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2.xml" ContentType="application/vnd.openxmlformats-officedocument.drawing+xml"/>
  <Override PartName="/xl/comments20.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https://sadcint-my.sharepoint.com/personal/zruth_sadc_int/Documents/Documents/ZARAFENOSOA/1-CORE BY THEME/SADC Statistics Yearbook/Edition 2025/REPORTING/SECTORS/"/>
    </mc:Choice>
  </mc:AlternateContent>
  <xr:revisionPtr revIDLastSave="5" documentId="8_{F2C6D634-A92A-42DE-9F39-E303834ABB2C}" xr6:coauthVersionLast="47" xr6:coauthVersionMax="47" xr10:uidLastSave="{8927BBD2-0454-41DE-B273-7FFF222F29FD}"/>
  <bookViews>
    <workbookView xWindow="-110" yWindow="-110" windowWidth="19420" windowHeight="11500" tabRatio="900" firstSheet="11" activeTab="27" xr2:uid="{00000000-000D-0000-FFFF-FFFF00000000}"/>
  </bookViews>
  <sheets>
    <sheet name="Title" sheetId="1546" r:id="rId1"/>
    <sheet name="Content" sheetId="1555" r:id="rId2"/>
    <sheet name="Acronyms" sheetId="1558" r:id="rId3"/>
    <sheet name="1. ExternalSector" sheetId="1803" r:id="rId4"/>
    <sheet name="1.1 MerchandiseTrade" sheetId="1795" r:id="rId5"/>
    <sheet name="1.1.1" sheetId="1978" r:id="rId6"/>
    <sheet name="1.1.2" sheetId="1979" r:id="rId7"/>
    <sheet name="1.1.3" sheetId="1980" r:id="rId8"/>
    <sheet name="1.1.4" sheetId="1981" r:id="rId9"/>
    <sheet name="1.1.5" sheetId="1834" r:id="rId10"/>
    <sheet name="1.1.6" sheetId="1835" r:id="rId11"/>
    <sheet name="1.1.7" sheetId="1840" r:id="rId12"/>
    <sheet name="1.1.8" sheetId="1836" r:id="rId13"/>
    <sheet name="1.1.9" sheetId="1837" r:id="rId14"/>
    <sheet name="1.1.10" sheetId="1838" r:id="rId15"/>
    <sheet name="1.1.11" sheetId="1839" r:id="rId16"/>
    <sheet name="1.1.12" sheetId="1841" r:id="rId17"/>
    <sheet name="1.1.13" sheetId="1842" r:id="rId18"/>
    <sheet name="1.1.14" sheetId="1843" r:id="rId19"/>
    <sheet name="1.1.15" sheetId="1689" r:id="rId20"/>
    <sheet name="1.1.16" sheetId="1690" r:id="rId21"/>
    <sheet name="1.1.17" sheetId="1794" r:id="rId22"/>
    <sheet name="1.1.18" sheetId="1691" r:id="rId23"/>
    <sheet name="1.1.19" sheetId="1700" r:id="rId24"/>
    <sheet name="1.1.20" sheetId="1692" r:id="rId25"/>
    <sheet name="1.1.21" sheetId="1693" r:id="rId26"/>
    <sheet name="1.1.22" sheetId="1694" r:id="rId27"/>
    <sheet name="1.1.23" sheetId="1695" r:id="rId28"/>
    <sheet name="1.1.24" sheetId="1696" r:id="rId29"/>
    <sheet name="1.1.25" sheetId="1697" r:id="rId30"/>
    <sheet name="1.1.26" sheetId="1698" r:id="rId31"/>
    <sheet name="1.1.27" sheetId="1699" r:id="rId32"/>
    <sheet name="1.1.28" sheetId="1701" r:id="rId33"/>
    <sheet name="1.1.29" sheetId="1702" r:id="rId34"/>
    <sheet name="1.1.30" sheetId="1703" r:id="rId35"/>
    <sheet name="10.1.31" sheetId="2103" r:id="rId36"/>
    <sheet name="2 Tourism" sheetId="1773" r:id="rId37"/>
    <sheet name="2.1" sheetId="2031" r:id="rId38"/>
    <sheet name="2.2" sheetId="896" r:id="rId39"/>
    <sheet name="2.3" sheetId="897" r:id="rId40"/>
    <sheet name="2.4" sheetId="1956" r:id="rId41"/>
    <sheet name="2.5" sheetId="2032" r:id="rId42"/>
    <sheet name="2.7" sheetId="1780" r:id="rId43"/>
    <sheet name="2.6" sheetId="1779" r:id="rId44"/>
    <sheet name="2.8" sheetId="102" r:id="rId45"/>
    <sheet name="2.9" sheetId="1557" r:id="rId46"/>
    <sheet name="2.10" sheetId="1957" r:id="rId47"/>
    <sheet name="2.11" sheetId="1993" r:id="rId48"/>
    <sheet name="2.12" sheetId="1782" r:id="rId49"/>
    <sheet name="2.13" sheetId="1066" r:id="rId50"/>
    <sheet name="2.14" sheetId="1067" r:id="rId51"/>
    <sheet name="2.15" sheetId="1068" r:id="rId52"/>
    <sheet name="2.16" sheetId="1783" r:id="rId53"/>
    <sheet name="2.17" sheetId="1959" r:id="rId54"/>
    <sheet name="2.18" sheetId="2172" r:id="rId55"/>
    <sheet name="2.19" sheetId="2174" r:id="rId56"/>
    <sheet name="2.20" sheetId="2173" r:id="rId57"/>
    <sheet name="3.Infrastructure" sheetId="1796" r:id="rId58"/>
    <sheet name="3.1Transport" sheetId="1770" r:id="rId59"/>
    <sheet name="3.1.1" sheetId="1751" r:id="rId60"/>
    <sheet name="3.1.2" sheetId="1785" r:id="rId61"/>
    <sheet name="3.1.3" sheetId="1752" r:id="rId62"/>
    <sheet name="3.1.4" sheetId="1994" r:id="rId63"/>
    <sheet name="3.1.5" sheetId="1753" r:id="rId64"/>
    <sheet name="3.1.6" sheetId="1754" r:id="rId65"/>
    <sheet name="3.1.7" sheetId="1995" r:id="rId66"/>
    <sheet name="3.1.8" sheetId="1755" r:id="rId67"/>
    <sheet name="3.1.9" sheetId="1786" r:id="rId68"/>
    <sheet name="3.1.10" sheetId="1756" r:id="rId69"/>
    <sheet name="3.1.11" sheetId="2033" r:id="rId70"/>
    <sheet name="3.1.12" sheetId="2034" r:id="rId71"/>
    <sheet name="3.1.13" sheetId="1996" r:id="rId72"/>
    <sheet name="3.1.14" sheetId="1759" r:id="rId73"/>
    <sheet name="3.1.15" sheetId="1758" r:id="rId74"/>
    <sheet name="3.1.16" sheetId="1997" r:id="rId75"/>
    <sheet name="3.1.17" sheetId="1757" r:id="rId76"/>
    <sheet name="3.1.18" sheetId="2001" r:id="rId77"/>
    <sheet name="3.1.19" sheetId="1998" r:id="rId78"/>
    <sheet name="3.1.20" sheetId="1999" r:id="rId79"/>
    <sheet name="3.1.21" sheetId="2000" r:id="rId80"/>
    <sheet name="3.1.22" sheetId="2104" r:id="rId81"/>
    <sheet name="3.1.23" sheetId="2105" r:id="rId82"/>
    <sheet name="3.1.24" sheetId="2137" r:id="rId83"/>
    <sheet name="3.2ICT" sheetId="1772" r:id="rId84"/>
    <sheet name="3.2.1 " sheetId="1760" r:id="rId85"/>
    <sheet name="3.2.2" sheetId="1761" r:id="rId86"/>
    <sheet name="3.2.3" sheetId="1762" r:id="rId87"/>
    <sheet name="3.2.4" sheetId="1763" r:id="rId88"/>
    <sheet name="3.2.5" sheetId="1764" r:id="rId89"/>
    <sheet name="3.2.6" sheetId="1765" r:id="rId90"/>
    <sheet name="3.2.7" sheetId="2035" r:id="rId91"/>
    <sheet name="3.2.8" sheetId="2012" r:id="rId92"/>
    <sheet name="3.2.9" sheetId="2013" r:id="rId93"/>
    <sheet name="3.2.10" sheetId="2014" r:id="rId94"/>
    <sheet name="3.2.11" sheetId="1766" r:id="rId95"/>
    <sheet name="3.2.12" sheetId="1767" r:id="rId96"/>
    <sheet name="3.2.13" sheetId="2036" r:id="rId97"/>
    <sheet name="3.2.14" sheetId="1768" r:id="rId98"/>
    <sheet name="3.2.15" sheetId="2015" r:id="rId99"/>
    <sheet name="3.2.16" sheetId="2016" r:id="rId100"/>
    <sheet name="3.2.17" sheetId="2017" r:id="rId101"/>
    <sheet name="3.2.18" sheetId="2018" r:id="rId102"/>
    <sheet name="3.2.19" sheetId="1829" r:id="rId103"/>
    <sheet name="3.2.20" sheetId="2056" r:id="rId104"/>
    <sheet name="3.2.21" sheetId="1784" r:id="rId105"/>
    <sheet name="3.2.22" sheetId="2010" r:id="rId106"/>
    <sheet name="3.2.23" sheetId="2009" r:id="rId107"/>
    <sheet name="3.2.24" sheetId="2008" r:id="rId108"/>
    <sheet name="3.2.25" sheetId="2007" r:id="rId109"/>
    <sheet name="3.2.26" sheetId="2006" r:id="rId110"/>
    <sheet name="3.2.27" sheetId="2004" r:id="rId111"/>
    <sheet name="3.2.28" sheetId="2054" r:id="rId112"/>
    <sheet name="3.2.29" sheetId="2055" r:id="rId113"/>
    <sheet name="3.3Energy" sheetId="1776" r:id="rId114"/>
    <sheet name="3.3.1" sheetId="1787" r:id="rId115"/>
    <sheet name="3.3.2" sheetId="2039" r:id="rId116"/>
    <sheet name="3.3.3" sheetId="2040" r:id="rId117"/>
    <sheet name="3.3.4" sheetId="2038" r:id="rId118"/>
    <sheet name="3.3.5" sheetId="1243" r:id="rId119"/>
    <sheet name="3.3.6" sheetId="1249" r:id="rId120"/>
    <sheet name="3.3.7" sheetId="2019" r:id="rId121"/>
    <sheet name="3.3.8" sheetId="1250" r:id="rId122"/>
    <sheet name="3.3.9" sheetId="1247" r:id="rId123"/>
    <sheet name="3.3.10 " sheetId="1246" r:id="rId124"/>
    <sheet name="3.3.11" sheetId="1788" r:id="rId125"/>
    <sheet name="3.3.12" sheetId="1244" r:id="rId126"/>
    <sheet name="3.3.13" sheetId="2037" r:id="rId127"/>
    <sheet name="3.3.14" sheetId="1245" r:id="rId128"/>
    <sheet name="3.3.15" sheetId="1251" r:id="rId129"/>
    <sheet name="3.3.16" sheetId="1257" r:id="rId130"/>
    <sheet name="3.3.17" sheetId="1790" r:id="rId131"/>
    <sheet name="3.3.18" sheetId="1791" r:id="rId132"/>
    <sheet name="3.3.19" sheetId="1254" r:id="rId133"/>
    <sheet name="3.3.20" sheetId="1792" r:id="rId134"/>
    <sheet name="3.3.21" sheetId="1793" r:id="rId135"/>
    <sheet name="3.3.22" sheetId="1255" r:id="rId136"/>
    <sheet name="3.3.23" sheetId="1256" r:id="rId137"/>
    <sheet name="3.3.24" sheetId="1789" r:id="rId138"/>
    <sheet name="3.3.25" sheetId="1252" r:id="rId139"/>
    <sheet name="3.3.26" sheetId="1833" r:id="rId140"/>
    <sheet name="3.3.27" sheetId="2024" r:id="rId141"/>
    <sheet name="3.3.28" sheetId="2081" r:id="rId142"/>
    <sheet name="3.3.29" sheetId="2119" r:id="rId143"/>
    <sheet name="3.3.30" sheetId="1253" r:id="rId144"/>
    <sheet name="3.3.31" sheetId="2138" r:id="rId145"/>
    <sheet name="3.3.31 (2)" sheetId="2175" r:id="rId146"/>
    <sheet name="3.3.32" sheetId="2139" r:id="rId147"/>
    <sheet name="3.3.32(2)" sheetId="2176" r:id="rId148"/>
    <sheet name="3.3.33" sheetId="2140" r:id="rId149"/>
    <sheet name="3.3.33(2)" sheetId="2177" r:id="rId150"/>
    <sheet name="3.3.34" sheetId="2141" r:id="rId151"/>
    <sheet name="3.3.34(2)" sheetId="2178" r:id="rId152"/>
    <sheet name="3.3.35" sheetId="2142" r:id="rId153"/>
    <sheet name="3.3.36" sheetId="2143" r:id="rId154"/>
    <sheet name="3.3.36(2)" sheetId="2180" r:id="rId155"/>
    <sheet name="3.3.37" sheetId="2144" r:id="rId156"/>
    <sheet name="3.3.37(2)" sheetId="2181" r:id="rId157"/>
    <sheet name="3.3.38" sheetId="2145" r:id="rId158"/>
    <sheet name="3.3.38(2)" sheetId="2182" r:id="rId159"/>
    <sheet name="3.3.39" sheetId="2146" r:id="rId160"/>
    <sheet name="3.3.40" sheetId="2147" r:id="rId161"/>
    <sheet name="3.3.40(2)" sheetId="2184" r:id="rId162"/>
    <sheet name="3.3.41" sheetId="2148" r:id="rId163"/>
    <sheet name="3.3.41(2)" sheetId="2185" r:id="rId164"/>
    <sheet name="3.3.42" sheetId="2149" r:id="rId165"/>
    <sheet name="3.3.42(2)" sheetId="2186" r:id="rId166"/>
    <sheet name="3.3.43" sheetId="2150" r:id="rId167"/>
    <sheet name="3.3.43 (2)" sheetId="2187" r:id="rId168"/>
    <sheet name="3.3.44" sheetId="2151" r:id="rId169"/>
    <sheet name="3.3.44 (2)" sheetId="2189" r:id="rId170"/>
    <sheet name="3.3.45" sheetId="2152" r:id="rId171"/>
    <sheet name="3.3.45 (2)" sheetId="2190" r:id="rId172"/>
    <sheet name="3.3.46" sheetId="2153" r:id="rId173"/>
    <sheet name="3.3.46 (2)" sheetId="2191" r:id="rId174"/>
    <sheet name="3.3.47" sheetId="2154" r:id="rId175"/>
    <sheet name="3.3.48" sheetId="2155" r:id="rId176"/>
    <sheet name="3.3.49" sheetId="2156" r:id="rId177"/>
    <sheet name="3.3.50" sheetId="2157" r:id="rId178"/>
    <sheet name="3.3.51" sheetId="2158" r:id="rId179"/>
    <sheet name="3.3.52" sheetId="2159" r:id="rId180"/>
    <sheet name="3.3.53" sheetId="2160" r:id="rId181"/>
    <sheet name="3.3.54" sheetId="2161" r:id="rId182"/>
    <sheet name="3.3.55" sheetId="2162" r:id="rId183"/>
    <sheet name="3.3.56" sheetId="2163" r:id="rId184"/>
    <sheet name="3.3.57" sheetId="2164" r:id="rId185"/>
    <sheet name="3.3.58" sheetId="2165" r:id="rId186"/>
    <sheet name="3.3.59" sheetId="2166" r:id="rId187"/>
    <sheet name="3.3.60" sheetId="2167" r:id="rId188"/>
    <sheet name="3.3.61" sheetId="2168" r:id="rId189"/>
    <sheet name="3.3.62" sheetId="2169" r:id="rId190"/>
    <sheet name="3.4 Water" sheetId="1797" r:id="rId191"/>
    <sheet name="3.4.1" sheetId="1258" r:id="rId192"/>
    <sheet name="3.4.2" sheetId="2082" r:id="rId193"/>
    <sheet name="3.4.3" sheetId="2086" r:id="rId194"/>
    <sheet name="3.4.4" sheetId="2113" r:id="rId195"/>
    <sheet name="3.4.5" sheetId="1259" r:id="rId196"/>
    <sheet name="3.4.6" sheetId="1260" r:id="rId197"/>
    <sheet name="3.4.7" sheetId="2079" r:id="rId198"/>
    <sheet name="3.4.8" sheetId="2125" r:id="rId199"/>
    <sheet name="3.4.9" sheetId="2123" r:id="rId200"/>
    <sheet name="3.4.10" sheetId="2126" r:id="rId201"/>
    <sheet name="3.4.11" sheetId="2124" r:id="rId202"/>
    <sheet name="3.4.12" sheetId="2122" r:id="rId203"/>
    <sheet name="3.4.13" sheetId="2121" r:id="rId204"/>
    <sheet name="3.4.14" sheetId="2120" r:id="rId205"/>
    <sheet name="3.4.15" sheetId="2114" r:id="rId206"/>
    <sheet name="3.4.16" sheetId="2084" r:id="rId207"/>
    <sheet name="3.4.17" sheetId="2115" r:id="rId208"/>
    <sheet name="3.4.18" sheetId="2118" r:id="rId209"/>
    <sheet name="3.4.19" sheetId="2116" r:id="rId210"/>
    <sheet name="3.4.20" sheetId="2117" r:id="rId211"/>
    <sheet name="3.4.21" sheetId="1264" r:id="rId212"/>
    <sheet name="3.4.22" sheetId="1265" r:id="rId213"/>
    <sheet name="3.4.23" sheetId="1969" r:id="rId214"/>
    <sheet name="3.4.24" sheetId="2088" r:id="rId215"/>
    <sheet name="3.4.25" sheetId="2087" r:id="rId216"/>
    <sheet name="3.4.26" sheetId="2089" r:id="rId217"/>
    <sheet name="3.4.27" sheetId="2078" r:id="rId218"/>
    <sheet name="3.4.28" sheetId="2080" r:id="rId219"/>
    <sheet name="3.4.29" sheetId="1266" r:id="rId220"/>
    <sheet name="3.4.30" sheetId="2106" r:id="rId221"/>
    <sheet name="4AgricFS&amp;Forestry" sheetId="1778" r:id="rId222"/>
    <sheet name="4.1 Agri" sheetId="1798" r:id="rId223"/>
    <sheet name="4.1.1." sheetId="898" r:id="rId224"/>
    <sheet name="4.1.2 " sheetId="1556" r:id="rId225"/>
    <sheet name="4.1.3" sheetId="900" r:id="rId226"/>
    <sheet name="4.1.4" sheetId="901" r:id="rId227"/>
    <sheet name="4.1.5" sheetId="561" r:id="rId228"/>
    <sheet name="4.1.6" sheetId="902" r:id="rId229"/>
    <sheet name="4.1.7" sheetId="562" r:id="rId230"/>
    <sheet name="4.1.8 " sheetId="903" r:id="rId231"/>
    <sheet name="4.1.9" sheetId="904" r:id="rId232"/>
    <sheet name="4.1.10" sheetId="905" r:id="rId233"/>
    <sheet name="4.1.11" sheetId="566" r:id="rId234"/>
    <sheet name="4.1.12" sheetId="564" r:id="rId235"/>
    <sheet name="4.1.13" sheetId="567" r:id="rId236"/>
    <sheet name="4.1.14" sheetId="568" r:id="rId237"/>
    <sheet name="4.1.15" sheetId="569" r:id="rId238"/>
    <sheet name="4.1.16" sheetId="570" r:id="rId239"/>
    <sheet name="4.1.17" sheetId="571" r:id="rId240"/>
    <sheet name="4.1.18" sheetId="572" r:id="rId241"/>
    <sheet name="4.1.19" sheetId="573" r:id="rId242"/>
    <sheet name="4.1.20" sheetId="574" r:id="rId243"/>
    <sheet name="4.1.21" sheetId="575" r:id="rId244"/>
    <sheet name="4.1.22" sheetId="576" r:id="rId245"/>
    <sheet name="4.1.23" sheetId="577" r:id="rId246"/>
    <sheet name="4.1.24" sheetId="578" r:id="rId247"/>
    <sheet name="4.1.25" sheetId="563" r:id="rId248"/>
    <sheet name="4.1.26" sheetId="580" r:id="rId249"/>
    <sheet name="4.1.27" sheetId="579" r:id="rId250"/>
    <sheet name="4.1.28" sheetId="582" r:id="rId251"/>
    <sheet name="4.1.29" sheetId="583" r:id="rId252"/>
    <sheet name="4.1.30" sheetId="584" r:id="rId253"/>
    <sheet name="4.1.31" sheetId="585" r:id="rId254"/>
    <sheet name="4.1.32" sheetId="586" r:id="rId255"/>
    <sheet name="4.1.33 " sheetId="906" r:id="rId256"/>
    <sheet name="4.1.34" sheetId="907" r:id="rId257"/>
    <sheet name="4.1.35" sheetId="908" r:id="rId258"/>
    <sheet name="4.1.36 " sheetId="909" r:id="rId259"/>
    <sheet name="4.1.37" sheetId="910" r:id="rId260"/>
    <sheet name="4.1.38" sheetId="911" r:id="rId261"/>
    <sheet name="4.1.39" sheetId="912" r:id="rId262"/>
    <sheet name="4.1.40" sheetId="913" r:id="rId263"/>
    <sheet name="4.1.41" sheetId="914" r:id="rId264"/>
    <sheet name="4.1.42" sheetId="915" r:id="rId265"/>
    <sheet name="4.1.43" sheetId="916" r:id="rId266"/>
    <sheet name="4.1.44" sheetId="917" r:id="rId267"/>
    <sheet name="4.1.45" sheetId="918" r:id="rId268"/>
    <sheet name="4.1.46" sheetId="919" r:id="rId269"/>
    <sheet name="4.1.47" sheetId="920" r:id="rId270"/>
    <sheet name="4.1.48" sheetId="2076" r:id="rId271"/>
    <sheet name="4.1.49" sheetId="2077" r:id="rId272"/>
    <sheet name="4.1.50" sheetId="2107" r:id="rId273"/>
    <sheet name="4.1.51" sheetId="2127" r:id="rId274"/>
    <sheet name="4.2 FoodSecu" sheetId="1799" r:id="rId275"/>
    <sheet name="4.2.1" sheetId="151" r:id="rId276"/>
    <sheet name="4.2.2" sheetId="1800" r:id="rId277"/>
    <sheet name="4.2.3" sheetId="1801" r:id="rId278"/>
    <sheet name="4.2.4" sheetId="2074" r:id="rId279"/>
    <sheet name="4.2.5" sheetId="1802" r:id="rId280"/>
    <sheet name="4.2.6" sheetId="2071" r:id="rId281"/>
    <sheet name="4.2.7" sheetId="2066" r:id="rId282"/>
    <sheet name="4.2.8" sheetId="2067" r:id="rId283"/>
    <sheet name="4.2.9" sheetId="2069" r:id="rId284"/>
    <sheet name="4.2.10" sheetId="2068" r:id="rId285"/>
    <sheet name="4.2.11" sheetId="2072" r:id="rId286"/>
    <sheet name="4.2.12" sheetId="2073" r:id="rId287"/>
    <sheet name="4.2.13" sheetId="2075" r:id="rId288"/>
    <sheet name="4.2.14" sheetId="2109" r:id="rId289"/>
    <sheet name="4.2.15" sheetId="2110" r:id="rId290"/>
    <sheet name="4.3 Food balance sheet" sheetId="2192" r:id="rId291"/>
    <sheet name="4.3.1" sheetId="2194" r:id="rId292"/>
    <sheet name="4.3.2" sheetId="2195" r:id="rId293"/>
    <sheet name="4.3.3" sheetId="2196" r:id="rId294"/>
    <sheet name="4.3.4" sheetId="2197" r:id="rId295"/>
    <sheet name="4.3.5" sheetId="2198" r:id="rId296"/>
    <sheet name="4.3.6" sheetId="2199" r:id="rId297"/>
    <sheet name="4.3.7" sheetId="2200" r:id="rId298"/>
    <sheet name="4.3.8" sheetId="2201" r:id="rId299"/>
    <sheet name="4.3.9" sheetId="2202" r:id="rId300"/>
    <sheet name="4.3.10" sheetId="2203" r:id="rId301"/>
    <sheet name="4.3.11" sheetId="2204" r:id="rId302"/>
    <sheet name="4.3.12" sheetId="2205" r:id="rId303"/>
    <sheet name="4.3.13" sheetId="2206" r:id="rId304"/>
    <sheet name="4.3.14" sheetId="2207" r:id="rId305"/>
    <sheet name="4.3.15" sheetId="2208" r:id="rId306"/>
    <sheet name="4.3.16" sheetId="2209" r:id="rId307"/>
    <sheet name="4.3.17" sheetId="2210" r:id="rId308"/>
    <sheet name="4.3.18" sheetId="2211" r:id="rId309"/>
    <sheet name="4.3.19" sheetId="2212" r:id="rId310"/>
    <sheet name="4.3.20" sheetId="2213" r:id="rId311"/>
    <sheet name="4.3.21" sheetId="2214" r:id="rId312"/>
    <sheet name="4.3.22" sheetId="2215" r:id="rId313"/>
    <sheet name="4.3.23" sheetId="2216" r:id="rId314"/>
    <sheet name="4.4 Forestry" sheetId="1774" r:id="rId315"/>
    <sheet name="4.4.1 " sheetId="153" r:id="rId316"/>
    <sheet name="4.4.2" sheetId="1238" r:id="rId317"/>
    <sheet name="4.4.3" sheetId="1239" r:id="rId318"/>
    <sheet name="4.4.4" sheetId="1240" r:id="rId319"/>
    <sheet name="4.4.5" sheetId="2136" r:id="rId320"/>
    <sheet name="4.4.6" sheetId="2111" r:id="rId321"/>
    <sheet name="4.4.7" sheetId="1032" r:id="rId322"/>
    <sheet name="4.4.8" sheetId="1241" r:id="rId323"/>
    <sheet name="4.4.9" sheetId="1242" r:id="rId324"/>
    <sheet name="5Environ&amp;SustDev" sheetId="1777" r:id="rId325"/>
    <sheet name="5.1" sheetId="1268" r:id="rId326"/>
    <sheet name="5.2" sheetId="2128" r:id="rId327"/>
    <sheet name="5.3" sheetId="2129" r:id="rId328"/>
    <sheet name="5.4" sheetId="2131" r:id="rId329"/>
    <sheet name="5.5" sheetId="2132" r:id="rId330"/>
    <sheet name="5.6" sheetId="2133" r:id="rId331"/>
    <sheet name="5.7" sheetId="2134" r:id="rId332"/>
    <sheet name="5.8" sheetId="2130" r:id="rId333"/>
    <sheet name="5.9" sheetId="1269" r:id="rId334"/>
    <sheet name="5.10" sheetId="1966" r:id="rId335"/>
    <sheet name="5.11" sheetId="1270" r:id="rId336"/>
    <sheet name="5.12" sheetId="1271" r:id="rId337"/>
    <sheet name="5.13" sheetId="1273" r:id="rId338"/>
    <sheet name="5.14" sheetId="1274" r:id="rId339"/>
    <sheet name="5.15" sheetId="2044" r:id="rId340"/>
    <sheet name="5.16" sheetId="2112" r:id="rId341"/>
    <sheet name="6DRR" sheetId="1813" r:id="rId342"/>
    <sheet name="6.1" sheetId="1814" r:id="rId343"/>
    <sheet name="6.2" sheetId="1815" r:id="rId344"/>
    <sheet name="6.3" sheetId="1816" r:id="rId345"/>
    <sheet name="6.4" sheetId="1817" r:id="rId346"/>
    <sheet name="6.5" sheetId="1818" r:id="rId347"/>
    <sheet name="6.6" sheetId="2057" r:id="rId348"/>
    <sheet name="6.7" sheetId="2059" r:id="rId349"/>
    <sheet name="6.8" sheetId="2060" r:id="rId350"/>
    <sheet name="6.9" sheetId="2061" r:id="rId351"/>
    <sheet name="6.10" sheetId="2062" r:id="rId352"/>
    <sheet name="6.11" sheetId="2065" r:id="rId353"/>
    <sheet name="6.12" sheetId="2064" r:id="rId354"/>
    <sheet name="6.13" sheetId="2063" r:id="rId355"/>
    <sheet name="Sheet2" sheetId="2045" state="hidden" r:id="rId356"/>
    <sheet name="Updates 2022" sheetId="1804" state="hidden" r:id="rId357"/>
    <sheet name="Estimates2022" sheetId="1992" state="hidden" r:id="rId358"/>
    <sheet name="Pop" sheetId="1832" state="hidden" r:id="rId359"/>
    <sheet name="Notes" sheetId="1806" state="hidden" r:id="rId360"/>
  </sheets>
  <definedNames>
    <definedName name="_xlnm.Print_Area" localSheetId="36">'2 Tourism'!$B$8:$H$9</definedName>
    <definedName name="_xlnm.Print_Area" localSheetId="58">'3.1Transport'!$B$8:$H$9</definedName>
    <definedName name="_xlnm.Print_Area" localSheetId="83">'3.2ICT'!$B$8:$L$11</definedName>
    <definedName name="_xlnm.Print_Area" localSheetId="113">'3.3Energy'!$B$8:$L$9</definedName>
    <definedName name="_xlnm.Print_Area" localSheetId="290">'4.3 Food balance sheet'!$B$6:$B$7</definedName>
    <definedName name="_xlnm.Print_Area" localSheetId="291">'4.3.1'!$A$3:$AA$412</definedName>
    <definedName name="_xlnm.Print_Area" localSheetId="292">'4.3.2'!$A$2:$AA$411</definedName>
    <definedName name="_xlnm.Print_Area" localSheetId="293">'4.3.3'!$A$2:$AA$411</definedName>
    <definedName name="_xlnm.Print_Area" localSheetId="314">'4.4 Forestry'!$B$6:$B$7</definedName>
    <definedName name="_xlnm.Print_Area" localSheetId="221">'4AgricFS&amp;Forestry'!$B$6:$J$9</definedName>
    <definedName name="_xlnm.Print_Area" localSheetId="324">'5Environ&amp;SustDev'!$B$8:$K$12</definedName>
    <definedName name="_xlnm.Print_Area" localSheetId="2">Acronyms!$B$1:$Q$59</definedName>
    <definedName name="_xlnm.Print_Area" localSheetId="1">Content!$A$1:$L$386</definedName>
    <definedName name="_xlnm.Print_Titles" localSheetId="24">'1.1.20'!$A:$A,'1.1.20'!$4:$6</definedName>
    <definedName name="_xlnm.Print_Titles" localSheetId="25">'1.1.21'!$A:$A,'1.1.21'!$4:$6</definedName>
    <definedName name="_xlnm.Print_Titles" localSheetId="26">'1.1.22'!$A:$A,'1.1.22'!$4:$6</definedName>
    <definedName name="_xlnm.Print_Titles" localSheetId="27">'1.1.23'!$A:$A,'1.1.23'!$4:$6</definedName>
    <definedName name="_xlnm.Print_Titles" localSheetId="28">'1.1.24'!$A:$A,'1.1.24'!$4:$6</definedName>
    <definedName name="_xlnm.Print_Titles" localSheetId="29">'1.1.25'!$A:$A,'1.1.25'!$4:$6</definedName>
    <definedName name="_xlnm.Print_Titles" localSheetId="291">'4.3.1'!$3:$11</definedName>
    <definedName name="_xlnm.Print_Titles" localSheetId="292">'4.3.2'!$2:$10</definedName>
    <definedName name="_xlnm.Print_Titles" localSheetId="293">'4.3.3'!$2:$10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9" i="1695" l="1"/>
  <c r="Y9" i="1695"/>
  <c r="X9" i="1695"/>
  <c r="W9" i="1695"/>
  <c r="V9" i="1695"/>
  <c r="U9" i="1695"/>
  <c r="T9" i="1695"/>
  <c r="S9" i="1695"/>
  <c r="R9" i="1695"/>
  <c r="Q9" i="1695"/>
  <c r="P9" i="1695"/>
  <c r="O9" i="1695"/>
  <c r="N9" i="1695"/>
  <c r="M9" i="1695"/>
  <c r="L9" i="1695"/>
  <c r="K9" i="1695"/>
  <c r="J9" i="1695"/>
  <c r="I9" i="1695"/>
  <c r="Z8" i="1695"/>
  <c r="Y8" i="1695"/>
  <c r="X8" i="1695"/>
  <c r="W8" i="1695"/>
  <c r="V8" i="1695"/>
  <c r="U8" i="1695"/>
  <c r="T8" i="1695"/>
  <c r="S8" i="1695"/>
  <c r="R8" i="1695"/>
  <c r="Q8" i="1695"/>
  <c r="P8" i="1695"/>
  <c r="O8" i="1695"/>
  <c r="N8" i="1695"/>
  <c r="M8" i="1695"/>
  <c r="L8" i="1695"/>
  <c r="K8" i="1695"/>
  <c r="J8" i="1695"/>
  <c r="I8" i="1695"/>
  <c r="B8" i="1692" l="1"/>
  <c r="C8" i="1692"/>
  <c r="D8" i="1692"/>
  <c r="E8" i="1692"/>
  <c r="F8" i="1692"/>
  <c r="G8" i="1692"/>
  <c r="H8" i="1692"/>
  <c r="I8" i="1692"/>
  <c r="J8" i="1692"/>
  <c r="K8" i="1692"/>
  <c r="L8" i="1692"/>
  <c r="M8" i="1692"/>
  <c r="N8" i="1692"/>
  <c r="O8" i="1692"/>
  <c r="P8" i="1692"/>
  <c r="Q8" i="1692"/>
  <c r="R8" i="1692"/>
  <c r="S8" i="1692"/>
  <c r="T8" i="1692"/>
  <c r="U8" i="1692"/>
  <c r="V8" i="1692"/>
  <c r="W8" i="1692"/>
  <c r="X8" i="1692"/>
  <c r="Y8" i="1692"/>
  <c r="Z8" i="1692"/>
  <c r="B9" i="1692"/>
  <c r="C9" i="1692"/>
  <c r="D9" i="1692"/>
  <c r="E9" i="1692"/>
  <c r="F9" i="1692"/>
  <c r="G9" i="1692"/>
  <c r="H9" i="1692"/>
  <c r="I9" i="1692"/>
  <c r="J9" i="1692"/>
  <c r="K9" i="1692"/>
  <c r="L9" i="1692"/>
  <c r="M9" i="1692"/>
  <c r="N9" i="1692"/>
  <c r="O9" i="1692"/>
  <c r="P9" i="1692"/>
  <c r="Q9" i="1692"/>
  <c r="R9" i="1692"/>
  <c r="S9" i="1692"/>
  <c r="T9" i="1692"/>
  <c r="U9" i="1692"/>
  <c r="V9" i="1692"/>
  <c r="W9" i="1692"/>
  <c r="X9" i="1692"/>
  <c r="Y9" i="1692"/>
  <c r="Z9" i="1692"/>
  <c r="Z38" i="1265"/>
  <c r="Z17" i="1265"/>
  <c r="P12" i="2120"/>
  <c r="P12" i="2121"/>
  <c r="O12" i="2121"/>
  <c r="P12" i="2122"/>
  <c r="P12" i="1258" l="1"/>
  <c r="O12" i="2113" l="1"/>
  <c r="O12" i="2120"/>
  <c r="O12" i="2122"/>
  <c r="O12" i="1258"/>
  <c r="Z12" i="2014"/>
  <c r="L12" i="2009"/>
  <c r="K12" i="2009"/>
  <c r="AA52" i="1780" l="1"/>
  <c r="Z52" i="1780"/>
  <c r="Z44" i="1780"/>
  <c r="Z12" i="1780"/>
  <c r="AA12" i="1780"/>
  <c r="Y12" i="1780"/>
  <c r="Z54" i="1779"/>
  <c r="AA54" i="1779"/>
  <c r="Z53" i="1779"/>
  <c r="AA53" i="1779"/>
  <c r="AA40" i="1779"/>
  <c r="AA52" i="1779" s="1"/>
  <c r="Z40" i="1779"/>
  <c r="Z34" i="1779"/>
  <c r="B5" i="897"/>
  <c r="C5" i="897"/>
  <c r="D5" i="897"/>
  <c r="E5" i="897"/>
  <c r="F5" i="897"/>
  <c r="G5" i="897"/>
  <c r="H5" i="897"/>
  <c r="I5" i="897"/>
  <c r="J5" i="897"/>
  <c r="K5" i="897"/>
  <c r="L5" i="897"/>
  <c r="M5" i="897"/>
  <c r="N5" i="897"/>
  <c r="O5" i="897"/>
  <c r="P5" i="897"/>
  <c r="Q5" i="897"/>
  <c r="T5" i="897"/>
  <c r="U5" i="897"/>
  <c r="V5" i="897"/>
  <c r="W5" i="897"/>
  <c r="X5" i="897"/>
  <c r="Y5" i="897"/>
  <c r="Z5" i="897"/>
  <c r="AA5" i="897"/>
  <c r="AB5" i="897"/>
  <c r="B6" i="897"/>
  <c r="C6" i="897"/>
  <c r="D6" i="897"/>
  <c r="E6" i="897"/>
  <c r="F6" i="897"/>
  <c r="G6" i="897"/>
  <c r="H6" i="897"/>
  <c r="I6" i="897"/>
  <c r="J6" i="897"/>
  <c r="K6" i="897"/>
  <c r="L6" i="897"/>
  <c r="M6" i="897"/>
  <c r="N6" i="897"/>
  <c r="O6" i="897"/>
  <c r="P6" i="897"/>
  <c r="Q6" i="897"/>
  <c r="R6" i="897"/>
  <c r="S6" i="897"/>
  <c r="T6" i="897"/>
  <c r="U6" i="897"/>
  <c r="V6" i="897"/>
  <c r="W6" i="897"/>
  <c r="X6" i="897"/>
  <c r="Y6" i="897"/>
  <c r="Z6" i="897"/>
  <c r="AA6" i="897"/>
  <c r="B7" i="897"/>
  <c r="C7" i="897"/>
  <c r="D7" i="897"/>
  <c r="E7" i="897"/>
  <c r="F7" i="897"/>
  <c r="G7" i="897"/>
  <c r="H7" i="897"/>
  <c r="I7" i="897"/>
  <c r="J7" i="897"/>
  <c r="K7" i="897"/>
  <c r="L7" i="897"/>
  <c r="M7" i="897"/>
  <c r="N7" i="897"/>
  <c r="O7" i="897"/>
  <c r="P7" i="897"/>
  <c r="Q7" i="897"/>
  <c r="R7" i="897"/>
  <c r="S7" i="897"/>
  <c r="T7" i="897"/>
  <c r="U7" i="897"/>
  <c r="V7" i="897"/>
  <c r="W7" i="897"/>
  <c r="X7" i="897"/>
  <c r="Y7" i="897"/>
  <c r="Z7" i="897"/>
  <c r="AA7" i="897"/>
  <c r="B8" i="897"/>
  <c r="C8" i="897"/>
  <c r="D8" i="897"/>
  <c r="E8" i="897"/>
  <c r="F8" i="897"/>
  <c r="G8" i="897"/>
  <c r="H8" i="897"/>
  <c r="I8" i="897"/>
  <c r="J8" i="897"/>
  <c r="K8" i="897"/>
  <c r="L8" i="897"/>
  <c r="M8" i="897"/>
  <c r="N8" i="897"/>
  <c r="O8" i="897"/>
  <c r="P8" i="897"/>
  <c r="Q8" i="897"/>
  <c r="R8" i="897"/>
  <c r="S8" i="897"/>
  <c r="T8" i="897"/>
  <c r="U8" i="897"/>
  <c r="V8" i="897"/>
  <c r="W8" i="897"/>
  <c r="X8" i="897"/>
  <c r="Y8" i="897"/>
  <c r="Z8" i="897"/>
  <c r="AA8" i="897"/>
  <c r="AB8" i="897"/>
  <c r="B9" i="897"/>
  <c r="C9" i="897"/>
  <c r="D9" i="897"/>
  <c r="E9" i="897"/>
  <c r="M9" i="897"/>
  <c r="N9" i="897"/>
  <c r="O9" i="897"/>
  <c r="P9" i="897"/>
  <c r="Q9" i="897"/>
  <c r="R9" i="897"/>
  <c r="S9" i="897"/>
  <c r="B10" i="897"/>
  <c r="C10" i="897"/>
  <c r="D10" i="897"/>
  <c r="E10" i="897"/>
  <c r="F10" i="897"/>
  <c r="G10" i="897"/>
  <c r="H10" i="897"/>
  <c r="I10" i="897"/>
  <c r="J10" i="897"/>
  <c r="K10" i="897"/>
  <c r="L10" i="897"/>
  <c r="M10" i="897"/>
  <c r="N10" i="897"/>
  <c r="O10" i="897"/>
  <c r="P10" i="897"/>
  <c r="Q10" i="897"/>
  <c r="R10" i="897"/>
  <c r="S10" i="897"/>
  <c r="T10" i="897"/>
  <c r="U10" i="897"/>
  <c r="V10" i="897"/>
  <c r="W10" i="897"/>
  <c r="X10" i="897"/>
  <c r="Y10" i="897"/>
  <c r="Z10" i="897"/>
  <c r="AA10" i="897"/>
  <c r="AB10" i="897"/>
  <c r="B11" i="897"/>
  <c r="C11" i="897"/>
  <c r="D11" i="897"/>
  <c r="E11" i="897"/>
  <c r="F11" i="897"/>
  <c r="G11" i="897"/>
  <c r="H11" i="897"/>
  <c r="I11" i="897"/>
  <c r="J11" i="897"/>
  <c r="K11" i="897"/>
  <c r="L11" i="897"/>
  <c r="M11" i="897"/>
  <c r="N11" i="897"/>
  <c r="O11" i="897"/>
  <c r="P11" i="897"/>
  <c r="Q11" i="897"/>
  <c r="R11" i="897"/>
  <c r="S11" i="897"/>
  <c r="T11" i="897"/>
  <c r="U11" i="897"/>
  <c r="V11" i="897"/>
  <c r="W11" i="897"/>
  <c r="X11" i="897"/>
  <c r="Y11" i="897"/>
  <c r="Z11" i="897"/>
  <c r="AA11" i="897"/>
  <c r="AB11" i="897"/>
  <c r="B12" i="897"/>
  <c r="C12" i="897"/>
  <c r="D12" i="897"/>
  <c r="E12" i="897"/>
  <c r="F12" i="897"/>
  <c r="G12" i="897"/>
  <c r="H12" i="897"/>
  <c r="I12" i="897"/>
  <c r="J12" i="897"/>
  <c r="K12" i="897"/>
  <c r="L12" i="897"/>
  <c r="M12" i="897"/>
  <c r="N12" i="897"/>
  <c r="O12" i="897"/>
  <c r="P12" i="897"/>
  <c r="Q12" i="897"/>
  <c r="R12" i="897"/>
  <c r="S12" i="897"/>
  <c r="T12" i="897"/>
  <c r="U12" i="897"/>
  <c r="V12" i="897"/>
  <c r="W12" i="897"/>
  <c r="X12" i="897"/>
  <c r="Y12" i="897"/>
  <c r="Z12" i="897"/>
  <c r="AA12" i="897"/>
  <c r="AB12" i="897"/>
  <c r="AC12" i="897"/>
  <c r="AD12" i="897"/>
  <c r="H13" i="897"/>
  <c r="I13" i="897"/>
  <c r="J13" i="897"/>
  <c r="K13" i="897"/>
  <c r="L13" i="897"/>
  <c r="M13" i="897"/>
  <c r="N13" i="897"/>
  <c r="O13" i="897"/>
  <c r="P13" i="897"/>
  <c r="Q13" i="897"/>
  <c r="R13" i="897"/>
  <c r="S13" i="897"/>
  <c r="T13" i="897"/>
  <c r="U13" i="897"/>
  <c r="V13" i="897"/>
  <c r="W13" i="897"/>
  <c r="X13" i="897"/>
  <c r="Y13" i="897"/>
  <c r="Z13" i="897"/>
  <c r="AA13" i="897"/>
  <c r="B14" i="897"/>
  <c r="C14" i="897"/>
  <c r="D14" i="897"/>
  <c r="E14" i="897"/>
  <c r="F14" i="897"/>
  <c r="G14" i="897"/>
  <c r="H14" i="897"/>
  <c r="I14" i="897"/>
  <c r="J14" i="897"/>
  <c r="K14" i="897"/>
  <c r="L14" i="897"/>
  <c r="M14" i="897"/>
  <c r="N14" i="897"/>
  <c r="O14" i="897"/>
  <c r="P14" i="897"/>
  <c r="Q14" i="897"/>
  <c r="R14" i="897"/>
  <c r="S14" i="897"/>
  <c r="T14" i="897"/>
  <c r="U14" i="897"/>
  <c r="V14" i="897"/>
  <c r="W14" i="897"/>
  <c r="X14" i="897"/>
  <c r="Y14" i="897"/>
  <c r="Z14" i="897"/>
  <c r="AA14" i="897"/>
  <c r="AB14" i="897"/>
  <c r="AC14" i="897"/>
  <c r="B15" i="897"/>
  <c r="C15" i="897"/>
  <c r="D15" i="897"/>
  <c r="E15" i="897"/>
  <c r="F15" i="897"/>
  <c r="G15" i="897"/>
  <c r="H15" i="897"/>
  <c r="I15" i="897"/>
  <c r="J15" i="897"/>
  <c r="K15" i="897"/>
  <c r="L15" i="897"/>
  <c r="M15" i="897"/>
  <c r="N15" i="897"/>
  <c r="O15" i="897"/>
  <c r="P15" i="897"/>
  <c r="Q15" i="897"/>
  <c r="R15" i="897"/>
  <c r="S15" i="897"/>
  <c r="T15" i="897"/>
  <c r="U15" i="897"/>
  <c r="V15" i="897"/>
  <c r="W15" i="897"/>
  <c r="X15" i="897"/>
  <c r="Y15" i="897"/>
  <c r="Z15" i="897"/>
  <c r="AA15" i="897"/>
  <c r="AB15" i="897"/>
  <c r="AC15" i="897"/>
  <c r="B16" i="897"/>
  <c r="C16" i="897"/>
  <c r="D16" i="897"/>
  <c r="E16" i="897"/>
  <c r="F16" i="897"/>
  <c r="G16" i="897"/>
  <c r="H16" i="897"/>
  <c r="I16" i="897"/>
  <c r="J16" i="897"/>
  <c r="K16" i="897"/>
  <c r="L16" i="897"/>
  <c r="M16" i="897"/>
  <c r="N16" i="897"/>
  <c r="O16" i="897"/>
  <c r="P16" i="897"/>
  <c r="Q16" i="897"/>
  <c r="R16" i="897"/>
  <c r="S16" i="897"/>
  <c r="T16" i="897"/>
  <c r="U16" i="897"/>
  <c r="V16" i="897"/>
  <c r="W16" i="897"/>
  <c r="X16" i="897"/>
  <c r="Y16" i="897"/>
  <c r="Z16" i="897"/>
  <c r="AA16" i="897"/>
  <c r="AB16" i="897"/>
  <c r="AC16" i="897"/>
  <c r="AD16" i="897"/>
  <c r="B17" i="897"/>
  <c r="C17" i="897"/>
  <c r="D17" i="897"/>
  <c r="E17" i="897"/>
  <c r="F17" i="897"/>
  <c r="G17" i="897"/>
  <c r="H17" i="897"/>
  <c r="I17" i="897"/>
  <c r="J17" i="897"/>
  <c r="K17" i="897"/>
  <c r="L17" i="897"/>
  <c r="M17" i="897"/>
  <c r="N17" i="897"/>
  <c r="O17" i="897"/>
  <c r="P17" i="897"/>
  <c r="Q17" i="897"/>
  <c r="R17" i="897"/>
  <c r="S17" i="897"/>
  <c r="T17" i="897"/>
  <c r="U17" i="897"/>
  <c r="V17" i="897"/>
  <c r="W17" i="897"/>
  <c r="X17" i="897"/>
  <c r="Y17" i="897"/>
  <c r="Z17" i="897"/>
  <c r="AA17" i="897"/>
  <c r="AB17" i="897"/>
  <c r="AC17" i="897"/>
  <c r="B18" i="897"/>
  <c r="C18" i="897"/>
  <c r="D18" i="897"/>
  <c r="E18" i="897"/>
  <c r="F18" i="897"/>
  <c r="G18" i="897"/>
  <c r="H18" i="897"/>
  <c r="I18" i="897"/>
  <c r="J18" i="897"/>
  <c r="K18" i="897"/>
  <c r="L18" i="897"/>
  <c r="M18" i="897"/>
  <c r="N18" i="897"/>
  <c r="O18" i="897"/>
  <c r="P18" i="897"/>
  <c r="Q18" i="897"/>
  <c r="R18" i="897"/>
  <c r="S18" i="897"/>
  <c r="T18" i="897"/>
  <c r="U18" i="897"/>
  <c r="V18" i="897"/>
  <c r="W18" i="897"/>
  <c r="X18" i="897"/>
  <c r="Y18" i="897"/>
  <c r="Z18" i="897"/>
  <c r="AA18" i="897"/>
  <c r="AB18" i="897"/>
  <c r="AC18" i="897"/>
  <c r="B19" i="897"/>
  <c r="C19" i="897"/>
  <c r="D19" i="897"/>
  <c r="E19" i="897"/>
  <c r="F19" i="897"/>
  <c r="G19" i="897"/>
  <c r="AC19" i="897"/>
  <c r="C4" i="897"/>
  <c r="D4" i="897"/>
  <c r="E4" i="897"/>
  <c r="F4" i="897"/>
  <c r="G4" i="897"/>
  <c r="H4" i="897"/>
  <c r="I4" i="897"/>
  <c r="J4" i="897"/>
  <c r="K4" i="897"/>
  <c r="L4" i="897"/>
  <c r="M4" i="897"/>
  <c r="N4" i="897"/>
  <c r="O4" i="897"/>
  <c r="P4" i="897"/>
  <c r="Q4" i="897"/>
  <c r="R4" i="897"/>
  <c r="S4" i="897"/>
  <c r="T4" i="897"/>
  <c r="U4" i="897"/>
  <c r="V4" i="897"/>
  <c r="W4" i="897"/>
  <c r="X4" i="897"/>
  <c r="Y4" i="897"/>
  <c r="Z4" i="897"/>
  <c r="AA4" i="897"/>
  <c r="AB4" i="897"/>
  <c r="AC4" i="897"/>
  <c r="B4" i="897"/>
  <c r="C21" i="896"/>
  <c r="V59" i="903"/>
  <c r="W59" i="903"/>
  <c r="X59" i="903"/>
  <c r="V55" i="903"/>
  <c r="W55" i="903"/>
  <c r="X55" i="903"/>
  <c r="V51" i="903"/>
  <c r="W51" i="903"/>
  <c r="X51" i="903"/>
  <c r="V47" i="903"/>
  <c r="W47" i="903"/>
  <c r="X47" i="903"/>
  <c r="V43" i="903"/>
  <c r="W43" i="903"/>
  <c r="X43" i="903"/>
  <c r="V39" i="903"/>
  <c r="W39" i="903"/>
  <c r="X39" i="903"/>
  <c r="V35" i="903"/>
  <c r="W35" i="903"/>
  <c r="X35" i="903"/>
  <c r="V31" i="903"/>
  <c r="W31" i="903"/>
  <c r="X31" i="903"/>
  <c r="V19" i="903"/>
  <c r="W19" i="903"/>
  <c r="X19" i="903"/>
  <c r="V11" i="903"/>
  <c r="W11" i="903"/>
  <c r="X11" i="903"/>
  <c r="V7" i="903"/>
  <c r="W7" i="903"/>
  <c r="X7" i="903"/>
  <c r="C20" i="562"/>
  <c r="D20" i="562"/>
  <c r="E20" i="562"/>
  <c r="F20" i="562"/>
  <c r="G20" i="562"/>
  <c r="H20" i="562"/>
  <c r="I20" i="562"/>
  <c r="J20" i="562"/>
  <c r="K20" i="562"/>
  <c r="L20" i="562"/>
  <c r="M20" i="562"/>
  <c r="N20" i="562"/>
  <c r="O20" i="562"/>
  <c r="P20" i="562"/>
  <c r="Q20" i="562"/>
  <c r="R20" i="562"/>
  <c r="S20" i="562"/>
  <c r="T20" i="562"/>
  <c r="U20" i="562"/>
  <c r="V20" i="562"/>
  <c r="W20" i="562"/>
  <c r="X20" i="562"/>
  <c r="Y20" i="562"/>
  <c r="Z20" i="562"/>
  <c r="AA20" i="562"/>
  <c r="AB20" i="562"/>
  <c r="AC20" i="562"/>
  <c r="AD20" i="562"/>
  <c r="AE20" i="562"/>
  <c r="AF20" i="562"/>
  <c r="AG20" i="562"/>
  <c r="AH20" i="562"/>
  <c r="AI20" i="562"/>
  <c r="B20" i="562"/>
  <c r="C20" i="902"/>
  <c r="D20" i="902"/>
  <c r="E20" i="902"/>
  <c r="F20" i="902"/>
  <c r="G20" i="902"/>
  <c r="H20" i="902"/>
  <c r="I20" i="902"/>
  <c r="J20" i="902"/>
  <c r="K20" i="902"/>
  <c r="L20" i="902"/>
  <c r="M20" i="902"/>
  <c r="N20" i="902"/>
  <c r="O20" i="902"/>
  <c r="P20" i="902"/>
  <c r="Q20" i="902"/>
  <c r="R20" i="902"/>
  <c r="S20" i="902"/>
  <c r="T20" i="902"/>
  <c r="U20" i="902"/>
  <c r="V20" i="902"/>
  <c r="W20" i="902"/>
  <c r="X20" i="902"/>
  <c r="Y20" i="902"/>
  <c r="Z20" i="902"/>
  <c r="AA20" i="902"/>
  <c r="AB20" i="902"/>
  <c r="AC20" i="902"/>
  <c r="AD20" i="902"/>
  <c r="AE20" i="902"/>
  <c r="AF20" i="902"/>
  <c r="AG20" i="902"/>
  <c r="AH20" i="902"/>
  <c r="AI20" i="902"/>
  <c r="B20" i="902"/>
  <c r="B20" i="561"/>
  <c r="C20" i="561"/>
  <c r="D20" i="561"/>
  <c r="E20" i="561"/>
  <c r="F20" i="561"/>
  <c r="G20" i="561"/>
  <c r="H20" i="561"/>
  <c r="I20" i="561"/>
  <c r="J20" i="561"/>
  <c r="K20" i="561"/>
  <c r="L20" i="561"/>
  <c r="M20" i="561"/>
  <c r="N20" i="561"/>
  <c r="O20" i="561"/>
  <c r="P20" i="561"/>
  <c r="Q20" i="561"/>
  <c r="R20" i="561"/>
  <c r="S20" i="561"/>
  <c r="T20" i="561"/>
  <c r="U20" i="561"/>
  <c r="V20" i="561"/>
  <c r="W20" i="561"/>
  <c r="X20" i="561"/>
  <c r="Y20" i="561"/>
  <c r="Z20" i="561"/>
  <c r="AA20" i="561"/>
  <c r="AB20" i="561"/>
  <c r="AC20" i="561"/>
  <c r="AD20" i="561"/>
  <c r="AE20" i="561"/>
  <c r="AF20" i="561"/>
  <c r="AG20" i="561"/>
  <c r="AH20" i="561"/>
  <c r="AI20" i="561"/>
  <c r="AD8" i="900"/>
  <c r="AD9" i="900"/>
  <c r="AD10" i="900"/>
  <c r="AD11" i="900"/>
  <c r="AD12" i="900"/>
  <c r="AD13" i="900"/>
  <c r="AD14" i="900"/>
  <c r="AD15" i="900"/>
  <c r="AD16" i="900"/>
  <c r="AD17" i="900"/>
  <c r="AD18" i="900"/>
  <c r="AD19" i="900"/>
  <c r="AD20" i="900"/>
  <c r="AD21" i="900"/>
  <c r="AD22" i="900"/>
  <c r="AD23" i="900"/>
  <c r="AD7" i="900"/>
  <c r="N23" i="900"/>
  <c r="V23" i="900"/>
  <c r="L47" i="153"/>
  <c r="L48" i="153"/>
  <c r="L49" i="153"/>
  <c r="L41" i="153"/>
  <c r="L42" i="153"/>
  <c r="L43" i="153"/>
  <c r="L44" i="153"/>
  <c r="L45" i="153"/>
  <c r="L46" i="153"/>
  <c r="L35" i="153"/>
  <c r="L36" i="153"/>
  <c r="L37" i="153"/>
  <c r="L38" i="153"/>
  <c r="L39" i="153"/>
  <c r="L40" i="153"/>
  <c r="L34" i="153"/>
  <c r="A34" i="153"/>
  <c r="A35" i="153"/>
  <c r="A36" i="153"/>
  <c r="A37" i="153"/>
  <c r="A38" i="153"/>
  <c r="A39" i="153"/>
  <c r="A40" i="153"/>
  <c r="A41" i="153"/>
  <c r="A42" i="153"/>
  <c r="A43" i="153"/>
  <c r="A44" i="153"/>
  <c r="A45" i="153"/>
  <c r="A46" i="153"/>
  <c r="A47" i="153"/>
  <c r="A48" i="153"/>
  <c r="A49" i="153"/>
  <c r="AG35" i="1268"/>
  <c r="AF35" i="1268"/>
  <c r="Z52" i="1779" l="1"/>
  <c r="AF29" i="1268"/>
  <c r="AG31" i="1268"/>
  <c r="AF31" i="1268"/>
  <c r="AG29" i="1268" l="1"/>
  <c r="AG23" i="1268" l="1"/>
  <c r="AF23" i="1268"/>
  <c r="AG17" i="1268" l="1"/>
  <c r="AF17" i="1268"/>
  <c r="Z9" i="1698" l="1"/>
  <c r="Z8" i="1698"/>
  <c r="AF88" i="918" l="1"/>
  <c r="AF87" i="918"/>
  <c r="AF86" i="918"/>
  <c r="AF85" i="918"/>
  <c r="AF84" i="918"/>
  <c r="AE88" i="918"/>
  <c r="AD88" i="918"/>
  <c r="AC88" i="918"/>
  <c r="AB88" i="918"/>
  <c r="AA88" i="918"/>
  <c r="Z88" i="918"/>
  <c r="Y88" i="918"/>
  <c r="X88" i="918"/>
  <c r="W88" i="918"/>
  <c r="V88" i="918"/>
  <c r="U88" i="918"/>
  <c r="T88" i="918"/>
  <c r="S88" i="918"/>
  <c r="R88" i="918"/>
  <c r="Q88" i="918"/>
  <c r="P88" i="918"/>
  <c r="O88" i="918"/>
  <c r="N88" i="918"/>
  <c r="M88" i="918"/>
  <c r="L88" i="918"/>
  <c r="K88" i="918"/>
  <c r="J88" i="918"/>
  <c r="I88" i="918"/>
  <c r="H88" i="918"/>
  <c r="G88" i="918"/>
  <c r="F88" i="918"/>
  <c r="E88" i="918"/>
  <c r="D88" i="918"/>
  <c r="C88" i="918"/>
  <c r="AE87" i="918"/>
  <c r="AD87" i="918"/>
  <c r="AC87" i="918"/>
  <c r="AB87" i="918"/>
  <c r="AA87" i="918"/>
  <c r="Z87" i="918"/>
  <c r="Y87" i="918"/>
  <c r="X87" i="918"/>
  <c r="W87" i="918"/>
  <c r="V87" i="918"/>
  <c r="U87" i="918"/>
  <c r="T87" i="918"/>
  <c r="S87" i="918"/>
  <c r="R87" i="918"/>
  <c r="Q87" i="918"/>
  <c r="P87" i="918"/>
  <c r="O87" i="918"/>
  <c r="N87" i="918"/>
  <c r="M87" i="918"/>
  <c r="L87" i="918"/>
  <c r="K87" i="918"/>
  <c r="J87" i="918"/>
  <c r="I87" i="918"/>
  <c r="H87" i="918"/>
  <c r="G87" i="918"/>
  <c r="F87" i="918"/>
  <c r="E87" i="918"/>
  <c r="D87" i="918"/>
  <c r="C87" i="918"/>
  <c r="AE86" i="918"/>
  <c r="AD86" i="918"/>
  <c r="AC86" i="918"/>
  <c r="AB86" i="918"/>
  <c r="AA86" i="918"/>
  <c r="Z86" i="918"/>
  <c r="Y86" i="918"/>
  <c r="X86" i="918"/>
  <c r="W86" i="918"/>
  <c r="V86" i="918"/>
  <c r="U86" i="918"/>
  <c r="T86" i="918"/>
  <c r="S86" i="918"/>
  <c r="R86" i="918"/>
  <c r="Q86" i="918"/>
  <c r="P86" i="918"/>
  <c r="O86" i="918"/>
  <c r="N86" i="918"/>
  <c r="M86" i="918"/>
  <c r="L86" i="918"/>
  <c r="K86" i="918"/>
  <c r="J86" i="918"/>
  <c r="I86" i="918"/>
  <c r="H86" i="918"/>
  <c r="G86" i="918"/>
  <c r="F86" i="918"/>
  <c r="E86" i="918"/>
  <c r="D86" i="918"/>
  <c r="C86" i="918"/>
  <c r="AE85" i="918"/>
  <c r="AD85" i="918"/>
  <c r="AC85" i="918"/>
  <c r="AB85" i="918"/>
  <c r="AA85" i="918"/>
  <c r="Z85" i="918"/>
  <c r="Y85" i="918"/>
  <c r="X85" i="918"/>
  <c r="W85" i="918"/>
  <c r="V85" i="918"/>
  <c r="U85" i="918"/>
  <c r="T85" i="918"/>
  <c r="S85" i="918"/>
  <c r="R85" i="918"/>
  <c r="Q85" i="918"/>
  <c r="P85" i="918"/>
  <c r="O85" i="918"/>
  <c r="N85" i="918"/>
  <c r="M85" i="918"/>
  <c r="L85" i="918"/>
  <c r="K85" i="918"/>
  <c r="J85" i="918"/>
  <c r="I85" i="918"/>
  <c r="H85" i="918"/>
  <c r="G85" i="918"/>
  <c r="F85" i="918"/>
  <c r="E85" i="918"/>
  <c r="D85" i="918"/>
  <c r="C85" i="918"/>
  <c r="AE84" i="918"/>
  <c r="AD84" i="918"/>
  <c r="AC84" i="918"/>
  <c r="AB84" i="918"/>
  <c r="AA84" i="918"/>
  <c r="Z84" i="918"/>
  <c r="Y84" i="918"/>
  <c r="X84" i="918"/>
  <c r="W84" i="918"/>
  <c r="V84" i="918"/>
  <c r="U84" i="918"/>
  <c r="T84" i="918"/>
  <c r="S84" i="918"/>
  <c r="R84" i="918"/>
  <c r="Q84" i="918"/>
  <c r="P84" i="918"/>
  <c r="O84" i="918"/>
  <c r="N84" i="918"/>
  <c r="M84" i="918"/>
  <c r="L84" i="918"/>
  <c r="K84" i="918"/>
  <c r="J84" i="918"/>
  <c r="I84" i="918"/>
  <c r="H84" i="918"/>
  <c r="G84" i="918"/>
  <c r="F84" i="918"/>
  <c r="E84" i="918"/>
  <c r="D84" i="918"/>
  <c r="C84" i="918"/>
  <c r="W53" i="1779" l="1"/>
  <c r="X53" i="1779"/>
  <c r="Y53" i="1779"/>
  <c r="W54" i="1779"/>
  <c r="X54" i="1779"/>
  <c r="Y54" i="1779"/>
  <c r="Y52" i="1779"/>
  <c r="Z60" i="916" l="1"/>
  <c r="Z60" i="912"/>
  <c r="Z53" i="912"/>
  <c r="Z55" i="912" s="1"/>
  <c r="Z16" i="912"/>
  <c r="Y16" i="912"/>
  <c r="X16" i="912"/>
  <c r="Z60" i="911"/>
  <c r="Z53" i="911"/>
  <c r="Y53" i="911"/>
  <c r="X53" i="911"/>
  <c r="W53" i="911"/>
  <c r="V53" i="911"/>
  <c r="U53" i="911"/>
  <c r="T53" i="911"/>
  <c r="S53" i="911"/>
  <c r="Z60" i="910"/>
  <c r="Z53" i="910"/>
  <c r="Z55" i="910" s="1"/>
  <c r="Z60" i="909"/>
  <c r="Z60" i="908"/>
  <c r="Z60" i="907"/>
  <c r="Z63" i="907" s="1"/>
  <c r="Z63" i="906"/>
  <c r="Z53" i="906"/>
  <c r="Z55" i="906" s="1"/>
  <c r="Z53" i="907"/>
  <c r="Z55" i="907" s="1"/>
  <c r="P12" i="1786" l="1"/>
  <c r="Y38" i="1265" l="1"/>
  <c r="Y17" i="1265"/>
  <c r="D9" i="1698" l="1"/>
  <c r="E9" i="1698"/>
  <c r="F9" i="1698"/>
  <c r="G9" i="1698"/>
  <c r="H9" i="1698"/>
  <c r="I9" i="1698"/>
  <c r="J9" i="1698"/>
  <c r="K9" i="1698"/>
  <c r="L9" i="1698"/>
  <c r="M9" i="1698"/>
  <c r="N9" i="1698"/>
  <c r="O9" i="1698"/>
  <c r="P9" i="1698"/>
  <c r="Q9" i="1698"/>
  <c r="R9" i="1698"/>
  <c r="S9" i="1698"/>
  <c r="T9" i="1698"/>
  <c r="U9" i="1698"/>
  <c r="V9" i="1698"/>
  <c r="W9" i="1698"/>
  <c r="X9" i="1698"/>
  <c r="Y9" i="1698"/>
  <c r="D8" i="1698"/>
  <c r="E8" i="1698"/>
  <c r="F8" i="1698"/>
  <c r="G8" i="1698"/>
  <c r="H8" i="1698"/>
  <c r="I8" i="1698"/>
  <c r="J8" i="1698"/>
  <c r="K8" i="1698"/>
  <c r="L8" i="1698"/>
  <c r="M8" i="1698"/>
  <c r="N8" i="1698"/>
  <c r="O8" i="1698"/>
  <c r="P8" i="1698"/>
  <c r="Q8" i="1698"/>
  <c r="R8" i="1698"/>
  <c r="S8" i="1698"/>
  <c r="T8" i="1698"/>
  <c r="U8" i="1698"/>
  <c r="V8" i="1698"/>
  <c r="W8" i="1698"/>
  <c r="X8" i="1698"/>
  <c r="Y8" i="1698"/>
  <c r="X18" i="1768" l="1"/>
  <c r="Y48" i="1780" l="1"/>
  <c r="Y50" i="1780"/>
  <c r="Y49" i="1780"/>
  <c r="AA5" i="2031" l="1"/>
  <c r="Z5" i="2031"/>
  <c r="W12" i="1780" l="1"/>
  <c r="W13" i="1780" s="1"/>
  <c r="X10" i="1779"/>
  <c r="X52" i="1779" s="1"/>
  <c r="W10" i="1779"/>
  <c r="W52" i="1779" s="1"/>
  <c r="T1716" i="1804" l="1"/>
  <c r="U1716" i="1804"/>
  <c r="V1716" i="1804"/>
  <c r="W1716" i="1804"/>
  <c r="X1716" i="1804"/>
  <c r="Y1716" i="1804"/>
  <c r="Z1716" i="1804"/>
  <c r="AA1716" i="1804"/>
  <c r="AB1716" i="1804"/>
  <c r="AC1716" i="1804"/>
  <c r="AD1716" i="1804"/>
  <c r="T1717" i="1804"/>
  <c r="U1717" i="1804"/>
  <c r="V1717" i="1804"/>
  <c r="W1717" i="1804"/>
  <c r="X1717" i="1804"/>
  <c r="Y1717" i="1804"/>
  <c r="Z1717" i="1804"/>
  <c r="AA1717" i="1804"/>
  <c r="AB1717" i="1804"/>
  <c r="AC1717" i="1804"/>
  <c r="AD1717" i="1804"/>
  <c r="T1718" i="1804"/>
  <c r="U1718" i="1804"/>
  <c r="V1718" i="1804"/>
  <c r="W1718" i="1804"/>
  <c r="X1718" i="1804"/>
  <c r="Y1718" i="1804"/>
  <c r="Z1718" i="1804"/>
  <c r="AA1718" i="1804"/>
  <c r="AB1718" i="1804"/>
  <c r="AC1718" i="1804"/>
  <c r="AD1718" i="1804"/>
  <c r="T1719" i="1804"/>
  <c r="U1719" i="1804"/>
  <c r="V1719" i="1804"/>
  <c r="W1719" i="1804"/>
  <c r="X1719" i="1804"/>
  <c r="Y1719" i="1804"/>
  <c r="Z1719" i="1804"/>
  <c r="AA1719" i="1804"/>
  <c r="AB1719" i="1804"/>
  <c r="AC1719" i="1804"/>
  <c r="AD1719" i="1804"/>
  <c r="T1720" i="1804"/>
  <c r="U1720" i="1804"/>
  <c r="V1720" i="1804"/>
  <c r="W1720" i="1804"/>
  <c r="X1720" i="1804"/>
  <c r="Y1720" i="1804"/>
  <c r="Z1720" i="1804"/>
  <c r="AA1720" i="1804"/>
  <c r="AB1720" i="1804"/>
  <c r="AC1720" i="1804"/>
  <c r="AD1720" i="1804"/>
  <c r="T1721" i="1804"/>
  <c r="U1721" i="1804"/>
  <c r="V1721" i="1804"/>
  <c r="W1721" i="1804"/>
  <c r="X1721" i="1804"/>
  <c r="Y1721" i="1804"/>
  <c r="Z1721" i="1804"/>
  <c r="AA1721" i="1804"/>
  <c r="AB1721" i="1804"/>
  <c r="AC1721" i="1804"/>
  <c r="AD1721" i="1804"/>
  <c r="T1722" i="1804"/>
  <c r="U1722" i="1804"/>
  <c r="V1722" i="1804"/>
  <c r="W1722" i="1804"/>
  <c r="X1722" i="1804"/>
  <c r="Y1722" i="1804"/>
  <c r="Z1722" i="1804"/>
  <c r="AA1722" i="1804"/>
  <c r="AB1722" i="1804"/>
  <c r="AC1722" i="1804"/>
  <c r="AD1722" i="1804"/>
  <c r="T1723" i="1804"/>
  <c r="U1723" i="1804"/>
  <c r="V1723" i="1804"/>
  <c r="W1723" i="1804"/>
  <c r="X1723" i="1804"/>
  <c r="Y1723" i="1804"/>
  <c r="Z1723" i="1804"/>
  <c r="AA1723" i="1804"/>
  <c r="AB1723" i="1804"/>
  <c r="AC1723" i="1804"/>
  <c r="AD1723" i="1804"/>
  <c r="T1724" i="1804"/>
  <c r="U1724" i="1804"/>
  <c r="V1724" i="1804"/>
  <c r="W1724" i="1804"/>
  <c r="X1724" i="1804"/>
  <c r="Y1724" i="1804"/>
  <c r="Z1724" i="1804"/>
  <c r="AA1724" i="1804"/>
  <c r="AB1724" i="1804"/>
  <c r="AC1724" i="1804"/>
  <c r="AD1724" i="1804"/>
  <c r="T1725" i="1804"/>
  <c r="U1725" i="1804"/>
  <c r="V1725" i="1804"/>
  <c r="W1725" i="1804"/>
  <c r="X1725" i="1804"/>
  <c r="Y1725" i="1804"/>
  <c r="Z1725" i="1804"/>
  <c r="AA1725" i="1804"/>
  <c r="AB1725" i="1804"/>
  <c r="AC1725" i="1804"/>
  <c r="AD1725" i="1804"/>
  <c r="T1726" i="1804"/>
  <c r="U1726" i="1804"/>
  <c r="V1726" i="1804"/>
  <c r="W1726" i="1804"/>
  <c r="X1726" i="1804"/>
  <c r="Y1726" i="1804"/>
  <c r="Z1726" i="1804"/>
  <c r="AA1726" i="1804"/>
  <c r="AB1726" i="1804"/>
  <c r="AC1726" i="1804"/>
  <c r="AD1726" i="1804"/>
  <c r="T1727" i="1804"/>
  <c r="U1727" i="1804"/>
  <c r="V1727" i="1804"/>
  <c r="W1727" i="1804"/>
  <c r="X1727" i="1804"/>
  <c r="Y1727" i="1804"/>
  <c r="Z1727" i="1804"/>
  <c r="AA1727" i="1804"/>
  <c r="AB1727" i="1804"/>
  <c r="AC1727" i="1804"/>
  <c r="AD1727" i="1804"/>
  <c r="S1717" i="1804"/>
  <c r="S1718" i="1804"/>
  <c r="S1719" i="1804"/>
  <c r="S1720" i="1804"/>
  <c r="S1721" i="1804"/>
  <c r="S1722" i="1804"/>
  <c r="S1723" i="1804"/>
  <c r="S1724" i="1804"/>
  <c r="S1725" i="1804"/>
  <c r="S1726" i="1804"/>
  <c r="S1727" i="1804"/>
  <c r="S1716" i="1804"/>
  <c r="T1696" i="1804"/>
  <c r="U1696" i="1804"/>
  <c r="V1696" i="1804"/>
  <c r="W1696" i="1804"/>
  <c r="X1696" i="1804"/>
  <c r="Y1696" i="1804"/>
  <c r="Z1696" i="1804"/>
  <c r="AA1696" i="1804"/>
  <c r="AB1696" i="1804"/>
  <c r="AC1696" i="1804"/>
  <c r="AD1696" i="1804"/>
  <c r="T1697" i="1804"/>
  <c r="U1697" i="1804"/>
  <c r="V1697" i="1804"/>
  <c r="W1697" i="1804"/>
  <c r="X1697" i="1804"/>
  <c r="Y1697" i="1804"/>
  <c r="Z1697" i="1804"/>
  <c r="AA1697" i="1804"/>
  <c r="AB1697" i="1804"/>
  <c r="AC1697" i="1804"/>
  <c r="AD1697" i="1804"/>
  <c r="T1698" i="1804"/>
  <c r="U1698" i="1804"/>
  <c r="V1698" i="1804"/>
  <c r="W1698" i="1804"/>
  <c r="X1698" i="1804"/>
  <c r="Y1698" i="1804"/>
  <c r="Z1698" i="1804"/>
  <c r="AA1698" i="1804"/>
  <c r="AB1698" i="1804"/>
  <c r="AC1698" i="1804"/>
  <c r="AD1698" i="1804"/>
  <c r="T1699" i="1804"/>
  <c r="U1699" i="1804"/>
  <c r="V1699" i="1804"/>
  <c r="W1699" i="1804"/>
  <c r="X1699" i="1804"/>
  <c r="Y1699" i="1804"/>
  <c r="Z1699" i="1804"/>
  <c r="AA1699" i="1804"/>
  <c r="AB1699" i="1804"/>
  <c r="AC1699" i="1804"/>
  <c r="AD1699" i="1804"/>
  <c r="T1700" i="1804"/>
  <c r="U1700" i="1804"/>
  <c r="V1700" i="1804"/>
  <c r="W1700" i="1804"/>
  <c r="X1700" i="1804"/>
  <c r="Y1700" i="1804"/>
  <c r="Z1700" i="1804"/>
  <c r="AA1700" i="1804"/>
  <c r="AB1700" i="1804"/>
  <c r="AC1700" i="1804"/>
  <c r="AD1700" i="1804"/>
  <c r="T1701" i="1804"/>
  <c r="U1701" i="1804"/>
  <c r="V1701" i="1804"/>
  <c r="W1701" i="1804"/>
  <c r="X1701" i="1804"/>
  <c r="Y1701" i="1804"/>
  <c r="Z1701" i="1804"/>
  <c r="AA1701" i="1804"/>
  <c r="AB1701" i="1804"/>
  <c r="AC1701" i="1804"/>
  <c r="AD1701" i="1804"/>
  <c r="T1702" i="1804"/>
  <c r="U1702" i="1804"/>
  <c r="V1702" i="1804"/>
  <c r="W1702" i="1804"/>
  <c r="X1702" i="1804"/>
  <c r="Y1702" i="1804"/>
  <c r="Z1702" i="1804"/>
  <c r="AA1702" i="1804"/>
  <c r="AB1702" i="1804"/>
  <c r="AC1702" i="1804"/>
  <c r="AD1702" i="1804"/>
  <c r="T1703" i="1804"/>
  <c r="U1703" i="1804"/>
  <c r="V1703" i="1804"/>
  <c r="W1703" i="1804"/>
  <c r="X1703" i="1804"/>
  <c r="Y1703" i="1804"/>
  <c r="Z1703" i="1804"/>
  <c r="AA1703" i="1804"/>
  <c r="AB1703" i="1804"/>
  <c r="AC1703" i="1804"/>
  <c r="AD1703" i="1804"/>
  <c r="T1704" i="1804"/>
  <c r="U1704" i="1804"/>
  <c r="V1704" i="1804"/>
  <c r="W1704" i="1804"/>
  <c r="X1704" i="1804"/>
  <c r="Y1704" i="1804"/>
  <c r="Z1704" i="1804"/>
  <c r="AA1704" i="1804"/>
  <c r="AB1704" i="1804"/>
  <c r="AC1704" i="1804"/>
  <c r="AD1704" i="1804"/>
  <c r="T1705" i="1804"/>
  <c r="U1705" i="1804"/>
  <c r="V1705" i="1804"/>
  <c r="W1705" i="1804"/>
  <c r="X1705" i="1804"/>
  <c r="Y1705" i="1804"/>
  <c r="Z1705" i="1804"/>
  <c r="AA1705" i="1804"/>
  <c r="AB1705" i="1804"/>
  <c r="AC1705" i="1804"/>
  <c r="AD1705" i="1804"/>
  <c r="T1706" i="1804"/>
  <c r="U1706" i="1804"/>
  <c r="V1706" i="1804"/>
  <c r="W1706" i="1804"/>
  <c r="X1706" i="1804"/>
  <c r="Y1706" i="1804"/>
  <c r="Z1706" i="1804"/>
  <c r="AA1706" i="1804"/>
  <c r="AB1706" i="1804"/>
  <c r="AC1706" i="1804"/>
  <c r="AD1706" i="1804"/>
  <c r="T1707" i="1804"/>
  <c r="U1707" i="1804"/>
  <c r="V1707" i="1804"/>
  <c r="W1707" i="1804"/>
  <c r="X1707" i="1804"/>
  <c r="Y1707" i="1804"/>
  <c r="Z1707" i="1804"/>
  <c r="AA1707" i="1804"/>
  <c r="AB1707" i="1804"/>
  <c r="AC1707" i="1804"/>
  <c r="AD1707" i="1804"/>
  <c r="S1697" i="1804"/>
  <c r="S1698" i="1804"/>
  <c r="S1699" i="1804"/>
  <c r="S1700" i="1804"/>
  <c r="S1701" i="1804"/>
  <c r="S1702" i="1804"/>
  <c r="S1703" i="1804"/>
  <c r="S1704" i="1804"/>
  <c r="S1705" i="1804"/>
  <c r="S1706" i="1804"/>
  <c r="S1707" i="1804"/>
  <c r="S1696" i="1804"/>
  <c r="T1675" i="1804"/>
  <c r="U1675" i="1804"/>
  <c r="V1675" i="1804"/>
  <c r="W1675" i="1804"/>
  <c r="X1675" i="1804"/>
  <c r="Y1675" i="1804"/>
  <c r="Z1675" i="1804"/>
  <c r="AA1675" i="1804"/>
  <c r="AB1675" i="1804"/>
  <c r="AC1675" i="1804"/>
  <c r="AD1675" i="1804"/>
  <c r="T1676" i="1804"/>
  <c r="U1676" i="1804"/>
  <c r="V1676" i="1804"/>
  <c r="W1676" i="1804"/>
  <c r="X1676" i="1804"/>
  <c r="Y1676" i="1804"/>
  <c r="Z1676" i="1804"/>
  <c r="AA1676" i="1804"/>
  <c r="AB1676" i="1804"/>
  <c r="AC1676" i="1804"/>
  <c r="AD1676" i="1804"/>
  <c r="T1677" i="1804"/>
  <c r="U1677" i="1804"/>
  <c r="V1677" i="1804"/>
  <c r="W1677" i="1804"/>
  <c r="X1677" i="1804"/>
  <c r="Y1677" i="1804"/>
  <c r="Z1677" i="1804"/>
  <c r="AA1677" i="1804"/>
  <c r="AB1677" i="1804"/>
  <c r="AC1677" i="1804"/>
  <c r="AD1677" i="1804"/>
  <c r="T1678" i="1804"/>
  <c r="U1678" i="1804"/>
  <c r="V1678" i="1804"/>
  <c r="W1678" i="1804"/>
  <c r="X1678" i="1804"/>
  <c r="Y1678" i="1804"/>
  <c r="Z1678" i="1804"/>
  <c r="AA1678" i="1804"/>
  <c r="AB1678" i="1804"/>
  <c r="AC1678" i="1804"/>
  <c r="AD1678" i="1804"/>
  <c r="T1679" i="1804"/>
  <c r="U1679" i="1804"/>
  <c r="V1679" i="1804"/>
  <c r="W1679" i="1804"/>
  <c r="X1679" i="1804"/>
  <c r="Y1679" i="1804"/>
  <c r="Z1679" i="1804"/>
  <c r="AA1679" i="1804"/>
  <c r="AB1679" i="1804"/>
  <c r="AC1679" i="1804"/>
  <c r="AD1679" i="1804"/>
  <c r="T1680" i="1804"/>
  <c r="U1680" i="1804"/>
  <c r="V1680" i="1804"/>
  <c r="W1680" i="1804"/>
  <c r="X1680" i="1804"/>
  <c r="Y1680" i="1804"/>
  <c r="Z1680" i="1804"/>
  <c r="AA1680" i="1804"/>
  <c r="AB1680" i="1804"/>
  <c r="AC1680" i="1804"/>
  <c r="AD1680" i="1804"/>
  <c r="T1681" i="1804"/>
  <c r="U1681" i="1804"/>
  <c r="V1681" i="1804"/>
  <c r="W1681" i="1804"/>
  <c r="X1681" i="1804"/>
  <c r="Y1681" i="1804"/>
  <c r="Z1681" i="1804"/>
  <c r="AA1681" i="1804"/>
  <c r="AB1681" i="1804"/>
  <c r="AC1681" i="1804"/>
  <c r="AD1681" i="1804"/>
  <c r="T1682" i="1804"/>
  <c r="U1682" i="1804"/>
  <c r="V1682" i="1804"/>
  <c r="W1682" i="1804"/>
  <c r="X1682" i="1804"/>
  <c r="Y1682" i="1804"/>
  <c r="Z1682" i="1804"/>
  <c r="AA1682" i="1804"/>
  <c r="AB1682" i="1804"/>
  <c r="AC1682" i="1804"/>
  <c r="AD1682" i="1804"/>
  <c r="T1683" i="1804"/>
  <c r="U1683" i="1804"/>
  <c r="V1683" i="1804"/>
  <c r="W1683" i="1804"/>
  <c r="X1683" i="1804"/>
  <c r="Y1683" i="1804"/>
  <c r="Z1683" i="1804"/>
  <c r="AA1683" i="1804"/>
  <c r="AB1683" i="1804"/>
  <c r="AC1683" i="1804"/>
  <c r="AD1683" i="1804"/>
  <c r="T1684" i="1804"/>
  <c r="U1684" i="1804"/>
  <c r="V1684" i="1804"/>
  <c r="W1684" i="1804"/>
  <c r="X1684" i="1804"/>
  <c r="Y1684" i="1804"/>
  <c r="Z1684" i="1804"/>
  <c r="AA1684" i="1804"/>
  <c r="AB1684" i="1804"/>
  <c r="AC1684" i="1804"/>
  <c r="AD1684" i="1804"/>
  <c r="T1685" i="1804"/>
  <c r="U1685" i="1804"/>
  <c r="V1685" i="1804"/>
  <c r="W1685" i="1804"/>
  <c r="X1685" i="1804"/>
  <c r="Y1685" i="1804"/>
  <c r="Z1685" i="1804"/>
  <c r="AA1685" i="1804"/>
  <c r="AB1685" i="1804"/>
  <c r="AC1685" i="1804"/>
  <c r="AD1685" i="1804"/>
  <c r="T1686" i="1804"/>
  <c r="U1686" i="1804"/>
  <c r="V1686" i="1804"/>
  <c r="W1686" i="1804"/>
  <c r="X1686" i="1804"/>
  <c r="Y1686" i="1804"/>
  <c r="Z1686" i="1804"/>
  <c r="AA1686" i="1804"/>
  <c r="AB1686" i="1804"/>
  <c r="AC1686" i="1804"/>
  <c r="AD1686" i="1804"/>
  <c r="S1676" i="1804"/>
  <c r="S1677" i="1804"/>
  <c r="S1678" i="1804"/>
  <c r="S1679" i="1804"/>
  <c r="S1680" i="1804"/>
  <c r="S1681" i="1804"/>
  <c r="S1682" i="1804"/>
  <c r="S1683" i="1804"/>
  <c r="S1684" i="1804"/>
  <c r="S1685" i="1804"/>
  <c r="S1686" i="1804"/>
  <c r="S1675" i="1804"/>
  <c r="T1655" i="1804"/>
  <c r="U1655" i="1804"/>
  <c r="V1655" i="1804"/>
  <c r="W1655" i="1804"/>
  <c r="X1655" i="1804"/>
  <c r="Y1655" i="1804"/>
  <c r="Z1655" i="1804"/>
  <c r="AA1655" i="1804"/>
  <c r="AB1655" i="1804"/>
  <c r="AC1655" i="1804"/>
  <c r="AD1655" i="1804"/>
  <c r="T1656" i="1804"/>
  <c r="U1656" i="1804"/>
  <c r="V1656" i="1804"/>
  <c r="W1656" i="1804"/>
  <c r="X1656" i="1804"/>
  <c r="Y1656" i="1804"/>
  <c r="Z1656" i="1804"/>
  <c r="AA1656" i="1804"/>
  <c r="AB1656" i="1804"/>
  <c r="AC1656" i="1804"/>
  <c r="AD1656" i="1804"/>
  <c r="T1657" i="1804"/>
  <c r="U1657" i="1804"/>
  <c r="V1657" i="1804"/>
  <c r="W1657" i="1804"/>
  <c r="X1657" i="1804"/>
  <c r="Y1657" i="1804"/>
  <c r="Z1657" i="1804"/>
  <c r="AA1657" i="1804"/>
  <c r="AB1657" i="1804"/>
  <c r="AC1657" i="1804"/>
  <c r="AD1657" i="1804"/>
  <c r="T1658" i="1804"/>
  <c r="U1658" i="1804"/>
  <c r="V1658" i="1804"/>
  <c r="W1658" i="1804"/>
  <c r="X1658" i="1804"/>
  <c r="Y1658" i="1804"/>
  <c r="Z1658" i="1804"/>
  <c r="AA1658" i="1804"/>
  <c r="AB1658" i="1804"/>
  <c r="AC1658" i="1804"/>
  <c r="AD1658" i="1804"/>
  <c r="T1659" i="1804"/>
  <c r="U1659" i="1804"/>
  <c r="V1659" i="1804"/>
  <c r="W1659" i="1804"/>
  <c r="X1659" i="1804"/>
  <c r="Y1659" i="1804"/>
  <c r="Z1659" i="1804"/>
  <c r="AA1659" i="1804"/>
  <c r="AB1659" i="1804"/>
  <c r="AC1659" i="1804"/>
  <c r="AD1659" i="1804"/>
  <c r="T1660" i="1804"/>
  <c r="U1660" i="1804"/>
  <c r="V1660" i="1804"/>
  <c r="W1660" i="1804"/>
  <c r="X1660" i="1804"/>
  <c r="Y1660" i="1804"/>
  <c r="Z1660" i="1804"/>
  <c r="AA1660" i="1804"/>
  <c r="AB1660" i="1804"/>
  <c r="AC1660" i="1804"/>
  <c r="AD1660" i="1804"/>
  <c r="T1661" i="1804"/>
  <c r="U1661" i="1804"/>
  <c r="V1661" i="1804"/>
  <c r="W1661" i="1804"/>
  <c r="X1661" i="1804"/>
  <c r="Y1661" i="1804"/>
  <c r="Z1661" i="1804"/>
  <c r="AA1661" i="1804"/>
  <c r="AB1661" i="1804"/>
  <c r="AC1661" i="1804"/>
  <c r="AD1661" i="1804"/>
  <c r="T1662" i="1804"/>
  <c r="U1662" i="1804"/>
  <c r="V1662" i="1804"/>
  <c r="W1662" i="1804"/>
  <c r="X1662" i="1804"/>
  <c r="Y1662" i="1804"/>
  <c r="Z1662" i="1804"/>
  <c r="AA1662" i="1804"/>
  <c r="AB1662" i="1804"/>
  <c r="AC1662" i="1804"/>
  <c r="AD1662" i="1804"/>
  <c r="T1663" i="1804"/>
  <c r="U1663" i="1804"/>
  <c r="V1663" i="1804"/>
  <c r="W1663" i="1804"/>
  <c r="X1663" i="1804"/>
  <c r="Y1663" i="1804"/>
  <c r="Z1663" i="1804"/>
  <c r="AA1663" i="1804"/>
  <c r="AB1663" i="1804"/>
  <c r="AC1663" i="1804"/>
  <c r="AD1663" i="1804"/>
  <c r="T1664" i="1804"/>
  <c r="U1664" i="1804"/>
  <c r="V1664" i="1804"/>
  <c r="W1664" i="1804"/>
  <c r="X1664" i="1804"/>
  <c r="Y1664" i="1804"/>
  <c r="Z1664" i="1804"/>
  <c r="AA1664" i="1804"/>
  <c r="AB1664" i="1804"/>
  <c r="AC1664" i="1804"/>
  <c r="AD1664" i="1804"/>
  <c r="T1665" i="1804"/>
  <c r="U1665" i="1804"/>
  <c r="V1665" i="1804"/>
  <c r="W1665" i="1804"/>
  <c r="X1665" i="1804"/>
  <c r="Y1665" i="1804"/>
  <c r="Z1665" i="1804"/>
  <c r="AA1665" i="1804"/>
  <c r="AB1665" i="1804"/>
  <c r="AC1665" i="1804"/>
  <c r="AD1665" i="1804"/>
  <c r="T1666" i="1804"/>
  <c r="U1666" i="1804"/>
  <c r="V1666" i="1804"/>
  <c r="W1666" i="1804"/>
  <c r="X1666" i="1804"/>
  <c r="Y1666" i="1804"/>
  <c r="Z1666" i="1804"/>
  <c r="AA1666" i="1804"/>
  <c r="AB1666" i="1804"/>
  <c r="AC1666" i="1804"/>
  <c r="AD1666" i="1804"/>
  <c r="S1656" i="1804"/>
  <c r="S1657" i="1804"/>
  <c r="S1658" i="1804"/>
  <c r="S1659" i="1804"/>
  <c r="S1660" i="1804"/>
  <c r="S1661" i="1804"/>
  <c r="S1662" i="1804"/>
  <c r="S1663" i="1804"/>
  <c r="S1664" i="1804"/>
  <c r="S1665" i="1804"/>
  <c r="S1666" i="1804"/>
  <c r="S1655" i="1804"/>
  <c r="T1636" i="1804"/>
  <c r="U1636" i="1804"/>
  <c r="V1636" i="1804"/>
  <c r="W1636" i="1804"/>
  <c r="X1636" i="1804"/>
  <c r="Y1636" i="1804"/>
  <c r="Z1636" i="1804"/>
  <c r="AA1636" i="1804"/>
  <c r="AB1636" i="1804"/>
  <c r="AC1636" i="1804"/>
  <c r="AD1636" i="1804"/>
  <c r="T1637" i="1804"/>
  <c r="U1637" i="1804"/>
  <c r="V1637" i="1804"/>
  <c r="W1637" i="1804"/>
  <c r="X1637" i="1804"/>
  <c r="Y1637" i="1804"/>
  <c r="Z1637" i="1804"/>
  <c r="AA1637" i="1804"/>
  <c r="AB1637" i="1804"/>
  <c r="AC1637" i="1804"/>
  <c r="AD1637" i="1804"/>
  <c r="T1638" i="1804"/>
  <c r="U1638" i="1804"/>
  <c r="V1638" i="1804"/>
  <c r="W1638" i="1804"/>
  <c r="X1638" i="1804"/>
  <c r="Y1638" i="1804"/>
  <c r="Z1638" i="1804"/>
  <c r="AA1638" i="1804"/>
  <c r="AB1638" i="1804"/>
  <c r="AC1638" i="1804"/>
  <c r="AD1638" i="1804"/>
  <c r="T1639" i="1804"/>
  <c r="U1639" i="1804"/>
  <c r="V1639" i="1804"/>
  <c r="W1639" i="1804"/>
  <c r="X1639" i="1804"/>
  <c r="Y1639" i="1804"/>
  <c r="Z1639" i="1804"/>
  <c r="AA1639" i="1804"/>
  <c r="AB1639" i="1804"/>
  <c r="AC1639" i="1804"/>
  <c r="AD1639" i="1804"/>
  <c r="T1640" i="1804"/>
  <c r="U1640" i="1804"/>
  <c r="V1640" i="1804"/>
  <c r="W1640" i="1804"/>
  <c r="X1640" i="1804"/>
  <c r="Y1640" i="1804"/>
  <c r="Z1640" i="1804"/>
  <c r="AA1640" i="1804"/>
  <c r="AB1640" i="1804"/>
  <c r="AC1640" i="1804"/>
  <c r="AD1640" i="1804"/>
  <c r="T1641" i="1804"/>
  <c r="U1641" i="1804"/>
  <c r="V1641" i="1804"/>
  <c r="W1641" i="1804"/>
  <c r="X1641" i="1804"/>
  <c r="Y1641" i="1804"/>
  <c r="Z1641" i="1804"/>
  <c r="AA1641" i="1804"/>
  <c r="AB1641" i="1804"/>
  <c r="AC1641" i="1804"/>
  <c r="AD1641" i="1804"/>
  <c r="T1642" i="1804"/>
  <c r="U1642" i="1804"/>
  <c r="V1642" i="1804"/>
  <c r="W1642" i="1804"/>
  <c r="X1642" i="1804"/>
  <c r="Y1642" i="1804"/>
  <c r="Z1642" i="1804"/>
  <c r="AA1642" i="1804"/>
  <c r="AB1642" i="1804"/>
  <c r="AC1642" i="1804"/>
  <c r="AD1642" i="1804"/>
  <c r="T1643" i="1804"/>
  <c r="U1643" i="1804"/>
  <c r="V1643" i="1804"/>
  <c r="W1643" i="1804"/>
  <c r="X1643" i="1804"/>
  <c r="Y1643" i="1804"/>
  <c r="Z1643" i="1804"/>
  <c r="AA1643" i="1804"/>
  <c r="AB1643" i="1804"/>
  <c r="AC1643" i="1804"/>
  <c r="AD1643" i="1804"/>
  <c r="T1644" i="1804"/>
  <c r="U1644" i="1804"/>
  <c r="V1644" i="1804"/>
  <c r="W1644" i="1804"/>
  <c r="X1644" i="1804"/>
  <c r="Y1644" i="1804"/>
  <c r="Z1644" i="1804"/>
  <c r="AA1644" i="1804"/>
  <c r="AB1644" i="1804"/>
  <c r="AC1644" i="1804"/>
  <c r="AD1644" i="1804"/>
  <c r="T1645" i="1804"/>
  <c r="U1645" i="1804"/>
  <c r="V1645" i="1804"/>
  <c r="W1645" i="1804"/>
  <c r="X1645" i="1804"/>
  <c r="Y1645" i="1804"/>
  <c r="Z1645" i="1804"/>
  <c r="AA1645" i="1804"/>
  <c r="AB1645" i="1804"/>
  <c r="AC1645" i="1804"/>
  <c r="AD1645" i="1804"/>
  <c r="T1646" i="1804"/>
  <c r="U1646" i="1804"/>
  <c r="V1646" i="1804"/>
  <c r="W1646" i="1804"/>
  <c r="X1646" i="1804"/>
  <c r="Y1646" i="1804"/>
  <c r="Z1646" i="1804"/>
  <c r="AA1646" i="1804"/>
  <c r="AB1646" i="1804"/>
  <c r="AC1646" i="1804"/>
  <c r="AD1646" i="1804"/>
  <c r="T1647" i="1804"/>
  <c r="U1647" i="1804"/>
  <c r="V1647" i="1804"/>
  <c r="W1647" i="1804"/>
  <c r="X1647" i="1804"/>
  <c r="Y1647" i="1804"/>
  <c r="Z1647" i="1804"/>
  <c r="AA1647" i="1804"/>
  <c r="AB1647" i="1804"/>
  <c r="AC1647" i="1804"/>
  <c r="AD1647" i="1804"/>
  <c r="S1637" i="1804"/>
  <c r="S1638" i="1804"/>
  <c r="S1639" i="1804"/>
  <c r="S1640" i="1804"/>
  <c r="S1641" i="1804"/>
  <c r="S1642" i="1804"/>
  <c r="S1643" i="1804"/>
  <c r="S1644" i="1804"/>
  <c r="S1645" i="1804"/>
  <c r="S1646" i="1804"/>
  <c r="S1647" i="1804"/>
  <c r="S1636" i="1804"/>
  <c r="S1618" i="1804"/>
  <c r="T1618" i="1804"/>
  <c r="U1618" i="1804"/>
  <c r="V1618" i="1804"/>
  <c r="W1618" i="1804"/>
  <c r="X1618" i="1804"/>
  <c r="Y1618" i="1804"/>
  <c r="Z1618" i="1804"/>
  <c r="AA1618" i="1804"/>
  <c r="AB1618" i="1804"/>
  <c r="AC1618" i="1804"/>
  <c r="AD1618" i="1804"/>
  <c r="S1619" i="1804"/>
  <c r="T1619" i="1804"/>
  <c r="U1619" i="1804"/>
  <c r="V1619" i="1804"/>
  <c r="W1619" i="1804"/>
  <c r="X1619" i="1804"/>
  <c r="Y1619" i="1804"/>
  <c r="Z1619" i="1804"/>
  <c r="AA1619" i="1804"/>
  <c r="AB1619" i="1804"/>
  <c r="AC1619" i="1804"/>
  <c r="AD1619" i="1804"/>
  <c r="S1620" i="1804"/>
  <c r="T1620" i="1804"/>
  <c r="U1620" i="1804"/>
  <c r="V1620" i="1804"/>
  <c r="W1620" i="1804"/>
  <c r="X1620" i="1804"/>
  <c r="Y1620" i="1804"/>
  <c r="Z1620" i="1804"/>
  <c r="AA1620" i="1804"/>
  <c r="AB1620" i="1804"/>
  <c r="AC1620" i="1804"/>
  <c r="AD1620" i="1804"/>
  <c r="S1621" i="1804"/>
  <c r="T1621" i="1804"/>
  <c r="U1621" i="1804"/>
  <c r="V1621" i="1804"/>
  <c r="W1621" i="1804"/>
  <c r="X1621" i="1804"/>
  <c r="Y1621" i="1804"/>
  <c r="Z1621" i="1804"/>
  <c r="AA1621" i="1804"/>
  <c r="AB1621" i="1804"/>
  <c r="AC1621" i="1804"/>
  <c r="AD1621" i="1804"/>
  <c r="S1622" i="1804"/>
  <c r="T1622" i="1804"/>
  <c r="U1622" i="1804"/>
  <c r="V1622" i="1804"/>
  <c r="W1622" i="1804"/>
  <c r="X1622" i="1804"/>
  <c r="Y1622" i="1804"/>
  <c r="Z1622" i="1804"/>
  <c r="AA1622" i="1804"/>
  <c r="AB1622" i="1804"/>
  <c r="AC1622" i="1804"/>
  <c r="AD1622" i="1804"/>
  <c r="S1623" i="1804"/>
  <c r="T1623" i="1804"/>
  <c r="U1623" i="1804"/>
  <c r="V1623" i="1804"/>
  <c r="W1623" i="1804"/>
  <c r="X1623" i="1804"/>
  <c r="Y1623" i="1804"/>
  <c r="Z1623" i="1804"/>
  <c r="AA1623" i="1804"/>
  <c r="AB1623" i="1804"/>
  <c r="AC1623" i="1804"/>
  <c r="AD1623" i="1804"/>
  <c r="S1624" i="1804"/>
  <c r="T1624" i="1804"/>
  <c r="U1624" i="1804"/>
  <c r="V1624" i="1804"/>
  <c r="W1624" i="1804"/>
  <c r="X1624" i="1804"/>
  <c r="Y1624" i="1804"/>
  <c r="Z1624" i="1804"/>
  <c r="AA1624" i="1804"/>
  <c r="AB1624" i="1804"/>
  <c r="AC1624" i="1804"/>
  <c r="AD1624" i="1804"/>
  <c r="S1625" i="1804"/>
  <c r="T1625" i="1804"/>
  <c r="U1625" i="1804"/>
  <c r="V1625" i="1804"/>
  <c r="W1625" i="1804"/>
  <c r="X1625" i="1804"/>
  <c r="Y1625" i="1804"/>
  <c r="Z1625" i="1804"/>
  <c r="AA1625" i="1804"/>
  <c r="AB1625" i="1804"/>
  <c r="AC1625" i="1804"/>
  <c r="AD1625" i="1804"/>
  <c r="S1626" i="1804"/>
  <c r="T1626" i="1804"/>
  <c r="U1626" i="1804"/>
  <c r="V1626" i="1804"/>
  <c r="W1626" i="1804"/>
  <c r="X1626" i="1804"/>
  <c r="Y1626" i="1804"/>
  <c r="Z1626" i="1804"/>
  <c r="AA1626" i="1804"/>
  <c r="AB1626" i="1804"/>
  <c r="AC1626" i="1804"/>
  <c r="AD1626" i="1804"/>
  <c r="S1627" i="1804"/>
  <c r="T1627" i="1804"/>
  <c r="U1627" i="1804"/>
  <c r="V1627" i="1804"/>
  <c r="W1627" i="1804"/>
  <c r="X1627" i="1804"/>
  <c r="Y1627" i="1804"/>
  <c r="Z1627" i="1804"/>
  <c r="AA1627" i="1804"/>
  <c r="AB1627" i="1804"/>
  <c r="AC1627" i="1804"/>
  <c r="AD1627" i="1804"/>
  <c r="S1628" i="1804"/>
  <c r="T1628" i="1804"/>
  <c r="U1628" i="1804"/>
  <c r="V1628" i="1804"/>
  <c r="W1628" i="1804"/>
  <c r="X1628" i="1804"/>
  <c r="Y1628" i="1804"/>
  <c r="Z1628" i="1804"/>
  <c r="AA1628" i="1804"/>
  <c r="AB1628" i="1804"/>
  <c r="AC1628" i="1804"/>
  <c r="AD1628" i="1804"/>
  <c r="T1617" i="1804"/>
  <c r="U1617" i="1804"/>
  <c r="V1617" i="1804"/>
  <c r="W1617" i="1804"/>
  <c r="X1617" i="1804"/>
  <c r="Y1617" i="1804"/>
  <c r="Z1617" i="1804"/>
  <c r="AA1617" i="1804"/>
  <c r="AB1617" i="1804"/>
  <c r="AC1617" i="1804"/>
  <c r="AD1617" i="1804"/>
  <c r="S1617" i="1804"/>
  <c r="S1607" i="1804"/>
  <c r="T1607" i="1804"/>
  <c r="U1607" i="1804"/>
  <c r="V1607" i="1804"/>
  <c r="W1607" i="1804"/>
  <c r="X1607" i="1804"/>
  <c r="Y1607" i="1804"/>
  <c r="Z1607" i="1804"/>
  <c r="AA1607" i="1804"/>
  <c r="AB1607" i="1804"/>
  <c r="AC1607" i="1804"/>
  <c r="AD1607" i="1804"/>
  <c r="S1597" i="1804"/>
  <c r="T1597" i="1804"/>
  <c r="U1597" i="1804"/>
  <c r="V1597" i="1804"/>
  <c r="W1597" i="1804"/>
  <c r="X1597" i="1804"/>
  <c r="Y1597" i="1804"/>
  <c r="Z1597" i="1804"/>
  <c r="AA1597" i="1804"/>
  <c r="AB1597" i="1804"/>
  <c r="AC1597" i="1804"/>
  <c r="AD1597" i="1804"/>
  <c r="S1598" i="1804"/>
  <c r="T1598" i="1804"/>
  <c r="U1598" i="1804"/>
  <c r="V1598" i="1804"/>
  <c r="W1598" i="1804"/>
  <c r="X1598" i="1804"/>
  <c r="Y1598" i="1804"/>
  <c r="Z1598" i="1804"/>
  <c r="AA1598" i="1804"/>
  <c r="AB1598" i="1804"/>
  <c r="AC1598" i="1804"/>
  <c r="AD1598" i="1804"/>
  <c r="S1599" i="1804"/>
  <c r="T1599" i="1804"/>
  <c r="U1599" i="1804"/>
  <c r="V1599" i="1804"/>
  <c r="W1599" i="1804"/>
  <c r="X1599" i="1804"/>
  <c r="Y1599" i="1804"/>
  <c r="Z1599" i="1804"/>
  <c r="AA1599" i="1804"/>
  <c r="AB1599" i="1804"/>
  <c r="AC1599" i="1804"/>
  <c r="AD1599" i="1804"/>
  <c r="S1600" i="1804"/>
  <c r="T1600" i="1804"/>
  <c r="U1600" i="1804"/>
  <c r="V1600" i="1804"/>
  <c r="W1600" i="1804"/>
  <c r="X1600" i="1804"/>
  <c r="Y1600" i="1804"/>
  <c r="Z1600" i="1804"/>
  <c r="AA1600" i="1804"/>
  <c r="AB1600" i="1804"/>
  <c r="AC1600" i="1804"/>
  <c r="AD1600" i="1804"/>
  <c r="S1601" i="1804"/>
  <c r="T1601" i="1804"/>
  <c r="U1601" i="1804"/>
  <c r="V1601" i="1804"/>
  <c r="W1601" i="1804"/>
  <c r="X1601" i="1804"/>
  <c r="Y1601" i="1804"/>
  <c r="Z1601" i="1804"/>
  <c r="AA1601" i="1804"/>
  <c r="AB1601" i="1804"/>
  <c r="AC1601" i="1804"/>
  <c r="AD1601" i="1804"/>
  <c r="S1602" i="1804"/>
  <c r="T1602" i="1804"/>
  <c r="U1602" i="1804"/>
  <c r="V1602" i="1804"/>
  <c r="W1602" i="1804"/>
  <c r="X1602" i="1804"/>
  <c r="Y1602" i="1804"/>
  <c r="Z1602" i="1804"/>
  <c r="AA1602" i="1804"/>
  <c r="AB1602" i="1804"/>
  <c r="AC1602" i="1804"/>
  <c r="AD1602" i="1804"/>
  <c r="S1603" i="1804"/>
  <c r="T1603" i="1804"/>
  <c r="U1603" i="1804"/>
  <c r="V1603" i="1804"/>
  <c r="W1603" i="1804"/>
  <c r="X1603" i="1804"/>
  <c r="Y1603" i="1804"/>
  <c r="Z1603" i="1804"/>
  <c r="AA1603" i="1804"/>
  <c r="AB1603" i="1804"/>
  <c r="AC1603" i="1804"/>
  <c r="AD1603" i="1804"/>
  <c r="S1604" i="1804"/>
  <c r="T1604" i="1804"/>
  <c r="U1604" i="1804"/>
  <c r="V1604" i="1804"/>
  <c r="W1604" i="1804"/>
  <c r="X1604" i="1804"/>
  <c r="Y1604" i="1804"/>
  <c r="Z1604" i="1804"/>
  <c r="AA1604" i="1804"/>
  <c r="AB1604" i="1804"/>
  <c r="AC1604" i="1804"/>
  <c r="AD1604" i="1804"/>
  <c r="S1605" i="1804"/>
  <c r="T1605" i="1804"/>
  <c r="U1605" i="1804"/>
  <c r="V1605" i="1804"/>
  <c r="W1605" i="1804"/>
  <c r="X1605" i="1804"/>
  <c r="Y1605" i="1804"/>
  <c r="Z1605" i="1804"/>
  <c r="AA1605" i="1804"/>
  <c r="AB1605" i="1804"/>
  <c r="AC1605" i="1804"/>
  <c r="AD1605" i="1804"/>
  <c r="S1606" i="1804"/>
  <c r="T1606" i="1804"/>
  <c r="U1606" i="1804"/>
  <c r="V1606" i="1804"/>
  <c r="W1606" i="1804"/>
  <c r="X1606" i="1804"/>
  <c r="Y1606" i="1804"/>
  <c r="Z1606" i="1804"/>
  <c r="AA1606" i="1804"/>
  <c r="AB1606" i="1804"/>
  <c r="AC1606" i="1804"/>
  <c r="AD1606" i="1804"/>
  <c r="T1596" i="1804"/>
  <c r="U1596" i="1804"/>
  <c r="V1596" i="1804"/>
  <c r="W1596" i="1804"/>
  <c r="X1596" i="1804"/>
  <c r="Y1596" i="1804"/>
  <c r="Z1596" i="1804"/>
  <c r="AA1596" i="1804"/>
  <c r="AB1596" i="1804"/>
  <c r="AC1596" i="1804"/>
  <c r="AD1596" i="1804"/>
  <c r="S1596" i="1804"/>
  <c r="S1579" i="1804"/>
  <c r="T1579" i="1804"/>
  <c r="U1579" i="1804"/>
  <c r="V1579" i="1804"/>
  <c r="W1579" i="1804"/>
  <c r="X1579" i="1804"/>
  <c r="Y1579" i="1804"/>
  <c r="Z1579" i="1804"/>
  <c r="AA1579" i="1804"/>
  <c r="AB1579" i="1804"/>
  <c r="AC1579" i="1804"/>
  <c r="AD1579" i="1804"/>
  <c r="S1580" i="1804"/>
  <c r="T1580" i="1804"/>
  <c r="U1580" i="1804"/>
  <c r="V1580" i="1804"/>
  <c r="W1580" i="1804"/>
  <c r="X1580" i="1804"/>
  <c r="Y1580" i="1804"/>
  <c r="Z1580" i="1804"/>
  <c r="AA1580" i="1804"/>
  <c r="AB1580" i="1804"/>
  <c r="AC1580" i="1804"/>
  <c r="AD1580" i="1804"/>
  <c r="S1581" i="1804"/>
  <c r="T1581" i="1804"/>
  <c r="U1581" i="1804"/>
  <c r="V1581" i="1804"/>
  <c r="W1581" i="1804"/>
  <c r="X1581" i="1804"/>
  <c r="Y1581" i="1804"/>
  <c r="Z1581" i="1804"/>
  <c r="AA1581" i="1804"/>
  <c r="AB1581" i="1804"/>
  <c r="AC1581" i="1804"/>
  <c r="AD1581" i="1804"/>
  <c r="S1582" i="1804"/>
  <c r="T1582" i="1804"/>
  <c r="U1582" i="1804"/>
  <c r="V1582" i="1804"/>
  <c r="W1582" i="1804"/>
  <c r="X1582" i="1804"/>
  <c r="Y1582" i="1804"/>
  <c r="Z1582" i="1804"/>
  <c r="AA1582" i="1804"/>
  <c r="AB1582" i="1804"/>
  <c r="AC1582" i="1804"/>
  <c r="AD1582" i="1804"/>
  <c r="S1583" i="1804"/>
  <c r="T1583" i="1804"/>
  <c r="U1583" i="1804"/>
  <c r="V1583" i="1804"/>
  <c r="W1583" i="1804"/>
  <c r="X1583" i="1804"/>
  <c r="Y1583" i="1804"/>
  <c r="Z1583" i="1804"/>
  <c r="AA1583" i="1804"/>
  <c r="AB1583" i="1804"/>
  <c r="AC1583" i="1804"/>
  <c r="AD1583" i="1804"/>
  <c r="S1584" i="1804"/>
  <c r="T1584" i="1804"/>
  <c r="U1584" i="1804"/>
  <c r="V1584" i="1804"/>
  <c r="W1584" i="1804"/>
  <c r="X1584" i="1804"/>
  <c r="Y1584" i="1804"/>
  <c r="Z1584" i="1804"/>
  <c r="AA1584" i="1804"/>
  <c r="AB1584" i="1804"/>
  <c r="AC1584" i="1804"/>
  <c r="AD1584" i="1804"/>
  <c r="S1585" i="1804"/>
  <c r="T1585" i="1804"/>
  <c r="U1585" i="1804"/>
  <c r="V1585" i="1804"/>
  <c r="W1585" i="1804"/>
  <c r="X1585" i="1804"/>
  <c r="Y1585" i="1804"/>
  <c r="Z1585" i="1804"/>
  <c r="AA1585" i="1804"/>
  <c r="AB1585" i="1804"/>
  <c r="AC1585" i="1804"/>
  <c r="AD1585" i="1804"/>
  <c r="S1586" i="1804"/>
  <c r="T1586" i="1804"/>
  <c r="U1586" i="1804"/>
  <c r="V1586" i="1804"/>
  <c r="W1586" i="1804"/>
  <c r="X1586" i="1804"/>
  <c r="Y1586" i="1804"/>
  <c r="Z1586" i="1804"/>
  <c r="AA1586" i="1804"/>
  <c r="AB1586" i="1804"/>
  <c r="AC1586" i="1804"/>
  <c r="AD1586" i="1804"/>
  <c r="S1587" i="1804"/>
  <c r="T1587" i="1804"/>
  <c r="U1587" i="1804"/>
  <c r="V1587" i="1804"/>
  <c r="W1587" i="1804"/>
  <c r="X1587" i="1804"/>
  <c r="Y1587" i="1804"/>
  <c r="Z1587" i="1804"/>
  <c r="AA1587" i="1804"/>
  <c r="AB1587" i="1804"/>
  <c r="AC1587" i="1804"/>
  <c r="AD1587" i="1804"/>
  <c r="S1588" i="1804"/>
  <c r="T1588" i="1804"/>
  <c r="U1588" i="1804"/>
  <c r="V1588" i="1804"/>
  <c r="W1588" i="1804"/>
  <c r="X1588" i="1804"/>
  <c r="Y1588" i="1804"/>
  <c r="Z1588" i="1804"/>
  <c r="AA1588" i="1804"/>
  <c r="AB1588" i="1804"/>
  <c r="AC1588" i="1804"/>
  <c r="AD1588" i="1804"/>
  <c r="S1589" i="1804"/>
  <c r="T1589" i="1804"/>
  <c r="U1589" i="1804"/>
  <c r="V1589" i="1804"/>
  <c r="W1589" i="1804"/>
  <c r="X1589" i="1804"/>
  <c r="Y1589" i="1804"/>
  <c r="Z1589" i="1804"/>
  <c r="AA1589" i="1804"/>
  <c r="AB1589" i="1804"/>
  <c r="AC1589" i="1804"/>
  <c r="AD1589" i="1804"/>
  <c r="T1578" i="1804"/>
  <c r="U1578" i="1804"/>
  <c r="V1578" i="1804"/>
  <c r="W1578" i="1804"/>
  <c r="X1578" i="1804"/>
  <c r="Y1578" i="1804"/>
  <c r="Z1578" i="1804"/>
  <c r="AA1578" i="1804"/>
  <c r="AB1578" i="1804"/>
  <c r="AC1578" i="1804"/>
  <c r="AD1578" i="1804"/>
  <c r="S1578" i="1804"/>
  <c r="S1558" i="1804"/>
  <c r="T1558" i="1804"/>
  <c r="U1558" i="1804"/>
  <c r="V1558" i="1804"/>
  <c r="W1558" i="1804"/>
  <c r="X1558" i="1804"/>
  <c r="Y1558" i="1804"/>
  <c r="Z1558" i="1804"/>
  <c r="AA1558" i="1804"/>
  <c r="AB1558" i="1804"/>
  <c r="AC1558" i="1804"/>
  <c r="AD1558" i="1804"/>
  <c r="S1559" i="1804"/>
  <c r="T1559" i="1804"/>
  <c r="U1559" i="1804"/>
  <c r="V1559" i="1804"/>
  <c r="W1559" i="1804"/>
  <c r="X1559" i="1804"/>
  <c r="Y1559" i="1804"/>
  <c r="Z1559" i="1804"/>
  <c r="AA1559" i="1804"/>
  <c r="AB1559" i="1804"/>
  <c r="AC1559" i="1804"/>
  <c r="AD1559" i="1804"/>
  <c r="S1560" i="1804"/>
  <c r="T1560" i="1804"/>
  <c r="U1560" i="1804"/>
  <c r="V1560" i="1804"/>
  <c r="W1560" i="1804"/>
  <c r="X1560" i="1804"/>
  <c r="Y1560" i="1804"/>
  <c r="Z1560" i="1804"/>
  <c r="AA1560" i="1804"/>
  <c r="AB1560" i="1804"/>
  <c r="AC1560" i="1804"/>
  <c r="AD1560" i="1804"/>
  <c r="S1561" i="1804"/>
  <c r="T1561" i="1804"/>
  <c r="U1561" i="1804"/>
  <c r="V1561" i="1804"/>
  <c r="W1561" i="1804"/>
  <c r="X1561" i="1804"/>
  <c r="Y1561" i="1804"/>
  <c r="Z1561" i="1804"/>
  <c r="AA1561" i="1804"/>
  <c r="AB1561" i="1804"/>
  <c r="AC1561" i="1804"/>
  <c r="AD1561" i="1804"/>
  <c r="S1562" i="1804"/>
  <c r="T1562" i="1804"/>
  <c r="U1562" i="1804"/>
  <c r="V1562" i="1804"/>
  <c r="W1562" i="1804"/>
  <c r="X1562" i="1804"/>
  <c r="Y1562" i="1804"/>
  <c r="Z1562" i="1804"/>
  <c r="AA1562" i="1804"/>
  <c r="AB1562" i="1804"/>
  <c r="AC1562" i="1804"/>
  <c r="AD1562" i="1804"/>
  <c r="S1563" i="1804"/>
  <c r="T1563" i="1804"/>
  <c r="U1563" i="1804"/>
  <c r="V1563" i="1804"/>
  <c r="W1563" i="1804"/>
  <c r="X1563" i="1804"/>
  <c r="Y1563" i="1804"/>
  <c r="Z1563" i="1804"/>
  <c r="AA1563" i="1804"/>
  <c r="AB1563" i="1804"/>
  <c r="AC1563" i="1804"/>
  <c r="AD1563" i="1804"/>
  <c r="S1564" i="1804"/>
  <c r="T1564" i="1804"/>
  <c r="U1564" i="1804"/>
  <c r="V1564" i="1804"/>
  <c r="W1564" i="1804"/>
  <c r="X1564" i="1804"/>
  <c r="Y1564" i="1804"/>
  <c r="Z1564" i="1804"/>
  <c r="AA1564" i="1804"/>
  <c r="AB1564" i="1804"/>
  <c r="AC1564" i="1804"/>
  <c r="AD1564" i="1804"/>
  <c r="S1565" i="1804"/>
  <c r="T1565" i="1804"/>
  <c r="U1565" i="1804"/>
  <c r="V1565" i="1804"/>
  <c r="W1565" i="1804"/>
  <c r="X1565" i="1804"/>
  <c r="Y1565" i="1804"/>
  <c r="Z1565" i="1804"/>
  <c r="AA1565" i="1804"/>
  <c r="AB1565" i="1804"/>
  <c r="AC1565" i="1804"/>
  <c r="AD1565" i="1804"/>
  <c r="S1566" i="1804"/>
  <c r="T1566" i="1804"/>
  <c r="U1566" i="1804"/>
  <c r="V1566" i="1804"/>
  <c r="W1566" i="1804"/>
  <c r="X1566" i="1804"/>
  <c r="Y1566" i="1804"/>
  <c r="Z1566" i="1804"/>
  <c r="AA1566" i="1804"/>
  <c r="AB1566" i="1804"/>
  <c r="AC1566" i="1804"/>
  <c r="AD1566" i="1804"/>
  <c r="S1567" i="1804"/>
  <c r="T1567" i="1804"/>
  <c r="U1567" i="1804"/>
  <c r="V1567" i="1804"/>
  <c r="W1567" i="1804"/>
  <c r="X1567" i="1804"/>
  <c r="Y1567" i="1804"/>
  <c r="Z1567" i="1804"/>
  <c r="AA1567" i="1804"/>
  <c r="AB1567" i="1804"/>
  <c r="AC1567" i="1804"/>
  <c r="AD1567" i="1804"/>
  <c r="S1568" i="1804"/>
  <c r="T1568" i="1804"/>
  <c r="U1568" i="1804"/>
  <c r="V1568" i="1804"/>
  <c r="W1568" i="1804"/>
  <c r="X1568" i="1804"/>
  <c r="Y1568" i="1804"/>
  <c r="Z1568" i="1804"/>
  <c r="AA1568" i="1804"/>
  <c r="AB1568" i="1804"/>
  <c r="AC1568" i="1804"/>
  <c r="AD1568" i="1804"/>
  <c r="T1557" i="1804"/>
  <c r="U1557" i="1804"/>
  <c r="V1557" i="1804"/>
  <c r="W1557" i="1804"/>
  <c r="X1557" i="1804"/>
  <c r="Y1557" i="1804"/>
  <c r="Z1557" i="1804"/>
  <c r="AA1557" i="1804"/>
  <c r="AB1557" i="1804"/>
  <c r="AC1557" i="1804"/>
  <c r="AD1557" i="1804"/>
  <c r="S1557" i="1804"/>
  <c r="T1538" i="1804"/>
  <c r="U1538" i="1804"/>
  <c r="V1538" i="1804"/>
  <c r="W1538" i="1804"/>
  <c r="X1538" i="1804"/>
  <c r="Y1538" i="1804"/>
  <c r="Z1538" i="1804"/>
  <c r="AA1538" i="1804"/>
  <c r="AB1538" i="1804"/>
  <c r="AC1538" i="1804"/>
  <c r="AD1538" i="1804"/>
  <c r="T1539" i="1804"/>
  <c r="U1539" i="1804"/>
  <c r="V1539" i="1804"/>
  <c r="W1539" i="1804"/>
  <c r="X1539" i="1804"/>
  <c r="Y1539" i="1804"/>
  <c r="Z1539" i="1804"/>
  <c r="AA1539" i="1804"/>
  <c r="AB1539" i="1804"/>
  <c r="AC1539" i="1804"/>
  <c r="AD1539" i="1804"/>
  <c r="T1540" i="1804"/>
  <c r="U1540" i="1804"/>
  <c r="V1540" i="1804"/>
  <c r="W1540" i="1804"/>
  <c r="X1540" i="1804"/>
  <c r="Y1540" i="1804"/>
  <c r="Z1540" i="1804"/>
  <c r="AA1540" i="1804"/>
  <c r="AB1540" i="1804"/>
  <c r="AC1540" i="1804"/>
  <c r="AD1540" i="1804"/>
  <c r="T1541" i="1804"/>
  <c r="U1541" i="1804"/>
  <c r="V1541" i="1804"/>
  <c r="W1541" i="1804"/>
  <c r="X1541" i="1804"/>
  <c r="Y1541" i="1804"/>
  <c r="Z1541" i="1804"/>
  <c r="AA1541" i="1804"/>
  <c r="AB1541" i="1804"/>
  <c r="AC1541" i="1804"/>
  <c r="AD1541" i="1804"/>
  <c r="T1542" i="1804"/>
  <c r="U1542" i="1804"/>
  <c r="V1542" i="1804"/>
  <c r="W1542" i="1804"/>
  <c r="X1542" i="1804"/>
  <c r="Y1542" i="1804"/>
  <c r="Z1542" i="1804"/>
  <c r="AA1542" i="1804"/>
  <c r="AB1542" i="1804"/>
  <c r="AC1542" i="1804"/>
  <c r="AD1542" i="1804"/>
  <c r="T1543" i="1804"/>
  <c r="U1543" i="1804"/>
  <c r="V1543" i="1804"/>
  <c r="W1543" i="1804"/>
  <c r="X1543" i="1804"/>
  <c r="Y1543" i="1804"/>
  <c r="Z1543" i="1804"/>
  <c r="AA1543" i="1804"/>
  <c r="AB1543" i="1804"/>
  <c r="AC1543" i="1804"/>
  <c r="AD1543" i="1804"/>
  <c r="T1544" i="1804"/>
  <c r="U1544" i="1804"/>
  <c r="V1544" i="1804"/>
  <c r="W1544" i="1804"/>
  <c r="X1544" i="1804"/>
  <c r="Y1544" i="1804"/>
  <c r="Z1544" i="1804"/>
  <c r="AA1544" i="1804"/>
  <c r="AB1544" i="1804"/>
  <c r="AC1544" i="1804"/>
  <c r="AD1544" i="1804"/>
  <c r="T1545" i="1804"/>
  <c r="U1545" i="1804"/>
  <c r="V1545" i="1804"/>
  <c r="W1545" i="1804"/>
  <c r="X1545" i="1804"/>
  <c r="Y1545" i="1804"/>
  <c r="Z1545" i="1804"/>
  <c r="AA1545" i="1804"/>
  <c r="AB1545" i="1804"/>
  <c r="AC1545" i="1804"/>
  <c r="AD1545" i="1804"/>
  <c r="T1546" i="1804"/>
  <c r="U1546" i="1804"/>
  <c r="V1546" i="1804"/>
  <c r="W1546" i="1804"/>
  <c r="X1546" i="1804"/>
  <c r="Y1546" i="1804"/>
  <c r="Z1546" i="1804"/>
  <c r="AA1546" i="1804"/>
  <c r="AB1546" i="1804"/>
  <c r="AC1546" i="1804"/>
  <c r="AD1546" i="1804"/>
  <c r="T1547" i="1804"/>
  <c r="U1547" i="1804"/>
  <c r="V1547" i="1804"/>
  <c r="W1547" i="1804"/>
  <c r="X1547" i="1804"/>
  <c r="Y1547" i="1804"/>
  <c r="Z1547" i="1804"/>
  <c r="AA1547" i="1804"/>
  <c r="AB1547" i="1804"/>
  <c r="AC1547" i="1804"/>
  <c r="AD1547" i="1804"/>
  <c r="T1548" i="1804"/>
  <c r="U1548" i="1804"/>
  <c r="V1548" i="1804"/>
  <c r="W1548" i="1804"/>
  <c r="X1548" i="1804"/>
  <c r="Y1548" i="1804"/>
  <c r="Z1548" i="1804"/>
  <c r="AA1548" i="1804"/>
  <c r="AB1548" i="1804"/>
  <c r="AC1548" i="1804"/>
  <c r="AD1548" i="1804"/>
  <c r="T1549" i="1804"/>
  <c r="U1549" i="1804"/>
  <c r="V1549" i="1804"/>
  <c r="W1549" i="1804"/>
  <c r="X1549" i="1804"/>
  <c r="Y1549" i="1804"/>
  <c r="Z1549" i="1804"/>
  <c r="AA1549" i="1804"/>
  <c r="AB1549" i="1804"/>
  <c r="AC1549" i="1804"/>
  <c r="AD1549" i="1804"/>
  <c r="S1539" i="1804"/>
  <c r="S1540" i="1804"/>
  <c r="S1541" i="1804"/>
  <c r="S1542" i="1804"/>
  <c r="S1543" i="1804"/>
  <c r="S1544" i="1804"/>
  <c r="S1545" i="1804"/>
  <c r="S1546" i="1804"/>
  <c r="S1547" i="1804"/>
  <c r="S1548" i="1804"/>
  <c r="S1549" i="1804"/>
  <c r="S1538" i="1804"/>
  <c r="S1518" i="1804"/>
  <c r="T1518" i="1804"/>
  <c r="U1518" i="1804"/>
  <c r="V1518" i="1804"/>
  <c r="W1518" i="1804"/>
  <c r="X1518" i="1804"/>
  <c r="Y1518" i="1804"/>
  <c r="Z1518" i="1804"/>
  <c r="AA1518" i="1804"/>
  <c r="AB1518" i="1804"/>
  <c r="AC1518" i="1804"/>
  <c r="AD1518" i="1804"/>
  <c r="S1519" i="1804"/>
  <c r="T1519" i="1804"/>
  <c r="U1519" i="1804"/>
  <c r="V1519" i="1804"/>
  <c r="W1519" i="1804"/>
  <c r="X1519" i="1804"/>
  <c r="Y1519" i="1804"/>
  <c r="Z1519" i="1804"/>
  <c r="AA1519" i="1804"/>
  <c r="AB1519" i="1804"/>
  <c r="AC1519" i="1804"/>
  <c r="AD1519" i="1804"/>
  <c r="S1520" i="1804"/>
  <c r="T1520" i="1804"/>
  <c r="U1520" i="1804"/>
  <c r="V1520" i="1804"/>
  <c r="W1520" i="1804"/>
  <c r="X1520" i="1804"/>
  <c r="Y1520" i="1804"/>
  <c r="Z1520" i="1804"/>
  <c r="AA1520" i="1804"/>
  <c r="AB1520" i="1804"/>
  <c r="AC1520" i="1804"/>
  <c r="AD1520" i="1804"/>
  <c r="S1521" i="1804"/>
  <c r="T1521" i="1804"/>
  <c r="U1521" i="1804"/>
  <c r="V1521" i="1804"/>
  <c r="W1521" i="1804"/>
  <c r="X1521" i="1804"/>
  <c r="Y1521" i="1804"/>
  <c r="Z1521" i="1804"/>
  <c r="AA1521" i="1804"/>
  <c r="AB1521" i="1804"/>
  <c r="AC1521" i="1804"/>
  <c r="AD1521" i="1804"/>
  <c r="S1522" i="1804"/>
  <c r="T1522" i="1804"/>
  <c r="U1522" i="1804"/>
  <c r="V1522" i="1804"/>
  <c r="W1522" i="1804"/>
  <c r="X1522" i="1804"/>
  <c r="Y1522" i="1804"/>
  <c r="Z1522" i="1804"/>
  <c r="AA1522" i="1804"/>
  <c r="AB1522" i="1804"/>
  <c r="AC1522" i="1804"/>
  <c r="AD1522" i="1804"/>
  <c r="S1523" i="1804"/>
  <c r="T1523" i="1804"/>
  <c r="U1523" i="1804"/>
  <c r="V1523" i="1804"/>
  <c r="W1523" i="1804"/>
  <c r="X1523" i="1804"/>
  <c r="Y1523" i="1804"/>
  <c r="Z1523" i="1804"/>
  <c r="AA1523" i="1804"/>
  <c r="AB1523" i="1804"/>
  <c r="AC1523" i="1804"/>
  <c r="AD1523" i="1804"/>
  <c r="S1524" i="1804"/>
  <c r="T1524" i="1804"/>
  <c r="U1524" i="1804"/>
  <c r="V1524" i="1804"/>
  <c r="W1524" i="1804"/>
  <c r="X1524" i="1804"/>
  <c r="Y1524" i="1804"/>
  <c r="Z1524" i="1804"/>
  <c r="AA1524" i="1804"/>
  <c r="AB1524" i="1804"/>
  <c r="AC1524" i="1804"/>
  <c r="AD1524" i="1804"/>
  <c r="S1525" i="1804"/>
  <c r="T1525" i="1804"/>
  <c r="U1525" i="1804"/>
  <c r="V1525" i="1804"/>
  <c r="W1525" i="1804"/>
  <c r="X1525" i="1804"/>
  <c r="Y1525" i="1804"/>
  <c r="Z1525" i="1804"/>
  <c r="AA1525" i="1804"/>
  <c r="AB1525" i="1804"/>
  <c r="AC1525" i="1804"/>
  <c r="AD1525" i="1804"/>
  <c r="S1526" i="1804"/>
  <c r="T1526" i="1804"/>
  <c r="U1526" i="1804"/>
  <c r="V1526" i="1804"/>
  <c r="W1526" i="1804"/>
  <c r="X1526" i="1804"/>
  <c r="Y1526" i="1804"/>
  <c r="Z1526" i="1804"/>
  <c r="AA1526" i="1804"/>
  <c r="AB1526" i="1804"/>
  <c r="AC1526" i="1804"/>
  <c r="AD1526" i="1804"/>
  <c r="S1527" i="1804"/>
  <c r="T1527" i="1804"/>
  <c r="U1527" i="1804"/>
  <c r="V1527" i="1804"/>
  <c r="W1527" i="1804"/>
  <c r="X1527" i="1804"/>
  <c r="Y1527" i="1804"/>
  <c r="Z1527" i="1804"/>
  <c r="AA1527" i="1804"/>
  <c r="AB1527" i="1804"/>
  <c r="AC1527" i="1804"/>
  <c r="AD1527" i="1804"/>
  <c r="S1528" i="1804"/>
  <c r="T1528" i="1804"/>
  <c r="U1528" i="1804"/>
  <c r="V1528" i="1804"/>
  <c r="W1528" i="1804"/>
  <c r="X1528" i="1804"/>
  <c r="Y1528" i="1804"/>
  <c r="Z1528" i="1804"/>
  <c r="AA1528" i="1804"/>
  <c r="AB1528" i="1804"/>
  <c r="AC1528" i="1804"/>
  <c r="AD1528" i="1804"/>
  <c r="T1517" i="1804"/>
  <c r="U1517" i="1804"/>
  <c r="V1517" i="1804"/>
  <c r="W1517" i="1804"/>
  <c r="X1517" i="1804"/>
  <c r="Y1517" i="1804"/>
  <c r="Z1517" i="1804"/>
  <c r="AA1517" i="1804"/>
  <c r="AB1517" i="1804"/>
  <c r="AC1517" i="1804"/>
  <c r="AD1517" i="1804"/>
  <c r="S1517" i="1804"/>
  <c r="S1494" i="1804"/>
  <c r="T1494" i="1804"/>
  <c r="U1494" i="1804"/>
  <c r="V1494" i="1804"/>
  <c r="W1494" i="1804"/>
  <c r="X1494" i="1804"/>
  <c r="Y1494" i="1804"/>
  <c r="Z1494" i="1804"/>
  <c r="AA1494" i="1804"/>
  <c r="AB1494" i="1804"/>
  <c r="AC1494" i="1804"/>
  <c r="AD1494" i="1804"/>
  <c r="S1495" i="1804"/>
  <c r="T1495" i="1804"/>
  <c r="U1495" i="1804"/>
  <c r="V1495" i="1804"/>
  <c r="W1495" i="1804"/>
  <c r="X1495" i="1804"/>
  <c r="Y1495" i="1804"/>
  <c r="Z1495" i="1804"/>
  <c r="AA1495" i="1804"/>
  <c r="AB1495" i="1804"/>
  <c r="AC1495" i="1804"/>
  <c r="AD1495" i="1804"/>
  <c r="S1496" i="1804"/>
  <c r="T1496" i="1804"/>
  <c r="U1496" i="1804"/>
  <c r="V1496" i="1804"/>
  <c r="W1496" i="1804"/>
  <c r="X1496" i="1804"/>
  <c r="Y1496" i="1804"/>
  <c r="Z1496" i="1804"/>
  <c r="AA1496" i="1804"/>
  <c r="AB1496" i="1804"/>
  <c r="AC1496" i="1804"/>
  <c r="AD1496" i="1804"/>
  <c r="S1497" i="1804"/>
  <c r="T1497" i="1804"/>
  <c r="U1497" i="1804"/>
  <c r="V1497" i="1804"/>
  <c r="W1497" i="1804"/>
  <c r="X1497" i="1804"/>
  <c r="Y1497" i="1804"/>
  <c r="Z1497" i="1804"/>
  <c r="AA1497" i="1804"/>
  <c r="AB1497" i="1804"/>
  <c r="AC1497" i="1804"/>
  <c r="AD1497" i="1804"/>
  <c r="S1498" i="1804"/>
  <c r="T1498" i="1804"/>
  <c r="U1498" i="1804"/>
  <c r="V1498" i="1804"/>
  <c r="W1498" i="1804"/>
  <c r="X1498" i="1804"/>
  <c r="Y1498" i="1804"/>
  <c r="Z1498" i="1804"/>
  <c r="AA1498" i="1804"/>
  <c r="AB1498" i="1804"/>
  <c r="AC1498" i="1804"/>
  <c r="AD1498" i="1804"/>
  <c r="S1499" i="1804"/>
  <c r="T1499" i="1804"/>
  <c r="U1499" i="1804"/>
  <c r="V1499" i="1804"/>
  <c r="W1499" i="1804"/>
  <c r="X1499" i="1804"/>
  <c r="Y1499" i="1804"/>
  <c r="Z1499" i="1804"/>
  <c r="AA1499" i="1804"/>
  <c r="AB1499" i="1804"/>
  <c r="AC1499" i="1804"/>
  <c r="AD1499" i="1804"/>
  <c r="S1500" i="1804"/>
  <c r="T1500" i="1804"/>
  <c r="U1500" i="1804"/>
  <c r="V1500" i="1804"/>
  <c r="W1500" i="1804"/>
  <c r="X1500" i="1804"/>
  <c r="Y1500" i="1804"/>
  <c r="Z1500" i="1804"/>
  <c r="AA1500" i="1804"/>
  <c r="AB1500" i="1804"/>
  <c r="AC1500" i="1804"/>
  <c r="AD1500" i="1804"/>
  <c r="S1501" i="1804"/>
  <c r="T1501" i="1804"/>
  <c r="U1501" i="1804"/>
  <c r="V1501" i="1804"/>
  <c r="W1501" i="1804"/>
  <c r="X1501" i="1804"/>
  <c r="Y1501" i="1804"/>
  <c r="Z1501" i="1804"/>
  <c r="AA1501" i="1804"/>
  <c r="AB1501" i="1804"/>
  <c r="AC1501" i="1804"/>
  <c r="AD1501" i="1804"/>
  <c r="S1502" i="1804"/>
  <c r="T1502" i="1804"/>
  <c r="U1502" i="1804"/>
  <c r="V1502" i="1804"/>
  <c r="W1502" i="1804"/>
  <c r="X1502" i="1804"/>
  <c r="Y1502" i="1804"/>
  <c r="Z1502" i="1804"/>
  <c r="AA1502" i="1804"/>
  <c r="AB1502" i="1804"/>
  <c r="AC1502" i="1804"/>
  <c r="AD1502" i="1804"/>
  <c r="S1503" i="1804"/>
  <c r="T1503" i="1804"/>
  <c r="U1503" i="1804"/>
  <c r="V1503" i="1804"/>
  <c r="W1503" i="1804"/>
  <c r="X1503" i="1804"/>
  <c r="Y1503" i="1804"/>
  <c r="Z1503" i="1804"/>
  <c r="AA1503" i="1804"/>
  <c r="AB1503" i="1804"/>
  <c r="AC1503" i="1804"/>
  <c r="AD1503" i="1804"/>
  <c r="S1504" i="1804"/>
  <c r="T1504" i="1804"/>
  <c r="U1504" i="1804"/>
  <c r="V1504" i="1804"/>
  <c r="W1504" i="1804"/>
  <c r="X1504" i="1804"/>
  <c r="Y1504" i="1804"/>
  <c r="Z1504" i="1804"/>
  <c r="AA1504" i="1804"/>
  <c r="AB1504" i="1804"/>
  <c r="AC1504" i="1804"/>
  <c r="AD1504" i="1804"/>
  <c r="T1493" i="1804"/>
  <c r="U1493" i="1804"/>
  <c r="V1493" i="1804"/>
  <c r="W1493" i="1804"/>
  <c r="X1493" i="1804"/>
  <c r="Y1493" i="1804"/>
  <c r="Z1493" i="1804"/>
  <c r="AA1493" i="1804"/>
  <c r="AB1493" i="1804"/>
  <c r="AC1493" i="1804"/>
  <c r="AD1493" i="1804"/>
  <c r="S1493" i="1804"/>
  <c r="T1471" i="1804"/>
  <c r="U1471" i="1804"/>
  <c r="V1471" i="1804"/>
  <c r="W1471" i="1804"/>
  <c r="X1471" i="1804"/>
  <c r="Y1471" i="1804"/>
  <c r="Z1471" i="1804"/>
  <c r="AA1471" i="1804"/>
  <c r="AB1471" i="1804"/>
  <c r="AC1471" i="1804"/>
  <c r="AD1471" i="1804"/>
  <c r="T1472" i="1804"/>
  <c r="U1472" i="1804"/>
  <c r="V1472" i="1804"/>
  <c r="W1472" i="1804"/>
  <c r="X1472" i="1804"/>
  <c r="Y1472" i="1804"/>
  <c r="Z1472" i="1804"/>
  <c r="AA1472" i="1804"/>
  <c r="AB1472" i="1804"/>
  <c r="AC1472" i="1804"/>
  <c r="AD1472" i="1804"/>
  <c r="T1473" i="1804"/>
  <c r="U1473" i="1804"/>
  <c r="V1473" i="1804"/>
  <c r="W1473" i="1804"/>
  <c r="X1473" i="1804"/>
  <c r="Y1473" i="1804"/>
  <c r="Z1473" i="1804"/>
  <c r="AA1473" i="1804"/>
  <c r="AB1473" i="1804"/>
  <c r="AC1473" i="1804"/>
  <c r="AD1473" i="1804"/>
  <c r="T1474" i="1804"/>
  <c r="U1474" i="1804"/>
  <c r="V1474" i="1804"/>
  <c r="W1474" i="1804"/>
  <c r="X1474" i="1804"/>
  <c r="Y1474" i="1804"/>
  <c r="Z1474" i="1804"/>
  <c r="AA1474" i="1804"/>
  <c r="AB1474" i="1804"/>
  <c r="AC1474" i="1804"/>
  <c r="AD1474" i="1804"/>
  <c r="T1475" i="1804"/>
  <c r="U1475" i="1804"/>
  <c r="V1475" i="1804"/>
  <c r="W1475" i="1804"/>
  <c r="X1475" i="1804"/>
  <c r="Y1475" i="1804"/>
  <c r="Z1475" i="1804"/>
  <c r="AA1475" i="1804"/>
  <c r="AB1475" i="1804"/>
  <c r="AC1475" i="1804"/>
  <c r="AD1475" i="1804"/>
  <c r="T1476" i="1804"/>
  <c r="U1476" i="1804"/>
  <c r="V1476" i="1804"/>
  <c r="W1476" i="1804"/>
  <c r="X1476" i="1804"/>
  <c r="Y1476" i="1804"/>
  <c r="Z1476" i="1804"/>
  <c r="AA1476" i="1804"/>
  <c r="AB1476" i="1804"/>
  <c r="AC1476" i="1804"/>
  <c r="AD1476" i="1804"/>
  <c r="T1477" i="1804"/>
  <c r="U1477" i="1804"/>
  <c r="V1477" i="1804"/>
  <c r="W1477" i="1804"/>
  <c r="X1477" i="1804"/>
  <c r="Y1477" i="1804"/>
  <c r="Z1477" i="1804"/>
  <c r="AA1477" i="1804"/>
  <c r="AB1477" i="1804"/>
  <c r="AC1477" i="1804"/>
  <c r="AD1477" i="1804"/>
  <c r="T1478" i="1804"/>
  <c r="U1478" i="1804"/>
  <c r="V1478" i="1804"/>
  <c r="W1478" i="1804"/>
  <c r="X1478" i="1804"/>
  <c r="Y1478" i="1804"/>
  <c r="Z1478" i="1804"/>
  <c r="AA1478" i="1804"/>
  <c r="AB1478" i="1804"/>
  <c r="AC1478" i="1804"/>
  <c r="AD1478" i="1804"/>
  <c r="T1479" i="1804"/>
  <c r="U1479" i="1804"/>
  <c r="V1479" i="1804"/>
  <c r="W1479" i="1804"/>
  <c r="X1479" i="1804"/>
  <c r="Y1479" i="1804"/>
  <c r="Z1479" i="1804"/>
  <c r="AA1479" i="1804"/>
  <c r="AB1479" i="1804"/>
  <c r="AC1479" i="1804"/>
  <c r="AD1479" i="1804"/>
  <c r="T1480" i="1804"/>
  <c r="U1480" i="1804"/>
  <c r="V1480" i="1804"/>
  <c r="W1480" i="1804"/>
  <c r="X1480" i="1804"/>
  <c r="Y1480" i="1804"/>
  <c r="Z1480" i="1804"/>
  <c r="AA1480" i="1804"/>
  <c r="AB1480" i="1804"/>
  <c r="AC1480" i="1804"/>
  <c r="AD1480" i="1804"/>
  <c r="T1481" i="1804"/>
  <c r="U1481" i="1804"/>
  <c r="V1481" i="1804"/>
  <c r="W1481" i="1804"/>
  <c r="X1481" i="1804"/>
  <c r="Y1481" i="1804"/>
  <c r="Z1481" i="1804"/>
  <c r="AA1481" i="1804"/>
  <c r="AB1481" i="1804"/>
  <c r="AC1481" i="1804"/>
  <c r="AD1481" i="1804"/>
  <c r="T1482" i="1804"/>
  <c r="U1482" i="1804"/>
  <c r="V1482" i="1804"/>
  <c r="W1482" i="1804"/>
  <c r="X1482" i="1804"/>
  <c r="Y1482" i="1804"/>
  <c r="Z1482" i="1804"/>
  <c r="AA1482" i="1804"/>
  <c r="AB1482" i="1804"/>
  <c r="AC1482" i="1804"/>
  <c r="AD1482" i="1804"/>
  <c r="S1472" i="1804"/>
  <c r="S1473" i="1804"/>
  <c r="S1474" i="1804"/>
  <c r="S1475" i="1804"/>
  <c r="S1476" i="1804"/>
  <c r="S1477" i="1804"/>
  <c r="S1478" i="1804"/>
  <c r="S1479" i="1804"/>
  <c r="S1480" i="1804"/>
  <c r="S1481" i="1804"/>
  <c r="S1482" i="1804"/>
  <c r="S1471" i="1804"/>
  <c r="T1451" i="1804"/>
  <c r="U1451" i="1804"/>
  <c r="V1451" i="1804"/>
  <c r="W1451" i="1804"/>
  <c r="X1451" i="1804"/>
  <c r="Y1451" i="1804"/>
  <c r="Z1451" i="1804"/>
  <c r="AA1451" i="1804"/>
  <c r="AB1451" i="1804"/>
  <c r="AC1451" i="1804"/>
  <c r="AD1451" i="1804"/>
  <c r="T1452" i="1804"/>
  <c r="U1452" i="1804"/>
  <c r="V1452" i="1804"/>
  <c r="W1452" i="1804"/>
  <c r="X1452" i="1804"/>
  <c r="Y1452" i="1804"/>
  <c r="Z1452" i="1804"/>
  <c r="AA1452" i="1804"/>
  <c r="AB1452" i="1804"/>
  <c r="AC1452" i="1804"/>
  <c r="AD1452" i="1804"/>
  <c r="T1453" i="1804"/>
  <c r="U1453" i="1804"/>
  <c r="V1453" i="1804"/>
  <c r="W1453" i="1804"/>
  <c r="X1453" i="1804"/>
  <c r="Y1453" i="1804"/>
  <c r="Z1453" i="1804"/>
  <c r="AA1453" i="1804"/>
  <c r="AB1453" i="1804"/>
  <c r="AC1453" i="1804"/>
  <c r="AD1453" i="1804"/>
  <c r="T1454" i="1804"/>
  <c r="U1454" i="1804"/>
  <c r="V1454" i="1804"/>
  <c r="W1454" i="1804"/>
  <c r="X1454" i="1804"/>
  <c r="Y1454" i="1804"/>
  <c r="Z1454" i="1804"/>
  <c r="AA1454" i="1804"/>
  <c r="AB1454" i="1804"/>
  <c r="AC1454" i="1804"/>
  <c r="AD1454" i="1804"/>
  <c r="T1455" i="1804"/>
  <c r="U1455" i="1804"/>
  <c r="V1455" i="1804"/>
  <c r="W1455" i="1804"/>
  <c r="X1455" i="1804"/>
  <c r="Y1455" i="1804"/>
  <c r="Z1455" i="1804"/>
  <c r="AA1455" i="1804"/>
  <c r="AB1455" i="1804"/>
  <c r="AC1455" i="1804"/>
  <c r="AD1455" i="1804"/>
  <c r="T1456" i="1804"/>
  <c r="U1456" i="1804"/>
  <c r="V1456" i="1804"/>
  <c r="W1456" i="1804"/>
  <c r="X1456" i="1804"/>
  <c r="Y1456" i="1804"/>
  <c r="Z1456" i="1804"/>
  <c r="AA1456" i="1804"/>
  <c r="AB1456" i="1804"/>
  <c r="AC1456" i="1804"/>
  <c r="AD1456" i="1804"/>
  <c r="T1457" i="1804"/>
  <c r="U1457" i="1804"/>
  <c r="V1457" i="1804"/>
  <c r="W1457" i="1804"/>
  <c r="X1457" i="1804"/>
  <c r="Y1457" i="1804"/>
  <c r="Z1457" i="1804"/>
  <c r="AA1457" i="1804"/>
  <c r="AB1457" i="1804"/>
  <c r="AC1457" i="1804"/>
  <c r="AD1457" i="1804"/>
  <c r="T1458" i="1804"/>
  <c r="U1458" i="1804"/>
  <c r="V1458" i="1804"/>
  <c r="W1458" i="1804"/>
  <c r="X1458" i="1804"/>
  <c r="Y1458" i="1804"/>
  <c r="Z1458" i="1804"/>
  <c r="AA1458" i="1804"/>
  <c r="AB1458" i="1804"/>
  <c r="AC1458" i="1804"/>
  <c r="AD1458" i="1804"/>
  <c r="T1459" i="1804"/>
  <c r="U1459" i="1804"/>
  <c r="V1459" i="1804"/>
  <c r="W1459" i="1804"/>
  <c r="X1459" i="1804"/>
  <c r="Y1459" i="1804"/>
  <c r="Z1459" i="1804"/>
  <c r="AA1459" i="1804"/>
  <c r="AB1459" i="1804"/>
  <c r="AC1459" i="1804"/>
  <c r="AD1459" i="1804"/>
  <c r="T1460" i="1804"/>
  <c r="U1460" i="1804"/>
  <c r="V1460" i="1804"/>
  <c r="W1460" i="1804"/>
  <c r="X1460" i="1804"/>
  <c r="Y1460" i="1804"/>
  <c r="Z1460" i="1804"/>
  <c r="AA1460" i="1804"/>
  <c r="AB1460" i="1804"/>
  <c r="AC1460" i="1804"/>
  <c r="AD1460" i="1804"/>
  <c r="T1461" i="1804"/>
  <c r="U1461" i="1804"/>
  <c r="V1461" i="1804"/>
  <c r="W1461" i="1804"/>
  <c r="X1461" i="1804"/>
  <c r="Y1461" i="1804"/>
  <c r="Z1461" i="1804"/>
  <c r="AA1461" i="1804"/>
  <c r="AB1461" i="1804"/>
  <c r="AC1461" i="1804"/>
  <c r="AD1461" i="1804"/>
  <c r="T1462" i="1804"/>
  <c r="U1462" i="1804"/>
  <c r="V1462" i="1804"/>
  <c r="W1462" i="1804"/>
  <c r="X1462" i="1804"/>
  <c r="Y1462" i="1804"/>
  <c r="Z1462" i="1804"/>
  <c r="AA1462" i="1804"/>
  <c r="AB1462" i="1804"/>
  <c r="AC1462" i="1804"/>
  <c r="AD1462" i="1804"/>
  <c r="S1452" i="1804"/>
  <c r="S1453" i="1804"/>
  <c r="S1454" i="1804"/>
  <c r="S1455" i="1804"/>
  <c r="S1456" i="1804"/>
  <c r="S1457" i="1804"/>
  <c r="S1458" i="1804"/>
  <c r="S1459" i="1804"/>
  <c r="S1460" i="1804"/>
  <c r="S1461" i="1804"/>
  <c r="S1462" i="1804"/>
  <c r="S1451" i="1804"/>
  <c r="S1433" i="1804"/>
  <c r="T1433" i="1804"/>
  <c r="U1433" i="1804"/>
  <c r="V1433" i="1804"/>
  <c r="W1433" i="1804"/>
  <c r="X1433" i="1804"/>
  <c r="Y1433" i="1804"/>
  <c r="Z1433" i="1804"/>
  <c r="AA1433" i="1804"/>
  <c r="AB1433" i="1804"/>
  <c r="AC1433" i="1804"/>
  <c r="AD1433" i="1804"/>
  <c r="S1434" i="1804"/>
  <c r="T1434" i="1804"/>
  <c r="U1434" i="1804"/>
  <c r="V1434" i="1804"/>
  <c r="W1434" i="1804"/>
  <c r="X1434" i="1804"/>
  <c r="Y1434" i="1804"/>
  <c r="Z1434" i="1804"/>
  <c r="AA1434" i="1804"/>
  <c r="AB1434" i="1804"/>
  <c r="AC1434" i="1804"/>
  <c r="AD1434" i="1804"/>
  <c r="S1435" i="1804"/>
  <c r="T1435" i="1804"/>
  <c r="U1435" i="1804"/>
  <c r="V1435" i="1804"/>
  <c r="W1435" i="1804"/>
  <c r="X1435" i="1804"/>
  <c r="Y1435" i="1804"/>
  <c r="Z1435" i="1804"/>
  <c r="AA1435" i="1804"/>
  <c r="AB1435" i="1804"/>
  <c r="AC1435" i="1804"/>
  <c r="AD1435" i="1804"/>
  <c r="S1436" i="1804"/>
  <c r="T1436" i="1804"/>
  <c r="U1436" i="1804"/>
  <c r="V1436" i="1804"/>
  <c r="W1436" i="1804"/>
  <c r="X1436" i="1804"/>
  <c r="Y1436" i="1804"/>
  <c r="Z1436" i="1804"/>
  <c r="AA1436" i="1804"/>
  <c r="AB1436" i="1804"/>
  <c r="AC1436" i="1804"/>
  <c r="AD1436" i="1804"/>
  <c r="S1437" i="1804"/>
  <c r="T1437" i="1804"/>
  <c r="U1437" i="1804"/>
  <c r="V1437" i="1804"/>
  <c r="W1437" i="1804"/>
  <c r="X1437" i="1804"/>
  <c r="Y1437" i="1804"/>
  <c r="Z1437" i="1804"/>
  <c r="AA1437" i="1804"/>
  <c r="AB1437" i="1804"/>
  <c r="AC1437" i="1804"/>
  <c r="AD1437" i="1804"/>
  <c r="S1438" i="1804"/>
  <c r="T1438" i="1804"/>
  <c r="U1438" i="1804"/>
  <c r="V1438" i="1804"/>
  <c r="W1438" i="1804"/>
  <c r="X1438" i="1804"/>
  <c r="Y1438" i="1804"/>
  <c r="Z1438" i="1804"/>
  <c r="AA1438" i="1804"/>
  <c r="AB1438" i="1804"/>
  <c r="AC1438" i="1804"/>
  <c r="AD1438" i="1804"/>
  <c r="S1439" i="1804"/>
  <c r="T1439" i="1804"/>
  <c r="U1439" i="1804"/>
  <c r="V1439" i="1804"/>
  <c r="W1439" i="1804"/>
  <c r="X1439" i="1804"/>
  <c r="Y1439" i="1804"/>
  <c r="Z1439" i="1804"/>
  <c r="AA1439" i="1804"/>
  <c r="AB1439" i="1804"/>
  <c r="AC1439" i="1804"/>
  <c r="AD1439" i="1804"/>
  <c r="S1440" i="1804"/>
  <c r="T1440" i="1804"/>
  <c r="U1440" i="1804"/>
  <c r="V1440" i="1804"/>
  <c r="W1440" i="1804"/>
  <c r="X1440" i="1804"/>
  <c r="Y1440" i="1804"/>
  <c r="Z1440" i="1804"/>
  <c r="AA1440" i="1804"/>
  <c r="AB1440" i="1804"/>
  <c r="AC1440" i="1804"/>
  <c r="AD1440" i="1804"/>
  <c r="S1441" i="1804"/>
  <c r="T1441" i="1804"/>
  <c r="U1441" i="1804"/>
  <c r="V1441" i="1804"/>
  <c r="W1441" i="1804"/>
  <c r="X1441" i="1804"/>
  <c r="Y1441" i="1804"/>
  <c r="Z1441" i="1804"/>
  <c r="AA1441" i="1804"/>
  <c r="AB1441" i="1804"/>
  <c r="AC1441" i="1804"/>
  <c r="AD1441" i="1804"/>
  <c r="S1442" i="1804"/>
  <c r="T1442" i="1804"/>
  <c r="U1442" i="1804"/>
  <c r="V1442" i="1804"/>
  <c r="W1442" i="1804"/>
  <c r="X1442" i="1804"/>
  <c r="Y1442" i="1804"/>
  <c r="Z1442" i="1804"/>
  <c r="AA1442" i="1804"/>
  <c r="AB1442" i="1804"/>
  <c r="AC1442" i="1804"/>
  <c r="AD1442" i="1804"/>
  <c r="S1443" i="1804"/>
  <c r="T1443" i="1804"/>
  <c r="U1443" i="1804"/>
  <c r="V1443" i="1804"/>
  <c r="W1443" i="1804"/>
  <c r="X1443" i="1804"/>
  <c r="Y1443" i="1804"/>
  <c r="Z1443" i="1804"/>
  <c r="AA1443" i="1804"/>
  <c r="AB1443" i="1804"/>
  <c r="AC1443" i="1804"/>
  <c r="AD1443" i="1804"/>
  <c r="AD1432" i="1804"/>
  <c r="AB1432" i="1804"/>
  <c r="AC1432" i="1804"/>
  <c r="T1432" i="1804"/>
  <c r="U1432" i="1804"/>
  <c r="V1432" i="1804"/>
  <c r="W1432" i="1804"/>
  <c r="X1432" i="1804"/>
  <c r="Y1432" i="1804"/>
  <c r="Z1432" i="1804"/>
  <c r="AA1432" i="1804"/>
  <c r="S1432" i="1804"/>
  <c r="S1412" i="1804"/>
  <c r="T1412" i="1804"/>
  <c r="U1412" i="1804"/>
  <c r="V1412" i="1804"/>
  <c r="W1412" i="1804"/>
  <c r="X1412" i="1804"/>
  <c r="Y1412" i="1804"/>
  <c r="Z1412" i="1804"/>
  <c r="AA1412" i="1804"/>
  <c r="AB1412" i="1804"/>
  <c r="AC1412" i="1804"/>
  <c r="AD1412" i="1804"/>
  <c r="S1413" i="1804"/>
  <c r="T1413" i="1804"/>
  <c r="U1413" i="1804"/>
  <c r="V1413" i="1804"/>
  <c r="W1413" i="1804"/>
  <c r="X1413" i="1804"/>
  <c r="Y1413" i="1804"/>
  <c r="Z1413" i="1804"/>
  <c r="AA1413" i="1804"/>
  <c r="AB1413" i="1804"/>
  <c r="AC1413" i="1804"/>
  <c r="AD1413" i="1804"/>
  <c r="S1414" i="1804"/>
  <c r="T1414" i="1804"/>
  <c r="U1414" i="1804"/>
  <c r="V1414" i="1804"/>
  <c r="W1414" i="1804"/>
  <c r="X1414" i="1804"/>
  <c r="Y1414" i="1804"/>
  <c r="Z1414" i="1804"/>
  <c r="AA1414" i="1804"/>
  <c r="AB1414" i="1804"/>
  <c r="AC1414" i="1804"/>
  <c r="AD1414" i="1804"/>
  <c r="S1415" i="1804"/>
  <c r="T1415" i="1804"/>
  <c r="U1415" i="1804"/>
  <c r="V1415" i="1804"/>
  <c r="W1415" i="1804"/>
  <c r="X1415" i="1804"/>
  <c r="Y1415" i="1804"/>
  <c r="Z1415" i="1804"/>
  <c r="AA1415" i="1804"/>
  <c r="AB1415" i="1804"/>
  <c r="AC1415" i="1804"/>
  <c r="AD1415" i="1804"/>
  <c r="S1416" i="1804"/>
  <c r="T1416" i="1804"/>
  <c r="U1416" i="1804"/>
  <c r="V1416" i="1804"/>
  <c r="W1416" i="1804"/>
  <c r="X1416" i="1804"/>
  <c r="Y1416" i="1804"/>
  <c r="Z1416" i="1804"/>
  <c r="AA1416" i="1804"/>
  <c r="AB1416" i="1804"/>
  <c r="AC1416" i="1804"/>
  <c r="AD1416" i="1804"/>
  <c r="S1417" i="1804"/>
  <c r="T1417" i="1804"/>
  <c r="U1417" i="1804"/>
  <c r="V1417" i="1804"/>
  <c r="W1417" i="1804"/>
  <c r="X1417" i="1804"/>
  <c r="Y1417" i="1804"/>
  <c r="Z1417" i="1804"/>
  <c r="AA1417" i="1804"/>
  <c r="AB1417" i="1804"/>
  <c r="AC1417" i="1804"/>
  <c r="AD1417" i="1804"/>
  <c r="S1418" i="1804"/>
  <c r="T1418" i="1804"/>
  <c r="U1418" i="1804"/>
  <c r="V1418" i="1804"/>
  <c r="W1418" i="1804"/>
  <c r="X1418" i="1804"/>
  <c r="Y1418" i="1804"/>
  <c r="Z1418" i="1804"/>
  <c r="AA1418" i="1804"/>
  <c r="AB1418" i="1804"/>
  <c r="AC1418" i="1804"/>
  <c r="AD1418" i="1804"/>
  <c r="S1419" i="1804"/>
  <c r="T1419" i="1804"/>
  <c r="U1419" i="1804"/>
  <c r="V1419" i="1804"/>
  <c r="W1419" i="1804"/>
  <c r="X1419" i="1804"/>
  <c r="Y1419" i="1804"/>
  <c r="Z1419" i="1804"/>
  <c r="AA1419" i="1804"/>
  <c r="AB1419" i="1804"/>
  <c r="AC1419" i="1804"/>
  <c r="AD1419" i="1804"/>
  <c r="S1420" i="1804"/>
  <c r="T1420" i="1804"/>
  <c r="U1420" i="1804"/>
  <c r="V1420" i="1804"/>
  <c r="W1420" i="1804"/>
  <c r="X1420" i="1804"/>
  <c r="Y1420" i="1804"/>
  <c r="Z1420" i="1804"/>
  <c r="AA1420" i="1804"/>
  <c r="AB1420" i="1804"/>
  <c r="AC1420" i="1804"/>
  <c r="AD1420" i="1804"/>
  <c r="S1421" i="1804"/>
  <c r="T1421" i="1804"/>
  <c r="U1421" i="1804"/>
  <c r="V1421" i="1804"/>
  <c r="W1421" i="1804"/>
  <c r="X1421" i="1804"/>
  <c r="Y1421" i="1804"/>
  <c r="Z1421" i="1804"/>
  <c r="AA1421" i="1804"/>
  <c r="AB1421" i="1804"/>
  <c r="AC1421" i="1804"/>
  <c r="AD1421" i="1804"/>
  <c r="S1422" i="1804"/>
  <c r="T1422" i="1804"/>
  <c r="U1422" i="1804"/>
  <c r="V1422" i="1804"/>
  <c r="W1422" i="1804"/>
  <c r="X1422" i="1804"/>
  <c r="Y1422" i="1804"/>
  <c r="Z1422" i="1804"/>
  <c r="AA1422" i="1804"/>
  <c r="AB1422" i="1804"/>
  <c r="AC1422" i="1804"/>
  <c r="AD1422" i="1804"/>
  <c r="T1411" i="1804"/>
  <c r="U1411" i="1804"/>
  <c r="V1411" i="1804"/>
  <c r="W1411" i="1804"/>
  <c r="X1411" i="1804"/>
  <c r="Y1411" i="1804"/>
  <c r="Z1411" i="1804"/>
  <c r="AA1411" i="1804"/>
  <c r="AB1411" i="1804"/>
  <c r="AC1411" i="1804"/>
  <c r="AD1411" i="1804"/>
  <c r="S1411" i="1804"/>
  <c r="B1246" i="1804" l="1"/>
  <c r="B1291" i="1804"/>
  <c r="B1289" i="1804"/>
  <c r="B1262" i="1804" l="1"/>
  <c r="B1332" i="1804" s="1"/>
  <c r="C1262" i="1804"/>
  <c r="D1262" i="1804"/>
  <c r="E1262" i="1804"/>
  <c r="F1262" i="1804"/>
  <c r="G1262" i="1804"/>
  <c r="G1332" i="1804" s="1"/>
  <c r="H1262" i="1804"/>
  <c r="H1332" i="1804" s="1"/>
  <c r="I1262" i="1804"/>
  <c r="I1332" i="1804" s="1"/>
  <c r="J1262" i="1804"/>
  <c r="J1332" i="1804" s="1"/>
  <c r="K1262" i="1804"/>
  <c r="K1332" i="1804" s="1"/>
  <c r="L1262" i="1804"/>
  <c r="L1332" i="1804" s="1"/>
  <c r="M1262" i="1804"/>
  <c r="B1263" i="1804"/>
  <c r="B1333" i="1804" s="1"/>
  <c r="C1263" i="1804"/>
  <c r="C1333" i="1804" s="1"/>
  <c r="D1263" i="1804"/>
  <c r="D1333" i="1804" s="1"/>
  <c r="E1263" i="1804"/>
  <c r="E1333" i="1804" s="1"/>
  <c r="F1263" i="1804"/>
  <c r="F1333" i="1804" s="1"/>
  <c r="G1263" i="1804"/>
  <c r="G1333" i="1804" s="1"/>
  <c r="H1263" i="1804"/>
  <c r="H1333" i="1804" s="1"/>
  <c r="I1263" i="1804"/>
  <c r="I1333" i="1804" s="1"/>
  <c r="J1263" i="1804"/>
  <c r="J1333" i="1804" s="1"/>
  <c r="K1263" i="1804"/>
  <c r="K1333" i="1804" s="1"/>
  <c r="L1263" i="1804"/>
  <c r="L1333" i="1804" s="1"/>
  <c r="M1263" i="1804"/>
  <c r="M1333" i="1804" s="1"/>
  <c r="B1264" i="1804"/>
  <c r="B1334" i="1804" s="1"/>
  <c r="C1264" i="1804"/>
  <c r="C1334" i="1804" s="1"/>
  <c r="D1264" i="1804"/>
  <c r="D1334" i="1804" s="1"/>
  <c r="E1264" i="1804"/>
  <c r="E1334" i="1804" s="1"/>
  <c r="F1264" i="1804"/>
  <c r="F1334" i="1804" s="1"/>
  <c r="G1264" i="1804"/>
  <c r="G1334" i="1804" s="1"/>
  <c r="H1264" i="1804"/>
  <c r="H1334" i="1804" s="1"/>
  <c r="I1264" i="1804"/>
  <c r="I1334" i="1804" s="1"/>
  <c r="J1264" i="1804"/>
  <c r="J1334" i="1804" s="1"/>
  <c r="K1264" i="1804"/>
  <c r="L1264" i="1804"/>
  <c r="M1264" i="1804"/>
  <c r="M1334" i="1804" s="1"/>
  <c r="B1265" i="1804"/>
  <c r="C1265" i="1804"/>
  <c r="C1335" i="1804" s="1"/>
  <c r="D1265" i="1804"/>
  <c r="D1335" i="1804" s="1"/>
  <c r="E1265" i="1804"/>
  <c r="E1335" i="1804" s="1"/>
  <c r="F1265" i="1804"/>
  <c r="F1335" i="1804" s="1"/>
  <c r="G1265" i="1804"/>
  <c r="G1335" i="1804" s="1"/>
  <c r="H1265" i="1804"/>
  <c r="I1265" i="1804"/>
  <c r="I1335" i="1804" s="1"/>
  <c r="J1265" i="1804"/>
  <c r="J1335" i="1804" s="1"/>
  <c r="K1265" i="1804"/>
  <c r="K1335" i="1804" s="1"/>
  <c r="L1265" i="1804"/>
  <c r="L1335" i="1804" s="1"/>
  <c r="M1265" i="1804"/>
  <c r="M1335" i="1804" s="1"/>
  <c r="B1266" i="1804"/>
  <c r="B1336" i="1804" s="1"/>
  <c r="C1266" i="1804"/>
  <c r="C1336" i="1804" s="1"/>
  <c r="D1266" i="1804"/>
  <c r="D1336" i="1804" s="1"/>
  <c r="E1266" i="1804"/>
  <c r="E1336" i="1804" s="1"/>
  <c r="F1266" i="1804"/>
  <c r="F1336" i="1804" s="1"/>
  <c r="G1266" i="1804"/>
  <c r="G1336" i="1804" s="1"/>
  <c r="H1266" i="1804"/>
  <c r="H1336" i="1804" s="1"/>
  <c r="I1266" i="1804"/>
  <c r="I1336" i="1804" s="1"/>
  <c r="J1266" i="1804"/>
  <c r="J1336" i="1804" s="1"/>
  <c r="K1266" i="1804"/>
  <c r="K1336" i="1804" s="1"/>
  <c r="L1266" i="1804"/>
  <c r="L1336" i="1804" s="1"/>
  <c r="M1266" i="1804"/>
  <c r="M1336" i="1804" s="1"/>
  <c r="B1267" i="1804"/>
  <c r="B1337" i="1804" s="1"/>
  <c r="C1267" i="1804"/>
  <c r="C1337" i="1804" s="1"/>
  <c r="D1267" i="1804"/>
  <c r="D1337" i="1804" s="1"/>
  <c r="E1267" i="1804"/>
  <c r="E1337" i="1804" s="1"/>
  <c r="F1267" i="1804"/>
  <c r="F1337" i="1804" s="1"/>
  <c r="G1267" i="1804"/>
  <c r="G1337" i="1804" s="1"/>
  <c r="H1267" i="1804"/>
  <c r="H1337" i="1804" s="1"/>
  <c r="I1267" i="1804"/>
  <c r="J1267" i="1804"/>
  <c r="J1337" i="1804" s="1"/>
  <c r="K1267" i="1804"/>
  <c r="K1337" i="1804" s="1"/>
  <c r="L1267" i="1804"/>
  <c r="L1337" i="1804" s="1"/>
  <c r="M1267" i="1804"/>
  <c r="M1337" i="1804" s="1"/>
  <c r="B1268" i="1804"/>
  <c r="B1338" i="1804" s="1"/>
  <c r="C1268" i="1804"/>
  <c r="C1338" i="1804" s="1"/>
  <c r="D1268" i="1804"/>
  <c r="D1338" i="1804" s="1"/>
  <c r="E1268" i="1804"/>
  <c r="E1338" i="1804" s="1"/>
  <c r="F1268" i="1804"/>
  <c r="F1338" i="1804" s="1"/>
  <c r="G1268" i="1804"/>
  <c r="G1338" i="1804" s="1"/>
  <c r="H1268" i="1804"/>
  <c r="H1338" i="1804" s="1"/>
  <c r="I1268" i="1804"/>
  <c r="I1338" i="1804" s="1"/>
  <c r="J1268" i="1804"/>
  <c r="J1338" i="1804" s="1"/>
  <c r="K1268" i="1804"/>
  <c r="K1338" i="1804" s="1"/>
  <c r="L1268" i="1804"/>
  <c r="L1338" i="1804" s="1"/>
  <c r="M1268" i="1804"/>
  <c r="M1338" i="1804" s="1"/>
  <c r="B1269" i="1804"/>
  <c r="B1339" i="1804" s="1"/>
  <c r="C1269" i="1804"/>
  <c r="C1339" i="1804" s="1"/>
  <c r="D1269" i="1804"/>
  <c r="D1339" i="1804" s="1"/>
  <c r="E1269" i="1804"/>
  <c r="E1339" i="1804" s="1"/>
  <c r="F1269" i="1804"/>
  <c r="F1339" i="1804" s="1"/>
  <c r="G1269" i="1804"/>
  <c r="G1339" i="1804" s="1"/>
  <c r="H1269" i="1804"/>
  <c r="H1339" i="1804" s="1"/>
  <c r="I1269" i="1804"/>
  <c r="I1339" i="1804" s="1"/>
  <c r="J1269" i="1804"/>
  <c r="J1339" i="1804" s="1"/>
  <c r="K1269" i="1804"/>
  <c r="K1339" i="1804" s="1"/>
  <c r="L1269" i="1804"/>
  <c r="L1339" i="1804" s="1"/>
  <c r="M1269" i="1804"/>
  <c r="M1339" i="1804" s="1"/>
  <c r="B1270" i="1804"/>
  <c r="C1270" i="1804"/>
  <c r="C1340" i="1804" s="1"/>
  <c r="D1270" i="1804"/>
  <c r="D1340" i="1804" s="1"/>
  <c r="E1270" i="1804"/>
  <c r="E1340" i="1804" s="1"/>
  <c r="F1270" i="1804"/>
  <c r="F1340" i="1804" s="1"/>
  <c r="G1270" i="1804"/>
  <c r="G1340" i="1804" s="1"/>
  <c r="H1270" i="1804"/>
  <c r="H1340" i="1804" s="1"/>
  <c r="I1270" i="1804"/>
  <c r="I1340" i="1804" s="1"/>
  <c r="J1270" i="1804"/>
  <c r="J1340" i="1804" s="1"/>
  <c r="K1270" i="1804"/>
  <c r="K1340" i="1804" s="1"/>
  <c r="L1270" i="1804"/>
  <c r="L1340" i="1804" s="1"/>
  <c r="M1270" i="1804"/>
  <c r="M1340" i="1804" s="1"/>
  <c r="B1271" i="1804"/>
  <c r="B1341" i="1804" s="1"/>
  <c r="C1271" i="1804"/>
  <c r="C1341" i="1804" s="1"/>
  <c r="D1271" i="1804"/>
  <c r="D1341" i="1804" s="1"/>
  <c r="E1271" i="1804"/>
  <c r="E1341" i="1804" s="1"/>
  <c r="F1271" i="1804"/>
  <c r="F1341" i="1804" s="1"/>
  <c r="G1271" i="1804"/>
  <c r="G1341" i="1804" s="1"/>
  <c r="H1271" i="1804"/>
  <c r="H1341" i="1804" s="1"/>
  <c r="I1271" i="1804"/>
  <c r="I1341" i="1804" s="1"/>
  <c r="J1271" i="1804"/>
  <c r="J1341" i="1804" s="1"/>
  <c r="K1271" i="1804"/>
  <c r="K1341" i="1804" s="1"/>
  <c r="L1271" i="1804"/>
  <c r="L1341" i="1804" s="1"/>
  <c r="M1271" i="1804"/>
  <c r="M1341" i="1804" s="1"/>
  <c r="B1272" i="1804"/>
  <c r="B1342" i="1804" s="1"/>
  <c r="C1272" i="1804"/>
  <c r="C1342" i="1804" s="1"/>
  <c r="D1272" i="1804"/>
  <c r="D1342" i="1804" s="1"/>
  <c r="E1272" i="1804"/>
  <c r="E1342" i="1804" s="1"/>
  <c r="F1272" i="1804"/>
  <c r="F1342" i="1804" s="1"/>
  <c r="G1272" i="1804"/>
  <c r="G1342" i="1804" s="1"/>
  <c r="H1272" i="1804"/>
  <c r="H1342" i="1804" s="1"/>
  <c r="I1272" i="1804"/>
  <c r="I1342" i="1804" s="1"/>
  <c r="J1272" i="1804"/>
  <c r="J1342" i="1804" s="1"/>
  <c r="K1272" i="1804"/>
  <c r="K1342" i="1804" s="1"/>
  <c r="L1272" i="1804"/>
  <c r="L1342" i="1804" s="1"/>
  <c r="M1272" i="1804"/>
  <c r="B1273" i="1804"/>
  <c r="B1343" i="1804" s="1"/>
  <c r="C1273" i="1804"/>
  <c r="C1343" i="1804" s="1"/>
  <c r="D1273" i="1804"/>
  <c r="D1343" i="1804" s="1"/>
  <c r="E1273" i="1804"/>
  <c r="E1343" i="1804" s="1"/>
  <c r="F1273" i="1804"/>
  <c r="F1343" i="1804" s="1"/>
  <c r="G1273" i="1804"/>
  <c r="G1343" i="1804" s="1"/>
  <c r="H1273" i="1804"/>
  <c r="H1343" i="1804" s="1"/>
  <c r="I1273" i="1804"/>
  <c r="I1343" i="1804" s="1"/>
  <c r="J1273" i="1804"/>
  <c r="J1343" i="1804" s="1"/>
  <c r="K1273" i="1804"/>
  <c r="K1343" i="1804" s="1"/>
  <c r="L1273" i="1804"/>
  <c r="L1343" i="1804" s="1"/>
  <c r="M1273" i="1804"/>
  <c r="M1343" i="1804" s="1"/>
  <c r="B1274" i="1804"/>
  <c r="B1344" i="1804" s="1"/>
  <c r="C1274" i="1804"/>
  <c r="D1274" i="1804"/>
  <c r="D1344" i="1804" s="1"/>
  <c r="E1274" i="1804"/>
  <c r="E1344" i="1804" s="1"/>
  <c r="F1274" i="1804"/>
  <c r="F1344" i="1804" s="1"/>
  <c r="G1274" i="1804"/>
  <c r="G1344" i="1804" s="1"/>
  <c r="H1274" i="1804"/>
  <c r="H1344" i="1804" s="1"/>
  <c r="I1274" i="1804"/>
  <c r="I1344" i="1804" s="1"/>
  <c r="J1274" i="1804"/>
  <c r="J1344" i="1804" s="1"/>
  <c r="K1274" i="1804"/>
  <c r="K1344" i="1804" s="1"/>
  <c r="L1274" i="1804"/>
  <c r="L1344" i="1804" s="1"/>
  <c r="M1274" i="1804"/>
  <c r="M1344" i="1804" s="1"/>
  <c r="B1275" i="1804"/>
  <c r="B1345" i="1804" s="1"/>
  <c r="C1275" i="1804"/>
  <c r="C1345" i="1804" s="1"/>
  <c r="D1275" i="1804"/>
  <c r="D1345" i="1804" s="1"/>
  <c r="E1275" i="1804"/>
  <c r="E1345" i="1804" s="1"/>
  <c r="F1275" i="1804"/>
  <c r="G1275" i="1804"/>
  <c r="G1345" i="1804" s="1"/>
  <c r="H1275" i="1804"/>
  <c r="H1345" i="1804" s="1"/>
  <c r="I1275" i="1804"/>
  <c r="I1345" i="1804" s="1"/>
  <c r="J1275" i="1804"/>
  <c r="J1345" i="1804" s="1"/>
  <c r="K1275" i="1804"/>
  <c r="K1345" i="1804" s="1"/>
  <c r="L1275" i="1804"/>
  <c r="L1345" i="1804" s="1"/>
  <c r="M1275" i="1804"/>
  <c r="M1345" i="1804" s="1"/>
  <c r="B1276" i="1804"/>
  <c r="B1346" i="1804" s="1"/>
  <c r="C1276" i="1804"/>
  <c r="C1346" i="1804" s="1"/>
  <c r="D1276" i="1804"/>
  <c r="D1346" i="1804" s="1"/>
  <c r="E1276" i="1804"/>
  <c r="E1346" i="1804" s="1"/>
  <c r="F1276" i="1804"/>
  <c r="F1346" i="1804" s="1"/>
  <c r="G1276" i="1804"/>
  <c r="G1346" i="1804" s="1"/>
  <c r="H1276" i="1804"/>
  <c r="H1346" i="1804" s="1"/>
  <c r="I1276" i="1804"/>
  <c r="I1346" i="1804" s="1"/>
  <c r="J1276" i="1804"/>
  <c r="J1346" i="1804" s="1"/>
  <c r="K1276" i="1804"/>
  <c r="K1346" i="1804" s="1"/>
  <c r="L1276" i="1804"/>
  <c r="L1346" i="1804" s="1"/>
  <c r="M1276" i="1804"/>
  <c r="M1346" i="1804" s="1"/>
  <c r="C1261" i="1804"/>
  <c r="C1331" i="1804" s="1"/>
  <c r="D1261" i="1804"/>
  <c r="D1331" i="1804" s="1"/>
  <c r="E1261" i="1804"/>
  <c r="E1331" i="1804" s="1"/>
  <c r="F1261" i="1804"/>
  <c r="F1331" i="1804" s="1"/>
  <c r="G1261" i="1804"/>
  <c r="G1331" i="1804" s="1"/>
  <c r="H1261" i="1804"/>
  <c r="H1331" i="1804" s="1"/>
  <c r="I1261" i="1804"/>
  <c r="I1331" i="1804" s="1"/>
  <c r="J1261" i="1804"/>
  <c r="J1331" i="1804" s="1"/>
  <c r="K1261" i="1804"/>
  <c r="K1331" i="1804" s="1"/>
  <c r="L1261" i="1804"/>
  <c r="L1331" i="1804" s="1"/>
  <c r="M1261" i="1804"/>
  <c r="M1331" i="1804" s="1"/>
  <c r="B1261" i="1804"/>
  <c r="B1331" i="1804" s="1"/>
  <c r="B1238" i="1804"/>
  <c r="B1308" i="1804" s="1"/>
  <c r="B1284" i="1804"/>
  <c r="B1354" i="1804" s="1"/>
  <c r="C1284" i="1804"/>
  <c r="C1354" i="1804" s="1"/>
  <c r="D1284" i="1804"/>
  <c r="E1284" i="1804"/>
  <c r="E1354" i="1804" s="1"/>
  <c r="F1284" i="1804"/>
  <c r="F1354" i="1804" s="1"/>
  <c r="G1284" i="1804"/>
  <c r="G1354" i="1804" s="1"/>
  <c r="H1284" i="1804"/>
  <c r="H1354" i="1804" s="1"/>
  <c r="I1284" i="1804"/>
  <c r="I1354" i="1804" s="1"/>
  <c r="J1284" i="1804"/>
  <c r="J1354" i="1804" s="1"/>
  <c r="K1284" i="1804"/>
  <c r="K1354" i="1804" s="1"/>
  <c r="L1284" i="1804"/>
  <c r="L1354" i="1804" s="1"/>
  <c r="M1284" i="1804"/>
  <c r="M1354" i="1804" s="1"/>
  <c r="B1285" i="1804"/>
  <c r="B1355" i="1804" s="1"/>
  <c r="C1285" i="1804"/>
  <c r="C1355" i="1804" s="1"/>
  <c r="D1285" i="1804"/>
  <c r="D1355" i="1804" s="1"/>
  <c r="E1285" i="1804"/>
  <c r="E1355" i="1804" s="1"/>
  <c r="F1285" i="1804"/>
  <c r="F1355" i="1804" s="1"/>
  <c r="G1285" i="1804"/>
  <c r="G1355" i="1804" s="1"/>
  <c r="H1285" i="1804"/>
  <c r="H1355" i="1804" s="1"/>
  <c r="I1285" i="1804"/>
  <c r="I1355" i="1804" s="1"/>
  <c r="J1285" i="1804"/>
  <c r="J1355" i="1804" s="1"/>
  <c r="K1285" i="1804"/>
  <c r="K1355" i="1804" s="1"/>
  <c r="L1285" i="1804"/>
  <c r="L1355" i="1804" s="1"/>
  <c r="M1285" i="1804"/>
  <c r="M1355" i="1804" s="1"/>
  <c r="B1286" i="1804"/>
  <c r="B1356" i="1804" s="1"/>
  <c r="C1286" i="1804"/>
  <c r="C1356" i="1804" s="1"/>
  <c r="D1286" i="1804"/>
  <c r="D1356" i="1804" s="1"/>
  <c r="E1286" i="1804"/>
  <c r="E1356" i="1804" s="1"/>
  <c r="F1286" i="1804"/>
  <c r="F1356" i="1804" s="1"/>
  <c r="G1286" i="1804"/>
  <c r="G1356" i="1804" s="1"/>
  <c r="H1286" i="1804"/>
  <c r="H1356" i="1804" s="1"/>
  <c r="I1286" i="1804"/>
  <c r="I1356" i="1804" s="1"/>
  <c r="J1286" i="1804"/>
  <c r="J1356" i="1804" s="1"/>
  <c r="K1286" i="1804"/>
  <c r="K1356" i="1804" s="1"/>
  <c r="L1286" i="1804"/>
  <c r="L1356" i="1804" s="1"/>
  <c r="M1286" i="1804"/>
  <c r="M1356" i="1804" s="1"/>
  <c r="B1287" i="1804"/>
  <c r="B1357" i="1804" s="1"/>
  <c r="C1287" i="1804"/>
  <c r="C1357" i="1804" s="1"/>
  <c r="D1287" i="1804"/>
  <c r="D1357" i="1804" s="1"/>
  <c r="E1287" i="1804"/>
  <c r="E1357" i="1804" s="1"/>
  <c r="F1287" i="1804"/>
  <c r="F1357" i="1804" s="1"/>
  <c r="G1287" i="1804"/>
  <c r="G1357" i="1804" s="1"/>
  <c r="H1287" i="1804"/>
  <c r="H1357" i="1804" s="1"/>
  <c r="I1287" i="1804"/>
  <c r="I1357" i="1804" s="1"/>
  <c r="J1287" i="1804"/>
  <c r="J1357" i="1804" s="1"/>
  <c r="K1287" i="1804"/>
  <c r="K1357" i="1804" s="1"/>
  <c r="L1287" i="1804"/>
  <c r="L1357" i="1804" s="1"/>
  <c r="M1287" i="1804"/>
  <c r="M1357" i="1804" s="1"/>
  <c r="B1288" i="1804"/>
  <c r="B1358" i="1804" s="1"/>
  <c r="C1288" i="1804"/>
  <c r="C1358" i="1804" s="1"/>
  <c r="D1288" i="1804"/>
  <c r="D1358" i="1804" s="1"/>
  <c r="E1288" i="1804"/>
  <c r="E1358" i="1804" s="1"/>
  <c r="F1288" i="1804"/>
  <c r="F1358" i="1804" s="1"/>
  <c r="G1288" i="1804"/>
  <c r="G1358" i="1804" s="1"/>
  <c r="H1288" i="1804"/>
  <c r="H1358" i="1804" s="1"/>
  <c r="I1288" i="1804"/>
  <c r="I1358" i="1804" s="1"/>
  <c r="J1288" i="1804"/>
  <c r="J1358" i="1804" s="1"/>
  <c r="K1288" i="1804"/>
  <c r="K1358" i="1804" s="1"/>
  <c r="L1288" i="1804"/>
  <c r="L1358" i="1804" s="1"/>
  <c r="M1288" i="1804"/>
  <c r="M1358" i="1804" s="1"/>
  <c r="C1289" i="1804"/>
  <c r="C1359" i="1804" s="1"/>
  <c r="D1289" i="1804"/>
  <c r="D1359" i="1804" s="1"/>
  <c r="E1289" i="1804"/>
  <c r="E1359" i="1804" s="1"/>
  <c r="F1289" i="1804"/>
  <c r="F1359" i="1804" s="1"/>
  <c r="G1289" i="1804"/>
  <c r="G1359" i="1804" s="1"/>
  <c r="H1289" i="1804"/>
  <c r="H1359" i="1804" s="1"/>
  <c r="I1289" i="1804"/>
  <c r="I1359" i="1804" s="1"/>
  <c r="J1289" i="1804"/>
  <c r="K1289" i="1804"/>
  <c r="K1359" i="1804" s="1"/>
  <c r="L1289" i="1804"/>
  <c r="L1359" i="1804" s="1"/>
  <c r="M1289" i="1804"/>
  <c r="M1359" i="1804" s="1"/>
  <c r="B1290" i="1804"/>
  <c r="B1360" i="1804" s="1"/>
  <c r="C1290" i="1804"/>
  <c r="C1360" i="1804" s="1"/>
  <c r="D1290" i="1804"/>
  <c r="D1360" i="1804" s="1"/>
  <c r="E1290" i="1804"/>
  <c r="E1360" i="1804" s="1"/>
  <c r="F1290" i="1804"/>
  <c r="F1360" i="1804" s="1"/>
  <c r="G1290" i="1804"/>
  <c r="G1360" i="1804" s="1"/>
  <c r="H1290" i="1804"/>
  <c r="H1360" i="1804" s="1"/>
  <c r="I1290" i="1804"/>
  <c r="I1360" i="1804" s="1"/>
  <c r="J1290" i="1804"/>
  <c r="J1360" i="1804" s="1"/>
  <c r="K1290" i="1804"/>
  <c r="K1360" i="1804" s="1"/>
  <c r="L1290" i="1804"/>
  <c r="L1360" i="1804" s="1"/>
  <c r="M1290" i="1804"/>
  <c r="M1360" i="1804" s="1"/>
  <c r="B1361" i="1804"/>
  <c r="C1291" i="1804"/>
  <c r="C1361" i="1804" s="1"/>
  <c r="D1291" i="1804"/>
  <c r="D1361" i="1804" s="1"/>
  <c r="E1291" i="1804"/>
  <c r="E1361" i="1804" s="1"/>
  <c r="F1291" i="1804"/>
  <c r="F1361" i="1804" s="1"/>
  <c r="G1291" i="1804"/>
  <c r="G1361" i="1804" s="1"/>
  <c r="H1291" i="1804"/>
  <c r="H1361" i="1804" s="1"/>
  <c r="I1291" i="1804"/>
  <c r="I1361" i="1804" s="1"/>
  <c r="J1291" i="1804"/>
  <c r="J1361" i="1804" s="1"/>
  <c r="K1291" i="1804"/>
  <c r="K1361" i="1804" s="1"/>
  <c r="L1291" i="1804"/>
  <c r="L1361" i="1804" s="1"/>
  <c r="M1291" i="1804"/>
  <c r="M1361" i="1804" s="1"/>
  <c r="B1292" i="1804"/>
  <c r="B1362" i="1804" s="1"/>
  <c r="C1292" i="1804"/>
  <c r="C1362" i="1804" s="1"/>
  <c r="D1292" i="1804"/>
  <c r="D1362" i="1804" s="1"/>
  <c r="E1292" i="1804"/>
  <c r="F1292" i="1804"/>
  <c r="F1362" i="1804" s="1"/>
  <c r="G1292" i="1804"/>
  <c r="G1362" i="1804" s="1"/>
  <c r="H1292" i="1804"/>
  <c r="H1362" i="1804" s="1"/>
  <c r="I1292" i="1804"/>
  <c r="I1362" i="1804" s="1"/>
  <c r="J1292" i="1804"/>
  <c r="J1362" i="1804" s="1"/>
  <c r="K1292" i="1804"/>
  <c r="K1362" i="1804" s="1"/>
  <c r="L1292" i="1804"/>
  <c r="L1362" i="1804" s="1"/>
  <c r="M1292" i="1804"/>
  <c r="M1362" i="1804" s="1"/>
  <c r="B1293" i="1804"/>
  <c r="B1363" i="1804" s="1"/>
  <c r="C1293" i="1804"/>
  <c r="C1363" i="1804" s="1"/>
  <c r="D1293" i="1804"/>
  <c r="D1363" i="1804" s="1"/>
  <c r="E1293" i="1804"/>
  <c r="E1363" i="1804" s="1"/>
  <c r="F1293" i="1804"/>
  <c r="F1363" i="1804" s="1"/>
  <c r="G1293" i="1804"/>
  <c r="G1363" i="1804" s="1"/>
  <c r="H1293" i="1804"/>
  <c r="H1363" i="1804" s="1"/>
  <c r="I1293" i="1804"/>
  <c r="I1363" i="1804" s="1"/>
  <c r="J1293" i="1804"/>
  <c r="J1363" i="1804" s="1"/>
  <c r="K1293" i="1804"/>
  <c r="K1363" i="1804" s="1"/>
  <c r="L1293" i="1804"/>
  <c r="L1363" i="1804" s="1"/>
  <c r="M1293" i="1804"/>
  <c r="M1363" i="1804" s="1"/>
  <c r="B1294" i="1804"/>
  <c r="B1364" i="1804" s="1"/>
  <c r="C1294" i="1804"/>
  <c r="C1364" i="1804" s="1"/>
  <c r="D1294" i="1804"/>
  <c r="D1364" i="1804" s="1"/>
  <c r="E1294" i="1804"/>
  <c r="E1364" i="1804" s="1"/>
  <c r="F1294" i="1804"/>
  <c r="F1364" i="1804" s="1"/>
  <c r="G1294" i="1804"/>
  <c r="G1364" i="1804" s="1"/>
  <c r="H1294" i="1804"/>
  <c r="H1364" i="1804" s="1"/>
  <c r="I1294" i="1804"/>
  <c r="I1364" i="1804" s="1"/>
  <c r="J1294" i="1804"/>
  <c r="J1364" i="1804" s="1"/>
  <c r="K1294" i="1804"/>
  <c r="K1364" i="1804" s="1"/>
  <c r="L1294" i="1804"/>
  <c r="L1364" i="1804" s="1"/>
  <c r="M1294" i="1804"/>
  <c r="M1364" i="1804" s="1"/>
  <c r="B1295" i="1804"/>
  <c r="B1365" i="1804" s="1"/>
  <c r="C1295" i="1804"/>
  <c r="C1365" i="1804" s="1"/>
  <c r="D1295" i="1804"/>
  <c r="D1365" i="1804" s="1"/>
  <c r="E1295" i="1804"/>
  <c r="E1365" i="1804" s="1"/>
  <c r="F1295" i="1804"/>
  <c r="F1365" i="1804" s="1"/>
  <c r="G1295" i="1804"/>
  <c r="G1365" i="1804" s="1"/>
  <c r="H1295" i="1804"/>
  <c r="H1365" i="1804" s="1"/>
  <c r="I1295" i="1804"/>
  <c r="I1365" i="1804" s="1"/>
  <c r="J1295" i="1804"/>
  <c r="J1365" i="1804" s="1"/>
  <c r="K1295" i="1804"/>
  <c r="K1365" i="1804" s="1"/>
  <c r="L1295" i="1804"/>
  <c r="L1365" i="1804" s="1"/>
  <c r="M1295" i="1804"/>
  <c r="M1365" i="1804" s="1"/>
  <c r="B1296" i="1804"/>
  <c r="B1366" i="1804" s="1"/>
  <c r="C1296" i="1804"/>
  <c r="C1366" i="1804" s="1"/>
  <c r="D1296" i="1804"/>
  <c r="D1366" i="1804" s="1"/>
  <c r="E1296" i="1804"/>
  <c r="E1366" i="1804" s="1"/>
  <c r="F1296" i="1804"/>
  <c r="F1366" i="1804" s="1"/>
  <c r="G1296" i="1804"/>
  <c r="G1366" i="1804" s="1"/>
  <c r="H1296" i="1804"/>
  <c r="H1366" i="1804" s="1"/>
  <c r="I1296" i="1804"/>
  <c r="I1366" i="1804" s="1"/>
  <c r="J1296" i="1804"/>
  <c r="J1366" i="1804" s="1"/>
  <c r="K1296" i="1804"/>
  <c r="K1366" i="1804" s="1"/>
  <c r="L1296" i="1804"/>
  <c r="L1366" i="1804" s="1"/>
  <c r="M1296" i="1804"/>
  <c r="M1366" i="1804" s="1"/>
  <c r="B1297" i="1804"/>
  <c r="B1367" i="1804" s="1"/>
  <c r="C1297" i="1804"/>
  <c r="C1367" i="1804" s="1"/>
  <c r="D1297" i="1804"/>
  <c r="D1367" i="1804" s="1"/>
  <c r="E1297" i="1804"/>
  <c r="E1367" i="1804" s="1"/>
  <c r="F1297" i="1804"/>
  <c r="F1367" i="1804" s="1"/>
  <c r="G1297" i="1804"/>
  <c r="G1367" i="1804" s="1"/>
  <c r="H1297" i="1804"/>
  <c r="H1367" i="1804" s="1"/>
  <c r="I1297" i="1804"/>
  <c r="I1367" i="1804" s="1"/>
  <c r="J1297" i="1804"/>
  <c r="J1367" i="1804" s="1"/>
  <c r="K1297" i="1804"/>
  <c r="K1367" i="1804" s="1"/>
  <c r="L1297" i="1804"/>
  <c r="L1367" i="1804" s="1"/>
  <c r="M1297" i="1804"/>
  <c r="M1367" i="1804" s="1"/>
  <c r="B1298" i="1804"/>
  <c r="B1368" i="1804" s="1"/>
  <c r="C1298" i="1804"/>
  <c r="C1368" i="1804" s="1"/>
  <c r="D1298" i="1804"/>
  <c r="D1368" i="1804" s="1"/>
  <c r="E1298" i="1804"/>
  <c r="E1368" i="1804" s="1"/>
  <c r="F1298" i="1804"/>
  <c r="F1368" i="1804" s="1"/>
  <c r="G1298" i="1804"/>
  <c r="G1368" i="1804" s="1"/>
  <c r="H1298" i="1804"/>
  <c r="H1368" i="1804" s="1"/>
  <c r="I1298" i="1804"/>
  <c r="I1368" i="1804" s="1"/>
  <c r="J1298" i="1804"/>
  <c r="J1368" i="1804" s="1"/>
  <c r="K1298" i="1804"/>
  <c r="K1368" i="1804" s="1"/>
  <c r="L1298" i="1804"/>
  <c r="L1368" i="1804" s="1"/>
  <c r="M1298" i="1804"/>
  <c r="M1368" i="1804" s="1"/>
  <c r="C1283" i="1804"/>
  <c r="C1353" i="1804" s="1"/>
  <c r="D1283" i="1804"/>
  <c r="D1353" i="1804" s="1"/>
  <c r="E1283" i="1804"/>
  <c r="E1353" i="1804" s="1"/>
  <c r="F1283" i="1804"/>
  <c r="F1353" i="1804" s="1"/>
  <c r="G1283" i="1804"/>
  <c r="G1353" i="1804" s="1"/>
  <c r="H1283" i="1804"/>
  <c r="H1353" i="1804" s="1"/>
  <c r="I1283" i="1804"/>
  <c r="I1353" i="1804" s="1"/>
  <c r="J1283" i="1804"/>
  <c r="J1353" i="1804" s="1"/>
  <c r="K1283" i="1804"/>
  <c r="K1353" i="1804" s="1"/>
  <c r="L1283" i="1804"/>
  <c r="L1353" i="1804" s="1"/>
  <c r="M1283" i="1804"/>
  <c r="M1353" i="1804" s="1"/>
  <c r="B1283" i="1804"/>
  <c r="B1353" i="1804" s="1"/>
  <c r="F1332" i="1804"/>
  <c r="B1335" i="1804"/>
  <c r="B1239" i="1804"/>
  <c r="B1309" i="1804" s="1"/>
  <c r="C1239" i="1804"/>
  <c r="C1309" i="1804" s="1"/>
  <c r="D1239" i="1804"/>
  <c r="D1309" i="1804" s="1"/>
  <c r="E1239" i="1804"/>
  <c r="E1309" i="1804" s="1"/>
  <c r="F1239" i="1804"/>
  <c r="F1309" i="1804" s="1"/>
  <c r="G1239" i="1804"/>
  <c r="G1309" i="1804" s="1"/>
  <c r="H1239" i="1804"/>
  <c r="H1309" i="1804" s="1"/>
  <c r="I1239" i="1804"/>
  <c r="I1309" i="1804" s="1"/>
  <c r="J1239" i="1804"/>
  <c r="J1309" i="1804" s="1"/>
  <c r="K1239" i="1804"/>
  <c r="K1309" i="1804" s="1"/>
  <c r="L1239" i="1804"/>
  <c r="L1309" i="1804" s="1"/>
  <c r="M1239" i="1804"/>
  <c r="M1309" i="1804" s="1"/>
  <c r="B1240" i="1804"/>
  <c r="B1310" i="1804" s="1"/>
  <c r="C1240" i="1804"/>
  <c r="C1310" i="1804" s="1"/>
  <c r="D1240" i="1804"/>
  <c r="D1310" i="1804" s="1"/>
  <c r="E1240" i="1804"/>
  <c r="E1310" i="1804" s="1"/>
  <c r="F1240" i="1804"/>
  <c r="F1310" i="1804" s="1"/>
  <c r="G1240" i="1804"/>
  <c r="G1310" i="1804" s="1"/>
  <c r="H1240" i="1804"/>
  <c r="H1310" i="1804" s="1"/>
  <c r="I1240" i="1804"/>
  <c r="I1310" i="1804" s="1"/>
  <c r="J1240" i="1804"/>
  <c r="J1310" i="1804" s="1"/>
  <c r="K1240" i="1804"/>
  <c r="K1310" i="1804" s="1"/>
  <c r="L1240" i="1804"/>
  <c r="L1310" i="1804" s="1"/>
  <c r="M1240" i="1804"/>
  <c r="M1310" i="1804" s="1"/>
  <c r="B1241" i="1804"/>
  <c r="B1311" i="1804" s="1"/>
  <c r="C1241" i="1804"/>
  <c r="C1311" i="1804" s="1"/>
  <c r="D1241" i="1804"/>
  <c r="D1311" i="1804" s="1"/>
  <c r="E1241" i="1804"/>
  <c r="E1311" i="1804" s="1"/>
  <c r="F1241" i="1804"/>
  <c r="F1311" i="1804" s="1"/>
  <c r="G1241" i="1804"/>
  <c r="G1311" i="1804" s="1"/>
  <c r="H1241" i="1804"/>
  <c r="H1311" i="1804" s="1"/>
  <c r="I1241" i="1804"/>
  <c r="I1311" i="1804" s="1"/>
  <c r="J1241" i="1804"/>
  <c r="J1311" i="1804" s="1"/>
  <c r="K1241" i="1804"/>
  <c r="K1311" i="1804" s="1"/>
  <c r="L1241" i="1804"/>
  <c r="L1311" i="1804" s="1"/>
  <c r="M1241" i="1804"/>
  <c r="M1311" i="1804" s="1"/>
  <c r="B1242" i="1804"/>
  <c r="B1312" i="1804" s="1"/>
  <c r="C1242" i="1804"/>
  <c r="C1312" i="1804" s="1"/>
  <c r="D1242" i="1804"/>
  <c r="D1312" i="1804" s="1"/>
  <c r="E1242" i="1804"/>
  <c r="E1312" i="1804" s="1"/>
  <c r="F1242" i="1804"/>
  <c r="F1312" i="1804" s="1"/>
  <c r="G1242" i="1804"/>
  <c r="G1312" i="1804" s="1"/>
  <c r="H1242" i="1804"/>
  <c r="H1312" i="1804" s="1"/>
  <c r="I1242" i="1804"/>
  <c r="I1312" i="1804" s="1"/>
  <c r="J1242" i="1804"/>
  <c r="J1312" i="1804" s="1"/>
  <c r="K1242" i="1804"/>
  <c r="K1312" i="1804" s="1"/>
  <c r="L1242" i="1804"/>
  <c r="L1312" i="1804" s="1"/>
  <c r="M1242" i="1804"/>
  <c r="M1312" i="1804" s="1"/>
  <c r="B1243" i="1804"/>
  <c r="B1313" i="1804" s="1"/>
  <c r="C1243" i="1804"/>
  <c r="C1313" i="1804" s="1"/>
  <c r="D1243" i="1804"/>
  <c r="D1313" i="1804" s="1"/>
  <c r="E1243" i="1804"/>
  <c r="E1313" i="1804" s="1"/>
  <c r="F1243" i="1804"/>
  <c r="F1313" i="1804" s="1"/>
  <c r="G1243" i="1804"/>
  <c r="G1313" i="1804" s="1"/>
  <c r="H1243" i="1804"/>
  <c r="H1313" i="1804" s="1"/>
  <c r="I1243" i="1804"/>
  <c r="I1313" i="1804" s="1"/>
  <c r="J1243" i="1804"/>
  <c r="J1313" i="1804" s="1"/>
  <c r="K1243" i="1804"/>
  <c r="K1313" i="1804" s="1"/>
  <c r="L1243" i="1804"/>
  <c r="L1313" i="1804" s="1"/>
  <c r="M1243" i="1804"/>
  <c r="M1313" i="1804" s="1"/>
  <c r="B1244" i="1804"/>
  <c r="B1314" i="1804" s="1"/>
  <c r="C1244" i="1804"/>
  <c r="C1314" i="1804" s="1"/>
  <c r="D1244" i="1804"/>
  <c r="D1314" i="1804" s="1"/>
  <c r="E1244" i="1804"/>
  <c r="E1314" i="1804" s="1"/>
  <c r="F1244" i="1804"/>
  <c r="F1314" i="1804" s="1"/>
  <c r="G1244" i="1804"/>
  <c r="G1314" i="1804" s="1"/>
  <c r="H1244" i="1804"/>
  <c r="H1314" i="1804" s="1"/>
  <c r="I1244" i="1804"/>
  <c r="I1314" i="1804" s="1"/>
  <c r="J1244" i="1804"/>
  <c r="J1314" i="1804" s="1"/>
  <c r="K1244" i="1804"/>
  <c r="K1314" i="1804" s="1"/>
  <c r="L1244" i="1804"/>
  <c r="L1314" i="1804" s="1"/>
  <c r="M1244" i="1804"/>
  <c r="M1314" i="1804" s="1"/>
  <c r="B1245" i="1804"/>
  <c r="B1315" i="1804" s="1"/>
  <c r="C1245" i="1804"/>
  <c r="C1315" i="1804" s="1"/>
  <c r="D1245" i="1804"/>
  <c r="D1315" i="1804" s="1"/>
  <c r="E1245" i="1804"/>
  <c r="E1315" i="1804" s="1"/>
  <c r="F1245" i="1804"/>
  <c r="F1315" i="1804" s="1"/>
  <c r="G1245" i="1804"/>
  <c r="G1315" i="1804" s="1"/>
  <c r="H1245" i="1804"/>
  <c r="H1315" i="1804" s="1"/>
  <c r="I1245" i="1804"/>
  <c r="I1315" i="1804" s="1"/>
  <c r="J1245" i="1804"/>
  <c r="J1315" i="1804" s="1"/>
  <c r="K1245" i="1804"/>
  <c r="K1315" i="1804" s="1"/>
  <c r="L1245" i="1804"/>
  <c r="L1315" i="1804" s="1"/>
  <c r="M1245" i="1804"/>
  <c r="M1315" i="1804" s="1"/>
  <c r="C1246" i="1804"/>
  <c r="C1316" i="1804" s="1"/>
  <c r="D1246" i="1804"/>
  <c r="D1316" i="1804" s="1"/>
  <c r="E1246" i="1804"/>
  <c r="E1316" i="1804" s="1"/>
  <c r="F1246" i="1804"/>
  <c r="F1316" i="1804" s="1"/>
  <c r="G1246" i="1804"/>
  <c r="G1316" i="1804" s="1"/>
  <c r="H1246" i="1804"/>
  <c r="H1316" i="1804" s="1"/>
  <c r="I1246" i="1804"/>
  <c r="I1316" i="1804" s="1"/>
  <c r="J1246" i="1804"/>
  <c r="J1316" i="1804" s="1"/>
  <c r="K1246" i="1804"/>
  <c r="K1316" i="1804" s="1"/>
  <c r="L1246" i="1804"/>
  <c r="L1316" i="1804" s="1"/>
  <c r="M1246" i="1804"/>
  <c r="M1316" i="1804" s="1"/>
  <c r="B1247" i="1804"/>
  <c r="B1317" i="1804" s="1"/>
  <c r="C1247" i="1804"/>
  <c r="C1317" i="1804" s="1"/>
  <c r="D1247" i="1804"/>
  <c r="D1317" i="1804" s="1"/>
  <c r="E1247" i="1804"/>
  <c r="E1317" i="1804" s="1"/>
  <c r="F1247" i="1804"/>
  <c r="F1317" i="1804" s="1"/>
  <c r="G1247" i="1804"/>
  <c r="G1317" i="1804" s="1"/>
  <c r="H1247" i="1804"/>
  <c r="H1317" i="1804" s="1"/>
  <c r="I1247" i="1804"/>
  <c r="I1317" i="1804" s="1"/>
  <c r="J1247" i="1804"/>
  <c r="J1317" i="1804" s="1"/>
  <c r="K1247" i="1804"/>
  <c r="K1317" i="1804" s="1"/>
  <c r="L1247" i="1804"/>
  <c r="L1317" i="1804" s="1"/>
  <c r="M1247" i="1804"/>
  <c r="M1317" i="1804" s="1"/>
  <c r="B1248" i="1804"/>
  <c r="B1318" i="1804" s="1"/>
  <c r="C1248" i="1804"/>
  <c r="C1318" i="1804" s="1"/>
  <c r="D1248" i="1804"/>
  <c r="D1318" i="1804" s="1"/>
  <c r="E1248" i="1804"/>
  <c r="E1318" i="1804" s="1"/>
  <c r="F1248" i="1804"/>
  <c r="F1318" i="1804" s="1"/>
  <c r="G1248" i="1804"/>
  <c r="G1318" i="1804" s="1"/>
  <c r="H1248" i="1804"/>
  <c r="H1318" i="1804" s="1"/>
  <c r="I1248" i="1804"/>
  <c r="I1318" i="1804" s="1"/>
  <c r="J1248" i="1804"/>
  <c r="J1318" i="1804" s="1"/>
  <c r="K1248" i="1804"/>
  <c r="K1318" i="1804" s="1"/>
  <c r="L1248" i="1804"/>
  <c r="L1318" i="1804" s="1"/>
  <c r="M1248" i="1804"/>
  <c r="M1318" i="1804" s="1"/>
  <c r="B1249" i="1804"/>
  <c r="B1319" i="1804" s="1"/>
  <c r="C1249" i="1804"/>
  <c r="C1319" i="1804" s="1"/>
  <c r="D1249" i="1804"/>
  <c r="D1319" i="1804" s="1"/>
  <c r="E1249" i="1804"/>
  <c r="E1319" i="1804" s="1"/>
  <c r="F1249" i="1804"/>
  <c r="F1319" i="1804" s="1"/>
  <c r="G1249" i="1804"/>
  <c r="G1319" i="1804" s="1"/>
  <c r="H1249" i="1804"/>
  <c r="H1319" i="1804" s="1"/>
  <c r="I1249" i="1804"/>
  <c r="I1319" i="1804" s="1"/>
  <c r="J1249" i="1804"/>
  <c r="J1319" i="1804" s="1"/>
  <c r="K1249" i="1804"/>
  <c r="K1319" i="1804" s="1"/>
  <c r="L1249" i="1804"/>
  <c r="L1319" i="1804" s="1"/>
  <c r="M1249" i="1804"/>
  <c r="M1319" i="1804" s="1"/>
  <c r="B1250" i="1804"/>
  <c r="B1320" i="1804" s="1"/>
  <c r="C1250" i="1804"/>
  <c r="C1320" i="1804" s="1"/>
  <c r="D1250" i="1804"/>
  <c r="D1320" i="1804" s="1"/>
  <c r="E1250" i="1804"/>
  <c r="E1320" i="1804" s="1"/>
  <c r="F1250" i="1804"/>
  <c r="F1320" i="1804" s="1"/>
  <c r="G1250" i="1804"/>
  <c r="G1320" i="1804" s="1"/>
  <c r="H1250" i="1804"/>
  <c r="H1320" i="1804" s="1"/>
  <c r="I1250" i="1804"/>
  <c r="I1320" i="1804" s="1"/>
  <c r="J1250" i="1804"/>
  <c r="J1320" i="1804" s="1"/>
  <c r="K1250" i="1804"/>
  <c r="K1320" i="1804" s="1"/>
  <c r="L1250" i="1804"/>
  <c r="L1320" i="1804" s="1"/>
  <c r="M1250" i="1804"/>
  <c r="M1320" i="1804" s="1"/>
  <c r="B1251" i="1804"/>
  <c r="B1321" i="1804" s="1"/>
  <c r="C1251" i="1804"/>
  <c r="C1321" i="1804" s="1"/>
  <c r="D1251" i="1804"/>
  <c r="D1321" i="1804" s="1"/>
  <c r="E1251" i="1804"/>
  <c r="E1321" i="1804" s="1"/>
  <c r="F1251" i="1804"/>
  <c r="F1321" i="1804" s="1"/>
  <c r="G1251" i="1804"/>
  <c r="G1321" i="1804" s="1"/>
  <c r="H1251" i="1804"/>
  <c r="H1321" i="1804" s="1"/>
  <c r="I1251" i="1804"/>
  <c r="I1321" i="1804" s="1"/>
  <c r="J1251" i="1804"/>
  <c r="J1321" i="1804" s="1"/>
  <c r="K1251" i="1804"/>
  <c r="K1321" i="1804" s="1"/>
  <c r="L1251" i="1804"/>
  <c r="L1321" i="1804" s="1"/>
  <c r="M1251" i="1804"/>
  <c r="M1321" i="1804" s="1"/>
  <c r="B1252" i="1804"/>
  <c r="B1322" i="1804" s="1"/>
  <c r="C1252" i="1804"/>
  <c r="C1322" i="1804" s="1"/>
  <c r="D1252" i="1804"/>
  <c r="D1322" i="1804" s="1"/>
  <c r="E1252" i="1804"/>
  <c r="E1322" i="1804" s="1"/>
  <c r="F1252" i="1804"/>
  <c r="F1322" i="1804" s="1"/>
  <c r="G1252" i="1804"/>
  <c r="G1322" i="1804" s="1"/>
  <c r="H1252" i="1804"/>
  <c r="H1322" i="1804" s="1"/>
  <c r="I1252" i="1804"/>
  <c r="I1322" i="1804" s="1"/>
  <c r="J1252" i="1804"/>
  <c r="J1322" i="1804" s="1"/>
  <c r="K1252" i="1804"/>
  <c r="K1322" i="1804" s="1"/>
  <c r="L1252" i="1804"/>
  <c r="L1322" i="1804" s="1"/>
  <c r="M1252" i="1804"/>
  <c r="M1322" i="1804" s="1"/>
  <c r="B1253" i="1804"/>
  <c r="B1323" i="1804" s="1"/>
  <c r="C1253" i="1804"/>
  <c r="C1323" i="1804" s="1"/>
  <c r="D1253" i="1804"/>
  <c r="D1323" i="1804" s="1"/>
  <c r="E1253" i="1804"/>
  <c r="E1323" i="1804" s="1"/>
  <c r="F1253" i="1804"/>
  <c r="F1323" i="1804" s="1"/>
  <c r="G1253" i="1804"/>
  <c r="G1323" i="1804" s="1"/>
  <c r="H1253" i="1804"/>
  <c r="H1323" i="1804" s="1"/>
  <c r="I1253" i="1804"/>
  <c r="I1323" i="1804" s="1"/>
  <c r="J1253" i="1804"/>
  <c r="J1323" i="1804" s="1"/>
  <c r="K1253" i="1804"/>
  <c r="K1323" i="1804" s="1"/>
  <c r="L1253" i="1804"/>
  <c r="L1323" i="1804" s="1"/>
  <c r="M1253" i="1804"/>
  <c r="M1323" i="1804" s="1"/>
  <c r="C1238" i="1804"/>
  <c r="C1308" i="1804" s="1"/>
  <c r="D1238" i="1804"/>
  <c r="D1308" i="1804" s="1"/>
  <c r="E1238" i="1804"/>
  <c r="E1308" i="1804" s="1"/>
  <c r="F1238" i="1804"/>
  <c r="F1308" i="1804" s="1"/>
  <c r="G1238" i="1804"/>
  <c r="G1308" i="1804" s="1"/>
  <c r="H1238" i="1804"/>
  <c r="H1308" i="1804" s="1"/>
  <c r="I1238" i="1804"/>
  <c r="I1308" i="1804" s="1"/>
  <c r="J1238" i="1804"/>
  <c r="J1308" i="1804" s="1"/>
  <c r="K1238" i="1804"/>
  <c r="K1308" i="1804" s="1"/>
  <c r="L1238" i="1804"/>
  <c r="L1308" i="1804" s="1"/>
  <c r="M1238" i="1804"/>
  <c r="M1308" i="1804" s="1"/>
  <c r="D1354" i="1804"/>
  <c r="B1359" i="1804"/>
  <c r="J1359" i="1804"/>
  <c r="E1362" i="1804"/>
  <c r="C1332" i="1804"/>
  <c r="D1332" i="1804"/>
  <c r="E1332" i="1804"/>
  <c r="M1332" i="1804"/>
  <c r="K1334" i="1804"/>
  <c r="L1334" i="1804"/>
  <c r="H1335" i="1804"/>
  <c r="I1337" i="1804"/>
  <c r="B1340" i="1804"/>
  <c r="M1342" i="1804"/>
  <c r="C1344" i="1804"/>
  <c r="F1345" i="1804"/>
  <c r="B1316" i="1804"/>
  <c r="E45" i="1832"/>
  <c r="F45" i="1832"/>
  <c r="G45" i="1832"/>
  <c r="H45" i="1832"/>
  <c r="I45" i="1832"/>
  <c r="J45" i="1832"/>
  <c r="K45" i="1832"/>
  <c r="L45" i="1832"/>
  <c r="M45" i="1832"/>
  <c r="N45" i="1832"/>
  <c r="O45" i="1832"/>
  <c r="P45" i="1832"/>
  <c r="E46" i="1832"/>
  <c r="F46" i="1832"/>
  <c r="G46" i="1832"/>
  <c r="H46" i="1832"/>
  <c r="I46" i="1832"/>
  <c r="J46" i="1832"/>
  <c r="K46" i="1832"/>
  <c r="L46" i="1832"/>
  <c r="M46" i="1832"/>
  <c r="N46" i="1832"/>
  <c r="O46" i="1832"/>
  <c r="P46" i="1832"/>
  <c r="E47" i="1832"/>
  <c r="F47" i="1832"/>
  <c r="G47" i="1832"/>
  <c r="H47" i="1832"/>
  <c r="I47" i="1832"/>
  <c r="J47" i="1832"/>
  <c r="K47" i="1832"/>
  <c r="L47" i="1832"/>
  <c r="M47" i="1832"/>
  <c r="N47" i="1832"/>
  <c r="O47" i="1832"/>
  <c r="P47" i="1832"/>
  <c r="E48" i="1832"/>
  <c r="F48" i="1832"/>
  <c r="G48" i="1832"/>
  <c r="H48" i="1832"/>
  <c r="I48" i="1832"/>
  <c r="J48" i="1832"/>
  <c r="K48" i="1832"/>
  <c r="L48" i="1832"/>
  <c r="M48" i="1832"/>
  <c r="N48" i="1832"/>
  <c r="O48" i="1832"/>
  <c r="P48" i="1832"/>
  <c r="E49" i="1832"/>
  <c r="F49" i="1832"/>
  <c r="G49" i="1832"/>
  <c r="H49" i="1832"/>
  <c r="I49" i="1832"/>
  <c r="J49" i="1832"/>
  <c r="K49" i="1832"/>
  <c r="L49" i="1832"/>
  <c r="M49" i="1832"/>
  <c r="N49" i="1832"/>
  <c r="O49" i="1832"/>
  <c r="P49" i="1832"/>
  <c r="E50" i="1832"/>
  <c r="F50" i="1832"/>
  <c r="G50" i="1832"/>
  <c r="H50" i="1832"/>
  <c r="I50" i="1832"/>
  <c r="J50" i="1832"/>
  <c r="K50" i="1832"/>
  <c r="L50" i="1832"/>
  <c r="M50" i="1832"/>
  <c r="N50" i="1832"/>
  <c r="O50" i="1832"/>
  <c r="P50" i="1832"/>
  <c r="E51" i="1832"/>
  <c r="F51" i="1832"/>
  <c r="G51" i="1832"/>
  <c r="H51" i="1832"/>
  <c r="I51" i="1832"/>
  <c r="J51" i="1832"/>
  <c r="K51" i="1832"/>
  <c r="L51" i="1832"/>
  <c r="M51" i="1832"/>
  <c r="N51" i="1832"/>
  <c r="O51" i="1832"/>
  <c r="P51" i="1832"/>
  <c r="E52" i="1832"/>
  <c r="F52" i="1832"/>
  <c r="G52" i="1832"/>
  <c r="H52" i="1832"/>
  <c r="I52" i="1832"/>
  <c r="J52" i="1832"/>
  <c r="K52" i="1832"/>
  <c r="L52" i="1832"/>
  <c r="M52" i="1832"/>
  <c r="N52" i="1832"/>
  <c r="O52" i="1832"/>
  <c r="P52" i="1832"/>
  <c r="E53" i="1832"/>
  <c r="F53" i="1832"/>
  <c r="G53" i="1832"/>
  <c r="H53" i="1832"/>
  <c r="I53" i="1832"/>
  <c r="J53" i="1832"/>
  <c r="K53" i="1832"/>
  <c r="L53" i="1832"/>
  <c r="M53" i="1832"/>
  <c r="N53" i="1832"/>
  <c r="O53" i="1832"/>
  <c r="P53" i="1832"/>
  <c r="E54" i="1832"/>
  <c r="F54" i="1832"/>
  <c r="G54" i="1832"/>
  <c r="H54" i="1832"/>
  <c r="I54" i="1832"/>
  <c r="J54" i="1832"/>
  <c r="K54" i="1832"/>
  <c r="L54" i="1832"/>
  <c r="M54" i="1832"/>
  <c r="N54" i="1832"/>
  <c r="O54" i="1832"/>
  <c r="P54" i="1832"/>
  <c r="E55" i="1832"/>
  <c r="F55" i="1832"/>
  <c r="G55" i="1832"/>
  <c r="H55" i="1832"/>
  <c r="I55" i="1832"/>
  <c r="J55" i="1832"/>
  <c r="K55" i="1832"/>
  <c r="L55" i="1832"/>
  <c r="M55" i="1832"/>
  <c r="N55" i="1832"/>
  <c r="O55" i="1832"/>
  <c r="P55" i="1832"/>
  <c r="E56" i="1832"/>
  <c r="F56" i="1832"/>
  <c r="G56" i="1832"/>
  <c r="H56" i="1832"/>
  <c r="I56" i="1832"/>
  <c r="J56" i="1832"/>
  <c r="K56" i="1832"/>
  <c r="L56" i="1832"/>
  <c r="M56" i="1832"/>
  <c r="N56" i="1832"/>
  <c r="O56" i="1832"/>
  <c r="P56" i="1832"/>
  <c r="E57" i="1832"/>
  <c r="F57" i="1832"/>
  <c r="G57" i="1832"/>
  <c r="H57" i="1832"/>
  <c r="I57" i="1832"/>
  <c r="J57" i="1832"/>
  <c r="K57" i="1832"/>
  <c r="L57" i="1832"/>
  <c r="M57" i="1832"/>
  <c r="N57" i="1832"/>
  <c r="O57" i="1832"/>
  <c r="P57" i="1832"/>
  <c r="E58" i="1832"/>
  <c r="F58" i="1832"/>
  <c r="G58" i="1832"/>
  <c r="H58" i="1832"/>
  <c r="I58" i="1832"/>
  <c r="J58" i="1832"/>
  <c r="K58" i="1832"/>
  <c r="L58" i="1832"/>
  <c r="M58" i="1832"/>
  <c r="N58" i="1832"/>
  <c r="O58" i="1832"/>
  <c r="P58" i="1832"/>
  <c r="E59" i="1832"/>
  <c r="F59" i="1832"/>
  <c r="G59" i="1832"/>
  <c r="H59" i="1832"/>
  <c r="I59" i="1832"/>
  <c r="J59" i="1832"/>
  <c r="K59" i="1832"/>
  <c r="L59" i="1832"/>
  <c r="M59" i="1832"/>
  <c r="N59" i="1832"/>
  <c r="O59" i="1832"/>
  <c r="P59" i="1832"/>
  <c r="F44" i="1832"/>
  <c r="G44" i="1832"/>
  <c r="H44" i="1832"/>
  <c r="I44" i="1832"/>
  <c r="J44" i="1832"/>
  <c r="K44" i="1832"/>
  <c r="L44" i="1832"/>
  <c r="M44" i="1832"/>
  <c r="N44" i="1832"/>
  <c r="O44" i="1832"/>
  <c r="P44" i="1832"/>
  <c r="E44" i="1832"/>
  <c r="J18" i="1252" l="1"/>
  <c r="W3" i="1996" l="1"/>
  <c r="V3" i="1996"/>
  <c r="U3" i="1996"/>
  <c r="T3" i="1996"/>
  <c r="S3" i="1996"/>
  <c r="R3" i="1996"/>
  <c r="Q3" i="1996"/>
  <c r="P3" i="1996"/>
  <c r="O3" i="1996"/>
  <c r="N3" i="1996"/>
  <c r="M3" i="1996"/>
  <c r="L3" i="1996"/>
  <c r="K3" i="1996"/>
  <c r="J3" i="1996"/>
  <c r="P42" i="1996" l="1"/>
  <c r="O42" i="1996"/>
  <c r="N42" i="1996"/>
  <c r="M42" i="1996"/>
  <c r="L42" i="1996"/>
  <c r="K42" i="1996"/>
  <c r="J42" i="1996"/>
  <c r="I42" i="1996"/>
  <c r="H42" i="1996"/>
  <c r="G42" i="1996"/>
  <c r="F42" i="1996"/>
  <c r="E42" i="1996"/>
  <c r="D42" i="1996"/>
  <c r="C42" i="1996"/>
  <c r="R47" i="1996" l="1"/>
  <c r="R45" i="1996" s="1"/>
  <c r="Q47" i="1996"/>
  <c r="Q45" i="1996" s="1"/>
  <c r="P47" i="1996"/>
  <c r="P45" i="1996" s="1"/>
  <c r="O47" i="1996"/>
  <c r="O45" i="1996" s="1"/>
  <c r="N47" i="1996"/>
  <c r="N45" i="1996" s="1"/>
  <c r="M47" i="1996"/>
  <c r="M45" i="1996" s="1"/>
  <c r="L47" i="1996"/>
  <c r="L45" i="1996" s="1"/>
  <c r="K47" i="1996"/>
  <c r="K45" i="1996" s="1"/>
  <c r="J47" i="1996"/>
  <c r="J45" i="1996" s="1"/>
  <c r="I47" i="1996"/>
  <c r="I45" i="1996" s="1"/>
  <c r="E24" i="1832" l="1"/>
  <c r="D24" i="1832"/>
  <c r="K48" i="1992" l="1"/>
  <c r="C48" i="1992"/>
  <c r="D48" i="1992"/>
  <c r="E48" i="1992"/>
  <c r="F48" i="1992"/>
  <c r="G48" i="1992"/>
  <c r="H48" i="1992"/>
  <c r="I48" i="1992"/>
  <c r="B48" i="1992"/>
  <c r="K46" i="1992"/>
  <c r="J46" i="1992"/>
  <c r="C46" i="1992"/>
  <c r="D46" i="1992"/>
  <c r="E46" i="1992"/>
  <c r="F46" i="1992"/>
  <c r="G46" i="1992"/>
  <c r="H46" i="1992"/>
  <c r="I46" i="1992"/>
  <c r="B46" i="1992"/>
  <c r="J48" i="1992" l="1"/>
  <c r="E24" i="1992" l="1"/>
  <c r="D24" i="1992"/>
  <c r="D27" i="1992"/>
  <c r="E23" i="1992"/>
  <c r="D23" i="1992"/>
  <c r="E4" i="1992"/>
  <c r="E3" i="1992"/>
  <c r="D4" i="1992"/>
  <c r="D3" i="1992"/>
  <c r="C9" i="1698" l="1"/>
  <c r="C8" i="1698"/>
  <c r="B9" i="1698"/>
  <c r="B8" i="1698"/>
  <c r="W17" i="1768" l="1"/>
  <c r="W16" i="1768"/>
  <c r="W15" i="1768"/>
  <c r="W14" i="1768"/>
  <c r="W13" i="1768"/>
  <c r="W5" i="1768"/>
  <c r="W6" i="1768"/>
  <c r="W9" i="1768"/>
  <c r="W10" i="1768"/>
  <c r="W11" i="1768"/>
  <c r="W4" i="1768"/>
  <c r="U55" i="903" l="1"/>
  <c r="U51" i="903"/>
  <c r="U47" i="903"/>
  <c r="U43" i="903"/>
  <c r="U39" i="903"/>
  <c r="U35" i="903"/>
  <c r="U31" i="903"/>
  <c r="U59" i="903"/>
  <c r="U63" i="903"/>
  <c r="U67" i="903"/>
  <c r="U19" i="903"/>
  <c r="U11" i="903"/>
  <c r="U7" i="903"/>
  <c r="U8" i="1254" l="1"/>
  <c r="T8" i="1254"/>
  <c r="S8" i="1254"/>
  <c r="R8" i="1254"/>
  <c r="Q8" i="1254"/>
  <c r="Z19" i="580" l="1"/>
  <c r="Z19" i="563"/>
  <c r="AA19" i="1244" l="1"/>
  <c r="P57" i="1254" l="1"/>
  <c r="O57" i="1254"/>
  <c r="Z19" i="1245"/>
  <c r="Y19" i="580"/>
  <c r="X19" i="580"/>
  <c r="W19" i="580"/>
  <c r="Y19" i="563"/>
  <c r="X19" i="563"/>
  <c r="W19" i="563"/>
  <c r="V19" i="563"/>
  <c r="W12" i="578"/>
  <c r="V12" i="578"/>
  <c r="U12" i="5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Zarafenosoa Ruth</author>
  </authors>
  <commentList>
    <comment ref="W22" authorId="0" shapeId="0" xr:uid="{00000000-0006-0000-9E00-000001000000}">
      <text>
        <r>
          <rPr>
            <b/>
            <sz val="9"/>
            <color indexed="81"/>
            <rFont val="Tahoma"/>
            <family val="2"/>
          </rPr>
          <t>Zarafenosoa Ruth:</t>
        </r>
        <r>
          <rPr>
            <sz val="9"/>
            <color indexed="81"/>
            <rFont val="Tahoma"/>
            <family val="2"/>
          </rPr>
          <t xml:space="preserve">
overnight</t>
        </r>
      </text>
    </comment>
    <comment ref="W34" authorId="0" shapeId="0" xr:uid="{00000000-0006-0000-9E00-000002000000}">
      <text>
        <r>
          <rPr>
            <b/>
            <sz val="9"/>
            <color indexed="81"/>
            <rFont val="Tahoma"/>
            <family val="2"/>
          </rPr>
          <t>Zarafenosoa Ruth:</t>
        </r>
        <r>
          <rPr>
            <sz val="9"/>
            <color indexed="81"/>
            <rFont val="Tahoma"/>
            <family val="2"/>
          </rPr>
          <t xml:space="preserve">
overnight</t>
        </r>
      </text>
    </comment>
    <comment ref="W40" authorId="0" shapeId="0" xr:uid="{00000000-0006-0000-9E00-000003000000}">
      <text>
        <r>
          <rPr>
            <b/>
            <sz val="9"/>
            <color indexed="81"/>
            <rFont val="Tahoma"/>
            <family val="2"/>
          </rPr>
          <t>Zarafenosoa Ruth:</t>
        </r>
        <r>
          <rPr>
            <sz val="9"/>
            <color indexed="81"/>
            <rFont val="Tahoma"/>
            <family val="2"/>
          </rPr>
          <t xml:space="preserve">
overnight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3" authorId="0" shapeId="0" xr:uid="{83C0479F-7D61-4214-A9CD-2F66DDB25A11}">
      <text>
        <r>
          <rPr>
            <b/>
            <sz val="10"/>
            <color rgb="FF000000"/>
            <rFont val="Tahoma"/>
            <family val="2"/>
          </rPr>
          <t>Microsoft Office User:</t>
        </r>
        <r>
          <rPr>
            <sz val="10"/>
            <color rgb="FF000000"/>
            <rFont val="Tahoma"/>
            <family val="2"/>
          </rPr>
          <t xml:space="preserve">
</t>
        </r>
        <r>
          <rPr>
            <sz val="10"/>
            <color rgb="FF000000"/>
            <rFont val="Tahoma"/>
            <family val="2"/>
          </rPr>
          <t>... Heat pumps, Electric boilers, Chemical heat for electricity production, Patent fuel plants, Gas works, Petrochemical plants, BKB / peat briquette plants, For blended natural gas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3" authorId="0" shapeId="0" xr:uid="{2BC7AC6B-263D-4EA4-BBA1-6A702F264FC2}">
      <text>
        <r>
          <rPr>
            <b/>
            <sz val="10"/>
            <color rgb="FF000000"/>
            <rFont val="Tahoma"/>
            <family val="2"/>
          </rPr>
          <t>Microsoft Office User:</t>
        </r>
        <r>
          <rPr>
            <sz val="10"/>
            <color rgb="FF000000"/>
            <rFont val="Tahoma"/>
            <family val="2"/>
          </rPr>
          <t xml:space="preserve">
</t>
        </r>
        <r>
          <rPr>
            <sz val="10"/>
            <color rgb="FF000000"/>
            <rFont val="Tahoma"/>
            <family val="2"/>
          </rPr>
          <t xml:space="preserve">... Heat pumps, Electric boilers, Chemical heat for electricity production, Patent fuel plants, Gas works, Petrochemical plants, BKB / peat briquette plants, For blended natural gas
</t>
        </r>
        <r>
          <rPr>
            <sz val="10"/>
            <color rgb="FF000000"/>
            <rFont val="Tahoma"/>
            <family val="2"/>
          </rPr>
          <t xml:space="preserve">
</t>
        </r>
        <r>
          <rPr>
            <sz val="10"/>
            <color rgb="FF000000"/>
            <rFont val="Tahoma"/>
            <family val="2"/>
          </rPr>
          <t>... Pompes à chaleur, Chaudières électriques, Chaleur chimique pour la production d'électricité, Installations de carburant brevetées, Usines à gaz, Usines pétrochimiques, Usines de briquettes de tourbe / BKB, Pour gaz naturel mélangé</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3" authorId="0" shapeId="0" xr:uid="{753EC832-E3E0-47D4-B81F-7395B1F161E7}">
      <text>
        <r>
          <rPr>
            <b/>
            <sz val="10"/>
            <color rgb="FF000000"/>
            <rFont val="Tahoma"/>
            <family val="2"/>
          </rPr>
          <t>Microsoft Office User:</t>
        </r>
        <r>
          <rPr>
            <sz val="10"/>
            <color rgb="FF000000"/>
            <rFont val="Tahoma"/>
            <family val="2"/>
          </rPr>
          <t xml:space="preserve">
</t>
        </r>
        <r>
          <rPr>
            <sz val="10"/>
            <color rgb="FF000000"/>
            <rFont val="Tahoma"/>
            <family val="2"/>
          </rPr>
          <t xml:space="preserve">... Heat pumps, Electric boilers, Chemical heat for electricity production, Patent fuel plants, Gas works, Petrochemical plants, BKB / peat briquette plants, For blended natural gas
</t>
        </r>
        <r>
          <rPr>
            <sz val="10"/>
            <color rgb="FF000000"/>
            <rFont val="Tahoma"/>
            <family val="2"/>
          </rPr>
          <t xml:space="preserve">
</t>
        </r>
        <r>
          <rPr>
            <sz val="10"/>
            <color rgb="FF000000"/>
            <rFont val="Tahoma"/>
            <family val="2"/>
          </rPr>
          <t>... Pompes à chaleur, Chaudières électriques, Chaleur chimique pour la production d'électricité, Installations de carburant brevetées, Usines à gaz, Usines pétrochimiques, Usines de briquettes de tourbe / BKB, Pour gaz naturel mélangé</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3" authorId="0" shapeId="0" xr:uid="{4EB5777A-AF18-4F5C-8484-9FA2382EF16D}">
      <text>
        <r>
          <rPr>
            <b/>
            <sz val="10"/>
            <color rgb="FF000000"/>
            <rFont val="Tahoma"/>
            <family val="2"/>
          </rPr>
          <t>Microsoft Office User:</t>
        </r>
        <r>
          <rPr>
            <sz val="10"/>
            <color rgb="FF000000"/>
            <rFont val="Tahoma"/>
            <family val="2"/>
          </rPr>
          <t xml:space="preserve">
</t>
        </r>
        <r>
          <rPr>
            <sz val="10"/>
            <color rgb="FF000000"/>
            <rFont val="Tahoma"/>
            <family val="2"/>
          </rPr>
          <t xml:space="preserve">... Heat pumps, Electric boilers, Chemical heat for electricity production, Patent fuel plants, Gas works, Petrochemical plants, BKB / peat briquette plants, For blended natural gas
</t>
        </r>
        <r>
          <rPr>
            <sz val="10"/>
            <color rgb="FF000000"/>
            <rFont val="Tahoma"/>
            <family val="2"/>
          </rPr>
          <t xml:space="preserve">
</t>
        </r>
        <r>
          <rPr>
            <sz val="10"/>
            <color rgb="FF000000"/>
            <rFont val="Tahoma"/>
            <family val="2"/>
          </rPr>
          <t>... Pompes à chaleur, Chaudières électriques, Chaleur chimique pour la production d'électricité, Installations de carburant brevetées, Usines à gaz, Usines pétrochimiques, Usines de briquettes de tourbe / BKB, Pour gaz naturel mélangé</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3" authorId="0" shapeId="0" xr:uid="{E32C3FAA-2CDE-4E64-8FB5-E1FDFDCB4A3E}">
      <text>
        <r>
          <rPr>
            <b/>
            <sz val="10"/>
            <color rgb="FF000000"/>
            <rFont val="Tahoma"/>
            <family val="2"/>
          </rPr>
          <t>Microsoft Office User:</t>
        </r>
        <r>
          <rPr>
            <sz val="10"/>
            <color rgb="FF000000"/>
            <rFont val="Tahoma"/>
            <family val="2"/>
          </rPr>
          <t xml:space="preserve">
</t>
        </r>
        <r>
          <rPr>
            <sz val="10"/>
            <color rgb="FF000000"/>
            <rFont val="Tahoma"/>
            <family val="2"/>
          </rPr>
          <t xml:space="preserve">... Heat pumps, Electric boilers, Chemical heat for electricity production, Patent fuel plants, Gas works, Petrochemical plants, BKB / peat briquette plants, For blended natural gas
</t>
        </r>
        <r>
          <rPr>
            <sz val="10"/>
            <color rgb="FF000000"/>
            <rFont val="Tahoma"/>
            <family val="2"/>
          </rPr>
          <t xml:space="preserve">
</t>
        </r>
        <r>
          <rPr>
            <sz val="10"/>
            <color rgb="FF000000"/>
            <rFont val="Tahoma"/>
            <family val="2"/>
          </rPr>
          <t>... Pompes à chaleur, Chaudières électriques, Chaleur chimique pour la production d'électricité, Installations de carburant brevetées, Usines à gaz, Usines pétrochimiques, Usines de briquettes de tourbe / BKB, Pour gaz naturel mélangé</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3" authorId="0" shapeId="0" xr:uid="{258979AB-7735-4B72-8C1E-DDF91181F3DA}">
      <text>
        <r>
          <rPr>
            <b/>
            <sz val="10"/>
            <color rgb="FF000000"/>
            <rFont val="Tahoma"/>
            <family val="2"/>
          </rPr>
          <t>Microsoft Office User:</t>
        </r>
        <r>
          <rPr>
            <sz val="10"/>
            <color rgb="FF000000"/>
            <rFont val="Tahoma"/>
            <family val="2"/>
          </rPr>
          <t xml:space="preserve">
</t>
        </r>
        <r>
          <rPr>
            <sz val="10"/>
            <color rgb="FF000000"/>
            <rFont val="Tahoma"/>
            <family val="2"/>
          </rPr>
          <t xml:space="preserve">... Heat pumps, Electric boilers, Chemical heat for electricity production, Patent fuel plants, Gas works, Petrochemical plants, BKB / peat briquette plants, For blended natural gas
</t>
        </r>
        <r>
          <rPr>
            <sz val="10"/>
            <color rgb="FF000000"/>
            <rFont val="Tahoma"/>
            <family val="2"/>
          </rPr>
          <t xml:space="preserve">
</t>
        </r>
        <r>
          <rPr>
            <sz val="10"/>
            <color rgb="FF000000"/>
            <rFont val="Tahoma"/>
            <family val="2"/>
          </rPr>
          <t>... Pompes à chaleur, Chaudières électriques, Chaleur chimique pour la production d'électricité, Installations de carburant brevetées, Usines à gaz, Usines pétrochimiques, Usines de briquettes de tourbe / BKB, Pour gaz naturel mélangé</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3" authorId="0" shapeId="0" xr:uid="{96901B34-085F-4E53-AB8E-8794E9FE2777}">
      <text>
        <r>
          <rPr>
            <b/>
            <sz val="10"/>
            <color rgb="FF000000"/>
            <rFont val="Tahoma"/>
            <family val="2"/>
          </rPr>
          <t>Microsoft Office User:</t>
        </r>
        <r>
          <rPr>
            <sz val="10"/>
            <color rgb="FF000000"/>
            <rFont val="Tahoma"/>
            <family val="2"/>
          </rPr>
          <t xml:space="preserve">
</t>
        </r>
        <r>
          <rPr>
            <sz val="10"/>
            <color rgb="FF000000"/>
            <rFont val="Tahoma"/>
            <family val="2"/>
          </rPr>
          <t xml:space="preserve">... Heat pumps, Electric boilers, Chemical heat for electricity production, Patent fuel plants, Gas works, Petrochemical plants, BKB / peat briquette plants, For blended natural gas
</t>
        </r>
        <r>
          <rPr>
            <sz val="10"/>
            <color rgb="FF000000"/>
            <rFont val="Tahoma"/>
            <family val="2"/>
          </rPr>
          <t xml:space="preserve">
</t>
        </r>
        <r>
          <rPr>
            <sz val="10"/>
            <color rgb="FF000000"/>
            <rFont val="Tahoma"/>
            <family val="2"/>
          </rPr>
          <t>... Pompes à chaleur, Chaudières électriques, Chaleur chimique pour la production d'électricité, Installations de carburant brevetées, Usines à gaz, Usines pétrochimiques, Usines de briquettes de tourbe / BKB, Pour gaz naturel mélangé</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3" authorId="0" shapeId="0" xr:uid="{0A1F9CC4-F0AB-4724-A5A0-ABAECC547D9D}">
      <text>
        <r>
          <rPr>
            <b/>
            <sz val="10"/>
            <color rgb="FF000000"/>
            <rFont val="Tahoma"/>
            <family val="2"/>
          </rPr>
          <t>Microsoft Office User:</t>
        </r>
        <r>
          <rPr>
            <sz val="10"/>
            <color rgb="FF000000"/>
            <rFont val="Tahoma"/>
            <family val="2"/>
          </rPr>
          <t xml:space="preserve">
</t>
        </r>
        <r>
          <rPr>
            <sz val="10"/>
            <color rgb="FF000000"/>
            <rFont val="Tahoma"/>
            <family val="2"/>
          </rPr>
          <t xml:space="preserve">... Heat pumps, Electric boilers, Chemical heat for electricity production, Patent fuel plants, Gas works, Petrochemical plants, BKB / peat briquette plants, For blended natural gas
</t>
        </r>
        <r>
          <rPr>
            <sz val="10"/>
            <color rgb="FF000000"/>
            <rFont val="Tahoma"/>
            <family val="2"/>
          </rPr>
          <t xml:space="preserve">
</t>
        </r>
        <r>
          <rPr>
            <sz val="10"/>
            <color rgb="FF000000"/>
            <rFont val="Tahoma"/>
            <family val="2"/>
          </rPr>
          <t>... Pompes à chaleur, Chaudières électriques, Chaleur chimique pour la production d'électricité, Installations de carburant brevetées, Usines à gaz, Usines pétrochimiques, Usines de briquettes de tourbe / BKB, Pour gaz naturel mélangé</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Zarafenosoa Ruth</author>
  </authors>
  <commentList>
    <comment ref="S19" authorId="0" shapeId="0" xr:uid="{00000000-0006-0000-2B01-000001000000}">
      <text>
        <r>
          <rPr>
            <b/>
            <sz val="9"/>
            <color indexed="81"/>
            <rFont val="Tahoma"/>
            <family val="2"/>
          </rPr>
          <t>Zarafenosoa Ruth:</t>
        </r>
        <r>
          <rPr>
            <sz val="9"/>
            <color indexed="81"/>
            <rFont val="Tahoma"/>
            <family val="2"/>
          </rPr>
          <t xml:space="preserve">
On area planted</t>
        </r>
      </text>
    </comment>
    <comment ref="T19" authorId="0" shapeId="0" xr:uid="{00000000-0006-0000-2B01-000002000000}">
      <text>
        <r>
          <rPr>
            <b/>
            <sz val="9"/>
            <color indexed="81"/>
            <rFont val="Tahoma"/>
            <family val="2"/>
          </rPr>
          <t>Zarafenosoa Ruth:</t>
        </r>
        <r>
          <rPr>
            <sz val="9"/>
            <color indexed="81"/>
            <rFont val="Tahoma"/>
            <family val="2"/>
          </rPr>
          <t xml:space="preserve">
on area planted</t>
        </r>
      </text>
    </comment>
    <comment ref="U19" authorId="0" shapeId="0" xr:uid="{00000000-0006-0000-2B01-000003000000}">
      <text>
        <r>
          <rPr>
            <b/>
            <sz val="9"/>
            <color indexed="81"/>
            <rFont val="Tahoma"/>
            <family val="2"/>
          </rPr>
          <t>Zarafenosoa Ruth:</t>
        </r>
        <r>
          <rPr>
            <sz val="9"/>
            <color indexed="81"/>
            <rFont val="Tahoma"/>
            <family val="2"/>
          </rPr>
          <t xml:space="preserve">
On area planted</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U7" authorId="0" shapeId="0" xr:uid="{00000000-0006-0000-3E01-000001000000}">
      <text>
        <r>
          <rPr>
            <b/>
            <sz val="10"/>
            <color rgb="FF000000"/>
            <rFont val="Tahoma"/>
            <family val="2"/>
          </rPr>
          <t>Microsoft Office User:</t>
        </r>
        <r>
          <rPr>
            <sz val="10"/>
            <color rgb="FF000000"/>
            <rFont val="Tahoma"/>
            <family val="2"/>
          </rPr>
          <t xml:space="preserve">
</t>
        </r>
        <r>
          <rPr>
            <sz val="10"/>
            <color rgb="FF000000"/>
            <rFont val="Calibri"/>
            <family val="2"/>
            <scheme val="minor"/>
          </rPr>
          <t>Il s'agit de la prevalence modere et severe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Zarafenosoa Ruth</author>
  </authors>
  <commentList>
    <comment ref="W13" authorId="0" shapeId="0" xr:uid="{53118D79-4312-4311-8D98-5E9F47926E9E}">
      <text>
        <r>
          <rPr>
            <b/>
            <sz val="9"/>
            <color indexed="81"/>
            <rFont val="Tahoma"/>
            <family val="2"/>
          </rPr>
          <t>Zarafenosoa Ruth:</t>
        </r>
        <r>
          <rPr>
            <sz val="9"/>
            <color indexed="81"/>
            <rFont val="Tahoma"/>
            <family val="2"/>
          </rPr>
          <t xml:space="preserve">
From ITU 
Data source: Instituto Nacional das Comunicacoes de Mocambique</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Zarafenosoa Ruth</author>
  </authors>
  <commentList>
    <comment ref="B6" authorId="0" shapeId="0" xr:uid="{00000000-0006-0000-6201-000001000000}">
      <text>
        <r>
          <rPr>
            <b/>
            <sz val="9"/>
            <color indexed="81"/>
            <rFont val="Tahoma"/>
            <family val="2"/>
          </rPr>
          <t>Zarafenosoa Ruth:</t>
        </r>
        <r>
          <rPr>
            <sz val="9"/>
            <color indexed="81"/>
            <rFont val="Tahoma"/>
            <family val="2"/>
          </rPr>
          <t xml:space="preserve">
World Bank</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Nhambirre, Berta Ricardo Julião</author>
  </authors>
  <commentList>
    <comment ref="AA31" authorId="0" shapeId="0" xr:uid="{00000000-0006-0000-D100-000002000000}">
      <text>
        <r>
          <rPr>
            <b/>
            <sz val="9"/>
            <color indexed="81"/>
            <rFont val="Tahoma"/>
            <family val="2"/>
          </rPr>
          <t>Nhambirre, Berta Ricardo Julião:</t>
        </r>
        <r>
          <rPr>
            <sz val="9"/>
            <color indexed="81"/>
            <rFont val="Tahoma"/>
            <family val="2"/>
          </rPr>
          <t xml:space="preserve">
Data refers to 1st Quarter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3" authorId="0" shapeId="0" xr:uid="{7712B025-4B3B-435B-9FD8-5A4BF9377D46}">
      <text>
        <r>
          <rPr>
            <b/>
            <sz val="10"/>
            <color rgb="FF000000"/>
            <rFont val="Tahoma"/>
            <family val="2"/>
          </rPr>
          <t>Microsoft Office User:</t>
        </r>
        <r>
          <rPr>
            <sz val="10"/>
            <color rgb="FF000000"/>
            <rFont val="Tahoma"/>
            <family val="2"/>
          </rPr>
          <t xml:space="preserve">
</t>
        </r>
        <r>
          <rPr>
            <sz val="10"/>
            <color rgb="FF000000"/>
            <rFont val="Tahoma"/>
            <family val="2"/>
          </rPr>
          <t xml:space="preserve">... Heat pumps, Electric boilers, Chemical heat for electricity production, Patent fuel plants, Gas works, Petrochemical plants, BKB / peat briquette plants, For blended natural gas
</t>
        </r>
        <r>
          <rPr>
            <sz val="10"/>
            <color rgb="FF000000"/>
            <rFont val="Tahoma"/>
            <family val="2"/>
          </rPr>
          <t xml:space="preserve">
</t>
        </r>
        <r>
          <rPr>
            <sz val="10"/>
            <color rgb="FF000000"/>
            <rFont val="Tahoma"/>
            <family val="2"/>
          </rPr>
          <t>... Pompes à chaleur, Chaudières électriques, Chaleur chimique pour la production d'électricité, Installations de carburant brevetées, Usines à gaz, Usines pétrochimiques, Usines de briquettes de tourbe / BKB, Pour gaz naturel mélangé</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3" authorId="0" shapeId="0" xr:uid="{2DD6067E-6EA9-4FE5-A553-21572056A5F7}">
      <text>
        <r>
          <rPr>
            <b/>
            <sz val="10"/>
            <color rgb="FF000000"/>
            <rFont val="Tahoma"/>
            <family val="2"/>
          </rPr>
          <t>Microsoft Office User:</t>
        </r>
        <r>
          <rPr>
            <sz val="10"/>
            <color rgb="FF000000"/>
            <rFont val="Tahoma"/>
            <family val="2"/>
          </rPr>
          <t xml:space="preserve">
</t>
        </r>
        <r>
          <rPr>
            <sz val="10"/>
            <color rgb="FF000000"/>
            <rFont val="Tahoma"/>
            <family val="2"/>
          </rPr>
          <t xml:space="preserve">... Heat pumps, Electric boilers, Chemical heat for electricity production, Patent fuel plants, Gas works, Petrochemical plants, BKB / peat briquette plants, For blended natural gas
</t>
        </r>
        <r>
          <rPr>
            <sz val="10"/>
            <color rgb="FF000000"/>
            <rFont val="Tahoma"/>
            <family val="2"/>
          </rPr>
          <t xml:space="preserve">
</t>
        </r>
        <r>
          <rPr>
            <sz val="10"/>
            <color rgb="FF000000"/>
            <rFont val="Tahoma"/>
            <family val="2"/>
          </rPr>
          <t>... Pompes à chaleur, Chaudières électriques, Chaleur chimique pour la production d'électricité, Installations de carburant brevetées, Usines à gaz, Usines pétrochimiques, Usines de briquettes de tourbe / BKB, Pour gaz naturel mélangé</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3" authorId="0" shapeId="0" xr:uid="{EF0C0025-632B-4513-98FB-EC1275B9FB08}">
      <text>
        <r>
          <rPr>
            <b/>
            <sz val="10"/>
            <color rgb="FF000000"/>
            <rFont val="Tahoma"/>
            <family val="2"/>
          </rPr>
          <t>Microsoft Office User:</t>
        </r>
        <r>
          <rPr>
            <sz val="10"/>
            <color rgb="FF000000"/>
            <rFont val="Tahoma"/>
            <family val="2"/>
          </rPr>
          <t xml:space="preserve">
</t>
        </r>
        <r>
          <rPr>
            <sz val="10"/>
            <color rgb="FF000000"/>
            <rFont val="Tahoma"/>
            <family val="2"/>
          </rPr>
          <t xml:space="preserve">... Heat pumps, Electric boilers, Chemical heat for electricity production, Patent fuel plants, Gas works, Petrochemical plants, BKB / peat briquette plants, For blended natural gas
</t>
        </r>
        <r>
          <rPr>
            <sz val="10"/>
            <color rgb="FF000000"/>
            <rFont val="Tahoma"/>
            <family val="2"/>
          </rPr>
          <t xml:space="preserve">
</t>
        </r>
        <r>
          <rPr>
            <sz val="10"/>
            <color rgb="FF000000"/>
            <rFont val="Tahoma"/>
            <family val="2"/>
          </rPr>
          <t>... Pompes à chaleur, Chaudières électriques, Chaleur chimique pour la production d'électricité, Installations de carburant brevetées, Usines à gaz, Usines pétrochimiques, Usines de briquettes de tourbe / BKB, Pour gaz naturel mélangé</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3" authorId="0" shapeId="0" xr:uid="{950640F9-A266-40F7-87B9-E369640096E0}">
      <text>
        <r>
          <rPr>
            <b/>
            <sz val="10"/>
            <color rgb="FF000000"/>
            <rFont val="Tahoma"/>
            <family val="2"/>
          </rPr>
          <t>Microsoft Office User:</t>
        </r>
        <r>
          <rPr>
            <sz val="10"/>
            <color rgb="FF000000"/>
            <rFont val="Tahoma"/>
            <family val="2"/>
          </rPr>
          <t xml:space="preserve">
</t>
        </r>
        <r>
          <rPr>
            <sz val="10"/>
            <color rgb="FF000000"/>
            <rFont val="Tahoma"/>
            <family val="2"/>
          </rPr>
          <t xml:space="preserve">... Heat pumps, Electric boilers, Chemical heat for electricity production, Patent fuel plants, Gas works, Petrochemical plants, BKB / peat briquette plants, For blended natural gas
</t>
        </r>
        <r>
          <rPr>
            <sz val="10"/>
            <color rgb="FF000000"/>
            <rFont val="Tahoma"/>
            <family val="2"/>
          </rPr>
          <t xml:space="preserve">
</t>
        </r>
        <r>
          <rPr>
            <sz val="10"/>
            <color rgb="FF000000"/>
            <rFont val="Tahoma"/>
            <family val="2"/>
          </rPr>
          <t>... Pompes à chaleur, Chaudières électriques, Chaleur chimique pour la production d'électricité, Installations de carburant brevetées, Usines à gaz, Usines pétrochimiques, Usines de briquettes de tourbe / BKB, Pour gaz naturel mélangé</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3" authorId="0" shapeId="0" xr:uid="{2C3C5CA0-EF96-41E5-BE30-D80C034FFFCC}">
      <text>
        <r>
          <rPr>
            <b/>
            <sz val="10"/>
            <color rgb="FF000000"/>
            <rFont val="Tahoma"/>
            <family val="2"/>
          </rPr>
          <t>Microsoft Office User:</t>
        </r>
        <r>
          <rPr>
            <sz val="10"/>
            <color rgb="FF000000"/>
            <rFont val="Tahoma"/>
            <family val="2"/>
          </rPr>
          <t xml:space="preserve">
</t>
        </r>
        <r>
          <rPr>
            <sz val="10"/>
            <color rgb="FF000000"/>
            <rFont val="Tahoma"/>
            <family val="2"/>
          </rPr>
          <t xml:space="preserve">... Heat pumps, Electric boilers, Chemical heat for electricity production, Patent fuel plants, Gas works, Petrochemical plants, BKB / peat briquette plants, For blended natural gas
</t>
        </r>
        <r>
          <rPr>
            <sz val="10"/>
            <color rgb="FF000000"/>
            <rFont val="Tahoma"/>
            <family val="2"/>
          </rPr>
          <t xml:space="preserve">
</t>
        </r>
        <r>
          <rPr>
            <sz val="10"/>
            <color rgb="FF000000"/>
            <rFont val="Tahoma"/>
            <family val="2"/>
          </rPr>
          <t>... Pompes à chaleur, Chaudières électriques, Chaleur chimique pour la production d'électricité, Installations de carburant brevetées, Usines à gaz, Usines pétrochimiques, Usines de briquettes de tourbe / BKB, Pour gaz naturel mélangé</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3" authorId="0" shapeId="0" xr:uid="{01D94D1D-EDB2-4442-86ED-66B51741FC45}">
      <text>
        <r>
          <rPr>
            <b/>
            <sz val="10"/>
            <color rgb="FF000000"/>
            <rFont val="Tahoma"/>
            <family val="2"/>
          </rPr>
          <t>Microsoft Office User:</t>
        </r>
        <r>
          <rPr>
            <sz val="10"/>
            <color rgb="FF000000"/>
            <rFont val="Tahoma"/>
            <family val="2"/>
          </rPr>
          <t xml:space="preserve">
</t>
        </r>
        <r>
          <rPr>
            <sz val="10"/>
            <color rgb="FF000000"/>
            <rFont val="Tahoma"/>
            <family val="2"/>
          </rPr>
          <t xml:space="preserve">... Heat pumps, Electric boilers, Chemical heat for electricity production, Patent fuel plants, Gas works, Petrochemical plants, BKB / peat briquette plants, For blended natural gas
</t>
        </r>
        <r>
          <rPr>
            <sz val="10"/>
            <color rgb="FF000000"/>
            <rFont val="Tahoma"/>
            <family val="2"/>
          </rPr>
          <t xml:space="preserve">
</t>
        </r>
        <r>
          <rPr>
            <sz val="10"/>
            <color rgb="FF000000"/>
            <rFont val="Tahoma"/>
            <family val="2"/>
          </rPr>
          <t>... Pompes à chaleur, Chaudières électriques, Chaleur chimique pour la production d'électricité, Installations de carburant brevetées, Usines à gaz, Usines pétrochimiques, Usines de briquettes de tourbe / BKB, Pour gaz naturel mélangé</t>
        </r>
      </text>
    </comment>
  </commentList>
</comments>
</file>

<file path=xl/sharedStrings.xml><?xml version="1.0" encoding="utf-8"?>
<sst xmlns="http://schemas.openxmlformats.org/spreadsheetml/2006/main" count="36263" uniqueCount="4333">
  <si>
    <t xml:space="preserve">Zimbabwe </t>
  </si>
  <si>
    <t>Zambia</t>
  </si>
  <si>
    <t>Swaziland</t>
  </si>
  <si>
    <t>South Africa</t>
  </si>
  <si>
    <t>Seychelles</t>
  </si>
  <si>
    <t xml:space="preserve">Namibia </t>
  </si>
  <si>
    <t>Mozambique</t>
  </si>
  <si>
    <t>n.a</t>
  </si>
  <si>
    <t>Mauritius</t>
  </si>
  <si>
    <t>Malawi</t>
  </si>
  <si>
    <t>Madagascar</t>
  </si>
  <si>
    <t>Lesotho</t>
  </si>
  <si>
    <t>Botswana</t>
  </si>
  <si>
    <t>Angola</t>
  </si>
  <si>
    <t>Country</t>
  </si>
  <si>
    <t xml:space="preserve"> </t>
  </si>
  <si>
    <t>TABLE OF CONTENTS</t>
  </si>
  <si>
    <t>Namibia</t>
  </si>
  <si>
    <t xml:space="preserve">Source: </t>
  </si>
  <si>
    <t>SADC - Total</t>
  </si>
  <si>
    <t>Source:</t>
  </si>
  <si>
    <t>Rural</t>
  </si>
  <si>
    <t>Urban</t>
  </si>
  <si>
    <t>Zimbabwe</t>
  </si>
  <si>
    <t xml:space="preserve">SADC - Total </t>
  </si>
  <si>
    <t>..</t>
  </si>
  <si>
    <t xml:space="preserve">Country </t>
  </si>
  <si>
    <t>Total</t>
  </si>
  <si>
    <t>SADC</t>
  </si>
  <si>
    <t>...</t>
  </si>
  <si>
    <t xml:space="preserve">  </t>
  </si>
  <si>
    <t xml:space="preserve">Country  </t>
  </si>
  <si>
    <t>United Republic of Tanzania</t>
  </si>
  <si>
    <t>2010</t>
  </si>
  <si>
    <t>2008</t>
  </si>
  <si>
    <t>Year</t>
  </si>
  <si>
    <t>Notes:</t>
  </si>
  <si>
    <t>Unit</t>
  </si>
  <si>
    <t>Data not available</t>
  </si>
  <si>
    <t>Arrivals of non-resident tourists in hotels and similar establishments</t>
  </si>
  <si>
    <t>THS</t>
  </si>
  <si>
    <t>VF</t>
  </si>
  <si>
    <t>TF</t>
  </si>
  <si>
    <t>Potash</t>
  </si>
  <si>
    <t>Phosphate</t>
  </si>
  <si>
    <t>Nitrogen</t>
  </si>
  <si>
    <t xml:space="preserve">Zimbabwe       </t>
  </si>
  <si>
    <t xml:space="preserve"> Zambia</t>
  </si>
  <si>
    <t xml:space="preserve">Seychelles     </t>
  </si>
  <si>
    <t xml:space="preserve">Mozambique       </t>
  </si>
  <si>
    <t xml:space="preserve">Malawi         </t>
  </si>
  <si>
    <t xml:space="preserve">Madagascar     </t>
  </si>
  <si>
    <t xml:space="preserve">Lesotho     </t>
  </si>
  <si>
    <t xml:space="preserve">Botswana        </t>
  </si>
  <si>
    <t xml:space="preserve">Angola    </t>
  </si>
  <si>
    <t>Type of Fertilizer</t>
  </si>
  <si>
    <t>Yield (kg/ha)</t>
  </si>
  <si>
    <t>Area Planted (Ha)</t>
  </si>
  <si>
    <t>Goats</t>
  </si>
  <si>
    <t>Sheep</t>
  </si>
  <si>
    <t>Pigs</t>
  </si>
  <si>
    <t>Cattle</t>
  </si>
  <si>
    <t>Livestock Type</t>
  </si>
  <si>
    <t>Duck meat</t>
  </si>
  <si>
    <t>Chicken meat</t>
  </si>
  <si>
    <t xml:space="preserve"> Poultry  </t>
  </si>
  <si>
    <t>Goat meat</t>
  </si>
  <si>
    <t>Mutton and lamb meat</t>
  </si>
  <si>
    <t>Pig/swine meat (pork)</t>
  </si>
  <si>
    <t>Beef and veal</t>
  </si>
  <si>
    <t xml:space="preserve">Livestock  </t>
  </si>
  <si>
    <t>Meat Type</t>
  </si>
  <si>
    <t>Animal Type</t>
  </si>
  <si>
    <t>Domestic</t>
  </si>
  <si>
    <t>Angola - TF; (1995-2001) Country data</t>
  </si>
  <si>
    <t>Botswna - TF</t>
  </si>
  <si>
    <t>DRC - TF, (2002-2004,2007-2009) Arrivals by air only</t>
  </si>
  <si>
    <t>Madagascar - TF, Arrivals of non-resident tourists by air</t>
  </si>
  <si>
    <t>Malawi - TF</t>
  </si>
  <si>
    <t>Namibia - TF</t>
  </si>
  <si>
    <t>Tanzania - TF</t>
  </si>
  <si>
    <t>Zambia - TF</t>
  </si>
  <si>
    <t>'000 Ha</t>
  </si>
  <si>
    <t>%</t>
  </si>
  <si>
    <t>Production (000 Tonne)</t>
  </si>
  <si>
    <t>Exports</t>
  </si>
  <si>
    <t>Imports</t>
  </si>
  <si>
    <t>Forest Area as a Percentage of Land Area, (%)</t>
  </si>
  <si>
    <t>Exports / Imports</t>
  </si>
  <si>
    <t>Democratic Republic of Congo</t>
  </si>
  <si>
    <t xml:space="preserve">SADC   Total </t>
  </si>
  <si>
    <t>% of Land Area</t>
  </si>
  <si>
    <t>Total Agricultural Land</t>
  </si>
  <si>
    <t>Land Area</t>
  </si>
  <si>
    <t>…</t>
  </si>
  <si>
    <t>na</t>
  </si>
  <si>
    <t>Total Land / Country Area</t>
  </si>
  <si>
    <t>SADC Secretariat  Statistics Unit, Trade Database, 20 November 2013</t>
  </si>
  <si>
    <t xml:space="preserve"> Total Forest Area, 000 Ha</t>
  </si>
  <si>
    <t xml:space="preserve">200 5 </t>
  </si>
  <si>
    <t>Angola, Luanda</t>
  </si>
  <si>
    <t>n.a.</t>
  </si>
  <si>
    <t xml:space="preserve">National Statistics Offices of Member States </t>
  </si>
  <si>
    <t>Regional Tourism Organisation of Southern Africa (RETOSA): http://www.retosa.co.za/; downloaded: 8 March 2013:  Democratic Republic of Congo, Madagascar, Namibia,  United Republic of Tanzania, Zambia, Zimbabwe (2008-2009)</t>
  </si>
  <si>
    <t xml:space="preserve">Regional Tourism Organisation of Southern Africa (RETOSA): http://www.retosa.co.za/; downloaded: 8 March 2013: Madagascar,  Namibia, United Republic of Tanzania, Zambia,  </t>
  </si>
  <si>
    <t>Regional Tourism Organisation of Southern Africa (RETOSA): http://www.retosa.co.za/; downloaded: 8 March 2013: Angola, Democratic Republic of Congo, Madagascar, Namibia, United Republic of Tanzania, Zambia</t>
  </si>
  <si>
    <t>Regional Tourism Organisation of Southern Africa (RETOSA): http://www.retosa.co.za/; downloaded:  8 March 2013: Angola, Madagascar, Namibia,United Republic of Tanzania, Zambia, Zimbabwe</t>
  </si>
  <si>
    <t>SADC  Secretariat AIMS Database, Directorate of Food, Agriculture and Natural Resources (FANR):  Mozambique, (2000 - 2010 Production), Namibia, (2000 - 2009), Zimbabwe (2000 - 2007)</t>
  </si>
  <si>
    <t xml:space="preserve">United Nations Statistics Division - UNData,  Food and Agriculture Organisation (FAO): http://faostat.fao.org/; dpwnloaded 2012: Mozambique, (2009 - 2010 Production &amp; Area), Namibia (2010) </t>
  </si>
  <si>
    <t>SADC  Secretariat AIMS Database, Directorate of Food, Agriculture and Natural Resources (FANR):  Mozambique, (2000 - 2010 Production), Namibia, (2000 - 2009), Zimbabwe</t>
  </si>
  <si>
    <t xml:space="preserve">United Nations Statistics Division - UNData, Food and Agriculture Organisation (FAO): http://faostat.fao.org/ , downloaded 2012:  Mozambique, (2000 -2005 &amp; 2009 - 2010 Area), South Africa, Zimbabwe </t>
  </si>
  <si>
    <t>SADC  Secretariat AIMS Database, Directorate of Food, Agriculture and Natural Resources (FANR):  Mozambique, (2009 - 2010 Production), Zambia</t>
  </si>
  <si>
    <t xml:space="preserve">United Nations Statistics Division - UNData, Food and Agriculture Organisation (FAO): http://faostat.fao.org/, downloaded 2012:  South Africa,  Zimbabwe </t>
  </si>
  <si>
    <t>SADC  Secretariat AIMS Database, Directorate of Food, Agriculture and Natural Resources (FANR):   Zimbabwe (2000)</t>
  </si>
  <si>
    <t>United Nations Statistics Division - UNData, Food and Agriculture Organisation (FAO): http://faostat.fao.org/, downloaded 2012:  Zimbabwe (2001 - 2010)</t>
  </si>
  <si>
    <t xml:space="preserve">SADC  Secretariat AIMS Database, Directorate of Food, Agriculture and Natural Resources (FANR): Lesotho (2000 - 2010), Namibia (2000-2010) </t>
  </si>
  <si>
    <t>United Nations Statistics Division - UNData, Food and Agriculture Organisation (FAO): http://faostat.fao.org/, downloaded 2012:  Lesotho, (2010), Zambia (2000-2010), Zimbabwe (2000-2010)</t>
  </si>
  <si>
    <t>SADC  Secretariat AIMS Database, Directorate of Food, Agriculture and Natural Resources (FANR):  Zambia, Zimbabwe (2000 - 2007 Production and Area)</t>
  </si>
  <si>
    <t>United Nations Statistics Division - UNData, Food and Agriculture Organisation (FAO): http://faostat.fao.org/ downloaded 2012:  Namibia (2000-2010)</t>
  </si>
  <si>
    <t>SADC  Secretariat AIMS Database, Directorate of Food, Agriculture and Natural Resources (FANR):  Angola, (2000, 2006 - 2009), Zambia, Zimbabwe (2000 - 2007)</t>
  </si>
  <si>
    <t>SADC  Secretariat AIMS Database, Directorate of Food, Agriculture and Natural Resources (FANR): Madagascar (2000 - 2007 Production),  Malawi (2000-2009 Production), Zimbabwe (2000-2007)</t>
  </si>
  <si>
    <t>United Nations Statistics Division - UNData, Food and Agriculture Organisation (FAO): http://faostat.fao.org/, downloaded 2012: Mozambique (2000-2010), Namibia (2000-2010),  Zambia (2000-2010), Zimbabwe (2008 - 2010)</t>
  </si>
  <si>
    <t>SADC  Secretariat AIMS Database, Directorate of Food, Agriculture and Natural Resources (FANR): Zimbabwe (2000 - 2007)</t>
  </si>
  <si>
    <t>United Nations Statistics Division - UNData, Food and Agriculture Organisation (FAO): http://faostat.fao.org/, downloaded 2012:  Angola (2002 - 2010),  Mozambique (2002 - 2010),  Zimbabwe (2008 - 2010)</t>
  </si>
  <si>
    <t>United Nations Statistics Division - UNData, Food and Agriculture Organisation (FAO): http://faostat.fao.org/, downloaded 2012 :  Malawi (2000-2010), Mozambique (2000-2010), Zambia  (2000-2010), Zimbabwe (2000-2010)</t>
  </si>
  <si>
    <t>SADC  Secretariat AIMS Database, Directorate of Food, Agriculture and Natural Resources (FANR):  Angola (2008 Goats only;  2009 - 2010); Democratic Republic of Congo (2001 - 2008); Madagascar (2001 - 2008); Mozambique (2001 -  2003 for Cattle, sheep &amp; Goats, 2006 - 2008 for Cattle &amp; Sheep); Namibia (2000 - 2006); Zambia (2001 - 2008), Zimbabwe (2000, 2002 - 2011 for Cattle), 2001 for all types)</t>
  </si>
  <si>
    <t>United Nations Statistics Division - UNData, Food and Agriculture Organisation (FAO) - http://faostat.fao.org:  Angola (2000), Democratic Republic of Congo (2000,  2009 - 2010), Madagascar (2000, 2009 - 2010), Mozambique (2000, 2009 - 2010), Namibia (2009 - 2010), Zambia (2000, 2009 - 2010), Zimbabwe (2009 - 2010)</t>
  </si>
  <si>
    <t>Table 32,  United Nations Statistical Yearbook 2009 (fifty fourth issue): Mozambique (2001 - 2003 for pigs, 2004 - 2005 for all livestock types, 2006 - 2008 for pigs + goats), Namibia (2007 - 2008), Zimbabwe (2002 - 2008 for pigs, sheep &amp; goats)</t>
  </si>
  <si>
    <t>Definitions:</t>
  </si>
  <si>
    <t>kt of oil equivalent</t>
  </si>
  <si>
    <t>Producers of different types of electricity - public producers and self producers</t>
  </si>
  <si>
    <t>Total electricity production = total production by public providers + total by self producers</t>
  </si>
  <si>
    <t>Mauritius*</t>
  </si>
  <si>
    <t>Madagacsar</t>
  </si>
  <si>
    <t>Million Kilowatt-Hour</t>
  </si>
  <si>
    <t>Installed electricity capacity is the electricity production capacity of a particular facility. It is usually expressed in Megawatts (or sometimes even Gigawatts) and can come from hydraulic, nuclear, thermal, solar or wind power.</t>
  </si>
  <si>
    <t xml:space="preserve">2.  POLICY RELEVANCE </t>
  </si>
  <si>
    <t xml:space="preserve">(c)  Unit of Measurement:  Megajoules (mJ) per $. </t>
  </si>
  <si>
    <t xml:space="preserve">(b)  Brief Definition:  Ratio of total energy use to GDP. </t>
  </si>
  <si>
    <t xml:space="preserve">(a)  Name:  Energy Use per unit of GDP. </t>
  </si>
  <si>
    <t xml:space="preserve">ENERGY USE PER UNIT OF GDP  (ENERGY INTENSITY) </t>
  </si>
  <si>
    <t>Definitions</t>
  </si>
  <si>
    <t>  </t>
  </si>
  <si>
    <t>GDP per unit of energy use is the PPP GDP per kilogram of oil equivalent of energy use. PPP GDP is gross domestic product converted to 2005 constant international dollars using purchasing power parity rates. An international dollar has the same purchasing power over GDP as a U.S. dollar has in the United States.</t>
  </si>
  <si>
    <t>Sources:</t>
  </si>
  <si>
    <t xml:space="preserve">Lesotho </t>
  </si>
  <si>
    <t>Electricity</t>
  </si>
  <si>
    <t>Gas</t>
  </si>
  <si>
    <t>Liquids</t>
  </si>
  <si>
    <t>Solids</t>
  </si>
  <si>
    <t>Energy use refers to use of primary energy before transformation to other end-use fuels, which is equal to indigenous production plus imports and stock changes, minus exports and fuels supplied to ships and aircraft engaged in international transport.</t>
  </si>
  <si>
    <t>Definition:</t>
  </si>
  <si>
    <t>Access to electricity is measured as the percent of peoole that have a household electricity connectio. The electricity connection may vary by quantity (e.g., hours of availability in a day), quality (e.g., rated voltage and frequency), and use |(e.g., light bulb to a wide range of end-users).</t>
  </si>
  <si>
    <t>Access  to modern fuels is measured as the percent of people that use electricity, liquid fuels, or gaseous fuels as their primary fuel to satisfy their cooking needs. These fuels include liquified petroleum gas (LPG), natural gas, kerosene (including paraffin), thanol, and biofuels, but exclude all traditional biomass (e.g. , firewood, charcoal, dung, and crop residues)and coal (including coal dust and lignite)</t>
  </si>
  <si>
    <t>2005-06</t>
  </si>
  <si>
    <t>2006-07</t>
  </si>
  <si>
    <t>˃95.0</t>
  </si>
  <si>
    <t>Access to modern fuels</t>
  </si>
  <si>
    <t>Other</t>
  </si>
  <si>
    <t>Coal</t>
  </si>
  <si>
    <t>Dung</t>
  </si>
  <si>
    <t>Wood</t>
  </si>
  <si>
    <t>Charcoal</t>
  </si>
  <si>
    <t>Kerosene</t>
  </si>
  <si>
    <t>Percent</t>
  </si>
  <si>
    <t xml:space="preserve">Mauritius </t>
  </si>
  <si>
    <t>Street lighting</t>
  </si>
  <si>
    <t>Large Industrial</t>
  </si>
  <si>
    <t>South Africa - Winter/kWh</t>
  </si>
  <si>
    <t>South Africa - Summer/kWh</t>
  </si>
  <si>
    <t xml:space="preserve">South Africa - Basic charge </t>
  </si>
  <si>
    <t>Lesotho (LV)</t>
  </si>
  <si>
    <t>Medium Industrial</t>
  </si>
  <si>
    <t>South Africa - Winter &gt;3000kWh</t>
  </si>
  <si>
    <t>South Africa - Winter 2000&lt;3000kWh</t>
  </si>
  <si>
    <t>South Africa - Winter 1000&lt;2000kWh</t>
  </si>
  <si>
    <t>South Africa - Winter 500&lt;1000kWh</t>
  </si>
  <si>
    <t>South Africa - Winter 0&lt;500kWh</t>
  </si>
  <si>
    <t>South Africa - Summer &gt;3000kWh</t>
  </si>
  <si>
    <t>South Africa - Summer 2000&lt;3000kWh</t>
  </si>
  <si>
    <t>South Africa - Summer 1000&lt;2000kWh</t>
  </si>
  <si>
    <t>South Africa - Summer 500&lt;1000kWh</t>
  </si>
  <si>
    <t>South Africa - Summer 0&lt;500kWh</t>
  </si>
  <si>
    <t>South Africa - Basic charge/month &lt;50kVA</t>
  </si>
  <si>
    <t>Commercial</t>
  </si>
  <si>
    <t>South Afriica - &gt;3000kWh</t>
  </si>
  <si>
    <t>South Afriica - 2000&lt;3000kWh</t>
  </si>
  <si>
    <t>South Afriica - 1000&lt;2000kWh</t>
  </si>
  <si>
    <t>South Afriica - 500&lt;1000kWh</t>
  </si>
  <si>
    <t>South Afriica - 0&lt;500kWh</t>
  </si>
  <si>
    <t>South Africa - Basic charge/month</t>
  </si>
  <si>
    <t>US $</t>
  </si>
  <si>
    <t>Type of Customer</t>
  </si>
  <si>
    <t>Fuel prices refer to the pump prices of the most widely sold grade of gasoline. Prices have been converted from the local currency to U.S. dollars.</t>
  </si>
  <si>
    <t>Fuel prices refer to the pump prices of the most widely sold grade of diesel fuel. Prices have been converted from the local currency to U.S. dollars.</t>
  </si>
  <si>
    <t xml:space="preserve">Source:    </t>
  </si>
  <si>
    <t>Lesotho (M)</t>
  </si>
  <si>
    <t xml:space="preserve">Proportion of total water resources used = surface water and ground water withdrawal as percentage of total renewable water resources. Water withdrawal is the quantity of water removed from available sources for human use (in the agricultural, domestic and industrial sectors), expressed as a percentage of the total volume of water </t>
  </si>
  <si>
    <t>Total Natural Renewable Water Resources (TRWR_natural): The long-term average sum of internal renewable water resources (IRWR) and external natural renewable water resources (ERWR_natural). It corresponds to the maximum theoretical yearly amount of water actually available for a country at a given moment.</t>
  </si>
  <si>
    <r>
      <t>Water resources: total renewable (natural)</t>
    </r>
    <r>
      <rPr>
        <sz val="11"/>
        <color theme="1"/>
        <rFont val="Calibri"/>
        <family val="2"/>
        <scheme val="minor"/>
      </rPr>
      <t/>
    </r>
  </si>
  <si>
    <t>Renewable internal freshwater resources flows refer to internal renewable resources (internal river flows and groundwater from rainfall) in the country. Renewable internal freshwater resources per capita are calculated using the World Bank's population estimates.</t>
  </si>
  <si>
    <t>Billion Cubic Meter</t>
  </si>
  <si>
    <t>Percentage of urban and rural population connected to public water supply</t>
  </si>
  <si>
    <t>Public water supply = " public tap/tap water/standpipe</t>
  </si>
  <si>
    <t>South Africa - charge per Kl: &gt; 41kl</t>
  </si>
  <si>
    <t>South Africa - charge per Kl: 31-40 kl</t>
  </si>
  <si>
    <t>South Africa - charge per Kl: 21-30 kl</t>
  </si>
  <si>
    <t>South Africa - charge per Kl: 16-20 kl</t>
  </si>
  <si>
    <t>South Africa - charge per Kl: 11-15 kl</t>
  </si>
  <si>
    <t>South Africa - charge per Kl: 7-10 kl</t>
  </si>
  <si>
    <t>US Dollar</t>
  </si>
  <si>
    <t>Type of Tariff</t>
  </si>
  <si>
    <t>Carbon Dioxide Emissions in SADC</t>
  </si>
  <si>
    <t>Variable</t>
  </si>
  <si>
    <t>Total CO2 Emissions (Mio. Tonnes)</t>
  </si>
  <si>
    <t>CO2 Emissions Per Capita (Tonnes)</t>
  </si>
  <si>
    <t>Definitions &amp; Technical notes:</t>
  </si>
  <si>
    <t>Tons of ozone-depleting potential (ODP)</t>
  </si>
  <si>
    <t>Baseline, 1995-1998</t>
  </si>
  <si>
    <t>UNSD Millennium Development Goals Database (http://mdgs.un.org/unsd/mdg/Default.aspx).</t>
  </si>
  <si>
    <t>Number</t>
  </si>
  <si>
    <t>UNSD Statistical Yearbook 2010 as extracted from the World Conserrvation Union (IUCN)/Species Survival Commission (SSC), Gland, Switzerland and Cambridge, United Kingdom, IUCN Red List of Threatened Species, 2006, 2008, and 2010</t>
  </si>
  <si>
    <t>UNData - Energy Statistics Database, http://data.un.org/Explorer.aspx?d=EDATA</t>
  </si>
  <si>
    <t xml:space="preserve">World Development Indicators &amp; Global Development Finance, The World Bank, www.data.worldbank.org </t>
  </si>
  <si>
    <t>World Development Indicators &amp; Global Development Finance, The World Bank, http://data.worldbank.org/</t>
  </si>
  <si>
    <t>Energy Access Situation in Developing Countries: A Review Focusing on the Least Developed Countries and Sub-Saharan Africa, World Health Organization and United Nations Development Program,  November 2009:  http://data.worldbank.org/indicator/EP.PMP.SGAS.CD/countries</t>
  </si>
  <si>
    <r>
      <t>Freshwater</t>
    </r>
    <r>
      <rPr>
        <b/>
        <sz val="11"/>
        <color theme="1"/>
        <rFont val="Tahoma"/>
        <family val="2"/>
      </rPr>
      <t xml:space="preserve"> : </t>
    </r>
    <r>
      <rPr>
        <sz val="11"/>
        <color theme="1"/>
        <rFont val="Tahoma"/>
        <family val="2"/>
      </rPr>
      <t>Surface water and ground water. While desalinated water, reused wastewater and saline water are used by different sectors, AQUASTAT does not consider any of these water types to be freshwater.</t>
    </r>
  </si>
  <si>
    <r>
      <t xml:space="preserve">Percentage of total actual renewable freshwater resources withdrawn: </t>
    </r>
    <r>
      <rPr>
        <sz val="11"/>
        <rFont val="Tahoma"/>
        <family val="2"/>
      </rPr>
      <t>Total freshwater withdrawn in a given year, expressed in percentage of the actual total renewable water resources (TRWR_actual). This parameter is an indication of the pressure on the renewable water resources</t>
    </r>
    <r>
      <rPr>
        <b/>
        <sz val="11"/>
        <rFont val="Tahoma"/>
        <family val="2"/>
      </rPr>
      <t>.</t>
    </r>
  </si>
  <si>
    <t>WHO/UNICEF Joint Monitoring Programme for Water Supply and Sanitation, Estimates for the improved Drinking-Water Sources . Updated March 2010. wssinfo.org</t>
  </si>
  <si>
    <t>CO2 emission sources include emissions from energy industry, from transport, from fuel combustion in industry, services, households, etc. and industrial processes, such as the production of cement. Changes in how land is used can also result in the emission of CO2, or in the removal of CO2 from the atmosphere. However, as there is not yet an agreed method for estimating this, it is not included in the figures for CO2 emissions. Burning of biomass such as wood and straw also emits CO2; however, unless there has been a change in land use, it is considered that CO2 emitted from biomass is removed from the air by new growth, and therefore it should not included in the total for CO2.</t>
  </si>
  <si>
    <t>Data Quality: Data reported to the Ozone Secretariat by the Montreal Protocol parties are collected using a variety of methods. These include registries or other collections from known producers and consumers, use of estimates and surveys, collecting information through (or from) customs, among other methods. National figures are used directly without adjustment. Currently, there is no validation by the Ozone Secretariat of the reported data. However, inconsistencies in the data are checked and rectified in consultation with the countries (e.g. reporting production for a specific use exceeding total production, or reporting abnormally high values compared to previous trends). Any missing values are left as non-reported in the Ozone Secretariat website (no attempts are made to estimate or impute values for missing years). For more information visit the Ozone Secretariat's website at: http://ozone.unep.org/.</t>
  </si>
  <si>
    <t xml:space="preserve">Note: </t>
  </si>
  <si>
    <t>SADC TOTAL</t>
  </si>
  <si>
    <t>Note:</t>
  </si>
  <si>
    <t>Exports /Imports</t>
  </si>
  <si>
    <t>Energy production - Refers to forms of primary energy--petroleum (crude oil, natural gas liquids, and oil from nonconventional sources), natural gas, solid fuels (coal, lignite, and other derived fuels), and combustible renewables and waste--and primary electricity, all converted into oil equivalents.</t>
  </si>
  <si>
    <t>Data for self producers are estimates as per data source notes: Madagascar (2000 - 2010); Malawi (20022008); United Republic of Tanzania (1999 - 2012)</t>
  </si>
  <si>
    <t>Data for both public and self producers are estimates as per data source notes: Malawi (2000 - 2001; 2009 - 2010)</t>
  </si>
  <si>
    <t xml:space="preserve">Mauritius  </t>
  </si>
  <si>
    <t xml:space="preserve">Definitions: </t>
  </si>
  <si>
    <t>Angola: The price of electricity in the national currency has not changed during these years. The different prices in dollars are results of exchange rate variation</t>
  </si>
  <si>
    <t>South Africa : The electricity tariffs are the approved tariffs from the National energy regulator of SA (NERSA) for the most representative municipality - Rand Values; Data was submitted in Rands by Statssa, converted to US$ using the average exchange rates for the relevant year</t>
  </si>
  <si>
    <t xml:space="preserve">Zimbabwe: In 2006 Zim dollar was revalued, that’s why the prices before 2006 appear as though they are higher than from 2006 -2007; Zimbabwe experinced hyperinflation from 2007 - 2008 </t>
  </si>
  <si>
    <t>Lesotho : Submitted in Maloti by BOS, converted to US$ using the average exchange rates for the year</t>
  </si>
  <si>
    <t>Mauritius : Mauritius kerosene excludes jet fuel</t>
  </si>
  <si>
    <t>South Africa : For kerosene: Average price calculated per annum (source: Department of Energy) - Regulated at wholesale level, therefore the prices in this table is that of whole sale; stats SA does not publish retail level prices; and converted to R per liter, from c per liter; SA does not publish tariffs; Submitted in Rands by Statssa, converted to US$ using the average exchange rates for the year</t>
  </si>
  <si>
    <t>Angola : Water supply parallel is measured in grade (0 to 10 m3 / Escalão (0 a 10 m3)); Water supply parallel is measured in 200 litres / (200Ltros Grade (0 to 10 m3)</t>
  </si>
  <si>
    <t>South Africa : Tariffs for the most representative municipality - in Rand value; Price data submitted in Rands by Statssa, converted to US$ using the average exchange rates for the year</t>
  </si>
  <si>
    <t>Seychelles: Water not a separate indicator in CPI. It is part of the energy index which include housing, cooking gas, electricity etc.</t>
  </si>
  <si>
    <t>Lesotho: Price data submitted in Maloti by BOS, converted to US$ using the average exchange rates for the year</t>
  </si>
  <si>
    <t>Mean Annual Rainfall, mm</t>
  </si>
  <si>
    <t xml:space="preserve">Zambia </t>
  </si>
  <si>
    <r>
      <t xml:space="preserve">Mean Annual Temperature, </t>
    </r>
    <r>
      <rPr>
        <b/>
        <vertAlign val="superscript"/>
        <sz val="11"/>
        <rFont val="Tahoma"/>
        <family val="2"/>
      </rPr>
      <t>0</t>
    </r>
    <r>
      <rPr>
        <b/>
        <sz val="11"/>
        <rFont val="Tahoma"/>
        <family val="2"/>
      </rPr>
      <t>C</t>
    </r>
  </si>
  <si>
    <t xml:space="preserve">  Number</t>
  </si>
  <si>
    <t>Total Land Area, '000 Ha</t>
  </si>
  <si>
    <t>Lesotho (HV)</t>
  </si>
  <si>
    <t xml:space="preserve">Lesotho  </t>
  </si>
  <si>
    <t>Lesotho - (Band A. 0 to 5 Kilolitres)</t>
  </si>
  <si>
    <t>Lesotho - (Band B. &gt;5 to 10 Kilolitres)</t>
  </si>
  <si>
    <t>Lesotho - (Band C. &gt;10 to 15 Kilolitres)</t>
  </si>
  <si>
    <t>Lesotho - (Band D. ABOVE 15 Kilolitres)</t>
  </si>
  <si>
    <t>FAOSTAT 2014, http://faostat3.fao.org/faostat-gateway/go/to/download/P/PP/E; Downloaded:  13 October 2014: Angola (2011 - 2013), Botswana (2013); Democratic Republic of Congo (2011 - 2013), Madagascar (2011- 2013),  Mozambique (2011 - 2013), Namibia (2011; 2013),  Seychelles (2011 - 2013), Swaziland (2011), United Republic of Tanzania (2011; 2013), Zambia (2011-2013), Zimbabwe (2011-2013)</t>
  </si>
  <si>
    <t>Food and Agriculture Organisation (FAO): FAOSTAT 2014, http://faostat3.fao.org/faostat-gateway/go/to/download/P/PP/E ; Downloaded:  13 October 2014: Angola, Democratic Republic of Congo, Madagascar,  Malawi (2011-2013), Mauritius (2011-2012), Mozambique (2011-2013), Swaziland(2011-2012),  Zambia (2011-2013), Zimbabwe (2011-2013)</t>
  </si>
  <si>
    <t>Food and Agriculture Organisation (FAO): FAOSTAT 2014, http://faostat3.fao.org/faostat-gateway/go/to/download/P/PP/E ; Downloaded:  13 October 2014: Angola, Botswana (2011-2013), Democratic Republic of Congo, Madagascar, Mozambique (2011-2013),  Swaziland (2011-2012), Zambia (2011-2013), Zimbabwe (2011-2013)</t>
  </si>
  <si>
    <t>United Nations Statistics Division - UNData, Food and Agriculture Organisation (FAO): http://faostat.fao.org/ downloaded 2012:   Malawi (2000 - 2010 Area), Mozambique (2000-2010),   Zambia (2000-2010), Zimbabwe (2000-2010)</t>
  </si>
  <si>
    <t>United Nations Statistics Division - UNData, Food and Agriculture Organisation (FAO): http://faostat.fao.org/, downloaded 2012: Angola, Democratic Republic of Congo, Madagascar,  Malawi (2000 - 2010 Area), Mozambique (2000-2010), Zambia (2000-2010), Zimbabwe (2000-2010)</t>
  </si>
  <si>
    <t>Food and Agriculture Organisation (FAO):  FAOSTAT 2014, http://faostat3.fao.org/faostat-gateway/go/to/download/P/PP/E ; Downloaded:  13 October 2014:  Angola, Democratic Republic of Congo, Madagascar, South Africa (2011-2012), United Republic of Tanzania  (2011, 2013), Zambia  (2011-2013), Zimbabwe  (2011-2013)</t>
  </si>
  <si>
    <t>Food and Agriculture Organisation (FAO): FAOSTAT 2014, http://faostat3.fao.org/faostat-gateway/go/to/download/P/PP/E ; Downloaded:  13 October 2014: Angola (2013), Botswana (2013), Democratic Republic of Congo, Madagascar,  Mozambique (2011-2013), Namibia (2011-2012),  Swaziland (2011-2012), United Republic of Tanzania (2011, 203), Zambia (2011-2013), Zimbabwe (2011-2013)</t>
  </si>
  <si>
    <t>Food and Agriculture Organisation (FAO): FAOSTAT 2014, http://faostat3.fao.org/faostat-gateway/go/to/download/P/PP/E ; Downloaded:  13 October 2014: Angola (2000, 2013), Democratic Republic of Congo, Madagascar, Mozambique, Seychelles  (2011-2013),Zambia (2011-2013), Zimbabwe (2011-2013)</t>
  </si>
  <si>
    <t>Food and Agriculture Organisation (FAO):FAOSTAT 2014, http://faostat3.fao.org/faostat-gateway/go/to/download/P/PP/E ; Downloaded:  13 October 2014: Angola (2000, 2013), Democratic Republic of Congo, Madagascar, Mozambique (2011-2013), South Africa (2011-2013), Swaziland (2011-2012),  Zambia (2011-2013), Zimbabwe (2011-2013)</t>
  </si>
  <si>
    <t>Food and Agriculture Organisation (FAO):  FAOSTAT 2014, http://faostat3.fao.org/faostat-gateway/go/to/download/P/PP/E ; Downloaded:  13 October 2014: Angola (2000, 2013), Botswana (2013), Democratic Republic of Congo, Madagascar, Mozambique (2011-2013), Namibia (2011-2012),  Zambia (2011-2013), Zimbabwe (2011-2013)</t>
  </si>
  <si>
    <t xml:space="preserve">Food and Agriculture Organisation (FAO): FAOSTAT 2014, http://faostat3.fao.org/faostat-gateway/go/to/download/P/PP/E;  Downloaded:  13 October 2014:  </t>
  </si>
  <si>
    <t xml:space="preserve"> Definition: </t>
  </si>
  <si>
    <t>Seychelles: Refers to the number of bed nights sold divided by the product of the number of bed nights available and the number of days in the reference period expressed as a percentage</t>
  </si>
  <si>
    <t xml:space="preserve">1 160.6 </t>
  </si>
  <si>
    <t xml:space="preserve">1 384.7 </t>
  </si>
  <si>
    <t xml:space="preserve">1 468.4 </t>
  </si>
  <si>
    <t xml:space="preserve">1 529.8 </t>
  </si>
  <si>
    <t xml:space="preserve">1 637.2 </t>
  </si>
  <si>
    <t xml:space="preserve">1 649.9 </t>
  </si>
  <si>
    <t xml:space="preserve">1 711.2 </t>
  </si>
  <si>
    <t xml:space="preserve">1 729.7 </t>
  </si>
  <si>
    <t xml:space="preserve">1 671.9 </t>
  </si>
  <si>
    <t xml:space="preserve">1 000.7 </t>
  </si>
  <si>
    <t xml:space="preserve">Symbols and Abbreviations </t>
  </si>
  <si>
    <t>Symbols</t>
  </si>
  <si>
    <t>Description</t>
  </si>
  <si>
    <t>Magnitude zero or the figure is not large enough to be measured with the smallest unit in the table.</t>
  </si>
  <si>
    <t>Not applicable</t>
  </si>
  <si>
    <t>Not available</t>
  </si>
  <si>
    <t>*</t>
  </si>
  <si>
    <t>Value is provisional or an estimate and is therefore likely to change.</t>
  </si>
  <si>
    <t>#</t>
  </si>
  <si>
    <t>Major break in the series.</t>
  </si>
  <si>
    <t>.</t>
  </si>
  <si>
    <t>A point (.) is used to indicate decimals.</t>
  </si>
  <si>
    <t>‘000</t>
  </si>
  <si>
    <t>Thousand</t>
  </si>
  <si>
    <t xml:space="preserve">% </t>
  </si>
  <si>
    <t>Cont’d</t>
  </si>
  <si>
    <t>Continued</t>
  </si>
  <si>
    <t xml:space="preserve">Yrs. </t>
  </si>
  <si>
    <t>Years</t>
  </si>
  <si>
    <t xml:space="preserve">Space </t>
  </si>
  <si>
    <t>A space separates thousands</t>
  </si>
  <si>
    <t>The totals given in the tables correspond to the sum of the individual values shown in each table, unless otherwise stated. Individual figures and percentages in tables may not add up to the corresponding total, because of rounding.</t>
  </si>
  <si>
    <t>n.e.s.</t>
  </si>
  <si>
    <t>The abbreviation n.e.s. indicates that the item in question is not elsewhere specified or included.</t>
  </si>
  <si>
    <t>Blank</t>
  </si>
  <si>
    <t>No response from Member State</t>
  </si>
  <si>
    <t>Ha</t>
  </si>
  <si>
    <t>Hectare</t>
  </si>
  <si>
    <t>g</t>
  </si>
  <si>
    <t>gramme</t>
  </si>
  <si>
    <t>kcal</t>
  </si>
  <si>
    <t>kilocalorie</t>
  </si>
  <si>
    <t>Abbreviations and Acronyms</t>
  </si>
  <si>
    <t xml:space="preserve">AfDB  </t>
  </si>
  <si>
    <t>African Development Bank</t>
  </si>
  <si>
    <t xml:space="preserve">CIF </t>
  </si>
  <si>
    <t>Cost, Insurance, and Freight</t>
  </si>
  <si>
    <t xml:space="preserve">COMTRADE </t>
  </si>
  <si>
    <t>United Nations Commodity Trade Statistics Database</t>
  </si>
  <si>
    <t xml:space="preserve">CPI   </t>
  </si>
  <si>
    <t>Consumer Price Index</t>
  </si>
  <si>
    <t xml:space="preserve">ECA  </t>
  </si>
  <si>
    <t>United Nations Economic Commission for Africa</t>
  </si>
  <si>
    <t xml:space="preserve">EU  </t>
  </si>
  <si>
    <t>European Union</t>
  </si>
  <si>
    <t>FAO</t>
  </si>
  <si>
    <t>United Nations Food and Agriculture Organization</t>
  </si>
  <si>
    <t>FANR</t>
  </si>
  <si>
    <t>SADC Directorate of Food Agriculture and Natural Resources</t>
  </si>
  <si>
    <t xml:space="preserve">GDP </t>
  </si>
  <si>
    <t>Gross Domestic Product</t>
  </si>
  <si>
    <t xml:space="preserve">ICT  </t>
  </si>
  <si>
    <t>Information and Communication Technology</t>
  </si>
  <si>
    <t>IEA</t>
  </si>
  <si>
    <t>International Energy Agency</t>
  </si>
  <si>
    <t>I&amp;S</t>
  </si>
  <si>
    <t>SADC Directorate of Infrastructure and Services</t>
  </si>
  <si>
    <t xml:space="preserve">ITU </t>
  </si>
  <si>
    <t xml:space="preserve">International Telecommunication Union </t>
  </si>
  <si>
    <t xml:space="preserve">IUCN </t>
  </si>
  <si>
    <t>International Union for Conservation of Nature</t>
  </si>
  <si>
    <t xml:space="preserve">NSO </t>
  </si>
  <si>
    <t>National Statistical Office</t>
  </si>
  <si>
    <t>PPP</t>
  </si>
  <si>
    <t>Purchasing Power Parity</t>
  </si>
  <si>
    <t>PPRM</t>
  </si>
  <si>
    <t>SADC Directorate of Policy, Planning and Resource Mobilization</t>
  </si>
  <si>
    <t xml:space="preserve">RISDP </t>
  </si>
  <si>
    <t xml:space="preserve">Regional Indicative Strategic Development Plan </t>
  </si>
  <si>
    <t xml:space="preserve">SADC  </t>
  </si>
  <si>
    <t>Southern Africa Development Community</t>
  </si>
  <si>
    <t xml:space="preserve">SSC </t>
  </si>
  <si>
    <t>SADC Statistics Committee</t>
  </si>
  <si>
    <t xml:space="preserve">UNSD </t>
  </si>
  <si>
    <t>United Nations Statistics Division</t>
  </si>
  <si>
    <t>UNCTAD</t>
  </si>
  <si>
    <t>United Nations Conference on Trade and Development</t>
  </si>
  <si>
    <t xml:space="preserve">UNWTO </t>
  </si>
  <si>
    <t>World Tourism Organization</t>
  </si>
  <si>
    <t xml:space="preserve">WHO </t>
  </si>
  <si>
    <t>World Health Orgnisation</t>
  </si>
  <si>
    <t>WB</t>
  </si>
  <si>
    <t>World Bank</t>
  </si>
  <si>
    <t xml:space="preserve">WTO </t>
  </si>
  <si>
    <t>World Trade Organization</t>
  </si>
  <si>
    <t>Symbols, Abbreviations and Acronyms</t>
  </si>
  <si>
    <t>1 sq. km = 100 ha</t>
  </si>
  <si>
    <t>Food and Agriculture Organisation (FAO): http://faostat.fao.org/; Downloaded 19 November 2013; 30 November 2015</t>
  </si>
  <si>
    <t>Food and Agriculture Organisation (FAO): http://faostat.fao.org/ ; Downloaded 19 November 2013; 30 November 2015</t>
  </si>
  <si>
    <t xml:space="preserve">Food and Agriculture Organisation (FAO): FAOSTAT 2014, http://faostat3.fao.org/faostat-gateway/go/to/download/P/PP/E;  Downloaded:  13 October 2014; 30 November 2015 </t>
  </si>
  <si>
    <t xml:space="preserve">Food and Agriculture Organisation (FAO): FAOSTAT 2014, http://faostat3.fao.org/faostat-gateway/go/to/download/P/PP/E;  Downloaded:  13 October 2014; 30 November 2015  </t>
  </si>
  <si>
    <t xml:space="preserve">Food and Agriculture Organisation (FAO): FAOSTAT 2014, http://faostat3.fao.org/faostat-gateway/go/to/download/P/PP/E;  Downloaded:  13 October 2014; 30 November 2015   </t>
  </si>
  <si>
    <t xml:space="preserve">Food and Agriculture Organisation (FAO): FAOSTAT 2014, http://faostat3.fao.org/faostat-gateway/go/to/download/P/PP/E;  Downloaded:  13 October 2014; 30 November 2015    </t>
  </si>
  <si>
    <t>Food and Agriculture Organisation (FAO): FAOSTAT 2014, http://faostat3.fao.org/faostat-gateway/go/to/download/P/PP/E;  Downloaded:  13 October 2014; 30 November 2015 : Madagascar, Malawi, Mauritius, Mozambique, Namibia</t>
  </si>
  <si>
    <t xml:space="preserve">Food and Agriculture Organisation (FAO): http://faostat.fao.org/ ; downloaded 19 November 2013; 30 November 2015  </t>
  </si>
  <si>
    <t>Food and Agriculture Organisation (FAO): FAOSTAT 2014, http://faostat3.fao.org/faostat-gateway/go/to/download/P/PP/E ; Downloaded:  13 October 2014; 30 November 2015  : Angola, Botswana (2013), Democratic Republic of Congo, Lesotho, Madagascar,  Mozambique (2011-2013), Namibia (2011-2012), Seychelles, Swaziland (2011-2012), Zambia (2011-2013), Zimbabwe (2011-2013)</t>
  </si>
  <si>
    <t>Food and Agriculture Organisation (FAO): FAOSTAT 2014, http://faostat3.fao.org/faostat-gateway/go/to/download/P/PP/E ; Downloaded:  13 October 2014; 30 November 2015  : Angola (2011-2012), Botswana (2013), Democratic Republic of Congo, Madagascar,  Mozambique, Namibia (2011-2012),  Swaziland (2011-2011), Zambia (2011-2013), Zimbabwe (2011-2013)</t>
  </si>
  <si>
    <t>Food and Agriculture Organisation (FAO): FAOSTAT 2014, http://faostat3.fao.org/faostat-gateway/go/to/download/P/PP/E ; Downloaded:  13 October 2014; 30 November 2015  : Democratic Republic of Congo, Madagascar, Mozambique (2011-2012),  Zambia (2011-2012), Zimbabwe (2011-2012)</t>
  </si>
  <si>
    <t>Food and Agriculture Organisation (FAO): FAOSTAT 2014, http://faostat3.fao.org/faostat-gateway/go/to/download/P/PP/E ; Downloaded:  13 October 2014; 30 November 2015  :  Democratic Republic of Congo, Madagascar,  Malawi (2011), Mozambique (2011 - 2012), Seychelles (2011-2012), Zambia (2011-2012), Zimbabwe (2011-2012)</t>
  </si>
  <si>
    <t>Food and Agriculture Organisation (FAO): FAOSTAT 2014, http://faostat3.fao.org/faostat-gateway/go/to/download/P/PP/E ; Downloaded:  13 October 2014; 30 November 2015  : Angola (2011-2012), Democratic Republic of Congo, Madagascar,  Mozambique (2011-2012), Swaziland (2011),  (2011), Zambia (2011-2012), Zimbabwe (2011-2012)</t>
  </si>
  <si>
    <t xml:space="preserve">FAO, http://faostat3.fao.org/, downloaded 13 October 2014; 30 November 2015   </t>
  </si>
  <si>
    <t>The following symbols and abbreviations are used in the Yearbook tables:</t>
  </si>
  <si>
    <r>
      <t>Freshwater</t>
    </r>
    <r>
      <rPr>
        <b/>
        <sz val="11"/>
        <color theme="1"/>
        <rFont val="Tahoma"/>
        <family val="2"/>
      </rPr>
      <t xml:space="preserve"> : </t>
    </r>
    <r>
      <rPr>
        <sz val="11"/>
        <color theme="1"/>
        <rFont val="Tahoma"/>
        <family val="2"/>
      </rPr>
      <t>Surface water and ground water. While desalinated water, reused wastewater and saline water are used by different sectors, AQUASTAT does not consider any of these water types to be freshwater</t>
    </r>
  </si>
  <si>
    <t>6 812</t>
  </si>
  <si>
    <t>1 159</t>
  </si>
  <si>
    <t>1 cubic kilometer = 1e+9 cubic meter = 1 000 000 000 cubic meter</t>
  </si>
  <si>
    <t>508 344</t>
  </si>
  <si>
    <t>90 368</t>
  </si>
  <si>
    <t>1 356 485</t>
  </si>
  <si>
    <t>813 850</t>
  </si>
  <si>
    <t>Mio. Tonnes : mio stands for million</t>
  </si>
  <si>
    <t>mio</t>
  </si>
  <si>
    <t>million</t>
  </si>
  <si>
    <t>1 sq. km</t>
  </si>
  <si>
    <t>100 Ha</t>
  </si>
  <si>
    <t>World DataBank, World Development Indicators: http://databank.worldbank.org/data/views/reports/tableview.aspx; downloaded 20 September 2016: Angola (2013-2014), Botswana (2010-2013), Democratic Republic of Congo(2013-2014), Malawi (2013), Mauritius (2013-2015), Namibia(2012-2014) South Africa (2013-2014)</t>
  </si>
  <si>
    <t>Food and Agriculture Organisation (FAO): http://faostat3.fao.org/faostat-gateway/go/to/download/P/PP/E;  Downloaded:  2 August 2016  (Angola, 2014), Malawi (2014), Zambia (2013-2014)</t>
  </si>
  <si>
    <t>Food and Agriculture Organisation (FAO): http://faostat3.fao.org/faostat-gateway/go/to/download/P/PP/E;  Downloaded:  2 August 2016  (Angola, 2014), Malawi (2014)</t>
  </si>
  <si>
    <t>Food and Agriculture Organisation (FAO): http://faostat3.fao.org/faostat-gateway/go/to/download/P/PP/E;  Downloaded:  2 August 2016: Seychelles (2014)</t>
  </si>
  <si>
    <t>Food and Agriculture Organisation (FAO): http://faostat3.fao.org/faostat-gateway/go/to/download/P/PP/E;  Downloaded:  2 August 2016: Malawi (2014)</t>
  </si>
  <si>
    <t>Food and Agriculture Organisation (FAO): http://faostat3.fao.org/faostat-gateway/go/to/download/P/PP/E;  Downloaded:  2 August 2016: Madagascar (2012-2013), Malawi (2014), Mozambique (2011-2013), Namibia(2010-2013)</t>
  </si>
  <si>
    <t>Food and Agriculture Organisation (FAO): http://faostat3.fao.org/faostat-gateway/go/to/download/P/PP/E;  Downloaded:  2 August 2016: Madagascar (2010-2013),Mozambique (2011-2013)</t>
  </si>
  <si>
    <t>Food and Agriculture Organisation (FAO): http://faostat3.fao.org/faostat-gateway/go/to/download/P/PP/E;  Downloaded:  2 August 2016: Madagascar (2010-2013), Malawi (2014), Mozambique (2011-2013), Namibia (2011-2013)</t>
  </si>
  <si>
    <t xml:space="preserve">Food and Agriculture Organisation (FAO): http://faostat3.fao.org/faostat-gateway/go/to/download/P/PP/E;  Downloaded:  2 August 2016:  Malawi (2014) </t>
  </si>
  <si>
    <t>Food and Agriculture Organisation (FAO): http://faostat3.fao.org/faostat-gateway/go/to/download/P/PP/E;  Downloaded:  2 August 2016:  Madagascar (2012-2013), Malawi (2014), Mozambique (2011-2013), Namibia (2011-2013)</t>
  </si>
  <si>
    <t>Food and Agriculture Organisation (FAO): http://faostat3.fao.org/faostat-gateway/go/to/download/P/PP/E;  Downloaded:  2 August 2016:   Malawi (2014), Zimbabwe (2014)</t>
  </si>
  <si>
    <t>Food and Agriculture Organisation (FAO): http://faostat3.fao.org/faostat-gateway/go/to/download/P/PP/E;  Downloaded:  2 August 2016:   Namibia (2011-2013)</t>
  </si>
  <si>
    <t>Lesotho (MV / HV)</t>
  </si>
  <si>
    <t xml:space="preserve">World Development Indicators, http://databank.worldbank.org/data/reports.aspx?source=world-development-indicators: Data for  2014: Botswana, Democratic Republic Of Congo, Lesotho, Madagascar, Malawi, Mozambique, Namibia, South Africa, Swaziland, Tanzania, Zambia </t>
  </si>
  <si>
    <t>The baseline value for CFCs is calculated by the Ozone Secretariat for monitoring compliance in reducing consumption of ODS. The calculation of the baseline varies across parties and substance categories. In the case of CFCs, the baseline for developing countries (Article 5) is the average annual consumption from 1995 to 1998</t>
  </si>
  <si>
    <r>
      <rPr>
        <b/>
        <sz val="11"/>
        <rFont val="Tahoma"/>
        <family val="2"/>
      </rPr>
      <t>Freshwater</t>
    </r>
    <r>
      <rPr>
        <b/>
        <sz val="11"/>
        <color theme="1"/>
        <rFont val="Tahoma"/>
        <family val="2"/>
      </rPr>
      <t xml:space="preserve"> </t>
    </r>
    <r>
      <rPr>
        <sz val="11"/>
        <color theme="1"/>
        <rFont val="Tahoma"/>
        <family val="2"/>
      </rPr>
      <t>: Surface water and ground water. While desalinated water, reused wastewater and saline water are used by different sectors, AQUASTAT does not consider any of these water types to be freshwater</t>
    </r>
  </si>
  <si>
    <t xml:space="preserve">(a)  Purpose:  Trends in overall energy use relative to GDP indicate the general relationship of energy consumption to economic development and provide a rough basis for projecting energy consumption and its environmental impacts with economic growth.  For energy policy - making, however, sectoral or sub-sectoral energy intensities should be used. </t>
  </si>
  <si>
    <t xml:space="preserve">(b)  Relevance to Sustainable/Unsustainable Development (theme/sub-theme):  Energy is essential for economic and social development, but consumption of fossil fuels is the major cause of air pollution and climate change.  Improving energy efficiency and delinking economic development from energy consumption, particularly of fossil fuels, is essential to sustainable development. </t>
  </si>
  <si>
    <t xml:space="preserve">(d)  Placement in the CSD Indicator Set:  Economic/Consumption and Production Patterns/ Energy Use. </t>
  </si>
  <si>
    <t xml:space="preserve">(c) The ratio of energy use to GDP indicates the total energy being used to support economic and social activity.  It represents an aggregate of energy consumption resulting from a wide range of production and consumption activities.  In specific economic sectors and sub-sectors, the ratio of energy use to output or activity is the “energy intensity” (if the output is measured in economic units) or the “specific energy requirement” (if the output is measured in physical units such as tonnes or passenger-kilometers). </t>
  </si>
  <si>
    <t>1e+9 cubic meter = 1 000 000 000 cubic meter</t>
  </si>
  <si>
    <t xml:space="preserve">1 cubic kilometer  </t>
  </si>
  <si>
    <t>Member States</t>
  </si>
  <si>
    <t>INDICATORS</t>
  </si>
  <si>
    <t>Total Exports (FOB)</t>
  </si>
  <si>
    <t>Total Imports (CIF)</t>
  </si>
  <si>
    <t>Intra-SADC Exports (FOB)</t>
  </si>
  <si>
    <t>Intra-SADC Imports  (CIF)</t>
  </si>
  <si>
    <t>Extra-SADC Exports (FOB)</t>
  </si>
  <si>
    <t>Extra-SADC Imports  (CIF)</t>
  </si>
  <si>
    <t>Intra SADC-Exports by country:</t>
  </si>
  <si>
    <t>DRC</t>
  </si>
  <si>
    <t>Tanzania</t>
  </si>
  <si>
    <t>Intra SADC-Imports by country:</t>
  </si>
  <si>
    <t>Mauritus</t>
  </si>
  <si>
    <r>
      <rPr>
        <b/>
        <sz val="10"/>
        <color theme="1"/>
        <rFont val="Tahoma"/>
        <family val="2"/>
      </rPr>
      <t>Source</t>
    </r>
    <r>
      <rPr>
        <sz val="10"/>
        <color theme="1"/>
        <rFont val="Tahoma"/>
        <family val="2"/>
      </rPr>
      <t>: National Statistical Offices of Member States, November 2016</t>
    </r>
  </si>
  <si>
    <t>Km</t>
  </si>
  <si>
    <t>1990</t>
  </si>
  <si>
    <t>1995</t>
  </si>
  <si>
    <t>2000</t>
  </si>
  <si>
    <t>2005</t>
  </si>
  <si>
    <t>2006</t>
  </si>
  <si>
    <t>2007</t>
  </si>
  <si>
    <t>2009</t>
  </si>
  <si>
    <t>4 433</t>
  </si>
  <si>
    <t>Motor Vehicles Per Thousand People</t>
  </si>
  <si>
    <t>2001</t>
  </si>
  <si>
    <t>2002</t>
  </si>
  <si>
    <t>2003</t>
  </si>
  <si>
    <t>2004</t>
  </si>
  <si>
    <t>Passenger Cars Per Thousand People</t>
  </si>
  <si>
    <t>Total Route-Km</t>
  </si>
  <si>
    <t>1980</t>
  </si>
  <si>
    <t>1985</t>
  </si>
  <si>
    <t>Million Passenger-Km</t>
  </si>
  <si>
    <t>1981</t>
  </si>
  <si>
    <t>1982</t>
  </si>
  <si>
    <t>1983</t>
  </si>
  <si>
    <t>1984</t>
  </si>
  <si>
    <t>1986</t>
  </si>
  <si>
    <t>1987</t>
  </si>
  <si>
    <t>1988</t>
  </si>
  <si>
    <t>1989</t>
  </si>
  <si>
    <t>1991</t>
  </si>
  <si>
    <t>1992</t>
  </si>
  <si>
    <t>1993</t>
  </si>
  <si>
    <t>1994</t>
  </si>
  <si>
    <t>1996</t>
  </si>
  <si>
    <t>1997</t>
  </si>
  <si>
    <t>1998</t>
  </si>
  <si>
    <t>1999</t>
  </si>
  <si>
    <t>`</t>
  </si>
  <si>
    <t>Million Ton-Km</t>
  </si>
  <si>
    <t xml:space="preserve">1 193.7 </t>
  </si>
  <si>
    <t xml:space="preserve">2 675.6 </t>
  </si>
  <si>
    <t xml:space="preserve">3 240.5 </t>
  </si>
  <si>
    <t>4 290.9</t>
  </si>
  <si>
    <t>2 610 316</t>
  </si>
  <si>
    <t>2 614 001</t>
  </si>
  <si>
    <t>Per 100 Inhabitants</t>
  </si>
  <si>
    <t>Number of Fixed Internet Subscriptions</t>
  </si>
  <si>
    <t>Subscriptions Per 100 Inhabitants</t>
  </si>
  <si>
    <t xml:space="preserve">Number </t>
  </si>
  <si>
    <t>Eswatini</t>
  </si>
  <si>
    <t>Comoros</t>
  </si>
  <si>
    <t>NA</t>
  </si>
  <si>
    <t>TRANSPORT</t>
  </si>
  <si>
    <t xml:space="preserve">INFORMATION AND </t>
  </si>
  <si>
    <t>COMMUNICATIONS</t>
  </si>
  <si>
    <t xml:space="preserve"> TECHNOLOGY</t>
  </si>
  <si>
    <t>TOURISM</t>
  </si>
  <si>
    <t>FORESTRY</t>
  </si>
  <si>
    <t>ENERGY</t>
  </si>
  <si>
    <t xml:space="preserve">Comoros </t>
  </si>
  <si>
    <t>WATER</t>
  </si>
  <si>
    <t xml:space="preserve">ENVIRONMENTAL </t>
  </si>
  <si>
    <t xml:space="preserve">AND </t>
  </si>
  <si>
    <t xml:space="preserve">SUSTAINABLE </t>
  </si>
  <si>
    <t>DEVELOPMENT</t>
  </si>
  <si>
    <t>AGRICULTURE</t>
  </si>
  <si>
    <t xml:space="preserve">FOOD SECURITY </t>
  </si>
  <si>
    <t>AND FORESTRY</t>
  </si>
  <si>
    <t>FOOD SECURITY</t>
  </si>
  <si>
    <t>INFRASTRUCTURE</t>
  </si>
  <si>
    <t>Electricity - total net installed capacity of electric power plants, main activity &amp; autoproducer</t>
  </si>
  <si>
    <r>
      <t xml:space="preserve">Energy use per PPP GDP is the kilogram of oil equivalent of energy use per constant PPP GDP. Energy use refers to use of primary energy before transformation to other end-use fuels, which is equal to indigenous production plus imports and stock changes, minus exports and fuels supplied to ships and aircraft engaged in international transport. PPP GDP is gross domestic product converted to </t>
    </r>
    <r>
      <rPr>
        <sz val="11"/>
        <color rgb="FFFF0000"/>
        <rFont val="Tahoma"/>
        <family val="2"/>
      </rPr>
      <t>2017</t>
    </r>
    <r>
      <rPr>
        <sz val="11"/>
        <color theme="1"/>
        <rFont val="Tahoma"/>
        <family val="2"/>
      </rPr>
      <t xml:space="preserve"> constant international dollars using purchasing power parity rates. An international dollar has the same purchasing power over GDP as a U.S. dollar has in the United States.</t>
    </r>
  </si>
  <si>
    <t>World Development Indicators, The World Bank, www.data.worldbank.org. Downloaded 13 October 2021</t>
  </si>
  <si>
    <t>Constant 2017 PPP $ pr kg of oil equivalent</t>
  </si>
  <si>
    <t xml:space="preserve">  Total</t>
  </si>
  <si>
    <t xml:space="preserve">  Personal</t>
  </si>
  <si>
    <t xml:space="preserve">  Business and professional</t>
  </si>
  <si>
    <t xml:space="preserve">  Air</t>
  </si>
  <si>
    <t xml:space="preserve">  Water</t>
  </si>
  <si>
    <t xml:space="preserve">  Land</t>
  </si>
  <si>
    <t xml:space="preserve">          Accommodation services for visitors (hotels and similar establishments) </t>
  </si>
  <si>
    <t xml:space="preserve">          Other accommodation services</t>
  </si>
  <si>
    <t xml:space="preserve">          Food and beverage serving activities</t>
  </si>
  <si>
    <t xml:space="preserve">          Passenger transportation</t>
  </si>
  <si>
    <t xml:space="preserve">          Travel agencies and other reservation services activities</t>
  </si>
  <si>
    <t xml:space="preserve">          Other tourism industries</t>
  </si>
  <si>
    <t>% of population</t>
  </si>
  <si>
    <t xml:space="preserve">7 265.3 </t>
  </si>
  <si>
    <t>10 788.2</t>
  </si>
  <si>
    <t xml:space="preserve"> 11 696.9 </t>
  </si>
  <si>
    <t>13 467.3</t>
  </si>
  <si>
    <t>Area Harvested (Ha)</t>
  </si>
  <si>
    <t xml:space="preserve">Eswatii </t>
  </si>
  <si>
    <t>MERCHANDISE TRADE</t>
  </si>
  <si>
    <t xml:space="preserve"> 1. EXTERNAL SECTOR</t>
  </si>
  <si>
    <t>Back to content page</t>
  </si>
  <si>
    <t>2. TOURISM</t>
  </si>
  <si>
    <t>3.  INFRASTRUCTURE</t>
  </si>
  <si>
    <t>3.1. TRANSPORT</t>
  </si>
  <si>
    <t>3.2. INFORMATION AND COMMUNICATION TECHNOLOGY</t>
  </si>
  <si>
    <t>3.3. ENERGY</t>
  </si>
  <si>
    <t>3.4. WATER</t>
  </si>
  <si>
    <t>4. AGRICULTURE, FOOD SECURITY, AND FORESTRY</t>
  </si>
  <si>
    <t>4.1. AGRICULTURE</t>
  </si>
  <si>
    <t>4.2. FOOD SECURITY</t>
  </si>
  <si>
    <t>5. ENVIRONMENTAL AND SUSTAINABLE DEVELOPMENT</t>
  </si>
  <si>
    <t>EXTERNAL SECTOR</t>
  </si>
  <si>
    <t>World Tourism Data, World Tourism Organization (UNWTO) Database: http://data.un.org/; downloaded: 2 November 2021. All Member States except Mauritius (2016-2020). Botswana, Eswatini, Namibia, South Africa (2010-2020), Comoros and Mozambique (2000-2020), Zimbabwe, Malawi (2015)</t>
  </si>
  <si>
    <t>World Tourism Data, World Tourism Organization (UNWTO) Database: http://data.un.org/; downloaded: 2 November 2021. All Member States except Mauritius (2016-2020). Angola (2000-2004, 2006, 2007, 2012-2015), Botswana (2006, 2007), Comoros (2000-2015), DRC (2009-2015), Eswatini (2000-2004), Madagascar (2016),Malawi (2010-2015), Mozambique (2000-2002),Namibia (2000-2004, 2006, 2014, 2015), Tanzania and Zimbabwe (2000-2002)</t>
  </si>
  <si>
    <t>World Tourism Data, World Tourism Organization (UNWTO) Database: http://data.un.org/; downloaded: 2 November 2021, except for Mauritius</t>
  </si>
  <si>
    <t>National Statistical Offices website for Botswana and South Africa, October 2021</t>
  </si>
  <si>
    <t>National Statistical Offices of Member States for Mauritius, Mozambique and Zimbabwe, September 2021</t>
  </si>
  <si>
    <t>National Statistical Offices website for Botswana , October 2021</t>
  </si>
  <si>
    <t>World Bank : https://data.worldbank.org/indicator/, Downloaded 2 November 2021. Botswana, Madagascar, Seychelles, Tanzania, Zambia (2016-2020).Angola, DRC,  Namibia (2014-2020). Eswatini, Lesotho,South Africa (2015-2020). Comoros 2000-2020.</t>
  </si>
  <si>
    <t>World Bank : https://data.worldbank.org/indicator/, Downloaded 2 November 2021. Botswana, Eswatini, Lesotho,Madagascar, Mozambique, Seychelles, Zambia (2016-2020).Angola, DRC,  Namibia, South Africa (2014-2020). Tanzania (2011-2020). Comoros 2007-2020.</t>
  </si>
  <si>
    <t>Food and Agriculture Organisation (FAO): https://www.fao.org/faostat/en/#data/, Downloaded 5 November 2021. All Member States (2016-2020). Malawi (2013), Mauritius (2013-2015).  Mozambique (2013-2018). Seychelles (2008-2009). South Africa (2015)</t>
  </si>
  <si>
    <t>World Bank : https://data.worldbank.org/indicator/EN.ATM.CO2E.PC, Downloaded 3 November 2021. All Member States except Mauritius (2012-2020)</t>
  </si>
  <si>
    <t>UNData-Energy Statistics, http://data.un.org/Data.aspx?d=EDATA&amp;f=cmID%3aEC, Downloaded November 2021, except for Mauritius and South Africa</t>
  </si>
  <si>
    <t>World Bank: https://data.worldbank.org/indicator/EG.USE.COMM.GD.PP.KD, Downloaded 13 October 2021</t>
  </si>
  <si>
    <t>UNData-Energy Statistics, http://data.un.org/Data.aspx?d=EDATA&amp;f=cmID%3aEC, Downloaded 13 October 2021</t>
  </si>
  <si>
    <t>UNData-Energy Statistics, http://data.un.org/Data.aspx?d=EDATA&amp;f=cmID%3aEC, Downloaded November 2021, except for Mauritius (2000-2020), South Africa (2002-2020) and Zimbabwe (2016-2020)</t>
  </si>
  <si>
    <t>World Bank : https://data.worldbank.org/indicator/, Downloaded 2 November 2021, except for Mauritius and Zimbabwe</t>
  </si>
  <si>
    <t>World Bank : https://data.worldbank.org/indicator/, Downloaded 2 November 2021, except for Mauritius, Mozambique and Zimbabwe</t>
  </si>
  <si>
    <t xml:space="preserve">World Bank : https://data.worldbank.org/indicator/, Downloaded 2 November 2021, except for Mauritius, Mozambique and Zimbabwe. </t>
  </si>
  <si>
    <t>Statistics South Africa (for data for 2019)</t>
  </si>
  <si>
    <t>Food and Agriculture Organisation (FAO): https://www.fao.org/faostat/en/#data/, Downloaded 5 November 2021. All Member States (2016-2020). Malawi (2014-2017). Mauritius (2013-2015). Mozambique (2013-2018). Seychelles (2008-2009). Zambia (2014-2015)</t>
  </si>
  <si>
    <t xml:space="preserve">Food and Agriculture Organisation (FAO): https://www.fao.org/faostat/en/#data/, Downloaded 5 November 2021. All Member States (2016-2020). Malawi (2015-2017). Mauritius (2013-2015). Mozambique (2013-2018). </t>
  </si>
  <si>
    <t>INSEED</t>
  </si>
  <si>
    <t>Institut National des Statistiques et des Etudes Economiques</t>
  </si>
  <si>
    <t xml:space="preserve">Food and Agriculture Organisation (FAO): https://www.fao.org/faostat/en/#data/, Downloaded 5 November 2021. All Member States (2016-2020). Mauritius (2010-2015). Malawi (2015-2016). Mozambique (2013-2018). </t>
  </si>
  <si>
    <t>Food and Agriculture Organisation (FAO): https://www.fao.org/faostat/en/#data/, Downloaded 14 November 2021. All Member States  except Angola, Lesotho (up to 2018), Malawi, Mauritius, Mozambique, South Africa and Zimbabwe</t>
  </si>
  <si>
    <t>Food and Agriculture Organisation (FAO): https://www.fao.org/faostat/en/#data/, Downloaded 14 November 2021</t>
  </si>
  <si>
    <t>IUCN: https://www.iucnredlist.org/statistics, Downloaded 6 November 2021</t>
  </si>
  <si>
    <t>2021**</t>
  </si>
  <si>
    <r>
      <t>** IUCN Red list of Threatened species (</t>
    </r>
    <r>
      <rPr>
        <sz val="11"/>
        <color rgb="FF333333"/>
        <rFont val="Tahoma"/>
        <family val="2"/>
      </rPr>
      <t>Critically Endangered (CR), endangered (EN) and vulnerable species)</t>
    </r>
  </si>
  <si>
    <t>Democratic Republic of the Congo</t>
  </si>
  <si>
    <t>World Health Organization: https://www.who.int/data/maternal-newborn-child-adolescent-ageing/indicator-explorer-new/mca/prevalence-of-underweight-among-children-under-five-years-of-age-(weight-for-age--2sd-of-the-median), Downloaded 7 December 2021</t>
  </si>
  <si>
    <t>World Health Organization, https://www.who.int/data/maternal-newborn-child-adolescent-ageing/indicator-explorer-new/mca/prevalence-of-wasting-among-children-under-five-years-of-age-(weight-for-height--2sd-of-the-median), Downloaded 7 December 2021</t>
  </si>
  <si>
    <t>Central Statistics Office, Mauritius</t>
  </si>
  <si>
    <t>Food and Agriculture Organization (FAO): https://www.fao.org/faostat/en/#data/RP, Downloaded 7 December 2021</t>
  </si>
  <si>
    <t>** Agriculture, hunting, forestry; fishing</t>
  </si>
  <si>
    <t>Table 5.6 Number of Threatened Plant Species in SADC, 2006 - 2021, Selected Years</t>
  </si>
  <si>
    <t>Derived from Tables 4.3.1 and 4.3.3</t>
  </si>
  <si>
    <t>Derived from Table 4.3.1</t>
  </si>
  <si>
    <t>Food and Agriculture Organisation (FAO): http://faostat3.fao.org/faostat-gateway/go/to/download/P/PP/E;  Downloaded:  2 August 2016: Angola (2014), Zambia (2014), Zimbabwe (2014)</t>
  </si>
  <si>
    <t>Table 4.1.46  Livestock and Poultry Meat Production  in SADC, Thousand  Tonne, 2001 - 2015</t>
  </si>
  <si>
    <t xml:space="preserve">Table 3.1.1 Total Road Network in SADC, Km, 1990-2021, Selected Years </t>
  </si>
  <si>
    <t>Table 3.1.2  Motor Vehicle Fleet in SADC,  2007-2021</t>
  </si>
  <si>
    <t>Table 3.1.3  Motor Vehicle Fleet in SADC, Per Thousand People, 2000-2021</t>
  </si>
  <si>
    <t>Table 3.2.1  Telecommunication Services - Fixed Telephone Lines in SADC, Number, 2000-2021</t>
  </si>
  <si>
    <t>Table 3.2.2  Telecommunication Services - Fixed Telephone Lines, Per 100 Inhabitants in SADC, 2000-2021</t>
  </si>
  <si>
    <t>Table 3.2.3  Internet Services - Fixed broadband, Number of  Subscriptions in SADC, 2002-2021</t>
  </si>
  <si>
    <t>Table 3.2.4  Internet Services - Fixed broadband, Density Per  100 Inhabitants in SADC, 2002-2021</t>
  </si>
  <si>
    <t>Table 3.2.5  Internet Services - Fixed Internet Subscriptions, Number of  Subscriptions in SADC, 2000  - 2021</t>
  </si>
  <si>
    <t>Table 3.2.6  Internet Services - Fixed Internet Subscriptions, Density Per  100 Inhabitants in SADC, 2000  - 2021</t>
  </si>
  <si>
    <t>Table 5.1  Carbon Dioxide Emissions in SADC, Total and Per Capita, 1990 - 2021</t>
  </si>
  <si>
    <t>Table 5.2  Mean Annual Rainfall in SADC, mm, 1970 - 2021</t>
  </si>
  <si>
    <t>Source</t>
  </si>
  <si>
    <t>Environment and Sustainable development</t>
  </si>
  <si>
    <t>5.1 Carbon Dioxide Emissions in SADC, Total and Per Capita, 1990 - 2021</t>
  </si>
  <si>
    <t>Change in the time series (except Mauritius)</t>
  </si>
  <si>
    <t>https://data.worldbank.org/indicator/EN.ATM.CO2E.KT</t>
  </si>
  <si>
    <t/>
  </si>
  <si>
    <t>2011</t>
  </si>
  <si>
    <t>2012</t>
  </si>
  <si>
    <t>2013</t>
  </si>
  <si>
    <t>2014</t>
  </si>
  <si>
    <t>2015</t>
  </si>
  <si>
    <t>2016</t>
  </si>
  <si>
    <t>2017</t>
  </si>
  <si>
    <t>2018</t>
  </si>
  <si>
    <t>https://data.worldbank.org/indicator/AG.LND.PRCP.MM</t>
  </si>
  <si>
    <t>5.2 Mean Annual Rainfall in SADC, mm, 1970 - 2021</t>
  </si>
  <si>
    <t>No data available. Proposition to be replaced by Precipitationn</t>
  </si>
  <si>
    <t>5.6 Number of Threatened Plant Species in SADC, 2006 - 2021, Selected Years</t>
  </si>
  <si>
    <t xml:space="preserve">Latest </t>
  </si>
  <si>
    <t>5.7 Number of Threatned Animal Species in SADC, 2006 - 2021, Selected Years</t>
  </si>
  <si>
    <t>5.3 Mean Annual Temperature in SADC, 0C, 1970 - 2021</t>
  </si>
  <si>
    <t>https://www.unep.org/explore-topics/climate-action/what-we-do/climate-action-note/state-of-climate.html?gclid=EAIaIQobChMIm66Gy-fm-gIVDrrtCh2zMwMxEAAYASAAEgJ4B_D_BwE</t>
  </si>
  <si>
    <t>To do more researchs on the topic</t>
  </si>
  <si>
    <t>5.4 Consumption of Ozone-Depleting Chlorofluorocarbons (CFCs) in SADC, Tons of Ozone-Depleting Potential, 1995/1998 - 2015, Selected Years</t>
  </si>
  <si>
    <t>https://www.who.int/data/gho/info/gho-odata-api</t>
  </si>
  <si>
    <t>5.4 Total Land Area in SADC,  Km2, 2007 - 2021</t>
  </si>
  <si>
    <t>https://www.fao.org/faostat/en/#data/RL</t>
  </si>
  <si>
    <t>Duplicate but in Km2. Proposition: To be deleted</t>
  </si>
  <si>
    <t>Forestry</t>
  </si>
  <si>
    <t>Latest data 2020, from FAO</t>
  </si>
  <si>
    <t>4.3.1Total Forest Area in  SADC,  '000 Ha, 1990 - 2021</t>
  </si>
  <si>
    <t>4.3.3 Total Land Area in  SADC,  '000 Ha, 1990 - 2021</t>
  </si>
  <si>
    <t>Annual Change  Rate in  Total Forestry Area in SADC,  '000 Ha Per Year, 1991 - 2021</t>
  </si>
  <si>
    <t>Forest Area as a Percentage of Land Area in  SADC,  '000 Ha, 1990 - 2021</t>
  </si>
  <si>
    <t>Exports and Imports of Wood Related Forestry Products in  SADC , Million US $, 2000 - 2015</t>
  </si>
  <si>
    <t>Exports and Imports of Non-Wood Forestry Products in  SADC , Million US $, 2000 - 2015</t>
  </si>
  <si>
    <t>Exports and Imports of Wood and Non-Wood Forestry Products in  SADC , Million US $, 2000 - 2015</t>
  </si>
  <si>
    <t>To be updated</t>
  </si>
  <si>
    <t>Food security</t>
  </si>
  <si>
    <t>Inflation rate for Food in  SADC, 2010 - 2021</t>
  </si>
  <si>
    <t>Status</t>
  </si>
  <si>
    <t>Theme and indicators</t>
  </si>
  <si>
    <t>Prevalence of underweight among children under 5 (%), Selected years</t>
  </si>
  <si>
    <t>Prevalence of wasting among children under 5 (Low weight for height), (%), Selected years</t>
  </si>
  <si>
    <t>Prevalence of stunting among children under 5 (Low height for age), (%), Selected years</t>
  </si>
  <si>
    <t>https://www.who.int/data/gho/data/indicators/indicator-details/GHO/gho-jme-country-children-aged-5-years-stunted-(-height-for-age--2-sd)</t>
  </si>
  <si>
    <t>Updated, latest data WHO</t>
  </si>
  <si>
    <t xml:space="preserve">Agriculture </t>
  </si>
  <si>
    <t>Share of  Agriculture** in Gross Domestic Product (GDP) at basic prices in SADC, (%), 2010 - 2021</t>
  </si>
  <si>
    <t>Gross Capital Stock in SADC at Constant 2005 Prices, Million US $,  1980 - 2015, Selected Years</t>
  </si>
  <si>
    <t>Total Land Area, Agricultural Land, Thousand Ha, 2007 - 2021, Selected Years</t>
  </si>
  <si>
    <t>Irrigated Land in SADC and Its Share in Arable Land and Permanent Crops, Thousand Hectares, 1999  - 2015</t>
  </si>
  <si>
    <t>Updated, latest data FAO</t>
  </si>
  <si>
    <t>Insecticides Consumption in SADC, Tonne, 1990 - 2021</t>
  </si>
  <si>
    <t>Herbicides Consumption in SADC, Tonne, 1990 - 2021</t>
  </si>
  <si>
    <t>Fungicides and Bactericides Consumption in SADC, Tonne, 1990 - 2021</t>
  </si>
  <si>
    <t>https://www.fao.org/faostat/en/#data/RP</t>
  </si>
  <si>
    <t>Fertilizer Consumption in Nutrients in SADC by Type  of Fertilizer, Thousand  Tonne of Nutrients, 2002 - 2021</t>
  </si>
  <si>
    <t>https://www.fao.org/faostat/en/#data/RFN</t>
  </si>
  <si>
    <t>Agriculture Gross Production Index Number in SADC, (Base year: 2004 - 2006 =100), 2000 - 2021</t>
  </si>
  <si>
    <t>Agricultural Producer Price for Maize in SADC, US $ Per Tonne, 1991 - 2021</t>
  </si>
  <si>
    <t>Agricultural Producer Price for Sorghum in SADC, US $ Per Tonne, 1991 - 2021</t>
  </si>
  <si>
    <t>Agricultural Producer Price  for Paddy Rice in SADC, US $ Per Tonne, 1991 - 2021</t>
  </si>
  <si>
    <t>Agricultural Producer Price for  Cassava in SADC, US $ Per Tonne, 1991 - 2021</t>
  </si>
  <si>
    <t>Agricultural Producer Price  for  Wheat in SADC, US $ Per Tonne, 1991 - 2021</t>
  </si>
  <si>
    <t>Agricultural Producer Price  for Groundnuts With Shell in SADC, US $ Per Tonne, 1991 - 2021</t>
  </si>
  <si>
    <t>Agricultural Producer Price  for  Soyabeans in SADC, US $ Per Tonne, 1991 - 2021</t>
  </si>
  <si>
    <t>Agricultural Producer Price  for  Green Coffee in SADC, US $ Per Tonne, 1991 - 2021</t>
  </si>
  <si>
    <t>Agricultural Producer Price  for Tea in SADC, US $ Per Tonne, 1991 - 2021</t>
  </si>
  <si>
    <t>Agricultural Producer Price  for  Seed Cotton in SADC, US $ Per Tonne, 1991 - 2021</t>
  </si>
  <si>
    <t>Agricultural Producer Price  for Tobacco, Unmanufactured  in SADC, US $ Per Tonne, 1991 - 2021</t>
  </si>
  <si>
    <t>Agricultural Producer Price for  Sugar Cane in SADC, US $ Per Tonne, 1991 - 2021</t>
  </si>
  <si>
    <t>https://www.fao.org/faostat/en/#data/QI</t>
  </si>
  <si>
    <t>revision on Producer price in september 2022</t>
  </si>
  <si>
    <t>https://www.fao.org/faostat/en/#data/PP</t>
  </si>
  <si>
    <t>Latest data available FAO, 2020</t>
  </si>
  <si>
    <t>Latest data available FAO, 2019</t>
  </si>
  <si>
    <t>Latest data available FAO, 2020. Data slighl different for SA. MS sbmission taken</t>
  </si>
  <si>
    <t>Latest data available FAO, 2020. Not updated for SA 2019 and 2020 as different of MS submission</t>
  </si>
  <si>
    <t>Latest data available FAO, 2020. No further update. Latest data available for Zambia and Mauritius for 2019 and 2020</t>
  </si>
  <si>
    <t>Latest data available FAO. Updates for Angola for 2010 and 2011. Latest data available for 2011 for Angola and 2003 forMasagascar. No change for Madagascar</t>
  </si>
  <si>
    <t>Latest data available FAO, 2020 and 2019  for Mauritius</t>
  </si>
  <si>
    <t>Latest data available FAO, Updated 2015,2016 and 2017 for Zimbabwe</t>
  </si>
  <si>
    <t>Latest data available FAO. 2018 Zimbabwe, no change. Data for South Africa for 2017 very different of MS submission. To reconfirm</t>
  </si>
  <si>
    <r>
      <t>Latest data available FAO 2020 for Mauritius and South Africa. No update. F</t>
    </r>
    <r>
      <rPr>
        <sz val="11"/>
        <color rgb="FFFF0000"/>
        <rFont val="Calibri"/>
        <family val="2"/>
        <scheme val="minor"/>
      </rPr>
      <t>igures are different for Mauritius MS submission</t>
    </r>
  </si>
  <si>
    <t>Agricultural Producer Price  for Cattle Live Weight in SADC, US $ Per Tonne, 1991 - 2021</t>
  </si>
  <si>
    <t>Agricultural Producer Price for Cattle  Meat in SADC, US $ Per Tonne, 1991 - 2021</t>
  </si>
  <si>
    <t>Agricultural Producer Price for  Fresh Whole Cow Milk in SADC, US $ Per Tonne, 1991 - 2021</t>
  </si>
  <si>
    <t>Agricultural Producer Price  for Chicken Live Weight in SADC , US $ Per Tonne, 1991 - 2021</t>
  </si>
  <si>
    <t>Agricultural Producer Price  for Chicken Meat in SADC , US $ Per Tonne, 1991 - 2021</t>
  </si>
  <si>
    <t>Agricultural Producer Price for Goat Live Weight in SADC, US $ Per Tonne, 1991 - 2021</t>
  </si>
  <si>
    <t>Agricultural Producer Price  for  Goat Meat in SADC, US $ Per Tonne, 1991 - 2021</t>
  </si>
  <si>
    <t>Agricultural Producer Price  for Pig Liveweight in SADC, US $ Per Tonne, 1991 - 2021</t>
  </si>
  <si>
    <t>Agricultural Producer Price for  Pig Meat in SADC, US $ Per Tonne, 1991 - 2021</t>
  </si>
  <si>
    <t>Agricultural Producer Price  for  Sheep Live weight in SADC, US $ Per Tonne, 1991 - 2021</t>
  </si>
  <si>
    <t>Agricultural Producer Price for  Sheep Meat in SADC, US $ Per Tonne, 1991 - 2021</t>
  </si>
  <si>
    <r>
      <t xml:space="preserve">Latest data FAO. South Africa 2019 and 2020 updated.
</t>
    </r>
    <r>
      <rPr>
        <sz val="11"/>
        <color rgb="FFFF0000"/>
        <rFont val="Calibri"/>
        <family val="2"/>
        <scheme val="minor"/>
      </rPr>
      <t>Meat of cattle with bone, fresh or chilled</t>
    </r>
  </si>
  <si>
    <r>
      <t xml:space="preserve">Latest data 2020 fo Mauritius and SA. Updates for 2019 and 2020.
</t>
    </r>
    <r>
      <rPr>
        <sz val="11"/>
        <color rgb="FFFF0000"/>
        <rFont val="Calibri"/>
        <family val="2"/>
        <scheme val="minor"/>
      </rPr>
      <t>Raw milk for cattle</t>
    </r>
  </si>
  <si>
    <r>
      <t xml:space="preserve">Latest data FAO 2020. Updated for Soth Africa
</t>
    </r>
    <r>
      <rPr>
        <sz val="11"/>
        <color rgb="FFFF0000"/>
        <rFont val="Calibri"/>
        <family val="2"/>
        <scheme val="minor"/>
      </rPr>
      <t>Meat of chicken, fresh or chilled</t>
    </r>
  </si>
  <si>
    <t>Food and Agriculture Organisation (FAO): https://www.fao.org/faostat/en/#data/PP, Downloaded 18 October 2022. All Member States except Mauritius. Malawi (2015-2017). Mozambique (2014-2017). Zambia (2010-2020)</t>
  </si>
  <si>
    <r>
      <t xml:space="preserve">Latest data available 2020 on FAO website. No further update, same as last year (Zambia)
</t>
    </r>
    <r>
      <rPr>
        <sz val="11"/>
        <color rgb="FFFF0000"/>
        <rFont val="Calibri"/>
        <family val="2"/>
        <scheme val="minor"/>
      </rPr>
      <t>Goat meat, fresh or chilled</t>
    </r>
  </si>
  <si>
    <t>Food and Agriculture Organisation (FAO): https://www.fao.org/faostat/en/#data/PP, Downloaded 18 October 2022. All Member States (2016-2020), except Mauritius. Malawi (2015-2017). Mozambique (2014-2018). Zambia (2010-2020)</t>
  </si>
  <si>
    <r>
      <t>Latest data available 2020 on FAO website. Updates for Zambia and South Africa
Pig</t>
    </r>
    <r>
      <rPr>
        <sz val="11"/>
        <color rgb="FFFF0000"/>
        <rFont val="Calibri"/>
        <family val="2"/>
        <scheme val="minor"/>
      </rPr>
      <t xml:space="preserve"> meat, fresh or chilled</t>
    </r>
  </si>
  <si>
    <r>
      <t>Latest data available 2020 on FAO website. Updates for South Africa for 2019 and 2020
Pig</t>
    </r>
    <r>
      <rPr>
        <sz val="11"/>
        <color rgb="FFFF0000"/>
        <rFont val="Calibri"/>
        <family val="2"/>
        <scheme val="minor"/>
      </rPr>
      <t xml:space="preserve"> meat, fresh or chilled</t>
    </r>
  </si>
  <si>
    <t>Maize Production in SADC (Production, Area, and Yield), 2000 - 2021</t>
  </si>
  <si>
    <t>Sorghum Production in SADC (Production, Area, and Yield), 2000 - 2021</t>
  </si>
  <si>
    <t>Paddy Rice Production in SADC (Production, Area, and Yield), 2000 - 2021</t>
  </si>
  <si>
    <t>Cassava Production in SADC (Production, Area, and Yield), 2000 - 2021</t>
  </si>
  <si>
    <t>Wheat Production in SADC (Production, Area, and Yield), 2000 - 2021</t>
  </si>
  <si>
    <t>Groundnut with Shell Production in SADC (Production, Area, and Yield), 2000 - 2021</t>
  </si>
  <si>
    <t>Soyabeans Production in SADC (Production, Area, and Yield), 2000 - 2021</t>
  </si>
  <si>
    <t>Coffee Production in SADC (Production, Area, and Yield), Green, 2000 - 2021</t>
  </si>
  <si>
    <t>Tea Production in SADC  (Production, Area, and Yield), 2000 - 2021</t>
  </si>
  <si>
    <t>Seed Cotton Production in SADC (Production, Area, and Yield), 2000 - 2021</t>
  </si>
  <si>
    <t>Tobacco Production in SADC (Production, Area, and Yield), Unmanufactured, 2000 - 2021</t>
  </si>
  <si>
    <t>Sugarcane Production in SADC (Production, Area, and Yield), 2000 - 2021</t>
  </si>
  <si>
    <t>https://www.fao.org/faostat/en/#data/QCL</t>
  </si>
  <si>
    <t>Latest data available for 2020. Updated for Botswana, Comoros, DRC,Eswatini, Lesotho, Madagascar, Nmibia, Tanzania, Zambia and Zimbabwe</t>
  </si>
  <si>
    <t xml:space="preserve">Latest data available for 2020. Updated for Botswana,DRC,Eswatini, Lesotho, Madagascar, Malawi, Mozambique, Nmibia, Tanzania, Zambia </t>
  </si>
  <si>
    <t>Latest data available for 2020. Updated for Comoros,DRC,Eswatini, Madagascar, South Africa Zambia, Zimbabwe</t>
  </si>
  <si>
    <t>Downloaded data for 2020, for Angola (area harvested), Comoros, DRC, Madagascar, Malawi (area harvested), Mozambique (area harvested), Seychelles, South Africa, Tanzania, Zambia and Zimbabwe</t>
  </si>
  <si>
    <t>Groundnuts excluding shelled??</t>
  </si>
  <si>
    <t>Downloaded 19 October 2022, data for 2020 for Botswana, DRC, Eswatini, Lesotho,  Madagascar,  Mozambique, Namibia, Tanzania, Zambia and Zimbabwe</t>
  </si>
  <si>
    <t>Data downloaded on 19 October 2022. Data dwnlaede for Tanzania, 2000-2020. Zimbabwe and Zambia 2016-2020 for yield. Yield for 2019 and 2020 for Seychelles. Area harvested for 2016-2020 for Madagascar. Data for 2020 for DRC, Madagascar, Malawi, Namibia, Tanzania, Zambia, Zimbabwe</t>
  </si>
  <si>
    <t>Energy</t>
  </si>
  <si>
    <t>3.3.2 Total Electricity Production in SADC,  Million Kilowatt-Hour, 1990-2021</t>
  </si>
  <si>
    <t>Updated. Latest 2020</t>
  </si>
  <si>
    <t>3.3.1 Energy production in SADC, kt of oil equivalent, 1980 -2015</t>
  </si>
  <si>
    <t>3.3.2 Total Energy supply,  Petajoules, Selected years</t>
  </si>
  <si>
    <t>3.3.4  Total Net Installed Capacity of  Electricity Power Plants in SADC,   Thousand Kilowatt, 1990 - 2021</t>
  </si>
  <si>
    <t>3.3.5  Energy use (kg of oil equivalent) in SADC per $1 000 GDP (constant 2017 PPP), 1990-2015</t>
  </si>
  <si>
    <t>3.3.6 GDP per unit of energy use (constant 2017 PPP $ per kg of oil equivalent) in SADC, 1990-2015</t>
  </si>
  <si>
    <t>3.3.7 Energy Consumption in SADC, Total and Per Capita, by Source of Commercial Energy, 2000-2021</t>
  </si>
  <si>
    <t>3.3.8  Energy Consumption Per Capita, kWh, 2018</t>
  </si>
  <si>
    <t>3.3.9 Total Energy Use in SADC, Kt of Oil Equivalent, 1980 -2021</t>
  </si>
  <si>
    <t>3.3.10  Total Energy Use Per Capita in SADC, Kg of Oil Equivalent, 1980 - 2021</t>
  </si>
  <si>
    <t>3.3.11 Percentage of Population in SADC With Access to Electricity, 2009 - 2021</t>
  </si>
  <si>
    <t xml:space="preserve">3.3.12  Fuels Used in SADC for Cooking and Access to Modern Fuels in SADC, Percent Total  Population, Latest Year </t>
  </si>
  <si>
    <t xml:space="preserve"> 3.3.13 Inflation rate in SADC for Energy, 2010 - 2021</t>
  </si>
  <si>
    <t>3.3.14 Electricity Tariffs in SADC by Type of Customer, US $ , 2001 -2021</t>
  </si>
  <si>
    <t>3.3.15 Pump prices for gasoline in SADC in US cents per litre, 1991 - 2021 Selected Years</t>
  </si>
  <si>
    <t>3.3.16 Pump prices for diesel in SADC in US cents per litre, 1991-2021, Selected Years</t>
  </si>
  <si>
    <t>3.3.17  Price for Kerosene in SADC, US $ per litre, 2000 - 2021</t>
  </si>
  <si>
    <t>3.3.18 Electricity consumption (Million Kilowatt-hours) in SADC, 2000-2021</t>
  </si>
  <si>
    <t>3.3.19 Electricity consumption by industry and construction (Million Kilowatt-hours) in SADC, 2000-2021</t>
  </si>
  <si>
    <t>3.3.20 Electricity consumption by households (Million Kilowatt-hours) in SADC, 2000-2021</t>
  </si>
  <si>
    <t>3.3.21 Electricity Imports  (Million Kilowatt-hours) in SADC, 2000-2020</t>
  </si>
  <si>
    <t>3.3.22 Electricity Exports  (Million Kilowatt-hours) in SADC, 2000-2021</t>
  </si>
  <si>
    <t>Electricity Profiles</t>
  </si>
  <si>
    <t>World bank</t>
  </si>
  <si>
    <t>https://data.worldbank.org/indicator/EG.ELC.ACCS.ZS</t>
  </si>
  <si>
    <t>United Nations Department of Social Affairs, 2019 Electricity Profiles Book</t>
  </si>
  <si>
    <t>https://unstats.un.org/unsd/energystats/pubs/documents/2021pb-web.pdf</t>
  </si>
  <si>
    <t>https://unstats.un.org/unsd/energystats/pubs/documents/2022pb-web.pdf</t>
  </si>
  <si>
    <t>United Nations Energy Statistics Pocketbook 2021: https://unstats.un.org/unsd/energystats/pubs/documents/2021pb-web.pdf</t>
  </si>
  <si>
    <t>United Nations Energy Statistics Pocketbook 2022:https://unstats.un.org/unsd/energystats/pubs/documents/2022pb-web.pdf</t>
  </si>
  <si>
    <t>Updated. Latest 2020. Latest</t>
  </si>
  <si>
    <t>Updated. Latest 2019 in Pocket Book 2022</t>
  </si>
  <si>
    <t>UN</t>
  </si>
  <si>
    <t>Data available from UN (Leonardo). Other subjects. To create new tables</t>
  </si>
  <si>
    <t>Comores</t>
  </si>
  <si>
    <t xml:space="preserve">Eswatini </t>
  </si>
  <si>
    <t>Member States websites</t>
  </si>
  <si>
    <t xml:space="preserve">Available </t>
  </si>
  <si>
    <t>https://www.ine.gov.ao/Arquivos/arquivosCarregados//Carregados/Publicacao_637867491114668762.pdf</t>
  </si>
  <si>
    <t>https://www.ine.gov.ao/Arquivos/arquivosCarregados//Carregados/Publicacao_637867472944421600.pdf</t>
  </si>
  <si>
    <t>Annuaire agri, peche 2020. No overall figures availables</t>
  </si>
  <si>
    <t>https://www.statsbots.org.bw/sites/default/files/IMTS%20July%202022.pdf</t>
  </si>
  <si>
    <t>Monthly Trade Stats</t>
  </si>
  <si>
    <t>https://www.statsbots.org.bw/sites/default/files/publications/International%20Visitor%20Arrivals%20%20Stats%20Brief%20Quarter%201%202022%20_.pdf</t>
  </si>
  <si>
    <t>Tourism quarterly report 2022</t>
  </si>
  <si>
    <t>https://www.statsbots.org.bw/sites/default/files/publications/Tourism%20Statistics%20Annual%20Report%202020.pdf</t>
  </si>
  <si>
    <t>Tuourism annual report 2020</t>
  </si>
  <si>
    <t>https://www.statsbots.org.bw/sites/default/files/publications/Tourism%20Statistics%20Report%202018%20REVISED.pdf</t>
  </si>
  <si>
    <t>Tuourism annual report 2018 Revised</t>
  </si>
  <si>
    <t>https://www.statsbots.org.bw/sites/default/files/publications/Q4%202021%20ICT%20Stats%20Brief.pdf</t>
  </si>
  <si>
    <t>ICT4Q2021</t>
  </si>
  <si>
    <t>https://www.statsbots.org.bw/sites/default/files/publications/Information%20%20%26%20Communication%20Technology%20Stats%20Brief%20Q1%202022.pdf</t>
  </si>
  <si>
    <t>ICT1Q2022</t>
  </si>
  <si>
    <t>https://www.statsbots.org.bw/sites/default/files/publications/Transport%20%20Infrastructure%20Q1%202022%20Stats%20Brief.pdf</t>
  </si>
  <si>
    <t>Transport brief 4Q2021</t>
  </si>
  <si>
    <t>https://www.statsbots.org.bw/sites/default/files/publications/Transport%20%20and%20Infrastructure%20Stats%20Brief-Quater%204%2C2021_0.pdf</t>
  </si>
  <si>
    <t>http://www.inseed.km/</t>
  </si>
  <si>
    <t>No available data for Sectors</t>
  </si>
  <si>
    <t>https://ins.cd/wp-content/uploads/2022/06/ANNUAIRE-STATISTIQUE-2020.pdf</t>
  </si>
  <si>
    <t>Annuaire Statistique 2020. already Used in 2021</t>
  </si>
  <si>
    <t>https://www.gov.sz/index.php/component/content/article/124-economic-planning-a-development/1835-central-statistical-reports</t>
  </si>
  <si>
    <t>Latest 2016</t>
  </si>
  <si>
    <t>https://www.bos.gov.ls/</t>
  </si>
  <si>
    <t>Cannot be accessd. Security threat</t>
  </si>
  <si>
    <t>http://instat.mg/documents/upload/main/INSTAT-RGPH_MenagesAgricoleMadagascar_Fev2022.pdf</t>
  </si>
  <si>
    <t>RGPH</t>
  </si>
  <si>
    <t>http://instat.mg/documents/upload/main/INSTAT-RGPH3_%20CaracteristiquesEconomiquesdelaPopulation.pdf</t>
  </si>
  <si>
    <t>http://instat.mg/documents/upload/main/INSTAT_RGPH_2_1993-Madagascar.pdf</t>
  </si>
  <si>
    <t>http://instat.mg/statistiques/eau-assainissement-et-hygiene?page=2</t>
  </si>
  <si>
    <t>Water and sanitation, latest 2013</t>
  </si>
  <si>
    <t>http://instat.mg/documents/upload/main/MIN-EAU_Annuaire_2013_12-2013.pdf</t>
  </si>
  <si>
    <t>http://www.nsomalawi.mw/images/stories/data_on_line/demography/mics/mics6_2019_20/Malawi_Multiple_Indicator_Cluster_Survey_MICS_2019-20.pdf</t>
  </si>
  <si>
    <t>MICS</t>
  </si>
  <si>
    <t>http://www.nsomalawi.mw/index.php?option=com_wrapper&amp;view=wrapper&amp;Itemid=110</t>
  </si>
  <si>
    <t>http://www.ine.gov.mz/estatisticas/estatisticas-sectoriais</t>
  </si>
  <si>
    <t>Tourism, Transport</t>
  </si>
  <si>
    <t>https://d3rp5jatom3eyn.cloudfront.net/cms/assets/documents/Annual_Report_2018-2019.pdf</t>
  </si>
  <si>
    <t>https://d3rp5jatom3eyn.cloudfront.net/cms/assets/documents/Annual_Report_2019_20.pdf</t>
  </si>
  <si>
    <t>https://d3rp5jatom3eyn.cloudfront.net/cms/assets/documents/Namibia_International_Merchadise_Trade_Statistics_2021.pdf</t>
  </si>
  <si>
    <t>Merchandise Trade 2021. Excel available</t>
  </si>
  <si>
    <t>https://www.nbs.gov.sc/statistics/merchandise-trade</t>
  </si>
  <si>
    <t>Trade</t>
  </si>
  <si>
    <t>https://www.nbs.gov.sc/statistics/tourism</t>
  </si>
  <si>
    <t>Tourism, detailed</t>
  </si>
  <si>
    <t>https://www.statssa.gov.za/?page_id=1859</t>
  </si>
  <si>
    <t>Monthly Tourism, Annual selecteddevelopment  indicators</t>
  </si>
  <si>
    <t>https://www.nbs.go.tz/index.php/en/high-frequency-data/705-high-frequency-data-end-december-2021</t>
  </si>
  <si>
    <t>https://www.nbs.go.tz/tnada/index.php/catalog/31/study-description</t>
  </si>
  <si>
    <t>https://www.nbs.go.tz/index.php/en/census-surveys/agriculture-statistics/744-national-sample-census-of-agriculture-2019-20-dataset</t>
  </si>
  <si>
    <t>Census agri data Tanzania 2019/2020 (login)</t>
  </si>
  <si>
    <t>Environment, latest 2019</t>
  </si>
  <si>
    <t>Trade, latest 2013</t>
  </si>
  <si>
    <t>https://www.nbs.go.tz/index.php/en/census-surveys/trade-transport-and-tax/trade-and-transport/185-foreign-trade-statistics-2013</t>
  </si>
  <si>
    <t>https://www.nbs.go.tz/index.php/en/census-surveys/environmental-statistics</t>
  </si>
  <si>
    <t>https://statsmauritius.govmu.org/Pages/Censuses%20and%20Surveys/CensusandSurveys.aspx</t>
  </si>
  <si>
    <t>latest</t>
  </si>
  <si>
    <t>https://www.zamstats.gov.zm/2023-iaos-isi-conference/?playlist=7c24b72&amp;video=73bcc1a</t>
  </si>
  <si>
    <t>Blocked</t>
  </si>
  <si>
    <t>https://www.zimstat.co.zw/?cat=22</t>
  </si>
  <si>
    <t>No sectoral</t>
  </si>
  <si>
    <t>Trade map, full data portal</t>
  </si>
  <si>
    <t>Updated. Latest 2020
Tanzania updated (2015 to 2021, MS website)</t>
  </si>
  <si>
    <r>
      <t xml:space="preserve">High frequency data (Tourist arrivals, electricy production, up to 2021
</t>
    </r>
    <r>
      <rPr>
        <sz val="11"/>
        <color rgb="FFFF0000"/>
        <rFont val="Calibri"/>
        <family val="2"/>
        <scheme val="minor"/>
      </rPr>
      <t>Bed , occupacy, Surveys</t>
    </r>
  </si>
  <si>
    <r>
      <t xml:space="preserve">Transport: </t>
    </r>
    <r>
      <rPr>
        <sz val="11"/>
        <color rgb="FFFF0000"/>
        <rFont val="Calibri"/>
        <family val="2"/>
        <scheme val="minor"/>
      </rPr>
      <t>Goods and passengers lumped together</t>
    </r>
  </si>
  <si>
    <t>Transport, Mozambique</t>
  </si>
  <si>
    <t>Transport</t>
  </si>
  <si>
    <t xml:space="preserve">3.1.1 Total Road Network in SADC, Km, 1990-2021, Selected Years </t>
  </si>
  <si>
    <t>3.1.2  Motor Vehicle Fleet in SADC,  2007-2021</t>
  </si>
  <si>
    <t>3.1.3  Motor Vehicle Fleet in SADC, Per Thousand People, 2000-2021</t>
  </si>
  <si>
    <t>3.1.4  Passenger Car Fleet in SADC, Per Thousand People, 2000-2021</t>
  </si>
  <si>
    <t>3.1.5  Railway Line Route Length in SADC, Total Route-Km, 1980-2021</t>
  </si>
  <si>
    <t>3.1.6 Passengers Carried through SADC Railways,  Million Passenger-Km, 1980-2021</t>
  </si>
  <si>
    <t>Mozambique, 2021 from MS website</t>
  </si>
  <si>
    <t>3.1.7 Goods Transported through SADC Railways, Tons, 2007-2021</t>
  </si>
  <si>
    <t>3.1.8 Goods Transported through SADC Railways,  Million Ton-Km, 1980-2021</t>
  </si>
  <si>
    <t>3.1.9 Air Transport - Freight in SADC, Million Ton-Km, 1980-2021</t>
  </si>
  <si>
    <t>3.1.10 Air Transport - Passengers Carried in SADC, Number, 1980-2021</t>
  </si>
  <si>
    <t>3.1.11 Air Tansport - Registered Carrier Departures Worldwide of SADC, Number, 1980-2021</t>
  </si>
  <si>
    <t>Tourism</t>
  </si>
  <si>
    <t>2.1  Arrivals of Non Resident Tourists/Visitors in  SADC, Thousand, 1995 - 2021</t>
  </si>
  <si>
    <t>2.2  Annual Growth in Arrivals of Non Resident Tourists/Visitors in SADC, (%), 1996 - 2021</t>
  </si>
  <si>
    <t>2.3  Arrivals of Non Resident Tourists/Visitors in  SADC by main purpose, Thousand, 2000 - 2021</t>
  </si>
  <si>
    <t>2.4  Arrivals of Non Resident Tourists/Visitors in  SADC by mode of transport, Thousand, 2000 - 2021</t>
  </si>
  <si>
    <t>2.5  Tourism Receipts in SADC, Million US$, 1995 - 2021</t>
  </si>
  <si>
    <t>2.6 Non Resident Tourists/Visitors Average Length of Stay in SADC, Days, 1990 - 2021</t>
  </si>
  <si>
    <t>2.7  Tourism Bed Capacity in SADC, 1990 - 2021</t>
  </si>
  <si>
    <t>2.8 Tourism Bed Occupancy Rate in SADC, %, 1990 - 2021</t>
  </si>
  <si>
    <t>2.9 Tourism Room Capacity  in SADC, Units, 1990 - 2021</t>
  </si>
  <si>
    <t>2.10 Number of establishments  in SADC, Units, 2000 - 2021</t>
  </si>
  <si>
    <t>2.11 Number of employees by tourism industries , Thousand,  2000 - 2021</t>
  </si>
  <si>
    <t>It includes returning residents</t>
  </si>
  <si>
    <t>Tourism report includes returing residents??</t>
  </si>
  <si>
    <t>Total Road Network in Km</t>
  </si>
  <si>
    <t>Motor vehicle Fleet (number)</t>
  </si>
  <si>
    <t>Motor vehicle Fleet (per 1000 people)</t>
  </si>
  <si>
    <t>Passenger Car Fleet (number)</t>
  </si>
  <si>
    <t>Passenger Car Fleet (per 1000 people)</t>
  </si>
  <si>
    <t>Railway Line Route Length (route-km)</t>
  </si>
  <si>
    <t>Passengers carried through railways (number)</t>
  </si>
  <si>
    <t>N/A</t>
  </si>
  <si>
    <t>Passengers carried through railways (Million Passenger-km)</t>
  </si>
  <si>
    <t>Goods transported through railways (Tons)</t>
  </si>
  <si>
    <t>Goods transported through railways (Million Ton-Km)</t>
  </si>
  <si>
    <t>Total Number of Airports</t>
  </si>
  <si>
    <t xml:space="preserve">  of which: International</t>
  </si>
  <si>
    <t xml:space="preserve">                Domestic</t>
  </si>
  <si>
    <t xml:space="preserve">Registered Carrier Departures </t>
  </si>
  <si>
    <t>Air Transport Passengers (number)</t>
  </si>
  <si>
    <t>Air Transport - Freight, Tons</t>
  </si>
  <si>
    <t>Air Transport - Freight, Million Ton-Km,</t>
  </si>
  <si>
    <t>Number of Ports</t>
  </si>
  <si>
    <t>Port Traffic-Freight Cargo imported (Tons)</t>
  </si>
  <si>
    <t>Port Traffic-Freight Cargo exported (Tons)</t>
  </si>
  <si>
    <t>Volume of export carried on rail transport, Tons</t>
  </si>
  <si>
    <t>Volume of import carried on rail transport, Tons</t>
  </si>
  <si>
    <t>Aircraft movements</t>
  </si>
  <si>
    <t>Air traffic kilometers flown</t>
  </si>
  <si>
    <t>Air traffic passenger kilometers</t>
  </si>
  <si>
    <t>To review for Botswana</t>
  </si>
  <si>
    <t>Botswana updated</t>
  </si>
  <si>
    <t>Transport updated. To come back on some indicators</t>
  </si>
  <si>
    <t>Missing on Trade for new indicators</t>
  </si>
  <si>
    <t>Available data on SITC up to 2021</t>
  </si>
  <si>
    <t>Selected and Agri Trade available up to 2021</t>
  </si>
  <si>
    <t>Annual rainfall, Tanzania</t>
  </si>
  <si>
    <t>To do more researchs on the topic
Available for Tanzania: mean min and mean max</t>
  </si>
  <si>
    <t>Available data by SITC for 2014 to 2021</t>
  </si>
  <si>
    <t>Selected and Agri Trade available up to 2021 except for new indicators</t>
  </si>
  <si>
    <t>Arrivals of Non Resident Tourists/Visitors, Thousand</t>
  </si>
  <si>
    <t xml:space="preserve">  Male</t>
  </si>
  <si>
    <t xml:space="preserve">  Female</t>
  </si>
  <si>
    <r>
      <t xml:space="preserve">Arrivals of Non Resident Tourists/Visitors from </t>
    </r>
    <r>
      <rPr>
        <u/>
        <sz val="10"/>
        <color indexed="8"/>
        <rFont val="Tahoma"/>
        <family val="2"/>
      </rPr>
      <t>SADC countries</t>
    </r>
    <r>
      <rPr>
        <sz val="10"/>
        <color indexed="8"/>
        <rFont val="Tahoma"/>
        <family val="2"/>
      </rPr>
      <t>, Thousand</t>
    </r>
  </si>
  <si>
    <t>Tourist Nights spent, Number</t>
  </si>
  <si>
    <t xml:space="preserve">  of which: from SADC countries</t>
  </si>
  <si>
    <t>Number of Hotels</t>
  </si>
  <si>
    <t xml:space="preserve">  of which: 5-star or plus</t>
  </si>
  <si>
    <t xml:space="preserve">                 4-star</t>
  </si>
  <si>
    <r>
      <t xml:space="preserve">Tourism Bed Capacity, </t>
    </r>
    <r>
      <rPr>
        <sz val="10"/>
        <color rgb="FFC00000"/>
        <rFont val="Tahoma"/>
        <family val="2"/>
      </rPr>
      <t>Number</t>
    </r>
  </si>
  <si>
    <t>Tourism Bed Occupancy Rate, %</t>
  </si>
  <si>
    <t>Tourism Room Capacity, Number</t>
  </si>
  <si>
    <r>
      <t xml:space="preserve">Arrivals of Non Resident Tourists/Visitors by </t>
    </r>
    <r>
      <rPr>
        <u/>
        <sz val="10"/>
        <color indexed="8"/>
        <rFont val="Tahoma"/>
        <family val="2"/>
      </rPr>
      <t>main countries of residence</t>
    </r>
    <r>
      <rPr>
        <sz val="10"/>
        <color indexed="8"/>
        <rFont val="Tahoma"/>
        <family val="2"/>
      </rPr>
      <t>, Thousand</t>
    </r>
  </si>
  <si>
    <r>
      <t xml:space="preserve">Arrivals of Non Resident Tourists/Visitors by </t>
    </r>
    <r>
      <rPr>
        <u/>
        <sz val="10"/>
        <color indexed="8"/>
        <rFont val="Tahoma"/>
        <family val="2"/>
      </rPr>
      <t>age groups</t>
    </r>
    <r>
      <rPr>
        <sz val="10"/>
        <color indexed="8"/>
        <rFont val="Tahoma"/>
        <family val="2"/>
      </rPr>
      <t>, Thousand</t>
    </r>
  </si>
  <si>
    <t xml:space="preserve">  0-19</t>
  </si>
  <si>
    <t xml:space="preserve">  20-29</t>
  </si>
  <si>
    <t xml:space="preserve">  30-39</t>
  </si>
  <si>
    <t xml:space="preserve">  40-49</t>
  </si>
  <si>
    <t xml:space="preserve">  50-59</t>
  </si>
  <si>
    <t xml:space="preserve">  60 and above</t>
  </si>
  <si>
    <r>
      <rPr>
        <b/>
        <u/>
        <sz val="10"/>
        <color indexed="8"/>
        <rFont val="Tahoma"/>
        <family val="2"/>
      </rPr>
      <t>Inbound</t>
    </r>
    <r>
      <rPr>
        <sz val="10"/>
        <color indexed="8"/>
        <rFont val="Tahoma"/>
        <family val="2"/>
      </rPr>
      <t xml:space="preserve"> Tourism expenditure by type product (In Million, local currency)</t>
    </r>
  </si>
  <si>
    <t xml:space="preserve">  Accommodation for visitors</t>
  </si>
  <si>
    <t xml:space="preserve">  Restaurants and similar services</t>
  </si>
  <si>
    <t xml:space="preserve">  Railway passenger transport services</t>
  </si>
  <si>
    <t xml:space="preserve">  Road passenger transport services</t>
  </si>
  <si>
    <t xml:space="preserve">  Water passenger transport services</t>
  </si>
  <si>
    <t xml:space="preserve">  Air passenger transport services</t>
  </si>
  <si>
    <t xml:space="preserve">  Transport equipment rental</t>
  </si>
  <si>
    <t xml:space="preserve">  Travel agencies and other reservation services</t>
  </si>
  <si>
    <t xml:space="preserve">  Cultural services</t>
  </si>
  <si>
    <t xml:space="preserve">  Sports and recreational services</t>
  </si>
  <si>
    <t xml:space="preserve">  Tourism-connected products</t>
  </si>
  <si>
    <t xml:space="preserve">  Non-specific products</t>
  </si>
  <si>
    <r>
      <t xml:space="preserve">Departure of citizens Residents by </t>
    </r>
    <r>
      <rPr>
        <u/>
        <sz val="10"/>
        <color indexed="8"/>
        <rFont val="Tahoma"/>
        <family val="2"/>
      </rPr>
      <t>main countries of destination/disembarkation</t>
    </r>
    <r>
      <rPr>
        <sz val="10"/>
        <color indexed="8"/>
        <rFont val="Tahoma"/>
        <family val="2"/>
      </rPr>
      <t>, Thousand</t>
    </r>
  </si>
  <si>
    <r>
      <rPr>
        <b/>
        <u/>
        <sz val="10"/>
        <color indexed="8"/>
        <rFont val="Tahoma"/>
        <family val="2"/>
      </rPr>
      <t>Domestic</t>
    </r>
    <r>
      <rPr>
        <u/>
        <sz val="10"/>
        <color indexed="8"/>
        <rFont val="Tahoma"/>
        <family val="2"/>
      </rPr>
      <t xml:space="preserve"> </t>
    </r>
    <r>
      <rPr>
        <sz val="10"/>
        <color indexed="8"/>
        <rFont val="Tahoma"/>
        <family val="2"/>
      </rPr>
      <t>tourism expenditure (In million, in local currency)</t>
    </r>
  </si>
  <si>
    <t>Tourism direct gross value added (TDGVA), (In million, in local currency)</t>
  </si>
  <si>
    <t>Tourism direct gross domestic product (TDGDP), (In million, in local currency)</t>
  </si>
  <si>
    <t>Persons directly engaged in producing goods and services purchased by vistors (Number)</t>
  </si>
  <si>
    <t>Number of wild animals killed due to poaching</t>
  </si>
  <si>
    <t>Arrival of non-resident tourists/visitors by main purpose, Thousand</t>
  </si>
  <si>
    <t>Arrival of non-resident tourists/visitors by mode of transport, Thousand</t>
  </si>
  <si>
    <t>Proportion of traded wildlife that was poached or illicitly trafficked</t>
  </si>
  <si>
    <t>Complete data for Tourism</t>
  </si>
  <si>
    <t>Updated up tp 2021 for Mauritius. MS submission</t>
  </si>
  <si>
    <t>Many NA on Transport</t>
  </si>
  <si>
    <t>No update for 2021 on Water</t>
  </si>
  <si>
    <t>Mean Annual Temperature, 0C</t>
  </si>
  <si>
    <t>Consumption of Ozone-Depleting Chlorofluorocarbons (CFCs), Tons of Ozone-Depleting Potential</t>
  </si>
  <si>
    <t>Total Area (km2)</t>
  </si>
  <si>
    <t>Land Area (km2)</t>
  </si>
  <si>
    <t>Agric. Land (km2)</t>
  </si>
  <si>
    <t>Arable Land (km2)</t>
  </si>
  <si>
    <t>Area of Permanent Crops (km2)</t>
  </si>
  <si>
    <t>Area of Permanent Pastureland (km2)</t>
  </si>
  <si>
    <t>Forest Cover (km2)</t>
  </si>
  <si>
    <t>Irrigated Area (km2)</t>
  </si>
  <si>
    <t>Land area equiped for irrigation</t>
  </si>
  <si>
    <t>Land area actually irrigated</t>
  </si>
  <si>
    <t>Agriculture area actually irrigated</t>
  </si>
  <si>
    <t>Cropland area actually irrigated</t>
  </si>
  <si>
    <t>Permanent meadows and pastures area actually irrigated</t>
  </si>
  <si>
    <t>Forestry area actually irrigated</t>
  </si>
  <si>
    <t>Number of Threatened Plant Species</t>
  </si>
  <si>
    <t>Number of Threatned Animal Species</t>
  </si>
  <si>
    <t>Area deforested, Millions of Hectares</t>
  </si>
  <si>
    <t>Incidence of airborne disease (Influenza, Pnemonia) per 1,000 individuals</t>
  </si>
  <si>
    <t>Rate of deforestation attributed to energy use</t>
  </si>
  <si>
    <t>No update for 2021 on Energy</t>
  </si>
  <si>
    <t>Updated data for Environment</t>
  </si>
  <si>
    <t>No data on DRR</t>
  </si>
  <si>
    <t>Fixed Telephone Lines - Number</t>
  </si>
  <si>
    <t>Fixed Telephone Lines - Per 100 inhabitants</t>
  </si>
  <si>
    <t>Internet Services - Fixed broadband, Number of  Subscriptions</t>
  </si>
  <si>
    <t>Internet Services - Fixed broadband, per 100 inhabitants</t>
  </si>
  <si>
    <t>Internet Services - Fixed Internet Subscriptions, Number of  Subscriptions</t>
  </si>
  <si>
    <t>Internet Services - Fixed Internet Subscriptions, per 100 inhabitants</t>
  </si>
  <si>
    <t>Internet Access Subscriptions, Number</t>
  </si>
  <si>
    <t>Internet Access Subscriptions, per 100 Inhabitants</t>
  </si>
  <si>
    <t>Internet Users - per 100 inhabitants</t>
  </si>
  <si>
    <t>Mobile Cellular subscribers - Number</t>
  </si>
  <si>
    <t>Mobile Cellular subscribers - per 100 inhabitants</t>
  </si>
  <si>
    <t>Mobile Service Providers - Number</t>
  </si>
  <si>
    <t>% of geographical area with broadband coverage</t>
  </si>
  <si>
    <t>Internet Access Tariffs, $</t>
  </si>
  <si>
    <t>Fixed Telephone Subscriptions - Number</t>
  </si>
  <si>
    <t>Fixed Telephone Subscriptions - Per 100 inhabitants</t>
  </si>
  <si>
    <t>Broadband subscribers</t>
  </si>
  <si>
    <t xml:space="preserve">Mobile network coverage, by region </t>
  </si>
  <si>
    <t xml:space="preserve">  Urban</t>
  </si>
  <si>
    <t xml:space="preserve">  Rural</t>
  </si>
  <si>
    <t>Percentage of population using mobile phone for communication</t>
  </si>
  <si>
    <t>Proportion of population with access to android phones for internet access</t>
  </si>
  <si>
    <t>Mobile broadband subscribers</t>
  </si>
  <si>
    <t>Active mobile broadband subscribers per 100 inhabitants</t>
  </si>
  <si>
    <t>Internet tariffs, 20hours per month (in USD)</t>
  </si>
  <si>
    <t xml:space="preserve">Fixed telephone price of a three-minute call from fixed phone to a mobile </t>
  </si>
  <si>
    <t>Mobile phone call tariff, off peak (per minute)</t>
  </si>
  <si>
    <t>Fixed broadband price per MB</t>
  </si>
  <si>
    <t>Mobile broadband price per MB</t>
  </si>
  <si>
    <t xml:space="preserve">Mobile banking transfer from a mobile phone number to a mobile phone number tariffs </t>
  </si>
  <si>
    <r>
      <t>ICT complete (</t>
    </r>
    <r>
      <rPr>
        <sz val="11"/>
        <color rgb="FFFF0000"/>
        <rFont val="Calibri"/>
        <family val="2"/>
        <scheme val="minor"/>
      </rPr>
      <t>specific</t>
    </r>
    <r>
      <rPr>
        <sz val="11"/>
        <color theme="1"/>
        <rFont val="Calibri"/>
        <family val="2"/>
        <scheme val="minor"/>
      </rPr>
      <t>)</t>
    </r>
  </si>
  <si>
    <t>Updated up tp 2021 for Mauritius. MS submission.
UNWTO, latest 2020 except for Eswatini (2019) and DRC (2016)</t>
  </si>
  <si>
    <t xml:space="preserve">Automatic </t>
  </si>
  <si>
    <t>No colour</t>
  </si>
  <si>
    <t>Not yet updated</t>
  </si>
  <si>
    <t>Red</t>
  </si>
  <si>
    <t>Yellow</t>
  </si>
  <si>
    <t>Green</t>
  </si>
  <si>
    <t>With National sources</t>
  </si>
  <si>
    <t>updated with international source</t>
  </si>
  <si>
    <t>Problematic</t>
  </si>
  <si>
    <t>Code couleur- Sheets</t>
  </si>
  <si>
    <t>Code couleur- Cells</t>
  </si>
  <si>
    <t xml:space="preserve">Blue </t>
  </si>
  <si>
    <t>International sources</t>
  </si>
  <si>
    <t>Grey</t>
  </si>
  <si>
    <t>Data from Member State submission/website</t>
  </si>
  <si>
    <t>Highlight in red</t>
  </si>
  <si>
    <t>Change</t>
  </si>
  <si>
    <t>Updated up tp 2021 for Mauritius. MS submission
UNWTO report, latest 2020 for most MS. Downloaded 24 October 2022</t>
  </si>
  <si>
    <t>https://www.gov.bw/sites/default/files/2020-03/guidelines%20accommodation%20related.pdf</t>
  </si>
  <si>
    <t>https://miisbotswana.com/tourism/tourism-statistics/accommodation-statistics/</t>
  </si>
  <si>
    <t>http://the-eis.com/elibrary/sites/default/files/downloads/literature/2010_Tourist%20Statistical%20Report.pdf</t>
  </si>
  <si>
    <t>2010, Namibia</t>
  </si>
  <si>
    <t xml:space="preserve">Updated up tp 2021 for Mauritius. MS submission
No firther update on UN website. </t>
  </si>
  <si>
    <t>http://data.un.org/DocumentData.aspx?q=tourism&amp;id=435</t>
  </si>
  <si>
    <t>http://data.un.org/DocumentData.aspx?q=TOURISM&amp;id=437</t>
  </si>
  <si>
    <t>No data available</t>
  </si>
  <si>
    <t>Updated up tp 2021 for Mauritius. MS submission
No firther update on UN website. Latest 2019 or 2018</t>
  </si>
  <si>
    <t>Aggregted Trade received, complete (but in an olde template?)</t>
  </si>
  <si>
    <t>Data by SITC received</t>
  </si>
  <si>
    <t>Detailed Trade, Agri, selected not received</t>
  </si>
  <si>
    <t>DISASTER RISK REDUCTION</t>
  </si>
  <si>
    <t>Disaster Risk management</t>
  </si>
  <si>
    <t>6.1  Number of deaths, missing persons and directly affected persons attributed to disasters per 100 000 population, 2007-2021</t>
  </si>
  <si>
    <t xml:space="preserve"> 6.2  Number of deaths attributed to disasters, per 100 000 population, 2007-2021  </t>
  </si>
  <si>
    <t xml:space="preserve">6.3 Number of missing persons attributed to disasters, per 100 000 population, 2007-2021  </t>
  </si>
  <si>
    <t xml:space="preserve">6.4 Number of directly affected people attributed to disasters, per 100 000 population, 2007-2021  </t>
  </si>
  <si>
    <t xml:space="preserve">6.5 Internally number of people displaced associated to disasters per 100 000 population, 2007-2021  </t>
  </si>
  <si>
    <t xml:space="preserve">6.6 Number of people whose destroyed dwellings were attributed to disasters, 2007-2021  </t>
  </si>
  <si>
    <t xml:space="preserve">6.7 Number of people whose houses were damaged attributed to disasters, 2007-2021  </t>
  </si>
  <si>
    <t xml:space="preserve">6.8 Number of people whose livelihoods were disrupted or destroyed attributed to disasters, 2007-2021  </t>
  </si>
  <si>
    <t xml:space="preserve">6.9 Direct economic loss attributed to disasters in relation to GDP, 2007-2021 </t>
  </si>
  <si>
    <t xml:space="preserve">6.10 Direct economic loss in relation to global GDP, damage to critical infrastructure and number of disruptions to basic services attributed to disasters, 2007-2021 </t>
  </si>
  <si>
    <t xml:space="preserve">6.11 Direct agricultural loss attributed to disasters, 2007-2021  </t>
  </si>
  <si>
    <t>https://afrp.undrr.org/sites/default/files/2021-12/8th_africa_regional_drr_0.pdf</t>
  </si>
  <si>
    <t>6.12  Number of houses totally destroyed, 2007-2021</t>
  </si>
  <si>
    <t xml:space="preserve">6.13 Number of schools destroyed, 2007-2021  </t>
  </si>
  <si>
    <t xml:space="preserve">6.14 Number of hospitals and clinics destroyed, 2007-2021  </t>
  </si>
  <si>
    <t xml:space="preserve">6.15 Total official international support (ODA) for national disasters reductions actions, 2007-2021  </t>
  </si>
  <si>
    <t>https://www.gov.za/speeches/national-state-disaster-numbers-%E2%80%93-18-april-2022-18-apr-2022-0000</t>
  </si>
  <si>
    <t>Sum of Value</t>
  </si>
  <si>
    <t>Column Labels</t>
  </si>
  <si>
    <t>Row Labels</t>
  </si>
  <si>
    <t>Grand Total</t>
  </si>
  <si>
    <t>Dem. Rep. Congo</t>
  </si>
  <si>
    <t>Internally displaced persons, new displacement associated with disasters (number of cases</t>
  </si>
  <si>
    <t>http://wdi.worldbank.org/tables</t>
  </si>
  <si>
    <t>https://www.afdb.org/en/documents/african-statistical-yearbook-2021</t>
  </si>
  <si>
    <t>African Statistical Yearbook, 2021</t>
  </si>
  <si>
    <t>Water</t>
  </si>
  <si>
    <t>3.4.1 Total Annual Renewable Water Resources Available in SADC, 1990 - 2021, Selected years</t>
  </si>
  <si>
    <t>3.4.2 Total annual renewable internal water resources per capita in SADC, 1982 -  2021, Selected years</t>
  </si>
  <si>
    <t>3.4.3 Total Annual Freshwater Withdrawals in SADC, Billion Cubic Meter, 1987 - 2021, Selected Years</t>
  </si>
  <si>
    <t xml:space="preserve">3.4.4 Percentage of Total Annual Freshwater Withdrawals Used for Domestic Use in SADC, 1987 - 2021, Selected Years </t>
  </si>
  <si>
    <t>3.4.5  Percentage of Total Annual Freshwater Withdrawals Used for Agriculture (Irrigation) in SADC, 1987 - 2021, Selected Years</t>
  </si>
  <si>
    <t>3.4.6  Percentage of Total Annual Freshwater Withdrawals Used for Industry in SADC, 1987 - 2021, Selected Years</t>
  </si>
  <si>
    <t>3.4.7  Percentage  Population Connected to Public Water Supply in SADC, (%), 1988 - 2015</t>
  </si>
  <si>
    <t>3.4.8   Water Tariffs in SADC, US $ per m3, 2001 - 2021</t>
  </si>
  <si>
    <t>3.4.9  Inflation rate for Water in SADC, 2010 -2021</t>
  </si>
  <si>
    <t>Unit for previous, published 2016??</t>
  </si>
  <si>
    <t>Fixed phone</t>
  </si>
  <si>
    <t>ICT</t>
  </si>
  <si>
    <t>3.2.1  Telecommunication Services - Fixed Telephone Lines in SADC, Number, 2000-2021</t>
  </si>
  <si>
    <t>3.2.2  Telecommunication Services - Fixed Telephone Lines, Per 100 Inhabitants in SADC, 2000-2021</t>
  </si>
  <si>
    <t>3.2.3  Internet Services - Fixed broadband, Number of  Subscriptions in SADC, 2002-2021</t>
  </si>
  <si>
    <t>3.2.4  Internet Services - Fixed broadband, Density Per  100 Inhabitants in SADC, 2002-2021</t>
  </si>
  <si>
    <t>3.2.5  Internet Services - Fixed Internet Subscriptions, Number of  Subscriptions in SADC, 2000  - 2021</t>
  </si>
  <si>
    <t>3.2.6  Internet Services - Fixed Internet Subscriptions, Density Per  100 Inhabitants in SADC, 2000  - 2021</t>
  </si>
  <si>
    <t>3.2.7  Internet Users Per 100 Inhabitants in SADC, 2000-2021</t>
  </si>
  <si>
    <t>3.2.8 Mobile Cellular Subscribers, Number of  Subscriptions in SADC, 2000-2021</t>
  </si>
  <si>
    <t>3.2.9 Mobile Cellular Subscribers, Density Per  100 Inhabitants in SADC, 2000-2021</t>
  </si>
  <si>
    <t>3.2.10 Individuals using the Internet (% of population), 2000-2021</t>
  </si>
  <si>
    <t>https://data.worldbank.org/indicator/</t>
  </si>
  <si>
    <t>Thematic</t>
  </si>
  <si>
    <t>https://data.worldbank.org/indicator/IT.NET.USER.ZS</t>
  </si>
  <si>
    <t>https://www.anacom.pt/render.jsp?categoryId=4856&amp;languageId=1</t>
  </si>
  <si>
    <t>ICT regulations authority</t>
  </si>
  <si>
    <t>https://www.bocra.org.bw/</t>
  </si>
  <si>
    <t>https://www.anrtic.km/</t>
  </si>
  <si>
    <t>https://www.arpce.cg/article/telecommunications-les-autorites-de-regulation-de-la-rdc-et-du-congo-concretisent-leur-accord-de-coordination-des-frequences-aux-frontieres</t>
  </si>
  <si>
    <t>https://www.esccom.org.sz/</t>
  </si>
  <si>
    <t>https://lca.org.ls/</t>
  </si>
  <si>
    <t>http://www.artec.mg/</t>
  </si>
  <si>
    <t>https://macra.mw/</t>
  </si>
  <si>
    <t>https://www.icta.mu/</t>
  </si>
  <si>
    <t>https://www.incm.gov.mz/</t>
  </si>
  <si>
    <t>https://www.tcra.go.tz/</t>
  </si>
  <si>
    <t>https://www.zicta.zm/</t>
  </si>
  <si>
    <t>http://www.zim.gov.zw/index.php/en/my-government/government-ministries/regulatory-authorities/423-postal-and-telecommunications-regulatory-authority-of-zimbabwe</t>
  </si>
  <si>
    <t>https://www.potraz.gov.zw/</t>
  </si>
  <si>
    <t>https://www.ict.gov.sc/</t>
  </si>
  <si>
    <t>https://www.anacom.pt/render.jsp?contentId=1722483</t>
  </si>
  <si>
    <r>
      <t xml:space="preserve">PORTUGAL: Appendix of the Communication sector </t>
    </r>
    <r>
      <rPr>
        <sz val="11"/>
        <color rgb="FFFF0000"/>
        <rFont val="Calibri"/>
        <family val="2"/>
        <scheme val="minor"/>
      </rPr>
      <t>2021, excel</t>
    </r>
    <r>
      <rPr>
        <sz val="11"/>
        <color theme="1"/>
        <rFont val="Calibri"/>
        <family val="2"/>
        <scheme val="minor"/>
      </rPr>
      <t xml:space="preserve">. </t>
    </r>
    <r>
      <rPr>
        <sz val="11"/>
        <color rgb="FFFF0000"/>
        <rFont val="Calibri"/>
        <family val="2"/>
        <scheme val="minor"/>
      </rPr>
      <t>Many tables. In Portuguese</t>
    </r>
  </si>
  <si>
    <t>https://www.inacom.gov.ao/ao/</t>
  </si>
  <si>
    <t>https://www.inacom.gov.ao/ao/biblioteca/estudos-e-relatorios/</t>
  </si>
  <si>
    <t>https://www.bocra.org.bw/telecoms-statistics</t>
  </si>
  <si>
    <r>
      <t xml:space="preserve">Available for mobile money subscription, mobile broadband subcriptions, fixed broadband, wirelesss subscription, fixed telephone subscriptions, prepaid, postpaid, mobile phone subcription </t>
    </r>
    <r>
      <rPr>
        <sz val="11"/>
        <color rgb="FFFF0000"/>
        <rFont val="Calibri"/>
        <family val="2"/>
        <scheme val="minor"/>
      </rPr>
      <t>at March 2022 (all at March of the year)</t>
    </r>
  </si>
  <si>
    <t>https://www.anrtic.km/uploads/gallery/631ef6f424eea.pdf</t>
  </si>
  <si>
    <t>Few indicators available, 2020 and 2021</t>
  </si>
  <si>
    <t>Indicateurs mensuels disponible</t>
  </si>
  <si>
    <t>https://www.arpce.cg/rapports?page=6</t>
  </si>
  <si>
    <t>https://www.esccom.org.sz/tariffs/files/Eswatini_Mobile.pdf</t>
  </si>
  <si>
    <r>
      <t xml:space="preserve">Tariffs </t>
    </r>
    <r>
      <rPr>
        <sz val="11"/>
        <color rgb="FFFF0000"/>
        <rFont val="Calibri"/>
        <family val="2"/>
        <scheme val="minor"/>
      </rPr>
      <t>(for all operators, to extract and compute</t>
    </r>
    <r>
      <rPr>
        <sz val="11"/>
        <color theme="1"/>
        <rFont val="Calibri"/>
        <family val="2"/>
        <scheme val="minor"/>
      </rPr>
      <t>). No ICT Statistics available yet.</t>
    </r>
  </si>
  <si>
    <t>https://lca.org.ls/ict-research/</t>
  </si>
  <si>
    <t>The state of Communications sector and ICT 2009, 2017</t>
  </si>
  <si>
    <t>Indicators available, in different reports</t>
  </si>
  <si>
    <t>https://macra.mw/general/</t>
  </si>
  <si>
    <t>http://www.artec.mg/pdf/RAPPORT%20D'ACTIVITES%202020.pdf</t>
  </si>
  <si>
    <t>rapport d'acrtivute 2020 (Quelques tariffs et donnees)</t>
  </si>
  <si>
    <t>Excel, up to date</t>
  </si>
  <si>
    <t>https://www.incm.gov.mz/index.php/mercado/estatisticas/58-estatisticas-2017</t>
  </si>
  <si>
    <r>
      <t xml:space="preserve">Some data, </t>
    </r>
    <r>
      <rPr>
        <sz val="11"/>
        <color rgb="FFFF0000"/>
        <rFont val="Calibri"/>
        <family val="2"/>
        <scheme val="minor"/>
      </rPr>
      <t>2017, in Portuguese</t>
    </r>
  </si>
  <si>
    <t>Data in excel</t>
  </si>
  <si>
    <t>https://www.ict.gov.sc/ReportsStatistics/Reports.aspx</t>
  </si>
  <si>
    <t>No data available. In Swahili</t>
  </si>
  <si>
    <t>http://onlinesystems.zicta.zm:8585/statsfinal/Core%20ICT%20Indicators%20-%20HH.html</t>
  </si>
  <si>
    <t>Core ICT indicators, latest 2018</t>
  </si>
  <si>
    <t>https://www.potraz.gov.zw/wp-content/uploads/2022/08/Annual-Sector-Performance-Report-2021.pdf</t>
  </si>
  <si>
    <t>http://www.artec.mg/pdf/rapport_activite_2019.pdf</t>
  </si>
  <si>
    <t>https://www.icasa.org.za/</t>
  </si>
  <si>
    <t>No data</t>
  </si>
  <si>
    <t>https://www.itu.int/en/ITU-D/Statistics/Pages/stat/default.aspx</t>
  </si>
  <si>
    <t>Updated. Latest data available 2020. From World Bank. From ITU</t>
  </si>
  <si>
    <t>ITU : https://www.itu.int/en/ITU-D/Statistics/Pages/stat/default.aspx, Downloaded 25 October 2022</t>
  </si>
  <si>
    <r>
      <rPr>
        <b/>
        <sz val="10"/>
        <color theme="1"/>
        <rFont val="Tahoma"/>
        <family val="2"/>
      </rPr>
      <t>Source</t>
    </r>
    <r>
      <rPr>
        <sz val="10"/>
        <color theme="1"/>
        <rFont val="Tahoma"/>
        <family val="2"/>
      </rPr>
      <t xml:space="preserve">: </t>
    </r>
  </si>
  <si>
    <t>Can be calculated with population data</t>
  </si>
  <si>
    <t>3.2.11 Mobile Broadband subscriptions, 2007-2021</t>
  </si>
  <si>
    <t>New . ITU</t>
  </si>
  <si>
    <t>Botswana updated. Mozambique updated</t>
  </si>
  <si>
    <t>Botswana updated. Mozambique updated but not available</t>
  </si>
  <si>
    <t>Mozambique updated but not available</t>
  </si>
  <si>
    <t>Mozambique updated with data from NSO but need confirmation</t>
  </si>
  <si>
    <r>
      <t>Botswana updated.</t>
    </r>
    <r>
      <rPr>
        <sz val="11"/>
        <color rgb="FFFF0000"/>
        <rFont val="Calibri"/>
        <family val="2"/>
        <scheme val="minor"/>
      </rPr>
      <t xml:space="preserve"> Mozambique to be followed (Units)</t>
    </r>
  </si>
  <si>
    <t>Mozambique updated</t>
  </si>
  <si>
    <r>
      <t xml:space="preserve">Botswana updated. </t>
    </r>
    <r>
      <rPr>
        <sz val="11"/>
        <color rgb="FFFF0000"/>
        <rFont val="Calibri"/>
        <family val="2"/>
        <scheme val="minor"/>
      </rPr>
      <t>Problem with Mozambique figures 2000-2006</t>
    </r>
  </si>
  <si>
    <t>Many blanks for Mozambique submission for all ICT indicators</t>
  </si>
  <si>
    <t>Mauritius updated for data received. Some pending</t>
  </si>
  <si>
    <t>Data updated. Latest 2019. FAO Aquastat
Mauritius updated (2021)</t>
  </si>
  <si>
    <t>Mauritius updated (2021)</t>
  </si>
  <si>
    <r>
      <t xml:space="preserve">Botswana updated up to 2021 (March 2022, BOCRA data). Mauritius updated. Comoros, Madagascar, Seychelles, Zambia and Zimbabwe. Regulatory authorit data, up to 2021 excet for Madaagscar
</t>
    </r>
    <r>
      <rPr>
        <sz val="11"/>
        <color rgb="FFFF0000"/>
        <rFont val="Calibri"/>
        <family val="2"/>
        <scheme val="minor"/>
      </rPr>
      <t>Filled with ITU</t>
    </r>
  </si>
  <si>
    <r>
      <t xml:space="preserve">Mauritius updated. Zambia updated up to 2021 ( Regulatory authorit data)
</t>
    </r>
    <r>
      <rPr>
        <sz val="11"/>
        <color rgb="FFFF0000"/>
        <rFont val="Calibri"/>
        <family val="2"/>
        <scheme val="minor"/>
      </rPr>
      <t>Can be calculated. With Population data</t>
    </r>
  </si>
  <si>
    <t>Mauritius updated. Seychelles updated up to 2021 ( Regulatory authorit data)
Filled with ITU data</t>
  </si>
  <si>
    <t>Mauritius updated. Zambia updated up to 2021 ( Regulatory authorit data)</t>
  </si>
  <si>
    <r>
      <t xml:space="preserve">Mauritius updated. Botswana updated up to 2021 (March 2022, BOCRA data). Comoros, Madagascar, Seychelles, Zambia and Zimbabwe. Regulatory authorit data, up to 2021 excet for Madaagscar
</t>
    </r>
    <r>
      <rPr>
        <sz val="11"/>
        <color rgb="FF0070C0"/>
        <rFont val="Calibri"/>
        <family val="2"/>
        <scheme val="minor"/>
      </rPr>
      <t>Filled with ITU</t>
    </r>
  </si>
  <si>
    <r>
      <t xml:space="preserve">Mauritius updated. Zambia updated up to 2021 ( Regulatory authorit data)
</t>
    </r>
    <r>
      <rPr>
        <sz val="11"/>
        <color rgb="FF0070C0"/>
        <rFont val="Calibri"/>
        <family val="2"/>
        <scheme val="minor"/>
      </rPr>
      <t>can be calculated. With Population data</t>
    </r>
  </si>
  <si>
    <t>Table 5: Total  Mid Year Population (in Thousand), 2012-2020</t>
  </si>
  <si>
    <t>SADC Member States</t>
  </si>
  <si>
    <t xml:space="preserve">D.R.C  </t>
  </si>
  <si>
    <t>DRR</t>
  </si>
  <si>
    <t>2019</t>
  </si>
  <si>
    <t>2020</t>
  </si>
  <si>
    <t>Table xxx  Access to clean fuels and technologies for cooking , Percent Total  Population, 2000-2020</t>
  </si>
  <si>
    <t>https://trackingsdg7.esmap.org/</t>
  </si>
  <si>
    <t>FUEL</t>
  </si>
  <si>
    <t>0.1  [ 0 - 2.2 ]</t>
  </si>
  <si>
    <t>0.2  [ 0 - 2.4 ]</t>
  </si>
  <si>
    <t>0.3  [ 0 - 2.4 ]</t>
  </si>
  <si>
    <t>0.3  [ 0 - 2.6 ]</t>
  </si>
  <si>
    <t>0.4  [ 0 - 2.6 ]</t>
  </si>
  <si>
    <t>0.4  [ 0 - 2.7 ]</t>
  </si>
  <si>
    <t>0.5  [ 0 - 3 ]</t>
  </si>
  <si>
    <t>0.8  [ 0 - 3.7 ]</t>
  </si>
  <si>
    <t>0.9  [ 0 - 4 ]</t>
  </si>
  <si>
    <t>1  [ 0 - 4 ]</t>
  </si>
  <si>
    <t>1.1  [ 0.1 - 4.1 ]</t>
  </si>
  <si>
    <t>1.1  [ 0.1 - 4.5 ]</t>
  </si>
  <si>
    <t>1.3  [ 0.1 - 5 ]</t>
  </si>
  <si>
    <t>1.4  [ 0.1 - 5.4 ]</t>
  </si>
  <si>
    <t>1.5  [ 0.1 - 5.6 ]</t>
  </si>
  <si>
    <t>1.6  [ 0.1 - 6.4 ]</t>
  </si>
  <si>
    <t>43  [ 26.9 - 61.8 ]</t>
  </si>
  <si>
    <t>43.8  [ 27.3 - 61.8 ]</t>
  </si>
  <si>
    <t>44.2  [ 28.4 - 61.4 ]</t>
  </si>
  <si>
    <t>44.4  [ 28.5 - 62.4 ]</t>
  </si>
  <si>
    <t>45.1  [ 29.9 - 61.8 ]</t>
  </si>
  <si>
    <t>45.3  [ 29.7 - 62.7 ]</t>
  </si>
  <si>
    <t>45.6  [ 30.9 - 62.3 ]</t>
  </si>
  <si>
    <t>45.5  [ 30.7 - 62 ]</t>
  </si>
  <si>
    <t>45.4  [ 31.2 - 62.4 ]</t>
  </si>
  <si>
    <t>45.6  [ 31.3 - 62.3 ]</t>
  </si>
  <si>
    <t>45.9  [ 30.3 - 62.4 ]</t>
  </si>
  <si>
    <t>46.1  [ 31.3 - 61.7 ]</t>
  </si>
  <si>
    <t>46  [ 30.4 - 62.4 ]</t>
  </si>
  <si>
    <t>46  [ 30.5 - 62 ]</t>
  </si>
  <si>
    <t>46.2  [ 30.9 - 61.8 ]</t>
  </si>
  <si>
    <t>46.1  [ 30.2 - 62.9 ]</t>
  </si>
  <si>
    <t>45.6  [ 29.4 - 62.4 ]</t>
  </si>
  <si>
    <t>45.4  [ 29.1 - 62.7 ]</t>
  </si>
  <si>
    <t>0.1  [ 0 - 3.5 ]</t>
  </si>
  <si>
    <t>0.1  [ 0 - 3.2 ]</t>
  </si>
  <si>
    <t>0.1  [ 0 - 3.3 ]</t>
  </si>
  <si>
    <t>0.2  [ 0 - 3.3 ]</t>
  </si>
  <si>
    <t>0.2  [ 0 - 3.5 ]</t>
  </si>
  <si>
    <t>0.2  [ 0 - 3.7 ]</t>
  </si>
  <si>
    <t>0.3  [ 0 - 3.9 ]</t>
  </si>
  <si>
    <t>0.4  [ 0 - 3.9 ]</t>
  </si>
  <si>
    <t>0.4  [ 0 - 4.5 ]</t>
  </si>
  <si>
    <t>0.5  [ 0 - 4.7 ]</t>
  </si>
  <si>
    <t>0.6  [ 0 - 4.9 ]</t>
  </si>
  <si>
    <t>0.8  [ 0 - 5.2 ]</t>
  </si>
  <si>
    <t>0.9  [ 0 - 5.9 ]</t>
  </si>
  <si>
    <t>1.1  [ 0 - 6.3 ]</t>
  </si>
  <si>
    <t>1.3  [ 0 - 7 ]</t>
  </si>
  <si>
    <t>1.5  [ 0 - 7.8 ]</t>
  </si>
  <si>
    <t>1.8  [ 0 - 8.6 ]</t>
  </si>
  <si>
    <t>Biomass</t>
  </si>
  <si>
    <t>32.6  [ 16.2 - 51.8 ]</t>
  </si>
  <si>
    <t>32.8  [ 17.7 - 50.6 ]</t>
  </si>
  <si>
    <t>33  [ 18.7 - 49.6 ]</t>
  </si>
  <si>
    <t>33.2  [ 19.6 - 49.1 ]</t>
  </si>
  <si>
    <t>33.3  [ 20 - 47.2 ]</t>
  </si>
  <si>
    <t>33.6  [ 20.7 - 47.7 ]</t>
  </si>
  <si>
    <t>33.7  [ 21.6 - 48.1 ]</t>
  </si>
  <si>
    <t>34.5  [ 21.8 - 47.6 ]</t>
  </si>
  <si>
    <t>34.9  [ 22 - 47.8 ]</t>
  </si>
  <si>
    <t>35.2  [ 22.4 - 48.4 ]</t>
  </si>
  <si>
    <t>35.1  [ 22.1 - 48.5 ]</t>
  </si>
  <si>
    <t>35.3  [ 22.6 - 48.3 ]</t>
  </si>
  <si>
    <t>35.2  [ 22.3 - 49.4 ]</t>
  </si>
  <si>
    <t>34.9  [ 22.1 - 48.9 ]</t>
  </si>
  <si>
    <t>34.8  [ 22.3 - 49.2 ]</t>
  </si>
  <si>
    <t>34.7  [ 21.5 - 49 ]</t>
  </si>
  <si>
    <t>34.8  [ 21.8 - 49.9 ]</t>
  </si>
  <si>
    <t>34.7  [ 21.5 - 49.9 ]</t>
  </si>
  <si>
    <t>21.9  [ 9.5 - 40.5 ]</t>
  </si>
  <si>
    <t>21.2  [ 9.5 - 37.8 ]</t>
  </si>
  <si>
    <t>20.9  [ 9.9 - 35.5 ]</t>
  </si>
  <si>
    <t>20.3  [ 10.1 - 33.3 ]</t>
  </si>
  <si>
    <t>19.9  [ 9.8 - 32 ]</t>
  </si>
  <si>
    <t>19.2  [ 10.1 - 31.5 ]</t>
  </si>
  <si>
    <t>18.5  [ 9.9 - 30 ]</t>
  </si>
  <si>
    <t>18.2  [ 9.5 - 28.9 ]</t>
  </si>
  <si>
    <t>17.7  [ 9.8 - 28.1 ]</t>
  </si>
  <si>
    <t>16.5  [ 8.9 - 26.4 ]</t>
  </si>
  <si>
    <t>16  [ 8.7 - 26 ]</t>
  </si>
  <si>
    <t>15.7  [ 8.5 - 24.9 ]</t>
  </si>
  <si>
    <t>15.7  [ 8.3 - 25.4 ]</t>
  </si>
  <si>
    <t>15.6  [ 8.4 - 25.4 ]</t>
  </si>
  <si>
    <t>14.9  [ 8.2 - 24.7 ]</t>
  </si>
  <si>
    <t>14.8  [ 7.2 - 25.2 ]</t>
  </si>
  <si>
    <t>14.8  [ 7.2 - 25.6 ]</t>
  </si>
  <si>
    <t>14.4  [ 6.6 - 26.1 ]</t>
  </si>
  <si>
    <t>0  [ 0 - 1 ]</t>
  </si>
  <si>
    <t>0  [ 0 - 0.9 ]</t>
  </si>
  <si>
    <t>0  [ 0 - 0.7 ]</t>
  </si>
  <si>
    <t>0  [ 0 - 0.8 ]</t>
  </si>
  <si>
    <t>0  [ 0 - 0.6 ]</t>
  </si>
  <si>
    <t>0  [ 0 - 0.5 ]</t>
  </si>
  <si>
    <t>0  [ 0 - 0.4 ]</t>
  </si>
  <si>
    <t>6.9  [ 2.9 - 13.1 ]</t>
  </si>
  <si>
    <t>6.3  [ 2.6 - 12.2 ]</t>
  </si>
  <si>
    <t>5.7  [ 2.3 - 11.3 ]</t>
  </si>
  <si>
    <t>5.1  [ 2 - 10.1 ]</t>
  </si>
  <si>
    <t>4.5  [ 1.6 - 9.4 ]</t>
  </si>
  <si>
    <t>4  [ 1.3 - 8.9 ]</t>
  </si>
  <si>
    <t>3.5  [ 1.1 - 8.2 ]</t>
  </si>
  <si>
    <t>3.1  [ 0.9 - 7.6 ]</t>
  </si>
  <si>
    <t>2.7  [ 0.6 - 6.9 ]</t>
  </si>
  <si>
    <t>1.9  [ 0.3 - 5.9 ]</t>
  </si>
  <si>
    <t>1.7  [ 0.2 - 5.8 ]</t>
  </si>
  <si>
    <t>1.5  [ 0.1 - 5.5 ]</t>
  </si>
  <si>
    <t>1.4  [ 0.1 - 5.6 ]</t>
  </si>
  <si>
    <t>1.3  [ 0.1 - 5.2 ]</t>
  </si>
  <si>
    <t>1.1  [ 0 - 5.4 ]</t>
  </si>
  <si>
    <t>1  [ 0 - 5.7 ]</t>
  </si>
  <si>
    <t>1  [ 0 - 5.8 ]</t>
  </si>
  <si>
    <t>0.9  [ 0 - 6.5 ]</t>
  </si>
  <si>
    <t>40.4  [ 28.5 - 52.5 ]</t>
  </si>
  <si>
    <t>41.7  [ 30 - 53.7 ]</t>
  </si>
  <si>
    <t>42.8  [ 31.1 - 55.1 ]</t>
  </si>
  <si>
    <t>43.6  [ 32.4 - 55.9 ]</t>
  </si>
  <si>
    <t>44.1  [ 32 - 56.2 ]</t>
  </si>
  <si>
    <t>44  [ 32.2 - 56.1 ]</t>
  </si>
  <si>
    <t>43.7  [ 32.5 - 56.2 ]</t>
  </si>
  <si>
    <t>43.7  [ 32.5 - 56 ]</t>
  </si>
  <si>
    <t>42.8  [ 31.6 - 55.2 ]</t>
  </si>
  <si>
    <t>38.7  [ 26.9 - 52.4 ]</t>
  </si>
  <si>
    <t>37.1  [ 24.2 - 51.4 ]</t>
  </si>
  <si>
    <t>35  [ 22.1 - 50.3 ]</t>
  </si>
  <si>
    <t>33.1  [ 19.8 - 49.8 ]</t>
  </si>
  <si>
    <t>31  [ 16.6 - 50.4 ]</t>
  </si>
  <si>
    <t>28.9  [ 13.6 - 49.5 ]</t>
  </si>
  <si>
    <t>27.2  [ 11.5 - 49.7 ]</t>
  </si>
  <si>
    <t>25.1  [ 9 - 50 ]</t>
  </si>
  <si>
    <t>22.9  [ 7.4 - 49.4 ]</t>
  </si>
  <si>
    <t>4.6  [ 1.6 - 9.4 ]</t>
  </si>
  <si>
    <t>4.9  [ 1.9 - 10 ]</t>
  </si>
  <si>
    <t>5.4  [ 2.2 - 10.8 ]</t>
  </si>
  <si>
    <t>6  [ 2.4 - 11.6 ]</t>
  </si>
  <si>
    <t>6.8  [ 3 - 13 ]</t>
  </si>
  <si>
    <t>7.6  [ 3.5 - 13.7 ]</t>
  </si>
  <si>
    <t>8.6  [ 4.2 - 15.4 ]</t>
  </si>
  <si>
    <t>9.9  [ 5 - 16.5 ]</t>
  </si>
  <si>
    <t>11.3  [ 6 - 18.7 ]</t>
  </si>
  <si>
    <t>16.2  [ 8.1 - 26.4 ]</t>
  </si>
  <si>
    <t>17.8  [ 9 - 28.7 ]</t>
  </si>
  <si>
    <t>19.3  [ 9.6 - 31.8 ]</t>
  </si>
  <si>
    <t>20.6  [ 9.7 - 35.2 ]</t>
  </si>
  <si>
    <t>21.7  [ 9.4 - 38.4 ]</t>
  </si>
  <si>
    <t>22.7  [ 8.8 - 41.7 ]</t>
  </si>
  <si>
    <t>24  [ 8.6 - 44.7 ]</t>
  </si>
  <si>
    <t>24.6  [ 7.5 - 48.8 ]</t>
  </si>
  <si>
    <t>25.3  [ 6.6 - 51.7 ]</t>
  </si>
  <si>
    <t>47  [ 32.7 - 61.2 ]</t>
  </si>
  <si>
    <t>45.8  [ 32.3 - 59.8 ]</t>
  </si>
  <si>
    <t>44.9  [ 31.3 - 59 ]</t>
  </si>
  <si>
    <t>44.1  [ 30.1 - 57.5 ]</t>
  </si>
  <si>
    <t>43.5  [ 30.2 - 57.1 ]</t>
  </si>
  <si>
    <t>43.3  [ 29.5 - 57.1 ]</t>
  </si>
  <si>
    <t>42.8  [ 28.9 - 55.7 ]</t>
  </si>
  <si>
    <t>42.1  [ 28.6 - 55.4 ]</t>
  </si>
  <si>
    <t>41.8  [ 28 - 54.8 ]</t>
  </si>
  <si>
    <t>41.5  [ 26 - 56 ]</t>
  </si>
  <si>
    <t>41.7  [ 25.5 - 57.3 ]</t>
  </si>
  <si>
    <t>41.9  [ 24.7 - 59.2 ]</t>
  </si>
  <si>
    <t>42.3  [ 22.7 - 61.1 ]</t>
  </si>
  <si>
    <t>42.9  [ 22.3 - 64.3 ]</t>
  </si>
  <si>
    <t>43.3  [ 20.8 - 66.6 ]</t>
  </si>
  <si>
    <t>43.9  [ 20.8 - 70 ]</t>
  </si>
  <si>
    <t>43.9  [ 19.3 - 73.4 ]</t>
  </si>
  <si>
    <t>44  [ 17.6 - 77 ]</t>
  </si>
  <si>
    <t>0  [ 0 - 0.2 ]</t>
  </si>
  <si>
    <t>0  [ 0 - 0.3 ]</t>
  </si>
  <si>
    <t>0  [ 0 - 1.1 ]</t>
  </si>
  <si>
    <t>0  [ 0 - 1.5 ]</t>
  </si>
  <si>
    <t>0  [ 0 - 2 ]</t>
  </si>
  <si>
    <t>0  [ 0 - 2.2 ]</t>
  </si>
  <si>
    <t>0  [ 0 - 2.9 ]</t>
  </si>
  <si>
    <t>0  [ 0 - 3.8 ]</t>
  </si>
  <si>
    <t>0  [ 0 - 3.9 ]</t>
  </si>
  <si>
    <t>0  [ 0 - 5.6 ]</t>
  </si>
  <si>
    <t>0  [ 0 - 6.5 ]</t>
  </si>
  <si>
    <t>0  [ 0 - 3.6 ]</t>
  </si>
  <si>
    <t>0  [ 0 - 3.5 ]</t>
  </si>
  <si>
    <t>0  [ 0 - 3 ]</t>
  </si>
  <si>
    <t>0  [ 0 - 3.2 ]</t>
  </si>
  <si>
    <t>0  [ 0 - 3.3 ]</t>
  </si>
  <si>
    <t>0  [ 0 - 3.4 ]</t>
  </si>
  <si>
    <t>0  [ 0 - 3.1 ]</t>
  </si>
  <si>
    <t>0  [ 0 - 3.7 ]</t>
  </si>
  <si>
    <t>0  [ 0 - 4.6 ]</t>
  </si>
  <si>
    <t>0  [ 0 - 4.3 ]</t>
  </si>
  <si>
    <t>0  [ 0 - 5.7 ]</t>
  </si>
  <si>
    <t>0  [ 0 - 5.4 ]</t>
  </si>
  <si>
    <t>0  [ 0 - 6.7 ]</t>
  </si>
  <si>
    <t>0  [ 0 - 7.8 ]</t>
  </si>
  <si>
    <t>13.8  [ 3.7 - 29.5 ]</t>
  </si>
  <si>
    <t>15  [ 4.8 - 30.9 ]</t>
  </si>
  <si>
    <t>15.8  [ 5 - 31.2 ]</t>
  </si>
  <si>
    <t>16.8  [ 5.2 - 32 ]</t>
  </si>
  <si>
    <t>17.7  [ 5.9 - 33.4 ]</t>
  </si>
  <si>
    <t>18.4  [ 6.7 - 34.9 ]</t>
  </si>
  <si>
    <t>18.5  [ 6.7 - 35.1 ]</t>
  </si>
  <si>
    <t>19.1  [ 7 - 35.2 ]</t>
  </si>
  <si>
    <t>19.2  [ 6.8 - 35.4 ]</t>
  </si>
  <si>
    <t>18.9  [ 7.2 - 36.1 ]</t>
  </si>
  <si>
    <t>18.3  [ 6.6 - 34.6 ]</t>
  </si>
  <si>
    <t>18.2  [ 6.5 - 34.7 ]</t>
  </si>
  <si>
    <t>17.7  [ 6.2 - 34 ]</t>
  </si>
  <si>
    <t>17.3  [ 5.9 - 33.9 ]</t>
  </si>
  <si>
    <t>16.9  [ 5.5 - 34.3 ]</t>
  </si>
  <si>
    <t>16.3  [ 4.8 - 34.5 ]</t>
  </si>
  <si>
    <t>15.5  [ 4.3 - 34.9 ]</t>
  </si>
  <si>
    <t>15.1  [ 3.6 - 36.3 ]</t>
  </si>
  <si>
    <t>0.4  [ 0 - 1.9 ]</t>
  </si>
  <si>
    <t>0.5  [ 0 - 2.2 ]</t>
  </si>
  <si>
    <t>0.6  [ 0 - 2.6 ]</t>
  </si>
  <si>
    <t>0.7  [ 0.1 - 2.8 ]</t>
  </si>
  <si>
    <t>0.9  [ 0.1 - 3.2 ]</t>
  </si>
  <si>
    <t>1.2  [ 0.2 - 4 ]</t>
  </si>
  <si>
    <t>1.4  [ 0.3 - 4.4 ]</t>
  </si>
  <si>
    <t>1.8  [ 0.4 - 5.3 ]</t>
  </si>
  <si>
    <t>2.1  [ 0.4 - 6 ]</t>
  </si>
  <si>
    <t>3.3  [ 0.8 - 8.7 ]</t>
  </si>
  <si>
    <t>3.7  [ 1 - 9.2 ]</t>
  </si>
  <si>
    <t>4.2  [ 1.1 - 10.4 ]</t>
  </si>
  <si>
    <t>4.5  [ 1.1 - 11.3 ]</t>
  </si>
  <si>
    <t>5  [ 1.2 - 13 ]</t>
  </si>
  <si>
    <t>5.4  [ 1.3 - 14.3 ]</t>
  </si>
  <si>
    <t>5.7  [ 1.2 - 16.4 ]</t>
  </si>
  <si>
    <t>5.9  [ 1.2 - 17.8 ]</t>
  </si>
  <si>
    <t>6.3  [ 1.1 - 19.6 ]</t>
  </si>
  <si>
    <t>0  [ 0 - 0 ]</t>
  </si>
  <si>
    <t>0  [ 0 - 0.1 ]</t>
  </si>
  <si>
    <t>0.1  [ 0 - 0.5 ]</t>
  </si>
  <si>
    <t>0.1  [ 0 - 0.8 ]</t>
  </si>
  <si>
    <t>0.1  [ 0 - 1.1 ]</t>
  </si>
  <si>
    <t>0.2  [ 0 - 1.3 ]</t>
  </si>
  <si>
    <t>0.3  [ 0 - 1.6 ]</t>
  </si>
  <si>
    <t>0.4  [ 0 - 2.1 ]</t>
  </si>
  <si>
    <t>0.5  [ 0 - 2.8 ]</t>
  </si>
  <si>
    <t>0.7  [ 0 - 3.3 ]</t>
  </si>
  <si>
    <t>0.8  [ 0 - 4.1 ]</t>
  </si>
  <si>
    <t>1  [ 0 - 5.3 ]</t>
  </si>
  <si>
    <t>1.2  [ 0 - 7 ]</t>
  </si>
  <si>
    <t>1.5  [ 0 - 8.2 ]</t>
  </si>
  <si>
    <t>85  [ 68.2 - 95.7 ]</t>
  </si>
  <si>
    <t>83.5  [ 66.6 - 94.4 ]</t>
  </si>
  <si>
    <t>82.7  [ 66 - 94.1 ]</t>
  </si>
  <si>
    <t>81.4  [ 64.3 - 93.7 ]</t>
  </si>
  <si>
    <t>80.3  [ 62.8 - 92.8 ]</t>
  </si>
  <si>
    <t>79.2  [ 61.5 - 92.2 ]</t>
  </si>
  <si>
    <t>78.6  [ 59.5 - 91.9 ]</t>
  </si>
  <si>
    <t>77.6  [ 59 - 91.4 ]</t>
  </si>
  <si>
    <t>76.9  [ 57.8 - 91.2 ]</t>
  </si>
  <si>
    <t>75.3  [ 55.8 - 90.1 ]</t>
  </si>
  <si>
    <t>75.1  [ 55.9 - 89.9 ]</t>
  </si>
  <si>
    <t>74.5  [ 54 - 89.7 ]</t>
  </si>
  <si>
    <t>74.2  [ 54 - 90 ]</t>
  </si>
  <si>
    <t>73.5  [ 52.6 - 90 ]</t>
  </si>
  <si>
    <t>73.1  [ 51.2 - 89.5 ]</t>
  </si>
  <si>
    <t>72.4  [ 49 - 90.2 ]</t>
  </si>
  <si>
    <t>71.9  [ 46.6 - 89.7 ]</t>
  </si>
  <si>
    <t>71.3  [ 44.5 - 90.1 ]</t>
  </si>
  <si>
    <t>0.1  [ 0 - 5.5 ]</t>
  </si>
  <si>
    <t>0.1  [ 0 - 5.8 ]</t>
  </si>
  <si>
    <t>0.1  [ 0 - 5 ]</t>
  </si>
  <si>
    <t>0.2  [ 0 - 6 ]</t>
  </si>
  <si>
    <t>0.2  [ 0 - 5.9 ]</t>
  </si>
  <si>
    <t>0.3  [ 0 - 6.8 ]</t>
  </si>
  <si>
    <t>0.4  [ 0 - 6.3 ]</t>
  </si>
  <si>
    <t>0.4  [ 0 - 7.2 ]</t>
  </si>
  <si>
    <t>0.5  [ 0 - 6.8 ]</t>
  </si>
  <si>
    <t>0.7  [ 0 - 8.1 ]</t>
  </si>
  <si>
    <t>0.8  [ 0 - 9 ]</t>
  </si>
  <si>
    <t>1  [ 0 - 8.8 ]</t>
  </si>
  <si>
    <t>1  [ 0 - 9.3 ]</t>
  </si>
  <si>
    <t>1.3  [ 0 - 10.5 ]</t>
  </si>
  <si>
    <t>1.4  [ 0 - 11.2 ]</t>
  </si>
  <si>
    <t>1.5  [ 0 - 12.2 ]</t>
  </si>
  <si>
    <t>1.6  [ 0 - 13.5 ]</t>
  </si>
  <si>
    <t>1.8  [ 0 - 14.2 ]</t>
  </si>
  <si>
    <t>0  [ 0 - 1.4 ]</t>
  </si>
  <si>
    <t>0.1  [ 0 - 1.6 ]</t>
  </si>
  <si>
    <t>0.1  [ 0 - 2 ]</t>
  </si>
  <si>
    <t>0.1  [ 0 - 2.5 ]</t>
  </si>
  <si>
    <t>0.1  [ 0 - 2.7 ]</t>
  </si>
  <si>
    <t>0.1  [ 0 - 3.4 ]</t>
  </si>
  <si>
    <t>0.2  [ 0 - 4.1 ]</t>
  </si>
  <si>
    <t>0.2  [ 0 - 5.3 ]</t>
  </si>
  <si>
    <t>0.1  [ 0 - 1.2 ]</t>
  </si>
  <si>
    <t>0.1  [ 0 - 1.4 ]</t>
  </si>
  <si>
    <t>0.2  [ 0 - 1.6 ]</t>
  </si>
  <si>
    <t>0.2  [ 0 - 1.8 ]</t>
  </si>
  <si>
    <t>0.3  [ 0 - 2.2 ]</t>
  </si>
  <si>
    <t>0.4  [ 0 - 2.5 ]</t>
  </si>
  <si>
    <t>0.4  [ 0 - 3.4 ]</t>
  </si>
  <si>
    <t>0.5  [ 0 - 3.6 ]</t>
  </si>
  <si>
    <t>0.7  [ 0 - 4.7 ]</t>
  </si>
  <si>
    <t>0.7  [ 0 - 5.6 ]</t>
  </si>
  <si>
    <t>0.1  [ 0 - 1.9 ]</t>
  </si>
  <si>
    <t>0.1  [ 0 - 1.5 ]</t>
  </si>
  <si>
    <t>0.1  [ 0 - 0.9 ]</t>
  </si>
  <si>
    <t>0.1  [ 0 - 0.7 ]</t>
  </si>
  <si>
    <t>4.7  [ 0.1 - 17.7 ]</t>
  </si>
  <si>
    <t>4.4  [ 0.2 - 16.6 ]</t>
  </si>
  <si>
    <t>4.2  [ 0.2 - 16.2 ]</t>
  </si>
  <si>
    <t>4.1  [ 0.2 - 15.3 ]</t>
  </si>
  <si>
    <t>4.2  [ 0.2 - 14.2 ]</t>
  </si>
  <si>
    <t>4.1  [ 0.3 - 13.6 ]</t>
  </si>
  <si>
    <t>3.9  [ 0.3 - 13.1 ]</t>
  </si>
  <si>
    <t>3.9  [ 0.4 - 12.6 ]</t>
  </si>
  <si>
    <t>3.9  [ 0.4 - 12.8 ]</t>
  </si>
  <si>
    <t>3.6  [ 0.4 - 11.8 ]</t>
  </si>
  <si>
    <t>3.5  [ 0.4 - 12.3 ]</t>
  </si>
  <si>
    <t>3.4  [ 0.4 - 11.8 ]</t>
  </si>
  <si>
    <t>3.4  [ 0.4 - 12.2 ]</t>
  </si>
  <si>
    <t>3.3  [ 0.2 - 11.5 ]</t>
  </si>
  <si>
    <t>3.1  [ 0.2 - 11.9 ]</t>
  </si>
  <si>
    <t>3.1  [ 0.2 - 12.2 ]</t>
  </si>
  <si>
    <t>3.1  [ 0.1 - 13.2 ]</t>
  </si>
  <si>
    <t>2.9  [ 0.1 - 13.5 ]</t>
  </si>
  <si>
    <t>67.9  [ 43.5 - 86.2 ]</t>
  </si>
  <si>
    <t>68.6  [ 46.3 - 85.6 ]</t>
  </si>
  <si>
    <t>68.6  [ 48.3 - 85.2 ]</t>
  </si>
  <si>
    <t>68.7  [ 50.4 - 84.5 ]</t>
  </si>
  <si>
    <t>68.9  [ 50.4 - 83.6 ]</t>
  </si>
  <si>
    <t>69  [ 52.3 - 82.9 ]</t>
  </si>
  <si>
    <t>68.8  [ 53.2 - 81.9 ]</t>
  </si>
  <si>
    <t>69.1  [ 53.8 - 81.6 ]</t>
  </si>
  <si>
    <t>68.8  [ 52.9 - 81.7 ]</t>
  </si>
  <si>
    <t>68.4  [ 53.2 - 80.7 ]</t>
  </si>
  <si>
    <t>68.2  [ 51.8 - 81.2 ]</t>
  </si>
  <si>
    <t>68  [ 51.9 - 80.3 ]</t>
  </si>
  <si>
    <t>67.6  [ 51.4 - 81 ]</t>
  </si>
  <si>
    <t>67  [ 50.1 - 80.9 ]</t>
  </si>
  <si>
    <t>66.9  [ 49 - 81.5 ]</t>
  </si>
  <si>
    <t>66.4  [ 47.6 - 81.5 ]</t>
  </si>
  <si>
    <t>65.9  [ 46.1 - 82.1 ]</t>
  </si>
  <si>
    <t>65.2  [ 44.6 - 82.1 ]</t>
  </si>
  <si>
    <t>25.4  [ 8.9 - 50.4 ]</t>
  </si>
  <si>
    <t>25.4  [ 9.5 - 47.8 ]</t>
  </si>
  <si>
    <t>25.5  [ 10.6 - 44.9 ]</t>
  </si>
  <si>
    <t>25.5  [ 11.4 - 43.7 ]</t>
  </si>
  <si>
    <t>25.6  [ 12.4 - 43.1 ]</t>
  </si>
  <si>
    <t>25.6  [ 12.3 - 42 ]</t>
  </si>
  <si>
    <t>26  [ 14.1 - 40.4 ]</t>
  </si>
  <si>
    <t>25.9  [ 14.4 - 40 ]</t>
  </si>
  <si>
    <t>26.1  [ 14.2 - 41.3 ]</t>
  </si>
  <si>
    <t>26.7  [ 14.7 - 41.7 ]</t>
  </si>
  <si>
    <t>26.9  [ 15.2 - 41.8 ]</t>
  </si>
  <si>
    <t>27.3  [ 15.1 - 43 ]</t>
  </si>
  <si>
    <t>27.3  [ 15 - 43.8 ]</t>
  </si>
  <si>
    <t>28  [ 15.6 - 44.2 ]</t>
  </si>
  <si>
    <t>27.9  [ 14.7 - 45.4 ]</t>
  </si>
  <si>
    <t>28.1  [ 14.2 - 46.7 ]</t>
  </si>
  <si>
    <t>28.5  [ 13.3 - 47.4 ]</t>
  </si>
  <si>
    <t>28.7  [ 12.9 - 49.5 ]</t>
  </si>
  <si>
    <t>0  [ 0 - 1.3 ]</t>
  </si>
  <si>
    <t>0  [ 0 - 1.2 ]</t>
  </si>
  <si>
    <t>0  [ 0 - 1.7 ]</t>
  </si>
  <si>
    <t>0  [ 0 - 1.9 ]</t>
  </si>
  <si>
    <t>0.1  [ 0 - 2.3 ]</t>
  </si>
  <si>
    <t>7.7  [ 3.5 - 14 ]</t>
  </si>
  <si>
    <t>7.4  [ 3.3 - 13.7 ]</t>
  </si>
  <si>
    <t>7.2  [ 3.2 - 13.2 ]</t>
  </si>
  <si>
    <t>6.9  [ 2.9 - 12.9 ]</t>
  </si>
  <si>
    <t>6.7  [ 2.9 - 12.5 ]</t>
  </si>
  <si>
    <t>6.1  [ 2.6 - 11.8 ]</t>
  </si>
  <si>
    <t>5.7  [ 2.5 - 11 ]</t>
  </si>
  <si>
    <t>5.1  [ 2.1 - 10.1 ]</t>
  </si>
  <si>
    <t>4.7  [ 1.9 - 9.4 ]</t>
  </si>
  <si>
    <t>3.4  [ 1.2 - 7.2 ]</t>
  </si>
  <si>
    <t>3  [ 0.9 - 6.9 ]</t>
  </si>
  <si>
    <t>2.6  [ 0.8 - 6.2 ]</t>
  </si>
  <si>
    <t>2.3  [ 0.5 - 5.8 ]</t>
  </si>
  <si>
    <t>2  [ 0.4 - 5.7 ]</t>
  </si>
  <si>
    <t>1.7  [ 0.3 - 5.4 ]</t>
  </si>
  <si>
    <t>1.5  [ 0.2 - 5.1 ]</t>
  </si>
  <si>
    <t>1.4  [ 0.1 - 5.1 ]</t>
  </si>
  <si>
    <t>1.1  [ 0.1 - 4.6 ]</t>
  </si>
  <si>
    <t>10.4  [ 4.8 - 17.9 ]</t>
  </si>
  <si>
    <t>11.2  [ 5.5 - 18.9 ]</t>
  </si>
  <si>
    <t>11.7  [ 5.6 - 19.8 ]</t>
  </si>
  <si>
    <t>12.5  [ 6.2 - 20.7 ]</t>
  </si>
  <si>
    <t>13  [ 6.6 - 21.3 ]</t>
  </si>
  <si>
    <t>13.3  [ 6.5 - 21.9 ]</t>
  </si>
  <si>
    <t>13.3  [ 6.9 - 21.6 ]</t>
  </si>
  <si>
    <t>13.2  [ 6.9 - 21.7 ]</t>
  </si>
  <si>
    <t>13.2  [ 7 - 21.7 ]</t>
  </si>
  <si>
    <t>11.9  [ 6.3 - 20.1 ]</t>
  </si>
  <si>
    <t>11.3  [ 5.6 - 19.2 ]</t>
  </si>
  <si>
    <t>10.9  [ 5.5 - 18.3 ]</t>
  </si>
  <si>
    <t>10.2  [ 4.8 - 17.8 ]</t>
  </si>
  <si>
    <t>9.6  [ 4.4 - 17.7 ]</t>
  </si>
  <si>
    <t>8.9  [ 3.8 - 17.2 ]</t>
  </si>
  <si>
    <t>8.4  [ 3.3 - 16.8 ]</t>
  </si>
  <si>
    <t>7.8  [ 2.6 - 17.2 ]</t>
  </si>
  <si>
    <t>7.2  [ 2.1 - 16.6 ]</t>
  </si>
  <si>
    <t>13.2  [ 6.4 - 22 ]</t>
  </si>
  <si>
    <t>13.7  [ 6.7 - 22.7 ]</t>
  </si>
  <si>
    <t>14.3  [ 7 - 23.4 ]</t>
  </si>
  <si>
    <t>15.1  [ 7.5 - 24.3 ]</t>
  </si>
  <si>
    <t>16  [ 8.1 - 25.7 ]</t>
  </si>
  <si>
    <t>17  [ 8.8 - 27.4 ]</t>
  </si>
  <si>
    <t>18.3  [ 10.1 - 28.6 ]</t>
  </si>
  <si>
    <t>20.1  [ 11 - 30.7 ]</t>
  </si>
  <si>
    <t>21.9  [ 12.2 - 33.7 ]</t>
  </si>
  <si>
    <t>28.2  [ 16.8 - 41.2 ]</t>
  </si>
  <si>
    <t>30.9  [ 18 - 44.1 ]</t>
  </si>
  <si>
    <t>32.9  [ 20.1 - 46.3 ]</t>
  </si>
  <si>
    <t>35.4  [ 21.3 - 49.5 ]</t>
  </si>
  <si>
    <t>37.8  [ 22.8 - 53.4 ]</t>
  </si>
  <si>
    <t>40.1  [ 23.6 - 56.4 ]</t>
  </si>
  <si>
    <t>42.2  [ 24.8 - 59.1 ]</t>
  </si>
  <si>
    <t>44.8  [ 25.8 - 63.8 ]</t>
  </si>
  <si>
    <t>46.6  [ 26.3 - 68.1 ]</t>
  </si>
  <si>
    <t>65.7  [ 48.5 - 81.4 ]</t>
  </si>
  <si>
    <t>65.1  [ 47.3 - 81.1 ]</t>
  </si>
  <si>
    <t>64.3  [ 47.9 - 80.7 ]</t>
  </si>
  <si>
    <t>63.4  [ 45.8 - 79.6 ]</t>
  </si>
  <si>
    <t>62.3  [ 44.7 - 79.2 ]</t>
  </si>
  <si>
    <t>61.7  [ 43.8 - 78.1 ]</t>
  </si>
  <si>
    <t>60.5  [ 43.4 - 77.4 ]</t>
  </si>
  <si>
    <t>59.6  [ 42.4 - 76.2 ]</t>
  </si>
  <si>
    <t>58.2  [ 41.3 - 75.1 ]</t>
  </si>
  <si>
    <t>54.9  [ 37.4 - 71.6 ]</t>
  </si>
  <si>
    <t>53.1  [ 36.1 - 71.2 ]</t>
  </si>
  <si>
    <t>51.8  [ 35.5 - 69.8 ]</t>
  </si>
  <si>
    <t>50.3  [ 34.1 - 69.3 ]</t>
  </si>
  <si>
    <t>48.7  [ 31.1 - 68 ]</t>
  </si>
  <si>
    <t>47  [ 29 - 67.4 ]</t>
  </si>
  <si>
    <t>45.6  [ 27.1 - 66.5 ]</t>
  </si>
  <si>
    <t>43.7  [ 23.8 - 66.2 ]</t>
  </si>
  <si>
    <t>42.5  [ 20.4 - 66.8 ]</t>
  </si>
  <si>
    <t>1.6  [ 0 - 8.2 ]</t>
  </si>
  <si>
    <t>1.3  [ 0 - 7.8 ]</t>
  </si>
  <si>
    <t>1  [ 0 - 7.2 ]</t>
  </si>
  <si>
    <t>0.8  [ 0 - 6.7 ]</t>
  </si>
  <si>
    <t>0.7  [ 0 - 6.1 ]</t>
  </si>
  <si>
    <t>0.6  [ 0 - 5.5 ]</t>
  </si>
  <si>
    <t>0.5  [ 0 - 6.2 ]</t>
  </si>
  <si>
    <t>0.5  [ 0 - 5.5 ]</t>
  </si>
  <si>
    <t>0.4  [ 0 - 4.9 ]</t>
  </si>
  <si>
    <t>0.4  [ 0 - 4.4 ]</t>
  </si>
  <si>
    <t>0.4  [ 0 - 4.8 ]</t>
  </si>
  <si>
    <t>0.4  [ 0 - 4.7 ]</t>
  </si>
  <si>
    <t>0.3  [ 0 - 4.4 ]</t>
  </si>
  <si>
    <t>0.4  [ 0 - 4.2 ]</t>
  </si>
  <si>
    <t>0.3  [ 0 - 4.3 ]</t>
  </si>
  <si>
    <t>0.3  [ 0 - 4.1 ]</t>
  </si>
  <si>
    <t>21.9  [ 14.4 - 30.7 ]</t>
  </si>
  <si>
    <t>20  [ 13 - 28.1 ]</t>
  </si>
  <si>
    <t>18.1  [ 11.7 - 26 ]</t>
  </si>
  <si>
    <t>16.3  [ 10.3 - 23.7 ]</t>
  </si>
  <si>
    <t>14.9  [ 9.2 - 22.1 ]</t>
  </si>
  <si>
    <t>13.6  [ 8.3 - 20.7 ]</t>
  </si>
  <si>
    <t>12.6  [ 7.5 - 19.4 ]</t>
  </si>
  <si>
    <t>11.9  [ 7 - 18.2 ]</t>
  </si>
  <si>
    <t>11  [ 6.4 - 17.3 ]</t>
  </si>
  <si>
    <t>9.3  [ 5 - 15.1 ]</t>
  </si>
  <si>
    <t>8.7  [ 4.5 - 14.5 ]</t>
  </si>
  <si>
    <t>8.2  [ 4.2 - 13.9 ]</t>
  </si>
  <si>
    <t>7.7  [ 4 - 13.6 ]</t>
  </si>
  <si>
    <t>7.3  [ 3.4 - 13.4 ]</t>
  </si>
  <si>
    <t>6.8  [ 3 - 13.1 ]</t>
  </si>
  <si>
    <t>6.5  [ 2.6 - 12.9 ]</t>
  </si>
  <si>
    <t>6.3  [ 2.2 - 13.4 ]</t>
  </si>
  <si>
    <t>6.1  [ 2 - 14 ]</t>
  </si>
  <si>
    <t>14.8  [ 8.9 - 21.9 ]</t>
  </si>
  <si>
    <t>16.1  [ 9.9 - 24.1 ]</t>
  </si>
  <si>
    <t>17.5  [ 11 - 25.3 ]</t>
  </si>
  <si>
    <t>18.8  [ 11.9 - 27 ]</t>
  </si>
  <si>
    <t>19.9  [ 12.7 - 28.7 ]</t>
  </si>
  <si>
    <t>21  [ 13.3 - 30 ]</t>
  </si>
  <si>
    <t>21.9  [ 14.2 - 31.5 ]</t>
  </si>
  <si>
    <t>22.9  [ 15 - 32.5 ]</t>
  </si>
  <si>
    <t>23.7  [ 15.1 - 33.3 ]</t>
  </si>
  <si>
    <t>24.8  [ 15.7 - 35.5 ]</t>
  </si>
  <si>
    <t>24.7  [ 15.2 - 35.6 ]</t>
  </si>
  <si>
    <t>24.7  [ 15.1 - 35.9 ]</t>
  </si>
  <si>
    <t>24.7  [ 14.7 - 36.5 ]</t>
  </si>
  <si>
    <t>24.4  [ 14.2 - 36.5 ]</t>
  </si>
  <si>
    <t>24.1  [ 13.1 - 36.9 ]</t>
  </si>
  <si>
    <t>23.8  [ 12.9 - 37.4 ]</t>
  </si>
  <si>
    <t>23.4  [ 11.6 - 38.8 ]</t>
  </si>
  <si>
    <t>23.1  [ 10.6 - 39.4 ]</t>
  </si>
  <si>
    <t>0.5  [ 0 - 3.9 ]</t>
  </si>
  <si>
    <t>0.5  [ 0 - 4.2 ]</t>
  </si>
  <si>
    <t>0.7  [ 0 - 4.8 ]</t>
  </si>
  <si>
    <t>0.9  [ 0 - 5.4 ]</t>
  </si>
  <si>
    <t>1  [ 0 - 5.5 ]</t>
  </si>
  <si>
    <t>1.4  [ 0 - 6.3 ]</t>
  </si>
  <si>
    <t>1.7  [ 0 - 7.2 ]</t>
  </si>
  <si>
    <t>2.2  [ 0 - 8.4 ]</t>
  </si>
  <si>
    <t>2.7  [ 0 - 9.2 ]</t>
  </si>
  <si>
    <t>4.9  [ 0 - 13.5 ]</t>
  </si>
  <si>
    <t>5.6  [ 0 - 15.3 ]</t>
  </si>
  <si>
    <t>6.7  [ 0 - 16.8 ]</t>
  </si>
  <si>
    <t>7.3  [ 0 - 17.6 ]</t>
  </si>
  <si>
    <t>8.3  [ 0 - 19.9 ]</t>
  </si>
  <si>
    <t>9.1  [ 0 - 21.9 ]</t>
  </si>
  <si>
    <t>9.9  [ 0 - 23.8 ]</t>
  </si>
  <si>
    <t>10.5  [ 0 - 25.7 ]</t>
  </si>
  <si>
    <t>11.5  [ 0 - 27.8 ]</t>
  </si>
  <si>
    <t>60.8  [ 47.9 - 72.3 ]</t>
  </si>
  <si>
    <t>61.2  [ 49.2 - 73.1 ]</t>
  </si>
  <si>
    <t>61.6  [ 49.1 - 73.3 ]</t>
  </si>
  <si>
    <t>61.9  [ 49.8 - 73.5 ]</t>
  </si>
  <si>
    <t>61.7  [ 49.2 - 73.4 ]</t>
  </si>
  <si>
    <t>61.6  [ 48.7 - 73.5 ]</t>
  </si>
  <si>
    <t>61.1  [ 48.1 - 72.5 ]</t>
  </si>
  <si>
    <t>60.3  [ 48.1 - 71.8 ]</t>
  </si>
  <si>
    <t>59.9  [ 47.2 - 71.6 ]</t>
  </si>
  <si>
    <t>57.5  [ 45.1 - 70.4 ]</t>
  </si>
  <si>
    <t>57.1  [ 44.4 - 69.8 ]</t>
  </si>
  <si>
    <t>56.6  [ 43.1 - 69.6 ]</t>
  </si>
  <si>
    <t>56.1  [ 42.4 - 69.1 ]</t>
  </si>
  <si>
    <t>55.5  [ 41.4 - 69.1 ]</t>
  </si>
  <si>
    <t>55.4  [ 40 - 70.3 ]</t>
  </si>
  <si>
    <t>54.7  [ 38.3 - 70.5 ]</t>
  </si>
  <si>
    <t>53.9  [ 37.1 - 70.7 ]</t>
  </si>
  <si>
    <t>53.2  [ 35.1 - 70.7 ]</t>
  </si>
  <si>
    <t>0  [ 0 - 1.6 ]</t>
  </si>
  <si>
    <t>0  [ 0 - 2.1 ]</t>
  </si>
  <si>
    <t>0  [ 0 - 2.3 ]</t>
  </si>
  <si>
    <t>0  [ 0 - 2.6 ]</t>
  </si>
  <si>
    <t>0  [ 0 - 2.5 ]</t>
  </si>
  <si>
    <t>0  [ 0 - 2.8 ]</t>
  </si>
  <si>
    <t>0.1  [ 0 - 4.8 ]</t>
  </si>
  <si>
    <t>0.1  [ 0 - 5.1 ]</t>
  </si>
  <si>
    <t>0.5  [ 0 - 4.1 ]</t>
  </si>
  <si>
    <t>0.4  [ 0 - 4.1 ]</t>
  </si>
  <si>
    <t>0.4  [ 0 - 3.8 ]</t>
  </si>
  <si>
    <t>0.3  [ 0 - 3.8 ]</t>
  </si>
  <si>
    <t>0.4  [ 0 - 3.5 ]</t>
  </si>
  <si>
    <t>0.3  [ 0 - 3.5 ]</t>
  </si>
  <si>
    <t>0.3  [ 0 - 3.3 ]</t>
  </si>
  <si>
    <t>0.2  [ 0 - 3.1 ]</t>
  </si>
  <si>
    <t>0.2  [ 0 - 2.9 ]</t>
  </si>
  <si>
    <t>0.2  [ 0 - 3 ]</t>
  </si>
  <si>
    <t>0.2  [ 0 - 3.4 ]</t>
  </si>
  <si>
    <t>0.1  [ 0 - 3.1 ]</t>
  </si>
  <si>
    <t>0.1  [ 0 - 3 ]</t>
  </si>
  <si>
    <t>0  [ 0 - 2.7 ]</t>
  </si>
  <si>
    <t>0.1  [ 0 - 2.6 ]</t>
  </si>
  <si>
    <t>80.7  [ 70 - 88.8 ]</t>
  </si>
  <si>
    <t>80.2  [ 69.6 - 88.7 ]</t>
  </si>
  <si>
    <t>80.1  [ 69.8 - 88.5 ]</t>
  </si>
  <si>
    <t>79.8  [ 69.5 - 88.3 ]</t>
  </si>
  <si>
    <t>79.6  [ 68.9 - 88.1 ]</t>
  </si>
  <si>
    <t>79.2  [ 68.4 - 87.6 ]</t>
  </si>
  <si>
    <t>78.8  [ 68.4 - 87.2 ]</t>
  </si>
  <si>
    <t>78.4  [ 67.2 - 87 ]</t>
  </si>
  <si>
    <t>78.1  [ 66.7 - 86.6 ]</t>
  </si>
  <si>
    <t>76  [ 64.6 - 85 ]</t>
  </si>
  <si>
    <t>75.4  [ 63.1 - 84.1 ]</t>
  </si>
  <si>
    <t>74.4  [ 62 - 83.9 ]</t>
  </si>
  <si>
    <t>73.7  [ 60.7 - 83.4 ]</t>
  </si>
  <si>
    <t>72.7  [ 59.5 - 82.7 ]</t>
  </si>
  <si>
    <t>71.4  [ 58 - 82 ]</t>
  </si>
  <si>
    <t>70.7  [ 56 - 82.1 ]</t>
  </si>
  <si>
    <t>69.7  [ 53.4 - 81.5 ]</t>
  </si>
  <si>
    <t>68.4  [ 49.8 - 81.5 ]</t>
  </si>
  <si>
    <t>17.2  [ 9.4 - 27.8 ]</t>
  </si>
  <si>
    <t>17.8  [ 9.6 - 28.2 ]</t>
  </si>
  <si>
    <t>17.9  [ 10 - 27.9 ]</t>
  </si>
  <si>
    <t>18.5  [ 10.5 - 29.2 ]</t>
  </si>
  <si>
    <t>19  [ 10.9 - 29.4 ]</t>
  </si>
  <si>
    <t>19.4  [ 11.3 - 29.6 ]</t>
  </si>
  <si>
    <t>19.9  [ 11.7 - 30.7 ]</t>
  </si>
  <si>
    <t>20.3  [ 12.1 - 31.4 ]</t>
  </si>
  <si>
    <t>22.4  [ 13.6 - 34.2 ]</t>
  </si>
  <si>
    <t>23  [ 14.4 - 35.1 ]</t>
  </si>
  <si>
    <t>24  [ 14.8 - 35.9 ]</t>
  </si>
  <si>
    <t>24.6  [ 15 - 37.4 ]</t>
  </si>
  <si>
    <t>25.4  [ 15.6 - 38.4 ]</t>
  </si>
  <si>
    <t>26.7  [ 16.2 - 39.9 ]</t>
  </si>
  <si>
    <t>27.1  [ 16.2 - 41.4 ]</t>
  </si>
  <si>
    <t>28  [ 16.5 - 43.7 ]</t>
  </si>
  <si>
    <t>28.8  [ 16.3 - 46.5 ]</t>
  </si>
  <si>
    <t>0.1  [ 0 - 2.8 ]</t>
  </si>
  <si>
    <t>0.3  [ 0 - 4 ]</t>
  </si>
  <si>
    <t>0.7  [ 0 - 5.8 ]</t>
  </si>
  <si>
    <t>0.9  [ 0 - 7.1 ]</t>
  </si>
  <si>
    <t>0.1  [ 0 - 1.8 ]</t>
  </si>
  <si>
    <t>0.1  [ 0 - 1.3 ]</t>
  </si>
  <si>
    <t>2  [ 0.5 - 5.1 ]</t>
  </si>
  <si>
    <t>1.9  [ 0.4 - 5.1 ]</t>
  </si>
  <si>
    <t>2  [ 0.5 - 5 ]</t>
  </si>
  <si>
    <t>2.1  [ 0.5 - 5.2 ]</t>
  </si>
  <si>
    <t>2.1  [ 0.6 - 5.2 ]</t>
  </si>
  <si>
    <t>2.2  [ 0.6 - 5.4 ]</t>
  </si>
  <si>
    <t>2.3  [ 0.6 - 5.3 ]</t>
  </si>
  <si>
    <t>2.1  [ 0.5 - 5.1 ]</t>
  </si>
  <si>
    <t>2  [ 0.5 - 5.3 ]</t>
  </si>
  <si>
    <t>1.9  [ 0.5 - 5.1 ]</t>
  </si>
  <si>
    <t>1.8  [ 0.4 - 5 ]</t>
  </si>
  <si>
    <t>93.2  [ 87.7 - 96.7 ]</t>
  </si>
  <si>
    <t>92.8  [ 87.4 - 96.5 ]</t>
  </si>
  <si>
    <t>92.3  [ 86.5 - 96.3 ]</t>
  </si>
  <si>
    <t>91.8  [ 86.1 - 95.9 ]</t>
  </si>
  <si>
    <t>91.3  [ 85.2 - 95.4 ]</t>
  </si>
  <si>
    <t>90.8  [ 84.4 - 95 ]</t>
  </si>
  <si>
    <t>90.2  [ 83.8 - 94.6 ]</t>
  </si>
  <si>
    <t>89.5  [ 83.2 - 94.1 ]</t>
  </si>
  <si>
    <t>89  [ 82.4 - 93.7 ]</t>
  </si>
  <si>
    <t>86.6  [ 79.9 - 91.8 ]</t>
  </si>
  <si>
    <t>85.7  [ 78.8 - 91.2 ]</t>
  </si>
  <si>
    <t>84.8  [ 77.1 - 90.3 ]</t>
  </si>
  <si>
    <t>83.9  [ 76.6 - 89.6 ]</t>
  </si>
  <si>
    <t>82.8  [ 75.1 - 89 ]</t>
  </si>
  <si>
    <t>81.5  [ 73.9 - 88.1 ]</t>
  </si>
  <si>
    <t>80.4  [ 72.3 - 87.2 ]</t>
  </si>
  <si>
    <t>78.9  [ 70.2 - 86.2 ]</t>
  </si>
  <si>
    <t>77.6  [ 68.6 - 85.3 ]</t>
  </si>
  <si>
    <t>4.2  [ 1.5 - 8.8 ]</t>
  </si>
  <si>
    <t>4.6  [ 1.7 - 9.6 ]</t>
  </si>
  <si>
    <t>5.2  [ 2 - 10.2 ]</t>
  </si>
  <si>
    <t>5.7  [ 2.4 - 11 ]</t>
  </si>
  <si>
    <t>6.2  [ 2.8 - 11.8 ]</t>
  </si>
  <si>
    <t>6.8  [ 3.1 - 12.5 ]</t>
  </si>
  <si>
    <t>7.3  [ 3.6 - 13.2 ]</t>
  </si>
  <si>
    <t>8  [ 4 - 13.9 ]</t>
  </si>
  <si>
    <t>8.4  [ 4.3 - 14.5 ]</t>
  </si>
  <si>
    <t>10.7  [ 6 - 17.3 ]</t>
  </si>
  <si>
    <t>11.7  [ 6.7 - 18.4 ]</t>
  </si>
  <si>
    <t>12.6  [ 7.5 - 19.7 ]</t>
  </si>
  <si>
    <t>13.5  [ 8.2 - 20.6 ]</t>
  </si>
  <si>
    <t>14.7  [ 9 - 22.3 ]</t>
  </si>
  <si>
    <t>16  [ 10 - 23.2 ]</t>
  </si>
  <si>
    <t>17.2  [ 10.9 - 24.9 ]</t>
  </si>
  <si>
    <t>18.8  [ 11.9 - 27.1 ]</t>
  </si>
  <si>
    <t>20.1  [ 12.7 - 28.9 ]</t>
  </si>
  <si>
    <t>1.4  [ 0.1 - 5.9 ]</t>
  </si>
  <si>
    <t>1.4  [ 0.1 - 5.3 ]</t>
  </si>
  <si>
    <t>1.6  [ 0.1 - 5.7 ]</t>
  </si>
  <si>
    <t>1.6  [ 0.2 - 5.6 ]</t>
  </si>
  <si>
    <t>1.7  [ 0.2 - 5.3 ]</t>
  </si>
  <si>
    <t>1.7  [ 0.2 - 5.6 ]</t>
  </si>
  <si>
    <t>1.8  [ 0.3 - 5.8 ]</t>
  </si>
  <si>
    <t>1.9  [ 0.3 - 6.1 ]</t>
  </si>
  <si>
    <t>2.2  [ 0.3 - 6.6 ]</t>
  </si>
  <si>
    <t>2.3  [ 0.4 - 6.5 ]</t>
  </si>
  <si>
    <t>2.4  [ 0.4 - 7.1 ]</t>
  </si>
  <si>
    <t>2.5  [ 0.5 - 7 ]</t>
  </si>
  <si>
    <t>2.6  [ 0.5 - 7.4 ]</t>
  </si>
  <si>
    <t>2.7  [ 0.5 - 7.3 ]</t>
  </si>
  <si>
    <t>2.8  [ 0.5 - 7.7 ]</t>
  </si>
  <si>
    <t>2.9  [ 0.6 - 7.7 ]</t>
  </si>
  <si>
    <t>3  [ 0.6 - 8.3 ]</t>
  </si>
  <si>
    <t>1.1  [ 0.1 - 4.3 ]</t>
  </si>
  <si>
    <t>1.1  [ 0.1 - 3.9 ]</t>
  </si>
  <si>
    <t>1  [ 0.1 - 3.7 ]</t>
  </si>
  <si>
    <t>1  [ 0.1 - 3.6 ]</t>
  </si>
  <si>
    <t>0.9  [ 0.1 - 3.4 ]</t>
  </si>
  <si>
    <t>0.9  [ 0.1 - 3.1 ]</t>
  </si>
  <si>
    <t>0.8  [ 0.1 - 3 ]</t>
  </si>
  <si>
    <t>0.8  [ 0.1 - 2.8 ]</t>
  </si>
  <si>
    <t>0.9  [ 0.1 - 2.9 ]</t>
  </si>
  <si>
    <t>0.9  [ 0.1 - 2.8 ]</t>
  </si>
  <si>
    <t>0.9  [ 0.2 - 3.1 ]</t>
  </si>
  <si>
    <t>1  [ 0.2 - 3 ]</t>
  </si>
  <si>
    <t>1  [ 0.2 - 3.3 ]</t>
  </si>
  <si>
    <t>1.1  [ 0.2 - 3.4 ]</t>
  </si>
  <si>
    <t>1.2  [ 0.2 - 3.7 ]</t>
  </si>
  <si>
    <t>1.3  [ 0.2 - 3.9 ]</t>
  </si>
  <si>
    <t>1.4  [ 0.3 - 4.5 ]</t>
  </si>
  <si>
    <t>84.9  [ 72.3 - 93.6 ]</t>
  </si>
  <si>
    <t>84.8  [ 73.1 - 93.1 ]</t>
  </si>
  <si>
    <t>84.8  [ 73.7 - 93 ]</t>
  </si>
  <si>
    <t>84.5  [ 73.1 - 92.6 ]</t>
  </si>
  <si>
    <t>84.2  [ 73.2 - 91.9 ]</t>
  </si>
  <si>
    <t>83.9  [ 72.8 - 91.6 ]</t>
  </si>
  <si>
    <t>83.5  [ 72.6 - 91.6 ]</t>
  </si>
  <si>
    <t>83  [ 72.3 - 90.9 ]</t>
  </si>
  <si>
    <t>82.3  [ 71.2 - 90.4 ]</t>
  </si>
  <si>
    <t>79.9  [ 68.5 - 88.7 ]</t>
  </si>
  <si>
    <t>78.8  [ 67.4 - 87.8 ]</t>
  </si>
  <si>
    <t>78  [ 66.2 - 86.9 ]</t>
  </si>
  <si>
    <t>77  [ 64.7 - 86.2 ]</t>
  </si>
  <si>
    <t>75.8  [ 63.5 - 85.5 ]</t>
  </si>
  <si>
    <t>74.8  [ 62.4 - 85.2 ]</t>
  </si>
  <si>
    <t>73.8  [ 61 - 83.8 ]</t>
  </si>
  <si>
    <t>72.4  [ 59.7 - 83.2 ]</t>
  </si>
  <si>
    <t>71.2  [ 57.4 - 82.7 ]</t>
  </si>
  <si>
    <t>11.5  [ 4.1 - 23 ]</t>
  </si>
  <si>
    <t>11.7  [ 4.5 - 22.4 ]</t>
  </si>
  <si>
    <t>12  [ 4.6 - 22.2 ]</t>
  </si>
  <si>
    <t>12.1  [ 5.2 - 22 ]</t>
  </si>
  <si>
    <t>12.5  [ 5.3 - 22.4 ]</t>
  </si>
  <si>
    <t>12.8  [ 5.6 - 22.7 ]</t>
  </si>
  <si>
    <t>13.1  [ 5.8 - 23.5 ]</t>
  </si>
  <si>
    <t>13.5  [ 6.3 - 23.6 ]</t>
  </si>
  <si>
    <t>14.1  [ 6.8 - 23.9 ]</t>
  </si>
  <si>
    <t>15.9  [ 7.9 - 26.5 ]</t>
  </si>
  <si>
    <t>16.7  [ 8.8 - 27.5 ]</t>
  </si>
  <si>
    <t>17.3  [ 9.1 - 28.2 ]</t>
  </si>
  <si>
    <t>18  [ 9.7 - 29.2 ]</t>
  </si>
  <si>
    <t>18.8  [ 10.4 - 29.9 ]</t>
  </si>
  <si>
    <t>19.4  [ 10.6 - 30.9 ]</t>
  </si>
  <si>
    <t>20.1  [ 11.3 - 31.8 ]</t>
  </si>
  <si>
    <t>21  [ 11.1 - 33 ]</t>
  </si>
  <si>
    <t>21.6  [ 11.4 - 34 ]</t>
  </si>
  <si>
    <t>0.1  [ 0 - 2.4 ]</t>
  </si>
  <si>
    <t>0.3  [ 0 - 3.2 ]</t>
  </si>
  <si>
    <t>0.5  [ 0 - 4 ]</t>
  </si>
  <si>
    <t>0.6  [ 0 - 4.3 ]</t>
  </si>
  <si>
    <t>0.9  [ 0 - 5.1 ]</t>
  </si>
  <si>
    <t>0.9  [ 0 - 5.5 ]</t>
  </si>
  <si>
    <t>1.3  [ 0 - 6.9 ]</t>
  </si>
  <si>
    <t>0.4  [ 0 - 8.7 ]</t>
  </si>
  <si>
    <t>0.5  [ 0 - 9 ]</t>
  </si>
  <si>
    <t>0.5  [ 0 - 9.5 ]</t>
  </si>
  <si>
    <t>0.5  [ 0 - 10.1 ]</t>
  </si>
  <si>
    <t>0.6  [ 0 - 10.9 ]</t>
  </si>
  <si>
    <t>0.6  [ 0 - 10.2 ]</t>
  </si>
  <si>
    <t>0.7  [ 0 - 11.7 ]</t>
  </si>
  <si>
    <t>0.8  [ 0 - 11.5 ]</t>
  </si>
  <si>
    <t>1  [ 0 - 11.6 ]</t>
  </si>
  <si>
    <t>1.3  [ 0 - 13.3 ]</t>
  </si>
  <si>
    <t>1.4  [ 0 - 13.4 ]</t>
  </si>
  <si>
    <t>1.5  [ 0 - 14.5 ]</t>
  </si>
  <si>
    <t>1.7  [ 0 - 15.1 ]</t>
  </si>
  <si>
    <t>1.8  [ 0 - 15 ]</t>
  </si>
  <si>
    <t>1.8  [ 0 - 15.7 ]</t>
  </si>
  <si>
    <t>1.9  [ 0 - 17.8 ]</t>
  </si>
  <si>
    <t>2  [ 0 - 16.6 ]</t>
  </si>
  <si>
    <t>2.2  [ 0 - 18.4 ]</t>
  </si>
  <si>
    <t>6.7  [ 1 - 13.8 ]</t>
  </si>
  <si>
    <t>6.8  [ 1.1 - 14.1 ]</t>
  </si>
  <si>
    <t>7.1  [ 1.5 - 15 ]</t>
  </si>
  <si>
    <t>7.2  [ 1.6 - 15.2 ]</t>
  </si>
  <si>
    <t>7.4  [ 1.8 - 16.1 ]</t>
  </si>
  <si>
    <t>7.5  [ 2.2 - 16.4 ]</t>
  </si>
  <si>
    <t>7.7  [ 2.3 - 17.3 ]</t>
  </si>
  <si>
    <t>7.8  [ 2.3 - 17.7 ]</t>
  </si>
  <si>
    <t>8.1  [ 2.4 - 18.5 ]</t>
  </si>
  <si>
    <t>8.6  [ 2.6 - 19 ]</t>
  </si>
  <si>
    <t>9  [ 2.7 - 20 ]</t>
  </si>
  <si>
    <t>9.3  [ 2.7 - 20.1 ]</t>
  </si>
  <si>
    <t>9.7  [ 2.9 - 20.1 ]</t>
  </si>
  <si>
    <t>10.2  [ 3.1 - 21 ]</t>
  </si>
  <si>
    <t>10.7  [ 2.7 - 21.7 ]</t>
  </si>
  <si>
    <t>11  [ 2.5 - 21.8 ]</t>
  </si>
  <si>
    <t>11.6  [ 2.9 - 24.1 ]</t>
  </si>
  <si>
    <t>12.2  [ 2.7 - 25 ]</t>
  </si>
  <si>
    <t>26.5  [ 15 - 39 ]</t>
  </si>
  <si>
    <t>27.1  [ 15.4 - 39.6 ]</t>
  </si>
  <si>
    <t>27.6  [ 16.1 - 40.1 ]</t>
  </si>
  <si>
    <t>28.8  [ 17 - 41.2 ]</t>
  </si>
  <si>
    <t>29.5  [ 17.6 - 41.9 ]</t>
  </si>
  <si>
    <t>30  [ 16.6 - 42.4 ]</t>
  </si>
  <si>
    <t>30.4  [ 17 - 42.9 ]</t>
  </si>
  <si>
    <t>30.7  [ 18 - 43.9 ]</t>
  </si>
  <si>
    <t>32.1  [ 18 - 45 ]</t>
  </si>
  <si>
    <t>32.4  [ 18.4 - 45.6 ]</t>
  </si>
  <si>
    <t>32.6  [ 18.4 - 46.3 ]</t>
  </si>
  <si>
    <t>32.9  [ 19.2 - 46.4 ]</t>
  </si>
  <si>
    <t>33.1  [ 19.3 - 46.9 ]</t>
  </si>
  <si>
    <t>33  [ 19 - 48 ]</t>
  </si>
  <si>
    <t>33.3  [ 18.6 - 48.7 ]</t>
  </si>
  <si>
    <t>33.4  [ 18.5 - 48.7 ]</t>
  </si>
  <si>
    <t>32.8  [ 18 - 49.6 ]</t>
  </si>
  <si>
    <t>63.5  [ 51 - 75.9 ]</t>
  </si>
  <si>
    <t>62.9  [ 49.7 - 75.3 ]</t>
  </si>
  <si>
    <t>61.9  [ 49.1 - 74.2 ]</t>
  </si>
  <si>
    <t>61  [ 48.3 - 73.7 ]</t>
  </si>
  <si>
    <t>60.3  [ 47 - 72.1 ]</t>
  </si>
  <si>
    <t>59.4  [ 46.9 - 71.5 ]</t>
  </si>
  <si>
    <t>58.7  [ 45.5 - 71.9 ]</t>
  </si>
  <si>
    <t>58.1  [ 45.1 - 70.4 ]</t>
  </si>
  <si>
    <t>57.4  [ 43.9 - 69.8 ]</t>
  </si>
  <si>
    <t>55.4  [ 42.5 - 68.1 ]</t>
  </si>
  <si>
    <t>54.5  [ 41.5 - 67.2 ]</t>
  </si>
  <si>
    <t>54  [ 41 - 66.9 ]</t>
  </si>
  <si>
    <t>53.2  [ 39.4 - 66.3 ]</t>
  </si>
  <si>
    <t>52.6  [ 38.6 - 65.6 ]</t>
  </si>
  <si>
    <t>52  [ 38.3 - 66.1 ]</t>
  </si>
  <si>
    <t>51  [ 36.7 - 65.3 ]</t>
  </si>
  <si>
    <t>50.4  [ 35.7 - 65.3 ]</t>
  </si>
  <si>
    <t>49.6  [ 34.9 - 65 ]</t>
  </si>
  <si>
    <t>0.2  [ 0 - 4.3 ]</t>
  </si>
  <si>
    <t>0.2  [ 0 - 4.4 ]</t>
  </si>
  <si>
    <t>0.2  [ 0 - 4.7 ]</t>
  </si>
  <si>
    <t>0.1  [ 0 - 4 ]</t>
  </si>
  <si>
    <t>0.1  [ 0 - 3.9 ]</t>
  </si>
  <si>
    <t>0.1  [ 0 - 3.7 ]</t>
  </si>
  <si>
    <t>0  [ 0 - 1.8 ]</t>
  </si>
  <si>
    <t>0.1  [ 0 - 3.6 ]</t>
  </si>
  <si>
    <t>0  [ 0 - 2.4 ]</t>
  </si>
  <si>
    <t>19.1  [ 12.7 - 25.7 ]</t>
  </si>
  <si>
    <t>18.3  [ 12.3 - 25.1 ]</t>
  </si>
  <si>
    <t>17.5  [ 11.6 - 24.2 ]</t>
  </si>
  <si>
    <t>16.6  [ 10.9 - 23 ]</t>
  </si>
  <si>
    <t>15.4  [ 9.9 - 21.9 ]</t>
  </si>
  <si>
    <t>14.4  [ 8.9 - 20.8 ]</t>
  </si>
  <si>
    <t>13.2  [ 8 - 19.2 ]</t>
  </si>
  <si>
    <t>11.8  [ 7.1 - 18.2 ]</t>
  </si>
  <si>
    <t>10.7  [ 6.2 - 16.6 ]</t>
  </si>
  <si>
    <t>7.8  [ 4 - 13.1 ]</t>
  </si>
  <si>
    <t>7  [ 3.4 - 12.3 ]</t>
  </si>
  <si>
    <t>6.3  [ 2.9 - 11.2 ]</t>
  </si>
  <si>
    <t>5.6  [ 2.7 - 10.6 ]</t>
  </si>
  <si>
    <t>5.1  [ 2.1 - 10 ]</t>
  </si>
  <si>
    <t>4.7  [ 1.8 - 9.3 ]</t>
  </si>
  <si>
    <t>3.8  [ 1.2 - 8.5 ]</t>
  </si>
  <si>
    <t>3.5  [ 0.9 - 8.5 ]</t>
  </si>
  <si>
    <t>2.7  [ 1.2 - 5.2 ]</t>
  </si>
  <si>
    <t>2.7  [ 1.1 - 5.2 ]</t>
  </si>
  <si>
    <t>2.7  [ 1.1 - 5.4 ]</t>
  </si>
  <si>
    <t>2.8  [ 1.2 - 5.5 ]</t>
  </si>
  <si>
    <t>2.7  [ 1.1 - 5.6 ]</t>
  </si>
  <si>
    <t>2.8  [ 1.1 - 5.6 ]</t>
  </si>
  <si>
    <t>2.8  [ 1.1 - 5.7 ]</t>
  </si>
  <si>
    <t>2.9  [ 1.1 - 5.9 ]</t>
  </si>
  <si>
    <t>3  [ 1.1 - 6 ]</t>
  </si>
  <si>
    <t>3.1  [ 1.2 - 6.1 ]</t>
  </si>
  <si>
    <t>3.2  [ 1.3 - 6.4 ]</t>
  </si>
  <si>
    <t>3.4  [ 1.3 - 6.9 ]</t>
  </si>
  <si>
    <t>3.6  [ 1.3 - 7 ]</t>
  </si>
  <si>
    <t>3.7  [ 1.4 - 7.5 ]</t>
  </si>
  <si>
    <t>4  [ 1.4 - 8 ]</t>
  </si>
  <si>
    <t>4.2  [ 1.5 - 8.7 ]</t>
  </si>
  <si>
    <t>52.2  [ 43.3 - 61.5 ]</t>
  </si>
  <si>
    <t>54.1  [ 45.4 - 63 ]</t>
  </si>
  <si>
    <t>56.3  [ 47.6 - 65.1 ]</t>
  </si>
  <si>
    <t>58.5  [ 49.7 - 67.1 ]</t>
  </si>
  <si>
    <t>60.9  [ 51.9 - 69.5 ]</t>
  </si>
  <si>
    <t>63  [ 54.3 - 71.6 ]</t>
  </si>
  <si>
    <t>65.6  [ 56.8 - 74 ]</t>
  </si>
  <si>
    <t>68.1  [ 59.1 - 75.8 ]</t>
  </si>
  <si>
    <t>70.1  [ 61.4 - 77.6 ]</t>
  </si>
  <si>
    <t>75.3  [ 66.4 - 82.6 ]</t>
  </si>
  <si>
    <t>76.5  [ 68 - 83.5 ]</t>
  </si>
  <si>
    <t>77.6  [ 69.1 - 84.4 ]</t>
  </si>
  <si>
    <t>78.5  [ 69.8 - 85.2 ]</t>
  </si>
  <si>
    <t>79.1  [ 70.7 - 85.9 ]</t>
  </si>
  <si>
    <t>79.6  [ 71.2 - 86.5 ]</t>
  </si>
  <si>
    <t>80.2  [ 71.2 - 86.9 ]</t>
  </si>
  <si>
    <t>80.5  [ 71.5 - 87.8 ]</t>
  </si>
  <si>
    <t>80.7  [ 71.5 - 87.9 ]</t>
  </si>
  <si>
    <t>21.8  [ 14.4 - 30.4 ]</t>
  </si>
  <si>
    <t>20.9  [ 13.8 - 29.1 ]</t>
  </si>
  <si>
    <t>19.8  [ 13.2 - 27.8 ]</t>
  </si>
  <si>
    <t>18.8  [ 12.2 - 26.6 ]</t>
  </si>
  <si>
    <t>17.8  [ 11.4 - 25.5 ]</t>
  </si>
  <si>
    <t>16.8  [ 10.8 - 24.8 ]</t>
  </si>
  <si>
    <t>15.8  [ 9.7 - 23.4 ]</t>
  </si>
  <si>
    <t>14.9  [ 8.9 - 22.4 ]</t>
  </si>
  <si>
    <t>14.1  [ 8.6 - 21.6 ]</t>
  </si>
  <si>
    <t>12.2  [ 6.7 - 19.7 ]</t>
  </si>
  <si>
    <t>11.7  [ 6.5 - 19.1 ]</t>
  </si>
  <si>
    <t>11.3  [ 6.4 - 18.4 ]</t>
  </si>
  <si>
    <t>10.9  [ 6 - 18 ]</t>
  </si>
  <si>
    <t>10.8  [ 5.7 - 18 ]</t>
  </si>
  <si>
    <t>10.5  [ 5.4 - 18 ]</t>
  </si>
  <si>
    <t>10.3  [ 5.2 - 17.6 ]</t>
  </si>
  <si>
    <t>10.1  [ 4.7 - 17.9 ]</t>
  </si>
  <si>
    <t>10  [ 4.6 - 17.6 ]</t>
  </si>
  <si>
    <t>3.4  [ 1.7 - 5.9 ]</t>
  </si>
  <si>
    <t>3.1  [ 1.7 - 5.3 ]</t>
  </si>
  <si>
    <t>2.9  [ 1.5 - 5 ]</t>
  </si>
  <si>
    <t>2.6  [ 1.3 - 4.7 ]</t>
  </si>
  <si>
    <t>2.4  [ 1.2 - 4.2 ]</t>
  </si>
  <si>
    <t>2.1  [ 1 - 3.8 ]</t>
  </si>
  <si>
    <t>1.8  [ 0.9 - 3.4 ]</t>
  </si>
  <si>
    <t>1.6  [ 0.7 - 3.1 ]</t>
  </si>
  <si>
    <t>1.4  [ 0.6 - 2.7 ]</t>
  </si>
  <si>
    <t>0.9  [ 0.4 - 2 ]</t>
  </si>
  <si>
    <t>0.8  [ 0.3 - 1.9 ]</t>
  </si>
  <si>
    <t>0.7  [ 0.3 - 1.6 ]</t>
  </si>
  <si>
    <t>0.7  [ 0.3 - 1.5 ]</t>
  </si>
  <si>
    <t>0.6  [ 0.2 - 1.5 ]</t>
  </si>
  <si>
    <t>0.6  [ 0.2 - 1.4 ]</t>
  </si>
  <si>
    <t>0.5  [ 0.2 - 1.3 ]</t>
  </si>
  <si>
    <t>0.5  [ 0.1 - 1.3 ]</t>
  </si>
  <si>
    <t>0.4  [ 0.1 - 1.3 ]</t>
  </si>
  <si>
    <t>0.9  [ 0 - 4.5 ]</t>
  </si>
  <si>
    <t>1.2  [ 0.1 - 5.1 ]</t>
  </si>
  <si>
    <t>1.5  [ 0.1 - 5.8 ]</t>
  </si>
  <si>
    <t>2  [ 0.2 - 6.7 ]</t>
  </si>
  <si>
    <t>2.2  [ 0.3 - 7.1 ]</t>
  </si>
  <si>
    <t>2.6  [ 0.3 - 7.7 ]</t>
  </si>
  <si>
    <t>2.7  [ 0.4 - 8.3 ]</t>
  </si>
  <si>
    <t>2.9  [ 0.5 - 8.4 ]</t>
  </si>
  <si>
    <t>2.9  [ 0.5 - 8.6 ]</t>
  </si>
  <si>
    <t>2.7  [ 0.5 - 8.2 ]</t>
  </si>
  <si>
    <t>2.6  [ 0.4 - 7.9 ]</t>
  </si>
  <si>
    <t>2.4  [ 0.4 - 7.8 ]</t>
  </si>
  <si>
    <t>2.2  [ 0.3 - 7.6 ]</t>
  </si>
  <si>
    <t>2.1  [ 0.2 - 7.4 ]</t>
  </si>
  <si>
    <t>1.9  [ 0.2 - 7.2 ]</t>
  </si>
  <si>
    <t>1.6  [ 0.1 - 7.2 ]</t>
  </si>
  <si>
    <t>1.5  [ 0.1 - 6.8 ]</t>
  </si>
  <si>
    <t>1.3  [ 0 - 6.8 ]</t>
  </si>
  <si>
    <t>0.5  [ 0 - 4.8 ]</t>
  </si>
  <si>
    <t>0.6  [ 0 - 5.7 ]</t>
  </si>
  <si>
    <t>0.8  [ 0 - 5.8 ]</t>
  </si>
  <si>
    <t>0.8  [ 0 - 6.4 ]</t>
  </si>
  <si>
    <t>1.1  [ 0 - 7.5 ]</t>
  </si>
  <si>
    <t>1.2  [ 0 - 7.9 ]</t>
  </si>
  <si>
    <t>0.4  [ 0 - 3.3 ]</t>
  </si>
  <si>
    <t>0.4  [ 0 - 3.7 ]</t>
  </si>
  <si>
    <t>0.3  [ 0 - 3.7 ]</t>
  </si>
  <si>
    <t>0.5  [ 0 - 5 ]</t>
  </si>
  <si>
    <t>0.6  [ 0 - 6.1 ]</t>
  </si>
  <si>
    <t>0.5  [ 0 - 6.4 ]</t>
  </si>
  <si>
    <t>84.5  [ 76.5 - 90.8 ]</t>
  </si>
  <si>
    <t>82.4  [ 74.5 - 89.2 ]</t>
  </si>
  <si>
    <t>80.8  [ 72.4 - 87.6 ]</t>
  </si>
  <si>
    <t>79  [ 70 - 86 ]</t>
  </si>
  <si>
    <t>77.5  [ 68.9 - 84.9 ]</t>
  </si>
  <si>
    <t>76.1  [ 67.4 - 83.9 ]</t>
  </si>
  <si>
    <t>74.8  [ 66 - 82.9 ]</t>
  </si>
  <si>
    <t>74  [ 65.2 - 81.4 ]</t>
  </si>
  <si>
    <t>73.2  [ 64.4 - 80.9 ]</t>
  </si>
  <si>
    <t>70.9  [ 61.9 - 78.8 ]</t>
  </si>
  <si>
    <t>70.2  [ 60.5 - 78.6 ]</t>
  </si>
  <si>
    <t>69.3  [ 60 - 77.5 ]</t>
  </si>
  <si>
    <t>68.6  [ 59.2 - 77.1 ]</t>
  </si>
  <si>
    <t>67.5  [ 57.7 - 76.4 ]</t>
  </si>
  <si>
    <t>66.7  [ 56.6 - 76.1 ]</t>
  </si>
  <si>
    <t>65.8  [ 54.3 - 76 ]</t>
  </si>
  <si>
    <t>64.8  [ 52.5 - 75.6 ]</t>
  </si>
  <si>
    <t>64  [ 50.3 - 75.4 ]</t>
  </si>
  <si>
    <t>13.2  [ 7.6 - 20.9 ]</t>
  </si>
  <si>
    <t>14.9  [ 8.9 - 22.1 ]</t>
  </si>
  <si>
    <t>16.1  [ 10.2 - 23.7 ]</t>
  </si>
  <si>
    <t>17.7  [ 11.3 - 25.4 ]</t>
  </si>
  <si>
    <t>18.8  [ 12 - 26.3 ]</t>
  </si>
  <si>
    <t>19.8  [ 13 - 27.9 ]</t>
  </si>
  <si>
    <t>20.7  [ 13.7 - 28.8 ]</t>
  </si>
  <si>
    <t>21.3  [ 14.5 - 29.6 ]</t>
  </si>
  <si>
    <t>22.1  [ 15.1 - 30.4 ]</t>
  </si>
  <si>
    <t>24.3  [ 17.1 - 32.4 ]</t>
  </si>
  <si>
    <t>25  [ 17.4 - 33.8 ]</t>
  </si>
  <si>
    <t>25.7  [ 18.1 - 34.3 ]</t>
  </si>
  <si>
    <t>26.5  [ 18.6 - 35.1 ]</t>
  </si>
  <si>
    <t>27.3  [ 18.9 - 36.5 ]</t>
  </si>
  <si>
    <t>28.2  [ 19.6 - 37.6 ]</t>
  </si>
  <si>
    <t>28.9  [ 19.5 - 39.9 ]</t>
  </si>
  <si>
    <t>29.9  [ 19.4 - 41.7 ]</t>
  </si>
  <si>
    <t>30.6  [ 19.4 - 44.1 ]</t>
  </si>
  <si>
    <t>0.1  [ 0 - 1.7 ]</t>
  </si>
  <si>
    <t>13.7  [ 8 - 20.8 ]</t>
  </si>
  <si>
    <t>14.1  [ 8.5 - 21.5 ]</t>
  </si>
  <si>
    <t>14.5  [ 8.9 - 21.7 ]</t>
  </si>
  <si>
    <t>15  [ 9 - 22.5 ]</t>
  </si>
  <si>
    <t>15.2  [ 9.3 - 22.5 ]</t>
  </si>
  <si>
    <t>15.5  [ 9.5 - 23 ]</t>
  </si>
  <si>
    <t>15.5  [ 9.7 - 23.1 ]</t>
  </si>
  <si>
    <t>15.9  [ 9.7 - 23.3 ]</t>
  </si>
  <si>
    <t>15.5  [ 9.4 - 22.8 ]</t>
  </si>
  <si>
    <t>15.2  [ 9.2 - 22.7 ]</t>
  </si>
  <si>
    <t>15.1  [ 9 - 22.9 ]</t>
  </si>
  <si>
    <t>14.6  [ 8.7 - 22.6 ]</t>
  </si>
  <si>
    <t>14.2  [ 8.1 - 21.7 ]</t>
  </si>
  <si>
    <t>13.7  [ 7.5 - 21.9 ]</t>
  </si>
  <si>
    <t>13.3  [ 7 - 22 ]</t>
  </si>
  <si>
    <t>13  [ 6.3 - 22.1 ]</t>
  </si>
  <si>
    <t>12.5  [ 5.6 - 22.7 ]</t>
  </si>
  <si>
    <t>61.3  [ 52.4 - 70 ]</t>
  </si>
  <si>
    <t>60.8  [ 51.8 - 69.2 ]</t>
  </si>
  <si>
    <t>59.7  [ 50.6 - 68.4 ]</t>
  </si>
  <si>
    <t>58.8  [ 49.2 - 67.3 ]</t>
  </si>
  <si>
    <t>58  [ 48.8 - 66.7 ]</t>
  </si>
  <si>
    <t>57.2  [ 47.9 - 65.8 ]</t>
  </si>
  <si>
    <t>56.4  [ 47.2 - 65.3 ]</t>
  </si>
  <si>
    <t>55.8  [ 46.3 - 64.7 ]</t>
  </si>
  <si>
    <t>54.9  [ 45.6 - 63.8 ]</t>
  </si>
  <si>
    <t>53.1  [ 43.8 - 61.8 ]</t>
  </si>
  <si>
    <t>52.4  [ 43.1 - 61.5 ]</t>
  </si>
  <si>
    <t>51.8  [ 41.9 - 61.2 ]</t>
  </si>
  <si>
    <t>51.3  [ 41.7 - 60.9 ]</t>
  </si>
  <si>
    <t>50.6  [ 40.6 - 60.6 ]</t>
  </si>
  <si>
    <t>50.1  [ 39.8 - 60.5 ]</t>
  </si>
  <si>
    <t>49.5  [ 38.7 - 60.5 ]</t>
  </si>
  <si>
    <t>49  [ 37.5 - 60.3 ]</t>
  </si>
  <si>
    <t>48.1  [ 36 - 60.7 ]</t>
  </si>
  <si>
    <t>24.2  [ 17 - 32.5 ]</t>
  </si>
  <si>
    <t>24.5  [ 17.4 - 32.6 ]</t>
  </si>
  <si>
    <t>25  [ 17.8 - 33.4 ]</t>
  </si>
  <si>
    <t>25.6  [ 18.4 - 34.1 ]</t>
  </si>
  <si>
    <t>26.1  [ 18.8 - 34.6 ]</t>
  </si>
  <si>
    <t>26.7  [ 19.3 - 34.9 ]</t>
  </si>
  <si>
    <t>27.3  [ 19.6 - 35.3 ]</t>
  </si>
  <si>
    <t>27.7  [ 20.1 - 36.4 ]</t>
  </si>
  <si>
    <t>28.4  [ 20.8 - 37.2 ]</t>
  </si>
  <si>
    <t>30.6  [ 22.5 - 39.7 ]</t>
  </si>
  <si>
    <t>31.4  [ 23.1 - 40.3 ]</t>
  </si>
  <si>
    <t>32.3  [ 23.6 - 41.4 ]</t>
  </si>
  <si>
    <t>33.1  [ 24.6 - 42.2 ]</t>
  </si>
  <si>
    <t>34.1  [ 25.2 - 43.9 ]</t>
  </si>
  <si>
    <t>34.9  [ 25.4 - 45.4 ]</t>
  </si>
  <si>
    <t>35.7  [ 25.9 - 46.5 ]</t>
  </si>
  <si>
    <t>36.7  [ 25.8 - 48.2 ]</t>
  </si>
  <si>
    <t>37.5  [ 26 - 50.3 ]</t>
  </si>
  <si>
    <t>0.1  [ 0 - 5.9 ]</t>
  </si>
  <si>
    <t>0.1  [ 0 - 6 ]</t>
  </si>
  <si>
    <t>0.1  [ 0 - 5.2 ]</t>
  </si>
  <si>
    <t>0.2  [ 0 - 5.1 ]</t>
  </si>
  <si>
    <t>0.2  [ 0 - 5.2 ]</t>
  </si>
  <si>
    <t>0.3  [ 0 - 5.4 ]</t>
  </si>
  <si>
    <t>0.5  [ 0 - 6.1 ]</t>
  </si>
  <si>
    <t>0.9  [ 0 - 6.7 ]</t>
  </si>
  <si>
    <t>1.2  [ 0 - 7.6 ]</t>
  </si>
  <si>
    <t>1.4  [ 0 - 8 ]</t>
  </si>
  <si>
    <t>1.6  [ 0 - 8.6 ]</t>
  </si>
  <si>
    <t>1.8  [ 0 - 9.1 ]</t>
  </si>
  <si>
    <t>2  [ 0 - 9.8 ]</t>
  </si>
  <si>
    <t>2.3  [ 0.1 - 9.7 ]</t>
  </si>
  <si>
    <t>2.7  [ 0.1 - 10.4 ]</t>
  </si>
  <si>
    <t>2.3  [ 0.1 - 7.6 ]</t>
  </si>
  <si>
    <t>3.2  [ 0.3 - 9.8 ]</t>
  </si>
  <si>
    <t>4.4  [ 0.5 - 11.9 ]</t>
  </si>
  <si>
    <t>6  [ 0.9 - 14.9 ]</t>
  </si>
  <si>
    <t>33.7  [ 21.9 - 46.2 ]</t>
  </si>
  <si>
    <t>33.6  [ 21.5 - 46.2 ]</t>
  </si>
  <si>
    <t>33.5  [ 21.8 - 46 ]</t>
  </si>
  <si>
    <t>32.7  [ 21.6 - 45 ]</t>
  </si>
  <si>
    <t>32.3  [ 21.6 - 44.1 ]</t>
  </si>
  <si>
    <t>31.9  [ 21.5 - 43.2 ]</t>
  </si>
  <si>
    <t>31.5  [ 20.7 - 43.4 ]</t>
  </si>
  <si>
    <t>31.1  [ 20.4 - 42.7 ]</t>
  </si>
  <si>
    <t>30.5  [ 20.2 - 42.1 ]</t>
  </si>
  <si>
    <t>29.3  [ 19 - 40.8 ]</t>
  </si>
  <si>
    <t>28.9  [ 18.8 - 40.5 ]</t>
  </si>
  <si>
    <t>28.4  [ 18 - 39.7 ]</t>
  </si>
  <si>
    <t>27.9  [ 17.3 - 39.9 ]</t>
  </si>
  <si>
    <t>27  [ 16.6 - 38.6 ]</t>
  </si>
  <si>
    <t>26  [ 15.8 - 37.8 ]</t>
  </si>
  <si>
    <t>25  [ 14.6 - 36.8 ]</t>
  </si>
  <si>
    <t>23.6  [ 13.1 - 36.1 ]</t>
  </si>
  <si>
    <t>21.8  [ 11.5 - 34.7 ]</t>
  </si>
  <si>
    <t>64.6  [ 52.6 - 76.5 ]</t>
  </si>
  <si>
    <t>64.9  [ 52.4 - 76.3 ]</t>
  </si>
  <si>
    <t>65.2  [ 53.1 - 76.2 ]</t>
  </si>
  <si>
    <t>65.9  [ 53.8 - 76.9 ]</t>
  </si>
  <si>
    <t>66.3  [ 54.5 - 76.9 ]</t>
  </si>
  <si>
    <t>66.6  [ 55.3 - 77.3 ]</t>
  </si>
  <si>
    <t>66.9  [ 54.8 - 77.9 ]</t>
  </si>
  <si>
    <t>67.2  [ 55.3 - 77.9 ]</t>
  </si>
  <si>
    <t>67.7  [ 56 - 77.7 ]</t>
  </si>
  <si>
    <t>68  [ 56.2 - 78.4 ]</t>
  </si>
  <si>
    <t>68.3  [ 56.2 - 78.6 ]</t>
  </si>
  <si>
    <t>68.2  [ 56.9 - 78.6 ]</t>
  </si>
  <si>
    <t>68.2  [ 56.2 - 78.9 ]</t>
  </si>
  <si>
    <t>68.2  [ 55.7 - 78.5 ]</t>
  </si>
  <si>
    <t>68  [ 55.5 - 79 ]</t>
  </si>
  <si>
    <t>67.7  [ 55.3 - 79.6 ]</t>
  </si>
  <si>
    <t>67.6  [ 54.2 - 79 ]</t>
  </si>
  <si>
    <t>COUNTRY</t>
  </si>
  <si>
    <t>Tanzania, United Republic of</t>
  </si>
  <si>
    <t>https://www.who.int/publications/m/item/database-primary-reliance-on-fuels-and-technologies-for-cooking</t>
  </si>
  <si>
    <t>World Health Organization: Cooking fuels and technologies (by specific fuel category) downloaded 31 October 2022: https://www.who.int/publications/m/item/database-primary-reliance-on-fuels-and-technologies-for-cooking</t>
  </si>
  <si>
    <t>https://www.fao.org/faostat/en/#data/CS</t>
  </si>
  <si>
    <t>Trade data have completely changed</t>
  </si>
  <si>
    <t>TRADE</t>
  </si>
  <si>
    <t xml:space="preserve">Angola </t>
  </si>
  <si>
    <t>Main updated</t>
  </si>
  <si>
    <t>Data problem (sent back  November)</t>
  </si>
  <si>
    <t>SADC Region</t>
  </si>
  <si>
    <t>Notes</t>
  </si>
  <si>
    <t>** South Africa: 2000-2008, FOB</t>
  </si>
  <si>
    <t>SEYCHELLES</t>
  </si>
  <si>
    <t xml:space="preserve">Exchange rate used: SARB </t>
  </si>
  <si>
    <t>Attention, pays interchangés</t>
  </si>
  <si>
    <t>data revised since 2005</t>
  </si>
  <si>
    <t>Tourism Receipts (or Expenditure by tourists), Million US$</t>
  </si>
  <si>
    <t>Non Resident Tourists/Visitors Average Length of Stay, Days</t>
  </si>
  <si>
    <r>
      <t xml:space="preserve">  Country1 </t>
    </r>
    <r>
      <rPr>
        <sz val="9"/>
        <color rgb="FFFF0000"/>
        <rFont val="Tahoma"/>
        <family val="2"/>
      </rPr>
      <t>(France)</t>
    </r>
  </si>
  <si>
    <r>
      <t xml:space="preserve">  Country2 </t>
    </r>
    <r>
      <rPr>
        <sz val="9"/>
        <color rgb="FFFF0000"/>
        <rFont val="Tahoma"/>
        <family val="2"/>
      </rPr>
      <t>(United Kingdom)</t>
    </r>
  </si>
  <si>
    <r>
      <t xml:space="preserve">  Country3 </t>
    </r>
    <r>
      <rPr>
        <sz val="9"/>
        <color rgb="FFFF0000"/>
        <rFont val="Tahoma"/>
        <family val="2"/>
      </rPr>
      <t>(Reunion Island)</t>
    </r>
  </si>
  <si>
    <r>
      <t xml:space="preserve">  Country4 </t>
    </r>
    <r>
      <rPr>
        <sz val="9"/>
        <color rgb="FFFF0000"/>
        <rFont val="Tahoma"/>
        <family val="2"/>
      </rPr>
      <t>(Germany)</t>
    </r>
  </si>
  <si>
    <r>
      <t xml:space="preserve">  Country5</t>
    </r>
    <r>
      <rPr>
        <sz val="9"/>
        <color rgb="FFFF0000"/>
        <rFont val="Tahoma"/>
        <family val="2"/>
      </rPr>
      <t xml:space="preserve"> (South Africa, Rep. of)</t>
    </r>
  </si>
  <si>
    <r>
      <t xml:space="preserve">  Country6 </t>
    </r>
    <r>
      <rPr>
        <sz val="9"/>
        <color rgb="FFFF0000"/>
        <rFont val="Tahoma"/>
        <family val="2"/>
      </rPr>
      <t>(India)</t>
    </r>
  </si>
  <si>
    <r>
      <t xml:space="preserve">  Country7 </t>
    </r>
    <r>
      <rPr>
        <sz val="9"/>
        <color rgb="FFFF0000"/>
        <rFont val="Tahoma"/>
        <family val="2"/>
      </rPr>
      <t>(People's Rep. of China)</t>
    </r>
  </si>
  <si>
    <r>
      <t xml:space="preserve">  Country8 </t>
    </r>
    <r>
      <rPr>
        <sz val="9"/>
        <color rgb="FFFF0000"/>
        <rFont val="Tahoma"/>
        <family val="2"/>
      </rPr>
      <t>(Switzerland)</t>
    </r>
  </si>
  <si>
    <r>
      <t xml:space="preserve">  Country9 </t>
    </r>
    <r>
      <rPr>
        <sz val="9"/>
        <color rgb="FFFF0000"/>
        <rFont val="Tahoma"/>
        <family val="2"/>
      </rPr>
      <t>(Italy)</t>
    </r>
  </si>
  <si>
    <r>
      <t xml:space="preserve">  Country10</t>
    </r>
    <r>
      <rPr>
        <sz val="9"/>
        <color rgb="FFFF0000"/>
        <rFont val="Tahoma"/>
        <family val="2"/>
      </rPr>
      <t xml:space="preserve"> (Saudi Arabia)</t>
    </r>
  </si>
  <si>
    <r>
      <t xml:space="preserve">  Country1 </t>
    </r>
    <r>
      <rPr>
        <sz val="9"/>
        <color rgb="FFFF0000"/>
        <rFont val="Tahoma"/>
        <family val="2"/>
      </rPr>
      <t>(United Arab Emirates)</t>
    </r>
  </si>
  <si>
    <r>
      <t xml:space="preserve">  Country2 </t>
    </r>
    <r>
      <rPr>
        <sz val="9"/>
        <color rgb="FFFF0000"/>
        <rFont val="Tahoma"/>
        <family val="2"/>
      </rPr>
      <t>(Reunion Island)</t>
    </r>
  </si>
  <si>
    <r>
      <t xml:space="preserve">  Country3 </t>
    </r>
    <r>
      <rPr>
        <sz val="9"/>
        <color rgb="FFFF0000"/>
        <rFont val="Tahoma"/>
        <family val="2"/>
      </rPr>
      <t>(South Africa, Rep. of)</t>
    </r>
  </si>
  <si>
    <r>
      <t xml:space="preserve">  Country4 </t>
    </r>
    <r>
      <rPr>
        <sz val="9"/>
        <color rgb="FFFF0000"/>
        <rFont val="Tahoma"/>
        <family val="2"/>
      </rPr>
      <t>(India)</t>
    </r>
  </si>
  <si>
    <r>
      <t xml:space="preserve">  Country5 </t>
    </r>
    <r>
      <rPr>
        <sz val="9"/>
        <color rgb="FFFF0000"/>
        <rFont val="Tahoma"/>
        <family val="2"/>
      </rPr>
      <t>(France)</t>
    </r>
  </si>
  <si>
    <r>
      <t xml:space="preserve">  Country6 </t>
    </r>
    <r>
      <rPr>
        <sz val="9"/>
        <color rgb="FFFF0000"/>
        <rFont val="Tahoma"/>
        <family val="2"/>
      </rPr>
      <t>(United Kingdom)</t>
    </r>
  </si>
  <si>
    <r>
      <t xml:space="preserve">  Country7 </t>
    </r>
    <r>
      <rPr>
        <sz val="9"/>
        <color rgb="FFFF0000"/>
        <rFont val="Tahoma"/>
        <family val="2"/>
      </rPr>
      <t>(Singapore)</t>
    </r>
  </si>
  <si>
    <r>
      <t xml:space="preserve">  Country8 </t>
    </r>
    <r>
      <rPr>
        <sz val="9"/>
        <color rgb="FFFF0000"/>
        <rFont val="Tahoma"/>
        <family val="2"/>
      </rPr>
      <t>(Turkey)</t>
    </r>
  </si>
  <si>
    <r>
      <t xml:space="preserve">  Country9 </t>
    </r>
    <r>
      <rPr>
        <sz val="9"/>
        <color rgb="FFFF0000"/>
        <rFont val="Tahoma"/>
        <family val="2"/>
      </rPr>
      <t>(Malagasy Republic)</t>
    </r>
  </si>
  <si>
    <r>
      <t xml:space="preserve">  Country10 </t>
    </r>
    <r>
      <rPr>
        <sz val="9"/>
        <color rgb="FFFF0000"/>
        <rFont val="Tahoma"/>
        <family val="2"/>
      </rPr>
      <t>(Kenya)</t>
    </r>
  </si>
  <si>
    <r>
      <rPr>
        <b/>
        <u/>
        <sz val="10"/>
        <color indexed="8"/>
        <rFont val="Tahoma"/>
        <family val="2"/>
      </rPr>
      <t>Outbond</t>
    </r>
    <r>
      <rPr>
        <sz val="10"/>
        <color indexed="8"/>
        <rFont val="Tahoma"/>
        <family val="2"/>
      </rPr>
      <t xml:space="preserve"> tourism expenditure (in Million, in Local currency)</t>
    </r>
  </si>
  <si>
    <t>2.5a</t>
  </si>
  <si>
    <t>2.1a</t>
  </si>
  <si>
    <t>2.6a</t>
  </si>
  <si>
    <t>Table 5.7 Number of Threatened Animal Species in SADC, 2006 - 2021, Selected Years</t>
  </si>
  <si>
    <t>Duplicate</t>
  </si>
  <si>
    <t>5.10</t>
  </si>
  <si>
    <t>To move to agricultre</t>
  </si>
  <si>
    <t>Total annual renewable fresh water available (km3)</t>
  </si>
  <si>
    <t>Per capita water availabity  [Total annual renewable water recources per capita (m3)]</t>
  </si>
  <si>
    <t>Total annual renewable internal water resources per capita</t>
  </si>
  <si>
    <t>Total Annual Freshwater Withdrawals, Billion Cubic Meter</t>
  </si>
  <si>
    <t>Percentage of Total Annual Freshwater Withdrawals Used for Domestic Use</t>
  </si>
  <si>
    <t>Percentage of Total Annual Freshwater Withdrawals Used for Agriculture (Irrigation)</t>
  </si>
  <si>
    <t>Percentage of Total Annual Freshwater Withdrawals Used for Industry</t>
  </si>
  <si>
    <r>
      <t xml:space="preserve">Water Tariffs , US $ </t>
    </r>
    <r>
      <rPr>
        <u/>
        <sz val="10"/>
        <color rgb="FFFF0000"/>
        <rFont val="Tahoma"/>
        <family val="2"/>
      </rPr>
      <t>per m3</t>
    </r>
  </si>
  <si>
    <t xml:space="preserve">   Domestic</t>
  </si>
  <si>
    <t xml:space="preserve">   Commercial</t>
  </si>
  <si>
    <t>Total Emissions of Organic Water Pollutants(BOD) Per Day, Unit</t>
  </si>
  <si>
    <t>3.4.1</t>
  </si>
  <si>
    <t>3.4.3</t>
  </si>
  <si>
    <t>3.4.2</t>
  </si>
  <si>
    <t>3.4.4</t>
  </si>
  <si>
    <t>3.4.5</t>
  </si>
  <si>
    <t>3.4.6</t>
  </si>
  <si>
    <t>3.4.8</t>
  </si>
  <si>
    <t>3.4.10</t>
  </si>
  <si>
    <t>Data revised from 2005, Trade</t>
  </si>
  <si>
    <t>Good data overall</t>
  </si>
  <si>
    <t>1.1 OVERALL MERCHANDISE TRADE</t>
  </si>
  <si>
    <t>https://www.statsbots.org.bw/sites/default/files/publications/IMTS%20June%202022%20V2.pdf</t>
  </si>
  <si>
    <t>Million Pula</t>
  </si>
  <si>
    <t>Million  USD</t>
  </si>
  <si>
    <t>Table 2: Exchange rates against $, period average, 2012-2021</t>
  </si>
  <si>
    <t>http://www.banque-comores.km/DOCUMENTS/Rapport_Annuel_2021_BCC.pdf</t>
  </si>
  <si>
    <t>http://www.banque-comores.km/DOCUMENTS/Rapport_Annuel_2020.pdf</t>
  </si>
  <si>
    <t>Million FC</t>
  </si>
  <si>
    <t>fob , page 46</t>
  </si>
  <si>
    <t>Table 3: GDP in SADC at Current Market Prices, (US $ million), 2012-2021</t>
  </si>
  <si>
    <t>New numbering</t>
  </si>
  <si>
    <t>Growth 2.2</t>
  </si>
  <si>
    <t>Number of employees by tourism industries , Thousand,  2000 - 2021</t>
  </si>
  <si>
    <t>2.11</t>
  </si>
  <si>
    <t>3.1.1</t>
  </si>
  <si>
    <t>3.1.2</t>
  </si>
  <si>
    <t>3.1.3</t>
  </si>
  <si>
    <t>3.1.4</t>
  </si>
  <si>
    <t>Table 3.1.4  Passenger Car Fleet, Number, 2000-2021</t>
  </si>
  <si>
    <t>3.1.5</t>
  </si>
  <si>
    <t>3.1.6</t>
  </si>
  <si>
    <t>Table 3.1.6  Railway Line Route Length in SADC, Total Route-Km, 1980-2021</t>
  </si>
  <si>
    <t>3.1.7</t>
  </si>
  <si>
    <t>Table 3.1.7  Passengers carried through railways, Number, 2000-2021</t>
  </si>
  <si>
    <t>3.1.8</t>
  </si>
  <si>
    <t>Table 3.1.8 Passengers Carried through SADC Railways,  Million Passenger-Km, 1980-2021</t>
  </si>
  <si>
    <t>Table 3.1.9 Goods Transported through SADC Railways, Tons, 2007-2021</t>
  </si>
  <si>
    <t>3.1.9</t>
  </si>
  <si>
    <t>Table 3.1.10 Goods Transported through SADC Railways,  Million Ton-Km, 1980-2021</t>
  </si>
  <si>
    <t>3.1.10</t>
  </si>
  <si>
    <t>Total number</t>
  </si>
  <si>
    <t>International</t>
  </si>
  <si>
    <t>3.1.11</t>
  </si>
  <si>
    <t>3.1.12</t>
  </si>
  <si>
    <t>3.1.13</t>
  </si>
  <si>
    <t>3.1.14</t>
  </si>
  <si>
    <t>3.1.15</t>
  </si>
  <si>
    <t>3.1.16</t>
  </si>
  <si>
    <t>3.1.17</t>
  </si>
  <si>
    <t>3.1.18</t>
  </si>
  <si>
    <t>3.1.19</t>
  </si>
  <si>
    <t>Table 3.1.5  Passenger Car Fleet in SADC, Per Thousand People, 2000-2021</t>
  </si>
  <si>
    <t>Africa</t>
  </si>
  <si>
    <t>Internet Users - Number</t>
  </si>
  <si>
    <t>Total International internet bandwidth (Bits per second)</t>
  </si>
  <si>
    <t>Proportion of population using mobile phones (%)</t>
  </si>
  <si>
    <t>% of population with access to internet (%)</t>
  </si>
  <si>
    <t>Internet usage by gender</t>
  </si>
  <si>
    <t>Fixed Telephone price of a three-minute local call (off-peak)</t>
  </si>
  <si>
    <t>Fixed telephone price of a three-minute local call (peak)</t>
  </si>
  <si>
    <t>Mobile phone call tariff, peak (per minute)</t>
  </si>
  <si>
    <t>Mobile cellular SMS price</t>
  </si>
  <si>
    <t>3.2.1</t>
  </si>
  <si>
    <t>3.2.2</t>
  </si>
  <si>
    <t>3.2.3</t>
  </si>
  <si>
    <t>3.2.4</t>
  </si>
  <si>
    <t>3.2.5</t>
  </si>
  <si>
    <t>3.2.6</t>
  </si>
  <si>
    <t>Table 3.2.7  Internet Access Subscriptions in SADC, Number, 2000-2021</t>
  </si>
  <si>
    <t>Table 3.2.9  Internet Users, Number, 2000-2021</t>
  </si>
  <si>
    <t>Table 3.2.8  Internet Access Subscriptions in SADC, per 100 Inhabitants, 2000-2021</t>
  </si>
  <si>
    <t>3.2.7</t>
  </si>
  <si>
    <t>3.2.8</t>
  </si>
  <si>
    <t>3.2.9</t>
  </si>
  <si>
    <t>3.2.10</t>
  </si>
  <si>
    <t>3.2.11</t>
  </si>
  <si>
    <t>Table 3.2.11 Mobile Cellular Subscribers, Number of  Subscriptions in SADC, 2000-2021</t>
  </si>
  <si>
    <t>3.2.12</t>
  </si>
  <si>
    <t>Per 100 inhabitants</t>
  </si>
  <si>
    <t>Table 3.2.13  Mobile Service Providers, Number, 2000-2021</t>
  </si>
  <si>
    <t>3.2.13</t>
  </si>
  <si>
    <t>Table 3.2.14  % of geographical area with broadband coverage, %, 2000-2021</t>
  </si>
  <si>
    <t>3.2.14</t>
  </si>
  <si>
    <t>3.2.15</t>
  </si>
  <si>
    <t>Table 3.2.15  Proportion of population using mobile phones, %, 2000-2021</t>
  </si>
  <si>
    <t>Table 3.2.16  Mobile network coverage, by region , %, 2000-2021</t>
  </si>
  <si>
    <t>3.2.16</t>
  </si>
  <si>
    <t>3.2.17</t>
  </si>
  <si>
    <t>Table 3.2.17 Mobile Broadband subscriptions, 2007-2021</t>
  </si>
  <si>
    <t>Individuals using the Internet (% of population), 2000-2021</t>
  </si>
  <si>
    <t>3.2.18</t>
  </si>
  <si>
    <t>Table 3.2.18 Individuals using the Internet (% of population), 2000-2021</t>
  </si>
  <si>
    <t>3.2.19</t>
  </si>
  <si>
    <t>Table 3.2.19 Internet tariffs, 20hours per month, in USD, 2012-2021</t>
  </si>
  <si>
    <t>Table 3.2.20 Fixed Telephone price of a three-minute local call (off-peak), in USD, 2012-2021</t>
  </si>
  <si>
    <t>Table 3.2.21 Fixed telephone price of a three-minute local call (peak), in USD, 2012-2021</t>
  </si>
  <si>
    <t>Table 3.2.22 Fixed telephone price of a three-minute call from fixed phone to a mobile , in USD, 2012-2021</t>
  </si>
  <si>
    <t>Table 3.2.23 Mobile phone call tariff, peak (per minute), in USD, 2012-2021</t>
  </si>
  <si>
    <t>Table 3.2.24 Mobile phone call tariff, off peak (per minute), in USD, 2012-2021</t>
  </si>
  <si>
    <t>Table 3.2.25 Mobile cellular SMS price, in USD, 2012-2021</t>
  </si>
  <si>
    <t>Table 3.2.26 Fixed broadband price per MB, in USD, 2012-2021</t>
  </si>
  <si>
    <t>Table 3.2.27 Mobile broadband price per MB, in USD, 2012-2021</t>
  </si>
  <si>
    <t>Table 3.2.28 Mobile banking transfer from a mobile phone number to a mobile phone number tariffs , in USD, 2012-2021</t>
  </si>
  <si>
    <t>3.2.20</t>
  </si>
  <si>
    <t>3.2.21</t>
  </si>
  <si>
    <t>3.2.22</t>
  </si>
  <si>
    <t>3.2.23</t>
  </si>
  <si>
    <t>3.2.24</t>
  </si>
  <si>
    <t>3.2.25</t>
  </si>
  <si>
    <t>3.2.26</t>
  </si>
  <si>
    <t>3.2.27</t>
  </si>
  <si>
    <t>3.2.28</t>
  </si>
  <si>
    <t>Table 3.2.10  Internet Users Per 100 Inhabitants in SADC, 2000-2021</t>
  </si>
  <si>
    <t>Table 3.2.12 Mobile Cellular Subscribers, Density Per  100 Inhabitants in SADC, 2000-2021</t>
  </si>
  <si>
    <t>Total Primary Energy Supply (Petajoules)</t>
  </si>
  <si>
    <t xml:space="preserve">  of which: Solids</t>
  </si>
  <si>
    <t xml:space="preserve">               Liquids</t>
  </si>
  <si>
    <t xml:space="preserve">               Gases</t>
  </si>
  <si>
    <t xml:space="preserve">               Electricity</t>
  </si>
  <si>
    <t xml:space="preserve">               Heat</t>
  </si>
  <si>
    <t>Total Final Consumption (Petajoules)</t>
  </si>
  <si>
    <t xml:space="preserve">  of which: Non-Energy Use</t>
  </si>
  <si>
    <t xml:space="preserve">               Energy Use</t>
  </si>
  <si>
    <t xml:space="preserve">               of which: Industry</t>
  </si>
  <si>
    <t xml:space="preserve">                            Transport</t>
  </si>
  <si>
    <t xml:space="preserve">                            Other</t>
  </si>
  <si>
    <t>Net Installed Capacity of Electricity Plants by Type (MW)</t>
  </si>
  <si>
    <t xml:space="preserve">  of which: Combustible Fuels</t>
  </si>
  <si>
    <t xml:space="preserve">               Hydro</t>
  </si>
  <si>
    <t xml:space="preserve">               Nuclear</t>
  </si>
  <si>
    <t xml:space="preserve">               Wind</t>
  </si>
  <si>
    <t xml:space="preserve">               Solar</t>
  </si>
  <si>
    <t xml:space="preserve">               Other</t>
  </si>
  <si>
    <t>Electricity - Net Production (Million Kilowatt-hours)</t>
  </si>
  <si>
    <t>Electricity - Consumption (Million Kilowatt - hours)</t>
  </si>
  <si>
    <t xml:space="preserve"> of which: For own use</t>
  </si>
  <si>
    <t xml:space="preserve">              Industry and Consumption</t>
  </si>
  <si>
    <t xml:space="preserve">              Transport</t>
  </si>
  <si>
    <t xml:space="preserve">              Household and Other</t>
  </si>
  <si>
    <t>Electricity Tariffs , US $</t>
  </si>
  <si>
    <t xml:space="preserve">   Medium Industrial</t>
  </si>
  <si>
    <t xml:space="preserve">   Large Industrial</t>
  </si>
  <si>
    <t xml:space="preserve">   Street Lighting</t>
  </si>
  <si>
    <t>Renewable energy share in the total final energy consumption (%)</t>
  </si>
  <si>
    <t>Proportion of households by geographical location using firewood/charcoal for cooking</t>
  </si>
  <si>
    <t xml:space="preserve">             Urban</t>
  </si>
  <si>
    <t xml:space="preserve">             Rural</t>
  </si>
  <si>
    <t>Imports by source of energy  (in Terajoules)</t>
  </si>
  <si>
    <t xml:space="preserve">             Coal</t>
  </si>
  <si>
    <t xml:space="preserve">             Oil</t>
  </si>
  <si>
    <t xml:space="preserve">             Natural gas</t>
  </si>
  <si>
    <t xml:space="preserve">             Biofuel and waste</t>
  </si>
  <si>
    <t xml:space="preserve">             Nuclear</t>
  </si>
  <si>
    <t xml:space="preserve">             Electricity and heat</t>
  </si>
  <si>
    <t>Total energy use by industry (in Terajoules)</t>
  </si>
  <si>
    <t xml:space="preserve">            Agriculture, forestry and fishing</t>
  </si>
  <si>
    <t xml:space="preserve">            Mining and quarrying</t>
  </si>
  <si>
    <t xml:space="preserve">            Manufacturing</t>
  </si>
  <si>
    <t xml:space="preserve">            Electricity, gas, steam and air conditioning supply</t>
  </si>
  <si>
    <t xml:space="preserve">            Transportation and storage</t>
  </si>
  <si>
    <t xml:space="preserve">            Other industries</t>
  </si>
  <si>
    <t xml:space="preserve">            Households</t>
  </si>
  <si>
    <t>Percentage of population with access to electricity</t>
  </si>
  <si>
    <t>Rural electrification coverage</t>
  </si>
  <si>
    <t>Proportion of renewable energy to all energy generation</t>
  </si>
  <si>
    <t>Import of energy (Million Kilowatt-Hour)</t>
  </si>
  <si>
    <t>Export of energy  (Million Kilowatt-Hour)</t>
  </si>
  <si>
    <t>Net import of energy, % of energy use</t>
  </si>
  <si>
    <t>Intra-SADC import of energy</t>
  </si>
  <si>
    <t>Intra-SADC export of energy</t>
  </si>
  <si>
    <t>Intra-SADC Import of energy by energy source</t>
  </si>
  <si>
    <t>Exports by source of energy  (in Terajoules)</t>
  </si>
  <si>
    <t>Intra-SADC export of energy by energy source</t>
  </si>
  <si>
    <t>Pump price for diesel fuel (USD cents per liter)</t>
  </si>
  <si>
    <t>Pump price for gasoil fuel (USD cents per liter)</t>
  </si>
  <si>
    <t>Pump price of kerosene (USD per liter)</t>
  </si>
  <si>
    <t>Energy production (kt of oil equivalent)</t>
  </si>
  <si>
    <t>Total energy use (kt of oil equivalent)</t>
  </si>
  <si>
    <t>Energy production in SADC, kt of oil equivalent, 1980 -2015</t>
  </si>
  <si>
    <t>3.3.1</t>
  </si>
  <si>
    <t>3.3.2</t>
  </si>
  <si>
    <t>3.3.3</t>
  </si>
  <si>
    <t>3.3.4</t>
  </si>
  <si>
    <t>Energy use (kg of oil equivalent) in SADC per $1 000 GDP (constant 2017 PPP), 1990-2015</t>
  </si>
  <si>
    <t>3.3.5</t>
  </si>
  <si>
    <t>GDP per unit of energy use (constant 2017 PPP $ per kg of oil equivalent) in SADC, 1990-2015</t>
  </si>
  <si>
    <t>3.3.6</t>
  </si>
  <si>
    <t>Total Primary Energy Consumption (Koe)</t>
  </si>
  <si>
    <t>3.3.7</t>
  </si>
  <si>
    <t>Energy Consumption per capita (Koe)</t>
  </si>
  <si>
    <t>Energy Consumption per capita (KWH)</t>
  </si>
  <si>
    <t>3.3.8</t>
  </si>
  <si>
    <t>Total Energy Use in SADC, Kt of Oil Equivalent, 1980 -2021</t>
  </si>
  <si>
    <t>3.3.10</t>
  </si>
  <si>
    <t>3.3.9</t>
  </si>
  <si>
    <t>Total Energy Use Per Capita in SADC, Kg of Oil Equivalent, 1980 - 2021</t>
  </si>
  <si>
    <t>3.3.11</t>
  </si>
  <si>
    <t>3.3.12</t>
  </si>
  <si>
    <t>Access to clean fuels and technologies for cooking , Percent Total  Population, 2000-2020</t>
  </si>
  <si>
    <t>3.3.13</t>
  </si>
  <si>
    <t>Inflation rate in SADC for Energy, 2010 - 2021</t>
  </si>
  <si>
    <t>3.3.14</t>
  </si>
  <si>
    <t>3.3.15</t>
  </si>
  <si>
    <t>3.3.17</t>
  </si>
  <si>
    <t>3.3.16</t>
  </si>
  <si>
    <t>3.3.18</t>
  </si>
  <si>
    <t>3.3.19</t>
  </si>
  <si>
    <t>3.3.20</t>
  </si>
  <si>
    <t>3.3.21</t>
  </si>
  <si>
    <t>3.3.22</t>
  </si>
  <si>
    <t>3.3.23</t>
  </si>
  <si>
    <t>3.3.24</t>
  </si>
  <si>
    <t>3.3.25</t>
  </si>
  <si>
    <t>3.3.26</t>
  </si>
  <si>
    <t>3.3.27</t>
  </si>
  <si>
    <t>3.3.28</t>
  </si>
  <si>
    <t>3.3.29</t>
  </si>
  <si>
    <t>3.3.30</t>
  </si>
  <si>
    <t>3.3.31</t>
  </si>
  <si>
    <t>3.3.32</t>
  </si>
  <si>
    <t>Agri: Dates updated in ToC</t>
  </si>
  <si>
    <t>environment</t>
  </si>
  <si>
    <t>6. DISASTER RISK REDUCTION</t>
  </si>
  <si>
    <t>https://www.unodc.org/documents/data-and-analysis/wildlife/2020/World_Wildlife_Report_2020_9July.pdf</t>
  </si>
  <si>
    <r>
      <t xml:space="preserve">Arrivals of non-resident tourists at national borders, </t>
    </r>
    <r>
      <rPr>
        <sz val="11"/>
        <color rgb="FF0070C0"/>
        <rFont val="Tahoma"/>
        <family val="2"/>
      </rPr>
      <t>Overnight visitors</t>
    </r>
  </si>
  <si>
    <r>
      <t xml:space="preserve">Arrivals of non-resident visitors at national borders, </t>
    </r>
    <r>
      <rPr>
        <sz val="11"/>
        <color rgb="FF0070C0"/>
        <rFont val="Tahoma"/>
        <family val="2"/>
      </rPr>
      <t>Total arrivals</t>
    </r>
  </si>
  <si>
    <t>Comoros- TF</t>
  </si>
  <si>
    <t>Eswatini - TF</t>
  </si>
  <si>
    <t>Lesotho - TF</t>
  </si>
  <si>
    <t xml:space="preserve">South Africa- TF </t>
  </si>
  <si>
    <t>Zimbabwe - TF</t>
  </si>
  <si>
    <t>Seychelles - TF</t>
  </si>
  <si>
    <t>Series</t>
  </si>
  <si>
    <t>Americas</t>
  </si>
  <si>
    <t>East Asia and the Pacific</t>
  </si>
  <si>
    <t>Europe</t>
  </si>
  <si>
    <t>Middle East</t>
  </si>
  <si>
    <t>South Asia</t>
  </si>
  <si>
    <t>Other not classified</t>
  </si>
  <si>
    <t>1/ Arrivals of non-resident tourists by air.
Prior to 2015, the Directorate for Information and Monitoring of Immigration and Emigration (DRCIE) of the Ministry of Public Security of Madagascar recorded the nationalities of visitors for the entire country. For the year 2018, a clear improvement was put in place compared to the collection system for the landing at Nosy-Be Airport. Previously, the DRCIE was only able to issue data from Ivato International Airport.
Therefore, figures for “other countries of the world” currently show the nationalities of non-resident visitors arriving at the six (6) international airports of Toamasina, Sainte-Marie, Antsiranana, Mahajanga, Fort-Dauphin and Tuléar. End of 2018 and all 2019, NosyBe International Airport has 16 flights per week operated by several international companies, which shows a clear increase in the number of tourists from various nationalities, including Italians.</t>
  </si>
  <si>
    <t>Arrivals by air.</t>
  </si>
  <si>
    <t>2008: Change of methodology. Until 2007 the data correspond only to 12 border posts. From 2008, the data of all the border posts of the country are used.</t>
  </si>
  <si>
    <t>995-2008: excluding arrivals for work and contract workers.
Since 2009 a new methodology has been applied and therefore, the information is not comparable to previous years.
Since 2014 a new methodology has been applied and therefore, the information is not comparable to previous years. From 2014 excluding transit.</t>
  </si>
  <si>
    <t>2002-2004, 2007-2010: arrivals by air only.
2011-2016: The arrivals data relate only to three border posts (N'Djili airport in Kinshasa, the Luano airport in Lubumbashi, and the land border-crossing of Kasumbalesa in Katanga province)</t>
  </si>
  <si>
    <t>UNWTO, re-updated November 2022</t>
  </si>
  <si>
    <t>World Bank, https://databank.worldbank.org/source/africa-development-indicators/Series/EE.BOD.TOTL.KG#, Doawnloaded 8 November 2022</t>
  </si>
  <si>
    <t>https://databank.worldbank.org/source/africa-development-indicators/Series/EE.BOD.TOTL.KG#</t>
  </si>
  <si>
    <t>latest 2007, World Bank</t>
  </si>
  <si>
    <t>2007-2011: Submitted to DES CA</t>
  </si>
  <si>
    <t>update of Trade</t>
  </si>
  <si>
    <t>Missing for Namibia: Agri Intra Trade, manufacture Intra-TRADE</t>
  </si>
  <si>
    <t>Vistorina</t>
  </si>
  <si>
    <t>Zambia:</t>
  </si>
  <si>
    <t>Namibia by SITC updated</t>
  </si>
  <si>
    <t>No data on SITC overall received</t>
  </si>
  <si>
    <t>David Sakala to resumbit</t>
  </si>
  <si>
    <t>Seychelles by SITC updated</t>
  </si>
  <si>
    <t>Lesotho overall updated</t>
  </si>
  <si>
    <t>By ICT updated</t>
  </si>
  <si>
    <t>Agri Trade updated</t>
  </si>
  <si>
    <t>Manufacture Trade updated</t>
  </si>
  <si>
    <t>Selected updated</t>
  </si>
  <si>
    <t>new data set  received</t>
  </si>
  <si>
    <t>Tourism: No further update</t>
  </si>
  <si>
    <t>Member State</t>
  </si>
  <si>
    <t>Arrivals from:</t>
  </si>
  <si>
    <t>Purpose  of visit</t>
  </si>
  <si>
    <t>Mode of transport</t>
  </si>
  <si>
    <t>Tourism industry</t>
  </si>
  <si>
    <t>* Refers to Island of Mauritius</t>
  </si>
  <si>
    <t>Passenger Car Fleet, Number</t>
  </si>
  <si>
    <t>Length of road, Botswana page2</t>
  </si>
  <si>
    <t>https://www.statsbots.org.bw/sites/default/files/publications/Transport%20%26%20Infrastructure%20Statistics%20Report%202021.pdf</t>
  </si>
  <si>
    <t>https://www.statssa.gov.za/publications/P7162/P7162December2021.pdf</t>
  </si>
  <si>
    <t>https://dms.dot.gov.za/share/s/wFiLZB_-TkC_rkOSr3RtwA</t>
  </si>
  <si>
    <t>https://www.transport.gov.za/documents/11623/41456/Final_DoTTechnicalIndicator10_07_2019.pdf/c5d3eb4e-efcd-4c49-8e9c-d2f770b61b23</t>
  </si>
  <si>
    <t>https://dms.dot.gov.za/share/s/C1XxYRu4ToiemjDxI10Org</t>
  </si>
  <si>
    <t>https://unece.org/DAM/trans/doc/2020/wp6/_Infocards_ENG.pdf</t>
  </si>
  <si>
    <t>https://www.itf-oecd.org/sites/default/files/docs/key-transport-statistics-2022.pdf</t>
  </si>
  <si>
    <t>https://www.iata.org/contentassets/a686ff624550453e8bf0c9b3f7f0ab26/wats-2021-mediakit.pdf</t>
  </si>
  <si>
    <t>https://data.aseanstats.org/indicator/ASE.TRP.AIR.A.302</t>
  </si>
  <si>
    <t>https://www.southafrica.to/transport/Airports/airports-South-Africa.php</t>
  </si>
  <si>
    <t>https://namibiahub.com/list-of-airports-in-namibia/</t>
  </si>
  <si>
    <t>https://dlca.logcluster.org/display/public/DLCA/2.2+Aviation+des+Comores</t>
  </si>
  <si>
    <r>
      <rPr>
        <b/>
        <sz val="10"/>
        <color theme="1"/>
        <rFont val="Tahoma"/>
        <family val="2"/>
      </rPr>
      <t>Source</t>
    </r>
    <r>
      <rPr>
        <sz val="10"/>
        <color theme="1"/>
        <rFont val="Tahoma"/>
        <family val="2"/>
      </rPr>
      <t>: National Statistical Offices of Member States, November 2022</t>
    </r>
  </si>
  <si>
    <t>For South Africa: https://www.southafrica.to/transport/Airports/airports-South-Africa.php</t>
  </si>
  <si>
    <t>For Comoros: https://dlca.logcluster.org/display/public/DLCA/2.2+Aviation+des+Comores</t>
  </si>
  <si>
    <t>Update of Transport from Data from Mauritius</t>
  </si>
  <si>
    <t>Update of Transport from data from Angola</t>
  </si>
  <si>
    <t>Air transport freight Million Km-Tins to be cnfirmed</t>
  </si>
  <si>
    <t>Table 3.1.11 Volume of export carried on rail transport, Tons, 2007-2021</t>
  </si>
  <si>
    <t>Table 3.1.12 Volume of import carried on rail transport, Tons, 2007-2021</t>
  </si>
  <si>
    <t xml:space="preserve">2 885.0 </t>
  </si>
  <si>
    <t xml:space="preserve">3 186.7 </t>
  </si>
  <si>
    <t xml:space="preserve">2 770.9 </t>
  </si>
  <si>
    <t>3 508.4</t>
  </si>
  <si>
    <t>Update Tramsport from Mauritius</t>
  </si>
  <si>
    <t>Double check Angola and Mozambique</t>
  </si>
  <si>
    <t>Update Transport from Madagascar</t>
  </si>
  <si>
    <t>Table 3.1.13  Number of Airports, Number, 2000-2021</t>
  </si>
  <si>
    <t>Table 3.1.14 Air Tansport - Registered Carrier Departures Worldwide of SADC, Number, 1980-2021</t>
  </si>
  <si>
    <t>Table 3.1.15 Air Transport - Passengers Carried in SADC, Number, 1980-2021</t>
  </si>
  <si>
    <t>Table 3.1.16  Air Transport - Freight, Tons, 2000-2021</t>
  </si>
  <si>
    <t>Table 3.1.17 Air Transport - Freight in SADC, Million Ton-Km, 1980-2021</t>
  </si>
  <si>
    <t>Table 3.1.18 Aircarft movement, Number, 2000-2021</t>
  </si>
  <si>
    <t>Table 3.1.19  Number of Ports, Number, 2000-2021</t>
  </si>
  <si>
    <t>Table 3.1.20  Port Traffic-Freight Cargo imported, Tons, 2000-2021</t>
  </si>
  <si>
    <t>Table 3.1.21  Port Traffic-Freight Cargo exported, Tons, 2000-2021</t>
  </si>
  <si>
    <t>Table 3.1.6  Railway Line Route Length in SADC, Total Route-Km, 1980-2021, Selected years</t>
  </si>
  <si>
    <t>Table 3.1.7  Passengers carried through railways, Number, 2007-2021</t>
  </si>
  <si>
    <t>Table 3.1.18 Aircarft movement, Number, 2007-2021</t>
  </si>
  <si>
    <t>National Statistics Offices of Member States for Angola, Botswana, Madagascar, Mauritius, Mozambique, October 2022</t>
  </si>
  <si>
    <t>* Individuals aged 12 years and above</t>
  </si>
  <si>
    <t>Indicator name</t>
  </si>
  <si>
    <t>Population covered by a mobile-cellular network (%)</t>
  </si>
  <si>
    <t>Dem. Rep. of the Congo</t>
  </si>
  <si>
    <t>ITU Digital Development Dashboard: https://public.tableau.com/app/profile/ituint/viz/DigitalDevelopmentDashboard-NoMap2/Online, Downloaded 14 November 2022</t>
  </si>
  <si>
    <t>Population covered by a mobile-cellular network</t>
  </si>
  <si>
    <t>Change in variable:</t>
  </si>
  <si>
    <t>Mobile network coverage</t>
  </si>
  <si>
    <t>Percentage of geographical area with broadband coverage</t>
  </si>
  <si>
    <t>Population covered by at least a 3G mobile network (%)</t>
  </si>
  <si>
    <t>Proportion of population using mobile phones</t>
  </si>
  <si>
    <t>Female mobile phone ownership as a % of total female population</t>
  </si>
  <si>
    <t>Total fixed broadband subscriptions</t>
  </si>
  <si>
    <t>Democratic  Republic of the Congo</t>
  </si>
  <si>
    <t>Households with Internet access at home (%)</t>
  </si>
  <si>
    <t>Table 3.2.27 Mobile cellular SMS price, in USD, 2012-2021</t>
  </si>
  <si>
    <t>Table 3.2.26 Mobile phone call tariff, off peak (per minute), in USD, 2012-2021</t>
  </si>
  <si>
    <t>Table 3.2.25 Mobile phone call tariff, peak (per minute), in USD, 2012-2021</t>
  </si>
  <si>
    <t>Table 3.2.24 Fixed telephone price of a three-minute call from fixed phone to a mobile , in USD, 2012-2021</t>
  </si>
  <si>
    <t>Table 3.2.23 Fixed telephone price of a three-minute local call (peak), in USD, 2012-2021</t>
  </si>
  <si>
    <t>Table 3.2.22 Fixed Telephone price of a three-minute local call (off-peak), in USD, 2012-2021</t>
  </si>
  <si>
    <t>Table 3.2.21 Internet tariffs, 20hours per month, in USD, 2012-2021</t>
  </si>
  <si>
    <t>Table 3.2.20 Individuals using the Internet (% of population), 2000-2020</t>
  </si>
  <si>
    <t>Table 3.2.19 Mobile Broadband subscriptions, 2007-2021</t>
  </si>
  <si>
    <t>Table 3.2.18  Population covered by a mobile-cellular network, %, 2010-2021</t>
  </si>
  <si>
    <t>Table 3.2.17  Female mobile phone ownership as a % of total female population, %, 2014-2020</t>
  </si>
  <si>
    <t>Table 3.2.16  Population covered by at least a 3G mobile network, %, 2010-2021</t>
  </si>
  <si>
    <t>Table 3.2.15  Mobile Service Providers, Number, 2000-2021</t>
  </si>
  <si>
    <t>Table 3.2.14 Mobile Cellular Subscribers, Density Per  100 Inhabitants in SADC, 2000-2021</t>
  </si>
  <si>
    <t>Table 3.2.13  Households with Internet access at home in SADC, by region, %, 2010-2021</t>
  </si>
  <si>
    <t>Table 3.2.12 Mobile Cellular Subscribers, Number of  Subscriptions in SADC, 2000-2021</t>
  </si>
  <si>
    <t>Table 3.2.10  Internet Users, Number, 2000-2021</t>
  </si>
  <si>
    <t>Table 3.2.9  Internet Access Subscriptions in SADC, per 100 Inhabitants, 2000-2021</t>
  </si>
  <si>
    <t>Table 3.2.8  Internet Access Subscriptions in SADC, Number, 2000-2021</t>
  </si>
  <si>
    <t>Table 3.2.7  Total fixed broadband subscriptions in SADC, 2010-2021</t>
  </si>
  <si>
    <t>Derived from Telecommunication Services - Fixed Telephone Lines in SADC and Population (2022)</t>
  </si>
  <si>
    <t>Derived from Mobile cellular subcrbers in SADC and Population (2022)</t>
  </si>
  <si>
    <t>ITU : https://www.itu.int/en/ITU-D/Statistics/Pages/stat/default.aspx, Downloaded 25 October 2022 for for Angola (2021), DRC 2020-2021), Eswatini (2019-2021), Lesotho (2021), Madagascar (2021), Namibia (2021), South Africa (2021), Tanzania (2021)</t>
  </si>
  <si>
    <t>Member State websites/report for Botswana (Botswana Communications Regulatory Authority), Comoros (ANRTIC (Autorite de Regulation des TIC), Rapport Observatoire du TIC, 1er Trimestre 2022), Madagascar (Rapport d'activite 2019, 2020 ARTEC), Seychelles (ICT Sector Performance report ,March 2022), Zimbabwe (ZITCA)</t>
  </si>
  <si>
    <t>Table 3.2.11  Internet Users Per 100 Inhabitants in SADC, 2000-2021</t>
  </si>
  <si>
    <t>World Bank: https://data.worldbank.org/indicator/EG.IMP.CONS.ZS, Downoaded 15 November 2022</t>
  </si>
  <si>
    <t xml:space="preserve">Net energy imports are estimated as energy use less production, both measured in oil equivalents. A negative value indicates that the country is a net exporter. Energy use refers to use of primary energy </t>
  </si>
  <si>
    <t>before transformation to other end-use fuels, which is equal to indigenous production plus imports and stock changes, minus exports and fuels supplied to ships and aircraft engaged in international transport.</t>
  </si>
  <si>
    <t>Combustible fuels</t>
  </si>
  <si>
    <t>Hydro</t>
  </si>
  <si>
    <t>Nuclear</t>
  </si>
  <si>
    <t>Wind</t>
  </si>
  <si>
    <t>Solar</t>
  </si>
  <si>
    <t>Gases</t>
  </si>
  <si>
    <t>Heat</t>
  </si>
  <si>
    <t>Primary energy production</t>
  </si>
  <si>
    <t>International bunkers</t>
  </si>
  <si>
    <t>Aviation</t>
  </si>
  <si>
    <t>Marine</t>
  </si>
  <si>
    <t>Stock changes</t>
  </si>
  <si>
    <t>Per capita</t>
  </si>
  <si>
    <t>Imports &amp; Exports</t>
  </si>
  <si>
    <t>Table 3.3.3 Energy supply per capita,  Gigajoules, 1990- 2019</t>
  </si>
  <si>
    <t>Table 3.3.24  Price for Kerosene in SADC, US $ per litre, 2000 - 2021</t>
  </si>
  <si>
    <t>Table 3.3.23 Pump prices for diesel in SADC in US cents per litre, 1991-2021, Selected Years</t>
  </si>
  <si>
    <t>Table 3.3.22 Pump prices for gasoline in SADC in US cents per litre, 1991 - 2021 Selected Years</t>
  </si>
  <si>
    <t>Table 3.3.19 Electricity Tariffs in SADC by Type of Customer, US $ , 2001 -2021</t>
  </si>
  <si>
    <t>Table 3.3.18 Electricity consumption by households (Million Kilowatt-hours) in SADC, 2000-2021</t>
  </si>
  <si>
    <t>Table 3.3.17 Electricity consumption by industry and construction (Million Kilowatt-hours) in SADC, 2000-2021</t>
  </si>
  <si>
    <t>Table 3.3.16 Electricity consumption (Million Kilowatt-hours) in SADC, 2000-2021</t>
  </si>
  <si>
    <t>Table 3.3.15 Percentage of Population in SADC With Access to Electricity, 2009 - 2020</t>
  </si>
  <si>
    <t>Table 3.3.14  Total Net Installed Capacity of  Electricity Power Plants in SADC,   Thousand Kilowatt, 1990 - 2021</t>
  </si>
  <si>
    <t>Table 3.3.1 Total Energy supply,  Petajoules, 1990- 2019</t>
  </si>
  <si>
    <t>Table 3.3.2 Components of Total Energy Supply,  Petajoules, 1990-2019</t>
  </si>
  <si>
    <t>Table 3.3.4 Primary energy production,  Petajoules, Selected years</t>
  </si>
  <si>
    <r>
      <t>Table 3.3.5  Energy production in SADC, kt of oil equivalent, 1980 -</t>
    </r>
    <r>
      <rPr>
        <b/>
        <sz val="11"/>
        <rFont val="Tahoma"/>
        <family val="2"/>
      </rPr>
      <t>2015</t>
    </r>
  </si>
  <si>
    <t>Table 3.3.6 Total Energy Use in SADC, Kt of Oil Equivalent, 1980 -2021</t>
  </si>
  <si>
    <t>Table 3.3.7 Net import of energy, % of energy use,2000-2014</t>
  </si>
  <si>
    <t>Table 3.3.8  Total Energy Use Per Capita in SADC, Kg of Oil Equivalent, 1980 - 2021</t>
  </si>
  <si>
    <t>Table 3.3.9 GDP per unit of energy use (constant 2017 PPP $ per kg of oil equivalent) in SADC, 1990-2015</t>
  </si>
  <si>
    <t>Table 3.3.10  Energy use (kg of oil equivalent) in SADC per $1 000 GDP (constant 2017 PPP), 1990-2015</t>
  </si>
  <si>
    <t>Table 3.3.12 Total Electricity Production in SADC,  Million Kilowatt-Hour, 1990-2021</t>
  </si>
  <si>
    <t xml:space="preserve">Table 3.3.25  Fuels Used in SADC for Cooking , Percent Total  Population, Latest Year </t>
  </si>
  <si>
    <t>Table 3.3.26  Access to clean fuels and technologies for cooking , Percent Total  Population, 2000-2020</t>
  </si>
  <si>
    <t>Table 3.3.13 Production of electricity - by type,  Million Kilowatt-Hour, 2016-2021</t>
  </si>
  <si>
    <t xml:space="preserve">Energy </t>
  </si>
  <si>
    <t>Table 3.3.11  Energy Consumption Per Capita, kWh, 2018-2019</t>
  </si>
  <si>
    <t>Table 3.3.20 Electricity Imports  (Million Kilowatt-hours) in SADC, 2000-2019</t>
  </si>
  <si>
    <t>Table 3.3.21 Electricity Exports  (Million Kilowatt-hours) in SADC, 2000-2019</t>
  </si>
  <si>
    <t>Table 3.3.27  Renewable energy share in the total final energy consumption (%),2000-2019</t>
  </si>
  <si>
    <t>Table 3.3.5  Energy production in SADC, kt of oil equivalent, 1980 -2015</t>
  </si>
  <si>
    <t>Table 3.3.28 Inflation rate in SADC for Energy, 2010 - 2021</t>
  </si>
  <si>
    <t>TOC already updated</t>
  </si>
  <si>
    <t>Source checked</t>
  </si>
  <si>
    <t>Agriculture</t>
  </si>
  <si>
    <t>Updated</t>
  </si>
  <si>
    <t>Environment</t>
  </si>
  <si>
    <t>https://www.fao.org/3/ca8642en/ca8642en.pdf</t>
  </si>
  <si>
    <t>https://apps.who.int/iris/bitstream/handle/10665/43048/9241592303.pdf</t>
  </si>
  <si>
    <t>Average precipitation is the long-term average in depth (over space and time) of annual precipitation in the country. Precipitation is defined as any kind of water that falls from clouds as a liquid or a solid.</t>
  </si>
  <si>
    <t>Sources</t>
  </si>
  <si>
    <t>https://files.worldwildlife.org/wwfcmsprod/files/Publication/file/9bsfj8aq5v_deforestation_fronts___drivers_and_responses_in_a_changing_world___summary_english.pdf?_ga=2.84501723.354137620.1668663978-1477116899.1668663977</t>
  </si>
  <si>
    <t>https://www.globalforestwatch.org/dashboards/global/?category=summary&amp;dashboardPrompts=eyJzaG93UHJvbXB0cyI6dHJ1ZSwicHJvbXB0c1ZpZXdlZCI6WyJzaGFyZVdpZGdldCJdLCJzZXR0aW5ncyI6eyJzaG93UHJvbXB0cyI6dHJ1ZSwicHJvbXB0c1ZpZXdlZCI6W10sInNldHRpbmdzIjp7Im9wZW4iOmZhbHNlLCJzdGVwSW5kZXgiOjAsInN0ZXBzS2V5IjoiIn0sIm9wZW4iOnRydWUsInN0ZXBJbmRleCI6MCwic3RlcHNLZXkiOiJzaGFyZVdpZGdldCJ9LCJvcGVuIjp0cnVlLCJzdGVwc0tleSI6ImRvd25sb2FkRGFzaGJvYXJkU3RhdHMifQ%3D%3D&amp;location=WyJnbG9iYWwiXQ%3D%3D&amp;map=eyJkYXRhc2V0cyI6W3siZGF0YXNldCI6InBvbGl0aWNhbC1ib3VuZGFyaWVzIiwibGF5ZXJzIjpbImRpc3B1dGVkLXBvbGl0aWNhbC1ib3VuZGFyaWVzIiwicG9saXRpY2FsLWJvdW5kYXJpZXMiXSwiYm91bmRhcnkiOnRydWUsIm9wYWNpdHkiOjEsInZpc2liaWxpdHkiOnRydWV9LHsiZGF0YXNldCI6Ik5ldC1DaGFuZ2UtU1RBR0lORyIsImxheWVycyI6WyJmb3Jlc3QtbmV0LWNoYW5nZSJdLCJvcGFjaXR5IjoxLCJ2aXNpYmlsaXR5Ijp0cnVlLCJwYXJhbXMiOnsidmlzaWJpbGl0eSI6dHJ1ZSwiYWRtX2xldmVsIjoiYWRtMCJ9fV19&amp;showMap=true&amp;treeLossPct=eyJoaWdobGlnaHRlZCI6ZmFsc2V9</t>
  </si>
  <si>
    <t>Table 5.3 Average precipitation in depth (mm per year), 2002-2018, Selected years</t>
  </si>
  <si>
    <t>Table 5.5 Consumption of Ozone-Depleting Chlorofluorocarbons (CFCs) in SADC, Tons of Ozone-Depleting Potential, 1995/1998 - 2015, Selected Years</t>
  </si>
  <si>
    <t>Table 5.4 Mean Annual Temperature in SADC, 0C, 1970 - 2021</t>
  </si>
  <si>
    <t>Table 6.1  Number of deaths, missing persons and directly affected persons attributed to disasters per 100 000 population, latest year</t>
  </si>
  <si>
    <t>FOOD</t>
  </si>
  <si>
    <r>
      <rPr>
        <b/>
        <sz val="11"/>
        <color theme="1"/>
        <rFont val="Calibri"/>
        <family val="2"/>
        <scheme val="minor"/>
      </rPr>
      <t>PUMP PRICE GASOLINE,</t>
    </r>
    <r>
      <rPr>
        <b/>
        <sz val="11"/>
        <color rgb="FFFF0000"/>
        <rFont val="Calibri"/>
        <family val="2"/>
        <scheme val="minor"/>
      </rPr>
      <t xml:space="preserve"> LOCAL CURRENCY</t>
    </r>
  </si>
  <si>
    <r>
      <rPr>
        <b/>
        <sz val="11"/>
        <color theme="1"/>
        <rFont val="Calibri"/>
        <family val="2"/>
        <scheme val="minor"/>
      </rPr>
      <t>PUMP PRICE DIESEL,</t>
    </r>
    <r>
      <rPr>
        <b/>
        <sz val="11"/>
        <color rgb="FFFF0000"/>
        <rFont val="Calibri"/>
        <family val="2"/>
        <scheme val="minor"/>
      </rPr>
      <t xml:space="preserve"> LOCAL CURRENCY</t>
    </r>
  </si>
  <si>
    <r>
      <rPr>
        <b/>
        <sz val="11"/>
        <color theme="1"/>
        <rFont val="Calibri"/>
        <family val="2"/>
        <scheme val="minor"/>
      </rPr>
      <t>PUMP PRICE KERSOSENE,</t>
    </r>
    <r>
      <rPr>
        <b/>
        <sz val="11"/>
        <color rgb="FFFF0000"/>
        <rFont val="Calibri"/>
        <family val="2"/>
        <scheme val="minor"/>
      </rPr>
      <t xml:space="preserve"> LOCAL CURRENCY</t>
    </r>
  </si>
  <si>
    <r>
      <rPr>
        <b/>
        <sz val="11"/>
        <color theme="1"/>
        <rFont val="Calibri"/>
        <family val="2"/>
        <scheme val="minor"/>
      </rPr>
      <t>PUMP PRICE GASOLINE,</t>
    </r>
    <r>
      <rPr>
        <b/>
        <sz val="11"/>
        <color rgb="FFFF0000"/>
        <rFont val="Calibri"/>
        <family val="2"/>
        <scheme val="minor"/>
      </rPr>
      <t xml:space="preserve"> USD</t>
    </r>
  </si>
  <si>
    <r>
      <rPr>
        <b/>
        <sz val="11"/>
        <color theme="1"/>
        <rFont val="Calibri"/>
        <family val="2"/>
        <scheme val="minor"/>
      </rPr>
      <t>PUMP PRICE DIESEL,</t>
    </r>
    <r>
      <rPr>
        <b/>
        <sz val="11"/>
        <color rgb="FFFF0000"/>
        <rFont val="Calibri"/>
        <family val="2"/>
        <scheme val="minor"/>
      </rPr>
      <t xml:space="preserve"> USD</t>
    </r>
  </si>
  <si>
    <r>
      <rPr>
        <b/>
        <sz val="11"/>
        <color theme="1"/>
        <rFont val="Calibri"/>
        <family val="2"/>
        <scheme val="minor"/>
      </rPr>
      <t>PUMP PRICE KERSOSENE,</t>
    </r>
    <r>
      <rPr>
        <b/>
        <sz val="11"/>
        <color rgb="FFFF0000"/>
        <rFont val="Calibri"/>
        <family val="2"/>
        <scheme val="minor"/>
      </rPr>
      <t xml:space="preserve"> USD</t>
    </r>
  </si>
  <si>
    <r>
      <rPr>
        <b/>
        <sz val="11"/>
        <color theme="1"/>
        <rFont val="Calibri"/>
        <family val="2"/>
        <scheme val="minor"/>
      </rPr>
      <t>PUMP PRICE GASOLINE,</t>
    </r>
    <r>
      <rPr>
        <b/>
        <sz val="11"/>
        <color rgb="FFFF0000"/>
        <rFont val="Calibri"/>
        <family val="2"/>
        <scheme val="minor"/>
      </rPr>
      <t xml:space="preserve"> USD CENTS</t>
    </r>
  </si>
  <si>
    <r>
      <rPr>
        <b/>
        <sz val="11"/>
        <color theme="1"/>
        <rFont val="Calibri"/>
        <family val="2"/>
        <scheme val="minor"/>
      </rPr>
      <t>PUMP PRICE DIESEL,</t>
    </r>
    <r>
      <rPr>
        <b/>
        <sz val="11"/>
        <color rgb="FFFF0000"/>
        <rFont val="Calibri"/>
        <family val="2"/>
        <scheme val="minor"/>
      </rPr>
      <t xml:space="preserve"> USD CENTS</t>
    </r>
  </si>
  <si>
    <r>
      <rPr>
        <b/>
        <sz val="11"/>
        <color theme="1"/>
        <rFont val="Calibri"/>
        <family val="2"/>
        <scheme val="minor"/>
      </rPr>
      <t>PUMP PRICE KERSOSENE,</t>
    </r>
    <r>
      <rPr>
        <b/>
        <sz val="11"/>
        <color rgb="FFFF0000"/>
        <rFont val="Calibri"/>
        <family val="2"/>
        <scheme val="minor"/>
      </rPr>
      <t xml:space="preserve"> USD CENTS</t>
    </r>
  </si>
  <si>
    <t>Table  : Exchange Rates, National Currency Per 1 US $ in SADC,</t>
  </si>
  <si>
    <t>Table 6: Share of GDP by kind of economic activity at current prices, Total SADC, (%), 2011-2021</t>
  </si>
  <si>
    <t>Item Description</t>
  </si>
  <si>
    <t>Agriculture, forestry and fishing</t>
  </si>
  <si>
    <t>Table : GDP by kind of economic activity at current prices, Angola, Million US $, 2010-2020</t>
  </si>
  <si>
    <t>Mining and Quarrying</t>
  </si>
  <si>
    <t>Manufacturing</t>
  </si>
  <si>
    <t>Electricity, gas, steam and air conditioning supply; Water supply; sewerage, waste management and remediation activities</t>
  </si>
  <si>
    <t>Construction</t>
  </si>
  <si>
    <t>Wholesale and retail trade, transportation and storage, accommodation and food service activities</t>
  </si>
  <si>
    <t>Information and communication</t>
  </si>
  <si>
    <t>Financial and insurance activities</t>
  </si>
  <si>
    <t>Real estate activities, Professional, scientific, technical, administrative and support service activities</t>
  </si>
  <si>
    <t>Public administration and defence, education, human health and social work activities</t>
  </si>
  <si>
    <t>Other service activities</t>
  </si>
  <si>
    <t>GDP at Basic Prices</t>
  </si>
  <si>
    <t>Net Taxes on products</t>
  </si>
  <si>
    <t>GDP at Purchasers Prices</t>
  </si>
  <si>
    <t>Table : GDP by kind of economic activity at current prices, Botswana, Million US $, 2010-2020</t>
  </si>
  <si>
    <t>Table : GDP by kind of economic activity at current prices, Comoros, Million US $, 2010-2020</t>
  </si>
  <si>
    <t>Table : GDP by kind of economic activity at current prices, DRC, Million US $, 2010-2020</t>
  </si>
  <si>
    <t>Table : GDP by kind of economic activity at current prices, Eswatini, Million US $, 2010-2020</t>
  </si>
  <si>
    <t>Table : GDP by kind of economic activity at current prices, Lesotho, Million US $, 2010-2020</t>
  </si>
  <si>
    <t>Table : GDP by kind of economic activity at current prices, Madagascar, Million US $, 2010-2020</t>
  </si>
  <si>
    <t>Table : GDP by kind of economic activity at current prices, Malawi, Million US $, 2010-2020</t>
  </si>
  <si>
    <t>Table : GDP by kind of economic activity at current prices, Mauritius, Million US $, 2010-2020</t>
  </si>
  <si>
    <t>Table : GDP by kind of economic activity at current prices, Mozambique, Million US $, 2010-2020</t>
  </si>
  <si>
    <t>Table : GDP by kind of economic activity at current prices, Namibia, Million US $, 2010-2020</t>
  </si>
  <si>
    <t>Table : GDP by kind of economic activity at current prices, Seychelles, Million US $, 2010-2020</t>
  </si>
  <si>
    <t>Table : GDP by kind of economic activity at current prices, South Africa, Million US $, 2010-2020</t>
  </si>
  <si>
    <t>Table : GDP by kind of economic activity at current prices, Tanzania, Million US $, 2010-2020</t>
  </si>
  <si>
    <t>Table : GDP by kind of economic activity at current prices, Zambia, Million US $, 2010-2020</t>
  </si>
  <si>
    <t>Table : GDP by kind of economic activity at current prices, Zimbabwe, Million US $, 2010-2020</t>
  </si>
  <si>
    <t>Table : Share of GDP by kind of economic activity at current prices,%, 2010-2020</t>
  </si>
  <si>
    <t>Table 4.1.22 Agricultural Producer Price  for Cattle Live Weight in SADC, US $ Per Tonne, 1991 - 2018</t>
  </si>
  <si>
    <t>Table 4.1.25 Agricultural Producer Price  for Chicken Live Weight in SADC , US $ Per Tonne, 1991 - 2018</t>
  </si>
  <si>
    <t>https://www.imf.org/en/Publications/fandd/issues/Series/Back-to-Basics/Purchasing-Power-Parity-PPP#:~:text=The%20other%20approach%20uses%20the,and%20services%20in%20each%20country.</t>
  </si>
  <si>
    <t>Statictics Mauritius, 2007-2020</t>
  </si>
  <si>
    <t>Food and Agriculture Organization (FAO): https://www.fao.org/faostat/en/#data/RFN, Downloaded 17 October 2022 (All Member States for 2020)</t>
  </si>
  <si>
    <t>Submissions in 2022 from DRC, Madagascar, Mauritius and South Africa</t>
  </si>
  <si>
    <t>Food and Agriculture Organisation (FAO): https://www.fao.org/faostat/en/#data/PP, Downloaded 18 October 2022. All Member States except DRC, Madagascar, Mauritius and South Africa (2016-2020). Mozambique (2015-2017). Tanzania (2013-2015). Zambia (2015, 2018, 2019)</t>
  </si>
  <si>
    <t>Food and Agriculture Organisation (FAO): https://www.fao.org/faostat/en/#data/PP, Downloaded 18October 2022. All Member States except DRC, Madagascar, Mauritius and South Africa, Malawi (2013). Mozambique (2014-2018). Zambia (2010-2020)</t>
  </si>
  <si>
    <t>Food and Agriculture Organisation (FAO): https://www.fao.org/faostat/en/#data/PP, Downloaded 18 October 2022. All Member States  (2016-2020). Malawi (2010-2016). Mozambique (2013-2016). Data from NSO DRC, Madagascar, Mauritius and South Africa</t>
  </si>
  <si>
    <t>Food and Agriculture Organisation (FAO): https://www.fao.org/faostat/en/#data/QCL, Downloaded 19 October 2022. All Member States  except  Angola, DRC, Lesotho (up to 2018), Madagascar, Malawi, Mauritius, Mozambique, South Africa and Zimbabwe (Zimbabwe 2020 from FAO)</t>
  </si>
  <si>
    <t>Food and Agriculture Organisation (FAO): https://www.fao.org/faostat/en/#data/QCL, Downloaded 19 October 2022. All Member States  except DRC, Madagascar, Mauritius, South Africa and Zimbabwe. Data from FAO for 2020 on area harvested for Angola, Malawi and Zimbabwe</t>
  </si>
  <si>
    <t>Food and Agriculture Organisation (FAO): https://www.fao.org/faostat/en/#data/QCL, Downloaded 19 October 2022. Production for 2020 for Comoros, Eswatini,  Tanzania, Zambia, Zimbabwe</t>
  </si>
  <si>
    <t>Food and Agriculture Organisation (FAO): https://www.fao.org/faostat/en/#data/QCL, Downloaded 19 October 2022, for Angola (area harvested), Comoros, DRC (area harvested 2020), Madagascar (area harvested and yield 2020), Malawi (area harvested), Mozambique (area harvested), Seychelles, Tanzania, Zambia and Zimbabwe</t>
  </si>
  <si>
    <t>National Statistics Office DRC data (Production 2010, 2014); Madagascar (2005)</t>
  </si>
  <si>
    <t>Food and Agriculture Organisation (FAO): https://www.fao.org/faostat/en/#data/QCL, Downloaded 19 October 2022, data for 2020 for Botswana, DRC, Eswatini, Lesotho,  Madagascar,  Mozambique, Namibia, South Africa (area harvested for 2020 only), Tanzania, Zambia and Zimbabwe</t>
  </si>
  <si>
    <t>Food and Agriculture Organisation (FAO): https://www.fao.org/faostat/en/#data/QCL, Downloaded 19 October 2022, data for 2020 for Botswana,  Eswatini, Lesotho,  Madagascar,  Mozambique, Namibia, South Africa (area harvested for 2020 only), Tanzania, Zambia and Zimbabwe</t>
  </si>
  <si>
    <t>National Statistics Office Madagascar (Production 2010-2018), South Africa (changes)</t>
  </si>
  <si>
    <t>National Statistics Office DRC (Production 2010-2018, yield 2010 and 2013), South Africa (Production and area planted)</t>
  </si>
  <si>
    <t>Food and Agriculture Organisation (FAO): https://www.fao.org/faostat/en/#data/QCL, Downloaded 19 October 2022</t>
  </si>
  <si>
    <t>National Statistics Office DRC (Production 2010, 2014), Madagascar (production 2000-2015,  area planted 2000-2015)</t>
  </si>
  <si>
    <t>Food and Agriculture Organisation (FAO): https://www.fao.org/faostat/en/#data/QCL, Downloaded 19 October 2022.  Data updated for Tanzania, 2000-2020. Zimbabwe and Zambia 2016-2020 for yield. Yield for 2019 and 2020 for Seychelles. Area harvested for 2016-2020 for Madagascar. Data for 2020 for DRC, Madagascar, Malawi, Namibia, Tanzania, Zambia, Zimbabwe.</t>
  </si>
  <si>
    <t>National Statistics Office  Madagascar (production and area planted 2000-2005)</t>
  </si>
  <si>
    <t>Food and Agriculture Organisation (FAO): https://www.fao.org/faostat/en/#data/QCL, Downloaded 19 October 2022.  Data updated for Tanzania, 2000-2020. Zimbabwe and Zambia 2016-2020 for yield. Yield for 2019 and 2020 for Seychelles. Area harvested for 2016-2020 for Madagascar. Data for 2020 for DRC,  Malawi, Namibia, Tanzania, Zambia, Zimbabwe.</t>
  </si>
  <si>
    <t>National Statistics Office  DRC (Production 2010, 2011, 2014), Madagascar (production and area planted 2000-2005)</t>
  </si>
  <si>
    <t>National Statistics Office  Madagascar (production and area planted 2001-2015), Mauritius, South Africa</t>
  </si>
  <si>
    <t>National Statistics Office  Madagascar (production 2000-2015, area planted 2000-2011), Mauritius</t>
  </si>
  <si>
    <t>National Statistics Office  DRC, Madagascar, Mauritius, South Africa</t>
  </si>
  <si>
    <r>
      <t>522000</t>
    </r>
    <r>
      <rPr>
        <vertAlign val="superscript"/>
        <sz val="11"/>
        <color theme="1"/>
        <rFont val="Tahoma"/>
        <family val="2"/>
      </rPr>
      <t>b</t>
    </r>
  </si>
  <si>
    <r>
      <t>274000</t>
    </r>
    <r>
      <rPr>
        <vertAlign val="superscript"/>
        <sz val="11"/>
        <color theme="1"/>
        <rFont val="Tahoma"/>
        <family val="2"/>
      </rPr>
      <t>b</t>
    </r>
  </si>
  <si>
    <r>
      <t>2300000</t>
    </r>
    <r>
      <rPr>
        <vertAlign val="superscript"/>
        <sz val="11"/>
        <color theme="1"/>
        <rFont val="Tahoma"/>
        <family val="2"/>
      </rPr>
      <t>a</t>
    </r>
  </si>
  <si>
    <r>
      <t>5000</t>
    </r>
    <r>
      <rPr>
        <vertAlign val="superscript"/>
        <sz val="11"/>
        <color theme="1"/>
        <rFont val="Tahoma"/>
        <family val="2"/>
      </rPr>
      <t>a</t>
    </r>
  </si>
  <si>
    <r>
      <t>270000</t>
    </r>
    <r>
      <rPr>
        <vertAlign val="superscript"/>
        <sz val="11"/>
        <color theme="1"/>
        <rFont val="Tahoma"/>
        <family val="2"/>
      </rPr>
      <t>a</t>
    </r>
  </si>
  <si>
    <r>
      <t>1950000</t>
    </r>
    <r>
      <rPr>
        <vertAlign val="superscript"/>
        <sz val="11"/>
        <color theme="1"/>
        <rFont val="Tahoma"/>
        <family val="2"/>
      </rPr>
      <t>a</t>
    </r>
  </si>
  <si>
    <t>United Nations Department of Social Affairs, 2019 Electricity Profiles, Data 2016-2019, except for Tanzania (From High Frequency data, Member State website)</t>
  </si>
  <si>
    <t>United Nations Department of Social Affairs, 2019 Electricity Profiles (except for Mauritius)</t>
  </si>
  <si>
    <t>World Development Indicators , The World Bank, http://data.worldbank.org/, Downloaded 27 July 2022 (except Comoros, data from NSO)</t>
  </si>
  <si>
    <t>United Nations Department of Social Affairs, 2019 Electricity Profiles Book (except Mauritius)</t>
  </si>
  <si>
    <t>United Nations Department of Social Affairs, 2019 Electricity Profiles Book, except Mauritius</t>
  </si>
  <si>
    <t>United Nations Department of Social Affairs, 2019 Electricity Profiles Book, Data for 2014-2019 (except for Mauritius)</t>
  </si>
  <si>
    <t>Comoros 2019-2020: ANRTIC (Autorite de Regulation des TIC), Rapport Observatoire du TIC, 1er Trimestre 2022</t>
  </si>
  <si>
    <t>Madagascar 2018-2020: Rapport d'activite 2020, ARTEC</t>
  </si>
  <si>
    <t>Zambia 2016-2021: ZITCA</t>
  </si>
  <si>
    <t>Mauritius: Member State submission</t>
  </si>
  <si>
    <t>Zimbabwe 2021: Annual postal and telecommunications sector performance report 2021</t>
  </si>
  <si>
    <t>ITU, October 2022</t>
  </si>
  <si>
    <t>Seychelles 2016-2021: ICT Sector Performance report 2020,March 2022</t>
  </si>
  <si>
    <t>Mauritius Central Statistics Office</t>
  </si>
  <si>
    <t>World Bank : https://data.worldbank.org/indicator/, Downloaded  November 2022, except for Mauritius and Zimbabwe</t>
  </si>
  <si>
    <t>Comoros 2019-2021: ANRTIC (Autorite de Regulation des TIC), Rapport Observatoire du TIC, 1er Trimestre 2022</t>
  </si>
  <si>
    <t>Botswana 2021: BOCRA (Botswana Communications Regulatory Authority)</t>
  </si>
  <si>
    <t>Madagascar 2019-2020: Rapport d'activite 2020, ARTEC</t>
  </si>
  <si>
    <t>Malawi 2021: MACRA, Summary of key telecommunication indicators</t>
  </si>
  <si>
    <t>Mozambique Statistics Office</t>
  </si>
  <si>
    <t>Zambia 2021: ZITCA</t>
  </si>
  <si>
    <t>National Statistics Offices of Member States for Angola, Botswana, Comoros, Madagascar, Mauritius, Mozambique, October 2022</t>
  </si>
  <si>
    <t>National Statistics Offices of Member States for Angola, Botswana, Comoros,  Madagascar, Mauritius, Mozambique, October 2022</t>
  </si>
  <si>
    <t>National Statistics Offices of Member States for Angola, comoros, Botswana, Madagascar, Mauritius, Mozambique, October 2022</t>
  </si>
  <si>
    <t>Tanzania High frequency data:1995, 2000, 2006-2012, 2015-2019, 2021</t>
  </si>
  <si>
    <t>Central Statistics Office: 1995-2021</t>
  </si>
  <si>
    <t>Comoros INSEED: 2000-2021</t>
  </si>
  <si>
    <t>INE Angola: 1995-2001</t>
  </si>
  <si>
    <t>2021</t>
  </si>
  <si>
    <t>Table 3.2.7  Total fixed broadband subscriptions in SADC, 2010-2022</t>
  </si>
  <si>
    <t>MS website</t>
  </si>
  <si>
    <t>Botswana: National Statistics Office website (Environment Statistics)</t>
  </si>
  <si>
    <t>Table 5: Total  Mid Year Population (in Thousand), 2013-2022</t>
  </si>
  <si>
    <t>15 179</t>
  </si>
  <si>
    <t>National Statistics Office, May 2023</t>
  </si>
  <si>
    <r>
      <rPr>
        <b/>
        <sz val="10"/>
        <color theme="1"/>
        <rFont val="Tahoma"/>
        <family val="2"/>
      </rPr>
      <t>Source:</t>
    </r>
    <r>
      <rPr>
        <sz val="10"/>
        <color theme="1"/>
        <rFont val="Tahoma"/>
        <family val="2"/>
      </rPr>
      <t xml:space="preserve"> Zimbabwe Statistics Office, July 2023</t>
    </r>
  </si>
  <si>
    <r>
      <rPr>
        <b/>
        <sz val="10"/>
        <color theme="1"/>
        <rFont val="Tahoma"/>
        <family val="2"/>
      </rPr>
      <t>Source</t>
    </r>
    <r>
      <rPr>
        <sz val="10"/>
        <color theme="1"/>
        <rFont val="Tahoma"/>
        <family val="2"/>
      </rPr>
      <t>: INSEED, August 2023</t>
    </r>
  </si>
  <si>
    <t>SADC Estimates</t>
  </si>
  <si>
    <r>
      <rPr>
        <b/>
        <sz val="10"/>
        <color theme="1"/>
        <rFont val="Tahoma"/>
        <family val="2"/>
      </rPr>
      <t>Source</t>
    </r>
    <r>
      <rPr>
        <sz val="10"/>
        <color theme="1"/>
        <rFont val="Tahoma"/>
        <family val="2"/>
      </rPr>
      <t>: Statistics Botswana, May 2023</t>
    </r>
  </si>
  <si>
    <t>UN COMTRADE (Details intra-SADC Export and Intra-SADC Import 2022), November 2023</t>
  </si>
  <si>
    <t>UN COMTRADE (Details intra-SADC Export and Intra-SADC Import), November 2023</t>
  </si>
  <si>
    <t xml:space="preserve">* UN COMTRADE November 2023 (Comoros, South Africa, Tanzania data for 2022) </t>
  </si>
  <si>
    <t>National Statistics Offices of Member States for Botswana, Mauritius, Mozambique, October 2023</t>
  </si>
  <si>
    <t>1 061</t>
  </si>
  <si>
    <t>South Africa**</t>
  </si>
  <si>
    <t>Mauritius**</t>
  </si>
  <si>
    <t>**Nights</t>
  </si>
  <si>
    <t>ITU, https://www.itu.int/en/ITU-D/Statistics/Pages/publications/wtid.aspx, Downloaded 13 December 2023</t>
  </si>
  <si>
    <r>
      <rPr>
        <b/>
        <sz val="10"/>
        <color theme="1"/>
        <rFont val="Tahoma"/>
        <family val="2"/>
      </rPr>
      <t>Source</t>
    </r>
    <r>
      <rPr>
        <sz val="10"/>
        <color theme="1"/>
        <rFont val="Tahoma"/>
        <family val="2"/>
      </rPr>
      <t>: Member States, July 2023</t>
    </r>
  </si>
  <si>
    <t>Food and Agriculture Organisation (FAO): https://www.fao.org/faostat/en/#data/PP, Downloaded 14 December 2023. All Member States except DRC, Madagascar, Mauritius, South Africa, Mozambique (2016-2020) and  Tanzania (2013-2020).</t>
  </si>
  <si>
    <t>2000-2002</t>
  </si>
  <si>
    <t>2001-2003</t>
  </si>
  <si>
    <t>2002-2004</t>
  </si>
  <si>
    <t>2003-2005</t>
  </si>
  <si>
    <t>2004-2006</t>
  </si>
  <si>
    <t>2005-2007</t>
  </si>
  <si>
    <t>2006-2008</t>
  </si>
  <si>
    <t>2007-2009</t>
  </si>
  <si>
    <t>2008-2010</t>
  </si>
  <si>
    <t>2009-2011</t>
  </si>
  <si>
    <t>2010-2012</t>
  </si>
  <si>
    <t>2011-2013</t>
  </si>
  <si>
    <t>2012-2014</t>
  </si>
  <si>
    <t>2013-2015</t>
  </si>
  <si>
    <t>2014-2016</t>
  </si>
  <si>
    <t>2015-2017</t>
  </si>
  <si>
    <t>2016-2018</t>
  </si>
  <si>
    <t>2017-2019</t>
  </si>
  <si>
    <t>2018-2020</t>
  </si>
  <si>
    <t>2019-2021</t>
  </si>
  <si>
    <t>2020-2022</t>
  </si>
  <si>
    <t>Member state</t>
  </si>
  <si>
    <t>United Nations Statistics Division, November 2023 (Data for 2021)</t>
  </si>
  <si>
    <t>United Nations Energy Statistics Pocketbook 2023, https://advisory.am/pdf/71_2023pb-web.pdf</t>
  </si>
  <si>
    <t>UN Energy Statistics Yearbook 2020</t>
  </si>
  <si>
    <t>United Nations Energy Statistics Yearbook 2020</t>
  </si>
  <si>
    <t>World Tourism Organization (UNWTO) Database: https://www.unwto.org/tourism-statistics/key-tourism-statistics; downloaded: 13 November 2023, except Mauritius</t>
  </si>
  <si>
    <t xml:space="preserve"> World Tourism Organization (UNWTO) https://www.unwto.org/tourism-statistics/key-tourism-statistics; downloaded: 19 June 2023. For 2020 and 2021: All Member States except Comororos, Mauritius. For 2022, All Member States except Mauritius and South Africa</t>
  </si>
  <si>
    <t xml:space="preserve"> World Tourism Organization (UNWTO) https://www.unwto.org/tourism-statistics/key-tourism-statistics; downloaded: 19 Juin 2023. For 2020: All Member States except Comoros and Mauritius. For 2021 and 2022, all Member States except Mauritius, South Africa and Zambia</t>
  </si>
  <si>
    <t>World Tourism Organization (UNWTO) Database: https://www.unwto.org/tourism-statistics/tourism-statistics-database; downloaded: 20 June 2023. (except for Comoros, Mauritius and Zambia)</t>
  </si>
  <si>
    <t>World Tourism Organization (UNWTO) Database: https://www.unwto.org/tourism-statistics/tourism-statistics-database; downloaded: 20 June 2023. (except for Comoros 1998-1999, DRC 1995-2003, 2007, Mauritius, Zambia)</t>
  </si>
  <si>
    <t>World Tourism Organization (UNWTO) Database: https://www.unwto.org/tourism-statistics/tourism-statistics-database; downloaded: 20 June 2023. Data downloaded for 2020-2021 except for Comoros, Mauritius, South Africa and Zambia</t>
  </si>
  <si>
    <t>ITU, October 2023</t>
  </si>
  <si>
    <t>Data for 2020 and 2021: Member States, July 2023</t>
  </si>
  <si>
    <t>ITU Digital Development Dashboard: https://public.tableau.com/app/profile/ituint/viz/DigitalDevelopmentDashboard-NoMap2/Online, Downloaded 14 November 2023</t>
  </si>
  <si>
    <t>Data for 2021 and 2022: National Statistics Office of Zambia, November 2023</t>
  </si>
  <si>
    <t>Table 3.2.13  Households with Internet access at home in SADC, by region, %, 2010-2020</t>
  </si>
  <si>
    <t>Food and Agriculture Organization (FAO): https://www.fao.org/faostat/en/#data/RP, Downloaded 30 September 2023</t>
  </si>
  <si>
    <t>Food and Agriculture Organisation (FAO): https://www.fao.org/faostat/en/#data/PP, Downloaded 14 December 2023. All Member States except DRC, Madagascar, Mauritius and South Africa (2016-2022). Mozambique (2015-2017). Tanzania (2013-2015). Zambia (2015, 2018, 2019)</t>
  </si>
  <si>
    <t>Food and Agriculture Organisation (FAO): https://www.fao.org/faostat/en/#data/PP, Downloaded 14 December 2023. All Member States except DRC, Madagascar, Mauritius and South Africa (2016-2022). Mozambique (2015-2017). Tanzania (2013-2015). Zambia (2015, 2018, 2019, 2020, 2021)</t>
  </si>
  <si>
    <t>Food and Agriculture Organisation (FAO): https://www.fao.org/faostat/en/#data/PP, Downloaded 14 December 2023. All Member States except DRC, Madagascar, Mauritius, South Africa, Mozambique (2016-2020) , Tanzania (2013-2020) and Zambia.</t>
  </si>
  <si>
    <t>Table 4.1.48   Plant genetic resources accessions stored ex situ (number), Selected years</t>
  </si>
  <si>
    <t>Table 4.1.27 Agricultural Producer Price for Goat Live Weight in SADC, US $ Per Tonne, 1991 - 2018</t>
  </si>
  <si>
    <t>Table 4.1.31 Agricultural Producer Price  for  Sheep Live weight in SADC, US $ Per Tonne, 1991 - 2018</t>
  </si>
  <si>
    <t>World Bank : https://data.worldbank.org/indicator/EN.ATM.CO2E.KT, Downloaded 15 December 2023. All Member States except Mauritius</t>
  </si>
  <si>
    <t>Table 4.1.17 Agricultural Producer Price  for  Green Coffee in SADC, US $ Per Tonne, 1991 - 2013</t>
  </si>
  <si>
    <t>Table 4.1.29 Agricultural Producer Price  for Pig Liveweight in SADC, US $ Per Tonne, 1991 - 2018</t>
  </si>
  <si>
    <t>Table 3.3.9 GDP per unit of energy use (constant 2017 PPP $ per kg of oil equivalent) in SADC, 1990-2014</t>
  </si>
  <si>
    <t>Table 4.1.50  Number of local breeds kept in the country</t>
  </si>
  <si>
    <t xml:space="preserve">World Health Organization: https://www.who.int/data/gho/data/indicators/indicator-details/GHO/gho-jme-country-children-aged-5-years-stunted-(-height-for-age--2-sd), Downloaded 17 October 2023 </t>
  </si>
  <si>
    <t>Food and Agriculture Organisation (FAO): https://www.fao.org/faostat/en/#data/PP, Downloaded 14 December 2023</t>
  </si>
  <si>
    <t>2022</t>
  </si>
  <si>
    <r>
      <rPr>
        <b/>
        <sz val="10"/>
        <color theme="1"/>
        <rFont val="Tahoma"/>
        <family val="2"/>
      </rPr>
      <t>Source</t>
    </r>
    <r>
      <rPr>
        <sz val="10"/>
        <color theme="1"/>
        <rFont val="Tahoma"/>
        <family val="2"/>
      </rPr>
      <t>: Central Statistical office, Eswatini, October 2024</t>
    </r>
  </si>
  <si>
    <r>
      <rPr>
        <b/>
        <sz val="10"/>
        <color theme="1"/>
        <rFont val="Tahoma"/>
        <family val="2"/>
      </rPr>
      <t>Source:</t>
    </r>
    <r>
      <rPr>
        <sz val="10"/>
        <color theme="1"/>
        <rFont val="Tahoma"/>
        <family val="2"/>
      </rPr>
      <t xml:space="preserve"> Lesotho Bureau of Statistics, October 2024</t>
    </r>
  </si>
  <si>
    <r>
      <rPr>
        <b/>
        <sz val="10"/>
        <color theme="1"/>
        <rFont val="Tahoma"/>
        <family val="2"/>
      </rPr>
      <t>Source</t>
    </r>
    <r>
      <rPr>
        <sz val="10"/>
        <color theme="1"/>
        <rFont val="Tahoma"/>
        <family val="2"/>
      </rPr>
      <t>: INSTAT Madagascar, October 2024</t>
    </r>
  </si>
  <si>
    <r>
      <rPr>
        <b/>
        <sz val="11"/>
        <color theme="1"/>
        <rFont val="Tahoma"/>
        <family val="2"/>
      </rPr>
      <t>Source</t>
    </r>
    <r>
      <rPr>
        <sz val="11"/>
        <color theme="1"/>
        <rFont val="Tahoma"/>
        <family val="2"/>
      </rPr>
      <t>: Namibia Statistics Agency, October 2024</t>
    </r>
  </si>
  <si>
    <r>
      <rPr>
        <b/>
        <sz val="11"/>
        <color theme="1"/>
        <rFont val="Tahoma"/>
        <family val="2"/>
      </rPr>
      <t>Source</t>
    </r>
    <r>
      <rPr>
        <sz val="11"/>
        <color theme="1"/>
        <rFont val="Tahoma"/>
        <family val="2"/>
      </rPr>
      <t>: Seychelles Bureau of Statistics, November 2024</t>
    </r>
  </si>
  <si>
    <t>MS submission, change2013-2022</t>
  </si>
  <si>
    <r>
      <rPr>
        <b/>
        <sz val="11"/>
        <color theme="1"/>
        <rFont val="Tahoma"/>
        <family val="2"/>
      </rPr>
      <t>Source</t>
    </r>
    <r>
      <rPr>
        <sz val="11"/>
        <color theme="1"/>
        <rFont val="Tahoma"/>
        <family val="2"/>
      </rPr>
      <t>: Central Statistical office, Zambia, October 2024</t>
    </r>
  </si>
  <si>
    <r>
      <rPr>
        <b/>
        <sz val="10"/>
        <color theme="1"/>
        <rFont val="Tahoma"/>
        <family val="2"/>
      </rPr>
      <t>Source</t>
    </r>
    <r>
      <rPr>
        <sz val="10"/>
        <color theme="1"/>
        <rFont val="Tahoma"/>
        <family val="2"/>
      </rPr>
      <t>: Derived from data received from National Statistics Offices, November 2024</t>
    </r>
  </si>
  <si>
    <t>Table 2.9 Non Resident Tourists/Visitors Average Length of Stay in SADC, Days, 1990 - 2023</t>
  </si>
  <si>
    <t>Table 2.14 Tourism Bed Occupancy Rate in SADC, %, 1990 - 2023</t>
  </si>
  <si>
    <t>Table 3.3.14  Total Net Installed Capacity of  Electricity Power Plants in SADC,   Thousand Kilowatt, 1990 - 2023</t>
  </si>
  <si>
    <t>Table 3.3.20 Electricity Imports  (Million Kilowatt-hours) in SADC, 2000-2023</t>
  </si>
  <si>
    <t>Table 3.3.21 Electricity Exports  (Million Kilowatt-hours) in SADC, 2000-2023</t>
  </si>
  <si>
    <t>Table 4.1.20 Agricultural Producer Price  for Tobacco, Unmanufactured  in SADC, US $ Per Tonne, 1991 - 2023</t>
  </si>
  <si>
    <t xml:space="preserve">World Tourism Data, World Tourism Organization (UNWTO) Database: https://www.unwto.org/tourism-statistics/key-tourism-statistics; downloaded: 22 October 2024, All Member States </t>
  </si>
  <si>
    <t xml:space="preserve">World Tourism Data, World Tourism Organization (UNWTO): https://www.unwto.org/tourism-statistics/key-tourism-statistics; downloaded:22 October 2024 All Member States for 2022 data (except Mauritius, Seychelles, South Africa and Tanzania ) </t>
  </si>
  <si>
    <t xml:space="preserve">World Tourism Data, World Tourism Organization (UNWTO): https://www.unwto.org/tourism-statistics/key-tourism-statistics; downloaded: 22 October 2024. All Member States (except Comoros, Mauritius, South Africa and Zambia) </t>
  </si>
  <si>
    <t xml:space="preserve">World Tourism Data, World Tourism Organization (UNWTO): https://www.unwto.org/tourism-statistics/key-tourism-statistics; downloaded: 22 October 2024. All Member States (except Mauritius) </t>
  </si>
  <si>
    <t>World Tourism Organization (UNWTO) Database: https://www.unwto.org/tourism-statistics/key-tourism-statistics; downloaded: 22 October 2024, except Comoros (2020), Mauritius, Seychelles, South Africa and Zambia</t>
  </si>
  <si>
    <t xml:space="preserve"> World Tourism Organization (UNWTO) https://www.unwto.org/tourism-statistics/key-tourism-statistics; downloaded: 22 October 2024. For 2022 and 2023: All Member States except Mauritius. For 2022, All Member States except Mauritius,South Africa and Tanzania</t>
  </si>
  <si>
    <t xml:space="preserve"> World Tourism Organization (UNWTO) https://www.unwto.org/tourism-statistics/key-tourism-statistics; downloaded:22 October 2024. For 2022 and 2023: All Member States except  Mauritius</t>
  </si>
  <si>
    <t>National Statistics Offices, Member States, November 2024</t>
  </si>
  <si>
    <t>World Tourism Organization (UNWTO) Database: https://www.unwto.org/tourism-statistics/tourism-statistics-database; downloaded: 22 October 2024, except for Comoros, Mauritius and Zambia (for 2022 and 2023)</t>
  </si>
  <si>
    <t>World Tourism Organization (UNWTO) Database: https://www.unwto.org/tourism-statistics/tourism-statistics-database; downloaded: 22 October 2024. (except for  Mauritius and Zambia for 2022 and 2023)</t>
  </si>
  <si>
    <t>World Tourism Organization (UNWTO) Database: https://www.unwto.org/tourism-statistics/tourism-statistics-database; downloaded: 22 October 2024. (except for Mauritius)</t>
  </si>
  <si>
    <t>World Tourism Organization (UNWTO) Database: https://www.unwto.org/tourism-statistics/tourism-statistics-database; downloaded: 22 October 2024. Data downloaded for 2022-2023 except for Mauritius, South Africa and Zambia</t>
  </si>
  <si>
    <t>Table 2.16 Number of employees by tourism industries , Thousand,  2000 - 2022</t>
  </si>
  <si>
    <t>World Tourism Organization (UNWTO) https://www.unwto.org/tourism-statistics/tourism-statistics-database; downloaded: 22 October 2024</t>
  </si>
  <si>
    <t>National Statistics Offices of Member States for  Mauritius, Mozambique, Tanzania October 2024</t>
  </si>
  <si>
    <t>FAO : https://data.apps.fao.org/aquastat/?lang=en, Downloaded 12 October 2024</t>
  </si>
  <si>
    <t>https://unstats.un.org/unsd/energystats/pubs/documents/2024pb-web.pdf</t>
  </si>
  <si>
    <t>World Bank:https://databank.worldbank.org/source/world-development-indicators/Series/EG.USE.PCAP.KG.OE#. Downloaded  15 November 2024</t>
  </si>
  <si>
    <t>Table 3.3.26  Access to clean fuels and technologies for cooking , Percent Total  Population, 2000-2022</t>
  </si>
  <si>
    <t>United Nations Energy Statistics Pocketbook 2024, https://unstats.un.org/unsd/energystats/pubs/documents/2024pb-web.pdf</t>
  </si>
  <si>
    <t>Region</t>
  </si>
  <si>
    <t>Sub-region</t>
  </si>
  <si>
    <t>(All)</t>
  </si>
  <si>
    <t>Comoros (the)</t>
  </si>
  <si>
    <t>Democratic Republic of the Congo (the)</t>
  </si>
  <si>
    <t>United Republic of Tanzania (the)</t>
  </si>
  <si>
    <t>International Renewable Energt Agency/IRENA https://www.irena.org/Publications/2024/Jul/Renewable-energy-statistics-2024, Downloaded 30 September 2024 (Data 2021 and 2022 except for Mauritius and Tanzania)</t>
  </si>
  <si>
    <t>Sum of Electricity Installed Capacity (MW)</t>
  </si>
  <si>
    <t>International Renewable Energt Agency/IRENA https://www.irena.org/Publications/2024/Jul/Renewable-energy-statistics-2024, Downloaded 30 September 2024 (Data 2021 to 2023 except for Lesotho, Mauritius and Tanzania)</t>
  </si>
  <si>
    <t>United Nations Statistics Division, December 2024 (Data for 2021 and 2022)</t>
  </si>
  <si>
    <t xml:space="preserve">International Renewable Energt Agency/IRENA https://www.irena.org/Publications/2024/Jul/Renewable-energy-statistics-2024, Downloaded 30 September 2024 </t>
  </si>
  <si>
    <t>FAO : https://data.apps.fao.org/aquastat/?lang=en, Downloaded 5 December 2024</t>
  </si>
  <si>
    <t>Food and Agriculture Organization (FAO): https://www.fao.org/faostat/en/#data/RP, Downloaded 13 December 2024</t>
  </si>
  <si>
    <t>Food and Agriculture Organization (FAO): https://www.fao.org/faostat/en/#data/RP, Downloaded 13 December 2024 (Data for 2021 and 2022)</t>
  </si>
  <si>
    <t>Statictics Mauritius, 2007-2021</t>
  </si>
  <si>
    <t>Food and Agriculture Organization (FAO): https://www.fao.org/faostat/en/#data/RP, Downloaded 17 October 2022 (All Member States except Mauritius, data 2020 )</t>
  </si>
  <si>
    <t>Food and Agriculture Organization (FAO): https://www.fao.org/faostat/en/#data/RP, Downloaded 17 October 2022, (All Member States except Mauritius, data 2020)</t>
  </si>
  <si>
    <t>Table 4.1.1   Share of  Agriculture in Gross Domestic Product (GDP) in SADC, (%), 2010 - 2023</t>
  </si>
  <si>
    <t>Food and Agriculture Organisation (FAO): https://www.fao.org/faostat/en/#data/PP, Downloaded  27 January 2025 for Lesotho, Mozambique and Namibia  (2020-2022), Zambia  (2022-2023).</t>
  </si>
  <si>
    <t>United Nations Statistics Division, February 2025</t>
  </si>
  <si>
    <t>(SDG 6.4.1)</t>
  </si>
  <si>
    <t>(SDG6.4.2)</t>
  </si>
  <si>
    <t>(SDG6.5.1)</t>
  </si>
  <si>
    <t>Food and Agriculture Organisation (FAO): http://faostat.fao.org/ ;Downloaded  25 January 2025</t>
  </si>
  <si>
    <t>(SDG2.5.1a)</t>
  </si>
  <si>
    <t>(SDG2.a.2)</t>
  </si>
  <si>
    <t xml:space="preserve">** Data from UNWTO Dashboard for Madagascar, Malawi, Zimbabwe (2022) and Angola, Mozambique, Seychelles, Tanzania ( 2023) </t>
  </si>
  <si>
    <t>Table 3.2.17  Female mobile phone ownership as a % of total female population, %, 2014-2021</t>
  </si>
  <si>
    <t>Table 3.3.30 Inflation rate in SADC for Energy, 2010 - 2023</t>
  </si>
  <si>
    <t>Table 3.3.29  Total Installed renewable electricity, MW,2000-2023</t>
  </si>
  <si>
    <t>National Statistics Offices (Lesotho, Mauritius, Tanzania)</t>
  </si>
  <si>
    <t>Table 3.3.27  Renewable energy share in the total final energy consumption (%),2000-2022</t>
  </si>
  <si>
    <t>National Statistics Office (Mauritius)</t>
  </si>
  <si>
    <t>Table 3.4.3  Agricultural water withdrawal as % of total renewable water resources, %, 2013 - 2021</t>
  </si>
  <si>
    <t>Table 3.4.4 Total Internal Renewable Water Resources (IRWR) Available in SADC, Cubic Kilometer per year, 2011 - 2023</t>
  </si>
  <si>
    <t>Table 3.4.11  Agricultural water withdrawal, km3, 2009-2021</t>
  </si>
  <si>
    <t>Table 3.4.21  Percentage  Population Connected to Public Water Supply in SADC, (%), 1988 - 2015</t>
  </si>
  <si>
    <t>Table 3.4.23 Organic water polluant (BOD) emissions, kg per day, Unit, 1991 -  2007</t>
  </si>
  <si>
    <t>Table 3.4.28 Degree of integrated water resources management implementation, (%), Selected years</t>
  </si>
  <si>
    <t>Table 3.4.30 Mortality rate attributed to unsafe water, unsafe sanitation and lack of hygiene from diarrhoea, intestinal nematode infections, malnutrition and acute respiratory infections (deaths per 100,000 population)</t>
  </si>
  <si>
    <t>Food and Agriculture Organisation (FAO): https://www.fao.org/faostat/en/#data/PP, Downloaded  27 January 2025 for Angola (2014), Botswana (2011-2014), Lesotho (2020-2023) and  Zambia  (2022-2023).</t>
  </si>
  <si>
    <t>Food and Agriculture Organisation (FAO): https://www.fao.org/faostat/en/#data/PP, Downloaded  27 January 2025 for Mozambique (2020-2022) ,  Zambia  (2022-2023) and Zimbabwe  (2021-2023).</t>
  </si>
  <si>
    <t>Food and Agriculture Organisation (FAO): https://www.fao.org/faostat/en/#data/PP, Downloaded  27 January 2025 for Mauritius (2022,2023) , Mozambique (2020-2022) and  Zambia  (2022-2023)</t>
  </si>
  <si>
    <t xml:space="preserve">Food and Agriculture Organisation (FAO): https://www.fao.org/faostat/en/#data/PP, Downloaded  27 January 2025 for Lesotho (2020-2023), Mozambique (2020-2022)  and Namibia  (2020-2022) </t>
  </si>
  <si>
    <t xml:space="preserve">Food and Agriculture Organisation (FAO): https://www.fao.org/faostat/en/#data/PP, Downloaded  27 January 2025 for Mozambique (2020-2022)  and Tanzania  (2018-2023) </t>
  </si>
  <si>
    <t>Food and Agriculture Organisation (FAO): https://www.fao.org/faostat/en/#data/PP, Downloaded  27 January 2025</t>
  </si>
  <si>
    <t>Food and Agriculture Organisation (FAO): https://www.fao.org/faostat/en/#data/PP, Downloaded  27 January 2025 for Angola (2010,2011)</t>
  </si>
  <si>
    <t xml:space="preserve">Food and Agriculture Organisation (FAO): https://www.fao.org/faostat/en/#data/PP, Downloaded  27 January 2025 </t>
  </si>
  <si>
    <t>Food and Agriculture Organisation (FAO): https://www.fao.org/faostat/en/#data/PP, Downloaded  27 January 2025 for Mauritus (2010-2012)</t>
  </si>
  <si>
    <t>Food and Agriculture Organisation (FAO): https://www.fao.org/faostat/en/#data/PP, Downloaded  27 January 2025 for Mauritius (2023)</t>
  </si>
  <si>
    <t>Food and Agriculture Organisation (FAO): https://www.fao.org/faostat/en/#data/PP, Downloaded  27 January 2025 for South Africa  (2022-2023)</t>
  </si>
  <si>
    <t xml:space="preserve">Food and Agriculture Organisation (FAO): https://www.fao.org/faostat/en/#data/QCL, downloaded 3 February 2025 </t>
  </si>
  <si>
    <t>Food and Agriculture Organisation (FAO): https://www.fao.org/faostat/en/#data/QCL, Downloaded 14 December 2023</t>
  </si>
  <si>
    <t>Table 6.12 Direct economic loss attributed to disasters (current United States dollars), 2013-2022</t>
  </si>
  <si>
    <t>IUCN: https://www.iucnredlist.org/statistics, Downloaded November 2023</t>
  </si>
  <si>
    <t>Note :</t>
  </si>
  <si>
    <t>Land Use, Land-Use Change and Forestry (LULUCF)</t>
  </si>
  <si>
    <t>Table 5.8  Carbon dioxide (CO2) net fluxes from LULUCF - Deforestation (Mt CO2e),  2000 - 2023</t>
  </si>
  <si>
    <t>Table 5.12 Consumption of Ozone-Depleting Chlorofluorocarbons (CFCs) in SADC, Tons of Ozone-Depleting Potential, 1995/1998 - 2022, Selected Years</t>
  </si>
  <si>
    <t>Table 5.13 Number of Threatened Plant Species in SADC, 2006 - 2022, Selected Years</t>
  </si>
  <si>
    <t>Table 5.14 Number of Threatened Animal Species in SADC, 2006 - 2021, Selected Years</t>
  </si>
  <si>
    <t>Table 5.15 National poaching, Selected Years</t>
  </si>
  <si>
    <t>2021-2023</t>
  </si>
  <si>
    <t>Table 4.2.15 Food waste per Capita, Kg, Selected years</t>
  </si>
  <si>
    <t>Percent (%)</t>
  </si>
  <si>
    <t>** Caution: The SADC Total is indicative as data are not available for all Member States</t>
  </si>
  <si>
    <t>** Caution: SADC Total is indicative as data is not available for some Member States</t>
  </si>
  <si>
    <r>
      <rPr>
        <b/>
        <sz val="10"/>
        <color theme="1"/>
        <rFont val="Tahoma"/>
        <family val="2"/>
      </rPr>
      <t>Source</t>
    </r>
    <r>
      <rPr>
        <sz val="10"/>
        <color theme="1"/>
        <rFont val="Tahoma"/>
        <family val="2"/>
      </rPr>
      <t>:Institut National de la Statistique de la Republique Democratique de Congo, May 2024</t>
    </r>
  </si>
  <si>
    <t>Table 4.1.4  Land area equiped for irrigation, Thousand Hectares, 1990  - 2022</t>
  </si>
  <si>
    <t>Area</t>
  </si>
  <si>
    <t>Food and Agriculture Organisation (FAO): https://www.fao.org/faostat/en/#data/RL ; Downloaded 14 February 2025</t>
  </si>
  <si>
    <t>2023</t>
  </si>
  <si>
    <t>Chickens</t>
  </si>
  <si>
    <t>Swine / pigs</t>
  </si>
  <si>
    <t>Country Name En</t>
  </si>
  <si>
    <t>https://www.fao.org/fishery/statistics-query/en/global_production/global_production_quantity, Downloaded 13 February 2025</t>
  </si>
  <si>
    <t>Table 4.1.47   Fish Production in SADC,Capture and aquaculture, Tonnes liveweight, 2000-2022</t>
  </si>
  <si>
    <r>
      <t xml:space="preserve">Table 3.3.31 Energy balance </t>
    </r>
    <r>
      <rPr>
        <b/>
        <sz val="11"/>
        <color rgb="FFFF0000"/>
        <rFont val="Tahoma"/>
        <family val="2"/>
      </rPr>
      <t>ANGOLA</t>
    </r>
    <r>
      <rPr>
        <b/>
        <sz val="11"/>
        <color theme="1"/>
        <rFont val="Tahoma"/>
        <family val="2"/>
      </rPr>
      <t xml:space="preserve">, Thousand Tonnes of Oil equivalent (ktoe), 2021 - </t>
    </r>
    <r>
      <rPr>
        <b/>
        <sz val="11"/>
        <rFont val="Tahoma"/>
        <family val="2"/>
      </rPr>
      <t>2022</t>
    </r>
  </si>
  <si>
    <t>Crude oil</t>
  </si>
  <si>
    <t>Oil products</t>
  </si>
  <si>
    <t>Natural gas</t>
  </si>
  <si>
    <t>Supply</t>
  </si>
  <si>
    <t>Production</t>
  </si>
  <si>
    <t>Import (+)</t>
  </si>
  <si>
    <t>Export (-)</t>
  </si>
  <si>
    <t>International Aviation Bunkers (-)</t>
  </si>
  <si>
    <t>International Marine Bunkers (-)</t>
  </si>
  <si>
    <t>Stock Changes (+ draw, - build)</t>
  </si>
  <si>
    <t>TOTAL PRIMARY ENERGY SUPPLY</t>
  </si>
  <si>
    <t>Differences and Transfers</t>
  </si>
  <si>
    <t>Transfers : Origin (-) and Destination (+)</t>
  </si>
  <si>
    <t>Statistical Difference</t>
  </si>
  <si>
    <t>Transformation</t>
  </si>
  <si>
    <t>TRANSFORMATION Inputs (-) and Outputs (+)</t>
  </si>
  <si>
    <t xml:space="preserve">   Electricity plants</t>
  </si>
  <si>
    <t xml:space="preserve">   Oil Refineries</t>
  </si>
  <si>
    <t xml:space="preserve">   Charcoal production plants</t>
  </si>
  <si>
    <t>Energy sector own use and loss</t>
  </si>
  <si>
    <t>Energy Sector Own Use</t>
  </si>
  <si>
    <t>Losses</t>
  </si>
  <si>
    <t>Final consumption</t>
  </si>
  <si>
    <t>FINAL CONSUMPTION</t>
  </si>
  <si>
    <t xml:space="preserve">   Industriy</t>
  </si>
  <si>
    <t xml:space="preserve">   Transport</t>
  </si>
  <si>
    <t xml:space="preserve">   Households</t>
  </si>
  <si>
    <t xml:space="preserve">   Agriculture, forestry, fishing</t>
  </si>
  <si>
    <t xml:space="preserve">   Non-specified</t>
  </si>
  <si>
    <t xml:space="preserve">   Non-energy use</t>
  </si>
  <si>
    <r>
      <t xml:space="preserve">Table 3.3.32 Energy balance </t>
    </r>
    <r>
      <rPr>
        <b/>
        <sz val="11"/>
        <color rgb="FFFF0000"/>
        <rFont val="Tahoma"/>
        <family val="2"/>
      </rPr>
      <t>BOTSWANA</t>
    </r>
    <r>
      <rPr>
        <b/>
        <sz val="11"/>
        <color theme="1"/>
        <rFont val="Tahoma"/>
        <family val="2"/>
      </rPr>
      <t xml:space="preserve">, Thousand Tonnes of Oil equivalent (ktoe), 2021 - </t>
    </r>
    <r>
      <rPr>
        <b/>
        <sz val="11"/>
        <rFont val="Tahoma"/>
        <family val="2"/>
      </rPr>
      <t>2022</t>
    </r>
  </si>
  <si>
    <t>Coal and coal products</t>
  </si>
  <si>
    <r>
      <t xml:space="preserve">Table 3.3.33 Energy balance </t>
    </r>
    <r>
      <rPr>
        <b/>
        <sz val="11"/>
        <color rgb="FFFF0000"/>
        <rFont val="Tahoma"/>
        <family val="2"/>
      </rPr>
      <t>COMOROS</t>
    </r>
    <r>
      <rPr>
        <b/>
        <sz val="11"/>
        <color theme="1"/>
        <rFont val="Tahoma"/>
        <family val="2"/>
      </rPr>
      <t xml:space="preserve">, Thousand Tonnes of Oil equivalent (ktoe), 2021 - </t>
    </r>
    <r>
      <rPr>
        <b/>
        <sz val="11"/>
        <rFont val="Tahoma"/>
        <family val="2"/>
      </rPr>
      <t>2022</t>
    </r>
  </si>
  <si>
    <r>
      <t xml:space="preserve">Table 3.3.34 Energy balance </t>
    </r>
    <r>
      <rPr>
        <b/>
        <sz val="11"/>
        <color rgb="FFFF0000"/>
        <rFont val="Tahoma"/>
        <family val="2"/>
      </rPr>
      <t>DEMOCRATIC REPUBLIC OF CONGO</t>
    </r>
    <r>
      <rPr>
        <b/>
        <sz val="11"/>
        <color theme="1"/>
        <rFont val="Tahoma"/>
        <family val="2"/>
      </rPr>
      <t xml:space="preserve">, Thousand Tonnes of Oil equivalent (ktoe), 2021 - </t>
    </r>
    <r>
      <rPr>
        <b/>
        <sz val="11"/>
        <rFont val="Tahoma"/>
        <family val="2"/>
      </rPr>
      <t>2022</t>
    </r>
  </si>
  <si>
    <t>Produits pétroliers</t>
  </si>
  <si>
    <t>Electricité</t>
  </si>
  <si>
    <t>Différences et Transferts</t>
  </si>
  <si>
    <t>Energy sector own use and losses</t>
  </si>
  <si>
    <r>
      <t xml:space="preserve">Table 3.3.35 Energy balance </t>
    </r>
    <r>
      <rPr>
        <b/>
        <sz val="11"/>
        <color rgb="FFFF0000"/>
        <rFont val="Tahoma"/>
        <family val="2"/>
      </rPr>
      <t>ESWATINI</t>
    </r>
    <r>
      <rPr>
        <b/>
        <sz val="11"/>
        <color theme="1"/>
        <rFont val="Tahoma"/>
        <family val="2"/>
      </rPr>
      <t xml:space="preserve">, Thousand Tonnes of Oil equivalent (ktoe), 2021 - </t>
    </r>
    <r>
      <rPr>
        <b/>
        <sz val="11"/>
        <rFont val="Tahoma"/>
        <family val="2"/>
      </rPr>
      <t>2022</t>
    </r>
  </si>
  <si>
    <t>Charbon et produits du charbon</t>
  </si>
  <si>
    <t>Differences and transfers</t>
  </si>
  <si>
    <t xml:space="preserve">   Cogénération - Activité principale</t>
  </si>
  <si>
    <t xml:space="preserve">   Cogénération - Autoproduction</t>
  </si>
  <si>
    <t>African Energy Commission/AFREC, https://au-afrec.org/, Donloaded 13 February 2025</t>
  </si>
  <si>
    <t xml:space="preserve">   Industry</t>
  </si>
  <si>
    <t xml:space="preserve">   Transformations not elsewhere specified</t>
  </si>
  <si>
    <t xml:space="preserve">   Coke oven</t>
  </si>
  <si>
    <t xml:space="preserve">   Electricity - Autoproduction</t>
  </si>
  <si>
    <t xml:space="preserve">   Electricity- Autoproduction</t>
  </si>
  <si>
    <t>Oils products</t>
  </si>
  <si>
    <t>Oild products</t>
  </si>
  <si>
    <r>
      <t xml:space="preserve">Table 3.3.36 Energy balance </t>
    </r>
    <r>
      <rPr>
        <b/>
        <sz val="11"/>
        <color rgb="FFFF0000"/>
        <rFont val="Tahoma"/>
        <family val="2"/>
      </rPr>
      <t>LESOTHO</t>
    </r>
    <r>
      <rPr>
        <b/>
        <sz val="11"/>
        <color theme="1"/>
        <rFont val="Tahoma"/>
        <family val="2"/>
      </rPr>
      <t xml:space="preserve">, Thousand Tonnes of Oil equivalent (ktoe), 2021 - </t>
    </r>
    <r>
      <rPr>
        <b/>
        <sz val="11"/>
        <rFont val="Tahoma"/>
        <family val="2"/>
      </rPr>
      <t>2022</t>
    </r>
  </si>
  <si>
    <r>
      <t xml:space="preserve">Table 3.3.37 Energy balance </t>
    </r>
    <r>
      <rPr>
        <b/>
        <sz val="11"/>
        <color rgb="FFFF0000"/>
        <rFont val="Tahoma"/>
        <family val="2"/>
      </rPr>
      <t>MADAGASCAR</t>
    </r>
    <r>
      <rPr>
        <b/>
        <sz val="11"/>
        <color theme="1"/>
        <rFont val="Tahoma"/>
        <family val="2"/>
      </rPr>
      <t xml:space="preserve">, Thousand Tonnes of Oil equivalent (ktoe), 2021 - </t>
    </r>
    <r>
      <rPr>
        <b/>
        <sz val="11"/>
        <rFont val="Tahoma"/>
        <family val="2"/>
      </rPr>
      <t>2022</t>
    </r>
  </si>
  <si>
    <r>
      <t xml:space="preserve">Table 3.3.38 Energy balance </t>
    </r>
    <r>
      <rPr>
        <b/>
        <sz val="11"/>
        <color rgb="FFFF0000"/>
        <rFont val="Tahoma"/>
        <family val="2"/>
      </rPr>
      <t>MALAWI</t>
    </r>
    <r>
      <rPr>
        <b/>
        <sz val="11"/>
        <color theme="1"/>
        <rFont val="Tahoma"/>
        <family val="2"/>
      </rPr>
      <t xml:space="preserve">, Thousand Tonnes of Oil equivalent (ktoe), 2021 - </t>
    </r>
    <r>
      <rPr>
        <b/>
        <sz val="11"/>
        <rFont val="Tahoma"/>
        <family val="2"/>
      </rPr>
      <t>2022</t>
    </r>
  </si>
  <si>
    <r>
      <t xml:space="preserve">Table 3.3.39 Energy balance </t>
    </r>
    <r>
      <rPr>
        <b/>
        <sz val="11"/>
        <color rgb="FFFF0000"/>
        <rFont val="Tahoma"/>
        <family val="2"/>
      </rPr>
      <t>MAURITIUS</t>
    </r>
    <r>
      <rPr>
        <b/>
        <sz val="11"/>
        <color theme="1"/>
        <rFont val="Tahoma"/>
        <family val="2"/>
      </rPr>
      <t xml:space="preserve">, Thousand Tonnes of Oil equivalent (ktoe), 2021 - </t>
    </r>
    <r>
      <rPr>
        <b/>
        <sz val="11"/>
        <rFont val="Tahoma"/>
        <family val="2"/>
      </rPr>
      <t>2022</t>
    </r>
  </si>
  <si>
    <r>
      <t xml:space="preserve">Table 3.3.40 Energy balance </t>
    </r>
    <r>
      <rPr>
        <b/>
        <sz val="11"/>
        <color rgb="FFFF0000"/>
        <rFont val="Tahoma"/>
        <family val="2"/>
      </rPr>
      <t>MOZAMBIQUE</t>
    </r>
    <r>
      <rPr>
        <b/>
        <sz val="11"/>
        <color theme="1"/>
        <rFont val="Tahoma"/>
        <family val="2"/>
      </rPr>
      <t xml:space="preserve">, Thousand Tonnes of Oil equivalent (ktoe), 2021 - </t>
    </r>
    <r>
      <rPr>
        <b/>
        <sz val="11"/>
        <rFont val="Tahoma"/>
        <family val="2"/>
      </rPr>
      <t>2022</t>
    </r>
  </si>
  <si>
    <r>
      <t xml:space="preserve">Table 3.3.41 Energy balance </t>
    </r>
    <r>
      <rPr>
        <b/>
        <sz val="11"/>
        <color rgb="FFFF0000"/>
        <rFont val="Tahoma"/>
        <family val="2"/>
      </rPr>
      <t>NAMIBIA</t>
    </r>
    <r>
      <rPr>
        <b/>
        <sz val="11"/>
        <color theme="1"/>
        <rFont val="Tahoma"/>
        <family val="2"/>
      </rPr>
      <t xml:space="preserve">, Thousand Tonnes of Oil equivalent (ktoe), 2021 - </t>
    </r>
    <r>
      <rPr>
        <b/>
        <sz val="11"/>
        <rFont val="Tahoma"/>
        <family val="2"/>
      </rPr>
      <t>2022</t>
    </r>
  </si>
  <si>
    <r>
      <t xml:space="preserve">Table 3.3.42 Energy balance </t>
    </r>
    <r>
      <rPr>
        <b/>
        <sz val="11"/>
        <color rgb="FFFF0000"/>
        <rFont val="Tahoma"/>
        <family val="2"/>
      </rPr>
      <t>SEYCHELLES</t>
    </r>
    <r>
      <rPr>
        <b/>
        <sz val="11"/>
        <color theme="1"/>
        <rFont val="Tahoma"/>
        <family val="2"/>
      </rPr>
      <t xml:space="preserve">, Thousand Tonnes of Oil equivalent (ktoe), 2021 - </t>
    </r>
    <r>
      <rPr>
        <b/>
        <sz val="11"/>
        <rFont val="Tahoma"/>
        <family val="2"/>
      </rPr>
      <t>2022</t>
    </r>
  </si>
  <si>
    <r>
      <t xml:space="preserve">Table 3.3.43 Energy balance </t>
    </r>
    <r>
      <rPr>
        <b/>
        <sz val="11"/>
        <color rgb="FFFF0000"/>
        <rFont val="Tahoma"/>
        <family val="2"/>
      </rPr>
      <t>SOUTH AFRICA</t>
    </r>
    <r>
      <rPr>
        <b/>
        <sz val="11"/>
        <color theme="1"/>
        <rFont val="Tahoma"/>
        <family val="2"/>
      </rPr>
      <t xml:space="preserve">, Thousand Tonnes of Oil equivalent (ktoe), 2021 - </t>
    </r>
    <r>
      <rPr>
        <b/>
        <sz val="11"/>
        <rFont val="Tahoma"/>
        <family val="2"/>
      </rPr>
      <t>2022</t>
    </r>
  </si>
  <si>
    <r>
      <t xml:space="preserve">Table 3.3.44 Energy balance </t>
    </r>
    <r>
      <rPr>
        <b/>
        <sz val="11"/>
        <color rgb="FFFF0000"/>
        <rFont val="Tahoma"/>
        <family val="2"/>
      </rPr>
      <t>TANZANIA</t>
    </r>
    <r>
      <rPr>
        <b/>
        <sz val="11"/>
        <color theme="1"/>
        <rFont val="Tahoma"/>
        <family val="2"/>
      </rPr>
      <t xml:space="preserve">, Thousand Tonnes of Oil equivalent (ktoe), 2021 - </t>
    </r>
    <r>
      <rPr>
        <b/>
        <sz val="11"/>
        <rFont val="Tahoma"/>
        <family val="2"/>
      </rPr>
      <t>2022</t>
    </r>
  </si>
  <si>
    <r>
      <t xml:space="preserve">Table 3.3.45 Energy balance </t>
    </r>
    <r>
      <rPr>
        <b/>
        <sz val="11"/>
        <color rgb="FFFF0000"/>
        <rFont val="Tahoma"/>
        <family val="2"/>
      </rPr>
      <t>ZAMBIA</t>
    </r>
    <r>
      <rPr>
        <b/>
        <sz val="11"/>
        <color theme="1"/>
        <rFont val="Tahoma"/>
        <family val="2"/>
      </rPr>
      <t xml:space="preserve">, Thousand Tonnes of Oil equivalent (ktoe), 2021 - </t>
    </r>
    <r>
      <rPr>
        <b/>
        <sz val="11"/>
        <rFont val="Tahoma"/>
        <family val="2"/>
      </rPr>
      <t>2022</t>
    </r>
  </si>
  <si>
    <r>
      <t xml:space="preserve">Table 3.3.46 Energy balance </t>
    </r>
    <r>
      <rPr>
        <b/>
        <sz val="11"/>
        <color rgb="FFFF0000"/>
        <rFont val="Tahoma"/>
        <family val="2"/>
      </rPr>
      <t>ZIMBABWE</t>
    </r>
    <r>
      <rPr>
        <b/>
        <sz val="11"/>
        <color theme="1"/>
        <rFont val="Tahoma"/>
        <family val="2"/>
      </rPr>
      <t xml:space="preserve">, Thousand Tonnes of Oil equivalent (ktoe), 2021 - </t>
    </r>
    <r>
      <rPr>
        <b/>
        <sz val="11"/>
        <rFont val="Tahoma"/>
        <family val="2"/>
      </rPr>
      <t>2022</t>
    </r>
  </si>
  <si>
    <t>Table 3.3.31 Energy balance ANGOLA, Thousand Tonnes of Oil equivalent (ktoe), 2021 - 2022</t>
  </si>
  <si>
    <t>Table 3.3.32 Energy balance BOTSWANA, Thousand Tonnes of Oil equivalent (ktoe), 2021 - 2022</t>
  </si>
  <si>
    <t>Table 3.3.33 Energy balance COMOROS, Thousand Tonnes of Oil equivalent (ktoe), 2021 - 2022</t>
  </si>
  <si>
    <t>Table 3.3.34 Energy balance DEMOCRATIC REPUBLIC OF CONGO, Thousand Tonnes of Oil equivalent (ktoe), 2021 - 2022</t>
  </si>
  <si>
    <t>Table 3.3.35 Energy balance ESWATINI, Thousand Tonnes of Oil equivalent (ktoe), 2021 - 2022</t>
  </si>
  <si>
    <t>Table 3.3.36 Energy balance LESOTHO, Thousand Tonnes of Oil equivalent (ktoe), 2021 - 2022</t>
  </si>
  <si>
    <t>Table 3.3.37 Energy balance MADAGASCAR, Thousand Tonnes of Oil equivalent (ktoe), 2021 - 2022</t>
  </si>
  <si>
    <t>Table 3.3.38 Energy balance MALAWI, Thousand Tonnes of Oil equivalent (ktoe), 2021 - 2022</t>
  </si>
  <si>
    <t>Table 3.3.39 Energy balance MAURITIUS, Thousand Tonnes of Oil equivalent (ktoe), 2021 - 2022</t>
  </si>
  <si>
    <t>Table 3.3.40 Energy balance MOZAMBIQUE, Thousand Tonnes of Oil equivalent (ktoe), 2021 - 2022</t>
  </si>
  <si>
    <t>Table 3.3.41 Energy balance NAMIBIA, Thousand Tonnes of Oil equivalent (ktoe), 2021 - 2022</t>
  </si>
  <si>
    <t>Table 3.3.42 Energy balance SEYCHELLES, Thousand Tonnes of Oil equivalent (ktoe), 2021 - 2022</t>
  </si>
  <si>
    <t>Table 3.3.44 Energy balance TANZANIA, Thousand Tonnes of Oil equivalent (ktoe), 2021 - 2022</t>
  </si>
  <si>
    <t>Table 3.3.45 Energy balance ZAMBIA, Thousand Tonnes of Oil equivalent (ktoe), 2021 - 2022</t>
  </si>
  <si>
    <t>Table 3.3.46 Energy balance ZIMBABWE, Thousand Tonnes of Oil equivalent (ktoe), 2021 - 2022</t>
  </si>
  <si>
    <t>Main Category</t>
  </si>
  <si>
    <t>Sub Category</t>
  </si>
  <si>
    <t xml:space="preserve">Unit </t>
  </si>
  <si>
    <t>Primary Energy</t>
  </si>
  <si>
    <t>TJ</t>
  </si>
  <si>
    <t>Differences</t>
  </si>
  <si>
    <t>Total Supply</t>
  </si>
  <si>
    <t>Transformation and Losses</t>
  </si>
  <si>
    <t>CHP Plants</t>
  </si>
  <si>
    <t>Consumption by Sector</t>
  </si>
  <si>
    <t>Industry</t>
  </si>
  <si>
    <t>Residential</t>
  </si>
  <si>
    <t>Consumption by Use</t>
  </si>
  <si>
    <t>Direct Use</t>
  </si>
  <si>
    <t>Gross Electricity and Heat</t>
  </si>
  <si>
    <t>GWh</t>
  </si>
  <si>
    <t>Own Use</t>
  </si>
  <si>
    <t>Distribution</t>
  </si>
  <si>
    <t>Commerical</t>
  </si>
  <si>
    <t>Pellets</t>
  </si>
  <si>
    <t>https://www.irena.org/Data/View-data-by-topic/Renewable-Energy-Balances/Overview-Tables</t>
  </si>
  <si>
    <t>Table 3.3.49 Renewable Energy balance COMOROS, 2022</t>
  </si>
  <si>
    <t>Submission in 2024 from South Africa (2014-2023), Tanzania (2023), Zimbabwe (2020, 2022-2023)</t>
  </si>
  <si>
    <t>Submissions in 2024 from Mauritius, South Africa (2020-2023) and Zimbabwe (2020, 2022-2023)</t>
  </si>
  <si>
    <t xml:space="preserve">Submissions in 2024 from Madagascar (2020-2023) </t>
  </si>
  <si>
    <t>Submissions in 2024 from Mauritius, and Zimbabwe (2022-2023)</t>
  </si>
  <si>
    <t>Submission in 2024 from South Africa (2014-2023),  Zimbabwe (2020, 2022-2023)</t>
  </si>
  <si>
    <t>Submission in 2024 from Mauritius, South Africa (2014-2023),  Zimbabwe (2020, 2022-2023)</t>
  </si>
  <si>
    <t>Submission in 2024 from Mauritius, South Africa (2014-2023)</t>
  </si>
  <si>
    <t>Submission in 2024 from Mauritius and South Africa</t>
  </si>
  <si>
    <t>Submission in 2024 from Mauritius and South Africa (2014-2023)</t>
  </si>
  <si>
    <t>Submission in 2024 from  South Africa</t>
  </si>
  <si>
    <t>Submission in 2024 on Production from Democratic Republic of Congo (2023), Madagascar (2023), Mauritius (2022-2023), South Africa (2023), Tanzania (2023), Zambia (2021-2023) and Zimbabwe (2022-2023)</t>
  </si>
  <si>
    <t>Submission in 2024 on Area Planted from Democratic Republic of Congo (2021-2022), Mauritius (2022-2023), South Africa (2023), Tanzania (2023), Zambia (2021-2023), Zimbabwe (2021-2023)</t>
  </si>
  <si>
    <t>Submission in 2024 on Yield from Democratic Republic of Congo (2021-2022),Mauritius (2022-2023), South Africa (2023),  Tanzania (2023), Zambia (2023), Zimbabwe (2020-2023)</t>
  </si>
  <si>
    <t>Submission in 2024 on Area Planted from Democratic Republic of Congo (2021-2022), South Africa (2023), Tanzania (2023), Zambia (2023), Zimbabwe (2021-2023)</t>
  </si>
  <si>
    <t>Submission in 2024 on Production from  Democratic Republic of Congo (2021-2023) South Africa (2023), Tanzania (2023), Zambia (2023) and Zimbabwe (2022-2023</t>
  </si>
  <si>
    <t>Submission in 2024 on Yield fromYield from Democratic Republic of Congo (2021-2022), South Africa (2023),  Tanzania (2023), Zambia (2023), Zimbabwe (2020-2023)</t>
  </si>
  <si>
    <t xml:space="preserve">Submission in 2024 on Production from the Democratic Republic of Congo (2023), Madagascar (2023), Mauritius (2022-2023),  Tanzania (2023), Zambia (2023) </t>
  </si>
  <si>
    <t>Submission in 2024 on Area Planted from the Demorctic Republic of Congo (2021-2022), Tanzania (2023), Zambia (2023)</t>
  </si>
  <si>
    <t>Submission in 2024 onYield from the Democratic Republic of Congo (2021-2022),Mauritius (2022-2023), South Africa (2023),  Tanzania (2023), Zambia (2023)</t>
  </si>
  <si>
    <t>Submission in 2024 on Area Planted from South Africa (2023), Tanzania (2023), Zambia (2023)</t>
  </si>
  <si>
    <t>Submission in 2024 on Yield from South Africa (2023) (2021-2022),Tanzania (2023)</t>
  </si>
  <si>
    <t>Submission in 2024 on Production from South Africa (2023),   Tanzania (2023), Zambia (2023)</t>
  </si>
  <si>
    <t>Submission in 2024 on Production from the Democratic Republic of Congo (2020-2023), Mauritis (2022-2023),  South Africa (2022-2023),  Tanzania (2023), Zambia (2023), Zimbabwe (2021-2023)</t>
  </si>
  <si>
    <t>Submission in 2024 on Area Planted from Mauritis (2022-2023), South Africa (2023), South Africa (2016-2023), Tanzania (2023), Zambia (2023) Zimbabwe (2021-2023)</t>
  </si>
  <si>
    <t>Submission in 2024 on Yield from Maurtitius (2022-2023)</t>
  </si>
  <si>
    <t xml:space="preserve">Submission in 2024 on Production from the Democratic Republic of Congo (2023), South Africa (2023),  Tanzania (2023), Zambia (2023), Zimbabwe (2021-2023) </t>
  </si>
  <si>
    <t>Submission in 2024 on  Area Planted from South Africa (2023), Tanzania (2023), Zambia (2023) Zimbabwe (2021-2023)</t>
  </si>
  <si>
    <t>Submission in 2024 on  Yield from South Africa (2023)</t>
  </si>
  <si>
    <t>Submission in 2024 on Production and area planted  from  Tanzania (2023)</t>
  </si>
  <si>
    <t>Submission in 2024 on Production from Mauritius (2022-2023), Tanzania (2023)</t>
  </si>
  <si>
    <t>Submission in 2024 on Area planted from Mauritius (2022-2023), Tanzania (2023)</t>
  </si>
  <si>
    <t>Submission in 2024 on Yield from Mauritius (2022-2023)</t>
  </si>
  <si>
    <t>Submission in 2024 on Production from Tanzania (2023), Zimbabwe (2021-2023)</t>
  </si>
  <si>
    <t>Submission in 2024 on Area planted from  Tanzania (2023), Zimbabwe (2021-2023)</t>
  </si>
  <si>
    <t>Submission in 2024 on Production from Tanzania (2023), Zimbabwe (2021-2023); Submission in 2024 on Area planted from  Zimbabwe (2021-2023)</t>
  </si>
  <si>
    <t>Submission in 2024 on Production from Madagascar (20216-2022), Mauritius (2022-2023), South Africa (2000-2023)</t>
  </si>
  <si>
    <t>Submission in 2024 on Yield from Mauritius (2023-2024)</t>
  </si>
  <si>
    <t>Submission in 2024 on Area planted from  Mauritius (2022-2023), South Africa (2000-2022)</t>
  </si>
  <si>
    <t>SADC Sectoral statistics database 2025</t>
  </si>
  <si>
    <t>Table 1.1.1 Total Merchandise Trade in SADC, Million $, 2000-2024</t>
  </si>
  <si>
    <t>Table 1.1.2 Intra-SADC Merchandise Trade, Million $, 2000-2024</t>
  </si>
  <si>
    <t>Table 1.1.3 Extra-SADC Merchandise Trade, Million $, 2000-2024</t>
  </si>
  <si>
    <t>Table 1.1.4 Intra-SADC Trade as % of SADC Total Trade (%), 2000-2024</t>
  </si>
  <si>
    <t>Table 1.1.5 SADC Total Exports (FOB) of Merchandise, Million $, 2000-2024</t>
  </si>
  <si>
    <t>Table 1.1.6 SADC Total Imports (CIF) of Merchandise, Million $, 2000-2024</t>
  </si>
  <si>
    <t>Table 1.1.7 Total Merchandise Trade balance, Million $, 2000-2024</t>
  </si>
  <si>
    <t>Table 1.1.8 Intra-SADC Exports (FOB) of Merchandise, Million $, 2000-2024</t>
  </si>
  <si>
    <t>Table 1.1.9 Intra-SADC Imports (CIF) of Merchandise, Million $, 2000-2024</t>
  </si>
  <si>
    <t>Table 1.1.10 Extra-SADC Exports (FOB) of Merchandise, Million $, 2000-2024</t>
  </si>
  <si>
    <t>Table 1.1.11 Extra-SADC Imports (CIF) of Merchandise, Million $, 2000-2024</t>
  </si>
  <si>
    <t>Table 1.1.12 Intra-SADC Merchandise Trade balance, Million $, 2000-2024</t>
  </si>
  <si>
    <t>Table 1.1.13 Intra-SADC Exports of goods as % of Total Exports of Goods in SADC (%), 2000-2024</t>
  </si>
  <si>
    <t>Table 1.1.14 Intra-SADC Imports of goods as % of Total Imports of Goods in SADC (%), 2000-2024</t>
  </si>
  <si>
    <t>Table 1.1.15 Merchandise Trade, Angola, Million $, 2000-2024</t>
  </si>
  <si>
    <t>Table 1.1.16 Merchandise Trade, Botswana, Million $, 2000-2024</t>
  </si>
  <si>
    <t>Table 1.1.17 Merchandise Trade, Comoros, Million $, 2009-2024</t>
  </si>
  <si>
    <t>Table 1.1.18 Merchandise Trade, Democratic Republic of Congo, Million $, 2000-2024</t>
  </si>
  <si>
    <t>Table 1.1.19 Merchandise Trade, Eswatini, Million $, 2000-2024</t>
  </si>
  <si>
    <t>Table 1.1.20 Merchandise Trade, Lesotho, Million $, 2000-2024</t>
  </si>
  <si>
    <t>Table 1.1.21 Merchandise Trade, Madagascar, Million $, 2000-2024</t>
  </si>
  <si>
    <t>Table 1.1.22 Merchandise Trade, Malawi, Million $, 2000-2024</t>
  </si>
  <si>
    <t>Table 1.1.23 Merchandise Trade, Mauritius, Million $, 2000-2024</t>
  </si>
  <si>
    <t>Table 1.1.24 Merchandise Trade, Mozambique, Million $, 2000-2024</t>
  </si>
  <si>
    <t>Table 1.1.25 Merchandise Trade, Namibia, Million $, 2000-2024</t>
  </si>
  <si>
    <t>Table 1.1.26 Merchandise Trade, Seychelles, Million $, 2000-2024</t>
  </si>
  <si>
    <t>Table 1.1.27 Merchandise Trade, South Africa, Million $, 2000-2024</t>
  </si>
  <si>
    <t>Table 1.1.28 Merchandise Trade, Tanzania, Million $, 2000-2024</t>
  </si>
  <si>
    <t>Table 1.1.29 Merchandise Trade, Zambia, Million $, 2000-2024</t>
  </si>
  <si>
    <t>Table 1.1.30 Merchandise Trade, Zimbabwe, Million $, 2000-2024</t>
  </si>
  <si>
    <t>Table 1.1.31 Proportion of tariff lines applies to imports with zero-tariffs (%), 2005-2024, Selected years</t>
  </si>
  <si>
    <t>Table 2.1  Total Arrivals of Non Resident Tourists/Visitors in  SADC, Thousand, 1995 - 2024</t>
  </si>
  <si>
    <r>
      <t>Table 2.2  Arrivals of Non Resident Tourists/Visitors (</t>
    </r>
    <r>
      <rPr>
        <b/>
        <sz val="11"/>
        <color rgb="FF0070C0"/>
        <rFont val="Tahoma"/>
        <family val="2"/>
      </rPr>
      <t>Overnight</t>
    </r>
    <r>
      <rPr>
        <b/>
        <sz val="11"/>
        <rFont val="Tahoma"/>
        <family val="2"/>
      </rPr>
      <t>) in  SADC, Thousand, 1995 - 2024</t>
    </r>
  </si>
  <si>
    <t>Table 2.3  Annual Growth in Arrivals of Non Resident Tourists/Visitors in SADC, (%), 1996 - 2024</t>
  </si>
  <si>
    <t>Table 2.5  Arrivals by region in SADC countries, Thousand, 1995 - 2024</t>
  </si>
  <si>
    <t>Table 2.6  Arrivals of Non Resident Tourists/Visitors in  SADC by main purpose, Thousand, 2000 - 2024</t>
  </si>
  <si>
    <t>Table 2.7  Arrivals of Non Resident Tourists/Visitors in  SADC by mode of transport, Thousand, 2000 - 2024</t>
  </si>
  <si>
    <t>Table 2.8  Tourism Receipts in SADC, Million US$, 1995 - 2024</t>
  </si>
  <si>
    <t>Table 2.11 Tourist Nights spent, Number, 2000-2024</t>
  </si>
  <si>
    <t>Table 2.12 Number of Hotels in SADC, Units, 2000 - 2024</t>
  </si>
  <si>
    <t>Table 2.13  Tourism Bed Capacity in SADC, 1990 - 2024</t>
  </si>
  <si>
    <t>Table 2.15 Tourism Room Capacity  in SADC, Units, 2000 - 2024</t>
  </si>
  <si>
    <t xml:space="preserve">Table 3.1.1 Total Road Network in SADC, Km, 1990-2024, Selected Years </t>
  </si>
  <si>
    <t>Table 3.1.2  Motor Vehicle Fleet in SADC,  2007-2024</t>
  </si>
  <si>
    <t>Table 3.1.3  Motor Vehicle Fleet in SADC, Per Thousand People, 2000-2024</t>
  </si>
  <si>
    <t>Table 3.1.4  Passenger Car Fleet, Number, 2000-2024</t>
  </si>
  <si>
    <t>Table 3.1.5  Passenger Car Fleet in SADC, Per Thousand People, 2000-2024</t>
  </si>
  <si>
    <t>Table 3.1.6  Railway Line Route Length in SADC, Total Route-Km, 1980-2024, Selected years</t>
  </si>
  <si>
    <t>Table 3.1.7  Passengers carried through railways, Number, 2007-2024</t>
  </si>
  <si>
    <t>Table 3.1.8 Passengers Carried through SADC Railways,  Million Passenger-Km, 1980-2024</t>
  </si>
  <si>
    <t>Table 3.1.9 Goods Transported through SADC Railways, Tons, 2007-2024</t>
  </si>
  <si>
    <t>Table 3.1.10 Goods Transported through SADC Railways,  Million Ton-Km, 1980-2024</t>
  </si>
  <si>
    <t>Table 3.1.13  Number of Airports, Number, 2007-2024</t>
  </si>
  <si>
    <t>Table 3.1.14 Air Tansport - Registered Carrier Departures Worldwide of SADC, Number, 1980-2024</t>
  </si>
  <si>
    <t>Table 3.1.15 Air Transport - Passengers Carried in SADC, Number, 1980-2024</t>
  </si>
  <si>
    <t>Table 3.1.16  Air Transport - Freight, Tons, 2000-2024</t>
  </si>
  <si>
    <t>Table 3.1.18  Aircarft movement, Number, 2007-2024</t>
  </si>
  <si>
    <t>Table 3.1.19  Number of Ports, Number, 2000-2024</t>
  </si>
  <si>
    <t>Table 3.1.20  Port Traffic-Freight Cargo imported, Tons, 2000-2024</t>
  </si>
  <si>
    <t>Table 3.1.21  Port Traffic-Freight Cargo exported, Tons, 2000-2024</t>
  </si>
  <si>
    <t>Table 3.1.24:  Annual Inflation rate (DIV 07:Transport) - Period Average, as measured by National Consumer Price Index in SADC,  (%), 2000-2024</t>
  </si>
  <si>
    <t>Table 3.2.3  Internet Services - Fixed broadband, Number of  Subscriptions in SADC, 2002-2024</t>
  </si>
  <si>
    <t>Table 3.2.4  Internet Services - Fixed broadband, Density Per  100 Inhabitants in SADC, 2002-2024</t>
  </si>
  <si>
    <t>Table 3.2.5  Internet Services - Fixed Internet Subscriptions, Number of  Subscriptions in SADC, 2000  - 2024</t>
  </si>
  <si>
    <t>Table 3.2.6  Internet Services - Fixed Internet Subscriptions, Density Per  100 Inhabitants in SADC, 2000  - 2024</t>
  </si>
  <si>
    <t>Table 3.2.8  Internet Access Subscriptions in SADC, Number, 2000-2024</t>
  </si>
  <si>
    <t>Table 3.2.9  Internet Access Subscriptions in SADC, per 100 Inhabitants, 2000-2024</t>
  </si>
  <si>
    <t>Table 3.2.10  Internet Users, Number, 2000-2024</t>
  </si>
  <si>
    <t>Table 3.2.11  Internet Users Per 100 Inhabitants in SADC, 2000-2024</t>
  </si>
  <si>
    <t>Table 3.2.12 Mobile Cellular Subscribers, Number of  Subscriptions in SADC, 2000-2024</t>
  </si>
  <si>
    <t>Table 3.2.14 Mobile Cellular Subscribers, Density Per  100 Inhabitants in SADC, 2000-2024</t>
  </si>
  <si>
    <t>Table 3.2.15  Mobile Service Providers, Number, 2000-2024</t>
  </si>
  <si>
    <t>Table 3.2.16  Population covered by at least a 3G mobile network, %, 2010-2024</t>
  </si>
  <si>
    <t>Table 3.2.18  Population covered by a mobile-cellular network, %, 2010-2024</t>
  </si>
  <si>
    <t>Table 3.2.19 Mobile Broadband subscriptions, 2007-2024</t>
  </si>
  <si>
    <t>Table 3.2.20 Active mobile-broadband subscriptions per 100 inhabitants, %, 2010-2024</t>
  </si>
  <si>
    <t>Table 3.2.22 Internet tariffs, 20hours per month, in USD, 2012-2024</t>
  </si>
  <si>
    <t>Table 3.2.23 Fixed Telephone price of a three-minute local call (off-peak), in USD, 2012-2024</t>
  </si>
  <si>
    <t>Table 3.2.24 Fixed telephone price of a three-minute local call (peak), in USD, 2012-2024</t>
  </si>
  <si>
    <t>Table 3.2.25 Fixed telephone price of a three-minute call from fixed phone to a mobile , in USD, 2012-2024</t>
  </si>
  <si>
    <t>Table 3.2.26 Mobile phone call tariff, peak (per minute), in USD, 2012-2024</t>
  </si>
  <si>
    <t>Table 3.2.27 Mobile cellular SMS price, in USD, 2012-2024</t>
  </si>
  <si>
    <t>Table 3.2.28  Population covered by at least a 4G mobile network, %, 2012-2024</t>
  </si>
  <si>
    <t>2024</t>
  </si>
  <si>
    <t>Table 3.3.6 Total Energy Use in SADC, Kt of Oil Equivalent, 1980 -2024</t>
  </si>
  <si>
    <t>Table 3.3.16 Electricity consumption (Million Kilowatt-hours) in SADC, 2000-2024</t>
  </si>
  <si>
    <t>Table 3.3.17 Electricity consumption by industry and construction (Million Kilowatt-hours) in SADC, 2000-2024</t>
  </si>
  <si>
    <t>Table 3.3.18 Electricity consumption by households (Million Kilowatt-hours) in SADC, 2000-2024</t>
  </si>
  <si>
    <t>Table 3.3.19 Electricity Tariffs in SADC by Type of Customer, US $ , 2001 -2024</t>
  </si>
  <si>
    <t>Table 3.3.24  Price for Kerosene in SADC, US $ per litre, 2010 - 2024</t>
  </si>
  <si>
    <r>
      <t xml:space="preserve">Table 3.3.30 Inflation rate in SADC for Energy, 2010 - </t>
    </r>
    <r>
      <rPr>
        <b/>
        <sz val="11"/>
        <rFont val="Tahoma"/>
        <family val="2"/>
      </rPr>
      <t>2024</t>
    </r>
  </si>
  <si>
    <t>Table 3.4.6 Total Annual Freshwater Withdrawals in SADC, Billion Cubic Meter, 1987 - 2024, Selected Years</t>
  </si>
  <si>
    <t>Table 3.4.22   Water Tariffs in SADC, US $ per m3, 2001 - 2024</t>
  </si>
  <si>
    <t>Table 3.4.29  Inflation rate for Water in SADC, 2010 -2024</t>
  </si>
  <si>
    <t>Table 4.1.1   Share of  Agriculture** in Gross Domestic Product (GDP) at basic prices in SADC, (%), 2010 - 2024</t>
  </si>
  <si>
    <t>Table 4.1.2 Net Capital Stock in SADC at  2015 Prices, Million US $,  1995- 2024</t>
  </si>
  <si>
    <t>Table 4.1.10   Agricultural Producer Price for Maize in SADC, US $ Per Tonne, 1991 - 2024</t>
  </si>
  <si>
    <t>Table 4.1.11    Agricultural Producer Price for Sorghum in SADC, US $ Per Tonne, 1991 - 2024</t>
  </si>
  <si>
    <t>Table 4.1.12    Agricultural Producer Price  for Paddy Rice in SADC, US $ Per Tonne, 1991 - 2024</t>
  </si>
  <si>
    <t>Table 4.1.13    Agricultural Producer Price for  Cassava in SADC, US $ Per Tonne, 1991 - 2024</t>
  </si>
  <si>
    <t>Table 4.1.14  Agricultural Producer Price  for  Wheat in SADC, US $ Per Tonne, 1991 - 2024</t>
  </si>
  <si>
    <t>Table 4.1.15 Agricultural Producer Price  for Groundnuts With Shell in SADC, US $ Per Tonne, 1991 - 2024</t>
  </si>
  <si>
    <t>Table 4.1.16  Agricultural Producer Price  for  Soyabeans in SADC, US $ Per Tonne, 1991 - 2024</t>
  </si>
  <si>
    <t>Table 4.1.18 Agricultural Producer Price  for Tea in SADC, US $ Per Tonne, 1991 - 2024</t>
  </si>
  <si>
    <t>Table 4.1.19 Agricultural Producer Price  for  Seed Cotton in SADC, US $ Per Tonne, 1991 - 2024</t>
  </si>
  <si>
    <t>Table 4.1.21 Agricultural Producer Price for  Sugar Cane in SADC, US $ Per Tonne, 1991 - 2024</t>
  </si>
  <si>
    <t>Table 4.1.23 Agricultural Producer Price for Cattle  Meat in SADC, US $ Per Tonne, 1991 - 2024</t>
  </si>
  <si>
    <t>Table 4.1.24 Agricultural Producer Price for  Fresh Whole Cow Milk in SADC, US $ Per Tonne, 1991 - 2024</t>
  </si>
  <si>
    <t>Table 4.1.26 Agricultural Producer Price  for Chicken Meat in SADC , US $ Per Tonne, 1991 - 2024</t>
  </si>
  <si>
    <t>Table 4.1.28 Agricultural Producer Price  for  Goat Meat in SADC, US $ Per Tonne, 1991 - 2024</t>
  </si>
  <si>
    <t>Table 4.1.30 Agricultural Producer Price for  Pig Meat in SADC, US $ Per Tonne, 1991 - 2024</t>
  </si>
  <si>
    <t>Table 4.1.32 Agricultural Producer Price for  Sheep Meat in SADC, US $ Per Tonne, 1991 - 2024</t>
  </si>
  <si>
    <t>Table 4.1.33 Maize Production in SADC (Production, Area, and Yield), 2000 - 2024</t>
  </si>
  <si>
    <t>Table 4.1.34  Sorghum Production in SADC (Production, Area, and Yield), 2000 - 2024</t>
  </si>
  <si>
    <t>Table 4.1.35 Paddy Rice Production in SADC (Production, Area, and Yield), 2000 - 2024</t>
  </si>
  <si>
    <t>Table 4.1.36 Cassava Production in SADC (Production, Area, and Yield), 2000 - 2024</t>
  </si>
  <si>
    <t>Table 4.1.37 Wheat Production in SADC (Production, Area, and Yield), 2000 - 2024</t>
  </si>
  <si>
    <t>Table 4.1.39 Soyabeans Production in SADC (Production, Area, and Yield), 2000 - 2024</t>
  </si>
  <si>
    <t>Table 4.1.40 Coffee Production in SADC (Production, Area, and Yield), Green, 2000 - 2024</t>
  </si>
  <si>
    <t>Table 4.1.41 Tea Production in SADC  (Production, Area, and Yield), 2000 - 2024</t>
  </si>
  <si>
    <t>Table 4.1.42 Seed Cotton Production in SADC (Production, Area, and Yield), 2000 - 2024</t>
  </si>
  <si>
    <t>Table 4.1.43 Tobacco Production in SADC (Production, Area, and Yield), Unmanufactured, 2000 - 2024</t>
  </si>
  <si>
    <t>Table 4.1.44 Sugarcane Production in SADC (Production, Area, and Yield), 2000 - 2024</t>
  </si>
  <si>
    <t>Table 4.1.45 Livestock Population Stock in SADC, Number, 1995 - 2024</t>
  </si>
  <si>
    <t>2022-2024</t>
  </si>
  <si>
    <t>Table 4.2.1:  Annual Inflation rate (DIV 01:Food and Non-Alcoholic Beverages) - Period Average, as measured by National Consumer Price Index in SADC,  (%), 2000-2024</t>
  </si>
  <si>
    <t>Table 4.2.2 Prevalence of underweight among children under 5 (%), 2000-2024</t>
  </si>
  <si>
    <t>Table 4.2.3 Prevalence of wasting among children under 5 (Low weight for height), (%), 2000-2024</t>
  </si>
  <si>
    <t>Table 4.2.4 Children moderately or severely wasted, Thousands, 2000-2024</t>
  </si>
  <si>
    <t>Table 4.2.5 Prevalence of stunting among children under 5 (Low height for age), (%),2000-2024</t>
  </si>
  <si>
    <t>Table 4.2.6 Children moderately or severely stunted, Thousands, 2000-2024</t>
  </si>
  <si>
    <t>Table 4.2.9 Number of moderately or severely food insecure people (3-year average), Thousand,2014-2024</t>
  </si>
  <si>
    <t>Table 4.2.10 Prevalence of severe food insecurity in the total population (3-year average),%, 2014-2024</t>
  </si>
  <si>
    <t>Table 4.2.11 Children moderately or severely overweight, Thousands, 2000-2024</t>
  </si>
  <si>
    <t>Table 4.2.12 Proportion of children moderately or severely overweight, (%), 2000-2024</t>
  </si>
  <si>
    <t>Table 5.1  Carbon Dioxide Emissions in SADC, Total and Per Capita, 1990 - 2024</t>
  </si>
  <si>
    <t>Table 5.2  Carbon Dioxide (CO2) Emissions excluding LULUCF in SADC, Total  (Mt CO2e), 1990 - 2024</t>
  </si>
  <si>
    <t>Table 5.3  Carbon Dioxide (CO2) Emissions excluding LULUCF per capita, (t CO2e/capita), 1990 - 2024</t>
  </si>
  <si>
    <t>Table 5.4  Carbon dioxide (CO2) emissions from Industrial Combustion (Energy), (Mt CO2e), 1990 - 2024</t>
  </si>
  <si>
    <t>Table 5.5  Carbon dioxide (CO2) emissions from Industrial Processes (Mt CO2e),  1990 - 2024</t>
  </si>
  <si>
    <t>Table 5.6  Carbon dioxide (CO2) emissions from Power Industry (Energy) (Mt CO2e),  1990 - 2024</t>
  </si>
  <si>
    <t>Table 5.7  Carbon dioxide (CO2) emissions from Transport (Energy) (Mt CO2e),  1990 - 2024</t>
  </si>
  <si>
    <t>Table 5.9  Mean Annual Rainfall in SADC, mm, 1970 - 2024</t>
  </si>
  <si>
    <r>
      <t xml:space="preserve">Table 5.11 Mean Annual Temperature in SADC, </t>
    </r>
    <r>
      <rPr>
        <b/>
        <vertAlign val="superscript"/>
        <sz val="11"/>
        <rFont val="Tahoma"/>
        <family val="2"/>
      </rPr>
      <t>0</t>
    </r>
    <r>
      <rPr>
        <b/>
        <sz val="11"/>
        <rFont val="Tahoma"/>
        <family val="2"/>
      </rPr>
      <t>C, 1970 - 2024</t>
    </r>
  </si>
  <si>
    <t>Table 5.12 Consumption of Ozone-Depleting Chlorofluorocarbons (CFCs) in SADC, Tons of Ozone-Depleting Potential, 1995/1998 - 2024, Selected Years</t>
  </si>
  <si>
    <t>Table 6.2  Number of deaths and missing persons attributed to disasters, 2005-2024</t>
  </si>
  <si>
    <t>Table 6.3 Number of deaths and missing persons attributed to disasters per 100,000 population (number), 2005-2024</t>
  </si>
  <si>
    <t>Table 6.4 Number of deaths due to disaster (number), 2005-2024</t>
  </si>
  <si>
    <t>Table 6.5 Number of directly affected persons attributed to disasters per 100,000 population (number), 2005-2024</t>
  </si>
  <si>
    <t>Table 6.6 Number of missing persons due to disaster (number), 2005-2024</t>
  </si>
  <si>
    <t>Table 6.7 Number of people affected by disaster (number), 2005-2024</t>
  </si>
  <si>
    <t>Table 6.8 Number of people whose damaged dwellings were attributed to disasters (number), 2005-2024</t>
  </si>
  <si>
    <t>Table 6.9 Number of people whose destroyed dwellings were attributed to disasters (number), 2005-2024</t>
  </si>
  <si>
    <t>Table 6.10 Number of people whose livelihoods were disrupted or destroyed, attributed to disasters (number), 2005-2024</t>
  </si>
  <si>
    <t>Table 6.13 Direct economic loss resulting from damaged or destroyed critical infrastructure attributed to disasters (current United States dollars), 2005-2024</t>
  </si>
  <si>
    <t>UN COMTRADE (Details intra-SADC Export and Intra-SADC Import), November 2025</t>
  </si>
  <si>
    <t>Comments 2025</t>
  </si>
  <si>
    <t>Comments 2026</t>
  </si>
  <si>
    <t>United Nations Statistics Division, November 2025</t>
  </si>
  <si>
    <t>United Nations Statistics Division, November 2025 (Except Mauritius 2015-2024)</t>
  </si>
  <si>
    <t>United Nations Statistics Division, November 2025 (except for Mauritius 2015-2024)</t>
  </si>
  <si>
    <t>Table 6.11 Direct agriculture loss attributed to disasters (current United States dollars), 2005-2023</t>
  </si>
  <si>
    <t>Table 6.12 Direct economic loss attributed to disasters (current United States dollars), 2005-2022</t>
  </si>
  <si>
    <t>United Nations Statistics Division, November 2025 (except for Mauritius 2017-2024)</t>
  </si>
  <si>
    <t>Table 5.16 Carbon dioxide emissions from fuel combustion, Millions of tonnes, 2000-2022</t>
  </si>
  <si>
    <t>World Bank, https://databank.worldbank.org/source/world-development-indicators#, 24 February 2026</t>
  </si>
  <si>
    <t>Table 5.10 Average precipitation in depth (mm per year), 2002-2022</t>
  </si>
  <si>
    <t>United Nations Statistics Division, February 2026</t>
  </si>
  <si>
    <t>Food and Agriculture Organisation (FAO): https://www.fao.org/faostat/en/#data/CS; Downloaded 3 March 2026</t>
  </si>
  <si>
    <t>Data 2000-2022: Imputed by a receiving agency. Data 2023, Forecast</t>
  </si>
  <si>
    <t>For DRC 2023, previous year data kept</t>
  </si>
  <si>
    <t>Table 4.1.3 Total Land Area, Agricultural Land, Thousand Ha, 2007 - 2023, Selected Years</t>
  </si>
  <si>
    <t>Food and Agriculture Organisation (FAO): https://www.fao.org/faostat/en/#data/PP, Downloaded  2 March 2026 for Mozambique, South Africa and Zambia (2022-2023).</t>
  </si>
  <si>
    <t>Food and Agriculture Organisation (FAO): https://www.fao.org/faostat/en/#data/PP, Downloaded  2 March 2026 for South Africa (2024), Zambia (2024)</t>
  </si>
  <si>
    <t>Food and Agriculture Organisation (FAO): https://www.fao.org/faostat/en/#data/PP, Downloaded  2 March 2026 for Zambia (2024)</t>
  </si>
  <si>
    <t>Food and Agriculture Organisation (FAO): https://www.fao.org/faostat/en/#data/PP, Downloaded  2 March 2026 for Mauritius (2024)  and  Zambia  (2024)</t>
  </si>
  <si>
    <t>Food and Agriculture Organisation (FAO): https://www.fao.org/faostat/en/#data/PP, Downloaded  2 March 2026 for South Africa (2024)</t>
  </si>
  <si>
    <t>Food and Agriculture Organisation (FAO): https://www.fao.org/faostat/en/#data/PP, Downloaded  2 March 2026 for Mauritius (2022-2024), Mozambique (2023-2024), South Africa (2024), Tanzania  (2024)  and Zambia (2023)</t>
  </si>
  <si>
    <t>Food and Agriculture Organisation (FAO): https://www.fao.org/faostat/en/#data/PP, Downloaded  2 March 2026 for Mauritius (2024)</t>
  </si>
  <si>
    <t>Food and Agriculture Organisation (FAO): https://www.fao.org/faostat/en/#data/PP, Downloaded  2 March 2026 for  Mozambique (2023-20240 and South Africa (2024)</t>
  </si>
  <si>
    <t>Food and Agriculture Organisation (FAO): https://www.fao.org/faostat/en/#data/PP, Downloaded  2 March 2026, for South Africa 2026</t>
  </si>
  <si>
    <t>Food and Agriculture Organisation (FAO): https://www.fao.org/faostat/en/#data/PP, Downloaded  2 March 2026 for Mauritius (2023-2024), Malawi (2022-2023) and South Africa (2024)</t>
  </si>
  <si>
    <t>Food and Agriculture Organisation (FAO): https://www.fao.org/faostat/en/#data/PP, Downloaded  2 March 2026 for Mauritius (2024) and South Africa (2024)</t>
  </si>
  <si>
    <t>Food and Agriculture Organisation (FAO): https://www.fao.org/faostat/en/#data/PP, Downloaded  2 March 2026 for Mauritius (2023-2024), Mozambique (2023) and South Africa (2024)</t>
  </si>
  <si>
    <t>Food and Agriculture Organisation (FAO): https://www.fao.org/faostat/en/#data/PP, Downloaded  2 March 2026 for Mauritius (2024) and Mozambique (2022-2023)</t>
  </si>
  <si>
    <t>Food and Agriculture Organisation (FAO): https://www.fao.org/faostat/en/#data/PP, Downloaded  2 March 2026 for Mauritius (2024), Mozambique (2022-2023) and South Africa (2024)</t>
  </si>
  <si>
    <t>Food and Agriculture Organisation (FAO): https://www.fao.org/faostat/en/#data/PP, Downloaded  2 March 2026 for South Africa  (2024)</t>
  </si>
  <si>
    <t>United Nations Statistics Division, 24 November 2025</t>
  </si>
  <si>
    <t>Table 4.1.49  Total official flows (disbursements) for agriculture, by recipient countries, Millions of constant 2023 United States dollars, 2013-2024</t>
  </si>
  <si>
    <t>Table 4.1.49  Total official flows (disbursements) for agriculture, by recipient countries, Millions of constant 2023 United States dollars, 2000-2024</t>
  </si>
  <si>
    <t>United Nations Statistics Division, 25 November 2025</t>
  </si>
  <si>
    <t>Table 4.1.9   Agriculture Gross Production Index Number in SADC, (Base year: 2014 - 2016 =100), 2012 - 2024</t>
  </si>
  <si>
    <t>Food and Agriculture Organisation (FAO):https://www.fao.org/faostat/en/#data/QI, Downloaded 3 March 2026</t>
  </si>
  <si>
    <t>Food and Agriculture Organization (FAO): https://www.fao.org/faostat/en/#data/RP, Downloaded 3 March 2026 (Time series except Mauritius 2007-2022)</t>
  </si>
  <si>
    <t>Food and Agriculture Organization (FAO): https://www.fao.org/faostat/en/#data/RFN, Downloaded 3 March 2026 (All Member States for 2021-2023)</t>
  </si>
  <si>
    <t>Table 4.1.8  Fertilizer Consumption in Nutrients in SADC by Type  of Fertilizer, Thousand  Tonne of Nutrients, 2002 - 2023</t>
  </si>
  <si>
    <t>Table 4.2.14 Food waste, Tonnes, 2018-2023</t>
  </si>
  <si>
    <t>Table 4.2.13 Proportion of women aged 15-49 years with anaemia, (%), 2000-2023</t>
  </si>
  <si>
    <t>United Nations Statistics Division, December 2026</t>
  </si>
  <si>
    <t>Food and Agriculture Organization, https://www.fao.org/food-agriculture-statistics/statistical-domains/en/, 4 March 2026</t>
  </si>
  <si>
    <r>
      <rPr>
        <b/>
        <sz val="10"/>
        <color theme="1"/>
        <rFont val="Tahoma"/>
        <family val="2"/>
      </rPr>
      <t>Source:</t>
    </r>
    <r>
      <rPr>
        <sz val="10"/>
        <color theme="1"/>
        <rFont val="Tahoma"/>
        <family val="2"/>
      </rPr>
      <t xml:space="preserve"> United Nations Statistics Division, November 2025</t>
    </r>
  </si>
  <si>
    <t>World Tourism Data, World Tourism Organization (UNWTO) https://www.unwto.org/tourism-statistics/; downloaded: 2 March 2026</t>
  </si>
  <si>
    <t xml:space="preserve">Table 2.18 Total Domestic tourism trips, Overnight visitors/Tourists, in  SADC, Thousand, 1999 - 2024 </t>
  </si>
  <si>
    <t xml:space="preserve">Table 2.19 Total Domestic tourism trips, same day visitors/Excursionists, in  SADC, Thousand, 1999 - 2022 </t>
  </si>
  <si>
    <t xml:space="preserve">Table 2.20 Total of nights spent in accommodation establishments (ISIC 5510) by domestic tourists in  SADC, Thousand, 1995 - 2022 </t>
  </si>
  <si>
    <t>World Tourism Data, World Tourism Organization (UNWTO): https://www.unwto.org/tourism-statistics/key-tourism-statistics; downloaded: 2 March 2026 (Botswana 2021), Comoros (2020-2021), Mozambique (2023), South Africa (2023-2024) and Zimbabwe (2023-2024)</t>
  </si>
  <si>
    <t>World Tourism Data, World Tourism Organization (UNWTO) Database: https://www.unwto.org/tourism-statistics/key-tourism-statistics; downloaded: 2 March 2026 for Mauritius (2024), Namibia (2023), South Africa (2023-2024)</t>
  </si>
  <si>
    <t>Derived from Table 2.2 - Arrivals of Non Resident Tourists/Visitors in  SADC, Thousand, 1995 - 2024</t>
  </si>
  <si>
    <t xml:space="preserve">World Tourism Data, World Tourism Organization (UNWTO): https://www.unwto.org/tourism-statistics/key-tourism-statistics; downloaded: 2 March 2026 (for Eswatini 2022, Mauritius 2023-2024, Mozambique 2023, South Africa 2022-2024) </t>
  </si>
  <si>
    <t>World Tourism Data, World Tourism Organization (UNWTO): https://www.unwto.org/tourism-statistics/key-tourism-statistics; downloaded: 2 March 2026.</t>
  </si>
  <si>
    <t>World Tourism Organization (UNWTO) Database: https://www.unwto.org/tourism-statistics/key-tourism-statistics; downloaded: 2 March 2026 (For Comoros 2022-2024, Mauritius 2024, Namibia 2023 and South Africa 2023-2024</t>
  </si>
  <si>
    <t>World Tourism Data, World Tourism Organization (UNWTO) Database: http://data.un.org/; downloaded: 2 November 2021. All Member States except Mauritius: 2016-2020. Angola, Malawi, Namibia, South Africa (2015).Comoros (2000-2015)</t>
  </si>
  <si>
    <t xml:space="preserve"> World Tourism Organization (UNWTO) https://www.unwto.org/tourism-statistics/key-tourism-statistics; downloaded:2 March 2026 for Zimbabwe 2022</t>
  </si>
  <si>
    <t>World Tourism Organization (UNWTO) Database: https://www.unwto.org/tourism-statistics/tourism-statistics-database; downloaded: 2 March 2026 for data for Comoros 2023, Mauritius 2024</t>
  </si>
  <si>
    <t>World Tourism Organization (UNWTO) Database: https://www.unwto.org/tourism-statistics/tourism-statistics-database; downloaded: 2 March 2026 for Comoros 2022-2024, Mauritius 2024 and Zimbabwe 2023-2024</t>
  </si>
  <si>
    <t>World Tourism Organization (UNWTO) Database: https://www.unwto.org/tourism-statistics/tourism-statistics-database; downloaded: 2 March 2026</t>
  </si>
  <si>
    <t>World Tourism Organization (UNWTO) Database: https://www.unwto.org/tourism-statistics/tourism-statistics-database; downloaded: 2 March 2026. Data downloaded for  Mauritius 2024 and Zimbabwe 2023-2024</t>
  </si>
  <si>
    <t>Table 2.17 Tourism direct GDP as a proportion of total GDP, %, 2008-2023</t>
  </si>
  <si>
    <t>World Tourism Data, World Tourism Organization (UNWTO) https://www.unwto.org/tourism-statistics/economic-contribution-SDG; downloaded: 2 March 2026</t>
  </si>
  <si>
    <t>Table 3.1.23 Proportion of population that has convenient access to public transport (%),Selected years</t>
  </si>
  <si>
    <t>Indicator</t>
  </si>
  <si>
    <t>United Nations Statistics Division, December 2025</t>
  </si>
  <si>
    <t>Table 3.1.22 Container port traffic, maritime transport (twenty-foot equivalent units - TEUs), 2010-2023</t>
  </si>
  <si>
    <t>National Statistics Offices of Member States for  Mauritius, Mozambique, Tanzania January 2026</t>
  </si>
  <si>
    <t>Table 3.1.17 Air Transport - Freight in SADC, Million Ton-Km, 1980-2020</t>
  </si>
  <si>
    <t>Data 2022-2025: SADC ICT Observatory</t>
  </si>
  <si>
    <t>Data 2023-2025: SADC ICT Observatory</t>
  </si>
  <si>
    <t>Table 3.2.1  Telecommunication Services - Fixed Telephone Lines in SADC, Number, 2000-2025</t>
  </si>
  <si>
    <t>Table 3.2.2  Telecommunication Services - Fixed Telephone Lines, Per 100 Inhabitants in SADC, 2000-2025</t>
  </si>
  <si>
    <t>Data 2022-2025: SADC ICT Observatory (except for Mauritius)</t>
  </si>
  <si>
    <r>
      <rPr>
        <b/>
        <sz val="10"/>
        <color theme="1"/>
        <rFont val="Tahoma"/>
        <family val="2"/>
      </rPr>
      <t>Source</t>
    </r>
    <r>
      <rPr>
        <sz val="10"/>
        <color theme="1"/>
        <rFont val="Tahoma"/>
        <family val="2"/>
      </rPr>
      <t>: National Statistical Offices of Member States, January 2026 (Mauritius)</t>
    </r>
  </si>
  <si>
    <t>ITU Digital Development Dashboard: https://public.tableau.com/app/profile/ituint/viz/DigitalDevelopmentDashboard-NoMap2/Online, Downloaded  March 2026</t>
  </si>
  <si>
    <t>ITU, https://public.tableau.com/app/profile/ituint/viz/DigitalDevelopmentDashboard-NoMap2/Online, Downloaded March 2026</t>
  </si>
  <si>
    <t>Table 3.2.29  Households with a computer at home, %, 2010-2022</t>
  </si>
  <si>
    <r>
      <rPr>
        <b/>
        <sz val="10"/>
        <color theme="1"/>
        <rFont val="Tahoma"/>
        <family val="2"/>
      </rPr>
      <t>Source</t>
    </r>
    <r>
      <rPr>
        <sz val="10"/>
        <color theme="1"/>
        <rFont val="Tahoma"/>
        <family val="2"/>
      </rPr>
      <t>: Member States,  January 2026</t>
    </r>
  </si>
  <si>
    <r>
      <rPr>
        <b/>
        <sz val="10"/>
        <color theme="1"/>
        <rFont val="Tahoma"/>
        <family val="2"/>
      </rPr>
      <t>Source</t>
    </r>
    <r>
      <rPr>
        <sz val="10"/>
        <color theme="1"/>
        <rFont val="Tahoma"/>
        <family val="2"/>
      </rPr>
      <t>: Member States, January 2026</t>
    </r>
  </si>
  <si>
    <t>Data 2022-2024: SADC ICT Observatory</t>
  </si>
  <si>
    <t>Data 2022-2024: SADC ICT Observatory (except for Mauritius, Tanzania, Mozambique 2021-2022)</t>
  </si>
  <si>
    <t>ITU, https://www.itu.int/en/ITU-D/Statistics/Pages/publications/wtid.aspx, Downloaded 13 December 2023 (Data 2012-2019)</t>
  </si>
  <si>
    <r>
      <rPr>
        <b/>
        <sz val="10"/>
        <color theme="1"/>
        <rFont val="Tahoma"/>
        <family val="2"/>
      </rPr>
      <t>Source</t>
    </r>
    <r>
      <rPr>
        <sz val="10"/>
        <color theme="1"/>
        <rFont val="Tahoma"/>
        <family val="2"/>
      </rPr>
      <t>: National Statistical Offices of Member States, January 2026</t>
    </r>
  </si>
  <si>
    <t>Data for 2022-2024: SADC ICT Observatory (except for Mauritius, Mozambique and Tanzania)</t>
  </si>
  <si>
    <t>Data for 2023-2024: SADC ICT Observatory (except for Mauritius)</t>
  </si>
  <si>
    <t>Data for 2022-2024: SADC ICT Observatory</t>
  </si>
  <si>
    <t>Mobile Broadband subscribers</t>
  </si>
  <si>
    <t>Data for 2022-2024: SADC ICT Observatory (except for Mauritius, Tanzania and Mozambique up to 2022)</t>
  </si>
  <si>
    <t>Member States, Maurtitius, January 2026</t>
  </si>
  <si>
    <t>ITU, https://public.tableau.com/app/profile/ituint/viz/DigitalDevelopmentDashboard-NoMap2/Online, Downloaded  March 2026</t>
  </si>
  <si>
    <t>Table 3.2.21 Individuals using the Internet (% of population), 2010-2022</t>
  </si>
  <si>
    <t>(SDG3.9.2)</t>
  </si>
  <si>
    <t>Table 3.4.27 Water Use Efficiency, United States dollars per cubic meter, 2000-2022</t>
  </si>
  <si>
    <t>United Nations Statistics Division, November  2025</t>
  </si>
  <si>
    <t>Table 3.4.7 Freshwater withdrawal as a proportion of available freshwater resources, %, 2000-2022</t>
  </si>
  <si>
    <t>Table 3.4.24 Irrigated Agriculture Water Use Efficiency,  US$/m3, 2010-2022</t>
  </si>
  <si>
    <t>FAO : https://data.apps.fao.org/aquastat/?lang=en, Downloaded  February 2026</t>
  </si>
  <si>
    <t>Table 3.4.25 Industrial Water Use Efficiency,  US$/m3, 2010-2022</t>
  </si>
  <si>
    <t>Table 3.4.26 Services Water Use Efficiency,  US$/m3, 2010-2022</t>
  </si>
  <si>
    <t>FAO : https://data.apps.fao.org/aquastat/?lang=en, Downloaded March 2026</t>
  </si>
  <si>
    <t>Table 3.4.17  Groundwater produced internally, km3/year, 2010-2022</t>
  </si>
  <si>
    <t>Table 3.4.19  Long-term average annual precipitation in depth, mm/year, 2010-2022</t>
  </si>
  <si>
    <t>Table 3.4.20  Long-term average annual precipitation volume, km3/year, 2010-2022</t>
  </si>
  <si>
    <t>Table 3.4.15  Total Dam capacity, km3, 2010-2022</t>
  </si>
  <si>
    <t>Table 3.4.16  Dam capacity per capita, m3/habitant, 2010-2022</t>
  </si>
  <si>
    <t>Table 3.4.8  Municipal water withdrawal, km3, 2010-2022</t>
  </si>
  <si>
    <t>Table 3.4.9  Agricultural water withdrawal, km3, 2010-2022</t>
  </si>
  <si>
    <t>Table 3.4.10  Irrigation water withdrawal, km3, 2010-2022</t>
  </si>
  <si>
    <t>Variable: Municipal water withdrawal as % of total withdrawal</t>
  </si>
  <si>
    <t>Agricultural water withdrawal as % of total water withdrawal</t>
  </si>
  <si>
    <t xml:space="preserve"> Industrial water withdrawal as % of total water withdrawal</t>
  </si>
  <si>
    <t>Table 3.4.4 Total Internal Renewable Water Resources (IRWR) Available in SADC, Cubic Kilometer per year, 2010 - 2023</t>
  </si>
  <si>
    <t>FAO : https://data.apps.fao.org/aquastat/?lang=en/, Downloaded March 2026. All Member States except Mauritius</t>
  </si>
  <si>
    <t>Data updated for 2010-2022</t>
  </si>
  <si>
    <t>Food and Agriculture Organisation (FAO): https://www.fao.org/faostat/en/#data/QCL, downloaded 24 October 2025 (Data 2010-2024)</t>
  </si>
  <si>
    <t>Food and Agriculture Organisation (FAO): https://www.fao.org/faostat/en/#data/QCL, downloaded 3 March 2026 (Data for 2024)</t>
  </si>
  <si>
    <t>Table 4.1.38 Groundnut excluding shelled Production in SADC (Production, Area, and Yield), 2000 - 2024</t>
  </si>
  <si>
    <t>Table 3.3.47 Renewable Energy balance ANGOLA, 2022-2023</t>
  </si>
  <si>
    <t>Table 3.3.48 Renewable Energy balance BOTSWANA, 2022-2023</t>
  </si>
  <si>
    <t>Table 3.3.50 Renewable Energy balance DEMOCRATIC REPUBLIC OF CONGO, 2022-2023</t>
  </si>
  <si>
    <t>Table 3.3.51 Renewable Energy balance ESWATINI, 2022-2023</t>
  </si>
  <si>
    <t>Table 3.3.52 Renewable Energy balance LESOTHO, 2022-2023</t>
  </si>
  <si>
    <t>Table 3.3.53 Renewable Energy balance MADAGASCAR, 2022-2023</t>
  </si>
  <si>
    <t>Table 3.3.54 Renewable Energy balance MALAWI, 2022-2023</t>
  </si>
  <si>
    <t>Table 3.3.55 Renewable Energy balance MAURITIUS, 2022-2023</t>
  </si>
  <si>
    <t>Table 3.3.56 Renewable Energy balance MOZAMBIQUE, 2022-2023</t>
  </si>
  <si>
    <t>Table 3.3.57 Renewable Energy balance NAMIBIA, 2022-2023</t>
  </si>
  <si>
    <t>Table 3.3.58 Renewable Energy balance SEYCHELLES, 2022-2023</t>
  </si>
  <si>
    <t>Table 3.3.59 Renewable Energy balance SOUTH AFRICA, 2022-2023</t>
  </si>
  <si>
    <t>Table 3.3.60 Renewable Energy balance TANZANIA, 2022-2023</t>
  </si>
  <si>
    <t>Table 3.3.61 Renewable Energy balance ZAMBIA, 2022-2023</t>
  </si>
  <si>
    <t>Table 3.3.62 Renewable Energy balance ZIMBABWE, 2022-2023</t>
  </si>
  <si>
    <t>Own use</t>
  </si>
  <si>
    <t>World Development Indicators , The World Bank, http://data.worldbank.org/, Downloaded 24 February 2026 (data for 2015-2023 except for Mauritius)</t>
  </si>
  <si>
    <t>Table 3.3.8  Total Energy Use Per Capita in SADC, Kg of Oil Equivalent, 1980 - 2023</t>
  </si>
  <si>
    <t>https://unstats.un.org/unsd/energystats/pubs/documents/2025pb-web.pdf</t>
  </si>
  <si>
    <t>Table 3.3.1 Total Energy supply,  Petajoules, 1990- 2022</t>
  </si>
  <si>
    <t>*4</t>
  </si>
  <si>
    <t>*8</t>
  </si>
  <si>
    <t>*14</t>
  </si>
  <si>
    <t>*9</t>
  </si>
  <si>
    <t>*1,499</t>
  </si>
  <si>
    <t>*157</t>
  </si>
  <si>
    <t>*150</t>
  </si>
  <si>
    <t>*7</t>
  </si>
  <si>
    <t>*22</t>
  </si>
  <si>
    <t>*1</t>
  </si>
  <si>
    <t>*179</t>
  </si>
  <si>
    <t>*805</t>
  </si>
  <si>
    <t>*580</t>
  </si>
  <si>
    <t>*881</t>
  </si>
  <si>
    <t>*662</t>
  </si>
  <si>
    <t>*32</t>
  </si>
  <si>
    <t>*23</t>
  </si>
  <si>
    <t>*35</t>
  </si>
  <si>
    <t>*5</t>
  </si>
  <si>
    <t>*-1</t>
  </si>
  <si>
    <t>*69</t>
  </si>
  <si>
    <t>*15</t>
  </si>
  <si>
    <t>*2</t>
  </si>
  <si>
    <t>*70</t>
  </si>
  <si>
    <t>*16</t>
  </si>
  <si>
    <t>*71</t>
  </si>
  <si>
    <t>*434</t>
  </si>
  <si>
    <t>*375</t>
  </si>
  <si>
    <t>*471</t>
  </si>
  <si>
    <t>*409</t>
  </si>
  <si>
    <t>*468</t>
  </si>
  <si>
    <t>*406</t>
  </si>
  <si>
    <t>*-8</t>
  </si>
  <si>
    <t>*499</t>
  </si>
  <si>
    <t>*25</t>
  </si>
  <si>
    <t>*533</t>
  </si>
  <si>
    <t>*26</t>
  </si>
  <si>
    <t>*536</t>
  </si>
  <si>
    <t>*442</t>
  </si>
  <si>
    <t>*419</t>
  </si>
  <si>
    <t>*481</t>
  </si>
  <si>
    <t>*30</t>
  </si>
  <si>
    <t>*258</t>
  </si>
  <si>
    <t>*208</t>
  </si>
  <si>
    <t>*3</t>
  </si>
  <si>
    <t>*-6</t>
  </si>
  <si>
    <t>*10</t>
  </si>
  <si>
    <t>*12</t>
  </si>
  <si>
    <t>*11</t>
  </si>
  <si>
    <t>*1,403</t>
  </si>
  <si>
    <t>*1,503</t>
  </si>
  <si>
    <t>*18</t>
  </si>
  <si>
    <t>*29</t>
  </si>
  <si>
    <t>*13</t>
  </si>
  <si>
    <t>*31</t>
  </si>
  <si>
    <t>*331</t>
  </si>
  <si>
    <t>*328</t>
  </si>
  <si>
    <t>*344</t>
  </si>
  <si>
    <t>*341</t>
  </si>
  <si>
    <t>*345</t>
  </si>
  <si>
    <t>*381</t>
  </si>
  <si>
    <t>*-2</t>
  </si>
  <si>
    <t>*400</t>
  </si>
  <si>
    <t>*402</t>
  </si>
  <si>
    <t>Table 3.3.2 Components of Total Energy Supply,  Petajoules, 1990-2023</t>
  </si>
  <si>
    <t>* estimate by the United Nations Statistics Division</t>
  </si>
  <si>
    <t>2023 Energy Statistics Yearbook, United Nations Statistics Division (Data 2020- 2023)</t>
  </si>
  <si>
    <t>UN Energy Statistics Yearbook 2022</t>
  </si>
  <si>
    <t>Table 3.3.3 Energy supply per capita,  Gigajoules, 1990- 2023</t>
  </si>
  <si>
    <t>United Nations Energy Statistics Pocketbook 2025, https://unstats.un.org/unsd/energystats/pubs/documents/2025pb-web.pdf</t>
  </si>
  <si>
    <t>Table 3.3.11  Electricity Consumption Per Capita, kWh, 2018-2022</t>
  </si>
  <si>
    <t>Table 3.3.12 Total Electricity Production in SADC,  Million Kilowatt-Hour, 1990-2023</t>
  </si>
  <si>
    <r>
      <rPr>
        <sz val="11"/>
        <rFont val="Tahoma"/>
        <family val="2"/>
      </rPr>
      <t>*130</t>
    </r>
  </si>
  <si>
    <r>
      <rPr>
        <sz val="11"/>
        <rFont val="Tahoma"/>
        <family val="2"/>
      </rPr>
      <t>*136</t>
    </r>
  </si>
  <si>
    <r>
      <rPr>
        <sz val="11"/>
        <rFont val="Tahoma"/>
        <family val="2"/>
      </rPr>
      <t>*139</t>
    </r>
  </si>
  <si>
    <r>
      <rPr>
        <sz val="11"/>
        <rFont val="Tahoma"/>
        <family val="2"/>
      </rPr>
      <t>*149</t>
    </r>
  </si>
  <si>
    <r>
      <rPr>
        <sz val="11"/>
        <rFont val="Tahoma"/>
        <family val="2"/>
      </rPr>
      <t>*2,060</t>
    </r>
  </si>
  <si>
    <r>
      <rPr>
        <sz val="11"/>
        <rFont val="Tahoma"/>
        <family val="2"/>
      </rPr>
      <t>*223,049</t>
    </r>
  </si>
  <si>
    <t>*613</t>
  </si>
  <si>
    <t>Demwocratic Republic of  Congo</t>
  </si>
  <si>
    <t>*130</t>
  </si>
  <si>
    <t>*136</t>
  </si>
  <si>
    <t>*132</t>
  </si>
  <si>
    <t>*139</t>
  </si>
  <si>
    <t>*135</t>
  </si>
  <si>
    <t>*149</t>
  </si>
  <si>
    <t>*145</t>
  </si>
  <si>
    <t>*2,060</t>
  </si>
  <si>
    <t>*190</t>
  </si>
  <si>
    <t>*1,700</t>
  </si>
  <si>
    <t>*170</t>
  </si>
  <si>
    <t>*447</t>
  </si>
  <si>
    <t>*463</t>
  </si>
  <si>
    <t>*223,049</t>
  </si>
  <si>
    <t>*192,140</t>
  </si>
  <si>
    <t>*9,720</t>
  </si>
  <si>
    <t>Table 3.3.13 Production of electricity - by type,  Million Kilowatt-Hour, 2016-2023</t>
  </si>
  <si>
    <t>*28</t>
  </si>
  <si>
    <t>*33</t>
  </si>
  <si>
    <t>*2,973</t>
  </si>
  <si>
    <t>*171</t>
  </si>
  <si>
    <t>*182</t>
  </si>
  <si>
    <t>*180</t>
  </si>
  <si>
    <t>*653</t>
  </si>
  <si>
    <t>*699</t>
  </si>
  <si>
    <t>*760</t>
  </si>
  <si>
    <t>*873</t>
  </si>
  <si>
    <t>*752</t>
  </si>
  <si>
    <t>*772</t>
  </si>
  <si>
    <t>*58,982</t>
  </si>
  <si>
    <t>*59,499</t>
  </si>
  <si>
    <t>*2,361</t>
  </si>
  <si>
    <t>*2,375</t>
  </si>
  <si>
    <t>*2,392</t>
  </si>
  <si>
    <t>Table 3.3.15 Percentage of Population in SADC With Access to Electricity, 2009 - 2023</t>
  </si>
  <si>
    <t>United Nations Statistics Division, November 2025 (Data for 2023)</t>
  </si>
  <si>
    <t xml:space="preserve">       *4000</t>
  </si>
  <si>
    <t xml:space="preserve">*8289              </t>
  </si>
  <si>
    <t xml:space="preserve">   *8585</t>
  </si>
  <si>
    <t>*74</t>
  </si>
  <si>
    <t>*81</t>
  </si>
  <si>
    <t>*98</t>
  </si>
  <si>
    <t>*102</t>
  </si>
  <si>
    <t>*103</t>
  </si>
  <si>
    <t>*111</t>
  </si>
  <si>
    <t xml:space="preserve">*12194            </t>
  </si>
  <si>
    <t xml:space="preserve">   *12194</t>
  </si>
  <si>
    <t xml:space="preserve">*6306                </t>
  </si>
  <si>
    <t xml:space="preserve"> *6306</t>
  </si>
  <si>
    <t xml:space="preserve">*5861             </t>
  </si>
  <si>
    <t xml:space="preserve">    *5861</t>
  </si>
  <si>
    <t xml:space="preserve">*1997            </t>
  </si>
  <si>
    <t xml:space="preserve">     *2080</t>
  </si>
  <si>
    <t xml:space="preserve">*643               </t>
  </si>
  <si>
    <t xml:space="preserve">    *659</t>
  </si>
  <si>
    <t xml:space="preserve">*1354               </t>
  </si>
  <si>
    <t xml:space="preserve">  *1421</t>
  </si>
  <si>
    <t xml:space="preserve">*3759             </t>
  </si>
  <si>
    <t xml:space="preserve">    *3521</t>
  </si>
  <si>
    <t xml:space="preserve">*3362                </t>
  </si>
  <si>
    <t xml:space="preserve"> *3386</t>
  </si>
  <si>
    <t xml:space="preserve">*131               </t>
  </si>
  <si>
    <t xml:space="preserve">    *137</t>
  </si>
  <si>
    <t xml:space="preserve">       *4200</t>
  </si>
  <si>
    <t>*4755</t>
  </si>
  <si>
    <t>*5380</t>
  </si>
  <si>
    <t>*7081</t>
  </si>
  <si>
    <t>*608</t>
  </si>
  <si>
    <t>*700</t>
  </si>
  <si>
    <t>*660</t>
  </si>
  <si>
    <t>*654</t>
  </si>
  <si>
    <t>*125</t>
  </si>
  <si>
    <t>*127</t>
  </si>
  <si>
    <t>*144</t>
  </si>
  <si>
    <t>*12182</t>
  </si>
  <si>
    <t>*12289               *12585</t>
  </si>
  <si>
    <t>*13818</t>
  </si>
  <si>
    <t>*12970</t>
  </si>
  <si>
    <t>*1940</t>
  </si>
  <si>
    <t>*2131</t>
  </si>
  <si>
    <t>*4171</t>
  </si>
  <si>
    <t>*4040</t>
  </si>
  <si>
    <t>*8182</t>
  </si>
  <si>
    <t>*9618</t>
  </si>
  <si>
    <t>*5861</t>
  </si>
  <si>
    <t>*1332</t>
  </si>
  <si>
    <t>*1471</t>
  </si>
  <si>
    <t>*3585</t>
  </si>
  <si>
    <t>*3503</t>
  </si>
  <si>
    <r>
      <rPr>
        <b/>
        <sz val="11"/>
        <color theme="1"/>
        <rFont val="Tahoma"/>
        <family val="2"/>
      </rPr>
      <t>Source</t>
    </r>
    <r>
      <rPr>
        <sz val="11"/>
        <color theme="1"/>
        <rFont val="Tahoma"/>
        <family val="2"/>
      </rPr>
      <t>: National Statistical Office, Malawi,  March 2026</t>
    </r>
  </si>
  <si>
    <r>
      <rPr>
        <b/>
        <sz val="10"/>
        <color theme="1"/>
        <rFont val="Tahoma"/>
        <family val="2"/>
      </rPr>
      <t>Source</t>
    </r>
    <r>
      <rPr>
        <sz val="10"/>
        <color theme="1"/>
        <rFont val="Tahoma"/>
        <family val="2"/>
      </rPr>
      <t>: INE Mozambique, January 2026</t>
    </r>
  </si>
  <si>
    <r>
      <rPr>
        <b/>
        <sz val="11"/>
        <color theme="1"/>
        <rFont val="Tahoma"/>
        <family val="2"/>
      </rPr>
      <t>Source</t>
    </r>
    <r>
      <rPr>
        <sz val="11"/>
        <color theme="1"/>
        <rFont val="Tahoma"/>
        <family val="2"/>
      </rPr>
      <t>: National Bureau of Statistics, Tanzania, November 2025</t>
    </r>
  </si>
  <si>
    <r>
      <rPr>
        <b/>
        <sz val="11"/>
        <color theme="1"/>
        <rFont val="Tahoma"/>
        <family val="2"/>
      </rPr>
      <t>Source</t>
    </r>
    <r>
      <rPr>
        <sz val="11"/>
        <color theme="1"/>
        <rFont val="Tahoma"/>
        <family val="2"/>
      </rPr>
      <t>: Statistics South Africa, September 2025</t>
    </r>
  </si>
  <si>
    <r>
      <rPr>
        <b/>
        <sz val="10"/>
        <color theme="1"/>
        <rFont val="Tahoma"/>
        <family val="2"/>
      </rPr>
      <t>Source</t>
    </r>
    <r>
      <rPr>
        <sz val="10"/>
        <color theme="1"/>
        <rFont val="Tahoma"/>
        <family val="2"/>
      </rPr>
      <t>: National Statistics Office,  January 2026</t>
    </r>
  </si>
  <si>
    <r>
      <rPr>
        <b/>
        <sz val="10"/>
        <color theme="1"/>
        <rFont val="Tahoma"/>
        <family val="2"/>
      </rPr>
      <t>Source</t>
    </r>
    <r>
      <rPr>
        <sz val="10"/>
        <color theme="1"/>
        <rFont val="Tahoma"/>
        <family val="2"/>
      </rPr>
      <t>: National Statistics Office, January 2026</t>
    </r>
  </si>
  <si>
    <r>
      <rPr>
        <b/>
        <sz val="10"/>
        <color theme="1"/>
        <rFont val="Tahoma"/>
        <family val="2"/>
      </rPr>
      <t>Source</t>
    </r>
    <r>
      <rPr>
        <sz val="10"/>
        <color theme="1"/>
        <rFont val="Tahoma"/>
        <family val="2"/>
      </rPr>
      <t>: Derived from data received from National Statistics Offices, January 2026</t>
    </r>
  </si>
  <si>
    <t>African Statistical Yearbook 2023, https://www.un-ilibrary.org/content/books/9789211542899/read (Except for Mauritius 2024), Downloaded March 2026</t>
  </si>
  <si>
    <t>Table 6.13 Direct economic loss resulting from damaged or destroyed critical infrastructure attributed to disasters (current United States dollars), 2013-2024</t>
  </si>
  <si>
    <t>-</t>
  </si>
  <si>
    <t>Table 2.4  Arrivals of Non Resident Tourists/Visitors from SADC countries, Thousand, 2009 - 2024</t>
  </si>
  <si>
    <t>*1423.5</t>
  </si>
  <si>
    <t>* Includes excursionists</t>
  </si>
  <si>
    <r>
      <t xml:space="preserve">Table 2.10 Non Resident Tourists/Visitors from SADC Countries Average Length of Stay, </t>
    </r>
    <r>
      <rPr>
        <b/>
        <sz val="11"/>
        <color rgb="FF0070C0"/>
        <rFont val="Tahoma"/>
        <family val="2"/>
      </rPr>
      <t>Nights</t>
    </r>
    <r>
      <rPr>
        <b/>
        <sz val="11"/>
        <color theme="1"/>
        <rFont val="Tahoma"/>
        <family val="2"/>
      </rPr>
      <t>, 2000 - 2024</t>
    </r>
  </si>
  <si>
    <t>National Statistics Office, January 2026 (Lesotho 2023-2024, Zambia 2023-2024)</t>
  </si>
  <si>
    <t>Mauritius 2024</t>
  </si>
  <si>
    <t>Seychelles 2023-2024</t>
  </si>
  <si>
    <t>National Statistics Offices, Member States, January 2026</t>
  </si>
  <si>
    <t>National Statistics Office, January 2026 (Lesotho 2023-2024)</t>
  </si>
  <si>
    <t>National Statistics Office (Lesotho, Mauritius, Mozambique, Seychelles, Zambia)</t>
  </si>
  <si>
    <t>National Statistics Office (Lesotho, Mauritius, Mozambique)</t>
  </si>
  <si>
    <t>National Statistics Office (Lesotho, Mauritius)</t>
  </si>
  <si>
    <t>National Statistics Office</t>
  </si>
  <si>
    <t>National Statistics Office (Mauritius, Seychelles)</t>
  </si>
  <si>
    <t>National Statistics Office ( Mauritius)</t>
  </si>
  <si>
    <t>Table 2.2  Arrivals of Non Resident Tourists/Visitors (Overnight) in  SADC, Thousand, 1995 - 2024</t>
  </si>
  <si>
    <t>Table 2.9 Non Resident Tourists/Visitors Average Length of Stay in SADC, Days, 1990 - 2024</t>
  </si>
  <si>
    <t>Table 2.10 Non Resident Tourists/Visitors from SADC Countries Average Length of Stay, Nights, 2000 - 2024</t>
  </si>
  <si>
    <t>Table 2.14 Tourism Bed Occupancy Rate in SADC, %, 1990 - 2024</t>
  </si>
  <si>
    <t>National Statistics Offices of Member States for  Mauritius, Mozambique, Tanzania and Zimbabwe, January 2026</t>
  </si>
  <si>
    <t>National Statistics Offices of Member States for  Mauritius, Mozambique, Tanzania and Mozambique, January 2026</t>
  </si>
  <si>
    <t>Table 3.1.11 Volume of export carried on rail transport, Tons, 2007-2024</t>
  </si>
  <si>
    <t>Table 3.1.12 Volume of import carried on rail transport, Tons, 2007-2024</t>
  </si>
  <si>
    <t>Table 3.1.13  Number of Airports, Number, 2000-2024</t>
  </si>
  <si>
    <t>Table 3.1.17 Air Transport - Freight in SADC, Million Ton-Km, 1980-2024</t>
  </si>
  <si>
    <t>Table 3.1.18 Aircarft movement, Number, 2007-2024</t>
  </si>
  <si>
    <t>Table 3.1.22 Container port traffic, maritime transport (twenty-foot equivalent units - TEUs), 2010-2022</t>
  </si>
  <si>
    <t>Table 3.1.23 Proportion of population that has convenient access to public transport (%), Selected years</t>
  </si>
  <si>
    <r>
      <rPr>
        <b/>
        <sz val="10"/>
        <color theme="1"/>
        <rFont val="Tahoma"/>
        <family val="2"/>
      </rPr>
      <t>Source</t>
    </r>
    <r>
      <rPr>
        <sz val="10"/>
        <color theme="1"/>
        <rFont val="Tahoma"/>
        <family val="2"/>
      </rPr>
      <t>: National Statistical Offices of Member States, January 2026 (Mauritius, Mozambique, Tanzania and Zimbabwe for data up to 2024)</t>
    </r>
  </si>
  <si>
    <r>
      <rPr>
        <b/>
        <sz val="10"/>
        <color theme="1"/>
        <rFont val="Tahoma"/>
        <family val="2"/>
      </rPr>
      <t>Source</t>
    </r>
    <r>
      <rPr>
        <sz val="10"/>
        <color theme="1"/>
        <rFont val="Tahoma"/>
        <family val="2"/>
      </rPr>
      <t>: National Statistical Offices of Member States, January 2026 (Mauritius, Mozambique, Tanzania and Zimbabwe)</t>
    </r>
  </si>
  <si>
    <r>
      <rPr>
        <b/>
        <sz val="10"/>
        <color theme="1"/>
        <rFont val="Tahoma"/>
        <family val="2"/>
      </rPr>
      <t>Source</t>
    </r>
    <r>
      <rPr>
        <sz val="10"/>
        <color theme="1"/>
        <rFont val="Tahoma"/>
        <family val="2"/>
      </rPr>
      <t>: National Statistical Offices of Member States, January 2026 (Mauritius and Zimbabwe)</t>
    </r>
  </si>
  <si>
    <r>
      <rPr>
        <b/>
        <sz val="10"/>
        <color theme="1"/>
        <rFont val="Tahoma"/>
        <family val="2"/>
      </rPr>
      <t>Source</t>
    </r>
    <r>
      <rPr>
        <sz val="10"/>
        <color theme="1"/>
        <rFont val="Tahoma"/>
        <family val="2"/>
      </rPr>
      <t>: National Statistical Offices of Member States, January 2026 (Mauritius,  Tanzania and Zimbabwe)</t>
    </r>
  </si>
  <si>
    <r>
      <rPr>
        <b/>
        <sz val="10"/>
        <color theme="1"/>
        <rFont val="Tahoma"/>
        <family val="2"/>
      </rPr>
      <t>Source</t>
    </r>
    <r>
      <rPr>
        <sz val="10"/>
        <color theme="1"/>
        <rFont val="Tahoma"/>
        <family val="2"/>
      </rPr>
      <t>: National Statistical Offices of Member States, January 2026 (for Mauritius and Zimbabwe)</t>
    </r>
  </si>
  <si>
    <t>For Zambia July 2023</t>
  </si>
  <si>
    <t>Table 3.2.1  Telecommunication Services - Fixed Telephone Lines in SADC, Number, 2000-2024</t>
  </si>
  <si>
    <t>Table 3.2.2  Telecommunication Services - Fixed Telephone Lines, Per 100 Inhabitants in SADC, 2000-2024</t>
  </si>
  <si>
    <t>Table 3.2.21 Individuals using the Internet (% of population), 2000-2022</t>
  </si>
  <si>
    <t>Table 3.3.23 Pump prices for diesel in SADC in USD per litre, 2010-2024</t>
  </si>
  <si>
    <t>Table 3.3.22 Pump prices for gasoline in SADC in USD per litre, 2010 - 2024</t>
  </si>
  <si>
    <t>National Statistics Offices of Member States, January 2026</t>
  </si>
  <si>
    <t>Tanzania Bureau of Statistics</t>
  </si>
  <si>
    <t>National Statistics Offices of Member States (Mauritius and Tanzania, data 2000-2024)</t>
  </si>
  <si>
    <t>National Statistics Offices of Member States</t>
  </si>
  <si>
    <t>United Nations Department of Social Affairs, 2023 Electricity Profiles Book, except Mauritius and Tanzania</t>
  </si>
  <si>
    <t>Democratic Republic of  Congo</t>
  </si>
  <si>
    <t>Table 3.3.28  Installed renewable electricity-generating capacity, Watts per capita,2000-2023</t>
  </si>
  <si>
    <t>Table 3.3.10  Energy use (kg of oil equivalent) in SADC per $1 000 GDP (constant 2017 PPP), 1990-2014</t>
  </si>
  <si>
    <t>Table 3.3.12 Total Electricity Production in SADC,  Million Kilowatt-Hour, 1990-2024</t>
  </si>
  <si>
    <t>Table 3.3.14  Total Net Installed Capacity of  Electricity Power Plants in SADC,   Thousand Kilowatt, 1990 - 2024</t>
  </si>
  <si>
    <t>Table 3.3.47 Renewable Energy balance ANGOLA, 2023</t>
  </si>
  <si>
    <t>Table 3.3.48 Renewable Energy balance BOTSWANA, 2023</t>
  </si>
  <si>
    <t>Table 3.3.49 Renewable Energy balance COMOROS, 2023</t>
  </si>
  <si>
    <t>Table 3.3.50 Renewable Energy balance DEMOCRATIC REPUBLIC OF CONGO, 2023</t>
  </si>
  <si>
    <t>Table 3.3.51 Renewable Energy balance ESWATINI, 2023</t>
  </si>
  <si>
    <t>Table 3.3.52 Renewable Energy balance LESOTHO, 2023</t>
  </si>
  <si>
    <t>Table 3.3.53 Renewable Energy balance MADAGASCAR, 2023</t>
  </si>
  <si>
    <t>Table 3.3.54 Renewable Energy balance MALAWI, 2023</t>
  </si>
  <si>
    <t>Table 3.3.55 Renewable Energy balance MAURITIUS, 2023</t>
  </si>
  <si>
    <t>Table 3.3.56 Renewable Energy balance MOZAMBIQUE, 2023</t>
  </si>
  <si>
    <t>Table 3.3.57 Renewable Energy balance NAMIBIA, 2023</t>
  </si>
  <si>
    <t>Table 3.3.58 Renewable Energy balance SEYCHELLES, 2023</t>
  </si>
  <si>
    <t>Table 3.3.59 Renewable Energy balance SOUTH AFRICA, 2023</t>
  </si>
  <si>
    <t>Table 3.3.60 Renewable Energy balance TANZANIA, 2023</t>
  </si>
  <si>
    <t>Table 3.3.61 Renewable Energy balance ZAMBIA, 2023</t>
  </si>
  <si>
    <t>Table 3.3.62 Renewable Energy balance ZIMBABWE, 2023</t>
  </si>
  <si>
    <t>Table 3.4.1 Total Annual Renewable Water Resources Available in SADC, Cubic Kilometer per year, 2011 - 2024</t>
  </si>
  <si>
    <t>Table 3.4.2  Total renewable water resources per capita in SADC, cubic meter per inhabitant per year, 2011 - 2024</t>
  </si>
  <si>
    <t>Table 3.4.5 Total annual renewable internal water resources per capita in SADC, 1982 -  2024, Selected years</t>
  </si>
  <si>
    <t>Table 3.4.12 Percentage of Total Annual Freshwater Withdrawals Used for Domestic Use in SADC, 2010 - 2024</t>
  </si>
  <si>
    <t>Table 3.4.13  Percentage of Total Annual Freshwater Withdrawals Used for Agriculture (Irrigation) in SADC, 2010 - 2024</t>
  </si>
  <si>
    <t>Table 3.4.14  Percentage of Total Annual Freshwater Withdrawals Used for Industry in SADC, 2010 - 2024, Selected Years</t>
  </si>
  <si>
    <t>FAO : https://data.apps.fao.org/aquastat/?lang=en, Downloaded March 2026 (Except for Mauritius)</t>
  </si>
  <si>
    <t>FAO : https://data.apps.fao.org/aquastat/?lang=en, Downloaded March 2026, (Except for Mauritius)</t>
  </si>
  <si>
    <t>FAO : https://www.fao.org/aquastat/statistics/, Downloaded 24 Octobre 2025. All Member States except Mauritius and Zimbabwe (2016-2020)</t>
  </si>
  <si>
    <t>National Statistics Office of Member States (Mauritius 2009-2024, Zimbabwe 2016-2020)</t>
  </si>
  <si>
    <t>Table 3.4.2  Total renewable water resources per capita in SADC, Cubic meter per inhabitant per year, 2011 - 2024</t>
  </si>
  <si>
    <t>Table 3.4.8  Municipal water withdrawal, km3, 2009-2022</t>
  </si>
  <si>
    <t>Table 3.4.9  Agricultural water withdrawal, km3, 2009-2022</t>
  </si>
  <si>
    <t>Table 3.4.10  Irrigation water withdrawal, km3, 2009-2022</t>
  </si>
  <si>
    <t>Table 3.4.12 Percentage of Total Annual Freshwater Withdrawals Used for Domestic Use in SADC, 2009 - 2024</t>
  </si>
  <si>
    <t>Table 3.4.13  Percentage of Total Annual Freshwater Withdrawals Used for Agriculture (Irrigation) in SADC, 2009 - 2024</t>
  </si>
  <si>
    <t>Table 3.4.14  Percentage of Total Annual Freshwater Withdrawals Used for Industry in SADC, 2009 - 2024, Selected Years</t>
  </si>
  <si>
    <t>Table 3.4.15  Total Dam capacity, km3, 2013-2022</t>
  </si>
  <si>
    <t>Table 3.4.16  Dam capacity per capita, m3/habitant, 2013-2022</t>
  </si>
  <si>
    <t>Table 3.4.17  Groundwater produced internally, km3/year, 2013-2022</t>
  </si>
  <si>
    <t>Table 3.4.18  Surface water produced internally, km3/year, 2010-2022</t>
  </si>
  <si>
    <t>Table 3.4.18  Surface water produced internally, km3/year, 2013-2022</t>
  </si>
  <si>
    <t>Table 3.4.19  Long-term average annual precipitation in depth, mm/year, 2013-2022</t>
  </si>
  <si>
    <t>Table 3.4.20  Long-term average annual precipitation volume, km3/year, 2013-2022</t>
  </si>
  <si>
    <t>Table 3.4.24 Irrigated Agriculture Water Use Efficiency,  US$/m3, 2011-2022</t>
  </si>
  <si>
    <t>Table 3.4.25 Industrial Water Use Efficiency,  US$/m3, 2011-2022</t>
  </si>
  <si>
    <t>Table 3.4.26 Services Water Use Efficiency,  US$/m3, 2011-2022</t>
  </si>
  <si>
    <t>Table 4.1.5 Insecticides Consumption in SADC, Tonne, 1990 - 2024</t>
  </si>
  <si>
    <t>Food and Agriculture Organization (FAO): https://www.fao.org/faostat/en/#data/RP, Downloaded 3 March 2026 (Dataset except for Mauritius 2007-2024)</t>
  </si>
  <si>
    <t>Food and Agriculture Organization (FAO): https://www.fao.org/faostat/en/#data/RP, Downloaded 3 March 2026 (Time series except Mauritius 2007-2024)</t>
  </si>
  <si>
    <t>Table 4.1.7 Fungicides and Bactericides Consumption in SADC, Tonne, 1990 - 2024</t>
  </si>
  <si>
    <t>Table 4.1.6  Herbicides Consumption in SADC, Tonne, 1990 - 2024</t>
  </si>
  <si>
    <t>Submission in 2025 from Malawi (2021-2024)</t>
  </si>
  <si>
    <t>Submission in 2025 from Malawi (2021-2024), Mauritius</t>
  </si>
  <si>
    <t>Submission in 2024 and 2025 from Mauritius</t>
  </si>
  <si>
    <t>Submission in 2025 from Mauritius</t>
  </si>
  <si>
    <t>Table 4.1.2 Net Capital Stock in SADC at 2015 Prices, Million US $,  1995 - 2024</t>
  </si>
  <si>
    <t>Table 4.1.38 Groundnut with Shell Production in SADC (Production, Area, and Yield), 2000 - 2024</t>
  </si>
  <si>
    <t>Table 4.1.47   Fish Production in SADC, Freshwater and Marine Catch, Tonnes-liveweight, 2000 - 2022</t>
  </si>
  <si>
    <t>Table 4.1.51 Pesticides Consumption in SADC, Tonne, 2010 - 2022</t>
  </si>
  <si>
    <t>National Statistics Offices of Member States (DRC 2019, Lesotho 2019-2024, Madagascar 2015-2019 and Tanzania 2019-2023)</t>
  </si>
  <si>
    <t>National Statistics Offices of Member States (DRC 2018, Lesotho 2024, Tanzania 2019-2023)</t>
  </si>
  <si>
    <t>National Statistics Offices of Member States (DRC 2019, Lesotho, Madagascar 2015-2018, Tanzania 2019-2023, Zimbabwe 2021)</t>
  </si>
  <si>
    <t>Table 4.2.7 Prevalence of undernourishment, (3-year average),(%),2001-2024</t>
  </si>
  <si>
    <t>Table 4.2.8 Number of people undernourished (3-year average), Million,2000-2024</t>
  </si>
  <si>
    <t>Table 4.2.9 Number of moderately or severely food insecure people (3-year average), Million,2014-2024</t>
  </si>
  <si>
    <t>Table 5.4  Carbon dioxide (CO2) emissions from Industrial Combustion (Energy), (Mt CO2e)), 1990 - 2024</t>
  </si>
  <si>
    <t>Table 5.10 Average precipitation in depth (mm per year), 2002-2022, Selected years</t>
  </si>
  <si>
    <t>Table 5.11 Mean Annual Temperature in SADC, 0C, 1970 - 2024</t>
  </si>
  <si>
    <t>Table 5.13 Number of Threatened Plant Species in SADC, 2006 - 2023, Selected Years</t>
  </si>
  <si>
    <r>
      <rPr>
        <b/>
        <sz val="10"/>
        <color theme="1"/>
        <rFont val="Tahoma"/>
        <family val="2"/>
      </rPr>
      <t>Source</t>
    </r>
    <r>
      <rPr>
        <sz val="10"/>
        <color theme="1"/>
        <rFont val="Tahoma"/>
        <family val="2"/>
      </rPr>
      <t>: National Statistical Offices of Member States, November 2025</t>
    </r>
  </si>
  <si>
    <t>National Statistics Offices of Member States , November 2025</t>
  </si>
  <si>
    <t>Table 4.2.7 Prevalence of undernourishment,(3-year avarage),(%),2001-2023</t>
  </si>
  <si>
    <t>Table 4.2.8 Number of people undernourished, (3-year average), Million,2000-2023</t>
  </si>
  <si>
    <r>
      <rPr>
        <b/>
        <u/>
        <sz val="11"/>
        <color theme="1"/>
        <rFont val="Tahoma"/>
        <family val="2"/>
      </rPr>
      <t>Source</t>
    </r>
    <r>
      <rPr>
        <u/>
        <sz val="11"/>
        <color theme="1"/>
        <rFont val="Tahoma"/>
        <family val="2"/>
      </rPr>
      <t xml:space="preserve">: </t>
    </r>
    <r>
      <rPr>
        <sz val="11"/>
        <color theme="1"/>
        <rFont val="Tahoma"/>
        <family val="2"/>
      </rPr>
      <t>Instituto Nacional de Estatistica, Angola, January 2026</t>
    </r>
  </si>
  <si>
    <t>Data downloaded in March 2026</t>
  </si>
  <si>
    <r>
      <t xml:space="preserve">Table 3.3.31 Energy balance </t>
    </r>
    <r>
      <rPr>
        <b/>
        <sz val="11"/>
        <color rgb="FFFF0000"/>
        <rFont val="Tahoma"/>
        <family val="2"/>
      </rPr>
      <t>ANGOLA</t>
    </r>
    <r>
      <rPr>
        <b/>
        <sz val="11"/>
        <color theme="1"/>
        <rFont val="Tahoma"/>
        <family val="2"/>
      </rPr>
      <t>, Thousand Tonnes of Oil equivalent (ktoe), 2023</t>
    </r>
  </si>
  <si>
    <r>
      <t xml:space="preserve">Table 3.3.46 Energy balance </t>
    </r>
    <r>
      <rPr>
        <b/>
        <sz val="11"/>
        <color rgb="FFFF0000"/>
        <rFont val="Tahoma"/>
        <family val="2"/>
      </rPr>
      <t>ZIMBABWE</t>
    </r>
    <r>
      <rPr>
        <b/>
        <sz val="11"/>
        <color theme="1"/>
        <rFont val="Tahoma"/>
        <family val="2"/>
      </rPr>
      <t>, Thousand Tonnes of Oil equivalent (ktoe), 2023</t>
    </r>
  </si>
  <si>
    <r>
      <t xml:space="preserve">Table 3.3.45 Energy balance </t>
    </r>
    <r>
      <rPr>
        <b/>
        <sz val="11"/>
        <color rgb="FFFF0000"/>
        <rFont val="Tahoma"/>
        <family val="2"/>
      </rPr>
      <t>ZAMBIA</t>
    </r>
    <r>
      <rPr>
        <b/>
        <sz val="11"/>
        <color theme="1"/>
        <rFont val="Tahoma"/>
        <family val="2"/>
      </rPr>
      <t>, Thousand Tonnes of Oil equivalent (ktoe), 2023</t>
    </r>
  </si>
  <si>
    <r>
      <t xml:space="preserve">Table 3.3.44 Energy balance </t>
    </r>
    <r>
      <rPr>
        <b/>
        <sz val="11"/>
        <color rgb="FFFF0000"/>
        <rFont val="Tahoma"/>
        <family val="2"/>
      </rPr>
      <t>TANZANIA</t>
    </r>
    <r>
      <rPr>
        <b/>
        <sz val="11"/>
        <color theme="1"/>
        <rFont val="Tahoma"/>
        <family val="2"/>
      </rPr>
      <t>, Thousand Tonnes of Oil equivalent (ktoe), 2023</t>
    </r>
  </si>
  <si>
    <r>
      <t xml:space="preserve">Table 3.3.43 Energy balance </t>
    </r>
    <r>
      <rPr>
        <b/>
        <sz val="11"/>
        <color rgb="FFFF0000"/>
        <rFont val="Tahoma"/>
        <family val="2"/>
      </rPr>
      <t>SOUTH AFRICA</t>
    </r>
    <r>
      <rPr>
        <b/>
        <sz val="11"/>
        <color theme="1"/>
        <rFont val="Tahoma"/>
        <family val="2"/>
      </rPr>
      <t>, Thousand Tonnes of Oil equivalent (ktoe), 2023</t>
    </r>
  </si>
  <si>
    <r>
      <t xml:space="preserve">Table 3.3.42 Energy balance </t>
    </r>
    <r>
      <rPr>
        <b/>
        <sz val="11"/>
        <color rgb="FFFF0000"/>
        <rFont val="Tahoma"/>
        <family val="2"/>
      </rPr>
      <t>SEYCHELLES</t>
    </r>
    <r>
      <rPr>
        <b/>
        <sz val="11"/>
        <color theme="1"/>
        <rFont val="Tahoma"/>
        <family val="2"/>
      </rPr>
      <t>, Thousand Tonnes of Oil equivalent (ktoe), 2023</t>
    </r>
  </si>
  <si>
    <r>
      <t xml:space="preserve">Table 3.3.41 Energy balance </t>
    </r>
    <r>
      <rPr>
        <b/>
        <sz val="11"/>
        <color rgb="FFFF0000"/>
        <rFont val="Tahoma"/>
        <family val="2"/>
      </rPr>
      <t>NAMIBIA</t>
    </r>
    <r>
      <rPr>
        <b/>
        <sz val="11"/>
        <color theme="1"/>
        <rFont val="Tahoma"/>
        <family val="2"/>
      </rPr>
      <t>, Thousand Tonnes of Oil equivalent (ktoe), 2023</t>
    </r>
  </si>
  <si>
    <r>
      <t xml:space="preserve">Table 3.3.40 Energy balance </t>
    </r>
    <r>
      <rPr>
        <b/>
        <sz val="11"/>
        <color rgb="FFFF0000"/>
        <rFont val="Tahoma"/>
        <family val="2"/>
      </rPr>
      <t>MOZAMBIQUE</t>
    </r>
    <r>
      <rPr>
        <b/>
        <sz val="11"/>
        <color theme="1"/>
        <rFont val="Tahoma"/>
        <family val="2"/>
      </rPr>
      <t>, Thousand Tonnes of Oil equivalent (ktoe), 2023</t>
    </r>
  </si>
  <si>
    <r>
      <t xml:space="preserve">Table 3.3.38 Energy balance </t>
    </r>
    <r>
      <rPr>
        <b/>
        <sz val="11"/>
        <color rgb="FFFF0000"/>
        <rFont val="Tahoma"/>
        <family val="2"/>
      </rPr>
      <t>MALAWI</t>
    </r>
    <r>
      <rPr>
        <b/>
        <sz val="11"/>
        <color theme="1"/>
        <rFont val="Tahoma"/>
        <family val="2"/>
      </rPr>
      <t>, Thousand Tonnes of Oil equivalent (ktoe), 2023</t>
    </r>
  </si>
  <si>
    <r>
      <t xml:space="preserve">Table 3.3.37 Energy balance </t>
    </r>
    <r>
      <rPr>
        <b/>
        <sz val="11"/>
        <color rgb="FFFF0000"/>
        <rFont val="Tahoma"/>
        <family val="2"/>
      </rPr>
      <t>MADAGASCAR</t>
    </r>
    <r>
      <rPr>
        <b/>
        <sz val="11"/>
        <color theme="1"/>
        <rFont val="Tahoma"/>
        <family val="2"/>
      </rPr>
      <t>, Thousand Tonnes of Oil equivalent (ktoe), 2023</t>
    </r>
  </si>
  <si>
    <r>
      <t xml:space="preserve">Table 3.3.36 Energy balance </t>
    </r>
    <r>
      <rPr>
        <b/>
        <sz val="11"/>
        <color rgb="FFFF0000"/>
        <rFont val="Tahoma"/>
        <family val="2"/>
      </rPr>
      <t>LESOTHO</t>
    </r>
    <r>
      <rPr>
        <b/>
        <sz val="11"/>
        <color theme="1"/>
        <rFont val="Tahoma"/>
        <family val="2"/>
      </rPr>
      <t>, Thousand Tonnes of Oil equivalent (ktoe), 2023</t>
    </r>
  </si>
  <si>
    <r>
      <t xml:space="preserve">Table 3.3.34 Energy balance </t>
    </r>
    <r>
      <rPr>
        <b/>
        <sz val="11"/>
        <color rgb="FFFF0000"/>
        <rFont val="Tahoma"/>
        <family val="2"/>
      </rPr>
      <t>DEMOCRATIC REPUBLIC OF CONGO</t>
    </r>
    <r>
      <rPr>
        <b/>
        <sz val="11"/>
        <color theme="1"/>
        <rFont val="Tahoma"/>
        <family val="2"/>
      </rPr>
      <t>, Thousand Tonnes of Oil equivalent (ktoe), 2023</t>
    </r>
  </si>
  <si>
    <r>
      <t xml:space="preserve">Table 3.3.33 Energy balance </t>
    </r>
    <r>
      <rPr>
        <b/>
        <sz val="11"/>
        <color rgb="FFFF0000"/>
        <rFont val="Tahoma"/>
        <family val="2"/>
      </rPr>
      <t>COMOROS</t>
    </r>
    <r>
      <rPr>
        <b/>
        <sz val="11"/>
        <color theme="1"/>
        <rFont val="Tahoma"/>
        <family val="2"/>
      </rPr>
      <t>, Thousand Tonnes of Oil equivalent (ktoe), 2023</t>
    </r>
  </si>
  <si>
    <r>
      <t xml:space="preserve">Table 3.3.32 Energy balance </t>
    </r>
    <r>
      <rPr>
        <b/>
        <sz val="11"/>
        <color rgb="FFFF0000"/>
        <rFont val="Tahoma"/>
        <family val="2"/>
      </rPr>
      <t>BOTSWANA</t>
    </r>
    <r>
      <rPr>
        <b/>
        <sz val="11"/>
        <color theme="1"/>
        <rFont val="Tahoma"/>
        <family val="2"/>
      </rPr>
      <t>, Thousand Tonnes of Oil equivalent (ktoe), 2023</t>
    </r>
  </si>
  <si>
    <t>Thousand Tonnes of Oil Equivalent (ktoe)</t>
  </si>
  <si>
    <t>Coal and Coal Products</t>
  </si>
  <si>
    <t>Natural Gas</t>
  </si>
  <si>
    <t>Biofuels and waste</t>
  </si>
  <si>
    <t>Other sources</t>
  </si>
  <si>
    <t>Total of all energy sources</t>
  </si>
  <si>
    <t>Imports (+)</t>
  </si>
  <si>
    <t>Exports (-)</t>
  </si>
  <si>
    <t>Stock Changes  (+ draw, - build)</t>
  </si>
  <si>
    <t>Electricity plants</t>
  </si>
  <si>
    <t>Heat Plants</t>
  </si>
  <si>
    <t>Coke ovens</t>
  </si>
  <si>
    <t>Blast furnaces</t>
  </si>
  <si>
    <t>Oil Refineries</t>
  </si>
  <si>
    <t>Coal-to-liquids plants</t>
  </si>
  <si>
    <t>Gas-to-liquids plants</t>
  </si>
  <si>
    <t>Charcoal production plants</t>
  </si>
  <si>
    <t>Transformation not elsewhere specified</t>
  </si>
  <si>
    <t>Households</t>
  </si>
  <si>
    <t>Commercial and public services</t>
  </si>
  <si>
    <t>Agriculture, Forestry and Fishing</t>
  </si>
  <si>
    <t>Non-specified (HH, Com. &amp; PS., Agri.)</t>
  </si>
  <si>
    <t>Non-Energy Use</t>
  </si>
  <si>
    <t>African Energy Commission/AFREC, March 2026</t>
  </si>
  <si>
    <t>Milliers de tonnes équivalent pétrole (ktep)</t>
  </si>
  <si>
    <t>Pétrole</t>
  </si>
  <si>
    <t>Gaz naturel</t>
  </si>
  <si>
    <t>Biomasse déchets</t>
  </si>
  <si>
    <t>Nucléaire</t>
  </si>
  <si>
    <t>Hydro-électricité</t>
  </si>
  <si>
    <t>Solaire</t>
  </si>
  <si>
    <t>Eolien</t>
  </si>
  <si>
    <t>Autres sources</t>
  </si>
  <si>
    <t>Chaleur</t>
  </si>
  <si>
    <t>Total toutes énergies</t>
  </si>
  <si>
    <t>Importations (+)</t>
  </si>
  <si>
    <t>Exportations (-)</t>
  </si>
  <si>
    <t>Soutages maritimes internationaux (-)</t>
  </si>
  <si>
    <t>Soutages aériens internationaux (-)</t>
  </si>
  <si>
    <t>Variations de stocks (stockage - ; déstockage +)</t>
  </si>
  <si>
    <t>APPROVISIONNEMENT TOTAL D’ÉNERGIE PRIMAIRE</t>
  </si>
  <si>
    <t>Transferts : Origine (-) et Destination (+)</t>
  </si>
  <si>
    <t>Écarts statistiques</t>
  </si>
  <si>
    <t>TRANSFORMATION Entrées (-) et Sorties (+)</t>
  </si>
  <si>
    <t>Centrales électriques</t>
  </si>
  <si>
    <t>Centrales de cogénération</t>
  </si>
  <si>
    <t>Centrales calogènes</t>
  </si>
  <si>
    <t>Fours à coke</t>
  </si>
  <si>
    <t>Hauts fourneaux</t>
  </si>
  <si>
    <t>Raffineries de pétrole</t>
  </si>
  <si>
    <t>Usines de liquéfaction du charbon</t>
  </si>
  <si>
    <t>Usines de conversion de gaz en liquides</t>
  </si>
  <si>
    <t>Unité de production de charbon de bois</t>
  </si>
  <si>
    <t>Autre transformations non spécifiées ailleurs</t>
  </si>
  <si>
    <t>Usage propre du secteur énergétique</t>
  </si>
  <si>
    <t>Pertes de distribution</t>
  </si>
  <si>
    <t>CONSOMMATION FINALE TOTALE</t>
  </si>
  <si>
    <t>Industrie</t>
  </si>
  <si>
    <t>Ménages</t>
  </si>
  <si>
    <t>Commerce et services publics</t>
  </si>
  <si>
    <t>Agriculture, forêts et pêches</t>
  </si>
  <si>
    <t>Non spécifié (Mén., Com. &amp; SP; Agri.)</t>
  </si>
  <si>
    <t>Usage non-énergétique</t>
  </si>
  <si>
    <t>Table 4.4.1  Total Forest Area in  SADC,  '000 Ha, 1990 - 2020</t>
  </si>
  <si>
    <t>Table 4.4.2 Annual Change  Rate in  Total Forestry Area in SADC,  '000 Ha Per Year, 1991 - 2020</t>
  </si>
  <si>
    <t>Table 4.4.3 Total Land Area in  SADC,  '000 Ha, 1990 - 2020</t>
  </si>
  <si>
    <t>Table 4.4.4  Forest Area as a Percentage of Land Area in  SADC,  '000 Ha, 1990 - 2020</t>
  </si>
  <si>
    <t>Table 4.4.5  Proportion of forest area within legally established protected areas in  SADC,  %,  2015 - 2020</t>
  </si>
  <si>
    <t>Table 4.4.6 Mountain green cover area (square kilometres), 2000-2021, Selected years</t>
  </si>
  <si>
    <t>Table 4.4.7  Exports and Imports of Wood Related Forestry Products in  SADC , Million US $, 2000 - 2015</t>
  </si>
  <si>
    <t>Table 4.4.8  Exports and Imports of Non-Wood Forestry Products in  SADC , Million US $, 2000 - 2015</t>
  </si>
  <si>
    <t>Table 4.4.9  Exports and Imports of Wood and Non-Wood Forestry Products in  SADC , Million US $, 2000 - 2015</t>
  </si>
  <si>
    <t>4.4. FORESTRY</t>
  </si>
  <si>
    <t>DOMESTIC SUPPLY</t>
  </si>
  <si>
    <t>DOMESTIC UTILIZATION</t>
  </si>
  <si>
    <t>AVAILABILITY PER CAPITA PER DAY</t>
  </si>
  <si>
    <t>Stock Variations</t>
  </si>
  <si>
    <t>Feed</t>
  </si>
  <si>
    <t>Seed</t>
  </si>
  <si>
    <t>Processed</t>
  </si>
  <si>
    <t>Loss</t>
  </si>
  <si>
    <t>Industrial Use</t>
  </si>
  <si>
    <t>Food</t>
  </si>
  <si>
    <t>Protein</t>
  </si>
  <si>
    <t>Fat</t>
  </si>
  <si>
    <t>Calcium</t>
  </si>
  <si>
    <t>Carbohydrate</t>
  </si>
  <si>
    <t>Dietary fibre</t>
  </si>
  <si>
    <t>Iron</t>
  </si>
  <si>
    <t>Magnesium</t>
  </si>
  <si>
    <t>Phosphorus</t>
  </si>
  <si>
    <t>Potassium</t>
  </si>
  <si>
    <t>Riboflavin</t>
  </si>
  <si>
    <t>Thiamin</t>
  </si>
  <si>
    <t>Vitamin A RE</t>
  </si>
  <si>
    <t>Vitamin A RAE</t>
  </si>
  <si>
    <t>Vitamin C</t>
  </si>
  <si>
    <t>Zinc</t>
  </si>
  <si>
    <t>Product</t>
  </si>
  <si>
    <t>1000 Metric Tons</t>
  </si>
  <si>
    <t>grams</t>
  </si>
  <si>
    <t>milligrams</t>
  </si>
  <si>
    <t>mcg</t>
  </si>
  <si>
    <t>Grand total</t>
  </si>
  <si>
    <t>VEGETABLE PROD. (DEMAND)</t>
  </si>
  <si>
    <t>ANIMAL PROD. (DEMAND)</t>
  </si>
  <si>
    <t>CEREALS &amp;PROD. EXCL BEER</t>
  </si>
  <si>
    <t>wheat</t>
  </si>
  <si>
    <t>maize (corn)</t>
  </si>
  <si>
    <t>rice</t>
  </si>
  <si>
    <t>sorghum</t>
  </si>
  <si>
    <t>barley</t>
  </si>
  <si>
    <t>rye</t>
  </si>
  <si>
    <t>oats</t>
  </si>
  <si>
    <t>millet</t>
  </si>
  <si>
    <t>buckwheat</t>
  </si>
  <si>
    <t>fonio</t>
  </si>
  <si>
    <t>quinoa</t>
  </si>
  <si>
    <t>canary seed</t>
  </si>
  <si>
    <t>other cereals n.e.c.</t>
  </si>
  <si>
    <t>wheat and meslin flour</t>
  </si>
  <si>
    <t>flour of rice</t>
  </si>
  <si>
    <t>flour of maize</t>
  </si>
  <si>
    <t>flour of rye</t>
  </si>
  <si>
    <t>flour of millet</t>
  </si>
  <si>
    <t>flour of sorghum</t>
  </si>
  <si>
    <t>flour of mixed grain</t>
  </si>
  <si>
    <t>flour of cereals nes</t>
  </si>
  <si>
    <t>germ of wheat</t>
  </si>
  <si>
    <t>breakfast cereals</t>
  </si>
  <si>
    <t>barley, pearled</t>
  </si>
  <si>
    <t>oats, rolled</t>
  </si>
  <si>
    <t>cereal preparations</t>
  </si>
  <si>
    <t>rice, milled</t>
  </si>
  <si>
    <t>rice, broken</t>
  </si>
  <si>
    <t>husked rice</t>
  </si>
  <si>
    <t>mixes and doughs for the preparation of bakers' wares</t>
  </si>
  <si>
    <t>starch of wheat</t>
  </si>
  <si>
    <t>wheat gluten</t>
  </si>
  <si>
    <t>starch of rice</t>
  </si>
  <si>
    <t>starch of maize</t>
  </si>
  <si>
    <t>communion wafers, empty cachets of a kind suitable for pharmaceutical use, sealing wafers, rice paper and similar products.</t>
  </si>
  <si>
    <t>uncooked pasta, not stuffed or otherwise prepared</t>
  </si>
  <si>
    <t>malt extract</t>
  </si>
  <si>
    <t>food preparations of flour, meal or malt extract</t>
  </si>
  <si>
    <t>malt, whether or not roasted</t>
  </si>
  <si>
    <t>bran of wheat</t>
  </si>
  <si>
    <t>bran of rice</t>
  </si>
  <si>
    <t>bran of maize</t>
  </si>
  <si>
    <t>bran of millet</t>
  </si>
  <si>
    <t>bran of sorghum</t>
  </si>
  <si>
    <t>bran of cereals nes</t>
  </si>
  <si>
    <t>maize gluten</t>
  </si>
  <si>
    <t>bread</t>
  </si>
  <si>
    <t>pastry</t>
  </si>
  <si>
    <t>STARCHY ROOTS &amp; PRODUCTS</t>
  </si>
  <si>
    <t>potatoes</t>
  </si>
  <si>
    <t>cassava, dried</t>
  </si>
  <si>
    <t>sweet potatoes</t>
  </si>
  <si>
    <t>yams</t>
  </si>
  <si>
    <t>taro</t>
  </si>
  <si>
    <t>yautia</t>
  </si>
  <si>
    <t>edible roots and tubers with high starch or inulin content, n.e.c., fresh</t>
  </si>
  <si>
    <t>potatoes, frozen</t>
  </si>
  <si>
    <t>flour, meal, powder, flakes, granules and pellets of potatoes</t>
  </si>
  <si>
    <t>flour of roots and tubers nes</t>
  </si>
  <si>
    <t>starch of potatoes</t>
  </si>
  <si>
    <t>starch of cassava</t>
  </si>
  <si>
    <t>tapioca of potatoes</t>
  </si>
  <si>
    <t>SUGARCROPS</t>
  </si>
  <si>
    <t>sugar beet</t>
  </si>
  <si>
    <t>sugar cane</t>
  </si>
  <si>
    <t>SWEETENERS</t>
  </si>
  <si>
    <t>natural honey</t>
  </si>
  <si>
    <t>fructose, chemically pure</t>
  </si>
  <si>
    <t>other fructose and syrup</t>
  </si>
  <si>
    <t>sugar and syrups nes</t>
  </si>
  <si>
    <t>glucose and dextrose</t>
  </si>
  <si>
    <t>lactose</t>
  </si>
  <si>
    <t>raw cane or beet sugar (centrifugal only)</t>
  </si>
  <si>
    <t>refined sugar</t>
  </si>
  <si>
    <t>refined cane or beet sugar, in solid form, containing added flavouring or colouring matter; maple sugar and maple syrup</t>
  </si>
  <si>
    <t>molasses (from beet, cane and maize)</t>
  </si>
  <si>
    <t>sugar confectionery</t>
  </si>
  <si>
    <t>other non-alcoholic caloric beverages n.e.c</t>
  </si>
  <si>
    <t>PULSES &amp; PRODUCTS</t>
  </si>
  <si>
    <t>beans, dry</t>
  </si>
  <si>
    <t>broad beans and horse beans, dry</t>
  </si>
  <si>
    <t>chick peas, dry</t>
  </si>
  <si>
    <t>lentils, dry</t>
  </si>
  <si>
    <t>peas, dry</t>
  </si>
  <si>
    <t>cow peas, dry</t>
  </si>
  <si>
    <t>pigeon peas, dry</t>
  </si>
  <si>
    <t>bambara beans, dry</t>
  </si>
  <si>
    <t>lupins</t>
  </si>
  <si>
    <t>other pulses n.e.c.</t>
  </si>
  <si>
    <t>flour of pulses</t>
  </si>
  <si>
    <t>bran of pulses</t>
  </si>
  <si>
    <t>TREENUTS &amp; PRODUCTS</t>
  </si>
  <si>
    <t>almonds, in shell</t>
  </si>
  <si>
    <t>cashew nuts, in shell</t>
  </si>
  <si>
    <t>chestnuts, in shell</t>
  </si>
  <si>
    <t>hazelnuts, in shell</t>
  </si>
  <si>
    <t>pistachios, in shell</t>
  </si>
  <si>
    <t>walnuts, in shell</t>
  </si>
  <si>
    <t>brazil nuts, in shell</t>
  </si>
  <si>
    <t>areca nuts</t>
  </si>
  <si>
    <t>kola nuts</t>
  </si>
  <si>
    <t>other nuts (excluding wild edible nuts and groundnuts), in shell, n.e.c.</t>
  </si>
  <si>
    <t>almonds, shelled</t>
  </si>
  <si>
    <t>hazelnuts, shelled</t>
  </si>
  <si>
    <t>cashew nuts, shelled</t>
  </si>
  <si>
    <t>brazil nuts, shelled</t>
  </si>
  <si>
    <t>walnuts, shelled</t>
  </si>
  <si>
    <t>prepared nuts</t>
  </si>
  <si>
    <t>OILCROPS</t>
  </si>
  <si>
    <t>soya beans</t>
  </si>
  <si>
    <t>groundnuts, excluding shelled</t>
  </si>
  <si>
    <t>cottonseed</t>
  </si>
  <si>
    <t>linseed</t>
  </si>
  <si>
    <t>mustard seed</t>
  </si>
  <si>
    <t>rapeseed or colza seed</t>
  </si>
  <si>
    <t>sesame seed</t>
  </si>
  <si>
    <t>sunflower seed</t>
  </si>
  <si>
    <t>safflower seed</t>
  </si>
  <si>
    <t>castor oil seeds</t>
  </si>
  <si>
    <t>poppy seed</t>
  </si>
  <si>
    <t>melonseed</t>
  </si>
  <si>
    <t>other oil seeds, n.e.c.</t>
  </si>
  <si>
    <t>olives</t>
  </si>
  <si>
    <t>coconuts, in shell</t>
  </si>
  <si>
    <t>palm kernels</t>
  </si>
  <si>
    <t>copra</t>
  </si>
  <si>
    <t>kapokseed in shell</t>
  </si>
  <si>
    <t>kapokseed, shelled</t>
  </si>
  <si>
    <t>groundnuts, shelled</t>
  </si>
  <si>
    <t>coconuts, desiccated</t>
  </si>
  <si>
    <t>prepared groundnuts</t>
  </si>
  <si>
    <t>flours and meals of oil seeds or oleaginous fruits, except those of mustard</t>
  </si>
  <si>
    <t>soya sauce</t>
  </si>
  <si>
    <t>soya paste</t>
  </si>
  <si>
    <t>flour of mustard seed</t>
  </si>
  <si>
    <t>soya curd</t>
  </si>
  <si>
    <t>olives preserved</t>
  </si>
  <si>
    <t>VEGETABLE OILS &amp; PROD.</t>
  </si>
  <si>
    <t>soya bean oil</t>
  </si>
  <si>
    <t>groundnut oil</t>
  </si>
  <si>
    <t>sunflower-seed oil, crude</t>
  </si>
  <si>
    <t>rapeseed or canola oil , crude</t>
  </si>
  <si>
    <t>palm oil</t>
  </si>
  <si>
    <t>coconut oil</t>
  </si>
  <si>
    <t>olive oil</t>
  </si>
  <si>
    <t>oil of olive residues</t>
  </si>
  <si>
    <t>cottonseed oil</t>
  </si>
  <si>
    <t>oil of maize</t>
  </si>
  <si>
    <t>oil of castor beans</t>
  </si>
  <si>
    <t>oil of tung nuts</t>
  </si>
  <si>
    <t>jojoba oil</t>
  </si>
  <si>
    <t>oil of sesame seed</t>
  </si>
  <si>
    <t>vegetable tallow</t>
  </si>
  <si>
    <t>stillingia oil</t>
  </si>
  <si>
    <t>oil of kapok</t>
  </si>
  <si>
    <t>oil of linseed</t>
  </si>
  <si>
    <t>oil of palm kernel</t>
  </si>
  <si>
    <t>other oil of vegetable origin, crude n.e.c.</t>
  </si>
  <si>
    <t>castor oil, hydrogenated</t>
  </si>
  <si>
    <t>margarine and shortening</t>
  </si>
  <si>
    <t>residues of fatty substances</t>
  </si>
  <si>
    <t>cocoa butter, fat and oil</t>
  </si>
  <si>
    <t xml:space="preserve">industrial monocarboxylic fatty acids; acid oils from refining
</t>
  </si>
  <si>
    <t xml:space="preserve">animal or vegetable fats and oils and their fractions, chemically modified, except those hydrogenated, inter-esterified, re-esterified or elaidinized; inedible mixtures or preparations of animal or vegetable fats or oils
</t>
  </si>
  <si>
    <t>hydrogenated oils and fats</t>
  </si>
  <si>
    <t>VEGETABLES &amp; PRODUCTS</t>
  </si>
  <si>
    <t>asparagus</t>
  </si>
  <si>
    <t>cabbages</t>
  </si>
  <si>
    <t>cauliflowers and broccoli</t>
  </si>
  <si>
    <t>lettuce and chicory</t>
  </si>
  <si>
    <t>spinach</t>
  </si>
  <si>
    <t>artichokes</t>
  </si>
  <si>
    <t>watermelons</t>
  </si>
  <si>
    <t>cantaloupes and other melons</t>
  </si>
  <si>
    <t>chillies and peppers, green (capsicum spp. and pimenta spp.)</t>
  </si>
  <si>
    <t>cucumbers and gherkins</t>
  </si>
  <si>
    <t>eggplants (aubergines)</t>
  </si>
  <si>
    <t>tomatoes</t>
  </si>
  <si>
    <t>pumpkins, squash and gourds</t>
  </si>
  <si>
    <t>other beans, green</t>
  </si>
  <si>
    <t>peas, green</t>
  </si>
  <si>
    <t>broad beans and horse beans, green</t>
  </si>
  <si>
    <t>carrots and turnips</t>
  </si>
  <si>
    <t>green garlic</t>
  </si>
  <si>
    <t>onions and shallots, dry (excluding dehydrated)</t>
  </si>
  <si>
    <t>leeks and other alliaceous vegetables</t>
  </si>
  <si>
    <t>mushrooms and truffles</t>
  </si>
  <si>
    <t>other vegetables, fresh n.e.c.</t>
  </si>
  <si>
    <t>locust beans (carobs)</t>
  </si>
  <si>
    <t>chicory roots</t>
  </si>
  <si>
    <t>vegetable products, fresh or dry nes</t>
  </si>
  <si>
    <t>sweet corn, frozen</t>
  </si>
  <si>
    <t>tomato juice</t>
  </si>
  <si>
    <t>other vegetable juices</t>
  </si>
  <si>
    <t>other vegetables provisionally preserved</t>
  </si>
  <si>
    <t>vegetables, pulses and potatoes, preserved by vinegar or acetic acid</t>
  </si>
  <si>
    <t>dried mushrooms</t>
  </si>
  <si>
    <t>vegetables, dehydrated</t>
  </si>
  <si>
    <t>canned mushrooms</t>
  </si>
  <si>
    <t>paste of tomatoes</t>
  </si>
  <si>
    <t>tomatoes, peeled (o/t vinegar)</t>
  </si>
  <si>
    <t>sweet corn, prepared or preserved</t>
  </si>
  <si>
    <t>coffee substitutes</t>
  </si>
  <si>
    <t>homogenized vegetable preparations</t>
  </si>
  <si>
    <t>vegetables preserved nes (o/t vinegar)</t>
  </si>
  <si>
    <t>vegetables frozen</t>
  </si>
  <si>
    <t>vegetables preserved (frozen)</t>
  </si>
  <si>
    <t>FRUITS &amp;PROD. (EXCL WINE</t>
  </si>
  <si>
    <t>avocados</t>
  </si>
  <si>
    <t>bananas</t>
  </si>
  <si>
    <t>plantains and others</t>
  </si>
  <si>
    <t>dates</t>
  </si>
  <si>
    <t>figs</t>
  </si>
  <si>
    <t>mangoes, guavas, mangosteens</t>
  </si>
  <si>
    <t>papayas</t>
  </si>
  <si>
    <t>pineapples</t>
  </si>
  <si>
    <t>other tropical fruits, n.e.c.</t>
  </si>
  <si>
    <t>pomelos and grapefruits</t>
  </si>
  <si>
    <t>lemons and limes</t>
  </si>
  <si>
    <t>oranges</t>
  </si>
  <si>
    <t>tangerines, mandarins, clementines</t>
  </si>
  <si>
    <t>other citrus fruit, n.e.c.</t>
  </si>
  <si>
    <t>grapes</t>
  </si>
  <si>
    <t>apples</t>
  </si>
  <si>
    <t>pears</t>
  </si>
  <si>
    <t>quinces</t>
  </si>
  <si>
    <t>apricots</t>
  </si>
  <si>
    <t>sour cherries</t>
  </si>
  <si>
    <t>cherries</t>
  </si>
  <si>
    <t>peaches and nectarines</t>
  </si>
  <si>
    <t>plums and sloes</t>
  </si>
  <si>
    <t>other stone fruits</t>
  </si>
  <si>
    <t>currants</t>
  </si>
  <si>
    <t>kiwi fruit</t>
  </si>
  <si>
    <t>raspberries</t>
  </si>
  <si>
    <t>strawberries</t>
  </si>
  <si>
    <t>other berries and fruits of the genus vaccinium</t>
  </si>
  <si>
    <t>persimmons</t>
  </si>
  <si>
    <t>other fruits n.e.c.</t>
  </si>
  <si>
    <t>raisins</t>
  </si>
  <si>
    <t>plums, dried</t>
  </si>
  <si>
    <t>apricots, dried</t>
  </si>
  <si>
    <t>figs, dried</t>
  </si>
  <si>
    <t>other tropical fruit, dried</t>
  </si>
  <si>
    <t>other fruit n.e.c., dried</t>
  </si>
  <si>
    <t>orange juice</t>
  </si>
  <si>
    <t>orange juice, concentrated</t>
  </si>
  <si>
    <t>grapefruit juice</t>
  </si>
  <si>
    <t>grapefruit juice, concentrated</t>
  </si>
  <si>
    <t>pineapple juice</t>
  </si>
  <si>
    <t>grape juice</t>
  </si>
  <si>
    <t>apple juice</t>
  </si>
  <si>
    <t>apple juice, concentrated</t>
  </si>
  <si>
    <t>juice of lemon</t>
  </si>
  <si>
    <t>juice of citrus fruit nes</t>
  </si>
  <si>
    <t>citrus juice, concentrated nes</t>
  </si>
  <si>
    <t>juice of mango</t>
  </si>
  <si>
    <t>Juice of fruits n.e.</t>
  </si>
  <si>
    <t>pineapples, otherwise prepared or preserved</t>
  </si>
  <si>
    <t>mango pulp</t>
  </si>
  <si>
    <t>flour of fruits</t>
  </si>
  <si>
    <t>fruit, nuts, peel, sugar preserved</t>
  </si>
  <si>
    <t>homogenized cooked fruit, prepared</t>
  </si>
  <si>
    <t>must of grape</t>
  </si>
  <si>
    <t>fruit prepared n.e.c.</t>
  </si>
  <si>
    <t>BEVERAGE CROPS</t>
  </si>
  <si>
    <t>coffee, green</t>
  </si>
  <si>
    <t>tea leaves</t>
  </si>
  <si>
    <t>maté leaves</t>
  </si>
  <si>
    <t>cocoa beans</t>
  </si>
  <si>
    <t>cocoa paste not defatted</t>
  </si>
  <si>
    <t>coffee, decaffeinated or roasted</t>
  </si>
  <si>
    <t>coffee extracts</t>
  </si>
  <si>
    <t>Green tea (not fermented), black tea (fermented) and partly fermented tea, in immediate packings of a content not exceeding 3 kg</t>
  </si>
  <si>
    <t>extracts, essences and concentrates of tea or mate, and preparations with a basis thereof or with a basis of tea or maté</t>
  </si>
  <si>
    <t>cocoa powder and cake</t>
  </si>
  <si>
    <t>chocolate products nes</t>
  </si>
  <si>
    <t>SPICES</t>
  </si>
  <si>
    <t>pepper (piper spp.), raw</t>
  </si>
  <si>
    <t>chillies and peppers, dry (capsicum spp. and pimenta spp.), raw</t>
  </si>
  <si>
    <t>nutmeg, mace, cardamoms, raw</t>
  </si>
  <si>
    <t>anise, badian, coriander, cumin, caraway, fennel and juniper berries, raw</t>
  </si>
  <si>
    <t>cinnamon and cinnamon-tree flowers, raw</t>
  </si>
  <si>
    <t>cloves (whole stems), raw</t>
  </si>
  <si>
    <t>ginger, raw</t>
  </si>
  <si>
    <t>vanilla, raw</t>
  </si>
  <si>
    <t>other stimulant, spice and aromatic crops, n.e.c.</t>
  </si>
  <si>
    <t>ALCOHOL (INCL BEER&amp;WINE)</t>
  </si>
  <si>
    <t>undenatured ethyl alcohol of an alcoholic strength by volume of 80% vol or higher</t>
  </si>
  <si>
    <t>undenatured ethyl alcohol of an alcoholic strength by volume of less than 80% vol; spirits, liqueurs and other spirituous beverages</t>
  </si>
  <si>
    <t>wine</t>
  </si>
  <si>
    <t>vermouth and other wine of fresh grapes flavoured with plats or aromatic substances</t>
  </si>
  <si>
    <t>cider and other fermented beverages</t>
  </si>
  <si>
    <t>beer of barley, malted</t>
  </si>
  <si>
    <t>beer of sorghum, malted</t>
  </si>
  <si>
    <t>MISCELLANEOUS</t>
  </si>
  <si>
    <t>infant food</t>
  </si>
  <si>
    <t>food preparations n.e.c.</t>
  </si>
  <si>
    <t>MEAT (SLAUGHTERED) &amp; PRD</t>
  </si>
  <si>
    <t>snails, fresh, chilled, frozen, dried, salted or in brine, except sea snails</t>
  </si>
  <si>
    <t>meat of cattle with the bone, fresh or chilled</t>
  </si>
  <si>
    <t>meat of cattle boneless, fresh or chilled</t>
  </si>
  <si>
    <t>meat of pig with the bone, fresh or chilled</t>
  </si>
  <si>
    <t>meat of pig boneless, fresh or chilled</t>
  </si>
  <si>
    <t>meat of rabbits and hares, fresh or chilled</t>
  </si>
  <si>
    <t>meat of sheep, fresh or chilled</t>
  </si>
  <si>
    <t>meat of goat, fresh or chilled</t>
  </si>
  <si>
    <t>horse meat, fresh or chilled</t>
  </si>
  <si>
    <t>meat of chickens, fresh or chilled</t>
  </si>
  <si>
    <t>meat of ducks, fresh or chilled</t>
  </si>
  <si>
    <t>meat of geese, fresh or chilled</t>
  </si>
  <si>
    <t>meat of turkeys, fresh or chilled</t>
  </si>
  <si>
    <t>meat of pigeons and other birds n.e.c., fresh, chilled or frozen</t>
  </si>
  <si>
    <t>game meat, fresh, chilled or frozen</t>
  </si>
  <si>
    <t>other meat n.e.c., fresh, chilled or frozen</t>
  </si>
  <si>
    <t>pig meat, cuts, salted, dried or smoked (bacon and ham)</t>
  </si>
  <si>
    <t>bovine meat, salted, dried or smoked</t>
  </si>
  <si>
    <t>other meat and edible meat offal, salted, in brine, dried or smoked; edible flours and meals of meat or meat offal</t>
  </si>
  <si>
    <t>sausages and similar products of meat, offal or blood of pig</t>
  </si>
  <si>
    <t>extracts and juices of meat, fish, crustaceans, molluscs or other aquatic invertebrates</t>
  </si>
  <si>
    <t>fatty liver preparations</t>
  </si>
  <si>
    <t>homogenized meat preparations</t>
  </si>
  <si>
    <t>beef and veal preparations nes</t>
  </si>
  <si>
    <t>pig meat preparations</t>
  </si>
  <si>
    <t>poultry meat preparations</t>
  </si>
  <si>
    <t>meat prepared n.e.c.</t>
  </si>
  <si>
    <t>OFFALS EDIBLE</t>
  </si>
  <si>
    <t>edible offal of cattle, fresh, chilled or frozen</t>
  </si>
  <si>
    <t>edible offal of pigs, fresh, chilled or frozen</t>
  </si>
  <si>
    <t>edible offal of sheep, fresh, chilled or frozen</t>
  </si>
  <si>
    <t>edible offal of goat, fresh, chilled or frozen</t>
  </si>
  <si>
    <t>edible offals and liver of chickens and guinea fowl, fresh, chilled or frozen</t>
  </si>
  <si>
    <t>edible offals and liver of geese, fresh, chilled or frozen</t>
  </si>
  <si>
    <t>edible offals and liver of ducks, fresh, chilled or frozen</t>
  </si>
  <si>
    <t>offals n.e.c.,fresh, chilled or frozen</t>
  </si>
  <si>
    <t>liver preparations</t>
  </si>
  <si>
    <t>ANIMAL FATS &amp; PRODUCTS</t>
  </si>
  <si>
    <t>fat of pigs</t>
  </si>
  <si>
    <t>pig, butcher fat</t>
  </si>
  <si>
    <t>fat of poultry</t>
  </si>
  <si>
    <t>cattle fat, unrendered</t>
  </si>
  <si>
    <t>cattle, butcher fat</t>
  </si>
  <si>
    <t>sheep fat, unrendered</t>
  </si>
  <si>
    <t>goat fat, unrendered</t>
  </si>
  <si>
    <t>pig fat, rendered</t>
  </si>
  <si>
    <t>poultry fat, rendered</t>
  </si>
  <si>
    <t>tallow</t>
  </si>
  <si>
    <t>lard stearine and lard oil</t>
  </si>
  <si>
    <t>animal oils and fats nes</t>
  </si>
  <si>
    <t>cream, fresh</t>
  </si>
  <si>
    <t>butter of cow milk</t>
  </si>
  <si>
    <t>butter of goat milk</t>
  </si>
  <si>
    <t>wool grease and lanolin</t>
  </si>
  <si>
    <t>fat preparations n.e.c.</t>
  </si>
  <si>
    <t>MILK &amp; PRODUCTS</t>
  </si>
  <si>
    <t>raw milk of cattle</t>
  </si>
  <si>
    <t>raw milk of goats</t>
  </si>
  <si>
    <t>skim milk of cows</t>
  </si>
  <si>
    <t>whey, fresh</t>
  </si>
  <si>
    <t>whey, dry</t>
  </si>
  <si>
    <t>whole milk powder</t>
  </si>
  <si>
    <t>skim milk and whey powder</t>
  </si>
  <si>
    <t>whole milk, evaporated</t>
  </si>
  <si>
    <t>skim milk, evaporated</t>
  </si>
  <si>
    <t>whole milk, condensed</t>
  </si>
  <si>
    <t>skim milk, condensed</t>
  </si>
  <si>
    <t>yoghurt, with additives</t>
  </si>
  <si>
    <t>buttermilk, curdled and acidified milk</t>
  </si>
  <si>
    <t>buttermilk, dry</t>
  </si>
  <si>
    <t>cheese from whole cow milk</t>
  </si>
  <si>
    <t>cheese from skimmed cow milk</t>
  </si>
  <si>
    <t>whey cheese</t>
  </si>
  <si>
    <t>processed cheese</t>
  </si>
  <si>
    <t>casein</t>
  </si>
  <si>
    <t>ice cream and other edible ice</t>
  </si>
  <si>
    <t>dairy products n.e.c.</t>
  </si>
  <si>
    <t>EGGS &amp; PRODUCTS</t>
  </si>
  <si>
    <t>hen eggs in shell, fresh</t>
  </si>
  <si>
    <t>eggs from other birds in shell, fresh, n.e.c.</t>
  </si>
  <si>
    <t>egg albumin</t>
  </si>
  <si>
    <t>eggs, liquid</t>
  </si>
  <si>
    <t>eggs, dried</t>
  </si>
  <si>
    <t>Table 4.3.1 Food Balance Sheet, Botswana, 2021</t>
  </si>
  <si>
    <t>Table 4.3.2 Food Balance Sheet, Botswana, 2022</t>
  </si>
  <si>
    <t>Table 4.3.3 Food Balance Sheet, Botswana, 2023</t>
  </si>
  <si>
    <t>Ministry of Land and agriculture and Statistics Botswana, 2024</t>
  </si>
  <si>
    <t>Metric Tons</t>
  </si>
  <si>
    <t>Vegetal Products</t>
  </si>
  <si>
    <t>Animal Products</t>
  </si>
  <si>
    <t>Cereals - Excluding Beer</t>
  </si>
  <si>
    <t>triticale</t>
  </si>
  <si>
    <t>Starchy Roots</t>
  </si>
  <si>
    <t>tapioca of cassava</t>
  </si>
  <si>
    <t>Sugar &amp; Sweeteners</t>
  </si>
  <si>
    <t>other sugar crops n.e.c.</t>
  </si>
  <si>
    <t>Pulses</t>
  </si>
  <si>
    <t>Treenuts</t>
  </si>
  <si>
    <t>Oilcrops</t>
  </si>
  <si>
    <t>peanut butter</t>
  </si>
  <si>
    <t>Vegetable Oils</t>
  </si>
  <si>
    <t>butter of karite nuts</t>
  </si>
  <si>
    <t>liquid margarine</t>
  </si>
  <si>
    <t xml:space="preserve">industrial monocarboxylic fatty acids; acid oils from refining
</t>
  </si>
  <si>
    <t xml:space="preserve">animal or vegetable fats and oils and their fractions, chemically modified, except those hydrogenated, inter-esterified, re-esterified or elaidinized; inedible mixtures or preparations of animal or vegetable fats or oils
</t>
  </si>
  <si>
    <t>Vegetables</t>
  </si>
  <si>
    <t>cassava leaves</t>
  </si>
  <si>
    <t>okra</t>
  </si>
  <si>
    <t>onions and shallots, green</t>
  </si>
  <si>
    <t>green corn (maize)</t>
  </si>
  <si>
    <t>Fruits - Excluding Wine</t>
  </si>
  <si>
    <t>gooseberries</t>
  </si>
  <si>
    <t>juice of pineapples, concentrated</t>
  </si>
  <si>
    <t>lemon juice, concentrated</t>
  </si>
  <si>
    <t>Stimulants</t>
  </si>
  <si>
    <t>Spices</t>
  </si>
  <si>
    <t>Alcoholic Beverages</t>
  </si>
  <si>
    <t>beer of maize, malted</t>
  </si>
  <si>
    <t>Miscellaneous</t>
  </si>
  <si>
    <t>Meat</t>
  </si>
  <si>
    <t>Offals</t>
  </si>
  <si>
    <t>edible offals and liver of turkey,fresh, chilled or frozen</t>
  </si>
  <si>
    <t>Animal fats</t>
  </si>
  <si>
    <t>ghee from cow milk</t>
  </si>
  <si>
    <t>Milk - Excluding Butter</t>
  </si>
  <si>
    <t>yoghurt</t>
  </si>
  <si>
    <t>Eggs</t>
  </si>
  <si>
    <t>Ministry of Land and Central Statistics Office Eswatini, 2025</t>
  </si>
  <si>
    <t>pot barley</t>
  </si>
  <si>
    <t>germ of maize</t>
  </si>
  <si>
    <t>bran of barley</t>
  </si>
  <si>
    <t>bran of oats</t>
  </si>
  <si>
    <t>cassava, fresh</t>
  </si>
  <si>
    <t>hempseed</t>
  </si>
  <si>
    <t>blueberries</t>
  </si>
  <si>
    <t>meat of buffalo, fresh or chilled</t>
  </si>
  <si>
    <t>meat of camels, fresh or chilled</t>
  </si>
  <si>
    <t>meat of asses, fresh or chilled</t>
  </si>
  <si>
    <t>Other meat of mammals, fresh or chilled</t>
  </si>
  <si>
    <t>edible offals of horses and other equines,  fresh, chilled or frozen</t>
  </si>
  <si>
    <t>whey, condensed</t>
  </si>
  <si>
    <r>
      <t xml:space="preserve">Table 4.3.8 Food Balance Sheet, </t>
    </r>
    <r>
      <rPr>
        <b/>
        <sz val="11"/>
        <color rgb="FF0000FF"/>
        <rFont val="Tahoma"/>
        <family val="2"/>
      </rPr>
      <t>Eswatini</t>
    </r>
    <r>
      <rPr>
        <b/>
        <sz val="11"/>
        <rFont val="Tahoma"/>
        <family val="2"/>
      </rPr>
      <t>, 2024</t>
    </r>
  </si>
  <si>
    <r>
      <t xml:space="preserve">Table 4.3.7 Food Balance Sheet, </t>
    </r>
    <r>
      <rPr>
        <b/>
        <sz val="11"/>
        <color rgb="FF0000FF"/>
        <rFont val="Tahoma"/>
        <family val="2"/>
      </rPr>
      <t>Eswatini</t>
    </r>
    <r>
      <rPr>
        <b/>
        <sz val="11"/>
        <rFont val="Tahoma"/>
        <family val="2"/>
      </rPr>
      <t>, 2023</t>
    </r>
  </si>
  <si>
    <r>
      <t xml:space="preserve">Table 4.3.6 Food Balance Sheet, </t>
    </r>
    <r>
      <rPr>
        <b/>
        <sz val="11"/>
        <color rgb="FF0000FF"/>
        <rFont val="Tahoma"/>
        <family val="2"/>
      </rPr>
      <t>Eswatini</t>
    </r>
    <r>
      <rPr>
        <b/>
        <sz val="11"/>
        <rFont val="Tahoma"/>
        <family val="2"/>
      </rPr>
      <t>, 2022</t>
    </r>
  </si>
  <si>
    <r>
      <t xml:space="preserve">Table 4.3.5 Food Balance Sheet, </t>
    </r>
    <r>
      <rPr>
        <b/>
        <sz val="11"/>
        <color rgb="FF0000FF"/>
        <rFont val="Tahoma"/>
        <family val="2"/>
      </rPr>
      <t>Eswatini</t>
    </r>
    <r>
      <rPr>
        <b/>
        <sz val="11"/>
        <rFont val="Tahoma"/>
        <family val="2"/>
      </rPr>
      <t>, 2021</t>
    </r>
  </si>
  <si>
    <r>
      <t xml:space="preserve">Table 4.3.4 Food Balance Sheet, </t>
    </r>
    <r>
      <rPr>
        <b/>
        <sz val="11"/>
        <color rgb="FF0000FF"/>
        <rFont val="Tahoma"/>
        <family val="2"/>
      </rPr>
      <t>Eswatini</t>
    </r>
    <r>
      <rPr>
        <b/>
        <sz val="11"/>
        <rFont val="Tahoma"/>
        <family val="2"/>
      </rPr>
      <t>, 2020</t>
    </r>
  </si>
  <si>
    <r>
      <t xml:space="preserve">Table 4.3.3 Food Balance Sheet, </t>
    </r>
    <r>
      <rPr>
        <b/>
        <sz val="11"/>
        <color rgb="FF0000FF"/>
        <rFont val="Tahoma"/>
        <family val="2"/>
      </rPr>
      <t>Botswana</t>
    </r>
    <r>
      <rPr>
        <b/>
        <sz val="11"/>
        <rFont val="Tahoma"/>
        <family val="2"/>
      </rPr>
      <t>, 2023</t>
    </r>
  </si>
  <si>
    <r>
      <t xml:space="preserve">Table 4.3.2 Food Balance Sheet, </t>
    </r>
    <r>
      <rPr>
        <b/>
        <sz val="11"/>
        <color rgb="FF0000FF"/>
        <rFont val="Tahoma"/>
        <family val="2"/>
      </rPr>
      <t>Botswana</t>
    </r>
    <r>
      <rPr>
        <b/>
        <sz val="11"/>
        <rFont val="Tahoma"/>
        <family val="2"/>
      </rPr>
      <t>, 2022</t>
    </r>
  </si>
  <si>
    <r>
      <t xml:space="preserve">Table 4.3.1 Food Balance Sheet, </t>
    </r>
    <r>
      <rPr>
        <b/>
        <sz val="11"/>
        <color rgb="FF0000FF"/>
        <rFont val="Tahoma"/>
        <family val="2"/>
      </rPr>
      <t>Botswana</t>
    </r>
    <r>
      <rPr>
        <b/>
        <sz val="11"/>
        <rFont val="Tahoma"/>
        <family val="2"/>
      </rPr>
      <t>, 2021</t>
    </r>
  </si>
  <si>
    <r>
      <t xml:space="preserve">Table 4.3.9  Food Balance Sheet, </t>
    </r>
    <r>
      <rPr>
        <b/>
        <sz val="11"/>
        <color rgb="FF0000FF"/>
        <rFont val="Tahoma"/>
        <family val="2"/>
      </rPr>
      <t>Lesotho</t>
    </r>
    <r>
      <rPr>
        <b/>
        <sz val="11"/>
        <rFont val="Tahoma"/>
        <family val="2"/>
      </rPr>
      <t>, 2020</t>
    </r>
  </si>
  <si>
    <r>
      <t xml:space="preserve">Table 4.3.10  Food Balance Sheet, </t>
    </r>
    <r>
      <rPr>
        <b/>
        <sz val="11"/>
        <color rgb="FF0000FF"/>
        <rFont val="Tahoma"/>
        <family val="2"/>
      </rPr>
      <t>Lesotho</t>
    </r>
    <r>
      <rPr>
        <b/>
        <sz val="11"/>
        <rFont val="Tahoma"/>
        <family val="2"/>
      </rPr>
      <t>, 2021</t>
    </r>
  </si>
  <si>
    <r>
      <t xml:space="preserve">Table 4.3.11  Food Balance Sheet, </t>
    </r>
    <r>
      <rPr>
        <b/>
        <sz val="11"/>
        <color rgb="FF0000FF"/>
        <rFont val="Tahoma"/>
        <family val="2"/>
      </rPr>
      <t>Lesotho</t>
    </r>
    <r>
      <rPr>
        <b/>
        <sz val="11"/>
        <rFont val="Tahoma"/>
        <family val="2"/>
      </rPr>
      <t>, 2022</t>
    </r>
  </si>
  <si>
    <r>
      <t xml:space="preserve">Table 4.3.12  Food Balance Sheet, </t>
    </r>
    <r>
      <rPr>
        <b/>
        <sz val="11"/>
        <color rgb="FF0000FF"/>
        <rFont val="Tahoma"/>
        <family val="2"/>
      </rPr>
      <t>Lesotho</t>
    </r>
    <r>
      <rPr>
        <b/>
        <sz val="11"/>
        <rFont val="Tahoma"/>
        <family val="2"/>
      </rPr>
      <t>, 2023</t>
    </r>
  </si>
  <si>
    <r>
      <t xml:space="preserve">Table 4.3.13  Food Balance Sheet, </t>
    </r>
    <r>
      <rPr>
        <b/>
        <sz val="11"/>
        <color rgb="FF0000FF"/>
        <rFont val="Tahoma"/>
        <family val="2"/>
      </rPr>
      <t>Lesotho</t>
    </r>
    <r>
      <rPr>
        <b/>
        <sz val="11"/>
        <rFont val="Tahoma"/>
        <family val="2"/>
      </rPr>
      <t>, 2024</t>
    </r>
  </si>
  <si>
    <t>Lesotho Bureau of Statistics, 2025</t>
  </si>
  <si>
    <t>Tourist Consumption</t>
  </si>
  <si>
    <t>barley flour and grits</t>
  </si>
  <si>
    <t>rice, milled (husked)</t>
  </si>
  <si>
    <t>flour of cassava</t>
  </si>
  <si>
    <t>Sugar Crops</t>
  </si>
  <si>
    <t>cane sugar, non-centrifugal</t>
  </si>
  <si>
    <t>mustardseed oil, crude</t>
  </si>
  <si>
    <t>cranberries</t>
  </si>
  <si>
    <t>tea nes (herbal tea)</t>
  </si>
  <si>
    <t>wheat-fermented beverages</t>
  </si>
  <si>
    <t>rice-fermented beverages</t>
  </si>
  <si>
    <t>sausages and similar products of meat, offal or blood of beef and veal</t>
  </si>
  <si>
    <t>cheese from milk of sheep, fresh or processed</t>
  </si>
  <si>
    <t>Table 4.3.14  Food Balance Sheet,  Mauritius, 2020</t>
  </si>
  <si>
    <r>
      <t xml:space="preserve">Table 4.3.14  Food Balance Sheet,  </t>
    </r>
    <r>
      <rPr>
        <b/>
        <sz val="11"/>
        <color rgb="FF0000FF"/>
        <rFont val="Tahoma"/>
        <family val="2"/>
      </rPr>
      <t>Mauritius</t>
    </r>
    <r>
      <rPr>
        <b/>
        <sz val="11"/>
        <rFont val="Tahoma"/>
        <family val="2"/>
      </rPr>
      <t>, 2020</t>
    </r>
  </si>
  <si>
    <r>
      <t xml:space="preserve">Table 4.3.15  Food Balance Sheet,  </t>
    </r>
    <r>
      <rPr>
        <b/>
        <sz val="11"/>
        <color rgb="FF0000FF"/>
        <rFont val="Tahoma"/>
        <family val="2"/>
      </rPr>
      <t>Mauritius</t>
    </r>
    <r>
      <rPr>
        <b/>
        <sz val="11"/>
        <rFont val="Tahoma"/>
        <family val="2"/>
      </rPr>
      <t>, 2021</t>
    </r>
  </si>
  <si>
    <r>
      <t xml:space="preserve">Table 4.3.16  Food Balance Sheet,  </t>
    </r>
    <r>
      <rPr>
        <b/>
        <sz val="11"/>
        <color rgb="FF0000FF"/>
        <rFont val="Tahoma"/>
        <family val="2"/>
      </rPr>
      <t>Mauritius</t>
    </r>
    <r>
      <rPr>
        <b/>
        <sz val="11"/>
        <rFont val="Tahoma"/>
        <family val="2"/>
      </rPr>
      <t>, 2022</t>
    </r>
  </si>
  <si>
    <r>
      <t xml:space="preserve">Table 4.3.17  Food Balance Sheet,  </t>
    </r>
    <r>
      <rPr>
        <b/>
        <sz val="11"/>
        <color rgb="FF0000FF"/>
        <rFont val="Tahoma"/>
        <family val="2"/>
      </rPr>
      <t>Mauritius</t>
    </r>
    <r>
      <rPr>
        <b/>
        <sz val="11"/>
        <rFont val="Tahoma"/>
        <family val="2"/>
      </rPr>
      <t>, 2023</t>
    </r>
  </si>
  <si>
    <r>
      <t xml:space="preserve">Table 4.3.18  Food Balance Sheet,  </t>
    </r>
    <r>
      <rPr>
        <b/>
        <sz val="11"/>
        <color rgb="FF0000FF"/>
        <rFont val="Tahoma"/>
        <family val="2"/>
      </rPr>
      <t>Mauritius</t>
    </r>
    <r>
      <rPr>
        <b/>
        <sz val="11"/>
        <rFont val="Tahoma"/>
        <family val="2"/>
      </rPr>
      <t>, 2024</t>
    </r>
  </si>
  <si>
    <t>Statistics Mauritius, 2025</t>
  </si>
  <si>
    <t>flour of buckwheat</t>
  </si>
  <si>
    <t>bulgur</t>
  </si>
  <si>
    <t>bran of rye</t>
  </si>
  <si>
    <t>bran of buckwheat</t>
  </si>
  <si>
    <t>rice, gluten</t>
  </si>
  <si>
    <t>edible roots and tubers with high starch or inulin content, n.e.c., dry</t>
  </si>
  <si>
    <t>SUGARCROPS (EXCL. PROD.)</t>
  </si>
  <si>
    <t>isoglucose</t>
  </si>
  <si>
    <t>OILCROPS (EXCL. PROD.)</t>
  </si>
  <si>
    <t>safflower-seed oil, crude</t>
  </si>
  <si>
    <t>oil of rice bran</t>
  </si>
  <si>
    <t>juice of tangerine</t>
  </si>
  <si>
    <t>juice of plum, concentrated</t>
  </si>
  <si>
    <t>beer of millet, malted</t>
  </si>
  <si>
    <t>degras</t>
  </si>
  <si>
    <t>reconstituted milk</t>
  </si>
  <si>
    <t>cheese from milk of buffalo, fresh or processed</t>
  </si>
  <si>
    <r>
      <t xml:space="preserve">Table 4.3.19  Food Balance Sheet,  </t>
    </r>
    <r>
      <rPr>
        <b/>
        <sz val="11"/>
        <color rgb="FF0000FF"/>
        <rFont val="Tahoma"/>
        <family val="2"/>
      </rPr>
      <t>Zimbabwe</t>
    </r>
    <r>
      <rPr>
        <b/>
        <sz val="11"/>
        <rFont val="Tahoma"/>
        <family val="2"/>
      </rPr>
      <t>, 2020</t>
    </r>
  </si>
  <si>
    <r>
      <t xml:space="preserve">Table 4.3.20  Food Balance Sheet,  </t>
    </r>
    <r>
      <rPr>
        <b/>
        <sz val="11"/>
        <color rgb="FF0000FF"/>
        <rFont val="Tahoma"/>
        <family val="2"/>
      </rPr>
      <t>Zimbabwe</t>
    </r>
    <r>
      <rPr>
        <b/>
        <sz val="11"/>
        <rFont val="Tahoma"/>
        <family val="2"/>
      </rPr>
      <t>, 2021</t>
    </r>
  </si>
  <si>
    <r>
      <t xml:space="preserve">Table 4.3.21  Food Balance Sheet,  </t>
    </r>
    <r>
      <rPr>
        <b/>
        <sz val="11"/>
        <color rgb="FF0000FF"/>
        <rFont val="Tahoma"/>
        <family val="2"/>
      </rPr>
      <t>Zimbabwe</t>
    </r>
    <r>
      <rPr>
        <b/>
        <sz val="11"/>
        <rFont val="Tahoma"/>
        <family val="2"/>
      </rPr>
      <t>, 2022</t>
    </r>
  </si>
  <si>
    <r>
      <t xml:space="preserve">Table 4.3.22  Food Balance Sheet,  </t>
    </r>
    <r>
      <rPr>
        <b/>
        <sz val="11"/>
        <color rgb="FF0000FF"/>
        <rFont val="Tahoma"/>
        <family val="2"/>
      </rPr>
      <t>Zimbabwe</t>
    </r>
    <r>
      <rPr>
        <b/>
        <sz val="11"/>
        <rFont val="Tahoma"/>
        <family val="2"/>
      </rPr>
      <t>, 2023</t>
    </r>
  </si>
  <si>
    <r>
      <t xml:space="preserve">Table 4.3.23  Food Balance Sheet,  </t>
    </r>
    <r>
      <rPr>
        <b/>
        <sz val="11"/>
        <color rgb="FF0000FF"/>
        <rFont val="Tahoma"/>
        <family val="2"/>
      </rPr>
      <t>Zimbabwe</t>
    </r>
    <r>
      <rPr>
        <b/>
        <sz val="11"/>
        <rFont val="Tahoma"/>
        <family val="2"/>
      </rPr>
      <t>, 2024</t>
    </r>
  </si>
  <si>
    <t>Ministry of Land, agriculture, water and rural development and Zimbabwe Statistics Agency, 2025</t>
  </si>
  <si>
    <t>4.3. FOOD BALANCE SHEET</t>
  </si>
  <si>
    <t>Table 4.3.4 Food Balance Sheet, Eswatini, 2020</t>
  </si>
  <si>
    <t>Table 4.3.5 Food Balance Sheet, Eswatini, 2021</t>
  </si>
  <si>
    <t>Table 4.3.6 Food Balance Sheet, Eswatini, 2022</t>
  </si>
  <si>
    <t>Table 4.3.7 Food Balance Sheet, Eswatini, 2023</t>
  </si>
  <si>
    <t>Table 4.3.8 Food Balance Sheet, Eswatini, 2024</t>
  </si>
  <si>
    <t>Table 4.3.9  Food Balance Sheet, Lesotho, 2020</t>
  </si>
  <si>
    <t>Table 4.3.10  Food Balance Sheet, Lesotho, 2021</t>
  </si>
  <si>
    <t>Table 4.3.11  Food Balance Sheet, Lesotho, 2022</t>
  </si>
  <si>
    <t>Table 4.3.12  Food Balance Sheet, Lesotho, 2023</t>
  </si>
  <si>
    <t>Table 4.3.13  Food Balance Sheet, Lesotho, 2024</t>
  </si>
  <si>
    <t>Table 4.3.15  Food Balance Sheet,  Mauritius, 2021</t>
  </si>
  <si>
    <t>Table 4.3.16  Food Balance Sheet,  Mauritius, 2022</t>
  </si>
  <si>
    <t>Table 4.3.17  Food Balance Sheet,  Mauritius, 2023</t>
  </si>
  <si>
    <t>Table 4.3.18  Food Balance Sheet,  Mauritius, 2024</t>
  </si>
  <si>
    <t>Table 4.3.19  Food Balance Sheet,  Zimbabwe, 2020</t>
  </si>
  <si>
    <t>Table 4.3.20  Food Balance Sheet,  Zimbabwe, 2021</t>
  </si>
  <si>
    <t>Table 4.3.21  Food Balance Sheet,  Zimbabwe, 2022</t>
  </si>
  <si>
    <t>Table 4.3.22  Food Balance Sheet,  Zimbabwe, 2023</t>
  </si>
  <si>
    <t>Table 4.3.23  Food Balance Sheet,  Zimbabwe, 2024</t>
  </si>
  <si>
    <t>National Statistics Office, January 2026 (All Member States data 2011-2024, Balance of Payment)</t>
  </si>
  <si>
    <t xml:space="preserve">Food balance sheet:
Nutrient Supply Use Account </t>
  </si>
  <si>
    <r>
      <rPr>
        <b/>
        <sz val="10"/>
        <color theme="1"/>
        <rFont val="Tahoma"/>
        <family val="2"/>
      </rPr>
      <t>Source</t>
    </r>
    <r>
      <rPr>
        <sz val="10"/>
        <color theme="1"/>
        <rFont val="Tahoma"/>
        <family val="2"/>
      </rPr>
      <t>: Statistics Mauritius,  November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</si>
</sst>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7">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 #,##0_-;_-* &quot;-&quot;_-;_-@_-"/>
    <numFmt numFmtId="165" formatCode="_-* #,##0.00_-;\-* #,##0.00_-;_-* &quot;-&quot;??_-;_-@_-"/>
    <numFmt numFmtId="166" formatCode="_ * #,##0.00_ ;_ * \-#,##0.00_ ;_ * &quot;-&quot;??_ ;_ @_ "/>
    <numFmt numFmtId="167" formatCode="#\ ###\ ##0.0"/>
    <numFmt numFmtId="168" formatCode="0.0"/>
    <numFmt numFmtId="169" formatCode="#\ ##0"/>
    <numFmt numFmtId="170" formatCode="#,##0.0"/>
    <numFmt numFmtId="171" formatCode="###\ ###\ ##0.0"/>
    <numFmt numFmtId="172" formatCode="#\ ###\ ##0"/>
    <numFmt numFmtId="173" formatCode="#\ ###\ ###\ ##0.0\ "/>
    <numFmt numFmtId="174" formatCode="#\ ##0.0"/>
    <numFmt numFmtId="175" formatCode="#\ ##0.0\ "/>
    <numFmt numFmtId="176" formatCode="#\ ##0.00"/>
    <numFmt numFmtId="177" formatCode="&quot;   &quot;@"/>
    <numFmt numFmtId="178" formatCode="&quot;      &quot;@"/>
    <numFmt numFmtId="179" formatCode="&quot;         &quot;@"/>
    <numFmt numFmtId="180" formatCode="&quot;            &quot;@"/>
    <numFmt numFmtId="181" formatCode="&quot;               &quot;@"/>
    <numFmt numFmtId="182" formatCode="_-* #,##0.00\ _€_-;\-* #,##0.00\ _€_-;_-* &quot;-&quot;??\ _€_-;_-@_-"/>
    <numFmt numFmtId="183" formatCode="_-* #,##0.00\ _F_-;\-* #,##0.00\ _F_-;_-* &quot;-&quot;??\ _F_-;_-@_-"/>
    <numFmt numFmtId="184" formatCode="&quot;$&quot;#,##0;\-&quot;$&quot;#,##0"/>
    <numFmt numFmtId="185" formatCode="_-* #,##0.00\ [$€-1]_-;\-* #,##0.00\ [$€-1]_-;_-* &quot;-&quot;??\ [$€-1]_-"/>
    <numFmt numFmtId="186" formatCode="0_)"/>
    <numFmt numFmtId="187" formatCode="_-&quot;£&quot;* #,##0_-;\-&quot;£&quot;* #,##0_-;_-&quot;£&quot;* &quot;-&quot;_-;_-@_-"/>
    <numFmt numFmtId="188" formatCode="_-&quot;£&quot;* #,##0.00_-;\-&quot;£&quot;* #,##0.00_-;_-&quot;£&quot;* &quot;-&quot;??_-;_-@_-"/>
    <numFmt numFmtId="189" formatCode="_-&quot;¢&quot;* #,##0_-;\-&quot;¢&quot;* #,##0_-;_-&quot;¢&quot;* &quot;-&quot;_-;_-@_-"/>
    <numFmt numFmtId="190" formatCode="_-&quot;¢&quot;* #,##0.00_-;\-&quot;¢&quot;* #,##0.00_-;_-&quot;¢&quot;* &quot;-&quot;??_-;_-@_-"/>
    <numFmt numFmtId="191" formatCode="[&gt;=0.05]#,##0.0;[&lt;=-0.05]\-#,##0.0;?0.0"/>
    <numFmt numFmtId="192" formatCode="[Black]#,##0.0;[Black]\-#,##0.0;;"/>
    <numFmt numFmtId="193" formatCode="[Black][&gt;0.05]#,##0.0;[Black][&lt;-0.05]\-#,##0.0;;"/>
    <numFmt numFmtId="194" formatCode="[Black][&gt;0.5]#,##0;[Black][&lt;-0.5]\-#,##0;;"/>
    <numFmt numFmtId="195" formatCode="_-* #,##0_-;_-* #,##0\-;_-* &quot;-&quot;_-;_-@_-"/>
    <numFmt numFmtId="196" formatCode="\$#,##0.00\ ;\(\$#,##0.00\)"/>
    <numFmt numFmtId="197" formatCode="&quot;ج.م.&quot;\ #,##0_-;[Red]&quot;ج.م.&quot;\ #,##0\-"/>
    <numFmt numFmtId="198" formatCode="&quot;ج.م.&quot;\ #,##0.00_-;[Red]&quot;ج.م.&quot;\ #,##0.00\-"/>
    <numFmt numFmtId="199" formatCode="###\ ###\ ###\ ##0.00"/>
    <numFmt numFmtId="200" formatCode="###\ ###\ ###\ ##0"/>
    <numFmt numFmtId="201" formatCode="0.0%"/>
    <numFmt numFmtId="202" formatCode="_-&quot;$&quot;* #,##0.00_-;\-&quot;$&quot;* #,##0.00_-;_-&quot;$&quot;* &quot;-&quot;??_-;_-@_-"/>
    <numFmt numFmtId="203" formatCode="dd\-mmm\-yy_)"/>
    <numFmt numFmtId="204" formatCode="_(* #,##0_);_(* \(#,##0\);_(* &quot;-&quot;??_);_(@_)"/>
    <numFmt numFmtId="205" formatCode="#\ ###\ ###\ "/>
    <numFmt numFmtId="206" formatCode="_-* #,##0_-;\-* #,##0_-;_-* &quot;-&quot;??_-;_-@_-"/>
    <numFmt numFmtId="207" formatCode="_-* #,##0.00\ [$€]_-;\-* #,##0.00\ [$€]_-;_-* &quot;-&quot;??\ [$€]_-;_-@_-"/>
    <numFmt numFmtId="208" formatCode="#,##0__"/>
    <numFmt numFmtId="209" formatCode="_(* #,##0_);_(* \(#,##0\);_(* \-_);_(@_)"/>
    <numFmt numFmtId="210" formatCode="#,##0\ "/>
    <numFmt numFmtId="211" formatCode="_(* #,##0.00_);_(* \(#,##0.00\);_(* \-??_);_(@_)"/>
    <numFmt numFmtId="212" formatCode="_-* #,##0.00_-;\-* #,##0.00_-;_-* \-??_-;_-@_-"/>
    <numFmt numFmtId="213" formatCode="_(* #,##0.0_);_(* \(#,##0.0\);_(* \-??_);_(@_)"/>
    <numFmt numFmtId="214" formatCode="#,##0____"/>
    <numFmt numFmtId="215" formatCode="_ * #,##0_ ;_ * \-#,##0_ ;_ * &quot;-&quot;??_ ;_ @_ "/>
    <numFmt numFmtId="216" formatCode="_-* #,##0.0_-;\-* #,##0.0_-;_-* &quot;-&quot;??_-;_-@_-"/>
    <numFmt numFmtId="217" formatCode="_(* #,##0.0_);_(* \(#,##0.0\);_(* &quot;-&quot;??_);_(@_)"/>
    <numFmt numFmtId="218" formatCode="[&gt;=0]#,##0.0;[&lt;=0]\-#,##0.0;?0.0"/>
    <numFmt numFmtId="219" formatCode="[Black][&gt;0]#,##0.0;[Black][&lt;0]\-#,##0.0;;"/>
    <numFmt numFmtId="220" formatCode="[Black][&gt;0]#,##0;[Black][&lt;0]\-#,##0;;"/>
    <numFmt numFmtId="221" formatCode="#\ ##0\ "/>
    <numFmt numFmtId="222" formatCode="#\ ##0.0;\-#\ ##0.0;\-;@"/>
    <numFmt numFmtId="223" formatCode="#,##0.000"/>
    <numFmt numFmtId="224" formatCode="_-* #,##0.000_-;\-* #,##0.000_-;_-* &quot;-&quot;??_-;_-@_-"/>
    <numFmt numFmtId="225" formatCode="0.000"/>
    <numFmt numFmtId="226" formatCode="_(* #,##0.000_);_(* \(#,##0.000\);_(* &quot;-&quot;??_);_(@_)"/>
  </numFmts>
  <fonts count="286">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font>
    <font>
      <sz val="10"/>
      <name val="Arial"/>
      <family val="2"/>
    </font>
    <font>
      <b/>
      <sz val="10"/>
      <name val="Arial"/>
      <family val="2"/>
    </font>
    <font>
      <sz val="11"/>
      <color indexed="8"/>
      <name val="Calibri"/>
      <family val="2"/>
    </font>
    <font>
      <sz val="10"/>
      <color indexed="8"/>
      <name val="Arial"/>
      <family val="2"/>
    </font>
    <font>
      <sz val="10"/>
      <name val="MS Sans Serif"/>
      <family val="2"/>
    </font>
    <font>
      <u/>
      <sz val="11"/>
      <color theme="10"/>
      <name val="Calibri"/>
      <family val="2"/>
      <scheme val="minor"/>
    </font>
    <font>
      <u/>
      <sz val="10"/>
      <color indexed="12"/>
      <name val="MS Sans Serif"/>
      <family val="2"/>
    </font>
    <font>
      <u/>
      <sz val="11"/>
      <color indexed="12"/>
      <name val="Calibri"/>
      <family val="2"/>
    </font>
    <font>
      <u/>
      <sz val="10"/>
      <color theme="10"/>
      <name val="Arial"/>
      <family val="2"/>
    </font>
    <font>
      <sz val="10"/>
      <color theme="1"/>
      <name val="Arial"/>
      <family val="2"/>
    </font>
    <font>
      <sz val="8"/>
      <name val="Arial"/>
      <family val="2"/>
    </font>
    <font>
      <sz val="11"/>
      <name val="Tahoma"/>
      <family val="2"/>
    </font>
    <font>
      <b/>
      <sz val="11"/>
      <name val="Tahoma"/>
      <family val="2"/>
    </font>
    <font>
      <b/>
      <sz val="11"/>
      <color indexed="8"/>
      <name val="Calibri"/>
      <family val="2"/>
    </font>
    <font>
      <sz val="10"/>
      <name val="Times New Roman"/>
      <family val="1"/>
    </font>
    <font>
      <sz val="11"/>
      <color indexed="10"/>
      <name val="Calibri"/>
      <family val="2"/>
    </font>
    <font>
      <b/>
      <sz val="8"/>
      <color indexed="10"/>
      <name val="Tahoma"/>
      <family val="2"/>
    </font>
    <font>
      <b/>
      <sz val="11"/>
      <color indexed="8"/>
      <name val="Tahoma"/>
      <family val="2"/>
    </font>
    <font>
      <sz val="11"/>
      <color indexed="8"/>
      <name val="Tahoma"/>
      <family val="2"/>
    </font>
    <font>
      <sz val="11"/>
      <color rgb="FFFF0000"/>
      <name val="Tahoma"/>
      <family val="2"/>
    </font>
    <font>
      <sz val="8"/>
      <color indexed="8"/>
      <name val="Calibri"/>
      <family val="2"/>
    </font>
    <font>
      <sz val="9"/>
      <color indexed="8"/>
      <name val="Calibri"/>
      <family val="2"/>
    </font>
    <font>
      <b/>
      <sz val="8"/>
      <color indexed="10"/>
      <name val="Calibri"/>
      <family val="2"/>
    </font>
    <font>
      <sz val="8"/>
      <name val="Tahoma"/>
      <family val="2"/>
    </font>
    <font>
      <sz val="10"/>
      <color indexed="8"/>
      <name val="Calibri"/>
      <family val="2"/>
    </font>
    <font>
      <b/>
      <sz val="11"/>
      <color indexed="10"/>
      <name val="Tahoma"/>
      <family val="2"/>
    </font>
    <font>
      <sz val="11"/>
      <color theme="1"/>
      <name val="Tahoma"/>
      <family val="2"/>
    </font>
    <font>
      <b/>
      <sz val="11"/>
      <color rgb="FFFF0000"/>
      <name val="Tahoma"/>
      <family val="2"/>
    </font>
    <font>
      <b/>
      <vertAlign val="superscript"/>
      <sz val="11"/>
      <name val="Tahoma"/>
      <family val="2"/>
    </font>
    <font>
      <b/>
      <sz val="12"/>
      <color indexed="10"/>
      <name val="Calibri"/>
      <family val="2"/>
    </font>
    <font>
      <sz val="12"/>
      <color theme="1"/>
      <name val="Calibri"/>
      <family val="2"/>
      <scheme val="minor"/>
    </font>
    <font>
      <b/>
      <sz val="11"/>
      <name val="Calibri"/>
      <family val="2"/>
      <scheme val="minor"/>
    </font>
    <font>
      <sz val="11"/>
      <color rgb="FFC00000"/>
      <name val="Tahoma"/>
      <family val="2"/>
    </font>
    <font>
      <sz val="9"/>
      <color rgb="FF66FF33"/>
      <name val="Calibri"/>
      <family val="2"/>
    </font>
    <font>
      <sz val="12"/>
      <name val="Helv"/>
    </font>
    <font>
      <b/>
      <sz val="13"/>
      <color indexed="9"/>
      <name val="Verdana"/>
      <family val="2"/>
    </font>
    <font>
      <b/>
      <sz val="10"/>
      <color indexed="8"/>
      <name val="Verdana"/>
      <family val="2"/>
    </font>
    <font>
      <b/>
      <sz val="10"/>
      <color indexed="54"/>
      <name val="Verdana"/>
      <family val="2"/>
    </font>
    <font>
      <sz val="11"/>
      <color indexed="8"/>
      <name val="Verdana"/>
      <family val="2"/>
    </font>
    <font>
      <b/>
      <sz val="11"/>
      <color theme="1"/>
      <name val="Tahoma"/>
      <family val="2"/>
    </font>
    <font>
      <u/>
      <sz val="11"/>
      <color theme="10"/>
      <name val="Tahoma"/>
      <family val="2"/>
    </font>
    <font>
      <b/>
      <u/>
      <sz val="11"/>
      <name val="Tahoma"/>
      <family val="2"/>
    </font>
    <font>
      <i/>
      <sz val="11"/>
      <color indexed="8"/>
      <name val="Tahoma"/>
      <family val="2"/>
    </font>
    <font>
      <u/>
      <sz val="11"/>
      <color rgb="FF0000FF"/>
      <name val="Tahoma"/>
      <family val="2"/>
    </font>
    <font>
      <sz val="9"/>
      <color indexed="8"/>
      <name val="Tahoma"/>
      <family val="2"/>
    </font>
    <font>
      <b/>
      <sz val="10"/>
      <name val="Tahoma"/>
      <family val="2"/>
    </font>
    <font>
      <b/>
      <sz val="10"/>
      <color indexed="8"/>
      <name val="Arial"/>
      <family val="2"/>
    </font>
    <font>
      <sz val="12"/>
      <color theme="1"/>
      <name val="Tahoma"/>
      <family val="2"/>
    </font>
    <font>
      <b/>
      <sz val="12"/>
      <name val="Tahoma"/>
      <family val="2"/>
    </font>
    <font>
      <sz val="9"/>
      <name val="Times New Roman"/>
      <family val="1"/>
    </font>
    <font>
      <sz val="11"/>
      <color indexed="9"/>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indexed="8"/>
      <name val="Verdana"/>
      <family val="2"/>
    </font>
    <font>
      <i/>
      <sz val="10"/>
      <color indexed="8"/>
      <name val="Verdana"/>
      <family val="2"/>
    </font>
    <font>
      <sz val="10"/>
      <color indexed="54"/>
      <name val="Verdana"/>
      <family val="2"/>
    </font>
    <font>
      <b/>
      <sz val="11"/>
      <color indexed="8"/>
      <name val="Verdana"/>
      <family val="2"/>
    </font>
    <font>
      <sz val="10"/>
      <color indexed="9"/>
      <name val="Verdana"/>
      <family val="2"/>
    </font>
    <font>
      <b/>
      <sz val="12"/>
      <color indexed="9"/>
      <name val="Verdana"/>
      <family val="2"/>
    </font>
    <font>
      <sz val="11"/>
      <color indexed="8"/>
      <name val="Arial"/>
      <family val="2"/>
    </font>
    <font>
      <sz val="11"/>
      <color indexed="62"/>
      <name val="Calibri"/>
      <family val="2"/>
    </font>
    <font>
      <i/>
      <sz val="11"/>
      <color indexed="23"/>
      <name val="Calibri"/>
      <family val="2"/>
    </font>
    <font>
      <vertAlign val="superscript"/>
      <sz val="11"/>
      <name val="Arial"/>
      <family val="2"/>
    </font>
    <font>
      <sz val="11"/>
      <color indexed="17"/>
      <name val="Calibri"/>
      <family val="2"/>
    </font>
    <font>
      <b/>
      <sz val="12"/>
      <name val="Helvetica"/>
    </font>
    <font>
      <b/>
      <sz val="15"/>
      <color indexed="56"/>
      <name val="Calibri"/>
      <family val="2"/>
    </font>
    <font>
      <b/>
      <sz val="13"/>
      <color indexed="56"/>
      <name val="Calibri"/>
      <family val="2"/>
    </font>
    <font>
      <b/>
      <sz val="11"/>
      <color indexed="56"/>
      <name val="Calibri"/>
      <family val="2"/>
    </font>
    <font>
      <u/>
      <sz val="10"/>
      <color indexed="12"/>
      <name val="Arial"/>
      <family val="2"/>
    </font>
    <font>
      <sz val="6.15"/>
      <name val="Arial"/>
      <family val="2"/>
    </font>
    <font>
      <sz val="10"/>
      <name val="Geneva"/>
    </font>
    <font>
      <sz val="10"/>
      <name val="Arabic Transparent"/>
      <charset val="178"/>
    </font>
    <font>
      <sz val="11"/>
      <color indexed="60"/>
      <name val="Calibri"/>
      <family val="2"/>
    </font>
    <font>
      <sz val="10"/>
      <name val="Courier"/>
      <family val="3"/>
    </font>
    <font>
      <sz val="11"/>
      <name val="Tms Rmn"/>
    </font>
    <font>
      <sz val="12"/>
      <name val="Tms Rmn"/>
    </font>
    <font>
      <sz val="10"/>
      <name val="Helv"/>
    </font>
    <font>
      <b/>
      <sz val="11"/>
      <color indexed="63"/>
      <name val="Calibri"/>
      <family val="2"/>
    </font>
    <font>
      <b/>
      <sz val="6.15"/>
      <name val="Arial"/>
      <family val="2"/>
    </font>
    <font>
      <b/>
      <sz val="4.5"/>
      <name val="Arial"/>
      <family val="2"/>
    </font>
    <font>
      <b/>
      <sz val="12"/>
      <name val="MS Sans Serif"/>
      <family val="2"/>
    </font>
    <font>
      <sz val="4.5"/>
      <name val="Arial"/>
      <family val="2"/>
    </font>
    <font>
      <sz val="9"/>
      <name val="Helvetica"/>
    </font>
    <font>
      <i/>
      <sz val="8"/>
      <name val="Tms Rmn"/>
    </font>
    <font>
      <b/>
      <sz val="18"/>
      <color indexed="56"/>
      <name val="Cambria"/>
      <family val="2"/>
    </font>
    <font>
      <b/>
      <sz val="18"/>
      <color indexed="62"/>
      <name val="Cambria"/>
      <family val="2"/>
    </font>
    <font>
      <b/>
      <sz val="18"/>
      <name val="Arial"/>
      <family val="2"/>
    </font>
    <font>
      <b/>
      <sz val="12"/>
      <name val="Arial"/>
      <family val="2"/>
    </font>
    <font>
      <b/>
      <i/>
      <sz val="9"/>
      <name val="Helvetica"/>
    </font>
    <font>
      <sz val="12"/>
      <color indexed="24"/>
      <name val="Modern"/>
      <family val="3"/>
      <charset val="255"/>
    </font>
    <font>
      <b/>
      <sz val="18"/>
      <color indexed="24"/>
      <name val="Modern"/>
      <family val="3"/>
      <charset val="255"/>
    </font>
    <font>
      <b/>
      <sz val="12"/>
      <color indexed="24"/>
      <name val="Modern"/>
      <family val="3"/>
      <charset val="255"/>
    </font>
    <font>
      <u/>
      <sz val="10"/>
      <color indexed="36"/>
      <name val="Arial"/>
      <family val="2"/>
    </font>
    <font>
      <sz val="10"/>
      <name val="Tahoma"/>
      <family val="2"/>
    </font>
    <font>
      <b/>
      <sz val="8"/>
      <color indexed="8"/>
      <name val="Tahoma"/>
      <family val="2"/>
    </font>
    <font>
      <sz val="7"/>
      <color indexed="8"/>
      <name val="Tahoma"/>
      <family val="2"/>
    </font>
    <font>
      <b/>
      <sz val="10"/>
      <color theme="1"/>
      <name val="Tahoma"/>
      <family val="2"/>
    </font>
    <font>
      <sz val="8"/>
      <color indexed="8"/>
      <name val="Tahoma"/>
      <family val="2"/>
    </font>
    <font>
      <sz val="7"/>
      <name val="Tahoma"/>
      <family val="2"/>
    </font>
    <font>
      <b/>
      <i/>
      <u/>
      <sz val="9"/>
      <name val="Arial"/>
      <family val="2"/>
    </font>
    <font>
      <b/>
      <u/>
      <sz val="9"/>
      <name val="Arial"/>
      <family val="2"/>
    </font>
    <font>
      <b/>
      <sz val="8"/>
      <color indexed="8"/>
      <name val="Arial"/>
      <family val="2"/>
    </font>
    <font>
      <sz val="11"/>
      <color rgb="FFC00000"/>
      <name val="Calibri"/>
      <family val="2"/>
      <scheme val="minor"/>
    </font>
    <font>
      <b/>
      <i/>
      <u/>
      <sz val="11"/>
      <name val="Tahoma"/>
      <family val="2"/>
    </font>
    <font>
      <b/>
      <i/>
      <sz val="11"/>
      <color indexed="9"/>
      <name val="Tahoma"/>
      <family val="2"/>
    </font>
    <font>
      <sz val="10"/>
      <name val="Arial"/>
      <family val="2"/>
    </font>
    <font>
      <b/>
      <sz val="12"/>
      <name val="Helvetica"/>
      <family val="2"/>
    </font>
    <font>
      <sz val="10"/>
      <name val="Geneva"/>
      <family val="2"/>
    </font>
    <font>
      <sz val="9"/>
      <name val="Helvetica"/>
      <family val="2"/>
    </font>
    <font>
      <b/>
      <i/>
      <sz val="9"/>
      <name val="Helvetica"/>
      <family val="2"/>
    </font>
    <font>
      <sz val="6"/>
      <name val="Arial"/>
      <family val="2"/>
    </font>
    <font>
      <sz val="10"/>
      <name val="CG Times"/>
      <family val="1"/>
    </font>
    <font>
      <b/>
      <sz val="14"/>
      <color theme="1"/>
      <name val="Tahoma"/>
      <family val="2"/>
    </font>
    <font>
      <sz val="8"/>
      <color rgb="FFFF0000"/>
      <name val="Calibri"/>
      <family val="2"/>
    </font>
    <font>
      <sz val="8"/>
      <color rgb="FFFF0000"/>
      <name val="Arial"/>
      <family val="2"/>
    </font>
    <font>
      <sz val="9"/>
      <color rgb="FFFF0000"/>
      <name val="Tahoma"/>
      <family val="2"/>
    </font>
    <font>
      <sz val="28"/>
      <color theme="1"/>
      <name val="Tahoma"/>
      <family val="2"/>
    </font>
    <font>
      <b/>
      <sz val="11"/>
      <color rgb="FFFF0000"/>
      <name val="Calibri"/>
      <family val="2"/>
      <scheme val="minor"/>
    </font>
    <font>
      <sz val="12"/>
      <color rgb="FFFF0000"/>
      <name val="Tahoma"/>
      <family val="2"/>
    </font>
    <font>
      <sz val="12"/>
      <color rgb="FF000000"/>
      <name val="Tahoma"/>
      <family val="2"/>
    </font>
    <font>
      <b/>
      <sz val="16"/>
      <color theme="1"/>
      <name val="Tahoma"/>
      <family val="2"/>
    </font>
    <font>
      <sz val="11"/>
      <color theme="0"/>
      <name val="Calibri"/>
      <family val="2"/>
      <scheme val="minor"/>
    </font>
    <font>
      <u/>
      <sz val="11"/>
      <name val="Tahoma"/>
      <family val="2"/>
    </font>
    <font>
      <sz val="10"/>
      <color theme="1"/>
      <name val="Tahoma"/>
      <family val="2"/>
    </font>
    <font>
      <b/>
      <u/>
      <sz val="11"/>
      <color indexed="8"/>
      <name val="Tahoma"/>
      <family val="2"/>
    </font>
    <font>
      <sz val="11"/>
      <color indexed="9"/>
      <name val="Tahoma"/>
      <family val="2"/>
    </font>
    <font>
      <b/>
      <sz val="48"/>
      <color theme="1"/>
      <name val="Tahoma"/>
      <family val="2"/>
    </font>
    <font>
      <b/>
      <sz val="7"/>
      <name val="Arial"/>
      <family val="2"/>
    </font>
    <font>
      <sz val="7"/>
      <name val="Arial"/>
      <family val="2"/>
    </font>
    <font>
      <i/>
      <sz val="16"/>
      <color indexed="12"/>
      <name val="Arial"/>
      <family val="2"/>
    </font>
    <font>
      <i/>
      <sz val="14"/>
      <color indexed="12"/>
      <name val="Arial"/>
      <family val="2"/>
    </font>
    <font>
      <b/>
      <sz val="8"/>
      <name val="Arial"/>
      <family val="2"/>
    </font>
    <font>
      <b/>
      <i/>
      <sz val="8"/>
      <color indexed="9"/>
      <name val="Arial"/>
      <family val="2"/>
    </font>
    <font>
      <i/>
      <sz val="6"/>
      <name val="Arial"/>
      <family val="2"/>
    </font>
    <font>
      <b/>
      <i/>
      <sz val="6"/>
      <name val="Arial"/>
      <family val="2"/>
    </font>
    <font>
      <b/>
      <sz val="8"/>
      <color indexed="9"/>
      <name val="Arial"/>
      <family val="2"/>
    </font>
    <font>
      <sz val="10"/>
      <color indexed="12"/>
      <name val="CG Times (W1)"/>
    </font>
    <font>
      <b/>
      <sz val="18"/>
      <name val="Times New Roman"/>
      <family val="1"/>
    </font>
    <font>
      <b/>
      <sz val="8"/>
      <name val="MS Sans Serif"/>
      <family val="2"/>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9"/>
      <color indexed="48"/>
      <name val="Arial"/>
      <family val="2"/>
    </font>
    <font>
      <sz val="9"/>
      <color indexed="20"/>
      <name val="Arial"/>
      <family val="2"/>
    </font>
    <font>
      <sz val="10"/>
      <color rgb="FF0070C0"/>
      <name val="Tahoma"/>
      <family val="2"/>
    </font>
    <font>
      <sz val="12"/>
      <name val="Tahoma"/>
      <family val="2"/>
    </font>
    <font>
      <sz val="11"/>
      <color rgb="FF333333"/>
      <name val="Tahoma"/>
      <family val="2"/>
    </font>
    <font>
      <sz val="11"/>
      <name val="Calibri"/>
      <family val="2"/>
      <scheme val="minor"/>
    </font>
    <font>
      <b/>
      <sz val="11"/>
      <color theme="0"/>
      <name val="Calibri"/>
      <family val="2"/>
      <scheme val="minor"/>
    </font>
    <font>
      <sz val="14"/>
      <color rgb="FFFF0000"/>
      <name val="Calibri"/>
      <family val="2"/>
      <scheme val="minor"/>
    </font>
    <font>
      <sz val="12"/>
      <color rgb="FF0070C0"/>
      <name val="Arial"/>
      <family val="2"/>
    </font>
    <font>
      <sz val="12"/>
      <color rgb="FF00B0F0"/>
      <name val="Arial"/>
      <family val="2"/>
    </font>
    <font>
      <b/>
      <sz val="11"/>
      <color rgb="FF0070C0"/>
      <name val="Calibri"/>
      <family val="2"/>
      <scheme val="minor"/>
    </font>
    <font>
      <b/>
      <sz val="10"/>
      <color indexed="8"/>
      <name val="Tahoma"/>
      <family val="2"/>
    </font>
    <font>
      <sz val="10"/>
      <color indexed="8"/>
      <name val="Tahoma"/>
      <family val="2"/>
    </font>
    <font>
      <i/>
      <sz val="10"/>
      <color indexed="8"/>
      <name val="Tahoma"/>
      <family val="2"/>
    </font>
    <font>
      <i/>
      <sz val="10"/>
      <color theme="1"/>
      <name val="Tahoma"/>
      <family val="2"/>
    </font>
    <font>
      <sz val="10"/>
      <color rgb="FFFF0000"/>
      <name val="Tahoma"/>
      <family val="2"/>
    </font>
    <font>
      <u/>
      <sz val="10"/>
      <color indexed="8"/>
      <name val="Tahoma"/>
      <family val="2"/>
    </font>
    <font>
      <sz val="10"/>
      <color rgb="FFC00000"/>
      <name val="Tahoma"/>
      <family val="2"/>
    </font>
    <font>
      <b/>
      <u/>
      <sz val="10"/>
      <color indexed="8"/>
      <name val="Tahoma"/>
      <family val="2"/>
    </font>
    <font>
      <sz val="9"/>
      <name val="Tahoma"/>
      <family val="2"/>
    </font>
    <font>
      <sz val="9"/>
      <color indexed="81"/>
      <name val="Tahoma"/>
      <family val="2"/>
    </font>
    <font>
      <b/>
      <sz val="9"/>
      <color indexed="81"/>
      <name val="Tahoma"/>
      <family val="2"/>
    </font>
    <font>
      <sz val="14.3"/>
      <color rgb="FF324374"/>
      <name val="Verdana"/>
      <family val="2"/>
    </font>
    <font>
      <sz val="12"/>
      <color rgb="FF324374"/>
      <name val="Verdana"/>
      <family val="2"/>
    </font>
    <font>
      <sz val="11"/>
      <color rgb="FF00B0F0"/>
      <name val="Calibri"/>
      <family val="2"/>
      <scheme val="minor"/>
    </font>
    <font>
      <sz val="11"/>
      <color rgb="FF0070C0"/>
      <name val="Calibri"/>
      <family val="2"/>
      <scheme val="minor"/>
    </font>
    <font>
      <b/>
      <sz val="10"/>
      <color rgb="FF000000"/>
      <name val="Tahoma"/>
      <family val="2"/>
    </font>
    <font>
      <sz val="10"/>
      <color rgb="FF000000"/>
      <name val="Tahoma"/>
      <family val="2"/>
    </font>
    <font>
      <sz val="10"/>
      <color rgb="FF000000"/>
      <name val="Calibri"/>
      <family val="2"/>
      <scheme val="minor"/>
    </font>
    <font>
      <b/>
      <sz val="11"/>
      <name val="Arial"/>
      <family val="2"/>
    </font>
    <font>
      <sz val="9"/>
      <name val="Arial"/>
      <family val="2"/>
    </font>
    <font>
      <b/>
      <sz val="11"/>
      <color rgb="FF000000"/>
      <name val="Calibri"/>
      <family val="2"/>
      <scheme val="minor"/>
    </font>
    <font>
      <sz val="11"/>
      <color rgb="FF0070C0"/>
      <name val="Tahoma"/>
      <family val="2"/>
    </font>
    <font>
      <u/>
      <sz val="10"/>
      <color theme="1"/>
      <name val="Tahoma"/>
      <family val="2"/>
    </font>
    <font>
      <u/>
      <sz val="10"/>
      <color rgb="FFFF0000"/>
      <name val="Tahoma"/>
      <family val="2"/>
    </font>
    <font>
      <sz val="9"/>
      <color theme="1"/>
      <name val="Tahoma"/>
      <family val="2"/>
    </font>
    <font>
      <sz val="11"/>
      <name val="Calibri"/>
      <family val="2"/>
    </font>
    <font>
      <sz val="12"/>
      <color theme="1"/>
      <name val="Cambria"/>
      <family val="1"/>
      <scheme val="major"/>
    </font>
    <font>
      <sz val="11"/>
      <color indexed="8"/>
      <name val="Calibri"/>
      <family val="2"/>
      <scheme val="minor"/>
    </font>
    <font>
      <i/>
      <sz val="9"/>
      <color indexed="8"/>
      <name val="Tahoma"/>
      <family val="2"/>
    </font>
    <font>
      <b/>
      <sz val="11"/>
      <color rgb="FF0070C0"/>
      <name val="Tahoma"/>
      <family val="2"/>
    </font>
    <font>
      <b/>
      <sz val="9"/>
      <color indexed="8"/>
      <name val="Arial"/>
      <family val="2"/>
    </font>
    <font>
      <sz val="8"/>
      <color indexed="8"/>
      <name val="Arial"/>
      <family val="2"/>
    </font>
    <font>
      <sz val="10"/>
      <color rgb="FF0070C0"/>
      <name val="Arial"/>
      <family val="2"/>
    </font>
    <font>
      <sz val="10"/>
      <color rgb="FFFF0000"/>
      <name val="Arial"/>
      <family val="2"/>
    </font>
    <font>
      <i/>
      <sz val="10"/>
      <color rgb="FFFF0000"/>
      <name val="Tahoma"/>
      <family val="2"/>
    </font>
    <font>
      <sz val="10"/>
      <color theme="0"/>
      <name val="Tahoma"/>
      <family val="2"/>
    </font>
    <font>
      <u/>
      <sz val="11"/>
      <color rgb="FF0000FF"/>
      <name val="Calibri"/>
      <family val="2"/>
    </font>
    <font>
      <vertAlign val="superscript"/>
      <sz val="11"/>
      <color theme="1"/>
      <name val="Tahoma"/>
      <family val="2"/>
    </font>
    <font>
      <sz val="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8"/>
      <color theme="3"/>
      <name val="Cambria"/>
      <family val="2"/>
      <scheme val="major"/>
    </font>
    <font>
      <sz val="11"/>
      <color rgb="FF9C6500"/>
      <name val="Calibri"/>
      <family val="2"/>
      <scheme val="minor"/>
    </font>
    <font>
      <sz val="10"/>
      <color theme="1"/>
      <name val="Segoe UI"/>
      <family val="2"/>
    </font>
    <font>
      <sz val="12"/>
      <name val="Times New Roman"/>
      <family val="1"/>
    </font>
    <font>
      <sz val="11"/>
      <color indexed="8"/>
      <name val="Times New Roman"/>
      <family val="1"/>
    </font>
    <font>
      <b/>
      <i/>
      <sz val="11"/>
      <color indexed="8"/>
      <name val="Times New Roman"/>
      <family val="1"/>
    </font>
    <font>
      <b/>
      <sz val="11"/>
      <color indexed="16"/>
      <name val="Times New Roman"/>
      <family val="1"/>
    </font>
    <font>
      <u/>
      <sz val="10"/>
      <color theme="10"/>
      <name val="Helv"/>
    </font>
    <font>
      <b/>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8"/>
      <color indexed="62"/>
      <name val="Arial"/>
      <family val="2"/>
    </font>
    <font>
      <sz val="19"/>
      <name val="Arial"/>
      <family val="2"/>
    </font>
    <font>
      <sz val="8"/>
      <color indexed="14"/>
      <name val="Arial"/>
      <family val="2"/>
    </font>
    <font>
      <sz val="11"/>
      <color indexed="14"/>
      <name val="Calibri"/>
      <family val="2"/>
    </font>
    <font>
      <u/>
      <sz val="10"/>
      <color indexed="12"/>
      <name val="Helv"/>
    </font>
    <font>
      <b/>
      <sz val="10"/>
      <name val="Helv"/>
    </font>
    <font>
      <u/>
      <sz val="10"/>
      <color theme="10"/>
      <name val="MS Sans Serif"/>
      <family val="2"/>
    </font>
    <font>
      <sz val="11"/>
      <color theme="1"/>
      <name val="Calibri"/>
      <family val="2"/>
    </font>
    <font>
      <sz val="11"/>
      <color rgb="FF0000FF"/>
      <name val="Tahoma"/>
      <family val="2"/>
    </font>
    <font>
      <u/>
      <sz val="11"/>
      <color theme="1"/>
      <name val="Tahoma"/>
      <family val="2"/>
    </font>
    <font>
      <sz val="11"/>
      <name val="Calibri"/>
      <family val="2"/>
    </font>
    <font>
      <sz val="12"/>
      <color rgb="FFFF0000"/>
      <name val="Arial"/>
      <family val="2"/>
    </font>
    <font>
      <b/>
      <sz val="11"/>
      <color theme="1"/>
      <name val="Calibri"/>
      <family val="2"/>
    </font>
    <font>
      <sz val="11"/>
      <color rgb="FF0000FF"/>
      <name val="Calibri"/>
      <family val="2"/>
      <scheme val="minor"/>
    </font>
    <font>
      <b/>
      <sz val="11"/>
      <color theme="1"/>
      <name val="Calibri"/>
      <family val="2"/>
    </font>
    <font>
      <b/>
      <sz val="11"/>
      <color rgb="FF0000FF"/>
      <name val="Tahoma"/>
      <family val="2"/>
    </font>
    <font>
      <sz val="11"/>
      <color theme="0"/>
      <name val="Tahoma"/>
      <family val="2"/>
    </font>
    <font>
      <b/>
      <sz val="12"/>
      <color theme="0"/>
      <name val="Tahoma"/>
      <family val="2"/>
    </font>
    <font>
      <sz val="9"/>
      <color rgb="FF000000"/>
      <name val="Tahoma"/>
      <family val="2"/>
    </font>
    <font>
      <sz val="11"/>
      <name val="Calibri"/>
      <family val="2"/>
    </font>
    <font>
      <b/>
      <sz val="11"/>
      <color rgb="FF000000"/>
      <name val="Tahoma"/>
      <family val="2"/>
    </font>
    <font>
      <sz val="11"/>
      <color rgb="FF000000"/>
      <name val="Tahoma"/>
      <family val="2"/>
    </font>
    <font>
      <sz val="10"/>
      <color theme="1"/>
      <name val="Tohama"/>
    </font>
    <font>
      <sz val="12"/>
      <name val="Helv"/>
      <charset val="134"/>
    </font>
    <font>
      <sz val="10"/>
      <name val="CG Times"/>
      <charset val="134"/>
    </font>
    <font>
      <sz val="10"/>
      <name val="MS Sans Serif"/>
      <charset val="134"/>
    </font>
    <font>
      <b/>
      <sz val="12"/>
      <name val="Helvetica"/>
      <charset val="134"/>
    </font>
    <font>
      <u/>
      <sz val="10"/>
      <color indexed="12"/>
      <name val="MS Sans Serif"/>
      <charset val="134"/>
    </font>
    <font>
      <b/>
      <sz val="8"/>
      <name val="MS Sans Serif"/>
      <charset val="134"/>
    </font>
    <font>
      <sz val="10"/>
      <name val="Geneva"/>
      <charset val="134"/>
    </font>
    <font>
      <sz val="10"/>
      <name val="Courier"/>
      <charset val="134"/>
    </font>
    <font>
      <sz val="11"/>
      <name val="Tms Rmn"/>
      <charset val="134"/>
    </font>
    <font>
      <sz val="12"/>
      <name val="Tms Rmn"/>
      <charset val="134"/>
    </font>
    <font>
      <sz val="10"/>
      <name val="Helv"/>
      <charset val="134"/>
    </font>
    <font>
      <b/>
      <sz val="12"/>
      <name val="MS Sans Serif"/>
      <charset val="134"/>
    </font>
    <font>
      <sz val="9"/>
      <name val="Helvetica"/>
      <charset val="134"/>
    </font>
    <font>
      <i/>
      <sz val="8"/>
      <name val="Tms Rmn"/>
      <charset val="134"/>
    </font>
    <font>
      <b/>
      <sz val="18"/>
      <color indexed="56"/>
      <name val="Cambria"/>
      <family val="1"/>
    </font>
    <font>
      <b/>
      <sz val="18"/>
      <color indexed="62"/>
      <name val="Cambria"/>
      <family val="1"/>
    </font>
    <font>
      <b/>
      <i/>
      <sz val="9"/>
      <name val="Helvetica"/>
      <charset val="134"/>
    </font>
    <font>
      <sz val="12"/>
      <color indexed="24"/>
      <name val="Modern"/>
      <charset val="255"/>
    </font>
    <font>
      <b/>
      <sz val="18"/>
      <color indexed="24"/>
      <name val="Modern"/>
      <charset val="255"/>
    </font>
    <font>
      <b/>
      <sz val="12"/>
      <color indexed="24"/>
      <name val="Modern"/>
      <charset val="255"/>
    </font>
    <font>
      <b/>
      <sz val="11"/>
      <color theme="1"/>
      <name val="Calibri"/>
      <family val="2"/>
    </font>
    <font>
      <b/>
      <sz val="11"/>
      <name val="Calibri"/>
      <family val="2"/>
    </font>
    <font>
      <sz val="12"/>
      <color theme="0"/>
      <name val="Calibri"/>
      <family val="2"/>
      <scheme val="minor"/>
    </font>
    <font>
      <sz val="11"/>
      <color rgb="FF000000"/>
      <name val="Calibri"/>
      <family val="2"/>
    </font>
    <font>
      <sz val="8"/>
      <color rgb="FF000000"/>
      <name val="Arial MT"/>
      <family val="2"/>
    </font>
    <font>
      <sz val="8"/>
      <name val="Arial MT"/>
    </font>
    <font>
      <u/>
      <sz val="11"/>
      <color theme="1"/>
      <name val="Calibri"/>
      <family val="2"/>
    </font>
    <font>
      <b/>
      <u/>
      <sz val="11"/>
      <color theme="1"/>
      <name val="Tahoma"/>
      <family val="2"/>
    </font>
    <font>
      <i/>
      <sz val="11"/>
      <color theme="1"/>
      <name val="Tahoma"/>
      <family val="2"/>
    </font>
    <font>
      <b/>
      <sz val="12"/>
      <color theme="1"/>
      <name val="Arial"/>
      <family val="2"/>
    </font>
    <font>
      <b/>
      <sz val="12"/>
      <color theme="1"/>
      <name val="Calibri"/>
      <family val="2"/>
      <scheme val="minor"/>
    </font>
    <font>
      <b/>
      <sz val="12"/>
      <color indexed="9"/>
      <name val="Calibri"/>
      <family val="2"/>
      <scheme val="minor"/>
    </font>
    <font>
      <b/>
      <sz val="12"/>
      <color theme="0"/>
      <name val="Calibri"/>
      <family val="2"/>
      <scheme val="minor"/>
    </font>
    <font>
      <sz val="12"/>
      <name val="Calibri"/>
      <family val="2"/>
      <scheme val="minor"/>
    </font>
    <font>
      <b/>
      <sz val="12"/>
      <name val="Calibri"/>
      <family val="2"/>
      <scheme val="minor"/>
    </font>
    <font>
      <sz val="11"/>
      <color rgb="FF000000"/>
      <name val="Calibri"/>
      <family val="2"/>
      <scheme val="minor"/>
    </font>
    <font>
      <sz val="11"/>
      <color rgb="FF000000"/>
      <name val="Calibri"/>
      <family val="2"/>
    </font>
    <font>
      <sz val="11"/>
      <color rgb="FF000000"/>
      <name val="Calibri"/>
      <family val="2"/>
      <scheme val="minor"/>
    </font>
  </fonts>
  <fills count="171">
    <fill>
      <patternFill patternType="none"/>
    </fill>
    <fill>
      <patternFill patternType="gray125"/>
    </fill>
    <fill>
      <patternFill patternType="solid">
        <fgColor indexed="55"/>
        <bgColor indexed="64"/>
      </patternFill>
    </fill>
    <fill>
      <patternFill patternType="solid">
        <fgColor indexed="40"/>
        <bgColor indexed="64"/>
      </patternFill>
    </fill>
    <fill>
      <patternFill patternType="solid">
        <fgColor indexed="9"/>
        <bgColor indexed="64"/>
      </patternFill>
    </fill>
    <fill>
      <patternFill patternType="solid">
        <fgColor indexed="44"/>
        <bgColor indexed="64"/>
      </patternFill>
    </fill>
    <fill>
      <patternFill patternType="solid">
        <fgColor theme="0" tint="-0.34998626667073579"/>
        <bgColor indexed="64"/>
      </patternFill>
    </fill>
    <fill>
      <patternFill patternType="solid">
        <fgColor rgb="FF00B0F0"/>
        <bgColor indexed="64"/>
      </patternFill>
    </fill>
    <fill>
      <patternFill patternType="solid">
        <fgColor theme="0" tint="-0.499984740745262"/>
        <bgColor indexed="64"/>
      </patternFill>
    </fill>
    <fill>
      <patternFill patternType="solid">
        <fgColor rgb="FF969696"/>
        <bgColor indexed="64"/>
      </patternFill>
    </fill>
    <fill>
      <patternFill patternType="solid">
        <fgColor indexed="24"/>
        <bgColor indexed="64"/>
      </patternFill>
    </fill>
    <fill>
      <patternFill patternType="solid">
        <fgColor rgb="FF33CCFF"/>
        <bgColor indexed="64"/>
      </patternFill>
    </fill>
    <fill>
      <patternFill patternType="solid">
        <fgColor theme="0"/>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7"/>
        <bgColor indexed="47"/>
      </patternFill>
    </fill>
    <fill>
      <patternFill patternType="solid">
        <fgColor indexed="44"/>
        <bgColor indexed="44"/>
      </patternFill>
    </fill>
    <fill>
      <patternFill patternType="solid">
        <fgColor indexed="27"/>
        <bgColor indexed="27"/>
      </patternFill>
    </fill>
    <fill>
      <patternFill patternType="solid">
        <fgColor indexed="62"/>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57"/>
      </patternFill>
    </fill>
    <fill>
      <patternFill patternType="solid">
        <fgColor indexed="45"/>
        <bgColor indexed="45"/>
      </patternFill>
    </fill>
    <fill>
      <patternFill patternType="solid">
        <fgColor indexed="26"/>
        <bgColor indexed="26"/>
      </patternFill>
    </fill>
    <fill>
      <patternFill patternType="solid">
        <fgColor indexed="43"/>
        <bgColor indexed="43"/>
      </patternFill>
    </fill>
    <fill>
      <patternFill patternType="solid">
        <fgColor indexed="53"/>
      </patternFill>
    </fill>
    <fill>
      <patternFill patternType="solid">
        <fgColor indexed="22"/>
      </patternFill>
    </fill>
    <fill>
      <patternFill patternType="solid">
        <fgColor indexed="55"/>
      </patternFill>
    </fill>
    <fill>
      <patternFill patternType="solid">
        <fgColor indexed="27"/>
        <bgColor indexed="64"/>
      </patternFill>
    </fill>
    <fill>
      <patternFill patternType="solid">
        <fgColor indexed="26"/>
        <bgColor indexed="64"/>
      </patternFill>
    </fill>
    <fill>
      <patternFill patternType="solid">
        <fgColor indexed="26"/>
      </patternFill>
    </fill>
    <fill>
      <patternFill patternType="lightUp">
        <fgColor indexed="9"/>
        <bgColor indexed="55"/>
      </patternFill>
    </fill>
    <fill>
      <patternFill patternType="lightUp">
        <fgColor indexed="9"/>
        <bgColor indexed="53"/>
      </patternFill>
    </fill>
    <fill>
      <patternFill patternType="lightUp">
        <fgColor indexed="9"/>
        <bgColor indexed="22"/>
      </patternFill>
    </fill>
    <fill>
      <patternFill patternType="solid">
        <fgColor indexed="43"/>
      </patternFill>
    </fill>
    <fill>
      <patternFill patternType="solid">
        <fgColor indexed="63"/>
        <bgColor indexed="64"/>
      </patternFill>
    </fill>
    <fill>
      <patternFill patternType="solid">
        <fgColor rgb="FFFFFFCC"/>
      </patternFill>
    </fill>
    <fill>
      <patternFill patternType="solid">
        <fgColor theme="0" tint="-0.14999847407452621"/>
        <bgColor indexed="64"/>
      </patternFill>
    </fill>
    <fill>
      <patternFill patternType="solid">
        <fgColor theme="4"/>
      </patternFill>
    </fill>
    <fill>
      <patternFill patternType="solid">
        <fgColor theme="0" tint="-0.249977111117893"/>
        <bgColor indexed="64"/>
      </patternFill>
    </fill>
    <fill>
      <patternFill patternType="solid">
        <fgColor indexed="9"/>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1"/>
        <bgColor indexed="64"/>
      </patternFill>
    </fill>
    <fill>
      <patternFill patternType="solid">
        <fgColor indexed="14"/>
        <bgColor indexed="64"/>
      </patternFill>
    </fill>
    <fill>
      <patternFill patternType="solid">
        <fgColor rgb="FF0070C0"/>
        <bgColor indexed="64"/>
      </patternFill>
    </fill>
    <fill>
      <patternFill patternType="solid">
        <fgColor rgb="FFFF0000"/>
        <bgColor indexed="64"/>
      </patternFill>
    </fill>
    <fill>
      <patternFill patternType="solid">
        <fgColor rgb="FFFFFF00"/>
        <bgColor indexed="64"/>
      </patternFill>
    </fill>
    <fill>
      <patternFill patternType="solid">
        <fgColor rgb="FFC0C0C0"/>
        <bgColor indexed="64"/>
      </patternFill>
    </fill>
    <fill>
      <patternFill patternType="solid">
        <fgColor theme="6" tint="0.79998168889431442"/>
        <bgColor indexed="64"/>
      </patternFill>
    </fill>
    <fill>
      <patternFill patternType="solid">
        <fgColor rgb="FFFFC000"/>
        <bgColor indexed="64"/>
      </patternFill>
    </fill>
    <fill>
      <patternFill patternType="solid">
        <fgColor rgb="FF66FF33"/>
        <bgColor indexed="64"/>
      </patternFill>
    </fill>
    <fill>
      <patternFill patternType="solid">
        <fgColor rgb="FF92D050"/>
        <bgColor indexed="64"/>
      </patternFill>
    </fill>
    <fill>
      <patternFill patternType="solid">
        <fgColor rgb="FFCC0099"/>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1"/>
        <bgColor indexed="61"/>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15"/>
      </patternFill>
    </fill>
    <fill>
      <patternFill patternType="solid">
        <fgColor indexed="20"/>
      </patternFill>
    </fill>
    <fill>
      <patternFill patternType="solid">
        <fgColor rgb="FFFFFFCC"/>
        <bgColor indexed="64"/>
      </patternFill>
    </fill>
    <fill>
      <patternFill patternType="solid">
        <fgColor indexed="31"/>
        <bgColor indexed="64"/>
      </patternFill>
    </fill>
    <fill>
      <patternFill patternType="solid">
        <fgColor indexed="30"/>
        <bgColor indexed="64"/>
      </patternFill>
    </fill>
    <fill>
      <patternFill patternType="solid">
        <fgColor indexed="46"/>
        <bgColor indexed="64"/>
      </patternFill>
    </fill>
    <fill>
      <patternFill patternType="solid">
        <fgColor indexed="11"/>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53"/>
        <bgColor indexed="64"/>
      </patternFill>
    </fill>
    <fill>
      <patternFill patternType="solid">
        <fgColor theme="4" tint="0.79998168889431442"/>
        <bgColor theme="4" tint="0.79998168889431442"/>
      </patternFill>
    </fill>
    <fill>
      <patternFill patternType="solid">
        <fgColor theme="6" tint="-0.249977111117893"/>
        <bgColor theme="6" tint="-0.249977111117893"/>
      </patternFill>
    </fill>
    <fill>
      <patternFill patternType="solid">
        <fgColor indexed="60"/>
        <bgColor indexed="64"/>
      </patternFill>
    </fill>
    <fill>
      <patternFill patternType="solid">
        <fgColor theme="1" tint="0.499984740745262"/>
        <bgColor indexed="64"/>
      </patternFill>
    </fill>
    <fill>
      <patternFill patternType="solid">
        <fgColor rgb="FFFF9300"/>
        <bgColor indexed="64"/>
      </patternFill>
    </fill>
    <fill>
      <patternFill patternType="solid">
        <fgColor rgb="FFD883FF"/>
        <bgColor indexed="64"/>
      </patternFill>
    </fill>
    <fill>
      <patternFill patternType="solid">
        <fgColor rgb="FF00B050"/>
        <bgColor indexed="64"/>
      </patternFill>
    </fill>
    <fill>
      <patternFill patternType="solid">
        <fgColor theme="4" tint="-0.249977111117893"/>
        <bgColor indexed="64"/>
      </patternFill>
    </fill>
    <fill>
      <patternFill patternType="solid">
        <fgColor theme="1" tint="0.34998626667073579"/>
        <bgColor indexed="64"/>
      </patternFill>
    </fill>
    <fill>
      <patternFill patternType="solid">
        <fgColor rgb="FFFFCC00"/>
        <bgColor indexed="64"/>
      </patternFill>
    </fill>
    <fill>
      <patternFill patternType="solid">
        <fgColor rgb="FFFF9900"/>
        <bgColor indexed="64"/>
      </patternFill>
    </fill>
    <fill>
      <patternFill patternType="solid">
        <fgColor rgb="FF99CC00"/>
        <bgColor indexed="64"/>
      </patternFill>
    </fill>
    <fill>
      <patternFill patternType="solid">
        <fgColor rgb="FF99CCFF"/>
        <bgColor indexed="64"/>
      </patternFill>
    </fill>
    <fill>
      <patternFill patternType="solid">
        <fgColor rgb="FFFFFF99"/>
        <bgColor indexed="64"/>
      </patternFill>
    </fill>
    <fill>
      <patternFill patternType="solid">
        <fgColor rgb="FFCCFFCC"/>
        <bgColor indexed="64"/>
      </patternFill>
    </fill>
    <fill>
      <patternFill patternType="solid">
        <fgColor rgb="FFCCFFFF"/>
        <bgColor indexed="64"/>
      </patternFill>
    </fill>
    <fill>
      <patternFill patternType="solid">
        <fgColor rgb="FFFFD1A3"/>
        <bgColor indexed="64"/>
      </patternFill>
    </fill>
    <fill>
      <patternFill patternType="solid">
        <fgColor rgb="FFFFCC00"/>
      </patternFill>
    </fill>
    <fill>
      <patternFill patternType="solid">
        <fgColor rgb="FFFF9900"/>
      </patternFill>
    </fill>
    <fill>
      <patternFill patternType="solid">
        <fgColor rgb="FF99CC00"/>
      </patternFill>
    </fill>
    <fill>
      <patternFill patternType="solid">
        <fgColor rgb="FF99CCFF"/>
      </patternFill>
    </fill>
    <fill>
      <patternFill patternType="solid">
        <fgColor rgb="FFFFFF99"/>
      </patternFill>
    </fill>
    <fill>
      <patternFill patternType="solid">
        <fgColor rgb="FFCCFFCC"/>
      </patternFill>
    </fill>
    <fill>
      <patternFill patternType="solid">
        <fgColor rgb="FFCCFFFF"/>
      </patternFill>
    </fill>
    <fill>
      <patternFill patternType="solid">
        <fgColor rgb="FFFFD1A3"/>
      </patternFill>
    </fill>
  </fills>
  <borders count="1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hair">
        <color indexed="8"/>
      </left>
      <right/>
      <top/>
      <bottom style="hair">
        <color indexed="8"/>
      </bottom>
      <diagonal/>
    </border>
    <border>
      <left/>
      <right/>
      <top/>
      <bottom style="hair">
        <color indexed="8"/>
      </bottom>
      <diagonal/>
    </border>
    <border>
      <left style="hair">
        <color indexed="8"/>
      </left>
      <right style="hair">
        <color indexed="8"/>
      </right>
      <top/>
      <bottom style="hair">
        <color indexed="8"/>
      </bottom>
      <diagonal/>
    </border>
    <border>
      <left/>
      <right style="hair">
        <color indexed="8"/>
      </right>
      <top/>
      <bottom style="hair">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thin">
        <color indexed="62"/>
      </top>
      <bottom style="double">
        <color indexed="62"/>
      </bottom>
      <diagonal/>
    </border>
    <border>
      <left/>
      <right/>
      <top style="double">
        <color indexed="0"/>
      </top>
      <bottom/>
      <diagonal/>
    </border>
    <border>
      <left/>
      <right/>
      <top style="thin">
        <color indexed="64"/>
      </top>
      <bottom style="double">
        <color indexed="64"/>
      </bottom>
      <diagonal/>
    </border>
    <border>
      <left/>
      <right style="medium">
        <color indexed="64"/>
      </right>
      <top/>
      <bottom/>
      <diagonal/>
    </border>
    <border>
      <left style="medium">
        <color indexed="64"/>
      </left>
      <right/>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rgb="FFB8CCEC"/>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auto="1"/>
      </left>
      <right/>
      <top style="thin">
        <color auto="1"/>
      </top>
      <bottom style="thin">
        <color auto="1"/>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auto="1"/>
      </left>
      <right style="thin">
        <color auto="1"/>
      </right>
      <top style="thin">
        <color auto="1"/>
      </top>
      <bottom style="thin">
        <color auto="1"/>
      </bottom>
      <diagonal/>
    </border>
    <border>
      <left style="thin">
        <color indexed="64"/>
      </left>
      <right style="thin">
        <color auto="1"/>
      </right>
      <top style="thin">
        <color indexed="64"/>
      </top>
      <bottom/>
      <diagonal/>
    </border>
    <border>
      <left/>
      <right style="thin">
        <color auto="1"/>
      </right>
      <top style="thin">
        <color auto="1"/>
      </top>
      <bottom style="thin">
        <color auto="1"/>
      </bottom>
      <diagonal/>
    </border>
    <border>
      <left/>
      <right/>
      <top style="thin">
        <color auto="1"/>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right/>
      <top/>
      <bottom style="thick">
        <color indexed="48"/>
      </bottom>
      <diagonal/>
    </border>
    <border>
      <left/>
      <right/>
      <top/>
      <bottom style="thick">
        <color indexed="49"/>
      </bottom>
      <diagonal/>
    </border>
    <border>
      <left/>
      <right/>
      <top/>
      <bottom style="thick">
        <color indexed="58"/>
      </bottom>
      <diagonal/>
    </border>
    <border>
      <left/>
      <right/>
      <top/>
      <bottom style="medium">
        <color indexed="58"/>
      </bottom>
      <diagonal/>
    </border>
    <border>
      <left/>
      <right/>
      <top/>
      <bottom style="medium">
        <color indexed="49"/>
      </bottom>
      <diagonal/>
    </border>
    <border>
      <left/>
      <right/>
      <top/>
      <bottom style="double">
        <color indexed="17"/>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thin">
        <color indexed="49"/>
      </top>
      <bottom style="double">
        <color indexed="49"/>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theme="6" tint="0.79998168889431442"/>
      </top>
      <bottom style="thin">
        <color theme="6" tint="0.79998168889431442"/>
      </bottom>
      <diagonal/>
    </border>
    <border>
      <left/>
      <right/>
      <top/>
      <bottom style="thin">
        <color theme="4" tint="0.39997558519241921"/>
      </bottom>
      <diagonal/>
    </border>
    <border>
      <left style="thin">
        <color rgb="FFABABAB"/>
      </left>
      <right/>
      <top/>
      <bottom/>
      <diagonal/>
    </border>
    <border>
      <left/>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diagonal/>
    </border>
    <border>
      <left/>
      <right/>
      <top style="thin">
        <color auto="1"/>
      </top>
      <bottom style="double">
        <color auto="1"/>
      </bottom>
      <diagonal/>
    </border>
    <border>
      <left/>
      <right/>
      <top style="thin">
        <color rgb="FFABABAB"/>
      </top>
      <bottom/>
      <diagonal/>
    </border>
    <border>
      <left/>
      <right/>
      <top style="thin">
        <color theme="6" tint="-0.249977111117893"/>
      </top>
      <bottom style="thin">
        <color theme="6" tint="0.79998168889431442"/>
      </bottom>
      <diagonal/>
    </border>
    <border>
      <left/>
      <right/>
      <top style="thin">
        <color theme="6" tint="-0.249977111117893"/>
      </top>
      <bottom style="thin">
        <color theme="6" tint="0.59999389629810485"/>
      </bottom>
      <diagonal/>
    </border>
    <border>
      <left style="thin">
        <color rgb="FF000000"/>
      </left>
      <right/>
      <top/>
      <bottom/>
      <diagonal/>
    </border>
    <border>
      <left style="thin">
        <color indexed="64"/>
      </left>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s>
  <cellStyleXfs count="12582">
    <xf numFmtId="0" fontId="0" fillId="0" borderId="0"/>
    <xf numFmtId="0" fontId="4" fillId="0" borderId="0" applyNumberFormat="0" applyFill="0" applyBorder="0" applyAlignment="0" applyProtection="0">
      <alignment vertical="top"/>
      <protection locked="0"/>
    </xf>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43" fontId="5"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xf numFmtId="0" fontId="5" fillId="0" borderId="0"/>
    <xf numFmtId="0" fontId="7" fillId="0" borderId="0"/>
    <xf numFmtId="0" fontId="5" fillId="0" borderId="0" applyNumberFormat="0" applyFont="0" applyFill="0" applyBorder="0" applyAlignment="0" applyProtection="0"/>
    <xf numFmtId="0" fontId="8" fillId="0" borderId="0"/>
    <xf numFmtId="0" fontId="5" fillId="0" borderId="0"/>
    <xf numFmtId="0" fontId="5" fillId="0" borderId="0"/>
    <xf numFmtId="0" fontId="9"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9"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9"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xf numFmtId="0" fontId="5" fillId="0" borderId="0"/>
    <xf numFmtId="0" fontId="1"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applyNumberFormat="0" applyFont="0" applyFill="0" applyBorder="0" applyAlignment="0" applyProtection="0"/>
    <xf numFmtId="0" fontId="5"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xf numFmtId="0" fontId="5" fillId="0" borderId="0" applyNumberFormat="0" applyFon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14"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43" fontId="7" fillId="0" borderId="0" applyFont="0" applyFill="0" applyBorder="0" applyAlignment="0" applyProtection="0"/>
    <xf numFmtId="0" fontId="39" fillId="0" borderId="0"/>
    <xf numFmtId="9" fontId="1" fillId="0" borderId="0" applyFont="0" applyFill="0" applyBorder="0" applyAlignment="0" applyProtection="0"/>
    <xf numFmtId="0" fontId="40" fillId="10" borderId="1">
      <alignment horizontal="left" vertical="center" indent="1"/>
    </xf>
    <xf numFmtId="0" fontId="41" fillId="5" borderId="1">
      <alignment horizontal="center" vertical="center"/>
    </xf>
    <xf numFmtId="0" fontId="42" fillId="4" borderId="1">
      <alignment horizontal="left" vertical="center" indent="1"/>
    </xf>
    <xf numFmtId="3" fontId="41" fillId="4" borderId="1">
      <alignment horizontal="right" vertical="center" indent="1"/>
    </xf>
    <xf numFmtId="0" fontId="42" fillId="4" borderId="1">
      <alignment horizontal="left" vertical="center" indent="1"/>
    </xf>
    <xf numFmtId="3" fontId="41" fillId="4" borderId="1">
      <alignment horizontal="right" vertical="center" indent="1"/>
    </xf>
    <xf numFmtId="0" fontId="43" fillId="4" borderId="1">
      <alignment horizontal="left" indent="1"/>
    </xf>
    <xf numFmtId="0" fontId="5" fillId="0" borderId="0" applyNumberFormat="0" applyFill="0" applyBorder="0" applyAlignment="0" applyProtection="0"/>
    <xf numFmtId="0" fontId="5" fillId="0" borderId="0" applyNumberForma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9" fontId="8" fillId="0" borderId="0" applyFont="0" applyFill="0" applyBorder="0" applyAlignment="0" applyProtection="0"/>
    <xf numFmtId="166" fontId="1" fillId="0" borderId="0" applyFont="0" applyFill="0" applyBorder="0" applyAlignment="0" applyProtection="0"/>
    <xf numFmtId="0" fontId="1" fillId="0" borderId="0"/>
    <xf numFmtId="43" fontId="1" fillId="0" borderId="0" applyFont="0" applyFill="0" applyBorder="0" applyAlignment="0" applyProtection="0"/>
    <xf numFmtId="0" fontId="5" fillId="0" borderId="0"/>
    <xf numFmtId="0" fontId="8" fillId="0" borderId="0"/>
    <xf numFmtId="177" fontId="54" fillId="0" borderId="0" applyFont="0" applyFill="0" applyBorder="0" applyAlignment="0" applyProtection="0"/>
    <xf numFmtId="178" fontId="54" fillId="0" borderId="0" applyFont="0" applyFill="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179" fontId="54" fillId="0" borderId="0" applyFont="0" applyFill="0" applyBorder="0" applyAlignment="0" applyProtection="0"/>
    <xf numFmtId="180" fontId="54" fillId="0" borderId="0" applyFont="0" applyFill="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181" fontId="54" fillId="0" borderId="0" applyFont="0" applyFill="0" applyBorder="0" applyAlignment="0" applyProtection="0"/>
    <xf numFmtId="0" fontId="55" fillId="24"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55" fillId="24"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55" fillId="33"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55" fillId="32"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55" fillId="36"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7" fillId="28" borderId="0" applyNumberFormat="0" applyBorder="0" applyAlignment="0" applyProtection="0"/>
    <xf numFmtId="0" fontId="7" fillId="30" borderId="0" applyNumberFormat="0" applyBorder="0" applyAlignment="0" applyProtection="0"/>
    <xf numFmtId="0" fontId="55" fillId="30"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7" fillId="28" borderId="0" applyNumberFormat="0" applyBorder="0" applyAlignment="0" applyProtection="0"/>
    <xf numFmtId="0" fontId="7" fillId="37" borderId="0" applyNumberFormat="0" applyBorder="0" applyAlignment="0" applyProtection="0"/>
    <xf numFmtId="0" fontId="55" fillId="38"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19" fillId="0" borderId="3">
      <alignment horizontal="center" vertical="center"/>
    </xf>
    <xf numFmtId="0" fontId="6" fillId="0" borderId="0">
      <alignment horizontal="left" wrapText="1"/>
    </xf>
    <xf numFmtId="0" fontId="20" fillId="0" borderId="0" applyNumberFormat="0" applyFill="0" applyBorder="0" applyAlignment="0" applyProtection="0"/>
    <xf numFmtId="0" fontId="56" fillId="15" borderId="0" applyNumberFormat="0" applyBorder="0" applyAlignment="0" applyProtection="0"/>
    <xf numFmtId="0" fontId="57" fillId="40" borderId="14" applyNumberFormat="0" applyAlignment="0" applyProtection="0"/>
    <xf numFmtId="0" fontId="57" fillId="40" borderId="14" applyNumberFormat="0" applyAlignment="0" applyProtection="0"/>
    <xf numFmtId="0" fontId="58" fillId="0" borderId="15" applyNumberFormat="0" applyFill="0" applyAlignment="0" applyProtection="0"/>
    <xf numFmtId="0" fontId="59" fillId="41" borderId="16" applyNumberFormat="0" applyAlignment="0" applyProtection="0"/>
    <xf numFmtId="168" fontId="60" fillId="42" borderId="1">
      <alignment horizontal="right" vertical="center" indent="1"/>
    </xf>
    <xf numFmtId="3" fontId="60" fillId="4" borderId="1">
      <alignment horizontal="right" vertical="center" indent="1"/>
    </xf>
    <xf numFmtId="0" fontId="61" fillId="42" borderId="1">
      <alignment horizontal="right" vertical="center" indent="1"/>
    </xf>
    <xf numFmtId="3" fontId="61" fillId="4" borderId="1">
      <alignment horizontal="right" vertical="center" indent="1"/>
    </xf>
    <xf numFmtId="170" fontId="61" fillId="4" borderId="1">
      <alignment horizontal="right" vertical="center" indent="1"/>
    </xf>
    <xf numFmtId="0" fontId="62" fillId="4" borderId="1">
      <alignment horizontal="left" vertical="center" indent="1"/>
    </xf>
    <xf numFmtId="0" fontId="5" fillId="4" borderId="17"/>
    <xf numFmtId="0" fontId="63" fillId="13" borderId="1">
      <alignment horizontal="center" vertical="center"/>
    </xf>
    <xf numFmtId="168" fontId="60" fillId="4" borderId="1">
      <alignment horizontal="right" vertical="center" indent="1"/>
    </xf>
    <xf numFmtId="3" fontId="60" fillId="4" borderId="1">
      <alignment horizontal="right" vertical="center" indent="1"/>
    </xf>
    <xf numFmtId="0" fontId="5" fillId="4" borderId="0"/>
    <xf numFmtId="0" fontId="43" fillId="4" borderId="1">
      <alignment horizontal="left" vertical="center" indent="1"/>
    </xf>
    <xf numFmtId="0" fontId="43" fillId="4" borderId="18">
      <alignment horizontal="left" vertical="center" indent="1"/>
    </xf>
    <xf numFmtId="0" fontId="63" fillId="4" borderId="19">
      <alignment horizontal="left" vertical="center" indent="1"/>
    </xf>
    <xf numFmtId="0" fontId="61" fillId="4" borderId="1">
      <alignment horizontal="right" vertical="center" indent="1"/>
    </xf>
    <xf numFmtId="3" fontId="61" fillId="4" borderId="1">
      <alignment horizontal="right" vertical="center" indent="1"/>
    </xf>
    <xf numFmtId="0" fontId="64" fillId="10" borderId="1">
      <alignment horizontal="left" vertical="center" indent="1"/>
    </xf>
    <xf numFmtId="0" fontId="65" fillId="10" borderId="1">
      <alignment horizontal="left" vertical="center" indent="1"/>
    </xf>
    <xf numFmtId="0" fontId="66" fillId="4" borderId="17"/>
    <xf numFmtId="0" fontId="63" fillId="43" borderId="1">
      <alignment horizontal="left" vertical="center" indent="1"/>
    </xf>
    <xf numFmtId="43" fontId="1" fillId="0" borderId="0" applyFont="0" applyFill="0" applyBorder="0" applyAlignment="0" applyProtection="0"/>
    <xf numFmtId="182" fontId="1" fillId="0" borderId="0" applyFon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3" fontId="5"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2" fontId="5"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3" fontId="5" fillId="0" borderId="0" applyFont="0" applyFill="0" applyBorder="0" applyAlignment="0" applyProtection="0"/>
    <xf numFmtId="0" fontId="5" fillId="44" borderId="20" applyNumberFormat="0" applyFont="0" applyAlignment="0" applyProtection="0"/>
    <xf numFmtId="0" fontId="7" fillId="44" borderId="20" applyNumberFormat="0" applyFont="0" applyAlignment="0" applyProtection="0"/>
    <xf numFmtId="184" fontId="5" fillId="0" borderId="0" applyFont="0" applyFill="0" applyBorder="0" applyAlignment="0" applyProtection="0"/>
    <xf numFmtId="14" fontId="5" fillId="0" borderId="0" applyFont="0" applyFill="0" applyBorder="0" applyAlignment="0" applyProtection="0"/>
    <xf numFmtId="168" fontId="19" fillId="0" borderId="0" applyBorder="0"/>
    <xf numFmtId="168" fontId="19" fillId="0" borderId="13"/>
    <xf numFmtId="0" fontId="18" fillId="45" borderId="0" applyNumberFormat="0" applyBorder="0" applyAlignment="0" applyProtection="0"/>
    <xf numFmtId="0" fontId="18" fillId="46" borderId="0" applyNumberFormat="0" applyBorder="0" applyAlignment="0" applyProtection="0"/>
    <xf numFmtId="0" fontId="18" fillId="47" borderId="0" applyNumberFormat="0" applyBorder="0" applyAlignment="0" applyProtection="0"/>
    <xf numFmtId="0" fontId="67" fillId="19" borderId="14" applyNumberFormat="0" applyAlignment="0" applyProtection="0"/>
    <xf numFmtId="185" fontId="5" fillId="0" borderId="0" applyFont="0" applyFill="0" applyBorder="0" applyAlignment="0" applyProtection="0"/>
    <xf numFmtId="185" fontId="5" fillId="0" borderId="0" applyFont="0" applyFill="0" applyBorder="0" applyAlignment="0" applyProtection="0"/>
    <xf numFmtId="0" fontId="5" fillId="0" borderId="0" applyFont="0" applyFill="0" applyBorder="0" applyAlignment="0" applyProtection="0"/>
    <xf numFmtId="0" fontId="68" fillId="0" borderId="0" applyNumberFormat="0" applyFill="0" applyBorder="0" applyAlignment="0" applyProtection="0"/>
    <xf numFmtId="2" fontId="5" fillId="0" borderId="0" applyFont="0" applyFill="0" applyBorder="0" applyAlignment="0" applyProtection="0"/>
    <xf numFmtId="1" fontId="69" fillId="0" borderId="0" applyNumberFormat="0" applyFill="0" applyBorder="0" applyAlignment="0" applyProtection="0">
      <alignment horizontal="center" vertical="top"/>
    </xf>
    <xf numFmtId="0" fontId="70" fillId="16" borderId="0" applyNumberFormat="0" applyBorder="0" applyAlignment="0" applyProtection="0"/>
    <xf numFmtId="38" fontId="15" fillId="13" borderId="0" applyNumberFormat="0" applyBorder="0" applyAlignment="0" applyProtection="0"/>
    <xf numFmtId="186" fontId="71" fillId="0" borderId="12" applyNumberFormat="0" applyFill="0" applyBorder="0" applyProtection="0">
      <alignment horizontal="left"/>
    </xf>
    <xf numFmtId="0" fontId="72" fillId="0" borderId="21" applyNumberFormat="0" applyFill="0" applyAlignment="0" applyProtection="0"/>
    <xf numFmtId="0" fontId="73" fillId="0" borderId="22" applyNumberFormat="0" applyFill="0" applyAlignment="0" applyProtection="0"/>
    <xf numFmtId="0" fontId="74" fillId="0" borderId="23" applyNumberFormat="0" applyFill="0" applyAlignment="0" applyProtection="0"/>
    <xf numFmtId="0" fontId="74" fillId="0" borderId="0" applyNumberFormat="0" applyFill="0" applyBorder="0" applyAlignment="0" applyProtection="0"/>
    <xf numFmtId="0" fontId="75"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170" fontId="54" fillId="0" borderId="0" applyFont="0" applyFill="0" applyBorder="0" applyAlignment="0" applyProtection="0"/>
    <xf numFmtId="3" fontId="54" fillId="0" borderId="0" applyFont="0" applyFill="0" applyBorder="0" applyAlignment="0" applyProtection="0"/>
    <xf numFmtId="10" fontId="15" fillId="4" borderId="1" applyNumberFormat="0" applyBorder="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56" fillId="15" borderId="0" applyNumberFormat="0" applyBorder="0" applyAlignment="0" applyProtection="0"/>
    <xf numFmtId="0" fontId="58" fillId="0" borderId="15" applyNumberFormat="0" applyFill="0" applyAlignment="0" applyProtection="0"/>
    <xf numFmtId="0" fontId="76" fillId="0" borderId="17" applyNumberFormat="0" applyFill="0" applyProtection="0">
      <alignment horizontal="left" vertical="top" wrapText="1"/>
    </xf>
    <xf numFmtId="0" fontId="77" fillId="0" borderId="0"/>
    <xf numFmtId="164" fontId="19" fillId="0" borderId="0" applyFont="0" applyFill="0" applyBorder="0" applyAlignment="0" applyProtection="0"/>
    <xf numFmtId="165" fontId="19"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7" fontId="5" fillId="0" borderId="0" applyFont="0" applyFill="0" applyBorder="0" applyAlignment="0" applyProtection="0"/>
    <xf numFmtId="188" fontId="5" fillId="0" borderId="0" applyFont="0" applyFill="0" applyBorder="0" applyAlignment="0" applyProtection="0"/>
    <xf numFmtId="189" fontId="19" fillId="0" borderId="0" applyFont="0" applyFill="0" applyBorder="0" applyAlignment="0" applyProtection="0"/>
    <xf numFmtId="190" fontId="19" fillId="0" borderId="0" applyFont="0" applyFill="0" applyBorder="0" applyAlignment="0" applyProtection="0"/>
    <xf numFmtId="0" fontId="78" fillId="0" borderId="0" applyNumberFormat="0">
      <alignment horizontal="right"/>
    </xf>
    <xf numFmtId="0" fontId="79" fillId="48" borderId="0" applyNumberFormat="0" applyBorder="0" applyAlignment="0" applyProtection="0"/>
    <xf numFmtId="0" fontId="79" fillId="48" borderId="0" applyNumberFormat="0" applyBorder="0" applyAlignment="0" applyProtection="0"/>
    <xf numFmtId="0" fontId="80" fillId="0" borderId="0"/>
    <xf numFmtId="0" fontId="81" fillId="0" borderId="0"/>
    <xf numFmtId="0" fontId="82"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19" fillId="0" borderId="0"/>
    <xf numFmtId="0" fontId="19" fillId="0" borderId="0"/>
    <xf numFmtId="0" fontId="5" fillId="0" borderId="0"/>
    <xf numFmtId="0" fontId="83" fillId="0" borderId="0"/>
    <xf numFmtId="0" fontId="5" fillId="0" borderId="0"/>
    <xf numFmtId="0" fontId="1" fillId="0" borderId="0"/>
    <xf numFmtId="0" fontId="83" fillId="0" borderId="0"/>
    <xf numFmtId="0" fontId="7"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5"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xf numFmtId="0" fontId="5" fillId="0" borderId="0"/>
    <xf numFmtId="0" fontId="5" fillId="0" borderId="0"/>
    <xf numFmtId="0" fontId="83" fillId="0" borderId="0"/>
    <xf numFmtId="0" fontId="83" fillId="0" borderId="0"/>
    <xf numFmtId="0" fontId="83" fillId="0" borderId="0"/>
    <xf numFmtId="0" fontId="5" fillId="0" borderId="0"/>
    <xf numFmtId="0" fontId="83"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83"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1"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1" fontId="19" fillId="0" borderId="0" applyFill="0" applyBorder="0" applyAlignment="0" applyProtection="0">
      <alignment horizontal="right"/>
    </xf>
    <xf numFmtId="0" fontId="7" fillId="44" borderId="20" applyNumberFormat="0" applyFont="0" applyAlignment="0" applyProtection="0"/>
    <xf numFmtId="0" fontId="54" fillId="0" borderId="0">
      <alignment horizontal="left"/>
    </xf>
    <xf numFmtId="0" fontId="84" fillId="40" borderId="24" applyNumberFormat="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2" fontId="81" fillId="0" borderId="0" applyFont="0" applyFill="0" applyBorder="0" applyAlignment="0" applyProtection="0"/>
    <xf numFmtId="193" fontId="54" fillId="0" borderId="0" applyFont="0" applyFill="0" applyBorder="0" applyAlignment="0" applyProtection="0"/>
    <xf numFmtId="194" fontId="54" fillId="0" borderId="0" applyFont="0" applyFill="0" applyBorder="0" applyAlignment="0" applyProtection="0"/>
    <xf numFmtId="9" fontId="8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4" fillId="0" borderId="0"/>
    <xf numFmtId="3" fontId="76" fillId="0" borderId="0" applyFill="0" applyBorder="0" applyProtection="0">
      <alignment horizontal="right"/>
    </xf>
    <xf numFmtId="49" fontId="76" fillId="0" borderId="0" applyFill="0" applyBorder="0" applyProtection="0">
      <alignment horizontal="right"/>
    </xf>
    <xf numFmtId="49" fontId="76" fillId="0" borderId="0" applyFill="0" applyBorder="0" applyProtection="0">
      <alignment horizontal="left"/>
    </xf>
    <xf numFmtId="49" fontId="85" fillId="0" borderId="0" applyFill="0" applyBorder="0" applyProtection="0">
      <alignment horizontal="right"/>
    </xf>
    <xf numFmtId="49" fontId="6" fillId="0" borderId="0" applyFill="0" applyBorder="0" applyProtection="0">
      <alignment horizontal="left"/>
    </xf>
    <xf numFmtId="0" fontId="85" fillId="0" borderId="0" applyNumberFormat="0" applyFill="0" applyBorder="0" applyProtection="0"/>
    <xf numFmtId="49" fontId="85" fillId="0" borderId="17" applyFill="0" applyProtection="0">
      <alignment horizontal="center"/>
    </xf>
    <xf numFmtId="49" fontId="85" fillId="0" borderId="17" applyFill="0" applyProtection="0">
      <alignment horizontal="center" vertical="justify" wrapText="1"/>
    </xf>
    <xf numFmtId="49" fontId="86" fillId="0" borderId="17" applyFill="0" applyProtection="0">
      <alignment horizontal="center" vertical="top" wrapText="1"/>
    </xf>
    <xf numFmtId="49" fontId="85" fillId="0" borderId="0" applyFill="0" applyBorder="0" applyProtection="0">
      <alignment horizontal="right" vertical="top"/>
    </xf>
    <xf numFmtId="49" fontId="76" fillId="0" borderId="0" applyFill="0" applyBorder="0" applyProtection="0">
      <alignment horizontal="right" vertical="top" wrapText="1"/>
    </xf>
    <xf numFmtId="0" fontId="9" fillId="0" borderId="0" applyNumberFormat="0" applyFill="0" applyBorder="0" applyAlignment="0" applyProtection="0"/>
    <xf numFmtId="0" fontId="87" fillId="0" borderId="0" applyNumberFormat="0" applyFill="0" applyBorder="0" applyAlignment="0" applyProtection="0"/>
    <xf numFmtId="49" fontId="85" fillId="0" borderId="25" applyFill="0" applyProtection="0">
      <alignment horizontal="center"/>
    </xf>
    <xf numFmtId="49" fontId="85" fillId="0" borderId="25" applyFill="0" applyProtection="0">
      <alignment horizontal="center" wrapText="1"/>
    </xf>
    <xf numFmtId="0" fontId="85" fillId="0" borderId="25" applyFill="0" applyProtection="0">
      <alignment horizontal="center"/>
    </xf>
    <xf numFmtId="0" fontId="86" fillId="0" borderId="25" applyFill="0" applyProtection="0">
      <alignment horizontal="center" vertical="top"/>
    </xf>
    <xf numFmtId="0" fontId="76" fillId="0" borderId="26" applyNumberFormat="0" applyFill="0" applyProtection="0">
      <alignment vertical="top"/>
    </xf>
    <xf numFmtId="49" fontId="85" fillId="0" borderId="26" applyFill="0" applyProtection="0">
      <alignment horizontal="center" vertical="justify" wrapText="1"/>
    </xf>
    <xf numFmtId="49" fontId="85" fillId="0" borderId="26" applyFill="0" applyProtection="0">
      <alignment horizontal="center"/>
    </xf>
    <xf numFmtId="0" fontId="85" fillId="0" borderId="26" applyFill="0" applyProtection="0">
      <alignment horizontal="center"/>
    </xf>
    <xf numFmtId="0" fontId="86" fillId="0" borderId="26" applyFill="0" applyProtection="0">
      <alignment horizontal="center" vertical="top"/>
    </xf>
    <xf numFmtId="0" fontId="85" fillId="0" borderId="0" applyNumberFormat="0" applyFill="0" applyBorder="0" applyProtection="0">
      <alignment horizontal="left"/>
    </xf>
    <xf numFmtId="0" fontId="76" fillId="49" borderId="17" applyNumberFormat="0" applyAlignment="0" applyProtection="0"/>
    <xf numFmtId="3" fontId="76" fillId="49" borderId="17" applyProtection="0">
      <alignment horizontal="right"/>
    </xf>
    <xf numFmtId="49" fontId="76" fillId="13" borderId="0" applyBorder="0" applyProtection="0">
      <alignment horizontal="right"/>
    </xf>
    <xf numFmtId="0" fontId="88" fillId="49" borderId="17" applyNumberFormat="0" applyProtection="0">
      <alignment horizontal="left" vertical="top" wrapText="1"/>
    </xf>
    <xf numFmtId="0" fontId="76" fillId="0" borderId="17" applyNumberFormat="0" applyFill="0" applyAlignment="0" applyProtection="0"/>
    <xf numFmtId="3" fontId="76" fillId="0" borderId="17" applyFill="0" applyProtection="0">
      <alignment horizontal="right"/>
    </xf>
    <xf numFmtId="0" fontId="88" fillId="0" borderId="17" applyNumberFormat="0" applyFill="0" applyProtection="0">
      <alignment horizontal="left" vertical="top" wrapText="1"/>
    </xf>
    <xf numFmtId="0" fontId="70" fillId="16" borderId="0" applyNumberFormat="0" applyBorder="0" applyAlignment="0" applyProtection="0"/>
    <xf numFmtId="0" fontId="19" fillId="0" borderId="5">
      <alignment horizontal="center" vertical="center"/>
    </xf>
    <xf numFmtId="164" fontId="5" fillId="0" borderId="0" applyFont="0" applyFill="0" applyBorder="0" applyAlignment="0" applyProtection="0"/>
    <xf numFmtId="0" fontId="84" fillId="40" borderId="24" applyNumberFormat="0" applyAlignment="0" applyProtection="0"/>
    <xf numFmtId="195" fontId="5" fillId="0" borderId="0" applyFont="0" applyFill="0" applyBorder="0" applyAlignment="0" applyProtection="0"/>
    <xf numFmtId="186" fontId="89" fillId="0" borderId="12" applyNumberFormat="0" applyFill="0" applyBorder="0" applyProtection="0">
      <alignment horizontal="left"/>
    </xf>
    <xf numFmtId="0" fontId="5" fillId="0" borderId="0"/>
    <xf numFmtId="0" fontId="90" fillId="0" borderId="0"/>
    <xf numFmtId="0" fontId="5" fillId="0" borderId="0" applyNumberFormat="0"/>
    <xf numFmtId="0" fontId="68"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3" fillId="0" borderId="0" applyNumberFormat="0" applyFont="0" applyFill="0" applyAlignment="0" applyProtection="0"/>
    <xf numFmtId="0" fontId="72" fillId="0" borderId="21" applyNumberFormat="0" applyFill="0" applyAlignment="0" applyProtection="0"/>
    <xf numFmtId="0" fontId="94" fillId="0" borderId="0" applyNumberFormat="0" applyFont="0" applyFill="0" applyAlignment="0" applyProtection="0"/>
    <xf numFmtId="0" fontId="73" fillId="0" borderId="22" applyNumberFormat="0" applyFill="0" applyAlignment="0" applyProtection="0"/>
    <xf numFmtId="0" fontId="74" fillId="0" borderId="23" applyNumberFormat="0" applyFill="0" applyAlignment="0" applyProtection="0"/>
    <xf numFmtId="0" fontId="74" fillId="0" borderId="0" applyNumberFormat="0" applyFill="0" applyBorder="0" applyAlignment="0" applyProtection="0"/>
    <xf numFmtId="186" fontId="89" fillId="0" borderId="12" applyNumberFormat="0" applyFill="0" applyBorder="0" applyProtection="0">
      <alignment horizontal="right"/>
    </xf>
    <xf numFmtId="0" fontId="18" fillId="0" borderId="27" applyNumberFormat="0" applyFill="0" applyAlignment="0" applyProtection="0"/>
    <xf numFmtId="0" fontId="5" fillId="0" borderId="28" applyNumberFormat="0" applyFont="0" applyBorder="0" applyAlignment="0" applyProtection="0"/>
    <xf numFmtId="186" fontId="95" fillId="0" borderId="0" applyNumberFormat="0" applyFill="0" applyBorder="0" applyAlignment="0" applyProtection="0">
      <alignment horizontal="left"/>
    </xf>
    <xf numFmtId="0" fontId="59" fillId="41" borderId="16" applyNumberFormat="0" applyAlignment="0" applyProtection="0"/>
    <xf numFmtId="165" fontId="5" fillId="0" borderId="0" applyFont="0" applyFill="0" applyBorder="0" applyAlignment="0" applyProtection="0"/>
    <xf numFmtId="0" fontId="20" fillId="0" borderId="0" applyNumberFormat="0" applyFill="0" applyBorder="0" applyAlignment="0" applyProtection="0"/>
    <xf numFmtId="0" fontId="96" fillId="0" borderId="0" applyProtection="0"/>
    <xf numFmtId="196" fontId="96" fillId="0" borderId="0" applyProtection="0"/>
    <xf numFmtId="0" fontId="97" fillId="0" borderId="0" applyProtection="0"/>
    <xf numFmtId="0" fontId="98" fillId="0" borderId="0" applyProtection="0"/>
    <xf numFmtId="0" fontId="96" fillId="0" borderId="29" applyProtection="0"/>
    <xf numFmtId="0" fontId="96" fillId="0" borderId="0"/>
    <xf numFmtId="10" fontId="96" fillId="0" borderId="0" applyProtection="0"/>
    <xf numFmtId="0" fontId="96" fillId="0" borderId="0"/>
    <xf numFmtId="2" fontId="96" fillId="0" borderId="0" applyProtection="0"/>
    <xf numFmtId="4" fontId="96" fillId="0" borderId="0" applyProtection="0"/>
    <xf numFmtId="0" fontId="99"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9" fillId="0" borderId="0"/>
    <xf numFmtId="197" fontId="9" fillId="0" borderId="0" applyFont="0" applyFill="0" applyBorder="0" applyAlignment="0" applyProtection="0"/>
    <xf numFmtId="198" fontId="9" fillId="0" borderId="0" applyFont="0" applyFill="0" applyBorder="0" applyAlignment="0" applyProtection="0"/>
    <xf numFmtId="38" fontId="9" fillId="0" borderId="0" applyFont="0" applyFill="0" applyBorder="0" applyAlignment="0" applyProtection="0"/>
    <xf numFmtId="40" fontId="9" fillId="0" borderId="0" applyFont="0" applyFill="0" applyBorder="0" applyAlignment="0" applyProtection="0"/>
    <xf numFmtId="0" fontId="8" fillId="0" borderId="0"/>
    <xf numFmtId="0" fontId="8" fillId="0" borderId="0"/>
    <xf numFmtId="43" fontId="1" fillId="0" borderId="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1" fillId="0" borderId="0"/>
    <xf numFmtId="0" fontId="1" fillId="0" borderId="0"/>
    <xf numFmtId="0" fontId="112" fillId="0" borderId="0" applyNumberFormat="0" applyFont="0" applyFill="0" applyBorder="0" applyAlignment="0" applyProtection="0"/>
    <xf numFmtId="0" fontId="1" fillId="0" borderId="0"/>
    <xf numFmtId="0" fontId="1" fillId="0" borderId="0"/>
    <xf numFmtId="185" fontId="1" fillId="0" borderId="0"/>
    <xf numFmtId="185" fontId="1" fillId="0" borderId="0"/>
    <xf numFmtId="185" fontId="4" fillId="0" borderId="0" applyNumberFormat="0" applyFill="0" applyBorder="0" applyAlignment="0" applyProtection="0">
      <alignment vertical="top"/>
      <protection locked="0"/>
    </xf>
    <xf numFmtId="185" fontId="7" fillId="0" borderId="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39" fillId="0" borderId="0"/>
    <xf numFmtId="185" fontId="7" fillId="14" borderId="0" applyNumberFormat="0" applyBorder="0" applyAlignment="0" applyProtection="0"/>
    <xf numFmtId="185" fontId="7" fillId="15" borderId="0" applyNumberFormat="0" applyBorder="0" applyAlignment="0" applyProtection="0"/>
    <xf numFmtId="185" fontId="7" fillId="16" borderId="0" applyNumberFormat="0" applyBorder="0" applyAlignment="0" applyProtection="0"/>
    <xf numFmtId="185" fontId="7" fillId="17" borderId="0" applyNumberFormat="0" applyBorder="0" applyAlignment="0" applyProtection="0"/>
    <xf numFmtId="185" fontId="7" fillId="18" borderId="0" applyNumberFormat="0" applyBorder="0" applyAlignment="0" applyProtection="0"/>
    <xf numFmtId="185" fontId="7" fillId="19" borderId="0" applyNumberFormat="0" applyBorder="0" applyAlignment="0" applyProtection="0"/>
    <xf numFmtId="185" fontId="7" fillId="14" borderId="0" applyNumberFormat="0" applyBorder="0" applyAlignment="0" applyProtection="0"/>
    <xf numFmtId="185" fontId="7" fillId="15" borderId="0" applyNumberFormat="0" applyBorder="0" applyAlignment="0" applyProtection="0"/>
    <xf numFmtId="185" fontId="7" fillId="16" borderId="0" applyNumberFormat="0" applyBorder="0" applyAlignment="0" applyProtection="0"/>
    <xf numFmtId="185" fontId="7" fillId="17" borderId="0" applyNumberFormat="0" applyBorder="0" applyAlignment="0" applyProtection="0"/>
    <xf numFmtId="185" fontId="7" fillId="18" borderId="0" applyNumberFormat="0" applyBorder="0" applyAlignment="0" applyProtection="0"/>
    <xf numFmtId="185" fontId="7" fillId="19" borderId="0" applyNumberFormat="0" applyBorder="0" applyAlignment="0" applyProtection="0"/>
    <xf numFmtId="185" fontId="7" fillId="20" borderId="0" applyNumberFormat="0" applyBorder="0" applyAlignment="0" applyProtection="0"/>
    <xf numFmtId="185" fontId="7" fillId="21" borderId="0" applyNumberFormat="0" applyBorder="0" applyAlignment="0" applyProtection="0"/>
    <xf numFmtId="185" fontId="7" fillId="22" borderId="0" applyNumberFormat="0" applyBorder="0" applyAlignment="0" applyProtection="0"/>
    <xf numFmtId="185" fontId="7" fillId="17" borderId="0" applyNumberFormat="0" applyBorder="0" applyAlignment="0" applyProtection="0"/>
    <xf numFmtId="185" fontId="7" fillId="20" borderId="0" applyNumberFormat="0" applyBorder="0" applyAlignment="0" applyProtection="0"/>
    <xf numFmtId="185" fontId="7" fillId="23" borderId="0" applyNumberFormat="0" applyBorder="0" applyAlignment="0" applyProtection="0"/>
    <xf numFmtId="185" fontId="7" fillId="20" borderId="0" applyNumberFormat="0" applyBorder="0" applyAlignment="0" applyProtection="0"/>
    <xf numFmtId="185" fontId="7" fillId="21" borderId="0" applyNumberFormat="0" applyBorder="0" applyAlignment="0" applyProtection="0"/>
    <xf numFmtId="185" fontId="7" fillId="22" borderId="0" applyNumberFormat="0" applyBorder="0" applyAlignment="0" applyProtection="0"/>
    <xf numFmtId="185" fontId="7" fillId="17" borderId="0" applyNumberFormat="0" applyBorder="0" applyAlignment="0" applyProtection="0"/>
    <xf numFmtId="185" fontId="7" fillId="20" borderId="0" applyNumberFormat="0" applyBorder="0" applyAlignment="0" applyProtection="0"/>
    <xf numFmtId="185" fontId="7" fillId="23" borderId="0" applyNumberFormat="0" applyBorder="0" applyAlignment="0" applyProtection="0"/>
    <xf numFmtId="185" fontId="55" fillId="24" borderId="0" applyNumberFormat="0" applyBorder="0" applyAlignment="0" applyProtection="0"/>
    <xf numFmtId="185" fontId="55" fillId="21" borderId="0" applyNumberFormat="0" applyBorder="0" applyAlignment="0" applyProtection="0"/>
    <xf numFmtId="185" fontId="55" fillId="22" borderId="0" applyNumberFormat="0" applyBorder="0" applyAlignment="0" applyProtection="0"/>
    <xf numFmtId="185" fontId="55" fillId="25" borderId="0" applyNumberFormat="0" applyBorder="0" applyAlignment="0" applyProtection="0"/>
    <xf numFmtId="185" fontId="55" fillId="26" borderId="0" applyNumberFormat="0" applyBorder="0" applyAlignment="0" applyProtection="0"/>
    <xf numFmtId="185" fontId="55" fillId="27" borderId="0" applyNumberFormat="0" applyBorder="0" applyAlignment="0" applyProtection="0"/>
    <xf numFmtId="185" fontId="55" fillId="24" borderId="0" applyNumberFormat="0" applyBorder="0" applyAlignment="0" applyProtection="0"/>
    <xf numFmtId="185" fontId="55" fillId="21" borderId="0" applyNumberFormat="0" applyBorder="0" applyAlignment="0" applyProtection="0"/>
    <xf numFmtId="185" fontId="55" fillId="22" borderId="0" applyNumberFormat="0" applyBorder="0" applyAlignment="0" applyProtection="0"/>
    <xf numFmtId="185" fontId="55" fillId="25" borderId="0" applyNumberFormat="0" applyBorder="0" applyAlignment="0" applyProtection="0"/>
    <xf numFmtId="185" fontId="55" fillId="26" borderId="0" applyNumberFormat="0" applyBorder="0" applyAlignment="0" applyProtection="0"/>
    <xf numFmtId="185" fontId="55" fillId="27" borderId="0" applyNumberFormat="0" applyBorder="0" applyAlignment="0" applyProtection="0"/>
    <xf numFmtId="185" fontId="7" fillId="28" borderId="0" applyNumberFormat="0" applyBorder="0" applyAlignment="0" applyProtection="0"/>
    <xf numFmtId="185" fontId="7" fillId="29" borderId="0" applyNumberFormat="0" applyBorder="0" applyAlignment="0" applyProtection="0"/>
    <xf numFmtId="185" fontId="55" fillId="30"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55" fillId="31" borderId="0" applyNumberFormat="0" applyBorder="0" applyAlignment="0" applyProtection="0"/>
    <xf numFmtId="185" fontId="7" fillId="28" borderId="0" applyNumberFormat="0" applyBorder="0" applyAlignment="0" applyProtection="0"/>
    <xf numFmtId="185" fontId="7" fillId="32" borderId="0" applyNumberFormat="0" applyBorder="0" applyAlignment="0" applyProtection="0"/>
    <xf numFmtId="185" fontId="55" fillId="33"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55" fillId="34" borderId="0" applyNumberFormat="0" applyBorder="0" applyAlignment="0" applyProtection="0"/>
    <xf numFmtId="185" fontId="7" fillId="28" borderId="0" applyNumberFormat="0" applyBorder="0" applyAlignment="0" applyProtection="0"/>
    <xf numFmtId="185" fontId="7" fillId="28" borderId="0" applyNumberFormat="0" applyBorder="0" applyAlignment="0" applyProtection="0"/>
    <xf numFmtId="185" fontId="55" fillId="32"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55" fillId="35" borderId="0" applyNumberFormat="0" applyBorder="0" applyAlignment="0" applyProtection="0"/>
    <xf numFmtId="185" fontId="7" fillId="28" borderId="0" applyNumberFormat="0" applyBorder="0" applyAlignment="0" applyProtection="0"/>
    <xf numFmtId="185" fontId="7" fillId="32" borderId="0" applyNumberFormat="0" applyBorder="0" applyAlignment="0" applyProtection="0"/>
    <xf numFmtId="185" fontId="55" fillId="36"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55" fillId="25" borderId="0" applyNumberFormat="0" applyBorder="0" applyAlignment="0" applyProtection="0"/>
    <xf numFmtId="185" fontId="7" fillId="28" borderId="0" applyNumberFormat="0" applyBorder="0" applyAlignment="0" applyProtection="0"/>
    <xf numFmtId="185" fontId="7" fillId="30" borderId="0" applyNumberFormat="0" applyBorder="0" applyAlignment="0" applyProtection="0"/>
    <xf numFmtId="185" fontId="55" fillId="30"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55" fillId="26" borderId="0" applyNumberFormat="0" applyBorder="0" applyAlignment="0" applyProtection="0"/>
    <xf numFmtId="185" fontId="7" fillId="28" borderId="0" applyNumberFormat="0" applyBorder="0" applyAlignment="0" applyProtection="0"/>
    <xf numFmtId="185" fontId="7" fillId="37" borderId="0" applyNumberFormat="0" applyBorder="0" applyAlignment="0" applyProtection="0"/>
    <xf numFmtId="185" fontId="55" fillId="38"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5" fillId="39" borderId="0" applyNumberFormat="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19" fillId="0" borderId="3">
      <alignment horizontal="center" vertical="center"/>
    </xf>
    <xf numFmtId="185" fontId="6" fillId="0" borderId="0">
      <alignment horizontal="left" wrapText="1"/>
    </xf>
    <xf numFmtId="185" fontId="20" fillId="0" borderId="0" applyNumberFormat="0" applyFill="0" applyBorder="0" applyAlignment="0" applyProtection="0"/>
    <xf numFmtId="185" fontId="56" fillId="15" borderId="0" applyNumberFormat="0" applyBorder="0" applyAlignment="0" applyProtection="0"/>
    <xf numFmtId="185" fontId="57" fillId="40" borderId="14" applyNumberFormat="0" applyAlignment="0" applyProtection="0"/>
    <xf numFmtId="185" fontId="57" fillId="40" borderId="14" applyNumberFormat="0" applyAlignment="0" applyProtection="0"/>
    <xf numFmtId="185" fontId="58" fillId="0" borderId="15" applyNumberFormat="0" applyFill="0" applyAlignment="0" applyProtection="0"/>
    <xf numFmtId="185" fontId="59" fillId="41" borderId="16" applyNumberFormat="0" applyAlignment="0" applyProtection="0"/>
    <xf numFmtId="185" fontId="61" fillId="42" borderId="1">
      <alignment horizontal="right" vertical="center" indent="1"/>
    </xf>
    <xf numFmtId="185" fontId="42" fillId="4" borderId="1">
      <alignment horizontal="left" vertical="center" indent="1"/>
    </xf>
    <xf numFmtId="185" fontId="62" fillId="4" borderId="1">
      <alignment horizontal="left" vertical="center" indent="1"/>
    </xf>
    <xf numFmtId="185" fontId="5" fillId="4" borderId="17"/>
    <xf numFmtId="185" fontId="41" fillId="5" borderId="1">
      <alignment horizontal="center" vertical="center"/>
    </xf>
    <xf numFmtId="185" fontId="63" fillId="13" borderId="1">
      <alignment horizontal="center" vertical="center"/>
    </xf>
    <xf numFmtId="185" fontId="5" fillId="4" borderId="0"/>
    <xf numFmtId="185" fontId="43" fillId="4" borderId="1">
      <alignment horizontal="left" vertical="center" indent="1"/>
    </xf>
    <xf numFmtId="185" fontId="43" fillId="4" borderId="18">
      <alignment horizontal="left" vertical="center" indent="1"/>
    </xf>
    <xf numFmtId="185" fontId="63" fillId="4" borderId="19">
      <alignment horizontal="left" vertical="center" indent="1"/>
    </xf>
    <xf numFmtId="185" fontId="43" fillId="4" borderId="1">
      <alignment horizontal="left" indent="1"/>
    </xf>
    <xf numFmtId="185" fontId="61" fillId="4" borderId="1">
      <alignment horizontal="right" vertical="center" indent="1"/>
    </xf>
    <xf numFmtId="185" fontId="64" fillId="10" borderId="1">
      <alignment horizontal="left" vertical="center" indent="1"/>
    </xf>
    <xf numFmtId="185" fontId="40" fillId="10" borderId="1">
      <alignment horizontal="left" vertical="center" indent="1"/>
    </xf>
    <xf numFmtId="185" fontId="65" fillId="10" borderId="1">
      <alignment horizontal="left" vertical="center" indent="1"/>
    </xf>
    <xf numFmtId="185" fontId="42" fillId="4" borderId="1">
      <alignment horizontal="left" vertical="center" indent="1"/>
    </xf>
    <xf numFmtId="185" fontId="66" fillId="4" borderId="17"/>
    <xf numFmtId="185" fontId="63" fillId="43" borderId="1">
      <alignment horizontal="left" vertical="center" indent="1"/>
    </xf>
    <xf numFmtId="185" fontId="5" fillId="44" borderId="20" applyNumberFormat="0" applyFont="0" applyAlignment="0" applyProtection="0"/>
    <xf numFmtId="185" fontId="7" fillId="44" borderId="20" applyNumberFormat="0" applyFont="0" applyAlignment="0" applyProtection="0"/>
    <xf numFmtId="185" fontId="18" fillId="45" borderId="0" applyNumberFormat="0" applyBorder="0" applyAlignment="0" applyProtection="0"/>
    <xf numFmtId="185" fontId="18" fillId="46" borderId="0" applyNumberFormat="0" applyBorder="0" applyAlignment="0" applyProtection="0"/>
    <xf numFmtId="185" fontId="18" fillId="47" borderId="0" applyNumberFormat="0" applyBorder="0" applyAlignment="0" applyProtection="0"/>
    <xf numFmtId="185" fontId="67" fillId="19" borderId="14" applyNumberFormat="0" applyAlignment="0" applyProtection="0"/>
    <xf numFmtId="185" fontId="68" fillId="0" borderId="0" applyNumberFormat="0" applyFill="0" applyBorder="0" applyAlignment="0" applyProtection="0"/>
    <xf numFmtId="185" fontId="70" fillId="16" borderId="0" applyNumberFormat="0" applyBorder="0" applyAlignment="0" applyProtection="0"/>
    <xf numFmtId="186" fontId="113" fillId="0" borderId="12" applyNumberFormat="0" applyFill="0" applyBorder="0" applyProtection="0">
      <alignment horizontal="left"/>
    </xf>
    <xf numFmtId="185" fontId="72" fillId="0" borderId="21" applyNumberFormat="0" applyFill="0" applyAlignment="0" applyProtection="0"/>
    <xf numFmtId="185" fontId="73" fillId="0" borderId="22" applyNumberFormat="0" applyFill="0" applyAlignment="0" applyProtection="0"/>
    <xf numFmtId="185" fontId="74" fillId="0" borderId="23" applyNumberFormat="0" applyFill="0" applyAlignment="0" applyProtection="0"/>
    <xf numFmtId="185" fontId="74" fillId="0" borderId="0" applyNumberFormat="0" applyFill="0" applyBorder="0" applyAlignment="0" applyProtection="0"/>
    <xf numFmtId="185" fontId="10" fillId="0" borderId="0" applyNumberFormat="0" applyFill="0" applyBorder="0" applyAlignment="0" applyProtection="0"/>
    <xf numFmtId="185" fontId="11" fillId="0" borderId="0" applyNumberFormat="0" applyFill="0" applyBorder="0" applyAlignment="0" applyProtection="0"/>
    <xf numFmtId="185" fontId="12" fillId="0" borderId="0" applyNumberFormat="0" applyFill="0" applyBorder="0" applyAlignment="0" applyProtection="0">
      <alignment vertical="top"/>
      <protection locked="0"/>
    </xf>
    <xf numFmtId="185" fontId="12" fillId="0" borderId="0" applyNumberFormat="0" applyFill="0" applyBorder="0" applyAlignment="0" applyProtection="0">
      <alignment vertical="top"/>
      <protection locked="0"/>
    </xf>
    <xf numFmtId="185" fontId="13" fillId="0" borderId="0" applyNumberFormat="0" applyFill="0" applyBorder="0" applyAlignment="0" applyProtection="0"/>
    <xf numFmtId="0" fontId="4" fillId="0" borderId="0" applyNumberFormat="0" applyFill="0" applyBorder="0" applyAlignment="0" applyProtection="0">
      <alignment vertical="top"/>
      <protection locked="0"/>
    </xf>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56" fillId="15" borderId="0" applyNumberFormat="0" applyBorder="0" applyAlignment="0" applyProtection="0"/>
    <xf numFmtId="185" fontId="58" fillId="0" borderId="15" applyNumberFormat="0" applyFill="0" applyAlignment="0" applyProtection="0"/>
    <xf numFmtId="185" fontId="76" fillId="0" borderId="17" applyNumberFormat="0" applyFill="0" applyProtection="0">
      <alignment horizontal="left" vertical="top" wrapText="1"/>
    </xf>
    <xf numFmtId="185" fontId="114" fillId="0" borderId="0"/>
    <xf numFmtId="185" fontId="79" fillId="48" borderId="0" applyNumberFormat="0" applyBorder="0" applyAlignment="0" applyProtection="0"/>
    <xf numFmtId="185" fontId="79" fillId="48" borderId="0" applyNumberFormat="0" applyBorder="0" applyAlignment="0" applyProtection="0"/>
    <xf numFmtId="185" fontId="80" fillId="0" borderId="0"/>
    <xf numFmtId="185" fontId="81" fillId="0" borderId="0"/>
    <xf numFmtId="185" fontId="82" fillId="0" borderId="0"/>
    <xf numFmtId="185" fontId="8" fillId="0" borderId="0">
      <alignment vertical="top"/>
    </xf>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7" fillId="0" borderId="0"/>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1" fillId="0" borderId="0"/>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7" fillId="0" borderId="0"/>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0" fontId="5" fillId="0" borderId="0"/>
    <xf numFmtId="185" fontId="8" fillId="0" borderId="0">
      <alignment vertical="top"/>
    </xf>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7"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7"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19"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19"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5" fillId="0" borderId="0"/>
    <xf numFmtId="185" fontId="5" fillId="0" borderId="0"/>
    <xf numFmtId="185" fontId="83" fillId="0" borderId="0"/>
    <xf numFmtId="185" fontId="5" fillId="0" borderId="0"/>
    <xf numFmtId="185" fontId="1" fillId="0" borderId="0"/>
    <xf numFmtId="185" fontId="5" fillId="0" borderId="0"/>
    <xf numFmtId="185" fontId="83" fillId="0" borderId="0"/>
    <xf numFmtId="185" fontId="7" fillId="0" borderId="0"/>
    <xf numFmtId="185" fontId="5" fillId="0" borderId="0"/>
    <xf numFmtId="185" fontId="83"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83"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7" fillId="0" borderId="0"/>
    <xf numFmtId="185" fontId="7" fillId="0" borderId="0"/>
    <xf numFmtId="185" fontId="7" fillId="0" borderId="0"/>
    <xf numFmtId="185" fontId="5" fillId="0" borderId="0"/>
    <xf numFmtId="185" fontId="5" fillId="0" borderId="0"/>
    <xf numFmtId="185" fontId="5"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7" fillId="0" borderId="0"/>
    <xf numFmtId="185" fontId="5" fillId="0" borderId="0"/>
    <xf numFmtId="185" fontId="5" fillId="0" borderId="0" applyNumberFormat="0" applyFont="0" applyFill="0" applyBorder="0" applyAlignment="0" applyProtection="0"/>
    <xf numFmtId="185" fontId="5" fillId="0" borderId="0"/>
    <xf numFmtId="185" fontId="5" fillId="0" borderId="0"/>
    <xf numFmtId="185" fontId="5" fillId="0" borderId="0"/>
    <xf numFmtId="185" fontId="5" fillId="0" borderId="0"/>
    <xf numFmtId="185" fontId="5" fillId="0" borderId="0"/>
    <xf numFmtId="185" fontId="5" fillId="0" borderId="0"/>
    <xf numFmtId="185" fontId="83" fillId="0" borderId="0"/>
    <xf numFmtId="185" fontId="5" fillId="0" borderId="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applyNumberFormat="0" applyFont="0" applyFill="0" applyBorder="0" applyAlignment="0" applyProtection="0"/>
    <xf numFmtId="185" fontId="5" fillId="0" borderId="0"/>
    <xf numFmtId="185" fontId="5" fillId="0" borderId="0"/>
    <xf numFmtId="185" fontId="5" fillId="0" borderId="0"/>
    <xf numFmtId="185" fontId="8" fillId="0" borderId="0"/>
    <xf numFmtId="185" fontId="83" fillId="0" borderId="0"/>
    <xf numFmtId="185" fontId="5" fillId="0" borderId="0"/>
    <xf numFmtId="185" fontId="5" fillId="0" borderId="0"/>
    <xf numFmtId="185" fontId="5" fillId="0" borderId="0"/>
    <xf numFmtId="185" fontId="83" fillId="0" borderId="0"/>
    <xf numFmtId="185" fontId="9" fillId="0" borderId="0"/>
    <xf numFmtId="185" fontId="83" fillId="0" borderId="0"/>
    <xf numFmtId="185" fontId="5" fillId="0" borderId="0"/>
    <xf numFmtId="185" fontId="5" fillId="0" borderId="0"/>
    <xf numFmtId="185" fontId="83" fillId="0" borderId="0"/>
    <xf numFmtId="185" fontId="5" fillId="0" borderId="0"/>
    <xf numFmtId="185" fontId="83" fillId="0" borderId="0"/>
    <xf numFmtId="185" fontId="8" fillId="0" borderId="0">
      <alignment vertical="top"/>
    </xf>
    <xf numFmtId="185" fontId="5"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5"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5"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5"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5" fillId="0" borderId="0"/>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8" fillId="0" borderId="0">
      <alignment vertical="top"/>
    </xf>
    <xf numFmtId="185" fontId="9" fillId="0" borderId="0"/>
    <xf numFmtId="185" fontId="8" fillId="0" borderId="0">
      <alignment vertical="top"/>
    </xf>
    <xf numFmtId="185" fontId="5" fillId="0" borderId="0"/>
    <xf numFmtId="185" fontId="5" fillId="0" borderId="0"/>
    <xf numFmtId="185" fontId="5" fillId="0" borderId="0"/>
    <xf numFmtId="185" fontId="5" fillId="0" borderId="0"/>
    <xf numFmtId="185" fontId="5" fillId="0" borderId="0"/>
    <xf numFmtId="0" fontId="1" fillId="0" borderId="0"/>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5" fillId="0" borderId="0" applyNumberFormat="0" applyFill="0" applyBorder="0" applyAlignment="0" applyProtection="0"/>
    <xf numFmtId="185" fontId="5" fillId="0" borderId="0" applyNumberFormat="0" applyFill="0" applyBorder="0" applyAlignment="0" applyProtection="0"/>
    <xf numFmtId="185" fontId="5" fillId="0" borderId="0"/>
    <xf numFmtId="185" fontId="1" fillId="0" borderId="0"/>
    <xf numFmtId="185" fontId="1" fillId="0" borderId="0"/>
    <xf numFmtId="185" fontId="1" fillId="0" borderId="0"/>
    <xf numFmtId="185" fontId="1"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applyNumberFormat="0" applyFill="0" applyBorder="0" applyAlignment="0" applyProtection="0"/>
    <xf numFmtId="185" fontId="5" fillId="0" borderId="0" applyNumberFormat="0" applyFill="0" applyBorder="0" applyAlignment="0" applyProtection="0"/>
    <xf numFmtId="185" fontId="5" fillId="0" borderId="0"/>
    <xf numFmtId="185" fontId="5" fillId="0" borderId="0" applyNumberFormat="0" applyFill="0" applyBorder="0" applyAlignment="0" applyProtection="0"/>
    <xf numFmtId="185" fontId="83" fillId="0" borderId="0"/>
    <xf numFmtId="185" fontId="83" fillId="0" borderId="0"/>
    <xf numFmtId="185" fontId="9" fillId="0" borderId="0"/>
    <xf numFmtId="185" fontId="5" fillId="0" borderId="0"/>
    <xf numFmtId="185" fontId="5" fillId="0" borderId="0"/>
    <xf numFmtId="185" fontId="5" fillId="0" borderId="0"/>
    <xf numFmtId="185" fontId="5" fillId="0" borderId="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5" fillId="0" borderId="0" applyNumberFormat="0" applyFill="0" applyBorder="0" applyAlignment="0" applyProtection="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5" fillId="0" borderId="0"/>
    <xf numFmtId="185" fontId="5" fillId="0" borderId="0"/>
    <xf numFmtId="185" fontId="5" fillId="0" borderId="0"/>
    <xf numFmtId="185" fontId="5" fillId="0" borderId="0"/>
    <xf numFmtId="185" fontId="7" fillId="0" borderId="0"/>
    <xf numFmtId="185" fontId="1" fillId="0" borderId="0"/>
    <xf numFmtId="185" fontId="5" fillId="0" borderId="0"/>
    <xf numFmtId="185" fontId="5" fillId="0" borderId="0"/>
    <xf numFmtId="185" fontId="5" fillId="0" borderId="0"/>
    <xf numFmtId="185" fontId="5" fillId="0" borderId="0"/>
    <xf numFmtId="185" fontId="1" fillId="0" borderId="0"/>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5" fillId="0" borderId="0"/>
    <xf numFmtId="185" fontId="5" fillId="0" borderId="0" applyNumberFormat="0" applyFont="0" applyFill="0" applyBorder="0" applyAlignment="0" applyProtection="0"/>
    <xf numFmtId="185" fontId="5" fillId="0" borderId="0"/>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5" fillId="0" borderId="0"/>
    <xf numFmtId="185" fontId="5" fillId="0" borderId="0"/>
    <xf numFmtId="185" fontId="5" fillId="0" borderId="0" applyNumberFormat="0" applyFont="0" applyFill="0" applyBorder="0" applyAlignment="0" applyProtection="0"/>
    <xf numFmtId="185" fontId="8" fillId="0" borderId="0">
      <alignment vertical="top"/>
    </xf>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5" fillId="0" borderId="0"/>
    <xf numFmtId="185" fontId="5" fillId="0" borderId="0"/>
    <xf numFmtId="185" fontId="8" fillId="0" borderId="0">
      <alignment vertical="top"/>
    </xf>
    <xf numFmtId="185" fontId="5" fillId="0" borderId="0"/>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14" fillId="0" borderId="0"/>
    <xf numFmtId="185" fontId="8" fillId="0" borderId="0">
      <alignment vertical="top"/>
    </xf>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7" fillId="0" borderId="0"/>
    <xf numFmtId="185" fontId="7"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8" fillId="0" borderId="0">
      <alignment vertical="top"/>
    </xf>
    <xf numFmtId="185" fontId="5" fillId="0" borderId="0"/>
    <xf numFmtId="185" fontId="7" fillId="44" borderId="20" applyNumberFormat="0" applyFont="0" applyAlignment="0" applyProtection="0"/>
    <xf numFmtId="185" fontId="54" fillId="0" borderId="0">
      <alignment horizontal="left"/>
    </xf>
    <xf numFmtId="185" fontId="84" fillId="40" borderId="24" applyNumberFormat="0" applyAlignment="0" applyProtection="0"/>
    <xf numFmtId="185" fontId="54" fillId="0" borderId="0"/>
    <xf numFmtId="185" fontId="85" fillId="0" borderId="0" applyNumberFormat="0" applyFill="0" applyBorder="0" applyProtection="0"/>
    <xf numFmtId="185" fontId="9" fillId="0" borderId="0" applyNumberFormat="0" applyFill="0" applyBorder="0" applyAlignment="0" applyProtection="0"/>
    <xf numFmtId="185" fontId="87" fillId="0" borderId="0" applyNumberFormat="0" applyFill="0" applyBorder="0" applyAlignment="0" applyProtection="0"/>
    <xf numFmtId="185" fontId="85" fillId="0" borderId="25" applyFill="0" applyProtection="0">
      <alignment horizontal="center"/>
    </xf>
    <xf numFmtId="185" fontId="86" fillId="0" borderId="25" applyFill="0" applyProtection="0">
      <alignment horizontal="center" vertical="top"/>
    </xf>
    <xf numFmtId="185" fontId="76" fillId="0" borderId="26" applyNumberFormat="0" applyFill="0" applyProtection="0">
      <alignment vertical="top"/>
    </xf>
    <xf numFmtId="185" fontId="85" fillId="0" borderId="26" applyFill="0" applyProtection="0">
      <alignment horizontal="center"/>
    </xf>
    <xf numFmtId="185" fontId="86" fillId="0" borderId="26" applyFill="0" applyProtection="0">
      <alignment horizontal="center" vertical="top"/>
    </xf>
    <xf numFmtId="185" fontId="85" fillId="0" borderId="0" applyNumberFormat="0" applyFill="0" applyBorder="0" applyProtection="0">
      <alignment horizontal="left"/>
    </xf>
    <xf numFmtId="185" fontId="76" fillId="49" borderId="17" applyNumberFormat="0" applyAlignment="0" applyProtection="0"/>
    <xf numFmtId="185" fontId="88" fillId="49" borderId="17" applyNumberFormat="0" applyProtection="0">
      <alignment horizontal="left" vertical="top" wrapText="1"/>
    </xf>
    <xf numFmtId="185" fontId="76" fillId="0" borderId="17" applyNumberFormat="0" applyFill="0" applyAlignment="0" applyProtection="0"/>
    <xf numFmtId="185" fontId="88" fillId="0" borderId="17" applyNumberFormat="0" applyFill="0" applyProtection="0">
      <alignment horizontal="left" vertical="top" wrapText="1"/>
    </xf>
    <xf numFmtId="185" fontId="70" fillId="16" borderId="0" applyNumberFormat="0" applyBorder="0" applyAlignment="0" applyProtection="0"/>
    <xf numFmtId="185" fontId="19" fillId="0" borderId="5">
      <alignment horizontal="center" vertical="center"/>
    </xf>
    <xf numFmtId="185" fontId="84" fillId="40" borderId="24" applyNumberFormat="0" applyAlignment="0" applyProtection="0"/>
    <xf numFmtId="186" fontId="115" fillId="0" borderId="12" applyNumberFormat="0" applyFill="0" applyBorder="0" applyProtection="0">
      <alignment horizontal="left"/>
    </xf>
    <xf numFmtId="185" fontId="5" fillId="0" borderId="0"/>
    <xf numFmtId="185" fontId="90" fillId="0" borderId="0"/>
    <xf numFmtId="185" fontId="5" fillId="0" borderId="0" applyNumberFormat="0"/>
    <xf numFmtId="185" fontId="68" fillId="0" borderId="0" applyNumberFormat="0" applyFill="0" applyBorder="0" applyAlignment="0" applyProtection="0"/>
    <xf numFmtId="185" fontId="91" fillId="0" borderId="0" applyNumberFormat="0" applyFill="0" applyBorder="0" applyAlignment="0" applyProtection="0"/>
    <xf numFmtId="185" fontId="91" fillId="0" borderId="0" applyNumberFormat="0" applyFill="0" applyBorder="0" applyAlignment="0" applyProtection="0"/>
    <xf numFmtId="185" fontId="92" fillId="0" borderId="0" applyNumberFormat="0" applyFill="0" applyBorder="0" applyAlignment="0" applyProtection="0"/>
    <xf numFmtId="185" fontId="93" fillId="0" borderId="0" applyNumberFormat="0" applyFont="0" applyFill="0" applyAlignment="0" applyProtection="0"/>
    <xf numFmtId="185" fontId="72" fillId="0" borderId="21" applyNumberFormat="0" applyFill="0" applyAlignment="0" applyProtection="0"/>
    <xf numFmtId="185" fontId="94" fillId="0" borderId="0" applyNumberFormat="0" applyFont="0" applyFill="0" applyAlignment="0" applyProtection="0"/>
    <xf numFmtId="185" fontId="73" fillId="0" borderId="22" applyNumberFormat="0" applyFill="0" applyAlignment="0" applyProtection="0"/>
    <xf numFmtId="185" fontId="74" fillId="0" borderId="23" applyNumberFormat="0" applyFill="0" applyAlignment="0" applyProtection="0"/>
    <xf numFmtId="185" fontId="74" fillId="0" borderId="0" applyNumberFormat="0" applyFill="0" applyBorder="0" applyAlignment="0" applyProtection="0"/>
    <xf numFmtId="186" fontId="115" fillId="0" borderId="12" applyNumberFormat="0" applyFill="0" applyBorder="0" applyProtection="0">
      <alignment horizontal="right"/>
    </xf>
    <xf numFmtId="185" fontId="18" fillId="0" borderId="27" applyNumberFormat="0" applyFill="0" applyAlignment="0" applyProtection="0"/>
    <xf numFmtId="185" fontId="5" fillId="0" borderId="28" applyNumberFormat="0" applyFont="0" applyBorder="0" applyAlignment="0" applyProtection="0"/>
    <xf numFmtId="186" fontId="116" fillId="0" borderId="0" applyNumberFormat="0" applyFill="0" applyBorder="0" applyAlignment="0" applyProtection="0">
      <alignment horizontal="left"/>
    </xf>
    <xf numFmtId="185" fontId="59" fillId="41" borderId="16" applyNumberFormat="0" applyAlignment="0" applyProtection="0"/>
    <xf numFmtId="185" fontId="20" fillId="0" borderId="0" applyNumberFormat="0" applyFill="0" applyBorder="0" applyAlignment="0" applyProtection="0"/>
    <xf numFmtId="185" fontId="96" fillId="0" borderId="0" applyProtection="0"/>
    <xf numFmtId="185" fontId="97" fillId="0" borderId="0" applyProtection="0"/>
    <xf numFmtId="185" fontId="98" fillId="0" borderId="0" applyProtection="0"/>
    <xf numFmtId="185" fontId="96" fillId="0" borderId="29" applyProtection="0"/>
    <xf numFmtId="185" fontId="96" fillId="0" borderId="0"/>
    <xf numFmtId="43" fontId="117" fillId="0" borderId="0" applyFont="0" applyFill="0" applyBorder="0" applyAlignment="0" applyProtection="0"/>
    <xf numFmtId="0" fontId="5" fillId="0" borderId="0"/>
    <xf numFmtId="43" fontId="118" fillId="0" borderId="0" applyFont="0" applyFill="0" applyBorder="0" applyAlignment="0" applyProtection="0"/>
    <xf numFmtId="43" fontId="5" fillId="0" borderId="0" applyFont="0" applyFill="0" applyBorder="0" applyAlignment="0" applyProtection="0"/>
    <xf numFmtId="0" fontId="1" fillId="0" borderId="0"/>
    <xf numFmtId="0" fontId="5" fillId="0" borderId="0"/>
    <xf numFmtId="0" fontId="1" fillId="0" borderId="0"/>
    <xf numFmtId="0" fontId="1" fillId="0" borderId="0"/>
    <xf numFmtId="0" fontId="1" fillId="0" borderId="0"/>
    <xf numFmtId="0" fontId="1" fillId="0" borderId="0"/>
    <xf numFmtId="0" fontId="1" fillId="50" borderId="33" applyNumberFormat="0" applyFont="0" applyAlignment="0" applyProtection="0"/>
    <xf numFmtId="0" fontId="1" fillId="50" borderId="33" applyNumberFormat="0" applyFont="0" applyAlignment="0" applyProtection="0"/>
    <xf numFmtId="0" fontId="1" fillId="50" borderId="33" applyNumberFormat="0" applyFont="0" applyAlignment="0" applyProtection="0"/>
    <xf numFmtId="0" fontId="1" fillId="50" borderId="33" applyNumberFormat="0" applyFont="0" applyAlignment="0" applyProtection="0"/>
    <xf numFmtId="0" fontId="7" fillId="44" borderId="20" applyNumberFormat="0" applyFont="0" applyAlignment="0" applyProtection="0"/>
    <xf numFmtId="0" fontId="1" fillId="50" borderId="33" applyNumberFormat="0" applyFont="0" applyAlignment="0" applyProtection="0"/>
    <xf numFmtId="0" fontId="1" fillId="50" borderId="33" applyNumberFormat="0" applyFont="0" applyAlignment="0" applyProtection="0"/>
    <xf numFmtId="0" fontId="1" fillId="50" borderId="33" applyNumberFormat="0" applyFont="0" applyAlignment="0" applyProtection="0"/>
    <xf numFmtId="0" fontId="7" fillId="44" borderId="20" applyNumberFormat="0" applyFont="0" applyAlignment="0" applyProtection="0"/>
    <xf numFmtId="0" fontId="5" fillId="0" borderId="0"/>
    <xf numFmtId="0" fontId="19" fillId="0" borderId="32">
      <alignment horizontal="center" vertical="center"/>
    </xf>
    <xf numFmtId="43" fontId="1" fillId="0" borderId="0" applyFont="0" applyFill="0" applyBorder="0" applyAlignment="0" applyProtection="0"/>
    <xf numFmtId="0" fontId="1" fillId="0" borderId="0"/>
    <xf numFmtId="0" fontId="128" fillId="52" borderId="0" applyNumberFormat="0" applyBorder="0" applyAlignment="0" applyProtection="0"/>
    <xf numFmtId="0" fontId="15" fillId="0" borderId="0"/>
    <xf numFmtId="164" fontId="1" fillId="0" borderId="0" applyFont="0" applyFill="0" applyBorder="0" applyAlignment="0" applyProtection="0"/>
    <xf numFmtId="0" fontId="5" fillId="0" borderId="0"/>
    <xf numFmtId="0" fontId="5" fillId="0" borderId="0"/>
    <xf numFmtId="0" fontId="19" fillId="0" borderId="0"/>
    <xf numFmtId="0" fontId="19" fillId="0" borderId="0"/>
    <xf numFmtId="0" fontId="134" fillId="14" borderId="0"/>
    <xf numFmtId="0" fontId="134" fillId="14" borderId="0"/>
    <xf numFmtId="0" fontId="135" fillId="14" borderId="0"/>
    <xf numFmtId="0" fontId="135" fillId="14" borderId="0"/>
    <xf numFmtId="0" fontId="134" fillId="14" borderId="0"/>
    <xf numFmtId="0" fontId="134" fillId="14" borderId="0"/>
    <xf numFmtId="0" fontId="117" fillId="0" borderId="0"/>
    <xf numFmtId="0" fontId="117" fillId="0" borderId="0"/>
    <xf numFmtId="0" fontId="117" fillId="0" borderId="0"/>
    <xf numFmtId="0" fontId="117" fillId="0" borderId="0"/>
    <xf numFmtId="0" fontId="15" fillId="0" borderId="0"/>
    <xf numFmtId="0" fontId="15" fillId="0" borderId="0"/>
    <xf numFmtId="0" fontId="135" fillId="0" borderId="0"/>
    <xf numFmtId="0" fontId="135" fillId="0" borderId="0"/>
    <xf numFmtId="0" fontId="136" fillId="0" borderId="0"/>
    <xf numFmtId="0" fontId="136" fillId="0" borderId="0"/>
    <xf numFmtId="0" fontId="136" fillId="0" borderId="0"/>
    <xf numFmtId="0" fontId="136" fillId="0" borderId="0"/>
    <xf numFmtId="0" fontId="137" fillId="0" borderId="0"/>
    <xf numFmtId="0" fontId="137" fillId="0" borderId="0"/>
    <xf numFmtId="0" fontId="135" fillId="14" borderId="0"/>
    <xf numFmtId="0" fontId="135" fillId="14" borderId="0"/>
    <xf numFmtId="0" fontId="134" fillId="14" borderId="0"/>
    <xf numFmtId="0" fontId="134" fillId="14" borderId="0"/>
    <xf numFmtId="0" fontId="138" fillId="54" borderId="0"/>
    <xf numFmtId="0" fontId="138" fillId="54" borderId="0"/>
    <xf numFmtId="0" fontId="139" fillId="24" borderId="0"/>
    <xf numFmtId="0" fontId="139" fillId="24" borderId="0"/>
    <xf numFmtId="0" fontId="139" fillId="24" borderId="0"/>
    <xf numFmtId="0" fontId="139" fillId="24" borderId="0"/>
    <xf numFmtId="0" fontId="136" fillId="0" borderId="0"/>
    <xf numFmtId="0" fontId="136" fillId="0" borderId="0"/>
    <xf numFmtId="0" fontId="137" fillId="0" borderId="0"/>
    <xf numFmtId="0" fontId="137" fillId="0" borderId="0"/>
    <xf numFmtId="0" fontId="108" fillId="0" borderId="0"/>
    <xf numFmtId="0" fontId="108"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0" fillId="0" borderId="0"/>
    <xf numFmtId="0" fontId="140" fillId="0" borderId="0"/>
    <xf numFmtId="0" fontId="134" fillId="14" borderId="0"/>
    <xf numFmtId="0" fontId="134" fillId="14" borderId="0"/>
    <xf numFmtId="0" fontId="135" fillId="14" borderId="0"/>
    <xf numFmtId="0" fontId="135" fillId="14" borderId="0"/>
    <xf numFmtId="0" fontId="15" fillId="0" borderId="0"/>
    <xf numFmtId="0" fontId="15" fillId="0" borderId="0"/>
    <xf numFmtId="0" fontId="142" fillId="54" borderId="0"/>
    <xf numFmtId="0" fontId="142" fillId="54" borderId="0"/>
    <xf numFmtId="0" fontId="142" fillId="54" borderId="0"/>
    <xf numFmtId="0" fontId="142" fillId="54" borderId="0"/>
    <xf numFmtId="0" fontId="142" fillId="54" borderId="0"/>
    <xf numFmtId="0" fontId="142" fillId="54" borderId="0"/>
    <xf numFmtId="0" fontId="138" fillId="54" borderId="0"/>
    <xf numFmtId="0" fontId="138" fillId="54" borderId="0"/>
    <xf numFmtId="0" fontId="139" fillId="24" borderId="0"/>
    <xf numFmtId="0" fontId="139" fillId="24" borderId="0"/>
    <xf numFmtId="0" fontId="139" fillId="24" borderId="0"/>
    <xf numFmtId="0" fontId="139" fillId="24" borderId="0"/>
    <xf numFmtId="0" fontId="139" fillId="24" borderId="0"/>
    <xf numFmtId="0" fontId="139" fillId="24" borderId="0"/>
    <xf numFmtId="0" fontId="136" fillId="0" borderId="0"/>
    <xf numFmtId="0" fontId="136" fillId="0" borderId="0"/>
    <xf numFmtId="0" fontId="137" fillId="0" borderId="0"/>
    <xf numFmtId="0" fontId="137" fillId="0" borderId="0"/>
    <xf numFmtId="0" fontId="108" fillId="0" borderId="0"/>
    <xf numFmtId="0" fontId="108"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0" fillId="0" borderId="0"/>
    <xf numFmtId="0" fontId="140" fillId="0" borderId="0"/>
    <xf numFmtId="0" fontId="134" fillId="14" borderId="0"/>
    <xf numFmtId="0" fontId="134" fillId="14" borderId="0"/>
    <xf numFmtId="0" fontId="135" fillId="14" borderId="0"/>
    <xf numFmtId="0" fontId="135" fillId="14" borderId="0"/>
    <xf numFmtId="0" fontId="15" fillId="0" borderId="0"/>
    <xf numFmtId="0" fontId="15" fillId="0" borderId="0"/>
    <xf numFmtId="0" fontId="15" fillId="54" borderId="0"/>
    <xf numFmtId="0" fontId="15" fillId="54" borderId="0"/>
    <xf numFmtId="0" fontId="138" fillId="54" borderId="0"/>
    <xf numFmtId="0" fontId="138" fillId="54" borderId="0"/>
    <xf numFmtId="0" fontId="5" fillId="0" borderId="0">
      <alignment vertical="top"/>
    </xf>
    <xf numFmtId="0" fontId="5" fillId="0" borderId="0">
      <alignment vertical="top"/>
    </xf>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55" fillId="24"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19" fillId="0" borderId="3">
      <alignment horizontal="center" vertical="center"/>
    </xf>
    <xf numFmtId="0" fontId="56" fillId="15" borderId="0" applyNumberFormat="0" applyBorder="0" applyAlignment="0" applyProtection="0"/>
    <xf numFmtId="0" fontId="57" fillId="40" borderId="14" applyNumberFormat="0" applyAlignment="0" applyProtection="0"/>
    <xf numFmtId="0" fontId="59" fillId="41" borderId="16" applyNumberFormat="0" applyAlignment="0" applyProtection="0"/>
    <xf numFmtId="165" fontId="5"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82"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18"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3" fontId="143" fillId="0" borderId="13" applyNumberFormat="0" applyFill="0" applyBorder="0" applyAlignment="0">
      <protection locked="0"/>
    </xf>
    <xf numFmtId="170" fontId="144" fillId="0" borderId="0">
      <alignment horizontal="center"/>
    </xf>
    <xf numFmtId="0" fontId="70" fillId="16" borderId="0" applyNumberFormat="0" applyBorder="0" applyAlignment="0" applyProtection="0"/>
    <xf numFmtId="0" fontId="145" fillId="0" borderId="0" applyNumberFormat="0" applyFill="0" applyBorder="0">
      <alignment horizontal="right"/>
    </xf>
    <xf numFmtId="0" fontId="145" fillId="0" borderId="0" applyNumberFormat="0" applyFill="0" applyBorder="0">
      <alignment horizontal="right"/>
    </xf>
    <xf numFmtId="0" fontId="114" fillId="0" borderId="0"/>
    <xf numFmtId="164"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0" fontId="79" fillId="48" borderId="0" applyNumberFormat="0" applyBorder="0" applyAlignment="0" applyProtection="0"/>
    <xf numFmtId="0" fontId="5" fillId="0" borderId="0" applyNumberFormat="0" applyFont="0" applyFill="0" applyBorder="0" applyAlignment="0" applyProtection="0"/>
    <xf numFmtId="0" fontId="7" fillId="50" borderId="33" applyNumberFormat="0" applyFont="0" applyAlignment="0" applyProtection="0"/>
    <xf numFmtId="0" fontId="7" fillId="50" borderId="33" applyNumberFormat="0" applyFont="0" applyAlignment="0" applyProtection="0"/>
    <xf numFmtId="0" fontId="7" fillId="50" borderId="33" applyNumberFormat="0" applyFont="0" applyAlignment="0" applyProtection="0"/>
    <xf numFmtId="0" fontId="5" fillId="44" borderId="20" applyNumberFormat="0" applyFont="0" applyAlignment="0" applyProtection="0"/>
    <xf numFmtId="0" fontId="7" fillId="50" borderId="33" applyNumberFormat="0" applyFont="0" applyAlignment="0" applyProtection="0"/>
    <xf numFmtId="0" fontId="7" fillId="50" borderId="33" applyNumberFormat="0" applyFont="0" applyAlignment="0" applyProtection="0"/>
    <xf numFmtId="0" fontId="7" fillId="50" borderId="33" applyNumberFormat="0" applyFont="0" applyAlignment="0" applyProtection="0"/>
    <xf numFmtId="0" fontId="84" fillId="40" borderId="24" applyNumberFormat="0" applyAlignment="0" applyProtection="0"/>
    <xf numFmtId="4" fontId="146" fillId="55" borderId="36" applyNumberFormat="0" applyProtection="0">
      <alignment vertical="center"/>
    </xf>
    <xf numFmtId="4" fontId="146" fillId="55" borderId="36" applyNumberFormat="0" applyProtection="0">
      <alignment vertical="center"/>
    </xf>
    <xf numFmtId="4" fontId="147" fillId="55" borderId="36" applyNumberFormat="0" applyProtection="0">
      <alignment vertical="center"/>
    </xf>
    <xf numFmtId="4" fontId="147" fillId="55" borderId="36" applyNumberFormat="0" applyProtection="0">
      <alignment vertical="center"/>
    </xf>
    <xf numFmtId="4" fontId="148" fillId="55" borderId="36" applyNumberFormat="0" applyProtection="0">
      <alignment horizontal="left" vertical="center" indent="1"/>
    </xf>
    <xf numFmtId="4" fontId="148" fillId="55" borderId="36" applyNumberFormat="0" applyProtection="0">
      <alignment horizontal="left" vertical="center" indent="1"/>
    </xf>
    <xf numFmtId="0" fontId="51" fillId="55" borderId="36" applyNumberFormat="0" applyProtection="0">
      <alignment horizontal="left" vertical="top" indent="1"/>
    </xf>
    <xf numFmtId="4" fontId="148" fillId="56" borderId="0" applyNumberFormat="0" applyProtection="0">
      <alignment horizontal="left" vertical="center" indent="1"/>
    </xf>
    <xf numFmtId="4" fontId="148" fillId="56" borderId="0" applyNumberFormat="0" applyProtection="0">
      <alignment horizontal="left" vertical="center" indent="1"/>
    </xf>
    <xf numFmtId="4" fontId="148" fillId="57" borderId="36" applyNumberFormat="0" applyProtection="0">
      <alignment horizontal="right" vertical="center"/>
    </xf>
    <xf numFmtId="4" fontId="148" fillId="57" borderId="36" applyNumberFormat="0" applyProtection="0">
      <alignment horizontal="right" vertical="center"/>
    </xf>
    <xf numFmtId="4" fontId="148" fillId="58" borderId="36" applyNumberFormat="0" applyProtection="0">
      <alignment horizontal="right" vertical="center"/>
    </xf>
    <xf numFmtId="4" fontId="148" fillId="58" borderId="36" applyNumberFormat="0" applyProtection="0">
      <alignment horizontal="right" vertical="center"/>
    </xf>
    <xf numFmtId="4" fontId="148" fillId="59" borderId="36" applyNumberFormat="0" applyProtection="0">
      <alignment horizontal="right" vertical="center"/>
    </xf>
    <xf numFmtId="4" fontId="148" fillId="59" borderId="36" applyNumberFormat="0" applyProtection="0">
      <alignment horizontal="right" vertical="center"/>
    </xf>
    <xf numFmtId="4" fontId="148" fillId="60" borderId="36" applyNumberFormat="0" applyProtection="0">
      <alignment horizontal="right" vertical="center"/>
    </xf>
    <xf numFmtId="4" fontId="148" fillId="60" borderId="36" applyNumberFormat="0" applyProtection="0">
      <alignment horizontal="right" vertical="center"/>
    </xf>
    <xf numFmtId="4" fontId="148" fillId="61" borderId="36" applyNumberFormat="0" applyProtection="0">
      <alignment horizontal="right" vertical="center"/>
    </xf>
    <xf numFmtId="4" fontId="148" fillId="61" borderId="36" applyNumberFormat="0" applyProtection="0">
      <alignment horizontal="right" vertical="center"/>
    </xf>
    <xf numFmtId="4" fontId="148" fillId="62" borderId="36" applyNumberFormat="0" applyProtection="0">
      <alignment horizontal="right" vertical="center"/>
    </xf>
    <xf numFmtId="4" fontId="148" fillId="62" borderId="36" applyNumberFormat="0" applyProtection="0">
      <alignment horizontal="right" vertical="center"/>
    </xf>
    <xf numFmtId="4" fontId="148" fillId="63" borderId="36" applyNumberFormat="0" applyProtection="0">
      <alignment horizontal="right" vertical="center"/>
    </xf>
    <xf numFmtId="4" fontId="148" fillId="63" borderId="36" applyNumberFormat="0" applyProtection="0">
      <alignment horizontal="right" vertical="center"/>
    </xf>
    <xf numFmtId="4" fontId="148" fillId="64" borderId="36" applyNumberFormat="0" applyProtection="0">
      <alignment horizontal="right" vertical="center"/>
    </xf>
    <xf numFmtId="4" fontId="148" fillId="64" borderId="36" applyNumberFormat="0" applyProtection="0">
      <alignment horizontal="right" vertical="center"/>
    </xf>
    <xf numFmtId="4" fontId="148" fillId="65" borderId="36" applyNumberFormat="0" applyProtection="0">
      <alignment horizontal="right" vertical="center"/>
    </xf>
    <xf numFmtId="4" fontId="148" fillId="65" borderId="36" applyNumberFormat="0" applyProtection="0">
      <alignment horizontal="right" vertical="center"/>
    </xf>
    <xf numFmtId="4" fontId="146" fillId="66" borderId="37" applyNumberFormat="0" applyProtection="0">
      <alignment horizontal="left" vertical="center" indent="1"/>
    </xf>
    <xf numFmtId="4" fontId="146" fillId="66" borderId="37" applyNumberFormat="0" applyProtection="0">
      <alignment horizontal="left" vertical="center" indent="1"/>
    </xf>
    <xf numFmtId="4" fontId="146" fillId="5" borderId="0" applyNumberFormat="0" applyProtection="0">
      <alignment horizontal="left" vertical="center" indent="1"/>
    </xf>
    <xf numFmtId="4" fontId="146" fillId="5" borderId="0" applyNumberFormat="0" applyProtection="0">
      <alignment horizontal="left" vertical="center" indent="1"/>
    </xf>
    <xf numFmtId="4" fontId="146" fillId="56" borderId="0" applyNumberFormat="0" applyProtection="0">
      <alignment horizontal="left" vertical="center" indent="1"/>
    </xf>
    <xf numFmtId="4" fontId="146" fillId="56" borderId="0" applyNumberFormat="0" applyProtection="0">
      <alignment horizontal="left" vertical="center" indent="1"/>
    </xf>
    <xf numFmtId="4" fontId="148" fillId="5" borderId="36" applyNumberFormat="0" applyProtection="0">
      <alignment horizontal="right" vertical="center"/>
    </xf>
    <xf numFmtId="4" fontId="148" fillId="5" borderId="36" applyNumberFormat="0" applyProtection="0">
      <alignment horizontal="right" vertical="center"/>
    </xf>
    <xf numFmtId="4" fontId="8" fillId="5" borderId="0" applyNumberFormat="0" applyProtection="0">
      <alignment horizontal="left" vertical="center" indent="1"/>
    </xf>
    <xf numFmtId="4" fontId="8" fillId="5" borderId="0" applyNumberFormat="0" applyProtection="0">
      <alignment horizontal="left" vertical="center" indent="1"/>
    </xf>
    <xf numFmtId="4" fontId="8" fillId="56" borderId="0" applyNumberFormat="0" applyProtection="0">
      <alignment horizontal="left" vertical="center" indent="1"/>
    </xf>
    <xf numFmtId="4" fontId="8" fillId="56" borderId="0" applyNumberFormat="0" applyProtection="0">
      <alignment horizontal="left" vertical="center" indent="1"/>
    </xf>
    <xf numFmtId="0" fontId="5" fillId="56" borderId="36" applyNumberFormat="0" applyProtection="0">
      <alignment horizontal="left" vertical="center" indent="1"/>
    </xf>
    <xf numFmtId="0" fontId="5" fillId="56" borderId="36" applyNumberFormat="0" applyProtection="0">
      <alignment horizontal="left" vertical="center" indent="1"/>
    </xf>
    <xf numFmtId="0" fontId="5" fillId="56" borderId="36" applyNumberFormat="0" applyProtection="0">
      <alignment horizontal="left" vertical="top" indent="1"/>
    </xf>
    <xf numFmtId="0" fontId="5" fillId="56" borderId="36" applyNumberFormat="0" applyProtection="0">
      <alignment horizontal="left" vertical="top" indent="1"/>
    </xf>
    <xf numFmtId="0" fontId="5" fillId="3" borderId="36" applyNumberFormat="0" applyProtection="0">
      <alignment horizontal="left" vertical="center" indent="1"/>
    </xf>
    <xf numFmtId="0" fontId="5" fillId="3" borderId="36" applyNumberFormat="0" applyProtection="0">
      <alignment horizontal="left" vertical="center" indent="1"/>
    </xf>
    <xf numFmtId="0" fontId="5" fillId="3" borderId="36" applyNumberFormat="0" applyProtection="0">
      <alignment horizontal="left" vertical="top" indent="1"/>
    </xf>
    <xf numFmtId="0" fontId="5" fillId="3" borderId="36" applyNumberFormat="0" applyProtection="0">
      <alignment horizontal="left" vertical="top" indent="1"/>
    </xf>
    <xf numFmtId="0" fontId="5" fillId="5" borderId="36" applyNumberFormat="0" applyProtection="0">
      <alignment horizontal="left" vertical="center" indent="1"/>
    </xf>
    <xf numFmtId="0" fontId="5" fillId="5" borderId="36" applyNumberFormat="0" applyProtection="0">
      <alignment horizontal="left" vertical="center" indent="1"/>
    </xf>
    <xf numFmtId="0" fontId="5" fillId="5" borderId="36" applyNumberFormat="0" applyProtection="0">
      <alignment horizontal="left" vertical="top" indent="1"/>
    </xf>
    <xf numFmtId="0" fontId="5" fillId="5" borderId="36" applyNumberFormat="0" applyProtection="0">
      <alignment horizontal="left" vertical="top" indent="1"/>
    </xf>
    <xf numFmtId="0" fontId="5" fillId="67" borderId="36" applyNumberFormat="0" applyProtection="0">
      <alignment horizontal="left" vertical="center" indent="1"/>
    </xf>
    <xf numFmtId="0" fontId="5" fillId="67" borderId="36" applyNumberFormat="0" applyProtection="0">
      <alignment horizontal="left" vertical="center" indent="1"/>
    </xf>
    <xf numFmtId="0" fontId="5" fillId="67" borderId="36" applyNumberFormat="0" applyProtection="0">
      <alignment horizontal="left" vertical="top" indent="1"/>
    </xf>
    <xf numFmtId="0" fontId="5" fillId="67" borderId="36" applyNumberFormat="0" applyProtection="0">
      <alignment horizontal="left" vertical="top" indent="1"/>
    </xf>
    <xf numFmtId="4" fontId="148" fillId="67" borderId="36" applyNumberFormat="0" applyProtection="0">
      <alignment vertical="center"/>
    </xf>
    <xf numFmtId="4" fontId="148" fillId="67" borderId="36" applyNumberFormat="0" applyProtection="0">
      <alignment vertical="center"/>
    </xf>
    <xf numFmtId="4" fontId="149" fillId="67" borderId="36" applyNumberFormat="0" applyProtection="0">
      <alignment vertical="center"/>
    </xf>
    <xf numFmtId="4" fontId="149" fillId="67" borderId="36" applyNumberFormat="0" applyProtection="0">
      <alignment vertical="center"/>
    </xf>
    <xf numFmtId="4" fontId="146" fillId="5" borderId="38" applyNumberFormat="0" applyProtection="0">
      <alignment horizontal="left" vertical="center" indent="1"/>
    </xf>
    <xf numFmtId="4" fontId="146" fillId="5" borderId="38" applyNumberFormat="0" applyProtection="0">
      <alignment horizontal="left" vertical="center" indent="1"/>
    </xf>
    <xf numFmtId="0" fontId="8" fillId="43" borderId="36" applyNumberFormat="0" applyProtection="0">
      <alignment horizontal="left" vertical="top" indent="1"/>
    </xf>
    <xf numFmtId="4" fontId="148" fillId="67" borderId="36" applyNumberFormat="0" applyProtection="0">
      <alignment horizontal="right" vertical="center"/>
    </xf>
    <xf numFmtId="4" fontId="148" fillId="67" borderId="36" applyNumberFormat="0" applyProtection="0">
      <alignment horizontal="right" vertical="center"/>
    </xf>
    <xf numFmtId="4" fontId="149" fillId="67" borderId="36" applyNumberFormat="0" applyProtection="0">
      <alignment horizontal="right" vertical="center"/>
    </xf>
    <xf numFmtId="4" fontId="149" fillId="67" borderId="36" applyNumberFormat="0" applyProtection="0">
      <alignment horizontal="right" vertical="center"/>
    </xf>
    <xf numFmtId="4" fontId="146" fillId="5" borderId="36" applyNumberFormat="0" applyProtection="0">
      <alignment horizontal="left" vertical="center" indent="1"/>
    </xf>
    <xf numFmtId="4" fontId="146" fillId="5" borderId="36" applyNumberFormat="0" applyProtection="0">
      <alignment horizontal="left" vertical="center" indent="1"/>
    </xf>
    <xf numFmtId="0" fontId="8" fillId="3" borderId="36" applyNumberFormat="0" applyProtection="0">
      <alignment horizontal="left" vertical="top" indent="1"/>
    </xf>
    <xf numFmtId="4" fontId="150" fillId="3" borderId="38" applyNumberFormat="0" applyProtection="0">
      <alignment horizontal="left" vertical="center" indent="1"/>
    </xf>
    <xf numFmtId="4" fontId="150" fillId="3" borderId="38" applyNumberFormat="0" applyProtection="0">
      <alignment horizontal="left" vertical="center" indent="1"/>
    </xf>
    <xf numFmtId="4" fontId="151" fillId="67" borderId="36" applyNumberFormat="0" applyProtection="0">
      <alignment horizontal="right" vertical="center"/>
    </xf>
    <xf numFmtId="4" fontId="151" fillId="67" borderId="36" applyNumberFormat="0" applyProtection="0">
      <alignment horizontal="right" vertical="center"/>
    </xf>
    <xf numFmtId="0" fontId="152" fillId="68" borderId="0"/>
    <xf numFmtId="0" fontId="153" fillId="68" borderId="0"/>
    <xf numFmtId="42" fontId="5" fillId="0" borderId="0" applyFont="0" applyFill="0" applyBorder="0" applyAlignment="0" applyProtection="0"/>
    <xf numFmtId="44" fontId="5" fillId="0" borderId="0" applyFont="0" applyFill="0" applyBorder="0" applyAlignment="0" applyProtection="0"/>
    <xf numFmtId="165" fontId="117" fillId="0" borderId="0" applyFont="0" applyFill="0" applyBorder="0" applyAlignment="0" applyProtection="0"/>
    <xf numFmtId="1" fontId="5" fillId="0" borderId="0" applyFill="0" applyBorder="0" applyAlignment="0" applyProtection="0"/>
    <xf numFmtId="0" fontId="67" fillId="19" borderId="65" applyNumberFormat="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3" fontId="60" fillId="4" borderId="62">
      <alignment horizontal="right" vertical="center" indent="1"/>
    </xf>
    <xf numFmtId="0" fontId="62" fillId="4" borderId="62">
      <alignment horizontal="left" vertical="center" indent="1"/>
    </xf>
    <xf numFmtId="3" fontId="60" fillId="4" borderId="62">
      <alignment horizontal="right" vertical="center" indent="1"/>
    </xf>
    <xf numFmtId="0" fontId="57" fillId="40" borderId="65" applyNumberFormat="0" applyAlignment="0" applyProtection="0"/>
    <xf numFmtId="0" fontId="42" fillId="4" borderId="62">
      <alignment horizontal="left" vertical="center" indent="1"/>
    </xf>
    <xf numFmtId="0" fontId="40" fillId="10" borderId="62">
      <alignment horizontal="left" vertical="center" indent="1"/>
    </xf>
    <xf numFmtId="0" fontId="40" fillId="10" borderId="47">
      <alignment horizontal="left" vertical="center" indent="1"/>
    </xf>
    <xf numFmtId="0" fontId="41" fillId="5" borderId="47">
      <alignment horizontal="center" vertical="center"/>
    </xf>
    <xf numFmtId="0" fontId="42" fillId="4" borderId="47">
      <alignment horizontal="left" vertical="center" indent="1"/>
    </xf>
    <xf numFmtId="3" fontId="41" fillId="4" borderId="47">
      <alignment horizontal="right" vertical="center" indent="1"/>
    </xf>
    <xf numFmtId="0" fontId="42" fillId="4" borderId="47">
      <alignment horizontal="left" vertical="center" indent="1"/>
    </xf>
    <xf numFmtId="3" fontId="41" fillId="4" borderId="47">
      <alignment horizontal="right" vertical="center" indent="1"/>
    </xf>
    <xf numFmtId="0" fontId="43" fillId="4" borderId="47">
      <alignment horizontal="left" indent="1"/>
    </xf>
    <xf numFmtId="0" fontId="67" fillId="19" borderId="65" applyNumberFormat="0" applyAlignment="0" applyProtection="0"/>
    <xf numFmtId="165" fontId="1" fillId="0" borderId="0" applyFont="0" applyFill="0" applyBorder="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5" fillId="44" borderId="66" applyNumberFormat="0" applyFont="0" applyAlignment="0" applyProtection="0"/>
    <xf numFmtId="185" fontId="63" fillId="43" borderId="62">
      <alignment horizontal="left" vertical="center" indent="1"/>
    </xf>
    <xf numFmtId="185" fontId="42" fillId="4" borderId="62">
      <alignment horizontal="left" vertical="center" indent="1"/>
    </xf>
    <xf numFmtId="185" fontId="65" fillId="10" borderId="62">
      <alignment horizontal="left" vertical="center" indent="1"/>
    </xf>
    <xf numFmtId="185" fontId="61" fillId="4" borderId="62">
      <alignment horizontal="right" vertical="center" indent="1"/>
    </xf>
    <xf numFmtId="185" fontId="43" fillId="4" borderId="62">
      <alignment horizontal="left" vertical="center" indent="1"/>
    </xf>
    <xf numFmtId="185" fontId="41" fillId="5" borderId="62">
      <alignment horizontal="center" vertical="center"/>
    </xf>
    <xf numFmtId="185" fontId="62" fillId="4" borderId="62">
      <alignment horizontal="left" vertical="center" indent="1"/>
    </xf>
    <xf numFmtId="185" fontId="57" fillId="40" borderId="65" applyNumberFormat="0" applyAlignment="0" applyProtection="0"/>
    <xf numFmtId="185" fontId="19" fillId="0" borderId="63">
      <alignment horizontal="center" vertical="center"/>
    </xf>
    <xf numFmtId="4" fontId="151" fillId="67" borderId="69" applyNumberFormat="0" applyProtection="0">
      <alignment horizontal="right" vertical="center"/>
    </xf>
    <xf numFmtId="4" fontId="150" fillId="3" borderId="70" applyNumberFormat="0" applyProtection="0">
      <alignment horizontal="left" vertical="center" indent="1"/>
    </xf>
    <xf numFmtId="0" fontId="8" fillId="3" borderId="69" applyNumberFormat="0" applyProtection="0">
      <alignment horizontal="left" vertical="top" indent="1"/>
    </xf>
    <xf numFmtId="4" fontId="146" fillId="5" borderId="69" applyNumberFormat="0" applyProtection="0">
      <alignment horizontal="left" vertical="center" indent="1"/>
    </xf>
    <xf numFmtId="4" fontId="149" fillId="67" borderId="69" applyNumberFormat="0" applyProtection="0">
      <alignment horizontal="right" vertical="center"/>
    </xf>
    <xf numFmtId="4" fontId="148" fillId="67" borderId="69" applyNumberFormat="0" applyProtection="0">
      <alignment horizontal="right" vertical="center"/>
    </xf>
    <xf numFmtId="4" fontId="146" fillId="5" borderId="70" applyNumberFormat="0" applyProtection="0">
      <alignment horizontal="left" vertical="center" indent="1"/>
    </xf>
    <xf numFmtId="4" fontId="149" fillId="67" borderId="69" applyNumberFormat="0" applyProtection="0">
      <alignment vertical="center"/>
    </xf>
    <xf numFmtId="4" fontId="148" fillId="67" borderId="69" applyNumberFormat="0" applyProtection="0">
      <alignment vertical="center"/>
    </xf>
    <xf numFmtId="0" fontId="5" fillId="67" borderId="69" applyNumberFormat="0" applyProtection="0">
      <alignment horizontal="left" vertical="top" indent="1"/>
    </xf>
    <xf numFmtId="0" fontId="5" fillId="67" borderId="69" applyNumberFormat="0" applyProtection="0">
      <alignment horizontal="left" vertical="center" indent="1"/>
    </xf>
    <xf numFmtId="0" fontId="5" fillId="5" borderId="69" applyNumberFormat="0" applyProtection="0">
      <alignment horizontal="left" vertical="top" indent="1"/>
    </xf>
    <xf numFmtId="0" fontId="5" fillId="5" borderId="69" applyNumberFormat="0" applyProtection="0">
      <alignment horizontal="left" vertical="center" indent="1"/>
    </xf>
    <xf numFmtId="0" fontId="5" fillId="3" borderId="69" applyNumberFormat="0" applyProtection="0">
      <alignment horizontal="left" vertical="top" indent="1"/>
    </xf>
    <xf numFmtId="0" fontId="5" fillId="3" borderId="69" applyNumberFormat="0" applyProtection="0">
      <alignment horizontal="left" vertical="center" indent="1"/>
    </xf>
    <xf numFmtId="0" fontId="5" fillId="56" borderId="69" applyNumberFormat="0" applyProtection="0">
      <alignment horizontal="left" vertical="top" indent="1"/>
    </xf>
    <xf numFmtId="0" fontId="5" fillId="56" borderId="69" applyNumberFormat="0" applyProtection="0">
      <alignment horizontal="left" vertical="center" indent="1"/>
    </xf>
    <xf numFmtId="4" fontId="148" fillId="5" borderId="69" applyNumberFormat="0" applyProtection="0">
      <alignment horizontal="right" vertical="center"/>
    </xf>
    <xf numFmtId="4" fontId="148" fillId="65" borderId="69" applyNumberFormat="0" applyProtection="0">
      <alignment horizontal="right" vertical="center"/>
    </xf>
    <xf numFmtId="4" fontId="148" fillId="64" borderId="69" applyNumberFormat="0" applyProtection="0">
      <alignment horizontal="right" vertical="center"/>
    </xf>
    <xf numFmtId="4" fontId="148" fillId="63" borderId="69" applyNumberFormat="0" applyProtection="0">
      <alignment horizontal="right" vertical="center"/>
    </xf>
    <xf numFmtId="4" fontId="148" fillId="62" borderId="69" applyNumberFormat="0" applyProtection="0">
      <alignment horizontal="right" vertical="center"/>
    </xf>
    <xf numFmtId="4" fontId="148" fillId="61" borderId="69" applyNumberFormat="0" applyProtection="0">
      <alignment horizontal="right" vertical="center"/>
    </xf>
    <xf numFmtId="4" fontId="148" fillId="60" borderId="69" applyNumberFormat="0" applyProtection="0">
      <alignment horizontal="right" vertical="center"/>
    </xf>
    <xf numFmtId="4" fontId="148" fillId="59" borderId="69" applyNumberFormat="0" applyProtection="0">
      <alignment horizontal="right" vertical="center"/>
    </xf>
    <xf numFmtId="4" fontId="148" fillId="58" borderId="69" applyNumberFormat="0" applyProtection="0">
      <alignment horizontal="right" vertical="center"/>
    </xf>
    <xf numFmtId="4" fontId="148" fillId="57" borderId="69" applyNumberFormat="0" applyProtection="0">
      <alignment horizontal="right" vertical="center"/>
    </xf>
    <xf numFmtId="0" fontId="51" fillId="55" borderId="69" applyNumberFormat="0" applyProtection="0">
      <alignment horizontal="left" vertical="top" indent="1"/>
    </xf>
    <xf numFmtId="4" fontId="148" fillId="55" borderId="69" applyNumberFormat="0" applyProtection="0">
      <alignment horizontal="left" vertical="center" indent="1"/>
    </xf>
    <xf numFmtId="4" fontId="147" fillId="55" borderId="69" applyNumberFormat="0" applyProtection="0">
      <alignment vertical="center"/>
    </xf>
    <xf numFmtId="4" fontId="146" fillId="55" borderId="69" applyNumberFormat="0" applyProtection="0">
      <alignment vertical="center"/>
    </xf>
    <xf numFmtId="0" fontId="5" fillId="44" borderId="66" applyNumberFormat="0" applyFont="0" applyAlignment="0" applyProtection="0"/>
    <xf numFmtId="0" fontId="57" fillId="40" borderId="65" applyNumberFormat="0" applyAlignment="0" applyProtection="0"/>
    <xf numFmtId="0" fontId="18" fillId="0" borderId="68" applyNumberFormat="0" applyFill="0" applyAlignment="0" applyProtection="0"/>
    <xf numFmtId="0" fontId="84" fillId="40" borderId="67" applyNumberFormat="0" applyAlignment="0" applyProtection="0"/>
    <xf numFmtId="0" fontId="7" fillId="44" borderId="66" applyNumberFormat="0" applyFont="0" applyAlignment="0" applyProtection="0"/>
    <xf numFmtId="0" fontId="57" fillId="40" borderId="50" applyNumberFormat="0" applyAlignment="0" applyProtection="0"/>
    <xf numFmtId="0" fontId="57" fillId="40" borderId="50" applyNumberFormat="0" applyAlignment="0" applyProtection="0"/>
    <xf numFmtId="168" fontId="60" fillId="42" borderId="47">
      <alignment horizontal="right" vertical="center" indent="1"/>
    </xf>
    <xf numFmtId="3" fontId="60" fillId="4" borderId="47">
      <alignment horizontal="right" vertical="center" indent="1"/>
    </xf>
    <xf numFmtId="0" fontId="61" fillId="42" borderId="47">
      <alignment horizontal="right" vertical="center" indent="1"/>
    </xf>
    <xf numFmtId="3" fontId="61" fillId="4" borderId="47">
      <alignment horizontal="right" vertical="center" indent="1"/>
    </xf>
    <xf numFmtId="170" fontId="61" fillId="4" borderId="47">
      <alignment horizontal="right" vertical="center" indent="1"/>
    </xf>
    <xf numFmtId="0" fontId="62" fillId="4" borderId="47">
      <alignment horizontal="left" vertical="center" indent="1"/>
    </xf>
    <xf numFmtId="0" fontId="63" fillId="13" borderId="47">
      <alignment horizontal="center" vertical="center"/>
    </xf>
    <xf numFmtId="168" fontId="60" fillId="4" borderId="47">
      <alignment horizontal="right" vertical="center" indent="1"/>
    </xf>
    <xf numFmtId="3" fontId="60" fillId="4" borderId="47">
      <alignment horizontal="right" vertical="center" indent="1"/>
    </xf>
    <xf numFmtId="0" fontId="43" fillId="4" borderId="47">
      <alignment horizontal="left" vertical="center" indent="1"/>
    </xf>
    <xf numFmtId="0" fontId="61" fillId="4" borderId="47">
      <alignment horizontal="right" vertical="center" indent="1"/>
    </xf>
    <xf numFmtId="3" fontId="61" fillId="4" borderId="47">
      <alignment horizontal="right" vertical="center" indent="1"/>
    </xf>
    <xf numFmtId="0" fontId="64" fillId="10" borderId="47">
      <alignment horizontal="left" vertical="center" indent="1"/>
    </xf>
    <xf numFmtId="0" fontId="65" fillId="10" borderId="47">
      <alignment horizontal="left" vertical="center" indent="1"/>
    </xf>
    <xf numFmtId="0" fontId="63" fillId="43" borderId="47">
      <alignment horizontal="left" vertical="center" indent="1"/>
    </xf>
    <xf numFmtId="165" fontId="1"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5" fillId="44" borderId="51" applyNumberFormat="0" applyFont="0" applyAlignment="0" applyProtection="0"/>
    <xf numFmtId="0" fontId="7" fillId="44" borderId="51" applyNumberFormat="0" applyFont="0" applyAlignment="0" applyProtection="0"/>
    <xf numFmtId="0" fontId="67" fillId="19" borderId="50" applyNumberFormat="0" applyAlignment="0" applyProtection="0"/>
    <xf numFmtId="186" fontId="113" fillId="0" borderId="41" applyNumberFormat="0" applyFill="0" applyBorder="0" applyProtection="0">
      <alignment horizontal="left"/>
    </xf>
    <xf numFmtId="10" fontId="15" fillId="4" borderId="47" applyNumberFormat="0" applyBorder="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5" fillId="10" borderId="62">
      <alignment horizontal="left" vertical="center" indent="1"/>
    </xf>
    <xf numFmtId="168" fontId="60" fillId="4" borderId="62">
      <alignment horizontal="right" vertical="center" indent="1"/>
    </xf>
    <xf numFmtId="170" fontId="61" fillId="4" borderId="62">
      <alignment horizontal="right" vertical="center" indent="1"/>
    </xf>
    <xf numFmtId="168" fontId="60" fillId="42" borderId="62">
      <alignment horizontal="right" vertical="center" indent="1"/>
    </xf>
    <xf numFmtId="0" fontId="57" fillId="40" borderId="65" applyNumberFormat="0" applyAlignment="0" applyProtection="0"/>
    <xf numFmtId="0" fontId="19" fillId="0" borderId="63">
      <alignment horizontal="center" vertical="center"/>
    </xf>
    <xf numFmtId="3" fontId="41" fillId="4" borderId="62">
      <alignment horizontal="right" vertical="center" indent="1"/>
    </xf>
    <xf numFmtId="0" fontId="7" fillId="44" borderId="51" applyNumberFormat="0" applyFont="0" applyAlignment="0" applyProtection="0"/>
    <xf numFmtId="0" fontId="84" fillId="40" borderId="52" applyNumberFormat="0" applyAlignment="0" applyProtection="0"/>
    <xf numFmtId="0" fontId="84" fillId="40" borderId="52" applyNumberFormat="0" applyAlignment="0" applyProtection="0"/>
    <xf numFmtId="186" fontId="115" fillId="0" borderId="41" applyNumberFormat="0" applyFill="0" applyBorder="0" applyProtection="0">
      <alignment horizontal="left"/>
    </xf>
    <xf numFmtId="186" fontId="115" fillId="0" borderId="41" applyNumberFormat="0" applyFill="0" applyBorder="0" applyProtection="0">
      <alignment horizontal="right"/>
    </xf>
    <xf numFmtId="0" fontId="18" fillId="0" borderId="53" applyNumberFormat="0" applyFill="0" applyAlignment="0" applyProtection="0"/>
    <xf numFmtId="0" fontId="57" fillId="40" borderId="50" applyNumberFormat="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7" fillId="19" borderId="65" applyNumberFormat="0" applyAlignment="0" applyProtection="0"/>
    <xf numFmtId="0" fontId="5" fillId="44" borderId="51" applyNumberFormat="0" applyFont="0" applyAlignment="0" applyProtection="0"/>
    <xf numFmtId="0" fontId="84" fillId="40" borderId="52" applyNumberFormat="0" applyAlignment="0" applyProtection="0"/>
    <xf numFmtId="4" fontId="146" fillId="55" borderId="54" applyNumberFormat="0" applyProtection="0">
      <alignment vertical="center"/>
    </xf>
    <xf numFmtId="4" fontId="146" fillId="55" borderId="54" applyNumberFormat="0" applyProtection="0">
      <alignment vertical="center"/>
    </xf>
    <xf numFmtId="4" fontId="147" fillId="55" borderId="54" applyNumberFormat="0" applyProtection="0">
      <alignment vertical="center"/>
    </xf>
    <xf numFmtId="4" fontId="147" fillId="55" borderId="54" applyNumberFormat="0" applyProtection="0">
      <alignment vertical="center"/>
    </xf>
    <xf numFmtId="4" fontId="148" fillId="55" borderId="54" applyNumberFormat="0" applyProtection="0">
      <alignment horizontal="left" vertical="center" indent="1"/>
    </xf>
    <xf numFmtId="4" fontId="148" fillId="55" borderId="54" applyNumberFormat="0" applyProtection="0">
      <alignment horizontal="left" vertical="center" indent="1"/>
    </xf>
    <xf numFmtId="0" fontId="51" fillId="55" borderId="54" applyNumberFormat="0" applyProtection="0">
      <alignment horizontal="left" vertical="top" indent="1"/>
    </xf>
    <xf numFmtId="4" fontId="148" fillId="57" borderId="54" applyNumberFormat="0" applyProtection="0">
      <alignment horizontal="right" vertical="center"/>
    </xf>
    <xf numFmtId="4" fontId="148" fillId="57" borderId="54" applyNumberFormat="0" applyProtection="0">
      <alignment horizontal="right" vertical="center"/>
    </xf>
    <xf numFmtId="4" fontId="148" fillId="58" borderId="54" applyNumberFormat="0" applyProtection="0">
      <alignment horizontal="right" vertical="center"/>
    </xf>
    <xf numFmtId="4" fontId="148" fillId="58" borderId="54" applyNumberFormat="0" applyProtection="0">
      <alignment horizontal="right" vertical="center"/>
    </xf>
    <xf numFmtId="4" fontId="148" fillId="59" borderId="54" applyNumberFormat="0" applyProtection="0">
      <alignment horizontal="right" vertical="center"/>
    </xf>
    <xf numFmtId="4" fontId="148" fillId="59" borderId="54" applyNumberFormat="0" applyProtection="0">
      <alignment horizontal="right" vertical="center"/>
    </xf>
    <xf numFmtId="4" fontId="148" fillId="60" borderId="54" applyNumberFormat="0" applyProtection="0">
      <alignment horizontal="right" vertical="center"/>
    </xf>
    <xf numFmtId="4" fontId="148" fillId="60" borderId="54" applyNumberFormat="0" applyProtection="0">
      <alignment horizontal="right" vertical="center"/>
    </xf>
    <xf numFmtId="4" fontId="148" fillId="61" borderId="54" applyNumberFormat="0" applyProtection="0">
      <alignment horizontal="right" vertical="center"/>
    </xf>
    <xf numFmtId="4" fontId="148" fillId="61" borderId="54" applyNumberFormat="0" applyProtection="0">
      <alignment horizontal="right" vertical="center"/>
    </xf>
    <xf numFmtId="4" fontId="148" fillId="62" borderId="54" applyNumberFormat="0" applyProtection="0">
      <alignment horizontal="right" vertical="center"/>
    </xf>
    <xf numFmtId="4" fontId="148" fillId="62" borderId="54" applyNumberFormat="0" applyProtection="0">
      <alignment horizontal="right" vertical="center"/>
    </xf>
    <xf numFmtId="4" fontId="148" fillId="63" borderId="54" applyNumberFormat="0" applyProtection="0">
      <alignment horizontal="right" vertical="center"/>
    </xf>
    <xf numFmtId="4" fontId="148" fillId="63" borderId="54" applyNumberFormat="0" applyProtection="0">
      <alignment horizontal="right" vertical="center"/>
    </xf>
    <xf numFmtId="4" fontId="148" fillId="64" borderId="54" applyNumberFormat="0" applyProtection="0">
      <alignment horizontal="right" vertical="center"/>
    </xf>
    <xf numFmtId="4" fontId="148" fillId="64" borderId="54" applyNumberFormat="0" applyProtection="0">
      <alignment horizontal="right" vertical="center"/>
    </xf>
    <xf numFmtId="4" fontId="148" fillId="65" borderId="54" applyNumberFormat="0" applyProtection="0">
      <alignment horizontal="right" vertical="center"/>
    </xf>
    <xf numFmtId="4" fontId="148" fillId="65" borderId="54" applyNumberFormat="0" applyProtection="0">
      <alignment horizontal="right" vertical="center"/>
    </xf>
    <xf numFmtId="4" fontId="148" fillId="5" borderId="54" applyNumberFormat="0" applyProtection="0">
      <alignment horizontal="right" vertical="center"/>
    </xf>
    <xf numFmtId="4" fontId="148" fillId="5" borderId="54" applyNumberFormat="0" applyProtection="0">
      <alignment horizontal="right" vertical="center"/>
    </xf>
    <xf numFmtId="0" fontId="5" fillId="56" borderId="54" applyNumberFormat="0" applyProtection="0">
      <alignment horizontal="left" vertical="center" indent="1"/>
    </xf>
    <xf numFmtId="0" fontId="5" fillId="56" borderId="54" applyNumberFormat="0" applyProtection="0">
      <alignment horizontal="left" vertical="center" indent="1"/>
    </xf>
    <xf numFmtId="0" fontId="5" fillId="56" borderId="54" applyNumberFormat="0" applyProtection="0">
      <alignment horizontal="left" vertical="top" indent="1"/>
    </xf>
    <xf numFmtId="0" fontId="5" fillId="56" borderId="54" applyNumberFormat="0" applyProtection="0">
      <alignment horizontal="left" vertical="top" indent="1"/>
    </xf>
    <xf numFmtId="0" fontId="5" fillId="3" borderId="54" applyNumberFormat="0" applyProtection="0">
      <alignment horizontal="left" vertical="center" indent="1"/>
    </xf>
    <xf numFmtId="0" fontId="5" fillId="3" borderId="54" applyNumberFormat="0" applyProtection="0">
      <alignment horizontal="left" vertical="center" indent="1"/>
    </xf>
    <xf numFmtId="0" fontId="5" fillId="3" borderId="54" applyNumberFormat="0" applyProtection="0">
      <alignment horizontal="left" vertical="top" indent="1"/>
    </xf>
    <xf numFmtId="0" fontId="5" fillId="3" borderId="54" applyNumberFormat="0" applyProtection="0">
      <alignment horizontal="left" vertical="top" indent="1"/>
    </xf>
    <xf numFmtId="0" fontId="5" fillId="5" borderId="54" applyNumberFormat="0" applyProtection="0">
      <alignment horizontal="left" vertical="center" indent="1"/>
    </xf>
    <xf numFmtId="0" fontId="5" fillId="5" borderId="54" applyNumberFormat="0" applyProtection="0">
      <alignment horizontal="left" vertical="center" indent="1"/>
    </xf>
    <xf numFmtId="0" fontId="5" fillId="5" borderId="54" applyNumberFormat="0" applyProtection="0">
      <alignment horizontal="left" vertical="top" indent="1"/>
    </xf>
    <xf numFmtId="0" fontId="5" fillId="5" borderId="54" applyNumberFormat="0" applyProtection="0">
      <alignment horizontal="left" vertical="top" indent="1"/>
    </xf>
    <xf numFmtId="0" fontId="5" fillId="67" borderId="54" applyNumberFormat="0" applyProtection="0">
      <alignment horizontal="left" vertical="center" indent="1"/>
    </xf>
    <xf numFmtId="0" fontId="5" fillId="67" borderId="54" applyNumberFormat="0" applyProtection="0">
      <alignment horizontal="left" vertical="center" indent="1"/>
    </xf>
    <xf numFmtId="0" fontId="5" fillId="67" borderId="54" applyNumberFormat="0" applyProtection="0">
      <alignment horizontal="left" vertical="top" indent="1"/>
    </xf>
    <xf numFmtId="0" fontId="5" fillId="67" borderId="54" applyNumberFormat="0" applyProtection="0">
      <alignment horizontal="left" vertical="top" indent="1"/>
    </xf>
    <xf numFmtId="4" fontId="148" fillId="67" borderId="54" applyNumberFormat="0" applyProtection="0">
      <alignment vertical="center"/>
    </xf>
    <xf numFmtId="4" fontId="148" fillId="67" borderId="54" applyNumberFormat="0" applyProtection="0">
      <alignment vertical="center"/>
    </xf>
    <xf numFmtId="4" fontId="149" fillId="67" borderId="54" applyNumberFormat="0" applyProtection="0">
      <alignment vertical="center"/>
    </xf>
    <xf numFmtId="4" fontId="149" fillId="67" borderId="54" applyNumberFormat="0" applyProtection="0">
      <alignment vertical="center"/>
    </xf>
    <xf numFmtId="4" fontId="146" fillId="5" borderId="55" applyNumberFormat="0" applyProtection="0">
      <alignment horizontal="left" vertical="center" indent="1"/>
    </xf>
    <xf numFmtId="4" fontId="146" fillId="5" borderId="55" applyNumberFormat="0" applyProtection="0">
      <alignment horizontal="left" vertical="center" indent="1"/>
    </xf>
    <xf numFmtId="0" fontId="8" fillId="43" borderId="54" applyNumberFormat="0" applyProtection="0">
      <alignment horizontal="left" vertical="top" indent="1"/>
    </xf>
    <xf numFmtId="4" fontId="148" fillId="67" borderId="54" applyNumberFormat="0" applyProtection="0">
      <alignment horizontal="right" vertical="center"/>
    </xf>
    <xf numFmtId="4" fontId="148" fillId="67" borderId="54" applyNumberFormat="0" applyProtection="0">
      <alignment horizontal="right" vertical="center"/>
    </xf>
    <xf numFmtId="4" fontId="149" fillId="67" borderId="54" applyNumberFormat="0" applyProtection="0">
      <alignment horizontal="right" vertical="center"/>
    </xf>
    <xf numFmtId="4" fontId="149" fillId="67" borderId="54" applyNumberFormat="0" applyProtection="0">
      <alignment horizontal="right" vertical="center"/>
    </xf>
    <xf numFmtId="4" fontId="146" fillId="5" borderId="54" applyNumberFormat="0" applyProtection="0">
      <alignment horizontal="left" vertical="center" indent="1"/>
    </xf>
    <xf numFmtId="4" fontId="146" fillId="5" borderId="54" applyNumberFormat="0" applyProtection="0">
      <alignment horizontal="left" vertical="center" indent="1"/>
    </xf>
    <xf numFmtId="0" fontId="8" fillId="3" borderId="54" applyNumberFormat="0" applyProtection="0">
      <alignment horizontal="left" vertical="top" indent="1"/>
    </xf>
    <xf numFmtId="4" fontId="150" fillId="3" borderId="55" applyNumberFormat="0" applyProtection="0">
      <alignment horizontal="left" vertical="center" indent="1"/>
    </xf>
    <xf numFmtId="4" fontId="150" fillId="3" borderId="55" applyNumberFormat="0" applyProtection="0">
      <alignment horizontal="left" vertical="center" indent="1"/>
    </xf>
    <xf numFmtId="4" fontId="151" fillId="67" borderId="54" applyNumberFormat="0" applyProtection="0">
      <alignment horizontal="right" vertical="center"/>
    </xf>
    <xf numFmtId="4" fontId="151" fillId="67" borderId="54" applyNumberFormat="0" applyProtection="0">
      <alignment horizontal="right" vertical="center"/>
    </xf>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6" fontId="113" fillId="0" borderId="64" applyNumberFormat="0" applyFill="0" applyBorder="0" applyProtection="0">
      <alignment horizontal="left"/>
    </xf>
    <xf numFmtId="185" fontId="7" fillId="44" borderId="66" applyNumberFormat="0" applyFont="0" applyAlignment="0" applyProtection="0"/>
    <xf numFmtId="185" fontId="40" fillId="10" borderId="62">
      <alignment horizontal="left" vertical="center" indent="1"/>
    </xf>
    <xf numFmtId="185" fontId="64" fillId="10" borderId="62">
      <alignment horizontal="left" vertical="center" indent="1"/>
    </xf>
    <xf numFmtId="185" fontId="43" fillId="4" borderId="62">
      <alignment horizontal="left" indent="1"/>
    </xf>
    <xf numFmtId="185" fontId="63" fillId="13" borderId="62">
      <alignment horizontal="center" vertical="center"/>
    </xf>
    <xf numFmtId="185" fontId="42" fillId="4" borderId="62">
      <alignment horizontal="left" vertical="center" indent="1"/>
    </xf>
    <xf numFmtId="185" fontId="61" fillId="42" borderId="62">
      <alignment horizontal="right" vertical="center" indent="1"/>
    </xf>
    <xf numFmtId="185" fontId="57" fillId="40" borderId="65" applyNumberFormat="0" applyAlignment="0" applyProtection="0"/>
    <xf numFmtId="0" fontId="19" fillId="0" borderId="63">
      <alignment horizontal="center" vertical="center"/>
    </xf>
    <xf numFmtId="185" fontId="7" fillId="44" borderId="51" applyNumberFormat="0" applyFont="0" applyAlignment="0" applyProtection="0"/>
    <xf numFmtId="4" fontId="151" fillId="67" borderId="69" applyNumberFormat="0" applyProtection="0">
      <alignment horizontal="right" vertical="center"/>
    </xf>
    <xf numFmtId="4" fontId="150" fillId="3" borderId="70" applyNumberFormat="0" applyProtection="0">
      <alignment horizontal="left" vertical="center" indent="1"/>
    </xf>
    <xf numFmtId="4" fontId="146" fillId="5" borderId="69" applyNumberFormat="0" applyProtection="0">
      <alignment horizontal="left" vertical="center" indent="1"/>
    </xf>
    <xf numFmtId="4" fontId="149" fillId="67" borderId="69" applyNumberFormat="0" applyProtection="0">
      <alignment horizontal="right" vertical="center"/>
    </xf>
    <xf numFmtId="4" fontId="148" fillId="67" borderId="69" applyNumberFormat="0" applyProtection="0">
      <alignment horizontal="right" vertical="center"/>
    </xf>
    <xf numFmtId="0" fontId="8" fillId="43" borderId="69" applyNumberFormat="0" applyProtection="0">
      <alignment horizontal="left" vertical="top" indent="1"/>
    </xf>
    <xf numFmtId="4" fontId="146" fillId="5" borderId="70" applyNumberFormat="0" applyProtection="0">
      <alignment horizontal="left" vertical="center" indent="1"/>
    </xf>
    <xf numFmtId="4" fontId="149" fillId="67" borderId="69" applyNumberFormat="0" applyProtection="0">
      <alignment vertical="center"/>
    </xf>
    <xf numFmtId="4" fontId="148" fillId="67" borderId="69" applyNumberFormat="0" applyProtection="0">
      <alignment vertical="center"/>
    </xf>
    <xf numFmtId="0" fontId="5" fillId="67" borderId="69" applyNumberFormat="0" applyProtection="0">
      <alignment horizontal="left" vertical="top" indent="1"/>
    </xf>
    <xf numFmtId="0" fontId="5" fillId="67" borderId="69" applyNumberFormat="0" applyProtection="0">
      <alignment horizontal="left" vertical="center" indent="1"/>
    </xf>
    <xf numFmtId="0" fontId="5" fillId="5" borderId="69" applyNumberFormat="0" applyProtection="0">
      <alignment horizontal="left" vertical="top" indent="1"/>
    </xf>
    <xf numFmtId="0" fontId="5" fillId="5" borderId="69" applyNumberFormat="0" applyProtection="0">
      <alignment horizontal="left" vertical="center" indent="1"/>
    </xf>
    <xf numFmtId="0" fontId="5" fillId="3" borderId="69" applyNumberFormat="0" applyProtection="0">
      <alignment horizontal="left" vertical="top" indent="1"/>
    </xf>
    <xf numFmtId="0" fontId="5" fillId="3" borderId="69" applyNumberFormat="0" applyProtection="0">
      <alignment horizontal="left" vertical="center" indent="1"/>
    </xf>
    <xf numFmtId="0" fontId="5" fillId="56" borderId="69" applyNumberFormat="0" applyProtection="0">
      <alignment horizontal="left" vertical="top" indent="1"/>
    </xf>
    <xf numFmtId="0" fontId="5" fillId="56" borderId="69" applyNumberFormat="0" applyProtection="0">
      <alignment horizontal="left" vertical="center" indent="1"/>
    </xf>
    <xf numFmtId="4" fontId="148" fillId="5" borderId="69" applyNumberFormat="0" applyProtection="0">
      <alignment horizontal="right" vertical="center"/>
    </xf>
    <xf numFmtId="4" fontId="148" fillId="65" borderId="69" applyNumberFormat="0" applyProtection="0">
      <alignment horizontal="right" vertical="center"/>
    </xf>
    <xf numFmtId="4" fontId="148" fillId="64" borderId="69" applyNumberFormat="0" applyProtection="0">
      <alignment horizontal="right" vertical="center"/>
    </xf>
    <xf numFmtId="4" fontId="148" fillId="63" borderId="69" applyNumberFormat="0" applyProtection="0">
      <alignment horizontal="right" vertical="center"/>
    </xf>
    <xf numFmtId="4" fontId="148" fillId="62" borderId="69" applyNumberFormat="0" applyProtection="0">
      <alignment horizontal="right" vertical="center"/>
    </xf>
    <xf numFmtId="4" fontId="148" fillId="61" borderId="69" applyNumberFormat="0" applyProtection="0">
      <alignment horizontal="right" vertical="center"/>
    </xf>
    <xf numFmtId="4" fontId="148" fillId="60" borderId="69" applyNumberFormat="0" applyProtection="0">
      <alignment horizontal="right" vertical="center"/>
    </xf>
    <xf numFmtId="4" fontId="148" fillId="59" borderId="69" applyNumberFormat="0" applyProtection="0">
      <alignment horizontal="right" vertical="center"/>
    </xf>
    <xf numFmtId="4" fontId="148" fillId="58" borderId="69" applyNumberFormat="0" applyProtection="0">
      <alignment horizontal="right" vertical="center"/>
    </xf>
    <xf numFmtId="4" fontId="148" fillId="57" borderId="69" applyNumberFormat="0" applyProtection="0">
      <alignment horizontal="right" vertical="center"/>
    </xf>
    <xf numFmtId="4" fontId="148" fillId="55" borderId="69" applyNumberFormat="0" applyProtection="0">
      <alignment horizontal="left" vertical="center" indent="1"/>
    </xf>
    <xf numFmtId="4" fontId="147" fillId="55" borderId="69" applyNumberFormat="0" applyProtection="0">
      <alignment vertical="center"/>
    </xf>
    <xf numFmtId="4" fontId="146" fillId="55" borderId="69" applyNumberFormat="0" applyProtection="0">
      <alignment vertical="center"/>
    </xf>
    <xf numFmtId="0" fontId="84" fillId="40" borderId="67" applyNumberFormat="0" applyAlignment="0" applyProtection="0"/>
    <xf numFmtId="186" fontId="115" fillId="0" borderId="64" applyNumberFormat="0" applyFill="0" applyBorder="0" applyProtection="0">
      <alignment horizontal="right"/>
    </xf>
    <xf numFmtId="186" fontId="115" fillId="0" borderId="64" applyNumberFormat="0" applyFill="0" applyBorder="0" applyProtection="0">
      <alignment horizontal="left"/>
    </xf>
    <xf numFmtId="0" fontId="84" fillId="40" borderId="67" applyNumberFormat="0" applyAlignment="0" applyProtection="0"/>
    <xf numFmtId="185" fontId="19" fillId="0" borderId="56">
      <alignment horizontal="center" vertical="center"/>
    </xf>
    <xf numFmtId="0" fontId="19" fillId="0" borderId="56">
      <alignment horizontal="center" vertical="center"/>
    </xf>
    <xf numFmtId="185" fontId="57" fillId="40" borderId="58" applyNumberFormat="0" applyAlignment="0" applyProtection="0"/>
    <xf numFmtId="185" fontId="57" fillId="40" borderId="58" applyNumberFormat="0" applyAlignment="0" applyProtection="0"/>
    <xf numFmtId="185" fontId="61" fillId="42" borderId="47">
      <alignment horizontal="right" vertical="center" indent="1"/>
    </xf>
    <xf numFmtId="185" fontId="62" fillId="4" borderId="47">
      <alignment horizontal="left" vertical="center" indent="1"/>
    </xf>
    <xf numFmtId="185" fontId="42" fillId="4" borderId="47">
      <alignment horizontal="left" vertical="center" indent="1"/>
    </xf>
    <xf numFmtId="185" fontId="63" fillId="13" borderId="47">
      <alignment horizontal="center" vertical="center"/>
    </xf>
    <xf numFmtId="185" fontId="41" fillId="5" borderId="47">
      <alignment horizontal="center" vertical="center"/>
    </xf>
    <xf numFmtId="185" fontId="43" fillId="4" borderId="47">
      <alignment horizontal="left" vertical="center" indent="1"/>
    </xf>
    <xf numFmtId="185" fontId="43" fillId="4" borderId="47">
      <alignment horizontal="left" indent="1"/>
    </xf>
    <xf numFmtId="185" fontId="61" fillId="4" borderId="47">
      <alignment horizontal="right" vertical="center" indent="1"/>
    </xf>
    <xf numFmtId="185" fontId="64" fillId="10" borderId="47">
      <alignment horizontal="left" vertical="center" indent="1"/>
    </xf>
    <xf numFmtId="185" fontId="65" fillId="10" borderId="47">
      <alignment horizontal="left" vertical="center" indent="1"/>
    </xf>
    <xf numFmtId="185" fontId="40" fillId="10" borderId="47">
      <alignment horizontal="left" vertical="center" indent="1"/>
    </xf>
    <xf numFmtId="185" fontId="42" fillId="4" borderId="47">
      <alignment horizontal="left" vertical="center" indent="1"/>
    </xf>
    <xf numFmtId="185" fontId="63" fillId="43" borderId="47">
      <alignment horizontal="left" vertical="center" indent="1"/>
    </xf>
    <xf numFmtId="185" fontId="7" fillId="44" borderId="59" applyNumberFormat="0" applyFont="0" applyAlignment="0" applyProtection="0"/>
    <xf numFmtId="185" fontId="5" fillId="44" borderId="59" applyNumberFormat="0" applyFont="0" applyAlignment="0" applyProtection="0"/>
    <xf numFmtId="185" fontId="67" fillId="19" borderId="58" applyNumberFormat="0" applyAlignment="0" applyProtection="0"/>
    <xf numFmtId="186" fontId="113" fillId="0" borderId="57" applyNumberFormat="0" applyFill="0" applyBorder="0" applyProtection="0">
      <alignment horizontal="left"/>
    </xf>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85" fontId="67" fillId="19" borderId="58" applyNumberFormat="0" applyAlignment="0" applyProtection="0"/>
    <xf numFmtId="165" fontId="1" fillId="0" borderId="0" applyFont="0" applyFill="0" applyBorder="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10" fontId="15" fillId="4" borderId="62" applyNumberFormat="0" applyBorder="0" applyAlignment="0" applyProtection="0"/>
    <xf numFmtId="186" fontId="113" fillId="0" borderId="64" applyNumberFormat="0" applyFill="0" applyBorder="0" applyProtection="0">
      <alignment horizontal="left"/>
    </xf>
    <xf numFmtId="0" fontId="67" fillId="19" borderId="65" applyNumberFormat="0" applyAlignment="0" applyProtection="0"/>
    <xf numFmtId="0" fontId="7" fillId="44" borderId="66" applyNumberFormat="0" applyFont="0" applyAlignment="0" applyProtection="0"/>
    <xf numFmtId="0" fontId="5" fillId="44" borderId="66" applyNumberFormat="0" applyFont="0" applyAlignment="0" applyProtection="0"/>
    <xf numFmtId="0" fontId="63" fillId="43" borderId="62">
      <alignment horizontal="left" vertical="center" indent="1"/>
    </xf>
    <xf numFmtId="0" fontId="64" fillId="10" borderId="62">
      <alignment horizontal="left" vertical="center" indent="1"/>
    </xf>
    <xf numFmtId="3" fontId="61" fillId="4" borderId="62">
      <alignment horizontal="right" vertical="center" indent="1"/>
    </xf>
    <xf numFmtId="0" fontId="61" fillId="4" borderId="62">
      <alignment horizontal="right" vertical="center" indent="1"/>
    </xf>
    <xf numFmtId="0" fontId="43" fillId="4" borderId="62">
      <alignment horizontal="left" vertical="center" indent="1"/>
    </xf>
    <xf numFmtId="0" fontId="63" fillId="13" borderId="62">
      <alignment horizontal="center" vertical="center"/>
    </xf>
    <xf numFmtId="3" fontId="61" fillId="4" borderId="62">
      <alignment horizontal="right" vertical="center" indent="1"/>
    </xf>
    <xf numFmtId="0" fontId="61" fillId="42" borderId="62">
      <alignment horizontal="right" vertical="center" indent="1"/>
    </xf>
    <xf numFmtId="185" fontId="5" fillId="44" borderId="51" applyNumberFormat="0" applyFont="0" applyAlignment="0" applyProtection="0"/>
    <xf numFmtId="0" fontId="43" fillId="4" borderId="62">
      <alignment horizontal="left" indent="1"/>
    </xf>
    <xf numFmtId="3" fontId="41" fillId="4" borderId="62">
      <alignment horizontal="right" vertical="center" indent="1"/>
    </xf>
    <xf numFmtId="0" fontId="42" fillId="4" borderId="62">
      <alignment horizontal="left" vertical="center" indent="1"/>
    </xf>
    <xf numFmtId="0" fontId="41" fillId="5" borderId="62">
      <alignment horizontal="center" vertical="center"/>
    </xf>
    <xf numFmtId="185" fontId="7" fillId="44" borderId="59" applyNumberFormat="0" applyFont="0" applyAlignment="0" applyProtection="0"/>
    <xf numFmtId="0" fontId="7" fillId="44" borderId="59" applyNumberFormat="0" applyFont="0" applyAlignment="0" applyProtection="0"/>
    <xf numFmtId="0" fontId="7" fillId="44" borderId="59" applyNumberFormat="0" applyFont="0" applyAlignment="0" applyProtection="0"/>
    <xf numFmtId="185" fontId="84" fillId="40" borderId="60" applyNumberFormat="0" applyAlignment="0" applyProtection="0"/>
    <xf numFmtId="185" fontId="84" fillId="40" borderId="60" applyNumberFormat="0" applyAlignment="0" applyProtection="0"/>
    <xf numFmtId="186" fontId="115" fillId="0" borderId="57" applyNumberFormat="0" applyFill="0" applyBorder="0" applyProtection="0">
      <alignment horizontal="left"/>
    </xf>
    <xf numFmtId="186" fontId="115" fillId="0" borderId="57" applyNumberFormat="0" applyFill="0" applyBorder="0" applyProtection="0">
      <alignment horizontal="right"/>
    </xf>
    <xf numFmtId="185" fontId="18" fillId="0" borderId="61"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0" fontId="5" fillId="0" borderId="0"/>
    <xf numFmtId="0" fontId="5" fillId="0" borderId="0"/>
    <xf numFmtId="185" fontId="7" fillId="44" borderId="66" applyNumberFormat="0" applyFont="0" applyAlignment="0" applyProtection="0"/>
    <xf numFmtId="0" fontId="7" fillId="44" borderId="66" applyNumberFormat="0" applyFont="0" applyAlignment="0" applyProtection="0"/>
    <xf numFmtId="0" fontId="7" fillId="44" borderId="66" applyNumberFormat="0" applyFont="0" applyAlignment="0" applyProtection="0"/>
    <xf numFmtId="185" fontId="84" fillId="40" borderId="67" applyNumberFormat="0" applyAlignment="0" applyProtection="0"/>
    <xf numFmtId="185" fontId="84" fillId="40" borderId="67" applyNumberFormat="0" applyAlignment="0" applyProtection="0"/>
    <xf numFmtId="186" fontId="115" fillId="0" borderId="64" applyNumberFormat="0" applyFill="0" applyBorder="0" applyProtection="0">
      <alignment horizontal="left"/>
    </xf>
    <xf numFmtId="186" fontId="115" fillId="0" borderId="64" applyNumberFormat="0" applyFill="0" applyBorder="0" applyProtection="0">
      <alignment horizontal="right"/>
    </xf>
    <xf numFmtId="185" fontId="18" fillId="0" borderId="68" applyNumberFormat="0" applyFill="0" applyAlignment="0" applyProtection="0"/>
    <xf numFmtId="185" fontId="7" fillId="44" borderId="51" applyNumberFormat="0" applyFont="0" applyAlignment="0" applyProtection="0"/>
    <xf numFmtId="0" fontId="7" fillId="44" borderId="51" applyNumberFormat="0" applyFont="0" applyAlignment="0" applyProtection="0"/>
    <xf numFmtId="0" fontId="7" fillId="44" borderId="51" applyNumberFormat="0" applyFont="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0" fontId="40" fillId="10" borderId="74">
      <alignment horizontal="left" vertical="center" indent="1"/>
    </xf>
    <xf numFmtId="0" fontId="41" fillId="5" borderId="74">
      <alignment horizontal="center" vertical="center"/>
    </xf>
    <xf numFmtId="0" fontId="42" fillId="4" borderId="74">
      <alignment horizontal="left" vertical="center" indent="1"/>
    </xf>
    <xf numFmtId="3" fontId="41" fillId="4" borderId="74">
      <alignment horizontal="right" vertical="center" indent="1"/>
    </xf>
    <xf numFmtId="0" fontId="42" fillId="4" borderId="74">
      <alignment horizontal="left" vertical="center" indent="1"/>
    </xf>
    <xf numFmtId="3" fontId="41" fillId="4" borderId="74">
      <alignment horizontal="right" vertical="center" indent="1"/>
    </xf>
    <xf numFmtId="0" fontId="43" fillId="4" borderId="74">
      <alignment horizontal="left" indent="1"/>
    </xf>
    <xf numFmtId="0" fontId="19" fillId="0" borderId="77">
      <alignment horizontal="center" vertical="center"/>
    </xf>
    <xf numFmtId="0" fontId="57" fillId="40" borderId="79" applyNumberFormat="0" applyAlignment="0" applyProtection="0"/>
    <xf numFmtId="0" fontId="57" fillId="40" borderId="79" applyNumberFormat="0" applyAlignment="0" applyProtection="0"/>
    <xf numFmtId="168" fontId="60" fillId="42" borderId="74">
      <alignment horizontal="right" vertical="center" indent="1"/>
    </xf>
    <xf numFmtId="3" fontId="60" fillId="4" borderId="74">
      <alignment horizontal="right" vertical="center" indent="1"/>
    </xf>
    <xf numFmtId="0" fontId="61" fillId="42" borderId="74">
      <alignment horizontal="right" vertical="center" indent="1"/>
    </xf>
    <xf numFmtId="3" fontId="61" fillId="4" borderId="74">
      <alignment horizontal="right" vertical="center" indent="1"/>
    </xf>
    <xf numFmtId="170" fontId="61" fillId="4" borderId="74">
      <alignment horizontal="right" vertical="center" indent="1"/>
    </xf>
    <xf numFmtId="0" fontId="62" fillId="4" borderId="74">
      <alignment horizontal="left" vertical="center" indent="1"/>
    </xf>
    <xf numFmtId="0" fontId="63" fillId="13" borderId="74">
      <alignment horizontal="center" vertical="center"/>
    </xf>
    <xf numFmtId="168" fontId="60" fillId="4" borderId="74">
      <alignment horizontal="right" vertical="center" indent="1"/>
    </xf>
    <xf numFmtId="3" fontId="60" fillId="4" borderId="74">
      <alignment horizontal="right" vertical="center" indent="1"/>
    </xf>
    <xf numFmtId="0" fontId="43" fillId="4" borderId="74">
      <alignment horizontal="left" vertical="center" indent="1"/>
    </xf>
    <xf numFmtId="0" fontId="61" fillId="4" borderId="74">
      <alignment horizontal="right" vertical="center" indent="1"/>
    </xf>
    <xf numFmtId="3" fontId="61" fillId="4" borderId="74">
      <alignment horizontal="right" vertical="center" indent="1"/>
    </xf>
    <xf numFmtId="0" fontId="64" fillId="10" borderId="74">
      <alignment horizontal="left" vertical="center" indent="1"/>
    </xf>
    <xf numFmtId="0" fontId="65" fillId="10" borderId="74">
      <alignment horizontal="left" vertical="center" indent="1"/>
    </xf>
    <xf numFmtId="0" fontId="63" fillId="43" borderId="74">
      <alignment horizontal="left" vertical="center" indent="1"/>
    </xf>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5" fillId="44" borderId="80" applyNumberFormat="0" applyFont="0" applyAlignment="0" applyProtection="0"/>
    <xf numFmtId="0" fontId="7" fillId="44" borderId="80" applyNumberFormat="0" applyFont="0" applyAlignment="0" applyProtection="0"/>
    <xf numFmtId="0" fontId="67" fillId="19" borderId="79" applyNumberFormat="0" applyAlignment="0" applyProtection="0"/>
    <xf numFmtId="186" fontId="113" fillId="0" borderId="78" applyNumberFormat="0" applyFill="0" applyBorder="0" applyProtection="0">
      <alignment horizontal="left"/>
    </xf>
    <xf numFmtId="10" fontId="15" fillId="4" borderId="74" applyNumberFormat="0" applyBorder="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7" fillId="44" borderId="80" applyNumberFormat="0" applyFont="0" applyAlignment="0" applyProtection="0"/>
    <xf numFmtId="0" fontId="84" fillId="40" borderId="81" applyNumberFormat="0" applyAlignment="0" applyProtection="0"/>
    <xf numFmtId="0" fontId="84" fillId="40" borderId="81" applyNumberFormat="0" applyAlignment="0" applyProtection="0"/>
    <xf numFmtId="186" fontId="115" fillId="0" borderId="78" applyNumberFormat="0" applyFill="0" applyBorder="0" applyProtection="0">
      <alignment horizontal="left"/>
    </xf>
    <xf numFmtId="186" fontId="115" fillId="0" borderId="78" applyNumberFormat="0" applyFill="0" applyBorder="0" applyProtection="0">
      <alignment horizontal="right"/>
    </xf>
    <xf numFmtId="0" fontId="18" fillId="0" borderId="82" applyNumberFormat="0" applyFill="0" applyAlignment="0" applyProtection="0"/>
    <xf numFmtId="0" fontId="57" fillId="40" borderId="79" applyNumberFormat="0" applyAlignment="0" applyProtection="0"/>
    <xf numFmtId="165" fontId="5" fillId="0" borderId="0" applyFont="0" applyFill="0" applyBorder="0" applyAlignment="0" applyProtection="0"/>
    <xf numFmtId="165" fontId="1" fillId="0" borderId="0" applyFont="0" applyFill="0" applyBorder="0" applyAlignment="0" applyProtection="0"/>
    <xf numFmtId="0" fontId="5" fillId="44" borderId="80" applyNumberFormat="0" applyFont="0" applyAlignment="0" applyProtection="0"/>
    <xf numFmtId="0" fontId="84" fillId="40" borderId="81" applyNumberFormat="0" applyAlignment="0" applyProtection="0"/>
    <xf numFmtId="4" fontId="146" fillId="55" borderId="83" applyNumberFormat="0" applyProtection="0">
      <alignment vertical="center"/>
    </xf>
    <xf numFmtId="4" fontId="146" fillId="55" borderId="83" applyNumberFormat="0" applyProtection="0">
      <alignment vertical="center"/>
    </xf>
    <xf numFmtId="4" fontId="147" fillId="55" borderId="83" applyNumberFormat="0" applyProtection="0">
      <alignment vertical="center"/>
    </xf>
    <xf numFmtId="4" fontId="147" fillId="55" borderId="83" applyNumberFormat="0" applyProtection="0">
      <alignment vertical="center"/>
    </xf>
    <xf numFmtId="4" fontId="148" fillId="55" borderId="83" applyNumberFormat="0" applyProtection="0">
      <alignment horizontal="left" vertical="center" indent="1"/>
    </xf>
    <xf numFmtId="4" fontId="148" fillId="55" borderId="83" applyNumberFormat="0" applyProtection="0">
      <alignment horizontal="left" vertical="center" indent="1"/>
    </xf>
    <xf numFmtId="0" fontId="51" fillId="55" borderId="83" applyNumberFormat="0" applyProtection="0">
      <alignment horizontal="left" vertical="top" indent="1"/>
    </xf>
    <xf numFmtId="4" fontId="148" fillId="57" borderId="83" applyNumberFormat="0" applyProtection="0">
      <alignment horizontal="right" vertical="center"/>
    </xf>
    <xf numFmtId="4" fontId="148" fillId="57" borderId="83" applyNumberFormat="0" applyProtection="0">
      <alignment horizontal="right" vertical="center"/>
    </xf>
    <xf numFmtId="4" fontId="148" fillId="58" borderId="83" applyNumberFormat="0" applyProtection="0">
      <alignment horizontal="right" vertical="center"/>
    </xf>
    <xf numFmtId="4" fontId="148" fillId="58" borderId="83" applyNumberFormat="0" applyProtection="0">
      <alignment horizontal="right" vertical="center"/>
    </xf>
    <xf numFmtId="4" fontId="148" fillId="59" borderId="83" applyNumberFormat="0" applyProtection="0">
      <alignment horizontal="right" vertical="center"/>
    </xf>
    <xf numFmtId="4" fontId="148" fillId="59" borderId="83" applyNumberFormat="0" applyProtection="0">
      <alignment horizontal="right" vertical="center"/>
    </xf>
    <xf numFmtId="4" fontId="148" fillId="60" borderId="83" applyNumberFormat="0" applyProtection="0">
      <alignment horizontal="right" vertical="center"/>
    </xf>
    <xf numFmtId="4" fontId="148" fillId="60" borderId="83" applyNumberFormat="0" applyProtection="0">
      <alignment horizontal="right" vertical="center"/>
    </xf>
    <xf numFmtId="4" fontId="148" fillId="61" borderId="83" applyNumberFormat="0" applyProtection="0">
      <alignment horizontal="right" vertical="center"/>
    </xf>
    <xf numFmtId="4" fontId="148" fillId="61" borderId="83" applyNumberFormat="0" applyProtection="0">
      <alignment horizontal="right" vertical="center"/>
    </xf>
    <xf numFmtId="4" fontId="148" fillId="62" borderId="83" applyNumberFormat="0" applyProtection="0">
      <alignment horizontal="right" vertical="center"/>
    </xf>
    <xf numFmtId="4" fontId="148" fillId="62" borderId="83" applyNumberFormat="0" applyProtection="0">
      <alignment horizontal="right" vertical="center"/>
    </xf>
    <xf numFmtId="4" fontId="148" fillId="63" borderId="83" applyNumberFormat="0" applyProtection="0">
      <alignment horizontal="right" vertical="center"/>
    </xf>
    <xf numFmtId="4" fontId="148" fillId="63" borderId="83" applyNumberFormat="0" applyProtection="0">
      <alignment horizontal="right" vertical="center"/>
    </xf>
    <xf numFmtId="4" fontId="148" fillId="64" borderId="83" applyNumberFormat="0" applyProtection="0">
      <alignment horizontal="right" vertical="center"/>
    </xf>
    <xf numFmtId="4" fontId="148" fillId="64" borderId="83" applyNumberFormat="0" applyProtection="0">
      <alignment horizontal="right" vertical="center"/>
    </xf>
    <xf numFmtId="4" fontId="148" fillId="65" borderId="83" applyNumberFormat="0" applyProtection="0">
      <alignment horizontal="right" vertical="center"/>
    </xf>
    <xf numFmtId="4" fontId="148" fillId="65" borderId="83" applyNumberFormat="0" applyProtection="0">
      <alignment horizontal="right" vertical="center"/>
    </xf>
    <xf numFmtId="4" fontId="148" fillId="5" borderId="83" applyNumberFormat="0" applyProtection="0">
      <alignment horizontal="right" vertical="center"/>
    </xf>
    <xf numFmtId="4" fontId="148" fillId="5" borderId="83" applyNumberFormat="0" applyProtection="0">
      <alignment horizontal="right" vertical="center"/>
    </xf>
    <xf numFmtId="0" fontId="5" fillId="56" borderId="83" applyNumberFormat="0" applyProtection="0">
      <alignment horizontal="left" vertical="center" indent="1"/>
    </xf>
    <xf numFmtId="0" fontId="5" fillId="56" borderId="83" applyNumberFormat="0" applyProtection="0">
      <alignment horizontal="left" vertical="center" indent="1"/>
    </xf>
    <xf numFmtId="0" fontId="5" fillId="56" borderId="83" applyNumberFormat="0" applyProtection="0">
      <alignment horizontal="left" vertical="top" indent="1"/>
    </xf>
    <xf numFmtId="0" fontId="5" fillId="56" borderId="83" applyNumberFormat="0" applyProtection="0">
      <alignment horizontal="left" vertical="top" indent="1"/>
    </xf>
    <xf numFmtId="0" fontId="5" fillId="3" borderId="83" applyNumberFormat="0" applyProtection="0">
      <alignment horizontal="left" vertical="center" indent="1"/>
    </xf>
    <xf numFmtId="0" fontId="5" fillId="3" borderId="83" applyNumberFormat="0" applyProtection="0">
      <alignment horizontal="left" vertical="center" indent="1"/>
    </xf>
    <xf numFmtId="0" fontId="5" fillId="3" borderId="83" applyNumberFormat="0" applyProtection="0">
      <alignment horizontal="left" vertical="top" indent="1"/>
    </xf>
    <xf numFmtId="0" fontId="5" fillId="3" borderId="83" applyNumberFormat="0" applyProtection="0">
      <alignment horizontal="left" vertical="top" indent="1"/>
    </xf>
    <xf numFmtId="0" fontId="5" fillId="5" borderId="83" applyNumberFormat="0" applyProtection="0">
      <alignment horizontal="left" vertical="center" indent="1"/>
    </xf>
    <xf numFmtId="0" fontId="5" fillId="5" borderId="83" applyNumberFormat="0" applyProtection="0">
      <alignment horizontal="left" vertical="center" indent="1"/>
    </xf>
    <xf numFmtId="0" fontId="5" fillId="5" borderId="83" applyNumberFormat="0" applyProtection="0">
      <alignment horizontal="left" vertical="top" indent="1"/>
    </xf>
    <xf numFmtId="0" fontId="5" fillId="5" borderId="83" applyNumberFormat="0" applyProtection="0">
      <alignment horizontal="left" vertical="top" indent="1"/>
    </xf>
    <xf numFmtId="0" fontId="5" fillId="67" borderId="83" applyNumberFormat="0" applyProtection="0">
      <alignment horizontal="left" vertical="center" indent="1"/>
    </xf>
    <xf numFmtId="0" fontId="5" fillId="67" borderId="83" applyNumberFormat="0" applyProtection="0">
      <alignment horizontal="left" vertical="center" indent="1"/>
    </xf>
    <xf numFmtId="0" fontId="5" fillId="67" borderId="83" applyNumberFormat="0" applyProtection="0">
      <alignment horizontal="left" vertical="top" indent="1"/>
    </xf>
    <xf numFmtId="0" fontId="5" fillId="67" borderId="83" applyNumberFormat="0" applyProtection="0">
      <alignment horizontal="left" vertical="top" indent="1"/>
    </xf>
    <xf numFmtId="4" fontId="148" fillId="67" borderId="83" applyNumberFormat="0" applyProtection="0">
      <alignment vertical="center"/>
    </xf>
    <xf numFmtId="4" fontId="148" fillId="67" borderId="83" applyNumberFormat="0" applyProtection="0">
      <alignment vertical="center"/>
    </xf>
    <xf numFmtId="4" fontId="149" fillId="67" borderId="83" applyNumberFormat="0" applyProtection="0">
      <alignment vertical="center"/>
    </xf>
    <xf numFmtId="4" fontId="149" fillId="67" borderId="83" applyNumberFormat="0" applyProtection="0">
      <alignment vertical="center"/>
    </xf>
    <xf numFmtId="4" fontId="146" fillId="5" borderId="84" applyNumberFormat="0" applyProtection="0">
      <alignment horizontal="left" vertical="center" indent="1"/>
    </xf>
    <xf numFmtId="4" fontId="146" fillId="5" borderId="84" applyNumberFormat="0" applyProtection="0">
      <alignment horizontal="left" vertical="center" indent="1"/>
    </xf>
    <xf numFmtId="0" fontId="8" fillId="43" borderId="83" applyNumberFormat="0" applyProtection="0">
      <alignment horizontal="left" vertical="top" indent="1"/>
    </xf>
    <xf numFmtId="4" fontId="148" fillId="67" borderId="83" applyNumberFormat="0" applyProtection="0">
      <alignment horizontal="right" vertical="center"/>
    </xf>
    <xf numFmtId="4" fontId="148" fillId="67" borderId="83" applyNumberFormat="0" applyProtection="0">
      <alignment horizontal="right" vertical="center"/>
    </xf>
    <xf numFmtId="4" fontId="149" fillId="67" borderId="83" applyNumberFormat="0" applyProtection="0">
      <alignment horizontal="right" vertical="center"/>
    </xf>
    <xf numFmtId="4" fontId="149" fillId="67" borderId="83" applyNumberFormat="0" applyProtection="0">
      <alignment horizontal="right" vertical="center"/>
    </xf>
    <xf numFmtId="4" fontId="146" fillId="5" borderId="83" applyNumberFormat="0" applyProtection="0">
      <alignment horizontal="left" vertical="center" indent="1"/>
    </xf>
    <xf numFmtId="4" fontId="146" fillId="5" borderId="83" applyNumberFormat="0" applyProtection="0">
      <alignment horizontal="left" vertical="center" indent="1"/>
    </xf>
    <xf numFmtId="0" fontId="8" fillId="3" borderId="83" applyNumberFormat="0" applyProtection="0">
      <alignment horizontal="left" vertical="top" indent="1"/>
    </xf>
    <xf numFmtId="4" fontId="150" fillId="3" borderId="84" applyNumberFormat="0" applyProtection="0">
      <alignment horizontal="left" vertical="center" indent="1"/>
    </xf>
    <xf numFmtId="4" fontId="150" fillId="3" borderId="84" applyNumberFormat="0" applyProtection="0">
      <alignment horizontal="left" vertical="center" indent="1"/>
    </xf>
    <xf numFmtId="4" fontId="151" fillId="67" borderId="83" applyNumberFormat="0" applyProtection="0">
      <alignment horizontal="right" vertical="center"/>
    </xf>
    <xf numFmtId="4" fontId="151" fillId="67" borderId="83" applyNumberFormat="0" applyProtection="0">
      <alignment horizontal="right" vertical="center"/>
    </xf>
    <xf numFmtId="185" fontId="19" fillId="0" borderId="77">
      <alignment horizontal="center" vertical="center"/>
    </xf>
    <xf numFmtId="0" fontId="19" fillId="0" borderId="77">
      <alignment horizontal="center" vertical="center"/>
    </xf>
    <xf numFmtId="185" fontId="61" fillId="42" borderId="74">
      <alignment horizontal="right" vertical="center" indent="1"/>
    </xf>
    <xf numFmtId="185" fontId="62" fillId="4" borderId="74">
      <alignment horizontal="left" vertical="center" indent="1"/>
    </xf>
    <xf numFmtId="185" fontId="42" fillId="4" borderId="74">
      <alignment horizontal="left" vertical="center" indent="1"/>
    </xf>
    <xf numFmtId="185" fontId="63" fillId="13" borderId="74">
      <alignment horizontal="center" vertical="center"/>
    </xf>
    <xf numFmtId="185" fontId="41" fillId="5" borderId="74">
      <alignment horizontal="center" vertical="center"/>
    </xf>
    <xf numFmtId="185" fontId="43" fillId="4" borderId="74">
      <alignment horizontal="left" vertical="center" indent="1"/>
    </xf>
    <xf numFmtId="185" fontId="43" fillId="4" borderId="74">
      <alignment horizontal="left" indent="1"/>
    </xf>
    <xf numFmtId="185" fontId="61" fillId="4" borderId="74">
      <alignment horizontal="right" vertical="center" indent="1"/>
    </xf>
    <xf numFmtId="185" fontId="64" fillId="10" borderId="74">
      <alignment horizontal="left" vertical="center" indent="1"/>
    </xf>
    <xf numFmtId="185" fontId="65" fillId="10" borderId="74">
      <alignment horizontal="left" vertical="center" indent="1"/>
    </xf>
    <xf numFmtId="185" fontId="40" fillId="10" borderId="74">
      <alignment horizontal="left" vertical="center" indent="1"/>
    </xf>
    <xf numFmtId="185" fontId="42" fillId="4" borderId="74">
      <alignment horizontal="left" vertical="center" indent="1"/>
    </xf>
    <xf numFmtId="185" fontId="63" fillId="43" borderId="74">
      <alignment horizontal="left" vertical="center" indent="1"/>
    </xf>
    <xf numFmtId="186" fontId="113" fillId="0" borderId="78" applyNumberFormat="0" applyFill="0" applyBorder="0" applyProtection="0">
      <alignment horizontal="left"/>
    </xf>
    <xf numFmtId="186" fontId="115" fillId="0" borderId="78" applyNumberFormat="0" applyFill="0" applyBorder="0" applyProtection="0">
      <alignment horizontal="left"/>
    </xf>
    <xf numFmtId="186" fontId="115" fillId="0" borderId="78" applyNumberFormat="0" applyFill="0" applyBorder="0" applyProtection="0">
      <alignment horizontal="right"/>
    </xf>
    <xf numFmtId="165" fontId="1" fillId="0" borderId="0" applyFont="0" applyFill="0" applyBorder="0" applyAlignment="0" applyProtection="0"/>
    <xf numFmtId="0" fontId="202" fillId="0" borderId="89" applyNumberFormat="0" applyFill="0" applyAlignment="0" applyProtection="0"/>
    <xf numFmtId="0" fontId="203" fillId="0" borderId="90" applyNumberFormat="0" applyFill="0" applyAlignment="0" applyProtection="0"/>
    <xf numFmtId="0" fontId="204" fillId="0" borderId="91" applyNumberFormat="0" applyFill="0" applyAlignment="0" applyProtection="0"/>
    <xf numFmtId="0" fontId="204" fillId="0" borderId="0" applyNumberFormat="0" applyFill="0" applyBorder="0" applyAlignment="0" applyProtection="0"/>
    <xf numFmtId="0" fontId="205" fillId="79" borderId="0" applyNumberFormat="0" applyBorder="0" applyAlignment="0" applyProtection="0"/>
    <xf numFmtId="0" fontId="206" fillId="80" borderId="0" applyNumberFormat="0" applyBorder="0" applyAlignment="0" applyProtection="0"/>
    <xf numFmtId="0" fontId="207" fillId="82" borderId="92" applyNumberFormat="0" applyAlignment="0" applyProtection="0"/>
    <xf numFmtId="0" fontId="208" fillId="83" borderId="93" applyNumberFormat="0" applyAlignment="0" applyProtection="0"/>
    <xf numFmtId="0" fontId="209" fillId="83" borderId="92" applyNumberFormat="0" applyAlignment="0" applyProtection="0"/>
    <xf numFmtId="0" fontId="210" fillId="0" borderId="94" applyNumberFormat="0" applyFill="0" applyAlignment="0" applyProtection="0"/>
    <xf numFmtId="0" fontId="158" fillId="84" borderId="95" applyNumberFormat="0" applyAlignment="0" applyProtection="0"/>
    <xf numFmtId="0" fontId="2" fillId="0" borderId="0" applyNumberFormat="0" applyFill="0" applyBorder="0" applyAlignment="0" applyProtection="0"/>
    <xf numFmtId="0" fontId="1" fillId="50" borderId="33" applyNumberFormat="0" applyFont="0" applyAlignment="0" applyProtection="0"/>
    <xf numFmtId="0" fontId="211" fillId="0" borderId="0" applyNumberFormat="0" applyFill="0" applyBorder="0" applyAlignment="0" applyProtection="0"/>
    <xf numFmtId="0" fontId="3" fillId="0" borderId="96" applyNumberFormat="0" applyFill="0" applyAlignment="0" applyProtection="0"/>
    <xf numFmtId="0" fontId="1" fillId="85" borderId="0" applyNumberFormat="0" applyBorder="0" applyAlignment="0" applyProtection="0"/>
    <xf numFmtId="0" fontId="1" fillId="86" borderId="0" applyNumberFormat="0" applyBorder="0" applyAlignment="0" applyProtection="0"/>
    <xf numFmtId="0" fontId="128" fillId="88" borderId="0" applyNumberFormat="0" applyBorder="0" applyAlignment="0" applyProtection="0"/>
    <xf numFmtId="0" fontId="1" fillId="89" borderId="0" applyNumberFormat="0" applyBorder="0" applyAlignment="0" applyProtection="0"/>
    <xf numFmtId="0" fontId="1" fillId="90" borderId="0" applyNumberFormat="0" applyBorder="0" applyAlignment="0" applyProtection="0"/>
    <xf numFmtId="0" fontId="128" fillId="92" borderId="0" applyNumberFormat="0" applyBorder="0" applyAlignment="0" applyProtection="0"/>
    <xf numFmtId="0" fontId="1" fillId="93" borderId="0" applyNumberFormat="0" applyBorder="0" applyAlignment="0" applyProtection="0"/>
    <xf numFmtId="0" fontId="1" fillId="94" borderId="0" applyNumberFormat="0" applyBorder="0" applyAlignment="0" applyProtection="0"/>
    <xf numFmtId="0" fontId="128" fillId="96" borderId="0" applyNumberFormat="0" applyBorder="0" applyAlignment="0" applyProtection="0"/>
    <xf numFmtId="0" fontId="1" fillId="97" borderId="0" applyNumberFormat="0" applyBorder="0" applyAlignment="0" applyProtection="0"/>
    <xf numFmtId="0" fontId="1" fillId="98" borderId="0" applyNumberFormat="0" applyBorder="0" applyAlignment="0" applyProtection="0"/>
    <xf numFmtId="0" fontId="128" fillId="100" borderId="0" applyNumberFormat="0" applyBorder="0" applyAlignment="0" applyProtection="0"/>
    <xf numFmtId="0" fontId="1" fillId="101" borderId="0" applyNumberFormat="0" applyBorder="0" applyAlignment="0" applyProtection="0"/>
    <xf numFmtId="0" fontId="1" fillId="102" borderId="0" applyNumberFormat="0" applyBorder="0" applyAlignment="0" applyProtection="0"/>
    <xf numFmtId="0" fontId="128" fillId="104" borderId="0" applyNumberFormat="0" applyBorder="0" applyAlignment="0" applyProtection="0"/>
    <xf numFmtId="0" fontId="1" fillId="105" borderId="0" applyNumberFormat="0" applyBorder="0" applyAlignment="0" applyProtection="0"/>
    <xf numFmtId="0" fontId="1" fillId="106" borderId="0" applyNumberFormat="0" applyBorder="0" applyAlignment="0" applyProtection="0"/>
    <xf numFmtId="0" fontId="212" fillId="0" borderId="0" applyNumberFormat="0" applyFill="0" applyBorder="0" applyAlignment="0" applyProtection="0"/>
    <xf numFmtId="0" fontId="213" fillId="81" borderId="0" applyNumberFormat="0" applyBorder="0" applyAlignment="0" applyProtection="0"/>
    <xf numFmtId="0" fontId="128" fillId="87" borderId="0" applyNumberFormat="0" applyBorder="0" applyAlignment="0" applyProtection="0"/>
    <xf numFmtId="0" fontId="128" fillId="91" borderId="0" applyNumberFormat="0" applyBorder="0" applyAlignment="0" applyProtection="0"/>
    <xf numFmtId="0" fontId="128" fillId="95" borderId="0" applyNumberFormat="0" applyBorder="0" applyAlignment="0" applyProtection="0"/>
    <xf numFmtId="0" fontId="128" fillId="99" borderId="0" applyNumberFormat="0" applyBorder="0" applyAlignment="0" applyProtection="0"/>
    <xf numFmtId="0" fontId="128" fillId="103" borderId="0" applyNumberFormat="0" applyBorder="0" applyAlignment="0" applyProtection="0"/>
    <xf numFmtId="0" fontId="128" fillId="107" borderId="0" applyNumberFormat="0" applyBorder="0" applyAlignment="0" applyProtection="0"/>
    <xf numFmtId="0" fontId="35" fillId="0" borderId="0"/>
    <xf numFmtId="165" fontId="1" fillId="0" borderId="0" applyFont="0" applyFill="0" applyBorder="0" applyAlignment="0" applyProtection="0"/>
    <xf numFmtId="207" fontId="5" fillId="0" borderId="0"/>
    <xf numFmtId="165" fontId="1" fillId="0" borderId="0" applyFont="0" applyFill="0" applyBorder="0" applyAlignment="0" applyProtection="0"/>
    <xf numFmtId="165" fontId="7" fillId="0" borderId="0" applyFont="0" applyFill="0" applyBorder="0" applyAlignment="0" applyProtection="0"/>
    <xf numFmtId="209" fontId="5" fillId="0" borderId="0" applyFill="0" applyBorder="0" applyAlignment="0" applyProtection="0"/>
    <xf numFmtId="209" fontId="5" fillId="0" borderId="0" applyFill="0" applyBorder="0" applyAlignment="0" applyProtection="0"/>
    <xf numFmtId="164" fontId="215" fillId="0" borderId="0" applyFont="0" applyFill="0" applyBorder="0" applyAlignment="0" applyProtection="0"/>
    <xf numFmtId="209" fontId="5" fillId="0" borderId="0" applyFill="0" applyBorder="0" applyAlignment="0" applyProtection="0"/>
    <xf numFmtId="164" fontId="21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08" fontId="5" fillId="0" borderId="0" applyFont="0" applyFill="0" applyBorder="0" applyAlignment="0" applyProtection="0"/>
    <xf numFmtId="210" fontId="5" fillId="0" borderId="0" applyFill="0" applyBorder="0" applyAlignment="0" applyProtection="0"/>
    <xf numFmtId="211" fontId="5" fillId="0" borderId="0" applyFill="0" applyBorder="0" applyAlignment="0" applyProtection="0"/>
    <xf numFmtId="165" fontId="215" fillId="0" borderId="0" applyFont="0" applyFill="0" applyBorder="0" applyAlignment="0" applyProtection="0"/>
    <xf numFmtId="211" fontId="5" fillId="0" borderId="0" applyFill="0" applyBorder="0" applyAlignment="0" applyProtection="0"/>
    <xf numFmtId="4" fontId="83" fillId="0" borderId="0" applyFont="0" applyFill="0" applyBorder="0" applyAlignment="0" applyProtection="0"/>
    <xf numFmtId="165" fontId="215" fillId="0" borderId="0" applyFont="0" applyFill="0" applyBorder="0" applyAlignment="0" applyProtection="0"/>
    <xf numFmtId="211" fontId="5" fillId="0" borderId="0" applyFill="0" applyBorder="0" applyAlignment="0" applyProtection="0"/>
    <xf numFmtId="212" fontId="5" fillId="0" borderId="0" applyFill="0" applyBorder="0" applyAlignment="0" applyProtection="0"/>
    <xf numFmtId="214" fontId="5" fillId="0" borderId="0" applyFont="0" applyFill="0" applyBorder="0" applyAlignment="0" applyProtection="0"/>
    <xf numFmtId="211" fontId="5" fillId="0" borderId="0" applyFill="0" applyBorder="0" applyAlignment="0" applyProtection="0"/>
    <xf numFmtId="211" fontId="5" fillId="0" borderId="0" applyFill="0" applyBorder="0" applyAlignment="0" applyProtection="0"/>
    <xf numFmtId="165" fontId="215" fillId="0" borderId="0" applyFont="0" applyFill="0" applyBorder="0" applyAlignment="0" applyProtection="0"/>
    <xf numFmtId="165" fontId="5" fillId="0" borderId="0" applyFont="0" applyFill="0" applyBorder="0" applyAlignment="0" applyProtection="0"/>
    <xf numFmtId="211" fontId="5" fillId="0" borderId="0" applyFill="0" applyBorder="0" applyAlignment="0" applyProtection="0"/>
    <xf numFmtId="211" fontId="5" fillId="0" borderId="0" applyFill="0" applyBorder="0" applyAlignment="0" applyProtection="0"/>
    <xf numFmtId="165" fontId="215" fillId="0" borderId="0" applyFont="0" applyFill="0" applyBorder="0" applyAlignment="0" applyProtection="0"/>
    <xf numFmtId="211" fontId="5" fillId="0" borderId="0" applyFill="0" applyBorder="0" applyAlignment="0" applyProtection="0"/>
    <xf numFmtId="208" fontId="5" fillId="0" borderId="0" applyFont="0" applyFill="0" applyBorder="0" applyAlignment="0" applyProtection="0"/>
    <xf numFmtId="165" fontId="5" fillId="0" borderId="0" applyFont="0" applyFill="0" applyBorder="0" applyAlignment="0" applyProtection="0"/>
    <xf numFmtId="208" fontId="5" fillId="0" borderId="0" applyFont="0" applyFill="0" applyBorder="0" applyAlignment="0" applyProtection="0"/>
    <xf numFmtId="165" fontId="5" fillId="0" borderId="0" applyFont="0" applyFill="0" applyBorder="0" applyAlignment="0" applyProtection="0"/>
    <xf numFmtId="8" fontId="9" fillId="0" borderId="0" applyFont="0" applyFill="0" applyBorder="0" applyAlignment="0" applyProtection="0"/>
    <xf numFmtId="213" fontId="7" fillId="0" borderId="0"/>
    <xf numFmtId="0" fontId="19" fillId="0" borderId="0"/>
    <xf numFmtId="9" fontId="7" fillId="0" borderId="0"/>
    <xf numFmtId="0" fontId="75" fillId="0" borderId="0" applyNumberFormat="0" applyFill="0" applyBorder="0" applyAlignment="0" applyProtection="0">
      <alignment vertical="top"/>
      <protection locked="0"/>
    </xf>
    <xf numFmtId="0" fontId="219" fillId="0" borderId="0" applyNumberFormat="0" applyFill="0" applyBorder="0" applyAlignment="0" applyProtection="0">
      <alignment vertical="top"/>
      <protection locked="0"/>
    </xf>
    <xf numFmtId="0" fontId="10" fillId="0" borderId="0" applyNumberFormat="0" applyFill="0" applyBorder="0" applyAlignment="0" applyProtection="0"/>
    <xf numFmtId="0" fontId="4"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215" fillId="0" borderId="0"/>
    <xf numFmtId="0" fontId="1" fillId="0" borderId="0"/>
    <xf numFmtId="0" fontId="215" fillId="0" borderId="0"/>
    <xf numFmtId="0" fontId="19" fillId="0" borderId="0"/>
    <xf numFmtId="0" fontId="1" fillId="0" borderId="0"/>
    <xf numFmtId="0" fontId="1" fillId="0" borderId="0"/>
    <xf numFmtId="0" fontId="1" fillId="0" borderId="0"/>
    <xf numFmtId="0" fontId="215" fillId="0" borderId="0"/>
    <xf numFmtId="0" fontId="19" fillId="0" borderId="0"/>
    <xf numFmtId="0" fontId="215" fillId="0" borderId="0"/>
    <xf numFmtId="0" fontId="215" fillId="0" borderId="0"/>
    <xf numFmtId="0" fontId="5" fillId="0" borderId="0"/>
    <xf numFmtId="0" fontId="215" fillId="0" borderId="0"/>
    <xf numFmtId="0" fontId="1" fillId="0" borderId="0"/>
    <xf numFmtId="0" fontId="19" fillId="0" borderId="0"/>
    <xf numFmtId="0" fontId="215" fillId="0" borderId="0"/>
    <xf numFmtId="0" fontId="5" fillId="0" borderId="0"/>
    <xf numFmtId="40" fontId="216" fillId="4" borderId="0">
      <alignment horizontal="right"/>
    </xf>
    <xf numFmtId="0" fontId="217" fillId="4" borderId="0">
      <alignment horizontal="right"/>
    </xf>
    <xf numFmtId="0" fontId="218" fillId="4" borderId="87"/>
    <xf numFmtId="9" fontId="5" fillId="0" borderId="0" applyFill="0" applyBorder="0" applyAlignment="0" applyProtection="0"/>
    <xf numFmtId="9" fontId="5" fillId="0" borderId="0" applyFill="0" applyBorder="0" applyAlignment="0" applyProtection="0"/>
    <xf numFmtId="208" fontId="1"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9" fontId="1" fillId="0" borderId="0" applyFont="0" applyFill="0" applyBorder="0" applyAlignment="0" applyProtection="0"/>
    <xf numFmtId="0" fontId="9" fillId="0" borderId="0"/>
    <xf numFmtId="0" fontId="7" fillId="19" borderId="0" applyNumberFormat="0" applyBorder="0" applyAlignment="0" applyProtection="0"/>
    <xf numFmtId="0" fontId="7" fillId="21" borderId="0" applyNumberFormat="0" applyBorder="0" applyAlignment="0" applyProtection="0"/>
    <xf numFmtId="0" fontId="7" fillId="44" borderId="0" applyNumberFormat="0" applyBorder="0" applyAlignment="0" applyProtection="0"/>
    <xf numFmtId="0" fontId="7" fillId="19" borderId="0" applyNumberFormat="0" applyBorder="0" applyAlignment="0" applyProtection="0"/>
    <xf numFmtId="0" fontId="7" fillId="44" borderId="0" applyNumberFormat="0" applyBorder="0" applyAlignment="0" applyProtection="0"/>
    <xf numFmtId="0" fontId="7" fillId="40" borderId="0" applyNumberFormat="0" applyBorder="0" applyAlignment="0" applyProtection="0"/>
    <xf numFmtId="0" fontId="7" fillId="48" borderId="0" applyNumberFormat="0" applyBorder="0" applyAlignment="0" applyProtection="0"/>
    <xf numFmtId="0" fontId="7" fillId="40" borderId="0" applyNumberFormat="0" applyBorder="0" applyAlignment="0" applyProtection="0"/>
    <xf numFmtId="0" fontId="7" fillId="48" borderId="0" applyNumberFormat="0" applyBorder="0" applyAlignment="0" applyProtection="0"/>
    <xf numFmtId="0" fontId="55" fillId="26" borderId="0" applyNumberFormat="0" applyBorder="0" applyAlignment="0" applyProtection="0"/>
    <xf numFmtId="0" fontId="55" fillId="48" borderId="0" applyNumberFormat="0" applyBorder="0" applyAlignment="0" applyProtection="0"/>
    <xf numFmtId="0" fontId="55" fillId="40" borderId="0" applyNumberFormat="0" applyBorder="0" applyAlignment="0" applyProtection="0"/>
    <xf numFmtId="0" fontId="55" fillId="21" borderId="0" applyNumberFormat="0" applyBorder="0" applyAlignment="0" applyProtection="0"/>
    <xf numFmtId="0" fontId="7" fillId="108" borderId="0" applyNumberFormat="0" applyBorder="0" applyAlignment="0" applyProtection="0"/>
    <xf numFmtId="0" fontId="7" fillId="32" borderId="0" applyNumberFormat="0" applyBorder="0" applyAlignment="0" applyProtection="0"/>
    <xf numFmtId="0" fontId="55" fillId="109" borderId="0" applyNumberFormat="0" applyBorder="0" applyAlignment="0" applyProtection="0"/>
    <xf numFmtId="0" fontId="55" fillId="110" borderId="0" applyNumberFormat="0" applyBorder="0" applyAlignment="0" applyProtection="0"/>
    <xf numFmtId="0" fontId="55" fillId="26" borderId="0" applyNumberFormat="0" applyBorder="0" applyAlignment="0" applyProtection="0"/>
    <xf numFmtId="0" fontId="7" fillId="111" borderId="0" applyNumberFormat="0" applyBorder="0" applyAlignment="0" applyProtection="0"/>
    <xf numFmtId="0" fontId="7" fillId="112" borderId="0" applyNumberFormat="0" applyBorder="0" applyAlignment="0" applyProtection="0"/>
    <xf numFmtId="0" fontId="55" fillId="36" borderId="0" applyNumberFormat="0" applyBorder="0" applyAlignment="0" applyProtection="0"/>
    <xf numFmtId="0" fontId="55" fillId="113" borderId="0" applyNumberFormat="0" applyBorder="0" applyAlignment="0" applyProtection="0"/>
    <xf numFmtId="0" fontId="7" fillId="114" borderId="0" applyNumberFormat="0" applyBorder="0" applyAlignment="0" applyProtection="0"/>
    <xf numFmtId="0" fontId="7" fillId="115" borderId="0" applyNumberFormat="0" applyBorder="0" applyAlignment="0" applyProtection="0"/>
    <xf numFmtId="0" fontId="55" fillId="116" borderId="0" applyNumberFormat="0" applyBorder="0" applyAlignment="0" applyProtection="0"/>
    <xf numFmtId="0" fontId="55" fillId="117" borderId="0" applyNumberFormat="0" applyBorder="0" applyAlignment="0" applyProtection="0"/>
    <xf numFmtId="0" fontId="7" fillId="111" borderId="0" applyNumberFormat="0" applyBorder="0" applyAlignment="0" applyProtection="0"/>
    <xf numFmtId="0" fontId="7" fillId="33" borderId="0" applyNumberFormat="0" applyBorder="0" applyAlignment="0" applyProtection="0"/>
    <xf numFmtId="0" fontId="55" fillId="112" borderId="0" applyNumberFormat="0" applyBorder="0" applyAlignment="0" applyProtection="0"/>
    <xf numFmtId="0" fontId="55" fillId="118" borderId="0" applyNumberFormat="0" applyBorder="0" applyAlignment="0" applyProtection="0"/>
    <xf numFmtId="0" fontId="55" fillId="119" borderId="0" applyNumberFormat="0" applyBorder="0" applyAlignment="0" applyProtection="0"/>
    <xf numFmtId="0" fontId="7" fillId="120" borderId="0" applyNumberFormat="0" applyBorder="0" applyAlignment="0" applyProtection="0"/>
    <xf numFmtId="0" fontId="7" fillId="121" borderId="0" applyNumberFormat="0" applyBorder="0" applyAlignment="0" applyProtection="0"/>
    <xf numFmtId="0" fontId="55" fillId="109" borderId="0" applyNumberFormat="0" applyBorder="0" applyAlignment="0" applyProtection="0"/>
    <xf numFmtId="0" fontId="55" fillId="109" borderId="0" applyNumberFormat="0" applyBorder="0" applyAlignment="0" applyProtection="0"/>
    <xf numFmtId="0" fontId="7" fillId="37" borderId="0" applyNumberFormat="0" applyBorder="0" applyAlignment="0" applyProtection="0"/>
    <xf numFmtId="0" fontId="7" fillId="28" borderId="0" applyNumberFormat="0" applyBorder="0" applyAlignment="0" applyProtection="0"/>
    <xf numFmtId="0" fontId="55" fillId="122" borderId="0" applyNumberFormat="0" applyBorder="0" applyAlignment="0" applyProtection="0"/>
    <xf numFmtId="0" fontId="55" fillId="123" borderId="0" applyNumberFormat="0" applyBorder="0" applyAlignment="0" applyProtection="0"/>
    <xf numFmtId="0" fontId="220" fillId="124" borderId="99" applyNumberFormat="0" applyAlignment="0" applyProtection="0"/>
    <xf numFmtId="0" fontId="57" fillId="54" borderId="79" applyNumberFormat="0" applyAlignment="0" applyProtection="0"/>
    <xf numFmtId="0" fontId="59" fillId="118" borderId="16"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5" fillId="0" borderId="0" applyFont="0" applyFill="0" applyBorder="0" applyAlignment="0" applyProtection="0"/>
    <xf numFmtId="40" fontId="9"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4" fontId="83"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 fontId="8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0" fontId="9"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9" fillId="0" borderId="0" applyFont="0" applyFill="0" applyBorder="0" applyAlignment="0" applyProtection="0"/>
    <xf numFmtId="40" fontId="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9"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14"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9" fillId="0" borderId="0" applyFont="0" applyFill="0" applyBorder="0" applyAlignment="0" applyProtection="0"/>
    <xf numFmtId="0" fontId="18" fillId="125" borderId="0" applyNumberFormat="0" applyBorder="0" applyAlignment="0" applyProtection="0"/>
    <xf numFmtId="0" fontId="18" fillId="126" borderId="0" applyNumberFormat="0" applyBorder="0" applyAlignment="0" applyProtection="0"/>
    <xf numFmtId="0" fontId="18" fillId="127" borderId="0" applyNumberFormat="0" applyBorder="0" applyAlignment="0" applyProtection="0"/>
    <xf numFmtId="0" fontId="7" fillId="115" borderId="0" applyNumberFormat="0" applyBorder="0" applyAlignment="0" applyProtection="0"/>
    <xf numFmtId="0" fontId="221" fillId="0" borderId="100" applyNumberFormat="0" applyFill="0" applyAlignment="0" applyProtection="0"/>
    <xf numFmtId="0" fontId="221" fillId="0" borderId="101" applyNumberFormat="0" applyFill="0" applyAlignment="0" applyProtection="0"/>
    <xf numFmtId="0" fontId="222" fillId="0" borderId="102" applyNumberFormat="0" applyFill="0" applyAlignment="0" applyProtection="0"/>
    <xf numFmtId="0" fontId="222" fillId="0" borderId="22" applyNumberFormat="0" applyFill="0" applyAlignment="0" applyProtection="0"/>
    <xf numFmtId="0" fontId="223" fillId="0" borderId="103" applyNumberFormat="0" applyFill="0" applyAlignment="0" applyProtection="0"/>
    <xf numFmtId="0" fontId="223" fillId="0" borderId="104" applyNumberFormat="0" applyFill="0" applyAlignment="0" applyProtection="0"/>
    <xf numFmtId="0" fontId="223" fillId="0" borderId="0" applyNumberFormat="0" applyFill="0" applyBorder="0" applyAlignment="0" applyProtection="0"/>
    <xf numFmtId="0" fontId="231" fillId="0" borderId="0" applyNumberFormat="0" applyFill="0" applyBorder="0" applyAlignment="0" applyProtection="0">
      <alignment vertical="top"/>
      <protection locked="0"/>
    </xf>
    <xf numFmtId="0" fontId="229" fillId="0" borderId="0" applyNumberFormat="0" applyFill="0" applyBorder="0" applyAlignment="0" applyProtection="0">
      <alignment vertical="top"/>
      <protection locked="0"/>
    </xf>
    <xf numFmtId="0" fontId="224" fillId="28" borderId="99" applyNumberFormat="0" applyAlignment="0" applyProtection="0"/>
    <xf numFmtId="0" fontId="67" fillId="48" borderId="79" applyNumberFormat="0" applyAlignment="0" applyProtection="0"/>
    <xf numFmtId="0" fontId="70" fillId="0" borderId="105" applyNumberFormat="0" applyFill="0" applyAlignment="0" applyProtection="0"/>
    <xf numFmtId="0" fontId="58" fillId="0" borderId="15" applyNumberFormat="0" applyFill="0" applyAlignment="0" applyProtection="0"/>
    <xf numFmtId="0" fontId="70" fillId="28" borderId="0" applyNumberFormat="0" applyBorder="0" applyAlignment="0" applyProtection="0"/>
    <xf numFmtId="0" fontId="1" fillId="0" borderId="0"/>
    <xf numFmtId="0" fontId="1" fillId="0" borderId="0"/>
    <xf numFmtId="0" fontId="1" fillId="0" borderId="0"/>
    <xf numFmtId="0" fontId="83" fillId="0" borderId="0">
      <alignment horizontal="left" vertical="top" wrapText="1"/>
    </xf>
    <xf numFmtId="0" fontId="1" fillId="0" borderId="0"/>
    <xf numFmtId="0" fontId="1" fillId="0" borderId="0"/>
    <xf numFmtId="0" fontId="83" fillId="0" borderId="0">
      <alignment horizontal="left" vertical="top" wrapText="1"/>
    </xf>
    <xf numFmtId="0" fontId="1" fillId="0" borderId="0"/>
    <xf numFmtId="0" fontId="9" fillId="0" borderId="0"/>
    <xf numFmtId="0" fontId="5" fillId="0" borderId="0"/>
    <xf numFmtId="0" fontId="1" fillId="0" borderId="0"/>
    <xf numFmtId="0" fontId="1" fillId="0" borderId="0"/>
    <xf numFmtId="3" fontId="230" fillId="0" borderId="0" applyBorder="0" applyProtection="0">
      <alignment horizontal="right"/>
    </xf>
    <xf numFmtId="0" fontId="5" fillId="0" borderId="0"/>
    <xf numFmtId="0" fontId="7" fillId="0" borderId="0"/>
    <xf numFmtId="0" fontId="1" fillId="0" borderId="0"/>
    <xf numFmtId="0" fontId="7" fillId="0" borderId="0"/>
    <xf numFmtId="0" fontId="7" fillId="0" borderId="0"/>
    <xf numFmtId="0" fontId="83" fillId="0" borderId="0">
      <alignment horizontal="left" vertical="top" wrapText="1"/>
    </xf>
    <xf numFmtId="0" fontId="7" fillId="0" borderId="0"/>
    <xf numFmtId="0" fontId="83" fillId="0" borderId="0"/>
    <xf numFmtId="0" fontId="5" fillId="0" borderId="0"/>
    <xf numFmtId="0" fontId="5" fillId="0" borderId="0"/>
    <xf numFmtId="0" fontId="83" fillId="0" borderId="0"/>
    <xf numFmtId="0" fontId="5" fillId="0" borderId="0"/>
    <xf numFmtId="0" fontId="9" fillId="0" borderId="0"/>
    <xf numFmtId="0" fontId="5" fillId="0" borderId="0"/>
    <xf numFmtId="0" fontId="9" fillId="0" borderId="0">
      <alignment horizontal="center" vertical="center"/>
    </xf>
    <xf numFmtId="0" fontId="5" fillId="0" borderId="0"/>
    <xf numFmtId="0" fontId="5" fillId="0" borderId="0"/>
    <xf numFmtId="0" fontId="7" fillId="0" borderId="0"/>
    <xf numFmtId="0" fontId="1" fillId="0" borderId="0"/>
    <xf numFmtId="0" fontId="1" fillId="0" borderId="0"/>
    <xf numFmtId="0" fontId="1" fillId="0" borderId="0"/>
    <xf numFmtId="0" fontId="215" fillId="0" borderId="0"/>
    <xf numFmtId="0" fontId="19" fillId="0" borderId="0"/>
    <xf numFmtId="0" fontId="1" fillId="0" borderId="0"/>
    <xf numFmtId="0" fontId="5" fillId="0" borderId="0"/>
    <xf numFmtId="0" fontId="1" fillId="0" borderId="0"/>
    <xf numFmtId="0" fontId="9" fillId="0" borderId="0"/>
    <xf numFmtId="0" fontId="5" fillId="0" borderId="0"/>
    <xf numFmtId="0" fontId="5" fillId="0" borderId="0"/>
    <xf numFmtId="0" fontId="19" fillId="0" borderId="0"/>
    <xf numFmtId="0" fontId="232" fillId="0" borderId="0"/>
    <xf numFmtId="0" fontId="232" fillId="0" borderId="0"/>
    <xf numFmtId="0" fontId="214" fillId="0" borderId="0"/>
    <xf numFmtId="0" fontId="83" fillId="0" borderId="0"/>
    <xf numFmtId="0" fontId="9" fillId="0" borderId="0"/>
    <xf numFmtId="0" fontId="1" fillId="0" borderId="0"/>
    <xf numFmtId="0" fontId="9" fillId="0" borderId="0"/>
    <xf numFmtId="0" fontId="1" fillId="0" borderId="0"/>
    <xf numFmtId="0" fontId="1" fillId="0" borderId="0"/>
    <xf numFmtId="0" fontId="5" fillId="0" borderId="0"/>
    <xf numFmtId="0" fontId="15" fillId="37" borderId="99" applyNumberFormat="0" applyFont="0" applyAlignment="0" applyProtection="0"/>
    <xf numFmtId="0" fontId="83" fillId="44" borderId="80" applyNumberFormat="0" applyFont="0" applyAlignment="0" applyProtection="0"/>
    <xf numFmtId="0" fontId="84" fillId="124" borderId="81" applyNumberFormat="0" applyAlignment="0" applyProtection="0"/>
    <xf numFmtId="0" fontId="84" fillId="54" borderId="81" applyNumberFormat="0" applyAlignment="0" applyProtection="0"/>
    <xf numFmtId="9" fontId="1" fillId="0" borderId="0" applyFont="0" applyFill="0" applyBorder="0" applyAlignment="0" applyProtection="0"/>
    <xf numFmtId="9" fontId="5" fillId="0" borderId="0" applyFont="0" applyFill="0" applyBorder="0" applyAlignment="0" applyProtection="0"/>
    <xf numFmtId="4" fontId="15" fillId="48" borderId="99" applyNumberFormat="0" applyProtection="0">
      <alignment vertical="center"/>
    </xf>
    <xf numFmtId="4" fontId="225" fillId="55" borderId="99" applyNumberFormat="0" applyProtection="0">
      <alignment vertical="center"/>
    </xf>
    <xf numFmtId="4" fontId="15" fillId="55" borderId="99" applyNumberFormat="0" applyProtection="0">
      <alignment horizontal="left" vertical="center" indent="1"/>
    </xf>
    <xf numFmtId="0" fontId="108" fillId="48" borderId="83" applyNumberFormat="0" applyProtection="0">
      <alignment horizontal="left" vertical="top" indent="1"/>
    </xf>
    <xf numFmtId="4" fontId="15" fillId="26" borderId="99" applyNumberFormat="0" applyProtection="0">
      <alignment horizontal="left" vertical="center" indent="1"/>
    </xf>
    <xf numFmtId="4" fontId="15" fillId="26" borderId="99" applyNumberFormat="0" applyProtection="0">
      <alignment horizontal="left" vertical="center" indent="1"/>
    </xf>
    <xf numFmtId="4" fontId="15" fillId="15" borderId="99" applyNumberFormat="0" applyProtection="0">
      <alignment horizontal="right" vertical="center"/>
    </xf>
    <xf numFmtId="4" fontId="15" fillId="128" borderId="99" applyNumberFormat="0" applyProtection="0">
      <alignment horizontal="right" vertical="center"/>
    </xf>
    <xf numFmtId="4" fontId="15" fillId="34" borderId="98" applyNumberFormat="0" applyProtection="0">
      <alignment horizontal="right" vertical="center"/>
    </xf>
    <xf numFmtId="4" fontId="15" fillId="23" borderId="99" applyNumberFormat="0" applyProtection="0">
      <alignment horizontal="right" vertical="center"/>
    </xf>
    <xf numFmtId="4" fontId="15" fillId="27" borderId="99" applyNumberFormat="0" applyProtection="0">
      <alignment horizontal="right" vertical="center"/>
    </xf>
    <xf numFmtId="4" fontId="15" fillId="39" borderId="99" applyNumberFormat="0" applyProtection="0">
      <alignment horizontal="right" vertical="center"/>
    </xf>
    <xf numFmtId="4" fontId="15" fillId="35" borderId="99" applyNumberFormat="0" applyProtection="0">
      <alignment horizontal="right" vertical="center"/>
    </xf>
    <xf numFmtId="4" fontId="15" fillId="129" borderId="99" applyNumberFormat="0" applyProtection="0">
      <alignment horizontal="right" vertical="center"/>
    </xf>
    <xf numFmtId="4" fontId="15" fillId="22" borderId="99" applyNumberFormat="0" applyProtection="0">
      <alignment horizontal="right" vertical="center"/>
    </xf>
    <xf numFmtId="4" fontId="15" fillId="130" borderId="98" applyNumberFormat="0" applyProtection="0">
      <alignment horizontal="left" vertical="center" indent="1"/>
    </xf>
    <xf numFmtId="4" fontId="5" fillId="119" borderId="98" applyNumberFormat="0" applyProtection="0">
      <alignment horizontal="left" vertical="center" indent="1"/>
    </xf>
    <xf numFmtId="4" fontId="5" fillId="119" borderId="98" applyNumberFormat="0" applyProtection="0">
      <alignment horizontal="left" vertical="center" indent="1"/>
    </xf>
    <xf numFmtId="4" fontId="15" fillId="131" borderId="99" applyNumberFormat="0" applyProtection="0">
      <alignment horizontal="right" vertical="center"/>
    </xf>
    <xf numFmtId="4" fontId="15" fillId="132" borderId="98" applyNumberFormat="0" applyProtection="0">
      <alignment horizontal="left" vertical="center" indent="1"/>
    </xf>
    <xf numFmtId="4" fontId="15" fillId="131" borderId="98" applyNumberFormat="0" applyProtection="0">
      <alignment horizontal="left" vertical="center" indent="1"/>
    </xf>
    <xf numFmtId="0" fontId="15" fillId="40" borderId="99" applyNumberFormat="0" applyProtection="0">
      <alignment horizontal="left" vertical="center" indent="1"/>
    </xf>
    <xf numFmtId="0" fontId="15" fillId="119" borderId="83" applyNumberFormat="0" applyProtection="0">
      <alignment horizontal="left" vertical="top" indent="1"/>
    </xf>
    <xf numFmtId="0" fontId="15" fillId="133" borderId="99" applyNumberFormat="0" applyProtection="0">
      <alignment horizontal="left" vertical="center" indent="1"/>
    </xf>
    <xf numFmtId="0" fontId="15" fillId="131" borderId="83" applyNumberFormat="0" applyProtection="0">
      <alignment horizontal="left" vertical="top" indent="1"/>
    </xf>
    <xf numFmtId="0" fontId="15" fillId="20" borderId="99" applyNumberFormat="0" applyProtection="0">
      <alignment horizontal="left" vertical="center" indent="1"/>
    </xf>
    <xf numFmtId="0" fontId="15" fillId="20" borderId="83" applyNumberFormat="0" applyProtection="0">
      <alignment horizontal="left" vertical="top" indent="1"/>
    </xf>
    <xf numFmtId="0" fontId="15" fillId="132" borderId="99" applyNumberFormat="0" applyProtection="0">
      <alignment horizontal="left" vertical="center" indent="1"/>
    </xf>
    <xf numFmtId="0" fontId="15" fillId="132" borderId="83" applyNumberFormat="0" applyProtection="0">
      <alignment horizontal="left" vertical="top" indent="1"/>
    </xf>
    <xf numFmtId="0" fontId="15" fillId="54" borderId="106" applyNumberFormat="0">
      <protection locked="0"/>
    </xf>
    <xf numFmtId="0" fontId="138" fillId="119" borderId="107" applyBorder="0"/>
    <xf numFmtId="4" fontId="194" fillId="44" borderId="83" applyNumberFormat="0" applyProtection="0">
      <alignment vertical="center"/>
    </xf>
    <xf numFmtId="4" fontId="225" fillId="43" borderId="1" applyNumberFormat="0" applyProtection="0">
      <alignment vertical="center"/>
    </xf>
    <xf numFmtId="4" fontId="194" fillId="40" borderId="83" applyNumberFormat="0" applyProtection="0">
      <alignment horizontal="left" vertical="center" indent="1"/>
    </xf>
    <xf numFmtId="0" fontId="194" fillId="44" borderId="83" applyNumberFormat="0" applyProtection="0">
      <alignment horizontal="left" vertical="top" indent="1"/>
    </xf>
    <xf numFmtId="4" fontId="15" fillId="0" borderId="99" applyNumberFormat="0" applyProtection="0">
      <alignment horizontal="right" vertical="center"/>
    </xf>
    <xf numFmtId="4" fontId="225" fillId="4" borderId="99" applyNumberFormat="0" applyProtection="0">
      <alignment horizontal="right" vertical="center"/>
    </xf>
    <xf numFmtId="4" fontId="15" fillId="26" borderId="99" applyNumberFormat="0" applyProtection="0">
      <alignment horizontal="left" vertical="center" indent="1"/>
    </xf>
    <xf numFmtId="4" fontId="15" fillId="26" borderId="99" applyNumberFormat="0" applyProtection="0">
      <alignment horizontal="left" vertical="center" indent="1"/>
    </xf>
    <xf numFmtId="4" fontId="15" fillId="26" borderId="99" applyNumberFormat="0" applyProtection="0">
      <alignment horizontal="left" vertical="center" indent="1"/>
    </xf>
    <xf numFmtId="4" fontId="15" fillId="26" borderId="99" applyNumberFormat="0" applyProtection="0">
      <alignment horizontal="left" vertical="center" indent="1"/>
    </xf>
    <xf numFmtId="4" fontId="15" fillId="26" borderId="99" applyNumberFormat="0" applyProtection="0">
      <alignment horizontal="left" vertical="center" indent="1"/>
    </xf>
    <xf numFmtId="4" fontId="15" fillId="26" borderId="99" applyNumberFormat="0" applyProtection="0">
      <alignment horizontal="left" vertical="center" indent="1"/>
    </xf>
    <xf numFmtId="4" fontId="15" fillId="26" borderId="99" applyNumberFormat="0" applyProtection="0">
      <alignment horizontal="left" vertical="center" indent="1"/>
    </xf>
    <xf numFmtId="4" fontId="15" fillId="26" borderId="99" applyNumberFormat="0" applyProtection="0">
      <alignment horizontal="left" vertical="center" indent="1"/>
    </xf>
    <xf numFmtId="4" fontId="15" fillId="26" borderId="99" applyNumberFormat="0" applyProtection="0">
      <alignment horizontal="left" vertical="center" indent="1"/>
    </xf>
    <xf numFmtId="0" fontId="194" fillId="131" borderId="83" applyNumberFormat="0" applyProtection="0">
      <alignment horizontal="left" vertical="top" indent="1"/>
    </xf>
    <xf numFmtId="4" fontId="226" fillId="134" borderId="98" applyNumberFormat="0" applyProtection="0">
      <alignment horizontal="left" vertical="center" indent="1"/>
    </xf>
    <xf numFmtId="0" fontId="15" fillId="135" borderId="1"/>
    <xf numFmtId="4" fontId="227" fillId="54" borderId="99" applyNumberFormat="0" applyProtection="0">
      <alignment horizontal="right" vertical="center"/>
    </xf>
    <xf numFmtId="0" fontId="92" fillId="0" borderId="0" applyNumberFormat="0" applyFill="0" applyBorder="0" applyAlignment="0" applyProtection="0"/>
    <xf numFmtId="0" fontId="92" fillId="0" borderId="0" applyNumberFormat="0" applyFill="0" applyBorder="0" applyAlignment="0" applyProtection="0"/>
    <xf numFmtId="0" fontId="18" fillId="0" borderId="108" applyNumberFormat="0" applyFill="0" applyAlignment="0" applyProtection="0"/>
    <xf numFmtId="0" fontId="18" fillId="0" borderId="109" applyNumberFormat="0" applyFill="0" applyAlignment="0" applyProtection="0"/>
    <xf numFmtId="0" fontId="228" fillId="0" borderId="0" applyNumberFormat="0" applyFill="0" applyBorder="0" applyAlignment="0" applyProtection="0"/>
    <xf numFmtId="0" fontId="20" fillId="0" borderId="0" applyNumberForma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13" fontId="7" fillId="0" borderId="0"/>
    <xf numFmtId="9" fontId="7" fillId="0" borderId="0"/>
    <xf numFmtId="0" fontId="9" fillId="0" borderId="0"/>
    <xf numFmtId="0" fontId="7" fillId="0" borderId="0"/>
    <xf numFmtId="0" fontId="188" fillId="0" borderId="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85" fontId="57" fillId="40" borderId="79" applyNumberFormat="0" applyAlignment="0" applyProtection="0"/>
    <xf numFmtId="185" fontId="57" fillId="40" borderId="79" applyNumberFormat="0" applyAlignment="0" applyProtection="0"/>
    <xf numFmtId="185" fontId="7" fillId="44" borderId="80" applyNumberFormat="0" applyFont="0" applyAlignment="0" applyProtection="0"/>
    <xf numFmtId="185" fontId="5" fillId="44" borderId="80" applyNumberFormat="0" applyFon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67" fillId="19" borderId="79" applyNumberFormat="0" applyAlignment="0" applyProtection="0"/>
    <xf numFmtId="185" fontId="7" fillId="44" borderId="80" applyNumberFormat="0" applyFont="0" applyAlignment="0" applyProtection="0"/>
    <xf numFmtId="0" fontId="7" fillId="44" borderId="80" applyNumberFormat="0" applyFont="0" applyAlignment="0" applyProtection="0"/>
    <xf numFmtId="0" fontId="7" fillId="44" borderId="80" applyNumberFormat="0" applyFont="0" applyAlignment="0" applyProtection="0"/>
    <xf numFmtId="185" fontId="84" fillId="40" borderId="81" applyNumberFormat="0" applyAlignment="0" applyProtection="0"/>
    <xf numFmtId="185" fontId="84" fillId="40" borderId="81" applyNumberFormat="0" applyAlignment="0" applyProtection="0"/>
    <xf numFmtId="185" fontId="18" fillId="0" borderId="82" applyNumberFormat="0" applyFill="0" applyAlignment="0" applyProtection="0"/>
    <xf numFmtId="0" fontId="235" fillId="0" borderId="0"/>
    <xf numFmtId="165" fontId="1" fillId="0" borderId="0" applyFont="0" applyFill="0" applyBorder="0" applyAlignment="0" applyProtection="0"/>
    <xf numFmtId="0" fontId="67" fillId="19" borderId="147" applyNumberFormat="0" applyAlignment="0" applyProtection="0"/>
    <xf numFmtId="185" fontId="67" fillId="19" borderId="14" applyNumberFormat="0" applyAlignment="0" applyProtection="0"/>
    <xf numFmtId="185" fontId="67" fillId="19" borderId="140" applyNumberFormat="0" applyAlignment="0" applyProtection="0"/>
    <xf numFmtId="185" fontId="67" fillId="19" borderId="14" applyNumberFormat="0" applyAlignment="0" applyProtection="0"/>
    <xf numFmtId="185" fontId="67" fillId="19" borderId="14" applyNumberFormat="0" applyAlignment="0" applyProtection="0"/>
    <xf numFmtId="0" fontId="67" fillId="19" borderId="129" applyNumberFormat="0" applyAlignment="0" applyProtection="0"/>
    <xf numFmtId="185" fontId="67" fillId="19" borderId="147"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29" applyNumberFormat="0" applyAlignment="0" applyProtection="0"/>
    <xf numFmtId="0" fontId="67" fillId="19" borderId="129" applyNumberFormat="0" applyAlignment="0" applyProtection="0"/>
    <xf numFmtId="186" fontId="115" fillId="0" borderId="88" applyNumberFormat="0" applyFill="0" applyBorder="0" applyProtection="0">
      <alignment horizontal="right"/>
    </xf>
    <xf numFmtId="185" fontId="67" fillId="19" borderId="147" applyNumberFormat="0" applyAlignment="0" applyProtection="0"/>
    <xf numFmtId="0" fontId="67" fillId="19" borderId="133" applyNumberFormat="0" applyAlignment="0" applyProtection="0"/>
    <xf numFmtId="185" fontId="67" fillId="19" borderId="140"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29" applyNumberFormat="0" applyAlignment="0" applyProtection="0"/>
    <xf numFmtId="0" fontId="67" fillId="19" borderId="140" applyNumberFormat="0" applyAlignment="0" applyProtection="0"/>
    <xf numFmtId="4" fontId="148" fillId="65" borderId="144" applyNumberFormat="0" applyProtection="0">
      <alignment horizontal="right" vertical="center"/>
    </xf>
    <xf numFmtId="0" fontId="67" fillId="19" borderId="147" applyNumberFormat="0" applyAlignment="0" applyProtection="0"/>
    <xf numFmtId="0" fontId="67" fillId="19" borderId="147"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1"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21" applyNumberFormat="0" applyAlignment="0" applyProtection="0"/>
    <xf numFmtId="0" fontId="5" fillId="56" borderId="112" applyNumberFormat="0" applyProtection="0">
      <alignment horizontal="left" vertical="center" indent="1"/>
    </xf>
    <xf numFmtId="4" fontId="151" fillId="67" borderId="112" applyNumberFormat="0" applyProtection="0">
      <alignment horizontal="right" vertical="center"/>
    </xf>
    <xf numFmtId="4" fontId="148" fillId="67" borderId="144" applyNumberFormat="0" applyProtection="0">
      <alignment horizontal="right" vertical="center"/>
    </xf>
    <xf numFmtId="185" fontId="67" fillId="19" borderId="140" applyNumberFormat="0" applyAlignment="0" applyProtection="0"/>
    <xf numFmtId="0"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14" applyNumberFormat="0" applyAlignment="0" applyProtection="0"/>
    <xf numFmtId="185" fontId="67" fillId="19" borderId="114" applyNumberFormat="0" applyAlignment="0" applyProtection="0"/>
    <xf numFmtId="0" fontId="67" fillId="19" borderId="140" applyNumberFormat="0" applyAlignment="0" applyProtection="0"/>
    <xf numFmtId="0" fontId="67" fillId="19" borderId="147" applyNumberFormat="0" applyAlignment="0" applyProtection="0"/>
    <xf numFmtId="4" fontId="146" fillId="5" borderId="138" applyNumberFormat="0" applyProtection="0">
      <alignment horizontal="left" vertical="center" indent="1"/>
    </xf>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4" fontId="149" fillId="67" borderId="144" applyNumberFormat="0" applyProtection="0">
      <alignment vertical="center"/>
    </xf>
    <xf numFmtId="0" fontId="5" fillId="56" borderId="137" applyNumberFormat="0" applyProtection="0">
      <alignment horizontal="left" vertical="top" indent="1"/>
    </xf>
    <xf numFmtId="0" fontId="67" fillId="19" borderId="140" applyNumberFormat="0" applyAlignment="0" applyProtection="0"/>
    <xf numFmtId="0" fontId="67" fillId="19" borderId="129" applyNumberFormat="0" applyAlignment="0" applyProtection="0"/>
    <xf numFmtId="185" fontId="67" fillId="19" borderId="147" applyNumberFormat="0" applyAlignment="0" applyProtection="0"/>
    <xf numFmtId="185" fontId="67" fillId="19" borderId="147" applyNumberFormat="0" applyAlignment="0" applyProtection="0"/>
    <xf numFmtId="0" fontId="5" fillId="3" borderId="118" applyNumberFormat="0" applyProtection="0">
      <alignment horizontal="left" vertical="top" indent="1"/>
    </xf>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40"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40" applyNumberFormat="0" applyAlignment="0" applyProtection="0"/>
    <xf numFmtId="0" fontId="67" fillId="19" borderId="133" applyNumberFormat="0" applyAlignment="0" applyProtection="0"/>
    <xf numFmtId="185" fontId="67" fillId="19" borderId="140" applyNumberFormat="0" applyAlignment="0" applyProtection="0"/>
    <xf numFmtId="185" fontId="67" fillId="19" borderId="147" applyNumberFormat="0" applyAlignment="0" applyProtection="0"/>
    <xf numFmtId="0" fontId="67" fillId="19" borderId="147" applyNumberFormat="0" applyAlignment="0" applyProtection="0"/>
    <xf numFmtId="0" fontId="57" fillId="40" borderId="14" applyNumberFormat="0" applyAlignment="0" applyProtection="0"/>
    <xf numFmtId="4" fontId="148" fillId="59" borderId="118" applyNumberFormat="0" applyProtection="0">
      <alignment horizontal="right" vertical="center"/>
    </xf>
    <xf numFmtId="185" fontId="67" fillId="19" borderId="147" applyNumberFormat="0" applyAlignment="0" applyProtection="0"/>
    <xf numFmtId="0" fontId="67" fillId="19" borderId="129"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4" fontId="148" fillId="63" borderId="112" applyNumberFormat="0" applyProtection="0">
      <alignment horizontal="right" vertical="center"/>
    </xf>
    <xf numFmtId="4" fontId="148" fillId="64" borderId="112" applyNumberFormat="0" applyProtection="0">
      <alignment horizontal="right" vertical="center"/>
    </xf>
    <xf numFmtId="4" fontId="149" fillId="67" borderId="112" applyNumberFormat="0" applyProtection="0">
      <alignment vertical="center"/>
    </xf>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4" fontId="148" fillId="65" borderId="118" applyNumberFormat="0" applyProtection="0">
      <alignment horizontal="right" vertical="center"/>
    </xf>
    <xf numFmtId="0" fontId="67" fillId="19" borderId="140" applyNumberFormat="0" applyAlignment="0" applyProtection="0"/>
    <xf numFmtId="0" fontId="67" fillId="19" borderId="140"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84" fillId="40" borderId="24" applyNumberFormat="0" applyAlignment="0" applyProtection="0"/>
    <xf numFmtId="4" fontId="146" fillId="55" borderId="112" applyNumberFormat="0" applyProtection="0">
      <alignment vertical="center"/>
    </xf>
    <xf numFmtId="4" fontId="148" fillId="58" borderId="112" applyNumberFormat="0" applyProtection="0">
      <alignment horizontal="right" vertical="center"/>
    </xf>
    <xf numFmtId="4" fontId="148" fillId="59" borderId="112" applyNumberFormat="0" applyProtection="0">
      <alignment horizontal="right" vertical="center"/>
    </xf>
    <xf numFmtId="4" fontId="148" fillId="61" borderId="112" applyNumberFormat="0" applyProtection="0">
      <alignment horizontal="right" vertical="center"/>
    </xf>
    <xf numFmtId="4" fontId="148" fillId="63" borderId="112" applyNumberFormat="0" applyProtection="0">
      <alignment horizontal="right" vertical="center"/>
    </xf>
    <xf numFmtId="0" fontId="5" fillId="3" borderId="112" applyNumberFormat="0" applyProtection="0">
      <alignment horizontal="left" vertical="top" indent="1"/>
    </xf>
    <xf numFmtId="0" fontId="5" fillId="67" borderId="112" applyNumberFormat="0" applyProtection="0">
      <alignment horizontal="left" vertical="top" indent="1"/>
    </xf>
    <xf numFmtId="0" fontId="8" fillId="43" borderId="112" applyNumberFormat="0" applyProtection="0">
      <alignment horizontal="left" vertical="top" indent="1"/>
    </xf>
    <xf numFmtId="4" fontId="150" fillId="3" borderId="113" applyNumberFormat="0" applyProtection="0">
      <alignment horizontal="left" vertical="center" indent="1"/>
    </xf>
    <xf numFmtId="186" fontId="115" fillId="0" borderId="146" applyNumberFormat="0" applyFill="0" applyBorder="0" applyProtection="0">
      <alignment horizontal="right"/>
    </xf>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4" fontId="148" fillId="67" borderId="112" applyNumberFormat="0" applyProtection="0">
      <alignment horizontal="right" vertical="center"/>
    </xf>
    <xf numFmtId="4" fontId="146" fillId="5" borderId="112" applyNumberFormat="0" applyProtection="0">
      <alignment horizontal="left" vertical="center" indent="1"/>
    </xf>
    <xf numFmtId="4" fontId="150" fillId="3" borderId="113" applyNumberFormat="0" applyProtection="0">
      <alignment horizontal="left" vertical="center" indent="1"/>
    </xf>
    <xf numFmtId="4" fontId="151" fillId="67" borderId="112" applyNumberFormat="0" applyProtection="0">
      <alignment horizontal="right" vertical="center"/>
    </xf>
    <xf numFmtId="0"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84" fillId="40" borderId="2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0" fontId="67" fillId="19" borderId="133"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14" applyNumberFormat="0" applyAlignment="0" applyProtection="0"/>
    <xf numFmtId="0" fontId="5" fillId="56" borderId="112" applyNumberFormat="0" applyProtection="0">
      <alignment horizontal="left" vertical="top" indent="1"/>
    </xf>
    <xf numFmtId="185" fontId="67" fillId="19" borderId="14" applyNumberFormat="0" applyAlignment="0" applyProtection="0"/>
    <xf numFmtId="0" fontId="67" fillId="19" borderId="14" applyNumberFormat="0" applyAlignment="0" applyProtection="0"/>
    <xf numFmtId="185" fontId="67" fillId="19" borderId="14" applyNumberFormat="0" applyAlignment="0" applyProtection="0"/>
    <xf numFmtId="4" fontId="148" fillId="60" borderId="118" applyNumberFormat="0" applyProtection="0">
      <alignment horizontal="right" vertical="center"/>
    </xf>
    <xf numFmtId="0"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4" fontId="148" fillId="64" borderId="144" applyNumberFormat="0" applyProtection="0">
      <alignment horizontal="right" vertical="center"/>
    </xf>
    <xf numFmtId="0" fontId="5" fillId="44" borderId="148" applyNumberFormat="0" applyFont="0" applyAlignment="0" applyProtection="0"/>
    <xf numFmtId="185" fontId="57" fillId="40" borderId="147" applyNumberFormat="0" applyAlignment="0" applyProtection="0"/>
    <xf numFmtId="4" fontId="148" fillId="65" borderId="144" applyNumberFormat="0" applyProtection="0">
      <alignment horizontal="right" vertical="center"/>
    </xf>
    <xf numFmtId="4" fontId="148" fillId="67" borderId="118" applyNumberFormat="0" applyProtection="0">
      <alignment vertical="center"/>
    </xf>
    <xf numFmtId="185" fontId="67" fillId="19" borderId="140" applyNumberFormat="0" applyAlignment="0" applyProtection="0"/>
    <xf numFmtId="0" fontId="67" fillId="19" borderId="147" applyNumberFormat="0" applyAlignment="0" applyProtection="0"/>
    <xf numFmtId="0" fontId="5" fillId="67" borderId="118" applyNumberFormat="0" applyProtection="0">
      <alignment horizontal="left" vertical="top" indent="1"/>
    </xf>
    <xf numFmtId="0" fontId="67" fillId="19" borderId="114" applyNumberFormat="0" applyAlignment="0" applyProtection="0"/>
    <xf numFmtId="0" fontId="67" fillId="19" borderId="129" applyNumberFormat="0" applyAlignment="0" applyProtection="0"/>
    <xf numFmtId="4" fontId="148" fillId="58" borderId="137" applyNumberFormat="0" applyProtection="0">
      <alignment horizontal="right" vertical="center"/>
    </xf>
    <xf numFmtId="0" fontId="67" fillId="19" borderId="121" applyNumberFormat="0" applyAlignment="0" applyProtection="0"/>
    <xf numFmtId="0" fontId="67" fillId="19" borderId="121"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47" applyNumberFormat="0" applyAlignment="0" applyProtection="0"/>
    <xf numFmtId="4" fontId="147" fillId="55" borderId="112" applyNumberFormat="0" applyProtection="0">
      <alignment vertical="center"/>
    </xf>
    <xf numFmtId="4" fontId="148" fillId="61" borderId="112" applyNumberFormat="0" applyProtection="0">
      <alignment horizontal="right" vertical="center"/>
    </xf>
    <xf numFmtId="4" fontId="148" fillId="5" borderId="112" applyNumberFormat="0" applyProtection="0">
      <alignment horizontal="right" vertical="center"/>
    </xf>
    <xf numFmtId="0" fontId="5" fillId="5" borderId="112" applyNumberFormat="0" applyProtection="0">
      <alignment horizontal="left" vertical="top" indent="1"/>
    </xf>
    <xf numFmtId="4" fontId="146" fillId="5" borderId="112" applyNumberFormat="0" applyProtection="0">
      <alignment horizontal="left" vertical="center" indent="1"/>
    </xf>
    <xf numFmtId="0" fontId="67" fillId="19" borderId="129" applyNumberFormat="0" applyAlignment="0" applyProtection="0"/>
    <xf numFmtId="0" fontId="67" fillId="19" borderId="140" applyNumberFormat="0" applyAlignment="0" applyProtection="0"/>
    <xf numFmtId="0" fontId="67" fillId="19" borderId="133" applyNumberFormat="0" applyAlignment="0" applyProtection="0"/>
    <xf numFmtId="185" fontId="67" fillId="19" borderId="140" applyNumberFormat="0" applyAlignment="0" applyProtection="0"/>
    <xf numFmtId="4" fontId="148" fillId="62" borderId="144" applyNumberFormat="0" applyProtection="0">
      <alignment horizontal="right" vertical="center"/>
    </xf>
    <xf numFmtId="0" fontId="67" fillId="19" borderId="129" applyNumberFormat="0" applyAlignment="0" applyProtection="0"/>
    <xf numFmtId="185"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33"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40" applyNumberFormat="0" applyAlignment="0" applyProtection="0"/>
    <xf numFmtId="185" fontId="67" fillId="19" borderId="147" applyNumberFormat="0" applyAlignment="0" applyProtection="0"/>
    <xf numFmtId="3" fontId="41" fillId="4" borderId="149">
      <alignment horizontal="right" vertical="center" indent="1"/>
    </xf>
    <xf numFmtId="185" fontId="67" fillId="19" borderId="147" applyNumberFormat="0" applyAlignment="0" applyProtection="0"/>
    <xf numFmtId="0" fontId="5" fillId="3" borderId="144" applyNumberFormat="0" applyProtection="0">
      <alignment horizontal="left" vertical="top" indent="1"/>
    </xf>
    <xf numFmtId="0" fontId="67" fillId="19" borderId="121" applyNumberFormat="0" applyAlignment="0" applyProtection="0"/>
    <xf numFmtId="0" fontId="5" fillId="56" borderId="118" applyNumberFormat="0" applyProtection="0">
      <alignment horizontal="left" vertical="top" indent="1"/>
    </xf>
    <xf numFmtId="185" fontId="42" fillId="4" borderId="149">
      <alignment horizontal="left" vertical="center" indent="1"/>
    </xf>
    <xf numFmtId="185" fontId="67" fillId="19" borderId="147" applyNumberFormat="0" applyAlignment="0" applyProtection="0"/>
    <xf numFmtId="0" fontId="67" fillId="19" borderId="133" applyNumberFormat="0" applyAlignment="0" applyProtection="0"/>
    <xf numFmtId="4" fontId="148" fillId="67" borderId="144" applyNumberFormat="0" applyProtection="0">
      <alignment vertical="center"/>
    </xf>
    <xf numFmtId="4" fontId="146" fillId="5" borderId="145" applyNumberFormat="0" applyProtection="0">
      <alignment horizontal="left" vertical="center" indent="1"/>
    </xf>
    <xf numFmtId="185" fontId="67" fillId="19" borderId="147"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40" applyNumberFormat="0" applyAlignment="0" applyProtection="0"/>
    <xf numFmtId="0" fontId="67" fillId="19" borderId="140" applyNumberFormat="0" applyAlignment="0" applyProtection="0"/>
    <xf numFmtId="186" fontId="115" fillId="0" borderId="88" applyNumberFormat="0" applyFill="0" applyBorder="0" applyProtection="0">
      <alignment horizontal="left"/>
    </xf>
    <xf numFmtId="0" fontId="7" fillId="44" borderId="115" applyNumberFormat="0" applyFont="0" applyAlignment="0" applyProtection="0"/>
    <xf numFmtId="0" fontId="67" fillId="19" borderId="147"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47" applyNumberFormat="0" applyAlignment="0" applyProtection="0"/>
    <xf numFmtId="186" fontId="113" fillId="0" borderId="146" applyNumberFormat="0" applyFill="0" applyBorder="0" applyProtection="0">
      <alignment horizontal="left"/>
    </xf>
    <xf numFmtId="185"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7" fillId="44" borderId="141" applyNumberFormat="0" applyFont="0" applyAlignment="0" applyProtection="0"/>
    <xf numFmtId="185" fontId="67" fillId="19" borderId="140" applyNumberFormat="0" applyAlignment="0" applyProtection="0"/>
    <xf numFmtId="0" fontId="67" fillId="19" borderId="129" applyNumberFormat="0" applyAlignment="0" applyProtection="0"/>
    <xf numFmtId="4" fontId="148" fillId="58" borderId="144" applyNumberFormat="0" applyProtection="0">
      <alignment horizontal="right" vertical="center"/>
    </xf>
    <xf numFmtId="0" fontId="67" fillId="19" borderId="133"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6" fontId="113" fillId="0" borderId="88" applyNumberFormat="0" applyFill="0" applyBorder="0" applyProtection="0">
      <alignment horizontal="left"/>
    </xf>
    <xf numFmtId="0" fontId="67" fillId="19" borderId="140" applyNumberFormat="0" applyAlignment="0" applyProtection="0"/>
    <xf numFmtId="0" fontId="67" fillId="19" borderId="140" applyNumberFormat="0" applyAlignment="0" applyProtection="0"/>
    <xf numFmtId="185" fontId="67" fillId="19" borderId="140" applyNumberFormat="0" applyAlignment="0" applyProtection="0"/>
    <xf numFmtId="0" fontId="57" fillId="40"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0" fontId="5" fillId="67" borderId="137" applyNumberFormat="0" applyProtection="0">
      <alignment horizontal="left" vertical="top" indent="1"/>
    </xf>
    <xf numFmtId="185" fontId="67" fillId="19" borderId="147" applyNumberFormat="0" applyAlignment="0" applyProtection="0"/>
    <xf numFmtId="4" fontId="148" fillId="67" borderId="144" applyNumberFormat="0" applyProtection="0">
      <alignment vertical="center"/>
    </xf>
    <xf numFmtId="0" fontId="5" fillId="3" borderId="144" applyNumberFormat="0" applyProtection="0">
      <alignment horizontal="left" vertical="top" indent="1"/>
    </xf>
    <xf numFmtId="185" fontId="67" fillId="19" borderId="140" applyNumberFormat="0" applyAlignment="0" applyProtection="0"/>
    <xf numFmtId="185" fontId="67" fillId="19" borderId="147" applyNumberFormat="0" applyAlignment="0" applyProtection="0"/>
    <xf numFmtId="185" fontId="67" fillId="19" borderId="140" applyNumberFormat="0" applyAlignment="0" applyProtection="0"/>
    <xf numFmtId="185" fontId="67" fillId="19" borderId="147" applyNumberFormat="0" applyAlignment="0" applyProtection="0"/>
    <xf numFmtId="0" fontId="67" fillId="19" borderId="129" applyNumberFormat="0" applyAlignment="0" applyProtection="0"/>
    <xf numFmtId="0" fontId="67" fillId="19" borderId="133" applyNumberFormat="0" applyAlignment="0" applyProtection="0"/>
    <xf numFmtId="185" fontId="67" fillId="19" borderId="140" applyNumberFormat="0" applyAlignment="0" applyProtection="0"/>
    <xf numFmtId="0" fontId="67" fillId="19" borderId="133" applyNumberFormat="0" applyAlignment="0" applyProtection="0"/>
    <xf numFmtId="0" fontId="67" fillId="19" borderId="147" applyNumberFormat="0" applyAlignment="0" applyProtection="0"/>
    <xf numFmtId="0" fontId="5" fillId="3" borderId="144" applyNumberFormat="0" applyProtection="0">
      <alignment horizontal="left" vertical="center" indent="1"/>
    </xf>
    <xf numFmtId="0" fontId="67" fillId="19" borderId="147" applyNumberFormat="0" applyAlignment="0" applyProtection="0"/>
    <xf numFmtId="0" fontId="5" fillId="5" borderId="137" applyNumberFormat="0" applyProtection="0">
      <alignment horizontal="left" vertical="top" indent="1"/>
    </xf>
    <xf numFmtId="4" fontId="149" fillId="67" borderId="137" applyNumberFormat="0" applyProtection="0">
      <alignment vertical="center"/>
    </xf>
    <xf numFmtId="185" fontId="19" fillId="0" borderId="131">
      <alignment horizontal="center" vertical="center"/>
    </xf>
    <xf numFmtId="185" fontId="67" fillId="19" borderId="147" applyNumberFormat="0" applyAlignment="0" applyProtection="0"/>
    <xf numFmtId="4" fontId="149" fillId="67" borderId="144" applyNumberFormat="0" applyProtection="0">
      <alignment horizontal="right" vertical="center"/>
    </xf>
    <xf numFmtId="185" fontId="67" fillId="19" borderId="147" applyNumberFormat="0" applyAlignment="0" applyProtection="0"/>
    <xf numFmtId="185" fontId="67" fillId="19" borderId="147" applyNumberFormat="0" applyAlignment="0" applyProtection="0"/>
    <xf numFmtId="0" fontId="18" fillId="0" borderId="143" applyNumberFormat="0" applyFill="0" applyAlignment="0" applyProtection="0"/>
    <xf numFmtId="185"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29" applyNumberFormat="0" applyAlignment="0" applyProtection="0"/>
    <xf numFmtId="0" fontId="84" fillId="40" borderId="142" applyNumberFormat="0" applyAlignment="0" applyProtection="0"/>
    <xf numFmtId="4" fontId="148" fillId="62" borderId="137" applyNumberFormat="0" applyProtection="0">
      <alignment horizontal="right" vertical="center"/>
    </xf>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4" fontId="148" fillId="60" borderId="144" applyNumberFormat="0" applyProtection="0">
      <alignment horizontal="right" vertical="center"/>
    </xf>
    <xf numFmtId="0" fontId="67" fillId="19" borderId="133" applyNumberFormat="0" applyAlignment="0" applyProtection="0"/>
    <xf numFmtId="4" fontId="150" fillId="3" borderId="119" applyNumberFormat="0" applyProtection="0">
      <alignment horizontal="left" vertical="center" indent="1"/>
    </xf>
    <xf numFmtId="0" fontId="8" fillId="43" borderId="118" applyNumberFormat="0" applyProtection="0">
      <alignment horizontal="left" vertical="top" indent="1"/>
    </xf>
    <xf numFmtId="0" fontId="5" fillId="3" borderId="118" applyNumberFormat="0" applyProtection="0">
      <alignment horizontal="left" vertical="center" indent="1"/>
    </xf>
    <xf numFmtId="4" fontId="148" fillId="57" borderId="118" applyNumberFormat="0" applyProtection="0">
      <alignment horizontal="right" vertical="center"/>
    </xf>
    <xf numFmtId="0" fontId="67" fillId="19" borderId="140" applyNumberFormat="0" applyAlignment="0" applyProtection="0"/>
    <xf numFmtId="0" fontId="67" fillId="19" borderId="129" applyNumberFormat="0" applyAlignment="0" applyProtection="0"/>
    <xf numFmtId="0" fontId="67" fillId="19" borderId="147" applyNumberFormat="0" applyAlignment="0" applyProtection="0"/>
    <xf numFmtId="185" fontId="67" fillId="19" borderId="147" applyNumberFormat="0" applyAlignment="0" applyProtection="0"/>
    <xf numFmtId="0" fontId="61" fillId="42" borderId="149">
      <alignment horizontal="right" vertical="center" indent="1"/>
    </xf>
    <xf numFmtId="0" fontId="67" fillId="19" borderId="147" applyNumberFormat="0" applyAlignment="0" applyProtection="0"/>
    <xf numFmtId="185" fontId="67" fillId="19" borderId="147" applyNumberFormat="0" applyAlignment="0" applyProtection="0"/>
    <xf numFmtId="10" fontId="15" fillId="4" borderId="149" applyNumberFormat="0" applyBorder="0" applyAlignment="0" applyProtection="0"/>
    <xf numFmtId="0" fontId="67" fillId="19" borderId="140" applyNumberFormat="0" applyAlignment="0" applyProtection="0"/>
    <xf numFmtId="0" fontId="67" fillId="19" borderId="147" applyNumberFormat="0" applyAlignment="0" applyProtection="0"/>
    <xf numFmtId="0" fontId="67" fillId="19" borderId="140" applyNumberFormat="0" applyAlignment="0" applyProtection="0"/>
    <xf numFmtId="0" fontId="67" fillId="19" borderId="129" applyNumberFormat="0" applyAlignment="0" applyProtection="0"/>
    <xf numFmtId="185" fontId="67" fillId="19" borderId="147" applyNumberFormat="0" applyAlignment="0" applyProtection="0"/>
    <xf numFmtId="0" fontId="5" fillId="44" borderId="122" applyNumberFormat="0" applyFont="0" applyAlignment="0" applyProtection="0"/>
    <xf numFmtId="0" fontId="67" fillId="19" borderId="121" applyNumberFormat="0" applyAlignment="0" applyProtection="0"/>
    <xf numFmtId="0" fontId="67" fillId="19" borderId="121" applyNumberFormat="0" applyAlignment="0" applyProtection="0"/>
    <xf numFmtId="0" fontId="67" fillId="19" borderId="133" applyNumberFormat="0" applyAlignment="0" applyProtection="0"/>
    <xf numFmtId="4" fontId="148" fillId="61" borderId="137" applyNumberFormat="0" applyProtection="0">
      <alignment horizontal="right" vertical="center"/>
    </xf>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4" fontId="146" fillId="5" borderId="137" applyNumberFormat="0" applyProtection="0">
      <alignment horizontal="left" vertical="center" indent="1"/>
    </xf>
    <xf numFmtId="0" fontId="67" fillId="19" borderId="147" applyNumberFormat="0" applyAlignment="0" applyProtection="0"/>
    <xf numFmtId="185" fontId="67" fillId="19" borderId="147" applyNumberFormat="0" applyAlignment="0" applyProtection="0"/>
    <xf numFmtId="4" fontId="148" fillId="62" borderId="137" applyNumberFormat="0" applyProtection="0">
      <alignment horizontal="right" vertical="center"/>
    </xf>
    <xf numFmtId="185" fontId="67" fillId="19" borderId="140" applyNumberFormat="0" applyAlignment="0" applyProtection="0"/>
    <xf numFmtId="0" fontId="67" fillId="19" borderId="129" applyNumberFormat="0" applyAlignment="0" applyProtection="0"/>
    <xf numFmtId="0" fontId="67" fillId="19" borderId="147" applyNumberFormat="0" applyAlignment="0" applyProtection="0"/>
    <xf numFmtId="185" fontId="67" fillId="19" borderId="147" applyNumberFormat="0" applyAlignment="0" applyProtection="0"/>
    <xf numFmtId="0" fontId="5" fillId="44" borderId="134" applyNumberFormat="0" applyFont="0" applyAlignment="0" applyProtection="0"/>
    <xf numFmtId="185" fontId="67" fillId="19" borderId="140" applyNumberFormat="0" applyAlignment="0" applyProtection="0"/>
    <xf numFmtId="0" fontId="67" fillId="19" borderId="147" applyNumberFormat="0" applyAlignment="0" applyProtection="0"/>
    <xf numFmtId="0" fontId="5" fillId="56" borderId="144" applyNumberFormat="0" applyProtection="0">
      <alignment horizontal="left" vertical="top" indent="1"/>
    </xf>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33" applyNumberFormat="0" applyAlignment="0" applyProtection="0"/>
    <xf numFmtId="4" fontId="148" fillId="59" borderId="112" applyNumberFormat="0" applyProtection="0">
      <alignment horizontal="right" vertical="center"/>
    </xf>
    <xf numFmtId="0" fontId="67" fillId="19" borderId="121" applyNumberFormat="0" applyAlignment="0" applyProtection="0"/>
    <xf numFmtId="0" fontId="5" fillId="3" borderId="112" applyNumberFormat="0" applyProtection="0">
      <alignment horizontal="left" vertical="top" indent="1"/>
    </xf>
    <xf numFmtId="4" fontId="148" fillId="67" borderId="112" applyNumberFormat="0" applyProtection="0">
      <alignment horizontal="right" vertical="center"/>
    </xf>
    <xf numFmtId="0" fontId="67" fillId="19" borderId="140" applyNumberFormat="0" applyAlignment="0" applyProtection="0"/>
    <xf numFmtId="186" fontId="115" fillId="0" borderId="88" applyNumberFormat="0" applyFill="0" applyBorder="0" applyProtection="0">
      <alignment horizontal="right"/>
    </xf>
    <xf numFmtId="4" fontId="149" fillId="67" borderId="137" applyNumberFormat="0" applyProtection="0">
      <alignment horizontal="right" vertical="center"/>
    </xf>
    <xf numFmtId="0" fontId="67" fillId="19" borderId="129"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33"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5" fillId="44" borderId="115" applyNumberFormat="0" applyFont="0" applyAlignment="0" applyProtection="0"/>
    <xf numFmtId="0" fontId="67" fillId="19" borderId="129" applyNumberFormat="0" applyAlignment="0" applyProtection="0"/>
    <xf numFmtId="0" fontId="5" fillId="67" borderId="144" applyNumberFormat="0" applyProtection="0">
      <alignment horizontal="left" vertical="top" indent="1"/>
    </xf>
    <xf numFmtId="0" fontId="67" fillId="19" borderId="133" applyNumberFormat="0" applyAlignment="0" applyProtection="0"/>
    <xf numFmtId="185" fontId="67" fillId="19" borderId="147" applyNumberFormat="0" applyAlignment="0" applyProtection="0"/>
    <xf numFmtId="185" fontId="62" fillId="4" borderId="149">
      <alignment horizontal="left" vertical="center" indent="1"/>
    </xf>
    <xf numFmtId="185"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29" applyNumberFormat="0" applyAlignment="0" applyProtection="0"/>
    <xf numFmtId="0" fontId="67" fillId="19" borderId="121"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185" fontId="67" fillId="19" borderId="147" applyNumberFormat="0" applyAlignment="0" applyProtection="0"/>
    <xf numFmtId="0" fontId="67" fillId="19" borderId="140"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186" fontId="113" fillId="0" borderId="132" applyNumberFormat="0" applyFill="0" applyBorder="0" applyProtection="0">
      <alignment horizontal="left"/>
    </xf>
    <xf numFmtId="185"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4" fontId="149" fillId="67" borderId="144" applyNumberFormat="0" applyProtection="0">
      <alignment horizontal="right" vertical="center"/>
    </xf>
    <xf numFmtId="4" fontId="148" fillId="60" borderId="144" applyNumberFormat="0" applyProtection="0">
      <alignment horizontal="right" vertical="center"/>
    </xf>
    <xf numFmtId="185" fontId="67" fillId="19" borderId="140" applyNumberFormat="0" applyAlignment="0" applyProtection="0"/>
    <xf numFmtId="0" fontId="7" fillId="44" borderId="130" applyNumberFormat="0" applyFont="0" applyAlignment="0" applyProtection="0"/>
    <xf numFmtId="0" fontId="67" fillId="19" borderId="129"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33" applyNumberFormat="0" applyAlignment="0" applyProtection="0"/>
    <xf numFmtId="185" fontId="67" fillId="19" borderId="147" applyNumberFormat="0" applyAlignment="0" applyProtection="0"/>
    <xf numFmtId="0" fontId="5" fillId="44" borderId="148" applyNumberFormat="0" applyFon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33" applyNumberFormat="0" applyAlignment="0" applyProtection="0"/>
    <xf numFmtId="0" fontId="67" fillId="19" borderId="129"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5" fillId="5" borderId="137" applyNumberFormat="0" applyProtection="0">
      <alignment horizontal="left" vertical="center" indent="1"/>
    </xf>
    <xf numFmtId="0" fontId="67" fillId="19" borderId="133" applyNumberFormat="0" applyAlignment="0" applyProtection="0"/>
    <xf numFmtId="4" fontId="148" fillId="67" borderId="144" applyNumberFormat="0" applyProtection="0">
      <alignment vertical="center"/>
    </xf>
    <xf numFmtId="0" fontId="67" fillId="19" borderId="140" applyNumberFormat="0" applyAlignment="0" applyProtection="0"/>
    <xf numFmtId="4" fontId="146" fillId="55" borderId="137" applyNumberFormat="0" applyProtection="0">
      <alignment vertical="center"/>
    </xf>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47" applyNumberFormat="0" applyAlignment="0" applyProtection="0"/>
    <xf numFmtId="0" fontId="67" fillId="19" borderId="147" applyNumberFormat="0" applyAlignment="0" applyProtection="0"/>
    <xf numFmtId="4" fontId="148" fillId="65" borderId="118" applyNumberFormat="0" applyProtection="0">
      <alignment horizontal="right" vertical="center"/>
    </xf>
    <xf numFmtId="185" fontId="67" fillId="19" borderId="147" applyNumberFormat="0" applyAlignment="0" applyProtection="0"/>
    <xf numFmtId="0" fontId="57" fillId="40" borderId="14" applyNumberFormat="0" applyAlignment="0" applyProtection="0"/>
    <xf numFmtId="4" fontId="148" fillId="57" borderId="118" applyNumberFormat="0" applyProtection="0">
      <alignment horizontal="right" vertical="center"/>
    </xf>
    <xf numFmtId="0" fontId="67" fillId="19" borderId="129" applyNumberFormat="0" applyAlignment="0" applyProtection="0"/>
    <xf numFmtId="0" fontId="7" fillId="44" borderId="134" applyNumberFormat="0" applyFont="0" applyAlignment="0" applyProtection="0"/>
    <xf numFmtId="0" fontId="5" fillId="56" borderId="137" applyNumberFormat="0" applyProtection="0">
      <alignment horizontal="left" vertical="center" indent="1"/>
    </xf>
    <xf numFmtId="0" fontId="67" fillId="19" borderId="147" applyNumberFormat="0" applyAlignment="0" applyProtection="0"/>
    <xf numFmtId="0" fontId="67" fillId="19" borderId="147"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18" fillId="0" borderId="27" applyNumberFormat="0" applyFill="0" applyAlignment="0" applyProtection="0"/>
    <xf numFmtId="4" fontId="146" fillId="55" borderId="112" applyNumberFormat="0" applyProtection="0">
      <alignment vertical="center"/>
    </xf>
    <xf numFmtId="4" fontId="148" fillId="55" borderId="112" applyNumberFormat="0" applyProtection="0">
      <alignment horizontal="left" vertical="center" indent="1"/>
    </xf>
    <xf numFmtId="4" fontId="148" fillId="57" borderId="112" applyNumberFormat="0" applyProtection="0">
      <alignment horizontal="right" vertical="center"/>
    </xf>
    <xf numFmtId="4" fontId="148" fillId="59" borderId="112" applyNumberFormat="0" applyProtection="0">
      <alignment horizontal="right" vertical="center"/>
    </xf>
    <xf numFmtId="4" fontId="148" fillId="61" borderId="112" applyNumberFormat="0" applyProtection="0">
      <alignment horizontal="right" vertical="center"/>
    </xf>
    <xf numFmtId="4" fontId="148" fillId="63" borderId="112" applyNumberFormat="0" applyProtection="0">
      <alignment horizontal="right" vertical="center"/>
    </xf>
    <xf numFmtId="4" fontId="148" fillId="65" borderId="112" applyNumberFormat="0" applyProtection="0">
      <alignment horizontal="right" vertical="center"/>
    </xf>
    <xf numFmtId="0" fontId="5" fillId="56" borderId="112" applyNumberFormat="0" applyProtection="0">
      <alignment horizontal="left" vertical="center" indent="1"/>
    </xf>
    <xf numFmtId="0" fontId="5" fillId="3" borderId="112" applyNumberFormat="0" applyProtection="0">
      <alignment horizontal="left" vertical="center" indent="1"/>
    </xf>
    <xf numFmtId="0" fontId="5" fillId="5" borderId="112" applyNumberFormat="0" applyProtection="0">
      <alignment horizontal="left" vertical="center" indent="1"/>
    </xf>
    <xf numFmtId="0" fontId="5" fillId="67" borderId="112" applyNumberFormat="0" applyProtection="0">
      <alignment horizontal="left" vertical="center" indent="1"/>
    </xf>
    <xf numFmtId="4" fontId="148" fillId="67" borderId="112" applyNumberFormat="0" applyProtection="0">
      <alignment vertical="center"/>
    </xf>
    <xf numFmtId="4" fontId="146" fillId="5" borderId="113" applyNumberFormat="0" applyProtection="0">
      <alignment horizontal="left" vertical="center" indent="1"/>
    </xf>
    <xf numFmtId="4" fontId="149" fillId="67" borderId="112" applyNumberFormat="0" applyProtection="0">
      <alignment horizontal="right" vertical="center"/>
    </xf>
    <xf numFmtId="0" fontId="8" fillId="3" borderId="112" applyNumberFormat="0" applyProtection="0">
      <alignment horizontal="left" vertical="top" indent="1"/>
    </xf>
    <xf numFmtId="4" fontId="151" fillId="67" borderId="112" applyNumberFormat="0" applyProtection="0">
      <alignment horizontal="right" vertical="center"/>
    </xf>
    <xf numFmtId="185" fontId="57" fillId="40" borderId="14" applyNumberFormat="0" applyAlignment="0" applyProtection="0"/>
    <xf numFmtId="0" fontId="7" fillId="44" borderId="141" applyNumberFormat="0" applyFon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6" fontId="115" fillId="0" borderId="12" applyNumberFormat="0" applyFill="0" applyBorder="0" applyProtection="0">
      <alignment horizontal="right"/>
    </xf>
    <xf numFmtId="185" fontId="67" fillId="19" borderId="147" applyNumberFormat="0" applyAlignment="0" applyProtection="0"/>
    <xf numFmtId="0" fontId="57" fillId="40" borderId="14" applyNumberFormat="0" applyAlignment="0" applyProtection="0"/>
    <xf numFmtId="0" fontId="67" fillId="19" borderId="129" applyNumberFormat="0" applyAlignment="0" applyProtection="0"/>
    <xf numFmtId="0" fontId="84" fillId="40" borderId="142"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84" fillId="40" borderId="24" applyNumberFormat="0" applyAlignment="0" applyProtection="0"/>
    <xf numFmtId="185" fontId="67" fillId="19" borderId="147" applyNumberFormat="0" applyAlignment="0" applyProtection="0"/>
    <xf numFmtId="4" fontId="146" fillId="55" borderId="112" applyNumberFormat="0" applyProtection="0">
      <alignment vertical="center"/>
    </xf>
    <xf numFmtId="4" fontId="148" fillId="55" borderId="112" applyNumberFormat="0" applyProtection="0">
      <alignment horizontal="left" vertical="center" indent="1"/>
    </xf>
    <xf numFmtId="4" fontId="148" fillId="57" borderId="112" applyNumberFormat="0" applyProtection="0">
      <alignment horizontal="right" vertical="center"/>
    </xf>
    <xf numFmtId="4" fontId="148" fillId="59" borderId="112" applyNumberFormat="0" applyProtection="0">
      <alignment horizontal="right" vertical="center"/>
    </xf>
    <xf numFmtId="4" fontId="148" fillId="61" borderId="112" applyNumberFormat="0" applyProtection="0">
      <alignment horizontal="right" vertical="center"/>
    </xf>
    <xf numFmtId="4" fontId="148" fillId="63" borderId="112" applyNumberFormat="0" applyProtection="0">
      <alignment horizontal="right" vertical="center"/>
    </xf>
    <xf numFmtId="4" fontId="148" fillId="65" borderId="112" applyNumberFormat="0" applyProtection="0">
      <alignment horizontal="right" vertical="center"/>
    </xf>
    <xf numFmtId="0" fontId="5" fillId="56" borderId="112" applyNumberFormat="0" applyProtection="0">
      <alignment horizontal="left" vertical="center" indent="1"/>
    </xf>
    <xf numFmtId="0" fontId="5" fillId="3" borderId="112" applyNumberFormat="0" applyProtection="0">
      <alignment horizontal="left" vertical="center" indent="1"/>
    </xf>
    <xf numFmtId="0" fontId="5" fillId="5" borderId="112" applyNumberFormat="0" applyProtection="0">
      <alignment horizontal="left" vertical="center" indent="1"/>
    </xf>
    <xf numFmtId="0" fontId="5" fillId="67" borderId="112" applyNumberFormat="0" applyProtection="0">
      <alignment horizontal="left" vertical="center" indent="1"/>
    </xf>
    <xf numFmtId="4" fontId="148" fillId="67" borderId="112" applyNumberFormat="0" applyProtection="0">
      <alignment vertical="center"/>
    </xf>
    <xf numFmtId="4" fontId="146" fillId="5" borderId="113" applyNumberFormat="0" applyProtection="0">
      <alignment horizontal="left" vertical="center" indent="1"/>
    </xf>
    <xf numFmtId="4" fontId="149" fillId="67" borderId="112" applyNumberFormat="0" applyProtection="0">
      <alignment horizontal="right" vertical="center"/>
    </xf>
    <xf numFmtId="0" fontId="8" fillId="3" borderId="112" applyNumberFormat="0" applyProtection="0">
      <alignment horizontal="left" vertical="top" indent="1"/>
    </xf>
    <xf numFmtId="4" fontId="151" fillId="67" borderId="112" applyNumberFormat="0" applyProtection="0">
      <alignment horizontal="right" vertical="center"/>
    </xf>
    <xf numFmtId="185" fontId="67" fillId="19" borderId="140"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0" fontId="84" fillId="40" borderId="116" applyNumberFormat="0" applyAlignment="0" applyProtection="0"/>
    <xf numFmtId="185" fontId="63" fillId="43" borderId="149">
      <alignment horizontal="left" vertical="center" indent="1"/>
    </xf>
    <xf numFmtId="4" fontId="148" fillId="57" borderId="144" applyNumberFormat="0" applyProtection="0">
      <alignment horizontal="right" vertical="center"/>
    </xf>
    <xf numFmtId="185" fontId="67" fillId="19" borderId="140"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4" fontId="148" fillId="58" borderId="112" applyNumberFormat="0" applyProtection="0">
      <alignment horizontal="right" vertical="center"/>
    </xf>
    <xf numFmtId="4" fontId="148" fillId="60" borderId="112" applyNumberFormat="0" applyProtection="0">
      <alignment horizontal="right" vertical="center"/>
    </xf>
    <xf numFmtId="4" fontId="148" fillId="61" borderId="112" applyNumberFormat="0" applyProtection="0">
      <alignment horizontal="right" vertical="center"/>
    </xf>
    <xf numFmtId="4" fontId="148" fillId="62" borderId="112" applyNumberFormat="0" applyProtection="0">
      <alignment horizontal="right" vertical="center"/>
    </xf>
    <xf numFmtId="4" fontId="148" fillId="64" borderId="112" applyNumberFormat="0" applyProtection="0">
      <alignment horizontal="right" vertical="center"/>
    </xf>
    <xf numFmtId="0" fontId="5" fillId="56" borderId="112" applyNumberFormat="0" applyProtection="0">
      <alignment horizontal="left" vertical="center" indent="1"/>
    </xf>
    <xf numFmtId="0" fontId="5" fillId="3" borderId="112" applyNumberFormat="0" applyProtection="0">
      <alignment horizontal="left" vertical="top" indent="1"/>
    </xf>
    <xf numFmtId="0" fontId="5" fillId="5" borderId="112" applyNumberFormat="0" applyProtection="0">
      <alignment horizontal="left" vertical="top" indent="1"/>
    </xf>
    <xf numFmtId="4" fontId="149" fillId="67" borderId="112" applyNumberFormat="0" applyProtection="0">
      <alignment vertical="center"/>
    </xf>
    <xf numFmtId="4" fontId="146" fillId="5" borderId="113" applyNumberFormat="0" applyProtection="0">
      <alignment horizontal="left" vertical="center" indent="1"/>
    </xf>
    <xf numFmtId="4" fontId="149" fillId="67" borderId="112" applyNumberFormat="0" applyProtection="0">
      <alignment horizontal="right" vertical="center"/>
    </xf>
    <xf numFmtId="0" fontId="8" fillId="3" borderId="112" applyNumberFormat="0" applyProtection="0">
      <alignment horizontal="left" vertical="top" indent="1"/>
    </xf>
    <xf numFmtId="185" fontId="57" fillId="40" borderId="14" applyNumberFormat="0" applyAlignment="0" applyProtection="0"/>
    <xf numFmtId="0" fontId="67" fillId="19" borderId="129"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0" fontId="67" fillId="19" borderId="140" applyNumberFormat="0" applyAlignment="0" applyProtection="0"/>
    <xf numFmtId="0" fontId="5" fillId="5" borderId="118" applyNumberFormat="0" applyProtection="0">
      <alignment horizontal="left" vertical="top" indent="1"/>
    </xf>
    <xf numFmtId="4" fontId="146" fillId="55" borderId="112" applyNumberFormat="0" applyProtection="0">
      <alignment vertical="center"/>
    </xf>
    <xf numFmtId="4" fontId="148" fillId="5" borderId="112" applyNumberFormat="0" applyProtection="0">
      <alignment horizontal="right" vertical="center"/>
    </xf>
    <xf numFmtId="4" fontId="149" fillId="67" borderId="112" applyNumberFormat="0" applyProtection="0">
      <alignment horizontal="right" vertical="center"/>
    </xf>
    <xf numFmtId="0" fontId="5" fillId="44" borderId="115" applyNumberFormat="0" applyFon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18" fillId="0" borderId="27" applyNumberFormat="0" applyFill="0" applyAlignment="0" applyProtection="0"/>
    <xf numFmtId="4" fontId="149" fillId="67" borderId="118" applyNumberFormat="0" applyProtection="0">
      <alignment vertical="center"/>
    </xf>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47" applyNumberFormat="0" applyAlignment="0" applyProtection="0"/>
    <xf numFmtId="185" fontId="67" fillId="19" borderId="140" applyNumberFormat="0" applyAlignment="0" applyProtection="0"/>
    <xf numFmtId="185" fontId="67" fillId="19" borderId="147" applyNumberFormat="0" applyAlignment="0" applyProtection="0"/>
    <xf numFmtId="0" fontId="5" fillId="3" borderId="144" applyNumberFormat="0" applyProtection="0">
      <alignment horizontal="left" vertical="center" indent="1"/>
    </xf>
    <xf numFmtId="0"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4" fontId="148" fillId="67" borderId="144" applyNumberFormat="0" applyProtection="0">
      <alignment vertical="center"/>
    </xf>
    <xf numFmtId="185"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40" applyNumberFormat="0" applyAlignment="0" applyProtection="0"/>
    <xf numFmtId="0" fontId="67" fillId="19" borderId="133"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0" fontId="67" fillId="19" borderId="147" applyNumberFormat="0" applyAlignment="0" applyProtection="0"/>
    <xf numFmtId="0" fontId="67" fillId="19" borderId="129" applyNumberFormat="0" applyAlignment="0" applyProtection="0"/>
    <xf numFmtId="185" fontId="67" fillId="19" borderId="147" applyNumberFormat="0" applyAlignment="0" applyProtection="0"/>
    <xf numFmtId="185" fontId="67" fillId="19" borderId="140" applyNumberFormat="0" applyAlignment="0" applyProtection="0"/>
    <xf numFmtId="0" fontId="67" fillId="19" borderId="129"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0" fontId="7" fillId="44" borderId="148" applyNumberFormat="0" applyFont="0" applyAlignment="0" applyProtection="0"/>
    <xf numFmtId="185" fontId="67" fillId="19" borderId="147" applyNumberFormat="0" applyAlignment="0" applyProtection="0"/>
    <xf numFmtId="185" fontId="67" fillId="19" borderId="147" applyNumberFormat="0" applyAlignment="0" applyProtection="0"/>
    <xf numFmtId="4" fontId="151" fillId="67" borderId="118" applyNumberFormat="0" applyProtection="0">
      <alignment horizontal="right" vertical="center"/>
    </xf>
    <xf numFmtId="4" fontId="146" fillId="5" borderId="118" applyNumberFormat="0" applyProtection="0">
      <alignment horizontal="left" vertical="center" indent="1"/>
    </xf>
    <xf numFmtId="4" fontId="148" fillId="67" borderId="118" applyNumberFormat="0" applyProtection="0">
      <alignment horizontal="right" vertical="center"/>
    </xf>
    <xf numFmtId="0" fontId="5" fillId="67" borderId="118" applyNumberFormat="0" applyProtection="0">
      <alignment horizontal="left" vertical="center" indent="1"/>
    </xf>
    <xf numFmtId="4" fontId="148" fillId="5" borderId="118" applyNumberFormat="0" applyProtection="0">
      <alignment horizontal="right" vertical="center"/>
    </xf>
    <xf numFmtId="4" fontId="148" fillId="61" borderId="118" applyNumberFormat="0" applyProtection="0">
      <alignment horizontal="right" vertical="center"/>
    </xf>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33" applyNumberFormat="0" applyAlignment="0" applyProtection="0"/>
    <xf numFmtId="185" fontId="67" fillId="19" borderId="140" applyNumberFormat="0" applyAlignment="0" applyProtection="0"/>
    <xf numFmtId="185" fontId="67" fillId="19" borderId="140" applyNumberFormat="0" applyAlignment="0" applyProtection="0"/>
    <xf numFmtId="0" fontId="5" fillId="3" borderId="144" applyNumberFormat="0" applyProtection="0">
      <alignment horizontal="left" vertical="top" indent="1"/>
    </xf>
    <xf numFmtId="185" fontId="67" fillId="19" borderId="140" applyNumberFormat="0" applyAlignment="0" applyProtection="0"/>
    <xf numFmtId="0" fontId="67" fillId="19" borderId="140" applyNumberFormat="0" applyAlignment="0" applyProtection="0"/>
    <xf numFmtId="0" fontId="67" fillId="19" borderId="121"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47" applyNumberFormat="0" applyAlignment="0" applyProtection="0"/>
    <xf numFmtId="4" fontId="148" fillId="60" borderId="112" applyNumberFormat="0" applyProtection="0">
      <alignment horizontal="right" vertical="center"/>
    </xf>
    <xf numFmtId="0" fontId="5" fillId="5" borderId="112" applyNumberFormat="0" applyProtection="0">
      <alignment horizontal="left" vertical="center" indent="1"/>
    </xf>
    <xf numFmtId="0" fontId="57" fillId="40" borderId="114" applyNumberFormat="0" applyAlignment="0" applyProtection="0"/>
    <xf numFmtId="0" fontId="67" fillId="19" borderId="121" applyNumberFormat="0" applyAlignment="0" applyProtection="0"/>
    <xf numFmtId="185" fontId="67" fillId="19" borderId="140" applyNumberFormat="0" applyAlignment="0" applyProtection="0"/>
    <xf numFmtId="0" fontId="67" fillId="19" borderId="133"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40"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186" fontId="113" fillId="0" borderId="88" applyNumberFormat="0" applyFill="0" applyBorder="0" applyProtection="0">
      <alignment horizontal="left"/>
    </xf>
    <xf numFmtId="185" fontId="67" fillId="19" borderId="147" applyNumberFormat="0" applyAlignment="0" applyProtection="0"/>
    <xf numFmtId="185" fontId="67" fillId="19" borderId="140" applyNumberFormat="0" applyAlignment="0" applyProtection="0"/>
    <xf numFmtId="0" fontId="67" fillId="19" borderId="140"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4" fontId="148" fillId="63" borderId="144" applyNumberFormat="0" applyProtection="0">
      <alignment horizontal="right" vertical="center"/>
    </xf>
    <xf numFmtId="185" fontId="67" fillId="19" borderId="140" applyNumberFormat="0" applyAlignment="0" applyProtection="0"/>
    <xf numFmtId="0" fontId="19" fillId="0" borderId="127">
      <alignment horizontal="center" vertical="center"/>
    </xf>
    <xf numFmtId="0" fontId="67" fillId="19" borderId="129" applyNumberFormat="0" applyAlignment="0" applyProtection="0"/>
    <xf numFmtId="0" fontId="67" fillId="19" borderId="133" applyNumberFormat="0" applyAlignment="0" applyProtection="0"/>
    <xf numFmtId="185" fontId="67" fillId="19" borderId="147" applyNumberFormat="0" applyAlignment="0" applyProtection="0"/>
    <xf numFmtId="4" fontId="148" fillId="67" borderId="144" applyNumberFormat="0" applyProtection="0">
      <alignment horizontal="right" vertical="center"/>
    </xf>
    <xf numFmtId="0" fontId="67" fillId="19" borderId="133"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4" fontId="149" fillId="67" borderId="144" applyNumberFormat="0" applyProtection="0">
      <alignment vertical="center"/>
    </xf>
    <xf numFmtId="3" fontId="41" fillId="4" borderId="149">
      <alignment horizontal="right" vertical="center" indent="1"/>
    </xf>
    <xf numFmtId="0" fontId="18" fillId="0" borderId="136" applyNumberFormat="0" applyFill="0" applyAlignment="0" applyProtection="0"/>
    <xf numFmtId="0" fontId="5" fillId="67" borderId="137" applyNumberFormat="0" applyProtection="0">
      <alignment horizontal="left" vertical="top" indent="1"/>
    </xf>
    <xf numFmtId="185" fontId="67" fillId="19" borderId="140" applyNumberFormat="0" applyAlignment="0" applyProtection="0"/>
    <xf numFmtId="185" fontId="67" fillId="19" borderId="147" applyNumberFormat="0" applyAlignment="0" applyProtection="0"/>
    <xf numFmtId="185" fontId="67" fillId="19" borderId="147" applyNumberFormat="0" applyAlignment="0" applyProtection="0"/>
    <xf numFmtId="4" fontId="148" fillId="5" borderId="144" applyNumberFormat="0" applyProtection="0">
      <alignment horizontal="right" vertical="center"/>
    </xf>
    <xf numFmtId="185" fontId="67" fillId="19" borderId="147" applyNumberFormat="0" applyAlignment="0" applyProtection="0"/>
    <xf numFmtId="185" fontId="67" fillId="19" borderId="140"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84" fillId="40" borderId="24" applyNumberFormat="0" applyAlignment="0" applyProtection="0"/>
    <xf numFmtId="0" fontId="84" fillId="40" borderId="142" applyNumberFormat="0" applyAlignment="0" applyProtection="0"/>
    <xf numFmtId="0" fontId="84" fillId="40" borderId="24" applyNumberFormat="0" applyAlignment="0" applyProtection="0"/>
    <xf numFmtId="4" fontId="147" fillId="55" borderId="112" applyNumberFormat="0" applyProtection="0">
      <alignment vertical="center"/>
    </xf>
    <xf numFmtId="4" fontId="148" fillId="57" borderId="112" applyNumberFormat="0" applyProtection="0">
      <alignment horizontal="right" vertical="center"/>
    </xf>
    <xf numFmtId="4" fontId="148" fillId="59" borderId="112" applyNumberFormat="0" applyProtection="0">
      <alignment horizontal="right" vertical="center"/>
    </xf>
    <xf numFmtId="4" fontId="148" fillId="61" borderId="112" applyNumberFormat="0" applyProtection="0">
      <alignment horizontal="right" vertical="center"/>
    </xf>
    <xf numFmtId="4" fontId="148" fillId="65" borderId="112" applyNumberFormat="0" applyProtection="0">
      <alignment horizontal="right" vertical="center"/>
    </xf>
    <xf numFmtId="0" fontId="5" fillId="3" borderId="112" applyNumberFormat="0" applyProtection="0">
      <alignment horizontal="left" vertical="top" indent="1"/>
    </xf>
    <xf numFmtId="0" fontId="5" fillId="67" borderId="112" applyNumberFormat="0" applyProtection="0">
      <alignment horizontal="left" vertical="center" indent="1"/>
    </xf>
    <xf numFmtId="0" fontId="8" fillId="43" borderId="112" applyNumberFormat="0" applyProtection="0">
      <alignment horizontal="left" vertical="top" indent="1"/>
    </xf>
    <xf numFmtId="4" fontId="149" fillId="67" borderId="112" applyNumberFormat="0" applyProtection="0">
      <alignment horizontal="right" vertical="center"/>
    </xf>
    <xf numFmtId="4" fontId="150" fillId="3" borderId="113" applyNumberFormat="0" applyProtection="0">
      <alignment horizontal="left" vertical="center" indent="1"/>
    </xf>
    <xf numFmtId="185" fontId="19" fillId="0" borderId="3">
      <alignment horizontal="center" vertical="center"/>
    </xf>
    <xf numFmtId="185" fontId="57" fillId="40" borderId="14" applyNumberFormat="0" applyAlignment="0" applyProtection="0"/>
    <xf numFmtId="185" fontId="67" fillId="19" borderId="140" applyNumberFormat="0" applyAlignment="0" applyProtection="0"/>
    <xf numFmtId="0" fontId="67" fillId="19" borderId="129"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6" fontId="115" fillId="0" borderId="12" applyNumberFormat="0" applyFill="0" applyBorder="0" applyProtection="0">
      <alignment horizontal="left"/>
    </xf>
    <xf numFmtId="4" fontId="148" fillId="64" borderId="118" applyNumberFormat="0" applyProtection="0">
      <alignment horizontal="right" vertical="center"/>
    </xf>
    <xf numFmtId="0" fontId="57" fillId="40" borderId="14" applyNumberFormat="0" applyAlignment="0" applyProtection="0"/>
    <xf numFmtId="4" fontId="148" fillId="58" borderId="118" applyNumberFormat="0" applyProtection="0">
      <alignment horizontal="right" vertical="center"/>
    </xf>
    <xf numFmtId="0" fontId="67" fillId="19" borderId="129"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57" fillId="40" borderId="14" applyNumberFormat="0" applyAlignment="0" applyProtection="0"/>
    <xf numFmtId="4" fontId="147" fillId="55" borderId="112" applyNumberFormat="0" applyProtection="0">
      <alignment vertical="center"/>
    </xf>
    <xf numFmtId="0" fontId="5" fillId="5" borderId="112" applyNumberFormat="0" applyProtection="0">
      <alignment horizontal="left" vertical="center" indent="1"/>
    </xf>
    <xf numFmtId="4" fontId="148" fillId="67" borderId="112" applyNumberFormat="0" applyProtection="0">
      <alignment vertical="center"/>
    </xf>
    <xf numFmtId="4" fontId="148" fillId="67" borderId="112" applyNumberFormat="0" applyProtection="0">
      <alignment horizontal="right" vertical="center"/>
    </xf>
    <xf numFmtId="4" fontId="151" fillId="67" borderId="112" applyNumberFormat="0" applyProtection="0">
      <alignment horizontal="right" vertical="center"/>
    </xf>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84" fillId="40" borderId="24" applyNumberFormat="0" applyAlignment="0" applyProtection="0"/>
    <xf numFmtId="4" fontId="148" fillId="64" borderId="118" applyNumberFormat="0" applyProtection="0">
      <alignment horizontal="right" vertical="center"/>
    </xf>
    <xf numFmtId="0" fontId="57" fillId="40" borderId="14" applyNumberFormat="0" applyAlignment="0" applyProtection="0"/>
    <xf numFmtId="185" fontId="67" fillId="19" borderId="147" applyNumberFormat="0" applyAlignment="0" applyProtection="0"/>
    <xf numFmtId="0" fontId="5" fillId="67" borderId="144" applyNumberFormat="0" applyProtection="0">
      <alignment horizontal="left" vertical="center" indent="1"/>
    </xf>
    <xf numFmtId="4" fontId="148" fillId="63" borderId="137" applyNumberFormat="0" applyProtection="0">
      <alignment horizontal="right" vertical="center"/>
    </xf>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4" fontId="148" fillId="58" borderId="112" applyNumberFormat="0" applyProtection="0">
      <alignment horizontal="right" vertical="center"/>
    </xf>
    <xf numFmtId="4" fontId="148" fillId="60" borderId="112" applyNumberFormat="0" applyProtection="0">
      <alignment horizontal="right" vertical="center"/>
    </xf>
    <xf numFmtId="0" fontId="5" fillId="56" borderId="112" applyNumberFormat="0" applyProtection="0">
      <alignment horizontal="left" vertical="center" indent="1"/>
    </xf>
    <xf numFmtId="0" fontId="5" fillId="3" borderId="112" applyNumberFormat="0" applyProtection="0">
      <alignment horizontal="left" vertical="center" indent="1"/>
    </xf>
    <xf numFmtId="0" fontId="5" fillId="3" borderId="112" applyNumberFormat="0" applyProtection="0">
      <alignment horizontal="left" vertical="top" indent="1"/>
    </xf>
    <xf numFmtId="0" fontId="5" fillId="5" borderId="112" applyNumberFormat="0" applyProtection="0">
      <alignment horizontal="left" vertical="top" indent="1"/>
    </xf>
    <xf numFmtId="0" fontId="5" fillId="67" borderId="112" applyNumberFormat="0" applyProtection="0">
      <alignment horizontal="left" vertical="center" indent="1"/>
    </xf>
    <xf numFmtId="0" fontId="5" fillId="67" borderId="112" applyNumberFormat="0" applyProtection="0">
      <alignment horizontal="left" vertical="top" indent="1"/>
    </xf>
    <xf numFmtId="4" fontId="148" fillId="67" borderId="112" applyNumberFormat="0" applyProtection="0">
      <alignment vertical="center"/>
    </xf>
    <xf numFmtId="4" fontId="149" fillId="67" borderId="112" applyNumberFormat="0" applyProtection="0">
      <alignment vertical="center"/>
    </xf>
    <xf numFmtId="4" fontId="146" fillId="5" borderId="113" applyNumberFormat="0" applyProtection="0">
      <alignment horizontal="left" vertical="center" indent="1"/>
    </xf>
    <xf numFmtId="0" fontId="8" fillId="43" borderId="112" applyNumberFormat="0" applyProtection="0">
      <alignment horizontal="left" vertical="top" indent="1"/>
    </xf>
    <xf numFmtId="4" fontId="148" fillId="67" borderId="112" applyNumberFormat="0" applyProtection="0">
      <alignment horizontal="right" vertical="center"/>
    </xf>
    <xf numFmtId="0" fontId="67" fillId="19" borderId="129"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7" applyNumberFormat="0" applyAlignment="0" applyProtection="0"/>
    <xf numFmtId="4" fontId="148" fillId="61" borderId="118" applyNumberFormat="0" applyProtection="0">
      <alignment horizontal="right" vertical="center"/>
    </xf>
    <xf numFmtId="4" fontId="148" fillId="59" borderId="144" applyNumberFormat="0" applyProtection="0">
      <alignment horizontal="right" vertical="center"/>
    </xf>
    <xf numFmtId="4" fontId="148" fillId="57" borderId="137" applyNumberFormat="0" applyProtection="0">
      <alignment horizontal="right" vertical="center"/>
    </xf>
    <xf numFmtId="4" fontId="148" fillId="60" borderId="144" applyNumberFormat="0" applyProtection="0">
      <alignment horizontal="right" vertical="center"/>
    </xf>
    <xf numFmtId="185" fontId="67" fillId="19" borderId="14"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29" applyNumberFormat="0" applyAlignment="0" applyProtection="0"/>
    <xf numFmtId="185" fontId="67" fillId="19" borderId="14" applyNumberFormat="0" applyAlignment="0" applyProtection="0"/>
    <xf numFmtId="0" fontId="67" fillId="19" borderId="133" applyNumberFormat="0" applyAlignment="0" applyProtection="0"/>
    <xf numFmtId="0" fontId="18" fillId="0" borderId="143" applyNumberFormat="0" applyFill="0" applyAlignment="0" applyProtection="0"/>
    <xf numFmtId="0"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40"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0" fontId="67" fillId="19" borderId="147" applyNumberFormat="0" applyAlignment="0" applyProtection="0"/>
    <xf numFmtId="185" fontId="67" fillId="19" borderId="140" applyNumberFormat="0" applyAlignment="0" applyProtection="0"/>
    <xf numFmtId="0" fontId="5" fillId="44" borderId="130" applyNumberFormat="0" applyFont="0" applyAlignment="0" applyProtection="0"/>
    <xf numFmtId="0" fontId="67" fillId="19" borderId="129" applyNumberFormat="0" applyAlignment="0" applyProtection="0"/>
    <xf numFmtId="0" fontId="5" fillId="56" borderId="144" applyNumberFormat="0" applyProtection="0">
      <alignment horizontal="left" vertical="top" indent="1"/>
    </xf>
    <xf numFmtId="0" fontId="67" fillId="19" borderId="147" applyNumberFormat="0" applyAlignment="0" applyProtection="0"/>
    <xf numFmtId="0" fontId="57" fillId="40" borderId="114" applyNumberFormat="0" applyAlignment="0" applyProtection="0"/>
    <xf numFmtId="0" fontId="67" fillId="19" borderId="147" applyNumberFormat="0" applyAlignment="0" applyProtection="0"/>
    <xf numFmtId="185" fontId="67" fillId="19" borderId="140" applyNumberFormat="0" applyAlignment="0" applyProtection="0"/>
    <xf numFmtId="4" fontId="148" fillId="58" borderId="144" applyNumberFormat="0" applyProtection="0">
      <alignment horizontal="right" vertical="center"/>
    </xf>
    <xf numFmtId="0" fontId="67" fillId="19" borderId="140" applyNumberFormat="0" applyAlignment="0" applyProtection="0"/>
    <xf numFmtId="185" fontId="67" fillId="19" borderId="147" applyNumberFormat="0" applyAlignment="0" applyProtection="0"/>
    <xf numFmtId="0" fontId="67" fillId="19" borderId="114" applyNumberFormat="0" applyAlignment="0" applyProtection="0"/>
    <xf numFmtId="0" fontId="67" fillId="19" borderId="1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14" applyNumberFormat="0" applyAlignment="0" applyProtection="0"/>
    <xf numFmtId="185" fontId="67" fillId="19" borderId="147" applyNumberFormat="0" applyAlignment="0" applyProtection="0"/>
    <xf numFmtId="0" fontId="5" fillId="5" borderId="144" applyNumberFormat="0" applyProtection="0">
      <alignment horizontal="left" vertical="top" indent="1"/>
    </xf>
    <xf numFmtId="0" fontId="5" fillId="56" borderId="118" applyNumberFormat="0" applyProtection="0">
      <alignment horizontal="left" vertical="top" indent="1"/>
    </xf>
    <xf numFmtId="0" fontId="67" fillId="19" borderId="133" applyNumberFormat="0" applyAlignment="0" applyProtection="0"/>
    <xf numFmtId="4" fontId="148" fillId="55" borderId="112" applyNumberFormat="0" applyProtection="0">
      <alignment horizontal="left" vertical="center" indent="1"/>
    </xf>
    <xf numFmtId="4" fontId="148" fillId="59" borderId="112" applyNumberFormat="0" applyProtection="0">
      <alignment horizontal="right" vertical="center"/>
    </xf>
    <xf numFmtId="4" fontId="148" fillId="63" borderId="112" applyNumberFormat="0" applyProtection="0">
      <alignment horizontal="right" vertical="center"/>
    </xf>
    <xf numFmtId="0" fontId="67" fillId="19" borderId="121" applyNumberFormat="0" applyAlignment="0" applyProtection="0"/>
    <xf numFmtId="0" fontId="5" fillId="3" borderId="112" applyNumberFormat="0" applyProtection="0">
      <alignment horizontal="left" vertical="top" indent="1"/>
    </xf>
    <xf numFmtId="0" fontId="5" fillId="67" borderId="112" applyNumberFormat="0" applyProtection="0">
      <alignment horizontal="left" vertical="top" indent="1"/>
    </xf>
    <xf numFmtId="0" fontId="8" fillId="43" borderId="112" applyNumberFormat="0" applyProtection="0">
      <alignment horizontal="left" vertical="top" indent="1"/>
    </xf>
    <xf numFmtId="4" fontId="150" fillId="3" borderId="113" applyNumberFormat="0" applyProtection="0">
      <alignment horizontal="left" vertical="center" indent="1"/>
    </xf>
    <xf numFmtId="0" fontId="51" fillId="55" borderId="144" applyNumberFormat="0" applyProtection="0">
      <alignment horizontal="left" vertical="top" indent="1"/>
    </xf>
    <xf numFmtId="185" fontId="84" fillId="40" borderId="116" applyNumberFormat="0" applyAlignment="0" applyProtection="0"/>
    <xf numFmtId="185" fontId="67" fillId="19" borderId="140" applyNumberFormat="0" applyAlignment="0" applyProtection="0"/>
    <xf numFmtId="185" fontId="67" fillId="19" borderId="147" applyNumberFormat="0" applyAlignment="0" applyProtection="0"/>
    <xf numFmtId="185" fontId="67" fillId="19" borderId="140"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47" applyNumberFormat="0" applyAlignment="0" applyProtection="0"/>
    <xf numFmtId="0" fontId="67" fillId="19" borderId="129" applyNumberFormat="0" applyAlignment="0" applyProtection="0"/>
    <xf numFmtId="0" fontId="67" fillId="19" borderId="147"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47" applyNumberFormat="0" applyAlignment="0" applyProtection="0"/>
    <xf numFmtId="4" fontId="147" fillId="55" borderId="144" applyNumberFormat="0" applyProtection="0">
      <alignment vertical="center"/>
    </xf>
    <xf numFmtId="185"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5" fillId="44" borderId="134" applyNumberFormat="0" applyFont="0" applyAlignment="0" applyProtection="0"/>
    <xf numFmtId="0" fontId="67" fillId="19" borderId="121" applyNumberFormat="0" applyAlignment="0" applyProtection="0"/>
    <xf numFmtId="0" fontId="67" fillId="19" borderId="129" applyNumberFormat="0" applyAlignment="0" applyProtection="0"/>
    <xf numFmtId="0" fontId="67" fillId="19" borderId="147"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33"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43" fontId="5" fillId="0" borderId="0" applyFont="0" applyFill="0" applyBorder="0" applyAlignment="0" applyProtection="0"/>
    <xf numFmtId="0" fontId="57" fillId="40" borderId="14" applyNumberFormat="0" applyAlignment="0" applyProtection="0"/>
    <xf numFmtId="43" fontId="1" fillId="0" borderId="0" applyFont="0" applyFill="0" applyBorder="0" applyAlignment="0" applyProtection="0"/>
    <xf numFmtId="0" fontId="67" fillId="19" borderId="14" applyNumberFormat="0" applyAlignment="0" applyProtection="0"/>
    <xf numFmtId="4" fontId="148" fillId="55" borderId="112" applyNumberFormat="0" applyProtection="0">
      <alignment horizontal="left" vertical="center" indent="1"/>
    </xf>
    <xf numFmtId="4" fontId="148" fillId="57" borderId="112" applyNumberFormat="0" applyProtection="0">
      <alignment horizontal="right" vertical="center"/>
    </xf>
    <xf numFmtId="4" fontId="148" fillId="59" borderId="112" applyNumberFormat="0" applyProtection="0">
      <alignment horizontal="right" vertical="center"/>
    </xf>
    <xf numFmtId="4" fontId="148" fillId="59" borderId="137" applyNumberFormat="0" applyProtection="0">
      <alignment horizontal="right" vertical="center"/>
    </xf>
    <xf numFmtId="0" fontId="67" fillId="19" borderId="147" applyNumberFormat="0" applyAlignment="0" applyProtection="0"/>
    <xf numFmtId="0" fontId="67" fillId="19" borderId="14" applyNumberFormat="0" applyAlignment="0" applyProtection="0"/>
    <xf numFmtId="4" fontId="148" fillId="64" borderId="112" applyNumberFormat="0" applyProtection="0">
      <alignment horizontal="right" vertical="center"/>
    </xf>
    <xf numFmtId="185" fontId="67" fillId="19" borderId="147" applyNumberFormat="0" applyAlignment="0" applyProtection="0"/>
    <xf numFmtId="0" fontId="67" fillId="19" borderId="147" applyNumberFormat="0" applyAlignment="0" applyProtection="0"/>
    <xf numFmtId="0" fontId="5" fillId="3" borderId="144" applyNumberFormat="0" applyProtection="0">
      <alignment horizontal="left" vertical="center" indent="1"/>
    </xf>
    <xf numFmtId="185" fontId="67" fillId="19" borderId="147" applyNumberFormat="0" applyAlignment="0" applyProtection="0"/>
    <xf numFmtId="4" fontId="148" fillId="64" borderId="144" applyNumberFormat="0" applyProtection="0">
      <alignment horizontal="right" vertical="center"/>
    </xf>
    <xf numFmtId="4" fontId="148" fillId="59" borderId="144" applyNumberFormat="0" applyProtection="0">
      <alignment horizontal="right" vertical="center"/>
    </xf>
    <xf numFmtId="0" fontId="67" fillId="19" borderId="147" applyNumberFormat="0" applyAlignment="0" applyProtection="0"/>
    <xf numFmtId="4" fontId="146" fillId="55" borderId="144" applyNumberFormat="0" applyProtection="0">
      <alignment vertical="center"/>
    </xf>
    <xf numFmtId="0"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0" fontId="7" fillId="44" borderId="141" applyNumberFormat="0" applyFont="0" applyAlignment="0" applyProtection="0"/>
    <xf numFmtId="0" fontId="5" fillId="67" borderId="144" applyNumberFormat="0" applyProtection="0">
      <alignment horizontal="left" vertical="top" indent="1"/>
    </xf>
    <xf numFmtId="0" fontId="84" fillId="40" borderId="135" applyNumberFormat="0" applyAlignment="0" applyProtection="0"/>
    <xf numFmtId="0" fontId="67" fillId="19" borderId="133" applyNumberFormat="0" applyAlignment="0" applyProtection="0"/>
    <xf numFmtId="0" fontId="57" fillId="40" borderId="147" applyNumberFormat="0" applyAlignment="0" applyProtection="0"/>
    <xf numFmtId="0" fontId="67" fillId="19" borderId="140" applyNumberFormat="0" applyAlignment="0" applyProtection="0"/>
    <xf numFmtId="0" fontId="5" fillId="3" borderId="137" applyNumberFormat="0" applyProtection="0">
      <alignment horizontal="left" vertical="center" indent="1"/>
    </xf>
    <xf numFmtId="0" fontId="67" fillId="19" borderId="121" applyNumberFormat="0" applyAlignment="0" applyProtection="0"/>
    <xf numFmtId="0" fontId="67" fillId="19" borderId="121" applyNumberFormat="0" applyAlignment="0" applyProtection="0"/>
    <xf numFmtId="185" fontId="67" fillId="19" borderId="140"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7" fillId="44" borderId="115" applyNumberFormat="0" applyFont="0" applyAlignment="0" applyProtection="0"/>
    <xf numFmtId="0" fontId="67" fillId="19" borderId="129" applyNumberFormat="0" applyAlignment="0" applyProtection="0"/>
    <xf numFmtId="4" fontId="148" fillId="67" borderId="137" applyNumberFormat="0" applyProtection="0">
      <alignment horizontal="right" vertical="center"/>
    </xf>
    <xf numFmtId="0" fontId="67" fillId="19" borderId="133"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29" applyNumberFormat="0" applyAlignment="0" applyProtection="0"/>
    <xf numFmtId="4" fontId="150" fillId="3" borderId="119" applyNumberFormat="0" applyProtection="0">
      <alignment horizontal="left" vertical="center" indent="1"/>
    </xf>
    <xf numFmtId="0" fontId="5" fillId="5" borderId="118" applyNumberFormat="0" applyProtection="0">
      <alignment horizontal="left" vertical="top" indent="1"/>
    </xf>
    <xf numFmtId="185" fontId="67" fillId="19" borderId="140"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1"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4" fontId="148" fillId="57" borderId="112" applyNumberFormat="0" applyProtection="0">
      <alignment horizontal="right" vertical="center"/>
    </xf>
    <xf numFmtId="4" fontId="148" fillId="65" borderId="112" applyNumberFormat="0" applyProtection="0">
      <alignment horizontal="right" vertical="center"/>
    </xf>
    <xf numFmtId="0" fontId="5" fillId="56" borderId="112" applyNumberFormat="0" applyProtection="0">
      <alignment horizontal="left" vertical="top" indent="1"/>
    </xf>
    <xf numFmtId="4" fontId="149" fillId="67" borderId="112" applyNumberFormat="0" applyProtection="0">
      <alignment vertical="center"/>
    </xf>
    <xf numFmtId="185" fontId="67" fillId="19" borderId="140" applyNumberFormat="0" applyAlignment="0" applyProtection="0"/>
    <xf numFmtId="0" fontId="67" fillId="19" borderId="147" applyNumberFormat="0" applyAlignment="0" applyProtection="0"/>
    <xf numFmtId="0"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57" fillId="40" borderId="114" applyNumberFormat="0" applyAlignment="0" applyProtection="0"/>
    <xf numFmtId="0" fontId="67" fillId="19" borderId="129"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51" fillId="55" borderId="144" applyNumberFormat="0" applyProtection="0">
      <alignment horizontal="left" vertical="top" indent="1"/>
    </xf>
    <xf numFmtId="185" fontId="67" fillId="19" borderId="147" applyNumberFormat="0" applyAlignment="0" applyProtection="0"/>
    <xf numFmtId="0" fontId="67" fillId="19" borderId="129" applyNumberFormat="0" applyAlignment="0" applyProtection="0"/>
    <xf numFmtId="0" fontId="67" fillId="19" borderId="147" applyNumberFormat="0" applyAlignment="0" applyProtection="0"/>
    <xf numFmtId="0" fontId="67" fillId="19" borderId="140" applyNumberFormat="0" applyAlignment="0" applyProtection="0"/>
    <xf numFmtId="4" fontId="151" fillId="67" borderId="144" applyNumberFormat="0" applyProtection="0">
      <alignment horizontal="right" vertical="center"/>
    </xf>
    <xf numFmtId="4" fontId="146" fillId="5" borderId="138" applyNumberFormat="0" applyProtection="0">
      <alignment horizontal="left" vertical="center" indent="1"/>
    </xf>
    <xf numFmtId="0" fontId="67" fillId="19" borderId="147" applyNumberFormat="0" applyAlignment="0" applyProtection="0"/>
    <xf numFmtId="185" fontId="63" fillId="13" borderId="149">
      <alignment horizontal="center" vertical="center"/>
    </xf>
    <xf numFmtId="4" fontId="148" fillId="67" borderId="118" applyNumberFormat="0" applyProtection="0">
      <alignment horizontal="right" vertical="center"/>
    </xf>
    <xf numFmtId="0" fontId="67" fillId="19" borderId="147"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7" fillId="44" borderId="115" applyNumberFormat="0" applyFont="0" applyAlignment="0" applyProtection="0"/>
    <xf numFmtId="185" fontId="7" fillId="44" borderId="115" applyNumberFormat="0" applyFont="0" applyAlignment="0" applyProtection="0"/>
    <xf numFmtId="185" fontId="67" fillId="19" borderId="147"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47" applyNumberFormat="0" applyAlignment="0" applyProtection="0"/>
    <xf numFmtId="0" fontId="67" fillId="19" borderId="140" applyNumberFormat="0" applyAlignment="0" applyProtection="0"/>
    <xf numFmtId="0" fontId="57" fillId="40"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186" fontId="115" fillId="0" borderId="128" applyNumberFormat="0" applyFill="0" applyBorder="0" applyProtection="0">
      <alignment horizontal="right"/>
    </xf>
    <xf numFmtId="0" fontId="67" fillId="19" borderId="133" applyNumberFormat="0" applyAlignment="0" applyProtection="0"/>
    <xf numFmtId="0" fontId="67" fillId="19" borderId="147"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0" fontId="67" fillId="19" borderId="147" applyNumberFormat="0" applyAlignment="0" applyProtection="0"/>
    <xf numFmtId="0" fontId="67" fillId="19" borderId="140"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47" applyNumberFormat="0" applyAlignment="0" applyProtection="0"/>
    <xf numFmtId="185" fontId="67" fillId="19" borderId="140"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33" applyNumberFormat="0" applyAlignment="0" applyProtection="0"/>
    <xf numFmtId="185" fontId="67" fillId="19" borderId="147" applyNumberFormat="0" applyAlignment="0" applyProtection="0"/>
    <xf numFmtId="0" fontId="84" fillId="40" borderId="142"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8" fillId="3" borderId="137" applyNumberFormat="0" applyProtection="0">
      <alignment horizontal="left" vertical="top" indent="1"/>
    </xf>
    <xf numFmtId="0" fontId="67" fillId="19" borderId="147" applyNumberFormat="0" applyAlignment="0" applyProtection="0"/>
    <xf numFmtId="185" fontId="67" fillId="19" borderId="147" applyNumberFormat="0" applyAlignment="0" applyProtection="0"/>
    <xf numFmtId="0" fontId="18" fillId="0" borderId="143" applyNumberFormat="0" applyFill="0" applyAlignment="0" applyProtection="0"/>
    <xf numFmtId="185" fontId="67" fillId="19" borderId="147" applyNumberFormat="0" applyAlignment="0" applyProtection="0"/>
    <xf numFmtId="185" fontId="67" fillId="19" borderId="140"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4" fontId="149" fillId="67" borderId="118" applyNumberFormat="0" applyProtection="0">
      <alignment horizontal="right" vertical="center"/>
    </xf>
    <xf numFmtId="0" fontId="5" fillId="5" borderId="118" applyNumberFormat="0" applyProtection="0">
      <alignment horizontal="left" vertical="center" indent="1"/>
    </xf>
    <xf numFmtId="0" fontId="5" fillId="56" borderId="118" applyNumberFormat="0" applyProtection="0">
      <alignment horizontal="left" vertical="center" indent="1"/>
    </xf>
    <xf numFmtId="4" fontId="148" fillId="63" borderId="118" applyNumberFormat="0" applyProtection="0">
      <alignment horizontal="right" vertical="center"/>
    </xf>
    <xf numFmtId="4" fontId="146" fillId="55" borderId="118" applyNumberFormat="0" applyProtection="0">
      <alignment vertical="center"/>
    </xf>
    <xf numFmtId="0" fontId="67" fillId="19" borderId="140" applyNumberFormat="0" applyAlignment="0" applyProtection="0"/>
    <xf numFmtId="0" fontId="67" fillId="19" borderId="147" applyNumberFormat="0" applyAlignment="0" applyProtection="0"/>
    <xf numFmtId="0" fontId="7" fillId="44" borderId="115" applyNumberFormat="0" applyFont="0" applyAlignment="0" applyProtection="0"/>
    <xf numFmtId="185" fontId="67" fillId="19" borderId="147" applyNumberFormat="0" applyAlignment="0" applyProtection="0"/>
    <xf numFmtId="0" fontId="67" fillId="19" borderId="133" applyNumberFormat="0" applyAlignment="0" applyProtection="0"/>
    <xf numFmtId="4" fontId="146" fillId="55" borderId="144" applyNumberFormat="0" applyProtection="0">
      <alignment vertical="center"/>
    </xf>
    <xf numFmtId="0" fontId="67" fillId="19" borderId="140"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33"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40" applyNumberFormat="0" applyAlignment="0" applyProtection="0"/>
    <xf numFmtId="185" fontId="67" fillId="19" borderId="140"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43" fillId="4" borderId="149">
      <alignment horizontal="left" vertical="center" indent="1"/>
    </xf>
    <xf numFmtId="0" fontId="67" fillId="19" borderId="133" applyNumberFormat="0" applyAlignment="0" applyProtection="0"/>
    <xf numFmtId="186" fontId="115" fillId="0" borderId="146" applyNumberFormat="0" applyFill="0" applyBorder="0" applyProtection="0">
      <alignment horizontal="left"/>
    </xf>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185" fontId="7" fillId="44" borderId="141" applyNumberFormat="0" applyFont="0" applyAlignment="0" applyProtection="0"/>
    <xf numFmtId="0" fontId="67" fillId="19" borderId="140" applyNumberFormat="0" applyAlignment="0" applyProtection="0"/>
    <xf numFmtId="185" fontId="67" fillId="19" borderId="140"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33" applyNumberFormat="0" applyAlignment="0" applyProtection="0"/>
    <xf numFmtId="0" fontId="5" fillId="56" borderId="137" applyNumberFormat="0" applyProtection="0">
      <alignment horizontal="left" vertical="top" indent="1"/>
    </xf>
    <xf numFmtId="0" fontId="67" fillId="19" borderId="140" applyNumberFormat="0" applyAlignment="0" applyProtection="0"/>
    <xf numFmtId="0" fontId="67" fillId="19" borderId="129" applyNumberFormat="0" applyAlignment="0" applyProtection="0"/>
    <xf numFmtId="185" fontId="67" fillId="19" borderId="140" applyNumberFormat="0" applyAlignment="0" applyProtection="0"/>
    <xf numFmtId="185" fontId="67" fillId="19" borderId="140" applyNumberFormat="0" applyAlignment="0" applyProtection="0"/>
    <xf numFmtId="0" fontId="67" fillId="19" borderId="129" applyNumberFormat="0" applyAlignment="0" applyProtection="0"/>
    <xf numFmtId="186" fontId="113" fillId="0" borderId="120" applyNumberFormat="0" applyFill="0" applyBorder="0" applyProtection="0">
      <alignment horizontal="left"/>
    </xf>
    <xf numFmtId="0" fontId="67" fillId="19" borderId="121" applyNumberFormat="0" applyAlignment="0" applyProtection="0"/>
    <xf numFmtId="0" fontId="67" fillId="19" borderId="121"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51" fillId="55" borderId="112" applyNumberFormat="0" applyProtection="0">
      <alignment horizontal="left" vertical="top" indent="1"/>
    </xf>
    <xf numFmtId="4" fontId="148" fillId="63" borderId="112" applyNumberFormat="0" applyProtection="0">
      <alignment horizontal="right" vertical="center"/>
    </xf>
    <xf numFmtId="0" fontId="5" fillId="67" borderId="112" applyNumberFormat="0" applyProtection="0">
      <alignment horizontal="left" vertical="top" indent="1"/>
    </xf>
    <xf numFmtId="4" fontId="150" fillId="3" borderId="113" applyNumberFormat="0" applyProtection="0">
      <alignment horizontal="left" vertical="center" indent="1"/>
    </xf>
    <xf numFmtId="0" fontId="67" fillId="19" borderId="140" applyNumberFormat="0" applyAlignment="0" applyProtection="0"/>
    <xf numFmtId="0" fontId="5" fillId="44" borderId="148" applyNumberFormat="0" applyFont="0" applyAlignment="0" applyProtection="0"/>
    <xf numFmtId="185"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4" fontId="148" fillId="65" borderId="144" applyNumberFormat="0" applyProtection="0">
      <alignment horizontal="right" vertical="center"/>
    </xf>
    <xf numFmtId="0" fontId="67" fillId="19" borderId="133" applyNumberFormat="0" applyAlignment="0" applyProtection="0"/>
    <xf numFmtId="186" fontId="113" fillId="0" borderId="120" applyNumberFormat="0" applyFill="0" applyBorder="0" applyProtection="0">
      <alignment horizontal="left"/>
    </xf>
    <xf numFmtId="185" fontId="67" fillId="19" borderId="140" applyNumberFormat="0" applyAlignment="0" applyProtection="0"/>
    <xf numFmtId="0" fontId="67" fillId="19" borderId="140" applyNumberFormat="0" applyAlignment="0" applyProtection="0"/>
    <xf numFmtId="185" fontId="67" fillId="19" borderId="147" applyNumberFormat="0" applyAlignment="0" applyProtection="0"/>
    <xf numFmtId="0" fontId="67" fillId="19" borderId="147" applyNumberFormat="0" applyAlignment="0" applyProtection="0"/>
    <xf numFmtId="4" fontId="147" fillId="55" borderId="137" applyNumberFormat="0" applyProtection="0">
      <alignment vertical="center"/>
    </xf>
    <xf numFmtId="0" fontId="67" fillId="19" borderId="147" applyNumberFormat="0" applyAlignment="0" applyProtection="0"/>
    <xf numFmtId="0" fontId="67" fillId="19" borderId="147" applyNumberFormat="0" applyAlignment="0" applyProtection="0"/>
    <xf numFmtId="4" fontId="148" fillId="58" borderId="137" applyNumberFormat="0" applyProtection="0">
      <alignment horizontal="right" vertical="center"/>
    </xf>
    <xf numFmtId="185" fontId="67" fillId="19" borderId="147" applyNumberFormat="0" applyAlignment="0" applyProtection="0"/>
    <xf numFmtId="0" fontId="67" fillId="19" borderId="129" applyNumberFormat="0" applyAlignment="0" applyProtection="0"/>
    <xf numFmtId="185" fontId="67" fillId="19" borderId="140"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185" fontId="67" fillId="19" borderId="140" applyNumberFormat="0" applyAlignment="0" applyProtection="0"/>
    <xf numFmtId="0" fontId="67" fillId="19" borderId="114" applyNumberFormat="0" applyAlignment="0" applyProtection="0"/>
    <xf numFmtId="0" fontId="5" fillId="44" borderId="115" applyNumberFormat="0" applyFont="0" applyAlignment="0" applyProtection="0"/>
    <xf numFmtId="0" fontId="67" fillId="19" borderId="140" applyNumberFormat="0" applyAlignment="0" applyProtection="0"/>
    <xf numFmtId="185" fontId="67" fillId="19" borderId="147" applyNumberFormat="0" applyAlignment="0" applyProtection="0"/>
    <xf numFmtId="0" fontId="84" fillId="40" borderId="135" applyNumberFormat="0" applyAlignment="0" applyProtection="0"/>
    <xf numFmtId="4" fontId="148" fillId="63" borderId="144" applyNumberFormat="0" applyProtection="0">
      <alignment horizontal="right" vertical="center"/>
    </xf>
    <xf numFmtId="185"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33" applyNumberFormat="0" applyAlignment="0" applyProtection="0"/>
    <xf numFmtId="0" fontId="57" fillId="40" borderId="133" applyNumberFormat="0" applyAlignment="0" applyProtection="0"/>
    <xf numFmtId="185" fontId="67" fillId="19" borderId="147" applyNumberFormat="0" applyAlignment="0" applyProtection="0"/>
    <xf numFmtId="0" fontId="5" fillId="56" borderId="137" applyNumberFormat="0" applyProtection="0">
      <alignment horizontal="left" vertical="center" indent="1"/>
    </xf>
    <xf numFmtId="0" fontId="67" fillId="19" borderId="147" applyNumberFormat="0" applyAlignment="0" applyProtection="0"/>
    <xf numFmtId="4" fontId="150" fillId="3" borderId="145" applyNumberFormat="0" applyProtection="0">
      <alignment horizontal="left" vertical="center" indent="1"/>
    </xf>
    <xf numFmtId="185" fontId="67" fillId="19" borderId="140" applyNumberFormat="0" applyAlignment="0" applyProtection="0"/>
    <xf numFmtId="0" fontId="67" fillId="19" borderId="147" applyNumberFormat="0" applyAlignment="0" applyProtection="0"/>
    <xf numFmtId="4" fontId="146" fillId="5" borderId="144" applyNumberFormat="0" applyProtection="0">
      <alignment horizontal="left" vertical="center" indent="1"/>
    </xf>
    <xf numFmtId="185" fontId="67" fillId="19" borderId="140" applyNumberFormat="0" applyAlignment="0" applyProtection="0"/>
    <xf numFmtId="0" fontId="67" fillId="19" borderId="129" applyNumberFormat="0" applyAlignment="0" applyProtection="0"/>
    <xf numFmtId="185" fontId="67" fillId="19" borderId="147" applyNumberFormat="0" applyAlignment="0" applyProtection="0"/>
    <xf numFmtId="0" fontId="51" fillId="55" borderId="144" applyNumberFormat="0" applyProtection="0">
      <alignment horizontal="left" vertical="top" indent="1"/>
    </xf>
    <xf numFmtId="185" fontId="67" fillId="19" borderId="140"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4" fontId="148" fillId="5" borderId="144" applyNumberFormat="0" applyProtection="0">
      <alignment horizontal="right" vertical="center"/>
    </xf>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4" fontId="148" fillId="65" borderId="144" applyNumberFormat="0" applyProtection="0">
      <alignment horizontal="right" vertical="center"/>
    </xf>
    <xf numFmtId="4" fontId="148" fillId="67" borderId="144" applyNumberFormat="0" applyProtection="0">
      <alignment vertical="center"/>
    </xf>
    <xf numFmtId="0" fontId="67" fillId="19" borderId="140" applyNumberFormat="0" applyAlignment="0" applyProtection="0"/>
    <xf numFmtId="0" fontId="67" fillId="19" borderId="129" applyNumberFormat="0" applyAlignment="0" applyProtection="0"/>
    <xf numFmtId="0" fontId="5" fillId="5" borderId="144" applyNumberFormat="0" applyProtection="0">
      <alignment horizontal="left" vertical="center" indent="1"/>
    </xf>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0" applyNumberFormat="0" applyAlignment="0" applyProtection="0"/>
    <xf numFmtId="185" fontId="67" fillId="19" borderId="147" applyNumberFormat="0" applyAlignment="0" applyProtection="0"/>
    <xf numFmtId="0" fontId="67" fillId="19" borderId="147" applyNumberFormat="0" applyAlignment="0" applyProtection="0"/>
    <xf numFmtId="4" fontId="148" fillId="57" borderId="144" applyNumberFormat="0" applyProtection="0">
      <alignment horizontal="right" vertical="center"/>
    </xf>
    <xf numFmtId="185"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33" applyNumberFormat="0" applyAlignment="0" applyProtection="0"/>
    <xf numFmtId="4" fontId="148" fillId="57" borderId="144" applyNumberFormat="0" applyProtection="0">
      <alignment horizontal="right" vertical="center"/>
    </xf>
    <xf numFmtId="4" fontId="148" fillId="63" borderId="118" applyNumberFormat="0" applyProtection="0">
      <alignment horizontal="right" vertical="center"/>
    </xf>
    <xf numFmtId="0"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40"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84" fillId="40" borderId="24" applyNumberFormat="0" applyAlignment="0" applyProtection="0"/>
    <xf numFmtId="0" fontId="42" fillId="4" borderId="149">
      <alignment horizontal="left" vertical="center" indent="1"/>
    </xf>
    <xf numFmtId="4" fontId="147" fillId="55" borderId="112" applyNumberFormat="0" applyProtection="0">
      <alignment vertical="center"/>
    </xf>
    <xf numFmtId="0" fontId="51" fillId="55" borderId="112" applyNumberFormat="0" applyProtection="0">
      <alignment horizontal="left" vertical="top" indent="1"/>
    </xf>
    <xf numFmtId="4" fontId="148" fillId="58" borderId="112" applyNumberFormat="0" applyProtection="0">
      <alignment horizontal="right" vertical="center"/>
    </xf>
    <xf numFmtId="4" fontId="148" fillId="60" borderId="112" applyNumberFormat="0" applyProtection="0">
      <alignment horizontal="right" vertical="center"/>
    </xf>
    <xf numFmtId="4" fontId="148" fillId="62" borderId="112" applyNumberFormat="0" applyProtection="0">
      <alignment horizontal="right" vertical="center"/>
    </xf>
    <xf numFmtId="4" fontId="148" fillId="64" borderId="112" applyNumberFormat="0" applyProtection="0">
      <alignment horizontal="right" vertical="center"/>
    </xf>
    <xf numFmtId="4" fontId="148" fillId="5" borderId="112" applyNumberFormat="0" applyProtection="0">
      <alignment horizontal="right" vertical="center"/>
    </xf>
    <xf numFmtId="0" fontId="5" fillId="56" borderId="112" applyNumberFormat="0" applyProtection="0">
      <alignment horizontal="left" vertical="top" indent="1"/>
    </xf>
    <xf numFmtId="0" fontId="5" fillId="3" borderId="112" applyNumberFormat="0" applyProtection="0">
      <alignment horizontal="left" vertical="top" indent="1"/>
    </xf>
    <xf numFmtId="0" fontId="5" fillId="5" borderId="112" applyNumberFormat="0" applyProtection="0">
      <alignment horizontal="left" vertical="top" indent="1"/>
    </xf>
    <xf numFmtId="0" fontId="5" fillId="67" borderId="112" applyNumberFormat="0" applyProtection="0">
      <alignment horizontal="left" vertical="top" indent="1"/>
    </xf>
    <xf numFmtId="4" fontId="149" fillId="67" borderId="112" applyNumberFormat="0" applyProtection="0">
      <alignment vertical="center"/>
    </xf>
    <xf numFmtId="4" fontId="148" fillId="67" borderId="112" applyNumberFormat="0" applyProtection="0">
      <alignment horizontal="right" vertical="center"/>
    </xf>
    <xf numFmtId="4" fontId="146" fillId="5" borderId="112" applyNumberFormat="0" applyProtection="0">
      <alignment horizontal="left" vertical="center" indent="1"/>
    </xf>
    <xf numFmtId="4" fontId="150" fillId="3" borderId="113" applyNumberFormat="0" applyProtection="0">
      <alignment horizontal="left" vertical="center" indent="1"/>
    </xf>
    <xf numFmtId="0" fontId="5" fillId="5" borderId="118" applyNumberFormat="0" applyProtection="0">
      <alignment horizontal="left" vertical="center" indent="1"/>
    </xf>
    <xf numFmtId="0" fontId="84" fillId="40" borderId="116"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84" fillId="40" borderId="24" applyNumberFormat="0" applyAlignment="0" applyProtection="0"/>
    <xf numFmtId="0" fontId="67" fillId="19" borderId="140" applyNumberFormat="0" applyAlignment="0" applyProtection="0"/>
    <xf numFmtId="185" fontId="67" fillId="19" borderId="147" applyNumberFormat="0" applyAlignment="0" applyProtection="0"/>
    <xf numFmtId="4" fontId="148" fillId="62" borderId="118" applyNumberFormat="0" applyProtection="0">
      <alignment horizontal="right" vertical="center"/>
    </xf>
    <xf numFmtId="0" fontId="67" fillId="19" borderId="147" applyNumberFormat="0" applyAlignment="0" applyProtection="0"/>
    <xf numFmtId="0" fontId="67" fillId="19" borderId="133"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18" fillId="0" borderId="27" applyNumberFormat="0" applyFill="0" applyAlignment="0" applyProtection="0"/>
    <xf numFmtId="4" fontId="147" fillId="55" borderId="112" applyNumberFormat="0" applyProtection="0">
      <alignment vertical="center"/>
    </xf>
    <xf numFmtId="0" fontId="51" fillId="55" borderId="112" applyNumberFormat="0" applyProtection="0">
      <alignment horizontal="left" vertical="top" indent="1"/>
    </xf>
    <xf numFmtId="4" fontId="148" fillId="58" borderId="112" applyNumberFormat="0" applyProtection="0">
      <alignment horizontal="right" vertical="center"/>
    </xf>
    <xf numFmtId="4" fontId="148" fillId="60" borderId="112" applyNumberFormat="0" applyProtection="0">
      <alignment horizontal="right" vertical="center"/>
    </xf>
    <xf numFmtId="4" fontId="148" fillId="62" borderId="112" applyNumberFormat="0" applyProtection="0">
      <alignment horizontal="right" vertical="center"/>
    </xf>
    <xf numFmtId="4" fontId="148" fillId="64" borderId="112" applyNumberFormat="0" applyProtection="0">
      <alignment horizontal="right" vertical="center"/>
    </xf>
    <xf numFmtId="4" fontId="148" fillId="5" borderId="112" applyNumberFormat="0" applyProtection="0">
      <alignment horizontal="right" vertical="center"/>
    </xf>
    <xf numFmtId="0" fontId="5" fillId="56" borderId="112" applyNumberFormat="0" applyProtection="0">
      <alignment horizontal="left" vertical="top" indent="1"/>
    </xf>
    <xf numFmtId="0" fontId="5" fillId="3" borderId="112" applyNumberFormat="0" applyProtection="0">
      <alignment horizontal="left" vertical="top" indent="1"/>
    </xf>
    <xf numFmtId="0" fontId="5" fillId="5" borderId="112" applyNumberFormat="0" applyProtection="0">
      <alignment horizontal="left" vertical="top" indent="1"/>
    </xf>
    <xf numFmtId="0" fontId="5" fillId="67" borderId="112" applyNumberFormat="0" applyProtection="0">
      <alignment horizontal="left" vertical="top" indent="1"/>
    </xf>
    <xf numFmtId="4" fontId="149" fillId="67" borderId="112" applyNumberFormat="0" applyProtection="0">
      <alignment vertical="center"/>
    </xf>
    <xf numFmtId="4" fontId="148" fillId="67" borderId="112" applyNumberFormat="0" applyProtection="0">
      <alignment horizontal="right" vertical="center"/>
    </xf>
    <xf numFmtId="4" fontId="146" fillId="5" borderId="112" applyNumberFormat="0" applyProtection="0">
      <alignment horizontal="left" vertical="center" indent="1"/>
    </xf>
    <xf numFmtId="4" fontId="150" fillId="3" borderId="113" applyNumberFormat="0" applyProtection="0">
      <alignment horizontal="left" vertical="center" indent="1"/>
    </xf>
    <xf numFmtId="185" fontId="57" fillId="40"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4" fontId="148" fillId="67" borderId="137" applyNumberFormat="0" applyProtection="0">
      <alignment vertical="center"/>
    </xf>
    <xf numFmtId="0" fontId="67" fillId="19" borderId="140" applyNumberFormat="0" applyAlignment="0" applyProtection="0"/>
    <xf numFmtId="0" fontId="67" fillId="19" borderId="14" applyNumberFormat="0" applyAlignment="0" applyProtection="0"/>
    <xf numFmtId="0" fontId="67" fillId="19" borderId="14" applyNumberFormat="0" applyAlignment="0" applyProtection="0"/>
    <xf numFmtId="4" fontId="148" fillId="65" borderId="112" applyNumberFormat="0" applyProtection="0">
      <alignment horizontal="right" vertical="center"/>
    </xf>
    <xf numFmtId="0" fontId="5" fillId="56" borderId="112" applyNumberFormat="0" applyProtection="0">
      <alignment horizontal="left" vertical="top" indent="1"/>
    </xf>
    <xf numFmtId="0" fontId="5" fillId="5" borderId="112" applyNumberFormat="0" applyProtection="0">
      <alignment horizontal="left" vertical="center" indent="1"/>
    </xf>
    <xf numFmtId="0" fontId="5" fillId="67" borderId="112" applyNumberFormat="0" applyProtection="0">
      <alignment horizontal="left" vertical="center" indent="1"/>
    </xf>
    <xf numFmtId="4" fontId="151" fillId="67" borderId="112" applyNumberFormat="0" applyProtection="0">
      <alignment horizontal="right" vertical="center"/>
    </xf>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7" applyNumberFormat="0" applyAlignment="0" applyProtection="0"/>
    <xf numFmtId="0" fontId="67" fillId="19" borderId="129" applyNumberFormat="0" applyAlignment="0" applyProtection="0"/>
    <xf numFmtId="0" fontId="7" fillId="44" borderId="148" applyNumberFormat="0" applyFon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4" fontId="146" fillId="5" borderId="145" applyNumberFormat="0" applyProtection="0">
      <alignment horizontal="left" vertical="center" indent="1"/>
    </xf>
    <xf numFmtId="0" fontId="67" fillId="19" borderId="133" applyNumberFormat="0" applyAlignment="0" applyProtection="0"/>
    <xf numFmtId="4" fontId="148" fillId="58" borderId="144" applyNumberFormat="0" applyProtection="0">
      <alignment horizontal="right" vertical="center"/>
    </xf>
    <xf numFmtId="185" fontId="57" fillId="40" borderId="147" applyNumberFormat="0" applyAlignment="0" applyProtection="0"/>
    <xf numFmtId="186" fontId="115" fillId="0" borderId="120" applyNumberFormat="0" applyFill="0" applyBorder="0" applyProtection="0">
      <alignment horizontal="left"/>
    </xf>
    <xf numFmtId="0" fontId="67" fillId="19" borderId="147" applyNumberFormat="0" applyAlignment="0" applyProtection="0"/>
    <xf numFmtId="0" fontId="18" fillId="0" borderId="27" applyNumberFormat="0" applyFill="0" applyAlignment="0" applyProtection="0"/>
    <xf numFmtId="4" fontId="148" fillId="55" borderId="112" applyNumberFormat="0" applyProtection="0">
      <alignment horizontal="left" vertical="center" indent="1"/>
    </xf>
    <xf numFmtId="0" fontId="5" fillId="56" borderId="112" applyNumberFormat="0" applyProtection="0">
      <alignment horizontal="left" vertical="top" indent="1"/>
    </xf>
    <xf numFmtId="4" fontId="146" fillId="5" borderId="112" applyNumberFormat="0" applyProtection="0">
      <alignment horizontal="left" vertical="center" indent="1"/>
    </xf>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33" applyNumberFormat="0" applyAlignment="0" applyProtection="0"/>
    <xf numFmtId="185" fontId="84" fillId="40" borderId="116" applyNumberFormat="0" applyAlignment="0" applyProtection="0"/>
    <xf numFmtId="185"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186" fontId="115" fillId="0" borderId="132" applyNumberFormat="0" applyFill="0" applyBorder="0" applyProtection="0">
      <alignment horizontal="left"/>
    </xf>
    <xf numFmtId="185" fontId="67" fillId="19" borderId="147" applyNumberFormat="0" applyAlignment="0" applyProtection="0"/>
    <xf numFmtId="0" fontId="67" fillId="19" borderId="147" applyNumberFormat="0" applyAlignment="0" applyProtection="0"/>
    <xf numFmtId="0"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0" fontId="67" fillId="19" borderId="140" applyNumberFormat="0" applyAlignment="0" applyProtection="0"/>
    <xf numFmtId="185" fontId="67" fillId="19" borderId="140" applyNumberFormat="0" applyAlignment="0" applyProtection="0"/>
    <xf numFmtId="0" fontId="67" fillId="19" borderId="133"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33" applyNumberFormat="0" applyAlignment="0" applyProtection="0"/>
    <xf numFmtId="4" fontId="148" fillId="59" borderId="137" applyNumberFormat="0" applyProtection="0">
      <alignment horizontal="right" vertical="center"/>
    </xf>
    <xf numFmtId="0" fontId="7" fillId="44" borderId="148" applyNumberFormat="0" applyFont="0" applyAlignment="0" applyProtection="0"/>
    <xf numFmtId="0" fontId="5" fillId="3" borderId="118" applyNumberFormat="0" applyProtection="0">
      <alignment horizontal="left" vertical="top" indent="1"/>
    </xf>
    <xf numFmtId="0" fontId="51" fillId="55" borderId="118" applyNumberFormat="0" applyProtection="0">
      <alignment horizontal="left" vertical="top" indent="1"/>
    </xf>
    <xf numFmtId="0" fontId="67" fillId="19" borderId="140" applyNumberFormat="0" applyAlignment="0" applyProtection="0"/>
    <xf numFmtId="0" fontId="67" fillId="19" borderId="147" applyNumberFormat="0" applyAlignment="0" applyProtection="0"/>
    <xf numFmtId="0" fontId="5" fillId="44" borderId="141" applyNumberFormat="0" applyFont="0" applyAlignment="0" applyProtection="0"/>
    <xf numFmtId="0" fontId="67" fillId="19" borderId="147" applyNumberFormat="0" applyAlignment="0" applyProtection="0"/>
    <xf numFmtId="0" fontId="42" fillId="4" borderId="149">
      <alignment horizontal="left" vertical="center" indent="1"/>
    </xf>
    <xf numFmtId="0" fontId="84" fillId="40" borderId="116" applyNumberFormat="0" applyAlignment="0" applyProtection="0"/>
    <xf numFmtId="185" fontId="67" fillId="19" borderId="147" applyNumberFormat="0" applyAlignment="0" applyProtection="0"/>
    <xf numFmtId="0" fontId="67" fillId="19" borderId="147" applyNumberFormat="0" applyAlignment="0" applyProtection="0"/>
    <xf numFmtId="0" fontId="5" fillId="5" borderId="144" applyNumberFormat="0" applyProtection="0">
      <alignment horizontal="left" vertical="top" indent="1"/>
    </xf>
    <xf numFmtId="0" fontId="7" fillId="44" borderId="134" applyNumberFormat="0" applyFon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4" fontId="148" fillId="60" borderId="137" applyNumberFormat="0" applyProtection="0">
      <alignment horizontal="right" vertical="center"/>
    </xf>
    <xf numFmtId="0" fontId="67" fillId="19" borderId="140" applyNumberFormat="0" applyAlignment="0" applyProtection="0"/>
    <xf numFmtId="185" fontId="67" fillId="19" borderId="147" applyNumberFormat="0" applyAlignment="0" applyProtection="0"/>
    <xf numFmtId="185" fontId="7" fillId="44" borderId="141" applyNumberFormat="0" applyFon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4" fontId="148" fillId="65" borderId="144" applyNumberFormat="0" applyProtection="0">
      <alignment horizontal="right" vertical="center"/>
    </xf>
    <xf numFmtId="0" fontId="5" fillId="67" borderId="144" applyNumberFormat="0" applyProtection="0">
      <alignment horizontal="left" vertical="top" indent="1"/>
    </xf>
    <xf numFmtId="185" fontId="67" fillId="19" borderId="147" applyNumberFormat="0" applyAlignment="0" applyProtection="0"/>
    <xf numFmtId="0" fontId="5" fillId="56" borderId="144" applyNumberFormat="0" applyProtection="0">
      <alignment horizontal="left" vertical="center" indent="1"/>
    </xf>
    <xf numFmtId="0" fontId="67" fillId="19" borderId="129" applyNumberFormat="0" applyAlignment="0" applyProtection="0"/>
    <xf numFmtId="185" fontId="67" fillId="19" borderId="140" applyNumberFormat="0" applyAlignment="0" applyProtection="0"/>
    <xf numFmtId="0"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185" fontId="67" fillId="19" borderId="140" applyNumberFormat="0" applyAlignment="0" applyProtection="0"/>
    <xf numFmtId="0" fontId="67" fillId="19" borderId="133" applyNumberFormat="0" applyAlignment="0" applyProtection="0"/>
    <xf numFmtId="4" fontId="148" fillId="59" borderId="144" applyNumberFormat="0" applyProtection="0">
      <alignment horizontal="right" vertical="center"/>
    </xf>
    <xf numFmtId="4" fontId="148" fillId="64" borderId="112" applyNumberFormat="0" applyProtection="0">
      <alignment horizontal="right" vertical="center"/>
    </xf>
    <xf numFmtId="0" fontId="67" fillId="19" borderId="121" applyNumberFormat="0" applyAlignment="0" applyProtection="0"/>
    <xf numFmtId="4" fontId="148" fillId="67" borderId="112" applyNumberFormat="0" applyProtection="0">
      <alignment vertical="center"/>
    </xf>
    <xf numFmtId="4" fontId="148" fillId="67" borderId="112" applyNumberFormat="0" applyProtection="0">
      <alignment horizontal="right" vertical="center"/>
    </xf>
    <xf numFmtId="185" fontId="67" fillId="19" borderId="140" applyNumberFormat="0" applyAlignment="0" applyProtection="0"/>
    <xf numFmtId="0" fontId="67" fillId="19" borderId="140" applyNumberFormat="0" applyAlignment="0" applyProtection="0"/>
    <xf numFmtId="4" fontId="151" fillId="67" borderId="137" applyNumberFormat="0" applyProtection="0">
      <alignment horizontal="right" vertical="center"/>
    </xf>
    <xf numFmtId="0" fontId="84" fillId="40" borderId="135" applyNumberFormat="0" applyAlignment="0" applyProtection="0"/>
    <xf numFmtId="185" fontId="84" fillId="40" borderId="135" applyNumberFormat="0" applyAlignment="0" applyProtection="0"/>
    <xf numFmtId="185" fontId="67" fillId="19" borderId="140" applyNumberFormat="0" applyAlignment="0" applyProtection="0"/>
    <xf numFmtId="0" fontId="67" fillId="19" borderId="129"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0" fontId="67" fillId="19" borderId="129" applyNumberFormat="0" applyAlignment="0" applyProtection="0"/>
    <xf numFmtId="0" fontId="5" fillId="44" borderId="141" applyNumberFormat="0" applyFont="0" applyAlignment="0" applyProtection="0"/>
    <xf numFmtId="0" fontId="67" fillId="19" borderId="147" applyNumberFormat="0" applyAlignment="0" applyProtection="0"/>
    <xf numFmtId="0" fontId="67" fillId="19" borderId="147" applyNumberFormat="0" applyAlignment="0" applyProtection="0"/>
    <xf numFmtId="4" fontId="148" fillId="64" borderId="144" applyNumberFormat="0" applyProtection="0">
      <alignment horizontal="right" vertical="center"/>
    </xf>
    <xf numFmtId="185" fontId="67" fillId="19" borderId="140" applyNumberFormat="0" applyAlignment="0" applyProtection="0"/>
    <xf numFmtId="0" fontId="67" fillId="19" borderId="133" applyNumberFormat="0" applyAlignment="0" applyProtection="0"/>
    <xf numFmtId="185" fontId="43" fillId="4" borderId="149">
      <alignment horizontal="left" vertical="center" indent="1"/>
    </xf>
    <xf numFmtId="185" fontId="57" fillId="40" borderId="140" applyNumberFormat="0" applyAlignment="0" applyProtection="0"/>
    <xf numFmtId="185" fontId="67" fillId="19" borderId="140" applyNumberFormat="0" applyAlignment="0" applyProtection="0"/>
    <xf numFmtId="0" fontId="67" fillId="19" borderId="133" applyNumberFormat="0" applyAlignment="0" applyProtection="0"/>
    <xf numFmtId="0" fontId="67" fillId="19" borderId="147" applyNumberFormat="0" applyAlignment="0" applyProtection="0"/>
    <xf numFmtId="0" fontId="5" fillId="56" borderId="144" applyNumberFormat="0" applyProtection="0">
      <alignment horizontal="left" vertical="top" indent="1"/>
    </xf>
    <xf numFmtId="0" fontId="5" fillId="67" borderId="144" applyNumberFormat="0" applyProtection="0">
      <alignment horizontal="left" vertical="center" indent="1"/>
    </xf>
    <xf numFmtId="4" fontId="148" fillId="5" borderId="118" applyNumberFormat="0" applyProtection="0">
      <alignment horizontal="right" vertical="center"/>
    </xf>
    <xf numFmtId="0" fontId="67" fillId="19" borderId="147" applyNumberFormat="0" applyAlignment="0" applyProtection="0"/>
    <xf numFmtId="0" fontId="57" fillId="40" borderId="147" applyNumberFormat="0" applyAlignment="0" applyProtection="0"/>
    <xf numFmtId="0" fontId="67" fillId="19" borderId="129" applyNumberFormat="0" applyAlignment="0" applyProtection="0"/>
    <xf numFmtId="0" fontId="67" fillId="19" borderId="133"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185"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185" fontId="67" fillId="19" borderId="147" applyNumberFormat="0" applyAlignment="0" applyProtection="0"/>
    <xf numFmtId="4" fontId="148" fillId="5" borderId="137" applyNumberFormat="0" applyProtection="0">
      <alignment horizontal="right" vertical="center"/>
    </xf>
    <xf numFmtId="4" fontId="149" fillId="67" borderId="144" applyNumberFormat="0" applyProtection="0">
      <alignment vertical="center"/>
    </xf>
    <xf numFmtId="185" fontId="67" fillId="19" borderId="140" applyNumberFormat="0" applyAlignment="0" applyProtection="0"/>
    <xf numFmtId="185"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0" fontId="5" fillId="67" borderId="144" applyNumberFormat="0" applyProtection="0">
      <alignment horizontal="left" vertical="top" indent="1"/>
    </xf>
    <xf numFmtId="0" fontId="67" fillId="19" borderId="147" applyNumberFormat="0" applyAlignment="0" applyProtection="0"/>
    <xf numFmtId="0" fontId="67" fillId="19" borderId="147" applyNumberFormat="0" applyAlignment="0" applyProtection="0"/>
    <xf numFmtId="0" fontId="5" fillId="3" borderId="137" applyNumberFormat="0" applyProtection="0">
      <alignment horizontal="left" vertical="center" indent="1"/>
    </xf>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4" fontId="149" fillId="67" borderId="137" applyNumberFormat="0" applyProtection="0">
      <alignment horizontal="right" vertical="center"/>
    </xf>
    <xf numFmtId="0" fontId="8" fillId="43" borderId="144" applyNumberFormat="0" applyProtection="0">
      <alignment horizontal="left" vertical="top" indent="1"/>
    </xf>
    <xf numFmtId="0" fontId="67" fillId="19" borderId="147" applyNumberFormat="0" applyAlignment="0" applyProtection="0"/>
    <xf numFmtId="0" fontId="67" fillId="19" borderId="129" applyNumberFormat="0" applyAlignment="0" applyProtection="0"/>
    <xf numFmtId="0" fontId="67" fillId="19" borderId="133" applyNumberFormat="0" applyAlignment="0" applyProtection="0"/>
    <xf numFmtId="0" fontId="67" fillId="19" borderId="147" applyNumberFormat="0" applyAlignment="0" applyProtection="0"/>
    <xf numFmtId="0" fontId="41" fillId="5" borderId="149">
      <alignment horizontal="center" vertical="center"/>
    </xf>
    <xf numFmtId="185"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4" fontId="150" fillId="3" borderId="145" applyNumberFormat="0" applyProtection="0">
      <alignment horizontal="left" vertical="center" indent="1"/>
    </xf>
    <xf numFmtId="4" fontId="150" fillId="3" borderId="145" applyNumberFormat="0" applyProtection="0">
      <alignment horizontal="left" vertical="center" indent="1"/>
    </xf>
    <xf numFmtId="185" fontId="67" fillId="19" borderId="147" applyNumberFormat="0" applyAlignment="0" applyProtection="0"/>
    <xf numFmtId="185"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4" fontId="149" fillId="67" borderId="144" applyNumberFormat="0" applyProtection="0">
      <alignment horizontal="right" vertical="center"/>
    </xf>
    <xf numFmtId="0" fontId="67" fillId="19" borderId="147" applyNumberFormat="0" applyAlignment="0" applyProtection="0"/>
    <xf numFmtId="185" fontId="67" fillId="19" borderId="147" applyNumberFormat="0" applyAlignment="0" applyProtection="0"/>
    <xf numFmtId="0" fontId="57" fillId="40" borderId="147" applyNumberFormat="0" applyAlignment="0" applyProtection="0"/>
    <xf numFmtId="0" fontId="67" fillId="19" borderId="129" applyNumberFormat="0" applyAlignment="0" applyProtection="0"/>
    <xf numFmtId="185" fontId="43" fillId="4" borderId="149">
      <alignment horizontal="left" indent="1"/>
    </xf>
    <xf numFmtId="4" fontId="148" fillId="55" borderId="118" applyNumberFormat="0" applyProtection="0">
      <alignment horizontal="left" vertical="center" indent="1"/>
    </xf>
    <xf numFmtId="0" fontId="67" fillId="19" borderId="140" applyNumberFormat="0" applyAlignment="0" applyProtection="0"/>
    <xf numFmtId="0" fontId="67" fillId="19" borderId="129" applyNumberFormat="0" applyAlignment="0" applyProtection="0"/>
    <xf numFmtId="0" fontId="67" fillId="19" borderId="147" applyNumberFormat="0" applyAlignment="0" applyProtection="0"/>
    <xf numFmtId="185" fontId="67" fillId="19" borderId="140"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185" fontId="67" fillId="19" borderId="147" applyNumberFormat="0" applyAlignment="0" applyProtection="0"/>
    <xf numFmtId="0" fontId="57" fillId="40" borderId="14" applyNumberFormat="0" applyAlignment="0" applyProtection="0"/>
    <xf numFmtId="4" fontId="146" fillId="55" borderId="112" applyNumberFormat="0" applyProtection="0">
      <alignment vertical="center"/>
    </xf>
    <xf numFmtId="4" fontId="148" fillId="55" borderId="112" applyNumberFormat="0" applyProtection="0">
      <alignment horizontal="left" vertical="center" indent="1"/>
    </xf>
    <xf numFmtId="4" fontId="148" fillId="58" borderId="112" applyNumberFormat="0" applyProtection="0">
      <alignment horizontal="right" vertical="center"/>
    </xf>
    <xf numFmtId="4" fontId="148" fillId="60" borderId="112" applyNumberFormat="0" applyProtection="0">
      <alignment horizontal="right" vertical="center"/>
    </xf>
    <xf numFmtId="4" fontId="148" fillId="62" borderId="112" applyNumberFormat="0" applyProtection="0">
      <alignment horizontal="right" vertical="center"/>
    </xf>
    <xf numFmtId="4" fontId="148" fillId="5" borderId="112" applyNumberFormat="0" applyProtection="0">
      <alignment horizontal="right" vertical="center"/>
    </xf>
    <xf numFmtId="0" fontId="5" fillId="56" borderId="112" applyNumberFormat="0" applyProtection="0">
      <alignment horizontal="left" vertical="center" indent="1"/>
    </xf>
    <xf numFmtId="0" fontId="5" fillId="3" borderId="112" applyNumberFormat="0" applyProtection="0">
      <alignment horizontal="left" vertical="center" indent="1"/>
    </xf>
    <xf numFmtId="0" fontId="5" fillId="5" borderId="112" applyNumberFormat="0" applyProtection="0">
      <alignment horizontal="left" vertical="center" indent="1"/>
    </xf>
    <xf numFmtId="0" fontId="5" fillId="5" borderId="112" applyNumberFormat="0" applyProtection="0">
      <alignment horizontal="left" vertical="top" indent="1"/>
    </xf>
    <xf numFmtId="0" fontId="5" fillId="67" borderId="112" applyNumberFormat="0" applyProtection="0">
      <alignment horizontal="left" vertical="top" indent="1"/>
    </xf>
    <xf numFmtId="4" fontId="148" fillId="67" borderId="112" applyNumberFormat="0" applyProtection="0">
      <alignment vertical="center"/>
    </xf>
    <xf numFmtId="4" fontId="146" fillId="5" borderId="113" applyNumberFormat="0" applyProtection="0">
      <alignment horizontal="left" vertical="center" indent="1"/>
    </xf>
    <xf numFmtId="4" fontId="148" fillId="67" borderId="112" applyNumberFormat="0" applyProtection="0">
      <alignment horizontal="right" vertical="center"/>
    </xf>
    <xf numFmtId="4" fontId="146" fillId="5" borderId="112" applyNumberFormat="0" applyProtection="0">
      <alignment horizontal="left" vertical="center" indent="1"/>
    </xf>
    <xf numFmtId="4" fontId="151" fillId="67" borderId="112" applyNumberFormat="0" applyProtection="0">
      <alignment horizontal="right" vertical="center"/>
    </xf>
    <xf numFmtId="4" fontId="148" fillId="60" borderId="118" applyNumberFormat="0" applyProtection="0">
      <alignment horizontal="right" vertical="center"/>
    </xf>
    <xf numFmtId="185" fontId="67" fillId="19" borderId="140" applyNumberFormat="0" applyAlignment="0" applyProtection="0"/>
    <xf numFmtId="186" fontId="113" fillId="0" borderId="12" applyNumberFormat="0" applyFill="0" applyBorder="0" applyProtection="0">
      <alignment horizontal="left"/>
    </xf>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0" fontId="67" fillId="19" borderId="147" applyNumberFormat="0" applyAlignment="0" applyProtection="0"/>
    <xf numFmtId="185" fontId="84" fillId="40" borderId="24" applyNumberFormat="0" applyAlignment="0" applyProtection="0"/>
    <xf numFmtId="185" fontId="18" fillId="0" borderId="27" applyNumberFormat="0" applyFill="0" applyAlignment="0" applyProtection="0"/>
    <xf numFmtId="0" fontId="67" fillId="19" borderId="147" applyNumberFormat="0" applyAlignment="0" applyProtection="0"/>
    <xf numFmtId="4" fontId="147" fillId="55" borderId="118" applyNumberFormat="0" applyProtection="0">
      <alignment vertical="center"/>
    </xf>
    <xf numFmtId="185" fontId="67" fillId="19" borderId="140"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33" applyNumberFormat="0" applyAlignment="0" applyProtection="0"/>
    <xf numFmtId="0" fontId="67" fillId="19" borderId="129" applyNumberFormat="0" applyAlignment="0" applyProtection="0"/>
    <xf numFmtId="0" fontId="84" fillId="40" borderId="24" applyNumberFormat="0" applyAlignment="0" applyProtection="0"/>
    <xf numFmtId="4" fontId="148" fillId="55" borderId="112" applyNumberFormat="0" applyProtection="0">
      <alignment horizontal="left" vertical="center" indent="1"/>
    </xf>
    <xf numFmtId="4" fontId="148" fillId="57" borderId="112" applyNumberFormat="0" applyProtection="0">
      <alignment horizontal="right" vertical="center"/>
    </xf>
    <xf numFmtId="4" fontId="148" fillId="60" borderId="112" applyNumberFormat="0" applyProtection="0">
      <alignment horizontal="right" vertical="center"/>
    </xf>
    <xf numFmtId="4" fontId="148" fillId="62" borderId="112" applyNumberFormat="0" applyProtection="0">
      <alignment horizontal="right" vertical="center"/>
    </xf>
    <xf numFmtId="4" fontId="148" fillId="64" borderId="112" applyNumberFormat="0" applyProtection="0">
      <alignment horizontal="right" vertical="center"/>
    </xf>
    <xf numFmtId="4" fontId="148" fillId="65" borderId="112" applyNumberFormat="0" applyProtection="0">
      <alignment horizontal="right" vertical="center"/>
    </xf>
    <xf numFmtId="4" fontId="148" fillId="5" borderId="112" applyNumberFormat="0" applyProtection="0">
      <alignment horizontal="right" vertical="center"/>
    </xf>
    <xf numFmtId="0" fontId="5" fillId="56" borderId="112" applyNumberFormat="0" applyProtection="0">
      <alignment horizontal="left" vertical="center" indent="1"/>
    </xf>
    <xf numFmtId="0" fontId="5" fillId="56" borderId="112" applyNumberFormat="0" applyProtection="0">
      <alignment horizontal="left" vertical="top" indent="1"/>
    </xf>
    <xf numFmtId="0" fontId="5" fillId="3" borderId="112" applyNumberFormat="0" applyProtection="0">
      <alignment horizontal="left" vertical="center" indent="1"/>
    </xf>
    <xf numFmtId="0" fontId="5" fillId="5" borderId="112" applyNumberFormat="0" applyProtection="0">
      <alignment horizontal="left" vertical="top" indent="1"/>
    </xf>
    <xf numFmtId="0" fontId="5" fillId="67" borderId="112" applyNumberFormat="0" applyProtection="0">
      <alignment horizontal="left" vertical="center" indent="1"/>
    </xf>
    <xf numFmtId="4" fontId="149" fillId="67" borderId="112" applyNumberFormat="0" applyProtection="0">
      <alignment vertical="center"/>
    </xf>
    <xf numFmtId="4" fontId="146" fillId="5" borderId="113" applyNumberFormat="0" applyProtection="0">
      <alignment horizontal="left" vertical="center" indent="1"/>
    </xf>
    <xf numFmtId="4" fontId="149" fillId="67" borderId="112" applyNumberFormat="0" applyProtection="0">
      <alignment horizontal="right" vertical="center"/>
    </xf>
    <xf numFmtId="4" fontId="146" fillId="5" borderId="112" applyNumberFormat="0" applyProtection="0">
      <alignment horizontal="left" vertical="center" indent="1"/>
    </xf>
    <xf numFmtId="185" fontId="57" fillId="40" borderId="14" applyNumberFormat="0" applyAlignment="0" applyProtection="0"/>
    <xf numFmtId="4" fontId="148" fillId="59" borderId="118" applyNumberFormat="0" applyProtection="0">
      <alignment horizontal="right" vertical="center"/>
    </xf>
    <xf numFmtId="0" fontId="67" fillId="19" borderId="129" applyNumberFormat="0" applyAlignment="0" applyProtection="0"/>
    <xf numFmtId="0" fontId="67" fillId="19" borderId="147"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0" fontId="67" fillId="19" borderId="147" applyNumberFormat="0" applyAlignment="0" applyProtection="0"/>
    <xf numFmtId="185" fontId="18" fillId="0" borderId="27" applyNumberFormat="0" applyFill="0" applyAlignment="0" applyProtection="0"/>
    <xf numFmtId="4" fontId="148" fillId="62" borderId="118" applyNumberFormat="0" applyProtection="0">
      <alignment horizontal="right" vertical="center"/>
    </xf>
    <xf numFmtId="0" fontId="67" fillId="19" borderId="129" applyNumberFormat="0" applyAlignment="0" applyProtection="0"/>
    <xf numFmtId="0" fontId="5" fillId="5" borderId="144" applyNumberFormat="0" applyProtection="0">
      <alignment horizontal="left" vertical="center" indent="1"/>
    </xf>
    <xf numFmtId="0" fontId="57" fillId="40" borderId="140" applyNumberFormat="0" applyAlignment="0" applyProtection="0"/>
    <xf numFmtId="0" fontId="67" fillId="19" borderId="133"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84" fillId="40" borderId="24" applyNumberFormat="0" applyAlignment="0" applyProtection="0"/>
    <xf numFmtId="0" fontId="67" fillId="19" borderId="129" applyNumberFormat="0" applyAlignment="0" applyProtection="0"/>
    <xf numFmtId="4" fontId="146" fillId="55" borderId="112" applyNumberFormat="0" applyProtection="0">
      <alignment vertical="center"/>
    </xf>
    <xf numFmtId="4" fontId="147" fillId="55" borderId="112" applyNumberFormat="0" applyProtection="0">
      <alignment vertical="center"/>
    </xf>
    <xf numFmtId="0" fontId="51" fillId="55" borderId="112" applyNumberFormat="0" applyProtection="0">
      <alignment horizontal="left" vertical="top" indent="1"/>
    </xf>
    <xf numFmtId="4" fontId="148" fillId="59" borderId="112" applyNumberFormat="0" applyProtection="0">
      <alignment horizontal="right" vertical="center"/>
    </xf>
    <xf numFmtId="4" fontId="148" fillId="61" borderId="112" applyNumberFormat="0" applyProtection="0">
      <alignment horizontal="right" vertical="center"/>
    </xf>
    <xf numFmtId="185" fontId="67" fillId="19" borderId="114" applyNumberFormat="0" applyAlignment="0" applyProtection="0"/>
    <xf numFmtId="185" fontId="67" fillId="19" borderId="114" applyNumberFormat="0" applyAlignment="0" applyProtection="0"/>
    <xf numFmtId="185" fontId="67" fillId="19" borderId="147" applyNumberFormat="0" applyAlignment="0" applyProtection="0"/>
    <xf numFmtId="0" fontId="67" fillId="19" borderId="129" applyNumberFormat="0" applyAlignment="0" applyProtection="0"/>
    <xf numFmtId="0" fontId="67" fillId="19" borderId="133" applyNumberFormat="0" applyAlignment="0" applyProtection="0"/>
    <xf numFmtId="0" fontId="67" fillId="19" borderId="133" applyNumberFormat="0" applyAlignment="0" applyProtection="0"/>
    <xf numFmtId="170" fontId="61" fillId="4" borderId="149">
      <alignment horizontal="right" vertical="center" indent="1"/>
    </xf>
    <xf numFmtId="0" fontId="67" fillId="19" borderId="147" applyNumberFormat="0" applyAlignment="0" applyProtection="0"/>
    <xf numFmtId="0" fontId="67" fillId="19" borderId="147" applyNumberFormat="0" applyAlignment="0" applyProtection="0"/>
    <xf numFmtId="0" fontId="67" fillId="19" borderId="129"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4" fontId="149" fillId="67" borderId="144" applyNumberFormat="0" applyProtection="0">
      <alignment horizontal="right" vertical="center"/>
    </xf>
    <xf numFmtId="43" fontId="1" fillId="0" borderId="0" applyFont="0" applyFill="0" applyBorder="0" applyAlignment="0" applyProtection="0"/>
    <xf numFmtId="43" fontId="1" fillId="0" borderId="0" applyFont="0" applyFill="0" applyBorder="0" applyAlignment="0" applyProtection="0"/>
    <xf numFmtId="0" fontId="67" fillId="19" borderId="14" applyNumberFormat="0" applyAlignment="0" applyProtection="0"/>
    <xf numFmtId="0" fontId="67" fillId="19" borderId="147" applyNumberFormat="0" applyAlignment="0" applyProtection="0"/>
    <xf numFmtId="0" fontId="67" fillId="19" borderId="14" applyNumberFormat="0" applyAlignment="0" applyProtection="0"/>
    <xf numFmtId="165" fontId="1" fillId="0" borderId="0" applyFont="0" applyFill="0" applyBorder="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67" fillId="19" borderId="14" applyNumberFormat="0" applyAlignment="0" applyProtection="0"/>
    <xf numFmtId="0" fontId="40" fillId="10" borderId="1">
      <alignment horizontal="left" vertical="center" indent="1"/>
    </xf>
    <xf numFmtId="0" fontId="41" fillId="5" borderId="1">
      <alignment horizontal="center" vertical="center"/>
    </xf>
    <xf numFmtId="0" fontId="42" fillId="4" borderId="1">
      <alignment horizontal="left" vertical="center" indent="1"/>
    </xf>
    <xf numFmtId="3" fontId="41" fillId="4" borderId="1">
      <alignment horizontal="right" vertical="center" indent="1"/>
    </xf>
    <xf numFmtId="0" fontId="42" fillId="4" borderId="1">
      <alignment horizontal="left" vertical="center" indent="1"/>
    </xf>
    <xf numFmtId="3" fontId="41" fillId="4" borderId="1">
      <alignment horizontal="right" vertical="center" indent="1"/>
    </xf>
    <xf numFmtId="0" fontId="43" fillId="4" borderId="1">
      <alignment horizontal="left" indent="1"/>
    </xf>
    <xf numFmtId="0" fontId="67" fillId="19" borderId="14" applyNumberFormat="0" applyAlignment="0" applyProtection="0"/>
    <xf numFmtId="0" fontId="67" fillId="19" borderId="14" applyNumberFormat="0" applyAlignment="0" applyProtection="0"/>
    <xf numFmtId="165" fontId="1" fillId="0" borderId="0" applyFont="0" applyFill="0" applyBorder="0" applyAlignment="0" applyProtection="0"/>
    <xf numFmtId="0" fontId="57" fillId="40" borderId="65" applyNumberFormat="0" applyAlignment="0" applyProtection="0"/>
    <xf numFmtId="0" fontId="57" fillId="40" borderId="65" applyNumberFormat="0" applyAlignment="0" applyProtection="0"/>
    <xf numFmtId="168" fontId="60" fillId="42" borderId="1">
      <alignment horizontal="right" vertical="center" indent="1"/>
    </xf>
    <xf numFmtId="3" fontId="60" fillId="4" borderId="1">
      <alignment horizontal="right" vertical="center" indent="1"/>
    </xf>
    <xf numFmtId="0" fontId="61" fillId="42" borderId="1">
      <alignment horizontal="right" vertical="center" indent="1"/>
    </xf>
    <xf numFmtId="3" fontId="61" fillId="4" borderId="1">
      <alignment horizontal="right" vertical="center" indent="1"/>
    </xf>
    <xf numFmtId="170" fontId="61" fillId="4" borderId="1">
      <alignment horizontal="right" vertical="center" indent="1"/>
    </xf>
    <xf numFmtId="0" fontId="62" fillId="4" borderId="1">
      <alignment horizontal="left" vertical="center" indent="1"/>
    </xf>
    <xf numFmtId="0" fontId="63" fillId="13" borderId="1">
      <alignment horizontal="center" vertical="center"/>
    </xf>
    <xf numFmtId="168" fontId="60" fillId="4" borderId="1">
      <alignment horizontal="right" vertical="center" indent="1"/>
    </xf>
    <xf numFmtId="3" fontId="60" fillId="4" borderId="1">
      <alignment horizontal="right" vertical="center" indent="1"/>
    </xf>
    <xf numFmtId="0" fontId="43" fillId="4" borderId="1">
      <alignment horizontal="left" vertical="center" indent="1"/>
    </xf>
    <xf numFmtId="0" fontId="61" fillId="4" borderId="1">
      <alignment horizontal="right" vertical="center" indent="1"/>
    </xf>
    <xf numFmtId="3" fontId="61" fillId="4" borderId="1">
      <alignment horizontal="right" vertical="center" indent="1"/>
    </xf>
    <xf numFmtId="0" fontId="64" fillId="10" borderId="1">
      <alignment horizontal="left" vertical="center" indent="1"/>
    </xf>
    <xf numFmtId="0" fontId="65" fillId="10" borderId="1">
      <alignment horizontal="left" vertical="center" indent="1"/>
    </xf>
    <xf numFmtId="0" fontId="63" fillId="43" borderId="1">
      <alignment horizontal="left" vertical="center" indent="1"/>
    </xf>
    <xf numFmtId="165" fontId="1" fillId="0" borderId="0" applyFont="0" applyFill="0" applyBorder="0" applyAlignment="0" applyProtection="0"/>
    <xf numFmtId="0" fontId="18" fillId="0" borderId="117" applyNumberFormat="0" applyFill="0" applyAlignment="0" applyProtection="0"/>
    <xf numFmtId="0" fontId="67" fillId="19" borderId="14" applyNumberFormat="0" applyAlignment="0" applyProtection="0"/>
    <xf numFmtId="165" fontId="1" fillId="0" borderId="0" applyFont="0" applyFill="0" applyBorder="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165" fontId="1" fillId="0" borderId="0" applyFont="0" applyFill="0" applyBorder="0" applyAlignment="0" applyProtection="0"/>
    <xf numFmtId="0" fontId="67" fillId="19" borderId="14" applyNumberFormat="0" applyAlignment="0" applyProtection="0"/>
    <xf numFmtId="0" fontId="67" fillId="19" borderId="14" applyNumberFormat="0" applyAlignment="0" applyProtection="0"/>
    <xf numFmtId="165" fontId="1" fillId="0" borderId="0" applyFont="0" applyFill="0" applyBorder="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5" fillId="44" borderId="66" applyNumberFormat="0" applyFont="0" applyAlignment="0" applyProtection="0"/>
    <xf numFmtId="0" fontId="7" fillId="44" borderId="66" applyNumberFormat="0" applyFont="0" applyAlignment="0" applyProtection="0"/>
    <xf numFmtId="0" fontId="67" fillId="19" borderId="65" applyNumberFormat="0" applyAlignment="0" applyProtection="0"/>
    <xf numFmtId="10" fontId="15" fillId="4" borderId="1" applyNumberFormat="0" applyBorder="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7" fillId="44" borderId="66" applyNumberFormat="0" applyFont="0" applyAlignment="0" applyProtection="0"/>
    <xf numFmtId="0" fontId="84" fillId="40" borderId="67" applyNumberFormat="0" applyAlignment="0" applyProtection="0"/>
    <xf numFmtId="0" fontId="84" fillId="40" borderId="67" applyNumberFormat="0" applyAlignment="0" applyProtection="0"/>
    <xf numFmtId="0" fontId="18" fillId="0" borderId="68" applyNumberFormat="0" applyFill="0" applyAlignment="0" applyProtection="0"/>
    <xf numFmtId="0" fontId="57" fillId="40" borderId="65" applyNumberFormat="0" applyAlignment="0" applyProtection="0"/>
    <xf numFmtId="165" fontId="5" fillId="0" borderId="0" applyFont="0" applyFill="0" applyBorder="0" applyAlignment="0" applyProtection="0"/>
    <xf numFmtId="0" fontId="67" fillId="19" borderId="147" applyNumberFormat="0" applyAlignment="0" applyProtection="0"/>
    <xf numFmtId="0" fontId="67" fillId="19" borderId="140" applyNumberFormat="0" applyAlignment="0" applyProtection="0"/>
    <xf numFmtId="0" fontId="67" fillId="19" borderId="14" applyNumberFormat="0" applyAlignment="0" applyProtection="0"/>
    <xf numFmtId="0" fontId="5" fillId="44" borderId="66" applyNumberFormat="0" applyFont="0" applyAlignment="0" applyProtection="0"/>
    <xf numFmtId="0" fontId="84" fillId="40" borderId="67" applyNumberFormat="0" applyAlignment="0" applyProtection="0"/>
    <xf numFmtId="4" fontId="146" fillId="55" borderId="69" applyNumberFormat="0" applyProtection="0">
      <alignment vertical="center"/>
    </xf>
    <xf numFmtId="4" fontId="146" fillId="55" borderId="69" applyNumberFormat="0" applyProtection="0">
      <alignment vertical="center"/>
    </xf>
    <xf numFmtId="4" fontId="147" fillId="55" borderId="69" applyNumberFormat="0" applyProtection="0">
      <alignment vertical="center"/>
    </xf>
    <xf numFmtId="4" fontId="147" fillId="55" borderId="69" applyNumberFormat="0" applyProtection="0">
      <alignment vertical="center"/>
    </xf>
    <xf numFmtId="4" fontId="148" fillId="55" borderId="69" applyNumberFormat="0" applyProtection="0">
      <alignment horizontal="left" vertical="center" indent="1"/>
    </xf>
    <xf numFmtId="4" fontId="148" fillId="55" borderId="69" applyNumberFormat="0" applyProtection="0">
      <alignment horizontal="left" vertical="center" indent="1"/>
    </xf>
    <xf numFmtId="0" fontId="51" fillId="55" borderId="69" applyNumberFormat="0" applyProtection="0">
      <alignment horizontal="left" vertical="top" indent="1"/>
    </xf>
    <xf numFmtId="4" fontId="148" fillId="57" borderId="69" applyNumberFormat="0" applyProtection="0">
      <alignment horizontal="right" vertical="center"/>
    </xf>
    <xf numFmtId="4" fontId="148" fillId="57" borderId="69" applyNumberFormat="0" applyProtection="0">
      <alignment horizontal="right" vertical="center"/>
    </xf>
    <xf numFmtId="4" fontId="148" fillId="58" borderId="69" applyNumberFormat="0" applyProtection="0">
      <alignment horizontal="right" vertical="center"/>
    </xf>
    <xf numFmtId="4" fontId="148" fillId="58" borderId="69" applyNumberFormat="0" applyProtection="0">
      <alignment horizontal="right" vertical="center"/>
    </xf>
    <xf numFmtId="4" fontId="148" fillId="59" borderId="69" applyNumberFormat="0" applyProtection="0">
      <alignment horizontal="right" vertical="center"/>
    </xf>
    <xf numFmtId="4" fontId="148" fillId="59" borderId="69" applyNumberFormat="0" applyProtection="0">
      <alignment horizontal="right" vertical="center"/>
    </xf>
    <xf numFmtId="4" fontId="148" fillId="60" borderId="69" applyNumberFormat="0" applyProtection="0">
      <alignment horizontal="right" vertical="center"/>
    </xf>
    <xf numFmtId="4" fontId="148" fillId="60" borderId="69" applyNumberFormat="0" applyProtection="0">
      <alignment horizontal="right" vertical="center"/>
    </xf>
    <xf numFmtId="4" fontId="148" fillId="61" borderId="69" applyNumberFormat="0" applyProtection="0">
      <alignment horizontal="right" vertical="center"/>
    </xf>
    <xf numFmtId="4" fontId="148" fillId="61" borderId="69" applyNumberFormat="0" applyProtection="0">
      <alignment horizontal="right" vertical="center"/>
    </xf>
    <xf numFmtId="4" fontId="148" fillId="62" borderId="69" applyNumberFormat="0" applyProtection="0">
      <alignment horizontal="right" vertical="center"/>
    </xf>
    <xf numFmtId="4" fontId="148" fillId="62" borderId="69" applyNumberFormat="0" applyProtection="0">
      <alignment horizontal="right" vertical="center"/>
    </xf>
    <xf numFmtId="4" fontId="148" fillId="63" borderId="69" applyNumberFormat="0" applyProtection="0">
      <alignment horizontal="right" vertical="center"/>
    </xf>
    <xf numFmtId="4" fontId="148" fillId="63" borderId="69" applyNumberFormat="0" applyProtection="0">
      <alignment horizontal="right" vertical="center"/>
    </xf>
    <xf numFmtId="4" fontId="148" fillId="64" borderId="69" applyNumberFormat="0" applyProtection="0">
      <alignment horizontal="right" vertical="center"/>
    </xf>
    <xf numFmtId="4" fontId="148" fillId="64" borderId="69" applyNumberFormat="0" applyProtection="0">
      <alignment horizontal="right" vertical="center"/>
    </xf>
    <xf numFmtId="4" fontId="148" fillId="65" borderId="69" applyNumberFormat="0" applyProtection="0">
      <alignment horizontal="right" vertical="center"/>
    </xf>
    <xf numFmtId="4" fontId="148" fillId="65" borderId="69" applyNumberFormat="0" applyProtection="0">
      <alignment horizontal="right" vertical="center"/>
    </xf>
    <xf numFmtId="4" fontId="148" fillId="5" borderId="69" applyNumberFormat="0" applyProtection="0">
      <alignment horizontal="right" vertical="center"/>
    </xf>
    <xf numFmtId="4" fontId="148" fillId="5" borderId="69" applyNumberFormat="0" applyProtection="0">
      <alignment horizontal="right" vertical="center"/>
    </xf>
    <xf numFmtId="0" fontId="5" fillId="56" borderId="69" applyNumberFormat="0" applyProtection="0">
      <alignment horizontal="left" vertical="center" indent="1"/>
    </xf>
    <xf numFmtId="0" fontId="5" fillId="56" borderId="69" applyNumberFormat="0" applyProtection="0">
      <alignment horizontal="left" vertical="center" indent="1"/>
    </xf>
    <xf numFmtId="0" fontId="5" fillId="56" borderId="69" applyNumberFormat="0" applyProtection="0">
      <alignment horizontal="left" vertical="top" indent="1"/>
    </xf>
    <xf numFmtId="0" fontId="5" fillId="56" borderId="69" applyNumberFormat="0" applyProtection="0">
      <alignment horizontal="left" vertical="top" indent="1"/>
    </xf>
    <xf numFmtId="0" fontId="5" fillId="3" borderId="69" applyNumberFormat="0" applyProtection="0">
      <alignment horizontal="left" vertical="center" indent="1"/>
    </xf>
    <xf numFmtId="0" fontId="5" fillId="3" borderId="69" applyNumberFormat="0" applyProtection="0">
      <alignment horizontal="left" vertical="center" indent="1"/>
    </xf>
    <xf numFmtId="0" fontId="5" fillId="3" borderId="69" applyNumberFormat="0" applyProtection="0">
      <alignment horizontal="left" vertical="top" indent="1"/>
    </xf>
    <xf numFmtId="0" fontId="5" fillId="3" borderId="69" applyNumberFormat="0" applyProtection="0">
      <alignment horizontal="left" vertical="top" indent="1"/>
    </xf>
    <xf numFmtId="0" fontId="5" fillId="5" borderId="69" applyNumberFormat="0" applyProtection="0">
      <alignment horizontal="left" vertical="center" indent="1"/>
    </xf>
    <xf numFmtId="0" fontId="5" fillId="5" borderId="69" applyNumberFormat="0" applyProtection="0">
      <alignment horizontal="left" vertical="center" indent="1"/>
    </xf>
    <xf numFmtId="0" fontId="5" fillId="5" borderId="69" applyNumberFormat="0" applyProtection="0">
      <alignment horizontal="left" vertical="top" indent="1"/>
    </xf>
    <xf numFmtId="0" fontId="5" fillId="5" borderId="69" applyNumberFormat="0" applyProtection="0">
      <alignment horizontal="left" vertical="top" indent="1"/>
    </xf>
    <xf numFmtId="0" fontId="5" fillId="67" borderId="69" applyNumberFormat="0" applyProtection="0">
      <alignment horizontal="left" vertical="center" indent="1"/>
    </xf>
    <xf numFmtId="0" fontId="5" fillId="67" borderId="69" applyNumberFormat="0" applyProtection="0">
      <alignment horizontal="left" vertical="center" indent="1"/>
    </xf>
    <xf numFmtId="0" fontId="5" fillId="67" borderId="69" applyNumberFormat="0" applyProtection="0">
      <alignment horizontal="left" vertical="top" indent="1"/>
    </xf>
    <xf numFmtId="0" fontId="5" fillId="67" borderId="69" applyNumberFormat="0" applyProtection="0">
      <alignment horizontal="left" vertical="top" indent="1"/>
    </xf>
    <xf numFmtId="4" fontId="148" fillId="67" borderId="69" applyNumberFormat="0" applyProtection="0">
      <alignment vertical="center"/>
    </xf>
    <xf numFmtId="4" fontId="148" fillId="67" borderId="69" applyNumberFormat="0" applyProtection="0">
      <alignment vertical="center"/>
    </xf>
    <xf numFmtId="4" fontId="149" fillId="67" borderId="69" applyNumberFormat="0" applyProtection="0">
      <alignment vertical="center"/>
    </xf>
    <xf numFmtId="4" fontId="149" fillId="67" borderId="69" applyNumberFormat="0" applyProtection="0">
      <alignment vertical="center"/>
    </xf>
    <xf numFmtId="4" fontId="146" fillId="5" borderId="70" applyNumberFormat="0" applyProtection="0">
      <alignment horizontal="left" vertical="center" indent="1"/>
    </xf>
    <xf numFmtId="4" fontId="146" fillId="5" borderId="70" applyNumberFormat="0" applyProtection="0">
      <alignment horizontal="left" vertical="center" indent="1"/>
    </xf>
    <xf numFmtId="0" fontId="8" fillId="43" borderId="69" applyNumberFormat="0" applyProtection="0">
      <alignment horizontal="left" vertical="top" indent="1"/>
    </xf>
    <xf numFmtId="4" fontId="148" fillId="67" borderId="69" applyNumberFormat="0" applyProtection="0">
      <alignment horizontal="right" vertical="center"/>
    </xf>
    <xf numFmtId="4" fontId="148" fillId="67" borderId="69" applyNumberFormat="0" applyProtection="0">
      <alignment horizontal="right" vertical="center"/>
    </xf>
    <xf numFmtId="4" fontId="149" fillId="67" borderId="69" applyNumberFormat="0" applyProtection="0">
      <alignment horizontal="right" vertical="center"/>
    </xf>
    <xf numFmtId="4" fontId="149" fillId="67" borderId="69" applyNumberFormat="0" applyProtection="0">
      <alignment horizontal="right" vertical="center"/>
    </xf>
    <xf numFmtId="4" fontId="146" fillId="5" borderId="69" applyNumberFormat="0" applyProtection="0">
      <alignment horizontal="left" vertical="center" indent="1"/>
    </xf>
    <xf numFmtId="4" fontId="146" fillId="5" borderId="69" applyNumberFormat="0" applyProtection="0">
      <alignment horizontal="left" vertical="center" indent="1"/>
    </xf>
    <xf numFmtId="0" fontId="8" fillId="3" borderId="69" applyNumberFormat="0" applyProtection="0">
      <alignment horizontal="left" vertical="top" indent="1"/>
    </xf>
    <xf numFmtId="4" fontId="150" fillId="3" borderId="70" applyNumberFormat="0" applyProtection="0">
      <alignment horizontal="left" vertical="center" indent="1"/>
    </xf>
    <xf numFmtId="4" fontId="150" fillId="3" borderId="70" applyNumberFormat="0" applyProtection="0">
      <alignment horizontal="left" vertical="center" indent="1"/>
    </xf>
    <xf numFmtId="4" fontId="151" fillId="67" borderId="69" applyNumberFormat="0" applyProtection="0">
      <alignment horizontal="right" vertical="center"/>
    </xf>
    <xf numFmtId="4" fontId="151" fillId="67" borderId="69" applyNumberFormat="0" applyProtection="0">
      <alignment horizontal="right" vertical="center"/>
    </xf>
    <xf numFmtId="185" fontId="19" fillId="0" borderId="32">
      <alignment horizontal="center" vertical="center"/>
    </xf>
    <xf numFmtId="0" fontId="19" fillId="0" borderId="32">
      <alignment horizontal="center" vertical="center"/>
    </xf>
    <xf numFmtId="185" fontId="57" fillId="40" borderId="65" applyNumberFormat="0" applyAlignment="0" applyProtection="0"/>
    <xf numFmtId="185" fontId="57" fillId="40" borderId="65" applyNumberFormat="0" applyAlignment="0" applyProtection="0"/>
    <xf numFmtId="185" fontId="61" fillId="42" borderId="1">
      <alignment horizontal="right" vertical="center" indent="1"/>
    </xf>
    <xf numFmtId="185" fontId="62" fillId="4" borderId="1">
      <alignment horizontal="left" vertical="center" indent="1"/>
    </xf>
    <xf numFmtId="185" fontId="42" fillId="4" borderId="1">
      <alignment horizontal="left" vertical="center" indent="1"/>
    </xf>
    <xf numFmtId="185" fontId="63" fillId="13" borderId="1">
      <alignment horizontal="center" vertical="center"/>
    </xf>
    <xf numFmtId="185" fontId="41" fillId="5" borderId="1">
      <alignment horizontal="center" vertical="center"/>
    </xf>
    <xf numFmtId="185" fontId="43" fillId="4" borderId="1">
      <alignment horizontal="left" vertical="center" indent="1"/>
    </xf>
    <xf numFmtId="185" fontId="43" fillId="4" borderId="1">
      <alignment horizontal="left" indent="1"/>
    </xf>
    <xf numFmtId="185" fontId="61" fillId="4" borderId="1">
      <alignment horizontal="right" vertical="center" indent="1"/>
    </xf>
    <xf numFmtId="185" fontId="64" fillId="10" borderId="1">
      <alignment horizontal="left" vertical="center" indent="1"/>
    </xf>
    <xf numFmtId="185" fontId="65" fillId="10" borderId="1">
      <alignment horizontal="left" vertical="center" indent="1"/>
    </xf>
    <xf numFmtId="185" fontId="40" fillId="10" borderId="1">
      <alignment horizontal="left" vertical="center" indent="1"/>
    </xf>
    <xf numFmtId="185" fontId="42" fillId="4" borderId="1">
      <alignment horizontal="left" vertical="center" indent="1"/>
    </xf>
    <xf numFmtId="185" fontId="63" fillId="43" borderId="1">
      <alignment horizontal="left" vertical="center" indent="1"/>
    </xf>
    <xf numFmtId="0" fontId="67" fillId="19" borderId="14" applyNumberFormat="0" applyAlignment="0" applyProtection="0"/>
    <xf numFmtId="0" fontId="67" fillId="19" borderId="14" applyNumberFormat="0" applyAlignment="0" applyProtection="0"/>
    <xf numFmtId="185" fontId="7" fillId="44" borderId="66" applyNumberFormat="0" applyFont="0" applyAlignment="0" applyProtection="0"/>
    <xf numFmtId="185" fontId="5" fillId="44" borderId="66" applyNumberFormat="0" applyFont="0" applyAlignment="0" applyProtection="0"/>
    <xf numFmtId="185" fontId="67" fillId="19" borderId="65" applyNumberFormat="0" applyAlignment="0" applyProtection="0"/>
    <xf numFmtId="186" fontId="113" fillId="0" borderId="41" applyNumberFormat="0" applyFill="0" applyBorder="0" applyProtection="0">
      <alignment horizontal="left"/>
    </xf>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65" fontId="1" fillId="0" borderId="0" applyFont="0" applyFill="0" applyBorder="0" applyAlignment="0" applyProtection="0"/>
    <xf numFmtId="185" fontId="7" fillId="44" borderId="66" applyNumberFormat="0" applyFont="0" applyAlignment="0" applyProtection="0"/>
    <xf numFmtId="0" fontId="7" fillId="44" borderId="66" applyNumberFormat="0" applyFont="0" applyAlignment="0" applyProtection="0"/>
    <xf numFmtId="0" fontId="7" fillId="44" borderId="66" applyNumberFormat="0" applyFont="0" applyAlignment="0" applyProtection="0"/>
    <xf numFmtId="185" fontId="84" fillId="40" borderId="67" applyNumberFormat="0" applyAlignment="0" applyProtection="0"/>
    <xf numFmtId="185" fontId="84" fillId="40" borderId="67" applyNumberFormat="0" applyAlignment="0" applyProtection="0"/>
    <xf numFmtId="186" fontId="115" fillId="0" borderId="41" applyNumberFormat="0" applyFill="0" applyBorder="0" applyProtection="0">
      <alignment horizontal="left"/>
    </xf>
    <xf numFmtId="186" fontId="115" fillId="0" borderId="41" applyNumberFormat="0" applyFill="0" applyBorder="0" applyProtection="0">
      <alignment horizontal="right"/>
    </xf>
    <xf numFmtId="185" fontId="18" fillId="0" borderId="68" applyNumberFormat="0" applyFill="0" applyAlignment="0" applyProtection="0"/>
    <xf numFmtId="185" fontId="5" fillId="44" borderId="148" applyNumberFormat="0" applyFont="0" applyAlignment="0" applyProtection="0"/>
    <xf numFmtId="0" fontId="67" fillId="19" borderId="129"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40" fillId="10" borderId="74">
      <alignment horizontal="left" vertical="center" indent="1"/>
    </xf>
    <xf numFmtId="0" fontId="41" fillId="5" borderId="74">
      <alignment horizontal="center" vertical="center"/>
    </xf>
    <xf numFmtId="0" fontId="42" fillId="4" borderId="74">
      <alignment horizontal="left" vertical="center" indent="1"/>
    </xf>
    <xf numFmtId="3" fontId="41" fillId="4" borderId="74">
      <alignment horizontal="right" vertical="center" indent="1"/>
    </xf>
    <xf numFmtId="0" fontId="42" fillId="4" borderId="74">
      <alignment horizontal="left" vertical="center" indent="1"/>
    </xf>
    <xf numFmtId="3" fontId="41" fillId="4" borderId="74">
      <alignment horizontal="right" vertical="center" indent="1"/>
    </xf>
    <xf numFmtId="0" fontId="43" fillId="4" borderId="74">
      <alignment horizontal="left" indent="1"/>
    </xf>
    <xf numFmtId="185" fontId="67" fillId="19" borderId="14" applyNumberFormat="0" applyAlignment="0" applyProtection="0"/>
    <xf numFmtId="185" fontId="67" fillId="19" borderId="14" applyNumberFormat="0" applyAlignment="0" applyProtection="0"/>
    <xf numFmtId="168" fontId="60" fillId="42" borderId="74">
      <alignment horizontal="right" vertical="center" indent="1"/>
    </xf>
    <xf numFmtId="3" fontId="60" fillId="4" borderId="74">
      <alignment horizontal="right" vertical="center" indent="1"/>
    </xf>
    <xf numFmtId="0" fontId="61" fillId="42" borderId="74">
      <alignment horizontal="right" vertical="center" indent="1"/>
    </xf>
    <xf numFmtId="3" fontId="61" fillId="4" borderId="74">
      <alignment horizontal="right" vertical="center" indent="1"/>
    </xf>
    <xf numFmtId="170" fontId="61" fillId="4" borderId="74">
      <alignment horizontal="right" vertical="center" indent="1"/>
    </xf>
    <xf numFmtId="0" fontId="62" fillId="4" borderId="74">
      <alignment horizontal="left" vertical="center" indent="1"/>
    </xf>
    <xf numFmtId="0" fontId="63" fillId="13" borderId="74">
      <alignment horizontal="center" vertical="center"/>
    </xf>
    <xf numFmtId="168" fontId="60" fillId="4" borderId="74">
      <alignment horizontal="right" vertical="center" indent="1"/>
    </xf>
    <xf numFmtId="3" fontId="60" fillId="4" borderId="74">
      <alignment horizontal="right" vertical="center" indent="1"/>
    </xf>
    <xf numFmtId="0" fontId="43" fillId="4" borderId="74">
      <alignment horizontal="left" vertical="center" indent="1"/>
    </xf>
    <xf numFmtId="0" fontId="61" fillId="4" borderId="74">
      <alignment horizontal="right" vertical="center" indent="1"/>
    </xf>
    <xf numFmtId="3" fontId="61" fillId="4" borderId="74">
      <alignment horizontal="right" vertical="center" indent="1"/>
    </xf>
    <xf numFmtId="0" fontId="64" fillId="10" borderId="74">
      <alignment horizontal="left" vertical="center" indent="1"/>
    </xf>
    <xf numFmtId="0" fontId="65" fillId="10" borderId="74">
      <alignment horizontal="left" vertical="center" indent="1"/>
    </xf>
    <xf numFmtId="0" fontId="63" fillId="43" borderId="74">
      <alignment horizontal="left" vertical="center" indent="1"/>
    </xf>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4" fontId="147" fillId="55" borderId="112" applyNumberFormat="0" applyProtection="0">
      <alignment vertical="center"/>
    </xf>
    <xf numFmtId="0" fontId="57" fillId="40" borderId="14" applyNumberFormat="0" applyAlignment="0" applyProtection="0"/>
    <xf numFmtId="4" fontId="148" fillId="67" borderId="112" applyNumberFormat="0" applyProtection="0">
      <alignment vertical="center"/>
    </xf>
    <xf numFmtId="10" fontId="15" fillId="4" borderId="74" applyNumberFormat="0" applyBorder="0" applyAlignment="0" applyProtection="0"/>
    <xf numFmtId="0" fontId="5" fillId="67" borderId="144" applyNumberFormat="0" applyProtection="0">
      <alignment horizontal="left" vertical="center" indent="1"/>
    </xf>
    <xf numFmtId="4" fontId="148" fillId="61" borderId="144" applyNumberFormat="0" applyProtection="0">
      <alignment horizontal="right" vertical="center"/>
    </xf>
    <xf numFmtId="0" fontId="67" fillId="19" borderId="147" applyNumberFormat="0" applyAlignment="0" applyProtection="0"/>
    <xf numFmtId="4" fontId="150" fillId="3" borderId="145" applyNumberFormat="0" applyProtection="0">
      <alignment horizontal="left" vertical="center" indent="1"/>
    </xf>
    <xf numFmtId="4" fontId="148" fillId="62" borderId="144" applyNumberFormat="0" applyProtection="0">
      <alignment horizontal="right" vertical="center"/>
    </xf>
    <xf numFmtId="0" fontId="67" fillId="19" borderId="140" applyNumberFormat="0" applyAlignment="0" applyProtection="0"/>
    <xf numFmtId="185" fontId="67" fillId="19" borderId="140" applyNumberFormat="0" applyAlignment="0" applyProtection="0"/>
    <xf numFmtId="185" fontId="67" fillId="19" borderId="140" applyNumberFormat="0" applyAlignment="0" applyProtection="0"/>
    <xf numFmtId="185" fontId="67" fillId="19" borderId="147" applyNumberFormat="0" applyAlignment="0" applyProtection="0"/>
    <xf numFmtId="4" fontId="148" fillId="60" borderId="144" applyNumberFormat="0" applyProtection="0">
      <alignment horizontal="right" vertical="center"/>
    </xf>
    <xf numFmtId="0" fontId="5" fillId="67" borderId="118" applyNumberFormat="0" applyProtection="0">
      <alignment horizontal="left" vertical="top" indent="1"/>
    </xf>
    <xf numFmtId="0" fontId="67" fillId="19" borderId="147" applyNumberFormat="0" applyAlignment="0" applyProtection="0"/>
    <xf numFmtId="4" fontId="148" fillId="65" borderId="112" applyNumberFormat="0" applyProtection="0">
      <alignment horizontal="right" vertical="center"/>
    </xf>
    <xf numFmtId="0" fontId="5" fillId="5" borderId="112" applyNumberFormat="0" applyProtection="0">
      <alignment horizontal="left" vertical="center" indent="1"/>
    </xf>
    <xf numFmtId="185" fontId="57" fillId="40"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84" fillId="40" borderId="24" applyNumberFormat="0" applyAlignment="0" applyProtection="0"/>
    <xf numFmtId="4" fontId="149" fillId="67" borderId="118" applyNumberFormat="0" applyProtection="0">
      <alignment vertical="center"/>
    </xf>
    <xf numFmtId="185" fontId="67" fillId="19" borderId="147" applyNumberFormat="0" applyAlignment="0" applyProtection="0"/>
    <xf numFmtId="186" fontId="115" fillId="0" borderId="88" applyNumberFormat="0" applyFill="0" applyBorder="0" applyProtection="0">
      <alignment horizontal="left"/>
    </xf>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185" fontId="67" fillId="19" borderId="147" applyNumberFormat="0" applyAlignment="0" applyProtection="0"/>
    <xf numFmtId="0" fontId="57" fillId="40" borderId="114" applyNumberFormat="0" applyAlignment="0" applyProtection="0"/>
    <xf numFmtId="0" fontId="67" fillId="19" borderId="129" applyNumberFormat="0" applyAlignment="0" applyProtection="0"/>
    <xf numFmtId="0" fontId="67" fillId="19" borderId="147" applyNumberFormat="0" applyAlignment="0" applyProtection="0"/>
    <xf numFmtId="186" fontId="115" fillId="0" borderId="132" applyNumberFormat="0" applyFill="0" applyBorder="0" applyProtection="0">
      <alignment horizontal="right"/>
    </xf>
    <xf numFmtId="0" fontId="67" fillId="19" borderId="133" applyNumberFormat="0" applyAlignment="0" applyProtection="0"/>
    <xf numFmtId="0" fontId="67" fillId="19" borderId="147" applyNumberFormat="0" applyAlignment="0" applyProtection="0"/>
    <xf numFmtId="185" fontId="67" fillId="19" borderId="140" applyNumberFormat="0" applyAlignment="0" applyProtection="0"/>
    <xf numFmtId="0"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47"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7" fillId="44" borderId="115" applyNumberFormat="0" applyFont="0" applyAlignment="0" applyProtection="0"/>
    <xf numFmtId="0" fontId="67" fillId="19" borderId="129" applyNumberFormat="0" applyAlignment="0" applyProtection="0"/>
    <xf numFmtId="4" fontId="148" fillId="62" borderId="144" applyNumberFormat="0" applyProtection="0">
      <alignment horizontal="right" vertical="center"/>
    </xf>
    <xf numFmtId="0" fontId="67" fillId="19" borderId="140" applyNumberFormat="0" applyAlignment="0" applyProtection="0"/>
    <xf numFmtId="186" fontId="113" fillId="0" borderId="128" applyNumberFormat="0" applyFill="0" applyBorder="0" applyProtection="0">
      <alignment horizontal="left"/>
    </xf>
    <xf numFmtId="185" fontId="67" fillId="19" borderId="147" applyNumberFormat="0" applyAlignment="0" applyProtection="0"/>
    <xf numFmtId="0" fontId="67" fillId="19" borderId="129" applyNumberFormat="0" applyAlignment="0" applyProtection="0"/>
    <xf numFmtId="4" fontId="148" fillId="65" borderId="144" applyNumberFormat="0" applyProtection="0">
      <alignment horizontal="right" vertical="center"/>
    </xf>
    <xf numFmtId="0" fontId="67" fillId="19" borderId="14" applyNumberFormat="0" applyAlignment="0" applyProtection="0"/>
    <xf numFmtId="4" fontId="148" fillId="63" borderId="112" applyNumberFormat="0" applyProtection="0">
      <alignment horizontal="right" vertical="center"/>
    </xf>
    <xf numFmtId="185" fontId="67" fillId="19" borderId="147" applyNumberFormat="0" applyAlignment="0" applyProtection="0"/>
    <xf numFmtId="185" fontId="67" fillId="19" borderId="14" applyNumberFormat="0" applyAlignment="0" applyProtection="0"/>
    <xf numFmtId="4" fontId="148" fillId="55" borderId="118" applyNumberFormat="0" applyProtection="0">
      <alignment horizontal="left" vertical="center" indent="1"/>
    </xf>
    <xf numFmtId="0" fontId="67" fillId="19" borderId="14" applyNumberFormat="0" applyAlignment="0" applyProtection="0"/>
    <xf numFmtId="0" fontId="5" fillId="44" borderId="66" applyNumberFormat="0" applyFont="0" applyAlignment="0" applyProtection="0"/>
    <xf numFmtId="4" fontId="148" fillId="5" borderId="112" applyNumberFormat="0" applyProtection="0">
      <alignment horizontal="right" vertical="center"/>
    </xf>
    <xf numFmtId="185" fontId="57" fillId="40" borderId="147"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6" fontId="115" fillId="0" borderId="146" applyNumberFormat="0" applyFill="0" applyBorder="0" applyProtection="0">
      <alignment horizontal="left"/>
    </xf>
    <xf numFmtId="185" fontId="67" fillId="19" borderId="147" applyNumberFormat="0" applyAlignment="0" applyProtection="0"/>
    <xf numFmtId="186" fontId="115" fillId="0" borderId="120" applyNumberFormat="0" applyFill="0" applyBorder="0" applyProtection="0">
      <alignment horizontal="right"/>
    </xf>
    <xf numFmtId="185" fontId="67" fillId="19" borderId="147" applyNumberFormat="0" applyAlignment="0" applyProtection="0"/>
    <xf numFmtId="0" fontId="67" fillId="19" borderId="147" applyNumberFormat="0" applyAlignment="0" applyProtection="0"/>
    <xf numFmtId="0" fontId="67" fillId="19" borderId="133" applyNumberFormat="0" applyAlignment="0" applyProtection="0"/>
    <xf numFmtId="0" fontId="67" fillId="19" borderId="129" applyNumberFormat="0" applyAlignment="0" applyProtection="0"/>
    <xf numFmtId="0" fontId="67" fillId="19" borderId="129" applyNumberFormat="0" applyAlignment="0" applyProtection="0"/>
    <xf numFmtId="0" fontId="19" fillId="0" borderId="131">
      <alignment horizontal="center" vertical="center"/>
    </xf>
    <xf numFmtId="0"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3" fontId="61" fillId="4" borderId="149">
      <alignment horizontal="right" vertical="center" indent="1"/>
    </xf>
    <xf numFmtId="0" fontId="57" fillId="40" borderId="129" applyNumberFormat="0" applyAlignment="0" applyProtection="0"/>
    <xf numFmtId="0" fontId="67" fillId="19" borderId="133" applyNumberFormat="0" applyAlignment="0" applyProtection="0"/>
    <xf numFmtId="0" fontId="57" fillId="40" borderId="147"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185" fontId="67" fillId="19" borderId="14" applyNumberFormat="0" applyAlignment="0" applyProtection="0"/>
    <xf numFmtId="185" fontId="67" fillId="19" borderId="14" applyNumberFormat="0" applyAlignment="0" applyProtection="0"/>
    <xf numFmtId="185" fontId="61" fillId="42" borderId="74">
      <alignment horizontal="right" vertical="center" indent="1"/>
    </xf>
    <xf numFmtId="185" fontId="62" fillId="4" borderId="74">
      <alignment horizontal="left" vertical="center" indent="1"/>
    </xf>
    <xf numFmtId="185" fontId="42" fillId="4" borderId="74">
      <alignment horizontal="left" vertical="center" indent="1"/>
    </xf>
    <xf numFmtId="185" fontId="63" fillId="13" borderId="74">
      <alignment horizontal="center" vertical="center"/>
    </xf>
    <xf numFmtId="185" fontId="41" fillId="5" borderId="74">
      <alignment horizontal="center" vertical="center"/>
    </xf>
    <xf numFmtId="185" fontId="43" fillId="4" borderId="74">
      <alignment horizontal="left" vertical="center" indent="1"/>
    </xf>
    <xf numFmtId="185" fontId="43" fillId="4" borderId="74">
      <alignment horizontal="left" indent="1"/>
    </xf>
    <xf numFmtId="185" fontId="61" fillId="4" borderId="74">
      <alignment horizontal="right" vertical="center" indent="1"/>
    </xf>
    <xf numFmtId="185" fontId="64" fillId="10" borderId="74">
      <alignment horizontal="left" vertical="center" indent="1"/>
    </xf>
    <xf numFmtId="185" fontId="65" fillId="10" borderId="74">
      <alignment horizontal="left" vertical="center" indent="1"/>
    </xf>
    <xf numFmtId="185" fontId="40" fillId="10" borderId="74">
      <alignment horizontal="left" vertical="center" indent="1"/>
    </xf>
    <xf numFmtId="185" fontId="42" fillId="4" borderId="74">
      <alignment horizontal="left" vertical="center" indent="1"/>
    </xf>
    <xf numFmtId="185" fontId="63" fillId="43" borderId="74">
      <alignment horizontal="left" vertical="center" indent="1"/>
    </xf>
    <xf numFmtId="0" fontId="84" fillId="40" borderId="24" applyNumberFormat="0" applyAlignment="0" applyProtection="0"/>
    <xf numFmtId="0" fontId="84" fillId="40" borderId="24" applyNumberFormat="0" applyAlignment="0" applyProtection="0"/>
    <xf numFmtId="0" fontId="5" fillId="67" borderId="112" applyNumberFormat="0" applyProtection="0">
      <alignment horizontal="left" vertical="top" indent="1"/>
    </xf>
    <xf numFmtId="4" fontId="148" fillId="67" borderId="137" applyNumberFormat="0" applyProtection="0">
      <alignment horizontal="right" vertical="center"/>
    </xf>
    <xf numFmtId="4" fontId="148" fillId="58" borderId="144" applyNumberFormat="0" applyProtection="0">
      <alignment horizontal="right" vertical="center"/>
    </xf>
    <xf numFmtId="0" fontId="8" fillId="3" borderId="118" applyNumberFormat="0" applyProtection="0">
      <alignment horizontal="left" vertical="top" indent="1"/>
    </xf>
    <xf numFmtId="0" fontId="67" fillId="19" borderId="121" applyNumberFormat="0" applyAlignment="0" applyProtection="0"/>
    <xf numFmtId="4" fontId="148" fillId="63" borderId="112" applyNumberFormat="0" applyProtection="0">
      <alignment horizontal="right" vertical="center"/>
    </xf>
    <xf numFmtId="0" fontId="5" fillId="3" borderId="112" applyNumberFormat="0" applyProtection="0">
      <alignment horizontal="left" vertical="center" indent="1"/>
    </xf>
    <xf numFmtId="4" fontId="150" fillId="3" borderId="113" applyNumberFormat="0" applyProtection="0">
      <alignment horizontal="left" vertical="center" indent="1"/>
    </xf>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 applyNumberFormat="0" applyAlignment="0" applyProtection="0"/>
    <xf numFmtId="185" fontId="67" fillId="19" borderId="147" applyNumberFormat="0" applyAlignment="0" applyProtection="0"/>
    <xf numFmtId="185" fontId="84" fillId="40" borderId="24" applyNumberFormat="0" applyAlignment="0" applyProtection="0"/>
    <xf numFmtId="0" fontId="67" fillId="19" borderId="147" applyNumberFormat="0" applyAlignment="0" applyProtection="0"/>
    <xf numFmtId="4" fontId="146" fillId="5" borderId="119" applyNumberFormat="0" applyProtection="0">
      <alignment horizontal="left" vertical="center" indent="1"/>
    </xf>
    <xf numFmtId="0" fontId="67" fillId="19" borderId="133"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0" applyNumberFormat="0" applyAlignment="0" applyProtection="0"/>
    <xf numFmtId="185" fontId="67" fillId="19" borderId="140" applyNumberFormat="0" applyAlignment="0" applyProtection="0"/>
    <xf numFmtId="0" fontId="67" fillId="19" borderId="140" applyNumberFormat="0" applyAlignment="0" applyProtection="0"/>
    <xf numFmtId="185"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57" fillId="40" borderId="114" applyNumberFormat="0" applyAlignment="0" applyProtection="0"/>
    <xf numFmtId="0" fontId="67" fillId="19" borderId="147" applyNumberFormat="0" applyAlignment="0" applyProtection="0"/>
    <xf numFmtId="185" fontId="7" fillId="44" borderId="148" applyNumberFormat="0" applyFont="0" applyAlignment="0" applyProtection="0"/>
    <xf numFmtId="0" fontId="67" fillId="19" borderId="147" applyNumberFormat="0" applyAlignment="0" applyProtection="0"/>
    <xf numFmtId="0" fontId="67" fillId="19" borderId="129" applyNumberFormat="0" applyAlignment="0" applyProtection="0"/>
    <xf numFmtId="0" fontId="67" fillId="19" borderId="14" applyNumberFormat="0" applyAlignment="0" applyProtection="0"/>
    <xf numFmtId="4" fontId="146" fillId="55" borderId="144" applyNumberFormat="0" applyProtection="0">
      <alignment vertical="center"/>
    </xf>
    <xf numFmtId="4" fontId="148" fillId="57" borderId="112" applyNumberFormat="0" applyProtection="0">
      <alignment horizontal="right" vertical="center"/>
    </xf>
    <xf numFmtId="4" fontId="148" fillId="62" borderId="112" applyNumberFormat="0" applyProtection="0">
      <alignment horizontal="right" vertical="center"/>
    </xf>
    <xf numFmtId="4" fontId="148" fillId="64" borderId="137" applyNumberFormat="0" applyProtection="0">
      <alignment horizontal="right" vertical="center"/>
    </xf>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0" fontId="40" fillId="10" borderId="74">
      <alignment horizontal="left" vertical="center" indent="1"/>
    </xf>
    <xf numFmtId="0" fontId="41" fillId="5" borderId="74">
      <alignment horizontal="center" vertical="center"/>
    </xf>
    <xf numFmtId="0" fontId="42" fillId="4" borderId="74">
      <alignment horizontal="left" vertical="center" indent="1"/>
    </xf>
    <xf numFmtId="3" fontId="41" fillId="4" borderId="74">
      <alignment horizontal="right" vertical="center" indent="1"/>
    </xf>
    <xf numFmtId="0" fontId="42" fillId="4" borderId="74">
      <alignment horizontal="left" vertical="center" indent="1"/>
    </xf>
    <xf numFmtId="3" fontId="41" fillId="4" borderId="74">
      <alignment horizontal="right" vertical="center" indent="1"/>
    </xf>
    <xf numFmtId="0" fontId="43" fillId="4" borderId="74">
      <alignment horizontal="left" indent="1"/>
    </xf>
    <xf numFmtId="165" fontId="7"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0" fontId="57" fillId="40" borderId="65" applyNumberFormat="0" applyAlignment="0" applyProtection="0"/>
    <xf numFmtId="0" fontId="57" fillId="40" borderId="65" applyNumberFormat="0" applyAlignment="0" applyProtection="0"/>
    <xf numFmtId="168" fontId="60" fillId="42" borderId="74">
      <alignment horizontal="right" vertical="center" indent="1"/>
    </xf>
    <xf numFmtId="3" fontId="60" fillId="4" borderId="74">
      <alignment horizontal="right" vertical="center" indent="1"/>
    </xf>
    <xf numFmtId="0" fontId="61" fillId="42" borderId="74">
      <alignment horizontal="right" vertical="center" indent="1"/>
    </xf>
    <xf numFmtId="3" fontId="61" fillId="4" borderId="74">
      <alignment horizontal="right" vertical="center" indent="1"/>
    </xf>
    <xf numFmtId="170" fontId="61" fillId="4" borderId="74">
      <alignment horizontal="right" vertical="center" indent="1"/>
    </xf>
    <xf numFmtId="0" fontId="62" fillId="4" borderId="74">
      <alignment horizontal="left" vertical="center" indent="1"/>
    </xf>
    <xf numFmtId="0" fontId="63" fillId="13" borderId="74">
      <alignment horizontal="center" vertical="center"/>
    </xf>
    <xf numFmtId="168" fontId="60" fillId="4" borderId="74">
      <alignment horizontal="right" vertical="center" indent="1"/>
    </xf>
    <xf numFmtId="3" fontId="60" fillId="4" borderId="74">
      <alignment horizontal="right" vertical="center" indent="1"/>
    </xf>
    <xf numFmtId="0" fontId="43" fillId="4" borderId="74">
      <alignment horizontal="left" vertical="center" indent="1"/>
    </xf>
    <xf numFmtId="0" fontId="61" fillId="4" borderId="74">
      <alignment horizontal="right" vertical="center" indent="1"/>
    </xf>
    <xf numFmtId="3" fontId="61" fillId="4" borderId="74">
      <alignment horizontal="right" vertical="center" indent="1"/>
    </xf>
    <xf numFmtId="0" fontId="64" fillId="10" borderId="74">
      <alignment horizontal="left" vertical="center" indent="1"/>
    </xf>
    <xf numFmtId="0" fontId="65" fillId="10" borderId="74">
      <alignment horizontal="left" vertical="center" indent="1"/>
    </xf>
    <xf numFmtId="0" fontId="63" fillId="43" borderId="74">
      <alignment horizontal="left" vertical="center" indent="1"/>
    </xf>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5" fillId="44" borderId="66" applyNumberFormat="0" applyFont="0" applyAlignment="0" applyProtection="0"/>
    <xf numFmtId="0" fontId="7" fillId="44" borderId="66" applyNumberFormat="0" applyFont="0" applyAlignment="0" applyProtection="0"/>
    <xf numFmtId="0" fontId="67" fillId="19" borderId="65" applyNumberFormat="0" applyAlignment="0" applyProtection="0"/>
    <xf numFmtId="10" fontId="15" fillId="4" borderId="74" applyNumberFormat="0" applyBorder="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7" fillId="44" borderId="66" applyNumberFormat="0" applyFont="0" applyAlignment="0" applyProtection="0"/>
    <xf numFmtId="0" fontId="84" fillId="40" borderId="67" applyNumberFormat="0" applyAlignment="0" applyProtection="0"/>
    <xf numFmtId="0" fontId="84" fillId="40" borderId="67" applyNumberFormat="0" applyAlignment="0" applyProtection="0"/>
    <xf numFmtId="0" fontId="18" fillId="0" borderId="68" applyNumberFormat="0" applyFill="0" applyAlignment="0" applyProtection="0"/>
    <xf numFmtId="0" fontId="57" fillId="40" borderId="65" applyNumberFormat="0" applyAlignment="0" applyProtection="0"/>
    <xf numFmtId="165" fontId="5" fillId="0" borderId="0" applyFont="0" applyFill="0" applyBorder="0" applyAlignment="0" applyProtection="0"/>
    <xf numFmtId="4" fontId="148" fillId="58" borderId="118" applyNumberFormat="0" applyProtection="0">
      <alignment horizontal="right" vertical="center"/>
    </xf>
    <xf numFmtId="165" fontId="1" fillId="0" borderId="0" applyFont="0" applyFill="0" applyBorder="0" applyAlignment="0" applyProtection="0"/>
    <xf numFmtId="165" fontId="1" fillId="0" borderId="0" applyFont="0" applyFill="0" applyBorder="0" applyAlignment="0" applyProtection="0"/>
    <xf numFmtId="0" fontId="5" fillId="44" borderId="66" applyNumberFormat="0" applyFont="0" applyAlignment="0" applyProtection="0"/>
    <xf numFmtId="0" fontId="84" fillId="40" borderId="67" applyNumberFormat="0" applyAlignment="0" applyProtection="0"/>
    <xf numFmtId="4" fontId="146" fillId="55" borderId="69" applyNumberFormat="0" applyProtection="0">
      <alignment vertical="center"/>
    </xf>
    <xf numFmtId="4" fontId="146" fillId="55" borderId="69" applyNumberFormat="0" applyProtection="0">
      <alignment vertical="center"/>
    </xf>
    <xf numFmtId="4" fontId="147" fillId="55" borderId="69" applyNumberFormat="0" applyProtection="0">
      <alignment vertical="center"/>
    </xf>
    <xf numFmtId="4" fontId="147" fillId="55" borderId="69" applyNumberFormat="0" applyProtection="0">
      <alignment vertical="center"/>
    </xf>
    <xf numFmtId="4" fontId="148" fillId="55" borderId="69" applyNumberFormat="0" applyProtection="0">
      <alignment horizontal="left" vertical="center" indent="1"/>
    </xf>
    <xf numFmtId="4" fontId="148" fillId="55" borderId="69" applyNumberFormat="0" applyProtection="0">
      <alignment horizontal="left" vertical="center" indent="1"/>
    </xf>
    <xf numFmtId="0" fontId="51" fillId="55" borderId="69" applyNumberFormat="0" applyProtection="0">
      <alignment horizontal="left" vertical="top" indent="1"/>
    </xf>
    <xf numFmtId="4" fontId="148" fillId="57" borderId="69" applyNumberFormat="0" applyProtection="0">
      <alignment horizontal="right" vertical="center"/>
    </xf>
    <xf numFmtId="4" fontId="148" fillId="57" borderId="69" applyNumberFormat="0" applyProtection="0">
      <alignment horizontal="right" vertical="center"/>
    </xf>
    <xf numFmtId="4" fontId="148" fillId="58" borderId="69" applyNumberFormat="0" applyProtection="0">
      <alignment horizontal="right" vertical="center"/>
    </xf>
    <xf numFmtId="4" fontId="148" fillId="58" borderId="69" applyNumberFormat="0" applyProtection="0">
      <alignment horizontal="right" vertical="center"/>
    </xf>
    <xf numFmtId="4" fontId="148" fillId="59" borderId="69" applyNumberFormat="0" applyProtection="0">
      <alignment horizontal="right" vertical="center"/>
    </xf>
    <xf numFmtId="4" fontId="148" fillId="59" borderId="69" applyNumberFormat="0" applyProtection="0">
      <alignment horizontal="right" vertical="center"/>
    </xf>
    <xf numFmtId="4" fontId="148" fillId="60" borderId="69" applyNumberFormat="0" applyProtection="0">
      <alignment horizontal="right" vertical="center"/>
    </xf>
    <xf numFmtId="4" fontId="148" fillId="60" borderId="69" applyNumberFormat="0" applyProtection="0">
      <alignment horizontal="right" vertical="center"/>
    </xf>
    <xf numFmtId="4" fontId="148" fillId="61" borderId="69" applyNumberFormat="0" applyProtection="0">
      <alignment horizontal="right" vertical="center"/>
    </xf>
    <xf numFmtId="4" fontId="148" fillId="61" borderId="69" applyNumberFormat="0" applyProtection="0">
      <alignment horizontal="right" vertical="center"/>
    </xf>
    <xf numFmtId="4" fontId="148" fillId="62" borderId="69" applyNumberFormat="0" applyProtection="0">
      <alignment horizontal="right" vertical="center"/>
    </xf>
    <xf numFmtId="4" fontId="148" fillId="62" borderId="69" applyNumberFormat="0" applyProtection="0">
      <alignment horizontal="right" vertical="center"/>
    </xf>
    <xf numFmtId="4" fontId="148" fillId="63" borderId="69" applyNumberFormat="0" applyProtection="0">
      <alignment horizontal="right" vertical="center"/>
    </xf>
    <xf numFmtId="4" fontId="148" fillId="63" borderId="69" applyNumberFormat="0" applyProtection="0">
      <alignment horizontal="right" vertical="center"/>
    </xf>
    <xf numFmtId="4" fontId="148" fillId="64" borderId="69" applyNumberFormat="0" applyProtection="0">
      <alignment horizontal="right" vertical="center"/>
    </xf>
    <xf numFmtId="4" fontId="148" fillId="64" borderId="69" applyNumberFormat="0" applyProtection="0">
      <alignment horizontal="right" vertical="center"/>
    </xf>
    <xf numFmtId="4" fontId="148" fillId="65" borderId="69" applyNumberFormat="0" applyProtection="0">
      <alignment horizontal="right" vertical="center"/>
    </xf>
    <xf numFmtId="4" fontId="148" fillId="65" borderId="69" applyNumberFormat="0" applyProtection="0">
      <alignment horizontal="right" vertical="center"/>
    </xf>
    <xf numFmtId="4" fontId="148" fillId="5" borderId="69" applyNumberFormat="0" applyProtection="0">
      <alignment horizontal="right" vertical="center"/>
    </xf>
    <xf numFmtId="4" fontId="148" fillId="5" borderId="69" applyNumberFormat="0" applyProtection="0">
      <alignment horizontal="right" vertical="center"/>
    </xf>
    <xf numFmtId="0" fontId="5" fillId="56" borderId="69" applyNumberFormat="0" applyProtection="0">
      <alignment horizontal="left" vertical="center" indent="1"/>
    </xf>
    <xf numFmtId="0" fontId="5" fillId="56" borderId="69" applyNumberFormat="0" applyProtection="0">
      <alignment horizontal="left" vertical="center" indent="1"/>
    </xf>
    <xf numFmtId="0" fontId="5" fillId="56" borderId="69" applyNumberFormat="0" applyProtection="0">
      <alignment horizontal="left" vertical="top" indent="1"/>
    </xf>
    <xf numFmtId="0" fontId="5" fillId="56" borderId="69" applyNumberFormat="0" applyProtection="0">
      <alignment horizontal="left" vertical="top" indent="1"/>
    </xf>
    <xf numFmtId="0" fontId="5" fillId="3" borderId="69" applyNumberFormat="0" applyProtection="0">
      <alignment horizontal="left" vertical="center" indent="1"/>
    </xf>
    <xf numFmtId="0" fontId="5" fillId="3" borderId="69" applyNumberFormat="0" applyProtection="0">
      <alignment horizontal="left" vertical="center" indent="1"/>
    </xf>
    <xf numFmtId="0" fontId="5" fillId="3" borderId="69" applyNumberFormat="0" applyProtection="0">
      <alignment horizontal="left" vertical="top" indent="1"/>
    </xf>
    <xf numFmtId="0" fontId="5" fillId="3" borderId="69" applyNumberFormat="0" applyProtection="0">
      <alignment horizontal="left" vertical="top" indent="1"/>
    </xf>
    <xf numFmtId="0" fontId="5" fillId="5" borderId="69" applyNumberFormat="0" applyProtection="0">
      <alignment horizontal="left" vertical="center" indent="1"/>
    </xf>
    <xf numFmtId="0" fontId="5" fillId="5" borderId="69" applyNumberFormat="0" applyProtection="0">
      <alignment horizontal="left" vertical="center" indent="1"/>
    </xf>
    <xf numFmtId="0" fontId="5" fillId="5" borderId="69" applyNumberFormat="0" applyProtection="0">
      <alignment horizontal="left" vertical="top" indent="1"/>
    </xf>
    <xf numFmtId="0" fontId="5" fillId="5" borderId="69" applyNumberFormat="0" applyProtection="0">
      <alignment horizontal="left" vertical="top" indent="1"/>
    </xf>
    <xf numFmtId="0" fontId="5" fillId="67" borderId="69" applyNumberFormat="0" applyProtection="0">
      <alignment horizontal="left" vertical="center" indent="1"/>
    </xf>
    <xf numFmtId="0" fontId="5" fillId="67" borderId="69" applyNumberFormat="0" applyProtection="0">
      <alignment horizontal="left" vertical="center" indent="1"/>
    </xf>
    <xf numFmtId="0" fontId="5" fillId="67" borderId="69" applyNumberFormat="0" applyProtection="0">
      <alignment horizontal="left" vertical="top" indent="1"/>
    </xf>
    <xf numFmtId="0" fontId="5" fillId="67" borderId="69" applyNumberFormat="0" applyProtection="0">
      <alignment horizontal="left" vertical="top" indent="1"/>
    </xf>
    <xf numFmtId="4" fontId="148" fillId="67" borderId="69" applyNumberFormat="0" applyProtection="0">
      <alignment vertical="center"/>
    </xf>
    <xf numFmtId="4" fontId="148" fillId="67" borderId="69" applyNumberFormat="0" applyProtection="0">
      <alignment vertical="center"/>
    </xf>
    <xf numFmtId="4" fontId="149" fillId="67" borderId="69" applyNumberFormat="0" applyProtection="0">
      <alignment vertical="center"/>
    </xf>
    <xf numFmtId="4" fontId="149" fillId="67" borderId="69" applyNumberFormat="0" applyProtection="0">
      <alignment vertical="center"/>
    </xf>
    <xf numFmtId="4" fontId="146" fillId="5" borderId="70" applyNumberFormat="0" applyProtection="0">
      <alignment horizontal="left" vertical="center" indent="1"/>
    </xf>
    <xf numFmtId="4" fontId="146" fillId="5" borderId="70" applyNumberFormat="0" applyProtection="0">
      <alignment horizontal="left" vertical="center" indent="1"/>
    </xf>
    <xf numFmtId="0" fontId="8" fillId="43" borderId="69" applyNumberFormat="0" applyProtection="0">
      <alignment horizontal="left" vertical="top" indent="1"/>
    </xf>
    <xf numFmtId="4" fontId="148" fillId="67" borderId="69" applyNumberFormat="0" applyProtection="0">
      <alignment horizontal="right" vertical="center"/>
    </xf>
    <xf numFmtId="4" fontId="148" fillId="67" borderId="69" applyNumberFormat="0" applyProtection="0">
      <alignment horizontal="right" vertical="center"/>
    </xf>
    <xf numFmtId="4" fontId="149" fillId="67" borderId="69" applyNumberFormat="0" applyProtection="0">
      <alignment horizontal="right" vertical="center"/>
    </xf>
    <xf numFmtId="4" fontId="149" fillId="67" borderId="69" applyNumberFormat="0" applyProtection="0">
      <alignment horizontal="right" vertical="center"/>
    </xf>
    <xf numFmtId="4" fontId="146" fillId="5" borderId="69" applyNumberFormat="0" applyProtection="0">
      <alignment horizontal="left" vertical="center" indent="1"/>
    </xf>
    <xf numFmtId="4" fontId="146" fillId="5" borderId="69" applyNumberFormat="0" applyProtection="0">
      <alignment horizontal="left" vertical="center" indent="1"/>
    </xf>
    <xf numFmtId="0" fontId="8" fillId="3" borderId="69" applyNumberFormat="0" applyProtection="0">
      <alignment horizontal="left" vertical="top" indent="1"/>
    </xf>
    <xf numFmtId="4" fontId="150" fillId="3" borderId="70" applyNumberFormat="0" applyProtection="0">
      <alignment horizontal="left" vertical="center" indent="1"/>
    </xf>
    <xf numFmtId="4" fontId="150" fillId="3" borderId="70" applyNumberFormat="0" applyProtection="0">
      <alignment horizontal="left" vertical="center" indent="1"/>
    </xf>
    <xf numFmtId="4" fontId="151" fillId="67" borderId="69" applyNumberFormat="0" applyProtection="0">
      <alignment horizontal="right" vertical="center"/>
    </xf>
    <xf numFmtId="4" fontId="151" fillId="67" borderId="69" applyNumberFormat="0" applyProtection="0">
      <alignment horizontal="right" vertical="center"/>
    </xf>
    <xf numFmtId="185" fontId="57" fillId="40" borderId="65" applyNumberFormat="0" applyAlignment="0" applyProtection="0"/>
    <xf numFmtId="185" fontId="57" fillId="40" borderId="65" applyNumberFormat="0" applyAlignment="0" applyProtection="0"/>
    <xf numFmtId="185" fontId="61" fillId="42" borderId="74">
      <alignment horizontal="right" vertical="center" indent="1"/>
    </xf>
    <xf numFmtId="185" fontId="62" fillId="4" borderId="74">
      <alignment horizontal="left" vertical="center" indent="1"/>
    </xf>
    <xf numFmtId="185" fontId="42" fillId="4" borderId="74">
      <alignment horizontal="left" vertical="center" indent="1"/>
    </xf>
    <xf numFmtId="185" fontId="63" fillId="13" borderId="74">
      <alignment horizontal="center" vertical="center"/>
    </xf>
    <xf numFmtId="185" fontId="41" fillId="5" borderId="74">
      <alignment horizontal="center" vertical="center"/>
    </xf>
    <xf numFmtId="185" fontId="43" fillId="4" borderId="74">
      <alignment horizontal="left" vertical="center" indent="1"/>
    </xf>
    <xf numFmtId="185" fontId="43" fillId="4" borderId="74">
      <alignment horizontal="left" indent="1"/>
    </xf>
    <xf numFmtId="185" fontId="61" fillId="4" borderId="74">
      <alignment horizontal="right" vertical="center" indent="1"/>
    </xf>
    <xf numFmtId="185" fontId="64" fillId="10" borderId="74">
      <alignment horizontal="left" vertical="center" indent="1"/>
    </xf>
    <xf numFmtId="185" fontId="65" fillId="10" borderId="74">
      <alignment horizontal="left" vertical="center" indent="1"/>
    </xf>
    <xf numFmtId="185" fontId="40" fillId="10" borderId="74">
      <alignment horizontal="left" vertical="center" indent="1"/>
    </xf>
    <xf numFmtId="185" fontId="42" fillId="4" borderId="74">
      <alignment horizontal="left" vertical="center" indent="1"/>
    </xf>
    <xf numFmtId="185" fontId="63" fillId="43" borderId="74">
      <alignment horizontal="left" vertical="center" indent="1"/>
    </xf>
    <xf numFmtId="165" fontId="5" fillId="0" borderId="0" applyFont="0" applyFill="0" applyBorder="0" applyAlignment="0" applyProtection="0"/>
    <xf numFmtId="165" fontId="118" fillId="0" borderId="0" applyFont="0" applyFill="0" applyBorder="0" applyAlignment="0" applyProtection="0"/>
    <xf numFmtId="185" fontId="7" fillId="44" borderId="66" applyNumberFormat="0" applyFont="0" applyAlignment="0" applyProtection="0"/>
    <xf numFmtId="185" fontId="5" fillId="44" borderId="66" applyNumberFormat="0" applyFon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85" fontId="67" fillId="19" borderId="65" applyNumberFormat="0" applyAlignment="0" applyProtection="0"/>
    <xf numFmtId="165" fontId="1" fillId="0" borderId="0" applyFont="0" applyFill="0" applyBorder="0" applyAlignment="0" applyProtection="0"/>
    <xf numFmtId="185" fontId="7" fillId="44" borderId="66" applyNumberFormat="0" applyFont="0" applyAlignment="0" applyProtection="0"/>
    <xf numFmtId="0" fontId="7" fillId="44" borderId="66" applyNumberFormat="0" applyFont="0" applyAlignment="0" applyProtection="0"/>
    <xf numFmtId="0" fontId="7" fillId="44" borderId="66" applyNumberFormat="0" applyFont="0" applyAlignment="0" applyProtection="0"/>
    <xf numFmtId="185" fontId="84" fillId="40" borderId="67" applyNumberFormat="0" applyAlignment="0" applyProtection="0"/>
    <xf numFmtId="185" fontId="84" fillId="40" borderId="67" applyNumberFormat="0" applyAlignment="0" applyProtection="0"/>
    <xf numFmtId="185" fontId="18" fillId="0" borderId="68" applyNumberFormat="0" applyFill="0" applyAlignment="0" applyProtection="0"/>
    <xf numFmtId="165" fontId="1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33" applyNumberFormat="0" applyAlignment="0" applyProtection="0"/>
    <xf numFmtId="0" fontId="57" fillId="40" borderId="133" applyNumberFormat="0" applyAlignment="0" applyProtection="0"/>
    <xf numFmtId="0" fontId="67" fillId="19" borderId="129"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185" fontId="84" fillId="40" borderId="142" applyNumberFormat="0" applyAlignment="0" applyProtection="0"/>
    <xf numFmtId="0" fontId="67" fillId="19" borderId="129" applyNumberFormat="0" applyAlignment="0" applyProtection="0"/>
    <xf numFmtId="185" fontId="67" fillId="19" borderId="147" applyNumberFormat="0" applyAlignment="0" applyProtection="0"/>
    <xf numFmtId="185" fontId="67" fillId="19" borderId="140" applyNumberFormat="0" applyAlignment="0" applyProtection="0"/>
    <xf numFmtId="185" fontId="67" fillId="19" borderId="140" applyNumberFormat="0" applyAlignment="0" applyProtection="0"/>
    <xf numFmtId="185" fontId="67" fillId="19" borderId="147" applyNumberFormat="0" applyAlignment="0" applyProtection="0"/>
    <xf numFmtId="0" fontId="67" fillId="19" borderId="129" applyNumberFormat="0" applyAlignment="0" applyProtection="0"/>
    <xf numFmtId="185" fontId="67" fillId="19" borderId="140" applyNumberFormat="0" applyAlignment="0" applyProtection="0"/>
    <xf numFmtId="0" fontId="67" fillId="19" borderId="114" applyNumberFormat="0" applyAlignment="0" applyProtection="0"/>
    <xf numFmtId="0" fontId="67" fillId="19" borderId="114" applyNumberFormat="0" applyAlignment="0" applyProtection="0"/>
    <xf numFmtId="4" fontId="149" fillId="67" borderId="118" applyNumberFormat="0" applyProtection="0">
      <alignment horizontal="right" vertical="center"/>
    </xf>
    <xf numFmtId="185" fontId="67" fillId="19" borderId="140" applyNumberFormat="0" applyAlignment="0" applyProtection="0"/>
    <xf numFmtId="0" fontId="67" fillId="19" borderId="147" applyNumberFormat="0" applyAlignment="0" applyProtection="0"/>
    <xf numFmtId="0" fontId="67" fillId="19" borderId="133" applyNumberFormat="0" applyAlignment="0" applyProtection="0"/>
    <xf numFmtId="0" fontId="67" fillId="19" borderId="121"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7" applyNumberFormat="0" applyAlignment="0" applyProtection="0"/>
    <xf numFmtId="0" fontId="67" fillId="19" borderId="147" applyNumberFormat="0" applyAlignment="0" applyProtection="0"/>
    <xf numFmtId="0" fontId="57" fillId="40" borderId="114" applyNumberFormat="0" applyAlignment="0" applyProtection="0"/>
    <xf numFmtId="0" fontId="67" fillId="19" borderId="140" applyNumberFormat="0" applyAlignment="0" applyProtection="0"/>
    <xf numFmtId="0" fontId="84" fillId="40" borderId="142" applyNumberFormat="0" applyAlignment="0" applyProtection="0"/>
    <xf numFmtId="185" fontId="84" fillId="40" borderId="142" applyNumberFormat="0" applyAlignment="0" applyProtection="0"/>
    <xf numFmtId="4" fontId="146" fillId="5" borderId="145" applyNumberFormat="0" applyProtection="0">
      <alignment horizontal="left" vertical="center" indent="1"/>
    </xf>
    <xf numFmtId="0" fontId="67" fillId="19" borderId="147" applyNumberFormat="0" applyAlignment="0" applyProtection="0"/>
    <xf numFmtId="0" fontId="67" fillId="19" borderId="133" applyNumberFormat="0" applyAlignment="0" applyProtection="0"/>
    <xf numFmtId="185" fontId="67" fillId="19" borderId="140" applyNumberFormat="0" applyAlignment="0" applyProtection="0"/>
    <xf numFmtId="0" fontId="57" fillId="40" borderId="147" applyNumberFormat="0" applyAlignment="0" applyProtection="0"/>
    <xf numFmtId="0" fontId="67" fillId="19" borderId="133" applyNumberFormat="0" applyAlignment="0" applyProtection="0"/>
    <xf numFmtId="4" fontId="150" fillId="3" borderId="138" applyNumberFormat="0" applyProtection="0">
      <alignment horizontal="left" vertical="center" indent="1"/>
    </xf>
    <xf numFmtId="0" fontId="5" fillId="56" borderId="144" applyNumberFormat="0" applyProtection="0">
      <alignment horizontal="left" vertical="center" indent="1"/>
    </xf>
    <xf numFmtId="4" fontId="148" fillId="62" borderId="144" applyNumberFormat="0" applyProtection="0">
      <alignment horizontal="right" vertical="center"/>
    </xf>
    <xf numFmtId="0" fontId="67" fillId="19" borderId="140" applyNumberFormat="0" applyAlignment="0" applyProtection="0"/>
    <xf numFmtId="0" fontId="67" fillId="19" borderId="129" applyNumberFormat="0" applyAlignment="0" applyProtection="0"/>
    <xf numFmtId="185" fontId="67" fillId="19" borderId="140"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0" fontId="5" fillId="3" borderId="137" applyNumberFormat="0" applyProtection="0">
      <alignment horizontal="left" vertical="top" indent="1"/>
    </xf>
    <xf numFmtId="0" fontId="67" fillId="19" borderId="133" applyNumberFormat="0" applyAlignment="0" applyProtection="0"/>
    <xf numFmtId="185" fontId="67" fillId="19" borderId="140" applyNumberFormat="0" applyAlignment="0" applyProtection="0"/>
    <xf numFmtId="185"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185" fontId="67" fillId="19" borderId="147" applyNumberFormat="0" applyAlignment="0" applyProtection="0"/>
    <xf numFmtId="0" fontId="67" fillId="19" borderId="129" applyNumberFormat="0" applyAlignment="0" applyProtection="0"/>
    <xf numFmtId="186" fontId="113" fillId="0" borderId="139" applyNumberFormat="0" applyFill="0" applyBorder="0" applyProtection="0">
      <alignment horizontal="left"/>
    </xf>
    <xf numFmtId="0" fontId="67" fillId="19" borderId="140" applyNumberFormat="0" applyAlignment="0" applyProtection="0"/>
    <xf numFmtId="0" fontId="5" fillId="5" borderId="137" applyNumberFormat="0" applyProtection="0">
      <alignment horizontal="left" vertical="top" indent="1"/>
    </xf>
    <xf numFmtId="0"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0" fontId="57" fillId="40" borderId="114" applyNumberFormat="0" applyAlignment="0" applyProtection="0"/>
    <xf numFmtId="4" fontId="151" fillId="67" borderId="112" applyNumberFormat="0" applyProtection="0">
      <alignment horizontal="right" vertical="center"/>
    </xf>
    <xf numFmtId="4" fontId="149" fillId="67" borderId="112" applyNumberFormat="0" applyProtection="0">
      <alignment horizontal="right" vertical="center"/>
    </xf>
    <xf numFmtId="4" fontId="148" fillId="67" borderId="112" applyNumberFormat="0" applyProtection="0">
      <alignment vertical="center"/>
    </xf>
    <xf numFmtId="0" fontId="5" fillId="5" borderId="112" applyNumberFormat="0" applyProtection="0">
      <alignment horizontal="left" vertical="center" indent="1"/>
    </xf>
    <xf numFmtId="0" fontId="5" fillId="56" borderId="112" applyNumberFormat="0" applyProtection="0">
      <alignment horizontal="left" vertical="center" indent="1"/>
    </xf>
    <xf numFmtId="4" fontId="148" fillId="64" borderId="112" applyNumberFormat="0" applyProtection="0">
      <alignment horizontal="right" vertical="center"/>
    </xf>
    <xf numFmtId="4" fontId="148" fillId="60" borderId="112" applyNumberFormat="0" applyProtection="0">
      <alignment horizontal="right" vertical="center"/>
    </xf>
    <xf numFmtId="0" fontId="67" fillId="19" borderId="121" applyNumberFormat="0" applyAlignment="0" applyProtection="0"/>
    <xf numFmtId="4" fontId="146" fillId="55" borderId="112" applyNumberFormat="0" applyProtection="0">
      <alignment vertical="center"/>
    </xf>
    <xf numFmtId="4" fontId="148" fillId="55" borderId="144" applyNumberFormat="0" applyProtection="0">
      <alignment horizontal="left" vertical="center" indent="1"/>
    </xf>
    <xf numFmtId="0" fontId="67" fillId="19" borderId="140" applyNumberFormat="0" applyAlignment="0" applyProtection="0"/>
    <xf numFmtId="0" fontId="7" fillId="44" borderId="115" applyNumberFormat="0" applyFon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4" fontId="148" fillId="5" borderId="144" applyNumberFormat="0" applyProtection="0">
      <alignment horizontal="right" vertical="center"/>
    </xf>
    <xf numFmtId="0" fontId="67" fillId="19" borderId="129" applyNumberFormat="0" applyAlignment="0" applyProtection="0"/>
    <xf numFmtId="0" fontId="67" fillId="19" borderId="140" applyNumberFormat="0" applyAlignment="0" applyProtection="0"/>
    <xf numFmtId="185" fontId="7" fillId="44" borderId="148" applyNumberFormat="0" applyFont="0" applyAlignment="0" applyProtection="0"/>
    <xf numFmtId="0" fontId="67" fillId="19" borderId="114" applyNumberFormat="0" applyAlignment="0" applyProtection="0"/>
    <xf numFmtId="4" fontId="146" fillId="5" borderId="119" applyNumberFormat="0" applyProtection="0">
      <alignment horizontal="left" vertical="center" indent="1"/>
    </xf>
    <xf numFmtId="0" fontId="67" fillId="19" borderId="129" applyNumberFormat="0" applyAlignment="0" applyProtection="0"/>
    <xf numFmtId="0" fontId="67" fillId="19" borderId="114" applyNumberFormat="0" applyAlignment="0" applyProtection="0"/>
    <xf numFmtId="185"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4" fontId="149" fillId="67" borderId="144" applyNumberFormat="0" applyProtection="0">
      <alignment horizontal="right" vertical="center"/>
    </xf>
    <xf numFmtId="0" fontId="67" fillId="19" borderId="140" applyNumberFormat="0" applyAlignment="0" applyProtection="0"/>
    <xf numFmtId="185" fontId="67" fillId="19" borderId="147" applyNumberFormat="0" applyAlignment="0" applyProtection="0"/>
    <xf numFmtId="0" fontId="67" fillId="19" borderId="129" applyNumberFormat="0" applyAlignment="0" applyProtection="0"/>
    <xf numFmtId="185" fontId="67" fillId="19" borderId="147" applyNumberFormat="0" applyAlignment="0" applyProtection="0"/>
    <xf numFmtId="4" fontId="148" fillId="67" borderId="144" applyNumberFormat="0" applyProtection="0">
      <alignment horizontal="right" vertical="center"/>
    </xf>
    <xf numFmtId="185" fontId="67" fillId="19" borderId="147" applyNumberFormat="0" applyAlignment="0" applyProtection="0"/>
    <xf numFmtId="0" fontId="67" fillId="19" borderId="147" applyNumberFormat="0" applyAlignment="0" applyProtection="0"/>
    <xf numFmtId="0" fontId="67" fillId="19" borderId="133" applyNumberFormat="0" applyAlignment="0" applyProtection="0"/>
    <xf numFmtId="3" fontId="60" fillId="4" borderId="149">
      <alignment horizontal="right" vertical="center" indent="1"/>
    </xf>
    <xf numFmtId="0" fontId="67" fillId="19" borderId="129" applyNumberFormat="0" applyAlignment="0" applyProtection="0"/>
    <xf numFmtId="185" fontId="67" fillId="19" borderId="147" applyNumberFormat="0" applyAlignment="0" applyProtection="0"/>
    <xf numFmtId="0" fontId="67" fillId="19" borderId="129" applyNumberFormat="0" applyAlignment="0" applyProtection="0"/>
    <xf numFmtId="185" fontId="67" fillId="19" borderId="140" applyNumberFormat="0" applyAlignment="0" applyProtection="0"/>
    <xf numFmtId="185" fontId="67" fillId="19" borderId="140" applyNumberFormat="0" applyAlignment="0" applyProtection="0"/>
    <xf numFmtId="0" fontId="67" fillId="19" borderId="121" applyNumberFormat="0" applyAlignment="0" applyProtection="0"/>
    <xf numFmtId="0" fontId="67" fillId="19" borderId="133" applyNumberFormat="0" applyAlignment="0" applyProtection="0"/>
    <xf numFmtId="0" fontId="67" fillId="19" borderId="133" applyNumberFormat="0" applyAlignment="0" applyProtection="0"/>
    <xf numFmtId="0" fontId="8" fillId="43" borderId="144" applyNumberFormat="0" applyProtection="0">
      <alignment horizontal="left" vertical="top" indent="1"/>
    </xf>
    <xf numFmtId="185"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185" fontId="67" fillId="19" borderId="147" applyNumberFormat="0" applyAlignment="0" applyProtection="0"/>
    <xf numFmtId="4" fontId="149" fillId="67" borderId="144" applyNumberFormat="0" applyProtection="0">
      <alignment horizontal="right" vertical="center"/>
    </xf>
    <xf numFmtId="185" fontId="67" fillId="19" borderId="147" applyNumberFormat="0" applyAlignment="0" applyProtection="0"/>
    <xf numFmtId="185" fontId="67" fillId="19" borderId="140"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29"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4" fontId="148" fillId="59" borderId="144" applyNumberFormat="0" applyProtection="0">
      <alignment horizontal="right" vertical="center"/>
    </xf>
    <xf numFmtId="0" fontId="5" fillId="3" borderId="144" applyNumberFormat="0" applyProtection="0">
      <alignment horizontal="left" vertical="center" indent="1"/>
    </xf>
    <xf numFmtId="0" fontId="67" fillId="19" borderId="129"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47" applyNumberFormat="0" applyAlignment="0" applyProtection="0"/>
    <xf numFmtId="0" fontId="67" fillId="19" borderId="133" applyNumberFormat="0" applyAlignment="0" applyProtection="0"/>
    <xf numFmtId="0" fontId="67" fillId="19" borderId="129" applyNumberFormat="0" applyAlignment="0" applyProtection="0"/>
    <xf numFmtId="185" fontId="67" fillId="19" borderId="147" applyNumberFormat="0" applyAlignment="0" applyProtection="0"/>
    <xf numFmtId="0" fontId="67" fillId="19" borderId="129" applyNumberFormat="0" applyAlignment="0" applyProtection="0"/>
    <xf numFmtId="0" fontId="67" fillId="19" borderId="140" applyNumberFormat="0" applyAlignment="0" applyProtection="0"/>
    <xf numFmtId="4" fontId="146" fillId="5" borderId="112" applyNumberFormat="0" applyProtection="0">
      <alignment horizontal="left" vertical="center" indent="1"/>
    </xf>
    <xf numFmtId="4" fontId="146" fillId="5" borderId="113" applyNumberFormat="0" applyProtection="0">
      <alignment horizontal="left" vertical="center" indent="1"/>
    </xf>
    <xf numFmtId="0" fontId="5" fillId="67" borderId="112" applyNumberFormat="0" applyProtection="0">
      <alignment horizontal="left" vertical="center" indent="1"/>
    </xf>
    <xf numFmtId="0" fontId="5" fillId="3" borderId="112" applyNumberFormat="0" applyProtection="0">
      <alignment horizontal="left" vertical="center" indent="1"/>
    </xf>
    <xf numFmtId="0" fontId="67" fillId="19" borderId="121" applyNumberFormat="0" applyAlignment="0" applyProtection="0"/>
    <xf numFmtId="4" fontId="148" fillId="62" borderId="112" applyNumberFormat="0" applyProtection="0">
      <alignment horizontal="right" vertical="center"/>
    </xf>
    <xf numFmtId="4" fontId="148" fillId="58" borderId="112" applyNumberFormat="0" applyProtection="0">
      <alignment horizontal="right" vertical="center"/>
    </xf>
    <xf numFmtId="4" fontId="147" fillId="55" borderId="112" applyNumberFormat="0" applyProtection="0">
      <alignment vertical="center"/>
    </xf>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33"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9" applyNumberFormat="0" applyAlignment="0" applyProtection="0"/>
    <xf numFmtId="185" fontId="67" fillId="19" borderId="140" applyNumberFormat="0" applyAlignment="0" applyProtection="0"/>
    <xf numFmtId="186" fontId="115" fillId="0" borderId="139" applyNumberFormat="0" applyFill="0" applyBorder="0" applyProtection="0">
      <alignment horizontal="right"/>
    </xf>
    <xf numFmtId="0" fontId="67" fillId="19" borderId="129" applyNumberFormat="0" applyAlignment="0" applyProtection="0"/>
    <xf numFmtId="0" fontId="67" fillId="19" borderId="114" applyNumberFormat="0" applyAlignment="0" applyProtection="0"/>
    <xf numFmtId="4" fontId="146" fillId="55" borderId="118" applyNumberFormat="0" applyProtection="0">
      <alignment vertical="center"/>
    </xf>
    <xf numFmtId="185" fontId="67" fillId="19" borderId="147" applyNumberFormat="0" applyAlignment="0" applyProtection="0"/>
    <xf numFmtId="185" fontId="5" fillId="44" borderId="148" applyNumberFormat="0" applyFont="0" applyAlignment="0" applyProtection="0"/>
    <xf numFmtId="4" fontId="151" fillId="67" borderId="144" applyNumberFormat="0" applyProtection="0">
      <alignment horizontal="right" vertical="center"/>
    </xf>
    <xf numFmtId="0"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5" fillId="3" borderId="118" applyNumberFormat="0" applyProtection="0">
      <alignment horizontal="left" vertical="center" indent="1"/>
    </xf>
    <xf numFmtId="0" fontId="67" fillId="19" borderId="121" applyNumberFormat="0" applyAlignment="0" applyProtection="0"/>
    <xf numFmtId="0" fontId="57" fillId="40" borderId="121" applyNumberFormat="0" applyAlignment="0" applyProtection="0"/>
    <xf numFmtId="0" fontId="67" fillId="19" borderId="147" applyNumberFormat="0" applyAlignment="0" applyProtection="0"/>
    <xf numFmtId="0" fontId="67" fillId="19" borderId="140" applyNumberFormat="0" applyAlignment="0" applyProtection="0"/>
    <xf numFmtId="0" fontId="5" fillId="56" borderId="118" applyNumberFormat="0" applyProtection="0">
      <alignment horizontal="left" vertical="center" indent="1"/>
    </xf>
    <xf numFmtId="4" fontId="148" fillId="63" borderId="144" applyNumberFormat="0" applyProtection="0">
      <alignment horizontal="right" vertical="center"/>
    </xf>
    <xf numFmtId="0" fontId="67" fillId="19" borderId="133" applyNumberFormat="0" applyAlignment="0" applyProtection="0"/>
    <xf numFmtId="0" fontId="67" fillId="19" borderId="133"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40" applyNumberFormat="0" applyAlignment="0" applyProtection="0"/>
    <xf numFmtId="4" fontId="148" fillId="61" borderId="137" applyNumberFormat="0" applyProtection="0">
      <alignment horizontal="right" vertical="center"/>
    </xf>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29" applyNumberFormat="0" applyAlignment="0" applyProtection="0"/>
    <xf numFmtId="185" fontId="67" fillId="19" borderId="140" applyNumberFormat="0" applyAlignment="0" applyProtection="0"/>
    <xf numFmtId="0" fontId="67" fillId="19" borderId="140"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0" fontId="67" fillId="19" borderId="133" applyNumberFormat="0" applyAlignment="0" applyProtection="0"/>
    <xf numFmtId="185" fontId="67" fillId="19" borderId="140"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9" applyNumberFormat="0" applyAlignment="0" applyProtection="0"/>
    <xf numFmtId="0" fontId="67" fillId="19" borderId="140" applyNumberFormat="0" applyAlignment="0" applyProtection="0"/>
    <xf numFmtId="185" fontId="65" fillId="10" borderId="149">
      <alignment horizontal="left" vertical="center" indent="1"/>
    </xf>
    <xf numFmtId="0" fontId="67" fillId="19" borderId="140"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0" applyNumberFormat="0" applyAlignment="0" applyProtection="0"/>
    <xf numFmtId="4" fontId="149" fillId="67" borderId="112" applyNumberFormat="0" applyProtection="0">
      <alignment horizontal="right" vertical="center"/>
    </xf>
    <xf numFmtId="4" fontId="149" fillId="67" borderId="112" applyNumberFormat="0" applyProtection="0">
      <alignment vertical="center"/>
    </xf>
    <xf numFmtId="0" fontId="5" fillId="5" borderId="112" applyNumberFormat="0" applyProtection="0">
      <alignment horizontal="left" vertical="top" indent="1"/>
    </xf>
    <xf numFmtId="0" fontId="5" fillId="56" borderId="112" applyNumberFormat="0" applyProtection="0">
      <alignment horizontal="left" vertical="top" indent="1"/>
    </xf>
    <xf numFmtId="4" fontId="148" fillId="5" borderId="112" applyNumberFormat="0" applyProtection="0">
      <alignment horizontal="right" vertical="center"/>
    </xf>
    <xf numFmtId="4" fontId="148" fillId="65" borderId="112" applyNumberFormat="0" applyProtection="0">
      <alignment horizontal="right" vertical="center"/>
    </xf>
    <xf numFmtId="4" fontId="148" fillId="61" borderId="112" applyNumberFormat="0" applyProtection="0">
      <alignment horizontal="right" vertical="center"/>
    </xf>
    <xf numFmtId="4" fontId="148" fillId="57" borderId="112" applyNumberFormat="0" applyProtection="0">
      <alignment horizontal="right" vertical="center"/>
    </xf>
    <xf numFmtId="4" fontId="146" fillId="55" borderId="112" applyNumberFormat="0" applyProtection="0">
      <alignment vertical="center"/>
    </xf>
    <xf numFmtId="185" fontId="67" fillId="19" borderId="147" applyNumberFormat="0" applyAlignment="0" applyProtection="0"/>
    <xf numFmtId="0" fontId="67" fillId="19" borderId="133" applyNumberFormat="0" applyAlignment="0" applyProtection="0"/>
    <xf numFmtId="0" fontId="5" fillId="44" borderId="115" applyNumberFormat="0" applyFon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47" applyNumberFormat="0" applyAlignment="0" applyProtection="0"/>
    <xf numFmtId="0" fontId="7" fillId="44" borderId="122" applyNumberFormat="0" applyFont="0" applyAlignment="0" applyProtection="0"/>
    <xf numFmtId="0" fontId="67" fillId="19" borderId="129" applyNumberFormat="0" applyAlignment="0" applyProtection="0"/>
    <xf numFmtId="0" fontId="67" fillId="19" borderId="129" applyNumberFormat="0" applyAlignment="0" applyProtection="0"/>
    <xf numFmtId="185" fontId="67" fillId="19" borderId="140" applyNumberFormat="0" applyAlignment="0" applyProtection="0"/>
    <xf numFmtId="0" fontId="67" fillId="19" borderId="140" applyNumberFormat="0" applyAlignment="0" applyProtection="0"/>
    <xf numFmtId="0" fontId="67" fillId="19" borderId="147" applyNumberFormat="0" applyAlignment="0" applyProtection="0"/>
    <xf numFmtId="0" fontId="67" fillId="19" borderId="114" applyNumberFormat="0" applyAlignment="0" applyProtection="0"/>
    <xf numFmtId="185" fontId="67" fillId="19" borderId="147" applyNumberFormat="0" applyAlignment="0" applyProtection="0"/>
    <xf numFmtId="0" fontId="5" fillId="67" borderId="118" applyNumberFormat="0" applyProtection="0">
      <alignment horizontal="left" vertical="center" indent="1"/>
    </xf>
    <xf numFmtId="4" fontId="148" fillId="67" borderId="118" applyNumberFormat="0" applyProtection="0">
      <alignment vertical="center"/>
    </xf>
    <xf numFmtId="4" fontId="151" fillId="67" borderId="118" applyNumberFormat="0" applyProtection="0">
      <alignment horizontal="right" vertical="center"/>
    </xf>
    <xf numFmtId="0" fontId="67" fillId="19" borderId="129" applyNumberFormat="0" applyAlignment="0" applyProtection="0"/>
    <xf numFmtId="0" fontId="67" fillId="19" borderId="147" applyNumberFormat="0" applyAlignment="0" applyProtection="0"/>
    <xf numFmtId="185" fontId="18" fillId="0" borderId="117" applyNumberFormat="0" applyFill="0" applyAlignment="0" applyProtection="0"/>
    <xf numFmtId="185"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4" fontId="147" fillId="55" borderId="118" applyNumberFormat="0" applyProtection="0">
      <alignment vertical="center"/>
    </xf>
    <xf numFmtId="0" fontId="67" fillId="19" borderId="133" applyNumberFormat="0" applyAlignment="0" applyProtection="0"/>
    <xf numFmtId="185" fontId="67" fillId="19" borderId="147" applyNumberFormat="0" applyAlignment="0" applyProtection="0"/>
    <xf numFmtId="0" fontId="67" fillId="19" borderId="129"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29" applyNumberFormat="0" applyAlignment="0" applyProtection="0"/>
    <xf numFmtId="0" fontId="67" fillId="19" borderId="129" applyNumberFormat="0" applyAlignment="0" applyProtection="0"/>
    <xf numFmtId="185" fontId="67" fillId="19" borderId="140" applyNumberFormat="0" applyAlignment="0" applyProtection="0"/>
    <xf numFmtId="185" fontId="67" fillId="19" borderId="147" applyNumberFormat="0" applyAlignment="0" applyProtection="0"/>
    <xf numFmtId="0" fontId="67" fillId="19" borderId="121" applyNumberFormat="0" applyAlignment="0" applyProtection="0"/>
    <xf numFmtId="0" fontId="67" fillId="19" borderId="140" applyNumberFormat="0" applyAlignment="0" applyProtection="0"/>
    <xf numFmtId="0" fontId="67" fillId="19" borderId="133" applyNumberFormat="0" applyAlignment="0" applyProtection="0"/>
    <xf numFmtId="0" fontId="67" fillId="19" borderId="140" applyNumberFormat="0" applyAlignment="0" applyProtection="0"/>
    <xf numFmtId="185" fontId="5" fillId="44" borderId="148" applyNumberFormat="0" applyFon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29" applyNumberFormat="0" applyAlignment="0" applyProtection="0"/>
    <xf numFmtId="185" fontId="67" fillId="19" borderId="140" applyNumberFormat="0" applyAlignment="0" applyProtection="0"/>
    <xf numFmtId="4" fontId="146" fillId="55" borderId="137" applyNumberFormat="0" applyProtection="0">
      <alignment vertical="center"/>
    </xf>
    <xf numFmtId="0" fontId="67" fillId="19" borderId="147" applyNumberFormat="0" applyAlignment="0" applyProtection="0"/>
    <xf numFmtId="0" fontId="67" fillId="19" borderId="129"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185" fontId="67" fillId="19" borderId="114" applyNumberFormat="0" applyAlignment="0" applyProtection="0"/>
    <xf numFmtId="0" fontId="5" fillId="5" borderId="144" applyNumberFormat="0" applyProtection="0">
      <alignment horizontal="left" vertical="top" indent="1"/>
    </xf>
    <xf numFmtId="0" fontId="67" fillId="19" borderId="129"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4" fontId="148" fillId="65" borderId="137" applyNumberFormat="0" applyProtection="0">
      <alignment horizontal="right" vertical="center"/>
    </xf>
    <xf numFmtId="4" fontId="148" fillId="63" borderId="144" applyNumberFormat="0" applyProtection="0">
      <alignment horizontal="right" vertical="center"/>
    </xf>
    <xf numFmtId="0" fontId="67" fillId="19" borderId="133" applyNumberFormat="0" applyAlignment="0" applyProtection="0"/>
    <xf numFmtId="185" fontId="67" fillId="19" borderId="140" applyNumberFormat="0" applyAlignment="0" applyProtection="0"/>
    <xf numFmtId="0" fontId="67" fillId="19" borderId="133" applyNumberFormat="0" applyAlignment="0" applyProtection="0"/>
    <xf numFmtId="0" fontId="67" fillId="19" borderId="129" applyNumberFormat="0" applyAlignment="0" applyProtection="0"/>
    <xf numFmtId="185" fontId="67" fillId="19" borderId="140" applyNumberFormat="0" applyAlignment="0" applyProtection="0"/>
    <xf numFmtId="0" fontId="57" fillId="40" borderId="140" applyNumberFormat="0" applyAlignment="0" applyProtection="0"/>
    <xf numFmtId="185" fontId="67" fillId="19" borderId="147" applyNumberFormat="0" applyAlignment="0" applyProtection="0"/>
    <xf numFmtId="0" fontId="67" fillId="19" borderId="147" applyNumberFormat="0" applyAlignment="0" applyProtection="0"/>
    <xf numFmtId="4" fontId="148" fillId="61" borderId="144" applyNumberFormat="0" applyProtection="0">
      <alignment horizontal="right" vertical="center"/>
    </xf>
    <xf numFmtId="0" fontId="67" fillId="19" borderId="147" applyNumberFormat="0" applyAlignment="0" applyProtection="0"/>
    <xf numFmtId="185" fontId="18" fillId="0" borderId="143" applyNumberFormat="0" applyFill="0" applyAlignment="0" applyProtection="0"/>
    <xf numFmtId="0" fontId="8" fillId="3" borderId="112" applyNumberFormat="0" applyProtection="0">
      <alignment horizontal="left" vertical="top" indent="1"/>
    </xf>
    <xf numFmtId="4" fontId="146" fillId="5" borderId="113" applyNumberFormat="0" applyProtection="0">
      <alignment horizontal="left" vertical="center" indent="1"/>
    </xf>
    <xf numFmtId="0" fontId="5" fillId="67" borderId="112" applyNumberFormat="0" applyProtection="0">
      <alignment horizontal="left" vertical="center" indent="1"/>
    </xf>
    <xf numFmtId="0" fontId="5" fillId="3" borderId="112" applyNumberFormat="0" applyProtection="0">
      <alignment horizontal="left" vertical="center" indent="1"/>
    </xf>
    <xf numFmtId="0" fontId="67" fillId="19" borderId="121" applyNumberFormat="0" applyAlignment="0" applyProtection="0"/>
    <xf numFmtId="4" fontId="148" fillId="62" borderId="112" applyNumberFormat="0" applyProtection="0">
      <alignment horizontal="right" vertical="center"/>
    </xf>
    <xf numFmtId="4" fontId="148" fillId="58" borderId="112" applyNumberFormat="0" applyProtection="0">
      <alignment horizontal="right" vertical="center"/>
    </xf>
    <xf numFmtId="4" fontId="148" fillId="55" borderId="112" applyNumberFormat="0" applyProtection="0">
      <alignment horizontal="left" vertical="center" indent="1"/>
    </xf>
    <xf numFmtId="185" fontId="67" fillId="19" borderId="147" applyNumberFormat="0" applyAlignment="0" applyProtection="0"/>
    <xf numFmtId="0" fontId="67" fillId="19" borderId="147"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29"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1" applyNumberFormat="0" applyAlignment="0" applyProtection="0"/>
    <xf numFmtId="0" fontId="67" fillId="19" borderId="129" applyNumberFormat="0" applyAlignment="0" applyProtection="0"/>
    <xf numFmtId="185" fontId="67" fillId="19" borderId="147" applyNumberFormat="0" applyAlignment="0" applyProtection="0"/>
    <xf numFmtId="185" fontId="67" fillId="19" borderId="140" applyNumberFormat="0" applyAlignment="0" applyProtection="0"/>
    <xf numFmtId="0" fontId="67" fillId="19" borderId="129" applyNumberFormat="0" applyAlignment="0" applyProtection="0"/>
    <xf numFmtId="185" fontId="67" fillId="19" borderId="147" applyNumberFormat="0" applyAlignment="0" applyProtection="0"/>
    <xf numFmtId="0" fontId="67" fillId="19" borderId="114" applyNumberFormat="0" applyAlignment="0" applyProtection="0"/>
    <xf numFmtId="4" fontId="146" fillId="5" borderId="118" applyNumberFormat="0" applyProtection="0">
      <alignment horizontal="left" vertical="center" indent="1"/>
    </xf>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67" fillId="19" borderId="114" applyNumberFormat="0" applyAlignment="0" applyProtection="0"/>
    <xf numFmtId="0" fontId="7" fillId="44" borderId="115" applyNumberFormat="0" applyFont="0" applyAlignment="0" applyProtection="0"/>
    <xf numFmtId="0" fontId="84" fillId="40" borderId="116" applyNumberFormat="0" applyAlignment="0" applyProtection="0"/>
    <xf numFmtId="0" fontId="84" fillId="40" borderId="116" applyNumberFormat="0" applyAlignment="0" applyProtection="0"/>
    <xf numFmtId="0" fontId="18" fillId="0" borderId="117" applyNumberFormat="0" applyFill="0" applyAlignment="0" applyProtection="0"/>
    <xf numFmtId="0" fontId="57" fillId="40" borderId="114" applyNumberFormat="0" applyAlignment="0" applyProtection="0"/>
    <xf numFmtId="0" fontId="5" fillId="67" borderId="144" applyNumberFormat="0" applyProtection="0">
      <alignment horizontal="left" vertical="center" indent="1"/>
    </xf>
    <xf numFmtId="185" fontId="67" fillId="19" borderId="147" applyNumberFormat="0" applyAlignment="0" applyProtection="0"/>
    <xf numFmtId="0" fontId="5" fillId="44" borderId="115" applyNumberFormat="0" applyFont="0" applyAlignment="0" applyProtection="0"/>
    <xf numFmtId="0" fontId="84" fillId="40" borderId="116" applyNumberFormat="0" applyAlignment="0" applyProtection="0"/>
    <xf numFmtId="0" fontId="67" fillId="19" borderId="147" applyNumberFormat="0" applyAlignment="0" applyProtection="0"/>
    <xf numFmtId="185" fontId="67" fillId="19" borderId="147" applyNumberFormat="0" applyAlignment="0" applyProtection="0"/>
    <xf numFmtId="4" fontId="148" fillId="67" borderId="144" applyNumberFormat="0" applyProtection="0">
      <alignment vertical="center"/>
    </xf>
    <xf numFmtId="4" fontId="148" fillId="63" borderId="137" applyNumberFormat="0" applyProtection="0">
      <alignment horizontal="right" vertical="center"/>
    </xf>
    <xf numFmtId="185" fontId="67" fillId="19" borderId="147" applyNumberFormat="0" applyAlignment="0" applyProtection="0"/>
    <xf numFmtId="0" fontId="67" fillId="19" borderId="147" applyNumberFormat="0" applyAlignment="0" applyProtection="0"/>
    <xf numFmtId="185" fontId="18" fillId="0" borderId="143" applyNumberFormat="0" applyFill="0" applyAlignment="0" applyProtection="0"/>
    <xf numFmtId="185" fontId="67" fillId="19" borderId="147" applyNumberFormat="0" applyAlignment="0" applyProtection="0"/>
    <xf numFmtId="185" fontId="67" fillId="19" borderId="147" applyNumberFormat="0" applyAlignment="0" applyProtection="0"/>
    <xf numFmtId="4" fontId="148" fillId="55" borderId="137" applyNumberFormat="0" applyProtection="0">
      <alignment horizontal="left" vertical="center" indent="1"/>
    </xf>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0" applyNumberFormat="0" applyAlignment="0" applyProtection="0"/>
    <xf numFmtId="0" fontId="57" fillId="40" borderId="140" applyNumberFormat="0" applyAlignment="0" applyProtection="0"/>
    <xf numFmtId="4" fontId="150" fillId="3" borderId="145" applyNumberFormat="0" applyProtection="0">
      <alignment horizontal="left" vertical="center" indent="1"/>
    </xf>
    <xf numFmtId="0" fontId="84" fillId="40" borderId="142" applyNumberFormat="0" applyAlignment="0" applyProtection="0"/>
    <xf numFmtId="4" fontId="148" fillId="55" borderId="144" applyNumberFormat="0" applyProtection="0">
      <alignment horizontal="left" vertical="center" indent="1"/>
    </xf>
    <xf numFmtId="185" fontId="67" fillId="19" borderId="147" applyNumberFormat="0" applyAlignment="0" applyProtection="0"/>
    <xf numFmtId="185" fontId="67" fillId="19" borderId="147" applyNumberFormat="0" applyAlignment="0" applyProtection="0"/>
    <xf numFmtId="185" fontId="67" fillId="19" borderId="140" applyNumberFormat="0" applyAlignment="0" applyProtection="0"/>
    <xf numFmtId="0" fontId="5" fillId="44" borderId="130" applyNumberFormat="0" applyFont="0" applyAlignment="0" applyProtection="0"/>
    <xf numFmtId="0" fontId="67" fillId="19" borderId="147" applyNumberFormat="0" applyAlignment="0" applyProtection="0"/>
    <xf numFmtId="185" fontId="67" fillId="19" borderId="147" applyNumberFormat="0" applyAlignment="0" applyProtection="0"/>
    <xf numFmtId="185" fontId="67" fillId="19" borderId="140"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185" fontId="67" fillId="19" borderId="140" applyNumberFormat="0" applyAlignment="0" applyProtection="0"/>
    <xf numFmtId="0" fontId="67" fillId="19" borderId="147" applyNumberFormat="0" applyAlignment="0" applyProtection="0"/>
    <xf numFmtId="4" fontId="150" fillId="3" borderId="126" applyNumberFormat="0" applyProtection="0">
      <alignment horizontal="left" vertical="center" indent="1"/>
    </xf>
    <xf numFmtId="4" fontId="149" fillId="67" borderId="125" applyNumberFormat="0" applyProtection="0">
      <alignment horizontal="right" vertical="center"/>
    </xf>
    <xf numFmtId="4" fontId="146" fillId="5" borderId="126" applyNumberFormat="0" applyProtection="0">
      <alignment horizontal="left" vertical="center" indent="1"/>
    </xf>
    <xf numFmtId="4" fontId="148" fillId="67" borderId="125" applyNumberFormat="0" applyProtection="0">
      <alignment vertical="center"/>
    </xf>
    <xf numFmtId="0" fontId="5" fillId="5" borderId="125" applyNumberFormat="0" applyProtection="0">
      <alignment horizontal="left" vertical="top" indent="1"/>
    </xf>
    <xf numFmtId="0" fontId="5" fillId="3" borderId="125" applyNumberFormat="0" applyProtection="0">
      <alignment horizontal="left" vertical="top" indent="1"/>
    </xf>
    <xf numFmtId="0" fontId="5" fillId="56" borderId="125" applyNumberFormat="0" applyProtection="0">
      <alignment horizontal="left" vertical="center" indent="1"/>
    </xf>
    <xf numFmtId="4" fontId="148" fillId="65" borderId="125" applyNumberFormat="0" applyProtection="0">
      <alignment horizontal="right" vertical="center"/>
    </xf>
    <xf numFmtId="4" fontId="148" fillId="62" borderId="125" applyNumberFormat="0" applyProtection="0">
      <alignment horizontal="right" vertical="center"/>
    </xf>
    <xf numFmtId="4" fontId="148" fillId="60" borderId="125" applyNumberFormat="0" applyProtection="0">
      <alignment horizontal="right" vertical="center"/>
    </xf>
    <xf numFmtId="4" fontId="148" fillId="57" borderId="125" applyNumberFormat="0" applyProtection="0">
      <alignment horizontal="right" vertical="center"/>
    </xf>
    <xf numFmtId="4" fontId="148" fillId="55" borderId="125" applyNumberFormat="0" applyProtection="0">
      <alignment horizontal="left" vertical="center" indent="1"/>
    </xf>
    <xf numFmtId="4" fontId="146" fillId="55" borderId="125" applyNumberFormat="0" applyProtection="0">
      <alignment vertical="center"/>
    </xf>
    <xf numFmtId="0"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0" applyNumberFormat="0" applyAlignment="0" applyProtection="0"/>
    <xf numFmtId="4" fontId="148" fillId="55" borderId="144" applyNumberFormat="0" applyProtection="0">
      <alignment horizontal="left" vertical="center" indent="1"/>
    </xf>
    <xf numFmtId="4" fontId="149" fillId="67" borderId="144" applyNumberFormat="0" applyProtection="0">
      <alignment vertical="center"/>
    </xf>
    <xf numFmtId="186" fontId="115" fillId="0" borderId="128" applyNumberFormat="0" applyFill="0" applyBorder="0" applyProtection="0">
      <alignment horizontal="left"/>
    </xf>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0" applyNumberFormat="0" applyAlignment="0" applyProtection="0"/>
    <xf numFmtId="0" fontId="67" fillId="19" borderId="147" applyNumberFormat="0" applyAlignment="0" applyProtection="0"/>
    <xf numFmtId="186" fontId="115" fillId="0" borderId="120" applyNumberFormat="0" applyFill="0" applyBorder="0" applyProtection="0">
      <alignment horizontal="right"/>
    </xf>
    <xf numFmtId="0" fontId="67" fillId="19" borderId="133" applyNumberFormat="0" applyAlignment="0" applyProtection="0"/>
    <xf numFmtId="0" fontId="61" fillId="4" borderId="149">
      <alignment horizontal="right" vertical="center" indent="1"/>
    </xf>
    <xf numFmtId="185" fontId="67" fillId="19" borderId="140" applyNumberFormat="0" applyAlignment="0" applyProtection="0"/>
    <xf numFmtId="185" fontId="67" fillId="19" borderId="140" applyNumberFormat="0" applyAlignment="0" applyProtection="0"/>
    <xf numFmtId="0" fontId="19" fillId="0" borderId="131">
      <alignment horizontal="center" vertical="center"/>
    </xf>
    <xf numFmtId="185" fontId="67" fillId="19" borderId="147" applyNumberFormat="0" applyAlignment="0" applyProtection="0"/>
    <xf numFmtId="0" fontId="5" fillId="56" borderId="144" applyNumberFormat="0" applyProtection="0">
      <alignment horizontal="left" vertical="center" indent="1"/>
    </xf>
    <xf numFmtId="4" fontId="148" fillId="57" borderId="137" applyNumberFormat="0" applyProtection="0">
      <alignment horizontal="right" vertical="center"/>
    </xf>
    <xf numFmtId="0" fontId="5" fillId="44" borderId="148" applyNumberFormat="0" applyFont="0" applyAlignment="0" applyProtection="0"/>
    <xf numFmtId="0" fontId="7" fillId="44" borderId="148" applyNumberFormat="0" applyFont="0" applyAlignment="0" applyProtection="0"/>
    <xf numFmtId="186" fontId="113" fillId="0" borderId="146" applyNumberFormat="0" applyFill="0" applyBorder="0" applyProtection="0">
      <alignment horizontal="left"/>
    </xf>
    <xf numFmtId="4" fontId="148" fillId="65" borderId="137" applyNumberFormat="0" applyProtection="0">
      <alignment horizontal="right" vertical="center"/>
    </xf>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4" fontId="148" fillId="62" borderId="144" applyNumberFormat="0" applyProtection="0">
      <alignment horizontal="right" vertical="center"/>
    </xf>
    <xf numFmtId="185" fontId="67" fillId="19" borderId="147" applyNumberFormat="0" applyAlignment="0" applyProtection="0"/>
    <xf numFmtId="0" fontId="67" fillId="19" borderId="133" applyNumberFormat="0" applyAlignment="0" applyProtection="0"/>
    <xf numFmtId="185" fontId="67" fillId="19" borderId="140" applyNumberFormat="0" applyAlignment="0" applyProtection="0"/>
    <xf numFmtId="185" fontId="67" fillId="19" borderId="140"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185" fontId="67" fillId="19" borderId="147" applyNumberFormat="0" applyAlignment="0" applyProtection="0"/>
    <xf numFmtId="185" fontId="67" fillId="19" borderId="140" applyNumberFormat="0" applyAlignment="0" applyProtection="0"/>
    <xf numFmtId="0" fontId="67" fillId="19" borderId="147" applyNumberFormat="0" applyAlignment="0" applyProtection="0"/>
    <xf numFmtId="4" fontId="149" fillId="67" borderId="144" applyNumberFormat="0" applyProtection="0">
      <alignment vertical="center"/>
    </xf>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0" applyNumberFormat="0" applyAlignment="0" applyProtection="0"/>
    <xf numFmtId="4" fontId="151" fillId="67" borderId="125" applyNumberFormat="0" applyProtection="0">
      <alignment horizontal="right" vertical="center"/>
    </xf>
    <xf numFmtId="4" fontId="146" fillId="5" borderId="125" applyNumberFormat="0" applyProtection="0">
      <alignment horizontal="left" vertical="center" indent="1"/>
    </xf>
    <xf numFmtId="0" fontId="8" fillId="43" borderId="125" applyNumberFormat="0" applyProtection="0">
      <alignment horizontal="left" vertical="top" indent="1"/>
    </xf>
    <xf numFmtId="4" fontId="148" fillId="67" borderId="125" applyNumberFormat="0" applyProtection="0">
      <alignment vertical="center"/>
    </xf>
    <xf numFmtId="0" fontId="5" fillId="67" borderId="125" applyNumberFormat="0" applyProtection="0">
      <alignment horizontal="left" vertical="center" indent="1"/>
    </xf>
    <xf numFmtId="0" fontId="5" fillId="3" borderId="125" applyNumberFormat="0" applyProtection="0">
      <alignment horizontal="left" vertical="top" indent="1"/>
    </xf>
    <xf numFmtId="0" fontId="5" fillId="56" borderId="125" applyNumberFormat="0" applyProtection="0">
      <alignment horizontal="left" vertical="top" indent="1"/>
    </xf>
    <xf numFmtId="4" fontId="148" fillId="65" borderId="125" applyNumberFormat="0" applyProtection="0">
      <alignment horizontal="right" vertical="center"/>
    </xf>
    <xf numFmtId="4" fontId="148" fillId="63" borderId="125" applyNumberFormat="0" applyProtection="0">
      <alignment horizontal="right" vertical="center"/>
    </xf>
    <xf numFmtId="4" fontId="148" fillId="60" borderId="125" applyNumberFormat="0" applyProtection="0">
      <alignment horizontal="right" vertical="center"/>
    </xf>
    <xf numFmtId="4" fontId="148" fillId="58" borderId="125" applyNumberFormat="0" applyProtection="0">
      <alignment horizontal="right" vertical="center"/>
    </xf>
    <xf numFmtId="0" fontId="51" fillId="55" borderId="125" applyNumberFormat="0" applyProtection="0">
      <alignment horizontal="left" vertical="top" indent="1"/>
    </xf>
    <xf numFmtId="4" fontId="146" fillId="55" borderId="125" applyNumberFormat="0" applyProtection="0">
      <alignment vertical="center"/>
    </xf>
    <xf numFmtId="0" fontId="67" fillId="19" borderId="147" applyNumberFormat="0" applyAlignment="0" applyProtection="0"/>
    <xf numFmtId="0" fontId="67" fillId="19" borderId="140" applyNumberFormat="0" applyAlignment="0" applyProtection="0"/>
    <xf numFmtId="185" fontId="7" fillId="44" borderId="148" applyNumberFormat="0" applyFon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0" applyNumberFormat="0" applyAlignment="0" applyProtection="0"/>
    <xf numFmtId="0" fontId="67" fillId="19" borderId="147" applyNumberFormat="0" applyAlignment="0" applyProtection="0"/>
    <xf numFmtId="185" fontId="67" fillId="19" borderId="140" applyNumberFormat="0" applyAlignment="0" applyProtection="0"/>
    <xf numFmtId="0" fontId="18" fillId="0" borderId="124" applyNumberFormat="0" applyFill="0" applyAlignment="0" applyProtection="0"/>
    <xf numFmtId="186" fontId="115" fillId="0" borderId="120" applyNumberFormat="0" applyFill="0" applyBorder="0" applyProtection="0">
      <alignment horizontal="left"/>
    </xf>
    <xf numFmtId="4" fontId="147" fillId="55" borderId="144" applyNumberFormat="0" applyProtection="0">
      <alignment vertical="center"/>
    </xf>
    <xf numFmtId="185" fontId="67" fillId="19" borderId="140" applyNumberFormat="0" applyAlignment="0" applyProtection="0"/>
    <xf numFmtId="185" fontId="67" fillId="19" borderId="147" applyNumberFormat="0" applyAlignment="0" applyProtection="0"/>
    <xf numFmtId="0" fontId="5" fillId="67" borderId="144" applyNumberFormat="0" applyProtection="0">
      <alignment horizontal="left" vertical="top" indent="1"/>
    </xf>
    <xf numFmtId="4" fontId="146" fillId="5" borderId="137" applyNumberFormat="0" applyProtection="0">
      <alignment horizontal="left" vertical="center" indent="1"/>
    </xf>
    <xf numFmtId="0" fontId="63" fillId="13" borderId="149">
      <alignment horizontal="center" vertical="center"/>
    </xf>
    <xf numFmtId="185" fontId="67" fillId="19" borderId="147" applyNumberFormat="0" applyAlignment="0" applyProtection="0"/>
    <xf numFmtId="0" fontId="84" fillId="40" borderId="123" applyNumberFormat="0" applyAlignment="0" applyProtection="0"/>
    <xf numFmtId="0" fontId="67" fillId="19" borderId="147" applyNumberFormat="0" applyAlignment="0" applyProtection="0"/>
    <xf numFmtId="185" fontId="67" fillId="19" borderId="147" applyNumberFormat="0" applyAlignment="0" applyProtection="0"/>
    <xf numFmtId="185" fontId="40" fillId="10" borderId="149">
      <alignment horizontal="left" vertical="center" indent="1"/>
    </xf>
    <xf numFmtId="0"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0" fontId="84" fillId="40" borderId="135" applyNumberFormat="0" applyAlignment="0" applyProtection="0"/>
    <xf numFmtId="185" fontId="67" fillId="19" borderId="147" applyNumberFormat="0" applyAlignment="0" applyProtection="0"/>
    <xf numFmtId="4" fontId="148" fillId="60" borderId="137" applyNumberFormat="0" applyProtection="0">
      <alignment horizontal="right" vertical="center"/>
    </xf>
    <xf numFmtId="0" fontId="64" fillId="10" borderId="149">
      <alignment horizontal="left" vertical="center" indent="1"/>
    </xf>
    <xf numFmtId="0" fontId="67" fillId="19" borderId="147" applyNumberFormat="0" applyAlignment="0" applyProtection="0"/>
    <xf numFmtId="4" fontId="148" fillId="55" borderId="144" applyNumberFormat="0" applyProtection="0">
      <alignment horizontal="left" vertical="center" indent="1"/>
    </xf>
    <xf numFmtId="4" fontId="148" fillId="63" borderId="144" applyNumberFormat="0" applyProtection="0">
      <alignment horizontal="right" vertical="center"/>
    </xf>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40" applyNumberFormat="0" applyAlignment="0" applyProtection="0"/>
    <xf numFmtId="0" fontId="67" fillId="19" borderId="140" applyNumberFormat="0" applyAlignment="0" applyProtection="0"/>
    <xf numFmtId="185" fontId="67" fillId="19" borderId="147" applyNumberFormat="0" applyAlignment="0" applyProtection="0"/>
    <xf numFmtId="0" fontId="67" fillId="19" borderId="147" applyNumberFormat="0" applyAlignment="0" applyProtection="0"/>
    <xf numFmtId="186" fontId="115" fillId="0" borderId="139" applyNumberFormat="0" applyFill="0" applyBorder="0" applyProtection="0">
      <alignment horizontal="left"/>
    </xf>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40"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0" applyNumberFormat="0" applyAlignment="0" applyProtection="0"/>
    <xf numFmtId="0" fontId="8" fillId="3" borderId="125" applyNumberFormat="0" applyProtection="0">
      <alignment horizontal="left" vertical="top" indent="1"/>
    </xf>
    <xf numFmtId="4" fontId="148" fillId="67" borderId="125" applyNumberFormat="0" applyProtection="0">
      <alignment horizontal="right" vertical="center"/>
    </xf>
    <xf numFmtId="4" fontId="149" fillId="67" borderId="125" applyNumberFormat="0" applyProtection="0">
      <alignment vertical="center"/>
    </xf>
    <xf numFmtId="0" fontId="5" fillId="67" borderId="125" applyNumberFormat="0" applyProtection="0">
      <alignment horizontal="left" vertical="top" indent="1"/>
    </xf>
    <xf numFmtId="0" fontId="5" fillId="5" borderId="125" applyNumberFormat="0" applyProtection="0">
      <alignment horizontal="left" vertical="center" indent="1"/>
    </xf>
    <xf numFmtId="0" fontId="5" fillId="3" borderId="125" applyNumberFormat="0" applyProtection="0">
      <alignment horizontal="left" vertical="center" indent="1"/>
    </xf>
    <xf numFmtId="4" fontId="148" fillId="5" borderId="125" applyNumberFormat="0" applyProtection="0">
      <alignment horizontal="right" vertical="center"/>
    </xf>
    <xf numFmtId="4" fontId="148" fillId="64" borderId="125" applyNumberFormat="0" applyProtection="0">
      <alignment horizontal="right" vertical="center"/>
    </xf>
    <xf numFmtId="4" fontId="148" fillId="61" borderId="125" applyNumberFormat="0" applyProtection="0">
      <alignment horizontal="right" vertical="center"/>
    </xf>
    <xf numFmtId="4" fontId="148" fillId="59" borderId="125" applyNumberFormat="0" applyProtection="0">
      <alignment horizontal="right" vertical="center"/>
    </xf>
    <xf numFmtId="4" fontId="147" fillId="55" borderId="125" applyNumberFormat="0" applyProtection="0">
      <alignment vertical="center"/>
    </xf>
    <xf numFmtId="0" fontId="5" fillId="44" borderId="122" applyNumberFormat="0" applyFont="0" applyAlignment="0" applyProtection="0"/>
    <xf numFmtId="185" fontId="67" fillId="19" borderId="147" applyNumberFormat="0" applyAlignment="0" applyProtection="0"/>
    <xf numFmtId="4" fontId="151" fillId="67" borderId="144" applyNumberFormat="0" applyProtection="0">
      <alignment horizontal="right" vertical="center"/>
    </xf>
    <xf numFmtId="185" fontId="67" fillId="19" borderId="140" applyNumberFormat="0" applyAlignment="0" applyProtection="0"/>
    <xf numFmtId="0" fontId="67" fillId="19" borderId="140" applyNumberFormat="0" applyAlignment="0" applyProtection="0"/>
    <xf numFmtId="0" fontId="5" fillId="56" borderId="144" applyNumberFormat="0" applyProtection="0">
      <alignment horizontal="left" vertical="top" indent="1"/>
    </xf>
    <xf numFmtId="0" fontId="84" fillId="40" borderId="142" applyNumberFormat="0" applyAlignment="0" applyProtection="0"/>
    <xf numFmtId="0" fontId="67" fillId="19" borderId="147" applyNumberFormat="0" applyAlignment="0" applyProtection="0"/>
    <xf numFmtId="0" fontId="40" fillId="10" borderId="149">
      <alignment horizontal="left" vertical="center" indent="1"/>
    </xf>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0" applyNumberFormat="0" applyAlignment="0" applyProtection="0"/>
    <xf numFmtId="0" fontId="5" fillId="67" borderId="144" applyNumberFormat="0" applyProtection="0">
      <alignment horizontal="left" vertical="center" indent="1"/>
    </xf>
    <xf numFmtId="4" fontId="146" fillId="5" borderId="145" applyNumberFormat="0" applyProtection="0">
      <alignment horizontal="left" vertical="center" indent="1"/>
    </xf>
    <xf numFmtId="0" fontId="67" fillId="19" borderId="147" applyNumberFormat="0" applyAlignment="0" applyProtection="0"/>
    <xf numFmtId="185" fontId="61" fillId="4" borderId="149">
      <alignment horizontal="right" vertical="center" indent="1"/>
    </xf>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5" fillId="56" borderId="144" applyNumberFormat="0" applyProtection="0">
      <alignment horizontal="left" vertical="center" indent="1"/>
    </xf>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7" fillId="44" borderId="148" applyNumberFormat="0" applyFont="0" applyAlignment="0" applyProtection="0"/>
    <xf numFmtId="4" fontId="151" fillId="67" borderId="137" applyNumberFormat="0" applyProtection="0">
      <alignment horizontal="right" vertical="center"/>
    </xf>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4" fontId="146" fillId="5" borderId="145" applyNumberFormat="0" applyProtection="0">
      <alignment horizontal="left" vertical="center" indent="1"/>
    </xf>
    <xf numFmtId="0"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185" fontId="67" fillId="19" borderId="140" applyNumberFormat="0" applyAlignment="0" applyProtection="0"/>
    <xf numFmtId="4" fontId="146" fillId="5" borderId="144" applyNumberFormat="0" applyProtection="0">
      <alignment horizontal="left" vertical="center" indent="1"/>
    </xf>
    <xf numFmtId="0" fontId="67" fillId="19" borderId="140" applyNumberFormat="0" applyAlignment="0" applyProtection="0"/>
    <xf numFmtId="0" fontId="67" fillId="19" borderId="140" applyNumberFormat="0" applyAlignment="0" applyProtection="0"/>
    <xf numFmtId="185" fontId="67" fillId="19" borderId="140" applyNumberFormat="0" applyAlignment="0" applyProtection="0"/>
    <xf numFmtId="185" fontId="67" fillId="19" borderId="140"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0" fontId="5" fillId="5" borderId="144" applyNumberFormat="0" applyProtection="0">
      <alignment horizontal="left" vertical="center" indent="1"/>
    </xf>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4" fontId="148" fillId="64" borderId="144" applyNumberFormat="0" applyProtection="0">
      <alignment horizontal="right" vertical="center"/>
    </xf>
    <xf numFmtId="3" fontId="61" fillId="4" borderId="149">
      <alignment horizontal="right" vertical="center" indent="1"/>
    </xf>
    <xf numFmtId="185" fontId="67" fillId="19" borderId="140" applyNumberFormat="0" applyAlignment="0" applyProtection="0"/>
    <xf numFmtId="4" fontId="151" fillId="67" borderId="125" applyNumberFormat="0" applyProtection="0">
      <alignment horizontal="right" vertical="center"/>
    </xf>
    <xf numFmtId="4" fontId="146" fillId="5" borderId="125" applyNumberFormat="0" applyProtection="0">
      <alignment horizontal="left" vertical="center" indent="1"/>
    </xf>
    <xf numFmtId="4" fontId="148" fillId="67" borderId="125" applyNumberFormat="0" applyProtection="0">
      <alignment horizontal="right" vertical="center"/>
    </xf>
    <xf numFmtId="4" fontId="149" fillId="67" borderId="125" applyNumberFormat="0" applyProtection="0">
      <alignment vertical="center"/>
    </xf>
    <xf numFmtId="0" fontId="5" fillId="67" borderId="125" applyNumberFormat="0" applyProtection="0">
      <alignment horizontal="left" vertical="center" indent="1"/>
    </xf>
    <xf numFmtId="0" fontId="5" fillId="5" borderId="125" applyNumberFormat="0" applyProtection="0">
      <alignment horizontal="left" vertical="center" indent="1"/>
    </xf>
    <xf numFmtId="0" fontId="5" fillId="56" borderId="125" applyNumberFormat="0" applyProtection="0">
      <alignment horizontal="left" vertical="top" indent="1"/>
    </xf>
    <xf numFmtId="4" fontId="148" fillId="63" borderId="125" applyNumberFormat="0" applyProtection="0">
      <alignment horizontal="right" vertical="center"/>
    </xf>
    <xf numFmtId="4" fontId="148" fillId="61" borderId="125" applyNumberFormat="0" applyProtection="0">
      <alignment horizontal="right" vertical="center"/>
    </xf>
    <xf numFmtId="4" fontId="148" fillId="58" borderId="125" applyNumberFormat="0" applyProtection="0">
      <alignment horizontal="right" vertical="center"/>
    </xf>
    <xf numFmtId="4" fontId="147" fillId="55" borderId="125" applyNumberFormat="0" applyProtection="0">
      <alignment vertical="center"/>
    </xf>
    <xf numFmtId="0" fontId="57" fillId="40" borderId="121" applyNumberFormat="0" applyAlignment="0" applyProtection="0"/>
    <xf numFmtId="185" fontId="67" fillId="19" borderId="147" applyNumberFormat="0" applyAlignment="0" applyProtection="0"/>
    <xf numFmtId="0" fontId="67" fillId="19" borderId="140"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42" fillId="4" borderId="149">
      <alignment horizontal="left" vertical="center" indent="1"/>
    </xf>
    <xf numFmtId="4" fontId="147" fillId="55" borderId="144" applyNumberFormat="0" applyProtection="0">
      <alignment vertical="center"/>
    </xf>
    <xf numFmtId="185" fontId="67" fillId="19" borderId="140"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29" applyNumberFormat="0" applyAlignment="0" applyProtection="0"/>
    <xf numFmtId="4" fontId="148" fillId="57" borderId="144" applyNumberFormat="0" applyProtection="0">
      <alignment horizontal="right" vertical="center"/>
    </xf>
    <xf numFmtId="4" fontId="146" fillId="5" borderId="145" applyNumberFormat="0" applyProtection="0">
      <alignment horizontal="left" vertical="center" indent="1"/>
    </xf>
    <xf numFmtId="185" fontId="67" fillId="19" borderId="147" applyNumberFormat="0" applyAlignment="0" applyProtection="0"/>
    <xf numFmtId="0" fontId="8" fillId="3" borderId="144" applyNumberFormat="0" applyProtection="0">
      <alignment horizontal="left" vertical="top" indent="1"/>
    </xf>
    <xf numFmtId="0" fontId="57" fillId="40" borderId="133" applyNumberFormat="0" applyAlignment="0" applyProtection="0"/>
    <xf numFmtId="0" fontId="5" fillId="67" borderId="137" applyNumberFormat="0" applyProtection="0">
      <alignment horizontal="left" vertical="center" indent="1"/>
    </xf>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4" fontId="146" fillId="5" borderId="144" applyNumberFormat="0" applyProtection="0">
      <alignment horizontal="left" vertical="center" indent="1"/>
    </xf>
    <xf numFmtId="185" fontId="67" fillId="19" borderId="147" applyNumberFormat="0" applyAlignment="0" applyProtection="0"/>
    <xf numFmtId="0" fontId="67" fillId="19" borderId="147" applyNumberFormat="0" applyAlignment="0" applyProtection="0"/>
    <xf numFmtId="185" fontId="7" fillId="44" borderId="148" applyNumberFormat="0" applyFont="0" applyAlignment="0" applyProtection="0"/>
    <xf numFmtId="185" fontId="67" fillId="19" borderId="147" applyNumberFormat="0" applyAlignment="0" applyProtection="0"/>
    <xf numFmtId="0" fontId="5" fillId="3" borderId="144" applyNumberFormat="0" applyProtection="0">
      <alignment horizontal="left" vertical="top" indent="1"/>
    </xf>
    <xf numFmtId="4" fontId="148" fillId="5" borderId="144" applyNumberFormat="0" applyProtection="0">
      <alignment horizontal="right" vertical="center"/>
    </xf>
    <xf numFmtId="0" fontId="5" fillId="3" borderId="144" applyNumberFormat="0" applyProtection="0">
      <alignment horizontal="left" vertical="top" indent="1"/>
    </xf>
    <xf numFmtId="185" fontId="67" fillId="19" borderId="147" applyNumberFormat="0" applyAlignment="0" applyProtection="0"/>
    <xf numFmtId="4" fontId="148" fillId="58" borderId="144" applyNumberFormat="0" applyProtection="0">
      <alignment horizontal="right" vertical="center"/>
    </xf>
    <xf numFmtId="0"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0" fontId="7" fillId="44" borderId="148" applyNumberFormat="0" applyFon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4" fontId="151" fillId="67" borderId="144" applyNumberFormat="0" applyProtection="0">
      <alignment horizontal="right" vertical="center"/>
    </xf>
    <xf numFmtId="185" fontId="67" fillId="19" borderId="147" applyNumberFormat="0" applyAlignment="0" applyProtection="0"/>
    <xf numFmtId="0" fontId="67" fillId="19" borderId="147" applyNumberFormat="0" applyAlignment="0" applyProtection="0"/>
    <xf numFmtId="185" fontId="7" fillId="44" borderId="148" applyNumberFormat="0" applyFon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0" applyNumberFormat="0" applyAlignment="0" applyProtection="0"/>
    <xf numFmtId="185" fontId="67" fillId="19" borderId="147" applyNumberFormat="0" applyAlignment="0" applyProtection="0"/>
    <xf numFmtId="0" fontId="7" fillId="44" borderId="130" applyNumberFormat="0" applyFont="0" applyAlignment="0" applyProtection="0"/>
    <xf numFmtId="185" fontId="67" fillId="19" borderId="140" applyNumberFormat="0" applyAlignment="0" applyProtection="0"/>
    <xf numFmtId="0" fontId="5" fillId="56" borderId="144" applyNumberFormat="0" applyProtection="0">
      <alignment horizontal="left" vertical="center" indent="1"/>
    </xf>
    <xf numFmtId="0" fontId="57" fillId="40" borderId="129" applyNumberFormat="0" applyAlignment="0" applyProtection="0"/>
    <xf numFmtId="4" fontId="147" fillId="55" borderId="144" applyNumberFormat="0" applyProtection="0">
      <alignment vertical="center"/>
    </xf>
    <xf numFmtId="0" fontId="62" fillId="4" borderId="149">
      <alignment horizontal="left" vertical="center" indent="1"/>
    </xf>
    <xf numFmtId="4" fontId="148" fillId="55" borderId="144" applyNumberFormat="0" applyProtection="0">
      <alignment horizontal="left" vertical="center" indent="1"/>
    </xf>
    <xf numFmtId="0" fontId="67" fillId="19" borderId="133" applyNumberFormat="0" applyAlignment="0" applyProtection="0"/>
    <xf numFmtId="0" fontId="67" fillId="19" borderId="140"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0" applyNumberFormat="0" applyAlignment="0" applyProtection="0"/>
    <xf numFmtId="185" fontId="67" fillId="19" borderId="147" applyNumberFormat="0" applyAlignment="0" applyProtection="0"/>
    <xf numFmtId="185" fontId="67" fillId="19" borderId="140" applyNumberFormat="0" applyAlignment="0" applyProtection="0"/>
    <xf numFmtId="4" fontId="150" fillId="3" borderId="126" applyNumberFormat="0" applyProtection="0">
      <alignment horizontal="left" vertical="center" indent="1"/>
    </xf>
    <xf numFmtId="4" fontId="149" fillId="67" borderId="125" applyNumberFormat="0" applyProtection="0">
      <alignment horizontal="right" vertical="center"/>
    </xf>
    <xf numFmtId="4" fontId="146" fillId="5" borderId="126" applyNumberFormat="0" applyProtection="0">
      <alignment horizontal="left" vertical="center" indent="1"/>
    </xf>
    <xf numFmtId="0" fontId="5" fillId="67" borderId="125" applyNumberFormat="0" applyProtection="0">
      <alignment horizontal="left" vertical="top" indent="1"/>
    </xf>
    <xf numFmtId="0" fontId="5" fillId="5" borderId="125" applyNumberFormat="0" applyProtection="0">
      <alignment horizontal="left" vertical="top" indent="1"/>
    </xf>
    <xf numFmtId="0" fontId="5" fillId="3" borderId="125" applyNumberFormat="0" applyProtection="0">
      <alignment horizontal="left" vertical="center" indent="1"/>
    </xf>
    <xf numFmtId="0" fontId="5" fillId="56" borderId="125" applyNumberFormat="0" applyProtection="0">
      <alignment horizontal="left" vertical="center" indent="1"/>
    </xf>
    <xf numFmtId="4" fontId="148" fillId="5" borderId="125" applyNumberFormat="0" applyProtection="0">
      <alignment horizontal="right" vertical="center"/>
    </xf>
    <xf numFmtId="4" fontId="148" fillId="64" borderId="125" applyNumberFormat="0" applyProtection="0">
      <alignment horizontal="right" vertical="center"/>
    </xf>
    <xf numFmtId="4" fontId="148" fillId="62" borderId="125" applyNumberFormat="0" applyProtection="0">
      <alignment horizontal="right" vertical="center"/>
    </xf>
    <xf numFmtId="4" fontId="148" fillId="59" borderId="125" applyNumberFormat="0" applyProtection="0">
      <alignment horizontal="right" vertical="center"/>
    </xf>
    <xf numFmtId="4" fontId="148" fillId="57" borderId="125" applyNumberFormat="0" applyProtection="0">
      <alignment horizontal="right" vertical="center"/>
    </xf>
    <xf numFmtId="4" fontId="148" fillId="55" borderId="125" applyNumberFormat="0" applyProtection="0">
      <alignment horizontal="left" vertical="center" indent="1"/>
    </xf>
    <xf numFmtId="0" fontId="84" fillId="40" borderId="123" applyNumberFormat="0" applyAlignment="0" applyProtection="0"/>
    <xf numFmtId="0" fontId="7" fillId="44" borderId="148" applyNumberFormat="0" applyFont="0" applyAlignment="0" applyProtection="0"/>
    <xf numFmtId="4" fontId="146" fillId="55" borderId="144" applyNumberFormat="0" applyProtection="0">
      <alignment vertical="center"/>
    </xf>
    <xf numFmtId="0" fontId="67" fillId="19" borderId="140" applyNumberFormat="0" applyAlignment="0" applyProtection="0"/>
    <xf numFmtId="0" fontId="18" fillId="0" borderId="136" applyNumberFormat="0" applyFill="0" applyAlignment="0" applyProtection="0"/>
    <xf numFmtId="0" fontId="5" fillId="5" borderId="144" applyNumberFormat="0" applyProtection="0">
      <alignment horizontal="left" vertical="top" indent="1"/>
    </xf>
    <xf numFmtId="4" fontId="148" fillId="55" borderId="144" applyNumberFormat="0" applyProtection="0">
      <alignment horizontal="left" vertical="center" indent="1"/>
    </xf>
    <xf numFmtId="0" fontId="67" fillId="19" borderId="147" applyNumberFormat="0" applyAlignment="0" applyProtection="0"/>
    <xf numFmtId="168" fontId="60" fillId="4" borderId="149">
      <alignment horizontal="right" vertical="center" indent="1"/>
    </xf>
    <xf numFmtId="185" fontId="67" fillId="19" borderId="147" applyNumberFormat="0" applyAlignment="0" applyProtection="0"/>
    <xf numFmtId="4" fontId="148" fillId="58" borderId="144" applyNumberFormat="0" applyProtection="0">
      <alignment horizontal="right" vertical="center"/>
    </xf>
    <xf numFmtId="185" fontId="67" fillId="19" borderId="140" applyNumberFormat="0" applyAlignment="0" applyProtection="0"/>
    <xf numFmtId="185" fontId="67" fillId="19" borderId="140" applyNumberFormat="0" applyAlignment="0" applyProtection="0"/>
    <xf numFmtId="185" fontId="67" fillId="19" borderId="147" applyNumberFormat="0" applyAlignment="0" applyProtection="0"/>
    <xf numFmtId="0" fontId="84" fillId="40" borderId="123" applyNumberFormat="0" applyAlignment="0" applyProtection="0"/>
    <xf numFmtId="4" fontId="148" fillId="61" borderId="144" applyNumberFormat="0" applyProtection="0">
      <alignment horizontal="right" vertical="center"/>
    </xf>
    <xf numFmtId="0" fontId="67" fillId="19" borderId="140" applyNumberFormat="0" applyAlignment="0" applyProtection="0"/>
    <xf numFmtId="0" fontId="67" fillId="19" borderId="147" applyNumberFormat="0" applyAlignment="0" applyProtection="0"/>
    <xf numFmtId="185" fontId="67" fillId="19" borderId="147" applyNumberFormat="0" applyAlignment="0" applyProtection="0"/>
    <xf numFmtId="4" fontId="148" fillId="60" borderId="144" applyNumberFormat="0" applyProtection="0">
      <alignment horizontal="right" vertical="center"/>
    </xf>
    <xf numFmtId="4" fontId="148" fillId="64" borderId="137" applyNumberFormat="0" applyProtection="0">
      <alignment horizontal="right" vertical="center"/>
    </xf>
    <xf numFmtId="0" fontId="67" fillId="19" borderId="147" applyNumberFormat="0" applyAlignment="0" applyProtection="0"/>
    <xf numFmtId="185" fontId="67" fillId="19" borderId="147" applyNumberFormat="0" applyAlignment="0" applyProtection="0"/>
    <xf numFmtId="4" fontId="146" fillId="5" borderId="144" applyNumberFormat="0" applyProtection="0">
      <alignment horizontal="left" vertical="center" indent="1"/>
    </xf>
    <xf numFmtId="0" fontId="7" fillId="44" borderId="122" applyNumberFormat="0" applyFont="0" applyAlignment="0" applyProtection="0"/>
    <xf numFmtId="0" fontId="84" fillId="40" borderId="142" applyNumberFormat="0" applyAlignment="0" applyProtection="0"/>
    <xf numFmtId="0" fontId="67" fillId="19" borderId="147" applyNumberFormat="0" applyAlignment="0" applyProtection="0"/>
    <xf numFmtId="0" fontId="5" fillId="56" borderId="144" applyNumberFormat="0" applyProtection="0">
      <alignment horizontal="left" vertical="top" indent="1"/>
    </xf>
    <xf numFmtId="0" fontId="5" fillId="5" borderId="144" applyNumberFormat="0" applyProtection="0">
      <alignment horizontal="left" vertical="center" indent="1"/>
    </xf>
    <xf numFmtId="0" fontId="67" fillId="19" borderId="147" applyNumberFormat="0" applyAlignment="0" applyProtection="0"/>
    <xf numFmtId="0" fontId="67" fillId="19" borderId="133"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0" fontId="84" fillId="40" borderId="142" applyNumberFormat="0" applyAlignment="0" applyProtection="0"/>
    <xf numFmtId="0" fontId="67" fillId="19" borderId="147" applyNumberFormat="0" applyAlignment="0" applyProtection="0"/>
    <xf numFmtId="0" fontId="67" fillId="19" borderId="147" applyNumberFormat="0" applyAlignment="0" applyProtection="0"/>
    <xf numFmtId="185" fontId="57" fillId="40" borderId="147" applyNumberFormat="0" applyAlignment="0" applyProtection="0"/>
    <xf numFmtId="185" fontId="67" fillId="19" borderId="147" applyNumberFormat="0" applyAlignment="0" applyProtection="0"/>
    <xf numFmtId="0" fontId="63" fillId="43" borderId="149">
      <alignment horizontal="left" vertical="center" indent="1"/>
    </xf>
    <xf numFmtId="0" fontId="67" fillId="19" borderId="147" applyNumberFormat="0" applyAlignment="0" applyProtection="0"/>
    <xf numFmtId="0" fontId="5" fillId="5" borderId="137" applyNumberFormat="0" applyProtection="0">
      <alignment horizontal="left" vertical="center" indent="1"/>
    </xf>
    <xf numFmtId="0" fontId="84" fillId="40" borderId="135" applyNumberFormat="0" applyAlignment="0" applyProtection="0"/>
    <xf numFmtId="4" fontId="148" fillId="62" borderId="144" applyNumberFormat="0" applyProtection="0">
      <alignment horizontal="right" vertical="center"/>
    </xf>
    <xf numFmtId="185" fontId="41" fillId="5" borderId="149">
      <alignment horizontal="center" vertical="center"/>
    </xf>
    <xf numFmtId="185" fontId="67" fillId="19" borderId="147" applyNumberFormat="0" applyAlignment="0" applyProtection="0"/>
    <xf numFmtId="4" fontId="148" fillId="60" borderId="144" applyNumberFormat="0" applyProtection="0">
      <alignment horizontal="right" vertical="center"/>
    </xf>
    <xf numFmtId="4" fontId="148" fillId="67" borderId="144" applyNumberFormat="0" applyProtection="0">
      <alignment horizontal="right" vertical="center"/>
    </xf>
    <xf numFmtId="0" fontId="67" fillId="19" borderId="140" applyNumberFormat="0" applyAlignment="0" applyProtection="0"/>
    <xf numFmtId="0" fontId="67" fillId="19" borderId="140"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47"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47" applyNumberFormat="0" applyAlignment="0" applyProtection="0"/>
    <xf numFmtId="4" fontId="148" fillId="57" borderId="144" applyNumberFormat="0" applyProtection="0">
      <alignment horizontal="right" vertical="center"/>
    </xf>
    <xf numFmtId="0" fontId="5" fillId="67" borderId="144" applyNumberFormat="0" applyProtection="0">
      <alignment horizontal="left" vertical="center" indent="1"/>
    </xf>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5" fillId="5" borderId="144" applyNumberFormat="0" applyProtection="0">
      <alignment horizontal="left" vertical="top" indent="1"/>
    </xf>
    <xf numFmtId="185" fontId="67" fillId="19" borderId="147" applyNumberFormat="0" applyAlignment="0" applyProtection="0"/>
    <xf numFmtId="4" fontId="146" fillId="5" borderId="144" applyNumberFormat="0" applyProtection="0">
      <alignment horizontal="left" vertical="center" indent="1"/>
    </xf>
    <xf numFmtId="0" fontId="67" fillId="19" borderId="147" applyNumberFormat="0" applyAlignment="0" applyProtection="0"/>
    <xf numFmtId="4" fontId="150" fillId="3" borderId="145" applyNumberFormat="0" applyProtection="0">
      <alignment horizontal="left" vertical="center" indent="1"/>
    </xf>
    <xf numFmtId="3" fontId="60" fillId="4" borderId="149">
      <alignment horizontal="right" vertical="center" indent="1"/>
    </xf>
    <xf numFmtId="0" fontId="5" fillId="67" borderId="137" applyNumberFormat="0" applyProtection="0">
      <alignment horizontal="left" vertical="center" indent="1"/>
    </xf>
    <xf numFmtId="4" fontId="148" fillId="61" borderId="144" applyNumberFormat="0" applyProtection="0">
      <alignment horizontal="right" vertical="center"/>
    </xf>
    <xf numFmtId="185" fontId="67" fillId="19" borderId="147" applyNumberFormat="0" applyAlignment="0" applyProtection="0"/>
    <xf numFmtId="0" fontId="5" fillId="5" borderId="144" applyNumberFormat="0" applyProtection="0">
      <alignment horizontal="left" vertical="top" indent="1"/>
    </xf>
    <xf numFmtId="0" fontId="8" fillId="43" borderId="137" applyNumberFormat="0" applyProtection="0">
      <alignment horizontal="left" vertical="top" indent="1"/>
    </xf>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4" fontId="147" fillId="55" borderId="137" applyNumberFormat="0" applyProtection="0">
      <alignment vertical="center"/>
    </xf>
    <xf numFmtId="185" fontId="61" fillId="42" borderId="149">
      <alignment horizontal="right" vertical="center" indent="1"/>
    </xf>
    <xf numFmtId="0"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0" applyNumberFormat="0" applyAlignment="0" applyProtection="0"/>
    <xf numFmtId="4" fontId="146" fillId="55" borderId="144" applyNumberFormat="0" applyProtection="0">
      <alignment vertical="center"/>
    </xf>
    <xf numFmtId="0" fontId="67" fillId="19" borderId="147" applyNumberFormat="0" applyAlignment="0" applyProtection="0"/>
    <xf numFmtId="0" fontId="57" fillId="40"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4" fontId="148" fillId="5" borderId="137" applyNumberFormat="0" applyProtection="0">
      <alignment horizontal="right" vertical="center"/>
    </xf>
    <xf numFmtId="0" fontId="5" fillId="3" borderId="144" applyNumberFormat="0" applyProtection="0">
      <alignment horizontal="left" vertical="center" indent="1"/>
    </xf>
    <xf numFmtId="185" fontId="67" fillId="19" borderId="147" applyNumberFormat="0" applyAlignment="0" applyProtection="0"/>
    <xf numFmtId="185" fontId="67" fillId="19" borderId="147" applyNumberFormat="0" applyAlignment="0" applyProtection="0"/>
    <xf numFmtId="0" fontId="84" fillId="40" borderId="135" applyNumberFormat="0" applyAlignment="0" applyProtection="0"/>
    <xf numFmtId="0" fontId="5" fillId="3" borderId="144" applyNumberFormat="0" applyProtection="0">
      <alignment horizontal="left" vertical="top" indent="1"/>
    </xf>
    <xf numFmtId="4" fontId="147" fillId="55" borderId="144" applyNumberFormat="0" applyProtection="0">
      <alignment vertical="center"/>
    </xf>
    <xf numFmtId="0" fontId="5" fillId="56" borderId="144" applyNumberFormat="0" applyProtection="0">
      <alignment horizontal="left" vertical="center" indent="1"/>
    </xf>
    <xf numFmtId="0" fontId="67" fillId="19" borderId="140" applyNumberFormat="0" applyAlignment="0" applyProtection="0"/>
    <xf numFmtId="0" fontId="67" fillId="19" borderId="140" applyNumberFormat="0" applyAlignment="0" applyProtection="0"/>
    <xf numFmtId="0" fontId="7" fillId="44" borderId="141" applyNumberFormat="0" applyFont="0" applyAlignment="0" applyProtection="0"/>
    <xf numFmtId="0" fontId="67" fillId="19" borderId="133" applyNumberFormat="0" applyAlignment="0" applyProtection="0"/>
    <xf numFmtId="4" fontId="148" fillId="57" borderId="144" applyNumberFormat="0" applyProtection="0">
      <alignment horizontal="right" vertical="center"/>
    </xf>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29"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185" fontId="84" fillId="40" borderId="142" applyNumberFormat="0" applyAlignment="0" applyProtection="0"/>
    <xf numFmtId="185" fontId="67" fillId="19" borderId="147" applyNumberFormat="0" applyAlignment="0" applyProtection="0"/>
    <xf numFmtId="4" fontId="146" fillId="5" borderId="144" applyNumberFormat="0" applyProtection="0">
      <alignment horizontal="left" vertical="center" indent="1"/>
    </xf>
    <xf numFmtId="185" fontId="5" fillId="44" borderId="141" applyNumberFormat="0" applyFont="0" applyAlignment="0" applyProtection="0"/>
    <xf numFmtId="4" fontId="148" fillId="63" borderId="144" applyNumberFormat="0" applyProtection="0">
      <alignment horizontal="right" vertical="center"/>
    </xf>
    <xf numFmtId="185" fontId="67" fillId="19" borderId="147" applyNumberFormat="0" applyAlignment="0" applyProtection="0"/>
    <xf numFmtId="4" fontId="150" fillId="3" borderId="138" applyNumberFormat="0" applyProtection="0">
      <alignment horizontal="left" vertical="center" indent="1"/>
    </xf>
    <xf numFmtId="0" fontId="67" fillId="19" borderId="147" applyNumberFormat="0" applyAlignment="0" applyProtection="0"/>
    <xf numFmtId="185" fontId="67" fillId="19" borderId="147" applyNumberFormat="0" applyAlignment="0" applyProtection="0"/>
    <xf numFmtId="185" fontId="57" fillId="40" borderId="140" applyNumberFormat="0" applyAlignment="0" applyProtection="0"/>
    <xf numFmtId="185" fontId="67" fillId="19" borderId="147" applyNumberFormat="0" applyAlignment="0" applyProtection="0"/>
    <xf numFmtId="186" fontId="115" fillId="0" borderId="146" applyNumberFormat="0" applyFill="0" applyBorder="0" applyProtection="0">
      <alignment horizontal="right"/>
    </xf>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4" fillId="10" borderId="149">
      <alignment horizontal="left" vertical="center" indent="1"/>
    </xf>
    <xf numFmtId="4" fontId="148" fillId="67" borderId="144" applyNumberFormat="0" applyProtection="0">
      <alignment horizontal="right" vertical="center"/>
    </xf>
    <xf numFmtId="0"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4" fontId="148" fillId="55" borderId="137" applyNumberFormat="0" applyProtection="0">
      <alignment horizontal="left" vertical="center" indent="1"/>
    </xf>
    <xf numFmtId="185" fontId="57" fillId="40" borderId="147" applyNumberFormat="0" applyAlignment="0" applyProtection="0"/>
    <xf numFmtId="185" fontId="67" fillId="19" borderId="147" applyNumberFormat="0" applyAlignment="0" applyProtection="0"/>
    <xf numFmtId="0" fontId="67" fillId="19" borderId="147" applyNumberFormat="0" applyAlignment="0" applyProtection="0"/>
    <xf numFmtId="0" fontId="5" fillId="3" borderId="137" applyNumberFormat="0" applyProtection="0">
      <alignment horizontal="left" vertical="top" indent="1"/>
    </xf>
    <xf numFmtId="4" fontId="148" fillId="64" borderId="144" applyNumberFormat="0" applyProtection="0">
      <alignment horizontal="right" vertical="center"/>
    </xf>
    <xf numFmtId="185" fontId="67" fillId="19" borderId="147" applyNumberFormat="0" applyAlignment="0" applyProtection="0"/>
    <xf numFmtId="0" fontId="67" fillId="19" borderId="133"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8" fillId="43" borderId="144" applyNumberFormat="0" applyProtection="0">
      <alignment horizontal="left" vertical="top" indent="1"/>
    </xf>
    <xf numFmtId="185" fontId="67" fillId="19" borderId="147" applyNumberFormat="0" applyAlignment="0" applyProtection="0"/>
    <xf numFmtId="168" fontId="60" fillId="42" borderId="149">
      <alignment horizontal="right" vertical="center" indent="1"/>
    </xf>
    <xf numFmtId="0" fontId="67" fillId="19" borderId="147" applyNumberFormat="0" applyAlignment="0" applyProtection="0"/>
    <xf numFmtId="4" fontId="148" fillId="67" borderId="137" applyNumberFormat="0" applyProtection="0">
      <alignment vertical="center"/>
    </xf>
    <xf numFmtId="0" fontId="51" fillId="55" borderId="137" applyNumberFormat="0" applyProtection="0">
      <alignment horizontal="left" vertical="top" indent="1"/>
    </xf>
    <xf numFmtId="4" fontId="148" fillId="59" borderId="144" applyNumberFormat="0" applyProtection="0">
      <alignment horizontal="right" vertical="center"/>
    </xf>
    <xf numFmtId="4" fontId="151" fillId="67" borderId="144" applyNumberFormat="0" applyProtection="0">
      <alignment horizontal="right" vertical="center"/>
    </xf>
    <xf numFmtId="185" fontId="67" fillId="19" borderId="147" applyNumberFormat="0" applyAlignment="0" applyProtection="0"/>
    <xf numFmtId="185" fontId="67" fillId="19" borderId="147" applyNumberFormat="0" applyAlignment="0" applyProtection="0"/>
    <xf numFmtId="0" fontId="5" fillId="56" borderId="144" applyNumberFormat="0" applyProtection="0">
      <alignment horizontal="left" vertical="top" indent="1"/>
    </xf>
    <xf numFmtId="0" fontId="67" fillId="19" borderId="140" applyNumberFormat="0" applyAlignment="0" applyProtection="0"/>
    <xf numFmtId="0" fontId="67" fillId="19" borderId="140"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0" fontId="67" fillId="19" borderId="133" applyNumberFormat="0" applyAlignment="0" applyProtection="0"/>
    <xf numFmtId="185" fontId="67" fillId="19" borderId="147" applyNumberFormat="0" applyAlignment="0" applyProtection="0"/>
    <xf numFmtId="4" fontId="149" fillId="67" borderId="137" applyNumberFormat="0" applyProtection="0">
      <alignment vertical="center"/>
    </xf>
    <xf numFmtId="185" fontId="67" fillId="19" borderId="147" applyNumberFormat="0" applyAlignment="0" applyProtection="0"/>
    <xf numFmtId="185" fontId="67" fillId="19" borderId="147" applyNumberFormat="0" applyAlignment="0" applyProtection="0"/>
    <xf numFmtId="0" fontId="67" fillId="19" borderId="147" applyNumberFormat="0" applyAlignment="0" applyProtection="0"/>
    <xf numFmtId="0" fontId="7" fillId="44" borderId="148" applyNumberFormat="0" applyFont="0" applyAlignment="0" applyProtection="0"/>
    <xf numFmtId="185" fontId="67" fillId="19" borderId="140" applyNumberFormat="0" applyAlignment="0" applyProtection="0"/>
    <xf numFmtId="185" fontId="67" fillId="19" borderId="140" applyNumberFormat="0" applyAlignment="0" applyProtection="0"/>
    <xf numFmtId="185" fontId="84" fillId="40" borderId="135" applyNumberFormat="0" applyAlignment="0" applyProtection="0"/>
    <xf numFmtId="185" fontId="18" fillId="0" borderId="136" applyNumberFormat="0" applyFill="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0" fontId="67" fillId="19" borderId="140" applyNumberFormat="0" applyAlignment="0" applyProtection="0"/>
    <xf numFmtId="4" fontId="148" fillId="5" borderId="144" applyNumberFormat="0" applyProtection="0">
      <alignment horizontal="right" vertical="center"/>
    </xf>
    <xf numFmtId="4" fontId="146" fillId="55" borderId="144" applyNumberFormat="0" applyProtection="0">
      <alignment vertical="center"/>
    </xf>
    <xf numFmtId="4" fontId="151" fillId="67" borderId="144" applyNumberFormat="0" applyProtection="0">
      <alignment horizontal="right" vertical="center"/>
    </xf>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5" fillId="10" borderId="149">
      <alignment horizontal="left" vertical="center" indent="1"/>
    </xf>
    <xf numFmtId="0" fontId="43" fillId="4" borderId="149">
      <alignment horizontal="left" indent="1"/>
    </xf>
    <xf numFmtId="185" fontId="84" fillId="40" borderId="142"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57" fillId="40" borderId="147" applyNumberFormat="0" applyAlignment="0" applyProtection="0"/>
    <xf numFmtId="0" fontId="67" fillId="19" borderId="147" applyNumberFormat="0" applyAlignment="0" applyProtection="0"/>
    <xf numFmtId="0" fontId="67" fillId="19" borderId="147" applyNumberFormat="0" applyAlignment="0" applyProtection="0"/>
    <xf numFmtId="185" fontId="67" fillId="19" borderId="147" applyNumberFormat="0" applyAlignment="0" applyProtection="0"/>
    <xf numFmtId="185" fontId="67" fillId="19" borderId="140" applyNumberFormat="0" applyAlignment="0" applyProtection="0"/>
    <xf numFmtId="185" fontId="67" fillId="19" borderId="140" applyNumberFormat="0" applyAlignment="0" applyProtection="0"/>
    <xf numFmtId="185" fontId="67" fillId="19" borderId="140" applyNumberFormat="0" applyAlignment="0" applyProtection="0"/>
    <xf numFmtId="4" fontId="148" fillId="61" borderId="144" applyNumberFormat="0" applyProtection="0">
      <alignment horizontal="right" vertical="center"/>
    </xf>
    <xf numFmtId="0" fontId="5" fillId="5" borderId="144" applyNumberFormat="0" applyProtection="0">
      <alignment horizontal="left" vertical="center" indent="1"/>
    </xf>
    <xf numFmtId="0" fontId="8" fillId="3" borderId="144" applyNumberFormat="0" applyProtection="0">
      <alignment horizontal="left" vertical="top" indent="1"/>
    </xf>
    <xf numFmtId="0" fontId="8" fillId="3" borderId="144" applyNumberFormat="0" applyProtection="0">
      <alignment horizontal="left" vertical="top" indent="1"/>
    </xf>
    <xf numFmtId="4" fontId="148" fillId="67" borderId="144" applyNumberFormat="0" applyProtection="0">
      <alignment horizontal="right" vertical="center"/>
    </xf>
    <xf numFmtId="4" fontId="149" fillId="67" borderId="144" applyNumberFormat="0" applyProtection="0">
      <alignment vertical="center"/>
    </xf>
    <xf numFmtId="0" fontId="5" fillId="67" borderId="144" applyNumberFormat="0" applyProtection="0">
      <alignment horizontal="left" vertical="top" indent="1"/>
    </xf>
    <xf numFmtId="0" fontId="5" fillId="5" borderId="144" applyNumberFormat="0" applyProtection="0">
      <alignment horizontal="left" vertical="center" indent="1"/>
    </xf>
    <xf numFmtId="0" fontId="5" fillId="3" borderId="144" applyNumberFormat="0" applyProtection="0">
      <alignment horizontal="left" vertical="center" indent="1"/>
    </xf>
    <xf numFmtId="4" fontId="148" fillId="5" borderId="144" applyNumberFormat="0" applyProtection="0">
      <alignment horizontal="right" vertical="center"/>
    </xf>
    <xf numFmtId="4" fontId="148" fillId="64" borderId="144" applyNumberFormat="0" applyProtection="0">
      <alignment horizontal="right" vertical="center"/>
    </xf>
    <xf numFmtId="4" fontId="148" fillId="61" borderId="144" applyNumberFormat="0" applyProtection="0">
      <alignment horizontal="right" vertical="center"/>
    </xf>
    <xf numFmtId="4" fontId="148" fillId="59" borderId="144" applyNumberFormat="0" applyProtection="0">
      <alignment horizontal="right" vertical="center"/>
    </xf>
    <xf numFmtId="4" fontId="147" fillId="55" borderId="144" applyNumberFormat="0" applyProtection="0">
      <alignment vertical="center"/>
    </xf>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7" fillId="44" borderId="148" applyNumberFormat="0" applyFont="0" applyAlignment="0" applyProtection="0"/>
    <xf numFmtId="0" fontId="7" fillId="44" borderId="148" applyNumberFormat="0" applyFont="0" applyAlignment="0" applyProtection="0"/>
    <xf numFmtId="0" fontId="7" fillId="44" borderId="148" applyNumberFormat="0" applyFont="0" applyAlignment="0" applyProtection="0"/>
    <xf numFmtId="185" fontId="84" fillId="40" borderId="142" applyNumberFormat="0" applyAlignment="0" applyProtection="0"/>
    <xf numFmtId="185" fontId="84" fillId="40" borderId="142" applyNumberFormat="0" applyAlignment="0" applyProtection="0"/>
    <xf numFmtId="185" fontId="18" fillId="0" borderId="143" applyNumberFormat="0" applyFill="0" applyAlignment="0" applyProtection="0"/>
    <xf numFmtId="0" fontId="40" fillId="10" borderId="149">
      <alignment horizontal="left" vertical="center" indent="1"/>
    </xf>
    <xf numFmtId="0" fontId="41" fillId="5" borderId="149">
      <alignment horizontal="center" vertical="center"/>
    </xf>
    <xf numFmtId="0" fontId="42" fillId="4" borderId="149">
      <alignment horizontal="left" vertical="center" indent="1"/>
    </xf>
    <xf numFmtId="3" fontId="41" fillId="4" borderId="149">
      <alignment horizontal="right" vertical="center" indent="1"/>
    </xf>
    <xf numFmtId="0" fontId="42" fillId="4" borderId="149">
      <alignment horizontal="left" vertical="center" indent="1"/>
    </xf>
    <xf numFmtId="3" fontId="41" fillId="4" borderId="149">
      <alignment horizontal="right" vertical="center" indent="1"/>
    </xf>
    <xf numFmtId="0" fontId="43" fillId="4" borderId="149">
      <alignment horizontal="left" indent="1"/>
    </xf>
    <xf numFmtId="0" fontId="57" fillId="40" borderId="147" applyNumberFormat="0" applyAlignment="0" applyProtection="0"/>
    <xf numFmtId="0" fontId="57" fillId="40" borderId="147" applyNumberFormat="0" applyAlignment="0" applyProtection="0"/>
    <xf numFmtId="168" fontId="60" fillId="42" borderId="149">
      <alignment horizontal="right" vertical="center" indent="1"/>
    </xf>
    <xf numFmtId="3" fontId="60" fillId="4" borderId="149">
      <alignment horizontal="right" vertical="center" indent="1"/>
    </xf>
    <xf numFmtId="0" fontId="61" fillId="42" borderId="149">
      <alignment horizontal="right" vertical="center" indent="1"/>
    </xf>
    <xf numFmtId="3" fontId="61" fillId="4" borderId="149">
      <alignment horizontal="right" vertical="center" indent="1"/>
    </xf>
    <xf numFmtId="170" fontId="61" fillId="4" borderId="149">
      <alignment horizontal="right" vertical="center" indent="1"/>
    </xf>
    <xf numFmtId="0" fontId="62" fillId="4" borderId="149">
      <alignment horizontal="left" vertical="center" indent="1"/>
    </xf>
    <xf numFmtId="0" fontId="63" fillId="13" borderId="149">
      <alignment horizontal="center" vertical="center"/>
    </xf>
    <xf numFmtId="168" fontId="60" fillId="4" borderId="149">
      <alignment horizontal="right" vertical="center" indent="1"/>
    </xf>
    <xf numFmtId="3" fontId="60" fillId="4" borderId="149">
      <alignment horizontal="right" vertical="center" indent="1"/>
    </xf>
    <xf numFmtId="0" fontId="43" fillId="4" borderId="149">
      <alignment horizontal="left" vertical="center" indent="1"/>
    </xf>
    <xf numFmtId="0" fontId="61" fillId="4" borderId="149">
      <alignment horizontal="right" vertical="center" indent="1"/>
    </xf>
    <xf numFmtId="3" fontId="61" fillId="4" borderId="149">
      <alignment horizontal="right" vertical="center" indent="1"/>
    </xf>
    <xf numFmtId="0" fontId="64" fillId="10" borderId="149">
      <alignment horizontal="left" vertical="center" indent="1"/>
    </xf>
    <xf numFmtId="0" fontId="65" fillId="10" borderId="149">
      <alignment horizontal="left" vertical="center" indent="1"/>
    </xf>
    <xf numFmtId="0" fontId="63" fillId="43" borderId="149">
      <alignment horizontal="left" vertical="center" indent="1"/>
    </xf>
    <xf numFmtId="0" fontId="5" fillId="44" borderId="148" applyNumberFormat="0" applyFont="0" applyAlignment="0" applyProtection="0"/>
    <xf numFmtId="0" fontId="7" fillId="44" borderId="148" applyNumberFormat="0" applyFont="0" applyAlignment="0" applyProtection="0"/>
    <xf numFmtId="0" fontId="67" fillId="19" borderId="147" applyNumberFormat="0" applyAlignment="0" applyProtection="0"/>
    <xf numFmtId="10" fontId="15" fillId="4" borderId="149" applyNumberFormat="0" applyBorder="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67" fillId="19" borderId="147" applyNumberFormat="0" applyAlignment="0" applyProtection="0"/>
    <xf numFmtId="0" fontId="7" fillId="44" borderId="148" applyNumberFormat="0" applyFont="0" applyAlignment="0" applyProtection="0"/>
    <xf numFmtId="0" fontId="84" fillId="40" borderId="142" applyNumberFormat="0" applyAlignment="0" applyProtection="0"/>
    <xf numFmtId="0" fontId="84" fillId="40" borderId="142" applyNumberFormat="0" applyAlignment="0" applyProtection="0"/>
    <xf numFmtId="0" fontId="18" fillId="0" borderId="143" applyNumberFormat="0" applyFill="0" applyAlignment="0" applyProtection="0"/>
    <xf numFmtId="0" fontId="57" fillId="40" borderId="147" applyNumberFormat="0" applyAlignment="0" applyProtection="0"/>
    <xf numFmtId="0" fontId="5" fillId="44" borderId="148" applyNumberFormat="0" applyFont="0" applyAlignment="0" applyProtection="0"/>
    <xf numFmtId="0" fontId="84" fillId="40" borderId="142" applyNumberFormat="0" applyAlignment="0" applyProtection="0"/>
    <xf numFmtId="4" fontId="146" fillId="55" borderId="144" applyNumberFormat="0" applyProtection="0">
      <alignment vertical="center"/>
    </xf>
    <xf numFmtId="4" fontId="146" fillId="55" borderId="144" applyNumberFormat="0" applyProtection="0">
      <alignment vertical="center"/>
    </xf>
    <xf numFmtId="4" fontId="147" fillId="55" borderId="144" applyNumberFormat="0" applyProtection="0">
      <alignment vertical="center"/>
    </xf>
    <xf numFmtId="4" fontId="147" fillId="55" borderId="144" applyNumberFormat="0" applyProtection="0">
      <alignment vertical="center"/>
    </xf>
    <xf numFmtId="4" fontId="148" fillId="55" borderId="144" applyNumberFormat="0" applyProtection="0">
      <alignment horizontal="left" vertical="center" indent="1"/>
    </xf>
    <xf numFmtId="4" fontId="148" fillId="55" borderId="144" applyNumberFormat="0" applyProtection="0">
      <alignment horizontal="left" vertical="center" indent="1"/>
    </xf>
    <xf numFmtId="0" fontId="51" fillId="55" borderId="144" applyNumberFormat="0" applyProtection="0">
      <alignment horizontal="left" vertical="top" indent="1"/>
    </xf>
    <xf numFmtId="4" fontId="148" fillId="57" borderId="144" applyNumberFormat="0" applyProtection="0">
      <alignment horizontal="right" vertical="center"/>
    </xf>
    <xf numFmtId="4" fontId="148" fillId="57" borderId="144" applyNumberFormat="0" applyProtection="0">
      <alignment horizontal="right" vertical="center"/>
    </xf>
    <xf numFmtId="4" fontId="148" fillId="58" borderId="144" applyNumberFormat="0" applyProtection="0">
      <alignment horizontal="right" vertical="center"/>
    </xf>
    <xf numFmtId="4" fontId="148" fillId="58" borderId="144" applyNumberFormat="0" applyProtection="0">
      <alignment horizontal="right" vertical="center"/>
    </xf>
    <xf numFmtId="4" fontId="148" fillId="59" borderId="144" applyNumberFormat="0" applyProtection="0">
      <alignment horizontal="right" vertical="center"/>
    </xf>
    <xf numFmtId="4" fontId="148" fillId="59" borderId="144" applyNumberFormat="0" applyProtection="0">
      <alignment horizontal="right" vertical="center"/>
    </xf>
    <xf numFmtId="4" fontId="148" fillId="60" borderId="144" applyNumberFormat="0" applyProtection="0">
      <alignment horizontal="right" vertical="center"/>
    </xf>
    <xf numFmtId="4" fontId="148" fillId="60" borderId="144" applyNumberFormat="0" applyProtection="0">
      <alignment horizontal="right" vertical="center"/>
    </xf>
    <xf numFmtId="4" fontId="148" fillId="61" borderId="144" applyNumberFormat="0" applyProtection="0">
      <alignment horizontal="right" vertical="center"/>
    </xf>
    <xf numFmtId="4" fontId="148" fillId="61" borderId="144" applyNumberFormat="0" applyProtection="0">
      <alignment horizontal="right" vertical="center"/>
    </xf>
    <xf numFmtId="4" fontId="148" fillId="62" borderId="144" applyNumberFormat="0" applyProtection="0">
      <alignment horizontal="right" vertical="center"/>
    </xf>
    <xf numFmtId="4" fontId="148" fillId="62" borderId="144" applyNumberFormat="0" applyProtection="0">
      <alignment horizontal="right" vertical="center"/>
    </xf>
    <xf numFmtId="4" fontId="148" fillId="63" borderId="144" applyNumberFormat="0" applyProtection="0">
      <alignment horizontal="right" vertical="center"/>
    </xf>
    <xf numFmtId="4" fontId="148" fillId="63" borderId="144" applyNumberFormat="0" applyProtection="0">
      <alignment horizontal="right" vertical="center"/>
    </xf>
    <xf numFmtId="4" fontId="148" fillId="64" borderId="144" applyNumberFormat="0" applyProtection="0">
      <alignment horizontal="right" vertical="center"/>
    </xf>
    <xf numFmtId="4" fontId="148" fillId="64" borderId="144" applyNumberFormat="0" applyProtection="0">
      <alignment horizontal="right" vertical="center"/>
    </xf>
    <xf numFmtId="4" fontId="148" fillId="65" borderId="144" applyNumberFormat="0" applyProtection="0">
      <alignment horizontal="right" vertical="center"/>
    </xf>
    <xf numFmtId="4" fontId="148" fillId="65" borderId="144" applyNumberFormat="0" applyProtection="0">
      <alignment horizontal="right" vertical="center"/>
    </xf>
    <xf numFmtId="4" fontId="148" fillId="5" borderId="144" applyNumberFormat="0" applyProtection="0">
      <alignment horizontal="right" vertical="center"/>
    </xf>
    <xf numFmtId="4" fontId="148" fillId="5" borderId="144" applyNumberFormat="0" applyProtection="0">
      <alignment horizontal="right" vertical="center"/>
    </xf>
    <xf numFmtId="0" fontId="5" fillId="56" borderId="144" applyNumberFormat="0" applyProtection="0">
      <alignment horizontal="left" vertical="center" indent="1"/>
    </xf>
    <xf numFmtId="0" fontId="5" fillId="56" borderId="144" applyNumberFormat="0" applyProtection="0">
      <alignment horizontal="left" vertical="center" indent="1"/>
    </xf>
    <xf numFmtId="0" fontId="5" fillId="56" borderId="144" applyNumberFormat="0" applyProtection="0">
      <alignment horizontal="left" vertical="top" indent="1"/>
    </xf>
    <xf numFmtId="0" fontId="5" fillId="56" borderId="144" applyNumberFormat="0" applyProtection="0">
      <alignment horizontal="left" vertical="top" indent="1"/>
    </xf>
    <xf numFmtId="0" fontId="5" fillId="3" borderId="144" applyNumberFormat="0" applyProtection="0">
      <alignment horizontal="left" vertical="center" indent="1"/>
    </xf>
    <xf numFmtId="0" fontId="5" fillId="3" borderId="144" applyNumberFormat="0" applyProtection="0">
      <alignment horizontal="left" vertical="center" indent="1"/>
    </xf>
    <xf numFmtId="0" fontId="5" fillId="3" borderId="144" applyNumberFormat="0" applyProtection="0">
      <alignment horizontal="left" vertical="top" indent="1"/>
    </xf>
    <xf numFmtId="0" fontId="5" fillId="3" borderId="144" applyNumberFormat="0" applyProtection="0">
      <alignment horizontal="left" vertical="top" indent="1"/>
    </xf>
    <xf numFmtId="0" fontId="5" fillId="5" borderId="144" applyNumberFormat="0" applyProtection="0">
      <alignment horizontal="left" vertical="center" indent="1"/>
    </xf>
    <xf numFmtId="0" fontId="5" fillId="5" borderId="144" applyNumberFormat="0" applyProtection="0">
      <alignment horizontal="left" vertical="center" indent="1"/>
    </xf>
    <xf numFmtId="0" fontId="5" fillId="5" borderId="144" applyNumberFormat="0" applyProtection="0">
      <alignment horizontal="left" vertical="top" indent="1"/>
    </xf>
    <xf numFmtId="0" fontId="5" fillId="5" borderId="144" applyNumberFormat="0" applyProtection="0">
      <alignment horizontal="left" vertical="top" indent="1"/>
    </xf>
    <xf numFmtId="0" fontId="5" fillId="67" borderId="144" applyNumberFormat="0" applyProtection="0">
      <alignment horizontal="left" vertical="center" indent="1"/>
    </xf>
    <xf numFmtId="0" fontId="5" fillId="67" borderId="144" applyNumberFormat="0" applyProtection="0">
      <alignment horizontal="left" vertical="center" indent="1"/>
    </xf>
    <xf numFmtId="0" fontId="5" fillId="67" borderId="144" applyNumberFormat="0" applyProtection="0">
      <alignment horizontal="left" vertical="top" indent="1"/>
    </xf>
    <xf numFmtId="0" fontId="5" fillId="67" borderId="144" applyNumberFormat="0" applyProtection="0">
      <alignment horizontal="left" vertical="top" indent="1"/>
    </xf>
    <xf numFmtId="4" fontId="148" fillId="67" borderId="144" applyNumberFormat="0" applyProtection="0">
      <alignment vertical="center"/>
    </xf>
    <xf numFmtId="4" fontId="148" fillId="67" borderId="144" applyNumberFormat="0" applyProtection="0">
      <alignment vertical="center"/>
    </xf>
    <xf numFmtId="4" fontId="149" fillId="67" borderId="144" applyNumberFormat="0" applyProtection="0">
      <alignment vertical="center"/>
    </xf>
    <xf numFmtId="4" fontId="149" fillId="67" borderId="144" applyNumberFormat="0" applyProtection="0">
      <alignment vertical="center"/>
    </xf>
    <xf numFmtId="4" fontId="146" fillId="5" borderId="145" applyNumberFormat="0" applyProtection="0">
      <alignment horizontal="left" vertical="center" indent="1"/>
    </xf>
    <xf numFmtId="4" fontId="146" fillId="5" borderId="145" applyNumberFormat="0" applyProtection="0">
      <alignment horizontal="left" vertical="center" indent="1"/>
    </xf>
    <xf numFmtId="0" fontId="8" fillId="43" borderId="144" applyNumberFormat="0" applyProtection="0">
      <alignment horizontal="left" vertical="top" indent="1"/>
    </xf>
    <xf numFmtId="4" fontId="148" fillId="67" borderId="144" applyNumberFormat="0" applyProtection="0">
      <alignment horizontal="right" vertical="center"/>
    </xf>
    <xf numFmtId="4" fontId="148" fillId="67" borderId="144" applyNumberFormat="0" applyProtection="0">
      <alignment horizontal="right" vertical="center"/>
    </xf>
    <xf numFmtId="4" fontId="149" fillId="67" borderId="144" applyNumberFormat="0" applyProtection="0">
      <alignment horizontal="right" vertical="center"/>
    </xf>
    <xf numFmtId="4" fontId="149" fillId="67" borderId="144" applyNumberFormat="0" applyProtection="0">
      <alignment horizontal="right" vertical="center"/>
    </xf>
    <xf numFmtId="4" fontId="146" fillId="5" borderId="144" applyNumberFormat="0" applyProtection="0">
      <alignment horizontal="left" vertical="center" indent="1"/>
    </xf>
    <xf numFmtId="4" fontId="146" fillId="5" borderId="144" applyNumberFormat="0" applyProtection="0">
      <alignment horizontal="left" vertical="center" indent="1"/>
    </xf>
    <xf numFmtId="0" fontId="8" fillId="3" borderId="144" applyNumberFormat="0" applyProtection="0">
      <alignment horizontal="left" vertical="top" indent="1"/>
    </xf>
    <xf numFmtId="4" fontId="150" fillId="3" borderId="145" applyNumberFormat="0" applyProtection="0">
      <alignment horizontal="left" vertical="center" indent="1"/>
    </xf>
    <xf numFmtId="4" fontId="150" fillId="3" borderId="145" applyNumberFormat="0" applyProtection="0">
      <alignment horizontal="left" vertical="center" indent="1"/>
    </xf>
    <xf numFmtId="4" fontId="151" fillId="67" borderId="144" applyNumberFormat="0" applyProtection="0">
      <alignment horizontal="right" vertical="center"/>
    </xf>
    <xf numFmtId="4" fontId="151" fillId="67" borderId="144" applyNumberFormat="0" applyProtection="0">
      <alignment horizontal="right" vertical="center"/>
    </xf>
    <xf numFmtId="185" fontId="57" fillId="40" borderId="147" applyNumberFormat="0" applyAlignment="0" applyProtection="0"/>
    <xf numFmtId="185" fontId="57" fillId="40" borderId="147" applyNumberFormat="0" applyAlignment="0" applyProtection="0"/>
    <xf numFmtId="185" fontId="61" fillId="42" borderId="149">
      <alignment horizontal="right" vertical="center" indent="1"/>
    </xf>
    <xf numFmtId="185" fontId="62" fillId="4" borderId="149">
      <alignment horizontal="left" vertical="center" indent="1"/>
    </xf>
    <xf numFmtId="185" fontId="42" fillId="4" borderId="149">
      <alignment horizontal="left" vertical="center" indent="1"/>
    </xf>
    <xf numFmtId="185" fontId="63" fillId="13" borderId="149">
      <alignment horizontal="center" vertical="center"/>
    </xf>
    <xf numFmtId="185" fontId="41" fillId="5" borderId="149">
      <alignment horizontal="center" vertical="center"/>
    </xf>
    <xf numFmtId="185" fontId="43" fillId="4" borderId="149">
      <alignment horizontal="left" vertical="center" indent="1"/>
    </xf>
    <xf numFmtId="185" fontId="43" fillId="4" borderId="149">
      <alignment horizontal="left" indent="1"/>
    </xf>
    <xf numFmtId="185" fontId="61" fillId="4" borderId="149">
      <alignment horizontal="right" vertical="center" indent="1"/>
    </xf>
    <xf numFmtId="185" fontId="64" fillId="10" borderId="149">
      <alignment horizontal="left" vertical="center" indent="1"/>
    </xf>
    <xf numFmtId="185" fontId="65" fillId="10" borderId="149">
      <alignment horizontal="left" vertical="center" indent="1"/>
    </xf>
    <xf numFmtId="185" fontId="40" fillId="10" borderId="149">
      <alignment horizontal="left" vertical="center" indent="1"/>
    </xf>
    <xf numFmtId="185" fontId="42" fillId="4" borderId="149">
      <alignment horizontal="left" vertical="center" indent="1"/>
    </xf>
    <xf numFmtId="185" fontId="63" fillId="43" borderId="149">
      <alignment horizontal="left" vertical="center" indent="1"/>
    </xf>
    <xf numFmtId="185" fontId="7" fillId="44" borderId="148" applyNumberFormat="0" applyFont="0" applyAlignment="0" applyProtection="0"/>
    <xf numFmtId="185" fontId="5" fillId="44" borderId="148" applyNumberFormat="0" applyFon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67" fillId="19" borderId="147" applyNumberFormat="0" applyAlignment="0" applyProtection="0"/>
    <xf numFmtId="185" fontId="7" fillId="44" borderId="148" applyNumberFormat="0" applyFont="0" applyAlignment="0" applyProtection="0"/>
    <xf numFmtId="0" fontId="7" fillId="44" borderId="148" applyNumberFormat="0" applyFont="0" applyAlignment="0" applyProtection="0"/>
    <xf numFmtId="0" fontId="7" fillId="44" borderId="148" applyNumberFormat="0" applyFont="0" applyAlignment="0" applyProtection="0"/>
    <xf numFmtId="185" fontId="84" fillId="40" borderId="142" applyNumberFormat="0" applyAlignment="0" applyProtection="0"/>
    <xf numFmtId="185" fontId="84" fillId="40" borderId="142" applyNumberFormat="0" applyAlignment="0" applyProtection="0"/>
    <xf numFmtId="185" fontId="18" fillId="0" borderId="143" applyNumberFormat="0" applyFill="0" applyAlignment="0" applyProtection="0"/>
    <xf numFmtId="0" fontId="188" fillId="0" borderId="0"/>
    <xf numFmtId="0" fontId="244" fillId="0" borderId="0"/>
    <xf numFmtId="0" fontId="134" fillId="137" borderId="0"/>
    <xf numFmtId="0" fontId="134" fillId="137" borderId="0"/>
    <xf numFmtId="0" fontId="135" fillId="137" borderId="0"/>
    <xf numFmtId="0" fontId="135" fillId="137" borderId="0"/>
    <xf numFmtId="0" fontId="134" fillId="137" borderId="0"/>
    <xf numFmtId="0" fontId="134" fillId="137" borderId="0"/>
    <xf numFmtId="0" fontId="135" fillId="137" borderId="0"/>
    <xf numFmtId="0" fontId="135" fillId="137" borderId="0"/>
    <xf numFmtId="0" fontId="134" fillId="137" borderId="0"/>
    <xf numFmtId="0" fontId="134" fillId="137" borderId="0"/>
    <xf numFmtId="0" fontId="138" fillId="4" borderId="0"/>
    <xf numFmtId="0" fontId="138" fillId="4" borderId="0"/>
    <xf numFmtId="0" fontId="139" fillId="138" borderId="0"/>
    <xf numFmtId="0" fontId="139" fillId="138" borderId="0"/>
    <xf numFmtId="0" fontId="139" fillId="138" borderId="0"/>
    <xf numFmtId="0" fontId="139" fillId="138" borderId="0"/>
    <xf numFmtId="0" fontId="134" fillId="137" borderId="0"/>
    <xf numFmtId="0" fontId="134" fillId="137" borderId="0"/>
    <xf numFmtId="0" fontId="135" fillId="137" borderId="0"/>
    <xf numFmtId="0" fontId="135" fillId="137" borderId="0"/>
    <xf numFmtId="0" fontId="142" fillId="4" borderId="0"/>
    <xf numFmtId="0" fontId="142" fillId="4" borderId="0"/>
    <xf numFmtId="0" fontId="142" fillId="4" borderId="0"/>
    <xf numFmtId="0" fontId="142" fillId="4" borderId="0"/>
    <xf numFmtId="0" fontId="142" fillId="4" borderId="0"/>
    <xf numFmtId="0" fontId="142" fillId="4" borderId="0"/>
    <xf numFmtId="0" fontId="138" fillId="4" borderId="0"/>
    <xf numFmtId="0" fontId="138" fillId="4" borderId="0"/>
    <xf numFmtId="0" fontId="139" fillId="138" borderId="0"/>
    <xf numFmtId="0" fontId="139" fillId="138" borderId="0"/>
    <xf numFmtId="0" fontId="139" fillId="138" borderId="0"/>
    <xf numFmtId="0" fontId="139" fillId="138" borderId="0"/>
    <xf numFmtId="0" fontId="139" fillId="138" borderId="0"/>
    <xf numFmtId="0" fontId="139" fillId="138" borderId="0"/>
    <xf numFmtId="0" fontId="134" fillId="137" borderId="0"/>
    <xf numFmtId="0" fontId="134" fillId="137" borderId="0"/>
    <xf numFmtId="0" fontId="135" fillId="137" borderId="0"/>
    <xf numFmtId="0" fontId="135" fillId="137" borderId="0"/>
    <xf numFmtId="0" fontId="15" fillId="4" borderId="0"/>
    <xf numFmtId="0" fontId="15" fillId="4" borderId="0"/>
    <xf numFmtId="0" fontId="138" fillId="4" borderId="0"/>
    <xf numFmtId="0" fontId="138" fillId="4" borderId="0"/>
    <xf numFmtId="0" fontId="248" fillId="0" borderId="0"/>
    <xf numFmtId="185" fontId="248" fillId="0" borderId="0"/>
    <xf numFmtId="0" fontId="7" fillId="137" borderId="0" applyNumberFormat="0" applyBorder="0" applyAlignment="0" applyProtection="0"/>
    <xf numFmtId="185" fontId="7" fillId="137" borderId="0" applyNumberFormat="0" applyBorder="0" applyAlignment="0" applyProtection="0"/>
    <xf numFmtId="0" fontId="7" fillId="58" borderId="0" applyNumberFormat="0" applyBorder="0" applyAlignment="0" applyProtection="0"/>
    <xf numFmtId="185" fontId="7" fillId="58" borderId="0" applyNumberFormat="0" applyBorder="0" applyAlignment="0" applyProtection="0"/>
    <xf numFmtId="0" fontId="7" fillId="60" borderId="0" applyNumberFormat="0" applyBorder="0" applyAlignment="0" applyProtection="0"/>
    <xf numFmtId="185" fontId="7" fillId="60" borderId="0" applyNumberFormat="0" applyBorder="0" applyAlignment="0" applyProtection="0"/>
    <xf numFmtId="0" fontId="7" fillId="139" borderId="0" applyNumberFormat="0" applyBorder="0" applyAlignment="0" applyProtection="0"/>
    <xf numFmtId="185" fontId="7" fillId="139" borderId="0" applyNumberFormat="0" applyBorder="0" applyAlignment="0" applyProtection="0"/>
    <xf numFmtId="0" fontId="7" fillId="42" borderId="0" applyNumberFormat="0" applyBorder="0" applyAlignment="0" applyProtection="0"/>
    <xf numFmtId="185" fontId="7" fillId="42" borderId="0" applyNumberFormat="0" applyBorder="0" applyAlignment="0" applyProtection="0"/>
    <xf numFmtId="0" fontId="7" fillId="62" borderId="0" applyNumberFormat="0" applyBorder="0" applyAlignment="0" applyProtection="0"/>
    <xf numFmtId="185" fontId="7" fillId="62" borderId="0" applyNumberFormat="0" applyBorder="0" applyAlignment="0" applyProtection="0"/>
    <xf numFmtId="0" fontId="7" fillId="137" borderId="0" applyNumberFormat="0" applyBorder="0" applyAlignment="0" applyProtection="0"/>
    <xf numFmtId="185" fontId="7" fillId="137" borderId="0" applyNumberFormat="0" applyBorder="0" applyAlignment="0" applyProtection="0"/>
    <xf numFmtId="0" fontId="7" fillId="137" borderId="0" applyNumberFormat="0" applyBorder="0" applyAlignment="0" applyProtection="0"/>
    <xf numFmtId="0" fontId="7" fillId="58" borderId="0" applyNumberFormat="0" applyBorder="0" applyAlignment="0" applyProtection="0"/>
    <xf numFmtId="185" fontId="7" fillId="58" borderId="0" applyNumberFormat="0" applyBorder="0" applyAlignment="0" applyProtection="0"/>
    <xf numFmtId="0" fontId="7" fillId="58" borderId="0" applyNumberFormat="0" applyBorder="0" applyAlignment="0" applyProtection="0"/>
    <xf numFmtId="0" fontId="7" fillId="60" borderId="0" applyNumberFormat="0" applyBorder="0" applyAlignment="0" applyProtection="0"/>
    <xf numFmtId="185" fontId="7" fillId="60" borderId="0" applyNumberFormat="0" applyBorder="0" applyAlignment="0" applyProtection="0"/>
    <xf numFmtId="0" fontId="7" fillId="60" borderId="0" applyNumberFormat="0" applyBorder="0" applyAlignment="0" applyProtection="0"/>
    <xf numFmtId="0" fontId="7" fillId="139" borderId="0" applyNumberFormat="0" applyBorder="0" applyAlignment="0" applyProtection="0"/>
    <xf numFmtId="185" fontId="7" fillId="139" borderId="0" applyNumberFormat="0" applyBorder="0" applyAlignment="0" applyProtection="0"/>
    <xf numFmtId="0" fontId="7" fillId="139" borderId="0" applyNumberFormat="0" applyBorder="0" applyAlignment="0" applyProtection="0"/>
    <xf numFmtId="0" fontId="7" fillId="42" borderId="0" applyNumberFormat="0" applyBorder="0" applyAlignment="0" applyProtection="0"/>
    <xf numFmtId="185" fontId="7" fillId="42" borderId="0" applyNumberFormat="0" applyBorder="0" applyAlignment="0" applyProtection="0"/>
    <xf numFmtId="0" fontId="7" fillId="42" borderId="0" applyNumberFormat="0" applyBorder="0" applyAlignment="0" applyProtection="0"/>
    <xf numFmtId="0" fontId="7" fillId="62" borderId="0" applyNumberFormat="0" applyBorder="0" applyAlignment="0" applyProtection="0"/>
    <xf numFmtId="185" fontId="7" fillId="62" borderId="0" applyNumberFormat="0" applyBorder="0" applyAlignment="0" applyProtection="0"/>
    <xf numFmtId="0" fontId="7" fillId="62" borderId="0" applyNumberFormat="0" applyBorder="0" applyAlignment="0" applyProtection="0"/>
    <xf numFmtId="0" fontId="7" fillId="5" borderId="0" applyNumberFormat="0" applyBorder="0" applyAlignment="0" applyProtection="0"/>
    <xf numFmtId="185" fontId="7" fillId="5" borderId="0" applyNumberFormat="0" applyBorder="0" applyAlignment="0" applyProtection="0"/>
    <xf numFmtId="0" fontId="7" fillId="59" borderId="0" applyNumberFormat="0" applyBorder="0" applyAlignment="0" applyProtection="0"/>
    <xf numFmtId="185" fontId="7" fillId="59" borderId="0" applyNumberFormat="0" applyBorder="0" applyAlignment="0" applyProtection="0"/>
    <xf numFmtId="0" fontId="7" fillId="140" borderId="0" applyNumberFormat="0" applyBorder="0" applyAlignment="0" applyProtection="0"/>
    <xf numFmtId="185" fontId="7" fillId="140" borderId="0" applyNumberFormat="0" applyBorder="0" applyAlignment="0" applyProtection="0"/>
    <xf numFmtId="0" fontId="7" fillId="139" borderId="0" applyNumberFormat="0" applyBorder="0" applyAlignment="0" applyProtection="0"/>
    <xf numFmtId="185" fontId="7" fillId="139" borderId="0" applyNumberFormat="0" applyBorder="0" applyAlignment="0" applyProtection="0"/>
    <xf numFmtId="0" fontId="7" fillId="5" borderId="0" applyNumberFormat="0" applyBorder="0" applyAlignment="0" applyProtection="0"/>
    <xf numFmtId="185" fontId="7" fillId="5" borderId="0" applyNumberFormat="0" applyBorder="0" applyAlignment="0" applyProtection="0"/>
    <xf numFmtId="0" fontId="7" fillId="61" borderId="0" applyNumberFormat="0" applyBorder="0" applyAlignment="0" applyProtection="0"/>
    <xf numFmtId="185" fontId="7" fillId="61" borderId="0" applyNumberFormat="0" applyBorder="0" applyAlignment="0" applyProtection="0"/>
    <xf numFmtId="0" fontId="7" fillId="5" borderId="0" applyNumberFormat="0" applyBorder="0" applyAlignment="0" applyProtection="0"/>
    <xf numFmtId="185" fontId="7" fillId="5" borderId="0" applyNumberFormat="0" applyBorder="0" applyAlignment="0" applyProtection="0"/>
    <xf numFmtId="0" fontId="7" fillId="5" borderId="0" applyNumberFormat="0" applyBorder="0" applyAlignment="0" applyProtection="0"/>
    <xf numFmtId="0" fontId="7" fillId="59" borderId="0" applyNumberFormat="0" applyBorder="0" applyAlignment="0" applyProtection="0"/>
    <xf numFmtId="185" fontId="7" fillId="59" borderId="0" applyNumberFormat="0" applyBorder="0" applyAlignment="0" applyProtection="0"/>
    <xf numFmtId="0" fontId="7" fillId="59" borderId="0" applyNumberFormat="0" applyBorder="0" applyAlignment="0" applyProtection="0"/>
    <xf numFmtId="0" fontId="7" fillId="140" borderId="0" applyNumberFormat="0" applyBorder="0" applyAlignment="0" applyProtection="0"/>
    <xf numFmtId="185" fontId="7" fillId="140" borderId="0" applyNumberFormat="0" applyBorder="0" applyAlignment="0" applyProtection="0"/>
    <xf numFmtId="0" fontId="7" fillId="140" borderId="0" applyNumberFormat="0" applyBorder="0" applyAlignment="0" applyProtection="0"/>
    <xf numFmtId="0" fontId="7" fillId="139" borderId="0" applyNumberFormat="0" applyBorder="0" applyAlignment="0" applyProtection="0"/>
    <xf numFmtId="185" fontId="7" fillId="139" borderId="0" applyNumberFormat="0" applyBorder="0" applyAlignment="0" applyProtection="0"/>
    <xf numFmtId="0" fontId="7" fillId="139" borderId="0" applyNumberFormat="0" applyBorder="0" applyAlignment="0" applyProtection="0"/>
    <xf numFmtId="0" fontId="7" fillId="5" borderId="0" applyNumberFormat="0" applyBorder="0" applyAlignment="0" applyProtection="0"/>
    <xf numFmtId="185" fontId="7" fillId="5" borderId="0" applyNumberFormat="0" applyBorder="0" applyAlignment="0" applyProtection="0"/>
    <xf numFmtId="0" fontId="7" fillId="5" borderId="0" applyNumberFormat="0" applyBorder="0" applyAlignment="0" applyProtection="0"/>
    <xf numFmtId="0" fontId="7" fillId="61" borderId="0" applyNumberFormat="0" applyBorder="0" applyAlignment="0" applyProtection="0"/>
    <xf numFmtId="185" fontId="7" fillId="61" borderId="0" applyNumberFormat="0" applyBorder="0" applyAlignment="0" applyProtection="0"/>
    <xf numFmtId="0" fontId="7" fillId="61" borderId="0" applyNumberFormat="0" applyBorder="0" applyAlignment="0" applyProtection="0"/>
    <xf numFmtId="0" fontId="55" fillId="138" borderId="0" applyNumberFormat="0" applyBorder="0" applyAlignment="0" applyProtection="0"/>
    <xf numFmtId="185" fontId="55" fillId="138" borderId="0" applyNumberFormat="0" applyBorder="0" applyAlignment="0" applyProtection="0"/>
    <xf numFmtId="0" fontId="55" fillId="59" borderId="0" applyNumberFormat="0" applyBorder="0" applyAlignment="0" applyProtection="0"/>
    <xf numFmtId="185" fontId="55" fillId="59" borderId="0" applyNumberFormat="0" applyBorder="0" applyAlignment="0" applyProtection="0"/>
    <xf numFmtId="0" fontId="55" fillId="140" borderId="0" applyNumberFormat="0" applyBorder="0" applyAlignment="0" applyProtection="0"/>
    <xf numFmtId="185" fontId="55" fillId="140"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3" borderId="0" applyNumberFormat="0" applyBorder="0" applyAlignment="0" applyProtection="0"/>
    <xf numFmtId="185" fontId="55" fillId="143" borderId="0" applyNumberFormat="0" applyBorder="0" applyAlignment="0" applyProtection="0"/>
    <xf numFmtId="0" fontId="55" fillId="138" borderId="0" applyNumberFormat="0" applyBorder="0" applyAlignment="0" applyProtection="0"/>
    <xf numFmtId="185" fontId="55" fillId="138" borderId="0" applyNumberFormat="0" applyBorder="0" applyAlignment="0" applyProtection="0"/>
    <xf numFmtId="0" fontId="55" fillId="138" borderId="0" applyNumberFormat="0" applyBorder="0" applyAlignment="0" applyProtection="0"/>
    <xf numFmtId="0" fontId="55" fillId="59" borderId="0" applyNumberFormat="0" applyBorder="0" applyAlignment="0" applyProtection="0"/>
    <xf numFmtId="185" fontId="55" fillId="59" borderId="0" applyNumberFormat="0" applyBorder="0" applyAlignment="0" applyProtection="0"/>
    <xf numFmtId="0" fontId="55" fillId="59" borderId="0" applyNumberFormat="0" applyBorder="0" applyAlignment="0" applyProtection="0"/>
    <xf numFmtId="0" fontId="55" fillId="140" borderId="0" applyNumberFormat="0" applyBorder="0" applyAlignment="0" applyProtection="0"/>
    <xf numFmtId="185" fontId="55" fillId="140" borderId="0" applyNumberFormat="0" applyBorder="0" applyAlignment="0" applyProtection="0"/>
    <xf numFmtId="0" fontId="55" fillId="140"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0" fontId="55" fillId="143" borderId="0" applyNumberFormat="0" applyBorder="0" applyAlignment="0" applyProtection="0"/>
    <xf numFmtId="185" fontId="55" fillId="143" borderId="0" applyNumberFormat="0" applyBorder="0" applyAlignment="0" applyProtection="0"/>
    <xf numFmtId="0" fontId="55" fillId="143"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144" borderId="0" applyNumberFormat="0" applyBorder="0" applyAlignment="0" applyProtection="0"/>
    <xf numFmtId="185" fontId="55" fillId="144"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57" borderId="0" applyNumberFormat="0" applyBorder="0" applyAlignment="0" applyProtection="0"/>
    <xf numFmtId="185" fontId="55" fillId="57"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64" borderId="0" applyNumberFormat="0" applyBorder="0" applyAlignment="0" applyProtection="0"/>
    <xf numFmtId="185" fontId="55" fillId="64"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1" borderId="0" applyNumberFormat="0" applyBorder="0" applyAlignment="0" applyProtection="0"/>
    <xf numFmtId="185" fontId="55" fillId="141"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2" borderId="0" applyNumberFormat="0" applyBorder="0" applyAlignment="0" applyProtection="0"/>
    <xf numFmtId="185" fontId="55" fillId="142"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55" fillId="145" borderId="0" applyNumberFormat="0" applyBorder="0" applyAlignment="0" applyProtection="0"/>
    <xf numFmtId="185" fontId="55" fillId="145" borderId="0" applyNumberFormat="0" applyBorder="0" applyAlignment="0" applyProtection="0"/>
    <xf numFmtId="0" fontId="19" fillId="0" borderId="163">
      <alignment horizontal="center" vertical="center"/>
    </xf>
    <xf numFmtId="185" fontId="19" fillId="0" borderId="163">
      <alignment horizontal="center" vertical="center"/>
    </xf>
    <xf numFmtId="0" fontId="19" fillId="0" borderId="163">
      <alignment horizontal="center" vertical="center"/>
    </xf>
    <xf numFmtId="0" fontId="56" fillId="58" borderId="0" applyNumberFormat="0" applyBorder="0" applyAlignment="0" applyProtection="0"/>
    <xf numFmtId="185" fontId="56" fillId="58" borderId="0" applyNumberFormat="0" applyBorder="0" applyAlignment="0" applyProtection="0"/>
    <xf numFmtId="0" fontId="56" fillId="58" borderId="0" applyNumberFormat="0" applyBorder="0" applyAlignment="0" applyProtection="0"/>
    <xf numFmtId="0" fontId="57" fillId="13" borderId="147" applyNumberFormat="0" applyAlignment="0" applyProtection="0"/>
    <xf numFmtId="185" fontId="57" fillId="13" borderId="147" applyNumberFormat="0" applyAlignment="0" applyProtection="0"/>
    <xf numFmtId="0" fontId="57" fillId="13" borderId="147" applyNumberFormat="0" applyAlignment="0" applyProtection="0"/>
    <xf numFmtId="185" fontId="57" fillId="13" borderId="147" applyNumberFormat="0" applyAlignment="0" applyProtection="0"/>
    <xf numFmtId="0" fontId="57" fillId="13" borderId="147" applyNumberFormat="0" applyAlignment="0" applyProtection="0"/>
    <xf numFmtId="0" fontId="59" fillId="2" borderId="16" applyNumberFormat="0" applyAlignment="0" applyProtection="0"/>
    <xf numFmtId="185" fontId="59" fillId="2" borderId="16" applyNumberFormat="0" applyAlignment="0" applyProtection="0"/>
    <xf numFmtId="0" fontId="59" fillId="2" borderId="16" applyNumberFormat="0" applyAlignment="0" applyProtection="0"/>
    <xf numFmtId="0" fontId="5" fillId="4" borderId="164"/>
    <xf numFmtId="185" fontId="5" fillId="4" borderId="164"/>
    <xf numFmtId="0" fontId="43" fillId="4" borderId="165">
      <alignment horizontal="left" vertical="center" indent="1"/>
    </xf>
    <xf numFmtId="185" fontId="43" fillId="4" borderId="165">
      <alignment horizontal="left" vertical="center" indent="1"/>
    </xf>
    <xf numFmtId="0" fontId="63" fillId="4" borderId="166">
      <alignment horizontal="left" vertical="center" indent="1"/>
    </xf>
    <xf numFmtId="185" fontId="63" fillId="4" borderId="166">
      <alignment horizontal="left" vertical="center" indent="1"/>
    </xf>
    <xf numFmtId="0" fontId="66" fillId="4" borderId="164"/>
    <xf numFmtId="185" fontId="66" fillId="4" borderId="164"/>
    <xf numFmtId="43" fontId="249" fillId="0" borderId="0" applyFont="0" applyFill="0" applyBorder="0" applyAlignment="0" applyProtection="0"/>
    <xf numFmtId="43" fontId="250" fillId="0" borderId="0" applyFont="0" applyFill="0" applyBorder="0" applyAlignment="0" applyProtection="0"/>
    <xf numFmtId="0" fontId="5" fillId="43" borderId="148" applyNumberFormat="0" applyFont="0" applyAlignment="0" applyProtection="0"/>
    <xf numFmtId="0" fontId="7" fillId="43" borderId="148" applyNumberFormat="0" applyFont="0" applyAlignment="0" applyProtection="0"/>
    <xf numFmtId="185" fontId="7" fillId="43" borderId="148" applyNumberFormat="0" applyFont="0" applyAlignment="0" applyProtection="0"/>
    <xf numFmtId="185" fontId="5" fillId="43" borderId="148" applyNumberFormat="0" applyFont="0" applyAlignment="0" applyProtection="0"/>
    <xf numFmtId="0" fontId="67" fillId="62" borderId="147" applyNumberFormat="0" applyAlignment="0" applyProtection="0"/>
    <xf numFmtId="185" fontId="67" fillId="62" borderId="147" applyNumberFormat="0" applyAlignment="0" applyProtection="0"/>
    <xf numFmtId="0" fontId="70" fillId="60" borderId="0" applyNumberFormat="0" applyBorder="0" applyAlignment="0" applyProtection="0"/>
    <xf numFmtId="185" fontId="70" fillId="60" borderId="0" applyNumberFormat="0" applyBorder="0" applyAlignment="0" applyProtection="0"/>
    <xf numFmtId="0" fontId="70" fillId="60" borderId="0" applyNumberFormat="0" applyBorder="0" applyAlignment="0" applyProtection="0"/>
    <xf numFmtId="186" fontId="251" fillId="0" borderId="150" applyNumberFormat="0" applyFill="0" applyBorder="0" applyProtection="0">
      <alignment horizontal="left"/>
    </xf>
    <xf numFmtId="186" fontId="251" fillId="0" borderId="150" applyNumberFormat="0" applyFill="0" applyBorder="0" applyProtection="0">
      <alignment horizontal="left"/>
    </xf>
    <xf numFmtId="0" fontId="252" fillId="0" borderId="0" applyNumberFormat="0" applyFill="0" applyBorder="0" applyAlignment="0" applyProtection="0"/>
    <xf numFmtId="185" fontId="252" fillId="0" borderId="0" applyNumberFormat="0" applyFill="0" applyBorder="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67" fillId="62" borderId="147" applyNumberFormat="0" applyAlignment="0" applyProtection="0"/>
    <xf numFmtId="185" fontId="67" fillId="62" borderId="147" applyNumberFormat="0" applyAlignment="0" applyProtection="0"/>
    <xf numFmtId="0" fontId="56" fillId="58" borderId="0" applyNumberFormat="0" applyBorder="0" applyAlignment="0" applyProtection="0"/>
    <xf numFmtId="185" fontId="56" fillId="58" borderId="0" applyNumberFormat="0" applyBorder="0" applyAlignment="0" applyProtection="0"/>
    <xf numFmtId="0" fontId="253" fillId="0" borderId="0" applyNumberFormat="0" applyFill="0" applyBorder="0">
      <alignment horizontal="right"/>
    </xf>
    <xf numFmtId="0" fontId="253" fillId="0" borderId="0" applyNumberFormat="0" applyFill="0" applyBorder="0">
      <alignment horizontal="right"/>
    </xf>
    <xf numFmtId="0" fontId="76" fillId="0" borderId="164" applyNumberFormat="0" applyFill="0" applyProtection="0">
      <alignment horizontal="left" vertical="top" wrapText="1"/>
    </xf>
    <xf numFmtId="185" fontId="76" fillId="0" borderId="164" applyNumberFormat="0" applyFill="0" applyProtection="0">
      <alignment horizontal="left" vertical="top" wrapText="1"/>
    </xf>
    <xf numFmtId="0" fontId="254" fillId="0" borderId="0"/>
    <xf numFmtId="185" fontId="254" fillId="0" borderId="0"/>
    <xf numFmtId="0" fontId="79" fillId="55" borderId="0" applyNumberFormat="0" applyBorder="0" applyAlignment="0" applyProtection="0"/>
    <xf numFmtId="185" fontId="79" fillId="55" borderId="0" applyNumberFormat="0" applyBorder="0" applyAlignment="0" applyProtection="0"/>
    <xf numFmtId="0" fontId="79" fillId="55" borderId="0" applyNumberFormat="0" applyBorder="0" applyAlignment="0" applyProtection="0"/>
    <xf numFmtId="0" fontId="79" fillId="55" borderId="0" applyNumberFormat="0" applyBorder="0" applyAlignment="0" applyProtection="0"/>
    <xf numFmtId="185" fontId="79" fillId="55" borderId="0" applyNumberFormat="0" applyBorder="0" applyAlignment="0" applyProtection="0"/>
    <xf numFmtId="0" fontId="255" fillId="0" borderId="0"/>
    <xf numFmtId="185" fontId="255" fillId="0" borderId="0"/>
    <xf numFmtId="0" fontId="256" fillId="0" borderId="0"/>
    <xf numFmtId="185" fontId="256" fillId="0" borderId="0"/>
    <xf numFmtId="0" fontId="257" fillId="0" borderId="0"/>
    <xf numFmtId="185" fontId="257" fillId="0" borderId="0"/>
    <xf numFmtId="0" fontId="258" fillId="0" borderId="0"/>
    <xf numFmtId="185" fontId="258" fillId="0" borderId="0"/>
    <xf numFmtId="0" fontId="258" fillId="0" borderId="0"/>
    <xf numFmtId="185" fontId="258" fillId="0" borderId="0"/>
    <xf numFmtId="0" fontId="258" fillId="0" borderId="0"/>
    <xf numFmtId="185" fontId="258" fillId="0" borderId="0"/>
    <xf numFmtId="0" fontId="258" fillId="0" borderId="0"/>
    <xf numFmtId="185" fontId="258" fillId="0" borderId="0"/>
    <xf numFmtId="0" fontId="258" fillId="0" borderId="0"/>
    <xf numFmtId="185" fontId="258" fillId="0" borderId="0"/>
    <xf numFmtId="0" fontId="258" fillId="0" borderId="0"/>
    <xf numFmtId="185" fontId="258" fillId="0" borderId="0"/>
    <xf numFmtId="0" fontId="258" fillId="0" borderId="0"/>
    <xf numFmtId="185" fontId="258" fillId="0" borderId="0"/>
    <xf numFmtId="0" fontId="250" fillId="0" borderId="0"/>
    <xf numFmtId="0" fontId="258" fillId="0" borderId="0"/>
    <xf numFmtId="185" fontId="258" fillId="0" borderId="0"/>
    <xf numFmtId="185" fontId="250" fillId="0" borderId="0"/>
    <xf numFmtId="0" fontId="258" fillId="0" borderId="0"/>
    <xf numFmtId="185" fontId="258" fillId="0" borderId="0"/>
    <xf numFmtId="0" fontId="258" fillId="0" borderId="0"/>
    <xf numFmtId="185" fontId="258" fillId="0" borderId="0"/>
    <xf numFmtId="0" fontId="250" fillId="0" borderId="0"/>
    <xf numFmtId="185" fontId="250" fillId="0" borderId="0"/>
    <xf numFmtId="0" fontId="258" fillId="0" borderId="0"/>
    <xf numFmtId="185" fontId="258" fillId="0" borderId="0"/>
    <xf numFmtId="0" fontId="258" fillId="0" borderId="0"/>
    <xf numFmtId="185" fontId="258" fillId="0" borderId="0"/>
    <xf numFmtId="0" fontId="250" fillId="0" borderId="0"/>
    <xf numFmtId="185" fontId="250" fillId="0" borderId="0"/>
    <xf numFmtId="218" fontId="19" fillId="0" borderId="0" applyFill="0" applyBorder="0" applyAlignment="0" applyProtection="0">
      <alignment horizontal="right"/>
    </xf>
    <xf numFmtId="0" fontId="7" fillId="43" borderId="148" applyNumberFormat="0" applyFont="0" applyAlignment="0" applyProtection="0"/>
    <xf numFmtId="185" fontId="7" fillId="43" borderId="148" applyNumberFormat="0" applyFont="0" applyAlignment="0" applyProtection="0"/>
    <xf numFmtId="0" fontId="1" fillId="136" borderId="33" applyNumberFormat="0" applyFont="0" applyAlignment="0" applyProtection="0"/>
    <xf numFmtId="0" fontId="1" fillId="136" borderId="33" applyNumberFormat="0" applyFont="0" applyAlignment="0" applyProtection="0"/>
    <xf numFmtId="0" fontId="1" fillId="136" borderId="33" applyNumberFormat="0" applyFont="0" applyAlignment="0" applyProtection="0"/>
    <xf numFmtId="0" fontId="5" fillId="43" borderId="148" applyNumberFormat="0" applyFont="0" applyAlignment="0" applyProtection="0"/>
    <xf numFmtId="0" fontId="7" fillId="43" borderId="148" applyNumberFormat="0" applyFont="0" applyAlignment="0" applyProtection="0"/>
    <xf numFmtId="0" fontId="1" fillId="136" borderId="33" applyNumberFormat="0" applyFont="0" applyAlignment="0" applyProtection="0"/>
    <xf numFmtId="0" fontId="1" fillId="136" borderId="33" applyNumberFormat="0" applyFont="0" applyAlignment="0" applyProtection="0"/>
    <xf numFmtId="0" fontId="1" fillId="136" borderId="33" applyNumberFormat="0" applyFont="0" applyAlignment="0" applyProtection="0"/>
    <xf numFmtId="0" fontId="7" fillId="43" borderId="148" applyNumberFormat="0" applyFont="0" applyAlignment="0" applyProtection="0"/>
    <xf numFmtId="0" fontId="84" fillId="13" borderId="142" applyNumberFormat="0" applyAlignment="0" applyProtection="0"/>
    <xf numFmtId="185" fontId="84" fillId="13" borderId="142" applyNumberFormat="0" applyAlignment="0" applyProtection="0"/>
    <xf numFmtId="0" fontId="84" fillId="13" borderId="142" applyNumberFormat="0" applyAlignment="0" applyProtection="0"/>
    <xf numFmtId="9" fontId="250" fillId="0" borderId="0" applyFont="0" applyFill="0" applyBorder="0" applyAlignment="0" applyProtection="0"/>
    <xf numFmtId="9" fontId="250" fillId="0" borderId="0" applyFont="0" applyFill="0" applyBorder="0" applyAlignment="0" applyProtection="0"/>
    <xf numFmtId="192" fontId="256" fillId="0" borderId="0" applyFont="0" applyFill="0" applyBorder="0" applyAlignment="0" applyProtection="0"/>
    <xf numFmtId="219" fontId="54" fillId="0" borderId="0" applyFont="0" applyFill="0" applyBorder="0" applyAlignment="0" applyProtection="0"/>
    <xf numFmtId="220" fontId="54" fillId="0" borderId="0" applyFont="0" applyFill="0" applyBorder="0" applyAlignment="0" applyProtection="0"/>
    <xf numFmtId="9" fontId="258" fillId="0" borderId="0" applyFont="0" applyFill="0" applyBorder="0" applyAlignment="0" applyProtection="0"/>
    <xf numFmtId="49" fontId="85" fillId="0" borderId="164" applyFill="0" applyProtection="0">
      <alignment horizontal="center"/>
    </xf>
    <xf numFmtId="49" fontId="85" fillId="0" borderId="164" applyFill="0" applyProtection="0">
      <alignment horizontal="center" vertical="justify" wrapText="1"/>
    </xf>
    <xf numFmtId="49" fontId="86" fillId="0" borderId="164" applyFill="0" applyProtection="0">
      <alignment horizontal="center" vertical="top" wrapText="1"/>
    </xf>
    <xf numFmtId="0" fontId="250" fillId="0" borderId="0" applyNumberFormat="0" applyFill="0" applyBorder="0" applyAlignment="0" applyProtection="0"/>
    <xf numFmtId="185" fontId="250" fillId="0" borderId="0" applyNumberFormat="0" applyFill="0" applyBorder="0" applyAlignment="0" applyProtection="0"/>
    <xf numFmtId="0" fontId="259" fillId="0" borderId="0" applyNumberFormat="0" applyFill="0" applyBorder="0" applyAlignment="0" applyProtection="0"/>
    <xf numFmtId="185" fontId="259" fillId="0" borderId="0" applyNumberFormat="0" applyFill="0" applyBorder="0" applyAlignment="0" applyProtection="0"/>
    <xf numFmtId="49" fontId="85" fillId="0" borderId="167" applyFill="0" applyProtection="0">
      <alignment horizontal="center"/>
    </xf>
    <xf numFmtId="49" fontId="85" fillId="0" borderId="167" applyFill="0" applyProtection="0">
      <alignment horizontal="center" wrapText="1"/>
    </xf>
    <xf numFmtId="0" fontId="85" fillId="0" borderId="167" applyFill="0" applyProtection="0">
      <alignment horizontal="center"/>
    </xf>
    <xf numFmtId="185" fontId="85" fillId="0" borderId="167" applyFill="0" applyProtection="0">
      <alignment horizontal="center"/>
    </xf>
    <xf numFmtId="0" fontId="86" fillId="0" borderId="167" applyFill="0" applyProtection="0">
      <alignment horizontal="center" vertical="top"/>
    </xf>
    <xf numFmtId="185" fontId="86" fillId="0" borderId="167" applyFill="0" applyProtection="0">
      <alignment horizontal="center" vertical="top"/>
    </xf>
    <xf numFmtId="0" fontId="76" fillId="49" borderId="164" applyNumberFormat="0" applyAlignment="0" applyProtection="0"/>
    <xf numFmtId="185" fontId="76" fillId="49" borderId="164" applyNumberFormat="0" applyAlignment="0" applyProtection="0"/>
    <xf numFmtId="3" fontId="76" fillId="49" borderId="164" applyProtection="0">
      <alignment horizontal="right"/>
    </xf>
    <xf numFmtId="0" fontId="88" fillId="49" borderId="164" applyNumberFormat="0" applyProtection="0">
      <alignment horizontal="left" vertical="top" wrapText="1"/>
    </xf>
    <xf numFmtId="185" fontId="88" fillId="49" borderId="164" applyNumberFormat="0" applyProtection="0">
      <alignment horizontal="left" vertical="top" wrapText="1"/>
    </xf>
    <xf numFmtId="0" fontId="76" fillId="0" borderId="164" applyNumberFormat="0" applyFill="0" applyAlignment="0" applyProtection="0"/>
    <xf numFmtId="185" fontId="76" fillId="0" borderId="164" applyNumberFormat="0" applyFill="0" applyAlignment="0" applyProtection="0"/>
    <xf numFmtId="3" fontId="76" fillId="0" borderId="164" applyFill="0" applyProtection="0">
      <alignment horizontal="right"/>
    </xf>
    <xf numFmtId="0" fontId="88" fillId="0" borderId="164" applyNumberFormat="0" applyFill="0" applyProtection="0">
      <alignment horizontal="left" vertical="top" wrapText="1"/>
    </xf>
    <xf numFmtId="185" fontId="88" fillId="0" borderId="164" applyNumberFormat="0" applyFill="0" applyProtection="0">
      <alignment horizontal="left" vertical="top" wrapText="1"/>
    </xf>
    <xf numFmtId="0" fontId="70" fillId="60" borderId="0" applyNumberFormat="0" applyBorder="0" applyAlignment="0" applyProtection="0"/>
    <xf numFmtId="185" fontId="70" fillId="60" borderId="0" applyNumberFormat="0" applyBorder="0" applyAlignment="0" applyProtection="0"/>
    <xf numFmtId="0" fontId="84" fillId="13" borderId="142" applyNumberFormat="0" applyAlignment="0" applyProtection="0"/>
    <xf numFmtId="185" fontId="84" fillId="13" borderId="142" applyNumberFormat="0" applyAlignment="0" applyProtection="0"/>
    <xf numFmtId="186" fontId="260" fillId="0" borderId="150" applyNumberFormat="0" applyFill="0" applyBorder="0" applyProtection="0">
      <alignment horizontal="left"/>
    </xf>
    <xf numFmtId="186" fontId="260" fillId="0" borderId="150" applyNumberFormat="0" applyFill="0" applyBorder="0" applyProtection="0">
      <alignment horizontal="left"/>
    </xf>
    <xf numFmtId="0" fontId="261" fillId="0" borderId="0"/>
    <xf numFmtId="185" fontId="261" fillId="0" borderId="0"/>
    <xf numFmtId="0" fontId="262" fillId="0" borderId="0" applyNumberFormat="0" applyFill="0" applyBorder="0" applyAlignment="0" applyProtection="0"/>
    <xf numFmtId="185" fontId="262" fillId="0" borderId="0" applyNumberFormat="0" applyFill="0" applyBorder="0" applyAlignment="0" applyProtection="0"/>
    <xf numFmtId="0" fontId="262" fillId="0" borderId="0" applyNumberFormat="0" applyFill="0" applyBorder="0" applyAlignment="0" applyProtection="0"/>
    <xf numFmtId="185" fontId="262" fillId="0" borderId="0" applyNumberFormat="0" applyFill="0" applyBorder="0" applyAlignment="0" applyProtection="0"/>
    <xf numFmtId="0" fontId="263" fillId="0" borderId="0" applyNumberFormat="0" applyFill="0" applyBorder="0" applyAlignment="0" applyProtection="0"/>
    <xf numFmtId="185" fontId="263" fillId="0" borderId="0" applyNumberFormat="0" applyFill="0" applyBorder="0" applyAlignment="0" applyProtection="0"/>
    <xf numFmtId="186" fontId="260" fillId="0" borderId="150" applyNumberFormat="0" applyFill="0" applyBorder="0" applyProtection="0">
      <alignment horizontal="right"/>
    </xf>
    <xf numFmtId="186" fontId="260" fillId="0" borderId="150" applyNumberFormat="0" applyFill="0" applyBorder="0" applyProtection="0">
      <alignment horizontal="right"/>
    </xf>
    <xf numFmtId="186" fontId="264" fillId="0" borderId="0" applyNumberFormat="0" applyFill="0" applyBorder="0" applyAlignment="0" applyProtection="0">
      <alignment horizontal="left"/>
    </xf>
    <xf numFmtId="186" fontId="264" fillId="0" borderId="0" applyNumberFormat="0" applyFill="0" applyBorder="0" applyAlignment="0" applyProtection="0">
      <alignment horizontal="left"/>
    </xf>
    <xf numFmtId="0" fontId="59" fillId="2" borderId="16" applyNumberFormat="0" applyAlignment="0" applyProtection="0"/>
    <xf numFmtId="185" fontId="59" fillId="2" borderId="16" applyNumberFormat="0" applyAlignment="0" applyProtection="0"/>
    <xf numFmtId="0" fontId="265" fillId="0" borderId="0" applyProtection="0"/>
    <xf numFmtId="185" fontId="265" fillId="0" borderId="0" applyProtection="0"/>
    <xf numFmtId="0" fontId="266" fillId="0" borderId="0" applyProtection="0"/>
    <xf numFmtId="185" fontId="266" fillId="0" borderId="0" applyProtection="0"/>
    <xf numFmtId="0" fontId="267" fillId="0" borderId="0" applyProtection="0"/>
    <xf numFmtId="185" fontId="267" fillId="0" borderId="0" applyProtection="0"/>
    <xf numFmtId="0" fontId="265" fillId="0" borderId="168" applyProtection="0"/>
    <xf numFmtId="185" fontId="265" fillId="0" borderId="168" applyProtection="0"/>
    <xf numFmtId="0" fontId="265" fillId="0" borderId="0"/>
    <xf numFmtId="185" fontId="265" fillId="0" borderId="0"/>
    <xf numFmtId="2" fontId="265" fillId="0" borderId="0" applyProtection="0"/>
    <xf numFmtId="0" fontId="283" fillId="0" borderId="0"/>
    <xf numFmtId="0" fontId="285" fillId="0" borderId="0"/>
    <xf numFmtId="43" fontId="285" fillId="0" borderId="0" applyFont="0" applyFill="0" applyBorder="0" applyAlignment="0" applyProtection="0"/>
  </cellStyleXfs>
  <cellXfs count="1149">
    <xf numFmtId="0" fontId="0" fillId="0" borderId="0" xfId="0"/>
    <xf numFmtId="0" fontId="4" fillId="0" borderId="0" xfId="1" applyAlignment="1" applyProtection="1"/>
    <xf numFmtId="0" fontId="18" fillId="0" borderId="0" xfId="0" applyFont="1"/>
    <xf numFmtId="0" fontId="17" fillId="3" borderId="1" xfId="0" applyFont="1" applyFill="1" applyBorder="1"/>
    <xf numFmtId="0" fontId="20" fillId="0" borderId="0" xfId="0" applyFont="1"/>
    <xf numFmtId="0" fontId="25" fillId="0" borderId="0" xfId="0" applyFont="1"/>
    <xf numFmtId="0" fontId="26" fillId="0" borderId="0" xfId="0" applyFont="1"/>
    <xf numFmtId="0" fontId="0" fillId="0" borderId="0" xfId="0" applyAlignment="1">
      <alignment horizontal="left"/>
    </xf>
    <xf numFmtId="0" fontId="2" fillId="0" borderId="0" xfId="0" applyFont="1"/>
    <xf numFmtId="2" fontId="0" fillId="0" borderId="0" xfId="0" applyNumberFormat="1"/>
    <xf numFmtId="0" fontId="27" fillId="4" borderId="0" xfId="0" applyFont="1" applyFill="1"/>
    <xf numFmtId="0" fontId="0" fillId="0" borderId="0" xfId="0" applyAlignment="1">
      <alignment wrapText="1"/>
    </xf>
    <xf numFmtId="0" fontId="22" fillId="2" borderId="1" xfId="0" applyFont="1" applyFill="1" applyBorder="1" applyAlignment="1">
      <alignment horizontal="left"/>
    </xf>
    <xf numFmtId="0" fontId="16" fillId="0" borderId="0" xfId="0" applyFont="1"/>
    <xf numFmtId="0" fontId="23" fillId="0" borderId="0" xfId="0" applyFont="1"/>
    <xf numFmtId="0" fontId="0" fillId="0" borderId="0" xfId="0" applyAlignment="1">
      <alignment horizontal="center"/>
    </xf>
    <xf numFmtId="0" fontId="17" fillId="2" borderId="1" xfId="138" applyFont="1" applyFill="1" applyBorder="1"/>
    <xf numFmtId="0" fontId="31" fillId="0" borderId="0" xfId="0" applyFont="1"/>
    <xf numFmtId="0" fontId="17" fillId="0" borderId="0" xfId="0" applyFont="1"/>
    <xf numFmtId="3" fontId="0" fillId="0" borderId="0" xfId="0" applyNumberFormat="1"/>
    <xf numFmtId="0" fontId="34" fillId="4" borderId="0" xfId="0" applyFont="1" applyFill="1"/>
    <xf numFmtId="1" fontId="17" fillId="3" borderId="1" xfId="297" applyNumberFormat="1" applyFont="1" applyFill="1" applyBorder="1" applyAlignment="1">
      <alignment horizontal="center" vertical="center" wrapText="1"/>
    </xf>
    <xf numFmtId="2" fontId="16" fillId="0" borderId="0" xfId="0" applyNumberFormat="1" applyFont="1"/>
    <xf numFmtId="0" fontId="0" fillId="0" borderId="0" xfId="0" applyAlignment="1">
      <alignment horizontal="right"/>
    </xf>
    <xf numFmtId="0" fontId="26" fillId="0" borderId="0" xfId="0" applyFont="1" applyAlignment="1">
      <alignment horizontal="right"/>
    </xf>
    <xf numFmtId="0" fontId="17" fillId="3" borderId="1" xfId="0" applyFont="1" applyFill="1" applyBorder="1" applyAlignment="1">
      <alignment horizontal="right" vertical="center"/>
    </xf>
    <xf numFmtId="0" fontId="19" fillId="0" borderId="0" xfId="138" applyFont="1"/>
    <xf numFmtId="0" fontId="17" fillId="2" borderId="1" xfId="0" applyFont="1" applyFill="1" applyBorder="1" applyAlignment="1">
      <alignment horizontal="left"/>
    </xf>
    <xf numFmtId="0" fontId="17" fillId="9" borderId="1" xfId="0" applyFont="1" applyFill="1" applyBorder="1"/>
    <xf numFmtId="174" fontId="16" fillId="0" borderId="0" xfId="0" applyNumberFormat="1" applyFont="1" applyAlignment="1">
      <alignment horizontal="right"/>
    </xf>
    <xf numFmtId="167" fontId="16" fillId="0" borderId="0" xfId="0" applyNumberFormat="1" applyFont="1" applyAlignment="1">
      <alignment horizontal="right"/>
    </xf>
    <xf numFmtId="0" fontId="36" fillId="0" borderId="0" xfId="0" applyFont="1"/>
    <xf numFmtId="49" fontId="17" fillId="11" borderId="1" xfId="0" applyNumberFormat="1" applyFont="1" applyFill="1" applyBorder="1"/>
    <xf numFmtId="0" fontId="45" fillId="0" borderId="0" xfId="1" applyFont="1" applyAlignment="1" applyProtection="1"/>
    <xf numFmtId="0" fontId="17" fillId="3" borderId="1" xfId="0" applyFont="1" applyFill="1" applyBorder="1" applyAlignment="1">
      <alignment horizontal="center" vertical="center" wrapText="1"/>
    </xf>
    <xf numFmtId="0" fontId="17" fillId="0" borderId="0" xfId="1" applyFont="1" applyAlignment="1" applyProtection="1"/>
    <xf numFmtId="0" fontId="16" fillId="0" borderId="0" xfId="0" applyFont="1" applyAlignment="1">
      <alignment horizontal="left"/>
    </xf>
    <xf numFmtId="0" fontId="22" fillId="9" borderId="1" xfId="0" applyFont="1" applyFill="1" applyBorder="1"/>
    <xf numFmtId="0" fontId="17" fillId="11" borderId="1" xfId="0" applyFont="1" applyFill="1" applyBorder="1" applyAlignment="1">
      <alignment horizontal="right"/>
    </xf>
    <xf numFmtId="1" fontId="17" fillId="11" borderId="1" xfId="297" applyNumberFormat="1" applyFont="1" applyFill="1" applyBorder="1" applyAlignment="1">
      <alignment horizontal="center" vertical="center" wrapText="1"/>
    </xf>
    <xf numFmtId="0" fontId="22" fillId="0" borderId="0" xfId="0" applyFont="1"/>
    <xf numFmtId="0" fontId="31" fillId="0" borderId="0" xfId="0" applyFont="1" applyAlignment="1">
      <alignment horizontal="left"/>
    </xf>
    <xf numFmtId="0" fontId="31" fillId="0" borderId="0" xfId="0" applyFont="1" applyAlignment="1">
      <alignment vertical="center"/>
    </xf>
    <xf numFmtId="0" fontId="31" fillId="0" borderId="0" xfId="0" applyFont="1" applyAlignment="1">
      <alignment horizontal="right"/>
    </xf>
    <xf numFmtId="0" fontId="44" fillId="0" borderId="0" xfId="0" applyFont="1"/>
    <xf numFmtId="3" fontId="31" fillId="0" borderId="0" xfId="0" applyNumberFormat="1" applyFont="1"/>
    <xf numFmtId="0" fontId="47" fillId="0" borderId="0" xfId="0" applyFont="1"/>
    <xf numFmtId="0" fontId="16" fillId="0" borderId="0" xfId="138" applyFont="1"/>
    <xf numFmtId="0" fontId="31" fillId="0" borderId="0" xfId="0" applyFont="1" applyAlignment="1">
      <alignment wrapText="1"/>
    </xf>
    <xf numFmtId="0" fontId="37" fillId="0" borderId="0" xfId="0" applyFont="1"/>
    <xf numFmtId="0" fontId="17" fillId="0" borderId="0" xfId="0" applyFont="1" applyAlignment="1">
      <alignment horizontal="left"/>
    </xf>
    <xf numFmtId="0" fontId="49" fillId="0" borderId="0" xfId="0" applyFont="1" applyAlignment="1">
      <alignment horizontal="right"/>
    </xf>
    <xf numFmtId="0" fontId="23" fillId="0" borderId="0" xfId="0" applyFont="1" applyAlignment="1">
      <alignment horizontal="right"/>
    </xf>
    <xf numFmtId="0" fontId="16" fillId="0" borderId="0" xfId="0" applyFont="1" applyAlignment="1">
      <alignment vertical="center"/>
    </xf>
    <xf numFmtId="0" fontId="16" fillId="0" borderId="0" xfId="0" applyFont="1" applyAlignment="1">
      <alignment horizontal="left" vertical="center"/>
    </xf>
    <xf numFmtId="0" fontId="16" fillId="4" borderId="0" xfId="0" applyFont="1" applyFill="1"/>
    <xf numFmtId="0" fontId="30" fillId="4" borderId="0" xfId="0" applyFont="1" applyFill="1" applyAlignment="1">
      <alignment horizontal="center"/>
    </xf>
    <xf numFmtId="0" fontId="16" fillId="0" borderId="0" xfId="0" applyFont="1" applyAlignment="1">
      <alignment vertical="center" wrapText="1"/>
    </xf>
    <xf numFmtId="0" fontId="22" fillId="0" borderId="0" xfId="0" applyFont="1" applyAlignment="1">
      <alignment horizontal="right"/>
    </xf>
    <xf numFmtId="20" fontId="16" fillId="0" borderId="0" xfId="0" applyNumberFormat="1" applyFont="1"/>
    <xf numFmtId="0" fontId="48" fillId="0" borderId="0" xfId="1" applyFont="1" applyAlignment="1" applyProtection="1"/>
    <xf numFmtId="172" fontId="31" fillId="0" borderId="0" xfId="0" applyNumberFormat="1" applyFont="1"/>
    <xf numFmtId="0" fontId="17" fillId="0" borderId="0" xfId="297" applyFont="1" applyAlignment="1">
      <alignment horizontal="center"/>
    </xf>
    <xf numFmtId="0" fontId="16" fillId="0" borderId="0" xfId="297" applyFont="1"/>
    <xf numFmtId="0" fontId="17" fillId="4" borderId="0" xfId="0" applyFont="1" applyFill="1"/>
    <xf numFmtId="2" fontId="31" fillId="0" borderId="0" xfId="0" applyNumberFormat="1" applyFont="1"/>
    <xf numFmtId="2" fontId="23" fillId="0" borderId="0" xfId="6" applyNumberFormat="1" applyFont="1" applyFill="1" applyBorder="1" applyAlignment="1">
      <alignment horizontal="right"/>
    </xf>
    <xf numFmtId="0" fontId="23" fillId="0" borderId="0" xfId="6" applyFont="1" applyFill="1"/>
    <xf numFmtId="3" fontId="23" fillId="0" borderId="9" xfId="6" applyNumberFormat="1" applyFont="1" applyFill="1" applyBorder="1" applyAlignment="1">
      <alignment horizontal="right"/>
    </xf>
    <xf numFmtId="3" fontId="23" fillId="0" borderId="7" xfId="6" applyNumberFormat="1" applyFont="1" applyFill="1" applyBorder="1" applyAlignment="1">
      <alignment horizontal="right"/>
    </xf>
    <xf numFmtId="3" fontId="23" fillId="0" borderId="8" xfId="6" applyNumberFormat="1" applyFont="1" applyFill="1" applyBorder="1" applyAlignment="1">
      <alignment horizontal="right"/>
    </xf>
    <xf numFmtId="3" fontId="23" fillId="0" borderId="6" xfId="6" applyNumberFormat="1" applyFont="1" applyFill="1" applyBorder="1" applyAlignment="1">
      <alignment horizontal="right"/>
    </xf>
    <xf numFmtId="0" fontId="23" fillId="0" borderId="0" xfId="6" applyFont="1" applyFill="1" applyBorder="1" applyAlignment="1">
      <alignment horizontal="left"/>
    </xf>
    <xf numFmtId="0" fontId="16" fillId="0" borderId="0" xfId="6" applyFont="1" applyFill="1" applyBorder="1" applyAlignment="1">
      <alignment vertical="top"/>
    </xf>
    <xf numFmtId="0" fontId="24" fillId="0" borderId="0" xfId="0" applyFont="1"/>
    <xf numFmtId="168" fontId="31" fillId="0" borderId="0" xfId="0" applyNumberFormat="1" applyFont="1"/>
    <xf numFmtId="0" fontId="17" fillId="7" borderId="1" xfId="0" applyFont="1" applyFill="1" applyBorder="1"/>
    <xf numFmtId="0" fontId="38" fillId="0" borderId="0" xfId="0" applyFont="1"/>
    <xf numFmtId="0" fontId="28" fillId="0" borderId="0" xfId="0" applyFont="1" applyAlignment="1">
      <alignment vertical="center" wrapText="1"/>
    </xf>
    <xf numFmtId="0" fontId="31" fillId="0" borderId="0" xfId="0" applyFont="1" applyAlignment="1">
      <alignment vertical="center" wrapText="1"/>
    </xf>
    <xf numFmtId="0" fontId="29" fillId="0" borderId="0" xfId="0" applyFont="1"/>
    <xf numFmtId="0" fontId="31" fillId="0" borderId="0" xfId="0" applyFont="1" applyAlignment="1">
      <alignment horizontal="left" indent="1"/>
    </xf>
    <xf numFmtId="0" fontId="17" fillId="3" borderId="1" xfId="0" applyFont="1" applyFill="1" applyBorder="1" applyAlignment="1">
      <alignment vertical="top"/>
    </xf>
    <xf numFmtId="0" fontId="17" fillId="11" borderId="1" xfId="0" applyFont="1" applyFill="1" applyBorder="1" applyAlignment="1">
      <alignment vertical="top" wrapText="1"/>
    </xf>
    <xf numFmtId="0" fontId="17" fillId="11" borderId="1" xfId="0" applyFont="1" applyFill="1" applyBorder="1" applyAlignment="1">
      <alignment vertical="top"/>
    </xf>
    <xf numFmtId="0" fontId="0" fillId="0" borderId="0" xfId="0" applyAlignment="1">
      <alignment vertical="top"/>
    </xf>
    <xf numFmtId="0" fontId="31" fillId="0" borderId="0" xfId="0" applyFont="1" applyAlignment="1">
      <alignment vertical="top"/>
    </xf>
    <xf numFmtId="0" fontId="17" fillId="11" borderId="1" xfId="0" applyFont="1" applyFill="1" applyBorder="1"/>
    <xf numFmtId="0" fontId="16" fillId="0" borderId="0" xfId="0" applyFont="1" applyAlignment="1">
      <alignment horizontal="left" wrapText="1"/>
    </xf>
    <xf numFmtId="0" fontId="44" fillId="0" borderId="0" xfId="0" applyFont="1" applyAlignment="1">
      <alignment horizontal="left"/>
    </xf>
    <xf numFmtId="0" fontId="22" fillId="0" borderId="0" xfId="0" applyFont="1" applyAlignment="1">
      <alignment vertical="center"/>
    </xf>
    <xf numFmtId="0" fontId="32" fillId="0" borderId="0" xfId="0" applyFont="1"/>
    <xf numFmtId="0" fontId="17" fillId="2" borderId="1" xfId="0" applyFont="1" applyFill="1" applyBorder="1"/>
    <xf numFmtId="0" fontId="31" fillId="0" borderId="1" xfId="0" applyFont="1" applyBorder="1"/>
    <xf numFmtId="0" fontId="3" fillId="0" borderId="0" xfId="0" applyFont="1"/>
    <xf numFmtId="0" fontId="17" fillId="3" borderId="1" xfId="297" applyFont="1" applyFill="1" applyBorder="1" applyAlignment="1">
      <alignment horizontal="center" vertical="center" wrapText="1"/>
    </xf>
    <xf numFmtId="0" fontId="17" fillId="11" borderId="1" xfId="0" applyFont="1" applyFill="1" applyBorder="1" applyAlignment="1">
      <alignment vertical="center" wrapText="1"/>
    </xf>
    <xf numFmtId="0" fontId="100" fillId="0" borderId="0" xfId="138" applyFont="1"/>
    <xf numFmtId="174" fontId="16" fillId="12" borderId="0" xfId="0" applyNumberFormat="1" applyFont="1" applyFill="1"/>
    <xf numFmtId="174" fontId="16" fillId="0" borderId="0" xfId="0" applyNumberFormat="1" applyFont="1"/>
    <xf numFmtId="0" fontId="101" fillId="0" borderId="0" xfId="0" applyFont="1"/>
    <xf numFmtId="0" fontId="52" fillId="0" borderId="0" xfId="0" applyFont="1"/>
    <xf numFmtId="0" fontId="17" fillId="0" borderId="0" xfId="138" applyFont="1"/>
    <xf numFmtId="0" fontId="23" fillId="0" borderId="30" xfId="0" applyFont="1" applyBorder="1"/>
    <xf numFmtId="0" fontId="23" fillId="0" borderId="31" xfId="0" applyFont="1" applyBorder="1"/>
    <xf numFmtId="0" fontId="102" fillId="0" borderId="0" xfId="0" applyFont="1"/>
    <xf numFmtId="0" fontId="21" fillId="4" borderId="0" xfId="0" applyFont="1" applyFill="1"/>
    <xf numFmtId="173" fontId="16" fillId="0" borderId="0" xfId="13" applyNumberFormat="1" applyFont="1" applyFill="1" applyBorder="1" applyAlignment="1">
      <alignment horizontal="right" vertical="center"/>
    </xf>
    <xf numFmtId="173" fontId="23" fillId="0" borderId="0" xfId="0" applyNumberFormat="1" applyFont="1" applyAlignment="1">
      <alignment horizontal="right"/>
    </xf>
    <xf numFmtId="0" fontId="17" fillId="3" borderId="1" xfId="0" applyFont="1" applyFill="1" applyBorder="1" applyAlignment="1">
      <alignment vertical="center"/>
    </xf>
    <xf numFmtId="0" fontId="3" fillId="0" borderId="0" xfId="0" applyFont="1" applyAlignment="1">
      <alignment horizontal="left"/>
    </xf>
    <xf numFmtId="0" fontId="103" fillId="0" borderId="0" xfId="0" applyFont="1" applyAlignment="1">
      <alignment vertical="center"/>
    </xf>
    <xf numFmtId="0" fontId="31" fillId="0" borderId="0" xfId="274" applyFont="1"/>
    <xf numFmtId="0" fontId="104" fillId="0" borderId="0" xfId="0" applyFont="1"/>
    <xf numFmtId="0" fontId="105" fillId="0" borderId="0" xfId="0" applyFont="1"/>
    <xf numFmtId="0" fontId="1" fillId="0" borderId="0" xfId="0" applyFont="1"/>
    <xf numFmtId="0" fontId="19" fillId="0" borderId="0" xfId="0" applyFont="1"/>
    <xf numFmtId="0" fontId="17" fillId="3" borderId="1" xfId="1927" applyFont="1" applyFill="1" applyBorder="1" applyAlignment="1" applyProtection="1">
      <alignment horizontal="center" vertical="center"/>
      <protection locked="0"/>
    </xf>
    <xf numFmtId="199" fontId="16" fillId="2" borderId="1" xfId="1926" applyNumberFormat="1" applyFont="1" applyFill="1" applyBorder="1" applyAlignment="1" applyProtection="1">
      <alignment wrapText="1"/>
      <protection locked="0"/>
    </xf>
    <xf numFmtId="0" fontId="106" fillId="0" borderId="0" xfId="0" applyFont="1" applyAlignment="1" applyProtection="1">
      <alignment horizontal="left"/>
      <protection locked="0"/>
    </xf>
    <xf numFmtId="200" fontId="106" fillId="0" borderId="0" xfId="0" applyNumberFormat="1" applyFont="1" applyAlignment="1" applyProtection="1">
      <alignment horizontal="left"/>
      <protection locked="0"/>
    </xf>
    <xf numFmtId="0" fontId="5" fillId="0" borderId="0" xfId="0" applyFont="1" applyProtection="1">
      <protection locked="0"/>
    </xf>
    <xf numFmtId="0" fontId="15" fillId="0" borderId="0" xfId="0" applyFont="1" applyProtection="1">
      <protection locked="0"/>
    </xf>
    <xf numFmtId="0" fontId="0" fillId="0" borderId="0" xfId="0" applyProtection="1">
      <protection locked="0"/>
    </xf>
    <xf numFmtId="0" fontId="107" fillId="0" borderId="0" xfId="0" applyFont="1" applyAlignment="1" applyProtection="1">
      <alignment wrapText="1"/>
      <protection locked="0"/>
    </xf>
    <xf numFmtId="0" fontId="108" fillId="0" borderId="0" xfId="0" applyFont="1"/>
    <xf numFmtId="0" fontId="19" fillId="0" borderId="0" xfId="0" applyFont="1" applyAlignment="1">
      <alignment horizontal="center"/>
    </xf>
    <xf numFmtId="49" fontId="15" fillId="0" borderId="0" xfId="0" applyNumberFormat="1" applyFont="1" applyAlignment="1" applyProtection="1">
      <alignment wrapText="1"/>
      <protection locked="0"/>
    </xf>
    <xf numFmtId="0" fontId="107" fillId="0" borderId="0" xfId="0" applyFont="1" applyAlignment="1" applyProtection="1">
      <alignment horizontal="left" vertical="top" wrapText="1"/>
      <protection locked="0"/>
    </xf>
    <xf numFmtId="0" fontId="0" fillId="0" borderId="0" xfId="0" applyAlignment="1">
      <alignment vertical="center"/>
    </xf>
    <xf numFmtId="0" fontId="109" fillId="0" borderId="0" xfId="0" applyFont="1"/>
    <xf numFmtId="0" fontId="31" fillId="0" borderId="0" xfId="0" applyFont="1" applyAlignment="1">
      <alignment vertical="top" wrapText="1"/>
    </xf>
    <xf numFmtId="0" fontId="31" fillId="0" borderId="0" xfId="0" applyFont="1" applyAlignment="1">
      <alignment horizontal="left" wrapText="1"/>
    </xf>
    <xf numFmtId="0" fontId="16" fillId="0" borderId="0" xfId="0" applyFont="1" applyAlignment="1">
      <alignment wrapText="1"/>
    </xf>
    <xf numFmtId="0" fontId="17" fillId="3" borderId="1" xfId="0" applyFont="1" applyFill="1" applyBorder="1" applyAlignment="1">
      <alignment horizontal="right"/>
    </xf>
    <xf numFmtId="0" fontId="31" fillId="0" borderId="0" xfId="0" applyFont="1" applyAlignment="1">
      <alignment horizontal="center" wrapText="1"/>
    </xf>
    <xf numFmtId="0" fontId="22" fillId="0" borderId="0" xfId="6" applyFont="1" applyFill="1"/>
    <xf numFmtId="168" fontId="17" fillId="2" borderId="1" xfId="0" applyNumberFormat="1" applyFont="1" applyFill="1" applyBorder="1"/>
    <xf numFmtId="2" fontId="17" fillId="0" borderId="0" xfId="0" applyNumberFormat="1" applyFont="1"/>
    <xf numFmtId="175" fontId="16" fillId="0" borderId="1" xfId="0" applyNumberFormat="1" applyFont="1" applyBorder="1" applyAlignment="1">
      <alignment horizontal="right"/>
    </xf>
    <xf numFmtId="0" fontId="31" fillId="0" borderId="0" xfId="0" applyFont="1" applyAlignment="1">
      <alignment horizontal="right" vertical="center" wrapText="1"/>
    </xf>
    <xf numFmtId="174" fontId="31" fillId="0" borderId="0" xfId="0" applyNumberFormat="1" applyFont="1" applyAlignment="1">
      <alignment horizontal="right"/>
    </xf>
    <xf numFmtId="0" fontId="16" fillId="0" borderId="0" xfId="0" applyFont="1" applyAlignment="1">
      <alignment vertical="top" wrapText="1"/>
    </xf>
    <xf numFmtId="0" fontId="17" fillId="3" borderId="1" xfId="0" applyFont="1" applyFill="1" applyBorder="1" applyAlignment="1">
      <alignment vertical="top" wrapText="1"/>
    </xf>
    <xf numFmtId="0" fontId="17" fillId="2" borderId="1" xfId="0" applyFont="1" applyFill="1" applyBorder="1" applyAlignment="1">
      <alignment horizontal="center" vertical="top"/>
    </xf>
    <xf numFmtId="0" fontId="17" fillId="2" borderId="1" xfId="0" applyFont="1" applyFill="1" applyBorder="1" applyAlignment="1">
      <alignment horizontal="center" vertical="top" wrapText="1"/>
    </xf>
    <xf numFmtId="0" fontId="31" fillId="0" borderId="0" xfId="0" applyFont="1" applyAlignment="1">
      <alignment horizontal="center"/>
    </xf>
    <xf numFmtId="167" fontId="31" fillId="0" borderId="0" xfId="0" applyNumberFormat="1" applyFont="1" applyAlignment="1">
      <alignment horizontal="left"/>
    </xf>
    <xf numFmtId="0" fontId="17" fillId="3" borderId="1" xfId="0" applyFont="1" applyFill="1" applyBorder="1" applyAlignment="1">
      <alignment horizontal="center" vertical="top" wrapText="1"/>
    </xf>
    <xf numFmtId="199" fontId="17" fillId="2" borderId="1" xfId="1926" applyNumberFormat="1" applyFont="1" applyFill="1" applyBorder="1" applyAlignment="1" applyProtection="1">
      <alignment vertical="center"/>
      <protection locked="0"/>
    </xf>
    <xf numFmtId="0" fontId="53" fillId="6" borderId="1" xfId="0" applyFont="1" applyFill="1" applyBorder="1" applyAlignment="1">
      <alignment vertical="center"/>
    </xf>
    <xf numFmtId="0" fontId="53" fillId="3" borderId="1" xfId="0" applyFont="1" applyFill="1" applyBorder="1"/>
    <xf numFmtId="199" fontId="17" fillId="9" borderId="1" xfId="1926" applyNumberFormat="1" applyFont="1" applyFill="1" applyBorder="1" applyAlignment="1" applyProtection="1">
      <alignment vertical="center"/>
      <protection locked="0"/>
    </xf>
    <xf numFmtId="0" fontId="17" fillId="2" borderId="1" xfId="138" applyFont="1" applyFill="1" applyBorder="1" applyAlignment="1">
      <alignment horizontal="center"/>
    </xf>
    <xf numFmtId="0" fontId="17" fillId="3" borderId="1" xfId="138" applyFont="1" applyFill="1" applyBorder="1"/>
    <xf numFmtId="0" fontId="17" fillId="9" borderId="1" xfId="138" applyFont="1" applyFill="1" applyBorder="1"/>
    <xf numFmtId="0" fontId="17" fillId="9" borderId="1" xfId="138" applyFont="1" applyFill="1" applyBorder="1" applyAlignment="1">
      <alignment vertical="center"/>
    </xf>
    <xf numFmtId="0" fontId="110" fillId="0" borderId="0" xfId="0" applyFont="1" applyAlignment="1" applyProtection="1">
      <alignment horizontal="left"/>
      <protection locked="0"/>
    </xf>
    <xf numFmtId="200" fontId="110" fillId="0" borderId="0" xfId="0" applyNumberFormat="1" applyFont="1" applyAlignment="1" applyProtection="1">
      <alignment horizontal="left"/>
      <protection locked="0"/>
    </xf>
    <xf numFmtId="49" fontId="16" fillId="0" borderId="0" xfId="0" applyNumberFormat="1" applyFont="1" applyAlignment="1" applyProtection="1">
      <alignment horizontal="left" vertical="top"/>
      <protection locked="0"/>
    </xf>
    <xf numFmtId="49" fontId="16" fillId="0" borderId="0" xfId="0" applyNumberFormat="1" applyFont="1" applyAlignment="1" applyProtection="1">
      <alignment wrapText="1"/>
      <protection locked="0"/>
    </xf>
    <xf numFmtId="0" fontId="46" fillId="0" borderId="0" xfId="0" applyFont="1" applyAlignment="1" applyProtection="1">
      <alignment horizontal="left" vertical="top" wrapText="1"/>
      <protection locked="0"/>
    </xf>
    <xf numFmtId="0" fontId="111" fillId="0" borderId="0" xfId="0" applyFont="1" applyProtection="1">
      <protection locked="0"/>
    </xf>
    <xf numFmtId="0" fontId="16" fillId="0" borderId="0" xfId="0" applyFont="1" applyAlignment="1" applyProtection="1">
      <alignment vertical="top" wrapText="1"/>
      <protection locked="0"/>
    </xf>
    <xf numFmtId="0" fontId="17" fillId="0" borderId="0" xfId="0" applyFont="1" applyAlignment="1" applyProtection="1">
      <alignment horizontal="left"/>
      <protection locked="0"/>
    </xf>
    <xf numFmtId="0" fontId="17" fillId="0" borderId="0" xfId="0" applyFont="1" applyAlignment="1" applyProtection="1">
      <alignment horizontal="left" vertical="top"/>
      <protection locked="0"/>
    </xf>
    <xf numFmtId="0" fontId="16" fillId="0" borderId="0" xfId="0" applyFont="1" applyProtection="1">
      <protection locked="0"/>
    </xf>
    <xf numFmtId="0" fontId="46" fillId="0" borderId="0" xfId="0" applyFont="1" applyProtection="1">
      <protection locked="0"/>
    </xf>
    <xf numFmtId="0" fontId="46" fillId="0" borderId="0" xfId="0" applyFont="1" applyAlignment="1">
      <alignment horizontal="left"/>
    </xf>
    <xf numFmtId="0" fontId="46" fillId="0" borderId="0" xfId="0" applyFont="1" applyAlignment="1">
      <alignment horizontal="center"/>
    </xf>
    <xf numFmtId="0" fontId="16" fillId="0" borderId="0" xfId="0" applyFont="1" applyAlignment="1" applyProtection="1">
      <alignment horizontal="left" wrapText="1"/>
      <protection locked="0"/>
    </xf>
    <xf numFmtId="0" fontId="31" fillId="0" borderId="0" xfId="0" applyFont="1" applyAlignment="1">
      <alignment horizontal="left" vertical="top" wrapText="1"/>
    </xf>
    <xf numFmtId="176" fontId="53" fillId="9" borderId="1" xfId="0" applyNumberFormat="1" applyFont="1" applyFill="1" applyBorder="1"/>
    <xf numFmtId="1" fontId="17" fillId="3" borderId="1" xfId="0" applyNumberFormat="1" applyFont="1" applyFill="1" applyBorder="1" applyAlignment="1">
      <alignment horizontal="right"/>
    </xf>
    <xf numFmtId="1" fontId="17" fillId="7" borderId="1" xfId="0" applyNumberFormat="1" applyFont="1" applyFill="1" applyBorder="1"/>
    <xf numFmtId="166" fontId="16" fillId="0" borderId="0" xfId="0" applyNumberFormat="1" applyFont="1"/>
    <xf numFmtId="0" fontId="16" fillId="0" borderId="0" xfId="0" applyFont="1" applyAlignment="1">
      <alignment horizontal="center"/>
    </xf>
    <xf numFmtId="0" fontId="17" fillId="0" borderId="0" xfId="0" applyFont="1" applyAlignment="1">
      <alignment horizontal="right" vertical="center"/>
    </xf>
    <xf numFmtId="0" fontId="16" fillId="0" borderId="0" xfId="0" applyFont="1" applyAlignment="1">
      <alignment horizontal="right" vertical="center" wrapText="1"/>
    </xf>
    <xf numFmtId="0" fontId="16" fillId="0" borderId="0" xfId="1" applyFont="1" applyFill="1" applyAlignment="1" applyProtection="1"/>
    <xf numFmtId="0" fontId="17" fillId="3" borderId="1" xfId="1927" applyFont="1" applyFill="1" applyBorder="1" applyAlignment="1" applyProtection="1">
      <alignment horizontal="right" vertical="center"/>
      <protection locked="0"/>
    </xf>
    <xf numFmtId="1" fontId="17" fillId="3" borderId="1" xfId="297" applyNumberFormat="1" applyFont="1" applyFill="1" applyBorder="1" applyAlignment="1">
      <alignment horizontal="right" vertical="center" wrapText="1"/>
    </xf>
    <xf numFmtId="0" fontId="16" fillId="0" borderId="0" xfId="0" applyFont="1" applyAlignment="1">
      <alignment horizontal="left" vertical="center" wrapText="1"/>
    </xf>
    <xf numFmtId="0" fontId="120" fillId="0" borderId="0" xfId="0" applyFont="1"/>
    <xf numFmtId="0" fontId="121" fillId="0" borderId="0" xfId="0" applyFont="1" applyAlignment="1">
      <alignment vertical="center" wrapText="1"/>
    </xf>
    <xf numFmtId="0" fontId="122" fillId="0" borderId="0" xfId="0" applyFont="1"/>
    <xf numFmtId="0" fontId="119" fillId="0" borderId="0" xfId="0" applyFont="1" applyAlignment="1">
      <alignment horizontal="left" vertical="center"/>
    </xf>
    <xf numFmtId="0" fontId="44" fillId="0" borderId="0" xfId="0" applyFont="1" applyAlignment="1">
      <alignment horizontal="justify" vertical="center" wrapText="1"/>
    </xf>
    <xf numFmtId="0" fontId="31" fillId="0" borderId="0" xfId="0" applyFont="1" applyAlignment="1">
      <alignment horizontal="left" vertical="center"/>
    </xf>
    <xf numFmtId="0" fontId="17" fillId="3" borderId="1" xfId="297" applyFont="1" applyFill="1" applyBorder="1" applyAlignment="1">
      <alignment horizontal="right" vertical="center" wrapText="1"/>
    </xf>
    <xf numFmtId="169" fontId="16" fillId="0" borderId="0" xfId="0" applyNumberFormat="1" applyFont="1" applyAlignment="1">
      <alignment horizontal="right"/>
    </xf>
    <xf numFmtId="172" fontId="31" fillId="0" borderId="1" xfId="0" applyNumberFormat="1" applyFont="1" applyBorder="1" applyAlignment="1">
      <alignment horizontal="right"/>
    </xf>
    <xf numFmtId="168" fontId="31" fillId="0" borderId="1" xfId="0" applyNumberFormat="1" applyFont="1" applyBorder="1" applyAlignment="1">
      <alignment horizontal="right"/>
    </xf>
    <xf numFmtId="174" fontId="31" fillId="0" borderId="1" xfId="0" applyNumberFormat="1" applyFont="1" applyBorder="1" applyAlignment="1">
      <alignment horizontal="right"/>
    </xf>
    <xf numFmtId="167" fontId="31" fillId="0" borderId="1" xfId="0" applyNumberFormat="1" applyFont="1" applyBorder="1" applyAlignment="1">
      <alignment horizontal="right"/>
    </xf>
    <xf numFmtId="169" fontId="16" fillId="0" borderId="1" xfId="0" applyNumberFormat="1" applyFont="1" applyBorder="1" applyAlignment="1">
      <alignment horizontal="right"/>
    </xf>
    <xf numFmtId="175" fontId="16" fillId="0" borderId="1" xfId="0" applyNumberFormat="1" applyFont="1" applyBorder="1" applyAlignment="1">
      <alignment horizontal="right" vertical="center" wrapText="1"/>
    </xf>
    <xf numFmtId="172" fontId="16" fillId="0" borderId="1" xfId="0" applyNumberFormat="1" applyFont="1" applyBorder="1" applyAlignment="1">
      <alignment horizontal="right"/>
    </xf>
    <xf numFmtId="0" fontId="16" fillId="0" borderId="1" xfId="0" applyFont="1" applyBorder="1" applyAlignment="1">
      <alignment horizontal="right"/>
    </xf>
    <xf numFmtId="170" fontId="16" fillId="0" borderId="1" xfId="0" applyNumberFormat="1" applyFont="1" applyBorder="1" applyAlignment="1">
      <alignment horizontal="right"/>
    </xf>
    <xf numFmtId="0" fontId="124" fillId="0" borderId="0" xfId="0" applyFont="1"/>
    <xf numFmtId="0" fontId="31" fillId="0" borderId="0" xfId="0" applyFont="1" applyAlignment="1">
      <alignment horizontal="justify" vertical="center" wrapText="1"/>
    </xf>
    <xf numFmtId="0" fontId="17" fillId="0" borderId="1" xfId="0" applyFont="1" applyBorder="1"/>
    <xf numFmtId="0" fontId="52" fillId="0" borderId="0" xfId="0" applyFont="1" applyAlignment="1">
      <alignment horizontal="justify" vertical="center" wrapText="1"/>
    </xf>
    <xf numFmtId="0" fontId="52" fillId="0" borderId="0" xfId="0" applyFont="1" applyAlignment="1">
      <alignment vertical="center"/>
    </xf>
    <xf numFmtId="170" fontId="16" fillId="0" borderId="1" xfId="0" applyNumberFormat="1" applyFont="1" applyBorder="1" applyAlignment="1">
      <alignment horizontal="right" vertical="center" wrapText="1"/>
    </xf>
    <xf numFmtId="170" fontId="16" fillId="0" borderId="1" xfId="0" applyNumberFormat="1" applyFont="1" applyBorder="1"/>
    <xf numFmtId="1" fontId="17" fillId="0" borderId="1" xfId="0" applyNumberFormat="1" applyFont="1" applyBorder="1" applyAlignment="1">
      <alignment horizontal="right"/>
    </xf>
    <xf numFmtId="0" fontId="17" fillId="0" borderId="1" xfId="0" applyFont="1" applyBorder="1" applyAlignment="1">
      <alignment horizontal="right"/>
    </xf>
    <xf numFmtId="0" fontId="17" fillId="0" borderId="1" xfId="0" applyFont="1" applyBorder="1" applyAlignment="1">
      <alignment vertical="center"/>
    </xf>
    <xf numFmtId="2" fontId="31" fillId="0" borderId="0" xfId="0" applyNumberFormat="1" applyFont="1" applyAlignment="1" applyProtection="1">
      <alignment vertical="top"/>
      <protection locked="0"/>
    </xf>
    <xf numFmtId="0" fontId="23" fillId="0" borderId="0" xfId="0" applyFont="1" applyAlignment="1">
      <alignment vertical="center"/>
    </xf>
    <xf numFmtId="0" fontId="16" fillId="0" borderId="0" xfId="0" applyFont="1" applyAlignment="1">
      <alignment vertical="top"/>
    </xf>
    <xf numFmtId="0" fontId="17" fillId="2" borderId="1" xfId="0" applyFont="1" applyFill="1" applyBorder="1" applyAlignment="1">
      <alignment horizontal="left" vertical="center" wrapText="1"/>
    </xf>
    <xf numFmtId="0" fontId="17" fillId="3" borderId="1" xfId="0" applyFont="1" applyFill="1" applyBorder="1" applyAlignment="1">
      <alignment horizontal="center"/>
    </xf>
    <xf numFmtId="0" fontId="17" fillId="2" borderId="1" xfId="0" applyFont="1" applyFill="1" applyBorder="1" applyAlignment="1">
      <alignment horizontal="center" vertical="center"/>
    </xf>
    <xf numFmtId="0" fontId="17" fillId="2" borderId="1" xfId="0" applyFont="1" applyFill="1" applyBorder="1" applyAlignment="1">
      <alignment horizontal="center"/>
    </xf>
    <xf numFmtId="0" fontId="17" fillId="3"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17" fillId="2" borderId="1" xfId="0" applyFont="1" applyFill="1" applyBorder="1" applyAlignment="1">
      <alignment vertical="center"/>
    </xf>
    <xf numFmtId="0" fontId="35" fillId="0" borderId="0" xfId="0" applyFont="1"/>
    <xf numFmtId="0" fontId="52" fillId="0" borderId="0" xfId="0" applyFont="1" applyAlignment="1">
      <alignment horizontal="left" vertical="center"/>
    </xf>
    <xf numFmtId="0" fontId="126" fillId="0" borderId="0" xfId="0" applyFont="1" applyAlignment="1">
      <alignment horizontal="left" vertical="center"/>
    </xf>
    <xf numFmtId="0" fontId="52" fillId="0" borderId="0" xfId="0" applyFont="1" applyAlignment="1">
      <alignment vertical="center" wrapText="1"/>
    </xf>
    <xf numFmtId="0" fontId="119" fillId="0" borderId="0" xfId="0" applyFont="1" applyAlignment="1">
      <alignment vertical="center" wrapText="1"/>
    </xf>
    <xf numFmtId="0" fontId="119" fillId="0" borderId="0" xfId="0" applyFont="1" applyAlignment="1">
      <alignment vertical="center"/>
    </xf>
    <xf numFmtId="0" fontId="119" fillId="0" borderId="0" xfId="0" applyFont="1" applyAlignment="1">
      <alignment horizontal="justify" vertical="center" wrapText="1"/>
    </xf>
    <xf numFmtId="0" fontId="45" fillId="0" borderId="0" xfId="2876" applyFont="1" applyAlignment="1" applyProtection="1"/>
    <xf numFmtId="0" fontId="127" fillId="0" borderId="0" xfId="0" applyFont="1" applyAlignment="1">
      <alignment horizontal="left" vertical="center"/>
    </xf>
    <xf numFmtId="0" fontId="17" fillId="11" borderId="1" xfId="0" applyFont="1" applyFill="1" applyBorder="1" applyAlignment="1">
      <alignment horizontal="center"/>
    </xf>
    <xf numFmtId="0" fontId="17" fillId="7" borderId="1" xfId="0" applyFont="1" applyFill="1" applyBorder="1" applyAlignment="1">
      <alignment vertical="center"/>
    </xf>
    <xf numFmtId="169" fontId="17" fillId="3" borderId="1" xfId="0" applyNumberFormat="1" applyFont="1" applyFill="1" applyBorder="1"/>
    <xf numFmtId="169" fontId="17" fillId="3" borderId="1" xfId="297" applyNumberFormat="1" applyFont="1" applyFill="1" applyBorder="1" applyAlignment="1">
      <alignment horizontal="center" vertical="center" wrapText="1"/>
    </xf>
    <xf numFmtId="1" fontId="17" fillId="11" borderId="1" xfId="297" applyNumberFormat="1" applyFont="1" applyFill="1" applyBorder="1" applyAlignment="1">
      <alignment horizontal="right" vertical="center" wrapText="1"/>
    </xf>
    <xf numFmtId="175" fontId="17" fillId="9" borderId="1" xfId="0" applyNumberFormat="1" applyFont="1" applyFill="1" applyBorder="1"/>
    <xf numFmtId="0" fontId="17" fillId="8" borderId="1" xfId="0" applyFont="1" applyFill="1" applyBorder="1"/>
    <xf numFmtId="0" fontId="44" fillId="8" borderId="1" xfId="0" applyFont="1" applyFill="1" applyBorder="1"/>
    <xf numFmtId="199" fontId="17" fillId="8" borderId="1" xfId="1926" applyNumberFormat="1" applyFont="1" applyFill="1" applyBorder="1" applyAlignment="1" applyProtection="1">
      <alignment vertical="center"/>
      <protection locked="0"/>
    </xf>
    <xf numFmtId="0" fontId="22" fillId="8" borderId="1" xfId="0" applyFont="1" applyFill="1" applyBorder="1"/>
    <xf numFmtId="0" fontId="17" fillId="3" borderId="1" xfId="1927" applyFont="1" applyFill="1" applyBorder="1" applyAlignment="1" applyProtection="1">
      <alignment horizontal="center" wrapText="1"/>
      <protection locked="0"/>
    </xf>
    <xf numFmtId="0" fontId="44" fillId="0" borderId="0" xfId="0" applyFont="1" applyAlignment="1">
      <alignment vertical="center"/>
    </xf>
    <xf numFmtId="0" fontId="130" fillId="0" borderId="0" xfId="0" applyFont="1"/>
    <xf numFmtId="0" fontId="22" fillId="3" borderId="1" xfId="0" applyFont="1" applyFill="1" applyBorder="1"/>
    <xf numFmtId="0" fontId="129" fillId="0" borderId="0" xfId="1" applyFont="1" applyAlignment="1" applyProtection="1"/>
    <xf numFmtId="0" fontId="23" fillId="53" borderId="1" xfId="0" applyFont="1" applyFill="1" applyBorder="1"/>
    <xf numFmtId="0" fontId="131" fillId="53" borderId="1" xfId="0" applyFont="1" applyFill="1" applyBorder="1"/>
    <xf numFmtId="0" fontId="47" fillId="53" borderId="1" xfId="0" applyFont="1" applyFill="1" applyBorder="1"/>
    <xf numFmtId="1" fontId="23" fillId="53" borderId="1" xfId="0" applyNumberFormat="1" applyFont="1" applyFill="1" applyBorder="1"/>
    <xf numFmtId="168" fontId="23" fillId="53" borderId="1" xfId="0" applyNumberFormat="1" applyFont="1" applyFill="1" applyBorder="1"/>
    <xf numFmtId="168" fontId="131" fillId="53" borderId="1" xfId="0" applyNumberFormat="1" applyFont="1" applyFill="1" applyBorder="1"/>
    <xf numFmtId="0" fontId="22" fillId="53" borderId="1" xfId="0" applyFont="1" applyFill="1" applyBorder="1"/>
    <xf numFmtId="1" fontId="17" fillId="3" borderId="1" xfId="0" applyNumberFormat="1" applyFont="1" applyFill="1" applyBorder="1"/>
    <xf numFmtId="0" fontId="22" fillId="6" borderId="1" xfId="0" applyFont="1" applyFill="1" applyBorder="1" applyAlignment="1">
      <alignment vertical="center"/>
    </xf>
    <xf numFmtId="1" fontId="16" fillId="0" borderId="0" xfId="0" applyNumberFormat="1" applyFont="1"/>
    <xf numFmtId="0" fontId="17" fillId="2" borderId="1" xfId="3676" applyFont="1" applyFill="1" applyBorder="1" applyAlignment="1">
      <alignment vertical="center" wrapText="1"/>
    </xf>
    <xf numFmtId="0" fontId="132" fillId="0" borderId="0" xfId="3676" applyFont="1" applyFill="1" applyBorder="1" applyAlignment="1">
      <alignment horizontal="left" vertical="center" wrapText="1"/>
    </xf>
    <xf numFmtId="3" fontId="16" fillId="0" borderId="0" xfId="0" applyNumberFormat="1" applyFont="1" applyAlignment="1">
      <alignment horizontal="right" vertical="center" wrapText="1"/>
    </xf>
    <xf numFmtId="2" fontId="23" fillId="4" borderId="0" xfId="0" applyNumberFormat="1" applyFont="1" applyFill="1" applyAlignment="1">
      <alignment horizontal="right" vertical="center" wrapText="1"/>
    </xf>
    <xf numFmtId="0" fontId="16" fillId="0" borderId="0" xfId="3677" applyFont="1"/>
    <xf numFmtId="0" fontId="16" fillId="0" borderId="0" xfId="3676" applyFont="1" applyFill="1" applyBorder="1" applyAlignment="1">
      <alignment horizontal="left" vertical="center" wrapText="1"/>
    </xf>
    <xf numFmtId="2" fontId="16" fillId="4" borderId="0" xfId="0" applyNumberFormat="1" applyFont="1" applyFill="1" applyAlignment="1">
      <alignment horizontal="right" vertical="center" wrapText="1"/>
    </xf>
    <xf numFmtId="0" fontId="45" fillId="0" borderId="0" xfId="1" applyFont="1" applyBorder="1" applyAlignment="1" applyProtection="1"/>
    <xf numFmtId="0" fontId="133" fillId="0" borderId="0" xfId="0" applyFont="1" applyAlignment="1">
      <alignment vertical="center"/>
    </xf>
    <xf numFmtId="0" fontId="133" fillId="0" borderId="0" xfId="0" applyFont="1" applyAlignment="1">
      <alignment horizontal="center" vertical="center"/>
    </xf>
    <xf numFmtId="201" fontId="0" fillId="0" borderId="0" xfId="305" applyNumberFormat="1" applyFont="1"/>
    <xf numFmtId="201" fontId="31" fillId="0" borderId="0" xfId="305" applyNumberFormat="1" applyFont="1"/>
    <xf numFmtId="168" fontId="100" fillId="0" borderId="0" xfId="0" applyNumberFormat="1" applyFont="1" applyAlignment="1">
      <alignment horizontal="right"/>
    </xf>
    <xf numFmtId="168" fontId="100" fillId="12" borderId="0" xfId="0" applyNumberFormat="1" applyFont="1" applyFill="1" applyAlignment="1">
      <alignment horizontal="right"/>
    </xf>
    <xf numFmtId="168" fontId="154" fillId="0" borderId="0" xfId="0" applyNumberFormat="1" applyFont="1" applyAlignment="1">
      <alignment horizontal="left"/>
    </xf>
    <xf numFmtId="0" fontId="17" fillId="6" borderId="1" xfId="0" applyFont="1" applyFill="1" applyBorder="1" applyAlignment="1">
      <alignment vertical="center"/>
    </xf>
    <xf numFmtId="1" fontId="17" fillId="0" borderId="0" xfId="0" applyNumberFormat="1" applyFont="1" applyAlignment="1">
      <alignment horizontal="right"/>
    </xf>
    <xf numFmtId="168" fontId="16" fillId="0" borderId="0" xfId="0" applyNumberFormat="1" applyFont="1" applyAlignment="1">
      <alignment horizontal="right"/>
    </xf>
    <xf numFmtId="0" fontId="53" fillId="0" borderId="0" xfId="0" applyFont="1"/>
    <xf numFmtId="0" fontId="50" fillId="2" borderId="1" xfId="0" applyFont="1" applyFill="1" applyBorder="1"/>
    <xf numFmtId="3" fontId="0" fillId="0" borderId="0" xfId="0" applyNumberFormat="1" applyAlignment="1">
      <alignment horizontal="right" vertical="center"/>
    </xf>
    <xf numFmtId="0" fontId="17" fillId="2" borderId="1" xfId="297" applyFont="1" applyFill="1" applyBorder="1" applyAlignment="1">
      <alignment horizontal="center" vertical="center"/>
    </xf>
    <xf numFmtId="0" fontId="17" fillId="9" borderId="1" xfId="0" applyFont="1" applyFill="1" applyBorder="1" applyAlignment="1">
      <alignment horizontal="center" vertical="center"/>
    </xf>
    <xf numFmtId="0" fontId="17" fillId="6" borderId="1" xfId="0" applyFont="1" applyFill="1" applyBorder="1" applyAlignment="1">
      <alignment horizontal="center" vertical="center"/>
    </xf>
    <xf numFmtId="168" fontId="31" fillId="0" borderId="1" xfId="0" applyNumberFormat="1" applyFont="1" applyBorder="1" applyAlignment="1">
      <alignment horizontal="right" vertical="center"/>
    </xf>
    <xf numFmtId="168" fontId="16" fillId="0" borderId="1" xfId="0" applyNumberFormat="1" applyFont="1" applyBorder="1" applyAlignment="1">
      <alignment horizontal="right" vertical="center"/>
    </xf>
    <xf numFmtId="3" fontId="31" fillId="0" borderId="1" xfId="0" applyNumberFormat="1" applyFont="1" applyBorder="1" applyAlignment="1">
      <alignment horizontal="right" vertical="center"/>
    </xf>
    <xf numFmtId="172" fontId="16" fillId="0" borderId="1" xfId="0" applyNumberFormat="1" applyFont="1" applyBorder="1" applyAlignment="1">
      <alignment horizontal="right" vertical="center"/>
    </xf>
    <xf numFmtId="170" fontId="16" fillId="0" borderId="1" xfId="0" applyNumberFormat="1" applyFont="1" applyBorder="1" applyAlignment="1">
      <alignment horizontal="right" vertical="center"/>
    </xf>
    <xf numFmtId="0" fontId="16" fillId="2" borderId="1" xfId="0" applyFont="1" applyFill="1" applyBorder="1" applyAlignment="1">
      <alignment horizontal="right" vertical="center" wrapText="1"/>
    </xf>
    <xf numFmtId="167" fontId="16" fillId="0" borderId="1" xfId="0" applyNumberFormat="1" applyFont="1" applyBorder="1" applyAlignment="1">
      <alignment horizontal="right" vertical="center"/>
    </xf>
    <xf numFmtId="170" fontId="31" fillId="0" borderId="1" xfId="0" applyNumberFormat="1" applyFont="1" applyBorder="1" applyAlignment="1">
      <alignment horizontal="right" vertical="center"/>
    </xf>
    <xf numFmtId="0" fontId="133" fillId="0" borderId="0" xfId="0" applyFont="1"/>
    <xf numFmtId="4" fontId="31" fillId="0" borderId="1" xfId="0" applyNumberFormat="1" applyFont="1" applyBorder="1" applyAlignment="1">
      <alignment horizontal="right" vertical="center"/>
    </xf>
    <xf numFmtId="0" fontId="17" fillId="0" borderId="0" xfId="0" applyFont="1" applyAlignment="1">
      <alignment vertical="center"/>
    </xf>
    <xf numFmtId="0" fontId="125" fillId="0" borderId="0" xfId="0" applyFont="1" applyAlignment="1">
      <alignment horizontal="justify" vertical="center" wrapText="1"/>
    </xf>
    <xf numFmtId="0" fontId="17" fillId="3" borderId="0" xfId="0" quotePrefix="1" applyFont="1" applyFill="1" applyAlignment="1">
      <alignment horizontal="center" wrapText="1"/>
    </xf>
    <xf numFmtId="0" fontId="155" fillId="0" borderId="0" xfId="0" applyFont="1" applyAlignment="1">
      <alignment horizontal="justify" vertical="center" wrapText="1"/>
    </xf>
    <xf numFmtId="0" fontId="155" fillId="0" borderId="0" xfId="0" applyFont="1" applyAlignment="1">
      <alignment horizontal="left" vertical="center"/>
    </xf>
    <xf numFmtId="0" fontId="17" fillId="2" borderId="35" xfId="0" applyFont="1" applyFill="1" applyBorder="1"/>
    <xf numFmtId="1" fontId="31" fillId="0" borderId="1" xfId="0" applyNumberFormat="1" applyFont="1" applyBorder="1" applyAlignment="1">
      <alignment horizontal="right" vertical="center"/>
    </xf>
    <xf numFmtId="3" fontId="31" fillId="0" borderId="1" xfId="6" applyNumberFormat="1" applyFont="1" applyFill="1" applyBorder="1" applyAlignment="1">
      <alignment horizontal="right" vertical="center"/>
    </xf>
    <xf numFmtId="3" fontId="31" fillId="0" borderId="1" xfId="0" applyNumberFormat="1" applyFont="1" applyBorder="1" applyAlignment="1">
      <alignment horizontal="right" vertical="center" wrapText="1"/>
    </xf>
    <xf numFmtId="168" fontId="31" fillId="0" borderId="1" xfId="0" applyNumberFormat="1" applyFont="1" applyBorder="1"/>
    <xf numFmtId="3" fontId="31" fillId="0" borderId="1" xfId="15" applyNumberFormat="1" applyFont="1" applyFill="1" applyBorder="1" applyAlignment="1">
      <alignment horizontal="right" vertical="center"/>
    </xf>
    <xf numFmtId="0" fontId="17" fillId="2" borderId="2" xfId="0" applyFont="1" applyFill="1" applyBorder="1"/>
    <xf numFmtId="0" fontId="44" fillId="2" borderId="1" xfId="0" applyFont="1" applyFill="1" applyBorder="1" applyAlignment="1">
      <alignment horizontal="center" vertical="center"/>
    </xf>
    <xf numFmtId="0" fontId="44" fillId="3" borderId="1" xfId="0" applyFont="1" applyFill="1" applyBorder="1" applyAlignment="1">
      <alignment horizontal="right" vertical="center"/>
    </xf>
    <xf numFmtId="0" fontId="44" fillId="2" borderId="1" xfId="0" applyFont="1" applyFill="1" applyBorder="1"/>
    <xf numFmtId="0" fontId="44" fillId="9" borderId="1" xfId="0" applyFont="1" applyFill="1" applyBorder="1"/>
    <xf numFmtId="199" fontId="44" fillId="2" borderId="1" xfId="1926" applyNumberFormat="1" applyFont="1" applyFill="1" applyBorder="1" applyAlignment="1" applyProtection="1">
      <alignment vertical="center"/>
      <protection locked="0"/>
    </xf>
    <xf numFmtId="170" fontId="31" fillId="0" borderId="1" xfId="0" applyNumberFormat="1" applyFont="1" applyBorder="1" applyAlignment="1">
      <alignment horizontal="right"/>
    </xf>
    <xf numFmtId="0" fontId="157" fillId="0" borderId="0" xfId="0" applyFont="1"/>
    <xf numFmtId="170" fontId="31" fillId="0" borderId="0" xfId="0" applyNumberFormat="1" applyFont="1" applyAlignment="1">
      <alignment horizontal="right" vertical="center"/>
    </xf>
    <xf numFmtId="170" fontId="16" fillId="0" borderId="0" xfId="0" applyNumberFormat="1" applyFont="1" applyAlignment="1">
      <alignment horizontal="right" vertical="center"/>
    </xf>
    <xf numFmtId="3" fontId="31" fillId="0" borderId="1" xfId="0" applyNumberFormat="1" applyFont="1" applyBorder="1" applyAlignment="1">
      <alignment horizontal="right"/>
    </xf>
    <xf numFmtId="0" fontId="17" fillId="3" borderId="1" xfId="0" applyFont="1" applyFill="1" applyBorder="1" applyAlignment="1">
      <alignment horizontal="center" vertical="top"/>
    </xf>
    <xf numFmtId="0" fontId="17" fillId="11" borderId="1" xfId="0" applyFont="1" applyFill="1" applyBorder="1" applyAlignment="1">
      <alignment horizontal="center" vertical="top" wrapText="1"/>
    </xf>
    <xf numFmtId="3" fontId="16" fillId="0" borderId="1" xfId="0" applyNumberFormat="1" applyFont="1" applyBorder="1" applyAlignment="1">
      <alignment horizontal="right"/>
    </xf>
    <xf numFmtId="3" fontId="100" fillId="0" borderId="1" xfId="0" applyNumberFormat="1" applyFont="1" applyBorder="1" applyAlignment="1">
      <alignment horizontal="right"/>
    </xf>
    <xf numFmtId="0" fontId="17" fillId="3" borderId="32" xfId="297" quotePrefix="1" applyFont="1" applyFill="1" applyBorder="1" applyAlignment="1">
      <alignment horizontal="center" vertical="center"/>
    </xf>
    <xf numFmtId="0" fontId="17" fillId="3" borderId="0" xfId="0" applyFont="1" applyFill="1" applyAlignment="1">
      <alignment horizontal="center"/>
    </xf>
    <xf numFmtId="0" fontId="10" fillId="0" borderId="0" xfId="24"/>
    <xf numFmtId="168" fontId="0" fillId="0" borderId="0" xfId="0" applyNumberFormat="1" applyAlignment="1" applyProtection="1">
      <alignment vertical="top"/>
      <protection locked="0"/>
    </xf>
    <xf numFmtId="0" fontId="158" fillId="69" borderId="0" xfId="0" applyFont="1" applyFill="1"/>
    <xf numFmtId="0" fontId="0" fillId="0" borderId="0" xfId="0" applyAlignment="1" applyProtection="1">
      <alignment vertical="top"/>
      <protection locked="0"/>
    </xf>
    <xf numFmtId="0" fontId="159" fillId="0" borderId="0" xfId="0" applyFont="1"/>
    <xf numFmtId="2" fontId="0" fillId="0" borderId="0" xfId="0" applyNumberFormat="1" applyAlignment="1" applyProtection="1">
      <alignment vertical="top"/>
      <protection locked="0"/>
    </xf>
    <xf numFmtId="0" fontId="158" fillId="69" borderId="0" xfId="0" applyFont="1" applyFill="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160" fillId="0" borderId="0" xfId="0" applyFont="1"/>
    <xf numFmtId="0" fontId="161" fillId="0" borderId="0" xfId="0" applyFont="1"/>
    <xf numFmtId="0" fontId="0" fillId="0" borderId="0" xfId="0" applyAlignment="1">
      <alignment vertical="top" wrapText="1"/>
    </xf>
    <xf numFmtId="0" fontId="162" fillId="0" borderId="0" xfId="0" applyFont="1"/>
    <xf numFmtId="0" fontId="157" fillId="0" borderId="0" xfId="0" applyFont="1" applyAlignment="1">
      <alignment vertical="center" wrapText="1"/>
    </xf>
    <xf numFmtId="0" fontId="4" fillId="0" borderId="0" xfId="1" applyFill="1" applyAlignment="1" applyProtection="1"/>
    <xf numFmtId="0" fontId="157" fillId="0" borderId="0" xfId="0" applyFont="1" applyAlignment="1">
      <alignment wrapText="1"/>
    </xf>
    <xf numFmtId="0" fontId="4" fillId="0" borderId="0" xfId="1" applyFill="1" applyAlignment="1" applyProtection="1">
      <alignment vertical="center" wrapText="1"/>
    </xf>
    <xf numFmtId="0" fontId="3" fillId="69" borderId="0" xfId="0" applyFont="1" applyFill="1"/>
    <xf numFmtId="1" fontId="16" fillId="3" borderId="0" xfId="0" applyNumberFormat="1" applyFont="1" applyFill="1" applyAlignment="1">
      <alignment horizontal="center"/>
    </xf>
    <xf numFmtId="0" fontId="0" fillId="70" borderId="0" xfId="0" applyFill="1"/>
    <xf numFmtId="0" fontId="0" fillId="0" borderId="42" xfId="0" applyBorder="1"/>
    <xf numFmtId="0" fontId="0" fillId="0" borderId="43" xfId="0" applyBorder="1" applyAlignment="1">
      <alignment vertical="center" wrapText="1"/>
    </xf>
    <xf numFmtId="0" fontId="0" fillId="0" borderId="31" xfId="0" applyBorder="1"/>
    <xf numFmtId="0" fontId="0" fillId="0" borderId="30" xfId="0" applyBorder="1" applyAlignment="1">
      <alignment vertical="center" wrapText="1"/>
    </xf>
    <xf numFmtId="0" fontId="0" fillId="0" borderId="44" xfId="0" applyBorder="1"/>
    <xf numFmtId="0" fontId="0" fillId="0" borderId="45" xfId="0" applyBorder="1" applyAlignment="1">
      <alignment vertical="center" wrapText="1"/>
    </xf>
    <xf numFmtId="0" fontId="174" fillId="0" borderId="46" xfId="0" applyFont="1" applyBorder="1" applyAlignment="1">
      <alignment vertical="center" wrapText="1"/>
    </xf>
    <xf numFmtId="0" fontId="175" fillId="0" borderId="46" xfId="0" applyFont="1" applyBorder="1" applyAlignment="1">
      <alignment vertical="center" wrapText="1"/>
    </xf>
    <xf numFmtId="1" fontId="31" fillId="0" borderId="1" xfId="6" applyNumberFormat="1" applyFont="1" applyFill="1" applyBorder="1" applyAlignment="1">
      <alignment horizontal="right" vertical="center"/>
    </xf>
    <xf numFmtId="0" fontId="176" fillId="0" borderId="0" xfId="0" applyFont="1" applyAlignment="1">
      <alignment vertical="center" wrapText="1"/>
    </xf>
    <xf numFmtId="0" fontId="4" fillId="0" borderId="0" xfId="1" applyAlignment="1" applyProtection="1">
      <alignment vertical="center" wrapText="1"/>
    </xf>
    <xf numFmtId="4" fontId="31" fillId="0" borderId="0" xfId="0" applyNumberFormat="1" applyFont="1" applyAlignment="1">
      <alignment horizontal="right" vertical="center"/>
    </xf>
    <xf numFmtId="4" fontId="31" fillId="0" borderId="0" xfId="3678" applyNumberFormat="1" applyFont="1" applyFill="1" applyBorder="1" applyAlignment="1">
      <alignment horizontal="right" vertical="center"/>
    </xf>
    <xf numFmtId="4" fontId="31" fillId="12" borderId="0" xfId="0" applyNumberFormat="1" applyFont="1" applyFill="1" applyAlignment="1">
      <alignment horizontal="right" vertical="center"/>
    </xf>
    <xf numFmtId="0" fontId="163" fillId="7" borderId="49" xfId="0" applyFont="1" applyFill="1" applyBorder="1"/>
    <xf numFmtId="0" fontId="164" fillId="53" borderId="47" xfId="0" applyFont="1" applyFill="1" applyBorder="1"/>
    <xf numFmtId="0" fontId="100" fillId="53" borderId="47" xfId="0" applyFont="1" applyFill="1" applyBorder="1"/>
    <xf numFmtId="168" fontId="130" fillId="0" borderId="0" xfId="0" applyNumberFormat="1" applyFont="1" applyAlignment="1">
      <alignment horizontal="right"/>
    </xf>
    <xf numFmtId="0" fontId="181" fillId="53" borderId="47" xfId="0" applyFont="1" applyFill="1" applyBorder="1" applyAlignment="1">
      <alignment horizontal="left" vertical="center" wrapText="1"/>
    </xf>
    <xf numFmtId="0" fontId="6" fillId="53" borderId="47" xfId="0" applyFont="1" applyFill="1" applyBorder="1" applyAlignment="1">
      <alignment horizontal="center" vertical="center" wrapText="1"/>
    </xf>
    <xf numFmtId="0" fontId="181" fillId="53" borderId="47" xfId="0" applyFont="1" applyFill="1" applyBorder="1" applyAlignment="1">
      <alignment horizontal="left"/>
    </xf>
    <xf numFmtId="172" fontId="5" fillId="73" borderId="47" xfId="0" applyNumberFormat="1" applyFont="1" applyFill="1" applyBorder="1"/>
    <xf numFmtId="172" fontId="5" fillId="73" borderId="47" xfId="0" applyNumberFormat="1" applyFont="1" applyFill="1" applyBorder="1" applyAlignment="1">
      <alignment horizontal="right"/>
    </xf>
    <xf numFmtId="1" fontId="182" fillId="0" borderId="47" xfId="0" applyNumberFormat="1" applyFont="1" applyBorder="1" applyAlignment="1">
      <alignment horizontal="right"/>
    </xf>
    <xf numFmtId="1" fontId="5" fillId="73" borderId="47" xfId="0" applyNumberFormat="1" applyFont="1" applyFill="1" applyBorder="1" applyAlignment="1">
      <alignment horizontal="right"/>
    </xf>
    <xf numFmtId="1" fontId="5" fillId="0" borderId="0" xfId="3975"/>
    <xf numFmtId="0" fontId="176" fillId="0" borderId="0" xfId="0" applyFont="1" applyAlignment="1">
      <alignment vertical="top" wrapText="1"/>
    </xf>
    <xf numFmtId="0" fontId="176" fillId="0" borderId="0" xfId="0" applyFont="1"/>
    <xf numFmtId="0" fontId="183" fillId="0" borderId="0" xfId="0" applyFont="1"/>
    <xf numFmtId="0" fontId="17" fillId="53" borderId="47" xfId="0" applyFont="1" applyFill="1" applyBorder="1" applyAlignment="1">
      <alignment horizontal="left" vertical="center" wrapText="1"/>
    </xf>
    <xf numFmtId="0" fontId="50" fillId="53" borderId="47" xfId="0" applyFont="1" applyFill="1" applyBorder="1" applyAlignment="1">
      <alignment horizontal="center" vertical="center" wrapText="1"/>
    </xf>
    <xf numFmtId="0" fontId="17" fillId="53" borderId="47" xfId="0" applyFont="1" applyFill="1" applyBorder="1" applyAlignment="1">
      <alignment horizontal="left"/>
    </xf>
    <xf numFmtId="0" fontId="22" fillId="7" borderId="1" xfId="0" applyFont="1" applyFill="1" applyBorder="1" applyAlignment="1">
      <alignment vertical="center"/>
    </xf>
    <xf numFmtId="0" fontId="49" fillId="53" borderId="47" xfId="0" applyFont="1" applyFill="1" applyBorder="1"/>
    <xf numFmtId="0" fontId="164" fillId="53" borderId="48" xfId="0" applyFont="1" applyFill="1" applyBorder="1"/>
    <xf numFmtId="0" fontId="49" fillId="53" borderId="48" xfId="0" applyFont="1" applyFill="1" applyBorder="1"/>
    <xf numFmtId="0" fontId="100" fillId="53" borderId="48" xfId="0" applyFont="1" applyFill="1" applyBorder="1"/>
    <xf numFmtId="0" fontId="171" fillId="53" borderId="48" xfId="0" applyFont="1" applyFill="1" applyBorder="1"/>
    <xf numFmtId="0" fontId="164" fillId="53" borderId="47" xfId="0" applyFont="1" applyFill="1" applyBorder="1" applyAlignment="1">
      <alignment vertical="center" wrapText="1"/>
    </xf>
    <xf numFmtId="0" fontId="0" fillId="0" borderId="0" xfId="0" quotePrefix="1"/>
    <xf numFmtId="0" fontId="168" fillId="53" borderId="47" xfId="0" applyFont="1" applyFill="1" applyBorder="1"/>
    <xf numFmtId="2" fontId="5" fillId="73" borderId="62" xfId="0" applyNumberFormat="1" applyFont="1" applyFill="1" applyBorder="1" applyAlignment="1">
      <alignment horizontal="right"/>
    </xf>
    <xf numFmtId="0" fontId="181" fillId="53" borderId="62" xfId="0" applyFont="1" applyFill="1" applyBorder="1" applyAlignment="1">
      <alignment horizontal="left"/>
    </xf>
    <xf numFmtId="0" fontId="0" fillId="75" borderId="0" xfId="0" applyFill="1"/>
    <xf numFmtId="0" fontId="6" fillId="53" borderId="62" xfId="0" applyFont="1" applyFill="1" applyBorder="1" applyAlignment="1">
      <alignment horizontal="center" vertical="center" wrapText="1"/>
    </xf>
    <xf numFmtId="0" fontId="189" fillId="0" borderId="0" xfId="0" applyFont="1"/>
    <xf numFmtId="0" fontId="181" fillId="53" borderId="62" xfId="0" applyFont="1" applyFill="1" applyBorder="1" applyAlignment="1">
      <alignment horizontal="left" vertical="center" wrapText="1"/>
    </xf>
    <xf numFmtId="172" fontId="5" fillId="0" borderId="0" xfId="0" applyNumberFormat="1" applyFont="1"/>
    <xf numFmtId="4" fontId="5" fillId="74" borderId="62" xfId="0" applyNumberFormat="1" applyFont="1" applyFill="1" applyBorder="1" applyAlignment="1">
      <alignment horizontal="right"/>
    </xf>
    <xf numFmtId="165" fontId="5" fillId="73" borderId="62" xfId="0" applyNumberFormat="1" applyFont="1" applyFill="1" applyBorder="1" applyAlignment="1">
      <alignment horizontal="right"/>
    </xf>
    <xf numFmtId="0" fontId="164" fillId="53" borderId="62" xfId="0" applyFont="1" applyFill="1" applyBorder="1"/>
    <xf numFmtId="0" fontId="165" fillId="53" borderId="62" xfId="0" applyFont="1" applyFill="1" applyBorder="1"/>
    <xf numFmtId="0" fontId="130" fillId="53" borderId="62" xfId="0" applyFont="1" applyFill="1" applyBorder="1"/>
    <xf numFmtId="0" fontId="3" fillId="71" borderId="0" xfId="0" applyFont="1" applyFill="1"/>
    <xf numFmtId="0" fontId="23" fillId="0" borderId="62" xfId="0" applyFont="1" applyBorder="1" applyAlignment="1">
      <alignment vertical="center"/>
    </xf>
    <xf numFmtId="0" fontId="187" fillId="53" borderId="62" xfId="0" applyFont="1" applyFill="1" applyBorder="1"/>
    <xf numFmtId="0" fontId="100" fillId="53" borderId="62" xfId="0" applyFont="1" applyFill="1" applyBorder="1"/>
    <xf numFmtId="0" fontId="130" fillId="72" borderId="62" xfId="0" applyFont="1" applyFill="1" applyBorder="1"/>
    <xf numFmtId="0" fontId="130" fillId="70" borderId="62" xfId="0" applyFont="1" applyFill="1" applyBorder="1"/>
    <xf numFmtId="0" fontId="190" fillId="0" borderId="0" xfId="0" applyFont="1"/>
    <xf numFmtId="0" fontId="168" fillId="53" borderId="62" xfId="0" applyFont="1" applyFill="1" applyBorder="1"/>
    <xf numFmtId="0" fontId="191" fillId="53" borderId="62" xfId="0" applyFont="1" applyFill="1" applyBorder="1" applyAlignment="1">
      <alignment vertical="center" wrapText="1"/>
    </xf>
    <xf numFmtId="0" fontId="191" fillId="53" borderId="62" xfId="0" applyFont="1" applyFill="1" applyBorder="1"/>
    <xf numFmtId="0" fontId="185" fillId="53" borderId="62" xfId="0" applyFont="1" applyFill="1" applyBorder="1"/>
    <xf numFmtId="0" fontId="0" fillId="71" borderId="0" xfId="0" applyFill="1"/>
    <xf numFmtId="0" fontId="17" fillId="9" borderId="62" xfId="0" applyFont="1" applyFill="1" applyBorder="1"/>
    <xf numFmtId="0" fontId="17" fillId="3" borderId="62" xfId="0" applyFont="1" applyFill="1" applyBorder="1" applyAlignment="1">
      <alignment horizontal="right" vertical="center"/>
    </xf>
    <xf numFmtId="168" fontId="31" fillId="0" borderId="0" xfId="0" applyNumberFormat="1" applyFont="1" applyAlignment="1">
      <alignment horizontal="right"/>
    </xf>
    <xf numFmtId="0" fontId="164" fillId="71" borderId="0" xfId="0" applyFont="1" applyFill="1"/>
    <xf numFmtId="3" fontId="8" fillId="0" borderId="0" xfId="6" applyNumberFormat="1" applyFont="1" applyFill="1" applyBorder="1" applyAlignment="1">
      <alignment horizontal="right"/>
    </xf>
    <xf numFmtId="0" fontId="193" fillId="0" borderId="0" xfId="6" applyNumberFormat="1" applyFont="1" applyFill="1"/>
    <xf numFmtId="0" fontId="194" fillId="0" borderId="0" xfId="6" applyNumberFormat="1" applyFont="1" applyFill="1"/>
    <xf numFmtId="0" fontId="193" fillId="0" borderId="0" xfId="6" applyNumberFormat="1" applyFont="1" applyFill="1" applyBorder="1" applyAlignment="1">
      <alignment horizontal="left"/>
    </xf>
    <xf numFmtId="0" fontId="163" fillId="0" borderId="62" xfId="6" applyNumberFormat="1" applyFont="1" applyFill="1" applyBorder="1" applyAlignment="1">
      <alignment horizontal="left"/>
    </xf>
    <xf numFmtId="0" fontId="130" fillId="0" borderId="62" xfId="6" applyNumberFormat="1" applyFont="1" applyFill="1" applyBorder="1" applyAlignment="1">
      <alignment horizontal="center"/>
    </xf>
    <xf numFmtId="0" fontId="164" fillId="0" borderId="62" xfId="6" applyNumberFormat="1" applyFont="1" applyFill="1" applyBorder="1" applyAlignment="1">
      <alignment horizontal="left"/>
    </xf>
    <xf numFmtId="0" fontId="100" fillId="0" borderId="62" xfId="6" applyNumberFormat="1" applyFont="1" applyFill="1" applyBorder="1" applyAlignment="1">
      <alignment horizontal="center"/>
    </xf>
    <xf numFmtId="0" fontId="163" fillId="0" borderId="62" xfId="6" applyNumberFormat="1" applyFont="1" applyFill="1" applyBorder="1" applyAlignment="1">
      <alignment horizontal="center"/>
    </xf>
    <xf numFmtId="172" fontId="195" fillId="73" borderId="62" xfId="0" applyNumberFormat="1" applyFont="1" applyFill="1" applyBorder="1"/>
    <xf numFmtId="172" fontId="195" fillId="73" borderId="62" xfId="0" applyNumberFormat="1" applyFont="1" applyFill="1" applyBorder="1" applyAlignment="1">
      <alignment horizontal="right"/>
    </xf>
    <xf numFmtId="172" fontId="195" fillId="73" borderId="47" xfId="0" applyNumberFormat="1" applyFont="1" applyFill="1" applyBorder="1"/>
    <xf numFmtId="172" fontId="195" fillId="73" borderId="47" xfId="0" applyNumberFormat="1" applyFont="1" applyFill="1" applyBorder="1" applyAlignment="1">
      <alignment horizontal="right"/>
    </xf>
    <xf numFmtId="0" fontId="5" fillId="0" borderId="0" xfId="0" applyFont="1" applyAlignment="1">
      <alignment horizontal="left"/>
    </xf>
    <xf numFmtId="172" fontId="196" fillId="73" borderId="47" xfId="0" applyNumberFormat="1" applyFont="1" applyFill="1" applyBorder="1"/>
    <xf numFmtId="15" fontId="0" fillId="71" borderId="0" xfId="0" applyNumberFormat="1" applyFill="1"/>
    <xf numFmtId="0" fontId="157" fillId="0" borderId="0" xfId="0" applyFont="1" applyAlignment="1">
      <alignment horizontal="left"/>
    </xf>
    <xf numFmtId="168" fontId="31" fillId="0" borderId="1" xfId="6" applyNumberFormat="1" applyFont="1" applyFill="1" applyBorder="1" applyAlignment="1">
      <alignment horizontal="right" vertical="center"/>
    </xf>
    <xf numFmtId="3" fontId="31" fillId="0" borderId="62" xfId="0" applyNumberFormat="1" applyFont="1" applyBorder="1" applyAlignment="1">
      <alignment horizontal="right"/>
    </xf>
    <xf numFmtId="3" fontId="130" fillId="0" borderId="0" xfId="0" applyNumberFormat="1" applyFont="1" applyAlignment="1">
      <alignment horizontal="right"/>
    </xf>
    <xf numFmtId="3" fontId="31" fillId="0" borderId="0" xfId="0" applyNumberFormat="1" applyFont="1" applyAlignment="1">
      <alignment horizontal="right" vertical="center"/>
    </xf>
    <xf numFmtId="3" fontId="24" fillId="0" borderId="0" xfId="0" applyNumberFormat="1" applyFont="1" applyAlignment="1">
      <alignment horizontal="right" vertical="center"/>
    </xf>
    <xf numFmtId="172" fontId="167" fillId="0" borderId="0" xfId="0" applyNumberFormat="1" applyFont="1" applyAlignment="1">
      <alignment horizontal="right"/>
    </xf>
    <xf numFmtId="172" fontId="130" fillId="0" borderId="0" xfId="0" applyNumberFormat="1" applyFont="1" applyAlignment="1">
      <alignment horizontal="right"/>
    </xf>
    <xf numFmtId="3" fontId="31" fillId="0" borderId="0" xfId="3654" applyNumberFormat="1" applyFont="1" applyAlignment="1">
      <alignment horizontal="right" vertical="center"/>
    </xf>
    <xf numFmtId="168" fontId="167" fillId="0" borderId="0" xfId="0" applyNumberFormat="1" applyFont="1" applyAlignment="1">
      <alignment horizontal="right"/>
    </xf>
    <xf numFmtId="168" fontId="16" fillId="0" borderId="0" xfId="0" applyNumberFormat="1" applyFont="1"/>
    <xf numFmtId="2" fontId="16" fillId="0" borderId="0" xfId="0" applyNumberFormat="1" applyFont="1" applyAlignment="1">
      <alignment horizontal="right" vertical="center"/>
    </xf>
    <xf numFmtId="0" fontId="3" fillId="74" borderId="0" xfId="0" applyFont="1" applyFill="1"/>
    <xf numFmtId="0" fontId="17" fillId="3" borderId="74" xfId="0" applyFont="1" applyFill="1" applyBorder="1" applyAlignment="1">
      <alignment horizontal="center" vertical="center" wrapText="1"/>
    </xf>
    <xf numFmtId="0" fontId="100" fillId="0" borderId="0" xfId="0" applyFont="1"/>
    <xf numFmtId="0" fontId="17" fillId="0" borderId="0" xfId="0" applyFont="1" applyAlignment="1">
      <alignment horizontal="center" vertical="center" wrapText="1"/>
    </xf>
    <xf numFmtId="2" fontId="100" fillId="0" borderId="0" xfId="0" applyNumberFormat="1" applyFont="1"/>
    <xf numFmtId="168" fontId="31" fillId="0" borderId="1" xfId="0" applyNumberFormat="1" applyFont="1" applyBorder="1" applyAlignment="1">
      <alignment horizontal="right" vertical="center" wrapText="1"/>
    </xf>
    <xf numFmtId="0" fontId="22" fillId="6" borderId="74" xfId="0" applyFont="1" applyFill="1" applyBorder="1" applyAlignment="1">
      <alignment vertical="center"/>
    </xf>
    <xf numFmtId="0" fontId="16" fillId="2" borderId="74" xfId="0" applyFont="1" applyFill="1" applyBorder="1" applyAlignment="1">
      <alignment horizontal="left" vertical="center" wrapText="1"/>
    </xf>
    <xf numFmtId="0" fontId="44" fillId="6" borderId="74" xfId="0" applyFont="1" applyFill="1" applyBorder="1"/>
    <xf numFmtId="0" fontId="17" fillId="3" borderId="74" xfId="0" applyFont="1" applyFill="1" applyBorder="1"/>
    <xf numFmtId="0" fontId="17" fillId="6" borderId="74" xfId="0" applyFont="1" applyFill="1" applyBorder="1" applyAlignment="1">
      <alignment horizontal="left"/>
    </xf>
    <xf numFmtId="174" fontId="24" fillId="0" borderId="0" xfId="0" applyNumberFormat="1" applyFont="1"/>
    <xf numFmtId="0" fontId="17" fillId="7" borderId="1" xfId="0" applyFont="1" applyFill="1" applyBorder="1" applyAlignment="1">
      <alignment horizontal="center" vertical="center" wrapText="1"/>
    </xf>
    <xf numFmtId="0" fontId="17" fillId="7" borderId="47" xfId="0" applyFont="1" applyFill="1" applyBorder="1" applyAlignment="1">
      <alignment horizontal="center" vertical="center" wrapText="1"/>
    </xf>
    <xf numFmtId="3" fontId="31" fillId="0" borderId="1" xfId="0" applyNumberFormat="1" applyFont="1" applyBorder="1"/>
    <xf numFmtId="2" fontId="16" fillId="0" borderId="0" xfId="0" applyNumberFormat="1" applyFont="1" applyAlignment="1">
      <alignment horizontal="right"/>
    </xf>
    <xf numFmtId="0" fontId="100" fillId="12" borderId="0" xfId="0" applyFont="1" applyFill="1"/>
    <xf numFmtId="0" fontId="130" fillId="0" borderId="74" xfId="0" applyFont="1" applyBorder="1"/>
    <xf numFmtId="168" fontId="130" fillId="0" borderId="74" xfId="0" applyNumberFormat="1" applyFont="1" applyBorder="1"/>
    <xf numFmtId="2" fontId="130" fillId="0" borderId="74" xfId="0" applyNumberFormat="1" applyFont="1" applyBorder="1"/>
    <xf numFmtId="168" fontId="16" fillId="0" borderId="74" xfId="0" applyNumberFormat="1" applyFont="1" applyBorder="1"/>
    <xf numFmtId="168" fontId="16" fillId="0" borderId="74" xfId="1928" applyNumberFormat="1" applyFont="1" applyBorder="1" applyAlignment="1">
      <alignment horizontal="right"/>
    </xf>
    <xf numFmtId="168" fontId="16" fillId="0" borderId="74" xfId="1928" applyNumberFormat="1" applyFont="1" applyFill="1" applyBorder="1" applyAlignment="1">
      <alignment horizontal="right"/>
    </xf>
    <xf numFmtId="168" fontId="130" fillId="0" borderId="74" xfId="0" applyNumberFormat="1" applyFont="1" applyBorder="1" applyAlignment="1">
      <alignment horizontal="center" vertical="center"/>
    </xf>
    <xf numFmtId="168" fontId="31" fillId="0" borderId="74" xfId="0" applyNumberFormat="1" applyFont="1" applyBorder="1" applyAlignment="1">
      <alignment horizontal="center"/>
    </xf>
    <xf numFmtId="168" fontId="130" fillId="0" borderId="74" xfId="0" applyNumberFormat="1" applyFont="1" applyBorder="1" applyAlignment="1">
      <alignment horizontal="center"/>
    </xf>
    <xf numFmtId="2" fontId="130" fillId="0" borderId="74" xfId="0" applyNumberFormat="1" applyFont="1" applyBorder="1" applyAlignment="1">
      <alignment horizontal="center"/>
    </xf>
    <xf numFmtId="168" fontId="0" fillId="0" borderId="74" xfId="0" applyNumberFormat="1" applyBorder="1"/>
    <xf numFmtId="168" fontId="166" fillId="0" borderId="74" xfId="0" applyNumberFormat="1" applyFont="1" applyBorder="1" applyAlignment="1">
      <alignment horizontal="right"/>
    </xf>
    <xf numFmtId="0" fontId="197" fillId="0" borderId="74" xfId="0" applyFont="1" applyBorder="1"/>
    <xf numFmtId="164" fontId="166" fillId="0" borderId="74" xfId="0" applyNumberFormat="1" applyFont="1" applyBorder="1" applyAlignment="1">
      <alignment horizontal="right"/>
    </xf>
    <xf numFmtId="0" fontId="0" fillId="76" borderId="0" xfId="0" applyFill="1"/>
    <xf numFmtId="0" fontId="0" fillId="76" borderId="0" xfId="0" applyFill="1" applyAlignment="1">
      <alignment vertical="center" wrapText="1"/>
    </xf>
    <xf numFmtId="0" fontId="0" fillId="71" borderId="0" xfId="0" applyFill="1" applyAlignment="1">
      <alignment vertical="center" wrapText="1"/>
    </xf>
    <xf numFmtId="0" fontId="0" fillId="77" borderId="0" xfId="0" applyFill="1"/>
    <xf numFmtId="0" fontId="0" fillId="77" borderId="0" xfId="0" applyFill="1" applyAlignment="1">
      <alignment vertical="center" wrapText="1"/>
    </xf>
    <xf numFmtId="0" fontId="3" fillId="76" borderId="0" xfId="0" applyFont="1" applyFill="1"/>
    <xf numFmtId="0" fontId="3" fillId="76" borderId="0" xfId="0" applyFont="1" applyFill="1" applyAlignment="1">
      <alignment vertical="center" wrapText="1"/>
    </xf>
    <xf numFmtId="3" fontId="198" fillId="78" borderId="1" xfId="0" applyNumberFormat="1" applyFont="1" applyFill="1" applyBorder="1" applyAlignment="1">
      <alignment horizontal="right"/>
    </xf>
    <xf numFmtId="0" fontId="0" fillId="7" borderId="0" xfId="0" applyFill="1"/>
    <xf numFmtId="0" fontId="0" fillId="7" borderId="0" xfId="0" applyFill="1" applyAlignment="1">
      <alignment vertical="center" wrapText="1"/>
    </xf>
    <xf numFmtId="0" fontId="124" fillId="0" borderId="0" xfId="0" applyFont="1" applyAlignment="1">
      <alignment vertical="center" wrapText="1"/>
    </xf>
    <xf numFmtId="3" fontId="130" fillId="0" borderId="0" xfId="6" applyNumberFormat="1" applyFont="1" applyFill="1" applyBorder="1" applyAlignment="1">
      <alignment horizontal="right" vertical="center"/>
    </xf>
    <xf numFmtId="170" fontId="130" fillId="0" borderId="0" xfId="0" applyNumberFormat="1" applyFont="1" applyAlignment="1">
      <alignment horizontal="right" vertical="center"/>
    </xf>
    <xf numFmtId="3" fontId="130" fillId="0" borderId="0" xfId="0" applyNumberFormat="1" applyFont="1" applyAlignment="1">
      <alignment horizontal="right" vertical="center"/>
    </xf>
    <xf numFmtId="172" fontId="100" fillId="0" borderId="0" xfId="0" applyNumberFormat="1" applyFont="1" applyAlignment="1">
      <alignment horizontal="right"/>
    </xf>
    <xf numFmtId="168" fontId="164" fillId="0" borderId="0" xfId="6" applyNumberFormat="1" applyFont="1" applyFill="1" applyBorder="1" applyAlignment="1">
      <alignment horizontal="right" vertical="center"/>
    </xf>
    <xf numFmtId="168" fontId="100" fillId="0" borderId="0" xfId="0" applyNumberFormat="1" applyFont="1" applyAlignment="1">
      <alignment horizontal="right" vertical="center"/>
    </xf>
    <xf numFmtId="3" fontId="8" fillId="0" borderId="0" xfId="6" applyNumberFormat="1" applyFont="1" applyFill="1" applyBorder="1" applyAlignment="1">
      <alignment horizontal="right" vertical="center"/>
    </xf>
    <xf numFmtId="3" fontId="100" fillId="0" borderId="0" xfId="0" applyNumberFormat="1" applyFont="1" applyAlignment="1">
      <alignment horizontal="right" vertical="center"/>
    </xf>
    <xf numFmtId="2" fontId="16" fillId="0" borderId="0" xfId="0" applyNumberFormat="1" applyFont="1" applyAlignment="1">
      <alignment horizontal="right" vertical="center" wrapText="1"/>
    </xf>
    <xf numFmtId="170" fontId="16" fillId="0" borderId="0" xfId="0" applyNumberFormat="1" applyFont="1" applyAlignment="1">
      <alignment horizontal="left" vertical="center"/>
    </xf>
    <xf numFmtId="0" fontId="32" fillId="69" borderId="0" xfId="0" applyFont="1" applyFill="1"/>
    <xf numFmtId="0" fontId="199" fillId="0" borderId="0" xfId="1" applyFont="1" applyAlignment="1" applyProtection="1"/>
    <xf numFmtId="168" fontId="31" fillId="0" borderId="1" xfId="0" applyNumberFormat="1" applyFont="1" applyBorder="1" applyAlignment="1">
      <alignment vertical="center"/>
    </xf>
    <xf numFmtId="173" fontId="31" fillId="0" borderId="1" xfId="0" applyNumberFormat="1" applyFont="1" applyBorder="1" applyAlignment="1">
      <alignment horizontal="right"/>
    </xf>
    <xf numFmtId="173" fontId="44" fillId="0" borderId="1" xfId="0" applyNumberFormat="1" applyFont="1" applyBorder="1" applyAlignment="1">
      <alignment horizontal="right"/>
    </xf>
    <xf numFmtId="3" fontId="31" fillId="0" borderId="0" xfId="0" applyNumberFormat="1" applyFont="1" applyAlignment="1">
      <alignment horizontal="right" vertical="center" wrapText="1"/>
    </xf>
    <xf numFmtId="170" fontId="14" fillId="0" borderId="0" xfId="6" applyNumberFormat="1" applyFont="1" applyFill="1" applyBorder="1" applyAlignment="1">
      <alignment horizontal="right" vertical="center"/>
    </xf>
    <xf numFmtId="0" fontId="22" fillId="3" borderId="0" xfId="0" applyFont="1" applyFill="1" applyAlignment="1">
      <alignment horizontal="center"/>
    </xf>
    <xf numFmtId="0" fontId="23" fillId="3" borderId="0" xfId="0" applyFont="1" applyFill="1" applyAlignment="1">
      <alignment horizontal="center"/>
    </xf>
    <xf numFmtId="0" fontId="17" fillId="3" borderId="0" xfId="0" applyFont="1" applyFill="1" applyAlignment="1">
      <alignment horizontal="center" vertical="center" wrapText="1"/>
    </xf>
    <xf numFmtId="0" fontId="44" fillId="6" borderId="74" xfId="0" quotePrefix="1" applyFont="1" applyFill="1" applyBorder="1"/>
    <xf numFmtId="0" fontId="17" fillId="11" borderId="0" xfId="0" applyFont="1" applyFill="1" applyAlignment="1">
      <alignment horizontal="center" vertical="center"/>
    </xf>
    <xf numFmtId="3" fontId="31" fillId="76" borderId="1" xfId="6" applyNumberFormat="1" applyFont="1" applyFill="1" applyBorder="1" applyAlignment="1">
      <alignment horizontal="right" vertical="center"/>
    </xf>
    <xf numFmtId="0" fontId="181" fillId="53" borderId="1" xfId="0" applyFont="1" applyFill="1" applyBorder="1" applyAlignment="1">
      <alignment horizontal="left" vertical="center" wrapText="1"/>
    </xf>
    <xf numFmtId="0" fontId="6" fillId="53" borderId="1" xfId="0" applyFont="1" applyFill="1" applyBorder="1" applyAlignment="1">
      <alignment horizontal="center" vertical="center" wrapText="1"/>
    </xf>
    <xf numFmtId="0" fontId="181" fillId="53" borderId="1" xfId="0" applyFont="1" applyFill="1" applyBorder="1" applyAlignment="1">
      <alignment horizontal="left"/>
    </xf>
    <xf numFmtId="43" fontId="31" fillId="0" borderId="0" xfId="0" applyNumberFormat="1" applyFont="1" applyAlignment="1">
      <alignment horizontal="right" vertical="center"/>
    </xf>
    <xf numFmtId="2" fontId="233" fillId="0" borderId="1" xfId="1926" applyNumberFormat="1" applyFont="1" applyBorder="1" applyAlignment="1" applyProtection="1">
      <alignment horizontal="right" vertical="center" wrapText="1"/>
      <protection locked="0"/>
    </xf>
    <xf numFmtId="3" fontId="16" fillId="0" borderId="1" xfId="0" applyNumberFormat="1" applyFont="1" applyBorder="1" applyAlignment="1">
      <alignment horizontal="right" vertical="center"/>
    </xf>
    <xf numFmtId="3" fontId="31" fillId="0" borderId="0" xfId="6" applyNumberFormat="1" applyFont="1" applyFill="1" applyBorder="1" applyAlignment="1">
      <alignment horizontal="left" vertical="center"/>
    </xf>
    <xf numFmtId="0" fontId="199" fillId="0" borderId="0" xfId="1" applyFont="1" applyFill="1" applyAlignment="1" applyProtection="1"/>
    <xf numFmtId="0" fontId="234" fillId="0" borderId="0" xfId="0" applyFont="1"/>
    <xf numFmtId="0" fontId="4" fillId="0" borderId="0" xfId="1" applyBorder="1" applyAlignment="1" applyProtection="1"/>
    <xf numFmtId="0" fontId="4" fillId="0" borderId="0" xfId="1" applyAlignment="1" applyProtection="1">
      <alignment horizontal="left"/>
    </xf>
    <xf numFmtId="168" fontId="16" fillId="0" borderId="47" xfId="0" applyNumberFormat="1" applyFont="1" applyBorder="1"/>
    <xf numFmtId="168" fontId="17" fillId="0" borderId="47" xfId="0" applyNumberFormat="1" applyFont="1" applyBorder="1"/>
    <xf numFmtId="3" fontId="31" fillId="0" borderId="74" xfId="4159" applyNumberFormat="1" applyFont="1" applyFill="1" applyBorder="1" applyAlignment="1">
      <alignment horizontal="right"/>
    </xf>
    <xf numFmtId="170" fontId="31" fillId="0" borderId="1" xfId="15" applyNumberFormat="1" applyFont="1" applyFill="1" applyBorder="1" applyAlignment="1">
      <alignment horizontal="right" vertical="center"/>
    </xf>
    <xf numFmtId="3" fontId="31" fillId="0" borderId="74" xfId="4159" applyNumberFormat="1" applyFont="1" applyFill="1" applyBorder="1"/>
    <xf numFmtId="168" fontId="31" fillId="0" borderId="1" xfId="15" applyNumberFormat="1" applyFont="1" applyFill="1" applyBorder="1" applyAlignment="1">
      <alignment horizontal="right" vertical="center"/>
    </xf>
    <xf numFmtId="170" fontId="31" fillId="0" borderId="1" xfId="13" applyNumberFormat="1" applyFont="1" applyFill="1" applyBorder="1" applyAlignment="1">
      <alignment horizontal="right" vertical="center"/>
    </xf>
    <xf numFmtId="170" fontId="31" fillId="0" borderId="1" xfId="3678" applyNumberFormat="1" applyFont="1" applyFill="1" applyBorder="1" applyAlignment="1">
      <alignment horizontal="right" vertical="center"/>
    </xf>
    <xf numFmtId="170" fontId="31" fillId="0" borderId="47" xfId="3678" applyNumberFormat="1" applyFont="1" applyFill="1" applyBorder="1" applyAlignment="1">
      <alignment horizontal="right" vertical="center"/>
    </xf>
    <xf numFmtId="3" fontId="31" fillId="0" borderId="1" xfId="327" applyNumberFormat="1" applyFont="1" applyFill="1" applyBorder="1" applyAlignment="1">
      <alignment horizontal="right" vertical="center"/>
    </xf>
    <xf numFmtId="2" fontId="31" fillId="0" borderId="1" xfId="1926" applyNumberFormat="1" applyFont="1" applyBorder="1" applyAlignment="1" applyProtection="1">
      <alignment horizontal="right" vertical="center" wrapText="1"/>
      <protection locked="0"/>
    </xf>
    <xf numFmtId="170" fontId="31" fillId="0" borderId="1" xfId="0" applyNumberFormat="1" applyFont="1" applyBorder="1" applyAlignment="1">
      <alignment horizontal="right" vertical="center" wrapText="1"/>
    </xf>
    <xf numFmtId="170" fontId="31" fillId="0" borderId="1" xfId="0" applyNumberFormat="1" applyFont="1" applyBorder="1"/>
    <xf numFmtId="3" fontId="31" fillId="0" borderId="85" xfId="0" applyNumberFormat="1" applyFont="1" applyBorder="1"/>
    <xf numFmtId="170" fontId="44" fillId="0" borderId="1" xfId="0" applyNumberFormat="1" applyFont="1" applyBorder="1" applyAlignment="1">
      <alignment horizontal="right" vertical="center"/>
    </xf>
    <xf numFmtId="215" fontId="130" fillId="0" borderId="85" xfId="1928" applyNumberFormat="1" applyFont="1" applyFill="1" applyBorder="1" applyAlignment="1"/>
    <xf numFmtId="204" fontId="31" fillId="0" borderId="1" xfId="1928" applyNumberFormat="1" applyFont="1" applyFill="1" applyBorder="1" applyAlignment="1">
      <alignment vertical="center"/>
    </xf>
    <xf numFmtId="172" fontId="31" fillId="0" borderId="74" xfId="3654" applyNumberFormat="1" applyFont="1" applyBorder="1"/>
    <xf numFmtId="3" fontId="31" fillId="0" borderId="74" xfId="1928" applyNumberFormat="1" applyFont="1" applyFill="1" applyBorder="1" applyAlignment="1">
      <alignment horizontal="right" vertical="center" wrapText="1"/>
    </xf>
    <xf numFmtId="3" fontId="31" fillId="0" borderId="74" xfId="1928" applyNumberFormat="1" applyFont="1" applyFill="1" applyBorder="1"/>
    <xf numFmtId="2" fontId="31" fillId="0" borderId="1" xfId="0" applyNumberFormat="1" applyFont="1" applyBorder="1" applyAlignment="1">
      <alignment horizontal="right" vertical="center"/>
    </xf>
    <xf numFmtId="1" fontId="31" fillId="0" borderId="74" xfId="3975" applyFont="1" applyFill="1" applyBorder="1"/>
    <xf numFmtId="3" fontId="31" fillId="0" borderId="74" xfId="3975" applyNumberFormat="1" applyFont="1" applyFill="1" applyBorder="1" applyAlignment="1"/>
    <xf numFmtId="3" fontId="31" fillId="0" borderId="85" xfId="3975" applyNumberFormat="1" applyFont="1" applyFill="1" applyBorder="1" applyAlignment="1"/>
    <xf numFmtId="2" fontId="31" fillId="0" borderId="1" xfId="0" applyNumberFormat="1" applyFont="1" applyBorder="1" applyAlignment="1">
      <alignment horizontal="right"/>
    </xf>
    <xf numFmtId="175" fontId="31" fillId="0" borderId="1" xfId="0" applyNumberFormat="1" applyFont="1" applyBorder="1" applyAlignment="1">
      <alignment horizontal="right"/>
    </xf>
    <xf numFmtId="3" fontId="44" fillId="0" borderId="62" xfId="6" applyNumberFormat="1" applyFont="1" applyFill="1" applyBorder="1" applyAlignment="1">
      <alignment horizontal="right"/>
    </xf>
    <xf numFmtId="3" fontId="31" fillId="0" borderId="62" xfId="6" applyNumberFormat="1" applyFont="1" applyFill="1" applyBorder="1" applyAlignment="1">
      <alignment horizontal="right"/>
    </xf>
    <xf numFmtId="170" fontId="31" fillId="0" borderId="62" xfId="6" applyNumberFormat="1" applyFont="1" applyFill="1" applyBorder="1" applyAlignment="1">
      <alignment horizontal="right"/>
    </xf>
    <xf numFmtId="170" fontId="44" fillId="0" borderId="62" xfId="6" applyNumberFormat="1" applyFont="1" applyFill="1" applyBorder="1" applyAlignment="1">
      <alignment horizontal="right"/>
    </xf>
    <xf numFmtId="170" fontId="31" fillId="0" borderId="1" xfId="6" applyNumberFormat="1" applyFont="1" applyFill="1" applyBorder="1" applyAlignment="1">
      <alignment horizontal="right" vertical="center"/>
    </xf>
    <xf numFmtId="172" fontId="31" fillId="0" borderId="1" xfId="0" applyNumberFormat="1" applyFont="1" applyBorder="1" applyAlignment="1">
      <alignment horizontal="right" vertical="center"/>
    </xf>
    <xf numFmtId="1" fontId="31" fillId="0" borderId="85" xfId="0" applyNumberFormat="1" applyFont="1" applyBorder="1"/>
    <xf numFmtId="1" fontId="31" fillId="0" borderId="85" xfId="0" applyNumberFormat="1" applyFont="1" applyBorder="1" applyAlignment="1">
      <alignment horizontal="right"/>
    </xf>
    <xf numFmtId="0" fontId="44" fillId="0" borderId="1" xfId="0" quotePrefix="1" applyFont="1" applyBorder="1" applyAlignment="1">
      <alignment horizontal="right"/>
    </xf>
    <xf numFmtId="3" fontId="16" fillId="0" borderId="1" xfId="6" applyNumberFormat="1" applyFont="1" applyFill="1" applyBorder="1" applyAlignment="1">
      <alignment horizontal="right" vertical="center"/>
    </xf>
    <xf numFmtId="3" fontId="16" fillId="0" borderId="1" xfId="0" applyNumberFormat="1" applyFont="1" applyBorder="1"/>
    <xf numFmtId="3" fontId="16" fillId="0" borderId="62" xfId="6" applyNumberFormat="1" applyFont="1" applyFill="1" applyBorder="1" applyAlignment="1">
      <alignment horizontal="right" vertical="center"/>
    </xf>
    <xf numFmtId="3" fontId="17" fillId="0" borderId="1" xfId="6" applyNumberFormat="1" applyFont="1" applyFill="1" applyBorder="1" applyAlignment="1">
      <alignment horizontal="right" vertical="center"/>
    </xf>
    <xf numFmtId="168" fontId="16" fillId="0" borderId="1" xfId="6" applyNumberFormat="1" applyFont="1" applyFill="1" applyBorder="1" applyAlignment="1">
      <alignment horizontal="right" vertical="center"/>
    </xf>
    <xf numFmtId="170" fontId="16" fillId="0" borderId="1" xfId="6" applyNumberFormat="1" applyFont="1" applyFill="1" applyBorder="1" applyAlignment="1">
      <alignment horizontal="right" vertical="center"/>
    </xf>
    <xf numFmtId="3" fontId="16" fillId="0" borderId="1" xfId="0" applyNumberFormat="1" applyFont="1" applyBorder="1" applyAlignment="1">
      <alignment horizontal="right" vertical="center" wrapText="1"/>
    </xf>
    <xf numFmtId="0" fontId="100" fillId="0" borderId="62" xfId="0" applyFont="1" applyBorder="1"/>
    <xf numFmtId="3" fontId="31" fillId="0" borderId="72" xfId="6" applyNumberFormat="1" applyFont="1" applyFill="1" applyBorder="1" applyAlignment="1">
      <alignment horizontal="right"/>
    </xf>
    <xf numFmtId="3" fontId="31" fillId="0" borderId="73" xfId="6" applyNumberFormat="1" applyFont="1" applyFill="1" applyBorder="1" applyAlignment="1">
      <alignment horizontal="right"/>
    </xf>
    <xf numFmtId="3" fontId="44" fillId="0" borderId="1" xfId="6" applyNumberFormat="1" applyFont="1" applyFill="1" applyBorder="1" applyAlignment="1">
      <alignment horizontal="right"/>
    </xf>
    <xf numFmtId="3" fontId="31" fillId="0" borderId="1" xfId="6" applyNumberFormat="1" applyFont="1" applyFill="1" applyBorder="1" applyAlignment="1">
      <alignment horizontal="right"/>
    </xf>
    <xf numFmtId="170" fontId="44" fillId="0" borderId="1" xfId="6" applyNumberFormat="1" applyFont="1" applyFill="1" applyBorder="1" applyAlignment="1">
      <alignment horizontal="right"/>
    </xf>
    <xf numFmtId="170" fontId="31" fillId="0" borderId="1" xfId="6" applyNumberFormat="1" applyFont="1" applyFill="1" applyBorder="1" applyAlignment="1">
      <alignment horizontal="right"/>
    </xf>
    <xf numFmtId="3" fontId="31" fillId="0" borderId="1" xfId="4159" applyNumberFormat="1" applyFont="1" applyFill="1" applyBorder="1" applyAlignment="1">
      <alignment horizontal="right"/>
    </xf>
    <xf numFmtId="0" fontId="17" fillId="6" borderId="0" xfId="0" applyFont="1" applyFill="1" applyAlignment="1">
      <alignment horizontal="left" vertical="top"/>
    </xf>
    <xf numFmtId="0" fontId="44" fillId="3" borderId="0" xfId="0" applyFont="1" applyFill="1" applyAlignment="1">
      <alignment horizontal="center"/>
    </xf>
    <xf numFmtId="170" fontId="31" fillId="0" borderId="85" xfId="0" applyNumberFormat="1" applyFont="1" applyBorder="1" applyAlignment="1">
      <alignment horizontal="right" vertical="center"/>
    </xf>
    <xf numFmtId="168" fontId="31" fillId="0" borderId="85" xfId="0" applyNumberFormat="1" applyFont="1" applyBorder="1" applyAlignment="1">
      <alignment horizontal="right" vertical="center"/>
    </xf>
    <xf numFmtId="1" fontId="31" fillId="0" borderId="0" xfId="3975" applyFont="1" applyFill="1" applyBorder="1"/>
    <xf numFmtId="0" fontId="44" fillId="6" borderId="1" xfId="0" quotePrefix="1" applyFont="1" applyFill="1" applyBorder="1"/>
    <xf numFmtId="17" fontId="0" fillId="0" borderId="0" xfId="0" applyNumberFormat="1"/>
    <xf numFmtId="0" fontId="236" fillId="0" borderId="0" xfId="0" applyFont="1"/>
    <xf numFmtId="0" fontId="237" fillId="0" borderId="0" xfId="0" applyFont="1"/>
    <xf numFmtId="0" fontId="236" fillId="0" borderId="0" xfId="0" quotePrefix="1" applyFont="1"/>
    <xf numFmtId="43" fontId="31" fillId="0" borderId="0" xfId="1928" applyFont="1"/>
    <xf numFmtId="172" fontId="31" fillId="0" borderId="47" xfId="0" applyNumberFormat="1" applyFont="1" applyBorder="1"/>
    <xf numFmtId="172" fontId="44" fillId="0" borderId="47" xfId="0" applyNumberFormat="1" applyFont="1" applyBorder="1"/>
    <xf numFmtId="3" fontId="31" fillId="0" borderId="85" xfId="6" applyNumberFormat="1" applyFont="1" applyFill="1" applyBorder="1" applyAlignment="1">
      <alignment horizontal="right" vertical="center"/>
    </xf>
    <xf numFmtId="0" fontId="238" fillId="0" borderId="0" xfId="0" applyFont="1"/>
    <xf numFmtId="0" fontId="0" fillId="0" borderId="151" xfId="0" applyBorder="1"/>
    <xf numFmtId="168" fontId="31" fillId="0" borderId="85" xfId="0" applyNumberFormat="1" applyFont="1" applyBorder="1" applyAlignment="1">
      <alignment horizontal="right"/>
    </xf>
    <xf numFmtId="206" fontId="31" fillId="0" borderId="85" xfId="4159" applyNumberFormat="1" applyFont="1" applyFill="1" applyBorder="1" applyAlignment="1">
      <alignment horizontal="right"/>
    </xf>
    <xf numFmtId="0" fontId="239" fillId="0" borderId="152" xfId="0" applyFont="1" applyBorder="1"/>
    <xf numFmtId="0" fontId="16" fillId="0" borderId="1" xfId="0" applyFont="1" applyBorder="1"/>
    <xf numFmtId="167" fontId="16" fillId="0" borderId="1" xfId="0" applyNumberFormat="1" applyFont="1" applyBorder="1" applyAlignment="1">
      <alignment horizontal="right"/>
    </xf>
    <xf numFmtId="170" fontId="16" fillId="0" borderId="1" xfId="0" applyNumberFormat="1" applyFont="1" applyBorder="1" applyAlignment="1">
      <alignment vertical="center"/>
    </xf>
    <xf numFmtId="171" fontId="16" fillId="0" borderId="1" xfId="0" applyNumberFormat="1" applyFont="1" applyBorder="1" applyAlignment="1">
      <alignment horizontal="right"/>
    </xf>
    <xf numFmtId="176" fontId="31" fillId="0" borderId="1" xfId="0" applyNumberFormat="1" applyFont="1" applyBorder="1" applyAlignment="1">
      <alignment horizontal="right"/>
    </xf>
    <xf numFmtId="173" fontId="44" fillId="0" borderId="149" xfId="0" applyNumberFormat="1" applyFont="1" applyBorder="1" applyAlignment="1">
      <alignment horizontal="right"/>
    </xf>
    <xf numFmtId="0" fontId="24" fillId="0" borderId="0" xfId="0" applyFont="1" applyAlignment="1">
      <alignment vertical="center"/>
    </xf>
    <xf numFmtId="170" fontId="31" fillId="0" borderId="71" xfId="0" applyNumberFormat="1" applyFont="1" applyBorder="1" applyAlignment="1">
      <alignment horizontal="right"/>
    </xf>
    <xf numFmtId="204" fontId="31" fillId="0" borderId="85" xfId="1928" applyNumberFormat="1" applyFont="1" applyFill="1" applyBorder="1" applyAlignment="1">
      <alignment vertical="center"/>
    </xf>
    <xf numFmtId="215" fontId="31" fillId="0" borderId="85" xfId="1928" applyNumberFormat="1" applyFont="1" applyFill="1" applyBorder="1" applyAlignment="1">
      <alignment horizontal="right"/>
    </xf>
    <xf numFmtId="206" fontId="31" fillId="0" borderId="85" xfId="4159" applyNumberFormat="1" applyFont="1" applyFill="1" applyBorder="1" applyAlignment="1">
      <alignment horizontal="right" vertical="top"/>
    </xf>
    <xf numFmtId="206" fontId="31" fillId="0" borderId="85" xfId="4159" applyNumberFormat="1" applyFont="1" applyFill="1" applyBorder="1" applyAlignment="1">
      <alignment horizontal="center" vertical="top"/>
    </xf>
    <xf numFmtId="3" fontId="31" fillId="0" borderId="85" xfId="0" applyNumberFormat="1" applyFont="1" applyBorder="1" applyAlignment="1">
      <alignment horizontal="right"/>
    </xf>
    <xf numFmtId="0" fontId="31" fillId="0" borderId="85" xfId="0" applyFont="1" applyBorder="1" applyAlignment="1">
      <alignment horizontal="right" vertical="center" wrapText="1"/>
    </xf>
    <xf numFmtId="206" fontId="31" fillId="0" borderId="85" xfId="0" applyNumberFormat="1" applyFont="1" applyBorder="1" applyAlignment="1">
      <alignment horizontal="right"/>
    </xf>
    <xf numFmtId="172" fontId="31" fillId="0" borderId="85" xfId="0" applyNumberFormat="1" applyFont="1" applyBorder="1" applyAlignment="1">
      <alignment horizontal="right"/>
    </xf>
    <xf numFmtId="1" fontId="31" fillId="0" borderId="1" xfId="0" applyNumberFormat="1" applyFont="1" applyBorder="1" applyAlignment="1">
      <alignment vertical="center"/>
    </xf>
    <xf numFmtId="3" fontId="31" fillId="0" borderId="62" xfId="6" applyNumberFormat="1" applyFont="1" applyFill="1" applyBorder="1" applyAlignment="1">
      <alignment horizontal="right" vertical="center"/>
    </xf>
    <xf numFmtId="3" fontId="44" fillId="0" borderId="1" xfId="6" applyNumberFormat="1" applyFont="1" applyFill="1" applyBorder="1" applyAlignment="1">
      <alignment horizontal="right" vertical="center"/>
    </xf>
    <xf numFmtId="3" fontId="31" fillId="0" borderId="1" xfId="1928" applyNumberFormat="1" applyFont="1" applyFill="1" applyBorder="1"/>
    <xf numFmtId="4" fontId="31" fillId="0" borderId="85" xfId="0" applyNumberFormat="1" applyFont="1" applyBorder="1" applyAlignment="1">
      <alignment horizontal="right" vertical="center"/>
    </xf>
    <xf numFmtId="172" fontId="31" fillId="0" borderId="47" xfId="0" applyNumberFormat="1" applyFont="1" applyBorder="1" applyAlignment="1">
      <alignment horizontal="right"/>
    </xf>
    <xf numFmtId="1" fontId="31" fillId="0" borderId="47" xfId="0" applyNumberFormat="1" applyFont="1" applyBorder="1" applyAlignment="1">
      <alignment horizontal="right"/>
    </xf>
    <xf numFmtId="205" fontId="31" fillId="0" borderId="47" xfId="0" applyNumberFormat="1" applyFont="1" applyBorder="1" applyAlignment="1">
      <alignment horizontal="right"/>
    </xf>
    <xf numFmtId="168" fontId="31" fillId="0" borderId="47" xfId="0" applyNumberFormat="1" applyFont="1" applyBorder="1"/>
    <xf numFmtId="168" fontId="44" fillId="0" borderId="47" xfId="0" applyNumberFormat="1" applyFont="1" applyBorder="1"/>
    <xf numFmtId="217" fontId="44" fillId="0" borderId="85" xfId="1928" applyNumberFormat="1" applyFont="1" applyBorder="1" applyAlignment="1">
      <alignment horizontal="right" vertical="center"/>
    </xf>
    <xf numFmtId="0" fontId="48" fillId="0" borderId="0" xfId="0" applyFont="1"/>
    <xf numFmtId="2" fontId="199" fillId="0" borderId="0" xfId="1" applyNumberFormat="1" applyFont="1" applyAlignment="1" applyProtection="1"/>
    <xf numFmtId="0" fontId="240" fillId="0" borderId="0" xfId="0" applyFont="1"/>
    <xf numFmtId="0" fontId="17" fillId="2" borderId="4" xfId="0" applyFont="1" applyFill="1" applyBorder="1" applyAlignment="1">
      <alignment vertical="top" wrapText="1"/>
    </xf>
    <xf numFmtId="0" fontId="32" fillId="2" borderId="1" xfId="0" applyFont="1" applyFill="1" applyBorder="1" applyAlignment="1">
      <alignment horizontal="left"/>
    </xf>
    <xf numFmtId="0" fontId="199" fillId="0" borderId="0" xfId="1" applyFont="1" applyAlignment="1" applyProtection="1">
      <alignment horizontal="left"/>
    </xf>
    <xf numFmtId="0" fontId="16" fillId="0" borderId="0" xfId="10352" applyFont="1"/>
    <xf numFmtId="0" fontId="17" fillId="3" borderId="155" xfId="0" applyFont="1" applyFill="1" applyBorder="1" applyAlignment="1">
      <alignment horizontal="center" vertical="center" wrapText="1"/>
    </xf>
    <xf numFmtId="0" fontId="17" fillId="3" borderId="149" xfId="0" applyFont="1" applyFill="1" applyBorder="1" applyAlignment="1">
      <alignment horizontal="center" vertical="center" wrapText="1"/>
    </xf>
    <xf numFmtId="0" fontId="17" fillId="3" borderId="156" xfId="0" applyFont="1" applyFill="1" applyBorder="1" applyAlignment="1">
      <alignment horizontal="center" vertical="center" wrapText="1"/>
    </xf>
    <xf numFmtId="0" fontId="17" fillId="53" borderId="149" xfId="0" applyFont="1" applyFill="1" applyBorder="1" applyAlignment="1">
      <alignment horizontal="left"/>
    </xf>
    <xf numFmtId="3" fontId="31" fillId="0" borderId="155" xfId="0" applyNumberFormat="1" applyFont="1" applyBorder="1" applyAlignment="1">
      <alignment horizontal="right" vertical="center"/>
    </xf>
    <xf numFmtId="3" fontId="31" fillId="0" borderId="149" xfId="0" applyNumberFormat="1" applyFont="1" applyBorder="1" applyAlignment="1">
      <alignment horizontal="right" vertical="center"/>
    </xf>
    <xf numFmtId="3" fontId="31" fillId="0" borderId="156" xfId="0" applyNumberFormat="1" applyFont="1" applyBorder="1" applyAlignment="1">
      <alignment horizontal="right" vertical="center"/>
    </xf>
    <xf numFmtId="3" fontId="44" fillId="53" borderId="155" xfId="0" applyNumberFormat="1" applyFont="1" applyFill="1" applyBorder="1" applyAlignment="1">
      <alignment horizontal="right" vertical="center"/>
    </xf>
    <xf numFmtId="3" fontId="44" fillId="53" borderId="149" xfId="0" applyNumberFormat="1" applyFont="1" applyFill="1" applyBorder="1" applyAlignment="1">
      <alignment horizontal="right" vertical="center"/>
    </xf>
    <xf numFmtId="3" fontId="44" fillId="53" borderId="156" xfId="0" applyNumberFormat="1" applyFont="1" applyFill="1" applyBorder="1" applyAlignment="1">
      <alignment horizontal="right" vertical="center"/>
    </xf>
    <xf numFmtId="0" fontId="243" fillId="0" borderId="0" xfId="10352" applyFont="1" applyAlignment="1">
      <alignment horizontal="left" vertical="top"/>
    </xf>
    <xf numFmtId="3" fontId="31" fillId="0" borderId="157" xfId="0" applyNumberFormat="1" applyFont="1" applyBorder="1" applyAlignment="1">
      <alignment horizontal="right" vertical="center"/>
    </xf>
    <xf numFmtId="3" fontId="31" fillId="0" borderId="158" xfId="0" applyNumberFormat="1" applyFont="1" applyBorder="1" applyAlignment="1">
      <alignment horizontal="right" vertical="center"/>
    </xf>
    <xf numFmtId="3" fontId="31" fillId="0" borderId="159" xfId="0" applyNumberFormat="1" applyFont="1" applyBorder="1" applyAlignment="1">
      <alignment horizontal="right" vertical="center"/>
    </xf>
    <xf numFmtId="0" fontId="17" fillId="53" borderId="110" xfId="0" applyFont="1" applyFill="1" applyBorder="1" applyAlignment="1">
      <alignment horizontal="left"/>
    </xf>
    <xf numFmtId="0" fontId="242" fillId="69" borderId="97" xfId="10352" applyFont="1" applyFill="1" applyBorder="1" applyAlignment="1">
      <alignment vertical="top" wrapText="1"/>
    </xf>
    <xf numFmtId="0" fontId="242" fillId="69" borderId="149" xfId="0" applyFont="1" applyFill="1" applyBorder="1" applyAlignment="1">
      <alignment horizontal="left" vertical="top" wrapText="1"/>
    </xf>
    <xf numFmtId="0" fontId="17" fillId="6" borderId="110" xfId="0" applyFont="1" applyFill="1" applyBorder="1" applyAlignment="1">
      <alignment horizontal="left"/>
    </xf>
    <xf numFmtId="3" fontId="44" fillId="6" borderId="155" xfId="0" applyNumberFormat="1" applyFont="1" applyFill="1" applyBorder="1" applyAlignment="1">
      <alignment horizontal="right" vertical="center"/>
    </xf>
    <xf numFmtId="3" fontId="44" fillId="6" borderId="149" xfId="0" applyNumberFormat="1" applyFont="1" applyFill="1" applyBorder="1" applyAlignment="1">
      <alignment horizontal="right" vertical="center"/>
    </xf>
    <xf numFmtId="3" fontId="44" fillId="6" borderId="156" xfId="0" applyNumberFormat="1" applyFont="1" applyFill="1" applyBorder="1" applyAlignment="1">
      <alignment horizontal="right" vertical="center"/>
    </xf>
    <xf numFmtId="0" fontId="242" fillId="69" borderId="0" xfId="0" applyFont="1" applyFill="1" applyAlignment="1">
      <alignment horizontal="left" vertical="top"/>
    </xf>
    <xf numFmtId="0" fontId="244" fillId="0" borderId="0" xfId="10353"/>
    <xf numFmtId="0" fontId="242" fillId="69" borderId="0" xfId="10353" applyFont="1" applyFill="1" applyAlignment="1">
      <alignment horizontal="left" vertical="top"/>
    </xf>
    <xf numFmtId="3" fontId="31" fillId="53" borderId="149" xfId="0" applyNumberFormat="1" applyFont="1" applyFill="1" applyBorder="1" applyAlignment="1">
      <alignment horizontal="right" vertical="center"/>
    </xf>
    <xf numFmtId="0" fontId="245" fillId="0" borderId="149" xfId="0" applyFont="1" applyBorder="1" applyAlignment="1">
      <alignment horizontal="center" vertical="center" wrapText="1"/>
    </xf>
    <xf numFmtId="0" fontId="245" fillId="0" borderId="149" xfId="0" applyFont="1" applyBorder="1" applyAlignment="1">
      <alignment horizontal="left" vertical="center"/>
    </xf>
    <xf numFmtId="0" fontId="245" fillId="0" borderId="149" xfId="0" applyFont="1" applyBorder="1" applyAlignment="1">
      <alignment horizontal="left" vertical="center" wrapText="1"/>
    </xf>
    <xf numFmtId="0" fontId="245" fillId="53" borderId="149" xfId="0" applyFont="1" applyFill="1" applyBorder="1" applyAlignment="1">
      <alignment horizontal="left" vertical="top"/>
    </xf>
    <xf numFmtId="0" fontId="246" fillId="0" borderId="149" xfId="0" applyFont="1" applyBorder="1" applyAlignment="1">
      <alignment horizontal="center" vertical="top"/>
    </xf>
    <xf numFmtId="3" fontId="44" fillId="0" borderId="149" xfId="6" applyNumberFormat="1" applyFont="1" applyFill="1" applyBorder="1" applyAlignment="1">
      <alignment horizontal="right"/>
    </xf>
    <xf numFmtId="3" fontId="31" fillId="0" borderId="149" xfId="6" applyNumberFormat="1" applyFont="1" applyFill="1" applyBorder="1" applyAlignment="1">
      <alignment horizontal="right"/>
    </xf>
    <xf numFmtId="170" fontId="44" fillId="0" borderId="149" xfId="6" applyNumberFormat="1" applyFont="1" applyFill="1" applyBorder="1" applyAlignment="1">
      <alignment horizontal="right"/>
    </xf>
    <xf numFmtId="170" fontId="31" fillId="0" borderId="149" xfId="6" applyNumberFormat="1" applyFont="1" applyFill="1" applyBorder="1" applyAlignment="1">
      <alignment horizontal="right"/>
    </xf>
    <xf numFmtId="0" fontId="44" fillId="0" borderId="0" xfId="0" applyFont="1" applyAlignment="1">
      <alignment horizontal="right" vertical="center"/>
    </xf>
    <xf numFmtId="168" fontId="31" fillId="0" borderId="0" xfId="0" applyNumberFormat="1" applyFont="1" applyAlignment="1">
      <alignment horizontal="right" vertical="center"/>
    </xf>
    <xf numFmtId="0" fontId="44" fillId="0" borderId="0" xfId="0" applyFont="1" applyAlignment="1">
      <alignment horizontal="center"/>
    </xf>
    <xf numFmtId="204" fontId="31" fillId="0" borderId="1" xfId="1928" applyNumberFormat="1" applyFont="1" applyBorder="1" applyAlignment="1">
      <alignment horizontal="right" vertical="center"/>
    </xf>
    <xf numFmtId="216" fontId="247" fillId="0" borderId="0" xfId="5596" applyNumberFormat="1" applyFont="1" applyFill="1" applyBorder="1"/>
    <xf numFmtId="204" fontId="247" fillId="0" borderId="0" xfId="1928" applyNumberFormat="1" applyFont="1" applyFill="1" applyBorder="1"/>
    <xf numFmtId="0" fontId="24" fillId="71" borderId="0" xfId="0" applyFont="1" applyFill="1"/>
    <xf numFmtId="170" fontId="16" fillId="0" borderId="0" xfId="0" applyNumberFormat="1" applyFont="1" applyAlignment="1">
      <alignment horizontal="center"/>
    </xf>
    <xf numFmtId="170" fontId="16" fillId="0" borderId="0" xfId="0" applyNumberFormat="1" applyFont="1"/>
    <xf numFmtId="172" fontId="5" fillId="0" borderId="0" xfId="0" applyNumberFormat="1" applyFont="1" applyAlignment="1">
      <alignment horizontal="right"/>
    </xf>
    <xf numFmtId="3" fontId="31" fillId="0" borderId="0" xfId="1928" applyNumberFormat="1" applyFont="1" applyFill="1" applyBorder="1" applyAlignment="1">
      <alignment horizontal="right"/>
    </xf>
    <xf numFmtId="0" fontId="17" fillId="2" borderId="149" xfId="0" applyFont="1" applyFill="1" applyBorder="1"/>
    <xf numFmtId="3" fontId="16" fillId="0" borderId="149" xfId="0" applyNumberFormat="1" applyFont="1" applyBorder="1" applyAlignment="1">
      <alignment horizontal="right" vertical="center"/>
    </xf>
    <xf numFmtId="2" fontId="31" fillId="71" borderId="1" xfId="1926" applyNumberFormat="1" applyFont="1" applyFill="1" applyBorder="1" applyAlignment="1" applyProtection="1">
      <alignment horizontal="right" vertical="center" wrapText="1"/>
      <protection locked="0"/>
    </xf>
    <xf numFmtId="170" fontId="31" fillId="0" borderId="149" xfId="0" applyNumberFormat="1" applyFont="1" applyBorder="1" applyAlignment="1">
      <alignment horizontal="right"/>
    </xf>
    <xf numFmtId="0" fontId="268" fillId="146" borderId="152" xfId="0" applyFont="1" applyFill="1" applyBorder="1"/>
    <xf numFmtId="0" fontId="4" fillId="0" borderId="0" xfId="1" applyAlignment="1" applyProtection="1">
      <alignment vertical="center"/>
    </xf>
    <xf numFmtId="0" fontId="0" fillId="0" borderId="169" xfId="0" applyBorder="1"/>
    <xf numFmtId="20" fontId="17" fillId="0" borderId="0" xfId="0" applyNumberFormat="1" applyFont="1"/>
    <xf numFmtId="217" fontId="31" fillId="0" borderId="1" xfId="1928" applyNumberFormat="1" applyFont="1" applyBorder="1"/>
    <xf numFmtId="3" fontId="16" fillId="0" borderId="149" xfId="6" applyNumberFormat="1" applyFont="1" applyFill="1" applyBorder="1" applyAlignment="1">
      <alignment horizontal="right" vertical="center"/>
    </xf>
    <xf numFmtId="0" fontId="269" fillId="0" borderId="0" xfId="0" applyFont="1"/>
    <xf numFmtId="168" fontId="31" fillId="0" borderId="0" xfId="0" applyNumberFormat="1" applyFont="1" applyAlignment="1">
      <alignment horizontal="right" vertical="center" wrapText="1"/>
    </xf>
    <xf numFmtId="0" fontId="270" fillId="147" borderId="170" xfId="0" applyFont="1" applyFill="1" applyBorder="1"/>
    <xf numFmtId="0" fontId="270" fillId="147" borderId="171" xfId="0" applyFont="1" applyFill="1" applyBorder="1"/>
    <xf numFmtId="0" fontId="0" fillId="0" borderId="151" xfId="0" applyBorder="1" applyAlignment="1">
      <alignment horizontal="left"/>
    </xf>
    <xf numFmtId="0" fontId="17" fillId="2" borderId="149" xfId="138" applyFont="1" applyFill="1" applyBorder="1"/>
    <xf numFmtId="4" fontId="31" fillId="0" borderId="149" xfId="0" applyNumberFormat="1" applyFont="1" applyBorder="1" applyAlignment="1">
      <alignment horizontal="right" vertical="center"/>
    </xf>
    <xf numFmtId="3" fontId="271" fillId="0" borderId="0" xfId="0" applyNumberFormat="1" applyFont="1" applyAlignment="1">
      <alignment vertical="center"/>
    </xf>
    <xf numFmtId="1" fontId="272" fillId="0" borderId="172" xfId="0" applyNumberFormat="1" applyFont="1" applyBorder="1" applyAlignment="1">
      <alignment horizontal="right" vertical="top" shrinkToFit="1"/>
    </xf>
    <xf numFmtId="1" fontId="272" fillId="0" borderId="0" xfId="0" applyNumberFormat="1" applyFont="1" applyAlignment="1">
      <alignment horizontal="right" vertical="top" shrinkToFit="1"/>
    </xf>
    <xf numFmtId="0" fontId="273" fillId="0" borderId="0" xfId="0" applyFont="1" applyAlignment="1">
      <alignment vertical="top" wrapText="1"/>
    </xf>
    <xf numFmtId="0" fontId="17" fillId="3" borderId="149" xfId="0" applyFont="1" applyFill="1" applyBorder="1" applyAlignment="1">
      <alignment horizontal="center" vertical="center"/>
    </xf>
    <xf numFmtId="3" fontId="31" fillId="0" borderId="0" xfId="6" applyNumberFormat="1" applyFont="1" applyFill="1" applyBorder="1" applyAlignment="1">
      <alignment horizontal="right" vertical="center"/>
    </xf>
    <xf numFmtId="168" fontId="16" fillId="0" borderId="0" xfId="0" applyNumberFormat="1" applyFont="1" applyAlignment="1">
      <alignment horizontal="right" vertical="center"/>
    </xf>
    <xf numFmtId="0" fontId="44" fillId="0" borderId="0" xfId="1" applyFont="1" applyAlignment="1" applyProtection="1"/>
    <xf numFmtId="0" fontId="44" fillId="7" borderId="1" xfId="0" applyFont="1" applyFill="1" applyBorder="1" applyAlignment="1">
      <alignment vertical="center"/>
    </xf>
    <xf numFmtId="0" fontId="44" fillId="3" borderId="1" xfId="0" applyFont="1" applyFill="1" applyBorder="1" applyAlignment="1">
      <alignment horizontal="center" vertical="center"/>
    </xf>
    <xf numFmtId="0" fontId="274" fillId="0" borderId="0" xfId="1" applyFont="1" applyAlignment="1" applyProtection="1"/>
    <xf numFmtId="0" fontId="31" fillId="53" borderId="1" xfId="0" applyFont="1" applyFill="1" applyBorder="1"/>
    <xf numFmtId="0" fontId="275" fillId="53" borderId="1" xfId="0" applyFont="1" applyFill="1" applyBorder="1"/>
    <xf numFmtId="170" fontId="31" fillId="0" borderId="149" xfId="0" applyNumberFormat="1" applyFont="1" applyBorder="1" applyAlignment="1">
      <alignment horizontal="right" vertical="center"/>
    </xf>
    <xf numFmtId="0" fontId="166" fillId="51" borderId="1" xfId="0" applyFont="1" applyFill="1" applyBorder="1"/>
    <xf numFmtId="168" fontId="31" fillId="0" borderId="149" xfId="0" applyNumberFormat="1" applyFont="1" applyBorder="1" applyAlignment="1">
      <alignment horizontal="right" vertical="center"/>
    </xf>
    <xf numFmtId="172" fontId="14" fillId="0" borderId="0" xfId="0" applyNumberFormat="1" applyFont="1"/>
    <xf numFmtId="0" fontId="276" fillId="53" borderId="1" xfId="0" applyFont="1" applyFill="1" applyBorder="1"/>
    <xf numFmtId="1" fontId="31" fillId="0" borderId="47" xfId="0" applyNumberFormat="1" applyFont="1" applyBorder="1" applyAlignment="1">
      <alignment horizontal="right" vertical="center"/>
    </xf>
    <xf numFmtId="204" fontId="31" fillId="0" borderId="149" xfId="1928" applyNumberFormat="1" applyFont="1" applyBorder="1" applyAlignment="1">
      <alignment horizontal="right" vertical="center"/>
    </xf>
    <xf numFmtId="204" fontId="31" fillId="0" borderId="149" xfId="1928" applyNumberFormat="1" applyFont="1" applyFill="1" applyBorder="1"/>
    <xf numFmtId="1" fontId="0" fillId="0" borderId="0" xfId="0" applyNumberFormat="1" applyAlignment="1">
      <alignment horizontal="right" vertical="center"/>
    </xf>
    <xf numFmtId="0" fontId="44" fillId="53" borderId="1" xfId="0" applyFont="1" applyFill="1" applyBorder="1"/>
    <xf numFmtId="170" fontId="31" fillId="0" borderId="0" xfId="0" applyNumberFormat="1" applyFont="1" applyAlignment="1">
      <alignment horizontal="right"/>
    </xf>
    <xf numFmtId="172" fontId="14" fillId="0" borderId="0" xfId="0" applyNumberFormat="1" applyFont="1" applyAlignment="1">
      <alignment horizontal="right"/>
    </xf>
    <xf numFmtId="1" fontId="14" fillId="0" borderId="0" xfId="0" applyNumberFormat="1" applyFont="1"/>
    <xf numFmtId="217" fontId="44" fillId="0" borderId="149" xfId="327" applyNumberFormat="1" applyFont="1" applyFill="1" applyBorder="1" applyAlignment="1">
      <alignment horizontal="right"/>
    </xf>
    <xf numFmtId="170" fontId="31" fillId="0" borderId="110" xfId="0" applyNumberFormat="1" applyFont="1" applyBorder="1" applyAlignment="1">
      <alignment horizontal="right"/>
    </xf>
    <xf numFmtId="217" fontId="44" fillId="0" borderId="110" xfId="327" applyNumberFormat="1" applyFont="1" applyFill="1" applyBorder="1" applyAlignment="1">
      <alignment horizontal="right"/>
    </xf>
    <xf numFmtId="3" fontId="31" fillId="0" borderId="149" xfId="0" applyNumberFormat="1" applyFont="1" applyBorder="1"/>
    <xf numFmtId="170" fontId="31" fillId="0" borderId="47" xfId="0" applyNumberFormat="1" applyFont="1" applyBorder="1" applyAlignment="1">
      <alignment horizontal="right"/>
    </xf>
    <xf numFmtId="4" fontId="31" fillId="0" borderId="1" xfId="0" applyNumberFormat="1" applyFont="1" applyBorder="1" applyAlignment="1">
      <alignment horizontal="right"/>
    </xf>
    <xf numFmtId="3" fontId="31" fillId="0" borderId="47" xfId="0" applyNumberFormat="1" applyFont="1" applyBorder="1" applyAlignment="1">
      <alignment horizontal="right" vertical="center"/>
    </xf>
    <xf numFmtId="170" fontId="31" fillId="0" borderId="47" xfId="0" applyNumberFormat="1" applyFont="1" applyBorder="1" applyAlignment="1">
      <alignment horizontal="right" vertical="center"/>
    </xf>
    <xf numFmtId="3" fontId="31" fillId="0" borderId="149" xfId="1928" applyNumberFormat="1" applyFont="1" applyFill="1" applyBorder="1" applyAlignment="1">
      <alignment horizontal="right"/>
    </xf>
    <xf numFmtId="3" fontId="16" fillId="0" borderId="85" xfId="0" applyNumberFormat="1" applyFont="1" applyBorder="1" applyAlignment="1">
      <alignment horizontal="right" vertical="center"/>
    </xf>
    <xf numFmtId="3" fontId="31" fillId="0" borderId="149" xfId="6" applyNumberFormat="1" applyFont="1" applyFill="1" applyBorder="1" applyAlignment="1">
      <alignment horizontal="right" vertical="center"/>
    </xf>
    <xf numFmtId="172" fontId="16" fillId="0" borderId="149" xfId="0" applyNumberFormat="1" applyFont="1" applyBorder="1" applyAlignment="1">
      <alignment horizontal="right"/>
    </xf>
    <xf numFmtId="3" fontId="31" fillId="0" borderId="47" xfId="0" applyNumberFormat="1" applyFont="1" applyBorder="1" applyAlignment="1">
      <alignment horizontal="right"/>
    </xf>
    <xf numFmtId="3" fontId="14" fillId="0" borderId="72" xfId="6" applyNumberFormat="1" applyFont="1" applyFill="1" applyBorder="1" applyAlignment="1">
      <alignment horizontal="right"/>
    </xf>
    <xf numFmtId="3" fontId="103" fillId="0" borderId="149" xfId="6" applyNumberFormat="1" applyFont="1" applyFill="1" applyBorder="1" applyAlignment="1">
      <alignment horizontal="right"/>
    </xf>
    <xf numFmtId="3" fontId="130" fillId="0" borderId="149" xfId="6" applyNumberFormat="1" applyFont="1" applyFill="1" applyBorder="1" applyAlignment="1">
      <alignment horizontal="right"/>
    </xf>
    <xf numFmtId="170" fontId="130" fillId="0" borderId="149" xfId="6" applyNumberFormat="1" applyFont="1" applyFill="1" applyBorder="1" applyAlignment="1">
      <alignment horizontal="right"/>
    </xf>
    <xf numFmtId="221" fontId="16" fillId="0" borderId="149" xfId="6" applyNumberFormat="1" applyFont="1" applyFill="1" applyBorder="1" applyAlignment="1">
      <alignment horizontal="right" vertical="center"/>
    </xf>
    <xf numFmtId="3" fontId="31" fillId="0" borderId="62" xfId="0" applyNumberFormat="1" applyFont="1" applyBorder="1"/>
    <xf numFmtId="0" fontId="31" fillId="0" borderId="85" xfId="0" applyFont="1" applyBorder="1" applyAlignment="1">
      <alignment horizontal="right"/>
    </xf>
    <xf numFmtId="3" fontId="16" fillId="0" borderId="149" xfId="0" applyNumberFormat="1" applyFont="1" applyBorder="1" applyAlignment="1">
      <alignment horizontal="right"/>
    </xf>
    <xf numFmtId="0" fontId="31" fillId="0" borderId="149" xfId="0" applyFont="1" applyBorder="1"/>
    <xf numFmtId="0" fontId="16" fillId="0" borderId="149" xfId="0" applyFont="1" applyBorder="1"/>
    <xf numFmtId="168" fontId="16" fillId="0" borderId="85" xfId="0" applyNumberFormat="1" applyFont="1" applyBorder="1" applyAlignment="1">
      <alignment horizontal="right"/>
    </xf>
    <xf numFmtId="3" fontId="130" fillId="0" borderId="149" xfId="6" applyNumberFormat="1" applyFont="1" applyFill="1" applyBorder="1" applyAlignment="1">
      <alignment horizontal="right" vertical="center"/>
    </xf>
    <xf numFmtId="3" fontId="31" fillId="0" borderId="85" xfId="0" applyNumberFormat="1" applyFont="1" applyBorder="1" applyAlignment="1">
      <alignment horizontal="right" vertical="center"/>
    </xf>
    <xf numFmtId="170" fontId="31" fillId="0" borderId="110" xfId="0" applyNumberFormat="1" applyFont="1" applyBorder="1" applyAlignment="1">
      <alignment horizontal="right" vertical="center"/>
    </xf>
    <xf numFmtId="168" fontId="16" fillId="0" borderId="149" xfId="0" applyNumberFormat="1" applyFont="1" applyBorder="1" applyAlignment="1">
      <alignment horizontal="right"/>
    </xf>
    <xf numFmtId="0" fontId="0" fillId="0" borderId="149" xfId="0" applyBorder="1"/>
    <xf numFmtId="168" fontId="31" fillId="0" borderId="149" xfId="0" applyNumberFormat="1" applyFont="1" applyBorder="1" applyAlignment="1">
      <alignment horizontal="right"/>
    </xf>
    <xf numFmtId="3" fontId="31" fillId="0" borderId="85" xfId="3654" applyNumberFormat="1" applyFont="1" applyBorder="1" applyAlignment="1">
      <alignment horizontal="right" vertical="center"/>
    </xf>
    <xf numFmtId="3" fontId="31" fillId="0" borderId="149" xfId="3654" applyNumberFormat="1" applyFont="1" applyBorder="1" applyAlignment="1">
      <alignment horizontal="right" vertical="center"/>
    </xf>
    <xf numFmtId="3" fontId="31" fillId="0" borderId="1" xfId="3654" applyNumberFormat="1" applyFont="1" applyBorder="1" applyAlignment="1">
      <alignment horizontal="right" vertical="center"/>
    </xf>
    <xf numFmtId="3" fontId="31" fillId="0" borderId="74" xfId="0" applyNumberFormat="1" applyFont="1" applyBorder="1" applyAlignment="1">
      <alignment horizontal="right"/>
    </xf>
    <xf numFmtId="172" fontId="31" fillId="0" borderId="149" xfId="0" applyNumberFormat="1" applyFont="1" applyBorder="1" applyAlignment="1">
      <alignment horizontal="right" vertical="center"/>
    </xf>
    <xf numFmtId="172" fontId="31" fillId="0" borderId="149" xfId="0" applyNumberFormat="1" applyFont="1" applyBorder="1" applyAlignment="1">
      <alignment horizontal="right"/>
    </xf>
    <xf numFmtId="3" fontId="31" fillId="0" borderId="74" xfId="3654" applyNumberFormat="1" applyFont="1" applyBorder="1"/>
    <xf numFmtId="3" fontId="31" fillId="0" borderId="74" xfId="3654" applyNumberFormat="1" applyFont="1" applyBorder="1" applyAlignment="1">
      <alignment horizontal="right"/>
    </xf>
    <xf numFmtId="3" fontId="31" fillId="0" borderId="74" xfId="3654" applyNumberFormat="1" applyFont="1" applyBorder="1" applyAlignment="1">
      <alignment horizontal="right" vertical="center"/>
    </xf>
    <xf numFmtId="1" fontId="31" fillId="0" borderId="149" xfId="3654" applyNumberFormat="1" applyFont="1" applyBorder="1" applyAlignment="1">
      <alignment horizontal="right" vertical="center"/>
    </xf>
    <xf numFmtId="1" fontId="31" fillId="0" borderId="1" xfId="0" applyNumberFormat="1" applyFont="1" applyBorder="1" applyAlignment="1">
      <alignment horizontal="right" vertical="center" wrapText="1"/>
    </xf>
    <xf numFmtId="1" fontId="31" fillId="0" borderId="74" xfId="0" applyNumberFormat="1" applyFont="1" applyBorder="1" applyAlignment="1">
      <alignment horizontal="right" vertical="center"/>
    </xf>
    <xf numFmtId="1" fontId="31" fillId="0" borderId="74" xfId="0" applyNumberFormat="1" applyFont="1" applyBorder="1" applyAlignment="1">
      <alignment horizontal="right" vertical="center" wrapText="1"/>
    </xf>
    <xf numFmtId="1" fontId="31" fillId="0" borderId="1" xfId="3654" applyNumberFormat="1" applyFont="1" applyBorder="1" applyAlignment="1">
      <alignment horizontal="right" vertical="center"/>
    </xf>
    <xf numFmtId="172" fontId="31" fillId="0" borderId="74" xfId="0" applyNumberFormat="1" applyFont="1" applyBorder="1" applyAlignment="1">
      <alignment horizontal="right"/>
    </xf>
    <xf numFmtId="3" fontId="31" fillId="0" borderId="1" xfId="1926" applyNumberFormat="1" applyFont="1" applyBorder="1" applyAlignment="1" applyProtection="1">
      <alignment horizontal="right" vertical="center" wrapText="1"/>
      <protection locked="0"/>
    </xf>
    <xf numFmtId="168" fontId="31" fillId="0" borderId="74" xfId="0" applyNumberFormat="1" applyFont="1" applyBorder="1" applyAlignment="1">
      <alignment horizontal="right"/>
    </xf>
    <xf numFmtId="3" fontId="31" fillId="0" borderId="149" xfId="1926" applyNumberFormat="1" applyFont="1" applyBorder="1" applyAlignment="1" applyProtection="1">
      <alignment horizontal="right" vertical="center" wrapText="1"/>
      <protection locked="0"/>
    </xf>
    <xf numFmtId="3" fontId="31" fillId="0" borderId="149" xfId="0" applyNumberFormat="1" applyFont="1" applyBorder="1" applyAlignment="1">
      <alignment horizontal="right" vertical="center" wrapText="1"/>
    </xf>
    <xf numFmtId="172" fontId="31" fillId="0" borderId="1" xfId="3654" applyNumberFormat="1" applyFont="1" applyBorder="1" applyAlignment="1">
      <alignment horizontal="right"/>
    </xf>
    <xf numFmtId="172" fontId="130" fillId="0" borderId="149" xfId="3654" applyNumberFormat="1" applyFont="1" applyBorder="1" applyAlignment="1">
      <alignment horizontal="right"/>
    </xf>
    <xf numFmtId="172" fontId="31" fillId="0" borderId="1" xfId="0" applyNumberFormat="1" applyFont="1" applyBorder="1"/>
    <xf numFmtId="172" fontId="31" fillId="0" borderId="74" xfId="3654" applyNumberFormat="1" applyFont="1" applyBorder="1" applyAlignment="1">
      <alignment horizontal="right"/>
    </xf>
    <xf numFmtId="170" fontId="31" fillId="0" borderId="74" xfId="0" applyNumberFormat="1" applyFont="1" applyBorder="1" applyAlignment="1">
      <alignment horizontal="right"/>
    </xf>
    <xf numFmtId="170" fontId="31" fillId="0" borderId="74" xfId="0" applyNumberFormat="1" applyFont="1" applyBorder="1" applyAlignment="1">
      <alignment horizontal="right" vertical="center"/>
    </xf>
    <xf numFmtId="3" fontId="31" fillId="0" borderId="85" xfId="0" applyNumberFormat="1" applyFont="1" applyBorder="1" applyAlignment="1">
      <alignment horizontal="right" vertical="center" wrapText="1"/>
    </xf>
    <xf numFmtId="0" fontId="31" fillId="0" borderId="1" xfId="0" applyFont="1" applyBorder="1" applyAlignment="1">
      <alignment horizontal="right" vertical="center"/>
    </xf>
    <xf numFmtId="170" fontId="31" fillId="0" borderId="149" xfId="0" applyNumberFormat="1" applyFont="1" applyBorder="1" applyAlignment="1">
      <alignment horizontal="right" vertical="center" wrapText="1"/>
    </xf>
    <xf numFmtId="0" fontId="31" fillId="0" borderId="149" xfId="0" applyFont="1" applyBorder="1" applyAlignment="1">
      <alignment horizontal="right" vertical="center"/>
    </xf>
    <xf numFmtId="170" fontId="31" fillId="0" borderId="149" xfId="15" applyNumberFormat="1" applyFont="1" applyFill="1" applyBorder="1" applyAlignment="1">
      <alignment horizontal="right" vertical="center"/>
    </xf>
    <xf numFmtId="3" fontId="31" fillId="0" borderId="149" xfId="15" applyNumberFormat="1" applyFont="1" applyFill="1" applyBorder="1" applyAlignment="1">
      <alignment horizontal="right" vertical="center"/>
    </xf>
    <xf numFmtId="170" fontId="31" fillId="0" borderId="85" xfId="0" applyNumberFormat="1" applyFont="1" applyBorder="1" applyAlignment="1">
      <alignment horizontal="right" vertical="center" wrapText="1"/>
    </xf>
    <xf numFmtId="3" fontId="31" fillId="0" borderId="74" xfId="0" applyNumberFormat="1" applyFont="1" applyBorder="1"/>
    <xf numFmtId="172" fontId="130" fillId="0" borderId="149" xfId="0" applyNumberFormat="1" applyFont="1" applyBorder="1"/>
    <xf numFmtId="3" fontId="31" fillId="0" borderId="149" xfId="0" applyNumberFormat="1" applyFont="1" applyBorder="1" applyAlignment="1">
      <alignment horizontal="right"/>
    </xf>
    <xf numFmtId="3" fontId="130" fillId="0" borderId="149" xfId="0" applyNumberFormat="1" applyFont="1" applyBorder="1" applyAlignment="1">
      <alignment horizontal="right"/>
    </xf>
    <xf numFmtId="168" fontId="130" fillId="0" borderId="74" xfId="0" applyNumberFormat="1" applyFont="1" applyBorder="1" applyAlignment="1">
      <alignment horizontal="right"/>
    </xf>
    <xf numFmtId="168" fontId="100" fillId="0" borderId="149" xfId="0" applyNumberFormat="1" applyFont="1" applyBorder="1" applyAlignment="1">
      <alignment horizontal="right"/>
    </xf>
    <xf numFmtId="168" fontId="130" fillId="0" borderId="149" xfId="0" applyNumberFormat="1" applyFont="1" applyBorder="1" applyAlignment="1">
      <alignment horizontal="right"/>
    </xf>
    <xf numFmtId="170" fontId="130" fillId="0" borderId="149" xfId="0" applyNumberFormat="1" applyFont="1" applyBorder="1"/>
    <xf numFmtId="168" fontId="130" fillId="0" borderId="149" xfId="4159" applyNumberFormat="1" applyFont="1" applyFill="1" applyBorder="1"/>
    <xf numFmtId="168" fontId="130" fillId="0" borderId="149" xfId="4159" applyNumberFormat="1" applyFont="1" applyFill="1" applyBorder="1" applyAlignment="1">
      <alignment horizontal="right"/>
    </xf>
    <xf numFmtId="3" fontId="31" fillId="0" borderId="74" xfId="0" applyNumberFormat="1" applyFont="1" applyBorder="1" applyAlignment="1">
      <alignment horizontal="right" vertical="center" wrapText="1"/>
    </xf>
    <xf numFmtId="3" fontId="130" fillId="0" borderId="149" xfId="0" applyNumberFormat="1" applyFont="1" applyBorder="1" applyAlignment="1">
      <alignment horizontal="right" vertical="center"/>
    </xf>
    <xf numFmtId="172" fontId="31" fillId="0" borderId="74" xfId="0" applyNumberFormat="1" applyFont="1" applyBorder="1"/>
    <xf numFmtId="2" fontId="31" fillId="0" borderId="1" xfId="0" applyNumberFormat="1" applyFont="1" applyBorder="1" applyAlignment="1">
      <alignment horizontal="right" vertical="center" wrapText="1"/>
    </xf>
    <xf numFmtId="172" fontId="31" fillId="0" borderId="85" xfId="0" applyNumberFormat="1" applyFont="1" applyBorder="1"/>
    <xf numFmtId="172" fontId="31" fillId="0" borderId="85" xfId="0" applyNumberFormat="1" applyFont="1" applyBorder="1" applyAlignment="1">
      <alignment vertical="center"/>
    </xf>
    <xf numFmtId="172" fontId="130" fillId="0" borderId="110" xfId="0" applyNumberFormat="1" applyFont="1" applyBorder="1"/>
    <xf numFmtId="168" fontId="130" fillId="0" borderId="149" xfId="0" applyNumberFormat="1" applyFont="1" applyBorder="1"/>
    <xf numFmtId="168" fontId="31" fillId="0" borderId="149" xfId="0" applyNumberFormat="1" applyFont="1" applyBorder="1" applyAlignment="1">
      <alignment horizontal="right" vertical="center" wrapText="1"/>
    </xf>
    <xf numFmtId="168" fontId="31" fillId="0" borderId="85" xfId="0" applyNumberFormat="1" applyFont="1" applyBorder="1"/>
    <xf numFmtId="0" fontId="130" fillId="0" borderId="149" xfId="0" applyFont="1" applyBorder="1"/>
    <xf numFmtId="168" fontId="31" fillId="0" borderId="74" xfId="0" applyNumberFormat="1" applyFont="1" applyBorder="1"/>
    <xf numFmtId="2" fontId="31" fillId="0" borderId="74" xfId="0" applyNumberFormat="1" applyFont="1" applyBorder="1"/>
    <xf numFmtId="2" fontId="130" fillId="0" borderId="149" xfId="0" applyNumberFormat="1" applyFont="1" applyBorder="1"/>
    <xf numFmtId="168" fontId="31" fillId="0" borderId="149" xfId="0" applyNumberFormat="1" applyFont="1" applyBorder="1"/>
    <xf numFmtId="2" fontId="31" fillId="0" borderId="149" xfId="0" applyNumberFormat="1" applyFont="1" applyBorder="1"/>
    <xf numFmtId="170" fontId="31" fillId="0" borderId="74" xfId="0" applyNumberFormat="1" applyFont="1" applyBorder="1"/>
    <xf numFmtId="4" fontId="31" fillId="0" borderId="74" xfId="0" applyNumberFormat="1" applyFont="1" applyBorder="1"/>
    <xf numFmtId="3" fontId="246" fillId="0" borderId="149" xfId="0" applyNumberFormat="1" applyFont="1" applyBorder="1" applyAlignment="1">
      <alignment vertical="center"/>
    </xf>
    <xf numFmtId="3" fontId="31" fillId="0" borderId="149" xfId="0" applyNumberFormat="1" applyFont="1" applyBorder="1" applyAlignment="1">
      <alignment vertical="center"/>
    </xf>
    <xf numFmtId="170" fontId="31" fillId="0" borderId="149" xfId="0" applyNumberFormat="1" applyFont="1" applyBorder="1" applyAlignment="1">
      <alignment vertical="center"/>
    </xf>
    <xf numFmtId="1" fontId="31" fillId="0" borderId="149" xfId="0" applyNumberFormat="1" applyFont="1" applyBorder="1" applyAlignment="1">
      <alignment horizontal="right" vertical="center"/>
    </xf>
    <xf numFmtId="2" fontId="31" fillId="0" borderId="1" xfId="1926" applyNumberFormat="1" applyFont="1" applyBorder="1" applyAlignment="1" applyProtection="1">
      <alignment horizontal="right" wrapText="1"/>
      <protection locked="0"/>
    </xf>
    <xf numFmtId="3" fontId="31" fillId="0" borderId="10" xfId="0" applyNumberFormat="1" applyFont="1" applyBorder="1" applyAlignment="1">
      <alignment horizontal="right" vertical="center"/>
    </xf>
    <xf numFmtId="0" fontId="130" fillId="0" borderId="85" xfId="0" applyFont="1" applyBorder="1"/>
    <xf numFmtId="0" fontId="0" fillId="0" borderId="153" xfId="0" applyBorder="1"/>
    <xf numFmtId="3" fontId="277" fillId="0" borderId="1" xfId="0" applyNumberFormat="1" applyFont="1" applyBorder="1"/>
    <xf numFmtId="0" fontId="44" fillId="2" borderId="1" xfId="0" applyFont="1" applyFill="1" applyBorder="1" applyAlignment="1">
      <alignment horizontal="left"/>
    </xf>
    <xf numFmtId="170" fontId="31" fillId="0" borderId="85" xfId="0" applyNumberFormat="1" applyFont="1" applyBorder="1" applyAlignment="1">
      <alignment horizontal="right"/>
    </xf>
    <xf numFmtId="170" fontId="31" fillId="0" borderId="85" xfId="0" applyNumberFormat="1" applyFont="1" applyBorder="1"/>
    <xf numFmtId="168" fontId="44" fillId="0" borderId="85" xfId="0" applyNumberFormat="1" applyFont="1" applyBorder="1" applyAlignment="1">
      <alignment horizontal="right"/>
    </xf>
    <xf numFmtId="174" fontId="31" fillId="0" borderId="1" xfId="0" applyNumberFormat="1" applyFont="1" applyBorder="1" applyAlignment="1">
      <alignment horizontal="right" vertical="center"/>
    </xf>
    <xf numFmtId="169" fontId="31" fillId="0" borderId="1" xfId="0" applyNumberFormat="1" applyFont="1" applyBorder="1" applyAlignment="1">
      <alignment horizontal="right" vertical="center"/>
    </xf>
    <xf numFmtId="175" fontId="31" fillId="0" borderId="1" xfId="0" applyNumberFormat="1" applyFont="1" applyBorder="1" applyAlignment="1">
      <alignment horizontal="right" vertical="center"/>
    </xf>
    <xf numFmtId="3" fontId="31" fillId="0" borderId="149" xfId="327" applyNumberFormat="1" applyFont="1" applyFill="1" applyBorder="1" applyAlignment="1">
      <alignment horizontal="right" vertical="center"/>
    </xf>
    <xf numFmtId="2" fontId="31" fillId="0" borderId="85" xfId="0" applyNumberFormat="1" applyFont="1" applyBorder="1" applyAlignment="1">
      <alignment horizontal="right"/>
    </xf>
    <xf numFmtId="2" fontId="16" fillId="0" borderId="149" xfId="0" applyNumberFormat="1" applyFont="1" applyBorder="1" applyAlignment="1">
      <alignment horizontal="right"/>
    </xf>
    <xf numFmtId="2" fontId="31" fillId="0" borderId="149" xfId="0" applyNumberFormat="1" applyFont="1" applyBorder="1" applyAlignment="1">
      <alignment horizontal="right"/>
    </xf>
    <xf numFmtId="3" fontId="246" fillId="0" borderId="149" xfId="0" applyNumberFormat="1" applyFont="1" applyBorder="1" applyAlignment="1">
      <alignment horizontal="right" vertical="top" shrinkToFit="1"/>
    </xf>
    <xf numFmtId="1" fontId="246" fillId="0" borderId="149" xfId="0" applyNumberFormat="1" applyFont="1" applyBorder="1" applyAlignment="1">
      <alignment horizontal="right" vertical="top" shrinkToFit="1"/>
    </xf>
    <xf numFmtId="0" fontId="16" fillId="0" borderId="149" xfId="0" applyFont="1" applyBorder="1" applyAlignment="1">
      <alignment horizontal="right" vertical="top" wrapText="1"/>
    </xf>
    <xf numFmtId="1" fontId="246" fillId="0" borderId="149" xfId="0" applyNumberFormat="1" applyFont="1" applyBorder="1" applyAlignment="1">
      <alignment vertical="top" shrinkToFit="1"/>
    </xf>
    <xf numFmtId="3" fontId="246" fillId="0" borderId="149" xfId="0" applyNumberFormat="1" applyFont="1" applyBorder="1" applyAlignment="1">
      <alignment vertical="top" shrinkToFit="1"/>
    </xf>
    <xf numFmtId="0" fontId="16" fillId="0" borderId="149" xfId="0" applyFont="1" applyBorder="1" applyAlignment="1">
      <alignment vertical="top" wrapText="1"/>
    </xf>
    <xf numFmtId="1" fontId="31" fillId="0" borderId="74" xfId="3975" applyFont="1" applyFill="1" applyBorder="1" applyAlignment="1">
      <alignment horizontal="right"/>
    </xf>
    <xf numFmtId="3" fontId="31" fillId="0" borderId="149" xfId="0" applyNumberFormat="1" applyFont="1" applyBorder="1" applyAlignment="1">
      <alignment horizontal="right" vertical="top" shrinkToFit="1"/>
    </xf>
    <xf numFmtId="1" fontId="31" fillId="0" borderId="149" xfId="0" applyNumberFormat="1" applyFont="1" applyBorder="1" applyAlignment="1">
      <alignment horizontal="right" vertical="top" shrinkToFit="1"/>
    </xf>
    <xf numFmtId="0" fontId="31" fillId="0" borderId="149" xfId="0" applyFont="1" applyBorder="1" applyAlignment="1">
      <alignment horizontal="right" vertical="top" wrapText="1"/>
    </xf>
    <xf numFmtId="167" fontId="31" fillId="0" borderId="149" xfId="0" applyNumberFormat="1" applyFont="1" applyBorder="1" applyAlignment="1">
      <alignment horizontal="right"/>
    </xf>
    <xf numFmtId="167" fontId="31" fillId="0" borderId="85" xfId="0" applyNumberFormat="1" applyFont="1" applyBorder="1" applyAlignment="1">
      <alignment horizontal="right"/>
    </xf>
    <xf numFmtId="0" fontId="246" fillId="0" borderId="149" xfId="0" applyFont="1" applyBorder="1" applyAlignment="1">
      <alignment horizontal="right" vertical="top"/>
    </xf>
    <xf numFmtId="170" fontId="31" fillId="0" borderId="85" xfId="3845" applyNumberFormat="1" applyFont="1" applyFill="1" applyBorder="1" applyAlignment="1">
      <alignment horizontal="right" vertical="center"/>
    </xf>
    <xf numFmtId="170" fontId="31" fillId="0" borderId="149" xfId="3845" applyNumberFormat="1" applyFont="1" applyFill="1" applyBorder="1" applyAlignment="1">
      <alignment horizontal="right" vertical="center"/>
    </xf>
    <xf numFmtId="1" fontId="31" fillId="0" borderId="149" xfId="0" applyNumberFormat="1" applyFont="1" applyBorder="1" applyAlignment="1">
      <alignment vertical="top" shrinkToFit="1"/>
    </xf>
    <xf numFmtId="0" fontId="31" fillId="0" borderId="149" xfId="0" applyFont="1" applyBorder="1" applyAlignment="1">
      <alignment vertical="top" wrapText="1"/>
    </xf>
    <xf numFmtId="204" fontId="31" fillId="0" borderId="149" xfId="1928" applyNumberFormat="1" applyFont="1" applyFill="1" applyBorder="1" applyAlignment="1">
      <alignment horizontal="right" vertical="top" shrinkToFit="1"/>
    </xf>
    <xf numFmtId="204" fontId="31" fillId="0" borderId="149" xfId="1928" applyNumberFormat="1" applyFont="1" applyFill="1" applyBorder="1" applyAlignment="1">
      <alignment vertical="top" wrapText="1"/>
    </xf>
    <xf numFmtId="3" fontId="31" fillId="0" borderId="85" xfId="3845" applyNumberFormat="1" applyFont="1" applyFill="1" applyBorder="1" applyAlignment="1">
      <alignment vertical="center"/>
    </xf>
    <xf numFmtId="3" fontId="31" fillId="0" borderId="149" xfId="3845" applyNumberFormat="1" applyFont="1" applyFill="1" applyBorder="1" applyAlignment="1">
      <alignment vertical="center"/>
    </xf>
    <xf numFmtId="4" fontId="31" fillId="0" borderId="149" xfId="13" applyNumberFormat="1" applyFont="1" applyFill="1" applyBorder="1" applyAlignment="1">
      <alignment horizontal="right" vertical="center"/>
    </xf>
    <xf numFmtId="2" fontId="100" fillId="0" borderId="149" xfId="0" applyNumberFormat="1" applyFont="1" applyBorder="1"/>
    <xf numFmtId="3" fontId="44" fillId="0" borderId="1" xfId="0" applyNumberFormat="1" applyFont="1" applyBorder="1" applyAlignment="1">
      <alignment horizontal="right" vertical="center"/>
    </xf>
    <xf numFmtId="3" fontId="44" fillId="0" borderId="149" xfId="0" applyNumberFormat="1" applyFont="1" applyBorder="1" applyAlignment="1">
      <alignment horizontal="right" vertical="center"/>
    </xf>
    <xf numFmtId="172" fontId="44" fillId="0" borderId="149" xfId="0" applyNumberFormat="1" applyFont="1" applyBorder="1"/>
    <xf numFmtId="0" fontId="278" fillId="12" borderId="149" xfId="0" applyFont="1" applyFill="1" applyBorder="1" applyAlignment="1">
      <alignment vertical="center"/>
    </xf>
    <xf numFmtId="0" fontId="279" fillId="148" borderId="149" xfId="0" applyFont="1" applyFill="1" applyBorder="1" applyAlignment="1">
      <alignment horizontal="center" vertical="center" wrapText="1"/>
    </xf>
    <xf numFmtId="0" fontId="279" fillId="149" borderId="149" xfId="0" applyFont="1" applyFill="1" applyBorder="1" applyAlignment="1">
      <alignment horizontal="center" vertical="center" wrapText="1"/>
    </xf>
    <xf numFmtId="0" fontId="280" fillId="150" borderId="149" xfId="0" applyFont="1" applyFill="1" applyBorder="1" applyAlignment="1">
      <alignment horizontal="center" vertical="center" wrapText="1"/>
    </xf>
    <xf numFmtId="0" fontId="280" fillId="151" borderId="149" xfId="0" applyFont="1" applyFill="1" applyBorder="1" applyAlignment="1">
      <alignment horizontal="center" vertical="center" wrapText="1"/>
    </xf>
    <xf numFmtId="0" fontId="280" fillId="152" borderId="149" xfId="0" applyFont="1" applyFill="1" applyBorder="1" applyAlignment="1">
      <alignment horizontal="center" vertical="center" wrapText="1"/>
    </xf>
    <xf numFmtId="0" fontId="280" fillId="153" borderId="149" xfId="0" applyFont="1" applyFill="1" applyBorder="1" applyAlignment="1">
      <alignment horizontal="center" vertical="center" wrapText="1"/>
    </xf>
    <xf numFmtId="0" fontId="280" fillId="154" borderId="149" xfId="0" applyFont="1" applyFill="1" applyBorder="1" applyAlignment="1">
      <alignment horizontal="center" vertical="center" wrapText="1"/>
    </xf>
    <xf numFmtId="0" fontId="35" fillId="12" borderId="97" xfId="0" applyFont="1" applyFill="1" applyBorder="1" applyAlignment="1">
      <alignment horizontal="left"/>
    </xf>
    <xf numFmtId="2" fontId="281" fillId="12" borderId="173" xfId="8455" applyNumberFormat="1" applyFont="1" applyFill="1" applyBorder="1"/>
    <xf numFmtId="2" fontId="281" fillId="12" borderId="97" xfId="8455" applyNumberFormat="1" applyFont="1" applyFill="1" applyBorder="1"/>
    <xf numFmtId="0" fontId="35" fillId="12" borderId="4" xfId="0" applyFont="1" applyFill="1" applyBorder="1"/>
    <xf numFmtId="2" fontId="281" fillId="12" borderId="13" xfId="8455" applyNumberFormat="1" applyFont="1" applyFill="1" applyBorder="1"/>
    <xf numFmtId="2" fontId="281" fillId="12" borderId="4" xfId="8455" applyNumberFormat="1" applyFont="1" applyFill="1" applyBorder="1"/>
    <xf numFmtId="0" fontId="35" fillId="12" borderId="4" xfId="0" applyFont="1" applyFill="1" applyBorder="1" applyAlignment="1">
      <alignment wrapText="1"/>
    </xf>
    <xf numFmtId="0" fontId="278" fillId="12" borderId="2" xfId="0" applyFont="1" applyFill="1" applyBorder="1"/>
    <xf numFmtId="2" fontId="282" fillId="12" borderId="39" xfId="8455" applyNumberFormat="1" applyFont="1" applyFill="1" applyBorder="1"/>
    <xf numFmtId="2" fontId="282" fillId="12" borderId="2" xfId="8455" applyNumberFormat="1" applyFont="1" applyFill="1" applyBorder="1"/>
    <xf numFmtId="0" fontId="0" fillId="12" borderId="4" xfId="0" applyFill="1" applyBorder="1" applyAlignment="1">
      <alignment wrapText="1"/>
    </xf>
    <xf numFmtId="0" fontId="278" fillId="12" borderId="97" xfId="0" applyFont="1" applyFill="1" applyBorder="1" applyAlignment="1">
      <alignment horizontal="left"/>
    </xf>
    <xf numFmtId="2" fontId="282" fillId="12" borderId="173" xfId="8455" applyNumberFormat="1" applyFont="1" applyFill="1" applyBorder="1"/>
    <xf numFmtId="2" fontId="282" fillId="12" borderId="97" xfId="8455" applyNumberFormat="1" applyFont="1" applyFill="1" applyBorder="1"/>
    <xf numFmtId="0" fontId="35" fillId="12" borderId="4" xfId="0" applyFont="1" applyFill="1" applyBorder="1" applyAlignment="1">
      <alignment horizontal="left" wrapText="1" indent="1"/>
    </xf>
    <xf numFmtId="0" fontId="35" fillId="12" borderId="4" xfId="0" applyFont="1" applyFill="1" applyBorder="1" applyAlignment="1">
      <alignment horizontal="left" indent="1"/>
    </xf>
    <xf numFmtId="2" fontId="281" fillId="12" borderId="13" xfId="8455" quotePrefix="1" applyNumberFormat="1" applyFont="1" applyFill="1" applyBorder="1"/>
    <xf numFmtId="0" fontId="35" fillId="12" borderId="2" xfId="0" applyFont="1" applyFill="1" applyBorder="1" applyAlignment="1">
      <alignment horizontal="left" indent="1"/>
    </xf>
    <xf numFmtId="2" fontId="281" fillId="12" borderId="39" xfId="8455" applyNumberFormat="1" applyFont="1" applyFill="1" applyBorder="1"/>
    <xf numFmtId="2" fontId="281" fillId="12" borderId="2" xfId="8455" applyNumberFormat="1" applyFont="1" applyFill="1" applyBorder="1"/>
    <xf numFmtId="0" fontId="278" fillId="12" borderId="4" xfId="0" applyFont="1" applyFill="1" applyBorder="1" applyAlignment="1">
      <alignment wrapText="1"/>
    </xf>
    <xf numFmtId="2" fontId="282" fillId="12" borderId="13" xfId="8455" applyNumberFormat="1" applyFont="1" applyFill="1" applyBorder="1"/>
    <xf numFmtId="2" fontId="282" fillId="12" borderId="4" xfId="8455" applyNumberFormat="1" applyFont="1" applyFill="1" applyBorder="1"/>
    <xf numFmtId="0" fontId="35" fillId="12" borderId="2" xfId="0" applyFont="1" applyFill="1" applyBorder="1" applyAlignment="1">
      <alignment horizontal="left" wrapText="1" indent="1"/>
    </xf>
    <xf numFmtId="222" fontId="281" fillId="12" borderId="173" xfId="8455" applyNumberFormat="1" applyFont="1" applyFill="1" applyBorder="1"/>
    <xf numFmtId="222" fontId="281" fillId="12" borderId="97" xfId="8455" applyNumberFormat="1" applyFont="1" applyFill="1" applyBorder="1"/>
    <xf numFmtId="222" fontId="281" fillId="12" borderId="13" xfId="8455" applyNumberFormat="1" applyFont="1" applyFill="1" applyBorder="1"/>
    <xf numFmtId="222" fontId="281" fillId="12" borderId="4" xfId="8455" applyNumberFormat="1" applyFont="1" applyFill="1" applyBorder="1"/>
    <xf numFmtId="222" fontId="282" fillId="12" borderId="39" xfId="8455" applyNumberFormat="1" applyFont="1" applyFill="1" applyBorder="1"/>
    <xf numFmtId="222" fontId="282" fillId="12" borderId="2" xfId="8455" applyNumberFormat="1" applyFont="1" applyFill="1" applyBorder="1"/>
    <xf numFmtId="222" fontId="282" fillId="12" borderId="173" xfId="8455" applyNumberFormat="1" applyFont="1" applyFill="1" applyBorder="1"/>
    <xf numFmtId="222" fontId="282" fillId="12" borderId="97" xfId="8455" applyNumberFormat="1" applyFont="1" applyFill="1" applyBorder="1"/>
    <xf numFmtId="222" fontId="281" fillId="12" borderId="13" xfId="8455" quotePrefix="1" applyNumberFormat="1" applyFont="1" applyFill="1" applyBorder="1"/>
    <xf numFmtId="222" fontId="281" fillId="12" borderId="39" xfId="8455" applyNumberFormat="1" applyFont="1" applyFill="1" applyBorder="1"/>
    <xf numFmtId="222" fontId="281" fillId="12" borderId="2" xfId="8455" applyNumberFormat="1" applyFont="1" applyFill="1" applyBorder="1"/>
    <xf numFmtId="222" fontId="282" fillId="12" borderId="13" xfId="8455" applyNumberFormat="1" applyFont="1" applyFill="1" applyBorder="1"/>
    <xf numFmtId="222" fontId="282" fillId="12" borderId="4" xfId="8455" applyNumberFormat="1" applyFont="1" applyFill="1" applyBorder="1"/>
    <xf numFmtId="0" fontId="283" fillId="0" borderId="0" xfId="12579"/>
    <xf numFmtId="0" fontId="284" fillId="0" borderId="175" xfId="12579" applyFont="1" applyBorder="1"/>
    <xf numFmtId="0" fontId="179" fillId="0" borderId="0" xfId="12579" applyFont="1"/>
    <xf numFmtId="0" fontId="178" fillId="158" borderId="0" xfId="12579" applyFont="1" applyFill="1"/>
    <xf numFmtId="0" fontId="178" fillId="160" borderId="176" xfId="12579" applyFont="1" applyFill="1" applyBorder="1" applyAlignment="1">
      <alignment horizontal="center"/>
    </xf>
    <xf numFmtId="0" fontId="178" fillId="160" borderId="177" xfId="12579" applyFont="1" applyFill="1" applyBorder="1" applyAlignment="1">
      <alignment horizontal="center"/>
    </xf>
    <xf numFmtId="0" fontId="178" fillId="158" borderId="178" xfId="12579" applyFont="1" applyFill="1" applyBorder="1"/>
    <xf numFmtId="3" fontId="178" fillId="155" borderId="179" xfId="12579" applyNumberFormat="1" applyFont="1" applyFill="1" applyBorder="1"/>
    <xf numFmtId="3" fontId="178" fillId="155" borderId="178" xfId="12579" applyNumberFormat="1" applyFont="1" applyFill="1" applyBorder="1"/>
    <xf numFmtId="3" fontId="178" fillId="156" borderId="179" xfId="12579" applyNumberFormat="1" applyFont="1" applyFill="1" applyBorder="1"/>
    <xf numFmtId="3" fontId="178" fillId="156" borderId="178" xfId="12579" applyNumberFormat="1" applyFont="1" applyFill="1" applyBorder="1"/>
    <xf numFmtId="4" fontId="178" fillId="157" borderId="179" xfId="12579" applyNumberFormat="1" applyFont="1" applyFill="1" applyBorder="1"/>
    <xf numFmtId="4" fontId="178" fillId="157" borderId="178" xfId="12579" applyNumberFormat="1" applyFont="1" applyFill="1" applyBorder="1"/>
    <xf numFmtId="0" fontId="179" fillId="0" borderId="178" xfId="12579" applyFont="1" applyBorder="1"/>
    <xf numFmtId="3" fontId="179" fillId="0" borderId="179" xfId="12579" applyNumberFormat="1" applyFont="1" applyBorder="1"/>
    <xf numFmtId="3" fontId="179" fillId="0" borderId="178" xfId="12579" applyNumberFormat="1" applyFont="1" applyBorder="1"/>
    <xf numFmtId="4" fontId="179" fillId="0" borderId="179" xfId="12579" applyNumberFormat="1" applyFont="1" applyBorder="1"/>
    <xf numFmtId="4" fontId="179" fillId="0" borderId="178" xfId="12579" applyNumberFormat="1" applyFont="1" applyBorder="1"/>
    <xf numFmtId="0" fontId="178" fillId="161" borderId="178" xfId="12579" applyFont="1" applyFill="1" applyBorder="1"/>
    <xf numFmtId="3" fontId="179" fillId="159" borderId="179" xfId="12579" applyNumberFormat="1" applyFont="1" applyFill="1" applyBorder="1"/>
    <xf numFmtId="3" fontId="179" fillId="159" borderId="178" xfId="12579" applyNumberFormat="1" applyFont="1" applyFill="1" applyBorder="1"/>
    <xf numFmtId="3" fontId="179" fillId="162" borderId="179" xfId="12579" applyNumberFormat="1" applyFont="1" applyFill="1" applyBorder="1"/>
    <xf numFmtId="3" fontId="179" fillId="162" borderId="178" xfId="12579" applyNumberFormat="1" applyFont="1" applyFill="1" applyBorder="1"/>
    <xf numFmtId="4" fontId="179" fillId="160" borderId="179" xfId="12579" applyNumberFormat="1" applyFont="1" applyFill="1" applyBorder="1"/>
    <xf numFmtId="4" fontId="179" fillId="160" borderId="178" xfId="12579" applyNumberFormat="1" applyFont="1" applyFill="1" applyBorder="1"/>
    <xf numFmtId="0" fontId="179" fillId="0" borderId="0" xfId="12579" applyFont="1" applyAlignment="1">
      <alignment horizontal="center" vertical="center" wrapText="1"/>
    </xf>
    <xf numFmtId="0" fontId="178" fillId="0" borderId="175" xfId="12579" applyFont="1" applyBorder="1" applyAlignment="1">
      <alignment horizontal="center" vertical="center" wrapText="1"/>
    </xf>
    <xf numFmtId="0" fontId="178" fillId="0" borderId="0" xfId="12579" applyFont="1" applyAlignment="1">
      <alignment horizontal="center" vertical="center" wrapText="1"/>
    </xf>
    <xf numFmtId="0" fontId="284" fillId="0" borderId="175" xfId="12579" applyFont="1" applyBorder="1" applyAlignment="1">
      <alignment horizontal="center" vertical="center" wrapText="1"/>
    </xf>
    <xf numFmtId="0" fontId="283" fillId="0" borderId="0" xfId="12579" applyAlignment="1">
      <alignment horizontal="center" vertical="center" wrapText="1"/>
    </xf>
    <xf numFmtId="0" fontId="285" fillId="0" borderId="0" xfId="12580"/>
    <xf numFmtId="0" fontId="271" fillId="0" borderId="175" xfId="12580" applyFont="1" applyBorder="1"/>
    <xf numFmtId="0" fontId="179" fillId="0" borderId="0" xfId="12580" applyFont="1"/>
    <xf numFmtId="0" fontId="178" fillId="166" borderId="0" xfId="12580" applyFont="1" applyFill="1"/>
    <xf numFmtId="0" fontId="178" fillId="168" borderId="176" xfId="12580" applyFont="1" applyFill="1" applyBorder="1" applyAlignment="1">
      <alignment horizontal="center"/>
    </xf>
    <xf numFmtId="0" fontId="178" fillId="168" borderId="177" xfId="12580" applyFont="1" applyFill="1" applyBorder="1" applyAlignment="1">
      <alignment horizontal="center"/>
    </xf>
    <xf numFmtId="0" fontId="178" fillId="166" borderId="178" xfId="12580" applyFont="1" applyFill="1" applyBorder="1"/>
    <xf numFmtId="3" fontId="178" fillId="163" borderId="179" xfId="12580" applyNumberFormat="1" applyFont="1" applyFill="1" applyBorder="1"/>
    <xf numFmtId="3" fontId="178" fillId="163" borderId="178" xfId="12580" applyNumberFormat="1" applyFont="1" applyFill="1" applyBorder="1"/>
    <xf numFmtId="3" fontId="178" fillId="164" borderId="179" xfId="12580" applyNumberFormat="1" applyFont="1" applyFill="1" applyBorder="1"/>
    <xf numFmtId="3" fontId="178" fillId="164" borderId="178" xfId="12580" applyNumberFormat="1" applyFont="1" applyFill="1" applyBorder="1"/>
    <xf numFmtId="4" fontId="178" fillId="165" borderId="179" xfId="12580" applyNumberFormat="1" applyFont="1" applyFill="1" applyBorder="1"/>
    <xf numFmtId="4" fontId="178" fillId="165" borderId="178" xfId="12580" applyNumberFormat="1" applyFont="1" applyFill="1" applyBorder="1"/>
    <xf numFmtId="0" fontId="179" fillId="0" borderId="178" xfId="12580" applyFont="1" applyBorder="1"/>
    <xf numFmtId="3" fontId="179" fillId="0" borderId="179" xfId="12580" applyNumberFormat="1" applyFont="1" applyBorder="1"/>
    <xf numFmtId="3" fontId="179" fillId="0" borderId="178" xfId="12580" applyNumberFormat="1" applyFont="1" applyBorder="1"/>
    <xf numFmtId="4" fontId="179" fillId="0" borderId="179" xfId="12580" applyNumberFormat="1" applyFont="1" applyBorder="1"/>
    <xf numFmtId="4" fontId="179" fillId="0" borderId="178" xfId="12580" applyNumberFormat="1" applyFont="1" applyBorder="1"/>
    <xf numFmtId="0" fontId="178" fillId="169" borderId="178" xfId="12580" applyFont="1" applyFill="1" applyBorder="1"/>
    <xf numFmtId="3" fontId="179" fillId="167" borderId="179" xfId="12580" applyNumberFormat="1" applyFont="1" applyFill="1" applyBorder="1"/>
    <xf numFmtId="3" fontId="179" fillId="167" borderId="178" xfId="12580" applyNumberFormat="1" applyFont="1" applyFill="1" applyBorder="1"/>
    <xf numFmtId="3" fontId="179" fillId="170" borderId="179" xfId="12580" applyNumberFormat="1" applyFont="1" applyFill="1" applyBorder="1"/>
    <xf numFmtId="3" fontId="179" fillId="170" borderId="178" xfId="12580" applyNumberFormat="1" applyFont="1" applyFill="1" applyBorder="1"/>
    <xf numFmtId="4" fontId="179" fillId="168" borderId="179" xfId="12580" applyNumberFormat="1" applyFont="1" applyFill="1" applyBorder="1"/>
    <xf numFmtId="4" fontId="179" fillId="168" borderId="178" xfId="12580" applyNumberFormat="1" applyFont="1" applyFill="1" applyBorder="1"/>
    <xf numFmtId="204" fontId="0" fillId="0" borderId="0" xfId="12581" applyNumberFormat="1" applyFont="1"/>
    <xf numFmtId="204" fontId="271" fillId="0" borderId="175" xfId="12581" applyNumberFormat="1" applyFont="1" applyBorder="1"/>
    <xf numFmtId="204" fontId="130" fillId="0" borderId="0" xfId="12581" applyNumberFormat="1" applyFont="1"/>
    <xf numFmtId="204" fontId="178" fillId="166" borderId="0" xfId="12581" applyNumberFormat="1" applyFont="1" applyFill="1"/>
    <xf numFmtId="204" fontId="178" fillId="168" borderId="176" xfId="12581" applyNumberFormat="1" applyFont="1" applyFill="1" applyBorder="1" applyAlignment="1">
      <alignment horizontal="center"/>
    </xf>
    <xf numFmtId="204" fontId="178" fillId="168" borderId="177" xfId="12581" applyNumberFormat="1" applyFont="1" applyFill="1" applyBorder="1" applyAlignment="1">
      <alignment horizontal="center"/>
    </xf>
    <xf numFmtId="204" fontId="179" fillId="0" borderId="178" xfId="12581" applyNumberFormat="1" applyFont="1" applyBorder="1"/>
    <xf numFmtId="204" fontId="179" fillId="0" borderId="179" xfId="12581" applyNumberFormat="1" applyFont="1" applyBorder="1"/>
    <xf numFmtId="204" fontId="178" fillId="166" borderId="178" xfId="12581" applyNumberFormat="1" applyFont="1" applyFill="1" applyBorder="1"/>
    <xf numFmtId="204" fontId="178" fillId="163" borderId="179" xfId="12581" applyNumberFormat="1" applyFont="1" applyFill="1" applyBorder="1"/>
    <xf numFmtId="204" fontId="178" fillId="163" borderId="178" xfId="12581" applyNumberFormat="1" applyFont="1" applyFill="1" applyBorder="1"/>
    <xf numFmtId="204" fontId="178" fillId="164" borderId="179" xfId="12581" applyNumberFormat="1" applyFont="1" applyFill="1" applyBorder="1"/>
    <xf numFmtId="204" fontId="178" fillId="164" borderId="178" xfId="12581" applyNumberFormat="1" applyFont="1" applyFill="1" applyBorder="1"/>
    <xf numFmtId="204" fontId="178" fillId="165" borderId="179" xfId="12581" applyNumberFormat="1" applyFont="1" applyFill="1" applyBorder="1"/>
    <xf numFmtId="204" fontId="178" fillId="165" borderId="178" xfId="12581" applyNumberFormat="1" applyFont="1" applyFill="1" applyBorder="1"/>
    <xf numFmtId="204" fontId="178" fillId="169" borderId="178" xfId="12581" applyNumberFormat="1" applyFont="1" applyFill="1" applyBorder="1"/>
    <xf numFmtId="204" fontId="179" fillId="167" borderId="179" xfId="12581" applyNumberFormat="1" applyFont="1" applyFill="1" applyBorder="1"/>
    <xf numFmtId="204" fontId="179" fillId="167" borderId="178" xfId="12581" applyNumberFormat="1" applyFont="1" applyFill="1" applyBorder="1"/>
    <xf numFmtId="204" fontId="179" fillId="170" borderId="179" xfId="12581" applyNumberFormat="1" applyFont="1" applyFill="1" applyBorder="1"/>
    <xf numFmtId="204" fontId="179" fillId="170" borderId="178" xfId="12581" applyNumberFormat="1" applyFont="1" applyFill="1" applyBorder="1"/>
    <xf numFmtId="204" fontId="179" fillId="168" borderId="179" xfId="12581" applyNumberFormat="1" applyFont="1" applyFill="1" applyBorder="1"/>
    <xf numFmtId="204" fontId="179" fillId="168" borderId="178" xfId="12581" applyNumberFormat="1" applyFont="1" applyFill="1" applyBorder="1"/>
    <xf numFmtId="0" fontId="178" fillId="0" borderId="175" xfId="12580" applyFont="1" applyBorder="1" applyAlignment="1">
      <alignment horizontal="center" vertical="center"/>
    </xf>
    <xf numFmtId="0" fontId="178" fillId="0" borderId="0" xfId="12580" applyFont="1" applyAlignment="1">
      <alignment horizontal="center" vertical="center"/>
    </xf>
    <xf numFmtId="0" fontId="178" fillId="0" borderId="0" xfId="12580" applyFont="1" applyAlignment="1">
      <alignment horizontal="center" vertical="center" wrapText="1"/>
    </xf>
    <xf numFmtId="0" fontId="179" fillId="0" borderId="0" xfId="12580" applyFont="1" applyAlignment="1">
      <alignment horizontal="center" vertical="center" wrapText="1"/>
    </xf>
    <xf numFmtId="0" fontId="178" fillId="0" borderId="175" xfId="12580" applyFont="1" applyBorder="1" applyAlignment="1">
      <alignment horizontal="center" vertical="center" wrapText="1"/>
    </xf>
    <xf numFmtId="0" fontId="271" fillId="0" borderId="175" xfId="12580" applyFont="1" applyBorder="1" applyAlignment="1">
      <alignment horizontal="center" vertical="center" wrapText="1"/>
    </xf>
    <xf numFmtId="0" fontId="285" fillId="0" borderId="0" xfId="12580" applyAlignment="1">
      <alignment horizontal="center" vertical="center" wrapText="1"/>
    </xf>
    <xf numFmtId="204" fontId="130" fillId="0" borderId="0" xfId="12581" applyNumberFormat="1" applyFont="1" applyAlignment="1">
      <alignment horizontal="center" vertical="center" wrapText="1"/>
    </xf>
    <xf numFmtId="204" fontId="178" fillId="0" borderId="175" xfId="12581" applyNumberFormat="1" applyFont="1" applyBorder="1" applyAlignment="1">
      <alignment horizontal="center" vertical="center" wrapText="1"/>
    </xf>
    <xf numFmtId="204" fontId="178" fillId="0" borderId="0" xfId="12581" applyNumberFormat="1" applyFont="1" applyAlignment="1">
      <alignment horizontal="center" vertical="center" wrapText="1"/>
    </xf>
    <xf numFmtId="204" fontId="271" fillId="0" borderId="175" xfId="12581" applyNumberFormat="1" applyFont="1" applyBorder="1" applyAlignment="1">
      <alignment horizontal="center" vertical="center" wrapText="1"/>
    </xf>
    <xf numFmtId="204" fontId="0" fillId="0" borderId="0" xfId="12581" applyNumberFormat="1" applyFont="1" applyAlignment="1">
      <alignment horizontal="center" vertical="center" wrapText="1"/>
    </xf>
    <xf numFmtId="223" fontId="31" fillId="0" borderId="85" xfId="0" applyNumberFormat="1" applyFont="1" applyBorder="1" applyAlignment="1">
      <alignment horizontal="right" vertical="center"/>
    </xf>
    <xf numFmtId="223" fontId="31" fillId="0" borderId="149" xfId="0" applyNumberFormat="1" applyFont="1" applyBorder="1" applyAlignment="1">
      <alignment horizontal="right" vertical="center"/>
    </xf>
    <xf numFmtId="223" fontId="31" fillId="0" borderId="1" xfId="0" applyNumberFormat="1" applyFont="1" applyBorder="1" applyAlignment="1">
      <alignment horizontal="right" vertical="center"/>
    </xf>
    <xf numFmtId="224" fontId="31" fillId="0" borderId="85" xfId="4159" applyNumberFormat="1" applyFont="1" applyBorder="1" applyAlignment="1">
      <alignment horizontal="right" vertical="center"/>
    </xf>
    <xf numFmtId="224" fontId="31" fillId="0" borderId="149" xfId="15" applyNumberFormat="1" applyFont="1" applyBorder="1" applyAlignment="1">
      <alignment horizontal="right" vertical="center"/>
    </xf>
    <xf numFmtId="224" fontId="31" fillId="0" borderId="149" xfId="8455" applyNumberFormat="1" applyFont="1" applyBorder="1" applyAlignment="1">
      <alignment horizontal="right" vertical="center"/>
    </xf>
    <xf numFmtId="223" fontId="31" fillId="0" borderId="85" xfId="1928" applyNumberFormat="1" applyFont="1" applyBorder="1" applyAlignment="1">
      <alignment horizontal="right" vertical="center"/>
    </xf>
    <xf numFmtId="225" fontId="31" fillId="0" borderId="1" xfId="0" applyNumberFormat="1" applyFont="1" applyBorder="1" applyAlignment="1">
      <alignment horizontal="right" vertical="center"/>
    </xf>
    <xf numFmtId="226" fontId="31" fillId="0" borderId="149" xfId="327" applyNumberFormat="1" applyFont="1" applyFill="1" applyBorder="1" applyAlignment="1">
      <alignment horizontal="right"/>
    </xf>
    <xf numFmtId="226" fontId="31" fillId="0" borderId="110" xfId="327" applyNumberFormat="1" applyFont="1" applyFill="1" applyBorder="1" applyAlignment="1">
      <alignment horizontal="right"/>
    </xf>
    <xf numFmtId="223" fontId="31" fillId="0" borderId="1" xfId="0" applyNumberFormat="1" applyFont="1" applyBorder="1" applyAlignment="1">
      <alignment horizontal="right"/>
    </xf>
    <xf numFmtId="49" fontId="123" fillId="0" borderId="0" xfId="0" applyNumberFormat="1" applyFont="1" applyAlignment="1">
      <alignment horizontal="center" vertical="center"/>
    </xf>
    <xf numFmtId="0" fontId="119" fillId="0" borderId="0" xfId="0" applyFont="1" applyAlignment="1">
      <alignment horizontal="justify" vertical="center" wrapText="1"/>
    </xf>
    <xf numFmtId="0" fontId="31" fillId="0" borderId="0" xfId="0" applyFont="1" applyAlignment="1">
      <alignment horizontal="left" vertical="center" wrapText="1"/>
    </xf>
    <xf numFmtId="0" fontId="119" fillId="0" borderId="0" xfId="0" applyFont="1" applyAlignment="1">
      <alignment horizontal="left" vertical="center" wrapText="1"/>
    </xf>
    <xf numFmtId="0" fontId="52" fillId="0" borderId="0" xfId="0" applyFont="1" applyAlignment="1">
      <alignment horizontal="left" vertical="center" wrapText="1"/>
    </xf>
    <xf numFmtId="0" fontId="133" fillId="0" borderId="0" xfId="0" applyFont="1" applyAlignment="1">
      <alignment horizontal="center" vertical="center"/>
    </xf>
    <xf numFmtId="0" fontId="187" fillId="0" borderId="62" xfId="6" applyFont="1" applyFill="1" applyBorder="1" applyAlignment="1">
      <alignment horizontal="left" vertical="top" wrapText="1"/>
    </xf>
    <xf numFmtId="0" fontId="50" fillId="2" borderId="62" xfId="0" applyFont="1" applyFill="1" applyBorder="1" applyAlignment="1">
      <alignment vertical="center" wrapText="1"/>
    </xf>
    <xf numFmtId="0" fontId="17" fillId="2" borderId="1" xfId="0" applyFont="1" applyFill="1" applyBorder="1" applyAlignment="1">
      <alignment vertical="center" wrapText="1"/>
    </xf>
    <xf numFmtId="0" fontId="133" fillId="0" borderId="0" xfId="0" applyFont="1" applyAlignment="1">
      <alignment horizontal="center"/>
    </xf>
    <xf numFmtId="0" fontId="22" fillId="3" borderId="39" xfId="0" applyFont="1" applyFill="1" applyBorder="1" applyAlignment="1">
      <alignment horizontal="center"/>
    </xf>
    <xf numFmtId="0" fontId="22" fillId="3" borderId="5" xfId="0" applyFont="1" applyFill="1" applyBorder="1" applyAlignment="1">
      <alignment horizontal="center"/>
    </xf>
    <xf numFmtId="0" fontId="23" fillId="3" borderId="39" xfId="0" applyFont="1" applyFill="1" applyBorder="1" applyAlignment="1">
      <alignment horizontal="center"/>
    </xf>
    <xf numFmtId="0" fontId="23" fillId="3" borderId="5" xfId="0" applyFont="1" applyFill="1" applyBorder="1" applyAlignment="1">
      <alignment horizontal="center"/>
    </xf>
    <xf numFmtId="0" fontId="17" fillId="2" borderId="49" xfId="0" applyFont="1" applyFill="1" applyBorder="1" applyAlignment="1">
      <alignment vertical="center"/>
    </xf>
    <xf numFmtId="0" fontId="17" fillId="2" borderId="4" xfId="0" applyFont="1" applyFill="1" applyBorder="1" applyAlignment="1">
      <alignment vertical="center"/>
    </xf>
    <xf numFmtId="0" fontId="17" fillId="2" borderId="2" xfId="0" applyFont="1" applyFill="1" applyBorder="1" applyAlignment="1">
      <alignment vertical="center"/>
    </xf>
    <xf numFmtId="1" fontId="16" fillId="3" borderId="39" xfId="0" applyNumberFormat="1" applyFont="1" applyFill="1" applyBorder="1" applyAlignment="1">
      <alignment horizontal="center"/>
    </xf>
    <xf numFmtId="1" fontId="16" fillId="3" borderId="5" xfId="0" applyNumberFormat="1" applyFont="1" applyFill="1" applyBorder="1" applyAlignment="1">
      <alignment horizontal="center"/>
    </xf>
    <xf numFmtId="0" fontId="23" fillId="3" borderId="13" xfId="0" applyFont="1" applyFill="1" applyBorder="1" applyAlignment="1">
      <alignment horizontal="center"/>
    </xf>
    <xf numFmtId="0" fontId="23" fillId="3" borderId="0" xfId="0" applyFont="1" applyFill="1" applyAlignment="1">
      <alignment horizontal="center"/>
    </xf>
    <xf numFmtId="0" fontId="17" fillId="3" borderId="1" xfId="0" applyFont="1" applyFill="1" applyBorder="1" applyAlignment="1">
      <alignment horizontal="center"/>
    </xf>
    <xf numFmtId="0" fontId="17" fillId="3" borderId="39"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17" fillId="3" borderId="0" xfId="0" applyFont="1" applyFill="1" applyAlignment="1">
      <alignment horizontal="center" vertical="center" wrapText="1"/>
    </xf>
    <xf numFmtId="0" fontId="17" fillId="2" borderId="1" xfId="3676" applyFont="1" applyFill="1" applyBorder="1" applyAlignment="1">
      <alignment horizontal="center" vertical="center" wrapText="1"/>
    </xf>
    <xf numFmtId="0" fontId="17" fillId="2" borderId="75"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6" borderId="86" xfId="0" applyFont="1" applyFill="1" applyBorder="1" applyAlignment="1">
      <alignment horizontal="left" vertical="top"/>
    </xf>
    <xf numFmtId="0" fontId="17" fillId="6" borderId="87" xfId="0" applyFont="1" applyFill="1" applyBorder="1" applyAlignment="1">
      <alignment horizontal="left" vertical="top"/>
    </xf>
    <xf numFmtId="0" fontId="17" fillId="3" borderId="74" xfId="0" applyFont="1" applyFill="1" applyBorder="1" applyAlignment="1">
      <alignment horizontal="center"/>
    </xf>
    <xf numFmtId="0" fontId="6" fillId="0" borderId="0" xfId="0" applyFont="1" applyAlignment="1">
      <alignment horizontal="left"/>
    </xf>
    <xf numFmtId="0" fontId="17" fillId="3" borderId="71" xfId="0" applyFont="1" applyFill="1" applyBorder="1" applyAlignment="1">
      <alignment horizontal="center"/>
    </xf>
    <xf numFmtId="0" fontId="17" fillId="3" borderId="77" xfId="0" applyFont="1" applyFill="1" applyBorder="1" applyAlignment="1">
      <alignment horizontal="center"/>
    </xf>
    <xf numFmtId="0" fontId="17" fillId="3" borderId="76" xfId="0" applyFont="1" applyFill="1" applyBorder="1" applyAlignment="1">
      <alignment horizontal="center"/>
    </xf>
    <xf numFmtId="0" fontId="17" fillId="3" borderId="74" xfId="0" applyFont="1" applyFill="1" applyBorder="1" applyAlignment="1">
      <alignment horizontal="center" vertical="center" wrapText="1"/>
    </xf>
    <xf numFmtId="0" fontId="17" fillId="6" borderId="97" xfId="0" applyFont="1" applyFill="1" applyBorder="1" applyAlignment="1">
      <alignment horizontal="left" vertical="top"/>
    </xf>
    <xf numFmtId="0" fontId="17" fillId="6" borderId="4" xfId="0" applyFont="1" applyFill="1" applyBorder="1" applyAlignment="1">
      <alignment horizontal="left" vertical="top"/>
    </xf>
    <xf numFmtId="0" fontId="17" fillId="6" borderId="2" xfId="0" applyFont="1" applyFill="1" applyBorder="1" applyAlignment="1">
      <alignment horizontal="left" vertical="top"/>
    </xf>
    <xf numFmtId="0" fontId="17" fillId="6" borderId="86" xfId="0" applyFont="1" applyFill="1" applyBorder="1" applyAlignment="1">
      <alignment horizontal="left" vertical="top" wrapText="1"/>
    </xf>
    <xf numFmtId="0" fontId="17" fillId="6" borderId="87" xfId="0" applyFont="1" applyFill="1" applyBorder="1" applyAlignment="1">
      <alignment horizontal="left" vertical="top" wrapText="1"/>
    </xf>
    <xf numFmtId="0" fontId="17" fillId="6" borderId="111" xfId="0" applyFont="1" applyFill="1" applyBorder="1" applyAlignment="1">
      <alignment horizontal="left" vertical="top" wrapText="1"/>
    </xf>
    <xf numFmtId="0" fontId="17" fillId="6" borderId="111" xfId="0" applyFont="1" applyFill="1" applyBorder="1" applyAlignment="1">
      <alignment horizontal="left" vertical="top"/>
    </xf>
    <xf numFmtId="0" fontId="17" fillId="6" borderId="97" xfId="0" applyFont="1" applyFill="1" applyBorder="1" applyAlignment="1">
      <alignment horizontal="left" vertical="top" wrapText="1"/>
    </xf>
    <xf numFmtId="0" fontId="17" fillId="6" borderId="4" xfId="0" applyFont="1" applyFill="1" applyBorder="1" applyAlignment="1">
      <alignment horizontal="left" vertical="top" wrapText="1"/>
    </xf>
    <xf numFmtId="0" fontId="17" fillId="6" borderId="2" xfId="0" applyFont="1" applyFill="1" applyBorder="1" applyAlignment="1">
      <alignment horizontal="left" vertical="top" wrapText="1"/>
    </xf>
    <xf numFmtId="0" fontId="6" fillId="0" borderId="0" xfId="0" applyFont="1" applyAlignment="1">
      <alignment horizontal="center"/>
    </xf>
    <xf numFmtId="0" fontId="17" fillId="6" borderId="150" xfId="0" applyFont="1" applyFill="1" applyBorder="1" applyAlignment="1">
      <alignment horizontal="left" vertical="top" wrapText="1"/>
    </xf>
    <xf numFmtId="0" fontId="17" fillId="6" borderId="0" xfId="0" applyFont="1" applyFill="1" applyAlignment="1">
      <alignment horizontal="left" vertical="top" wrapText="1"/>
    </xf>
    <xf numFmtId="0" fontId="17" fillId="9" borderId="1" xfId="0" applyFont="1" applyFill="1" applyBorder="1" applyAlignment="1">
      <alignment horizontal="center" vertical="center"/>
    </xf>
    <xf numFmtId="0" fontId="17" fillId="7" borderId="39" xfId="0" applyFont="1" applyFill="1" applyBorder="1" applyAlignment="1">
      <alignment horizontal="center"/>
    </xf>
    <xf numFmtId="0" fontId="17" fillId="7" borderId="5" xfId="0" applyFont="1" applyFill="1" applyBorder="1" applyAlignment="1">
      <alignment horizontal="center"/>
    </xf>
    <xf numFmtId="0" fontId="17" fillId="6" borderId="1" xfId="0" applyFont="1" applyFill="1" applyBorder="1" applyAlignment="1">
      <alignment horizontal="center" vertical="center"/>
    </xf>
    <xf numFmtId="0" fontId="17" fillId="3" borderId="13" xfId="0" applyFont="1" applyFill="1" applyBorder="1" applyAlignment="1">
      <alignment horizontal="center"/>
    </xf>
    <xf numFmtId="0" fontId="17" fillId="3" borderId="0" xfId="0" applyFont="1" applyFill="1" applyAlignment="1">
      <alignment horizontal="center"/>
    </xf>
    <xf numFmtId="0" fontId="53" fillId="6" borderId="1" xfId="0" applyFont="1" applyFill="1" applyBorder="1" applyAlignment="1">
      <alignment horizontal="center" vertical="center"/>
    </xf>
    <xf numFmtId="0" fontId="53" fillId="3" borderId="39" xfId="0" applyFont="1" applyFill="1" applyBorder="1" applyAlignment="1">
      <alignment horizontal="center"/>
    </xf>
    <xf numFmtId="0" fontId="53" fillId="3" borderId="5" xfId="0" applyFont="1" applyFill="1" applyBorder="1" applyAlignment="1">
      <alignment horizontal="center"/>
    </xf>
    <xf numFmtId="0" fontId="17" fillId="3" borderId="39" xfId="0" applyFont="1" applyFill="1" applyBorder="1" applyAlignment="1">
      <alignment horizontal="center"/>
    </xf>
    <xf numFmtId="0" fontId="17" fillId="3" borderId="5" xfId="0" applyFont="1" applyFill="1" applyBorder="1" applyAlignment="1">
      <alignment horizontal="center"/>
    </xf>
    <xf numFmtId="0" fontId="44" fillId="6" borderId="97" xfId="0" applyFont="1" applyFill="1" applyBorder="1" applyAlignment="1">
      <alignment horizontal="left" vertical="center" wrapText="1"/>
    </xf>
    <xf numFmtId="0" fontId="44" fillId="6" borderId="4" xfId="0" applyFont="1" applyFill="1" applyBorder="1" applyAlignment="1">
      <alignment horizontal="left" vertical="center" wrapText="1"/>
    </xf>
    <xf numFmtId="0" fontId="44" fillId="6" borderId="2" xfId="0" applyFont="1" applyFill="1" applyBorder="1" applyAlignment="1">
      <alignment horizontal="left" vertical="center" wrapText="1"/>
    </xf>
    <xf numFmtId="0" fontId="44" fillId="6" borderId="86" xfId="0" applyFont="1" applyFill="1" applyBorder="1" applyAlignment="1">
      <alignment horizontal="left" vertical="center" wrapText="1"/>
    </xf>
    <xf numFmtId="0" fontId="44" fillId="6" borderId="87" xfId="0" applyFont="1" applyFill="1" applyBorder="1" applyAlignment="1">
      <alignment horizontal="left" vertical="center" wrapText="1"/>
    </xf>
    <xf numFmtId="0" fontId="44" fillId="6" borderId="111" xfId="0" applyFont="1" applyFill="1" applyBorder="1" applyAlignment="1">
      <alignment horizontal="left" vertical="center" wrapText="1"/>
    </xf>
    <xf numFmtId="0" fontId="16" fillId="0" borderId="149" xfId="0" applyFont="1" applyBorder="1" applyAlignment="1">
      <alignment horizontal="left" vertical="top" wrapText="1" indent="4"/>
    </xf>
    <xf numFmtId="0" fontId="17" fillId="8" borderId="1" xfId="0" applyFont="1" applyFill="1" applyBorder="1" applyAlignment="1">
      <alignment horizontal="center" vertical="center" wrapText="1"/>
    </xf>
    <xf numFmtId="0" fontId="17" fillId="8" borderId="1" xfId="0" applyFont="1" applyFill="1" applyBorder="1" applyAlignment="1">
      <alignment horizontal="left" vertical="center"/>
    </xf>
    <xf numFmtId="0" fontId="17" fillId="8" borderId="1" xfId="0" applyFont="1" applyFill="1" applyBorder="1" applyAlignment="1">
      <alignment horizontal="center" vertical="center"/>
    </xf>
    <xf numFmtId="0" fontId="22" fillId="8" borderId="1" xfId="0" applyFont="1" applyFill="1" applyBorder="1" applyAlignment="1">
      <alignment horizontal="left" vertical="top"/>
    </xf>
    <xf numFmtId="0" fontId="17" fillId="9" borderId="1" xfId="0" applyFont="1" applyFill="1" applyBorder="1" applyAlignment="1">
      <alignment horizontal="left" vertical="center"/>
    </xf>
    <xf numFmtId="0" fontId="17" fillId="7" borderId="71" xfId="0" applyFont="1" applyFill="1" applyBorder="1" applyAlignment="1">
      <alignment horizontal="center" vertical="center" wrapText="1"/>
    </xf>
    <xf numFmtId="0" fontId="17" fillId="7" borderId="77" xfId="0" applyFont="1" applyFill="1" applyBorder="1" applyAlignment="1">
      <alignment horizontal="center" vertical="center" wrapText="1"/>
    </xf>
    <xf numFmtId="0" fontId="17" fillId="3" borderId="48" xfId="0" applyFont="1" applyFill="1" applyBorder="1" applyAlignment="1">
      <alignment horizontal="center" vertical="center"/>
    </xf>
    <xf numFmtId="0" fontId="17" fillId="3" borderId="32" xfId="0" applyFont="1" applyFill="1" applyBorder="1" applyAlignment="1">
      <alignment horizontal="center" vertical="center"/>
    </xf>
    <xf numFmtId="0" fontId="17" fillId="3" borderId="10" xfId="0" applyFont="1" applyFill="1" applyBorder="1" applyAlignment="1">
      <alignment horizontal="center" vertical="center"/>
    </xf>
    <xf numFmtId="0" fontId="242" fillId="69" borderId="97" xfId="10352" applyFont="1" applyFill="1" applyBorder="1" applyAlignment="1">
      <alignment horizontal="left" vertical="top" wrapText="1"/>
    </xf>
    <xf numFmtId="0" fontId="242" fillId="69" borderId="4" xfId="10352" applyFont="1" applyFill="1" applyBorder="1" applyAlignment="1">
      <alignment horizontal="left" vertical="top" wrapText="1"/>
    </xf>
    <xf numFmtId="0" fontId="242" fillId="69" borderId="2" xfId="10352" applyFont="1" applyFill="1" applyBorder="1" applyAlignment="1">
      <alignment horizontal="left" vertical="top" wrapText="1"/>
    </xf>
    <xf numFmtId="0" fontId="241" fillId="69" borderId="42" xfId="0" applyFont="1" applyFill="1" applyBorder="1" applyAlignment="1">
      <alignment horizontal="center"/>
    </xf>
    <xf numFmtId="0" fontId="241" fillId="69" borderId="154" xfId="0" applyFont="1" applyFill="1" applyBorder="1" applyAlignment="1">
      <alignment horizontal="center"/>
    </xf>
    <xf numFmtId="0" fontId="241" fillId="69" borderId="43" xfId="0" applyFont="1" applyFill="1" applyBorder="1" applyAlignment="1">
      <alignment horizontal="center"/>
    </xf>
    <xf numFmtId="0" fontId="158" fillId="69" borderId="160" xfId="0" applyFont="1" applyFill="1" applyBorder="1" applyAlignment="1">
      <alignment horizontal="center"/>
    </xf>
    <xf numFmtId="0" fontId="158" fillId="69" borderId="161" xfId="0" applyFont="1" applyFill="1" applyBorder="1" applyAlignment="1">
      <alignment horizontal="center"/>
    </xf>
    <xf numFmtId="0" fontId="158" fillId="69" borderId="162" xfId="0" applyFont="1" applyFill="1" applyBorder="1" applyAlignment="1">
      <alignment horizontal="center"/>
    </xf>
    <xf numFmtId="0" fontId="242" fillId="69" borderId="149" xfId="0" applyFont="1" applyFill="1" applyBorder="1" applyAlignment="1">
      <alignment horizontal="left" vertical="top" wrapText="1"/>
    </xf>
    <xf numFmtId="0" fontId="158" fillId="69" borderId="0" xfId="0" applyFont="1" applyFill="1" applyAlignment="1">
      <alignment horizontal="center"/>
    </xf>
    <xf numFmtId="0" fontId="242" fillId="69" borderId="0" xfId="0" applyFont="1" applyFill="1" applyAlignment="1">
      <alignment horizontal="left" vertical="top"/>
    </xf>
    <xf numFmtId="0" fontId="242" fillId="69" borderId="0" xfId="10353" applyFont="1" applyFill="1" applyAlignment="1">
      <alignment horizontal="left" vertical="top"/>
    </xf>
    <xf numFmtId="0" fontId="242" fillId="69" borderId="87" xfId="10353" applyFont="1" applyFill="1" applyBorder="1" applyAlignment="1">
      <alignment horizontal="center" vertical="top"/>
    </xf>
    <xf numFmtId="0" fontId="245" fillId="0" borderId="149" xfId="0" applyFont="1" applyBorder="1" applyAlignment="1">
      <alignment horizontal="left" vertical="center" wrapText="1"/>
    </xf>
    <xf numFmtId="0" fontId="246" fillId="0" borderId="149" xfId="0" applyFont="1" applyBorder="1" applyAlignment="1">
      <alignment horizontal="center" vertical="top"/>
    </xf>
    <xf numFmtId="0" fontId="245" fillId="0" borderId="97" xfId="0" applyFont="1" applyBorder="1" applyAlignment="1">
      <alignment horizontal="left" vertical="center" wrapText="1"/>
    </xf>
    <xf numFmtId="0" fontId="245" fillId="0" borderId="4" xfId="0" applyFont="1" applyBorder="1" applyAlignment="1">
      <alignment horizontal="left" vertical="center" wrapText="1"/>
    </xf>
    <xf numFmtId="0" fontId="245" fillId="0" borderId="2" xfId="0" applyFont="1" applyBorder="1" applyAlignment="1">
      <alignment horizontal="left" vertical="center" wrapText="1"/>
    </xf>
    <xf numFmtId="0" fontId="17" fillId="9" borderId="1" xfId="138" applyFont="1" applyFill="1" applyBorder="1" applyAlignment="1">
      <alignment horizontal="center" vertical="center"/>
    </xf>
    <xf numFmtId="0" fontId="17" fillId="2" borderId="1" xfId="138" applyFont="1" applyFill="1" applyBorder="1" applyAlignment="1">
      <alignment horizontal="center" vertical="center"/>
    </xf>
    <xf numFmtId="0" fontId="17" fillId="3" borderId="1" xfId="138" applyFont="1" applyFill="1" applyBorder="1" applyAlignment="1">
      <alignment horizont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7" fillId="0" borderId="1" xfId="0" applyFont="1" applyBorder="1" applyAlignment="1">
      <alignment horizontal="left" vertical="center"/>
    </xf>
    <xf numFmtId="0" fontId="44" fillId="2" borderId="1" xfId="0" applyFont="1" applyFill="1" applyBorder="1" applyAlignment="1">
      <alignment horizontal="center" vertical="center"/>
    </xf>
    <xf numFmtId="0" fontId="44" fillId="3" borderId="39" xfId="0" applyFont="1" applyFill="1" applyBorder="1" applyAlignment="1">
      <alignment horizontal="center"/>
    </xf>
    <xf numFmtId="0" fontId="44" fillId="3" borderId="5" xfId="0" applyFont="1" applyFill="1" applyBorder="1" applyAlignment="1">
      <alignment horizontal="center"/>
    </xf>
    <xf numFmtId="0" fontId="17" fillId="3" borderId="35" xfId="297" quotePrefix="1" applyFont="1" applyFill="1" applyBorder="1" applyAlignment="1">
      <alignment horizontal="center" vertical="center"/>
    </xf>
    <xf numFmtId="0" fontId="17" fillId="3" borderId="32" xfId="297" quotePrefix="1" applyFont="1" applyFill="1" applyBorder="1" applyAlignment="1">
      <alignment horizontal="center" vertical="center"/>
    </xf>
    <xf numFmtId="49" fontId="17" fillId="3" borderId="40" xfId="297" applyNumberFormat="1" applyFont="1" applyFill="1" applyBorder="1" applyAlignment="1">
      <alignment horizontal="center" vertical="center"/>
    </xf>
    <xf numFmtId="49" fontId="17" fillId="3" borderId="41" xfId="297" applyNumberFormat="1" applyFont="1" applyFill="1" applyBorder="1" applyAlignment="1">
      <alignment horizontal="center" vertical="center"/>
    </xf>
    <xf numFmtId="49" fontId="17" fillId="3" borderId="39" xfId="297" applyNumberFormat="1" applyFont="1" applyFill="1" applyBorder="1" applyAlignment="1">
      <alignment horizontal="center" vertical="center"/>
    </xf>
    <xf numFmtId="49" fontId="17" fillId="3" borderId="5" xfId="297" applyNumberFormat="1" applyFont="1" applyFill="1" applyBorder="1" applyAlignment="1">
      <alignment horizontal="center" vertical="center"/>
    </xf>
    <xf numFmtId="0" fontId="17" fillId="3" borderId="39" xfId="297" quotePrefix="1" applyFont="1" applyFill="1" applyBorder="1" applyAlignment="1">
      <alignment horizontal="center" vertical="center" wrapText="1"/>
    </xf>
    <xf numFmtId="0" fontId="17" fillId="3" borderId="5" xfId="297" quotePrefix="1" applyFont="1" applyFill="1" applyBorder="1" applyAlignment="1">
      <alignment horizontal="center" vertical="center" wrapText="1"/>
    </xf>
    <xf numFmtId="49" fontId="17" fillId="3" borderId="13" xfId="297" applyNumberFormat="1" applyFont="1" applyFill="1" applyBorder="1" applyAlignment="1">
      <alignment horizontal="center" vertical="center" wrapText="1"/>
    </xf>
    <xf numFmtId="49" fontId="17" fillId="3" borderId="0" xfId="297" applyNumberFormat="1" applyFont="1" applyFill="1" applyAlignment="1">
      <alignment horizontal="center" vertical="center" wrapText="1"/>
    </xf>
    <xf numFmtId="49" fontId="17" fillId="3" borderId="13" xfId="297" applyNumberFormat="1" applyFont="1" applyFill="1" applyBorder="1" applyAlignment="1">
      <alignment horizontal="center" vertical="center"/>
    </xf>
    <xf numFmtId="49" fontId="17" fillId="3" borderId="0" xfId="297" applyNumberFormat="1" applyFont="1" applyFill="1" applyAlignment="1">
      <alignment horizontal="center" vertical="center"/>
    </xf>
    <xf numFmtId="0" fontId="17" fillId="3" borderId="39" xfId="297" quotePrefix="1" applyFont="1" applyFill="1" applyBorder="1" applyAlignment="1">
      <alignment horizontal="center" vertical="center"/>
    </xf>
    <xf numFmtId="0" fontId="17" fillId="3" borderId="5" xfId="297" quotePrefix="1" applyFont="1" applyFill="1" applyBorder="1" applyAlignment="1">
      <alignment horizontal="center" vertical="center"/>
    </xf>
    <xf numFmtId="0" fontId="17" fillId="3" borderId="13" xfId="0" applyFont="1" applyFill="1" applyBorder="1" applyAlignment="1">
      <alignment horizontal="center" vertical="center"/>
    </xf>
    <xf numFmtId="0" fontId="17" fillId="3" borderId="0" xfId="0" applyFont="1" applyFill="1" applyAlignment="1">
      <alignment horizontal="center" vertical="center"/>
    </xf>
    <xf numFmtId="0" fontId="17" fillId="3" borderId="39" xfId="0" applyFont="1" applyFill="1" applyBorder="1" applyAlignment="1">
      <alignment horizontal="center" vertical="center"/>
    </xf>
    <xf numFmtId="0" fontId="17" fillId="3" borderId="5" xfId="0" applyFont="1" applyFill="1" applyBorder="1" applyAlignment="1">
      <alignment horizontal="center" vertical="center"/>
    </xf>
    <xf numFmtId="0" fontId="17" fillId="2" borderId="1" xfId="0" applyFont="1" applyFill="1" applyBorder="1" applyAlignment="1">
      <alignment horizontal="left" vertical="center"/>
    </xf>
    <xf numFmtId="0" fontId="17" fillId="2" borderId="1" xfId="0" applyFont="1" applyFill="1" applyBorder="1" applyAlignment="1">
      <alignment horizontal="left" vertical="center" wrapText="1"/>
    </xf>
    <xf numFmtId="0" fontId="17" fillId="2" borderId="75" xfId="0" applyFont="1" applyFill="1" applyBorder="1" applyAlignment="1">
      <alignment vertical="top" wrapText="1"/>
    </xf>
    <xf numFmtId="0" fontId="17" fillId="2" borderId="4" xfId="0" applyFont="1" applyFill="1" applyBorder="1" applyAlignment="1">
      <alignment vertical="top" wrapText="1"/>
    </xf>
    <xf numFmtId="0" fontId="17" fillId="2" borderId="2" xfId="0" applyFont="1" applyFill="1" applyBorder="1" applyAlignment="1">
      <alignment vertical="top" wrapText="1"/>
    </xf>
    <xf numFmtId="1" fontId="17" fillId="9" borderId="1" xfId="0" applyNumberFormat="1" applyFont="1" applyFill="1" applyBorder="1" applyAlignment="1">
      <alignment horizontal="center" vertical="center"/>
    </xf>
    <xf numFmtId="175" fontId="17" fillId="9" borderId="1" xfId="0" applyNumberFormat="1" applyFont="1" applyFill="1" applyBorder="1" applyAlignment="1">
      <alignment horizontal="left" vertical="center" wrapText="1"/>
    </xf>
    <xf numFmtId="0" fontId="133" fillId="0" borderId="0" xfId="0" applyFont="1" applyAlignment="1">
      <alignment horizontal="center" vertical="center" wrapText="1"/>
    </xf>
    <xf numFmtId="0" fontId="178" fillId="155" borderId="174" xfId="12579" applyFont="1" applyFill="1" applyBorder="1" applyAlignment="1">
      <alignment horizontal="center"/>
    </xf>
    <xf numFmtId="0" fontId="178" fillId="156" borderId="174" xfId="12579" applyFont="1" applyFill="1" applyBorder="1" applyAlignment="1">
      <alignment horizontal="center"/>
    </xf>
    <xf numFmtId="0" fontId="178" fillId="157" borderId="174" xfId="12579" applyFont="1" applyFill="1" applyBorder="1" applyAlignment="1">
      <alignment horizontal="center"/>
    </xf>
    <xf numFmtId="0" fontId="178" fillId="159" borderId="174" xfId="12579" applyFont="1" applyFill="1" applyBorder="1" applyAlignment="1">
      <alignment horizontal="center"/>
    </xf>
    <xf numFmtId="0" fontId="178" fillId="163" borderId="174" xfId="12580" applyFont="1" applyFill="1" applyBorder="1" applyAlignment="1">
      <alignment horizontal="center"/>
    </xf>
    <xf numFmtId="0" fontId="178" fillId="164" borderId="174" xfId="12580" applyFont="1" applyFill="1" applyBorder="1" applyAlignment="1">
      <alignment horizontal="center"/>
    </xf>
    <xf numFmtId="0" fontId="178" fillId="165" borderId="174" xfId="12580" applyFont="1" applyFill="1" applyBorder="1" applyAlignment="1">
      <alignment horizontal="center"/>
    </xf>
    <xf numFmtId="0" fontId="178" fillId="167" borderId="174" xfId="12580" applyFont="1" applyFill="1" applyBorder="1" applyAlignment="1">
      <alignment horizontal="center"/>
    </xf>
    <xf numFmtId="204" fontId="178" fillId="163" borderId="174" xfId="12581" applyNumberFormat="1" applyFont="1" applyFill="1" applyBorder="1" applyAlignment="1">
      <alignment horizontal="center"/>
    </xf>
    <xf numFmtId="204" fontId="178" fillId="164" borderId="174" xfId="12581" applyNumberFormat="1" applyFont="1" applyFill="1" applyBorder="1" applyAlignment="1">
      <alignment horizontal="center"/>
    </xf>
    <xf numFmtId="204" fontId="178" fillId="165" borderId="174" xfId="12581" applyNumberFormat="1" applyFont="1" applyFill="1" applyBorder="1" applyAlignment="1">
      <alignment horizontal="center"/>
    </xf>
    <xf numFmtId="204" fontId="178" fillId="167" borderId="174" xfId="12581" applyNumberFormat="1" applyFont="1" applyFill="1" applyBorder="1" applyAlignment="1">
      <alignment horizontal="center"/>
    </xf>
    <xf numFmtId="0" fontId="17" fillId="2" borderId="1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11" borderId="39" xfId="0" applyFont="1" applyFill="1" applyBorder="1" applyAlignment="1">
      <alignment horizontal="center"/>
    </xf>
    <xf numFmtId="0" fontId="17" fillId="11" borderId="5" xfId="0" applyFont="1" applyFill="1" applyBorder="1" applyAlignment="1">
      <alignment horizontal="center"/>
    </xf>
    <xf numFmtId="0" fontId="17" fillId="3" borderId="39" xfId="0" quotePrefix="1" applyFont="1" applyFill="1" applyBorder="1" applyAlignment="1">
      <alignment horizontal="center" wrapText="1"/>
    </xf>
    <xf numFmtId="0" fontId="17" fillId="3" borderId="5" xfId="0" quotePrefix="1" applyFont="1" applyFill="1" applyBorder="1" applyAlignment="1">
      <alignment horizontal="center" wrapText="1"/>
    </xf>
    <xf numFmtId="0" fontId="17" fillId="3" borderId="13" xfId="0" quotePrefix="1" applyFont="1" applyFill="1" applyBorder="1" applyAlignment="1">
      <alignment horizontal="center" wrapText="1"/>
    </xf>
    <xf numFmtId="0" fontId="17" fillId="3" borderId="0" xfId="0" quotePrefix="1" applyFont="1" applyFill="1" applyAlignment="1">
      <alignment horizontal="center" wrapText="1"/>
    </xf>
    <xf numFmtId="0" fontId="17" fillId="9" borderId="1" xfId="0" applyFont="1" applyFill="1" applyBorder="1" applyAlignment="1">
      <alignment horizontal="left" vertical="center" wrapText="1"/>
    </xf>
    <xf numFmtId="199" fontId="16" fillId="2" borderId="1" xfId="1926" applyNumberFormat="1" applyFont="1" applyFill="1" applyBorder="1" applyAlignment="1" applyProtection="1">
      <alignment vertical="center" wrapText="1"/>
      <protection locked="0"/>
    </xf>
    <xf numFmtId="199" fontId="16" fillId="2" borderId="1" xfId="1926" applyNumberFormat="1" applyFont="1" applyFill="1" applyBorder="1" applyAlignment="1" applyProtection="1">
      <alignment vertical="center"/>
      <protection locked="0"/>
    </xf>
    <xf numFmtId="0" fontId="16" fillId="2" borderId="1" xfId="0" applyFont="1" applyFill="1" applyBorder="1" applyAlignment="1">
      <alignment vertical="center"/>
    </xf>
    <xf numFmtId="0" fontId="16" fillId="2" borderId="1" xfId="0" applyFont="1" applyFill="1" applyBorder="1" applyAlignment="1">
      <alignment horizontal="center" vertical="center"/>
    </xf>
    <xf numFmtId="2" fontId="16" fillId="2" borderId="1" xfId="1927" applyNumberFormat="1" applyFont="1" applyFill="1" applyBorder="1" applyAlignment="1" applyProtection="1">
      <alignment horizontal="center" vertical="center"/>
      <protection locked="0"/>
    </xf>
    <xf numFmtId="0" fontId="17" fillId="11" borderId="39" xfId="0" applyFont="1" applyFill="1" applyBorder="1" applyAlignment="1">
      <alignment horizontal="center" vertical="center"/>
    </xf>
    <xf numFmtId="0" fontId="17" fillId="11" borderId="5" xfId="0" applyFont="1" applyFill="1" applyBorder="1" applyAlignment="1">
      <alignment horizontal="center" vertical="center"/>
    </xf>
    <xf numFmtId="0" fontId="17" fillId="2" borderId="34" xfId="0" applyFont="1" applyFill="1" applyBorder="1" applyAlignment="1">
      <alignment horizontal="center" vertical="center"/>
    </xf>
    <xf numFmtId="0" fontId="17" fillId="2" borderId="2" xfId="0" applyFont="1" applyFill="1" applyBorder="1" applyAlignment="1">
      <alignment horizontal="center" vertical="center"/>
    </xf>
    <xf numFmtId="2" fontId="17" fillId="2" borderId="1" xfId="1927" applyNumberFormat="1" applyFont="1" applyFill="1" applyBorder="1" applyAlignment="1" applyProtection="1">
      <alignment horizontal="center" vertical="center"/>
      <protection locked="0"/>
    </xf>
    <xf numFmtId="0" fontId="181" fillId="0" borderId="5" xfId="0" applyFont="1" applyBorder="1" applyAlignment="1">
      <alignment horizontal="left" vertical="center"/>
    </xf>
    <xf numFmtId="0" fontId="0" fillId="0" borderId="0" xfId="0" applyAlignment="1">
      <alignment horizontal="center"/>
    </xf>
    <xf numFmtId="170" fontId="44" fillId="0" borderId="1" xfId="0" applyNumberFormat="1" applyFont="1" applyBorder="1"/>
    <xf numFmtId="170" fontId="44" fillId="0" borderId="1" xfId="0" applyNumberFormat="1" applyFont="1" applyBorder="1" applyAlignment="1">
      <alignment horizontal="right"/>
    </xf>
  </cellXfs>
  <cellStyles count="12582">
    <cellStyle name=" Writer Import]_x000d__x000a_Display Dialog=No_x000d__x000a__x000d__x000a_[Horizontal Arrange]_x000d__x000a_Dimensions Interlocking=Yes_x000d__x000a_Sum Hierarchy=Yes_x000d__x000a_Generate" xfId="3679" xr:uid="{00000000-0005-0000-0000-000000000000}"/>
    <cellStyle name=" Writer Import]_x000d__x000a_Display Dialog=No_x000d__x000a__x000d__x000a_[Horizontal Arrange]_x000d__x000a_Dimensions Interlocking=Yes_x000d__x000a_Sum Hierarchy=Yes_x000d__x000a_Generate 2" xfId="3680" xr:uid="{00000000-0005-0000-0000-000001000000}"/>
    <cellStyle name="]_x000d__x000a_Width=797_x000d__x000a_Height=554_x000d__x000a__x000d__x000a_[Code]_x000d__x000a_Code0=/nyf50_x000d__x000a_Code1=4500000136_x000d__x000a_Code2=ME23_x000d__x000a_Code3=4500002322_x000d__x000a_Code4=#_x000d__x000a_Code5=MB01_x000d__x000a_" xfId="3681" xr:uid="{00000000-0005-0000-0000-000002000000}"/>
    <cellStyle name="]_x000d__x000a_Width=797_x000d__x000a_Height=554_x000d__x000a__x000d__x000a_[Code]_x000d__x000a_Code0=/nyf50_x000d__x000a_Code1=4500000136_x000d__x000a_Code2=ME23_x000d__x000a_Code3=4500002322_x000d__x000a_Code4=#_x000d__x000a_Code5=MB01_x000d__x000a_ 2" xfId="3682" xr:uid="{00000000-0005-0000-0000-000003000000}"/>
    <cellStyle name="_Rid_10_xt_ml_s31" xfId="3683" xr:uid="{00000000-0005-0000-0000-000004000000}"/>
    <cellStyle name="_Rid_10_xt_ml_s31 2" xfId="3684" xr:uid="{00000000-0005-0000-0000-000005000000}"/>
    <cellStyle name="_Rid_10_xt_ml_s31 2 2" xfId="10355" xr:uid="{DC750183-8289-4EA6-8D18-5862D09E7CDE}"/>
    <cellStyle name="_Rid_10_xt_ml_s31 3" xfId="10354" xr:uid="{3E7BE1EC-01CB-4D7F-92BF-3F734757E17C}"/>
    <cellStyle name="_Rid_10_xt_ml_s6" xfId="3685" xr:uid="{00000000-0005-0000-0000-000006000000}"/>
    <cellStyle name="_Rid_10_xt_ml_s6 2" xfId="3686" xr:uid="{00000000-0005-0000-0000-000007000000}"/>
    <cellStyle name="_Rid_10_xt_ml_s6 2 2" xfId="10357" xr:uid="{C700C892-3B75-4DE8-A52A-D7E88D0ACEEB}"/>
    <cellStyle name="_Rid_10_xt_ml_s6 3" xfId="10356" xr:uid="{78CDFF68-186C-4B72-BC02-7C7D18380DF7}"/>
    <cellStyle name="_Rid_10_xt_ml_s7" xfId="3687" xr:uid="{00000000-0005-0000-0000-000008000000}"/>
    <cellStyle name="_Rid_10_xt_ml_s7 2" xfId="3688" xr:uid="{00000000-0005-0000-0000-000009000000}"/>
    <cellStyle name="_Rid_10_xt_ml_s7 2 2" xfId="10359" xr:uid="{6BAC4DF8-F6A6-49D5-B8C0-1729A15D5A47}"/>
    <cellStyle name="_Rid_10_xt_ml_s7 3" xfId="10358" xr:uid="{FE3460D1-8995-43B2-9B76-E6F438DA1257}"/>
    <cellStyle name="_Rid_10_xt_mv_s12" xfId="3689" xr:uid="{00000000-0005-0000-0000-00000A000000}"/>
    <cellStyle name="_Rid_10_xt_mv_s12 2" xfId="3690" xr:uid="{00000000-0005-0000-0000-00000B000000}"/>
    <cellStyle name="_Rid_10_xt_mv_s13" xfId="3691" xr:uid="{00000000-0005-0000-0000-00000C000000}"/>
    <cellStyle name="_Rid_10_xt_mv_s13 2" xfId="3692" xr:uid="{00000000-0005-0000-0000-00000D000000}"/>
    <cellStyle name="_Rid_10_xt_s33" xfId="3693" xr:uid="{00000000-0005-0000-0000-00000E000000}"/>
    <cellStyle name="_Rid_10_xt_s33 2" xfId="3694" xr:uid="{00000000-0005-0000-0000-00000F000000}"/>
    <cellStyle name="_Rid_10_xt_s6" xfId="3695" xr:uid="{00000000-0005-0000-0000-000010000000}"/>
    <cellStyle name="_Rid_10_xt_s6 2" xfId="3696" xr:uid="{00000000-0005-0000-0000-000011000000}"/>
    <cellStyle name="_Rid_11_s0" xfId="3697" xr:uid="{00000000-0005-0000-0000-000012000000}"/>
    <cellStyle name="_Rid_11_s0 2" xfId="3698" xr:uid="{00000000-0005-0000-0000-000013000000}"/>
    <cellStyle name="_Rid_11_s1" xfId="3699" xr:uid="{00000000-0005-0000-0000-000014000000}"/>
    <cellStyle name="_Rid_11_s1 2" xfId="3700" xr:uid="{00000000-0005-0000-0000-000015000000}"/>
    <cellStyle name="_Rid_11_s2_s3" xfId="3701" xr:uid="{00000000-0005-0000-0000-000016000000}"/>
    <cellStyle name="_Rid_11_s2_s3 2" xfId="3702" xr:uid="{00000000-0005-0000-0000-000017000000}"/>
    <cellStyle name="_Rid_11_xt_ml_s13" xfId="3703" xr:uid="{00000000-0005-0000-0000-000018000000}"/>
    <cellStyle name="_Rid_11_xt_ml_s13 2" xfId="3704" xr:uid="{00000000-0005-0000-0000-000019000000}"/>
    <cellStyle name="_Rid_11_xt_ml_s13 2 2" xfId="10361" xr:uid="{EA26D3E3-FE45-4205-BE06-C2FE24AC6406}"/>
    <cellStyle name="_Rid_11_xt_ml_s13 3" xfId="10360" xr:uid="{1BACC4EC-6761-4E9E-973D-389D497D956B}"/>
    <cellStyle name="_Rid_11_xt_ml_s8" xfId="3705" xr:uid="{00000000-0005-0000-0000-00001A000000}"/>
    <cellStyle name="_Rid_11_xt_ml_s8 2" xfId="3706" xr:uid="{00000000-0005-0000-0000-00001B000000}"/>
    <cellStyle name="_Rid_11_xt_ml_s8 2 2" xfId="10363" xr:uid="{A7A9F08C-6CD6-459E-A1DE-B9F778356A2A}"/>
    <cellStyle name="_Rid_11_xt_ml_s8 3" xfId="10362" xr:uid="{484D03BE-7EDD-4EB0-A28D-05BCCA340B63}"/>
    <cellStyle name="_Rid_11_xt_xm" xfId="3707" xr:uid="{00000000-0005-0000-0000-00001C000000}"/>
    <cellStyle name="_Rid_11_xt_xm 2" xfId="3708" xr:uid="{00000000-0005-0000-0000-00001D000000}"/>
    <cellStyle name="_Rid_11_xt_xm 2 2" xfId="10365" xr:uid="{0AB86830-519C-428D-9AB0-51C8542E0A6C}"/>
    <cellStyle name="_Rid_11_xt_xm 3" xfId="10364" xr:uid="{B84801B7-92AD-4881-8050-78F519ADEE49}"/>
    <cellStyle name="_Rid_12_cl_s3" xfId="3709" xr:uid="{00000000-0005-0000-0000-00001E000000}"/>
    <cellStyle name="_Rid_12_cl_s3 2" xfId="3710" xr:uid="{00000000-0005-0000-0000-00001F000000}"/>
    <cellStyle name="_Rid_12_cl_s3 2 2" xfId="10367" xr:uid="{1C5AAD55-BF46-44DD-BB9B-11995D7D5B39}"/>
    <cellStyle name="_Rid_12_cl_s3 3" xfId="10366" xr:uid="{5E736F93-DE1E-450D-B702-99C60C1272E8}"/>
    <cellStyle name="_Rid_12_cl_s5" xfId="3711" xr:uid="{00000000-0005-0000-0000-000020000000}"/>
    <cellStyle name="_Rid_12_cl_s5 2" xfId="3712" xr:uid="{00000000-0005-0000-0000-000021000000}"/>
    <cellStyle name="_Rid_12_cl_s5 2 2" xfId="10369" xr:uid="{C838BDF7-A2EE-4576-B27E-54D8C05EC978}"/>
    <cellStyle name="_Rid_12_cl_s5 3" xfId="10368" xr:uid="{7F7D437B-F29E-40E2-AA3E-8CDFF84316AA}"/>
    <cellStyle name="_Rid_12_s0" xfId="3713" xr:uid="{00000000-0005-0000-0000-000022000000}"/>
    <cellStyle name="_Rid_12_s0 2" xfId="3714" xr:uid="{00000000-0005-0000-0000-000023000000}"/>
    <cellStyle name="_Rid_12_s1" xfId="3715" xr:uid="{00000000-0005-0000-0000-000024000000}"/>
    <cellStyle name="_Rid_12_s1 2" xfId="3716" xr:uid="{00000000-0005-0000-0000-000025000000}"/>
    <cellStyle name="_Rid_12_s2" xfId="3717" xr:uid="{00000000-0005-0000-0000-000026000000}"/>
    <cellStyle name="_Rid_12_s2 2" xfId="3718" xr:uid="{00000000-0005-0000-0000-000027000000}"/>
    <cellStyle name="_Rid_12_xt_cv_s11_s10" xfId="3719" xr:uid="{00000000-0005-0000-0000-000028000000}"/>
    <cellStyle name="_Rid_12_xt_cv_s11_s10 2" xfId="3720" xr:uid="{00000000-0005-0000-0000-000029000000}"/>
    <cellStyle name="_Rid_12_xt_cv_s12_s10" xfId="3721" xr:uid="{00000000-0005-0000-0000-00002A000000}"/>
    <cellStyle name="_Rid_12_xt_cv_s12_s10 2" xfId="3722" xr:uid="{00000000-0005-0000-0000-00002B000000}"/>
    <cellStyle name="_Rid_12_xt_cv_s13_s10" xfId="3723" xr:uid="{00000000-0005-0000-0000-00002C000000}"/>
    <cellStyle name="_Rid_12_xt_cv_s13_s10 2" xfId="3724" xr:uid="{00000000-0005-0000-0000-00002D000000}"/>
    <cellStyle name="_Rid_12_xt_cv_s14_s10" xfId="3725" xr:uid="{00000000-0005-0000-0000-00002E000000}"/>
    <cellStyle name="_Rid_12_xt_cv_s14_s10 2" xfId="3726" xr:uid="{00000000-0005-0000-0000-00002F000000}"/>
    <cellStyle name="_Rid_12_xt_cv_s15_s10" xfId="3727" xr:uid="{00000000-0005-0000-0000-000030000000}"/>
    <cellStyle name="_Rid_12_xt_cv_s15_s10 2" xfId="3728" xr:uid="{00000000-0005-0000-0000-000031000000}"/>
    <cellStyle name="_Rid_12_xt_cv_s16_s10" xfId="3729" xr:uid="{00000000-0005-0000-0000-000032000000}"/>
    <cellStyle name="_Rid_12_xt_cv_s16_s10 2" xfId="3730" xr:uid="{00000000-0005-0000-0000-000033000000}"/>
    <cellStyle name="_Rid_12_xt_cv_s17_s10" xfId="3731" xr:uid="{00000000-0005-0000-0000-000034000000}"/>
    <cellStyle name="_Rid_12_xt_cv_s17_s10 2" xfId="3732" xr:uid="{00000000-0005-0000-0000-000035000000}"/>
    <cellStyle name="_Rid_12_xt_cv_s18_s10" xfId="3733" xr:uid="{00000000-0005-0000-0000-000036000000}"/>
    <cellStyle name="_Rid_12_xt_cv_s18_s10 2" xfId="3734" xr:uid="{00000000-0005-0000-0000-000037000000}"/>
    <cellStyle name="_Rid_12_xt_cv_s20_s10" xfId="3735" xr:uid="{00000000-0005-0000-0000-000038000000}"/>
    <cellStyle name="_Rid_12_xt_cv_s20_s10 2" xfId="3736" xr:uid="{00000000-0005-0000-0000-000039000000}"/>
    <cellStyle name="_Rid_12_xt_cv_s21_s10" xfId="3737" xr:uid="{00000000-0005-0000-0000-00003A000000}"/>
    <cellStyle name="_Rid_12_xt_cv_s21_s10 2" xfId="3738" xr:uid="{00000000-0005-0000-0000-00003B000000}"/>
    <cellStyle name="_Rid_12_xt_cv_s22_s10" xfId="3739" xr:uid="{00000000-0005-0000-0000-00003C000000}"/>
    <cellStyle name="_Rid_12_xt_cv_s22_s10 2" xfId="3740" xr:uid="{00000000-0005-0000-0000-00003D000000}"/>
    <cellStyle name="_Rid_12_xt_cv_s23_s10" xfId="3741" xr:uid="{00000000-0005-0000-0000-00003E000000}"/>
    <cellStyle name="_Rid_12_xt_cv_s23_s10 2" xfId="3742" xr:uid="{00000000-0005-0000-0000-00003F000000}"/>
    <cellStyle name="_Rid_12_xt_cv_s24_s10" xfId="3743" xr:uid="{00000000-0005-0000-0000-000040000000}"/>
    <cellStyle name="_Rid_12_xt_cv_s24_s10 2" xfId="3744" xr:uid="{00000000-0005-0000-0000-000041000000}"/>
    <cellStyle name="_Rid_12_xt_cv_s25_s10" xfId="3745" xr:uid="{00000000-0005-0000-0000-000042000000}"/>
    <cellStyle name="_Rid_12_xt_cv_s25_s10 2" xfId="3746" xr:uid="{00000000-0005-0000-0000-000043000000}"/>
    <cellStyle name="_Rid_12_xt_cv_s9_s10" xfId="3747" xr:uid="{00000000-0005-0000-0000-000044000000}"/>
    <cellStyle name="_Rid_12_xt_cv_s9_s10 2" xfId="3748" xr:uid="{00000000-0005-0000-0000-000045000000}"/>
    <cellStyle name="_Rid_12_xt_ml_s19" xfId="3749" xr:uid="{00000000-0005-0000-0000-000046000000}"/>
    <cellStyle name="_Rid_12_xt_ml_s19 2" xfId="3750" xr:uid="{00000000-0005-0000-0000-000047000000}"/>
    <cellStyle name="_Rid_12_xt_ml_s19 2 2" xfId="10371" xr:uid="{02D416EA-FBCD-43D0-86CE-91C90FCF2CF5}"/>
    <cellStyle name="_Rid_12_xt_ml_s19 3" xfId="10370" xr:uid="{FFDA9081-8BDA-485B-BEC7-E19C29B9FB6B}"/>
    <cellStyle name="_Rid_12_xt_ml_s8" xfId="3751" xr:uid="{00000000-0005-0000-0000-000048000000}"/>
    <cellStyle name="_Rid_12_xt_ml_s8 2" xfId="3752" xr:uid="{00000000-0005-0000-0000-000049000000}"/>
    <cellStyle name="_Rid_12_xt_ml_s8 2 2" xfId="10373" xr:uid="{CEA4B8D0-0C9E-4F3D-A7BF-4149E2643477}"/>
    <cellStyle name="_Rid_12_xt_ml_s8 3" xfId="10372" xr:uid="{E4AB0C41-84BD-4E15-AB47-05C6BDFC9284}"/>
    <cellStyle name="_Rid_12_xt_s26" xfId="3753" xr:uid="{00000000-0005-0000-0000-00004A000000}"/>
    <cellStyle name="_Rid_12_xt_s26 2" xfId="3754" xr:uid="{00000000-0005-0000-0000-00004B000000}"/>
    <cellStyle name="_Rid_12_xt_s4" xfId="3755" xr:uid="{00000000-0005-0000-0000-00004C000000}"/>
    <cellStyle name="_Rid_12_xt_s4 2" xfId="3756" xr:uid="{00000000-0005-0000-0000-00004D000000}"/>
    <cellStyle name="_Rid_12_xt_s4 2 2" xfId="10375" xr:uid="{3C4AA791-33D1-409A-830F-AA2809E4B318}"/>
    <cellStyle name="_Rid_12_xt_s4 3" xfId="10374" xr:uid="{21B5B806-9485-40FB-8C09-0334F8AE8B2C}"/>
    <cellStyle name="_Rid_12_xt_s6" xfId="3757" xr:uid="{00000000-0005-0000-0000-00004E000000}"/>
    <cellStyle name="_Rid_12_xt_s6 2" xfId="3758" xr:uid="{00000000-0005-0000-0000-00004F000000}"/>
    <cellStyle name="_Rid_12_xt_s6 2 2" xfId="10377" xr:uid="{AB20B1F4-E624-4D06-A2E1-9C463DB9A6F6}"/>
    <cellStyle name="_Rid_12_xt_s6 3" xfId="10376" xr:uid="{7F4A1D6C-B7F3-4215-A67E-5F2844A72C56}"/>
    <cellStyle name="_Rid_12_xt_s7" xfId="3759" xr:uid="{00000000-0005-0000-0000-000050000000}"/>
    <cellStyle name="_Rid_12_xt_s7 2" xfId="3760" xr:uid="{00000000-0005-0000-0000-000051000000}"/>
    <cellStyle name="_Rid_12_xt_s7 2 2" xfId="10379" xr:uid="{9976E081-2576-4B1A-BD23-CA248F78E100}"/>
    <cellStyle name="_Rid_12_xt_s7 3" xfId="10378" xr:uid="{49473AC4-40DA-4AE0-83EF-7C120F5FDB20}"/>
    <cellStyle name="_Rid_12_xt_xm" xfId="3761" xr:uid="{00000000-0005-0000-0000-000052000000}"/>
    <cellStyle name="_Rid_12_xt_xm 2" xfId="3762" xr:uid="{00000000-0005-0000-0000-000053000000}"/>
    <cellStyle name="_Rid_12_xt_xm 2 2" xfId="10381" xr:uid="{3C80661A-BFC0-4E45-AA7C-547B1375A8A6}"/>
    <cellStyle name="_Rid_12_xt_xm 3" xfId="10380" xr:uid="{2D5CC711-ADDD-4950-A2E5-189B235EDB6A}"/>
    <cellStyle name="_Rid_13_cl_s3" xfId="3763" xr:uid="{00000000-0005-0000-0000-000054000000}"/>
    <cellStyle name="_Rid_13_cl_s3 2" xfId="3764" xr:uid="{00000000-0005-0000-0000-000055000000}"/>
    <cellStyle name="_Rid_13_cl_s3 2 2" xfId="10383" xr:uid="{F83BF358-20BB-4FB3-A9B3-CA68EBA80DED}"/>
    <cellStyle name="_Rid_13_cl_s3 3" xfId="10382" xr:uid="{66EEC0FE-ED4A-40A1-A909-B1862B1B2AE0}"/>
    <cellStyle name="_Rid_13_cl_s5" xfId="3765" xr:uid="{00000000-0005-0000-0000-000056000000}"/>
    <cellStyle name="_Rid_13_cl_s5 2" xfId="3766" xr:uid="{00000000-0005-0000-0000-000057000000}"/>
    <cellStyle name="_Rid_13_cl_s5 2 2" xfId="10385" xr:uid="{D5759DF7-550B-4D42-9936-5E8BCC20CA9A}"/>
    <cellStyle name="_Rid_13_cl_s5 3" xfId="10384" xr:uid="{3F2DF5F9-323C-4745-8C95-7EE104229A71}"/>
    <cellStyle name="_Rid_13_cl_s7" xfId="3767" xr:uid="{00000000-0005-0000-0000-000058000000}"/>
    <cellStyle name="_Rid_13_cl_s7 2" xfId="3768" xr:uid="{00000000-0005-0000-0000-000059000000}"/>
    <cellStyle name="_Rid_13_cl_s7 2 2" xfId="10387" xr:uid="{8266FF06-C4B1-47E5-BBF0-0CF880562FFA}"/>
    <cellStyle name="_Rid_13_cl_s7 3" xfId="10386" xr:uid="{5CD27EEC-8E2C-4A00-A822-8BAE5D9F048D}"/>
    <cellStyle name="_Rid_13_s0" xfId="3769" xr:uid="{00000000-0005-0000-0000-00005A000000}"/>
    <cellStyle name="_Rid_13_s0 2" xfId="3770" xr:uid="{00000000-0005-0000-0000-00005B000000}"/>
    <cellStyle name="_Rid_13_s1" xfId="3771" xr:uid="{00000000-0005-0000-0000-00005C000000}"/>
    <cellStyle name="_Rid_13_s1 2" xfId="3772" xr:uid="{00000000-0005-0000-0000-00005D000000}"/>
    <cellStyle name="_Rid_13_s2" xfId="3773" xr:uid="{00000000-0005-0000-0000-00005E000000}"/>
    <cellStyle name="_Rid_13_s2 2" xfId="3774" xr:uid="{00000000-0005-0000-0000-00005F000000}"/>
    <cellStyle name="_Rid_13_xt_cv_s10_s6" xfId="3775" xr:uid="{00000000-0005-0000-0000-000060000000}"/>
    <cellStyle name="_Rid_13_xt_cv_s10_s6 2" xfId="3776" xr:uid="{00000000-0005-0000-0000-000061000000}"/>
    <cellStyle name="_Rid_13_xt_cv_s11_s6" xfId="3777" xr:uid="{00000000-0005-0000-0000-000062000000}"/>
    <cellStyle name="_Rid_13_xt_cv_s11_s6 2" xfId="3778" xr:uid="{00000000-0005-0000-0000-000063000000}"/>
    <cellStyle name="_Rid_13_xt_cv_s12_s6" xfId="3779" xr:uid="{00000000-0005-0000-0000-000064000000}"/>
    <cellStyle name="_Rid_13_xt_cv_s12_s6 2" xfId="3780" xr:uid="{00000000-0005-0000-0000-000065000000}"/>
    <cellStyle name="_Rid_13_xt_cv_s13_s6" xfId="3781" xr:uid="{00000000-0005-0000-0000-000066000000}"/>
    <cellStyle name="_Rid_13_xt_cv_s13_s6 2" xfId="3782" xr:uid="{00000000-0005-0000-0000-000067000000}"/>
    <cellStyle name="_Rid_13_xt_cv_s14_s6" xfId="3783" xr:uid="{00000000-0005-0000-0000-000068000000}"/>
    <cellStyle name="_Rid_13_xt_cv_s14_s6 2" xfId="3784" xr:uid="{00000000-0005-0000-0000-000069000000}"/>
    <cellStyle name="_Rid_13_xt_cv_s15_s6" xfId="3785" xr:uid="{00000000-0005-0000-0000-00006A000000}"/>
    <cellStyle name="_Rid_13_xt_cv_s15_s6 2" xfId="3786" xr:uid="{00000000-0005-0000-0000-00006B000000}"/>
    <cellStyle name="_Rid_13_xt_cv_s16_s6" xfId="3787" xr:uid="{00000000-0005-0000-0000-00006C000000}"/>
    <cellStyle name="_Rid_13_xt_cv_s16_s6 2" xfId="3788" xr:uid="{00000000-0005-0000-0000-00006D000000}"/>
    <cellStyle name="_Rid_13_xt_cv_s17_s6" xfId="3789" xr:uid="{00000000-0005-0000-0000-00006E000000}"/>
    <cellStyle name="_Rid_13_xt_cv_s17_s6 2" xfId="3790" xr:uid="{00000000-0005-0000-0000-00006F000000}"/>
    <cellStyle name="_Rid_13_xt_cv_s18_s6" xfId="3791" xr:uid="{00000000-0005-0000-0000-000070000000}"/>
    <cellStyle name="_Rid_13_xt_cv_s18_s6 2" xfId="3792" xr:uid="{00000000-0005-0000-0000-000071000000}"/>
    <cellStyle name="_Rid_13_xt_cv_s20_s6" xfId="3793" xr:uid="{00000000-0005-0000-0000-000072000000}"/>
    <cellStyle name="_Rid_13_xt_cv_s20_s6 2" xfId="3794" xr:uid="{00000000-0005-0000-0000-000073000000}"/>
    <cellStyle name="_Rid_13_xt_cv_s21_s6" xfId="3795" xr:uid="{00000000-0005-0000-0000-000074000000}"/>
    <cellStyle name="_Rid_13_xt_cv_s21_s6 2" xfId="3796" xr:uid="{00000000-0005-0000-0000-000075000000}"/>
    <cellStyle name="_Rid_13_xt_cv_s22_s6" xfId="3797" xr:uid="{00000000-0005-0000-0000-000076000000}"/>
    <cellStyle name="_Rid_13_xt_cv_s22_s6 2" xfId="3798" xr:uid="{00000000-0005-0000-0000-000077000000}"/>
    <cellStyle name="_Rid_13_xt_cv_s9_s6" xfId="3799" xr:uid="{00000000-0005-0000-0000-000078000000}"/>
    <cellStyle name="_Rid_13_xt_cv_s9_s6 2" xfId="3800" xr:uid="{00000000-0005-0000-0000-000079000000}"/>
    <cellStyle name="_Rid_13_xt_ml_s19" xfId="3801" xr:uid="{00000000-0005-0000-0000-00007A000000}"/>
    <cellStyle name="_Rid_13_xt_ml_s19 2" xfId="3802" xr:uid="{00000000-0005-0000-0000-00007B000000}"/>
    <cellStyle name="_Rid_13_xt_ml_s19 2 2" xfId="10389" xr:uid="{00E4AB84-D1CB-4F34-AC81-5AC678BD5BC3}"/>
    <cellStyle name="_Rid_13_xt_ml_s19 3" xfId="10388" xr:uid="{9B0AA863-2EB5-4F45-B831-287E2A2F427E}"/>
    <cellStyle name="_Rid_13_xt_ml_s8" xfId="3803" xr:uid="{00000000-0005-0000-0000-00007C000000}"/>
    <cellStyle name="_Rid_13_xt_ml_s8 2" xfId="3804" xr:uid="{00000000-0005-0000-0000-00007D000000}"/>
    <cellStyle name="_Rid_13_xt_ml_s8 2 2" xfId="10391" xr:uid="{EB99F73D-C4D8-48F3-A42D-B59796C505A7}"/>
    <cellStyle name="_Rid_13_xt_ml_s8 3" xfId="10390" xr:uid="{E941856A-C69F-4266-B1C9-F40E50536668}"/>
    <cellStyle name="_Rid_13_xt_s23" xfId="3805" xr:uid="{00000000-0005-0000-0000-00007E000000}"/>
    <cellStyle name="_Rid_13_xt_s23 2" xfId="3806" xr:uid="{00000000-0005-0000-0000-00007F000000}"/>
    <cellStyle name="_Rid_13_xt_s4" xfId="3807" xr:uid="{00000000-0005-0000-0000-000080000000}"/>
    <cellStyle name="_Rid_13_xt_s4 2" xfId="3808" xr:uid="{00000000-0005-0000-0000-000081000000}"/>
    <cellStyle name="_Rid_13_xt_s4 2 2" xfId="10393" xr:uid="{813B781C-A6BA-420E-8095-F5093DB85624}"/>
    <cellStyle name="_Rid_13_xt_s4 3" xfId="10392" xr:uid="{6BC41575-E436-4162-BC8C-B520835C0234}"/>
    <cellStyle name="_Rid_13_xt_xm" xfId="3809" xr:uid="{00000000-0005-0000-0000-000082000000}"/>
    <cellStyle name="_Rid_13_xt_xm 2" xfId="3810" xr:uid="{00000000-0005-0000-0000-000083000000}"/>
    <cellStyle name="_Rid_13_xt_xm 2 2" xfId="10395" xr:uid="{89970B35-9004-4DE0-8424-DB0C135ADF72}"/>
    <cellStyle name="_Rid_13_xt_xm 3" xfId="10394" xr:uid="{2F3E3F7C-0970-49A9-AC7E-E3A9F25C1294}"/>
    <cellStyle name="_x0004_¥" xfId="304" xr:uid="{00000000-0005-0000-0000-000084000000}"/>
    <cellStyle name="_x0004_¥ 2" xfId="1945" xr:uid="{00000000-0005-0000-0000-000085000000}"/>
    <cellStyle name="_x0004_¥ 2 2" xfId="10397" xr:uid="{3A564F2C-4F10-417F-94D1-4A5A86D67557}"/>
    <cellStyle name="_x0004_¥ 3" xfId="10396" xr:uid="{6E27E2E4-FF2F-4CA1-AC0C-758BCA60DA82}"/>
    <cellStyle name="=C:\WINNT\SYSTEM32\COMMAND.COM" xfId="3" xr:uid="{00000000-0005-0000-0000-000086000000}"/>
    <cellStyle name="=C:\WINNT\SYSTEM32\COMMAND.COM 2" xfId="4" xr:uid="{00000000-0005-0000-0000-000087000000}"/>
    <cellStyle name="=C:\WINNT\SYSTEM32\COMMAND.COM 2 2" xfId="5" xr:uid="{00000000-0005-0000-0000-000088000000}"/>
    <cellStyle name="=C:\WINNT\SYSTEM32\COMMAND.COM 2 2 2" xfId="1943" xr:uid="{00000000-0005-0000-0000-000089000000}"/>
    <cellStyle name="=C:\WINNT\SYSTEM32\COMMAND.COM 2 3" xfId="313" xr:uid="{00000000-0005-0000-0000-00008A000000}"/>
    <cellStyle name="=C:\WINNT\SYSTEM32\COMMAND.COM 2 3 2" xfId="1944" xr:uid="{00000000-0005-0000-0000-00008B000000}"/>
    <cellStyle name="=C:\WINNT\SYSTEM32\COMMAND.COM 2 4" xfId="1942" xr:uid="{00000000-0005-0000-0000-00008C000000}"/>
    <cellStyle name="=C:\WINNT\SYSTEM32\COMMAND.COM 3" xfId="1941" xr:uid="{00000000-0005-0000-0000-00008D000000}"/>
    <cellStyle name="=C:\WINNT35\SYSTEM32\COMMAND.COM" xfId="3811" xr:uid="{00000000-0005-0000-0000-00008E000000}"/>
    <cellStyle name="=C:\WINNT35\SYSTEM32\COMMAND.COM 2" xfId="3812" xr:uid="{00000000-0005-0000-0000-00008F000000}"/>
    <cellStyle name="1 indent" xfId="330" xr:uid="{00000000-0005-0000-0000-000090000000}"/>
    <cellStyle name="2 indents" xfId="331" xr:uid="{00000000-0005-0000-0000-000091000000}"/>
    <cellStyle name="20 % - Accent1" xfId="332" xr:uid="{00000000-0005-0000-0000-000092000000}"/>
    <cellStyle name="20 % - Accent1 2" xfId="1946" xr:uid="{00000000-0005-0000-0000-000093000000}"/>
    <cellStyle name="20 % - Accent1 2 2" xfId="10399" xr:uid="{F8CE04CA-8B1A-4247-8AAD-322FBC26E8E5}"/>
    <cellStyle name="20 % - Accent1 3" xfId="10398" xr:uid="{208895AE-64BE-4C9A-8EA1-848F4CB6744C}"/>
    <cellStyle name="20 % - Accent2" xfId="333" xr:uid="{00000000-0005-0000-0000-000094000000}"/>
    <cellStyle name="20 % - Accent2 2" xfId="1947" xr:uid="{00000000-0005-0000-0000-000095000000}"/>
    <cellStyle name="20 % - Accent2 2 2" xfId="10401" xr:uid="{ED52F0EA-1345-41A4-AC6D-E0EC94F4976C}"/>
    <cellStyle name="20 % - Accent2 3" xfId="10400" xr:uid="{92296758-2E3D-468D-9867-614CFA153161}"/>
    <cellStyle name="20 % - Accent3" xfId="334" xr:uid="{00000000-0005-0000-0000-000096000000}"/>
    <cellStyle name="20 % - Accent3 2" xfId="1948" xr:uid="{00000000-0005-0000-0000-000097000000}"/>
    <cellStyle name="20 % - Accent3 2 2" xfId="10403" xr:uid="{C63DC1AD-C3C5-4298-AAD7-FE03AA2D47EF}"/>
    <cellStyle name="20 % - Accent3 3" xfId="10402" xr:uid="{CCE07DEC-0D69-44C1-B83E-80906A9AEF7F}"/>
    <cellStyle name="20 % - Accent4" xfId="335" xr:uid="{00000000-0005-0000-0000-000098000000}"/>
    <cellStyle name="20 % - Accent4 2" xfId="1949" xr:uid="{00000000-0005-0000-0000-000099000000}"/>
    <cellStyle name="20 % - Accent4 2 2" xfId="10405" xr:uid="{B0086B3F-E139-4255-8E2E-A6750304073F}"/>
    <cellStyle name="20 % - Accent4 3" xfId="10404" xr:uid="{6A46B0F4-2DEF-4479-B43C-7303E24B5398}"/>
    <cellStyle name="20 % - Accent5" xfId="336" xr:uid="{00000000-0005-0000-0000-00009A000000}"/>
    <cellStyle name="20 % - Accent5 2" xfId="1950" xr:uid="{00000000-0005-0000-0000-00009B000000}"/>
    <cellStyle name="20 % - Accent5 2 2" xfId="10407" xr:uid="{4815D7FC-5346-4DB5-800B-08464B32B295}"/>
    <cellStyle name="20 % - Accent5 3" xfId="10406" xr:uid="{99A40BD2-4B6E-44D3-B66F-E7D6070AFA2F}"/>
    <cellStyle name="20 % - Accent6" xfId="337" xr:uid="{00000000-0005-0000-0000-00009C000000}"/>
    <cellStyle name="20 % - Accent6 2" xfId="1951" xr:uid="{00000000-0005-0000-0000-00009D000000}"/>
    <cellStyle name="20 % - Accent6 2 2" xfId="10409" xr:uid="{5F4DC31E-4E94-4186-8569-57A5D8775244}"/>
    <cellStyle name="20 % - Accent6 3" xfId="10408" xr:uid="{6F90B01A-7A50-419E-A2F2-0206E49B956D}"/>
    <cellStyle name="20% - Accent1" xfId="5089" builtinId="30" customBuiltin="1"/>
    <cellStyle name="20% - Accent1 2" xfId="338" xr:uid="{00000000-0005-0000-0000-00009E000000}"/>
    <cellStyle name="20% - Accent1 2 2" xfId="1952" xr:uid="{00000000-0005-0000-0000-00009F000000}"/>
    <cellStyle name="20% - Accent1 2 2 2" xfId="10411" xr:uid="{7B18448B-51EB-4AF2-AE5C-2E397FB76268}"/>
    <cellStyle name="20% - Accent1 2 3" xfId="5202" xr:uid="{0FB546CD-96DC-4F2F-8BFC-20549A45AAAD}"/>
    <cellStyle name="20% - Accent1 2 4" xfId="10410" xr:uid="{87C73173-5492-41BD-9ABE-45EBF1CC5F23}"/>
    <cellStyle name="20% - Accent1 3" xfId="3813" xr:uid="{00000000-0005-0000-0000-0000A0000000}"/>
    <cellStyle name="20% - Accent1 3 2" xfId="10412" xr:uid="{B1671C47-0FA9-4055-88DE-4B187938E68D}"/>
    <cellStyle name="20% - Accent2" xfId="5092" builtinId="34" customBuiltin="1"/>
    <cellStyle name="20% - Accent2 2" xfId="339" xr:uid="{00000000-0005-0000-0000-0000A1000000}"/>
    <cellStyle name="20% - Accent2 2 2" xfId="1953" xr:uid="{00000000-0005-0000-0000-0000A2000000}"/>
    <cellStyle name="20% - Accent2 2 2 2" xfId="10414" xr:uid="{0DEAB5A1-158C-4353-9654-9F245E0C599B}"/>
    <cellStyle name="20% - Accent2 2 3" xfId="5203" xr:uid="{30CFBDF5-A9CA-475C-A7DA-DF20A50030F9}"/>
    <cellStyle name="20% - Accent2 2 4" xfId="10413" xr:uid="{F7949AD0-2C4C-4142-A8F6-1F039AF999F1}"/>
    <cellStyle name="20% - Accent2 3" xfId="3814" xr:uid="{00000000-0005-0000-0000-0000A3000000}"/>
    <cellStyle name="20% - Accent2 3 2" xfId="10415" xr:uid="{D89EA791-9590-4438-8E90-D9BAFB839EA2}"/>
    <cellStyle name="20% - Accent3" xfId="5095" builtinId="38" customBuiltin="1"/>
    <cellStyle name="20% - Accent3 2" xfId="340" xr:uid="{00000000-0005-0000-0000-0000A4000000}"/>
    <cellStyle name="20% - Accent3 2 2" xfId="1954" xr:uid="{00000000-0005-0000-0000-0000A5000000}"/>
    <cellStyle name="20% - Accent3 2 2 2" xfId="10417" xr:uid="{E18FF142-EAB6-44A4-B279-DEE8D6C981EB}"/>
    <cellStyle name="20% - Accent3 2 3" xfId="5204" xr:uid="{FBB7D992-D610-4F06-99FC-0797EEC84EA4}"/>
    <cellStyle name="20% - Accent3 2 4" xfId="10416" xr:uid="{C6D284B7-3F35-42F8-A3BE-E6BBE2522F55}"/>
    <cellStyle name="20% - Accent3 3" xfId="3815" xr:uid="{00000000-0005-0000-0000-0000A6000000}"/>
    <cellStyle name="20% - Accent3 3 2" xfId="10418" xr:uid="{CDA8A9D0-7B23-466D-9210-19ADB40E3B4B}"/>
    <cellStyle name="20% - Accent4" xfId="5098" builtinId="42" customBuiltin="1"/>
    <cellStyle name="20% - Accent4 2" xfId="341" xr:uid="{00000000-0005-0000-0000-0000A7000000}"/>
    <cellStyle name="20% - Accent4 2 2" xfId="1955" xr:uid="{00000000-0005-0000-0000-0000A8000000}"/>
    <cellStyle name="20% - Accent4 2 2 2" xfId="10420" xr:uid="{730FAC78-C76A-4422-90B1-A7130732AE35}"/>
    <cellStyle name="20% - Accent4 2 3" xfId="5205" xr:uid="{E471806D-BED2-4481-8FA9-5E4A9F21E08A}"/>
    <cellStyle name="20% - Accent4 2 4" xfId="10419" xr:uid="{1D2D0A71-CFFE-4F90-8594-94EE4050B417}"/>
    <cellStyle name="20% - Accent4 3" xfId="3816" xr:uid="{00000000-0005-0000-0000-0000A9000000}"/>
    <cellStyle name="20% - Accent4 3 2" xfId="10421" xr:uid="{98B0EE43-F751-47E8-B85C-48CF74ECD03F}"/>
    <cellStyle name="20% - Accent5" xfId="5101" builtinId="46" customBuiltin="1"/>
    <cellStyle name="20% - Accent5 2" xfId="342" xr:uid="{00000000-0005-0000-0000-0000AA000000}"/>
    <cellStyle name="20% - Accent5 2 2" xfId="1956" xr:uid="{00000000-0005-0000-0000-0000AB000000}"/>
    <cellStyle name="20% - Accent5 2 2 2" xfId="10423" xr:uid="{E63B9DBC-F079-4FA9-BD8D-5A6F5A23FFFB}"/>
    <cellStyle name="20% - Accent5 2 3" xfId="10422" xr:uid="{E306FBA7-020F-41B0-8C26-DD105253E23A}"/>
    <cellStyle name="20% - Accent5 3" xfId="3817" xr:uid="{00000000-0005-0000-0000-0000AC000000}"/>
    <cellStyle name="20% - Accent5 3 2" xfId="10424" xr:uid="{FAC35185-5933-4EFC-9D15-1F47A1F894AA}"/>
    <cellStyle name="20% - Accent6" xfId="5104" builtinId="50" customBuiltin="1"/>
    <cellStyle name="20% - Accent6 2" xfId="343" xr:uid="{00000000-0005-0000-0000-0000AD000000}"/>
    <cellStyle name="20% - Accent6 2 2" xfId="1957" xr:uid="{00000000-0005-0000-0000-0000AE000000}"/>
    <cellStyle name="20% - Accent6 2 2 2" xfId="10426" xr:uid="{4F8A3240-8983-4A50-891B-39729CC301E8}"/>
    <cellStyle name="20% - Accent6 2 3" xfId="5206" xr:uid="{63DD859B-0CDD-4EE5-AB30-E1FD33D8CB7C}"/>
    <cellStyle name="20% - Accent6 2 4" xfId="10425" xr:uid="{B3572139-A0B3-4E46-85B3-4D8C6FB57572}"/>
    <cellStyle name="20% - Accent6 3" xfId="3818" xr:uid="{00000000-0005-0000-0000-0000AF000000}"/>
    <cellStyle name="20% - Accent6 3 2" xfId="10427" xr:uid="{BE0C9084-36C3-43EA-9E16-E9630491A9C9}"/>
    <cellStyle name="3 indents" xfId="344" xr:uid="{00000000-0005-0000-0000-0000B0000000}"/>
    <cellStyle name="4 indents" xfId="345" xr:uid="{00000000-0005-0000-0000-0000B1000000}"/>
    <cellStyle name="40 % - Accent1" xfId="346" xr:uid="{00000000-0005-0000-0000-0000B2000000}"/>
    <cellStyle name="40 % - Accent1 2" xfId="1958" xr:uid="{00000000-0005-0000-0000-0000B3000000}"/>
    <cellStyle name="40 % - Accent1 2 2" xfId="10429" xr:uid="{DD36B928-D467-40F0-AF8D-B6D266D9A07E}"/>
    <cellStyle name="40 % - Accent1 3" xfId="10428" xr:uid="{48426F85-E2E3-48FA-AA3C-6872C7AD3D04}"/>
    <cellStyle name="40 % - Accent2" xfId="347" xr:uid="{00000000-0005-0000-0000-0000B4000000}"/>
    <cellStyle name="40 % - Accent2 2" xfId="1959" xr:uid="{00000000-0005-0000-0000-0000B5000000}"/>
    <cellStyle name="40 % - Accent2 2 2" xfId="10431" xr:uid="{8E84D81C-61D7-417E-886E-7333F2A1E8EC}"/>
    <cellStyle name="40 % - Accent2 3" xfId="10430" xr:uid="{446C6219-29E0-4976-8C98-33E1B150DEC4}"/>
    <cellStyle name="40 % - Accent3" xfId="348" xr:uid="{00000000-0005-0000-0000-0000B6000000}"/>
    <cellStyle name="40 % - Accent3 2" xfId="1960" xr:uid="{00000000-0005-0000-0000-0000B7000000}"/>
    <cellStyle name="40 % - Accent3 2 2" xfId="10433" xr:uid="{0C5E58A5-549D-4A04-A8EA-6C12C37ABADC}"/>
    <cellStyle name="40 % - Accent3 3" xfId="10432" xr:uid="{BC0F163E-5EB2-403D-BB66-985D550B518E}"/>
    <cellStyle name="40 % - Accent4" xfId="349" xr:uid="{00000000-0005-0000-0000-0000B8000000}"/>
    <cellStyle name="40 % - Accent4 2" xfId="1961" xr:uid="{00000000-0005-0000-0000-0000B9000000}"/>
    <cellStyle name="40 % - Accent4 2 2" xfId="10435" xr:uid="{5A2A1420-F338-46A3-9C63-C4B9C686F1F0}"/>
    <cellStyle name="40 % - Accent4 3" xfId="10434" xr:uid="{8A7A6329-99AB-4105-A110-7FC76E0942A3}"/>
    <cellStyle name="40 % - Accent5" xfId="350" xr:uid="{00000000-0005-0000-0000-0000BA000000}"/>
    <cellStyle name="40 % - Accent5 2" xfId="1962" xr:uid="{00000000-0005-0000-0000-0000BB000000}"/>
    <cellStyle name="40 % - Accent5 2 2" xfId="10437" xr:uid="{6CBE7C77-A046-4DA3-9D59-07C186A46C8B}"/>
    <cellStyle name="40 % - Accent5 3" xfId="10436" xr:uid="{5AD1B891-3AC8-4420-93A9-610887C9AB4C}"/>
    <cellStyle name="40 % - Accent6" xfId="351" xr:uid="{00000000-0005-0000-0000-0000BC000000}"/>
    <cellStyle name="40 % - Accent6 2" xfId="1963" xr:uid="{00000000-0005-0000-0000-0000BD000000}"/>
    <cellStyle name="40 % - Accent6 2 2" xfId="10439" xr:uid="{1149A5BB-26ED-4E37-B711-1FAB0B4D9C16}"/>
    <cellStyle name="40 % - Accent6 3" xfId="10438" xr:uid="{9B9B4F50-1D9E-457C-A024-94D09FB9E792}"/>
    <cellStyle name="40% - Accent1" xfId="5090" builtinId="31" customBuiltin="1"/>
    <cellStyle name="40% - Accent1 2" xfId="352" xr:uid="{00000000-0005-0000-0000-0000BE000000}"/>
    <cellStyle name="40% - Accent1 2 2" xfId="1964" xr:uid="{00000000-0005-0000-0000-0000BF000000}"/>
    <cellStyle name="40% - Accent1 2 2 2" xfId="10441" xr:uid="{49739BDA-2567-4E96-823B-306A993D62B4}"/>
    <cellStyle name="40% - Accent1 2 3" xfId="5207" xr:uid="{8FEC8921-39DE-4313-8C24-08CFEE812D6B}"/>
    <cellStyle name="40% - Accent1 2 4" xfId="10440" xr:uid="{B17FA6B9-97E2-4EA8-ADA2-DFAA467A750E}"/>
    <cellStyle name="40% - Accent1 3" xfId="3819" xr:uid="{00000000-0005-0000-0000-0000C0000000}"/>
    <cellStyle name="40% - Accent1 3 2" xfId="10442" xr:uid="{9F4ABD4D-B633-4B6A-B85E-E2497FEC7B63}"/>
    <cellStyle name="40% - Accent2" xfId="5093" builtinId="35" customBuiltin="1"/>
    <cellStyle name="40% - Accent2 2" xfId="353" xr:uid="{00000000-0005-0000-0000-0000C1000000}"/>
    <cellStyle name="40% - Accent2 2 2" xfId="1965" xr:uid="{00000000-0005-0000-0000-0000C2000000}"/>
    <cellStyle name="40% - Accent2 2 2 2" xfId="10444" xr:uid="{69A49C5A-34C2-45DB-A802-4C7146184148}"/>
    <cellStyle name="40% - Accent2 2 3" xfId="10443" xr:uid="{4786DCCC-696E-4ABC-A73C-92AF4D63AFB2}"/>
    <cellStyle name="40% - Accent2 3" xfId="3820" xr:uid="{00000000-0005-0000-0000-0000C3000000}"/>
    <cellStyle name="40% - Accent2 3 2" xfId="10445" xr:uid="{00C2D0F0-C807-425D-9462-79978973F4B8}"/>
    <cellStyle name="40% - Accent3" xfId="5096" builtinId="39" customBuiltin="1"/>
    <cellStyle name="40% - Accent3 2" xfId="354" xr:uid="{00000000-0005-0000-0000-0000C4000000}"/>
    <cellStyle name="40% - Accent3 2 2" xfId="1966" xr:uid="{00000000-0005-0000-0000-0000C5000000}"/>
    <cellStyle name="40% - Accent3 2 2 2" xfId="10447" xr:uid="{A89F808C-6C26-4BB9-AB91-9883848B50EA}"/>
    <cellStyle name="40% - Accent3 2 3" xfId="5208" xr:uid="{DB7080D1-F064-4E37-A663-05EA9AF85CA9}"/>
    <cellStyle name="40% - Accent3 2 4" xfId="10446" xr:uid="{3ADBCB8D-32F6-42AF-802A-AC352FAF97F5}"/>
    <cellStyle name="40% - Accent3 3" xfId="3821" xr:uid="{00000000-0005-0000-0000-0000C6000000}"/>
    <cellStyle name="40% - Accent3 3 2" xfId="10448" xr:uid="{9AE1A833-79D6-40BA-A37E-6BFBFD498BBC}"/>
    <cellStyle name="40% - Accent4" xfId="5099" builtinId="43" customBuiltin="1"/>
    <cellStyle name="40% - Accent4 2" xfId="355" xr:uid="{00000000-0005-0000-0000-0000C7000000}"/>
    <cellStyle name="40% - Accent4 2 2" xfId="1967" xr:uid="{00000000-0005-0000-0000-0000C8000000}"/>
    <cellStyle name="40% - Accent4 2 2 2" xfId="10450" xr:uid="{19E8748D-4DC5-4991-A646-EB334D7CAFD4}"/>
    <cellStyle name="40% - Accent4 2 3" xfId="5209" xr:uid="{3B13DD89-765C-47AD-ACEC-9E1DD78B1B84}"/>
    <cellStyle name="40% - Accent4 2 4" xfId="10449" xr:uid="{66C15940-0C4D-456C-BAC8-000AA08E678F}"/>
    <cellStyle name="40% - Accent4 3" xfId="3822" xr:uid="{00000000-0005-0000-0000-0000C9000000}"/>
    <cellStyle name="40% - Accent4 3 2" xfId="10451" xr:uid="{9E33C755-E77C-49F4-BBA6-D91D491598E4}"/>
    <cellStyle name="40% - Accent5" xfId="5102" builtinId="47" customBuiltin="1"/>
    <cellStyle name="40% - Accent5 2" xfId="356" xr:uid="{00000000-0005-0000-0000-0000CA000000}"/>
    <cellStyle name="40% - Accent5 2 2" xfId="1968" xr:uid="{00000000-0005-0000-0000-0000CB000000}"/>
    <cellStyle name="40% - Accent5 2 2 2" xfId="10453" xr:uid="{0EECC988-D420-4179-A83A-86A3F8149B41}"/>
    <cellStyle name="40% - Accent5 2 3" xfId="10452" xr:uid="{DC3475B8-F8CA-4837-B6EB-7C94FCBB316E}"/>
    <cellStyle name="40% - Accent5 3" xfId="3823" xr:uid="{00000000-0005-0000-0000-0000CC000000}"/>
    <cellStyle name="40% - Accent5 3 2" xfId="10454" xr:uid="{29259406-69AA-4785-93AD-921136D13B01}"/>
    <cellStyle name="40% - Accent6" xfId="5105" builtinId="51" customBuiltin="1"/>
    <cellStyle name="40% - Accent6 2" xfId="357" xr:uid="{00000000-0005-0000-0000-0000CD000000}"/>
    <cellStyle name="40% - Accent6 2 2" xfId="1969" xr:uid="{00000000-0005-0000-0000-0000CE000000}"/>
    <cellStyle name="40% - Accent6 2 2 2" xfId="10456" xr:uid="{7E27DAA6-A813-4F23-B0A8-3E50351FAB23}"/>
    <cellStyle name="40% - Accent6 2 3" xfId="5210" xr:uid="{EDB11EDE-6EEA-4FF7-B133-8971CA1FDD15}"/>
    <cellStyle name="40% - Accent6 2 4" xfId="10455" xr:uid="{CE54F258-81E6-4530-B1EA-9A0C0FCC0D1D}"/>
    <cellStyle name="40% - Accent6 3" xfId="3824" xr:uid="{00000000-0005-0000-0000-0000CF000000}"/>
    <cellStyle name="40% - Accent6 3 2" xfId="10457" xr:uid="{DC09DDB7-F769-4613-BDAD-12F20211F6FF}"/>
    <cellStyle name="5 indents" xfId="358" xr:uid="{00000000-0005-0000-0000-0000D0000000}"/>
    <cellStyle name="60 % - Accent1" xfId="359" xr:uid="{00000000-0005-0000-0000-0000D1000000}"/>
    <cellStyle name="60 % - Accent1 2" xfId="1970" xr:uid="{00000000-0005-0000-0000-0000D2000000}"/>
    <cellStyle name="60 % - Accent1 2 2" xfId="10459" xr:uid="{47CD893F-DD90-4494-B455-0CA8D7063117}"/>
    <cellStyle name="60 % - Accent1 3" xfId="10458" xr:uid="{FC4C7F83-C79A-4E65-BCDD-7D3B4B237AB9}"/>
    <cellStyle name="60 % - Accent2" xfId="360" xr:uid="{00000000-0005-0000-0000-0000D3000000}"/>
    <cellStyle name="60 % - Accent2 2" xfId="1971" xr:uid="{00000000-0005-0000-0000-0000D4000000}"/>
    <cellStyle name="60 % - Accent2 2 2" xfId="10461" xr:uid="{64F5366A-78B4-4132-BE16-7C4ABAD900E8}"/>
    <cellStyle name="60 % - Accent2 3" xfId="10460" xr:uid="{5FCD9E1C-7CC2-4821-A84D-F9F650F1DB9B}"/>
    <cellStyle name="60 % - Accent3" xfId="361" xr:uid="{00000000-0005-0000-0000-0000D5000000}"/>
    <cellStyle name="60 % - Accent3 2" xfId="1972" xr:uid="{00000000-0005-0000-0000-0000D6000000}"/>
    <cellStyle name="60 % - Accent3 2 2" xfId="10463" xr:uid="{6A9C7711-052C-4D85-8B17-216EFAD83AE3}"/>
    <cellStyle name="60 % - Accent3 3" xfId="10462" xr:uid="{27490990-77CF-4D32-A9FD-87001257E690}"/>
    <cellStyle name="60 % - Accent4" xfId="362" xr:uid="{00000000-0005-0000-0000-0000D7000000}"/>
    <cellStyle name="60 % - Accent4 2" xfId="1973" xr:uid="{00000000-0005-0000-0000-0000D8000000}"/>
    <cellStyle name="60 % - Accent4 2 2" xfId="10465" xr:uid="{227E14F3-07BD-4EB5-8BA5-E3DFE2DCCD63}"/>
    <cellStyle name="60 % - Accent4 3" xfId="10464" xr:uid="{22E9C9D5-623F-4268-A1E5-736FB79ECE86}"/>
    <cellStyle name="60 % - Accent5" xfId="363" xr:uid="{00000000-0005-0000-0000-0000D9000000}"/>
    <cellStyle name="60 % - Accent5 2" xfId="1974" xr:uid="{00000000-0005-0000-0000-0000DA000000}"/>
    <cellStyle name="60 % - Accent5 2 2" xfId="10467" xr:uid="{5686A79C-3A5D-4CB3-B4E6-C029623A41C6}"/>
    <cellStyle name="60 % - Accent5 3" xfId="10466" xr:uid="{188C6D76-76AD-4D0E-BADD-5928E62D9FD9}"/>
    <cellStyle name="60 % - Accent6" xfId="364" xr:uid="{00000000-0005-0000-0000-0000DB000000}"/>
    <cellStyle name="60 % - Accent6 2" xfId="1975" xr:uid="{00000000-0005-0000-0000-0000DC000000}"/>
    <cellStyle name="60 % - Accent6 2 2" xfId="10469" xr:uid="{BCAA0D11-68B9-4717-86FA-C1475969C059}"/>
    <cellStyle name="60 % - Accent6 3" xfId="10468" xr:uid="{C5DCF8C0-3D73-45BA-A06A-52298CA29838}"/>
    <cellStyle name="60% - Accent1 2" xfId="365" xr:uid="{00000000-0005-0000-0000-0000DD000000}"/>
    <cellStyle name="60% - Accent1 2 2" xfId="1976" xr:uid="{00000000-0005-0000-0000-0000DE000000}"/>
    <cellStyle name="60% - Accent1 2 2 2" xfId="10471" xr:uid="{8039C5C4-B5A9-409E-8B2B-C08A7B92A21F}"/>
    <cellStyle name="60% - Accent1 2 3" xfId="5211" xr:uid="{DB6C5E03-941B-4D73-86D2-74CC36F21484}"/>
    <cellStyle name="60% - Accent1 2 4" xfId="10470" xr:uid="{4829E473-DB17-4DF5-9E71-C6C4B654C048}"/>
    <cellStyle name="60% - Accent1 3" xfId="3825" xr:uid="{00000000-0005-0000-0000-0000DF000000}"/>
    <cellStyle name="60% - Accent1 3 2" xfId="10472" xr:uid="{FE62E587-C055-4E5C-A079-AAFBE4782F93}"/>
    <cellStyle name="60% - Accent1 4" xfId="5108" xr:uid="{D86E24B2-FAE3-40F4-B5AF-B6B1714A0A55}"/>
    <cellStyle name="60% - Accent2 2" xfId="366" xr:uid="{00000000-0005-0000-0000-0000E0000000}"/>
    <cellStyle name="60% - Accent2 2 2" xfId="1977" xr:uid="{00000000-0005-0000-0000-0000E1000000}"/>
    <cellStyle name="60% - Accent2 2 2 2" xfId="10474" xr:uid="{59BA8199-2DC2-43A9-88EE-B224BB108096}"/>
    <cellStyle name="60% - Accent2 2 3" xfId="10473" xr:uid="{24EC01C7-C5E5-4D02-A0B8-0DFB89C8DC8E}"/>
    <cellStyle name="60% - Accent2 3" xfId="3826" xr:uid="{00000000-0005-0000-0000-0000E2000000}"/>
    <cellStyle name="60% - Accent2 3 2" xfId="10475" xr:uid="{1D1DF1A3-3891-4396-9684-113CD986FAED}"/>
    <cellStyle name="60% - Accent2 4" xfId="5109" xr:uid="{2A4BE7B9-7329-40CE-916B-6B8424282E20}"/>
    <cellStyle name="60% - Accent3 2" xfId="367" xr:uid="{00000000-0005-0000-0000-0000E3000000}"/>
    <cellStyle name="60% - Accent3 2 2" xfId="1978" xr:uid="{00000000-0005-0000-0000-0000E4000000}"/>
    <cellStyle name="60% - Accent3 2 2 2" xfId="10477" xr:uid="{2F6AC5D6-623E-4E2B-8C16-8C5CB2DFC0FA}"/>
    <cellStyle name="60% - Accent3 2 3" xfId="5212" xr:uid="{C94C8342-A1E4-4FEA-AAF4-0CA3AEF564A5}"/>
    <cellStyle name="60% - Accent3 2 4" xfId="10476" xr:uid="{7C4249E1-8E8C-4989-9D64-F97B0C9CF18C}"/>
    <cellStyle name="60% - Accent3 3" xfId="3827" xr:uid="{00000000-0005-0000-0000-0000E5000000}"/>
    <cellStyle name="60% - Accent3 3 2" xfId="10478" xr:uid="{FADC8D1E-D338-4813-B4F9-D9EE15C9B292}"/>
    <cellStyle name="60% - Accent3 4" xfId="5110" xr:uid="{A72926E3-C294-421E-A03A-C8DD718C1DDF}"/>
    <cellStyle name="60% - Accent4 2" xfId="368" xr:uid="{00000000-0005-0000-0000-0000E6000000}"/>
    <cellStyle name="60% - Accent4 2 2" xfId="1979" xr:uid="{00000000-0005-0000-0000-0000E7000000}"/>
    <cellStyle name="60% - Accent4 2 2 2" xfId="10480" xr:uid="{C4921BC8-3CB0-450C-A284-3AFD509B823A}"/>
    <cellStyle name="60% - Accent4 2 3" xfId="5213" xr:uid="{47066FB8-5354-4D14-9096-6722552F3566}"/>
    <cellStyle name="60% - Accent4 2 4" xfId="10479" xr:uid="{48076AE2-B565-4EBE-A8E7-9B2C1E6AED48}"/>
    <cellStyle name="60% - Accent4 3" xfId="3828" xr:uid="{00000000-0005-0000-0000-0000E8000000}"/>
    <cellStyle name="60% - Accent4 3 2" xfId="10481" xr:uid="{AA61A448-999D-4133-B411-54E9CA8543C8}"/>
    <cellStyle name="60% - Accent4 4" xfId="5111" xr:uid="{D3AAED09-59D7-45AB-90ED-24108AEF90D2}"/>
    <cellStyle name="60% - Accent5 2" xfId="369" xr:uid="{00000000-0005-0000-0000-0000E9000000}"/>
    <cellStyle name="60% - Accent5 2 2" xfId="1980" xr:uid="{00000000-0005-0000-0000-0000EA000000}"/>
    <cellStyle name="60% - Accent5 2 2 2" xfId="10483" xr:uid="{EF520498-1BD8-4C49-BD25-D08BA0406E46}"/>
    <cellStyle name="60% - Accent5 2 3" xfId="10482" xr:uid="{57F19CBF-367C-4B4D-9D4C-374BD2FF545B}"/>
    <cellStyle name="60% - Accent5 3" xfId="3829" xr:uid="{00000000-0005-0000-0000-0000EB000000}"/>
    <cellStyle name="60% - Accent5 3 2" xfId="10484" xr:uid="{7E66E8C9-C974-40C5-A0D9-E2FEBB02CA7E}"/>
    <cellStyle name="60% - Accent5 4" xfId="5112" xr:uid="{A24240BB-3174-4CF0-993B-2D8059DAC6FE}"/>
    <cellStyle name="60% - Accent6 2" xfId="370" xr:uid="{00000000-0005-0000-0000-0000EC000000}"/>
    <cellStyle name="60% - Accent6 2 2" xfId="1981" xr:uid="{00000000-0005-0000-0000-0000ED000000}"/>
    <cellStyle name="60% - Accent6 2 2 2" xfId="10486" xr:uid="{CA6BEB62-3278-4424-ADCC-C46445A1CED7}"/>
    <cellStyle name="60% - Accent6 2 3" xfId="5214" xr:uid="{2052EA9A-D050-4435-993E-499CAD514F66}"/>
    <cellStyle name="60% - Accent6 2 4" xfId="10485" xr:uid="{C2AEC708-6DD2-4F18-BA5D-B8CDDEAA9755}"/>
    <cellStyle name="60% - Accent6 3" xfId="3830" xr:uid="{00000000-0005-0000-0000-0000EE000000}"/>
    <cellStyle name="60% - Accent6 3 2" xfId="10487" xr:uid="{D292D3AD-91CC-4F92-8CED-77169A76F155}"/>
    <cellStyle name="60% - Accent6 4" xfId="5113" xr:uid="{65F452BC-6D0E-4A1D-AE6A-0D12158827C4}"/>
    <cellStyle name="Accent1" xfId="3676" builtinId="29" customBuiltin="1"/>
    <cellStyle name="Accent1 - 20 %" xfId="371" xr:uid="{00000000-0005-0000-0000-0000F0000000}"/>
    <cellStyle name="Accent1 - 20 % 2" xfId="1982" xr:uid="{00000000-0005-0000-0000-0000F1000000}"/>
    <cellStyle name="Accent1 - 20%" xfId="5215" xr:uid="{25905404-FF5C-48C4-9B70-295785FAE552}"/>
    <cellStyle name="Accent1 - 40 %" xfId="372" xr:uid="{00000000-0005-0000-0000-0000F2000000}"/>
    <cellStyle name="Accent1 - 40 % 2" xfId="1983" xr:uid="{00000000-0005-0000-0000-0000F3000000}"/>
    <cellStyle name="Accent1 - 40%" xfId="5216" xr:uid="{3CC99D07-2994-4A1D-A50A-6F0AB2F5F088}"/>
    <cellStyle name="Accent1 - 60 %" xfId="373" xr:uid="{00000000-0005-0000-0000-0000F4000000}"/>
    <cellStyle name="Accent1 - 60 % 2" xfId="1984" xr:uid="{00000000-0005-0000-0000-0000F5000000}"/>
    <cellStyle name="Accent1 - 60%" xfId="5217" xr:uid="{F02F27A4-65EE-40E8-BD15-4F018F33BB7F}"/>
    <cellStyle name="Accent1 10" xfId="374" xr:uid="{00000000-0005-0000-0000-0000F6000000}"/>
    <cellStyle name="Accent1 10 2" xfId="1985" xr:uid="{00000000-0005-0000-0000-0000F7000000}"/>
    <cellStyle name="Accent1 10 2 2" xfId="10489" xr:uid="{7B85EC22-9922-4695-886A-AFC2ADAF7591}"/>
    <cellStyle name="Accent1 10 3" xfId="10488" xr:uid="{10597F9D-2913-4316-AFEF-0505523B0DF6}"/>
    <cellStyle name="Accent1 100" xfId="375" xr:uid="{00000000-0005-0000-0000-0000F8000000}"/>
    <cellStyle name="Accent1 100 2" xfId="1986" xr:uid="{00000000-0005-0000-0000-0000F9000000}"/>
    <cellStyle name="Accent1 100 2 2" xfId="10491" xr:uid="{BA20AD05-7ECC-4F80-A3AF-8059498C5556}"/>
    <cellStyle name="Accent1 100 3" xfId="10490" xr:uid="{78F1F317-7DD1-44DC-89E8-C7EC3181830C}"/>
    <cellStyle name="Accent1 101" xfId="376" xr:uid="{00000000-0005-0000-0000-0000FA000000}"/>
    <cellStyle name="Accent1 101 2" xfId="1987" xr:uid="{00000000-0005-0000-0000-0000FB000000}"/>
    <cellStyle name="Accent1 101 2 2" xfId="10493" xr:uid="{6444D843-E2D7-4E66-8FD4-E06B64072A9E}"/>
    <cellStyle name="Accent1 101 3" xfId="10492" xr:uid="{73B62B70-CA63-4021-8E3A-5202742BF14E}"/>
    <cellStyle name="Accent1 102" xfId="377" xr:uid="{00000000-0005-0000-0000-0000FC000000}"/>
    <cellStyle name="Accent1 102 2" xfId="1988" xr:uid="{00000000-0005-0000-0000-0000FD000000}"/>
    <cellStyle name="Accent1 102 2 2" xfId="10495" xr:uid="{DF9A4B95-4D28-4A10-8DBD-CDC0BDB23F03}"/>
    <cellStyle name="Accent1 102 3" xfId="10494" xr:uid="{32990104-2332-4A5D-9E66-34D597B13909}"/>
    <cellStyle name="Accent1 103" xfId="378" xr:uid="{00000000-0005-0000-0000-0000FE000000}"/>
    <cellStyle name="Accent1 103 2" xfId="1989" xr:uid="{00000000-0005-0000-0000-0000FF000000}"/>
    <cellStyle name="Accent1 103 2 2" xfId="10497" xr:uid="{B1CC259C-0936-44D1-879E-990794460734}"/>
    <cellStyle name="Accent1 103 3" xfId="10496" xr:uid="{2213C776-B46C-4BA5-B219-64F565DCFFB7}"/>
    <cellStyle name="Accent1 104" xfId="379" xr:uid="{00000000-0005-0000-0000-000000010000}"/>
    <cellStyle name="Accent1 104 2" xfId="1990" xr:uid="{00000000-0005-0000-0000-000001010000}"/>
    <cellStyle name="Accent1 104 2 2" xfId="10499" xr:uid="{268FB25E-F7F7-4109-98AB-49CEA6E529F0}"/>
    <cellStyle name="Accent1 104 3" xfId="10498" xr:uid="{185DE950-612F-450F-AE14-A2B820240CE3}"/>
    <cellStyle name="Accent1 105" xfId="380" xr:uid="{00000000-0005-0000-0000-000002010000}"/>
    <cellStyle name="Accent1 105 2" xfId="1991" xr:uid="{00000000-0005-0000-0000-000003010000}"/>
    <cellStyle name="Accent1 105 2 2" xfId="10501" xr:uid="{C7AE8CC7-B371-4F0C-A091-DB9EB7141B88}"/>
    <cellStyle name="Accent1 105 3" xfId="10500" xr:uid="{105FE31A-7A88-4F49-808C-D4864DE1AEAD}"/>
    <cellStyle name="Accent1 106" xfId="381" xr:uid="{00000000-0005-0000-0000-000004010000}"/>
    <cellStyle name="Accent1 106 2" xfId="1992" xr:uid="{00000000-0005-0000-0000-000005010000}"/>
    <cellStyle name="Accent1 106 2 2" xfId="10503" xr:uid="{F5EF6841-4913-423E-9944-B2D52BE7DBDC}"/>
    <cellStyle name="Accent1 106 3" xfId="10502" xr:uid="{F0FF5042-0731-4E63-A7C7-54681DEDA55D}"/>
    <cellStyle name="Accent1 107" xfId="382" xr:uid="{00000000-0005-0000-0000-000006010000}"/>
    <cellStyle name="Accent1 107 2" xfId="1993" xr:uid="{00000000-0005-0000-0000-000007010000}"/>
    <cellStyle name="Accent1 107 2 2" xfId="10505" xr:uid="{30B0ADAE-FA87-49FB-9794-361C654450A5}"/>
    <cellStyle name="Accent1 107 3" xfId="10504" xr:uid="{373433E6-EDCE-4E2F-BFCD-A07688130988}"/>
    <cellStyle name="Accent1 108" xfId="383" xr:uid="{00000000-0005-0000-0000-000008010000}"/>
    <cellStyle name="Accent1 108 2" xfId="1994" xr:uid="{00000000-0005-0000-0000-000009010000}"/>
    <cellStyle name="Accent1 108 2 2" xfId="10507" xr:uid="{37EA9ED5-41C8-405F-86D2-939FF23FF651}"/>
    <cellStyle name="Accent1 108 3" xfId="10506" xr:uid="{86014868-87C4-4C6A-936F-1540CEC9371D}"/>
    <cellStyle name="Accent1 109" xfId="384" xr:uid="{00000000-0005-0000-0000-00000A010000}"/>
    <cellStyle name="Accent1 109 2" xfId="1995" xr:uid="{00000000-0005-0000-0000-00000B010000}"/>
    <cellStyle name="Accent1 109 2 2" xfId="10509" xr:uid="{C5164731-665E-4C30-B9F7-4963EFE6C293}"/>
    <cellStyle name="Accent1 109 3" xfId="10508" xr:uid="{F720CA52-89A9-4412-8624-C483CC8468D2}"/>
    <cellStyle name="Accent1 11" xfId="385" xr:uid="{00000000-0005-0000-0000-00000C010000}"/>
    <cellStyle name="Accent1 11 2" xfId="1996" xr:uid="{00000000-0005-0000-0000-00000D010000}"/>
    <cellStyle name="Accent1 11 2 2" xfId="10511" xr:uid="{05685E0E-3C84-4805-8DFF-65DFC6544DB6}"/>
    <cellStyle name="Accent1 11 3" xfId="10510" xr:uid="{BE56D5B2-594B-4D13-A54E-FEE1E4C78FAC}"/>
    <cellStyle name="Accent1 110" xfId="386" xr:uid="{00000000-0005-0000-0000-00000E010000}"/>
    <cellStyle name="Accent1 110 2" xfId="1997" xr:uid="{00000000-0005-0000-0000-00000F010000}"/>
    <cellStyle name="Accent1 110 2 2" xfId="10513" xr:uid="{FA90CF72-D644-428C-A9D8-60460CBC5361}"/>
    <cellStyle name="Accent1 110 3" xfId="10512" xr:uid="{CA76CAE0-8BDD-4F0F-8691-E30D1D0E492E}"/>
    <cellStyle name="Accent1 111" xfId="387" xr:uid="{00000000-0005-0000-0000-000010010000}"/>
    <cellStyle name="Accent1 111 2" xfId="1998" xr:uid="{00000000-0005-0000-0000-000011010000}"/>
    <cellStyle name="Accent1 111 2 2" xfId="10515" xr:uid="{192AA267-0890-4854-9532-9511C8B49732}"/>
    <cellStyle name="Accent1 111 3" xfId="10514" xr:uid="{59A7E684-EEFC-4B3E-A88E-436241E28734}"/>
    <cellStyle name="Accent1 112" xfId="388" xr:uid="{00000000-0005-0000-0000-000012010000}"/>
    <cellStyle name="Accent1 112 2" xfId="1999" xr:uid="{00000000-0005-0000-0000-000013010000}"/>
    <cellStyle name="Accent1 112 2 2" xfId="10517" xr:uid="{FC399AC2-2D0E-4F5D-8682-9CC279F89A51}"/>
    <cellStyle name="Accent1 112 3" xfId="10516" xr:uid="{E167A4B3-CE2A-43E9-A91C-F65F58689505}"/>
    <cellStyle name="Accent1 113" xfId="389" xr:uid="{00000000-0005-0000-0000-000014010000}"/>
    <cellStyle name="Accent1 113 2" xfId="2000" xr:uid="{00000000-0005-0000-0000-000015010000}"/>
    <cellStyle name="Accent1 113 2 2" xfId="10519" xr:uid="{7F4615B1-4029-41FA-A938-94BBDE19ACA7}"/>
    <cellStyle name="Accent1 113 3" xfId="10518" xr:uid="{68B0BD7B-10C6-4B94-98C8-64D28917EEC0}"/>
    <cellStyle name="Accent1 114" xfId="390" xr:uid="{00000000-0005-0000-0000-000016010000}"/>
    <cellStyle name="Accent1 114 2" xfId="2001" xr:uid="{00000000-0005-0000-0000-000017010000}"/>
    <cellStyle name="Accent1 114 2 2" xfId="10521" xr:uid="{8E667A45-4557-4780-8CDC-05E0C97C7099}"/>
    <cellStyle name="Accent1 114 3" xfId="10520" xr:uid="{F4AEF8DE-67E5-499C-A6EA-F2670928DA0B}"/>
    <cellStyle name="Accent1 115" xfId="391" xr:uid="{00000000-0005-0000-0000-000018010000}"/>
    <cellStyle name="Accent1 115 2" xfId="2002" xr:uid="{00000000-0005-0000-0000-000019010000}"/>
    <cellStyle name="Accent1 115 2 2" xfId="10523" xr:uid="{547AF898-EFB7-4D3E-92D9-2F4773652FD0}"/>
    <cellStyle name="Accent1 115 3" xfId="10522" xr:uid="{1E9930BA-9DAA-44B6-B5AD-BD176666F534}"/>
    <cellStyle name="Accent1 116" xfId="392" xr:uid="{00000000-0005-0000-0000-00001A010000}"/>
    <cellStyle name="Accent1 116 2" xfId="2003" xr:uid="{00000000-0005-0000-0000-00001B010000}"/>
    <cellStyle name="Accent1 116 2 2" xfId="10525" xr:uid="{0F0AD71A-E111-4227-9078-02663246021B}"/>
    <cellStyle name="Accent1 116 3" xfId="10524" xr:uid="{F23E44DD-3C2B-465F-9489-FE825108410B}"/>
    <cellStyle name="Accent1 117" xfId="393" xr:uid="{00000000-0005-0000-0000-00001C010000}"/>
    <cellStyle name="Accent1 117 2" xfId="2004" xr:uid="{00000000-0005-0000-0000-00001D010000}"/>
    <cellStyle name="Accent1 117 2 2" xfId="10527" xr:uid="{3FC7C7C7-27B2-40C4-8FCA-285AE861561C}"/>
    <cellStyle name="Accent1 117 3" xfId="10526" xr:uid="{846119B5-734B-4C5B-82AC-554702F11467}"/>
    <cellStyle name="Accent1 118" xfId="394" xr:uid="{00000000-0005-0000-0000-00001E010000}"/>
    <cellStyle name="Accent1 118 2" xfId="2005" xr:uid="{00000000-0005-0000-0000-00001F010000}"/>
    <cellStyle name="Accent1 118 2 2" xfId="10529" xr:uid="{50FBA5F9-BF9F-4FD7-9D73-FC15F5355435}"/>
    <cellStyle name="Accent1 118 3" xfId="10528" xr:uid="{6E8D2626-BDE9-490E-8279-DCCED17AE0BA}"/>
    <cellStyle name="Accent1 119" xfId="395" xr:uid="{00000000-0005-0000-0000-000020010000}"/>
    <cellStyle name="Accent1 119 2" xfId="2006" xr:uid="{00000000-0005-0000-0000-000021010000}"/>
    <cellStyle name="Accent1 119 2 2" xfId="10531" xr:uid="{6607522F-035E-4EED-A87F-F91C0690A374}"/>
    <cellStyle name="Accent1 119 3" xfId="10530" xr:uid="{5C674BA4-5B15-4F46-AA02-C8B1B05B3A49}"/>
    <cellStyle name="Accent1 12" xfId="396" xr:uid="{00000000-0005-0000-0000-000022010000}"/>
    <cellStyle name="Accent1 12 2" xfId="2007" xr:uid="{00000000-0005-0000-0000-000023010000}"/>
    <cellStyle name="Accent1 12 2 2" xfId="10533" xr:uid="{81D2DD98-E9AC-40AD-A6FE-53B86678E1DF}"/>
    <cellStyle name="Accent1 12 3" xfId="10532" xr:uid="{474217D1-720A-44A1-826D-74413C997218}"/>
    <cellStyle name="Accent1 120" xfId="397" xr:uid="{00000000-0005-0000-0000-000024010000}"/>
    <cellStyle name="Accent1 120 2" xfId="2008" xr:uid="{00000000-0005-0000-0000-000025010000}"/>
    <cellStyle name="Accent1 120 2 2" xfId="10535" xr:uid="{5EC0012F-4704-4520-B489-61643189E177}"/>
    <cellStyle name="Accent1 120 3" xfId="10534" xr:uid="{354D1A85-4982-415C-85C3-D25598151F72}"/>
    <cellStyle name="Accent1 121" xfId="398" xr:uid="{00000000-0005-0000-0000-000026010000}"/>
    <cellStyle name="Accent1 121 2" xfId="2009" xr:uid="{00000000-0005-0000-0000-000027010000}"/>
    <cellStyle name="Accent1 121 2 2" xfId="10537" xr:uid="{13398AF1-78F7-40C8-AD34-9AAB14ADCF1B}"/>
    <cellStyle name="Accent1 121 3" xfId="10536" xr:uid="{E200D606-1393-4631-9606-BA133C529521}"/>
    <cellStyle name="Accent1 122" xfId="399" xr:uid="{00000000-0005-0000-0000-000028010000}"/>
    <cellStyle name="Accent1 122 2" xfId="2010" xr:uid="{00000000-0005-0000-0000-000029010000}"/>
    <cellStyle name="Accent1 122 2 2" xfId="10539" xr:uid="{A411BCA6-B059-47FB-87FD-BF1E563210B2}"/>
    <cellStyle name="Accent1 122 3" xfId="10538" xr:uid="{B9391F62-F6AB-4EC1-B9D1-1C08361372FF}"/>
    <cellStyle name="Accent1 123" xfId="400" xr:uid="{00000000-0005-0000-0000-00002A010000}"/>
    <cellStyle name="Accent1 123 2" xfId="2011" xr:uid="{00000000-0005-0000-0000-00002B010000}"/>
    <cellStyle name="Accent1 123 2 2" xfId="10541" xr:uid="{BE28B23F-4693-4A96-AB97-F5C6D6794FF5}"/>
    <cellStyle name="Accent1 123 3" xfId="10540" xr:uid="{D4FE4890-0F0D-4D7E-BEC4-6F435938742B}"/>
    <cellStyle name="Accent1 124" xfId="401" xr:uid="{00000000-0005-0000-0000-00002C010000}"/>
    <cellStyle name="Accent1 124 2" xfId="2012" xr:uid="{00000000-0005-0000-0000-00002D010000}"/>
    <cellStyle name="Accent1 124 2 2" xfId="10543" xr:uid="{BE77D4CE-289B-481F-A19D-0EA3AB19D554}"/>
    <cellStyle name="Accent1 124 3" xfId="10542" xr:uid="{590CAF69-EAE7-4BFB-A1C4-955D96535F38}"/>
    <cellStyle name="Accent1 125" xfId="402" xr:uid="{00000000-0005-0000-0000-00002E010000}"/>
    <cellStyle name="Accent1 125 2" xfId="2013" xr:uid="{00000000-0005-0000-0000-00002F010000}"/>
    <cellStyle name="Accent1 125 2 2" xfId="10545" xr:uid="{397DA2C2-B473-4375-A477-85985E8CB491}"/>
    <cellStyle name="Accent1 125 3" xfId="10544" xr:uid="{7F1A6AFA-8AA4-47B1-BE79-2754A23BBDB3}"/>
    <cellStyle name="Accent1 126" xfId="403" xr:uid="{00000000-0005-0000-0000-000030010000}"/>
    <cellStyle name="Accent1 126 2" xfId="2014" xr:uid="{00000000-0005-0000-0000-000031010000}"/>
    <cellStyle name="Accent1 126 2 2" xfId="10547" xr:uid="{1EF5646E-24D3-4634-A7C0-C40BCA48BF08}"/>
    <cellStyle name="Accent1 126 3" xfId="10546" xr:uid="{821ABD1F-E259-4F0C-99C8-1ABA21AAD125}"/>
    <cellStyle name="Accent1 127" xfId="404" xr:uid="{00000000-0005-0000-0000-000032010000}"/>
    <cellStyle name="Accent1 127 2" xfId="2015" xr:uid="{00000000-0005-0000-0000-000033010000}"/>
    <cellStyle name="Accent1 127 2 2" xfId="10549" xr:uid="{678F59EE-EC67-404D-9FC6-908929CB0FE2}"/>
    <cellStyle name="Accent1 127 3" xfId="10548" xr:uid="{291665D0-8C99-4555-85BF-DCDE055E7EEF}"/>
    <cellStyle name="Accent1 128" xfId="405" xr:uid="{00000000-0005-0000-0000-000034010000}"/>
    <cellStyle name="Accent1 128 2" xfId="2016" xr:uid="{00000000-0005-0000-0000-000035010000}"/>
    <cellStyle name="Accent1 128 2 2" xfId="10551" xr:uid="{57B1554E-35FC-4604-8ECF-B2D1251C0113}"/>
    <cellStyle name="Accent1 128 3" xfId="10550" xr:uid="{7C12BF38-B699-4710-96FA-60F457206428}"/>
    <cellStyle name="Accent1 129" xfId="406" xr:uid="{00000000-0005-0000-0000-000036010000}"/>
    <cellStyle name="Accent1 129 2" xfId="2017" xr:uid="{00000000-0005-0000-0000-000037010000}"/>
    <cellStyle name="Accent1 129 2 2" xfId="10553" xr:uid="{629B4E20-1DE2-4F9F-9062-305CE82A8BDC}"/>
    <cellStyle name="Accent1 129 3" xfId="10552" xr:uid="{51A6203D-2D66-4153-852C-2BC37A3D81D2}"/>
    <cellStyle name="Accent1 13" xfId="407" xr:uid="{00000000-0005-0000-0000-000038010000}"/>
    <cellStyle name="Accent1 13 2" xfId="2018" xr:uid="{00000000-0005-0000-0000-000039010000}"/>
    <cellStyle name="Accent1 13 2 2" xfId="10555" xr:uid="{A926B0FF-BEEE-4BC0-9789-08BE81B95CD6}"/>
    <cellStyle name="Accent1 13 3" xfId="10554" xr:uid="{29093083-8E2C-479A-80E7-28B5F842ADE1}"/>
    <cellStyle name="Accent1 130" xfId="408" xr:uid="{00000000-0005-0000-0000-00003A010000}"/>
    <cellStyle name="Accent1 130 2" xfId="2019" xr:uid="{00000000-0005-0000-0000-00003B010000}"/>
    <cellStyle name="Accent1 130 2 2" xfId="10557" xr:uid="{1206736E-491B-47CA-9CDF-E7DAF9B9FFA9}"/>
    <cellStyle name="Accent1 130 3" xfId="10556" xr:uid="{F0AB96B6-67DB-4C66-91BB-540AC5A60B5C}"/>
    <cellStyle name="Accent1 131" xfId="409" xr:uid="{00000000-0005-0000-0000-00003C010000}"/>
    <cellStyle name="Accent1 131 2" xfId="2020" xr:uid="{00000000-0005-0000-0000-00003D010000}"/>
    <cellStyle name="Accent1 131 2 2" xfId="10559" xr:uid="{D7C6979F-BC1F-45FA-B83B-5C5D669B57A2}"/>
    <cellStyle name="Accent1 131 3" xfId="10558" xr:uid="{814B60FB-49A9-43E7-BA19-CB1A76C0EEE9}"/>
    <cellStyle name="Accent1 132" xfId="410" xr:uid="{00000000-0005-0000-0000-00003E010000}"/>
    <cellStyle name="Accent1 132 2" xfId="2021" xr:uid="{00000000-0005-0000-0000-00003F010000}"/>
    <cellStyle name="Accent1 132 2 2" xfId="10561" xr:uid="{079726CA-50DE-441A-9062-0D3FE331A90F}"/>
    <cellStyle name="Accent1 132 3" xfId="10560" xr:uid="{AEF8C7D2-E8B6-4A9B-BCF5-3894BA329320}"/>
    <cellStyle name="Accent1 133" xfId="411" xr:uid="{00000000-0005-0000-0000-000040010000}"/>
    <cellStyle name="Accent1 133 2" xfId="2022" xr:uid="{00000000-0005-0000-0000-000041010000}"/>
    <cellStyle name="Accent1 133 2 2" xfId="10563" xr:uid="{0C3A8D0B-04E4-405D-ACFC-3FD2B2861DCA}"/>
    <cellStyle name="Accent1 133 3" xfId="10562" xr:uid="{C5B747DE-07AE-4EF6-948B-1BB5BD16C02B}"/>
    <cellStyle name="Accent1 134" xfId="412" xr:uid="{00000000-0005-0000-0000-000042010000}"/>
    <cellStyle name="Accent1 134 2" xfId="2023" xr:uid="{00000000-0005-0000-0000-000043010000}"/>
    <cellStyle name="Accent1 134 2 2" xfId="10565" xr:uid="{5334D4F8-FDC4-4164-B971-564DFF4E767B}"/>
    <cellStyle name="Accent1 134 3" xfId="10564" xr:uid="{F1772953-28F7-4BCC-9480-8A03F472FFCE}"/>
    <cellStyle name="Accent1 135" xfId="413" xr:uid="{00000000-0005-0000-0000-000044010000}"/>
    <cellStyle name="Accent1 135 2" xfId="2024" xr:uid="{00000000-0005-0000-0000-000045010000}"/>
    <cellStyle name="Accent1 135 2 2" xfId="10567" xr:uid="{E42ED097-8210-4998-AC2E-86FDF75F4BEB}"/>
    <cellStyle name="Accent1 135 3" xfId="10566" xr:uid="{48E868C3-1C90-47C1-87FF-7DC77821CD41}"/>
    <cellStyle name="Accent1 136" xfId="414" xr:uid="{00000000-0005-0000-0000-000046010000}"/>
    <cellStyle name="Accent1 136 2" xfId="2025" xr:uid="{00000000-0005-0000-0000-000047010000}"/>
    <cellStyle name="Accent1 136 2 2" xfId="10569" xr:uid="{0A287DF9-2C76-48F6-9000-6C9722C11EDE}"/>
    <cellStyle name="Accent1 136 3" xfId="10568" xr:uid="{7817A82A-E2EE-4DD5-B4C3-3D4EFF2F877F}"/>
    <cellStyle name="Accent1 137" xfId="415" xr:uid="{00000000-0005-0000-0000-000048010000}"/>
    <cellStyle name="Accent1 137 2" xfId="2026" xr:uid="{00000000-0005-0000-0000-000049010000}"/>
    <cellStyle name="Accent1 137 2 2" xfId="10571" xr:uid="{0475C7A3-C602-4C2C-ABE0-08D217B7723A}"/>
    <cellStyle name="Accent1 137 3" xfId="10570" xr:uid="{17A57270-0D41-4C1B-94B7-B19D33DB77BB}"/>
    <cellStyle name="Accent1 138" xfId="416" xr:uid="{00000000-0005-0000-0000-00004A010000}"/>
    <cellStyle name="Accent1 138 2" xfId="2027" xr:uid="{00000000-0005-0000-0000-00004B010000}"/>
    <cellStyle name="Accent1 138 2 2" xfId="10573" xr:uid="{84A74F77-9EBD-4B43-B494-7EC34A7E0D06}"/>
    <cellStyle name="Accent1 138 3" xfId="10572" xr:uid="{EEDF6511-7FD9-4F0E-A2E6-627FF5E0352B}"/>
    <cellStyle name="Accent1 139" xfId="417" xr:uid="{00000000-0005-0000-0000-00004C010000}"/>
    <cellStyle name="Accent1 139 2" xfId="2028" xr:uid="{00000000-0005-0000-0000-00004D010000}"/>
    <cellStyle name="Accent1 139 2 2" xfId="10575" xr:uid="{A9BE23AE-C1C2-46D0-8C48-F00290434BDA}"/>
    <cellStyle name="Accent1 139 3" xfId="10574" xr:uid="{F6D4DBC3-4010-4296-B96D-A4F686D4E6DB}"/>
    <cellStyle name="Accent1 14" xfId="418" xr:uid="{00000000-0005-0000-0000-00004E010000}"/>
    <cellStyle name="Accent1 14 2" xfId="2029" xr:uid="{00000000-0005-0000-0000-00004F010000}"/>
    <cellStyle name="Accent1 14 2 2" xfId="10577" xr:uid="{F535A2B1-E2F4-4F88-AE52-8A775553A248}"/>
    <cellStyle name="Accent1 14 3" xfId="10576" xr:uid="{6B2F5026-D133-49B5-86E5-C7A51E2D242F}"/>
    <cellStyle name="Accent1 15" xfId="419" xr:uid="{00000000-0005-0000-0000-000050010000}"/>
    <cellStyle name="Accent1 15 2" xfId="2030" xr:uid="{00000000-0005-0000-0000-000051010000}"/>
    <cellStyle name="Accent1 15 2 2" xfId="10579" xr:uid="{0B095C7E-863C-48FB-9879-5F539860BF3A}"/>
    <cellStyle name="Accent1 15 3" xfId="10578" xr:uid="{DD293249-B111-4852-8263-089BA98EA428}"/>
    <cellStyle name="Accent1 16" xfId="420" xr:uid="{00000000-0005-0000-0000-000052010000}"/>
    <cellStyle name="Accent1 16 2" xfId="2031" xr:uid="{00000000-0005-0000-0000-000053010000}"/>
    <cellStyle name="Accent1 16 2 2" xfId="10581" xr:uid="{A064612A-CA29-4893-90B4-B4C936C1B942}"/>
    <cellStyle name="Accent1 16 3" xfId="10580" xr:uid="{BD2A5C08-4A0B-43AB-976D-B57D96461184}"/>
    <cellStyle name="Accent1 17" xfId="421" xr:uid="{00000000-0005-0000-0000-000054010000}"/>
    <cellStyle name="Accent1 17 2" xfId="2032" xr:uid="{00000000-0005-0000-0000-000055010000}"/>
    <cellStyle name="Accent1 17 2 2" xfId="10583" xr:uid="{DB980AD1-0C1E-4C81-976D-828BCC55E182}"/>
    <cellStyle name="Accent1 17 3" xfId="10582" xr:uid="{402FDB71-3C84-4C46-87A9-94D133937831}"/>
    <cellStyle name="Accent1 18" xfId="422" xr:uid="{00000000-0005-0000-0000-000056010000}"/>
    <cellStyle name="Accent1 18 2" xfId="2033" xr:uid="{00000000-0005-0000-0000-000057010000}"/>
    <cellStyle name="Accent1 18 2 2" xfId="10585" xr:uid="{47A36F4D-43D9-4399-8668-400E84BC5D2A}"/>
    <cellStyle name="Accent1 18 3" xfId="10584" xr:uid="{9388A60B-F741-499C-BCB8-BF44DAF0BE09}"/>
    <cellStyle name="Accent1 19" xfId="423" xr:uid="{00000000-0005-0000-0000-000058010000}"/>
    <cellStyle name="Accent1 19 2" xfId="2034" xr:uid="{00000000-0005-0000-0000-000059010000}"/>
    <cellStyle name="Accent1 19 2 2" xfId="10587" xr:uid="{6FA83469-4F89-478B-8220-55A964355A8A}"/>
    <cellStyle name="Accent1 19 3" xfId="10586" xr:uid="{32CE87CE-383F-40C7-8849-A49DDAF112A8}"/>
    <cellStyle name="Accent1 2" xfId="424" xr:uid="{00000000-0005-0000-0000-00005A010000}"/>
    <cellStyle name="Accent1 2 2" xfId="2035" xr:uid="{00000000-0005-0000-0000-00005B010000}"/>
    <cellStyle name="Accent1 2 2 2" xfId="10589" xr:uid="{20318E6C-59DC-4264-A343-6BDEF515F35D}"/>
    <cellStyle name="Accent1 2 3" xfId="5218" xr:uid="{9061116B-72CB-4CC4-9E07-3F78C8B70B47}"/>
    <cellStyle name="Accent1 2 4" xfId="10588" xr:uid="{53C21300-E093-41A6-BDDB-9128CAE58D56}"/>
    <cellStyle name="Accent1 20" xfId="425" xr:uid="{00000000-0005-0000-0000-00005C010000}"/>
    <cellStyle name="Accent1 20 2" xfId="2036" xr:uid="{00000000-0005-0000-0000-00005D010000}"/>
    <cellStyle name="Accent1 20 2 2" xfId="10591" xr:uid="{5322872B-0780-4D2B-BEFB-720C6C659177}"/>
    <cellStyle name="Accent1 20 3" xfId="10590" xr:uid="{969ADE9D-6BEC-424B-AA49-2ACE10CEA3DD}"/>
    <cellStyle name="Accent1 21" xfId="426" xr:uid="{00000000-0005-0000-0000-00005E010000}"/>
    <cellStyle name="Accent1 21 2" xfId="2037" xr:uid="{00000000-0005-0000-0000-00005F010000}"/>
    <cellStyle name="Accent1 21 2 2" xfId="10593" xr:uid="{2BD98388-2143-4745-9403-6F215FDBEE88}"/>
    <cellStyle name="Accent1 21 3" xfId="10592" xr:uid="{4C78C896-0E70-4C41-B1F5-9C5452225DCA}"/>
    <cellStyle name="Accent1 22" xfId="427" xr:uid="{00000000-0005-0000-0000-000060010000}"/>
    <cellStyle name="Accent1 22 2" xfId="2038" xr:uid="{00000000-0005-0000-0000-000061010000}"/>
    <cellStyle name="Accent1 22 2 2" xfId="10595" xr:uid="{37C6E723-B0C4-4774-B008-9C78779266A2}"/>
    <cellStyle name="Accent1 22 3" xfId="10594" xr:uid="{162B2F21-9902-48F8-AA23-2FB4C2D2CE86}"/>
    <cellStyle name="Accent1 23" xfId="428" xr:uid="{00000000-0005-0000-0000-000062010000}"/>
    <cellStyle name="Accent1 23 2" xfId="2039" xr:uid="{00000000-0005-0000-0000-000063010000}"/>
    <cellStyle name="Accent1 23 2 2" xfId="10597" xr:uid="{84B6947D-914C-46EE-8833-FB4A1C5F75E2}"/>
    <cellStyle name="Accent1 23 3" xfId="10596" xr:uid="{1F71F757-0014-4644-9DD2-8BEC1EE93DAF}"/>
    <cellStyle name="Accent1 24" xfId="429" xr:uid="{00000000-0005-0000-0000-000064010000}"/>
    <cellStyle name="Accent1 24 2" xfId="2040" xr:uid="{00000000-0005-0000-0000-000065010000}"/>
    <cellStyle name="Accent1 24 2 2" xfId="10599" xr:uid="{9E302382-2AC2-4AE9-A89A-56486EA4E7FB}"/>
    <cellStyle name="Accent1 24 3" xfId="10598" xr:uid="{EF101CC0-5B38-4700-BCAC-A3E6E4ABB5FD}"/>
    <cellStyle name="Accent1 25" xfId="430" xr:uid="{00000000-0005-0000-0000-000066010000}"/>
    <cellStyle name="Accent1 25 2" xfId="2041" xr:uid="{00000000-0005-0000-0000-000067010000}"/>
    <cellStyle name="Accent1 25 2 2" xfId="10601" xr:uid="{F4ABB1CD-BE5F-437F-B08C-891E5378C35B}"/>
    <cellStyle name="Accent1 25 3" xfId="10600" xr:uid="{7D6E7822-C3DF-4EF7-8D6E-C281D9649129}"/>
    <cellStyle name="Accent1 26" xfId="431" xr:uid="{00000000-0005-0000-0000-000068010000}"/>
    <cellStyle name="Accent1 26 2" xfId="2042" xr:uid="{00000000-0005-0000-0000-000069010000}"/>
    <cellStyle name="Accent1 26 2 2" xfId="10603" xr:uid="{B5B4006B-D4C4-48D6-ABDA-C5D16AE30595}"/>
    <cellStyle name="Accent1 26 3" xfId="10602" xr:uid="{A0A1F53B-0B0D-47D7-BE35-9142077E5D91}"/>
    <cellStyle name="Accent1 27" xfId="432" xr:uid="{00000000-0005-0000-0000-00006A010000}"/>
    <cellStyle name="Accent1 27 2" xfId="2043" xr:uid="{00000000-0005-0000-0000-00006B010000}"/>
    <cellStyle name="Accent1 27 2 2" xfId="10605" xr:uid="{4FCBEB9E-40D1-4C2B-A8BC-9A5B94E1F5B3}"/>
    <cellStyle name="Accent1 27 3" xfId="10604" xr:uid="{41633182-063A-4B9F-B0CB-9076460A4FB3}"/>
    <cellStyle name="Accent1 28" xfId="433" xr:uid="{00000000-0005-0000-0000-00006C010000}"/>
    <cellStyle name="Accent1 28 2" xfId="2044" xr:uid="{00000000-0005-0000-0000-00006D010000}"/>
    <cellStyle name="Accent1 28 2 2" xfId="10607" xr:uid="{2123787D-6FE2-47AB-80E0-E5C09E395521}"/>
    <cellStyle name="Accent1 28 3" xfId="10606" xr:uid="{FF98988F-F0CD-4874-BA26-B89F256357DB}"/>
    <cellStyle name="Accent1 29" xfId="434" xr:uid="{00000000-0005-0000-0000-00006E010000}"/>
    <cellStyle name="Accent1 29 2" xfId="2045" xr:uid="{00000000-0005-0000-0000-00006F010000}"/>
    <cellStyle name="Accent1 29 2 2" xfId="10609" xr:uid="{37412E19-B23D-4FA5-B7F6-C5B4597263A9}"/>
    <cellStyle name="Accent1 29 3" xfId="10608" xr:uid="{3B53F41E-87A4-47BC-8224-4A05BFA53093}"/>
    <cellStyle name="Accent1 3" xfId="435" xr:uid="{00000000-0005-0000-0000-000070010000}"/>
    <cellStyle name="Accent1 3 2" xfId="2046" xr:uid="{00000000-0005-0000-0000-000071010000}"/>
    <cellStyle name="Accent1 3 2 2" xfId="10611" xr:uid="{843EAD96-5891-4CE5-BEC3-0E5110592CC2}"/>
    <cellStyle name="Accent1 3 3" xfId="5219" xr:uid="{AE1B07AB-B67D-4D80-AD64-341310C1B4B1}"/>
    <cellStyle name="Accent1 3 4" xfId="10610" xr:uid="{C3009983-6F11-4BEE-A822-7C7F57F542E9}"/>
    <cellStyle name="Accent1 30" xfId="436" xr:uid="{00000000-0005-0000-0000-000072010000}"/>
    <cellStyle name="Accent1 30 2" xfId="2047" xr:uid="{00000000-0005-0000-0000-000073010000}"/>
    <cellStyle name="Accent1 30 2 2" xfId="10613" xr:uid="{0233AFFE-BBAA-4264-8C63-46C746A688D4}"/>
    <cellStyle name="Accent1 30 3" xfId="10612" xr:uid="{52773D2A-0AF1-4A4F-B145-ACE7814976D9}"/>
    <cellStyle name="Accent1 31" xfId="437" xr:uid="{00000000-0005-0000-0000-000074010000}"/>
    <cellStyle name="Accent1 31 2" xfId="2048" xr:uid="{00000000-0005-0000-0000-000075010000}"/>
    <cellStyle name="Accent1 31 2 2" xfId="10615" xr:uid="{0FFB4A18-213C-4C9B-BB43-E4691A90544D}"/>
    <cellStyle name="Accent1 31 3" xfId="10614" xr:uid="{C4418F3C-F8F3-4686-BB0A-AB13C2437F73}"/>
    <cellStyle name="Accent1 32" xfId="438" xr:uid="{00000000-0005-0000-0000-000076010000}"/>
    <cellStyle name="Accent1 32 2" xfId="2049" xr:uid="{00000000-0005-0000-0000-000077010000}"/>
    <cellStyle name="Accent1 32 2 2" xfId="10617" xr:uid="{D7756A74-12BC-472A-918E-1410E3361BB3}"/>
    <cellStyle name="Accent1 32 3" xfId="10616" xr:uid="{06AA8997-EE8E-497E-8F94-8A3E550ABCCF}"/>
    <cellStyle name="Accent1 33" xfId="439" xr:uid="{00000000-0005-0000-0000-000078010000}"/>
    <cellStyle name="Accent1 33 2" xfId="2050" xr:uid="{00000000-0005-0000-0000-000079010000}"/>
    <cellStyle name="Accent1 33 2 2" xfId="10619" xr:uid="{595A8838-BAD4-4C88-BE7F-0CBEF0FF394D}"/>
    <cellStyle name="Accent1 33 3" xfId="10618" xr:uid="{67EF6194-7FDE-414F-93A0-F6E9C95DBBEE}"/>
    <cellStyle name="Accent1 34" xfId="440" xr:uid="{00000000-0005-0000-0000-00007A010000}"/>
    <cellStyle name="Accent1 34 2" xfId="2051" xr:uid="{00000000-0005-0000-0000-00007B010000}"/>
    <cellStyle name="Accent1 34 2 2" xfId="10621" xr:uid="{47EB4918-B27E-4E7E-B29A-B03453E815EA}"/>
    <cellStyle name="Accent1 34 3" xfId="10620" xr:uid="{73D58534-AF66-4174-B0A1-22B8AF4B9FF7}"/>
    <cellStyle name="Accent1 35" xfId="441" xr:uid="{00000000-0005-0000-0000-00007C010000}"/>
    <cellStyle name="Accent1 35 2" xfId="2052" xr:uid="{00000000-0005-0000-0000-00007D010000}"/>
    <cellStyle name="Accent1 35 2 2" xfId="10623" xr:uid="{3DD52912-5ABD-4F33-8FC1-1063907801A8}"/>
    <cellStyle name="Accent1 35 3" xfId="10622" xr:uid="{471D18C0-FFBD-4D31-9DE5-209C3E71689F}"/>
    <cellStyle name="Accent1 36" xfId="442" xr:uid="{00000000-0005-0000-0000-00007E010000}"/>
    <cellStyle name="Accent1 36 2" xfId="2053" xr:uid="{00000000-0005-0000-0000-00007F010000}"/>
    <cellStyle name="Accent1 36 2 2" xfId="10625" xr:uid="{EA097190-4430-4B14-AE70-2D61A954B136}"/>
    <cellStyle name="Accent1 36 3" xfId="10624" xr:uid="{A7DB587A-5A6B-47D9-A7F7-96209E9F91EB}"/>
    <cellStyle name="Accent1 37" xfId="443" xr:uid="{00000000-0005-0000-0000-000080010000}"/>
    <cellStyle name="Accent1 37 2" xfId="2054" xr:uid="{00000000-0005-0000-0000-000081010000}"/>
    <cellStyle name="Accent1 37 2 2" xfId="10627" xr:uid="{6BC30F14-7051-4A60-896C-2BAEE9EC9DA6}"/>
    <cellStyle name="Accent1 37 3" xfId="10626" xr:uid="{DC91D394-34F6-4F21-933C-6FFEFBD8967B}"/>
    <cellStyle name="Accent1 38" xfId="444" xr:uid="{00000000-0005-0000-0000-000082010000}"/>
    <cellStyle name="Accent1 38 2" xfId="2055" xr:uid="{00000000-0005-0000-0000-000083010000}"/>
    <cellStyle name="Accent1 38 2 2" xfId="10629" xr:uid="{B4D8B981-0F4C-469E-8178-280350BC415F}"/>
    <cellStyle name="Accent1 38 3" xfId="10628" xr:uid="{69218555-D108-45C8-A96D-EADDA05C1B6B}"/>
    <cellStyle name="Accent1 39" xfId="445" xr:uid="{00000000-0005-0000-0000-000084010000}"/>
    <cellStyle name="Accent1 39 2" xfId="2056" xr:uid="{00000000-0005-0000-0000-000085010000}"/>
    <cellStyle name="Accent1 39 2 2" xfId="10631" xr:uid="{2BABE1CC-9E8C-49CB-882A-012DBCA0305A}"/>
    <cellStyle name="Accent1 39 3" xfId="10630" xr:uid="{BF4431E0-B2CF-4133-8194-9DCDA2843D27}"/>
    <cellStyle name="Accent1 4" xfId="446" xr:uid="{00000000-0005-0000-0000-000086010000}"/>
    <cellStyle name="Accent1 4 2" xfId="2057" xr:uid="{00000000-0005-0000-0000-000087010000}"/>
    <cellStyle name="Accent1 4 2 2" xfId="10633" xr:uid="{4A73D615-20BD-4750-8B8F-A5BA2CEEAC39}"/>
    <cellStyle name="Accent1 4 3" xfId="10632" xr:uid="{0A704FA7-3839-4404-B1E4-236B609BE154}"/>
    <cellStyle name="Accent1 40" xfId="447" xr:uid="{00000000-0005-0000-0000-000088010000}"/>
    <cellStyle name="Accent1 40 2" xfId="2058" xr:uid="{00000000-0005-0000-0000-000089010000}"/>
    <cellStyle name="Accent1 40 2 2" xfId="10635" xr:uid="{65FA9EA3-394E-4D89-8A14-82B1CE8286A9}"/>
    <cellStyle name="Accent1 40 3" xfId="10634" xr:uid="{A3E8F0E8-A53D-45DC-8DA9-C982BF575939}"/>
    <cellStyle name="Accent1 41" xfId="448" xr:uid="{00000000-0005-0000-0000-00008A010000}"/>
    <cellStyle name="Accent1 41 2" xfId="2059" xr:uid="{00000000-0005-0000-0000-00008B010000}"/>
    <cellStyle name="Accent1 41 2 2" xfId="10637" xr:uid="{4560D69B-3CFF-489C-8975-3B9A7E2A9054}"/>
    <cellStyle name="Accent1 41 3" xfId="10636" xr:uid="{079A9072-D79E-4D99-8EC5-E04B3E58D2DD}"/>
    <cellStyle name="Accent1 42" xfId="449" xr:uid="{00000000-0005-0000-0000-00008C010000}"/>
    <cellStyle name="Accent1 42 2" xfId="2060" xr:uid="{00000000-0005-0000-0000-00008D010000}"/>
    <cellStyle name="Accent1 42 2 2" xfId="10639" xr:uid="{D25EE934-A795-41ED-9815-DF8EA6A70207}"/>
    <cellStyle name="Accent1 42 3" xfId="10638" xr:uid="{B2E18DFF-142C-4C7E-9512-DF99F20A0C45}"/>
    <cellStyle name="Accent1 43" xfId="450" xr:uid="{00000000-0005-0000-0000-00008E010000}"/>
    <cellStyle name="Accent1 43 2" xfId="2061" xr:uid="{00000000-0005-0000-0000-00008F010000}"/>
    <cellStyle name="Accent1 43 2 2" xfId="10641" xr:uid="{78DEB35F-B077-4DBF-8524-D16978FF6DAF}"/>
    <cellStyle name="Accent1 43 3" xfId="10640" xr:uid="{F6455FB3-0F13-4834-A7B4-2DF12F1C3AE0}"/>
    <cellStyle name="Accent1 44" xfId="451" xr:uid="{00000000-0005-0000-0000-000090010000}"/>
    <cellStyle name="Accent1 44 2" xfId="2062" xr:uid="{00000000-0005-0000-0000-000091010000}"/>
    <cellStyle name="Accent1 44 2 2" xfId="10643" xr:uid="{25815408-18C7-49BF-8074-374C8B0DD471}"/>
    <cellStyle name="Accent1 44 3" xfId="10642" xr:uid="{8FEBF741-DDDF-46B2-B240-3181895396FF}"/>
    <cellStyle name="Accent1 45" xfId="452" xr:uid="{00000000-0005-0000-0000-000092010000}"/>
    <cellStyle name="Accent1 45 2" xfId="2063" xr:uid="{00000000-0005-0000-0000-000093010000}"/>
    <cellStyle name="Accent1 45 2 2" xfId="10645" xr:uid="{896B90FA-72CE-4F74-9E5B-0A23C96DA75C}"/>
    <cellStyle name="Accent1 45 3" xfId="10644" xr:uid="{860D4739-592E-4377-ADFA-17F786DF431C}"/>
    <cellStyle name="Accent1 46" xfId="453" xr:uid="{00000000-0005-0000-0000-000094010000}"/>
    <cellStyle name="Accent1 46 2" xfId="2064" xr:uid="{00000000-0005-0000-0000-000095010000}"/>
    <cellStyle name="Accent1 46 2 2" xfId="10647" xr:uid="{13A7C7B6-9180-4A0B-A1C0-840C9071A65A}"/>
    <cellStyle name="Accent1 46 3" xfId="10646" xr:uid="{641263CC-CACE-43A3-9668-8F89AAC71B20}"/>
    <cellStyle name="Accent1 47" xfId="454" xr:uid="{00000000-0005-0000-0000-000096010000}"/>
    <cellStyle name="Accent1 47 2" xfId="2065" xr:uid="{00000000-0005-0000-0000-000097010000}"/>
    <cellStyle name="Accent1 47 2 2" xfId="10649" xr:uid="{2D1779E7-8C5E-4DD5-B524-80CF90569550}"/>
    <cellStyle name="Accent1 47 3" xfId="10648" xr:uid="{5FC09E36-332D-4217-BC1A-A8C7FC3E1883}"/>
    <cellStyle name="Accent1 48" xfId="455" xr:uid="{00000000-0005-0000-0000-000098010000}"/>
    <cellStyle name="Accent1 48 2" xfId="2066" xr:uid="{00000000-0005-0000-0000-000099010000}"/>
    <cellStyle name="Accent1 48 2 2" xfId="10651" xr:uid="{AED29FEF-9BFE-444B-BF56-41D87DFDD237}"/>
    <cellStyle name="Accent1 48 3" xfId="10650" xr:uid="{7974DADE-058B-4A06-BB27-63D3A5B6E7DC}"/>
    <cellStyle name="Accent1 49" xfId="456" xr:uid="{00000000-0005-0000-0000-00009A010000}"/>
    <cellStyle name="Accent1 49 2" xfId="2067" xr:uid="{00000000-0005-0000-0000-00009B010000}"/>
    <cellStyle name="Accent1 49 2 2" xfId="10653" xr:uid="{C1E3BB15-B901-424D-8274-EEDBF5D29A78}"/>
    <cellStyle name="Accent1 49 3" xfId="10652" xr:uid="{E4E80EEF-04F4-4FA0-9B0E-019E0559FB7F}"/>
    <cellStyle name="Accent1 5" xfId="457" xr:uid="{00000000-0005-0000-0000-00009C010000}"/>
    <cellStyle name="Accent1 5 2" xfId="2068" xr:uid="{00000000-0005-0000-0000-00009D010000}"/>
    <cellStyle name="Accent1 5 2 2" xfId="10655" xr:uid="{2A16E4C0-480B-48B9-BD75-5341D0A720B6}"/>
    <cellStyle name="Accent1 5 3" xfId="10654" xr:uid="{547CB4DF-0603-4A4A-9C6D-72E7DF3B4ED3}"/>
    <cellStyle name="Accent1 50" xfId="458" xr:uid="{00000000-0005-0000-0000-00009E010000}"/>
    <cellStyle name="Accent1 50 2" xfId="2069" xr:uid="{00000000-0005-0000-0000-00009F010000}"/>
    <cellStyle name="Accent1 50 2 2" xfId="10657" xr:uid="{749370D3-3CCC-4EEF-BDEB-B4539371FBEB}"/>
    <cellStyle name="Accent1 50 3" xfId="10656" xr:uid="{1B5D9733-EA1C-4983-B2EC-8D4093E8D857}"/>
    <cellStyle name="Accent1 51" xfId="459" xr:uid="{00000000-0005-0000-0000-0000A0010000}"/>
    <cellStyle name="Accent1 51 2" xfId="2070" xr:uid="{00000000-0005-0000-0000-0000A1010000}"/>
    <cellStyle name="Accent1 51 2 2" xfId="10659" xr:uid="{8FB525FF-C66A-4E77-AD77-6BF99E76DD57}"/>
    <cellStyle name="Accent1 51 3" xfId="10658" xr:uid="{433FA36B-247A-4D68-99DE-FF0298B6B1EC}"/>
    <cellStyle name="Accent1 52" xfId="460" xr:uid="{00000000-0005-0000-0000-0000A2010000}"/>
    <cellStyle name="Accent1 52 2" xfId="2071" xr:uid="{00000000-0005-0000-0000-0000A3010000}"/>
    <cellStyle name="Accent1 52 2 2" xfId="10661" xr:uid="{5DA34A48-3C60-4BE5-900A-616F86DAF331}"/>
    <cellStyle name="Accent1 52 3" xfId="10660" xr:uid="{7E4A0F7C-FE7D-4E67-9DED-EC3785985BBD}"/>
    <cellStyle name="Accent1 53" xfId="461" xr:uid="{00000000-0005-0000-0000-0000A4010000}"/>
    <cellStyle name="Accent1 53 2" xfId="2072" xr:uid="{00000000-0005-0000-0000-0000A5010000}"/>
    <cellStyle name="Accent1 53 2 2" xfId="10663" xr:uid="{2B774608-4B7E-4391-8EE9-50B51E97DED8}"/>
    <cellStyle name="Accent1 53 3" xfId="10662" xr:uid="{18FF3704-7AC7-4D75-8CE4-61AD9B914551}"/>
    <cellStyle name="Accent1 54" xfId="462" xr:uid="{00000000-0005-0000-0000-0000A6010000}"/>
    <cellStyle name="Accent1 54 2" xfId="2073" xr:uid="{00000000-0005-0000-0000-0000A7010000}"/>
    <cellStyle name="Accent1 54 2 2" xfId="10665" xr:uid="{75F4FC06-575D-434C-8318-AAA2118769B6}"/>
    <cellStyle name="Accent1 54 3" xfId="10664" xr:uid="{9D1F3BB1-6FE7-4C54-9C85-F7C6B279AB3D}"/>
    <cellStyle name="Accent1 55" xfId="463" xr:uid="{00000000-0005-0000-0000-0000A8010000}"/>
    <cellStyle name="Accent1 55 2" xfId="2074" xr:uid="{00000000-0005-0000-0000-0000A9010000}"/>
    <cellStyle name="Accent1 55 2 2" xfId="10667" xr:uid="{CCE9F0A4-EEFC-472A-A275-5F18760F9A83}"/>
    <cellStyle name="Accent1 55 3" xfId="10666" xr:uid="{09DEAF2D-E86E-4209-ADA5-A6D26EF4C2D6}"/>
    <cellStyle name="Accent1 56" xfId="464" xr:uid="{00000000-0005-0000-0000-0000AA010000}"/>
    <cellStyle name="Accent1 56 2" xfId="2075" xr:uid="{00000000-0005-0000-0000-0000AB010000}"/>
    <cellStyle name="Accent1 56 2 2" xfId="10669" xr:uid="{DFEE90E2-65D0-47C8-A212-B44E7EBC668A}"/>
    <cellStyle name="Accent1 56 3" xfId="10668" xr:uid="{562DD865-169E-48D5-A613-9DBEC0D014E6}"/>
    <cellStyle name="Accent1 57" xfId="465" xr:uid="{00000000-0005-0000-0000-0000AC010000}"/>
    <cellStyle name="Accent1 57 2" xfId="2076" xr:uid="{00000000-0005-0000-0000-0000AD010000}"/>
    <cellStyle name="Accent1 57 2 2" xfId="10671" xr:uid="{ABB3C29C-343F-45B7-ADE4-0EC29D071D26}"/>
    <cellStyle name="Accent1 57 3" xfId="10670" xr:uid="{B0EE67B0-6F19-4035-B09C-AC7C9BE1D3F1}"/>
    <cellStyle name="Accent1 58" xfId="466" xr:uid="{00000000-0005-0000-0000-0000AE010000}"/>
    <cellStyle name="Accent1 58 2" xfId="2077" xr:uid="{00000000-0005-0000-0000-0000AF010000}"/>
    <cellStyle name="Accent1 58 2 2" xfId="10673" xr:uid="{EB819900-0516-4901-A0B3-27C0F0CBE76E}"/>
    <cellStyle name="Accent1 58 3" xfId="10672" xr:uid="{FC211176-4A5A-4DC2-91B7-9E8AFCFD1451}"/>
    <cellStyle name="Accent1 59" xfId="467" xr:uid="{00000000-0005-0000-0000-0000B0010000}"/>
    <cellStyle name="Accent1 59 2" xfId="2078" xr:uid="{00000000-0005-0000-0000-0000B1010000}"/>
    <cellStyle name="Accent1 59 2 2" xfId="10675" xr:uid="{75CFEA5F-1A09-43C5-BD93-971CB6306A43}"/>
    <cellStyle name="Accent1 59 3" xfId="10674" xr:uid="{EF5D79EB-0C3B-409A-88A4-ED345AF63383}"/>
    <cellStyle name="Accent1 6" xfId="468" xr:uid="{00000000-0005-0000-0000-0000B2010000}"/>
    <cellStyle name="Accent1 6 2" xfId="2079" xr:uid="{00000000-0005-0000-0000-0000B3010000}"/>
    <cellStyle name="Accent1 6 2 2" xfId="10677" xr:uid="{95F12AD2-7A69-4F18-AE76-6A181F4DED8E}"/>
    <cellStyle name="Accent1 6 3" xfId="10676" xr:uid="{E8CE5445-2DDC-4260-8753-7D1C484B945C}"/>
    <cellStyle name="Accent1 60" xfId="469" xr:uid="{00000000-0005-0000-0000-0000B4010000}"/>
    <cellStyle name="Accent1 60 2" xfId="2080" xr:uid="{00000000-0005-0000-0000-0000B5010000}"/>
    <cellStyle name="Accent1 60 2 2" xfId="10679" xr:uid="{C3182BD9-8945-4A18-B2E5-8E87DBFC9777}"/>
    <cellStyle name="Accent1 60 3" xfId="10678" xr:uid="{3E464385-E28F-47A9-9A3F-175A78FAF7AF}"/>
    <cellStyle name="Accent1 61" xfId="470" xr:uid="{00000000-0005-0000-0000-0000B6010000}"/>
    <cellStyle name="Accent1 61 2" xfId="2081" xr:uid="{00000000-0005-0000-0000-0000B7010000}"/>
    <cellStyle name="Accent1 61 2 2" xfId="10681" xr:uid="{A067B60A-5EEF-4179-8749-602CF505F84A}"/>
    <cellStyle name="Accent1 61 3" xfId="10680" xr:uid="{7770CACC-B923-46F6-808B-A117D34CB094}"/>
    <cellStyle name="Accent1 62" xfId="471" xr:uid="{00000000-0005-0000-0000-0000B8010000}"/>
    <cellStyle name="Accent1 62 2" xfId="2082" xr:uid="{00000000-0005-0000-0000-0000B9010000}"/>
    <cellStyle name="Accent1 62 2 2" xfId="10683" xr:uid="{DCD19F98-AC6C-402D-95EA-6A6ECF1A1C65}"/>
    <cellStyle name="Accent1 62 3" xfId="10682" xr:uid="{5D044B73-9CE5-4BF7-9970-B44F2DEF02B2}"/>
    <cellStyle name="Accent1 63" xfId="472" xr:uid="{00000000-0005-0000-0000-0000BA010000}"/>
    <cellStyle name="Accent1 63 2" xfId="2083" xr:uid="{00000000-0005-0000-0000-0000BB010000}"/>
    <cellStyle name="Accent1 63 2 2" xfId="10685" xr:uid="{E9E7ED43-323D-45B1-A1D0-F6A2BED903D2}"/>
    <cellStyle name="Accent1 63 3" xfId="10684" xr:uid="{C79B5116-98A9-47D8-A1FA-C2AAED55FE9E}"/>
    <cellStyle name="Accent1 64" xfId="473" xr:uid="{00000000-0005-0000-0000-0000BC010000}"/>
    <cellStyle name="Accent1 64 2" xfId="2084" xr:uid="{00000000-0005-0000-0000-0000BD010000}"/>
    <cellStyle name="Accent1 64 2 2" xfId="10687" xr:uid="{FC8B60F4-10A5-45C1-AB2F-59B4D841F9F1}"/>
    <cellStyle name="Accent1 64 3" xfId="10686" xr:uid="{091EA021-6D52-4D41-9A51-E71D7A9891CF}"/>
    <cellStyle name="Accent1 65" xfId="474" xr:uid="{00000000-0005-0000-0000-0000BE010000}"/>
    <cellStyle name="Accent1 65 2" xfId="2085" xr:uid="{00000000-0005-0000-0000-0000BF010000}"/>
    <cellStyle name="Accent1 65 2 2" xfId="10689" xr:uid="{24C52524-986F-4264-B921-790FFB26FC96}"/>
    <cellStyle name="Accent1 65 3" xfId="10688" xr:uid="{A51112DC-7BAB-4AAB-B512-D24CB925DD78}"/>
    <cellStyle name="Accent1 66" xfId="475" xr:uid="{00000000-0005-0000-0000-0000C0010000}"/>
    <cellStyle name="Accent1 66 2" xfId="2086" xr:uid="{00000000-0005-0000-0000-0000C1010000}"/>
    <cellStyle name="Accent1 66 2 2" xfId="10691" xr:uid="{E389B147-AAFD-4B60-A0D4-A93912104901}"/>
    <cellStyle name="Accent1 66 3" xfId="10690" xr:uid="{D31DF24B-C86E-4B23-8CF6-F1E39389FEAD}"/>
    <cellStyle name="Accent1 67" xfId="476" xr:uid="{00000000-0005-0000-0000-0000C2010000}"/>
    <cellStyle name="Accent1 67 2" xfId="2087" xr:uid="{00000000-0005-0000-0000-0000C3010000}"/>
    <cellStyle name="Accent1 67 2 2" xfId="10693" xr:uid="{C0AF3D4C-3884-4C3B-8EB2-EE380B103964}"/>
    <cellStyle name="Accent1 67 3" xfId="10692" xr:uid="{334EB70B-E4CD-49B9-8E76-0614BA7C9C7F}"/>
    <cellStyle name="Accent1 68" xfId="477" xr:uid="{00000000-0005-0000-0000-0000C4010000}"/>
    <cellStyle name="Accent1 68 2" xfId="2088" xr:uid="{00000000-0005-0000-0000-0000C5010000}"/>
    <cellStyle name="Accent1 68 2 2" xfId="10695" xr:uid="{2BC4D235-9C9A-4628-9D54-BA0E0C876441}"/>
    <cellStyle name="Accent1 68 3" xfId="10694" xr:uid="{097B1161-220B-4CBF-B92B-43C92A4C6BB0}"/>
    <cellStyle name="Accent1 69" xfId="478" xr:uid="{00000000-0005-0000-0000-0000C6010000}"/>
    <cellStyle name="Accent1 69 2" xfId="2089" xr:uid="{00000000-0005-0000-0000-0000C7010000}"/>
    <cellStyle name="Accent1 69 2 2" xfId="10697" xr:uid="{B931C676-1BE7-4DC3-BB45-063EE8D6A99A}"/>
    <cellStyle name="Accent1 69 3" xfId="10696" xr:uid="{6F7AEDE7-ECAE-4A9D-97E3-511A95E48637}"/>
    <cellStyle name="Accent1 7" xfId="479" xr:uid="{00000000-0005-0000-0000-0000C8010000}"/>
    <cellStyle name="Accent1 7 2" xfId="2090" xr:uid="{00000000-0005-0000-0000-0000C9010000}"/>
    <cellStyle name="Accent1 7 2 2" xfId="10699" xr:uid="{4FD3A15D-3AE7-46D1-96EA-E2135F74FEF3}"/>
    <cellStyle name="Accent1 7 3" xfId="10698" xr:uid="{97ACAC3E-3FEC-42DD-80B7-3F1021734177}"/>
    <cellStyle name="Accent1 70" xfId="480" xr:uid="{00000000-0005-0000-0000-0000CA010000}"/>
    <cellStyle name="Accent1 70 2" xfId="2091" xr:uid="{00000000-0005-0000-0000-0000CB010000}"/>
    <cellStyle name="Accent1 70 2 2" xfId="10701" xr:uid="{B059F8A5-D684-41EE-8F46-DE690AFC9A7E}"/>
    <cellStyle name="Accent1 70 3" xfId="10700" xr:uid="{5A9CC7A4-E1BB-48EB-841A-8383C82AB06B}"/>
    <cellStyle name="Accent1 71" xfId="481" xr:uid="{00000000-0005-0000-0000-0000CC010000}"/>
    <cellStyle name="Accent1 71 2" xfId="2092" xr:uid="{00000000-0005-0000-0000-0000CD010000}"/>
    <cellStyle name="Accent1 71 2 2" xfId="10703" xr:uid="{1FC4E82E-CE86-4EBE-B499-5F08C6BA4AF8}"/>
    <cellStyle name="Accent1 71 3" xfId="10702" xr:uid="{B581E729-E2FE-4FC6-B6EC-F0ECC20A734E}"/>
    <cellStyle name="Accent1 72" xfId="482" xr:uid="{00000000-0005-0000-0000-0000CE010000}"/>
    <cellStyle name="Accent1 72 2" xfId="2093" xr:uid="{00000000-0005-0000-0000-0000CF010000}"/>
    <cellStyle name="Accent1 72 2 2" xfId="10705" xr:uid="{23460972-07D7-4EAE-A8AC-8EC49C53AD87}"/>
    <cellStyle name="Accent1 72 3" xfId="10704" xr:uid="{E18D6470-A280-49DD-BAD9-8499758F6B6D}"/>
    <cellStyle name="Accent1 73" xfId="483" xr:uid="{00000000-0005-0000-0000-0000D0010000}"/>
    <cellStyle name="Accent1 73 2" xfId="2094" xr:uid="{00000000-0005-0000-0000-0000D1010000}"/>
    <cellStyle name="Accent1 73 2 2" xfId="10707" xr:uid="{D9A9D216-37FF-44E2-A4F7-6C5ED054CFF0}"/>
    <cellStyle name="Accent1 73 3" xfId="10706" xr:uid="{B572F1E9-BDE1-4286-B57E-BA5D9ECEE473}"/>
    <cellStyle name="Accent1 74" xfId="484" xr:uid="{00000000-0005-0000-0000-0000D2010000}"/>
    <cellStyle name="Accent1 74 2" xfId="2095" xr:uid="{00000000-0005-0000-0000-0000D3010000}"/>
    <cellStyle name="Accent1 74 2 2" xfId="10709" xr:uid="{0FE5987B-CE28-4334-8B5F-F1E956F625BF}"/>
    <cellStyle name="Accent1 74 3" xfId="10708" xr:uid="{FB5FB0B3-7DA1-44FA-8EF5-1B0A14444AE5}"/>
    <cellStyle name="Accent1 75" xfId="485" xr:uid="{00000000-0005-0000-0000-0000D4010000}"/>
    <cellStyle name="Accent1 75 2" xfId="2096" xr:uid="{00000000-0005-0000-0000-0000D5010000}"/>
    <cellStyle name="Accent1 75 2 2" xfId="10711" xr:uid="{5A919833-4E81-44C1-A4DD-C46F24E8D6B6}"/>
    <cellStyle name="Accent1 75 3" xfId="10710" xr:uid="{C4233FDC-B8D0-44C1-9CFD-8B31A015D1B0}"/>
    <cellStyle name="Accent1 76" xfId="486" xr:uid="{00000000-0005-0000-0000-0000D6010000}"/>
    <cellStyle name="Accent1 76 2" xfId="2097" xr:uid="{00000000-0005-0000-0000-0000D7010000}"/>
    <cellStyle name="Accent1 76 2 2" xfId="10713" xr:uid="{CFB46EB2-4E63-46EC-A182-83A6CA17A770}"/>
    <cellStyle name="Accent1 76 3" xfId="10712" xr:uid="{DA4675C1-F56C-4A71-AE44-018FCF6D2F18}"/>
    <cellStyle name="Accent1 77" xfId="487" xr:uid="{00000000-0005-0000-0000-0000D8010000}"/>
    <cellStyle name="Accent1 77 2" xfId="2098" xr:uid="{00000000-0005-0000-0000-0000D9010000}"/>
    <cellStyle name="Accent1 77 2 2" xfId="10715" xr:uid="{38595BD9-01DD-455C-8E23-06A18F560472}"/>
    <cellStyle name="Accent1 77 3" xfId="10714" xr:uid="{01D11263-BAD8-4B21-B9D5-191644E6A2BF}"/>
    <cellStyle name="Accent1 78" xfId="488" xr:uid="{00000000-0005-0000-0000-0000DA010000}"/>
    <cellStyle name="Accent1 78 2" xfId="2099" xr:uid="{00000000-0005-0000-0000-0000DB010000}"/>
    <cellStyle name="Accent1 78 2 2" xfId="10717" xr:uid="{A30EEDDC-885F-4F49-AAE8-9BF70BFA42C8}"/>
    <cellStyle name="Accent1 78 3" xfId="10716" xr:uid="{31C4D3E4-DFD0-478B-8FD5-C85A836DDE6D}"/>
    <cellStyle name="Accent1 79" xfId="489" xr:uid="{00000000-0005-0000-0000-0000DC010000}"/>
    <cellStyle name="Accent1 79 2" xfId="2100" xr:uid="{00000000-0005-0000-0000-0000DD010000}"/>
    <cellStyle name="Accent1 79 2 2" xfId="10719" xr:uid="{361BA53C-669D-4DF1-A1E0-F7C05C9016B1}"/>
    <cellStyle name="Accent1 79 3" xfId="10718" xr:uid="{75D9A887-D407-425C-B492-477160D0A1F4}"/>
    <cellStyle name="Accent1 8" xfId="490" xr:uid="{00000000-0005-0000-0000-0000DE010000}"/>
    <cellStyle name="Accent1 8 2" xfId="2101" xr:uid="{00000000-0005-0000-0000-0000DF010000}"/>
    <cellStyle name="Accent1 8 2 2" xfId="10721" xr:uid="{54FB05B8-9006-4309-A6A7-E38EFFE90451}"/>
    <cellStyle name="Accent1 8 3" xfId="10720" xr:uid="{91458457-DBF3-4F81-8FFF-7834F2385618}"/>
    <cellStyle name="Accent1 80" xfId="491" xr:uid="{00000000-0005-0000-0000-0000E0010000}"/>
    <cellStyle name="Accent1 80 2" xfId="2102" xr:uid="{00000000-0005-0000-0000-0000E1010000}"/>
    <cellStyle name="Accent1 80 2 2" xfId="10723" xr:uid="{EDF95FE2-8705-4067-B0F5-AAB90492AFE9}"/>
    <cellStyle name="Accent1 80 3" xfId="10722" xr:uid="{3F7A35C0-48E5-4D45-BD6E-372EA2C26FD9}"/>
    <cellStyle name="Accent1 81" xfId="492" xr:uid="{00000000-0005-0000-0000-0000E2010000}"/>
    <cellStyle name="Accent1 81 2" xfId="2103" xr:uid="{00000000-0005-0000-0000-0000E3010000}"/>
    <cellStyle name="Accent1 81 2 2" xfId="10725" xr:uid="{F8BBFE12-2DD0-4FFD-8CCC-14B1794FF3D0}"/>
    <cellStyle name="Accent1 81 3" xfId="10724" xr:uid="{1075FCA4-0D72-41B5-B66C-4A615A23BD68}"/>
    <cellStyle name="Accent1 82" xfId="493" xr:uid="{00000000-0005-0000-0000-0000E4010000}"/>
    <cellStyle name="Accent1 82 2" xfId="2104" xr:uid="{00000000-0005-0000-0000-0000E5010000}"/>
    <cellStyle name="Accent1 82 2 2" xfId="10727" xr:uid="{E5578344-91EF-4702-B164-45E2F05B341F}"/>
    <cellStyle name="Accent1 82 3" xfId="10726" xr:uid="{0AAF6BA6-5584-416D-8B3C-099897975E33}"/>
    <cellStyle name="Accent1 83" xfId="494" xr:uid="{00000000-0005-0000-0000-0000E6010000}"/>
    <cellStyle name="Accent1 83 2" xfId="2105" xr:uid="{00000000-0005-0000-0000-0000E7010000}"/>
    <cellStyle name="Accent1 83 2 2" xfId="10729" xr:uid="{69477FB3-F880-4247-8568-E10D698A840F}"/>
    <cellStyle name="Accent1 83 3" xfId="10728" xr:uid="{305CD4E4-6A77-48FA-BEF8-A0B775CD6AC8}"/>
    <cellStyle name="Accent1 84" xfId="495" xr:uid="{00000000-0005-0000-0000-0000E8010000}"/>
    <cellStyle name="Accent1 84 2" xfId="2106" xr:uid="{00000000-0005-0000-0000-0000E9010000}"/>
    <cellStyle name="Accent1 84 2 2" xfId="10731" xr:uid="{551CE01B-5F75-4590-BBF4-86BC26B57485}"/>
    <cellStyle name="Accent1 84 3" xfId="10730" xr:uid="{A399BE3B-80B2-4512-837A-363759F56BDD}"/>
    <cellStyle name="Accent1 85" xfId="496" xr:uid="{00000000-0005-0000-0000-0000EA010000}"/>
    <cellStyle name="Accent1 85 2" xfId="2107" xr:uid="{00000000-0005-0000-0000-0000EB010000}"/>
    <cellStyle name="Accent1 85 2 2" xfId="10733" xr:uid="{D0D21EEE-9FCE-43CA-9AD0-571A3528AACC}"/>
    <cellStyle name="Accent1 85 3" xfId="10732" xr:uid="{79780F5E-6ACD-4D9C-9A57-B2BCB3D5D385}"/>
    <cellStyle name="Accent1 86" xfId="497" xr:uid="{00000000-0005-0000-0000-0000EC010000}"/>
    <cellStyle name="Accent1 86 2" xfId="2108" xr:uid="{00000000-0005-0000-0000-0000ED010000}"/>
    <cellStyle name="Accent1 86 2 2" xfId="10735" xr:uid="{F91A5F57-48E2-447C-900A-D5637E671C0C}"/>
    <cellStyle name="Accent1 86 3" xfId="10734" xr:uid="{240EA1E0-4170-4E98-8A1A-33D772EBC2EF}"/>
    <cellStyle name="Accent1 87" xfId="498" xr:uid="{00000000-0005-0000-0000-0000EE010000}"/>
    <cellStyle name="Accent1 87 2" xfId="2109" xr:uid="{00000000-0005-0000-0000-0000EF010000}"/>
    <cellStyle name="Accent1 87 2 2" xfId="10737" xr:uid="{0C755982-82A0-4274-8A5E-0060C344C1FB}"/>
    <cellStyle name="Accent1 87 3" xfId="10736" xr:uid="{6FDBF6C1-F248-4315-8592-5C34569AE6FF}"/>
    <cellStyle name="Accent1 88" xfId="499" xr:uid="{00000000-0005-0000-0000-0000F0010000}"/>
    <cellStyle name="Accent1 88 2" xfId="2110" xr:uid="{00000000-0005-0000-0000-0000F1010000}"/>
    <cellStyle name="Accent1 88 2 2" xfId="10739" xr:uid="{BA726288-8CBA-469C-A7AA-D9D78DD95B13}"/>
    <cellStyle name="Accent1 88 3" xfId="10738" xr:uid="{93079663-1EA4-41A4-A7BD-54EE7EC2FE96}"/>
    <cellStyle name="Accent1 89" xfId="500" xr:uid="{00000000-0005-0000-0000-0000F2010000}"/>
    <cellStyle name="Accent1 89 2" xfId="2111" xr:uid="{00000000-0005-0000-0000-0000F3010000}"/>
    <cellStyle name="Accent1 89 2 2" xfId="10741" xr:uid="{244ACB03-F631-4F06-98BD-36650AE358AA}"/>
    <cellStyle name="Accent1 89 3" xfId="10740" xr:uid="{B0F79D49-5109-4E1E-B06E-B509E9969873}"/>
    <cellStyle name="Accent1 9" xfId="501" xr:uid="{00000000-0005-0000-0000-0000F4010000}"/>
    <cellStyle name="Accent1 9 2" xfId="2112" xr:uid="{00000000-0005-0000-0000-0000F5010000}"/>
    <cellStyle name="Accent1 9 2 2" xfId="10743" xr:uid="{ACFBC877-7C0E-4738-BD1E-8910BCF434B3}"/>
    <cellStyle name="Accent1 9 3" xfId="10742" xr:uid="{107C1E27-7835-44C5-9674-067C8DAC2217}"/>
    <cellStyle name="Accent1 90" xfId="502" xr:uid="{00000000-0005-0000-0000-0000F6010000}"/>
    <cellStyle name="Accent1 90 2" xfId="2113" xr:uid="{00000000-0005-0000-0000-0000F7010000}"/>
    <cellStyle name="Accent1 90 2 2" xfId="10745" xr:uid="{C5BC0A9F-D0C5-4FCA-BEBD-F45745DCE095}"/>
    <cellStyle name="Accent1 90 3" xfId="10744" xr:uid="{AABA06B9-D9E5-4F26-B261-B2B9F5F7E9AD}"/>
    <cellStyle name="Accent1 91" xfId="503" xr:uid="{00000000-0005-0000-0000-0000F8010000}"/>
    <cellStyle name="Accent1 91 2" xfId="2114" xr:uid="{00000000-0005-0000-0000-0000F9010000}"/>
    <cellStyle name="Accent1 91 2 2" xfId="10747" xr:uid="{6F28361D-355C-4EE6-855C-D5656AC758B6}"/>
    <cellStyle name="Accent1 91 3" xfId="10746" xr:uid="{071BE184-0455-4307-91BD-FCC3975AC982}"/>
    <cellStyle name="Accent1 92" xfId="504" xr:uid="{00000000-0005-0000-0000-0000FA010000}"/>
    <cellStyle name="Accent1 92 2" xfId="2115" xr:uid="{00000000-0005-0000-0000-0000FB010000}"/>
    <cellStyle name="Accent1 92 2 2" xfId="10749" xr:uid="{264871CD-9853-4277-BE31-3FE84613FCCC}"/>
    <cellStyle name="Accent1 92 3" xfId="10748" xr:uid="{C68CD043-446A-40F0-A917-0ED815A99113}"/>
    <cellStyle name="Accent1 93" xfId="505" xr:uid="{00000000-0005-0000-0000-0000FC010000}"/>
    <cellStyle name="Accent1 93 2" xfId="2116" xr:uid="{00000000-0005-0000-0000-0000FD010000}"/>
    <cellStyle name="Accent1 93 2 2" xfId="10751" xr:uid="{CB4EFC68-5B40-4969-B7D9-52C6FD9B405F}"/>
    <cellStyle name="Accent1 93 3" xfId="10750" xr:uid="{FCAEA12E-6ABE-4BB1-9585-934F970E2F17}"/>
    <cellStyle name="Accent1 94" xfId="506" xr:uid="{00000000-0005-0000-0000-0000FE010000}"/>
    <cellStyle name="Accent1 94 2" xfId="2117" xr:uid="{00000000-0005-0000-0000-0000FF010000}"/>
    <cellStyle name="Accent1 94 2 2" xfId="10753" xr:uid="{65FF4139-7388-47DC-B279-AF036046E2C4}"/>
    <cellStyle name="Accent1 94 3" xfId="10752" xr:uid="{448409C4-2B15-4A85-A90B-DC4763191A9B}"/>
    <cellStyle name="Accent1 95" xfId="507" xr:uid="{00000000-0005-0000-0000-000000020000}"/>
    <cellStyle name="Accent1 95 2" xfId="2118" xr:uid="{00000000-0005-0000-0000-000001020000}"/>
    <cellStyle name="Accent1 95 2 2" xfId="10755" xr:uid="{B4EBCCE9-6BAB-4156-AEEA-9A16E61A09C3}"/>
    <cellStyle name="Accent1 95 3" xfId="10754" xr:uid="{C21221C0-29C1-4716-B443-3497C3C5D54D}"/>
    <cellStyle name="Accent1 96" xfId="508" xr:uid="{00000000-0005-0000-0000-000002020000}"/>
    <cellStyle name="Accent1 96 2" xfId="2119" xr:uid="{00000000-0005-0000-0000-000003020000}"/>
    <cellStyle name="Accent1 96 2 2" xfId="10757" xr:uid="{27FD4286-E200-4C87-97E7-EA89EA8D7E3D}"/>
    <cellStyle name="Accent1 96 3" xfId="10756" xr:uid="{BE2EB7A4-ABEA-4321-B510-B59AD3D669F2}"/>
    <cellStyle name="Accent1 97" xfId="509" xr:uid="{00000000-0005-0000-0000-000004020000}"/>
    <cellStyle name="Accent1 97 2" xfId="2120" xr:uid="{00000000-0005-0000-0000-000005020000}"/>
    <cellStyle name="Accent1 97 2 2" xfId="10759" xr:uid="{65A48991-DB15-4FC3-8792-01670125ECC6}"/>
    <cellStyle name="Accent1 97 3" xfId="10758" xr:uid="{A37866FA-6448-45CA-AEFE-E5755CE39CA0}"/>
    <cellStyle name="Accent1 98" xfId="510" xr:uid="{00000000-0005-0000-0000-000006020000}"/>
    <cellStyle name="Accent1 98 2" xfId="2121" xr:uid="{00000000-0005-0000-0000-000007020000}"/>
    <cellStyle name="Accent1 98 2 2" xfId="10761" xr:uid="{0CA27841-B139-478D-9E46-796E7792855F}"/>
    <cellStyle name="Accent1 98 3" xfId="10760" xr:uid="{86A66EB4-7C06-4C84-92EF-4596C876EEA4}"/>
    <cellStyle name="Accent1 99" xfId="511" xr:uid="{00000000-0005-0000-0000-000008020000}"/>
    <cellStyle name="Accent1 99 2" xfId="2122" xr:uid="{00000000-0005-0000-0000-000009020000}"/>
    <cellStyle name="Accent1 99 2 2" xfId="10763" xr:uid="{B187A2A5-15DF-4723-AE71-73F8444B4B8F}"/>
    <cellStyle name="Accent1 99 3" xfId="10762" xr:uid="{BC589521-CDFC-4C6A-A28E-53D1AF988082}"/>
    <cellStyle name="Accent2" xfId="5091" builtinId="33" customBuiltin="1"/>
    <cellStyle name="Accent2 - 20 %" xfId="512" xr:uid="{00000000-0005-0000-0000-00000A020000}"/>
    <cellStyle name="Accent2 - 20 % 2" xfId="2123" xr:uid="{00000000-0005-0000-0000-00000B020000}"/>
    <cellStyle name="Accent2 - 20%" xfId="5220" xr:uid="{5EE6EE32-96AB-4C81-ACFB-46D9F0CF0F5E}"/>
    <cellStyle name="Accent2 - 40 %" xfId="513" xr:uid="{00000000-0005-0000-0000-00000C020000}"/>
    <cellStyle name="Accent2 - 40 % 2" xfId="2124" xr:uid="{00000000-0005-0000-0000-00000D020000}"/>
    <cellStyle name="Accent2 - 40%" xfId="5221" xr:uid="{B8F77421-F7AA-45A4-99B3-3FA54C4013E6}"/>
    <cellStyle name="Accent2 - 60 %" xfId="514" xr:uid="{00000000-0005-0000-0000-00000E020000}"/>
    <cellStyle name="Accent2 - 60 % 2" xfId="2125" xr:uid="{00000000-0005-0000-0000-00000F020000}"/>
    <cellStyle name="Accent2 - 60%" xfId="5222" xr:uid="{02E57A7A-46C8-449B-BCE8-141CE30B4E5D}"/>
    <cellStyle name="Accent2 10" xfId="515" xr:uid="{00000000-0005-0000-0000-000010020000}"/>
    <cellStyle name="Accent2 10 2" xfId="2126" xr:uid="{00000000-0005-0000-0000-000011020000}"/>
    <cellStyle name="Accent2 10 2 2" xfId="10765" xr:uid="{31FCE60E-D4E0-4D79-A87E-6BBC2C0AAD43}"/>
    <cellStyle name="Accent2 10 3" xfId="10764" xr:uid="{6807621A-12A7-4083-B51D-5D28D3233F91}"/>
    <cellStyle name="Accent2 100" xfId="516" xr:uid="{00000000-0005-0000-0000-000012020000}"/>
    <cellStyle name="Accent2 100 2" xfId="2127" xr:uid="{00000000-0005-0000-0000-000013020000}"/>
    <cellStyle name="Accent2 100 2 2" xfId="10767" xr:uid="{655F23CB-83AE-4B2A-8A12-DE5AEBA210F9}"/>
    <cellStyle name="Accent2 100 3" xfId="10766" xr:uid="{1F519BDC-A685-4083-B844-0FF2F49BED85}"/>
    <cellStyle name="Accent2 101" xfId="517" xr:uid="{00000000-0005-0000-0000-000014020000}"/>
    <cellStyle name="Accent2 101 2" xfId="2128" xr:uid="{00000000-0005-0000-0000-000015020000}"/>
    <cellStyle name="Accent2 101 2 2" xfId="10769" xr:uid="{7B12D20C-6424-48DA-A70B-E0FD264A34A0}"/>
    <cellStyle name="Accent2 101 3" xfId="10768" xr:uid="{C69FD3CA-9B6D-4034-AE03-E80A73C14456}"/>
    <cellStyle name="Accent2 102" xfId="518" xr:uid="{00000000-0005-0000-0000-000016020000}"/>
    <cellStyle name="Accent2 102 2" xfId="2129" xr:uid="{00000000-0005-0000-0000-000017020000}"/>
    <cellStyle name="Accent2 102 2 2" xfId="10771" xr:uid="{AC97B6B4-9CC2-404D-BD65-66D9BD3990EA}"/>
    <cellStyle name="Accent2 102 3" xfId="10770" xr:uid="{6CD5FF1E-8344-4CA5-A9B7-94D3CF9E9804}"/>
    <cellStyle name="Accent2 103" xfId="519" xr:uid="{00000000-0005-0000-0000-000018020000}"/>
    <cellStyle name="Accent2 103 2" xfId="2130" xr:uid="{00000000-0005-0000-0000-000019020000}"/>
    <cellStyle name="Accent2 103 2 2" xfId="10773" xr:uid="{5F6921C0-8560-423E-93D6-0776E5ED1A32}"/>
    <cellStyle name="Accent2 103 3" xfId="10772" xr:uid="{3B93A516-76A6-43D9-A2F7-295D9EB55FF3}"/>
    <cellStyle name="Accent2 104" xfId="520" xr:uid="{00000000-0005-0000-0000-00001A020000}"/>
    <cellStyle name="Accent2 104 2" xfId="2131" xr:uid="{00000000-0005-0000-0000-00001B020000}"/>
    <cellStyle name="Accent2 104 2 2" xfId="10775" xr:uid="{5108184C-47FD-4443-9273-50E53F99CBB3}"/>
    <cellStyle name="Accent2 104 3" xfId="10774" xr:uid="{094C85D5-2810-4C2D-AA18-9CC40E54CEA1}"/>
    <cellStyle name="Accent2 105" xfId="521" xr:uid="{00000000-0005-0000-0000-00001C020000}"/>
    <cellStyle name="Accent2 105 2" xfId="2132" xr:uid="{00000000-0005-0000-0000-00001D020000}"/>
    <cellStyle name="Accent2 105 2 2" xfId="10777" xr:uid="{6DFDBB7D-6192-41AB-9577-43B64049B392}"/>
    <cellStyle name="Accent2 105 3" xfId="10776" xr:uid="{9AD89BB3-2AF6-4F0F-AC24-6F13DC684D3B}"/>
    <cellStyle name="Accent2 106" xfId="522" xr:uid="{00000000-0005-0000-0000-00001E020000}"/>
    <cellStyle name="Accent2 106 2" xfId="2133" xr:uid="{00000000-0005-0000-0000-00001F020000}"/>
    <cellStyle name="Accent2 106 2 2" xfId="10779" xr:uid="{E572D5A6-53E5-482A-B3D1-225020BAED48}"/>
    <cellStyle name="Accent2 106 3" xfId="10778" xr:uid="{86F5A370-5164-412F-BDDE-2198F4FAB194}"/>
    <cellStyle name="Accent2 107" xfId="523" xr:uid="{00000000-0005-0000-0000-000020020000}"/>
    <cellStyle name="Accent2 107 2" xfId="2134" xr:uid="{00000000-0005-0000-0000-000021020000}"/>
    <cellStyle name="Accent2 107 2 2" xfId="10781" xr:uid="{1EC59C9D-3404-4B4D-9E57-515C64AD7CAF}"/>
    <cellStyle name="Accent2 107 3" xfId="10780" xr:uid="{17550071-6132-4A55-8860-BC05BFFD6A70}"/>
    <cellStyle name="Accent2 108" xfId="524" xr:uid="{00000000-0005-0000-0000-000022020000}"/>
    <cellStyle name="Accent2 108 2" xfId="2135" xr:uid="{00000000-0005-0000-0000-000023020000}"/>
    <cellStyle name="Accent2 108 2 2" xfId="10783" xr:uid="{3C87A0C7-0DDA-4DA4-95EB-76C3EAD77FD8}"/>
    <cellStyle name="Accent2 108 3" xfId="10782" xr:uid="{DA8BD16C-5858-4F2B-B362-4CE451D41402}"/>
    <cellStyle name="Accent2 109" xfId="525" xr:uid="{00000000-0005-0000-0000-000024020000}"/>
    <cellStyle name="Accent2 109 2" xfId="2136" xr:uid="{00000000-0005-0000-0000-000025020000}"/>
    <cellStyle name="Accent2 109 2 2" xfId="10785" xr:uid="{65D47BAD-665D-4123-A2A2-EAFF856B9F5B}"/>
    <cellStyle name="Accent2 109 3" xfId="10784" xr:uid="{A18CC3AD-9545-4B37-ACB9-8E21076F2717}"/>
    <cellStyle name="Accent2 11" xfId="526" xr:uid="{00000000-0005-0000-0000-000026020000}"/>
    <cellStyle name="Accent2 11 2" xfId="2137" xr:uid="{00000000-0005-0000-0000-000027020000}"/>
    <cellStyle name="Accent2 11 2 2" xfId="10787" xr:uid="{086253D2-593A-4A79-BD81-9A1621C84BC4}"/>
    <cellStyle name="Accent2 11 3" xfId="10786" xr:uid="{ACB9772E-619E-42B1-B916-971AB39DFFE7}"/>
    <cellStyle name="Accent2 110" xfId="527" xr:uid="{00000000-0005-0000-0000-000028020000}"/>
    <cellStyle name="Accent2 110 2" xfId="2138" xr:uid="{00000000-0005-0000-0000-000029020000}"/>
    <cellStyle name="Accent2 110 2 2" xfId="10789" xr:uid="{702E0B4C-1642-4923-8B89-AB71EEBC5FAC}"/>
    <cellStyle name="Accent2 110 3" xfId="10788" xr:uid="{9CC908ED-CF56-43E7-B915-0EF5CB105113}"/>
    <cellStyle name="Accent2 111" xfId="528" xr:uid="{00000000-0005-0000-0000-00002A020000}"/>
    <cellStyle name="Accent2 111 2" xfId="2139" xr:uid="{00000000-0005-0000-0000-00002B020000}"/>
    <cellStyle name="Accent2 111 2 2" xfId="10791" xr:uid="{511E5FB9-3EA6-49A0-A801-8D11C76F1DFF}"/>
    <cellStyle name="Accent2 111 3" xfId="10790" xr:uid="{FD892B16-635B-4184-A90F-EE79D0371E75}"/>
    <cellStyle name="Accent2 112" xfId="529" xr:uid="{00000000-0005-0000-0000-00002C020000}"/>
    <cellStyle name="Accent2 112 2" xfId="2140" xr:uid="{00000000-0005-0000-0000-00002D020000}"/>
    <cellStyle name="Accent2 112 2 2" xfId="10793" xr:uid="{3017F510-073D-4D69-BE66-EA6F100A79D7}"/>
    <cellStyle name="Accent2 112 3" xfId="10792" xr:uid="{46FF1391-92B4-4740-A5E6-E1726F1A96D3}"/>
    <cellStyle name="Accent2 113" xfId="530" xr:uid="{00000000-0005-0000-0000-00002E020000}"/>
    <cellStyle name="Accent2 113 2" xfId="2141" xr:uid="{00000000-0005-0000-0000-00002F020000}"/>
    <cellStyle name="Accent2 113 2 2" xfId="10795" xr:uid="{609C6C73-61E5-45CF-AE4E-E6CC9793B3A5}"/>
    <cellStyle name="Accent2 113 3" xfId="10794" xr:uid="{F5A0252A-A702-47AA-AB93-438FE107EA21}"/>
    <cellStyle name="Accent2 114" xfId="531" xr:uid="{00000000-0005-0000-0000-000030020000}"/>
    <cellStyle name="Accent2 114 2" xfId="2142" xr:uid="{00000000-0005-0000-0000-000031020000}"/>
    <cellStyle name="Accent2 114 2 2" xfId="10797" xr:uid="{B9AA9C94-5E64-4452-A8C4-7D4C09047368}"/>
    <cellStyle name="Accent2 114 3" xfId="10796" xr:uid="{3EBC3BFA-7F0D-493D-B971-98612CD82600}"/>
    <cellStyle name="Accent2 115" xfId="532" xr:uid="{00000000-0005-0000-0000-000032020000}"/>
    <cellStyle name="Accent2 115 2" xfId="2143" xr:uid="{00000000-0005-0000-0000-000033020000}"/>
    <cellStyle name="Accent2 115 2 2" xfId="10799" xr:uid="{7E27FDB0-8645-47F7-AAB7-0F564B16DAF1}"/>
    <cellStyle name="Accent2 115 3" xfId="10798" xr:uid="{D19E838D-2EAD-4407-B9AF-67B8898F7723}"/>
    <cellStyle name="Accent2 116" xfId="533" xr:uid="{00000000-0005-0000-0000-000034020000}"/>
    <cellStyle name="Accent2 116 2" xfId="2144" xr:uid="{00000000-0005-0000-0000-000035020000}"/>
    <cellStyle name="Accent2 116 2 2" xfId="10801" xr:uid="{86F06C83-87CB-4A5B-902F-35CE268FC45B}"/>
    <cellStyle name="Accent2 116 3" xfId="10800" xr:uid="{AD64FC2D-6F93-4CB2-8656-BBFF7CDC4804}"/>
    <cellStyle name="Accent2 117" xfId="534" xr:uid="{00000000-0005-0000-0000-000036020000}"/>
    <cellStyle name="Accent2 117 2" xfId="2145" xr:uid="{00000000-0005-0000-0000-000037020000}"/>
    <cellStyle name="Accent2 117 2 2" xfId="10803" xr:uid="{E40330C3-D871-4C78-B0D3-085B4A8FA83E}"/>
    <cellStyle name="Accent2 117 3" xfId="10802" xr:uid="{EA771419-8B2E-4448-83FB-B34B8C8E5074}"/>
    <cellStyle name="Accent2 118" xfId="535" xr:uid="{00000000-0005-0000-0000-000038020000}"/>
    <cellStyle name="Accent2 118 2" xfId="2146" xr:uid="{00000000-0005-0000-0000-000039020000}"/>
    <cellStyle name="Accent2 118 2 2" xfId="10805" xr:uid="{3D34DD2F-DBEB-44A5-BAD9-89050469F7BA}"/>
    <cellStyle name="Accent2 118 3" xfId="10804" xr:uid="{5E64C658-2326-4D83-9136-4015BDDFD265}"/>
    <cellStyle name="Accent2 119" xfId="536" xr:uid="{00000000-0005-0000-0000-00003A020000}"/>
    <cellStyle name="Accent2 119 2" xfId="2147" xr:uid="{00000000-0005-0000-0000-00003B020000}"/>
    <cellStyle name="Accent2 119 2 2" xfId="10807" xr:uid="{A00D1B98-A620-4046-A717-5E90C99D78D8}"/>
    <cellStyle name="Accent2 119 3" xfId="10806" xr:uid="{0C0BEC8E-9739-4787-8C37-86C39247EC3C}"/>
    <cellStyle name="Accent2 12" xfId="537" xr:uid="{00000000-0005-0000-0000-00003C020000}"/>
    <cellStyle name="Accent2 12 2" xfId="2148" xr:uid="{00000000-0005-0000-0000-00003D020000}"/>
    <cellStyle name="Accent2 12 2 2" xfId="10809" xr:uid="{D48FF3F3-8962-4BE8-B385-AC4F02E30D85}"/>
    <cellStyle name="Accent2 12 3" xfId="10808" xr:uid="{ED826C69-B571-418D-A15D-4E6433902240}"/>
    <cellStyle name="Accent2 120" xfId="538" xr:uid="{00000000-0005-0000-0000-00003E020000}"/>
    <cellStyle name="Accent2 120 2" xfId="2149" xr:uid="{00000000-0005-0000-0000-00003F020000}"/>
    <cellStyle name="Accent2 120 2 2" xfId="10811" xr:uid="{8C49FF59-947C-45AC-8D03-C92174CF6B0C}"/>
    <cellStyle name="Accent2 120 3" xfId="10810" xr:uid="{407CBC7E-AFE4-4FC3-B264-01C0D2B660DF}"/>
    <cellStyle name="Accent2 121" xfId="539" xr:uid="{00000000-0005-0000-0000-000040020000}"/>
    <cellStyle name="Accent2 121 2" xfId="2150" xr:uid="{00000000-0005-0000-0000-000041020000}"/>
    <cellStyle name="Accent2 121 2 2" xfId="10813" xr:uid="{605082F0-C51F-4AD5-A359-C581ABB3DB96}"/>
    <cellStyle name="Accent2 121 3" xfId="10812" xr:uid="{D43E8A2A-CA1C-404D-9A07-A58D0895BE0A}"/>
    <cellStyle name="Accent2 122" xfId="540" xr:uid="{00000000-0005-0000-0000-000042020000}"/>
    <cellStyle name="Accent2 122 2" xfId="2151" xr:uid="{00000000-0005-0000-0000-000043020000}"/>
    <cellStyle name="Accent2 122 2 2" xfId="10815" xr:uid="{420E3796-83F9-4831-B8E7-A2BF41D7C32B}"/>
    <cellStyle name="Accent2 122 3" xfId="10814" xr:uid="{6388CAAB-5FDE-4CB4-A065-988AD3E648FE}"/>
    <cellStyle name="Accent2 123" xfId="541" xr:uid="{00000000-0005-0000-0000-000044020000}"/>
    <cellStyle name="Accent2 123 2" xfId="2152" xr:uid="{00000000-0005-0000-0000-000045020000}"/>
    <cellStyle name="Accent2 123 2 2" xfId="10817" xr:uid="{4BD53AB4-DF96-468A-BABC-BBD4DC3CA3D4}"/>
    <cellStyle name="Accent2 123 3" xfId="10816" xr:uid="{1A3A455C-4AAB-43B0-B288-7AAE54D68B92}"/>
    <cellStyle name="Accent2 124" xfId="542" xr:uid="{00000000-0005-0000-0000-000046020000}"/>
    <cellStyle name="Accent2 124 2" xfId="2153" xr:uid="{00000000-0005-0000-0000-000047020000}"/>
    <cellStyle name="Accent2 124 2 2" xfId="10819" xr:uid="{6F649EBB-58A9-417E-A6B3-7BC0F1FA23A9}"/>
    <cellStyle name="Accent2 124 3" xfId="10818" xr:uid="{72CD4DC7-65AF-471E-A91F-88F89AF865E2}"/>
    <cellStyle name="Accent2 125" xfId="543" xr:uid="{00000000-0005-0000-0000-000048020000}"/>
    <cellStyle name="Accent2 125 2" xfId="2154" xr:uid="{00000000-0005-0000-0000-000049020000}"/>
    <cellStyle name="Accent2 125 2 2" xfId="10821" xr:uid="{6D883E65-F65A-4CDA-BC1B-A161284E6F8B}"/>
    <cellStyle name="Accent2 125 3" xfId="10820" xr:uid="{B82384A2-5D67-4C2E-B2B8-47A500F6A6D6}"/>
    <cellStyle name="Accent2 126" xfId="544" xr:uid="{00000000-0005-0000-0000-00004A020000}"/>
    <cellStyle name="Accent2 126 2" xfId="2155" xr:uid="{00000000-0005-0000-0000-00004B020000}"/>
    <cellStyle name="Accent2 126 2 2" xfId="10823" xr:uid="{7CA1871E-0C85-42A3-AA7C-8B730CFF8E10}"/>
    <cellStyle name="Accent2 126 3" xfId="10822" xr:uid="{7D3BE634-3C59-4EA6-ACAF-1F979E8615F1}"/>
    <cellStyle name="Accent2 127" xfId="545" xr:uid="{00000000-0005-0000-0000-00004C020000}"/>
    <cellStyle name="Accent2 127 2" xfId="2156" xr:uid="{00000000-0005-0000-0000-00004D020000}"/>
    <cellStyle name="Accent2 127 2 2" xfId="10825" xr:uid="{525F780D-144F-4A97-8866-6D4EC5CB5381}"/>
    <cellStyle name="Accent2 127 3" xfId="10824" xr:uid="{21CEEF50-1B64-4CED-8380-927A2CCF82BE}"/>
    <cellStyle name="Accent2 128" xfId="546" xr:uid="{00000000-0005-0000-0000-00004E020000}"/>
    <cellStyle name="Accent2 128 2" xfId="2157" xr:uid="{00000000-0005-0000-0000-00004F020000}"/>
    <cellStyle name="Accent2 128 2 2" xfId="10827" xr:uid="{A029B29E-4AA2-436F-9950-CE9D3486270B}"/>
    <cellStyle name="Accent2 128 3" xfId="10826" xr:uid="{B65F7D9A-35FB-42D8-BD41-94B85A436262}"/>
    <cellStyle name="Accent2 129" xfId="547" xr:uid="{00000000-0005-0000-0000-000050020000}"/>
    <cellStyle name="Accent2 129 2" xfId="2158" xr:uid="{00000000-0005-0000-0000-000051020000}"/>
    <cellStyle name="Accent2 129 2 2" xfId="10829" xr:uid="{B40FBCAF-E448-406D-B137-CF27BADA2A40}"/>
    <cellStyle name="Accent2 129 3" xfId="10828" xr:uid="{0023B580-0B06-485A-B51B-C03DC1DFA6C3}"/>
    <cellStyle name="Accent2 13" xfId="548" xr:uid="{00000000-0005-0000-0000-000052020000}"/>
    <cellStyle name="Accent2 13 2" xfId="2159" xr:uid="{00000000-0005-0000-0000-000053020000}"/>
    <cellStyle name="Accent2 13 2 2" xfId="10831" xr:uid="{CF372BED-210D-4E2B-A795-9CB29DCB05E5}"/>
    <cellStyle name="Accent2 13 3" xfId="10830" xr:uid="{BE2728CF-0E34-4754-8838-E9A194443912}"/>
    <cellStyle name="Accent2 130" xfId="549" xr:uid="{00000000-0005-0000-0000-000054020000}"/>
    <cellStyle name="Accent2 130 2" xfId="2160" xr:uid="{00000000-0005-0000-0000-000055020000}"/>
    <cellStyle name="Accent2 130 2 2" xfId="10833" xr:uid="{FF46D57E-6558-42CD-9D3C-91C4A979317A}"/>
    <cellStyle name="Accent2 130 3" xfId="10832" xr:uid="{70C9517E-AD7A-40AA-ACCB-29001228FD5E}"/>
    <cellStyle name="Accent2 131" xfId="550" xr:uid="{00000000-0005-0000-0000-000056020000}"/>
    <cellStyle name="Accent2 131 2" xfId="2161" xr:uid="{00000000-0005-0000-0000-000057020000}"/>
    <cellStyle name="Accent2 131 2 2" xfId="10835" xr:uid="{6C8E2E14-8FA6-4E15-A8F4-EB77A8733DD2}"/>
    <cellStyle name="Accent2 131 3" xfId="10834" xr:uid="{62A635B0-CD40-455F-95CB-68921FC2D450}"/>
    <cellStyle name="Accent2 132" xfId="551" xr:uid="{00000000-0005-0000-0000-000058020000}"/>
    <cellStyle name="Accent2 132 2" xfId="2162" xr:uid="{00000000-0005-0000-0000-000059020000}"/>
    <cellStyle name="Accent2 132 2 2" xfId="10837" xr:uid="{667E06BE-7265-4F59-8FC1-0443E45F4912}"/>
    <cellStyle name="Accent2 132 3" xfId="10836" xr:uid="{FEE0EA0B-1473-42ED-917B-4CA210D1918C}"/>
    <cellStyle name="Accent2 133" xfId="552" xr:uid="{00000000-0005-0000-0000-00005A020000}"/>
    <cellStyle name="Accent2 133 2" xfId="2163" xr:uid="{00000000-0005-0000-0000-00005B020000}"/>
    <cellStyle name="Accent2 133 2 2" xfId="10839" xr:uid="{4D8432AB-EAE8-429D-AA3B-16365B34EB88}"/>
    <cellStyle name="Accent2 133 3" xfId="10838" xr:uid="{1A90D900-641F-4826-80D9-08B4E54497D8}"/>
    <cellStyle name="Accent2 134" xfId="553" xr:uid="{00000000-0005-0000-0000-00005C020000}"/>
    <cellStyle name="Accent2 134 2" xfId="2164" xr:uid="{00000000-0005-0000-0000-00005D020000}"/>
    <cellStyle name="Accent2 134 2 2" xfId="10841" xr:uid="{4607D27F-2F93-49FE-B6BA-FD49DB3E8051}"/>
    <cellStyle name="Accent2 134 3" xfId="10840" xr:uid="{5B231B68-1B19-43BE-8453-A065E76F4922}"/>
    <cellStyle name="Accent2 135" xfId="554" xr:uid="{00000000-0005-0000-0000-00005E020000}"/>
    <cellStyle name="Accent2 135 2" xfId="2165" xr:uid="{00000000-0005-0000-0000-00005F020000}"/>
    <cellStyle name="Accent2 135 2 2" xfId="10843" xr:uid="{E1340B55-0125-4502-8B8D-363CC8120846}"/>
    <cellStyle name="Accent2 135 3" xfId="10842" xr:uid="{2C5C033C-7B8F-426C-A70E-E60C59C46C99}"/>
    <cellStyle name="Accent2 136" xfId="555" xr:uid="{00000000-0005-0000-0000-000060020000}"/>
    <cellStyle name="Accent2 136 2" xfId="2166" xr:uid="{00000000-0005-0000-0000-000061020000}"/>
    <cellStyle name="Accent2 136 2 2" xfId="10845" xr:uid="{5BC9CE61-176D-446C-A3C2-4247E6254C34}"/>
    <cellStyle name="Accent2 136 3" xfId="10844" xr:uid="{236DB406-F764-43C4-9294-1EC5EABE21C4}"/>
    <cellStyle name="Accent2 137" xfId="556" xr:uid="{00000000-0005-0000-0000-000062020000}"/>
    <cellStyle name="Accent2 137 2" xfId="2167" xr:uid="{00000000-0005-0000-0000-000063020000}"/>
    <cellStyle name="Accent2 137 2 2" xfId="10847" xr:uid="{F1798D9E-C94C-43FD-B72D-3A7285343E93}"/>
    <cellStyle name="Accent2 137 3" xfId="10846" xr:uid="{483B9082-D025-4194-9BAA-3F9896A6DE46}"/>
    <cellStyle name="Accent2 138" xfId="557" xr:uid="{00000000-0005-0000-0000-000064020000}"/>
    <cellStyle name="Accent2 138 2" xfId="2168" xr:uid="{00000000-0005-0000-0000-000065020000}"/>
    <cellStyle name="Accent2 138 2 2" xfId="10849" xr:uid="{51B27352-D27A-48A5-B6AB-4BC16B0923E2}"/>
    <cellStyle name="Accent2 138 3" xfId="10848" xr:uid="{8EEFCBD7-C195-43C6-8C80-6FD0DC4F5159}"/>
    <cellStyle name="Accent2 139" xfId="558" xr:uid="{00000000-0005-0000-0000-000066020000}"/>
    <cellStyle name="Accent2 139 2" xfId="2169" xr:uid="{00000000-0005-0000-0000-000067020000}"/>
    <cellStyle name="Accent2 139 2 2" xfId="10851" xr:uid="{7B1840BE-8BAD-4C54-A919-5951DDD89DDB}"/>
    <cellStyle name="Accent2 139 3" xfId="10850" xr:uid="{E9099AD4-7A32-4843-AE32-C58B579026B8}"/>
    <cellStyle name="Accent2 14" xfId="559" xr:uid="{00000000-0005-0000-0000-000068020000}"/>
    <cellStyle name="Accent2 14 2" xfId="2170" xr:uid="{00000000-0005-0000-0000-000069020000}"/>
    <cellStyle name="Accent2 14 2 2" xfId="10853" xr:uid="{89E05E91-B78C-44BA-B490-37FEE12C7A53}"/>
    <cellStyle name="Accent2 14 3" xfId="10852" xr:uid="{26300FAC-79C7-4B86-B6C1-35D4C6895151}"/>
    <cellStyle name="Accent2 15" xfId="560" xr:uid="{00000000-0005-0000-0000-00006A020000}"/>
    <cellStyle name="Accent2 15 2" xfId="2171" xr:uid="{00000000-0005-0000-0000-00006B020000}"/>
    <cellStyle name="Accent2 15 2 2" xfId="10855" xr:uid="{B4D1CD78-4AF5-4AD1-8F68-80952D78B63F}"/>
    <cellStyle name="Accent2 15 3" xfId="10854" xr:uid="{1F66D662-F36A-4B8E-B724-E48A89C27E40}"/>
    <cellStyle name="Accent2 16" xfId="561" xr:uid="{00000000-0005-0000-0000-00006C020000}"/>
    <cellStyle name="Accent2 16 2" xfId="2172" xr:uid="{00000000-0005-0000-0000-00006D020000}"/>
    <cellStyle name="Accent2 16 2 2" xfId="10857" xr:uid="{6534915E-F8DD-4E44-BA61-FBC2D3E1B516}"/>
    <cellStyle name="Accent2 16 3" xfId="10856" xr:uid="{49F40E2C-DC68-494E-8EEF-BA155D137583}"/>
    <cellStyle name="Accent2 17" xfId="562" xr:uid="{00000000-0005-0000-0000-00006E020000}"/>
    <cellStyle name="Accent2 17 2" xfId="2173" xr:uid="{00000000-0005-0000-0000-00006F020000}"/>
    <cellStyle name="Accent2 17 2 2" xfId="10859" xr:uid="{73BEEF6A-2B35-496A-AD5C-4F570AFE1712}"/>
    <cellStyle name="Accent2 17 3" xfId="10858" xr:uid="{B759C783-9A78-4BEA-A3DA-F6D38A780CCF}"/>
    <cellStyle name="Accent2 18" xfId="563" xr:uid="{00000000-0005-0000-0000-000070020000}"/>
    <cellStyle name="Accent2 18 2" xfId="2174" xr:uid="{00000000-0005-0000-0000-000071020000}"/>
    <cellStyle name="Accent2 18 2 2" xfId="10861" xr:uid="{20C2546B-83A5-4511-887A-FA75DEB3928E}"/>
    <cellStyle name="Accent2 18 3" xfId="10860" xr:uid="{AAC081A7-317F-44FD-AD2D-CCE10270E524}"/>
    <cellStyle name="Accent2 19" xfId="564" xr:uid="{00000000-0005-0000-0000-000072020000}"/>
    <cellStyle name="Accent2 19 2" xfId="2175" xr:uid="{00000000-0005-0000-0000-000073020000}"/>
    <cellStyle name="Accent2 19 2 2" xfId="10863" xr:uid="{20A4F912-CE2A-43F1-B376-7BDBAA9FB30B}"/>
    <cellStyle name="Accent2 19 3" xfId="10862" xr:uid="{7C562D80-87F1-4D1A-9A2E-24ECDCCB98F4}"/>
    <cellStyle name="Accent2 2" xfId="565" xr:uid="{00000000-0005-0000-0000-000074020000}"/>
    <cellStyle name="Accent2 2 2" xfId="2176" xr:uid="{00000000-0005-0000-0000-000075020000}"/>
    <cellStyle name="Accent2 2 2 2" xfId="10865" xr:uid="{7E85A841-7C3A-4A21-867A-5BFA6013B793}"/>
    <cellStyle name="Accent2 2 3" xfId="5223" xr:uid="{A5396779-F184-4624-880A-E06FFCE0B100}"/>
    <cellStyle name="Accent2 2 4" xfId="10864" xr:uid="{63CD97F1-E712-4905-BB65-461882EF712B}"/>
    <cellStyle name="Accent2 20" xfId="566" xr:uid="{00000000-0005-0000-0000-000076020000}"/>
    <cellStyle name="Accent2 20 2" xfId="2177" xr:uid="{00000000-0005-0000-0000-000077020000}"/>
    <cellStyle name="Accent2 20 2 2" xfId="10867" xr:uid="{ECBE99E7-257F-4A6C-B557-604A069CD6C4}"/>
    <cellStyle name="Accent2 20 3" xfId="10866" xr:uid="{3E00AD73-3EF5-4525-AB71-94A598F440ED}"/>
    <cellStyle name="Accent2 21" xfId="567" xr:uid="{00000000-0005-0000-0000-000078020000}"/>
    <cellStyle name="Accent2 21 2" xfId="2178" xr:uid="{00000000-0005-0000-0000-000079020000}"/>
    <cellStyle name="Accent2 21 2 2" xfId="10869" xr:uid="{7A5807FA-0B0F-4890-9AAB-FA7BE1BD4DCF}"/>
    <cellStyle name="Accent2 21 3" xfId="10868" xr:uid="{FF8DEC98-B7CC-43DA-A7C7-9C93B9B76D33}"/>
    <cellStyle name="Accent2 22" xfId="568" xr:uid="{00000000-0005-0000-0000-00007A020000}"/>
    <cellStyle name="Accent2 22 2" xfId="2179" xr:uid="{00000000-0005-0000-0000-00007B020000}"/>
    <cellStyle name="Accent2 22 2 2" xfId="10871" xr:uid="{14D1CC50-574A-4049-984B-2D9A9388C1B6}"/>
    <cellStyle name="Accent2 22 3" xfId="10870" xr:uid="{39AE56C5-C1CE-4DA7-9EE8-79CABC9AC7F2}"/>
    <cellStyle name="Accent2 23" xfId="569" xr:uid="{00000000-0005-0000-0000-00007C020000}"/>
    <cellStyle name="Accent2 23 2" xfId="2180" xr:uid="{00000000-0005-0000-0000-00007D020000}"/>
    <cellStyle name="Accent2 23 2 2" xfId="10873" xr:uid="{0D9FC6AE-C68E-4711-87F7-5595A5FDD004}"/>
    <cellStyle name="Accent2 23 3" xfId="10872" xr:uid="{5C9057D2-E277-4F36-ACA9-B9CF858E3A61}"/>
    <cellStyle name="Accent2 24" xfId="570" xr:uid="{00000000-0005-0000-0000-00007E020000}"/>
    <cellStyle name="Accent2 24 2" xfId="2181" xr:uid="{00000000-0005-0000-0000-00007F020000}"/>
    <cellStyle name="Accent2 24 2 2" xfId="10875" xr:uid="{477D2188-2F86-4C8C-B415-9C2FB43AB8FE}"/>
    <cellStyle name="Accent2 24 3" xfId="10874" xr:uid="{49DB1939-5097-410C-A415-CFCEF408F719}"/>
    <cellStyle name="Accent2 25" xfId="571" xr:uid="{00000000-0005-0000-0000-000080020000}"/>
    <cellStyle name="Accent2 25 2" xfId="2182" xr:uid="{00000000-0005-0000-0000-000081020000}"/>
    <cellStyle name="Accent2 25 2 2" xfId="10877" xr:uid="{03ED11D1-7E94-4AC7-9C88-2157D8ACBD34}"/>
    <cellStyle name="Accent2 25 3" xfId="10876" xr:uid="{B00217C9-62A2-4C46-9D13-AEB1729F35CB}"/>
    <cellStyle name="Accent2 26" xfId="572" xr:uid="{00000000-0005-0000-0000-000082020000}"/>
    <cellStyle name="Accent2 26 2" xfId="2183" xr:uid="{00000000-0005-0000-0000-000083020000}"/>
    <cellStyle name="Accent2 26 2 2" xfId="10879" xr:uid="{0A4BCCB8-E24E-45ED-B2EE-5A0A88533CCA}"/>
    <cellStyle name="Accent2 26 3" xfId="10878" xr:uid="{89CC0714-791B-4D36-B5BB-586FA06C9354}"/>
    <cellStyle name="Accent2 27" xfId="573" xr:uid="{00000000-0005-0000-0000-000084020000}"/>
    <cellStyle name="Accent2 27 2" xfId="2184" xr:uid="{00000000-0005-0000-0000-000085020000}"/>
    <cellStyle name="Accent2 27 2 2" xfId="10881" xr:uid="{0BF40A08-BAA5-45D0-97D5-F20131867647}"/>
    <cellStyle name="Accent2 27 3" xfId="10880" xr:uid="{6B6284AD-B2E7-47DF-BDFC-E238EC587D4E}"/>
    <cellStyle name="Accent2 28" xfId="574" xr:uid="{00000000-0005-0000-0000-000086020000}"/>
    <cellStyle name="Accent2 28 2" xfId="2185" xr:uid="{00000000-0005-0000-0000-000087020000}"/>
    <cellStyle name="Accent2 28 2 2" xfId="10883" xr:uid="{05877963-8EEF-4DBD-8465-812DFC4E7311}"/>
    <cellStyle name="Accent2 28 3" xfId="10882" xr:uid="{A429A1EE-7342-4B44-8BB6-B339F3437470}"/>
    <cellStyle name="Accent2 29" xfId="575" xr:uid="{00000000-0005-0000-0000-000088020000}"/>
    <cellStyle name="Accent2 29 2" xfId="2186" xr:uid="{00000000-0005-0000-0000-000089020000}"/>
    <cellStyle name="Accent2 29 2 2" xfId="10885" xr:uid="{96185264-3338-48A5-936D-390421172554}"/>
    <cellStyle name="Accent2 29 3" xfId="10884" xr:uid="{228E6F4B-1E17-4CC9-A689-01E3553FC186}"/>
    <cellStyle name="Accent2 3" xfId="576" xr:uid="{00000000-0005-0000-0000-00008A020000}"/>
    <cellStyle name="Accent2 3 2" xfId="2187" xr:uid="{00000000-0005-0000-0000-00008B020000}"/>
    <cellStyle name="Accent2 3 2 2" xfId="10887" xr:uid="{4829DAEB-156B-4DB7-83A4-F12C1ED4B1C9}"/>
    <cellStyle name="Accent2 3 3" xfId="10886" xr:uid="{37FF4F2C-9E33-486F-817B-93FB8BA18650}"/>
    <cellStyle name="Accent2 30" xfId="577" xr:uid="{00000000-0005-0000-0000-00008C020000}"/>
    <cellStyle name="Accent2 30 2" xfId="2188" xr:uid="{00000000-0005-0000-0000-00008D020000}"/>
    <cellStyle name="Accent2 30 2 2" xfId="10889" xr:uid="{B1151E9C-D681-41E9-BA6A-0FB4D588DCDE}"/>
    <cellStyle name="Accent2 30 3" xfId="10888" xr:uid="{CC51E692-F2F1-4BF0-BB4F-96473601C0D3}"/>
    <cellStyle name="Accent2 31" xfId="578" xr:uid="{00000000-0005-0000-0000-00008E020000}"/>
    <cellStyle name="Accent2 31 2" xfId="2189" xr:uid="{00000000-0005-0000-0000-00008F020000}"/>
    <cellStyle name="Accent2 31 2 2" xfId="10891" xr:uid="{2E004635-95E6-4E28-938D-88DF43333D3A}"/>
    <cellStyle name="Accent2 31 3" xfId="10890" xr:uid="{37181899-B300-4BA4-B402-ABEBED441148}"/>
    <cellStyle name="Accent2 32" xfId="579" xr:uid="{00000000-0005-0000-0000-000090020000}"/>
    <cellStyle name="Accent2 32 2" xfId="2190" xr:uid="{00000000-0005-0000-0000-000091020000}"/>
    <cellStyle name="Accent2 32 2 2" xfId="10893" xr:uid="{CB19BFC9-85A7-4EA8-8489-3CBE91D644FA}"/>
    <cellStyle name="Accent2 32 3" xfId="10892" xr:uid="{69E2852A-A982-494B-A5D3-FF8EE6F160A6}"/>
    <cellStyle name="Accent2 33" xfId="580" xr:uid="{00000000-0005-0000-0000-000092020000}"/>
    <cellStyle name="Accent2 33 2" xfId="2191" xr:uid="{00000000-0005-0000-0000-000093020000}"/>
    <cellStyle name="Accent2 33 2 2" xfId="10895" xr:uid="{C3F551DE-951E-4B5C-9DC7-0196CCE07878}"/>
    <cellStyle name="Accent2 33 3" xfId="10894" xr:uid="{7DC387D8-E38B-4AF1-877C-0B126A009F38}"/>
    <cellStyle name="Accent2 34" xfId="581" xr:uid="{00000000-0005-0000-0000-000094020000}"/>
    <cellStyle name="Accent2 34 2" xfId="2192" xr:uid="{00000000-0005-0000-0000-000095020000}"/>
    <cellStyle name="Accent2 34 2 2" xfId="10897" xr:uid="{B9755059-CCD5-4C96-BABB-29BB509E54D4}"/>
    <cellStyle name="Accent2 34 3" xfId="10896" xr:uid="{9BA902AB-65FA-4B28-B3BA-54CC4B3ABD7A}"/>
    <cellStyle name="Accent2 35" xfId="582" xr:uid="{00000000-0005-0000-0000-000096020000}"/>
    <cellStyle name="Accent2 35 2" xfId="2193" xr:uid="{00000000-0005-0000-0000-000097020000}"/>
    <cellStyle name="Accent2 35 2 2" xfId="10899" xr:uid="{963BD460-9C02-4C7B-A99C-C00C98A94E64}"/>
    <cellStyle name="Accent2 35 3" xfId="10898" xr:uid="{CA7AE6DB-E948-42F0-948A-66584E91C01D}"/>
    <cellStyle name="Accent2 36" xfId="583" xr:uid="{00000000-0005-0000-0000-000098020000}"/>
    <cellStyle name="Accent2 36 2" xfId="2194" xr:uid="{00000000-0005-0000-0000-000099020000}"/>
    <cellStyle name="Accent2 36 2 2" xfId="10901" xr:uid="{B8854CF1-AF7A-4DA1-85D1-0D9480FBDACB}"/>
    <cellStyle name="Accent2 36 3" xfId="10900" xr:uid="{65CED7C0-3367-48C7-A717-C8EFEFFF0C4B}"/>
    <cellStyle name="Accent2 37" xfId="584" xr:uid="{00000000-0005-0000-0000-00009A020000}"/>
    <cellStyle name="Accent2 37 2" xfId="2195" xr:uid="{00000000-0005-0000-0000-00009B020000}"/>
    <cellStyle name="Accent2 37 2 2" xfId="10903" xr:uid="{98C57FDA-42E0-4CA3-BF5F-FEF232C0B459}"/>
    <cellStyle name="Accent2 37 3" xfId="10902" xr:uid="{C6CD63B7-1499-4DF0-937B-C055A045FBC2}"/>
    <cellStyle name="Accent2 38" xfId="585" xr:uid="{00000000-0005-0000-0000-00009C020000}"/>
    <cellStyle name="Accent2 38 2" xfId="2196" xr:uid="{00000000-0005-0000-0000-00009D020000}"/>
    <cellStyle name="Accent2 38 2 2" xfId="10905" xr:uid="{66A5F79A-F87B-46FD-98C5-CBA38EDB4A6F}"/>
    <cellStyle name="Accent2 38 3" xfId="10904" xr:uid="{44DFA839-4917-43E8-B628-129FEE4E0AD6}"/>
    <cellStyle name="Accent2 39" xfId="586" xr:uid="{00000000-0005-0000-0000-00009E020000}"/>
    <cellStyle name="Accent2 39 2" xfId="2197" xr:uid="{00000000-0005-0000-0000-00009F020000}"/>
    <cellStyle name="Accent2 39 2 2" xfId="10907" xr:uid="{AFF4ED75-F2BA-425B-9348-8643A61DDF99}"/>
    <cellStyle name="Accent2 39 3" xfId="10906" xr:uid="{E276FFA5-97C5-424F-BE9A-A5CE82FBFBA2}"/>
    <cellStyle name="Accent2 4" xfId="587" xr:uid="{00000000-0005-0000-0000-0000A0020000}"/>
    <cellStyle name="Accent2 4 2" xfId="2198" xr:uid="{00000000-0005-0000-0000-0000A1020000}"/>
    <cellStyle name="Accent2 4 2 2" xfId="10909" xr:uid="{CC9A6D20-FABC-4DC6-A1D6-AB3BD80CF38C}"/>
    <cellStyle name="Accent2 4 3" xfId="10908" xr:uid="{0B3275C7-DF5B-4FA9-99D5-0578E9BD3684}"/>
    <cellStyle name="Accent2 40" xfId="588" xr:uid="{00000000-0005-0000-0000-0000A2020000}"/>
    <cellStyle name="Accent2 40 2" xfId="2199" xr:uid="{00000000-0005-0000-0000-0000A3020000}"/>
    <cellStyle name="Accent2 40 2 2" xfId="10911" xr:uid="{44C904B6-F46C-4ADE-BA51-ED7CCB9A39B1}"/>
    <cellStyle name="Accent2 40 3" xfId="10910" xr:uid="{ABA651EA-AED9-4FAC-B1A6-82226DEA9229}"/>
    <cellStyle name="Accent2 41" xfId="589" xr:uid="{00000000-0005-0000-0000-0000A4020000}"/>
    <cellStyle name="Accent2 41 2" xfId="2200" xr:uid="{00000000-0005-0000-0000-0000A5020000}"/>
    <cellStyle name="Accent2 41 2 2" xfId="10913" xr:uid="{B31CEF44-9684-478E-AB27-8721D2E27847}"/>
    <cellStyle name="Accent2 41 3" xfId="10912" xr:uid="{C6E24A70-CBC8-427B-A9BD-B9FA9ED6007C}"/>
    <cellStyle name="Accent2 42" xfId="590" xr:uid="{00000000-0005-0000-0000-0000A6020000}"/>
    <cellStyle name="Accent2 42 2" xfId="2201" xr:uid="{00000000-0005-0000-0000-0000A7020000}"/>
    <cellStyle name="Accent2 42 2 2" xfId="10915" xr:uid="{22A65D29-330F-48DE-A877-30E195F8BD50}"/>
    <cellStyle name="Accent2 42 3" xfId="10914" xr:uid="{C4AF0A67-3738-4F0C-B823-94303144D602}"/>
    <cellStyle name="Accent2 43" xfId="591" xr:uid="{00000000-0005-0000-0000-0000A8020000}"/>
    <cellStyle name="Accent2 43 2" xfId="2202" xr:uid="{00000000-0005-0000-0000-0000A9020000}"/>
    <cellStyle name="Accent2 43 2 2" xfId="10917" xr:uid="{BE3B778F-18B6-4324-B0DC-C13A01EDA09C}"/>
    <cellStyle name="Accent2 43 3" xfId="10916" xr:uid="{C293D8E7-3A41-4F5B-A737-DAF3FCD4521E}"/>
    <cellStyle name="Accent2 44" xfId="592" xr:uid="{00000000-0005-0000-0000-0000AA020000}"/>
    <cellStyle name="Accent2 44 2" xfId="2203" xr:uid="{00000000-0005-0000-0000-0000AB020000}"/>
    <cellStyle name="Accent2 44 2 2" xfId="10919" xr:uid="{9673A84C-23A3-42CF-9AF7-43C2EB131FD0}"/>
    <cellStyle name="Accent2 44 3" xfId="10918" xr:uid="{AA64B171-2216-4DE3-9A93-60B759BEA318}"/>
    <cellStyle name="Accent2 45" xfId="593" xr:uid="{00000000-0005-0000-0000-0000AC020000}"/>
    <cellStyle name="Accent2 45 2" xfId="2204" xr:uid="{00000000-0005-0000-0000-0000AD020000}"/>
    <cellStyle name="Accent2 45 2 2" xfId="10921" xr:uid="{03AEFFDE-5F95-4238-9B33-5F01C7CE92A9}"/>
    <cellStyle name="Accent2 45 3" xfId="10920" xr:uid="{053AFECA-994E-47E5-BD44-B4FF2F06A82A}"/>
    <cellStyle name="Accent2 46" xfId="594" xr:uid="{00000000-0005-0000-0000-0000AE020000}"/>
    <cellStyle name="Accent2 46 2" xfId="2205" xr:uid="{00000000-0005-0000-0000-0000AF020000}"/>
    <cellStyle name="Accent2 46 2 2" xfId="10923" xr:uid="{3E259B39-1001-44E8-9F18-EEBC57324925}"/>
    <cellStyle name="Accent2 46 3" xfId="10922" xr:uid="{D7A778C2-E920-47E0-96C0-FB92EB054FF6}"/>
    <cellStyle name="Accent2 47" xfId="595" xr:uid="{00000000-0005-0000-0000-0000B0020000}"/>
    <cellStyle name="Accent2 47 2" xfId="2206" xr:uid="{00000000-0005-0000-0000-0000B1020000}"/>
    <cellStyle name="Accent2 47 2 2" xfId="10925" xr:uid="{4AF6564B-7F8C-46C4-83AC-ED402EA538AD}"/>
    <cellStyle name="Accent2 47 3" xfId="10924" xr:uid="{3592A5CA-D85B-4499-8E60-EB067264F208}"/>
    <cellStyle name="Accent2 48" xfId="596" xr:uid="{00000000-0005-0000-0000-0000B2020000}"/>
    <cellStyle name="Accent2 48 2" xfId="2207" xr:uid="{00000000-0005-0000-0000-0000B3020000}"/>
    <cellStyle name="Accent2 48 2 2" xfId="10927" xr:uid="{298992F5-70DD-4894-BA45-81B8189038FB}"/>
    <cellStyle name="Accent2 48 3" xfId="10926" xr:uid="{BDC54177-B6E0-45F4-9B31-75A9C99C225A}"/>
    <cellStyle name="Accent2 49" xfId="597" xr:uid="{00000000-0005-0000-0000-0000B4020000}"/>
    <cellStyle name="Accent2 49 2" xfId="2208" xr:uid="{00000000-0005-0000-0000-0000B5020000}"/>
    <cellStyle name="Accent2 49 2 2" xfId="10929" xr:uid="{C5F5A483-F0AB-4FEC-81BD-82188C636F1D}"/>
    <cellStyle name="Accent2 49 3" xfId="10928" xr:uid="{EDCC1450-A72F-4F98-913B-BBF91FE7F1AE}"/>
    <cellStyle name="Accent2 5" xfId="598" xr:uid="{00000000-0005-0000-0000-0000B6020000}"/>
    <cellStyle name="Accent2 5 2" xfId="2209" xr:uid="{00000000-0005-0000-0000-0000B7020000}"/>
    <cellStyle name="Accent2 5 2 2" xfId="10931" xr:uid="{14850F3C-7538-4649-A200-B9F63B5FA065}"/>
    <cellStyle name="Accent2 5 3" xfId="10930" xr:uid="{8F1BB302-AD0D-4DBD-9922-6F25A08AC850}"/>
    <cellStyle name="Accent2 50" xfId="599" xr:uid="{00000000-0005-0000-0000-0000B8020000}"/>
    <cellStyle name="Accent2 50 2" xfId="2210" xr:uid="{00000000-0005-0000-0000-0000B9020000}"/>
    <cellStyle name="Accent2 50 2 2" xfId="10933" xr:uid="{3FBC5B39-E0EB-4AF1-9838-9F3B7558C388}"/>
    <cellStyle name="Accent2 50 3" xfId="10932" xr:uid="{D4DE0CAA-46AA-4107-BE79-9A073F00C1EB}"/>
    <cellStyle name="Accent2 51" xfId="600" xr:uid="{00000000-0005-0000-0000-0000BA020000}"/>
    <cellStyle name="Accent2 51 2" xfId="2211" xr:uid="{00000000-0005-0000-0000-0000BB020000}"/>
    <cellStyle name="Accent2 51 2 2" xfId="10935" xr:uid="{A6C1773E-3C9A-4A2D-91DA-D6EF0B24A299}"/>
    <cellStyle name="Accent2 51 3" xfId="10934" xr:uid="{456506B8-FD75-4335-9B3C-74F943D88DD1}"/>
    <cellStyle name="Accent2 52" xfId="601" xr:uid="{00000000-0005-0000-0000-0000BC020000}"/>
    <cellStyle name="Accent2 52 2" xfId="2212" xr:uid="{00000000-0005-0000-0000-0000BD020000}"/>
    <cellStyle name="Accent2 52 2 2" xfId="10937" xr:uid="{38E0735B-21CC-42D9-B162-00FBDE7195CF}"/>
    <cellStyle name="Accent2 52 3" xfId="10936" xr:uid="{D5560989-ACAA-49C1-B89B-1082C460C72D}"/>
    <cellStyle name="Accent2 53" xfId="602" xr:uid="{00000000-0005-0000-0000-0000BE020000}"/>
    <cellStyle name="Accent2 53 2" xfId="2213" xr:uid="{00000000-0005-0000-0000-0000BF020000}"/>
    <cellStyle name="Accent2 53 2 2" xfId="10939" xr:uid="{1B3D367C-4F35-4F60-AF35-551D70590986}"/>
    <cellStyle name="Accent2 53 3" xfId="10938" xr:uid="{73B6BB2A-F423-432D-9186-F24A8DAE315A}"/>
    <cellStyle name="Accent2 54" xfId="603" xr:uid="{00000000-0005-0000-0000-0000C0020000}"/>
    <cellStyle name="Accent2 54 2" xfId="2214" xr:uid="{00000000-0005-0000-0000-0000C1020000}"/>
    <cellStyle name="Accent2 54 2 2" xfId="10941" xr:uid="{A0955CDD-E916-4901-8E2E-9FEDC752F0C6}"/>
    <cellStyle name="Accent2 54 3" xfId="10940" xr:uid="{27F9CDB6-009E-4C1B-8FD6-4F49560D6754}"/>
    <cellStyle name="Accent2 55" xfId="604" xr:uid="{00000000-0005-0000-0000-0000C2020000}"/>
    <cellStyle name="Accent2 55 2" xfId="2215" xr:uid="{00000000-0005-0000-0000-0000C3020000}"/>
    <cellStyle name="Accent2 55 2 2" xfId="10943" xr:uid="{03B1DEF1-F0D3-4B55-B794-5FD58AE640A9}"/>
    <cellStyle name="Accent2 55 3" xfId="10942" xr:uid="{AD0C529B-2392-4905-B9DA-0D56A6B74EDE}"/>
    <cellStyle name="Accent2 56" xfId="605" xr:uid="{00000000-0005-0000-0000-0000C4020000}"/>
    <cellStyle name="Accent2 56 2" xfId="2216" xr:uid="{00000000-0005-0000-0000-0000C5020000}"/>
    <cellStyle name="Accent2 56 2 2" xfId="10945" xr:uid="{F1D5A58D-36C0-438C-BE43-3940459C03F0}"/>
    <cellStyle name="Accent2 56 3" xfId="10944" xr:uid="{704ED31D-19B8-40AC-ACE5-7854F4929C52}"/>
    <cellStyle name="Accent2 57" xfId="606" xr:uid="{00000000-0005-0000-0000-0000C6020000}"/>
    <cellStyle name="Accent2 57 2" xfId="2217" xr:uid="{00000000-0005-0000-0000-0000C7020000}"/>
    <cellStyle name="Accent2 57 2 2" xfId="10947" xr:uid="{AEA252FE-3F9B-452C-B0B6-FE97BDB6A91A}"/>
    <cellStyle name="Accent2 57 3" xfId="10946" xr:uid="{52C42071-2647-474C-9BD6-71264B68C334}"/>
    <cellStyle name="Accent2 58" xfId="607" xr:uid="{00000000-0005-0000-0000-0000C8020000}"/>
    <cellStyle name="Accent2 58 2" xfId="2218" xr:uid="{00000000-0005-0000-0000-0000C9020000}"/>
    <cellStyle name="Accent2 58 2 2" xfId="10949" xr:uid="{6AF55BA6-37B1-4953-BCDE-E5FAD1711126}"/>
    <cellStyle name="Accent2 58 3" xfId="10948" xr:uid="{F2E9C8DB-3801-4C10-81EE-F6097AFFAE5A}"/>
    <cellStyle name="Accent2 59" xfId="608" xr:uid="{00000000-0005-0000-0000-0000CA020000}"/>
    <cellStyle name="Accent2 59 2" xfId="2219" xr:uid="{00000000-0005-0000-0000-0000CB020000}"/>
    <cellStyle name="Accent2 59 2 2" xfId="10951" xr:uid="{9035DBDC-E532-4A83-90C2-8E36B07226D3}"/>
    <cellStyle name="Accent2 59 3" xfId="10950" xr:uid="{B30B0B70-60E3-4313-818E-8C8C550ED17D}"/>
    <cellStyle name="Accent2 6" xfId="609" xr:uid="{00000000-0005-0000-0000-0000CC020000}"/>
    <cellStyle name="Accent2 6 2" xfId="2220" xr:uid="{00000000-0005-0000-0000-0000CD020000}"/>
    <cellStyle name="Accent2 6 2 2" xfId="10953" xr:uid="{B1EF3072-F4DD-409F-9544-7C4CC50F1264}"/>
    <cellStyle name="Accent2 6 3" xfId="10952" xr:uid="{667C5341-405B-4C2C-A910-F0EE0B766C99}"/>
    <cellStyle name="Accent2 60" xfId="610" xr:uid="{00000000-0005-0000-0000-0000CE020000}"/>
    <cellStyle name="Accent2 60 2" xfId="2221" xr:uid="{00000000-0005-0000-0000-0000CF020000}"/>
    <cellStyle name="Accent2 60 2 2" xfId="10955" xr:uid="{878A0252-1071-4131-9F95-83ECD65AB428}"/>
    <cellStyle name="Accent2 60 3" xfId="10954" xr:uid="{98CFEE4B-387C-49DE-BFC2-F1DA1FC12AF9}"/>
    <cellStyle name="Accent2 61" xfId="611" xr:uid="{00000000-0005-0000-0000-0000D0020000}"/>
    <cellStyle name="Accent2 61 2" xfId="2222" xr:uid="{00000000-0005-0000-0000-0000D1020000}"/>
    <cellStyle name="Accent2 61 2 2" xfId="10957" xr:uid="{E5793202-25DB-42F3-80DA-2905A796B9E3}"/>
    <cellStyle name="Accent2 61 3" xfId="10956" xr:uid="{E34B5A11-1EC4-4AC5-AEF7-77692A8BF235}"/>
    <cellStyle name="Accent2 62" xfId="612" xr:uid="{00000000-0005-0000-0000-0000D2020000}"/>
    <cellStyle name="Accent2 62 2" xfId="2223" xr:uid="{00000000-0005-0000-0000-0000D3020000}"/>
    <cellStyle name="Accent2 62 2 2" xfId="10959" xr:uid="{29D09FE6-3AAE-4FD7-A990-6D8A480B94D3}"/>
    <cellStyle name="Accent2 62 3" xfId="10958" xr:uid="{CBDBF2CE-304F-4D73-9EBC-4D50A7F28562}"/>
    <cellStyle name="Accent2 63" xfId="613" xr:uid="{00000000-0005-0000-0000-0000D4020000}"/>
    <cellStyle name="Accent2 63 2" xfId="2224" xr:uid="{00000000-0005-0000-0000-0000D5020000}"/>
    <cellStyle name="Accent2 63 2 2" xfId="10961" xr:uid="{7F76652D-5AE4-4429-A60E-50B7D9BF3612}"/>
    <cellStyle name="Accent2 63 3" xfId="10960" xr:uid="{BE9DE996-44BA-4531-BC51-F32B7E336BB1}"/>
    <cellStyle name="Accent2 64" xfId="614" xr:uid="{00000000-0005-0000-0000-0000D6020000}"/>
    <cellStyle name="Accent2 64 2" xfId="2225" xr:uid="{00000000-0005-0000-0000-0000D7020000}"/>
    <cellStyle name="Accent2 64 2 2" xfId="10963" xr:uid="{B97F66CF-0C60-4699-8702-75B9002E0DA1}"/>
    <cellStyle name="Accent2 64 3" xfId="10962" xr:uid="{A9320875-33F4-485A-B0BC-BDD487835950}"/>
    <cellStyle name="Accent2 65" xfId="615" xr:uid="{00000000-0005-0000-0000-0000D8020000}"/>
    <cellStyle name="Accent2 65 2" xfId="2226" xr:uid="{00000000-0005-0000-0000-0000D9020000}"/>
    <cellStyle name="Accent2 65 2 2" xfId="10965" xr:uid="{43E8E533-481D-4BD1-AC09-4841AC4FBA46}"/>
    <cellStyle name="Accent2 65 3" xfId="10964" xr:uid="{C52D83C6-0392-47C9-9ECE-4182D9C12419}"/>
    <cellStyle name="Accent2 66" xfId="616" xr:uid="{00000000-0005-0000-0000-0000DA020000}"/>
    <cellStyle name="Accent2 66 2" xfId="2227" xr:uid="{00000000-0005-0000-0000-0000DB020000}"/>
    <cellStyle name="Accent2 66 2 2" xfId="10967" xr:uid="{1683B3BF-70B1-4986-9B39-045452FC6B3D}"/>
    <cellStyle name="Accent2 66 3" xfId="10966" xr:uid="{C7401FBF-28F7-4FDD-BDDC-27D0810EE54C}"/>
    <cellStyle name="Accent2 67" xfId="617" xr:uid="{00000000-0005-0000-0000-0000DC020000}"/>
    <cellStyle name="Accent2 67 2" xfId="2228" xr:uid="{00000000-0005-0000-0000-0000DD020000}"/>
    <cellStyle name="Accent2 67 2 2" xfId="10969" xr:uid="{9A8EE5EE-2C65-4FDE-81AE-767797499EB8}"/>
    <cellStyle name="Accent2 67 3" xfId="10968" xr:uid="{A9D3615A-B368-4177-95A4-A631B8E8E8E2}"/>
    <cellStyle name="Accent2 68" xfId="618" xr:uid="{00000000-0005-0000-0000-0000DE020000}"/>
    <cellStyle name="Accent2 68 2" xfId="2229" xr:uid="{00000000-0005-0000-0000-0000DF020000}"/>
    <cellStyle name="Accent2 68 2 2" xfId="10971" xr:uid="{8F428DE5-093A-4E1A-AF94-6102D89BC361}"/>
    <cellStyle name="Accent2 68 3" xfId="10970" xr:uid="{29B434C6-B301-4490-B97D-DD4CA03B5A29}"/>
    <cellStyle name="Accent2 69" xfId="619" xr:uid="{00000000-0005-0000-0000-0000E0020000}"/>
    <cellStyle name="Accent2 69 2" xfId="2230" xr:uid="{00000000-0005-0000-0000-0000E1020000}"/>
    <cellStyle name="Accent2 69 2 2" xfId="10973" xr:uid="{F26136B5-E321-47EE-ADDC-2B89C7516F99}"/>
    <cellStyle name="Accent2 69 3" xfId="10972" xr:uid="{0DDF2D96-794F-461F-BE7B-96A8AD6F0B34}"/>
    <cellStyle name="Accent2 7" xfId="620" xr:uid="{00000000-0005-0000-0000-0000E2020000}"/>
    <cellStyle name="Accent2 7 2" xfId="2231" xr:uid="{00000000-0005-0000-0000-0000E3020000}"/>
    <cellStyle name="Accent2 7 2 2" xfId="10975" xr:uid="{983DFCCA-6395-4CAB-812C-BD883028C13B}"/>
    <cellStyle name="Accent2 7 3" xfId="10974" xr:uid="{59C593A9-563D-4B3E-8BCB-F20ED2AAD500}"/>
    <cellStyle name="Accent2 70" xfId="621" xr:uid="{00000000-0005-0000-0000-0000E4020000}"/>
    <cellStyle name="Accent2 70 2" xfId="2232" xr:uid="{00000000-0005-0000-0000-0000E5020000}"/>
    <cellStyle name="Accent2 70 2 2" xfId="10977" xr:uid="{274C01AD-CF25-4F35-B9BD-C92337F3D6DB}"/>
    <cellStyle name="Accent2 70 3" xfId="10976" xr:uid="{2CC4E649-BD2B-406C-94F6-F22F8A1C1EE9}"/>
    <cellStyle name="Accent2 71" xfId="622" xr:uid="{00000000-0005-0000-0000-0000E6020000}"/>
    <cellStyle name="Accent2 71 2" xfId="2233" xr:uid="{00000000-0005-0000-0000-0000E7020000}"/>
    <cellStyle name="Accent2 71 2 2" xfId="10979" xr:uid="{B30F1AA2-0C26-4A92-AD9A-15D2C5799076}"/>
    <cellStyle name="Accent2 71 3" xfId="10978" xr:uid="{C37DF4CC-CC31-46F4-9D67-61A5B9199AA3}"/>
    <cellStyle name="Accent2 72" xfId="623" xr:uid="{00000000-0005-0000-0000-0000E8020000}"/>
    <cellStyle name="Accent2 72 2" xfId="2234" xr:uid="{00000000-0005-0000-0000-0000E9020000}"/>
    <cellStyle name="Accent2 72 2 2" xfId="10981" xr:uid="{ABB23AC1-4D49-4211-91DE-471EF6A991E0}"/>
    <cellStyle name="Accent2 72 3" xfId="10980" xr:uid="{47D67B13-6BE0-40F1-904C-FF00BFC866AA}"/>
    <cellStyle name="Accent2 73" xfId="624" xr:uid="{00000000-0005-0000-0000-0000EA020000}"/>
    <cellStyle name="Accent2 73 2" xfId="2235" xr:uid="{00000000-0005-0000-0000-0000EB020000}"/>
    <cellStyle name="Accent2 73 2 2" xfId="10983" xr:uid="{EC5E88B4-4C43-4655-963D-BCE81DA8D2A8}"/>
    <cellStyle name="Accent2 73 3" xfId="10982" xr:uid="{7A98A601-5293-46EB-9647-B77FA76D7E1F}"/>
    <cellStyle name="Accent2 74" xfId="625" xr:uid="{00000000-0005-0000-0000-0000EC020000}"/>
    <cellStyle name="Accent2 74 2" xfId="2236" xr:uid="{00000000-0005-0000-0000-0000ED020000}"/>
    <cellStyle name="Accent2 74 2 2" xfId="10985" xr:uid="{7379F7DA-2422-4205-950E-B833FEE3F24A}"/>
    <cellStyle name="Accent2 74 3" xfId="10984" xr:uid="{31CDCF8D-C7EA-41C2-AE6D-0A925ACE7EDE}"/>
    <cellStyle name="Accent2 75" xfId="626" xr:uid="{00000000-0005-0000-0000-0000EE020000}"/>
    <cellStyle name="Accent2 75 2" xfId="2237" xr:uid="{00000000-0005-0000-0000-0000EF020000}"/>
    <cellStyle name="Accent2 75 2 2" xfId="10987" xr:uid="{45591662-D225-49E3-A9D0-DAC7778F512E}"/>
    <cellStyle name="Accent2 75 3" xfId="10986" xr:uid="{1271DD96-6705-4E81-8694-BDA2B4B73DD7}"/>
    <cellStyle name="Accent2 76" xfId="627" xr:uid="{00000000-0005-0000-0000-0000F0020000}"/>
    <cellStyle name="Accent2 76 2" xfId="2238" xr:uid="{00000000-0005-0000-0000-0000F1020000}"/>
    <cellStyle name="Accent2 76 2 2" xfId="10989" xr:uid="{F93537B9-886C-4A3D-BEDE-970F75ED38BA}"/>
    <cellStyle name="Accent2 76 3" xfId="10988" xr:uid="{69976367-3C3C-43C8-9E72-B3F1C1CE5C4D}"/>
    <cellStyle name="Accent2 77" xfId="628" xr:uid="{00000000-0005-0000-0000-0000F2020000}"/>
    <cellStyle name="Accent2 77 2" xfId="2239" xr:uid="{00000000-0005-0000-0000-0000F3020000}"/>
    <cellStyle name="Accent2 77 2 2" xfId="10991" xr:uid="{C38F7F7E-E472-449F-B80D-1AAC7893447E}"/>
    <cellStyle name="Accent2 77 3" xfId="10990" xr:uid="{0FFA50D7-0FA7-4037-AE35-A55B24AE9365}"/>
    <cellStyle name="Accent2 78" xfId="629" xr:uid="{00000000-0005-0000-0000-0000F4020000}"/>
    <cellStyle name="Accent2 78 2" xfId="2240" xr:uid="{00000000-0005-0000-0000-0000F5020000}"/>
    <cellStyle name="Accent2 78 2 2" xfId="10993" xr:uid="{FC819CD6-D4EE-4DFD-9C57-F891166EE2C2}"/>
    <cellStyle name="Accent2 78 3" xfId="10992" xr:uid="{750EF3D4-76AF-4D41-8B53-6DD8B3EE44AB}"/>
    <cellStyle name="Accent2 79" xfId="630" xr:uid="{00000000-0005-0000-0000-0000F6020000}"/>
    <cellStyle name="Accent2 79 2" xfId="2241" xr:uid="{00000000-0005-0000-0000-0000F7020000}"/>
    <cellStyle name="Accent2 79 2 2" xfId="10995" xr:uid="{321FD19F-BF58-4387-BAAA-0F6A3BE3C9FF}"/>
    <cellStyle name="Accent2 79 3" xfId="10994" xr:uid="{B29668D0-FFE1-4B35-A5AE-B2B7EEB329D4}"/>
    <cellStyle name="Accent2 8" xfId="631" xr:uid="{00000000-0005-0000-0000-0000F8020000}"/>
    <cellStyle name="Accent2 8 2" xfId="2242" xr:uid="{00000000-0005-0000-0000-0000F9020000}"/>
    <cellStyle name="Accent2 8 2 2" xfId="10997" xr:uid="{F1551252-DFA3-42CE-8C15-E2A1F4A69F0B}"/>
    <cellStyle name="Accent2 8 3" xfId="10996" xr:uid="{75ED420E-B6CC-4235-B9BD-1A8834D374A6}"/>
    <cellStyle name="Accent2 80" xfId="632" xr:uid="{00000000-0005-0000-0000-0000FA020000}"/>
    <cellStyle name="Accent2 80 2" xfId="2243" xr:uid="{00000000-0005-0000-0000-0000FB020000}"/>
    <cellStyle name="Accent2 80 2 2" xfId="10999" xr:uid="{D59E389D-AE9B-45D6-B32A-6EF5EB5AF0A5}"/>
    <cellStyle name="Accent2 80 3" xfId="10998" xr:uid="{47C1E514-1DFC-4D78-9B85-CC1694FCE4C6}"/>
    <cellStyle name="Accent2 81" xfId="633" xr:uid="{00000000-0005-0000-0000-0000FC020000}"/>
    <cellStyle name="Accent2 81 2" xfId="2244" xr:uid="{00000000-0005-0000-0000-0000FD020000}"/>
    <cellStyle name="Accent2 81 2 2" xfId="11001" xr:uid="{08ABAD6F-3966-48B3-924C-E2A2C8215D64}"/>
    <cellStyle name="Accent2 81 3" xfId="11000" xr:uid="{FCD27CD3-9A55-4F33-B9DB-30BBBDF57D50}"/>
    <cellStyle name="Accent2 82" xfId="634" xr:uid="{00000000-0005-0000-0000-0000FE020000}"/>
    <cellStyle name="Accent2 82 2" xfId="2245" xr:uid="{00000000-0005-0000-0000-0000FF020000}"/>
    <cellStyle name="Accent2 82 2 2" xfId="11003" xr:uid="{DC9A547D-7B5D-4C14-9EA0-60D95BBEE4B0}"/>
    <cellStyle name="Accent2 82 3" xfId="11002" xr:uid="{3EF87BA5-1AA0-49B8-A729-9C4EEE09FED3}"/>
    <cellStyle name="Accent2 83" xfId="635" xr:uid="{00000000-0005-0000-0000-000000030000}"/>
    <cellStyle name="Accent2 83 2" xfId="2246" xr:uid="{00000000-0005-0000-0000-000001030000}"/>
    <cellStyle name="Accent2 83 2 2" xfId="11005" xr:uid="{681B19B5-0805-41FB-9715-F97CA92CCA75}"/>
    <cellStyle name="Accent2 83 3" xfId="11004" xr:uid="{610E5FC8-6048-4C79-968B-74BE5B2CCCD5}"/>
    <cellStyle name="Accent2 84" xfId="636" xr:uid="{00000000-0005-0000-0000-000002030000}"/>
    <cellStyle name="Accent2 84 2" xfId="2247" xr:uid="{00000000-0005-0000-0000-000003030000}"/>
    <cellStyle name="Accent2 84 2 2" xfId="11007" xr:uid="{ED6E4211-6907-4198-AB07-54CB75001A48}"/>
    <cellStyle name="Accent2 84 3" xfId="11006" xr:uid="{D54EBF91-2897-4A56-BF1F-909718F07C5A}"/>
    <cellStyle name="Accent2 85" xfId="637" xr:uid="{00000000-0005-0000-0000-000004030000}"/>
    <cellStyle name="Accent2 85 2" xfId="2248" xr:uid="{00000000-0005-0000-0000-000005030000}"/>
    <cellStyle name="Accent2 85 2 2" xfId="11009" xr:uid="{89BBF7C5-EF1C-429E-8F88-38652734DD69}"/>
    <cellStyle name="Accent2 85 3" xfId="11008" xr:uid="{A02191D6-D0F2-439F-82D5-3FC72A1AE8A3}"/>
    <cellStyle name="Accent2 86" xfId="638" xr:uid="{00000000-0005-0000-0000-000006030000}"/>
    <cellStyle name="Accent2 86 2" xfId="2249" xr:uid="{00000000-0005-0000-0000-000007030000}"/>
    <cellStyle name="Accent2 86 2 2" xfId="11011" xr:uid="{47BDDB29-96E1-4BB8-A61C-2E753317D7B6}"/>
    <cellStyle name="Accent2 86 3" xfId="11010" xr:uid="{22DEBE0F-7534-43E0-9C61-C953E6E521E2}"/>
    <cellStyle name="Accent2 87" xfId="639" xr:uid="{00000000-0005-0000-0000-000008030000}"/>
    <cellStyle name="Accent2 87 2" xfId="2250" xr:uid="{00000000-0005-0000-0000-000009030000}"/>
    <cellStyle name="Accent2 87 2 2" xfId="11013" xr:uid="{27EB215A-766A-4104-8C78-94AA46199EEC}"/>
    <cellStyle name="Accent2 87 3" xfId="11012" xr:uid="{9346E656-5F34-4CC3-BE5C-8E2B4B9D05AC}"/>
    <cellStyle name="Accent2 88" xfId="640" xr:uid="{00000000-0005-0000-0000-00000A030000}"/>
    <cellStyle name="Accent2 88 2" xfId="2251" xr:uid="{00000000-0005-0000-0000-00000B030000}"/>
    <cellStyle name="Accent2 88 2 2" xfId="11015" xr:uid="{F4BCC7F5-3535-4F91-9AEB-4FE5C834AAF1}"/>
    <cellStyle name="Accent2 88 3" xfId="11014" xr:uid="{3BC5DDA8-AE40-4CD1-AA1B-6DA63B44BA4F}"/>
    <cellStyle name="Accent2 89" xfId="641" xr:uid="{00000000-0005-0000-0000-00000C030000}"/>
    <cellStyle name="Accent2 89 2" xfId="2252" xr:uid="{00000000-0005-0000-0000-00000D030000}"/>
    <cellStyle name="Accent2 89 2 2" xfId="11017" xr:uid="{6EC668C7-640D-428B-9644-F41A907DA8AF}"/>
    <cellStyle name="Accent2 89 3" xfId="11016" xr:uid="{471D1E5C-3041-43A0-B85B-0E4A136736F3}"/>
    <cellStyle name="Accent2 9" xfId="642" xr:uid="{00000000-0005-0000-0000-00000E030000}"/>
    <cellStyle name="Accent2 9 2" xfId="2253" xr:uid="{00000000-0005-0000-0000-00000F030000}"/>
    <cellStyle name="Accent2 9 2 2" xfId="11019" xr:uid="{5EC4B3C8-B65E-434E-A094-343947BA1E3B}"/>
    <cellStyle name="Accent2 9 3" xfId="11018" xr:uid="{AF0383B2-C8C8-4B37-A302-0BC07FF5B294}"/>
    <cellStyle name="Accent2 90" xfId="643" xr:uid="{00000000-0005-0000-0000-000010030000}"/>
    <cellStyle name="Accent2 90 2" xfId="2254" xr:uid="{00000000-0005-0000-0000-000011030000}"/>
    <cellStyle name="Accent2 90 2 2" xfId="11021" xr:uid="{88868CC5-9119-45F3-BCAB-82FD41ED5411}"/>
    <cellStyle name="Accent2 90 3" xfId="11020" xr:uid="{EE7027E6-874A-41C2-AD30-3DA43E8C80DA}"/>
    <cellStyle name="Accent2 91" xfId="644" xr:uid="{00000000-0005-0000-0000-000012030000}"/>
    <cellStyle name="Accent2 91 2" xfId="2255" xr:uid="{00000000-0005-0000-0000-000013030000}"/>
    <cellStyle name="Accent2 91 2 2" xfId="11023" xr:uid="{8672D6CC-8A4A-4E69-AE32-016F42D534E0}"/>
    <cellStyle name="Accent2 91 3" xfId="11022" xr:uid="{80BD73F4-CD14-4F3A-A5BB-6634CEF52DDA}"/>
    <cellStyle name="Accent2 92" xfId="645" xr:uid="{00000000-0005-0000-0000-000014030000}"/>
    <cellStyle name="Accent2 92 2" xfId="2256" xr:uid="{00000000-0005-0000-0000-000015030000}"/>
    <cellStyle name="Accent2 92 2 2" xfId="11025" xr:uid="{F30F3EF7-5703-4B6F-8703-E1D78ECBD010}"/>
    <cellStyle name="Accent2 92 3" xfId="11024" xr:uid="{C0B98EE2-B2FC-40C6-9D03-37A6310A4DE5}"/>
    <cellStyle name="Accent2 93" xfId="646" xr:uid="{00000000-0005-0000-0000-000016030000}"/>
    <cellStyle name="Accent2 93 2" xfId="2257" xr:uid="{00000000-0005-0000-0000-000017030000}"/>
    <cellStyle name="Accent2 93 2 2" xfId="11027" xr:uid="{E301DEF1-06C0-4973-AEC5-5118A6800EAD}"/>
    <cellStyle name="Accent2 93 3" xfId="11026" xr:uid="{4CAAA4CF-7DDB-42D4-87D2-ADC90482244B}"/>
    <cellStyle name="Accent2 94" xfId="647" xr:uid="{00000000-0005-0000-0000-000018030000}"/>
    <cellStyle name="Accent2 94 2" xfId="2258" xr:uid="{00000000-0005-0000-0000-000019030000}"/>
    <cellStyle name="Accent2 94 2 2" xfId="11029" xr:uid="{1EF2FF20-AA7E-46EE-AFA7-62E285C0BD7C}"/>
    <cellStyle name="Accent2 94 3" xfId="11028" xr:uid="{DECDB724-F2D0-4406-AF5C-3FBF73D4F6A2}"/>
    <cellStyle name="Accent2 95" xfId="648" xr:uid="{00000000-0005-0000-0000-00001A030000}"/>
    <cellStyle name="Accent2 95 2" xfId="2259" xr:uid="{00000000-0005-0000-0000-00001B030000}"/>
    <cellStyle name="Accent2 95 2 2" xfId="11031" xr:uid="{E6E6744C-E150-46B2-B531-1F44EE2EACD7}"/>
    <cellStyle name="Accent2 95 3" xfId="11030" xr:uid="{53AA67DD-812E-4379-BBAF-6FA51D88E95D}"/>
    <cellStyle name="Accent2 96" xfId="649" xr:uid="{00000000-0005-0000-0000-00001C030000}"/>
    <cellStyle name="Accent2 96 2" xfId="2260" xr:uid="{00000000-0005-0000-0000-00001D030000}"/>
    <cellStyle name="Accent2 96 2 2" xfId="11033" xr:uid="{5AEC3663-D951-4474-84B9-854AC7D6BF4F}"/>
    <cellStyle name="Accent2 96 3" xfId="11032" xr:uid="{71B4D1C1-FD51-4166-800C-1E2D9A8FA719}"/>
    <cellStyle name="Accent2 97" xfId="650" xr:uid="{00000000-0005-0000-0000-00001E030000}"/>
    <cellStyle name="Accent2 97 2" xfId="2261" xr:uid="{00000000-0005-0000-0000-00001F030000}"/>
    <cellStyle name="Accent2 97 2 2" xfId="11035" xr:uid="{68476937-AF53-4D38-92B7-4F1840D058D1}"/>
    <cellStyle name="Accent2 97 3" xfId="11034" xr:uid="{4CB1BBE2-C494-4811-89E9-A90DA1E79A70}"/>
    <cellStyle name="Accent2 98" xfId="651" xr:uid="{00000000-0005-0000-0000-000020030000}"/>
    <cellStyle name="Accent2 98 2" xfId="2262" xr:uid="{00000000-0005-0000-0000-000021030000}"/>
    <cellStyle name="Accent2 98 2 2" xfId="11037" xr:uid="{7B4A4939-0FB4-47F9-A82A-722E563D5652}"/>
    <cellStyle name="Accent2 98 3" xfId="11036" xr:uid="{C8A6B031-9BCB-4BC1-A964-6864529E7A29}"/>
    <cellStyle name="Accent2 99" xfId="652" xr:uid="{00000000-0005-0000-0000-000022030000}"/>
    <cellStyle name="Accent2 99 2" xfId="2263" xr:uid="{00000000-0005-0000-0000-000023030000}"/>
    <cellStyle name="Accent2 99 2 2" xfId="11039" xr:uid="{133DEFB3-FE37-4E6C-A51D-DE7F0C5772EF}"/>
    <cellStyle name="Accent2 99 3" xfId="11038" xr:uid="{4F5A2CB7-ADA0-4765-8DB7-461B8C8D0E89}"/>
    <cellStyle name="Accent3" xfId="5094" builtinId="37" customBuiltin="1"/>
    <cellStyle name="Accent3 - 20 %" xfId="653" xr:uid="{00000000-0005-0000-0000-000024030000}"/>
    <cellStyle name="Accent3 - 20 % 2" xfId="2264" xr:uid="{00000000-0005-0000-0000-000025030000}"/>
    <cellStyle name="Accent3 - 20%" xfId="5224" xr:uid="{C073DB28-4FB7-4654-8FAB-C7892AC84769}"/>
    <cellStyle name="Accent3 - 40 %" xfId="654" xr:uid="{00000000-0005-0000-0000-000026030000}"/>
    <cellStyle name="Accent3 - 40 % 2" xfId="2265" xr:uid="{00000000-0005-0000-0000-000027030000}"/>
    <cellStyle name="Accent3 - 40%" xfId="5225" xr:uid="{139485CD-3911-4DE0-901C-3101C088DF33}"/>
    <cellStyle name="Accent3 - 60 %" xfId="655" xr:uid="{00000000-0005-0000-0000-000028030000}"/>
    <cellStyle name="Accent3 - 60 % 2" xfId="2266" xr:uid="{00000000-0005-0000-0000-000029030000}"/>
    <cellStyle name="Accent3 - 60%" xfId="5226" xr:uid="{FAA53305-1A27-4A1A-87A5-9621367BF68F}"/>
    <cellStyle name="Accent3 10" xfId="656" xr:uid="{00000000-0005-0000-0000-00002A030000}"/>
    <cellStyle name="Accent3 10 2" xfId="2267" xr:uid="{00000000-0005-0000-0000-00002B030000}"/>
    <cellStyle name="Accent3 10 2 2" xfId="11041" xr:uid="{4725BE9F-0B0A-4EB3-8CE0-FA5108B2357F}"/>
    <cellStyle name="Accent3 10 3" xfId="11040" xr:uid="{B85DDB7C-841D-49B8-8106-C34A242B480A}"/>
    <cellStyle name="Accent3 100" xfId="657" xr:uid="{00000000-0005-0000-0000-00002C030000}"/>
    <cellStyle name="Accent3 100 2" xfId="2268" xr:uid="{00000000-0005-0000-0000-00002D030000}"/>
    <cellStyle name="Accent3 100 2 2" xfId="11043" xr:uid="{6860112F-CE55-400A-B6A4-63B8077FB8E0}"/>
    <cellStyle name="Accent3 100 3" xfId="11042" xr:uid="{D538F4AD-FD9E-4E45-9E0D-95B997914AB4}"/>
    <cellStyle name="Accent3 101" xfId="658" xr:uid="{00000000-0005-0000-0000-00002E030000}"/>
    <cellStyle name="Accent3 101 2" xfId="2269" xr:uid="{00000000-0005-0000-0000-00002F030000}"/>
    <cellStyle name="Accent3 101 2 2" xfId="11045" xr:uid="{0253D5A2-0778-4ABA-ADF3-45B09AC195FE}"/>
    <cellStyle name="Accent3 101 3" xfId="11044" xr:uid="{D2DEEF8D-E4ED-45D0-81F0-0B7F89D44B09}"/>
    <cellStyle name="Accent3 102" xfId="659" xr:uid="{00000000-0005-0000-0000-000030030000}"/>
    <cellStyle name="Accent3 102 2" xfId="2270" xr:uid="{00000000-0005-0000-0000-000031030000}"/>
    <cellStyle name="Accent3 102 2 2" xfId="11047" xr:uid="{83688848-0132-43B4-81A1-953AC879E800}"/>
    <cellStyle name="Accent3 102 3" xfId="11046" xr:uid="{4C259AA7-08D8-405B-A176-914BC8CE872A}"/>
    <cellStyle name="Accent3 103" xfId="660" xr:uid="{00000000-0005-0000-0000-000032030000}"/>
    <cellStyle name="Accent3 103 2" xfId="2271" xr:uid="{00000000-0005-0000-0000-000033030000}"/>
    <cellStyle name="Accent3 103 2 2" xfId="11049" xr:uid="{9A2E1355-7779-4E82-BC20-A91466CF857C}"/>
    <cellStyle name="Accent3 103 3" xfId="11048" xr:uid="{F3F8CCC8-F97D-48D0-951D-B2F6E9677117}"/>
    <cellStyle name="Accent3 104" xfId="661" xr:uid="{00000000-0005-0000-0000-000034030000}"/>
    <cellStyle name="Accent3 104 2" xfId="2272" xr:uid="{00000000-0005-0000-0000-000035030000}"/>
    <cellStyle name="Accent3 104 2 2" xfId="11051" xr:uid="{046C2894-3BBC-4B0D-BA49-8B7D9CD8FEAC}"/>
    <cellStyle name="Accent3 104 3" xfId="11050" xr:uid="{7DC4EC31-DB25-40D6-BD50-4B0C95353806}"/>
    <cellStyle name="Accent3 105" xfId="662" xr:uid="{00000000-0005-0000-0000-000036030000}"/>
    <cellStyle name="Accent3 105 2" xfId="2273" xr:uid="{00000000-0005-0000-0000-000037030000}"/>
    <cellStyle name="Accent3 105 2 2" xfId="11053" xr:uid="{875ACD2E-731E-4159-AA35-3CAE5A70E8A1}"/>
    <cellStyle name="Accent3 105 3" xfId="11052" xr:uid="{CAA2F030-8114-4341-85E6-8700E6F171CF}"/>
    <cellStyle name="Accent3 106" xfId="663" xr:uid="{00000000-0005-0000-0000-000038030000}"/>
    <cellStyle name="Accent3 106 2" xfId="2274" xr:uid="{00000000-0005-0000-0000-000039030000}"/>
    <cellStyle name="Accent3 106 2 2" xfId="11055" xr:uid="{2D86CAD9-4A99-4F6E-A0DB-918EB8F24B01}"/>
    <cellStyle name="Accent3 106 3" xfId="11054" xr:uid="{827EFC14-6578-4642-BAD5-D5B6E0ACD8E8}"/>
    <cellStyle name="Accent3 107" xfId="664" xr:uid="{00000000-0005-0000-0000-00003A030000}"/>
    <cellStyle name="Accent3 107 2" xfId="2275" xr:uid="{00000000-0005-0000-0000-00003B030000}"/>
    <cellStyle name="Accent3 107 2 2" xfId="11057" xr:uid="{D9C8EA53-72F4-48EC-9D07-AA116E368A73}"/>
    <cellStyle name="Accent3 107 3" xfId="11056" xr:uid="{B2CEF73F-455E-425A-8317-C111224A70EC}"/>
    <cellStyle name="Accent3 108" xfId="665" xr:uid="{00000000-0005-0000-0000-00003C030000}"/>
    <cellStyle name="Accent3 108 2" xfId="2276" xr:uid="{00000000-0005-0000-0000-00003D030000}"/>
    <cellStyle name="Accent3 108 2 2" xfId="11059" xr:uid="{2E428D1C-2FD2-43B9-BC4B-1B9F3E806A8B}"/>
    <cellStyle name="Accent3 108 3" xfId="11058" xr:uid="{E0AD5856-DACE-42C5-B6C4-0FFD712CAAE7}"/>
    <cellStyle name="Accent3 109" xfId="666" xr:uid="{00000000-0005-0000-0000-00003E030000}"/>
    <cellStyle name="Accent3 109 2" xfId="2277" xr:uid="{00000000-0005-0000-0000-00003F030000}"/>
    <cellStyle name="Accent3 109 2 2" xfId="11061" xr:uid="{0755EBBF-5E04-47BE-AA48-39AA872E94BE}"/>
    <cellStyle name="Accent3 109 3" xfId="11060" xr:uid="{BE7E7F5B-CDF3-4B90-BBC7-A3B276E3DA4B}"/>
    <cellStyle name="Accent3 11" xfId="667" xr:uid="{00000000-0005-0000-0000-000040030000}"/>
    <cellStyle name="Accent3 11 2" xfId="2278" xr:uid="{00000000-0005-0000-0000-000041030000}"/>
    <cellStyle name="Accent3 11 2 2" xfId="11063" xr:uid="{564AE921-9AA2-4397-B8B6-7E1264484AEB}"/>
    <cellStyle name="Accent3 11 3" xfId="11062" xr:uid="{6EF3A74C-7BF0-49BF-8290-7B1B74C1D1C9}"/>
    <cellStyle name="Accent3 110" xfId="668" xr:uid="{00000000-0005-0000-0000-000042030000}"/>
    <cellStyle name="Accent3 110 2" xfId="2279" xr:uid="{00000000-0005-0000-0000-000043030000}"/>
    <cellStyle name="Accent3 110 2 2" xfId="11065" xr:uid="{5CD786AA-52BC-404E-826C-A43D17490EBC}"/>
    <cellStyle name="Accent3 110 3" xfId="11064" xr:uid="{C007C0E2-3925-4506-8CEE-DE610536E385}"/>
    <cellStyle name="Accent3 111" xfId="669" xr:uid="{00000000-0005-0000-0000-000044030000}"/>
    <cellStyle name="Accent3 111 2" xfId="2280" xr:uid="{00000000-0005-0000-0000-000045030000}"/>
    <cellStyle name="Accent3 111 2 2" xfId="11067" xr:uid="{7223C7E3-E5D7-46B3-AD4D-AA7157B2DDF7}"/>
    <cellStyle name="Accent3 111 3" xfId="11066" xr:uid="{5E2B17B6-AAD1-4DC0-91A2-57406700DB58}"/>
    <cellStyle name="Accent3 112" xfId="670" xr:uid="{00000000-0005-0000-0000-000046030000}"/>
    <cellStyle name="Accent3 112 2" xfId="2281" xr:uid="{00000000-0005-0000-0000-000047030000}"/>
    <cellStyle name="Accent3 112 2 2" xfId="11069" xr:uid="{5E8FD403-BEC3-4D49-8F4D-912D04C157FC}"/>
    <cellStyle name="Accent3 112 3" xfId="11068" xr:uid="{ECB8B05B-5A41-437C-9884-01EF029FE21C}"/>
    <cellStyle name="Accent3 113" xfId="671" xr:uid="{00000000-0005-0000-0000-000048030000}"/>
    <cellStyle name="Accent3 113 2" xfId="2282" xr:uid="{00000000-0005-0000-0000-000049030000}"/>
    <cellStyle name="Accent3 113 2 2" xfId="11071" xr:uid="{32DB74B5-2D64-45D4-AA5F-B32537B33A47}"/>
    <cellStyle name="Accent3 113 3" xfId="11070" xr:uid="{EFF3A2C0-8445-447D-B76D-F9639CC52E8F}"/>
    <cellStyle name="Accent3 114" xfId="672" xr:uid="{00000000-0005-0000-0000-00004A030000}"/>
    <cellStyle name="Accent3 114 2" xfId="2283" xr:uid="{00000000-0005-0000-0000-00004B030000}"/>
    <cellStyle name="Accent3 114 2 2" xfId="11073" xr:uid="{16A1B7C1-CB31-4F49-A664-8685FAC7A999}"/>
    <cellStyle name="Accent3 114 3" xfId="11072" xr:uid="{DC41C8F6-1F44-4670-B48E-0214EE1537D8}"/>
    <cellStyle name="Accent3 115" xfId="673" xr:uid="{00000000-0005-0000-0000-00004C030000}"/>
    <cellStyle name="Accent3 115 2" xfId="2284" xr:uid="{00000000-0005-0000-0000-00004D030000}"/>
    <cellStyle name="Accent3 115 2 2" xfId="11075" xr:uid="{C0DC9580-7ABF-4946-87EE-FFEDC362DDA1}"/>
    <cellStyle name="Accent3 115 3" xfId="11074" xr:uid="{BF01D1D3-DC0F-4C7B-8650-48B1C95063F3}"/>
    <cellStyle name="Accent3 116" xfId="674" xr:uid="{00000000-0005-0000-0000-00004E030000}"/>
    <cellStyle name="Accent3 116 2" xfId="2285" xr:uid="{00000000-0005-0000-0000-00004F030000}"/>
    <cellStyle name="Accent3 116 2 2" xfId="11077" xr:uid="{58A946E0-0049-4AF2-9937-26C8F79B6C19}"/>
    <cellStyle name="Accent3 116 3" xfId="11076" xr:uid="{28EA02AD-2373-4396-A7CA-28D9D6FF50B1}"/>
    <cellStyle name="Accent3 117" xfId="675" xr:uid="{00000000-0005-0000-0000-000050030000}"/>
    <cellStyle name="Accent3 117 2" xfId="2286" xr:uid="{00000000-0005-0000-0000-000051030000}"/>
    <cellStyle name="Accent3 117 2 2" xfId="11079" xr:uid="{8C730367-6D03-4902-8C4D-FAA45B91A9A5}"/>
    <cellStyle name="Accent3 117 3" xfId="11078" xr:uid="{7DCF7E69-8EDF-41A2-9E7C-E0B30CBE3EC0}"/>
    <cellStyle name="Accent3 118" xfId="676" xr:uid="{00000000-0005-0000-0000-000052030000}"/>
    <cellStyle name="Accent3 118 2" xfId="2287" xr:uid="{00000000-0005-0000-0000-000053030000}"/>
    <cellStyle name="Accent3 118 2 2" xfId="11081" xr:uid="{15ADC6BB-7D92-483C-9A75-3DA042C7A926}"/>
    <cellStyle name="Accent3 118 3" xfId="11080" xr:uid="{D2705F2C-E9AA-4267-9823-EE49C29F00B2}"/>
    <cellStyle name="Accent3 119" xfId="677" xr:uid="{00000000-0005-0000-0000-000054030000}"/>
    <cellStyle name="Accent3 119 2" xfId="2288" xr:uid="{00000000-0005-0000-0000-000055030000}"/>
    <cellStyle name="Accent3 119 2 2" xfId="11083" xr:uid="{030FFEE9-C020-4DD8-AA83-347C21A3713F}"/>
    <cellStyle name="Accent3 119 3" xfId="11082" xr:uid="{60548E60-8398-472C-8264-FA72A7815894}"/>
    <cellStyle name="Accent3 12" xfId="678" xr:uid="{00000000-0005-0000-0000-000056030000}"/>
    <cellStyle name="Accent3 12 2" xfId="2289" xr:uid="{00000000-0005-0000-0000-000057030000}"/>
    <cellStyle name="Accent3 12 2 2" xfId="11085" xr:uid="{CA2A9817-B09C-4371-89CC-9ECE8A5774E9}"/>
    <cellStyle name="Accent3 12 3" xfId="11084" xr:uid="{C89CDF29-E994-4D6C-BCDE-D081261B5BAE}"/>
    <cellStyle name="Accent3 120" xfId="679" xr:uid="{00000000-0005-0000-0000-000058030000}"/>
    <cellStyle name="Accent3 120 2" xfId="2290" xr:uid="{00000000-0005-0000-0000-000059030000}"/>
    <cellStyle name="Accent3 120 2 2" xfId="11087" xr:uid="{C51774DC-FC49-4CA5-A1B0-09B47167E8E4}"/>
    <cellStyle name="Accent3 120 3" xfId="11086" xr:uid="{F1076B58-9844-419A-BAA5-AE287145B8CF}"/>
    <cellStyle name="Accent3 121" xfId="680" xr:uid="{00000000-0005-0000-0000-00005A030000}"/>
    <cellStyle name="Accent3 121 2" xfId="2291" xr:uid="{00000000-0005-0000-0000-00005B030000}"/>
    <cellStyle name="Accent3 121 2 2" xfId="11089" xr:uid="{80ABDC61-5D76-4F78-BEE4-9CAD0AE6F788}"/>
    <cellStyle name="Accent3 121 3" xfId="11088" xr:uid="{F680ADFF-5FC1-4CF6-8E34-339AB042AEEC}"/>
    <cellStyle name="Accent3 122" xfId="681" xr:uid="{00000000-0005-0000-0000-00005C030000}"/>
    <cellStyle name="Accent3 122 2" xfId="2292" xr:uid="{00000000-0005-0000-0000-00005D030000}"/>
    <cellStyle name="Accent3 122 2 2" xfId="11091" xr:uid="{86EAB4B4-DC98-46C2-9DA9-F2854F99DFC0}"/>
    <cellStyle name="Accent3 122 3" xfId="11090" xr:uid="{F47F89A5-E5A8-422E-B463-133B8070946A}"/>
    <cellStyle name="Accent3 123" xfId="682" xr:uid="{00000000-0005-0000-0000-00005E030000}"/>
    <cellStyle name="Accent3 123 2" xfId="2293" xr:uid="{00000000-0005-0000-0000-00005F030000}"/>
    <cellStyle name="Accent3 123 2 2" xfId="11093" xr:uid="{04E28B59-945C-40AB-A93D-5C8D978CA0C8}"/>
    <cellStyle name="Accent3 123 3" xfId="11092" xr:uid="{DE8C6432-1399-4648-816C-24B06AE3FDA7}"/>
    <cellStyle name="Accent3 124" xfId="683" xr:uid="{00000000-0005-0000-0000-000060030000}"/>
    <cellStyle name="Accent3 124 2" xfId="2294" xr:uid="{00000000-0005-0000-0000-000061030000}"/>
    <cellStyle name="Accent3 124 2 2" xfId="11095" xr:uid="{1E12C59D-5FA3-435B-9082-F96B6BC5C08B}"/>
    <cellStyle name="Accent3 124 3" xfId="11094" xr:uid="{B0505F09-38D8-469A-986E-E90F01B49900}"/>
    <cellStyle name="Accent3 125" xfId="684" xr:uid="{00000000-0005-0000-0000-000062030000}"/>
    <cellStyle name="Accent3 125 2" xfId="2295" xr:uid="{00000000-0005-0000-0000-000063030000}"/>
    <cellStyle name="Accent3 125 2 2" xfId="11097" xr:uid="{FFFC7F2C-95B1-4C94-93C9-4005D16D72AA}"/>
    <cellStyle name="Accent3 125 3" xfId="11096" xr:uid="{DC111A4F-6A5B-432A-B343-E320D38D1B9B}"/>
    <cellStyle name="Accent3 126" xfId="685" xr:uid="{00000000-0005-0000-0000-000064030000}"/>
    <cellStyle name="Accent3 126 2" xfId="2296" xr:uid="{00000000-0005-0000-0000-000065030000}"/>
    <cellStyle name="Accent3 126 2 2" xfId="11099" xr:uid="{48839BAB-5321-439E-B5EF-1AD8B1201576}"/>
    <cellStyle name="Accent3 126 3" xfId="11098" xr:uid="{19F49220-028E-47EF-BA80-C341887F4C19}"/>
    <cellStyle name="Accent3 127" xfId="686" xr:uid="{00000000-0005-0000-0000-000066030000}"/>
    <cellStyle name="Accent3 127 2" xfId="2297" xr:uid="{00000000-0005-0000-0000-000067030000}"/>
    <cellStyle name="Accent3 127 2 2" xfId="11101" xr:uid="{7AE0F587-6B00-447E-B3B5-8B51AC1A5E79}"/>
    <cellStyle name="Accent3 127 3" xfId="11100" xr:uid="{19535EE0-A3D4-413B-9E88-0B5CC7306862}"/>
    <cellStyle name="Accent3 128" xfId="687" xr:uid="{00000000-0005-0000-0000-000068030000}"/>
    <cellStyle name="Accent3 128 2" xfId="2298" xr:uid="{00000000-0005-0000-0000-000069030000}"/>
    <cellStyle name="Accent3 128 2 2" xfId="11103" xr:uid="{D218C5D6-EE63-4EED-9B49-2220E4736E45}"/>
    <cellStyle name="Accent3 128 3" xfId="11102" xr:uid="{C771AC86-09CC-4892-BE43-748F0122FB6E}"/>
    <cellStyle name="Accent3 129" xfId="688" xr:uid="{00000000-0005-0000-0000-00006A030000}"/>
    <cellStyle name="Accent3 129 2" xfId="2299" xr:uid="{00000000-0005-0000-0000-00006B030000}"/>
    <cellStyle name="Accent3 129 2 2" xfId="11105" xr:uid="{CCBBE317-846C-4E9A-BED0-E9714D18A951}"/>
    <cellStyle name="Accent3 129 3" xfId="11104" xr:uid="{159D948E-5F78-48FF-BAC3-5FC8F88726C5}"/>
    <cellStyle name="Accent3 13" xfId="689" xr:uid="{00000000-0005-0000-0000-00006C030000}"/>
    <cellStyle name="Accent3 13 2" xfId="2300" xr:uid="{00000000-0005-0000-0000-00006D030000}"/>
    <cellStyle name="Accent3 13 2 2" xfId="11107" xr:uid="{3162D0A2-0406-4D6B-903F-0117C50FCADD}"/>
    <cellStyle name="Accent3 13 3" xfId="11106" xr:uid="{D880BB9E-087F-4076-AA37-A9EDF3CBFDD7}"/>
    <cellStyle name="Accent3 130" xfId="690" xr:uid="{00000000-0005-0000-0000-00006E030000}"/>
    <cellStyle name="Accent3 130 2" xfId="2301" xr:uid="{00000000-0005-0000-0000-00006F030000}"/>
    <cellStyle name="Accent3 130 2 2" xfId="11109" xr:uid="{3BA5C14D-8E56-4EB9-A055-7D95BF558101}"/>
    <cellStyle name="Accent3 130 3" xfId="11108" xr:uid="{B784D886-A7D1-4FE8-8D3C-D461F3743FFA}"/>
    <cellStyle name="Accent3 131" xfId="691" xr:uid="{00000000-0005-0000-0000-000070030000}"/>
    <cellStyle name="Accent3 131 2" xfId="2302" xr:uid="{00000000-0005-0000-0000-000071030000}"/>
    <cellStyle name="Accent3 131 2 2" xfId="11111" xr:uid="{FDD2CD4F-AB70-43D6-9F9B-ACA23E7AA329}"/>
    <cellStyle name="Accent3 131 3" xfId="11110" xr:uid="{E00120BF-0B14-4CDF-B9A4-746D2185159D}"/>
    <cellStyle name="Accent3 132" xfId="692" xr:uid="{00000000-0005-0000-0000-000072030000}"/>
    <cellStyle name="Accent3 132 2" xfId="2303" xr:uid="{00000000-0005-0000-0000-000073030000}"/>
    <cellStyle name="Accent3 132 2 2" xfId="11113" xr:uid="{FE7842F8-E44C-4043-8AF1-A8F7827E4B85}"/>
    <cellStyle name="Accent3 132 3" xfId="11112" xr:uid="{4ADC9410-9BE6-4CE1-B021-30793D63EC56}"/>
    <cellStyle name="Accent3 133" xfId="693" xr:uid="{00000000-0005-0000-0000-000074030000}"/>
    <cellStyle name="Accent3 133 2" xfId="2304" xr:uid="{00000000-0005-0000-0000-000075030000}"/>
    <cellStyle name="Accent3 133 2 2" xfId="11115" xr:uid="{4CED547F-E93B-478E-B181-6DB8AF0F4AB0}"/>
    <cellStyle name="Accent3 133 3" xfId="11114" xr:uid="{E658A17B-FC23-4387-924E-703959017BD1}"/>
    <cellStyle name="Accent3 134" xfId="694" xr:uid="{00000000-0005-0000-0000-000076030000}"/>
    <cellStyle name="Accent3 134 2" xfId="2305" xr:uid="{00000000-0005-0000-0000-000077030000}"/>
    <cellStyle name="Accent3 134 2 2" xfId="11117" xr:uid="{759AD5C7-46AA-47B2-AFC1-87E3C7E64919}"/>
    <cellStyle name="Accent3 134 3" xfId="11116" xr:uid="{D34A3FA8-3AFA-4F44-BD32-1BDED24A2F77}"/>
    <cellStyle name="Accent3 135" xfId="695" xr:uid="{00000000-0005-0000-0000-000078030000}"/>
    <cellStyle name="Accent3 135 2" xfId="2306" xr:uid="{00000000-0005-0000-0000-000079030000}"/>
    <cellStyle name="Accent3 135 2 2" xfId="11119" xr:uid="{6B965A3B-B7D5-48CD-B711-7561AE3C5744}"/>
    <cellStyle name="Accent3 135 3" xfId="11118" xr:uid="{65A9931F-BAB8-4B83-B7B7-56FD19289B8D}"/>
    <cellStyle name="Accent3 136" xfId="696" xr:uid="{00000000-0005-0000-0000-00007A030000}"/>
    <cellStyle name="Accent3 136 2" xfId="2307" xr:uid="{00000000-0005-0000-0000-00007B030000}"/>
    <cellStyle name="Accent3 136 2 2" xfId="11121" xr:uid="{51FAA027-F61E-4A72-A923-C5D2232111E9}"/>
    <cellStyle name="Accent3 136 3" xfId="11120" xr:uid="{179B8E33-3721-4019-A7FF-ABB164BF4967}"/>
    <cellStyle name="Accent3 137" xfId="697" xr:uid="{00000000-0005-0000-0000-00007C030000}"/>
    <cellStyle name="Accent3 137 2" xfId="2308" xr:uid="{00000000-0005-0000-0000-00007D030000}"/>
    <cellStyle name="Accent3 137 2 2" xfId="11123" xr:uid="{1B5D693D-C63B-4E11-B45C-0A16FAB541EE}"/>
    <cellStyle name="Accent3 137 3" xfId="11122" xr:uid="{9B52F1D8-2FC4-483C-AF5F-DF283F88D7A9}"/>
    <cellStyle name="Accent3 138" xfId="698" xr:uid="{00000000-0005-0000-0000-00007E030000}"/>
    <cellStyle name="Accent3 138 2" xfId="2309" xr:uid="{00000000-0005-0000-0000-00007F030000}"/>
    <cellStyle name="Accent3 138 2 2" xfId="11125" xr:uid="{A2D0AD29-FDD0-4935-A8AB-718B8E6365C1}"/>
    <cellStyle name="Accent3 138 3" xfId="11124" xr:uid="{AC787CE7-9E40-4E51-A2A7-DECAB8506C1E}"/>
    <cellStyle name="Accent3 139" xfId="699" xr:uid="{00000000-0005-0000-0000-000080030000}"/>
    <cellStyle name="Accent3 139 2" xfId="2310" xr:uid="{00000000-0005-0000-0000-000081030000}"/>
    <cellStyle name="Accent3 139 2 2" xfId="11127" xr:uid="{BD91206A-1424-42B0-8DFB-5CA4AEA51BDE}"/>
    <cellStyle name="Accent3 139 3" xfId="11126" xr:uid="{4935BC34-3D38-4345-8F80-9C8449C09AF7}"/>
    <cellStyle name="Accent3 14" xfId="700" xr:uid="{00000000-0005-0000-0000-000082030000}"/>
    <cellStyle name="Accent3 14 2" xfId="2311" xr:uid="{00000000-0005-0000-0000-000083030000}"/>
    <cellStyle name="Accent3 14 2 2" xfId="11129" xr:uid="{5A5452D6-CA34-4C54-808E-D259BBA5ED3E}"/>
    <cellStyle name="Accent3 14 3" xfId="11128" xr:uid="{32C94FC1-ED54-4404-8A0F-4D159F16112D}"/>
    <cellStyle name="Accent3 15" xfId="701" xr:uid="{00000000-0005-0000-0000-000084030000}"/>
    <cellStyle name="Accent3 15 2" xfId="2312" xr:uid="{00000000-0005-0000-0000-000085030000}"/>
    <cellStyle name="Accent3 15 2 2" xfId="11131" xr:uid="{3E6864A7-7733-42A2-8C51-098FACF3AF2D}"/>
    <cellStyle name="Accent3 15 3" xfId="11130" xr:uid="{14F298A0-CE1D-4064-B02C-621C94D604CE}"/>
    <cellStyle name="Accent3 16" xfId="702" xr:uid="{00000000-0005-0000-0000-000086030000}"/>
    <cellStyle name="Accent3 16 2" xfId="2313" xr:uid="{00000000-0005-0000-0000-000087030000}"/>
    <cellStyle name="Accent3 16 2 2" xfId="11133" xr:uid="{87370B3E-E2D9-4DBD-BC85-35FB22B3A7BE}"/>
    <cellStyle name="Accent3 16 3" xfId="11132" xr:uid="{98532261-50A7-44BD-BBBF-5E88EF9C0301}"/>
    <cellStyle name="Accent3 17" xfId="703" xr:uid="{00000000-0005-0000-0000-000088030000}"/>
    <cellStyle name="Accent3 17 2" xfId="2314" xr:uid="{00000000-0005-0000-0000-000089030000}"/>
    <cellStyle name="Accent3 17 2 2" xfId="11135" xr:uid="{11653261-359D-4FFB-ADC3-343D427CB7A9}"/>
    <cellStyle name="Accent3 17 3" xfId="11134" xr:uid="{1F16B3B5-3E9F-4F22-B053-6434851BD34E}"/>
    <cellStyle name="Accent3 18" xfId="704" xr:uid="{00000000-0005-0000-0000-00008A030000}"/>
    <cellStyle name="Accent3 18 2" xfId="2315" xr:uid="{00000000-0005-0000-0000-00008B030000}"/>
    <cellStyle name="Accent3 18 2 2" xfId="11137" xr:uid="{43E3B9FE-54DB-421B-801A-45166A6BFAF9}"/>
    <cellStyle name="Accent3 18 3" xfId="11136" xr:uid="{969BF479-B6CA-453B-B1F9-6EB910C43242}"/>
    <cellStyle name="Accent3 19" xfId="705" xr:uid="{00000000-0005-0000-0000-00008C030000}"/>
    <cellStyle name="Accent3 19 2" xfId="2316" xr:uid="{00000000-0005-0000-0000-00008D030000}"/>
    <cellStyle name="Accent3 19 2 2" xfId="11139" xr:uid="{F6085ABF-8EF0-4C2E-97A8-2F8E5E91D61F}"/>
    <cellStyle name="Accent3 19 3" xfId="11138" xr:uid="{26CF3AB9-09B4-453B-BDB6-023D7A173362}"/>
    <cellStyle name="Accent3 2" xfId="706" xr:uid="{00000000-0005-0000-0000-00008E030000}"/>
    <cellStyle name="Accent3 2 2" xfId="2317" xr:uid="{00000000-0005-0000-0000-00008F030000}"/>
    <cellStyle name="Accent3 2 2 2" xfId="11141" xr:uid="{70D14A63-7F88-4BB9-AD9B-BA88F4C13C77}"/>
    <cellStyle name="Accent3 2 3" xfId="5227" xr:uid="{FFED12D8-6CC0-4608-8BBC-AAB68B423FA6}"/>
    <cellStyle name="Accent3 2 4" xfId="11140" xr:uid="{00FF9A0B-FF74-468D-AC8A-168165109F5F}"/>
    <cellStyle name="Accent3 20" xfId="707" xr:uid="{00000000-0005-0000-0000-000090030000}"/>
    <cellStyle name="Accent3 20 2" xfId="2318" xr:uid="{00000000-0005-0000-0000-000091030000}"/>
    <cellStyle name="Accent3 20 2 2" xfId="11143" xr:uid="{F8D05720-9189-444F-9AFD-03850224802F}"/>
    <cellStyle name="Accent3 20 3" xfId="11142" xr:uid="{ACF203DD-22D3-466A-B1A1-51A016D6423F}"/>
    <cellStyle name="Accent3 21" xfId="708" xr:uid="{00000000-0005-0000-0000-000092030000}"/>
    <cellStyle name="Accent3 21 2" xfId="2319" xr:uid="{00000000-0005-0000-0000-000093030000}"/>
    <cellStyle name="Accent3 21 2 2" xfId="11145" xr:uid="{5B71C7E6-A3BB-44D0-8519-894B4D8AD054}"/>
    <cellStyle name="Accent3 21 3" xfId="11144" xr:uid="{601A2373-DD01-4F2C-B306-3C60693FE9A6}"/>
    <cellStyle name="Accent3 22" xfId="709" xr:uid="{00000000-0005-0000-0000-000094030000}"/>
    <cellStyle name="Accent3 22 2" xfId="2320" xr:uid="{00000000-0005-0000-0000-000095030000}"/>
    <cellStyle name="Accent3 22 2 2" xfId="11147" xr:uid="{0029C093-3F34-41C6-919B-F93607949210}"/>
    <cellStyle name="Accent3 22 3" xfId="11146" xr:uid="{E2DA90B8-9AED-4316-B5CE-8E60770FA076}"/>
    <cellStyle name="Accent3 23" xfId="710" xr:uid="{00000000-0005-0000-0000-000096030000}"/>
    <cellStyle name="Accent3 23 2" xfId="2321" xr:uid="{00000000-0005-0000-0000-000097030000}"/>
    <cellStyle name="Accent3 23 2 2" xfId="11149" xr:uid="{EE6B6248-C874-4A45-B080-EB48F89937CE}"/>
    <cellStyle name="Accent3 23 3" xfId="11148" xr:uid="{912EB6DE-613F-42C0-A565-13FA8BA67993}"/>
    <cellStyle name="Accent3 24" xfId="711" xr:uid="{00000000-0005-0000-0000-000098030000}"/>
    <cellStyle name="Accent3 24 2" xfId="2322" xr:uid="{00000000-0005-0000-0000-000099030000}"/>
    <cellStyle name="Accent3 24 2 2" xfId="11151" xr:uid="{3B75FB4A-2665-40D9-A9C9-05FF62E485BC}"/>
    <cellStyle name="Accent3 24 3" xfId="11150" xr:uid="{430F0942-1F78-4C23-997B-A8422F79A387}"/>
    <cellStyle name="Accent3 25" xfId="712" xr:uid="{00000000-0005-0000-0000-00009A030000}"/>
    <cellStyle name="Accent3 25 2" xfId="2323" xr:uid="{00000000-0005-0000-0000-00009B030000}"/>
    <cellStyle name="Accent3 25 2 2" xfId="11153" xr:uid="{DDDFD1FD-D78B-47B9-AEDD-5BBE8B9C75BB}"/>
    <cellStyle name="Accent3 25 3" xfId="11152" xr:uid="{56706C45-1A7B-467B-A069-ECD519A145A8}"/>
    <cellStyle name="Accent3 26" xfId="713" xr:uid="{00000000-0005-0000-0000-00009C030000}"/>
    <cellStyle name="Accent3 26 2" xfId="2324" xr:uid="{00000000-0005-0000-0000-00009D030000}"/>
    <cellStyle name="Accent3 26 2 2" xfId="11155" xr:uid="{49CD1AEF-2793-4F9D-8BD7-4D787CBE293F}"/>
    <cellStyle name="Accent3 26 3" xfId="11154" xr:uid="{62368799-9993-4D77-A17F-3EE88B1FC8C3}"/>
    <cellStyle name="Accent3 27" xfId="714" xr:uid="{00000000-0005-0000-0000-00009E030000}"/>
    <cellStyle name="Accent3 27 2" xfId="2325" xr:uid="{00000000-0005-0000-0000-00009F030000}"/>
    <cellStyle name="Accent3 27 2 2" xfId="11157" xr:uid="{133EFC28-7467-43F3-BAFE-1C779668251A}"/>
    <cellStyle name="Accent3 27 3" xfId="11156" xr:uid="{E0B49052-9A5E-4B4E-80CB-95CD10C1210B}"/>
    <cellStyle name="Accent3 28" xfId="715" xr:uid="{00000000-0005-0000-0000-0000A0030000}"/>
    <cellStyle name="Accent3 28 2" xfId="2326" xr:uid="{00000000-0005-0000-0000-0000A1030000}"/>
    <cellStyle name="Accent3 28 2 2" xfId="11159" xr:uid="{9DAFB5EC-4D97-46CA-A404-BD8BDC4527E3}"/>
    <cellStyle name="Accent3 28 3" xfId="11158" xr:uid="{5C6D7CBD-4B3E-469B-8A5A-9DC6CB0B879B}"/>
    <cellStyle name="Accent3 29" xfId="716" xr:uid="{00000000-0005-0000-0000-0000A2030000}"/>
    <cellStyle name="Accent3 29 2" xfId="2327" xr:uid="{00000000-0005-0000-0000-0000A3030000}"/>
    <cellStyle name="Accent3 29 2 2" xfId="11161" xr:uid="{F874A22B-1964-422A-A18F-0D67AC50A3FB}"/>
    <cellStyle name="Accent3 29 3" xfId="11160" xr:uid="{DF41D585-83A0-4D85-965B-F2D433DE2366}"/>
    <cellStyle name="Accent3 3" xfId="717" xr:uid="{00000000-0005-0000-0000-0000A4030000}"/>
    <cellStyle name="Accent3 3 2" xfId="2328" xr:uid="{00000000-0005-0000-0000-0000A5030000}"/>
    <cellStyle name="Accent3 3 2 2" xfId="11163" xr:uid="{EBC7FDEA-73C0-4FF9-824C-D24EBCD90825}"/>
    <cellStyle name="Accent3 3 3" xfId="11162" xr:uid="{DD1051E1-6A94-4547-9FC3-A165BC120E6F}"/>
    <cellStyle name="Accent3 30" xfId="718" xr:uid="{00000000-0005-0000-0000-0000A6030000}"/>
    <cellStyle name="Accent3 30 2" xfId="2329" xr:uid="{00000000-0005-0000-0000-0000A7030000}"/>
    <cellStyle name="Accent3 30 2 2" xfId="11165" xr:uid="{E7E1C941-D306-4915-8A55-EE14035A4636}"/>
    <cellStyle name="Accent3 30 3" xfId="11164" xr:uid="{9D9CBE7F-FF23-495E-AFDB-4ED899A66449}"/>
    <cellStyle name="Accent3 31" xfId="719" xr:uid="{00000000-0005-0000-0000-0000A8030000}"/>
    <cellStyle name="Accent3 31 2" xfId="2330" xr:uid="{00000000-0005-0000-0000-0000A9030000}"/>
    <cellStyle name="Accent3 31 2 2" xfId="11167" xr:uid="{348AF5B7-7F76-49AB-B695-982E6BDACDD3}"/>
    <cellStyle name="Accent3 31 3" xfId="11166" xr:uid="{54590201-0F98-4DD2-8E33-7126C6C9044C}"/>
    <cellStyle name="Accent3 32" xfId="720" xr:uid="{00000000-0005-0000-0000-0000AA030000}"/>
    <cellStyle name="Accent3 32 2" xfId="2331" xr:uid="{00000000-0005-0000-0000-0000AB030000}"/>
    <cellStyle name="Accent3 32 2 2" xfId="11169" xr:uid="{96C10B81-8EF1-41A8-B6CF-B55428EB3276}"/>
    <cellStyle name="Accent3 32 3" xfId="11168" xr:uid="{15D20F18-3219-45D2-BF76-F265D73445D5}"/>
    <cellStyle name="Accent3 33" xfId="721" xr:uid="{00000000-0005-0000-0000-0000AC030000}"/>
    <cellStyle name="Accent3 33 2" xfId="2332" xr:uid="{00000000-0005-0000-0000-0000AD030000}"/>
    <cellStyle name="Accent3 33 2 2" xfId="11171" xr:uid="{8259FFBE-A211-4D78-B1DA-A8FD0E6AEC95}"/>
    <cellStyle name="Accent3 33 3" xfId="11170" xr:uid="{ECC25DEE-5903-427F-9C04-B5570BB17571}"/>
    <cellStyle name="Accent3 34" xfId="722" xr:uid="{00000000-0005-0000-0000-0000AE030000}"/>
    <cellStyle name="Accent3 34 2" xfId="2333" xr:uid="{00000000-0005-0000-0000-0000AF030000}"/>
    <cellStyle name="Accent3 34 2 2" xfId="11173" xr:uid="{7989868C-7FEE-465C-8092-F64FF0FE5AD7}"/>
    <cellStyle name="Accent3 34 3" xfId="11172" xr:uid="{8CA2F1B0-0C08-4F91-A3B4-5A0EF9400F26}"/>
    <cellStyle name="Accent3 35" xfId="723" xr:uid="{00000000-0005-0000-0000-0000B0030000}"/>
    <cellStyle name="Accent3 35 2" xfId="2334" xr:uid="{00000000-0005-0000-0000-0000B1030000}"/>
    <cellStyle name="Accent3 35 2 2" xfId="11175" xr:uid="{005304A1-2BDB-402F-9FA0-C020449C600F}"/>
    <cellStyle name="Accent3 35 3" xfId="11174" xr:uid="{DD21F260-386A-4CA9-BF9F-90916AC4546E}"/>
    <cellStyle name="Accent3 36" xfId="724" xr:uid="{00000000-0005-0000-0000-0000B2030000}"/>
    <cellStyle name="Accent3 36 2" xfId="2335" xr:uid="{00000000-0005-0000-0000-0000B3030000}"/>
    <cellStyle name="Accent3 36 2 2" xfId="11177" xr:uid="{E5EFCF98-732E-4070-A6EC-3DC45E63D909}"/>
    <cellStyle name="Accent3 36 3" xfId="11176" xr:uid="{55F097D7-5F7D-4F17-A140-B1FF719EC90C}"/>
    <cellStyle name="Accent3 37" xfId="725" xr:uid="{00000000-0005-0000-0000-0000B4030000}"/>
    <cellStyle name="Accent3 37 2" xfId="2336" xr:uid="{00000000-0005-0000-0000-0000B5030000}"/>
    <cellStyle name="Accent3 37 2 2" xfId="11179" xr:uid="{7009F7FD-3B34-480D-AF9C-590DAAEB7FAC}"/>
    <cellStyle name="Accent3 37 3" xfId="11178" xr:uid="{06CFDB7A-21C4-49D8-BAE8-8A653138C0FC}"/>
    <cellStyle name="Accent3 38" xfId="726" xr:uid="{00000000-0005-0000-0000-0000B6030000}"/>
    <cellStyle name="Accent3 38 2" xfId="2337" xr:uid="{00000000-0005-0000-0000-0000B7030000}"/>
    <cellStyle name="Accent3 38 2 2" xfId="11181" xr:uid="{2560A6E9-1203-4435-B723-A162C7C23171}"/>
    <cellStyle name="Accent3 38 3" xfId="11180" xr:uid="{5FE94484-C91B-47B2-9F23-BE708F7CC207}"/>
    <cellStyle name="Accent3 39" xfId="727" xr:uid="{00000000-0005-0000-0000-0000B8030000}"/>
    <cellStyle name="Accent3 39 2" xfId="2338" xr:uid="{00000000-0005-0000-0000-0000B9030000}"/>
    <cellStyle name="Accent3 39 2 2" xfId="11183" xr:uid="{51A9EFBA-1998-46B3-84D4-D71442EF3F38}"/>
    <cellStyle name="Accent3 39 3" xfId="11182" xr:uid="{5FFBC9E5-4EAF-4A56-94A9-588A3F8E836B}"/>
    <cellStyle name="Accent3 4" xfId="728" xr:uid="{00000000-0005-0000-0000-0000BA030000}"/>
    <cellStyle name="Accent3 4 2" xfId="2339" xr:uid="{00000000-0005-0000-0000-0000BB030000}"/>
    <cellStyle name="Accent3 4 2 2" xfId="11185" xr:uid="{6B3C4C60-812B-4D5C-AD49-441561494FD1}"/>
    <cellStyle name="Accent3 4 3" xfId="11184" xr:uid="{ED92165D-FF74-4064-A6CA-F87697C8E577}"/>
    <cellStyle name="Accent3 40" xfId="729" xr:uid="{00000000-0005-0000-0000-0000BC030000}"/>
    <cellStyle name="Accent3 40 2" xfId="2340" xr:uid="{00000000-0005-0000-0000-0000BD030000}"/>
    <cellStyle name="Accent3 40 2 2" xfId="11187" xr:uid="{C8604E5B-C652-44B1-9511-492D30AB8143}"/>
    <cellStyle name="Accent3 40 3" xfId="11186" xr:uid="{C88D7375-34C7-4D36-BA3A-96AD7A0182DC}"/>
    <cellStyle name="Accent3 41" xfId="730" xr:uid="{00000000-0005-0000-0000-0000BE030000}"/>
    <cellStyle name="Accent3 41 2" xfId="2341" xr:uid="{00000000-0005-0000-0000-0000BF030000}"/>
    <cellStyle name="Accent3 41 2 2" xfId="11189" xr:uid="{CEFAD3FF-4404-4BEF-BB20-EB4D7FAC2FD7}"/>
    <cellStyle name="Accent3 41 3" xfId="11188" xr:uid="{3EF30970-5D16-4FC9-B65C-7A692AD2384C}"/>
    <cellStyle name="Accent3 42" xfId="731" xr:uid="{00000000-0005-0000-0000-0000C0030000}"/>
    <cellStyle name="Accent3 42 2" xfId="2342" xr:uid="{00000000-0005-0000-0000-0000C1030000}"/>
    <cellStyle name="Accent3 42 2 2" xfId="11191" xr:uid="{5AB3A487-65B4-4360-9CE5-69BB1D54214F}"/>
    <cellStyle name="Accent3 42 3" xfId="11190" xr:uid="{40A88C2F-D07A-4771-8E93-E709656273F0}"/>
    <cellStyle name="Accent3 43" xfId="732" xr:uid="{00000000-0005-0000-0000-0000C2030000}"/>
    <cellStyle name="Accent3 43 2" xfId="2343" xr:uid="{00000000-0005-0000-0000-0000C3030000}"/>
    <cellStyle name="Accent3 43 2 2" xfId="11193" xr:uid="{87D292CE-88A7-4F42-891D-BCADD9093BD0}"/>
    <cellStyle name="Accent3 43 3" xfId="11192" xr:uid="{DD185E4D-98B0-4FA4-9FD7-6720091EDBBB}"/>
    <cellStyle name="Accent3 44" xfId="733" xr:uid="{00000000-0005-0000-0000-0000C4030000}"/>
    <cellStyle name="Accent3 44 2" xfId="2344" xr:uid="{00000000-0005-0000-0000-0000C5030000}"/>
    <cellStyle name="Accent3 44 2 2" xfId="11195" xr:uid="{57C075AE-889E-4AD0-9710-275DDB97FE03}"/>
    <cellStyle name="Accent3 44 3" xfId="11194" xr:uid="{36244BF9-5871-49D9-9095-958F48D6E875}"/>
    <cellStyle name="Accent3 45" xfId="734" xr:uid="{00000000-0005-0000-0000-0000C6030000}"/>
    <cellStyle name="Accent3 45 2" xfId="2345" xr:uid="{00000000-0005-0000-0000-0000C7030000}"/>
    <cellStyle name="Accent3 45 2 2" xfId="11197" xr:uid="{7F47DE97-0AC5-4558-8B98-694B14DC0051}"/>
    <cellStyle name="Accent3 45 3" xfId="11196" xr:uid="{A98D6499-D570-4E96-AD2D-8D1C72D19B24}"/>
    <cellStyle name="Accent3 46" xfId="735" xr:uid="{00000000-0005-0000-0000-0000C8030000}"/>
    <cellStyle name="Accent3 46 2" xfId="2346" xr:uid="{00000000-0005-0000-0000-0000C9030000}"/>
    <cellStyle name="Accent3 46 2 2" xfId="11199" xr:uid="{7A180114-A0C8-4424-A335-BD88274A9FC8}"/>
    <cellStyle name="Accent3 46 3" xfId="11198" xr:uid="{8AFE0A9A-C0C5-4E42-A4EE-4215EF539CE2}"/>
    <cellStyle name="Accent3 47" xfId="736" xr:uid="{00000000-0005-0000-0000-0000CA030000}"/>
    <cellStyle name="Accent3 47 2" xfId="2347" xr:uid="{00000000-0005-0000-0000-0000CB030000}"/>
    <cellStyle name="Accent3 47 2 2" xfId="11201" xr:uid="{0D140F92-6A07-4D49-B0CC-381A9F12609D}"/>
    <cellStyle name="Accent3 47 3" xfId="11200" xr:uid="{918F5002-8AE7-4216-BFD8-9FB0E1ACA05A}"/>
    <cellStyle name="Accent3 48" xfId="737" xr:uid="{00000000-0005-0000-0000-0000CC030000}"/>
    <cellStyle name="Accent3 48 2" xfId="2348" xr:uid="{00000000-0005-0000-0000-0000CD030000}"/>
    <cellStyle name="Accent3 48 2 2" xfId="11203" xr:uid="{756EAACE-88DF-4863-B215-58383C02D321}"/>
    <cellStyle name="Accent3 48 3" xfId="11202" xr:uid="{DA27F4FF-9CE1-44C0-B029-1C62AFA3B842}"/>
    <cellStyle name="Accent3 49" xfId="738" xr:uid="{00000000-0005-0000-0000-0000CE030000}"/>
    <cellStyle name="Accent3 49 2" xfId="2349" xr:uid="{00000000-0005-0000-0000-0000CF030000}"/>
    <cellStyle name="Accent3 49 2 2" xfId="11205" xr:uid="{E1309BE2-727C-449D-AA35-126E3B95DF2C}"/>
    <cellStyle name="Accent3 49 3" xfId="11204" xr:uid="{67A15FDB-54B0-421E-8698-3ED5A3D27E42}"/>
    <cellStyle name="Accent3 5" xfId="739" xr:uid="{00000000-0005-0000-0000-0000D0030000}"/>
    <cellStyle name="Accent3 5 2" xfId="2350" xr:uid="{00000000-0005-0000-0000-0000D1030000}"/>
    <cellStyle name="Accent3 5 2 2" xfId="11207" xr:uid="{A436196A-0D7D-4D7E-8822-FEE094358832}"/>
    <cellStyle name="Accent3 5 3" xfId="11206" xr:uid="{68A596E9-97AA-4D0E-B23E-321A9BD45312}"/>
    <cellStyle name="Accent3 50" xfId="740" xr:uid="{00000000-0005-0000-0000-0000D2030000}"/>
    <cellStyle name="Accent3 50 2" xfId="2351" xr:uid="{00000000-0005-0000-0000-0000D3030000}"/>
    <cellStyle name="Accent3 50 2 2" xfId="11209" xr:uid="{85DCB134-AB0B-41B5-8890-0A5359FE81C9}"/>
    <cellStyle name="Accent3 50 3" xfId="11208" xr:uid="{BD4AE93A-0BB3-4A25-B168-9B91CF47F5A7}"/>
    <cellStyle name="Accent3 51" xfId="741" xr:uid="{00000000-0005-0000-0000-0000D4030000}"/>
    <cellStyle name="Accent3 51 2" xfId="2352" xr:uid="{00000000-0005-0000-0000-0000D5030000}"/>
    <cellStyle name="Accent3 51 2 2" xfId="11211" xr:uid="{DEDFE539-9AA9-409B-AC56-4E4DDEC58BBC}"/>
    <cellStyle name="Accent3 51 3" xfId="11210" xr:uid="{8BDA8CCC-C47F-4B77-9276-5BE6F3D922CE}"/>
    <cellStyle name="Accent3 52" xfId="742" xr:uid="{00000000-0005-0000-0000-0000D6030000}"/>
    <cellStyle name="Accent3 52 2" xfId="2353" xr:uid="{00000000-0005-0000-0000-0000D7030000}"/>
    <cellStyle name="Accent3 52 2 2" xfId="11213" xr:uid="{E4A89963-8B46-4039-A2BE-9DD7C6369F27}"/>
    <cellStyle name="Accent3 52 3" xfId="11212" xr:uid="{DDD81950-C81A-4B3D-9091-EE3D3DD3DF2C}"/>
    <cellStyle name="Accent3 53" xfId="743" xr:uid="{00000000-0005-0000-0000-0000D8030000}"/>
    <cellStyle name="Accent3 53 2" xfId="2354" xr:uid="{00000000-0005-0000-0000-0000D9030000}"/>
    <cellStyle name="Accent3 53 2 2" xfId="11215" xr:uid="{5A850324-B8E0-4FDE-8CC0-4F5D3683726E}"/>
    <cellStyle name="Accent3 53 3" xfId="11214" xr:uid="{8A48BD2E-AB3A-4C10-B1EF-BC623137046F}"/>
    <cellStyle name="Accent3 54" xfId="744" xr:uid="{00000000-0005-0000-0000-0000DA030000}"/>
    <cellStyle name="Accent3 54 2" xfId="2355" xr:uid="{00000000-0005-0000-0000-0000DB030000}"/>
    <cellStyle name="Accent3 54 2 2" xfId="11217" xr:uid="{2054EFF6-C8E2-4098-90C3-9F9CBB3DAC7B}"/>
    <cellStyle name="Accent3 54 3" xfId="11216" xr:uid="{10B663B0-EB8B-4601-A92A-6A390DA2EE1E}"/>
    <cellStyle name="Accent3 55" xfId="745" xr:uid="{00000000-0005-0000-0000-0000DC030000}"/>
    <cellStyle name="Accent3 55 2" xfId="2356" xr:uid="{00000000-0005-0000-0000-0000DD030000}"/>
    <cellStyle name="Accent3 55 2 2" xfId="11219" xr:uid="{9B8D994A-BDFE-42AE-B21C-D8CD3EBE2F15}"/>
    <cellStyle name="Accent3 55 3" xfId="11218" xr:uid="{841637FC-2A7E-48DE-901D-7F247712D474}"/>
    <cellStyle name="Accent3 56" xfId="746" xr:uid="{00000000-0005-0000-0000-0000DE030000}"/>
    <cellStyle name="Accent3 56 2" xfId="2357" xr:uid="{00000000-0005-0000-0000-0000DF030000}"/>
    <cellStyle name="Accent3 56 2 2" xfId="11221" xr:uid="{793F6B55-D2FA-43FA-873C-E20874849ADE}"/>
    <cellStyle name="Accent3 56 3" xfId="11220" xr:uid="{C4428005-BE95-49CA-BD65-EA8CE42711BF}"/>
    <cellStyle name="Accent3 57" xfId="747" xr:uid="{00000000-0005-0000-0000-0000E0030000}"/>
    <cellStyle name="Accent3 57 2" xfId="2358" xr:uid="{00000000-0005-0000-0000-0000E1030000}"/>
    <cellStyle name="Accent3 57 2 2" xfId="11223" xr:uid="{36CFBDDF-A79E-4183-86D3-17B5A0B9AE4B}"/>
    <cellStyle name="Accent3 57 3" xfId="11222" xr:uid="{C4772DEF-6F85-45C4-B68A-FBAEA1270017}"/>
    <cellStyle name="Accent3 58" xfId="748" xr:uid="{00000000-0005-0000-0000-0000E2030000}"/>
    <cellStyle name="Accent3 58 2" xfId="2359" xr:uid="{00000000-0005-0000-0000-0000E3030000}"/>
    <cellStyle name="Accent3 58 2 2" xfId="11225" xr:uid="{4139975B-638B-4473-9E19-3B68A0DB3654}"/>
    <cellStyle name="Accent3 58 3" xfId="11224" xr:uid="{D66C37D7-D130-48CD-B34E-115323A1988A}"/>
    <cellStyle name="Accent3 59" xfId="749" xr:uid="{00000000-0005-0000-0000-0000E4030000}"/>
    <cellStyle name="Accent3 59 2" xfId="2360" xr:uid="{00000000-0005-0000-0000-0000E5030000}"/>
    <cellStyle name="Accent3 59 2 2" xfId="11227" xr:uid="{8B408526-4911-445D-866A-511C8D843EC3}"/>
    <cellStyle name="Accent3 59 3" xfId="11226" xr:uid="{C1034C9E-4DBF-4115-970C-5385021C3E29}"/>
    <cellStyle name="Accent3 6" xfId="750" xr:uid="{00000000-0005-0000-0000-0000E6030000}"/>
    <cellStyle name="Accent3 6 2" xfId="2361" xr:uid="{00000000-0005-0000-0000-0000E7030000}"/>
    <cellStyle name="Accent3 6 2 2" xfId="11229" xr:uid="{40F640C3-7066-4D5E-B8AD-777C2A224594}"/>
    <cellStyle name="Accent3 6 3" xfId="11228" xr:uid="{3C1CD115-9E60-436C-BD5C-9BDC4F7D8C2C}"/>
    <cellStyle name="Accent3 60" xfId="751" xr:uid="{00000000-0005-0000-0000-0000E8030000}"/>
    <cellStyle name="Accent3 60 2" xfId="2362" xr:uid="{00000000-0005-0000-0000-0000E9030000}"/>
    <cellStyle name="Accent3 60 2 2" xfId="11231" xr:uid="{F968841E-C653-4338-8EB1-8A0153F81BFD}"/>
    <cellStyle name="Accent3 60 3" xfId="11230" xr:uid="{661074CF-0DD5-4083-9F0A-664A397B5458}"/>
    <cellStyle name="Accent3 61" xfId="752" xr:uid="{00000000-0005-0000-0000-0000EA030000}"/>
    <cellStyle name="Accent3 61 2" xfId="2363" xr:uid="{00000000-0005-0000-0000-0000EB030000}"/>
    <cellStyle name="Accent3 61 2 2" xfId="11233" xr:uid="{ADA5BCA2-C32C-4764-A759-056775107DCD}"/>
    <cellStyle name="Accent3 61 3" xfId="11232" xr:uid="{AB2C1DD9-95B8-4174-B319-F90F90E2096E}"/>
    <cellStyle name="Accent3 62" xfId="753" xr:uid="{00000000-0005-0000-0000-0000EC030000}"/>
    <cellStyle name="Accent3 62 2" xfId="2364" xr:uid="{00000000-0005-0000-0000-0000ED030000}"/>
    <cellStyle name="Accent3 62 2 2" xfId="11235" xr:uid="{F4C6CCE8-6A9C-4598-A47B-A25574B5D499}"/>
    <cellStyle name="Accent3 62 3" xfId="11234" xr:uid="{0779591A-F2BE-4432-8C3F-2D5F92D5F740}"/>
    <cellStyle name="Accent3 63" xfId="754" xr:uid="{00000000-0005-0000-0000-0000EE030000}"/>
    <cellStyle name="Accent3 63 2" xfId="2365" xr:uid="{00000000-0005-0000-0000-0000EF030000}"/>
    <cellStyle name="Accent3 63 2 2" xfId="11237" xr:uid="{D8DAD972-873B-4457-9F4A-ED00EE98FD1E}"/>
    <cellStyle name="Accent3 63 3" xfId="11236" xr:uid="{60D4D7F7-D83C-4CB1-B4A9-CF9901498184}"/>
    <cellStyle name="Accent3 64" xfId="755" xr:uid="{00000000-0005-0000-0000-0000F0030000}"/>
    <cellStyle name="Accent3 64 2" xfId="2366" xr:uid="{00000000-0005-0000-0000-0000F1030000}"/>
    <cellStyle name="Accent3 64 2 2" xfId="11239" xr:uid="{765180B2-DC43-45CE-A080-E91F1077DA69}"/>
    <cellStyle name="Accent3 64 3" xfId="11238" xr:uid="{66726221-89AB-4027-A4C4-94D54CF0E2B6}"/>
    <cellStyle name="Accent3 65" xfId="756" xr:uid="{00000000-0005-0000-0000-0000F2030000}"/>
    <cellStyle name="Accent3 65 2" xfId="2367" xr:uid="{00000000-0005-0000-0000-0000F3030000}"/>
    <cellStyle name="Accent3 65 2 2" xfId="11241" xr:uid="{C5908D13-4E4E-457C-B7C5-16B644622CF4}"/>
    <cellStyle name="Accent3 65 3" xfId="11240" xr:uid="{76BC09C6-F691-4493-94CE-161E12181EA4}"/>
    <cellStyle name="Accent3 66" xfId="757" xr:uid="{00000000-0005-0000-0000-0000F4030000}"/>
    <cellStyle name="Accent3 66 2" xfId="2368" xr:uid="{00000000-0005-0000-0000-0000F5030000}"/>
    <cellStyle name="Accent3 66 2 2" xfId="11243" xr:uid="{9E62E126-AECB-4B50-A841-3722EAD6522B}"/>
    <cellStyle name="Accent3 66 3" xfId="11242" xr:uid="{3F3E6211-3F51-4B88-82D2-A4C5BAD6F861}"/>
    <cellStyle name="Accent3 67" xfId="758" xr:uid="{00000000-0005-0000-0000-0000F6030000}"/>
    <cellStyle name="Accent3 67 2" xfId="2369" xr:uid="{00000000-0005-0000-0000-0000F7030000}"/>
    <cellStyle name="Accent3 67 2 2" xfId="11245" xr:uid="{3B02BD93-B4B7-423E-A6D1-0F312F6A9FA9}"/>
    <cellStyle name="Accent3 67 3" xfId="11244" xr:uid="{4EE90749-FE1F-4155-B547-5E1EE9B5A7AE}"/>
    <cellStyle name="Accent3 68" xfId="759" xr:uid="{00000000-0005-0000-0000-0000F8030000}"/>
    <cellStyle name="Accent3 68 2" xfId="2370" xr:uid="{00000000-0005-0000-0000-0000F9030000}"/>
    <cellStyle name="Accent3 68 2 2" xfId="11247" xr:uid="{29723554-7774-4AEC-BCB5-476657B891EB}"/>
    <cellStyle name="Accent3 68 3" xfId="11246" xr:uid="{38794792-6E4A-4005-8065-EC7244331308}"/>
    <cellStyle name="Accent3 69" xfId="760" xr:uid="{00000000-0005-0000-0000-0000FA030000}"/>
    <cellStyle name="Accent3 69 2" xfId="2371" xr:uid="{00000000-0005-0000-0000-0000FB030000}"/>
    <cellStyle name="Accent3 69 2 2" xfId="11249" xr:uid="{84D36032-EB3F-42A9-8612-4D16EAF7E711}"/>
    <cellStyle name="Accent3 69 3" xfId="11248" xr:uid="{FAB2E80A-6C15-4823-AD20-5E00C1A1D07B}"/>
    <cellStyle name="Accent3 7" xfId="761" xr:uid="{00000000-0005-0000-0000-0000FC030000}"/>
    <cellStyle name="Accent3 7 2" xfId="2372" xr:uid="{00000000-0005-0000-0000-0000FD030000}"/>
    <cellStyle name="Accent3 7 2 2" xfId="11251" xr:uid="{6002438B-455F-4ADF-B2F9-F253E7887949}"/>
    <cellStyle name="Accent3 7 3" xfId="11250" xr:uid="{55A887FB-3883-4AB3-BF8B-7DDEE122BDE3}"/>
    <cellStyle name="Accent3 70" xfId="762" xr:uid="{00000000-0005-0000-0000-0000FE030000}"/>
    <cellStyle name="Accent3 70 2" xfId="2373" xr:uid="{00000000-0005-0000-0000-0000FF030000}"/>
    <cellStyle name="Accent3 70 2 2" xfId="11253" xr:uid="{8DC8E551-D7C0-4274-BEC6-D5C99D7AF544}"/>
    <cellStyle name="Accent3 70 3" xfId="11252" xr:uid="{0FE7F886-FF8E-4590-8CE9-A0FE3891D858}"/>
    <cellStyle name="Accent3 71" xfId="763" xr:uid="{00000000-0005-0000-0000-000000040000}"/>
    <cellStyle name="Accent3 71 2" xfId="2374" xr:uid="{00000000-0005-0000-0000-000001040000}"/>
    <cellStyle name="Accent3 71 2 2" xfId="11255" xr:uid="{E015F031-F365-4B04-8915-9CB05D046737}"/>
    <cellStyle name="Accent3 71 3" xfId="11254" xr:uid="{A9C71E78-5A37-4BD2-8762-575A501574DD}"/>
    <cellStyle name="Accent3 72" xfId="764" xr:uid="{00000000-0005-0000-0000-000002040000}"/>
    <cellStyle name="Accent3 72 2" xfId="2375" xr:uid="{00000000-0005-0000-0000-000003040000}"/>
    <cellStyle name="Accent3 72 2 2" xfId="11257" xr:uid="{8A285548-EB5B-4014-8D93-1CCF04DC024B}"/>
    <cellStyle name="Accent3 72 3" xfId="11256" xr:uid="{59EF59C2-426A-4292-BF55-4A2EE60A852F}"/>
    <cellStyle name="Accent3 73" xfId="765" xr:uid="{00000000-0005-0000-0000-000004040000}"/>
    <cellStyle name="Accent3 73 2" xfId="2376" xr:uid="{00000000-0005-0000-0000-000005040000}"/>
    <cellStyle name="Accent3 73 2 2" xfId="11259" xr:uid="{0230C87E-57B3-436F-A3C7-DD5461F33E07}"/>
    <cellStyle name="Accent3 73 3" xfId="11258" xr:uid="{75881DE8-DEF5-4CA8-8CF2-4C18601E1D13}"/>
    <cellStyle name="Accent3 74" xfId="766" xr:uid="{00000000-0005-0000-0000-000006040000}"/>
    <cellStyle name="Accent3 74 2" xfId="2377" xr:uid="{00000000-0005-0000-0000-000007040000}"/>
    <cellStyle name="Accent3 74 2 2" xfId="11261" xr:uid="{0921633F-DDC0-4B66-BA73-78F6A70FFFFB}"/>
    <cellStyle name="Accent3 74 3" xfId="11260" xr:uid="{2E68B844-BCED-42B4-8DD0-698B5964A809}"/>
    <cellStyle name="Accent3 75" xfId="767" xr:uid="{00000000-0005-0000-0000-000008040000}"/>
    <cellStyle name="Accent3 75 2" xfId="2378" xr:uid="{00000000-0005-0000-0000-000009040000}"/>
    <cellStyle name="Accent3 75 2 2" xfId="11263" xr:uid="{4188A530-E575-4599-BC78-96C44D03E05D}"/>
    <cellStyle name="Accent3 75 3" xfId="11262" xr:uid="{667AC1E1-C1A8-4A3C-8855-F04FDD246FA6}"/>
    <cellStyle name="Accent3 76" xfId="768" xr:uid="{00000000-0005-0000-0000-00000A040000}"/>
    <cellStyle name="Accent3 76 2" xfId="2379" xr:uid="{00000000-0005-0000-0000-00000B040000}"/>
    <cellStyle name="Accent3 76 2 2" xfId="11265" xr:uid="{E3506EA5-39BD-46EC-9141-821FE6BC41F3}"/>
    <cellStyle name="Accent3 76 3" xfId="11264" xr:uid="{B1D935C7-CCDF-4B6F-8535-40B9DC68F417}"/>
    <cellStyle name="Accent3 77" xfId="769" xr:uid="{00000000-0005-0000-0000-00000C040000}"/>
    <cellStyle name="Accent3 77 2" xfId="2380" xr:uid="{00000000-0005-0000-0000-00000D040000}"/>
    <cellStyle name="Accent3 77 2 2" xfId="11267" xr:uid="{3E2C46C8-2532-43F3-AD87-E4BC1F44EFAF}"/>
    <cellStyle name="Accent3 77 3" xfId="11266" xr:uid="{25A06F3A-89E5-4276-AAEA-3E8F3FAA2F07}"/>
    <cellStyle name="Accent3 78" xfId="770" xr:uid="{00000000-0005-0000-0000-00000E040000}"/>
    <cellStyle name="Accent3 78 2" xfId="2381" xr:uid="{00000000-0005-0000-0000-00000F040000}"/>
    <cellStyle name="Accent3 78 2 2" xfId="11269" xr:uid="{B9100FE9-DB97-4F2F-96ED-B161DE6B5925}"/>
    <cellStyle name="Accent3 78 3" xfId="11268" xr:uid="{20E20C9A-9A5F-41EC-B219-E2A22EE541A4}"/>
    <cellStyle name="Accent3 79" xfId="771" xr:uid="{00000000-0005-0000-0000-000010040000}"/>
    <cellStyle name="Accent3 79 2" xfId="2382" xr:uid="{00000000-0005-0000-0000-000011040000}"/>
    <cellStyle name="Accent3 79 2 2" xfId="11271" xr:uid="{3250ACC2-A0DB-4E01-A6D0-C3432B863299}"/>
    <cellStyle name="Accent3 79 3" xfId="11270" xr:uid="{313403B9-027D-4BAD-945F-FE6A3B2D3472}"/>
    <cellStyle name="Accent3 8" xfId="772" xr:uid="{00000000-0005-0000-0000-000012040000}"/>
    <cellStyle name="Accent3 8 2" xfId="2383" xr:uid="{00000000-0005-0000-0000-000013040000}"/>
    <cellStyle name="Accent3 8 2 2" xfId="11273" xr:uid="{BC32CD6E-AE85-4F2F-B996-0467A90A0C89}"/>
    <cellStyle name="Accent3 8 3" xfId="11272" xr:uid="{682BB4CC-25FD-4747-9F50-B4D47922EDD7}"/>
    <cellStyle name="Accent3 80" xfId="773" xr:uid="{00000000-0005-0000-0000-000014040000}"/>
    <cellStyle name="Accent3 80 2" xfId="2384" xr:uid="{00000000-0005-0000-0000-000015040000}"/>
    <cellStyle name="Accent3 80 2 2" xfId="11275" xr:uid="{8E0A346E-D7BD-4C68-87E8-4879A5F9DCCC}"/>
    <cellStyle name="Accent3 80 3" xfId="11274" xr:uid="{690FDBDA-B0AA-48D1-B355-35C9B4FF1B57}"/>
    <cellStyle name="Accent3 81" xfId="774" xr:uid="{00000000-0005-0000-0000-000016040000}"/>
    <cellStyle name="Accent3 81 2" xfId="2385" xr:uid="{00000000-0005-0000-0000-000017040000}"/>
    <cellStyle name="Accent3 81 2 2" xfId="11277" xr:uid="{2DFC98B2-CAA3-44D4-9F66-703252CB77E2}"/>
    <cellStyle name="Accent3 81 3" xfId="11276" xr:uid="{657BEA6D-E307-4A10-8371-2A6F47F0ACFC}"/>
    <cellStyle name="Accent3 82" xfId="775" xr:uid="{00000000-0005-0000-0000-000018040000}"/>
    <cellStyle name="Accent3 82 2" xfId="2386" xr:uid="{00000000-0005-0000-0000-000019040000}"/>
    <cellStyle name="Accent3 82 2 2" xfId="11279" xr:uid="{CBA14D47-AAF9-4CAF-A530-B137C1BB11B6}"/>
    <cellStyle name="Accent3 82 3" xfId="11278" xr:uid="{15F1749E-2437-41CD-A478-DC9D606E087B}"/>
    <cellStyle name="Accent3 83" xfId="776" xr:uid="{00000000-0005-0000-0000-00001A040000}"/>
    <cellStyle name="Accent3 83 2" xfId="2387" xr:uid="{00000000-0005-0000-0000-00001B040000}"/>
    <cellStyle name="Accent3 83 2 2" xfId="11281" xr:uid="{AE9CD47B-5A64-4A1B-AA54-C8A7B66547B0}"/>
    <cellStyle name="Accent3 83 3" xfId="11280" xr:uid="{032B67AC-A13F-4BEB-AC42-288A1FE23A5B}"/>
    <cellStyle name="Accent3 84" xfId="777" xr:uid="{00000000-0005-0000-0000-00001C040000}"/>
    <cellStyle name="Accent3 84 2" xfId="2388" xr:uid="{00000000-0005-0000-0000-00001D040000}"/>
    <cellStyle name="Accent3 84 2 2" xfId="11283" xr:uid="{FA4613D8-3EBB-4C6E-B3A1-B5C16004F129}"/>
    <cellStyle name="Accent3 84 3" xfId="11282" xr:uid="{FC1F2B99-C100-4115-9838-C2C44D1DBBE1}"/>
    <cellStyle name="Accent3 85" xfId="778" xr:uid="{00000000-0005-0000-0000-00001E040000}"/>
    <cellStyle name="Accent3 85 2" xfId="2389" xr:uid="{00000000-0005-0000-0000-00001F040000}"/>
    <cellStyle name="Accent3 85 2 2" xfId="11285" xr:uid="{F6318343-D053-494F-BCD9-0AB4E624BAB0}"/>
    <cellStyle name="Accent3 85 3" xfId="11284" xr:uid="{3C0C69B7-D3C4-43CC-8269-5C3A089DEB2A}"/>
    <cellStyle name="Accent3 86" xfId="779" xr:uid="{00000000-0005-0000-0000-000020040000}"/>
    <cellStyle name="Accent3 86 2" xfId="2390" xr:uid="{00000000-0005-0000-0000-000021040000}"/>
    <cellStyle name="Accent3 86 2 2" xfId="11287" xr:uid="{5E24AAC1-98BC-46C2-89A8-6A8E8E01071D}"/>
    <cellStyle name="Accent3 86 3" xfId="11286" xr:uid="{35098909-49A2-439E-9EB7-48C8BD1C2AB0}"/>
    <cellStyle name="Accent3 87" xfId="780" xr:uid="{00000000-0005-0000-0000-000022040000}"/>
    <cellStyle name="Accent3 87 2" xfId="2391" xr:uid="{00000000-0005-0000-0000-000023040000}"/>
    <cellStyle name="Accent3 87 2 2" xfId="11289" xr:uid="{AD9DFE18-6014-4FF5-95A9-8EF4A25F1824}"/>
    <cellStyle name="Accent3 87 3" xfId="11288" xr:uid="{000C56CB-B380-4638-9F30-AFFBAE64A558}"/>
    <cellStyle name="Accent3 88" xfId="781" xr:uid="{00000000-0005-0000-0000-000024040000}"/>
    <cellStyle name="Accent3 88 2" xfId="2392" xr:uid="{00000000-0005-0000-0000-000025040000}"/>
    <cellStyle name="Accent3 88 2 2" xfId="11291" xr:uid="{4BF0A285-B1FC-4AE4-99FC-4E1BB8C69D9A}"/>
    <cellStyle name="Accent3 88 3" xfId="11290" xr:uid="{A1F686C0-C367-4DDE-91DF-2440EA4C413C}"/>
    <cellStyle name="Accent3 89" xfId="782" xr:uid="{00000000-0005-0000-0000-000026040000}"/>
    <cellStyle name="Accent3 89 2" xfId="2393" xr:uid="{00000000-0005-0000-0000-000027040000}"/>
    <cellStyle name="Accent3 89 2 2" xfId="11293" xr:uid="{4F6DE3AB-01C4-4D3E-9737-83D77805B741}"/>
    <cellStyle name="Accent3 89 3" xfId="11292" xr:uid="{5EF8808E-B3BC-4E16-8CF9-276758195475}"/>
    <cellStyle name="Accent3 9" xfId="783" xr:uid="{00000000-0005-0000-0000-000028040000}"/>
    <cellStyle name="Accent3 9 2" xfId="2394" xr:uid="{00000000-0005-0000-0000-000029040000}"/>
    <cellStyle name="Accent3 9 2 2" xfId="11295" xr:uid="{DA94069D-C24B-4CE8-80D1-BA80D03930B5}"/>
    <cellStyle name="Accent3 9 3" xfId="11294" xr:uid="{534AF740-F46D-4DB2-A1D1-8AF15E0CB365}"/>
    <cellStyle name="Accent3 90" xfId="784" xr:uid="{00000000-0005-0000-0000-00002A040000}"/>
    <cellStyle name="Accent3 90 2" xfId="2395" xr:uid="{00000000-0005-0000-0000-00002B040000}"/>
    <cellStyle name="Accent3 90 2 2" xfId="11297" xr:uid="{AC8892B8-C390-4BC9-BE5F-FDFF110D5212}"/>
    <cellStyle name="Accent3 90 3" xfId="11296" xr:uid="{4CE50AA7-2CE9-4073-A8CF-63ED1CB482EC}"/>
    <cellStyle name="Accent3 91" xfId="785" xr:uid="{00000000-0005-0000-0000-00002C040000}"/>
    <cellStyle name="Accent3 91 2" xfId="2396" xr:uid="{00000000-0005-0000-0000-00002D040000}"/>
    <cellStyle name="Accent3 91 2 2" xfId="11299" xr:uid="{D533430D-AE77-4A35-A7E4-B2DAA6F870FA}"/>
    <cellStyle name="Accent3 91 3" xfId="11298" xr:uid="{161895D9-482F-4239-B045-9D3163F48633}"/>
    <cellStyle name="Accent3 92" xfId="786" xr:uid="{00000000-0005-0000-0000-00002E040000}"/>
    <cellStyle name="Accent3 92 2" xfId="2397" xr:uid="{00000000-0005-0000-0000-00002F040000}"/>
    <cellStyle name="Accent3 92 2 2" xfId="11301" xr:uid="{BD121CF6-8D10-4F43-B80F-B7548689F9ED}"/>
    <cellStyle name="Accent3 92 3" xfId="11300" xr:uid="{6D86C1F0-2221-42C3-9EC9-B12BE4D98611}"/>
    <cellStyle name="Accent3 93" xfId="787" xr:uid="{00000000-0005-0000-0000-000030040000}"/>
    <cellStyle name="Accent3 93 2" xfId="2398" xr:uid="{00000000-0005-0000-0000-000031040000}"/>
    <cellStyle name="Accent3 93 2 2" xfId="11303" xr:uid="{CB4482DD-A679-407E-85CA-4604CBB47D4C}"/>
    <cellStyle name="Accent3 93 3" xfId="11302" xr:uid="{621335CD-A223-47E1-A2F9-F1E42D32589C}"/>
    <cellStyle name="Accent3 94" xfId="788" xr:uid="{00000000-0005-0000-0000-000032040000}"/>
    <cellStyle name="Accent3 94 2" xfId="2399" xr:uid="{00000000-0005-0000-0000-000033040000}"/>
    <cellStyle name="Accent3 94 2 2" xfId="11305" xr:uid="{92AE99FC-C71F-4583-A3E6-DA326398ACCF}"/>
    <cellStyle name="Accent3 94 3" xfId="11304" xr:uid="{F3718BF9-878D-4DFA-BF54-4DD1AE774661}"/>
    <cellStyle name="Accent3 95" xfId="789" xr:uid="{00000000-0005-0000-0000-000034040000}"/>
    <cellStyle name="Accent3 95 2" xfId="2400" xr:uid="{00000000-0005-0000-0000-000035040000}"/>
    <cellStyle name="Accent3 95 2 2" xfId="11307" xr:uid="{81378F32-88F3-4E01-AF9A-290241E95B0F}"/>
    <cellStyle name="Accent3 95 3" xfId="11306" xr:uid="{DDA0A37D-E676-46BD-A486-5FC12B4ECF9F}"/>
    <cellStyle name="Accent3 96" xfId="790" xr:uid="{00000000-0005-0000-0000-000036040000}"/>
    <cellStyle name="Accent3 96 2" xfId="2401" xr:uid="{00000000-0005-0000-0000-000037040000}"/>
    <cellStyle name="Accent3 96 2 2" xfId="11309" xr:uid="{B596D521-72D7-40C8-A222-BB3CA68B2F03}"/>
    <cellStyle name="Accent3 96 3" xfId="11308" xr:uid="{226F1F8C-22ED-4EBE-A8DB-A415711C3392}"/>
    <cellStyle name="Accent3 97" xfId="791" xr:uid="{00000000-0005-0000-0000-000038040000}"/>
    <cellStyle name="Accent3 97 2" xfId="2402" xr:uid="{00000000-0005-0000-0000-000039040000}"/>
    <cellStyle name="Accent3 97 2 2" xfId="11311" xr:uid="{E78CC4E5-5C53-4CA4-A304-DF5C867A72FF}"/>
    <cellStyle name="Accent3 97 3" xfId="11310" xr:uid="{6699001D-43FA-4A48-92E6-3FC89108D62B}"/>
    <cellStyle name="Accent3 98" xfId="792" xr:uid="{00000000-0005-0000-0000-00003A040000}"/>
    <cellStyle name="Accent3 98 2" xfId="2403" xr:uid="{00000000-0005-0000-0000-00003B040000}"/>
    <cellStyle name="Accent3 98 2 2" xfId="11313" xr:uid="{78BFF789-B270-43C4-B4AC-7BE6119C0065}"/>
    <cellStyle name="Accent3 98 3" xfId="11312" xr:uid="{53F3B87D-50E5-4494-A621-F4F40C8081DF}"/>
    <cellStyle name="Accent3 99" xfId="793" xr:uid="{00000000-0005-0000-0000-00003C040000}"/>
    <cellStyle name="Accent3 99 2" xfId="2404" xr:uid="{00000000-0005-0000-0000-00003D040000}"/>
    <cellStyle name="Accent3 99 2 2" xfId="11315" xr:uid="{2E2A5350-8DAD-4FC1-8545-9E3602F004E2}"/>
    <cellStyle name="Accent3 99 3" xfId="11314" xr:uid="{CCB35D5E-F6A5-4841-BC42-8DE70D2812F0}"/>
    <cellStyle name="Accent4" xfId="5097" builtinId="41" customBuiltin="1"/>
    <cellStyle name="Accent4 - 20 %" xfId="794" xr:uid="{00000000-0005-0000-0000-00003E040000}"/>
    <cellStyle name="Accent4 - 20 % 2" xfId="2405" xr:uid="{00000000-0005-0000-0000-00003F040000}"/>
    <cellStyle name="Accent4 - 20%" xfId="5228" xr:uid="{6702911E-3299-41EF-B624-A0A531455CD2}"/>
    <cellStyle name="Accent4 - 40 %" xfId="795" xr:uid="{00000000-0005-0000-0000-000040040000}"/>
    <cellStyle name="Accent4 - 40 % 2" xfId="2406" xr:uid="{00000000-0005-0000-0000-000041040000}"/>
    <cellStyle name="Accent4 - 40%" xfId="5229" xr:uid="{0706B796-3EDF-434A-A293-602E79BE8ABE}"/>
    <cellStyle name="Accent4 - 60 %" xfId="796" xr:uid="{00000000-0005-0000-0000-000042040000}"/>
    <cellStyle name="Accent4 - 60 % 2" xfId="2407" xr:uid="{00000000-0005-0000-0000-000043040000}"/>
    <cellStyle name="Accent4 - 60%" xfId="5230" xr:uid="{962852C4-5AFC-46C2-9E7F-E95C052C5D9F}"/>
    <cellStyle name="Accent4 10" xfId="797" xr:uid="{00000000-0005-0000-0000-000044040000}"/>
    <cellStyle name="Accent4 10 2" xfId="2408" xr:uid="{00000000-0005-0000-0000-000045040000}"/>
    <cellStyle name="Accent4 10 2 2" xfId="11317" xr:uid="{D5FEBBB5-E6B1-4081-89E9-DC425C8815E2}"/>
    <cellStyle name="Accent4 10 3" xfId="11316" xr:uid="{7EB075F5-ACA5-41CF-9868-D489E5F4096F}"/>
    <cellStyle name="Accent4 100" xfId="798" xr:uid="{00000000-0005-0000-0000-000046040000}"/>
    <cellStyle name="Accent4 100 2" xfId="2409" xr:uid="{00000000-0005-0000-0000-000047040000}"/>
    <cellStyle name="Accent4 100 2 2" xfId="11319" xr:uid="{148365ED-0588-452F-BC33-3DF373F10BE1}"/>
    <cellStyle name="Accent4 100 3" xfId="11318" xr:uid="{33C6DEF5-FD18-48ED-85EA-949BD050FD14}"/>
    <cellStyle name="Accent4 101" xfId="799" xr:uid="{00000000-0005-0000-0000-000048040000}"/>
    <cellStyle name="Accent4 101 2" xfId="2410" xr:uid="{00000000-0005-0000-0000-000049040000}"/>
    <cellStyle name="Accent4 101 2 2" xfId="11321" xr:uid="{F6E8E40B-400A-4822-861D-861BADCFCD74}"/>
    <cellStyle name="Accent4 101 3" xfId="11320" xr:uid="{8F5E6BA8-CEAC-4B8B-87CD-EB68B2CE52D4}"/>
    <cellStyle name="Accent4 102" xfId="800" xr:uid="{00000000-0005-0000-0000-00004A040000}"/>
    <cellStyle name="Accent4 102 2" xfId="2411" xr:uid="{00000000-0005-0000-0000-00004B040000}"/>
    <cellStyle name="Accent4 102 2 2" xfId="11323" xr:uid="{864A91A1-486D-4F7A-91DF-A82B130D51C8}"/>
    <cellStyle name="Accent4 102 3" xfId="11322" xr:uid="{4BCA3A5A-894A-4D60-9807-BD8CD72C8453}"/>
    <cellStyle name="Accent4 103" xfId="801" xr:uid="{00000000-0005-0000-0000-00004C040000}"/>
    <cellStyle name="Accent4 103 2" xfId="2412" xr:uid="{00000000-0005-0000-0000-00004D040000}"/>
    <cellStyle name="Accent4 103 2 2" xfId="11325" xr:uid="{DA59ACE5-416B-4F3E-9FB8-A407A1CAB9B2}"/>
    <cellStyle name="Accent4 103 3" xfId="11324" xr:uid="{7C6E51F3-F759-4C32-B190-0CA333A60A95}"/>
    <cellStyle name="Accent4 104" xfId="802" xr:uid="{00000000-0005-0000-0000-00004E040000}"/>
    <cellStyle name="Accent4 104 2" xfId="2413" xr:uid="{00000000-0005-0000-0000-00004F040000}"/>
    <cellStyle name="Accent4 104 2 2" xfId="11327" xr:uid="{B9A90139-54A7-4EE6-B368-F74D19EB09E1}"/>
    <cellStyle name="Accent4 104 3" xfId="11326" xr:uid="{D669F68F-0E74-4BFA-9B21-0E0F74E1F64B}"/>
    <cellStyle name="Accent4 105" xfId="803" xr:uid="{00000000-0005-0000-0000-000050040000}"/>
    <cellStyle name="Accent4 105 2" xfId="2414" xr:uid="{00000000-0005-0000-0000-000051040000}"/>
    <cellStyle name="Accent4 105 2 2" xfId="11329" xr:uid="{44123A23-9322-494E-B17A-E6B2E1BBAFC1}"/>
    <cellStyle name="Accent4 105 3" xfId="11328" xr:uid="{A06B405C-4B31-4447-9CFC-127995B5C37E}"/>
    <cellStyle name="Accent4 106" xfId="804" xr:uid="{00000000-0005-0000-0000-000052040000}"/>
    <cellStyle name="Accent4 106 2" xfId="2415" xr:uid="{00000000-0005-0000-0000-000053040000}"/>
    <cellStyle name="Accent4 106 2 2" xfId="11331" xr:uid="{07A622E8-0B2D-418A-B25F-D2AC2B278881}"/>
    <cellStyle name="Accent4 106 3" xfId="11330" xr:uid="{177BB6DF-02BD-4CAC-B700-D4B7CE7DB00F}"/>
    <cellStyle name="Accent4 107" xfId="805" xr:uid="{00000000-0005-0000-0000-000054040000}"/>
    <cellStyle name="Accent4 107 2" xfId="2416" xr:uid="{00000000-0005-0000-0000-000055040000}"/>
    <cellStyle name="Accent4 107 2 2" xfId="11333" xr:uid="{15A89A5B-EF91-441E-8D28-1BB41E3E304E}"/>
    <cellStyle name="Accent4 107 3" xfId="11332" xr:uid="{EC98226B-0DEE-4567-8780-356D165D2496}"/>
    <cellStyle name="Accent4 108" xfId="806" xr:uid="{00000000-0005-0000-0000-000056040000}"/>
    <cellStyle name="Accent4 108 2" xfId="2417" xr:uid="{00000000-0005-0000-0000-000057040000}"/>
    <cellStyle name="Accent4 108 2 2" xfId="11335" xr:uid="{A08C64F7-FD8A-4A94-9FBD-D0FDB112DD61}"/>
    <cellStyle name="Accent4 108 3" xfId="11334" xr:uid="{6EE0830A-3309-4C42-A48B-486C390F7936}"/>
    <cellStyle name="Accent4 109" xfId="807" xr:uid="{00000000-0005-0000-0000-000058040000}"/>
    <cellStyle name="Accent4 109 2" xfId="2418" xr:uid="{00000000-0005-0000-0000-000059040000}"/>
    <cellStyle name="Accent4 109 2 2" xfId="11337" xr:uid="{89FDD8DE-6DD1-4076-8537-ADB1518DCD2A}"/>
    <cellStyle name="Accent4 109 3" xfId="11336" xr:uid="{A814D57E-4B4B-45E7-8AA3-9DB6AE6A3D76}"/>
    <cellStyle name="Accent4 11" xfId="808" xr:uid="{00000000-0005-0000-0000-00005A040000}"/>
    <cellStyle name="Accent4 11 2" xfId="2419" xr:uid="{00000000-0005-0000-0000-00005B040000}"/>
    <cellStyle name="Accent4 11 2 2" xfId="11339" xr:uid="{A8C7218B-53B7-4ABB-8AEF-8AABF64824B0}"/>
    <cellStyle name="Accent4 11 3" xfId="11338" xr:uid="{4D1942AB-7A15-4197-9F4C-5F6808C95431}"/>
    <cellStyle name="Accent4 110" xfId="809" xr:uid="{00000000-0005-0000-0000-00005C040000}"/>
    <cellStyle name="Accent4 110 2" xfId="2420" xr:uid="{00000000-0005-0000-0000-00005D040000}"/>
    <cellStyle name="Accent4 110 2 2" xfId="11341" xr:uid="{E35A65D4-DEB5-4285-BD52-83B3C796B017}"/>
    <cellStyle name="Accent4 110 3" xfId="11340" xr:uid="{06F90EF8-1626-4051-99ED-587EE5EE41CD}"/>
    <cellStyle name="Accent4 111" xfId="810" xr:uid="{00000000-0005-0000-0000-00005E040000}"/>
    <cellStyle name="Accent4 111 2" xfId="2421" xr:uid="{00000000-0005-0000-0000-00005F040000}"/>
    <cellStyle name="Accent4 111 2 2" xfId="11343" xr:uid="{F79DBBB6-C227-4CC7-86CE-614C35FFA34C}"/>
    <cellStyle name="Accent4 111 3" xfId="11342" xr:uid="{69DF34B8-3E62-42B1-9AA2-E4311AB64FEC}"/>
    <cellStyle name="Accent4 112" xfId="811" xr:uid="{00000000-0005-0000-0000-000060040000}"/>
    <cellStyle name="Accent4 112 2" xfId="2422" xr:uid="{00000000-0005-0000-0000-000061040000}"/>
    <cellStyle name="Accent4 112 2 2" xfId="11345" xr:uid="{443847F6-2B7B-475E-8F7D-BB07B43716B8}"/>
    <cellStyle name="Accent4 112 3" xfId="11344" xr:uid="{69A6C2D5-01D6-471F-B591-96BC00F360E2}"/>
    <cellStyle name="Accent4 113" xfId="812" xr:uid="{00000000-0005-0000-0000-000062040000}"/>
    <cellStyle name="Accent4 113 2" xfId="2423" xr:uid="{00000000-0005-0000-0000-000063040000}"/>
    <cellStyle name="Accent4 113 2 2" xfId="11347" xr:uid="{B0B90319-1FC7-4CEF-91C2-206A6EC02403}"/>
    <cellStyle name="Accent4 113 3" xfId="11346" xr:uid="{BC6FF7BF-450B-4D7A-9A34-400EAEF34E18}"/>
    <cellStyle name="Accent4 114" xfId="813" xr:uid="{00000000-0005-0000-0000-000064040000}"/>
    <cellStyle name="Accent4 114 2" xfId="2424" xr:uid="{00000000-0005-0000-0000-000065040000}"/>
    <cellStyle name="Accent4 114 2 2" xfId="11349" xr:uid="{2D020EFD-8C28-4A98-B615-BB53A3D542FC}"/>
    <cellStyle name="Accent4 114 3" xfId="11348" xr:uid="{81B2F81F-E562-4BBB-82BF-CD4355EBE19B}"/>
    <cellStyle name="Accent4 115" xfId="814" xr:uid="{00000000-0005-0000-0000-000066040000}"/>
    <cellStyle name="Accent4 115 2" xfId="2425" xr:uid="{00000000-0005-0000-0000-000067040000}"/>
    <cellStyle name="Accent4 115 2 2" xfId="11351" xr:uid="{12AFC2CC-6D4C-4EB1-93A0-1142F11091B5}"/>
    <cellStyle name="Accent4 115 3" xfId="11350" xr:uid="{9773C83B-C4BF-4A9B-9E3F-990F49D2C381}"/>
    <cellStyle name="Accent4 116" xfId="815" xr:uid="{00000000-0005-0000-0000-000068040000}"/>
    <cellStyle name="Accent4 116 2" xfId="2426" xr:uid="{00000000-0005-0000-0000-000069040000}"/>
    <cellStyle name="Accent4 116 2 2" xfId="11353" xr:uid="{E5012ABC-A20F-4661-877D-832350B5633E}"/>
    <cellStyle name="Accent4 116 3" xfId="11352" xr:uid="{331CFBE2-D9CA-40C0-AE10-FE5EAC3EC25C}"/>
    <cellStyle name="Accent4 117" xfId="816" xr:uid="{00000000-0005-0000-0000-00006A040000}"/>
    <cellStyle name="Accent4 117 2" xfId="2427" xr:uid="{00000000-0005-0000-0000-00006B040000}"/>
    <cellStyle name="Accent4 117 2 2" xfId="11355" xr:uid="{2059BC54-ED90-46F3-A79E-630EE579CDD3}"/>
    <cellStyle name="Accent4 117 3" xfId="11354" xr:uid="{F16DEC4E-D622-499C-B0B3-E6C0CCFE68E0}"/>
    <cellStyle name="Accent4 118" xfId="817" xr:uid="{00000000-0005-0000-0000-00006C040000}"/>
    <cellStyle name="Accent4 118 2" xfId="2428" xr:uid="{00000000-0005-0000-0000-00006D040000}"/>
    <cellStyle name="Accent4 118 2 2" xfId="11357" xr:uid="{A46DF8F1-2BF1-4E71-8E04-B6086C374939}"/>
    <cellStyle name="Accent4 118 3" xfId="11356" xr:uid="{A43EC98C-2AA6-44D9-9F54-E064D47868A0}"/>
    <cellStyle name="Accent4 119" xfId="818" xr:uid="{00000000-0005-0000-0000-00006E040000}"/>
    <cellStyle name="Accent4 119 2" xfId="2429" xr:uid="{00000000-0005-0000-0000-00006F040000}"/>
    <cellStyle name="Accent4 119 2 2" xfId="11359" xr:uid="{9EC9D22F-D20E-4301-9C20-A6C4A88FF6F9}"/>
    <cellStyle name="Accent4 119 3" xfId="11358" xr:uid="{AE6740F4-6080-4923-AF89-25DE284745B3}"/>
    <cellStyle name="Accent4 12" xfId="819" xr:uid="{00000000-0005-0000-0000-000070040000}"/>
    <cellStyle name="Accent4 12 2" xfId="2430" xr:uid="{00000000-0005-0000-0000-000071040000}"/>
    <cellStyle name="Accent4 12 2 2" xfId="11361" xr:uid="{FDB759BF-0D04-4ADF-974D-F13906FB186E}"/>
    <cellStyle name="Accent4 12 3" xfId="11360" xr:uid="{6375E1CF-6191-4231-AA74-0B51A7ED3F72}"/>
    <cellStyle name="Accent4 120" xfId="820" xr:uid="{00000000-0005-0000-0000-000072040000}"/>
    <cellStyle name="Accent4 120 2" xfId="2431" xr:uid="{00000000-0005-0000-0000-000073040000}"/>
    <cellStyle name="Accent4 120 2 2" xfId="11363" xr:uid="{50B0E6A9-5E66-45F8-83C6-4170A0CEAB57}"/>
    <cellStyle name="Accent4 120 3" xfId="11362" xr:uid="{8644C176-D5D0-4DA1-9C81-3037736541E1}"/>
    <cellStyle name="Accent4 121" xfId="821" xr:uid="{00000000-0005-0000-0000-000074040000}"/>
    <cellStyle name="Accent4 121 2" xfId="2432" xr:uid="{00000000-0005-0000-0000-000075040000}"/>
    <cellStyle name="Accent4 121 2 2" xfId="11365" xr:uid="{A27377FD-E435-4218-81C5-89F11EB3D92E}"/>
    <cellStyle name="Accent4 121 3" xfId="11364" xr:uid="{7C204EAB-6CC5-4338-9381-0D649C51DC99}"/>
    <cellStyle name="Accent4 122" xfId="822" xr:uid="{00000000-0005-0000-0000-000076040000}"/>
    <cellStyle name="Accent4 122 2" xfId="2433" xr:uid="{00000000-0005-0000-0000-000077040000}"/>
    <cellStyle name="Accent4 122 2 2" xfId="11367" xr:uid="{79FE0CDF-CB52-49A4-AAC0-991CC51B6A60}"/>
    <cellStyle name="Accent4 122 3" xfId="11366" xr:uid="{91885E94-FBE1-41FA-9A43-6F6495DCB86D}"/>
    <cellStyle name="Accent4 123" xfId="823" xr:uid="{00000000-0005-0000-0000-000078040000}"/>
    <cellStyle name="Accent4 123 2" xfId="2434" xr:uid="{00000000-0005-0000-0000-000079040000}"/>
    <cellStyle name="Accent4 123 2 2" xfId="11369" xr:uid="{61F135F5-BD0F-4C4A-B820-DF9240AA2F17}"/>
    <cellStyle name="Accent4 123 3" xfId="11368" xr:uid="{BB671D07-0F52-4F7F-8E9F-CE49966E4880}"/>
    <cellStyle name="Accent4 124" xfId="824" xr:uid="{00000000-0005-0000-0000-00007A040000}"/>
    <cellStyle name="Accent4 124 2" xfId="2435" xr:uid="{00000000-0005-0000-0000-00007B040000}"/>
    <cellStyle name="Accent4 124 2 2" xfId="11371" xr:uid="{A86AA30D-D2FB-46AB-9B43-785EC481A94D}"/>
    <cellStyle name="Accent4 124 3" xfId="11370" xr:uid="{25B9F10C-A228-4F24-BD29-073E0725CD94}"/>
    <cellStyle name="Accent4 125" xfId="825" xr:uid="{00000000-0005-0000-0000-00007C040000}"/>
    <cellStyle name="Accent4 125 2" xfId="2436" xr:uid="{00000000-0005-0000-0000-00007D040000}"/>
    <cellStyle name="Accent4 125 2 2" xfId="11373" xr:uid="{72655DA7-1E92-481A-83B2-7F92E456A9B9}"/>
    <cellStyle name="Accent4 125 3" xfId="11372" xr:uid="{3E73FDD4-5979-47B6-97E1-CE3D7921E8D3}"/>
    <cellStyle name="Accent4 126" xfId="826" xr:uid="{00000000-0005-0000-0000-00007E040000}"/>
    <cellStyle name="Accent4 126 2" xfId="2437" xr:uid="{00000000-0005-0000-0000-00007F040000}"/>
    <cellStyle name="Accent4 126 2 2" xfId="11375" xr:uid="{5087A506-F64C-481E-A8CC-DA1B0D8E2158}"/>
    <cellStyle name="Accent4 126 3" xfId="11374" xr:uid="{2DCBD0A0-972B-4032-B56B-D7EEEB095CD2}"/>
    <cellStyle name="Accent4 127" xfId="827" xr:uid="{00000000-0005-0000-0000-000080040000}"/>
    <cellStyle name="Accent4 127 2" xfId="2438" xr:uid="{00000000-0005-0000-0000-000081040000}"/>
    <cellStyle name="Accent4 127 2 2" xfId="11377" xr:uid="{94E2E30F-CDA2-4026-A001-C7CB71998BA4}"/>
    <cellStyle name="Accent4 127 3" xfId="11376" xr:uid="{DFD22F66-D141-4117-9433-8B2941BCC3EC}"/>
    <cellStyle name="Accent4 128" xfId="828" xr:uid="{00000000-0005-0000-0000-000082040000}"/>
    <cellStyle name="Accent4 128 2" xfId="2439" xr:uid="{00000000-0005-0000-0000-000083040000}"/>
    <cellStyle name="Accent4 128 2 2" xfId="11379" xr:uid="{EAD82239-4A8A-4924-AC74-F7232019539D}"/>
    <cellStyle name="Accent4 128 3" xfId="11378" xr:uid="{D144DCCF-75F4-4A67-B0BF-7A73D07755FB}"/>
    <cellStyle name="Accent4 129" xfId="829" xr:uid="{00000000-0005-0000-0000-000084040000}"/>
    <cellStyle name="Accent4 129 2" xfId="2440" xr:uid="{00000000-0005-0000-0000-000085040000}"/>
    <cellStyle name="Accent4 129 2 2" xfId="11381" xr:uid="{53A2B001-C496-4E17-AA07-82B5C7FCF7F9}"/>
    <cellStyle name="Accent4 129 3" xfId="11380" xr:uid="{6A40460C-0B79-440D-A2C9-5359CC447828}"/>
    <cellStyle name="Accent4 13" xfId="830" xr:uid="{00000000-0005-0000-0000-000086040000}"/>
    <cellStyle name="Accent4 13 2" xfId="2441" xr:uid="{00000000-0005-0000-0000-000087040000}"/>
    <cellStyle name="Accent4 13 2 2" xfId="11383" xr:uid="{A0A80ADA-F3CE-40D9-92B8-6430179926E3}"/>
    <cellStyle name="Accent4 13 3" xfId="11382" xr:uid="{0748C6C4-B3B7-48B0-A405-BACC2786CE6A}"/>
    <cellStyle name="Accent4 130" xfId="831" xr:uid="{00000000-0005-0000-0000-000088040000}"/>
    <cellStyle name="Accent4 130 2" xfId="2442" xr:uid="{00000000-0005-0000-0000-000089040000}"/>
    <cellStyle name="Accent4 130 2 2" xfId="11385" xr:uid="{ABC2683E-EB99-4DEE-AF3A-C060B0AE0340}"/>
    <cellStyle name="Accent4 130 3" xfId="11384" xr:uid="{835D22D6-9168-4882-B53F-1E2374862464}"/>
    <cellStyle name="Accent4 131" xfId="832" xr:uid="{00000000-0005-0000-0000-00008A040000}"/>
    <cellStyle name="Accent4 131 2" xfId="2443" xr:uid="{00000000-0005-0000-0000-00008B040000}"/>
    <cellStyle name="Accent4 131 2 2" xfId="11387" xr:uid="{E7BEED9D-4F5A-4515-895B-0BB8B37A9E54}"/>
    <cellStyle name="Accent4 131 3" xfId="11386" xr:uid="{4117BE35-2D2E-4365-BB76-1A529368CCFD}"/>
    <cellStyle name="Accent4 132" xfId="833" xr:uid="{00000000-0005-0000-0000-00008C040000}"/>
    <cellStyle name="Accent4 132 2" xfId="2444" xr:uid="{00000000-0005-0000-0000-00008D040000}"/>
    <cellStyle name="Accent4 132 2 2" xfId="11389" xr:uid="{0EC31A67-22B0-4714-A4AB-E106A84DA58C}"/>
    <cellStyle name="Accent4 132 3" xfId="11388" xr:uid="{3820C0BD-82D8-4FF2-BB8D-0D0C404ECB26}"/>
    <cellStyle name="Accent4 133" xfId="834" xr:uid="{00000000-0005-0000-0000-00008E040000}"/>
    <cellStyle name="Accent4 133 2" xfId="2445" xr:uid="{00000000-0005-0000-0000-00008F040000}"/>
    <cellStyle name="Accent4 133 2 2" xfId="11391" xr:uid="{952C6345-02BE-4027-A534-7A0AA2D1DCF0}"/>
    <cellStyle name="Accent4 133 3" xfId="11390" xr:uid="{CA6EFB76-2B01-4F56-ABCA-FA33EE38383F}"/>
    <cellStyle name="Accent4 134" xfId="835" xr:uid="{00000000-0005-0000-0000-000090040000}"/>
    <cellStyle name="Accent4 134 2" xfId="2446" xr:uid="{00000000-0005-0000-0000-000091040000}"/>
    <cellStyle name="Accent4 134 2 2" xfId="11393" xr:uid="{98E37A7C-1284-4574-ADF4-19924BA47FAC}"/>
    <cellStyle name="Accent4 134 3" xfId="11392" xr:uid="{7E330FE9-F542-4B02-AEF9-AB3E40C9E146}"/>
    <cellStyle name="Accent4 135" xfId="836" xr:uid="{00000000-0005-0000-0000-000092040000}"/>
    <cellStyle name="Accent4 135 2" xfId="2447" xr:uid="{00000000-0005-0000-0000-000093040000}"/>
    <cellStyle name="Accent4 135 2 2" xfId="11395" xr:uid="{798C4A56-241C-4B50-9C4C-17E6845DA591}"/>
    <cellStyle name="Accent4 135 3" xfId="11394" xr:uid="{1C9D2F82-FDBC-47EC-8D84-B696DB8F28FF}"/>
    <cellStyle name="Accent4 136" xfId="837" xr:uid="{00000000-0005-0000-0000-000094040000}"/>
    <cellStyle name="Accent4 136 2" xfId="2448" xr:uid="{00000000-0005-0000-0000-000095040000}"/>
    <cellStyle name="Accent4 136 2 2" xfId="11397" xr:uid="{F101B0DF-E5A1-4F90-AED5-83EACD771D2D}"/>
    <cellStyle name="Accent4 136 3" xfId="11396" xr:uid="{4B5E2C85-5994-48E5-B315-E210928C4319}"/>
    <cellStyle name="Accent4 137" xfId="838" xr:uid="{00000000-0005-0000-0000-000096040000}"/>
    <cellStyle name="Accent4 137 2" xfId="2449" xr:uid="{00000000-0005-0000-0000-000097040000}"/>
    <cellStyle name="Accent4 137 2 2" xfId="11399" xr:uid="{C30C7BC4-46BB-4CFB-9AC9-CC9D1A5F37F6}"/>
    <cellStyle name="Accent4 137 3" xfId="11398" xr:uid="{C51B274C-1B09-4F4F-A3A5-629210B2FE7D}"/>
    <cellStyle name="Accent4 138" xfId="839" xr:uid="{00000000-0005-0000-0000-000098040000}"/>
    <cellStyle name="Accent4 138 2" xfId="2450" xr:uid="{00000000-0005-0000-0000-000099040000}"/>
    <cellStyle name="Accent4 138 2 2" xfId="11401" xr:uid="{1CB5D6F9-E7F4-43A6-851D-A7BC85B2806E}"/>
    <cellStyle name="Accent4 138 3" xfId="11400" xr:uid="{D7A5264B-C4C4-479A-8260-C805AB31C052}"/>
    <cellStyle name="Accent4 139" xfId="840" xr:uid="{00000000-0005-0000-0000-00009A040000}"/>
    <cellStyle name="Accent4 139 2" xfId="2451" xr:uid="{00000000-0005-0000-0000-00009B040000}"/>
    <cellStyle name="Accent4 139 2 2" xfId="11403" xr:uid="{D0B59644-60D6-443D-B4B3-AA6B1054C864}"/>
    <cellStyle name="Accent4 139 3" xfId="11402" xr:uid="{284AB844-C937-48CC-BBC0-BB8C426B99B0}"/>
    <cellStyle name="Accent4 14" xfId="841" xr:uid="{00000000-0005-0000-0000-00009C040000}"/>
    <cellStyle name="Accent4 14 2" xfId="2452" xr:uid="{00000000-0005-0000-0000-00009D040000}"/>
    <cellStyle name="Accent4 14 2 2" xfId="11405" xr:uid="{064CACE4-F110-4985-B258-64B690FCA767}"/>
    <cellStyle name="Accent4 14 3" xfId="11404" xr:uid="{2DD4242D-DFAA-4969-BCD5-ACD5C4680EF8}"/>
    <cellStyle name="Accent4 15" xfId="842" xr:uid="{00000000-0005-0000-0000-00009E040000}"/>
    <cellStyle name="Accent4 15 2" xfId="2453" xr:uid="{00000000-0005-0000-0000-00009F040000}"/>
    <cellStyle name="Accent4 15 2 2" xfId="11407" xr:uid="{673FD097-6CA7-4114-BDED-6DB39C09A67F}"/>
    <cellStyle name="Accent4 15 3" xfId="11406" xr:uid="{BE4A7D77-8784-411D-A778-A351C0DD8BC6}"/>
    <cellStyle name="Accent4 16" xfId="843" xr:uid="{00000000-0005-0000-0000-0000A0040000}"/>
    <cellStyle name="Accent4 16 2" xfId="2454" xr:uid="{00000000-0005-0000-0000-0000A1040000}"/>
    <cellStyle name="Accent4 16 2 2" xfId="11409" xr:uid="{EC47E7E3-912C-4368-98C8-45CB20CCF47F}"/>
    <cellStyle name="Accent4 16 3" xfId="11408" xr:uid="{FEEC6EC4-EC2C-4B77-A241-2970C83BCC02}"/>
    <cellStyle name="Accent4 17" xfId="844" xr:uid="{00000000-0005-0000-0000-0000A2040000}"/>
    <cellStyle name="Accent4 17 2" xfId="2455" xr:uid="{00000000-0005-0000-0000-0000A3040000}"/>
    <cellStyle name="Accent4 17 2 2" xfId="11411" xr:uid="{CA00FCD6-F8C9-43B4-8E6D-DA17CE57B7D7}"/>
    <cellStyle name="Accent4 17 3" xfId="11410" xr:uid="{06FA4DBB-BC72-4D92-B255-BA8B26940C0A}"/>
    <cellStyle name="Accent4 18" xfId="845" xr:uid="{00000000-0005-0000-0000-0000A4040000}"/>
    <cellStyle name="Accent4 18 2" xfId="2456" xr:uid="{00000000-0005-0000-0000-0000A5040000}"/>
    <cellStyle name="Accent4 18 2 2" xfId="11413" xr:uid="{BC449CE6-6AE1-499B-8A8B-F7FD63F40AC5}"/>
    <cellStyle name="Accent4 18 3" xfId="11412" xr:uid="{77EF4ED8-D3E9-489A-96E2-6FB2275409A9}"/>
    <cellStyle name="Accent4 19" xfId="846" xr:uid="{00000000-0005-0000-0000-0000A6040000}"/>
    <cellStyle name="Accent4 19 2" xfId="2457" xr:uid="{00000000-0005-0000-0000-0000A7040000}"/>
    <cellStyle name="Accent4 19 2 2" xfId="11415" xr:uid="{46461A62-9E29-45E7-8CE0-C5F5137E0A61}"/>
    <cellStyle name="Accent4 19 3" xfId="11414" xr:uid="{5D3D170D-3478-4662-B1DE-2893F55BFDA4}"/>
    <cellStyle name="Accent4 2" xfId="847" xr:uid="{00000000-0005-0000-0000-0000A8040000}"/>
    <cellStyle name="Accent4 2 2" xfId="2458" xr:uid="{00000000-0005-0000-0000-0000A9040000}"/>
    <cellStyle name="Accent4 2 2 2" xfId="11417" xr:uid="{D1C18F8C-D2CC-4F76-AE26-8B85454D8F2D}"/>
    <cellStyle name="Accent4 2 3" xfId="5231" xr:uid="{2CFF907E-1042-450F-9217-208C35F0CDAD}"/>
    <cellStyle name="Accent4 2 4" xfId="11416" xr:uid="{17858BC0-F8EE-4344-8E00-BFBA78EFE6A8}"/>
    <cellStyle name="Accent4 20" xfId="848" xr:uid="{00000000-0005-0000-0000-0000AA040000}"/>
    <cellStyle name="Accent4 20 2" xfId="2459" xr:uid="{00000000-0005-0000-0000-0000AB040000}"/>
    <cellStyle name="Accent4 20 2 2" xfId="11419" xr:uid="{14EDB111-3CF5-45E7-9D66-0607945D0D19}"/>
    <cellStyle name="Accent4 20 3" xfId="11418" xr:uid="{1F1E7FDC-B9A7-44F0-8CD0-DB3E0870CAD1}"/>
    <cellStyle name="Accent4 21" xfId="849" xr:uid="{00000000-0005-0000-0000-0000AC040000}"/>
    <cellStyle name="Accent4 21 2" xfId="2460" xr:uid="{00000000-0005-0000-0000-0000AD040000}"/>
    <cellStyle name="Accent4 21 2 2" xfId="11421" xr:uid="{2ABC5422-8E7B-48B1-A776-30A5A3EFB947}"/>
    <cellStyle name="Accent4 21 3" xfId="11420" xr:uid="{B494DE4D-9ADB-4109-8DEA-6C3299419E51}"/>
    <cellStyle name="Accent4 22" xfId="850" xr:uid="{00000000-0005-0000-0000-0000AE040000}"/>
    <cellStyle name="Accent4 22 2" xfId="2461" xr:uid="{00000000-0005-0000-0000-0000AF040000}"/>
    <cellStyle name="Accent4 22 2 2" xfId="11423" xr:uid="{F1FCD683-A8AD-4F37-A80B-FC2C94050EE7}"/>
    <cellStyle name="Accent4 22 3" xfId="11422" xr:uid="{A0F78D48-432D-4249-9552-06D87D0B66CC}"/>
    <cellStyle name="Accent4 23" xfId="851" xr:uid="{00000000-0005-0000-0000-0000B0040000}"/>
    <cellStyle name="Accent4 23 2" xfId="2462" xr:uid="{00000000-0005-0000-0000-0000B1040000}"/>
    <cellStyle name="Accent4 23 2 2" xfId="11425" xr:uid="{619C348C-F5ED-4ADF-AB84-0D9A2683380E}"/>
    <cellStyle name="Accent4 23 3" xfId="11424" xr:uid="{39C6A24A-01BA-4714-9515-F05E92692927}"/>
    <cellStyle name="Accent4 24" xfId="852" xr:uid="{00000000-0005-0000-0000-0000B2040000}"/>
    <cellStyle name="Accent4 24 2" xfId="2463" xr:uid="{00000000-0005-0000-0000-0000B3040000}"/>
    <cellStyle name="Accent4 24 2 2" xfId="11427" xr:uid="{BD9DE4F2-7806-481F-87AA-11900E5CBEEF}"/>
    <cellStyle name="Accent4 24 3" xfId="11426" xr:uid="{748F1345-A368-4F9A-BEBE-2992B27D5ECA}"/>
    <cellStyle name="Accent4 25" xfId="853" xr:uid="{00000000-0005-0000-0000-0000B4040000}"/>
    <cellStyle name="Accent4 25 2" xfId="2464" xr:uid="{00000000-0005-0000-0000-0000B5040000}"/>
    <cellStyle name="Accent4 25 2 2" xfId="11429" xr:uid="{59E5D3FB-9C57-4502-8735-CE58880F2ED9}"/>
    <cellStyle name="Accent4 25 3" xfId="11428" xr:uid="{774F9865-F9C1-4B1F-AD0D-B5E1CD4DAF66}"/>
    <cellStyle name="Accent4 26" xfId="854" xr:uid="{00000000-0005-0000-0000-0000B6040000}"/>
    <cellStyle name="Accent4 26 2" xfId="2465" xr:uid="{00000000-0005-0000-0000-0000B7040000}"/>
    <cellStyle name="Accent4 26 2 2" xfId="11431" xr:uid="{94B9C5FE-804B-4A8F-9C5F-6300D595342D}"/>
    <cellStyle name="Accent4 26 3" xfId="11430" xr:uid="{1976891E-2512-4590-8765-DC8ED6D90EF2}"/>
    <cellStyle name="Accent4 27" xfId="855" xr:uid="{00000000-0005-0000-0000-0000B8040000}"/>
    <cellStyle name="Accent4 27 2" xfId="2466" xr:uid="{00000000-0005-0000-0000-0000B9040000}"/>
    <cellStyle name="Accent4 27 2 2" xfId="11433" xr:uid="{A24EE963-16B5-484D-969E-08D3DEFF4BA9}"/>
    <cellStyle name="Accent4 27 3" xfId="11432" xr:uid="{BF5B5F6F-4A7E-4895-B544-6A8E8D7814C5}"/>
    <cellStyle name="Accent4 28" xfId="856" xr:uid="{00000000-0005-0000-0000-0000BA040000}"/>
    <cellStyle name="Accent4 28 2" xfId="2467" xr:uid="{00000000-0005-0000-0000-0000BB040000}"/>
    <cellStyle name="Accent4 28 2 2" xfId="11435" xr:uid="{C54A9E34-DE13-418C-BF4C-1CA25400189A}"/>
    <cellStyle name="Accent4 28 3" xfId="11434" xr:uid="{98285F54-1F88-4F55-8114-3BF8D1D02251}"/>
    <cellStyle name="Accent4 29" xfId="857" xr:uid="{00000000-0005-0000-0000-0000BC040000}"/>
    <cellStyle name="Accent4 29 2" xfId="2468" xr:uid="{00000000-0005-0000-0000-0000BD040000}"/>
    <cellStyle name="Accent4 29 2 2" xfId="11437" xr:uid="{0E45606C-9D53-4682-99D9-C4D4F99C5649}"/>
    <cellStyle name="Accent4 29 3" xfId="11436" xr:uid="{ADC07A77-26D2-4A7D-83AE-5DE5868CE006}"/>
    <cellStyle name="Accent4 3" xfId="858" xr:uid="{00000000-0005-0000-0000-0000BE040000}"/>
    <cellStyle name="Accent4 3 2" xfId="2469" xr:uid="{00000000-0005-0000-0000-0000BF040000}"/>
    <cellStyle name="Accent4 3 2 2" xfId="11439" xr:uid="{B080ADD4-CBBB-4E3E-8809-6858197B11B7}"/>
    <cellStyle name="Accent4 3 3" xfId="5232" xr:uid="{9CB3CE61-C7EC-4805-9C3B-CE1FCFEED5BE}"/>
    <cellStyle name="Accent4 3 4" xfId="11438" xr:uid="{1897B44B-CB55-4D24-97BC-192F0D6593E8}"/>
    <cellStyle name="Accent4 30" xfId="859" xr:uid="{00000000-0005-0000-0000-0000C0040000}"/>
    <cellStyle name="Accent4 30 2" xfId="2470" xr:uid="{00000000-0005-0000-0000-0000C1040000}"/>
    <cellStyle name="Accent4 30 2 2" xfId="11441" xr:uid="{4FF681F4-11D5-4596-8715-9D79BC7644A9}"/>
    <cellStyle name="Accent4 30 3" xfId="11440" xr:uid="{C491C255-BE4A-4B53-8B17-6C98D2ACEB40}"/>
    <cellStyle name="Accent4 31" xfId="860" xr:uid="{00000000-0005-0000-0000-0000C2040000}"/>
    <cellStyle name="Accent4 31 2" xfId="2471" xr:uid="{00000000-0005-0000-0000-0000C3040000}"/>
    <cellStyle name="Accent4 31 2 2" xfId="11443" xr:uid="{F3326A9A-96E9-4CD7-94FE-716F0AF1D183}"/>
    <cellStyle name="Accent4 31 3" xfId="11442" xr:uid="{BC5D4A46-2C00-4D21-BF7C-3C38C5C819EB}"/>
    <cellStyle name="Accent4 32" xfId="861" xr:uid="{00000000-0005-0000-0000-0000C4040000}"/>
    <cellStyle name="Accent4 32 2" xfId="2472" xr:uid="{00000000-0005-0000-0000-0000C5040000}"/>
    <cellStyle name="Accent4 32 2 2" xfId="11445" xr:uid="{6C412661-E7D2-418A-9AE0-ED6C2654502C}"/>
    <cellStyle name="Accent4 32 3" xfId="11444" xr:uid="{569E8FFF-42A8-452B-8A0C-7C9BA17B4A01}"/>
    <cellStyle name="Accent4 33" xfId="862" xr:uid="{00000000-0005-0000-0000-0000C6040000}"/>
    <cellStyle name="Accent4 33 2" xfId="2473" xr:uid="{00000000-0005-0000-0000-0000C7040000}"/>
    <cellStyle name="Accent4 33 2 2" xfId="11447" xr:uid="{47FE5A65-AA3D-416D-9AE5-B98DCF574CEC}"/>
    <cellStyle name="Accent4 33 3" xfId="11446" xr:uid="{1720C34C-D1B7-4E6D-9F70-D574150A7F9F}"/>
    <cellStyle name="Accent4 34" xfId="863" xr:uid="{00000000-0005-0000-0000-0000C8040000}"/>
    <cellStyle name="Accent4 34 2" xfId="2474" xr:uid="{00000000-0005-0000-0000-0000C9040000}"/>
    <cellStyle name="Accent4 34 2 2" xfId="11449" xr:uid="{DBA2A686-6741-45C5-8E8D-EE584C95E8AA}"/>
    <cellStyle name="Accent4 34 3" xfId="11448" xr:uid="{F96B9B80-31FE-44E3-BDB5-73F9B0324A88}"/>
    <cellStyle name="Accent4 35" xfId="864" xr:uid="{00000000-0005-0000-0000-0000CA040000}"/>
    <cellStyle name="Accent4 35 2" xfId="2475" xr:uid="{00000000-0005-0000-0000-0000CB040000}"/>
    <cellStyle name="Accent4 35 2 2" xfId="11451" xr:uid="{FE8659A4-A0CD-44B3-BC2C-F033D5987C8D}"/>
    <cellStyle name="Accent4 35 3" xfId="11450" xr:uid="{EC4DFE39-31C6-4CB3-B23D-C06075230D40}"/>
    <cellStyle name="Accent4 36" xfId="865" xr:uid="{00000000-0005-0000-0000-0000CC040000}"/>
    <cellStyle name="Accent4 36 2" xfId="2476" xr:uid="{00000000-0005-0000-0000-0000CD040000}"/>
    <cellStyle name="Accent4 36 2 2" xfId="11453" xr:uid="{1219F630-CCB0-4921-8459-E09BF361D7A1}"/>
    <cellStyle name="Accent4 36 3" xfId="11452" xr:uid="{688824C2-A212-4237-9FAF-4432835887C6}"/>
    <cellStyle name="Accent4 37" xfId="866" xr:uid="{00000000-0005-0000-0000-0000CE040000}"/>
    <cellStyle name="Accent4 37 2" xfId="2477" xr:uid="{00000000-0005-0000-0000-0000CF040000}"/>
    <cellStyle name="Accent4 37 2 2" xfId="11455" xr:uid="{A5B78556-C8C4-4E0F-AAB5-FFCFA907F66C}"/>
    <cellStyle name="Accent4 37 3" xfId="11454" xr:uid="{D52C2A92-FD69-4ECD-992F-7E79327C1FD5}"/>
    <cellStyle name="Accent4 38" xfId="867" xr:uid="{00000000-0005-0000-0000-0000D0040000}"/>
    <cellStyle name="Accent4 38 2" xfId="2478" xr:uid="{00000000-0005-0000-0000-0000D1040000}"/>
    <cellStyle name="Accent4 38 2 2" xfId="11457" xr:uid="{7D14BD6E-1C9C-4240-B087-FF5405FB7CC5}"/>
    <cellStyle name="Accent4 38 3" xfId="11456" xr:uid="{7776BD90-0ACB-4AAA-B7D6-801CEA2DBCA9}"/>
    <cellStyle name="Accent4 39" xfId="868" xr:uid="{00000000-0005-0000-0000-0000D2040000}"/>
    <cellStyle name="Accent4 39 2" xfId="2479" xr:uid="{00000000-0005-0000-0000-0000D3040000}"/>
    <cellStyle name="Accent4 39 2 2" xfId="11459" xr:uid="{76C37949-FFCB-499E-A76E-4B50CADBB1EE}"/>
    <cellStyle name="Accent4 39 3" xfId="11458" xr:uid="{99F145DD-DABE-4245-941B-A47971383F0A}"/>
    <cellStyle name="Accent4 4" xfId="869" xr:uid="{00000000-0005-0000-0000-0000D4040000}"/>
    <cellStyle name="Accent4 4 2" xfId="2480" xr:uid="{00000000-0005-0000-0000-0000D5040000}"/>
    <cellStyle name="Accent4 4 2 2" xfId="11461" xr:uid="{A14D3552-4D0E-4292-AC76-AFDA4AF9C28B}"/>
    <cellStyle name="Accent4 4 3" xfId="11460" xr:uid="{E93249E1-77D1-440B-B05E-413EB222279A}"/>
    <cellStyle name="Accent4 40" xfId="870" xr:uid="{00000000-0005-0000-0000-0000D6040000}"/>
    <cellStyle name="Accent4 40 2" xfId="2481" xr:uid="{00000000-0005-0000-0000-0000D7040000}"/>
    <cellStyle name="Accent4 40 2 2" xfId="11463" xr:uid="{567CAD76-5937-4AD4-85EB-B6F94C2D3AF4}"/>
    <cellStyle name="Accent4 40 3" xfId="11462" xr:uid="{854EAB0B-0850-477F-A389-E6B30C41790C}"/>
    <cellStyle name="Accent4 41" xfId="871" xr:uid="{00000000-0005-0000-0000-0000D8040000}"/>
    <cellStyle name="Accent4 41 2" xfId="2482" xr:uid="{00000000-0005-0000-0000-0000D9040000}"/>
    <cellStyle name="Accent4 41 2 2" xfId="11465" xr:uid="{44218A4B-D627-424B-9D5A-B4A5F1125046}"/>
    <cellStyle name="Accent4 41 3" xfId="11464" xr:uid="{E3AB9EB6-7B55-4B56-83D5-E02257224424}"/>
    <cellStyle name="Accent4 42" xfId="872" xr:uid="{00000000-0005-0000-0000-0000DA040000}"/>
    <cellStyle name="Accent4 42 2" xfId="2483" xr:uid="{00000000-0005-0000-0000-0000DB040000}"/>
    <cellStyle name="Accent4 42 2 2" xfId="11467" xr:uid="{E59E8D38-7BC9-4C95-BD3D-69035A312949}"/>
    <cellStyle name="Accent4 42 3" xfId="11466" xr:uid="{3F489A5A-09E4-48CE-874F-E65675D33A68}"/>
    <cellStyle name="Accent4 43" xfId="873" xr:uid="{00000000-0005-0000-0000-0000DC040000}"/>
    <cellStyle name="Accent4 43 2" xfId="2484" xr:uid="{00000000-0005-0000-0000-0000DD040000}"/>
    <cellStyle name="Accent4 43 2 2" xfId="11469" xr:uid="{7B96BDE9-50C5-48AE-BE6E-2D9B4624CA31}"/>
    <cellStyle name="Accent4 43 3" xfId="11468" xr:uid="{43AB17E9-C5D2-4ADE-92CE-2E140DDAB91A}"/>
    <cellStyle name="Accent4 44" xfId="874" xr:uid="{00000000-0005-0000-0000-0000DE040000}"/>
    <cellStyle name="Accent4 44 2" xfId="2485" xr:uid="{00000000-0005-0000-0000-0000DF040000}"/>
    <cellStyle name="Accent4 44 2 2" xfId="11471" xr:uid="{1D5C4971-5E0A-4651-A224-FB285622B505}"/>
    <cellStyle name="Accent4 44 3" xfId="11470" xr:uid="{AAE46B21-09A2-4109-8139-C983C5FCE954}"/>
    <cellStyle name="Accent4 45" xfId="875" xr:uid="{00000000-0005-0000-0000-0000E0040000}"/>
    <cellStyle name="Accent4 45 2" xfId="2486" xr:uid="{00000000-0005-0000-0000-0000E1040000}"/>
    <cellStyle name="Accent4 45 2 2" xfId="11473" xr:uid="{61F57E84-25C6-4D4D-943D-728EB112FB82}"/>
    <cellStyle name="Accent4 45 3" xfId="11472" xr:uid="{FDB46F0E-BA46-49E2-803A-A0591CA971C0}"/>
    <cellStyle name="Accent4 46" xfId="876" xr:uid="{00000000-0005-0000-0000-0000E2040000}"/>
    <cellStyle name="Accent4 46 2" xfId="2487" xr:uid="{00000000-0005-0000-0000-0000E3040000}"/>
    <cellStyle name="Accent4 46 2 2" xfId="11475" xr:uid="{96D8588E-3EA3-43B1-83D2-98E4F8224025}"/>
    <cellStyle name="Accent4 46 3" xfId="11474" xr:uid="{ED8D014C-AB4F-43E0-A429-B806DAD12103}"/>
    <cellStyle name="Accent4 47" xfId="877" xr:uid="{00000000-0005-0000-0000-0000E4040000}"/>
    <cellStyle name="Accent4 47 2" xfId="2488" xr:uid="{00000000-0005-0000-0000-0000E5040000}"/>
    <cellStyle name="Accent4 47 2 2" xfId="11477" xr:uid="{507041B7-7A3E-4101-AA85-0BCC0D217A2D}"/>
    <cellStyle name="Accent4 47 3" xfId="11476" xr:uid="{BDF62F89-8AF8-4D0F-BEE2-CCD752274318}"/>
    <cellStyle name="Accent4 48" xfId="878" xr:uid="{00000000-0005-0000-0000-0000E6040000}"/>
    <cellStyle name="Accent4 48 2" xfId="2489" xr:uid="{00000000-0005-0000-0000-0000E7040000}"/>
    <cellStyle name="Accent4 48 2 2" xfId="11479" xr:uid="{FABD8872-BAE9-45C8-899D-7CD0824881FA}"/>
    <cellStyle name="Accent4 48 3" xfId="11478" xr:uid="{D9EE2872-3EA3-4F2E-8CD2-831DB9BD70EC}"/>
    <cellStyle name="Accent4 49" xfId="879" xr:uid="{00000000-0005-0000-0000-0000E8040000}"/>
    <cellStyle name="Accent4 49 2" xfId="2490" xr:uid="{00000000-0005-0000-0000-0000E9040000}"/>
    <cellStyle name="Accent4 49 2 2" xfId="11481" xr:uid="{2B4559E8-B51B-44A3-9C17-9512C8ABAD9A}"/>
    <cellStyle name="Accent4 49 3" xfId="11480" xr:uid="{B5FB0684-B7AC-4C4A-8EC5-8A02FE202C63}"/>
    <cellStyle name="Accent4 5" xfId="880" xr:uid="{00000000-0005-0000-0000-0000EA040000}"/>
    <cellStyle name="Accent4 5 2" xfId="2491" xr:uid="{00000000-0005-0000-0000-0000EB040000}"/>
    <cellStyle name="Accent4 5 2 2" xfId="11483" xr:uid="{8C2BFEDD-AFDC-4D0A-B903-5850917FE7E7}"/>
    <cellStyle name="Accent4 5 3" xfId="11482" xr:uid="{7DB45B6F-98E7-4E20-8CD3-9F5D7B4DECA9}"/>
    <cellStyle name="Accent4 50" xfId="881" xr:uid="{00000000-0005-0000-0000-0000EC040000}"/>
    <cellStyle name="Accent4 50 2" xfId="2492" xr:uid="{00000000-0005-0000-0000-0000ED040000}"/>
    <cellStyle name="Accent4 50 2 2" xfId="11485" xr:uid="{7C5634AA-A5B3-4B96-9011-5002D001221B}"/>
    <cellStyle name="Accent4 50 3" xfId="11484" xr:uid="{99267373-9EEE-4E99-8333-ED1A2DFAB094}"/>
    <cellStyle name="Accent4 51" xfId="882" xr:uid="{00000000-0005-0000-0000-0000EE040000}"/>
    <cellStyle name="Accent4 51 2" xfId="2493" xr:uid="{00000000-0005-0000-0000-0000EF040000}"/>
    <cellStyle name="Accent4 51 2 2" xfId="11487" xr:uid="{37EAADA3-3015-40FA-8384-7BB7F3CB77FB}"/>
    <cellStyle name="Accent4 51 3" xfId="11486" xr:uid="{00049A62-95AD-4B23-96D0-2652EB616A65}"/>
    <cellStyle name="Accent4 52" xfId="883" xr:uid="{00000000-0005-0000-0000-0000F0040000}"/>
    <cellStyle name="Accent4 52 2" xfId="2494" xr:uid="{00000000-0005-0000-0000-0000F1040000}"/>
    <cellStyle name="Accent4 52 2 2" xfId="11489" xr:uid="{4580E317-A0DF-4853-8F8E-09318202538C}"/>
    <cellStyle name="Accent4 52 3" xfId="11488" xr:uid="{C9A1B974-F4E7-4F3C-9EE6-6A67F9501EE5}"/>
    <cellStyle name="Accent4 53" xfId="884" xr:uid="{00000000-0005-0000-0000-0000F2040000}"/>
    <cellStyle name="Accent4 53 2" xfId="2495" xr:uid="{00000000-0005-0000-0000-0000F3040000}"/>
    <cellStyle name="Accent4 53 2 2" xfId="11491" xr:uid="{9C42B566-6B8D-42E5-B6D1-A2D5ED20AE3C}"/>
    <cellStyle name="Accent4 53 3" xfId="11490" xr:uid="{AAFD77B6-B3AB-4FF1-9F4A-E91E1B350550}"/>
    <cellStyle name="Accent4 54" xfId="885" xr:uid="{00000000-0005-0000-0000-0000F4040000}"/>
    <cellStyle name="Accent4 54 2" xfId="2496" xr:uid="{00000000-0005-0000-0000-0000F5040000}"/>
    <cellStyle name="Accent4 54 2 2" xfId="11493" xr:uid="{99A39D43-B964-4984-ADF2-BE063E9EFD19}"/>
    <cellStyle name="Accent4 54 3" xfId="11492" xr:uid="{BE980844-2D4C-463F-88FD-2B0F964D39CC}"/>
    <cellStyle name="Accent4 55" xfId="886" xr:uid="{00000000-0005-0000-0000-0000F6040000}"/>
    <cellStyle name="Accent4 55 2" xfId="2497" xr:uid="{00000000-0005-0000-0000-0000F7040000}"/>
    <cellStyle name="Accent4 55 2 2" xfId="11495" xr:uid="{D9987B8B-1D11-47CE-9DA5-F4A9880AF878}"/>
    <cellStyle name="Accent4 55 3" xfId="11494" xr:uid="{05895E7C-E9F8-4443-A8A9-BBD5CADB59C9}"/>
    <cellStyle name="Accent4 56" xfId="887" xr:uid="{00000000-0005-0000-0000-0000F8040000}"/>
    <cellStyle name="Accent4 56 2" xfId="2498" xr:uid="{00000000-0005-0000-0000-0000F9040000}"/>
    <cellStyle name="Accent4 56 2 2" xfId="11497" xr:uid="{AF8FA01F-DECE-421F-AB81-AB2654C4E3EB}"/>
    <cellStyle name="Accent4 56 3" xfId="11496" xr:uid="{2392963C-D8A4-4B13-B7B7-F16C45DCB2BD}"/>
    <cellStyle name="Accent4 57" xfId="888" xr:uid="{00000000-0005-0000-0000-0000FA040000}"/>
    <cellStyle name="Accent4 57 2" xfId="2499" xr:uid="{00000000-0005-0000-0000-0000FB040000}"/>
    <cellStyle name="Accent4 57 2 2" xfId="11499" xr:uid="{75B0AD25-4B37-4E75-B432-83EC48C91EAC}"/>
    <cellStyle name="Accent4 57 3" xfId="11498" xr:uid="{9D5A07EF-68C9-450E-929E-BCC75D62E1ED}"/>
    <cellStyle name="Accent4 58" xfId="889" xr:uid="{00000000-0005-0000-0000-0000FC040000}"/>
    <cellStyle name="Accent4 58 2" xfId="2500" xr:uid="{00000000-0005-0000-0000-0000FD040000}"/>
    <cellStyle name="Accent4 58 2 2" xfId="11501" xr:uid="{9B632EB4-9C19-4968-872C-C59FB1153002}"/>
    <cellStyle name="Accent4 58 3" xfId="11500" xr:uid="{E53B8A37-B82F-43E9-B214-6BBDD44486B3}"/>
    <cellStyle name="Accent4 59" xfId="890" xr:uid="{00000000-0005-0000-0000-0000FE040000}"/>
    <cellStyle name="Accent4 59 2" xfId="2501" xr:uid="{00000000-0005-0000-0000-0000FF040000}"/>
    <cellStyle name="Accent4 59 2 2" xfId="11503" xr:uid="{DDF863BF-5C36-41EE-81AF-B1723B5FD2F4}"/>
    <cellStyle name="Accent4 59 3" xfId="11502" xr:uid="{627075CF-2694-4768-81AE-80BDBAE50EFA}"/>
    <cellStyle name="Accent4 6" xfId="891" xr:uid="{00000000-0005-0000-0000-000000050000}"/>
    <cellStyle name="Accent4 6 2" xfId="2502" xr:uid="{00000000-0005-0000-0000-000001050000}"/>
    <cellStyle name="Accent4 6 2 2" xfId="11505" xr:uid="{A6F1AF3C-DFB9-495D-BA4F-918FFF2B0418}"/>
    <cellStyle name="Accent4 6 3" xfId="11504" xr:uid="{ECF23D17-91CD-4275-90A0-1AD8B4789E16}"/>
    <cellStyle name="Accent4 60" xfId="892" xr:uid="{00000000-0005-0000-0000-000002050000}"/>
    <cellStyle name="Accent4 60 2" xfId="2503" xr:uid="{00000000-0005-0000-0000-000003050000}"/>
    <cellStyle name="Accent4 60 2 2" xfId="11507" xr:uid="{28DCB33E-60A0-4081-8297-A5F9C31C39F5}"/>
    <cellStyle name="Accent4 60 3" xfId="11506" xr:uid="{55DE89EF-81EF-4D25-BFB0-2F8C72F98503}"/>
    <cellStyle name="Accent4 61" xfId="893" xr:uid="{00000000-0005-0000-0000-000004050000}"/>
    <cellStyle name="Accent4 61 2" xfId="2504" xr:uid="{00000000-0005-0000-0000-000005050000}"/>
    <cellStyle name="Accent4 61 2 2" xfId="11509" xr:uid="{C92F9EB6-2256-4B4B-A9C4-481BF43E305E}"/>
    <cellStyle name="Accent4 61 3" xfId="11508" xr:uid="{520557C1-C722-4515-8FB9-9D22FB2FE11D}"/>
    <cellStyle name="Accent4 62" xfId="894" xr:uid="{00000000-0005-0000-0000-000006050000}"/>
    <cellStyle name="Accent4 62 2" xfId="2505" xr:uid="{00000000-0005-0000-0000-000007050000}"/>
    <cellStyle name="Accent4 62 2 2" xfId="11511" xr:uid="{F93C1371-8402-423B-96C3-99D3026EB3B5}"/>
    <cellStyle name="Accent4 62 3" xfId="11510" xr:uid="{4DC98A0D-53F2-47FC-A17D-5EEF5D281C38}"/>
    <cellStyle name="Accent4 63" xfId="895" xr:uid="{00000000-0005-0000-0000-000008050000}"/>
    <cellStyle name="Accent4 63 2" xfId="2506" xr:uid="{00000000-0005-0000-0000-000009050000}"/>
    <cellStyle name="Accent4 63 2 2" xfId="11513" xr:uid="{B3FB368A-846B-4C78-BFCF-87F7F9C01816}"/>
    <cellStyle name="Accent4 63 3" xfId="11512" xr:uid="{223FBE0F-2D3D-46E7-84EB-DF96999439F5}"/>
    <cellStyle name="Accent4 64" xfId="896" xr:uid="{00000000-0005-0000-0000-00000A050000}"/>
    <cellStyle name="Accent4 64 2" xfId="2507" xr:uid="{00000000-0005-0000-0000-00000B050000}"/>
    <cellStyle name="Accent4 64 2 2" xfId="11515" xr:uid="{11CC5A3D-FB51-48DE-830D-EC29884C69AF}"/>
    <cellStyle name="Accent4 64 3" xfId="11514" xr:uid="{58945330-5D95-485A-83D3-AF96E63D68D4}"/>
    <cellStyle name="Accent4 65" xfId="897" xr:uid="{00000000-0005-0000-0000-00000C050000}"/>
    <cellStyle name="Accent4 65 2" xfId="2508" xr:uid="{00000000-0005-0000-0000-00000D050000}"/>
    <cellStyle name="Accent4 65 2 2" xfId="11517" xr:uid="{C1590C2E-A2C9-4583-8180-5FA7C07A9924}"/>
    <cellStyle name="Accent4 65 3" xfId="11516" xr:uid="{19D2612A-E627-477C-83A8-A2C2DC971B04}"/>
    <cellStyle name="Accent4 66" xfId="898" xr:uid="{00000000-0005-0000-0000-00000E050000}"/>
    <cellStyle name="Accent4 66 2" xfId="2509" xr:uid="{00000000-0005-0000-0000-00000F050000}"/>
    <cellStyle name="Accent4 66 2 2" xfId="11519" xr:uid="{96BD370C-4DC3-42C5-9A46-30AA4D8BD3D3}"/>
    <cellStyle name="Accent4 66 3" xfId="11518" xr:uid="{F799C511-A6D3-4FE7-B78E-2C66AB192BBF}"/>
    <cellStyle name="Accent4 67" xfId="899" xr:uid="{00000000-0005-0000-0000-000010050000}"/>
    <cellStyle name="Accent4 67 2" xfId="2510" xr:uid="{00000000-0005-0000-0000-000011050000}"/>
    <cellStyle name="Accent4 67 2 2" xfId="11521" xr:uid="{AA746F56-08A6-4A23-9282-00AE6B414C88}"/>
    <cellStyle name="Accent4 67 3" xfId="11520" xr:uid="{CC629F40-58C0-48B8-A898-CC400CC16B89}"/>
    <cellStyle name="Accent4 68" xfId="900" xr:uid="{00000000-0005-0000-0000-000012050000}"/>
    <cellStyle name="Accent4 68 2" xfId="2511" xr:uid="{00000000-0005-0000-0000-000013050000}"/>
    <cellStyle name="Accent4 68 2 2" xfId="11523" xr:uid="{CCCB9A06-735F-4DDF-BC7D-C67FCDCC770B}"/>
    <cellStyle name="Accent4 68 3" xfId="11522" xr:uid="{8DB505D7-9788-4B1F-9CA1-4E8E88CFB5B4}"/>
    <cellStyle name="Accent4 69" xfId="901" xr:uid="{00000000-0005-0000-0000-000014050000}"/>
    <cellStyle name="Accent4 69 2" xfId="2512" xr:uid="{00000000-0005-0000-0000-000015050000}"/>
    <cellStyle name="Accent4 69 2 2" xfId="11525" xr:uid="{039164AD-AF60-448E-B880-2A40FBC17EC3}"/>
    <cellStyle name="Accent4 69 3" xfId="11524" xr:uid="{60026B5C-FB8E-4A03-B49C-87F5E7974B09}"/>
    <cellStyle name="Accent4 7" xfId="902" xr:uid="{00000000-0005-0000-0000-000016050000}"/>
    <cellStyle name="Accent4 7 2" xfId="2513" xr:uid="{00000000-0005-0000-0000-000017050000}"/>
    <cellStyle name="Accent4 7 2 2" xfId="11527" xr:uid="{04778738-9CDB-44C0-A0E5-626B12106A35}"/>
    <cellStyle name="Accent4 7 3" xfId="11526" xr:uid="{A60644FD-BDCA-423A-886C-8CAC7E90B385}"/>
    <cellStyle name="Accent4 70" xfId="903" xr:uid="{00000000-0005-0000-0000-000018050000}"/>
    <cellStyle name="Accent4 70 2" xfId="2514" xr:uid="{00000000-0005-0000-0000-000019050000}"/>
    <cellStyle name="Accent4 70 2 2" xfId="11529" xr:uid="{1F0151AF-2EDE-497C-95A6-CED2C945E1B4}"/>
    <cellStyle name="Accent4 70 3" xfId="11528" xr:uid="{B3745115-ED02-4996-8A82-903CB3960F52}"/>
    <cellStyle name="Accent4 71" xfId="904" xr:uid="{00000000-0005-0000-0000-00001A050000}"/>
    <cellStyle name="Accent4 71 2" xfId="2515" xr:uid="{00000000-0005-0000-0000-00001B050000}"/>
    <cellStyle name="Accent4 71 2 2" xfId="11531" xr:uid="{CABE8888-569F-4F50-A391-F936DB3E856E}"/>
    <cellStyle name="Accent4 71 3" xfId="11530" xr:uid="{158F1A7A-0223-4F17-990E-7453369139BF}"/>
    <cellStyle name="Accent4 72" xfId="905" xr:uid="{00000000-0005-0000-0000-00001C050000}"/>
    <cellStyle name="Accent4 72 2" xfId="2516" xr:uid="{00000000-0005-0000-0000-00001D050000}"/>
    <cellStyle name="Accent4 72 2 2" xfId="11533" xr:uid="{2826FC42-F16C-420F-80B3-6BB9DE24896E}"/>
    <cellStyle name="Accent4 72 3" xfId="11532" xr:uid="{D06C5339-4E28-4C6C-95E5-1937EB6CF225}"/>
    <cellStyle name="Accent4 73" xfId="906" xr:uid="{00000000-0005-0000-0000-00001E050000}"/>
    <cellStyle name="Accent4 73 2" xfId="2517" xr:uid="{00000000-0005-0000-0000-00001F050000}"/>
    <cellStyle name="Accent4 73 2 2" xfId="11535" xr:uid="{757968FF-6577-42A7-A1E1-D0BC81960BAC}"/>
    <cellStyle name="Accent4 73 3" xfId="11534" xr:uid="{41A6CB00-B003-4ACC-9CED-E11298360671}"/>
    <cellStyle name="Accent4 74" xfId="907" xr:uid="{00000000-0005-0000-0000-000020050000}"/>
    <cellStyle name="Accent4 74 2" xfId="2518" xr:uid="{00000000-0005-0000-0000-000021050000}"/>
    <cellStyle name="Accent4 74 2 2" xfId="11537" xr:uid="{A8EB4C5D-8C9D-4FF4-870A-2E03DA0069D2}"/>
    <cellStyle name="Accent4 74 3" xfId="11536" xr:uid="{B6A83E22-688D-451B-8CA9-DB10000AA96C}"/>
    <cellStyle name="Accent4 75" xfId="908" xr:uid="{00000000-0005-0000-0000-000022050000}"/>
    <cellStyle name="Accent4 75 2" xfId="2519" xr:uid="{00000000-0005-0000-0000-000023050000}"/>
    <cellStyle name="Accent4 75 2 2" xfId="11539" xr:uid="{DEE31A08-550E-41FC-BD52-E88AAA90B0BF}"/>
    <cellStyle name="Accent4 75 3" xfId="11538" xr:uid="{A4C24F5E-E8D1-4CDA-AAEB-00E8BF3DC9C1}"/>
    <cellStyle name="Accent4 76" xfId="909" xr:uid="{00000000-0005-0000-0000-000024050000}"/>
    <cellStyle name="Accent4 76 2" xfId="2520" xr:uid="{00000000-0005-0000-0000-000025050000}"/>
    <cellStyle name="Accent4 76 2 2" xfId="11541" xr:uid="{27A9D996-F68A-476B-ADD6-725DBF112F91}"/>
    <cellStyle name="Accent4 76 3" xfId="11540" xr:uid="{5A47979C-0730-4D2F-BA0F-F54B6A2D1F10}"/>
    <cellStyle name="Accent4 77" xfId="910" xr:uid="{00000000-0005-0000-0000-000026050000}"/>
    <cellStyle name="Accent4 77 2" xfId="2521" xr:uid="{00000000-0005-0000-0000-000027050000}"/>
    <cellStyle name="Accent4 77 2 2" xfId="11543" xr:uid="{097CA6B7-2BB0-417D-B398-CBF731506F89}"/>
    <cellStyle name="Accent4 77 3" xfId="11542" xr:uid="{C830D8E7-1F77-443F-BBA5-3057758CAD51}"/>
    <cellStyle name="Accent4 78" xfId="911" xr:uid="{00000000-0005-0000-0000-000028050000}"/>
    <cellStyle name="Accent4 78 2" xfId="2522" xr:uid="{00000000-0005-0000-0000-000029050000}"/>
    <cellStyle name="Accent4 78 2 2" xfId="11545" xr:uid="{BE724E5C-838A-4238-90C1-85B4F86A9502}"/>
    <cellStyle name="Accent4 78 3" xfId="11544" xr:uid="{EEEE36AC-171A-48D6-BB05-1B64481755EA}"/>
    <cellStyle name="Accent4 79" xfId="912" xr:uid="{00000000-0005-0000-0000-00002A050000}"/>
    <cellStyle name="Accent4 79 2" xfId="2523" xr:uid="{00000000-0005-0000-0000-00002B050000}"/>
    <cellStyle name="Accent4 79 2 2" xfId="11547" xr:uid="{684D3FF7-6D7D-461D-86C8-70B0A4A9842D}"/>
    <cellStyle name="Accent4 79 3" xfId="11546" xr:uid="{9F92F1A5-9B79-4C29-8726-E301F34CE080}"/>
    <cellStyle name="Accent4 8" xfId="913" xr:uid="{00000000-0005-0000-0000-00002C050000}"/>
    <cellStyle name="Accent4 8 2" xfId="2524" xr:uid="{00000000-0005-0000-0000-00002D050000}"/>
    <cellStyle name="Accent4 8 2 2" xfId="11549" xr:uid="{9B5889B0-51D4-4AEE-BF00-4137A972CF3C}"/>
    <cellStyle name="Accent4 8 3" xfId="11548" xr:uid="{0EC2CC64-951A-40F0-BFD0-83F0A375AFCA}"/>
    <cellStyle name="Accent4 80" xfId="914" xr:uid="{00000000-0005-0000-0000-00002E050000}"/>
    <cellStyle name="Accent4 80 2" xfId="2525" xr:uid="{00000000-0005-0000-0000-00002F050000}"/>
    <cellStyle name="Accent4 80 2 2" xfId="11551" xr:uid="{23D1AE2B-EDA1-45DD-BEB6-3396111F24C9}"/>
    <cellStyle name="Accent4 80 3" xfId="11550" xr:uid="{A37BF6D5-F803-4962-939F-B32E183B6820}"/>
    <cellStyle name="Accent4 81" xfId="915" xr:uid="{00000000-0005-0000-0000-000030050000}"/>
    <cellStyle name="Accent4 81 2" xfId="2526" xr:uid="{00000000-0005-0000-0000-000031050000}"/>
    <cellStyle name="Accent4 81 2 2" xfId="11553" xr:uid="{B73BD687-6187-449C-9E19-0A96E8D9852A}"/>
    <cellStyle name="Accent4 81 3" xfId="11552" xr:uid="{E9CE0A98-4A3C-4C8D-9C75-B1951407186F}"/>
    <cellStyle name="Accent4 82" xfId="916" xr:uid="{00000000-0005-0000-0000-000032050000}"/>
    <cellStyle name="Accent4 82 2" xfId="2527" xr:uid="{00000000-0005-0000-0000-000033050000}"/>
    <cellStyle name="Accent4 82 2 2" xfId="11555" xr:uid="{6B8049D3-31ED-4244-8BF9-2C9F7E420789}"/>
    <cellStyle name="Accent4 82 3" xfId="11554" xr:uid="{E0419F81-A668-4B4A-9B8E-5B60A4CF3B8F}"/>
    <cellStyle name="Accent4 83" xfId="917" xr:uid="{00000000-0005-0000-0000-000034050000}"/>
    <cellStyle name="Accent4 83 2" xfId="2528" xr:uid="{00000000-0005-0000-0000-000035050000}"/>
    <cellStyle name="Accent4 83 2 2" xfId="11557" xr:uid="{0CC5D114-ECCC-44A7-80A2-BE7143DCED3B}"/>
    <cellStyle name="Accent4 83 3" xfId="11556" xr:uid="{93F59F96-0FDC-43E3-A7FE-DE4A994BD21E}"/>
    <cellStyle name="Accent4 84" xfId="918" xr:uid="{00000000-0005-0000-0000-000036050000}"/>
    <cellStyle name="Accent4 84 2" xfId="2529" xr:uid="{00000000-0005-0000-0000-000037050000}"/>
    <cellStyle name="Accent4 84 2 2" xfId="11559" xr:uid="{029FFDEA-06B6-4AB4-8F4F-6A0910AA1BF9}"/>
    <cellStyle name="Accent4 84 3" xfId="11558" xr:uid="{E95479D4-31F1-4F75-839E-65CF5D1C51ED}"/>
    <cellStyle name="Accent4 85" xfId="919" xr:uid="{00000000-0005-0000-0000-000038050000}"/>
    <cellStyle name="Accent4 85 2" xfId="2530" xr:uid="{00000000-0005-0000-0000-000039050000}"/>
    <cellStyle name="Accent4 85 2 2" xfId="11561" xr:uid="{9F3C11AA-FA2F-4B94-ABA0-46D75B1A8E57}"/>
    <cellStyle name="Accent4 85 3" xfId="11560" xr:uid="{362B7C9D-4964-427A-82C8-69EC575342CA}"/>
    <cellStyle name="Accent4 86" xfId="920" xr:uid="{00000000-0005-0000-0000-00003A050000}"/>
    <cellStyle name="Accent4 86 2" xfId="2531" xr:uid="{00000000-0005-0000-0000-00003B050000}"/>
    <cellStyle name="Accent4 86 2 2" xfId="11563" xr:uid="{4FDF3300-1B41-4FF0-AF6A-383447EF8349}"/>
    <cellStyle name="Accent4 86 3" xfId="11562" xr:uid="{2629211F-6C85-4BFD-AACD-E3B53E56C1EB}"/>
    <cellStyle name="Accent4 87" xfId="921" xr:uid="{00000000-0005-0000-0000-00003C050000}"/>
    <cellStyle name="Accent4 87 2" xfId="2532" xr:uid="{00000000-0005-0000-0000-00003D050000}"/>
    <cellStyle name="Accent4 87 2 2" xfId="11565" xr:uid="{FB86EE06-7822-49CE-A036-AC6CFE95CF5C}"/>
    <cellStyle name="Accent4 87 3" xfId="11564" xr:uid="{1BC02452-018C-4368-A7AE-F442D346C214}"/>
    <cellStyle name="Accent4 88" xfId="922" xr:uid="{00000000-0005-0000-0000-00003E050000}"/>
    <cellStyle name="Accent4 88 2" xfId="2533" xr:uid="{00000000-0005-0000-0000-00003F050000}"/>
    <cellStyle name="Accent4 88 2 2" xfId="11567" xr:uid="{2BA3BFF4-E646-4C90-8F0D-754628D95D04}"/>
    <cellStyle name="Accent4 88 3" xfId="11566" xr:uid="{0E81CDE8-BD00-4CD2-9A7B-8B045DE56A27}"/>
    <cellStyle name="Accent4 89" xfId="923" xr:uid="{00000000-0005-0000-0000-000040050000}"/>
    <cellStyle name="Accent4 89 2" xfId="2534" xr:uid="{00000000-0005-0000-0000-000041050000}"/>
    <cellStyle name="Accent4 89 2 2" xfId="11569" xr:uid="{647C9FCC-85ED-4BCA-9831-D0D94D5B7DA4}"/>
    <cellStyle name="Accent4 89 3" xfId="11568" xr:uid="{31A43757-2975-42A7-A57D-71265AEA0CA5}"/>
    <cellStyle name="Accent4 9" xfId="924" xr:uid="{00000000-0005-0000-0000-000042050000}"/>
    <cellStyle name="Accent4 9 2" xfId="2535" xr:uid="{00000000-0005-0000-0000-000043050000}"/>
    <cellStyle name="Accent4 9 2 2" xfId="11571" xr:uid="{39FC0D55-47BB-40FC-965C-11462C9925A4}"/>
    <cellStyle name="Accent4 9 3" xfId="11570" xr:uid="{05D14CF2-5930-4900-9402-2BA016DBA934}"/>
    <cellStyle name="Accent4 90" xfId="925" xr:uid="{00000000-0005-0000-0000-000044050000}"/>
    <cellStyle name="Accent4 90 2" xfId="2536" xr:uid="{00000000-0005-0000-0000-000045050000}"/>
    <cellStyle name="Accent4 90 2 2" xfId="11573" xr:uid="{29FF2960-6656-41C4-A402-849A190EBAC3}"/>
    <cellStyle name="Accent4 90 3" xfId="11572" xr:uid="{D1547D22-41CF-4659-92A3-1F6FE9C00942}"/>
    <cellStyle name="Accent4 91" xfId="926" xr:uid="{00000000-0005-0000-0000-000046050000}"/>
    <cellStyle name="Accent4 91 2" xfId="2537" xr:uid="{00000000-0005-0000-0000-000047050000}"/>
    <cellStyle name="Accent4 91 2 2" xfId="11575" xr:uid="{8364EACC-FC3B-4669-838F-EC3CCD02B65A}"/>
    <cellStyle name="Accent4 91 3" xfId="11574" xr:uid="{8C896663-F369-4A40-AB4F-D98B3FD896CA}"/>
    <cellStyle name="Accent4 92" xfId="927" xr:uid="{00000000-0005-0000-0000-000048050000}"/>
    <cellStyle name="Accent4 92 2" xfId="2538" xr:uid="{00000000-0005-0000-0000-000049050000}"/>
    <cellStyle name="Accent4 92 2 2" xfId="11577" xr:uid="{E222F3F6-4EB8-4245-B09E-564641A89582}"/>
    <cellStyle name="Accent4 92 3" xfId="11576" xr:uid="{4CC145C3-A4C1-46DB-A81A-C8E1852851CE}"/>
    <cellStyle name="Accent4 93" xfId="928" xr:uid="{00000000-0005-0000-0000-00004A050000}"/>
    <cellStyle name="Accent4 93 2" xfId="2539" xr:uid="{00000000-0005-0000-0000-00004B050000}"/>
    <cellStyle name="Accent4 93 2 2" xfId="11579" xr:uid="{1AAF32DD-F4F7-4481-876C-C31E0E74264E}"/>
    <cellStyle name="Accent4 93 3" xfId="11578" xr:uid="{8DD7591E-D7AA-404A-98A9-AF8D5544A70A}"/>
    <cellStyle name="Accent4 94" xfId="929" xr:uid="{00000000-0005-0000-0000-00004C050000}"/>
    <cellStyle name="Accent4 94 2" xfId="2540" xr:uid="{00000000-0005-0000-0000-00004D050000}"/>
    <cellStyle name="Accent4 94 2 2" xfId="11581" xr:uid="{BDA8F732-6D51-47ED-8EBD-C6F5E2157C21}"/>
    <cellStyle name="Accent4 94 3" xfId="11580" xr:uid="{A2532B2E-162F-4638-97FF-B909E68EE0C6}"/>
    <cellStyle name="Accent4 95" xfId="930" xr:uid="{00000000-0005-0000-0000-00004E050000}"/>
    <cellStyle name="Accent4 95 2" xfId="2541" xr:uid="{00000000-0005-0000-0000-00004F050000}"/>
    <cellStyle name="Accent4 95 2 2" xfId="11583" xr:uid="{1F6CD823-4365-4F47-BDD7-041DD9E7B0E0}"/>
    <cellStyle name="Accent4 95 3" xfId="11582" xr:uid="{130D1396-6275-4D4E-B6AD-FDEB6236B8AB}"/>
    <cellStyle name="Accent4 96" xfId="931" xr:uid="{00000000-0005-0000-0000-000050050000}"/>
    <cellStyle name="Accent4 96 2" xfId="2542" xr:uid="{00000000-0005-0000-0000-000051050000}"/>
    <cellStyle name="Accent4 96 2 2" xfId="11585" xr:uid="{668EE9E6-D3F0-479A-B36A-6DCAE9CB1C15}"/>
    <cellStyle name="Accent4 96 3" xfId="11584" xr:uid="{A965CBE7-F328-4D2E-A8DF-93E33E5F626B}"/>
    <cellStyle name="Accent4 97" xfId="932" xr:uid="{00000000-0005-0000-0000-000052050000}"/>
    <cellStyle name="Accent4 97 2" xfId="2543" xr:uid="{00000000-0005-0000-0000-000053050000}"/>
    <cellStyle name="Accent4 97 2 2" xfId="11587" xr:uid="{A06536E0-C105-4BC5-889F-1AFB8F3AC212}"/>
    <cellStyle name="Accent4 97 3" xfId="11586" xr:uid="{40922239-4C45-4B48-9D10-B4A5A5352CD9}"/>
    <cellStyle name="Accent4 98" xfId="933" xr:uid="{00000000-0005-0000-0000-000054050000}"/>
    <cellStyle name="Accent4 98 2" xfId="2544" xr:uid="{00000000-0005-0000-0000-000055050000}"/>
    <cellStyle name="Accent4 98 2 2" xfId="11589" xr:uid="{04AC9F1F-73DD-4E19-8913-7ABCAF727318}"/>
    <cellStyle name="Accent4 98 3" xfId="11588" xr:uid="{37BC4CB2-3CA0-47C0-81A0-887F90FBB190}"/>
    <cellStyle name="Accent4 99" xfId="934" xr:uid="{00000000-0005-0000-0000-000056050000}"/>
    <cellStyle name="Accent4 99 2" xfId="2545" xr:uid="{00000000-0005-0000-0000-000057050000}"/>
    <cellStyle name="Accent4 99 2 2" xfId="11591" xr:uid="{F69D8F63-E15F-4FFB-876C-368609186C9C}"/>
    <cellStyle name="Accent4 99 3" xfId="11590" xr:uid="{FD6E2505-F110-4426-AA14-122445EF99A3}"/>
    <cellStyle name="Accent5" xfId="5100" builtinId="45" customBuiltin="1"/>
    <cellStyle name="Accent5 - 20 %" xfId="935" xr:uid="{00000000-0005-0000-0000-000058050000}"/>
    <cellStyle name="Accent5 - 20 % 2" xfId="2546" xr:uid="{00000000-0005-0000-0000-000059050000}"/>
    <cellStyle name="Accent5 - 20%" xfId="5233" xr:uid="{C4258533-25B3-4A7F-A304-B0297B304252}"/>
    <cellStyle name="Accent5 - 40 %" xfId="936" xr:uid="{00000000-0005-0000-0000-00005A050000}"/>
    <cellStyle name="Accent5 - 40 % 2" xfId="2547" xr:uid="{00000000-0005-0000-0000-00005B050000}"/>
    <cellStyle name="Accent5 - 40%" xfId="5234" xr:uid="{D4BEC0D8-169F-4292-8A84-7441101E127B}"/>
    <cellStyle name="Accent5 - 60 %" xfId="937" xr:uid="{00000000-0005-0000-0000-00005C050000}"/>
    <cellStyle name="Accent5 - 60 % 2" xfId="2548" xr:uid="{00000000-0005-0000-0000-00005D050000}"/>
    <cellStyle name="Accent5 - 60%" xfId="5235" xr:uid="{9755DBB5-E784-4C06-8144-1F69C79635EE}"/>
    <cellStyle name="Accent5 10" xfId="938" xr:uid="{00000000-0005-0000-0000-00005E050000}"/>
    <cellStyle name="Accent5 10 2" xfId="2549" xr:uid="{00000000-0005-0000-0000-00005F050000}"/>
    <cellStyle name="Accent5 10 2 2" xfId="11593" xr:uid="{93766E85-54FC-4A9C-AD4A-4A1DB2F1F2D6}"/>
    <cellStyle name="Accent5 10 3" xfId="11592" xr:uid="{4831F5D4-79CC-435C-A719-078474132908}"/>
    <cellStyle name="Accent5 100" xfId="939" xr:uid="{00000000-0005-0000-0000-000060050000}"/>
    <cellStyle name="Accent5 100 2" xfId="2550" xr:uid="{00000000-0005-0000-0000-000061050000}"/>
    <cellStyle name="Accent5 100 2 2" xfId="11595" xr:uid="{E2267505-9F88-47FE-A1E5-92F65FD2AAF7}"/>
    <cellStyle name="Accent5 100 3" xfId="11594" xr:uid="{118B29E3-B766-47C9-9D13-A5E6EAFFD075}"/>
    <cellStyle name="Accent5 101" xfId="940" xr:uid="{00000000-0005-0000-0000-000062050000}"/>
    <cellStyle name="Accent5 101 2" xfId="2551" xr:uid="{00000000-0005-0000-0000-000063050000}"/>
    <cellStyle name="Accent5 101 2 2" xfId="11597" xr:uid="{11576C44-CBC9-4751-9FC5-89D00CA1487A}"/>
    <cellStyle name="Accent5 101 3" xfId="11596" xr:uid="{8B019EA1-DCE2-4DAB-AAA3-A4D105458C9B}"/>
    <cellStyle name="Accent5 102" xfId="941" xr:uid="{00000000-0005-0000-0000-000064050000}"/>
    <cellStyle name="Accent5 102 2" xfId="2552" xr:uid="{00000000-0005-0000-0000-000065050000}"/>
    <cellStyle name="Accent5 102 2 2" xfId="11599" xr:uid="{E4D2A502-009A-4419-B96B-CA418758A1F3}"/>
    <cellStyle name="Accent5 102 3" xfId="11598" xr:uid="{430FF67E-629D-4551-BDBC-8D24A9204971}"/>
    <cellStyle name="Accent5 103" xfId="942" xr:uid="{00000000-0005-0000-0000-000066050000}"/>
    <cellStyle name="Accent5 103 2" xfId="2553" xr:uid="{00000000-0005-0000-0000-000067050000}"/>
    <cellStyle name="Accent5 103 2 2" xfId="11601" xr:uid="{F5DB0DF5-940E-45F9-ABA9-7126EB8D8124}"/>
    <cellStyle name="Accent5 103 3" xfId="11600" xr:uid="{B304B8CC-8FA4-471E-8571-805AD71D2F0F}"/>
    <cellStyle name="Accent5 104" xfId="943" xr:uid="{00000000-0005-0000-0000-000068050000}"/>
    <cellStyle name="Accent5 104 2" xfId="2554" xr:uid="{00000000-0005-0000-0000-000069050000}"/>
    <cellStyle name="Accent5 104 2 2" xfId="11603" xr:uid="{79A2BA31-1A13-4274-BC38-DEB1BF553255}"/>
    <cellStyle name="Accent5 104 3" xfId="11602" xr:uid="{B37A5DB8-40E0-4171-BE88-F91274E5A2B9}"/>
    <cellStyle name="Accent5 105" xfId="944" xr:uid="{00000000-0005-0000-0000-00006A050000}"/>
    <cellStyle name="Accent5 105 2" xfId="2555" xr:uid="{00000000-0005-0000-0000-00006B050000}"/>
    <cellStyle name="Accent5 105 2 2" xfId="11605" xr:uid="{37F2F291-7233-46DF-B4D8-ADB5D1D52E91}"/>
    <cellStyle name="Accent5 105 3" xfId="11604" xr:uid="{AE1C4E6F-777C-458C-BD28-3D7DCE803BE4}"/>
    <cellStyle name="Accent5 106" xfId="945" xr:uid="{00000000-0005-0000-0000-00006C050000}"/>
    <cellStyle name="Accent5 106 2" xfId="2556" xr:uid="{00000000-0005-0000-0000-00006D050000}"/>
    <cellStyle name="Accent5 106 2 2" xfId="11607" xr:uid="{7B0B7390-7232-4453-B6B2-E20C6C77C307}"/>
    <cellStyle name="Accent5 106 3" xfId="11606" xr:uid="{793009BB-4694-4822-8DF9-66AB9D6F3F8B}"/>
    <cellStyle name="Accent5 107" xfId="946" xr:uid="{00000000-0005-0000-0000-00006E050000}"/>
    <cellStyle name="Accent5 107 2" xfId="2557" xr:uid="{00000000-0005-0000-0000-00006F050000}"/>
    <cellStyle name="Accent5 107 2 2" xfId="11609" xr:uid="{1E420B34-628A-44C3-8E14-337E8FAAB9C5}"/>
    <cellStyle name="Accent5 107 3" xfId="11608" xr:uid="{A9B9E990-947D-42C3-B21A-F8271329ACF0}"/>
    <cellStyle name="Accent5 108" xfId="947" xr:uid="{00000000-0005-0000-0000-000070050000}"/>
    <cellStyle name="Accent5 108 2" xfId="2558" xr:uid="{00000000-0005-0000-0000-000071050000}"/>
    <cellStyle name="Accent5 108 2 2" xfId="11611" xr:uid="{ABE5102B-3D15-4FDD-B75E-7602A184DC4A}"/>
    <cellStyle name="Accent5 108 3" xfId="11610" xr:uid="{F5707725-6E9C-4B62-9680-DE1EB46B6488}"/>
    <cellStyle name="Accent5 109" xfId="948" xr:uid="{00000000-0005-0000-0000-000072050000}"/>
    <cellStyle name="Accent5 109 2" xfId="2559" xr:uid="{00000000-0005-0000-0000-000073050000}"/>
    <cellStyle name="Accent5 109 2 2" xfId="11613" xr:uid="{5F45882E-0233-41C7-B450-754804E6D77E}"/>
    <cellStyle name="Accent5 109 3" xfId="11612" xr:uid="{D0F29EFB-7BFD-400A-A4F5-D589FB49B9D9}"/>
    <cellStyle name="Accent5 11" xfId="949" xr:uid="{00000000-0005-0000-0000-000074050000}"/>
    <cellStyle name="Accent5 11 2" xfId="2560" xr:uid="{00000000-0005-0000-0000-000075050000}"/>
    <cellStyle name="Accent5 11 2 2" xfId="11615" xr:uid="{E3AF4DCD-6C3E-44E5-A103-1E980EEA5975}"/>
    <cellStyle name="Accent5 11 3" xfId="11614" xr:uid="{15A5C7B8-8931-4BA4-9D7F-CA19BF56DDB0}"/>
    <cellStyle name="Accent5 110" xfId="950" xr:uid="{00000000-0005-0000-0000-000076050000}"/>
    <cellStyle name="Accent5 110 2" xfId="2561" xr:uid="{00000000-0005-0000-0000-000077050000}"/>
    <cellStyle name="Accent5 110 2 2" xfId="11617" xr:uid="{1E9CD326-06ED-4AF3-8D50-0F785AA262F2}"/>
    <cellStyle name="Accent5 110 3" xfId="11616" xr:uid="{AEC42D83-2CDF-4005-9CD7-7DE8CE2D562B}"/>
    <cellStyle name="Accent5 111" xfId="951" xr:uid="{00000000-0005-0000-0000-000078050000}"/>
    <cellStyle name="Accent5 111 2" xfId="2562" xr:uid="{00000000-0005-0000-0000-000079050000}"/>
    <cellStyle name="Accent5 111 2 2" xfId="11619" xr:uid="{2A86B112-DFFE-4CB1-A981-87DB3300581D}"/>
    <cellStyle name="Accent5 111 3" xfId="11618" xr:uid="{16706F1D-E9C0-4580-BBF5-96EF1ADD18E9}"/>
    <cellStyle name="Accent5 112" xfId="952" xr:uid="{00000000-0005-0000-0000-00007A050000}"/>
    <cellStyle name="Accent5 112 2" xfId="2563" xr:uid="{00000000-0005-0000-0000-00007B050000}"/>
    <cellStyle name="Accent5 112 2 2" xfId="11621" xr:uid="{45DA003D-D6FB-4492-9200-A250546FDEBC}"/>
    <cellStyle name="Accent5 112 3" xfId="11620" xr:uid="{CC6E6081-4322-42C4-9B1C-E82CEDAE0702}"/>
    <cellStyle name="Accent5 113" xfId="953" xr:uid="{00000000-0005-0000-0000-00007C050000}"/>
    <cellStyle name="Accent5 113 2" xfId="2564" xr:uid="{00000000-0005-0000-0000-00007D050000}"/>
    <cellStyle name="Accent5 113 2 2" xfId="11623" xr:uid="{5695D1C9-9C05-429B-A1FC-A5532F6D43AB}"/>
    <cellStyle name="Accent5 113 3" xfId="11622" xr:uid="{1EE3462B-4022-4531-BCAA-81541976B9D8}"/>
    <cellStyle name="Accent5 114" xfId="954" xr:uid="{00000000-0005-0000-0000-00007E050000}"/>
    <cellStyle name="Accent5 114 2" xfId="2565" xr:uid="{00000000-0005-0000-0000-00007F050000}"/>
    <cellStyle name="Accent5 114 2 2" xfId="11625" xr:uid="{DC137C73-B499-4916-ABEC-E8B09F5FEF7C}"/>
    <cellStyle name="Accent5 114 3" xfId="11624" xr:uid="{4503CA8D-9FFA-4E58-97EC-040B594808A5}"/>
    <cellStyle name="Accent5 115" xfId="955" xr:uid="{00000000-0005-0000-0000-000080050000}"/>
    <cellStyle name="Accent5 115 2" xfId="2566" xr:uid="{00000000-0005-0000-0000-000081050000}"/>
    <cellStyle name="Accent5 115 2 2" xfId="11627" xr:uid="{018D0E46-7316-4D1C-8FC5-47D2B455CAFD}"/>
    <cellStyle name="Accent5 115 3" xfId="11626" xr:uid="{941A972D-8541-4561-B23A-0FCCD510D927}"/>
    <cellStyle name="Accent5 116" xfId="956" xr:uid="{00000000-0005-0000-0000-000082050000}"/>
    <cellStyle name="Accent5 116 2" xfId="2567" xr:uid="{00000000-0005-0000-0000-000083050000}"/>
    <cellStyle name="Accent5 116 2 2" xfId="11629" xr:uid="{F43F41DE-4628-4D55-9DD1-0F6365B0DEAB}"/>
    <cellStyle name="Accent5 116 3" xfId="11628" xr:uid="{C2F1285E-BA60-4088-8471-506F2BA9D442}"/>
    <cellStyle name="Accent5 117" xfId="957" xr:uid="{00000000-0005-0000-0000-000084050000}"/>
    <cellStyle name="Accent5 117 2" xfId="2568" xr:uid="{00000000-0005-0000-0000-000085050000}"/>
    <cellStyle name="Accent5 117 2 2" xfId="11631" xr:uid="{C084DDE6-9D5D-4057-AEDF-77530E65F2F9}"/>
    <cellStyle name="Accent5 117 3" xfId="11630" xr:uid="{F4E7E164-7CA8-4FD2-9F92-C543EB68987C}"/>
    <cellStyle name="Accent5 118" xfId="958" xr:uid="{00000000-0005-0000-0000-000086050000}"/>
    <cellStyle name="Accent5 118 2" xfId="2569" xr:uid="{00000000-0005-0000-0000-000087050000}"/>
    <cellStyle name="Accent5 118 2 2" xfId="11633" xr:uid="{351ED39B-A3FF-4CAC-B712-63CF03B14685}"/>
    <cellStyle name="Accent5 118 3" xfId="11632" xr:uid="{DF94DCDC-CCCF-4970-9838-AE896B9F7D30}"/>
    <cellStyle name="Accent5 119" xfId="959" xr:uid="{00000000-0005-0000-0000-000088050000}"/>
    <cellStyle name="Accent5 119 2" xfId="2570" xr:uid="{00000000-0005-0000-0000-000089050000}"/>
    <cellStyle name="Accent5 119 2 2" xfId="11635" xr:uid="{A357C3EA-385C-4C27-B977-1A4A910E569C}"/>
    <cellStyle name="Accent5 119 3" xfId="11634" xr:uid="{1DB0BF81-9D94-44E4-90DF-48C96F39B89E}"/>
    <cellStyle name="Accent5 12" xfId="960" xr:uid="{00000000-0005-0000-0000-00008A050000}"/>
    <cellStyle name="Accent5 12 2" xfId="2571" xr:uid="{00000000-0005-0000-0000-00008B050000}"/>
    <cellStyle name="Accent5 12 2 2" xfId="11637" xr:uid="{6A487502-2054-4A42-A560-6B159621C846}"/>
    <cellStyle name="Accent5 12 3" xfId="11636" xr:uid="{EA0D8C00-750F-482F-AEBB-B273286B40BE}"/>
    <cellStyle name="Accent5 120" xfId="961" xr:uid="{00000000-0005-0000-0000-00008C050000}"/>
    <cellStyle name="Accent5 120 2" xfId="2572" xr:uid="{00000000-0005-0000-0000-00008D050000}"/>
    <cellStyle name="Accent5 120 2 2" xfId="11639" xr:uid="{409911A0-D067-41D7-8E0B-CE1250E72628}"/>
    <cellStyle name="Accent5 120 3" xfId="11638" xr:uid="{59ECFD46-8B24-4143-871C-17B6319362F4}"/>
    <cellStyle name="Accent5 121" xfId="962" xr:uid="{00000000-0005-0000-0000-00008E050000}"/>
    <cellStyle name="Accent5 121 2" xfId="2573" xr:uid="{00000000-0005-0000-0000-00008F050000}"/>
    <cellStyle name="Accent5 121 2 2" xfId="11641" xr:uid="{33CD6217-6E0B-41AE-8794-E0D39382EB71}"/>
    <cellStyle name="Accent5 121 3" xfId="11640" xr:uid="{69E1E6D8-C669-478F-A12B-11CD64EA48A2}"/>
    <cellStyle name="Accent5 122" xfId="963" xr:uid="{00000000-0005-0000-0000-000090050000}"/>
    <cellStyle name="Accent5 122 2" xfId="2574" xr:uid="{00000000-0005-0000-0000-000091050000}"/>
    <cellStyle name="Accent5 122 2 2" xfId="11643" xr:uid="{CABE8CF9-7CEE-4A76-9F7E-1ACE85F6C19A}"/>
    <cellStyle name="Accent5 122 3" xfId="11642" xr:uid="{2494EF70-B1AC-4543-92FC-2B297309134D}"/>
    <cellStyle name="Accent5 123" xfId="964" xr:uid="{00000000-0005-0000-0000-000092050000}"/>
    <cellStyle name="Accent5 123 2" xfId="2575" xr:uid="{00000000-0005-0000-0000-000093050000}"/>
    <cellStyle name="Accent5 123 2 2" xfId="11645" xr:uid="{B4992EC8-A544-4872-8F6C-B0C5DBC29EB7}"/>
    <cellStyle name="Accent5 123 3" xfId="11644" xr:uid="{D08D9B32-DCD7-4A47-A710-C724E11B04E5}"/>
    <cellStyle name="Accent5 124" xfId="965" xr:uid="{00000000-0005-0000-0000-000094050000}"/>
    <cellStyle name="Accent5 124 2" xfId="2576" xr:uid="{00000000-0005-0000-0000-000095050000}"/>
    <cellStyle name="Accent5 124 2 2" xfId="11647" xr:uid="{2156F793-E5A3-41E8-B433-F158FCB9BA99}"/>
    <cellStyle name="Accent5 124 3" xfId="11646" xr:uid="{DC97AFF8-B901-4793-BCDD-E019E67E29F7}"/>
    <cellStyle name="Accent5 125" xfId="966" xr:uid="{00000000-0005-0000-0000-000096050000}"/>
    <cellStyle name="Accent5 125 2" xfId="2577" xr:uid="{00000000-0005-0000-0000-000097050000}"/>
    <cellStyle name="Accent5 125 2 2" xfId="11649" xr:uid="{97B013D4-79B3-4385-B13E-2C075D777AB9}"/>
    <cellStyle name="Accent5 125 3" xfId="11648" xr:uid="{9099EBF6-77CE-493A-AFD9-D58D90D7FE6A}"/>
    <cellStyle name="Accent5 126" xfId="967" xr:uid="{00000000-0005-0000-0000-000098050000}"/>
    <cellStyle name="Accent5 126 2" xfId="2578" xr:uid="{00000000-0005-0000-0000-000099050000}"/>
    <cellStyle name="Accent5 126 2 2" xfId="11651" xr:uid="{B8F10A54-DEF5-4219-9547-059E35B1F730}"/>
    <cellStyle name="Accent5 126 3" xfId="11650" xr:uid="{588BE512-B2D6-4E0E-A9F8-98E8214CEE14}"/>
    <cellStyle name="Accent5 127" xfId="968" xr:uid="{00000000-0005-0000-0000-00009A050000}"/>
    <cellStyle name="Accent5 127 2" xfId="2579" xr:uid="{00000000-0005-0000-0000-00009B050000}"/>
    <cellStyle name="Accent5 127 2 2" xfId="11653" xr:uid="{51360C33-EEC9-4A5C-ACD6-1326C856B799}"/>
    <cellStyle name="Accent5 127 3" xfId="11652" xr:uid="{89D4F931-5BDE-4D1A-88C9-8030A06AD2A7}"/>
    <cellStyle name="Accent5 128" xfId="969" xr:uid="{00000000-0005-0000-0000-00009C050000}"/>
    <cellStyle name="Accent5 128 2" xfId="2580" xr:uid="{00000000-0005-0000-0000-00009D050000}"/>
    <cellStyle name="Accent5 128 2 2" xfId="11655" xr:uid="{7544801D-6B24-4546-B23F-6EEEB367088E}"/>
    <cellStyle name="Accent5 128 3" xfId="11654" xr:uid="{7F9E6621-2B8B-4E89-8995-AEE6D462BED3}"/>
    <cellStyle name="Accent5 129" xfId="970" xr:uid="{00000000-0005-0000-0000-00009E050000}"/>
    <cellStyle name="Accent5 129 2" xfId="2581" xr:uid="{00000000-0005-0000-0000-00009F050000}"/>
    <cellStyle name="Accent5 129 2 2" xfId="11657" xr:uid="{9EFB3C4A-61D1-4495-91BA-A38EC7F5FE95}"/>
    <cellStyle name="Accent5 129 3" xfId="11656" xr:uid="{FA334116-23A2-4FF7-A002-F4E6AF1FE5FE}"/>
    <cellStyle name="Accent5 13" xfId="971" xr:uid="{00000000-0005-0000-0000-0000A0050000}"/>
    <cellStyle name="Accent5 13 2" xfId="2582" xr:uid="{00000000-0005-0000-0000-0000A1050000}"/>
    <cellStyle name="Accent5 13 2 2" xfId="11659" xr:uid="{AEFC732B-DA3E-4F7E-8968-A541299BAF16}"/>
    <cellStyle name="Accent5 13 3" xfId="11658" xr:uid="{5A87B645-104D-4DC5-BE91-E1A7D10F70D0}"/>
    <cellStyle name="Accent5 130" xfId="972" xr:uid="{00000000-0005-0000-0000-0000A2050000}"/>
    <cellStyle name="Accent5 130 2" xfId="2583" xr:uid="{00000000-0005-0000-0000-0000A3050000}"/>
    <cellStyle name="Accent5 130 2 2" xfId="11661" xr:uid="{D239C791-E18D-4EF7-B6F3-4F6ADA89985F}"/>
    <cellStyle name="Accent5 130 3" xfId="11660" xr:uid="{78794B42-FDF3-4B81-918F-D937A7EDD66A}"/>
    <cellStyle name="Accent5 131" xfId="973" xr:uid="{00000000-0005-0000-0000-0000A4050000}"/>
    <cellStyle name="Accent5 131 2" xfId="2584" xr:uid="{00000000-0005-0000-0000-0000A5050000}"/>
    <cellStyle name="Accent5 131 2 2" xfId="11663" xr:uid="{A8ABB6DB-1921-49A2-9F52-59B76B0FF2BD}"/>
    <cellStyle name="Accent5 131 3" xfId="11662" xr:uid="{AEAC5481-0E06-4AD0-B2C1-EFC4367A613D}"/>
    <cellStyle name="Accent5 132" xfId="974" xr:uid="{00000000-0005-0000-0000-0000A6050000}"/>
    <cellStyle name="Accent5 132 2" xfId="2585" xr:uid="{00000000-0005-0000-0000-0000A7050000}"/>
    <cellStyle name="Accent5 132 2 2" xfId="11665" xr:uid="{13748096-EE24-49D3-A1EA-780A3481AD4E}"/>
    <cellStyle name="Accent5 132 3" xfId="11664" xr:uid="{C6D6399B-F921-4457-A775-A1CD7F002208}"/>
    <cellStyle name="Accent5 133" xfId="975" xr:uid="{00000000-0005-0000-0000-0000A8050000}"/>
    <cellStyle name="Accent5 133 2" xfId="2586" xr:uid="{00000000-0005-0000-0000-0000A9050000}"/>
    <cellStyle name="Accent5 133 2 2" xfId="11667" xr:uid="{C5619840-EA12-4B7C-8B19-5CC206EB6582}"/>
    <cellStyle name="Accent5 133 3" xfId="11666" xr:uid="{349CB973-73C6-46F2-B0F3-8A4309B7770E}"/>
    <cellStyle name="Accent5 134" xfId="976" xr:uid="{00000000-0005-0000-0000-0000AA050000}"/>
    <cellStyle name="Accent5 134 2" xfId="2587" xr:uid="{00000000-0005-0000-0000-0000AB050000}"/>
    <cellStyle name="Accent5 134 2 2" xfId="11669" xr:uid="{8D72C574-FE43-4A02-AC40-FCD6B1921116}"/>
    <cellStyle name="Accent5 134 3" xfId="11668" xr:uid="{ECEC6D40-7B89-4C25-A0BD-F7EB7155C8E8}"/>
    <cellStyle name="Accent5 135" xfId="977" xr:uid="{00000000-0005-0000-0000-0000AC050000}"/>
    <cellStyle name="Accent5 135 2" xfId="2588" xr:uid="{00000000-0005-0000-0000-0000AD050000}"/>
    <cellStyle name="Accent5 135 2 2" xfId="11671" xr:uid="{BA7FDAA8-9CC4-4DD9-896F-38ECEE25E7C5}"/>
    <cellStyle name="Accent5 135 3" xfId="11670" xr:uid="{207F87FD-1501-4F37-875D-E3CCDD036124}"/>
    <cellStyle name="Accent5 136" xfId="978" xr:uid="{00000000-0005-0000-0000-0000AE050000}"/>
    <cellStyle name="Accent5 136 2" xfId="2589" xr:uid="{00000000-0005-0000-0000-0000AF050000}"/>
    <cellStyle name="Accent5 136 2 2" xfId="11673" xr:uid="{DCDB1B50-D9AD-40DD-B4AF-489E3D4F66AB}"/>
    <cellStyle name="Accent5 136 3" xfId="11672" xr:uid="{0869248D-D00B-4915-8CCD-002E843683FD}"/>
    <cellStyle name="Accent5 137" xfId="979" xr:uid="{00000000-0005-0000-0000-0000B0050000}"/>
    <cellStyle name="Accent5 137 2" xfId="2590" xr:uid="{00000000-0005-0000-0000-0000B1050000}"/>
    <cellStyle name="Accent5 137 2 2" xfId="11675" xr:uid="{FBB18CCC-9FF5-4879-AE32-A57BC2DAE505}"/>
    <cellStyle name="Accent5 137 3" xfId="11674" xr:uid="{4DEAF2BD-AFF2-46DD-AA71-657C27142941}"/>
    <cellStyle name="Accent5 138" xfId="980" xr:uid="{00000000-0005-0000-0000-0000B2050000}"/>
    <cellStyle name="Accent5 138 2" xfId="2591" xr:uid="{00000000-0005-0000-0000-0000B3050000}"/>
    <cellStyle name="Accent5 138 2 2" xfId="11677" xr:uid="{A683F9E6-E1A1-4253-96B0-7910B6519923}"/>
    <cellStyle name="Accent5 138 3" xfId="11676" xr:uid="{A0BCD6BB-BDEB-4446-9CD5-EAE92C71B23C}"/>
    <cellStyle name="Accent5 139" xfId="981" xr:uid="{00000000-0005-0000-0000-0000B4050000}"/>
    <cellStyle name="Accent5 139 2" xfId="2592" xr:uid="{00000000-0005-0000-0000-0000B5050000}"/>
    <cellStyle name="Accent5 139 2 2" xfId="11679" xr:uid="{9D518760-DF85-442C-9A6C-6B44B8164A2C}"/>
    <cellStyle name="Accent5 139 3" xfId="11678" xr:uid="{23664772-9B14-4AAE-AFFA-F28C01DDE4EA}"/>
    <cellStyle name="Accent5 14" xfId="982" xr:uid="{00000000-0005-0000-0000-0000B6050000}"/>
    <cellStyle name="Accent5 14 2" xfId="2593" xr:uid="{00000000-0005-0000-0000-0000B7050000}"/>
    <cellStyle name="Accent5 14 2 2" xfId="11681" xr:uid="{B1BA01EE-3F0C-46FE-8984-8F4A5A6F826D}"/>
    <cellStyle name="Accent5 14 3" xfId="11680" xr:uid="{A50CE798-433B-4C02-A35E-4A1FB1573E72}"/>
    <cellStyle name="Accent5 15" xfId="983" xr:uid="{00000000-0005-0000-0000-0000B8050000}"/>
    <cellStyle name="Accent5 15 2" xfId="2594" xr:uid="{00000000-0005-0000-0000-0000B9050000}"/>
    <cellStyle name="Accent5 15 2 2" xfId="11683" xr:uid="{696D0F24-98FA-4FE6-B0BB-B7FDF3FD44BF}"/>
    <cellStyle name="Accent5 15 3" xfId="11682" xr:uid="{EF48289A-72E0-431E-A1B7-8BC7EECE7FAA}"/>
    <cellStyle name="Accent5 16" xfId="984" xr:uid="{00000000-0005-0000-0000-0000BA050000}"/>
    <cellStyle name="Accent5 16 2" xfId="2595" xr:uid="{00000000-0005-0000-0000-0000BB050000}"/>
    <cellStyle name="Accent5 16 2 2" xfId="11685" xr:uid="{90F05CFD-5EA4-4B33-8D79-0A052B3A32E3}"/>
    <cellStyle name="Accent5 16 3" xfId="11684" xr:uid="{E1E5AB9B-B2D9-4898-B7CC-A4B1074CD5FD}"/>
    <cellStyle name="Accent5 17" xfId="985" xr:uid="{00000000-0005-0000-0000-0000BC050000}"/>
    <cellStyle name="Accent5 17 2" xfId="2596" xr:uid="{00000000-0005-0000-0000-0000BD050000}"/>
    <cellStyle name="Accent5 17 2 2" xfId="11687" xr:uid="{247AB669-1F24-4358-B5D1-E66ADEABFA11}"/>
    <cellStyle name="Accent5 17 3" xfId="11686" xr:uid="{5047A5EF-F81D-4B96-8605-FB6DF2D06EC4}"/>
    <cellStyle name="Accent5 18" xfId="986" xr:uid="{00000000-0005-0000-0000-0000BE050000}"/>
    <cellStyle name="Accent5 18 2" xfId="2597" xr:uid="{00000000-0005-0000-0000-0000BF050000}"/>
    <cellStyle name="Accent5 18 2 2" xfId="11689" xr:uid="{C6BB4725-141B-42B2-A4B0-1C7BBFE5371A}"/>
    <cellStyle name="Accent5 18 3" xfId="11688" xr:uid="{627DE4CB-0B47-4035-90DC-28FCDC0BCE24}"/>
    <cellStyle name="Accent5 19" xfId="987" xr:uid="{00000000-0005-0000-0000-0000C0050000}"/>
    <cellStyle name="Accent5 19 2" xfId="2598" xr:uid="{00000000-0005-0000-0000-0000C1050000}"/>
    <cellStyle name="Accent5 19 2 2" xfId="11691" xr:uid="{F166875B-753F-4BF8-BB54-94183E06C046}"/>
    <cellStyle name="Accent5 19 3" xfId="11690" xr:uid="{C75C0298-F867-47D7-8BFE-3C41267C0238}"/>
    <cellStyle name="Accent5 2" xfId="988" xr:uid="{00000000-0005-0000-0000-0000C2050000}"/>
    <cellStyle name="Accent5 2 2" xfId="2599" xr:uid="{00000000-0005-0000-0000-0000C3050000}"/>
    <cellStyle name="Accent5 2 2 2" xfId="11693" xr:uid="{176A8FB6-CD8E-493E-81E5-B0AE8FC56F47}"/>
    <cellStyle name="Accent5 2 3" xfId="5236" xr:uid="{B6B6B650-255C-4E08-A508-D852934CF888}"/>
    <cellStyle name="Accent5 2 4" xfId="11692" xr:uid="{A269D2ED-D7BF-4CBC-91CF-3AE12D03F0E6}"/>
    <cellStyle name="Accent5 20" xfId="989" xr:uid="{00000000-0005-0000-0000-0000C4050000}"/>
    <cellStyle name="Accent5 20 2" xfId="2600" xr:uid="{00000000-0005-0000-0000-0000C5050000}"/>
    <cellStyle name="Accent5 20 2 2" xfId="11695" xr:uid="{1589E876-7C36-43EE-B514-CA4A3D403680}"/>
    <cellStyle name="Accent5 20 3" xfId="11694" xr:uid="{54AF235C-0E47-431F-8F41-F936B33AE409}"/>
    <cellStyle name="Accent5 21" xfId="990" xr:uid="{00000000-0005-0000-0000-0000C6050000}"/>
    <cellStyle name="Accent5 21 2" xfId="2601" xr:uid="{00000000-0005-0000-0000-0000C7050000}"/>
    <cellStyle name="Accent5 21 2 2" xfId="11697" xr:uid="{0696765B-2E7E-4472-A7B2-E88FAC035327}"/>
    <cellStyle name="Accent5 21 3" xfId="11696" xr:uid="{7609E479-8E17-4EC8-BB76-6C0F8067C8C7}"/>
    <cellStyle name="Accent5 22" xfId="991" xr:uid="{00000000-0005-0000-0000-0000C8050000}"/>
    <cellStyle name="Accent5 22 2" xfId="2602" xr:uid="{00000000-0005-0000-0000-0000C9050000}"/>
    <cellStyle name="Accent5 22 2 2" xfId="11699" xr:uid="{CFEE6EC4-B4D9-4C7C-9AC9-BD091E2E7C5E}"/>
    <cellStyle name="Accent5 22 3" xfId="11698" xr:uid="{89ABF0CE-EAEE-4F47-ACDD-C9899686745F}"/>
    <cellStyle name="Accent5 23" xfId="992" xr:uid="{00000000-0005-0000-0000-0000CA050000}"/>
    <cellStyle name="Accent5 23 2" xfId="2603" xr:uid="{00000000-0005-0000-0000-0000CB050000}"/>
    <cellStyle name="Accent5 23 2 2" xfId="11701" xr:uid="{58EF8A57-23A8-4325-8E83-E7DE50507B84}"/>
    <cellStyle name="Accent5 23 3" xfId="11700" xr:uid="{F5C9E186-569F-4782-B18C-A0C89BDEE860}"/>
    <cellStyle name="Accent5 24" xfId="993" xr:uid="{00000000-0005-0000-0000-0000CC050000}"/>
    <cellStyle name="Accent5 24 2" xfId="2604" xr:uid="{00000000-0005-0000-0000-0000CD050000}"/>
    <cellStyle name="Accent5 24 2 2" xfId="11703" xr:uid="{F1BCCB06-6A37-4416-889A-B73EEA947D4A}"/>
    <cellStyle name="Accent5 24 3" xfId="11702" xr:uid="{93FC65E8-BE20-4DFA-869E-308A5C832E64}"/>
    <cellStyle name="Accent5 25" xfId="994" xr:uid="{00000000-0005-0000-0000-0000CE050000}"/>
    <cellStyle name="Accent5 25 2" xfId="2605" xr:uid="{00000000-0005-0000-0000-0000CF050000}"/>
    <cellStyle name="Accent5 25 2 2" xfId="11705" xr:uid="{DABB0DC8-00B3-44A9-BE17-1B1FD1183C88}"/>
    <cellStyle name="Accent5 25 3" xfId="11704" xr:uid="{7B827C3B-337B-45EB-8CC9-6E472B89675D}"/>
    <cellStyle name="Accent5 26" xfId="995" xr:uid="{00000000-0005-0000-0000-0000D0050000}"/>
    <cellStyle name="Accent5 26 2" xfId="2606" xr:uid="{00000000-0005-0000-0000-0000D1050000}"/>
    <cellStyle name="Accent5 26 2 2" xfId="11707" xr:uid="{CF119ABA-F23F-479D-88CF-FC53E68D90E2}"/>
    <cellStyle name="Accent5 26 3" xfId="11706" xr:uid="{13BA2AA1-CC29-486A-A9DD-7DB5DEA34507}"/>
    <cellStyle name="Accent5 27" xfId="996" xr:uid="{00000000-0005-0000-0000-0000D2050000}"/>
    <cellStyle name="Accent5 27 2" xfId="2607" xr:uid="{00000000-0005-0000-0000-0000D3050000}"/>
    <cellStyle name="Accent5 27 2 2" xfId="11709" xr:uid="{ED14DC8A-E46C-4D74-A90A-1F07904C527B}"/>
    <cellStyle name="Accent5 27 3" xfId="11708" xr:uid="{06FD43BB-D8B6-4A2E-96F9-D3C917626EE0}"/>
    <cellStyle name="Accent5 28" xfId="997" xr:uid="{00000000-0005-0000-0000-0000D4050000}"/>
    <cellStyle name="Accent5 28 2" xfId="2608" xr:uid="{00000000-0005-0000-0000-0000D5050000}"/>
    <cellStyle name="Accent5 28 2 2" xfId="11711" xr:uid="{A950C070-5C62-4759-BBA4-FF5267EB1DBE}"/>
    <cellStyle name="Accent5 28 3" xfId="11710" xr:uid="{74BAE718-6BEE-4AAF-9714-C292BAC0E772}"/>
    <cellStyle name="Accent5 29" xfId="998" xr:uid="{00000000-0005-0000-0000-0000D6050000}"/>
    <cellStyle name="Accent5 29 2" xfId="2609" xr:uid="{00000000-0005-0000-0000-0000D7050000}"/>
    <cellStyle name="Accent5 29 2 2" xfId="11713" xr:uid="{E479B26F-0F66-4360-8612-E9311729093B}"/>
    <cellStyle name="Accent5 29 3" xfId="11712" xr:uid="{944C1A28-88CF-4B20-B443-3561B0310370}"/>
    <cellStyle name="Accent5 3" xfId="999" xr:uid="{00000000-0005-0000-0000-0000D8050000}"/>
    <cellStyle name="Accent5 3 2" xfId="2610" xr:uid="{00000000-0005-0000-0000-0000D9050000}"/>
    <cellStyle name="Accent5 3 2 2" xfId="11715" xr:uid="{7B9DAC8F-AF67-46AB-A718-64FF02F4CFB6}"/>
    <cellStyle name="Accent5 3 3" xfId="11714" xr:uid="{924F8E4E-541E-4A9C-86FA-53CA2BC0A4DF}"/>
    <cellStyle name="Accent5 30" xfId="1000" xr:uid="{00000000-0005-0000-0000-0000DA050000}"/>
    <cellStyle name="Accent5 30 2" xfId="2611" xr:uid="{00000000-0005-0000-0000-0000DB050000}"/>
    <cellStyle name="Accent5 30 2 2" xfId="11717" xr:uid="{469D1BCB-D9DF-43CE-8880-2C15A72C8BBD}"/>
    <cellStyle name="Accent5 30 3" xfId="11716" xr:uid="{9B4B89EA-5FE7-4DEB-82F4-BFB3F3133911}"/>
    <cellStyle name="Accent5 31" xfId="1001" xr:uid="{00000000-0005-0000-0000-0000DC050000}"/>
    <cellStyle name="Accent5 31 2" xfId="2612" xr:uid="{00000000-0005-0000-0000-0000DD050000}"/>
    <cellStyle name="Accent5 31 2 2" xfId="11719" xr:uid="{116F77EE-91C6-43D4-AAD2-7AA587FF1612}"/>
    <cellStyle name="Accent5 31 3" xfId="11718" xr:uid="{0FA030EF-5BBB-4CC1-9912-A6325677A77F}"/>
    <cellStyle name="Accent5 32" xfId="1002" xr:uid="{00000000-0005-0000-0000-0000DE050000}"/>
    <cellStyle name="Accent5 32 2" xfId="2613" xr:uid="{00000000-0005-0000-0000-0000DF050000}"/>
    <cellStyle name="Accent5 32 2 2" xfId="11721" xr:uid="{A5F63760-6501-474C-B456-AB3FD5224A63}"/>
    <cellStyle name="Accent5 32 3" xfId="11720" xr:uid="{7B8A3635-DA13-4057-8FC2-08845D731BC0}"/>
    <cellStyle name="Accent5 33" xfId="1003" xr:uid="{00000000-0005-0000-0000-0000E0050000}"/>
    <cellStyle name="Accent5 33 2" xfId="2614" xr:uid="{00000000-0005-0000-0000-0000E1050000}"/>
    <cellStyle name="Accent5 33 2 2" xfId="11723" xr:uid="{19B39BF3-F6DC-4385-91C1-D1206C10AE70}"/>
    <cellStyle name="Accent5 33 3" xfId="11722" xr:uid="{4D8B410A-AFAC-4286-AD9D-D41491CA76CB}"/>
    <cellStyle name="Accent5 34" xfId="1004" xr:uid="{00000000-0005-0000-0000-0000E2050000}"/>
    <cellStyle name="Accent5 34 2" xfId="2615" xr:uid="{00000000-0005-0000-0000-0000E3050000}"/>
    <cellStyle name="Accent5 34 2 2" xfId="11725" xr:uid="{BC6E6D94-49FF-4182-B198-8D2FC1969EBF}"/>
    <cellStyle name="Accent5 34 3" xfId="11724" xr:uid="{4C508FB8-091C-4F85-AAF8-63F0270433DC}"/>
    <cellStyle name="Accent5 35" xfId="1005" xr:uid="{00000000-0005-0000-0000-0000E4050000}"/>
    <cellStyle name="Accent5 35 2" xfId="2616" xr:uid="{00000000-0005-0000-0000-0000E5050000}"/>
    <cellStyle name="Accent5 35 2 2" xfId="11727" xr:uid="{081651EB-6476-40E1-9248-5B8699DC3CE3}"/>
    <cellStyle name="Accent5 35 3" xfId="11726" xr:uid="{1E4EC4B0-89B9-4382-B69B-12F7206118D7}"/>
    <cellStyle name="Accent5 36" xfId="1006" xr:uid="{00000000-0005-0000-0000-0000E6050000}"/>
    <cellStyle name="Accent5 36 2" xfId="2617" xr:uid="{00000000-0005-0000-0000-0000E7050000}"/>
    <cellStyle name="Accent5 36 2 2" xfId="11729" xr:uid="{29AD7D03-4058-4D88-B522-8619B6116FFD}"/>
    <cellStyle name="Accent5 36 3" xfId="11728" xr:uid="{F73F4DFD-BE2A-4CD1-A9D1-D8B734C7D7BA}"/>
    <cellStyle name="Accent5 37" xfId="1007" xr:uid="{00000000-0005-0000-0000-0000E8050000}"/>
    <cellStyle name="Accent5 37 2" xfId="2618" xr:uid="{00000000-0005-0000-0000-0000E9050000}"/>
    <cellStyle name="Accent5 37 2 2" xfId="11731" xr:uid="{D9AA0C33-2A5B-4441-A088-F85B115CA70B}"/>
    <cellStyle name="Accent5 37 3" xfId="11730" xr:uid="{49EFB3CC-46A5-4EBA-8161-CFE6FCBD7671}"/>
    <cellStyle name="Accent5 38" xfId="1008" xr:uid="{00000000-0005-0000-0000-0000EA050000}"/>
    <cellStyle name="Accent5 38 2" xfId="2619" xr:uid="{00000000-0005-0000-0000-0000EB050000}"/>
    <cellStyle name="Accent5 38 2 2" xfId="11733" xr:uid="{96219F3E-F965-4D21-90D2-9E5435433BCE}"/>
    <cellStyle name="Accent5 38 3" xfId="11732" xr:uid="{9A202557-1AA8-4DCA-982D-5F656BB8C2C5}"/>
    <cellStyle name="Accent5 39" xfId="1009" xr:uid="{00000000-0005-0000-0000-0000EC050000}"/>
    <cellStyle name="Accent5 39 2" xfId="2620" xr:uid="{00000000-0005-0000-0000-0000ED050000}"/>
    <cellStyle name="Accent5 39 2 2" xfId="11735" xr:uid="{610735E9-9875-4892-B8F8-12D154C5E4AC}"/>
    <cellStyle name="Accent5 39 3" xfId="11734" xr:uid="{292C1DEC-3A34-4CCF-9C31-CF47A1532699}"/>
    <cellStyle name="Accent5 4" xfId="1010" xr:uid="{00000000-0005-0000-0000-0000EE050000}"/>
    <cellStyle name="Accent5 4 2" xfId="2621" xr:uid="{00000000-0005-0000-0000-0000EF050000}"/>
    <cellStyle name="Accent5 4 2 2" xfId="11737" xr:uid="{FE1447DC-BAB4-43E2-9AE7-B4FA5F5C9D48}"/>
    <cellStyle name="Accent5 4 3" xfId="11736" xr:uid="{165DF2A7-6C09-4A5F-BD65-903803E9A8EC}"/>
    <cellStyle name="Accent5 40" xfId="1011" xr:uid="{00000000-0005-0000-0000-0000F0050000}"/>
    <cellStyle name="Accent5 40 2" xfId="2622" xr:uid="{00000000-0005-0000-0000-0000F1050000}"/>
    <cellStyle name="Accent5 40 2 2" xfId="11739" xr:uid="{97537B6D-52D9-42A4-8BAB-ED94D29820CE}"/>
    <cellStyle name="Accent5 40 3" xfId="11738" xr:uid="{BB76BDF5-8AEE-4F5B-8603-68FCB1C65F70}"/>
    <cellStyle name="Accent5 41" xfId="1012" xr:uid="{00000000-0005-0000-0000-0000F2050000}"/>
    <cellStyle name="Accent5 41 2" xfId="2623" xr:uid="{00000000-0005-0000-0000-0000F3050000}"/>
    <cellStyle name="Accent5 41 2 2" xfId="11741" xr:uid="{743F147C-55E1-40DC-8539-FBE1A658DCE2}"/>
    <cellStyle name="Accent5 41 3" xfId="11740" xr:uid="{C11A28C5-0B84-4AB4-AD34-62EE92C160CF}"/>
    <cellStyle name="Accent5 42" xfId="1013" xr:uid="{00000000-0005-0000-0000-0000F4050000}"/>
    <cellStyle name="Accent5 42 2" xfId="2624" xr:uid="{00000000-0005-0000-0000-0000F5050000}"/>
    <cellStyle name="Accent5 42 2 2" xfId="11743" xr:uid="{8C6694FB-9042-4439-8899-1A3BAC7C738C}"/>
    <cellStyle name="Accent5 42 3" xfId="11742" xr:uid="{83AB5808-DD90-4CAC-8A6B-32C8FAF8AC54}"/>
    <cellStyle name="Accent5 43" xfId="1014" xr:uid="{00000000-0005-0000-0000-0000F6050000}"/>
    <cellStyle name="Accent5 43 2" xfId="2625" xr:uid="{00000000-0005-0000-0000-0000F7050000}"/>
    <cellStyle name="Accent5 43 2 2" xfId="11745" xr:uid="{86568626-0D2A-40A4-B0AD-016D33DB8A40}"/>
    <cellStyle name="Accent5 43 3" xfId="11744" xr:uid="{D12C5474-25BE-4822-B8DC-1E69CE0C13F3}"/>
    <cellStyle name="Accent5 44" xfId="1015" xr:uid="{00000000-0005-0000-0000-0000F8050000}"/>
    <cellStyle name="Accent5 44 2" xfId="2626" xr:uid="{00000000-0005-0000-0000-0000F9050000}"/>
    <cellStyle name="Accent5 44 2 2" xfId="11747" xr:uid="{7EE9F100-52FB-40F7-B88B-C0C9C950509F}"/>
    <cellStyle name="Accent5 44 3" xfId="11746" xr:uid="{93767471-B10B-4C52-9EB4-B68BBBF483A3}"/>
    <cellStyle name="Accent5 45" xfId="1016" xr:uid="{00000000-0005-0000-0000-0000FA050000}"/>
    <cellStyle name="Accent5 45 2" xfId="2627" xr:uid="{00000000-0005-0000-0000-0000FB050000}"/>
    <cellStyle name="Accent5 45 2 2" xfId="11749" xr:uid="{7E87A91A-0A15-4F9F-B970-8C7509466565}"/>
    <cellStyle name="Accent5 45 3" xfId="11748" xr:uid="{83C44D9A-E744-4938-9331-B2D100DEEF31}"/>
    <cellStyle name="Accent5 46" xfId="1017" xr:uid="{00000000-0005-0000-0000-0000FC050000}"/>
    <cellStyle name="Accent5 46 2" xfId="2628" xr:uid="{00000000-0005-0000-0000-0000FD050000}"/>
    <cellStyle name="Accent5 46 2 2" xfId="11751" xr:uid="{71FE95F5-31F3-4C47-AE63-96C3631FDEC8}"/>
    <cellStyle name="Accent5 46 3" xfId="11750" xr:uid="{9FD47F8F-E90C-4696-B529-113BF7256E60}"/>
    <cellStyle name="Accent5 47" xfId="1018" xr:uid="{00000000-0005-0000-0000-0000FE050000}"/>
    <cellStyle name="Accent5 47 2" xfId="2629" xr:uid="{00000000-0005-0000-0000-0000FF050000}"/>
    <cellStyle name="Accent5 47 2 2" xfId="11753" xr:uid="{D3DC7EC0-B69D-4328-A4F4-B75E2243D8B6}"/>
    <cellStyle name="Accent5 47 3" xfId="11752" xr:uid="{F25497F1-9F9C-4223-86CC-BD44B998E38D}"/>
    <cellStyle name="Accent5 48" xfId="1019" xr:uid="{00000000-0005-0000-0000-000000060000}"/>
    <cellStyle name="Accent5 48 2" xfId="2630" xr:uid="{00000000-0005-0000-0000-000001060000}"/>
    <cellStyle name="Accent5 48 2 2" xfId="11755" xr:uid="{0E9559D1-FB8B-44A0-B239-2E84B5AB50A7}"/>
    <cellStyle name="Accent5 48 3" xfId="11754" xr:uid="{2AA469FE-EE26-4768-B552-AD390B717F1C}"/>
    <cellStyle name="Accent5 49" xfId="1020" xr:uid="{00000000-0005-0000-0000-000002060000}"/>
    <cellStyle name="Accent5 49 2" xfId="2631" xr:uid="{00000000-0005-0000-0000-000003060000}"/>
    <cellStyle name="Accent5 49 2 2" xfId="11757" xr:uid="{9DAE15DA-2125-41D0-9620-97B09F83B0BD}"/>
    <cellStyle name="Accent5 49 3" xfId="11756" xr:uid="{D62CC060-DF2E-4AB6-AB6F-A1F9C7F09C45}"/>
    <cellStyle name="Accent5 5" xfId="1021" xr:uid="{00000000-0005-0000-0000-000004060000}"/>
    <cellStyle name="Accent5 5 2" xfId="2632" xr:uid="{00000000-0005-0000-0000-000005060000}"/>
    <cellStyle name="Accent5 5 2 2" xfId="11759" xr:uid="{6442430B-2FEA-4578-BB0E-BF77381E75CC}"/>
    <cellStyle name="Accent5 5 3" xfId="11758" xr:uid="{98635CCD-531D-4533-9FF3-DEAA825AB6D2}"/>
    <cellStyle name="Accent5 50" xfId="1022" xr:uid="{00000000-0005-0000-0000-000006060000}"/>
    <cellStyle name="Accent5 50 2" xfId="2633" xr:uid="{00000000-0005-0000-0000-000007060000}"/>
    <cellStyle name="Accent5 50 2 2" xfId="11761" xr:uid="{EB8A552B-19C9-4014-8E6B-45CD45B579B9}"/>
    <cellStyle name="Accent5 50 3" xfId="11760" xr:uid="{C395240C-FA05-4FB3-A8A0-7504B97FDAE2}"/>
    <cellStyle name="Accent5 51" xfId="1023" xr:uid="{00000000-0005-0000-0000-000008060000}"/>
    <cellStyle name="Accent5 51 2" xfId="2634" xr:uid="{00000000-0005-0000-0000-000009060000}"/>
    <cellStyle name="Accent5 51 2 2" xfId="11763" xr:uid="{DB85A4E8-2251-4792-90ED-71272D05FC39}"/>
    <cellStyle name="Accent5 51 3" xfId="11762" xr:uid="{E87CE5E8-A267-454E-8890-B3AA4EF77150}"/>
    <cellStyle name="Accent5 52" xfId="1024" xr:uid="{00000000-0005-0000-0000-00000A060000}"/>
    <cellStyle name="Accent5 52 2" xfId="2635" xr:uid="{00000000-0005-0000-0000-00000B060000}"/>
    <cellStyle name="Accent5 52 2 2" xfId="11765" xr:uid="{03F02675-0DED-4DCE-B1AC-403C7DACBC3C}"/>
    <cellStyle name="Accent5 52 3" xfId="11764" xr:uid="{17E8EAFB-DC72-4F74-AA20-C14DBADBD5AF}"/>
    <cellStyle name="Accent5 53" xfId="1025" xr:uid="{00000000-0005-0000-0000-00000C060000}"/>
    <cellStyle name="Accent5 53 2" xfId="2636" xr:uid="{00000000-0005-0000-0000-00000D060000}"/>
    <cellStyle name="Accent5 53 2 2" xfId="11767" xr:uid="{27BEC4B9-54FA-428A-A3EC-B6FE952F6434}"/>
    <cellStyle name="Accent5 53 3" xfId="11766" xr:uid="{BA5E7C9F-4FB2-4A7D-9A0E-5E0C7B99C55C}"/>
    <cellStyle name="Accent5 54" xfId="1026" xr:uid="{00000000-0005-0000-0000-00000E060000}"/>
    <cellStyle name="Accent5 54 2" xfId="2637" xr:uid="{00000000-0005-0000-0000-00000F060000}"/>
    <cellStyle name="Accent5 54 2 2" xfId="11769" xr:uid="{860B02FA-B5FA-4465-853F-B5B9549F6BDC}"/>
    <cellStyle name="Accent5 54 3" xfId="11768" xr:uid="{C943D8F8-E63D-47CB-A79D-2C8CA1A8A56D}"/>
    <cellStyle name="Accent5 55" xfId="1027" xr:uid="{00000000-0005-0000-0000-000010060000}"/>
    <cellStyle name="Accent5 55 2" xfId="2638" xr:uid="{00000000-0005-0000-0000-000011060000}"/>
    <cellStyle name="Accent5 55 2 2" xfId="11771" xr:uid="{FFC54EA9-CB99-4525-983A-7AE8C70476BB}"/>
    <cellStyle name="Accent5 55 3" xfId="11770" xr:uid="{34869DA2-549D-4E16-988E-F9846808983D}"/>
    <cellStyle name="Accent5 56" xfId="1028" xr:uid="{00000000-0005-0000-0000-000012060000}"/>
    <cellStyle name="Accent5 56 2" xfId="2639" xr:uid="{00000000-0005-0000-0000-000013060000}"/>
    <cellStyle name="Accent5 56 2 2" xfId="11773" xr:uid="{018B276D-25A7-456C-BD98-49C39943FCBC}"/>
    <cellStyle name="Accent5 56 3" xfId="11772" xr:uid="{3FE16F4C-F52D-40E4-87D1-889A19E6E06E}"/>
    <cellStyle name="Accent5 57" xfId="1029" xr:uid="{00000000-0005-0000-0000-000014060000}"/>
    <cellStyle name="Accent5 57 2" xfId="2640" xr:uid="{00000000-0005-0000-0000-000015060000}"/>
    <cellStyle name="Accent5 57 2 2" xfId="11775" xr:uid="{4B7D656E-7187-4565-BA32-C7B20932467B}"/>
    <cellStyle name="Accent5 57 3" xfId="11774" xr:uid="{10B64DE4-5EBD-4001-937E-0D2BA28894F9}"/>
    <cellStyle name="Accent5 58" xfId="1030" xr:uid="{00000000-0005-0000-0000-000016060000}"/>
    <cellStyle name="Accent5 58 2" xfId="2641" xr:uid="{00000000-0005-0000-0000-000017060000}"/>
    <cellStyle name="Accent5 58 2 2" xfId="11777" xr:uid="{3CDB2E3B-BDAD-4784-B236-337896754AE8}"/>
    <cellStyle name="Accent5 58 3" xfId="11776" xr:uid="{030A8404-5A80-48AF-B103-9D3704D6AAB7}"/>
    <cellStyle name="Accent5 59" xfId="1031" xr:uid="{00000000-0005-0000-0000-000018060000}"/>
    <cellStyle name="Accent5 59 2" xfId="2642" xr:uid="{00000000-0005-0000-0000-000019060000}"/>
    <cellStyle name="Accent5 59 2 2" xfId="11779" xr:uid="{1BDBF395-1825-42CC-A1AA-2EA676B3DD1D}"/>
    <cellStyle name="Accent5 59 3" xfId="11778" xr:uid="{C29C3CA8-8ECB-44F7-8C83-17DCECE01D20}"/>
    <cellStyle name="Accent5 6" xfId="1032" xr:uid="{00000000-0005-0000-0000-00001A060000}"/>
    <cellStyle name="Accent5 6 2" xfId="2643" xr:uid="{00000000-0005-0000-0000-00001B060000}"/>
    <cellStyle name="Accent5 6 2 2" xfId="11781" xr:uid="{A1A912C3-482C-41D0-8C3E-64AC0F779F90}"/>
    <cellStyle name="Accent5 6 3" xfId="11780" xr:uid="{CE9A5560-EBE7-4FF9-8C6E-42942DDC1DD6}"/>
    <cellStyle name="Accent5 60" xfId="1033" xr:uid="{00000000-0005-0000-0000-00001C060000}"/>
    <cellStyle name="Accent5 60 2" xfId="2644" xr:uid="{00000000-0005-0000-0000-00001D060000}"/>
    <cellStyle name="Accent5 60 2 2" xfId="11783" xr:uid="{4E1F7C5B-7F63-4B40-97B5-4AE5DC8C5B0C}"/>
    <cellStyle name="Accent5 60 3" xfId="11782" xr:uid="{0D31DCED-A54B-4F86-A093-7660199AAC4F}"/>
    <cellStyle name="Accent5 61" xfId="1034" xr:uid="{00000000-0005-0000-0000-00001E060000}"/>
    <cellStyle name="Accent5 61 2" xfId="2645" xr:uid="{00000000-0005-0000-0000-00001F060000}"/>
    <cellStyle name="Accent5 61 2 2" xfId="11785" xr:uid="{A032AFF9-4F4F-4424-ABB6-87FD71EA7370}"/>
    <cellStyle name="Accent5 61 3" xfId="11784" xr:uid="{529FAA42-FE22-4A64-A5BC-44CA380E02BF}"/>
    <cellStyle name="Accent5 62" xfId="1035" xr:uid="{00000000-0005-0000-0000-000020060000}"/>
    <cellStyle name="Accent5 62 2" xfId="2646" xr:uid="{00000000-0005-0000-0000-000021060000}"/>
    <cellStyle name="Accent5 62 2 2" xfId="11787" xr:uid="{8D7F7A71-5A66-4BF3-A95A-8820FECD1804}"/>
    <cellStyle name="Accent5 62 3" xfId="11786" xr:uid="{021F394F-78C4-4F08-B013-9E79F13C42F2}"/>
    <cellStyle name="Accent5 63" xfId="1036" xr:uid="{00000000-0005-0000-0000-000022060000}"/>
    <cellStyle name="Accent5 63 2" xfId="2647" xr:uid="{00000000-0005-0000-0000-000023060000}"/>
    <cellStyle name="Accent5 63 2 2" xfId="11789" xr:uid="{CA06AC75-A66B-4252-B9C0-F375F453E432}"/>
    <cellStyle name="Accent5 63 3" xfId="11788" xr:uid="{A4812391-684A-4069-B54B-BA2CFC522259}"/>
    <cellStyle name="Accent5 64" xfId="1037" xr:uid="{00000000-0005-0000-0000-000024060000}"/>
    <cellStyle name="Accent5 64 2" xfId="2648" xr:uid="{00000000-0005-0000-0000-000025060000}"/>
    <cellStyle name="Accent5 64 2 2" xfId="11791" xr:uid="{A69B45ED-ECAE-4109-BDDB-7C491A14881D}"/>
    <cellStyle name="Accent5 64 3" xfId="11790" xr:uid="{1E6739F8-59B6-44D1-92CC-DF830B791AD5}"/>
    <cellStyle name="Accent5 65" xfId="1038" xr:uid="{00000000-0005-0000-0000-000026060000}"/>
    <cellStyle name="Accent5 65 2" xfId="2649" xr:uid="{00000000-0005-0000-0000-000027060000}"/>
    <cellStyle name="Accent5 65 2 2" xfId="11793" xr:uid="{124BEA8B-F044-4D80-B6B2-8B0E495CE818}"/>
    <cellStyle name="Accent5 65 3" xfId="11792" xr:uid="{CE985287-AC2A-4F92-97A9-009872CC50A0}"/>
    <cellStyle name="Accent5 66" xfId="1039" xr:uid="{00000000-0005-0000-0000-000028060000}"/>
    <cellStyle name="Accent5 66 2" xfId="2650" xr:uid="{00000000-0005-0000-0000-000029060000}"/>
    <cellStyle name="Accent5 66 2 2" xfId="11795" xr:uid="{78C95D68-6C1A-4AAD-8BB8-ED46AD7E0C88}"/>
    <cellStyle name="Accent5 66 3" xfId="11794" xr:uid="{BAB612EE-1D5B-401C-B8F1-773CC4E3BA63}"/>
    <cellStyle name="Accent5 67" xfId="1040" xr:uid="{00000000-0005-0000-0000-00002A060000}"/>
    <cellStyle name="Accent5 67 2" xfId="2651" xr:uid="{00000000-0005-0000-0000-00002B060000}"/>
    <cellStyle name="Accent5 67 2 2" xfId="11797" xr:uid="{35BC6621-4438-4C05-B72B-6F6E4A2921E3}"/>
    <cellStyle name="Accent5 67 3" xfId="11796" xr:uid="{CCC7BA91-A2A0-4A3D-9AAE-96411DBA1935}"/>
    <cellStyle name="Accent5 68" xfId="1041" xr:uid="{00000000-0005-0000-0000-00002C060000}"/>
    <cellStyle name="Accent5 68 2" xfId="2652" xr:uid="{00000000-0005-0000-0000-00002D060000}"/>
    <cellStyle name="Accent5 68 2 2" xfId="11799" xr:uid="{D0B08020-66D5-4FC8-92E8-01CDC53F6AF0}"/>
    <cellStyle name="Accent5 68 3" xfId="11798" xr:uid="{D5F2702E-3222-41BA-9C0E-B3F229A4DD46}"/>
    <cellStyle name="Accent5 69" xfId="1042" xr:uid="{00000000-0005-0000-0000-00002E060000}"/>
    <cellStyle name="Accent5 69 2" xfId="2653" xr:uid="{00000000-0005-0000-0000-00002F060000}"/>
    <cellStyle name="Accent5 69 2 2" xfId="11801" xr:uid="{8618B71E-B9BA-4E55-AC16-E7613D73FA9F}"/>
    <cellStyle name="Accent5 69 3" xfId="11800" xr:uid="{5D63BA04-E3D8-42CE-A8D4-C7C1CBFB4970}"/>
    <cellStyle name="Accent5 7" xfId="1043" xr:uid="{00000000-0005-0000-0000-000030060000}"/>
    <cellStyle name="Accent5 7 2" xfId="2654" xr:uid="{00000000-0005-0000-0000-000031060000}"/>
    <cellStyle name="Accent5 7 2 2" xfId="11803" xr:uid="{784ECAAC-80D5-451B-A10F-3C09B6A0437A}"/>
    <cellStyle name="Accent5 7 3" xfId="11802" xr:uid="{344F1884-FCFE-49C5-A90B-A43A4AD05BD8}"/>
    <cellStyle name="Accent5 70" xfId="1044" xr:uid="{00000000-0005-0000-0000-000032060000}"/>
    <cellStyle name="Accent5 70 2" xfId="2655" xr:uid="{00000000-0005-0000-0000-000033060000}"/>
    <cellStyle name="Accent5 70 2 2" xfId="11805" xr:uid="{DF3ED77E-D0DF-4AEC-90F4-9AC0FEF00EA6}"/>
    <cellStyle name="Accent5 70 3" xfId="11804" xr:uid="{40DB7868-C940-44E8-AD3E-475E75F33BA5}"/>
    <cellStyle name="Accent5 71" xfId="1045" xr:uid="{00000000-0005-0000-0000-000034060000}"/>
    <cellStyle name="Accent5 71 2" xfId="2656" xr:uid="{00000000-0005-0000-0000-000035060000}"/>
    <cellStyle name="Accent5 71 2 2" xfId="11807" xr:uid="{A89ED1BF-DF77-4BB0-9E48-9B9B695F3663}"/>
    <cellStyle name="Accent5 71 3" xfId="11806" xr:uid="{59108E9B-EABE-44A6-A779-00FEB1F4436D}"/>
    <cellStyle name="Accent5 72" xfId="1046" xr:uid="{00000000-0005-0000-0000-000036060000}"/>
    <cellStyle name="Accent5 72 2" xfId="2657" xr:uid="{00000000-0005-0000-0000-000037060000}"/>
    <cellStyle name="Accent5 72 2 2" xfId="11809" xr:uid="{A8431549-B242-4C4E-97D3-480885382FCE}"/>
    <cellStyle name="Accent5 72 3" xfId="11808" xr:uid="{489F02E8-A924-474C-9904-4400FDB6BC8D}"/>
    <cellStyle name="Accent5 73" xfId="1047" xr:uid="{00000000-0005-0000-0000-000038060000}"/>
    <cellStyle name="Accent5 73 2" xfId="2658" xr:uid="{00000000-0005-0000-0000-000039060000}"/>
    <cellStyle name="Accent5 73 2 2" xfId="11811" xr:uid="{3169C165-2A63-4EDC-9707-9C3564BE8F40}"/>
    <cellStyle name="Accent5 73 3" xfId="11810" xr:uid="{A842DF33-CCB0-43A9-A029-7120D70740B4}"/>
    <cellStyle name="Accent5 74" xfId="1048" xr:uid="{00000000-0005-0000-0000-00003A060000}"/>
    <cellStyle name="Accent5 74 2" xfId="2659" xr:uid="{00000000-0005-0000-0000-00003B060000}"/>
    <cellStyle name="Accent5 74 2 2" xfId="11813" xr:uid="{B4994F92-0DF9-4E8A-B1ED-E4190C081117}"/>
    <cellStyle name="Accent5 74 3" xfId="11812" xr:uid="{AAC43D70-6F8C-448A-8D37-6049E5353E1F}"/>
    <cellStyle name="Accent5 75" xfId="1049" xr:uid="{00000000-0005-0000-0000-00003C060000}"/>
    <cellStyle name="Accent5 75 2" xfId="2660" xr:uid="{00000000-0005-0000-0000-00003D060000}"/>
    <cellStyle name="Accent5 75 2 2" xfId="11815" xr:uid="{0ED69DCB-C8B5-45EE-9D1E-59E29BED86EB}"/>
    <cellStyle name="Accent5 75 3" xfId="11814" xr:uid="{93588532-9E31-4D31-BC9E-8D067A906026}"/>
    <cellStyle name="Accent5 76" xfId="1050" xr:uid="{00000000-0005-0000-0000-00003E060000}"/>
    <cellStyle name="Accent5 76 2" xfId="2661" xr:uid="{00000000-0005-0000-0000-00003F060000}"/>
    <cellStyle name="Accent5 76 2 2" xfId="11817" xr:uid="{0EEA3C45-98DC-41A2-9606-49ED749E1ABE}"/>
    <cellStyle name="Accent5 76 3" xfId="11816" xr:uid="{15B704B3-0A01-4BCB-BF33-E59BB1FA5095}"/>
    <cellStyle name="Accent5 77" xfId="1051" xr:uid="{00000000-0005-0000-0000-000040060000}"/>
    <cellStyle name="Accent5 77 2" xfId="2662" xr:uid="{00000000-0005-0000-0000-000041060000}"/>
    <cellStyle name="Accent5 77 2 2" xfId="11819" xr:uid="{209D42F2-1B9E-419F-8C15-81A01E8B364F}"/>
    <cellStyle name="Accent5 77 3" xfId="11818" xr:uid="{33CE9BB3-D69F-4853-B8C0-EDFA69A688C2}"/>
    <cellStyle name="Accent5 78" xfId="1052" xr:uid="{00000000-0005-0000-0000-000042060000}"/>
    <cellStyle name="Accent5 78 2" xfId="2663" xr:uid="{00000000-0005-0000-0000-000043060000}"/>
    <cellStyle name="Accent5 78 2 2" xfId="11821" xr:uid="{97EB8CA7-37EF-47CA-B3EA-A716A7D46292}"/>
    <cellStyle name="Accent5 78 3" xfId="11820" xr:uid="{AA55DEFB-108A-4C75-BA62-DF4E82F0B3C1}"/>
    <cellStyle name="Accent5 79" xfId="1053" xr:uid="{00000000-0005-0000-0000-000044060000}"/>
    <cellStyle name="Accent5 79 2" xfId="2664" xr:uid="{00000000-0005-0000-0000-000045060000}"/>
    <cellStyle name="Accent5 79 2 2" xfId="11823" xr:uid="{FE594DDB-6F43-481B-9131-E1C03C5A5A3C}"/>
    <cellStyle name="Accent5 79 3" xfId="11822" xr:uid="{A0A2FEFA-D17F-48A1-9A10-7D9B4E27A80F}"/>
    <cellStyle name="Accent5 8" xfId="1054" xr:uid="{00000000-0005-0000-0000-000046060000}"/>
    <cellStyle name="Accent5 8 2" xfId="2665" xr:uid="{00000000-0005-0000-0000-000047060000}"/>
    <cellStyle name="Accent5 8 2 2" xfId="11825" xr:uid="{29F80AF9-A398-47FE-B88F-66905457AF36}"/>
    <cellStyle name="Accent5 8 3" xfId="11824" xr:uid="{2D7525CA-9110-4ED6-8CB1-306209F73F0F}"/>
    <cellStyle name="Accent5 80" xfId="1055" xr:uid="{00000000-0005-0000-0000-000048060000}"/>
    <cellStyle name="Accent5 80 2" xfId="2666" xr:uid="{00000000-0005-0000-0000-000049060000}"/>
    <cellStyle name="Accent5 80 2 2" xfId="11827" xr:uid="{CD0A4318-9A07-4E0C-AD88-29A7393C3FA2}"/>
    <cellStyle name="Accent5 80 3" xfId="11826" xr:uid="{5AD0AC0B-7632-42E5-A59E-D4E95E5B93D9}"/>
    <cellStyle name="Accent5 81" xfId="1056" xr:uid="{00000000-0005-0000-0000-00004A060000}"/>
    <cellStyle name="Accent5 81 2" xfId="2667" xr:uid="{00000000-0005-0000-0000-00004B060000}"/>
    <cellStyle name="Accent5 81 2 2" xfId="11829" xr:uid="{8F44764F-74C8-4B60-916C-63DBE7BB15A9}"/>
    <cellStyle name="Accent5 81 3" xfId="11828" xr:uid="{77CA3712-0164-4A4C-B358-56D6704BE347}"/>
    <cellStyle name="Accent5 82" xfId="1057" xr:uid="{00000000-0005-0000-0000-00004C060000}"/>
    <cellStyle name="Accent5 82 2" xfId="2668" xr:uid="{00000000-0005-0000-0000-00004D060000}"/>
    <cellStyle name="Accent5 82 2 2" xfId="11831" xr:uid="{4C1C4656-19BB-46DD-860B-5011DEF86AED}"/>
    <cellStyle name="Accent5 82 3" xfId="11830" xr:uid="{AD7A1E2B-B9F6-45AA-BF7C-A338F92C8F73}"/>
    <cellStyle name="Accent5 83" xfId="1058" xr:uid="{00000000-0005-0000-0000-00004E060000}"/>
    <cellStyle name="Accent5 83 2" xfId="2669" xr:uid="{00000000-0005-0000-0000-00004F060000}"/>
    <cellStyle name="Accent5 83 2 2" xfId="11833" xr:uid="{DDCF1803-5976-432F-8989-C1EA4A212247}"/>
    <cellStyle name="Accent5 83 3" xfId="11832" xr:uid="{C6B262C5-89BE-42A9-A07A-A5DE5C14CB08}"/>
    <cellStyle name="Accent5 84" xfId="1059" xr:uid="{00000000-0005-0000-0000-000050060000}"/>
    <cellStyle name="Accent5 84 2" xfId="2670" xr:uid="{00000000-0005-0000-0000-000051060000}"/>
    <cellStyle name="Accent5 84 2 2" xfId="11835" xr:uid="{E1E1682C-5C67-49CE-944A-C78B40129EE6}"/>
    <cellStyle name="Accent5 84 3" xfId="11834" xr:uid="{CAD46A20-F348-488A-9AAD-F2B6B963AE2D}"/>
    <cellStyle name="Accent5 85" xfId="1060" xr:uid="{00000000-0005-0000-0000-000052060000}"/>
    <cellStyle name="Accent5 85 2" xfId="2671" xr:uid="{00000000-0005-0000-0000-000053060000}"/>
    <cellStyle name="Accent5 85 2 2" xfId="11837" xr:uid="{4D0839DC-7CA8-48E7-B0B1-83245F52F83A}"/>
    <cellStyle name="Accent5 85 3" xfId="11836" xr:uid="{32D20E3A-C464-45CA-B533-8B03F9B72A86}"/>
    <cellStyle name="Accent5 86" xfId="1061" xr:uid="{00000000-0005-0000-0000-000054060000}"/>
    <cellStyle name="Accent5 86 2" xfId="2672" xr:uid="{00000000-0005-0000-0000-000055060000}"/>
    <cellStyle name="Accent5 86 2 2" xfId="11839" xr:uid="{F5A33002-5102-445B-8263-A33BEDECB99C}"/>
    <cellStyle name="Accent5 86 3" xfId="11838" xr:uid="{8DE44A99-067C-4283-B5C3-84C530EE8ED1}"/>
    <cellStyle name="Accent5 87" xfId="1062" xr:uid="{00000000-0005-0000-0000-000056060000}"/>
    <cellStyle name="Accent5 87 2" xfId="2673" xr:uid="{00000000-0005-0000-0000-000057060000}"/>
    <cellStyle name="Accent5 87 2 2" xfId="11841" xr:uid="{DA54D57C-4E27-4228-9259-45C9DDEA638E}"/>
    <cellStyle name="Accent5 87 3" xfId="11840" xr:uid="{D69BE2C7-40A0-40AC-B7CC-F5A054A69D31}"/>
    <cellStyle name="Accent5 88" xfId="1063" xr:uid="{00000000-0005-0000-0000-000058060000}"/>
    <cellStyle name="Accent5 88 2" xfId="2674" xr:uid="{00000000-0005-0000-0000-000059060000}"/>
    <cellStyle name="Accent5 88 2 2" xfId="11843" xr:uid="{B848DF8C-18E2-47B2-97B2-32EF09CAA211}"/>
    <cellStyle name="Accent5 88 3" xfId="11842" xr:uid="{AD7E4410-9D70-46B9-A875-3E44930670C9}"/>
    <cellStyle name="Accent5 89" xfId="1064" xr:uid="{00000000-0005-0000-0000-00005A060000}"/>
    <cellStyle name="Accent5 89 2" xfId="2675" xr:uid="{00000000-0005-0000-0000-00005B060000}"/>
    <cellStyle name="Accent5 89 2 2" xfId="11845" xr:uid="{148577FD-F0EA-4D86-9E63-EB72ABEBDE3E}"/>
    <cellStyle name="Accent5 89 3" xfId="11844" xr:uid="{1E15EEC3-AA1F-4F93-BF46-378716D5441A}"/>
    <cellStyle name="Accent5 9" xfId="1065" xr:uid="{00000000-0005-0000-0000-00005C060000}"/>
    <cellStyle name="Accent5 9 2" xfId="2676" xr:uid="{00000000-0005-0000-0000-00005D060000}"/>
    <cellStyle name="Accent5 9 2 2" xfId="11847" xr:uid="{89942215-4C63-4A22-9BAE-968C02544A15}"/>
    <cellStyle name="Accent5 9 3" xfId="11846" xr:uid="{75CEC108-9B00-4C38-8C3A-0777563BDE24}"/>
    <cellStyle name="Accent5 90" xfId="1066" xr:uid="{00000000-0005-0000-0000-00005E060000}"/>
    <cellStyle name="Accent5 90 2" xfId="2677" xr:uid="{00000000-0005-0000-0000-00005F060000}"/>
    <cellStyle name="Accent5 90 2 2" xfId="11849" xr:uid="{3DE6ABFE-6347-487A-B8A9-28CF7A050DEE}"/>
    <cellStyle name="Accent5 90 3" xfId="11848" xr:uid="{7F22632B-EA5D-4A01-B111-E8CF7E91BEF5}"/>
    <cellStyle name="Accent5 91" xfId="1067" xr:uid="{00000000-0005-0000-0000-000060060000}"/>
    <cellStyle name="Accent5 91 2" xfId="2678" xr:uid="{00000000-0005-0000-0000-000061060000}"/>
    <cellStyle name="Accent5 91 2 2" xfId="11851" xr:uid="{BB4AF1DD-5565-4147-8CB9-315BC800E7A7}"/>
    <cellStyle name="Accent5 91 3" xfId="11850" xr:uid="{4A34629F-8EA4-4FFE-8063-9E92E45C0BAE}"/>
    <cellStyle name="Accent5 92" xfId="1068" xr:uid="{00000000-0005-0000-0000-000062060000}"/>
    <cellStyle name="Accent5 92 2" xfId="2679" xr:uid="{00000000-0005-0000-0000-000063060000}"/>
    <cellStyle name="Accent5 92 2 2" xfId="11853" xr:uid="{358616C1-1316-4B19-9795-CB0144F71C63}"/>
    <cellStyle name="Accent5 92 3" xfId="11852" xr:uid="{7F163CF8-17CE-4C8A-8F52-150FC4E2FFAE}"/>
    <cellStyle name="Accent5 93" xfId="1069" xr:uid="{00000000-0005-0000-0000-000064060000}"/>
    <cellStyle name="Accent5 93 2" xfId="2680" xr:uid="{00000000-0005-0000-0000-000065060000}"/>
    <cellStyle name="Accent5 93 2 2" xfId="11855" xr:uid="{FC6C72A0-252D-4EEC-A07D-86023E37C24E}"/>
    <cellStyle name="Accent5 93 3" xfId="11854" xr:uid="{FF874FB8-CC82-4576-A296-7D4D61CB3282}"/>
    <cellStyle name="Accent5 94" xfId="1070" xr:uid="{00000000-0005-0000-0000-000066060000}"/>
    <cellStyle name="Accent5 94 2" xfId="2681" xr:uid="{00000000-0005-0000-0000-000067060000}"/>
    <cellStyle name="Accent5 94 2 2" xfId="11857" xr:uid="{8DAEE4BC-5502-4743-A492-B3BAFBA2A49C}"/>
    <cellStyle name="Accent5 94 3" xfId="11856" xr:uid="{909D6E7C-C884-4CAE-BC54-278E0521C1CB}"/>
    <cellStyle name="Accent5 95" xfId="1071" xr:uid="{00000000-0005-0000-0000-000068060000}"/>
    <cellStyle name="Accent5 95 2" xfId="2682" xr:uid="{00000000-0005-0000-0000-000069060000}"/>
    <cellStyle name="Accent5 95 2 2" xfId="11859" xr:uid="{1F9712D7-44EA-45BD-ABE1-A6AA070846F7}"/>
    <cellStyle name="Accent5 95 3" xfId="11858" xr:uid="{84E4C36D-F1DD-4486-BC5D-B22B5B9B22F8}"/>
    <cellStyle name="Accent5 96" xfId="1072" xr:uid="{00000000-0005-0000-0000-00006A060000}"/>
    <cellStyle name="Accent5 96 2" xfId="2683" xr:uid="{00000000-0005-0000-0000-00006B060000}"/>
    <cellStyle name="Accent5 96 2 2" xfId="11861" xr:uid="{1C511F5C-F7DE-4E95-BCEC-0E5E953E0B61}"/>
    <cellStyle name="Accent5 96 3" xfId="11860" xr:uid="{99C302C8-6FCB-4B9F-823D-9DFB460A73A0}"/>
    <cellStyle name="Accent5 97" xfId="1073" xr:uid="{00000000-0005-0000-0000-00006C060000}"/>
    <cellStyle name="Accent5 97 2" xfId="2684" xr:uid="{00000000-0005-0000-0000-00006D060000}"/>
    <cellStyle name="Accent5 97 2 2" xfId="11863" xr:uid="{9F3CD9B9-C0ED-44EC-BB87-825D7A2DB945}"/>
    <cellStyle name="Accent5 97 3" xfId="11862" xr:uid="{E18DECF7-0D10-4322-A42B-60B5E70188B3}"/>
    <cellStyle name="Accent5 98" xfId="1074" xr:uid="{00000000-0005-0000-0000-00006E060000}"/>
    <cellStyle name="Accent5 98 2" xfId="2685" xr:uid="{00000000-0005-0000-0000-00006F060000}"/>
    <cellStyle name="Accent5 98 2 2" xfId="11865" xr:uid="{DF9EE042-DC5F-4C34-9E22-5777F883195C}"/>
    <cellStyle name="Accent5 98 3" xfId="11864" xr:uid="{DE49252F-4CF5-4FEF-847B-E295AAFA929D}"/>
    <cellStyle name="Accent5 99" xfId="1075" xr:uid="{00000000-0005-0000-0000-000070060000}"/>
    <cellStyle name="Accent5 99 2" xfId="2686" xr:uid="{00000000-0005-0000-0000-000071060000}"/>
    <cellStyle name="Accent5 99 2 2" xfId="11867" xr:uid="{5D0A24E4-590C-4F2C-8071-32197579E762}"/>
    <cellStyle name="Accent5 99 3" xfId="11866" xr:uid="{8C538DB5-2AF8-4B9D-9E5F-881E488A08D6}"/>
    <cellStyle name="Accent6" xfId="5103" builtinId="49" customBuiltin="1"/>
    <cellStyle name="Accent6 - 20 %" xfId="1076" xr:uid="{00000000-0005-0000-0000-000072060000}"/>
    <cellStyle name="Accent6 - 20 % 2" xfId="2687" xr:uid="{00000000-0005-0000-0000-000073060000}"/>
    <cellStyle name="Accent6 - 20%" xfId="5237" xr:uid="{A4267464-C920-4CAA-BDC5-68FCB0893210}"/>
    <cellStyle name="Accent6 - 40 %" xfId="1077" xr:uid="{00000000-0005-0000-0000-000074060000}"/>
    <cellStyle name="Accent6 - 40 % 2" xfId="2688" xr:uid="{00000000-0005-0000-0000-000075060000}"/>
    <cellStyle name="Accent6 - 40%" xfId="5238" xr:uid="{57940776-C6DE-4A32-A0E2-1C557F843F3A}"/>
    <cellStyle name="Accent6 - 60 %" xfId="1078" xr:uid="{00000000-0005-0000-0000-000076060000}"/>
    <cellStyle name="Accent6 - 60 % 2" xfId="2689" xr:uid="{00000000-0005-0000-0000-000077060000}"/>
    <cellStyle name="Accent6 - 60%" xfId="5239" xr:uid="{9CF0C2E6-6C3F-47C7-B3B2-B8DE2456CFC3}"/>
    <cellStyle name="Accent6 10" xfId="1079" xr:uid="{00000000-0005-0000-0000-000078060000}"/>
    <cellStyle name="Accent6 10 2" xfId="2690" xr:uid="{00000000-0005-0000-0000-000079060000}"/>
    <cellStyle name="Accent6 10 2 2" xfId="11869" xr:uid="{82130788-17AB-4577-AC85-439BC56D48CD}"/>
    <cellStyle name="Accent6 10 3" xfId="11868" xr:uid="{A82033A6-36A0-4497-9E4E-070E0577BB2F}"/>
    <cellStyle name="Accent6 100" xfId="1080" xr:uid="{00000000-0005-0000-0000-00007A060000}"/>
    <cellStyle name="Accent6 100 2" xfId="2691" xr:uid="{00000000-0005-0000-0000-00007B060000}"/>
    <cellStyle name="Accent6 100 2 2" xfId="11871" xr:uid="{633653DE-E35D-493A-98A8-C11188CA1F83}"/>
    <cellStyle name="Accent6 100 3" xfId="11870" xr:uid="{E2EED261-E119-4875-9B30-0571735C2284}"/>
    <cellStyle name="Accent6 101" xfId="1081" xr:uid="{00000000-0005-0000-0000-00007C060000}"/>
    <cellStyle name="Accent6 101 2" xfId="2692" xr:uid="{00000000-0005-0000-0000-00007D060000}"/>
    <cellStyle name="Accent6 101 2 2" xfId="11873" xr:uid="{831B56F9-1853-4F44-9B05-0E3D922CBBE0}"/>
    <cellStyle name="Accent6 101 3" xfId="11872" xr:uid="{6AACB3C7-A5FF-40CF-8051-87671F3A395C}"/>
    <cellStyle name="Accent6 102" xfId="1082" xr:uid="{00000000-0005-0000-0000-00007E060000}"/>
    <cellStyle name="Accent6 102 2" xfId="2693" xr:uid="{00000000-0005-0000-0000-00007F060000}"/>
    <cellStyle name="Accent6 102 2 2" xfId="11875" xr:uid="{56D80B37-DB07-4E1D-BF0E-C734A4799A86}"/>
    <cellStyle name="Accent6 102 3" xfId="11874" xr:uid="{7DA9BDC0-D765-45EA-9953-EA9B0F3471CF}"/>
    <cellStyle name="Accent6 103" xfId="1083" xr:uid="{00000000-0005-0000-0000-000080060000}"/>
    <cellStyle name="Accent6 103 2" xfId="2694" xr:uid="{00000000-0005-0000-0000-000081060000}"/>
    <cellStyle name="Accent6 103 2 2" xfId="11877" xr:uid="{1166A789-3665-484A-8D97-2841823A1003}"/>
    <cellStyle name="Accent6 103 3" xfId="11876" xr:uid="{F9574B21-5B04-44D6-8493-F6F5D8314D65}"/>
    <cellStyle name="Accent6 104" xfId="1084" xr:uid="{00000000-0005-0000-0000-000082060000}"/>
    <cellStyle name="Accent6 104 2" xfId="2695" xr:uid="{00000000-0005-0000-0000-000083060000}"/>
    <cellStyle name="Accent6 104 2 2" xfId="11879" xr:uid="{8A1DBA0F-1AB6-4AD3-8D55-513E168C73A1}"/>
    <cellStyle name="Accent6 104 3" xfId="11878" xr:uid="{E45000BE-9D21-4F33-B450-B757D76DD8D3}"/>
    <cellStyle name="Accent6 105" xfId="1085" xr:uid="{00000000-0005-0000-0000-000084060000}"/>
    <cellStyle name="Accent6 105 2" xfId="2696" xr:uid="{00000000-0005-0000-0000-000085060000}"/>
    <cellStyle name="Accent6 105 2 2" xfId="11881" xr:uid="{DB012945-C236-419A-AD9A-5ABB03EE3119}"/>
    <cellStyle name="Accent6 105 3" xfId="11880" xr:uid="{816C9A20-4EB0-436D-AE62-9DEDF7FB960D}"/>
    <cellStyle name="Accent6 106" xfId="1086" xr:uid="{00000000-0005-0000-0000-000086060000}"/>
    <cellStyle name="Accent6 106 2" xfId="2697" xr:uid="{00000000-0005-0000-0000-000087060000}"/>
    <cellStyle name="Accent6 106 2 2" xfId="11883" xr:uid="{3A05E9C5-8946-46F1-9FE5-0200BA80C0A1}"/>
    <cellStyle name="Accent6 106 3" xfId="11882" xr:uid="{580F6FD6-904D-491A-925D-67D15EA0D413}"/>
    <cellStyle name="Accent6 107" xfId="1087" xr:uid="{00000000-0005-0000-0000-000088060000}"/>
    <cellStyle name="Accent6 107 2" xfId="2698" xr:uid="{00000000-0005-0000-0000-000089060000}"/>
    <cellStyle name="Accent6 107 2 2" xfId="11885" xr:uid="{E1509EB0-6236-4919-9E92-97EAC3C63BED}"/>
    <cellStyle name="Accent6 107 3" xfId="11884" xr:uid="{CBCF459E-28B9-4763-8A63-2EDAA96368A4}"/>
    <cellStyle name="Accent6 108" xfId="1088" xr:uid="{00000000-0005-0000-0000-00008A060000}"/>
    <cellStyle name="Accent6 108 2" xfId="2699" xr:uid="{00000000-0005-0000-0000-00008B060000}"/>
    <cellStyle name="Accent6 108 2 2" xfId="11887" xr:uid="{C514FA70-DE6D-4631-8FDA-506CEB450BC7}"/>
    <cellStyle name="Accent6 108 3" xfId="11886" xr:uid="{D2289B80-0B71-4591-8FA2-685BA50CC632}"/>
    <cellStyle name="Accent6 109" xfId="1089" xr:uid="{00000000-0005-0000-0000-00008C060000}"/>
    <cellStyle name="Accent6 109 2" xfId="2700" xr:uid="{00000000-0005-0000-0000-00008D060000}"/>
    <cellStyle name="Accent6 109 2 2" xfId="11889" xr:uid="{6C315200-DF34-4AF8-803A-1D6035765AE6}"/>
    <cellStyle name="Accent6 109 3" xfId="11888" xr:uid="{8EF9D841-B253-49F4-941E-8CA7F29E4A8B}"/>
    <cellStyle name="Accent6 11" xfId="1090" xr:uid="{00000000-0005-0000-0000-00008E060000}"/>
    <cellStyle name="Accent6 11 2" xfId="2701" xr:uid="{00000000-0005-0000-0000-00008F060000}"/>
    <cellStyle name="Accent6 11 2 2" xfId="11891" xr:uid="{A1FCA47C-7E91-496F-8DFD-B38231B6C4F2}"/>
    <cellStyle name="Accent6 11 3" xfId="11890" xr:uid="{106D58AC-AE9B-4D20-879B-4E94E5ABF653}"/>
    <cellStyle name="Accent6 110" xfId="1091" xr:uid="{00000000-0005-0000-0000-000090060000}"/>
    <cellStyle name="Accent6 110 2" xfId="2702" xr:uid="{00000000-0005-0000-0000-000091060000}"/>
    <cellStyle name="Accent6 110 2 2" xfId="11893" xr:uid="{FB170736-DD73-49F1-9750-3B79AEA36A36}"/>
    <cellStyle name="Accent6 110 3" xfId="11892" xr:uid="{59AD6734-C8AB-4C92-9672-0D9FE5F9F279}"/>
    <cellStyle name="Accent6 111" xfId="1092" xr:uid="{00000000-0005-0000-0000-000092060000}"/>
    <cellStyle name="Accent6 111 2" xfId="2703" xr:uid="{00000000-0005-0000-0000-000093060000}"/>
    <cellStyle name="Accent6 111 2 2" xfId="11895" xr:uid="{4C65CD91-0C7C-432A-B1BE-2BEFB36145CD}"/>
    <cellStyle name="Accent6 111 3" xfId="11894" xr:uid="{F42F8DE9-F747-4025-A655-C971F4BA85A9}"/>
    <cellStyle name="Accent6 112" xfId="1093" xr:uid="{00000000-0005-0000-0000-000094060000}"/>
    <cellStyle name="Accent6 112 2" xfId="2704" xr:uid="{00000000-0005-0000-0000-000095060000}"/>
    <cellStyle name="Accent6 112 2 2" xfId="11897" xr:uid="{94A43B64-F8F4-4C0F-9612-F46848078B3C}"/>
    <cellStyle name="Accent6 112 3" xfId="11896" xr:uid="{CE4C2984-05F3-495F-BF28-1978F58A9F11}"/>
    <cellStyle name="Accent6 113" xfId="1094" xr:uid="{00000000-0005-0000-0000-000096060000}"/>
    <cellStyle name="Accent6 113 2" xfId="2705" xr:uid="{00000000-0005-0000-0000-000097060000}"/>
    <cellStyle name="Accent6 113 2 2" xfId="11899" xr:uid="{E1F40B6F-E9E0-41B5-9059-C4B5CF4B3477}"/>
    <cellStyle name="Accent6 113 3" xfId="11898" xr:uid="{09C6C893-01E8-433E-B14F-CC7A4B849C4E}"/>
    <cellStyle name="Accent6 114" xfId="1095" xr:uid="{00000000-0005-0000-0000-000098060000}"/>
    <cellStyle name="Accent6 114 2" xfId="2706" xr:uid="{00000000-0005-0000-0000-000099060000}"/>
    <cellStyle name="Accent6 114 2 2" xfId="11901" xr:uid="{DC5D6AD2-1C3F-41E3-980B-79E9887A08E8}"/>
    <cellStyle name="Accent6 114 3" xfId="11900" xr:uid="{A1C73BEF-C362-4A22-81AC-58F3C99EC0AD}"/>
    <cellStyle name="Accent6 115" xfId="1096" xr:uid="{00000000-0005-0000-0000-00009A060000}"/>
    <cellStyle name="Accent6 115 2" xfId="2707" xr:uid="{00000000-0005-0000-0000-00009B060000}"/>
    <cellStyle name="Accent6 115 2 2" xfId="11903" xr:uid="{B147A194-307A-45A5-8789-77228D8276AA}"/>
    <cellStyle name="Accent6 115 3" xfId="11902" xr:uid="{87752894-2845-44BC-A7AD-C8168A8D372E}"/>
    <cellStyle name="Accent6 116" xfId="1097" xr:uid="{00000000-0005-0000-0000-00009C060000}"/>
    <cellStyle name="Accent6 116 2" xfId="2708" xr:uid="{00000000-0005-0000-0000-00009D060000}"/>
    <cellStyle name="Accent6 116 2 2" xfId="11905" xr:uid="{5B2014CB-2EF1-4DB9-B24F-1A4F89154DF2}"/>
    <cellStyle name="Accent6 116 3" xfId="11904" xr:uid="{656BE9BA-88AF-46E1-93BD-DC130CB7DB68}"/>
    <cellStyle name="Accent6 117" xfId="1098" xr:uid="{00000000-0005-0000-0000-00009E060000}"/>
    <cellStyle name="Accent6 117 2" xfId="2709" xr:uid="{00000000-0005-0000-0000-00009F060000}"/>
    <cellStyle name="Accent6 117 2 2" xfId="11907" xr:uid="{D4C2EBBA-6DAE-480F-9C77-4A51FFF02C02}"/>
    <cellStyle name="Accent6 117 3" xfId="11906" xr:uid="{9B12A9D8-C16C-4B3D-B4E3-29FFEA8D1958}"/>
    <cellStyle name="Accent6 118" xfId="1099" xr:uid="{00000000-0005-0000-0000-0000A0060000}"/>
    <cellStyle name="Accent6 118 2" xfId="2710" xr:uid="{00000000-0005-0000-0000-0000A1060000}"/>
    <cellStyle name="Accent6 118 2 2" xfId="11909" xr:uid="{04686FDC-6960-45D5-BF3D-920C91BC47A1}"/>
    <cellStyle name="Accent6 118 3" xfId="11908" xr:uid="{E73269DA-E02E-44E8-9277-D536AA16E9E9}"/>
    <cellStyle name="Accent6 119" xfId="1100" xr:uid="{00000000-0005-0000-0000-0000A2060000}"/>
    <cellStyle name="Accent6 119 2" xfId="2711" xr:uid="{00000000-0005-0000-0000-0000A3060000}"/>
    <cellStyle name="Accent6 119 2 2" xfId="11911" xr:uid="{EE8A1005-3ED5-429D-82F6-D8F5A33330D9}"/>
    <cellStyle name="Accent6 119 3" xfId="11910" xr:uid="{3897DAB7-42B4-463E-997B-5A5618F5EC86}"/>
    <cellStyle name="Accent6 12" xfId="1101" xr:uid="{00000000-0005-0000-0000-0000A4060000}"/>
    <cellStyle name="Accent6 12 2" xfId="2712" xr:uid="{00000000-0005-0000-0000-0000A5060000}"/>
    <cellStyle name="Accent6 12 2 2" xfId="11913" xr:uid="{D07EA04A-9DC4-4BE4-98BF-018952FF2EBE}"/>
    <cellStyle name="Accent6 12 3" xfId="11912" xr:uid="{FE2F1E52-B013-46AE-B8A8-ED94AB35C0B8}"/>
    <cellStyle name="Accent6 120" xfId="1102" xr:uid="{00000000-0005-0000-0000-0000A6060000}"/>
    <cellStyle name="Accent6 120 2" xfId="2713" xr:uid="{00000000-0005-0000-0000-0000A7060000}"/>
    <cellStyle name="Accent6 120 2 2" xfId="11915" xr:uid="{C696A7D1-F245-4C87-A7DB-97169577C890}"/>
    <cellStyle name="Accent6 120 3" xfId="11914" xr:uid="{6237842D-6FA4-4EEB-AD0E-62E60A17746B}"/>
    <cellStyle name="Accent6 121" xfId="1103" xr:uid="{00000000-0005-0000-0000-0000A8060000}"/>
    <cellStyle name="Accent6 121 2" xfId="2714" xr:uid="{00000000-0005-0000-0000-0000A9060000}"/>
    <cellStyle name="Accent6 121 2 2" xfId="11917" xr:uid="{39489331-A989-446D-8B3D-A2DE87392CF7}"/>
    <cellStyle name="Accent6 121 3" xfId="11916" xr:uid="{52F9C949-D2B9-494C-9F20-5F612216823F}"/>
    <cellStyle name="Accent6 122" xfId="1104" xr:uid="{00000000-0005-0000-0000-0000AA060000}"/>
    <cellStyle name="Accent6 122 2" xfId="2715" xr:uid="{00000000-0005-0000-0000-0000AB060000}"/>
    <cellStyle name="Accent6 122 2 2" xfId="11919" xr:uid="{32E1259E-9CDE-41CB-A2DC-95EF36968FF6}"/>
    <cellStyle name="Accent6 122 3" xfId="11918" xr:uid="{A20A55EE-8223-41F9-84F6-35A14EAFD567}"/>
    <cellStyle name="Accent6 123" xfId="1105" xr:uid="{00000000-0005-0000-0000-0000AC060000}"/>
    <cellStyle name="Accent6 123 2" xfId="2716" xr:uid="{00000000-0005-0000-0000-0000AD060000}"/>
    <cellStyle name="Accent6 123 2 2" xfId="11921" xr:uid="{752F4725-AE4F-4F01-9F21-4BD71F43ECA8}"/>
    <cellStyle name="Accent6 123 3" xfId="11920" xr:uid="{B11386B7-6719-48ED-AFA9-F78B4EED6FEA}"/>
    <cellStyle name="Accent6 124" xfId="1106" xr:uid="{00000000-0005-0000-0000-0000AE060000}"/>
    <cellStyle name="Accent6 124 2" xfId="2717" xr:uid="{00000000-0005-0000-0000-0000AF060000}"/>
    <cellStyle name="Accent6 124 2 2" xfId="11923" xr:uid="{767756DA-0E0C-4418-8CA5-648B4B167783}"/>
    <cellStyle name="Accent6 124 3" xfId="11922" xr:uid="{323B8CDC-9F77-4343-8BC4-AEE67F7B1636}"/>
    <cellStyle name="Accent6 125" xfId="1107" xr:uid="{00000000-0005-0000-0000-0000B0060000}"/>
    <cellStyle name="Accent6 125 2" xfId="2718" xr:uid="{00000000-0005-0000-0000-0000B1060000}"/>
    <cellStyle name="Accent6 125 2 2" xfId="11925" xr:uid="{7C8F4DAB-F2FA-4DCF-AA9E-4C36C15BB4FF}"/>
    <cellStyle name="Accent6 125 3" xfId="11924" xr:uid="{36DB9868-D551-4E8E-8858-6942E827ABC4}"/>
    <cellStyle name="Accent6 126" xfId="1108" xr:uid="{00000000-0005-0000-0000-0000B2060000}"/>
    <cellStyle name="Accent6 126 2" xfId="2719" xr:uid="{00000000-0005-0000-0000-0000B3060000}"/>
    <cellStyle name="Accent6 126 2 2" xfId="11927" xr:uid="{F85401C5-5FFE-498E-BDAF-91F698325EAC}"/>
    <cellStyle name="Accent6 126 3" xfId="11926" xr:uid="{A6DAEC6A-440E-4B05-8753-A6D34DC01F40}"/>
    <cellStyle name="Accent6 127" xfId="1109" xr:uid="{00000000-0005-0000-0000-0000B4060000}"/>
    <cellStyle name="Accent6 127 2" xfId="2720" xr:uid="{00000000-0005-0000-0000-0000B5060000}"/>
    <cellStyle name="Accent6 127 2 2" xfId="11929" xr:uid="{1B7001D7-1D6C-4083-835B-393C87D64B5C}"/>
    <cellStyle name="Accent6 127 3" xfId="11928" xr:uid="{75400935-77B9-4F98-AC13-1532DCFA2AD6}"/>
    <cellStyle name="Accent6 128" xfId="1110" xr:uid="{00000000-0005-0000-0000-0000B6060000}"/>
    <cellStyle name="Accent6 128 2" xfId="2721" xr:uid="{00000000-0005-0000-0000-0000B7060000}"/>
    <cellStyle name="Accent6 128 2 2" xfId="11931" xr:uid="{7ACB733B-8D54-4534-B29E-087950D1171F}"/>
    <cellStyle name="Accent6 128 3" xfId="11930" xr:uid="{C1593F1A-D12F-4BEC-B827-BF226AD76818}"/>
    <cellStyle name="Accent6 129" xfId="1111" xr:uid="{00000000-0005-0000-0000-0000B8060000}"/>
    <cellStyle name="Accent6 129 2" xfId="2722" xr:uid="{00000000-0005-0000-0000-0000B9060000}"/>
    <cellStyle name="Accent6 129 2 2" xfId="11933" xr:uid="{37E8E2E5-0814-471F-8EC6-86D484DC2D5B}"/>
    <cellStyle name="Accent6 129 3" xfId="11932" xr:uid="{0B64DA68-61C4-4BA6-B21B-EC49DC92BE35}"/>
    <cellStyle name="Accent6 13" xfId="1112" xr:uid="{00000000-0005-0000-0000-0000BA060000}"/>
    <cellStyle name="Accent6 13 2" xfId="2723" xr:uid="{00000000-0005-0000-0000-0000BB060000}"/>
    <cellStyle name="Accent6 13 2 2" xfId="11935" xr:uid="{52C9FB8E-7159-4833-B52D-B172A58BE9E5}"/>
    <cellStyle name="Accent6 13 3" xfId="11934" xr:uid="{63A07BC6-BF06-4094-B238-CD8A94BA82FF}"/>
    <cellStyle name="Accent6 130" xfId="1113" xr:uid="{00000000-0005-0000-0000-0000BC060000}"/>
    <cellStyle name="Accent6 130 2" xfId="2724" xr:uid="{00000000-0005-0000-0000-0000BD060000}"/>
    <cellStyle name="Accent6 130 2 2" xfId="11937" xr:uid="{08F43072-121B-4F4D-B566-A71FD00FA525}"/>
    <cellStyle name="Accent6 130 3" xfId="11936" xr:uid="{51DB1A2A-9BD0-462B-93ED-8E783280A7ED}"/>
    <cellStyle name="Accent6 131" xfId="1114" xr:uid="{00000000-0005-0000-0000-0000BE060000}"/>
    <cellStyle name="Accent6 131 2" xfId="2725" xr:uid="{00000000-0005-0000-0000-0000BF060000}"/>
    <cellStyle name="Accent6 131 2 2" xfId="11939" xr:uid="{071E27D7-5FB2-4AAA-9A47-5E2E7DC6A7E4}"/>
    <cellStyle name="Accent6 131 3" xfId="11938" xr:uid="{C4E762CA-C28D-419E-9BC4-AF03E864D311}"/>
    <cellStyle name="Accent6 132" xfId="1115" xr:uid="{00000000-0005-0000-0000-0000C0060000}"/>
    <cellStyle name="Accent6 132 2" xfId="2726" xr:uid="{00000000-0005-0000-0000-0000C1060000}"/>
    <cellStyle name="Accent6 132 2 2" xfId="11941" xr:uid="{A688AC68-E251-4F0C-86AB-FF62B352CDFD}"/>
    <cellStyle name="Accent6 132 3" xfId="11940" xr:uid="{0BE3AE7B-7AB8-4A04-8F1B-A49C002125E2}"/>
    <cellStyle name="Accent6 133" xfId="1116" xr:uid="{00000000-0005-0000-0000-0000C2060000}"/>
    <cellStyle name="Accent6 133 2" xfId="2727" xr:uid="{00000000-0005-0000-0000-0000C3060000}"/>
    <cellStyle name="Accent6 133 2 2" xfId="11943" xr:uid="{1B18CFC8-8824-4550-AE23-779CA6446F16}"/>
    <cellStyle name="Accent6 133 3" xfId="11942" xr:uid="{2B2955EC-C347-48CF-993A-0B8F9B9B782E}"/>
    <cellStyle name="Accent6 134" xfId="1117" xr:uid="{00000000-0005-0000-0000-0000C4060000}"/>
    <cellStyle name="Accent6 134 2" xfId="2728" xr:uid="{00000000-0005-0000-0000-0000C5060000}"/>
    <cellStyle name="Accent6 134 2 2" xfId="11945" xr:uid="{2601BDF7-54B9-4C5D-B9F9-6D6BAEEA24B3}"/>
    <cellStyle name="Accent6 134 3" xfId="11944" xr:uid="{8C982FCD-E939-4F6E-9C8B-AA6FC302ACC0}"/>
    <cellStyle name="Accent6 135" xfId="1118" xr:uid="{00000000-0005-0000-0000-0000C6060000}"/>
    <cellStyle name="Accent6 135 2" xfId="2729" xr:uid="{00000000-0005-0000-0000-0000C7060000}"/>
    <cellStyle name="Accent6 135 2 2" xfId="11947" xr:uid="{D27B3346-DAF0-4226-BC66-BC27C296467B}"/>
    <cellStyle name="Accent6 135 3" xfId="11946" xr:uid="{D5249DB7-9DF9-4424-A7C2-87EE9C9DB15A}"/>
    <cellStyle name="Accent6 136" xfId="1119" xr:uid="{00000000-0005-0000-0000-0000C8060000}"/>
    <cellStyle name="Accent6 136 2" xfId="2730" xr:uid="{00000000-0005-0000-0000-0000C9060000}"/>
    <cellStyle name="Accent6 136 2 2" xfId="11949" xr:uid="{C5558065-D64A-4B27-A1CB-3E7FA7CC8AC6}"/>
    <cellStyle name="Accent6 136 3" xfId="11948" xr:uid="{76CCC8BB-1426-4886-8CB8-2FFC3CF18B6A}"/>
    <cellStyle name="Accent6 137" xfId="1120" xr:uid="{00000000-0005-0000-0000-0000CA060000}"/>
    <cellStyle name="Accent6 137 2" xfId="2731" xr:uid="{00000000-0005-0000-0000-0000CB060000}"/>
    <cellStyle name="Accent6 137 2 2" xfId="11951" xr:uid="{0E678F9F-5272-47BE-9A0E-1F2702E14CE3}"/>
    <cellStyle name="Accent6 137 3" xfId="11950" xr:uid="{5272E84D-7900-4A37-9741-0A6D14550DFC}"/>
    <cellStyle name="Accent6 138" xfId="1121" xr:uid="{00000000-0005-0000-0000-0000CC060000}"/>
    <cellStyle name="Accent6 138 2" xfId="2732" xr:uid="{00000000-0005-0000-0000-0000CD060000}"/>
    <cellStyle name="Accent6 138 2 2" xfId="11953" xr:uid="{59F66607-9586-4E3B-A216-22DB5FD2AF51}"/>
    <cellStyle name="Accent6 138 3" xfId="11952" xr:uid="{B7CB2D9C-3356-454E-8717-EE6AFC43B1B9}"/>
    <cellStyle name="Accent6 139" xfId="1122" xr:uid="{00000000-0005-0000-0000-0000CE060000}"/>
    <cellStyle name="Accent6 139 2" xfId="2733" xr:uid="{00000000-0005-0000-0000-0000CF060000}"/>
    <cellStyle name="Accent6 139 2 2" xfId="11955" xr:uid="{49309D94-11F1-4379-B8E0-8B09A7BA64B7}"/>
    <cellStyle name="Accent6 139 3" xfId="11954" xr:uid="{B8CCD058-55C5-476B-936F-CAD4F86A39E3}"/>
    <cellStyle name="Accent6 14" xfId="1123" xr:uid="{00000000-0005-0000-0000-0000D0060000}"/>
    <cellStyle name="Accent6 14 2" xfId="2734" xr:uid="{00000000-0005-0000-0000-0000D1060000}"/>
    <cellStyle name="Accent6 14 2 2" xfId="11957" xr:uid="{F346EED7-E392-42C0-BA9A-1E33E17D1098}"/>
    <cellStyle name="Accent6 14 3" xfId="11956" xr:uid="{466CE53E-1865-4280-8694-D4E18A34D4BE}"/>
    <cellStyle name="Accent6 15" xfId="1124" xr:uid="{00000000-0005-0000-0000-0000D2060000}"/>
    <cellStyle name="Accent6 15 2" xfId="2735" xr:uid="{00000000-0005-0000-0000-0000D3060000}"/>
    <cellStyle name="Accent6 15 2 2" xfId="11959" xr:uid="{25F6382B-8BD7-4C9F-9B3B-DC047D015FCD}"/>
    <cellStyle name="Accent6 15 3" xfId="11958" xr:uid="{E11A5D24-5195-481A-9351-DD40A3F1BFB7}"/>
    <cellStyle name="Accent6 16" xfId="1125" xr:uid="{00000000-0005-0000-0000-0000D4060000}"/>
    <cellStyle name="Accent6 16 2" xfId="2736" xr:uid="{00000000-0005-0000-0000-0000D5060000}"/>
    <cellStyle name="Accent6 16 2 2" xfId="11961" xr:uid="{92E81D31-FF6B-4F17-9841-7D15DFB6E6B8}"/>
    <cellStyle name="Accent6 16 3" xfId="11960" xr:uid="{4EAC1EAD-50C1-4E4A-9A84-B9D9C2EDBB54}"/>
    <cellStyle name="Accent6 17" xfId="1126" xr:uid="{00000000-0005-0000-0000-0000D6060000}"/>
    <cellStyle name="Accent6 17 2" xfId="2737" xr:uid="{00000000-0005-0000-0000-0000D7060000}"/>
    <cellStyle name="Accent6 17 2 2" xfId="11963" xr:uid="{8AC44A9E-C89D-460A-9D83-C458655BD7BC}"/>
    <cellStyle name="Accent6 17 3" xfId="11962" xr:uid="{D7133D79-46C8-4040-BE22-08DB776F1CCE}"/>
    <cellStyle name="Accent6 18" xfId="1127" xr:uid="{00000000-0005-0000-0000-0000D8060000}"/>
    <cellStyle name="Accent6 18 2" xfId="2738" xr:uid="{00000000-0005-0000-0000-0000D9060000}"/>
    <cellStyle name="Accent6 18 2 2" xfId="11965" xr:uid="{904D7B8F-9168-4EA5-BE65-8F486473E8A9}"/>
    <cellStyle name="Accent6 18 3" xfId="11964" xr:uid="{D22AE199-962F-4AD9-BD72-67C3D9A7A8FE}"/>
    <cellStyle name="Accent6 19" xfId="1128" xr:uid="{00000000-0005-0000-0000-0000DA060000}"/>
    <cellStyle name="Accent6 19 2" xfId="2739" xr:uid="{00000000-0005-0000-0000-0000DB060000}"/>
    <cellStyle name="Accent6 19 2 2" xfId="11967" xr:uid="{2DD6CB7E-9E4A-4A6E-8990-DDBB52109310}"/>
    <cellStyle name="Accent6 19 3" xfId="11966" xr:uid="{FE6C5EBC-9901-4C93-B965-A91ADCA61733}"/>
    <cellStyle name="Accent6 2" xfId="1129" xr:uid="{00000000-0005-0000-0000-0000DC060000}"/>
    <cellStyle name="Accent6 2 2" xfId="2740" xr:uid="{00000000-0005-0000-0000-0000DD060000}"/>
    <cellStyle name="Accent6 2 2 2" xfId="11969" xr:uid="{6304C92B-CEA6-4C9A-AF38-D58A08A9C19B}"/>
    <cellStyle name="Accent6 2 3" xfId="5240" xr:uid="{EAB2FE86-6EB1-4AB8-9A1F-B2E5AD9727B5}"/>
    <cellStyle name="Accent6 2 4" xfId="11968" xr:uid="{E7FF9817-F14E-4438-B773-E1CEC2A44E9E}"/>
    <cellStyle name="Accent6 20" xfId="1130" xr:uid="{00000000-0005-0000-0000-0000DE060000}"/>
    <cellStyle name="Accent6 20 2" xfId="2741" xr:uid="{00000000-0005-0000-0000-0000DF060000}"/>
    <cellStyle name="Accent6 20 2 2" xfId="11971" xr:uid="{7E4C923F-A5BC-4CD4-9051-47CB1FC43E1D}"/>
    <cellStyle name="Accent6 20 3" xfId="11970" xr:uid="{59D5EB49-C992-44D6-8B11-70AD0B84B282}"/>
    <cellStyle name="Accent6 21" xfId="1131" xr:uid="{00000000-0005-0000-0000-0000E0060000}"/>
    <cellStyle name="Accent6 21 2" xfId="2742" xr:uid="{00000000-0005-0000-0000-0000E1060000}"/>
    <cellStyle name="Accent6 21 2 2" xfId="11973" xr:uid="{86B69AB4-BFCC-472E-A0C5-310EE4FE23F7}"/>
    <cellStyle name="Accent6 21 3" xfId="11972" xr:uid="{86FED050-EF4D-40BC-827C-AE89DB1F04AC}"/>
    <cellStyle name="Accent6 22" xfId="1132" xr:uid="{00000000-0005-0000-0000-0000E2060000}"/>
    <cellStyle name="Accent6 22 2" xfId="2743" xr:uid="{00000000-0005-0000-0000-0000E3060000}"/>
    <cellStyle name="Accent6 22 2 2" xfId="11975" xr:uid="{1DF2C4D5-2313-4E81-9DEC-CE298361020B}"/>
    <cellStyle name="Accent6 22 3" xfId="11974" xr:uid="{64D35974-BAC3-4CF9-9280-16FEC5082921}"/>
    <cellStyle name="Accent6 23" xfId="1133" xr:uid="{00000000-0005-0000-0000-0000E4060000}"/>
    <cellStyle name="Accent6 23 2" xfId="2744" xr:uid="{00000000-0005-0000-0000-0000E5060000}"/>
    <cellStyle name="Accent6 23 2 2" xfId="11977" xr:uid="{DB17DF84-779C-4426-9B04-F4AB16BC4B4B}"/>
    <cellStyle name="Accent6 23 3" xfId="11976" xr:uid="{7FE39DFE-6728-46C3-A7DE-D1B985E37F8E}"/>
    <cellStyle name="Accent6 24" xfId="1134" xr:uid="{00000000-0005-0000-0000-0000E6060000}"/>
    <cellStyle name="Accent6 24 2" xfId="2745" xr:uid="{00000000-0005-0000-0000-0000E7060000}"/>
    <cellStyle name="Accent6 24 2 2" xfId="11979" xr:uid="{BE257300-AD25-4A31-9E9D-AF5E5D5D672D}"/>
    <cellStyle name="Accent6 24 3" xfId="11978" xr:uid="{4BB6D0B8-E30D-42C1-B38E-175536F1AB38}"/>
    <cellStyle name="Accent6 25" xfId="1135" xr:uid="{00000000-0005-0000-0000-0000E8060000}"/>
    <cellStyle name="Accent6 25 2" xfId="2746" xr:uid="{00000000-0005-0000-0000-0000E9060000}"/>
    <cellStyle name="Accent6 25 2 2" xfId="11981" xr:uid="{4F35402F-1878-488F-BE64-1E87FE67325A}"/>
    <cellStyle name="Accent6 25 3" xfId="11980" xr:uid="{100FA85E-4827-4BB8-AB2E-E9EEEA92A7FF}"/>
    <cellStyle name="Accent6 26" xfId="1136" xr:uid="{00000000-0005-0000-0000-0000EA060000}"/>
    <cellStyle name="Accent6 26 2" xfId="2747" xr:uid="{00000000-0005-0000-0000-0000EB060000}"/>
    <cellStyle name="Accent6 26 2 2" xfId="11983" xr:uid="{E1B0EC51-2594-4AE0-9231-6C3E95506F7D}"/>
    <cellStyle name="Accent6 26 3" xfId="11982" xr:uid="{F8051C55-F649-4CA7-891B-F39A538751A2}"/>
    <cellStyle name="Accent6 27" xfId="1137" xr:uid="{00000000-0005-0000-0000-0000EC060000}"/>
    <cellStyle name="Accent6 27 2" xfId="2748" xr:uid="{00000000-0005-0000-0000-0000ED060000}"/>
    <cellStyle name="Accent6 27 2 2" xfId="11985" xr:uid="{F877C45D-F3BE-4CCA-83F3-712DCE8AE42F}"/>
    <cellStyle name="Accent6 27 3" xfId="11984" xr:uid="{3638EE24-9775-4A8B-B9A0-D4E31489036B}"/>
    <cellStyle name="Accent6 28" xfId="1138" xr:uid="{00000000-0005-0000-0000-0000EE060000}"/>
    <cellStyle name="Accent6 28 2" xfId="2749" xr:uid="{00000000-0005-0000-0000-0000EF060000}"/>
    <cellStyle name="Accent6 28 2 2" xfId="11987" xr:uid="{7045BE4D-A868-4581-BB0C-6AC55E9A0702}"/>
    <cellStyle name="Accent6 28 3" xfId="11986" xr:uid="{66C8BF89-FD33-4D89-9343-C4BD85D44348}"/>
    <cellStyle name="Accent6 29" xfId="1139" xr:uid="{00000000-0005-0000-0000-0000F0060000}"/>
    <cellStyle name="Accent6 29 2" xfId="2750" xr:uid="{00000000-0005-0000-0000-0000F1060000}"/>
    <cellStyle name="Accent6 29 2 2" xfId="11989" xr:uid="{9C4A9733-5462-4044-9CC7-74ADF2031226}"/>
    <cellStyle name="Accent6 29 3" xfId="11988" xr:uid="{79A56CAA-C0FF-4AF3-A211-9D73B48E08C5}"/>
    <cellStyle name="Accent6 3" xfId="1140" xr:uid="{00000000-0005-0000-0000-0000F2060000}"/>
    <cellStyle name="Accent6 3 2" xfId="2751" xr:uid="{00000000-0005-0000-0000-0000F3060000}"/>
    <cellStyle name="Accent6 3 2 2" xfId="11991" xr:uid="{8216B16A-B602-4722-BBF6-5485E2B07E03}"/>
    <cellStyle name="Accent6 3 3" xfId="11990" xr:uid="{C1A5A293-1FBF-470F-9B77-1E6D0E5DFE9F}"/>
    <cellStyle name="Accent6 30" xfId="1141" xr:uid="{00000000-0005-0000-0000-0000F4060000}"/>
    <cellStyle name="Accent6 30 2" xfId="2752" xr:uid="{00000000-0005-0000-0000-0000F5060000}"/>
    <cellStyle name="Accent6 30 2 2" xfId="11993" xr:uid="{40A0F855-8D02-4EB1-B2E2-BADC394FFC0F}"/>
    <cellStyle name="Accent6 30 3" xfId="11992" xr:uid="{BBF91090-4A2E-41D1-A635-226EE0CA5BF0}"/>
    <cellStyle name="Accent6 31" xfId="1142" xr:uid="{00000000-0005-0000-0000-0000F6060000}"/>
    <cellStyle name="Accent6 31 2" xfId="2753" xr:uid="{00000000-0005-0000-0000-0000F7060000}"/>
    <cellStyle name="Accent6 31 2 2" xfId="11995" xr:uid="{7DA410EB-AEE6-4D72-B5B0-481DC5952247}"/>
    <cellStyle name="Accent6 31 3" xfId="11994" xr:uid="{5D5C3E80-4ECC-4025-955D-67A993113BB5}"/>
    <cellStyle name="Accent6 32" xfId="1143" xr:uid="{00000000-0005-0000-0000-0000F8060000}"/>
    <cellStyle name="Accent6 32 2" xfId="2754" xr:uid="{00000000-0005-0000-0000-0000F9060000}"/>
    <cellStyle name="Accent6 32 2 2" xfId="11997" xr:uid="{9775610B-CF36-4C44-8D2D-ECDC23FE620F}"/>
    <cellStyle name="Accent6 32 3" xfId="11996" xr:uid="{E9DA3B04-94D0-4C68-9994-07A0B3F97273}"/>
    <cellStyle name="Accent6 33" xfId="1144" xr:uid="{00000000-0005-0000-0000-0000FA060000}"/>
    <cellStyle name="Accent6 33 2" xfId="2755" xr:uid="{00000000-0005-0000-0000-0000FB060000}"/>
    <cellStyle name="Accent6 33 2 2" xfId="11999" xr:uid="{61A58B3D-24D4-4685-8CE2-64876C7721AE}"/>
    <cellStyle name="Accent6 33 3" xfId="11998" xr:uid="{697E15E0-58B4-448A-A320-8112A978ED6A}"/>
    <cellStyle name="Accent6 34" xfId="1145" xr:uid="{00000000-0005-0000-0000-0000FC060000}"/>
    <cellStyle name="Accent6 34 2" xfId="2756" xr:uid="{00000000-0005-0000-0000-0000FD060000}"/>
    <cellStyle name="Accent6 34 2 2" xfId="12001" xr:uid="{7683238B-DE5D-4EE8-8A17-679495954D5E}"/>
    <cellStyle name="Accent6 34 3" xfId="12000" xr:uid="{68CABBE2-D3AB-4AD2-A074-E7004B5EA147}"/>
    <cellStyle name="Accent6 35" xfId="1146" xr:uid="{00000000-0005-0000-0000-0000FE060000}"/>
    <cellStyle name="Accent6 35 2" xfId="2757" xr:uid="{00000000-0005-0000-0000-0000FF060000}"/>
    <cellStyle name="Accent6 35 2 2" xfId="12003" xr:uid="{78904131-13FF-4437-BE83-F96AA7D11181}"/>
    <cellStyle name="Accent6 35 3" xfId="12002" xr:uid="{372134A4-D9A1-4958-8529-C743B232728A}"/>
    <cellStyle name="Accent6 36" xfId="1147" xr:uid="{00000000-0005-0000-0000-000000070000}"/>
    <cellStyle name="Accent6 36 2" xfId="2758" xr:uid="{00000000-0005-0000-0000-000001070000}"/>
    <cellStyle name="Accent6 36 2 2" xfId="12005" xr:uid="{F142CDCF-8DA0-4DDC-95A3-B47D5B9369DB}"/>
    <cellStyle name="Accent6 36 3" xfId="12004" xr:uid="{B5EB443D-AF89-43E9-BDB2-B39610ED403E}"/>
    <cellStyle name="Accent6 37" xfId="1148" xr:uid="{00000000-0005-0000-0000-000002070000}"/>
    <cellStyle name="Accent6 37 2" xfId="2759" xr:uid="{00000000-0005-0000-0000-000003070000}"/>
    <cellStyle name="Accent6 37 2 2" xfId="12007" xr:uid="{7CF0B508-FF3B-4528-B60B-DC82B2C5EE32}"/>
    <cellStyle name="Accent6 37 3" xfId="12006" xr:uid="{3B007E95-33BB-4404-9DBB-3A9DB92AE4C4}"/>
    <cellStyle name="Accent6 38" xfId="1149" xr:uid="{00000000-0005-0000-0000-000004070000}"/>
    <cellStyle name="Accent6 38 2" xfId="2760" xr:uid="{00000000-0005-0000-0000-000005070000}"/>
    <cellStyle name="Accent6 38 2 2" xfId="12009" xr:uid="{7B4A546F-AF74-4867-BF1B-A2EFBAD672B2}"/>
    <cellStyle name="Accent6 38 3" xfId="12008" xr:uid="{7AEEEA64-1B45-4960-9AD5-47F97A703ED7}"/>
    <cellStyle name="Accent6 39" xfId="1150" xr:uid="{00000000-0005-0000-0000-000006070000}"/>
    <cellStyle name="Accent6 39 2" xfId="2761" xr:uid="{00000000-0005-0000-0000-000007070000}"/>
    <cellStyle name="Accent6 39 2 2" xfId="12011" xr:uid="{ADF7534A-5CDC-429B-92EC-891A96BF0690}"/>
    <cellStyle name="Accent6 39 3" xfId="12010" xr:uid="{9AE1C821-C5F1-4B19-8681-484A02E77416}"/>
    <cellStyle name="Accent6 4" xfId="1151" xr:uid="{00000000-0005-0000-0000-000008070000}"/>
    <cellStyle name="Accent6 4 2" xfId="2762" xr:uid="{00000000-0005-0000-0000-000009070000}"/>
    <cellStyle name="Accent6 4 2 2" xfId="12013" xr:uid="{D5B26835-356E-4133-9F4A-2474696EFCD2}"/>
    <cellStyle name="Accent6 4 3" xfId="12012" xr:uid="{AC8AA701-FE05-4C88-8915-518472CF523B}"/>
    <cellStyle name="Accent6 40" xfId="1152" xr:uid="{00000000-0005-0000-0000-00000A070000}"/>
    <cellStyle name="Accent6 40 2" xfId="2763" xr:uid="{00000000-0005-0000-0000-00000B070000}"/>
    <cellStyle name="Accent6 40 2 2" xfId="12015" xr:uid="{0CD71A15-7E07-4354-8464-CD8EE06C3C3C}"/>
    <cellStyle name="Accent6 40 3" xfId="12014" xr:uid="{61047B92-F2F2-43CE-B872-6A1E66BDEF20}"/>
    <cellStyle name="Accent6 41" xfId="1153" xr:uid="{00000000-0005-0000-0000-00000C070000}"/>
    <cellStyle name="Accent6 41 2" xfId="2764" xr:uid="{00000000-0005-0000-0000-00000D070000}"/>
    <cellStyle name="Accent6 41 2 2" xfId="12017" xr:uid="{8255EF63-2CAD-4E05-A8D3-929BA6675D68}"/>
    <cellStyle name="Accent6 41 3" xfId="12016" xr:uid="{D7493AB8-E5D4-458B-80A1-E16E43C75763}"/>
    <cellStyle name="Accent6 42" xfId="1154" xr:uid="{00000000-0005-0000-0000-00000E070000}"/>
    <cellStyle name="Accent6 42 2" xfId="2765" xr:uid="{00000000-0005-0000-0000-00000F070000}"/>
    <cellStyle name="Accent6 42 2 2" xfId="12019" xr:uid="{EB929C41-1C17-4721-B523-C36A4F300622}"/>
    <cellStyle name="Accent6 42 3" xfId="12018" xr:uid="{33A23952-C37B-4D5D-ABFA-1A79B1741B99}"/>
    <cellStyle name="Accent6 43" xfId="1155" xr:uid="{00000000-0005-0000-0000-000010070000}"/>
    <cellStyle name="Accent6 43 2" xfId="2766" xr:uid="{00000000-0005-0000-0000-000011070000}"/>
    <cellStyle name="Accent6 43 2 2" xfId="12021" xr:uid="{CF33E6E6-8589-4D3C-B923-F2747E2AC7EF}"/>
    <cellStyle name="Accent6 43 3" xfId="12020" xr:uid="{9B05550F-2158-4119-9DE3-952F85BD7CDB}"/>
    <cellStyle name="Accent6 44" xfId="1156" xr:uid="{00000000-0005-0000-0000-000012070000}"/>
    <cellStyle name="Accent6 44 2" xfId="2767" xr:uid="{00000000-0005-0000-0000-000013070000}"/>
    <cellStyle name="Accent6 44 2 2" xfId="12023" xr:uid="{8A492439-9ED9-4441-8C4F-BE4230462BFC}"/>
    <cellStyle name="Accent6 44 3" xfId="12022" xr:uid="{FD39B5B1-DA07-48DE-A016-F0C168DB9415}"/>
    <cellStyle name="Accent6 45" xfId="1157" xr:uid="{00000000-0005-0000-0000-000014070000}"/>
    <cellStyle name="Accent6 45 2" xfId="2768" xr:uid="{00000000-0005-0000-0000-000015070000}"/>
    <cellStyle name="Accent6 45 2 2" xfId="12025" xr:uid="{5CF8F97B-9787-45B8-8F30-AE4B9F20C20D}"/>
    <cellStyle name="Accent6 45 3" xfId="12024" xr:uid="{94CFBDAA-9FB5-4BF5-AD27-476936266268}"/>
    <cellStyle name="Accent6 46" xfId="1158" xr:uid="{00000000-0005-0000-0000-000016070000}"/>
    <cellStyle name="Accent6 46 2" xfId="2769" xr:uid="{00000000-0005-0000-0000-000017070000}"/>
    <cellStyle name="Accent6 46 2 2" xfId="12027" xr:uid="{88E64214-ED13-4A41-ADAB-A01B203FD542}"/>
    <cellStyle name="Accent6 46 3" xfId="12026" xr:uid="{2063E4F3-3D61-4B7C-A583-3F01144B1287}"/>
    <cellStyle name="Accent6 47" xfId="1159" xr:uid="{00000000-0005-0000-0000-000018070000}"/>
    <cellStyle name="Accent6 47 2" xfId="2770" xr:uid="{00000000-0005-0000-0000-000019070000}"/>
    <cellStyle name="Accent6 47 2 2" xfId="12029" xr:uid="{4284BA68-5F2A-4B0A-B2F2-473A833F7D43}"/>
    <cellStyle name="Accent6 47 3" xfId="12028" xr:uid="{2AED82E1-F64A-4131-93A3-213F9E71C42F}"/>
    <cellStyle name="Accent6 48" xfId="1160" xr:uid="{00000000-0005-0000-0000-00001A070000}"/>
    <cellStyle name="Accent6 48 2" xfId="2771" xr:uid="{00000000-0005-0000-0000-00001B070000}"/>
    <cellStyle name="Accent6 48 2 2" xfId="12031" xr:uid="{5B1E3A86-DE87-4CE2-86F4-49949A253BD0}"/>
    <cellStyle name="Accent6 48 3" xfId="12030" xr:uid="{A4029923-B3B0-43E9-BA87-274BFB2787D4}"/>
    <cellStyle name="Accent6 49" xfId="1161" xr:uid="{00000000-0005-0000-0000-00001C070000}"/>
    <cellStyle name="Accent6 49 2" xfId="2772" xr:uid="{00000000-0005-0000-0000-00001D070000}"/>
    <cellStyle name="Accent6 49 2 2" xfId="12033" xr:uid="{75A6D788-EA5B-49D1-8DB7-CD8F84969853}"/>
    <cellStyle name="Accent6 49 3" xfId="12032" xr:uid="{E1AEDA65-7933-4A01-876D-78E3AE74B3F1}"/>
    <cellStyle name="Accent6 5" xfId="1162" xr:uid="{00000000-0005-0000-0000-00001E070000}"/>
    <cellStyle name="Accent6 5 2" xfId="2773" xr:uid="{00000000-0005-0000-0000-00001F070000}"/>
    <cellStyle name="Accent6 5 2 2" xfId="12035" xr:uid="{16DB0BF2-EE26-462D-AAB8-B82FD11E54F8}"/>
    <cellStyle name="Accent6 5 3" xfId="12034" xr:uid="{0351066D-EFDF-44BD-8BA9-785FC60576CF}"/>
    <cellStyle name="Accent6 50" xfId="1163" xr:uid="{00000000-0005-0000-0000-000020070000}"/>
    <cellStyle name="Accent6 50 2" xfId="2774" xr:uid="{00000000-0005-0000-0000-000021070000}"/>
    <cellStyle name="Accent6 50 2 2" xfId="12037" xr:uid="{15967D27-1D5A-46B2-B875-6FC01E9379C5}"/>
    <cellStyle name="Accent6 50 3" xfId="12036" xr:uid="{F77946C0-58D2-4C04-8FAF-BDCB09D1F8D2}"/>
    <cellStyle name="Accent6 51" xfId="1164" xr:uid="{00000000-0005-0000-0000-000022070000}"/>
    <cellStyle name="Accent6 51 2" xfId="2775" xr:uid="{00000000-0005-0000-0000-000023070000}"/>
    <cellStyle name="Accent6 51 2 2" xfId="12039" xr:uid="{0D6133F1-A1D4-4786-BB00-B4701369046C}"/>
    <cellStyle name="Accent6 51 3" xfId="12038" xr:uid="{1063459B-242D-4EE2-9677-891321FA9B91}"/>
    <cellStyle name="Accent6 52" xfId="1165" xr:uid="{00000000-0005-0000-0000-000024070000}"/>
    <cellStyle name="Accent6 52 2" xfId="2776" xr:uid="{00000000-0005-0000-0000-000025070000}"/>
    <cellStyle name="Accent6 52 2 2" xfId="12041" xr:uid="{EC77744E-619D-4790-B00A-942931EABC44}"/>
    <cellStyle name="Accent6 52 3" xfId="12040" xr:uid="{D2F9BABF-9218-49A8-B40A-1C67FFFD0262}"/>
    <cellStyle name="Accent6 53" xfId="1166" xr:uid="{00000000-0005-0000-0000-000026070000}"/>
    <cellStyle name="Accent6 53 2" xfId="2777" xr:uid="{00000000-0005-0000-0000-000027070000}"/>
    <cellStyle name="Accent6 53 2 2" xfId="12043" xr:uid="{DB8F783F-C9E2-4CA8-A6AF-B1D628ADC451}"/>
    <cellStyle name="Accent6 53 3" xfId="12042" xr:uid="{7337BE67-860A-4351-863A-9D342D6DDE51}"/>
    <cellStyle name="Accent6 54" xfId="1167" xr:uid="{00000000-0005-0000-0000-000028070000}"/>
    <cellStyle name="Accent6 54 2" xfId="2778" xr:uid="{00000000-0005-0000-0000-000029070000}"/>
    <cellStyle name="Accent6 54 2 2" xfId="12045" xr:uid="{2AFBA7FA-217E-461B-862F-3B9D161CD63A}"/>
    <cellStyle name="Accent6 54 3" xfId="12044" xr:uid="{33DD7CA6-6063-485F-99B5-D3584CA48294}"/>
    <cellStyle name="Accent6 55" xfId="1168" xr:uid="{00000000-0005-0000-0000-00002A070000}"/>
    <cellStyle name="Accent6 55 2" xfId="2779" xr:uid="{00000000-0005-0000-0000-00002B070000}"/>
    <cellStyle name="Accent6 55 2 2" xfId="12047" xr:uid="{610AE597-262D-424B-A5D8-AE174511ACCF}"/>
    <cellStyle name="Accent6 55 3" xfId="12046" xr:uid="{01E7844C-8387-4F57-B948-D1D1221C00B0}"/>
    <cellStyle name="Accent6 56" xfId="1169" xr:uid="{00000000-0005-0000-0000-00002C070000}"/>
    <cellStyle name="Accent6 56 2" xfId="2780" xr:uid="{00000000-0005-0000-0000-00002D070000}"/>
    <cellStyle name="Accent6 56 2 2" xfId="12049" xr:uid="{A627730E-EAF0-4FBC-B711-DEAEA21F6B4B}"/>
    <cellStyle name="Accent6 56 3" xfId="12048" xr:uid="{ED82D326-4429-4099-B48C-36E12B4BE63F}"/>
    <cellStyle name="Accent6 57" xfId="1170" xr:uid="{00000000-0005-0000-0000-00002E070000}"/>
    <cellStyle name="Accent6 57 2" xfId="2781" xr:uid="{00000000-0005-0000-0000-00002F070000}"/>
    <cellStyle name="Accent6 57 2 2" xfId="12051" xr:uid="{1E8CE32F-4F62-4A80-BC55-C7604BF819BF}"/>
    <cellStyle name="Accent6 57 3" xfId="12050" xr:uid="{F52687A8-B475-4910-9B84-C214C1E887BB}"/>
    <cellStyle name="Accent6 58" xfId="1171" xr:uid="{00000000-0005-0000-0000-000030070000}"/>
    <cellStyle name="Accent6 58 2" xfId="2782" xr:uid="{00000000-0005-0000-0000-000031070000}"/>
    <cellStyle name="Accent6 58 2 2" xfId="12053" xr:uid="{510CEC5A-A10D-443A-AD13-4CDF80E375D9}"/>
    <cellStyle name="Accent6 58 3" xfId="12052" xr:uid="{B2D2D789-F33D-45CC-AEA5-415556F77C5F}"/>
    <cellStyle name="Accent6 59" xfId="1172" xr:uid="{00000000-0005-0000-0000-000032070000}"/>
    <cellStyle name="Accent6 59 2" xfId="2783" xr:uid="{00000000-0005-0000-0000-000033070000}"/>
    <cellStyle name="Accent6 59 2 2" xfId="12055" xr:uid="{2F9355B6-1A52-46D5-9B41-F75B656AFC06}"/>
    <cellStyle name="Accent6 59 3" xfId="12054" xr:uid="{61D9DC40-9417-4C6C-87FE-7AA540E6D3B7}"/>
    <cellStyle name="Accent6 6" xfId="1173" xr:uid="{00000000-0005-0000-0000-000034070000}"/>
    <cellStyle name="Accent6 6 2" xfId="2784" xr:uid="{00000000-0005-0000-0000-000035070000}"/>
    <cellStyle name="Accent6 6 2 2" xfId="12057" xr:uid="{EAC0B51E-43A2-4829-9CF1-F69B47D39A73}"/>
    <cellStyle name="Accent6 6 3" xfId="12056" xr:uid="{8D89D767-8BFD-4BEF-ADD1-A00233CB3146}"/>
    <cellStyle name="Accent6 60" xfId="1174" xr:uid="{00000000-0005-0000-0000-000036070000}"/>
    <cellStyle name="Accent6 60 2" xfId="2785" xr:uid="{00000000-0005-0000-0000-000037070000}"/>
    <cellStyle name="Accent6 60 2 2" xfId="12059" xr:uid="{A609E608-1AC5-4AC5-96E9-81711D13D032}"/>
    <cellStyle name="Accent6 60 3" xfId="12058" xr:uid="{0D1205D6-0904-4583-8319-80FFF2187C6F}"/>
    <cellStyle name="Accent6 61" xfId="1175" xr:uid="{00000000-0005-0000-0000-000038070000}"/>
    <cellStyle name="Accent6 61 2" xfId="2786" xr:uid="{00000000-0005-0000-0000-000039070000}"/>
    <cellStyle name="Accent6 61 2 2" xfId="12061" xr:uid="{0B03BF0D-AFB2-46B9-9394-616FB020D8AB}"/>
    <cellStyle name="Accent6 61 3" xfId="12060" xr:uid="{BDA01605-B5C4-453F-9266-3AF36CFED295}"/>
    <cellStyle name="Accent6 62" xfId="1176" xr:uid="{00000000-0005-0000-0000-00003A070000}"/>
    <cellStyle name="Accent6 62 2" xfId="2787" xr:uid="{00000000-0005-0000-0000-00003B070000}"/>
    <cellStyle name="Accent6 62 2 2" xfId="12063" xr:uid="{CC460C7C-05F9-4526-A0B9-1A17FE24694C}"/>
    <cellStyle name="Accent6 62 3" xfId="12062" xr:uid="{684093A0-8006-4D14-92D2-BCE851DF6F2D}"/>
    <cellStyle name="Accent6 63" xfId="1177" xr:uid="{00000000-0005-0000-0000-00003C070000}"/>
    <cellStyle name="Accent6 63 2" xfId="2788" xr:uid="{00000000-0005-0000-0000-00003D070000}"/>
    <cellStyle name="Accent6 63 2 2" xfId="12065" xr:uid="{46850AAE-CFCF-4979-8F0F-FF87FF52219E}"/>
    <cellStyle name="Accent6 63 3" xfId="12064" xr:uid="{9040ACAA-E344-4C28-9F38-8AE3D534E6F0}"/>
    <cellStyle name="Accent6 64" xfId="1178" xr:uid="{00000000-0005-0000-0000-00003E070000}"/>
    <cellStyle name="Accent6 64 2" xfId="2789" xr:uid="{00000000-0005-0000-0000-00003F070000}"/>
    <cellStyle name="Accent6 64 2 2" xfId="12067" xr:uid="{90491987-A60D-4791-A0E8-6E488157F00C}"/>
    <cellStyle name="Accent6 64 3" xfId="12066" xr:uid="{A96566D6-0729-4098-8E79-AD36A66C6E42}"/>
    <cellStyle name="Accent6 65" xfId="1179" xr:uid="{00000000-0005-0000-0000-000040070000}"/>
    <cellStyle name="Accent6 65 2" xfId="2790" xr:uid="{00000000-0005-0000-0000-000041070000}"/>
    <cellStyle name="Accent6 65 2 2" xfId="12069" xr:uid="{71B3F993-4DA3-485E-A230-75611F23D892}"/>
    <cellStyle name="Accent6 65 3" xfId="12068" xr:uid="{BB5FFC10-3326-46FE-A3FC-3A46C92ED3BC}"/>
    <cellStyle name="Accent6 66" xfId="1180" xr:uid="{00000000-0005-0000-0000-000042070000}"/>
    <cellStyle name="Accent6 66 2" xfId="2791" xr:uid="{00000000-0005-0000-0000-000043070000}"/>
    <cellStyle name="Accent6 66 2 2" xfId="12071" xr:uid="{73FE402E-ABD4-4F6E-BA00-CF3AAB41121C}"/>
    <cellStyle name="Accent6 66 3" xfId="12070" xr:uid="{7E8A8618-B5A8-426B-A227-79609C816AC5}"/>
    <cellStyle name="Accent6 67" xfId="1181" xr:uid="{00000000-0005-0000-0000-000044070000}"/>
    <cellStyle name="Accent6 67 2" xfId="2792" xr:uid="{00000000-0005-0000-0000-000045070000}"/>
    <cellStyle name="Accent6 67 2 2" xfId="12073" xr:uid="{5E770992-A384-4B8C-B940-DF6205171C08}"/>
    <cellStyle name="Accent6 67 3" xfId="12072" xr:uid="{DE3E08E7-841D-42D3-AC79-0BA78CC334A2}"/>
    <cellStyle name="Accent6 68" xfId="1182" xr:uid="{00000000-0005-0000-0000-000046070000}"/>
    <cellStyle name="Accent6 68 2" xfId="2793" xr:uid="{00000000-0005-0000-0000-000047070000}"/>
    <cellStyle name="Accent6 68 2 2" xfId="12075" xr:uid="{8D25CE81-69CD-412D-9AA4-D4A6DEE4BA98}"/>
    <cellStyle name="Accent6 68 3" xfId="12074" xr:uid="{E40CFC1A-17E3-4B2D-A822-72EE522E0CF7}"/>
    <cellStyle name="Accent6 69" xfId="1183" xr:uid="{00000000-0005-0000-0000-000048070000}"/>
    <cellStyle name="Accent6 69 2" xfId="2794" xr:uid="{00000000-0005-0000-0000-000049070000}"/>
    <cellStyle name="Accent6 69 2 2" xfId="12077" xr:uid="{BDE12762-3C43-44AA-8187-810557DEAD19}"/>
    <cellStyle name="Accent6 69 3" xfId="12076" xr:uid="{575EFFA2-994B-4392-A04B-71C2A719D716}"/>
    <cellStyle name="Accent6 7" xfId="1184" xr:uid="{00000000-0005-0000-0000-00004A070000}"/>
    <cellStyle name="Accent6 7 2" xfId="2795" xr:uid="{00000000-0005-0000-0000-00004B070000}"/>
    <cellStyle name="Accent6 7 2 2" xfId="12079" xr:uid="{7DFF0C26-2CEC-4A3A-A334-5462B298FDA0}"/>
    <cellStyle name="Accent6 7 3" xfId="12078" xr:uid="{81FF9AEF-CA9D-4B90-B4BB-93B774064BF1}"/>
    <cellStyle name="Accent6 70" xfId="1185" xr:uid="{00000000-0005-0000-0000-00004C070000}"/>
    <cellStyle name="Accent6 70 2" xfId="2796" xr:uid="{00000000-0005-0000-0000-00004D070000}"/>
    <cellStyle name="Accent6 70 2 2" xfId="12081" xr:uid="{EE5E2264-7E63-42A7-9A9A-4E26F3F4D008}"/>
    <cellStyle name="Accent6 70 3" xfId="12080" xr:uid="{2043A825-ACF9-41A6-AACD-16B4E82736A7}"/>
    <cellStyle name="Accent6 71" xfId="1186" xr:uid="{00000000-0005-0000-0000-00004E070000}"/>
    <cellStyle name="Accent6 71 2" xfId="2797" xr:uid="{00000000-0005-0000-0000-00004F070000}"/>
    <cellStyle name="Accent6 71 2 2" xfId="12083" xr:uid="{6C76FFF2-EF87-4169-895E-53D0CB0CDC92}"/>
    <cellStyle name="Accent6 71 3" xfId="12082" xr:uid="{38EED551-73FB-46DB-A7F5-E72E65FE8ECF}"/>
    <cellStyle name="Accent6 72" xfId="1187" xr:uid="{00000000-0005-0000-0000-000050070000}"/>
    <cellStyle name="Accent6 72 2" xfId="2798" xr:uid="{00000000-0005-0000-0000-000051070000}"/>
    <cellStyle name="Accent6 72 2 2" xfId="12085" xr:uid="{2DC176BD-7BCC-4892-B3E9-1C9AD6D6FBED}"/>
    <cellStyle name="Accent6 72 3" xfId="12084" xr:uid="{1851B3E5-A676-4AE8-8C5F-79E7A536D9B3}"/>
    <cellStyle name="Accent6 73" xfId="1188" xr:uid="{00000000-0005-0000-0000-000052070000}"/>
    <cellStyle name="Accent6 73 2" xfId="2799" xr:uid="{00000000-0005-0000-0000-000053070000}"/>
    <cellStyle name="Accent6 73 2 2" xfId="12087" xr:uid="{38CC3353-FB2B-445C-ACBA-C74102148CC1}"/>
    <cellStyle name="Accent6 73 3" xfId="12086" xr:uid="{045DB4A5-0FCD-4F50-AC7C-2E833B558513}"/>
    <cellStyle name="Accent6 74" xfId="1189" xr:uid="{00000000-0005-0000-0000-000054070000}"/>
    <cellStyle name="Accent6 74 2" xfId="2800" xr:uid="{00000000-0005-0000-0000-000055070000}"/>
    <cellStyle name="Accent6 74 2 2" xfId="12089" xr:uid="{EEE79248-DD8E-4655-BDB4-8A77CFBB04F2}"/>
    <cellStyle name="Accent6 74 3" xfId="12088" xr:uid="{D298C8E8-E7A9-4899-881F-6AC808788B6F}"/>
    <cellStyle name="Accent6 75" xfId="1190" xr:uid="{00000000-0005-0000-0000-000056070000}"/>
    <cellStyle name="Accent6 75 2" xfId="2801" xr:uid="{00000000-0005-0000-0000-000057070000}"/>
    <cellStyle name="Accent6 75 2 2" xfId="12091" xr:uid="{17E162D2-C85D-458A-9B6E-A2906250867B}"/>
    <cellStyle name="Accent6 75 3" xfId="12090" xr:uid="{0E00EC6C-1147-46A2-A80A-1EBED0B08FDD}"/>
    <cellStyle name="Accent6 76" xfId="1191" xr:uid="{00000000-0005-0000-0000-000058070000}"/>
    <cellStyle name="Accent6 76 2" xfId="2802" xr:uid="{00000000-0005-0000-0000-000059070000}"/>
    <cellStyle name="Accent6 76 2 2" xfId="12093" xr:uid="{EC4891CD-63DF-4389-8354-42278CCCF639}"/>
    <cellStyle name="Accent6 76 3" xfId="12092" xr:uid="{DA77E7F8-5A28-4EE9-A7D2-718FFC6EE2E2}"/>
    <cellStyle name="Accent6 77" xfId="1192" xr:uid="{00000000-0005-0000-0000-00005A070000}"/>
    <cellStyle name="Accent6 77 2" xfId="2803" xr:uid="{00000000-0005-0000-0000-00005B070000}"/>
    <cellStyle name="Accent6 77 2 2" xfId="12095" xr:uid="{60134D26-74E0-4BF3-B333-F72979BF992F}"/>
    <cellStyle name="Accent6 77 3" xfId="12094" xr:uid="{CB509F08-ADB2-4216-BE6A-D579AAEC973D}"/>
    <cellStyle name="Accent6 78" xfId="1193" xr:uid="{00000000-0005-0000-0000-00005C070000}"/>
    <cellStyle name="Accent6 78 2" xfId="2804" xr:uid="{00000000-0005-0000-0000-00005D070000}"/>
    <cellStyle name="Accent6 78 2 2" xfId="12097" xr:uid="{070BFF96-3E37-49EA-9CC5-C754FFF3C6B1}"/>
    <cellStyle name="Accent6 78 3" xfId="12096" xr:uid="{6DB6287A-A359-49F4-990F-AD59F905B022}"/>
    <cellStyle name="Accent6 79" xfId="1194" xr:uid="{00000000-0005-0000-0000-00005E070000}"/>
    <cellStyle name="Accent6 79 2" xfId="2805" xr:uid="{00000000-0005-0000-0000-00005F070000}"/>
    <cellStyle name="Accent6 79 2 2" xfId="12099" xr:uid="{E897F513-6B32-4A00-B82B-A0A0C47DD24D}"/>
    <cellStyle name="Accent6 79 3" xfId="12098" xr:uid="{E65C19EF-5997-40C6-8A75-00EF33FF3532}"/>
    <cellStyle name="Accent6 8" xfId="1195" xr:uid="{00000000-0005-0000-0000-000060070000}"/>
    <cellStyle name="Accent6 8 2" xfId="2806" xr:uid="{00000000-0005-0000-0000-000061070000}"/>
    <cellStyle name="Accent6 8 2 2" xfId="12101" xr:uid="{CDB1D99A-5593-49A4-B59B-02FC957EE412}"/>
    <cellStyle name="Accent6 8 3" xfId="12100" xr:uid="{845BA1E0-F822-4B98-B875-1C2642257942}"/>
    <cellStyle name="Accent6 80" xfId="1196" xr:uid="{00000000-0005-0000-0000-000062070000}"/>
    <cellStyle name="Accent6 80 2" xfId="2807" xr:uid="{00000000-0005-0000-0000-000063070000}"/>
    <cellStyle name="Accent6 80 2 2" xfId="12103" xr:uid="{BFEEC37A-EC47-4B78-9E70-54278FF074B8}"/>
    <cellStyle name="Accent6 80 3" xfId="12102" xr:uid="{B3BB26C7-1FCB-40C4-90A7-911F9ABEA0B9}"/>
    <cellStyle name="Accent6 81" xfId="1197" xr:uid="{00000000-0005-0000-0000-000064070000}"/>
    <cellStyle name="Accent6 81 2" xfId="2808" xr:uid="{00000000-0005-0000-0000-000065070000}"/>
    <cellStyle name="Accent6 81 2 2" xfId="12105" xr:uid="{24CEB38F-56FC-4CF8-894B-D6D844BA6114}"/>
    <cellStyle name="Accent6 81 3" xfId="12104" xr:uid="{C4FEA782-885E-43B4-AE5A-3D92B00BA895}"/>
    <cellStyle name="Accent6 82" xfId="1198" xr:uid="{00000000-0005-0000-0000-000066070000}"/>
    <cellStyle name="Accent6 82 2" xfId="2809" xr:uid="{00000000-0005-0000-0000-000067070000}"/>
    <cellStyle name="Accent6 82 2 2" xfId="12107" xr:uid="{4193B545-D306-48F8-964E-954BE967F2EE}"/>
    <cellStyle name="Accent6 82 3" xfId="12106" xr:uid="{2FB6B046-C5C5-4645-A23F-C36AA398B0D5}"/>
    <cellStyle name="Accent6 83" xfId="1199" xr:uid="{00000000-0005-0000-0000-000068070000}"/>
    <cellStyle name="Accent6 83 2" xfId="2810" xr:uid="{00000000-0005-0000-0000-000069070000}"/>
    <cellStyle name="Accent6 83 2 2" xfId="12109" xr:uid="{0DA674AB-0708-4CF3-A3FB-42CEB3E71DCF}"/>
    <cellStyle name="Accent6 83 3" xfId="12108" xr:uid="{204572F1-EDDE-4AB5-B41A-B459427E33D6}"/>
    <cellStyle name="Accent6 84" xfId="1200" xr:uid="{00000000-0005-0000-0000-00006A070000}"/>
    <cellStyle name="Accent6 84 2" xfId="2811" xr:uid="{00000000-0005-0000-0000-00006B070000}"/>
    <cellStyle name="Accent6 84 2 2" xfId="12111" xr:uid="{15883511-998B-4357-8EA6-0A0D9D916CED}"/>
    <cellStyle name="Accent6 84 3" xfId="12110" xr:uid="{4F861C83-99B0-47FB-B141-B76F6BFBD680}"/>
    <cellStyle name="Accent6 85" xfId="1201" xr:uid="{00000000-0005-0000-0000-00006C070000}"/>
    <cellStyle name="Accent6 85 2" xfId="2812" xr:uid="{00000000-0005-0000-0000-00006D070000}"/>
    <cellStyle name="Accent6 85 2 2" xfId="12113" xr:uid="{F4D947CB-AF87-41A5-AC5A-B1CFA6E4ED43}"/>
    <cellStyle name="Accent6 85 3" xfId="12112" xr:uid="{92F3FA0D-BEF0-402A-B8E3-66B6A6B79345}"/>
    <cellStyle name="Accent6 86" xfId="1202" xr:uid="{00000000-0005-0000-0000-00006E070000}"/>
    <cellStyle name="Accent6 86 2" xfId="2813" xr:uid="{00000000-0005-0000-0000-00006F070000}"/>
    <cellStyle name="Accent6 86 2 2" xfId="12115" xr:uid="{0E79D641-9911-475E-BDCE-C45D5678B260}"/>
    <cellStyle name="Accent6 86 3" xfId="12114" xr:uid="{54381D4F-6222-43D5-A822-023355C9400F}"/>
    <cellStyle name="Accent6 87" xfId="1203" xr:uid="{00000000-0005-0000-0000-000070070000}"/>
    <cellStyle name="Accent6 87 2" xfId="2814" xr:uid="{00000000-0005-0000-0000-000071070000}"/>
    <cellStyle name="Accent6 87 2 2" xfId="12117" xr:uid="{6F7D6E6F-F3B8-4A5C-A118-2D208C87669F}"/>
    <cellStyle name="Accent6 87 3" xfId="12116" xr:uid="{72C05761-1797-4C58-B50F-CFAC94A69F87}"/>
    <cellStyle name="Accent6 88" xfId="1204" xr:uid="{00000000-0005-0000-0000-000072070000}"/>
    <cellStyle name="Accent6 88 2" xfId="2815" xr:uid="{00000000-0005-0000-0000-000073070000}"/>
    <cellStyle name="Accent6 88 2 2" xfId="12119" xr:uid="{6F8DDB47-EBC7-45CC-8F6E-BD5A2F5751CE}"/>
    <cellStyle name="Accent6 88 3" xfId="12118" xr:uid="{36CDA6F7-ADB4-429A-8CD4-BC01E105F69C}"/>
    <cellStyle name="Accent6 89" xfId="1205" xr:uid="{00000000-0005-0000-0000-000074070000}"/>
    <cellStyle name="Accent6 89 2" xfId="2816" xr:uid="{00000000-0005-0000-0000-000075070000}"/>
    <cellStyle name="Accent6 89 2 2" xfId="12121" xr:uid="{5309235C-9769-4E04-997F-6AECC41753D3}"/>
    <cellStyle name="Accent6 89 3" xfId="12120" xr:uid="{1782026B-8119-4CD5-8CBF-F7D8CFE21C2D}"/>
    <cellStyle name="Accent6 9" xfId="1206" xr:uid="{00000000-0005-0000-0000-000076070000}"/>
    <cellStyle name="Accent6 9 2" xfId="2817" xr:uid="{00000000-0005-0000-0000-000077070000}"/>
    <cellStyle name="Accent6 9 2 2" xfId="12123" xr:uid="{E44092A8-7944-4BDB-A0A4-ED1F0934ADE6}"/>
    <cellStyle name="Accent6 9 3" xfId="12122" xr:uid="{985E891B-3A25-4A2F-B697-BFBBF17D49E7}"/>
    <cellStyle name="Accent6 90" xfId="1207" xr:uid="{00000000-0005-0000-0000-000078070000}"/>
    <cellStyle name="Accent6 90 2" xfId="2818" xr:uid="{00000000-0005-0000-0000-000079070000}"/>
    <cellStyle name="Accent6 90 2 2" xfId="12125" xr:uid="{A6556D22-BB4D-46C2-8BEF-2193A87BF900}"/>
    <cellStyle name="Accent6 90 3" xfId="12124" xr:uid="{3FE60919-4B8F-47FA-8AA0-482915CAB7B0}"/>
    <cellStyle name="Accent6 91" xfId="1208" xr:uid="{00000000-0005-0000-0000-00007A070000}"/>
    <cellStyle name="Accent6 91 2" xfId="2819" xr:uid="{00000000-0005-0000-0000-00007B070000}"/>
    <cellStyle name="Accent6 91 2 2" xfId="12127" xr:uid="{9A800C8F-1187-4ECB-A079-7E5D6D1CA833}"/>
    <cellStyle name="Accent6 91 3" xfId="12126" xr:uid="{50FF1E63-D68A-4B0A-83A5-F80CA5A3C081}"/>
    <cellStyle name="Accent6 92" xfId="1209" xr:uid="{00000000-0005-0000-0000-00007C070000}"/>
    <cellStyle name="Accent6 92 2" xfId="2820" xr:uid="{00000000-0005-0000-0000-00007D070000}"/>
    <cellStyle name="Accent6 92 2 2" xfId="12129" xr:uid="{5107166C-9C0D-426E-AD5A-632BF515E7D1}"/>
    <cellStyle name="Accent6 92 3" xfId="12128" xr:uid="{869C7B3D-67ED-4B32-B759-AB77BD992D91}"/>
    <cellStyle name="Accent6 93" xfId="1210" xr:uid="{00000000-0005-0000-0000-00007E070000}"/>
    <cellStyle name="Accent6 93 2" xfId="2821" xr:uid="{00000000-0005-0000-0000-00007F070000}"/>
    <cellStyle name="Accent6 93 2 2" xfId="12131" xr:uid="{F22E179A-883D-4F90-BC36-E93EB30B8BDF}"/>
    <cellStyle name="Accent6 93 3" xfId="12130" xr:uid="{6ACAEDCA-B23D-4FB0-8EE0-0064DE06AD53}"/>
    <cellStyle name="Accent6 94" xfId="1211" xr:uid="{00000000-0005-0000-0000-000080070000}"/>
    <cellStyle name="Accent6 94 2" xfId="2822" xr:uid="{00000000-0005-0000-0000-000081070000}"/>
    <cellStyle name="Accent6 94 2 2" xfId="12133" xr:uid="{0177F617-8211-43FC-9D56-CE5D4B619D3C}"/>
    <cellStyle name="Accent6 94 3" xfId="12132" xr:uid="{40622AFB-7F34-4136-93BB-F9E1ACF2195C}"/>
    <cellStyle name="Accent6 95" xfId="1212" xr:uid="{00000000-0005-0000-0000-000082070000}"/>
    <cellStyle name="Accent6 95 2" xfId="2823" xr:uid="{00000000-0005-0000-0000-000083070000}"/>
    <cellStyle name="Accent6 95 2 2" xfId="12135" xr:uid="{668A3787-F38F-4AB6-99B0-81B8B09404FB}"/>
    <cellStyle name="Accent6 95 3" xfId="12134" xr:uid="{6D6FA6A4-6011-4129-9C59-C3B09B56AF3B}"/>
    <cellStyle name="Accent6 96" xfId="1213" xr:uid="{00000000-0005-0000-0000-000084070000}"/>
    <cellStyle name="Accent6 96 2" xfId="2824" xr:uid="{00000000-0005-0000-0000-000085070000}"/>
    <cellStyle name="Accent6 96 2 2" xfId="12137" xr:uid="{4F5622FC-0AC7-457E-AF93-5D4CA9C86448}"/>
    <cellStyle name="Accent6 96 3" xfId="12136" xr:uid="{5D15FE35-8237-446D-B1A2-6E78B3D5BF76}"/>
    <cellStyle name="Accent6 97" xfId="1214" xr:uid="{00000000-0005-0000-0000-000086070000}"/>
    <cellStyle name="Accent6 97 2" xfId="2825" xr:uid="{00000000-0005-0000-0000-000087070000}"/>
    <cellStyle name="Accent6 97 2 2" xfId="12139" xr:uid="{28AD65DA-ECCD-4E7F-97BF-19C791D466EC}"/>
    <cellStyle name="Accent6 97 3" xfId="12138" xr:uid="{8DAA7EFE-B4F3-423C-ACBE-E1AD44BCF9E8}"/>
    <cellStyle name="Accent6 98" xfId="1215" xr:uid="{00000000-0005-0000-0000-000088070000}"/>
    <cellStyle name="Accent6 98 2" xfId="2826" xr:uid="{00000000-0005-0000-0000-000089070000}"/>
    <cellStyle name="Accent6 98 2 2" xfId="12141" xr:uid="{8D7E97CB-F94C-4CE4-A31D-6DBDAAE85AE3}"/>
    <cellStyle name="Accent6 98 3" xfId="12140" xr:uid="{2A3BDDC6-F597-4216-A2BA-88C3BF668083}"/>
    <cellStyle name="Accent6 99" xfId="1216" xr:uid="{00000000-0005-0000-0000-00008A070000}"/>
    <cellStyle name="Accent6 99 2" xfId="2827" xr:uid="{00000000-0005-0000-0000-00008B070000}"/>
    <cellStyle name="Accent6 99 2 2" xfId="12143" xr:uid="{747DF424-8472-41B1-B8E3-B8436F1AB4DD}"/>
    <cellStyle name="Accent6 99 3" xfId="12142" xr:uid="{51104257-345A-4339-8277-407E1799753D}"/>
    <cellStyle name="ANCLAS,REZONES Y SUS PARTES,DE FUNDICION,DE HIERRO O DE ACERO" xfId="6" xr:uid="{00000000-0005-0000-0000-00008C070000}"/>
    <cellStyle name="ANCLAS,REZONES Y SUS PARTES,DE FUNDICION,DE HIERRO O DE ACERO 2" xfId="7" xr:uid="{00000000-0005-0000-0000-00008D070000}"/>
    <cellStyle name="ANCLAS,REZONES Y SUS PARTES,DE FUNDICION,DE HIERRO O DE ACERO 2 2" xfId="8" xr:uid="{00000000-0005-0000-0000-00008E070000}"/>
    <cellStyle name="ANCLAS,REZONES Y SUS PARTES,DE FUNDICION,DE HIERRO O DE ACERO 2 2 2" xfId="2830" xr:uid="{00000000-0005-0000-0000-00008F070000}"/>
    <cellStyle name="ANCLAS,REZONES Y SUS PARTES,DE FUNDICION,DE HIERRO O DE ACERO 2 3" xfId="314" xr:uid="{00000000-0005-0000-0000-000090070000}"/>
    <cellStyle name="ANCLAS,REZONES Y SUS PARTES,DE FUNDICION,DE HIERRO O DE ACERO 2 3 2" xfId="2831" xr:uid="{00000000-0005-0000-0000-000091070000}"/>
    <cellStyle name="ANCLAS,REZONES Y SUS PARTES,DE FUNDICION,DE HIERRO O DE ACERO 2 4" xfId="2829" xr:uid="{00000000-0005-0000-0000-000092070000}"/>
    <cellStyle name="ANCLAS,REZONES Y SUS PARTES,DE FUNDICION,DE HIERRO O DE ACERO 3" xfId="2828" xr:uid="{00000000-0005-0000-0000-000093070000}"/>
    <cellStyle name="annee semestre" xfId="1217" xr:uid="{00000000-0005-0000-0000-000094070000}"/>
    <cellStyle name="annee semestre 2" xfId="2832" xr:uid="{00000000-0005-0000-0000-000095070000}"/>
    <cellStyle name="annee semestre 2 2" xfId="4540" xr:uid="{00000000-0005-0000-0000-000096070000}"/>
    <cellStyle name="annee semestre 2 2 2" xfId="8011" xr:uid="{6C9689E5-8AC7-41A2-A0B0-75CFA8909BA3}"/>
    <cellStyle name="annee semestre 2 2 3" xfId="6517" xr:uid="{180FF5E4-08DF-4A17-A0A7-446FF19B1CFB}"/>
    <cellStyle name="annee semestre 2 3" xfId="4105" xr:uid="{00000000-0005-0000-0000-000097070000}"/>
    <cellStyle name="annee semestre 2 4" xfId="5055" xr:uid="{00000000-0005-0000-0000-000098070000}"/>
    <cellStyle name="annee semestre 2 5" xfId="5939" xr:uid="{39E9D5F7-A814-454A-BFF7-2779E59F81B8}"/>
    <cellStyle name="annee semestre 2 6" xfId="12145" xr:uid="{F8CA7C6D-169F-43F5-9056-38AC65CBDF47}"/>
    <cellStyle name="annee semestre 3" xfId="3673" xr:uid="{00000000-0005-0000-0000-000099070000}"/>
    <cellStyle name="annee semestre 3 2" xfId="3831" xr:uid="{00000000-0005-0000-0000-00009A070000}"/>
    <cellStyle name="annee semestre 3 2 2" xfId="8012" xr:uid="{7688DD89-0938-4A42-BF3C-95F71E9372AC}"/>
    <cellStyle name="annee semestre 3 3" xfId="4541" xr:uid="{00000000-0005-0000-0000-00009B070000}"/>
    <cellStyle name="annee semestre 3 4" xfId="4504" xr:uid="{00000000-0005-0000-0000-00009C070000}"/>
    <cellStyle name="annee semestre 3 5" xfId="5056" xr:uid="{00000000-0005-0000-0000-00009D070000}"/>
    <cellStyle name="annee semestre 3 6" xfId="9350" xr:uid="{787022F4-2E36-44EE-83EE-E869D7168E0D}"/>
    <cellStyle name="annee semestre 3 7" xfId="12146" xr:uid="{97FB528B-A2D2-46A6-B50D-78E7978987D0}"/>
    <cellStyle name="annee semestre 4" xfId="4350" xr:uid="{00000000-0005-0000-0000-00009E070000}"/>
    <cellStyle name="annee semestre 5" xfId="4817" xr:uid="{00000000-0005-0000-0000-00009F070000}"/>
    <cellStyle name="annee semestre 6" xfId="6467" xr:uid="{D3FBFC1B-121B-468D-9F02-19A7FE2473E9}"/>
    <cellStyle name="annee semestre 7" xfId="8316" xr:uid="{FDCDAC46-9311-46F3-98EF-2DF47D3F3C23}"/>
    <cellStyle name="annee semestre 8" xfId="12144" xr:uid="{40C7EA24-09B7-4BD6-B90D-2953A0C4EB37}"/>
    <cellStyle name="arial" xfId="1218" xr:uid="{00000000-0005-0000-0000-0000A0070000}"/>
    <cellStyle name="arial 2" xfId="2833" xr:uid="{00000000-0005-0000-0000-0000A1070000}"/>
    <cellStyle name="Avertissement" xfId="1219" xr:uid="{00000000-0005-0000-0000-0000A2070000}"/>
    <cellStyle name="Avertissement 2" xfId="2834" xr:uid="{00000000-0005-0000-0000-0000A3070000}"/>
    <cellStyle name="Bad" xfId="5079" builtinId="27" customBuiltin="1"/>
    <cellStyle name="Bad 2" xfId="1220" xr:uid="{00000000-0005-0000-0000-0000A4070000}"/>
    <cellStyle name="Bad 2 2" xfId="2835" xr:uid="{00000000-0005-0000-0000-0000A5070000}"/>
    <cellStyle name="Bad 2 2 2" xfId="12148" xr:uid="{B133277D-3C41-4554-990D-7D55B45F9D71}"/>
    <cellStyle name="Bad 2 3" xfId="12147" xr:uid="{144D7648-3327-43F0-B165-1B74863B807C}"/>
    <cellStyle name="Bad 3" xfId="3832" xr:uid="{00000000-0005-0000-0000-0000A6070000}"/>
    <cellStyle name="Bad 3 2" xfId="12149" xr:uid="{AC6F2A72-4C7B-4E15-8B50-4F8A93450126}"/>
    <cellStyle name="Calcul" xfId="1221" xr:uid="{00000000-0005-0000-0000-0000A7070000}"/>
    <cellStyle name="Calcul 10" xfId="12150" xr:uid="{B9480797-5DA0-4705-9150-395CD8061182}"/>
    <cellStyle name="Calcul 2" xfId="2836" xr:uid="{00000000-0005-0000-0000-0000A8070000}"/>
    <cellStyle name="Calcul 2 2" xfId="4542" xr:uid="{00000000-0005-0000-0000-0000A9070000}"/>
    <cellStyle name="Calcul 2 2 2" xfId="8684" xr:uid="{740821E3-B3DC-4EED-A7B4-87611FD9DF8F}"/>
    <cellStyle name="Calcul 2 2 2 2" xfId="8233" xr:uid="{47455602-AA71-4D5C-97B1-4F3F7F171A6A}"/>
    <cellStyle name="Calcul 2 2 2 3" xfId="10191" xr:uid="{6A049C50-4120-4A6E-B17E-30C23F45EE7C}"/>
    <cellStyle name="Calcul 2 2 3" xfId="8013" xr:uid="{28396501-9939-40B8-95FA-13291B2D6E85}"/>
    <cellStyle name="Calcul 2 2 4" xfId="6518" xr:uid="{37A53448-484B-427A-917D-61B346E5E906}"/>
    <cellStyle name="Calcul 2 2 5" xfId="9642" xr:uid="{23B550CC-C937-4AAB-BFA8-3FA7AEA8AC99}"/>
    <cellStyle name="Calcul 2 3" xfId="4503" xr:uid="{00000000-0005-0000-0000-0000AA070000}"/>
    <cellStyle name="Calcul 2 3 2" xfId="7639" xr:uid="{CD70A55B-E606-4D33-AA5E-919CB88B615A}"/>
    <cellStyle name="Calcul 2 3 3" xfId="9775" xr:uid="{FE42F364-471B-4F3D-8C27-DFE531FDE0B6}"/>
    <cellStyle name="Calcul 2 4" xfId="5447" xr:uid="{5382E790-B5BE-43CE-93BE-4CBCC1F5B985}"/>
    <cellStyle name="Calcul 2 5" xfId="8406" xr:uid="{D577FE5B-B5AB-49FE-B332-A6C06E7358EF}"/>
    <cellStyle name="Calcul 2 6" xfId="9763" xr:uid="{25D531B7-8C81-42CB-A532-93A5730EC2B6}"/>
    <cellStyle name="Calcul 2 7" xfId="8303" xr:uid="{241DBB14-1D2B-4DB7-B74D-AF2DC7698C9E}"/>
    <cellStyle name="Calcul 2 8" xfId="12151" xr:uid="{4994BEC5-1FE5-4202-AB03-A8D99A02592B}"/>
    <cellStyle name="Calcul 3" xfId="4142" xr:uid="{00000000-0005-0000-0000-0000AB070000}"/>
    <cellStyle name="Calcul 3 2" xfId="8438" xr:uid="{593CC100-9B69-4720-BBC0-98C31A3B5968}"/>
    <cellStyle name="Calcul 3 2 2" xfId="6744" xr:uid="{4F6A0700-964C-4738-AC4E-EB33CC530F75}"/>
    <cellStyle name="Calcul 3 2 3" xfId="9965" xr:uid="{E26BA8D6-4529-48DA-AAAC-545636C636A8}"/>
    <cellStyle name="Calcul 3 3" xfId="7765" xr:uid="{3EF59781-AE0F-4847-B02A-07D7E742620C}"/>
    <cellStyle name="Calcul 3 4" xfId="5680" xr:uid="{98A64DEA-48BC-408F-A2EE-E532AD5350C6}"/>
    <cellStyle name="Calcul 3 5" xfId="8931" xr:uid="{18EF97C8-971C-4E01-9274-876CA466D3F6}"/>
    <cellStyle name="Calcul 3 6" xfId="9205" xr:uid="{B0FF97B0-73BE-4440-A44C-6FD7135ACF7B}"/>
    <cellStyle name="Calcul 3 7" xfId="8323" xr:uid="{A8287E35-EA63-43F1-9311-423E659F2D2A}"/>
    <cellStyle name="Calcul 4" xfId="4349" xr:uid="{00000000-0005-0000-0000-0000AC070000}"/>
    <cellStyle name="Calcul 4 2" xfId="6543" xr:uid="{8334DA3F-C9EE-41BB-AAE4-451E8FE4F48C}"/>
    <cellStyle name="Calcul 4 3" xfId="7480" xr:uid="{CD66BA4B-3A9D-490C-B827-D57BEE7FDBCF}"/>
    <cellStyle name="Calcul 5" xfId="4818" xr:uid="{00000000-0005-0000-0000-0000AD070000}"/>
    <cellStyle name="Calcul 6" xfId="6672" xr:uid="{142ABDED-93C9-4619-821A-08888FCB8E70}"/>
    <cellStyle name="Calcul 7" xfId="9066" xr:uid="{8B3486D3-E577-471A-A318-D083608FECB3}"/>
    <cellStyle name="Calcul 8" xfId="8321" xr:uid="{648C3DAB-FAE8-481F-A0EB-72AC40BEECCF}"/>
    <cellStyle name="Calcul 9" xfId="8866" xr:uid="{98BBF4FD-8D91-45AD-9697-5A50BD3EF405}"/>
    <cellStyle name="Calculation" xfId="5082" builtinId="22" customBuiltin="1"/>
    <cellStyle name="Calculation 2" xfId="1222" xr:uid="{00000000-0005-0000-0000-0000AE070000}"/>
    <cellStyle name="Calculation 2 10" xfId="7022" xr:uid="{36EA88B7-4602-4708-B124-80BC6130FF15}"/>
    <cellStyle name="Calculation 2 11" xfId="12152" xr:uid="{24AA69DB-A5EE-4469-8512-104EC2821F44}"/>
    <cellStyle name="Calculation 2 2" xfId="2837" xr:uid="{00000000-0005-0000-0000-0000AF070000}"/>
    <cellStyle name="Calculation 2 2 2" xfId="4543" xr:uid="{00000000-0005-0000-0000-0000B0070000}"/>
    <cellStyle name="Calculation 2 2 2 2" xfId="8685" xr:uid="{7E5F7A66-71B2-4B64-B90D-07E5C2C12AD2}"/>
    <cellStyle name="Calculation 2 2 2 2 2" xfId="6322" xr:uid="{94B44B44-0E39-4486-AF4C-E865AEDCA38F}"/>
    <cellStyle name="Calculation 2 2 2 2 3" xfId="10192" xr:uid="{77D9851D-15C6-46A3-9A35-3121860F33CF}"/>
    <cellStyle name="Calculation 2 2 2 3" xfId="8014" xr:uid="{C9CE0644-35B8-4AAA-ADF7-A7C5EDD26737}"/>
    <cellStyle name="Calculation 2 2 2 4" xfId="6166" xr:uid="{7FEF5E6C-3727-4EF0-B174-86D877CD7860}"/>
    <cellStyle name="Calculation 2 2 2 5" xfId="9855" xr:uid="{F32EB1F2-627F-4E15-8DC5-BF8CF3D45B60}"/>
    <cellStyle name="Calculation 2 2 3" xfId="4104" xr:uid="{00000000-0005-0000-0000-0000B1070000}"/>
    <cellStyle name="Calculation 2 2 3 2" xfId="7218" xr:uid="{D168C841-AD42-4777-BD7F-339BA72DE0DF}"/>
    <cellStyle name="Calculation 2 2 3 3" xfId="5811" xr:uid="{75CEBA47-78DA-4B8D-B06F-94FE6D50FD78}"/>
    <cellStyle name="Calculation 2 2 4" xfId="5448" xr:uid="{0E27903B-FDBF-476E-8D2E-8ED2CCCAA14F}"/>
    <cellStyle name="Calculation 2 2 5" xfId="6816" xr:uid="{1829956B-E37F-42A3-873D-CC5F7643AAF4}"/>
    <cellStyle name="Calculation 2 2 6" xfId="7400" xr:uid="{A4123815-211B-4A0A-8C7F-6FC6C01373CF}"/>
    <cellStyle name="Calculation 2 2 7" xfId="7267" xr:uid="{988421AA-7A69-493E-9A92-4BA521DED256}"/>
    <cellStyle name="Calculation 2 2 8" xfId="12153" xr:uid="{0247DC27-C240-409C-93B5-0A48D4E34229}"/>
    <cellStyle name="Calculation 2 3" xfId="4143" xr:uid="{00000000-0005-0000-0000-0000B2070000}"/>
    <cellStyle name="Calculation 2 3 2" xfId="8439" xr:uid="{976D6C95-6EA8-42FF-B1A1-7872F683514F}"/>
    <cellStyle name="Calculation 2 3 2 2" xfId="6584" xr:uid="{F3DFB406-C4BF-43A6-BEAF-C093C109752D}"/>
    <cellStyle name="Calculation 2 3 2 3" xfId="9966" xr:uid="{B09A04BF-4FEB-4D30-8511-CD72A92E47CE}"/>
    <cellStyle name="Calculation 2 3 3" xfId="7766" xr:uid="{8C1B3FAA-D72A-4DC6-AF85-A81055531BC2}"/>
    <cellStyle name="Calculation 2 3 4" xfId="6107" xr:uid="{FED33738-05C8-4E8C-88FF-AF742391474E}"/>
    <cellStyle name="Calculation 2 3 5" xfId="6434" xr:uid="{F0550324-40AA-4F0A-A076-32FCBCE5E687}"/>
    <cellStyle name="Calculation 2 3 6" xfId="7682" xr:uid="{AB0FE07C-8DE2-44CE-9D0C-DA9A43A0351C}"/>
    <cellStyle name="Calculation 2 3 7" xfId="8899" xr:uid="{009BDA7D-0E55-43B1-A9FB-93AF8CCC2A2A}"/>
    <cellStyle name="Calculation 2 4" xfId="4015" xr:uid="{00000000-0005-0000-0000-0000B3070000}"/>
    <cellStyle name="Calculation 2 4 2" xfId="6205" xr:uid="{9D954E84-571B-451A-89EB-7F63D3775854}"/>
    <cellStyle name="Calculation 2 4 3" xfId="7408" xr:uid="{EC331BBA-0422-4637-95DF-380902572A55}"/>
    <cellStyle name="Calculation 2 5" xfId="4819" xr:uid="{00000000-0005-0000-0000-0000B4070000}"/>
    <cellStyle name="Calculation 2 6" xfId="5241" xr:uid="{769600E6-2F64-4964-9015-2BF90D4B9FFF}"/>
    <cellStyle name="Calculation 2 7" xfId="8273" xr:uid="{2991DB70-E5A9-4E89-B089-1D34AF5772C0}"/>
    <cellStyle name="Calculation 2 8" xfId="6846" xr:uid="{4ADC9297-57C6-4359-B204-CD33D511638B}"/>
    <cellStyle name="Calculation 2 9" xfId="5915" xr:uid="{8F9C95CB-AEF4-4152-A916-E3204EBEB48C}"/>
    <cellStyle name="Calculation 3" xfId="3833" xr:uid="{00000000-0005-0000-0000-0000B5070000}"/>
    <cellStyle name="Calculation 3 10" xfId="12154" xr:uid="{92AA5CC2-C8D1-4715-AE68-6A335D65A473}"/>
    <cellStyle name="Calculation 3 2" xfId="4358" xr:uid="{00000000-0005-0000-0000-0000B6070000}"/>
    <cellStyle name="Calculation 3 2 2" xfId="8616" xr:uid="{3EBA9326-E4CF-4C85-9313-D4CD6D3ADA4D}"/>
    <cellStyle name="Calculation 3 2 2 2" xfId="8216" xr:uid="{7CD7DCA4-B53F-428A-9AC4-1CED1DC85845}"/>
    <cellStyle name="Calculation 3 2 2 3" xfId="10127" xr:uid="{D750C506-7601-4C75-8239-F306C70A7973}"/>
    <cellStyle name="Calculation 3 2 3" xfId="7943" xr:uid="{FB0CDFA5-F46E-4EAE-A00B-A00CEE93B6B2}"/>
    <cellStyle name="Calculation 3 2 4" xfId="7526" xr:uid="{61652F20-2C13-403A-81D1-7458588CD09C}"/>
    <cellStyle name="Calculation 3 2 5" xfId="9282" xr:uid="{F56A5C9A-5C0C-401D-B7C3-74900A9C330B}"/>
    <cellStyle name="Calculation 3 2 6" xfId="9303" xr:uid="{E67EC666-6A30-4EE6-8DD7-EE5F55952651}"/>
    <cellStyle name="Calculation 3 2 7" xfId="9709" xr:uid="{5CFFB1A1-1C6F-462B-9AF4-C8FA78F5DD1A}"/>
    <cellStyle name="Calculation 3 3" xfId="4138" xr:uid="{00000000-0005-0000-0000-0000B7070000}"/>
    <cellStyle name="Calculation 3 3 2" xfId="6561" xr:uid="{00982435-07C2-46B8-BD82-23FF6D27DC99}"/>
    <cellStyle name="Calculation 3 3 3" xfId="6769" xr:uid="{1D52B2C2-8321-42E8-9C12-600A71845F7D}"/>
    <cellStyle name="Calculation 3 4" xfId="4989" xr:uid="{00000000-0005-0000-0000-0000B8070000}"/>
    <cellStyle name="Calculation 3 5" xfId="5242" xr:uid="{016DD955-07FD-4EF7-BA00-1D73D7A35706}"/>
    <cellStyle name="Calculation 3 6" xfId="8891" xr:uid="{3231BF70-2B15-4E1C-8A14-4421E8FFFB82}"/>
    <cellStyle name="Calculation 3 7" xfId="9529" xr:uid="{4B0488D5-315F-4C70-BE0A-770EB01B3A4E}"/>
    <cellStyle name="Calculation 3 8" xfId="9581" xr:uid="{10075A0A-73F7-4EF2-BD17-BDCBD11EF003}"/>
    <cellStyle name="Calculation 3 9" xfId="9546" xr:uid="{CA2C2E29-9EF9-4625-AD72-8BF3021C2FA3}"/>
    <cellStyle name="Cellule liée" xfId="1223" xr:uid="{00000000-0005-0000-0000-0000B9070000}"/>
    <cellStyle name="Cellule liée 2" xfId="2838" xr:uid="{00000000-0005-0000-0000-0000BA070000}"/>
    <cellStyle name="Check Cell" xfId="5084" builtinId="23" customBuiltin="1"/>
    <cellStyle name="Check Cell 2" xfId="1224" xr:uid="{00000000-0005-0000-0000-0000BB070000}"/>
    <cellStyle name="Check Cell 2 2" xfId="2839" xr:uid="{00000000-0005-0000-0000-0000BC070000}"/>
    <cellStyle name="Check Cell 2 2 2" xfId="12156" xr:uid="{90019EC2-FBAA-495A-8692-8B250BB91F0B}"/>
    <cellStyle name="Check Cell 2 3" xfId="5243" xr:uid="{2ACDB01B-396C-400F-8CAA-BF11673281C3}"/>
    <cellStyle name="Check Cell 2 4" xfId="12155" xr:uid="{4BE647C9-9F21-4DDF-8F8E-31DE4A9E11FB}"/>
    <cellStyle name="Check Cell 3" xfId="3834" xr:uid="{00000000-0005-0000-0000-0000BD070000}"/>
    <cellStyle name="Check Cell 3 2" xfId="12157" xr:uid="{2001E213-D22A-4BB2-8BDA-8D8C69548AE6}"/>
    <cellStyle name="clsAltData" xfId="309" xr:uid="{00000000-0005-0000-0000-0000BE070000}"/>
    <cellStyle name="clsAltData 2" xfId="1225" xr:uid="{00000000-0005-0000-0000-0000BF070000}"/>
    <cellStyle name="clsAltData 2 2" xfId="4144" xr:uid="{00000000-0005-0000-0000-0000C0070000}"/>
    <cellStyle name="clsAltData 2 2 2" xfId="8440" xr:uid="{89576A6D-C9CE-4998-B2F2-E177F3E9CAB5}"/>
    <cellStyle name="clsAltData 2 2 2 2" xfId="9967" xr:uid="{47F7832A-803C-4E31-8279-6625CDE2D7AB}"/>
    <cellStyle name="clsAltData 2 2 3" xfId="7767" xr:uid="{CD19FF19-2B7B-4A38-95A3-1504A1612B78}"/>
    <cellStyle name="clsAltData 2 3" xfId="4348" xr:uid="{00000000-0005-0000-0000-0000C1070000}"/>
    <cellStyle name="clsAltData 2 3 2" xfId="8194" xr:uid="{1C8C7689-4D97-464C-8FB3-F04A9BD9F755}"/>
    <cellStyle name="clsAltData 2 3 3" xfId="9789" xr:uid="{CA16FC1F-98B8-413C-B562-135704853CE1}"/>
    <cellStyle name="clsAltData 2 4" xfId="4820" xr:uid="{00000000-0005-0000-0000-0000C2070000}"/>
    <cellStyle name="clsAltData 3" xfId="4021" xr:uid="{00000000-0005-0000-0000-0000C3070000}"/>
    <cellStyle name="clsAltData 3 2" xfId="8431" xr:uid="{422BE4E1-1976-4200-B1F5-ED043BBED8C7}"/>
    <cellStyle name="clsAltData 3 2 2" xfId="9961" xr:uid="{80D08CCD-E584-448F-BB0F-781113919021}"/>
    <cellStyle name="clsAltData 3 3" xfId="7758" xr:uid="{02AF47A5-34BA-41FA-BE47-D700A85E74E1}"/>
    <cellStyle name="clsAltData 4" xfId="4351" xr:uid="{00000000-0005-0000-0000-0000C4070000}"/>
    <cellStyle name="clsAltData 4 2" xfId="8188" xr:uid="{0BEA36F8-877C-4967-BA5C-9AE4BA2F790F}"/>
    <cellStyle name="clsAltData 4 3" xfId="6478" xr:uid="{AB080E98-22AC-4C19-A17A-1AA1E55276EE}"/>
    <cellStyle name="clsAltData 5" xfId="4813" xr:uid="{00000000-0005-0000-0000-0000C5070000}"/>
    <cellStyle name="clsAltDataPrezn1" xfId="1226" xr:uid="{00000000-0005-0000-0000-0000C6070000}"/>
    <cellStyle name="clsAltDataPrezn1 2" xfId="4145" xr:uid="{00000000-0005-0000-0000-0000C7070000}"/>
    <cellStyle name="clsAltDataPrezn1 2 2" xfId="8441" xr:uid="{91A126FD-2216-44D0-9B2A-DC39FD1839DD}"/>
    <cellStyle name="clsAltDataPrezn1 2 2 2" xfId="9968" xr:uid="{3CDDD6C2-8011-48EF-AD65-485F1F6E6BEB}"/>
    <cellStyle name="clsAltDataPrezn1 2 3" xfId="7768" xr:uid="{7803F73D-CBBD-4E66-8E00-17146B2D6F81}"/>
    <cellStyle name="clsAltDataPrezn1 3" xfId="4014" xr:uid="{00000000-0005-0000-0000-0000C8070000}"/>
    <cellStyle name="clsAltDataPrezn1 3 2" xfId="8195" xr:uid="{D249EFE6-6493-4270-A911-8A1291F09ED3}"/>
    <cellStyle name="clsAltDataPrezn1 3 3" xfId="8983" xr:uid="{DDA38D2C-8FB9-4E00-BCE0-CFDE9528AF41}"/>
    <cellStyle name="clsAltDataPrezn1 4" xfId="4821" xr:uid="{00000000-0005-0000-0000-0000C9070000}"/>
    <cellStyle name="clsAltMRVData" xfId="1227" xr:uid="{00000000-0005-0000-0000-0000CA070000}"/>
    <cellStyle name="clsAltMRVData 2" xfId="2840" xr:uid="{00000000-0005-0000-0000-0000CB070000}"/>
    <cellStyle name="clsAltMRVData 2 2" xfId="4544" xr:uid="{00000000-0005-0000-0000-0000CC070000}"/>
    <cellStyle name="clsAltMRVData 2 2 2" xfId="8686" xr:uid="{04A5613B-1BFC-4553-8310-EA32665D046C}"/>
    <cellStyle name="clsAltMRVData 2 2 2 2" xfId="10193" xr:uid="{1AF3F53A-4BDB-420C-AE29-8377CD599C11}"/>
    <cellStyle name="clsAltMRVData 2 2 3" xfId="8015" xr:uid="{1A3D7984-1044-4FEE-A4AD-094472624549}"/>
    <cellStyle name="clsAltMRVData 2 3" xfId="4502" xr:uid="{00000000-0005-0000-0000-0000CD070000}"/>
    <cellStyle name="clsAltMRVData 2 3 2" xfId="8331" xr:uid="{BDD075EE-92B3-4715-B4C8-96A50DBBD307}"/>
    <cellStyle name="clsAltMRVData 2 3 3" xfId="9699" xr:uid="{19859F1E-B72B-4236-A3B2-8D06ADB4C35D}"/>
    <cellStyle name="clsAltMRVData 2 4" xfId="5057" xr:uid="{00000000-0005-0000-0000-0000CE070000}"/>
    <cellStyle name="clsAltMRVData 3" xfId="4146" xr:uid="{00000000-0005-0000-0000-0000CF070000}"/>
    <cellStyle name="clsAltMRVData 3 2" xfId="8442" xr:uid="{4396A285-CE5B-4BFF-8BEB-F553612B0081}"/>
    <cellStyle name="clsAltMRVData 3 2 2" xfId="9969" xr:uid="{5ED67E7A-966B-4987-8A4A-E6E00DD96AAC}"/>
    <cellStyle name="clsAltMRVData 3 3" xfId="7769" xr:uid="{0E8B33C0-C9D3-4194-B9DC-EC97DB243AAE}"/>
    <cellStyle name="clsAltMRVData 4" xfId="4778" xr:uid="{00000000-0005-0000-0000-0000D0070000}"/>
    <cellStyle name="clsAltMRVData 4 2" xfId="8196" xr:uid="{E14306EA-D163-48EE-9306-3FA3B6CDAE23}"/>
    <cellStyle name="clsAltMRVData 4 3" xfId="5964" xr:uid="{E10AC810-649B-45E0-851C-76B4C58420F2}"/>
    <cellStyle name="clsAltMRVData 5" xfId="4822" xr:uid="{00000000-0005-0000-0000-0000D1070000}"/>
    <cellStyle name="clsAltMRVDataPrezn1" xfId="1228" xr:uid="{00000000-0005-0000-0000-0000D2070000}"/>
    <cellStyle name="clsAltMRVDataPrezn1 2" xfId="4147" xr:uid="{00000000-0005-0000-0000-0000D3070000}"/>
    <cellStyle name="clsAltMRVDataPrezn1 2 2" xfId="8443" xr:uid="{67DD5298-8E81-44BE-8480-22641C846D2C}"/>
    <cellStyle name="clsAltMRVDataPrezn1 2 2 2" xfId="9970" xr:uid="{35012F55-9EC3-496C-AC9E-27265B62057A}"/>
    <cellStyle name="clsAltMRVDataPrezn1 2 3" xfId="7770" xr:uid="{7AD6B4C9-34B5-44DD-960E-5DA75AE9FBD8}"/>
    <cellStyle name="clsAltMRVDataPrezn1 3" xfId="4777" xr:uid="{00000000-0005-0000-0000-0000D4070000}"/>
    <cellStyle name="clsAltMRVDataPrezn1 3 2" xfId="8197" xr:uid="{14DC34DF-F93C-47A4-93E2-6BAD7D384F7A}"/>
    <cellStyle name="clsAltMRVDataPrezn1 3 3" xfId="8320" xr:uid="{2C52DD9D-6AD8-4C8C-AF3D-6D88F378B5FB}"/>
    <cellStyle name="clsAltMRVDataPrezn1 4" xfId="4823" xr:uid="{00000000-0005-0000-0000-0000D5070000}"/>
    <cellStyle name="clsAltMRVDataPrezn3" xfId="1229" xr:uid="{00000000-0005-0000-0000-0000D6070000}"/>
    <cellStyle name="clsAltMRVDataPrezn3 2" xfId="4148" xr:uid="{00000000-0005-0000-0000-0000D7070000}"/>
    <cellStyle name="clsAltMRVDataPrezn3 2 2" xfId="8444" xr:uid="{54142556-15E2-483F-9C61-F87D305DDDCB}"/>
    <cellStyle name="clsAltMRVDataPrezn3 2 2 2" xfId="9971" xr:uid="{7AF380E8-E891-4844-9F24-10343899C34A}"/>
    <cellStyle name="clsAltMRVDataPrezn3 2 3" xfId="7771" xr:uid="{0D74411F-26CC-42D7-A80E-8078CC99E4F9}"/>
    <cellStyle name="clsAltMRVDataPrezn3 3" xfId="4347" xr:uid="{00000000-0005-0000-0000-0000D8070000}"/>
    <cellStyle name="clsAltMRVDataPrezn3 3 2" xfId="8198" xr:uid="{0FF76F68-6500-48AF-B0CD-FDA4C641166E}"/>
    <cellStyle name="clsAltMRVDataPrezn3 3 3" xfId="7733" xr:uid="{7681F32F-57DB-42CA-95D2-55921ED40C47}"/>
    <cellStyle name="clsAltMRVDataPrezn3 4" xfId="4824" xr:uid="{00000000-0005-0000-0000-0000D9070000}"/>
    <cellStyle name="clsAltRowHeader" xfId="308" xr:uid="{00000000-0005-0000-0000-0000DA070000}"/>
    <cellStyle name="clsAltRowHeader 2" xfId="1230" xr:uid="{00000000-0005-0000-0000-0000DB070000}"/>
    <cellStyle name="clsAltRowHeader 2 2" xfId="2842" xr:uid="{00000000-0005-0000-0000-0000DC070000}"/>
    <cellStyle name="clsAltRowHeader 2 2 2" xfId="4545" xr:uid="{00000000-0005-0000-0000-0000DD070000}"/>
    <cellStyle name="clsAltRowHeader 2 2 2 2" xfId="8687" xr:uid="{ADC658CF-0230-4D39-994B-9E67A99636CE}"/>
    <cellStyle name="clsAltRowHeader 2 2 2 2 2" xfId="10194" xr:uid="{460CA399-09BF-44E2-AA6C-59141CB65970}"/>
    <cellStyle name="clsAltRowHeader 2 2 2 3" xfId="8016" xr:uid="{69259DF6-5D1B-4013-88CC-B6D85D6586B4}"/>
    <cellStyle name="clsAltRowHeader 2 2 3" xfId="4103" xr:uid="{00000000-0005-0000-0000-0000DE070000}"/>
    <cellStyle name="clsAltRowHeader 2 2 3 2" xfId="8332" xr:uid="{C3C6BA90-EA77-458E-A119-DAD14E46002E}"/>
    <cellStyle name="clsAltRowHeader 2 2 3 3" xfId="6035" xr:uid="{3F5C6132-EEF5-4AEB-A90E-FE5F4491EEFC}"/>
    <cellStyle name="clsAltRowHeader 2 2 4" xfId="5058" xr:uid="{00000000-0005-0000-0000-0000DF070000}"/>
    <cellStyle name="clsAltRowHeader 2 3" xfId="4149" xr:uid="{00000000-0005-0000-0000-0000E0070000}"/>
    <cellStyle name="clsAltRowHeader 2 3 2" xfId="8445" xr:uid="{C058742B-2F9A-4F58-98DD-48B2976C5B3D}"/>
    <cellStyle name="clsAltRowHeader 2 3 2 2" xfId="9972" xr:uid="{B17565D0-C7A1-40F4-8B61-CB69825EF335}"/>
    <cellStyle name="clsAltRowHeader 2 3 3" xfId="7772" xr:uid="{B7B20157-DDB3-4CC3-9A67-D447DD1859EA}"/>
    <cellStyle name="clsAltRowHeader 2 4" xfId="4013" xr:uid="{00000000-0005-0000-0000-0000E1070000}"/>
    <cellStyle name="clsAltRowHeader 2 4 2" xfId="8199" xr:uid="{55791964-CEC2-44D7-B505-06DF47C15748}"/>
    <cellStyle name="clsAltRowHeader 2 4 3" xfId="9583" xr:uid="{62CC356F-F508-467D-85FE-600CDDB1A68D}"/>
    <cellStyle name="clsAltRowHeader 2 5" xfId="4825" xr:uid="{00000000-0005-0000-0000-0000E2070000}"/>
    <cellStyle name="clsAltRowHeader 3" xfId="2841" xr:uid="{00000000-0005-0000-0000-0000E3070000}"/>
    <cellStyle name="clsAltRowHeader 3 2" xfId="4546" xr:uid="{00000000-0005-0000-0000-0000E4070000}"/>
    <cellStyle name="clsAltRowHeader 3 2 2" xfId="8688" xr:uid="{D5C0F667-5106-4BFB-AAD2-5E7AF4A6E39D}"/>
    <cellStyle name="clsAltRowHeader 3 2 2 2" xfId="10195" xr:uid="{4E710BF1-9438-462A-8164-EFA7E134AE6D}"/>
    <cellStyle name="clsAltRowHeader 3 2 3" xfId="8017" xr:uid="{1EF74D10-AEB6-4E9A-9841-94459DE6F020}"/>
    <cellStyle name="clsAltRowHeader 3 3" xfId="4501" xr:uid="{00000000-0005-0000-0000-0000E5070000}"/>
    <cellStyle name="clsAltRowHeader 3 3 2" xfId="8333" xr:uid="{EF786E54-94AE-4BDB-9C6C-6514561BA960}"/>
    <cellStyle name="clsAltRowHeader 3 3 3" xfId="9536" xr:uid="{74686168-544F-469C-B4F6-5E2C76FBA27F}"/>
    <cellStyle name="clsAltRowHeader 3 4" xfId="5059" xr:uid="{00000000-0005-0000-0000-0000E6070000}"/>
    <cellStyle name="clsAltRowHeader 4" xfId="4020" xr:uid="{00000000-0005-0000-0000-0000E7070000}"/>
    <cellStyle name="clsAltRowHeader 4 2" xfId="8430" xr:uid="{C3E19E5F-D3FB-46C1-8170-2D598A8A87BF}"/>
    <cellStyle name="clsAltRowHeader 4 2 2" xfId="9960" xr:uid="{1DCA4D04-5D70-4D2E-8763-899895FF394B}"/>
    <cellStyle name="clsAltRowHeader 4 3" xfId="7757" xr:uid="{F0E23BA0-C1F6-4851-B86C-3C344F6AC7C5}"/>
    <cellStyle name="clsAltRowHeader 5" xfId="4782" xr:uid="{00000000-0005-0000-0000-0000E8070000}"/>
    <cellStyle name="clsAltRowHeader 5 2" xfId="8187" xr:uid="{EA527C5B-0C80-4A48-9370-D98296D046F6}"/>
    <cellStyle name="clsAltRowHeader 5 3" xfId="7108" xr:uid="{1C7F3525-4228-4673-8329-246B6482D5C1}"/>
    <cellStyle name="clsAltRowHeader 6" xfId="4812" xr:uid="{00000000-0005-0000-0000-0000E9070000}"/>
    <cellStyle name="clsBlank" xfId="1231" xr:uid="{00000000-0005-0000-0000-0000EA070000}"/>
    <cellStyle name="clsBlank 2" xfId="2843" xr:uid="{00000000-0005-0000-0000-0000EB070000}"/>
    <cellStyle name="clsBlank 2 2" xfId="12159" xr:uid="{1D36304D-A66A-4F50-A668-69C33F9DE8A7}"/>
    <cellStyle name="clsBlank 3" xfId="12158" xr:uid="{0718E202-C85F-47EA-92D4-CC4A2CDF4C85}"/>
    <cellStyle name="clsColumnHeader" xfId="307" xr:uid="{00000000-0005-0000-0000-0000EC070000}"/>
    <cellStyle name="clsColumnHeader 2" xfId="1232" xr:uid="{00000000-0005-0000-0000-0000ED070000}"/>
    <cellStyle name="clsColumnHeader 2 2" xfId="2845" xr:uid="{00000000-0005-0000-0000-0000EE070000}"/>
    <cellStyle name="clsColumnHeader 2 2 2" xfId="4547" xr:uid="{00000000-0005-0000-0000-0000EF070000}"/>
    <cellStyle name="clsColumnHeader 2 2 2 2" xfId="8689" xr:uid="{7C075449-8ABB-4503-9A72-792A447E09AB}"/>
    <cellStyle name="clsColumnHeader 2 2 2 2 2" xfId="10196" xr:uid="{886DBA98-BC42-4214-9829-571BE185495C}"/>
    <cellStyle name="clsColumnHeader 2 2 2 3" xfId="8018" xr:uid="{E6C82362-4C03-4BAB-97C6-DB698BAAADC0}"/>
    <cellStyle name="clsColumnHeader 2 2 3" xfId="4500" xr:uid="{00000000-0005-0000-0000-0000F0070000}"/>
    <cellStyle name="clsColumnHeader 2 2 3 2" xfId="8334" xr:uid="{BDBA390A-6B93-442B-A395-30AE831C72A2}"/>
    <cellStyle name="clsColumnHeader 2 2 3 3" xfId="6829" xr:uid="{4A3DC95B-2475-4C2D-AA57-03481E195138}"/>
    <cellStyle name="clsColumnHeader 2 2 4" xfId="5060" xr:uid="{00000000-0005-0000-0000-0000F1070000}"/>
    <cellStyle name="clsColumnHeader 2 3" xfId="4150" xr:uid="{00000000-0005-0000-0000-0000F2070000}"/>
    <cellStyle name="clsColumnHeader 2 3 2" xfId="8446" xr:uid="{83D0A3F8-8E9A-456D-A7F2-396EFA9C2BE9}"/>
    <cellStyle name="clsColumnHeader 2 3 2 2" xfId="9973" xr:uid="{33C35619-A1BC-4850-8A6C-B7C838FD22A8}"/>
    <cellStyle name="clsColumnHeader 2 3 3" xfId="7773" xr:uid="{F59E185C-1C61-445C-A5B3-7F9C96791500}"/>
    <cellStyle name="clsColumnHeader 2 4" xfId="4776" xr:uid="{00000000-0005-0000-0000-0000F3070000}"/>
    <cellStyle name="clsColumnHeader 2 4 2" xfId="8200" xr:uid="{12575428-A05C-464A-ACE7-E9C63C89156A}"/>
    <cellStyle name="clsColumnHeader 2 4 3" xfId="9414" xr:uid="{8818A354-77B0-4C51-91E5-BC7EB8C59869}"/>
    <cellStyle name="clsColumnHeader 2 5" xfId="4826" xr:uid="{00000000-0005-0000-0000-0000F4070000}"/>
    <cellStyle name="clsColumnHeader 3" xfId="2844" xr:uid="{00000000-0005-0000-0000-0000F5070000}"/>
    <cellStyle name="clsColumnHeader 3 2" xfId="4548" xr:uid="{00000000-0005-0000-0000-0000F6070000}"/>
    <cellStyle name="clsColumnHeader 3 2 2" xfId="8690" xr:uid="{DE6DA535-3862-46BB-AE9D-486AA9E9EFCC}"/>
    <cellStyle name="clsColumnHeader 3 2 2 2" xfId="10197" xr:uid="{7B18E589-75F5-4004-ADCB-E2EE205AEFC3}"/>
    <cellStyle name="clsColumnHeader 3 2 3" xfId="8019" xr:uid="{0E7D722E-341A-4AB6-8679-16C864137493}"/>
    <cellStyle name="clsColumnHeader 3 3" xfId="4102" xr:uid="{00000000-0005-0000-0000-0000F7070000}"/>
    <cellStyle name="clsColumnHeader 3 3 2" xfId="8335" xr:uid="{1EF5159B-0D90-48EE-9ACF-C7509E9DA0BF}"/>
    <cellStyle name="clsColumnHeader 3 3 3" xfId="9649" xr:uid="{70913DAE-5571-4E35-ACAA-D1D38D3B73FF}"/>
    <cellStyle name="clsColumnHeader 3 4" xfId="5061" xr:uid="{00000000-0005-0000-0000-0000F8070000}"/>
    <cellStyle name="clsColumnHeader 4" xfId="4019" xr:uid="{00000000-0005-0000-0000-0000F9070000}"/>
    <cellStyle name="clsColumnHeader 4 2" xfId="8429" xr:uid="{475404CB-CE9D-466F-B41C-CFE46227FE5C}"/>
    <cellStyle name="clsColumnHeader 4 2 2" xfId="9959" xr:uid="{412CF86C-9F63-4512-8448-3797BB932146}"/>
    <cellStyle name="clsColumnHeader 4 3" xfId="7756" xr:uid="{9D5B1595-642E-4FF1-86D0-70C23F402DB5}"/>
    <cellStyle name="clsColumnHeader 5" xfId="4783" xr:uid="{00000000-0005-0000-0000-0000FA070000}"/>
    <cellStyle name="clsColumnHeader 5 2" xfId="8186" xr:uid="{F4F6E5AF-6D26-41DB-8DCB-0EF786BACEC3}"/>
    <cellStyle name="clsColumnHeader 5 3" xfId="7461" xr:uid="{9C4BB3AF-FFAB-4768-B97A-FDB46AAEC242}"/>
    <cellStyle name="clsColumnHeader 6" xfId="4811" xr:uid="{00000000-0005-0000-0000-0000FB070000}"/>
    <cellStyle name="clsData" xfId="311" xr:uid="{00000000-0005-0000-0000-0000FC070000}"/>
    <cellStyle name="clsData 2" xfId="1233" xr:uid="{00000000-0005-0000-0000-0000FD070000}"/>
    <cellStyle name="clsData 2 2" xfId="4151" xr:uid="{00000000-0005-0000-0000-0000FE070000}"/>
    <cellStyle name="clsData 2 2 2" xfId="8447" xr:uid="{0F4D4C0A-3132-4413-A208-6B72AE610703}"/>
    <cellStyle name="clsData 2 2 2 2" xfId="9974" xr:uid="{6F2ED391-467B-4980-AF4D-A952540F1C92}"/>
    <cellStyle name="clsData 2 2 3" xfId="7774" xr:uid="{1F98454B-CB44-4BE2-95DA-B874ABEC4151}"/>
    <cellStyle name="clsData 2 3" xfId="4346" xr:uid="{00000000-0005-0000-0000-0000FF070000}"/>
    <cellStyle name="clsData 2 3 2" xfId="8201" xr:uid="{B477E4BB-A5D0-41F5-BF99-5D5A3F776771}"/>
    <cellStyle name="clsData 2 3 3" xfId="9613" xr:uid="{C29F9BE0-417F-4513-86BD-699038C62B5D}"/>
    <cellStyle name="clsData 2 4" xfId="4827" xr:uid="{00000000-0005-0000-0000-000000080000}"/>
    <cellStyle name="clsData 3" xfId="4023" xr:uid="{00000000-0005-0000-0000-000001080000}"/>
    <cellStyle name="clsData 3 2" xfId="8433" xr:uid="{09A4C30B-D224-47E5-A02B-11F0D8ACC5F6}"/>
    <cellStyle name="clsData 3 2 2" xfId="9963" xr:uid="{6C61C795-ECDD-45FC-B140-6CEE8D4FACD9}"/>
    <cellStyle name="clsData 3 3" xfId="7760" xr:uid="{B8B1EA6F-0A35-4842-8A48-BD082D7521A5}"/>
    <cellStyle name="clsData 4" xfId="4781" xr:uid="{00000000-0005-0000-0000-000002080000}"/>
    <cellStyle name="clsData 4 2" xfId="8190" xr:uid="{0614803B-B5D3-4318-9B6B-55C09FEFB79E}"/>
    <cellStyle name="clsData 4 3" xfId="5850" xr:uid="{2CCD2896-AA51-4576-812F-5689F471F311}"/>
    <cellStyle name="clsData 5" xfId="4815" xr:uid="{00000000-0005-0000-0000-000003080000}"/>
    <cellStyle name="clsDataPrezn1" xfId="1234" xr:uid="{00000000-0005-0000-0000-000004080000}"/>
    <cellStyle name="clsDataPrezn1 2" xfId="4152" xr:uid="{00000000-0005-0000-0000-000005080000}"/>
    <cellStyle name="clsDataPrezn1 2 2" xfId="8448" xr:uid="{1B225458-A5BD-4520-8376-C75125A91831}"/>
    <cellStyle name="clsDataPrezn1 2 2 2" xfId="9975" xr:uid="{FA62C8DA-94D3-4C52-99D5-0F65EFF7B9F7}"/>
    <cellStyle name="clsDataPrezn1 2 3" xfId="7775" xr:uid="{4817480B-C6C7-4DFC-8315-C42826A32EC8}"/>
    <cellStyle name="clsDataPrezn1 3" xfId="4012" xr:uid="{00000000-0005-0000-0000-000006080000}"/>
    <cellStyle name="clsDataPrezn1 3 2" xfId="8202" xr:uid="{BE934FEC-A4B9-47F4-9940-33BD7529C0C6}"/>
    <cellStyle name="clsDataPrezn1 3 3" xfId="9684" xr:uid="{3E8705C8-7679-4A9C-AAB4-8F21336A81DA}"/>
    <cellStyle name="clsDataPrezn1 4" xfId="4828" xr:uid="{00000000-0005-0000-0000-000007080000}"/>
    <cellStyle name="clsDefault" xfId="1235" xr:uid="{00000000-0005-0000-0000-000008080000}"/>
    <cellStyle name="clsDefault 2" xfId="2846" xr:uid="{00000000-0005-0000-0000-000009080000}"/>
    <cellStyle name="clsFooter" xfId="1236" xr:uid="{00000000-0005-0000-0000-00000A080000}"/>
    <cellStyle name="clsFooter 2" xfId="2847" xr:uid="{00000000-0005-0000-0000-00000B080000}"/>
    <cellStyle name="clsFooter 2 2" xfId="4549" xr:uid="{00000000-0005-0000-0000-00000C080000}"/>
    <cellStyle name="clsFooter 2 2 2" xfId="8691" xr:uid="{7085B569-2F30-4DAC-8D2A-8A10A42FD61A}"/>
    <cellStyle name="clsFooter 2 2 2 2" xfId="10198" xr:uid="{8DAD4306-B0EE-437A-949B-EF6DF8D7239D}"/>
    <cellStyle name="clsFooter 2 2 3" xfId="8020" xr:uid="{962C0DD0-AF0F-4CC4-AF61-C60775391AEA}"/>
    <cellStyle name="clsFooter 2 3" xfId="4101" xr:uid="{00000000-0005-0000-0000-00000D080000}"/>
    <cellStyle name="clsFooter 2 3 2" xfId="8336" xr:uid="{9F16C5E4-817F-4C20-9C5D-E8EE5A97127F}"/>
    <cellStyle name="clsFooter 2 3 3" xfId="7399" xr:uid="{A8706E4D-4E06-4408-A163-DD3BEAE5C53C}"/>
    <cellStyle name="clsFooter 2 4" xfId="5062" xr:uid="{00000000-0005-0000-0000-00000E080000}"/>
    <cellStyle name="clsFooter 3" xfId="4153" xr:uid="{00000000-0005-0000-0000-00000F080000}"/>
    <cellStyle name="clsFooter 3 2" xfId="8449" xr:uid="{D071F7EC-14B9-4CAE-B2C9-58F0582D33A0}"/>
    <cellStyle name="clsFooter 3 2 2" xfId="9976" xr:uid="{43058092-2760-4A1F-BC81-2881CEE44FE2}"/>
    <cellStyle name="clsFooter 3 3" xfId="7776" xr:uid="{643A6A4B-CB58-4D39-B36C-FEC528FDA0FB}"/>
    <cellStyle name="clsFooter 4" xfId="4775" xr:uid="{00000000-0005-0000-0000-000010080000}"/>
    <cellStyle name="clsFooter 4 2" xfId="8203" xr:uid="{088ACC4F-673D-4235-85BF-8786839DBC78}"/>
    <cellStyle name="clsFooter 4 3" xfId="6935" xr:uid="{5B0F34E9-E4A3-4D8C-B2F1-4C3B642BA766}"/>
    <cellStyle name="clsFooter 5" xfId="4829" xr:uid="{00000000-0005-0000-0000-000011080000}"/>
    <cellStyle name="clsIndexTableData" xfId="1237" xr:uid="{00000000-0005-0000-0000-000012080000}"/>
    <cellStyle name="clsIndexTableData 2" xfId="2848" xr:uid="{00000000-0005-0000-0000-000013080000}"/>
    <cellStyle name="clsIndexTableData 2 2" xfId="12161" xr:uid="{192EA81D-565F-41CE-A9D6-26C53F444DE4}"/>
    <cellStyle name="clsIndexTableData 3" xfId="12160" xr:uid="{1BF66E84-393C-4D35-A17E-FF5A0D96B7B3}"/>
    <cellStyle name="clsIndexTableHdr" xfId="1238" xr:uid="{00000000-0005-0000-0000-000014080000}"/>
    <cellStyle name="clsIndexTableHdr 2" xfId="2849" xr:uid="{00000000-0005-0000-0000-000015080000}"/>
    <cellStyle name="clsIndexTableHdr 2 2" xfId="12163" xr:uid="{C9580400-E294-4354-8BD0-011DDCD40618}"/>
    <cellStyle name="clsIndexTableHdr 3" xfId="12162" xr:uid="{2CEEA6D9-3CC6-4D03-B12F-7C6E1CD0A002}"/>
    <cellStyle name="clsIndexTableTitle" xfId="312" xr:uid="{00000000-0005-0000-0000-000016080000}"/>
    <cellStyle name="clsIndexTableTitle 2" xfId="2850" xr:uid="{00000000-0005-0000-0000-000017080000}"/>
    <cellStyle name="clsIndexTableTitle 2 2" xfId="4550" xr:uid="{00000000-0005-0000-0000-000018080000}"/>
    <cellStyle name="clsIndexTableTitle 2 2 2" xfId="8692" xr:uid="{4840FF47-1E71-49C2-A8D6-1C8249A300BD}"/>
    <cellStyle name="clsIndexTableTitle 2 2 2 2" xfId="10199" xr:uid="{C8ADFA7D-C6A4-4852-9B1C-1D1134691DBA}"/>
    <cellStyle name="clsIndexTableTitle 2 2 3" xfId="8021" xr:uid="{D49ECB4A-9E24-4373-A758-96630A1DE3FB}"/>
    <cellStyle name="clsIndexTableTitle 2 3" xfId="4499" xr:uid="{00000000-0005-0000-0000-000019080000}"/>
    <cellStyle name="clsIndexTableTitle 2 3 2" xfId="8337" xr:uid="{46B5C99E-423F-445B-B5CA-0EF38EB54BC8}"/>
    <cellStyle name="clsIndexTableTitle 2 3 3" xfId="7482" xr:uid="{FB813E51-DD65-48AD-9FF2-BB72237EE627}"/>
    <cellStyle name="clsIndexTableTitle 2 4" xfId="5063" xr:uid="{00000000-0005-0000-0000-00001A080000}"/>
    <cellStyle name="clsIndexTableTitle 3" xfId="4024" xr:uid="{00000000-0005-0000-0000-00001B080000}"/>
    <cellStyle name="clsIndexTableTitle 3 2" xfId="8434" xr:uid="{720E53F4-70B8-4C83-B7E9-5D565EDC374E}"/>
    <cellStyle name="clsIndexTableTitle 3 2 2" xfId="9964" xr:uid="{2E42289B-9667-482F-A646-B571296CA219}"/>
    <cellStyle name="clsIndexTableTitle 3 3" xfId="7761" xr:uid="{2E44ABAA-A223-47A3-99B9-82A786934220}"/>
    <cellStyle name="clsIndexTableTitle 4" xfId="4780" xr:uid="{00000000-0005-0000-0000-00001C080000}"/>
    <cellStyle name="clsIndexTableTitle 4 2" xfId="8191" xr:uid="{386F55F5-D237-4EAF-8406-D32B951CDD97}"/>
    <cellStyle name="clsIndexTableTitle 4 3" xfId="9846" xr:uid="{72DA5F18-5808-4CC9-BEAC-9E9CCCF51913}"/>
    <cellStyle name="clsIndexTableTitle 5" xfId="4816" xr:uid="{00000000-0005-0000-0000-00001D080000}"/>
    <cellStyle name="clsMRVData" xfId="1239" xr:uid="{00000000-0005-0000-0000-00001E080000}"/>
    <cellStyle name="clsMRVData 2" xfId="2851" xr:uid="{00000000-0005-0000-0000-00001F080000}"/>
    <cellStyle name="clsMRVData 2 2" xfId="4551" xr:uid="{00000000-0005-0000-0000-000020080000}"/>
    <cellStyle name="clsMRVData 2 2 2" xfId="8693" xr:uid="{7BD58F1F-836B-49B3-AAF3-BD31E4C5BA8F}"/>
    <cellStyle name="clsMRVData 2 2 2 2" xfId="10200" xr:uid="{3123AFAA-E356-425B-A3CE-6338DBCC14CB}"/>
    <cellStyle name="clsMRVData 2 2 3" xfId="8022" xr:uid="{0F70F32B-FFC2-4113-9158-5E5890304081}"/>
    <cellStyle name="clsMRVData 2 3" xfId="4100" xr:uid="{00000000-0005-0000-0000-000021080000}"/>
    <cellStyle name="clsMRVData 2 3 2" xfId="8338" xr:uid="{CF6BF564-5C49-4183-8C95-59E5918A7CDA}"/>
    <cellStyle name="clsMRVData 2 3 3" xfId="9480" xr:uid="{CE8F1724-AD91-48BE-8AB0-7478499E571B}"/>
    <cellStyle name="clsMRVData 2 4" xfId="5064" xr:uid="{00000000-0005-0000-0000-000022080000}"/>
    <cellStyle name="clsMRVData 3" xfId="4154" xr:uid="{00000000-0005-0000-0000-000023080000}"/>
    <cellStyle name="clsMRVData 3 2" xfId="8450" xr:uid="{FFA32BDE-FA5E-42DA-95A9-F34C06E73987}"/>
    <cellStyle name="clsMRVData 3 2 2" xfId="9977" xr:uid="{E94BB282-A78C-44AE-9EF3-B75990D00440}"/>
    <cellStyle name="clsMRVData 3 3" xfId="7777" xr:uid="{6E99C9FB-C97D-43D9-9AEC-C419FA22EB12}"/>
    <cellStyle name="clsMRVData 4" xfId="4774" xr:uid="{00000000-0005-0000-0000-000024080000}"/>
    <cellStyle name="clsMRVData 4 2" xfId="8204" xr:uid="{18CB586C-37BE-4020-BE09-8A402A0C4B7C}"/>
    <cellStyle name="clsMRVData 4 3" xfId="9347" xr:uid="{D526D9CA-350A-4E0C-B1B3-DBAD63306D93}"/>
    <cellStyle name="clsMRVData 5" xfId="4830" xr:uid="{00000000-0005-0000-0000-000025080000}"/>
    <cellStyle name="clsMRVDataPrezn1" xfId="1240" xr:uid="{00000000-0005-0000-0000-000026080000}"/>
    <cellStyle name="clsMRVDataPrezn1 2" xfId="4155" xr:uid="{00000000-0005-0000-0000-000027080000}"/>
    <cellStyle name="clsMRVDataPrezn1 2 2" xfId="8451" xr:uid="{31B91856-13C6-481B-97DB-A310387DBD0D}"/>
    <cellStyle name="clsMRVDataPrezn1 2 2 2" xfId="9978" xr:uid="{1E2A2FBD-FAB6-4C32-8AD7-B5A6AFED18C3}"/>
    <cellStyle name="clsMRVDataPrezn1 2 3" xfId="7778" xr:uid="{7E961CC2-0F1E-47D7-B4B8-C721BBB413CA}"/>
    <cellStyle name="clsMRVDataPrezn1 3" xfId="4773" xr:uid="{00000000-0005-0000-0000-000028080000}"/>
    <cellStyle name="clsMRVDataPrezn1 3 2" xfId="8205" xr:uid="{7D840D26-121A-4A5D-BBCB-71F3DB2BA724}"/>
    <cellStyle name="clsMRVDataPrezn1 3 3" xfId="9516" xr:uid="{DC905BF1-7906-41BE-AE7D-538A6F125641}"/>
    <cellStyle name="clsMRVDataPrezn1 4" xfId="4831" xr:uid="{00000000-0005-0000-0000-000029080000}"/>
    <cellStyle name="clsReportFooter" xfId="1241" xr:uid="{00000000-0005-0000-0000-00002A080000}"/>
    <cellStyle name="clsReportFooter 2" xfId="2852" xr:uid="{00000000-0005-0000-0000-00002B080000}"/>
    <cellStyle name="clsReportFooter 2 2" xfId="4552" xr:uid="{00000000-0005-0000-0000-00002C080000}"/>
    <cellStyle name="clsReportFooter 2 2 2" xfId="8694" xr:uid="{D7EBC9C2-7636-4F49-89E8-EC0AE05BA15C}"/>
    <cellStyle name="clsReportFooter 2 2 2 2" xfId="10201" xr:uid="{A477AA49-BFC4-4A9C-9159-BD77772D126E}"/>
    <cellStyle name="clsReportFooter 2 2 3" xfId="8023" xr:uid="{A44226ED-15C1-4B9E-9232-37820A384B1D}"/>
    <cellStyle name="clsReportFooter 2 3" xfId="4498" xr:uid="{00000000-0005-0000-0000-00002D080000}"/>
    <cellStyle name="clsReportFooter 2 3 2" xfId="8339" xr:uid="{898DAA58-9BF1-4895-8F3F-AC5862932232}"/>
    <cellStyle name="clsReportFooter 2 3 3" xfId="9769" xr:uid="{6438DC37-16C6-4F96-AE67-6F2766311F31}"/>
    <cellStyle name="clsReportFooter 2 4" xfId="5065" xr:uid="{00000000-0005-0000-0000-00002E080000}"/>
    <cellStyle name="clsReportFooter 3" xfId="4156" xr:uid="{00000000-0005-0000-0000-00002F080000}"/>
    <cellStyle name="clsReportFooter 3 2" xfId="8452" xr:uid="{F78BB2BB-41A5-4FC9-86CE-20118A4EB49C}"/>
    <cellStyle name="clsReportFooter 3 2 2" xfId="9979" xr:uid="{051B923C-87CA-4A67-8E2E-70680C77B3C1}"/>
    <cellStyle name="clsReportFooter 3 3" xfId="7779" xr:uid="{8B3E1038-985D-488A-8206-3BA9F22F3059}"/>
    <cellStyle name="clsReportFooter 4" xfId="4772" xr:uid="{00000000-0005-0000-0000-000030080000}"/>
    <cellStyle name="clsReportFooter 4 2" xfId="8206" xr:uid="{A39F22E7-6219-441F-917C-ADFFA92B9D8B}"/>
    <cellStyle name="clsReportFooter 4 3" xfId="9426" xr:uid="{D8BD180E-93F7-4A21-8DFA-00A4310491FF}"/>
    <cellStyle name="clsReportFooter 5" xfId="4832" xr:uid="{00000000-0005-0000-0000-000031080000}"/>
    <cellStyle name="clsReportHeader" xfId="306" xr:uid="{00000000-0005-0000-0000-000032080000}"/>
    <cellStyle name="clsReportHeader 2" xfId="1242" xr:uid="{00000000-0005-0000-0000-000033080000}"/>
    <cellStyle name="clsReportHeader 2 2" xfId="2854" xr:uid="{00000000-0005-0000-0000-000034080000}"/>
    <cellStyle name="clsReportHeader 2 2 2" xfId="4553" xr:uid="{00000000-0005-0000-0000-000035080000}"/>
    <cellStyle name="clsReportHeader 2 2 2 2" xfId="8695" xr:uid="{D4E1A0FF-F152-4C08-A1B2-A6AC22382B8B}"/>
    <cellStyle name="clsReportHeader 2 2 2 2 2" xfId="10202" xr:uid="{F81A6598-C7ED-44B1-9CD2-D4FE6C6F93FD}"/>
    <cellStyle name="clsReportHeader 2 2 2 3" xfId="8024" xr:uid="{E8C4AAC9-4826-4511-8970-88DC97BB19E2}"/>
    <cellStyle name="clsReportHeader 2 2 3" xfId="4099" xr:uid="{00000000-0005-0000-0000-000036080000}"/>
    <cellStyle name="clsReportHeader 2 2 3 2" xfId="8340" xr:uid="{CCAA9E86-996B-4F03-86B9-6228247071BF}"/>
    <cellStyle name="clsReportHeader 2 2 3 3" xfId="9103" xr:uid="{668F6425-63C0-488E-8387-22E42BF671AF}"/>
    <cellStyle name="clsReportHeader 2 2 4" xfId="5066" xr:uid="{00000000-0005-0000-0000-000037080000}"/>
    <cellStyle name="clsReportHeader 2 3" xfId="4157" xr:uid="{00000000-0005-0000-0000-000038080000}"/>
    <cellStyle name="clsReportHeader 2 3 2" xfId="8453" xr:uid="{3E9B4214-198F-4F85-AFE3-9E4E221EEA69}"/>
    <cellStyle name="clsReportHeader 2 3 2 2" xfId="9980" xr:uid="{72D2A5CE-14D9-4596-9A63-FCA779D9E471}"/>
    <cellStyle name="clsReportHeader 2 3 3" xfId="7780" xr:uid="{5EDDCE7F-0B26-49D9-A01A-686DA0CF612A}"/>
    <cellStyle name="clsReportHeader 2 4" xfId="4345" xr:uid="{00000000-0005-0000-0000-000039080000}"/>
    <cellStyle name="clsReportHeader 2 4 2" xfId="8207" xr:uid="{E7F14B11-62F9-4AE5-B875-236659570189}"/>
    <cellStyle name="clsReportHeader 2 4 3" xfId="9845" xr:uid="{76EEDEA0-1BD2-4BCE-9C05-80721FC10F24}"/>
    <cellStyle name="clsReportHeader 2 5" xfId="4833" xr:uid="{00000000-0005-0000-0000-00003A080000}"/>
    <cellStyle name="clsReportHeader 3" xfId="2853" xr:uid="{00000000-0005-0000-0000-00003B080000}"/>
    <cellStyle name="clsReportHeader 3 2" xfId="4554" xr:uid="{00000000-0005-0000-0000-00003C080000}"/>
    <cellStyle name="clsReportHeader 3 2 2" xfId="8696" xr:uid="{A95E0E18-4CE4-4FCA-A868-AA8697FA3121}"/>
    <cellStyle name="clsReportHeader 3 2 2 2" xfId="10203" xr:uid="{034A3CF1-7FF0-4315-BEFE-E70655F971AE}"/>
    <cellStyle name="clsReportHeader 3 2 3" xfId="8025" xr:uid="{BE4A7422-00EB-4876-9A1F-63967A4BB67D}"/>
    <cellStyle name="clsReportHeader 3 3" xfId="4497" xr:uid="{00000000-0005-0000-0000-00003D080000}"/>
    <cellStyle name="clsReportHeader 3 3 2" xfId="8341" xr:uid="{2A9A72DB-A166-4E9A-A3B0-7B99AFC57BE0}"/>
    <cellStyle name="clsReportHeader 3 3 3" xfId="9419" xr:uid="{AFA51CDA-27C1-4949-B850-E978B00498B5}"/>
    <cellStyle name="clsReportHeader 3 4" xfId="5067" xr:uid="{00000000-0005-0000-0000-00003E080000}"/>
    <cellStyle name="clsReportHeader 4" xfId="4018" xr:uid="{00000000-0005-0000-0000-00003F080000}"/>
    <cellStyle name="clsReportHeader 4 2" xfId="8428" xr:uid="{E5470371-C853-455E-8414-A22FA5F30966}"/>
    <cellStyle name="clsReportHeader 4 2 2" xfId="9958" xr:uid="{7B95731E-BDD8-4C10-8860-8BCE19334F7C}"/>
    <cellStyle name="clsReportHeader 4 3" xfId="7755" xr:uid="{7C7C5B67-FA5B-4646-A6D0-3154E8DE4376}"/>
    <cellStyle name="clsReportHeader 5" xfId="4017" xr:uid="{00000000-0005-0000-0000-000040080000}"/>
    <cellStyle name="clsReportHeader 5 2" xfId="8185" xr:uid="{A962B78F-BC64-4411-A7CA-98B080167A2F}"/>
    <cellStyle name="clsReportHeader 5 3" xfId="9470" xr:uid="{CFE732E3-F160-44B4-B0A0-CC85B5A75D0E}"/>
    <cellStyle name="clsReportHeader 6" xfId="4810" xr:uid="{00000000-0005-0000-0000-000041080000}"/>
    <cellStyle name="clsRowHeader" xfId="310" xr:uid="{00000000-0005-0000-0000-000042080000}"/>
    <cellStyle name="clsRowHeader 2" xfId="2855" xr:uid="{00000000-0005-0000-0000-000043080000}"/>
    <cellStyle name="clsRowHeader 2 2" xfId="4555" xr:uid="{00000000-0005-0000-0000-000044080000}"/>
    <cellStyle name="clsRowHeader 2 2 2" xfId="8697" xr:uid="{BD7210CF-DB37-49B5-9931-D2A011916DF1}"/>
    <cellStyle name="clsRowHeader 2 2 2 2" xfId="10204" xr:uid="{CF003FC5-C5DE-4414-BFF9-F1B25D4DDB20}"/>
    <cellStyle name="clsRowHeader 2 2 3" xfId="8026" xr:uid="{9754CD41-6D99-4971-86BA-43724632EAB4}"/>
    <cellStyle name="clsRowHeader 2 3" xfId="4098" xr:uid="{00000000-0005-0000-0000-000045080000}"/>
    <cellStyle name="clsRowHeader 2 3 2" xfId="8342" xr:uid="{08DE2C0A-A9CB-4D6E-A683-D6E16419B743}"/>
    <cellStyle name="clsRowHeader 2 3 3" xfId="5855" xr:uid="{9CDDC0AA-276C-49D4-819A-E529A4140D9E}"/>
    <cellStyle name="clsRowHeader 2 4" xfId="5068" xr:uid="{00000000-0005-0000-0000-000046080000}"/>
    <cellStyle name="clsRowHeader 3" xfId="4022" xr:uid="{00000000-0005-0000-0000-000047080000}"/>
    <cellStyle name="clsRowHeader 3 2" xfId="8432" xr:uid="{96B989A5-E9A2-4B9E-A4BF-DEE7EEDB00D9}"/>
    <cellStyle name="clsRowHeader 3 2 2" xfId="9962" xr:uid="{33574DEB-A7C3-46B3-975F-76EE684C5025}"/>
    <cellStyle name="clsRowHeader 3 3" xfId="7759" xr:uid="{A09A5889-632B-44B5-ABCD-4B799B2A4318}"/>
    <cellStyle name="clsRowHeader 4" xfId="4016" xr:uid="{00000000-0005-0000-0000-000048080000}"/>
    <cellStyle name="clsRowHeader 4 2" xfId="8189" xr:uid="{568A5DF0-DCF2-4623-AB5B-2F6CA16562D2}"/>
    <cellStyle name="clsRowHeader 4 3" xfId="7337" xr:uid="{249D93D4-1340-4FA1-A5A8-EC8A5BD9530F}"/>
    <cellStyle name="clsRowHeader 5" xfId="4814" xr:uid="{00000000-0005-0000-0000-000049080000}"/>
    <cellStyle name="clsScale" xfId="1243" xr:uid="{00000000-0005-0000-0000-00004A080000}"/>
    <cellStyle name="clsScale 2" xfId="2856" xr:uid="{00000000-0005-0000-0000-00004B080000}"/>
    <cellStyle name="clsScale 2 2" xfId="12165" xr:uid="{33DAD034-0599-4020-A953-070064917B04}"/>
    <cellStyle name="clsScale 3" xfId="12164" xr:uid="{04D2D8AF-54DA-4531-BC13-0679F4878952}"/>
    <cellStyle name="clsSection" xfId="1244" xr:uid="{00000000-0005-0000-0000-00004C080000}"/>
    <cellStyle name="clsSection 2" xfId="2857" xr:uid="{00000000-0005-0000-0000-00004D080000}"/>
    <cellStyle name="clsSection 2 2" xfId="4556" xr:uid="{00000000-0005-0000-0000-00004E080000}"/>
    <cellStyle name="clsSection 2 2 2" xfId="8698" xr:uid="{ECE70C4E-866E-4C8A-A042-CE679CEDB8D9}"/>
    <cellStyle name="clsSection 2 2 2 2" xfId="10205" xr:uid="{9812D1E9-C8CB-4F94-8159-E68CC4776F58}"/>
    <cellStyle name="clsSection 2 2 3" xfId="8027" xr:uid="{7F4E972C-5C38-457F-A59F-92FDEBDD37DA}"/>
    <cellStyle name="clsSection 2 3" xfId="4097" xr:uid="{00000000-0005-0000-0000-00004F080000}"/>
    <cellStyle name="clsSection 2 3 2" xfId="8343" xr:uid="{F4B474B5-6482-4810-85EF-CA3C934BA232}"/>
    <cellStyle name="clsSection 2 3 3" xfId="6289" xr:uid="{F67CEBDC-655C-410D-908E-2AB38F8B15C8}"/>
    <cellStyle name="clsSection 2 4" xfId="5069" xr:uid="{00000000-0005-0000-0000-000050080000}"/>
    <cellStyle name="clsSection 3" xfId="4158" xr:uid="{00000000-0005-0000-0000-000051080000}"/>
    <cellStyle name="clsSection 3 2" xfId="8454" xr:uid="{EC0B694D-341C-4A5E-B144-E4EF14987FC0}"/>
    <cellStyle name="clsSection 3 2 2" xfId="9981" xr:uid="{82E0E814-D44D-4E3E-A734-26A1157E38B5}"/>
    <cellStyle name="clsSection 3 3" xfId="7781" xr:uid="{459133A6-CB72-4597-8350-41ADDFB5CA46}"/>
    <cellStyle name="clsSection 4" xfId="4771" xr:uid="{00000000-0005-0000-0000-000052080000}"/>
    <cellStyle name="clsSection 4 2" xfId="8208" xr:uid="{43A01E3B-8B2B-4F82-8FFF-3576898C3BE1}"/>
    <cellStyle name="clsSection 4 3" xfId="9644" xr:uid="{86603FA4-0CF9-4D9D-B40F-CD52C879CEAA}"/>
    <cellStyle name="clsSection 5" xfId="4834" xr:uid="{00000000-0005-0000-0000-000053080000}"/>
    <cellStyle name="Comma" xfId="1928" builtinId="3"/>
    <cellStyle name="Comma [0] 2" xfId="3678" xr:uid="{00000000-0005-0000-0000-000055080000}"/>
    <cellStyle name="Comma [0] 2 2" xfId="5120" xr:uid="{35FCA1C3-E35A-46FA-8FF5-DF97F404EF7A}"/>
    <cellStyle name="Comma [0] 2 2 2" xfId="5121" xr:uid="{6812E314-C859-43AB-9EB2-841ADF36F8E7}"/>
    <cellStyle name="Comma [0] 2 3" xfId="5119" xr:uid="{F8CDC278-329A-4954-B23F-E37D401E3E72}"/>
    <cellStyle name="Comma [0] 3" xfId="5122" xr:uid="{29C9524F-D3D8-4B76-999F-A2B2511E6B1E}"/>
    <cellStyle name="Comma [0] 3 2" xfId="5123" xr:uid="{E468C9CA-E4A4-4C33-8CF4-4E53E7262C14}"/>
    <cellStyle name="Comma 10" xfId="9" xr:uid="{00000000-0005-0000-0000-000056080000}"/>
    <cellStyle name="Comma 10 2" xfId="3835" xr:uid="{00000000-0005-0000-0000-000057080000}"/>
    <cellStyle name="Comma 10 2 2" xfId="5420" xr:uid="{D84B966E-3A0B-4A64-B70D-601F1550A1FC}"/>
    <cellStyle name="Comma 10 2 2 2" xfId="8416" xr:uid="{6A2EBD3B-51D6-4186-87DC-16808441AE9B}"/>
    <cellStyle name="Comma 10 2 3" xfId="5125" xr:uid="{1101DAE9-423A-4BB3-987C-A84A979C8052}"/>
    <cellStyle name="Comma 10 3" xfId="5199" xr:uid="{39BBDF88-AB28-4D8B-9A49-7CA5F83E9BC2}"/>
    <cellStyle name="Comma 10 4" xfId="5244" xr:uid="{CC881C33-117D-4BB7-9D81-92DFA15067EC}"/>
    <cellStyle name="Comma 10 5" xfId="5124" xr:uid="{7628C93E-D994-4786-B72F-B8C6507ACB0D}"/>
    <cellStyle name="Comma 11" xfId="325" xr:uid="{00000000-0005-0000-0000-000058080000}"/>
    <cellStyle name="Comma 11 2" xfId="3836" xr:uid="{00000000-0005-0000-0000-000059080000}"/>
    <cellStyle name="Comma 11 2 2" xfId="5245" xr:uid="{FAC6CF6E-5A70-40F7-BE61-BA7CAB895671}"/>
    <cellStyle name="Comma 11 3" xfId="5421" xr:uid="{FFDE65FA-F6E5-4331-BA4B-FB557F1F7AF4}"/>
    <cellStyle name="Comma 11 4" xfId="5126" xr:uid="{F4473985-77D5-464F-8559-2ED9D19BBA37}"/>
    <cellStyle name="Comma 12" xfId="327" xr:uid="{00000000-0005-0000-0000-00005A080000}"/>
    <cellStyle name="Comma 12 2" xfId="1245" xr:uid="{00000000-0005-0000-0000-00005B080000}"/>
    <cellStyle name="Comma 12 2 2" xfId="3838" xr:uid="{00000000-0005-0000-0000-00005C080000}"/>
    <cellStyle name="Comma 12 2 2 2" xfId="5424" xr:uid="{6A2F2B0D-B303-4956-9390-163B60BDFF8A}"/>
    <cellStyle name="Comma 12 2 2 2 2" xfId="8455" xr:uid="{5F1E32F2-BE88-4DCF-881E-0D0646C7AB9B}"/>
    <cellStyle name="Comma 12 2 2 3" xfId="5129" xr:uid="{58A59D36-3D3C-4959-92A7-53312D2B5F13}"/>
    <cellStyle name="Comma 12 2 2 4" xfId="7782" xr:uid="{067F40AA-4737-428F-9137-6ADC26E909D6}"/>
    <cellStyle name="Comma 12 2 3" xfId="4159" xr:uid="{00000000-0005-0000-0000-00005D080000}"/>
    <cellStyle name="Comma 12 2 3 2" xfId="5196" xr:uid="{EE89BC37-348B-4153-8E08-0C8E576D7944}"/>
    <cellStyle name="Comma 12 2 4" xfId="5423" xr:uid="{B0B6E8F7-B6FC-444A-BC4D-CDFD40DE2CC3}"/>
    <cellStyle name="Comma 12 2 5" xfId="5128" xr:uid="{5BC6E97D-4B59-4D16-B01A-0909326CC56E}"/>
    <cellStyle name="Comma 12 3" xfId="3837" xr:uid="{00000000-0005-0000-0000-00005E080000}"/>
    <cellStyle name="Comma 12 3 2" xfId="5246" xr:uid="{50C24C9E-047B-4786-BD41-9C2C4393CB0E}"/>
    <cellStyle name="Comma 12 3 2 2" xfId="8437" xr:uid="{F385BF8F-1D11-4B70-8818-71D5A7793383}"/>
    <cellStyle name="Comma 12 3 3" xfId="7764" xr:uid="{F2B53DD1-3BA0-4A96-A9B9-8C9D362449B7}"/>
    <cellStyle name="Comma 12 4" xfId="4026" xr:uid="{00000000-0005-0000-0000-00005F080000}"/>
    <cellStyle name="Comma 12 4 2" xfId="5422" xr:uid="{43DEFD33-CD1C-455C-BBD8-4466850DCEBB}"/>
    <cellStyle name="Comma 12 5" xfId="5127" xr:uid="{7C0A9F3E-0720-4880-BA57-620BA0093DAC}"/>
    <cellStyle name="Comma 13" xfId="1246" xr:uid="{00000000-0005-0000-0000-000060080000}"/>
    <cellStyle name="Comma 13 2" xfId="3840" xr:uid="{00000000-0005-0000-0000-000061080000}"/>
    <cellStyle name="Comma 13 2 2" xfId="5425" xr:uid="{FD07C6B1-E1BC-42AF-8D9D-0410D81E1C74}"/>
    <cellStyle name="Comma 13 2 2 2" xfId="8617" xr:uid="{F7F0D386-51F7-4876-B2CD-9DC819E0CD78}"/>
    <cellStyle name="Comma 13 2 2 3" xfId="7944" xr:uid="{B6CE4E9B-D6EB-4655-BEFD-B090702326F2}"/>
    <cellStyle name="Comma 13 2 3" xfId="6743" xr:uid="{E0D991CC-A604-45AC-88BC-4F9FEB636F9C}"/>
    <cellStyle name="Comma 13 3" xfId="3839" xr:uid="{00000000-0005-0000-0000-000062080000}"/>
    <cellStyle name="Comma 13 4" xfId="5130" xr:uid="{A83F4FF8-2CA3-4672-A876-AB972A3F26DA}"/>
    <cellStyle name="Comma 14" xfId="3841" xr:uid="{00000000-0005-0000-0000-000063080000}"/>
    <cellStyle name="Comma 14 2" xfId="4359" xr:uid="{00000000-0005-0000-0000-000064080000}"/>
    <cellStyle name="Comma 14 2 2" xfId="5247" xr:uid="{76FB5621-7B00-48A5-B2F3-214D77EBD14C}"/>
    <cellStyle name="Comma 14 3" xfId="4990" xr:uid="{00000000-0005-0000-0000-000065080000}"/>
    <cellStyle name="Comma 14 3 2" xfId="5419" xr:uid="{87342A3D-4AAB-4E81-9EEE-52E6D1B581C1}"/>
    <cellStyle name="Comma 14 4" xfId="5131" xr:uid="{9956FAD1-AFB3-49CA-AD7E-80DC3E09F92D}"/>
    <cellStyle name="Comma 14 5" xfId="5444" xr:uid="{89988EDA-5871-4B07-AD6E-CDEBB91A9DF0}"/>
    <cellStyle name="Comma 15" xfId="5073" xr:uid="{00000000-0005-0000-0000-000066080000}"/>
    <cellStyle name="Comma 15 2" xfId="5198" xr:uid="{FA2C367E-DFDF-4A8E-8CAE-BD4A3F1173C8}"/>
    <cellStyle name="Comma 15 3" xfId="5132" xr:uid="{93E389B9-BC95-4B1D-B1F9-E52A7CCA6069}"/>
    <cellStyle name="Comma 16" xfId="3842" xr:uid="{00000000-0005-0000-0000-000067080000}"/>
    <cellStyle name="Comma 16 2" xfId="4792" xr:uid="{00000000-0005-0000-0000-000068080000}"/>
    <cellStyle name="Comma 16 2 2" xfId="5427" xr:uid="{4F2171DF-75A4-4BAA-A132-C303E904DAA8}"/>
    <cellStyle name="Comma 16 2 2 2" xfId="8849" xr:uid="{D3536D80-19A4-4297-A021-FED5B0EA95CD}"/>
    <cellStyle name="Comma 16 2 3" xfId="5133" xr:uid="{88C2B3F4-EA6E-4F08-BDD4-3C5F59AD65A6}"/>
    <cellStyle name="Comma 16 3" xfId="5197" xr:uid="{588490ED-5431-4D4C-9137-7A41B533EB85}"/>
    <cellStyle name="Comma 16 4" xfId="5426" xr:uid="{72FCE8BF-168F-4682-9626-0B02C5EFA6CB}"/>
    <cellStyle name="Comma 16 5" xfId="7741" xr:uid="{77E0D5CB-6F80-4653-8464-640513433147}"/>
    <cellStyle name="Comma 17" xfId="3843" xr:uid="{00000000-0005-0000-0000-000069080000}"/>
    <cellStyle name="Comma 17 2" xfId="4360" xr:uid="{00000000-0005-0000-0000-00006A080000}"/>
    <cellStyle name="Comma 17 2 2" xfId="5428" xr:uid="{55E7DF02-B8AE-4888-B048-6777747E7670}"/>
    <cellStyle name="Comma 17 2 2 2" xfId="8619" xr:uid="{768D0904-AB47-42A2-9AAE-A7130FE82A53}"/>
    <cellStyle name="Comma 17 3" xfId="6745" xr:uid="{BF3656EF-D91F-43C9-B5B0-B749BC9DBF9E}"/>
    <cellStyle name="Comma 18" xfId="3844" xr:uid="{00000000-0005-0000-0000-00006B080000}"/>
    <cellStyle name="Comma 18 2" xfId="4793" xr:uid="{00000000-0005-0000-0000-00006C080000}"/>
    <cellStyle name="Comma 18 2 2" xfId="8850" xr:uid="{B72E4F73-2819-4043-B918-3F1B8D5F9A0E}"/>
    <cellStyle name="Comma 18 3" xfId="7742" xr:uid="{2AB23FF0-2E68-4B57-9A41-C8139BC51B79}"/>
    <cellStyle name="Comma 19" xfId="5118" xr:uid="{3576F1D2-FB0D-48D6-B05E-9A05A12C5199}"/>
    <cellStyle name="Comma 2" xfId="10" xr:uid="{00000000-0005-0000-0000-00006D080000}"/>
    <cellStyle name="Comma 2 2" xfId="11" xr:uid="{00000000-0005-0000-0000-00006E080000}"/>
    <cellStyle name="Comma 2 2 2" xfId="1247" xr:uid="{00000000-0005-0000-0000-00006F080000}"/>
    <cellStyle name="Comma 2 2 2 2" xfId="5250" xr:uid="{38117BB6-EA6F-48B4-89F7-929A38A82D31}"/>
    <cellStyle name="Comma 2 2 3" xfId="5251" xr:uid="{0FAC2C4C-E753-4468-A9B7-014EBF77A023}"/>
    <cellStyle name="Comma 2 2 4" xfId="5252" xr:uid="{8D3FBD36-52B7-459B-9AE4-F7857FCD96D2}"/>
    <cellStyle name="Comma 2 2 5" xfId="5249" xr:uid="{33D20BE6-166A-4940-BBD0-D0E4701B021D}"/>
    <cellStyle name="Comma 2 2 6" xfId="5135" xr:uid="{3699AA5A-AFDA-49C7-905F-260C065D8336}"/>
    <cellStyle name="Comma 2 3" xfId="12" xr:uid="{00000000-0005-0000-0000-000070080000}"/>
    <cellStyle name="Comma 2 3 2" xfId="1248" xr:uid="{00000000-0005-0000-0000-000071080000}"/>
    <cellStyle name="Comma 2 3 2 2" xfId="3846" xr:uid="{00000000-0005-0000-0000-000072080000}"/>
    <cellStyle name="Comma 2 3 2 2 2" xfId="5254" xr:uid="{87F14EC4-9967-4EFE-AD48-B2D7B7FB3E93}"/>
    <cellStyle name="Comma 2 3 2 2 2 2" xfId="8456" xr:uid="{16FE6D50-AD45-48FE-9818-782D4F89CA8F}"/>
    <cellStyle name="Comma 2 3 2 3" xfId="5137" xr:uid="{9CAAA8D6-A01A-44B6-A4E7-8242A7194CC0}"/>
    <cellStyle name="Comma 2 3 3" xfId="3845" xr:uid="{00000000-0005-0000-0000-000073080000}"/>
    <cellStyle name="Comma 2 3 3 2" xfId="5255" xr:uid="{3E4B873D-4C0C-4B9C-B184-BD9B083DED36}"/>
    <cellStyle name="Comma 2 3 3 2 2" xfId="8417" xr:uid="{C23C9C73-CB56-4FCB-8099-E5F5E2DDB51F}"/>
    <cellStyle name="Comma 2 3 4" xfId="5253" xr:uid="{C2AE4EAF-8BC0-4B23-ADB3-AA0F06EB37C1}"/>
    <cellStyle name="Comma 2 3 5" xfId="5136" xr:uid="{05C18AAA-9DC5-4782-B1EF-EFDC0BFAD20C}"/>
    <cellStyle name="Comma 2 4" xfId="315" xr:uid="{00000000-0005-0000-0000-000074080000}"/>
    <cellStyle name="Comma 2 4 2" xfId="1249" xr:uid="{00000000-0005-0000-0000-000075080000}"/>
    <cellStyle name="Comma 2 4 2 2" xfId="5257" xr:uid="{55506BB8-6DAF-4526-BA6E-F9DC462FD0F5}"/>
    <cellStyle name="Comma 2 4 3" xfId="5256" xr:uid="{DCB45140-7D29-4430-8EA4-B36ACC1477FF}"/>
    <cellStyle name="Comma 2 4 4" xfId="5138" xr:uid="{A52FCB89-1C50-4561-8B34-B2C3103DA39A}"/>
    <cellStyle name="Comma 2 5" xfId="1250" xr:uid="{00000000-0005-0000-0000-000076080000}"/>
    <cellStyle name="Comma 2 5 2" xfId="5259" xr:uid="{BA80B876-C063-4D44-8152-16AA3BD3F2C7}"/>
    <cellStyle name="Comma 2 5 3" xfId="5258" xr:uid="{C3545369-6EEA-4D39-B99A-4F208578BE63}"/>
    <cellStyle name="Comma 2 5 4" xfId="5139" xr:uid="{9E2B131D-E00B-4339-9B00-00F4B1ADCCDB}"/>
    <cellStyle name="Comma 2 6" xfId="1251" xr:uid="{00000000-0005-0000-0000-000077080000}"/>
    <cellStyle name="Comma 2 6 2" xfId="5260" xr:uid="{562BD70F-16BE-4743-B0CF-C536D4B6F0D8}"/>
    <cellStyle name="Comma 2 6 3" xfId="5140" xr:uid="{77EB95E7-8581-4913-BCAF-C2BFA1454803}"/>
    <cellStyle name="Comma 2 7" xfId="3656" xr:uid="{00000000-0005-0000-0000-000078080000}"/>
    <cellStyle name="Comma 2 7 2" xfId="3847" xr:uid="{00000000-0005-0000-0000-000079080000}"/>
    <cellStyle name="Comma 2 7 2 2" xfId="8699" xr:uid="{AC26277E-11B4-41E8-8044-1C9EF3FD1303}"/>
    <cellStyle name="Comma 2 8" xfId="5115" xr:uid="{C7BA90B7-3873-46CA-8B69-6446C2AC244A}"/>
    <cellStyle name="Comma 2 8 2" xfId="5248" xr:uid="{F5ACACDC-DEF6-45E9-8C89-9CD40B732702}"/>
    <cellStyle name="Comma 2 9" xfId="5134" xr:uid="{CD323633-99CB-496D-9C08-29A51C04E6F0}"/>
    <cellStyle name="Comma 2_Book1" xfId="5141" xr:uid="{5BC97B43-E60D-487B-AC63-D4E1EBF9E39E}"/>
    <cellStyle name="Comma 20" xfId="5446" xr:uid="{EF92CD6E-3DAB-436D-8E82-71DA30956E27}"/>
    <cellStyle name="Comma 21" xfId="5434" xr:uid="{A2DF0FCA-08DA-4A83-B7A2-B5C532EED63A}"/>
    <cellStyle name="Comma 22" xfId="5596" xr:uid="{916FBECE-0D5B-442A-97F4-258DA0395197}"/>
    <cellStyle name="Comma 23" xfId="12581" xr:uid="{036DA652-2F2A-40CC-9EE1-2E73BD283EC7}"/>
    <cellStyle name="Comma 282" xfId="5261" xr:uid="{0EA06021-A488-4DC9-9ADC-3E9254C8AA68}"/>
    <cellStyle name="Comma 283" xfId="5262" xr:uid="{DB1C6461-67F3-46F3-ABBE-9B698BA8C7A6}"/>
    <cellStyle name="Comma 285 2" xfId="5263" xr:uid="{53670C6E-90CB-448F-93DA-9477073C2B09}"/>
    <cellStyle name="Comma 3" xfId="13" xr:uid="{00000000-0005-0000-0000-00007A080000}"/>
    <cellStyle name="Comma 3 2" xfId="14" xr:uid="{00000000-0005-0000-0000-00007B080000}"/>
    <cellStyle name="Comma 3 2 2" xfId="1252" xr:uid="{00000000-0005-0000-0000-00007C080000}"/>
    <cellStyle name="Comma 3 2 2 2" xfId="3849" xr:uid="{00000000-0005-0000-0000-00007D080000}"/>
    <cellStyle name="Comma 3 2 2 2 2" xfId="8457" xr:uid="{3F852E15-E98C-4B45-B62F-C049BF24A10A}"/>
    <cellStyle name="Comma 3 2 2 3" xfId="5265" xr:uid="{B2A252D8-3308-4236-8E6E-97630D2601F9}"/>
    <cellStyle name="Comma 3 2 3" xfId="3848" xr:uid="{00000000-0005-0000-0000-00007E080000}"/>
    <cellStyle name="Comma 3 2 3 2" xfId="8418" xr:uid="{3401F360-07BA-479A-A26B-6AC8984143A6}"/>
    <cellStyle name="Comma 3 2 4" xfId="5143" xr:uid="{6A84DEF8-0A43-46BD-A975-E33994D68EB2}"/>
    <cellStyle name="Comma 3 3" xfId="15" xr:uid="{00000000-0005-0000-0000-00007F080000}"/>
    <cellStyle name="Comma 3 3 2" xfId="1253" xr:uid="{00000000-0005-0000-0000-000080080000}"/>
    <cellStyle name="Comma 3 3 2 2" xfId="3851" xr:uid="{00000000-0005-0000-0000-000081080000}"/>
    <cellStyle name="Comma 3 3 2 2 2" xfId="8458" xr:uid="{E171A483-0C43-41DE-8E14-D98DF5608322}"/>
    <cellStyle name="Comma 3 3 2 2 3" xfId="7785" xr:uid="{40E38311-E0E1-47CB-A9D3-AF49453EA754}"/>
    <cellStyle name="Comma 3 3 2 3" xfId="4160" xr:uid="{00000000-0005-0000-0000-000082080000}"/>
    <cellStyle name="Comma 3 3 2 4" xfId="4835" xr:uid="{00000000-0005-0000-0000-000083080000}"/>
    <cellStyle name="Comma 3 3 2 5" xfId="5438" xr:uid="{FBE6A88F-EF52-48B9-9763-61DEDBED6468}"/>
    <cellStyle name="Comma 3 3 3" xfId="1254" xr:uid="{00000000-0005-0000-0000-000084080000}"/>
    <cellStyle name="Comma 3 3 3 2" xfId="3852" xr:uid="{00000000-0005-0000-0000-000085080000}"/>
    <cellStyle name="Comma 3 3 3 2 2" xfId="8459" xr:uid="{4AD018FE-D8DE-4B40-87D4-8467E5F64924}"/>
    <cellStyle name="Comma 3 3 3 3" xfId="4161" xr:uid="{00000000-0005-0000-0000-000086080000}"/>
    <cellStyle name="Comma 3 3 3 4" xfId="4836" xr:uid="{00000000-0005-0000-0000-000087080000}"/>
    <cellStyle name="Comma 3 3 3 5" xfId="5266" xr:uid="{5E4FE370-AB7B-4AF5-B528-E4480294D81F}"/>
    <cellStyle name="Comma 3 3 3 6" xfId="5439" xr:uid="{253C31ED-28D3-4434-B469-2B5532047901}"/>
    <cellStyle name="Comma 3 3 4" xfId="1255" xr:uid="{00000000-0005-0000-0000-000088080000}"/>
    <cellStyle name="Comma 3 3 4 2" xfId="3853" xr:uid="{00000000-0005-0000-0000-000089080000}"/>
    <cellStyle name="Comma 3 3 4 2 2" xfId="8460" xr:uid="{8A7AFE4B-B58B-48D5-B416-8D666679F9C8}"/>
    <cellStyle name="Comma 3 3 4 3" xfId="4162" xr:uid="{00000000-0005-0000-0000-00008A080000}"/>
    <cellStyle name="Comma 3 3 4 4" xfId="4837" xr:uid="{00000000-0005-0000-0000-00008B080000}"/>
    <cellStyle name="Comma 3 3 4 5" xfId="5440" xr:uid="{416D1A83-C7C3-4491-BE8C-9FA2AB2D4151}"/>
    <cellStyle name="Comma 3 3 5" xfId="3850" xr:uid="{00000000-0005-0000-0000-00008C080000}"/>
    <cellStyle name="Comma 3 3 5 2" xfId="8419" xr:uid="{0F424640-3B70-4E03-B7A9-D6C05C8646FD}"/>
    <cellStyle name="Comma 3 3 5 3" xfId="7746" xr:uid="{057CCC84-0CA4-4008-9947-F6A703F24E9D}"/>
    <cellStyle name="Comma 3 3 6" xfId="3977" xr:uid="{00000000-0005-0000-0000-00008D080000}"/>
    <cellStyle name="Comma 3 3 7" xfId="4807" xr:uid="{00000000-0005-0000-0000-00008E080000}"/>
    <cellStyle name="Comma 3 3 8" xfId="5435" xr:uid="{3D004E4D-AC72-4C78-AFA0-C9BFC36F4A29}"/>
    <cellStyle name="Comma 3 4" xfId="316" xr:uid="{00000000-0005-0000-0000-00008F080000}"/>
    <cellStyle name="Comma 3 4 2" xfId="1256" xr:uid="{00000000-0005-0000-0000-000090080000}"/>
    <cellStyle name="Comma 3 4 2 2" xfId="3855" xr:uid="{00000000-0005-0000-0000-000091080000}"/>
    <cellStyle name="Comma 3 4 2 2 2" xfId="8461" xr:uid="{0AB1C533-3635-40DF-9FF5-BA20FF4E1631}"/>
    <cellStyle name="Comma 3 4 2 3" xfId="5267" xr:uid="{C7A72879-4AE6-4F68-9751-989BE6D7318F}"/>
    <cellStyle name="Comma 3 4 3" xfId="3854" xr:uid="{00000000-0005-0000-0000-000092080000}"/>
    <cellStyle name="Comma 3 4 3 2" xfId="8435" xr:uid="{D09ABE8A-AE15-4188-B249-C746E5BA67BD}"/>
    <cellStyle name="Comma 3 5" xfId="1257" xr:uid="{00000000-0005-0000-0000-000093080000}"/>
    <cellStyle name="Comma 3 5 2" xfId="3856" xr:uid="{00000000-0005-0000-0000-000094080000}"/>
    <cellStyle name="Comma 3 5 2 2" xfId="8462" xr:uid="{EEB2C793-6049-4A50-9E23-AA2D4DB4868F}"/>
    <cellStyle name="Comma 3 5 3" xfId="5268" xr:uid="{6019A49F-B148-4A34-85CB-0B0D5AFFCBDB}"/>
    <cellStyle name="Comma 3 6" xfId="1258" xr:uid="{00000000-0005-0000-0000-000095080000}"/>
    <cellStyle name="Comma 3 6 2" xfId="5264" xr:uid="{965A2800-C867-46C1-9B6F-2A7FD8F6F43D}"/>
    <cellStyle name="Comma 3 7" xfId="3655" xr:uid="{00000000-0005-0000-0000-000096080000}"/>
    <cellStyle name="Comma 3 7 2" xfId="3857" xr:uid="{00000000-0005-0000-0000-000097080000}"/>
    <cellStyle name="Comma 3 7 2 2" xfId="8700" xr:uid="{C4BF2B9D-1289-4CBB-9E1B-25C880A61527}"/>
    <cellStyle name="Comma 3 7 3" xfId="12166" xr:uid="{CBAD9237-72C9-41BC-8327-457764294097}"/>
    <cellStyle name="Comma 3 8" xfId="5117" xr:uid="{04527CC7-E4CB-432C-99DD-BB9113AEF547}"/>
    <cellStyle name="Comma 3 9" xfId="5142" xr:uid="{14B7BDB8-ACF0-4CB4-9B7E-8397D5219D6E}"/>
    <cellStyle name="Comma 4" xfId="16" xr:uid="{00000000-0005-0000-0000-000098080000}"/>
    <cellStyle name="Comma 4 2" xfId="17" xr:uid="{00000000-0005-0000-0000-000099080000}"/>
    <cellStyle name="Comma 4 2 2" xfId="3859" xr:uid="{00000000-0005-0000-0000-00009A080000}"/>
    <cellStyle name="Comma 4 2 2 2" xfId="4361" xr:uid="{00000000-0005-0000-0000-00009B080000}"/>
    <cellStyle name="Comma 4 2 2 2 2" xfId="8620" xr:uid="{5A6A59D3-5EDB-4BBB-8865-8023F598505E}"/>
    <cellStyle name="Comma 4 2 2 3" xfId="4991" xr:uid="{00000000-0005-0000-0000-00009C080000}"/>
    <cellStyle name="Comma 4 2 2 4" xfId="5146" xr:uid="{25565564-DA17-4479-A7CC-402556A9C21C}"/>
    <cellStyle name="Comma 4 2 2 5" xfId="5445" xr:uid="{104238B7-6394-45AE-A1E8-548165DE7D93}"/>
    <cellStyle name="Comma 4 2 3" xfId="3858" xr:uid="{00000000-0005-0000-0000-00009D080000}"/>
    <cellStyle name="Comma 4 2 3 2" xfId="5269" xr:uid="{D8E45247-CEAE-4D6B-88B4-583B8A21DC29}"/>
    <cellStyle name="Comma 4 2 3 2 2" xfId="8420" xr:uid="{EC7D6590-17DA-4E1C-959B-8E37FF374BB3}"/>
    <cellStyle name="Comma 4 2 4" xfId="3978" xr:uid="{00000000-0005-0000-0000-00009E080000}"/>
    <cellStyle name="Comma 4 2 5" xfId="4808" xr:uid="{00000000-0005-0000-0000-00009F080000}"/>
    <cellStyle name="Comma 4 2 6" xfId="5145" xr:uid="{C8F3D467-1720-4554-8118-129B980AE17C}"/>
    <cellStyle name="Comma 4 2 7" xfId="5436" xr:uid="{7622FCD6-117B-4EFD-A72A-E7C958014CA2}"/>
    <cellStyle name="Comma 4 3" xfId="5147" xr:uid="{06E4AC77-E3CD-47D7-87A0-9FC37E85ED12}"/>
    <cellStyle name="Comma 4 3 2" xfId="5270" xr:uid="{1F841F6B-5FA3-465F-872B-CCF35C7AE056}"/>
    <cellStyle name="Comma 4 3 3" xfId="5271" xr:uid="{B00231B1-DA29-44B4-AC3A-060398BB3920}"/>
    <cellStyle name="Comma 4 4" xfId="5144" xr:uid="{C1243C56-31DF-45F1-9472-E4D8C44BBD6C}"/>
    <cellStyle name="Comma 5" xfId="18" xr:uid="{00000000-0005-0000-0000-0000A0080000}"/>
    <cellStyle name="Comma 5 2" xfId="19" xr:uid="{00000000-0005-0000-0000-0000A1080000}"/>
    <cellStyle name="Comma 5 2 2" xfId="3861" xr:uid="{00000000-0005-0000-0000-0000A2080000}"/>
    <cellStyle name="Comma 5 2 2 2" xfId="5274" xr:uid="{44E46EF4-DD6B-4204-92B4-B54FD3092D2F}"/>
    <cellStyle name="Comma 5 2 2 2 2" xfId="8422" xr:uid="{BBF8DED2-60DF-4CA3-86C5-10E34F36A9AB}"/>
    <cellStyle name="Comma 5 2 2 3" xfId="5150" xr:uid="{862B61A7-B898-49C5-99CC-C94B6C529918}"/>
    <cellStyle name="Comma 5 2 3" xfId="5273" xr:uid="{FAA3132D-CD9F-41AA-980A-67C4741DF15F}"/>
    <cellStyle name="Comma 5 2 4" xfId="5149" xr:uid="{8B95448A-FFCB-4A4C-8FAF-5565065BA145}"/>
    <cellStyle name="Comma 5 3" xfId="20" xr:uid="{00000000-0005-0000-0000-0000A3080000}"/>
    <cellStyle name="Comma 5 3 2" xfId="3862" xr:uid="{00000000-0005-0000-0000-0000A4080000}"/>
    <cellStyle name="Comma 5 3 2 2" xfId="8423" xr:uid="{804ADA41-E9E5-45DC-8DFA-46D03D744050}"/>
    <cellStyle name="Comma 5 3 3" xfId="5275" xr:uid="{DB12DFA7-BEF7-431C-AB6D-1C31D3926F40}"/>
    <cellStyle name="Comma 5 3 4" xfId="12167" xr:uid="{1E0DB09C-D00E-4DC0-A82A-A02F9C4F3E79}"/>
    <cellStyle name="Comma 5 4" xfId="317" xr:uid="{00000000-0005-0000-0000-0000A5080000}"/>
    <cellStyle name="Comma 5 4 2" xfId="3863" xr:uid="{00000000-0005-0000-0000-0000A6080000}"/>
    <cellStyle name="Comma 5 4 2 2" xfId="8436" xr:uid="{BB579FAC-B23C-4F13-BF35-00B79C0352E1}"/>
    <cellStyle name="Comma 5 4 3" xfId="5276" xr:uid="{C4E1A8D5-2563-46C3-BAE7-E1D5C46C5734}"/>
    <cellStyle name="Comma 5 5" xfId="3860" xr:uid="{00000000-0005-0000-0000-0000A7080000}"/>
    <cellStyle name="Comma 5 5 2" xfId="5272" xr:uid="{A6AAC6C9-9BD1-4985-97FA-EF3E7E1C748E}"/>
    <cellStyle name="Comma 5 5 2 2" xfId="8421" xr:uid="{77005083-23ED-4099-BC81-3ACA11266BDF}"/>
    <cellStyle name="Comma 5 6" xfId="5148" xr:uid="{4ED8F748-5151-446F-B01F-008BF8FBC032}"/>
    <cellStyle name="Comma 6" xfId="21" xr:uid="{00000000-0005-0000-0000-0000A8080000}"/>
    <cellStyle name="Comma 6 2" xfId="1259" xr:uid="{00000000-0005-0000-0000-0000A9080000}"/>
    <cellStyle name="Comma 6 2 2" xfId="3865" xr:uid="{00000000-0005-0000-0000-0000AA080000}"/>
    <cellStyle name="Comma 6 2 2 2" xfId="8463" xr:uid="{08F7F6C0-DFD5-4BE6-8E61-208532346F23}"/>
    <cellStyle name="Comma 6 2 3" xfId="5278" xr:uid="{DB2203E9-3DE4-4154-B707-76AA8E1399BE}"/>
    <cellStyle name="Comma 6 3" xfId="3864" xr:uid="{00000000-0005-0000-0000-0000AB080000}"/>
    <cellStyle name="Comma 6 3 2" xfId="5277" xr:uid="{25BA606D-CB5D-4D89-85FC-AA8B2D87388D}"/>
    <cellStyle name="Comma 6 3 2 2" xfId="8424" xr:uid="{5A700158-3FF5-4F10-A9CA-E22F3E5D1D49}"/>
    <cellStyle name="Comma 6 4" xfId="5151" xr:uid="{A474A539-E025-41BD-86E3-B83D27AD9CB9}"/>
    <cellStyle name="Comma 7" xfId="22" xr:uid="{00000000-0005-0000-0000-0000AC080000}"/>
    <cellStyle name="Comma 7 2" xfId="1260" xr:uid="{00000000-0005-0000-0000-0000AD080000}"/>
    <cellStyle name="Comma 7 2 2" xfId="3867" xr:uid="{00000000-0005-0000-0000-0000AE080000}"/>
    <cellStyle name="Comma 7 2 2 2" xfId="8464" xr:uid="{CABBD973-57C4-44E1-BFC7-FD792C053EEF}"/>
    <cellStyle name="Comma 7 2 2 3" xfId="7791" xr:uid="{85D74C22-9DE5-496C-A964-C54F1162C837}"/>
    <cellStyle name="Comma 7 2 3" xfId="4163" xr:uid="{00000000-0005-0000-0000-0000AF080000}"/>
    <cellStyle name="Comma 7 2 4" xfId="5153" xr:uid="{09E5512A-3F12-4053-A0FE-BC944A5534C5}"/>
    <cellStyle name="Comma 7 3" xfId="1261" xr:uid="{00000000-0005-0000-0000-0000B0080000}"/>
    <cellStyle name="Comma 7 3 2" xfId="3868" xr:uid="{00000000-0005-0000-0000-0000B1080000}"/>
    <cellStyle name="Comma 7 3 2 2" xfId="8465" xr:uid="{1DFF1FDC-36B4-4DEC-939B-069E0A828EE6}"/>
    <cellStyle name="Comma 7 3 3" xfId="5279" xr:uid="{67DF41B2-DAB0-48EE-A355-FB49B0994E84}"/>
    <cellStyle name="Comma 7 4" xfId="1262" xr:uid="{00000000-0005-0000-0000-0000B2080000}"/>
    <cellStyle name="Comma 7 4 2" xfId="3869" xr:uid="{00000000-0005-0000-0000-0000B3080000}"/>
    <cellStyle name="Comma 7 4 2 2" xfId="8466" xr:uid="{FD78D272-9C43-4415-A02D-E8A800A88269}"/>
    <cellStyle name="Comma 7 5" xfId="3866" xr:uid="{00000000-0005-0000-0000-0000B4080000}"/>
    <cellStyle name="Comma 7 5 2" xfId="8425" xr:uid="{C906B9B2-6B9F-497C-8A4E-FE1CD2289E7F}"/>
    <cellStyle name="Comma 7 5 3" xfId="7752" xr:uid="{47D69C71-8A2D-4824-BA55-2026870E8ABD}"/>
    <cellStyle name="Comma 7 6" xfId="3979" xr:uid="{00000000-0005-0000-0000-0000B5080000}"/>
    <cellStyle name="Comma 7 7" xfId="5152" xr:uid="{3658EC04-0AFB-4924-9EA4-76ECFC251C58}"/>
    <cellStyle name="Comma 8" xfId="23" xr:uid="{00000000-0005-0000-0000-0000B6080000}"/>
    <cellStyle name="Comma 8 2" xfId="1263" xr:uid="{00000000-0005-0000-0000-0000B7080000}"/>
    <cellStyle name="Comma 8 2 2" xfId="3871" xr:uid="{00000000-0005-0000-0000-0000B8080000}"/>
    <cellStyle name="Comma 8 2 2 2" xfId="8467" xr:uid="{3D312D90-F530-4F98-B7D9-966F11FA4EE0}"/>
    <cellStyle name="Comma 8 2 2 3" xfId="7794" xr:uid="{5A59C121-4324-44D6-BF47-B7C1EB7ADB9C}"/>
    <cellStyle name="Comma 8 2 3" xfId="4164" xr:uid="{00000000-0005-0000-0000-0000B9080000}"/>
    <cellStyle name="Comma 8 2 4" xfId="4838" xr:uid="{00000000-0005-0000-0000-0000BA080000}"/>
    <cellStyle name="Comma 8 2 5" xfId="5281" xr:uid="{D5096FF8-A160-4BDD-AE42-E53BEBAEEB3A}"/>
    <cellStyle name="Comma 8 2 6" xfId="5441" xr:uid="{5114E49E-E124-4988-AC30-68E4B832A2DA}"/>
    <cellStyle name="Comma 8 3" xfId="1264" xr:uid="{00000000-0005-0000-0000-0000BB080000}"/>
    <cellStyle name="Comma 8 3 2" xfId="3872" xr:uid="{00000000-0005-0000-0000-0000BC080000}"/>
    <cellStyle name="Comma 8 3 2 2" xfId="8468" xr:uid="{2D3DF1A5-806E-4F33-BEEA-557035C79A17}"/>
    <cellStyle name="Comma 8 3 3" xfId="4165" xr:uid="{00000000-0005-0000-0000-0000BD080000}"/>
    <cellStyle name="Comma 8 3 4" xfId="4839" xr:uid="{00000000-0005-0000-0000-0000BE080000}"/>
    <cellStyle name="Comma 8 3 5" xfId="5280" xr:uid="{CF0ED47D-009C-40D9-B8E7-1291B1359FBE}"/>
    <cellStyle name="Comma 8 3 6" xfId="5442" xr:uid="{AFCA36D1-AE61-461B-AE09-C252F45FBB43}"/>
    <cellStyle name="Comma 8 4" xfId="1265" xr:uid="{00000000-0005-0000-0000-0000BF080000}"/>
    <cellStyle name="Comma 8 4 2" xfId="3873" xr:uid="{00000000-0005-0000-0000-0000C0080000}"/>
    <cellStyle name="Comma 8 4 2 2" xfId="8469" xr:uid="{941E2412-62CF-48A7-877B-DADBADFE5AB3}"/>
    <cellStyle name="Comma 8 4 3" xfId="4166" xr:uid="{00000000-0005-0000-0000-0000C1080000}"/>
    <cellStyle name="Comma 8 4 4" xfId="4840" xr:uid="{00000000-0005-0000-0000-0000C2080000}"/>
    <cellStyle name="Comma 8 4 5" xfId="5443" xr:uid="{58429FF9-3C0B-4724-B8C6-681BD7B0AED0}"/>
    <cellStyle name="Comma 8 5" xfId="3870" xr:uid="{00000000-0005-0000-0000-0000C3080000}"/>
    <cellStyle name="Comma 8 5 2" xfId="8426" xr:uid="{54721CEA-4629-4670-880A-89770F931E96}"/>
    <cellStyle name="Comma 8 5 3" xfId="7753" xr:uid="{E2FDE8E6-2248-4264-954E-0CBC68AB652E}"/>
    <cellStyle name="Comma 8 6" xfId="3980" xr:uid="{00000000-0005-0000-0000-0000C4080000}"/>
    <cellStyle name="Comma 8 7" xfId="4809" xr:uid="{00000000-0005-0000-0000-0000C5080000}"/>
    <cellStyle name="Comma 8 8" xfId="5154" xr:uid="{C394A568-9EC7-4C07-8ACC-8E41EE51F31E}"/>
    <cellStyle name="Comma 8 9" xfId="5437" xr:uid="{DA57F5C9-1578-418E-A5AB-A11A25C3A7AA}"/>
    <cellStyle name="Comma 9" xfId="303" xr:uid="{00000000-0005-0000-0000-0000C6080000}"/>
    <cellStyle name="Comma 9 2" xfId="1266" xr:uid="{00000000-0005-0000-0000-0000C7080000}"/>
    <cellStyle name="Comma 9 2 2" xfId="3875" xr:uid="{00000000-0005-0000-0000-0000C8080000}"/>
    <cellStyle name="Comma 9 2 2 2" xfId="8470" xr:uid="{563C03C0-3B64-451B-BE12-10F3417167E5}"/>
    <cellStyle name="Comma 9 2 3" xfId="5282" xr:uid="{FD6E0847-34D8-4438-8370-1D6FD49334DB}"/>
    <cellStyle name="Comma 9 3" xfId="3874" xr:uid="{00000000-0005-0000-0000-0000C9080000}"/>
    <cellStyle name="Comma 9 3 2" xfId="8427" xr:uid="{C9A85D1A-D11A-4FC1-8EB5-D506ADA6ED7A}"/>
    <cellStyle name="Comma 9 4" xfId="5155" xr:uid="{830F0FF4-4459-4623-A22B-42670CABBEDC}"/>
    <cellStyle name="Comma0" xfId="1267" xr:uid="{00000000-0005-0000-0000-0000CA080000}"/>
    <cellStyle name="Commentaire" xfId="1268" xr:uid="{00000000-0005-0000-0000-0000CB080000}"/>
    <cellStyle name="Commentaire 10" xfId="6728" xr:uid="{B2C5E23D-5B65-4683-BA73-19C68EEF16D1}"/>
    <cellStyle name="Commentaire 11" xfId="12168" xr:uid="{BBFF1583-303A-4845-808C-93BAB60E5E88}"/>
    <cellStyle name="Commentaire 2" xfId="1269" xr:uid="{00000000-0005-0000-0000-0000CC080000}"/>
    <cellStyle name="Commentaire 2 10" xfId="12169" xr:uid="{1C12DE99-4AC5-4C53-BFC1-AD90505FE960}"/>
    <cellStyle name="Commentaire 2 2" xfId="2859" xr:uid="{00000000-0005-0000-0000-0000CD080000}"/>
    <cellStyle name="Commentaire 2 2 2" xfId="4557" xr:uid="{00000000-0005-0000-0000-0000CE080000}"/>
    <cellStyle name="Commentaire 2 2 2 2" xfId="8701" xr:uid="{58054197-C2D3-4C38-8CC8-8D9D81608979}"/>
    <cellStyle name="Commentaire 2 2 2 2 2" xfId="10206" xr:uid="{211F006C-19C9-454A-B7C1-245A695CBCC8}"/>
    <cellStyle name="Commentaire 2 2 2 3" xfId="8030" xr:uid="{0E7EA880-8491-43A6-ADAC-BBF28152C027}"/>
    <cellStyle name="Commentaire 2 2 2 4" xfId="9400" xr:uid="{2D4B2286-A89F-4545-BBE4-D25EA97403A0}"/>
    <cellStyle name="Commentaire 2 2 3" xfId="4496" xr:uid="{00000000-0005-0000-0000-0000CF080000}"/>
    <cellStyle name="Commentaire 2 2 3 2" xfId="9571" xr:uid="{B26E022F-170C-4166-9D20-A878A6169130}"/>
    <cellStyle name="Commentaire 2 2 4" xfId="4505" xr:uid="{00000000-0005-0000-0000-0000D0080000}"/>
    <cellStyle name="Commentaire 2 2 5" xfId="5449" xr:uid="{FB7A0ADA-79FA-420F-B79B-DA354944FF82}"/>
    <cellStyle name="Commentaire 2 2 6" xfId="8287" xr:uid="{B4D7E234-932C-45C7-94AF-2FDAF573D476}"/>
    <cellStyle name="Commentaire 2 2 7" xfId="6941" xr:uid="{0735BFF7-964B-4073-99FA-6446B682AED3}"/>
    <cellStyle name="Commentaire 2 2 8" xfId="8408" xr:uid="{52316C6D-9D76-459B-AE8E-ACDD65DDDC38}"/>
    <cellStyle name="Commentaire 2 2 9" xfId="12170" xr:uid="{177428F9-553D-4251-88D5-0B8D4EC8B0B5}"/>
    <cellStyle name="Commentaire 2 3" xfId="4168" xr:uid="{00000000-0005-0000-0000-0000D1080000}"/>
    <cellStyle name="Commentaire 2 3 2" xfId="8472" xr:uid="{5EB776DF-1A92-46B5-A08C-F09CDE54D7D1}"/>
    <cellStyle name="Commentaire 2 3 2 2" xfId="9983" xr:uid="{5679CFB8-0995-4EFD-A5A0-FE659BE8A523}"/>
    <cellStyle name="Commentaire 2 3 3" xfId="7799" xr:uid="{D5EFB35B-8783-4A52-9760-0EA9E66556E1}"/>
    <cellStyle name="Commentaire 2 3 4" xfId="8943" xr:uid="{3A6BA7B0-7EB3-42B7-9A19-89C013448CC9}"/>
    <cellStyle name="Commentaire 2 3 5" xfId="9724" xr:uid="{32590729-0B2B-4FBC-91CB-EDCC980029B3}"/>
    <cellStyle name="Commentaire 2 3 6" xfId="9823" xr:uid="{AC7ACB3D-41D5-4E24-BBCF-75FFA8A62697}"/>
    <cellStyle name="Commentaire 2 4" xfId="4769" xr:uid="{00000000-0005-0000-0000-0000D2080000}"/>
    <cellStyle name="Commentaire 2 4 2" xfId="9564" xr:uid="{274CAB59-EC2B-4F6C-B62D-7B635E6B1460}"/>
    <cellStyle name="Commentaire 2 5" xfId="4842" xr:uid="{00000000-0005-0000-0000-0000D3080000}"/>
    <cellStyle name="Commentaire 2 6" xfId="6780" xr:uid="{689889D6-991C-4DBA-8AB1-71AEDBD7ACA4}"/>
    <cellStyle name="Commentaire 2 7" xfId="9138" xr:uid="{F7B439C1-0DB8-43B0-9A26-2129160F504A}"/>
    <cellStyle name="Commentaire 2 8" xfId="6074" xr:uid="{8953760D-A248-4C82-BBC4-4996C2A0E968}"/>
    <cellStyle name="Commentaire 2 9" xfId="7342" xr:uid="{C283AF95-AFBE-4CCC-BD1B-56748332AD90}"/>
    <cellStyle name="Commentaire 3" xfId="2858" xr:uid="{00000000-0005-0000-0000-0000D4080000}"/>
    <cellStyle name="Commentaire 3 2" xfId="4558" xr:uid="{00000000-0005-0000-0000-0000D5080000}"/>
    <cellStyle name="Commentaire 3 2 2" xfId="8702" xr:uid="{531B0083-D70E-4A95-81CD-B91CE603A363}"/>
    <cellStyle name="Commentaire 3 2 2 2" xfId="10207" xr:uid="{7D7AACF3-AB37-413A-A1B8-C78B29BB0554}"/>
    <cellStyle name="Commentaire 3 2 3" xfId="8031" xr:uid="{2AA30791-F160-40A1-8B51-17444485AB84}"/>
    <cellStyle name="Commentaire 3 2 4" xfId="9059" xr:uid="{C1C2C6BA-D3C5-43D9-AED7-1D80304243C8}"/>
    <cellStyle name="Commentaire 3 3" xfId="4096" xr:uid="{00000000-0005-0000-0000-0000D6080000}"/>
    <cellStyle name="Commentaire 3 3 2" xfId="8180" xr:uid="{A25158B6-EBDC-4CDE-9A8F-8E8C6411DB60}"/>
    <cellStyle name="Commentaire 3 4" xfId="4779" xr:uid="{00000000-0005-0000-0000-0000D7080000}"/>
    <cellStyle name="Commentaire 3 5" xfId="5450" xr:uid="{ECE64820-56D1-46B7-AD1B-3BE8638580F5}"/>
    <cellStyle name="Commentaire 3 6" xfId="6030" xr:uid="{0D5B282E-4F6E-4EA3-9FC4-BE34D7DDB215}"/>
    <cellStyle name="Commentaire 3 7" xfId="9757" xr:uid="{E378A3EE-183E-4118-8173-626C33E4C0F6}"/>
    <cellStyle name="Commentaire 3 8" xfId="9173" xr:uid="{DB672403-8AE0-4E03-919F-59FD915B15FF}"/>
    <cellStyle name="Commentaire 3 9" xfId="12171" xr:uid="{0FFC265A-2E9C-4F17-9789-F41C645620DA}"/>
    <cellStyle name="Commentaire 4" xfId="4167" xr:uid="{00000000-0005-0000-0000-0000D8080000}"/>
    <cellStyle name="Commentaire 4 2" xfId="8471" xr:uid="{A7A48463-0050-4B9D-B25F-637A8169A8D6}"/>
    <cellStyle name="Commentaire 4 2 2" xfId="9982" xr:uid="{DB99F852-7F1C-4424-BDD2-827ABC456439}"/>
    <cellStyle name="Commentaire 4 3" xfId="7798" xr:uid="{426C98E2-D538-41F7-847F-F0FE7C17246B}"/>
    <cellStyle name="Commentaire 4 4" xfId="9119" xr:uid="{61F6AA6A-16E0-44A4-AFE3-A9686EE70C0F}"/>
    <cellStyle name="Commentaire 4 5" xfId="7335" xr:uid="{07F0F526-BB5D-4C9D-BA73-678162464318}"/>
    <cellStyle name="Commentaire 4 6" xfId="5810" xr:uid="{9A55DA77-1F54-4AC3-8F39-73759DFE17E9}"/>
    <cellStyle name="Commentaire 5" xfId="4770" xr:uid="{00000000-0005-0000-0000-0000D9080000}"/>
    <cellStyle name="Commentaire 5 2" xfId="6969" xr:uid="{53FC2F1E-2A7C-4A7A-BD84-07DB7BC020F9}"/>
    <cellStyle name="Commentaire 6" xfId="4841" xr:uid="{00000000-0005-0000-0000-0000DA080000}"/>
    <cellStyle name="Commentaire 7" xfId="7013" xr:uid="{2F6661B0-2220-4D1A-A3AA-0C8128E7F2C1}"/>
    <cellStyle name="Commentaire 8" xfId="5973" xr:uid="{9C5C5C12-D424-4E95-B1BD-8828BBD87C4C}"/>
    <cellStyle name="Commentaire 9" xfId="6668" xr:uid="{EE36DD6C-8967-4807-AB6E-048A57465D85}"/>
    <cellStyle name="Currency 2" xfId="3876" xr:uid="{00000000-0005-0000-0000-0000DB080000}"/>
    <cellStyle name="Currency 2 2" xfId="5284" xr:uid="{A7689071-EDFC-4378-8294-1D35CE0FD5AD}"/>
    <cellStyle name="Currency 2 3" xfId="5283" xr:uid="{D05AFEA3-77E9-413E-880A-1F507CA2FDBE}"/>
    <cellStyle name="Currency 2 4" xfId="5156" xr:uid="{D7B19381-0DFC-4911-BABD-CF4B139CDA51}"/>
    <cellStyle name="Currency 3" xfId="3877" xr:uid="{00000000-0005-0000-0000-0000DC080000}"/>
    <cellStyle name="Currency 3 2" xfId="5285" xr:uid="{D3233565-DBE7-4466-B50A-E09B88D7CA6B}"/>
    <cellStyle name="Currency0" xfId="1270" xr:uid="{00000000-0005-0000-0000-0000DD080000}"/>
    <cellStyle name="data_entry" xfId="3878" xr:uid="{00000000-0005-0000-0000-0000DE080000}"/>
    <cellStyle name="Date" xfId="1271" xr:uid="{00000000-0005-0000-0000-0000DF080000}"/>
    <cellStyle name="données" xfId="1272" xr:uid="{00000000-0005-0000-0000-0000E0080000}"/>
    <cellStyle name="donnéesbord" xfId="1273" xr:uid="{00000000-0005-0000-0000-0000E1080000}"/>
    <cellStyle name="Emphase 1" xfId="1274" xr:uid="{00000000-0005-0000-0000-0000E2080000}"/>
    <cellStyle name="Emphase 1 2" xfId="2860" xr:uid="{00000000-0005-0000-0000-0000E3080000}"/>
    <cellStyle name="Emphase 2" xfId="1275" xr:uid="{00000000-0005-0000-0000-0000E4080000}"/>
    <cellStyle name="Emphase 2 2" xfId="2861" xr:uid="{00000000-0005-0000-0000-0000E5080000}"/>
    <cellStyle name="Emphase 3" xfId="1276" xr:uid="{00000000-0005-0000-0000-0000E6080000}"/>
    <cellStyle name="Emphase 3 2" xfId="2862" xr:uid="{00000000-0005-0000-0000-0000E7080000}"/>
    <cellStyle name="Emphasis 1" xfId="5286" xr:uid="{27453A6A-0831-4389-AC67-D67E74439ED8}"/>
    <cellStyle name="Emphasis 2" xfId="5287" xr:uid="{96E3F294-5009-4605-9E41-28A4ED09892A}"/>
    <cellStyle name="Emphasis 3" xfId="5288" xr:uid="{C1C5DAF1-45C0-470D-BA7D-28541926B66E}"/>
    <cellStyle name="Entrée" xfId="1277" xr:uid="{00000000-0005-0000-0000-0000E8080000}"/>
    <cellStyle name="Entrée 10" xfId="12172" xr:uid="{E3F8FEF8-1545-4C67-B342-47C5DD481980}"/>
    <cellStyle name="Entrée 2" xfId="2863" xr:uid="{00000000-0005-0000-0000-0000E9080000}"/>
    <cellStyle name="Entrée 2 2" xfId="4559" xr:uid="{00000000-0005-0000-0000-0000EA080000}"/>
    <cellStyle name="Entrée 2 2 2" xfId="8703" xr:uid="{A9B0F24D-BB62-4380-ABF9-700B313C26F4}"/>
    <cellStyle name="Entrée 2 2 2 2" xfId="6324" xr:uid="{B9FFEEE6-8BDC-4544-8515-60BCEF631BB4}"/>
    <cellStyle name="Entrée 2 2 2 3" xfId="10208" xr:uid="{510897E3-0EC9-4143-A23E-2076AB3E0E89}"/>
    <cellStyle name="Entrée 2 2 3" xfId="8032" xr:uid="{DC4D646B-BA33-4F59-B23E-BFCC9C31972B}"/>
    <cellStyle name="Entrée 2 2 4" xfId="7126" xr:uid="{6815FAA6-1D37-4275-AA96-F24F72F2CC79}"/>
    <cellStyle name="Entrée 2 2 5" xfId="8996" xr:uid="{6B0C15D6-A265-43B0-8644-522D3A459D50}"/>
    <cellStyle name="Entrée 2 3" xfId="4095" xr:uid="{00000000-0005-0000-0000-0000EB080000}"/>
    <cellStyle name="Entrée 2 3 2" xfId="5600" xr:uid="{5272EC9A-DD73-4697-852D-7565483F91F4}"/>
    <cellStyle name="Entrée 2 3 3" xfId="9288" xr:uid="{20FB702F-B10E-494E-A2F2-355AA7688728}"/>
    <cellStyle name="Entrée 2 4" xfId="5451" xr:uid="{FBB08ED2-EB4C-4832-AE25-B9DC55166ABD}"/>
    <cellStyle name="Entrée 2 5" xfId="9182" xr:uid="{E9341140-85C9-4CB6-A3F5-B09BCE541287}"/>
    <cellStyle name="Entrée 2 6" xfId="6261" xr:uid="{D8A92203-9427-4DC9-84CF-1E2640901451}"/>
    <cellStyle name="Entrée 2 7" xfId="6818" xr:uid="{8A412CD6-E0AF-44EA-B617-A4903B449DF8}"/>
    <cellStyle name="Entrée 2 8" xfId="12173" xr:uid="{3B4FA6D2-48F0-4CF0-B0CF-8360F5FDED09}"/>
    <cellStyle name="Entrée 3" xfId="4169" xr:uid="{00000000-0005-0000-0000-0000EC080000}"/>
    <cellStyle name="Entrée 3 2" xfId="8473" xr:uid="{C85A88D5-940A-46DD-B027-93C9B074970F}"/>
    <cellStyle name="Entrée 3 2 2" xfId="7684" xr:uid="{E60F73A4-45C1-412D-BED4-6D8019F6D2EC}"/>
    <cellStyle name="Entrée 3 2 3" xfId="9984" xr:uid="{557BB750-4217-43AB-AC37-685535C46BE7}"/>
    <cellStyle name="Entrée 3 3" xfId="7800" xr:uid="{D9116194-27B6-4BA3-8538-0175B965893A}"/>
    <cellStyle name="Entrée 3 4" xfId="7072" xr:uid="{42E095C6-84F7-44EB-863C-1D325D9CD2B2}"/>
    <cellStyle name="Entrée 3 5" xfId="6430" xr:uid="{C61975B8-B654-406E-B8CC-F1D5665A42F9}"/>
    <cellStyle name="Entrée 3 6" xfId="6825" xr:uid="{864EC18E-1996-4779-B59C-5327C4ECE0D6}"/>
    <cellStyle name="Entrée 3 7" xfId="7336" xr:uid="{A2448638-58D9-4D6C-807E-C154BB77CF3A}"/>
    <cellStyle name="Entrée 4" xfId="4768" xr:uid="{00000000-0005-0000-0000-0000ED080000}"/>
    <cellStyle name="Entrée 4 2" xfId="6208" xr:uid="{D3BC9812-212A-402B-9B92-D914043E1629}"/>
    <cellStyle name="Entrée 4 3" xfId="9340" xr:uid="{EB8F2FE1-0D95-4637-A09D-7AEE03E161A0}"/>
    <cellStyle name="Entrée 5" xfId="4843" xr:uid="{00000000-0005-0000-0000-0000EE080000}"/>
    <cellStyle name="Entrée 6" xfId="7012" xr:uid="{E7B14559-F1AC-4171-BFB5-5922010FBD57}"/>
    <cellStyle name="Entrée 7" xfId="6847" xr:uid="{2EE20D13-3409-4514-A6F8-3783E1571417}"/>
    <cellStyle name="Entrée 8" xfId="7736" xr:uid="{DA2AE8EF-0D43-4BC2-AB64-E0610E337EB3}"/>
    <cellStyle name="Entrée 9" xfId="9664" xr:uid="{91A4B60A-0B9A-4BD3-B519-B2E6F588EC6C}"/>
    <cellStyle name="Euro" xfId="1278" xr:uid="{00000000-0005-0000-0000-0000EF080000}"/>
    <cellStyle name="Euro 2" xfId="1279" xr:uid="{00000000-0005-0000-0000-0000F0080000}"/>
    <cellStyle name="Euro_BEN (2)" xfId="1280" xr:uid="{00000000-0005-0000-0000-0000F1080000}"/>
    <cellStyle name="Excel Built-in Comma" xfId="5157" xr:uid="{543B076D-47E9-49B6-A9B8-75CF3817C8FA}"/>
    <cellStyle name="Excel Built-in Comma 2" xfId="5429" xr:uid="{5715F849-7631-4FCD-B332-137F3454F91B}"/>
    <cellStyle name="Excel Built-in Normal" xfId="5158" xr:uid="{7A4D7D51-D76F-4FB1-A704-2DA85581DE15}"/>
    <cellStyle name="Excel Built-in Percent" xfId="5159" xr:uid="{E8A6AB0E-2A7E-4040-9A46-CFD680260367}"/>
    <cellStyle name="Excel Built-in Percent 2" xfId="5430" xr:uid="{489A2006-3B2F-43D9-B245-3654B0BA2682}"/>
    <cellStyle name="Explanatory Text" xfId="5087" builtinId="53" customBuiltin="1"/>
    <cellStyle name="Explanatory Text 2" xfId="1281" xr:uid="{00000000-0005-0000-0000-0000F2080000}"/>
    <cellStyle name="Explanatory Text 2 2" xfId="2864" xr:uid="{00000000-0005-0000-0000-0000F3080000}"/>
    <cellStyle name="Fixed" xfId="1282" xr:uid="{00000000-0005-0000-0000-0000F4080000}"/>
    <cellStyle name="Footnote" xfId="1283" xr:uid="{00000000-0005-0000-0000-0000F5080000}"/>
    <cellStyle name="Gentia To Excel" xfId="3879" xr:uid="{00000000-0005-0000-0000-0000F6080000}"/>
    <cellStyle name="Good" xfId="5078" builtinId="26" customBuiltin="1"/>
    <cellStyle name="Good 2" xfId="1284" xr:uid="{00000000-0005-0000-0000-0000F7080000}"/>
    <cellStyle name="Good 2 2" xfId="2865" xr:uid="{00000000-0005-0000-0000-0000F8080000}"/>
    <cellStyle name="Good 2 2 2" xfId="12175" xr:uid="{CCC61240-CEE6-4381-84E1-CB0643AC3C23}"/>
    <cellStyle name="Good 2 3" xfId="5289" xr:uid="{21B1A083-FFC0-4BCB-90A5-46502AB46789}"/>
    <cellStyle name="Good 2 4" xfId="12174" xr:uid="{B90D6B22-DF25-4D56-94DF-47BEA38EBE20}"/>
    <cellStyle name="Good 3" xfId="3880" xr:uid="{00000000-0005-0000-0000-0000F9080000}"/>
    <cellStyle name="Good 3 2" xfId="12176" xr:uid="{9EF1BDF5-DBD0-42F1-AA60-D75593ECC6CA}"/>
    <cellStyle name="Grey" xfId="1285" xr:uid="{00000000-0005-0000-0000-0000FA080000}"/>
    <cellStyle name="Heading" xfId="1286" xr:uid="{00000000-0005-0000-0000-0000FB080000}"/>
    <cellStyle name="Heading 1" xfId="5074" builtinId="16" customBuiltin="1"/>
    <cellStyle name="Heading 1 2" xfId="1287" xr:uid="{00000000-0005-0000-0000-0000FC080000}"/>
    <cellStyle name="Heading 1 2 2" xfId="2867" xr:uid="{00000000-0005-0000-0000-0000FD080000}"/>
    <cellStyle name="Heading 1 2 3" xfId="5290" xr:uid="{F2C5C1B0-687D-4457-A792-C2F77C7C3353}"/>
    <cellStyle name="Heading 1 3" xfId="5291" xr:uid="{7679C902-D10F-493E-B0A6-32C0AE1B543B}"/>
    <cellStyle name="Heading 10" xfId="6954" xr:uid="{461EE564-62F8-41D0-83E0-FB903195D263}"/>
    <cellStyle name="Heading 11" xfId="8291" xr:uid="{4FA652FC-F7AE-4F9D-BE89-0BDEAE9AB626}"/>
    <cellStyle name="Heading 12" xfId="6067" xr:uid="{0173B305-88EB-4F3B-8FE3-40307861023F}"/>
    <cellStyle name="Heading 13" xfId="12177" xr:uid="{ECDA7CC7-8934-494C-925A-81E70665D46F}"/>
    <cellStyle name="Heading 2" xfId="5075" builtinId="17" customBuiltin="1"/>
    <cellStyle name="Heading 2 2" xfId="1288" xr:uid="{00000000-0005-0000-0000-0000FE080000}"/>
    <cellStyle name="Heading 2 2 2" xfId="2868" xr:uid="{00000000-0005-0000-0000-0000FF080000}"/>
    <cellStyle name="Heading 2 2 3" xfId="5292" xr:uid="{BCEB724F-B39C-4569-99BC-CDB2DD8BF394}"/>
    <cellStyle name="Heading 2 3" xfId="5293" xr:uid="{32782781-F52F-4A3C-BAA1-470B9890D7FF}"/>
    <cellStyle name="Heading 3" xfId="5076" builtinId="18" customBuiltin="1"/>
    <cellStyle name="Heading 3 2" xfId="1289" xr:uid="{00000000-0005-0000-0000-000000090000}"/>
    <cellStyle name="Heading 3 2 2" xfId="2869" xr:uid="{00000000-0005-0000-0000-000001090000}"/>
    <cellStyle name="Heading 3 2 3" xfId="5294" xr:uid="{E34E0E47-615A-462B-AB6B-D3C946B611E2}"/>
    <cellStyle name="Heading 3 3" xfId="5295" xr:uid="{8C7B8A4E-4360-493D-B355-7E4514A4FA0E}"/>
    <cellStyle name="Heading 4" xfId="5077" builtinId="19" customBuiltin="1"/>
    <cellStyle name="Heading 4 2" xfId="1290" xr:uid="{00000000-0005-0000-0000-000002090000}"/>
    <cellStyle name="Heading 4 2 2" xfId="2870" xr:uid="{00000000-0005-0000-0000-000003090000}"/>
    <cellStyle name="Heading 4 2 3" xfId="5296" xr:uid="{B2E622BB-3D23-4607-B86F-30D8152624B3}"/>
    <cellStyle name="Heading 5" xfId="2866" xr:uid="{00000000-0005-0000-0000-000004090000}"/>
    <cellStyle name="Heading 5 2" xfId="4560" xr:uid="{00000000-0005-0000-0000-000005090000}"/>
    <cellStyle name="Heading 5 2 2" xfId="8033" xr:uid="{D4A6E6FC-C304-41C8-AF2F-99381010265B}"/>
    <cellStyle name="Heading 5 2 3" xfId="7545" xr:uid="{514F889E-3628-4D1C-BD07-98769A6FA970}"/>
    <cellStyle name="Heading 5 2 4" xfId="9356" xr:uid="{4ED0EC51-ABA3-43B3-87A4-225C6D5E461E}"/>
    <cellStyle name="Heading 5 3" xfId="4495" xr:uid="{00000000-0005-0000-0000-000006090000}"/>
    <cellStyle name="Heading 5 4" xfId="5070" xr:uid="{00000000-0005-0000-0000-000007090000}"/>
    <cellStyle name="Heading 5 5" xfId="5911" xr:uid="{D10945EB-E74C-4B5C-9125-B6ECA03EC406}"/>
    <cellStyle name="Heading 5 6" xfId="6980" xr:uid="{106F456C-2B00-4728-B51B-FD9001D8B128}"/>
    <cellStyle name="Heading 5 7" xfId="8925" xr:uid="{28123058-B1C4-40EC-A853-5E179B2883D3}"/>
    <cellStyle name="Heading 5 8" xfId="5878" xr:uid="{9B06D9F6-15B0-4933-91F7-F48303FD8BB7}"/>
    <cellStyle name="Heading 5 9" xfId="12178" xr:uid="{D5550E8A-982D-48DA-AEA1-929E241F1EEF}"/>
    <cellStyle name="Heading 6" xfId="4170" xr:uid="{00000000-0005-0000-0000-000008090000}"/>
    <cellStyle name="Heading 7" xfId="4767" xr:uid="{00000000-0005-0000-0000-000009090000}"/>
    <cellStyle name="Heading 8" xfId="4844" xr:uid="{00000000-0005-0000-0000-00000A090000}"/>
    <cellStyle name="Heading 9" xfId="6451" xr:uid="{0E3E8325-2D96-4987-950F-3D5B58103EA1}"/>
    <cellStyle name="Hipervínculo_IIF" xfId="1291" xr:uid="{00000000-0005-0000-0000-00000B090000}"/>
    <cellStyle name="Hyperlink" xfId="1" builtinId="8"/>
    <cellStyle name="Hyperlink 2" xfId="24" xr:uid="{00000000-0005-0000-0000-00000D090000}"/>
    <cellStyle name="Hyperlink 2 2" xfId="2871" xr:uid="{00000000-0005-0000-0000-00000E090000}"/>
    <cellStyle name="Hyperlink 2 2 2" xfId="5298" xr:uid="{3E8C29A0-A842-41D7-A1AB-577898456822}"/>
    <cellStyle name="Hyperlink 2 3" xfId="5160" xr:uid="{93082CAB-A6B2-46BF-BEA6-5CBA4C4D6F90}"/>
    <cellStyle name="Hyperlink 3" xfId="25" xr:uid="{00000000-0005-0000-0000-00000F090000}"/>
    <cellStyle name="Hyperlink 3 2" xfId="2872" xr:uid="{00000000-0005-0000-0000-000010090000}"/>
    <cellStyle name="Hyperlink 3 2 2" xfId="12180" xr:uid="{F6994952-9F47-41B0-81B6-3597BAADD04A}"/>
    <cellStyle name="Hyperlink 3 3" xfId="5161" xr:uid="{080AA492-36C5-4643-882D-4BA72855A566}"/>
    <cellStyle name="Hyperlink 3 4" xfId="12179" xr:uid="{D0C2C90F-04D3-45D2-A4B1-2048A8AA531A}"/>
    <cellStyle name="Hyperlink 4" xfId="26" xr:uid="{00000000-0005-0000-0000-000011090000}"/>
    <cellStyle name="Hyperlink 4 2" xfId="1292" xr:uid="{00000000-0005-0000-0000-000012090000}"/>
    <cellStyle name="Hyperlink 4 2 2" xfId="2874" xr:uid="{00000000-0005-0000-0000-000013090000}"/>
    <cellStyle name="Hyperlink 4 3" xfId="2873" xr:uid="{00000000-0005-0000-0000-000014090000}"/>
    <cellStyle name="Hyperlink 4 4" xfId="5162" xr:uid="{BBCABFA3-B9A5-4A15-9A65-432DD1BB288A}"/>
    <cellStyle name="Hyperlink 5" xfId="27" xr:uid="{00000000-0005-0000-0000-000015090000}"/>
    <cellStyle name="Hyperlink 5 2" xfId="2875" xr:uid="{00000000-0005-0000-0000-000016090000}"/>
    <cellStyle name="Hyperlink 5 3" xfId="5163" xr:uid="{6FBBA74F-0D03-47F9-AFF1-77A120B9C850}"/>
    <cellStyle name="Hyperlink 6" xfId="2876" xr:uid="{00000000-0005-0000-0000-000017090000}"/>
    <cellStyle name="Hyperlink 6 2" xfId="5164" xr:uid="{2B2D35BE-E681-44B8-9CAA-E015728AF400}"/>
    <cellStyle name="Hyperlink 7" xfId="1939" xr:uid="{00000000-0005-0000-0000-000018090000}"/>
    <cellStyle name="Hyperlink 7 2" xfId="5297" xr:uid="{C9CD1865-495A-4183-ADF6-1800D0578DE6}"/>
    <cellStyle name="imf-one decimal" xfId="1293" xr:uid="{00000000-0005-0000-0000-000019090000}"/>
    <cellStyle name="imf-zero decimal" xfId="1294" xr:uid="{00000000-0005-0000-0000-00001A090000}"/>
    <cellStyle name="Input" xfId="5080" builtinId="20" customBuiltin="1"/>
    <cellStyle name="Input [yellow]" xfId="1295" xr:uid="{00000000-0005-0000-0000-00001B090000}"/>
    <cellStyle name="Input [yellow] 2" xfId="4171" xr:uid="{00000000-0005-0000-0000-00001C090000}"/>
    <cellStyle name="Input [yellow] 2 2" xfId="8474" xr:uid="{D5EE9D43-3DCE-4974-9F28-58E1F1F035EB}"/>
    <cellStyle name="Input [yellow] 2 2 2" xfId="9985" xr:uid="{36E435A3-8076-448D-B623-4BD0D5890A1C}"/>
    <cellStyle name="Input [yellow] 2 3" xfId="7801" xr:uid="{0389C37C-B592-4089-A1D2-EEFB2D060B17}"/>
    <cellStyle name="Input [yellow] 3" xfId="4766" xr:uid="{00000000-0005-0000-0000-00001D090000}"/>
    <cellStyle name="Input [yellow] 3 2" xfId="8218" xr:uid="{24D6C33D-1D36-4A1C-9EEB-6877938AE2F0}"/>
    <cellStyle name="Input [yellow] 3 3" xfId="5967" xr:uid="{77D73A45-831D-4F51-929C-CE5B17599A37}"/>
    <cellStyle name="Input [yellow] 4" xfId="4845" xr:uid="{00000000-0005-0000-0000-00001E090000}"/>
    <cellStyle name="Input 10" xfId="1296" xr:uid="{00000000-0005-0000-0000-00001F090000}"/>
    <cellStyle name="Input 10 10" xfId="12181" xr:uid="{7F30147A-FB3F-4BD5-A27F-D971A9EDE55B}"/>
    <cellStyle name="Input 10 2" xfId="2877" xr:uid="{00000000-0005-0000-0000-000020090000}"/>
    <cellStyle name="Input 10 2 2" xfId="4561" xr:uid="{00000000-0005-0000-0000-000021090000}"/>
    <cellStyle name="Input 10 2 2 2" xfId="8704" xr:uid="{685A3058-D6B9-4304-AA06-7EF25E8AFBFA}"/>
    <cellStyle name="Input 10 2 2 2 2" xfId="6619" xr:uid="{10C7661F-2958-4747-8B11-477F25F54CF3}"/>
    <cellStyle name="Input 10 2 2 2 3" xfId="10209" xr:uid="{57D0A352-0CBA-4D48-AB35-08A33710D537}"/>
    <cellStyle name="Input 10 2 2 3" xfId="8034" xr:uid="{739E1294-F17D-4F76-ACBB-328B92F431E2}"/>
    <cellStyle name="Input 10 2 2 4" xfId="6168" xr:uid="{F2F37897-57B5-434F-B569-DA8A1B7F4F65}"/>
    <cellStyle name="Input 10 2 2 5" xfId="6822" xr:uid="{CF325990-7E18-4825-87C4-F060CB7DA028}"/>
    <cellStyle name="Input 10 2 3" xfId="4494" xr:uid="{00000000-0005-0000-0000-000022090000}"/>
    <cellStyle name="Input 10 2 3 2" xfId="7643" xr:uid="{FA7676B1-538B-4963-998A-95DAA2AF229B}"/>
    <cellStyle name="Input 10 2 3 3" xfId="9784" xr:uid="{0AB42323-6F0A-4ED9-8AD4-36FCB8A114C9}"/>
    <cellStyle name="Input 10 2 4" xfId="5452" xr:uid="{1A50B1C0-753D-4881-81D9-D5D2DD682553}"/>
    <cellStyle name="Input 10 2 5" xfId="5910" xr:uid="{19584B35-6E2B-41E3-8B5B-AA5949453EE6}"/>
    <cellStyle name="Input 10 2 6" xfId="7473" xr:uid="{E42C340B-1A51-4657-8171-7B446A8DDE36}"/>
    <cellStyle name="Input 10 2 7" xfId="6485" xr:uid="{14B150BB-DC17-4561-AF09-168337C5207A}"/>
    <cellStyle name="Input 10 2 8" xfId="12182" xr:uid="{15D27184-4AAB-4C2D-8F51-8FEF18569A31}"/>
    <cellStyle name="Input 10 3" xfId="4172" xr:uid="{00000000-0005-0000-0000-000023090000}"/>
    <cellStyle name="Input 10 3 2" xfId="8475" xr:uid="{9AC7CBF2-4836-4DED-B3C3-C494F4142470}"/>
    <cellStyle name="Input 10 3 2 2" xfId="7685" xr:uid="{8690F4D2-3D4F-4E57-BE10-39C57FFE91F2}"/>
    <cellStyle name="Input 10 3 2 3" xfId="9986" xr:uid="{53D5DF2C-2F24-4413-8E63-6B49B573C468}"/>
    <cellStyle name="Input 10 3 3" xfId="7802" xr:uid="{A1A3C0A0-BEB8-4308-A0F5-ED7459842AE0}"/>
    <cellStyle name="Input 10 3 4" xfId="6114" xr:uid="{A40DCF08-1AA7-4D88-9051-A1DE17637868}"/>
    <cellStyle name="Input 10 3 5" xfId="8851" xr:uid="{2D7E3C40-615C-4299-814B-2D6568242F1E}"/>
    <cellStyle name="Input 10 3 6" xfId="9436" xr:uid="{29650E95-0E9D-443B-9E81-2E71EF0B1FD5}"/>
    <cellStyle name="Input 10 3 7" xfId="7677" xr:uid="{53F03D69-DC00-4920-834C-644A266BE743}"/>
    <cellStyle name="Input 10 4" xfId="4344" xr:uid="{00000000-0005-0000-0000-000024090000}"/>
    <cellStyle name="Input 10 4 2" xfId="7167" xr:uid="{A8D58E40-7D32-4E7D-8BAE-75066FAC2687}"/>
    <cellStyle name="Input 10 4 3" xfId="8230" xr:uid="{7BD5EC6F-532B-4E3D-9874-420B6369351E}"/>
    <cellStyle name="Input 10 5" xfId="4846" xr:uid="{00000000-0005-0000-0000-000025090000}"/>
    <cellStyle name="Input 10 6" xfId="7308" xr:uid="{30B35EEA-7B33-4F3A-A270-82F96BA9D862}"/>
    <cellStyle name="Input 10 7" xfId="9051" xr:uid="{52B6340E-2546-4524-B7FF-EFC8E0E7D29F}"/>
    <cellStyle name="Input 10 8" xfId="5833" xr:uid="{7618113E-F1B3-4110-85F1-3176C9D98E6F}"/>
    <cellStyle name="Input 10 9" xfId="6041" xr:uid="{379FDCD5-6F01-44C3-A8D7-61151479D58D}"/>
    <cellStyle name="Input 100" xfId="1297" xr:uid="{00000000-0005-0000-0000-000026090000}"/>
    <cellStyle name="Input 100 10" xfId="12183" xr:uid="{8C5108F6-C3DF-4B37-8D84-9A871B640959}"/>
    <cellStyle name="Input 100 2" xfId="2878" xr:uid="{00000000-0005-0000-0000-000027090000}"/>
    <cellStyle name="Input 100 2 2" xfId="4562" xr:uid="{00000000-0005-0000-0000-000028090000}"/>
    <cellStyle name="Input 100 2 2 2" xfId="8705" xr:uid="{74E8FD73-F4AC-4F54-B409-8461B5DD2369}"/>
    <cellStyle name="Input 100 2 2 2 2" xfId="6620" xr:uid="{AF1A4161-D840-4BA6-A9E3-294C16D65A7F}"/>
    <cellStyle name="Input 100 2 2 2 3" xfId="10210" xr:uid="{F416595B-23B1-4B34-ABA4-CE06FEA91D9D}"/>
    <cellStyle name="Input 100 2 2 3" xfId="8035" xr:uid="{8DA87847-1D03-4A17-882D-5590DBFD60CD}"/>
    <cellStyle name="Input 100 2 2 4" xfId="6521" xr:uid="{AC9D29D0-63AC-4160-9AB6-A04FD5B3AC48}"/>
    <cellStyle name="Input 100 2 2 5" xfId="6684" xr:uid="{2944EE7D-0A81-4BB2-8FA6-180BA3DF7DAB}"/>
    <cellStyle name="Input 100 2 3" xfId="4094" xr:uid="{00000000-0005-0000-0000-000029090000}"/>
    <cellStyle name="Input 100 2 3 2" xfId="5601" xr:uid="{B2003BAE-05C1-4360-AD03-B70397E7E23D}"/>
    <cellStyle name="Input 100 2 3 3" xfId="6904" xr:uid="{C2DC4BAF-B060-49BA-8F7F-08E013ADBC2A}"/>
    <cellStyle name="Input 100 2 4" xfId="5453" xr:uid="{2403BA85-F62E-4212-AF3E-5378DDD5E005}"/>
    <cellStyle name="Input 100 2 5" xfId="9183" xr:uid="{02F73EE1-E3AC-4593-9A3D-23626D8A2686}"/>
    <cellStyle name="Input 100 2 6" xfId="9824" xr:uid="{3761EB50-34B6-4CD6-9AB7-9096EA756BFD}"/>
    <cellStyle name="Input 100 2 7" xfId="6204" xr:uid="{E9C506D7-76CC-4FB7-846C-518B7A5F0D93}"/>
    <cellStyle name="Input 100 2 8" xfId="12184" xr:uid="{9F15A98E-D315-4355-84F2-83BD388C6450}"/>
    <cellStyle name="Input 100 3" xfId="4173" xr:uid="{00000000-0005-0000-0000-00002A090000}"/>
    <cellStyle name="Input 100 3 2" xfId="8476" xr:uid="{32A4A1EA-EE54-4BCC-9A36-AD33A63AF9D0}"/>
    <cellStyle name="Input 100 3 2 2" xfId="8028" xr:uid="{544F3800-3A77-4F63-BCC6-ECE25E434208}"/>
    <cellStyle name="Input 100 3 2 3" xfId="9987" xr:uid="{4946F95C-B4ED-4EBC-98B0-57B2A568D275}"/>
    <cellStyle name="Input 100 3 3" xfId="7803" xr:uid="{096FFD57-DF0E-4042-9E73-013E524A7393}"/>
    <cellStyle name="Input 100 3 4" xfId="7488" xr:uid="{844D4FBD-B958-4487-8102-7DEC78A0CAA1}"/>
    <cellStyle name="Input 100 3 5" xfId="9221" xr:uid="{4579B973-47DE-4E49-8876-D3D98D5506D1}"/>
    <cellStyle name="Input 100 3 6" xfId="6878" xr:uid="{E4F33AD5-4E60-4DA4-878E-DDD52A84F4ED}"/>
    <cellStyle name="Input 100 3 7" xfId="9785" xr:uid="{FE2B0E88-AE14-4ABB-B42E-860C02803CA5}"/>
    <cellStyle name="Input 100 4" xfId="4011" xr:uid="{00000000-0005-0000-0000-00002B090000}"/>
    <cellStyle name="Input 100 4 2" xfId="6546" xr:uid="{264F7F32-A588-4A13-A75F-CF449E2ABD41}"/>
    <cellStyle name="Input 100 4 3" xfId="7043" xr:uid="{47FB252F-45DA-4EA5-8F21-5A160C8015F4}"/>
    <cellStyle name="Input 100 5" xfId="4847" xr:uid="{00000000-0005-0000-0000-00002C090000}"/>
    <cellStyle name="Input 100 6" xfId="6060" xr:uid="{C7B1CBD3-A332-4337-9955-FACE28337D3F}"/>
    <cellStyle name="Input 100 7" xfId="6705" xr:uid="{168B5E9B-2FD5-42D6-A4F2-3096DADC84D7}"/>
    <cellStyle name="Input 100 8" xfId="6064" xr:uid="{0DA9924E-7986-4D47-8495-A5890CD27149}"/>
    <cellStyle name="Input 100 9" xfId="8389" xr:uid="{264638DB-5D56-4008-A90D-7A3503D3D072}"/>
    <cellStyle name="Input 101" xfId="1298" xr:uid="{00000000-0005-0000-0000-00002D090000}"/>
    <cellStyle name="Input 101 10" xfId="12185" xr:uid="{0928F673-6095-47B8-9C07-12ABCFC79248}"/>
    <cellStyle name="Input 101 2" xfId="2879" xr:uid="{00000000-0005-0000-0000-00002E090000}"/>
    <cellStyle name="Input 101 2 2" xfId="4563" xr:uid="{00000000-0005-0000-0000-00002F090000}"/>
    <cellStyle name="Input 101 2 2 2" xfId="8706" xr:uid="{A7FCC40D-E6EF-422B-9EE8-DBC4AB97A323}"/>
    <cellStyle name="Input 101 2 2 2 2" xfId="6621" xr:uid="{FBEA3044-991C-45E8-B477-2ACE877CC397}"/>
    <cellStyle name="Input 101 2 2 2 3" xfId="10211" xr:uid="{EE0587F1-45AD-4DA3-A04A-ADE45B3B710D}"/>
    <cellStyle name="Input 101 2 2 3" xfId="8036" xr:uid="{5A3D437D-4976-4A42-B9D0-36C0CF838A2F}"/>
    <cellStyle name="Input 101 2 2 4" xfId="7127" xr:uid="{BBB1D722-98EB-4089-8D8E-EB196A261B99}"/>
    <cellStyle name="Input 101 2 2 5" xfId="9359" xr:uid="{89B3A10A-8B8B-4369-BC27-B0857FAEE041}"/>
    <cellStyle name="Input 101 2 3" xfId="4493" xr:uid="{00000000-0005-0000-0000-000030090000}"/>
    <cellStyle name="Input 101 2 3 2" xfId="5747" xr:uid="{5CFB69B5-FEF2-49CC-AF34-E816501AD999}"/>
    <cellStyle name="Input 101 2 3 3" xfId="9716" xr:uid="{E996B448-25C4-487C-9D79-E00A1C64BE2C}"/>
    <cellStyle name="Input 101 2 4" xfId="5454" xr:uid="{EBD77C1E-9C3D-4C11-BA28-FD886D7C5B06}"/>
    <cellStyle name="Input 101 2 5" xfId="6665" xr:uid="{08F2B6AA-08D1-4CAB-A78C-A4BDC9ADB4C4}"/>
    <cellStyle name="Input 101 2 6" xfId="6698" xr:uid="{C2CBE1A0-4914-4CE5-915B-273AA65B440D}"/>
    <cellStyle name="Input 101 2 7" xfId="7443" xr:uid="{8008BEF4-CCAC-4169-948C-FA173E4F6494}"/>
    <cellStyle name="Input 101 2 8" xfId="12186" xr:uid="{0EBEACBA-744C-491C-9091-B0D5BC97ACA2}"/>
    <cellStyle name="Input 101 3" xfId="4174" xr:uid="{00000000-0005-0000-0000-000031090000}"/>
    <cellStyle name="Input 101 3 2" xfId="8477" xr:uid="{EF874104-08ED-44AE-B66A-B01D832BBDC2}"/>
    <cellStyle name="Input 101 3 2 2" xfId="5770" xr:uid="{2B2989A3-6749-479D-ABCD-9B44C02314BE}"/>
    <cellStyle name="Input 101 3 2 3" xfId="9988" xr:uid="{1BDBB50A-EB5B-49B8-B9D4-D3EC0F726CD5}"/>
    <cellStyle name="Input 101 3 3" xfId="7804" xr:uid="{C53E40C0-3A45-4F6B-BEB5-80D4BC9A7A44}"/>
    <cellStyle name="Input 101 3 4" xfId="7073" xr:uid="{73452432-9FF9-4432-A791-81C15EE78786}"/>
    <cellStyle name="Input 101 3 5" xfId="9034" xr:uid="{A735F3A4-0799-4C7A-87D2-5BDDFB1E671F}"/>
    <cellStyle name="Input 101 3 6" xfId="6770" xr:uid="{0A860FE8-0109-41B4-B48C-D406B05DE0B6}"/>
    <cellStyle name="Input 101 3 7" xfId="9705" xr:uid="{F92BC397-BB7C-4A1A-B98D-1D237E45F1A4}"/>
    <cellStyle name="Input 101 4" xfId="4765" xr:uid="{00000000-0005-0000-0000-000032090000}"/>
    <cellStyle name="Input 101 4 2" xfId="6209" xr:uid="{E42DBFEE-8145-42DC-8062-205AD114300E}"/>
    <cellStyle name="Input 101 4 3" xfId="9333" xr:uid="{25BDF722-8658-47E0-A59E-25EF7B732EB7}"/>
    <cellStyle name="Input 101 5" xfId="4848" xr:uid="{00000000-0005-0000-0000-000033090000}"/>
    <cellStyle name="Input 101 6" xfId="7428" xr:uid="{37CAB0B6-28AB-4769-8250-61473B6CAE91}"/>
    <cellStyle name="Input 101 7" xfId="7061" xr:uid="{C1674BA2-0F0A-41FE-A6A9-DA2833AA9E1B}"/>
    <cellStyle name="Input 101 8" xfId="9234" xr:uid="{72F8A02B-D921-4010-85AD-21EA02933448}"/>
    <cellStyle name="Input 101 9" xfId="6629" xr:uid="{2A728A36-3B68-43AE-A086-B3A7E6B71206}"/>
    <cellStyle name="Input 102" xfId="1299" xr:uid="{00000000-0005-0000-0000-000034090000}"/>
    <cellStyle name="Input 102 10" xfId="12187" xr:uid="{F6C70706-4699-4326-9A8F-81C418790A94}"/>
    <cellStyle name="Input 102 2" xfId="2880" xr:uid="{00000000-0005-0000-0000-000035090000}"/>
    <cellStyle name="Input 102 2 2" xfId="4564" xr:uid="{00000000-0005-0000-0000-000036090000}"/>
    <cellStyle name="Input 102 2 2 2" xfId="8707" xr:uid="{7F65A95C-2658-4969-8A94-0CC45BDA534F}"/>
    <cellStyle name="Input 102 2 2 2 2" xfId="8354" xr:uid="{BF04CA81-68CA-4087-AE3E-DA7D924CD307}"/>
    <cellStyle name="Input 102 2 2 2 3" xfId="10212" xr:uid="{6D7C4703-8241-4415-91D4-CF129EFA36E8}"/>
    <cellStyle name="Input 102 2 2 3" xfId="8037" xr:uid="{A3C40982-00DC-4D47-860D-99DDF82F2B39}"/>
    <cellStyle name="Input 102 2 2 4" xfId="7546" xr:uid="{EED954F2-430A-486C-AA07-B57B47368CC6}"/>
    <cellStyle name="Input 102 2 2 5" xfId="9559" xr:uid="{6BD45C02-91E1-411A-AED9-2CCB3F1BE750}"/>
    <cellStyle name="Input 102 2 3" xfId="4093" xr:uid="{00000000-0005-0000-0000-000037090000}"/>
    <cellStyle name="Input 102 2 3 2" xfId="7219" xr:uid="{8B7201E6-B9E1-46E0-A6E6-B698A7810FA1}"/>
    <cellStyle name="Input 102 2 3 3" xfId="6945" xr:uid="{8E7A16CD-A045-4581-83F2-7432FBF01E99}"/>
    <cellStyle name="Input 102 2 4" xfId="5455" xr:uid="{04E04113-0400-4282-B6C0-653DC9C1B637}"/>
    <cellStyle name="Input 102 2 5" xfId="9004" xr:uid="{5C43B1E5-32B6-4EEC-9E1C-BB089A54F310}"/>
    <cellStyle name="Input 102 2 6" xfId="6991" xr:uid="{9606FFEF-929F-4228-B9A6-EFA5C66E8ED8}"/>
    <cellStyle name="Input 102 2 7" xfId="6888" xr:uid="{16F05C4B-6DE6-42C3-B4E2-A8EBD3D01C19}"/>
    <cellStyle name="Input 102 2 8" xfId="12188" xr:uid="{D76BE813-0331-4327-BD58-020161C819D5}"/>
    <cellStyle name="Input 102 3" xfId="4175" xr:uid="{00000000-0005-0000-0000-000038090000}"/>
    <cellStyle name="Input 102 3 2" xfId="8478" xr:uid="{9535F560-C48F-4ACD-9010-1A89877A6A6F}"/>
    <cellStyle name="Input 102 3 2 2" xfId="5604" xr:uid="{F0E1C410-D08F-4C17-9A05-286A17D7AC05}"/>
    <cellStyle name="Input 102 3 2 3" xfId="9989" xr:uid="{05C41E20-2E89-45E1-B7D9-3BF686E27546}"/>
    <cellStyle name="Input 102 3 3" xfId="7805" xr:uid="{BE91B603-2497-4CB6-8493-ACC88912E885}"/>
    <cellStyle name="Input 102 3 4" xfId="5686" xr:uid="{A2106C64-A01F-4E1C-B244-68B4797000F3}"/>
    <cellStyle name="Input 102 3 5" xfId="5826" xr:uid="{ED5500C9-7977-456F-BF92-B59B46900045}"/>
    <cellStyle name="Input 102 3 6" xfId="5717" xr:uid="{D513C7EA-6763-4CB7-AD79-4BDD2A55A298}"/>
    <cellStyle name="Input 102 3 7" xfId="9631" xr:uid="{6986A066-7914-41BB-957C-50C3789C170E}"/>
    <cellStyle name="Input 102 4" xfId="4764" xr:uid="{00000000-0005-0000-0000-000039090000}"/>
    <cellStyle name="Input 102 4 2" xfId="7585" xr:uid="{72A7DCDF-8291-40AB-8ECA-E57DD5D0150E}"/>
    <cellStyle name="Input 102 4 3" xfId="7046" xr:uid="{2590AFCD-6363-45C5-A142-FE57CF0F659B}"/>
    <cellStyle name="Input 102 5" xfId="4849" xr:uid="{00000000-0005-0000-0000-00003A090000}"/>
    <cellStyle name="Input 102 6" xfId="6934" xr:uid="{BFF9FB34-D0BA-4598-8D3D-969EB8955B2C}"/>
    <cellStyle name="Input 102 7" xfId="8400" xr:uid="{F79E3F6E-4282-4994-97BA-E88B04CBC2A4}"/>
    <cellStyle name="Input 102 8" xfId="7031" xr:uid="{0AFD816E-42BB-45D6-B82C-5921412DA480}"/>
    <cellStyle name="Input 102 9" xfId="9171" xr:uid="{A2A4283A-35A7-4B54-B548-1606A1EDD052}"/>
    <cellStyle name="Input 103" xfId="1300" xr:uid="{00000000-0005-0000-0000-00003B090000}"/>
    <cellStyle name="Input 103 10" xfId="12189" xr:uid="{EF7FD5FA-5063-4AC6-A36C-A055A1288AE9}"/>
    <cellStyle name="Input 103 2" xfId="2881" xr:uid="{00000000-0005-0000-0000-00003C090000}"/>
    <cellStyle name="Input 103 2 2" xfId="4565" xr:uid="{00000000-0005-0000-0000-00003D090000}"/>
    <cellStyle name="Input 103 2 2 2" xfId="8708" xr:uid="{BAEBEC6A-0966-4188-B205-CB10E4C51485}"/>
    <cellStyle name="Input 103 2 2 2 2" xfId="8234" xr:uid="{372B0BC7-465C-4AB4-8598-898D9D0F8EEF}"/>
    <cellStyle name="Input 103 2 2 2 3" xfId="10213" xr:uid="{AB604CCA-6A0A-47D9-8C36-48E01431E300}"/>
    <cellStyle name="Input 103 2 2 3" xfId="8038" xr:uid="{D0BC9DAF-5579-46C6-A0CD-FFAB2B8BB7F3}"/>
    <cellStyle name="Input 103 2 2 4" xfId="6169" xr:uid="{B5C14BA1-7306-4D32-A8CB-444EAFB8310D}"/>
    <cellStyle name="Input 103 2 2 5" xfId="7430" xr:uid="{17D1B8BE-F567-44A4-B6CB-023EC28A91DF}"/>
    <cellStyle name="Input 103 2 3" xfId="4492" xr:uid="{00000000-0005-0000-0000-00003E090000}"/>
    <cellStyle name="Input 103 2 3 2" xfId="6567" xr:uid="{5B3E0009-AFC3-4586-A7CA-07B049DA3553}"/>
    <cellStyle name="Input 103 2 3 3" xfId="8978" xr:uid="{80AD10BB-BE8B-4076-B3F8-C6162B8DECAB}"/>
    <cellStyle name="Input 103 2 4" xfId="5456" xr:uid="{AFEDACA5-312F-4EFA-B9B8-713E18747443}"/>
    <cellStyle name="Input 103 2 5" xfId="6395" xr:uid="{C4BF52B5-CB1D-41CE-BCD3-3554E9DA3EAA}"/>
    <cellStyle name="Input 103 2 6" xfId="5926" xr:uid="{D5EEB26D-A319-4F53-B2E7-2E26DA18C4B2}"/>
    <cellStyle name="Input 103 2 7" xfId="6043" xr:uid="{5F99378B-BA26-4BAE-B898-3FD33F3D991C}"/>
    <cellStyle name="Input 103 2 8" xfId="12190" xr:uid="{D53F65EB-2276-4022-8397-6BD28B7C918E}"/>
    <cellStyle name="Input 103 3" xfId="4176" xr:uid="{00000000-0005-0000-0000-00003F090000}"/>
    <cellStyle name="Input 103 3 2" xfId="8479" xr:uid="{5791BDE9-05CD-4E21-83F5-34BCB3830F94}"/>
    <cellStyle name="Input 103 3 2 2" xfId="6588" xr:uid="{E3904C65-FF89-4E96-B3FD-793F8A7E7784}"/>
    <cellStyle name="Input 103 3 2 3" xfId="9990" xr:uid="{272FDE28-B0B0-414A-8A2A-A6AFFD2AE209}"/>
    <cellStyle name="Input 103 3 3" xfId="7806" xr:uid="{CD8DD32B-E4F8-46B7-B4E2-DF9B992E9BA8}"/>
    <cellStyle name="Input 103 3 4" xfId="6115" xr:uid="{E75B62D8-C6A9-41BA-8977-FB39411A4339}"/>
    <cellStyle name="Input 103 3 5" xfId="9120" xr:uid="{33D42C40-C2AA-426D-968D-3143253ACCED}"/>
    <cellStyle name="Input 103 3 6" xfId="6968" xr:uid="{F0828396-A7D2-4FE0-A5BD-497E7D3745D9}"/>
    <cellStyle name="Input 103 3 7" xfId="7945" xr:uid="{2C825CCF-FAC7-4A3F-A4CA-05592AED58D7}"/>
    <cellStyle name="Input 103 4" xfId="4343" xr:uid="{00000000-0005-0000-0000-000040090000}"/>
    <cellStyle name="Input 103 4 2" xfId="7168" xr:uid="{65905BF9-00CE-497F-9060-5C2B42AF5DD6}"/>
    <cellStyle name="Input 103 4 3" xfId="9844" xr:uid="{3C83AAE6-570F-4F1A-B70F-914D437283C0}"/>
    <cellStyle name="Input 103 5" xfId="4850" xr:uid="{00000000-0005-0000-0000-000041090000}"/>
    <cellStyle name="Input 103 6" xfId="6838" xr:uid="{A2655D6A-D937-44A9-BD86-E27C2240524D}"/>
    <cellStyle name="Input 103 7" xfId="9238" xr:uid="{AF56BE23-BEAC-42D8-B0DC-E6671FB1F607}"/>
    <cellStyle name="Input 103 8" xfId="6702" xr:uid="{57DFC511-C5F4-4F07-858B-7B705FC0865E}"/>
    <cellStyle name="Input 103 9" xfId="5842" xr:uid="{BD74A500-DD2E-474E-B097-B91C1D278FE9}"/>
    <cellStyle name="Input 104" xfId="1301" xr:uid="{00000000-0005-0000-0000-000042090000}"/>
    <cellStyle name="Input 104 10" xfId="12191" xr:uid="{000DB5D1-920F-41D1-89C7-CB99310E1ECF}"/>
    <cellStyle name="Input 104 2" xfId="2882" xr:uid="{00000000-0005-0000-0000-000043090000}"/>
    <cellStyle name="Input 104 2 2" xfId="4566" xr:uid="{00000000-0005-0000-0000-000044090000}"/>
    <cellStyle name="Input 104 2 2 2" xfId="8709" xr:uid="{419D019B-0698-491F-9660-6068F2A1794B}"/>
    <cellStyle name="Input 104 2 2 2 2" xfId="6325" xr:uid="{8728166B-F952-4296-8AE5-AC7D6B7BF3DD}"/>
    <cellStyle name="Input 104 2 2 2 3" xfId="10214" xr:uid="{BF8D8115-6A8E-4872-A847-0DB15AC48498}"/>
    <cellStyle name="Input 104 2 2 3" xfId="8039" xr:uid="{9635A8F3-DC24-4395-8FFC-EF280DC0AFDF}"/>
    <cellStyle name="Input 104 2 2 4" xfId="6522" xr:uid="{1FD4B943-0C1C-485F-9BE6-A9BB49D3C861}"/>
    <cellStyle name="Input 104 2 2 5" xfId="7038" xr:uid="{F92390F0-67F7-4CCB-8993-E79E3DF89079}"/>
    <cellStyle name="Input 104 2 3" xfId="4092" xr:uid="{00000000-0005-0000-0000-000045090000}"/>
    <cellStyle name="Input 104 2 3 2" xfId="5796" xr:uid="{E1815BA2-794E-4209-8621-F53132F2A6AC}"/>
    <cellStyle name="Input 104 2 3 3" xfId="9623" xr:uid="{520A05B2-5370-4422-999D-2EE1DA1530C2}"/>
    <cellStyle name="Input 104 2 4" xfId="5457" xr:uid="{A663A3D1-E6BD-43C5-9FB5-57A6326F8D5C}"/>
    <cellStyle name="Input 104 2 5" xfId="5847" xr:uid="{C330CF2D-ACE6-4FD9-8266-1DA941E560FF}"/>
    <cellStyle name="Input 104 2 6" xfId="7584" xr:uid="{66066EDC-1F99-4A03-A0B0-1CD62157F607}"/>
    <cellStyle name="Input 104 2 7" xfId="9379" xr:uid="{72495722-A82D-48F6-8D94-779DB3CBFA3D}"/>
    <cellStyle name="Input 104 2 8" xfId="12192" xr:uid="{13D6A1D5-E597-4B5F-B633-FF5DBDFC06CF}"/>
    <cellStyle name="Input 104 3" xfId="4177" xr:uid="{00000000-0005-0000-0000-000046090000}"/>
    <cellStyle name="Input 104 3 2" xfId="8480" xr:uid="{100FC5E4-5E8C-46C7-BCAF-AEAD9B209860}"/>
    <cellStyle name="Input 104 3 2 2" xfId="5605" xr:uid="{930D05FC-6846-4E64-8DAE-BEE6D94C5BF3}"/>
    <cellStyle name="Input 104 3 2 3" xfId="9991" xr:uid="{FEA99F51-4012-41A1-80BE-530263DBD04D}"/>
    <cellStyle name="Input 104 3 3" xfId="7807" xr:uid="{E4526EA0-5AC7-45C0-B14F-04DEA91D85B6}"/>
    <cellStyle name="Input 104 3 4" xfId="7489" xr:uid="{5EAC8355-50DD-4BC3-B6EE-5B990F1A38D5}"/>
    <cellStyle name="Input 104 3 5" xfId="8944" xr:uid="{5461E6BE-280F-4633-905B-8BB27732B1A4}"/>
    <cellStyle name="Input 104 3 6" xfId="9075" xr:uid="{07582A8D-259B-4F1B-B6F5-0978E304F037}"/>
    <cellStyle name="Input 104 3 7" xfId="6635" xr:uid="{C1F3AE64-99A6-4AFE-9672-29DFCEC269BD}"/>
    <cellStyle name="Input 104 4" xfId="4010" xr:uid="{00000000-0005-0000-0000-000047090000}"/>
    <cellStyle name="Input 104 4 2" xfId="7586" xr:uid="{F54DA7A2-D831-4E5E-B662-CE0B9C3EA106}"/>
    <cellStyle name="Input 104 4 3" xfId="9487" xr:uid="{C238F778-F6B5-4A45-83E5-0893CC4DA083}"/>
    <cellStyle name="Input 104 5" xfId="4851" xr:uid="{00000000-0005-0000-0000-000048090000}"/>
    <cellStyle name="Input 104 6" xfId="7010" xr:uid="{F953E163-7680-42AC-BEC1-59036BD9BD11}"/>
    <cellStyle name="Input 104 7" xfId="6971" xr:uid="{9A3A0B32-03AB-42F3-BC51-65BBEFD900DE}"/>
    <cellStyle name="Input 104 8" xfId="6880" xr:uid="{7499E53A-D538-4122-BD59-7E8D33587491}"/>
    <cellStyle name="Input 104 9" xfId="6458" xr:uid="{59FC9857-C660-491A-9A9A-6988E74B8148}"/>
    <cellStyle name="Input 105" xfId="1302" xr:uid="{00000000-0005-0000-0000-000049090000}"/>
    <cellStyle name="Input 105 10" xfId="12193" xr:uid="{80CE096D-E917-4610-88EF-7294744A629E}"/>
    <cellStyle name="Input 105 2" xfId="2883" xr:uid="{00000000-0005-0000-0000-00004A090000}"/>
    <cellStyle name="Input 105 2 2" xfId="4567" xr:uid="{00000000-0005-0000-0000-00004B090000}"/>
    <cellStyle name="Input 105 2 2 2" xfId="8710" xr:uid="{44EFE668-0C9C-4430-8517-B97701DF097F}"/>
    <cellStyle name="Input 105 2 2 2 2" xfId="7255" xr:uid="{D411FE75-D8AE-471F-9558-45B6FE6F56F1}"/>
    <cellStyle name="Input 105 2 2 2 3" xfId="10215" xr:uid="{1BFD0454-BB5C-46CA-8528-C0345026BF3B}"/>
    <cellStyle name="Input 105 2 2 3" xfId="8040" xr:uid="{BB7CF5AC-7E7F-468C-A598-F12A3F00DEB4}"/>
    <cellStyle name="Input 105 2 2 4" xfId="7128" xr:uid="{BECC9BFC-59F4-48C9-ADFC-E5FB63D5F3DE}"/>
    <cellStyle name="Input 105 2 2 5" xfId="8923" xr:uid="{07807918-D0CB-4160-BBD5-456AA3F200D4}"/>
    <cellStyle name="Input 105 2 3" xfId="4491" xr:uid="{00000000-0005-0000-0000-00004C090000}"/>
    <cellStyle name="Input 105 2 3 2" xfId="7644" xr:uid="{49222796-26BD-4007-A2FE-751BB0072A7B}"/>
    <cellStyle name="Input 105 2 3 3" xfId="6244" xr:uid="{8B9D3F90-34B5-42B9-A574-124FC1BEE64C}"/>
    <cellStyle name="Input 105 2 4" xfId="5458" xr:uid="{C2CF358B-F393-4A2E-BAD2-E4052F213A67}"/>
    <cellStyle name="Input 105 2 5" xfId="6876" xr:uid="{024E4E9B-0E19-4240-AC01-C3CEBB68D760}"/>
    <cellStyle name="Input 105 2 6" xfId="9309" xr:uid="{356462B8-59B1-463B-99F6-B3F0DF6059DF}"/>
    <cellStyle name="Input 105 2 7" xfId="9776" xr:uid="{745AF2F6-02D1-44FA-B64F-569B67857926}"/>
    <cellStyle name="Input 105 2 8" xfId="12194" xr:uid="{A8C333D4-7FAD-4CBF-B9EF-C13CF3F27592}"/>
    <cellStyle name="Input 105 3" xfId="4178" xr:uid="{00000000-0005-0000-0000-00004D090000}"/>
    <cellStyle name="Input 105 3 2" xfId="8481" xr:uid="{9CB195E7-718B-424D-86E2-5584FBFACCB6}"/>
    <cellStyle name="Input 105 3 2 2" xfId="7686" xr:uid="{11C6DD97-30B0-47CB-9A8E-95E0BA1C03E0}"/>
    <cellStyle name="Input 105 3 2 3" xfId="9992" xr:uid="{2D136CD0-14DF-4383-8852-0F1DBBD7C9B6}"/>
    <cellStyle name="Input 105 3 3" xfId="7808" xr:uid="{A6DB755A-C12F-4763-9BEF-4A03A3EA8413}"/>
    <cellStyle name="Input 105 3 4" xfId="7074" xr:uid="{0FC8EDE3-3771-4A2C-AAB1-E98988F58B10}"/>
    <cellStyle name="Input 105 3 5" xfId="5634" xr:uid="{C3D6C303-A520-4447-8409-38E9142D1A6D}"/>
    <cellStyle name="Input 105 3 6" xfId="9828" xr:uid="{DBF9BDF1-34E5-42D3-BFA6-70FDF4921D5D}"/>
    <cellStyle name="Input 105 3 7" xfId="9077" xr:uid="{BEB4FE0B-4EC1-4E10-A77B-654769DE83FB}"/>
    <cellStyle name="Input 105 4" xfId="4763" xr:uid="{00000000-0005-0000-0000-00004E090000}"/>
    <cellStyle name="Input 105 4 2" xfId="6210" xr:uid="{59DC164A-AB65-4FF5-927C-AC45B64648A3}"/>
    <cellStyle name="Input 105 4 3" xfId="7058" xr:uid="{3D17D948-DD67-40FB-BE03-F5B9CDF95E50}"/>
    <cellStyle name="Input 105 5" xfId="4852" xr:uid="{00000000-0005-0000-0000-00004F090000}"/>
    <cellStyle name="Input 105 6" xfId="6450" xr:uid="{56122209-EBF7-4357-9E0D-5BE9AADF66BF}"/>
    <cellStyle name="Input 105 7" xfId="6636" xr:uid="{F459C93B-06B0-4AE8-B40E-1CE336C511B9}"/>
    <cellStyle name="Input 105 8" xfId="5930" xr:uid="{0867B2C5-DD9D-4998-BC76-C63538A73452}"/>
    <cellStyle name="Input 105 9" xfId="5797" xr:uid="{82A5ACEE-E6F9-4BB0-8537-F3659A639E29}"/>
    <cellStyle name="Input 106" xfId="1303" xr:uid="{00000000-0005-0000-0000-000050090000}"/>
    <cellStyle name="Input 106 10" xfId="12195" xr:uid="{CC0E3F50-DBDF-4175-9C89-D4DFE3DEA08E}"/>
    <cellStyle name="Input 106 2" xfId="2884" xr:uid="{00000000-0005-0000-0000-000051090000}"/>
    <cellStyle name="Input 106 2 2" xfId="4568" xr:uid="{00000000-0005-0000-0000-000052090000}"/>
    <cellStyle name="Input 106 2 2 2" xfId="8711" xr:uid="{BCB57D55-AA92-4633-B636-17E4919144E4}"/>
    <cellStyle name="Input 106 2 2 2 2" xfId="6326" xr:uid="{3DC68B27-9D4A-47F7-91CC-CDC93AAFE575}"/>
    <cellStyle name="Input 106 2 2 2 3" xfId="10216" xr:uid="{85F12F56-AABA-448B-931B-D7844690B734}"/>
    <cellStyle name="Input 106 2 2 3" xfId="8041" xr:uid="{CA833E3D-9DA6-44D1-94E6-5FECBBACF9C1}"/>
    <cellStyle name="Input 106 2 2 4" xfId="7547" xr:uid="{58D78730-CC79-4CD8-BB5B-55163632E9CC}"/>
    <cellStyle name="Input 106 2 2 5" xfId="9710" xr:uid="{784E8C8B-D32D-4DDC-83AE-8B3CDC51624C}"/>
    <cellStyle name="Input 106 2 3" xfId="4091" xr:uid="{00000000-0005-0000-0000-000053090000}"/>
    <cellStyle name="Input 106 2 3 2" xfId="7220" xr:uid="{B0271264-B324-4882-B539-91E45B3696D1}"/>
    <cellStyle name="Input 106 2 3 3" xfId="8272" xr:uid="{97176F40-2DEB-4C17-9D63-AD7615354DD4}"/>
    <cellStyle name="Input 106 2 4" xfId="5459" xr:uid="{1B58B209-9B5B-4D19-A55E-C3D419EF9BDC}"/>
    <cellStyle name="Input 106 2 5" xfId="9086" xr:uid="{C742FF55-560F-431A-B409-4FA3A6718EFD}"/>
    <cellStyle name="Input 106 2 6" xfId="9859" xr:uid="{1DFA8A56-18D1-449C-910D-623AFB572ABD}"/>
    <cellStyle name="Input 106 2 7" xfId="5942" xr:uid="{3AEDBFAB-5812-43EB-A397-024EB1D586A4}"/>
    <cellStyle name="Input 106 2 8" xfId="12196" xr:uid="{2478C813-C86B-4EA6-B0F7-7DB8098CF25E}"/>
    <cellStyle name="Input 106 3" xfId="4179" xr:uid="{00000000-0005-0000-0000-000054090000}"/>
    <cellStyle name="Input 106 3 2" xfId="8482" xr:uid="{B16551F6-7446-4676-980D-9F239FD3189C}"/>
    <cellStyle name="Input 106 3 2 2" xfId="6292" xr:uid="{B28D26EF-C501-46BB-AD9D-F3A7A71EE957}"/>
    <cellStyle name="Input 106 3 2 3" xfId="9993" xr:uid="{207453B9-0F99-48C0-9C1F-1295C7CC1558}"/>
    <cellStyle name="Input 106 3 3" xfId="7809" xr:uid="{8FCD0E71-5CFE-4751-97DB-074A23219334}"/>
    <cellStyle name="Input 106 3 4" xfId="5687" xr:uid="{1D66792D-2E19-4797-94F2-930C09EA084E}"/>
    <cellStyle name="Input 106 3 5" xfId="6963" xr:uid="{7F5D0748-8388-4F77-ACC1-039C1F94B955}"/>
    <cellStyle name="Input 106 3 6" xfId="9142" xr:uid="{DEF250BF-07F1-45D3-AC4D-2B2C6DC0CD4E}"/>
    <cellStyle name="Input 106 3 7" xfId="9550" xr:uid="{A71449DA-3609-4433-B7A7-4145763ED35A}"/>
    <cellStyle name="Input 106 4" xfId="4762" xr:uid="{00000000-0005-0000-0000-000055090000}"/>
    <cellStyle name="Input 106 4 2" xfId="5719" xr:uid="{0376F9B1-38F3-48EC-A25C-04F3E2A0548F}"/>
    <cellStyle name="Input 106 4 3" xfId="9366" xr:uid="{2EC11366-5D10-4D59-8F5F-46F6F0B2716E}"/>
    <cellStyle name="Input 106 5" xfId="4853" xr:uid="{00000000-0005-0000-0000-000056090000}"/>
    <cellStyle name="Input 106 6" xfId="8327" xr:uid="{15C16A8B-94FA-45F6-B383-5F6BB3381A04}"/>
    <cellStyle name="Input 106 7" xfId="8350" xr:uid="{A4C2618A-308E-4FE8-9AB0-5D528FEC5EFA}"/>
    <cellStyle name="Input 106 8" xfId="9140" xr:uid="{7BD8BBBE-5693-4BFC-AA26-9D7FE848B98A}"/>
    <cellStyle name="Input 106 9" xfId="6085" xr:uid="{7B349398-0FD4-45B2-AF81-D4808B7500BC}"/>
    <cellStyle name="Input 107" xfId="1304" xr:uid="{00000000-0005-0000-0000-000057090000}"/>
    <cellStyle name="Input 107 10" xfId="12197" xr:uid="{7A8FE334-CB1B-4E12-82CA-82CA09765E4A}"/>
    <cellStyle name="Input 107 2" xfId="2885" xr:uid="{00000000-0005-0000-0000-000058090000}"/>
    <cellStyle name="Input 107 2 2" xfId="4569" xr:uid="{00000000-0005-0000-0000-000059090000}"/>
    <cellStyle name="Input 107 2 2 2" xfId="8712" xr:uid="{9C8BFD68-0ED1-46CF-A10F-3BFFD43995BA}"/>
    <cellStyle name="Input 107 2 2 2 2" xfId="6627" xr:uid="{5B0C473E-7627-43C6-9989-6A1E6610B9AD}"/>
    <cellStyle name="Input 107 2 2 2 3" xfId="10217" xr:uid="{AF772E2E-A356-467F-9905-9E926900EC5A}"/>
    <cellStyle name="Input 107 2 2 3" xfId="8042" xr:uid="{2B2C7F1F-1F75-4006-9464-50FF9495F9AB}"/>
    <cellStyle name="Input 107 2 2 4" xfId="6170" xr:uid="{ED3C509D-AD0D-4375-99C3-D1A92DD0FD69}"/>
    <cellStyle name="Input 107 2 2 5" xfId="9438" xr:uid="{0B0F1107-CFD2-4238-A430-0C7AB5039792}"/>
    <cellStyle name="Input 107 2 3" xfId="4490" xr:uid="{00000000-0005-0000-0000-00005A090000}"/>
    <cellStyle name="Input 107 2 3 2" xfId="7645" xr:uid="{350D3608-9DAA-4BA1-AE63-6B60D8605655}"/>
    <cellStyle name="Input 107 2 3 3" xfId="5648" xr:uid="{408EBC9A-D975-4862-8986-8895F004D043}"/>
    <cellStyle name="Input 107 2 4" xfId="5460" xr:uid="{2EAE4DED-E5F2-45D0-BF02-196D74DDA441}"/>
    <cellStyle name="Input 107 2 5" xfId="5909" xr:uid="{E8959524-9A1A-48C2-93BC-339F281F9D07}"/>
    <cellStyle name="Input 107 2 6" xfId="6424" xr:uid="{C494F2E6-823E-4170-B36E-0F3011A35016}"/>
    <cellStyle name="Input 107 2 7" xfId="9764" xr:uid="{2FBECB15-3041-48EF-9458-A4A52C0F9094}"/>
    <cellStyle name="Input 107 2 8" xfId="12198" xr:uid="{91021027-F7F1-4E41-BAA8-4C4AF0BDA297}"/>
    <cellStyle name="Input 107 3" xfId="4180" xr:uid="{00000000-0005-0000-0000-00005B090000}"/>
    <cellStyle name="Input 107 3 2" xfId="8483" xr:uid="{5A728BAF-4D40-41AB-966F-DD8745510116}"/>
    <cellStyle name="Input 107 3 2 2" xfId="7687" xr:uid="{36729977-50B8-4912-A29F-9062DE54D9BD}"/>
    <cellStyle name="Input 107 3 2 3" xfId="9994" xr:uid="{DF82FF8E-72EC-4711-AEB4-CE85E524A425}"/>
    <cellStyle name="Input 107 3 3" xfId="7810" xr:uid="{C58D30FA-BF9E-4EC6-89E7-07660D0145A5}"/>
    <cellStyle name="Input 107 3 4" xfId="6116" xr:uid="{33009E00-962D-4BEC-A928-138577F17546}"/>
    <cellStyle name="Input 107 3 5" xfId="8852" xr:uid="{B3B5809B-484C-4158-AFCB-F1CE8504D871}"/>
    <cellStyle name="Input 107 3 6" xfId="9562" xr:uid="{44C205AA-1C3B-4E16-BA48-858E6D84C940}"/>
    <cellStyle name="Input 107 3 7" xfId="9511" xr:uid="{28C57578-1B84-4388-8243-DA6E824AC2BA}"/>
    <cellStyle name="Input 107 4" xfId="4342" xr:uid="{00000000-0005-0000-0000-00005C090000}"/>
    <cellStyle name="Input 107 4 2" xfId="7169" xr:uid="{44B2441F-669D-4BF1-A8F3-7794116A0E83}"/>
    <cellStyle name="Input 107 4 3" xfId="9671" xr:uid="{095CF63E-0B38-4CC2-91E2-A8CF536FB966}"/>
    <cellStyle name="Input 107 5" xfId="4854" xr:uid="{00000000-0005-0000-0000-00005D090000}"/>
    <cellStyle name="Input 107 6" xfId="6375" xr:uid="{C79AF422-C449-46FE-9B3A-EF5A350EEA50}"/>
    <cellStyle name="Input 107 7" xfId="8871" xr:uid="{087E87A2-C0D9-4D11-9991-2B62253838A2}"/>
    <cellStyle name="Input 107 8" xfId="7721" xr:uid="{EF078C89-1415-42E4-9EDE-6C7BFCF80676}"/>
    <cellStyle name="Input 107 9" xfId="6327" xr:uid="{DE3C2D62-0552-416F-BA9D-C969862610FE}"/>
    <cellStyle name="Input 108" xfId="1305" xr:uid="{00000000-0005-0000-0000-00005E090000}"/>
    <cellStyle name="Input 108 10" xfId="12199" xr:uid="{B4E65EE1-F569-4297-B9E7-E17E64E53875}"/>
    <cellStyle name="Input 108 2" xfId="2886" xr:uid="{00000000-0005-0000-0000-00005F090000}"/>
    <cellStyle name="Input 108 2 2" xfId="4570" xr:uid="{00000000-0005-0000-0000-000060090000}"/>
    <cellStyle name="Input 108 2 2 2" xfId="8713" xr:uid="{CB1CF5E7-1825-48A6-BAC2-A3CC6C580B81}"/>
    <cellStyle name="Input 108 2 2 2 2" xfId="7256" xr:uid="{5C1437E1-8FD8-46FD-A2C1-95170B535B8F}"/>
    <cellStyle name="Input 108 2 2 2 3" xfId="10218" xr:uid="{0046EE40-CED6-46B6-8B41-11DFF96A38DF}"/>
    <cellStyle name="Input 108 2 2 3" xfId="8043" xr:uid="{5D2BE304-1441-42C7-9696-945D5AA77ADA}"/>
    <cellStyle name="Input 108 2 2 4" xfId="6523" xr:uid="{B4D6436C-2CB0-4C7F-9F19-ECFEBFA996C5}"/>
    <cellStyle name="Input 108 2 2 5" xfId="8297" xr:uid="{8C0C1020-7581-40EE-ACCC-BC285005A345}"/>
    <cellStyle name="Input 108 2 3" xfId="4090" xr:uid="{00000000-0005-0000-0000-000061090000}"/>
    <cellStyle name="Input 108 2 3 2" xfId="7221" xr:uid="{8A2C5E4B-2D0C-4BF0-8708-4A22E9BE0FFB}"/>
    <cellStyle name="Input 108 2 3 3" xfId="9157" xr:uid="{EF79CF0B-19F9-4269-BDDE-53BEB9322D06}"/>
    <cellStyle name="Input 108 2 4" xfId="5461" xr:uid="{9371BD5F-3A23-4979-84CD-BAF32B884F14}"/>
    <cellStyle name="Input 108 2 5" xfId="8907" xr:uid="{46C860BA-BD6C-402B-8A8F-79DFF80B4E63}"/>
    <cellStyle name="Input 108 2 6" xfId="5639" xr:uid="{1F68B720-E486-4A0B-B33B-9565F291FA39}"/>
    <cellStyle name="Input 108 2 7" xfId="9808" xr:uid="{99F92B65-8DD4-407E-87C0-AF5BF0F3A142}"/>
    <cellStyle name="Input 108 2 8" xfId="12200" xr:uid="{573E5CE0-FEDC-4FCE-949E-333F4A0A988F}"/>
    <cellStyle name="Input 108 3" xfId="4181" xr:uid="{00000000-0005-0000-0000-000062090000}"/>
    <cellStyle name="Input 108 3 2" xfId="8484" xr:uid="{91F84351-CA25-43A9-8001-F3831D6E6C5C}"/>
    <cellStyle name="Input 108 3 2 2" xfId="7784" xr:uid="{CDD65932-1BE1-4612-A003-501DFE045AC4}"/>
    <cellStyle name="Input 108 3 2 3" xfId="9995" xr:uid="{0EB97775-E75B-4CA4-B394-C4C3CC9B3065}"/>
    <cellStyle name="Input 108 3 3" xfId="7811" xr:uid="{C0BC817B-71BD-431A-BE32-8861DCBC8003}"/>
    <cellStyle name="Input 108 3 4" xfId="7490" xr:uid="{2B2B8518-756C-464B-9A06-FDC8AFB8AC69}"/>
    <cellStyle name="Input 108 3 5" xfId="9222" xr:uid="{FB970C12-8D76-4FE0-BAC0-C09F3FD90047}"/>
    <cellStyle name="Input 108 3 6" xfId="6062" xr:uid="{90BBDB26-8160-49E4-997C-56396ED0C707}"/>
    <cellStyle name="Input 108 3 7" xfId="9682" xr:uid="{A0C9043A-B1C9-4830-967F-190F165760C1}"/>
    <cellStyle name="Input 108 4" xfId="4009" xr:uid="{00000000-0005-0000-0000-000063090000}"/>
    <cellStyle name="Input 108 4 2" xfId="6547" xr:uid="{69651E89-2BD8-4091-B850-2136BCAF6C65}"/>
    <cellStyle name="Input 108 4 3" xfId="9548" xr:uid="{CC5DD983-CF48-4222-9560-8948D86787B9}"/>
    <cellStyle name="Input 108 5" xfId="4855" xr:uid="{00000000-0005-0000-0000-000064090000}"/>
    <cellStyle name="Input 108 6" xfId="6059" xr:uid="{00DEDC64-96BA-4419-9A25-420F24175980}"/>
    <cellStyle name="Input 108 7" xfId="5641" xr:uid="{1F9E5B75-8B68-491D-9145-49B26EFAE6B4}"/>
    <cellStyle name="Input 108 8" xfId="8986" xr:uid="{354102BA-D6FD-47B7-AEC3-A2578EDBB1FC}"/>
    <cellStyle name="Input 108 9" xfId="5807" xr:uid="{1382DE30-11D0-46E3-8CEA-92EE8B526B73}"/>
    <cellStyle name="Input 109" xfId="1306" xr:uid="{00000000-0005-0000-0000-000065090000}"/>
    <cellStyle name="Input 109 10" xfId="12201" xr:uid="{0435F8FF-2CC8-429A-BFCA-2D3619396471}"/>
    <cellStyle name="Input 109 2" xfId="2887" xr:uid="{00000000-0005-0000-0000-000066090000}"/>
    <cellStyle name="Input 109 2 2" xfId="4571" xr:uid="{00000000-0005-0000-0000-000067090000}"/>
    <cellStyle name="Input 109 2 2 2" xfId="8714" xr:uid="{4A2DF4F3-A246-4D8D-9809-BDBB0E7ADF3C}"/>
    <cellStyle name="Input 109 2 2 2 2" xfId="6680" xr:uid="{A7AB5C10-2770-4231-A04F-54245C064A16}"/>
    <cellStyle name="Input 109 2 2 2 3" xfId="10219" xr:uid="{71DD8836-ADE2-4D90-A09A-0F2977381E07}"/>
    <cellStyle name="Input 109 2 2 3" xfId="8044" xr:uid="{EA3A7825-8CC8-410B-AE92-1D08D31E10D9}"/>
    <cellStyle name="Input 109 2 2 4" xfId="7129" xr:uid="{F6D63C81-79E9-430D-9603-7B7602495E59}"/>
    <cellStyle name="Input 109 2 2 5" xfId="7057" xr:uid="{D7D9CFBA-E758-42B5-BEAF-BEAB52D650D5}"/>
    <cellStyle name="Input 109 2 3" xfId="4489" xr:uid="{00000000-0005-0000-0000-000068090000}"/>
    <cellStyle name="Input 109 2 3 2" xfId="5748" xr:uid="{EC94E7A3-D911-490F-AB97-822DC8051D51}"/>
    <cellStyle name="Input 109 2 3 3" xfId="7045" xr:uid="{A741E158-B540-49EB-B797-B5CCDC5ACA82}"/>
    <cellStyle name="Input 109 2 4" xfId="5462" xr:uid="{F3BDEA4A-A193-4187-86B4-83F2827C6C4A}"/>
    <cellStyle name="Input 109 2 5" xfId="6664" xr:uid="{E0070A19-59CA-43CA-BC40-B75C5C4A75B3}"/>
    <cellStyle name="Input 109 2 6" xfId="7358" xr:uid="{F4F582FE-1514-4A2F-9E41-503747501BDA}"/>
    <cellStyle name="Input 109 2 7" xfId="9240" xr:uid="{5DFBBC03-C645-4591-8F91-83DFA942B6D2}"/>
    <cellStyle name="Input 109 2 8" xfId="12202" xr:uid="{02729762-EF0F-469E-B49F-E5403C3A6835}"/>
    <cellStyle name="Input 109 3" xfId="4182" xr:uid="{00000000-0005-0000-0000-000069090000}"/>
    <cellStyle name="Input 109 3 2" xfId="8485" xr:uid="{D7FF8C91-CE8C-4D48-A470-1D88A18D0D46}"/>
    <cellStyle name="Input 109 3 2 2" xfId="5771" xr:uid="{A4B98E86-EB3E-4D48-AB7C-F1AF28C95F4D}"/>
    <cellStyle name="Input 109 3 2 3" xfId="9996" xr:uid="{AFE1AEF5-D8B9-46A3-B454-FC321F63398D}"/>
    <cellStyle name="Input 109 3 3" xfId="7812" xr:uid="{7E967462-3122-484D-B3B3-12EA99F6F053}"/>
    <cellStyle name="Input 109 3 4" xfId="7075" xr:uid="{255E10AF-CC19-40C1-81A5-488CC9335B15}"/>
    <cellStyle name="Input 109 3 5" xfId="9035" xr:uid="{2EEECCE0-6171-458A-ADE2-B154332046B6}"/>
    <cellStyle name="Input 109 3 6" xfId="9498" xr:uid="{FD3245F6-1ECD-476B-85FB-E52BFF70E19D}"/>
    <cellStyle name="Input 109 3 7" xfId="5986" xr:uid="{E57AD5D8-328B-4416-B3F4-44AB98114404}"/>
    <cellStyle name="Input 109 4" xfId="4761" xr:uid="{00000000-0005-0000-0000-00006A090000}"/>
    <cellStyle name="Input 109 4 2" xfId="6211" xr:uid="{9E0DCA82-4DF9-403D-98B4-3A20D72DB52A}"/>
    <cellStyle name="Input 109 4 3" xfId="9180" xr:uid="{DA4B4F9F-C42E-42FE-B68E-DDE12BB543A6}"/>
    <cellStyle name="Input 109 5" xfId="4856" xr:uid="{00000000-0005-0000-0000-00006B090000}"/>
    <cellStyle name="Input 109 6" xfId="5663" xr:uid="{1AC87661-D30D-40D9-89D5-BACE19337CA8}"/>
    <cellStyle name="Input 109 7" xfId="6004" xr:uid="{91FA7F1C-9FFF-4036-8FAF-0B20099751E1}"/>
    <cellStyle name="Input 109 8" xfId="9015" xr:uid="{555C7DFC-68D8-4CF1-B3DE-4C1E0A221071}"/>
    <cellStyle name="Input 109 9" xfId="6403" xr:uid="{748B6DEC-12B3-46E3-AB61-44E0289C3B16}"/>
    <cellStyle name="Input 11" xfId="1307" xr:uid="{00000000-0005-0000-0000-00006C090000}"/>
    <cellStyle name="Input 11 10" xfId="12203" xr:uid="{963EBBAF-5433-4469-8880-F4CF228CC91C}"/>
    <cellStyle name="Input 11 2" xfId="2888" xr:uid="{00000000-0005-0000-0000-00006D090000}"/>
    <cellStyle name="Input 11 2 2" xfId="4572" xr:uid="{00000000-0005-0000-0000-00006E090000}"/>
    <cellStyle name="Input 11 2 2 2" xfId="8715" xr:uid="{129FE226-C04C-4729-B1AB-11ECD0271076}"/>
    <cellStyle name="Input 11 2 2 2 2" xfId="6681" xr:uid="{3DF8E8FB-B19B-45F3-B9BC-45C6C33CAB96}"/>
    <cellStyle name="Input 11 2 2 2 3" xfId="10220" xr:uid="{C3D145B0-6FFA-473D-8954-8FDFDB255FC3}"/>
    <cellStyle name="Input 11 2 2 3" xfId="8045" xr:uid="{79B6E7FC-CE09-44FB-8E7A-1B92BC34EB1B}"/>
    <cellStyle name="Input 11 2 2 4" xfId="7548" xr:uid="{AEE15785-EF3C-4A77-AC3F-C9ACB5B53F4D}"/>
    <cellStyle name="Input 11 2 2 5" xfId="8292" xr:uid="{9C65B38A-7063-40C2-907F-AAB71DED0A13}"/>
    <cellStyle name="Input 11 2 3" xfId="4089" xr:uid="{00000000-0005-0000-0000-00006F090000}"/>
    <cellStyle name="Input 11 2 3 2" xfId="7222" xr:uid="{93838936-2817-45BF-8500-EDF8E1F334EB}"/>
    <cellStyle name="Input 11 2 3 3" xfId="9492" xr:uid="{7CC3C697-6A55-4366-B1F5-4E7EF0B8FCE5}"/>
    <cellStyle name="Input 11 2 4" xfId="5463" xr:uid="{9738BFD2-D3EF-46E2-8DD1-69E45E7184F9}"/>
    <cellStyle name="Input 11 2 5" xfId="7391" xr:uid="{097218B1-DBE5-4580-9D7E-83DEF4817C92}"/>
    <cellStyle name="Input 11 2 6" xfId="6481" xr:uid="{0C2130D8-A1A0-4C4E-B2C2-F95D067590D5}"/>
    <cellStyle name="Input 11 2 7" xfId="9433" xr:uid="{379278B5-3E5C-4F3F-939C-7A836E16334C}"/>
    <cellStyle name="Input 11 2 8" xfId="12204" xr:uid="{43BDB933-5C40-475B-95B6-DEB3EC946D39}"/>
    <cellStyle name="Input 11 3" xfId="4183" xr:uid="{00000000-0005-0000-0000-000070090000}"/>
    <cellStyle name="Input 11 3 2" xfId="8486" xr:uid="{81B0D040-BC4A-482F-AA69-1DDD0FC97410}"/>
    <cellStyle name="Input 11 3 2 2" xfId="7745" xr:uid="{D0BAB680-23C2-4ECE-8657-15AB15895470}"/>
    <cellStyle name="Input 11 3 2 3" xfId="9997" xr:uid="{FD7EA974-588D-487E-AD79-C48AFFAD63FD}"/>
    <cellStyle name="Input 11 3 3" xfId="7813" xr:uid="{E094687D-6E2D-41F0-8D92-5EE57D308D93}"/>
    <cellStyle name="Input 11 3 4" xfId="5688" xr:uid="{70928D0B-23A5-4AA7-9321-3D7859190C10}"/>
    <cellStyle name="Input 11 3 5" xfId="6738" xr:uid="{0FAB2E1B-004F-453C-A8A0-ECBD7072391B}"/>
    <cellStyle name="Input 11 3 6" xfId="9731" xr:uid="{A5E714C0-872E-43AA-A3F0-9A92989A4C3B}"/>
    <cellStyle name="Input 11 3 7" xfId="7340" xr:uid="{9901AEBC-48FE-4D7A-B54D-DA03A790C1E9}"/>
    <cellStyle name="Input 11 4" xfId="4760" xr:uid="{00000000-0005-0000-0000-000071090000}"/>
    <cellStyle name="Input 11 4 2" xfId="7587" xr:uid="{B4B56920-F0B1-4F54-9A3B-6F657F583E6E}"/>
    <cellStyle name="Input 11 4 3" xfId="6751" xr:uid="{EBD97A38-2F79-4CA0-AFCC-F90AC944C47C}"/>
    <cellStyle name="Input 11 5" xfId="4857" xr:uid="{00000000-0005-0000-0000-000072090000}"/>
    <cellStyle name="Input 11 6" xfId="7345" xr:uid="{48CBE564-A542-48F9-A285-46121D5F1179}"/>
    <cellStyle name="Input 11 7" xfId="5880" xr:uid="{16AFED58-B90F-4BB1-98B5-FF9AFAD0FB5D}"/>
    <cellStyle name="Input 11 8" xfId="8969" xr:uid="{2160E34A-246A-4693-8856-000B62960B78}"/>
    <cellStyle name="Input 11 9" xfId="9202" xr:uid="{500533F1-D06D-41AA-B334-484E37EA6B2F}"/>
    <cellStyle name="Input 110" xfId="1308" xr:uid="{00000000-0005-0000-0000-000073090000}"/>
    <cellStyle name="Input 110 10" xfId="12205" xr:uid="{A853FE94-C508-468B-9763-E6524215EF18}"/>
    <cellStyle name="Input 110 2" xfId="2889" xr:uid="{00000000-0005-0000-0000-000074090000}"/>
    <cellStyle name="Input 110 2 2" xfId="4573" xr:uid="{00000000-0005-0000-0000-000075090000}"/>
    <cellStyle name="Input 110 2 2 2" xfId="8716" xr:uid="{2E416E20-8802-4CB0-AED6-45DA332D1BEA}"/>
    <cellStyle name="Input 110 2 2 2 2" xfId="6682" xr:uid="{3710F640-C0B4-45D5-BA51-1FBA3B1DFC8F}"/>
    <cellStyle name="Input 110 2 2 2 3" xfId="10221" xr:uid="{40E8886A-2223-4DF7-862F-8D7B684E0AA6}"/>
    <cellStyle name="Input 110 2 2 3" xfId="8046" xr:uid="{0909251E-B97A-4F8A-96C8-42DEDEA2E40F}"/>
    <cellStyle name="Input 110 2 2 4" xfId="6171" xr:uid="{3C419022-23CC-4762-89F1-217880E634BA}"/>
    <cellStyle name="Input 110 2 2 5" xfId="9342" xr:uid="{993CA5D2-DD07-4E7F-9C69-F6C17B1BE770}"/>
    <cellStyle name="Input 110 2 3" xfId="4488" xr:uid="{00000000-0005-0000-0000-000076090000}"/>
    <cellStyle name="Input 110 2 3 2" xfId="6568" xr:uid="{CB8BC9BF-C13E-4C73-9619-9208CEFB5095}"/>
    <cellStyle name="Input 110 2 3 3" xfId="6462" xr:uid="{859A0224-2653-498A-8CC1-EA349AFB94E2}"/>
    <cellStyle name="Input 110 2 4" xfId="5464" xr:uid="{86914844-674E-4535-8986-79589C61CB22}"/>
    <cellStyle name="Input 110 2 5" xfId="8286" xr:uid="{3E2DEF05-4FE3-433F-9F0F-0DAAA5C20876}"/>
    <cellStyle name="Input 110 2 6" xfId="6981" xr:uid="{80C2826A-A38D-42CB-96C8-02AFF0D061B8}"/>
    <cellStyle name="Input 110 2 7" xfId="7383" xr:uid="{09001350-E2B6-4554-B5EA-75721DF3FB1A}"/>
    <cellStyle name="Input 110 2 8" xfId="12206" xr:uid="{7A5AFE54-2B0E-43C5-98B3-94D097FCC982}"/>
    <cellStyle name="Input 110 3" xfId="4184" xr:uid="{00000000-0005-0000-0000-000077090000}"/>
    <cellStyle name="Input 110 3 2" xfId="8487" xr:uid="{F8EA716E-9959-4476-ABB1-898E3D487D22}"/>
    <cellStyle name="Input 110 3 2 2" xfId="6589" xr:uid="{6EF6B58A-9C43-4846-B0C6-C463726D4126}"/>
    <cellStyle name="Input 110 3 2 3" xfId="9998" xr:uid="{A3E77731-27E2-45F4-B761-35079F806F21}"/>
    <cellStyle name="Input 110 3 3" xfId="7814" xr:uid="{7624D3A2-AA88-4705-AA41-CC8B64C25E95}"/>
    <cellStyle name="Input 110 3 4" xfId="6117" xr:uid="{16FC45E2-FABC-4122-A594-8B1EC0C0D9DF}"/>
    <cellStyle name="Input 110 3 5" xfId="9121" xr:uid="{3843C9B5-7C9E-48CB-9F36-096117E5EE26}"/>
    <cellStyle name="Input 110 3 6" xfId="9384" xr:uid="{3A05C41C-989B-442C-959C-EDA3405BB4DC}"/>
    <cellStyle name="Input 110 3 7" xfId="5934" xr:uid="{2C56C640-1AC4-42B8-91E4-F9B133944F2D}"/>
    <cellStyle name="Input 110 4" xfId="4341" xr:uid="{00000000-0005-0000-0000-000078090000}"/>
    <cellStyle name="Input 110 4 2" xfId="7170" xr:uid="{B7040DF7-DE01-476E-BFE6-666209D0843E}"/>
    <cellStyle name="Input 110 4 3" xfId="6819" xr:uid="{FCCCFA8A-A67A-4251-ADB3-6D27F4EF65FD}"/>
    <cellStyle name="Input 110 5" xfId="4858" xr:uid="{00000000-0005-0000-0000-000079090000}"/>
    <cellStyle name="Input 110 6" xfId="5866" xr:uid="{2F4967D4-65C9-432A-92B3-4C370FA08A73}"/>
    <cellStyle name="Input 110 7" xfId="7360" xr:uid="{4174960F-4E89-4C6F-867A-43B1EED2644C}"/>
    <cellStyle name="Input 110 8" xfId="5994" xr:uid="{50EB8DD8-133F-4933-A3EE-7E77A56DC78B}"/>
    <cellStyle name="Input 110 9" xfId="9080" xr:uid="{96B2FF0B-EF7D-48B8-9EEA-1360564E0719}"/>
    <cellStyle name="Input 111" xfId="1309" xr:uid="{00000000-0005-0000-0000-00007A090000}"/>
    <cellStyle name="Input 111 10" xfId="12207" xr:uid="{BB82F94E-64BA-4832-9F07-501DAAD72599}"/>
    <cellStyle name="Input 111 2" xfId="2890" xr:uid="{00000000-0005-0000-0000-00007B090000}"/>
    <cellStyle name="Input 111 2 2" xfId="4574" xr:uid="{00000000-0005-0000-0000-00007C090000}"/>
    <cellStyle name="Input 111 2 2 2" xfId="8717" xr:uid="{CA750126-3F79-42DD-9F16-065809153AC1}"/>
    <cellStyle name="Input 111 2 2 2 2" xfId="7254" xr:uid="{4FF1FDDF-B32E-4777-9E81-0103868D85B9}"/>
    <cellStyle name="Input 111 2 2 2 3" xfId="10222" xr:uid="{8A243B46-A76B-4376-B6E8-7EF704D50BBA}"/>
    <cellStyle name="Input 111 2 2 3" xfId="8047" xr:uid="{37D72E4C-ED7C-4AA3-9D04-DBC4B4D7F87B}"/>
    <cellStyle name="Input 111 2 2 4" xfId="6524" xr:uid="{29FB4F3A-9BF2-44FC-82B7-E9BCA300D8CC}"/>
    <cellStyle name="Input 111 2 2 5" xfId="6370" xr:uid="{DA83C462-7348-4EDD-A77F-FD82CFF92751}"/>
    <cellStyle name="Input 111 2 3" xfId="4088" xr:uid="{00000000-0005-0000-0000-00007D090000}"/>
    <cellStyle name="Input 111 2 3 2" xfId="6262" xr:uid="{C459D699-F221-45DA-9599-DC2EBDAABE1D}"/>
    <cellStyle name="Input 111 2 3 3" xfId="9360" xr:uid="{D82933B9-5566-42F7-912B-E1399957B947}"/>
    <cellStyle name="Input 111 2 4" xfId="5465" xr:uid="{444F5F32-3BB5-4793-8EAD-76A2DB5BBCB2}"/>
    <cellStyle name="Input 111 2 5" xfId="6029" xr:uid="{8161531C-91A7-482D-9281-4A129E725178}"/>
    <cellStyle name="Input 111 2 6" xfId="8279" xr:uid="{732F663D-9E37-4E6F-865B-4214EBEA2086}"/>
    <cellStyle name="Input 111 2 7" xfId="8877" xr:uid="{08AF876B-7D25-4695-B7B3-EBAE398DBEDC}"/>
    <cellStyle name="Input 111 2 8" xfId="12208" xr:uid="{859D0980-8F2B-4CF3-8525-48695F741959}"/>
    <cellStyle name="Input 111 3" xfId="4185" xr:uid="{00000000-0005-0000-0000-00007E090000}"/>
    <cellStyle name="Input 111 3 2" xfId="8488" xr:uid="{CCFFB3BF-9C08-44DF-B65D-4A0294F6C1CE}"/>
    <cellStyle name="Input 111 3 2 2" xfId="5606" xr:uid="{A925388B-2A18-47AE-B639-9FB9A4C515F4}"/>
    <cellStyle name="Input 111 3 2 3" xfId="9999" xr:uid="{8903624F-1F02-496F-9D04-EDC352AC0436}"/>
    <cellStyle name="Input 111 3 3" xfId="7815" xr:uid="{1431716C-F75F-4A81-8111-6C83B2532D8B}"/>
    <cellStyle name="Input 111 3 4" xfId="7491" xr:uid="{5C0073D0-1D8F-4256-8BCB-B4D6886D573F}"/>
    <cellStyle name="Input 111 3 5" xfId="8945" xr:uid="{532249D7-4C63-4645-BCA4-C35E9A45E4AA}"/>
    <cellStyle name="Input 111 3 6" xfId="9654" xr:uid="{826CDFC3-7D81-4E9C-BFED-28158B816AB4}"/>
    <cellStyle name="Input 111 3 7" xfId="6476" xr:uid="{10404748-F8E2-4F6C-A30A-2BBAB54ACB79}"/>
    <cellStyle name="Input 111 4" xfId="4008" xr:uid="{00000000-0005-0000-0000-00007F090000}"/>
    <cellStyle name="Input 111 4 2" xfId="7588" xr:uid="{8811C277-B427-413D-B7B0-0B00404E3517}"/>
    <cellStyle name="Input 111 4 3" xfId="6113" xr:uid="{A5B8CC2C-6696-4C79-9FB5-E8B9D0D31821}"/>
    <cellStyle name="Input 111 5" xfId="4859" xr:uid="{00000000-0005-0000-0000-000080090000}"/>
    <cellStyle name="Input 111 6" xfId="7009" xr:uid="{959D30FF-8CF7-476B-924D-BAE8151E1E3F}"/>
    <cellStyle name="Input 111 7" xfId="8922" xr:uid="{506E8922-4773-4A92-A205-C8CBCBAE957C}"/>
    <cellStyle name="Input 111 8" xfId="8905" xr:uid="{3E99ED60-C304-4654-9F4C-FCBA34EF6656}"/>
    <cellStyle name="Input 111 9" xfId="5918" xr:uid="{CBDB85E6-D995-475B-B91A-8A985CAD8D00}"/>
    <cellStyle name="Input 112" xfId="1310" xr:uid="{00000000-0005-0000-0000-000081090000}"/>
    <cellStyle name="Input 112 10" xfId="12209" xr:uid="{432C4C30-9EE2-4FE6-9857-FF376CC44D77}"/>
    <cellStyle name="Input 112 2" xfId="2891" xr:uid="{00000000-0005-0000-0000-000082090000}"/>
    <cellStyle name="Input 112 2 2" xfId="4575" xr:uid="{00000000-0005-0000-0000-000083090000}"/>
    <cellStyle name="Input 112 2 2 2" xfId="8718" xr:uid="{55588144-A76D-4B29-8337-1DA62B01608C}"/>
    <cellStyle name="Input 112 2 2 2 2" xfId="6632" xr:uid="{0D467EE0-0E17-4D1B-931F-DEB631C34FC5}"/>
    <cellStyle name="Input 112 2 2 2 3" xfId="10223" xr:uid="{DABF1588-1DB1-4893-BC7E-0FF78DF433F2}"/>
    <cellStyle name="Input 112 2 2 3" xfId="8048" xr:uid="{BF40BB39-AE5B-4B96-A391-9DE17E4458C9}"/>
    <cellStyle name="Input 112 2 2 4" xfId="7130" xr:uid="{0A0C01C1-8DAA-4FA0-A989-D9C1CA05F9F8}"/>
    <cellStyle name="Input 112 2 2 5" xfId="7055" xr:uid="{DD3C08E2-B26E-492C-A11F-731C45663D0D}"/>
    <cellStyle name="Input 112 2 3" xfId="4487" xr:uid="{00000000-0005-0000-0000-000084090000}"/>
    <cellStyle name="Input 112 2 3 2" xfId="7646" xr:uid="{B2EDFFFD-4E46-43FF-AE57-75A51ED45610}"/>
    <cellStyle name="Input 112 2 3 3" xfId="9334" xr:uid="{D081EFDD-BEFB-4B69-8FA4-09AA65B8FA08}"/>
    <cellStyle name="Input 112 2 4" xfId="5466" xr:uid="{6C9177FE-D6ED-49B2-9536-AB51942E5631}"/>
    <cellStyle name="Input 112 2 5" xfId="6875" xr:uid="{0FB8CE4E-C775-4675-95E1-B6724381A736}"/>
    <cellStyle name="Input 112 2 6" xfId="5848" xr:uid="{242033AD-89E1-44F3-A3EB-6047FEFA1657}"/>
    <cellStyle name="Input 112 2 7" xfId="7468" xr:uid="{283D31DC-E845-45E9-9358-A1F4C98BDCFD}"/>
    <cellStyle name="Input 112 2 8" xfId="12210" xr:uid="{87E6B621-0042-457F-9146-7ECA6DC02E95}"/>
    <cellStyle name="Input 112 3" xfId="4186" xr:uid="{00000000-0005-0000-0000-000085090000}"/>
    <cellStyle name="Input 112 3 2" xfId="8489" xr:uid="{CF042105-7369-4A35-A26C-B501125807F4}"/>
    <cellStyle name="Input 112 3 2 2" xfId="7688" xr:uid="{E5AB9987-5817-4304-995D-277EC3319D1D}"/>
    <cellStyle name="Input 112 3 2 3" xfId="10000" xr:uid="{ED19E378-BE62-4DAD-B779-E8AE97628270}"/>
    <cellStyle name="Input 112 3 3" xfId="7816" xr:uid="{FF7BB4FA-3B0C-4F6E-B4D4-52CA5B1A56BA}"/>
    <cellStyle name="Input 112 3 4" xfId="7076" xr:uid="{76588B22-ACC8-4FD9-AF9D-7D0AAF088DC2}"/>
    <cellStyle name="Input 112 3 5" xfId="7367" xr:uid="{345463F9-4090-46B7-AC11-FAAA43BD688E}"/>
    <cellStyle name="Input 112 3 6" xfId="5867" xr:uid="{53495E76-676C-4646-85ED-F01DB0A28F0F}"/>
    <cellStyle name="Input 112 3 7" xfId="9656" xr:uid="{3BB40105-11C0-4701-ACE7-FFC36C8906FF}"/>
    <cellStyle name="Input 112 4" xfId="4759" xr:uid="{00000000-0005-0000-0000-000086090000}"/>
    <cellStyle name="Input 112 4 2" xfId="6212" xr:uid="{DE9E86D2-5FD4-46A7-AF08-3A146F9EBF32}"/>
    <cellStyle name="Input 112 4 3" xfId="9311" xr:uid="{EA9DF907-7637-4835-A188-877827E93B08}"/>
    <cellStyle name="Input 112 5" xfId="4860" xr:uid="{00000000-0005-0000-0000-000087090000}"/>
    <cellStyle name="Input 112 6" xfId="7427" xr:uid="{A45C7E6B-DBEC-41C3-8EB1-981A191339C2}"/>
    <cellStyle name="Input 112 7" xfId="8962" xr:uid="{8AC41D3D-4143-429A-B24C-72450FE9372B}"/>
    <cellStyle name="Input 112 8" xfId="9177" xr:uid="{FEA770B4-0EFA-474F-95CE-DA2F1B7D3DB7}"/>
    <cellStyle name="Input 112 9" xfId="9661" xr:uid="{63DD124A-6FE0-4EEF-A5D4-4E4B1966EDD6}"/>
    <cellStyle name="Input 113" xfId="1311" xr:uid="{00000000-0005-0000-0000-000088090000}"/>
    <cellStyle name="Input 113 10" xfId="12211" xr:uid="{BA4BB80C-444B-4819-B2AB-53A6A5C0FE2D}"/>
    <cellStyle name="Input 113 2" xfId="2892" xr:uid="{00000000-0005-0000-0000-000089090000}"/>
    <cellStyle name="Input 113 2 2" xfId="4576" xr:uid="{00000000-0005-0000-0000-00008A090000}"/>
    <cellStyle name="Input 113 2 2 2" xfId="8719" xr:uid="{31325566-67D8-442D-8D64-DB936B2D76EB}"/>
    <cellStyle name="Input 113 2 2 2 2" xfId="6337" xr:uid="{6DF01A3A-B5AB-47B9-B4D7-46829506AAA9}"/>
    <cellStyle name="Input 113 2 2 2 3" xfId="10224" xr:uid="{F3621697-1D52-4E08-A127-575A2E451638}"/>
    <cellStyle name="Input 113 2 2 3" xfId="8049" xr:uid="{2F3D3A8D-F99E-417F-944F-B32BA8A1B21B}"/>
    <cellStyle name="Input 113 2 2 4" xfId="7549" xr:uid="{B383780A-9975-45F1-90F1-371630C253E0}"/>
    <cellStyle name="Input 113 2 2 5" xfId="6034" xr:uid="{D9C7ABED-1683-43EA-B394-410F5E06F1FD}"/>
    <cellStyle name="Input 113 2 3" xfId="4087" xr:uid="{00000000-0005-0000-0000-00008B090000}"/>
    <cellStyle name="Input 113 2 3 2" xfId="7223" xr:uid="{C1B9B9D7-4CC9-449A-9F5A-B020609DAEA5}"/>
    <cellStyle name="Input 113 2 3 3" xfId="9762" xr:uid="{9EBF8383-64AB-4AF7-ABCA-E52A2B1D4472}"/>
    <cellStyle name="Input 113 2 4" xfId="5467" xr:uid="{1828F92C-4A48-4C1C-92A1-8E72844C8A7F}"/>
    <cellStyle name="Input 113 2 5" xfId="6717" xr:uid="{F910E89A-6D52-4F49-8E34-2FB6D1701250}"/>
    <cellStyle name="Input 113 2 6" xfId="9318" xr:uid="{B4E59A1D-A9B2-42F4-B518-9A31BC0F76E7}"/>
    <cellStyle name="Input 113 2 7" xfId="9660" xr:uid="{61DAA55C-ADA4-4FC2-A6A6-977405665CEF}"/>
    <cellStyle name="Input 113 2 8" xfId="12212" xr:uid="{357C6E6A-CB9A-436F-A2CB-7EE1B63C62CB}"/>
    <cellStyle name="Input 113 3" xfId="4187" xr:uid="{00000000-0005-0000-0000-00008C090000}"/>
    <cellStyle name="Input 113 3 2" xfId="8490" xr:uid="{96C16EB3-25C8-41EB-A144-E642052E7AEB}"/>
    <cellStyle name="Input 113 3 2 2" xfId="6293" xr:uid="{575DE466-DBAC-4F45-9587-6642E651311E}"/>
    <cellStyle name="Input 113 3 2 3" xfId="10001" xr:uid="{94C02959-3B01-4A14-9D9E-BB88D2E76CA9}"/>
    <cellStyle name="Input 113 3 3" xfId="7817" xr:uid="{D3B3A5D9-7953-49FA-B9BA-F9AEBB6A4E65}"/>
    <cellStyle name="Input 113 3 4" xfId="5689" xr:uid="{8E313880-F404-4B2C-A62D-52FE4A6BF792}"/>
    <cellStyle name="Input 113 3 5" xfId="6011" xr:uid="{14E1932B-E3F7-4D17-BBFE-D52E1DC69757}"/>
    <cellStyle name="Input 113 3 6" xfId="9068" xr:uid="{532C66F5-0C81-42A6-9949-DA80B4C1818C}"/>
    <cellStyle name="Input 113 3 7" xfId="9640" xr:uid="{74959013-744A-4E02-80FF-0728BFC4BC2A}"/>
    <cellStyle name="Input 113 4" xfId="4758" xr:uid="{00000000-0005-0000-0000-00008D090000}"/>
    <cellStyle name="Input 113 4 2" xfId="5720" xr:uid="{E14EE1CA-043C-4809-9A60-280A3179AAF7}"/>
    <cellStyle name="Input 113 4 3" xfId="8307" xr:uid="{D25BB589-98BB-4029-B605-289E311B076F}"/>
    <cellStyle name="Input 113 5" xfId="4861" xr:uid="{00000000-0005-0000-0000-00008E090000}"/>
    <cellStyle name="Input 113 6" xfId="5985" xr:uid="{8E6353FC-52C9-494F-8668-7A152252D824}"/>
    <cellStyle name="Input 113 7" xfId="6848" xr:uid="{4BB1CE03-EAEA-4008-9C15-C6EB1B0B5EB5}"/>
    <cellStyle name="Input 113 8" xfId="5818" xr:uid="{45A66D19-120D-455F-828A-7002F346E1E5}"/>
    <cellStyle name="Input 113 9" xfId="9539" xr:uid="{E3C3D4A4-2CC0-41C9-8A90-2A89F40F6EF8}"/>
    <cellStyle name="Input 114" xfId="1312" xr:uid="{00000000-0005-0000-0000-00008F090000}"/>
    <cellStyle name="Input 114 10" xfId="12213" xr:uid="{77758694-1E7D-4007-8A65-33AC492F6DE4}"/>
    <cellStyle name="Input 114 2" xfId="2893" xr:uid="{00000000-0005-0000-0000-000090090000}"/>
    <cellStyle name="Input 114 2 2" xfId="4577" xr:uid="{00000000-0005-0000-0000-000091090000}"/>
    <cellStyle name="Input 114 2 2 2" xfId="8720" xr:uid="{89779B27-E1C8-41A0-8F81-25745E22A911}"/>
    <cellStyle name="Input 114 2 2 2 2" xfId="7274" xr:uid="{6621DEF7-D52B-4517-9385-203F97492CC8}"/>
    <cellStyle name="Input 114 2 2 2 3" xfId="10225" xr:uid="{0171EEE9-B0F2-40F1-A282-7CF291B8A757}"/>
    <cellStyle name="Input 114 2 2 3" xfId="8050" xr:uid="{E8939E08-C5F0-4439-AEC6-8BC8C05026BD}"/>
    <cellStyle name="Input 114 2 2 4" xfId="6172" xr:uid="{439BB96E-336A-4475-BC74-37624F378D82}"/>
    <cellStyle name="Input 114 2 2 5" xfId="9588" xr:uid="{97350B8C-863C-45EE-8500-461673A20F0B}"/>
    <cellStyle name="Input 114 2 3" xfId="4486" xr:uid="{00000000-0005-0000-0000-000092090000}"/>
    <cellStyle name="Input 114 2 3 2" xfId="7647" xr:uid="{246B9348-5BDA-4291-A680-3AB759A540DC}"/>
    <cellStyle name="Input 114 2 3 3" xfId="9082" xr:uid="{807A21CB-2EC8-43DA-A30A-F288640521F7}"/>
    <cellStyle name="Input 114 2 4" xfId="5468" xr:uid="{7D73463C-DF54-4128-B2DA-37DEEA72ABAD}"/>
    <cellStyle name="Input 114 2 5" xfId="5908" xr:uid="{61E27696-56D8-4EB5-B857-132CC41647CB}"/>
    <cellStyle name="Input 114 2 6" xfId="6645" xr:uid="{C5F9D84F-8983-47BE-BF12-B6057CD56FF2}"/>
    <cellStyle name="Input 114 2 7" xfId="6893" xr:uid="{C20B0B93-92A7-41DD-8473-77D672430C15}"/>
    <cellStyle name="Input 114 2 8" xfId="12214" xr:uid="{2416B4F4-C4CE-407A-89BD-784E0FB2FE70}"/>
    <cellStyle name="Input 114 3" xfId="4188" xr:uid="{00000000-0005-0000-0000-000093090000}"/>
    <cellStyle name="Input 114 3 2" xfId="8491" xr:uid="{41F8CF0B-6430-4572-BF7C-7D0B5DE07FEE}"/>
    <cellStyle name="Input 114 3 2 2" xfId="7689" xr:uid="{E806AE80-704B-4744-A6F4-B18B277A3090}"/>
    <cellStyle name="Input 114 3 2 3" xfId="10002" xr:uid="{28BAF222-3369-46DE-8A83-A6C778E70FDD}"/>
    <cellStyle name="Input 114 3 3" xfId="7818" xr:uid="{451B7C20-2793-4C3B-8946-D763DF0C4A71}"/>
    <cellStyle name="Input 114 3 4" xfId="6118" xr:uid="{9EA8F899-5F40-45C9-BA15-52569071EA67}"/>
    <cellStyle name="Input 114 3 5" xfId="8853" xr:uid="{5A6FC42E-A0C4-4E06-BAFA-4212E00954FC}"/>
    <cellStyle name="Input 114 3 6" xfId="6982" xr:uid="{BF657BC8-9750-40B9-8EFC-7D253A75DEC3}"/>
    <cellStyle name="Input 114 3 7" xfId="9802" xr:uid="{E36A4326-53F6-4D0E-B652-9F042ED6B224}"/>
    <cellStyle name="Input 114 4" xfId="4340" xr:uid="{00000000-0005-0000-0000-000094090000}"/>
    <cellStyle name="Input 114 4 2" xfId="7171" xr:uid="{DB1189BB-8F54-45BE-8155-D019FF752469}"/>
    <cellStyle name="Input 114 4 3" xfId="9401" xr:uid="{438A8000-F30E-4551-824A-5D340AC7CDED}"/>
    <cellStyle name="Input 114 5" xfId="4862" xr:uid="{00000000-0005-0000-0000-000095090000}"/>
    <cellStyle name="Input 114 6" xfId="8271" xr:uid="{A877293C-1726-4479-A355-6163192549D7}"/>
    <cellStyle name="Input 114 7" xfId="9136" xr:uid="{9A88B6CF-FB3E-4DF7-BFFB-6ACA53BC5325}"/>
    <cellStyle name="Input 114 8" xfId="8274" xr:uid="{3A177A6D-25E7-437C-A910-4902806DBD02}"/>
    <cellStyle name="Input 114 9" xfId="5931" xr:uid="{80468A3B-E1D1-42BC-BB01-13B3EC13D382}"/>
    <cellStyle name="Input 115" xfId="1313" xr:uid="{00000000-0005-0000-0000-000096090000}"/>
    <cellStyle name="Input 115 10" xfId="12215" xr:uid="{22B7F744-C43C-467F-BE0A-A59FA474C948}"/>
    <cellStyle name="Input 115 2" xfId="2894" xr:uid="{00000000-0005-0000-0000-000097090000}"/>
    <cellStyle name="Input 115 2 2" xfId="4578" xr:uid="{00000000-0005-0000-0000-000098090000}"/>
    <cellStyle name="Input 115 2 2 2" xfId="8721" xr:uid="{90491E81-4D52-46D7-A60C-BC93CAEB96C7}"/>
    <cellStyle name="Input 115 2 2 2 2" xfId="8355" xr:uid="{230E51C6-4948-406B-9E79-F09E3DDDB03E}"/>
    <cellStyle name="Input 115 2 2 2 3" xfId="10226" xr:uid="{CAF86AE5-5E8F-46B6-A1FD-A0DE35D4591B}"/>
    <cellStyle name="Input 115 2 2 3" xfId="8051" xr:uid="{3CC371A9-2D83-48F5-B827-1AF3BFDA9EE1}"/>
    <cellStyle name="Input 115 2 2 4" xfId="6525" xr:uid="{7A50D996-7557-46D0-931B-0A1BC58738DA}"/>
    <cellStyle name="Input 115 2 2 5" xfId="9821" xr:uid="{1C1C19AF-B3CA-4B64-9223-F7251CE44FE0}"/>
    <cellStyle name="Input 115 2 3" xfId="4086" xr:uid="{00000000-0005-0000-0000-000099090000}"/>
    <cellStyle name="Input 115 2 3 2" xfId="7224" xr:uid="{4DBDCC31-452E-4715-923B-CE8FBF19537C}"/>
    <cellStyle name="Input 115 2 3 3" xfId="8930" xr:uid="{D09DD982-CB4D-438D-B622-DA71C360348D}"/>
    <cellStyle name="Input 115 2 4" xfId="5469" xr:uid="{50B16AFE-7BE7-488E-A71E-ACE3093024B2}"/>
    <cellStyle name="Input 115 2 5" xfId="9184" xr:uid="{C9B4C019-1AF5-458E-80AD-BEE6EAEF7886}"/>
    <cellStyle name="Input 115 2 6" xfId="9410" xr:uid="{5E644E56-99A7-4D51-8E66-6C1F8282A4EF}"/>
    <cellStyle name="Input 115 2 7" xfId="8976" xr:uid="{D742DD78-754C-48BF-81D1-FF3B8669A37D}"/>
    <cellStyle name="Input 115 2 8" xfId="12216" xr:uid="{CAEB0C76-9A4C-402A-B19E-C0794F556928}"/>
    <cellStyle name="Input 115 3" xfId="4189" xr:uid="{00000000-0005-0000-0000-00009A090000}"/>
    <cellStyle name="Input 115 3 2" xfId="8492" xr:uid="{CE362E54-B1CE-4A75-A884-5D4A642BCD75}"/>
    <cellStyle name="Input 115 3 2 2" xfId="8209" xr:uid="{1264055E-94CC-43F6-83DC-2D72B4BEFE0E}"/>
    <cellStyle name="Input 115 3 2 3" xfId="10003" xr:uid="{2CC7D0D0-3799-4951-9296-6E861AA90528}"/>
    <cellStyle name="Input 115 3 3" xfId="7819" xr:uid="{492B32E6-8B16-4CD5-B43F-955C9C75FC8C}"/>
    <cellStyle name="Input 115 3 4" xfId="7492" xr:uid="{07229A27-080E-462F-A84B-39F123006779}"/>
    <cellStyle name="Input 115 3 5" xfId="9223" xr:uid="{6E25EF9A-3305-48DD-B8B4-FB86C7632BC8}"/>
    <cellStyle name="Input 115 3 6" xfId="9085" xr:uid="{8D2C1871-36FC-4838-90AB-342AD7B62881}"/>
    <cellStyle name="Input 115 3 7" xfId="6828" xr:uid="{5D4E5136-0979-4AF6-AD3D-A388F61003F0}"/>
    <cellStyle name="Input 115 4" xfId="4007" xr:uid="{00000000-0005-0000-0000-00009B090000}"/>
    <cellStyle name="Input 115 4 2" xfId="6548" xr:uid="{64BD3258-EBE0-4E00-A726-CB843DA6E95C}"/>
    <cellStyle name="Input 115 4 3" xfId="9712" xr:uid="{4107CB99-4567-4A2E-A314-4BDE22D70302}"/>
    <cellStyle name="Input 115 5" xfId="4863" xr:uid="{00000000-0005-0000-0000-00009C090000}"/>
    <cellStyle name="Input 115 6" xfId="6058" xr:uid="{D9E04EEC-6A71-4F5B-B769-C65279F5A93C}"/>
    <cellStyle name="Input 115 7" xfId="9100" xr:uid="{3DF6FE10-1956-4646-AA64-0B79D96E5A3F}"/>
    <cellStyle name="Input 115 8" xfId="6456" xr:uid="{59F0430C-D496-4C87-AD77-811534A89DF7}"/>
    <cellStyle name="Input 115 9" xfId="6647" xr:uid="{6FA0904A-A1D9-47BB-A3E5-700377981B4C}"/>
    <cellStyle name="Input 116" xfId="1314" xr:uid="{00000000-0005-0000-0000-00009D090000}"/>
    <cellStyle name="Input 116 10" xfId="12217" xr:uid="{EB0275E1-2FEB-42C1-A861-8DAE9347298E}"/>
    <cellStyle name="Input 116 2" xfId="2895" xr:uid="{00000000-0005-0000-0000-00009E090000}"/>
    <cellStyle name="Input 116 2 2" xfId="4579" xr:uid="{00000000-0005-0000-0000-00009F090000}"/>
    <cellStyle name="Input 116 2 2 2" xfId="8722" xr:uid="{C00CE68F-88E1-48B3-98EC-787D38750BF0}"/>
    <cellStyle name="Input 116 2 2 2 2" xfId="8235" xr:uid="{79D7C28A-9C20-4098-B56D-A8EE6B757A7C}"/>
    <cellStyle name="Input 116 2 2 2 3" xfId="10227" xr:uid="{4BA9A10F-A934-47A0-BC5F-416F1602173C}"/>
    <cellStyle name="Input 116 2 2 3" xfId="8052" xr:uid="{A73ACF39-B927-4AC2-B0CF-19910265699F}"/>
    <cellStyle name="Input 116 2 2 4" xfId="7131" xr:uid="{C2B0CF9D-2279-4799-900A-6631FC3D521F}"/>
    <cellStyle name="Input 116 2 2 5" xfId="9854" xr:uid="{75D7C6F6-3938-4862-B16B-10BC42927CF8}"/>
    <cellStyle name="Input 116 2 3" xfId="4485" xr:uid="{00000000-0005-0000-0000-0000A0090000}"/>
    <cellStyle name="Input 116 2 3 2" xfId="5749" xr:uid="{B40ED888-E6A2-42C8-B87D-57B15C35398A}"/>
    <cellStyle name="Input 116 2 3 3" xfId="9674" xr:uid="{8C8FBDCE-F6E1-4256-9DC8-D9C36E5BA04E}"/>
    <cellStyle name="Input 116 2 4" xfId="5470" xr:uid="{C725E180-A8FB-485B-B545-ECBFEC6BB76A}"/>
    <cellStyle name="Input 116 2 5" xfId="6663" xr:uid="{AFC6A877-6084-49FA-98B8-0846F369E98B}"/>
    <cellStyle name="Input 116 2 6" xfId="5872" xr:uid="{98F89150-200D-4D54-80CE-825E4D01F07A}"/>
    <cellStyle name="Input 116 2 7" xfId="5929" xr:uid="{68B1A512-D169-4AC7-9830-173A609324A7}"/>
    <cellStyle name="Input 116 2 8" xfId="12218" xr:uid="{8A2FABAC-2744-4D45-90ED-E3E1F3CC04FC}"/>
    <cellStyle name="Input 116 3" xfId="4190" xr:uid="{00000000-0005-0000-0000-0000A1090000}"/>
    <cellStyle name="Input 116 3 2" xfId="8493" xr:uid="{0F761ACC-6158-4376-9A8C-FEE218CBA780}"/>
    <cellStyle name="Input 116 3 2 2" xfId="5772" xr:uid="{0D28684C-DF8A-4D08-BB19-EBFA8869476E}"/>
    <cellStyle name="Input 116 3 2 3" xfId="10004" xr:uid="{0754AF79-87E6-448F-B31D-58DD23C61E84}"/>
    <cellStyle name="Input 116 3 3" xfId="7820" xr:uid="{F570E0F8-7B97-407B-BAC8-C604C7E5E847}"/>
    <cellStyle name="Input 116 3 4" xfId="7077" xr:uid="{C954F5BE-2D83-4D0D-9CB1-3452BB67F146}"/>
    <cellStyle name="Input 116 3 5" xfId="9036" xr:uid="{ADA0D156-4C57-4A01-99EC-F1CABA59E001}"/>
    <cellStyle name="Input 116 3 6" xfId="8904" xr:uid="{965C2D91-71CA-461E-A2F7-B1D09B7741DD}"/>
    <cellStyle name="Input 116 3 7" xfId="8958" xr:uid="{479C5E93-9DEB-4CDF-93A2-9B05933982DF}"/>
    <cellStyle name="Input 116 4" xfId="4757" xr:uid="{00000000-0005-0000-0000-0000A2090000}"/>
    <cellStyle name="Input 116 4 2" xfId="6213" xr:uid="{43C1CAFE-5807-4D8D-86B9-AF728F7EFB63}"/>
    <cellStyle name="Input 116 4 3" xfId="7469" xr:uid="{876FD0DA-C3F0-4D5D-B770-A023DBFBB125}"/>
    <cellStyle name="Input 116 5" xfId="4864" xr:uid="{00000000-0005-0000-0000-0000A3090000}"/>
    <cellStyle name="Input 116 6" xfId="7426" xr:uid="{22BF0C43-A28E-4143-BB39-07FBE31AA873}"/>
    <cellStyle name="Input 116 7" xfId="5671" xr:uid="{4996DBD4-1B49-43BE-959B-2CD9FC7EB109}"/>
    <cellStyle name="Input 116 8" xfId="5890" xr:uid="{3924AB45-B4EE-4C4A-AA24-6FF0E7FDCB2B}"/>
    <cellStyle name="Input 116 9" xfId="6946" xr:uid="{05CBD8B0-7810-4B3E-B5CC-E1464C6AAE0C}"/>
    <cellStyle name="Input 117" xfId="1315" xr:uid="{00000000-0005-0000-0000-0000A4090000}"/>
    <cellStyle name="Input 117 10" xfId="12219" xr:uid="{EF42AB47-BF3F-410D-8FF3-5503599A6712}"/>
    <cellStyle name="Input 117 2" xfId="2896" xr:uid="{00000000-0005-0000-0000-0000A5090000}"/>
    <cellStyle name="Input 117 2 2" xfId="4580" xr:uid="{00000000-0005-0000-0000-0000A6090000}"/>
    <cellStyle name="Input 117 2 2 2" xfId="8723" xr:uid="{E08E9D57-C10F-4637-9405-C20B7C6F45D9}"/>
    <cellStyle name="Input 117 2 2 2 2" xfId="6338" xr:uid="{C4EBDB4C-3852-46FB-B427-3AC0BA474609}"/>
    <cellStyle name="Input 117 2 2 2 3" xfId="10228" xr:uid="{269A7EB5-B04E-4480-B81E-ADE5E6E4C181}"/>
    <cellStyle name="Input 117 2 2 3" xfId="8053" xr:uid="{6547FC32-8CBF-46AE-8147-E25364121186}"/>
    <cellStyle name="Input 117 2 2 4" xfId="7550" xr:uid="{3772C5BB-CB56-43E6-B8D7-643A5FD253B7}"/>
    <cellStyle name="Input 117 2 2 5" xfId="9677" xr:uid="{3A3D8478-38C9-426C-B3C0-F3CF4AE21FFA}"/>
    <cellStyle name="Input 117 2 3" xfId="4085" xr:uid="{00000000-0005-0000-0000-0000A7090000}"/>
    <cellStyle name="Input 117 2 3 2" xfId="6263" xr:uid="{7C013CB6-26DC-43BD-8CA9-D325ADD7EB22}"/>
    <cellStyle name="Input 117 2 3 3" xfId="9351" xr:uid="{E2F9150D-0E9E-49C5-9FDD-256FBC000090}"/>
    <cellStyle name="Input 117 2 4" xfId="5471" xr:uid="{1C7F385E-2DD4-4ECD-8463-FE2C44C19E8F}"/>
    <cellStyle name="Input 117 2 5" xfId="9005" xr:uid="{7416AAC3-D6DD-4DA8-A4BF-A12F6EAE27EC}"/>
    <cellStyle name="Input 117 2 6" xfId="9349" xr:uid="{C2793226-FBE0-41BC-9CBB-F2AA5AC4CDFC}"/>
    <cellStyle name="Input 117 2 7" xfId="6079" xr:uid="{4F65B222-BB9A-47EE-899D-A6C61875F241}"/>
    <cellStyle name="Input 117 2 8" xfId="12220" xr:uid="{2FA3AD74-2DDE-45DA-A0DE-A95A924D595B}"/>
    <cellStyle name="Input 117 3" xfId="4191" xr:uid="{00000000-0005-0000-0000-0000A8090000}"/>
    <cellStyle name="Input 117 3 2" xfId="8494" xr:uid="{B5C80CD6-D4B7-4ED4-9DCD-3DB0253776B9}"/>
    <cellStyle name="Input 117 3 2 2" xfId="6294" xr:uid="{756FD279-E990-4C72-82C9-EC87F2439B9A}"/>
    <cellStyle name="Input 117 3 2 3" xfId="10005" xr:uid="{3C84B4B0-777A-4E56-B96B-1344C1C96809}"/>
    <cellStyle name="Input 117 3 3" xfId="7821" xr:uid="{EE1E99D9-C38C-4C6B-892B-E56D3F265C5A}"/>
    <cellStyle name="Input 117 3 4" xfId="5690" xr:uid="{92056363-E66D-482F-8CDE-22344639B537}"/>
    <cellStyle name="Input 117 3 5" xfId="6800" xr:uid="{B98CB2ED-5BB3-4655-802F-93DAA81E62E4}"/>
    <cellStyle name="Input 117 3 6" xfId="8892" xr:uid="{DAD1A5E1-5B9E-4401-AC92-5A6582F1DDB2}"/>
    <cellStyle name="Input 117 3 7" xfId="7068" xr:uid="{A553A9CA-E706-4F1B-B50C-E32FCF093FBC}"/>
    <cellStyle name="Input 117 4" xfId="4756" xr:uid="{00000000-0005-0000-0000-0000A9090000}"/>
    <cellStyle name="Input 117 4 2" xfId="7589" xr:uid="{ED872E11-9EA1-404B-8D64-D161DD0116C2}"/>
    <cellStyle name="Input 117 4 3" xfId="9000" xr:uid="{A8621E84-9567-4640-B37C-F6D1AFEC717C}"/>
    <cellStyle name="Input 117 5" xfId="4865" xr:uid="{00000000-0005-0000-0000-0000AA090000}"/>
    <cellStyle name="Input 117 6" xfId="6933" xr:uid="{A2A48365-6BD0-438E-840F-ECE31BF2833F}"/>
    <cellStyle name="Input 117 7" xfId="8281" xr:uid="{B74A8316-1013-473D-A00C-7D870DDB20D9}"/>
    <cellStyle name="Input 117 8" xfId="6020" xr:uid="{E18A44FA-2924-4052-9AFB-394A56862751}"/>
    <cellStyle name="Input 117 9" xfId="6918" xr:uid="{04060C86-08A0-49C3-84B7-7DBFBF56C0CB}"/>
    <cellStyle name="Input 118" xfId="1316" xr:uid="{00000000-0005-0000-0000-0000AB090000}"/>
    <cellStyle name="Input 118 10" xfId="12221" xr:uid="{C9A261D5-1CDA-4E63-B240-302804FCA7BC}"/>
    <cellStyle name="Input 118 2" xfId="2897" xr:uid="{00000000-0005-0000-0000-0000AC090000}"/>
    <cellStyle name="Input 118 2 2" xfId="4581" xr:uid="{00000000-0005-0000-0000-0000AD090000}"/>
    <cellStyle name="Input 118 2 2 2" xfId="8724" xr:uid="{2E6E87C4-CFA7-4154-A5DF-F9007509E5A4}"/>
    <cellStyle name="Input 118 2 2 2 2" xfId="7275" xr:uid="{A672FE23-5E79-4B26-9DB1-373A93E9847A}"/>
    <cellStyle name="Input 118 2 2 2 3" xfId="10229" xr:uid="{0BDA5EC3-19D8-493E-8970-79F3A9C79EDE}"/>
    <cellStyle name="Input 118 2 2 3" xfId="8054" xr:uid="{E7FCE13E-ACA4-41CC-A401-FED9F43E9411}"/>
    <cellStyle name="Input 118 2 2 4" xfId="6173" xr:uid="{25369C17-3522-4173-B79D-C88566C3DF04}"/>
    <cellStyle name="Input 118 2 2 5" xfId="6914" xr:uid="{5E9B2827-FBCF-4FC4-B8B0-B91CA51ABC67}"/>
    <cellStyle name="Input 118 2 3" xfId="4484" xr:uid="{00000000-0005-0000-0000-0000AE090000}"/>
    <cellStyle name="Input 118 2 3 2" xfId="6569" xr:uid="{12DEEEEA-5A4A-4F5C-A4D2-7F57B9BB040E}"/>
    <cellStyle name="Input 118 2 3 3" xfId="7044" xr:uid="{EAA1CDE9-8951-453A-814B-FE10888B6C07}"/>
    <cellStyle name="Input 118 2 4" xfId="5472" xr:uid="{A32C7CFE-A5CA-454E-8478-3E4656CCE928}"/>
    <cellStyle name="Input 118 2 5" xfId="8405" xr:uid="{72B2C256-66DE-4030-817E-97101BB65B07}"/>
    <cellStyle name="Input 118 2 6" xfId="8226" xr:uid="{293B3CC2-8BF8-4901-BADC-08F1EAC86173}"/>
    <cellStyle name="Input 118 2 7" xfId="9078" xr:uid="{8E0B37B9-6487-4975-9C06-403EC6C6713B}"/>
    <cellStyle name="Input 118 2 8" xfId="12222" xr:uid="{83BEED62-817F-4D26-AD52-65BB28067A61}"/>
    <cellStyle name="Input 118 3" xfId="4192" xr:uid="{00000000-0005-0000-0000-0000AF090000}"/>
    <cellStyle name="Input 118 3 2" xfId="8495" xr:uid="{207F3F2F-5F16-41C0-B8B4-61243400B367}"/>
    <cellStyle name="Input 118 3 2 2" xfId="6590" xr:uid="{0F8BFBD2-A56F-4BF7-B945-F70F083B37EE}"/>
    <cellStyle name="Input 118 3 2 3" xfId="10006" xr:uid="{8A4E6A77-5394-41C2-B1A1-E52EA64527EA}"/>
    <cellStyle name="Input 118 3 3" xfId="7822" xr:uid="{62DE59FA-6086-447C-B2B3-EDE6F2D72BED}"/>
    <cellStyle name="Input 118 3 4" xfId="6119" xr:uid="{A8FE4AE0-67FD-4DCF-ADBE-4617A3F278FB}"/>
    <cellStyle name="Input 118 3 5" xfId="9122" xr:uid="{D2747718-C975-4B08-AE46-6A955B331DFF}"/>
    <cellStyle name="Input 118 3 6" xfId="8396" xr:uid="{3AA3F1ED-56EA-494D-A83D-DEBF7D985362}"/>
    <cellStyle name="Input 118 3 7" xfId="9430" xr:uid="{D0EBDFCF-0987-47E1-A258-9FF7B065915E}"/>
    <cellStyle name="Input 118 4" xfId="4339" xr:uid="{00000000-0005-0000-0000-0000B0090000}"/>
    <cellStyle name="Input 118 4 2" xfId="7172" xr:uid="{24F7E8A4-1146-4B9A-87E8-D8B7D31E37A1}"/>
    <cellStyle name="Input 118 4 3" xfId="5965" xr:uid="{03695A53-51D9-4D5A-8DCC-3B3AA55029DF}"/>
    <cellStyle name="Input 118 5" xfId="4866" xr:uid="{00000000-0005-0000-0000-0000B1090000}"/>
    <cellStyle name="Input 118 6" xfId="7008" xr:uid="{19AA675F-828D-4F50-8AFD-8BF6F5DF0164}"/>
    <cellStyle name="Input 118 7" xfId="5820" xr:uid="{EC57DE54-7E9C-43A8-B53A-59F9981E0D76}"/>
    <cellStyle name="Input 118 8" xfId="6468" xr:uid="{9937500A-F25C-4C7F-AEB0-063A210664FB}"/>
    <cellStyle name="Input 118 9" xfId="6472" xr:uid="{45FDB8EF-6D17-4239-8D2A-C8657B692BCD}"/>
    <cellStyle name="Input 119" xfId="1317" xr:uid="{00000000-0005-0000-0000-0000B2090000}"/>
    <cellStyle name="Input 119 10" xfId="12223" xr:uid="{10A1447D-C004-4FB6-9603-7E6F8F03BADF}"/>
    <cellStyle name="Input 119 2" xfId="2898" xr:uid="{00000000-0005-0000-0000-0000B3090000}"/>
    <cellStyle name="Input 119 2 2" xfId="4582" xr:uid="{00000000-0005-0000-0000-0000B4090000}"/>
    <cellStyle name="Input 119 2 2 2" xfId="8725" xr:uid="{C0A18F22-A8D2-48C4-BA77-4FD793178C93}"/>
    <cellStyle name="Input 119 2 2 2 2" xfId="8356" xr:uid="{0022E104-3533-4486-A2D0-289C163BA930}"/>
    <cellStyle name="Input 119 2 2 2 3" xfId="10230" xr:uid="{ED30691E-3C1B-4D25-88F6-D5C294061B83}"/>
    <cellStyle name="Input 119 2 2 3" xfId="8055" xr:uid="{5D8EA745-BA10-4916-9E6A-14A7231182DE}"/>
    <cellStyle name="Input 119 2 2 4" xfId="6526" xr:uid="{190C6462-ADC6-482D-855D-1296C97686B8}"/>
    <cellStyle name="Input 119 2 2 5" xfId="5656" xr:uid="{A15D6FE5-BE3C-49B0-B9F2-E22F10C3836C}"/>
    <cellStyle name="Input 119 2 3" xfId="4084" xr:uid="{00000000-0005-0000-0000-0000B5090000}"/>
    <cellStyle name="Input 119 2 3 2" xfId="7225" xr:uid="{9A1E92DD-3BF5-4CAD-8E93-32D45B7FA18A}"/>
    <cellStyle name="Input 119 2 3 3" xfId="9372" xr:uid="{FF3C549C-9468-4660-B51E-AD8BA1D4255A}"/>
    <cellStyle name="Input 119 2 4" xfId="5473" xr:uid="{78293C4A-777A-4017-91E9-80BD0456B512}"/>
    <cellStyle name="Input 119 2 5" xfId="6815" xr:uid="{ACB14DBA-D5F7-4C0C-AB60-AB8BDC8180D2}"/>
    <cellStyle name="Input 119 2 6" xfId="6925" xr:uid="{99E53BA3-5046-4495-B07F-123CF71C556F}"/>
    <cellStyle name="Input 119 2 7" xfId="9782" xr:uid="{2EA50BE1-440B-4AB9-9C0D-017173A44EE0}"/>
    <cellStyle name="Input 119 2 8" xfId="12224" xr:uid="{35BC1574-08B5-48A4-BCA2-4890D3FD0CBD}"/>
    <cellStyle name="Input 119 3" xfId="4193" xr:uid="{00000000-0005-0000-0000-0000B6090000}"/>
    <cellStyle name="Input 119 3 2" xfId="8496" xr:uid="{38C1CF6C-8B35-4398-8862-CC3819B106BE}"/>
    <cellStyle name="Input 119 3 2 2" xfId="7786" xr:uid="{C10A628E-38DA-4054-9535-10B171EB581C}"/>
    <cellStyle name="Input 119 3 2 3" xfId="10007" xr:uid="{5E61DBFF-3615-48B6-8660-3AEF27B7B98E}"/>
    <cellStyle name="Input 119 3 3" xfId="7823" xr:uid="{C9098E96-D9D5-434D-BB33-908E14423A66}"/>
    <cellStyle name="Input 119 3 4" xfId="7493" xr:uid="{9A9B6141-B36C-4857-A975-CE9870A343E3}"/>
    <cellStyle name="Input 119 3 5" xfId="8946" xr:uid="{D0060114-E845-4719-9C0A-505E0599CBAF}"/>
    <cellStyle name="Input 119 3 6" xfId="9799" xr:uid="{51FC8BA4-7E10-4911-9B81-333413338887}"/>
    <cellStyle name="Input 119 3 7" xfId="9777" xr:uid="{C481C604-0CDD-461F-913A-B74584CB3414}"/>
    <cellStyle name="Input 119 4" xfId="4006" xr:uid="{00000000-0005-0000-0000-0000B7090000}"/>
    <cellStyle name="Input 119 4 2" xfId="7590" xr:uid="{79DFDB08-F32F-4A3B-9B9F-2FB314454909}"/>
    <cellStyle name="Input 119 4 3" xfId="6372" xr:uid="{DC097C79-0E99-4A16-9CC9-75D4D3FBB557}"/>
    <cellStyle name="Input 119 5" xfId="4867" xr:uid="{00000000-0005-0000-0000-0000B8090000}"/>
    <cellStyle name="Input 119 6" xfId="8328" xr:uid="{639DC51F-26B8-4F53-A693-034D813C17EE}"/>
    <cellStyle name="Input 119 7" xfId="6808" xr:uid="{6CB5FB63-74EF-4D1D-82B8-E2427AA43871}"/>
    <cellStyle name="Input 119 8" xfId="8288" xr:uid="{8844C250-A2DC-4C76-A77E-B7E1C82B3278}"/>
    <cellStyle name="Input 119 9" xfId="6936" xr:uid="{000B7C2C-E029-46C0-B548-478AE88F7404}"/>
    <cellStyle name="Input 12" xfId="1318" xr:uid="{00000000-0005-0000-0000-0000B9090000}"/>
    <cellStyle name="Input 12 10" xfId="12225" xr:uid="{AC2FFFE5-F52C-49F7-BD50-CBFD18EF62B4}"/>
    <cellStyle name="Input 12 2" xfId="2899" xr:uid="{00000000-0005-0000-0000-0000BA090000}"/>
    <cellStyle name="Input 12 2 2" xfId="4583" xr:uid="{00000000-0005-0000-0000-0000BB090000}"/>
    <cellStyle name="Input 12 2 2 2" xfId="8726" xr:uid="{A3A5ABF4-F0BA-450A-BC3B-44A20D338836}"/>
    <cellStyle name="Input 12 2 2 2 2" xfId="8236" xr:uid="{F2E3C480-2EE7-47AD-AC7A-11338C43A5CB}"/>
    <cellStyle name="Input 12 2 2 2 3" xfId="10231" xr:uid="{30433B21-5D3E-4595-8384-0F14473BE829}"/>
    <cellStyle name="Input 12 2 2 3" xfId="8056" xr:uid="{588F2965-5F4F-422C-A84D-37F91ADBF765}"/>
    <cellStyle name="Input 12 2 2 4" xfId="7132" xr:uid="{562887B1-D8B6-4ACA-AB4B-C7202CD2AE2D}"/>
    <cellStyle name="Input 12 2 2 5" xfId="6459" xr:uid="{0CF5ECD1-443C-49D2-BBD8-6196E9841AAE}"/>
    <cellStyle name="Input 12 2 3" xfId="4483" xr:uid="{00000000-0005-0000-0000-0000BC090000}"/>
    <cellStyle name="Input 12 2 3 2" xfId="7648" xr:uid="{F5795E73-9ADE-441D-9467-1F86BCB42044}"/>
    <cellStyle name="Input 12 2 3 3" xfId="5996" xr:uid="{270C47C0-5C54-4B73-8905-B601F3A3FCA7}"/>
    <cellStyle name="Input 12 2 4" xfId="5474" xr:uid="{5B1A5A45-D329-4540-8928-C691185D08C6}"/>
    <cellStyle name="Input 12 2 5" xfId="6874" xr:uid="{1037BAB8-A016-479A-9A08-D4D0A10E5C5C}"/>
    <cellStyle name="Input 12 2 6" xfId="6732" xr:uid="{CCD6B5BA-A75C-4568-915A-F6FFF924CD4A}"/>
    <cellStyle name="Input 12 2 7" xfId="5963" xr:uid="{7FA85956-2D97-41C9-8DFD-D485B1B3C41C}"/>
    <cellStyle name="Input 12 2 8" xfId="12226" xr:uid="{DF4474D3-D2CB-4F11-9714-A3F5F8723802}"/>
    <cellStyle name="Input 12 3" xfId="4194" xr:uid="{00000000-0005-0000-0000-0000BD090000}"/>
    <cellStyle name="Input 12 3 2" xfId="8497" xr:uid="{55DBBD19-3D11-4540-8F54-D322A622746E}"/>
    <cellStyle name="Input 12 3 2 2" xfId="7690" xr:uid="{5B4E5BB4-27DF-467A-A9AF-560FCEE4DE17}"/>
    <cellStyle name="Input 12 3 2 3" xfId="10008" xr:uid="{FB6132C6-3B3E-4F52-95DA-7051F441D11B}"/>
    <cellStyle name="Input 12 3 3" xfId="7824" xr:uid="{EA3AC15C-100C-4623-87C1-C5CA63CC99CB}"/>
    <cellStyle name="Input 12 3 4" xfId="7078" xr:uid="{6A41E7A0-B383-4A2E-8EA3-54882E2AFC74}"/>
    <cellStyle name="Input 12 3 5" xfId="7366" xr:uid="{5BCE855F-00A4-4696-A933-4EFDA7259528}"/>
    <cellStyle name="Input 12 3 6" xfId="9829" xr:uid="{49A84155-0B7A-48CD-B17A-5BE0063D074C}"/>
    <cellStyle name="Input 12 3 7" xfId="6431" xr:uid="{0FC2AB50-3C42-45C1-8689-B683083AFD1D}"/>
    <cellStyle name="Input 12 4" xfId="4755" xr:uid="{00000000-0005-0000-0000-0000BE090000}"/>
    <cellStyle name="Input 12 4 2" xfId="6214" xr:uid="{395288CA-5B68-4BDD-9258-46412BD8AA30}"/>
    <cellStyle name="Input 12 4 3" xfId="5626" xr:uid="{28557D49-CD06-46D5-A541-82F4C9C7192D}"/>
    <cellStyle name="Input 12 5" xfId="4868" xr:uid="{00000000-0005-0000-0000-0000BF090000}"/>
    <cellStyle name="Input 12 6" xfId="6837" xr:uid="{3F145C53-DED9-48A0-9D48-5DB042E03483}"/>
    <cellStyle name="Input 12 7" xfId="9050" xr:uid="{0936496F-0BD9-46A6-A641-818261363E9C}"/>
    <cellStyle name="Input 12 8" xfId="6400" xr:uid="{78FE4802-8C03-4F61-A98B-D32449842301}"/>
    <cellStyle name="Input 12 9" xfId="8885" xr:uid="{A5E5E1C9-37FD-4C72-ADE1-AC71144342D9}"/>
    <cellStyle name="Input 120" xfId="1319" xr:uid="{00000000-0005-0000-0000-0000C0090000}"/>
    <cellStyle name="Input 120 10" xfId="12227" xr:uid="{357BA7A9-F03E-4D59-9642-B0D819DE5B51}"/>
    <cellStyle name="Input 120 2" xfId="2900" xr:uid="{00000000-0005-0000-0000-0000C1090000}"/>
    <cellStyle name="Input 120 2 2" xfId="4584" xr:uid="{00000000-0005-0000-0000-0000C2090000}"/>
    <cellStyle name="Input 120 2 2 2" xfId="8727" xr:uid="{E6AB9DEF-77C9-42DC-B126-64D1AC536183}"/>
    <cellStyle name="Input 120 2 2 2 2" xfId="6339" xr:uid="{82C82894-5ED2-4A3C-BFBC-8A868D2E3ED0}"/>
    <cellStyle name="Input 120 2 2 2 3" xfId="10232" xr:uid="{719C00A6-C2ED-44FB-8245-04D3926FD37A}"/>
    <cellStyle name="Input 120 2 2 3" xfId="8057" xr:uid="{04E7AC89-B70D-4CD9-8FAC-01C100A8FC17}"/>
    <cellStyle name="Input 120 2 2 4" xfId="7551" xr:uid="{6892E841-C075-40F0-9703-8479F4D1EC67}"/>
    <cellStyle name="Input 120 2 2 5" xfId="6036" xr:uid="{3C1DC62F-CD0C-4997-868B-88BF9FF5EE06}"/>
    <cellStyle name="Input 120 2 3" xfId="4083" xr:uid="{00000000-0005-0000-0000-0000C3090000}"/>
    <cellStyle name="Input 120 2 3 2" xfId="6264" xr:uid="{892A8548-3228-4744-AE5B-FE055770C936}"/>
    <cellStyle name="Input 120 2 3 3" xfId="6093" xr:uid="{EA602397-2BB4-434F-A624-F7891E1D7BFD}"/>
    <cellStyle name="Input 120 2 4" xfId="5475" xr:uid="{604D641D-3DA2-42AA-932E-D7536C6D023F}"/>
    <cellStyle name="Input 120 2 5" xfId="9087" xr:uid="{F1AC96EC-D7B8-4C4D-AD10-7BD34738D07B}"/>
    <cellStyle name="Input 120 2 6" xfId="9373" xr:uid="{3675A976-53B3-426B-8F21-DDA75CDAAF4F}"/>
    <cellStyle name="Input 120 2 7" xfId="7355" xr:uid="{0CFB50CC-D36F-47BB-A888-03D2C4EDE1C5}"/>
    <cellStyle name="Input 120 2 8" xfId="12228" xr:uid="{855E1880-9EB9-4449-ABE4-00EF17586760}"/>
    <cellStyle name="Input 120 3" xfId="4195" xr:uid="{00000000-0005-0000-0000-0000C4090000}"/>
    <cellStyle name="Input 120 3 2" xfId="8498" xr:uid="{B222A57A-3C71-44F7-B939-456E11961EAE}"/>
    <cellStyle name="Input 120 3 2 2" xfId="8210" xr:uid="{E3CD339B-A25D-4268-AF35-3906B252F16E}"/>
    <cellStyle name="Input 120 3 2 3" xfId="10009" xr:uid="{6CE66F1D-C770-4DD4-9181-62B2EB5FC37B}"/>
    <cellStyle name="Input 120 3 3" xfId="7825" xr:uid="{F9C48651-646B-4C73-9DB5-1C4F1A072E81}"/>
    <cellStyle name="Input 120 3 4" xfId="5691" xr:uid="{4521071B-16B0-4971-A4CF-B46A557FF16A}"/>
    <cellStyle name="Input 120 3 5" xfId="6962" xr:uid="{DEF48DA8-A520-4AD6-B890-005C9F6A1C79}"/>
    <cellStyle name="Input 120 3 6" xfId="8398" xr:uid="{2F69C903-1A3D-4201-8718-DCA0158C0C84}"/>
    <cellStyle name="Input 120 3 7" xfId="6984" xr:uid="{285054F5-2DE2-4040-9C5F-E7078492541F}"/>
    <cellStyle name="Input 120 4" xfId="4754" xr:uid="{00000000-0005-0000-0000-0000C5090000}"/>
    <cellStyle name="Input 120 4 2" xfId="5721" xr:uid="{CD1534B8-205A-43FD-A721-428A2EE47272}"/>
    <cellStyle name="Input 120 4 3" xfId="6413" xr:uid="{18C3D65A-D3C2-41F0-BF03-28A68AA10BEB}"/>
    <cellStyle name="Input 120 5" xfId="4869" xr:uid="{00000000-0005-0000-0000-0000C6090000}"/>
    <cellStyle name="Input 120 6" xfId="7425" xr:uid="{CA001F88-1428-4C43-B8B8-06CD716AB3A6}"/>
    <cellStyle name="Input 120 7" xfId="6637" xr:uid="{86EBD874-D8D8-4C83-A8E3-DCBAB6205621}"/>
    <cellStyle name="Input 120 8" xfId="9733" xr:uid="{96098AA9-B6DE-4E56-A1CB-14F913FC031D}"/>
    <cellStyle name="Input 120 9" xfId="9071" xr:uid="{C94F20D3-5678-401F-BBD6-EEB2B638D579}"/>
    <cellStyle name="Input 121" xfId="1320" xr:uid="{00000000-0005-0000-0000-0000C7090000}"/>
    <cellStyle name="Input 121 10" xfId="12229" xr:uid="{779313C9-7AC8-42AF-8CCB-3049E3513CF8}"/>
    <cellStyle name="Input 121 2" xfId="2901" xr:uid="{00000000-0005-0000-0000-0000C8090000}"/>
    <cellStyle name="Input 121 2 2" xfId="4585" xr:uid="{00000000-0005-0000-0000-0000C9090000}"/>
    <cellStyle name="Input 121 2 2 2" xfId="8728" xr:uid="{A0C70E45-6F92-4F08-9507-93DC51F4BB1F}"/>
    <cellStyle name="Input 121 2 2 2 2" xfId="7276" xr:uid="{BE49FD3A-2851-43FC-BEB8-DB02064E4222}"/>
    <cellStyle name="Input 121 2 2 2 3" xfId="10233" xr:uid="{5BD409D6-0CC8-4A7B-8C47-269561C62E31}"/>
    <cellStyle name="Input 121 2 2 3" xfId="8058" xr:uid="{56D4B97C-F02F-485B-9DD5-68FD35C551BF}"/>
    <cellStyle name="Input 121 2 2 4" xfId="6174" xr:uid="{A7DB2E4D-3D28-4099-8B58-A0FFE69DFCDE}"/>
    <cellStyle name="Input 121 2 2 5" xfId="6646" xr:uid="{A1A8A3C5-AD02-483B-B723-6B704AF43C82}"/>
    <cellStyle name="Input 121 2 3" xfId="4482" xr:uid="{00000000-0005-0000-0000-0000CA090000}"/>
    <cellStyle name="Input 121 2 3 2" xfId="7649" xr:uid="{3C794FFD-9A99-4C80-B966-553E55F89CDB}"/>
    <cellStyle name="Input 121 2 3 3" xfId="9691" xr:uid="{05F4BE95-EC30-4E9A-AC6B-6850E89F6BED}"/>
    <cellStyle name="Input 121 2 4" xfId="5476" xr:uid="{0CC0EA93-35AA-4BFE-AA83-E87FF8AB4C47}"/>
    <cellStyle name="Input 121 2 5" xfId="5907" xr:uid="{92D69B63-8FD1-4359-BE26-83C0B15AE8D2}"/>
    <cellStyle name="Input 121 2 6" xfId="6943" xr:uid="{36C28E7A-6382-41E8-9B63-037EA5E42B5D}"/>
    <cellStyle name="Input 121 2 7" xfId="5766" xr:uid="{EB1D6A80-FD94-420C-A3BE-08053F6B1CDD}"/>
    <cellStyle name="Input 121 2 8" xfId="12230" xr:uid="{23965A75-342F-44D8-9C70-F00D3DB0568D}"/>
    <cellStyle name="Input 121 3" xfId="4196" xr:uid="{00000000-0005-0000-0000-0000CB090000}"/>
    <cellStyle name="Input 121 3 2" xfId="8499" xr:uid="{6B0F93C8-DC34-4CBC-8915-8E03EA710C5D}"/>
    <cellStyle name="Input 121 3 2 2" xfId="7691" xr:uid="{46718043-8BAC-46E9-9D1C-7736E64E91AF}"/>
    <cellStyle name="Input 121 3 2 3" xfId="10010" xr:uid="{22B2A8C9-70D5-4FE3-BB2D-6B595C167B0C}"/>
    <cellStyle name="Input 121 3 3" xfId="7826" xr:uid="{3667D320-2506-4777-8596-F14970404091}"/>
    <cellStyle name="Input 121 3 4" xfId="6120" xr:uid="{947E1694-710C-43FF-9AEA-3E5902C7B890}"/>
    <cellStyle name="Input 121 3 5" xfId="8854" xr:uid="{C2917BEC-3C01-4AA7-B0F5-CF70B203C607}"/>
    <cellStyle name="Input 121 3 6" xfId="9316" xr:uid="{9F90BCD5-14A7-477B-BF6F-80462EDEB878}"/>
    <cellStyle name="Input 121 3 7" xfId="8393" xr:uid="{490CCAD6-188D-4BB7-A552-2546E5D5E4B1}"/>
    <cellStyle name="Input 121 4" xfId="4338" xr:uid="{00000000-0005-0000-0000-0000CC090000}"/>
    <cellStyle name="Input 121 4 2" xfId="7173" xr:uid="{60EA73F6-5EE2-44C1-B5BC-B35FAFC328CB}"/>
    <cellStyle name="Input 121 4 3" xfId="9843" xr:uid="{DFBDB761-941A-4925-AAA2-8780F3AF49AC}"/>
    <cellStyle name="Input 121 5" xfId="4870" xr:uid="{00000000-0005-0000-0000-0000CD090000}"/>
    <cellStyle name="Input 121 6" xfId="6057" xr:uid="{9D81AC68-B764-4CA0-9873-8F96BCF2A369}"/>
    <cellStyle name="Input 121 7" xfId="9237" xr:uid="{88557B0B-CF68-4F6C-9A61-C8B3E640F23F}"/>
    <cellStyle name="Input 121 8" xfId="9052" xr:uid="{9D97A8BA-082B-41C6-8839-C06A403A9D3F}"/>
    <cellStyle name="Input 121 9" xfId="5676" xr:uid="{1B88B7D0-0E7E-4D5F-8961-D096734C7A45}"/>
    <cellStyle name="Input 122" xfId="1321" xr:uid="{00000000-0005-0000-0000-0000CE090000}"/>
    <cellStyle name="Input 122 10" xfId="12231" xr:uid="{F20244CA-D259-4BD4-A9F3-25388C5E4783}"/>
    <cellStyle name="Input 122 2" xfId="2902" xr:uid="{00000000-0005-0000-0000-0000CF090000}"/>
    <cellStyle name="Input 122 2 2" xfId="4586" xr:uid="{00000000-0005-0000-0000-0000D0090000}"/>
    <cellStyle name="Input 122 2 2 2" xfId="8729" xr:uid="{CF3C6BAD-6F5D-4C8E-9D7A-5237C8A07EEA}"/>
    <cellStyle name="Input 122 2 2 2 2" xfId="8357" xr:uid="{FC0D40DE-CF7D-4637-8CC1-EAA02799A180}"/>
    <cellStyle name="Input 122 2 2 2 3" xfId="10234" xr:uid="{9AC7865E-6400-4EA4-9FB2-EE192A94DEF8}"/>
    <cellStyle name="Input 122 2 2 3" xfId="8059" xr:uid="{A29E27D9-F0AF-4081-9654-7F3D18468B47}"/>
    <cellStyle name="Input 122 2 2 4" xfId="6527" xr:uid="{DDA50239-13C1-4494-92EC-B8E8A93F177C}"/>
    <cellStyle name="Input 122 2 2 5" xfId="5879" xr:uid="{486A5814-00EA-4014-9510-B33AA4E57F16}"/>
    <cellStyle name="Input 122 2 3" xfId="4082" xr:uid="{00000000-0005-0000-0000-0000D1090000}"/>
    <cellStyle name="Input 122 2 3 2" xfId="7226" xr:uid="{9892D726-2A57-4D9B-B135-D4276822CAB6}"/>
    <cellStyle name="Input 122 2 3 3" xfId="8306" xr:uid="{82C7F57E-800D-4ED5-B383-8D1CD8AD4163}"/>
    <cellStyle name="Input 122 2 4" xfId="5477" xr:uid="{4C79E884-4982-46F5-B0FF-C37E52AEBDAC}"/>
    <cellStyle name="Input 122 2 5" xfId="8908" xr:uid="{0B93CB0D-8C89-4478-9A65-D40524DE5201}"/>
    <cellStyle name="Input 122 2 6" xfId="9591" xr:uid="{4C03C8C7-89A7-4D24-AF66-F91F2ED831E3}"/>
    <cellStyle name="Input 122 2 7" xfId="7311" xr:uid="{403D8A3C-5C62-474E-B1A5-FAAB9D1B4B18}"/>
    <cellStyle name="Input 122 2 8" xfId="12232" xr:uid="{19747731-4853-4890-938E-4F970BEEE7AD}"/>
    <cellStyle name="Input 122 3" xfId="4197" xr:uid="{00000000-0005-0000-0000-0000D2090000}"/>
    <cellStyle name="Input 122 3 2" xfId="8500" xr:uid="{BE5C24E9-E906-4B57-9F97-4F83558F3225}"/>
    <cellStyle name="Input 122 3 2 2" xfId="6295" xr:uid="{57D674F0-36F2-40C8-9C21-19969D47446F}"/>
    <cellStyle name="Input 122 3 2 3" xfId="10011" xr:uid="{F4637428-0534-4B9B-AAC3-F2EDADC09573}"/>
    <cellStyle name="Input 122 3 3" xfId="7827" xr:uid="{1B761079-6920-42BF-94B8-07B621DE29FC}"/>
    <cellStyle name="Input 122 3 4" xfId="7494" xr:uid="{D77AC061-BEF1-4C15-8C7F-DCB66B1BC0D3}"/>
    <cellStyle name="Input 122 3 5" xfId="9224" xr:uid="{E582567C-50E7-4E3C-BDBE-F678662EDA5C}"/>
    <cellStyle name="Input 122 3 6" xfId="5960" xr:uid="{FC6F7EED-8CB8-4303-92CD-5FE2D5510C85}"/>
    <cellStyle name="Input 122 3 7" xfId="6461" xr:uid="{DB87EE43-F6AA-47E6-A5B6-E2370EB9ADF7}"/>
    <cellStyle name="Input 122 4" xfId="4005" xr:uid="{00000000-0005-0000-0000-0000D3090000}"/>
    <cellStyle name="Input 122 4 2" xfId="6549" xr:uid="{8DBC86F7-2212-4707-B42A-1846576FADC0}"/>
    <cellStyle name="Input 122 4 3" xfId="9553" xr:uid="{6761637F-DC1C-4F4D-A9AD-0CFB7A180D32}"/>
    <cellStyle name="Input 122 5" xfId="4871" xr:uid="{00000000-0005-0000-0000-0000D4090000}"/>
    <cellStyle name="Input 122 6" xfId="6419" xr:uid="{4ACF4B3A-9812-495C-9AF1-2D8A2E4066CD}"/>
    <cellStyle name="Input 122 7" xfId="9019" xr:uid="{25408CDE-3E51-4E03-948E-CFDFAB4C19C5}"/>
    <cellStyle name="Input 122 8" xfId="9166" xr:uid="{D62D3C96-04A6-45D0-848E-D2ACAE862DEB}"/>
    <cellStyle name="Input 122 9" xfId="6992" xr:uid="{2A36907F-7A5F-4823-A2D5-A524A5FF32F6}"/>
    <cellStyle name="Input 123" xfId="1322" xr:uid="{00000000-0005-0000-0000-0000D5090000}"/>
    <cellStyle name="Input 123 10" xfId="12233" xr:uid="{3E44EFA0-6D69-40C4-9ED1-A3E8CB1BFBAB}"/>
    <cellStyle name="Input 123 2" xfId="2903" xr:uid="{00000000-0005-0000-0000-0000D6090000}"/>
    <cellStyle name="Input 123 2 2" xfId="4587" xr:uid="{00000000-0005-0000-0000-0000D7090000}"/>
    <cellStyle name="Input 123 2 2 2" xfId="8730" xr:uid="{4BE9031F-29DC-4E28-A768-51B6900F00C4}"/>
    <cellStyle name="Input 123 2 2 2 2" xfId="8237" xr:uid="{9DE16A05-A13B-4C47-8F0B-D31AC8725ECC}"/>
    <cellStyle name="Input 123 2 2 2 3" xfId="10235" xr:uid="{64C93CEB-2B22-45D2-A33C-5017080826C6}"/>
    <cellStyle name="Input 123 2 2 3" xfId="8060" xr:uid="{DF8B1900-782F-4D93-9627-D2E4DEAB92A0}"/>
    <cellStyle name="Input 123 2 2 4" xfId="7133" xr:uid="{0CB36F6D-E7DE-4254-B8EE-300665AFDE15}"/>
    <cellStyle name="Input 123 2 2 5" xfId="9505" xr:uid="{45E6477F-4C5A-4158-B0D4-C01F3A524A07}"/>
    <cellStyle name="Input 123 2 3" xfId="4481" xr:uid="{00000000-0005-0000-0000-0000D8090000}"/>
    <cellStyle name="Input 123 2 3 2" xfId="5750" xr:uid="{F712488F-2988-4AC5-939C-A365B37DE99D}"/>
    <cellStyle name="Input 123 2 3 3" xfId="5951" xr:uid="{2BFC570A-9FA1-4637-AAF8-7C2337A6368F}"/>
    <cellStyle name="Input 123 2 4" xfId="5478" xr:uid="{D16E070A-69B4-49C1-BE76-5BF58A3F0D1F}"/>
    <cellStyle name="Input 123 2 5" xfId="6662" xr:uid="{65050099-220E-4AA3-ABA2-7E9321DF5499}"/>
    <cellStyle name="Input 123 2 6" xfId="6952" xr:uid="{F2E9B39C-192A-4218-AB18-1A994BC94381}"/>
    <cellStyle name="Input 123 2 7" xfId="6022" xr:uid="{DC2D9806-BE77-4CC3-92E3-21ADAE2A9FB2}"/>
    <cellStyle name="Input 123 2 8" xfId="12234" xr:uid="{96219FBD-09F6-4FC8-AD49-1FAAEA5839E1}"/>
    <cellStyle name="Input 123 3" xfId="4198" xr:uid="{00000000-0005-0000-0000-0000D9090000}"/>
    <cellStyle name="Input 123 3 2" xfId="8501" xr:uid="{D974C890-0C18-4C7D-8634-10172936F8CA}"/>
    <cellStyle name="Input 123 3 2 2" xfId="5773" xr:uid="{467A7EF6-5E54-447A-AF6B-FF6CB2BF3073}"/>
    <cellStyle name="Input 123 3 2 3" xfId="10012" xr:uid="{5B98BE71-6806-4EA9-8314-A4169D1F4588}"/>
    <cellStyle name="Input 123 3 3" xfId="7828" xr:uid="{AC0EE72C-06C2-4B79-B864-7575BE845630}"/>
    <cellStyle name="Input 123 3 4" xfId="7079" xr:uid="{F6FBDDE2-94A8-45F6-B60B-E6CC06926258}"/>
    <cellStyle name="Input 123 3 5" xfId="9037" xr:uid="{5E50CC11-3BA2-4A46-99DE-5900EE78AEF6}"/>
    <cellStyle name="Input 123 3 6" xfId="6382" xr:uid="{4CCBF9D4-5A46-4927-91B4-D574568D701E}"/>
    <cellStyle name="Input 123 3 7" xfId="9442" xr:uid="{159D2DC2-2C3A-48F4-B544-B1ADED0FB527}"/>
    <cellStyle name="Input 123 4" xfId="4753" xr:uid="{00000000-0005-0000-0000-0000DA090000}"/>
    <cellStyle name="Input 123 4 2" xfId="6215" xr:uid="{C0308151-9C3E-4693-958A-9BF61CF2C5CA}"/>
    <cellStyle name="Input 123 4 3" xfId="5679" xr:uid="{2A97E7C3-8AE3-4757-B70F-0C53723A8758}"/>
    <cellStyle name="Input 123 5" xfId="4872" xr:uid="{00000000-0005-0000-0000-0000DB090000}"/>
    <cellStyle name="Input 123 6" xfId="8392" xr:uid="{4B403EB8-8B56-4894-8AD4-C88384340A83}"/>
    <cellStyle name="Input 123 7" xfId="8870" xr:uid="{A97A4AFC-8E9E-41FE-970F-516CC13622D9}"/>
    <cellStyle name="Input 123 8" xfId="9149" xr:uid="{BB85063B-240C-4A2C-BB98-4E3E6DE78E5E}"/>
    <cellStyle name="Input 123 9" xfId="9751" xr:uid="{56891677-F201-40CB-A6E1-680405D2D462}"/>
    <cellStyle name="Input 124" xfId="1323" xr:uid="{00000000-0005-0000-0000-0000DC090000}"/>
    <cellStyle name="Input 124 10" xfId="12235" xr:uid="{01FA64D7-74BD-47F2-8306-E4138966EAA1}"/>
    <cellStyle name="Input 124 2" xfId="2904" xr:uid="{00000000-0005-0000-0000-0000DD090000}"/>
    <cellStyle name="Input 124 2 2" xfId="4588" xr:uid="{00000000-0005-0000-0000-0000DE090000}"/>
    <cellStyle name="Input 124 2 2 2" xfId="8731" xr:uid="{DED0A9CE-FFFB-40B4-990A-FC7FB6645421}"/>
    <cellStyle name="Input 124 2 2 2 2" xfId="6340" xr:uid="{C8C4430C-F20C-469C-8CE9-C0BEC0FE1CA1}"/>
    <cellStyle name="Input 124 2 2 2 3" xfId="10236" xr:uid="{C43ED529-9B63-46FC-9293-B7337B31988A}"/>
    <cellStyle name="Input 124 2 2 3" xfId="8061" xr:uid="{BDB8428B-54B2-4F9F-AB21-D7CD37EF4242}"/>
    <cellStyle name="Input 124 2 2 4" xfId="7552" xr:uid="{396299C0-BFDD-488E-A2E2-E63DE22AA64A}"/>
    <cellStyle name="Input 124 2 2 5" xfId="9415" xr:uid="{4544C2D5-C01E-4EC5-BC1A-11070DB6FCE7}"/>
    <cellStyle name="Input 124 2 3" xfId="4081" xr:uid="{00000000-0005-0000-0000-0000DF090000}"/>
    <cellStyle name="Input 124 2 3 2" xfId="6265" xr:uid="{3E12CC8D-871E-4860-849B-D6F91AFD1473}"/>
    <cellStyle name="Input 124 2 3 3" xfId="7352" xr:uid="{D16F2A22-92F5-488E-B7C0-59C6117E53CD}"/>
    <cellStyle name="Input 124 2 4" xfId="5479" xr:uid="{30DF5708-6F4C-42A8-A811-68C6AC31F46A}"/>
    <cellStyle name="Input 124 2 5" xfId="7390" xr:uid="{AEBAD01D-A13F-41C5-80D6-58EF21B6C60B}"/>
    <cellStyle name="Input 124 2 6" xfId="9503" xr:uid="{6E2F6742-8847-4FF1-8EE3-C96D4AE94971}"/>
    <cellStyle name="Input 124 2 7" xfId="9574" xr:uid="{150290E2-7310-4090-B240-AE7CA2429510}"/>
    <cellStyle name="Input 124 2 8" xfId="12236" xr:uid="{07BF2FD1-4013-4C0F-9EDA-BC0E5FDE3666}"/>
    <cellStyle name="Input 124 3" xfId="4199" xr:uid="{00000000-0005-0000-0000-0000E0090000}"/>
    <cellStyle name="Input 124 3 2" xfId="8502" xr:uid="{272B60F6-7EED-4F67-AF6B-D5A4D78CC6E4}"/>
    <cellStyle name="Input 124 3 2 2" xfId="7787" xr:uid="{A01C4A30-EB8C-4673-A7CE-67A72E3E180A}"/>
    <cellStyle name="Input 124 3 2 3" xfId="10013" xr:uid="{BDA941A0-7370-4150-9CDC-3357071A1D20}"/>
    <cellStyle name="Input 124 3 3" xfId="7829" xr:uid="{74646B8C-1D16-4A6B-91AC-25FF0F24D62E}"/>
    <cellStyle name="Input 124 3 4" xfId="5692" xr:uid="{DD1397EB-9721-423E-8841-F68F5DC1895C}"/>
    <cellStyle name="Input 124 3 5" xfId="5825" xr:uid="{16658E37-0E9E-4816-A0FA-A4E4BD6886BA}"/>
    <cellStyle name="Input 124 3 6" xfId="7333" xr:uid="{B5603273-C976-4F15-AABA-B99660F4C025}"/>
    <cellStyle name="Input 124 3 7" xfId="7454" xr:uid="{4ACC552A-5FD8-47B2-A22C-FF592F00DCDA}"/>
    <cellStyle name="Input 124 4" xfId="4752" xr:uid="{00000000-0005-0000-0000-0000E1090000}"/>
    <cellStyle name="Input 124 4 2" xfId="7591" xr:uid="{64084EB3-C408-44D4-8A3E-B78249B7BB8F}"/>
    <cellStyle name="Input 124 4 3" xfId="9143" xr:uid="{956D82B7-2149-4638-98C1-83A35001442E}"/>
    <cellStyle name="Input 124 5" xfId="4873" xr:uid="{00000000-0005-0000-0000-0000E2090000}"/>
    <cellStyle name="Input 124 6" xfId="7424" xr:uid="{8B9AE8DC-3243-4454-BE54-FED840DC6170}"/>
    <cellStyle name="Input 124 7" xfId="5881" xr:uid="{CB41CF53-73B0-4B12-8936-CAF217598756}"/>
    <cellStyle name="Input 124 8" xfId="9083" xr:uid="{D909B20E-F60D-40DC-84AE-D15AE70EB616}"/>
    <cellStyle name="Input 124 9" xfId="5875" xr:uid="{18C37A24-B697-4EDF-94A7-D62B6CFD5615}"/>
    <cellStyle name="Input 125" xfId="1324" xr:uid="{00000000-0005-0000-0000-0000E3090000}"/>
    <cellStyle name="Input 125 10" xfId="12237" xr:uid="{96B6FA78-E68F-445D-9D89-69418A7BEAD3}"/>
    <cellStyle name="Input 125 2" xfId="2905" xr:uid="{00000000-0005-0000-0000-0000E4090000}"/>
    <cellStyle name="Input 125 2 2" xfId="4589" xr:uid="{00000000-0005-0000-0000-0000E5090000}"/>
    <cellStyle name="Input 125 2 2 2" xfId="8732" xr:uid="{496FB0AE-06CF-425D-8C07-D91CEB1BC03B}"/>
    <cellStyle name="Input 125 2 2 2 2" xfId="7277" xr:uid="{3A8B682B-7372-4BF6-945E-087CFB509C8B}"/>
    <cellStyle name="Input 125 2 2 2 3" xfId="10237" xr:uid="{BE0BC7A6-BAD9-4C4B-985C-B9AFFA762621}"/>
    <cellStyle name="Input 125 2 2 3" xfId="8062" xr:uid="{38E770B0-CA5F-4A84-9685-ECE81C31160B}"/>
    <cellStyle name="Input 125 2 2 4" xfId="6175" xr:uid="{A2D59579-6ACF-4420-8852-484C712048FA}"/>
    <cellStyle name="Input 125 2 2 5" xfId="9783" xr:uid="{AC061BAD-679A-44C9-92F9-F5EEDBED9907}"/>
    <cellStyle name="Input 125 2 3" xfId="4480" xr:uid="{00000000-0005-0000-0000-0000E6090000}"/>
    <cellStyle name="Input 125 2 3 2" xfId="6570" xr:uid="{1795EF1D-CE0D-417B-B0C2-9CE821E303BC}"/>
    <cellStyle name="Input 125 2 3 3" xfId="9513" xr:uid="{8732B50E-3A99-4E26-97F6-69E5A15C2CA0}"/>
    <cellStyle name="Input 125 2 4" xfId="5480" xr:uid="{CE687FFB-7577-4E5B-82E2-71772B43478E}"/>
    <cellStyle name="Input 125 2 5" xfId="6661" xr:uid="{FC1B1D11-D69B-40EE-92E4-ABB31E33EFF3}"/>
    <cellStyle name="Input 125 2 6" xfId="7326" xr:uid="{A70B9B0F-4F58-43A4-9FA2-583AD6D4BB6F}"/>
    <cellStyle name="Input 125 2 7" xfId="9485" xr:uid="{680E8DFF-ACF5-4388-9DBA-B719777F88E6}"/>
    <cellStyle name="Input 125 2 8" xfId="12238" xr:uid="{662C133D-FF1D-4C4C-96C3-7BAF3483A9BF}"/>
    <cellStyle name="Input 125 3" xfId="4200" xr:uid="{00000000-0005-0000-0000-0000E7090000}"/>
    <cellStyle name="Input 125 3 2" xfId="8503" xr:uid="{685C04A1-9F32-42EB-B901-924ED66745EA}"/>
    <cellStyle name="Input 125 3 2 2" xfId="6591" xr:uid="{1635D415-5437-473F-AE6D-97BE4F5528A8}"/>
    <cellStyle name="Input 125 3 2 3" xfId="10014" xr:uid="{D36974F9-8B69-4CDD-893B-6E0C18E7C55E}"/>
    <cellStyle name="Input 125 3 3" xfId="7830" xr:uid="{B1E182F5-C319-4F88-9969-882F6FD0F4FA}"/>
    <cellStyle name="Input 125 3 4" xfId="6121" xr:uid="{D4A62E4E-AE14-4185-A6CF-4374B2D9470C}"/>
    <cellStyle name="Input 125 3 5" xfId="9123" xr:uid="{A1F5DE87-E053-4108-88A2-B7D73A0165CC}"/>
    <cellStyle name="Input 125 3 6" xfId="7071" xr:uid="{4B8511F9-934F-45A3-B017-725EE82790EE}"/>
    <cellStyle name="Input 125 3 7" xfId="7036" xr:uid="{001AD3CF-8F5E-4F76-AA1E-49712282F0D6}"/>
    <cellStyle name="Input 125 4" xfId="4337" xr:uid="{00000000-0005-0000-0000-0000E8090000}"/>
    <cellStyle name="Input 125 4 2" xfId="7174" xr:uid="{C851D057-FB48-4D70-BB5B-EDBBD8A38015}"/>
    <cellStyle name="Input 125 4 3" xfId="6844" xr:uid="{F33F8526-2094-4D2F-8B84-B2592017FAB3}"/>
    <cellStyle name="Input 125 5" xfId="4874" xr:uid="{00000000-0005-0000-0000-0000E9090000}"/>
    <cellStyle name="Input 125 6" xfId="7007" xr:uid="{13FFD4E2-EAB1-403A-ADCF-1C1C2B96D27D}"/>
    <cellStyle name="Input 125 7" xfId="6955" xr:uid="{44015933-FA9A-4299-B232-CB5111FA0437}"/>
    <cellStyle name="Input 125 8" xfId="7621" xr:uid="{BFD3242A-E694-4FEB-9296-A79990C781A0}"/>
    <cellStyle name="Input 125 9" xfId="5933" xr:uid="{1963B743-C57B-473C-AD76-9FE793790E51}"/>
    <cellStyle name="Input 126" xfId="1325" xr:uid="{00000000-0005-0000-0000-0000EA090000}"/>
    <cellStyle name="Input 126 10" xfId="12239" xr:uid="{4167CB31-9A4D-42C7-A1D4-B1C3F28B4866}"/>
    <cellStyle name="Input 126 2" xfId="2906" xr:uid="{00000000-0005-0000-0000-0000EB090000}"/>
    <cellStyle name="Input 126 2 2" xfId="4590" xr:uid="{00000000-0005-0000-0000-0000EC090000}"/>
    <cellStyle name="Input 126 2 2 2" xfId="8733" xr:uid="{2BFE72FB-DA6D-4F8D-960E-7FA14D3A9BBC}"/>
    <cellStyle name="Input 126 2 2 2 2" xfId="8358" xr:uid="{23C3B426-A051-4360-AE29-7F921D5642EF}"/>
    <cellStyle name="Input 126 2 2 2 3" xfId="10238" xr:uid="{8EA71F48-C7A8-4FBB-8A4E-40432FE2789C}"/>
    <cellStyle name="Input 126 2 2 3" xfId="8063" xr:uid="{1ED052F7-4D7C-4B25-8ADE-2556B219EC48}"/>
    <cellStyle name="Input 126 2 2 4" xfId="6528" xr:uid="{F550CBD1-D980-4272-8FEA-47380558E539}"/>
    <cellStyle name="Input 126 2 2 5" xfId="7439" xr:uid="{FD627460-9122-43DB-A9A1-AA0AE6616C2D}"/>
    <cellStyle name="Input 126 2 3" xfId="4080" xr:uid="{00000000-0005-0000-0000-0000ED090000}"/>
    <cellStyle name="Input 126 2 3 2" xfId="7227" xr:uid="{2F50D775-9AC6-40C9-8269-885926D577E1}"/>
    <cellStyle name="Input 126 2 3 3" xfId="9153" xr:uid="{86F86F69-E3F2-420F-89E4-434441F3FD90}"/>
    <cellStyle name="Input 126 2 4" xfId="5481" xr:uid="{CC6DF60F-06B8-44C3-BC93-F3EB4B44868F}"/>
    <cellStyle name="Input 126 2 5" xfId="6977" xr:uid="{1042489B-79F2-4820-A704-0AAE1542D53F}"/>
    <cellStyle name="Input 126 2 6" xfId="9517" xr:uid="{6C485B00-55C4-46B5-87BE-717E2FCB3EAD}"/>
    <cellStyle name="Input 126 2 7" xfId="9806" xr:uid="{C606A360-5AB0-4BA1-B7E1-E799E6BD8503}"/>
    <cellStyle name="Input 126 2 8" xfId="12240" xr:uid="{A878DF1B-FAFA-460F-9376-EF4FE36E16BC}"/>
    <cellStyle name="Input 126 3" xfId="4201" xr:uid="{00000000-0005-0000-0000-0000EE090000}"/>
    <cellStyle name="Input 126 3 2" xfId="8504" xr:uid="{07525637-328C-4402-9992-610EA2BE0858}"/>
    <cellStyle name="Input 126 3 2 2" xfId="8211" xr:uid="{7D60F91E-09D6-43A9-8CF6-ADB69505DC6A}"/>
    <cellStyle name="Input 126 3 2 3" xfId="10015" xr:uid="{BDD03133-D3CC-4E46-9F0B-9FB1ADCA4EAC}"/>
    <cellStyle name="Input 126 3 3" xfId="7831" xr:uid="{B0211043-D518-4ABD-B206-E3009B1BBA1E}"/>
    <cellStyle name="Input 126 3 4" xfId="7495" xr:uid="{7AEE2DBE-0671-44C8-A2E3-7EA5027A6C6C}"/>
    <cellStyle name="Input 126 3 5" xfId="8947" xr:uid="{3B4826EF-BD76-4864-8D03-AD83B66514BF}"/>
    <cellStyle name="Input 126 3 6" xfId="9063" xr:uid="{2FB15C4F-DCF7-47E1-8761-24578D75B0DB}"/>
    <cellStyle name="Input 126 3 7" xfId="7457" xr:uid="{76E667F0-9621-46D0-A492-D79FB301E2D0}"/>
    <cellStyle name="Input 126 4" xfId="4004" xr:uid="{00000000-0005-0000-0000-0000EF090000}"/>
    <cellStyle name="Input 126 4 2" xfId="7592" xr:uid="{00F4E304-8B9E-4FC8-8AEF-C559A22F4144}"/>
    <cellStyle name="Input 126 4 3" xfId="9678" xr:uid="{9005F900-6171-4193-8B29-A69BEAFE7591}"/>
    <cellStyle name="Input 126 5" xfId="4875" xr:uid="{00000000-0005-0000-0000-0000F0090000}"/>
    <cellStyle name="Input 126 6" xfId="5984" xr:uid="{885CE5F7-4345-43ED-9746-1138E252C425}"/>
    <cellStyle name="Input 126 7" xfId="9197" xr:uid="{3F00AE92-82E2-4DD5-BF33-8D788E5DE838}"/>
    <cellStyle name="Input 126 8" xfId="9239" xr:uid="{4DC91E6C-33A1-4651-B574-E9F572087107}"/>
    <cellStyle name="Input 126 9" xfId="6979" xr:uid="{F03A73D8-BB88-44DF-87F5-70DE473964F2}"/>
    <cellStyle name="Input 127" xfId="1326" xr:uid="{00000000-0005-0000-0000-0000F1090000}"/>
    <cellStyle name="Input 127 10" xfId="12241" xr:uid="{EE7AD947-B427-42BF-A0E5-5177CCD1AFF6}"/>
    <cellStyle name="Input 127 2" xfId="2907" xr:uid="{00000000-0005-0000-0000-0000F2090000}"/>
    <cellStyle name="Input 127 2 2" xfId="4591" xr:uid="{00000000-0005-0000-0000-0000F3090000}"/>
    <cellStyle name="Input 127 2 2 2" xfId="8734" xr:uid="{BA497354-27F4-483E-948C-AB7E30398BDD}"/>
    <cellStyle name="Input 127 2 2 2 2" xfId="8238" xr:uid="{D377A752-4453-483A-A4C5-D68157909057}"/>
    <cellStyle name="Input 127 2 2 2 3" xfId="10239" xr:uid="{C472CB03-285F-4AC9-9B1D-7741830C0D49}"/>
    <cellStyle name="Input 127 2 2 3" xfId="8064" xr:uid="{7EB090A2-3128-46DE-AF84-E41C2C7612B1}"/>
    <cellStyle name="Input 127 2 2 4" xfId="7134" xr:uid="{FA419A45-9869-435E-AA2F-387B3D5FF0F5}"/>
    <cellStyle name="Input 127 2 2 5" xfId="9638" xr:uid="{8AAD9119-A6C8-4840-94FF-B875AB0EF72E}"/>
    <cellStyle name="Input 127 2 3" xfId="4479" xr:uid="{00000000-0005-0000-0000-0000F4090000}"/>
    <cellStyle name="Input 127 2 3 2" xfId="7650" xr:uid="{2D72236B-ACF7-4D69-B312-E6A1C5473DE6}"/>
    <cellStyle name="Input 127 2 3 3" xfId="9795" xr:uid="{3BCEEEBD-BDAD-4ACD-81A0-E0F2F40F1FD6}"/>
    <cellStyle name="Input 127 2 4" xfId="5482" xr:uid="{4AB9D951-83B4-46BF-ADD9-8C62CC28506F}"/>
    <cellStyle name="Input 127 2 5" xfId="6873" xr:uid="{E3E522F7-BEFB-47DB-A150-FF29F2CBFBBA}"/>
    <cellStyle name="Input 127 2 6" xfId="8918" xr:uid="{08220785-AFF8-4918-A054-5A653ADE1755}"/>
    <cellStyle name="Input 127 2 7" xfId="9566" xr:uid="{8D38494F-8E82-4B49-BEED-402CA4974B93}"/>
    <cellStyle name="Input 127 2 8" xfId="12242" xr:uid="{BF234BB4-9577-48D0-B61C-67FBEFCE2A1E}"/>
    <cellStyle name="Input 127 3" xfId="4202" xr:uid="{00000000-0005-0000-0000-0000F5090000}"/>
    <cellStyle name="Input 127 3 2" xfId="8505" xr:uid="{FE284500-4E93-4568-B9F7-893A93B32599}"/>
    <cellStyle name="Input 127 3 2 2" xfId="7692" xr:uid="{FFACFD12-68C5-485F-9BFC-064E962E6886}"/>
    <cellStyle name="Input 127 3 2 3" xfId="10016" xr:uid="{61030710-48FE-4DFD-9651-2D17F3394276}"/>
    <cellStyle name="Input 127 3 3" xfId="7832" xr:uid="{FB239A6E-9488-4D94-8DF5-CEE44DC73AC4}"/>
    <cellStyle name="Input 127 3 4" xfId="7080" xr:uid="{81BB43B9-5B34-4EB8-9573-EC3A00DA16F7}"/>
    <cellStyle name="Input 127 3 5" xfId="6429" xr:uid="{D76F728F-4D3F-43B2-85F5-B098458AF0E2}"/>
    <cellStyle name="Input 127 3 6" xfId="7312" xr:uid="{A6C08C64-E31C-4AD9-AE35-3A08960274C3}"/>
    <cellStyle name="Input 127 3 7" xfId="7042" xr:uid="{51606731-CCD9-4F7A-8363-DF91ECAA6F82}"/>
    <cellStyle name="Input 127 4" xfId="4751" xr:uid="{00000000-0005-0000-0000-0000F6090000}"/>
    <cellStyle name="Input 127 4 2" xfId="6216" xr:uid="{7567F683-B34F-414C-9E61-B00FCFDA5ABF}"/>
    <cellStyle name="Input 127 4 3" xfId="9439" xr:uid="{0EB4C32D-2AEF-41EA-B0AA-7C599B33F81B}"/>
    <cellStyle name="Input 127 5" xfId="4876" xr:uid="{00000000-0005-0000-0000-0000F7090000}"/>
    <cellStyle name="Input 127 6" xfId="5865" xr:uid="{E33E2E55-7663-4887-BDC3-E284D42E11E4}"/>
    <cellStyle name="Input 127 7" xfId="6849" xr:uid="{66896409-F705-4259-8034-CAF8BE7BEDFE}"/>
    <cellStyle name="Input 127 8" xfId="7019" xr:uid="{98188C9D-D692-403E-8D4C-22E4EA945441}"/>
    <cellStyle name="Input 127 9" xfId="6902" xr:uid="{1C5D31B2-0310-4F1B-A0DA-1AE34A5A3C9B}"/>
    <cellStyle name="Input 128" xfId="1327" xr:uid="{00000000-0005-0000-0000-0000F8090000}"/>
    <cellStyle name="Input 128 10" xfId="12243" xr:uid="{AEDE4EA1-DDB5-4B44-9F63-660B9FF4E728}"/>
    <cellStyle name="Input 128 2" xfId="2908" xr:uid="{00000000-0005-0000-0000-0000F9090000}"/>
    <cellStyle name="Input 128 2 2" xfId="4592" xr:uid="{00000000-0005-0000-0000-0000FA090000}"/>
    <cellStyle name="Input 128 2 2 2" xfId="8735" xr:uid="{7E5FBD67-1CF6-42EB-87E3-D01BF9566264}"/>
    <cellStyle name="Input 128 2 2 2 2" xfId="6341" xr:uid="{485E4FF9-2E48-47D1-B831-CBDE8F96F340}"/>
    <cellStyle name="Input 128 2 2 2 3" xfId="10240" xr:uid="{733C9BF1-B881-4147-BB37-74A9B40AC2DC}"/>
    <cellStyle name="Input 128 2 2 3" xfId="8065" xr:uid="{A4A1A034-B824-4A6F-AC32-C01A4056466C}"/>
    <cellStyle name="Input 128 2 2 4" xfId="5702" xr:uid="{D1FE19BF-8383-4A7D-BDE6-5267C28CC176}"/>
    <cellStyle name="Input 128 2 2 5" xfId="7525" xr:uid="{B34DD869-F894-48CC-A1E5-5BD2D9F6DAED}"/>
    <cellStyle name="Input 128 2 3" xfId="4079" xr:uid="{00000000-0005-0000-0000-0000FB090000}"/>
    <cellStyle name="Input 128 2 3 2" xfId="6740" xr:uid="{FFCD26E7-5FBF-4FA2-B560-4570CD39A8F0}"/>
    <cellStyle name="Input 128 2 3 3" xfId="9486" xr:uid="{37D2A0B3-9BA4-47B3-815D-6651328F45F0}"/>
    <cellStyle name="Input 128 2 4" xfId="5483" xr:uid="{6D1CC4CC-6977-49CB-8861-BADC3B871E46}"/>
    <cellStyle name="Input 128 2 5" xfId="6716" xr:uid="{5B7E97AE-539B-4B47-A526-7803A01716D8}"/>
    <cellStyle name="Input 128 2 6" xfId="9096" xr:uid="{0BFB2AEA-62B4-477A-91DF-F722BA55E247}"/>
    <cellStyle name="Input 128 2 7" xfId="5684" xr:uid="{2FAD63DB-0C43-4301-8693-494AF2778C20}"/>
    <cellStyle name="Input 128 2 8" xfId="12244" xr:uid="{C0F712D0-330A-4FCD-9438-CA953752E48F}"/>
    <cellStyle name="Input 128 3" xfId="4203" xr:uid="{00000000-0005-0000-0000-0000FC090000}"/>
    <cellStyle name="Input 128 3 2" xfId="8506" xr:uid="{168E5D52-3DB5-4677-AF9D-C81E05010F5D}"/>
    <cellStyle name="Input 128 3 2 2" xfId="8182" xr:uid="{B2FEDA1E-D13F-4B09-85BF-3C7DD90896B6}"/>
    <cellStyle name="Input 128 3 2 3" xfId="10017" xr:uid="{DC87AFC9-7022-4C47-9286-8CFE7AC4ADD6}"/>
    <cellStyle name="Input 128 3 3" xfId="7833" xr:uid="{67909BA9-B46D-425D-BF7C-DE53BFE5D1D3}"/>
    <cellStyle name="Input 128 3 4" xfId="5693" xr:uid="{C6550053-CBBF-4353-8A80-90AE76025D6D}"/>
    <cellStyle name="Input 128 3 5" xfId="6010" xr:uid="{63FC6984-D0E3-4889-B518-B816C589C7B3}"/>
    <cellStyle name="Input 128 3 6" xfId="6807" xr:uid="{ACFCF23E-942B-4147-BA55-C3FD8DF3832D}"/>
    <cellStyle name="Input 128 3 7" xfId="6987" xr:uid="{66CBA048-29D3-4292-BBC2-AFF922FF3E65}"/>
    <cellStyle name="Input 128 4" xfId="4750" xr:uid="{00000000-0005-0000-0000-0000FD090000}"/>
    <cellStyle name="Input 128 4 2" xfId="5722" xr:uid="{34AE3930-AE17-4C7F-8108-60DFA32087FC}"/>
    <cellStyle name="Input 128 4 3" xfId="5765" xr:uid="{074ED0DC-90D8-4319-BEBF-D6D4AE0F9A07}"/>
    <cellStyle name="Input 128 5" xfId="4877" xr:uid="{00000000-0005-0000-0000-0000FE090000}"/>
    <cellStyle name="Input 128 6" xfId="6449" xr:uid="{CDCE0A67-51FB-4658-A891-6A04BDD842D9}"/>
    <cellStyle name="Input 128 7" xfId="6772" xr:uid="{FF2F7967-AE94-422E-B8B6-01F0AD742E87}"/>
    <cellStyle name="Input 128 8" xfId="9541" xr:uid="{0DEC4ECA-BCB3-414D-9F6E-4CCC5A17F03B}"/>
    <cellStyle name="Input 128 9" xfId="9346" xr:uid="{A0FFC1FC-D84F-41F0-B6BD-80227085065B}"/>
    <cellStyle name="Input 129" xfId="1328" xr:uid="{00000000-0005-0000-0000-0000FF090000}"/>
    <cellStyle name="Input 129 10" xfId="12245" xr:uid="{F6558794-9D67-4D44-BC7B-ECE6CC869953}"/>
    <cellStyle name="Input 129 2" xfId="2909" xr:uid="{00000000-0005-0000-0000-0000000A0000}"/>
    <cellStyle name="Input 129 2 2" xfId="4593" xr:uid="{00000000-0005-0000-0000-0000010A0000}"/>
    <cellStyle name="Input 129 2 2 2" xfId="8736" xr:uid="{C1ACFA6B-C493-4400-A4A4-353220FC63ED}"/>
    <cellStyle name="Input 129 2 2 2 2" xfId="7278" xr:uid="{381654D0-4088-4EA3-B270-D61D9E748607}"/>
    <cellStyle name="Input 129 2 2 2 3" xfId="10241" xr:uid="{09506E2D-C77F-4FA2-9565-68C7AA9E2054}"/>
    <cellStyle name="Input 129 2 2 3" xfId="8066" xr:uid="{00850157-201C-4877-9779-01BC574F3B91}"/>
    <cellStyle name="Input 129 2 2 4" xfId="6176" xr:uid="{D16A5B24-86A3-49AA-A893-17029AE6F1EA}"/>
    <cellStyle name="Input 129 2 2 5" xfId="5946" xr:uid="{0E692A8E-8D5E-47F8-A02C-98F520C5B2CB}"/>
    <cellStyle name="Input 129 2 3" xfId="4478" xr:uid="{00000000-0005-0000-0000-0000020A0000}"/>
    <cellStyle name="Input 129 2 3 2" xfId="7651" xr:uid="{9CEF7165-F2CD-41E6-8D87-36221BAE196A}"/>
    <cellStyle name="Input 129 2 3 3" xfId="7464" xr:uid="{829FCEE4-AB86-41DA-B363-1A83EF0F2716}"/>
    <cellStyle name="Input 129 2 4" xfId="5484" xr:uid="{98B37E94-AE09-486A-B65C-BB2EB4F283CC}"/>
    <cellStyle name="Input 129 2 5" xfId="6660" xr:uid="{11ABD6EE-CF53-440B-A1EE-A64740991DAB}"/>
    <cellStyle name="Input 129 2 6" xfId="6667" xr:uid="{9748156F-BE66-42C1-B014-113340A6DD57}"/>
    <cellStyle name="Input 129 2 7" xfId="9510" xr:uid="{B6577994-4D1B-4C4C-96CF-7BF230E94BF4}"/>
    <cellStyle name="Input 129 2 8" xfId="12246" xr:uid="{E249F483-7EB4-4635-A018-BA20A8E2E92E}"/>
    <cellStyle name="Input 129 3" xfId="4204" xr:uid="{00000000-0005-0000-0000-0000030A0000}"/>
    <cellStyle name="Input 129 3 2" xfId="8507" xr:uid="{5716549B-8E37-4CE3-8DFB-99A621D07720}"/>
    <cellStyle name="Input 129 3 2 2" xfId="6592" xr:uid="{A640C79F-59AB-4435-8121-942554EE52EC}"/>
    <cellStyle name="Input 129 3 2 3" xfId="10018" xr:uid="{C3DEEDDB-144D-490F-9FD5-94628B9ED706}"/>
    <cellStyle name="Input 129 3 3" xfId="7834" xr:uid="{29C5A19F-0A7E-4380-82BB-74B723D9DD10}"/>
    <cellStyle name="Input 129 3 4" xfId="6122" xr:uid="{6531064E-6F43-4591-9421-C435FA8CAD64}"/>
    <cellStyle name="Input 129 3 5" xfId="8855" xr:uid="{D5E5C08D-D72C-45A7-AD56-2791ADF8A9F1}"/>
    <cellStyle name="Input 129 3 6" xfId="9302" xr:uid="{44846D6C-5D65-47E5-97FA-3143A2EA3550}"/>
    <cellStyle name="Input 129 3 7" xfId="9703" xr:uid="{1D746A06-6A07-4FBF-AEB1-2C566C53EB0E}"/>
    <cellStyle name="Input 129 4" xfId="4336" xr:uid="{00000000-0005-0000-0000-0000040A0000}"/>
    <cellStyle name="Input 129 4 2" xfId="7175" xr:uid="{B3516855-8515-4A0A-916F-83A63DA73848}"/>
    <cellStyle name="Input 129 4 3" xfId="6376" xr:uid="{5BFF38F6-99A5-450B-80DA-148165085FA1}"/>
    <cellStyle name="Input 129 5" xfId="4878" xr:uid="{00000000-0005-0000-0000-0000050A0000}"/>
    <cellStyle name="Input 129 6" xfId="6056" xr:uid="{F8152FCF-DE1F-484F-B84B-A1D38A880AA5}"/>
    <cellStyle name="Input 129 7" xfId="5630" xr:uid="{4E00DBA4-60FB-470D-83C6-689F2E72232D}"/>
    <cellStyle name="Input 129 8" xfId="7381" xr:uid="{21980F11-91EF-4B75-B0BB-0ED13A719499}"/>
    <cellStyle name="Input 129 9" xfId="5976" xr:uid="{996B6A7D-646A-4E13-8B0A-D64B969EDAEE}"/>
    <cellStyle name="Input 13" xfId="1329" xr:uid="{00000000-0005-0000-0000-0000060A0000}"/>
    <cellStyle name="Input 13 10" xfId="12247" xr:uid="{534E8E9A-7A2A-4483-BD78-9DE48DD05B10}"/>
    <cellStyle name="Input 13 2" xfId="2910" xr:uid="{00000000-0005-0000-0000-0000070A0000}"/>
    <cellStyle name="Input 13 2 2" xfId="4594" xr:uid="{00000000-0005-0000-0000-0000080A0000}"/>
    <cellStyle name="Input 13 2 2 2" xfId="8737" xr:uid="{B521D8E5-40E6-4EEC-BC09-D7291F7BE17C}"/>
    <cellStyle name="Input 13 2 2 2 2" xfId="8359" xr:uid="{EFC5CF7F-D59E-4D65-BCF7-3A5C1D7CC6BA}"/>
    <cellStyle name="Input 13 2 2 2 3" xfId="10242" xr:uid="{5E9D695D-1710-49A1-9333-C2200FC44AE4}"/>
    <cellStyle name="Input 13 2 2 3" xfId="8067" xr:uid="{B61F5274-A25E-4F08-A434-E97C85495863}"/>
    <cellStyle name="Input 13 2 2 4" xfId="6529" xr:uid="{CDCAE111-2A36-49D4-940E-063BD387EEF1}"/>
    <cellStyle name="Input 13 2 2 5" xfId="9569" xr:uid="{9426777E-63FC-4A29-9EA0-5D0BB805AB33}"/>
    <cellStyle name="Input 13 2 3" xfId="4078" xr:uid="{00000000-0005-0000-0000-0000090A0000}"/>
    <cellStyle name="Input 13 2 3 2" xfId="6266" xr:uid="{DE4566EB-33B1-4F60-A0B6-9B8FCFE27BB3}"/>
    <cellStyle name="Input 13 2 3 3" xfId="9411" xr:uid="{9DC31B83-D56B-4343-911F-7A84C57385A1}"/>
    <cellStyle name="Input 13 2 4" xfId="5485" xr:uid="{21E2AF6C-114C-4DF6-A195-18BC2A920184}"/>
    <cellStyle name="Input 13 2 5" xfId="9185" xr:uid="{F8C6243F-D71C-400C-A8D1-29DDC1519D40}"/>
    <cellStyle name="Input 13 2 6" xfId="7027" xr:uid="{07CF73BE-6AB5-4973-A326-D2790EE693F5}"/>
    <cellStyle name="Input 13 2 7" xfId="7315" xr:uid="{50D78820-6E18-4A99-B76A-E9B7D747E5D4}"/>
    <cellStyle name="Input 13 2 8" xfId="12248" xr:uid="{73394809-AAB6-4E37-9930-39F804F00086}"/>
    <cellStyle name="Input 13 3" xfId="4205" xr:uid="{00000000-0005-0000-0000-00000A0A0000}"/>
    <cellStyle name="Input 13 3 2" xfId="8508" xr:uid="{A2272DF4-1768-471F-A979-62A34DEB5397}"/>
    <cellStyle name="Input 13 3 2 2" xfId="5798" xr:uid="{6A6F1F9C-A1AE-43FF-966E-9E90BD258C57}"/>
    <cellStyle name="Input 13 3 2 3" xfId="10019" xr:uid="{6A9EBC82-D7F4-4302-98B4-802491CAF583}"/>
    <cellStyle name="Input 13 3 3" xfId="7835" xr:uid="{400EB460-6966-4935-856F-C3FE0F969935}"/>
    <cellStyle name="Input 13 3 4" xfId="6487" xr:uid="{9EB236C7-B23B-4B07-9D91-59D5FD42B935}"/>
    <cellStyle name="Input 13 3 5" xfId="9225" xr:uid="{45DE7E32-47DB-437B-849B-9F9D26E6EE61}"/>
    <cellStyle name="Input 13 3 6" xfId="8224" xr:uid="{16584914-8042-4D8D-AEB8-E91C13E4F404}"/>
    <cellStyle name="Input 13 3 7" xfId="6720" xr:uid="{92430A98-29B4-45D3-BBAA-D9427E5728A6}"/>
    <cellStyle name="Input 13 4" xfId="4749" xr:uid="{00000000-0005-0000-0000-00000B0A0000}"/>
    <cellStyle name="Input 13 4 2" xfId="6550" xr:uid="{F335F1A8-EF5A-4538-ABE6-05E4FDED02E2}"/>
    <cellStyle name="Input 13 4 3" xfId="5649" xr:uid="{AB07C59A-E991-4C96-A099-866F79C3FE5F}"/>
    <cellStyle name="Input 13 5" xfId="4879" xr:uid="{00000000-0005-0000-0000-00000C0A0000}"/>
    <cellStyle name="Input 13 6" xfId="6932" xr:uid="{F7B5BBF2-0B8D-4A0A-B359-859C842C4456}"/>
    <cellStyle name="Input 13 7" xfId="6706" xr:uid="{F14E66EF-E72A-4970-9AF7-16C5FA1790C6}"/>
    <cellStyle name="Input 13 8" xfId="6669" xr:uid="{D8E452AC-1486-4F9E-A3D2-6EAA858B521C}"/>
    <cellStyle name="Input 13 9" xfId="9118" xr:uid="{D855BB8B-6611-4545-8F19-201B226E6A9C}"/>
    <cellStyle name="Input 130" xfId="1330" xr:uid="{00000000-0005-0000-0000-00000D0A0000}"/>
    <cellStyle name="Input 130 10" xfId="12249" xr:uid="{D4834CD7-70EC-4D03-BF9A-7E76DD418C65}"/>
    <cellStyle name="Input 130 2" xfId="2911" xr:uid="{00000000-0005-0000-0000-00000E0A0000}"/>
    <cellStyle name="Input 130 2 2" xfId="4595" xr:uid="{00000000-0005-0000-0000-00000F0A0000}"/>
    <cellStyle name="Input 130 2 2 2" xfId="8738" xr:uid="{D86E95BA-6A50-41FF-803C-1C0D60F36D2C}"/>
    <cellStyle name="Input 130 2 2 2 2" xfId="8239" xr:uid="{051A895F-B7BC-4767-8EF9-F2166AE9B541}"/>
    <cellStyle name="Input 130 2 2 2 3" xfId="10243" xr:uid="{6B0AC635-9DDC-4FD8-957C-8FF12DA5325A}"/>
    <cellStyle name="Input 130 2 2 3" xfId="8068" xr:uid="{B7488C65-9F11-4342-AD3E-11C0AAFC054F}"/>
    <cellStyle name="Input 130 2 2 4" xfId="7135" xr:uid="{72302B54-B912-4A5D-A641-D3CCEFEE4820}"/>
    <cellStyle name="Input 130 2 2 5" xfId="9443" xr:uid="{44E44A96-AFEF-4700-BCA4-64EAC2F3C063}"/>
    <cellStyle name="Input 130 2 3" xfId="4477" xr:uid="{00000000-0005-0000-0000-0000100A0000}"/>
    <cellStyle name="Input 130 2 3 2" xfId="5598" xr:uid="{06BBCD64-1FD4-4699-A61C-5EC9F7999BF0}"/>
    <cellStyle name="Input 130 2 3 3" xfId="9687" xr:uid="{B3BA86D7-2E34-492C-BE7C-D22E2DF29BD3}"/>
    <cellStyle name="Input 130 2 4" xfId="5486" xr:uid="{ACC0525B-8087-4E4C-8969-3FA6398B01CD}"/>
    <cellStyle name="Input 130 2 5" xfId="5906" xr:uid="{1DA292EC-A0E1-4243-84E7-988CCD565ED0}"/>
    <cellStyle name="Input 130 2 6" xfId="7544" xr:uid="{FDBE3FE8-F3BA-4622-A20B-391EDFBC13F1}"/>
    <cellStyle name="Input 130 2 7" xfId="8985" xr:uid="{5A72D023-6F81-4D0F-B020-15772592566F}"/>
    <cellStyle name="Input 130 2 8" xfId="12250" xr:uid="{2CAA2B51-22BD-4436-A567-B3B41A64ACB5}"/>
    <cellStyle name="Input 130 3" xfId="4206" xr:uid="{00000000-0005-0000-0000-0000110A0000}"/>
    <cellStyle name="Input 130 3 2" xfId="8509" xr:uid="{C140A693-A6ED-4A09-B3E8-06EEA3270565}"/>
    <cellStyle name="Input 130 3 2 2" xfId="7693" xr:uid="{64BE8574-B1F9-4B40-BC12-1BCAA73F5E21}"/>
    <cellStyle name="Input 130 3 2 3" xfId="10020" xr:uid="{E47BDDC4-0EF8-4F06-AD16-62D817CEDBAD}"/>
    <cellStyle name="Input 130 3 3" xfId="7836" xr:uid="{773AA352-8F54-4D17-B27A-AE9FB9FC40E9}"/>
    <cellStyle name="Input 130 3 4" xfId="7081" xr:uid="{10AC9C6C-1534-4CE6-9C9B-545D2D669C4A}"/>
    <cellStyle name="Input 130 3 5" xfId="9038" xr:uid="{0112921D-FACE-4206-B8AA-E8792544EB26}"/>
    <cellStyle name="Input 130 3 6" xfId="6845" xr:uid="{FCCCCAC9-850B-4788-9962-F4DB88A4E746}"/>
    <cellStyle name="Input 130 3 7" xfId="9535" xr:uid="{B4EE051E-9711-40A7-9537-F6101E96B848}"/>
    <cellStyle name="Input 130 4" xfId="4025" xr:uid="{00000000-0005-0000-0000-0000120A0000}"/>
    <cellStyle name="Input 130 4 2" xfId="6217" xr:uid="{6A08D84E-EF63-450D-9BF1-36A3AD54F529}"/>
    <cellStyle name="Input 130 4 3" xfId="9532" xr:uid="{A7D06149-4E91-466D-8CE5-CDEFE4F478F5}"/>
    <cellStyle name="Input 130 5" xfId="4880" xr:uid="{00000000-0005-0000-0000-0000130A0000}"/>
    <cellStyle name="Input 130 6" xfId="7307" xr:uid="{73A76B87-9472-4C96-A86C-F7A8344096BB}"/>
    <cellStyle name="Input 130 7" xfId="6100" xr:uid="{ADD00D64-9CF7-4061-8EC4-EC9CDB2A38D9}"/>
    <cellStyle name="Input 130 8" xfId="8873" xr:uid="{E4770ABA-6BC6-4F40-B0CB-1BCD8B9980E0}"/>
    <cellStyle name="Input 130 9" xfId="5987" xr:uid="{5DB060E8-5597-4787-8F8D-7C659C8E9B6C}"/>
    <cellStyle name="Input 131" xfId="1331" xr:uid="{00000000-0005-0000-0000-0000140A0000}"/>
    <cellStyle name="Input 131 10" xfId="12251" xr:uid="{D20D4BED-E4FA-405D-B21B-5716486DBA1F}"/>
    <cellStyle name="Input 131 2" xfId="2912" xr:uid="{00000000-0005-0000-0000-0000150A0000}"/>
    <cellStyle name="Input 131 2 2" xfId="4596" xr:uid="{00000000-0005-0000-0000-0000160A0000}"/>
    <cellStyle name="Input 131 2 2 2" xfId="8739" xr:uid="{964E4EB3-B193-4B37-AACC-D8BFC1A0F369}"/>
    <cellStyle name="Input 131 2 2 2 2" xfId="6342" xr:uid="{8E1FA977-3467-490C-A68A-2209362CD10D}"/>
    <cellStyle name="Input 131 2 2 2 3" xfId="10244" xr:uid="{0D6E134A-9076-401E-9AB1-BBC6B4D14999}"/>
    <cellStyle name="Input 131 2 2 3" xfId="8069" xr:uid="{98BA36A8-0519-4AEA-852B-6DD39901966F}"/>
    <cellStyle name="Input 131 2 2 4" xfId="7553" xr:uid="{9C3C1D83-9855-4532-B870-7DC13EDF8EC9}"/>
    <cellStyle name="Input 131 2 2 5" xfId="6464" xr:uid="{00799D3E-E9CD-4435-8805-8047CB712339}"/>
    <cellStyle name="Input 131 2 3" xfId="4077" xr:uid="{00000000-0005-0000-0000-0000170A0000}"/>
    <cellStyle name="Input 131 2 3 2" xfId="7228" xr:uid="{6D98BC74-330F-49CC-9789-03CB255CB565}"/>
    <cellStyle name="Input 131 2 3 3" xfId="9818" xr:uid="{07AB246F-95FF-46D1-9214-AB17C6AD28D4}"/>
    <cellStyle name="Input 131 2 4" xfId="5487" xr:uid="{67AD5F07-372B-48F3-BCE1-CF76438FEA00}"/>
    <cellStyle name="Input 131 2 5" xfId="9006" xr:uid="{7471303F-D8DA-4B05-9BED-A5261348F7FA}"/>
    <cellStyle name="Input 131 2 6" xfId="7368" xr:uid="{FA905E8B-9057-4A34-9712-14DFCE5F0183}"/>
    <cellStyle name="Input 131 2 7" xfId="6820" xr:uid="{31A5C9AC-437D-4D26-8250-8670B72BD699}"/>
    <cellStyle name="Input 131 2 8" xfId="12252" xr:uid="{8DBB9163-C515-4892-AD8E-B57182A135DE}"/>
    <cellStyle name="Input 131 3" xfId="4207" xr:uid="{00000000-0005-0000-0000-0000180A0000}"/>
    <cellStyle name="Input 131 3 2" xfId="8510" xr:uid="{C644191A-6C89-4B83-832F-EDB53848BBDB}"/>
    <cellStyle name="Input 131 3 2 2" xfId="6296" xr:uid="{DBB9B1F1-82E8-448B-86DC-D1ABE840280D}"/>
    <cellStyle name="Input 131 3 2 3" xfId="10021" xr:uid="{F22A4527-AC31-428A-9683-F8CBDDC70FF7}"/>
    <cellStyle name="Input 131 3 3" xfId="7837" xr:uid="{EAAB379A-9965-4879-B868-55CCC95D9AFF}"/>
    <cellStyle name="Input 131 3 4" xfId="7496" xr:uid="{EEB93918-A7C7-416E-87B3-BAFEE68674BA}"/>
    <cellStyle name="Input 131 3 5" xfId="6737" xr:uid="{A860BD55-C5C2-4E48-B975-67EE39D5EBF5}"/>
    <cellStyle name="Input 131 3 6" xfId="9732" xr:uid="{7475F78E-0D13-4BBE-9F6F-5E59DB0532D1}"/>
    <cellStyle name="Input 131 3 7" xfId="6414" xr:uid="{C37B85BE-39C1-455C-90D5-0A8FB9E2E238}"/>
    <cellStyle name="Input 131 4" xfId="4003" xr:uid="{00000000-0005-0000-0000-0000190A0000}"/>
    <cellStyle name="Input 131 4 2" xfId="7593" xr:uid="{52D37ABC-CEBB-47BB-A80B-B8680099C35E}"/>
    <cellStyle name="Input 131 4 3" xfId="9137" xr:uid="{BAC20933-DE4B-4830-9990-3865A2BB9805}"/>
    <cellStyle name="Input 131 5" xfId="4881" xr:uid="{00000000-0005-0000-0000-00001A0A0000}"/>
    <cellStyle name="Input 131 6" xfId="7423" xr:uid="{353EB67A-6149-4235-B1EB-1304E51F7B8B}"/>
    <cellStyle name="Input 131 7" xfId="6388" xr:uid="{AD6956B4-64E4-41AB-B4AD-20516A72AF69}"/>
    <cellStyle name="Input 131 8" xfId="6730" xr:uid="{8EBB97B6-F384-4BEA-8BBC-136BE36C5C50}"/>
    <cellStyle name="Input 131 9" xfId="8990" xr:uid="{253FF19C-36A5-4AFE-86C1-88926EB60F34}"/>
    <cellStyle name="Input 132" xfId="1332" xr:uid="{00000000-0005-0000-0000-00001B0A0000}"/>
    <cellStyle name="Input 132 10" xfId="12253" xr:uid="{AF647C70-19E9-4FDA-BD94-83B8A900B1A9}"/>
    <cellStyle name="Input 132 2" xfId="2913" xr:uid="{00000000-0005-0000-0000-00001C0A0000}"/>
    <cellStyle name="Input 132 2 2" xfId="4597" xr:uid="{00000000-0005-0000-0000-00001D0A0000}"/>
    <cellStyle name="Input 132 2 2 2" xfId="8740" xr:uid="{B1A4545E-549C-43E7-A1A5-D763B7651025}"/>
    <cellStyle name="Input 132 2 2 2 2" xfId="7279" xr:uid="{45930E47-ED63-47E5-BAAC-AA198413BEF2}"/>
    <cellStyle name="Input 132 2 2 2 3" xfId="10245" xr:uid="{B1A32577-239E-4484-9A57-D2D2282B1494}"/>
    <cellStyle name="Input 132 2 2 3" xfId="8070" xr:uid="{FF0AFB13-A127-4938-B056-C498AED240F0}"/>
    <cellStyle name="Input 132 2 2 4" xfId="6177" xr:uid="{69A39102-8D47-4626-804B-0B2A99C1A198}"/>
    <cellStyle name="Input 132 2 2 5" xfId="9312" xr:uid="{E4FBE6B5-2E93-4E72-A1BC-1CF9343DC38F}"/>
    <cellStyle name="Input 132 2 3" xfId="4476" xr:uid="{00000000-0005-0000-0000-00001E0A0000}"/>
    <cellStyle name="Input 132 2 3 2" xfId="5751" xr:uid="{BCC2D474-3CC9-4F8A-B585-124AB944A65E}"/>
    <cellStyle name="Input 132 2 3 3" xfId="9291" xr:uid="{59DBB072-3AE1-467B-A544-5BE8D040996C}"/>
    <cellStyle name="Input 132 2 4" xfId="5488" xr:uid="{3BA05039-4CB1-468F-A276-2E4A1CD7456F}"/>
    <cellStyle name="Input 132 2 5" xfId="7728" xr:uid="{F213BA01-9E90-4348-BF79-20C443FCB942}"/>
    <cellStyle name="Input 132 2 6" xfId="7380" xr:uid="{F81B2D97-753E-4296-AC38-B07DDC91B33D}"/>
    <cellStyle name="Input 132 2 7" xfId="9145" xr:uid="{3EAAA27A-6B2C-468E-8EC7-7D97655AC358}"/>
    <cellStyle name="Input 132 2 8" xfId="12254" xr:uid="{7E418F62-D226-4E16-A226-E41392A8BD21}"/>
    <cellStyle name="Input 132 3" xfId="4208" xr:uid="{00000000-0005-0000-0000-00001F0A0000}"/>
    <cellStyle name="Input 132 3 2" xfId="8511" xr:uid="{F5B82EBF-CC62-460E-9701-AFD022354113}"/>
    <cellStyle name="Input 132 3 2 2" xfId="7694" xr:uid="{2B11E9B8-04C1-4B47-8662-B2B31E315FA3}"/>
    <cellStyle name="Input 132 3 2 3" xfId="10022" xr:uid="{343CF8C6-5D91-45D7-8A55-C2597A388B9A}"/>
    <cellStyle name="Input 132 3 3" xfId="7838" xr:uid="{E3501EB0-0E9A-47EE-A6B9-E69BF0F4CEA2}"/>
    <cellStyle name="Input 132 3 4" xfId="6123" xr:uid="{CD3EC559-38C2-4B90-8078-14B938A49C2C}"/>
    <cellStyle name="Input 132 3 5" xfId="9124" xr:uid="{75C11F8E-36AC-439E-9EE9-678E31765548}"/>
    <cellStyle name="Input 132 3 6" xfId="9496" xr:uid="{D2F3D352-5784-47A2-A9C0-99B55F0008F0}"/>
    <cellStyle name="Input 132 3 7" xfId="9572" xr:uid="{C4DC7EA9-43F5-4E96-B3CD-8F0CDD8165C8}"/>
    <cellStyle name="Input 132 4" xfId="4748" xr:uid="{00000000-0005-0000-0000-0000200A0000}"/>
    <cellStyle name="Input 132 4 2" xfId="7176" xr:uid="{98829A66-1F1B-4B31-8695-F6731764E4BD}"/>
    <cellStyle name="Input 132 4 3" xfId="5999" xr:uid="{665E4C7C-D08E-4393-8F16-58478E8D1F2F}"/>
    <cellStyle name="Input 132 5" xfId="4882" xr:uid="{00000000-0005-0000-0000-0000210A0000}"/>
    <cellStyle name="Input 132 6" xfId="7006" xr:uid="{3C244498-434D-47E0-BBEF-DC8FE99AAFBA}"/>
    <cellStyle name="Input 132 7" xfId="8961" xr:uid="{5CD30249-23C1-4CB7-AE7A-846C78996B89}"/>
    <cellStyle name="Input 132 8" xfId="6733" xr:uid="{7116B879-6417-4165-B36B-5CB1AE439FF2}"/>
    <cellStyle name="Input 132 9" xfId="9380" xr:uid="{184CB602-A2EC-4A59-8241-E0935F7A902F}"/>
    <cellStyle name="Input 133" xfId="1333" xr:uid="{00000000-0005-0000-0000-0000220A0000}"/>
    <cellStyle name="Input 133 10" xfId="12255" xr:uid="{35A38054-705A-41B0-9532-0CDE0B5580B5}"/>
    <cellStyle name="Input 133 2" xfId="2914" xr:uid="{00000000-0005-0000-0000-0000230A0000}"/>
    <cellStyle name="Input 133 2 2" xfId="4598" xr:uid="{00000000-0005-0000-0000-0000240A0000}"/>
    <cellStyle name="Input 133 2 2 2" xfId="8741" xr:uid="{50B99A7D-D666-44DA-9B29-0E64558A9400}"/>
    <cellStyle name="Input 133 2 2 2 2" xfId="8360" xr:uid="{A6C64F5C-393A-4B6C-94C5-8790F46DD666}"/>
    <cellStyle name="Input 133 2 2 2 3" xfId="10246" xr:uid="{1842EDC5-F7E9-4EF6-BF5B-A11FDB796099}"/>
    <cellStyle name="Input 133 2 2 3" xfId="8071" xr:uid="{5C93A5E3-7860-4933-BC9C-1E6D2861362C}"/>
    <cellStyle name="Input 133 2 2 4" xfId="7554" xr:uid="{177A2242-1607-4E0C-A482-7AB4416458C1}"/>
    <cellStyle name="Input 133 2 2 5" xfId="9058" xr:uid="{A2A403B6-63EE-47B1-8506-B1919DDBB314}"/>
    <cellStyle name="Input 133 2 3" xfId="4076" xr:uid="{00000000-0005-0000-0000-0000250A0000}"/>
    <cellStyle name="Input 133 2 3 2" xfId="8329" xr:uid="{861297C0-A38A-4174-880A-5F480C05530C}"/>
    <cellStyle name="Input 133 2 3 3" xfId="9650" xr:uid="{88AA6368-ECDA-44E9-A6C1-732865490D03}"/>
    <cellStyle name="Input 133 2 4" xfId="5489" xr:uid="{E0A6D241-8159-440F-A12D-DE577DD1A557}"/>
    <cellStyle name="Input 133 2 5" xfId="5846" xr:uid="{147680B7-5372-451E-8E72-DF51D9D4FE16}"/>
    <cellStyle name="Input 133 2 6" xfId="9404" xr:uid="{2AE372C8-1FBD-4C12-8392-BB0F90194051}"/>
    <cellStyle name="Input 133 2 7" xfId="9512" xr:uid="{4BC12087-DA74-444F-897A-BCDF92BAC169}"/>
    <cellStyle name="Input 133 2 8" xfId="12256" xr:uid="{131E0C6A-35BC-4C5A-8160-854007D34F3E}"/>
    <cellStyle name="Input 133 3" xfId="4209" xr:uid="{00000000-0005-0000-0000-0000260A0000}"/>
    <cellStyle name="Input 133 3 2" xfId="8512" xr:uid="{972C349D-89BE-4260-8473-8D7752E02D90}"/>
    <cellStyle name="Input 133 3 2 2" xfId="7788" xr:uid="{80E498F5-2A7E-44EE-8C29-23977D455C99}"/>
    <cellStyle name="Input 133 3 2 3" xfId="10023" xr:uid="{D302310E-1B26-4FC5-AAF7-5CFBAAC6A45B}"/>
    <cellStyle name="Input 133 3 3" xfId="7839" xr:uid="{33FDF44B-377C-4D70-BF9D-695863B18482}"/>
    <cellStyle name="Input 133 3 4" xfId="7497" xr:uid="{8E8DA027-C628-4E1C-9543-96CC22502BDD}"/>
    <cellStyle name="Input 133 3 5" xfId="8948" xr:uid="{F0CD6226-BFDA-4DEB-AB01-361EEADC0A1F}"/>
    <cellStyle name="Input 133 3 6" xfId="6942" xr:uid="{F2E81D6A-AA1F-4D1E-A4F0-581D22DAEAA7}"/>
    <cellStyle name="Input 133 3 7" xfId="6824" xr:uid="{2F524CF6-BC96-40A9-A80F-F6F37BAEC887}"/>
    <cellStyle name="Input 133 4" xfId="4747" xr:uid="{00000000-0005-0000-0000-0000270A0000}"/>
    <cellStyle name="Input 133 4 2" xfId="7594" xr:uid="{DE0B1639-D7C1-4A33-9A82-98C968B80790}"/>
    <cellStyle name="Input 133 4 3" xfId="7744" xr:uid="{1362B997-D8B3-4F84-9741-3D7F5BA5EA23}"/>
    <cellStyle name="Input 133 5" xfId="4883" xr:uid="{00000000-0005-0000-0000-0000280A0000}"/>
    <cellStyle name="Input 133 6" xfId="6779" xr:uid="{8E3EF4C4-4122-4795-B7AF-008D8E4C2C59}"/>
    <cellStyle name="Input 133 7" xfId="6023" xr:uid="{D6F9A2D8-5744-44D6-8F43-825D75A2B7D8}"/>
    <cellStyle name="Input 133 8" xfId="5623" xr:uid="{25276BA3-A2EE-4FB7-9A65-B45CB84E10D4}"/>
    <cellStyle name="Input 133 9" xfId="6783" xr:uid="{674BB767-FE7E-4CF6-BD8E-415AD30678FB}"/>
    <cellStyle name="Input 134" xfId="1334" xr:uid="{00000000-0005-0000-0000-0000290A0000}"/>
    <cellStyle name="Input 134 10" xfId="12257" xr:uid="{6BAF54DD-021C-4EEC-AB0D-559A8B1CA7F5}"/>
    <cellStyle name="Input 134 2" xfId="2915" xr:uid="{00000000-0005-0000-0000-00002A0A0000}"/>
    <cellStyle name="Input 134 2 2" xfId="4599" xr:uid="{00000000-0005-0000-0000-00002B0A0000}"/>
    <cellStyle name="Input 134 2 2 2" xfId="8742" xr:uid="{1B561458-08A7-4A7F-A599-73B929AAA225}"/>
    <cellStyle name="Input 134 2 2 2 2" xfId="8240" xr:uid="{3FBD0466-AFAF-41F2-A52A-8454ED1FAA58}"/>
    <cellStyle name="Input 134 2 2 2 3" xfId="10247" xr:uid="{A87B1937-A0D9-44FF-AE7F-76004719ECC3}"/>
    <cellStyle name="Input 134 2 2 3" xfId="8072" xr:uid="{900B94FA-184F-46DD-B961-6853C84C2A03}"/>
    <cellStyle name="Input 134 2 2 4" xfId="7136" xr:uid="{E740C84E-8655-4FE8-B06D-958CF0915FB9}"/>
    <cellStyle name="Input 134 2 2 5" xfId="9403" xr:uid="{2E3CA285-2359-4036-96DE-DE07EAD5CCE3}"/>
    <cellStyle name="Input 134 2 3" xfId="4475" xr:uid="{00000000-0005-0000-0000-00002C0A0000}"/>
    <cellStyle name="Input 134 2 3 2" xfId="7652" xr:uid="{66C897DE-A49F-4F80-8D74-78F05B95C604}"/>
    <cellStyle name="Input 134 2 3 3" xfId="7467" xr:uid="{E2D72D5F-2C8C-437B-87D3-A7F4E3654AD2}"/>
    <cellStyle name="Input 134 2 4" xfId="5490" xr:uid="{21BF0B80-F948-40AF-ADE1-36E7F1510011}"/>
    <cellStyle name="Input 134 2 5" xfId="6872" xr:uid="{3F199E9D-535B-4DBA-8406-85D534DFEB30}"/>
    <cellStyle name="Input 134 2 6" xfId="7018" xr:uid="{786E4026-07F8-469B-A6FD-7A3A992B0BC9}"/>
    <cellStyle name="Input 134 2 7" xfId="5650" xr:uid="{0271AFE2-96B2-476E-AD94-45DC98B7ECDE}"/>
    <cellStyle name="Input 134 2 8" xfId="12258" xr:uid="{9080EC44-1273-4B79-AFA7-D8EC0E26ACA4}"/>
    <cellStyle name="Input 134 3" xfId="4210" xr:uid="{00000000-0005-0000-0000-00002D0A0000}"/>
    <cellStyle name="Input 134 3 2" xfId="8513" xr:uid="{5E6FF7B6-8AEB-4A3D-B169-E402148DDC51}"/>
    <cellStyle name="Input 134 3 2 2" xfId="7695" xr:uid="{BD9EE82C-B870-4E74-A503-E3AED77ACEDB}"/>
    <cellStyle name="Input 134 3 2 3" xfId="10024" xr:uid="{848BC106-7014-4235-A45A-ECCD8DA1DBE1}"/>
    <cellStyle name="Input 134 3 3" xfId="7840" xr:uid="{AD573E49-3F50-406D-8556-A945ED507060}"/>
    <cellStyle name="Input 134 3 4" xfId="7082" xr:uid="{547E82D1-8280-48E9-82DF-189015FC94E9}"/>
    <cellStyle name="Input 134 3 5" xfId="5633" xr:uid="{1F7FC064-42D6-47F3-A49E-B7A6FF1BBCDF}"/>
    <cellStyle name="Input 134 3 6" xfId="9830" xr:uid="{AE5504C3-2E65-44B4-913B-7A1B149B175D}"/>
    <cellStyle name="Input 134 3 7" xfId="9657" xr:uid="{26CCE947-A17B-4E36-9A5D-D22151D1C80E}"/>
    <cellStyle name="Input 134 4" xfId="4335" xr:uid="{00000000-0005-0000-0000-00002E0A0000}"/>
    <cellStyle name="Input 134 4 2" xfId="6218" xr:uid="{40648AF0-5A9D-425F-91DB-FCB403356273}"/>
    <cellStyle name="Input 134 4 3" xfId="9207" xr:uid="{191F6625-1162-4A5F-88A5-5CA2962A9B67}"/>
    <cellStyle name="Input 134 5" xfId="4884" xr:uid="{00000000-0005-0000-0000-00002F0A0000}"/>
    <cellStyle name="Input 134 6" xfId="6374" xr:uid="{0BB2A0FF-5076-41A2-8EF5-A607EA3D7205}"/>
    <cellStyle name="Input 134 7" xfId="7474" xr:uid="{78D97911-2DB0-4304-B5FD-32786803A27B}"/>
    <cellStyle name="Input 134 8" xfId="6323" xr:uid="{C54CD103-1D3E-4F5F-8206-B4DCB17A7124}"/>
    <cellStyle name="Input 134 9" xfId="5857" xr:uid="{FB4A9DEE-E5F6-4F3E-9560-FFF446E0C049}"/>
    <cellStyle name="Input 135" xfId="1335" xr:uid="{00000000-0005-0000-0000-0000300A0000}"/>
    <cellStyle name="Input 135 10" xfId="12259" xr:uid="{348CCECB-33E3-42C3-947E-CDDB1A720933}"/>
    <cellStyle name="Input 135 2" xfId="2916" xr:uid="{00000000-0005-0000-0000-0000310A0000}"/>
    <cellStyle name="Input 135 2 2" xfId="4600" xr:uid="{00000000-0005-0000-0000-0000320A0000}"/>
    <cellStyle name="Input 135 2 2 2" xfId="8743" xr:uid="{0B48EEFD-4F75-41F6-8BB8-02AEB13B3AB0}"/>
    <cellStyle name="Input 135 2 2 2 2" xfId="6343" xr:uid="{84EDE3AD-BE58-42F4-8807-286E18A8C137}"/>
    <cellStyle name="Input 135 2 2 2 3" xfId="10248" xr:uid="{94747DA4-5BE3-4806-982E-A3EB19AC4536}"/>
    <cellStyle name="Input 135 2 2 3" xfId="8073" xr:uid="{55F9D352-7B21-402D-93C1-AE86980F098F}"/>
    <cellStyle name="Input 135 2 2 4" xfId="5703" xr:uid="{0F8E0F98-03E7-4DC4-99FD-BC3190199172}"/>
    <cellStyle name="Input 135 2 2 5" xfId="7387" xr:uid="{311C10E7-317E-4806-9648-54A7EBE85F06}"/>
    <cellStyle name="Input 135 2 3" xfId="4075" xr:uid="{00000000-0005-0000-0000-0000330A0000}"/>
    <cellStyle name="Input 135 2 3 2" xfId="8192" xr:uid="{A73A5980-0550-4E82-89F0-552394E73CDB}"/>
    <cellStyle name="Input 135 2 3 3" xfId="6475" xr:uid="{5992DB61-5040-4A4F-8B6C-6E9F1E640B3C}"/>
    <cellStyle name="Input 135 2 4" xfId="5491" xr:uid="{2E9406BF-11BC-4652-92EE-56BDC11B678D}"/>
    <cellStyle name="Input 135 2 5" xfId="9088" xr:uid="{3DB95D5E-23FD-4DE5-86CD-E730DA07C933}"/>
    <cellStyle name="Input 135 2 6" xfId="6951" xr:uid="{2C133749-38AB-46FC-AD15-6AA5770592A8}"/>
    <cellStyle name="Input 135 2 7" xfId="6070" xr:uid="{B430CC12-7104-4E1E-AA92-CF30ACEBE307}"/>
    <cellStyle name="Input 135 2 8" xfId="12260" xr:uid="{1B1C4563-6DA0-4BB3-A4A3-F9C84E39425A}"/>
    <cellStyle name="Input 135 3" xfId="4211" xr:uid="{00000000-0005-0000-0000-0000340A0000}"/>
    <cellStyle name="Input 135 3 2" xfId="8514" xr:uid="{E168736E-5F83-4858-9992-1D9D1BDC3166}"/>
    <cellStyle name="Input 135 3 2 2" xfId="7762" xr:uid="{A8006B67-69A2-4A4D-8D75-B875F79A56C5}"/>
    <cellStyle name="Input 135 3 2 3" xfId="10025" xr:uid="{59D41AF5-BCDD-4558-AC78-5A0E9FF41E17}"/>
    <cellStyle name="Input 135 3 3" xfId="7841" xr:uid="{DD006837-2C74-4496-8726-FA1CEEF9E254}"/>
    <cellStyle name="Input 135 3 4" xfId="6488" xr:uid="{3C682657-B1BA-4A07-AAD3-2EA9DBC9114B}"/>
    <cellStyle name="Input 135 3 5" xfId="6961" xr:uid="{75E69263-5783-490C-BB95-5385BCA4644D}"/>
    <cellStyle name="Input 135 3 6" xfId="8965" xr:uid="{98D3B9AD-BE3F-486B-8B8C-9B774397D349}"/>
    <cellStyle name="Input 135 3 7" xfId="8928" xr:uid="{6CC6C7FA-613B-4020-B63B-3C93704DDB5B}"/>
    <cellStyle name="Input 135 4" xfId="4002" xr:uid="{00000000-0005-0000-0000-0000350A0000}"/>
    <cellStyle name="Input 135 4 2" xfId="5723" xr:uid="{E01A005E-078B-4886-B986-101AA5A10B65}"/>
    <cellStyle name="Input 135 4 3" xfId="7395" xr:uid="{7CB3BF55-884F-412A-9C4B-9D452823AD0C}"/>
    <cellStyle name="Input 135 5" xfId="4885" xr:uid="{00000000-0005-0000-0000-0000360A0000}"/>
    <cellStyle name="Input 135 6" xfId="7422" xr:uid="{1232CEB6-0039-4D04-91EA-4CCD19CA722C}"/>
    <cellStyle name="Input 135 7" xfId="6638" xr:uid="{0A2E807D-481A-44E5-971A-4FF9480EC326}"/>
    <cellStyle name="Input 135 8" xfId="7050" xr:uid="{973F276B-246F-47A3-B91E-A0D2910174E8}"/>
    <cellStyle name="Input 135 9" xfId="9095" xr:uid="{B2C4A4C6-5FB6-4035-A884-D38978D55508}"/>
    <cellStyle name="Input 136" xfId="1336" xr:uid="{00000000-0005-0000-0000-0000370A0000}"/>
    <cellStyle name="Input 136 10" xfId="12261" xr:uid="{554C2008-B3E3-4F83-9A1C-BB4A0CE13530}"/>
    <cellStyle name="Input 136 2" xfId="2917" xr:uid="{00000000-0005-0000-0000-0000380A0000}"/>
    <cellStyle name="Input 136 2 2" xfId="4601" xr:uid="{00000000-0005-0000-0000-0000390A0000}"/>
    <cellStyle name="Input 136 2 2 2" xfId="8744" xr:uid="{7AD30D3A-FDBF-4575-8B05-F8837AE04F69}"/>
    <cellStyle name="Input 136 2 2 2 2" xfId="7280" xr:uid="{46A4EE58-174A-45BD-AAC3-FCF78CC8D14A}"/>
    <cellStyle name="Input 136 2 2 2 3" xfId="10249" xr:uid="{DC458021-F80E-422A-92BC-507285CFF0C1}"/>
    <cellStyle name="Input 136 2 2 3" xfId="8074" xr:uid="{71A905EF-2F44-4307-B5AF-51FA68A964B7}"/>
    <cellStyle name="Input 136 2 2 4" xfId="6178" xr:uid="{478EFB99-3B19-46C9-A1E5-C46AD8A70E1E}"/>
    <cellStyle name="Input 136 2 2 5" xfId="9308" xr:uid="{DB36BE51-6F69-4F8A-ABE0-B58218CEC2E4}"/>
    <cellStyle name="Input 136 2 3" xfId="4474" xr:uid="{00000000-0005-0000-0000-00003A0A0000}"/>
    <cellStyle name="Input 136 2 3 2" xfId="5752" xr:uid="{03CC25C5-A01E-4E80-90B6-DCA5D59C38D8}"/>
    <cellStyle name="Input 136 2 3 3" xfId="9780" xr:uid="{68C42E8D-2528-4E8F-9172-A2AC8DBC435C}"/>
    <cellStyle name="Input 136 2 4" xfId="5492" xr:uid="{7748F11B-8EEB-420A-B2FA-19D386D4C7DA}"/>
    <cellStyle name="Input 136 2 5" xfId="5905" xr:uid="{F6E35C9D-2C45-4EEA-B4ED-14072E5F82EF}"/>
    <cellStyle name="Input 136 2 6" xfId="6073" xr:uid="{A20DBA99-56FF-468B-ABDA-FA59BF142D02}"/>
    <cellStyle name="Input 136 2 7" xfId="5988" xr:uid="{3CFC4F25-5703-4A35-9616-FFFA4A1C7469}"/>
    <cellStyle name="Input 136 2 8" xfId="12262" xr:uid="{0DAAF8DF-AA6B-4482-B902-EE47ECC2F0C2}"/>
    <cellStyle name="Input 136 3" xfId="4212" xr:uid="{00000000-0005-0000-0000-00003B0A0000}"/>
    <cellStyle name="Input 136 3 2" xfId="8515" xr:uid="{8D1E0108-6A24-4947-8454-EF33ED1F6833}"/>
    <cellStyle name="Input 136 3 2 2" xfId="5774" xr:uid="{8D5077BC-335A-4454-BE45-81BEC70C0970}"/>
    <cellStyle name="Input 136 3 2 3" xfId="10026" xr:uid="{287DDB8E-77A3-47A4-AAA1-15D5D4E96E17}"/>
    <cellStyle name="Input 136 3 3" xfId="7842" xr:uid="{209AE34B-4C6D-4A40-A24F-F7E78CEFEED4}"/>
    <cellStyle name="Input 136 3 4" xfId="6124" xr:uid="{16757101-348B-4F5D-AA19-D677D80EF7A8}"/>
    <cellStyle name="Input 136 3 5" xfId="8856" xr:uid="{415028AA-4D1F-424F-877A-DF929D7D6490}"/>
    <cellStyle name="Input 136 3 6" xfId="9421" xr:uid="{4B4E2A17-93C1-49E9-801E-403027F16BE6}"/>
    <cellStyle name="Input 136 3 7" xfId="5667" xr:uid="{EA187398-E56C-4A5C-B406-6B37EBC16F27}"/>
    <cellStyle name="Input 136 4" xfId="4746" xr:uid="{00000000-0005-0000-0000-00003C0A0000}"/>
    <cellStyle name="Input 136 4 2" xfId="7177" xr:uid="{037C6F76-ED70-494B-BF23-E463F1EC24EE}"/>
    <cellStyle name="Input 136 4 3" xfId="9431" xr:uid="{0401DB67-EAF8-451C-A7C2-5198BC02D32A}"/>
    <cellStyle name="Input 136 5" xfId="4886" xr:uid="{00000000-0005-0000-0000-00003D0A0000}"/>
    <cellStyle name="Input 136 6" xfId="6055" xr:uid="{054F9640-D057-46B1-BF8B-C8BA582DC7C2}"/>
    <cellStyle name="Input 136 7" xfId="9135" xr:uid="{06A55668-A10B-412D-B079-61C178436431}"/>
    <cellStyle name="Input 136 8" xfId="6789" xr:uid="{8AF86B03-6231-47E6-8FB5-E1EE370A5310}"/>
    <cellStyle name="Input 136 9" xfId="9667" xr:uid="{C8C8E854-DF25-49F0-BB60-3BB03F1A9D33}"/>
    <cellStyle name="Input 137" xfId="1337" xr:uid="{00000000-0005-0000-0000-00003E0A0000}"/>
    <cellStyle name="Input 137 10" xfId="12263" xr:uid="{C92C91B6-9FF2-4EE7-8B63-911EB94605CC}"/>
    <cellStyle name="Input 137 2" xfId="2918" xr:uid="{00000000-0005-0000-0000-00003F0A0000}"/>
    <cellStyle name="Input 137 2 2" xfId="4602" xr:uid="{00000000-0005-0000-0000-0000400A0000}"/>
    <cellStyle name="Input 137 2 2 2" xfId="8745" xr:uid="{23391D38-D75E-4FE1-95E6-A7923025B6EA}"/>
    <cellStyle name="Input 137 2 2 2 2" xfId="8361" xr:uid="{17628E35-755A-40FA-A51B-27EACD64FFBD}"/>
    <cellStyle name="Input 137 2 2 2 3" xfId="10250" xr:uid="{D0189593-BE3A-4E6E-AEDC-ECB23195AC56}"/>
    <cellStyle name="Input 137 2 2 3" xfId="8075" xr:uid="{3C097D82-6E71-4190-91F0-0C13DCDCF09E}"/>
    <cellStyle name="Input 137 2 2 4" xfId="6530" xr:uid="{FE4CD4D9-7579-4883-8CC3-0591C4D006D1}"/>
    <cellStyle name="Input 137 2 2 5" xfId="6898" xr:uid="{420393F9-8C29-48B4-AEE1-266C191D5009}"/>
    <cellStyle name="Input 137 2 3" xfId="4074" xr:uid="{00000000-0005-0000-0000-0000410A0000}"/>
    <cellStyle name="Input 137 2 3 2" xfId="6267" xr:uid="{71A3F94F-D67F-421B-945E-2306C98453AB}"/>
    <cellStyle name="Input 137 2 3 3" xfId="6895" xr:uid="{70CE497F-C5B4-48C7-9E6F-A16AD5EB6328}"/>
    <cellStyle name="Input 137 2 4" xfId="5493" xr:uid="{B56BE530-80B2-42D7-BC21-862F842FDD01}"/>
    <cellStyle name="Input 137 2 5" xfId="8909" xr:uid="{78832BCD-A2C8-492E-98D6-26D24AFBD0CF}"/>
    <cellStyle name="Input 137 2 6" xfId="6486" xr:uid="{1F9ECB89-40A7-43A9-9155-EA8AAE9347F8}"/>
    <cellStyle name="Input 137 2 7" xfId="9807" xr:uid="{996DEB4D-3E20-4C31-9455-734AC1F4BF52}"/>
    <cellStyle name="Input 137 2 8" xfId="12264" xr:uid="{E3406748-33F9-4BDE-A7A6-2870F1CC5325}"/>
    <cellStyle name="Input 137 3" xfId="4213" xr:uid="{00000000-0005-0000-0000-0000420A0000}"/>
    <cellStyle name="Input 137 3 2" xfId="8516" xr:uid="{3AD6BAEC-A0FA-46EE-9309-AED13D8B06C7}"/>
    <cellStyle name="Input 137 3 2 2" xfId="6297" xr:uid="{E65B36BE-6077-4F2E-90F8-DFDBB3403339}"/>
    <cellStyle name="Input 137 3 2 3" xfId="10027" xr:uid="{DCCB68D8-38C6-4B1E-911C-F7878B9D4CE8}"/>
    <cellStyle name="Input 137 3 3" xfId="7843" xr:uid="{3E776A00-F25C-4775-ADFE-96869A6F10CB}"/>
    <cellStyle name="Input 137 3 4" xfId="7498" xr:uid="{BB9B785E-5F59-46C3-BFD6-FBDF853FEEDA}"/>
    <cellStyle name="Input 137 3 5" xfId="9226" xr:uid="{1B43E37D-A04C-4CF3-8D3B-DF865C2D2501}"/>
    <cellStyle name="Input 137 3 6" xfId="7347" xr:uid="{E57478AB-B56E-41FF-B0C6-96216200F437}"/>
    <cellStyle name="Input 137 3 7" xfId="9292" xr:uid="{131BC096-047E-4033-BDA9-29DC934399E3}"/>
    <cellStyle name="Input 137 4" xfId="4745" xr:uid="{00000000-0005-0000-0000-0000430A0000}"/>
    <cellStyle name="Input 137 4 2" xfId="6551" xr:uid="{71824489-4B0A-412C-B45D-B37FDBCF94A8}"/>
    <cellStyle name="Input 137 4 3" xfId="7579" xr:uid="{F032D057-B21A-4317-B3A8-D8539B32B8D8}"/>
    <cellStyle name="Input 137 5" xfId="4887" xr:uid="{00000000-0005-0000-0000-0000440A0000}"/>
    <cellStyle name="Input 137 6" xfId="5622" xr:uid="{796A3715-3125-4559-A449-FEA4A25AF88B}"/>
    <cellStyle name="Input 137 7" xfId="6435" xr:uid="{5765A1EA-E916-45BA-BA06-1699B6E7B4C4}"/>
    <cellStyle name="Input 137 8" xfId="6817" xr:uid="{75CC6D58-4390-4DA6-99B1-6B4898254EF5}"/>
    <cellStyle name="Input 137 9" xfId="8313" xr:uid="{E45C4937-16DA-4BBC-A516-ED3D28641B16}"/>
    <cellStyle name="Input 138" xfId="1338" xr:uid="{00000000-0005-0000-0000-0000450A0000}"/>
    <cellStyle name="Input 138 10" xfId="12265" xr:uid="{76FD407E-88AB-4E69-995F-5C6427D6A3D8}"/>
    <cellStyle name="Input 138 2" xfId="2919" xr:uid="{00000000-0005-0000-0000-0000460A0000}"/>
    <cellStyle name="Input 138 2 2" xfId="4603" xr:uid="{00000000-0005-0000-0000-0000470A0000}"/>
    <cellStyle name="Input 138 2 2 2" xfId="8746" xr:uid="{687FADEA-CE94-4281-92E0-EF41CE30C090}"/>
    <cellStyle name="Input 138 2 2 2 2" xfId="8241" xr:uid="{231FFFC9-DB9A-4F13-A980-A871FCB4368A}"/>
    <cellStyle name="Input 138 2 2 2 3" xfId="10251" xr:uid="{2DA9D400-29CE-496F-A8D1-DA9F000A8C80}"/>
    <cellStyle name="Input 138 2 2 3" xfId="8076" xr:uid="{2FE64833-00DF-4620-B962-E89D6C606C64}"/>
    <cellStyle name="Input 138 2 2 4" xfId="7137" xr:uid="{1767E7FE-45F3-42D6-AC47-FF356D51435E}"/>
    <cellStyle name="Input 138 2 2 5" xfId="9530" xr:uid="{4ACB9243-F1C8-4B1F-BA14-0EF5B1BCD71D}"/>
    <cellStyle name="Input 138 2 3" xfId="4473" xr:uid="{00000000-0005-0000-0000-0000480A0000}"/>
    <cellStyle name="Input 138 2 3 2" xfId="7653" xr:uid="{30DAD91C-43E8-4042-8942-DAA45AC8D697}"/>
    <cellStyle name="Input 138 2 3 3" xfId="7163" xr:uid="{391D5A16-EA6E-483E-B66D-D335EC20C2B2}"/>
    <cellStyle name="Input 138 2 4" xfId="5494" xr:uid="{1F5135D8-279E-45F0-A5A9-341F4546B009}"/>
    <cellStyle name="Input 138 2 5" xfId="6871" xr:uid="{F41E31E7-DDAD-45E6-9E3A-08CA9E7D7C17}"/>
    <cellStyle name="Input 138 2 6" xfId="8875" xr:uid="{49EDE101-69BD-4B11-916D-CDFCB8CCC374}"/>
    <cellStyle name="Input 138 2 7" xfId="6900" xr:uid="{9ED6C536-8015-40A8-83DE-3CB7E3A5297C}"/>
    <cellStyle name="Input 138 2 8" xfId="12266" xr:uid="{EC16E39B-DBDB-462D-A17D-6D2602B92B22}"/>
    <cellStyle name="Input 138 3" xfId="4214" xr:uid="{00000000-0005-0000-0000-0000490A0000}"/>
    <cellStyle name="Input 138 3 2" xfId="8517" xr:uid="{80F2D825-826C-415D-8442-08D6E83433F8}"/>
    <cellStyle name="Input 138 3 2 2" xfId="6593" xr:uid="{708D0099-1FA6-465D-A4B5-98F3A2A01DF2}"/>
    <cellStyle name="Input 138 3 2 3" xfId="10028" xr:uid="{64764BD1-79EB-4E0E-B559-40F0EB22EFE3}"/>
    <cellStyle name="Input 138 3 3" xfId="7844" xr:uid="{B8720FF9-923B-43CD-80DE-1284E82F6049}"/>
    <cellStyle name="Input 138 3 4" xfId="7083" xr:uid="{F65F998A-4DCF-420A-9B1C-9968859D50B8}"/>
    <cellStyle name="Input 138 3 5" xfId="9039" xr:uid="{D38CA756-2180-4B98-90EC-E78F351DC43C}"/>
    <cellStyle name="Input 138 3 6" xfId="9369" xr:uid="{88B72292-4BC3-48AF-B318-DBCDAA6008EE}"/>
    <cellStyle name="Input 138 3 7" xfId="7478" xr:uid="{0EBC29A3-708F-46D1-89D0-8F6713254DA4}"/>
    <cellStyle name="Input 138 4" xfId="4334" xr:uid="{00000000-0005-0000-0000-00004A0A0000}"/>
    <cellStyle name="Input 138 4 2" xfId="6219" xr:uid="{FC89B467-44BB-4412-A3E4-BAF2782C194E}"/>
    <cellStyle name="Input 138 4 3" xfId="9448" xr:uid="{043B6306-654F-406A-8E6A-AFFDD314FD01}"/>
    <cellStyle name="Input 138 5" xfId="4888" xr:uid="{00000000-0005-0000-0000-00004B0A0000}"/>
    <cellStyle name="Input 138 6" xfId="6836" xr:uid="{CDDA41FB-671C-4DEC-AFA6-EFF307106F29}"/>
    <cellStyle name="Input 138 7" xfId="6795" xr:uid="{B686BAC0-8E02-4A76-8C10-DE840DF544C3}"/>
    <cellStyle name="Input 138 8" xfId="6722" xr:uid="{79AE0D25-F87D-4D1B-8483-8DE455039D1C}"/>
    <cellStyle name="Input 138 9" xfId="8897" xr:uid="{1DFCC8CE-ADD5-424F-9A49-F46432D0CF6F}"/>
    <cellStyle name="Input 14" xfId="1339" xr:uid="{00000000-0005-0000-0000-00004C0A0000}"/>
    <cellStyle name="Input 14 10" xfId="12267" xr:uid="{D46C1787-4A24-432B-AEA3-D7F622F14700}"/>
    <cellStyle name="Input 14 2" xfId="2920" xr:uid="{00000000-0005-0000-0000-00004D0A0000}"/>
    <cellStyle name="Input 14 2 2" xfId="4604" xr:uid="{00000000-0005-0000-0000-00004E0A0000}"/>
    <cellStyle name="Input 14 2 2 2" xfId="8747" xr:uid="{3C877607-6C76-4190-BC19-435B8DBCB668}"/>
    <cellStyle name="Input 14 2 2 2 2" xfId="6344" xr:uid="{DE2D5651-6087-4126-BA2D-A03CF4DF1CDF}"/>
    <cellStyle name="Input 14 2 2 2 3" xfId="10252" xr:uid="{FE34CAED-926A-4BA6-8252-6B58E6FFDCCE}"/>
    <cellStyle name="Input 14 2 2 3" xfId="8077" xr:uid="{CDF8EEF4-F1E1-434E-8690-2A1F1079211A}"/>
    <cellStyle name="Input 14 2 2 4" xfId="7555" xr:uid="{4C8EACB5-4E33-4D5E-8BBD-5F1F3E7A8C63}"/>
    <cellStyle name="Input 14 2 2 5" xfId="6944" xr:uid="{0C94A7B1-0867-401E-A411-9E8AEDA5BCF2}"/>
    <cellStyle name="Input 14 2 3" xfId="4073" xr:uid="{00000000-0005-0000-0000-00004F0A0000}"/>
    <cellStyle name="Input 14 2 3 2" xfId="7229" xr:uid="{5584A6CF-57EB-4D50-AE64-317E792E800E}"/>
    <cellStyle name="Input 14 2 3 3" xfId="5943" xr:uid="{A3756E04-A1D6-4E80-974F-4B30F5FCCA20}"/>
    <cellStyle name="Input 14 2 4" xfId="5495" xr:uid="{E8343199-D046-4B6B-BCD0-82BAD38854BA}"/>
    <cellStyle name="Input 14 2 5" xfId="6439" xr:uid="{28C63A89-A2DE-4461-89A6-313E39170D43}"/>
    <cellStyle name="Input 14 2 6" xfId="9343" xr:uid="{24BBD66F-0A0D-4436-9E30-B792C31FB743}"/>
    <cellStyle name="Input 14 2 7" xfId="9299" xr:uid="{F92B8E0C-1E2C-4DDC-934D-3D4BEFCD3962}"/>
    <cellStyle name="Input 14 2 8" xfId="12268" xr:uid="{62409DD2-1E03-4F49-B7F8-EF68557E1FD7}"/>
    <cellStyle name="Input 14 3" xfId="4215" xr:uid="{00000000-0005-0000-0000-0000500A0000}"/>
    <cellStyle name="Input 14 3 2" xfId="8518" xr:uid="{C20EE08C-A126-45D7-B2A1-73ED4C5C70FB}"/>
    <cellStyle name="Input 14 3 2 2" xfId="7789" xr:uid="{63EE2096-25F5-4C07-962E-33116B61D7F1}"/>
    <cellStyle name="Input 14 3 2 3" xfId="10029" xr:uid="{D0020411-A916-4B27-9089-3FCDF5E58689}"/>
    <cellStyle name="Input 14 3 3" xfId="7845" xr:uid="{8D2CBD8A-3776-4C64-A79F-DF6FA6AD14D6}"/>
    <cellStyle name="Input 14 3 4" xfId="6489" xr:uid="{94EF2BD6-FB91-422D-AD7C-9EEE2D07E3AF}"/>
    <cellStyle name="Input 14 3 5" xfId="6799" xr:uid="{7A23C478-2279-4310-A350-7B195070DB57}"/>
    <cellStyle name="Input 14 3 6" xfId="6949" xr:uid="{2769C615-356F-49B4-9FB9-FAFF0A04EC8D}"/>
    <cellStyle name="Input 14 3 7" xfId="9708" xr:uid="{49F45FE7-4FF7-4A6B-B984-B7BBB7C0C5B6}"/>
    <cellStyle name="Input 14 4" xfId="4001" xr:uid="{00000000-0005-0000-0000-0000510A0000}"/>
    <cellStyle name="Input 14 4 2" xfId="7595" xr:uid="{BC1D31E7-6EC7-4340-9E09-BEBA418E1FE7}"/>
    <cellStyle name="Input 14 4 3" xfId="9567" xr:uid="{45DE8D89-930B-4887-B6E6-0DDF5184FC9E}"/>
    <cellStyle name="Input 14 5" xfId="4889" xr:uid="{00000000-0005-0000-0000-0000520A0000}"/>
    <cellStyle name="Input 14 6" xfId="5800" xr:uid="{F0E4B69E-050F-4284-8C4C-D1BD4A45B436}"/>
    <cellStyle name="Input 14 7" xfId="5882" xr:uid="{F000263C-83B8-4233-846A-5D43802C4656}"/>
    <cellStyle name="Input 14 8" xfId="6953" xr:uid="{D25AB960-CE3E-4711-BF97-3B063859E6A4}"/>
    <cellStyle name="Input 14 9" xfId="7402" xr:uid="{CDDEFE6B-7761-4D06-9239-6B1E98BEF0B5}"/>
    <cellStyle name="Input 15" xfId="1340" xr:uid="{00000000-0005-0000-0000-0000530A0000}"/>
    <cellStyle name="Input 15 10" xfId="12269" xr:uid="{C2B4303B-FE27-4A93-B3EB-C9BB7B379608}"/>
    <cellStyle name="Input 15 2" xfId="2921" xr:uid="{00000000-0005-0000-0000-0000540A0000}"/>
    <cellStyle name="Input 15 2 2" xfId="4605" xr:uid="{00000000-0005-0000-0000-0000550A0000}"/>
    <cellStyle name="Input 15 2 2 2" xfId="8748" xr:uid="{45155B27-3B2C-420F-A262-72E1F2658C55}"/>
    <cellStyle name="Input 15 2 2 2 2" xfId="7281" xr:uid="{FFDACC6D-337D-4F30-9100-EF03EAC711A1}"/>
    <cellStyle name="Input 15 2 2 2 3" xfId="10253" xr:uid="{B41086F1-7377-4128-9668-DDDD49DFB710}"/>
    <cellStyle name="Input 15 2 2 3" xfId="8078" xr:uid="{50A887A6-EAC0-4933-80F3-8BBB6BA29856}"/>
    <cellStyle name="Input 15 2 2 4" xfId="6179" xr:uid="{A430C4C7-C5D6-439B-809E-5D1C5EE394AF}"/>
    <cellStyle name="Input 15 2 2 5" xfId="9853" xr:uid="{27DEDBC0-D3FB-4984-927C-F41A79A5B9C9}"/>
    <cellStyle name="Input 15 2 3" xfId="4472" xr:uid="{00000000-0005-0000-0000-0000560A0000}"/>
    <cellStyle name="Input 15 2 3 2" xfId="5804" xr:uid="{4B9D14B7-B6E2-4CC1-AAC2-E2BFA28016A1}"/>
    <cellStyle name="Input 15 2 3 3" xfId="6002" xr:uid="{F2ED2E0A-3B22-4692-BD56-D49072399A19}"/>
    <cellStyle name="Input 15 2 4" xfId="5496" xr:uid="{D0E19B90-2113-4D99-98B8-C432BB56CAD5}"/>
    <cellStyle name="Input 15 2 5" xfId="5904" xr:uid="{5EB68B0F-0A1E-4278-B61A-5DA391D21693}"/>
    <cellStyle name="Input 15 2 6" xfId="6721" xr:uid="{666D979D-6E05-4F75-972E-61353DFBB323}"/>
    <cellStyle name="Input 15 2 7" xfId="9106" xr:uid="{B2A93F6C-0915-4815-A243-7012DBC4CF60}"/>
    <cellStyle name="Input 15 2 8" xfId="12270" xr:uid="{6ABECC6C-77CD-40DD-A10D-6C20A138130B}"/>
    <cellStyle name="Input 15 3" xfId="4216" xr:uid="{00000000-0005-0000-0000-0000570A0000}"/>
    <cellStyle name="Input 15 3 2" xfId="8519" xr:uid="{31C95FF9-E9CF-4F0E-84A5-3E11681B785B}"/>
    <cellStyle name="Input 15 3 2 2" xfId="7696" xr:uid="{7429FA7B-6E1A-4445-AC1D-C65ABEDF69DD}"/>
    <cellStyle name="Input 15 3 2 3" xfId="10030" xr:uid="{DBFED0FC-FD2F-4329-B9E6-EC069D645EEB}"/>
    <cellStyle name="Input 15 3 3" xfId="7846" xr:uid="{DFE5FBA7-188E-42F9-9011-50230B106EAA}"/>
    <cellStyle name="Input 15 3 4" xfId="6125" xr:uid="{0A057FD3-1216-4536-81A0-B78BF9099AA1}"/>
    <cellStyle name="Input 15 3 5" xfId="9125" xr:uid="{284160CF-BD76-460E-AE6F-FBCC2DC3AB2D}"/>
    <cellStyle name="Input 15 3 6" xfId="9335" xr:uid="{715133E3-E952-41CD-ACF5-BA2EBF504EAE}"/>
    <cellStyle name="Input 15 3 7" xfId="8896" xr:uid="{0687AAF0-ABF2-427C-8BB4-F714A9537F11}"/>
    <cellStyle name="Input 15 4" xfId="4744" xr:uid="{00000000-0005-0000-0000-0000580A0000}"/>
    <cellStyle name="Input 15 4 2" xfId="7178" xr:uid="{2591C3E5-9E7D-4F2B-AEB3-9A7F29523C2A}"/>
    <cellStyle name="Input 15 4 3" xfId="9842" xr:uid="{19552CD9-95A6-4840-B9AE-89804110BE97}"/>
    <cellStyle name="Input 15 5" xfId="4890" xr:uid="{00000000-0005-0000-0000-0000590A0000}"/>
    <cellStyle name="Input 15 6" xfId="7005" xr:uid="{A0E0D26B-09E5-417F-9D33-43550249234F}"/>
    <cellStyle name="Input 15 7" xfId="9049" xr:uid="{AF70544D-4619-452D-8254-D60B5036E90A}"/>
    <cellStyle name="Input 15 8" xfId="9024" xr:uid="{9743B024-4446-4772-81E4-6DFC47643A74}"/>
    <cellStyle name="Input 15 9" xfId="8865" xr:uid="{08A83B2A-F2A9-4559-B2BF-3C9D98CC4AF0}"/>
    <cellStyle name="Input 16" xfId="1341" xr:uid="{00000000-0005-0000-0000-00005A0A0000}"/>
    <cellStyle name="Input 16 10" xfId="12271" xr:uid="{E42853D7-46AF-49EB-90FE-7ADFC3C82B2A}"/>
    <cellStyle name="Input 16 2" xfId="2922" xr:uid="{00000000-0005-0000-0000-00005B0A0000}"/>
    <cellStyle name="Input 16 2 2" xfId="4606" xr:uid="{00000000-0005-0000-0000-00005C0A0000}"/>
    <cellStyle name="Input 16 2 2 2" xfId="8749" xr:uid="{B12996F2-2F85-4D50-A423-739C1D361B3F}"/>
    <cellStyle name="Input 16 2 2 2 2" xfId="8362" xr:uid="{68AA358A-A8AD-4A7B-8C5B-659613436576}"/>
    <cellStyle name="Input 16 2 2 2 3" xfId="10254" xr:uid="{E25388B0-5465-4953-90E4-7FE9C5FBD512}"/>
    <cellStyle name="Input 16 2 2 3" xfId="8079" xr:uid="{364357B6-2B4E-47E2-BE31-A415EA6584FB}"/>
    <cellStyle name="Input 16 2 2 4" xfId="7556" xr:uid="{B42D3084-EC57-4F56-A6E6-2226F6EE0E84}"/>
    <cellStyle name="Input 16 2 2 5" xfId="6021" xr:uid="{9B32F3E7-C876-4991-AB7C-A907D55E2A0B}"/>
    <cellStyle name="Input 16 2 3" xfId="4072" xr:uid="{00000000-0005-0000-0000-00005D0A0000}"/>
    <cellStyle name="Input 16 2 3 2" xfId="8330" xr:uid="{8452D2AD-6DB1-4A43-A277-4D829BAB427F}"/>
    <cellStyle name="Input 16 2 3 3" xfId="5940" xr:uid="{6E58EFDE-AA48-4781-B3C9-E07756B80BCE}"/>
    <cellStyle name="Input 16 2 4" xfId="5497" xr:uid="{5B8BB247-D7E3-4840-ACB1-CE843793BCD7}"/>
    <cellStyle name="Input 16 2 5" xfId="6028" xr:uid="{10F286B3-B950-46E1-A2A2-08CEBD939579}"/>
    <cellStyle name="Input 16 2 6" xfId="9313" xr:uid="{4B6CB5D1-D6F0-4100-844D-AC229E10BD92}"/>
    <cellStyle name="Input 16 2 7" xfId="9367" xr:uid="{B703E5C5-DF41-4D4A-B70A-70E8DE3B65EC}"/>
    <cellStyle name="Input 16 2 8" xfId="12272" xr:uid="{5DE36BAB-6900-4735-8937-7D5631761B00}"/>
    <cellStyle name="Input 16 3" xfId="4217" xr:uid="{00000000-0005-0000-0000-00005E0A0000}"/>
    <cellStyle name="Input 16 3 2" xfId="8520" xr:uid="{72C7191D-3378-4294-9AEB-809CF5A9392C}"/>
    <cellStyle name="Input 16 3 2 2" xfId="6298" xr:uid="{8293ABFD-205D-41BB-93F6-FF3619243111}"/>
    <cellStyle name="Input 16 3 2 3" xfId="10031" xr:uid="{FA30F948-C5DC-41CA-9971-128E4C760F1F}"/>
    <cellStyle name="Input 16 3 3" xfId="7847" xr:uid="{16514CB7-5E8B-455C-94FF-40A0B015A057}"/>
    <cellStyle name="Input 16 3 4" xfId="7499" xr:uid="{8424E7C0-7E25-4ED0-BF32-B95CDFFA7D70}"/>
    <cellStyle name="Input 16 3 5" xfId="8949" xr:uid="{1FB3F88A-09FE-46CC-81BE-FE490989F34B}"/>
    <cellStyle name="Input 16 3 6" xfId="6676" xr:uid="{96FB9D94-B94C-4647-B5D8-C4163D48E434}"/>
    <cellStyle name="Input 16 3 7" xfId="7734" xr:uid="{4E7E8EE2-9C70-40C8-9561-8E54B2FFEEF2}"/>
    <cellStyle name="Input 16 4" xfId="4743" xr:uid="{00000000-0005-0000-0000-00005F0A0000}"/>
    <cellStyle name="Input 16 4 2" xfId="7596" xr:uid="{24E4BEE7-8045-4C00-8F4A-7A99591A79DD}"/>
    <cellStyle name="Input 16 4 3" xfId="7028" xr:uid="{6D4871AF-E56F-413C-A188-842D546490F3}"/>
    <cellStyle name="Input 16 5" xfId="4891" xr:uid="{00000000-0005-0000-0000-0000600A0000}"/>
    <cellStyle name="Input 16 6" xfId="5983" xr:uid="{F8B66327-81B2-432A-9FBA-C8DBD7382D64}"/>
    <cellStyle name="Input 16 7" xfId="8921" xr:uid="{66A7D519-D265-4238-A5E7-4D1C1F8D3691}"/>
    <cellStyle name="Input 16 8" xfId="6781" xr:uid="{3DDBE018-F9A6-41A6-9010-4FFFF82821F4}"/>
    <cellStyle name="Input 16 9" xfId="6391" xr:uid="{2468A6DE-19BF-41D7-9E87-D22787C3B50C}"/>
    <cellStyle name="Input 17" xfId="1342" xr:uid="{00000000-0005-0000-0000-0000610A0000}"/>
    <cellStyle name="Input 17 10" xfId="12273" xr:uid="{2057A158-B122-4802-8370-BC1AFAE2458B}"/>
    <cellStyle name="Input 17 2" xfId="2923" xr:uid="{00000000-0005-0000-0000-0000620A0000}"/>
    <cellStyle name="Input 17 2 2" xfId="4607" xr:uid="{00000000-0005-0000-0000-0000630A0000}"/>
    <cellStyle name="Input 17 2 2 2" xfId="8750" xr:uid="{F50C58B1-5E5B-4544-B6F9-06E53C6C587A}"/>
    <cellStyle name="Input 17 2 2 2 2" xfId="8242" xr:uid="{55AF50A8-78D5-415A-86BC-2C908CBF4EBF}"/>
    <cellStyle name="Input 17 2 2 2 3" xfId="10255" xr:uid="{405FEFF0-4B7C-4D50-9845-3B5925BACF18}"/>
    <cellStyle name="Input 17 2 2 3" xfId="8080" xr:uid="{F500A3B7-1C04-4926-8EE8-24506A291F2D}"/>
    <cellStyle name="Input 17 2 2 4" xfId="7138" xr:uid="{ABECBA87-9B1E-4D95-97F2-1B56513A818A}"/>
    <cellStyle name="Input 17 2 2 5" xfId="7479" xr:uid="{ED7BDC8D-7508-49B4-839C-3463085F900F}"/>
    <cellStyle name="Input 17 2 3" xfId="4471" xr:uid="{00000000-0005-0000-0000-0000640A0000}"/>
    <cellStyle name="Input 17 2 3 2" xfId="7654" xr:uid="{BE7A65A5-FC23-4C2D-8D16-648E4A84C587}"/>
    <cellStyle name="Input 17 2 3 3" xfId="7348" xr:uid="{15D8230A-36FA-4496-881A-7D0A164C917A}"/>
    <cellStyle name="Input 17 2 4" xfId="5498" xr:uid="{60FB041E-1931-496E-AF72-75F3F81735F1}"/>
    <cellStyle name="Input 17 2 5" xfId="6870" xr:uid="{AADAB34B-8D79-4B4C-9D1D-348BA1C55E53}"/>
    <cellStyle name="Input 17 2 6" xfId="9084" xr:uid="{AF08E175-7139-40F4-A52B-D8AC3107395D}"/>
    <cellStyle name="Input 17 2 7" xfId="7257" xr:uid="{98B5D234-35FA-4B78-90B6-34CAF5135EBA}"/>
    <cellStyle name="Input 17 2 8" xfId="12274" xr:uid="{C5F266CF-49E6-42DF-9D3C-8B0E7EA41BBB}"/>
    <cellStyle name="Input 17 3" xfId="4218" xr:uid="{00000000-0005-0000-0000-0000650A0000}"/>
    <cellStyle name="Input 17 3 2" xfId="8521" xr:uid="{B0FA4B38-0775-4CE6-AC1C-769073BA1972}"/>
    <cellStyle name="Input 17 3 2 2" xfId="7697" xr:uid="{01293C24-6135-43D1-9326-7774F86D07B3}"/>
    <cellStyle name="Input 17 3 2 3" xfId="10032" xr:uid="{2FD5640D-3369-4254-AA8D-DA836CE234C9}"/>
    <cellStyle name="Input 17 3 3" xfId="7848" xr:uid="{6E45ABC5-7576-43FF-B69F-381536347E47}"/>
    <cellStyle name="Input 17 3 4" xfId="7084" xr:uid="{41C09E67-62B2-4751-AFC4-78FC8D235CD4}"/>
    <cellStyle name="Input 17 3 5" xfId="7365" xr:uid="{2F1BD177-07C9-4A64-B16C-FC0DA519462E}"/>
    <cellStyle name="Input 17 3 6" xfId="5645" xr:uid="{5C756222-89C3-46D1-9F15-617D35B3648E}"/>
    <cellStyle name="Input 17 3 7" xfId="6112" xr:uid="{C6779E73-B97D-4925-9727-70BBAF2E4D98}"/>
    <cellStyle name="Input 17 4" xfId="4333" xr:uid="{00000000-0005-0000-0000-0000660A0000}"/>
    <cellStyle name="Input 17 4 2" xfId="6220" xr:uid="{6BF597D4-E463-4903-AC9D-6E1B39D378CC}"/>
    <cellStyle name="Input 17 4 3" xfId="8395" xr:uid="{5F853095-1351-40F0-9CCB-B2B472CA1790}"/>
    <cellStyle name="Input 17 5" xfId="4892" xr:uid="{00000000-0005-0000-0000-0000670A0000}"/>
    <cellStyle name="Input 17 6" xfId="5864" xr:uid="{CF928540-7B8E-4DDD-9D09-FDB7E26E477C}"/>
    <cellStyle name="Input 17 7" xfId="7062" xr:uid="{5A0BB42C-416D-4A1A-9B63-4894E8E113D1}"/>
    <cellStyle name="Input 17 8" xfId="8924" xr:uid="{8E07F7C0-0127-481B-A31D-E2BB4CFA7DDA}"/>
    <cellStyle name="Input 17 9" xfId="7166" xr:uid="{52545F81-374D-4CA6-B122-74C73694B233}"/>
    <cellStyle name="Input 18" xfId="1343" xr:uid="{00000000-0005-0000-0000-0000680A0000}"/>
    <cellStyle name="Input 18 10" xfId="12275" xr:uid="{0A6221F3-E8CC-436E-AD08-06FC4C50D2C0}"/>
    <cellStyle name="Input 18 2" xfId="2924" xr:uid="{00000000-0005-0000-0000-0000690A0000}"/>
    <cellStyle name="Input 18 2 2" xfId="4608" xr:uid="{00000000-0005-0000-0000-00006A0A0000}"/>
    <cellStyle name="Input 18 2 2 2" xfId="8751" xr:uid="{A2255AA9-1C91-4F0D-A111-6FA019D8478B}"/>
    <cellStyle name="Input 18 2 2 2 2" xfId="6345" xr:uid="{860D8EA0-3075-43ED-952B-204CBC388543}"/>
    <cellStyle name="Input 18 2 2 2 3" xfId="10256" xr:uid="{B83D828F-886A-4C9E-AB2F-7BDDA26B65E5}"/>
    <cellStyle name="Input 18 2 2 3" xfId="8081" xr:uid="{36658519-0B56-450B-8ECD-509BE7EC8ACC}"/>
    <cellStyle name="Input 18 2 2 4" xfId="5704" xr:uid="{058AF5DC-B45E-44BE-9E23-F4739948296C}"/>
    <cellStyle name="Input 18 2 2 5" xfId="5655" xr:uid="{FAF983CC-60C3-4FBB-88A6-C82F5A17F25A}"/>
    <cellStyle name="Input 18 2 3" xfId="4071" xr:uid="{00000000-0005-0000-0000-00006B0A0000}"/>
    <cellStyle name="Input 18 2 3 2" xfId="8193" xr:uid="{7918AA53-E045-4E6C-BD2B-C300B7E9EA9E}"/>
    <cellStyle name="Input 18 2 3 3" xfId="9544" xr:uid="{E8F2FE1A-8426-4AD8-8587-B70DD9BF89B0}"/>
    <cellStyle name="Input 18 2 4" xfId="5499" xr:uid="{487BC1A8-9914-4D05-B8F5-5FE0601D3F91}"/>
    <cellStyle name="Input 18 2 5" xfId="6715" xr:uid="{AF6707FE-9D10-402E-85B4-E5B92BC64AB2}"/>
    <cellStyle name="Input 18 2 6" xfId="8876" xr:uid="{C55AD790-E91B-46EC-AF51-9D0B85FEE84F}"/>
    <cellStyle name="Input 18 2 7" xfId="6398" xr:uid="{7C3028F5-5ACC-4D23-A30F-174EFBD031C8}"/>
    <cellStyle name="Input 18 2 8" xfId="12276" xr:uid="{6F817317-44B2-4968-B7D4-D4BA4532F0C0}"/>
    <cellStyle name="Input 18 3" xfId="4219" xr:uid="{00000000-0005-0000-0000-00006C0A0000}"/>
    <cellStyle name="Input 18 3 2" xfId="8522" xr:uid="{BF1EB7B6-FF51-413F-8FD4-682983E9A7CA}"/>
    <cellStyle name="Input 18 3 2 2" xfId="7247" xr:uid="{A6175DF4-1BE6-4524-86D2-131D92035148}"/>
    <cellStyle name="Input 18 3 2 3" xfId="10033" xr:uid="{4CF68AEA-35BF-4BB1-8FD2-92277F0DE1A2}"/>
    <cellStyle name="Input 18 3 3" xfId="7849" xr:uid="{0D28C9CF-4EDA-4650-AF12-220E5BE1B6E0}"/>
    <cellStyle name="Input 18 3 4" xfId="6490" xr:uid="{6C9F6E15-D875-47A9-82ED-BC4BDDDE8258}"/>
    <cellStyle name="Input 18 3 5" xfId="6009" xr:uid="{2CB02D5B-E4E7-427E-A1E8-C597204D0467}"/>
    <cellStyle name="Input 18 3 6" xfId="6417" xr:uid="{C804872F-09A7-44BA-AEA3-C1F417A74583}"/>
    <cellStyle name="Input 18 3 7" xfId="5936" xr:uid="{7E4B9E46-E02C-41F0-A650-A9C7C8F9C625}"/>
    <cellStyle name="Input 18 4" xfId="4000" xr:uid="{00000000-0005-0000-0000-00006D0A0000}"/>
    <cellStyle name="Input 18 4 2" xfId="5724" xr:uid="{9A493D22-259B-4EEB-9CD2-7E6A9FF463A9}"/>
    <cellStyle name="Input 18 4 3" xfId="8394" xr:uid="{86B36C7C-0A05-49AD-93A8-8BCB34064B94}"/>
    <cellStyle name="Input 18 5" xfId="4893" xr:uid="{00000000-0005-0000-0000-00006E0A0000}"/>
    <cellStyle name="Input 18 6" xfId="7421" xr:uid="{73C007F8-2710-4623-A29A-08A3E6BC76F2}"/>
    <cellStyle name="Input 18 7" xfId="6850" xr:uid="{8CC007BD-23BD-48DC-A7A7-DCED8B1A297C}"/>
    <cellStyle name="Input 18 8" xfId="8867" xr:uid="{1F2A9340-DDDF-49DE-95CC-93D1C4B3DC0F}"/>
    <cellStyle name="Input 18 9" xfId="7035" xr:uid="{731A5AA7-FEE2-47B7-A514-1487FA198A7D}"/>
    <cellStyle name="Input 19" xfId="1344" xr:uid="{00000000-0005-0000-0000-00006F0A0000}"/>
    <cellStyle name="Input 19 10" xfId="12277" xr:uid="{2555100F-97D9-4303-BD84-656FE50A3EF0}"/>
    <cellStyle name="Input 19 2" xfId="2925" xr:uid="{00000000-0005-0000-0000-0000700A0000}"/>
    <cellStyle name="Input 19 2 2" xfId="4609" xr:uid="{00000000-0005-0000-0000-0000710A0000}"/>
    <cellStyle name="Input 19 2 2 2" xfId="8752" xr:uid="{669B5CC7-4390-4646-81FB-DC21579571C3}"/>
    <cellStyle name="Input 19 2 2 2 2" xfId="7282" xr:uid="{FC9925D2-1B92-4641-90EA-B58FD557CAA6}"/>
    <cellStyle name="Input 19 2 2 2 3" xfId="10257" xr:uid="{D3B3C6F2-A894-4198-9C5D-94D09EF838E4}"/>
    <cellStyle name="Input 19 2 2 3" xfId="8082" xr:uid="{EF1F712A-F1C1-40AE-BD89-AF41DB2D61BC}"/>
    <cellStyle name="Input 19 2 2 4" xfId="6180" xr:uid="{82525E85-78D4-46D1-A419-7BA893156BAB}"/>
    <cellStyle name="Input 19 2 2 5" xfId="6919" xr:uid="{700B7412-92D0-4918-8B07-D53BA7DC7465}"/>
    <cellStyle name="Input 19 2 3" xfId="4470" xr:uid="{00000000-0005-0000-0000-0000720A0000}"/>
    <cellStyle name="Input 19 2 3 2" xfId="6571" xr:uid="{7C086CC4-3544-48DC-B044-124D14B97ED8}"/>
    <cellStyle name="Input 19 2 3 3" xfId="7466" xr:uid="{D30227D7-123C-4E4A-9A2E-ABF63E4F5BD0}"/>
    <cellStyle name="Input 19 2 4" xfId="5500" xr:uid="{FDF95A1D-77A5-48C5-8923-01C4BC2FA08E}"/>
    <cellStyle name="Input 19 2 5" xfId="5903" xr:uid="{1BC69C69-02E5-487E-8A7D-D250BDF10495}"/>
    <cellStyle name="Input 19 2 6" xfId="6805" xr:uid="{2C1A612C-3A5F-43F1-91D5-A0FE6893A666}"/>
    <cellStyle name="Input 19 2 7" xfId="6483" xr:uid="{00D95078-D491-4231-ACEE-31A0C6A61E2A}"/>
    <cellStyle name="Input 19 2 8" xfId="12278" xr:uid="{F2B3E7F8-C6E0-4282-AA97-607B919C53A9}"/>
    <cellStyle name="Input 19 3" xfId="4220" xr:uid="{00000000-0005-0000-0000-0000730A0000}"/>
    <cellStyle name="Input 19 3 2" xfId="8523" xr:uid="{5B8AE49F-7B25-471B-B430-4A8E4E5A2053}"/>
    <cellStyle name="Input 19 3 2 2" xfId="5775" xr:uid="{ED807221-33A5-428D-9082-AE1D6F1BC0FF}"/>
    <cellStyle name="Input 19 3 2 3" xfId="10034" xr:uid="{AEBA21D2-8EDD-4901-A003-80A273B32A09}"/>
    <cellStyle name="Input 19 3 3" xfId="7850" xr:uid="{E377A5C3-C468-4411-A708-6564B49980F3}"/>
    <cellStyle name="Input 19 3 4" xfId="6126" xr:uid="{9C4EB962-8748-4792-BC25-085A3F52E889}"/>
    <cellStyle name="Input 19 3 5" xfId="8857" xr:uid="{5172E21F-9155-46DD-B86B-AED64F43D0F2}"/>
    <cellStyle name="Input 19 3 6" xfId="5624" xr:uid="{6070F458-A5F8-454C-925A-456A394E571E}"/>
    <cellStyle name="Input 19 3 7" xfId="5827" xr:uid="{B2FC2E6A-EE63-48EA-AD36-2A524D4178B9}"/>
    <cellStyle name="Input 19 4" xfId="4742" xr:uid="{00000000-0005-0000-0000-0000740A0000}"/>
    <cellStyle name="Input 19 4 2" xfId="7179" xr:uid="{4B77CB61-AE98-420C-89E4-1426593CB095}"/>
    <cellStyle name="Input 19 4 3" xfId="6092" xr:uid="{3BFE65F2-1F72-45BD-8DCB-592B1568CB86}"/>
    <cellStyle name="Input 19 5" xfId="4894" xr:uid="{00000000-0005-0000-0000-0000750A0000}"/>
    <cellStyle name="Input 19 6" xfId="6054" xr:uid="{9B46906D-8CD8-4D86-80A1-0D43A166C9BC}"/>
    <cellStyle name="Input 19 7" xfId="9236" xr:uid="{303280E7-A103-4CDE-AD7D-F98F9C5F6F77}"/>
    <cellStyle name="Input 19 8" xfId="6075" xr:uid="{32FE46A9-346C-4599-BF12-403B7CFE3C9E}"/>
    <cellStyle name="Input 19 9" xfId="9164" xr:uid="{2F0EDC26-EE87-4126-9D60-F730A4589D29}"/>
    <cellStyle name="Input 2" xfId="1345" xr:uid="{00000000-0005-0000-0000-0000760A0000}"/>
    <cellStyle name="Input 2 10" xfId="9750" xr:uid="{724776CC-DCB3-49B7-8416-00BCB6580809}"/>
    <cellStyle name="Input 2 11" xfId="12279" xr:uid="{EED05B64-2E75-4EFD-B719-3CF1D3DC0FC5}"/>
    <cellStyle name="Input 2 2" xfId="2926" xr:uid="{00000000-0005-0000-0000-0000770A0000}"/>
    <cellStyle name="Input 2 2 2" xfId="4610" xr:uid="{00000000-0005-0000-0000-0000780A0000}"/>
    <cellStyle name="Input 2 2 2 2" xfId="8753" xr:uid="{D4A2004C-5500-4DE4-9AEB-3CAB4F0FE7A8}"/>
    <cellStyle name="Input 2 2 2 2 2" xfId="8363" xr:uid="{89C12F2B-457A-403C-8891-949F04461A79}"/>
    <cellStyle name="Input 2 2 2 2 3" xfId="10258" xr:uid="{035E8635-168C-42DA-94D8-CE1175F17995}"/>
    <cellStyle name="Input 2 2 2 3" xfId="8083" xr:uid="{7620D0C3-7CFA-405C-AC0A-82159EE0CD1E}"/>
    <cellStyle name="Input 2 2 2 4" xfId="6531" xr:uid="{02254D30-54FB-4E87-A14F-26CED08A2B7C}"/>
    <cellStyle name="Input 2 2 2 5" xfId="5953" xr:uid="{BB526C96-34B7-42FE-8C49-966B28561BC3}"/>
    <cellStyle name="Input 2 2 3" xfId="4070" xr:uid="{00000000-0005-0000-0000-0000790A0000}"/>
    <cellStyle name="Input 2 2 3 2" xfId="6741" xr:uid="{F7A932A5-2F2B-404C-B324-B0922BE3CEC2}"/>
    <cellStyle name="Input 2 2 3 3" xfId="7023" xr:uid="{480C76FF-50CD-4FFD-91B9-AF0074584234}"/>
    <cellStyle name="Input 2 2 4" xfId="5501" xr:uid="{70EE0D1C-DCF8-442B-BD70-6B90BF2F1D51}"/>
    <cellStyle name="Input 2 2 5" xfId="9186" xr:uid="{AFC5FF9C-EA77-42E8-9473-B5E4AD6FDAFC}"/>
    <cellStyle name="Input 2 2 6" xfId="8971" xr:uid="{958C70D7-60D1-4198-ABC7-A27ACAFEBBD3}"/>
    <cellStyle name="Input 2 2 7" xfId="6003" xr:uid="{5F453018-7C68-4494-8F22-3B4DDAA9E5EA}"/>
    <cellStyle name="Input 2 2 8" xfId="12280" xr:uid="{F994C695-4D7E-444B-B0A3-850ED09B2A75}"/>
    <cellStyle name="Input 2 3" xfId="4221" xr:uid="{00000000-0005-0000-0000-00007A0A0000}"/>
    <cellStyle name="Input 2 3 2" xfId="8524" xr:uid="{E8B1C3C7-A541-4D4B-A484-A4EF97038F34}"/>
    <cellStyle name="Input 2 3 2 2" xfId="8029" xr:uid="{95068CDD-5050-4565-A082-30ABDF49094B}"/>
    <cellStyle name="Input 2 3 2 3" xfId="10035" xr:uid="{6B7D4490-B5BE-44EF-9029-2DB328B33BFC}"/>
    <cellStyle name="Input 2 3 3" xfId="7851" xr:uid="{51CEF787-9076-4F54-AC36-E4C565B856EA}"/>
    <cellStyle name="Input 2 3 4" xfId="7500" xr:uid="{BE682969-6B0D-4225-BEC1-4A52AD4AED43}"/>
    <cellStyle name="Input 2 3 5" xfId="9227" xr:uid="{D596B2A1-0BAE-4519-8956-5653AACDD9A2}"/>
    <cellStyle name="Input 2 3 6" xfId="6017" xr:uid="{84296673-F2BA-472C-B2E9-A5C0F54D774E}"/>
    <cellStyle name="Input 2 3 7" xfId="6831" xr:uid="{7E143A4C-7707-44EE-8A02-54C8F56BD900}"/>
    <cellStyle name="Input 2 4" xfId="4741" xr:uid="{00000000-0005-0000-0000-00007B0A0000}"/>
    <cellStyle name="Input 2 4 2" xfId="6552" xr:uid="{41F933E2-7A61-4985-BEA6-9698FFE20E46}"/>
    <cellStyle name="Input 2 4 3" xfId="9659" xr:uid="{F8EAEEE8-3E73-4DC7-9DB0-B72C1427B63A}"/>
    <cellStyle name="Input 2 5" xfId="4895" xr:uid="{00000000-0005-0000-0000-00007C0A0000}"/>
    <cellStyle name="Input 2 6" xfId="5299" xr:uid="{35A27803-5809-4DD6-ABF2-05795B3B167B}"/>
    <cellStyle name="Input 2 7" xfId="6931" xr:uid="{135A00DE-57D1-4880-B9B4-21FC3D91E674}"/>
    <cellStyle name="Input 2 8" xfId="9099" xr:uid="{F632223B-0BF6-4C1C-A3DB-FF18390396F6}"/>
    <cellStyle name="Input 2 9" xfId="9735" xr:uid="{9F96B40C-E24E-4D27-A524-957E82FCDE6C}"/>
    <cellStyle name="Input 20" xfId="1346" xr:uid="{00000000-0005-0000-0000-00007D0A0000}"/>
    <cellStyle name="Input 20 10" xfId="12281" xr:uid="{68C482B6-0FFC-4A81-B246-F389C32909D8}"/>
    <cellStyle name="Input 20 2" xfId="2927" xr:uid="{00000000-0005-0000-0000-00007E0A0000}"/>
    <cellStyle name="Input 20 2 2" xfId="4611" xr:uid="{00000000-0005-0000-0000-00007F0A0000}"/>
    <cellStyle name="Input 20 2 2 2" xfId="8754" xr:uid="{988832A4-694A-4173-BA6A-8A8B252EA48C}"/>
    <cellStyle name="Input 20 2 2 2 2" xfId="8243" xr:uid="{33772391-7786-42F7-83FE-FE184620419F}"/>
    <cellStyle name="Input 20 2 2 2 3" xfId="10259" xr:uid="{2BE7275D-D8C6-42DA-860D-32FA51CC69AA}"/>
    <cellStyle name="Input 20 2 2 3" xfId="8084" xr:uid="{DC897231-B3D0-45EB-9293-8ECDB67972F3}"/>
    <cellStyle name="Input 20 2 2 4" xfId="7139" xr:uid="{36E7AAA5-C8A7-4A64-B690-AAFC4E60F529}"/>
    <cellStyle name="Input 20 2 2 5" xfId="6470" xr:uid="{376EB77F-BD94-4745-AE70-FB0F6166E5D1}"/>
    <cellStyle name="Input 20 2 3" xfId="4469" xr:uid="{00000000-0005-0000-0000-0000800A0000}"/>
    <cellStyle name="Input 20 2 3 2" xfId="7655" xr:uid="{6905022F-3EC3-44BE-9586-F6C3ABB531D4}"/>
    <cellStyle name="Input 20 2 3 3" xfId="9555" xr:uid="{0F3D6C9F-71B9-4FE6-80F6-EFEB2C1C5483}"/>
    <cellStyle name="Input 20 2 4" xfId="5502" xr:uid="{D5312376-785F-4944-B873-E9CE9EA11281}"/>
    <cellStyle name="Input 20 2 5" xfId="6659" xr:uid="{6249F858-6F22-418C-84DF-5CA2EAF4F190}"/>
    <cellStyle name="Input 20 2 6" xfId="8399" xr:uid="{3E8B9717-5BE9-476D-A5C1-8F52B5693A36}"/>
    <cellStyle name="Input 20 2 7" xfId="9243" xr:uid="{9AE880CC-F98F-49F7-B540-05BAABB87C84}"/>
    <cellStyle name="Input 20 2 8" xfId="12282" xr:uid="{C3D72D06-2C8E-4680-89D4-74B4087CE351}"/>
    <cellStyle name="Input 20 3" xfId="4222" xr:uid="{00000000-0005-0000-0000-0000810A0000}"/>
    <cellStyle name="Input 20 3 2" xfId="8525" xr:uid="{C1ED40FC-A98F-47D4-9905-C6D88DF8F458}"/>
    <cellStyle name="Input 20 3 2 2" xfId="6594" xr:uid="{93F16FEB-FBA3-47B9-AAE9-D77E0C53C16E}"/>
    <cellStyle name="Input 20 3 2 3" xfId="10036" xr:uid="{7C303DB7-52D4-485D-A864-79776790A326}"/>
    <cellStyle name="Input 20 3 3" xfId="7852" xr:uid="{AAF368A1-13E7-49EE-A6DD-98F0DDD6380F}"/>
    <cellStyle name="Input 20 3 4" xfId="7085" xr:uid="{94F4FCED-34A2-499F-9AAB-20D836C4D78B}"/>
    <cellStyle name="Input 20 3 5" xfId="9040" xr:uid="{C2A0EAF5-37F1-44B2-BFCF-D89BA3B814B4}"/>
    <cellStyle name="Input 20 3 6" xfId="6069" xr:uid="{168432F3-F9B9-4663-ADF3-A25E28678E17}"/>
    <cellStyle name="Input 20 3 7" xfId="9449" xr:uid="{DAB86321-466B-4247-B30E-A9853B6A2527}"/>
    <cellStyle name="Input 20 4" xfId="4332" xr:uid="{00000000-0005-0000-0000-0000820A0000}"/>
    <cellStyle name="Input 20 4 2" xfId="6221" xr:uid="{2BC44B86-F65D-40C0-93B4-6324B08F75EF}"/>
    <cellStyle name="Input 20 4 3" xfId="6082" xr:uid="{7CB723BF-EC1E-4833-A6F9-E9F086E54A3A}"/>
    <cellStyle name="Input 20 5" xfId="4896" xr:uid="{00000000-0005-0000-0000-0000830A0000}"/>
    <cellStyle name="Input 20 6" xfId="8270" xr:uid="{A25A9008-9CB4-440B-A001-BC187E94917E}"/>
    <cellStyle name="Input 20 7" xfId="5672" xr:uid="{D21234DA-79F0-410F-9BFF-F3F256F8144A}"/>
    <cellStyle name="Input 20 8" xfId="5916" xr:uid="{7FC81999-0526-4590-9AF8-1DD7748A154E}"/>
    <cellStyle name="Input 20 9" xfId="9021" xr:uid="{8DA6EEE3-D16C-4AFE-A258-7B22D727CAB9}"/>
    <cellStyle name="Input 21" xfId="1347" xr:uid="{00000000-0005-0000-0000-0000840A0000}"/>
    <cellStyle name="Input 21 10" xfId="12283" xr:uid="{39351720-6DB0-46C4-93F7-8CD23B649A79}"/>
    <cellStyle name="Input 21 2" xfId="2928" xr:uid="{00000000-0005-0000-0000-0000850A0000}"/>
    <cellStyle name="Input 21 2 2" xfId="4612" xr:uid="{00000000-0005-0000-0000-0000860A0000}"/>
    <cellStyle name="Input 21 2 2 2" xfId="8755" xr:uid="{F8389F26-597A-4676-91AA-FC2394460C81}"/>
    <cellStyle name="Input 21 2 2 2 2" xfId="6346" xr:uid="{34995632-1EFE-4691-9EA9-82A26E206011}"/>
    <cellStyle name="Input 21 2 2 2 3" xfId="10260" xr:uid="{8267A7CD-7087-4769-928A-E178B144C786}"/>
    <cellStyle name="Input 21 2 2 3" xfId="8085" xr:uid="{698052EB-E5B4-4FA9-B7A0-B6545459628D}"/>
    <cellStyle name="Input 21 2 2 4" xfId="7557" xr:uid="{8CD3A380-3362-4817-BA71-16934C5E0391}"/>
    <cellStyle name="Input 21 2 2 5" xfId="9552" xr:uid="{437377AE-FB03-4E39-B7C1-8FBC77F69ED4}"/>
    <cellStyle name="Input 21 2 3" xfId="4069" xr:uid="{00000000-0005-0000-0000-0000870A0000}"/>
    <cellStyle name="Input 21 2 3 2" xfId="8298" xr:uid="{7643BF67-08A0-4445-9BDF-4A335D46C6A6}"/>
    <cellStyle name="Input 21 2 3 3" xfId="9717" xr:uid="{E558CD92-DFE3-428A-944B-1B71FDE22A5E}"/>
    <cellStyle name="Input 21 2 4" xfId="5503" xr:uid="{5F81E41E-A545-47C2-9E1C-EB9300299E1A}"/>
    <cellStyle name="Input 21 2 5" xfId="9007" xr:uid="{718BC956-CC9B-4960-8210-C18580CC1907}"/>
    <cellStyle name="Input 21 2 6" xfId="9860" xr:uid="{0492FBA0-EA11-4841-892B-1B507882CA09}"/>
    <cellStyle name="Input 21 2 7" xfId="6328" xr:uid="{4901EAE0-B44A-4FCC-9BE2-C014EA9B2B89}"/>
    <cellStyle name="Input 21 2 8" xfId="12284" xr:uid="{A16486B0-E798-4693-B7CE-DD4D8834828F}"/>
    <cellStyle name="Input 21 3" xfId="4223" xr:uid="{00000000-0005-0000-0000-0000880A0000}"/>
    <cellStyle name="Input 21 3 2" xfId="8526" xr:uid="{4B72B2CB-B79C-486C-8820-BBCB0DF9004F}"/>
    <cellStyle name="Input 21 3 2 2" xfId="5607" xr:uid="{BB137E43-21A7-4CB1-9977-06DF0EBE8102}"/>
    <cellStyle name="Input 21 3 2 3" xfId="10037" xr:uid="{9E7310F0-1645-4770-BB6E-A8A567B4D0D0}"/>
    <cellStyle name="Input 21 3 3" xfId="7853" xr:uid="{9DBC039D-C2CE-4AC7-9E3D-82FDDFB525C4}"/>
    <cellStyle name="Input 21 3 4" xfId="6491" xr:uid="{78784BFE-C844-40FB-8E30-D4D9C8792DB3}"/>
    <cellStyle name="Input 21 3 5" xfId="5824" xr:uid="{F42B8813-1923-4F06-B889-11860DE0D837}"/>
    <cellStyle name="Input 21 3 6" xfId="7484" xr:uid="{B6FD549D-9D89-4B1D-B351-505B9927DFA8}"/>
    <cellStyle name="Input 21 3 7" xfId="6104" xr:uid="{61D40986-53DF-4D67-94C9-E60FB9AAA677}"/>
    <cellStyle name="Input 21 4" xfId="3999" xr:uid="{00000000-0005-0000-0000-0000890A0000}"/>
    <cellStyle name="Input 21 4 2" xfId="7597" xr:uid="{F8CB5B4E-514D-4147-ADA2-0D6EAE4BE8B9}"/>
    <cellStyle name="Input 21 4 3" xfId="6755" xr:uid="{3ED5B46C-C761-4A85-9416-C1E1537758CC}"/>
    <cellStyle name="Input 21 5" xfId="4897" xr:uid="{00000000-0005-0000-0000-00008A0A0000}"/>
    <cellStyle name="Input 21 6" xfId="7420" xr:uid="{6E883F26-DCAA-4CA6-9424-AF5F0DF7A63F}"/>
    <cellStyle name="Input 21 7" xfId="7318" xr:uid="{D60ECA8D-FA91-405D-845A-6D4ACFD19630}"/>
    <cellStyle name="Input 21 8" xfId="8181" xr:uid="{BCD1E8A1-F37A-4EB8-95C3-B6A42873DC1E}"/>
    <cellStyle name="Input 21 9" xfId="6012" xr:uid="{733D9486-E8CD-473E-BDED-70D8B9FEBC64}"/>
    <cellStyle name="Input 22" xfId="1348" xr:uid="{00000000-0005-0000-0000-00008B0A0000}"/>
    <cellStyle name="Input 22 10" xfId="12285" xr:uid="{C30444D9-F4D9-4D9F-BE7A-BB6B388C4735}"/>
    <cellStyle name="Input 22 2" xfId="2929" xr:uid="{00000000-0005-0000-0000-00008C0A0000}"/>
    <cellStyle name="Input 22 2 2" xfId="4613" xr:uid="{00000000-0005-0000-0000-00008D0A0000}"/>
    <cellStyle name="Input 22 2 2 2" xfId="8756" xr:uid="{FD760C11-5A80-47CC-BA1E-58525818F7D6}"/>
    <cellStyle name="Input 22 2 2 2 2" xfId="7283" xr:uid="{650E0896-F8D2-4A61-83DC-B03374AD657A}"/>
    <cellStyle name="Input 22 2 2 2 3" xfId="10261" xr:uid="{E3D819F3-0133-484F-8652-4C414A8AE286}"/>
    <cellStyle name="Input 22 2 2 3" xfId="8086" xr:uid="{758DEE33-F547-466E-92B3-6587AFCE3D33}"/>
    <cellStyle name="Input 22 2 2 4" xfId="6181" xr:uid="{11FF30E2-7AD0-460A-9B99-0C3650D9AB27}"/>
    <cellStyle name="Input 22 2 2 5" xfId="9219" xr:uid="{C5F81186-FDF8-454B-9F62-5671B03AD9D1}"/>
    <cellStyle name="Input 22 2 3" xfId="4468" xr:uid="{00000000-0005-0000-0000-00008E0A0000}"/>
    <cellStyle name="Input 22 2 3 2" xfId="7656" xr:uid="{AD7A5D70-8368-4F4F-8986-3947D9611E6C}"/>
    <cellStyle name="Input 22 2 3 3" xfId="5991" xr:uid="{9AD17CB7-99A3-4DAC-96AE-B072E61ECD42}"/>
    <cellStyle name="Input 22 2 4" xfId="5504" xr:uid="{A188A0FD-A8EF-4B49-830F-EEE49476F9D9}"/>
    <cellStyle name="Input 22 2 5" xfId="7322" xr:uid="{3C019AAE-D941-4032-AF81-28C638899027}"/>
    <cellStyle name="Input 22 2 6" xfId="7375" xr:uid="{D4F889DE-58F8-4714-AE44-0F77F0C71D60}"/>
    <cellStyle name="Input 22 2 7" xfId="6787" xr:uid="{8AB27A31-5C51-4153-9F42-F26EC1F1DDEC}"/>
    <cellStyle name="Input 22 2 8" xfId="12286" xr:uid="{CBB018F8-2D66-4CE5-B3BB-7F0B2B57AFF6}"/>
    <cellStyle name="Input 22 3" xfId="4224" xr:uid="{00000000-0005-0000-0000-00008F0A0000}"/>
    <cellStyle name="Input 22 3 2" xfId="8527" xr:uid="{806BD0FE-E9C9-471C-ACB1-6D39A8D65A3F}"/>
    <cellStyle name="Input 22 3 2 2" xfId="7698" xr:uid="{F62AE22C-320A-44C7-93D6-A8B607A3D88D}"/>
    <cellStyle name="Input 22 3 2 3" xfId="10038" xr:uid="{69BBB40B-8981-4405-B627-376F48FCF73E}"/>
    <cellStyle name="Input 22 3 3" xfId="7854" xr:uid="{73E09A3F-4928-436A-86B8-F5E4BAA3C7AF}"/>
    <cellStyle name="Input 22 3 4" xfId="6127" xr:uid="{BB0E0F04-CBC5-45EF-9187-4E54B754380F}"/>
    <cellStyle name="Input 22 3 5" xfId="9126" xr:uid="{708420F0-7173-4043-94F9-7CF6183C904E}"/>
    <cellStyle name="Input 22 3 6" xfId="9104" xr:uid="{3EA6291E-A240-4BF7-A53B-D249957E1381}"/>
    <cellStyle name="Input 22 3 7" xfId="9297" xr:uid="{3A97D0EB-B228-4EDE-824B-FF322927D14D}"/>
    <cellStyle name="Input 22 4" xfId="4740" xr:uid="{00000000-0005-0000-0000-0000900A0000}"/>
    <cellStyle name="Input 22 4 2" xfId="7180" xr:uid="{EC0E364C-650C-491B-8AD2-125AFBCC5624}"/>
    <cellStyle name="Input 22 4 3" xfId="7436" xr:uid="{65972A1D-C075-4F14-8CB7-9F4CDD247848}"/>
    <cellStyle name="Input 22 5" xfId="4898" xr:uid="{00000000-0005-0000-0000-0000910A0000}"/>
    <cellStyle name="Input 22 6" xfId="7004" xr:uid="{DFE73D38-6A86-4ADC-B8FD-40F5DB8293E0}"/>
    <cellStyle name="Input 22 7" xfId="8869" xr:uid="{53BF239A-10F8-498A-99A7-433967A12998}"/>
    <cellStyle name="Input 22 8" xfId="5629" xr:uid="{12B17168-CD86-43BC-BECE-722862F4F98A}"/>
    <cellStyle name="Input 22 9" xfId="9809" xr:uid="{799BB93F-38F1-4C9F-A166-5C7910FAE7A4}"/>
    <cellStyle name="Input 23" xfId="1349" xr:uid="{00000000-0005-0000-0000-0000920A0000}"/>
    <cellStyle name="Input 23 10" xfId="12287" xr:uid="{E7F77494-1924-43BF-8A54-73F5CA0C79DC}"/>
    <cellStyle name="Input 23 2" xfId="2930" xr:uid="{00000000-0005-0000-0000-0000930A0000}"/>
    <cellStyle name="Input 23 2 2" xfId="4614" xr:uid="{00000000-0005-0000-0000-0000940A0000}"/>
    <cellStyle name="Input 23 2 2 2" xfId="8757" xr:uid="{5EDC774F-0C11-4751-A5CF-545E1E14DA9D}"/>
    <cellStyle name="Input 23 2 2 2 2" xfId="8364" xr:uid="{C77FFAFC-E017-4AC4-A10A-E11CE2BED92A}"/>
    <cellStyle name="Input 23 2 2 2 3" xfId="10262" xr:uid="{828D9E19-D6C2-4AD2-A712-23060393947C}"/>
    <cellStyle name="Input 23 2 2 3" xfId="8087" xr:uid="{DEE10855-9A2C-49A9-8850-B3C110245C7D}"/>
    <cellStyle name="Input 23 2 2 4" xfId="7558" xr:uid="{7B705981-85E2-4610-92BD-91900A2D37BD}"/>
    <cellStyle name="Input 23 2 2 5" xfId="5603" xr:uid="{6B83B960-5D08-4561-9622-010A12BC7670}"/>
    <cellStyle name="Input 23 2 3" xfId="4068" xr:uid="{00000000-0005-0000-0000-0000950A0000}"/>
    <cellStyle name="Input 23 2 3 2" xfId="6268" xr:uid="{783D0949-64FB-4948-855F-E432EE0F729E}"/>
    <cellStyle name="Input 23 2 3 3" xfId="9294" xr:uid="{B78D9D49-EB99-44EE-8C24-5BC6E47113D8}"/>
    <cellStyle name="Input 23 2 4" xfId="5505" xr:uid="{78ECFC30-9D02-4871-9583-B1C63A5B5249}"/>
    <cellStyle name="Input 23 2 5" xfId="6814" xr:uid="{91C61460-B163-46AB-9472-DC13CC5EC205}"/>
    <cellStyle name="Input 23 2 6" xfId="9706" xr:uid="{1001731E-6A04-41A3-AD33-AB32982F17B1}"/>
    <cellStyle name="Input 23 2 7" xfId="9637" xr:uid="{6158AD6B-F740-4A1E-B535-A3AD2123594E}"/>
    <cellStyle name="Input 23 2 8" xfId="12288" xr:uid="{DD9BE6DC-A9BD-42A2-9A8F-E62B0138B448}"/>
    <cellStyle name="Input 23 3" xfId="4225" xr:uid="{00000000-0005-0000-0000-0000960A0000}"/>
    <cellStyle name="Input 23 3 2" xfId="8528" xr:uid="{9D42C1A7-5DBF-4501-8BC9-6B4E6DAEC63B}"/>
    <cellStyle name="Input 23 3 2 2" xfId="5608" xr:uid="{F56AC644-24BA-4305-9679-8B99566DA662}"/>
    <cellStyle name="Input 23 3 2 3" xfId="10039" xr:uid="{EBB1E934-5F09-4DB1-A102-F40D6B21DF51}"/>
    <cellStyle name="Input 23 3 3" xfId="7855" xr:uid="{1FD5CDBF-3902-4C26-9F55-A1FE5F4B70CC}"/>
    <cellStyle name="Input 23 3 4" xfId="7501" xr:uid="{1FC9BEB4-8978-4CC4-B55C-6B200D90BD9E}"/>
    <cellStyle name="Input 23 3 5" xfId="8950" xr:uid="{7E9B75F7-95AB-4FB0-9845-201011F08F70}"/>
    <cellStyle name="Input 23 3 6" xfId="9723" xr:uid="{C7D3BA3E-D13A-4FF8-B666-1F05B814541F}"/>
    <cellStyle name="Input 23 3 7" xfId="7642" xr:uid="{6987A19D-D1AF-4470-B6AF-F7B76550E5B7}"/>
    <cellStyle name="Input 23 4" xfId="4739" xr:uid="{00000000-0005-0000-0000-0000970A0000}"/>
    <cellStyle name="Input 23 4 2" xfId="7598" xr:uid="{3379CB2D-D02C-48AF-84D3-A02DD190C332}"/>
    <cellStyle name="Input 23 4 3" xfId="7582" xr:uid="{3DB32874-E197-4A52-B707-12CCA78D5E58}"/>
    <cellStyle name="Input 23 5" xfId="4899" xr:uid="{00000000-0005-0000-0000-0000980A0000}"/>
    <cellStyle name="Input 23 6" xfId="6778" xr:uid="{349C49EA-719D-4248-8F2D-F34942B37E22}"/>
    <cellStyle name="Input 23 7" xfId="5840" xr:uid="{84EB7273-1B3D-411C-ACA8-B4D03C870906}"/>
    <cellStyle name="Input 23 8" xfId="9074" xr:uid="{2238FF6F-95D0-4786-BDCB-EED95D9D8FFE}"/>
    <cellStyle name="Input 23 9" xfId="9047" xr:uid="{DC3C1C36-9849-4D40-81BE-DC4CE9971972}"/>
    <cellStyle name="Input 24" xfId="1350" xr:uid="{00000000-0005-0000-0000-0000990A0000}"/>
    <cellStyle name="Input 24 10" xfId="12289" xr:uid="{2AB2085A-F9E0-4BB8-B64B-07C8092C3DDD}"/>
    <cellStyle name="Input 24 2" xfId="2931" xr:uid="{00000000-0005-0000-0000-00009A0A0000}"/>
    <cellStyle name="Input 24 2 2" xfId="4615" xr:uid="{00000000-0005-0000-0000-00009B0A0000}"/>
    <cellStyle name="Input 24 2 2 2" xfId="8758" xr:uid="{81811BBD-C4F7-4341-96C3-639D0C09F86F}"/>
    <cellStyle name="Input 24 2 2 2 2" xfId="8244" xr:uid="{BC3DB3AE-6FDB-484D-81D7-5EBAE7CBB481}"/>
    <cellStyle name="Input 24 2 2 2 3" xfId="10263" xr:uid="{A2543BE4-3EB8-4809-9B35-13E71DC51A6D}"/>
    <cellStyle name="Input 24 2 2 3" xfId="8088" xr:uid="{6256EA2E-FB3D-484F-A873-A6100CA2E03A}"/>
    <cellStyle name="Input 24 2 2 4" xfId="7140" xr:uid="{CF76B4D9-BE7F-4D8B-8FEE-145EA39C6933}"/>
    <cellStyle name="Input 24 2 2 5" xfId="9534" xr:uid="{14B7C117-480B-4C6E-B245-D3C61E001885}"/>
    <cellStyle name="Input 24 2 3" xfId="4467" xr:uid="{00000000-0005-0000-0000-00009C0A0000}"/>
    <cellStyle name="Input 24 2 3 2" xfId="5753" xr:uid="{A1BE1656-ABD6-4230-A3B8-7A1124BBFB42}"/>
    <cellStyle name="Input 24 2 3 3" xfId="5678" xr:uid="{C5365876-A030-48AA-B586-F98DFB028488}"/>
    <cellStyle name="Input 24 2 4" xfId="5506" xr:uid="{AD215575-482A-49A5-BF83-CFB5FBBD8C76}"/>
    <cellStyle name="Input 24 2 5" xfId="6869" xr:uid="{503A0782-E215-4403-8C4A-315633E633F1}"/>
    <cellStyle name="Input 24 2 6" xfId="9167" xr:uid="{417E3E0B-3323-4D80-BE5B-5FFCA0EA6AC6}"/>
    <cellStyle name="Input 24 2 7" xfId="9362" xr:uid="{6243B4CE-AD7E-48CF-ABFA-429E6EB26F0F}"/>
    <cellStyle name="Input 24 2 8" xfId="12290" xr:uid="{511A0DFA-8F42-48F6-9DBE-712AC6A1423B}"/>
    <cellStyle name="Input 24 3" xfId="4226" xr:uid="{00000000-0005-0000-0000-00009D0A0000}"/>
    <cellStyle name="Input 24 3 2" xfId="8529" xr:uid="{6A18C0C4-4E65-4725-B262-6B16E7C8E471}"/>
    <cellStyle name="Input 24 3 2 2" xfId="7699" xr:uid="{D4BB7D1D-3F3C-42F8-9237-2DEB043993BE}"/>
    <cellStyle name="Input 24 3 2 3" xfId="10040" xr:uid="{5F7FADC7-2805-4EE4-83AB-5820EEF57BF2}"/>
    <cellStyle name="Input 24 3 3" xfId="7856" xr:uid="{A9F4EB5B-AFAF-45B7-B5E1-D801076A4E57}"/>
    <cellStyle name="Input 24 3 4" xfId="7086" xr:uid="{CA79E44A-9C19-4A4B-AB8D-47447B0FEDF3}"/>
    <cellStyle name="Input 24 3 5" xfId="7364" xr:uid="{4F32811D-1801-4767-957C-5BE4D57EB125}"/>
    <cellStyle name="Input 24 3 6" xfId="9831" xr:uid="{9EDF9AAB-AD48-421F-A77F-7E35701EA6D7}"/>
    <cellStyle name="Input 24 3 7" xfId="6897" xr:uid="{619DC1BE-954E-4930-8AAB-3E7D51A9D97F}"/>
    <cellStyle name="Input 24 4" xfId="4331" xr:uid="{00000000-0005-0000-0000-00009E0A0000}"/>
    <cellStyle name="Input 24 4 2" xfId="6222" xr:uid="{BA27B864-0EA7-4218-BFE3-FD0600DEEEA9}"/>
    <cellStyle name="Input 24 4 3" xfId="6001" xr:uid="{D18109F9-6415-4548-8D84-089BA8CF8321}"/>
    <cellStyle name="Input 24 5" xfId="4900" xr:uid="{00000000-0005-0000-0000-00009F0A0000}"/>
    <cellStyle name="Input 24 6" xfId="8391" xr:uid="{90C1A26C-4C4B-4764-A9A9-131A894F4CD5}"/>
    <cellStyle name="Input 24 7" xfId="6639" xr:uid="{17D5A1E8-8B0B-4900-A786-64911965B42E}"/>
    <cellStyle name="Input 24 8" xfId="7434" xr:uid="{68DD468E-8275-4B1A-AAB3-E43001DF8DAA}"/>
    <cellStyle name="Input 24 9" xfId="6089" xr:uid="{8AF1337D-F810-4E75-86C7-B43D7F880642}"/>
    <cellStyle name="Input 25" xfId="1351" xr:uid="{00000000-0005-0000-0000-0000A00A0000}"/>
    <cellStyle name="Input 25 10" xfId="12291" xr:uid="{1F6293A4-927F-4680-A5F8-438C58D4E498}"/>
    <cellStyle name="Input 25 2" xfId="2932" xr:uid="{00000000-0005-0000-0000-0000A10A0000}"/>
    <cellStyle name="Input 25 2 2" xfId="4616" xr:uid="{00000000-0005-0000-0000-0000A20A0000}"/>
    <cellStyle name="Input 25 2 2 2" xfId="8759" xr:uid="{6AC2D14C-D634-409B-A365-72906EE2BAFB}"/>
    <cellStyle name="Input 25 2 2 2 2" xfId="6347" xr:uid="{5B6B3495-4279-426B-9FC7-68C2F1D24DFE}"/>
    <cellStyle name="Input 25 2 2 2 3" xfId="10264" xr:uid="{C7EDB059-68A6-4844-8F37-877BE625D092}"/>
    <cellStyle name="Input 25 2 2 3" xfId="8089" xr:uid="{2738558D-0778-43F1-9B47-788A7A17FB1C}"/>
    <cellStyle name="Input 25 2 2 4" xfId="5705" xr:uid="{B95018A5-AFDD-4377-96BE-913BF21ADA0A}"/>
    <cellStyle name="Input 25 2 2 5" xfId="9549" xr:uid="{23A5B132-B388-49F9-9399-8AEE7E03D4B5}"/>
    <cellStyle name="Input 25 2 3" xfId="4067" xr:uid="{00000000-0005-0000-0000-0000A30A0000}"/>
    <cellStyle name="Input 25 2 3 2" xfId="7230" xr:uid="{44EBD975-55B2-4310-A4DC-D0539D6E7D40}"/>
    <cellStyle name="Input 25 2 3 3" xfId="9422" xr:uid="{B6D18896-3547-4A63-90AB-4F74DF33B270}"/>
    <cellStyle name="Input 25 2 4" xfId="5507" xr:uid="{6ACA4CE0-A927-4FA1-9531-B705DF49677E}"/>
    <cellStyle name="Input 25 2 5" xfId="9089" xr:uid="{763CA748-651B-47C6-BE6D-EC5B9A1B43C0}"/>
    <cellStyle name="Input 25 2 6" xfId="9504" xr:uid="{7528EF8D-5957-4A0F-A7CF-B1C97C5CC239}"/>
    <cellStyle name="Input 25 2 7" xfId="9752" xr:uid="{0B7DEA6F-5466-4837-9E47-72B16CA762EE}"/>
    <cellStyle name="Input 25 2 8" xfId="12292" xr:uid="{4D911D58-C4C5-4A5B-9A91-62DD1946B30F}"/>
    <cellStyle name="Input 25 3" xfId="4227" xr:uid="{00000000-0005-0000-0000-0000A40A0000}"/>
    <cellStyle name="Input 25 3 2" xfId="8530" xr:uid="{B03463E1-FD8E-4020-A588-4C91A2107283}"/>
    <cellStyle name="Input 25 3 2 2" xfId="6746" xr:uid="{931EA152-7B83-465A-B2B0-FD46F8494928}"/>
    <cellStyle name="Input 25 3 2 3" xfId="10041" xr:uid="{193E1469-6D22-475B-9F01-33195C0DFA8C}"/>
    <cellStyle name="Input 25 3 3" xfId="7857" xr:uid="{AC108250-282D-4E09-932F-FB98DFA5759E}"/>
    <cellStyle name="Input 25 3 4" xfId="7502" xr:uid="{EA0BF7C1-B803-48B8-9139-93D7CA939093}"/>
    <cellStyle name="Input 25 3 5" xfId="6960" xr:uid="{D3E1C6A9-332E-4796-A81E-A22624D4D4D4}"/>
    <cellStyle name="Input 25 3 6" xfId="7317" xr:uid="{67886013-2F38-4629-8CDB-734AEEE7CB2A}"/>
    <cellStyle name="Input 25 3 7" xfId="9676" xr:uid="{1C4D6F0C-E7A8-4C53-B795-82F755750C14}"/>
    <cellStyle name="Input 25 4" xfId="3998" xr:uid="{00000000-0005-0000-0000-0000A50A0000}"/>
    <cellStyle name="Input 25 4 2" xfId="5725" xr:uid="{66ED8DA9-C648-4776-B718-12BE383659C7}"/>
    <cellStyle name="Input 25 4 3" xfId="6731" xr:uid="{483A1FF2-4327-4136-8315-6BD473A514B5}"/>
    <cellStyle name="Input 25 5" xfId="4901" xr:uid="{00000000-0005-0000-0000-0000A60A0000}"/>
    <cellStyle name="Input 25 6" xfId="7419" xr:uid="{317D84A1-4EB9-40C4-AC1A-9112880F6159}"/>
    <cellStyle name="Input 25 7" xfId="8886" xr:uid="{8EC58B3B-E0EE-46FE-8E52-F0F672F5712E}"/>
    <cellStyle name="Input 25 8" xfId="9734" xr:uid="{A662E8DE-84DB-4B66-817B-74E80CE3E2ED}"/>
    <cellStyle name="Input 25 9" xfId="6096" xr:uid="{72265ED9-7762-4680-A7E9-9F16F83FEE09}"/>
    <cellStyle name="Input 26" xfId="1352" xr:uid="{00000000-0005-0000-0000-0000A70A0000}"/>
    <cellStyle name="Input 26 10" xfId="12293" xr:uid="{864A6191-723B-4B62-88AD-02EB19485159}"/>
    <cellStyle name="Input 26 2" xfId="2933" xr:uid="{00000000-0005-0000-0000-0000A80A0000}"/>
    <cellStyle name="Input 26 2 2" xfId="4617" xr:uid="{00000000-0005-0000-0000-0000A90A0000}"/>
    <cellStyle name="Input 26 2 2 2" xfId="8760" xr:uid="{5BA41F12-2CDC-49C8-BFEC-D666E592CB52}"/>
    <cellStyle name="Input 26 2 2 2 2" xfId="7284" xr:uid="{8C573D48-C4A9-4EBE-BE5E-CF2AACF57693}"/>
    <cellStyle name="Input 26 2 2 2 3" xfId="10265" xr:uid="{1F8301EF-F4F1-403C-9263-26A016DD0747}"/>
    <cellStyle name="Input 26 2 2 3" xfId="8090" xr:uid="{0F0B1A7B-93DF-4891-8FCC-DDF934BCAF4D}"/>
    <cellStyle name="Input 26 2 2 4" xfId="6182" xr:uid="{1A90FEB1-1368-476F-9E17-851FCE34BA17}"/>
    <cellStyle name="Input 26 2 2 5" xfId="9704" xr:uid="{4B159531-095F-494E-9A6A-28DB957C4EED}"/>
    <cellStyle name="Input 26 2 3" xfId="4466" xr:uid="{00000000-0005-0000-0000-0000AA0A0000}"/>
    <cellStyle name="Input 26 2 3 2" xfId="6572" xr:uid="{0B6E07B7-4F80-4487-B53E-9935C510CE3E}"/>
    <cellStyle name="Input 26 2 3 3" xfId="8385" xr:uid="{118D286D-FD2B-4DE3-8F5D-2D4FB3723A8D}"/>
    <cellStyle name="Input 26 2 4" xfId="5508" xr:uid="{A8191317-9A21-4D56-8876-A25D63BAD2B8}"/>
    <cellStyle name="Input 26 2 5" xfId="5902" xr:uid="{3D0B9FEF-1B4B-478A-A271-000610C82958}"/>
    <cellStyle name="Input 26 2 6" xfId="7442" xr:uid="{70BBED33-C7E9-4345-ACD1-D1D0636193DA}"/>
    <cellStyle name="Input 26 2 7" xfId="9540" xr:uid="{6A2C387F-9329-401F-BE8A-E5009692579D}"/>
    <cellStyle name="Input 26 2 8" xfId="12294" xr:uid="{07119EB2-6577-443E-98FB-0D8BE3AD67F6}"/>
    <cellStyle name="Input 26 3" xfId="4228" xr:uid="{00000000-0005-0000-0000-0000AB0A0000}"/>
    <cellStyle name="Input 26 3 2" xfId="8531" xr:uid="{174B6C58-4DD0-4F34-9161-879BD0BEB3DD}"/>
    <cellStyle name="Input 26 3 2 2" xfId="5776" xr:uid="{2E9D62BE-F3F8-400C-A577-25E4A67FE11A}"/>
    <cellStyle name="Input 26 3 2 3" xfId="10042" xr:uid="{B7FE772E-187E-4139-B492-67B10161214B}"/>
    <cellStyle name="Input 26 3 3" xfId="7858" xr:uid="{1B097844-1439-4718-8CDF-B102B7BCC9DD}"/>
    <cellStyle name="Input 26 3 4" xfId="6128" xr:uid="{7E937D73-2BEF-4687-BF9A-3C19FFCE01B8}"/>
    <cellStyle name="Input 26 3 5" xfId="8858" xr:uid="{9C24E53E-C3BD-4DAD-BA18-5DC5388B8A2B}"/>
    <cellStyle name="Input 26 3 6" xfId="9586" xr:uid="{99D76467-F145-4D37-B746-5699E4CF2333}"/>
    <cellStyle name="Input 26 3 7" xfId="9405" xr:uid="{65F58263-74A9-4D3D-A25E-03D62F254DA9}"/>
    <cellStyle name="Input 26 4" xfId="4738" xr:uid="{00000000-0005-0000-0000-0000AC0A0000}"/>
    <cellStyle name="Input 26 4 2" xfId="7181" xr:uid="{599556B6-7A6D-4D81-9D9E-0F89C78C188C}"/>
    <cellStyle name="Input 26 4 3" xfId="6762" xr:uid="{433E43E9-2298-4A83-8D9A-5A432D0EEDCD}"/>
    <cellStyle name="Input 26 5" xfId="4902" xr:uid="{00000000-0005-0000-0000-0000AD0A0000}"/>
    <cellStyle name="Input 26 6" xfId="6053" xr:uid="{C5E08D39-A6BD-48F2-94CB-1A7366FD5821}"/>
    <cellStyle name="Input 26 7" xfId="6101" xr:uid="{32E536F5-AF5E-4724-84C3-66BEF6181652}"/>
    <cellStyle name="Input 26 8" xfId="5873" xr:uid="{1BCC75B2-8074-4177-8D28-961BCF136D2E}"/>
    <cellStyle name="Input 26 9" xfId="8304" xr:uid="{0A54AE3E-8392-4107-A66B-6CE31B1EF52B}"/>
    <cellStyle name="Input 27" xfId="1353" xr:uid="{00000000-0005-0000-0000-0000AE0A0000}"/>
    <cellStyle name="Input 27 10" xfId="12295" xr:uid="{DBC1C74D-4AEF-4F1F-9768-540221976617}"/>
    <cellStyle name="Input 27 2" xfId="2934" xr:uid="{00000000-0005-0000-0000-0000AF0A0000}"/>
    <cellStyle name="Input 27 2 2" xfId="4618" xr:uid="{00000000-0005-0000-0000-0000B00A0000}"/>
    <cellStyle name="Input 27 2 2 2" xfId="8761" xr:uid="{8A974E0C-F4F8-48FA-88B4-912FA1E90E2F}"/>
    <cellStyle name="Input 27 2 2 2 2" xfId="8365" xr:uid="{01CFF4C9-EB7D-43BF-8DD1-B3B8CAB2A5BE}"/>
    <cellStyle name="Input 27 2 2 2 3" xfId="10266" xr:uid="{FEF82EB2-4FDF-4DE7-AA75-BC5AE2C5884C}"/>
    <cellStyle name="Input 27 2 2 3" xfId="8091" xr:uid="{3C05A28B-82BD-4FE9-9149-596B270D0B7F}"/>
    <cellStyle name="Input 27 2 2 4" xfId="6532" xr:uid="{4F69AB91-003D-4EDC-9D41-F90AE4609E7E}"/>
    <cellStyle name="Input 27 2 2 5" xfId="5856" xr:uid="{F26B6A9F-E0A0-44A7-8C6C-1B237400A557}"/>
    <cellStyle name="Input 27 2 3" xfId="4066" xr:uid="{00000000-0005-0000-0000-0000B10A0000}"/>
    <cellStyle name="Input 27 2 3 2" xfId="6269" xr:uid="{BA3EFECB-07FE-4D87-8082-A47F2BA624FA}"/>
    <cellStyle name="Input 27 2 3 3" xfId="9680" xr:uid="{7874DD73-C76F-40F9-ABBF-869AB4CD4AE0}"/>
    <cellStyle name="Input 27 2 4" xfId="5509" xr:uid="{5B650E81-446D-46DB-BB2A-FCFA1D6D900B}"/>
    <cellStyle name="Input 27 2 5" xfId="8910" xr:uid="{FDAD1E99-467A-4223-B6F8-655CB3E4A01C}"/>
    <cellStyle name="Input 27 2 6" xfId="9616" xr:uid="{B036025D-F76B-4A86-9204-53155B15DF57}"/>
    <cellStyle name="Input 27 2 7" xfId="9159" xr:uid="{B8268DCB-57E5-49CA-981F-BF1A46CF538E}"/>
    <cellStyle name="Input 27 2 8" xfId="12296" xr:uid="{845F4ECF-CB65-4A59-91AC-D2B69DEEBE76}"/>
    <cellStyle name="Input 27 3" xfId="4229" xr:uid="{00000000-0005-0000-0000-0000B20A0000}"/>
    <cellStyle name="Input 27 3 2" xfId="8532" xr:uid="{0BABBDC7-98C7-4E19-9DE3-44AAFDD5EE44}"/>
    <cellStyle name="Input 27 3 2 2" xfId="7947" xr:uid="{4C162EC0-A484-414D-A8AF-FCF38CACDF58}"/>
    <cellStyle name="Input 27 3 2 3" xfId="10043" xr:uid="{090D318B-CF27-4584-A085-E4B19C357994}"/>
    <cellStyle name="Input 27 3 3" xfId="7859" xr:uid="{989CFE1C-9353-4799-AEE6-E32AF26E8A5E}"/>
    <cellStyle name="Input 27 3 4" xfId="7503" xr:uid="{EF1E5AA8-844F-4846-B3A2-97FFC6A5338A}"/>
    <cellStyle name="Input 27 3 5" xfId="9228" xr:uid="{E5DC3761-8A13-469B-A0AA-7A430B08491A}"/>
    <cellStyle name="Input 27 3 6" xfId="9501" xr:uid="{32655151-1465-4706-BFE3-14992E2A96D5}"/>
    <cellStyle name="Input 27 3 7" xfId="5627" xr:uid="{A43DA104-D127-4F5B-9F77-5F0C3974ED11}"/>
    <cellStyle name="Input 27 4" xfId="4737" xr:uid="{00000000-0005-0000-0000-0000B30A0000}"/>
    <cellStyle name="Input 27 4 2" xfId="5726" xr:uid="{EA27454C-FA3B-4966-9A46-3D6CEFE9E62F}"/>
    <cellStyle name="Input 27 4 3" xfId="7739" xr:uid="{78FADE18-C166-411C-91CF-D83A0A4C50B9}"/>
    <cellStyle name="Input 27 5" xfId="4903" xr:uid="{00000000-0005-0000-0000-0000B40A0000}"/>
    <cellStyle name="Input 27 6" xfId="7344" xr:uid="{DD88DABA-BA7B-44E8-9A05-59762153B0E2}"/>
    <cellStyle name="Input 27 7" xfId="9018" xr:uid="{5F99F60D-F60D-423A-9673-969A9061980C}"/>
    <cellStyle name="Input 27 8" xfId="5683" xr:uid="{A856C1BD-4EB0-417B-A723-64BB111CAB9E}"/>
    <cellStyle name="Input 27 9" xfId="6469" xr:uid="{9FD934C6-3344-47AA-8B9D-D9B29D0CE4C5}"/>
    <cellStyle name="Input 28" xfId="1354" xr:uid="{00000000-0005-0000-0000-0000B50A0000}"/>
    <cellStyle name="Input 28 10" xfId="12297" xr:uid="{247F3935-5856-4B7D-A925-66D7012621DA}"/>
    <cellStyle name="Input 28 2" xfId="2935" xr:uid="{00000000-0005-0000-0000-0000B60A0000}"/>
    <cellStyle name="Input 28 2 2" xfId="4619" xr:uid="{00000000-0005-0000-0000-0000B70A0000}"/>
    <cellStyle name="Input 28 2 2 2" xfId="8762" xr:uid="{24065C02-37B8-4907-9D3A-704842377B45}"/>
    <cellStyle name="Input 28 2 2 2 2" xfId="8245" xr:uid="{FD0318AB-FDEA-44AF-8C43-2A2661ECAC30}"/>
    <cellStyle name="Input 28 2 2 2 3" xfId="10267" xr:uid="{B026FD3C-39E7-4318-A4C1-02A2B7100872}"/>
    <cellStyle name="Input 28 2 2 3" xfId="8092" xr:uid="{245E119F-D415-49C0-BF85-72B5706F5B99}"/>
    <cellStyle name="Input 28 2 2 4" xfId="7141" xr:uid="{E6EC44F6-A05B-4082-A0CD-2755E6B5462C}"/>
    <cellStyle name="Input 28 2 2 5" xfId="9023" xr:uid="{92CA181E-D319-468B-9247-751C25D18D3A}"/>
    <cellStyle name="Input 28 2 3" xfId="4465" xr:uid="{00000000-0005-0000-0000-0000B80A0000}"/>
    <cellStyle name="Input 28 2 3 2" xfId="7657" xr:uid="{D7DF90CF-732C-47D4-9C1B-91FB185C0D61}"/>
    <cellStyle name="Input 28 2 3 3" xfId="6406" xr:uid="{CF30E725-AB9D-45AB-8671-39F517E4E3E6}"/>
    <cellStyle name="Input 28 2 4" xfId="5510" xr:uid="{B40B8F0B-7D90-4148-9219-007A0CB67322}"/>
    <cellStyle name="Input 28 2 5" xfId="6658" xr:uid="{62DB7E95-008B-469A-8EB9-3F6E79D634E8}"/>
    <cellStyle name="Input 28 2 6" xfId="9241" xr:uid="{BC7F3FA2-1F63-41C9-9EC4-4426C2CAD6D4}"/>
    <cellStyle name="Input 28 2 7" xfId="9206" xr:uid="{674419AE-D33D-418C-A95F-8FF4417D73B2}"/>
    <cellStyle name="Input 28 2 8" xfId="12298" xr:uid="{A505D39C-2687-4556-ADA6-104F81BF097E}"/>
    <cellStyle name="Input 28 3" xfId="4230" xr:uid="{00000000-0005-0000-0000-0000B90A0000}"/>
    <cellStyle name="Input 28 3 2" xfId="8533" xr:uid="{B6A5A460-F59B-4537-8136-38F69CE0BE40}"/>
    <cellStyle name="Input 28 3 2 2" xfId="6595" xr:uid="{1EB056D2-EE1A-4917-B6B1-79739567E51C}"/>
    <cellStyle name="Input 28 3 2 3" xfId="10044" xr:uid="{6CC07167-6327-4CC2-88AD-61DAB59BFD67}"/>
    <cellStyle name="Input 28 3 3" xfId="7860" xr:uid="{869825F3-11B6-49CB-A89E-FEB122FB4041}"/>
    <cellStyle name="Input 28 3 4" xfId="7087" xr:uid="{EB952C7C-334A-4D00-B209-92EE4C87327A}"/>
    <cellStyle name="Input 28 3 5" xfId="9041" xr:uid="{6FB5FDA2-B6F9-4813-8F7F-50BC450B6577}"/>
    <cellStyle name="Input 28 3 6" xfId="6726" xr:uid="{DD8B8DC0-87D0-4BF7-8F12-0452D953DECF}"/>
    <cellStyle name="Input 28 3 7" xfId="9857" xr:uid="{C700D984-C51B-4DF0-A4B7-EEE3D9A92A00}"/>
    <cellStyle name="Input 28 4" xfId="4330" xr:uid="{00000000-0005-0000-0000-0000BA0A0000}"/>
    <cellStyle name="Input 28 4 2" xfId="6223" xr:uid="{5C33E821-A79E-43FD-8992-271AEE5DD515}"/>
    <cellStyle name="Input 28 4 3" xfId="6103" xr:uid="{CDB47730-B337-495A-A52A-4DA7A6186357}"/>
    <cellStyle name="Input 28 5" xfId="4904" xr:uid="{00000000-0005-0000-0000-0000BB0A0000}"/>
    <cellStyle name="Input 28 6" xfId="6835" xr:uid="{23B99A17-2903-49E0-8BE7-6FFA66874DB5}"/>
    <cellStyle name="Input 28 7" xfId="6005" xr:uid="{03ED0F3B-336E-4D3D-B372-FEDDD6E4D38C}"/>
    <cellStyle name="Input 28 8" xfId="9003" xr:uid="{DBCAEA62-9C32-4100-A3B1-E7A01C43C0E0}"/>
    <cellStyle name="Input 28 9" xfId="6441" xr:uid="{43711EFF-30F7-4701-9611-3B22AB39EB68}"/>
    <cellStyle name="Input 29" xfId="1355" xr:uid="{00000000-0005-0000-0000-0000BC0A0000}"/>
    <cellStyle name="Input 29 10" xfId="12299" xr:uid="{6D3813CD-C0D6-450E-ABE7-F4F70F17C4E6}"/>
    <cellStyle name="Input 29 2" xfId="2936" xr:uid="{00000000-0005-0000-0000-0000BD0A0000}"/>
    <cellStyle name="Input 29 2 2" xfId="4620" xr:uid="{00000000-0005-0000-0000-0000BE0A0000}"/>
    <cellStyle name="Input 29 2 2 2" xfId="8763" xr:uid="{69A934F8-0C35-434C-9736-B08CB2961596}"/>
    <cellStyle name="Input 29 2 2 2 2" xfId="6348" xr:uid="{112A6682-E385-461B-9148-9750013CDB67}"/>
    <cellStyle name="Input 29 2 2 2 3" xfId="10268" xr:uid="{9D57D837-DB09-4D22-8AB9-DE61D9B1BC9D}"/>
    <cellStyle name="Input 29 2 2 3" xfId="8093" xr:uid="{DA5D5D51-0E25-45B1-AA90-FFEDC5E35239}"/>
    <cellStyle name="Input 29 2 2 4" xfId="7559" xr:uid="{64F369BD-8563-483C-B8C5-B7DE15CBC5B3}"/>
    <cellStyle name="Input 29 2 2 5" xfId="7429" xr:uid="{CC0B60B2-33D1-4B4D-8B47-10EE3B62C95C}"/>
    <cellStyle name="Input 29 2 3" xfId="4065" xr:uid="{00000000-0005-0000-0000-0000BF0A0000}"/>
    <cellStyle name="Input 29 2 3 2" xfId="7231" xr:uid="{1370CA61-84BA-4194-9779-ACCBF9B4FC39}"/>
    <cellStyle name="Input 29 2 3 3" xfId="7452" xr:uid="{0A946075-D312-4FF7-92F7-8BCC06138038}"/>
    <cellStyle name="Input 29 2 4" xfId="5511" xr:uid="{55B57656-4D03-41C5-9C57-615CE1137C08}"/>
    <cellStyle name="Input 29 2 5" xfId="5644" xr:uid="{B3B39283-8D9B-4E2B-9C7B-2EADC48E2D79}"/>
    <cellStyle name="Input 29 2 6" xfId="9499" xr:uid="{A4341101-29E5-424B-B065-ACA52C27FE44}"/>
    <cellStyle name="Input 29 2 7" xfId="9434" xr:uid="{96A54053-D4D0-41B5-A8FA-B0D32FD91071}"/>
    <cellStyle name="Input 29 2 8" xfId="12300" xr:uid="{E9F8A7DB-CBF5-408E-B6F9-57E5B18116D0}"/>
    <cellStyle name="Input 29 3" xfId="4231" xr:uid="{00000000-0005-0000-0000-0000C00A0000}"/>
    <cellStyle name="Input 29 3 2" xfId="8534" xr:uid="{E0045711-2AE6-4801-81FB-C0D6E382E5DB}"/>
    <cellStyle name="Input 29 3 2 2" xfId="8300" xr:uid="{5FFACDA9-6083-42C4-AB85-B1686331C354}"/>
    <cellStyle name="Input 29 3 2 3" xfId="10045" xr:uid="{61DCA7E0-865C-4E68-9953-BD45102AE576}"/>
    <cellStyle name="Input 29 3 3" xfId="7861" xr:uid="{46C81672-4088-4E97-A5FF-A28F4ED88E51}"/>
    <cellStyle name="Input 29 3 4" xfId="6492" xr:uid="{5D9FBB42-FD56-494B-8AD5-57F11AFEA25E}"/>
    <cellStyle name="Input 29 3 5" xfId="6736" xr:uid="{5AB4105B-DD7C-4CC5-8CC3-B83479BD435C}"/>
    <cellStyle name="Input 29 3 6" xfId="9729" xr:uid="{32865FA3-8D4E-4BB4-9ECA-2AF030FA77F5}"/>
    <cellStyle name="Input 29 3 7" xfId="7040" xr:uid="{1C5374BA-7F80-407E-9045-234E522449AE}"/>
    <cellStyle name="Input 29 4" xfId="3997" xr:uid="{00000000-0005-0000-0000-0000C10A0000}"/>
    <cellStyle name="Input 29 4 2" xfId="7599" xr:uid="{F07273D8-3C8D-4815-900A-D5BD442FCB54}"/>
    <cellStyle name="Input 29 4 3" xfId="6892" xr:uid="{90EA2DE6-F847-442B-85BB-BC6CC1DEEC66}"/>
    <cellStyle name="Input 29 5" xfId="4905" xr:uid="{00000000-0005-0000-0000-0000C20A0000}"/>
    <cellStyle name="Input 29 6" xfId="6448" xr:uid="{8078D14B-AE45-44E2-ACE8-DC827E408780}"/>
    <cellStyle name="Input 29 7" xfId="5883" xr:uid="{9EF475B5-BB6D-422A-A96B-56E63FBC0DA4}"/>
    <cellStyle name="Input 29 8" xfId="6735" xr:uid="{43962580-03DF-4EDB-9A86-BAF21862F201}"/>
    <cellStyle name="Input 29 9" xfId="7410" xr:uid="{43A7B73C-9335-446B-9F8B-80B1C67519CB}"/>
    <cellStyle name="Input 3" xfId="1356" xr:uid="{00000000-0005-0000-0000-0000C30A0000}"/>
    <cellStyle name="Input 3 10" xfId="7731" xr:uid="{E0DD53D2-3F81-4418-A082-5D49AB35DAD2}"/>
    <cellStyle name="Input 3 11" xfId="12301" xr:uid="{407FF281-11D4-4F47-881D-88140ED77705}"/>
    <cellStyle name="Input 3 2" xfId="2937" xr:uid="{00000000-0005-0000-0000-0000C40A0000}"/>
    <cellStyle name="Input 3 2 2" xfId="4621" xr:uid="{00000000-0005-0000-0000-0000C50A0000}"/>
    <cellStyle name="Input 3 2 2 2" xfId="8764" xr:uid="{908E5115-B143-4008-A743-C0975690BC8C}"/>
    <cellStyle name="Input 3 2 2 2 2" xfId="7285" xr:uid="{2BC11AA3-CCD8-48FE-A904-6FDDAB63BA26}"/>
    <cellStyle name="Input 3 2 2 2 3" xfId="10269" xr:uid="{4B76FE0E-2098-4884-9C1A-E665AB10DC77}"/>
    <cellStyle name="Input 3 2 2 3" xfId="8094" xr:uid="{7407B4AE-1847-4BEA-8689-E09DB74308F4}"/>
    <cellStyle name="Input 3 2 2 4" xfId="6183" xr:uid="{75EDAAA6-5BD4-4356-820B-6609E92C9BE3}"/>
    <cellStyle name="Input 3 2 2 5" xfId="6415" xr:uid="{4788E7C6-0C3E-4494-81DA-74438C1F8BA1}"/>
    <cellStyle name="Input 3 2 3" xfId="4464" xr:uid="{00000000-0005-0000-0000-0000C60A0000}"/>
    <cellStyle name="Input 3 2 3 2" xfId="7658" xr:uid="{3ED7C447-A742-48A3-98B8-286F3ECEE75F}"/>
    <cellStyle name="Input 3 2 3 3" xfId="6903" xr:uid="{D5D36202-C120-42B2-9B71-6FF51D9E0D56}"/>
    <cellStyle name="Input 3 2 4" xfId="5512" xr:uid="{CA97D9A4-C1F0-42FD-9961-47FD66E1F053}"/>
    <cellStyle name="Input 3 2 5" xfId="6394" xr:uid="{163E5AA9-6652-4961-970F-D7D7219EB59D}"/>
    <cellStyle name="Input 3 2 6" xfId="5928" xr:uid="{DCFB5D61-39D3-40CA-8980-4FE0EEAA8423}"/>
    <cellStyle name="Input 3 2 7" xfId="9796" xr:uid="{B7B4B2BA-F052-401E-9F49-9914C66CE60B}"/>
    <cellStyle name="Input 3 2 8" xfId="12302" xr:uid="{028A4507-AEC8-4061-8F67-5F7A596D787F}"/>
    <cellStyle name="Input 3 3" xfId="4232" xr:uid="{00000000-0005-0000-0000-0000C70A0000}"/>
    <cellStyle name="Input 3 3 2" xfId="8535" xr:uid="{987C0DD6-E32D-49F7-9F9A-E0602C583C11}"/>
    <cellStyle name="Input 3 3 2 2" xfId="7700" xr:uid="{018FC49C-8DA7-443A-BD6D-E555EDDA3416}"/>
    <cellStyle name="Input 3 3 2 3" xfId="10046" xr:uid="{C1D3D6C8-C27F-4AEC-A235-D675DDDB3DCD}"/>
    <cellStyle name="Input 3 3 3" xfId="7862" xr:uid="{08AEB911-CD53-4EDE-A263-487FBB795BA2}"/>
    <cellStyle name="Input 3 3 4" xfId="6129" xr:uid="{2F5E625A-6A20-4895-A253-5D39D794EFF5}"/>
    <cellStyle name="Input 3 3 5" xfId="9127" xr:uid="{F41BA1A7-3E48-4757-B07B-724EE27DBFCF}"/>
    <cellStyle name="Input 3 3 6" xfId="9608" xr:uid="{413A4D3D-9CF0-4146-AC50-95FCD663A21E}"/>
    <cellStyle name="Input 3 3 7" xfId="6648" xr:uid="{995CB6FF-5AEB-4E19-8985-EF33B8D54504}"/>
    <cellStyle name="Input 3 4" xfId="4736" xr:uid="{00000000-0005-0000-0000-0000C80A0000}"/>
    <cellStyle name="Input 3 4 2" xfId="7182" xr:uid="{EDD5B532-A8FA-4E17-BA48-E1B95F6852B0}"/>
    <cellStyle name="Input 3 4 3" xfId="6666" xr:uid="{D7E4A35D-9DBB-41F0-9A5D-B10EB5E1F161}"/>
    <cellStyle name="Input 3 5" xfId="4906" xr:uid="{00000000-0005-0000-0000-0000C90A0000}"/>
    <cellStyle name="Input 3 6" xfId="5300" xr:uid="{A6699798-B793-4D2B-9E17-EA8C379CFFB1}"/>
    <cellStyle name="Input 3 7" xfId="7003" xr:uid="{83D7460C-A5FF-4E2E-8118-668BAF38B82F}"/>
    <cellStyle name="Input 3 8" xfId="6426" xr:uid="{DBBE48BD-026F-4482-8BC6-7600422E331E}"/>
    <cellStyle name="Input 3 9" xfId="8964" xr:uid="{97012A5F-0EFF-4E64-B4CD-985C749860FC}"/>
    <cellStyle name="Input 30" xfId="1357" xr:uid="{00000000-0005-0000-0000-0000CA0A0000}"/>
    <cellStyle name="Input 30 10" xfId="12303" xr:uid="{81634663-75EB-410F-AC33-0887B915C46B}"/>
    <cellStyle name="Input 30 2" xfId="2938" xr:uid="{00000000-0005-0000-0000-0000CB0A0000}"/>
    <cellStyle name="Input 30 2 2" xfId="4622" xr:uid="{00000000-0005-0000-0000-0000CC0A0000}"/>
    <cellStyle name="Input 30 2 2 2" xfId="8765" xr:uid="{E9E6754A-47D9-418B-9037-4EDDF55A3A26}"/>
    <cellStyle name="Input 30 2 2 2 2" xfId="8366" xr:uid="{8E8F1E3D-73F7-479B-997A-7CA414E78D77}"/>
    <cellStyle name="Input 30 2 2 2 3" xfId="10270" xr:uid="{BA2E03EE-0140-4AD4-A8C5-EB0640263370}"/>
    <cellStyle name="Input 30 2 2 3" xfId="8095" xr:uid="{8FC728B4-5743-4D30-AA60-4C03411C5C72}"/>
    <cellStyle name="Input 30 2 2 4" xfId="7560" xr:uid="{D811D546-DD1D-4444-A5E8-1384ADAE7CE3}"/>
    <cellStyle name="Input 30 2 2 5" xfId="9490" xr:uid="{73D66C1C-EF17-4CE7-9862-35A6060B0748}"/>
    <cellStyle name="Input 30 2 3" xfId="4064" xr:uid="{00000000-0005-0000-0000-0000CD0A0000}"/>
    <cellStyle name="Input 30 2 3 2" xfId="6742" xr:uid="{38469E4A-C897-4964-8912-D6225539254C}"/>
    <cellStyle name="Input 30 2 3 3" xfId="9876" xr:uid="{0F862D51-78DA-471D-A2C6-7BA489BC6338}"/>
    <cellStyle name="Input 30 2 4" xfId="5513" xr:uid="{98AD3752-F44F-44B0-95FC-D965A7BB95F3}"/>
    <cellStyle name="Input 30 2 5" xfId="6976" xr:uid="{DDCE9200-DB23-4840-97C0-D92DDC29D417}"/>
    <cellStyle name="Input 30 2 6" xfId="9579" xr:uid="{3ADFB842-5B37-4ADF-99EC-9D9D17A7172F}"/>
    <cellStyle name="Input 30 2 7" xfId="5966" xr:uid="{63B40688-063E-4D34-95A5-CA7156720D7F}"/>
    <cellStyle name="Input 30 2 8" xfId="12304" xr:uid="{30D3BD85-8A76-4D62-9CA8-0662DB806061}"/>
    <cellStyle name="Input 30 3" xfId="4233" xr:uid="{00000000-0005-0000-0000-0000CE0A0000}"/>
    <cellStyle name="Input 30 3 2" xfId="8536" xr:uid="{9FED4648-1695-4988-B017-1EDEF2D7295A}"/>
    <cellStyle name="Input 30 3 2 2" xfId="7747" xr:uid="{EC2C62E5-8525-4E00-B25B-BACB075A04B2}"/>
    <cellStyle name="Input 30 3 2 3" xfId="10047" xr:uid="{CD34AF5A-2098-4FFF-AAAC-F5F9D847FFCC}"/>
    <cellStyle name="Input 30 3 3" xfId="7863" xr:uid="{3C6615DB-29A8-4D26-9A5E-C0CC6D63193B}"/>
    <cellStyle name="Input 30 3 4" xfId="7504" xr:uid="{6F0DC821-1C6B-4DF5-9423-2A7BA35A29B8}"/>
    <cellStyle name="Input 30 3 5" xfId="8951" xr:uid="{63FB6830-8222-42FC-8FA2-82A19D72821D}"/>
    <cellStyle name="Input 30 3 6" xfId="5947" xr:uid="{718672E5-36AD-496A-82C8-6C2D404248A6}"/>
    <cellStyle name="Input 30 3 7" xfId="7359" xr:uid="{9CC34986-9D5D-4CA3-A4FD-1622E16C80DE}"/>
    <cellStyle name="Input 30 4" xfId="4735" xr:uid="{00000000-0005-0000-0000-0000CF0A0000}"/>
    <cellStyle name="Input 30 4 2" xfId="5727" xr:uid="{E97758BF-4AE9-4BFC-9758-A8F88514B2B2}"/>
    <cellStyle name="Input 30 4 3" xfId="5769" xr:uid="{6212474E-6BAE-4C3E-BDC0-6B933C9618C8}"/>
    <cellStyle name="Input 30 5" xfId="4907" xr:uid="{00000000-0005-0000-0000-0000D00A0000}"/>
    <cellStyle name="Input 30 6" xfId="5982" xr:uid="{882517FB-D7E7-4468-A3D5-14E18D6D627A}"/>
    <cellStyle name="Input 30 7" xfId="9196" xr:uid="{29C4C036-F577-42D1-B0B9-1901FA46EDA5}"/>
    <cellStyle name="Input 30 8" xfId="9737" xr:uid="{0C981627-20FD-4BDB-A4AA-C7788DD5CB7F}"/>
    <cellStyle name="Input 30 9" xfId="6768" xr:uid="{7BB902A4-B3F8-4880-B0DF-F7777B6493A5}"/>
    <cellStyle name="Input 31" xfId="1358" xr:uid="{00000000-0005-0000-0000-0000D10A0000}"/>
    <cellStyle name="Input 31 10" xfId="12305" xr:uid="{F3D1A72C-4840-4E6E-98F8-4BAC0B0C190D}"/>
    <cellStyle name="Input 31 2" xfId="2939" xr:uid="{00000000-0005-0000-0000-0000D20A0000}"/>
    <cellStyle name="Input 31 2 2" xfId="4623" xr:uid="{00000000-0005-0000-0000-0000D30A0000}"/>
    <cellStyle name="Input 31 2 2 2" xfId="8766" xr:uid="{8D627981-5F8C-412A-9CC1-C3988219A763}"/>
    <cellStyle name="Input 31 2 2 2 2" xfId="8246" xr:uid="{43143BE0-10D8-4221-9B6C-0BD0A33BCAB7}"/>
    <cellStyle name="Input 31 2 2 2 3" xfId="10271" xr:uid="{5D7D80DC-1204-4742-8D83-15BEC3D0539C}"/>
    <cellStyle name="Input 31 2 2 3" xfId="8096" xr:uid="{5D0F4B4B-3BE0-4865-B813-8746955D2562}"/>
    <cellStyle name="Input 31 2 2 4" xfId="7142" xr:uid="{13E45DB7-587B-46DA-A44A-6A46994F0A3D}"/>
    <cellStyle name="Input 31 2 2 5" xfId="9852" xr:uid="{C29B9EA1-3E6C-4593-934A-A123DF548803}"/>
    <cellStyle name="Input 31 2 3" xfId="4463" xr:uid="{00000000-0005-0000-0000-0000D40A0000}"/>
    <cellStyle name="Input 31 2 3 2" xfId="5754" xr:uid="{497DE5C4-CA69-4ADA-98E6-104F52ED75A1}"/>
    <cellStyle name="Input 31 2 3 3" xfId="9877" xr:uid="{D4B1A899-DA85-42D4-90D1-20D7727AFAA1}"/>
    <cellStyle name="Input 31 2 4" xfId="5514" xr:uid="{2872C597-FA49-488C-B46E-14479AFC75EB}"/>
    <cellStyle name="Input 31 2 5" xfId="6868" xr:uid="{24A55B70-A847-4908-924A-DFE18B7AFD58}"/>
    <cellStyle name="Input 31 2 6" xfId="7324" xr:uid="{142B50A9-1C37-4705-9705-E43F73C09AE3}"/>
    <cellStyle name="Input 31 2 7" xfId="9152" xr:uid="{D96EC3EC-39BB-4E4B-9511-3054BD9CEC5E}"/>
    <cellStyle name="Input 31 2 8" xfId="12306" xr:uid="{5150459D-E094-4DE3-91DE-82A2E5525CE7}"/>
    <cellStyle name="Input 31 3" xfId="4234" xr:uid="{00000000-0005-0000-0000-0000D50A0000}"/>
    <cellStyle name="Input 31 3 2" xfId="8537" xr:uid="{880FC7A3-6C22-4EAD-B55D-2D9F976600C4}"/>
    <cellStyle name="Input 31 3 2 2" xfId="7701" xr:uid="{31ACBD55-467D-467A-94FB-DED2FB49CA21}"/>
    <cellStyle name="Input 31 3 2 3" xfId="10048" xr:uid="{9EF359B8-04F7-453D-844C-4700C5E143DD}"/>
    <cellStyle name="Input 31 3 3" xfId="7864" xr:uid="{587C6785-6917-4AB0-BFA0-54F493A10658}"/>
    <cellStyle name="Input 31 3 4" xfId="7088" xr:uid="{BBB2ED78-1365-4978-969C-3BDD59E47534}"/>
    <cellStyle name="Input 31 3 5" xfId="6428" xr:uid="{8B2A5573-0BEE-44C4-B88E-0F82F1325E7F}"/>
    <cellStyle name="Input 31 3 6" xfId="5834" xr:uid="{F43DF084-99AB-41AD-8953-2B5AF33BD7C3}"/>
    <cellStyle name="Input 31 3 7" xfId="9665" xr:uid="{1F7B84BD-80D6-46B1-8504-25CFF0009214}"/>
    <cellStyle name="Input 31 4" xfId="4329" xr:uid="{00000000-0005-0000-0000-0000D60A0000}"/>
    <cellStyle name="Input 31 4 2" xfId="6224" xr:uid="{5E9D53FB-E6EF-4C94-9343-48920DFB99F9}"/>
    <cellStyle name="Input 31 4 3" xfId="5646" xr:uid="{17B3E25A-663A-469F-9E79-7E287B105621}"/>
    <cellStyle name="Input 31 5" xfId="4908" xr:uid="{00000000-0005-0000-0000-0000D70A0000}"/>
    <cellStyle name="Input 31 6" xfId="5863" xr:uid="{FFBF7FB5-7749-4BB4-A317-120113CC7788}"/>
    <cellStyle name="Input 31 7" xfId="8960" xr:uid="{68A69898-0B6C-4599-84E3-44B450857C8C}"/>
    <cellStyle name="Input 31 8" xfId="6065" xr:uid="{BE16331C-D5E5-4C4A-A68A-A1B0050B13C9}"/>
    <cellStyle name="Input 31 9" xfId="9156" xr:uid="{AC9D3A88-8C73-418F-A328-A2A0FE63997A}"/>
    <cellStyle name="Input 32" xfId="1359" xr:uid="{00000000-0005-0000-0000-0000D80A0000}"/>
    <cellStyle name="Input 32 10" xfId="12307" xr:uid="{FD1317B7-3A47-4842-87F6-D77876C602FB}"/>
    <cellStyle name="Input 32 2" xfId="2940" xr:uid="{00000000-0005-0000-0000-0000D90A0000}"/>
    <cellStyle name="Input 32 2 2" xfId="4624" xr:uid="{00000000-0005-0000-0000-0000DA0A0000}"/>
    <cellStyle name="Input 32 2 2 2" xfId="8767" xr:uid="{633C99F9-C560-47C2-AF1B-86EE16ECE9CD}"/>
    <cellStyle name="Input 32 2 2 2 2" xfId="6349" xr:uid="{23D92CC4-AAFA-47A3-8229-8A51CA91D655}"/>
    <cellStyle name="Input 32 2 2 2 3" xfId="10272" xr:uid="{EC099E8E-EBB2-47F1-812D-3A0C0B3BAE7F}"/>
    <cellStyle name="Input 32 2 2 3" xfId="8097" xr:uid="{DC837105-4CA2-4747-B8EB-063387F26DCD}"/>
    <cellStyle name="Input 32 2 2 4" xfId="5706" xr:uid="{FF266252-376E-4CB7-A7BB-B1F35CFC9E4C}"/>
    <cellStyle name="Input 32 2 2 5" xfId="9788" xr:uid="{B0319FC7-7638-4F9E-9572-66E164FB1B4B}"/>
    <cellStyle name="Input 32 2 3" xfId="4063" xr:uid="{00000000-0005-0000-0000-0000DB0A0000}"/>
    <cellStyle name="Input 32 2 3 2" xfId="5792" xr:uid="{A9ABA56D-604A-499D-8881-2E57BED32561}"/>
    <cellStyle name="Input 32 2 3 3" xfId="9878" xr:uid="{B4DC8F8D-D5E2-43DF-990E-65A0A2E2F915}"/>
    <cellStyle name="Input 32 2 4" xfId="5515" xr:uid="{CECC4D40-DFBD-4944-B985-37CFAF96E3ED}"/>
    <cellStyle name="Input 32 2 5" xfId="6714" xr:uid="{E6E2E9EF-9ABB-4060-A6D9-7C78A225AD3F}"/>
    <cellStyle name="Input 32 2 6" xfId="9861" xr:uid="{9C0F1E18-A39A-4EF9-A448-D341300E7F8A}"/>
    <cellStyle name="Input 32 2 7" xfId="6330" xr:uid="{0CBF5C8B-A0E1-49DA-87C7-993C03F71081}"/>
    <cellStyle name="Input 32 2 8" xfId="12308" xr:uid="{D585A09E-3D79-4383-94F2-890F721347DE}"/>
    <cellStyle name="Input 32 3" xfId="4235" xr:uid="{00000000-0005-0000-0000-0000DC0A0000}"/>
    <cellStyle name="Input 32 3 2" xfId="8538" xr:uid="{57E6832A-37CD-4B2A-BEB7-01F09C55DEED}"/>
    <cellStyle name="Input 32 3 2 2" xfId="8183" xr:uid="{D88280B7-5127-4631-8555-CB8DD9D9CFDF}"/>
    <cellStyle name="Input 32 3 2 3" xfId="10049" xr:uid="{A68342C6-CCC0-40BA-AB48-8BD8F38CFBC8}"/>
    <cellStyle name="Input 32 3 3" xfId="7865" xr:uid="{284FE15E-E23C-40A3-8E09-665DEF63BE99}"/>
    <cellStyle name="Input 32 3 4" xfId="7505" xr:uid="{A3CEA257-8F46-4DC4-ABA1-524FF2AD3CEF}"/>
    <cellStyle name="Input 32 3 5" xfId="6008" xr:uid="{EF0FDD3C-D6D8-47B3-9461-80048C6CDFC7}"/>
    <cellStyle name="Input 32 3 6" xfId="9102" xr:uid="{8F5FC0B4-648C-44FC-B6B1-63C4347CF518}"/>
    <cellStyle name="Input 32 3 7" xfId="8275" xr:uid="{4C495CA6-2F2A-4636-A4BE-2897EC43AE2D}"/>
    <cellStyle name="Input 32 4" xfId="3996" xr:uid="{00000000-0005-0000-0000-0000DD0A0000}"/>
    <cellStyle name="Input 32 4 2" xfId="7600" xr:uid="{1C7EFDCB-5F72-4A85-929A-12BBCEFB14E0}"/>
    <cellStyle name="Input 32 4 3" xfId="7465" xr:uid="{7AD52B26-61D4-4D26-8069-0662F9AB2A82}"/>
    <cellStyle name="Input 32 5" xfId="4909" xr:uid="{00000000-0005-0000-0000-0000DE0A0000}"/>
    <cellStyle name="Input 32 6" xfId="7418" xr:uid="{AD3C1DC3-2DA3-4EC5-ABD6-483A37B20C66}"/>
    <cellStyle name="Input 32 7" xfId="6851" xr:uid="{467D3880-1922-4FA1-81A1-CDBD692B9CE3}"/>
    <cellStyle name="Input 32 8" xfId="5961" xr:uid="{48B29241-477D-45AE-B903-5B5E689A5B54}"/>
    <cellStyle name="Input 32 9" xfId="9200" xr:uid="{B7C1BA67-B393-42BC-8C19-5BCEF4CB0D90}"/>
    <cellStyle name="Input 33" xfId="1360" xr:uid="{00000000-0005-0000-0000-0000DF0A0000}"/>
    <cellStyle name="Input 33 10" xfId="12309" xr:uid="{0D109B13-F14B-4474-BF40-72AC308BA6FA}"/>
    <cellStyle name="Input 33 2" xfId="2941" xr:uid="{00000000-0005-0000-0000-0000E00A0000}"/>
    <cellStyle name="Input 33 2 2" xfId="4625" xr:uid="{00000000-0005-0000-0000-0000E10A0000}"/>
    <cellStyle name="Input 33 2 2 2" xfId="8768" xr:uid="{2E2054D5-686E-4620-AB06-EBD440E8FE5B}"/>
    <cellStyle name="Input 33 2 2 2 2" xfId="7286" xr:uid="{6CD12921-5D7B-49DD-B5CC-D8445FCAD613}"/>
    <cellStyle name="Input 33 2 2 2 3" xfId="10273" xr:uid="{214DD471-5BB0-458D-8C66-70B473AFDC62}"/>
    <cellStyle name="Input 33 2 2 3" xfId="8098" xr:uid="{D44E3553-112B-48A8-A181-96760A5C8BB8}"/>
    <cellStyle name="Input 33 2 2 4" xfId="6184" xr:uid="{2393F048-FEDE-41AB-A5C8-3491FEB152CA}"/>
    <cellStyle name="Input 33 2 2 5" xfId="7472" xr:uid="{8865EFBC-FCFD-4E01-8814-B60CECFFD8F2}"/>
    <cellStyle name="Input 33 2 3" xfId="4462" xr:uid="{00000000-0005-0000-0000-0000E20A0000}"/>
    <cellStyle name="Input 33 2 3 2" xfId="6573" xr:uid="{172A0BE6-1FB0-44FE-8F69-34A227E4120B}"/>
    <cellStyle name="Input 33 2 3 3" xfId="9879" xr:uid="{E9F19AC2-BE11-4292-8172-490EDB77B807}"/>
    <cellStyle name="Input 33 2 4" xfId="5516" xr:uid="{6527C1C3-D5FF-4DAB-8675-C60C41A9BD53}"/>
    <cellStyle name="Input 33 2 5" xfId="5901" xr:uid="{D49F6F0B-D21C-45C0-8B20-AAE5C94CFB5C}"/>
    <cellStyle name="Input 33 2 6" xfId="8988" xr:uid="{1E213A9D-BEF0-4164-A86E-7488BB87228A}"/>
    <cellStyle name="Input 33 2 7" xfId="9491" xr:uid="{8D18C529-F960-4077-86A4-2BC5C244121A}"/>
    <cellStyle name="Input 33 2 8" xfId="12310" xr:uid="{D98415E4-B016-46D5-B71D-400B1A059E21}"/>
    <cellStyle name="Input 33 3" xfId="4236" xr:uid="{00000000-0005-0000-0000-0000E30A0000}"/>
    <cellStyle name="Input 33 3 2" xfId="8539" xr:uid="{7752B246-121F-4E85-9960-72286B0D09A2}"/>
    <cellStyle name="Input 33 3 2 2" xfId="5777" xr:uid="{69DDAA5F-1432-4C33-A6E1-0394F5F7E2BD}"/>
    <cellStyle name="Input 33 3 2 3" xfId="10050" xr:uid="{087F1683-2093-4D19-B202-A01E3DB68AA4}"/>
    <cellStyle name="Input 33 3 3" xfId="7866" xr:uid="{881734E0-9059-4EA2-BBCF-2F84A1BACEC1}"/>
    <cellStyle name="Input 33 3 4" xfId="6130" xr:uid="{2F2BD0DA-B2E9-413E-9DAC-A3EE2AD1A4CF}"/>
    <cellStyle name="Input 33 3 5" xfId="8859" xr:uid="{D55B37E2-95FE-49E0-8F35-48C58E33C2F3}"/>
    <cellStyle name="Input 33 3 6" xfId="9576" xr:uid="{9D9CA1F4-EFBE-4218-A1EE-7D27ECB7EAEF}"/>
    <cellStyle name="Input 33 3 7" xfId="5640" xr:uid="{E767F61F-926A-42D5-B4DB-B1C73EBD58F1}"/>
    <cellStyle name="Input 33 4" xfId="4734" xr:uid="{00000000-0005-0000-0000-0000E40A0000}"/>
    <cellStyle name="Input 33 4 2" xfId="7183" xr:uid="{3E4D3BEF-AE80-4480-B400-CDDF4339393D}"/>
    <cellStyle name="Input 33 4 3" xfId="9376" xr:uid="{DABEE36E-B82F-459A-BA72-067281EDA4E1}"/>
    <cellStyle name="Input 33 5" xfId="4910" xr:uid="{00000000-0005-0000-0000-0000E50A0000}"/>
    <cellStyle name="Input 33 6" xfId="6052" xr:uid="{9E3B4677-42A7-4817-9150-061F07CA0279}"/>
    <cellStyle name="Input 33 7" xfId="7475" xr:uid="{0B7F0703-0185-47DA-B895-98E628E8C6BD}"/>
    <cellStyle name="Input 33 8" xfId="9101" xr:uid="{6AB0604E-2125-40B7-AE97-4D681B59D143}"/>
    <cellStyle name="Input 33 9" xfId="6087" xr:uid="{DBE84D76-2C74-4BD4-8F8B-71DE625444CD}"/>
    <cellStyle name="Input 34" xfId="1361" xr:uid="{00000000-0005-0000-0000-0000E60A0000}"/>
    <cellStyle name="Input 34 10" xfId="12311" xr:uid="{DA1BAB89-DFB0-4A8A-8A76-A169136990B6}"/>
    <cellStyle name="Input 34 2" xfId="2942" xr:uid="{00000000-0005-0000-0000-0000E70A0000}"/>
    <cellStyle name="Input 34 2 2" xfId="4626" xr:uid="{00000000-0005-0000-0000-0000E80A0000}"/>
    <cellStyle name="Input 34 2 2 2" xfId="8769" xr:uid="{074AB3EC-2A87-4846-B8F7-25312C0211F5}"/>
    <cellStyle name="Input 34 2 2 2 2" xfId="8367" xr:uid="{7D717F73-0EC4-4443-8A34-F7052A79E229}"/>
    <cellStyle name="Input 34 2 2 2 3" xfId="10274" xr:uid="{A78E8304-0AD3-4B80-946B-214445A797FF}"/>
    <cellStyle name="Input 34 2 2 3" xfId="8099" xr:uid="{082A3978-34D0-4382-810E-54EC91E8A3F8}"/>
    <cellStyle name="Input 34 2 2 4" xfId="6533" xr:uid="{99C86178-B6A6-4CEC-81D0-1B54F6135A67}"/>
    <cellStyle name="Input 34 2 2 5" xfId="9772" xr:uid="{EAE93B11-3B61-4BD2-9E8E-7F7257D33FDB}"/>
    <cellStyle name="Input 34 2 3" xfId="4062" xr:uid="{00000000-0005-0000-0000-0000E90A0000}"/>
    <cellStyle name="Input 34 2 3 2" xfId="6270" xr:uid="{9B4C0996-0C77-4BB4-8DFB-BA8B2A2FBC3C}"/>
    <cellStyle name="Input 34 2 3 3" xfId="9880" xr:uid="{06851B14-4447-4BEA-84EE-219D9F87B6B5}"/>
    <cellStyle name="Input 34 2 4" xfId="5517" xr:uid="{0DCFD788-ACEE-4204-894E-B917D7DFDEED}"/>
    <cellStyle name="Input 34 2 5" xfId="9187" xr:uid="{518CC7E0-B20E-4721-928D-341F679F5640}"/>
    <cellStyle name="Input 34 2 6" xfId="9617" xr:uid="{57F5B965-8715-4B50-AECA-84584B21B1D3}"/>
    <cellStyle name="Input 34 2 7" xfId="9804" xr:uid="{105F9860-B1FA-43F4-BE0B-B1925BB87C6E}"/>
    <cellStyle name="Input 34 2 8" xfId="12312" xr:uid="{87DD0140-E396-4F0F-8E49-29C1D0AD80CE}"/>
    <cellStyle name="Input 34 3" xfId="4237" xr:uid="{00000000-0005-0000-0000-0000EA0A0000}"/>
    <cellStyle name="Input 34 3 2" xfId="8540" xr:uid="{9E206038-7ACA-4AF1-8360-61E1B169AEFA}"/>
    <cellStyle name="Input 34 3 2 2" xfId="5609" xr:uid="{03DE9B6F-922D-4243-95B4-9779CC55EF8C}"/>
    <cellStyle name="Input 34 3 2 3" xfId="10051" xr:uid="{3880E1B6-F215-4BAF-92D6-1DC959A2258B}"/>
    <cellStyle name="Input 34 3 3" xfId="7867" xr:uid="{31DE19A9-E69D-4584-B1A6-D2FFE3D2C257}"/>
    <cellStyle name="Input 34 3 4" xfId="7506" xr:uid="{2E391E8F-5254-4CAF-9BB8-0FBA00086B58}"/>
    <cellStyle name="Input 34 3 5" xfId="9229" xr:uid="{C7798470-C4BC-4E83-90C0-48CE84372220}"/>
    <cellStyle name="Input 34 3 6" xfId="7946" xr:uid="{41213569-FDD4-4992-B934-37424DEDA7AF}"/>
    <cellStyle name="Input 34 3 7" xfId="6671" xr:uid="{ED197B82-E334-48FA-AAD7-83517D91C770}"/>
    <cellStyle name="Input 34 4" xfId="4733" xr:uid="{00000000-0005-0000-0000-0000EB0A0000}"/>
    <cellStyle name="Input 34 4 2" xfId="5803" xr:uid="{1864D410-6D01-4671-AC76-A71C356AD982}"/>
    <cellStyle name="Input 34 4 3" xfId="7269" xr:uid="{98DEFEBE-646E-4414-834C-BC3571D6E2C2}"/>
    <cellStyle name="Input 34 5" xfId="4911" xr:uid="{00000000-0005-0000-0000-0000EC0A0000}"/>
    <cellStyle name="Input 34 6" xfId="6930" xr:uid="{62E62815-9E91-4068-9081-157DE66BF177}"/>
    <cellStyle name="Input 34 7" xfId="6707" xr:uid="{A6E3A616-6912-48B3-958C-94DF05F26A46}"/>
    <cellStyle name="Input 34 8" xfId="5948" xr:uid="{0B705490-CDA0-4861-A9C0-2BF439F1FC1D}"/>
    <cellStyle name="Input 34 9" xfId="9435" xr:uid="{7B138E3A-AA08-44EE-8AAE-DE956EDCB1DD}"/>
    <cellStyle name="Input 35" xfId="1362" xr:uid="{00000000-0005-0000-0000-0000ED0A0000}"/>
    <cellStyle name="Input 35 10" xfId="12313" xr:uid="{89ABA6A5-047C-4819-8E67-BDCA5303569A}"/>
    <cellStyle name="Input 35 2" xfId="2943" xr:uid="{00000000-0005-0000-0000-0000EE0A0000}"/>
    <cellStyle name="Input 35 2 2" xfId="4627" xr:uid="{00000000-0005-0000-0000-0000EF0A0000}"/>
    <cellStyle name="Input 35 2 2 2" xfId="8770" xr:uid="{2426D3A6-6D00-4A91-A3C3-1D3BA2C627C7}"/>
    <cellStyle name="Input 35 2 2 2 2" xfId="8247" xr:uid="{B1529CA2-A390-4C2E-8CA0-93B0763DBC6E}"/>
    <cellStyle name="Input 35 2 2 2 3" xfId="10275" xr:uid="{9BBA1942-E474-4F20-A07C-0CB12B35DB20}"/>
    <cellStyle name="Input 35 2 2 3" xfId="8100" xr:uid="{B2A2729F-F80E-4FFB-8EB7-FDD5A8C20F96}"/>
    <cellStyle name="Input 35 2 2 4" xfId="7143" xr:uid="{CF4551F6-6F77-4F5D-91D9-4409DCC81C7B}"/>
    <cellStyle name="Input 35 2 2 5" xfId="9002" xr:uid="{239D9578-6E99-4470-8860-9DFE4B73367D}"/>
    <cellStyle name="Input 35 2 3" xfId="4461" xr:uid="{00000000-0005-0000-0000-0000F00A0000}"/>
    <cellStyle name="Input 35 2 3 2" xfId="7659" xr:uid="{B2A08F47-ADCB-46E0-AEB9-0552BBD45E08}"/>
    <cellStyle name="Input 35 2 3 3" xfId="9881" xr:uid="{2F35FCE6-ADE4-4FEB-9E67-929B1DB63A7D}"/>
    <cellStyle name="Input 35 2 4" xfId="5518" xr:uid="{DE594647-9798-455F-A2FA-670452FEB84B}"/>
    <cellStyle name="Input 35 2 5" xfId="6657" xr:uid="{B91613AB-5DDF-4558-8FC7-F8E877446370}"/>
    <cellStyle name="Input 35 2 6" xfId="5620" xr:uid="{1317E1BD-E5FC-47BA-AFDA-792FFDD1F0C8}"/>
    <cellStyle name="Input 35 2 7" xfId="5860" xr:uid="{EE6FA7DE-D99A-4729-AE82-D66F931889F5}"/>
    <cellStyle name="Input 35 2 8" xfId="12314" xr:uid="{C199AF89-2160-4BE8-98E0-AB50385AFB90}"/>
    <cellStyle name="Input 35 3" xfId="4238" xr:uid="{00000000-0005-0000-0000-0000F10A0000}"/>
    <cellStyle name="Input 35 3 2" xfId="8541" xr:uid="{FB453DFD-8832-43E5-A0E3-CEC64D2A3E5D}"/>
    <cellStyle name="Input 35 3 2 2" xfId="6596" xr:uid="{3E4FE5BF-F485-4016-9C78-8B35D7B95996}"/>
    <cellStyle name="Input 35 3 2 3" xfId="10052" xr:uid="{AEAE31AE-87FF-41F5-A59D-207D6EA87AB0}"/>
    <cellStyle name="Input 35 3 3" xfId="7868" xr:uid="{21F15565-8B5C-4A3D-A6F0-9164BD18B8C9}"/>
    <cellStyle name="Input 35 3 4" xfId="7089" xr:uid="{C66EBB4C-6DDC-4982-9819-39DB4F422B36}"/>
    <cellStyle name="Input 35 3 5" xfId="9042" xr:uid="{189A926C-7CED-4AD8-A411-0AD66359B5DD}"/>
    <cellStyle name="Input 35 3 6" xfId="9170" xr:uid="{8524E2B3-181E-429F-BC22-43A0101EE430}"/>
    <cellStyle name="Input 35 3 7" xfId="6877" xr:uid="{077E441E-95C1-4BAC-B92A-989CFEE971E9}"/>
    <cellStyle name="Input 35 4" xfId="4328" xr:uid="{00000000-0005-0000-0000-0000F20A0000}"/>
    <cellStyle name="Input 35 4 2" xfId="6225" xr:uid="{1D93CE7A-D1B3-4F98-A90A-60A22771BA08}"/>
    <cellStyle name="Input 35 4 3" xfId="9469" xr:uid="{4C4CC7C0-B323-4370-A0DA-5C8DA1C999F9}"/>
    <cellStyle name="Input 35 5" xfId="4912" xr:uid="{00000000-0005-0000-0000-0000F30A0000}"/>
    <cellStyle name="Input 35 6" xfId="6447" xr:uid="{6E79B9E0-2656-42DE-986A-E42AF3F15932}"/>
    <cellStyle name="Input 35 7" xfId="9134" xr:uid="{466EB772-7E01-49F0-988B-8572AB44B68E}"/>
    <cellStyle name="Input 35 8" xfId="6881" xr:uid="{4235EB80-8176-4864-8832-01C4037EE6DB}"/>
    <cellStyle name="Input 35 9" xfId="9636" xr:uid="{688CF7A8-F747-4105-BB95-14C2E37E899E}"/>
    <cellStyle name="Input 36" xfId="1363" xr:uid="{00000000-0005-0000-0000-0000F40A0000}"/>
    <cellStyle name="Input 36 10" xfId="12315" xr:uid="{C4C5FE41-AA66-43BB-8221-691D3CF48D7D}"/>
    <cellStyle name="Input 36 2" xfId="2944" xr:uid="{00000000-0005-0000-0000-0000F50A0000}"/>
    <cellStyle name="Input 36 2 2" xfId="4628" xr:uid="{00000000-0005-0000-0000-0000F60A0000}"/>
    <cellStyle name="Input 36 2 2 2" xfId="8771" xr:uid="{AA11CB1F-3CE1-4361-A1F1-91946E67BE49}"/>
    <cellStyle name="Input 36 2 2 2 2" xfId="6350" xr:uid="{5D1369BC-D390-4516-B41A-5AFB728496EC}"/>
    <cellStyle name="Input 36 2 2 2 3" xfId="10276" xr:uid="{F3C13381-6E33-4118-8395-D0A75D30AD58}"/>
    <cellStyle name="Input 36 2 2 3" xfId="8101" xr:uid="{0BCFF911-5915-4FED-AEDF-F05A3C944513}"/>
    <cellStyle name="Input 36 2 2 4" xfId="7561" xr:uid="{543D10C9-F2D1-4558-9E70-D2D72E523F78}"/>
    <cellStyle name="Input 36 2 2 5" xfId="6081" xr:uid="{F87CD93C-FF38-40D4-BEE2-46DCE6F5455A}"/>
    <cellStyle name="Input 36 2 3" xfId="4061" xr:uid="{00000000-0005-0000-0000-0000F70A0000}"/>
    <cellStyle name="Input 36 2 3 2" xfId="6271" xr:uid="{751DCEB9-E132-4638-9EBA-9C0FE168BBF6}"/>
    <cellStyle name="Input 36 2 3 3" xfId="9882" xr:uid="{AF6ABA13-6844-4437-B8BA-CB688BE0DE80}"/>
    <cellStyle name="Input 36 2 4" xfId="5519" xr:uid="{F0D1D57A-6EAA-4CA7-A9A8-FC6576AD9CC4}"/>
    <cellStyle name="Input 36 2 5" xfId="9008" xr:uid="{6578F233-BB60-4269-A9AD-C1956117FCB9}"/>
    <cellStyle name="Input 36 2 6" xfId="9476" xr:uid="{805FB45B-2074-4636-8427-FD8FF0D4B0F5}"/>
    <cellStyle name="Input 36 2 7" xfId="6401" xr:uid="{5E78D457-4B5E-4FEF-88FB-32E5246EE9AF}"/>
    <cellStyle name="Input 36 2 8" xfId="12316" xr:uid="{74EDAA56-8D55-4632-9D56-CAC97D1D3D78}"/>
    <cellStyle name="Input 36 3" xfId="4239" xr:uid="{00000000-0005-0000-0000-0000F80A0000}"/>
    <cellStyle name="Input 36 3 2" xfId="8542" xr:uid="{7F08136D-7207-4B01-81D9-D7A777C1CCF2}"/>
    <cellStyle name="Input 36 3 2 2" xfId="5610" xr:uid="{6AFBB8DA-69AD-46CD-8718-4B4128DA8B7A}"/>
    <cellStyle name="Input 36 3 2 3" xfId="10053" xr:uid="{95B71803-DB59-403C-93D8-940FD6373C45}"/>
    <cellStyle name="Input 36 3 3" xfId="7869" xr:uid="{B0F7C1AA-8AE5-41C0-9215-C15157C45558}"/>
    <cellStyle name="Input 36 3 4" xfId="7507" xr:uid="{61003625-C2B3-4C33-8E21-986400F45C62}"/>
    <cellStyle name="Input 36 3 5" xfId="6798" xr:uid="{1B93A842-E681-4871-9BB9-24E23EB65E58}"/>
    <cellStyle name="Input 36 3 6" xfId="9370" xr:uid="{DB0D07A7-13A6-48E1-8C3C-9C3121526BB4}"/>
    <cellStyle name="Input 36 3 7" xfId="5969" xr:uid="{2070EDC3-B356-4F75-AC8C-0CE455F116C3}"/>
    <cellStyle name="Input 36 4" xfId="3995" xr:uid="{00000000-0005-0000-0000-0000F90A0000}"/>
    <cellStyle name="Input 36 4 2" xfId="7601" xr:uid="{6779BF66-BAED-47B3-9D3C-C0B6649DB5F2}"/>
    <cellStyle name="Input 36 4 3" xfId="7738" xr:uid="{65ABE518-0B6C-404A-9D58-717978E5E8A0}"/>
    <cellStyle name="Input 36 5" xfId="4913" xr:uid="{00000000-0005-0000-0000-0000FA0A0000}"/>
    <cellStyle name="Input 36 6" xfId="8970" xr:uid="{37117331-CC1E-4622-A57E-170E54D29075}"/>
    <cellStyle name="Input 36 7" xfId="8401" xr:uid="{03706D79-16C5-405A-811D-51F3391EF5F2}"/>
    <cellStyle name="Input 36 8" xfId="9736" xr:uid="{D90DFA22-566C-41CF-B6A2-D82507D57C21}"/>
    <cellStyle name="Input 36 9" xfId="7683" xr:uid="{3B32762B-FB77-4552-A8A0-63B34AAEFFF9}"/>
    <cellStyle name="Input 37" xfId="1364" xr:uid="{00000000-0005-0000-0000-0000FB0A0000}"/>
    <cellStyle name="Input 37 10" xfId="12317" xr:uid="{BB48CF2B-6148-4688-BC2A-92C34D06477F}"/>
    <cellStyle name="Input 37 2" xfId="2945" xr:uid="{00000000-0005-0000-0000-0000FC0A0000}"/>
    <cellStyle name="Input 37 2 2" xfId="4629" xr:uid="{00000000-0005-0000-0000-0000FD0A0000}"/>
    <cellStyle name="Input 37 2 2 2" xfId="8772" xr:uid="{608F4D51-1F02-4AAE-8AE2-90273E05E80B}"/>
    <cellStyle name="Input 37 2 2 2 2" xfId="7287" xr:uid="{DB3C47F1-89E9-4932-8BA2-1A80325677CE}"/>
    <cellStyle name="Input 37 2 2 2 3" xfId="10277" xr:uid="{DD5F6756-5725-470E-A01B-A61DE3C49309}"/>
    <cellStyle name="Input 37 2 2 3" xfId="8102" xr:uid="{4F5CA922-02EE-4B04-9253-2373651CB9DB}"/>
    <cellStyle name="Input 37 2 2 4" xfId="6185" xr:uid="{0617466B-C6A5-4191-A2CD-ECCD619A11E8}"/>
    <cellStyle name="Input 37 2 2 5" xfId="9081" xr:uid="{83F64F1B-3A2B-4A6D-BC01-E85DB863D264}"/>
    <cellStyle name="Input 37 2 3" xfId="4460" xr:uid="{00000000-0005-0000-0000-0000FE0A0000}"/>
    <cellStyle name="Input 37 2 3 2" xfId="7660" xr:uid="{0C63FDA8-6B9F-417D-9FC4-3E9E81AA7B69}"/>
    <cellStyle name="Input 37 2 3 3" xfId="9883" xr:uid="{750A2F76-6930-4EE9-B310-70818CF508F7}"/>
    <cellStyle name="Input 37 2 4" xfId="5520" xr:uid="{5130F10F-5A39-4DC1-B1AD-284B46968B7E}"/>
    <cellStyle name="Input 37 2 5" xfId="8285" xr:uid="{3CEEF215-4F63-4024-8869-572E5F8B93EF}"/>
    <cellStyle name="Input 37 2 6" xfId="6725" xr:uid="{BCCD7A5F-6CDA-4D61-B77B-AE2900CD8C46}"/>
    <cellStyle name="Input 37 2 7" xfId="9563" xr:uid="{DE60F622-496A-47D6-BD6E-F13E9376B539}"/>
    <cellStyle name="Input 37 2 8" xfId="12318" xr:uid="{01DF36A6-FC7E-49E5-82DD-75C4C95561FE}"/>
    <cellStyle name="Input 37 3" xfId="4240" xr:uid="{00000000-0005-0000-0000-0000FF0A0000}"/>
    <cellStyle name="Input 37 3 2" xfId="8543" xr:uid="{DA46D9FE-2D46-40D7-AAB3-D808E6254739}"/>
    <cellStyle name="Input 37 3 2 2" xfId="7702" xr:uid="{83D08395-70A1-40A9-881B-0021AAFE1974}"/>
    <cellStyle name="Input 37 3 2 3" xfId="10054" xr:uid="{11EE7E86-C47E-4D37-B737-362020C879B5}"/>
    <cellStyle name="Input 37 3 3" xfId="7870" xr:uid="{52AC2BF2-698B-4AA8-9D71-15EEF6914D45}"/>
    <cellStyle name="Input 37 3 4" xfId="6131" xr:uid="{736C01B1-94CF-45E6-B847-6A1D398327DB}"/>
    <cellStyle name="Input 37 3 5" xfId="9128" xr:uid="{95C2EA87-DE3D-40AC-8831-3D4B0C1F18D0}"/>
    <cellStyle name="Input 37 3 6" xfId="7162" xr:uid="{A6D4A981-0AB2-473B-A175-9CAD546C6AF2}"/>
    <cellStyle name="Input 37 3 7" xfId="8981" xr:uid="{F9D597CA-D95F-4DC8-A0ED-15AFED028A1A}"/>
    <cellStyle name="Input 37 4" xfId="4732" xr:uid="{00000000-0005-0000-0000-0000000B0000}"/>
    <cellStyle name="Input 37 4 2" xfId="7184" xr:uid="{733B7BC5-56A5-4452-BF31-4943A2D9ADA1}"/>
    <cellStyle name="Input 37 4 3" xfId="9494" xr:uid="{4BF5ADF4-3D07-4058-9E9F-F48A6E844493}"/>
    <cellStyle name="Input 37 5" xfId="4914" xr:uid="{00000000-0005-0000-0000-0000010B0000}"/>
    <cellStyle name="Input 37 6" xfId="7306" xr:uid="{1D511FA8-3DB9-4729-B10F-E0706D0AB9BE}"/>
    <cellStyle name="Input 37 7" xfId="7063" xr:uid="{64305381-ED59-4DA5-B557-DF4912348B55}"/>
    <cellStyle name="Input 37 8" xfId="9139" xr:uid="{6C096213-677D-4C5F-8F68-8E1705034586}"/>
    <cellStyle name="Input 37 9" xfId="6420" xr:uid="{066D79BC-E4D7-4363-9D08-A52EDAC4F088}"/>
    <cellStyle name="Input 38" xfId="1365" xr:uid="{00000000-0005-0000-0000-0000020B0000}"/>
    <cellStyle name="Input 38 10" xfId="12319" xr:uid="{4FEDCF36-50F8-4199-AF3D-63AAC6268806}"/>
    <cellStyle name="Input 38 2" xfId="2946" xr:uid="{00000000-0005-0000-0000-0000030B0000}"/>
    <cellStyle name="Input 38 2 2" xfId="4630" xr:uid="{00000000-0005-0000-0000-0000040B0000}"/>
    <cellStyle name="Input 38 2 2 2" xfId="8773" xr:uid="{EE808BDF-5D08-48CC-86F5-6FAB54BCE4CB}"/>
    <cellStyle name="Input 38 2 2 2 2" xfId="8368" xr:uid="{D50E31F7-4DF4-4B73-A78B-F11B3DC6CA2C}"/>
    <cellStyle name="Input 38 2 2 2 3" xfId="10278" xr:uid="{85B19E09-22EF-4A33-A048-872D13A9CC25}"/>
    <cellStyle name="Input 38 2 2 3" xfId="8103" xr:uid="{5C97E7CF-0A4D-463F-A9D7-733D93156E15}"/>
    <cellStyle name="Input 38 2 2 4" xfId="7562" xr:uid="{8D6CCE86-8560-499D-97BE-C832120ED6EE}"/>
    <cellStyle name="Input 38 2 2 5" xfId="9696" xr:uid="{6C9F546C-3D8B-406B-9433-82F6CD2521B5}"/>
    <cellStyle name="Input 38 2 3" xfId="4060" xr:uid="{00000000-0005-0000-0000-0000050B0000}"/>
    <cellStyle name="Input 38 2 3 2" xfId="6272" xr:uid="{C94E410F-A27D-4353-A39D-DBD73C91F7ED}"/>
    <cellStyle name="Input 38 2 3 3" xfId="9884" xr:uid="{9687A2AD-8194-4A23-B35B-3DD129182F81}"/>
    <cellStyle name="Input 38 2 4" xfId="5521" xr:uid="{D76D3491-F916-49B7-95A0-50450E1FBA1C}"/>
    <cellStyle name="Input 38 2 5" xfId="5845" xr:uid="{EA09BBB6-5A50-40E8-813B-1833AA89A9E0}"/>
    <cellStyle name="Input 38 2 6" xfId="8898" xr:uid="{BADE8472-8EAE-4126-9D42-33E029E18096}"/>
    <cellStyle name="Input 38 2 7" xfId="6037" xr:uid="{1BE52536-DD5A-4E8A-A94F-F1573DD15F6C}"/>
    <cellStyle name="Input 38 2 8" xfId="12320" xr:uid="{C82B53C3-F2F7-488F-A342-9EB112A2929C}"/>
    <cellStyle name="Input 38 3" xfId="4241" xr:uid="{00000000-0005-0000-0000-0000060B0000}"/>
    <cellStyle name="Input 38 3 2" xfId="8544" xr:uid="{7FB3685E-A27D-40BF-8D7A-5BEDBFF25203}"/>
    <cellStyle name="Input 38 3 2 2" xfId="7749" xr:uid="{659B2CFA-4192-42F8-AA46-11AD0880296A}"/>
    <cellStyle name="Input 38 3 2 3" xfId="10055" xr:uid="{2EAB2644-8903-4CEE-BDBE-9D48D10B790C}"/>
    <cellStyle name="Input 38 3 3" xfId="7871" xr:uid="{01E6E364-1EE1-4D1B-A3C9-995670F2C7AE}"/>
    <cellStyle name="Input 38 3 4" xfId="7508" xr:uid="{1AF5109E-7E9F-4EF1-AA35-4DE8F87742CE}"/>
    <cellStyle name="Input 38 3 5" xfId="8952" xr:uid="{99D0F6F4-3A77-42B0-9670-1F7C9F4EB5FB}"/>
    <cellStyle name="Input 38 3 6" xfId="9621" xr:uid="{8EA42027-4E40-4D9B-9C1F-D8AA4CB7AF38}"/>
    <cellStyle name="Input 38 3 7" xfId="9420" xr:uid="{E1237EE9-08B1-4507-97EC-E9EF61FCBAFB}"/>
    <cellStyle name="Input 38 4" xfId="4731" xr:uid="{00000000-0005-0000-0000-0000070B0000}"/>
    <cellStyle name="Input 38 4 2" xfId="7602" xr:uid="{0AB40F7D-07ED-4352-A5FD-D0D13AFEE9B8}"/>
    <cellStyle name="Input 38 4 3" xfId="7438" xr:uid="{9AB608F2-267B-4DDE-A3B4-B046D7B5375A}"/>
    <cellStyle name="Input 38 5" xfId="4915" xr:uid="{00000000-0005-0000-0000-0000080B0000}"/>
    <cellStyle name="Input 38 6" xfId="7002" xr:uid="{801428DD-3261-4985-851F-509199AB620A}"/>
    <cellStyle name="Input 38 7" xfId="6972" xr:uid="{35F855AE-F077-4FCD-8CCF-99715AA7AEBB}"/>
    <cellStyle name="Input 38 8" xfId="6545" xr:uid="{7E970F1C-FF32-4087-BE93-1D1A21BCEB13}"/>
    <cellStyle name="Input 38 9" xfId="9163" xr:uid="{4A8AA61D-946D-43C0-897F-66676C9E4D35}"/>
    <cellStyle name="Input 39" xfId="1366" xr:uid="{00000000-0005-0000-0000-0000090B0000}"/>
    <cellStyle name="Input 39 10" xfId="12321" xr:uid="{E96A366B-0E46-42BC-AC56-554B5EEE5F29}"/>
    <cellStyle name="Input 39 2" xfId="2947" xr:uid="{00000000-0005-0000-0000-00000A0B0000}"/>
    <cellStyle name="Input 39 2 2" xfId="4631" xr:uid="{00000000-0005-0000-0000-00000B0B0000}"/>
    <cellStyle name="Input 39 2 2 2" xfId="8774" xr:uid="{72108596-A561-4AB3-B75C-92D4098B8DF8}"/>
    <cellStyle name="Input 39 2 2 2 2" xfId="8248" xr:uid="{31C11D07-1BFC-4A09-A575-94EEC362798D}"/>
    <cellStyle name="Input 39 2 2 2 3" xfId="10279" xr:uid="{1ADAA824-9657-457D-8267-2A7B4DEC2377}"/>
    <cellStyle name="Input 39 2 2 3" xfId="8104" xr:uid="{4B12812E-B269-4344-839B-4FE769902745}"/>
    <cellStyle name="Input 39 2 2 4" xfId="7144" xr:uid="{FD423E16-9EE3-4386-A713-A37786C6568D}"/>
    <cellStyle name="Input 39 2 2 5" xfId="9377" xr:uid="{96A59567-BE8A-42E7-A95A-C89350D4AB58}"/>
    <cellStyle name="Input 39 2 3" xfId="4459" xr:uid="{00000000-0005-0000-0000-00000C0B0000}"/>
    <cellStyle name="Input 39 2 3 2" xfId="5755" xr:uid="{4840FCD5-3419-429C-B872-163B7A1DEB89}"/>
    <cellStyle name="Input 39 2 3 3" xfId="9885" xr:uid="{ABF18948-B4D5-4319-83A3-3EF2524CCF29}"/>
    <cellStyle name="Input 39 2 4" xfId="5522" xr:uid="{161705D1-4155-46B8-B92D-DC32C6C604C2}"/>
    <cellStyle name="Input 39 2 5" xfId="6867" xr:uid="{E18CFA4E-83D6-4146-A9D6-003CC42401F1}"/>
    <cellStyle name="Input 39 2 6" xfId="6455" xr:uid="{80948815-146F-4129-BAC6-BB4415E65F59}"/>
    <cellStyle name="Input 39 2 7" xfId="8283" xr:uid="{2C2554BB-171F-4562-800F-46008A813AD8}"/>
    <cellStyle name="Input 39 2 8" xfId="12322" xr:uid="{7A0C33C1-A86F-422A-817C-087B8656D872}"/>
    <cellStyle name="Input 39 3" xfId="4242" xr:uid="{00000000-0005-0000-0000-00000D0B0000}"/>
    <cellStyle name="Input 39 3 2" xfId="8545" xr:uid="{045C5F09-649D-4225-AF4E-A51A87E700CC}"/>
    <cellStyle name="Input 39 3 2 2" xfId="7703" xr:uid="{2D1839A5-D38C-46AD-B5E7-E00DB64807E4}"/>
    <cellStyle name="Input 39 3 2 3" xfId="10056" xr:uid="{ACE97462-4193-423C-AFCE-F6FABAE5BFCF}"/>
    <cellStyle name="Input 39 3 3" xfId="7872" xr:uid="{2F127A10-F46E-4460-A666-7093072CB3B9}"/>
    <cellStyle name="Input 39 3 4" xfId="7090" xr:uid="{15C5A68D-9CBA-4593-A875-44D5B1CB42E2}"/>
    <cellStyle name="Input 39 3 5" xfId="5632" xr:uid="{DA91E6D0-3E51-4645-A195-87CF295AB10A}"/>
    <cellStyle name="Input 39 3 6" xfId="9832" xr:uid="{49AFAEF3-78BE-4D4B-B6FD-71669E9DCA05}"/>
    <cellStyle name="Input 39 3 7" xfId="6630" xr:uid="{C95C80F0-D379-44AF-B2A7-6767E3AE49E6}"/>
    <cellStyle name="Input 39 4" xfId="4327" xr:uid="{00000000-0005-0000-0000-00000E0B0000}"/>
    <cellStyle name="Input 39 4 2" xfId="6226" xr:uid="{72AF98BA-6E73-45E2-8DE5-E3FAF120E47A}"/>
    <cellStyle name="Input 39 4 3" xfId="6890" xr:uid="{38F714CE-C42E-4A70-9335-589783EC0AD9}"/>
    <cellStyle name="Input 39 5" xfId="4916" xr:uid="{00000000-0005-0000-0000-00000F0B0000}"/>
    <cellStyle name="Input 39 6" xfId="5662" xr:uid="{104BB2E2-C786-48B6-B399-EC0AEEC05DEA}"/>
    <cellStyle name="Input 39 7" xfId="5821" xr:uid="{21C5C14A-A445-4EC0-A31C-519A1D90E052}"/>
    <cellStyle name="Input 39 8" xfId="7258" xr:uid="{260E9ADC-0550-427D-9287-A9D8AB2F094F}"/>
    <cellStyle name="Input 39 9" xfId="9811" xr:uid="{C517D0C5-7F38-43AC-9897-40A45CB08285}"/>
    <cellStyle name="Input 4" xfId="1367" xr:uid="{00000000-0005-0000-0000-0000100B0000}"/>
    <cellStyle name="Input 4 10" xfId="12323" xr:uid="{0A8177E9-A552-4220-BB19-FDF22F22766A}"/>
    <cellStyle name="Input 4 2" xfId="2948" xr:uid="{00000000-0005-0000-0000-0000110B0000}"/>
    <cellStyle name="Input 4 2 2" xfId="4632" xr:uid="{00000000-0005-0000-0000-0000120B0000}"/>
    <cellStyle name="Input 4 2 2 2" xfId="8775" xr:uid="{0C13F45C-79E9-490B-8E67-E1D517C5CBDB}"/>
    <cellStyle name="Input 4 2 2 2 2" xfId="6351" xr:uid="{62378810-3200-461D-9D28-CD66275AD62E}"/>
    <cellStyle name="Input 4 2 2 2 3" xfId="10280" xr:uid="{268E907A-A838-4FAA-A184-CADB27B8F286}"/>
    <cellStyle name="Input 4 2 2 3" xfId="8105" xr:uid="{072FD871-6629-48C9-A4C9-D4E842EA85ED}"/>
    <cellStyle name="Input 4 2 2 4" xfId="5707" xr:uid="{5BF18857-5281-4B69-B02C-9792F5830C61}"/>
    <cellStyle name="Input 4 2 2 5" xfId="9424" xr:uid="{24DC0FF8-A2E1-46FF-8468-29F8EE84AA29}"/>
    <cellStyle name="Input 4 2 3" xfId="4059" xr:uid="{00000000-0005-0000-0000-0000130B0000}"/>
    <cellStyle name="Input 4 2 3 2" xfId="7232" xr:uid="{277BC74D-7F8E-4B65-BCAE-9DD48281B4D5}"/>
    <cellStyle name="Input 4 2 3 3" xfId="9886" xr:uid="{A9F09F85-0029-4C67-BEF3-54E1413296AE}"/>
    <cellStyle name="Input 4 2 4" xfId="5523" xr:uid="{4ED81846-1157-4F6B-9472-11E0E92C884E}"/>
    <cellStyle name="Input 4 2 5" xfId="9090" xr:uid="{C3C2B0A8-A889-471F-B3EF-95521676A54A}"/>
    <cellStyle name="Input 4 2 6" xfId="9538" xr:uid="{5AB27575-13EE-498E-9EE1-3C3166CD0A15}"/>
    <cellStyle name="Input 4 2 7" xfId="8311" xr:uid="{5B4FB516-A82C-40F1-806A-8ACE9BBD8F66}"/>
    <cellStyle name="Input 4 2 8" xfId="12324" xr:uid="{FFB1B147-BDAE-46C5-B3E3-60902F3BD085}"/>
    <cellStyle name="Input 4 3" xfId="4243" xr:uid="{00000000-0005-0000-0000-0000140B0000}"/>
    <cellStyle name="Input 4 3 2" xfId="8546" xr:uid="{0392F8F6-4E95-4493-9F7B-F18A7EA0F701}"/>
    <cellStyle name="Input 4 3 2 2" xfId="5611" xr:uid="{778072E7-9233-4E29-978E-7C7D8AD58AD6}"/>
    <cellStyle name="Input 4 3 2 3" xfId="10057" xr:uid="{7E897A49-9966-4440-BBE9-DB0FF5BAF972}"/>
    <cellStyle name="Input 4 3 3" xfId="7873" xr:uid="{7A5BC849-2868-457E-BAAA-7882D05F45D2}"/>
    <cellStyle name="Input 4 3 4" xfId="7743" xr:uid="{F2727A91-AF3B-4B98-895A-603F6F36571B}"/>
    <cellStyle name="Input 4 3 5" xfId="6959" xr:uid="{860D26DA-95B9-4599-A774-E6C4EEBFF38A}"/>
    <cellStyle name="Input 4 3 6" xfId="6425" xr:uid="{F4787DBB-CFAD-470F-B798-5CA22E5CDAA9}"/>
    <cellStyle name="Input 4 3 7" xfId="7735" xr:uid="{C9735598-0C79-4F86-B105-5D40003C4089}"/>
    <cellStyle name="Input 4 4" xfId="3994" xr:uid="{00000000-0005-0000-0000-0000150B0000}"/>
    <cellStyle name="Input 4 4 2" xfId="7603" xr:uid="{716CF442-0629-4F36-902E-C19D5F5AF43B}"/>
    <cellStyle name="Input 4 4 3" xfId="9482" xr:uid="{0BED70C6-E21A-4EB4-B711-1D649BDBE6EC}"/>
    <cellStyle name="Input 4 5" xfId="4917" xr:uid="{00000000-0005-0000-0000-0000160B0000}"/>
    <cellStyle name="Input 4 6" xfId="8326" xr:uid="{8DF46ED5-BEA0-4542-8451-46D2EAC08E8D}"/>
    <cellStyle name="Input 4 7" xfId="6640" xr:uid="{C85FE52D-B870-4897-9E5C-4B688CF5918F}"/>
    <cellStyle name="Input 4 8" xfId="6843" xr:uid="{9ABCD1E2-4969-4584-B468-0869DFE8CFDF}"/>
    <cellStyle name="Input 4 9" xfId="7437" xr:uid="{6E6D3ED0-6C38-4AB9-ACC4-7EE238732E01}"/>
    <cellStyle name="Input 40" xfId="1368" xr:uid="{00000000-0005-0000-0000-0000170B0000}"/>
    <cellStyle name="Input 40 10" xfId="12325" xr:uid="{2B6195B2-B110-487C-9354-E213706B543E}"/>
    <cellStyle name="Input 40 2" xfId="2949" xr:uid="{00000000-0005-0000-0000-0000180B0000}"/>
    <cellStyle name="Input 40 2 2" xfId="4633" xr:uid="{00000000-0005-0000-0000-0000190B0000}"/>
    <cellStyle name="Input 40 2 2 2" xfId="8776" xr:uid="{9B25ABE5-F062-4886-B354-8F193A8BDEB5}"/>
    <cellStyle name="Input 40 2 2 2 2" xfId="7288" xr:uid="{AD755606-0214-4787-A27C-B66D1A623FF1}"/>
    <cellStyle name="Input 40 2 2 2 3" xfId="10281" xr:uid="{F2C26975-86C5-4DB3-8967-35F28C4F0BF5}"/>
    <cellStyle name="Input 40 2 2 3" xfId="8106" xr:uid="{C324D34F-62CE-4F36-B439-3E29D188F0CD}"/>
    <cellStyle name="Input 40 2 2 4" xfId="6186" xr:uid="{0BF3D7FC-2A02-4AD7-A893-FFBAD3AC5426}"/>
    <cellStyle name="Input 40 2 2 5" xfId="9471" xr:uid="{2BC2CCF0-F690-4B65-A4ED-9379B673A7C5}"/>
    <cellStyle name="Input 40 2 3" xfId="4458" xr:uid="{00000000-0005-0000-0000-00001A0B0000}"/>
    <cellStyle name="Input 40 2 3 2" xfId="6574" xr:uid="{DF5E5116-C2F9-4591-8C23-1637E55EB0E3}"/>
    <cellStyle name="Input 40 2 3 3" xfId="9887" xr:uid="{2F857E79-8E63-4DFD-A663-2DAF5BF3DC9E}"/>
    <cellStyle name="Input 40 2 4" xfId="5524" xr:uid="{BBF5EE75-AA8D-4841-9089-19C6BFD75289}"/>
    <cellStyle name="Input 40 2 5" xfId="5900" xr:uid="{CE052ACB-7FAD-4CDA-91BF-A968F29D6098}"/>
    <cellStyle name="Input 40 2 6" xfId="5993" xr:uid="{C09BE3FC-638D-4642-BE76-582F1F9E3E31}"/>
    <cellStyle name="Input 40 2 7" xfId="5945" xr:uid="{3760B905-D120-4822-9D04-BF3AEBA00FA1}"/>
    <cellStyle name="Input 40 2 8" xfId="12326" xr:uid="{9A392EA8-E1D0-4830-9C94-2A2126CB0C12}"/>
    <cellStyle name="Input 40 3" xfId="4244" xr:uid="{00000000-0005-0000-0000-00001B0B0000}"/>
    <cellStyle name="Input 40 3 2" xfId="8547" xr:uid="{583F026D-382A-45CF-8817-71BF3E832F1E}"/>
    <cellStyle name="Input 40 3 2 2" xfId="5778" xr:uid="{754CD71A-3989-412E-99C2-738C90377E7A}"/>
    <cellStyle name="Input 40 3 2 3" xfId="10058" xr:uid="{C90FDBE9-58F1-4E71-8CF8-9EE9F13D2ED8}"/>
    <cellStyle name="Input 40 3 3" xfId="7874" xr:uid="{DE46D1AC-5A4D-48F3-B8AE-25D6B6E0D00A}"/>
    <cellStyle name="Input 40 3 4" xfId="6132" xr:uid="{6DF1B08B-371D-4A0A-9B2A-A7004BE9B030}"/>
    <cellStyle name="Input 40 3 5" xfId="8860" xr:uid="{BFEBE893-46CD-4BB6-88EB-F60E0D7177F2}"/>
    <cellStyle name="Input 40 3 6" xfId="5718" xr:uid="{CCAAEB0E-C797-4FE6-9E0D-C579A239FBFF}"/>
    <cellStyle name="Input 40 3 7" xfId="7453" xr:uid="{561DDEA0-1303-42B9-B56D-9C575A041086}"/>
    <cellStyle name="Input 40 4" xfId="4730" xr:uid="{00000000-0005-0000-0000-00001C0B0000}"/>
    <cellStyle name="Input 40 4 2" xfId="7185" xr:uid="{680CBCF1-59EE-4CA8-8DD8-CBD2606D9862}"/>
    <cellStyle name="Input 40 4 3" xfId="6912" xr:uid="{77E0A2F8-7EB2-4153-8251-92A111F57F38}"/>
    <cellStyle name="Input 40 5" xfId="4918" xr:uid="{00000000-0005-0000-0000-00001D0B0000}"/>
    <cellStyle name="Input 40 6" xfId="6834" xr:uid="{B74DDC72-9901-49ED-9AE6-3C9DC583C2DD}"/>
    <cellStyle name="Input 40 7" xfId="5673" xr:uid="{8C628F9E-BD86-4FAF-9349-2CCBE55C59DD}"/>
    <cellStyle name="Input 40 8" xfId="7327" xr:uid="{02BCA495-D0AA-4430-A35F-B38CECFADCA7}"/>
    <cellStyle name="Input 40 9" xfId="9314" xr:uid="{8609DBC3-D455-4073-9976-D64F13F203FD}"/>
    <cellStyle name="Input 41" xfId="1369" xr:uid="{00000000-0005-0000-0000-00001E0B0000}"/>
    <cellStyle name="Input 41 10" xfId="12327" xr:uid="{D8B9F482-42BA-4E95-B6EC-372D4D62C356}"/>
    <cellStyle name="Input 41 2" xfId="2950" xr:uid="{00000000-0005-0000-0000-00001F0B0000}"/>
    <cellStyle name="Input 41 2 2" xfId="4634" xr:uid="{00000000-0005-0000-0000-0000200B0000}"/>
    <cellStyle name="Input 41 2 2 2" xfId="8777" xr:uid="{5F627840-EE98-4171-9224-56ECEDA93712}"/>
    <cellStyle name="Input 41 2 2 2 2" xfId="8369" xr:uid="{94100D9D-DF26-4CC2-924B-1AC32C0C4812}"/>
    <cellStyle name="Input 41 2 2 2 3" xfId="10282" xr:uid="{6A9C98C0-BBFD-4C23-9B36-45E9CD310C8F}"/>
    <cellStyle name="Input 41 2 2 3" xfId="8107" xr:uid="{8FF722CB-5093-4B51-A32D-5F94A6E16075}"/>
    <cellStyle name="Input 41 2 2 4" xfId="6534" xr:uid="{45C500A7-8BF2-47D1-A5BE-0E5D50C177F8}"/>
    <cellStyle name="Input 41 2 2 5" xfId="9590" xr:uid="{F1700A27-4248-4960-A018-20B3F3166ACB}"/>
    <cellStyle name="Input 41 2 3" xfId="4058" xr:uid="{00000000-0005-0000-0000-0000210B0000}"/>
    <cellStyle name="Input 41 2 3 2" xfId="6273" xr:uid="{C68795DF-8FE5-41D9-B555-578CB7BACAA7}"/>
    <cellStyle name="Input 41 2 3 3" xfId="9888" xr:uid="{C29DAD19-8B05-4C83-8F45-AF626B0D6628}"/>
    <cellStyle name="Input 41 2 4" xfId="5525" xr:uid="{51D9739B-4538-424C-85AD-B28D4C0EA842}"/>
    <cellStyle name="Input 41 2 5" xfId="8911" xr:uid="{603A2893-889F-4A40-84B0-FEDD5F849AA0}"/>
    <cellStyle name="Input 41 2 6" xfId="7034" xr:uid="{FAAFB0DC-0BCF-4E5A-9945-5A511986199F}"/>
    <cellStyle name="Input 41 2 7" xfId="9445" xr:uid="{E7D6E8E3-0CA3-47E7-869C-CF5D2A69FBDB}"/>
    <cellStyle name="Input 41 2 8" xfId="12328" xr:uid="{4531ECD3-AA4F-45D9-BEE7-36159BD58900}"/>
    <cellStyle name="Input 41 3" xfId="4245" xr:uid="{00000000-0005-0000-0000-0000220B0000}"/>
    <cellStyle name="Input 41 3 2" xfId="8548" xr:uid="{F045EDB0-E22C-420A-8E5C-1E032843F372}"/>
    <cellStyle name="Input 41 3 2 2" xfId="7750" xr:uid="{A10C17FE-B941-4923-9CE3-43D5C20BB6C6}"/>
    <cellStyle name="Input 41 3 2 3" xfId="10059" xr:uid="{D99644BE-A867-493C-8DC0-16E71F282AA8}"/>
    <cellStyle name="Input 41 3 3" xfId="7875" xr:uid="{D28D0259-7D98-43CA-8B83-D99C9D9F5E6A}"/>
    <cellStyle name="Input 41 3 4" xfId="5694" xr:uid="{A8461495-B538-4D5E-8C54-B3B61B6A0ED4}"/>
    <cellStyle name="Input 41 3 5" xfId="9230" xr:uid="{D49204B1-DD79-4EAC-AA6B-2D2BB28992A0}"/>
    <cellStyle name="Input 41 3 6" xfId="6331" xr:uid="{9186DD41-2E59-465C-9D5A-478A7EB996E9}"/>
    <cellStyle name="Input 41 3 7" xfId="7460" xr:uid="{AD312FC7-E7B5-491E-91E6-BB2BD329AD64}"/>
    <cellStyle name="Input 41 4" xfId="4729" xr:uid="{00000000-0005-0000-0000-0000230B0000}"/>
    <cellStyle name="Input 41 4 2" xfId="7604" xr:uid="{F7FA8D35-4444-426D-8F9B-5902150F91B2}"/>
    <cellStyle name="Input 41 4 3" xfId="6091" xr:uid="{855BD258-2E15-4B18-A3B2-DE22118ECABC}"/>
    <cellStyle name="Input 41 5" xfId="4919" xr:uid="{00000000-0005-0000-0000-0000240B0000}"/>
    <cellStyle name="Input 41 6" xfId="6051" xr:uid="{C42E3244-1C8C-435F-8F3E-CEF3817351DA}"/>
    <cellStyle name="Input 41 7" xfId="7384" xr:uid="{57283C34-2AC3-45CB-9903-0269602878FD}"/>
    <cellStyle name="Input 41 8" xfId="6950" xr:uid="{FC171D79-50B0-4553-8BF1-E79E1C1A2154}"/>
    <cellStyle name="Input 41 9" xfId="8916" xr:uid="{F0F48756-7B7C-44F9-8A77-F4F3B0F954E4}"/>
    <cellStyle name="Input 42" xfId="1370" xr:uid="{00000000-0005-0000-0000-0000250B0000}"/>
    <cellStyle name="Input 42 10" xfId="12329" xr:uid="{DAA532DF-B88A-4A32-B776-812F74975FE5}"/>
    <cellStyle name="Input 42 2" xfId="2951" xr:uid="{00000000-0005-0000-0000-0000260B0000}"/>
    <cellStyle name="Input 42 2 2" xfId="4635" xr:uid="{00000000-0005-0000-0000-0000270B0000}"/>
    <cellStyle name="Input 42 2 2 2" xfId="8778" xr:uid="{D7A06B8C-9B89-4F15-A7C5-FB49F430B164}"/>
    <cellStyle name="Input 42 2 2 2 2" xfId="8249" xr:uid="{9E404F42-4B7E-45DD-A473-7F8CC1E820AE}"/>
    <cellStyle name="Input 42 2 2 2 3" xfId="10283" xr:uid="{7504A3F0-59EB-4BCD-AF38-1839C0D6FC7B}"/>
    <cellStyle name="Input 42 2 2 3" xfId="8108" xr:uid="{F2571095-E77C-4F01-9F6B-EA83F0BC1BAE}"/>
    <cellStyle name="Input 42 2 2 4" xfId="7145" xr:uid="{09D92556-9F1D-4E67-899C-28765A952736}"/>
    <cellStyle name="Input 42 2 2 5" xfId="7729" xr:uid="{D452C483-4BA5-4776-A227-C7DD95A527BF}"/>
    <cellStyle name="Input 42 2 3" xfId="4457" xr:uid="{00000000-0005-0000-0000-0000280B0000}"/>
    <cellStyle name="Input 42 2 3 2" xfId="7661" xr:uid="{1DA0E106-F446-4C99-8F14-882B15670657}"/>
    <cellStyle name="Input 42 2 3 3" xfId="9889" xr:uid="{9809E5AC-A018-4084-B66F-E1C5308F8606}"/>
    <cellStyle name="Input 42 2 4" xfId="5526" xr:uid="{ED1A1EA2-080A-4F8B-A1EA-A4E08C56231E}"/>
    <cellStyle name="Input 42 2 5" xfId="6656" xr:uid="{10351FFF-1AEF-4702-8968-BBA21DBAB43A}"/>
    <cellStyle name="Input 42 2 6" xfId="6970" xr:uid="{40FA609E-87E0-4293-8E21-35AFBF7306BF}"/>
    <cellStyle name="Input 42 2 7" xfId="6585" xr:uid="{EA462F5F-9DE4-422B-823C-0C1153DF8040}"/>
    <cellStyle name="Input 42 2 8" xfId="12330" xr:uid="{A1E189FC-74EF-4B26-B240-38F65D2927A5}"/>
    <cellStyle name="Input 42 3" xfId="4246" xr:uid="{00000000-0005-0000-0000-0000290B0000}"/>
    <cellStyle name="Input 42 3 2" xfId="8549" xr:uid="{0F5DF19E-04CD-41A7-9A79-A6FDC6B0F99B}"/>
    <cellStyle name="Input 42 3 2 2" xfId="6597" xr:uid="{F2484845-C0C6-4A54-969E-5EACF028DC51}"/>
    <cellStyle name="Input 42 3 2 3" xfId="10060" xr:uid="{FFFAE399-7903-42FE-BB23-FF322BEB3EE9}"/>
    <cellStyle name="Input 42 3 3" xfId="7876" xr:uid="{EA713493-CA3B-4A82-89D1-095BD762C767}"/>
    <cellStyle name="Input 42 3 4" xfId="7091" xr:uid="{7DE018AE-8725-41E4-ACB8-C91F31D18CCB}"/>
    <cellStyle name="Input 42 3 5" xfId="9043" xr:uid="{E65FE2D7-6DB9-4A8F-94EB-31ADE00C5A41}"/>
    <cellStyle name="Input 42 3 6" xfId="7432" xr:uid="{5E1A1366-9547-4609-8E5F-6E3EB7E14A10}"/>
    <cellStyle name="Input 42 3 7" xfId="8409" xr:uid="{D30A13A4-4167-4E1E-8BE1-8F4D84E011D9}"/>
    <cellStyle name="Input 42 4" xfId="4326" xr:uid="{00000000-0005-0000-0000-00002A0B0000}"/>
    <cellStyle name="Input 42 4 2" xfId="6227" xr:uid="{4EF11F78-21CF-4E18-B03A-37FC6961E18E}"/>
    <cellStyle name="Input 42 4 3" xfId="5877" xr:uid="{8E12AEB7-B1E2-438E-BD85-10A4C2925BE1}"/>
    <cellStyle name="Input 42 5" xfId="4920" xr:uid="{00000000-0005-0000-0000-00002B0B0000}"/>
    <cellStyle name="Input 42 6" xfId="5661" xr:uid="{95B61C33-D8B9-4D14-A084-EC58D95142C9}"/>
    <cellStyle name="Input 42 7" xfId="9048" xr:uid="{3441BD0C-F70D-4672-9196-0EA505C2680B}"/>
    <cellStyle name="Input 42 8" xfId="9181" xr:uid="{D3B5632C-3B6A-407E-9324-55CE1BA27C20}"/>
    <cellStyle name="Input 42 9" xfId="6628" xr:uid="{E1425549-3700-4030-B8EB-7FADA94E7CB2}"/>
    <cellStyle name="Input 43" xfId="1371" xr:uid="{00000000-0005-0000-0000-00002C0B0000}"/>
    <cellStyle name="Input 43 10" xfId="12331" xr:uid="{893E4557-D18F-4357-BD7C-3E835FF0575D}"/>
    <cellStyle name="Input 43 2" xfId="2952" xr:uid="{00000000-0005-0000-0000-00002D0B0000}"/>
    <cellStyle name="Input 43 2 2" xfId="4636" xr:uid="{00000000-0005-0000-0000-00002E0B0000}"/>
    <cellStyle name="Input 43 2 2 2" xfId="8779" xr:uid="{7BDF6507-CF45-4191-9E64-3126768C8A10}"/>
    <cellStyle name="Input 43 2 2 2 2" xfId="6352" xr:uid="{EC1126EA-2AE5-45AA-AF7F-CF35C434F0A2}"/>
    <cellStyle name="Input 43 2 2 2 3" xfId="10284" xr:uid="{1BADC3DD-7D17-44B7-BF32-3BE51C09316A}"/>
    <cellStyle name="Input 43 2 2 3" xfId="8109" xr:uid="{0BDD3515-E34D-429B-B160-3A4BDC2BAAAB}"/>
    <cellStyle name="Input 43 2 2 4" xfId="7563" xr:uid="{71EBBFBA-5BB6-41F7-B4EF-1605AC499C38}"/>
    <cellStyle name="Input 43 2 2 5" xfId="5923" xr:uid="{662EF3A4-05A8-40A5-9375-3379E5146D18}"/>
    <cellStyle name="Input 43 2 3" xfId="4057" xr:uid="{00000000-0005-0000-0000-00002F0B0000}"/>
    <cellStyle name="Input 43 2 3 2" xfId="6274" xr:uid="{6183AF48-2354-40CB-B41F-9C2C4B74E44C}"/>
    <cellStyle name="Input 43 2 3 3" xfId="9890" xr:uid="{4E803D8E-FDF0-4622-A895-83ED7927388D}"/>
    <cellStyle name="Input 43 2 4" xfId="5527" xr:uid="{038388BB-2E08-4511-A00E-6C4548075F53}"/>
    <cellStyle name="Input 43 2 5" xfId="7389" xr:uid="{2815FEF5-4FFC-47E4-97E0-A09B6C857259}"/>
    <cellStyle name="Input 43 2 6" xfId="8397" xr:uid="{E8C43C0B-AB90-487D-AF56-5766179B598F}"/>
    <cellStyle name="Input 43 2 7" xfId="9575" xr:uid="{ADCBAEE5-0CA6-4E0C-A906-3943ED40F718}"/>
    <cellStyle name="Input 43 2 8" xfId="12332" xr:uid="{08C9A32D-E654-48F7-AECD-772B71200B9A}"/>
    <cellStyle name="Input 43 3" xfId="4247" xr:uid="{00000000-0005-0000-0000-0000300B0000}"/>
    <cellStyle name="Input 43 3 2" xfId="8550" xr:uid="{1D82BD9F-3AF3-441D-A218-F6E37EE15F60}"/>
    <cellStyle name="Input 43 3 2 2" xfId="5799" xr:uid="{5C2A8AB2-E4C5-4B05-A65C-DAD2D8839A36}"/>
    <cellStyle name="Input 43 3 2 3" xfId="10061" xr:uid="{322FF7C7-F154-467C-AEB5-8907BF4DD026}"/>
    <cellStyle name="Input 43 3 3" xfId="7877" xr:uid="{A0B2AC75-0FB9-434A-AB86-E362CD4B60CB}"/>
    <cellStyle name="Input 43 3 4" xfId="6493" xr:uid="{849315BF-A2E5-4750-8097-5F0C28F57EEC}"/>
    <cellStyle name="Input 43 3 5" xfId="5823" xr:uid="{7FA45085-60F6-4F4A-A63A-FE695DE285DC}"/>
    <cellStyle name="Input 43 3 6" xfId="8888" xr:uid="{B6AC0335-B4B9-4CF7-8957-FD1EF296EFE4}"/>
    <cellStyle name="Input 43 3 7" xfId="6474" xr:uid="{4A10FBC1-4BFC-478B-92CC-6D805E60AC55}"/>
    <cellStyle name="Input 43 4" xfId="3993" xr:uid="{00000000-0005-0000-0000-0000310B0000}"/>
    <cellStyle name="Input 43 4 2" xfId="5728" xr:uid="{33ADD8E6-9A2E-4D86-BA4E-FF135EA1F2B2}"/>
    <cellStyle name="Input 43 4 3" xfId="9319" xr:uid="{60703CA1-1792-43FD-9BB4-E1AB3F8AA18D}"/>
    <cellStyle name="Input 43 5" xfId="4921" xr:uid="{00000000-0005-0000-0000-0000320B0000}"/>
    <cellStyle name="Input 43 6" xfId="7343" xr:uid="{75989A6B-5103-4441-8467-99EB0582BE03}"/>
    <cellStyle name="Input 43 7" xfId="5884" xr:uid="{0357BC4E-2604-4A6A-AC5E-6197370D7F96}"/>
    <cellStyle name="Input 43 8" xfId="9739" xr:uid="{11D64422-52DA-4418-A987-2CC1E51749DE}"/>
    <cellStyle name="Input 43 9" xfId="6921" xr:uid="{EA7BE31E-999D-4F32-8E5B-107230DBE29C}"/>
    <cellStyle name="Input 44" xfId="1372" xr:uid="{00000000-0005-0000-0000-0000330B0000}"/>
    <cellStyle name="Input 44 10" xfId="12333" xr:uid="{07181020-049B-4CD5-A790-9320D2632985}"/>
    <cellStyle name="Input 44 2" xfId="2953" xr:uid="{00000000-0005-0000-0000-0000340B0000}"/>
    <cellStyle name="Input 44 2 2" xfId="4637" xr:uid="{00000000-0005-0000-0000-0000350B0000}"/>
    <cellStyle name="Input 44 2 2 2" xfId="8780" xr:uid="{A8A233D6-1BBD-46A9-9C9F-9E9471B24F91}"/>
    <cellStyle name="Input 44 2 2 2 2" xfId="7289" xr:uid="{C702503B-78FA-4773-9E9E-B3C8DC6A3D9A}"/>
    <cellStyle name="Input 44 2 2 2 3" xfId="10285" xr:uid="{5482E937-A56C-4F5B-97D9-A5B313327313}"/>
    <cellStyle name="Input 44 2 2 3" xfId="8110" xr:uid="{5721DA4C-CE48-4A43-A04A-C1EECF7CB076}"/>
    <cellStyle name="Input 44 2 2 4" xfId="6187" xr:uid="{B2EB3531-6719-47A6-8DFA-D5BE2CD98807}"/>
    <cellStyle name="Input 44 2 2 5" xfId="9317" xr:uid="{A2EFE9FC-ECB3-40D4-88B2-4541FDA34B6E}"/>
    <cellStyle name="Input 44 2 3" xfId="4456" xr:uid="{00000000-0005-0000-0000-0000360B0000}"/>
    <cellStyle name="Input 44 2 3 2" xfId="7662" xr:uid="{D6D87210-5BA8-49B3-99A2-E6FC88E72AD8}"/>
    <cellStyle name="Input 44 2 3 3" xfId="9891" xr:uid="{8A3DC3F0-4213-455B-8C1F-A818E67E3A74}"/>
    <cellStyle name="Input 44 2 4" xfId="5528" xr:uid="{B02C9BCF-1346-44AE-B1FD-F93450A9181F}"/>
    <cellStyle name="Input 44 2 5" xfId="8404" xr:uid="{1283F97B-9CEB-4A84-B0D5-3B3C7D1BE6FE}"/>
    <cellStyle name="Input 44 2 6" xfId="9178" xr:uid="{14EAC461-D784-40FB-93B3-4F795FDD25D6}"/>
    <cellStyle name="Input 44 2 7" xfId="9378" xr:uid="{20215AEC-6289-4D44-94EE-973C4D839709}"/>
    <cellStyle name="Input 44 2 8" xfId="12334" xr:uid="{19EF3A2A-101E-4879-818B-B9F5513FF05B}"/>
    <cellStyle name="Input 44 3" xfId="4248" xr:uid="{00000000-0005-0000-0000-0000370B0000}"/>
    <cellStyle name="Input 44 3 2" xfId="8551" xr:uid="{7C3D8016-8839-4866-A7A5-92A34FC72468}"/>
    <cellStyle name="Input 44 3 2 2" xfId="7704" xr:uid="{C04B7B91-4DA7-40D4-9605-6FC154AE2D4A}"/>
    <cellStyle name="Input 44 3 2 3" xfId="10062" xr:uid="{027764AF-B97C-44D2-9CA1-2BF3C6430E12}"/>
    <cellStyle name="Input 44 3 3" xfId="7878" xr:uid="{A9FE35BC-8B5F-454D-A4F3-B2450BA203D5}"/>
    <cellStyle name="Input 44 3 4" xfId="6133" xr:uid="{39F77563-FA67-4843-82BF-4E02B1008999}"/>
    <cellStyle name="Input 44 3 5" xfId="9129" xr:uid="{5268DB0D-6272-4B72-A5AB-4FE6EB333C92}"/>
    <cellStyle name="Input 44 3 6" xfId="9466" xr:uid="{D5B04370-1F6B-48E0-B440-4D7D6DEBE27C}"/>
    <cellStyle name="Input 44 3 7" xfId="9655" xr:uid="{C97A9A3C-3719-47CC-8001-A2E186DE13FA}"/>
    <cellStyle name="Input 44 4" xfId="4728" xr:uid="{00000000-0005-0000-0000-0000380B0000}"/>
    <cellStyle name="Input 44 4 2" xfId="7186" xr:uid="{C4CB64D2-AF09-4435-BDC1-F8BD4AEC0AFA}"/>
    <cellStyle name="Input 44 4 3" xfId="9841" xr:uid="{3185E8D8-B9B8-4291-A0B9-F72780E157CF}"/>
    <cellStyle name="Input 44 5" xfId="4922" xr:uid="{00000000-0005-0000-0000-0000390B0000}"/>
    <cellStyle name="Input 44 6" xfId="6373" xr:uid="{BC399E8E-38AD-4471-9BEC-6C3AE71B9C49}"/>
    <cellStyle name="Input 44 7" xfId="6102" xr:uid="{364995A8-30F1-4494-951F-E55506CD84E5}"/>
    <cellStyle name="Input 44 8" xfId="5838" xr:uid="{D7AD1161-9880-4EFC-9AE9-2CF41B41069D}"/>
    <cellStyle name="Input 44 9" xfId="9810" xr:uid="{227609B4-A713-41E7-AB43-3D6B3F956090}"/>
    <cellStyle name="Input 45" xfId="1373" xr:uid="{00000000-0005-0000-0000-00003A0B0000}"/>
    <cellStyle name="Input 45 10" xfId="12335" xr:uid="{98B34B9F-A045-426B-AB0D-43378A672292}"/>
    <cellStyle name="Input 45 2" xfId="2954" xr:uid="{00000000-0005-0000-0000-00003B0B0000}"/>
    <cellStyle name="Input 45 2 2" xfId="4638" xr:uid="{00000000-0005-0000-0000-00003C0B0000}"/>
    <cellStyle name="Input 45 2 2 2" xfId="8781" xr:uid="{695A9ED4-7B48-4415-A8DB-41EA9E77376B}"/>
    <cellStyle name="Input 45 2 2 2 2" xfId="8370" xr:uid="{514C5153-BE7E-4392-ABF5-6F4478EBBDC6}"/>
    <cellStyle name="Input 45 2 2 2 3" xfId="10286" xr:uid="{5130316B-078B-465F-94BE-325A23090855}"/>
    <cellStyle name="Input 45 2 2 3" xfId="8111" xr:uid="{14F7BAA9-5D18-440B-869D-5BDDC363AC3A}"/>
    <cellStyle name="Input 45 2 2 4" xfId="7564" xr:uid="{D6B77EE3-BCB1-48DD-B0D0-DEBE4EE9BC39}"/>
    <cellStyle name="Input 45 2 2 5" xfId="9643" xr:uid="{0EC2F724-18FD-4132-904E-9EE59D2FDE44}"/>
    <cellStyle name="Input 45 2 3" xfId="4056" xr:uid="{00000000-0005-0000-0000-00003D0B0000}"/>
    <cellStyle name="Input 45 2 3 2" xfId="5791" xr:uid="{B3CA3F29-F0C1-4645-95BE-D8C28BF05FE3}"/>
    <cellStyle name="Input 45 2 3 3" xfId="9892" xr:uid="{E99141BE-D90E-4CE0-B5A7-2407116A2A06}"/>
    <cellStyle name="Input 45 2 4" xfId="5529" xr:uid="{B8C8B953-4035-401A-8E7D-02F54C86C5EB}"/>
    <cellStyle name="Input 45 2 5" xfId="6027" xr:uid="{C65FE562-6296-4999-B2C7-18FD33C8F48F}"/>
    <cellStyle name="Input 45 2 6" xfId="6291" xr:uid="{320A997A-C728-4DD9-87D7-0E125566249C}"/>
    <cellStyle name="Input 45 2 7" xfId="9805" xr:uid="{5B74C0AE-3617-4703-852D-659E0424BF36}"/>
    <cellStyle name="Input 45 2 8" xfId="12336" xr:uid="{9D80772E-32E8-4082-9F5D-C796D2392A61}"/>
    <cellStyle name="Input 45 3" xfId="4249" xr:uid="{00000000-0005-0000-0000-00003E0B0000}"/>
    <cellStyle name="Input 45 3 2" xfId="8552" xr:uid="{D8D8648F-B130-4449-A1DC-1A5B5B44BFEA}"/>
    <cellStyle name="Input 45 3 2 2" xfId="7763" xr:uid="{63BEA54A-8A18-4612-903D-5A6A6D1BDC87}"/>
    <cellStyle name="Input 45 3 2 3" xfId="10063" xr:uid="{CEA4BC93-4CD8-425A-87AC-03DB0BEE006C}"/>
    <cellStyle name="Input 45 3 3" xfId="7879" xr:uid="{37B14B72-71E1-4EB4-9581-7F92201FDC21}"/>
    <cellStyle name="Input 45 3 4" xfId="7509" xr:uid="{0E79D424-AC73-470F-A602-B3F1BAB78D38}"/>
    <cellStyle name="Input 45 3 5" xfId="8953" xr:uid="{251B121E-4B51-40AB-A805-410F9A7AB66D}"/>
    <cellStyle name="Input 45 3 6" xfId="9497" xr:uid="{DC23BC93-B2D3-4C03-9B62-1BA20F15B8AE}"/>
    <cellStyle name="Input 45 3 7" xfId="8221" xr:uid="{6146FECF-016E-4901-9CB6-B79C356C8FDB}"/>
    <cellStyle name="Input 45 4" xfId="4727" xr:uid="{00000000-0005-0000-0000-00003F0B0000}"/>
    <cellStyle name="Input 45 4 2" xfId="6553" xr:uid="{07AEC579-238D-4106-B268-8BAADB89930E}"/>
    <cellStyle name="Input 45 4 3" xfId="7037" xr:uid="{0667E993-C8E7-4A37-9646-AF8D49AE37F3}"/>
    <cellStyle name="Input 45 5" xfId="4923" xr:uid="{00000000-0005-0000-0000-0000400B0000}"/>
    <cellStyle name="Input 45 6" xfId="7001" xr:uid="{F07E4B22-6036-4A47-A5E4-9C79B85760A6}"/>
    <cellStyle name="Input 45 7" xfId="8920" xr:uid="{C821290A-7612-4F08-A470-A2F8222DE6EE}"/>
    <cellStyle name="Input 45 8" xfId="7680" xr:uid="{C922479F-BF9E-4A82-B783-979D7BF4DF18}"/>
    <cellStyle name="Input 45 9" xfId="7398" xr:uid="{8D114903-987B-4B0A-A1D8-1E41F064E362}"/>
    <cellStyle name="Input 46" xfId="1374" xr:uid="{00000000-0005-0000-0000-0000410B0000}"/>
    <cellStyle name="Input 46 10" xfId="12337" xr:uid="{8DFFB62F-A9FE-4D16-80B9-0689B45ADD61}"/>
    <cellStyle name="Input 46 2" xfId="2955" xr:uid="{00000000-0005-0000-0000-0000420B0000}"/>
    <cellStyle name="Input 46 2 2" xfId="4639" xr:uid="{00000000-0005-0000-0000-0000430B0000}"/>
    <cellStyle name="Input 46 2 2 2" xfId="8782" xr:uid="{FC28FEB0-8867-4532-B5DD-0B83713B957E}"/>
    <cellStyle name="Input 46 2 2 2 2" xfId="8250" xr:uid="{EFB74ABC-B683-4819-8C3E-26EE38318373}"/>
    <cellStyle name="Input 46 2 2 2 3" xfId="10287" xr:uid="{EED8C548-CD68-4A24-B4FF-24FC65A72C81}"/>
    <cellStyle name="Input 46 2 2 3" xfId="8112" xr:uid="{A1652AFD-1731-409A-9533-9B2A3671FA7E}"/>
    <cellStyle name="Input 46 2 2 4" xfId="7146" xr:uid="{E286F7EF-2921-4F99-99DD-3C8AA7CEE674}"/>
    <cellStyle name="Input 46 2 2 5" xfId="9851" xr:uid="{97ED5952-7AFA-417E-8CD0-46E1A90BE06A}"/>
    <cellStyle name="Input 46 2 3" xfId="4455" xr:uid="{00000000-0005-0000-0000-0000440B0000}"/>
    <cellStyle name="Input 46 2 3 2" xfId="5756" xr:uid="{10DBC62F-082B-4906-B5A5-F41B5824BA65}"/>
    <cellStyle name="Input 46 2 3 3" xfId="9893" xr:uid="{BB90B93F-60CE-49AE-BFAD-950B255FD3DD}"/>
    <cellStyle name="Input 46 2 4" xfId="5530" xr:uid="{76EFE933-61E1-434A-89FB-4114B16C62D7}"/>
    <cellStyle name="Input 46 2 5" xfId="6866" xr:uid="{8C268A91-BF82-4CAF-8960-489611F19A5A}"/>
    <cellStyle name="Input 46 2 6" xfId="8906" xr:uid="{71ACDB2F-3517-48C8-915C-DFDEF5B05A6A}"/>
    <cellStyle name="Input 46 2 7" xfId="9473" xr:uid="{55FDB8E2-D394-4468-9073-0C8406CB5DB9}"/>
    <cellStyle name="Input 46 2 8" xfId="12338" xr:uid="{1438D79C-3219-42E2-AAB0-822E8EC1D67A}"/>
    <cellStyle name="Input 46 3" xfId="4250" xr:uid="{00000000-0005-0000-0000-0000450B0000}"/>
    <cellStyle name="Input 46 3 2" xfId="8553" xr:uid="{C94A1E98-398A-4633-8071-EBE8314439B9}"/>
    <cellStyle name="Input 46 3 2 2" xfId="7705" xr:uid="{48D9F4B0-9993-400C-A280-7368B58D201E}"/>
    <cellStyle name="Input 46 3 2 3" xfId="10064" xr:uid="{CED39A48-197F-4D68-8882-38D8E1D641DE}"/>
    <cellStyle name="Input 46 3 3" xfId="7880" xr:uid="{EF55D22D-321F-4D99-9483-8D913A26B744}"/>
    <cellStyle name="Input 46 3 4" xfId="7092" xr:uid="{37570D43-C7A3-48B8-BD66-9D47A229FE94}"/>
    <cellStyle name="Input 46 3 5" xfId="7363" xr:uid="{AB3EAC7F-4C8C-4A13-968A-606B7577CB78}"/>
    <cellStyle name="Input 46 3 6" xfId="7323" xr:uid="{24A3EAFE-7B2F-4D02-B763-C96EECC9C00B}"/>
    <cellStyle name="Input 46 3 7" xfId="9444" xr:uid="{0C6EB764-2486-4DA7-9215-8BB96E2F1A6E}"/>
    <cellStyle name="Input 46 4" xfId="4325" xr:uid="{00000000-0005-0000-0000-0000460B0000}"/>
    <cellStyle name="Input 46 4 2" xfId="6228" xr:uid="{CE782024-6426-404C-A485-AFA468D9E399}"/>
    <cellStyle name="Input 46 4 3" xfId="6083" xr:uid="{DE1CD7CE-C9C3-480C-9363-56F6A3544510}"/>
    <cellStyle name="Input 46 5" xfId="4924" xr:uid="{00000000-0005-0000-0000-0000470B0000}"/>
    <cellStyle name="Input 46 6" xfId="7417" xr:uid="{99251510-09E9-4751-87F1-8CE8C4107802}"/>
    <cellStyle name="Input 46 7" xfId="6852" xr:uid="{49F5B85B-A62C-4769-8FDB-7EB7E3A80AEF}"/>
    <cellStyle name="Input 46 8" xfId="6457" xr:uid="{2FC0DA26-544F-4763-B928-00851470DE5E}"/>
    <cellStyle name="Input 46 9" xfId="5619" xr:uid="{35A57DA5-84BD-484D-9600-58C4B3FDFBC8}"/>
    <cellStyle name="Input 47" xfId="1375" xr:uid="{00000000-0005-0000-0000-0000480B0000}"/>
    <cellStyle name="Input 47 10" xfId="12339" xr:uid="{FC2DB295-2405-4648-AB9A-62234B0E5784}"/>
    <cellStyle name="Input 47 2" xfId="2956" xr:uid="{00000000-0005-0000-0000-0000490B0000}"/>
    <cellStyle name="Input 47 2 2" xfId="4640" xr:uid="{00000000-0005-0000-0000-00004A0B0000}"/>
    <cellStyle name="Input 47 2 2 2" xfId="8783" xr:uid="{2EDC6204-8B3D-4C34-BC40-191329F79640}"/>
    <cellStyle name="Input 47 2 2 2 2" xfId="6353" xr:uid="{3B4F9AC1-56D5-4BBC-B5DB-50D3624E77DB}"/>
    <cellStyle name="Input 47 2 2 2 3" xfId="10288" xr:uid="{E9906A73-E15D-4C64-9BDB-A3C19DDB2A1F}"/>
    <cellStyle name="Input 47 2 2 3" xfId="8113" xr:uid="{D6668A8A-B82B-4DFE-B6D3-78D608CBB892}"/>
    <cellStyle name="Input 47 2 2 4" xfId="5708" xr:uid="{2ACAA556-7D18-4200-915F-916AD97DFF92}"/>
    <cellStyle name="Input 47 2 2 5" xfId="7451" xr:uid="{05BF9514-4E23-4771-A998-780878B27CE1}"/>
    <cellStyle name="Input 47 2 3" xfId="4055" xr:uid="{00000000-0005-0000-0000-00004B0B0000}"/>
    <cellStyle name="Input 47 2 3 2" xfId="6275" xr:uid="{3E923548-DB3A-46F0-9869-11E6CFB65C5D}"/>
    <cellStyle name="Input 47 2 3 3" xfId="9894" xr:uid="{D0D057A5-B0A7-4EF3-A372-C35DDE23F9CC}"/>
    <cellStyle name="Input 47 2 4" xfId="5531" xr:uid="{F4D691A8-A513-4675-86F5-72A4865D7C79}"/>
    <cellStyle name="Input 47 2 5" xfId="6713" xr:uid="{63753AAA-2538-4D48-8B87-94AE769298FC}"/>
    <cellStyle name="Input 47 2 6" xfId="6453" xr:uid="{1FB99161-0441-46A9-8EC1-75C69BBC6D61}"/>
    <cellStyle name="Input 47 2 7" xfId="9663" xr:uid="{291FB8E2-1980-4324-BE76-74BB120490E4}"/>
    <cellStyle name="Input 47 2 8" xfId="12340" xr:uid="{56EFA4EB-A6E0-4B1D-A06B-BF9AB4A410E6}"/>
    <cellStyle name="Input 47 3" xfId="4251" xr:uid="{00000000-0005-0000-0000-00004C0B0000}"/>
    <cellStyle name="Input 47 3 2" xfId="8554" xr:uid="{587C66CD-6FC8-4F0F-945D-99A160D0909F}"/>
    <cellStyle name="Input 47 3 2 2" xfId="7748" xr:uid="{87877A83-3199-4B36-BA5D-0D36A1DB9FD8}"/>
    <cellStyle name="Input 47 3 2 3" xfId="10065" xr:uid="{46389F6A-41AB-4688-ADCF-BB46E517E5AE}"/>
    <cellStyle name="Input 47 3 3" xfId="7881" xr:uid="{318AC4F8-89DD-4DD2-A1C3-D86EC1F8113E}"/>
    <cellStyle name="Input 47 3 4" xfId="7510" xr:uid="{67D18F9C-AEA6-4004-AA53-55B6F0F3BC87}"/>
    <cellStyle name="Input 47 3 5" xfId="6007" xr:uid="{EE4D608E-2D5C-4040-B9AE-2A9EE62BD1EF}"/>
    <cellStyle name="Input 47 3 6" xfId="9730" xr:uid="{73ACD4E9-7A14-49CB-B86B-3F44CE99BF85}"/>
    <cellStyle name="Input 47 3 7" xfId="9565" xr:uid="{BC6A1330-2D94-4F38-96C0-B4EE1927186F}"/>
    <cellStyle name="Input 47 4" xfId="4726" xr:uid="{00000000-0005-0000-0000-00004D0B0000}"/>
    <cellStyle name="Input 47 4 2" xfId="7605" xr:uid="{5C92E3D4-00F7-4AC7-938F-6A2246DA3D78}"/>
    <cellStyle name="Input 47 4 3" xfId="7448" xr:uid="{AF0FCAEE-5C08-4C86-A3B0-6EFBDC034842}"/>
    <cellStyle name="Input 47 5" xfId="4925" xr:uid="{00000000-0005-0000-0000-00004E0B0000}"/>
    <cellStyle name="Input 47 6" xfId="5981" xr:uid="{D5DD0C5C-ACEA-407E-B7C8-636F56723467}"/>
    <cellStyle name="Input 47 7" xfId="5974" xr:uid="{E117F4C6-6F91-4C66-8D24-54F42AB0B160}"/>
    <cellStyle name="Input 47 8" xfId="6823" xr:uid="{B410758D-BE6E-419C-8D59-C7596544380F}"/>
    <cellStyle name="Input 47 9" xfId="7463" xr:uid="{5A5AD748-7A50-4700-AE82-DD090CA6620A}"/>
    <cellStyle name="Input 48" xfId="1376" xr:uid="{00000000-0005-0000-0000-00004F0B0000}"/>
    <cellStyle name="Input 48 10" xfId="12341" xr:uid="{EB5C38E5-2835-4F84-AC3E-56F909F73A83}"/>
    <cellStyle name="Input 48 2" xfId="2957" xr:uid="{00000000-0005-0000-0000-0000500B0000}"/>
    <cellStyle name="Input 48 2 2" xfId="4641" xr:uid="{00000000-0005-0000-0000-0000510B0000}"/>
    <cellStyle name="Input 48 2 2 2" xfId="8784" xr:uid="{CE45FB1C-834F-465B-AF39-1DDEED56ACDD}"/>
    <cellStyle name="Input 48 2 2 2 2" xfId="7290" xr:uid="{AF65C0B5-0AE5-4AE4-A667-9CE2C3DD9239}"/>
    <cellStyle name="Input 48 2 2 2 3" xfId="10289" xr:uid="{151E73FC-EF7A-4C5C-A896-A7124FDC426E}"/>
    <cellStyle name="Input 48 2 2 3" xfId="8114" xr:uid="{14D7BC89-C7C7-4A7B-B512-B8A89C05CAA5}"/>
    <cellStyle name="Input 48 2 2 4" xfId="6188" xr:uid="{6B49015D-6212-44E9-AA9B-A9ED5DE3C493}"/>
    <cellStyle name="Input 48 2 2 5" xfId="6061" xr:uid="{B28BBA2A-95ED-412C-9391-FF28F228DA56}"/>
    <cellStyle name="Input 48 2 3" xfId="4454" xr:uid="{00000000-0005-0000-0000-0000520B0000}"/>
    <cellStyle name="Input 48 2 3 2" xfId="6575" xr:uid="{AFDB749E-3EEE-48A2-AF8B-485B37D54913}"/>
    <cellStyle name="Input 48 2 3 3" xfId="9895" xr:uid="{9F59C40B-DDEF-4F92-8814-B073993292DA}"/>
    <cellStyle name="Input 48 2 4" xfId="5532" xr:uid="{0087AB92-871C-4D36-81C8-AAFE86FBF216}"/>
    <cellStyle name="Input 48 2 5" xfId="5899" xr:uid="{AF370032-3A7D-4CC8-B0A4-B3831D327850}"/>
    <cellStyle name="Input 48 2 6" xfId="5889" xr:uid="{EC8D1933-096D-4E8A-9F06-205ABE8D9EDA}"/>
    <cellStyle name="Input 48 2 7" xfId="6402" xr:uid="{0DA03B94-14C2-4AFA-BADB-502F94D35D9E}"/>
    <cellStyle name="Input 48 2 8" xfId="12342" xr:uid="{ED4F8BC0-A898-4F1F-A99F-0C0797E31E50}"/>
    <cellStyle name="Input 48 3" xfId="4252" xr:uid="{00000000-0005-0000-0000-0000530B0000}"/>
    <cellStyle name="Input 48 3 2" xfId="8555" xr:uid="{71339913-0F9D-4CD0-9055-80983E3055F7}"/>
    <cellStyle name="Input 48 3 2 2" xfId="5779" xr:uid="{5DC67F54-B0D8-471B-8D3B-BBF45F8C8255}"/>
    <cellStyle name="Input 48 3 2 3" xfId="10066" xr:uid="{6E1F2F2A-54E3-48F3-956A-9814125E8EA4}"/>
    <cellStyle name="Input 48 3 3" xfId="7882" xr:uid="{4CC04541-959B-46A6-8DFB-E4DAC6EABE5A}"/>
    <cellStyle name="Input 48 3 4" xfId="6134" xr:uid="{AC2317A4-6CD8-40A7-AE62-3F9C8941E425}"/>
    <cellStyle name="Input 48 3 5" xfId="8861" xr:uid="{96673726-B3A4-45F8-B465-BB6B5FF849F0}"/>
    <cellStyle name="Input 48 3 6" xfId="6886" xr:uid="{16064710-B493-4015-94EB-06974ABA58D2}"/>
    <cellStyle name="Input 48 3 7" xfId="5995" xr:uid="{1577D6E9-14DD-4710-B9F0-C9C58B3BDDDA}"/>
    <cellStyle name="Input 48 4" xfId="4324" xr:uid="{00000000-0005-0000-0000-0000540B0000}"/>
    <cellStyle name="Input 48 4 2" xfId="7187" xr:uid="{E8BAD3F7-71C8-435A-922E-E6D017DACE70}"/>
    <cellStyle name="Input 48 4 3" xfId="5806" xr:uid="{F897F587-273D-4C08-BA02-5B0B4F57B986}"/>
    <cellStyle name="Input 48 5" xfId="4926" xr:uid="{00000000-0005-0000-0000-0000550B0000}"/>
    <cellStyle name="Input 48 6" xfId="5862" xr:uid="{C19E699F-FB91-4A96-80CF-4C339467DF96}"/>
    <cellStyle name="Input 48 7" xfId="9235" xr:uid="{A8F28FF6-E266-426E-B86B-01B8EF2E0497}"/>
    <cellStyle name="Input 48 8" xfId="8315" xr:uid="{22A917AC-D7DE-4FC3-B5C6-07216AE8BE50}"/>
    <cellStyle name="Input 48 9" xfId="9781" xr:uid="{626E6380-C712-44F3-BE62-02607715200F}"/>
    <cellStyle name="Input 49" xfId="1377" xr:uid="{00000000-0005-0000-0000-0000560B0000}"/>
    <cellStyle name="Input 49 10" xfId="12343" xr:uid="{02718E3A-88D8-40AA-813D-BE3AD328011D}"/>
    <cellStyle name="Input 49 2" xfId="2958" xr:uid="{00000000-0005-0000-0000-0000570B0000}"/>
    <cellStyle name="Input 49 2 2" xfId="4642" xr:uid="{00000000-0005-0000-0000-0000580B0000}"/>
    <cellStyle name="Input 49 2 2 2" xfId="8785" xr:uid="{0F4382C5-32D8-47AF-8DED-1687C3530818}"/>
    <cellStyle name="Input 49 2 2 2 2" xfId="8371" xr:uid="{76A129BA-9D36-4A05-A037-B1F20BC15BF0}"/>
    <cellStyle name="Input 49 2 2 2 3" xfId="10290" xr:uid="{5F1C3DE2-39C3-4BC2-A17F-45D3FB6B199F}"/>
    <cellStyle name="Input 49 2 2 3" xfId="8115" xr:uid="{4DD37A47-8990-4E18-AEB7-C933464F2F8A}"/>
    <cellStyle name="Input 49 2 2 4" xfId="6535" xr:uid="{71D0465F-2B98-4701-A307-966AC7105622}"/>
    <cellStyle name="Input 49 2 2 5" xfId="6106" xr:uid="{3FC10E1A-07DF-4DB1-8991-A31F6C2106BB}"/>
    <cellStyle name="Input 49 2 3" xfId="4054" xr:uid="{00000000-0005-0000-0000-0000590B0000}"/>
    <cellStyle name="Input 49 2 3 2" xfId="7233" xr:uid="{B874F2BF-2548-4744-8654-06E04ABC4AD2}"/>
    <cellStyle name="Input 49 2 3 3" xfId="9896" xr:uid="{5FCBC64F-D032-408B-9467-87146D73A465}"/>
    <cellStyle name="Input 49 2 4" xfId="5533" xr:uid="{5ABAF78E-C7CA-4058-89BF-2FBD471A7FDB}"/>
    <cellStyle name="Input 49 2 5" xfId="9188" xr:uid="{03870352-EA58-4830-B257-201F06C1EEE1}"/>
    <cellStyle name="Input 49 2 6" xfId="8883" xr:uid="{8E687099-E0EF-48E2-91CB-95699E0B0EBA}"/>
    <cellStyle name="Input 49 2 7" xfId="9495" xr:uid="{88705215-62E8-42E0-A172-7BE2AB247DDD}"/>
    <cellStyle name="Input 49 2 8" xfId="12344" xr:uid="{99E4B769-A977-421C-9C7C-F109441E9EE5}"/>
    <cellStyle name="Input 49 3" xfId="4253" xr:uid="{00000000-0005-0000-0000-00005A0B0000}"/>
    <cellStyle name="Input 49 3 2" xfId="8556" xr:uid="{C1EB959A-2850-4B97-91AD-31E155CD82BB}"/>
    <cellStyle name="Input 49 3 2 2" xfId="5612" xr:uid="{8B0E8DE7-6FDD-4872-8FA3-20F30412D5BA}"/>
    <cellStyle name="Input 49 3 2 3" xfId="10067" xr:uid="{9B171F39-A6EA-49C9-9888-28EDC371B6AE}"/>
    <cellStyle name="Input 49 3 3" xfId="7883" xr:uid="{52D51277-C28B-4220-BFC3-AF6F7F003F52}"/>
    <cellStyle name="Input 49 3 4" xfId="7511" xr:uid="{2CB8DFA8-351C-4A2D-B307-DFD80E686199}"/>
    <cellStyle name="Input 49 3 5" xfId="9231" xr:uid="{9E4AB800-D28D-427A-BAEA-4CA118DDE4E4}"/>
    <cellStyle name="Input 49 3 6" xfId="5664" xr:uid="{41757040-E92A-4DC9-A9F5-AD3496962A6D}"/>
    <cellStyle name="Input 49 3 7" xfId="9315" xr:uid="{A1740991-49C1-4BAF-991D-9C25DFEC394B}"/>
    <cellStyle name="Input 49 4" xfId="3992" xr:uid="{00000000-0005-0000-0000-00005B0B0000}"/>
    <cellStyle name="Input 49 4 2" xfId="7606" xr:uid="{AB74F1A7-612C-4C6E-AC39-A507C5A6AC7A}"/>
    <cellStyle name="Input 49 4 3" xfId="9383" xr:uid="{6515C5F4-E3D5-4228-BBFF-567B03E00B40}"/>
    <cellStyle name="Input 49 5" xfId="4927" xr:uid="{00000000-0005-0000-0000-00005C0B0000}"/>
    <cellStyle name="Input 49 6" xfId="6050" xr:uid="{754A285D-29B2-4D95-8551-20A47F4943AC}"/>
    <cellStyle name="Input 49 7" xfId="9098" xr:uid="{041B505E-9424-41CB-945B-BD7D3C85A146}"/>
    <cellStyle name="Input 49 8" xfId="9738" xr:uid="{629ED663-679C-4693-B902-DA22759DFF50}"/>
    <cellStyle name="Input 49 9" xfId="8322" xr:uid="{C08EED0E-943A-4AB4-AF0F-B7A71DB2A3C3}"/>
    <cellStyle name="Input 5" xfId="1378" xr:uid="{00000000-0005-0000-0000-00005D0B0000}"/>
    <cellStyle name="Input 5 10" xfId="12345" xr:uid="{A0EEF693-4CE7-4ED7-BD82-3E5665217648}"/>
    <cellStyle name="Input 5 2" xfId="2959" xr:uid="{00000000-0005-0000-0000-00005E0B0000}"/>
    <cellStyle name="Input 5 2 2" xfId="4643" xr:uid="{00000000-0005-0000-0000-00005F0B0000}"/>
    <cellStyle name="Input 5 2 2 2" xfId="8786" xr:uid="{1D71F2C3-D0E5-4C1C-A352-BD0C6C04CE64}"/>
    <cellStyle name="Input 5 2 2 2 2" xfId="8251" xr:uid="{D583CAA3-99F3-48CE-932B-2664A445BD35}"/>
    <cellStyle name="Input 5 2 2 2 3" xfId="10291" xr:uid="{B1987997-0FFF-43E2-9C35-657D22D21CA2}"/>
    <cellStyle name="Input 5 2 2 3" xfId="8116" xr:uid="{3A0F1B10-A175-4562-9733-39237E328F6B}"/>
    <cellStyle name="Input 5 2 2 4" xfId="7147" xr:uid="{5C48BFF5-C605-427D-A1F9-030C45CFDC1C}"/>
    <cellStyle name="Input 5 2 2 5" xfId="5876" xr:uid="{8927E6D4-C501-4838-B617-3448396D7186}"/>
    <cellStyle name="Input 5 2 3" xfId="4453" xr:uid="{00000000-0005-0000-0000-0000600B0000}"/>
    <cellStyle name="Input 5 2 3 2" xfId="7663" xr:uid="{B8E12147-F0F3-4699-9AB0-38B3AF96D450}"/>
    <cellStyle name="Input 5 2 3 3" xfId="9897" xr:uid="{AD7729E2-5ECA-4BEB-93AF-2D0352C162D6}"/>
    <cellStyle name="Input 5 2 4" xfId="5534" xr:uid="{E9D8CB04-8291-4DCB-A696-CB9E4A62B27F}"/>
    <cellStyle name="Input 5 2 5" xfId="6655" xr:uid="{02813D82-01A0-442B-B613-23AB1C2444CB}"/>
    <cellStyle name="Input 5 2 6" xfId="6842" xr:uid="{CBB92F92-032E-46A2-8A55-DCA32460795C}"/>
    <cellStyle name="Input 5 2 7" xfId="9692" xr:uid="{200612DA-4113-43DD-ACB0-743A1E701406}"/>
    <cellStyle name="Input 5 2 8" xfId="12346" xr:uid="{435DB86B-BB3D-48DE-A77B-6CFDAABAD11B}"/>
    <cellStyle name="Input 5 3" xfId="4254" xr:uid="{00000000-0005-0000-0000-0000610B0000}"/>
    <cellStyle name="Input 5 3 2" xfId="8557" xr:uid="{5B77A847-3276-488A-8051-CCD5D2180F12}"/>
    <cellStyle name="Input 5 3 2 2" xfId="6598" xr:uid="{3DBF00A4-AD32-4268-BD32-61620C5D3C20}"/>
    <cellStyle name="Input 5 3 2 3" xfId="10068" xr:uid="{31C7AA6B-35B1-4845-BF65-42E538D17EAC}"/>
    <cellStyle name="Input 5 3 3" xfId="7884" xr:uid="{BDBB1AE3-B8AE-4791-BC19-826C7FA46D63}"/>
    <cellStyle name="Input 5 3 4" xfId="7093" xr:uid="{F8EE83B1-1788-4BD2-8068-DA05358BBA2A}"/>
    <cellStyle name="Input 5 3 5" xfId="9044" xr:uid="{8E58AD01-2F64-4F19-8F9C-8B90543DF7C3}"/>
    <cellStyle name="Input 5 3 6" xfId="5920" xr:uid="{0DC2F72A-E956-4DB6-B836-A4E3E987B9FD}"/>
    <cellStyle name="Input 5 3 7" xfId="6811" xr:uid="{7BF925DF-DE2E-42FF-ABB4-7C7FF82C5064}"/>
    <cellStyle name="Input 5 4" xfId="4725" xr:uid="{00000000-0005-0000-0000-0000620B0000}"/>
    <cellStyle name="Input 5 4 2" xfId="6229" xr:uid="{16E66DC3-6AD5-4617-B04E-2E5AD7703595}"/>
    <cellStyle name="Input 5 4 3" xfId="9790" xr:uid="{6EA8BD1C-8849-4A8D-A640-1B59580F5905}"/>
    <cellStyle name="Input 5 5" xfId="4928" xr:uid="{00000000-0005-0000-0000-0000630B0000}"/>
    <cellStyle name="Input 5 6" xfId="7416" xr:uid="{1C8DADB0-6991-4934-AD34-35342499884E}"/>
    <cellStyle name="Input 5 7" xfId="8868" xr:uid="{B04C5CE5-7B3C-44A0-852E-A182B9C367C1}"/>
    <cellStyle name="Input 5 8" xfId="6397" xr:uid="{A7C7642A-47F0-4305-9D87-B39F179ECA51}"/>
    <cellStyle name="Input 5 9" xfId="6788" xr:uid="{662D5C43-FFB1-455C-96DF-9E781D8FAC4E}"/>
    <cellStyle name="Input 50" xfId="1379" xr:uid="{00000000-0005-0000-0000-0000640B0000}"/>
    <cellStyle name="Input 50 10" xfId="12347" xr:uid="{C19E851B-8E86-4353-8148-276AF375967E}"/>
    <cellStyle name="Input 50 2" xfId="2960" xr:uid="{00000000-0005-0000-0000-0000650B0000}"/>
    <cellStyle name="Input 50 2 2" xfId="4644" xr:uid="{00000000-0005-0000-0000-0000660B0000}"/>
    <cellStyle name="Input 50 2 2 2" xfId="8787" xr:uid="{1F1A1F78-5A0B-4DB0-B2DE-610EC91201F3}"/>
    <cellStyle name="Input 50 2 2 2 2" xfId="6354" xr:uid="{C45736D0-05D3-4093-A32C-779C465C8947}"/>
    <cellStyle name="Input 50 2 2 2 3" xfId="10292" xr:uid="{C8543018-42EB-4CB7-B474-EFD52C7A1B53}"/>
    <cellStyle name="Input 50 2 2 3" xfId="8117" xr:uid="{416DEC9E-2FC6-411B-82C1-ACE2E10A24F5}"/>
    <cellStyle name="Input 50 2 2 4" xfId="7565" xr:uid="{2AC13DDD-F6E4-40F6-87A0-F84B3717800E}"/>
    <cellStyle name="Input 50 2 2 5" xfId="9483" xr:uid="{CA8B45A5-7D13-4C21-B3A4-9DBF2A40373F}"/>
    <cellStyle name="Input 50 2 3" xfId="4053" xr:uid="{00000000-0005-0000-0000-0000670B0000}"/>
    <cellStyle name="Input 50 2 3 2" xfId="7234" xr:uid="{681AB801-EA0D-4136-8635-3EE6B62128EB}"/>
    <cellStyle name="Input 50 2 3 3" xfId="9898" xr:uid="{D2E8AB23-1115-4B76-A0B3-497A2E5454EB}"/>
    <cellStyle name="Input 50 2 4" xfId="5535" xr:uid="{9E856806-9BC4-4F96-AD29-9DB289B4FF50}"/>
    <cellStyle name="Input 50 2 5" xfId="9009" xr:uid="{DE9D17D7-C231-4C6A-80FA-97BD65C1A89D}"/>
    <cellStyle name="Input 50 2 6" xfId="9348" xr:uid="{430E1F46-D354-45B0-A085-DDE39641654C}"/>
    <cellStyle name="Input 50 2 7" xfId="7445" xr:uid="{782D0E22-9EFE-4260-969C-8F80E25BC934}"/>
    <cellStyle name="Input 50 2 8" xfId="12348" xr:uid="{F171EA37-A054-4C32-A34B-319BE65498B5}"/>
    <cellStyle name="Input 50 3" xfId="4255" xr:uid="{00000000-0005-0000-0000-0000680B0000}"/>
    <cellStyle name="Input 50 3 2" xfId="8558" xr:uid="{87788195-9796-44A8-99DE-742512D17C01}"/>
    <cellStyle name="Input 50 3 2 2" xfId="6299" xr:uid="{32592D80-41E7-430D-9628-6A646B70AC18}"/>
    <cellStyle name="Input 50 3 2 3" xfId="10069" xr:uid="{2A601AAF-588F-48CC-859D-DBBF400D4194}"/>
    <cellStyle name="Input 50 3 3" xfId="7885" xr:uid="{4D219820-624A-4629-BB76-F557106E4827}"/>
    <cellStyle name="Input 50 3 4" xfId="7512" xr:uid="{61C25DDE-1D5D-4FE1-9D61-BCC25A14CA89}"/>
    <cellStyle name="Input 50 3 5" xfId="6797" xr:uid="{A65495EF-61BC-43F6-BC2E-6B0D482A48F4}"/>
    <cellStyle name="Input 50 3 6" xfId="6384" xr:uid="{B521250D-F1C2-466E-9439-BB9AC94340BF}"/>
    <cellStyle name="Input 50 3 7" xfId="6094" xr:uid="{78DC20E8-1565-4D64-809E-D5A44407E711}"/>
    <cellStyle name="Input 50 4" xfId="4724" xr:uid="{00000000-0005-0000-0000-0000690B0000}"/>
    <cellStyle name="Input 50 4 2" xfId="5729" xr:uid="{CAF9598C-8370-46F3-BAC9-20DC8B8DD00C}"/>
    <cellStyle name="Input 50 4 3" xfId="7262" xr:uid="{1F63B169-47C3-455A-84FD-3B1A6D514F38}"/>
    <cellStyle name="Input 50 5" xfId="4929" xr:uid="{00000000-0005-0000-0000-00006A0B0000}"/>
    <cellStyle name="Input 50 6" xfId="6929" xr:uid="{11DC968E-4215-48CA-A5C4-67F60955B8FD}"/>
    <cellStyle name="Input 50 7" xfId="8282" xr:uid="{A2E477B6-4D76-4080-A11D-399FC99169DE}"/>
    <cellStyle name="Input 50 8" xfId="6109" xr:uid="{E3544752-73E5-4EA2-9368-276536852864}"/>
    <cellStyle name="Input 50 9" xfId="9662" xr:uid="{DA8E8D67-32F7-44F0-AD51-5C816436293F}"/>
    <cellStyle name="Input 51" xfId="1380" xr:uid="{00000000-0005-0000-0000-00006B0B0000}"/>
    <cellStyle name="Input 51 10" xfId="12349" xr:uid="{3BB1400E-79B7-4F49-AE01-80272C0AAA55}"/>
    <cellStyle name="Input 51 2" xfId="2961" xr:uid="{00000000-0005-0000-0000-00006C0B0000}"/>
    <cellStyle name="Input 51 2 2" xfId="4645" xr:uid="{00000000-0005-0000-0000-00006D0B0000}"/>
    <cellStyle name="Input 51 2 2 2" xfId="8788" xr:uid="{76C53084-6CDB-4D99-90CA-37D503DBB5DC}"/>
    <cellStyle name="Input 51 2 2 2 2" xfId="7291" xr:uid="{39177818-915C-4D0E-A181-446550CF12CA}"/>
    <cellStyle name="Input 51 2 2 2 3" xfId="10293" xr:uid="{8D652374-5BB7-4368-8296-65F102DE0A2B}"/>
    <cellStyle name="Input 51 2 2 3" xfId="8118" xr:uid="{2B018589-3B1D-4CCC-8A2E-5678A24F0456}"/>
    <cellStyle name="Input 51 2 2 4" xfId="6189" xr:uid="{5D2F9745-11F1-42F4-9B81-06AD053B5570}"/>
    <cellStyle name="Input 51 2 2 5" xfId="9577" xr:uid="{631C0AD7-263F-4943-AAD8-319760C1B3C0}"/>
    <cellStyle name="Input 51 2 3" xfId="4452" xr:uid="{00000000-0005-0000-0000-00006E0B0000}"/>
    <cellStyle name="Input 51 2 3 2" xfId="7664" xr:uid="{D2A9B878-8F52-44B9-BCA8-6CD6A8BA622F}"/>
    <cellStyle name="Input 51 2 3 3" xfId="9899" xr:uid="{E9B6B6F5-18BF-4F42-A04C-81E8E782B826}"/>
    <cellStyle name="Input 51 2 4" xfId="5536" xr:uid="{02D51BB8-5CB2-4918-A03A-BC2E62E32B63}"/>
    <cellStyle name="Input 51 2 5" xfId="7321" xr:uid="{978FB538-CCBD-4604-82F7-E6F1F298CC1C}"/>
    <cellStyle name="Input 51 2 6" xfId="5814" xr:uid="{18248906-EC31-4AA3-B6F9-29D3B34EF9B9}"/>
    <cellStyle name="Input 51 2 7" xfId="7015" xr:uid="{BE4FAF49-01B2-4BC4-AB97-6FE0BE7C5A0A}"/>
    <cellStyle name="Input 51 2 8" xfId="12350" xr:uid="{96B8075A-8059-42E1-88C9-456759835EAA}"/>
    <cellStyle name="Input 51 3" xfId="4256" xr:uid="{00000000-0005-0000-0000-00006F0B0000}"/>
    <cellStyle name="Input 51 3 2" xfId="8559" xr:uid="{CB20212B-8B81-470A-80F4-DFAF6EDD8B8B}"/>
    <cellStyle name="Input 51 3 2 2" xfId="7706" xr:uid="{7C10979A-F4DA-4C2F-A29F-D9FAE045A786}"/>
    <cellStyle name="Input 51 3 2 3" xfId="10070" xr:uid="{6034B7AA-6FF7-43FF-9541-8E2B7DE03434}"/>
    <cellStyle name="Input 51 3 3" xfId="7886" xr:uid="{1F9E58D7-7214-454A-9974-521AE2EFA2CA}"/>
    <cellStyle name="Input 51 3 4" xfId="6135" xr:uid="{B1B3475F-4A86-4C4A-96B2-32D82E0A0FD6}"/>
    <cellStyle name="Input 51 3 5" xfId="9130" xr:uid="{6CFB55F4-9516-475A-B712-10F102CA19A7}"/>
    <cellStyle name="Input 51 3 6" xfId="5670" xr:uid="{88CC90F0-3D9E-44C6-8C61-B2DE1A961249}"/>
    <cellStyle name="Input 51 3 7" xfId="7070" xr:uid="{DE5ADF1A-A4FF-4C04-9758-5914A006C6DA}"/>
    <cellStyle name="Input 51 4" xfId="4323" xr:uid="{00000000-0005-0000-0000-0000700B0000}"/>
    <cellStyle name="Input 51 4 2" xfId="7188" xr:uid="{C98B6782-65A0-42FF-AD10-01583645D747}"/>
    <cellStyle name="Input 51 4 3" xfId="9761" xr:uid="{64D56636-9C1E-4403-A7F4-70DF15B4B461}"/>
    <cellStyle name="Input 51 5" xfId="4930" xr:uid="{00000000-0005-0000-0000-0000710B0000}"/>
    <cellStyle name="Input 51 6" xfId="8269" xr:uid="{B7A6625A-201C-4665-8BE5-F3553DFE121E}"/>
    <cellStyle name="Input 51 7" xfId="6956" xr:uid="{923AE4F5-C453-4A37-830C-B787DD0AEEB4}"/>
    <cellStyle name="Input 51 8" xfId="6794" xr:uid="{5F244F30-A0D8-41AA-AF73-C5216E93CF44}"/>
    <cellStyle name="Input 51 9" xfId="7444" xr:uid="{8BC51C2F-68F6-4021-8290-1F794999A403}"/>
    <cellStyle name="Input 52" xfId="1381" xr:uid="{00000000-0005-0000-0000-0000720B0000}"/>
    <cellStyle name="Input 52 10" xfId="12351" xr:uid="{8BA3D1F9-792C-48AF-BD90-B82964C8B784}"/>
    <cellStyle name="Input 52 2" xfId="2962" xr:uid="{00000000-0005-0000-0000-0000730B0000}"/>
    <cellStyle name="Input 52 2 2" xfId="4646" xr:uid="{00000000-0005-0000-0000-0000740B0000}"/>
    <cellStyle name="Input 52 2 2 2" xfId="8789" xr:uid="{5FC94C6A-ED1A-4856-ADF9-4DD006EA1FDC}"/>
    <cellStyle name="Input 52 2 2 2 2" xfId="8372" xr:uid="{19F2E6F1-C4E7-4736-A368-297E8704EEAD}"/>
    <cellStyle name="Input 52 2 2 2 3" xfId="10294" xr:uid="{498967B9-3F59-4289-9D81-4736B9B98960}"/>
    <cellStyle name="Input 52 2 2 3" xfId="8119" xr:uid="{72A52D36-4518-491E-AB8D-F7B4C95E7289}"/>
    <cellStyle name="Input 52 2 2 4" xfId="7566" xr:uid="{2EBF4627-7412-4136-BD9D-23BEE9D7DFC1}"/>
    <cellStyle name="Input 52 2 2 5" xfId="9767" xr:uid="{F8982ED7-C87D-4CCA-A1D0-74E0ABB6D1C4}"/>
    <cellStyle name="Input 52 2 3" xfId="4052" xr:uid="{00000000-0005-0000-0000-0000750B0000}"/>
    <cellStyle name="Input 52 2 3 2" xfId="6276" xr:uid="{9CC2FA13-F453-421C-AEDD-B95131DDB5DA}"/>
    <cellStyle name="Input 52 2 3 3" xfId="9900" xr:uid="{7118D6E1-5768-4F18-AB43-5E3EABF9F692}"/>
    <cellStyle name="Input 52 2 4" xfId="5537" xr:uid="{00A50185-B466-4D21-850A-8DE60B326160}"/>
    <cellStyle name="Input 52 2 5" xfId="6813" xr:uid="{F2C9571A-E75A-47B7-8F66-AA01CE009444}"/>
    <cellStyle name="Input 52 2 6" xfId="6390" xr:uid="{CCF7AECC-61BB-488F-B092-D4CAB436C906}"/>
    <cellStyle name="Input 52 2 7" xfId="9702" xr:uid="{25193C85-2157-4AD5-839B-C445DE3BEAE8}"/>
    <cellStyle name="Input 52 2 8" xfId="12352" xr:uid="{053C638E-3755-43C3-9582-108DB3EDA13F}"/>
    <cellStyle name="Input 52 3" xfId="4257" xr:uid="{00000000-0005-0000-0000-0000760B0000}"/>
    <cellStyle name="Input 52 3 2" xfId="8560" xr:uid="{09703034-6FB5-4775-943A-CE1FB45DB5F1}"/>
    <cellStyle name="Input 52 3 2 2" xfId="7790" xr:uid="{CD465F37-3EB0-4572-99D6-B07A5FE1F44E}"/>
    <cellStyle name="Input 52 3 2 3" xfId="10071" xr:uid="{F267F72B-B732-4137-A487-4F12457E2DB8}"/>
    <cellStyle name="Input 52 3 3" xfId="7887" xr:uid="{51C34E66-10B7-4626-AAE3-F11F4733A3E7}"/>
    <cellStyle name="Input 52 3 4" xfId="5695" xr:uid="{B5BB04A3-92F8-4E8E-A37B-773300010F63}"/>
    <cellStyle name="Input 52 3 5" xfId="8954" xr:uid="{539FF4B9-8D2D-4C74-815C-BC4D6849E4FF}"/>
    <cellStyle name="Input 52 3 6" xfId="9368" xr:uid="{083049B3-3E73-4B43-89C2-3163664F330F}"/>
    <cellStyle name="Input 52 3 7" xfId="5815" xr:uid="{56817FD5-E7B2-455A-BC5D-C0F6BABF3A8B}"/>
    <cellStyle name="Input 52 4" xfId="3991" xr:uid="{00000000-0005-0000-0000-0000770B0000}"/>
    <cellStyle name="Input 52 4 2" xfId="6554" xr:uid="{840F5DE9-C5B0-47D4-BBFC-343F377A0D41}"/>
    <cellStyle name="Input 52 4 3" xfId="9773" xr:uid="{16746828-9C0A-41A4-A915-6A88B24BAE82}"/>
    <cellStyle name="Input 52 5" xfId="4931" xr:uid="{00000000-0005-0000-0000-0000780B0000}"/>
    <cellStyle name="Input 52 6" xfId="7000" xr:uid="{D7B9FDFD-EFBF-4FBA-8FC2-5D7EA26DA973}"/>
    <cellStyle name="Input 52 7" xfId="6809" xr:uid="{307C3846-DE9A-4A76-B9DF-6D17EAAC52A0}"/>
    <cellStyle name="Input 52 8" xfId="8410" xr:uid="{F321DC87-B3AA-4EEE-9CFA-116DAB42C9AC}"/>
    <cellStyle name="Input 52 9" xfId="9725" xr:uid="{25ACE735-6BB6-48DE-8290-6818DF6EF2E6}"/>
    <cellStyle name="Input 53" xfId="1382" xr:uid="{00000000-0005-0000-0000-0000790B0000}"/>
    <cellStyle name="Input 53 10" xfId="12353" xr:uid="{F3FAF728-3668-4883-A463-374EBB609B1F}"/>
    <cellStyle name="Input 53 2" xfId="2963" xr:uid="{00000000-0005-0000-0000-00007A0B0000}"/>
    <cellStyle name="Input 53 2 2" xfId="4647" xr:uid="{00000000-0005-0000-0000-00007B0B0000}"/>
    <cellStyle name="Input 53 2 2 2" xfId="8790" xr:uid="{F6EAD5B6-279B-4E27-BDB0-156E93BCABEF}"/>
    <cellStyle name="Input 53 2 2 2 2" xfId="8252" xr:uid="{35A44667-E77C-44C6-AE5B-29F100239B64}"/>
    <cellStyle name="Input 53 2 2 2 3" xfId="10295" xr:uid="{A5E5B99D-A85B-47D4-B563-81C62635A672}"/>
    <cellStyle name="Input 53 2 2 3" xfId="8120" xr:uid="{646F7865-30C7-4E90-BD58-408723C1A6EC}"/>
    <cellStyle name="Input 53 2 2 4" xfId="7148" xr:uid="{FFCE9074-C111-4C62-8776-B913CD082EE5}"/>
    <cellStyle name="Input 53 2 2 5" xfId="6841" xr:uid="{6197D951-6B58-412B-9C02-21E8A1EF9A36}"/>
    <cellStyle name="Input 53 2 3" xfId="4451" xr:uid="{00000000-0005-0000-0000-00007C0B0000}"/>
    <cellStyle name="Input 53 2 3 2" xfId="5757" xr:uid="{3733F7BC-53FF-47D0-B6D2-D0992960506C}"/>
    <cellStyle name="Input 53 2 3 3" xfId="9901" xr:uid="{A6D0E3A3-0CF7-40D8-B867-33875E915989}"/>
    <cellStyle name="Input 53 2 4" xfId="5538" xr:uid="{31ADD52E-AEF3-4445-B543-D874D0D6869F}"/>
    <cellStyle name="Input 53 2 5" xfId="6865" xr:uid="{AA1490F5-6C2B-4008-B409-33B80C4098C9}"/>
    <cellStyle name="Input 53 2 6" xfId="8987" xr:uid="{2EB21943-1092-4090-8A22-5CE55C7F2FD7}"/>
    <cellStyle name="Input 53 2 7" xfId="6090" xr:uid="{0D612592-58CD-40F8-8742-308D2B35A6B0}"/>
    <cellStyle name="Input 53 2 8" xfId="12354" xr:uid="{C366DFBB-9E59-45DE-B40A-E75C4823CADB}"/>
    <cellStyle name="Input 53 3" xfId="4258" xr:uid="{00000000-0005-0000-0000-00007D0B0000}"/>
    <cellStyle name="Input 53 3 2" xfId="8561" xr:uid="{01A370B8-B8B7-4CFF-97CE-FFCA0D14AA0C}"/>
    <cellStyle name="Input 53 3 2 2" xfId="7707" xr:uid="{9906EB89-179E-4830-96B6-1A322B77CE2C}"/>
    <cellStyle name="Input 53 3 2 3" xfId="10072" xr:uid="{7C828125-523F-4D0C-8F43-61A7D81F65C1}"/>
    <cellStyle name="Input 53 3 3" xfId="7888" xr:uid="{B2E716BD-41DF-47E6-8040-4122EFD6FB48}"/>
    <cellStyle name="Input 53 3 4" xfId="7094" xr:uid="{95F7E1E1-7BF5-4487-B702-7F1DA14D9DE2}"/>
    <cellStyle name="Input 53 3 5" xfId="7362" xr:uid="{F561F0B6-A830-4CC2-904C-196BEE345D27}"/>
    <cellStyle name="Input 53 3 6" xfId="9833" xr:uid="{4E65AF80-4D26-4DA0-A0C3-D3974861AFCF}"/>
    <cellStyle name="Input 53 3 7" xfId="9344" xr:uid="{6B681981-DC0D-4239-8065-966538B0CEBD}"/>
    <cellStyle name="Input 53 4" xfId="4723" xr:uid="{00000000-0005-0000-0000-00007E0B0000}"/>
    <cellStyle name="Input 53 4 2" xfId="6230" xr:uid="{E8974B05-D2CE-4414-A8A1-504ED35503AB}"/>
    <cellStyle name="Input 53 4 3" xfId="9067" xr:uid="{5B423EAF-1BCC-4E5D-8663-B027847E37E2}"/>
    <cellStyle name="Input 53 5" xfId="4932" xr:uid="{00000000-0005-0000-0000-00007F0B0000}"/>
    <cellStyle name="Input 53 6" xfId="6446" xr:uid="{C800AF2F-2BAB-4212-891F-6DB414E0BA58}"/>
    <cellStyle name="Input 53 7" xfId="7476" xr:uid="{8B762331-04E0-41D1-986D-DF61CCCABA95}"/>
    <cellStyle name="Input 53 8" xfId="5615" xr:uid="{75084A28-FBA3-4C2B-AAD5-77880B08808B}"/>
    <cellStyle name="Input 53 9" xfId="6739" xr:uid="{FB8DA954-60C3-4712-9322-94DBB77F72B2}"/>
    <cellStyle name="Input 54" xfId="1383" xr:uid="{00000000-0005-0000-0000-0000800B0000}"/>
    <cellStyle name="Input 54 10" xfId="12355" xr:uid="{31B5E557-37D9-4D04-A405-71E881C6525B}"/>
    <cellStyle name="Input 54 2" xfId="2964" xr:uid="{00000000-0005-0000-0000-0000810B0000}"/>
    <cellStyle name="Input 54 2 2" xfId="4648" xr:uid="{00000000-0005-0000-0000-0000820B0000}"/>
    <cellStyle name="Input 54 2 2 2" xfId="8791" xr:uid="{A9012E35-E665-4174-8FE6-2244EEFF1AF4}"/>
    <cellStyle name="Input 54 2 2 2 2" xfId="6355" xr:uid="{875D0D54-4748-4411-ACEA-819CF5674E07}"/>
    <cellStyle name="Input 54 2 2 2 3" xfId="10296" xr:uid="{1AE0C7F2-CC09-4124-813F-9BCC13C8D5C7}"/>
    <cellStyle name="Input 54 2 2 3" xfId="8121" xr:uid="{00D8F387-0F5C-4FAF-B375-37AB6AA01B38}"/>
    <cellStyle name="Input 54 2 2 4" xfId="5709" xr:uid="{E1B6E20D-C253-404E-9369-30F2A2A09CB3}"/>
    <cellStyle name="Input 54 2 2 5" xfId="9307" xr:uid="{DD2B97DD-3ED3-43A5-A4C7-BE431931D6DB}"/>
    <cellStyle name="Input 54 2 3" xfId="4051" xr:uid="{00000000-0005-0000-0000-0000830B0000}"/>
    <cellStyle name="Input 54 2 3 2" xfId="7235" xr:uid="{05F92E43-702F-4BBD-809E-5DB8E6F257D9}"/>
    <cellStyle name="Input 54 2 3 3" xfId="9902" xr:uid="{A25A7F78-C4A2-401F-8918-507DE28E679E}"/>
    <cellStyle name="Input 54 2 4" xfId="5539" xr:uid="{957932D4-8EDB-488D-B457-3DE39628A91E}"/>
    <cellStyle name="Input 54 2 5" xfId="9091" xr:uid="{78005039-7533-4D98-B9CC-9321B487DDE7}"/>
    <cellStyle name="Input 54 2 6" xfId="5932" xr:uid="{523D2441-BA7D-4CA4-A94C-2A50B9D0A608}"/>
    <cellStyle name="Input 54 2 7" xfId="7053" xr:uid="{99F3A01B-B6DA-4EC6-9F61-D8D3EC697777}"/>
    <cellStyle name="Input 54 2 8" xfId="12356" xr:uid="{939F3C50-D377-4B47-ABCF-B3C15A768AAD}"/>
    <cellStyle name="Input 54 3" xfId="4259" xr:uid="{00000000-0005-0000-0000-0000840B0000}"/>
    <cellStyle name="Input 54 3 2" xfId="8562" xr:uid="{1C4586AD-C7A0-41CF-BAB3-DEDAED6835BB}"/>
    <cellStyle name="Input 54 3 2 2" xfId="7751" xr:uid="{72339906-8EF9-42BB-BAD2-EDF490CD912A}"/>
    <cellStyle name="Input 54 3 2 3" xfId="10073" xr:uid="{3FE4CDEE-DF40-4A74-B5F3-21BCB31416CA}"/>
    <cellStyle name="Input 54 3 3" xfId="7889" xr:uid="{B5F26AA3-A5C3-492A-8B3A-96E26F8C09E4}"/>
    <cellStyle name="Input 54 3 4" xfId="6494" xr:uid="{C5AD95C7-E2E9-4514-BBBC-4131B23A4496}"/>
    <cellStyle name="Input 54 3 5" xfId="6958" xr:uid="{868F21F4-D70E-46A8-A6EA-69D6BEA81628}"/>
    <cellStyle name="Input 54 3 6" xfId="6329" xr:uid="{22E903AC-C4CF-4DE4-8B71-78D707ADD2D4}"/>
    <cellStyle name="Input 54 3 7" xfId="6371" xr:uid="{2EF5CAC1-BE3E-4CC0-B782-B388FBA8B32A}"/>
    <cellStyle name="Input 54 4" xfId="4722" xr:uid="{00000000-0005-0000-0000-0000850B0000}"/>
    <cellStyle name="Input 54 4 2" xfId="7607" xr:uid="{FF6F5D4F-C069-4529-AC16-14068D4A85C1}"/>
    <cellStyle name="Input 54 4 3" xfId="6883" xr:uid="{645264F7-A54D-45C2-8EB6-4A3F76124772}"/>
    <cellStyle name="Input 54 5" xfId="4933" xr:uid="{00000000-0005-0000-0000-0000860B0000}"/>
    <cellStyle name="Input 54 6" xfId="6777" xr:uid="{15D1266F-B672-43A1-B067-71E5F6F8C17B}"/>
    <cellStyle name="Input 54 7" xfId="6641" xr:uid="{CF6B059B-5C48-4231-858E-A16A8FFF46CB}"/>
    <cellStyle name="Input 54 8" xfId="9740" xr:uid="{548A7E7E-06D9-4F75-A901-41DBF67CF3CB}"/>
    <cellStyle name="Input 54 9" xfId="8994" xr:uid="{AD1446F9-2B57-4039-A485-888E90030469}"/>
    <cellStyle name="Input 55" xfId="1384" xr:uid="{00000000-0005-0000-0000-0000870B0000}"/>
    <cellStyle name="Input 55 10" xfId="12357" xr:uid="{DDA836F1-10C7-43EF-B25C-0E706209CA4F}"/>
    <cellStyle name="Input 55 2" xfId="2965" xr:uid="{00000000-0005-0000-0000-0000880B0000}"/>
    <cellStyle name="Input 55 2 2" xfId="4649" xr:uid="{00000000-0005-0000-0000-0000890B0000}"/>
    <cellStyle name="Input 55 2 2 2" xfId="8792" xr:uid="{FAC27E2C-4403-469E-9F5D-5B0547B31EAB}"/>
    <cellStyle name="Input 55 2 2 2 2" xfId="7292" xr:uid="{E234ED3E-DEED-4212-9234-339B83676771}"/>
    <cellStyle name="Input 55 2 2 2 3" xfId="10297" xr:uid="{AB78ABE8-36CB-4527-85CD-594CCA1F422A}"/>
    <cellStyle name="Input 55 2 2 3" xfId="8122" xr:uid="{F999AC5E-1594-426D-BEB5-66F4AFFCF7AD}"/>
    <cellStyle name="Input 55 2 2 4" xfId="6190" xr:uid="{3935CED6-3442-43F5-B2DF-20ED3C6EE217}"/>
    <cellStyle name="Input 55 2 2 5" xfId="9614" xr:uid="{59295E07-139E-42D4-A388-97CC2E6FCF57}"/>
    <cellStyle name="Input 55 2 3" xfId="4450" xr:uid="{00000000-0005-0000-0000-00008A0B0000}"/>
    <cellStyle name="Input 55 2 3 2" xfId="6576" xr:uid="{88139165-07D6-42DC-8D1B-2BF14ADF94C4}"/>
    <cellStyle name="Input 55 2 3 3" xfId="9903" xr:uid="{980E3FBC-C493-4D6C-B4B9-CAF80154A683}"/>
    <cellStyle name="Input 55 2 4" xfId="5540" xr:uid="{C4179ABF-88DA-472E-91C1-98179E4D9337}"/>
    <cellStyle name="Input 55 2 5" xfId="5898" xr:uid="{3169550F-F392-4935-B0FD-332869F6A5FC}"/>
    <cellStyle name="Input 55 2 6" xfId="6901" xr:uid="{A1884570-231D-4336-9B37-E5B0F48EAD20}"/>
    <cellStyle name="Input 55 2 7" xfId="7462" xr:uid="{9F4EB63D-B682-4F06-8604-D7A717050716}"/>
    <cellStyle name="Input 55 2 8" xfId="12358" xr:uid="{4BFBC6B3-204E-4672-B40F-8C95C25753B1}"/>
    <cellStyle name="Input 55 3" xfId="4260" xr:uid="{00000000-0005-0000-0000-00008B0B0000}"/>
    <cellStyle name="Input 55 3 2" xfId="8563" xr:uid="{154F4BCF-0B0A-4EF4-8759-2989370C8153}"/>
    <cellStyle name="Input 55 3 2 2" xfId="5780" xr:uid="{FF1C665C-EB48-4AC8-9D49-1F2B0848FC4F}"/>
    <cellStyle name="Input 55 3 2 3" xfId="10074" xr:uid="{936C3021-B3DA-4ADF-A5D4-DF8288A96C47}"/>
    <cellStyle name="Input 55 3 3" xfId="7890" xr:uid="{2D3EB9A6-FF69-42F3-82D8-953FCDA2BF6D}"/>
    <cellStyle name="Input 55 3 4" xfId="6136" xr:uid="{02F389FD-7672-4839-A949-C6EB0497DB41}"/>
    <cellStyle name="Input 55 3 5" xfId="8862" xr:uid="{9DC57C3E-0CB1-455E-B95B-1F2AEDCF0A2D}"/>
    <cellStyle name="Input 55 3 6" xfId="9447" xr:uid="{138235B0-61C4-4FEF-AB7D-8A39739516DB}"/>
    <cellStyle name="Input 55 3 7" xfId="7407" xr:uid="{C0342C0C-3FD6-4D18-92D5-F8C81E19F7FD}"/>
    <cellStyle name="Input 55 4" xfId="4322" xr:uid="{00000000-0005-0000-0000-00008C0B0000}"/>
    <cellStyle name="Input 55 4 2" xfId="7189" xr:uid="{D013C4C6-444A-4989-97D0-471394E2F9DE}"/>
    <cellStyle name="Input 55 4 3" xfId="7165" xr:uid="{84B09A16-80D5-4ABC-9FEA-C4B59A56F9E7}"/>
    <cellStyle name="Input 55 5" xfId="4934" xr:uid="{00000000-0005-0000-0000-00008D0B0000}"/>
    <cellStyle name="Input 55 6" xfId="6833" xr:uid="{38BC44F7-41A4-436E-BEAE-CD7A22498AFB}"/>
    <cellStyle name="Input 55 7" xfId="9017" xr:uid="{272E73B0-4DD3-4E09-88B0-976CCFB01BF0}"/>
    <cellStyle name="Input 55 8" xfId="6631" xr:uid="{DE6AFD8A-5AE7-41A8-B344-5D4CCB4FD52C}"/>
    <cellStyle name="Input 55 9" xfId="9813" xr:uid="{8C9D901A-8700-45FD-AFB9-B602E20FF144}"/>
    <cellStyle name="Input 56" xfId="1385" xr:uid="{00000000-0005-0000-0000-00008E0B0000}"/>
    <cellStyle name="Input 56 10" xfId="12359" xr:uid="{D1EFED24-95BE-42D3-8FB1-B788D2CFAFFB}"/>
    <cellStyle name="Input 56 2" xfId="2966" xr:uid="{00000000-0005-0000-0000-00008F0B0000}"/>
    <cellStyle name="Input 56 2 2" xfId="4650" xr:uid="{00000000-0005-0000-0000-0000900B0000}"/>
    <cellStyle name="Input 56 2 2 2" xfId="8793" xr:uid="{DF89E9E5-6E70-4DBB-BE91-373F1E83E84D}"/>
    <cellStyle name="Input 56 2 2 2 2" xfId="8373" xr:uid="{461F7B67-486F-4D5C-916C-A57C40786503}"/>
    <cellStyle name="Input 56 2 2 2 3" xfId="10298" xr:uid="{02076E23-0836-4F20-BF28-29C64AF62BDB}"/>
    <cellStyle name="Input 56 2 2 3" xfId="8123" xr:uid="{2B310D04-D12C-4603-8733-ABDBE2BF4501}"/>
    <cellStyle name="Input 56 2 2 4" xfId="6536" xr:uid="{C8963EEA-E221-4156-8837-3D1F0F7978AD}"/>
    <cellStyle name="Input 56 2 2 5" xfId="9175" xr:uid="{B2C6BA0F-600F-462E-9EF2-4E69C44B0E11}"/>
    <cellStyle name="Input 56 2 3" xfId="4050" xr:uid="{00000000-0005-0000-0000-0000910B0000}"/>
    <cellStyle name="Input 56 2 3 2" xfId="5790" xr:uid="{E9283636-F2B0-4342-B173-81E96C291A09}"/>
    <cellStyle name="Input 56 2 3 3" xfId="9904" xr:uid="{793785B0-94C9-4DBF-B491-AA4322424B28}"/>
    <cellStyle name="Input 56 2 4" xfId="5541" xr:uid="{FA381C14-33A0-461B-BCF9-09749E8A6754}"/>
    <cellStyle name="Input 56 2 5" xfId="8912" xr:uid="{60AD8BA5-7BC8-4A25-8165-2F5EF0FA1CB5}"/>
    <cellStyle name="Input 56 2 6" xfId="5675" xr:uid="{F146A36A-D152-4832-B9C5-E17819D39715}"/>
    <cellStyle name="Input 56 2 7" xfId="8227" xr:uid="{732DFCE3-161B-498C-9EB3-43FB2CF65E42}"/>
    <cellStyle name="Input 56 2 8" xfId="12360" xr:uid="{EF124607-CFC0-4A1A-83A7-3B748344EE7B}"/>
    <cellStyle name="Input 56 3" xfId="4261" xr:uid="{00000000-0005-0000-0000-0000920B0000}"/>
    <cellStyle name="Input 56 3 2" xfId="8564" xr:uid="{F5CF75E9-99E5-4CE1-AC89-A93EA021ABEF}"/>
    <cellStyle name="Input 56 3 2 2" xfId="5613" xr:uid="{66774A03-831A-4948-AD35-4DAC51346E16}"/>
    <cellStyle name="Input 56 3 2 3" xfId="10075" xr:uid="{96E4EE34-A92C-4F27-AA8F-C9D931E90F49}"/>
    <cellStyle name="Input 56 3 3" xfId="7891" xr:uid="{E10F9BEF-4DC5-41F3-A538-BD2D2B369196}"/>
    <cellStyle name="Input 56 3 4" xfId="7513" xr:uid="{19164352-977A-4E60-8037-6ACE63C87E24}"/>
    <cellStyle name="Input 56 3 5" xfId="9232" xr:uid="{8D249E50-0BFC-4748-8309-EF8BB9EA5C7B}"/>
    <cellStyle name="Input 56 3 6" xfId="9653" xr:uid="{D2E0C94E-B8E4-4328-8578-5856CF384A1C}"/>
    <cellStyle name="Input 56 3 7" xfId="6673" xr:uid="{0F57CCFC-8046-4DEB-A8B9-D380040233A4}"/>
    <cellStyle name="Input 56 4" xfId="3990" xr:uid="{00000000-0005-0000-0000-0000930B0000}"/>
    <cellStyle name="Input 56 4 2" xfId="7608" xr:uid="{95F35765-658B-461D-9518-F8328E56A5C2}"/>
    <cellStyle name="Input 56 4 3" xfId="7737" xr:uid="{A047246A-3316-4AF7-BC56-67DC5FA9F87A}"/>
    <cellStyle name="Input 56 5" xfId="4935" xr:uid="{00000000-0005-0000-0000-0000940B0000}"/>
    <cellStyle name="Input 56 6" xfId="6049" xr:uid="{3FD6FB51-B86C-4AE8-AD7B-9C6D635A8B97}"/>
    <cellStyle name="Input 56 7" xfId="9065" xr:uid="{F82302E3-6833-4579-93C1-C5191AD3EBD7}"/>
    <cellStyle name="Input 56 8" xfId="6206" xr:uid="{66F9FD54-0428-426B-995B-6AB84092B9D4}"/>
    <cellStyle name="Input 56 9" xfId="5892" xr:uid="{9965C995-4DF2-4CE7-9C9B-2D3EE9DE3440}"/>
    <cellStyle name="Input 57" xfId="1386" xr:uid="{00000000-0005-0000-0000-0000950B0000}"/>
    <cellStyle name="Input 57 10" xfId="12361" xr:uid="{0DF26C4F-31B4-4CF7-B36C-9152B6CDE507}"/>
    <cellStyle name="Input 57 2" xfId="2967" xr:uid="{00000000-0005-0000-0000-0000960B0000}"/>
    <cellStyle name="Input 57 2 2" xfId="4651" xr:uid="{00000000-0005-0000-0000-0000970B0000}"/>
    <cellStyle name="Input 57 2 2 2" xfId="8794" xr:uid="{E4E55D33-645D-45CA-894B-81CA34163D87}"/>
    <cellStyle name="Input 57 2 2 2 2" xfId="8253" xr:uid="{D8E659D8-9C10-4FC8-B6EF-FD029546A111}"/>
    <cellStyle name="Input 57 2 2 2 3" xfId="10299" xr:uid="{62161E34-047A-4989-A32E-D194A5E746CF}"/>
    <cellStyle name="Input 57 2 2 3" xfId="8124" xr:uid="{64B802C2-FB71-4F3E-AD0B-48DDB4E8F61F}"/>
    <cellStyle name="Input 57 2 2 4" xfId="7149" xr:uid="{07527421-2EBD-4AC6-AB1D-60E36BDFD059}"/>
    <cellStyle name="Input 57 2 2 5" xfId="7060" xr:uid="{2E2418CB-C55E-4333-8EFB-F25E5F2B2E3B}"/>
    <cellStyle name="Input 57 2 3" xfId="4449" xr:uid="{00000000-0005-0000-0000-0000980B0000}"/>
    <cellStyle name="Input 57 2 3 2" xfId="7665" xr:uid="{D9906994-679F-48EB-8117-C2B323078DEB}"/>
    <cellStyle name="Input 57 2 3 3" xfId="9905" xr:uid="{A0F56128-1A19-40EF-96BF-63183BA00741}"/>
    <cellStyle name="Input 57 2 4" xfId="5542" xr:uid="{46C24115-9658-4516-9C7B-D20A22991BEA}"/>
    <cellStyle name="Input 57 2 5" xfId="6654" xr:uid="{04FC4F60-909D-4E4D-9B9A-3CD4F45E2B0A}"/>
    <cellStyle name="Input 57 2 6" xfId="7030" xr:uid="{E7A1B372-8C7D-4289-A94B-4C697DEDCB24}"/>
    <cellStyle name="Input 57 2 7" xfId="9474" xr:uid="{A859849C-429F-4B20-B05D-FFAB8B2A58FA}"/>
    <cellStyle name="Input 57 2 8" xfId="12362" xr:uid="{6E8A0DF7-A504-44E4-B537-8E993D26A613}"/>
    <cellStyle name="Input 57 3" xfId="4262" xr:uid="{00000000-0005-0000-0000-0000990B0000}"/>
    <cellStyle name="Input 57 3 2" xfId="8565" xr:uid="{8EF8454A-75E3-472C-97FD-0992A674071C}"/>
    <cellStyle name="Input 57 3 2 2" xfId="6599" xr:uid="{F1B8144E-5C31-4A90-BBB1-3E67E073347D}"/>
    <cellStyle name="Input 57 3 2 3" xfId="10076" xr:uid="{5E860DE0-5BFA-4F31-82B7-712EC54CE366}"/>
    <cellStyle name="Input 57 3 3" xfId="7892" xr:uid="{03CB0DDF-D422-4720-A163-CB0F05D9CE38}"/>
    <cellStyle name="Input 57 3 4" xfId="7095" xr:uid="{1685C19D-6775-46D9-84DF-9643FF9D8FA4}"/>
    <cellStyle name="Input 57 3 5" xfId="9045" xr:uid="{312E6988-239A-4397-A5F0-45E90AD75DAF}"/>
    <cellStyle name="Input 57 3 6" xfId="7376" xr:uid="{677FDD2C-3A34-4FAA-8763-D92E9C839BF6}"/>
    <cellStyle name="Input 57 3 7" xfId="6473" xr:uid="{15953CA9-507B-4976-9AC5-F213D39C462B}"/>
    <cellStyle name="Input 57 4" xfId="4721" xr:uid="{00000000-0005-0000-0000-00009A0B0000}"/>
    <cellStyle name="Input 57 4 2" xfId="6231" xr:uid="{5232EFC5-59F5-49CA-AA7F-4B685D978BAF}"/>
    <cellStyle name="Input 57 4 3" xfId="9417" xr:uid="{70B0F8B9-AD4A-4657-AB66-98EAF18690C9}"/>
    <cellStyle name="Input 57 5" xfId="4936" xr:uid="{00000000-0005-0000-0000-00009B0B0000}"/>
    <cellStyle name="Input 57 6" xfId="7415" xr:uid="{25BDEC67-342E-4390-9504-076CE24F2282}"/>
    <cellStyle name="Input 57 7" xfId="7361" xr:uid="{BF9E02FF-ECE1-48B4-BE04-9BCE7B5D7F63}"/>
    <cellStyle name="Input 57 8" xfId="6719" xr:uid="{C5A8B888-CD92-4466-8119-BA17E7EF6AA1}"/>
    <cellStyle name="Input 57 9" xfId="9585" xr:uid="{7B127360-23A2-4E93-9211-512EE9AF3EE9}"/>
    <cellStyle name="Input 58" xfId="1387" xr:uid="{00000000-0005-0000-0000-00009C0B0000}"/>
    <cellStyle name="Input 58 10" xfId="12363" xr:uid="{5C068065-C0AC-454A-856F-6A5AB720E4CD}"/>
    <cellStyle name="Input 58 2" xfId="2968" xr:uid="{00000000-0005-0000-0000-00009D0B0000}"/>
    <cellStyle name="Input 58 2 2" xfId="4652" xr:uid="{00000000-0005-0000-0000-00009E0B0000}"/>
    <cellStyle name="Input 58 2 2 2" xfId="8795" xr:uid="{5798EAEA-32D9-4F6B-8FAB-9FD280354002}"/>
    <cellStyle name="Input 58 2 2 2 2" xfId="6356" xr:uid="{BAF1353E-E3A7-49B9-B871-618CACA92974}"/>
    <cellStyle name="Input 58 2 2 2 3" xfId="10300" xr:uid="{DAE07926-5723-40C7-AD4B-9439AD795168}"/>
    <cellStyle name="Input 58 2 2 3" xfId="8125" xr:uid="{071CD475-D095-4BD8-9AAB-58315C3468F1}"/>
    <cellStyle name="Input 58 2 2 4" xfId="7567" xr:uid="{42B91BA7-AF62-4FDC-BCC3-487CB763E776}"/>
    <cellStyle name="Input 58 2 2 5" xfId="6764" xr:uid="{02E404BD-FF22-481E-AE50-0088F0128908}"/>
    <cellStyle name="Input 58 2 3" xfId="4049" xr:uid="{00000000-0005-0000-0000-00009F0B0000}"/>
    <cellStyle name="Input 58 2 3 2" xfId="6277" xr:uid="{D30F07DD-7726-47A4-A707-6861B8C0615F}"/>
    <cellStyle name="Input 58 2 3 3" xfId="9906" xr:uid="{503E753A-D9F8-48A3-B764-6B7FBBFE62D5}"/>
    <cellStyle name="Input 58 2 4" xfId="5543" xr:uid="{97013CBE-106C-4EB2-AE8F-D4EFDF9CC71F}"/>
    <cellStyle name="Input 58 2 5" xfId="7388" xr:uid="{6FA15056-3C7C-47FA-BEBE-BAA12675D10E}"/>
    <cellStyle name="Input 58 2 6" xfId="9201" xr:uid="{7B959CFD-0E0C-4BEB-A408-1E3B2ADAB8D9}"/>
    <cellStyle name="Input 58 2 7" xfId="9300" xr:uid="{F0FA75AA-ADAE-4DD3-A320-C5FB575C2CAC}"/>
    <cellStyle name="Input 58 2 8" xfId="12364" xr:uid="{9676BFC5-CED6-4C65-9E09-ACB9D42D37E5}"/>
    <cellStyle name="Input 58 3" xfId="4263" xr:uid="{00000000-0005-0000-0000-0000A00B0000}"/>
    <cellStyle name="Input 58 3 2" xfId="8566" xr:uid="{35E29387-D456-4C53-ACAD-FC479D97B2C0}"/>
    <cellStyle name="Input 58 3 2 2" xfId="6300" xr:uid="{9F677303-E566-4218-BFC3-67C411EE8835}"/>
    <cellStyle name="Input 58 3 2 3" xfId="10077" xr:uid="{979CC38E-C92F-480B-8C45-A6D4269B5819}"/>
    <cellStyle name="Input 58 3 3" xfId="7893" xr:uid="{A54C4523-75E8-4F12-B738-6622CB4CCF7B}"/>
    <cellStyle name="Input 58 3 4" xfId="7514" xr:uid="{CDF18BAD-ADE2-45A3-8283-9884332874BD}"/>
    <cellStyle name="Input 58 3 5" xfId="5822" xr:uid="{BF61B592-8E0D-4182-9AFD-D7269DE64DA6}"/>
    <cellStyle name="Input 58 3 6" xfId="5970" xr:uid="{3D573F79-EB0F-4DC8-ABA0-3E6EE028049E}"/>
    <cellStyle name="Input 58 3 7" xfId="7486" xr:uid="{7D970195-7545-4E57-BF6F-0C1344F2103E}"/>
    <cellStyle name="Input 58 4" xfId="4720" xr:uid="{00000000-0005-0000-0000-0000A10B0000}"/>
    <cellStyle name="Input 58 4 2" xfId="5730" xr:uid="{E7ED1D5A-9621-4F34-A1F8-9E86A7B9AFCC}"/>
    <cellStyle name="Input 58 4 3" xfId="9697" xr:uid="{F6B89A7F-5782-4076-8F28-4E1F0DDB0C29}"/>
    <cellStyle name="Input 58 5" xfId="4937" xr:uid="{00000000-0005-0000-0000-0000A20B0000}"/>
    <cellStyle name="Input 58 6" xfId="6418" xr:uid="{09122CBE-C94A-43C0-9E9D-2EBC4AE81B68}"/>
    <cellStyle name="Input 58 7" xfId="5885" xr:uid="{D26F66A6-1B25-4DF6-B11C-1F559E0D55EE}"/>
    <cellStyle name="Input 58 8" xfId="5654" xr:uid="{B46A51C4-3654-430C-A064-107906AAE779}"/>
    <cellStyle name="Input 58 9" xfId="5768" xr:uid="{0A294659-52C0-41BF-989D-9C8D12E2774E}"/>
    <cellStyle name="Input 59" xfId="1388" xr:uid="{00000000-0005-0000-0000-0000A30B0000}"/>
    <cellStyle name="Input 59 10" xfId="12365" xr:uid="{242F0B4A-598A-4349-9794-BD1C42A0ACBE}"/>
    <cellStyle name="Input 59 2" xfId="2969" xr:uid="{00000000-0005-0000-0000-0000A40B0000}"/>
    <cellStyle name="Input 59 2 2" xfId="4653" xr:uid="{00000000-0005-0000-0000-0000A50B0000}"/>
    <cellStyle name="Input 59 2 2 2" xfId="8796" xr:uid="{2A49EC0F-20B3-4291-A532-0273E2D7BECA}"/>
    <cellStyle name="Input 59 2 2 2 2" xfId="7293" xr:uid="{B7A4DA91-B262-4B9E-B3E6-4681D2729608}"/>
    <cellStyle name="Input 59 2 2 2 3" xfId="10301" xr:uid="{0060F9DE-4799-4DEF-BB17-99EC89284319}"/>
    <cellStyle name="Input 59 2 2 3" xfId="8126" xr:uid="{50713544-1682-4944-8390-E9B37CE2F4F5}"/>
    <cellStyle name="Input 59 2 2 4" xfId="6191" xr:uid="{2706E726-7EE4-4420-8F22-B2A2325442E2}"/>
    <cellStyle name="Input 59 2 2 5" xfId="9463" xr:uid="{1AED9669-4425-4166-AF34-BB13C29865A2}"/>
    <cellStyle name="Input 59 2 3" xfId="4448" xr:uid="{00000000-0005-0000-0000-0000A60B0000}"/>
    <cellStyle name="Input 59 2 3 2" xfId="7666" xr:uid="{293A4697-91CE-4F86-9719-748AB39C8E94}"/>
    <cellStyle name="Input 59 2 3 3" xfId="9907" xr:uid="{86523DBB-7603-4E34-A784-E478EF5B72C7}"/>
    <cellStyle name="Input 59 2 4" xfId="5544" xr:uid="{35A1800F-7E99-4DF7-883D-C492E500E9ED}"/>
    <cellStyle name="Input 59 2 5" xfId="6393" xr:uid="{B5456A8D-56D1-4CB2-B431-5CEF52D9834B}"/>
    <cellStyle name="Input 59 2 6" xfId="9053" xr:uid="{B6D02BB2-494A-42F1-AB79-B2CC93332E8B}"/>
    <cellStyle name="Input 59 2 7" xfId="6891" xr:uid="{138C1DEE-9AC7-4761-AEC7-0EEB72B51317}"/>
    <cellStyle name="Input 59 2 8" xfId="12366" xr:uid="{F3AE38ED-56B9-4296-9375-D17F11399653}"/>
    <cellStyle name="Input 59 3" xfId="4264" xr:uid="{00000000-0005-0000-0000-0000A70B0000}"/>
    <cellStyle name="Input 59 3 2" xfId="8567" xr:uid="{3B40653C-5DBB-42C6-9A22-D7B2B515707A}"/>
    <cellStyle name="Input 59 3 2 2" xfId="7708" xr:uid="{44A10B23-BA9B-4266-9F26-9D6AB6B05519}"/>
    <cellStyle name="Input 59 3 2 3" xfId="10078" xr:uid="{BCBE8E0C-8719-42FF-8FB6-86E5644BE95A}"/>
    <cellStyle name="Input 59 3 3" xfId="7894" xr:uid="{1F0C8B8A-EF18-4BD8-80E3-A5E0E5E5007E}"/>
    <cellStyle name="Input 59 3 4" xfId="6137" xr:uid="{C4C3B365-DA92-427B-A578-A6E05AF871B5}"/>
    <cellStyle name="Input 59 3 5" xfId="9131" xr:uid="{1AA51560-589B-467D-BD3E-2954C7ADC452}"/>
    <cellStyle name="Input 59 3 6" xfId="9531" xr:uid="{E3076179-1C77-46CE-9791-14F8B6BFE802}"/>
    <cellStyle name="Input 59 3 7" xfId="8317" xr:uid="{21681B49-7F9B-4F68-BABF-02BABA184C7D}"/>
    <cellStyle name="Input 59 4" xfId="4321" xr:uid="{00000000-0005-0000-0000-0000A80B0000}"/>
    <cellStyle name="Input 59 4 2" xfId="7190" xr:uid="{2E44052F-D40D-4044-912D-5CB4B0492E16}"/>
    <cellStyle name="Input 59 4 3" xfId="8889" xr:uid="{4C630E66-98E6-4657-9442-2F1455262111}"/>
    <cellStyle name="Input 59 5" xfId="4938" xr:uid="{00000000-0005-0000-0000-0000A90B0000}"/>
    <cellStyle name="Input 59 6" xfId="8880" xr:uid="{E45E1AD6-7333-4738-AFF5-4E6AC5F61232}"/>
    <cellStyle name="Input 59 7" xfId="9195" xr:uid="{0CF0E676-A1A2-4EF8-B3CA-224DB1A78441}"/>
    <cellStyle name="Input 59 8" xfId="5874" xr:uid="{35A14F6C-CFBC-4168-A57A-6395E60D2FD2}"/>
    <cellStyle name="Input 59 9" xfId="8277" xr:uid="{F7B5BEAE-05CA-4083-BF83-C97E472E4A00}"/>
    <cellStyle name="Input 6" xfId="1389" xr:uid="{00000000-0005-0000-0000-0000AA0B0000}"/>
    <cellStyle name="Input 6 10" xfId="12367" xr:uid="{0D5C5197-46B1-45BB-8104-CB9FABFE679E}"/>
    <cellStyle name="Input 6 2" xfId="2970" xr:uid="{00000000-0005-0000-0000-0000AB0B0000}"/>
    <cellStyle name="Input 6 2 2" xfId="4654" xr:uid="{00000000-0005-0000-0000-0000AC0B0000}"/>
    <cellStyle name="Input 6 2 2 2" xfId="8797" xr:uid="{279D8C74-A20B-4244-9638-860923F3697D}"/>
    <cellStyle name="Input 6 2 2 2 2" xfId="8374" xr:uid="{DE925FC9-1EB0-4118-8619-A1CB3DD876AF}"/>
    <cellStyle name="Input 6 2 2 2 3" xfId="10302" xr:uid="{72037BAA-C617-4CB9-938E-54EE2B0B7079}"/>
    <cellStyle name="Input 6 2 2 3" xfId="8127" xr:uid="{8294640C-6268-4917-A006-0F709AFB3F62}"/>
    <cellStyle name="Input 6 2 2 4" xfId="7568" xr:uid="{E19B1E82-2B8C-45C7-80BF-67A2C757B929}"/>
    <cellStyle name="Input 6 2 2 5" xfId="8267" xr:uid="{A5E6888C-2FAB-4D14-BFB7-A3E0D936A321}"/>
    <cellStyle name="Input 6 2 3" xfId="4048" xr:uid="{00000000-0005-0000-0000-0000AD0B0000}"/>
    <cellStyle name="Input 6 2 3 2" xfId="7236" xr:uid="{4BD77847-14EB-42BE-B1F5-BC0DB381EE24}"/>
    <cellStyle name="Input 6 2 3 3" xfId="9908" xr:uid="{50E8E717-1296-4F3F-85C3-E9916A0BB95B}"/>
    <cellStyle name="Input 6 2 4" xfId="5545" xr:uid="{B85250A4-1F66-4110-9032-C1E3A53C17A9}"/>
    <cellStyle name="Input 6 2 5" xfId="6975" xr:uid="{8908A743-3984-4B29-9081-84E592C09287}"/>
    <cellStyle name="Input 6 2 6" xfId="5677" xr:uid="{803B84C8-99B7-406B-AD75-AE2451BCADDA}"/>
    <cellStyle name="Input 6 2 7" xfId="5668" xr:uid="{90B4DC83-6E9F-447E-90A0-97AE339B8263}"/>
    <cellStyle name="Input 6 2 8" xfId="12368" xr:uid="{442B60C9-9319-4C12-A1D5-729C8518C0D3}"/>
    <cellStyle name="Input 6 3" xfId="4265" xr:uid="{00000000-0005-0000-0000-0000AE0B0000}"/>
    <cellStyle name="Input 6 3 2" xfId="8568" xr:uid="{B102615D-1A87-4346-A9BD-CCC43C8660ED}"/>
    <cellStyle name="Input 6 3 2 2" xfId="6301" xr:uid="{E9905EE6-958B-4461-944C-FD7FFF705C8A}"/>
    <cellStyle name="Input 6 3 2 3" xfId="10079" xr:uid="{1A267E28-74C4-40E0-9F44-A84EE599D4A5}"/>
    <cellStyle name="Input 6 3 3" xfId="7895" xr:uid="{84FFF4BD-229B-4513-B6B4-4E5FDB45B99C}"/>
    <cellStyle name="Input 6 3 4" xfId="5696" xr:uid="{C149D2B4-2DE1-49A0-B3FA-511E5B9635CD}"/>
    <cellStyle name="Input 6 3 5" xfId="8955" xr:uid="{CB033231-CF93-474A-960E-75EA9D7D3F9B}"/>
    <cellStyle name="Input 6 3 6" xfId="5868" xr:uid="{923469A2-F150-4B03-8276-D8E98DCC8663}"/>
    <cellStyle name="Input 6 3 7" xfId="5808" xr:uid="{2CE3D7F4-7F2B-474F-98A8-45E89547429B}"/>
    <cellStyle name="Input 6 4" xfId="3989" xr:uid="{00000000-0005-0000-0000-0000AF0B0000}"/>
    <cellStyle name="Input 6 4 2" xfId="6555" xr:uid="{D022F9D6-0A15-4B10-9BEB-A09F13EBD3DD}"/>
    <cellStyle name="Input 6 4 3" xfId="9673" xr:uid="{111EAB04-9AB4-4D88-A7EF-E2D967F8F9F5}"/>
    <cellStyle name="Input 6 5" xfId="4939" xr:uid="{00000000-0005-0000-0000-0000B00B0000}"/>
    <cellStyle name="Input 6 6" xfId="6999" xr:uid="{ABEE1535-BCAF-44C8-9133-64785AD50793}"/>
    <cellStyle name="Input 6 7" xfId="6773" xr:uid="{F6C4115D-49E9-4353-8B55-0FA908C5D540}"/>
    <cellStyle name="Input 6 8" xfId="9742" xr:uid="{A6BC8C7B-8B80-454D-8AF1-F02F15D37C63}"/>
    <cellStyle name="Input 6 9" xfId="7328" xr:uid="{0F671A06-BBDD-4548-90F7-37667FB0C748}"/>
    <cellStyle name="Input 60" xfId="1390" xr:uid="{00000000-0005-0000-0000-0000B10B0000}"/>
    <cellStyle name="Input 60 10" xfId="12369" xr:uid="{BF40F207-178A-471E-9B31-72747905F357}"/>
    <cellStyle name="Input 60 2" xfId="2971" xr:uid="{00000000-0005-0000-0000-0000B20B0000}"/>
    <cellStyle name="Input 60 2 2" xfId="4655" xr:uid="{00000000-0005-0000-0000-0000B30B0000}"/>
    <cellStyle name="Input 60 2 2 2" xfId="8798" xr:uid="{56812E96-C878-40A1-A332-106558FAA765}"/>
    <cellStyle name="Input 60 2 2 2 2" xfId="8254" xr:uid="{131F98FC-A1D8-4A30-89BF-ABD2C63BA2AB}"/>
    <cellStyle name="Input 60 2 2 2 3" xfId="10303" xr:uid="{54059787-3963-4F5A-8CAF-0CC1F7745CEE}"/>
    <cellStyle name="Input 60 2 2 3" xfId="8128" xr:uid="{322B4E07-6DD0-4188-A8B5-FFC591AB93D9}"/>
    <cellStyle name="Input 60 2 2 4" xfId="7150" xr:uid="{97F714FF-66C2-4153-A976-308914E851CE}"/>
    <cellStyle name="Input 60 2 2 5" xfId="9850" xr:uid="{B9C67F56-4C06-4DD8-823C-32C1FC1256B0}"/>
    <cellStyle name="Input 60 2 3" xfId="4447" xr:uid="{00000000-0005-0000-0000-0000B40B0000}"/>
    <cellStyle name="Input 60 2 3 2" xfId="5758" xr:uid="{FD8742A7-BE90-4951-B78E-F3CDF69E7B3F}"/>
    <cellStyle name="Input 60 2 3 3" xfId="9909" xr:uid="{4D119C62-B178-4A9F-AAB2-51F549175488}"/>
    <cellStyle name="Input 60 2 4" xfId="5546" xr:uid="{D0872201-0DDE-45EB-AD1D-7408F963E096}"/>
    <cellStyle name="Input 60 2 5" xfId="6864" xr:uid="{77AF394E-9AB8-4233-B66A-E059F5FBF83F}"/>
    <cellStyle name="Input 60 2 6" xfId="6399" xr:uid="{ED311307-D03A-4812-8C30-05E651FB776F}"/>
    <cellStyle name="Input 60 2 7" xfId="9693" xr:uid="{7283D6C0-B539-4572-A827-B9D89B078D25}"/>
    <cellStyle name="Input 60 2 8" xfId="12370" xr:uid="{3B988193-452A-4ACF-BDA5-740053263F9F}"/>
    <cellStyle name="Input 60 3" xfId="4266" xr:uid="{00000000-0005-0000-0000-0000B50B0000}"/>
    <cellStyle name="Input 60 3 2" xfId="8569" xr:uid="{776D8B9F-F491-4B84-BE4E-16646D94BB95}"/>
    <cellStyle name="Input 60 3 2 2" xfId="7709" xr:uid="{C96CCAD0-CD18-42BF-8DFA-753C7EE30F29}"/>
    <cellStyle name="Input 60 3 2 3" xfId="10080" xr:uid="{57A84513-46A3-4F9D-9259-58EDAC5F8049}"/>
    <cellStyle name="Input 60 3 3" xfId="7896" xr:uid="{DD2DB17E-27B8-4DB7-B625-B8557032C19B}"/>
    <cellStyle name="Input 60 3 4" xfId="7096" xr:uid="{642842A2-825C-4B05-8000-FA82269F451E}"/>
    <cellStyle name="Input 60 3 5" xfId="6427" xr:uid="{80F0BE71-49A4-44C6-AEC5-6C3B73D9A6D3}"/>
    <cellStyle name="Input 60 3 6" xfId="6098" xr:uid="{42B5607D-2A66-4D33-8B36-AAF4F8F9F012}"/>
    <cellStyle name="Input 60 3 7" xfId="9374" xr:uid="{BF5D0CB2-24F1-4BDC-8199-B630315AD6E3}"/>
    <cellStyle name="Input 60 4" xfId="4719" xr:uid="{00000000-0005-0000-0000-0000B60B0000}"/>
    <cellStyle name="Input 60 4 2" xfId="6232" xr:uid="{1EBCACB4-B3A6-4F64-8D54-72B86B5CF384}"/>
    <cellStyle name="Input 60 4 3" xfId="7039" xr:uid="{09A41A33-42B2-4656-8BE7-F78749523871}"/>
    <cellStyle name="Input 60 5" xfId="4940" xr:uid="{00000000-0005-0000-0000-0000B70B0000}"/>
    <cellStyle name="Input 60 6" xfId="6445" xr:uid="{5C17E609-E96C-43CA-8D47-38573FA33261}"/>
    <cellStyle name="Input 60 7" xfId="7064" xr:uid="{AD7FDD53-13F0-405F-88BC-B00EBCD88A3E}"/>
    <cellStyle name="Input 60 8" xfId="7020" xr:uid="{DFA30640-E4B1-4E6A-ACE5-A410FA9C1E72}"/>
    <cellStyle name="Input 60 9" xfId="9812" xr:uid="{46653D0E-B09B-429E-944B-D0B356FB775A}"/>
    <cellStyle name="Input 61" xfId="1391" xr:uid="{00000000-0005-0000-0000-0000B80B0000}"/>
    <cellStyle name="Input 61 10" xfId="12371" xr:uid="{FBE7CD08-CCBF-468C-8E06-E10F7295E7F0}"/>
    <cellStyle name="Input 61 2" xfId="2972" xr:uid="{00000000-0005-0000-0000-0000B90B0000}"/>
    <cellStyle name="Input 61 2 2" xfId="4656" xr:uid="{00000000-0005-0000-0000-0000BA0B0000}"/>
    <cellStyle name="Input 61 2 2 2" xfId="8799" xr:uid="{EB537F53-0358-443A-A54F-0676098CEDA4}"/>
    <cellStyle name="Input 61 2 2 2 2" xfId="6357" xr:uid="{5DA6319E-DDBA-4054-BE22-37F0C0D8D2EE}"/>
    <cellStyle name="Input 61 2 2 2 3" xfId="10304" xr:uid="{12C0DB84-F7C4-4890-AF94-19F34DEF1992}"/>
    <cellStyle name="Input 61 2 2 3" xfId="8129" xr:uid="{70813FB5-219F-4AA9-81FF-77A4A1D48783}"/>
    <cellStyle name="Input 61 2 2 4" xfId="5710" xr:uid="{841CC4A3-9C21-4C3A-9508-F75E89EB335C}"/>
    <cellStyle name="Input 61 2 2 5" xfId="6677" xr:uid="{D1999616-AD72-4337-9EDD-6EF3258702F5}"/>
    <cellStyle name="Input 61 2 3" xfId="4047" xr:uid="{00000000-0005-0000-0000-0000BB0B0000}"/>
    <cellStyle name="Input 61 2 3 2" xfId="7237" xr:uid="{891D5C50-CBBE-428A-952E-DF34D2A7B5FE}"/>
    <cellStyle name="Input 61 2 3 3" xfId="9910" xr:uid="{F9B2107B-6886-4FFA-BD94-974D4B8704F4}"/>
    <cellStyle name="Input 61 2 4" xfId="5547" xr:uid="{C4BDFC65-C894-44C0-8DFF-68A57D85B375}"/>
    <cellStyle name="Input 61 2 5" xfId="6712" xr:uid="{52D10E04-9199-4974-9B64-586387F3F1D7}"/>
    <cellStyle name="Input 61 2 6" xfId="9825" xr:uid="{A8F6D783-FFA3-4F08-ADA1-9C16FDEDD4BF}"/>
    <cellStyle name="Input 61 2 7" xfId="5839" xr:uid="{B9006DB7-28D2-4FC5-BC0A-A57AF249D3B0}"/>
    <cellStyle name="Input 61 2 8" xfId="12372" xr:uid="{471CEEE9-13DD-4894-BC66-5C91414DACFE}"/>
    <cellStyle name="Input 61 3" xfId="4267" xr:uid="{00000000-0005-0000-0000-0000BC0B0000}"/>
    <cellStyle name="Input 61 3 2" xfId="8570" xr:uid="{E0D74BDA-D22F-48CB-B620-380B55B5589D}"/>
    <cellStyle name="Input 61 3 2 2" xfId="7792" xr:uid="{C2A07395-1F1D-48FD-93F0-F8F753C7CA2A}"/>
    <cellStyle name="Input 61 3 2 3" xfId="10081" xr:uid="{292D5BF9-73F4-4DC9-B9F8-C034613FFAA8}"/>
    <cellStyle name="Input 61 3 3" xfId="7897" xr:uid="{BA3032D9-5A01-41C3-93D9-7367D3FCA8F1}"/>
    <cellStyle name="Input 61 3 4" xfId="6495" xr:uid="{D4022A7F-C345-4FE4-931B-213501C917F8}"/>
    <cellStyle name="Input 61 3 5" xfId="6006" xr:uid="{D6AC6585-2EA9-4530-9771-9EBAA6708348}"/>
    <cellStyle name="Input 61 3 6" xfId="8972" xr:uid="{4E3F41B7-E051-4A34-AA79-E2F2DFC29272}"/>
    <cellStyle name="Input 61 3 7" xfId="9822" xr:uid="{83E553F6-A9E7-40C4-A703-624AA460E3B1}"/>
    <cellStyle name="Input 61 4" xfId="4718" xr:uid="{00000000-0005-0000-0000-0000BD0B0000}"/>
    <cellStyle name="Input 61 4 2" xfId="7609" xr:uid="{E6D7C33A-47BF-410C-B015-3CE9BA0BD3AA}"/>
    <cellStyle name="Input 61 4 3" xfId="9176" xr:uid="{2FD8C49C-AE59-401E-A7FF-74551001F24D}"/>
    <cellStyle name="Input 61 5" xfId="4941" xr:uid="{00000000-0005-0000-0000-0000BE0B0000}"/>
    <cellStyle name="Input 61 6" xfId="5980" xr:uid="{23DFB20C-F76D-4630-BAEC-FA178CF60C6D}"/>
    <cellStyle name="Input 61 7" xfId="6853" xr:uid="{F6984E15-CA7E-445A-BC4F-22FBC30103EA}"/>
    <cellStyle name="Input 61 8" xfId="9022" xr:uid="{F71A53F6-F07C-49B2-9779-38F236C03779}"/>
    <cellStyle name="Input 61 9" xfId="9749" xr:uid="{3796E0BE-1890-4745-8ABE-91F32613D8AA}"/>
    <cellStyle name="Input 62" xfId="1392" xr:uid="{00000000-0005-0000-0000-0000BF0B0000}"/>
    <cellStyle name="Input 62 10" xfId="12373" xr:uid="{91AE73A1-7F7A-4A96-B6FE-636F4630A2B3}"/>
    <cellStyle name="Input 62 2" xfId="2973" xr:uid="{00000000-0005-0000-0000-0000C00B0000}"/>
    <cellStyle name="Input 62 2 2" xfId="4657" xr:uid="{00000000-0005-0000-0000-0000C10B0000}"/>
    <cellStyle name="Input 62 2 2 2" xfId="8800" xr:uid="{BBC5FC85-2302-494A-A5E4-158F3AB9658B}"/>
    <cellStyle name="Input 62 2 2 2 2" xfId="7294" xr:uid="{0AFB2347-11E8-4168-B6F4-ED5583C766CA}"/>
    <cellStyle name="Input 62 2 2 2 3" xfId="10305" xr:uid="{0A2A5ACE-CD42-4D45-9C80-51890709C2A2}"/>
    <cellStyle name="Input 62 2 2 3" xfId="8130" xr:uid="{326C5A7C-CB37-4EE0-891C-799A9F934A68}"/>
    <cellStyle name="Input 62 2 2 4" xfId="6192" xr:uid="{22559ADD-11A5-49A8-BA30-E1D82AFAD32C}"/>
    <cellStyle name="Input 62 2 2 5" xfId="7313" xr:uid="{4BA40128-3293-4E68-8112-37E9CA9141DA}"/>
    <cellStyle name="Input 62 2 3" xfId="4446" xr:uid="{00000000-0005-0000-0000-0000C20B0000}"/>
    <cellStyle name="Input 62 2 3 2" xfId="6577" xr:uid="{44A7E50D-6231-4FE3-9824-AC3044180032}"/>
    <cellStyle name="Input 62 2 3 3" xfId="9911" xr:uid="{8544CF8E-BA3E-4E19-A811-1E909975833C}"/>
    <cellStyle name="Input 62 2 4" xfId="5548" xr:uid="{B530007D-D978-4764-A218-8FD12B013D44}"/>
    <cellStyle name="Input 62 2 5" xfId="5897" xr:uid="{F2ADBBF4-7C42-47C2-99CA-6A6D2F9333CF}"/>
    <cellStyle name="Input 62 2 6" xfId="6879" xr:uid="{8C3CEC38-96C9-48BD-931C-771A2595D27C}"/>
    <cellStyle name="Input 62 2 7" xfId="9001" xr:uid="{C4F3B51C-A400-4438-AB2A-EEE2A90F9DC9}"/>
    <cellStyle name="Input 62 2 8" xfId="12374" xr:uid="{B038E804-2543-42E6-8682-95519316484A}"/>
    <cellStyle name="Input 62 3" xfId="4268" xr:uid="{00000000-0005-0000-0000-0000C30B0000}"/>
    <cellStyle name="Input 62 3 2" xfId="8571" xr:uid="{78409053-A8EC-44F7-804D-117A79CC0DF4}"/>
    <cellStyle name="Input 62 3 2 2" xfId="5781" xr:uid="{B8A677D3-ADCD-4203-86BC-033F617F3062}"/>
    <cellStyle name="Input 62 3 2 3" xfId="10082" xr:uid="{CCDB6119-AD49-426B-ACEA-9629ACB1E81E}"/>
    <cellStyle name="Input 62 3 3" xfId="7898" xr:uid="{80EB5530-E592-4CDA-8259-F09B3EBB1382}"/>
    <cellStyle name="Input 62 3 4" xfId="6138" xr:uid="{23CB6315-5A09-487D-801B-A2E364140D07}"/>
    <cellStyle name="Input 62 3 5" xfId="8863" xr:uid="{528A9DC9-4C4B-4707-9FC3-6E891CDA2555}"/>
    <cellStyle name="Input 62 3 6" xfId="9437" xr:uid="{786CEC38-DE1F-4E9E-88D1-685BEE7555D4}"/>
    <cellStyle name="Input 62 3 7" xfId="9472" xr:uid="{1B1C301D-3201-4157-8156-E370BB372B4E}"/>
    <cellStyle name="Input 62 4" xfId="4320" xr:uid="{00000000-0005-0000-0000-0000C40B0000}"/>
    <cellStyle name="Input 62 4 2" xfId="7191" xr:uid="{BE1BCB4A-BF19-4FB9-93C8-BC2660767F95}"/>
    <cellStyle name="Input 62 4 3" xfId="6396" xr:uid="{8C184628-0F8E-4F77-A51D-75A936D783BE}"/>
    <cellStyle name="Input 62 5" xfId="4942" xr:uid="{00000000-0005-0000-0000-0000C50B0000}"/>
    <cellStyle name="Input 62 6" xfId="8390" xr:uid="{1B7F40FD-C7A7-4432-991F-9F7A899DBA02}"/>
    <cellStyle name="Input 62 7" xfId="6708" xr:uid="{75E55D2C-F4E4-4495-9B5D-C8A913D45394}"/>
    <cellStyle name="Input 62 8" xfId="7481" xr:uid="{0B3FF17A-A95D-4807-8740-13CEBBF25920}"/>
    <cellStyle name="Input 62 9" xfId="7369" xr:uid="{86499D3B-DE1A-47AE-A25C-53171548F33A}"/>
    <cellStyle name="Input 63" xfId="1393" xr:uid="{00000000-0005-0000-0000-0000C60B0000}"/>
    <cellStyle name="Input 63 10" xfId="12375" xr:uid="{FC277023-F0B7-4FE5-85E8-C6C92959CDA9}"/>
    <cellStyle name="Input 63 2" xfId="2974" xr:uid="{00000000-0005-0000-0000-0000C70B0000}"/>
    <cellStyle name="Input 63 2 2" xfId="4658" xr:uid="{00000000-0005-0000-0000-0000C80B0000}"/>
    <cellStyle name="Input 63 2 2 2" xfId="8801" xr:uid="{53B3B606-1F94-4C87-A007-14D96456138C}"/>
    <cellStyle name="Input 63 2 2 2 2" xfId="8375" xr:uid="{513E5C71-1614-4DF8-8B17-8E4F0CB807A2}"/>
    <cellStyle name="Input 63 2 2 2 3" xfId="10306" xr:uid="{AB439AA5-A6DC-47A7-9633-6A853882A474}"/>
    <cellStyle name="Input 63 2 2 3" xfId="8131" xr:uid="{027D9DEF-718D-4F56-9E04-B9F94656C4EB}"/>
    <cellStyle name="Input 63 2 2 4" xfId="6537" xr:uid="{C29E6D99-1E56-4D1B-89D7-828C13E94EB8}"/>
    <cellStyle name="Input 63 2 2 5" xfId="5682" xr:uid="{8A39CE67-786C-432D-9363-11B89C94D6DB}"/>
    <cellStyle name="Input 63 2 3" xfId="4046" xr:uid="{00000000-0005-0000-0000-0000C90B0000}"/>
    <cellStyle name="Input 63 2 3 2" xfId="5794" xr:uid="{E564A24A-4100-4CEC-912A-1782696A05C4}"/>
    <cellStyle name="Input 63 2 3 3" xfId="9912" xr:uid="{3BE4970F-1399-456A-9B0A-5760462BEEBD}"/>
    <cellStyle name="Input 63 2 4" xfId="5549" xr:uid="{400EBBB7-57DF-4AC9-995B-29EF2D312F40}"/>
    <cellStyle name="Input 63 2 5" xfId="9189" xr:uid="{11BB2B35-86B4-4126-8396-0C35420222E9}"/>
    <cellStyle name="Input 63 2 6" xfId="7401" xr:uid="{03391A39-06D5-4B55-98D2-85D643B6508A}"/>
    <cellStyle name="Input 63 2 7" xfId="5972" xr:uid="{878D641C-955D-46B4-91C4-80DA7081A4BF}"/>
    <cellStyle name="Input 63 2 8" xfId="12376" xr:uid="{FDED9ABB-0A26-408D-B579-6327139A9C24}"/>
    <cellStyle name="Input 63 3" xfId="4269" xr:uid="{00000000-0005-0000-0000-0000CA0B0000}"/>
    <cellStyle name="Input 63 3 2" xfId="8572" xr:uid="{ACB65060-CDD9-424C-AA11-D32FFD392B5B}"/>
    <cellStyle name="Input 63 3 2 2" xfId="6302" xr:uid="{60260DA6-B046-42AF-89B4-E9DAB02D99DB}"/>
    <cellStyle name="Input 63 3 2 3" xfId="10083" xr:uid="{F5382E74-DA79-437E-AEFC-D91923E2BF5A}"/>
    <cellStyle name="Input 63 3 3" xfId="7899" xr:uid="{B6164544-F956-481F-8D7E-5F11D255BF85}"/>
    <cellStyle name="Input 63 3 4" xfId="7515" xr:uid="{E23B7859-9090-4FD7-A59D-AD12A21269B9}"/>
    <cellStyle name="Input 63 3 5" xfId="9233" xr:uid="{07579744-7EA1-41ED-A798-5FA90F3F9F47}"/>
    <cellStyle name="Input 63 3 6" xfId="9798" xr:uid="{EDAACA16-868C-404A-B004-BAB639B511B3}"/>
    <cellStyle name="Input 63 3 7" xfId="8995" xr:uid="{7B611B07-39C7-4EB1-AB7F-EF48B523ECCB}"/>
    <cellStyle name="Input 63 4" xfId="3988" xr:uid="{00000000-0005-0000-0000-0000CB0B0000}"/>
    <cellStyle name="Input 63 4 2" xfId="7610" xr:uid="{6A0FDE70-F857-4A38-AD8A-50075EEDA896}"/>
    <cellStyle name="Input 63 4 3" xfId="9612" xr:uid="{558A328D-F075-47FC-AB7E-DD9991EC40AB}"/>
    <cellStyle name="Input 63 5" xfId="4943" xr:uid="{00000000-0005-0000-0000-0000CC0B0000}"/>
    <cellStyle name="Input 63 6" xfId="6048" xr:uid="{1ED9960D-675A-4E6E-9BD4-FC7E15F56A94}"/>
    <cellStyle name="Input 63 7" xfId="5853" xr:uid="{4CA0E632-FC9D-44D7-8EED-B927B4C5B6E8}"/>
    <cellStyle name="Input 63 8" xfId="6990" xr:uid="{78040581-5804-48C3-B151-D605CD7007BF}"/>
    <cellStyle name="Input 63 9" xfId="6437" xr:uid="{71779AB3-230B-4C27-A6C1-7D7C092FC3C6}"/>
    <cellStyle name="Input 64" xfId="1394" xr:uid="{00000000-0005-0000-0000-0000CD0B0000}"/>
    <cellStyle name="Input 64 10" xfId="12377" xr:uid="{FA4631FE-709D-49AB-BD36-15ACFE7B8434}"/>
    <cellStyle name="Input 64 2" xfId="2975" xr:uid="{00000000-0005-0000-0000-0000CE0B0000}"/>
    <cellStyle name="Input 64 2 2" xfId="4659" xr:uid="{00000000-0005-0000-0000-0000CF0B0000}"/>
    <cellStyle name="Input 64 2 2 2" xfId="8802" xr:uid="{EC7E2217-7E9D-4AF3-A9B6-BFB34C13FDA0}"/>
    <cellStyle name="Input 64 2 2 2 2" xfId="8255" xr:uid="{0F8A7B7E-764C-45B4-8E4A-E464B505EAC7}"/>
    <cellStyle name="Input 64 2 2 2 3" xfId="10307" xr:uid="{EA0AAD7B-7232-4DA7-8FA7-C3E7FFB7552A}"/>
    <cellStyle name="Input 64 2 2 3" xfId="8132" xr:uid="{B4C39469-D079-489E-9878-690FF34481B1}"/>
    <cellStyle name="Input 64 2 2 4" xfId="7151" xr:uid="{EB591F66-0B5C-422E-A524-54E8257D630B}"/>
    <cellStyle name="Input 64 2 2 5" xfId="6068" xr:uid="{7E0AFE84-D31E-405A-A63E-F7BAB943FB59}"/>
    <cellStyle name="Input 64 2 3" xfId="4445" xr:uid="{00000000-0005-0000-0000-0000D00B0000}"/>
    <cellStyle name="Input 64 2 3 2" xfId="7667" xr:uid="{22C04CF8-A021-4AC8-AE07-4320CF4D06BF}"/>
    <cellStyle name="Input 64 2 3 3" xfId="9913" xr:uid="{ADF32572-E1D1-4355-BEDF-D60C2802E36D}"/>
    <cellStyle name="Input 64 2 4" xfId="5550" xr:uid="{25F314BF-9183-4629-9D01-423F8713734C}"/>
    <cellStyle name="Input 64 2 5" xfId="7727" xr:uid="{FACB6054-7BC7-48EF-8391-7FA72E6FCB0B}"/>
    <cellStyle name="Input 64 2 6" xfId="6436" xr:uid="{8868CE39-11FB-42FF-AB7F-6F76A3D6B5CE}"/>
    <cellStyle name="Input 64 2 7" xfId="6989" xr:uid="{C4CCF431-0C77-4412-89C4-E0106903FC4E}"/>
    <cellStyle name="Input 64 2 8" xfId="12378" xr:uid="{868A142A-7E4E-44F5-8F1E-35D41185F071}"/>
    <cellStyle name="Input 64 3" xfId="4270" xr:uid="{00000000-0005-0000-0000-0000D10B0000}"/>
    <cellStyle name="Input 64 3 2" xfId="8573" xr:uid="{D30DE3CA-4282-4372-884B-E95D9B114BC5}"/>
    <cellStyle name="Input 64 3 2 2" xfId="6600" xr:uid="{ABF1EF33-0718-412B-BFBE-B17ED1EFC8EB}"/>
    <cellStyle name="Input 64 3 2 3" xfId="10084" xr:uid="{90BBC034-3B75-4240-872C-08C40AEAE6C4}"/>
    <cellStyle name="Input 64 3 3" xfId="7900" xr:uid="{F4A3734E-2373-4416-B173-0B0EFB7E5EEF}"/>
    <cellStyle name="Input 64 3 4" xfId="7097" xr:uid="{54FC3877-5A6E-4244-9BCE-AAFFEF818C71}"/>
    <cellStyle name="Input 64 3 5" xfId="9046" xr:uid="{E8BBD39E-8917-4EAD-9A2C-C6455B81985E}"/>
    <cellStyle name="Input 64 3 6" xfId="6704" xr:uid="{09F3D002-7E52-4E08-8DFC-E9C1E4394F9F}"/>
    <cellStyle name="Input 64 3 7" xfId="6993" xr:uid="{8A6B8F5F-A9F4-4182-B518-7DFC6774B899}"/>
    <cellStyle name="Input 64 4" xfId="4717" xr:uid="{00000000-0005-0000-0000-0000D20B0000}"/>
    <cellStyle name="Input 64 4 2" xfId="6233" xr:uid="{6A40FC4C-676F-47D2-A63E-2B84EB3AB6D5}"/>
    <cellStyle name="Input 64 4 3" xfId="7025" xr:uid="{69690708-05FD-4807-99B2-E3B8F123ECDB}"/>
    <cellStyle name="Input 64 5" xfId="4944" xr:uid="{00000000-0005-0000-0000-0000D30B0000}"/>
    <cellStyle name="Input 64 6" xfId="7414" xr:uid="{AFF48CE4-1FB8-4706-A7B5-870F76C69DC7}"/>
    <cellStyle name="Input 64 7" xfId="8959" xr:uid="{B76AED53-13A6-4FA5-96E1-9AE46862AA31}"/>
    <cellStyle name="Input 64 8" xfId="7730" xr:uid="{76519222-12E5-4AE1-A9E7-B94D3C14DA52}"/>
    <cellStyle name="Input 64 9" xfId="7325" xr:uid="{5B196995-DE19-4F41-9FD4-A17F61C8A1A1}"/>
    <cellStyle name="Input 65" xfId="1395" xr:uid="{00000000-0005-0000-0000-0000D40B0000}"/>
    <cellStyle name="Input 65 10" xfId="12379" xr:uid="{07FCA1BF-BE68-425F-AEB0-8F91DB7AFEE1}"/>
    <cellStyle name="Input 65 2" xfId="2976" xr:uid="{00000000-0005-0000-0000-0000D50B0000}"/>
    <cellStyle name="Input 65 2 2" xfId="4660" xr:uid="{00000000-0005-0000-0000-0000D60B0000}"/>
    <cellStyle name="Input 65 2 2 2" xfId="8803" xr:uid="{C4D0FE00-1597-409A-AF17-413FE717903C}"/>
    <cellStyle name="Input 65 2 2 2 2" xfId="6358" xr:uid="{439A1856-14DF-4844-AA7D-04FD05CFFC3D}"/>
    <cellStyle name="Input 65 2 2 2 3" xfId="10308" xr:uid="{9E87DD88-AEE6-417D-989B-090C33A08ED8}"/>
    <cellStyle name="Input 65 2 2 3" xfId="8133" xr:uid="{5705F4F3-EF24-4C5C-A517-A53F96B31445}"/>
    <cellStyle name="Input 65 2 2 4" xfId="7569" xr:uid="{9BCED8B1-F9B9-4AA7-9DFE-1992F55AC863}"/>
    <cellStyle name="Input 65 2 2 5" xfId="9418" xr:uid="{17162AF1-B8C8-4EED-8243-85D0B8CA9C37}"/>
    <cellStyle name="Input 65 2 3" xfId="4045" xr:uid="{00000000-0005-0000-0000-0000D70B0000}"/>
    <cellStyle name="Input 65 2 3 2" xfId="6278" xr:uid="{D82028FA-DEFE-424F-8A02-B7BA4F997305}"/>
    <cellStyle name="Input 65 2 3 3" xfId="9914" xr:uid="{7420609F-24A1-4A89-90FE-3B4325C84CC6}"/>
    <cellStyle name="Input 65 2 4" xfId="5551" xr:uid="{B12AC83A-1FE8-4FCD-94CA-A0EA822E0F22}"/>
    <cellStyle name="Input 65 2 5" xfId="9010" xr:uid="{CB0F775C-3C90-4041-8C01-FE3CAF4A6D5B}"/>
    <cellStyle name="Input 65 2 6" xfId="9406" xr:uid="{7CA8E0D8-FA90-40E9-8335-D3B033927EC8}"/>
    <cellStyle name="Input 65 2 7" xfId="8998" xr:uid="{6538CC40-9C6A-460A-88FE-332412112C18}"/>
    <cellStyle name="Input 65 2 8" xfId="12380" xr:uid="{84DE44DC-0DCC-463B-A1C2-2CEAE31A274B}"/>
    <cellStyle name="Input 65 3" xfId="4271" xr:uid="{00000000-0005-0000-0000-0000D80B0000}"/>
    <cellStyle name="Input 65 3 2" xfId="8574" xr:uid="{6CA7D2CD-AE69-40D7-8FCC-CEE2D11BE22D}"/>
    <cellStyle name="Input 65 3 2 2" xfId="7793" xr:uid="{DB639386-C71C-426B-9AAC-F9A81116ED3E}"/>
    <cellStyle name="Input 65 3 2 3" xfId="10085" xr:uid="{CEF99B76-7CC4-4136-B6A1-DE5CD1E8BDB7}"/>
    <cellStyle name="Input 65 3 3" xfId="7901" xr:uid="{B081CCCE-CD7C-4CD0-B643-FC27C4375B58}"/>
    <cellStyle name="Input 65 3 4" xfId="7516" xr:uid="{548DAB9E-F337-4ACF-97FE-5B8621EE3721}"/>
    <cellStyle name="Input 65 3 5" xfId="6796" xr:uid="{402FAA28-1B81-4A37-892D-CD6564099274}"/>
    <cellStyle name="Input 65 3 6" xfId="6038" xr:uid="{0D18FD01-5FE1-47F0-AE90-422C949CE4A2}"/>
    <cellStyle name="Input 65 3 7" xfId="9786" xr:uid="{3148AF41-E968-4996-832E-679DC29876B6}"/>
    <cellStyle name="Input 65 4" xfId="4716" xr:uid="{00000000-0005-0000-0000-0000D90B0000}"/>
    <cellStyle name="Input 65 4 2" xfId="5731" xr:uid="{9528E102-A012-499D-89B7-CC7C3594F6B1}"/>
    <cellStyle name="Input 65 4 3" xfId="9672" xr:uid="{EEF5E561-6DF0-48AF-BE7B-749D8E92C9BB}"/>
    <cellStyle name="Input 65 5" xfId="4945" xr:uid="{00000000-0005-0000-0000-0000DA0B0000}"/>
    <cellStyle name="Input 65 6" xfId="6928" xr:uid="{2264D900-8CE9-4568-9F36-DA1F1BE8EC50}"/>
    <cellStyle name="Input 65 7" xfId="6389" xr:uid="{3975154B-3F56-45FC-962A-CB7AB91EA629}"/>
    <cellStyle name="Input 65 8" xfId="7458" xr:uid="{0435C8E5-CA04-491C-ADAC-9EE45EBB36D8}"/>
    <cellStyle name="Input 65 9" xfId="9072" xr:uid="{18A722AB-115D-409E-86A2-C2E310BCC14E}"/>
    <cellStyle name="Input 66" xfId="1396" xr:uid="{00000000-0005-0000-0000-0000DB0B0000}"/>
    <cellStyle name="Input 66 10" xfId="12381" xr:uid="{6CFD5920-EDC2-475E-AD11-36640DED9415}"/>
    <cellStyle name="Input 66 2" xfId="2977" xr:uid="{00000000-0005-0000-0000-0000DC0B0000}"/>
    <cellStyle name="Input 66 2 2" xfId="4661" xr:uid="{00000000-0005-0000-0000-0000DD0B0000}"/>
    <cellStyle name="Input 66 2 2 2" xfId="8804" xr:uid="{CBDB2CD7-6AEB-424F-8517-300AAF0198E4}"/>
    <cellStyle name="Input 66 2 2 2 2" xfId="7295" xr:uid="{F924F9E7-2138-4941-ACFC-106575EA193A}"/>
    <cellStyle name="Input 66 2 2 2 3" xfId="10309" xr:uid="{D103ABAF-2ECA-4873-BFDD-1003028F7EE7}"/>
    <cellStyle name="Input 66 2 2 3" xfId="8134" xr:uid="{39431BD3-6B51-4361-81B9-767844AAC3B8}"/>
    <cellStyle name="Input 66 2 2 4" xfId="6193" xr:uid="{0DF5D164-35AA-4316-94E2-101C736BEBFD}"/>
    <cellStyle name="Input 66 2 2 5" xfId="6810" xr:uid="{198522D5-614D-4F99-989E-F71EA52A5787}"/>
    <cellStyle name="Input 66 2 3" xfId="4444" xr:uid="{00000000-0005-0000-0000-0000DE0B0000}"/>
    <cellStyle name="Input 66 2 3 2" xfId="7668" xr:uid="{161BD7F1-59B0-465A-B4FE-D5982F454176}"/>
    <cellStyle name="Input 66 2 3 3" xfId="9915" xr:uid="{E6B681CF-80E3-4B2B-95B1-5D654AC386DD}"/>
    <cellStyle name="Input 66 2 4" xfId="5552" xr:uid="{5390D8E8-4F9C-4E86-A0EF-F1220EDB9378}"/>
    <cellStyle name="Input 66 2 5" xfId="8284" xr:uid="{FE265B51-DE23-4A86-895E-CB3EE5B868F3}"/>
    <cellStyle name="Input 66 2 6" xfId="6701" xr:uid="{73F65D70-9C73-4B58-88B4-613327790563}"/>
    <cellStyle name="Input 66 2 7" xfId="5618" xr:uid="{C33228BB-C31F-4916-AAC9-CD1BDCEEB140}"/>
    <cellStyle name="Input 66 2 8" xfId="12382" xr:uid="{48CCE532-D0B9-4DD0-AC45-68E462290FF3}"/>
    <cellStyle name="Input 66 3" xfId="4272" xr:uid="{00000000-0005-0000-0000-0000DF0B0000}"/>
    <cellStyle name="Input 66 3 2" xfId="8575" xr:uid="{68F9D93E-B513-4410-91BF-FA2343E8F1BB}"/>
    <cellStyle name="Input 66 3 2 2" xfId="7710" xr:uid="{5027EED4-B0F4-4C23-975C-9F1A354E67A6}"/>
    <cellStyle name="Input 66 3 2 3" xfId="10086" xr:uid="{FF59441B-0EB0-4F2F-B6B1-47CB4E40F33A}"/>
    <cellStyle name="Input 66 3 3" xfId="7902" xr:uid="{9DA9B0EB-668E-4167-97C2-242EA22A1A83}"/>
    <cellStyle name="Input 66 3 4" xfId="6139" xr:uid="{444D0D95-FAF0-4920-8280-99C4F81ACC9E}"/>
    <cellStyle name="Input 66 3 5" xfId="9132" xr:uid="{3E5462E4-7016-47EB-95C6-DAE81640071B}"/>
    <cellStyle name="Input 66 3 6" xfId="7014" xr:uid="{02F3728D-7CAB-4AB9-ACE6-303E3B8AB347}"/>
    <cellStyle name="Input 66 3 7" xfId="6086" xr:uid="{12EFBDCE-05D1-479A-94A7-A2036418BECC}"/>
    <cellStyle name="Input 66 4" xfId="4319" xr:uid="{00000000-0005-0000-0000-0000E00B0000}"/>
    <cellStyle name="Input 66 4 2" xfId="7192" xr:uid="{EA33D8BC-00A4-4817-8EE6-E3A994657E74}"/>
    <cellStyle name="Input 66 4 3" xfId="9645" xr:uid="{D44A5040-ECE8-41DA-9F02-0D74E7AC647E}"/>
    <cellStyle name="Input 66 5" xfId="4946" xr:uid="{00000000-0005-0000-0000-0000E10B0000}"/>
    <cellStyle name="Input 66 6" xfId="5861" xr:uid="{074DE52C-61AB-46F3-8943-948A226BEE5F}"/>
    <cellStyle name="Input 66 7" xfId="6024" xr:uid="{ACCA8F67-C852-42A7-BF27-26914E8EDBBA}"/>
    <cellStyle name="Input 66 8" xfId="5971" xr:uid="{E66FE5BE-B7E0-44D2-95BE-ED58E2A4676B}"/>
    <cellStyle name="Input 66 9" xfId="5835" xr:uid="{D105BABA-7A7E-4D9F-B913-56DABC88C2CE}"/>
    <cellStyle name="Input 67" xfId="1397" xr:uid="{00000000-0005-0000-0000-0000E20B0000}"/>
    <cellStyle name="Input 67 10" xfId="12383" xr:uid="{F85E86DD-5A19-4FAC-A958-9007F881C612}"/>
    <cellStyle name="Input 67 2" xfId="2978" xr:uid="{00000000-0005-0000-0000-0000E30B0000}"/>
    <cellStyle name="Input 67 2 2" xfId="4662" xr:uid="{00000000-0005-0000-0000-0000E40B0000}"/>
    <cellStyle name="Input 67 2 2 2" xfId="8805" xr:uid="{13393C9A-0B25-42E5-9365-2F6A0DA4A03C}"/>
    <cellStyle name="Input 67 2 2 2 2" xfId="8376" xr:uid="{70FCF112-F8A5-462B-9BAF-B44A87DF6F9D}"/>
    <cellStyle name="Input 67 2 2 2 3" xfId="10310" xr:uid="{B017DE8D-6160-4B24-B453-DA88D6E1915A}"/>
    <cellStyle name="Input 67 2 2 3" xfId="8135" xr:uid="{50DDD4FE-C0F4-441D-BCE6-B2A5A6FBC4C5}"/>
    <cellStyle name="Input 67 2 2 4" xfId="7570" xr:uid="{F7E3CC6E-5DC1-4533-9563-CEFCDD80D591}"/>
    <cellStyle name="Input 67 2 2 5" xfId="9381" xr:uid="{9BF44BEC-80FF-4E78-A751-80BAFC29CF08}"/>
    <cellStyle name="Input 67 2 3" xfId="4044" xr:uid="{00000000-0005-0000-0000-0000E50B0000}"/>
    <cellStyle name="Input 67 2 3 2" xfId="6279" xr:uid="{2045809F-2BB1-41DF-8FC1-6C49E71E97E4}"/>
    <cellStyle name="Input 67 2 3 3" xfId="9916" xr:uid="{9D8463D3-ACF9-41C1-B396-A33FC4C800FA}"/>
    <cellStyle name="Input 67 2 4" xfId="5553" xr:uid="{7B9B99D8-F5B5-49DD-996D-A3AA76B9B3C9}"/>
    <cellStyle name="Input 67 2 5" xfId="5844" xr:uid="{873D365D-0DF7-46E2-9B60-F49037BAE889}"/>
    <cellStyle name="Input 67 2 6" xfId="8225" xr:uid="{3709AB9B-5DF3-4129-A945-53435CD2CF19}"/>
    <cellStyle name="Input 67 2 7" xfId="7386" xr:uid="{22264416-06D8-4CB9-A657-31222345126E}"/>
    <cellStyle name="Input 67 2 8" xfId="12384" xr:uid="{FB894FFD-46CB-4DE2-9A14-9EE064FB6F80}"/>
    <cellStyle name="Input 67 3" xfId="4273" xr:uid="{00000000-0005-0000-0000-0000E60B0000}"/>
    <cellStyle name="Input 67 3 2" xfId="8576" xr:uid="{05C6FE08-90E2-4509-A3D9-E3FC15373F03}"/>
    <cellStyle name="Input 67 3 2 2" xfId="5614" xr:uid="{1F56D23C-85CA-43F7-8AB9-0B0D61BDE059}"/>
    <cellStyle name="Input 67 3 2 3" xfId="10087" xr:uid="{D31216F0-756B-4B52-9968-E8D375DC2070}"/>
    <cellStyle name="Input 67 3 3" xfId="7903" xr:uid="{851B701C-A33E-4C46-AC17-5E9F513A93AD}"/>
    <cellStyle name="Input 67 3 4" xfId="5697" xr:uid="{D4B1BE93-84D2-4AD3-B4D3-D4DCD6503A95}"/>
    <cellStyle name="Input 67 3 5" xfId="8956" xr:uid="{B1ABF276-A48A-41CA-A5B2-ADF9AD04E5D6}"/>
    <cellStyle name="Input 67 3 6" xfId="9154" xr:uid="{4CF042A2-ED72-4379-AE62-265406A4BCB2}"/>
    <cellStyle name="Input 67 3 7" xfId="9771" xr:uid="{6EE8F582-684C-4C83-8E28-3F83903F7014}"/>
    <cellStyle name="Input 67 4" xfId="3987" xr:uid="{00000000-0005-0000-0000-0000E70B0000}"/>
    <cellStyle name="Input 67 4 2" xfId="6556" xr:uid="{1DA60C3C-054E-4116-8A9C-0FCC1B3F2341}"/>
    <cellStyle name="Input 67 4 3" xfId="7316" xr:uid="{9788974A-D794-47F4-B8E5-9F8D9DAF713D}"/>
    <cellStyle name="Input 67 5" xfId="4947" xr:uid="{00000000-0005-0000-0000-0000E80B0000}"/>
    <cellStyle name="Input 67 6" xfId="6998" xr:uid="{0BC7D256-605F-4CFF-B35B-8D2CA454469A}"/>
    <cellStyle name="Input 67 7" xfId="6922" xr:uid="{9277A919-7A02-4DC2-986E-8A6CB8D8A12B}"/>
    <cellStyle name="Input 67 8" xfId="9741" xr:uid="{6A8C9AF2-0C02-4524-9685-1B50BEBBD543}"/>
    <cellStyle name="Input 67 9" xfId="8982" xr:uid="{0947FCA9-EC43-4A54-ADC1-23F8B336F086}"/>
    <cellStyle name="Input 68" xfId="1398" xr:uid="{00000000-0005-0000-0000-0000E90B0000}"/>
    <cellStyle name="Input 68 10" xfId="12385" xr:uid="{76BE631E-7EE4-4A06-BD63-5A27763F3977}"/>
    <cellStyle name="Input 68 2" xfId="2979" xr:uid="{00000000-0005-0000-0000-0000EA0B0000}"/>
    <cellStyle name="Input 68 2 2" xfId="4663" xr:uid="{00000000-0005-0000-0000-0000EB0B0000}"/>
    <cellStyle name="Input 68 2 2 2" xfId="8806" xr:uid="{44BBFD49-AE85-491A-B2FE-8A02159E0A8C}"/>
    <cellStyle name="Input 68 2 2 2 2" xfId="8256" xr:uid="{1E9FA218-E18F-4E1F-B5D7-8C1B561021D4}"/>
    <cellStyle name="Input 68 2 2 2 3" xfId="10311" xr:uid="{B28A3F17-11B0-48BB-BA76-6E6603DB5621}"/>
    <cellStyle name="Input 68 2 2 3" xfId="8136" xr:uid="{CA716359-A790-43B4-B44B-CBC1989A3412}"/>
    <cellStyle name="Input 68 2 2 4" xfId="7152" xr:uid="{8F8DAE22-241A-469F-AF67-4476DF7FAD91}"/>
    <cellStyle name="Input 68 2 2 5" xfId="9509" xr:uid="{3193C0B9-F8C7-4A68-BAD9-4E820B6A2FF0}"/>
    <cellStyle name="Input 68 2 3" xfId="4443" xr:uid="{00000000-0005-0000-0000-0000EC0B0000}"/>
    <cellStyle name="Input 68 2 3 2" xfId="5759" xr:uid="{AE9110B2-0CA6-40CD-9A40-1067231284AE}"/>
    <cellStyle name="Input 68 2 3 3" xfId="9917" xr:uid="{E31FE7CD-94CA-4AA8-BF00-E74B9124BA54}"/>
    <cellStyle name="Input 68 2 4" xfId="5554" xr:uid="{F4742D23-7378-47C0-892F-DB1083DE565C}"/>
    <cellStyle name="Input 68 2 5" xfId="6863" xr:uid="{794F90EF-D76D-4D14-A5C1-1EFFB8317E16}"/>
    <cellStyle name="Input 68 2 6" xfId="9364" xr:uid="{7B653FC0-9373-4C33-BE5C-B3935F8C0A5C}"/>
    <cellStyle name="Input 68 2 7" xfId="9168" xr:uid="{03838FA8-027C-4DCD-91A3-FB31312199E9}"/>
    <cellStyle name="Input 68 2 8" xfId="12386" xr:uid="{7258C484-27DF-4BF6-8462-5ECD536E93A8}"/>
    <cellStyle name="Input 68 3" xfId="4274" xr:uid="{00000000-0005-0000-0000-0000ED0B0000}"/>
    <cellStyle name="Input 68 3 2" xfId="8577" xr:uid="{E190B498-ACB0-41D0-988F-BE5513E32A99}"/>
    <cellStyle name="Input 68 3 2 2" xfId="7711" xr:uid="{BD2BD494-F209-4358-8629-3BC1A2FCAB48}"/>
    <cellStyle name="Input 68 3 2 3" xfId="10088" xr:uid="{8442B19D-1A85-407B-AC78-72CFBA4282BE}"/>
    <cellStyle name="Input 68 3 3" xfId="7904" xr:uid="{707B1FA2-5425-4418-AEA2-517F208CF60E}"/>
    <cellStyle name="Input 68 3 4" xfId="7098" xr:uid="{BABBE2E5-88E2-4A56-BDB0-DA7441A2AF88}"/>
    <cellStyle name="Input 68 3 5" xfId="5631" xr:uid="{FF750BF0-8AFC-400D-8D0A-801F37AAF54A}"/>
    <cellStyle name="Input 68 3 6" xfId="9834" xr:uid="{75A837E1-7E1E-4007-AC90-1F7D2511EE53}"/>
    <cellStyle name="Input 68 3 7" xfId="6463" xr:uid="{978BD5B9-AB9D-43BA-8438-7D35EAA34D23}"/>
    <cellStyle name="Input 68 4" xfId="4715" xr:uid="{00000000-0005-0000-0000-0000EE0B0000}"/>
    <cellStyle name="Input 68 4 2" xfId="6234" xr:uid="{8BA5E376-049B-41A9-8AD5-C465C7521ACD}"/>
    <cellStyle name="Input 68 4 3" xfId="9220" xr:uid="{920C34A6-8E82-4135-A85E-8D8DE4B9F2B9}"/>
    <cellStyle name="Input 68 5" xfId="4948" xr:uid="{00000000-0005-0000-0000-0000EF0B0000}"/>
    <cellStyle name="Input 68 6" xfId="7413" xr:uid="{88D7D10A-A4CD-424A-8B1D-F5CB8BC9AE57}"/>
    <cellStyle name="Input 68 7" xfId="9133" xr:uid="{41AF7567-36A9-4480-8762-67B580448CE3}"/>
    <cellStyle name="Input 68 8" xfId="8984" xr:uid="{D01BF624-7493-4310-B23E-25D523D82904}"/>
    <cellStyle name="Input 68 9" xfId="9814" xr:uid="{130F6B6F-A0B6-415E-A35B-B36F87E257E4}"/>
    <cellStyle name="Input 69" xfId="1399" xr:uid="{00000000-0005-0000-0000-0000F00B0000}"/>
    <cellStyle name="Input 69 10" xfId="12387" xr:uid="{DB45ED51-0134-4E85-B6FE-4F5D0A99C9A7}"/>
    <cellStyle name="Input 69 2" xfId="2980" xr:uid="{00000000-0005-0000-0000-0000F10B0000}"/>
    <cellStyle name="Input 69 2 2" xfId="4664" xr:uid="{00000000-0005-0000-0000-0000F20B0000}"/>
    <cellStyle name="Input 69 2 2 2" xfId="8807" xr:uid="{79C45733-6DF7-484B-BD11-408BB4FF48F8}"/>
    <cellStyle name="Input 69 2 2 2 2" xfId="6359" xr:uid="{0D6213E6-BDD7-4C2C-B709-FA1AE65B9597}"/>
    <cellStyle name="Input 69 2 2 2 3" xfId="10312" xr:uid="{5E44AE4A-5B2E-4D55-8684-25DD6FBBA367}"/>
    <cellStyle name="Input 69 2 2 3" xfId="8137" xr:uid="{690B29E1-3D3A-401D-9E2A-637490F21E83}"/>
    <cellStyle name="Input 69 2 2 4" xfId="5711" xr:uid="{13918974-AC79-4496-B0D2-41FF9D3DE6F3}"/>
    <cellStyle name="Input 69 2 2 5" xfId="7263" xr:uid="{F0FAD10C-3F6D-4008-BCBB-BB85F7C4E366}"/>
    <cellStyle name="Input 69 2 3" xfId="4043" xr:uid="{00000000-0005-0000-0000-0000F30B0000}"/>
    <cellStyle name="Input 69 2 3 2" xfId="6280" xr:uid="{BC13053E-7A55-4C66-89A7-C87478AE8D3B}"/>
    <cellStyle name="Input 69 2 3 3" xfId="9918" xr:uid="{1BD8CFA7-800E-4FB7-964C-6B88814C7946}"/>
    <cellStyle name="Input 69 2 4" xfId="5555" xr:uid="{01B9B989-EB43-440E-A056-B47E5A0C2576}"/>
    <cellStyle name="Input 69 2 5" xfId="9092" xr:uid="{1BEA5AF0-BF80-46B4-B503-BEA589E0F19C}"/>
    <cellStyle name="Input 69 2 6" xfId="7056" xr:uid="{2B2BAD17-84C9-492D-9B4C-9743F033C2B0}"/>
    <cellStyle name="Input 69 2 7" xfId="5849" xr:uid="{5BAF1AEC-B461-4F25-B5B2-0E313DA3DB59}"/>
    <cellStyle name="Input 69 2 8" xfId="12388" xr:uid="{6CC5778C-B168-4179-B109-5BD318366E0F}"/>
    <cellStyle name="Input 69 3" xfId="4275" xr:uid="{00000000-0005-0000-0000-0000F40B0000}"/>
    <cellStyle name="Input 69 3 2" xfId="8578" xr:uid="{A2910554-82EF-40C0-B63C-8689DA71ABD9}"/>
    <cellStyle name="Input 69 3 2 2" xfId="6303" xr:uid="{5D643F6F-DF6A-49B6-A91C-5D67C4E732C3}"/>
    <cellStyle name="Input 69 3 2 3" xfId="10089" xr:uid="{B85E31F2-E73E-44CA-835D-BD7659E70F7B}"/>
    <cellStyle name="Input 69 3 3" xfId="7905" xr:uid="{740872B6-9B63-4133-BCE9-E58EFE9CF34F}"/>
    <cellStyle name="Input 69 3 4" xfId="6496" xr:uid="{2696DF49-C8F5-4C67-90AF-C56A49C4D678}"/>
    <cellStyle name="Input 69 3 5" xfId="6957" xr:uid="{939AED32-9C15-4B6D-96E5-BA25A4F011EF}"/>
    <cellStyle name="Input 69 3 6" xfId="9727" xr:uid="{6100BC3D-3B56-48B5-8CC1-AD122E5A8C3F}"/>
    <cellStyle name="Input 69 3 7" xfId="5767" xr:uid="{A033CF00-9AC5-410E-B03B-A3B0F0A54AFD}"/>
    <cellStyle name="Input 69 4" xfId="4714" xr:uid="{00000000-0005-0000-0000-0000F50B0000}"/>
    <cellStyle name="Input 69 4 2" xfId="7611" xr:uid="{29CAA6B5-0C00-493B-B5A8-E9AE5A63FAA7}"/>
    <cellStyle name="Input 69 4 3" xfId="9587" xr:uid="{9E380943-7DF8-4EC3-B4D1-8F6A4A3F8AE8}"/>
    <cellStyle name="Input 69 5" xfId="4949" xr:uid="{00000000-0005-0000-0000-0000F60B0000}"/>
    <cellStyle name="Input 69 6" xfId="8324" xr:uid="{C69E8C09-1194-492A-894C-FF8666CA8EFD}"/>
    <cellStyle name="Input 69 7" xfId="6642" xr:uid="{F1D2999A-CDE3-4EA0-A7A9-FE0F664DA0D2}"/>
    <cellStyle name="Input 69 8" xfId="5616" xr:uid="{76A9268D-6DE3-4C99-BB9C-D9B8F147039A}"/>
    <cellStyle name="Input 69 9" xfId="7732" xr:uid="{AB2CE5C2-8A3F-44FC-8847-2CF08CA784B3}"/>
    <cellStyle name="Input 7" xfId="1400" xr:uid="{00000000-0005-0000-0000-0000F70B0000}"/>
    <cellStyle name="Input 7 10" xfId="12389" xr:uid="{7607A4C0-E84B-43EF-9E05-3332EEEE5872}"/>
    <cellStyle name="Input 7 2" xfId="2981" xr:uid="{00000000-0005-0000-0000-0000F80B0000}"/>
    <cellStyle name="Input 7 2 2" xfId="4665" xr:uid="{00000000-0005-0000-0000-0000F90B0000}"/>
    <cellStyle name="Input 7 2 2 2" xfId="8808" xr:uid="{E52E5EFD-49A1-4104-9C80-1B8FC01A20CD}"/>
    <cellStyle name="Input 7 2 2 2 2" xfId="7296" xr:uid="{9CAC3228-A511-4C26-A5DE-62101F13D409}"/>
    <cellStyle name="Input 7 2 2 2 3" xfId="10313" xr:uid="{69D81EE2-153A-4DFE-93A1-619962BBD252}"/>
    <cellStyle name="Input 7 2 2 3" xfId="8138" xr:uid="{71E8FCEB-BEF5-4E45-96AA-1F6B3B430AE0}"/>
    <cellStyle name="Input 7 2 2 4" xfId="6194" xr:uid="{581AD897-32F6-4CAC-8B97-6E083BCC4587}"/>
    <cellStyle name="Input 7 2 2 5" xfId="9341" xr:uid="{C62883E6-E673-48B5-B668-A4F8022193CD}"/>
    <cellStyle name="Input 7 2 3" xfId="4442" xr:uid="{00000000-0005-0000-0000-0000FA0B0000}"/>
    <cellStyle name="Input 7 2 3 2" xfId="6578" xr:uid="{F28EF6DC-C95D-42C8-81B9-C7EA91A04D2F}"/>
    <cellStyle name="Input 7 2 3 3" xfId="9919" xr:uid="{F8EBD990-76DB-4BD5-8429-8AF789BA77AC}"/>
    <cellStyle name="Input 7 2 4" xfId="5556" xr:uid="{8369EDB3-5A1D-439E-A016-B80515D437E0}"/>
    <cellStyle name="Input 7 2 5" xfId="5896" xr:uid="{05963B95-8F7C-4209-8761-D7A882998993}"/>
    <cellStyle name="Input 7 2 6" xfId="6063" xr:uid="{5C1E1952-483C-4896-B607-233976CF0E4C}"/>
    <cellStyle name="Input 7 2 7" xfId="6387" xr:uid="{6D9EEABA-394E-4E7E-B7F3-611D0E86C83C}"/>
    <cellStyle name="Input 7 2 8" xfId="12390" xr:uid="{0CE132CF-92CC-410F-B77C-7DEE15A3BCB6}"/>
    <cellStyle name="Input 7 3" xfId="4276" xr:uid="{00000000-0005-0000-0000-0000FB0B0000}"/>
    <cellStyle name="Input 7 3 2" xfId="8579" xr:uid="{AF3F15E7-0740-43D9-825A-BD25E09DDD44}"/>
    <cellStyle name="Input 7 3 2 2" xfId="5782" xr:uid="{66FB74B5-C3A9-453B-B6DD-BB449BAA91EB}"/>
    <cellStyle name="Input 7 3 2 3" xfId="10090" xr:uid="{8C3641E6-75E7-4FFF-9652-165226EA0536}"/>
    <cellStyle name="Input 7 3 3" xfId="7906" xr:uid="{F977AF5B-3CAA-40E5-B80A-8A9195C72CAE}"/>
    <cellStyle name="Input 7 3 4" xfId="6140" xr:uid="{1949F6E6-C1D1-45E1-B532-D4919536D703}"/>
    <cellStyle name="Input 7 3 5" xfId="8864" xr:uid="{3067F7DD-FFD4-4EC9-9D82-9BD52D84C99A}"/>
    <cellStyle name="Input 7 3 6" xfId="7246" xr:uid="{B9297871-C6C6-4E02-AE0D-960D5D9F81CF}"/>
    <cellStyle name="Input 7 3 7" xfId="8278" xr:uid="{DC152B7B-507D-47FB-B886-7EA94D66E0B2}"/>
    <cellStyle name="Input 7 4" xfId="4318" xr:uid="{00000000-0005-0000-0000-0000FC0B0000}"/>
    <cellStyle name="Input 7 4 2" xfId="7193" xr:uid="{A493C4CF-C9BA-4816-A000-E47A26D6D3B2}"/>
    <cellStyle name="Input 7 4 3" xfId="7394" xr:uid="{BA2201D0-4149-4680-8BA1-22834AC92FA7}"/>
    <cellStyle name="Input 7 5" xfId="4950" xr:uid="{00000000-0005-0000-0000-0000FD0B0000}"/>
    <cellStyle name="Input 7 6" xfId="8881" xr:uid="{6AE08637-E0A7-4890-AFD1-B2296385604A}"/>
    <cellStyle name="Input 7 7" xfId="7385" xr:uid="{4F37DE96-3AEC-4B1D-81CB-97F2C6E0A175}"/>
    <cellStyle name="Input 7 8" xfId="6039" xr:uid="{2707C53C-4C77-4715-9A3A-1D89725C5C3C}"/>
    <cellStyle name="Input 7 9" xfId="8929" xr:uid="{BE0B2098-A8D7-4318-9C47-B7BB1313E8DC}"/>
    <cellStyle name="Input 70" xfId="1401" xr:uid="{00000000-0005-0000-0000-0000FE0B0000}"/>
    <cellStyle name="Input 70 10" xfId="12391" xr:uid="{A479E8EF-66BE-405F-AF9E-6061F540406F}"/>
    <cellStyle name="Input 70 2" xfId="2982" xr:uid="{00000000-0005-0000-0000-0000FF0B0000}"/>
    <cellStyle name="Input 70 2 2" xfId="4666" xr:uid="{00000000-0005-0000-0000-0000000C0000}"/>
    <cellStyle name="Input 70 2 2 2" xfId="8809" xr:uid="{EFCBEE31-E10F-4D6F-A30F-10A21D63396C}"/>
    <cellStyle name="Input 70 2 2 2 2" xfId="8377" xr:uid="{ADFE2E8D-EECB-4287-8F91-F364866AA2ED}"/>
    <cellStyle name="Input 70 2 2 2 3" xfId="10314" xr:uid="{92619A8E-AF48-44D6-BCC7-811A785FE9D2}"/>
    <cellStyle name="Input 70 2 2 3" xfId="8139" xr:uid="{E2694C99-B789-4442-882A-D4EA2599576E}"/>
    <cellStyle name="Input 70 2 2 4" xfId="6538" xr:uid="{EF178136-F0C4-45CA-8A87-B524FAA0A261}"/>
    <cellStyle name="Input 70 2 2 5" xfId="9711" xr:uid="{517F2FC8-8C3C-480A-BD18-2AF0423CC575}"/>
    <cellStyle name="Input 70 2 3" xfId="4042" xr:uid="{00000000-0005-0000-0000-0000010C0000}"/>
    <cellStyle name="Input 70 2 3 2" xfId="7238" xr:uid="{BEFD227B-E156-4536-8D8D-8FB8B855E33D}"/>
    <cellStyle name="Input 70 2 3 3" xfId="9920" xr:uid="{A8C38460-AD51-4157-99F3-128DB9A9BBDE}"/>
    <cellStyle name="Input 70 2 4" xfId="5557" xr:uid="{273CBA25-1901-4EC3-AC32-10A3EE49C235}"/>
    <cellStyle name="Input 70 2 5" xfId="8913" xr:uid="{23B123B2-67B3-4E82-854A-5C7919D9A0F1}"/>
    <cellStyle name="Input 70 2 6" xfId="7487" xr:uid="{9E446EBE-0421-4E99-A9A7-71F82DD1089E}"/>
    <cellStyle name="Input 70 2 7" xfId="9618" xr:uid="{04CCD52B-0A9C-45B0-A067-3276B3505AA8}"/>
    <cellStyle name="Input 70 2 8" xfId="12392" xr:uid="{FE68F661-897F-4B9B-9EEC-98CD1714249C}"/>
    <cellStyle name="Input 70 3" xfId="4277" xr:uid="{00000000-0005-0000-0000-0000020C0000}"/>
    <cellStyle name="Input 70 3 2" xfId="8580" xr:uid="{C1FD34BA-C520-45B2-BF9F-B29652EBB2D6}"/>
    <cellStyle name="Input 70 3 2 2" xfId="8212" xr:uid="{12B1847F-EE3A-4D73-A1CE-DF892472C3E4}"/>
    <cellStyle name="Input 70 3 2 3" xfId="10091" xr:uid="{661AC28D-93F8-46D0-BB59-0E55EFF756AE}"/>
    <cellStyle name="Input 70 3 3" xfId="7907" xr:uid="{6742FAD4-00FA-469B-8D0F-430CE12C86F0}"/>
    <cellStyle name="Input 70 3 4" xfId="7517" xr:uid="{415BB807-E30A-4641-9113-AC7C60782D7C}"/>
    <cellStyle name="Input 70 3 5" xfId="9246" xr:uid="{9189E8FD-ECB8-4D1A-924F-AC98F652A2A1}"/>
    <cellStyle name="Input 70 3 6" xfId="8975" xr:uid="{F50E10AD-D9A4-4B5A-AAC9-C4D81F22DD26}"/>
    <cellStyle name="Input 70 3 7" xfId="9695" xr:uid="{AD7B007F-2B3E-455C-AD40-0F81F8CC6D84}"/>
    <cellStyle name="Input 70 4" xfId="3986" xr:uid="{00000000-0005-0000-0000-0000030C0000}"/>
    <cellStyle name="Input 70 4 2" xfId="7612" xr:uid="{C8079BCF-DA15-49C3-9186-E0B81DD12317}"/>
    <cellStyle name="Input 70 4 3" xfId="7261" xr:uid="{6ABECC90-65A0-479F-A118-0BE3EAC3001A}"/>
    <cellStyle name="Input 70 5" xfId="4951" xr:uid="{00000000-0005-0000-0000-0000040C0000}"/>
    <cellStyle name="Input 70 6" xfId="6047" xr:uid="{6A1F7A00-EF11-4107-89A0-5E2F2A1073F4}"/>
    <cellStyle name="Input 70 7" xfId="8989" xr:uid="{260CAA85-762F-4E2D-BBAF-D2E951BAFBB8}"/>
    <cellStyle name="Input 70 8" xfId="8293" xr:uid="{447FFB88-D868-4008-89CF-601304464BC5}"/>
    <cellStyle name="Input 70 9" xfId="7065" xr:uid="{022D451F-87A8-4739-B083-AFAC3F1BB433}"/>
    <cellStyle name="Input 71" xfId="1402" xr:uid="{00000000-0005-0000-0000-0000050C0000}"/>
    <cellStyle name="Input 71 10" xfId="12393" xr:uid="{D76C801E-FA00-4279-A603-79028D1A3695}"/>
    <cellStyle name="Input 71 2" xfId="2983" xr:uid="{00000000-0005-0000-0000-0000060C0000}"/>
    <cellStyle name="Input 71 2 2" xfId="4667" xr:uid="{00000000-0005-0000-0000-0000070C0000}"/>
    <cellStyle name="Input 71 2 2 2" xfId="8810" xr:uid="{919E400D-8C9B-480D-960B-CFDC61D30F38}"/>
    <cellStyle name="Input 71 2 2 2 2" xfId="8257" xr:uid="{55B8ED32-D169-4F4F-9D62-86BB647F04E4}"/>
    <cellStyle name="Input 71 2 2 2 3" xfId="10315" xr:uid="{A69083EF-33B2-4CD4-8C05-C606CD00ACD6}"/>
    <cellStyle name="Input 71 2 2 3" xfId="8140" xr:uid="{D91DC511-DB17-47F0-A008-515B631EB723}"/>
    <cellStyle name="Input 71 2 2 4" xfId="7153" xr:uid="{D94CF56E-9AC9-4BFC-80F7-20F86F6171CB}"/>
    <cellStyle name="Input 71 2 2 5" xfId="7431" xr:uid="{1248B337-A1D1-46FB-9689-5C322E030465}"/>
    <cellStyle name="Input 71 2 3" xfId="4441" xr:uid="{00000000-0005-0000-0000-0000080C0000}"/>
    <cellStyle name="Input 71 2 3 2" xfId="7669" xr:uid="{9A7C15AF-B16E-43B5-876B-3FD329DC0C23}"/>
    <cellStyle name="Input 71 2 3 3" xfId="9921" xr:uid="{3AA944A1-7FC2-4873-9B31-31A67794AD0C}"/>
    <cellStyle name="Input 71 2 4" xfId="5558" xr:uid="{EDDA382D-6475-489E-915E-41F7F93FD0DA}"/>
    <cellStyle name="Input 71 2 5" xfId="6653" xr:uid="{E46C0A9B-1590-4D01-8179-A6E513063B96}"/>
    <cellStyle name="Input 71 2 6" xfId="6674" xr:uid="{1325412B-80CD-4611-A1AD-661658CF481A}"/>
    <cellStyle name="Input 71 2 7" xfId="7052" xr:uid="{1E11204C-F991-4315-8B41-D07E5FBB12E5}"/>
    <cellStyle name="Input 71 2 8" xfId="12394" xr:uid="{C95FA39C-344C-473A-90DA-E93C36422D93}"/>
    <cellStyle name="Input 71 3" xfId="4278" xr:uid="{00000000-0005-0000-0000-0000090C0000}"/>
    <cellStyle name="Input 71 3 2" xfId="8581" xr:uid="{35C90A79-9517-43DD-8E4F-C5177781DA42}"/>
    <cellStyle name="Input 71 3 2 2" xfId="6601" xr:uid="{8F74FE40-C0F4-4430-BB2C-F9D91C2E05C0}"/>
    <cellStyle name="Input 71 3 2 3" xfId="10092" xr:uid="{845555B5-8772-4819-AADC-853DB42D3BC0}"/>
    <cellStyle name="Input 71 3 3" xfId="7908" xr:uid="{156C8B03-16E6-49B0-BA73-49B7215F0D29}"/>
    <cellStyle name="Input 71 3 4" xfId="7099" xr:uid="{B5CF6711-C277-4B6A-BCC7-DE1AA0F42ADB}"/>
    <cellStyle name="Input 71 3 5" xfId="9247" xr:uid="{FDDF9DEF-A7A1-456E-8C6D-BE412D758179}"/>
    <cellStyle name="Input 71 3 6" xfId="5912" xr:uid="{94C289B1-95A1-41E6-A932-9193205587CD}"/>
    <cellStyle name="Input 71 3 7" xfId="9079" xr:uid="{9A42972A-3D80-43C3-8A0A-5A4DC091EA80}"/>
    <cellStyle name="Input 71 4" xfId="4713" xr:uid="{00000000-0005-0000-0000-00000A0C0000}"/>
    <cellStyle name="Input 71 4 2" xfId="6235" xr:uid="{BD7ABF51-06B2-4BB5-97A1-3D6AF97549E9}"/>
    <cellStyle name="Input 71 4 3" xfId="9626" xr:uid="{AA69C79D-9929-46CB-96DB-FFB5870A9FA4}"/>
    <cellStyle name="Input 71 5" xfId="4952" xr:uid="{00000000-0005-0000-0000-00000B0C0000}"/>
    <cellStyle name="Input 71 6" xfId="6444" xr:uid="{434479AE-1148-4677-B74E-F18E5A443868}"/>
    <cellStyle name="Input 71 7" xfId="5674" xr:uid="{2E4FBFE6-AA0D-4559-A891-784476412D6E}"/>
    <cellStyle name="Input 71 8" xfId="6031" xr:uid="{12F9D2B7-A2C9-4731-AA20-1C3F5C1A051F}"/>
    <cellStyle name="Input 71 9" xfId="5955" xr:uid="{17FADE38-4A4F-4C75-A936-CB4995832D81}"/>
    <cellStyle name="Input 72" xfId="1403" xr:uid="{00000000-0005-0000-0000-00000C0C0000}"/>
    <cellStyle name="Input 72 10" xfId="12395" xr:uid="{5B86CB00-7DDB-45AF-815B-D08E6AFF9CDE}"/>
    <cellStyle name="Input 72 2" xfId="2984" xr:uid="{00000000-0005-0000-0000-00000D0C0000}"/>
    <cellStyle name="Input 72 2 2" xfId="4668" xr:uid="{00000000-0005-0000-0000-00000E0C0000}"/>
    <cellStyle name="Input 72 2 2 2" xfId="8811" xr:uid="{0A25702D-2FAE-4914-A657-7C9D9BCC8837}"/>
    <cellStyle name="Input 72 2 2 2 2" xfId="6360" xr:uid="{A0521223-8445-46F7-9A2D-568FE047726E}"/>
    <cellStyle name="Input 72 2 2 2 3" xfId="10316" xr:uid="{FF6BB410-9159-4964-A6BF-EB7CFB0AE8B8}"/>
    <cellStyle name="Input 72 2 2 3" xfId="8141" xr:uid="{9EA63BC8-0BA3-46E1-A795-4E47093EFCBF}"/>
    <cellStyle name="Input 72 2 2 4" xfId="7571" xr:uid="{BE93A2C8-686E-469A-B1EE-82156974D74E}"/>
    <cellStyle name="Input 72 2 2 5" xfId="8309" xr:uid="{D3AA5D93-B6EB-4BE3-9680-1CD84E9B48A7}"/>
    <cellStyle name="Input 72 2 3" xfId="4041" xr:uid="{00000000-0005-0000-0000-00000F0C0000}"/>
    <cellStyle name="Input 72 2 3 2" xfId="6281" xr:uid="{4C3D3B2A-89A7-43DA-BAAB-90E93CF74BFF}"/>
    <cellStyle name="Input 72 2 3 3" xfId="9922" xr:uid="{C26FB5F1-AB89-457B-99CA-60A85DCE5787}"/>
    <cellStyle name="Input 72 2 4" xfId="5559" xr:uid="{EABEFF76-02DF-4C06-98AF-5C5C5B340CDF}"/>
    <cellStyle name="Input 72 2 5" xfId="6438" xr:uid="{83A4642B-8552-4BB8-A808-5204B7375685}"/>
    <cellStyle name="Input 72 2 6" xfId="5836" xr:uid="{DFC013DB-EDA4-4464-9187-9D34C2931AEF}"/>
    <cellStyle name="Input 72 2 7" xfId="9432" xr:uid="{B305B527-6A73-4F5C-85DC-A81A808C5EA7}"/>
    <cellStyle name="Input 72 2 8" xfId="12396" xr:uid="{07D1A7FB-C7A1-4ACB-98C5-62FE64F3D640}"/>
    <cellStyle name="Input 72 3" xfId="4279" xr:uid="{00000000-0005-0000-0000-0000100C0000}"/>
    <cellStyle name="Input 72 3 2" xfId="8582" xr:uid="{1D714472-75B6-4941-AF86-87B7FB933A1E}"/>
    <cellStyle name="Input 72 3 2 2" xfId="6304" xr:uid="{EAB89BFF-24D6-41C8-B007-032E5CFD9FF2}"/>
    <cellStyle name="Input 72 3 2 3" xfId="10093" xr:uid="{B09D6C11-DA30-4C31-8724-872A3C2F0F1E}"/>
    <cellStyle name="Input 72 3 3" xfId="7909" xr:uid="{FC92AF96-028A-4217-BAA1-678515165B1B}"/>
    <cellStyle name="Input 72 3 4" xfId="7518" xr:uid="{BBDE845A-E313-428D-93ED-F5825F323C47}"/>
    <cellStyle name="Input 72 3 5" xfId="9248" xr:uid="{162ABEE4-CB8F-41BF-9E53-F39EBC628165}"/>
    <cellStyle name="Input 72 3 6" xfId="8926" xr:uid="{29B1CEB6-2A55-4B66-9CE1-1D7DA8DC0236}"/>
    <cellStyle name="Input 72 3 7" xfId="9634" xr:uid="{AE3DBD37-B7D5-40DE-82F3-8608F106CAC2}"/>
    <cellStyle name="Input 72 4" xfId="4712" xr:uid="{00000000-0005-0000-0000-0000110C0000}"/>
    <cellStyle name="Input 72 4 2" xfId="5732" xr:uid="{E990E70B-CE0D-4080-8562-B4A70B57BE57}"/>
    <cellStyle name="Input 72 4 3" xfId="5597" xr:uid="{A4C2CA28-A356-4709-B50E-9A9498831497}"/>
    <cellStyle name="Input 72 5" xfId="4953" xr:uid="{00000000-0005-0000-0000-0000120C0000}"/>
    <cellStyle name="Input 72 6" xfId="5979" xr:uid="{13127C87-221C-433D-B949-33F67B27E416}"/>
    <cellStyle name="Input 72 7" xfId="5886" xr:uid="{53CD03F9-7435-4A72-8730-E9625909C6AF}"/>
    <cellStyle name="Input 72 8" xfId="9744" xr:uid="{9FC0887A-6E75-4C88-96D7-98C3D4792B71}"/>
    <cellStyle name="Input 72 9" xfId="7265" xr:uid="{55FDFBCC-28DE-4BEC-8852-FCD6F387BDFC}"/>
    <cellStyle name="Input 73" xfId="1404" xr:uid="{00000000-0005-0000-0000-0000130C0000}"/>
    <cellStyle name="Input 73 10" xfId="12397" xr:uid="{18219A11-7557-4596-9C4A-66CF339C1044}"/>
    <cellStyle name="Input 73 2" xfId="2985" xr:uid="{00000000-0005-0000-0000-0000140C0000}"/>
    <cellStyle name="Input 73 2 2" xfId="4669" xr:uid="{00000000-0005-0000-0000-0000150C0000}"/>
    <cellStyle name="Input 73 2 2 2" xfId="8812" xr:uid="{926568D8-94AC-49D3-B3FD-364D778CFFDF}"/>
    <cellStyle name="Input 73 2 2 2 2" xfId="7297" xr:uid="{FEF85D89-3DAB-4654-B34C-AC1FAC478F58}"/>
    <cellStyle name="Input 73 2 2 2 3" xfId="10317" xr:uid="{2E64AFF9-BF22-468C-AAA5-3E0AB444A6E4}"/>
    <cellStyle name="Input 73 2 2 3" xfId="8142" xr:uid="{4461A391-360B-46D5-A3D2-DA6046973C19}"/>
    <cellStyle name="Input 73 2 2 4" xfId="6195" xr:uid="{A7C87FC7-8356-4924-940F-9CEC3F3B9682}"/>
    <cellStyle name="Input 73 2 2 5" xfId="8993" xr:uid="{90E10D4B-E9E9-4B52-86BD-915A6D85C5B6}"/>
    <cellStyle name="Input 73 2 3" xfId="4440" xr:uid="{00000000-0005-0000-0000-0000160C0000}"/>
    <cellStyle name="Input 73 2 3 2" xfId="7670" xr:uid="{BDBACF04-F87D-43E7-95D4-845A801624C9}"/>
    <cellStyle name="Input 73 2 3 3" xfId="9923" xr:uid="{4223A3CA-91B9-411A-A813-41425DF9F181}"/>
    <cellStyle name="Input 73 2 4" xfId="5560" xr:uid="{CE73EAF1-DF3C-4865-B5F8-E512B4E9FABD}"/>
    <cellStyle name="Input 73 2 5" xfId="8403" xr:uid="{FD39980B-54CE-4A7C-98C3-81C3624EB1D9}"/>
    <cellStyle name="Input 73 2 6" xfId="6793" xr:uid="{32812C15-D081-4B4C-B4F2-5AB3595F1466}"/>
    <cellStyle name="Input 73 2 7" xfId="6042" xr:uid="{33C3073C-B8A2-48B2-9B86-BCE68C2BA19A}"/>
    <cellStyle name="Input 73 2 8" xfId="12398" xr:uid="{0EA16730-DFA9-47D1-B605-60D9BC396818}"/>
    <cellStyle name="Input 73 3" xfId="4280" xr:uid="{00000000-0005-0000-0000-0000170C0000}"/>
    <cellStyle name="Input 73 3 2" xfId="8583" xr:uid="{0596D457-7D63-4393-BE76-82C7540F0019}"/>
    <cellStyle name="Input 73 3 2 2" xfId="7712" xr:uid="{41FBCDC3-FEBE-45A1-923E-C8A37DDB7DAE}"/>
    <cellStyle name="Input 73 3 2 3" xfId="10094" xr:uid="{6600EB55-240A-4F60-95A4-1682C6467976}"/>
    <cellStyle name="Input 73 3 3" xfId="7910" xr:uid="{EC6DB9E6-63A7-4437-9568-F2F1783BD4CC}"/>
    <cellStyle name="Input 73 3 4" xfId="6141" xr:uid="{72DDF468-4F27-492C-AAAC-CCE9DCC64078}"/>
    <cellStyle name="Input 73 3 5" xfId="9249" xr:uid="{D999C448-022E-4FF3-8F65-AA9003D57785}"/>
    <cellStyle name="Input 73 3 6" xfId="9399" xr:uid="{75D42B4A-D8B4-4CA5-8BE0-B73BC05074A1}"/>
    <cellStyle name="Input 73 3 7" xfId="9668" xr:uid="{447FFD48-7A94-4EA3-AB81-625460641DDC}"/>
    <cellStyle name="Input 73 4" xfId="4317" xr:uid="{00000000-0005-0000-0000-0000180C0000}"/>
    <cellStyle name="Input 73 4 2" xfId="7194" xr:uid="{71802C92-D5D7-4BD9-9862-9CC6B0991580}"/>
    <cellStyle name="Input 73 4 3" xfId="8890" xr:uid="{3AA71F99-FE68-46D7-82D7-C25E4BB62ACF}"/>
    <cellStyle name="Input 73 5" xfId="4954" xr:uid="{00000000-0005-0000-0000-0000190C0000}"/>
    <cellStyle name="Input 73 6" xfId="9244" xr:uid="{C52D5165-DF37-4C63-AC53-1F943C9CA45F}"/>
    <cellStyle name="Input 73 7" xfId="8919" xr:uid="{69E7BFA7-6705-4634-A1CB-F01A6D1371CE}"/>
    <cellStyle name="Input 73 8" xfId="9055" xr:uid="{81D2D235-AA2D-499F-9F77-FDCEF69AE4BC}"/>
    <cellStyle name="Input 73 9" xfId="6033" xr:uid="{E196E8F3-31D0-49CD-84F4-D31673F40ACE}"/>
    <cellStyle name="Input 74" xfId="1405" xr:uid="{00000000-0005-0000-0000-00001A0C0000}"/>
    <cellStyle name="Input 74 10" xfId="12399" xr:uid="{252F0071-B120-4D29-B50D-F3BFA40C6DEB}"/>
    <cellStyle name="Input 74 2" xfId="2986" xr:uid="{00000000-0005-0000-0000-00001B0C0000}"/>
    <cellStyle name="Input 74 2 2" xfId="4670" xr:uid="{00000000-0005-0000-0000-00001C0C0000}"/>
    <cellStyle name="Input 74 2 2 2" xfId="8813" xr:uid="{C47CB111-8471-4932-93F9-099317F3B4D3}"/>
    <cellStyle name="Input 74 2 2 2 2" xfId="8378" xr:uid="{FD3388BF-09B9-421F-9BB1-EEAC363AFB8E}"/>
    <cellStyle name="Input 74 2 2 2 3" xfId="10318" xr:uid="{F74A626B-104F-4EA2-AA41-15FCC07D94C3}"/>
    <cellStyle name="Input 74 2 2 3" xfId="8143" xr:uid="{7165E109-C1F1-4A22-B6FE-32F0DD93E689}"/>
    <cellStyle name="Input 74 2 2 4" xfId="7572" xr:uid="{73F04ADA-25DE-45C7-A67A-161F4F171E9A}"/>
    <cellStyle name="Input 74 2 2 5" xfId="6940" xr:uid="{D3658893-13C4-40BB-9CC3-BC8CE14AA595}"/>
    <cellStyle name="Input 74 2 3" xfId="4040" xr:uid="{00000000-0005-0000-0000-00001D0C0000}"/>
    <cellStyle name="Input 74 2 3 2" xfId="7239" xr:uid="{EA866A4F-B0C0-42EB-AD46-2819C8B9CB50}"/>
    <cellStyle name="Input 74 2 3 3" xfId="9924" xr:uid="{965BB329-9F04-47AE-8DA9-38FAA75DD6D0}"/>
    <cellStyle name="Input 74 2 4" xfId="5561" xr:uid="{61153303-3619-45D1-AB02-C7C9A6A6F4A5}"/>
    <cellStyle name="Input 74 2 5" xfId="6026" xr:uid="{E8410A93-D800-43FE-BF74-219B651CC498}"/>
    <cellStyle name="Input 74 2 6" xfId="9589" xr:uid="{9A4A3522-E3AE-46C8-A5FB-BC8FC8CE8A6B}"/>
    <cellStyle name="Input 74 2 7" xfId="6785" xr:uid="{66A36FB8-9585-40FE-B85B-E0C669644FF1}"/>
    <cellStyle name="Input 74 2 8" xfId="12400" xr:uid="{49DFC87C-0171-4213-9711-D476F2CDAD6A}"/>
    <cellStyle name="Input 74 3" xfId="4281" xr:uid="{00000000-0005-0000-0000-00001E0C0000}"/>
    <cellStyle name="Input 74 3 2" xfId="8584" xr:uid="{1BA51A88-7314-4AAF-AA5F-50BC08F9F5E2}"/>
    <cellStyle name="Input 74 3 2 2" xfId="7795" xr:uid="{01557541-C4B4-4677-85DC-83716792C103}"/>
    <cellStyle name="Input 74 3 2 3" xfId="10095" xr:uid="{6606E704-B2D3-4013-9309-C638C01402CB}"/>
    <cellStyle name="Input 74 3 3" xfId="7911" xr:uid="{31988D30-7A68-48D0-9186-CF35E14EF375}"/>
    <cellStyle name="Input 74 3 4" xfId="5698" xr:uid="{61591B0D-923B-4BD9-98F8-FD00282788BE}"/>
    <cellStyle name="Input 74 3 5" xfId="9250" xr:uid="{FD8202DF-92A5-44CE-92D1-BE7E890380FB}"/>
    <cellStyle name="Input 74 3 6" xfId="9502" xr:uid="{4E3763E0-0A7A-42F3-B73B-ABF881CBB695}"/>
    <cellStyle name="Input 74 3 7" xfId="9561" xr:uid="{0BD0A433-B806-4C71-B84F-0B1DA0EB02C9}"/>
    <cellStyle name="Input 74 4" xfId="3985" xr:uid="{00000000-0005-0000-0000-00001F0C0000}"/>
    <cellStyle name="Input 74 4 2" xfId="6557" xr:uid="{18CB637C-C2F2-4ADA-8520-5A4A5AD29D3F}"/>
    <cellStyle name="Input 74 4 3" xfId="9161" xr:uid="{00A31561-FBA9-480E-9B3A-5DB041BBD10A}"/>
    <cellStyle name="Input 74 5" xfId="4955" xr:uid="{00000000-0005-0000-0000-0000200C0000}"/>
    <cellStyle name="Input 74 6" xfId="6997" xr:uid="{10C75661-10AD-451F-98EB-C3973073A32E}"/>
    <cellStyle name="Input 74 7" xfId="8319" xr:uid="{363A5DCD-981A-4410-991C-34B14AB40592}"/>
    <cellStyle name="Input 74 8" xfId="6618" xr:uid="{28F17590-C65A-4248-A43F-6AA754A93707}"/>
    <cellStyle name="Input 74 9" xfId="8900" xr:uid="{3B8D4C36-4D4C-476A-9E09-7ACCD6804629}"/>
    <cellStyle name="Input 75" xfId="1406" xr:uid="{00000000-0005-0000-0000-0000210C0000}"/>
    <cellStyle name="Input 75 10" xfId="12401" xr:uid="{F91133A7-0309-4F15-B828-9C25E3607059}"/>
    <cellStyle name="Input 75 2" xfId="2987" xr:uid="{00000000-0005-0000-0000-0000220C0000}"/>
    <cellStyle name="Input 75 2 2" xfId="4671" xr:uid="{00000000-0005-0000-0000-0000230C0000}"/>
    <cellStyle name="Input 75 2 2 2" xfId="8814" xr:uid="{283036C2-7678-4731-A0DC-05D4901BD77F}"/>
    <cellStyle name="Input 75 2 2 2 2" xfId="8258" xr:uid="{888CEC06-B59E-4DC1-8F32-F0EB7764EA93}"/>
    <cellStyle name="Input 75 2 2 2 3" xfId="10319" xr:uid="{A19595AE-BC45-4E28-BBA5-8D4B36417F47}"/>
    <cellStyle name="Input 75 2 2 3" xfId="8144" xr:uid="{949BA392-ED98-40F6-9E45-69B5C08F78B6}"/>
    <cellStyle name="Input 75 2 2 4" xfId="7154" xr:uid="{9D1BA4D4-5350-44D0-8D1B-D4DB07508184}"/>
    <cellStyle name="Input 75 2 2 5" xfId="9849" xr:uid="{20418C30-369B-4E7A-8003-1576AC137DD9}"/>
    <cellStyle name="Input 75 2 3" xfId="4439" xr:uid="{00000000-0005-0000-0000-0000240C0000}"/>
    <cellStyle name="Input 75 2 3 2" xfId="5760" xr:uid="{71FF5E6F-4BFE-4188-95AA-0B181D6D4A64}"/>
    <cellStyle name="Input 75 2 3 3" xfId="9925" xr:uid="{87C67907-B95C-4C28-8C2B-4C6859BD9382}"/>
    <cellStyle name="Input 75 2 4" xfId="5562" xr:uid="{45125A46-44C0-4EEE-B2FD-9216B82B0B07}"/>
    <cellStyle name="Input 75 2 5" xfId="6862" xr:uid="{8DD42FF1-4AA9-4935-9BCF-53A5694761AC}"/>
    <cellStyle name="Input 75 2 6" xfId="8999" xr:uid="{7A70C7E8-F2DE-4929-AE0F-178CCB8A0A00}"/>
    <cellStyle name="Input 75 2 7" xfId="5851" xr:uid="{18707AAA-447A-43F4-90D0-43395E102EC9}"/>
    <cellStyle name="Input 75 2 8" xfId="12402" xr:uid="{E858B85C-E54E-46C5-8C00-F17CFF92F623}"/>
    <cellStyle name="Input 75 3" xfId="4282" xr:uid="{00000000-0005-0000-0000-0000250C0000}"/>
    <cellStyle name="Input 75 3 2" xfId="8585" xr:uid="{98F7978C-439D-4E1E-B947-FB310B75336A}"/>
    <cellStyle name="Input 75 3 2 2" xfId="7713" xr:uid="{E51C1B4F-EF91-409F-B779-6210695F486E}"/>
    <cellStyle name="Input 75 3 2 3" xfId="10096" xr:uid="{29E1DBF6-B70E-4313-B40E-E4CCED651EDA}"/>
    <cellStyle name="Input 75 3 3" xfId="7912" xr:uid="{B7D3397C-15A0-44C3-AEF5-09400FE9EC9A}"/>
    <cellStyle name="Input 75 3 4" xfId="7100" xr:uid="{862DBE6C-E8AF-42FA-AECF-4492120717B3}"/>
    <cellStyle name="Input 75 3 5" xfId="9251" xr:uid="{C600BCE0-D421-480C-9EEF-0734165E31D1}"/>
    <cellStyle name="Input 75 3 6" xfId="9025" xr:uid="{5F8DFA7C-E473-4C06-A962-8F27951211DA}"/>
    <cellStyle name="Input 75 3 7" xfId="5952" xr:uid="{635026E6-7F17-4942-90A6-84DA8589BD75}"/>
    <cellStyle name="Input 75 4" xfId="4711" xr:uid="{00000000-0005-0000-0000-0000260C0000}"/>
    <cellStyle name="Input 75 4 2" xfId="6236" xr:uid="{65FD8DA1-C4F7-4989-B819-8A547D7F7F1F}"/>
    <cellStyle name="Input 75 4 3" xfId="9481" xr:uid="{1FD94159-93F0-48BC-B8EE-28BB866A4F52}"/>
    <cellStyle name="Input 75 5" xfId="4956" xr:uid="{00000000-0005-0000-0000-0000270C0000}"/>
    <cellStyle name="Input 75 6" xfId="6443" xr:uid="{9378CC72-B49E-45D2-B54C-DF54933ADF9E}"/>
    <cellStyle name="Input 75 7" xfId="5635" xr:uid="{2B35C39A-6B1B-467E-8199-8F6F42FC9051}"/>
    <cellStyle name="Input 75 8" xfId="7435" xr:uid="{4833751C-212A-4361-A0A9-EA362A246A1B}"/>
    <cellStyle name="Input 75 9" xfId="9701" xr:uid="{84816F2C-45B9-4256-B1D3-B1D40AB6A9B0}"/>
    <cellStyle name="Input 76" xfId="1407" xr:uid="{00000000-0005-0000-0000-0000280C0000}"/>
    <cellStyle name="Input 76 10" xfId="12403" xr:uid="{BB290315-DAAE-4A42-A548-1005712F7EF9}"/>
    <cellStyle name="Input 76 2" xfId="2988" xr:uid="{00000000-0005-0000-0000-0000290C0000}"/>
    <cellStyle name="Input 76 2 2" xfId="4672" xr:uid="{00000000-0005-0000-0000-00002A0C0000}"/>
    <cellStyle name="Input 76 2 2 2" xfId="8815" xr:uid="{92226B04-926C-433B-AF00-52DF122B5C5F}"/>
    <cellStyle name="Input 76 2 2 2 2" xfId="6361" xr:uid="{CAAFBCAB-9018-48C1-A5DA-6A6250BC9584}"/>
    <cellStyle name="Input 76 2 2 2 3" xfId="10320" xr:uid="{DCEB852D-A486-4507-8DE6-7FA873D3E75F}"/>
    <cellStyle name="Input 76 2 2 3" xfId="8145" xr:uid="{A354CC74-2AE9-4740-8A76-C8239FB49651}"/>
    <cellStyle name="Input 76 2 2 4" xfId="5712" xr:uid="{53CAC712-13F1-4D0B-80B7-BE13D57A728F}"/>
    <cellStyle name="Input 76 2 2 5" xfId="9627" xr:uid="{BF85C912-BDE3-4F3D-915B-D72840085BCC}"/>
    <cellStyle name="Input 76 2 3" xfId="4039" xr:uid="{00000000-0005-0000-0000-00002B0C0000}"/>
    <cellStyle name="Input 76 2 3 2" xfId="6282" xr:uid="{1DE141B5-401B-4D65-A1DD-EC7A312A2B77}"/>
    <cellStyle name="Input 76 2 3 3" xfId="9926" xr:uid="{2FAB6C65-FBB1-4CF8-8639-8744EC17CC22}"/>
    <cellStyle name="Input 76 2 4" xfId="5563" xr:uid="{ED1DA883-8D7A-4CEE-8955-A49DF28C430E}"/>
    <cellStyle name="Input 76 2 5" xfId="6711" xr:uid="{9D5D6C7F-FCA3-477C-AF4E-9D7F9155ECC1}"/>
    <cellStyle name="Input 76 2 6" xfId="5998" xr:uid="{EA092CF0-4F6B-458B-AACC-EE22ECF53E22}"/>
    <cellStyle name="Input 76 2 7" xfId="7382" xr:uid="{BC2D7D9D-AC0A-435B-8BB3-12EA5349F5DE}"/>
    <cellStyle name="Input 76 2 8" xfId="12404" xr:uid="{967E1421-92FB-45A1-A944-00F0187E98D9}"/>
    <cellStyle name="Input 76 3" xfId="4283" xr:uid="{00000000-0005-0000-0000-00002C0C0000}"/>
    <cellStyle name="Input 76 3 2" xfId="8586" xr:uid="{A5DAF79E-BE2F-4377-B9D6-2A70F6532F3D}"/>
    <cellStyle name="Input 76 3 2 2" xfId="8213" xr:uid="{60E1CE7B-2F08-45AB-9E93-EF36BA1571E7}"/>
    <cellStyle name="Input 76 3 2 3" xfId="10097" xr:uid="{669CDF54-7C13-4AF8-9418-0DAA97756580}"/>
    <cellStyle name="Input 76 3 3" xfId="7913" xr:uid="{E9668ACA-7386-4868-B9E4-E435C7131FB0}"/>
    <cellStyle name="Input 76 3 4" xfId="6497" xr:uid="{2615CDD6-1D39-4739-98E1-E8AE0B315E32}"/>
    <cellStyle name="Input 76 3 5" xfId="9252" xr:uid="{A3FF56F1-7958-4F6C-9D95-5198A86AA373}"/>
    <cellStyle name="Input 76 3 6" xfId="5653" xr:uid="{7A848A0B-8767-4407-9919-9BFA155C9E64}"/>
    <cellStyle name="Input 76 3 7" xfId="5990" xr:uid="{F9149850-7E58-4950-8822-78A730BE6870}"/>
    <cellStyle name="Input 76 4" xfId="4710" xr:uid="{00000000-0005-0000-0000-00002D0C0000}"/>
    <cellStyle name="Input 76 4 2" xfId="7613" xr:uid="{CF7121B8-52F0-4CA2-8CA1-1C75A2026103}"/>
    <cellStyle name="Input 76 4 3" xfId="9768" xr:uid="{087A4D4A-234E-4BA0-94A3-56E8AB26C813}"/>
    <cellStyle name="Input 76 5" xfId="4957" xr:uid="{00000000-0005-0000-0000-00002E0C0000}"/>
    <cellStyle name="Input 76 6" xfId="8325" xr:uid="{545CB5BA-A8D4-441C-9E50-71E0EA163753}"/>
    <cellStyle name="Input 76 7" xfId="6854" xr:uid="{1A4B1F1A-06C6-4661-BFE4-0C8CC2E2FBC8}"/>
    <cellStyle name="Input 76 8" xfId="6088" xr:uid="{B5A8704B-B48E-4FCA-A9A6-26A3C83E470D}"/>
    <cellStyle name="Input 76 9" xfId="9666" xr:uid="{C90FA583-35B5-4883-A2AD-581282018565}"/>
    <cellStyle name="Input 77" xfId="1408" xr:uid="{00000000-0005-0000-0000-00002F0C0000}"/>
    <cellStyle name="Input 77 10" xfId="12405" xr:uid="{B7BBB759-9097-4A4B-9152-67673A692939}"/>
    <cellStyle name="Input 77 2" xfId="2989" xr:uid="{00000000-0005-0000-0000-0000300C0000}"/>
    <cellStyle name="Input 77 2 2" xfId="4673" xr:uid="{00000000-0005-0000-0000-0000310C0000}"/>
    <cellStyle name="Input 77 2 2 2" xfId="8816" xr:uid="{F3C3D3CF-5850-48DD-94B9-7EBDC31C6103}"/>
    <cellStyle name="Input 77 2 2 2 2" xfId="7298" xr:uid="{8A8D4660-1F2F-4679-8A37-0E9535A394A8}"/>
    <cellStyle name="Input 77 2 2 2 3" xfId="10321" xr:uid="{9FA2247B-0892-4E96-A25B-78DB37CB0B1C}"/>
    <cellStyle name="Input 77 2 2 3" xfId="8146" xr:uid="{13532967-8609-45DF-A2C1-0F52E32EBFD4}"/>
    <cellStyle name="Input 77 2 2 4" xfId="6196" xr:uid="{12DD15BF-DD04-4A90-B6BF-50D3A035A00E}"/>
    <cellStyle name="Input 77 2 2 5" xfId="6452" xr:uid="{B0C8EB64-C9AD-4367-B1AC-A03D3B1B009E}"/>
    <cellStyle name="Input 77 2 3" xfId="4438" xr:uid="{00000000-0005-0000-0000-0000320C0000}"/>
    <cellStyle name="Input 77 2 3 2" xfId="6579" xr:uid="{DB123AA1-5C23-411D-B969-400450FAD5CC}"/>
    <cellStyle name="Input 77 2 3 3" xfId="9927" xr:uid="{3452D5D3-A605-485C-9911-0B80C96BA91F}"/>
    <cellStyle name="Input 77 2 4" xfId="5564" xr:uid="{7269EFA2-D8F4-4C35-AAB7-BD51F2EFCB81}"/>
    <cellStyle name="Input 77 2 5" xfId="5895" xr:uid="{338A8B84-B212-4424-ACBB-DA89415FDE0E}"/>
    <cellStyle name="Input 77 2 6" xfId="6440" xr:uid="{3BDFC8F9-9F72-4CBE-8A54-AB4B924A4EF1}"/>
    <cellStyle name="Input 77 2 7" xfId="9858" xr:uid="{EB3C2AAB-C6ED-41EA-B1B6-76CA201EEF01}"/>
    <cellStyle name="Input 77 2 8" xfId="12406" xr:uid="{CD30FB3E-D7A0-4407-A481-2F450EE031D4}"/>
    <cellStyle name="Input 77 3" xfId="4284" xr:uid="{00000000-0005-0000-0000-0000330C0000}"/>
    <cellStyle name="Input 77 3 2" xfId="8587" xr:uid="{59C7ED1E-F1B8-46CF-B1AD-E5E43EC7EE4D}"/>
    <cellStyle name="Input 77 3 2 2" xfId="5783" xr:uid="{060EA6C7-536C-4716-8035-7AC72104E5C0}"/>
    <cellStyle name="Input 77 3 2 3" xfId="10098" xr:uid="{1426068B-B87F-4378-87CB-D5A3952AC8B8}"/>
    <cellStyle name="Input 77 3 3" xfId="7914" xr:uid="{CAECE6D1-8BDD-4B90-9649-D37A2E4FDB73}"/>
    <cellStyle name="Input 77 3 4" xfId="6142" xr:uid="{4255FBBB-066A-4BBA-9C62-69B11F8A7F60}"/>
    <cellStyle name="Input 77 3 5" xfId="9253" xr:uid="{2C17F6CD-D193-4063-9F6B-6412B9D80A64}"/>
    <cellStyle name="Input 77 3 6" xfId="6077" xr:uid="{84F91678-D7C5-496F-B581-6AC50B694904}"/>
    <cellStyle name="Input 77 3 7" xfId="9398" xr:uid="{DE649591-8903-4FA5-9CEE-879209A7DB7C}"/>
    <cellStyle name="Input 77 4" xfId="4316" xr:uid="{00000000-0005-0000-0000-0000340C0000}"/>
    <cellStyle name="Input 77 4 2" xfId="7195" xr:uid="{324B5434-2A91-4E3F-9D5A-5EECE9EC395C}"/>
    <cellStyle name="Input 77 4 3" xfId="9622" xr:uid="{EA630602-1265-4E15-A1EB-58AF98E4C7B5}"/>
    <cellStyle name="Input 77 5" xfId="4958" xr:uid="{00000000-0005-0000-0000-0000350C0000}"/>
    <cellStyle name="Input 77 6" xfId="6046" xr:uid="{108321D9-1D4C-45FF-A179-7BC33FC5ADB1}"/>
    <cellStyle name="Input 77 7" xfId="9097" xr:uid="{99620CE4-FAAE-4026-9B15-BA3D5E7399EC}"/>
    <cellStyle name="Input 77 8" xfId="9203" xr:uid="{8436B552-7622-4B0F-B94B-9785A2A260BB}"/>
    <cellStyle name="Input 77 9" xfId="7620" xr:uid="{A1CB9ED1-D3E5-428B-857D-C18E5A6A3E06}"/>
    <cellStyle name="Input 78" xfId="1409" xr:uid="{00000000-0005-0000-0000-0000360C0000}"/>
    <cellStyle name="Input 78 10" xfId="12407" xr:uid="{61AB502B-FEDB-4F2A-AA6A-253B659E9D2E}"/>
    <cellStyle name="Input 78 2" xfId="2990" xr:uid="{00000000-0005-0000-0000-0000370C0000}"/>
    <cellStyle name="Input 78 2 2" xfId="4674" xr:uid="{00000000-0005-0000-0000-0000380C0000}"/>
    <cellStyle name="Input 78 2 2 2" xfId="8817" xr:uid="{77ED4427-D06A-489D-870C-8274F7ADAFE5}"/>
    <cellStyle name="Input 78 2 2 2 2" xfId="8379" xr:uid="{DDA65D1D-7CD5-4D84-9987-F94AF19B1470}"/>
    <cellStyle name="Input 78 2 2 2 3" xfId="10322" xr:uid="{491C5DEA-CE87-4447-B6BA-A72ECFF4F14F}"/>
    <cellStyle name="Input 78 2 2 3" xfId="8147" xr:uid="{F58E2CA8-54E2-457F-A6DF-FC84CBC61CA4}"/>
    <cellStyle name="Input 78 2 2 4" xfId="7573" xr:uid="{16E3E591-83B0-4F8D-89CC-798556B07AE2}"/>
    <cellStyle name="Input 78 2 2 5" xfId="9117" xr:uid="{C88CDB11-9302-4D9F-BB10-66577E522D01}"/>
    <cellStyle name="Input 78 2 3" xfId="4038" xr:uid="{00000000-0005-0000-0000-0000390C0000}"/>
    <cellStyle name="Input 78 2 3 2" xfId="7240" xr:uid="{BF167A77-2B03-4BE0-9D35-782C2A3DAA1A}"/>
    <cellStyle name="Input 78 2 3 3" xfId="9928" xr:uid="{83B5C47B-5A13-4808-AC31-6D8017AE1EFE}"/>
    <cellStyle name="Input 78 2 4" xfId="5565" xr:uid="{86279F6E-6C02-414D-A6A2-6078B6599205}"/>
    <cellStyle name="Input 78 2 5" xfId="9190" xr:uid="{EB16B5EE-0A41-482E-B53E-8574D68B81BB}"/>
    <cellStyle name="Input 78 2 6" xfId="6774" xr:uid="{8D174C5E-D4E4-4FA5-9CC4-C7A85646E8F6}"/>
    <cellStyle name="Input 78 2 7" xfId="6385" xr:uid="{BD58F257-839A-4F38-8A04-7E5D0FCF73BB}"/>
    <cellStyle name="Input 78 2 8" xfId="12408" xr:uid="{3925E794-79D0-4F79-BE4C-88B86C588CF8}"/>
    <cellStyle name="Input 78 3" xfId="4285" xr:uid="{00000000-0005-0000-0000-00003A0C0000}"/>
    <cellStyle name="Input 78 3 2" xfId="8588" xr:uid="{2FD54280-9DEA-44D9-B6C7-5CFE33D1B9ED}"/>
    <cellStyle name="Input 78 3 2 2" xfId="6305" xr:uid="{8071A023-FD81-474E-8B44-01AD86E8E2D4}"/>
    <cellStyle name="Input 78 3 2 3" xfId="10099" xr:uid="{E74EFD2D-8BB4-4F28-AD9F-137F87676D0B}"/>
    <cellStyle name="Input 78 3 3" xfId="7915" xr:uid="{5227F3F0-353A-4BAB-956B-86C3489B958A}"/>
    <cellStyle name="Input 78 3 4" xfId="7519" xr:uid="{079C3FDB-82D1-4AA8-B696-BEF548193BB4}"/>
    <cellStyle name="Input 78 3 5" xfId="9254" xr:uid="{E02F6D5D-DA18-4ADB-9BD1-8E3032848C7E}"/>
    <cellStyle name="Input 78 3 6" xfId="8290" xr:uid="{145B7081-C5A7-4972-94C9-21A1435C57F1}"/>
    <cellStyle name="Input 78 3 7" xfId="9641" xr:uid="{6FD8D5AC-0A90-4840-8E0C-3116886128EC}"/>
    <cellStyle name="Input 78 4" xfId="3984" xr:uid="{00000000-0005-0000-0000-00003B0C0000}"/>
    <cellStyle name="Input 78 4 2" xfId="7614" xr:uid="{8069D38B-EF89-4380-9714-92E7085B5E18}"/>
    <cellStyle name="Input 78 4 3" xfId="8312" xr:uid="{6A3C27B3-E1F9-44C4-8593-15E8C4078B99}"/>
    <cellStyle name="Input 78 5" xfId="4959" xr:uid="{00000000-0005-0000-0000-00003C0C0000}"/>
    <cellStyle name="Input 78 6" xfId="6927" xr:uid="{0AE94FC0-1C37-4035-95AA-A596C52180E1}"/>
    <cellStyle name="Input 78 7" xfId="9169" xr:uid="{5BBFF116-DD0E-417B-89BC-591AA1478783}"/>
    <cellStyle name="Input 78 8" xfId="9743" xr:uid="{4ADB4636-2F64-4031-A9C4-39171B33EBD3}"/>
    <cellStyle name="Input 78 9" xfId="6687" xr:uid="{82CBADA2-5F45-4F45-B08F-B5C0CA88E9BA}"/>
    <cellStyle name="Input 79" xfId="1410" xr:uid="{00000000-0005-0000-0000-00003D0C0000}"/>
    <cellStyle name="Input 79 10" xfId="12409" xr:uid="{25DFE85A-6B0B-4DC3-A7F6-33FF7D1F4B5C}"/>
    <cellStyle name="Input 79 2" xfId="2991" xr:uid="{00000000-0005-0000-0000-00003E0C0000}"/>
    <cellStyle name="Input 79 2 2" xfId="4675" xr:uid="{00000000-0005-0000-0000-00003F0C0000}"/>
    <cellStyle name="Input 79 2 2 2" xfId="8818" xr:uid="{6EDF6E45-834E-4B8F-8785-453FD1EA79EB}"/>
    <cellStyle name="Input 79 2 2 2 2" xfId="8259" xr:uid="{B7E7E323-60EB-4247-9865-F441841D4B53}"/>
    <cellStyle name="Input 79 2 2 2 3" xfId="10323" xr:uid="{C878CEF1-A609-4E09-A6CC-51F1259BF977}"/>
    <cellStyle name="Input 79 2 2 3" xfId="8148" xr:uid="{8ED9B1F7-24C2-4809-84EC-96F6F7DE132D}"/>
    <cellStyle name="Input 79 2 2 4" xfId="7155" xr:uid="{584B8A5B-F3E5-4436-B627-2700AD2422EB}"/>
    <cellStyle name="Input 79 2 2 5" xfId="8887" xr:uid="{4A966CFD-503C-4365-B6A0-36AA60CD6ECF}"/>
    <cellStyle name="Input 79 2 3" xfId="4437" xr:uid="{00000000-0005-0000-0000-0000400C0000}"/>
    <cellStyle name="Input 79 2 3 2" xfId="7671" xr:uid="{5BF7A3DB-3C07-4063-A2CA-503EA3765CCD}"/>
    <cellStyle name="Input 79 2 3 3" xfId="9929" xr:uid="{B099C0B0-0A44-4A47-9477-24C528A46E04}"/>
    <cellStyle name="Input 79 2 4" xfId="5566" xr:uid="{05935EF8-D1EE-4FAA-9844-D9E1DC8C8586}"/>
    <cellStyle name="Input 79 2 5" xfId="6652" xr:uid="{18CC7F35-B7E8-4183-B9D5-E798D3D18701}"/>
    <cellStyle name="Input 79 2 6" xfId="9107" xr:uid="{7E4EA656-941D-4879-989A-67C63B1E0C49}"/>
    <cellStyle name="Input 79 2 7" xfId="7350" xr:uid="{73558FFD-15EC-4D3E-AC7B-F861E3B5F4F9}"/>
    <cellStyle name="Input 79 2 8" xfId="12410" xr:uid="{A13D973F-C078-4355-8C0C-B92C7D8D1FE9}"/>
    <cellStyle name="Input 79 3" xfId="4286" xr:uid="{00000000-0005-0000-0000-0000410C0000}"/>
    <cellStyle name="Input 79 3 2" xfId="8589" xr:uid="{97FD9506-3D9F-456F-BD26-F9D2FAA3CBDE}"/>
    <cellStyle name="Input 79 3 2 2" xfId="6602" xr:uid="{AB3FAC65-9442-4C35-814C-546F44A1DC69}"/>
    <cellStyle name="Input 79 3 2 3" xfId="10100" xr:uid="{B3146BF8-49BB-4CAA-A607-0CA12BDD23F0}"/>
    <cellStyle name="Input 79 3 3" xfId="7916" xr:uid="{4BFF1867-4F66-4BA9-9620-FAD843F58550}"/>
    <cellStyle name="Input 79 3 4" xfId="7101" xr:uid="{93C62A8B-29D2-4691-8D2A-E97C9145DD78}"/>
    <cellStyle name="Input 79 3 5" xfId="9255" xr:uid="{1F832328-7CFA-42DD-83B2-B50663FB145F}"/>
    <cellStyle name="Input 79 3 6" xfId="6460" xr:uid="{6D1A5306-BC4E-4507-8EE0-3E5F9F580606}"/>
    <cellStyle name="Input 79 3 7" xfId="8957" xr:uid="{3B26CB01-9D0F-491A-A987-2CB28519F48F}"/>
    <cellStyle name="Input 79 4" xfId="4709" xr:uid="{00000000-0005-0000-0000-0000420C0000}"/>
    <cellStyle name="Input 79 4 2" xfId="6237" xr:uid="{05EA70D4-1519-463A-BE4F-18761DAFC853}"/>
    <cellStyle name="Input 79 4 3" xfId="7351" xr:uid="{4D262818-8E20-4804-8D73-E38C1C32D71C}"/>
    <cellStyle name="Input 79 5" xfId="4960" xr:uid="{00000000-0005-0000-0000-0000430C0000}"/>
    <cellStyle name="Input 79 6" xfId="9056" xr:uid="{7FA5FDE3-8741-40C0-8DB5-9C95EB73D52E}"/>
    <cellStyle name="Input 79 7" xfId="8939" xr:uid="{20DB1F30-AA87-4DC4-8A4C-46D93B1F5D10}"/>
    <cellStyle name="Input 79 8" xfId="5917" xr:uid="{7A7629E7-5116-47E1-A00B-4E109BFFC94E}"/>
    <cellStyle name="Input 79 9" xfId="9816" xr:uid="{22EF2357-4824-4CCC-B19B-9505A35CC574}"/>
    <cellStyle name="Input 8" xfId="1411" xr:uid="{00000000-0005-0000-0000-0000440C0000}"/>
    <cellStyle name="Input 8 10" xfId="12411" xr:uid="{CCEE4810-B903-461D-8BA3-CB85B416828F}"/>
    <cellStyle name="Input 8 2" xfId="2992" xr:uid="{00000000-0005-0000-0000-0000450C0000}"/>
    <cellStyle name="Input 8 2 2" xfId="4676" xr:uid="{00000000-0005-0000-0000-0000460C0000}"/>
    <cellStyle name="Input 8 2 2 2" xfId="8819" xr:uid="{64F6844D-4630-445F-B4AC-92B73D3C37FB}"/>
    <cellStyle name="Input 8 2 2 2 2" xfId="6362" xr:uid="{A1B44986-65A4-4FC4-BA1F-6384CE7463C9}"/>
    <cellStyle name="Input 8 2 2 2 3" xfId="10324" xr:uid="{FD23B487-649D-434F-9783-DD3C3C99ECCE}"/>
    <cellStyle name="Input 8 2 2 3" xfId="8149" xr:uid="{7B3FB721-F564-458F-85A1-D365D8A77320}"/>
    <cellStyle name="Input 8 2 2 4" xfId="5713" xr:uid="{50DA0A48-527F-4E64-9614-A7667AEDD203}"/>
    <cellStyle name="Input 8 2 2 5" xfId="9820" xr:uid="{DD543AB6-E7AB-403B-BB50-2EE4E5977392}"/>
    <cellStyle name="Input 8 2 3" xfId="4037" xr:uid="{00000000-0005-0000-0000-0000470C0000}"/>
    <cellStyle name="Input 8 2 3 2" xfId="6283" xr:uid="{9E0F8481-95B7-4E71-AB03-4843F229AA7F}"/>
    <cellStyle name="Input 8 2 3 3" xfId="9930" xr:uid="{0CB2B96D-11C3-45ED-A9F9-68C7F2BB4898}"/>
    <cellStyle name="Input 8 2 4" xfId="5567" xr:uid="{9DA27C89-1235-4DEF-AECA-170574F0FAE5}"/>
    <cellStyle name="Input 8 2 5" xfId="9011" xr:uid="{683735BC-E7B5-4586-A6F0-83538B57D53A}"/>
    <cellStyle name="Input 8 2 6" xfId="6700" xr:uid="{49519E80-F422-41C9-8CF6-D735C088A180}"/>
    <cellStyle name="Input 8 2 7" xfId="7260" xr:uid="{E39B59E0-6308-4909-A8D4-906820AA08EF}"/>
    <cellStyle name="Input 8 2 8" xfId="12412" xr:uid="{3C49FD24-C222-4B5D-AFA1-6A27DF80CA41}"/>
    <cellStyle name="Input 8 3" xfId="4287" xr:uid="{00000000-0005-0000-0000-0000480C0000}"/>
    <cellStyle name="Input 8 3 2" xfId="8590" xr:uid="{ABC25A5A-78DD-4D81-B033-FF71DA288E5D}"/>
    <cellStyle name="Input 8 3 2 2" xfId="7796" xr:uid="{A78CE32D-8C6B-408F-BBD0-BB01265B7AA0}"/>
    <cellStyle name="Input 8 3 2 3" xfId="10101" xr:uid="{36B04726-1A28-4091-A9E8-8BB7A88F7D0C}"/>
    <cellStyle name="Input 8 3 3" xfId="7917" xr:uid="{45E84FDB-0FE7-4170-82C2-EA0A50327904}"/>
    <cellStyle name="Input 8 3 4" xfId="6498" xr:uid="{51BC01CA-C466-4681-B675-78ACABFCDA58}"/>
    <cellStyle name="Input 8 3 5" xfId="9256" xr:uid="{F7275CB3-930C-4574-9320-B4C2670B878B}"/>
    <cellStyle name="Input 8 3 6" xfId="6917" xr:uid="{AE35CAE9-6752-4CD7-8E1E-20E2F2E8FBC3}"/>
    <cellStyle name="Input 8 3 7" xfId="9358" xr:uid="{BA84AA6B-F4C8-448B-B584-7A29537773E5}"/>
    <cellStyle name="Input 8 4" xfId="4708" xr:uid="{00000000-0005-0000-0000-0000490C0000}"/>
    <cellStyle name="Input 8 4 2" xfId="5733" xr:uid="{39790120-5055-4550-8E03-44C2CC92015E}"/>
    <cellStyle name="Input 8 4 3" xfId="7450" xr:uid="{366D5C50-070D-494F-A647-98E1627FD941}"/>
    <cellStyle name="Input 8 5" xfId="4961" xr:uid="{00000000-0005-0000-0000-00004A0C0000}"/>
    <cellStyle name="Input 8 6" xfId="5660" xr:uid="{F5508BEB-10BD-41F7-A8FF-81F28FC9BF90}"/>
    <cellStyle name="Input 8 7" xfId="7319" xr:uid="{1E10983C-B145-4279-8386-3FBE95D1E052}"/>
    <cellStyle name="Input 8 8" xfId="6520" xr:uid="{3FC440BE-BC48-4DB0-9444-5ED932F1B027}"/>
    <cellStyle name="Input 8 9" xfId="6947" xr:uid="{70759587-1077-40EA-869F-7D5110E31AC6}"/>
    <cellStyle name="Input 80" xfId="1412" xr:uid="{00000000-0005-0000-0000-00004B0C0000}"/>
    <cellStyle name="Input 80 10" xfId="12413" xr:uid="{9E26C3D1-BE40-4D92-A291-9BC9E68D204C}"/>
    <cellStyle name="Input 80 2" xfId="2993" xr:uid="{00000000-0005-0000-0000-00004C0C0000}"/>
    <cellStyle name="Input 80 2 2" xfId="4677" xr:uid="{00000000-0005-0000-0000-00004D0C0000}"/>
    <cellStyle name="Input 80 2 2 2" xfId="8820" xr:uid="{3B519431-5F76-4598-8232-C707683C8647}"/>
    <cellStyle name="Input 80 2 2 2 2" xfId="7299" xr:uid="{D9F1418F-AA3E-4326-8E12-55B03028B729}"/>
    <cellStyle name="Input 80 2 2 2 3" xfId="10325" xr:uid="{7B7FE36E-C40A-478D-9766-3B43FA2AE76E}"/>
    <cellStyle name="Input 80 2 2 3" xfId="8150" xr:uid="{2D5D44B0-4F80-4A22-8E41-1B6F91E07CDE}"/>
    <cellStyle name="Input 80 2 2 4" xfId="6197" xr:uid="{14F090A5-F4BF-41CE-B927-284735051BD6}"/>
    <cellStyle name="Input 80 2 2 5" xfId="6076" xr:uid="{7F510B68-D851-4A1A-9739-E531B37295A4}"/>
    <cellStyle name="Input 80 2 3" xfId="4436" xr:uid="{00000000-0005-0000-0000-00004E0C0000}"/>
    <cellStyle name="Input 80 2 3 2" xfId="7672" xr:uid="{A8B5AEEA-A08A-4D9B-B640-647E9C3F613A}"/>
    <cellStyle name="Input 80 2 3 3" xfId="9931" xr:uid="{F25F7C97-81D5-4A41-8E29-FF263F1FAA0D}"/>
    <cellStyle name="Input 80 2 4" xfId="5568" xr:uid="{9EAD8A9B-0B4A-478B-AF6C-322483B552DA}"/>
    <cellStyle name="Input 80 2 5" xfId="7320" xr:uid="{267EBBFE-C17B-479A-A88D-0741151D3527}"/>
    <cellStyle name="Input 80 2 6" xfId="8879" xr:uid="{10F879FF-52C7-4039-91A3-2CD90DEFE210}"/>
    <cellStyle name="Input 80 2 7" xfId="8980" xr:uid="{C722B297-8B8D-41B0-A941-CF293239DEA9}"/>
    <cellStyle name="Input 80 2 8" xfId="12414" xr:uid="{D89DF875-2DCD-41EA-9515-A89EA9E4BD13}"/>
    <cellStyle name="Input 80 3" xfId="4288" xr:uid="{00000000-0005-0000-0000-00004F0C0000}"/>
    <cellStyle name="Input 80 3 2" xfId="8591" xr:uid="{D9740A70-B2C2-46F3-9AA4-7FED3057F838}"/>
    <cellStyle name="Input 80 3 2 2" xfId="7714" xr:uid="{32D99B12-EED1-486A-AF91-C0590B5A3D4C}"/>
    <cellStyle name="Input 80 3 2 3" xfId="10102" xr:uid="{B625424A-063C-4DB0-B5F6-8ECD5F66E663}"/>
    <cellStyle name="Input 80 3 3" xfId="7918" xr:uid="{074BD11F-BA0D-4D6C-B4D5-178D5D7ED2B4}"/>
    <cellStyle name="Input 80 3 4" xfId="6143" xr:uid="{88EBD2B2-6E52-43FE-ADA2-FEA7CD91135C}"/>
    <cellStyle name="Input 80 3 5" xfId="9257" xr:uid="{B57D214A-D4D6-45E9-94C7-C41E7A98430E}"/>
    <cellStyle name="Input 80 3 6" xfId="9172" xr:uid="{BDF61810-9579-4DFB-9D97-6551C47F7F6F}"/>
    <cellStyle name="Input 80 3 7" xfId="6760" xr:uid="{08F0CF07-0913-4E03-A70A-FF4BC1990821}"/>
    <cellStyle name="Input 80 4" xfId="4315" xr:uid="{00000000-0005-0000-0000-0000500C0000}"/>
    <cellStyle name="Input 80 4 2" xfId="7196" xr:uid="{0707E8C7-9650-4217-AF23-42E4CACF7983}"/>
    <cellStyle name="Input 80 4 3" xfId="6383" xr:uid="{06D12AE6-BFDB-419A-972F-B4F8DD5B7683}"/>
    <cellStyle name="Input 80 5" xfId="4962" xr:uid="{00000000-0005-0000-0000-0000510C0000}"/>
    <cellStyle name="Input 80 6" xfId="6996" xr:uid="{A768481E-440F-4E0A-9948-6D405021508C}"/>
    <cellStyle name="Input 80 7" xfId="5841" xr:uid="{D4640689-C7F9-4FDF-9649-B3A95A65CE09}"/>
    <cellStyle name="Input 80 8" xfId="8314" xr:uid="{DBF4170D-CEE7-4F2C-83A3-F2AF74D90646}"/>
    <cellStyle name="Input 80 9" xfId="8991" xr:uid="{2CEACB62-B2DF-4E8C-B131-E250C55CCF99}"/>
    <cellStyle name="Input 81" xfId="1413" xr:uid="{00000000-0005-0000-0000-0000520C0000}"/>
    <cellStyle name="Input 81 10" xfId="12415" xr:uid="{0971C3DF-E165-4EE1-9822-DD9A1E3BA474}"/>
    <cellStyle name="Input 81 2" xfId="2994" xr:uid="{00000000-0005-0000-0000-0000530C0000}"/>
    <cellStyle name="Input 81 2 2" xfId="4678" xr:uid="{00000000-0005-0000-0000-0000540C0000}"/>
    <cellStyle name="Input 81 2 2 2" xfId="8821" xr:uid="{4150293F-1831-4145-B392-498BE380C764}"/>
    <cellStyle name="Input 81 2 2 2 2" xfId="8380" xr:uid="{33998A49-7FF7-4EA2-80D9-CAB7294DE5A7}"/>
    <cellStyle name="Input 81 2 2 2 3" xfId="10326" xr:uid="{C1C6752A-B9D3-48E4-A5A6-F6EF03978B12}"/>
    <cellStyle name="Input 81 2 2 3" xfId="8151" xr:uid="{FAB777F3-F20B-46E2-B1CB-47A6F2ABA169}"/>
    <cellStyle name="Input 81 2 2 4" xfId="5714" xr:uid="{DA53D44C-E143-41E7-9AC4-D3A04D909610}"/>
    <cellStyle name="Input 81 2 2 5" xfId="6786" xr:uid="{C23B1698-0603-40C2-8562-2E9187A1CC39}"/>
    <cellStyle name="Input 81 2 3" xfId="4036" xr:uid="{00000000-0005-0000-0000-0000550C0000}"/>
    <cellStyle name="Input 81 2 3 2" xfId="7241" xr:uid="{3791724E-8021-46A9-ACF7-30763A44FE4E}"/>
    <cellStyle name="Input 81 2 3 3" xfId="9932" xr:uid="{EC06FE57-4B9E-4C7F-8AA8-2C2371C01184}"/>
    <cellStyle name="Input 81 2 4" xfId="5569" xr:uid="{5C63A1DD-87A1-4145-8867-7D4EC90423AC}"/>
    <cellStyle name="Input 81 2 5" xfId="6812" xr:uid="{4CB99DD0-FDAD-4A4A-A165-61D7A1EF1EF8}"/>
    <cellStyle name="Input 81 2 6" xfId="5599" xr:uid="{E502A9E5-915E-4B7C-AC47-487C675662C8}"/>
    <cellStyle name="Input 81 2 7" xfId="6939" xr:uid="{D983FD85-8E87-4AD5-88E6-AF72C8266C79}"/>
    <cellStyle name="Input 81 2 8" xfId="12416" xr:uid="{4ABB4478-8A21-49BC-97DF-6024ACAB6E8E}"/>
    <cellStyle name="Input 81 3" xfId="4289" xr:uid="{00000000-0005-0000-0000-0000560C0000}"/>
    <cellStyle name="Input 81 3 2" xfId="8592" xr:uid="{E257AD05-C891-450A-8646-30651DCBC309}"/>
    <cellStyle name="Input 81 3 2 2" xfId="8214" xr:uid="{4100BA5F-8F54-4881-AE26-9D1D140179FC}"/>
    <cellStyle name="Input 81 3 2 3" xfId="10103" xr:uid="{03FB7D06-1030-473B-B2CD-52D86CF94D43}"/>
    <cellStyle name="Input 81 3 3" xfId="7919" xr:uid="{253584F3-0D78-4EF6-9EF1-A32F7C2F9A2C}"/>
    <cellStyle name="Input 81 3 4" xfId="6499" xr:uid="{C09A376C-A984-47C7-8EA7-DE24B259832D}"/>
    <cellStyle name="Input 81 3 5" xfId="9258" xr:uid="{4E573EEE-04EF-4CBF-9660-E96D5A664CAE}"/>
    <cellStyle name="Input 81 3 6" xfId="9371" xr:uid="{1590796C-E33B-4229-94CB-925F97010280}"/>
    <cellStyle name="Input 81 3 7" xfId="9020" xr:uid="{7E9E770B-48A2-4C87-B420-6B95BBFDEA39}"/>
    <cellStyle name="Input 81 4" xfId="3983" xr:uid="{00000000-0005-0000-0000-0000570C0000}"/>
    <cellStyle name="Input 81 4 2" xfId="6558" xr:uid="{003BB307-8E09-4171-8800-5EA3E9E3AB39}"/>
    <cellStyle name="Input 81 4 3" xfId="6806" xr:uid="{A42F8AAE-3D5A-4A1E-B979-833AA771AD93}"/>
    <cellStyle name="Input 81 5" xfId="4963" xr:uid="{00000000-0005-0000-0000-0000580C0000}"/>
    <cellStyle name="Input 81 6" xfId="6776" xr:uid="{B712B897-C4F4-4EE8-9F0F-4ADEA9DAD090}"/>
    <cellStyle name="Input 81 7" xfId="5975" xr:uid="{D1E3C8FB-150C-47AC-A9CB-BA85AEAF690D}"/>
    <cellStyle name="Input 81 8" xfId="9073" xr:uid="{C39A4C0F-5C3F-4D97-9E16-E46DAD7A2C06}"/>
    <cellStyle name="Input 81 9" xfId="6078" xr:uid="{64B4FE2E-9101-449C-9490-23AB9C7F198B}"/>
    <cellStyle name="Input 82" xfId="1414" xr:uid="{00000000-0005-0000-0000-0000590C0000}"/>
    <cellStyle name="Input 82 10" xfId="12417" xr:uid="{12F81BFE-A872-4BF6-887F-CEAC96A43C20}"/>
    <cellStyle name="Input 82 2" xfId="2995" xr:uid="{00000000-0005-0000-0000-00005A0C0000}"/>
    <cellStyle name="Input 82 2 2" xfId="4679" xr:uid="{00000000-0005-0000-0000-00005B0C0000}"/>
    <cellStyle name="Input 82 2 2 2" xfId="8822" xr:uid="{878421CC-9089-4A91-BF27-47C4332A079D}"/>
    <cellStyle name="Input 82 2 2 2 2" xfId="8260" xr:uid="{49141F7D-2868-4A21-8C8E-059361F5385B}"/>
    <cellStyle name="Input 82 2 2 2 3" xfId="10327" xr:uid="{FCBEC854-12C2-4BD6-9F11-258910BCCAC7}"/>
    <cellStyle name="Input 82 2 2 3" xfId="8152" xr:uid="{993E2C3F-C9E8-4A53-836D-345B2E5A3CF4}"/>
    <cellStyle name="Input 82 2 2 4" xfId="7156" xr:uid="{FBA8A30B-3D8B-4A18-8896-0BD6009297DF}"/>
    <cellStyle name="Input 82 2 2 5" xfId="7339" xr:uid="{1930CE4B-6180-4E57-B89E-8101D04EEDC5}"/>
    <cellStyle name="Input 82 2 3" xfId="4435" xr:uid="{00000000-0005-0000-0000-00005C0C0000}"/>
    <cellStyle name="Input 82 2 3 2" xfId="5761" xr:uid="{425DBACA-0161-47C3-9878-D426E8A2ECE6}"/>
    <cellStyle name="Input 82 2 3 3" xfId="9933" xr:uid="{753D55FE-652F-4636-A176-987B071E24E1}"/>
    <cellStyle name="Input 82 2 4" xfId="5570" xr:uid="{63E2FF13-1B18-4B20-8DC6-7812AC229D1E}"/>
    <cellStyle name="Input 82 2 5" xfId="6861" xr:uid="{0169C951-7708-4A95-B5DB-173D831B8126}"/>
    <cellStyle name="Input 82 2 6" xfId="7433" xr:uid="{95997D5F-F90C-42B3-9F2D-E9F8A998C45F}"/>
    <cellStyle name="Input 82 2 7" xfId="9694" xr:uid="{13A7DB7F-2D4F-4D71-88B9-A17F4228AA12}"/>
    <cellStyle name="Input 82 2 8" xfId="12418" xr:uid="{D40F01F0-6B49-4341-8BC9-3060E7DA735D}"/>
    <cellStyle name="Input 82 3" xfId="4290" xr:uid="{00000000-0005-0000-0000-00005D0C0000}"/>
    <cellStyle name="Input 82 3 2" xfId="8593" xr:uid="{6B4618D9-65A1-466B-BFAB-8364A21AB949}"/>
    <cellStyle name="Input 82 3 2 2" xfId="7715" xr:uid="{9C1EA678-6BE7-41D4-A4D2-ADEB255E11EB}"/>
    <cellStyle name="Input 82 3 2 3" xfId="10104" xr:uid="{4FB6756A-CE82-411B-9845-BA1C6F724031}"/>
    <cellStyle name="Input 82 3 3" xfId="7920" xr:uid="{44C449F5-9F19-4289-9934-0A3F5B5672E1}"/>
    <cellStyle name="Input 82 3 4" xfId="7102" xr:uid="{2556086C-4F93-4EB9-B366-F584986B048E}"/>
    <cellStyle name="Input 82 3 5" xfId="9259" xr:uid="{2247C73C-7087-4353-A0A0-10CD0974ED87}"/>
    <cellStyle name="Input 82 3 6" xfId="9835" xr:uid="{E86051F3-DA9A-4229-B0DF-7AE933637AE8}"/>
    <cellStyle name="Input 82 3 7" xfId="5871" xr:uid="{3C902637-25BC-45EA-91D9-A4DF76798B3F}"/>
    <cellStyle name="Input 82 4" xfId="4707" xr:uid="{00000000-0005-0000-0000-00005E0C0000}"/>
    <cellStyle name="Input 82 4 2" xfId="6238" xr:uid="{2E6EE697-DE3C-4404-B887-F0F0B517E6D3}"/>
    <cellStyle name="Input 82 4 3" xfId="9675" xr:uid="{2BAC8FD5-10A9-4265-8DE2-EBC867AF5C06}"/>
    <cellStyle name="Input 82 5" xfId="4964" xr:uid="{00000000-0005-0000-0000-00005F0C0000}"/>
    <cellStyle name="Input 82 6" xfId="5817" xr:uid="{9E747B5A-CC0D-4C7B-8145-B7A89AC0C80C}"/>
    <cellStyle name="Input 82 7" xfId="9030" xr:uid="{F540249A-365B-485F-9951-8A08C23174BE}"/>
    <cellStyle name="Input 82 8" xfId="9165" xr:uid="{756A0FF0-D545-439C-91AE-DE78EF4C08F6}"/>
    <cellStyle name="Input 82 9" xfId="9506" xr:uid="{CE4D2842-D031-4F66-8632-6A169E52C949}"/>
    <cellStyle name="Input 83" xfId="1415" xr:uid="{00000000-0005-0000-0000-0000600C0000}"/>
    <cellStyle name="Input 83 10" xfId="12419" xr:uid="{733C37D4-A1B8-4E14-B4B7-DE0C78DB9CBC}"/>
    <cellStyle name="Input 83 2" xfId="2996" xr:uid="{00000000-0005-0000-0000-0000610C0000}"/>
    <cellStyle name="Input 83 2 2" xfId="4680" xr:uid="{00000000-0005-0000-0000-0000620C0000}"/>
    <cellStyle name="Input 83 2 2 2" xfId="8823" xr:uid="{BAA664D9-0722-4A59-951A-8DDDE63612EA}"/>
    <cellStyle name="Input 83 2 2 2 2" xfId="6363" xr:uid="{9D0C4775-1CB9-4CE2-AB18-326B1B42A3E1}"/>
    <cellStyle name="Input 83 2 2 2 3" xfId="10328" xr:uid="{DCEBDB4D-1CF4-436F-BF48-C02AC0609845}"/>
    <cellStyle name="Input 83 2 2 3" xfId="8153" xr:uid="{A49C7E53-43B7-4E9D-A0ED-7D1640AAB5AD}"/>
    <cellStyle name="Input 83 2 2 4" xfId="7574" xr:uid="{CF97162E-97B2-4856-8409-54AD4F615277}"/>
    <cellStyle name="Input 83 2 2 5" xfId="7054" xr:uid="{6C3F7A32-A5D2-4B75-AB56-551D75D819DC}"/>
    <cellStyle name="Input 83 2 3" xfId="4035" xr:uid="{00000000-0005-0000-0000-0000630C0000}"/>
    <cellStyle name="Input 83 2 3 2" xfId="5795" xr:uid="{D7111A0E-4B10-4DF2-B4D8-EDDCB74C7214}"/>
    <cellStyle name="Input 83 2 3 3" xfId="9934" xr:uid="{AC613FF5-6362-4556-98A2-5A457A4E0B79}"/>
    <cellStyle name="Input 83 2 4" xfId="5571" xr:uid="{DBFB12B4-5E93-4C57-9D91-32F36BF7D994}"/>
    <cellStyle name="Input 83 2 5" xfId="9093" xr:uid="{2839EA4A-34CE-4257-B182-0635A888BAAA}"/>
    <cellStyle name="Input 83 2 6" xfId="6519" xr:uid="{FAE348B3-697E-41C2-9CA8-B02A156424CE}"/>
    <cellStyle name="Input 83 2 7" xfId="9573" xr:uid="{E63E5D7F-3922-4307-9C80-5E281C353355}"/>
    <cellStyle name="Input 83 2 8" xfId="12420" xr:uid="{D76C169C-336F-44BB-A98E-C3DFEA59C001}"/>
    <cellStyle name="Input 83 3" xfId="4291" xr:uid="{00000000-0005-0000-0000-0000640C0000}"/>
    <cellStyle name="Input 83 3 2" xfId="8594" xr:uid="{83793661-114F-46D3-84B5-E24073EBA234}"/>
    <cellStyle name="Input 83 3 2 2" xfId="8184" xr:uid="{9CBDF105-EF7D-423E-A436-FE61604E6345}"/>
    <cellStyle name="Input 83 3 2 3" xfId="10105" xr:uid="{18B8BDEC-F868-41C0-A844-7D8F0F777C62}"/>
    <cellStyle name="Input 83 3 3" xfId="7921" xr:uid="{5BA00744-368F-4BF9-9A84-ADF55E303E8F}"/>
    <cellStyle name="Input 83 3 4" xfId="7520" xr:uid="{87916091-0D85-4592-91B2-DA824A90917B}"/>
    <cellStyle name="Input 83 3 5" xfId="9260" xr:uid="{9F0489C9-D016-4C7B-B467-193C3E9B34D2}"/>
    <cellStyle name="Input 83 3 6" xfId="6911" xr:uid="{6B88E566-93F1-4961-B6DC-B91F1F44F703}"/>
    <cellStyle name="Input 83 3 7" xfId="9105" xr:uid="{DB08BD3A-34E8-46BC-88F9-3A6C17F8C665}"/>
    <cellStyle name="Input 83 4" xfId="4706" xr:uid="{00000000-0005-0000-0000-0000650C0000}"/>
    <cellStyle name="Input 83 4 2" xfId="7615" xr:uid="{69708894-31A8-47C4-A353-88859BD4A149}"/>
    <cellStyle name="Input 83 4 3" xfId="9427" xr:uid="{786BEFBC-E080-4E1C-A06D-8375EB4FFC28}"/>
    <cellStyle name="Input 83 5" xfId="4965" xr:uid="{00000000-0005-0000-0000-0000660C0000}"/>
    <cellStyle name="Input 83 6" xfId="7412" xr:uid="{3293A6E4-F04E-4896-A662-8BCCC00EDB40}"/>
    <cellStyle name="Input 83 7" xfId="6643" xr:uid="{880A440F-E271-43E2-A722-5209740B7671}"/>
    <cellStyle name="Input 83 8" xfId="9242" xr:uid="{84CC5BEB-3120-450B-B9C9-082E187E7EED}"/>
    <cellStyle name="Input 83 9" xfId="7069" xr:uid="{C9CE6428-E587-4449-AF52-22B8287F7DEC}"/>
    <cellStyle name="Input 84" xfId="1416" xr:uid="{00000000-0005-0000-0000-0000670C0000}"/>
    <cellStyle name="Input 84 10" xfId="12421" xr:uid="{2D42EC2F-D09C-4A8C-B8B7-FAA910DEA68E}"/>
    <cellStyle name="Input 84 2" xfId="2997" xr:uid="{00000000-0005-0000-0000-0000680C0000}"/>
    <cellStyle name="Input 84 2 2" xfId="4681" xr:uid="{00000000-0005-0000-0000-0000690C0000}"/>
    <cellStyle name="Input 84 2 2 2" xfId="8824" xr:uid="{3F31FC6A-9873-4E65-9080-573A97E8CA21}"/>
    <cellStyle name="Input 84 2 2 2 2" xfId="7300" xr:uid="{6A245842-EAA0-4647-BD12-C46599E2C9AF}"/>
    <cellStyle name="Input 84 2 2 2 3" xfId="10329" xr:uid="{EE17FC69-E1E0-446A-8E7A-76EB5CF6A6E4}"/>
    <cellStyle name="Input 84 2 2 3" xfId="8154" xr:uid="{A8EF47D9-96B8-416E-B441-A81BD22C4AF5}"/>
    <cellStyle name="Input 84 2 2 4" xfId="6198" xr:uid="{05DDD925-4612-40EC-AC2A-0FA9961F2B50}"/>
    <cellStyle name="Input 84 2 2 5" xfId="9402" xr:uid="{FFBD3C4B-E0A8-4649-8331-BD058591E538}"/>
    <cellStyle name="Input 84 2 3" xfId="4434" xr:uid="{00000000-0005-0000-0000-00006A0C0000}"/>
    <cellStyle name="Input 84 2 3 2" xfId="6580" xr:uid="{FA88BBA0-C227-4518-AB57-E856E178CB37}"/>
    <cellStyle name="Input 84 2 3 3" xfId="9935" xr:uid="{23758EEE-5CF5-44FE-BEDA-9ED96CF23F02}"/>
    <cellStyle name="Input 84 2 4" xfId="5572" xr:uid="{17AFF1D3-5C56-408B-9721-C92C550B6673}"/>
    <cellStyle name="Input 84 2 5" xfId="5894" xr:uid="{AB5FC087-5B19-4CEB-985B-716258E27DF4}"/>
    <cellStyle name="Input 84 2 6" xfId="9365" xr:uid="{6A48FF81-2DF5-4D32-87B1-EE867B35E67D}"/>
    <cellStyle name="Input 84 2 7" xfId="6718" xr:uid="{50098AC2-DFA1-473F-A751-47F78CF8BB3A}"/>
    <cellStyle name="Input 84 2 8" xfId="12422" xr:uid="{B43292FE-4890-47D0-87A7-D947E1311A1D}"/>
    <cellStyle name="Input 84 3" xfId="4292" xr:uid="{00000000-0005-0000-0000-00006B0C0000}"/>
    <cellStyle name="Input 84 3 2" xfId="8595" xr:uid="{69FDE28D-684B-488E-B1CD-48FB4D73D2BA}"/>
    <cellStyle name="Input 84 3 2 2" xfId="6603" xr:uid="{C400B006-B491-4E20-9C9C-A6568195FEC7}"/>
    <cellStyle name="Input 84 3 2 3" xfId="10106" xr:uid="{043F8853-57C8-4C18-A9DC-DAE7D4CE965C}"/>
    <cellStyle name="Input 84 3 3" xfId="7922" xr:uid="{298EF8A5-E7A3-47FB-91E3-D79538B10ABE}"/>
    <cellStyle name="Input 84 3 4" xfId="6144" xr:uid="{50A63B32-5EBD-407E-9510-52E0DE6B5122}"/>
    <cellStyle name="Input 84 3 5" xfId="9261" xr:uid="{3694DA86-DBA3-44B6-BB06-668A145027E2}"/>
    <cellStyle name="Input 84 3 6" xfId="9514" xr:uid="{A25D8C20-6786-446F-9C19-67401A80C5A9}"/>
    <cellStyle name="Input 84 3 7" xfId="9856" xr:uid="{CBFBA996-CDB7-465C-AB29-2463CDDC036F}"/>
    <cellStyle name="Input 84 4" xfId="4314" xr:uid="{00000000-0005-0000-0000-00006C0C0000}"/>
    <cellStyle name="Input 84 4 2" xfId="7197" xr:uid="{0A3EC4DE-77D0-442E-A1B6-E182CADE391A}"/>
    <cellStyle name="Input 84 4 3" xfId="9061" xr:uid="{73322646-5355-48F3-82FB-80917B081B5A}"/>
    <cellStyle name="Input 84 5" xfId="4966" xr:uid="{00000000-0005-0000-0000-00006D0C0000}"/>
    <cellStyle name="Input 84 6" xfId="6045" xr:uid="{C12D89B2-8A09-454D-98A5-07F00CEE28E8}"/>
    <cellStyle name="Input 84 7" xfId="9016" xr:uid="{A038857F-630D-4D9D-A8B4-8F94033BFCBD}"/>
    <cellStyle name="Input 84 8" xfId="9193" xr:uid="{6ABF7D83-B5CE-47EF-BC75-C6AF80D93328}"/>
    <cellStyle name="Input 84 9" xfId="9815" xr:uid="{D04897E6-1638-4058-9203-F91D25A06F58}"/>
    <cellStyle name="Input 85" xfId="1417" xr:uid="{00000000-0005-0000-0000-00006E0C0000}"/>
    <cellStyle name="Input 85 10" xfId="12423" xr:uid="{6CDE424D-539B-4D11-B76D-2BD531CAEEAD}"/>
    <cellStyle name="Input 85 2" xfId="2998" xr:uid="{00000000-0005-0000-0000-00006F0C0000}"/>
    <cellStyle name="Input 85 2 2" xfId="4682" xr:uid="{00000000-0005-0000-0000-0000700C0000}"/>
    <cellStyle name="Input 85 2 2 2" xfId="8825" xr:uid="{07BF9420-D28C-47E0-86FF-CFD27F366487}"/>
    <cellStyle name="Input 85 2 2 2 2" xfId="8381" xr:uid="{6A4E329E-F9AF-41DE-9BEF-5FAFCBA555E7}"/>
    <cellStyle name="Input 85 2 2 2 3" xfId="10330" xr:uid="{543988B7-0297-4CC5-B6FA-7B987D1B3FB6}"/>
    <cellStyle name="Input 85 2 2 3" xfId="8155" xr:uid="{B4A4F841-C328-4284-9594-5A58F96F862F}"/>
    <cellStyle name="Input 85 2 2 4" xfId="5802" xr:uid="{BE2F20C1-2CDA-4FDE-A52A-020035033464}"/>
    <cellStyle name="Input 85 2 2 5" xfId="9174" xr:uid="{3682B9E9-EFF1-4AF0-B8D5-38ED8F7D41FF}"/>
    <cellStyle name="Input 85 2 3" xfId="4034" xr:uid="{00000000-0005-0000-0000-0000710C0000}"/>
    <cellStyle name="Input 85 2 3 2" xfId="7242" xr:uid="{033C9A8E-EBFD-4880-8C9A-5AF6E2A8C22E}"/>
    <cellStyle name="Input 85 2 3 3" xfId="9936" xr:uid="{2285B157-F5C6-49C0-9181-1F1E76FA3596}"/>
    <cellStyle name="Input 85 2 4" xfId="5573" xr:uid="{F74BC75B-3F12-4EEC-A72D-174A5896E0BB}"/>
    <cellStyle name="Input 85 2 5" xfId="8914" xr:uid="{9507DAD3-94BD-4C6E-9A6B-D0B7FE0E173C}"/>
    <cellStyle name="Input 85 2 6" xfId="7397" xr:uid="{B6E28580-74F6-4CD6-BB20-CE3E61437B75}"/>
    <cellStyle name="Input 85 2 7" xfId="7032" xr:uid="{47FD0D1B-F668-4B2E-AAB8-4F87702C79BB}"/>
    <cellStyle name="Input 85 2 8" xfId="12424" xr:uid="{0D9075A0-E7D2-4BB2-87A2-1994D31F4D6D}"/>
    <cellStyle name="Input 85 3" xfId="4293" xr:uid="{00000000-0005-0000-0000-0000720C0000}"/>
    <cellStyle name="Input 85 3 2" xfId="8596" xr:uid="{2F7F6333-6EAC-4EF3-8468-28622995A2CC}"/>
    <cellStyle name="Input 85 3 2 2" xfId="5788" xr:uid="{9C446745-4C86-4547-8AC0-6DC61F7F3C2D}"/>
    <cellStyle name="Input 85 3 2 3" xfId="10107" xr:uid="{B2480EDD-1DC7-4CA3-81A5-B0B7DA844FF3}"/>
    <cellStyle name="Input 85 3 3" xfId="7923" xr:uid="{FD3C8B28-F6E9-483D-9234-8F86CD1AC28C}"/>
    <cellStyle name="Input 85 3 4" xfId="6500" xr:uid="{657C69BA-0407-4159-8C8E-3891DFCEE44B}"/>
    <cellStyle name="Input 85 3 5" xfId="9262" xr:uid="{31C10F84-B48B-4764-B62A-184140D05829}"/>
    <cellStyle name="Input 85 3 6" xfId="8973" xr:uid="{1FECC711-7F6F-42E6-BF34-5CEB618134A5}"/>
    <cellStyle name="Input 85 3 7" xfId="9766" xr:uid="{B6990C98-368E-4888-8056-B0944063B025}"/>
    <cellStyle name="Input 85 4" xfId="3982" xr:uid="{00000000-0005-0000-0000-0000730C0000}"/>
    <cellStyle name="Input 85 4 2" xfId="7616" xr:uid="{8C2B0005-7337-438A-AAED-EF16536A57B7}"/>
    <cellStyle name="Input 85 4 3" xfId="9479" xr:uid="{DDFA32A4-3C0B-434C-928E-8F9CDD6BD2F9}"/>
    <cellStyle name="Input 85 5" xfId="4967" xr:uid="{00000000-0005-0000-0000-0000740C0000}"/>
    <cellStyle name="Input 85 6" xfId="5978" xr:uid="{D37FCA8F-52B0-48C5-8BD1-6D583828B1C2}"/>
    <cellStyle name="Input 85 7" xfId="6729" xr:uid="{E47D8DC6-B42E-4CB7-8AC1-C7CFE5E28F42}"/>
    <cellStyle name="Input 85 8" xfId="9746" xr:uid="{8BCCA258-F650-487C-85C2-0ED1085FF4A3}"/>
    <cellStyle name="Input 85 9" xfId="6857" xr:uid="{814A500C-A7F1-4615-82F5-58C2728CAD73}"/>
    <cellStyle name="Input 86" xfId="1418" xr:uid="{00000000-0005-0000-0000-0000750C0000}"/>
    <cellStyle name="Input 86 10" xfId="12425" xr:uid="{359701D4-B3C5-4F1F-BBBF-B8DE69F2ED79}"/>
    <cellStyle name="Input 86 2" xfId="2999" xr:uid="{00000000-0005-0000-0000-0000760C0000}"/>
    <cellStyle name="Input 86 2 2" xfId="4683" xr:uid="{00000000-0005-0000-0000-0000770C0000}"/>
    <cellStyle name="Input 86 2 2 2" xfId="8826" xr:uid="{813A5A78-F0E7-42A9-A19C-491111D27386}"/>
    <cellStyle name="Input 86 2 2 2 2" xfId="8261" xr:uid="{FC6D9B94-BDF5-45E5-BEDD-61AC39E74F7E}"/>
    <cellStyle name="Input 86 2 2 2 3" xfId="10331" xr:uid="{FC8959C6-E5C9-4AF4-931F-84C214268429}"/>
    <cellStyle name="Input 86 2 2 3" xfId="8156" xr:uid="{9EAA8738-5542-4804-A4A3-7B011B6DE30A}"/>
    <cellStyle name="Input 86 2 2 4" xfId="7157" xr:uid="{1FFAEDC2-80B8-47D7-9BBF-59FD2350CABA}"/>
    <cellStyle name="Input 86 2 2 5" xfId="6381" xr:uid="{171E337B-0588-4788-BD76-CB9B754B96F5}"/>
    <cellStyle name="Input 86 2 3" xfId="4433" xr:uid="{00000000-0005-0000-0000-0000780C0000}"/>
    <cellStyle name="Input 86 2 3 2" xfId="7673" xr:uid="{41560C25-DAB3-46F0-B801-0109E6F9800A}"/>
    <cellStyle name="Input 86 2 3 3" xfId="9937" xr:uid="{5C38BC05-6413-4387-855B-B153F2AD9635}"/>
    <cellStyle name="Input 86 2 4" xfId="5574" xr:uid="{6903C200-C24B-4F76-A821-71066F410990}"/>
    <cellStyle name="Input 86 2 5" xfId="6651" xr:uid="{C92DC164-5D8F-43C4-9821-462C43BA884F}"/>
    <cellStyle name="Input 86 2 6" xfId="6422" xr:uid="{22A1375C-9076-4C2B-950D-4D27E12FC326}"/>
    <cellStyle name="Input 86 2 7" xfId="5921" xr:uid="{31BE13A9-8ECF-4558-B272-446D9E6330FC}"/>
    <cellStyle name="Input 86 2 8" xfId="12426" xr:uid="{76CBD96D-25FD-4846-A386-E0196042FB7C}"/>
    <cellStyle name="Input 86 3" xfId="4294" xr:uid="{00000000-0005-0000-0000-0000790C0000}"/>
    <cellStyle name="Input 86 3 2" xfId="8597" xr:uid="{42B1C588-4D19-4449-818A-778891B7F0E5}"/>
    <cellStyle name="Input 86 3 2 2" xfId="6604" xr:uid="{F83B39EB-623F-40D6-ACA0-C78C00ADA7EB}"/>
    <cellStyle name="Input 86 3 2 3" xfId="10108" xr:uid="{49093D75-0BC0-42BB-985C-4E9F02FDDC5A}"/>
    <cellStyle name="Input 86 3 3" xfId="7924" xr:uid="{70FFB1CA-341C-4691-9204-F3F3ACECB504}"/>
    <cellStyle name="Input 86 3 4" xfId="7103" xr:uid="{D0539A02-D7AB-42B5-9661-C41FB63F271B}"/>
    <cellStyle name="Input 86 3 5" xfId="9263" xr:uid="{624FB806-F425-49F4-A84F-AAFC5D3E49BD}"/>
    <cellStyle name="Input 86 3 6" xfId="5968" xr:uid="{099481D1-08FB-4AC9-B1B9-3EE6A7B5EF41}"/>
    <cellStyle name="Input 86 3 7" xfId="9162" xr:uid="{C64828B8-719D-4331-AA77-7F07896881F0}"/>
    <cellStyle name="Input 86 4" xfId="4705" xr:uid="{00000000-0005-0000-0000-00007A0C0000}"/>
    <cellStyle name="Input 86 4 2" xfId="6239" xr:uid="{83CEF2ED-CD14-4BD3-94BD-E14093949AC5}"/>
    <cellStyle name="Input 86 4 3" xfId="5665" xr:uid="{4BA95E5E-B3BC-46FF-8C7A-648E3C432750}"/>
    <cellStyle name="Input 86 5" xfId="4968" xr:uid="{00000000-0005-0000-0000-00007B0C0000}"/>
    <cellStyle name="Input 86 6" xfId="9144" xr:uid="{0339562F-2549-441F-B826-0A5D4494D5DD}"/>
    <cellStyle name="Input 86 7" xfId="9215" xr:uid="{5FBB945C-454F-4865-86F7-461B0904331E}"/>
    <cellStyle name="Input 86 8" xfId="7392" xr:uid="{C06BD903-44B4-40E6-9821-9D2D73762BA0}"/>
    <cellStyle name="Input 86 9" xfId="9446" xr:uid="{98E2EAC3-5D2A-4ED6-AB7D-CDC4832A1D27}"/>
    <cellStyle name="Input 87" xfId="1419" xr:uid="{00000000-0005-0000-0000-00007C0C0000}"/>
    <cellStyle name="Input 87 10" xfId="12427" xr:uid="{A5A72E0E-6F62-4D7C-A3D2-7491462DA091}"/>
    <cellStyle name="Input 87 2" xfId="3000" xr:uid="{00000000-0005-0000-0000-00007D0C0000}"/>
    <cellStyle name="Input 87 2 2" xfId="4684" xr:uid="{00000000-0005-0000-0000-00007E0C0000}"/>
    <cellStyle name="Input 87 2 2 2" xfId="8827" xr:uid="{BB855301-D0B2-4B76-A7E4-C2402565BDB8}"/>
    <cellStyle name="Input 87 2 2 2 2" xfId="6364" xr:uid="{27B20C64-B615-42EC-BC62-A2296F609F96}"/>
    <cellStyle name="Input 87 2 2 2 3" xfId="10332" xr:uid="{07B6B7A3-461A-4CAE-9534-0E1193EE77A4}"/>
    <cellStyle name="Input 87 2 2 3" xfId="8157" xr:uid="{3C1CD132-02F3-4902-83BA-602BE867054F}"/>
    <cellStyle name="Input 87 2 2 4" xfId="7575" xr:uid="{B41BA30B-7A22-4304-80DE-6C11967F3D5C}"/>
    <cellStyle name="Input 87 2 2 5" xfId="6983" xr:uid="{714D9E91-2D24-498E-9B99-5DB7B4E27E57}"/>
    <cellStyle name="Input 87 2 3" xfId="4033" xr:uid="{00000000-0005-0000-0000-00007F0C0000}"/>
    <cellStyle name="Input 87 2 3 2" xfId="6284" xr:uid="{D5D80B02-3A30-4FAD-80E7-F6DDF36DAAD4}"/>
    <cellStyle name="Input 87 2 3 3" xfId="9938" xr:uid="{8219032E-6C48-4794-B86D-046C45B4BBC9}"/>
    <cellStyle name="Input 87 2 4" xfId="5575" xr:uid="{C6F2C595-E34E-42A8-8CE6-7FAA55A5F1A4}"/>
    <cellStyle name="Input 87 2 5" xfId="5643" xr:uid="{4796DCC6-C05B-4053-935B-703E3A9F9FF2}"/>
    <cellStyle name="Input 87 2 6" xfId="6792" xr:uid="{CBB85BBB-629E-4F6E-BA70-789976FE31E3}"/>
    <cellStyle name="Input 87 2 7" xfId="6622" xr:uid="{D4DD72E0-3FA3-4CCA-B150-1917A8C7ED90}"/>
    <cellStyle name="Input 87 2 8" xfId="12428" xr:uid="{81A9DAED-B944-4352-90D0-BF355AAB188A}"/>
    <cellStyle name="Input 87 3" xfId="4295" xr:uid="{00000000-0005-0000-0000-0000800C0000}"/>
    <cellStyle name="Input 87 3 2" xfId="8598" xr:uid="{2F17BBA8-DCE3-4008-9BF0-EBD8F939F482}"/>
    <cellStyle name="Input 87 3 2 2" xfId="6306" xr:uid="{6AAA187D-0E3E-43F2-8D02-BCFE6CF2B5F6}"/>
    <cellStyle name="Input 87 3 2 3" xfId="10109" xr:uid="{670CA682-6978-49BA-AD0C-7F4F1A312460}"/>
    <cellStyle name="Input 87 3 3" xfId="7925" xr:uid="{CE3482D0-0E32-4430-B577-3C78F41A0DA6}"/>
    <cellStyle name="Input 87 3 4" xfId="7521" xr:uid="{F833C60C-0D42-4E31-93B9-C89A1322285D}"/>
    <cellStyle name="Input 87 3 5" xfId="9264" xr:uid="{5AB1AA82-312E-43F5-BCF2-97639F017693}"/>
    <cellStyle name="Input 87 3 6" xfId="8280" xr:uid="{69A15FAF-0941-4451-BF97-252FADD395B5}"/>
    <cellStyle name="Input 87 3 7" xfId="8884" xr:uid="{EC0E4E70-E3DB-4106-B87F-340717DD47BD}"/>
    <cellStyle name="Input 87 4" xfId="4704" xr:uid="{00000000-0005-0000-0000-0000810C0000}"/>
    <cellStyle name="Input 87 4 2" xfId="5734" xr:uid="{3541B661-2AF3-4376-B7DB-9F0BAF3EC813}"/>
    <cellStyle name="Input 87 4 3" xfId="7334" xr:uid="{F29935C7-92B8-455B-85FB-0FA263CA0107}"/>
    <cellStyle name="Input 87 5" xfId="4969" xr:uid="{00000000-0005-0000-0000-0000820C0000}"/>
    <cellStyle name="Input 87 6" xfId="5659" xr:uid="{D563B374-DBFB-48EC-99CA-B463B5EB3EA1}"/>
    <cellStyle name="Input 87 7" xfId="5887" xr:uid="{70252337-7DBC-4AF2-ABF2-65C079A2882B}"/>
    <cellStyle name="Input 87 8" xfId="7485" xr:uid="{A5D89E0D-E95B-4CF3-9BE8-EBDA62777332}"/>
    <cellStyle name="Input 87 9" xfId="9748" xr:uid="{ECF48551-CB30-4FC3-8D55-11F6C7C761CD}"/>
    <cellStyle name="Input 88" xfId="1420" xr:uid="{00000000-0005-0000-0000-0000830C0000}"/>
    <cellStyle name="Input 88 10" xfId="12429" xr:uid="{BA2AFBFA-E873-45ED-ACF7-0B63007211B4}"/>
    <cellStyle name="Input 88 2" xfId="3001" xr:uid="{00000000-0005-0000-0000-0000840C0000}"/>
    <cellStyle name="Input 88 2 2" xfId="4685" xr:uid="{00000000-0005-0000-0000-0000850C0000}"/>
    <cellStyle name="Input 88 2 2 2" xfId="8828" xr:uid="{260FC5D2-B270-4EFE-A73B-026046EA39F7}"/>
    <cellStyle name="Input 88 2 2 2 2" xfId="7301" xr:uid="{DDFF5770-7785-4542-8589-8470F8F397A4}"/>
    <cellStyle name="Input 88 2 2 2 3" xfId="10333" xr:uid="{8E7A72C1-C309-4F0F-B7FF-835F843F055C}"/>
    <cellStyle name="Input 88 2 2 3" xfId="8158" xr:uid="{49FE8FC4-3832-4212-9DB0-322EE9D02848}"/>
    <cellStyle name="Input 88 2 2 4" xfId="6199" xr:uid="{66342A61-9344-4444-98F3-E0F0394A6091}"/>
    <cellStyle name="Input 88 2 2 5" xfId="9382" xr:uid="{95AE4939-1C5E-4BC0-BC6D-4DAD9982ABAE}"/>
    <cellStyle name="Input 88 2 3" xfId="4432" xr:uid="{00000000-0005-0000-0000-0000860C0000}"/>
    <cellStyle name="Input 88 2 3 2" xfId="7674" xr:uid="{0ECC668E-7BAA-4CD9-BA58-67F1DB40CF23}"/>
    <cellStyle name="Input 88 2 3 3" xfId="9939" xr:uid="{D69F09FD-0F94-4EE2-8F21-AFBB936FD81A}"/>
    <cellStyle name="Input 88 2 4" xfId="5576" xr:uid="{2C7F81EF-425D-4CFD-8536-A9D77E442EF4}"/>
    <cellStyle name="Input 88 2 5" xfId="6392" xr:uid="{2452AD9E-AE9B-4E5D-93F9-86C0DF9772FA}"/>
    <cellStyle name="Input 88 2 6" xfId="9141" xr:uid="{C6139F7C-3998-4D04-84DF-9E0A239E6B6C}"/>
    <cellStyle name="Input 88 2 7" xfId="9801" xr:uid="{194C8738-015B-4168-81BE-CD6501210AE0}"/>
    <cellStyle name="Input 88 2 8" xfId="12430" xr:uid="{3D94C932-823F-4A1E-8128-0C42FEED87BB}"/>
    <cellStyle name="Input 88 3" xfId="4296" xr:uid="{00000000-0005-0000-0000-0000870C0000}"/>
    <cellStyle name="Input 88 3 2" xfId="8599" xr:uid="{3B3AD1D3-700F-4169-8005-56FE4336ED90}"/>
    <cellStyle name="Input 88 3 2 2" xfId="7716" xr:uid="{D6D4B727-B019-488D-88F1-590E038D594B}"/>
    <cellStyle name="Input 88 3 2 3" xfId="10110" xr:uid="{A97004FC-9380-4961-B11A-F2C6446B8BC7}"/>
    <cellStyle name="Input 88 3 3" xfId="7926" xr:uid="{13307620-1797-4EA8-AF6A-50D5BDB4F1AA}"/>
    <cellStyle name="Input 88 3 4" xfId="6145" xr:uid="{B789F209-E90F-45CF-9C50-7AC1F46B0368}"/>
    <cellStyle name="Input 88 3 5" xfId="9265" xr:uid="{A0087451-98F7-4355-8D79-C323C0C70B56}"/>
    <cellStyle name="Input 88 3 6" xfId="9336" xr:uid="{F1411E16-68B2-407C-BB39-F55C3696FB9A}"/>
    <cellStyle name="Input 88 3 7" xfId="9658" xr:uid="{41FC0B60-112F-4F8D-BE05-51599BA71DD9}"/>
    <cellStyle name="Input 88 4" xfId="4313" xr:uid="{00000000-0005-0000-0000-0000880C0000}"/>
    <cellStyle name="Input 88 4 2" xfId="7198" xr:uid="{D41265FB-0DC7-4873-946F-663E8D957162}"/>
    <cellStyle name="Input 88 4 3" xfId="8387" xr:uid="{4F0E2622-6BC1-445E-9A91-43167F5AA5C5}"/>
    <cellStyle name="Input 88 5" xfId="4970" xr:uid="{00000000-0005-0000-0000-0000890C0000}"/>
    <cellStyle name="Input 88 6" xfId="6995" xr:uid="{EC7E2D31-AED9-4E19-9DFC-BA624B6AE038}"/>
    <cellStyle name="Input 88 7" xfId="9194" xr:uid="{8FDBDF1C-813D-4A28-940C-A283154ECFC4}"/>
    <cellStyle name="Input 88 8" xfId="7409" xr:uid="{C0D4919C-8635-49B3-BBB7-F8E7FA066305}"/>
    <cellStyle name="Input 88 9" xfId="6763" xr:uid="{2F8F8999-9C2C-4440-9E23-5817AAAB020F}"/>
    <cellStyle name="Input 89" xfId="1421" xr:uid="{00000000-0005-0000-0000-00008A0C0000}"/>
    <cellStyle name="Input 89 10" xfId="12431" xr:uid="{75D25AC9-8CE1-456C-B610-78EDC3CE1CAD}"/>
    <cellStyle name="Input 89 2" xfId="3002" xr:uid="{00000000-0005-0000-0000-00008B0C0000}"/>
    <cellStyle name="Input 89 2 2" xfId="4686" xr:uid="{00000000-0005-0000-0000-00008C0C0000}"/>
    <cellStyle name="Input 89 2 2 2" xfId="8829" xr:uid="{AD7E4941-2840-4B4C-8B56-069A58457579}"/>
    <cellStyle name="Input 89 2 2 2 2" xfId="8382" xr:uid="{AC1DA04F-DE0B-4921-8EAE-216C1187801C}"/>
    <cellStyle name="Input 89 2 2 2 3" xfId="10334" xr:uid="{292F1B79-DDF9-463C-824C-994BB545902A}"/>
    <cellStyle name="Input 89 2 2 3" xfId="8159" xr:uid="{67FFEE52-236C-43F8-881D-80A99F5E6498}"/>
    <cellStyle name="Input 89 2 2 4" xfId="6539" xr:uid="{3B0E1419-86C1-4F2E-A24E-81D217E240B2}"/>
    <cellStyle name="Input 89 2 2 5" xfId="6754" xr:uid="{026680DF-1C50-4417-9163-E1E4FE5039C7}"/>
    <cellStyle name="Input 89 2 3" xfId="4032" xr:uid="{00000000-0005-0000-0000-00008D0C0000}"/>
    <cellStyle name="Input 89 2 3 2" xfId="7243" xr:uid="{FDF73E81-64F7-4D1E-AD3B-B8611EE5551B}"/>
    <cellStyle name="Input 89 2 3 3" xfId="9940" xr:uid="{E786A8D9-7634-4573-AFDB-9355796620B9}"/>
    <cellStyle name="Input 89 2 4" xfId="5577" xr:uid="{7039D794-716D-47ED-A707-6D2316AA5780}"/>
    <cellStyle name="Input 89 2 5" xfId="6974" xr:uid="{F10F2DC9-B385-4BF3-8915-A00AB066C85C}"/>
    <cellStyle name="Input 89 2 6" xfId="9465" xr:uid="{D0B3EE88-2F12-4AC3-BAA8-9AB8323E5B37}"/>
    <cellStyle name="Input 89 2 7" xfId="8305" xr:uid="{1CF75E4B-0B71-4B6A-BA57-DEFC25B1D8BD}"/>
    <cellStyle name="Input 89 2 8" xfId="12432" xr:uid="{A8C655D8-235A-4CB9-90C7-9B2F63BE6E6C}"/>
    <cellStyle name="Input 89 3" xfId="4297" xr:uid="{00000000-0005-0000-0000-00008E0C0000}"/>
    <cellStyle name="Input 89 3 2" xfId="8600" xr:uid="{3DFDD59C-BA5A-491F-94BC-15F5CA491006}"/>
    <cellStyle name="Input 89 3 2 2" xfId="7797" xr:uid="{C2F371D6-36F1-491C-999C-2463AAC6A88E}"/>
    <cellStyle name="Input 89 3 2 3" xfId="10111" xr:uid="{08E0783A-CA95-42B3-B83B-851E198DCF24}"/>
    <cellStyle name="Input 89 3 3" xfId="7927" xr:uid="{393DD52A-E44E-414F-8A1D-5BD10C65B3FF}"/>
    <cellStyle name="Input 89 3 4" xfId="6501" xr:uid="{6FBD177E-7B8B-45DB-974D-5D2720D6AD6D}"/>
    <cellStyle name="Input 89 3 5" xfId="9266" xr:uid="{13F153B7-48B9-4108-A3FD-FBCB8CE9EA48}"/>
    <cellStyle name="Input 89 3 6" xfId="6454" xr:uid="{E62BAF98-53E7-4FCA-B206-87F08E79A76A}"/>
    <cellStyle name="Input 89 3 7" xfId="9160" xr:uid="{A4E39A05-8052-4B52-979F-04A3548F2872}"/>
    <cellStyle name="Input 89 4" xfId="3981" xr:uid="{00000000-0005-0000-0000-00008F0C0000}"/>
    <cellStyle name="Input 89 4 2" xfId="6559" xr:uid="{E3921A12-9854-4A54-88BF-6035179BBBD7}"/>
    <cellStyle name="Input 89 4 3" xfId="9690" xr:uid="{0F762039-65F6-413E-99FA-E341D4E9D83B}"/>
    <cellStyle name="Input 89 5" xfId="4971" xr:uid="{00000000-0005-0000-0000-0000900C0000}"/>
    <cellStyle name="Input 89 6" xfId="6775" xr:uid="{4216539E-1FAB-442D-B1FA-D793A079B2DA}"/>
    <cellStyle name="Input 89 7" xfId="8318" xr:uid="{5FF5955F-2434-4064-AE5F-3CE5BE010882}"/>
    <cellStyle name="Input 89 8" xfId="8977" xr:uid="{C3DB526E-C65F-4885-879E-F852F135669E}"/>
    <cellStyle name="Input 89 9" xfId="6887" xr:uid="{00495104-BEFE-4BCE-A252-E2F1B508FB82}"/>
    <cellStyle name="Input 9" xfId="1422" xr:uid="{00000000-0005-0000-0000-0000910C0000}"/>
    <cellStyle name="Input 9 10" xfId="12433" xr:uid="{C7AE98F2-05F0-4580-9B22-DF76DC67395E}"/>
    <cellStyle name="Input 9 2" xfId="3003" xr:uid="{00000000-0005-0000-0000-0000920C0000}"/>
    <cellStyle name="Input 9 2 2" xfId="4687" xr:uid="{00000000-0005-0000-0000-0000930C0000}"/>
    <cellStyle name="Input 9 2 2 2" xfId="8830" xr:uid="{52D88A88-7918-47FD-BEC1-9EF221C11523}"/>
    <cellStyle name="Input 9 2 2 2 2" xfId="8262" xr:uid="{7C15CB0D-51BD-4AC1-A8AB-63D0DABAA2F1}"/>
    <cellStyle name="Input 9 2 2 2 3" xfId="10335" xr:uid="{0035800A-2E80-46E0-828E-593A267CDD82}"/>
    <cellStyle name="Input 9 2 2 3" xfId="8160" xr:uid="{9F684CB2-18E6-4C9D-9670-4B0F5AD7123E}"/>
    <cellStyle name="Input 9 2 2 4" xfId="7158" xr:uid="{25382D92-DA7B-463C-93D4-F6E50AEAB7CD}"/>
    <cellStyle name="Input 9 2 2 5" xfId="9848" xr:uid="{8BB5718D-CE3E-4C5F-81C0-734F6E4C29EE}"/>
    <cellStyle name="Input 9 2 3" xfId="4431" xr:uid="{00000000-0005-0000-0000-0000940C0000}"/>
    <cellStyle name="Input 9 2 3 2" xfId="5762" xr:uid="{48911A92-2724-4BF8-BF0C-A09D7C76D998}"/>
    <cellStyle name="Input 9 2 3 3" xfId="9941" xr:uid="{6128DCCF-473C-43AB-A495-1476973BAD15}"/>
    <cellStyle name="Input 9 2 4" xfId="5578" xr:uid="{A75D499D-A18C-4E17-BDA8-AEA563F5D2E2}"/>
    <cellStyle name="Input 9 2 5" xfId="6860" xr:uid="{444363B7-6C27-4813-8CA2-4F1D63B2F385}"/>
    <cellStyle name="Input 9 2 6" xfId="6884" xr:uid="{3CFBE59A-44B1-4753-9E3A-7D9192D38E67}"/>
    <cellStyle name="Input 9 2 7" xfId="8874" xr:uid="{186D50E7-7EED-404D-BB99-D652CDE288BE}"/>
    <cellStyle name="Input 9 2 8" xfId="12434" xr:uid="{AEA6F765-52EC-4C48-AF2C-D7F841FE707F}"/>
    <cellStyle name="Input 9 3" xfId="4298" xr:uid="{00000000-0005-0000-0000-0000950C0000}"/>
    <cellStyle name="Input 9 3 2" xfId="8601" xr:uid="{33C46DF7-0960-4038-A103-CC460F211C6B}"/>
    <cellStyle name="Input 9 3 2 2" xfId="8411" xr:uid="{A9B7BC44-27A0-4465-8B19-C08004E1B324}"/>
    <cellStyle name="Input 9 3 2 3" xfId="10112" xr:uid="{9DFD74A0-CA30-4C31-92A7-E0D798C68B56}"/>
    <cellStyle name="Input 9 3 3" xfId="7928" xr:uid="{34763DC5-99BB-45A8-840B-D78B2907AF53}"/>
    <cellStyle name="Input 9 3 4" xfId="7104" xr:uid="{F2F2A778-5FD0-44C2-B943-CAC188A10EF4}"/>
    <cellStyle name="Input 9 3 5" xfId="9267" xr:uid="{856851A0-4731-431A-8B98-279E1AFF4E07}"/>
    <cellStyle name="Input 9 3 6" xfId="6416" xr:uid="{44D17B23-31C8-449A-87ED-B173D4041AB7}"/>
    <cellStyle name="Input 9 3 7" xfId="9475" xr:uid="{BC9ECB08-4B60-462B-858A-310FF96C63D3}"/>
    <cellStyle name="Input 9 4" xfId="4703" xr:uid="{00000000-0005-0000-0000-0000960C0000}"/>
    <cellStyle name="Input 9 4 2" xfId="6240" xr:uid="{3D2FF29B-A33A-4616-B432-4C2C2CFB2986}"/>
    <cellStyle name="Input 9 4 3" xfId="7447" xr:uid="{870A476A-3C0A-4D37-AB75-5D9510031122}"/>
    <cellStyle name="Input 9 5" xfId="4972" xr:uid="{00000000-0005-0000-0000-0000970C0000}"/>
    <cellStyle name="Input 9 6" xfId="8967" xr:uid="{8E00C030-B116-40A9-ADEC-0308FEDA32D8}"/>
    <cellStyle name="Input 9 7" xfId="6691" xr:uid="{FF1F89A7-8A58-426E-A245-CD5B1A9D6AC2}"/>
    <cellStyle name="Input 9 8" xfId="6066" xr:uid="{D2019B02-28DA-42E0-824A-C844C7BF9829}"/>
    <cellStyle name="Input 9 9" xfId="9635" xr:uid="{44C8038F-05AE-4A62-BECE-6FEAC9B5F9A2}"/>
    <cellStyle name="Input 90" xfId="1423" xr:uid="{00000000-0005-0000-0000-0000980C0000}"/>
    <cellStyle name="Input 90 10" xfId="12435" xr:uid="{D5B5E997-4F79-4890-B92C-B0BEFE0078A9}"/>
    <cellStyle name="Input 90 2" xfId="3004" xr:uid="{00000000-0005-0000-0000-0000990C0000}"/>
    <cellStyle name="Input 90 2 2" xfId="4688" xr:uid="{00000000-0005-0000-0000-00009A0C0000}"/>
    <cellStyle name="Input 90 2 2 2" xfId="8831" xr:uid="{37502F08-D0DC-47BF-8A8F-87A78AC6E7BE}"/>
    <cellStyle name="Input 90 2 2 2 2" xfId="6365" xr:uid="{75EBFB4A-BA7C-4BF9-A27C-AE48C9802E72}"/>
    <cellStyle name="Input 90 2 2 2 3" xfId="10336" xr:uid="{D3A06945-4B59-42BB-A794-61B47BC27195}"/>
    <cellStyle name="Input 90 2 2 3" xfId="8161" xr:uid="{A9287BB6-EC69-423E-B505-FED084845861}"/>
    <cellStyle name="Input 90 2 2 4" xfId="7576" xr:uid="{521F88D3-5061-48A4-8619-8A09263EC566}"/>
    <cellStyle name="Input 90 2 2 5" xfId="6757" xr:uid="{4B73E195-C7A3-48AE-BCEC-A34A8D196ECE}"/>
    <cellStyle name="Input 90 2 3" xfId="4031" xr:uid="{00000000-0005-0000-0000-00009B0C0000}"/>
    <cellStyle name="Input 90 2 3 2" xfId="6285" xr:uid="{213D831B-7AB8-48C6-856A-ACF738D07F63}"/>
    <cellStyle name="Input 90 2 3 3" xfId="9942" xr:uid="{94274BFA-80DF-4836-BC56-BDDBC08B1F42}"/>
    <cellStyle name="Input 90 2 4" xfId="5579" xr:uid="{D36B6490-3BAA-4018-BA49-64792FC7DF94}"/>
    <cellStyle name="Input 90 2 5" xfId="6710" xr:uid="{F2CEB4E5-D207-447B-8D3D-67AA52A0F744}"/>
    <cellStyle name="Input 90 2 6" xfId="6377" xr:uid="{CC3D4AFF-98CC-4A95-8188-6DDCE718C758}"/>
    <cellStyle name="Input 90 2 7" xfId="9753" xr:uid="{B71F18CE-96FD-4449-B15B-F844D7A118C6}"/>
    <cellStyle name="Input 90 2 8" xfId="12436" xr:uid="{50543D3B-A10D-46B5-AB59-15DC36437047}"/>
    <cellStyle name="Input 90 3" xfId="4299" xr:uid="{00000000-0005-0000-0000-00009C0C0000}"/>
    <cellStyle name="Input 90 3 2" xfId="8602" xr:uid="{1C8D75E9-8FCE-4221-80D5-CE76AD895D93}"/>
    <cellStyle name="Input 90 3 2 2" xfId="7754" xr:uid="{0246D56E-090D-4C62-AF18-5F6A164F5656}"/>
    <cellStyle name="Input 90 3 2 3" xfId="10113" xr:uid="{D9DC24A9-6BBF-4C74-8E3F-2CE976868484}"/>
    <cellStyle name="Input 90 3 3" xfId="7929" xr:uid="{B773DBD5-678E-4716-8061-222FB4C569E8}"/>
    <cellStyle name="Input 90 3 4" xfId="7522" xr:uid="{2A971A78-CD6B-4C98-99F0-075BF40B2B9E}"/>
    <cellStyle name="Input 90 3 5" xfId="9268" xr:uid="{06522FE0-2D7C-4455-BA6F-EB75E56DB2A9}"/>
    <cellStyle name="Input 90 3 6" xfId="9728" xr:uid="{4F621711-C3D2-48A6-9C89-DF449D8A18BC}"/>
    <cellStyle name="Input 90 3 7" xfId="7403" xr:uid="{27ADB6D8-C85A-43E4-BF9B-118AF3E4ABBE}"/>
    <cellStyle name="Input 90 4" xfId="4312" xr:uid="{00000000-0005-0000-0000-00009D0C0000}"/>
    <cellStyle name="Input 90 4 2" xfId="7617" xr:uid="{43CDBFF3-FA53-4CC0-9491-74E5EAC15328}"/>
    <cellStyle name="Input 90 4 3" xfId="9840" xr:uid="{3E3196E0-FEFD-4243-9D63-801F8067EDA9}"/>
    <cellStyle name="Input 90 5" xfId="4973" xr:uid="{00000000-0005-0000-0000-00009E0C0000}"/>
    <cellStyle name="Input 90 6" xfId="7411" xr:uid="{D48E6430-6946-4636-BE00-1358E00C4A02}"/>
    <cellStyle name="Input 90 7" xfId="6855" xr:uid="{8AACBB22-DE5F-4480-855A-B0676294713E}"/>
    <cellStyle name="Input 90 8" xfId="9745" xr:uid="{46A8CE03-9D7C-42B7-B23C-A92C82895BAB}"/>
    <cellStyle name="Input 90 9" xfId="7459" xr:uid="{41134F59-5EA4-4D09-8EE6-1A347904BD4E}"/>
    <cellStyle name="Input 91" xfId="1424" xr:uid="{00000000-0005-0000-0000-00009F0C0000}"/>
    <cellStyle name="Input 91 10" xfId="12437" xr:uid="{C3D32FE6-B9F7-4867-BCAC-D4E4DDC71735}"/>
    <cellStyle name="Input 91 2" xfId="3005" xr:uid="{00000000-0005-0000-0000-0000A00C0000}"/>
    <cellStyle name="Input 91 2 2" xfId="4689" xr:uid="{00000000-0005-0000-0000-0000A10C0000}"/>
    <cellStyle name="Input 91 2 2 2" xfId="8832" xr:uid="{6DC17B75-CD1F-44D9-A835-BD719719C985}"/>
    <cellStyle name="Input 91 2 2 2 2" xfId="7302" xr:uid="{E938A1F9-35DC-4D18-B2C8-1EB70FAB1B9E}"/>
    <cellStyle name="Input 91 2 2 2 3" xfId="10337" xr:uid="{00C2986B-2E17-47A8-B040-68237D280A3D}"/>
    <cellStyle name="Input 91 2 2 3" xfId="8162" xr:uid="{57F1DB94-A404-4D4B-839A-BE2DB94462AB}"/>
    <cellStyle name="Input 91 2 2 4" xfId="6200" xr:uid="{2268C52A-4C2E-4C76-BC4B-A544ADE18C5E}"/>
    <cellStyle name="Input 91 2 2 5" xfId="6699" xr:uid="{27CB63D9-A625-41B7-A52F-6929CDC6DDB0}"/>
    <cellStyle name="Input 91 2 3" xfId="4430" xr:uid="{00000000-0005-0000-0000-0000A20C0000}"/>
    <cellStyle name="Input 91 2 3 2" xfId="6581" xr:uid="{DC496872-5B89-4D80-A7C6-2C6A384327B2}"/>
    <cellStyle name="Input 91 2 3 3" xfId="9943" xr:uid="{A6CAFDC0-DA28-4969-A49E-B50860E5BA53}"/>
    <cellStyle name="Input 91 2 4" xfId="5580" xr:uid="{A264277E-EA46-4F7C-BF67-0B21FCD6CD17}"/>
    <cellStyle name="Input 91 2 5" xfId="5893" xr:uid="{12EBBEDE-C385-4A48-87C0-EE24561EBBC7}"/>
    <cellStyle name="Input 91 2 6" xfId="5914" xr:uid="{36B5276B-EDD7-4808-B7A7-E06EBBF4D73E}"/>
    <cellStyle name="Input 91 2 7" xfId="9295" xr:uid="{EFD951AE-D40C-4B26-9612-2A2B47289E03}"/>
    <cellStyle name="Input 91 2 8" xfId="12438" xr:uid="{D9AF5D90-B09F-4785-AD66-A44D15C93E34}"/>
    <cellStyle name="Input 91 3" xfId="4300" xr:uid="{00000000-0005-0000-0000-0000A30C0000}"/>
    <cellStyle name="Input 91 3 2" xfId="8603" xr:uid="{4B236C67-1C10-49B9-9DD5-03899595953B}"/>
    <cellStyle name="Input 91 3 2 2" xfId="7717" xr:uid="{EBB573B3-EFFC-4531-BF2B-9A49DD952742}"/>
    <cellStyle name="Input 91 3 2 3" xfId="10114" xr:uid="{BEFD7794-409C-43A4-BAC8-7E0A32432845}"/>
    <cellStyle name="Input 91 3 3" xfId="7930" xr:uid="{B8452559-AB80-4CB7-9B86-416E5A283FCA}"/>
    <cellStyle name="Input 91 3 4" xfId="6146" xr:uid="{517657D1-CDC9-44B5-A096-99946C6FB62D}"/>
    <cellStyle name="Input 91 3 5" xfId="9269" xr:uid="{1481EB02-155A-43A3-AD37-827C8F584044}"/>
    <cellStyle name="Input 91 3 6" xfId="9301" xr:uid="{855D3751-2D99-49C5-B7E3-DFB3C31CAEC1}"/>
    <cellStyle name="Input 91 3 7" xfId="9209" xr:uid="{D66BD19E-5E87-4E90-BA19-7422BFEAF802}"/>
    <cellStyle name="Input 91 4" xfId="4702" xr:uid="{00000000-0005-0000-0000-0000A40C0000}"/>
    <cellStyle name="Input 91 4 2" xfId="7199" xr:uid="{5D1C60E9-C59A-4E19-89F8-1EE6F6DA21BA}"/>
    <cellStyle name="Input 91 4 3" xfId="6905" xr:uid="{0B3A12CE-C737-4540-864A-E391FE95D5CA}"/>
    <cellStyle name="Input 91 5" xfId="4974" xr:uid="{00000000-0005-0000-0000-0000A50C0000}"/>
    <cellStyle name="Input 91 6" xfId="6044" xr:uid="{CE1C2D28-D13A-45FF-8A66-8C4FB6E0465E}"/>
    <cellStyle name="Input 91 7" xfId="6709" xr:uid="{C5F0CCB9-3B0D-40AD-A6AB-143350C0F512}"/>
    <cellStyle name="Input 91 8" xfId="7357" xr:uid="{6C5FE2DE-AEE1-4CE2-8186-8A18444A8AE5}"/>
    <cellStyle name="Input 91 9" xfId="6915" xr:uid="{B5C8E7C9-1871-4D58-B503-BD17C835482E}"/>
    <cellStyle name="Input 92" xfId="1425" xr:uid="{00000000-0005-0000-0000-0000A60C0000}"/>
    <cellStyle name="Input 92 10" xfId="12439" xr:uid="{40AFE6C4-DEBD-4221-9DA2-191A25B56FD6}"/>
    <cellStyle name="Input 92 2" xfId="3006" xr:uid="{00000000-0005-0000-0000-0000A70C0000}"/>
    <cellStyle name="Input 92 2 2" xfId="4690" xr:uid="{00000000-0005-0000-0000-0000A80C0000}"/>
    <cellStyle name="Input 92 2 2 2" xfId="8833" xr:uid="{F8898CF5-0D77-4669-9A11-7B3A08B035C3}"/>
    <cellStyle name="Input 92 2 2 2 2" xfId="8383" xr:uid="{1DA09695-0B9E-44C8-86A4-1E0A6C027D87}"/>
    <cellStyle name="Input 92 2 2 2 3" xfId="10338" xr:uid="{A59F68EF-02C1-417A-A5AA-779DCD6B7C54}"/>
    <cellStyle name="Input 92 2 2 3" xfId="8163" xr:uid="{7C288434-6D4F-4F94-8BB1-9FEA65C78398}"/>
    <cellStyle name="Input 92 2 2 4" xfId="7577" xr:uid="{E59F3DCC-0C0A-407E-B6F9-31306CECBDBC}"/>
    <cellStyle name="Input 92 2 2 5" xfId="9284" xr:uid="{EE1CE6A5-C866-44A6-A0E4-9BA781DE5EA7}"/>
    <cellStyle name="Input 92 2 3" xfId="4030" xr:uid="{00000000-0005-0000-0000-0000A90C0000}"/>
    <cellStyle name="Input 92 2 3 2" xfId="6286" xr:uid="{3810E5F0-17BE-47A0-B2E3-71F309F2B149}"/>
    <cellStyle name="Input 92 2 3 3" xfId="9944" xr:uid="{0C769F36-35E7-4823-BD44-699AABE3F388}"/>
    <cellStyle name="Input 92 2 4" xfId="5581" xr:uid="{58578310-54BB-429E-8950-B8DE70170013}"/>
    <cellStyle name="Input 92 2 5" xfId="9191" xr:uid="{3A81BFCC-95AB-45A3-A93E-3613F6E5883F}"/>
    <cellStyle name="Input 92 2 6" xfId="8917" xr:uid="{C795E625-223C-4406-B438-DC5EE80FEBA7}"/>
    <cellStyle name="Input 92 2 7" xfId="9298" xr:uid="{08595E73-0E05-46DE-9E60-975020F57D47}"/>
    <cellStyle name="Input 92 2 8" xfId="12440" xr:uid="{56C77C9B-8A1E-430B-BBEB-F1EBDD63CA08}"/>
    <cellStyle name="Input 92 3" xfId="4301" xr:uid="{00000000-0005-0000-0000-0000AA0C0000}"/>
    <cellStyle name="Input 92 3 2" xfId="8604" xr:uid="{0BE46831-E478-4E5A-AC41-3F1186A68370}"/>
    <cellStyle name="Input 92 3 2 2" xfId="6307" xr:uid="{6E921AFF-102E-4E8D-9C68-FF9C7A53CA47}"/>
    <cellStyle name="Input 92 3 2 3" xfId="10115" xr:uid="{ADE2EDBA-77FD-49C1-A2E0-2C9821925AE8}"/>
    <cellStyle name="Input 92 3 3" xfId="7931" xr:uid="{48C98AC3-B848-4269-B377-E81D089F6E00}"/>
    <cellStyle name="Input 92 3 4" xfId="6502" xr:uid="{7BA8593F-2CD6-4B3C-B17E-C6758939BE86}"/>
    <cellStyle name="Input 92 3 5" xfId="9270" xr:uid="{5D6C6246-7E7A-4212-B3D1-5FE4AD6552F4}"/>
    <cellStyle name="Input 92 3 6" xfId="9722" xr:uid="{770F8C05-860B-4913-89A9-3FBCD0877ED7}"/>
    <cellStyle name="Input 92 3 7" xfId="5962" xr:uid="{3E0A60C4-421F-460C-BCED-BD6F46858D8A}"/>
    <cellStyle name="Input 92 4" xfId="4311" xr:uid="{00000000-0005-0000-0000-0000AB0C0000}"/>
    <cellStyle name="Input 92 4 2" xfId="7618" xr:uid="{3402E674-6E00-4D85-9A5A-88E59ED44568}"/>
    <cellStyle name="Input 92 4 3" xfId="9507" xr:uid="{18117B00-210C-4D90-925A-22614568C243}"/>
    <cellStyle name="Input 92 5" xfId="4975" xr:uid="{00000000-0005-0000-0000-0000AC0C0000}"/>
    <cellStyle name="Input 92 6" xfId="5621" xr:uid="{E07B5C2C-B6D6-4EC7-B723-8D28BD3D9B43}"/>
    <cellStyle name="Input 92 7" xfId="6040" xr:uid="{BCBA93D3-9D54-45E7-AA34-C1E4E9921C64}"/>
    <cellStyle name="Input 92 8" xfId="7641" xr:uid="{C7FFD8C9-E148-47FF-AF60-43282A85D865}"/>
    <cellStyle name="Input 92 9" xfId="6025" xr:uid="{FFE6BC2F-49D6-4D53-86D3-108712008BBE}"/>
    <cellStyle name="Input 93" xfId="1426" xr:uid="{00000000-0005-0000-0000-0000AD0C0000}"/>
    <cellStyle name="Input 93 10" xfId="12441" xr:uid="{270F1C4D-9312-45AD-999C-FA8AE508AED4}"/>
    <cellStyle name="Input 93 2" xfId="3007" xr:uid="{00000000-0005-0000-0000-0000AE0C0000}"/>
    <cellStyle name="Input 93 2 2" xfId="4691" xr:uid="{00000000-0005-0000-0000-0000AF0C0000}"/>
    <cellStyle name="Input 93 2 2 2" xfId="8834" xr:uid="{F5D8B5C5-5D00-4F55-A3A6-96EA75103247}"/>
    <cellStyle name="Input 93 2 2 2 2" xfId="8263" xr:uid="{6C1ACC2F-2731-4FB6-B671-877298C3E609}"/>
    <cellStyle name="Input 93 2 2 2 3" xfId="10339" xr:uid="{34FA7303-B28B-45CC-9263-A79E7BBCAB64}"/>
    <cellStyle name="Input 93 2 2 3" xfId="8164" xr:uid="{B8F8B05D-F161-40C9-B7AC-5F4F5B9D8240}"/>
    <cellStyle name="Input 93 2 2 4" xfId="7159" xr:uid="{52CC3E3C-1891-407D-835C-80F66C088CDA}"/>
    <cellStyle name="Input 93 2 2 5" xfId="5919" xr:uid="{DEA5E8B5-ECC2-438C-B2DB-3076D5108F8C}"/>
    <cellStyle name="Input 93 2 3" xfId="4429" xr:uid="{00000000-0005-0000-0000-0000B00C0000}"/>
    <cellStyle name="Input 93 2 3 2" xfId="7675" xr:uid="{A2410C58-082D-4EE2-85B1-2259CE4C2164}"/>
    <cellStyle name="Input 93 2 3 3" xfId="9945" xr:uid="{4FF5D353-AEB1-477B-A56E-F4168D80091C}"/>
    <cellStyle name="Input 93 2 4" xfId="5582" xr:uid="{E6E0826D-6158-43C3-87D2-C31D9D2952AC}"/>
    <cellStyle name="Input 93 2 5" xfId="6683" xr:uid="{C8FA733C-03D9-4632-9CD4-5ABA289E5A56}"/>
    <cellStyle name="Input 93 2 6" xfId="9204" xr:uid="{25EABFBF-278D-4160-9C41-85A747C1818F}"/>
    <cellStyle name="Input 93 2 7" xfId="6405" xr:uid="{2C503A42-503E-48BB-9A64-576E74A12AB1}"/>
    <cellStyle name="Input 93 2 8" xfId="12442" xr:uid="{0522926D-DF95-4FFF-BD50-FFA984B6AB68}"/>
    <cellStyle name="Input 93 3" xfId="4302" xr:uid="{00000000-0005-0000-0000-0000B10C0000}"/>
    <cellStyle name="Input 93 3 2" xfId="8605" xr:uid="{87EE2BF6-7130-4B28-AB20-0702BE57352D}"/>
    <cellStyle name="Input 93 3 2 2" xfId="7718" xr:uid="{40029BF8-AEFE-43B9-8504-85D4B9EE61AD}"/>
    <cellStyle name="Input 93 3 2 3" xfId="10116" xr:uid="{481FA437-2F4F-4E14-9E91-E0D90120B749}"/>
    <cellStyle name="Input 93 3 3" xfId="7932" xr:uid="{7E5C1D00-F85B-49A7-9CDF-59B40C064A82}"/>
    <cellStyle name="Input 93 3 4" xfId="7105" xr:uid="{EC28C408-02F6-4546-8834-B2C7AE0B42BF}"/>
    <cellStyle name="Input 93 3 5" xfId="9271" xr:uid="{FAB4947D-E458-4FCF-A8F6-EDF38AB05D10}"/>
    <cellStyle name="Input 93 3 6" xfId="6920" xr:uid="{BA6ED082-5EF7-4BC1-91D9-F3EBB37FEA5A}"/>
    <cellStyle name="Input 93 3 7" xfId="6858" xr:uid="{C0DD54F5-A4E1-4B56-BD13-A65305EB3550}"/>
    <cellStyle name="Input 93 4" xfId="3976" xr:uid="{00000000-0005-0000-0000-0000B20C0000}"/>
    <cellStyle name="Input 93 4 2" xfId="6241" xr:uid="{E13C7D29-23B5-402B-BD45-00E4FCE4AF27}"/>
    <cellStyle name="Input 93 4 3" xfId="9287" xr:uid="{67D05321-8993-49FE-803B-DDAA8D5EE6D8}"/>
    <cellStyle name="Input 93 5" xfId="4976" xr:uid="{00000000-0005-0000-0000-0000B30C0000}"/>
    <cellStyle name="Input 93 6" xfId="7305" xr:uid="{CD696FE9-D308-4D32-81A7-00C9DB9E0C0F}"/>
    <cellStyle name="Input 93 7" xfId="6014" xr:uid="{82E574DC-953C-4E46-8DEC-FEDD4CAF2AB8}"/>
    <cellStyle name="Input 93 8" xfId="6882" xr:uid="{516F5AA3-431A-498B-B038-458D9BBA77C3}"/>
    <cellStyle name="Input 93 9" xfId="9817" xr:uid="{975CFB4E-B493-483C-B0DA-F6C5F54E6D7A}"/>
    <cellStyle name="Input 94" xfId="1427" xr:uid="{00000000-0005-0000-0000-0000B40C0000}"/>
    <cellStyle name="Input 94 10" xfId="12443" xr:uid="{3951C505-276A-49EE-A0FC-60FFBFF22DA0}"/>
    <cellStyle name="Input 94 2" xfId="3008" xr:uid="{00000000-0005-0000-0000-0000B50C0000}"/>
    <cellStyle name="Input 94 2 2" xfId="4692" xr:uid="{00000000-0005-0000-0000-0000B60C0000}"/>
    <cellStyle name="Input 94 2 2 2" xfId="8835" xr:uid="{4E8064D3-9149-4D22-8153-2C092F8E4934}"/>
    <cellStyle name="Input 94 2 2 2 2" xfId="6366" xr:uid="{B7F9D44F-5F2F-4D86-B2E1-3953FA3400B4}"/>
    <cellStyle name="Input 94 2 2 2 3" xfId="10340" xr:uid="{17591E87-BE06-462F-A12F-C09FCD951D9E}"/>
    <cellStyle name="Input 94 2 2 3" xfId="8165" xr:uid="{E61BA8C3-30F9-4625-A8C6-CBBBD583C07E}"/>
    <cellStyle name="Input 94 2 2 4" xfId="5715" xr:uid="{0DAD2155-594C-4B5C-B13A-B55EFD882341}"/>
    <cellStyle name="Input 94 2 2 5" xfId="9759" xr:uid="{4898EBEC-946A-4824-AE2F-A1978F5B2687}"/>
    <cellStyle name="Input 94 2 3" xfId="4029" xr:uid="{00000000-0005-0000-0000-0000B70C0000}"/>
    <cellStyle name="Input 94 2 3 2" xfId="7244" xr:uid="{6482FF42-8D1F-45B2-A70A-9B8997C79D57}"/>
    <cellStyle name="Input 94 2 3 3" xfId="9946" xr:uid="{0D19D27F-EA08-422A-892A-1744D14E05C3}"/>
    <cellStyle name="Input 94 2 4" xfId="5583" xr:uid="{10848F87-F4FD-4754-86C3-7990832EB3FB}"/>
    <cellStyle name="Input 94 2 5" xfId="9012" xr:uid="{8B7E41E1-E9E7-4762-A668-1909CA0A71EE}"/>
    <cellStyle name="Input 94 2 6" xfId="5628" xr:uid="{5BBAC8BF-BE93-41DF-8397-A8BC3258E5DD}"/>
    <cellStyle name="Input 94 2 7" xfId="9062" xr:uid="{EC3AD831-874B-4A23-BA40-5B35D4D85432}"/>
    <cellStyle name="Input 94 2 8" xfId="12444" xr:uid="{78D66654-FF80-4DA3-BA19-3083AA63B0ED}"/>
    <cellStyle name="Input 94 3" xfId="4303" xr:uid="{00000000-0005-0000-0000-0000B80C0000}"/>
    <cellStyle name="Input 94 3 2" xfId="8606" xr:uid="{EE3EA681-6A91-4B9B-ABDB-FC6456ACCD6E}"/>
    <cellStyle name="Input 94 3 2 2" xfId="6308" xr:uid="{6828CCA4-47F3-42A7-AEBE-99EF585D46A0}"/>
    <cellStyle name="Input 94 3 2 3" xfId="10117" xr:uid="{BE6C9BF2-EE4C-4D40-BFF8-129BC730B9D0}"/>
    <cellStyle name="Input 94 3 3" xfId="7933" xr:uid="{A452DBB9-2357-4DA7-A1AC-3DC861E56C0E}"/>
    <cellStyle name="Input 94 3 4" xfId="7523" xr:uid="{FA69CB9E-B841-4A30-AFB4-A671831C4265}"/>
    <cellStyle name="Input 94 3 5" xfId="9272" xr:uid="{429F3A5D-CDB8-4C1E-990C-7715254EC56B}"/>
    <cellStyle name="Input 94 3 6" xfId="6727" xr:uid="{FDB08179-C444-44B1-B8B6-8C93823E96EE}"/>
    <cellStyle name="Input 94 3 7" xfId="6723" xr:uid="{4C032385-9C13-4D70-AD15-AF6F9242F410}"/>
    <cellStyle name="Input 94 4" xfId="4701" xr:uid="{00000000-0005-0000-0000-0000B90C0000}"/>
    <cellStyle name="Input 94 4 2" xfId="5735" xr:uid="{3671C126-AF42-434F-932F-73DC0476FFEF}"/>
    <cellStyle name="Input 94 4 3" xfId="9570" xr:uid="{491F2D24-2110-485A-9F52-D4917F654C02}"/>
    <cellStyle name="Input 94 5" xfId="4977" xr:uid="{00000000-0005-0000-0000-0000BA0C0000}"/>
    <cellStyle name="Input 94 6" xfId="5658" xr:uid="{554D3A99-7870-440A-8268-213DD02C93EA}"/>
    <cellStyle name="Input 94 7" xfId="8402" xr:uid="{46D8A446-A01F-4815-8E55-3A83B3B4C83D}"/>
    <cellStyle name="Input 94 8" xfId="9158" xr:uid="{A874430C-B03C-46E8-955A-D7F2EA169393}"/>
    <cellStyle name="Input 94 9" xfId="6938" xr:uid="{1918A693-A285-4770-A34E-1195176F3485}"/>
    <cellStyle name="Input 95" xfId="1428" xr:uid="{00000000-0005-0000-0000-0000BB0C0000}"/>
    <cellStyle name="Input 95 10" xfId="12445" xr:uid="{AD0E9B85-47F9-444D-90AC-584B9FFF4F6D}"/>
    <cellStyle name="Input 95 2" xfId="3009" xr:uid="{00000000-0005-0000-0000-0000BC0C0000}"/>
    <cellStyle name="Input 95 2 2" xfId="4693" xr:uid="{00000000-0005-0000-0000-0000BD0C0000}"/>
    <cellStyle name="Input 95 2 2 2" xfId="8836" xr:uid="{A2A111A2-7282-4749-8DEC-167F49317534}"/>
    <cellStyle name="Input 95 2 2 2 2" xfId="7303" xr:uid="{7A3C3E82-1B5C-4C1C-BB1D-70B3227D06EB}"/>
    <cellStyle name="Input 95 2 2 2 3" xfId="10341" xr:uid="{37195671-96F9-4CF0-B15B-B9D4C66786A1}"/>
    <cellStyle name="Input 95 2 2 3" xfId="8166" xr:uid="{A61F436D-E492-40DB-8AC0-CE332C72031E}"/>
    <cellStyle name="Input 95 2 2 4" xfId="6201" xr:uid="{903EEB74-FBB1-4ADD-9D6E-6B97D5D15370}"/>
    <cellStyle name="Input 95 2 2 5" xfId="6885" xr:uid="{091ED151-CCCA-44B8-8658-7C294F7366B5}"/>
    <cellStyle name="Input 95 2 3" xfId="4428" xr:uid="{00000000-0005-0000-0000-0000BE0C0000}"/>
    <cellStyle name="Input 95 2 3 2" xfId="7676" xr:uid="{B9515081-1167-46A6-B905-E0A01FDE3F54}"/>
    <cellStyle name="Input 95 2 3 3" xfId="9947" xr:uid="{70CF03A3-3F4A-4D1C-A78C-C571FAFB1DFA}"/>
    <cellStyle name="Input 95 2 4" xfId="5584" xr:uid="{A5B1BECD-C11A-49B5-B17D-1A3103F7CB1A}"/>
    <cellStyle name="Input 95 2 5" xfId="6650" xr:uid="{30C5C56A-7092-430D-B778-F8C55B93DF3D}"/>
    <cellStyle name="Input 95 2 6" xfId="6924" xr:uid="{DDEA5B03-1F97-4276-B8CE-82265CB1598A}"/>
    <cellStyle name="Input 95 2 7" xfId="9755" xr:uid="{C5732371-43B7-4CA9-9E77-5ABEFF901585}"/>
    <cellStyle name="Input 95 2 8" xfId="12446" xr:uid="{D3F663CA-6444-41B4-A2D3-2E84B1769659}"/>
    <cellStyle name="Input 95 3" xfId="4304" xr:uid="{00000000-0005-0000-0000-0000BF0C0000}"/>
    <cellStyle name="Input 95 3 2" xfId="8607" xr:uid="{58B32421-C683-4DD6-8445-D8221C676A75}"/>
    <cellStyle name="Input 95 3 2 2" xfId="7719" xr:uid="{9E7C5939-72AF-4252-96DB-83DD41C6D378}"/>
    <cellStyle name="Input 95 3 2 3" xfId="10118" xr:uid="{DFA204BE-46D9-4548-85DE-553B7A6B09FD}"/>
    <cellStyle name="Input 95 3 3" xfId="7934" xr:uid="{B168E83A-87A9-4EB8-8DEE-68AACDF8265B}"/>
    <cellStyle name="Input 95 3 4" xfId="6147" xr:uid="{696C8265-86BF-441E-8528-FEFD6C66B601}"/>
    <cellStyle name="Input 95 3 5" xfId="9273" xr:uid="{63F8E0A6-5664-4693-BB55-176FCB490E05}"/>
    <cellStyle name="Input 95 3 6" xfId="8942" xr:uid="{F52FF514-56C1-4EED-BD3F-0FD871E641F7}"/>
    <cellStyle name="Input 95 3 7" xfId="9150" xr:uid="{2A9E4ACC-74B2-4399-80BA-2DC0378D867C}"/>
    <cellStyle name="Input 95 4" xfId="4310" xr:uid="{00000000-0005-0000-0000-0000C00C0000}"/>
    <cellStyle name="Input 95 4 2" xfId="7200" xr:uid="{79A5307F-A231-4B40-AD78-A2E4875C6CDA}"/>
    <cellStyle name="Input 95 4 3" xfId="5669" xr:uid="{7F5DBD86-CB1E-44C2-B558-CA202518E33B}"/>
    <cellStyle name="Input 95 5" xfId="4978" xr:uid="{00000000-0005-0000-0000-0000C10C0000}"/>
    <cellStyle name="Input 95 6" xfId="6994" xr:uid="{2EB2B6C9-D3A0-4B05-8909-D1D97D9D44EB}"/>
    <cellStyle name="Input 95 7" xfId="6973" xr:uid="{4B8C9854-AF8E-4803-BEB5-B5D68AD2C8E4}"/>
    <cellStyle name="Input 95 8" xfId="6703" xr:uid="{0E92B78F-165E-4117-94DC-47B0DCC165B5}"/>
    <cellStyle name="Input 95 9" xfId="6784" xr:uid="{EC48E674-1237-48BE-8F74-96010A9BFCF1}"/>
    <cellStyle name="Input 96" xfId="1429" xr:uid="{00000000-0005-0000-0000-0000C20C0000}"/>
    <cellStyle name="Input 96 10" xfId="12447" xr:uid="{6786067B-FFEC-4C14-B061-92B3DCDF5436}"/>
    <cellStyle name="Input 96 2" xfId="3010" xr:uid="{00000000-0005-0000-0000-0000C30C0000}"/>
    <cellStyle name="Input 96 2 2" xfId="4694" xr:uid="{00000000-0005-0000-0000-0000C40C0000}"/>
    <cellStyle name="Input 96 2 2 2" xfId="8837" xr:uid="{EED5C9B0-10F1-4E84-8875-42DC76327C03}"/>
    <cellStyle name="Input 96 2 2 2 2" xfId="8384" xr:uid="{20D971EE-E33D-4B19-A218-89EF702CF7EC}"/>
    <cellStyle name="Input 96 2 2 2 3" xfId="10342" xr:uid="{4D2E5F45-DA05-47AB-AFCC-61E0539E6225}"/>
    <cellStyle name="Input 96 2 2 3" xfId="8167" xr:uid="{5A5E1F46-0A1D-4525-A842-0BE3BBFB16C7}"/>
    <cellStyle name="Input 96 2 2 4" xfId="7578" xr:uid="{EE5A060E-0723-413D-B208-B1074F0EB7D4}"/>
    <cellStyle name="Input 96 2 2 5" xfId="5927" xr:uid="{AFD5E674-83D8-4D7D-994B-6635F40EC0BD}"/>
    <cellStyle name="Input 96 2 3" xfId="4028" xr:uid="{00000000-0005-0000-0000-0000C50C0000}"/>
    <cellStyle name="Input 96 2 3 2" xfId="5789" xr:uid="{AE3815DA-0A6A-4CEB-A6E9-33366B253E98}"/>
    <cellStyle name="Input 96 2 3 3" xfId="9948" xr:uid="{A082E5C2-9E6D-4B8A-A908-FF1885CDD9B2}"/>
    <cellStyle name="Input 96 2 4" xfId="5585" xr:uid="{5D69C85F-5595-4889-A871-8C5E660123B1}"/>
    <cellStyle name="Input 96 2 5" xfId="5843" xr:uid="{8550073D-4051-4D30-8C77-4F633B994344}"/>
    <cellStyle name="Input 96 2 6" xfId="9450" xr:uid="{EF295214-A6F5-4102-9465-D1266498D62B}"/>
    <cellStyle name="Input 96 2 7" xfId="6482" xr:uid="{4BA3E828-9158-4853-BFF7-2F966CD852DB}"/>
    <cellStyle name="Input 96 2 8" xfId="12448" xr:uid="{8518AB39-5EA2-49D2-87DE-C254CA1C6EDF}"/>
    <cellStyle name="Input 96 3" xfId="4305" xr:uid="{00000000-0005-0000-0000-0000C60C0000}"/>
    <cellStyle name="Input 96 3 2" xfId="8608" xr:uid="{B83BBE83-622C-4F3E-AA98-CA3032462ACF}"/>
    <cellStyle name="Input 96 3 2 2" xfId="6309" xr:uid="{E393CF1C-2AD2-4599-8133-1A0FA64E41F1}"/>
    <cellStyle name="Input 96 3 2 3" xfId="10119" xr:uid="{709F8038-0627-4B07-9897-D4592912215E}"/>
    <cellStyle name="Input 96 3 3" xfId="7935" xr:uid="{3B377489-4715-4D24-87A7-55B59165430C}"/>
    <cellStyle name="Input 96 3 4" xfId="7524" xr:uid="{C0C716C5-6DA0-4473-9B6E-843E4FB620AF}"/>
    <cellStyle name="Input 96 3 5" xfId="9274" xr:uid="{70000D0E-0B55-419E-9858-A1BDEC29279A}"/>
    <cellStyle name="Input 96 3 6" xfId="5913" xr:uid="{94D2C542-3CEC-4E11-8D59-F463966F295D}"/>
    <cellStyle name="Input 96 3 7" xfId="5666" xr:uid="{8ABFE411-2C84-4F8A-AFC3-0B83B1CE733F}"/>
    <cellStyle name="Input 96 4" xfId="4700" xr:uid="{00000000-0005-0000-0000-0000C70C0000}"/>
    <cellStyle name="Input 96 4 2" xfId="6560" xr:uid="{5DC612DC-410F-4ED6-AB4F-48B8C2E1F43B}"/>
    <cellStyle name="Input 96 4 3" xfId="9700" xr:uid="{4EDB2D05-4A8D-4FB7-BF3F-BBB68ACC8D5F}"/>
    <cellStyle name="Input 96 5" xfId="4979" xr:uid="{00000000-0005-0000-0000-0000C80C0000}"/>
    <cellStyle name="Input 96 6" xfId="6926" xr:uid="{EBCA14D0-29A1-40E6-8743-D90617A6EDA3}"/>
    <cellStyle name="Input 96 7" xfId="6923" xr:uid="{41A35065-6A4E-4BE8-BC18-50D22887C4EF}"/>
    <cellStyle name="Input 96 8" xfId="9747" xr:uid="{649F1480-8F4D-4650-9538-6A7368EF378C}"/>
    <cellStyle name="Input 96 9" xfId="7021" xr:uid="{FFB6C8EE-407E-4F29-8015-B862C3AA731F}"/>
    <cellStyle name="Input 97" xfId="1430" xr:uid="{00000000-0005-0000-0000-0000C90C0000}"/>
    <cellStyle name="Input 97 10" xfId="12449" xr:uid="{3EC40D94-12ED-4671-B186-67AA37BC2DFC}"/>
    <cellStyle name="Input 97 2" xfId="3011" xr:uid="{00000000-0005-0000-0000-0000CA0C0000}"/>
    <cellStyle name="Input 97 2 2" xfId="4695" xr:uid="{00000000-0005-0000-0000-0000CB0C0000}"/>
    <cellStyle name="Input 97 2 2 2" xfId="8838" xr:uid="{861756E9-0176-4F21-9DB3-E122BDF26CE1}"/>
    <cellStyle name="Input 97 2 2 2 2" xfId="8264" xr:uid="{BD78CE76-F275-4816-A4E0-7009D53257FB}"/>
    <cellStyle name="Input 97 2 2 2 3" xfId="10343" xr:uid="{FE63E6D8-4234-43E7-B5DD-45FF1B4C3569}"/>
    <cellStyle name="Input 97 2 2 3" xfId="8168" xr:uid="{5D7CBE34-828F-4CE3-B851-657103D676B6}"/>
    <cellStyle name="Input 97 2 2 4" xfId="7160" xr:uid="{24011EEC-3E35-4292-B21D-9104AC8DAEE9}"/>
    <cellStyle name="Input 97 2 2 5" xfId="9441" xr:uid="{0824D833-C531-426C-8621-176E3947E55F}"/>
    <cellStyle name="Input 97 2 3" xfId="4427" xr:uid="{00000000-0005-0000-0000-0000CC0C0000}"/>
    <cellStyle name="Input 97 2 3 2" xfId="5763" xr:uid="{7B60C4F4-F7CC-4E6F-B1D2-431ECAA67C9C}"/>
    <cellStyle name="Input 97 2 3 3" xfId="9949" xr:uid="{EE39071A-14B4-48C9-97B5-0733CC7073EB}"/>
    <cellStyle name="Input 97 2 4" xfId="5586" xr:uid="{15506C5D-180C-43D7-832D-5651D9F3E822}"/>
    <cellStyle name="Input 97 2 5" xfId="6859" xr:uid="{7001C55A-D1D5-4914-94B7-8C2341DEDDA5}"/>
    <cellStyle name="Input 97 2 6" xfId="6421" xr:uid="{C6CEB9F7-0567-4029-800E-20743D951B79}"/>
    <cellStyle name="Input 97 2 7" xfId="9800" xr:uid="{8FBDBFAE-8F0B-4DDC-8445-1EDA45382227}"/>
    <cellStyle name="Input 97 2 8" xfId="12450" xr:uid="{74DC22D9-57E6-4BBE-A0BF-73B27885547F}"/>
    <cellStyle name="Input 97 3" xfId="4306" xr:uid="{00000000-0005-0000-0000-0000CD0C0000}"/>
    <cellStyle name="Input 97 3 2" xfId="8609" xr:uid="{29D032A5-F3D8-4232-8792-6DD8BD99DD24}"/>
    <cellStyle name="Input 97 3 2 2" xfId="8295" xr:uid="{39B78479-BDAD-456A-A559-F53DC300F806}"/>
    <cellStyle name="Input 97 3 2 3" xfId="10120" xr:uid="{C0ADBF66-12D2-4A4F-9692-8A584FBBC121}"/>
    <cellStyle name="Input 97 3 3" xfId="7936" xr:uid="{ABF4105C-C30D-475B-A783-BE098A563330}"/>
    <cellStyle name="Input 97 3 4" xfId="7106" xr:uid="{76EBFB0D-40A3-4534-A261-46CE7043118A}"/>
    <cellStyle name="Input 97 3 5" xfId="9275" xr:uid="{D39D7984-3FC7-4842-B551-F6AB2F68C383}"/>
    <cellStyle name="Input 97 3 6" xfId="9836" xr:uid="{B78135A3-4F24-47EF-AB7B-34F3186E4191}"/>
    <cellStyle name="Input 97 3 7" xfId="6380" xr:uid="{028C9BC8-5998-4F8D-8911-515BD3B47717}"/>
    <cellStyle name="Input 97 4" xfId="4309" xr:uid="{00000000-0005-0000-0000-0000CE0C0000}"/>
    <cellStyle name="Input 97 4 2" xfId="6242" xr:uid="{D713C667-D45D-484A-B915-DE5B90D8780B}"/>
    <cellStyle name="Input 97 4 3" xfId="6442" xr:uid="{FDC53303-868E-4624-9610-CD4A2CE95FD9}"/>
    <cellStyle name="Input 97 5" xfId="4980" xr:uid="{00000000-0005-0000-0000-0000CF0C0000}"/>
    <cellStyle name="Input 97 6" xfId="6832" xr:uid="{57A02BF5-9227-4EF4-A889-B254F9F7C3C7}"/>
    <cellStyle name="Input 97 7" xfId="7372" xr:uid="{941F7101-720E-49DA-A7A1-95B9A5480024}"/>
    <cellStyle name="Input 97 8" xfId="6734" xr:uid="{6D33921D-1E3A-4A8F-8133-E02EA47D4271}"/>
    <cellStyle name="Input 97 9" xfId="9363" xr:uid="{FA0DDAAA-85B7-4811-B66E-95340A97128B}"/>
    <cellStyle name="Input 98" xfId="1431" xr:uid="{00000000-0005-0000-0000-0000D00C0000}"/>
    <cellStyle name="Input 98 10" xfId="12451" xr:uid="{C5643B9F-C64D-4607-BC0C-567BF2124587}"/>
    <cellStyle name="Input 98 2" xfId="3012" xr:uid="{00000000-0005-0000-0000-0000D10C0000}"/>
    <cellStyle name="Input 98 2 2" xfId="4696" xr:uid="{00000000-0005-0000-0000-0000D20C0000}"/>
    <cellStyle name="Input 98 2 2 2" xfId="8839" xr:uid="{639C352C-18FC-4D14-9527-46B74B8E2734}"/>
    <cellStyle name="Input 98 2 2 2 2" xfId="6367" xr:uid="{39E9E5E2-8E15-4879-95D6-FCD4B2B34C20}"/>
    <cellStyle name="Input 98 2 2 2 3" xfId="10344" xr:uid="{6D566B68-1A67-47C5-B1BE-CC39925D9A73}"/>
    <cellStyle name="Input 98 2 2 3" xfId="8169" xr:uid="{922B2950-3B8C-42A7-978B-A0FA8C266AD4}"/>
    <cellStyle name="Input 98 2 2 4" xfId="6540" xr:uid="{A0A23035-7C65-4771-829E-DE5C322A589A}"/>
    <cellStyle name="Input 98 2 2 5" xfId="6084" xr:uid="{922E37FC-996C-4E6C-99BE-46E0394CDF0B}"/>
    <cellStyle name="Input 98 2 3" xfId="4027" xr:uid="{00000000-0005-0000-0000-0000D30C0000}"/>
    <cellStyle name="Input 98 2 3 2" xfId="6287" xr:uid="{C098C66A-DC35-4697-9B53-9C57FA850DC5}"/>
    <cellStyle name="Input 98 2 3 3" xfId="9950" xr:uid="{16E939ED-5F24-4847-B14A-BCBBAD498CC8}"/>
    <cellStyle name="Input 98 2 4" xfId="5587" xr:uid="{9DAE9C04-7728-44E0-9B63-F85CF6D762BF}"/>
    <cellStyle name="Input 98 2 5" xfId="9094" xr:uid="{1CC4EF6F-A077-44C3-A125-E4B71A72ED22}"/>
    <cellStyle name="Input 98 2 6" xfId="7011" xr:uid="{A1A1CDCA-1811-4469-99B6-2779B6302306}"/>
    <cellStyle name="Input 98 2 7" xfId="9803" xr:uid="{0D9AC935-F657-4C87-BEC7-B227DC2E56C1}"/>
    <cellStyle name="Input 98 2 8" xfId="12452" xr:uid="{8889360D-9426-4092-8CF6-B3AA243A9C2B}"/>
    <cellStyle name="Input 98 3" xfId="4307" xr:uid="{00000000-0005-0000-0000-0000D40C0000}"/>
    <cellStyle name="Input 98 3 2" xfId="8610" xr:uid="{C48F3497-0533-453A-8B25-580C1648050D}"/>
    <cellStyle name="Input 98 3 2 2" xfId="7248" xr:uid="{0B2DDEC1-D7D9-4FA1-8B5E-CE1F6DF5A671}"/>
    <cellStyle name="Input 98 3 2 3" xfId="10121" xr:uid="{896AFAAF-413C-405B-AD0B-DBC748504050}"/>
    <cellStyle name="Input 98 3 3" xfId="7937" xr:uid="{4E085968-826F-4AEB-A517-91B4E0710639}"/>
    <cellStyle name="Input 98 3 4" xfId="6503" xr:uid="{570D4275-06D5-436F-82A6-B4662B5F6E82}"/>
    <cellStyle name="Input 98 3 5" xfId="9276" xr:uid="{F7BB3022-5C98-4236-94D3-AABCC04D2F33}"/>
    <cellStyle name="Input 98 3 6" xfId="7049" xr:uid="{062DBEC5-C2DD-49AA-8CCC-D6ADAEAC7D5D}"/>
    <cellStyle name="Input 98 3 7" xfId="6894" xr:uid="{02E3DDCF-9712-43ED-9D25-C085C7A7758F}"/>
    <cellStyle name="Input 98 4" xfId="4362" xr:uid="{00000000-0005-0000-0000-0000D50C0000}"/>
    <cellStyle name="Input 98 4 2" xfId="7619" xr:uid="{7609D36D-E5EE-4171-A613-C946E2704728}"/>
    <cellStyle name="Input 98 4 3" xfId="6986" xr:uid="{FEA72628-2E50-48AD-848C-198BA4414DCC}"/>
    <cellStyle name="Input 98 5" xfId="4981" xr:uid="{00000000-0005-0000-0000-0000D60C0000}"/>
    <cellStyle name="Input 98 6" xfId="6679" xr:uid="{A93FB368-4B10-46F8-BD93-6A38860B85D8}"/>
    <cellStyle name="Input 98 7" xfId="6644" xr:uid="{812EDFEE-2401-47DD-95A4-128083874F36}"/>
    <cellStyle name="Input 98 8" xfId="5602" xr:uid="{4DFBB084-0F52-484A-8722-D31BDC935FF8}"/>
    <cellStyle name="Input 98 9" xfId="6633" xr:uid="{E728913C-101D-4E28-8D08-C4408E8D7EEF}"/>
    <cellStyle name="Input 99" xfId="1432" xr:uid="{00000000-0005-0000-0000-0000D70C0000}"/>
    <cellStyle name="Input 99 10" xfId="12453" xr:uid="{9AF852E6-F6C0-4D2B-A4C2-1C231D9ECC83}"/>
    <cellStyle name="Input 99 2" xfId="3013" xr:uid="{00000000-0005-0000-0000-0000D80C0000}"/>
    <cellStyle name="Input 99 2 2" xfId="4697" xr:uid="{00000000-0005-0000-0000-0000D90C0000}"/>
    <cellStyle name="Input 99 2 2 2" xfId="8840" xr:uid="{509ACF1F-3903-4E61-96F1-FE3DF6331E30}"/>
    <cellStyle name="Input 99 2 2 2 2" xfId="7304" xr:uid="{0D93467C-E8E4-4425-BEB8-8F0AA474A314}"/>
    <cellStyle name="Input 99 2 2 2 3" xfId="10345" xr:uid="{9A780FFC-024B-4CE2-81CD-8E2D68055387}"/>
    <cellStyle name="Input 99 2 2 3" xfId="8170" xr:uid="{E7878C28-D6D9-49D2-99CB-953E73612172}"/>
    <cellStyle name="Input 99 2 2 4" xfId="6202" xr:uid="{25EE1A30-7A7F-417D-B90E-FBAA48813581}"/>
    <cellStyle name="Input 99 2 2 5" xfId="9533" xr:uid="{D9832AB6-2989-4B26-8562-420798839370}"/>
    <cellStyle name="Input 99 2 3" xfId="4426" xr:uid="{00000000-0005-0000-0000-0000DA0C0000}"/>
    <cellStyle name="Input 99 2 3 2" xfId="5764" xr:uid="{C0081604-863F-467A-AD06-C42F43477A4D}"/>
    <cellStyle name="Input 99 2 3 3" xfId="9951" xr:uid="{F41A9074-6B92-4FAE-9ED5-E2288414DE4F}"/>
    <cellStyle name="Input 99 2 4" xfId="5588" xr:uid="{916D2135-7C43-40AB-A45F-BBE9C0753925}"/>
    <cellStyle name="Input 99 2 5" xfId="6649" xr:uid="{A92D3434-966E-46C9-97FC-064B87D7BFB2}"/>
    <cellStyle name="Input 99 2 6" xfId="6466" xr:uid="{5EC78DE3-7178-4A44-AAA1-C8F9DD3BE734}"/>
    <cellStyle name="Input 99 2 7" xfId="6378" xr:uid="{8B382169-B609-42E0-8902-7F2C30B6788A}"/>
    <cellStyle name="Input 99 2 8" xfId="12454" xr:uid="{86D17966-7EB8-4D8F-B82C-C00FEDFFD087}"/>
    <cellStyle name="Input 99 3" xfId="4308" xr:uid="{00000000-0005-0000-0000-0000DB0C0000}"/>
    <cellStyle name="Input 99 3 2" xfId="8611" xr:uid="{20CF9E12-4E23-4F6B-A885-1DEBED665EC9}"/>
    <cellStyle name="Input 99 3 2 2" xfId="6752" xr:uid="{1974663B-BEC3-4DA7-93FB-CBA3349E0EB8}"/>
    <cellStyle name="Input 99 3 2 3" xfId="10122" xr:uid="{91855DA2-588D-46DE-A5EB-61199236C80B}"/>
    <cellStyle name="Input 99 3 3" xfId="7938" xr:uid="{8F0B4A60-0260-4D35-B06F-DBA88F412906}"/>
    <cellStyle name="Input 99 3 4" xfId="6148" xr:uid="{055F0AD1-3ABC-4C8E-AE34-82768F7C7402}"/>
    <cellStyle name="Input 99 3 5" xfId="9277" xr:uid="{83534523-7553-41E5-BD90-21A8B43718DE}"/>
    <cellStyle name="Input 99 3 6" xfId="5685" xr:uid="{215DE65E-9FAE-4D75-8E0B-ABD8D6DEB683}"/>
    <cellStyle name="Input 99 3 7" xfId="8407" xr:uid="{5FE770B6-07A8-4C06-B780-DA8E9A40B99E}"/>
    <cellStyle name="Input 99 4" xfId="4699" xr:uid="{00000000-0005-0000-0000-0000DC0C0000}"/>
    <cellStyle name="Input 99 4 2" xfId="7201" xr:uid="{5A14AB6C-FD5C-47BA-9029-DBAD0B9FFE68}"/>
    <cellStyle name="Input 99 4 3" xfId="9713" xr:uid="{DB1BF012-80F8-475C-8CFC-A6D2623932E1}"/>
    <cellStyle name="Input 99 5" xfId="4982" xr:uid="{00000000-0005-0000-0000-0000DD0C0000}"/>
    <cellStyle name="Input 99 6" xfId="6678" xr:uid="{084F3A6B-2893-4497-8B6B-3AC2042B92B5}"/>
    <cellStyle name="Input 99 7" xfId="5642" xr:uid="{41BC9457-93FC-4CDF-A536-EB6482D4590E}"/>
    <cellStyle name="Input 99 8" xfId="8878" xr:uid="{8CF6BC08-81DA-4945-9E72-A56A6FB1C223}"/>
    <cellStyle name="Input 99 9" xfId="7309" xr:uid="{44AF3F53-DD3E-41AD-8553-579D59514F23}"/>
    <cellStyle name="Insatisfaisant" xfId="1433" xr:uid="{00000000-0005-0000-0000-0000DE0C0000}"/>
    <cellStyle name="Insatisfaisant 2" xfId="3014" xr:uid="{00000000-0005-0000-0000-0000DF0C0000}"/>
    <cellStyle name="Insatisfaisant 2 2" xfId="12456" xr:uid="{C8DF44A1-D07C-49D4-8ABF-E2F9C7817716}"/>
    <cellStyle name="Insatisfaisant 3" xfId="12455" xr:uid="{8B779B33-7D9B-4AB9-9C9D-3C869CFCA646}"/>
    <cellStyle name="Labels 8p Bold" xfId="3881" xr:uid="{00000000-0005-0000-0000-0000E00C0000}"/>
    <cellStyle name="Labels 8p Bold 2" xfId="3882" xr:uid="{00000000-0005-0000-0000-0000E10C0000}"/>
    <cellStyle name="Labels 8p Bold 2 2" xfId="12458" xr:uid="{E9A9D000-2E6B-409A-A6FB-EBA195FD9BD4}"/>
    <cellStyle name="Labels 8p Bold 3" xfId="12457" xr:uid="{7E0CB070-8A52-42AC-829A-5202C59054F9}"/>
    <cellStyle name="Linked Cell" xfId="5083" builtinId="24" customBuiltin="1"/>
    <cellStyle name="Linked Cell 2" xfId="1434" xr:uid="{00000000-0005-0000-0000-0000E20C0000}"/>
    <cellStyle name="Linked Cell 2 2" xfId="3015" xr:uid="{00000000-0005-0000-0000-0000E30C0000}"/>
    <cellStyle name="Linked Cell 2 3" xfId="5301" xr:uid="{B7E1717A-1CAA-4B94-A420-1952505B4756}"/>
    <cellStyle name="Linked Cell 3" xfId="5302" xr:uid="{F2204890-E563-4FFD-BD12-5FEC5790C6AA}"/>
    <cellStyle name="m49048872" xfId="1435" xr:uid="{00000000-0005-0000-0000-0000E40C0000}"/>
    <cellStyle name="m49048872 2" xfId="3016" xr:uid="{00000000-0005-0000-0000-0000E50C0000}"/>
    <cellStyle name="m49048872 2 2" xfId="12460" xr:uid="{038A2335-240E-41E1-B492-D2E0612ABE6F}"/>
    <cellStyle name="m49048872 3" xfId="12459" xr:uid="{C4DF1277-5BF4-4A42-936E-EEAC2312EB35}"/>
    <cellStyle name="Microsoft Excel found an error in the formula you entered. Do you want to accept the correction proposed below?_x000a__x000a_|_x000a__x000a_• To accept the correction, click Yes._x000a_• To close this message and correct the formula yourself, click No." xfId="1436" xr:uid="{00000000-0005-0000-0000-0000E60C0000}"/>
    <cellStyle name="Microsoft Excel found an error in the formula you entered. Do you want to accept the correction proposed below?_x000a__x000a_|_x000a__x000a_• To accept the correction, click Yes._x000a_• To close this message and correct the formula yourself, click No. 2" xfId="3017" xr:uid="{00000000-0005-0000-0000-0000E70C0000}"/>
    <cellStyle name="Microsoft Excel found an error in the formula you entered. Do you want to accept the correction proposed below?_x000a__x000a_|_x000a__x000a_• To accept the correction, click Yes._x000a_• To close this message and correct the formula yourself, click No. 2 2" xfId="12462" xr:uid="{4ACED4DD-ECC5-426A-8D9B-4CD150CC370E}"/>
    <cellStyle name="Microsoft Excel found an error in the formula you entered. Do you want to accept the correction proposed below?_x000a__x000a_|_x000a__x000a_• To accept the correction, click Yes._x000a_• To close this message and correct the formula yourself, click No. 3" xfId="3883" xr:uid="{00000000-0005-0000-0000-0000E80C0000}"/>
    <cellStyle name="Microsoft Excel found an error in the formula you entered. Do you want to accept the correction proposed below?_x000a__x000a_|_x000a__x000a_• To accept the correction, click Yes._x000a_• To close this message and correct the formula yourself, click No. 4" xfId="12461" xr:uid="{B6869BBC-913B-48D8-8597-D81EEC99C2CF}"/>
    <cellStyle name="Migliaia (0)_LINEA GLOBALE" xfId="3884" xr:uid="{00000000-0005-0000-0000-0000E90C0000}"/>
    <cellStyle name="Migliaia_LINEA GLOBALE" xfId="3885" xr:uid="{00000000-0005-0000-0000-0000EA0C0000}"/>
    <cellStyle name="Millares [0]_BALPROGRAMA2001R" xfId="1437" xr:uid="{00000000-0005-0000-0000-0000EB0C0000}"/>
    <cellStyle name="Millares_BALPROGRAMA2001R" xfId="1438" xr:uid="{00000000-0005-0000-0000-0000EC0C0000}"/>
    <cellStyle name="Milliers 2" xfId="3674" xr:uid="{00000000-0005-0000-0000-0000ED0C0000}"/>
    <cellStyle name="Milliers 2 2" xfId="3886" xr:uid="{00000000-0005-0000-0000-0000EE0C0000}"/>
    <cellStyle name="Milliers 2 2 2" xfId="8841" xr:uid="{2E220BF9-40CA-414B-957D-46B85E2A4162}"/>
    <cellStyle name="Milliers 2 2 3" xfId="8171" xr:uid="{D6C9883E-C645-49C3-A867-F15CABE9F31E}"/>
    <cellStyle name="Milliers 2 3" xfId="4698" xr:uid="{00000000-0005-0000-0000-0000EF0C0000}"/>
    <cellStyle name="Milliers 3" xfId="1439" xr:uid="{00000000-0005-0000-0000-0000F00C0000}"/>
    <cellStyle name="Milliers_Total population_r8" xfId="1440" xr:uid="{00000000-0005-0000-0000-0000F10C0000}"/>
    <cellStyle name="Moeda [0]_A96Parte1" xfId="1441" xr:uid="{00000000-0005-0000-0000-0000F20C0000}"/>
    <cellStyle name="Moeda_A96Parte1" xfId="1442" xr:uid="{00000000-0005-0000-0000-0000F30C0000}"/>
    <cellStyle name="Moneda [0]_BALPROGRAMA2001R" xfId="1443" xr:uid="{00000000-0005-0000-0000-0000F40C0000}"/>
    <cellStyle name="Moneda_BALPROGRAMA2001R" xfId="1444" xr:uid="{00000000-0005-0000-0000-0000F50C0000}"/>
    <cellStyle name="MS_Arabic" xfId="1445" xr:uid="{00000000-0005-0000-0000-0000F60C0000}"/>
    <cellStyle name="Neutral 2" xfId="1446" xr:uid="{00000000-0005-0000-0000-0000F70C0000}"/>
    <cellStyle name="Neutral 2 2" xfId="3018" xr:uid="{00000000-0005-0000-0000-0000F80C0000}"/>
    <cellStyle name="Neutral 2 2 2" xfId="12464" xr:uid="{C443DA4E-0E7B-4D88-A30B-5FEF877F3490}"/>
    <cellStyle name="Neutral 2 3" xfId="5303" xr:uid="{8A4B1352-1481-42CA-8C27-42A350680196}"/>
    <cellStyle name="Neutral 2 4" xfId="12463" xr:uid="{25545C90-D5EA-404E-8880-FD361DC5B533}"/>
    <cellStyle name="Neutral 3" xfId="3887" xr:uid="{00000000-0005-0000-0000-0000F90C0000}"/>
    <cellStyle name="Neutral 3 2" xfId="12465" xr:uid="{4D11A674-0BF6-40DA-BD4E-2BA41665858E}"/>
    <cellStyle name="Neutral 4" xfId="5107" xr:uid="{3D17D302-4880-4A40-93B9-6F35B0FA182F}"/>
    <cellStyle name="Neutre" xfId="1447" xr:uid="{00000000-0005-0000-0000-0000FA0C0000}"/>
    <cellStyle name="Neutre 2" xfId="3019" xr:uid="{00000000-0005-0000-0000-0000FB0C0000}"/>
    <cellStyle name="Neutre 2 2" xfId="12467" xr:uid="{6C3E68F7-2DEB-4499-9BB0-A26DDCAFDE8A}"/>
    <cellStyle name="Neutre 3" xfId="12466" xr:uid="{B5FA7958-36F1-44F8-BD69-5B1BA68B260A}"/>
    <cellStyle name="Non défini" xfId="1448" xr:uid="{00000000-0005-0000-0000-0000FC0C0000}"/>
    <cellStyle name="Non défini 2" xfId="3020" xr:uid="{00000000-0005-0000-0000-0000FD0C0000}"/>
    <cellStyle name="Non défini 2 2" xfId="12469" xr:uid="{FB4EC805-C0B3-4DAC-ACEB-6760C5120578}"/>
    <cellStyle name="Non défini 3" xfId="12468" xr:uid="{691F8339-DCC1-4133-BE8C-459F61C7CC25}"/>
    <cellStyle name="Normal" xfId="0" builtinId="0"/>
    <cellStyle name="Normal - Style1" xfId="1449" xr:uid="{00000000-0005-0000-0000-0000FF0C0000}"/>
    <cellStyle name="Normal - Style1 2" xfId="3021" xr:uid="{00000000-0005-0000-0000-0000000D0000}"/>
    <cellStyle name="Normal - Style1 2 2" xfId="12471" xr:uid="{E0127583-0AD3-47BE-B534-1207BB8238C0}"/>
    <cellStyle name="Normal - Style1 3" xfId="12470" xr:uid="{BE9EE411-2AF7-47F8-8656-79CD7A2AF028}"/>
    <cellStyle name="Normal - Style2" xfId="1450" xr:uid="{00000000-0005-0000-0000-0000010D0000}"/>
    <cellStyle name="Normal - Style2 2" xfId="3022" xr:uid="{00000000-0005-0000-0000-0000020D0000}"/>
    <cellStyle name="Normal - Style2 2 2" xfId="12473" xr:uid="{9589933C-3B4D-4E5D-A5A1-44A4AB7A74E0}"/>
    <cellStyle name="Normal - Style2 3" xfId="12472" xr:uid="{B3B9964C-346E-43D3-88AE-D781FBDF545F}"/>
    <cellStyle name="Normal 10" xfId="28" xr:uid="{00000000-0005-0000-0000-0000030D0000}"/>
    <cellStyle name="Normal 10 10 6" xfId="5304" xr:uid="{86671933-567D-4366-B289-3DAB7FD1B710}"/>
    <cellStyle name="Normal 10 10 8 2 2 2 5" xfId="5305" xr:uid="{90280046-2201-4202-8DCE-8E0A8D20E2BF}"/>
    <cellStyle name="Normal 10 10 8 3 2 5" xfId="5306" xr:uid="{8B5CF8D8-CDC3-4573-80FA-1F6C6200BF3F}"/>
    <cellStyle name="Normal 10 2" xfId="1451" xr:uid="{00000000-0005-0000-0000-0000040D0000}"/>
    <cellStyle name="Normal 10 2 2" xfId="3024" xr:uid="{00000000-0005-0000-0000-0000050D0000}"/>
    <cellStyle name="Normal 10 2 3" xfId="5166" xr:uid="{5DFF2B18-2201-4173-BEF7-9D9D3D444CEB}"/>
    <cellStyle name="Normal 10 3" xfId="3023" xr:uid="{00000000-0005-0000-0000-0000060D0000}"/>
    <cellStyle name="Normal 10 4" xfId="5165" xr:uid="{8B978595-FFE0-4F9E-B799-47EF003D60E9}"/>
    <cellStyle name="Normal 100" xfId="29" xr:uid="{00000000-0005-0000-0000-0000070D0000}"/>
    <cellStyle name="Normal 100 2" xfId="1452" xr:uid="{00000000-0005-0000-0000-0000080D0000}"/>
    <cellStyle name="Normal 100 2 2" xfId="3026" xr:uid="{00000000-0005-0000-0000-0000090D0000}"/>
    <cellStyle name="Normal 100 3" xfId="3025" xr:uid="{00000000-0005-0000-0000-00000A0D0000}"/>
    <cellStyle name="Normal 101" xfId="30" xr:uid="{00000000-0005-0000-0000-00000B0D0000}"/>
    <cellStyle name="Normal 101 2" xfId="1453" xr:uid="{00000000-0005-0000-0000-00000C0D0000}"/>
    <cellStyle name="Normal 101 2 2" xfId="3028" xr:uid="{00000000-0005-0000-0000-00000D0D0000}"/>
    <cellStyle name="Normal 101 3" xfId="3027" xr:uid="{00000000-0005-0000-0000-00000E0D0000}"/>
    <cellStyle name="Normal 102" xfId="31" xr:uid="{00000000-0005-0000-0000-00000F0D0000}"/>
    <cellStyle name="Normal 102 2" xfId="1454" xr:uid="{00000000-0005-0000-0000-0000100D0000}"/>
    <cellStyle name="Normal 102 2 2" xfId="3030" xr:uid="{00000000-0005-0000-0000-0000110D0000}"/>
    <cellStyle name="Normal 102 3" xfId="3029" xr:uid="{00000000-0005-0000-0000-0000120D0000}"/>
    <cellStyle name="Normal 103" xfId="32" xr:uid="{00000000-0005-0000-0000-0000130D0000}"/>
    <cellStyle name="Normal 103 2" xfId="1455" xr:uid="{00000000-0005-0000-0000-0000140D0000}"/>
    <cellStyle name="Normal 103 2 2" xfId="3032" xr:uid="{00000000-0005-0000-0000-0000150D0000}"/>
    <cellStyle name="Normal 103 3" xfId="3031" xr:uid="{00000000-0005-0000-0000-0000160D0000}"/>
    <cellStyle name="Normal 104" xfId="33" xr:uid="{00000000-0005-0000-0000-0000170D0000}"/>
    <cellStyle name="Normal 104 2" xfId="1456" xr:uid="{00000000-0005-0000-0000-0000180D0000}"/>
    <cellStyle name="Normal 104 2 2" xfId="3034" xr:uid="{00000000-0005-0000-0000-0000190D0000}"/>
    <cellStyle name="Normal 104 3" xfId="3033" xr:uid="{00000000-0005-0000-0000-00001A0D0000}"/>
    <cellStyle name="Normal 105" xfId="34" xr:uid="{00000000-0005-0000-0000-00001B0D0000}"/>
    <cellStyle name="Normal 105 2" xfId="1457" xr:uid="{00000000-0005-0000-0000-00001C0D0000}"/>
    <cellStyle name="Normal 105 2 2" xfId="3036" xr:uid="{00000000-0005-0000-0000-00001D0D0000}"/>
    <cellStyle name="Normal 105 3" xfId="3035" xr:uid="{00000000-0005-0000-0000-00001E0D0000}"/>
    <cellStyle name="Normal 106" xfId="35" xr:uid="{00000000-0005-0000-0000-00001F0D0000}"/>
    <cellStyle name="Normal 106 2" xfId="1458" xr:uid="{00000000-0005-0000-0000-0000200D0000}"/>
    <cellStyle name="Normal 106 2 2" xfId="3038" xr:uid="{00000000-0005-0000-0000-0000210D0000}"/>
    <cellStyle name="Normal 106 3" xfId="3037" xr:uid="{00000000-0005-0000-0000-0000220D0000}"/>
    <cellStyle name="Normal 107" xfId="36" xr:uid="{00000000-0005-0000-0000-0000230D0000}"/>
    <cellStyle name="Normal 107 2" xfId="1459" xr:uid="{00000000-0005-0000-0000-0000240D0000}"/>
    <cellStyle name="Normal 107 2 2" xfId="3040" xr:uid="{00000000-0005-0000-0000-0000250D0000}"/>
    <cellStyle name="Normal 107 3" xfId="3039" xr:uid="{00000000-0005-0000-0000-0000260D0000}"/>
    <cellStyle name="Normal 108" xfId="37" xr:uid="{00000000-0005-0000-0000-0000270D0000}"/>
    <cellStyle name="Normal 108 2" xfId="1460" xr:uid="{00000000-0005-0000-0000-0000280D0000}"/>
    <cellStyle name="Normal 108 2 2" xfId="3042" xr:uid="{00000000-0005-0000-0000-0000290D0000}"/>
    <cellStyle name="Normal 108 3" xfId="3041" xr:uid="{00000000-0005-0000-0000-00002A0D0000}"/>
    <cellStyle name="Normal 109" xfId="38" xr:uid="{00000000-0005-0000-0000-00002B0D0000}"/>
    <cellStyle name="Normal 109 2" xfId="1461" xr:uid="{00000000-0005-0000-0000-00002C0D0000}"/>
    <cellStyle name="Normal 109 2 2" xfId="3044" xr:uid="{00000000-0005-0000-0000-00002D0D0000}"/>
    <cellStyle name="Normal 109 3" xfId="3043" xr:uid="{00000000-0005-0000-0000-00002E0D0000}"/>
    <cellStyle name="Normal 11" xfId="39" xr:uid="{00000000-0005-0000-0000-00002F0D0000}"/>
    <cellStyle name="Normal 11 2" xfId="1462" xr:uid="{00000000-0005-0000-0000-0000300D0000}"/>
    <cellStyle name="Normal 11 2 2" xfId="3046" xr:uid="{00000000-0005-0000-0000-0000310D0000}"/>
    <cellStyle name="Normal 11 2 3" xfId="5168" xr:uid="{52D52E61-09C6-4068-B75B-D2D44440BC86}"/>
    <cellStyle name="Normal 11 3" xfId="1463" xr:uid="{00000000-0005-0000-0000-0000320D0000}"/>
    <cellStyle name="Normal 11 3 2" xfId="3047" xr:uid="{00000000-0005-0000-0000-0000330D0000}"/>
    <cellStyle name="Normal 11 4" xfId="3045" xr:uid="{00000000-0005-0000-0000-0000340D0000}"/>
    <cellStyle name="Normal 11 5" xfId="5167" xr:uid="{CE27A39E-67BA-413E-8BF8-DB2B787F5C58}"/>
    <cellStyle name="Normal 110" xfId="40" xr:uid="{00000000-0005-0000-0000-0000350D0000}"/>
    <cellStyle name="Normal 110 2" xfId="1464" xr:uid="{00000000-0005-0000-0000-0000360D0000}"/>
    <cellStyle name="Normal 110 2 2" xfId="3049" xr:uid="{00000000-0005-0000-0000-0000370D0000}"/>
    <cellStyle name="Normal 110 3" xfId="3048" xr:uid="{00000000-0005-0000-0000-0000380D0000}"/>
    <cellStyle name="Normal 111" xfId="41" xr:uid="{00000000-0005-0000-0000-0000390D0000}"/>
    <cellStyle name="Normal 111 2" xfId="1465" xr:uid="{00000000-0005-0000-0000-00003A0D0000}"/>
    <cellStyle name="Normal 111 2 2" xfId="3051" xr:uid="{00000000-0005-0000-0000-00003B0D0000}"/>
    <cellStyle name="Normal 111 3" xfId="3050" xr:uid="{00000000-0005-0000-0000-00003C0D0000}"/>
    <cellStyle name="Normal 112" xfId="42" xr:uid="{00000000-0005-0000-0000-00003D0D0000}"/>
    <cellStyle name="Normal 112 2" xfId="1466" xr:uid="{00000000-0005-0000-0000-00003E0D0000}"/>
    <cellStyle name="Normal 112 2 2" xfId="3053" xr:uid="{00000000-0005-0000-0000-00003F0D0000}"/>
    <cellStyle name="Normal 112 3" xfId="3052" xr:uid="{00000000-0005-0000-0000-0000400D0000}"/>
    <cellStyle name="Normal 113" xfId="43" xr:uid="{00000000-0005-0000-0000-0000410D0000}"/>
    <cellStyle name="Normal 113 2" xfId="1467" xr:uid="{00000000-0005-0000-0000-0000420D0000}"/>
    <cellStyle name="Normal 113 2 2" xfId="3055" xr:uid="{00000000-0005-0000-0000-0000430D0000}"/>
    <cellStyle name="Normal 113 3" xfId="3054" xr:uid="{00000000-0005-0000-0000-0000440D0000}"/>
    <cellStyle name="Normal 114" xfId="44" xr:uid="{00000000-0005-0000-0000-0000450D0000}"/>
    <cellStyle name="Normal 114 2" xfId="1468" xr:uid="{00000000-0005-0000-0000-0000460D0000}"/>
    <cellStyle name="Normal 114 2 2" xfId="3057" xr:uid="{00000000-0005-0000-0000-0000470D0000}"/>
    <cellStyle name="Normal 114 3" xfId="3056" xr:uid="{00000000-0005-0000-0000-0000480D0000}"/>
    <cellStyle name="Normal 115" xfId="45" xr:uid="{00000000-0005-0000-0000-0000490D0000}"/>
    <cellStyle name="Normal 115 2" xfId="1469" xr:uid="{00000000-0005-0000-0000-00004A0D0000}"/>
    <cellStyle name="Normal 115 2 2" xfId="3059" xr:uid="{00000000-0005-0000-0000-00004B0D0000}"/>
    <cellStyle name="Normal 115 3" xfId="3058" xr:uid="{00000000-0005-0000-0000-00004C0D0000}"/>
    <cellStyle name="Normal 116" xfId="46" xr:uid="{00000000-0005-0000-0000-00004D0D0000}"/>
    <cellStyle name="Normal 116 2" xfId="1470" xr:uid="{00000000-0005-0000-0000-00004E0D0000}"/>
    <cellStyle name="Normal 116 2 2" xfId="3061" xr:uid="{00000000-0005-0000-0000-00004F0D0000}"/>
    <cellStyle name="Normal 116 3" xfId="3060" xr:uid="{00000000-0005-0000-0000-0000500D0000}"/>
    <cellStyle name="Normal 117" xfId="47" xr:uid="{00000000-0005-0000-0000-0000510D0000}"/>
    <cellStyle name="Normal 117 2" xfId="1471" xr:uid="{00000000-0005-0000-0000-0000520D0000}"/>
    <cellStyle name="Normal 117 2 2" xfId="3063" xr:uid="{00000000-0005-0000-0000-0000530D0000}"/>
    <cellStyle name="Normal 117 3" xfId="3062" xr:uid="{00000000-0005-0000-0000-0000540D0000}"/>
    <cellStyle name="Normal 118" xfId="48" xr:uid="{00000000-0005-0000-0000-0000550D0000}"/>
    <cellStyle name="Normal 118 2" xfId="1472" xr:uid="{00000000-0005-0000-0000-0000560D0000}"/>
    <cellStyle name="Normal 118 2 2" xfId="3065" xr:uid="{00000000-0005-0000-0000-0000570D0000}"/>
    <cellStyle name="Normal 118 3" xfId="3064" xr:uid="{00000000-0005-0000-0000-0000580D0000}"/>
    <cellStyle name="Normal 119" xfId="49" xr:uid="{00000000-0005-0000-0000-0000590D0000}"/>
    <cellStyle name="Normal 119 2" xfId="1473" xr:uid="{00000000-0005-0000-0000-00005A0D0000}"/>
    <cellStyle name="Normal 119 2 2" xfId="3067" xr:uid="{00000000-0005-0000-0000-00005B0D0000}"/>
    <cellStyle name="Normal 119 3" xfId="3066" xr:uid="{00000000-0005-0000-0000-00005C0D0000}"/>
    <cellStyle name="Normal 12" xfId="50" xr:uid="{00000000-0005-0000-0000-00005D0D0000}"/>
    <cellStyle name="Normal 12 2" xfId="326" xr:uid="{00000000-0005-0000-0000-00005E0D0000}"/>
    <cellStyle name="Normal 12 2 2" xfId="3069" xr:uid="{00000000-0005-0000-0000-00005F0D0000}"/>
    <cellStyle name="Normal 12 2 3" xfId="5169" xr:uid="{39CC9340-3AA0-4822-8655-E5FD5D875AE0}"/>
    <cellStyle name="Normal 12 3" xfId="1474" xr:uid="{00000000-0005-0000-0000-0000600D0000}"/>
    <cellStyle name="Normal 12 3 2" xfId="3070" xr:uid="{00000000-0005-0000-0000-0000610D0000}"/>
    <cellStyle name="Normal 12 4" xfId="3068" xr:uid="{00000000-0005-0000-0000-0000620D0000}"/>
    <cellStyle name="Normal 120" xfId="51" xr:uid="{00000000-0005-0000-0000-0000630D0000}"/>
    <cellStyle name="Normal 120 2" xfId="1475" xr:uid="{00000000-0005-0000-0000-0000640D0000}"/>
    <cellStyle name="Normal 120 2 2" xfId="3072" xr:uid="{00000000-0005-0000-0000-0000650D0000}"/>
    <cellStyle name="Normal 120 3" xfId="3071" xr:uid="{00000000-0005-0000-0000-0000660D0000}"/>
    <cellStyle name="Normal 121" xfId="52" xr:uid="{00000000-0005-0000-0000-0000670D0000}"/>
    <cellStyle name="Normal 121 2" xfId="1476" xr:uid="{00000000-0005-0000-0000-0000680D0000}"/>
    <cellStyle name="Normal 121 2 2" xfId="3074" xr:uid="{00000000-0005-0000-0000-0000690D0000}"/>
    <cellStyle name="Normal 121 3" xfId="3073" xr:uid="{00000000-0005-0000-0000-00006A0D0000}"/>
    <cellStyle name="Normal 122" xfId="53" xr:uid="{00000000-0005-0000-0000-00006B0D0000}"/>
    <cellStyle name="Normal 122 2" xfId="1477" xr:uid="{00000000-0005-0000-0000-00006C0D0000}"/>
    <cellStyle name="Normal 122 2 2" xfId="3076" xr:uid="{00000000-0005-0000-0000-00006D0D0000}"/>
    <cellStyle name="Normal 122 3" xfId="3075" xr:uid="{00000000-0005-0000-0000-00006E0D0000}"/>
    <cellStyle name="Normal 123" xfId="54" xr:uid="{00000000-0005-0000-0000-00006F0D0000}"/>
    <cellStyle name="Normal 123 2" xfId="1478" xr:uid="{00000000-0005-0000-0000-0000700D0000}"/>
    <cellStyle name="Normal 123 2 2" xfId="3078" xr:uid="{00000000-0005-0000-0000-0000710D0000}"/>
    <cellStyle name="Normal 123 3" xfId="3077" xr:uid="{00000000-0005-0000-0000-0000720D0000}"/>
    <cellStyle name="Normal 124" xfId="55" xr:uid="{00000000-0005-0000-0000-0000730D0000}"/>
    <cellStyle name="Normal 124 2" xfId="1479" xr:uid="{00000000-0005-0000-0000-0000740D0000}"/>
    <cellStyle name="Normal 124 2 2" xfId="3080" xr:uid="{00000000-0005-0000-0000-0000750D0000}"/>
    <cellStyle name="Normal 124 3" xfId="3079" xr:uid="{00000000-0005-0000-0000-0000760D0000}"/>
    <cellStyle name="Normal 125" xfId="56" xr:uid="{00000000-0005-0000-0000-0000770D0000}"/>
    <cellStyle name="Normal 125 2" xfId="1480" xr:uid="{00000000-0005-0000-0000-0000780D0000}"/>
    <cellStyle name="Normal 125 2 2" xfId="3082" xr:uid="{00000000-0005-0000-0000-0000790D0000}"/>
    <cellStyle name="Normal 125 3" xfId="3081" xr:uid="{00000000-0005-0000-0000-00007A0D0000}"/>
    <cellStyle name="Normal 126" xfId="57" xr:uid="{00000000-0005-0000-0000-00007B0D0000}"/>
    <cellStyle name="Normal 126 2" xfId="1481" xr:uid="{00000000-0005-0000-0000-00007C0D0000}"/>
    <cellStyle name="Normal 126 2 2" xfId="3084" xr:uid="{00000000-0005-0000-0000-00007D0D0000}"/>
    <cellStyle name="Normal 126 3" xfId="3083" xr:uid="{00000000-0005-0000-0000-00007E0D0000}"/>
    <cellStyle name="Normal 127" xfId="58" xr:uid="{00000000-0005-0000-0000-00007F0D0000}"/>
    <cellStyle name="Normal 127 2" xfId="1482" xr:uid="{00000000-0005-0000-0000-0000800D0000}"/>
    <cellStyle name="Normal 127 2 2" xfId="3086" xr:uid="{00000000-0005-0000-0000-0000810D0000}"/>
    <cellStyle name="Normal 127 3" xfId="3085" xr:uid="{00000000-0005-0000-0000-0000820D0000}"/>
    <cellStyle name="Normal 128" xfId="59" xr:uid="{00000000-0005-0000-0000-0000830D0000}"/>
    <cellStyle name="Normal 128 2" xfId="1483" xr:uid="{00000000-0005-0000-0000-0000840D0000}"/>
    <cellStyle name="Normal 128 2 2" xfId="3088" xr:uid="{00000000-0005-0000-0000-0000850D0000}"/>
    <cellStyle name="Normal 128 3" xfId="3087" xr:uid="{00000000-0005-0000-0000-0000860D0000}"/>
    <cellStyle name="Normal 129" xfId="60" xr:uid="{00000000-0005-0000-0000-0000870D0000}"/>
    <cellStyle name="Normal 129 2" xfId="1484" xr:uid="{00000000-0005-0000-0000-0000880D0000}"/>
    <cellStyle name="Normal 129 2 2" xfId="3090" xr:uid="{00000000-0005-0000-0000-0000890D0000}"/>
    <cellStyle name="Normal 129 3" xfId="3089" xr:uid="{00000000-0005-0000-0000-00008A0D0000}"/>
    <cellStyle name="Normal 13" xfId="61" xr:uid="{00000000-0005-0000-0000-00008B0D0000}"/>
    <cellStyle name="Normal 13 2" xfId="1485" xr:uid="{00000000-0005-0000-0000-00008C0D0000}"/>
    <cellStyle name="Normal 13 2 2" xfId="3092" xr:uid="{00000000-0005-0000-0000-00008D0D0000}"/>
    <cellStyle name="Normal 13 2 3" xfId="5171" xr:uid="{1E7F6C5C-5D4D-4626-959E-3ED28F34743B}"/>
    <cellStyle name="Normal 13 3" xfId="1486" xr:uid="{00000000-0005-0000-0000-00008E0D0000}"/>
    <cellStyle name="Normal 13 3 2" xfId="3093" xr:uid="{00000000-0005-0000-0000-00008F0D0000}"/>
    <cellStyle name="Normal 13 3 3" xfId="5307" xr:uid="{A1AE3056-A10D-4C1C-8A01-A2C8419D153F}"/>
    <cellStyle name="Normal 13 4" xfId="3091" xr:uid="{00000000-0005-0000-0000-0000900D0000}"/>
    <cellStyle name="Normal 13 5" xfId="5170" xr:uid="{AA48CE9D-2E26-4B89-BA72-3DA8F58EE69E}"/>
    <cellStyle name="Normal 130" xfId="62" xr:uid="{00000000-0005-0000-0000-0000910D0000}"/>
    <cellStyle name="Normal 130 2" xfId="1487" xr:uid="{00000000-0005-0000-0000-0000920D0000}"/>
    <cellStyle name="Normal 130 2 2" xfId="3095" xr:uid="{00000000-0005-0000-0000-0000930D0000}"/>
    <cellStyle name="Normal 130 3" xfId="3094" xr:uid="{00000000-0005-0000-0000-0000940D0000}"/>
    <cellStyle name="Normal 131" xfId="63" xr:uid="{00000000-0005-0000-0000-0000950D0000}"/>
    <cellStyle name="Normal 131 2" xfId="1488" xr:uid="{00000000-0005-0000-0000-0000960D0000}"/>
    <cellStyle name="Normal 131 2 2" xfId="3097" xr:uid="{00000000-0005-0000-0000-0000970D0000}"/>
    <cellStyle name="Normal 131 3" xfId="3096" xr:uid="{00000000-0005-0000-0000-0000980D0000}"/>
    <cellStyle name="Normal 132" xfId="64" xr:uid="{00000000-0005-0000-0000-0000990D0000}"/>
    <cellStyle name="Normal 132 2" xfId="1489" xr:uid="{00000000-0005-0000-0000-00009A0D0000}"/>
    <cellStyle name="Normal 132 2 2" xfId="3099" xr:uid="{00000000-0005-0000-0000-00009B0D0000}"/>
    <cellStyle name="Normal 132 3" xfId="3098" xr:uid="{00000000-0005-0000-0000-00009C0D0000}"/>
    <cellStyle name="Normal 133" xfId="65" xr:uid="{00000000-0005-0000-0000-00009D0D0000}"/>
    <cellStyle name="Normal 133 2" xfId="1490" xr:uid="{00000000-0005-0000-0000-00009E0D0000}"/>
    <cellStyle name="Normal 133 2 2" xfId="3101" xr:uid="{00000000-0005-0000-0000-00009F0D0000}"/>
    <cellStyle name="Normal 133 3" xfId="3100" xr:uid="{00000000-0005-0000-0000-0000A00D0000}"/>
    <cellStyle name="Normal 134" xfId="66" xr:uid="{00000000-0005-0000-0000-0000A10D0000}"/>
    <cellStyle name="Normal 134 2" xfId="1491" xr:uid="{00000000-0005-0000-0000-0000A20D0000}"/>
    <cellStyle name="Normal 134 2 2" xfId="3103" xr:uid="{00000000-0005-0000-0000-0000A30D0000}"/>
    <cellStyle name="Normal 134 3" xfId="3102" xr:uid="{00000000-0005-0000-0000-0000A40D0000}"/>
    <cellStyle name="Normal 135" xfId="67" xr:uid="{00000000-0005-0000-0000-0000A50D0000}"/>
    <cellStyle name="Normal 135 2" xfId="1492" xr:uid="{00000000-0005-0000-0000-0000A60D0000}"/>
    <cellStyle name="Normal 135 2 2" xfId="3105" xr:uid="{00000000-0005-0000-0000-0000A70D0000}"/>
    <cellStyle name="Normal 135 3" xfId="3104" xr:uid="{00000000-0005-0000-0000-0000A80D0000}"/>
    <cellStyle name="Normal 136" xfId="68" xr:uid="{00000000-0005-0000-0000-0000A90D0000}"/>
    <cellStyle name="Normal 136 2" xfId="1493" xr:uid="{00000000-0005-0000-0000-0000AA0D0000}"/>
    <cellStyle name="Normal 136 2 2" xfId="3107" xr:uid="{00000000-0005-0000-0000-0000AB0D0000}"/>
    <cellStyle name="Normal 136 3" xfId="3106" xr:uid="{00000000-0005-0000-0000-0000AC0D0000}"/>
    <cellStyle name="Normal 137" xfId="69" xr:uid="{00000000-0005-0000-0000-0000AD0D0000}"/>
    <cellStyle name="Normal 137 2" xfId="1494" xr:uid="{00000000-0005-0000-0000-0000AE0D0000}"/>
    <cellStyle name="Normal 137 2 2" xfId="3109" xr:uid="{00000000-0005-0000-0000-0000AF0D0000}"/>
    <cellStyle name="Normal 137 3" xfId="3108" xr:uid="{00000000-0005-0000-0000-0000B00D0000}"/>
    <cellStyle name="Normal 138" xfId="70" xr:uid="{00000000-0005-0000-0000-0000B10D0000}"/>
    <cellStyle name="Normal 138 2" xfId="1495" xr:uid="{00000000-0005-0000-0000-0000B20D0000}"/>
    <cellStyle name="Normal 138 2 2" xfId="3111" xr:uid="{00000000-0005-0000-0000-0000B30D0000}"/>
    <cellStyle name="Normal 138 3" xfId="3110" xr:uid="{00000000-0005-0000-0000-0000B40D0000}"/>
    <cellStyle name="Normal 139" xfId="71" xr:uid="{00000000-0005-0000-0000-0000B50D0000}"/>
    <cellStyle name="Normal 139 2" xfId="1496" xr:uid="{00000000-0005-0000-0000-0000B60D0000}"/>
    <cellStyle name="Normal 139 2 2" xfId="3113" xr:uid="{00000000-0005-0000-0000-0000B70D0000}"/>
    <cellStyle name="Normal 139 2 2 2" xfId="4794" xr:uid="{00000000-0005-0000-0000-0000B80D0000}"/>
    <cellStyle name="Normal 139 3" xfId="3114" xr:uid="{00000000-0005-0000-0000-0000B90D0000}"/>
    <cellStyle name="Normal 139 4" xfId="3112" xr:uid="{00000000-0005-0000-0000-0000BA0D0000}"/>
    <cellStyle name="Normal 139 5" xfId="5308" xr:uid="{0D7739EB-1B66-4530-8633-27A7895B3D53}"/>
    <cellStyle name="Normal 14" xfId="72" xr:uid="{00000000-0005-0000-0000-0000BB0D0000}"/>
    <cellStyle name="Normal 14 2" xfId="1497" xr:uid="{00000000-0005-0000-0000-0000BC0D0000}"/>
    <cellStyle name="Normal 14 2 2" xfId="3116" xr:uid="{00000000-0005-0000-0000-0000BD0D0000}"/>
    <cellStyle name="Normal 14 2 3" xfId="5310" xr:uid="{2A2C846D-B787-4CE4-BA9D-939F6DBAB936}"/>
    <cellStyle name="Normal 14 3" xfId="3115" xr:uid="{00000000-0005-0000-0000-0000BE0D0000}"/>
    <cellStyle name="Normal 14 3 2" xfId="5309" xr:uid="{48E68D43-5E5E-47B0-BEC6-02CAC1D8A408}"/>
    <cellStyle name="Normal 14 4" xfId="5172" xr:uid="{76E4BB4F-1B2F-47E3-9199-E26EC57BFA6E}"/>
    <cellStyle name="Normal 140" xfId="73" xr:uid="{00000000-0005-0000-0000-0000BF0D0000}"/>
    <cellStyle name="Normal 140 2" xfId="1498" xr:uid="{00000000-0005-0000-0000-0000C00D0000}"/>
    <cellStyle name="Normal 140 2 2" xfId="3118" xr:uid="{00000000-0005-0000-0000-0000C10D0000}"/>
    <cellStyle name="Normal 140 3" xfId="3117" xr:uid="{00000000-0005-0000-0000-0000C20D0000}"/>
    <cellStyle name="Normal 141" xfId="74" xr:uid="{00000000-0005-0000-0000-0000C30D0000}"/>
    <cellStyle name="Normal 141 2" xfId="1499" xr:uid="{00000000-0005-0000-0000-0000C40D0000}"/>
    <cellStyle name="Normal 141 2 2" xfId="3120" xr:uid="{00000000-0005-0000-0000-0000C50D0000}"/>
    <cellStyle name="Normal 141 3" xfId="3119" xr:uid="{00000000-0005-0000-0000-0000C60D0000}"/>
    <cellStyle name="Normal 142" xfId="75" xr:uid="{00000000-0005-0000-0000-0000C70D0000}"/>
    <cellStyle name="Normal 142 2" xfId="1500" xr:uid="{00000000-0005-0000-0000-0000C80D0000}"/>
    <cellStyle name="Normal 142 2 2" xfId="3122" xr:uid="{00000000-0005-0000-0000-0000C90D0000}"/>
    <cellStyle name="Normal 142 3" xfId="3121" xr:uid="{00000000-0005-0000-0000-0000CA0D0000}"/>
    <cellStyle name="Normal 143" xfId="76" xr:uid="{00000000-0005-0000-0000-0000CB0D0000}"/>
    <cellStyle name="Normal 143 2" xfId="1501" xr:uid="{00000000-0005-0000-0000-0000CC0D0000}"/>
    <cellStyle name="Normal 143 2 2" xfId="3124" xr:uid="{00000000-0005-0000-0000-0000CD0D0000}"/>
    <cellStyle name="Normal 143 3" xfId="3123" xr:uid="{00000000-0005-0000-0000-0000CE0D0000}"/>
    <cellStyle name="Normal 143 4" xfId="5311" xr:uid="{6CEC712A-D1E5-4663-ADDA-B28FCA05E072}"/>
    <cellStyle name="Normal 144" xfId="77" xr:uid="{00000000-0005-0000-0000-0000CF0D0000}"/>
    <cellStyle name="Normal 144 2" xfId="1502" xr:uid="{00000000-0005-0000-0000-0000D00D0000}"/>
    <cellStyle name="Normal 144 2 2" xfId="3126" xr:uid="{00000000-0005-0000-0000-0000D10D0000}"/>
    <cellStyle name="Normal 144 3" xfId="3125" xr:uid="{00000000-0005-0000-0000-0000D20D0000}"/>
    <cellStyle name="Normal 145" xfId="78" xr:uid="{00000000-0005-0000-0000-0000D30D0000}"/>
    <cellStyle name="Normal 145 2" xfId="1503" xr:uid="{00000000-0005-0000-0000-0000D40D0000}"/>
    <cellStyle name="Normal 145 2 2" xfId="3128" xr:uid="{00000000-0005-0000-0000-0000D50D0000}"/>
    <cellStyle name="Normal 145 3" xfId="3127" xr:uid="{00000000-0005-0000-0000-0000D60D0000}"/>
    <cellStyle name="Normal 146" xfId="79" xr:uid="{00000000-0005-0000-0000-0000D70D0000}"/>
    <cellStyle name="Normal 146 2" xfId="1504" xr:uid="{00000000-0005-0000-0000-0000D80D0000}"/>
    <cellStyle name="Normal 146 2 2" xfId="3130" xr:uid="{00000000-0005-0000-0000-0000D90D0000}"/>
    <cellStyle name="Normal 146 3" xfId="3129" xr:uid="{00000000-0005-0000-0000-0000DA0D0000}"/>
    <cellStyle name="Normal 146 3 2" xfId="5313" xr:uid="{98161676-BB0B-4A39-BE4C-AB33BF0DBF35}"/>
    <cellStyle name="Normal 146 4" xfId="5312" xr:uid="{C522245B-92CA-46F5-B9F2-01A6251C591D}"/>
    <cellStyle name="Normal 147" xfId="80" xr:uid="{00000000-0005-0000-0000-0000DB0D0000}"/>
    <cellStyle name="Normal 147 2" xfId="1505" xr:uid="{00000000-0005-0000-0000-0000DC0D0000}"/>
    <cellStyle name="Normal 147 2 2" xfId="3132" xr:uid="{00000000-0005-0000-0000-0000DD0D0000}"/>
    <cellStyle name="Normal 147 3" xfId="3131" xr:uid="{00000000-0005-0000-0000-0000DE0D0000}"/>
    <cellStyle name="Normal 148" xfId="81" xr:uid="{00000000-0005-0000-0000-0000DF0D0000}"/>
    <cellStyle name="Normal 148 2" xfId="1506" xr:uid="{00000000-0005-0000-0000-0000E00D0000}"/>
    <cellStyle name="Normal 148 2 2" xfId="3134" xr:uid="{00000000-0005-0000-0000-0000E10D0000}"/>
    <cellStyle name="Normal 148 3" xfId="3133" xr:uid="{00000000-0005-0000-0000-0000E20D0000}"/>
    <cellStyle name="Normal 149" xfId="82" xr:uid="{00000000-0005-0000-0000-0000E30D0000}"/>
    <cellStyle name="Normal 149 2" xfId="1507" xr:uid="{00000000-0005-0000-0000-0000E40D0000}"/>
    <cellStyle name="Normal 149 2 2" xfId="3136" xr:uid="{00000000-0005-0000-0000-0000E50D0000}"/>
    <cellStyle name="Normal 149 3" xfId="3135" xr:uid="{00000000-0005-0000-0000-0000E60D0000}"/>
    <cellStyle name="Normal 15" xfId="83" xr:uid="{00000000-0005-0000-0000-0000E70D0000}"/>
    <cellStyle name="Normal 15 2" xfId="1508" xr:uid="{00000000-0005-0000-0000-0000E80D0000}"/>
    <cellStyle name="Normal 15 2 2" xfId="3138" xr:uid="{00000000-0005-0000-0000-0000E90D0000}"/>
    <cellStyle name="Normal 15 2 3" xfId="5174" xr:uid="{66D15BC8-B5E5-434B-8654-F8D206066065}"/>
    <cellStyle name="Normal 15 3" xfId="3137" xr:uid="{00000000-0005-0000-0000-0000EA0D0000}"/>
    <cellStyle name="Normal 15 3 2" xfId="5314" xr:uid="{6C1D299F-E46D-4F75-8514-09BA888F54E1}"/>
    <cellStyle name="Normal 15 4" xfId="5173" xr:uid="{4B34315F-462C-4DFC-A0E6-BB47FD3765D8}"/>
    <cellStyle name="Normal 150" xfId="84" xr:uid="{00000000-0005-0000-0000-0000EB0D0000}"/>
    <cellStyle name="Normal 150 2" xfId="1509" xr:uid="{00000000-0005-0000-0000-0000EC0D0000}"/>
    <cellStyle name="Normal 150 2 2" xfId="3140" xr:uid="{00000000-0005-0000-0000-0000ED0D0000}"/>
    <cellStyle name="Normal 150 3" xfId="3139" xr:uid="{00000000-0005-0000-0000-0000EE0D0000}"/>
    <cellStyle name="Normal 151" xfId="85" xr:uid="{00000000-0005-0000-0000-0000EF0D0000}"/>
    <cellStyle name="Normal 151 2" xfId="1510" xr:uid="{00000000-0005-0000-0000-0000F00D0000}"/>
    <cellStyle name="Normal 151 2 2" xfId="3142" xr:uid="{00000000-0005-0000-0000-0000F10D0000}"/>
    <cellStyle name="Normal 151 3" xfId="3141" xr:uid="{00000000-0005-0000-0000-0000F20D0000}"/>
    <cellStyle name="Normal 152" xfId="86" xr:uid="{00000000-0005-0000-0000-0000F30D0000}"/>
    <cellStyle name="Normal 152 2" xfId="1511" xr:uid="{00000000-0005-0000-0000-0000F40D0000}"/>
    <cellStyle name="Normal 152 2 2" xfId="3144" xr:uid="{00000000-0005-0000-0000-0000F50D0000}"/>
    <cellStyle name="Normal 152 3" xfId="3143" xr:uid="{00000000-0005-0000-0000-0000F60D0000}"/>
    <cellStyle name="Normal 153" xfId="87" xr:uid="{00000000-0005-0000-0000-0000F70D0000}"/>
    <cellStyle name="Normal 153 2" xfId="1512" xr:uid="{00000000-0005-0000-0000-0000F80D0000}"/>
    <cellStyle name="Normal 153 2 2" xfId="3146" xr:uid="{00000000-0005-0000-0000-0000F90D0000}"/>
    <cellStyle name="Normal 153 3" xfId="3145" xr:uid="{00000000-0005-0000-0000-0000FA0D0000}"/>
    <cellStyle name="Normal 154" xfId="88" xr:uid="{00000000-0005-0000-0000-0000FB0D0000}"/>
    <cellStyle name="Normal 154 2" xfId="1513" xr:uid="{00000000-0005-0000-0000-0000FC0D0000}"/>
    <cellStyle name="Normal 154 2 2" xfId="3148" xr:uid="{00000000-0005-0000-0000-0000FD0D0000}"/>
    <cellStyle name="Normal 154 3" xfId="3147" xr:uid="{00000000-0005-0000-0000-0000FE0D0000}"/>
    <cellStyle name="Normal 155" xfId="89" xr:uid="{00000000-0005-0000-0000-0000FF0D0000}"/>
    <cellStyle name="Normal 155 2" xfId="1514" xr:uid="{00000000-0005-0000-0000-0000000E0000}"/>
    <cellStyle name="Normal 155 2 2" xfId="3150" xr:uid="{00000000-0005-0000-0000-0000010E0000}"/>
    <cellStyle name="Normal 155 3" xfId="3149" xr:uid="{00000000-0005-0000-0000-0000020E0000}"/>
    <cellStyle name="Normal 156" xfId="90" xr:uid="{00000000-0005-0000-0000-0000030E0000}"/>
    <cellStyle name="Normal 156 2" xfId="1515" xr:uid="{00000000-0005-0000-0000-0000040E0000}"/>
    <cellStyle name="Normal 156 2 2" xfId="3152" xr:uid="{00000000-0005-0000-0000-0000050E0000}"/>
    <cellStyle name="Normal 156 3" xfId="3151" xr:uid="{00000000-0005-0000-0000-0000060E0000}"/>
    <cellStyle name="Normal 157" xfId="91" xr:uid="{00000000-0005-0000-0000-0000070E0000}"/>
    <cellStyle name="Normal 157 2" xfId="3153" xr:uid="{00000000-0005-0000-0000-0000080E0000}"/>
    <cellStyle name="Normal 158" xfId="92" xr:uid="{00000000-0005-0000-0000-0000090E0000}"/>
    <cellStyle name="Normal 158 2" xfId="3154" xr:uid="{00000000-0005-0000-0000-00000A0E0000}"/>
    <cellStyle name="Normal 159" xfId="93" xr:uid="{00000000-0005-0000-0000-00000B0E0000}"/>
    <cellStyle name="Normal 159 2" xfId="3155" xr:uid="{00000000-0005-0000-0000-00000C0E0000}"/>
    <cellStyle name="Normal 16" xfId="94" xr:uid="{00000000-0005-0000-0000-00000D0E0000}"/>
    <cellStyle name="Normal 16 2" xfId="1516" xr:uid="{00000000-0005-0000-0000-00000E0E0000}"/>
    <cellStyle name="Normal 16 2 2" xfId="3157" xr:uid="{00000000-0005-0000-0000-00000F0E0000}"/>
    <cellStyle name="Normal 16 3" xfId="3156" xr:uid="{00000000-0005-0000-0000-0000100E0000}"/>
    <cellStyle name="Normal 16 4" xfId="5315" xr:uid="{43283B81-F28E-46B0-BEA0-5639DB8C0B29}"/>
    <cellStyle name="Normal 160" xfId="95" xr:uid="{00000000-0005-0000-0000-0000110E0000}"/>
    <cellStyle name="Normal 160 2" xfId="3158" xr:uid="{00000000-0005-0000-0000-0000120E0000}"/>
    <cellStyle name="Normal 161" xfId="96" xr:uid="{00000000-0005-0000-0000-0000130E0000}"/>
    <cellStyle name="Normal 161 2" xfId="3159" xr:uid="{00000000-0005-0000-0000-0000140E0000}"/>
    <cellStyle name="Normal 162" xfId="97" xr:uid="{00000000-0005-0000-0000-0000150E0000}"/>
    <cellStyle name="Normal 162 2" xfId="3160" xr:uid="{00000000-0005-0000-0000-0000160E0000}"/>
    <cellStyle name="Normal 163" xfId="98" xr:uid="{00000000-0005-0000-0000-0000170E0000}"/>
    <cellStyle name="Normal 163 2" xfId="3161" xr:uid="{00000000-0005-0000-0000-0000180E0000}"/>
    <cellStyle name="Normal 164" xfId="99" xr:uid="{00000000-0005-0000-0000-0000190E0000}"/>
    <cellStyle name="Normal 164 2" xfId="3162" xr:uid="{00000000-0005-0000-0000-00001A0E0000}"/>
    <cellStyle name="Normal 165" xfId="100" xr:uid="{00000000-0005-0000-0000-00001B0E0000}"/>
    <cellStyle name="Normal 165 2" xfId="3163" xr:uid="{00000000-0005-0000-0000-00001C0E0000}"/>
    <cellStyle name="Normal 166" xfId="101" xr:uid="{00000000-0005-0000-0000-00001D0E0000}"/>
    <cellStyle name="Normal 166 2" xfId="3164" xr:uid="{00000000-0005-0000-0000-00001E0E0000}"/>
    <cellStyle name="Normal 167" xfId="102" xr:uid="{00000000-0005-0000-0000-00001F0E0000}"/>
    <cellStyle name="Normal 167 2" xfId="3165" xr:uid="{00000000-0005-0000-0000-0000200E0000}"/>
    <cellStyle name="Normal 168" xfId="103" xr:uid="{00000000-0005-0000-0000-0000210E0000}"/>
    <cellStyle name="Normal 168 2" xfId="3166" xr:uid="{00000000-0005-0000-0000-0000220E0000}"/>
    <cellStyle name="Normal 169" xfId="104" xr:uid="{00000000-0005-0000-0000-0000230E0000}"/>
    <cellStyle name="Normal 169 2" xfId="3167" xr:uid="{00000000-0005-0000-0000-0000240E0000}"/>
    <cellStyle name="Normal 17" xfId="105" xr:uid="{00000000-0005-0000-0000-0000250E0000}"/>
    <cellStyle name="Normal 17 2" xfId="1517" xr:uid="{00000000-0005-0000-0000-0000260E0000}"/>
    <cellStyle name="Normal 17 2 2" xfId="3169" xr:uid="{00000000-0005-0000-0000-0000270E0000}"/>
    <cellStyle name="Normal 17 3" xfId="3168" xr:uid="{00000000-0005-0000-0000-0000280E0000}"/>
    <cellStyle name="Normal 17 4" xfId="5316" xr:uid="{1C0E4D71-594E-4849-AD7A-340F982AACBA}"/>
    <cellStyle name="Normal 170" xfId="106" xr:uid="{00000000-0005-0000-0000-0000290E0000}"/>
    <cellStyle name="Normal 170 2" xfId="3170" xr:uid="{00000000-0005-0000-0000-00002A0E0000}"/>
    <cellStyle name="Normal 171" xfId="107" xr:uid="{00000000-0005-0000-0000-00002B0E0000}"/>
    <cellStyle name="Normal 171 2" xfId="3171" xr:uid="{00000000-0005-0000-0000-00002C0E0000}"/>
    <cellStyle name="Normal 172" xfId="108" xr:uid="{00000000-0005-0000-0000-00002D0E0000}"/>
    <cellStyle name="Normal 172 2" xfId="3172" xr:uid="{00000000-0005-0000-0000-00002E0E0000}"/>
    <cellStyle name="Normal 173" xfId="109" xr:uid="{00000000-0005-0000-0000-00002F0E0000}"/>
    <cellStyle name="Normal 173 2" xfId="3173" xr:uid="{00000000-0005-0000-0000-0000300E0000}"/>
    <cellStyle name="Normal 174" xfId="110" xr:uid="{00000000-0005-0000-0000-0000310E0000}"/>
    <cellStyle name="Normal 174 2" xfId="3174" xr:uid="{00000000-0005-0000-0000-0000320E0000}"/>
    <cellStyle name="Normal 175" xfId="111" xr:uid="{00000000-0005-0000-0000-0000330E0000}"/>
    <cellStyle name="Normal 175 2" xfId="3175" xr:uid="{00000000-0005-0000-0000-0000340E0000}"/>
    <cellStyle name="Normal 176" xfId="112" xr:uid="{00000000-0005-0000-0000-0000350E0000}"/>
    <cellStyle name="Normal 176 2" xfId="3176" xr:uid="{00000000-0005-0000-0000-0000360E0000}"/>
    <cellStyle name="Normal 177" xfId="113" xr:uid="{00000000-0005-0000-0000-0000370E0000}"/>
    <cellStyle name="Normal 177 2" xfId="3177" xr:uid="{00000000-0005-0000-0000-0000380E0000}"/>
    <cellStyle name="Normal 178" xfId="114" xr:uid="{00000000-0005-0000-0000-0000390E0000}"/>
    <cellStyle name="Normal 178 2" xfId="3178" xr:uid="{00000000-0005-0000-0000-00003A0E0000}"/>
    <cellStyle name="Normal 179" xfId="115" xr:uid="{00000000-0005-0000-0000-00003B0E0000}"/>
    <cellStyle name="Normal 179 2" xfId="3179" xr:uid="{00000000-0005-0000-0000-00003C0E0000}"/>
    <cellStyle name="Normal 18" xfId="116" xr:uid="{00000000-0005-0000-0000-00003D0E0000}"/>
    <cellStyle name="Normal 18 2" xfId="1518" xr:uid="{00000000-0005-0000-0000-00003E0E0000}"/>
    <cellStyle name="Normal 18 2 2" xfId="3181" xr:uid="{00000000-0005-0000-0000-00003F0E0000}"/>
    <cellStyle name="Normal 18 3" xfId="3180" xr:uid="{00000000-0005-0000-0000-0000400E0000}"/>
    <cellStyle name="Normal 18 4" xfId="5317" xr:uid="{1105BC1A-4C95-47D6-9698-9CFA6073BD8C}"/>
    <cellStyle name="Normal 180" xfId="117" xr:uid="{00000000-0005-0000-0000-0000410E0000}"/>
    <cellStyle name="Normal 180 2" xfId="3182" xr:uid="{00000000-0005-0000-0000-0000420E0000}"/>
    <cellStyle name="Normal 181" xfId="118" xr:uid="{00000000-0005-0000-0000-0000430E0000}"/>
    <cellStyle name="Normal 181 2" xfId="3183" xr:uid="{00000000-0005-0000-0000-0000440E0000}"/>
    <cellStyle name="Normal 182" xfId="119" xr:uid="{00000000-0005-0000-0000-0000450E0000}"/>
    <cellStyle name="Normal 182 2" xfId="3184" xr:uid="{00000000-0005-0000-0000-0000460E0000}"/>
    <cellStyle name="Normal 183" xfId="120" xr:uid="{00000000-0005-0000-0000-0000470E0000}"/>
    <cellStyle name="Normal 183 2" xfId="3185" xr:uid="{00000000-0005-0000-0000-0000480E0000}"/>
    <cellStyle name="Normal 184" xfId="121" xr:uid="{00000000-0005-0000-0000-0000490E0000}"/>
    <cellStyle name="Normal 184 2" xfId="3186" xr:uid="{00000000-0005-0000-0000-00004A0E0000}"/>
    <cellStyle name="Normal 185" xfId="122" xr:uid="{00000000-0005-0000-0000-00004B0E0000}"/>
    <cellStyle name="Normal 185 2" xfId="3187" xr:uid="{00000000-0005-0000-0000-00004C0E0000}"/>
    <cellStyle name="Normal 186" xfId="123" xr:uid="{00000000-0005-0000-0000-00004D0E0000}"/>
    <cellStyle name="Normal 186 2" xfId="3188" xr:uid="{00000000-0005-0000-0000-00004E0E0000}"/>
    <cellStyle name="Normal 187" xfId="124" xr:uid="{00000000-0005-0000-0000-00004F0E0000}"/>
    <cellStyle name="Normal 187 2" xfId="3189" xr:uid="{00000000-0005-0000-0000-0000500E0000}"/>
    <cellStyle name="Normal 188" xfId="125" xr:uid="{00000000-0005-0000-0000-0000510E0000}"/>
    <cellStyle name="Normal 188 2" xfId="3190" xr:uid="{00000000-0005-0000-0000-0000520E0000}"/>
    <cellStyle name="Normal 189" xfId="126" xr:uid="{00000000-0005-0000-0000-0000530E0000}"/>
    <cellStyle name="Normal 189 2" xfId="3191" xr:uid="{00000000-0005-0000-0000-0000540E0000}"/>
    <cellStyle name="Normal 19" xfId="127" xr:uid="{00000000-0005-0000-0000-0000550E0000}"/>
    <cellStyle name="Normal 19 2" xfId="1519" xr:uid="{00000000-0005-0000-0000-0000560E0000}"/>
    <cellStyle name="Normal 19 2 2" xfId="3193" xr:uid="{00000000-0005-0000-0000-0000570E0000}"/>
    <cellStyle name="Normal 19 2 3" xfId="5431" xr:uid="{8D789BBB-5D3B-48D0-BF82-E99BA1F6E11A}"/>
    <cellStyle name="Normal 19 3" xfId="3192" xr:uid="{00000000-0005-0000-0000-0000580E0000}"/>
    <cellStyle name="Normal 19 4" xfId="5201" xr:uid="{94D9A5EA-F3F7-4C37-B45F-0384BB47D485}"/>
    <cellStyle name="Normal 190" xfId="128" xr:uid="{00000000-0005-0000-0000-0000590E0000}"/>
    <cellStyle name="Normal 190 2" xfId="3194" xr:uid="{00000000-0005-0000-0000-00005A0E0000}"/>
    <cellStyle name="Normal 191" xfId="129" xr:uid="{00000000-0005-0000-0000-00005B0E0000}"/>
    <cellStyle name="Normal 191 2" xfId="3195" xr:uid="{00000000-0005-0000-0000-00005C0E0000}"/>
    <cellStyle name="Normal 192" xfId="130" xr:uid="{00000000-0005-0000-0000-00005D0E0000}"/>
    <cellStyle name="Normal 192 2" xfId="3196" xr:uid="{00000000-0005-0000-0000-00005E0E0000}"/>
    <cellStyle name="Normal 193" xfId="131" xr:uid="{00000000-0005-0000-0000-00005F0E0000}"/>
    <cellStyle name="Normal 193 2" xfId="3197" xr:uid="{00000000-0005-0000-0000-0000600E0000}"/>
    <cellStyle name="Normal 194" xfId="132" xr:uid="{00000000-0005-0000-0000-0000610E0000}"/>
    <cellStyle name="Normal 194 2" xfId="3198" xr:uid="{00000000-0005-0000-0000-0000620E0000}"/>
    <cellStyle name="Normal 195" xfId="133" xr:uid="{00000000-0005-0000-0000-0000630E0000}"/>
    <cellStyle name="Normal 195 2" xfId="3199" xr:uid="{00000000-0005-0000-0000-0000640E0000}"/>
    <cellStyle name="Normal 196" xfId="134" xr:uid="{00000000-0005-0000-0000-0000650E0000}"/>
    <cellStyle name="Normal 196 2" xfId="3200" xr:uid="{00000000-0005-0000-0000-0000660E0000}"/>
    <cellStyle name="Normal 197" xfId="135" xr:uid="{00000000-0005-0000-0000-0000670E0000}"/>
    <cellStyle name="Normal 197 2" xfId="3201" xr:uid="{00000000-0005-0000-0000-0000680E0000}"/>
    <cellStyle name="Normal 198" xfId="136" xr:uid="{00000000-0005-0000-0000-0000690E0000}"/>
    <cellStyle name="Normal 198 2" xfId="3202" xr:uid="{00000000-0005-0000-0000-00006A0E0000}"/>
    <cellStyle name="Normal 199" xfId="137" xr:uid="{00000000-0005-0000-0000-00006B0E0000}"/>
    <cellStyle name="Normal 199 2" xfId="3203" xr:uid="{00000000-0005-0000-0000-00006C0E0000}"/>
    <cellStyle name="Normal 2" xfId="138" xr:uid="{00000000-0005-0000-0000-00006D0E0000}"/>
    <cellStyle name="Normal 2 10" xfId="1520" xr:uid="{00000000-0005-0000-0000-00006E0E0000}"/>
    <cellStyle name="Normal 2 10 2" xfId="1521" xr:uid="{00000000-0005-0000-0000-00006F0E0000}"/>
    <cellStyle name="Normal 2 10 2 2" xfId="3206" xr:uid="{00000000-0005-0000-0000-0000700E0000}"/>
    <cellStyle name="Normal 2 10 2 2 2" xfId="12475" xr:uid="{B4255998-E416-4243-BBFC-690E9D37F707}"/>
    <cellStyle name="Normal 2 10 2 3" xfId="12474" xr:uid="{0AA4D28C-BD6D-4970-A8F5-67B2ED24EAC8}"/>
    <cellStyle name="Normal 2 10 3" xfId="3205" xr:uid="{00000000-0005-0000-0000-0000710E0000}"/>
    <cellStyle name="Normal 2 11" xfId="1522" xr:uid="{00000000-0005-0000-0000-0000720E0000}"/>
    <cellStyle name="Normal 2 11 2" xfId="3207" xr:uid="{00000000-0005-0000-0000-0000730E0000}"/>
    <cellStyle name="Normal 2 12" xfId="1523" xr:uid="{00000000-0005-0000-0000-0000740E0000}"/>
    <cellStyle name="Normal 2 12 2" xfId="3208" xr:uid="{00000000-0005-0000-0000-0000750E0000}"/>
    <cellStyle name="Normal 2 13" xfId="1938" xr:uid="{00000000-0005-0000-0000-0000760E0000}"/>
    <cellStyle name="Normal 2 13 2" xfId="5175" xr:uid="{B1D6BB75-22A4-405C-8EC7-7C3B6E606716}"/>
    <cellStyle name="Normal 2 14" xfId="5114" xr:uid="{0E33B807-F427-43E7-A8ED-ED0D488D9060}"/>
    <cellStyle name="Normal 2 15" xfId="10352" xr:uid="{50951FA2-20C4-45E2-905A-43A50F0BBCE4}"/>
    <cellStyle name="Normal 2 2" xfId="139" xr:uid="{00000000-0005-0000-0000-0000770E0000}"/>
    <cellStyle name="Normal 2 2 2" xfId="140" xr:uid="{00000000-0005-0000-0000-0000780E0000}"/>
    <cellStyle name="Normal 2 2 2 2" xfId="1524" xr:uid="{00000000-0005-0000-0000-0000790E0000}"/>
    <cellStyle name="Normal 2 2 2 2 2" xfId="3210" xr:uid="{00000000-0005-0000-0000-00007A0E0000}"/>
    <cellStyle name="Normal 2 2 2 2 2 2" xfId="12477" xr:uid="{7C97753D-BFA7-4483-AA51-24EF758BF4F3}"/>
    <cellStyle name="Normal 2 2 2 2 3" xfId="5319" xr:uid="{08C30527-5B4E-453A-8634-0CD1C4DC23DC}"/>
    <cellStyle name="Normal 2 2 2 2 4" xfId="12476" xr:uid="{2051F186-825A-4141-9A5D-1CBB89668B34}"/>
    <cellStyle name="Normal 2 2 2 3" xfId="1525" xr:uid="{00000000-0005-0000-0000-00007B0E0000}"/>
    <cellStyle name="Normal 2 2 2 3 2" xfId="3211" xr:uid="{00000000-0005-0000-0000-00007C0E0000}"/>
    <cellStyle name="Normal 2 2 2 4" xfId="1930" xr:uid="{00000000-0005-0000-0000-00007D0E0000}"/>
    <cellStyle name="Normal 2 2 2 5" xfId="3209" xr:uid="{00000000-0005-0000-0000-00007E0E0000}"/>
    <cellStyle name="Normal 2 2 3" xfId="318" xr:uid="{00000000-0005-0000-0000-00007F0E0000}"/>
    <cellStyle name="Normal 2 2 3 2" xfId="1931" xr:uid="{00000000-0005-0000-0000-0000800E0000}"/>
    <cellStyle name="Normal 2 2 3 3" xfId="3212" xr:uid="{00000000-0005-0000-0000-0000810E0000}"/>
    <cellStyle name="Normal 2 2 3 4" xfId="5320" xr:uid="{3B5CFD0D-3F40-42D3-BFA7-9708B95F39F2}"/>
    <cellStyle name="Normal 2 2 4" xfId="1526" xr:uid="{00000000-0005-0000-0000-0000820E0000}"/>
    <cellStyle name="Normal 2 2 4 2" xfId="3213" xr:uid="{00000000-0005-0000-0000-0000830E0000}"/>
    <cellStyle name="Normal 2 2 4 2 2" xfId="12479" xr:uid="{BF5016CB-9AE2-47A6-9D06-AA2D3EC045B9}"/>
    <cellStyle name="Normal 2 2 4 3" xfId="5321" xr:uid="{2AAF699B-D270-4724-9268-ED7ACDF25476}"/>
    <cellStyle name="Normal 2 2 4 4" xfId="12478" xr:uid="{91FC1773-BE3E-4DDD-926B-1F47CC791F94}"/>
    <cellStyle name="Normal 2 2 5" xfId="1929" xr:uid="{00000000-0005-0000-0000-0000840E0000}"/>
    <cellStyle name="Normal 2 2 5 2" xfId="3657" xr:uid="{00000000-0005-0000-0000-0000850E0000}"/>
    <cellStyle name="Normal 2 2 5 3" xfId="5322" xr:uid="{3E2D85BE-CE7C-4561-8D16-2D53946CD6A8}"/>
    <cellStyle name="Normal 2 2 6" xfId="3204" xr:uid="{00000000-0005-0000-0000-0000860E0000}"/>
    <cellStyle name="Normal 2 2 6 2" xfId="5318" xr:uid="{7842D37B-787F-4701-8F5F-E5CE69935012}"/>
    <cellStyle name="Normal 2 2 7" xfId="5116" xr:uid="{4697073D-88CF-4124-AB5D-D6B7829D38C3}"/>
    <cellStyle name="Normal 2 2 8" xfId="5176" xr:uid="{8B56808C-A6B1-4230-BB1F-11CF43EE8E52}"/>
    <cellStyle name="Normal 2 2_ppi(m) q3 2010 tables (Final)  20.12.2010" xfId="5323" xr:uid="{477E77AA-8951-4512-9478-DECF7C7CA5C2}"/>
    <cellStyle name="Normal 2 3" xfId="141" xr:uid="{00000000-0005-0000-0000-0000870E0000}"/>
    <cellStyle name="Normal 2 3 10" xfId="1527" xr:uid="{00000000-0005-0000-0000-0000880E0000}"/>
    <cellStyle name="Normal 2 3 10 2" xfId="3214" xr:uid="{00000000-0005-0000-0000-0000890E0000}"/>
    <cellStyle name="Normal 2 3 11" xfId="1528" xr:uid="{00000000-0005-0000-0000-00008A0E0000}"/>
    <cellStyle name="Normal 2 3 11 2" xfId="3215" xr:uid="{00000000-0005-0000-0000-00008B0E0000}"/>
    <cellStyle name="Normal 2 3 12" xfId="1529" xr:uid="{00000000-0005-0000-0000-00008C0E0000}"/>
    <cellStyle name="Normal 2 3 12 2" xfId="3216" xr:uid="{00000000-0005-0000-0000-00008D0E0000}"/>
    <cellStyle name="Normal 2 3 13" xfId="1530" xr:uid="{00000000-0005-0000-0000-00008E0E0000}"/>
    <cellStyle name="Normal 2 3 13 2" xfId="3217" xr:uid="{00000000-0005-0000-0000-00008F0E0000}"/>
    <cellStyle name="Normal 2 3 14" xfId="1531" xr:uid="{00000000-0005-0000-0000-0000900E0000}"/>
    <cellStyle name="Normal 2 3 14 2" xfId="3218" xr:uid="{00000000-0005-0000-0000-0000910E0000}"/>
    <cellStyle name="Normal 2 3 15" xfId="1532" xr:uid="{00000000-0005-0000-0000-0000920E0000}"/>
    <cellStyle name="Normal 2 3 15 2" xfId="3219" xr:uid="{00000000-0005-0000-0000-0000930E0000}"/>
    <cellStyle name="Normal 2 3 16" xfId="1533" xr:uid="{00000000-0005-0000-0000-0000940E0000}"/>
    <cellStyle name="Normal 2 3 16 2" xfId="3220" xr:uid="{00000000-0005-0000-0000-0000950E0000}"/>
    <cellStyle name="Normal 2 3 17" xfId="1534" xr:uid="{00000000-0005-0000-0000-0000960E0000}"/>
    <cellStyle name="Normal 2 3 17 2" xfId="3221" xr:uid="{00000000-0005-0000-0000-0000970E0000}"/>
    <cellStyle name="Normal 2 3 18" xfId="1535" xr:uid="{00000000-0005-0000-0000-0000980E0000}"/>
    <cellStyle name="Normal 2 3 18 2" xfId="3222" xr:uid="{00000000-0005-0000-0000-0000990E0000}"/>
    <cellStyle name="Normal 2 3 18 2 2" xfId="12481" xr:uid="{554BAEF8-A68E-4D9F-A9C8-6A1B33701ACF}"/>
    <cellStyle name="Normal 2 3 18 3" xfId="12480" xr:uid="{ABFD3438-782E-4B44-93CE-4D1D6FA60E28}"/>
    <cellStyle name="Normal 2 3 19" xfId="1940" xr:uid="{00000000-0005-0000-0000-00009A0E0000}"/>
    <cellStyle name="Normal 2 3 2" xfId="1536" xr:uid="{00000000-0005-0000-0000-00009B0E0000}"/>
    <cellStyle name="Normal 2 3 2 10" xfId="1537" xr:uid="{00000000-0005-0000-0000-00009C0E0000}"/>
    <cellStyle name="Normal 2 3 2 10 2" xfId="3224" xr:uid="{00000000-0005-0000-0000-00009D0E0000}"/>
    <cellStyle name="Normal 2 3 2 11" xfId="1538" xr:uid="{00000000-0005-0000-0000-00009E0E0000}"/>
    <cellStyle name="Normal 2 3 2 11 2" xfId="3225" xr:uid="{00000000-0005-0000-0000-00009F0E0000}"/>
    <cellStyle name="Normal 2 3 2 12" xfId="1539" xr:uid="{00000000-0005-0000-0000-0000A00E0000}"/>
    <cellStyle name="Normal 2 3 2 12 2" xfId="3226" xr:uid="{00000000-0005-0000-0000-0000A10E0000}"/>
    <cellStyle name="Normal 2 3 2 13" xfId="1540" xr:uid="{00000000-0005-0000-0000-0000A20E0000}"/>
    <cellStyle name="Normal 2 3 2 13 2" xfId="3227" xr:uid="{00000000-0005-0000-0000-0000A30E0000}"/>
    <cellStyle name="Normal 2 3 2 14" xfId="1541" xr:uid="{00000000-0005-0000-0000-0000A40E0000}"/>
    <cellStyle name="Normal 2 3 2 14 2" xfId="3228" xr:uid="{00000000-0005-0000-0000-0000A50E0000}"/>
    <cellStyle name="Normal 2 3 2 15" xfId="1542" xr:uid="{00000000-0005-0000-0000-0000A60E0000}"/>
    <cellStyle name="Normal 2 3 2 15 2" xfId="3229" xr:uid="{00000000-0005-0000-0000-0000A70E0000}"/>
    <cellStyle name="Normal 2 3 2 16" xfId="1543" xr:uid="{00000000-0005-0000-0000-0000A80E0000}"/>
    <cellStyle name="Normal 2 3 2 16 2" xfId="3230" xr:uid="{00000000-0005-0000-0000-0000A90E0000}"/>
    <cellStyle name="Normal 2 3 2 17" xfId="1544" xr:uid="{00000000-0005-0000-0000-0000AA0E0000}"/>
    <cellStyle name="Normal 2 3 2 17 2" xfId="3231" xr:uid="{00000000-0005-0000-0000-0000AB0E0000}"/>
    <cellStyle name="Normal 2 3 2 18" xfId="1545" xr:uid="{00000000-0005-0000-0000-0000AC0E0000}"/>
    <cellStyle name="Normal 2 3 2 18 2" xfId="3232" xr:uid="{00000000-0005-0000-0000-0000AD0E0000}"/>
    <cellStyle name="Normal 2 3 2 19" xfId="1546" xr:uid="{00000000-0005-0000-0000-0000AE0E0000}"/>
    <cellStyle name="Normal 2 3 2 19 2" xfId="3233" xr:uid="{00000000-0005-0000-0000-0000AF0E0000}"/>
    <cellStyle name="Normal 2 3 2 2" xfId="1547" xr:uid="{00000000-0005-0000-0000-0000B00E0000}"/>
    <cellStyle name="Normal 2 3 2 2 10" xfId="1548" xr:uid="{00000000-0005-0000-0000-0000B10E0000}"/>
    <cellStyle name="Normal 2 3 2 2 10 2" xfId="3235" xr:uid="{00000000-0005-0000-0000-0000B20E0000}"/>
    <cellStyle name="Normal 2 3 2 2 11" xfId="1549" xr:uid="{00000000-0005-0000-0000-0000B30E0000}"/>
    <cellStyle name="Normal 2 3 2 2 11 2" xfId="3236" xr:uid="{00000000-0005-0000-0000-0000B40E0000}"/>
    <cellStyle name="Normal 2 3 2 2 12" xfId="1550" xr:uid="{00000000-0005-0000-0000-0000B50E0000}"/>
    <cellStyle name="Normal 2 3 2 2 12 2" xfId="3237" xr:uid="{00000000-0005-0000-0000-0000B60E0000}"/>
    <cellStyle name="Normal 2 3 2 2 13" xfId="1551" xr:uid="{00000000-0005-0000-0000-0000B70E0000}"/>
    <cellStyle name="Normal 2 3 2 2 13 2" xfId="3238" xr:uid="{00000000-0005-0000-0000-0000B80E0000}"/>
    <cellStyle name="Normal 2 3 2 2 14" xfId="1552" xr:uid="{00000000-0005-0000-0000-0000B90E0000}"/>
    <cellStyle name="Normal 2 3 2 2 14 2" xfId="3239" xr:uid="{00000000-0005-0000-0000-0000BA0E0000}"/>
    <cellStyle name="Normal 2 3 2 2 15" xfId="1553" xr:uid="{00000000-0005-0000-0000-0000BB0E0000}"/>
    <cellStyle name="Normal 2 3 2 2 15 2" xfId="3240" xr:uid="{00000000-0005-0000-0000-0000BC0E0000}"/>
    <cellStyle name="Normal 2 3 2 2 16" xfId="1554" xr:uid="{00000000-0005-0000-0000-0000BD0E0000}"/>
    <cellStyle name="Normal 2 3 2 2 16 2" xfId="3241" xr:uid="{00000000-0005-0000-0000-0000BE0E0000}"/>
    <cellStyle name="Normal 2 3 2 2 17" xfId="1555" xr:uid="{00000000-0005-0000-0000-0000BF0E0000}"/>
    <cellStyle name="Normal 2 3 2 2 17 2" xfId="3242" xr:uid="{00000000-0005-0000-0000-0000C00E0000}"/>
    <cellStyle name="Normal 2 3 2 2 18" xfId="3234" xr:uid="{00000000-0005-0000-0000-0000C10E0000}"/>
    <cellStyle name="Normal 2 3 2 2 2" xfId="1556" xr:uid="{00000000-0005-0000-0000-0000C20E0000}"/>
    <cellStyle name="Normal 2 3 2 2 2 2" xfId="1557" xr:uid="{00000000-0005-0000-0000-0000C30E0000}"/>
    <cellStyle name="Normal 2 3 2 2 2 2 2" xfId="3244" xr:uid="{00000000-0005-0000-0000-0000C40E0000}"/>
    <cellStyle name="Normal 2 3 2 2 2 3" xfId="1558" xr:uid="{00000000-0005-0000-0000-0000C50E0000}"/>
    <cellStyle name="Normal 2 3 2 2 2 3 2" xfId="3245" xr:uid="{00000000-0005-0000-0000-0000C60E0000}"/>
    <cellStyle name="Normal 2 3 2 2 2 4" xfId="1559" xr:uid="{00000000-0005-0000-0000-0000C70E0000}"/>
    <cellStyle name="Normal 2 3 2 2 2 4 2" xfId="3246" xr:uid="{00000000-0005-0000-0000-0000C80E0000}"/>
    <cellStyle name="Normal 2 3 2 2 2 5" xfId="1560" xr:uid="{00000000-0005-0000-0000-0000C90E0000}"/>
    <cellStyle name="Normal 2 3 2 2 2 5 2" xfId="3247" xr:uid="{00000000-0005-0000-0000-0000CA0E0000}"/>
    <cellStyle name="Normal 2 3 2 2 2 6" xfId="1561" xr:uid="{00000000-0005-0000-0000-0000CB0E0000}"/>
    <cellStyle name="Normal 2 3 2 2 2 6 2" xfId="3248" xr:uid="{00000000-0005-0000-0000-0000CC0E0000}"/>
    <cellStyle name="Normal 2 3 2 2 2 7" xfId="1562" xr:uid="{00000000-0005-0000-0000-0000CD0E0000}"/>
    <cellStyle name="Normal 2 3 2 2 2 7 2" xfId="3249" xr:uid="{00000000-0005-0000-0000-0000CE0E0000}"/>
    <cellStyle name="Normal 2 3 2 2 2 8" xfId="1563" xr:uid="{00000000-0005-0000-0000-0000CF0E0000}"/>
    <cellStyle name="Normal 2 3 2 2 2 8 2" xfId="3250" xr:uid="{00000000-0005-0000-0000-0000D00E0000}"/>
    <cellStyle name="Normal 2 3 2 2 2 9" xfId="3243" xr:uid="{00000000-0005-0000-0000-0000D10E0000}"/>
    <cellStyle name="Normal 2 3 2 2 3" xfId="1564" xr:uid="{00000000-0005-0000-0000-0000D20E0000}"/>
    <cellStyle name="Normal 2 3 2 2 3 2" xfId="3251" xr:uid="{00000000-0005-0000-0000-0000D30E0000}"/>
    <cellStyle name="Normal 2 3 2 2 4" xfId="1565" xr:uid="{00000000-0005-0000-0000-0000D40E0000}"/>
    <cellStyle name="Normal 2 3 2 2 4 2" xfId="3252" xr:uid="{00000000-0005-0000-0000-0000D50E0000}"/>
    <cellStyle name="Normal 2 3 2 2 5" xfId="1566" xr:uid="{00000000-0005-0000-0000-0000D60E0000}"/>
    <cellStyle name="Normal 2 3 2 2 5 2" xfId="3253" xr:uid="{00000000-0005-0000-0000-0000D70E0000}"/>
    <cellStyle name="Normal 2 3 2 2 6" xfId="1567" xr:uid="{00000000-0005-0000-0000-0000D80E0000}"/>
    <cellStyle name="Normal 2 3 2 2 6 2" xfId="3254" xr:uid="{00000000-0005-0000-0000-0000D90E0000}"/>
    <cellStyle name="Normal 2 3 2 2 7" xfId="1568" xr:uid="{00000000-0005-0000-0000-0000DA0E0000}"/>
    <cellStyle name="Normal 2 3 2 2 7 2" xfId="3255" xr:uid="{00000000-0005-0000-0000-0000DB0E0000}"/>
    <cellStyle name="Normal 2 3 2 2 8" xfId="1569" xr:uid="{00000000-0005-0000-0000-0000DC0E0000}"/>
    <cellStyle name="Normal 2 3 2 2 8 2" xfId="3256" xr:uid="{00000000-0005-0000-0000-0000DD0E0000}"/>
    <cellStyle name="Normal 2 3 2 2 9" xfId="1570" xr:uid="{00000000-0005-0000-0000-0000DE0E0000}"/>
    <cellStyle name="Normal 2 3 2 2 9 2" xfId="3257" xr:uid="{00000000-0005-0000-0000-0000DF0E0000}"/>
    <cellStyle name="Normal 2 3 2 20" xfId="1571" xr:uid="{00000000-0005-0000-0000-0000E00E0000}"/>
    <cellStyle name="Normal 2 3 2 20 2" xfId="3258" xr:uid="{00000000-0005-0000-0000-0000E10E0000}"/>
    <cellStyle name="Normal 2 3 2 21" xfId="1572" xr:uid="{00000000-0005-0000-0000-0000E20E0000}"/>
    <cellStyle name="Normal 2 3 2 21 2" xfId="3259" xr:uid="{00000000-0005-0000-0000-0000E30E0000}"/>
    <cellStyle name="Normal 2 3 2 22" xfId="3223" xr:uid="{00000000-0005-0000-0000-0000E40E0000}"/>
    <cellStyle name="Normal 2 3 2 3" xfId="1573" xr:uid="{00000000-0005-0000-0000-0000E50E0000}"/>
    <cellStyle name="Normal 2 3 2 3 2" xfId="3260" xr:uid="{00000000-0005-0000-0000-0000E60E0000}"/>
    <cellStyle name="Normal 2 3 2 4" xfId="1574" xr:uid="{00000000-0005-0000-0000-0000E70E0000}"/>
    <cellStyle name="Normal 2 3 2 4 2" xfId="3261" xr:uid="{00000000-0005-0000-0000-0000E80E0000}"/>
    <cellStyle name="Normal 2 3 2 5" xfId="1575" xr:uid="{00000000-0005-0000-0000-0000E90E0000}"/>
    <cellStyle name="Normal 2 3 2 5 2" xfId="3262" xr:uid="{00000000-0005-0000-0000-0000EA0E0000}"/>
    <cellStyle name="Normal 2 3 2 6" xfId="1576" xr:uid="{00000000-0005-0000-0000-0000EB0E0000}"/>
    <cellStyle name="Normal 2 3 2 6 2" xfId="3263" xr:uid="{00000000-0005-0000-0000-0000EC0E0000}"/>
    <cellStyle name="Normal 2 3 2 7" xfId="1577" xr:uid="{00000000-0005-0000-0000-0000ED0E0000}"/>
    <cellStyle name="Normal 2 3 2 7 2" xfId="3264" xr:uid="{00000000-0005-0000-0000-0000EE0E0000}"/>
    <cellStyle name="Normal 2 3 2 8" xfId="1578" xr:uid="{00000000-0005-0000-0000-0000EF0E0000}"/>
    <cellStyle name="Normal 2 3 2 8 2" xfId="3265" xr:uid="{00000000-0005-0000-0000-0000F00E0000}"/>
    <cellStyle name="Normal 2 3 2 9" xfId="1579" xr:uid="{00000000-0005-0000-0000-0000F10E0000}"/>
    <cellStyle name="Normal 2 3 2 9 2" xfId="3266" xr:uid="{00000000-0005-0000-0000-0000F20E0000}"/>
    <cellStyle name="Normal 2 3 3" xfId="1580" xr:uid="{00000000-0005-0000-0000-0000F30E0000}"/>
    <cellStyle name="Normal 2 3 3 2" xfId="3267" xr:uid="{00000000-0005-0000-0000-0000F40E0000}"/>
    <cellStyle name="Normal 2 3 3 2 2" xfId="5325" xr:uid="{D52A069A-D228-4FC5-BAD1-9A6685B2C4BC}"/>
    <cellStyle name="Normal 2 3 3 3" xfId="5324" xr:uid="{9CDD128A-C50B-43E5-B076-56B55CDC5D41}"/>
    <cellStyle name="Normal 2 3 4" xfId="1581" xr:uid="{00000000-0005-0000-0000-0000F50E0000}"/>
    <cellStyle name="Normal 2 3 4 2" xfId="3268" xr:uid="{00000000-0005-0000-0000-0000F60E0000}"/>
    <cellStyle name="Normal 2 3 5" xfId="1582" xr:uid="{00000000-0005-0000-0000-0000F70E0000}"/>
    <cellStyle name="Normal 2 3 5 10" xfId="1583" xr:uid="{00000000-0005-0000-0000-0000F80E0000}"/>
    <cellStyle name="Normal 2 3 5 10 2" xfId="3270" xr:uid="{00000000-0005-0000-0000-0000F90E0000}"/>
    <cellStyle name="Normal 2 3 5 11" xfId="1584" xr:uid="{00000000-0005-0000-0000-0000FA0E0000}"/>
    <cellStyle name="Normal 2 3 5 11 2" xfId="3271" xr:uid="{00000000-0005-0000-0000-0000FB0E0000}"/>
    <cellStyle name="Normal 2 3 5 12" xfId="3269" xr:uid="{00000000-0005-0000-0000-0000FC0E0000}"/>
    <cellStyle name="Normal 2 3 5 2" xfId="1585" xr:uid="{00000000-0005-0000-0000-0000FD0E0000}"/>
    <cellStyle name="Normal 2 3 5 2 2" xfId="3272" xr:uid="{00000000-0005-0000-0000-0000FE0E0000}"/>
    <cellStyle name="Normal 2 3 5 3" xfId="1586" xr:uid="{00000000-0005-0000-0000-0000FF0E0000}"/>
    <cellStyle name="Normal 2 3 5 3 2" xfId="3273" xr:uid="{00000000-0005-0000-0000-0000000F0000}"/>
    <cellStyle name="Normal 2 3 5 4" xfId="1587" xr:uid="{00000000-0005-0000-0000-0000010F0000}"/>
    <cellStyle name="Normal 2 3 5 4 2" xfId="3274" xr:uid="{00000000-0005-0000-0000-0000020F0000}"/>
    <cellStyle name="Normal 2 3 5 5" xfId="1588" xr:uid="{00000000-0005-0000-0000-0000030F0000}"/>
    <cellStyle name="Normal 2 3 5 5 2" xfId="3275" xr:uid="{00000000-0005-0000-0000-0000040F0000}"/>
    <cellStyle name="Normal 2 3 5 6" xfId="1589" xr:uid="{00000000-0005-0000-0000-0000050F0000}"/>
    <cellStyle name="Normal 2 3 5 6 2" xfId="3276" xr:uid="{00000000-0005-0000-0000-0000060F0000}"/>
    <cellStyle name="Normal 2 3 5 7" xfId="1590" xr:uid="{00000000-0005-0000-0000-0000070F0000}"/>
    <cellStyle name="Normal 2 3 5 7 2" xfId="3277" xr:uid="{00000000-0005-0000-0000-0000080F0000}"/>
    <cellStyle name="Normal 2 3 5 8" xfId="1591" xr:uid="{00000000-0005-0000-0000-0000090F0000}"/>
    <cellStyle name="Normal 2 3 5 8 2" xfId="3278" xr:uid="{00000000-0005-0000-0000-00000A0F0000}"/>
    <cellStyle name="Normal 2 3 5 9" xfId="1592" xr:uid="{00000000-0005-0000-0000-00000B0F0000}"/>
    <cellStyle name="Normal 2 3 5 9 2" xfId="3279" xr:uid="{00000000-0005-0000-0000-00000C0F0000}"/>
    <cellStyle name="Normal 2 3 6" xfId="1593" xr:uid="{00000000-0005-0000-0000-00000D0F0000}"/>
    <cellStyle name="Normal 2 3 6 2" xfId="3280" xr:uid="{00000000-0005-0000-0000-00000E0F0000}"/>
    <cellStyle name="Normal 2 3 7" xfId="1594" xr:uid="{00000000-0005-0000-0000-00000F0F0000}"/>
    <cellStyle name="Normal 2 3 7 2" xfId="3281" xr:uid="{00000000-0005-0000-0000-0000100F0000}"/>
    <cellStyle name="Normal 2 3 8" xfId="1595" xr:uid="{00000000-0005-0000-0000-0000110F0000}"/>
    <cellStyle name="Normal 2 3 8 2" xfId="3282" xr:uid="{00000000-0005-0000-0000-0000120F0000}"/>
    <cellStyle name="Normal 2 3 9" xfId="1596" xr:uid="{00000000-0005-0000-0000-0000130F0000}"/>
    <cellStyle name="Normal 2 3 9 2" xfId="3283" xr:uid="{00000000-0005-0000-0000-0000140F0000}"/>
    <cellStyle name="Normal 2 4" xfId="142" xr:uid="{00000000-0005-0000-0000-0000150F0000}"/>
    <cellStyle name="Normal 2 4 10" xfId="1597" xr:uid="{00000000-0005-0000-0000-0000160F0000}"/>
    <cellStyle name="Normal 2 4 10 2" xfId="3285" xr:uid="{00000000-0005-0000-0000-0000170F0000}"/>
    <cellStyle name="Normal 2 4 11" xfId="1598" xr:uid="{00000000-0005-0000-0000-0000180F0000}"/>
    <cellStyle name="Normal 2 4 11 2" xfId="3286" xr:uid="{00000000-0005-0000-0000-0000190F0000}"/>
    <cellStyle name="Normal 2 4 12" xfId="1599" xr:uid="{00000000-0005-0000-0000-00001A0F0000}"/>
    <cellStyle name="Normal 2 4 12 2" xfId="3287" xr:uid="{00000000-0005-0000-0000-00001B0F0000}"/>
    <cellStyle name="Normal 2 4 13" xfId="1600" xr:uid="{00000000-0005-0000-0000-00001C0F0000}"/>
    <cellStyle name="Normal 2 4 13 2" xfId="3288" xr:uid="{00000000-0005-0000-0000-00001D0F0000}"/>
    <cellStyle name="Normal 2 4 14" xfId="1601" xr:uid="{00000000-0005-0000-0000-00001E0F0000}"/>
    <cellStyle name="Normal 2 4 14 2" xfId="3289" xr:uid="{00000000-0005-0000-0000-00001F0F0000}"/>
    <cellStyle name="Normal 2 4 15" xfId="1602" xr:uid="{00000000-0005-0000-0000-0000200F0000}"/>
    <cellStyle name="Normal 2 4 15 2" xfId="3290" xr:uid="{00000000-0005-0000-0000-0000210F0000}"/>
    <cellStyle name="Normal 2 4 16" xfId="1603" xr:uid="{00000000-0005-0000-0000-0000220F0000}"/>
    <cellStyle name="Normal 2 4 16 2" xfId="3291" xr:uid="{00000000-0005-0000-0000-0000230F0000}"/>
    <cellStyle name="Normal 2 4 16 2 2" xfId="12483" xr:uid="{B8C751F0-5AFD-4756-86F5-21AC06746659}"/>
    <cellStyle name="Normal 2 4 16 3" xfId="12482" xr:uid="{F082DC7C-E69B-4C53-B19F-3644BCE710AA}"/>
    <cellStyle name="Normal 2 4 17" xfId="3284" xr:uid="{00000000-0005-0000-0000-0000240F0000}"/>
    <cellStyle name="Normal 2 4 18" xfId="5177" xr:uid="{849A7BED-A663-46A2-BA47-1EC0E8928AF1}"/>
    <cellStyle name="Normal 2 4 2" xfId="1604" xr:uid="{00000000-0005-0000-0000-0000250F0000}"/>
    <cellStyle name="Normal 2 4 2 10" xfId="1605" xr:uid="{00000000-0005-0000-0000-0000260F0000}"/>
    <cellStyle name="Normal 2 4 2 10 2" xfId="3293" xr:uid="{00000000-0005-0000-0000-0000270F0000}"/>
    <cellStyle name="Normal 2 4 2 11" xfId="1606" xr:uid="{00000000-0005-0000-0000-0000280F0000}"/>
    <cellStyle name="Normal 2 4 2 11 2" xfId="3294" xr:uid="{00000000-0005-0000-0000-0000290F0000}"/>
    <cellStyle name="Normal 2 4 2 12" xfId="3292" xr:uid="{00000000-0005-0000-0000-00002A0F0000}"/>
    <cellStyle name="Normal 2 4 2 13" xfId="5178" xr:uid="{54A6E250-B1AA-4542-9563-E3D4FA132FEC}"/>
    <cellStyle name="Normal 2 4 2 2" xfId="1607" xr:uid="{00000000-0005-0000-0000-00002B0F0000}"/>
    <cellStyle name="Normal 2 4 2 2 2" xfId="3295" xr:uid="{00000000-0005-0000-0000-00002C0F0000}"/>
    <cellStyle name="Normal 2 4 2 2 3" xfId="5327" xr:uid="{E8D60D58-32BD-46FF-8434-D140AF3F8D9F}"/>
    <cellStyle name="Normal 2 4 2 3" xfId="1608" xr:uid="{00000000-0005-0000-0000-00002D0F0000}"/>
    <cellStyle name="Normal 2 4 2 3 2" xfId="3296" xr:uid="{00000000-0005-0000-0000-00002E0F0000}"/>
    <cellStyle name="Normal 2 4 2 4" xfId="1609" xr:uid="{00000000-0005-0000-0000-00002F0F0000}"/>
    <cellStyle name="Normal 2 4 2 4 2" xfId="3297" xr:uid="{00000000-0005-0000-0000-0000300F0000}"/>
    <cellStyle name="Normal 2 4 2 5" xfId="1610" xr:uid="{00000000-0005-0000-0000-0000310F0000}"/>
    <cellStyle name="Normal 2 4 2 5 2" xfId="3298" xr:uid="{00000000-0005-0000-0000-0000320F0000}"/>
    <cellStyle name="Normal 2 4 2 6" xfId="1611" xr:uid="{00000000-0005-0000-0000-0000330F0000}"/>
    <cellStyle name="Normal 2 4 2 6 2" xfId="3299" xr:uid="{00000000-0005-0000-0000-0000340F0000}"/>
    <cellStyle name="Normal 2 4 2 7" xfId="1612" xr:uid="{00000000-0005-0000-0000-0000350F0000}"/>
    <cellStyle name="Normal 2 4 2 7 2" xfId="3300" xr:uid="{00000000-0005-0000-0000-0000360F0000}"/>
    <cellStyle name="Normal 2 4 2 8" xfId="1613" xr:uid="{00000000-0005-0000-0000-0000370F0000}"/>
    <cellStyle name="Normal 2 4 2 8 2" xfId="3301" xr:uid="{00000000-0005-0000-0000-0000380F0000}"/>
    <cellStyle name="Normal 2 4 2 9" xfId="1614" xr:uid="{00000000-0005-0000-0000-0000390F0000}"/>
    <cellStyle name="Normal 2 4 2 9 2" xfId="3302" xr:uid="{00000000-0005-0000-0000-00003A0F0000}"/>
    <cellStyle name="Normal 2 4 3" xfId="1615" xr:uid="{00000000-0005-0000-0000-00003B0F0000}"/>
    <cellStyle name="Normal 2 4 3 2" xfId="3303" xr:uid="{00000000-0005-0000-0000-00003C0F0000}"/>
    <cellStyle name="Normal 2 4 3 3" xfId="5326" xr:uid="{66A6957E-288F-48D8-823B-F87C480A398E}"/>
    <cellStyle name="Normal 2 4 4" xfId="1616" xr:uid="{00000000-0005-0000-0000-00003D0F0000}"/>
    <cellStyle name="Normal 2 4 4 2" xfId="3304" xr:uid="{00000000-0005-0000-0000-00003E0F0000}"/>
    <cellStyle name="Normal 2 4 5" xfId="1617" xr:uid="{00000000-0005-0000-0000-00003F0F0000}"/>
    <cellStyle name="Normal 2 4 5 2" xfId="3305" xr:uid="{00000000-0005-0000-0000-0000400F0000}"/>
    <cellStyle name="Normal 2 4 6" xfId="1618" xr:uid="{00000000-0005-0000-0000-0000410F0000}"/>
    <cellStyle name="Normal 2 4 6 2" xfId="3306" xr:uid="{00000000-0005-0000-0000-0000420F0000}"/>
    <cellStyle name="Normal 2 4 7" xfId="1619" xr:uid="{00000000-0005-0000-0000-0000430F0000}"/>
    <cellStyle name="Normal 2 4 7 2" xfId="3307" xr:uid="{00000000-0005-0000-0000-0000440F0000}"/>
    <cellStyle name="Normal 2 4 8" xfId="1620" xr:uid="{00000000-0005-0000-0000-0000450F0000}"/>
    <cellStyle name="Normal 2 4 8 2" xfId="3308" xr:uid="{00000000-0005-0000-0000-0000460F0000}"/>
    <cellStyle name="Normal 2 4 9" xfId="1621" xr:uid="{00000000-0005-0000-0000-0000470F0000}"/>
    <cellStyle name="Normal 2 4 9 2" xfId="3309" xr:uid="{00000000-0005-0000-0000-0000480F0000}"/>
    <cellStyle name="Normal 2 5" xfId="143" xr:uid="{00000000-0005-0000-0000-0000490F0000}"/>
    <cellStyle name="Normal 2 5 2" xfId="1622" xr:uid="{00000000-0005-0000-0000-00004A0F0000}"/>
    <cellStyle name="Normal 2 5 2 2" xfId="3311" xr:uid="{00000000-0005-0000-0000-00004B0F0000}"/>
    <cellStyle name="Normal 2 5 2 2 2" xfId="12485" xr:uid="{5F4B6054-2B75-4FA0-8ABA-74244392E6F1}"/>
    <cellStyle name="Normal 2 5 2 3" xfId="5329" xr:uid="{D60848CD-1613-493F-B4BD-4624D377B85D}"/>
    <cellStyle name="Normal 2 5 2 4" xfId="12484" xr:uid="{7AC35198-D51C-42F3-94E2-8D7E7190CC14}"/>
    <cellStyle name="Normal 2 5 3" xfId="3310" xr:uid="{00000000-0005-0000-0000-00004C0F0000}"/>
    <cellStyle name="Normal 2 5 3 2" xfId="5328" xr:uid="{1481F0BD-C0DF-4C21-B4F6-AD75221CDD72}"/>
    <cellStyle name="Normal 2 5 4" xfId="5179" xr:uid="{AA85AF07-6B2B-4014-8ACD-8FE94C6AB3C0}"/>
    <cellStyle name="Normal 2 6" xfId="144" xr:uid="{00000000-0005-0000-0000-00004D0F0000}"/>
    <cellStyle name="Normal 2 6 2" xfId="145" xr:uid="{00000000-0005-0000-0000-00004E0F0000}"/>
    <cellStyle name="Normal 2 6 2 2" xfId="3313" xr:uid="{00000000-0005-0000-0000-00004F0F0000}"/>
    <cellStyle name="Normal 2 6 3" xfId="319" xr:uid="{00000000-0005-0000-0000-0000500F0000}"/>
    <cellStyle name="Normal 2 6 3 2" xfId="3314" xr:uid="{00000000-0005-0000-0000-0000510F0000}"/>
    <cellStyle name="Normal 2 6 4" xfId="1623" xr:uid="{00000000-0005-0000-0000-0000520F0000}"/>
    <cellStyle name="Normal 2 6 4 2" xfId="3315" xr:uid="{00000000-0005-0000-0000-0000530F0000}"/>
    <cellStyle name="Normal 2 6 4 2 2" xfId="12487" xr:uid="{0DECA660-29B7-4DE8-9E2F-1728A7532A4F}"/>
    <cellStyle name="Normal 2 6 4 3" xfId="12486" xr:uid="{7845A693-D4C1-4497-9BCC-775CA67E04B8}"/>
    <cellStyle name="Normal 2 6 5" xfId="3312" xr:uid="{00000000-0005-0000-0000-0000540F0000}"/>
    <cellStyle name="Normal 2 6 6" xfId="5180" xr:uid="{7BE15B86-0CC3-46BF-80B5-73A0D61E3014}"/>
    <cellStyle name="Normal 2 7" xfId="146" xr:uid="{00000000-0005-0000-0000-0000550F0000}"/>
    <cellStyle name="Normal 2 7 2" xfId="1624" xr:uid="{00000000-0005-0000-0000-0000560F0000}"/>
    <cellStyle name="Normal 2 7 2 2" xfId="3317" xr:uid="{00000000-0005-0000-0000-0000570F0000}"/>
    <cellStyle name="Normal 2 7 2 2 2" xfId="12490" xr:uid="{89317FF7-3CAD-465C-9A16-58E1A96A2C2C}"/>
    <cellStyle name="Normal 2 7 2 3" xfId="12489" xr:uid="{05572B16-F805-4B36-BF06-48B75ED73818}"/>
    <cellStyle name="Normal 2 7 3" xfId="3316" xr:uid="{00000000-0005-0000-0000-0000580F0000}"/>
    <cellStyle name="Normal 2 7 3 2" xfId="12491" xr:uid="{F2EBA32B-A5D6-4892-9813-3EF1384D2479}"/>
    <cellStyle name="Normal 2 7 4" xfId="12488" xr:uid="{B03DDBED-393E-4835-B4C4-6161B517C8E9}"/>
    <cellStyle name="Normal 2 8" xfId="328" xr:uid="{00000000-0005-0000-0000-0000590F0000}"/>
    <cellStyle name="Normal 2 8 2" xfId="1625" xr:uid="{00000000-0005-0000-0000-00005A0F0000}"/>
    <cellStyle name="Normal 2 8 2 2" xfId="3319" xr:uid="{00000000-0005-0000-0000-00005B0F0000}"/>
    <cellStyle name="Normal 2 8 3" xfId="1626" xr:uid="{00000000-0005-0000-0000-00005C0F0000}"/>
    <cellStyle name="Normal 2 8 3 2" xfId="3320" xr:uid="{00000000-0005-0000-0000-00005D0F0000}"/>
    <cellStyle name="Normal 2 8 3 2 2" xfId="12493" xr:uid="{8F5E8E60-FDDA-45F2-ACC4-1ADA8BCCA59A}"/>
    <cellStyle name="Normal 2 8 3 3" xfId="12492" xr:uid="{0EE410E8-A57A-47B6-B4AD-C9EE3FB455EB}"/>
    <cellStyle name="Normal 2 8 4" xfId="3318" xr:uid="{00000000-0005-0000-0000-00005E0F0000}"/>
    <cellStyle name="Normal 2 9" xfId="1627" xr:uid="{00000000-0005-0000-0000-00005F0F0000}"/>
    <cellStyle name="Normal 2 9 2" xfId="1628" xr:uid="{00000000-0005-0000-0000-0000600F0000}"/>
    <cellStyle name="Normal 2 9 2 2" xfId="3322" xr:uid="{00000000-0005-0000-0000-0000610F0000}"/>
    <cellStyle name="Normal 2 9 2 2 2" xfId="12495" xr:uid="{D7AA1989-1F28-4393-B389-5C4CEFBB2C77}"/>
    <cellStyle name="Normal 2 9 2 3" xfId="12494" xr:uid="{DCBD6CD3-241C-479D-B55A-7957C311480E}"/>
    <cellStyle name="Normal 2 9 3" xfId="3321" xr:uid="{00000000-0005-0000-0000-0000620F0000}"/>
    <cellStyle name="Normal 2_(P2) Base 2007 PPI (M) Q2 2012" xfId="5330" xr:uid="{A0B11D83-E3EB-4121-B8FE-9A23B8AC6AF2}"/>
    <cellStyle name="Normal 20" xfId="147" xr:uid="{00000000-0005-0000-0000-0000640F0000}"/>
    <cellStyle name="Normal 20 2" xfId="1629" xr:uid="{00000000-0005-0000-0000-0000650F0000}"/>
    <cellStyle name="Normal 20 2 2" xfId="3324" xr:uid="{00000000-0005-0000-0000-0000660F0000}"/>
    <cellStyle name="Normal 20 3" xfId="3323" xr:uid="{00000000-0005-0000-0000-0000670F0000}"/>
    <cellStyle name="Normal 200" xfId="148" xr:uid="{00000000-0005-0000-0000-0000680F0000}"/>
    <cellStyle name="Normal 200 2" xfId="3325" xr:uid="{00000000-0005-0000-0000-0000690F0000}"/>
    <cellStyle name="Normal 201" xfId="149" xr:uid="{00000000-0005-0000-0000-00006A0F0000}"/>
    <cellStyle name="Normal 201 2" xfId="3326" xr:uid="{00000000-0005-0000-0000-00006B0F0000}"/>
    <cellStyle name="Normal 202" xfId="150" xr:uid="{00000000-0005-0000-0000-00006C0F0000}"/>
    <cellStyle name="Normal 202 2" xfId="3327" xr:uid="{00000000-0005-0000-0000-00006D0F0000}"/>
    <cellStyle name="Normal 203" xfId="151" xr:uid="{00000000-0005-0000-0000-00006E0F0000}"/>
    <cellStyle name="Normal 203 2" xfId="3328" xr:uid="{00000000-0005-0000-0000-00006F0F0000}"/>
    <cellStyle name="Normal 204" xfId="152" xr:uid="{00000000-0005-0000-0000-0000700F0000}"/>
    <cellStyle name="Normal 204 2" xfId="3329" xr:uid="{00000000-0005-0000-0000-0000710F0000}"/>
    <cellStyle name="Normal 205" xfId="153" xr:uid="{00000000-0005-0000-0000-0000720F0000}"/>
    <cellStyle name="Normal 205 2" xfId="3330" xr:uid="{00000000-0005-0000-0000-0000730F0000}"/>
    <cellStyle name="Normal 206" xfId="154" xr:uid="{00000000-0005-0000-0000-0000740F0000}"/>
    <cellStyle name="Normal 206 2" xfId="3331" xr:uid="{00000000-0005-0000-0000-0000750F0000}"/>
    <cellStyle name="Normal 207" xfId="155" xr:uid="{00000000-0005-0000-0000-0000760F0000}"/>
    <cellStyle name="Normal 207 2" xfId="3332" xr:uid="{00000000-0005-0000-0000-0000770F0000}"/>
    <cellStyle name="Normal 208" xfId="156" xr:uid="{00000000-0005-0000-0000-0000780F0000}"/>
    <cellStyle name="Normal 208 2" xfId="3333" xr:uid="{00000000-0005-0000-0000-0000790F0000}"/>
    <cellStyle name="Normal 209" xfId="157" xr:uid="{00000000-0005-0000-0000-00007A0F0000}"/>
    <cellStyle name="Normal 209 2" xfId="3334" xr:uid="{00000000-0005-0000-0000-00007B0F0000}"/>
    <cellStyle name="Normal 21" xfId="158" xr:uid="{00000000-0005-0000-0000-00007C0F0000}"/>
    <cellStyle name="Normal 21 2" xfId="1630" xr:uid="{00000000-0005-0000-0000-00007D0F0000}"/>
    <cellStyle name="Normal 21 2 2" xfId="3336" xr:uid="{00000000-0005-0000-0000-00007E0F0000}"/>
    <cellStyle name="Normal 21 3" xfId="3335" xr:uid="{00000000-0005-0000-0000-00007F0F0000}"/>
    <cellStyle name="Normal 210" xfId="159" xr:uid="{00000000-0005-0000-0000-0000800F0000}"/>
    <cellStyle name="Normal 210 2" xfId="3337" xr:uid="{00000000-0005-0000-0000-0000810F0000}"/>
    <cellStyle name="Normal 211" xfId="160" xr:uid="{00000000-0005-0000-0000-0000820F0000}"/>
    <cellStyle name="Normal 211 2" xfId="3338" xr:uid="{00000000-0005-0000-0000-0000830F0000}"/>
    <cellStyle name="Normal 212" xfId="161" xr:uid="{00000000-0005-0000-0000-0000840F0000}"/>
    <cellStyle name="Normal 212 2" xfId="3339" xr:uid="{00000000-0005-0000-0000-0000850F0000}"/>
    <cellStyle name="Normal 213" xfId="162" xr:uid="{00000000-0005-0000-0000-0000860F0000}"/>
    <cellStyle name="Normal 213 2" xfId="3340" xr:uid="{00000000-0005-0000-0000-0000870F0000}"/>
    <cellStyle name="Normal 214" xfId="163" xr:uid="{00000000-0005-0000-0000-0000880F0000}"/>
    <cellStyle name="Normal 214 2" xfId="3341" xr:uid="{00000000-0005-0000-0000-0000890F0000}"/>
    <cellStyle name="Normal 215" xfId="164" xr:uid="{00000000-0005-0000-0000-00008A0F0000}"/>
    <cellStyle name="Normal 215 2" xfId="3342" xr:uid="{00000000-0005-0000-0000-00008B0F0000}"/>
    <cellStyle name="Normal 216" xfId="165" xr:uid="{00000000-0005-0000-0000-00008C0F0000}"/>
    <cellStyle name="Normal 216 2" xfId="3343" xr:uid="{00000000-0005-0000-0000-00008D0F0000}"/>
    <cellStyle name="Normal 217" xfId="166" xr:uid="{00000000-0005-0000-0000-00008E0F0000}"/>
    <cellStyle name="Normal 217 2" xfId="3344" xr:uid="{00000000-0005-0000-0000-00008F0F0000}"/>
    <cellStyle name="Normal 218" xfId="167" xr:uid="{00000000-0005-0000-0000-0000900F0000}"/>
    <cellStyle name="Normal 218 2" xfId="3345" xr:uid="{00000000-0005-0000-0000-0000910F0000}"/>
    <cellStyle name="Normal 219" xfId="168" xr:uid="{00000000-0005-0000-0000-0000920F0000}"/>
    <cellStyle name="Normal 219 2" xfId="3346" xr:uid="{00000000-0005-0000-0000-0000930F0000}"/>
    <cellStyle name="Normal 22" xfId="169" xr:uid="{00000000-0005-0000-0000-0000940F0000}"/>
    <cellStyle name="Normal 22 2" xfId="1631" xr:uid="{00000000-0005-0000-0000-0000950F0000}"/>
    <cellStyle name="Normal 22 2 2" xfId="3348" xr:uid="{00000000-0005-0000-0000-0000960F0000}"/>
    <cellStyle name="Normal 22 3" xfId="3347" xr:uid="{00000000-0005-0000-0000-0000970F0000}"/>
    <cellStyle name="Normal 220" xfId="170" xr:uid="{00000000-0005-0000-0000-0000980F0000}"/>
    <cellStyle name="Normal 220 2" xfId="3349" xr:uid="{00000000-0005-0000-0000-0000990F0000}"/>
    <cellStyle name="Normal 221" xfId="171" xr:uid="{00000000-0005-0000-0000-00009A0F0000}"/>
    <cellStyle name="Normal 221 2" xfId="3350" xr:uid="{00000000-0005-0000-0000-00009B0F0000}"/>
    <cellStyle name="Normal 222" xfId="172" xr:uid="{00000000-0005-0000-0000-00009C0F0000}"/>
    <cellStyle name="Normal 222 2" xfId="3351" xr:uid="{00000000-0005-0000-0000-00009D0F0000}"/>
    <cellStyle name="Normal 223" xfId="173" xr:uid="{00000000-0005-0000-0000-00009E0F0000}"/>
    <cellStyle name="Normal 223 2" xfId="3352" xr:uid="{00000000-0005-0000-0000-00009F0F0000}"/>
    <cellStyle name="Normal 224" xfId="174" xr:uid="{00000000-0005-0000-0000-0000A00F0000}"/>
    <cellStyle name="Normal 224 2" xfId="3353" xr:uid="{00000000-0005-0000-0000-0000A10F0000}"/>
    <cellStyle name="Normal 225" xfId="175" xr:uid="{00000000-0005-0000-0000-0000A20F0000}"/>
    <cellStyle name="Normal 225 2" xfId="3354" xr:uid="{00000000-0005-0000-0000-0000A30F0000}"/>
    <cellStyle name="Normal 226" xfId="176" xr:uid="{00000000-0005-0000-0000-0000A40F0000}"/>
    <cellStyle name="Normal 226 2" xfId="3355" xr:uid="{00000000-0005-0000-0000-0000A50F0000}"/>
    <cellStyle name="Normal 227" xfId="177" xr:uid="{00000000-0005-0000-0000-0000A60F0000}"/>
    <cellStyle name="Normal 227 2" xfId="3356" xr:uid="{00000000-0005-0000-0000-0000A70F0000}"/>
    <cellStyle name="Normal 228" xfId="178" xr:uid="{00000000-0005-0000-0000-0000A80F0000}"/>
    <cellStyle name="Normal 228 2" xfId="3357" xr:uid="{00000000-0005-0000-0000-0000A90F0000}"/>
    <cellStyle name="Normal 229" xfId="179" xr:uid="{00000000-0005-0000-0000-0000AA0F0000}"/>
    <cellStyle name="Normal 229 2" xfId="3358" xr:uid="{00000000-0005-0000-0000-0000AB0F0000}"/>
    <cellStyle name="Normal 23" xfId="180" xr:uid="{00000000-0005-0000-0000-0000AC0F0000}"/>
    <cellStyle name="Normal 23 2" xfId="1632" xr:uid="{00000000-0005-0000-0000-0000AD0F0000}"/>
    <cellStyle name="Normal 23 2 2" xfId="3360" xr:uid="{00000000-0005-0000-0000-0000AE0F0000}"/>
    <cellStyle name="Normal 23 3" xfId="3359" xr:uid="{00000000-0005-0000-0000-0000AF0F0000}"/>
    <cellStyle name="Normal 230" xfId="181" xr:uid="{00000000-0005-0000-0000-0000B00F0000}"/>
    <cellStyle name="Normal 230 2" xfId="3361" xr:uid="{00000000-0005-0000-0000-0000B10F0000}"/>
    <cellStyle name="Normal 231" xfId="182" xr:uid="{00000000-0005-0000-0000-0000B20F0000}"/>
    <cellStyle name="Normal 231 2" xfId="3362" xr:uid="{00000000-0005-0000-0000-0000B30F0000}"/>
    <cellStyle name="Normal 232" xfId="183" xr:uid="{00000000-0005-0000-0000-0000B40F0000}"/>
    <cellStyle name="Normal 232 2" xfId="3363" xr:uid="{00000000-0005-0000-0000-0000B50F0000}"/>
    <cellStyle name="Normal 233" xfId="184" xr:uid="{00000000-0005-0000-0000-0000B60F0000}"/>
    <cellStyle name="Normal 233 2" xfId="3364" xr:uid="{00000000-0005-0000-0000-0000B70F0000}"/>
    <cellStyle name="Normal 234" xfId="185" xr:uid="{00000000-0005-0000-0000-0000B80F0000}"/>
    <cellStyle name="Normal 234 2" xfId="3365" xr:uid="{00000000-0005-0000-0000-0000B90F0000}"/>
    <cellStyle name="Normal 235" xfId="186" xr:uid="{00000000-0005-0000-0000-0000BA0F0000}"/>
    <cellStyle name="Normal 235 2" xfId="3366" xr:uid="{00000000-0005-0000-0000-0000BB0F0000}"/>
    <cellStyle name="Normal 236" xfId="187" xr:uid="{00000000-0005-0000-0000-0000BC0F0000}"/>
    <cellStyle name="Normal 236 2" xfId="3367" xr:uid="{00000000-0005-0000-0000-0000BD0F0000}"/>
    <cellStyle name="Normal 237" xfId="188" xr:uid="{00000000-0005-0000-0000-0000BE0F0000}"/>
    <cellStyle name="Normal 237 2" xfId="3368" xr:uid="{00000000-0005-0000-0000-0000BF0F0000}"/>
    <cellStyle name="Normal 238" xfId="189" xr:uid="{00000000-0005-0000-0000-0000C00F0000}"/>
    <cellStyle name="Normal 238 2" xfId="3369" xr:uid="{00000000-0005-0000-0000-0000C10F0000}"/>
    <cellStyle name="Normal 239" xfId="190" xr:uid="{00000000-0005-0000-0000-0000C20F0000}"/>
    <cellStyle name="Normal 239 2" xfId="3370" xr:uid="{00000000-0005-0000-0000-0000C30F0000}"/>
    <cellStyle name="Normal 24" xfId="191" xr:uid="{00000000-0005-0000-0000-0000C40F0000}"/>
    <cellStyle name="Normal 24 2" xfId="1633" xr:uid="{00000000-0005-0000-0000-0000C50F0000}"/>
    <cellStyle name="Normal 24 2 2" xfId="3372" xr:uid="{00000000-0005-0000-0000-0000C60F0000}"/>
    <cellStyle name="Normal 24 3" xfId="3371" xr:uid="{00000000-0005-0000-0000-0000C70F0000}"/>
    <cellStyle name="Normal 240" xfId="192" xr:uid="{00000000-0005-0000-0000-0000C80F0000}"/>
    <cellStyle name="Normal 240 2" xfId="3373" xr:uid="{00000000-0005-0000-0000-0000C90F0000}"/>
    <cellStyle name="Normal 241" xfId="193" xr:uid="{00000000-0005-0000-0000-0000CA0F0000}"/>
    <cellStyle name="Normal 241 2" xfId="3374" xr:uid="{00000000-0005-0000-0000-0000CB0F0000}"/>
    <cellStyle name="Normal 242" xfId="194" xr:uid="{00000000-0005-0000-0000-0000CC0F0000}"/>
    <cellStyle name="Normal 242 2" xfId="3375" xr:uid="{00000000-0005-0000-0000-0000CD0F0000}"/>
    <cellStyle name="Normal 243" xfId="195" xr:uid="{00000000-0005-0000-0000-0000CE0F0000}"/>
    <cellStyle name="Normal 243 2" xfId="3376" xr:uid="{00000000-0005-0000-0000-0000CF0F0000}"/>
    <cellStyle name="Normal 244" xfId="196" xr:uid="{00000000-0005-0000-0000-0000D00F0000}"/>
    <cellStyle name="Normal 244 2" xfId="3377" xr:uid="{00000000-0005-0000-0000-0000D10F0000}"/>
    <cellStyle name="Normal 245" xfId="197" xr:uid="{00000000-0005-0000-0000-0000D20F0000}"/>
    <cellStyle name="Normal 245 2" xfId="3378" xr:uid="{00000000-0005-0000-0000-0000D30F0000}"/>
    <cellStyle name="Normal 246" xfId="198" xr:uid="{00000000-0005-0000-0000-0000D40F0000}"/>
    <cellStyle name="Normal 246 2" xfId="3379" xr:uid="{00000000-0005-0000-0000-0000D50F0000}"/>
    <cellStyle name="Normal 247" xfId="199" xr:uid="{00000000-0005-0000-0000-0000D60F0000}"/>
    <cellStyle name="Normal 247 2" xfId="3380" xr:uid="{00000000-0005-0000-0000-0000D70F0000}"/>
    <cellStyle name="Normal 248" xfId="200" xr:uid="{00000000-0005-0000-0000-0000D80F0000}"/>
    <cellStyle name="Normal 248 2" xfId="3381" xr:uid="{00000000-0005-0000-0000-0000D90F0000}"/>
    <cellStyle name="Normal 249" xfId="201" xr:uid="{00000000-0005-0000-0000-0000DA0F0000}"/>
    <cellStyle name="Normal 249 2" xfId="3382" xr:uid="{00000000-0005-0000-0000-0000DB0F0000}"/>
    <cellStyle name="Normal 249 2 2" xfId="12497" xr:uid="{2E1A31B4-6815-4E81-8B04-3D889DBB7BEF}"/>
    <cellStyle name="Normal 249 3" xfId="12496" xr:uid="{CB5546D3-CC2F-4879-A68C-C4115A279763}"/>
    <cellStyle name="Normal 25" xfId="202" xr:uid="{00000000-0005-0000-0000-0000DC0F0000}"/>
    <cellStyle name="Normal 25 2" xfId="1634" xr:uid="{00000000-0005-0000-0000-0000DD0F0000}"/>
    <cellStyle name="Normal 25 2 2" xfId="3384" xr:uid="{00000000-0005-0000-0000-0000DE0F0000}"/>
    <cellStyle name="Normal 25 3" xfId="3383" xr:uid="{00000000-0005-0000-0000-0000DF0F0000}"/>
    <cellStyle name="Normal 250" xfId="1635" xr:uid="{00000000-0005-0000-0000-0000E00F0000}"/>
    <cellStyle name="Normal 250 2" xfId="3385" xr:uid="{00000000-0005-0000-0000-0000E10F0000}"/>
    <cellStyle name="Normal 251" xfId="1636" xr:uid="{00000000-0005-0000-0000-0000E20F0000}"/>
    <cellStyle name="Normal 251 2" xfId="3386" xr:uid="{00000000-0005-0000-0000-0000E30F0000}"/>
    <cellStyle name="Normal 252" xfId="1637" xr:uid="{00000000-0005-0000-0000-0000E40F0000}"/>
    <cellStyle name="Normal 252 2" xfId="3387" xr:uid="{00000000-0005-0000-0000-0000E50F0000}"/>
    <cellStyle name="Normal 253" xfId="1638" xr:uid="{00000000-0005-0000-0000-0000E60F0000}"/>
    <cellStyle name="Normal 253 2" xfId="3388" xr:uid="{00000000-0005-0000-0000-0000E70F0000}"/>
    <cellStyle name="Normal 254" xfId="3389" xr:uid="{00000000-0005-0000-0000-0000E80F0000}"/>
    <cellStyle name="Normal 254 2" xfId="3654" xr:uid="{00000000-0005-0000-0000-0000E90F0000}"/>
    <cellStyle name="Normal 255" xfId="1639" xr:uid="{00000000-0005-0000-0000-0000EA0F0000}"/>
    <cellStyle name="Normal 255 2" xfId="3390" xr:uid="{00000000-0005-0000-0000-0000EB0F0000}"/>
    <cellStyle name="Normal 256" xfId="1937" xr:uid="{00000000-0005-0000-0000-0000EC0F0000}"/>
    <cellStyle name="Normal 256 2" xfId="3658" xr:uid="{00000000-0005-0000-0000-0000ED0F0000}"/>
    <cellStyle name="Normal 257" xfId="3675" xr:uid="{00000000-0005-0000-0000-0000EE0F0000}"/>
    <cellStyle name="Normal 258" xfId="3672" xr:uid="{00000000-0005-0000-0000-0000EF0F0000}"/>
    <cellStyle name="Normal 259" xfId="4795" xr:uid="{00000000-0005-0000-0000-0000F00F0000}"/>
    <cellStyle name="Normal 26" xfId="203" xr:uid="{00000000-0005-0000-0000-0000F10F0000}"/>
    <cellStyle name="Normal 26 2" xfId="1640" xr:uid="{00000000-0005-0000-0000-0000F20F0000}"/>
    <cellStyle name="Normal 26 2 2" xfId="3392" xr:uid="{00000000-0005-0000-0000-0000F30F0000}"/>
    <cellStyle name="Normal 26 3" xfId="3391" xr:uid="{00000000-0005-0000-0000-0000F40F0000}"/>
    <cellStyle name="Normal 260" xfId="5433" xr:uid="{15199BA2-B7EF-4C31-A5DA-408D3A0F729B}"/>
    <cellStyle name="Normal 261" xfId="5595" xr:uid="{18E6240C-3DE3-4E59-BC79-B25133066E76}"/>
    <cellStyle name="Normal 262" xfId="12579" xr:uid="{6EC8FAE1-4106-4D37-A14D-E5088A221C94}"/>
    <cellStyle name="Normal 263" xfId="12580" xr:uid="{C57329C7-E4A7-4018-8DA2-CA025BD513FB}"/>
    <cellStyle name="Normal 266" xfId="1936" xr:uid="{00000000-0005-0000-0000-0000F50F0000}"/>
    <cellStyle name="Normal 268" xfId="1935" xr:uid="{00000000-0005-0000-0000-0000F60F0000}"/>
    <cellStyle name="Normal 27" xfId="204" xr:uid="{00000000-0005-0000-0000-0000F70F0000}"/>
    <cellStyle name="Normal 27 2" xfId="1641" xr:uid="{00000000-0005-0000-0000-0000F80F0000}"/>
    <cellStyle name="Normal 27 2 2" xfId="3394" xr:uid="{00000000-0005-0000-0000-0000F90F0000}"/>
    <cellStyle name="Normal 27 3" xfId="3393" xr:uid="{00000000-0005-0000-0000-0000FA0F0000}"/>
    <cellStyle name="Normal 28" xfId="205" xr:uid="{00000000-0005-0000-0000-0000FB0F0000}"/>
    <cellStyle name="Normal 28 2" xfId="1642" xr:uid="{00000000-0005-0000-0000-0000FC0F0000}"/>
    <cellStyle name="Normal 28 2 2" xfId="3396" xr:uid="{00000000-0005-0000-0000-0000FD0F0000}"/>
    <cellStyle name="Normal 28 3" xfId="3395" xr:uid="{00000000-0005-0000-0000-0000FE0F0000}"/>
    <cellStyle name="Normal 29" xfId="206" xr:uid="{00000000-0005-0000-0000-0000FF0F0000}"/>
    <cellStyle name="Normal 29 2" xfId="1643" xr:uid="{00000000-0005-0000-0000-000000100000}"/>
    <cellStyle name="Normal 29 2 2" xfId="3398" xr:uid="{00000000-0005-0000-0000-000001100000}"/>
    <cellStyle name="Normal 29 3" xfId="3397" xr:uid="{00000000-0005-0000-0000-000002100000}"/>
    <cellStyle name="Normal 3" xfId="207" xr:uid="{00000000-0005-0000-0000-000003100000}"/>
    <cellStyle name="Normal 3 10" xfId="1644" xr:uid="{00000000-0005-0000-0000-000004100000}"/>
    <cellStyle name="Normal 3 10 2" xfId="3400" xr:uid="{00000000-0005-0000-0000-000005100000}"/>
    <cellStyle name="Normal 3 10 2 2" xfId="5333" xr:uid="{C32CA1B5-00E8-4CE4-9205-C6141A585EC9}"/>
    <cellStyle name="Normal 3 10 3" xfId="5332" xr:uid="{01BBBB8E-A37B-4AD6-A0B4-75B6F5F1C2A4}"/>
    <cellStyle name="Normal 3 11" xfId="1645" xr:uid="{00000000-0005-0000-0000-000006100000}"/>
    <cellStyle name="Normal 3 11 2" xfId="1646" xr:uid="{00000000-0005-0000-0000-000007100000}"/>
    <cellStyle name="Normal 3 11 2 2" xfId="3402" xr:uid="{00000000-0005-0000-0000-000008100000}"/>
    <cellStyle name="Normal 3 11 3" xfId="1647" xr:uid="{00000000-0005-0000-0000-000009100000}"/>
    <cellStyle name="Normal 3 11 3 2" xfId="3403" xr:uid="{00000000-0005-0000-0000-00000A100000}"/>
    <cellStyle name="Normal 3 11 4" xfId="1648" xr:uid="{00000000-0005-0000-0000-00000B100000}"/>
    <cellStyle name="Normal 3 11 4 2" xfId="3404" xr:uid="{00000000-0005-0000-0000-00000C100000}"/>
    <cellStyle name="Normal 3 11 5" xfId="1649" xr:uid="{00000000-0005-0000-0000-00000D100000}"/>
    <cellStyle name="Normal 3 11 5 2" xfId="3405" xr:uid="{00000000-0005-0000-0000-00000E100000}"/>
    <cellStyle name="Normal 3 11 6" xfId="3401" xr:uid="{00000000-0005-0000-0000-00000F100000}"/>
    <cellStyle name="Normal 3 12" xfId="1650" xr:uid="{00000000-0005-0000-0000-000010100000}"/>
    <cellStyle name="Normal 3 12 2" xfId="3406" xr:uid="{00000000-0005-0000-0000-000011100000}"/>
    <cellStyle name="Normal 3 13" xfId="1651" xr:uid="{00000000-0005-0000-0000-000012100000}"/>
    <cellStyle name="Normal 3 13 2" xfId="3407" xr:uid="{00000000-0005-0000-0000-000013100000}"/>
    <cellStyle name="Normal 3 14" xfId="1652" xr:uid="{00000000-0005-0000-0000-000014100000}"/>
    <cellStyle name="Normal 3 14 2" xfId="3408" xr:uid="{00000000-0005-0000-0000-000015100000}"/>
    <cellStyle name="Normal 3 15" xfId="1653" xr:uid="{00000000-0005-0000-0000-000016100000}"/>
    <cellStyle name="Normal 3 15 2" xfId="3409" xr:uid="{00000000-0005-0000-0000-000017100000}"/>
    <cellStyle name="Normal 3 16" xfId="1654" xr:uid="{00000000-0005-0000-0000-000018100000}"/>
    <cellStyle name="Normal 3 16 2" xfId="3410" xr:uid="{00000000-0005-0000-0000-000019100000}"/>
    <cellStyle name="Normal 3 17" xfId="1655" xr:uid="{00000000-0005-0000-0000-00001A100000}"/>
    <cellStyle name="Normal 3 17 2" xfId="3411" xr:uid="{00000000-0005-0000-0000-00001B100000}"/>
    <cellStyle name="Normal 3 18" xfId="1656" xr:uid="{00000000-0005-0000-0000-00001C100000}"/>
    <cellStyle name="Normal 3 18 2" xfId="3412" xr:uid="{00000000-0005-0000-0000-00001D100000}"/>
    <cellStyle name="Normal 3 19" xfId="1657" xr:uid="{00000000-0005-0000-0000-00001E100000}"/>
    <cellStyle name="Normal 3 19 2" xfId="3413" xr:uid="{00000000-0005-0000-0000-00001F100000}"/>
    <cellStyle name="Normal 3 2" xfId="208" xr:uid="{00000000-0005-0000-0000-000020100000}"/>
    <cellStyle name="Normal 3 2 2" xfId="209" xr:uid="{00000000-0005-0000-0000-000021100000}"/>
    <cellStyle name="Normal 3 2 2 2" xfId="1658" xr:uid="{00000000-0005-0000-0000-000022100000}"/>
    <cellStyle name="Normal 3 2 2 2 2" xfId="3416" xr:uid="{00000000-0005-0000-0000-000023100000}"/>
    <cellStyle name="Normal 3 2 2 2 2 2" xfId="5337" xr:uid="{37E9BA3A-950F-4443-BEFF-49988E210E23}"/>
    <cellStyle name="Normal 3 2 2 2 3" xfId="5336" xr:uid="{6166EBC9-249E-4541-81B9-FA5EFCDA5A12}"/>
    <cellStyle name="Normal 3 2 2 3" xfId="3415" xr:uid="{00000000-0005-0000-0000-000024100000}"/>
    <cellStyle name="Normal 3 2 2 4" xfId="5335" xr:uid="{1C66F6E9-87C0-4658-836C-A587D864660F}"/>
    <cellStyle name="Normal 3 2 3" xfId="320" xr:uid="{00000000-0005-0000-0000-000025100000}"/>
    <cellStyle name="Normal 3 2 3 2" xfId="3417" xr:uid="{00000000-0005-0000-0000-000026100000}"/>
    <cellStyle name="Normal 3 2 3 3" xfId="5338" xr:uid="{1B77BD8C-9865-467A-BEB5-02F4C5600D00}"/>
    <cellStyle name="Normal 3 2 4" xfId="1659" xr:uid="{00000000-0005-0000-0000-000027100000}"/>
    <cellStyle name="Normal 3 2 4 2" xfId="3418" xr:uid="{00000000-0005-0000-0000-000028100000}"/>
    <cellStyle name="Normal 3 2 4 2 2" xfId="12499" xr:uid="{A319B616-1F32-4FA5-8968-5E764BB9DFDB}"/>
    <cellStyle name="Normal 3 2 4 3" xfId="5334" xr:uid="{DD618407-2089-4E56-8840-3D7862885B29}"/>
    <cellStyle name="Normal 3 2 4 4" xfId="12498" xr:uid="{A48B96E4-A221-415D-B2D4-9D1418B90C15}"/>
    <cellStyle name="Normal 3 2 5" xfId="3414" xr:uid="{00000000-0005-0000-0000-000029100000}"/>
    <cellStyle name="Normal 3 2 6" xfId="5182" xr:uid="{CEE2F7AC-61C3-4639-A219-336AE8D65257}"/>
    <cellStyle name="Normal 3 20" xfId="1660" xr:uid="{00000000-0005-0000-0000-00002A100000}"/>
    <cellStyle name="Normal 3 20 2" xfId="3419" xr:uid="{00000000-0005-0000-0000-00002B100000}"/>
    <cellStyle name="Normal 3 20 2 2" xfId="12501" xr:uid="{FBACA945-ECF7-4BF2-B917-17064834A487}"/>
    <cellStyle name="Normal 3 20 3" xfId="12500" xr:uid="{22F3CBF0-857E-46C4-A093-B6B8FEB6C63A}"/>
    <cellStyle name="Normal 3 21" xfId="3399" xr:uid="{00000000-0005-0000-0000-00002C100000}"/>
    <cellStyle name="Normal 3 22" xfId="5181" xr:uid="{940C2B75-B11C-477C-960C-32C7FE2DF304}"/>
    <cellStyle name="Normal 3 23" xfId="10353" xr:uid="{74303C83-B7B9-474E-89F7-17A89792EE73}"/>
    <cellStyle name="Normal 3 3" xfId="210" xr:uid="{00000000-0005-0000-0000-00002D100000}"/>
    <cellStyle name="Normal 3 3 2" xfId="3420" xr:uid="{00000000-0005-0000-0000-00002E100000}"/>
    <cellStyle name="Normal 3 3 2 2" xfId="5339" xr:uid="{F21A05AF-A848-4150-9AD5-CA1B5104068D}"/>
    <cellStyle name="Normal 3 3 2 3" xfId="12503" xr:uid="{261837E5-A253-471A-AA07-550FD9F9CB44}"/>
    <cellStyle name="Normal 3 3 3" xfId="5183" xr:uid="{E9F0297C-F416-4456-8A97-9C30F735A237}"/>
    <cellStyle name="Normal 3 3 4" xfId="12502" xr:uid="{7301731E-3B4F-4BF3-8AF9-6F9F7DF0E6D9}"/>
    <cellStyle name="Normal 3 4" xfId="1661" xr:uid="{00000000-0005-0000-0000-00002F100000}"/>
    <cellStyle name="Normal 3 4 2" xfId="3421" xr:uid="{00000000-0005-0000-0000-000030100000}"/>
    <cellStyle name="Normal 3 5" xfId="1662" xr:uid="{00000000-0005-0000-0000-000031100000}"/>
    <cellStyle name="Normal 3 5 2" xfId="3422" xr:uid="{00000000-0005-0000-0000-000032100000}"/>
    <cellStyle name="Normal 3 5 3" xfId="5331" xr:uid="{62CB3542-73D7-4A3A-84FC-D9B89D3A8B36}"/>
    <cellStyle name="Normal 3 6" xfId="1663" xr:uid="{00000000-0005-0000-0000-000033100000}"/>
    <cellStyle name="Normal 3 6 2" xfId="3423" xr:uid="{00000000-0005-0000-0000-000034100000}"/>
    <cellStyle name="Normal 3 7" xfId="1664" xr:uid="{00000000-0005-0000-0000-000035100000}"/>
    <cellStyle name="Normal 3 7 10" xfId="1665" xr:uid="{00000000-0005-0000-0000-000036100000}"/>
    <cellStyle name="Normal 3 7 10 2" xfId="3425" xr:uid="{00000000-0005-0000-0000-000037100000}"/>
    <cellStyle name="Normal 3 7 11" xfId="1666" xr:uid="{00000000-0005-0000-0000-000038100000}"/>
    <cellStyle name="Normal 3 7 11 2" xfId="3426" xr:uid="{00000000-0005-0000-0000-000039100000}"/>
    <cellStyle name="Normal 3 7 12" xfId="3424" xr:uid="{00000000-0005-0000-0000-00003A100000}"/>
    <cellStyle name="Normal 3 7 2" xfId="1667" xr:uid="{00000000-0005-0000-0000-00003B100000}"/>
    <cellStyle name="Normal 3 7 2 2" xfId="3427" xr:uid="{00000000-0005-0000-0000-00003C100000}"/>
    <cellStyle name="Normal 3 7 3" xfId="1668" xr:uid="{00000000-0005-0000-0000-00003D100000}"/>
    <cellStyle name="Normal 3 7 3 2" xfId="3428" xr:uid="{00000000-0005-0000-0000-00003E100000}"/>
    <cellStyle name="Normal 3 7 4" xfId="1669" xr:uid="{00000000-0005-0000-0000-00003F100000}"/>
    <cellStyle name="Normal 3 7 4 2" xfId="3429" xr:uid="{00000000-0005-0000-0000-000040100000}"/>
    <cellStyle name="Normal 3 7 5" xfId="1670" xr:uid="{00000000-0005-0000-0000-000041100000}"/>
    <cellStyle name="Normal 3 7 5 2" xfId="3430" xr:uid="{00000000-0005-0000-0000-000042100000}"/>
    <cellStyle name="Normal 3 7 6" xfId="1671" xr:uid="{00000000-0005-0000-0000-000043100000}"/>
    <cellStyle name="Normal 3 7 6 2" xfId="3431" xr:uid="{00000000-0005-0000-0000-000044100000}"/>
    <cellStyle name="Normal 3 7 7" xfId="1672" xr:uid="{00000000-0005-0000-0000-000045100000}"/>
    <cellStyle name="Normal 3 7 7 2" xfId="3432" xr:uid="{00000000-0005-0000-0000-000046100000}"/>
    <cellStyle name="Normal 3 7 8" xfId="1673" xr:uid="{00000000-0005-0000-0000-000047100000}"/>
    <cellStyle name="Normal 3 7 8 2" xfId="3433" xr:uid="{00000000-0005-0000-0000-000048100000}"/>
    <cellStyle name="Normal 3 7 9" xfId="1674" xr:uid="{00000000-0005-0000-0000-000049100000}"/>
    <cellStyle name="Normal 3 7 9 2" xfId="3434" xr:uid="{00000000-0005-0000-0000-00004A100000}"/>
    <cellStyle name="Normal 3 8" xfId="1675" xr:uid="{00000000-0005-0000-0000-00004B100000}"/>
    <cellStyle name="Normal 3 8 2" xfId="3435" xr:uid="{00000000-0005-0000-0000-00004C100000}"/>
    <cellStyle name="Normal 3 9" xfId="1676" xr:uid="{00000000-0005-0000-0000-00004D100000}"/>
    <cellStyle name="Normal 3 9 2" xfId="3436" xr:uid="{00000000-0005-0000-0000-00004E100000}"/>
    <cellStyle name="Normal 3_IPI" xfId="1677" xr:uid="{00000000-0005-0000-0000-00004F100000}"/>
    <cellStyle name="Normal 30" xfId="211" xr:uid="{00000000-0005-0000-0000-000050100000}"/>
    <cellStyle name="Normal 30 2" xfId="1678" xr:uid="{00000000-0005-0000-0000-000051100000}"/>
    <cellStyle name="Normal 30 2 2" xfId="3438" xr:uid="{00000000-0005-0000-0000-000052100000}"/>
    <cellStyle name="Normal 30 3" xfId="3437" xr:uid="{00000000-0005-0000-0000-000053100000}"/>
    <cellStyle name="Normal 31" xfId="212" xr:uid="{00000000-0005-0000-0000-000054100000}"/>
    <cellStyle name="Normal 31 2" xfId="1679" xr:uid="{00000000-0005-0000-0000-000055100000}"/>
    <cellStyle name="Normal 31 2 2" xfId="3440" xr:uid="{00000000-0005-0000-0000-000056100000}"/>
    <cellStyle name="Normal 31 3" xfId="3439" xr:uid="{00000000-0005-0000-0000-000057100000}"/>
    <cellStyle name="Normal 32" xfId="213" xr:uid="{00000000-0005-0000-0000-000058100000}"/>
    <cellStyle name="Normal 32 2" xfId="1680" xr:uid="{00000000-0005-0000-0000-000059100000}"/>
    <cellStyle name="Normal 32 2 2" xfId="3442" xr:uid="{00000000-0005-0000-0000-00005A100000}"/>
    <cellStyle name="Normal 32 3" xfId="3441" xr:uid="{00000000-0005-0000-0000-00005B100000}"/>
    <cellStyle name="Normal 33" xfId="214" xr:uid="{00000000-0005-0000-0000-00005C100000}"/>
    <cellStyle name="Normal 33 2" xfId="1681" xr:uid="{00000000-0005-0000-0000-00005D100000}"/>
    <cellStyle name="Normal 33 2 2" xfId="3444" xr:uid="{00000000-0005-0000-0000-00005E100000}"/>
    <cellStyle name="Normal 33 3" xfId="3443" xr:uid="{00000000-0005-0000-0000-00005F100000}"/>
    <cellStyle name="Normal 34" xfId="215" xr:uid="{00000000-0005-0000-0000-000060100000}"/>
    <cellStyle name="Normal 34 2" xfId="1682" xr:uid="{00000000-0005-0000-0000-000061100000}"/>
    <cellStyle name="Normal 34 2 2" xfId="3446" xr:uid="{00000000-0005-0000-0000-000062100000}"/>
    <cellStyle name="Normal 34 3" xfId="3445" xr:uid="{00000000-0005-0000-0000-000063100000}"/>
    <cellStyle name="Normal 35" xfId="216" xr:uid="{00000000-0005-0000-0000-000064100000}"/>
    <cellStyle name="Normal 35 2" xfId="1683" xr:uid="{00000000-0005-0000-0000-000065100000}"/>
    <cellStyle name="Normal 35 2 2" xfId="3448" xr:uid="{00000000-0005-0000-0000-000066100000}"/>
    <cellStyle name="Normal 35 3" xfId="3447" xr:uid="{00000000-0005-0000-0000-000067100000}"/>
    <cellStyle name="Normal 36" xfId="217" xr:uid="{00000000-0005-0000-0000-000068100000}"/>
    <cellStyle name="Normal 36 2" xfId="1684" xr:uid="{00000000-0005-0000-0000-000069100000}"/>
    <cellStyle name="Normal 36 2 2" xfId="3450" xr:uid="{00000000-0005-0000-0000-00006A100000}"/>
    <cellStyle name="Normal 36 3" xfId="3449" xr:uid="{00000000-0005-0000-0000-00006B100000}"/>
    <cellStyle name="Normal 37" xfId="218" xr:uid="{00000000-0005-0000-0000-00006C100000}"/>
    <cellStyle name="Normal 37 2" xfId="1685" xr:uid="{00000000-0005-0000-0000-00006D100000}"/>
    <cellStyle name="Normal 37 2 2" xfId="3452" xr:uid="{00000000-0005-0000-0000-00006E100000}"/>
    <cellStyle name="Normal 37 3" xfId="3451" xr:uid="{00000000-0005-0000-0000-00006F100000}"/>
    <cellStyle name="Normal 38" xfId="219" xr:uid="{00000000-0005-0000-0000-000070100000}"/>
    <cellStyle name="Normal 38 2" xfId="1686" xr:uid="{00000000-0005-0000-0000-000071100000}"/>
    <cellStyle name="Normal 38 2 2" xfId="3454" xr:uid="{00000000-0005-0000-0000-000072100000}"/>
    <cellStyle name="Normal 38 3" xfId="3453" xr:uid="{00000000-0005-0000-0000-000073100000}"/>
    <cellStyle name="Normal 39" xfId="220" xr:uid="{00000000-0005-0000-0000-000074100000}"/>
    <cellStyle name="Normal 39 2" xfId="1687" xr:uid="{00000000-0005-0000-0000-000075100000}"/>
    <cellStyle name="Normal 39 2 2" xfId="3456" xr:uid="{00000000-0005-0000-0000-000076100000}"/>
    <cellStyle name="Normal 39 3" xfId="3455" xr:uid="{00000000-0005-0000-0000-000077100000}"/>
    <cellStyle name="Normal 4" xfId="221" xr:uid="{00000000-0005-0000-0000-000078100000}"/>
    <cellStyle name="Normal 4 10" xfId="3457" xr:uid="{00000000-0005-0000-0000-000079100000}"/>
    <cellStyle name="Normal 4 2" xfId="222" xr:uid="{00000000-0005-0000-0000-00007A100000}"/>
    <cellStyle name="Normal 4 2 2" xfId="223" xr:uid="{00000000-0005-0000-0000-00007B100000}"/>
    <cellStyle name="Normal 4 2 2 2" xfId="3459" xr:uid="{00000000-0005-0000-0000-00007C100000}"/>
    <cellStyle name="Normal 4 2 3" xfId="321" xr:uid="{00000000-0005-0000-0000-00007D100000}"/>
    <cellStyle name="Normal 4 2 3 2" xfId="3460" xr:uid="{00000000-0005-0000-0000-00007E100000}"/>
    <cellStyle name="Normal 4 2 4" xfId="1688" xr:uid="{00000000-0005-0000-0000-00007F100000}"/>
    <cellStyle name="Normal 4 2 4 2" xfId="3461" xr:uid="{00000000-0005-0000-0000-000080100000}"/>
    <cellStyle name="Normal 4 2 5" xfId="3458" xr:uid="{00000000-0005-0000-0000-000081100000}"/>
    <cellStyle name="Normal 4 3" xfId="224" xr:uid="{00000000-0005-0000-0000-000082100000}"/>
    <cellStyle name="Normal 4 3 2" xfId="3462" xr:uid="{00000000-0005-0000-0000-000083100000}"/>
    <cellStyle name="Normal 4 3 3" xfId="5341" xr:uid="{EA7FD389-54EB-44EA-9E3D-1E2D753814CC}"/>
    <cellStyle name="Normal 4 4" xfId="1689" xr:uid="{00000000-0005-0000-0000-000084100000}"/>
    <cellStyle name="Normal 4 4 2" xfId="3463" xr:uid="{00000000-0005-0000-0000-000085100000}"/>
    <cellStyle name="Normal 4 5" xfId="1690" xr:uid="{00000000-0005-0000-0000-000086100000}"/>
    <cellStyle name="Normal 4 5 2" xfId="3464" xr:uid="{00000000-0005-0000-0000-000087100000}"/>
    <cellStyle name="Normal 4 6" xfId="1691" xr:uid="{00000000-0005-0000-0000-000088100000}"/>
    <cellStyle name="Normal 4 6 2" xfId="3465" xr:uid="{00000000-0005-0000-0000-000089100000}"/>
    <cellStyle name="Normal 4 6 3" xfId="5342" xr:uid="{3A9EB380-BC75-40AA-BE64-B33BEBCB223D}"/>
    <cellStyle name="Normal 4 7" xfId="1692" xr:uid="{00000000-0005-0000-0000-00008A100000}"/>
    <cellStyle name="Normal 4 7 2" xfId="3466" xr:uid="{00000000-0005-0000-0000-00008B100000}"/>
    <cellStyle name="Normal 4 7 3" xfId="5340" xr:uid="{4BA9CB41-4034-4D59-B8C5-26F0A70AB083}"/>
    <cellStyle name="Normal 4 8" xfId="1693" xr:uid="{00000000-0005-0000-0000-00008C100000}"/>
    <cellStyle name="Normal 4 8 2" xfId="3467" xr:uid="{00000000-0005-0000-0000-00008D100000}"/>
    <cellStyle name="Normal 4 8 3" xfId="5432" xr:uid="{731E1F25-BECD-47CE-B909-D12547C28A9F}"/>
    <cellStyle name="Normal 4 9" xfId="1694" xr:uid="{00000000-0005-0000-0000-00008E100000}"/>
    <cellStyle name="Normal 4 9 2" xfId="3468" xr:uid="{00000000-0005-0000-0000-00008F100000}"/>
    <cellStyle name="Normal 4_IPI" xfId="1695" xr:uid="{00000000-0005-0000-0000-000090100000}"/>
    <cellStyle name="Normal 40" xfId="225" xr:uid="{00000000-0005-0000-0000-000091100000}"/>
    <cellStyle name="Normal 40 2" xfId="1696" xr:uid="{00000000-0005-0000-0000-000092100000}"/>
    <cellStyle name="Normal 40 2 2" xfId="3470" xr:uid="{00000000-0005-0000-0000-000093100000}"/>
    <cellStyle name="Normal 40 3" xfId="3469" xr:uid="{00000000-0005-0000-0000-000094100000}"/>
    <cellStyle name="Normal 41" xfId="226" xr:uid="{00000000-0005-0000-0000-000095100000}"/>
    <cellStyle name="Normal 41 2" xfId="1697" xr:uid="{00000000-0005-0000-0000-000096100000}"/>
    <cellStyle name="Normal 41 2 2" xfId="3472" xr:uid="{00000000-0005-0000-0000-000097100000}"/>
    <cellStyle name="Normal 41 3" xfId="3471" xr:uid="{00000000-0005-0000-0000-000098100000}"/>
    <cellStyle name="Normal 42" xfId="227" xr:uid="{00000000-0005-0000-0000-000099100000}"/>
    <cellStyle name="Normal 42 2" xfId="1698" xr:uid="{00000000-0005-0000-0000-00009A100000}"/>
    <cellStyle name="Normal 42 2 2" xfId="3474" xr:uid="{00000000-0005-0000-0000-00009B100000}"/>
    <cellStyle name="Normal 42 3" xfId="3473" xr:uid="{00000000-0005-0000-0000-00009C100000}"/>
    <cellStyle name="Normal 43" xfId="228" xr:uid="{00000000-0005-0000-0000-00009D100000}"/>
    <cellStyle name="Normal 43 2" xfId="1699" xr:uid="{00000000-0005-0000-0000-00009E100000}"/>
    <cellStyle name="Normal 43 2 2" xfId="3476" xr:uid="{00000000-0005-0000-0000-00009F100000}"/>
    <cellStyle name="Normal 43 3" xfId="3475" xr:uid="{00000000-0005-0000-0000-0000A0100000}"/>
    <cellStyle name="Normal 44" xfId="229" xr:uid="{00000000-0005-0000-0000-0000A1100000}"/>
    <cellStyle name="Normal 44 2" xfId="1700" xr:uid="{00000000-0005-0000-0000-0000A2100000}"/>
    <cellStyle name="Normal 44 2 2" xfId="3478" xr:uid="{00000000-0005-0000-0000-0000A3100000}"/>
    <cellStyle name="Normal 44 3" xfId="3477" xr:uid="{00000000-0005-0000-0000-0000A4100000}"/>
    <cellStyle name="Normal 45" xfId="230" xr:uid="{00000000-0005-0000-0000-0000A5100000}"/>
    <cellStyle name="Normal 45 2" xfId="1701" xr:uid="{00000000-0005-0000-0000-0000A6100000}"/>
    <cellStyle name="Normal 45 2 2" xfId="3480" xr:uid="{00000000-0005-0000-0000-0000A7100000}"/>
    <cellStyle name="Normal 45 3" xfId="3479" xr:uid="{00000000-0005-0000-0000-0000A8100000}"/>
    <cellStyle name="Normal 46" xfId="231" xr:uid="{00000000-0005-0000-0000-0000A9100000}"/>
    <cellStyle name="Normal 46 2" xfId="1702" xr:uid="{00000000-0005-0000-0000-0000AA100000}"/>
    <cellStyle name="Normal 46 2 2" xfId="3482" xr:uid="{00000000-0005-0000-0000-0000AB100000}"/>
    <cellStyle name="Normal 46 3" xfId="3481" xr:uid="{00000000-0005-0000-0000-0000AC100000}"/>
    <cellStyle name="Normal 47" xfId="232" xr:uid="{00000000-0005-0000-0000-0000AD100000}"/>
    <cellStyle name="Normal 47 2" xfId="1703" xr:uid="{00000000-0005-0000-0000-0000AE100000}"/>
    <cellStyle name="Normal 47 2 2" xfId="3484" xr:uid="{00000000-0005-0000-0000-0000AF100000}"/>
    <cellStyle name="Normal 47 3" xfId="3483" xr:uid="{00000000-0005-0000-0000-0000B0100000}"/>
    <cellStyle name="Normal 48" xfId="233" xr:uid="{00000000-0005-0000-0000-0000B1100000}"/>
    <cellStyle name="Normal 48 2" xfId="1704" xr:uid="{00000000-0005-0000-0000-0000B2100000}"/>
    <cellStyle name="Normal 48 2 2" xfId="3486" xr:uid="{00000000-0005-0000-0000-0000B3100000}"/>
    <cellStyle name="Normal 48 3" xfId="3485" xr:uid="{00000000-0005-0000-0000-0000B4100000}"/>
    <cellStyle name="Normal 49" xfId="234" xr:uid="{00000000-0005-0000-0000-0000B5100000}"/>
    <cellStyle name="Normal 49 2" xfId="1705" xr:uid="{00000000-0005-0000-0000-0000B6100000}"/>
    <cellStyle name="Normal 49 2 2" xfId="3488" xr:uid="{00000000-0005-0000-0000-0000B7100000}"/>
    <cellStyle name="Normal 49 3" xfId="3487" xr:uid="{00000000-0005-0000-0000-0000B8100000}"/>
    <cellStyle name="Normal 5" xfId="235" xr:uid="{00000000-0005-0000-0000-0000B9100000}"/>
    <cellStyle name="Normal 5 10" xfId="5344" xr:uid="{C90B99C1-1350-414A-B610-2B2CDE9F5367}"/>
    <cellStyle name="Normal 5 12" xfId="5345" xr:uid="{2A441DE0-E337-4B65-9CD5-E6B0E8C79E18}"/>
    <cellStyle name="Normal 5 2" xfId="236" xr:uid="{00000000-0005-0000-0000-0000BA100000}"/>
    <cellStyle name="Normal 5 2 2" xfId="3490" xr:uid="{00000000-0005-0000-0000-0000BB100000}"/>
    <cellStyle name="Normal 5 2 3" xfId="5185" xr:uid="{28360464-D05A-42C5-B687-465395832E6B}"/>
    <cellStyle name="Normal 5 3" xfId="237" xr:uid="{00000000-0005-0000-0000-0000BC100000}"/>
    <cellStyle name="Normal 5 3 2" xfId="3491" xr:uid="{00000000-0005-0000-0000-0000BD100000}"/>
    <cellStyle name="Normal 5 3 2 2" xfId="5347" xr:uid="{1F3055FE-CDE0-4030-A1C1-62F638178422}"/>
    <cellStyle name="Normal 5 3 3" xfId="5346" xr:uid="{CEA356E7-A275-47C4-85B8-FA4A104DE2D7}"/>
    <cellStyle name="Normal 5 4" xfId="322" xr:uid="{00000000-0005-0000-0000-0000BE100000}"/>
    <cellStyle name="Normal 5 4 2" xfId="3492" xr:uid="{00000000-0005-0000-0000-0000BF100000}"/>
    <cellStyle name="Normal 5 5" xfId="1932" xr:uid="{00000000-0005-0000-0000-0000C0100000}"/>
    <cellStyle name="Normal 5 6" xfId="3489" xr:uid="{00000000-0005-0000-0000-0000C1100000}"/>
    <cellStyle name="Normal 5 6 2" xfId="5343" xr:uid="{379E712B-6F1D-440E-A85E-A59449FFAF27}"/>
    <cellStyle name="Normal 5 7" xfId="3659" xr:uid="{00000000-0005-0000-0000-0000C2100000}"/>
    <cellStyle name="Normal 5 8" xfId="5184" xr:uid="{0DFF9912-5897-44AC-9185-8A51975AD083}"/>
    <cellStyle name="Normal 50" xfId="238" xr:uid="{00000000-0005-0000-0000-0000C3100000}"/>
    <cellStyle name="Normal 50 2" xfId="1706" xr:uid="{00000000-0005-0000-0000-0000C4100000}"/>
    <cellStyle name="Normal 50 2 2" xfId="3494" xr:uid="{00000000-0005-0000-0000-0000C5100000}"/>
    <cellStyle name="Normal 50 3" xfId="3493" xr:uid="{00000000-0005-0000-0000-0000C6100000}"/>
    <cellStyle name="Normal 51" xfId="239" xr:uid="{00000000-0005-0000-0000-0000C7100000}"/>
    <cellStyle name="Normal 51 2" xfId="1707" xr:uid="{00000000-0005-0000-0000-0000C8100000}"/>
    <cellStyle name="Normal 51 2 2" xfId="3496" xr:uid="{00000000-0005-0000-0000-0000C9100000}"/>
    <cellStyle name="Normal 51 3" xfId="3495" xr:uid="{00000000-0005-0000-0000-0000CA100000}"/>
    <cellStyle name="Normal 52" xfId="240" xr:uid="{00000000-0005-0000-0000-0000CB100000}"/>
    <cellStyle name="Normal 52 2" xfId="1708" xr:uid="{00000000-0005-0000-0000-0000CC100000}"/>
    <cellStyle name="Normal 52 2 2" xfId="3498" xr:uid="{00000000-0005-0000-0000-0000CD100000}"/>
    <cellStyle name="Normal 52 3" xfId="3497" xr:uid="{00000000-0005-0000-0000-0000CE100000}"/>
    <cellStyle name="Normal 53" xfId="241" xr:uid="{00000000-0005-0000-0000-0000CF100000}"/>
    <cellStyle name="Normal 53 2" xfId="1709" xr:uid="{00000000-0005-0000-0000-0000D0100000}"/>
    <cellStyle name="Normal 53 2 2" xfId="3500" xr:uid="{00000000-0005-0000-0000-0000D1100000}"/>
    <cellStyle name="Normal 53 3" xfId="3499" xr:uid="{00000000-0005-0000-0000-0000D2100000}"/>
    <cellStyle name="Normal 54" xfId="242" xr:uid="{00000000-0005-0000-0000-0000D3100000}"/>
    <cellStyle name="Normal 54 2" xfId="1710" xr:uid="{00000000-0005-0000-0000-0000D4100000}"/>
    <cellStyle name="Normal 54 2 2" xfId="3502" xr:uid="{00000000-0005-0000-0000-0000D5100000}"/>
    <cellStyle name="Normal 54 3" xfId="3501" xr:uid="{00000000-0005-0000-0000-0000D6100000}"/>
    <cellStyle name="Normal 55" xfId="243" xr:uid="{00000000-0005-0000-0000-0000D7100000}"/>
    <cellStyle name="Normal 55 2" xfId="1711" xr:uid="{00000000-0005-0000-0000-0000D8100000}"/>
    <cellStyle name="Normal 55 2 2" xfId="3504" xr:uid="{00000000-0005-0000-0000-0000D9100000}"/>
    <cellStyle name="Normal 55 3" xfId="3503" xr:uid="{00000000-0005-0000-0000-0000DA100000}"/>
    <cellStyle name="Normal 56" xfId="244" xr:uid="{00000000-0005-0000-0000-0000DB100000}"/>
    <cellStyle name="Normal 56 2" xfId="1712" xr:uid="{00000000-0005-0000-0000-0000DC100000}"/>
    <cellStyle name="Normal 56 2 2" xfId="3506" xr:uid="{00000000-0005-0000-0000-0000DD100000}"/>
    <cellStyle name="Normal 56 3" xfId="3505" xr:uid="{00000000-0005-0000-0000-0000DE100000}"/>
    <cellStyle name="Normal 57" xfId="245" xr:uid="{00000000-0005-0000-0000-0000DF100000}"/>
    <cellStyle name="Normal 57 2" xfId="1713" xr:uid="{00000000-0005-0000-0000-0000E0100000}"/>
    <cellStyle name="Normal 57 2 2" xfId="3508" xr:uid="{00000000-0005-0000-0000-0000E1100000}"/>
    <cellStyle name="Normal 57 3" xfId="3507" xr:uid="{00000000-0005-0000-0000-0000E2100000}"/>
    <cellStyle name="Normal 58" xfId="246" xr:uid="{00000000-0005-0000-0000-0000E3100000}"/>
    <cellStyle name="Normal 58 2" xfId="1714" xr:uid="{00000000-0005-0000-0000-0000E4100000}"/>
    <cellStyle name="Normal 58 2 2" xfId="3510" xr:uid="{00000000-0005-0000-0000-0000E5100000}"/>
    <cellStyle name="Normal 58 3" xfId="3509" xr:uid="{00000000-0005-0000-0000-0000E6100000}"/>
    <cellStyle name="Normal 59" xfId="247" xr:uid="{00000000-0005-0000-0000-0000E7100000}"/>
    <cellStyle name="Normal 59 2" xfId="1715" xr:uid="{00000000-0005-0000-0000-0000E8100000}"/>
    <cellStyle name="Normal 59 2 2" xfId="3512" xr:uid="{00000000-0005-0000-0000-0000E9100000}"/>
    <cellStyle name="Normal 59 3" xfId="3511" xr:uid="{00000000-0005-0000-0000-0000EA100000}"/>
    <cellStyle name="Normal 6" xfId="248" xr:uid="{00000000-0005-0000-0000-0000EB100000}"/>
    <cellStyle name="Normal 6 10" xfId="5186" xr:uid="{4D5A1ABB-2084-4E89-BC1F-E5E9763013E5}"/>
    <cellStyle name="Normal 6 2" xfId="249" xr:uid="{00000000-0005-0000-0000-0000EC100000}"/>
    <cellStyle name="Normal 6 2 2" xfId="3514" xr:uid="{00000000-0005-0000-0000-0000ED100000}"/>
    <cellStyle name="Normal 6 2 2 2" xfId="5348" xr:uid="{81652A46-8B6E-4270-BE66-A196463381F3}"/>
    <cellStyle name="Normal 6 2 3" xfId="5187" xr:uid="{CAC9F965-9F39-4CF7-BA2F-4B31F1898D39}"/>
    <cellStyle name="Normal 6 3" xfId="250" xr:uid="{00000000-0005-0000-0000-0000EE100000}"/>
    <cellStyle name="Normal 6 3 2" xfId="3515" xr:uid="{00000000-0005-0000-0000-0000EF100000}"/>
    <cellStyle name="Normal 6 3 3" xfId="5349" xr:uid="{8131BA21-76CC-4F01-B65C-20D9604A67BD}"/>
    <cellStyle name="Normal 6 4" xfId="251" xr:uid="{00000000-0005-0000-0000-0000F0100000}"/>
    <cellStyle name="Normal 6 4 2" xfId="3516" xr:uid="{00000000-0005-0000-0000-0000F1100000}"/>
    <cellStyle name="Normal 6 4 3" xfId="5350" xr:uid="{CAFA3C21-15BB-48F6-B4DE-EB684C164834}"/>
    <cellStyle name="Normal 6 5" xfId="1934" xr:uid="{00000000-0005-0000-0000-0000F2100000}"/>
    <cellStyle name="Normal 6 5 2" xfId="3888" xr:uid="{00000000-0005-0000-0000-0000F3100000}"/>
    <cellStyle name="Normal 6 6" xfId="3513" xr:uid="{00000000-0005-0000-0000-0000F4100000}"/>
    <cellStyle name="Normal 6 7" xfId="3660" xr:uid="{00000000-0005-0000-0000-0000F5100000}"/>
    <cellStyle name="Normal 6 8" xfId="3661" xr:uid="{00000000-0005-0000-0000-0000F6100000}"/>
    <cellStyle name="Normal 6 9" xfId="3662" xr:uid="{00000000-0005-0000-0000-0000F7100000}"/>
    <cellStyle name="Normal 60" xfId="252" xr:uid="{00000000-0005-0000-0000-0000F8100000}"/>
    <cellStyle name="Normal 60 2" xfId="1716" xr:uid="{00000000-0005-0000-0000-0000F9100000}"/>
    <cellStyle name="Normal 60 2 2" xfId="3518" xr:uid="{00000000-0005-0000-0000-0000FA100000}"/>
    <cellStyle name="Normal 60 3" xfId="3517" xr:uid="{00000000-0005-0000-0000-0000FB100000}"/>
    <cellStyle name="Normal 61" xfId="253" xr:uid="{00000000-0005-0000-0000-0000FC100000}"/>
    <cellStyle name="Normal 61 2" xfId="1717" xr:uid="{00000000-0005-0000-0000-0000FD100000}"/>
    <cellStyle name="Normal 61 2 2" xfId="3520" xr:uid="{00000000-0005-0000-0000-0000FE100000}"/>
    <cellStyle name="Normal 61 3" xfId="3519" xr:uid="{00000000-0005-0000-0000-0000FF100000}"/>
    <cellStyle name="Normal 62" xfId="254" xr:uid="{00000000-0005-0000-0000-000000110000}"/>
    <cellStyle name="Normal 62 2" xfId="1718" xr:uid="{00000000-0005-0000-0000-000001110000}"/>
    <cellStyle name="Normal 62 2 2" xfId="3522" xr:uid="{00000000-0005-0000-0000-000002110000}"/>
    <cellStyle name="Normal 62 3" xfId="3521" xr:uid="{00000000-0005-0000-0000-000003110000}"/>
    <cellStyle name="Normal 63" xfId="255" xr:uid="{00000000-0005-0000-0000-000004110000}"/>
    <cellStyle name="Normal 63 2" xfId="1719" xr:uid="{00000000-0005-0000-0000-000005110000}"/>
    <cellStyle name="Normal 63 2 2" xfId="3524" xr:uid="{00000000-0005-0000-0000-000006110000}"/>
    <cellStyle name="Normal 63 3" xfId="3523" xr:uid="{00000000-0005-0000-0000-000007110000}"/>
    <cellStyle name="Normal 64" xfId="256" xr:uid="{00000000-0005-0000-0000-000008110000}"/>
    <cellStyle name="Normal 64 2" xfId="1720" xr:uid="{00000000-0005-0000-0000-000009110000}"/>
    <cellStyle name="Normal 64 2 2" xfId="3526" xr:uid="{00000000-0005-0000-0000-00000A110000}"/>
    <cellStyle name="Normal 64 3" xfId="3525" xr:uid="{00000000-0005-0000-0000-00000B110000}"/>
    <cellStyle name="Normal 65" xfId="257" xr:uid="{00000000-0005-0000-0000-00000C110000}"/>
    <cellStyle name="Normal 65 2" xfId="1721" xr:uid="{00000000-0005-0000-0000-00000D110000}"/>
    <cellStyle name="Normal 65 2 2" xfId="3528" xr:uid="{00000000-0005-0000-0000-00000E110000}"/>
    <cellStyle name="Normal 65 3" xfId="3527" xr:uid="{00000000-0005-0000-0000-00000F110000}"/>
    <cellStyle name="Normal 66" xfId="258" xr:uid="{00000000-0005-0000-0000-000010110000}"/>
    <cellStyle name="Normal 66 2" xfId="1722" xr:uid="{00000000-0005-0000-0000-000011110000}"/>
    <cellStyle name="Normal 66 2 2" xfId="3530" xr:uid="{00000000-0005-0000-0000-000012110000}"/>
    <cellStyle name="Normal 66 3" xfId="3529" xr:uid="{00000000-0005-0000-0000-000013110000}"/>
    <cellStyle name="Normal 67" xfId="259" xr:uid="{00000000-0005-0000-0000-000014110000}"/>
    <cellStyle name="Normal 67 2" xfId="1723" xr:uid="{00000000-0005-0000-0000-000015110000}"/>
    <cellStyle name="Normal 67 2 2" xfId="3532" xr:uid="{00000000-0005-0000-0000-000016110000}"/>
    <cellStyle name="Normal 67 3" xfId="3531" xr:uid="{00000000-0005-0000-0000-000017110000}"/>
    <cellStyle name="Normal 68" xfId="260" xr:uid="{00000000-0005-0000-0000-000018110000}"/>
    <cellStyle name="Normal 68 2" xfId="1724" xr:uid="{00000000-0005-0000-0000-000019110000}"/>
    <cellStyle name="Normal 68 2 2" xfId="3534" xr:uid="{00000000-0005-0000-0000-00001A110000}"/>
    <cellStyle name="Normal 68 3" xfId="3533" xr:uid="{00000000-0005-0000-0000-00001B110000}"/>
    <cellStyle name="Normal 69" xfId="261" xr:uid="{00000000-0005-0000-0000-00001C110000}"/>
    <cellStyle name="Normal 69 2" xfId="1725" xr:uid="{00000000-0005-0000-0000-00001D110000}"/>
    <cellStyle name="Normal 69 2 2" xfId="3536" xr:uid="{00000000-0005-0000-0000-00001E110000}"/>
    <cellStyle name="Normal 69 3" xfId="3535" xr:uid="{00000000-0005-0000-0000-00001F110000}"/>
    <cellStyle name="Normal 7" xfId="2" xr:uid="{00000000-0005-0000-0000-000020110000}"/>
    <cellStyle name="Normal 7 2" xfId="262" xr:uid="{00000000-0005-0000-0000-000021110000}"/>
    <cellStyle name="Normal 7 2 2" xfId="3538" xr:uid="{00000000-0005-0000-0000-000022110000}"/>
    <cellStyle name="Normal 7 3" xfId="263" xr:uid="{00000000-0005-0000-0000-000023110000}"/>
    <cellStyle name="Normal 7 3 2" xfId="3539" xr:uid="{00000000-0005-0000-0000-000024110000}"/>
    <cellStyle name="Normal 7 3 3" xfId="5351" xr:uid="{299C5D36-397E-4392-9627-7575E82063E2}"/>
    <cellStyle name="Normal 7 4" xfId="323" xr:uid="{00000000-0005-0000-0000-000025110000}"/>
    <cellStyle name="Normal 7 4 2" xfId="3540" xr:uid="{00000000-0005-0000-0000-000026110000}"/>
    <cellStyle name="Normal 7 5" xfId="1726" xr:uid="{00000000-0005-0000-0000-000027110000}"/>
    <cellStyle name="Normal 7 5 2" xfId="3541" xr:uid="{00000000-0005-0000-0000-000028110000}"/>
    <cellStyle name="Normal 7 6" xfId="3537" xr:uid="{00000000-0005-0000-0000-000029110000}"/>
    <cellStyle name="Normal 70" xfId="264" xr:uid="{00000000-0005-0000-0000-00002A110000}"/>
    <cellStyle name="Normal 70 2" xfId="1727" xr:uid="{00000000-0005-0000-0000-00002B110000}"/>
    <cellStyle name="Normal 70 2 2" xfId="3543" xr:uid="{00000000-0005-0000-0000-00002C110000}"/>
    <cellStyle name="Normal 70 3" xfId="3542" xr:uid="{00000000-0005-0000-0000-00002D110000}"/>
    <cellStyle name="Normal 71" xfId="265" xr:uid="{00000000-0005-0000-0000-00002E110000}"/>
    <cellStyle name="Normal 71 2" xfId="1728" xr:uid="{00000000-0005-0000-0000-00002F110000}"/>
    <cellStyle name="Normal 71 2 2" xfId="3545" xr:uid="{00000000-0005-0000-0000-000030110000}"/>
    <cellStyle name="Normal 71 3" xfId="3544" xr:uid="{00000000-0005-0000-0000-000031110000}"/>
    <cellStyle name="Normal 72" xfId="266" xr:uid="{00000000-0005-0000-0000-000032110000}"/>
    <cellStyle name="Normal 72 2" xfId="1729" xr:uid="{00000000-0005-0000-0000-000033110000}"/>
    <cellStyle name="Normal 72 2 2" xfId="3547" xr:uid="{00000000-0005-0000-0000-000034110000}"/>
    <cellStyle name="Normal 72 3" xfId="3546" xr:uid="{00000000-0005-0000-0000-000035110000}"/>
    <cellStyle name="Normal 73" xfId="267" xr:uid="{00000000-0005-0000-0000-000036110000}"/>
    <cellStyle name="Normal 73 2" xfId="1730" xr:uid="{00000000-0005-0000-0000-000037110000}"/>
    <cellStyle name="Normal 73 2 2" xfId="3549" xr:uid="{00000000-0005-0000-0000-000038110000}"/>
    <cellStyle name="Normal 73 3" xfId="3548" xr:uid="{00000000-0005-0000-0000-000039110000}"/>
    <cellStyle name="Normal 74" xfId="268" xr:uid="{00000000-0005-0000-0000-00003A110000}"/>
    <cellStyle name="Normal 74 2" xfId="1731" xr:uid="{00000000-0005-0000-0000-00003B110000}"/>
    <cellStyle name="Normal 74 2 2" xfId="3551" xr:uid="{00000000-0005-0000-0000-00003C110000}"/>
    <cellStyle name="Normal 74 3" xfId="3550" xr:uid="{00000000-0005-0000-0000-00003D110000}"/>
    <cellStyle name="Normal 75" xfId="269" xr:uid="{00000000-0005-0000-0000-00003E110000}"/>
    <cellStyle name="Normal 75 2" xfId="1732" xr:uid="{00000000-0005-0000-0000-00003F110000}"/>
    <cellStyle name="Normal 75 2 2" xfId="3553" xr:uid="{00000000-0005-0000-0000-000040110000}"/>
    <cellStyle name="Normal 75 3" xfId="3552" xr:uid="{00000000-0005-0000-0000-000041110000}"/>
    <cellStyle name="Normal 76" xfId="270" xr:uid="{00000000-0005-0000-0000-000042110000}"/>
    <cellStyle name="Normal 76 2" xfId="1733" xr:uid="{00000000-0005-0000-0000-000043110000}"/>
    <cellStyle name="Normal 76 2 2" xfId="3555" xr:uid="{00000000-0005-0000-0000-000044110000}"/>
    <cellStyle name="Normal 76 3" xfId="3554" xr:uid="{00000000-0005-0000-0000-000045110000}"/>
    <cellStyle name="Normal 77" xfId="271" xr:uid="{00000000-0005-0000-0000-000046110000}"/>
    <cellStyle name="Normal 77 2" xfId="1734" xr:uid="{00000000-0005-0000-0000-000047110000}"/>
    <cellStyle name="Normal 77 2 2" xfId="3557" xr:uid="{00000000-0005-0000-0000-000048110000}"/>
    <cellStyle name="Normal 77 3" xfId="3556" xr:uid="{00000000-0005-0000-0000-000049110000}"/>
    <cellStyle name="Normal 78" xfId="272" xr:uid="{00000000-0005-0000-0000-00004A110000}"/>
    <cellStyle name="Normal 78 2" xfId="1735" xr:uid="{00000000-0005-0000-0000-00004B110000}"/>
    <cellStyle name="Normal 78 2 2" xfId="3559" xr:uid="{00000000-0005-0000-0000-00004C110000}"/>
    <cellStyle name="Normal 78 3" xfId="3558" xr:uid="{00000000-0005-0000-0000-00004D110000}"/>
    <cellStyle name="Normal 79" xfId="273" xr:uid="{00000000-0005-0000-0000-00004E110000}"/>
    <cellStyle name="Normal 79 2" xfId="1736" xr:uid="{00000000-0005-0000-0000-00004F110000}"/>
    <cellStyle name="Normal 79 2 2" xfId="3561" xr:uid="{00000000-0005-0000-0000-000050110000}"/>
    <cellStyle name="Normal 79 3" xfId="3560" xr:uid="{00000000-0005-0000-0000-000051110000}"/>
    <cellStyle name="Normal 8" xfId="274" xr:uid="{00000000-0005-0000-0000-000052110000}"/>
    <cellStyle name="Normal 8 2" xfId="275" xr:uid="{00000000-0005-0000-0000-000053110000}"/>
    <cellStyle name="Normal 8 2 2" xfId="3563" xr:uid="{00000000-0005-0000-0000-000054110000}"/>
    <cellStyle name="Normal 8 2 2 2" xfId="5353" xr:uid="{1B8A563F-845A-47A8-B13A-75E455ED1F97}"/>
    <cellStyle name="Normal 8 2 3" xfId="5189" xr:uid="{EA42CF1E-0FAA-4A13-9143-2AB2242DE678}"/>
    <cellStyle name="Normal 8 3" xfId="1737" xr:uid="{00000000-0005-0000-0000-000055110000}"/>
    <cellStyle name="Normal 8 3 2" xfId="3564" xr:uid="{00000000-0005-0000-0000-000056110000}"/>
    <cellStyle name="Normal 8 3 3" xfId="5352" xr:uid="{A98CD1B7-0212-4FFA-B5BC-74BC74ED0426}"/>
    <cellStyle name="Normal 8 4" xfId="3562" xr:uid="{00000000-0005-0000-0000-000057110000}"/>
    <cellStyle name="Normal 8 5" xfId="5188" xr:uid="{E2581B38-BC56-435A-9E5C-F7C5F9DEED89}"/>
    <cellStyle name="Normal 8_8.6.1.15" xfId="329" xr:uid="{00000000-0005-0000-0000-000058110000}"/>
    <cellStyle name="Normal 80" xfId="276" xr:uid="{00000000-0005-0000-0000-000059110000}"/>
    <cellStyle name="Normal 80 2" xfId="1738" xr:uid="{00000000-0005-0000-0000-00005A110000}"/>
    <cellStyle name="Normal 80 2 2" xfId="3566" xr:uid="{00000000-0005-0000-0000-00005B110000}"/>
    <cellStyle name="Normal 80 3" xfId="3565" xr:uid="{00000000-0005-0000-0000-00005C110000}"/>
    <cellStyle name="Normal 81" xfId="277" xr:uid="{00000000-0005-0000-0000-00005D110000}"/>
    <cellStyle name="Normal 81 2" xfId="1739" xr:uid="{00000000-0005-0000-0000-00005E110000}"/>
    <cellStyle name="Normal 81 2 2" xfId="3568" xr:uid="{00000000-0005-0000-0000-00005F110000}"/>
    <cellStyle name="Normal 81 3" xfId="3567" xr:uid="{00000000-0005-0000-0000-000060110000}"/>
    <cellStyle name="Normal 82" xfId="278" xr:uid="{00000000-0005-0000-0000-000061110000}"/>
    <cellStyle name="Normal 82 2" xfId="1740" xr:uid="{00000000-0005-0000-0000-000062110000}"/>
    <cellStyle name="Normal 82 2 2" xfId="3570" xr:uid="{00000000-0005-0000-0000-000063110000}"/>
    <cellStyle name="Normal 82 3" xfId="3569" xr:uid="{00000000-0005-0000-0000-000064110000}"/>
    <cellStyle name="Normal 83" xfId="279" xr:uid="{00000000-0005-0000-0000-000065110000}"/>
    <cellStyle name="Normal 83 2" xfId="1741" xr:uid="{00000000-0005-0000-0000-000066110000}"/>
    <cellStyle name="Normal 83 2 2" xfId="3572" xr:uid="{00000000-0005-0000-0000-000067110000}"/>
    <cellStyle name="Normal 83 3" xfId="3571" xr:uid="{00000000-0005-0000-0000-000068110000}"/>
    <cellStyle name="Normal 84" xfId="280" xr:uid="{00000000-0005-0000-0000-000069110000}"/>
    <cellStyle name="Normal 84 2" xfId="1742" xr:uid="{00000000-0005-0000-0000-00006A110000}"/>
    <cellStyle name="Normal 84 2 2" xfId="3574" xr:uid="{00000000-0005-0000-0000-00006B110000}"/>
    <cellStyle name="Normal 84 3" xfId="3573" xr:uid="{00000000-0005-0000-0000-00006C110000}"/>
    <cellStyle name="Normal 85" xfId="281" xr:uid="{00000000-0005-0000-0000-00006D110000}"/>
    <cellStyle name="Normal 85 2" xfId="1743" xr:uid="{00000000-0005-0000-0000-00006E110000}"/>
    <cellStyle name="Normal 85 2 2" xfId="3576" xr:uid="{00000000-0005-0000-0000-00006F110000}"/>
    <cellStyle name="Normal 85 3" xfId="3575" xr:uid="{00000000-0005-0000-0000-000070110000}"/>
    <cellStyle name="Normal 86" xfId="282" xr:uid="{00000000-0005-0000-0000-000071110000}"/>
    <cellStyle name="Normal 86 2" xfId="1744" xr:uid="{00000000-0005-0000-0000-000072110000}"/>
    <cellStyle name="Normal 86 2 2" xfId="3578" xr:uid="{00000000-0005-0000-0000-000073110000}"/>
    <cellStyle name="Normal 86 3" xfId="3577" xr:uid="{00000000-0005-0000-0000-000074110000}"/>
    <cellStyle name="Normal 87" xfId="283" xr:uid="{00000000-0005-0000-0000-000075110000}"/>
    <cellStyle name="Normal 87 2" xfId="1745" xr:uid="{00000000-0005-0000-0000-000076110000}"/>
    <cellStyle name="Normal 87 2 2" xfId="3580" xr:uid="{00000000-0005-0000-0000-000077110000}"/>
    <cellStyle name="Normal 87 3" xfId="3579" xr:uid="{00000000-0005-0000-0000-000078110000}"/>
    <cellStyle name="Normal 88" xfId="284" xr:uid="{00000000-0005-0000-0000-000079110000}"/>
    <cellStyle name="Normal 88 2" xfId="1746" xr:uid="{00000000-0005-0000-0000-00007A110000}"/>
    <cellStyle name="Normal 88 2 2" xfId="3582" xr:uid="{00000000-0005-0000-0000-00007B110000}"/>
    <cellStyle name="Normal 88 3" xfId="3581" xr:uid="{00000000-0005-0000-0000-00007C110000}"/>
    <cellStyle name="Normal 89" xfId="285" xr:uid="{00000000-0005-0000-0000-00007D110000}"/>
    <cellStyle name="Normal 89 2" xfId="1747" xr:uid="{00000000-0005-0000-0000-00007E110000}"/>
    <cellStyle name="Normal 89 2 2" xfId="3584" xr:uid="{00000000-0005-0000-0000-00007F110000}"/>
    <cellStyle name="Normal 89 3" xfId="3583" xr:uid="{00000000-0005-0000-0000-000080110000}"/>
    <cellStyle name="Normal 9" xfId="286" xr:uid="{00000000-0005-0000-0000-000081110000}"/>
    <cellStyle name="Normal 9 2" xfId="1748" xr:uid="{00000000-0005-0000-0000-000082110000}"/>
    <cellStyle name="Normal 9 2 2" xfId="3586" xr:uid="{00000000-0005-0000-0000-000083110000}"/>
    <cellStyle name="Normal 9 2 2 2" xfId="5355" xr:uid="{78F3153D-8582-4DEC-99EB-102C5492478A}"/>
    <cellStyle name="Normal 9 2 3" xfId="5354" xr:uid="{7EFA66C2-BEA5-4FA4-9DEB-BA4CBF9B2AEF}"/>
    <cellStyle name="Normal 9 3" xfId="1749" xr:uid="{00000000-0005-0000-0000-000084110000}"/>
    <cellStyle name="Normal 9 3 2" xfId="3587" xr:uid="{00000000-0005-0000-0000-000085110000}"/>
    <cellStyle name="Normal 9 3 3" xfId="5356" xr:uid="{E9B7197C-54F2-4234-936F-DD85434901E9}"/>
    <cellStyle name="Normal 9 4" xfId="1933" xr:uid="{00000000-0005-0000-0000-000086110000}"/>
    <cellStyle name="Normal 9 5" xfId="3585" xr:uid="{00000000-0005-0000-0000-000087110000}"/>
    <cellStyle name="Normal 9 6" xfId="5190" xr:uid="{EF3466FD-99FC-4169-A7D0-FF6DA9718705}"/>
    <cellStyle name="Normal 90" xfId="287" xr:uid="{00000000-0005-0000-0000-000088110000}"/>
    <cellStyle name="Normal 90 2" xfId="1750" xr:uid="{00000000-0005-0000-0000-000089110000}"/>
    <cellStyle name="Normal 90 2 2" xfId="3589" xr:uid="{00000000-0005-0000-0000-00008A110000}"/>
    <cellStyle name="Normal 90 3" xfId="3588" xr:uid="{00000000-0005-0000-0000-00008B110000}"/>
    <cellStyle name="Normal 91" xfId="288" xr:uid="{00000000-0005-0000-0000-00008C110000}"/>
    <cellStyle name="Normal 91 2" xfId="1751" xr:uid="{00000000-0005-0000-0000-00008D110000}"/>
    <cellStyle name="Normal 91 2 2" xfId="3591" xr:uid="{00000000-0005-0000-0000-00008E110000}"/>
    <cellStyle name="Normal 91 3" xfId="3590" xr:uid="{00000000-0005-0000-0000-00008F110000}"/>
    <cellStyle name="Normal 92" xfId="289" xr:uid="{00000000-0005-0000-0000-000090110000}"/>
    <cellStyle name="Normal 92 2" xfId="1752" xr:uid="{00000000-0005-0000-0000-000091110000}"/>
    <cellStyle name="Normal 92 2 2" xfId="3593" xr:uid="{00000000-0005-0000-0000-000092110000}"/>
    <cellStyle name="Normal 92 3" xfId="3592" xr:uid="{00000000-0005-0000-0000-000093110000}"/>
    <cellStyle name="Normal 93" xfId="290" xr:uid="{00000000-0005-0000-0000-000094110000}"/>
    <cellStyle name="Normal 93 2" xfId="1753" xr:uid="{00000000-0005-0000-0000-000095110000}"/>
    <cellStyle name="Normal 93 2 2" xfId="3595" xr:uid="{00000000-0005-0000-0000-000096110000}"/>
    <cellStyle name="Normal 93 3" xfId="3594" xr:uid="{00000000-0005-0000-0000-000097110000}"/>
    <cellStyle name="Normal 94" xfId="291" xr:uid="{00000000-0005-0000-0000-000098110000}"/>
    <cellStyle name="Normal 94 2" xfId="1754" xr:uid="{00000000-0005-0000-0000-000099110000}"/>
    <cellStyle name="Normal 94 2 2" xfId="3597" xr:uid="{00000000-0005-0000-0000-00009A110000}"/>
    <cellStyle name="Normal 94 3" xfId="3596" xr:uid="{00000000-0005-0000-0000-00009B110000}"/>
    <cellStyle name="Normal 95" xfId="292" xr:uid="{00000000-0005-0000-0000-00009C110000}"/>
    <cellStyle name="Normal 95 2" xfId="1755" xr:uid="{00000000-0005-0000-0000-00009D110000}"/>
    <cellStyle name="Normal 95 2 2" xfId="3599" xr:uid="{00000000-0005-0000-0000-00009E110000}"/>
    <cellStyle name="Normal 95 3" xfId="3598" xr:uid="{00000000-0005-0000-0000-00009F110000}"/>
    <cellStyle name="Normal 96" xfId="293" xr:uid="{00000000-0005-0000-0000-0000A0110000}"/>
    <cellStyle name="Normal 96 2" xfId="1756" xr:uid="{00000000-0005-0000-0000-0000A1110000}"/>
    <cellStyle name="Normal 96 2 2" xfId="3601" xr:uid="{00000000-0005-0000-0000-0000A2110000}"/>
    <cellStyle name="Normal 96 3" xfId="3600" xr:uid="{00000000-0005-0000-0000-0000A3110000}"/>
    <cellStyle name="Normal 97" xfId="294" xr:uid="{00000000-0005-0000-0000-0000A4110000}"/>
    <cellStyle name="Normal 97 2" xfId="1757" xr:uid="{00000000-0005-0000-0000-0000A5110000}"/>
    <cellStyle name="Normal 97 2 2" xfId="3603" xr:uid="{00000000-0005-0000-0000-0000A6110000}"/>
    <cellStyle name="Normal 97 3" xfId="3602" xr:uid="{00000000-0005-0000-0000-0000A7110000}"/>
    <cellStyle name="Normal 98" xfId="295" xr:uid="{00000000-0005-0000-0000-0000A8110000}"/>
    <cellStyle name="Normal 98 2" xfId="1758" xr:uid="{00000000-0005-0000-0000-0000A9110000}"/>
    <cellStyle name="Normal 98 2 2" xfId="3605" xr:uid="{00000000-0005-0000-0000-0000AA110000}"/>
    <cellStyle name="Normal 98 3" xfId="3604" xr:uid="{00000000-0005-0000-0000-0000AB110000}"/>
    <cellStyle name="Normal 99" xfId="296" xr:uid="{00000000-0005-0000-0000-0000AC110000}"/>
    <cellStyle name="Normal 99 2" xfId="1759" xr:uid="{00000000-0005-0000-0000-0000AD110000}"/>
    <cellStyle name="Normal 99 2 2" xfId="3607" xr:uid="{00000000-0005-0000-0000-0000AE110000}"/>
    <cellStyle name="Normal 99 3" xfId="3606" xr:uid="{00000000-0005-0000-0000-0000AF110000}"/>
    <cellStyle name="Normal Table" xfId="1760" xr:uid="{00000000-0005-0000-0000-0000B0110000}"/>
    <cellStyle name="Normal Table 2" xfId="12504" xr:uid="{7C3FE098-0451-4021-82F4-4D0640CF9FC7}"/>
    <cellStyle name="Normal_A8_Table" xfId="297" xr:uid="{00000000-0005-0000-0000-0000B1110000}"/>
    <cellStyle name="Normal_CO2" xfId="1926" xr:uid="{00000000-0005-0000-0000-0000B2110000}"/>
    <cellStyle name="Normal_Sheet1 2" xfId="1927" xr:uid="{00000000-0005-0000-0000-0000B3110000}"/>
    <cellStyle name="Normal_Sheet1 3" xfId="3677" xr:uid="{00000000-0005-0000-0000-0000B4110000}"/>
    <cellStyle name="Note" xfId="5086" builtinId="10" customBuiltin="1"/>
    <cellStyle name="Note 2" xfId="1761" xr:uid="{00000000-0005-0000-0000-0000B5110000}"/>
    <cellStyle name="Note 2 10" xfId="6913" xr:uid="{C047F6F9-E8D9-40B3-BA4F-BA66740CA05B}"/>
    <cellStyle name="Note 2 11" xfId="9629" xr:uid="{0F5B7896-4ED4-4CCC-B421-D05BBEF4D06F}"/>
    <cellStyle name="Note 2 12" xfId="9578" xr:uid="{53350EC9-B2EB-4ED3-B94F-24B5A2F83B55}"/>
    <cellStyle name="Note 2 13" xfId="6110" xr:uid="{2557B81D-222E-4170-BEC1-6E2608431220}"/>
    <cellStyle name="Note 2 14" xfId="12505" xr:uid="{9C6087D1-96B7-4F9F-BF4A-8EE68C0F660E}"/>
    <cellStyle name="Note 2 2" xfId="3608" xr:uid="{00000000-0005-0000-0000-0000B6110000}"/>
    <cellStyle name="Note 2 2 2" xfId="4784" xr:uid="{00000000-0005-0000-0000-0000B7110000}"/>
    <cellStyle name="Note 2 2 2 2" xfId="8842" xr:uid="{A0542B3D-B0FD-4F77-96CE-6F719954BF8C}"/>
    <cellStyle name="Note 2 2 2 2 2" xfId="10346" xr:uid="{41AFCD91-05B0-4155-AA9C-DC9252D22D63}"/>
    <cellStyle name="Note 2 2 2 3" xfId="8172" xr:uid="{85AC5E03-52FF-461D-A170-0D324E519F96}"/>
    <cellStyle name="Note 2 2 2 4" xfId="8966" xr:uid="{2B81400F-7031-43DE-AD24-FEA3555AB387}"/>
    <cellStyle name="Note 2 2 3" xfId="4796" xr:uid="{00000000-0005-0000-0000-0000B8110000}"/>
    <cellStyle name="Note 2 2 3 2" xfId="9952" xr:uid="{3FD8C3A3-3E61-48C8-9E4F-C63CA04EE649}"/>
    <cellStyle name="Note 2 2 4" xfId="4804" xr:uid="{00000000-0005-0000-0000-0000B9110000}"/>
    <cellStyle name="Note 2 2 5" xfId="5589" xr:uid="{3FE7126B-7C7E-4E0C-9AD8-16D0783DDF16}"/>
    <cellStyle name="Note 2 2 6" xfId="6840" xr:uid="{F15505C1-5C4B-4A87-9305-A9A1DA67E8C4}"/>
    <cellStyle name="Note 2 2 7" xfId="7349" xr:uid="{E6D1C23D-F8AE-4A44-8960-DD037D8A5836}"/>
    <cellStyle name="Note 2 2 8" xfId="9554" xr:uid="{2B5C58F0-ED8C-4729-AFE1-A529045432D7}"/>
    <cellStyle name="Note 2 2 9" xfId="12506" xr:uid="{688BAC89-1F97-4FA8-90A1-AB21EBFA1CD7}"/>
    <cellStyle name="Note 2 3" xfId="3663" xr:uid="{00000000-0005-0000-0000-0000BA110000}"/>
    <cellStyle name="Note 2 3 2" xfId="3889" xr:uid="{00000000-0005-0000-0000-0000BB110000}"/>
    <cellStyle name="Note 2 3 3" xfId="12507" xr:uid="{8D79A83B-0633-4A7F-80A9-C5CDF536BD64}"/>
    <cellStyle name="Note 2 4" xfId="3664" xr:uid="{00000000-0005-0000-0000-0000BC110000}"/>
    <cellStyle name="Note 2 4 2" xfId="3890" xr:uid="{00000000-0005-0000-0000-0000BD110000}"/>
    <cellStyle name="Note 2 4 3" xfId="12508" xr:uid="{3729CDCB-B38B-42CE-B3B2-065494789316}"/>
    <cellStyle name="Note 2 5" xfId="3665" xr:uid="{00000000-0005-0000-0000-0000BE110000}"/>
    <cellStyle name="Note 2 5 2" xfId="3891" xr:uid="{00000000-0005-0000-0000-0000BF110000}"/>
    <cellStyle name="Note 2 5 3" xfId="12509" xr:uid="{2D192A5D-58BA-4931-BF94-05A71FD8224A}"/>
    <cellStyle name="Note 2 6" xfId="4352" xr:uid="{00000000-0005-0000-0000-0000C0110000}"/>
    <cellStyle name="Note 2 6 2" xfId="8612" xr:uid="{73611F06-C7DF-43D4-92BC-CFF90CC48538}"/>
    <cellStyle name="Note 2 6 2 2" xfId="10123" xr:uid="{B3021370-6A8D-47AF-8D78-D8F78155883A}"/>
    <cellStyle name="Note 2 6 3" xfId="7939" xr:uid="{D01D304B-BE0A-4E6E-B639-E8D60746EEC6}"/>
    <cellStyle name="Note 2 6 4" xfId="9278" xr:uid="{CA299DB8-93CC-4926-9B18-937D28F4B76B}"/>
    <cellStyle name="Note 2 6 5" xfId="6765" xr:uid="{9EFA0FD3-2455-409A-BBF0-38A6ECDD9C4D}"/>
    <cellStyle name="Note 2 6 6" xfId="7259" xr:uid="{09E8FB4D-DF80-44A5-9BA2-2618724B95C2}"/>
    <cellStyle name="Note 2 7" xfId="4141" xr:uid="{00000000-0005-0000-0000-0000C1110000}"/>
    <cellStyle name="Note 2 7 2" xfId="6404" xr:uid="{C18EA705-C62A-4110-A77C-A081AB1272C6}"/>
    <cellStyle name="Note 2 8" xfId="4983" xr:uid="{00000000-0005-0000-0000-0000C2110000}"/>
    <cellStyle name="Note 2 9" xfId="5357" xr:uid="{6CD8565A-5FC0-4E45-94E2-5BA313657660}"/>
    <cellStyle name="Note 3" xfId="3666" xr:uid="{00000000-0005-0000-0000-0000C3110000}"/>
    <cellStyle name="Note 3 10" xfId="6336" xr:uid="{BFF385F4-6BAE-4046-BCD2-9841D2D9BC85}"/>
    <cellStyle name="Note 3 11" xfId="9462" xr:uid="{6AA6BAF6-BCBB-432E-B6DC-0A1396BC4CD7}"/>
    <cellStyle name="Note 3 12" xfId="9310" xr:uid="{F6AF4204-881F-4E93-B2D9-36D81B79552E}"/>
    <cellStyle name="Note 3 13" xfId="5997" xr:uid="{690C1031-F2FC-4862-A278-45A4033BC546}"/>
    <cellStyle name="Note 3 14" xfId="12510" xr:uid="{7FE73495-BE27-45B9-9AC9-A720BAC8BB82}"/>
    <cellStyle name="Note 3 2" xfId="3667" xr:uid="{00000000-0005-0000-0000-0000C4110000}"/>
    <cellStyle name="Note 3 2 2" xfId="4785" xr:uid="{00000000-0005-0000-0000-0000C5110000}"/>
    <cellStyle name="Note 3 2 2 2" xfId="8843" xr:uid="{8A8F0434-E0A7-4DD0-9F4A-C2C91F16DC4B}"/>
    <cellStyle name="Note 3 2 2 2 2" xfId="10347" xr:uid="{6682A35D-EAA3-4AFA-841C-DB5D9B3EBD47}"/>
    <cellStyle name="Note 3 2 2 3" xfId="8173" xr:uid="{AEB04025-A95A-4F8F-BFD4-1CD05967CD3C}"/>
    <cellStyle name="Note 3 2 2 4" xfId="9355" xr:uid="{356746F7-CBD3-4B11-A774-6245695FE6C1}"/>
    <cellStyle name="Note 3 2 3" xfId="4797" xr:uid="{00000000-0005-0000-0000-0000C6110000}"/>
    <cellStyle name="Note 3 2 3 2" xfId="9953" xr:uid="{96F649F8-2208-4B88-8091-E12289F08ECB}"/>
    <cellStyle name="Note 3 2 4" xfId="4805" xr:uid="{00000000-0005-0000-0000-0000C7110000}"/>
    <cellStyle name="Note 3 2 5" xfId="5590" xr:uid="{ACF37A33-9D9A-43C7-BF7D-9D247F9BF61A}"/>
    <cellStyle name="Note 3 2 6" xfId="5870" xr:uid="{1428A7F0-5888-491A-8AFB-1C0AB68E7AE6}"/>
    <cellStyle name="Note 3 2 7" xfId="6167" xr:uid="{5D46D4C0-F0FB-494E-B5FD-C92646448E41}"/>
    <cellStyle name="Note 3 2 8" xfId="7330" xr:uid="{7DE68061-DE76-4F55-8DC9-F06D3650CC7D}"/>
    <cellStyle name="Note 3 2 9" xfId="12511" xr:uid="{040F8018-1B28-413F-BFED-A49FA0BBC011}"/>
    <cellStyle name="Note 3 3" xfId="3668" xr:uid="{00000000-0005-0000-0000-0000C8110000}"/>
    <cellStyle name="Note 3 3 2" xfId="3893" xr:uid="{00000000-0005-0000-0000-0000C9110000}"/>
    <cellStyle name="Note 3 3 3" xfId="12512" xr:uid="{4CDCD293-2321-4100-84E7-556F4F26F723}"/>
    <cellStyle name="Note 3 4" xfId="3669" xr:uid="{00000000-0005-0000-0000-0000CA110000}"/>
    <cellStyle name="Note 3 4 2" xfId="3894" xr:uid="{00000000-0005-0000-0000-0000CB110000}"/>
    <cellStyle name="Note 3 4 3" xfId="12513" xr:uid="{D6544482-B82D-412B-AEF5-0A0A3DBC36C4}"/>
    <cellStyle name="Note 3 5" xfId="3670" xr:uid="{00000000-0005-0000-0000-0000CC110000}"/>
    <cellStyle name="Note 3 5 2" xfId="3895" xr:uid="{00000000-0005-0000-0000-0000CD110000}"/>
    <cellStyle name="Note 3 5 3" xfId="12514" xr:uid="{DF59B462-1BBA-4F4D-A3A9-0E8FDC39A551}"/>
    <cellStyle name="Note 3 6" xfId="3892" xr:uid="{00000000-0005-0000-0000-0000CE110000}"/>
    <cellStyle name="Note 3 6 2" xfId="8621" xr:uid="{B07DB27E-16AF-4D09-8ECA-7EB8D181E0F2}"/>
    <cellStyle name="Note 3 6 2 2" xfId="10128" xr:uid="{AE1FBC96-0783-461B-86D0-672FDCB73042}"/>
    <cellStyle name="Note 3 6 3" xfId="7948" xr:uid="{3F6B22D2-BA5F-4839-AB28-DA0F5D06C6C4}"/>
    <cellStyle name="Note 3 6 4" xfId="9285" xr:uid="{ED2098F5-8FD4-419F-AB92-388F9C2119DE}"/>
    <cellStyle name="Note 3 6 5" xfId="7393" xr:uid="{CEEBB717-05E9-44E2-AF65-D8A2B5FC9D42}"/>
    <cellStyle name="Note 3 6 6" xfId="6080" xr:uid="{2E5444A7-9F4B-4B16-9B1B-F9F485A8D903}"/>
    <cellStyle name="Note 3 7" xfId="4363" xr:uid="{00000000-0005-0000-0000-0000CF110000}"/>
    <cellStyle name="Note 3 7 2" xfId="8301" xr:uid="{17626EF3-7A67-493D-9F42-E9C1EED3E650}"/>
    <cellStyle name="Note 3 7 3" xfId="9354" xr:uid="{04D1911D-2A74-4892-98CE-1C16FB087DF6}"/>
    <cellStyle name="Note 3 8" xfId="4137" xr:uid="{00000000-0005-0000-0000-0000D0110000}"/>
    <cellStyle name="Note 3 9" xfId="4992" xr:uid="{00000000-0005-0000-0000-0000D1110000}"/>
    <cellStyle name="Note 4" xfId="3671" xr:uid="{00000000-0005-0000-0000-0000D2110000}"/>
    <cellStyle name="Note 4 10" xfId="12515" xr:uid="{1D62BA2A-C260-4A30-895F-BFF6F006BC74}"/>
    <cellStyle name="Note 4 2" xfId="4786" xr:uid="{00000000-0005-0000-0000-0000D3110000}"/>
    <cellStyle name="Note 4 2 2" xfId="8844" xr:uid="{6734EB10-CA4E-494D-9DB8-5DA44D157D26}"/>
    <cellStyle name="Note 4 2 2 2" xfId="10348" xr:uid="{3428BEA3-7BC3-4529-A23E-B1F440D4DAC8}"/>
    <cellStyle name="Note 4 2 3" xfId="8174" xr:uid="{569BD0F5-A459-4E75-9179-858813CC71AA}"/>
    <cellStyle name="Note 4 2 4" xfId="9606" xr:uid="{BEE4875B-6869-4627-A491-F01912110408}"/>
    <cellStyle name="Note 4 3" xfId="4798" xr:uid="{00000000-0005-0000-0000-0000D4110000}"/>
    <cellStyle name="Note 4 3 2" xfId="9954" xr:uid="{E0ACA3D4-28FD-418B-BDF8-7F31FC08AE90}"/>
    <cellStyle name="Note 4 4" xfId="4806" xr:uid="{00000000-0005-0000-0000-0000D5110000}"/>
    <cellStyle name="Note 4 5" xfId="5358" xr:uid="{1FB54F2A-E496-43D9-83C5-CCB317B304C8}"/>
    <cellStyle name="Note 4 6" xfId="5591" xr:uid="{901D966E-1916-49A1-A054-A5EE21B97270}"/>
    <cellStyle name="Note 4 7" xfId="6839" xr:uid="{0179A9C7-DDB5-4308-BF76-C7D802AC9EE2}"/>
    <cellStyle name="Note 4 8" xfId="5888" xr:uid="{70683DCF-DD7A-4746-AEC8-13ED245A35BC}"/>
    <cellStyle name="Note 4 9" xfId="9488" xr:uid="{7B42FC01-5837-470A-9D61-324B31131D7A}"/>
    <cellStyle name="notes" xfId="1762" xr:uid="{00000000-0005-0000-0000-0000D6110000}"/>
    <cellStyle name="notes 2" xfId="3609" xr:uid="{00000000-0005-0000-0000-0000D7110000}"/>
    <cellStyle name="Output" xfId="5081" builtinId="21" customBuiltin="1"/>
    <cellStyle name="Output 2" xfId="1763" xr:uid="{00000000-0005-0000-0000-0000D8110000}"/>
    <cellStyle name="Output 2 10" xfId="9468" xr:uid="{98024A54-0269-408D-9EB8-D04691A89CD6}"/>
    <cellStyle name="Output 2 11" xfId="12516" xr:uid="{04F33DBE-B4DA-43C7-907B-559460FC685E}"/>
    <cellStyle name="Output 2 2" xfId="3610" xr:uid="{00000000-0005-0000-0000-0000D9110000}"/>
    <cellStyle name="Output 2 2 2" xfId="4787" xr:uid="{00000000-0005-0000-0000-0000DA110000}"/>
    <cellStyle name="Output 2 2 2 2" xfId="8845" xr:uid="{0EC438C3-2229-4DFA-985B-053032F66C1B}"/>
    <cellStyle name="Output 2 2 2 2 2" xfId="8386" xr:uid="{78AC202F-4229-40B9-9516-5FFB2C64B3DF}"/>
    <cellStyle name="Output 2 2 2 2 3" xfId="10349" xr:uid="{4FE9ACCA-22EF-48DD-BBA2-06FA406ED554}"/>
    <cellStyle name="Output 2 2 2 3" xfId="8175" xr:uid="{10CE8E38-8DE3-46B8-A28B-D0C4766061CE}"/>
    <cellStyle name="Output 2 2 2 4" xfId="7580" xr:uid="{B7385756-808F-402F-A675-52FE3007D8CD}"/>
    <cellStyle name="Output 2 2 2 5" xfId="8894" xr:uid="{19824E20-0A3D-4404-BFAC-8616E8B19A5B}"/>
    <cellStyle name="Output 2 2 3" xfId="4799" xr:uid="{00000000-0005-0000-0000-0000DB110000}"/>
    <cellStyle name="Output 2 2 3 2" xfId="6582" xr:uid="{1E4AD6EC-79ED-47B7-A4C3-C40793E0E121}"/>
    <cellStyle name="Output 2 2 3 3" xfId="9955" xr:uid="{5A6BF9D9-7D60-4F9C-AB23-C13BA0B42FEE}"/>
    <cellStyle name="Output 2 2 4" xfId="5592" xr:uid="{A00235FB-531C-4F0F-8DDA-B98384F50E98}"/>
    <cellStyle name="Output 2 2 5" xfId="7310" xr:uid="{D3AE352C-7B75-49A4-95FA-111B8EBE0853}"/>
    <cellStyle name="Output 2 2 6" xfId="7379" xr:uid="{8DEC4D07-25D7-4071-AA9C-96B84F3A94AD}"/>
    <cellStyle name="Output 2 2 7" xfId="8872" xr:uid="{581EC8AE-5103-4555-AA74-8EB7BBB1E796}"/>
    <cellStyle name="Output 2 2 8" xfId="12517" xr:uid="{ABCF0563-9FCD-492A-8CBD-9A30F5953FA0}"/>
    <cellStyle name="Output 2 3" xfId="4353" xr:uid="{00000000-0005-0000-0000-0000DC110000}"/>
    <cellStyle name="Output 2 3 2" xfId="8613" xr:uid="{4F7AF140-48DF-4D0C-950D-095AFFC1BC9B}"/>
    <cellStyle name="Output 2 3 2 2" xfId="8344" xr:uid="{3183F839-A192-473E-AE0A-DF1AC9318134}"/>
    <cellStyle name="Output 2 3 2 3" xfId="10124" xr:uid="{86127D16-DED4-48B3-A4BD-CF8AABBAC563}"/>
    <cellStyle name="Output 2 3 3" xfId="7940" xr:uid="{F70B7DF8-C3F2-4EAC-AF39-645CB1E37A79}"/>
    <cellStyle name="Output 2 3 4" xfId="7107" xr:uid="{0E2AFDA8-C9A4-4BF0-B9B0-6EFAD96B110E}"/>
    <cellStyle name="Output 2 3 5" xfId="9279" xr:uid="{65FD687D-01D0-42A9-8AA5-380090D6E68A}"/>
    <cellStyle name="Output 2 3 6" xfId="7016" xr:uid="{89B429DD-8193-46EE-99EF-598A40097561}"/>
    <cellStyle name="Output 2 3 7" xfId="6889" xr:uid="{C84B2A67-26B2-437F-8593-2F39E4C700D0}"/>
    <cellStyle name="Output 2 4" xfId="4140" xr:uid="{00000000-0005-0000-0000-0000DD110000}"/>
    <cellStyle name="Output 2 4 2" xfId="6243" xr:uid="{48C6866E-8B30-40EE-8123-8A85B8BF112B}"/>
    <cellStyle name="Output 2 4 3" xfId="9630" xr:uid="{E7740C29-A6F2-4528-8443-4BDC677946E9}"/>
    <cellStyle name="Output 2 5" xfId="4984" xr:uid="{00000000-0005-0000-0000-0000DE110000}"/>
    <cellStyle name="Output 2 6" xfId="5359" xr:uid="{003933EF-B5B3-4708-90E4-BE84CA3CBCA9}"/>
    <cellStyle name="Output 2 7" xfId="7338" xr:uid="{419C43EA-A3E2-44DC-BCF3-F5300C78F5A6}"/>
    <cellStyle name="Output 2 8" xfId="9416" xr:uid="{EC6AB732-C9F4-457F-8D0E-B4E2DF4E7E68}"/>
    <cellStyle name="Output 2 9" xfId="9423" xr:uid="{9F6D15EA-A2AD-4CF3-BCE3-F188E113F655}"/>
    <cellStyle name="Output 3" xfId="3896" xr:uid="{00000000-0005-0000-0000-0000DF110000}"/>
    <cellStyle name="Output 3 10" xfId="12518" xr:uid="{F5FDCE75-CED9-4EDF-A4A0-07A60F2B7E79}"/>
    <cellStyle name="Output 3 2" xfId="4364" xr:uid="{00000000-0005-0000-0000-0000E0110000}"/>
    <cellStyle name="Output 3 2 2" xfId="8622" xr:uid="{6E3CED09-05D0-4DA3-90C0-DDACC626B699}"/>
    <cellStyle name="Output 3 2 2 2" xfId="8345" xr:uid="{E4FD4C6E-5B44-464E-8B77-E874BA92F895}"/>
    <cellStyle name="Output 3 2 2 3" xfId="10129" xr:uid="{81D84169-0056-4690-AD51-CC5A25E120C8}"/>
    <cellStyle name="Output 3 2 3" xfId="7949" xr:uid="{12E331C2-476A-4D75-B0BA-B203182905CB}"/>
    <cellStyle name="Output 3 2 4" xfId="6506" xr:uid="{B9575DF4-6360-4D1E-87DB-87161699E03F}"/>
    <cellStyle name="Output 3 2 5" xfId="9286" xr:uid="{1F8DAEC9-3C03-4622-A555-F91FEBC4C520}"/>
    <cellStyle name="Output 3 2 6" xfId="6767" xr:uid="{CAEF508C-8F89-4674-86FF-36DFC4AE83E2}"/>
    <cellStyle name="Output 3 2 7" xfId="6207" xr:uid="{42D5E73B-2C9E-41E0-8A94-D0E4F63382D2}"/>
    <cellStyle name="Output 3 3" xfId="4536" xr:uid="{00000000-0005-0000-0000-0000E1110000}"/>
    <cellStyle name="Output 3 3 2" xfId="7622" xr:uid="{1B743440-FCCD-4797-99C2-4F5E8301531B}"/>
    <cellStyle name="Output 3 3 3" xfId="6505" xr:uid="{4BC9521E-798D-4F41-B9AB-B5100DC24E60}"/>
    <cellStyle name="Output 3 4" xfId="4993" xr:uid="{00000000-0005-0000-0000-0000E2110000}"/>
    <cellStyle name="Output 3 5" xfId="5360" xr:uid="{A2E62636-4932-4D47-B07F-E97F67AE83B7}"/>
    <cellStyle name="Output 3 6" xfId="7125" xr:uid="{AA4117CC-E546-41C2-85F5-3E47CBE81736}"/>
    <cellStyle name="Output 3 7" xfId="9605" xr:uid="{C397ED9C-A0BF-45CA-A0E6-1D28336339BF}"/>
    <cellStyle name="Output 3 8" xfId="9647" xr:uid="{7C0E142C-ADD9-4D57-A40A-1282CF40E27A}"/>
    <cellStyle name="Output 3 9" xfId="8893" xr:uid="{9D0B8759-EB57-4BFE-8E8B-399C97E5A8BC}"/>
    <cellStyle name="Output Amounts" xfId="5191" xr:uid="{C2A02948-D97B-4D81-A428-F02EE5BEA7E2}"/>
    <cellStyle name="Output Column Headings" xfId="5192" xr:uid="{DDA799D9-ECDD-4BD2-926E-6F5CC0F00B8B}"/>
    <cellStyle name="Output Line Items" xfId="5193" xr:uid="{9BA51C5B-CB7A-423C-A07F-981DCEE99C44}"/>
    <cellStyle name="Percent" xfId="305" builtinId="5"/>
    <cellStyle name="Percent [2]" xfId="1764" xr:uid="{00000000-0005-0000-0000-0000E4110000}"/>
    <cellStyle name="Percent 10" xfId="1765" xr:uid="{00000000-0005-0000-0000-0000E5110000}"/>
    <cellStyle name="Percent 11" xfId="1766" xr:uid="{00000000-0005-0000-0000-0000E6110000}"/>
    <cellStyle name="Percent 12" xfId="1767" xr:uid="{00000000-0005-0000-0000-0000E7110000}"/>
    <cellStyle name="Percent 13" xfId="1768" xr:uid="{00000000-0005-0000-0000-0000E8110000}"/>
    <cellStyle name="Percent 14" xfId="1769" xr:uid="{00000000-0005-0000-0000-0000E9110000}"/>
    <cellStyle name="Percent 15" xfId="1770" xr:uid="{00000000-0005-0000-0000-0000EA110000}"/>
    <cellStyle name="Percent 16" xfId="1771" xr:uid="{00000000-0005-0000-0000-0000EB110000}"/>
    <cellStyle name="Percent 17" xfId="1772" xr:uid="{00000000-0005-0000-0000-0000EC110000}"/>
    <cellStyle name="Percent 18" xfId="1773" xr:uid="{00000000-0005-0000-0000-0000ED110000}"/>
    <cellStyle name="Percent 19" xfId="1774" xr:uid="{00000000-0005-0000-0000-0000EE110000}"/>
    <cellStyle name="Percent 2" xfId="298" xr:uid="{00000000-0005-0000-0000-0000EF110000}"/>
    <cellStyle name="Percent 2 2" xfId="299" xr:uid="{00000000-0005-0000-0000-0000F0110000}"/>
    <cellStyle name="Percent 2 2 2" xfId="300" xr:uid="{00000000-0005-0000-0000-0000F1110000}"/>
    <cellStyle name="Percent 2 2 2 2" xfId="5362" xr:uid="{7A6FE6E1-047B-4712-965C-91273338645C}"/>
    <cellStyle name="Percent 2 2 2 3" xfId="12519" xr:uid="{8B37BA31-7CD9-4B76-B165-644EFE1A1169}"/>
    <cellStyle name="Percent 2 2 3" xfId="5195" xr:uid="{943FC067-9EF1-4771-AB44-FA6EB922EA71}"/>
    <cellStyle name="Percent 2 3" xfId="301" xr:uid="{00000000-0005-0000-0000-0000F2110000}"/>
    <cellStyle name="Percent 2 4" xfId="324" xr:uid="{00000000-0005-0000-0000-0000F3110000}"/>
    <cellStyle name="Percent 2 4 2" xfId="5361" xr:uid="{B1B321D3-6A8D-4C2F-B7B4-F7AD99F81E2E}"/>
    <cellStyle name="Percent 2 5" xfId="5194" xr:uid="{26969D42-7654-470C-97FA-F2783A63B99F}"/>
    <cellStyle name="Percent 20" xfId="1775" xr:uid="{00000000-0005-0000-0000-0000F4110000}"/>
    <cellStyle name="Percent 21" xfId="1776" xr:uid="{00000000-0005-0000-0000-0000F5110000}"/>
    <cellStyle name="Percent 22" xfId="1777" xr:uid="{00000000-0005-0000-0000-0000F6110000}"/>
    <cellStyle name="Percent 23" xfId="1778" xr:uid="{00000000-0005-0000-0000-0000F7110000}"/>
    <cellStyle name="Percent 24" xfId="1779" xr:uid="{00000000-0005-0000-0000-0000F8110000}"/>
    <cellStyle name="Percent 25" xfId="1780" xr:uid="{00000000-0005-0000-0000-0000F9110000}"/>
    <cellStyle name="Percent 26" xfId="1781" xr:uid="{00000000-0005-0000-0000-0000FA110000}"/>
    <cellStyle name="Percent 27" xfId="1782" xr:uid="{00000000-0005-0000-0000-0000FB110000}"/>
    <cellStyle name="Percent 28" xfId="1783" xr:uid="{00000000-0005-0000-0000-0000FC110000}"/>
    <cellStyle name="Percent 29" xfId="1784" xr:uid="{00000000-0005-0000-0000-0000FD110000}"/>
    <cellStyle name="Percent 3" xfId="302" xr:uid="{00000000-0005-0000-0000-0000FE110000}"/>
    <cellStyle name="Percent 3 2" xfId="1785" xr:uid="{00000000-0005-0000-0000-0000FF110000}"/>
    <cellStyle name="Percent 3 3" xfId="5200" xr:uid="{11611BFE-500E-4A54-B027-5461D536C876}"/>
    <cellStyle name="Percent 3 4" xfId="12520" xr:uid="{4F5BBF2B-325D-4231-AB44-7515C912168A}"/>
    <cellStyle name="Percent 30" xfId="1786" xr:uid="{00000000-0005-0000-0000-000000120000}"/>
    <cellStyle name="Percent 31" xfId="1787" xr:uid="{00000000-0005-0000-0000-000001120000}"/>
    <cellStyle name="Percent 32" xfId="1788" xr:uid="{00000000-0005-0000-0000-000002120000}"/>
    <cellStyle name="Percent 33" xfId="1789" xr:uid="{00000000-0005-0000-0000-000003120000}"/>
    <cellStyle name="Percent 34" xfId="1790" xr:uid="{00000000-0005-0000-0000-000004120000}"/>
    <cellStyle name="Percent 35" xfId="1791" xr:uid="{00000000-0005-0000-0000-000005120000}"/>
    <cellStyle name="Percent 36" xfId="1792" xr:uid="{00000000-0005-0000-0000-000006120000}"/>
    <cellStyle name="Percent 37" xfId="1793" xr:uid="{00000000-0005-0000-0000-000007120000}"/>
    <cellStyle name="Percent 38" xfId="1794" xr:uid="{00000000-0005-0000-0000-000008120000}"/>
    <cellStyle name="Percent 39" xfId="1795" xr:uid="{00000000-0005-0000-0000-000009120000}"/>
    <cellStyle name="Percent 4" xfId="1796" xr:uid="{00000000-0005-0000-0000-00000A120000}"/>
    <cellStyle name="Percent 40" xfId="1797" xr:uid="{00000000-0005-0000-0000-00000B120000}"/>
    <cellStyle name="Percent 41" xfId="1798" xr:uid="{00000000-0005-0000-0000-00000C120000}"/>
    <cellStyle name="Percent 42" xfId="1799" xr:uid="{00000000-0005-0000-0000-00000D120000}"/>
    <cellStyle name="Percent 43" xfId="1800" xr:uid="{00000000-0005-0000-0000-00000E120000}"/>
    <cellStyle name="Percent 44" xfId="1801" xr:uid="{00000000-0005-0000-0000-00000F120000}"/>
    <cellStyle name="Percent 45" xfId="1802" xr:uid="{00000000-0005-0000-0000-000010120000}"/>
    <cellStyle name="Percent 46" xfId="1803" xr:uid="{00000000-0005-0000-0000-000011120000}"/>
    <cellStyle name="Percent 47" xfId="1804" xr:uid="{00000000-0005-0000-0000-000012120000}"/>
    <cellStyle name="Percent 48" xfId="1805" xr:uid="{00000000-0005-0000-0000-000013120000}"/>
    <cellStyle name="Percent 49" xfId="1806" xr:uid="{00000000-0005-0000-0000-000014120000}"/>
    <cellStyle name="Percent 5" xfId="1807" xr:uid="{00000000-0005-0000-0000-000015120000}"/>
    <cellStyle name="Percent 50" xfId="1808" xr:uid="{00000000-0005-0000-0000-000016120000}"/>
    <cellStyle name="Percent 51" xfId="1809" xr:uid="{00000000-0005-0000-0000-000017120000}"/>
    <cellStyle name="Percent 52" xfId="1810" xr:uid="{00000000-0005-0000-0000-000018120000}"/>
    <cellStyle name="Percent 53" xfId="1811" xr:uid="{00000000-0005-0000-0000-000019120000}"/>
    <cellStyle name="Percent 54" xfId="1812" xr:uid="{00000000-0005-0000-0000-00001A120000}"/>
    <cellStyle name="Percent 55" xfId="1813" xr:uid="{00000000-0005-0000-0000-00001B120000}"/>
    <cellStyle name="Percent 56" xfId="1814" xr:uid="{00000000-0005-0000-0000-00001C120000}"/>
    <cellStyle name="Percent 57" xfId="1815" xr:uid="{00000000-0005-0000-0000-00001D120000}"/>
    <cellStyle name="Percent 58" xfId="1816" xr:uid="{00000000-0005-0000-0000-00001E120000}"/>
    <cellStyle name="Percent 59" xfId="1817" xr:uid="{00000000-0005-0000-0000-00001F120000}"/>
    <cellStyle name="Percent 6" xfId="1818" xr:uid="{00000000-0005-0000-0000-000020120000}"/>
    <cellStyle name="Percent 60" xfId="1819" xr:uid="{00000000-0005-0000-0000-000021120000}"/>
    <cellStyle name="Percent 61" xfId="1820" xr:uid="{00000000-0005-0000-0000-000022120000}"/>
    <cellStyle name="Percent 62" xfId="1821" xr:uid="{00000000-0005-0000-0000-000023120000}"/>
    <cellStyle name="Percent 63" xfId="1822" xr:uid="{00000000-0005-0000-0000-000024120000}"/>
    <cellStyle name="Percent 64" xfId="1823" xr:uid="{00000000-0005-0000-0000-000025120000}"/>
    <cellStyle name="Percent 65" xfId="1824" xr:uid="{00000000-0005-0000-0000-000026120000}"/>
    <cellStyle name="Percent 66" xfId="1825" xr:uid="{00000000-0005-0000-0000-000027120000}"/>
    <cellStyle name="Percent 67" xfId="1826" xr:uid="{00000000-0005-0000-0000-000028120000}"/>
    <cellStyle name="Percent 68" xfId="1827" xr:uid="{00000000-0005-0000-0000-000029120000}"/>
    <cellStyle name="Percent 69" xfId="1828" xr:uid="{00000000-0005-0000-0000-00002A120000}"/>
    <cellStyle name="Percent 7" xfId="1829" xr:uid="{00000000-0005-0000-0000-00002B120000}"/>
    <cellStyle name="Percent 70" xfId="1830" xr:uid="{00000000-0005-0000-0000-00002C120000}"/>
    <cellStyle name="Percent 71" xfId="1831" xr:uid="{00000000-0005-0000-0000-00002D120000}"/>
    <cellStyle name="Percent 72" xfId="1832" xr:uid="{00000000-0005-0000-0000-00002E120000}"/>
    <cellStyle name="Percent 73" xfId="1833" xr:uid="{00000000-0005-0000-0000-00002F120000}"/>
    <cellStyle name="Percent 74" xfId="1834" xr:uid="{00000000-0005-0000-0000-000030120000}"/>
    <cellStyle name="Percent 75" xfId="1835" xr:uid="{00000000-0005-0000-0000-000031120000}"/>
    <cellStyle name="Percent 76" xfId="1836" xr:uid="{00000000-0005-0000-0000-000032120000}"/>
    <cellStyle name="Percent 77" xfId="1837" xr:uid="{00000000-0005-0000-0000-000033120000}"/>
    <cellStyle name="Percent 78" xfId="1838" xr:uid="{00000000-0005-0000-0000-000034120000}"/>
    <cellStyle name="Percent 79" xfId="1839" xr:uid="{00000000-0005-0000-0000-000035120000}"/>
    <cellStyle name="Percent 8" xfId="1840" xr:uid="{00000000-0005-0000-0000-000036120000}"/>
    <cellStyle name="Percent 80" xfId="1841" xr:uid="{00000000-0005-0000-0000-000037120000}"/>
    <cellStyle name="Percent 81" xfId="1842" xr:uid="{00000000-0005-0000-0000-000038120000}"/>
    <cellStyle name="Percent 82" xfId="1843" xr:uid="{00000000-0005-0000-0000-000039120000}"/>
    <cellStyle name="Percent 83" xfId="1844" xr:uid="{00000000-0005-0000-0000-00003A120000}"/>
    <cellStyle name="Percent 9" xfId="1845" xr:uid="{00000000-0005-0000-0000-00003B120000}"/>
    <cellStyle name="percentage difference" xfId="1846" xr:uid="{00000000-0005-0000-0000-00003C120000}"/>
    <cellStyle name="percentage difference 2" xfId="12521" xr:uid="{650E3520-8659-4838-A7AC-ADF0200EB500}"/>
    <cellStyle name="percentage difference one decimal" xfId="1847" xr:uid="{00000000-0005-0000-0000-00003D120000}"/>
    <cellStyle name="percentage difference one decimal 2" xfId="12522" xr:uid="{5F867007-E0D5-4DF7-8398-6911C7B067E9}"/>
    <cellStyle name="percentage difference zero decimal" xfId="1848" xr:uid="{00000000-0005-0000-0000-00003E120000}"/>
    <cellStyle name="percentage difference zero decimal 2" xfId="12523" xr:uid="{8A5D3B5B-E701-441D-ABFA-A6570AE5444C}"/>
    <cellStyle name="Pourcentage 2" xfId="1849" xr:uid="{00000000-0005-0000-0000-00003F120000}"/>
    <cellStyle name="Pourcentage 2 2" xfId="12524" xr:uid="{EBC5B6ED-F42F-4161-ACB6-410519A1A87F}"/>
    <cellStyle name="Pourcentage 6" xfId="1850" xr:uid="{00000000-0005-0000-0000-000040120000}"/>
    <cellStyle name="Pourcentage 6 2" xfId="1851" xr:uid="{00000000-0005-0000-0000-000041120000}"/>
    <cellStyle name="Publication" xfId="1852" xr:uid="{00000000-0005-0000-0000-000042120000}"/>
    <cellStyle name="Publication 2" xfId="3611" xr:uid="{00000000-0005-0000-0000-000043120000}"/>
    <cellStyle name="s24" xfId="1853" xr:uid="{00000000-0005-0000-0000-000044120000}"/>
    <cellStyle name="s30" xfId="1854" xr:uid="{00000000-0005-0000-0000-000045120000}"/>
    <cellStyle name="s32" xfId="1855" xr:uid="{00000000-0005-0000-0000-000046120000}"/>
    <cellStyle name="s33" xfId="1856" xr:uid="{00000000-0005-0000-0000-000047120000}"/>
    <cellStyle name="s35" xfId="1857" xr:uid="{00000000-0005-0000-0000-000048120000}"/>
    <cellStyle name="s37" xfId="1858" xr:uid="{00000000-0005-0000-0000-000049120000}"/>
    <cellStyle name="s37 2" xfId="3612" xr:uid="{00000000-0005-0000-0000-00004A120000}"/>
    <cellStyle name="s44" xfId="1859" xr:uid="{00000000-0005-0000-0000-00004B120000}"/>
    <cellStyle name="s44 2" xfId="12525" xr:uid="{44F67DEF-66BF-4879-BF30-4AFE786A1078}"/>
    <cellStyle name="s45" xfId="1860" xr:uid="{00000000-0005-0000-0000-00004C120000}"/>
    <cellStyle name="s45 2" xfId="12526" xr:uid="{592745D8-7D8A-4688-B48C-DE2884C4463C}"/>
    <cellStyle name="s48" xfId="1861" xr:uid="{00000000-0005-0000-0000-00004D120000}"/>
    <cellStyle name="s48 2" xfId="12527" xr:uid="{7AFFFD44-15E6-42EA-9AE5-EC7FC8B90E94}"/>
    <cellStyle name="s56" xfId="1862" xr:uid="{00000000-0005-0000-0000-00004E120000}"/>
    <cellStyle name="s57" xfId="1863" xr:uid="{00000000-0005-0000-0000-00004F120000}"/>
    <cellStyle name="s58" xfId="1864" xr:uid="{00000000-0005-0000-0000-000050120000}"/>
    <cellStyle name="s58 2" xfId="3613" xr:uid="{00000000-0005-0000-0000-000051120000}"/>
    <cellStyle name="s58 2 2" xfId="12529" xr:uid="{B24C380C-0C4E-46B4-9FE7-4ED9283547EA}"/>
    <cellStyle name="s58 3" xfId="12528" xr:uid="{2F046AD8-AF75-4597-B742-ED1A8E42DDD1}"/>
    <cellStyle name="s59" xfId="1865" xr:uid="{00000000-0005-0000-0000-000052120000}"/>
    <cellStyle name="s59 2" xfId="3614" xr:uid="{00000000-0005-0000-0000-000053120000}"/>
    <cellStyle name="s59 2 2" xfId="12531" xr:uid="{DEC303B6-7278-45DE-B97E-B1AB3A0293C0}"/>
    <cellStyle name="s59 3" xfId="12530" xr:uid="{4DB96919-E590-43A3-9C0C-6E204C52EA6A}"/>
    <cellStyle name="s62" xfId="1866" xr:uid="{00000000-0005-0000-0000-000054120000}"/>
    <cellStyle name="s62 2" xfId="12532" xr:uid="{EC80975C-F792-48C3-B0AA-9090E8C3F314}"/>
    <cellStyle name="s63" xfId="1867" xr:uid="{00000000-0005-0000-0000-000055120000}"/>
    <cellStyle name="s63 2" xfId="12533" xr:uid="{4608AAD6-DA97-4254-9C91-2DCE60F1E17D}"/>
    <cellStyle name="s64" xfId="1868" xr:uid="{00000000-0005-0000-0000-000056120000}"/>
    <cellStyle name="s64 2" xfId="3615" xr:uid="{00000000-0005-0000-0000-000057120000}"/>
    <cellStyle name="s64 2 2" xfId="12535" xr:uid="{579A086B-20C4-4D52-9988-AC6BEC83345F}"/>
    <cellStyle name="s64 3" xfId="12534" xr:uid="{CB096352-03CF-42F6-A9EB-2128AC0BBDD4}"/>
    <cellStyle name="s65" xfId="1869" xr:uid="{00000000-0005-0000-0000-000058120000}"/>
    <cellStyle name="s65 2" xfId="3616" xr:uid="{00000000-0005-0000-0000-000059120000}"/>
    <cellStyle name="s65 2 2" xfId="12537" xr:uid="{93FC245A-1786-42F1-B3BB-A03C226980E2}"/>
    <cellStyle name="s65 3" xfId="12536" xr:uid="{2D2353A4-3D36-4DDD-917F-EDFAB18C9845}"/>
    <cellStyle name="s66" xfId="1870" xr:uid="{00000000-0005-0000-0000-00005A120000}"/>
    <cellStyle name="s66 2" xfId="3617" xr:uid="{00000000-0005-0000-0000-00005B120000}"/>
    <cellStyle name="s67" xfId="1871" xr:uid="{00000000-0005-0000-0000-00005C120000}"/>
    <cellStyle name="s68" xfId="1872" xr:uid="{00000000-0005-0000-0000-00005D120000}"/>
    <cellStyle name="s69" xfId="1873" xr:uid="{00000000-0005-0000-0000-00005E120000}"/>
    <cellStyle name="s69 2" xfId="3618" xr:uid="{00000000-0005-0000-0000-00005F120000}"/>
    <cellStyle name="s70" xfId="1874" xr:uid="{00000000-0005-0000-0000-000060120000}"/>
    <cellStyle name="s70 2" xfId="3619" xr:uid="{00000000-0005-0000-0000-000061120000}"/>
    <cellStyle name="s73" xfId="1875" xr:uid="{00000000-0005-0000-0000-000062120000}"/>
    <cellStyle name="s73 2" xfId="3620" xr:uid="{00000000-0005-0000-0000-000063120000}"/>
    <cellStyle name="s78" xfId="1876" xr:uid="{00000000-0005-0000-0000-000064120000}"/>
    <cellStyle name="s78 2" xfId="3621" xr:uid="{00000000-0005-0000-0000-000065120000}"/>
    <cellStyle name="s78 2 2" xfId="12539" xr:uid="{286810F4-58BE-41BF-8CD4-6839FA392C81}"/>
    <cellStyle name="s78 3" xfId="12538" xr:uid="{6A5AF4CD-EDBC-43E9-9062-6946F2F1B19D}"/>
    <cellStyle name="s80" xfId="1877" xr:uid="{00000000-0005-0000-0000-000066120000}"/>
    <cellStyle name="s80 2" xfId="12540" xr:uid="{C18B1DF0-AB74-47CF-BF60-F624EF50F827}"/>
    <cellStyle name="s82" xfId="1878" xr:uid="{00000000-0005-0000-0000-000067120000}"/>
    <cellStyle name="s85" xfId="1879" xr:uid="{00000000-0005-0000-0000-000068120000}"/>
    <cellStyle name="s85 2" xfId="3622" xr:uid="{00000000-0005-0000-0000-000069120000}"/>
    <cellStyle name="s85 2 2" xfId="12542" xr:uid="{CAE65051-5F36-4F8D-A243-EE935995C3D6}"/>
    <cellStyle name="s85 3" xfId="12541" xr:uid="{4C3AA789-055D-40FF-BA8A-90C743E1FB92}"/>
    <cellStyle name="s93" xfId="1880" xr:uid="{00000000-0005-0000-0000-00006A120000}"/>
    <cellStyle name="s93 2" xfId="3623" xr:uid="{00000000-0005-0000-0000-00006B120000}"/>
    <cellStyle name="s93 2 2" xfId="12544" xr:uid="{A2BDC32E-1B76-4794-9506-0BF3C1FBAA12}"/>
    <cellStyle name="s93 3" xfId="12543" xr:uid="{F6D17A3B-2AA0-4282-BB10-C4A274635AF9}"/>
    <cellStyle name="s94" xfId="1881" xr:uid="{00000000-0005-0000-0000-00006C120000}"/>
    <cellStyle name="s94 2" xfId="12545" xr:uid="{8A301CA0-B7E0-428F-AAF7-E1A260CD37E1}"/>
    <cellStyle name="s95" xfId="1882" xr:uid="{00000000-0005-0000-0000-00006D120000}"/>
    <cellStyle name="s95 2" xfId="3624" xr:uid="{00000000-0005-0000-0000-00006E120000}"/>
    <cellStyle name="s95 2 2" xfId="12547" xr:uid="{4B14F089-A0EB-413D-A037-54FF7658EA7D}"/>
    <cellStyle name="s95 3" xfId="12546" xr:uid="{CDE90586-5671-46DF-BDD6-5A1CBBC4D0A3}"/>
    <cellStyle name="SAPBEXaggData" xfId="3897" xr:uid="{00000000-0005-0000-0000-00006F120000}"/>
    <cellStyle name="SAPBEXaggData 10" xfId="9179" xr:uid="{8AB8D8B8-6512-4440-8A2C-41622FF9E1F4}"/>
    <cellStyle name="SAPBEXaggData 11" xfId="9838" xr:uid="{76F71336-5211-441B-A6CC-781A304C0263}"/>
    <cellStyle name="SAPBEXaggData 2" xfId="3898" xr:uid="{00000000-0005-0000-0000-000070120000}"/>
    <cellStyle name="SAPBEXaggData 2 2" xfId="4366" xr:uid="{00000000-0005-0000-0000-000071120000}"/>
    <cellStyle name="SAPBEXaggData 2 2 2" xfId="8624" xr:uid="{90BB987A-0465-4BB3-A0D5-5C9A068CF33E}"/>
    <cellStyle name="SAPBEXaggData 2 2 2 2" xfId="6333" xr:uid="{649B012A-F090-499D-A1F7-A8BCEED57E11}"/>
    <cellStyle name="SAPBEXaggData 2 2 2 3" xfId="10131" xr:uid="{9883E5F7-BDD8-40E8-B1CE-B8ECCA47C8B7}"/>
    <cellStyle name="SAPBEXaggData 2 2 3" xfId="7951" xr:uid="{113B9077-C5F2-422B-BE19-DEBD8AECA297}"/>
    <cellStyle name="SAPBEXaggData 2 2 4" xfId="7527" xr:uid="{C682E0C3-2A2A-40C7-BF4E-904C8C162AB0}"/>
    <cellStyle name="SAPBEXaggData 2 2 5" xfId="8412" xr:uid="{1377B7E4-05C4-4223-9ACE-10A2B73F8ACF}"/>
    <cellStyle name="SAPBEXaggData 2 3" xfId="4535" xr:uid="{00000000-0005-0000-0000-000072120000}"/>
    <cellStyle name="SAPBEXaggData 2 3 2" xfId="5737" xr:uid="{36CF53E5-A4A2-45A6-86CE-B9BE39366355}"/>
    <cellStyle name="SAPBEXaggData 2 3 3" xfId="9707" xr:uid="{72EE9290-2D25-4ABD-8DEC-98F9E098EB05}"/>
    <cellStyle name="SAPBEXaggData 2 4" xfId="4995" xr:uid="{00000000-0005-0000-0000-000073120000}"/>
    <cellStyle name="SAPBEXaggData 2 5" xfId="9116" xr:uid="{9A9A49E3-359C-441E-B79F-A03525ABA066}"/>
    <cellStyle name="SAPBEXaggData 2 6" xfId="6910" xr:uid="{B5D99A08-86C3-420A-B8D9-64476DA5B625}"/>
    <cellStyle name="SAPBEXaggData 2 7" xfId="9397" xr:uid="{CC7B9F24-1033-461D-9A79-EE425568F29F}"/>
    <cellStyle name="SAPBEXaggData 2 8" xfId="6099" xr:uid="{AE49D4B4-57D7-4DC7-9EC5-BD4C42D4BE46}"/>
    <cellStyle name="SAPBEXaggData 2 9" xfId="6916" xr:uid="{47882367-7CCC-4C62-BDD8-194B2BF3D206}"/>
    <cellStyle name="SAPBEXaggData 3" xfId="4365" xr:uid="{00000000-0005-0000-0000-000074120000}"/>
    <cellStyle name="SAPBEXaggData 3 2" xfId="8623" xr:uid="{C30E5F06-922C-4C10-B408-1C53B6A9534C}"/>
    <cellStyle name="SAPBEXaggData 3 2 2" xfId="7722" xr:uid="{E4D50CBA-18E5-4FEF-A0ED-7BEAF1F93E29}"/>
    <cellStyle name="SAPBEXaggData 3 2 3" xfId="10130" xr:uid="{2E190150-272C-4286-9F58-2C1D442D6BA1}"/>
    <cellStyle name="SAPBEXaggData 3 3" xfId="7950" xr:uid="{3B4AF313-AC69-4E49-B2D6-2B4B69B3EE35}"/>
    <cellStyle name="SAPBEXaggData 3 4" xfId="6150" xr:uid="{C484736E-53B4-45B0-AD58-C811654303A1}"/>
    <cellStyle name="SAPBEXaggData 3 5" xfId="6761" xr:uid="{410AA346-FC9E-4500-A654-A3BE1EDF4A13}"/>
    <cellStyle name="SAPBEXaggData 4" xfId="4136" xr:uid="{00000000-0005-0000-0000-000075120000}"/>
    <cellStyle name="SAPBEXaggData 4 2" xfId="6245" xr:uid="{6947ECB3-4693-4B82-A8DF-7C6019133871}"/>
    <cellStyle name="SAPBEXaggData 4 3" xfId="9607" xr:uid="{129BF321-29F9-4ADC-9164-1E3118A2867D}"/>
    <cellStyle name="SAPBEXaggData 5" xfId="4994" xr:uid="{00000000-0005-0000-0000-000076120000}"/>
    <cellStyle name="SAPBEXaggData 6" xfId="5363" xr:uid="{092DEAA8-281C-4556-8F59-97A95991600A}"/>
    <cellStyle name="SAPBEXaggData 7" xfId="8940" xr:uid="{A8420121-2D24-4FAF-91EF-761B6C641259}"/>
    <cellStyle name="SAPBEXaggData 8" xfId="9057" xr:uid="{308119FF-05A8-4CA2-AFFD-6E534E587110}"/>
    <cellStyle name="SAPBEXaggData 9" xfId="9332" xr:uid="{D1AE482D-8E16-4467-AA19-6167E54E9A22}"/>
    <cellStyle name="SAPBEXaggDataEmph" xfId="3899" xr:uid="{00000000-0005-0000-0000-000077120000}"/>
    <cellStyle name="SAPBEXaggDataEmph 10" xfId="6985" xr:uid="{B93E4F17-F814-4237-913C-A35BCFA59976}"/>
    <cellStyle name="SAPBEXaggDataEmph 11" xfId="9720" xr:uid="{A7E57DD9-C3F3-4703-B382-9B09A613B65F}"/>
    <cellStyle name="SAPBEXaggDataEmph 2" xfId="3900" xr:uid="{00000000-0005-0000-0000-000078120000}"/>
    <cellStyle name="SAPBEXaggDataEmph 2 2" xfId="4368" xr:uid="{00000000-0005-0000-0000-000079120000}"/>
    <cellStyle name="SAPBEXaggDataEmph 2 2 2" xfId="8626" xr:uid="{60352856-2A69-48DD-9193-EE5B5AE68701}"/>
    <cellStyle name="SAPBEXaggDataEmph 2 2 2 2" xfId="7723" xr:uid="{B577F9C8-C282-4CCE-9184-C2F38C497712}"/>
    <cellStyle name="SAPBEXaggDataEmph 2 2 2 3" xfId="10133" xr:uid="{0EA3EA70-49A5-4E6A-B9EC-707B77EB323B}"/>
    <cellStyle name="SAPBEXaggDataEmph 2 2 3" xfId="7953" xr:uid="{24B6F525-DEAF-4679-9B9C-F0972960A7AE}"/>
    <cellStyle name="SAPBEXaggDataEmph 2 2 4" xfId="6507" xr:uid="{686A1F35-0CA0-485A-AA45-2C56FFF79D0E}"/>
    <cellStyle name="SAPBEXaggDataEmph 2 2 5" xfId="9409" xr:uid="{F6EF6DBA-C71D-490A-9F2A-B1FEFFE050D8}"/>
    <cellStyle name="SAPBEXaggDataEmph 2 3" xfId="4534" xr:uid="{00000000-0005-0000-0000-00007A120000}"/>
    <cellStyle name="SAPBEXaggDataEmph 2 3 2" xfId="6562" xr:uid="{B17DA380-91EB-4F45-90F3-2B35DD58BB47}"/>
    <cellStyle name="SAPBEXaggDataEmph 2 3 3" xfId="9582" xr:uid="{A566141A-3BBD-414D-AC13-58D140BF5A6A}"/>
    <cellStyle name="SAPBEXaggDataEmph 2 4" xfId="4997" xr:uid="{00000000-0005-0000-0000-00007B120000}"/>
    <cellStyle name="SAPBEXaggDataEmph 2 5" xfId="9033" xr:uid="{FEFD486E-8732-4052-9DCB-F23975B221B0}"/>
    <cellStyle name="SAPBEXaggDataEmph 2 6" xfId="7583" xr:uid="{04411741-5269-44E6-9FC3-CD431C375C0D}"/>
    <cellStyle name="SAPBEXaggDataEmph 2 7" xfId="9461" xr:uid="{807B0484-882A-41DA-B4B5-142CD6A3ACF2}"/>
    <cellStyle name="SAPBEXaggDataEmph 2 8" xfId="9698" xr:uid="{1D632B36-E105-4280-8DDB-306C65CFFFBA}"/>
    <cellStyle name="SAPBEXaggDataEmph 2 9" xfId="9875" xr:uid="{927599B2-FE15-4634-A4D9-074634EEDA18}"/>
    <cellStyle name="SAPBEXaggDataEmph 3" xfId="4367" xr:uid="{00000000-0005-0000-0000-00007C120000}"/>
    <cellStyle name="SAPBEXaggDataEmph 3 2" xfId="8625" xr:uid="{15829CD3-58C2-4491-81B9-BCAF14A728C3}"/>
    <cellStyle name="SAPBEXaggDataEmph 3 2 2" xfId="8215" xr:uid="{FA4C392C-C122-448C-A0D2-A189F02EFD1D}"/>
    <cellStyle name="SAPBEXaggDataEmph 3 2 3" xfId="10132" xr:uid="{22A65BA3-6952-4891-96A1-5D9ED3FF08B2}"/>
    <cellStyle name="SAPBEXaggDataEmph 3 3" xfId="7952" xr:uid="{1C6F4A30-27E3-4003-9B12-39C455D2BE1C}"/>
    <cellStyle name="SAPBEXaggDataEmph 3 4" xfId="7109" xr:uid="{60B3AD78-6E7C-45D6-81C3-F8D00782B41D}"/>
    <cellStyle name="SAPBEXaggDataEmph 3 5" xfId="9537" xr:uid="{45ECE81B-4BCE-4B47-B539-7D29C06B4EDB}"/>
    <cellStyle name="SAPBEXaggDataEmph 4" xfId="4135" xr:uid="{00000000-0005-0000-0000-00007D120000}"/>
    <cellStyle name="SAPBEXaggDataEmph 4 2" xfId="7203" xr:uid="{303FA4D1-9DCC-4F03-8EFE-611F2F4BE3CC}"/>
    <cellStyle name="SAPBEXaggDataEmph 4 3" xfId="6724" xr:uid="{2B89F6FE-9673-466D-A404-F9A9B4CAD9F6}"/>
    <cellStyle name="SAPBEXaggDataEmph 5" xfId="4996" xr:uid="{00000000-0005-0000-0000-00007E120000}"/>
    <cellStyle name="SAPBEXaggDataEmph 6" xfId="5364" xr:uid="{354555E1-EC4A-4C5A-AD53-134BB4BF6E11}"/>
    <cellStyle name="SAPBEXaggDataEmph 7" xfId="5828" xr:uid="{AC313C52-B38C-4516-A064-D01BF64F0F1B}"/>
    <cellStyle name="SAPBEXaggDataEmph 8" xfId="9155" xr:uid="{B030DF19-120E-4BC5-B45A-6D8B5A79214B}"/>
    <cellStyle name="SAPBEXaggDataEmph 9" xfId="9528" xr:uid="{E073BDAE-7814-438C-B293-70612738025A}"/>
    <cellStyle name="SAPBEXaggItem" xfId="3901" xr:uid="{00000000-0005-0000-0000-00007F120000}"/>
    <cellStyle name="SAPBEXaggItem 10" xfId="9296" xr:uid="{9FD28F1D-951B-482D-87EB-A0CB931CC516}"/>
    <cellStyle name="SAPBEXaggItem 11" xfId="9337" xr:uid="{986785BA-2E8B-4AB0-A761-6B24C69C76DF}"/>
    <cellStyle name="SAPBEXaggItem 2" xfId="3902" xr:uid="{00000000-0005-0000-0000-000080120000}"/>
    <cellStyle name="SAPBEXaggItem 2 2" xfId="4370" xr:uid="{00000000-0005-0000-0000-000081120000}"/>
    <cellStyle name="SAPBEXaggItem 2 2 2" xfId="8628" xr:uid="{216DD680-8CE4-4C26-9CF9-59CBBA9C5A46}"/>
    <cellStyle name="SAPBEXaggItem 2 2 2 2" xfId="6747" xr:uid="{ACC875B0-EE35-46CE-B7EA-8F1EE32508C8}"/>
    <cellStyle name="SAPBEXaggItem 2 2 2 3" xfId="10135" xr:uid="{DCC98B35-1908-4382-BB44-153A53979659}"/>
    <cellStyle name="SAPBEXaggItem 2 2 3" xfId="7955" xr:uid="{ECC91041-8829-4AE5-956F-C329BCAA576A}"/>
    <cellStyle name="SAPBEXaggItem 2 2 4" xfId="7528" xr:uid="{917F7A11-CB9F-41B4-B3B6-E6370786651D}"/>
    <cellStyle name="SAPBEXaggItem 2 2 5" xfId="9428" xr:uid="{79C839A2-991A-4808-8F66-CAA7687E9333}"/>
    <cellStyle name="SAPBEXaggItem 2 3" xfId="4533" xr:uid="{00000000-0005-0000-0000-000082120000}"/>
    <cellStyle name="SAPBEXaggItem 2 3 2" xfId="7623" xr:uid="{926F5CB0-93F5-478D-AD7E-D340F183BA70}"/>
    <cellStyle name="SAPBEXaggItem 2 3 3" xfId="8941" xr:uid="{D0DEEC6B-F4BB-4118-8E64-3858BC2ED657}"/>
    <cellStyle name="SAPBEXaggItem 2 4" xfId="4999" xr:uid="{00000000-0005-0000-0000-000083120000}"/>
    <cellStyle name="SAPBEXaggItem 2 5" xfId="6688" xr:uid="{37BE855F-BAD0-4ED7-AD34-6408613B7DC9}"/>
    <cellStyle name="SAPBEXaggItem 2 6" xfId="7483" xr:uid="{4760C8E5-11AF-4150-9682-1E231EECF328}"/>
    <cellStyle name="SAPBEXaggItem 2 7" xfId="9331" xr:uid="{27DCCF7C-0525-4CBF-B372-CE5795509669}"/>
    <cellStyle name="SAPBEXaggItem 2 8" xfId="9774" xr:uid="{D6C195AE-E617-4ADD-9B9F-5BA6FAFD4515}"/>
    <cellStyle name="SAPBEXaggItem 2 9" xfId="9306" xr:uid="{FE84BFD4-F27B-40C2-BEC0-0A3E1A4B8BC2}"/>
    <cellStyle name="SAPBEXaggItem 3" xfId="4369" xr:uid="{00000000-0005-0000-0000-000084120000}"/>
    <cellStyle name="SAPBEXaggItem 3 2" xfId="8627" xr:uid="{36EF9442-AF7E-4F37-8D69-C7D9A6E6E905}"/>
    <cellStyle name="SAPBEXaggItem 3 2 2" xfId="7271" xr:uid="{EFA29AC5-D236-4ABC-9012-921098B28EF5}"/>
    <cellStyle name="SAPBEXaggItem 3 2 3" xfId="10134" xr:uid="{B5E7A27F-426A-4C4D-88ED-480E4B1C34DF}"/>
    <cellStyle name="SAPBEXaggItem 3 3" xfId="7954" xr:uid="{BFE18943-C532-45F7-9408-C96271203EAC}"/>
    <cellStyle name="SAPBEXaggItem 3 4" xfId="6151" xr:uid="{42C85C6A-D60B-4C71-AB14-3304B2737DC0}"/>
    <cellStyle name="SAPBEXaggItem 3 5" xfId="9584" xr:uid="{64EDC995-2883-443F-8602-11B3037B32B5}"/>
    <cellStyle name="SAPBEXaggItem 4" xfId="4134" xr:uid="{00000000-0005-0000-0000-000085120000}"/>
    <cellStyle name="SAPBEXaggItem 4 2" xfId="6246" xr:uid="{D052020A-1863-4A72-A6EF-008201EC0A92}"/>
    <cellStyle name="SAPBEXaggItem 4 3" xfId="9611" xr:uid="{880D5138-2428-4D12-9A08-83C57F2FF013}"/>
    <cellStyle name="SAPBEXaggItem 5" xfId="4998" xr:uid="{00000000-0005-0000-0000-000086120000}"/>
    <cellStyle name="SAPBEXaggItem 6" xfId="5365" xr:uid="{7E46837C-9C47-4199-88B8-33670354248F}"/>
    <cellStyle name="SAPBEXaggItem 7" xfId="9218" xr:uid="{626716C0-F2C8-41C7-834E-98CECEAA8BDF}"/>
    <cellStyle name="SAPBEXaggItem 8" xfId="8299" xr:uid="{68994F90-A15E-41E3-9279-BB32E5BD0548}"/>
    <cellStyle name="SAPBEXaggItem 9" xfId="9604" xr:uid="{CA7D6618-E9A4-48EF-BAF1-CE218639E98E}"/>
    <cellStyle name="SAPBEXaggItemX" xfId="3903" xr:uid="{00000000-0005-0000-0000-000087120000}"/>
    <cellStyle name="SAPBEXaggItemX 10" xfId="7033" xr:uid="{03309AB9-0E45-47D3-800A-43ED0B4779EB}"/>
    <cellStyle name="SAPBEXaggItemX 2" xfId="4371" xr:uid="{00000000-0005-0000-0000-000088120000}"/>
    <cellStyle name="SAPBEXaggItemX 2 2" xfId="8629" xr:uid="{6BB0E815-A8B7-4E21-A359-C24ACC275805}"/>
    <cellStyle name="SAPBEXaggItemX 2 2 2" xfId="7724" xr:uid="{8C70B0EC-0288-4850-9590-4D185351E06E}"/>
    <cellStyle name="SAPBEXaggItemX 2 2 3" xfId="10136" xr:uid="{D36D8C9C-B946-4DA5-9BE7-41FA57638FCC}"/>
    <cellStyle name="SAPBEXaggItemX 2 3" xfId="7956" xr:uid="{995CED75-9BBA-4CC3-9EFD-352D2601B006}"/>
    <cellStyle name="SAPBEXaggItemX 2 4" xfId="7110" xr:uid="{657C082B-6184-448B-99C1-38805E206124}"/>
    <cellStyle name="SAPBEXaggItemX 2 5" xfId="6821" xr:uid="{A42361BD-2881-4E70-8593-B6A9FFFD4194}"/>
    <cellStyle name="SAPBEXaggItemX 3" xfId="4133" xr:uid="{00000000-0005-0000-0000-000089120000}"/>
    <cellStyle name="SAPBEXaggItemX 3 2" xfId="7204" xr:uid="{8AF54224-FF2F-49C8-BA00-162B612B0920}"/>
    <cellStyle name="SAPBEXaggItemX 3 3" xfId="6696" xr:uid="{E6EEC502-0313-4704-AD7F-A02A2DCFE5E5}"/>
    <cellStyle name="SAPBEXaggItemX 4" xfId="5000" xr:uid="{00000000-0005-0000-0000-00008A120000}"/>
    <cellStyle name="SAPBEXaggItemX 5" xfId="5366" xr:uid="{DBB62D52-D7F4-4126-B117-C04DBCF8ECC3}"/>
    <cellStyle name="SAPBEXaggItemX 6" xfId="6964" xr:uid="{2666DA89-DE80-46C4-A5FE-4567CDD059CA}"/>
    <cellStyle name="SAPBEXaggItemX 7" xfId="7332" xr:uid="{C8FD9701-B62A-480C-A04F-EAEEB1C733E0}"/>
    <cellStyle name="SAPBEXaggItemX 8" xfId="9396" xr:uid="{F19E673E-CFDA-4572-B816-FF754EBA2C19}"/>
    <cellStyle name="SAPBEXaggItemX 9" xfId="9792" xr:uid="{8DACE73B-46BD-4367-B864-A01B8A671942}"/>
    <cellStyle name="SAPBEXchaText" xfId="3904" xr:uid="{00000000-0005-0000-0000-00008B120000}"/>
    <cellStyle name="SAPBEXchaText 2" xfId="3905" xr:uid="{00000000-0005-0000-0000-00008C120000}"/>
    <cellStyle name="SAPBEXchaText 2 2" xfId="5368" xr:uid="{2F830949-EBA9-4AB0-8C3C-4A403BA310E4}"/>
    <cellStyle name="SAPBEXchaText 3" xfId="5367" xr:uid="{FE5ACBF2-50F0-4843-B084-CBBB84A77C8E}"/>
    <cellStyle name="SAPBEXexcBad7" xfId="3906" xr:uid="{00000000-0005-0000-0000-00008D120000}"/>
    <cellStyle name="SAPBEXexcBad7 10" xfId="6625" xr:uid="{15FEB63C-A886-46A3-A2AB-4B1CEE9DBD12}"/>
    <cellStyle name="SAPBEXexcBad7 11" xfId="9726" xr:uid="{80839368-18BA-434B-9122-579062AAF1AC}"/>
    <cellStyle name="SAPBEXexcBad7 2" xfId="3907" xr:uid="{00000000-0005-0000-0000-00008E120000}"/>
    <cellStyle name="SAPBEXexcBad7 2 2" xfId="4373" xr:uid="{00000000-0005-0000-0000-00008F120000}"/>
    <cellStyle name="SAPBEXexcBad7 2 2 2" xfId="8631" xr:uid="{F26DA5C0-24F6-475E-94DE-714E8A5B32E5}"/>
    <cellStyle name="SAPBEXexcBad7 2 2 2 2" xfId="8413" xr:uid="{0F58E2C4-6BC6-4C63-B822-75CA35442EDB}"/>
    <cellStyle name="SAPBEXexcBad7 2 2 2 3" xfId="10138" xr:uid="{59746CDD-BCFE-4C3D-9D5C-083A8DE0B616}"/>
    <cellStyle name="SAPBEXexcBad7 2 2 3" xfId="7958" xr:uid="{A54E3B58-D993-4877-B645-F17078C51DEB}"/>
    <cellStyle name="SAPBEXexcBad7 2 2 4" xfId="6152" xr:uid="{3915531D-6941-43C8-86AE-3DDD09AB2C00}"/>
    <cellStyle name="SAPBEXexcBad7 2 2 5" xfId="9669" xr:uid="{7537037F-FC3F-44A7-8748-1B8B4C6EA7C3}"/>
    <cellStyle name="SAPBEXexcBad7 2 3" xfId="4132" xr:uid="{00000000-0005-0000-0000-000090120000}"/>
    <cellStyle name="SAPBEXexcBad7 2 3 2" xfId="6247" xr:uid="{D90A016A-938F-4CE4-BF3A-878DDBCBB20F}"/>
    <cellStyle name="SAPBEXexcBad7 2 3 3" xfId="6290" xr:uid="{9BE039A9-80B9-4FE5-A66F-6D571ABB50CE}"/>
    <cellStyle name="SAPBEXexcBad7 2 4" xfId="5002" xr:uid="{00000000-0005-0000-0000-000091120000}"/>
    <cellStyle name="SAPBEXexcBad7 2 5" xfId="6801" xr:uid="{B3AC3412-10B6-40B7-B585-A058E291CE25}"/>
    <cellStyle name="SAPBEXexcBad7 2 6" xfId="5959" xr:uid="{F9DF8D65-1627-4CD0-90A3-06ACC282EBFB}"/>
    <cellStyle name="SAPBEXexcBad7 2 7" xfId="9330" xr:uid="{4568B882-3BCA-4367-9832-008D13C4F29C}"/>
    <cellStyle name="SAPBEXexcBad7 2 8" xfId="9353" xr:uid="{5DDA2B8D-C01C-41AA-B93B-EC1CA54462D1}"/>
    <cellStyle name="SAPBEXexcBad7 2 9" xfId="7059" xr:uid="{A431CCB1-B9BA-409E-B5F4-4E4CC9C04877}"/>
    <cellStyle name="SAPBEXexcBad7 3" xfId="4372" xr:uid="{00000000-0005-0000-0000-000092120000}"/>
    <cellStyle name="SAPBEXexcBad7 3 2" xfId="8630" xr:uid="{E5C6883C-0263-47FA-8070-C655DEE90B37}"/>
    <cellStyle name="SAPBEXexcBad7 3 2 2" xfId="6748" xr:uid="{38A62790-C345-4EFF-A5A7-51D7FE624722}"/>
    <cellStyle name="SAPBEXexcBad7 3 2 3" xfId="10137" xr:uid="{AB6397C1-94AC-43E0-9FAA-0D869226CF4E}"/>
    <cellStyle name="SAPBEXexcBad7 3 3" xfId="7957" xr:uid="{62DC42C9-DC8F-4E92-B4C5-08DB93DDE95D}"/>
    <cellStyle name="SAPBEXexcBad7 3 4" xfId="6508" xr:uid="{099125A2-942E-4384-BDCE-9C6DC30911B8}"/>
    <cellStyle name="SAPBEXexcBad7 3 5" xfId="7066" xr:uid="{7C5DCF53-A544-49D0-BEFB-0F82221F6D66}"/>
    <cellStyle name="SAPBEXexcBad7 4" xfId="4532" xr:uid="{00000000-0005-0000-0000-000093120000}"/>
    <cellStyle name="SAPBEXexcBad7 4 2" xfId="7624" xr:uid="{D2998CF2-E63D-4277-B369-54BB5ECF7AB8}"/>
    <cellStyle name="SAPBEXexcBad7 4 3" xfId="9542" xr:uid="{A075B7A6-F7E2-4D68-84D4-3B24348002AB}"/>
    <cellStyle name="SAPBEXexcBad7 5" xfId="5001" xr:uid="{00000000-0005-0000-0000-000094120000}"/>
    <cellStyle name="SAPBEXexcBad7 6" xfId="5369" xr:uid="{A6451E2D-B034-4CD9-B5B6-BF5F1DE75C82}"/>
    <cellStyle name="SAPBEXexcBad7 7" xfId="9115" xr:uid="{88DE7894-60B8-4582-B635-16B7D62766B2}"/>
    <cellStyle name="SAPBEXexcBad7 8" xfId="6108" xr:uid="{47DF418E-39F6-4E8B-A8DE-333169AE8A5E}"/>
    <cellStyle name="SAPBEXexcBad7 9" xfId="9603" xr:uid="{EC1B62E5-99FF-4D7B-9FB2-0323F4F3D119}"/>
    <cellStyle name="SAPBEXexcBad8" xfId="3908" xr:uid="{00000000-0005-0000-0000-000095120000}"/>
    <cellStyle name="SAPBEXexcBad8 10" xfId="5819" xr:uid="{F33AA245-F365-4663-99A6-B34DA42ABEBB}"/>
    <cellStyle name="SAPBEXexcBad8 11" xfId="9560" xr:uid="{468EA016-2472-4ABC-B1BC-367979F6E9F3}"/>
    <cellStyle name="SAPBEXexcBad8 2" xfId="3909" xr:uid="{00000000-0005-0000-0000-000096120000}"/>
    <cellStyle name="SAPBEXexcBad8 2 2" xfId="4375" xr:uid="{00000000-0005-0000-0000-000097120000}"/>
    <cellStyle name="SAPBEXexcBad8 2 2 2" xfId="8633" xr:uid="{63C6847D-A047-4B22-A690-377DB4521643}"/>
    <cellStyle name="SAPBEXexcBad8 2 2 2 2" xfId="6605" xr:uid="{A184147A-5933-401F-9042-CCAA097EABD0}"/>
    <cellStyle name="SAPBEXexcBad8 2 2 2 3" xfId="10140" xr:uid="{08B9F631-45F8-4270-A4EE-49127F50ECC5}"/>
    <cellStyle name="SAPBEXexcBad8 2 2 3" xfId="7960" xr:uid="{EB18AD5C-AFA9-4078-A3AC-1BC76A4DF3AD}"/>
    <cellStyle name="SAPBEXexcBad8 2 2 4" xfId="7111" xr:uid="{E6F54846-6C8B-4983-89CC-4497931237E3}"/>
    <cellStyle name="SAPBEXexcBad8 2 2 5" xfId="9615" xr:uid="{CE2A2376-95E4-4755-80B0-B349A6D10B78}"/>
    <cellStyle name="SAPBEXexcBad8 2 3" xfId="4131" xr:uid="{00000000-0005-0000-0000-000098120000}"/>
    <cellStyle name="SAPBEXexcBad8 2 3 2" xfId="7205" xr:uid="{438CCF76-5A05-4081-A924-F66CCA04773F}"/>
    <cellStyle name="SAPBEXexcBad8 2 3 3" xfId="8348" xr:uid="{5F9C348E-61C3-4579-AB74-2A048DC6A585}"/>
    <cellStyle name="SAPBEXexcBad8 2 4" xfId="5004" xr:uid="{00000000-0005-0000-0000-000099120000}"/>
    <cellStyle name="SAPBEXexcBad8 2 5" xfId="9217" xr:uid="{A9558884-A89D-4EBF-B339-714A148FB4C3}"/>
    <cellStyle name="SAPBEXexcBad8 2 6" xfId="8618" xr:uid="{83C9A769-00F5-43FD-B749-B197F17A693F}"/>
    <cellStyle name="SAPBEXexcBad8 2 7" xfId="9527" xr:uid="{60ECE4E9-A568-4310-B5D5-A76E2E69B0B2}"/>
    <cellStyle name="SAPBEXexcBad8 2 8" xfId="6988" xr:uid="{74CC0C52-E063-4AE0-8A53-AA036719ECE2}"/>
    <cellStyle name="SAPBEXexcBad8 2 9" xfId="7266" xr:uid="{8985A4CD-608A-41D1-BEEF-44EA4947FAB7}"/>
    <cellStyle name="SAPBEXexcBad8 3" xfId="4374" xr:uid="{00000000-0005-0000-0000-00009A120000}"/>
    <cellStyle name="SAPBEXexcBad8 3 2" xfId="8632" xr:uid="{256AD2D5-51BA-4295-A61E-BA1C0622FDAF}"/>
    <cellStyle name="SAPBEXexcBad8 3 2 2" xfId="6310" xr:uid="{C4F2B2D6-6B91-41F6-A6E3-46771A9BE7C7}"/>
    <cellStyle name="SAPBEXexcBad8 3 2 3" xfId="10139" xr:uid="{BCFA0AC7-DD70-405B-8012-26DCB4B37619}"/>
    <cellStyle name="SAPBEXexcBad8 3 3" xfId="7959" xr:uid="{E3F84FDB-1760-4987-9491-AD61469D68D0}"/>
    <cellStyle name="SAPBEXexcBad8 3 4" xfId="7529" xr:uid="{FD7970A8-B6C6-4E54-A906-A8356CEE654D}"/>
    <cellStyle name="SAPBEXexcBad8 3 5" xfId="6675" xr:uid="{4F165284-1E92-41FE-9F4B-0442F56A17AA}"/>
    <cellStyle name="SAPBEXexcBad8 4" xfId="4531" xr:uid="{00000000-0005-0000-0000-00009B120000}"/>
    <cellStyle name="SAPBEXexcBad8 4 2" xfId="5738" xr:uid="{F17B5D3D-B82A-4463-A071-A420D433E4C2}"/>
    <cellStyle name="SAPBEXexcBad8 4 3" xfId="5891" xr:uid="{56446F85-5181-4F95-A152-2DE21C421100}"/>
    <cellStyle name="SAPBEXexcBad8 5" xfId="5003" xr:uid="{00000000-0005-0000-0000-00009C120000}"/>
    <cellStyle name="SAPBEXexcBad8 6" xfId="5370" xr:uid="{2A1525DD-0B7C-4035-93BE-3DE35289E7D4}"/>
    <cellStyle name="SAPBEXexcBad8 7" xfId="9032" xr:uid="{4123021A-20DE-460D-805B-A9419A36FD62}"/>
    <cellStyle name="SAPBEXexcBad8 8" xfId="6544" xr:uid="{A469BC31-B82C-48C3-B11E-37FEBADC0C1A}"/>
    <cellStyle name="SAPBEXexcBad8 9" xfId="9395" xr:uid="{2B30A3CF-7EA2-44B2-B01F-CC9E08D57DDA}"/>
    <cellStyle name="SAPBEXexcBad9" xfId="3910" xr:uid="{00000000-0005-0000-0000-00009D120000}"/>
    <cellStyle name="SAPBEXexcBad9 10" xfId="7329" xr:uid="{518088FC-CB30-4142-8DBF-023A3DF991EE}"/>
    <cellStyle name="SAPBEXexcBad9 11" xfId="9874" xr:uid="{F8C31B4B-B170-445D-B371-414724495026}"/>
    <cellStyle name="SAPBEXexcBad9 2" xfId="3911" xr:uid="{00000000-0005-0000-0000-00009E120000}"/>
    <cellStyle name="SAPBEXexcBad9 2 2" xfId="4377" xr:uid="{00000000-0005-0000-0000-00009F120000}"/>
    <cellStyle name="SAPBEXexcBad9 2 2 2" xfId="8635" xr:uid="{6137A208-9F19-4EDC-B509-662DF49796C0}"/>
    <cellStyle name="SAPBEXexcBad9 2 2 2 2" xfId="7725" xr:uid="{EAB5E395-1F12-4E0E-84D4-E8CADFC0C7AE}"/>
    <cellStyle name="SAPBEXexcBad9 2 2 2 3" xfId="10142" xr:uid="{DF4F193D-D16C-48DC-A919-B89DB7F2585E}"/>
    <cellStyle name="SAPBEXexcBad9 2 2 3" xfId="7962" xr:uid="{F85C3ED4-018D-404E-8F4C-DBEBA67DA94C}"/>
    <cellStyle name="SAPBEXexcBad9 2 2 4" xfId="6153" xr:uid="{A36661EC-5039-4267-92F5-294FB57B4B03}"/>
    <cellStyle name="SAPBEXexcBad9 2 2 5" xfId="9013" xr:uid="{3585C01C-A31B-4646-B2E8-0F8A6D69E3AB}"/>
    <cellStyle name="SAPBEXexcBad9 2 3" xfId="4130" xr:uid="{00000000-0005-0000-0000-0000A0120000}"/>
    <cellStyle name="SAPBEXexcBad9 2 3 2" xfId="6248" xr:uid="{D3A0839C-D008-404B-9DF0-62E2BD56E48A}"/>
    <cellStyle name="SAPBEXexcBad9 2 3 3" xfId="6759" xr:uid="{EF6B4098-9C4A-436E-B817-8FCE1DE97940}"/>
    <cellStyle name="SAPBEXexcBad9 2 4" xfId="5006" xr:uid="{00000000-0005-0000-0000-0000A1120000}"/>
    <cellStyle name="SAPBEXexcBad9 2 5" xfId="6013" xr:uid="{F3A0803F-2068-4A01-81A0-DAFB47E3C12C}"/>
    <cellStyle name="SAPBEXexcBad9 2 6" xfId="7640" xr:uid="{000E7E52-C20C-42E2-B5A1-EA8A035591C2}"/>
    <cellStyle name="SAPBEXexcBad9 2 7" xfId="9602" xr:uid="{4DC66B27-566B-4A4A-9ED5-CE4078F3B3A5}"/>
    <cellStyle name="SAPBEXexcBad9 2 8" xfId="6750" xr:uid="{8CB9AD75-EF8D-448A-BB93-5EF5CD48211F}"/>
    <cellStyle name="SAPBEXexcBad9 2 9" xfId="7370" xr:uid="{5FDE8D2C-91BE-4C9C-96FB-DDDAF6C057B9}"/>
    <cellStyle name="SAPBEXexcBad9 3" xfId="4376" xr:uid="{00000000-0005-0000-0000-0000A2120000}"/>
    <cellStyle name="SAPBEXexcBad9 3 2" xfId="8634" xr:uid="{13829D22-6D08-402F-9F4A-7FEDFF52CD4E}"/>
    <cellStyle name="SAPBEXexcBad9 3 2 2" xfId="6749" xr:uid="{020FDE9F-6FAB-4855-8181-569CF141F023}"/>
    <cellStyle name="SAPBEXexcBad9 3 2 3" xfId="10141" xr:uid="{EDDDC5F0-5B72-4E05-A99B-9A977421C37A}"/>
    <cellStyle name="SAPBEXexcBad9 3 3" xfId="7961" xr:uid="{A15D4860-D22D-493C-A9E4-C425A5B51B68}"/>
    <cellStyle name="SAPBEXexcBad9 3 4" xfId="6509" xr:uid="{4937AD19-AE94-4409-98A3-6D1EB0611EBB}"/>
    <cellStyle name="SAPBEXexcBad9 3 5" xfId="6624" xr:uid="{CB714F51-8AB8-4A1E-B0F4-28D89C3FD777}"/>
    <cellStyle name="SAPBEXexcBad9 4" xfId="4530" xr:uid="{00000000-0005-0000-0000-0000A3120000}"/>
    <cellStyle name="SAPBEXexcBad9 4 2" xfId="5739" xr:uid="{9D8015AC-8A94-4C16-BBEA-74341F09A0C1}"/>
    <cellStyle name="SAPBEXexcBad9 4 3" xfId="9793" xr:uid="{4DE1D5DA-1B37-4040-A478-2F6FF81195B9}"/>
    <cellStyle name="SAPBEXexcBad9 5" xfId="5005" xr:uid="{00000000-0005-0000-0000-0000A4120000}"/>
    <cellStyle name="SAPBEXexcBad9 6" xfId="5371" xr:uid="{57C0F187-C7B2-4EED-B185-30D9C5409618}"/>
    <cellStyle name="SAPBEXexcBad9 7" xfId="6689" xr:uid="{F83D7893-3744-45EB-B19A-308D358A34A4}"/>
    <cellStyle name="SAPBEXexcBad9 8" xfId="5681" xr:uid="{092A1AC4-1CF6-4100-BD82-F44689DD20AE}"/>
    <cellStyle name="SAPBEXexcBad9 9" xfId="9460" xr:uid="{1FE6DB50-9CB8-49E4-A318-DC6C727F6C58}"/>
    <cellStyle name="SAPBEXexcCritical4" xfId="3912" xr:uid="{00000000-0005-0000-0000-0000A5120000}"/>
    <cellStyle name="SAPBEXexcCritical4 10" xfId="7346" xr:uid="{05348335-00E9-4619-9DB9-94C039E5D3AC}"/>
    <cellStyle name="SAPBEXexcCritical4 11" xfId="6626" xr:uid="{F89C1745-EC85-4D12-9863-89C1ED6520D3}"/>
    <cellStyle name="SAPBEXexcCritical4 2" xfId="3913" xr:uid="{00000000-0005-0000-0000-0000A6120000}"/>
    <cellStyle name="SAPBEXexcCritical4 2 2" xfId="4379" xr:uid="{00000000-0005-0000-0000-0000A7120000}"/>
    <cellStyle name="SAPBEXexcCritical4 2 2 2" xfId="8637" xr:uid="{342ADE87-FC27-4C13-B7D7-5D69598F60D1}"/>
    <cellStyle name="SAPBEXexcCritical4 2 2 2 2" xfId="6606" xr:uid="{367E7103-0EF0-454E-B87D-4E7E730FCA52}"/>
    <cellStyle name="SAPBEXexcCritical4 2 2 2 3" xfId="10144" xr:uid="{3505EFA0-E20A-47A3-8BE4-4432A9526D85}"/>
    <cellStyle name="SAPBEXexcCritical4 2 2 3" xfId="7964" xr:uid="{B1B1F0C5-8A05-4A28-BEC5-68B127ACB626}"/>
    <cellStyle name="SAPBEXexcCritical4 2 2 4" xfId="7112" xr:uid="{9F3B4EC1-CE27-41F3-986B-396B142C53A0}"/>
    <cellStyle name="SAPBEXexcCritical4 2 2 5" xfId="8228" xr:uid="{980CE813-6EF5-481C-8A75-ACA2709B5D18}"/>
    <cellStyle name="SAPBEXexcCritical4 2 3" xfId="4129" xr:uid="{00000000-0005-0000-0000-0000A8120000}"/>
    <cellStyle name="SAPBEXexcCritical4 2 3 2" xfId="7206" xr:uid="{7DE32225-A10D-4C18-9616-25F130DDE496}"/>
    <cellStyle name="SAPBEXexcCritical4 2 3 3" xfId="9624" xr:uid="{B28230EF-D36F-4E6B-91B7-471A9D2A2BB7}"/>
    <cellStyle name="SAPBEXexcCritical4 2 4" xfId="5008" xr:uid="{00000000-0005-0000-0000-0000A9120000}"/>
    <cellStyle name="SAPBEXexcCritical4 2 5" xfId="8938" xr:uid="{D9AE56E6-B114-4675-8F03-3375FCE5F255}"/>
    <cellStyle name="SAPBEXexcCritical4 2 6" xfId="7543" xr:uid="{86067BC0-1116-4CC6-BBE4-99B1BB10B8EC}"/>
    <cellStyle name="SAPBEXexcCritical4 2 7" xfId="9394" xr:uid="{32E87C2E-9C3E-4A4C-942A-4BD67365AF59}"/>
    <cellStyle name="SAPBEXexcCritical4 2 8" xfId="9425" xr:uid="{280A5A18-8EA4-432C-93E0-B33EF7B5D17A}"/>
    <cellStyle name="SAPBEXexcCritical4 2 9" xfId="9651" xr:uid="{F69CDC55-057E-4E42-8328-BD016D2BD637}"/>
    <cellStyle name="SAPBEXexcCritical4 3" xfId="4378" xr:uid="{00000000-0005-0000-0000-0000AA120000}"/>
    <cellStyle name="SAPBEXexcCritical4 3 2" xfId="8636" xr:uid="{04E9F674-52D4-45CA-AA6C-E31E9988F282}"/>
    <cellStyle name="SAPBEXexcCritical4 3 2 2" xfId="6311" xr:uid="{D1F70B14-DB2C-49BE-B618-AB3F93E715B1}"/>
    <cellStyle name="SAPBEXexcCritical4 3 2 3" xfId="10143" xr:uid="{CBBF3B73-7FE4-449B-98E9-03D27CC3D142}"/>
    <cellStyle name="SAPBEXexcCritical4 3 3" xfId="7963" xr:uid="{769F915B-1192-41B8-9B8D-165AF49FE0A0}"/>
    <cellStyle name="SAPBEXexcCritical4 3 4" xfId="7530" xr:uid="{DCC008D3-79CA-4917-8905-FE8AE0229519}"/>
    <cellStyle name="SAPBEXexcCritical4 3 5" xfId="6072" xr:uid="{E9D03E92-AF95-44A2-AECD-7DD865EDB792}"/>
    <cellStyle name="SAPBEXexcCritical4 4" xfId="4529" xr:uid="{00000000-0005-0000-0000-0000AB120000}"/>
    <cellStyle name="SAPBEXexcCritical4 4 2" xfId="7625" xr:uid="{FC010E8C-ABF0-4B71-B581-E1A853E20B2D}"/>
    <cellStyle name="SAPBEXexcCritical4 4 3" xfId="5954" xr:uid="{962DC3FB-7684-441C-9B0D-9D8B7475F36B}"/>
    <cellStyle name="SAPBEXexcCritical4 5" xfId="5007" xr:uid="{00000000-0005-0000-0000-0000AC120000}"/>
    <cellStyle name="SAPBEXexcCritical4 6" xfId="5372" xr:uid="{23FA0F59-6F05-4B67-B95A-6632C2605486}"/>
    <cellStyle name="SAPBEXexcCritical4 7" xfId="6432" xr:uid="{AA6F1F1A-1FAB-455E-BCCB-B1CA7EB55CD8}"/>
    <cellStyle name="SAPBEXexcCritical4 8" xfId="5805" xr:uid="{E051D664-1BD5-46C4-9A8E-10173C0C57EF}"/>
    <cellStyle name="SAPBEXexcCritical4 9" xfId="9329" xr:uid="{29A007E3-4204-4E94-BD3B-A65C092FDE97}"/>
    <cellStyle name="SAPBEXexcCritical5" xfId="3914" xr:uid="{00000000-0005-0000-0000-0000AD120000}"/>
    <cellStyle name="SAPBEXexcCritical5 10" xfId="9076" xr:uid="{CAE03A0A-1C25-459F-BEB1-05CE212416A8}"/>
    <cellStyle name="SAPBEXexcCritical5 11" xfId="9208" xr:uid="{8DF4592E-80EF-454C-A277-680F9CDFA207}"/>
    <cellStyle name="SAPBEXexcCritical5 2" xfId="3915" xr:uid="{00000000-0005-0000-0000-0000AE120000}"/>
    <cellStyle name="SAPBEXexcCritical5 2 2" xfId="4381" xr:uid="{00000000-0005-0000-0000-0000AF120000}"/>
    <cellStyle name="SAPBEXexcCritical5 2 2 2" xfId="8639" xr:uid="{9487906D-C91C-42C4-8367-FA5FD4D2BA28}"/>
    <cellStyle name="SAPBEXexcCritical5 2 2 2 2" xfId="7726" xr:uid="{A615CD59-9826-40B8-91FF-BAA00BC71950}"/>
    <cellStyle name="SAPBEXexcCritical5 2 2 2 3" xfId="10146" xr:uid="{DF3B0CEF-76D4-4FA8-9980-F2D124F0BE17}"/>
    <cellStyle name="SAPBEXexcCritical5 2 2 3" xfId="7966" xr:uid="{38AAB16B-30C1-4C50-901D-53A2068105EC}"/>
    <cellStyle name="SAPBEXexcCritical5 2 2 4" xfId="6154" xr:uid="{AB7133CE-C870-478A-9EBD-2968BBF4A9E0}"/>
    <cellStyle name="SAPBEXexcCritical5 2 2 5" xfId="9862" xr:uid="{47AF71E4-BDA8-4228-BD75-27AC491B7D91}"/>
    <cellStyle name="SAPBEXexcCritical5 2 3" xfId="4128" xr:uid="{00000000-0005-0000-0000-0000B0120000}"/>
    <cellStyle name="SAPBEXexcCritical5 2 3 2" xfId="6249" xr:uid="{8C1FD08D-CC76-4BF7-BB21-CE2A963424DA}"/>
    <cellStyle name="SAPBEXexcCritical5 2 3 3" xfId="9620" xr:uid="{7B1B5E76-77DD-4F3F-97BA-9F68F4E90682}"/>
    <cellStyle name="SAPBEXexcCritical5 2 4" xfId="5010" xr:uid="{00000000-0005-0000-0000-0000B1120000}"/>
    <cellStyle name="SAPBEXexcCritical5 2 5" xfId="5829" xr:uid="{51AB4ACA-CECB-4682-BDCD-561DEA47F990}"/>
    <cellStyle name="SAPBEXexcCritical5 2 6" xfId="6412" xr:uid="{556BEC03-296A-4578-BB2C-D54A1B70B6E6}"/>
    <cellStyle name="SAPBEXexcCritical5 2 7" xfId="9459" xr:uid="{693D9AAD-6FF9-43F3-8C56-66BF30C35265}"/>
    <cellStyle name="SAPBEXexcCritical5 2 8" xfId="5977" xr:uid="{1DAA8A99-48AE-4573-BD44-832C1307A8EB}"/>
    <cellStyle name="SAPBEXexcCritical5 2 9" xfId="9873" xr:uid="{E8A717EA-6F52-4786-81B7-38D1E6D0628B}"/>
    <cellStyle name="SAPBEXexcCritical5 3" xfId="4380" xr:uid="{00000000-0005-0000-0000-0000B2120000}"/>
    <cellStyle name="SAPBEXexcCritical5 3 2" xfId="8638" xr:uid="{1695BBE0-DF4B-4D74-B93A-DA9C7FFAAF5D}"/>
    <cellStyle name="SAPBEXexcCritical5 3 2 2" xfId="6312" xr:uid="{1A83A23E-F6BA-4D76-814C-1C4BD340E31C}"/>
    <cellStyle name="SAPBEXexcCritical5 3 2 3" xfId="10145" xr:uid="{2B758CA4-D3F4-4F8A-ABCC-3A5A8285500F}"/>
    <cellStyle name="SAPBEXexcCritical5 3 3" xfId="7965" xr:uid="{B6EDBC90-ED4B-464A-B862-7D1D912C8AC4}"/>
    <cellStyle name="SAPBEXexcCritical5 3 4" xfId="6510" xr:uid="{C715E8DF-0D53-4F91-B82D-993EB3DE6835}"/>
    <cellStyle name="SAPBEXexcCritical5 3 5" xfId="8220" xr:uid="{EDE7ED8F-0738-4DC4-BB9A-69092271923F}"/>
    <cellStyle name="SAPBEXexcCritical5 4" xfId="4528" xr:uid="{00000000-0005-0000-0000-0000B3120000}"/>
    <cellStyle name="SAPBEXexcCritical5 4 2" xfId="5740" xr:uid="{F590B9D1-A073-4FC8-9F16-6C4AB41C6A4B}"/>
    <cellStyle name="SAPBEXexcCritical5 4 3" xfId="9686" xr:uid="{D94A2F98-3995-494D-9193-E46575EB0066}"/>
    <cellStyle name="SAPBEXexcCritical5 5" xfId="5009" xr:uid="{00000000-0005-0000-0000-0000B4120000}"/>
    <cellStyle name="SAPBEXexcCritical5 6" xfId="5373" xr:uid="{3BEC9F2B-6B92-4CDF-85FE-E6840EC80519}"/>
    <cellStyle name="SAPBEXexcCritical5 7" xfId="9114" xr:uid="{C0BEC4E6-170C-4F5F-BF66-78FDE4DCADD1}"/>
    <cellStyle name="SAPBEXexcCritical5 8" xfId="6623" xr:uid="{7CF9F4CE-F8C7-4728-BA29-B68652FFB30B}"/>
    <cellStyle name="SAPBEXexcCritical5 9" xfId="9526" xr:uid="{D1C7C650-5B24-4FC6-9C18-626A6373A02C}"/>
    <cellStyle name="SAPBEXexcCritical6" xfId="3916" xr:uid="{00000000-0005-0000-0000-0000B5120000}"/>
    <cellStyle name="SAPBEXexcCritical6 10" xfId="5950" xr:uid="{09B77033-9BFC-4C57-B1F5-D61E98DB73A6}"/>
    <cellStyle name="SAPBEXexcCritical6 11" xfId="5837" xr:uid="{9D2DBBA7-C7F2-4A75-9A60-FED33B331E0B}"/>
    <cellStyle name="SAPBEXexcCritical6 2" xfId="3917" xr:uid="{00000000-0005-0000-0000-0000B6120000}"/>
    <cellStyle name="SAPBEXexcCritical6 2 2" xfId="4383" xr:uid="{00000000-0005-0000-0000-0000B7120000}"/>
    <cellStyle name="SAPBEXexcCritical6 2 2 2" xfId="8641" xr:uid="{D2E3CC39-3498-48DD-9E1E-4AEE460AC5DA}"/>
    <cellStyle name="SAPBEXexcCritical6 2 2 2 2" xfId="8414" xr:uid="{2FE6AAAC-AE4E-4E3C-B694-1570027CE431}"/>
    <cellStyle name="SAPBEXexcCritical6 2 2 2 3" xfId="10148" xr:uid="{819F58A9-CD7C-4617-9CFC-DA0D3923BCA0}"/>
    <cellStyle name="SAPBEXexcCritical6 2 2 3" xfId="7968" xr:uid="{36AA0813-E680-46F4-9B35-C12AEF855048}"/>
    <cellStyle name="SAPBEXexcCritical6 2 2 4" xfId="7113" xr:uid="{C0E77816-EB17-4B19-BAEA-80BF8D25D36F}"/>
    <cellStyle name="SAPBEXexcCritical6 2 2 5" xfId="8223" xr:uid="{D4040C4A-AD65-4800-ABFE-B9CA82EF3990}"/>
    <cellStyle name="SAPBEXexcCritical6 2 3" xfId="4127" xr:uid="{00000000-0005-0000-0000-0000B8120000}"/>
    <cellStyle name="SAPBEXexcCritical6 2 3 2" xfId="7207" xr:uid="{C8D6CC94-ACB5-414C-ADE3-75F68D9C3550}"/>
    <cellStyle name="SAPBEXexcCritical6 2 3 3" xfId="9648" xr:uid="{E7686C3D-8F6D-4AA4-8B67-A4E319FAC06C}"/>
    <cellStyle name="SAPBEXexcCritical6 2 4" xfId="5012" xr:uid="{00000000-0005-0000-0000-0000B9120000}"/>
    <cellStyle name="SAPBEXexcCritical6 2 5" xfId="9216" xr:uid="{AF196B7C-C76D-4FBD-90D3-97BC03BB76D5}"/>
    <cellStyle name="SAPBEXexcCritical6 2 6" xfId="7679" xr:uid="{E968B86F-DFF6-454C-8294-675032561E64}"/>
    <cellStyle name="SAPBEXexcCritical6 2 7" xfId="9328" xr:uid="{A0F28EFA-CAC5-4DB6-806E-7D55903C444A}"/>
    <cellStyle name="SAPBEXexcCritical6 2 8" xfId="5992" xr:uid="{237E1CE3-F539-4324-9B7C-8D6E6D8678FD}"/>
    <cellStyle name="SAPBEXexcCritical6 2 9" xfId="8289" xr:uid="{8F78F95D-2059-438B-96A1-CF27EEA7CA01}"/>
    <cellStyle name="SAPBEXexcCritical6 3" xfId="4382" xr:uid="{00000000-0005-0000-0000-0000BA120000}"/>
    <cellStyle name="SAPBEXexcCritical6 3 2" xfId="8640" xr:uid="{EE5F5F7A-1D52-4F14-82F5-9018517B5ED9}"/>
    <cellStyle name="SAPBEXexcCritical6 3 2 2" xfId="6313" xr:uid="{10EDAE6D-5FD0-46A2-9EBA-97786C0C86C0}"/>
    <cellStyle name="SAPBEXexcCritical6 3 2 3" xfId="10147" xr:uid="{CE6C78C7-5BC7-4F12-AFAD-F52680987895}"/>
    <cellStyle name="SAPBEXexcCritical6 3 3" xfId="7967" xr:uid="{0AF8B766-2E2D-438D-9BD9-BA8E41629216}"/>
    <cellStyle name="SAPBEXexcCritical6 3 4" xfId="7531" xr:uid="{AF1E0439-7ABC-460B-BEAA-6B4347CDB908}"/>
    <cellStyle name="SAPBEXexcCritical6 3 5" xfId="8903" xr:uid="{D695931C-08EC-4544-9BE6-C65836944E16}"/>
    <cellStyle name="SAPBEXexcCritical6 4" xfId="4527" xr:uid="{00000000-0005-0000-0000-0000BB120000}"/>
    <cellStyle name="SAPBEXexcCritical6 4 2" xfId="7626" xr:uid="{A7E03051-DFA9-4C3F-8977-A824B9C208E0}"/>
    <cellStyle name="SAPBEXexcCritical6 4 3" xfId="9361" xr:uid="{CC4900C5-A8B1-4DBE-BC95-21FC07E37ACD}"/>
    <cellStyle name="SAPBEXexcCritical6 5" xfId="5011" xr:uid="{00000000-0005-0000-0000-0000BC120000}"/>
    <cellStyle name="SAPBEXexcCritical6 6" xfId="5374" xr:uid="{5A02E2C1-AD36-493F-A072-636002990B44}"/>
    <cellStyle name="SAPBEXexcCritical6 7" xfId="9031" xr:uid="{378D0CBB-7A4D-4A3B-9C48-EF4F0CA36496}"/>
    <cellStyle name="SAPBEXexcCritical6 8" xfId="7164" xr:uid="{13D3544C-5968-44F1-AF30-6C20CE6DDD08}"/>
    <cellStyle name="SAPBEXexcCritical6 9" xfId="9601" xr:uid="{3FE005B3-E7B0-4CCD-9666-51341461E9F1}"/>
    <cellStyle name="SAPBEXexcGood1" xfId="3918" xr:uid="{00000000-0005-0000-0000-0000BD120000}"/>
    <cellStyle name="SAPBEXexcGood1 10" xfId="9290" xr:uid="{00116174-A9F1-4D01-866C-B2CF48928A06}"/>
    <cellStyle name="SAPBEXexcGood1 11" xfId="7017" xr:uid="{C65A7F73-ED1A-4994-9F5C-073B5C8D5B6B}"/>
    <cellStyle name="SAPBEXexcGood1 2" xfId="3919" xr:uid="{00000000-0005-0000-0000-0000BE120000}"/>
    <cellStyle name="SAPBEXexcGood1 2 2" xfId="4385" xr:uid="{00000000-0005-0000-0000-0000BF120000}"/>
    <cellStyle name="SAPBEXexcGood1 2 2 2" xfId="8643" xr:uid="{54A3E6FE-23C3-4383-A46D-FDBA7C28B80A}"/>
    <cellStyle name="SAPBEXexcGood1 2 2 2 2" xfId="8351" xr:uid="{6DDA8FC4-4281-4B0C-B4FC-5BD221E6900B}"/>
    <cellStyle name="SAPBEXexcGood1 2 2 2 3" xfId="10150" xr:uid="{A535E92D-085F-44E5-BE00-5D25A86E85F5}"/>
    <cellStyle name="SAPBEXexcGood1 2 2 3" xfId="7970" xr:uid="{26BAFCC7-24BB-43AF-B1BE-FAF443F96796}"/>
    <cellStyle name="SAPBEXexcGood1 2 2 4" xfId="6155" xr:uid="{3437A06A-68B5-47AE-AEA1-EB86D8C430FF}"/>
    <cellStyle name="SAPBEXexcGood1 2 2 5" xfId="9199" xr:uid="{D18F59BA-41DE-40FD-9F73-CABB481FADD6}"/>
    <cellStyle name="SAPBEXexcGood1 2 3" xfId="4126" xr:uid="{00000000-0005-0000-0000-0000C0120000}"/>
    <cellStyle name="SAPBEXexcGood1 2 3 2" xfId="6250" xr:uid="{227D42E8-55B6-4167-8934-7680A0979C29}"/>
    <cellStyle name="SAPBEXexcGood1 2 3 3" xfId="9429" xr:uid="{A805C793-2439-4D89-9CE4-32781ADC8662}"/>
    <cellStyle name="SAPBEXexcGood1 2 4" xfId="5014" xr:uid="{00000000-0005-0000-0000-0000C1120000}"/>
    <cellStyle name="SAPBEXexcGood1 2 5" xfId="6965" xr:uid="{AE84E0CB-22C1-4DC4-AEEE-21D952B7927B}"/>
    <cellStyle name="SAPBEXexcGood1 2 6" xfId="6909" xr:uid="{E45E19C5-38D5-4E0B-8621-4BCED4799430}"/>
    <cellStyle name="SAPBEXexcGood1 2 7" xfId="9525" xr:uid="{F3C940E9-D1C2-4690-A62A-FDF290EE253E}"/>
    <cellStyle name="SAPBEXexcGood1 2 8" xfId="6587" xr:uid="{C46C75D2-A7EF-40F3-AB90-BFE3C660A51B}"/>
    <cellStyle name="SAPBEXexcGood1 2 9" xfId="6465" xr:uid="{AB7450DB-71C5-4A97-8C9F-B8D95493ABFE}"/>
    <cellStyle name="SAPBEXexcGood1 3" xfId="4384" xr:uid="{00000000-0005-0000-0000-0000C2120000}"/>
    <cellStyle name="SAPBEXexcGood1 3 2" xfId="8642" xr:uid="{44957C4D-DDF8-420E-A142-52919E79FEB6}"/>
    <cellStyle name="SAPBEXexcGood1 3 2 2" xfId="8296" xr:uid="{FA9E5FE2-E170-4D7C-A264-02C863BB0CBB}"/>
    <cellStyle name="SAPBEXexcGood1 3 2 3" xfId="10149" xr:uid="{3A373402-15A0-4778-BAC9-76FB8DABD30B}"/>
    <cellStyle name="SAPBEXexcGood1 3 3" xfId="7969" xr:uid="{8EC91D73-E958-4ED3-B896-60520F08DAC7}"/>
    <cellStyle name="SAPBEXexcGood1 3 4" xfId="5699" xr:uid="{57E79476-D840-4F2C-99A7-0CC3F647F54B}"/>
    <cellStyle name="SAPBEXexcGood1 3 5" xfId="9758" xr:uid="{685B953D-DD15-4CF6-BA58-AD83CD8CA5CE}"/>
    <cellStyle name="SAPBEXexcGood1 4" xfId="4526" xr:uid="{00000000-0005-0000-0000-0000C3120000}"/>
    <cellStyle name="SAPBEXexcGood1 4 2" xfId="5741" xr:uid="{BA49283A-4936-4BB8-8163-B2D5D7A01AA1}"/>
    <cellStyle name="SAPBEXexcGood1 4 3" xfId="9070" xr:uid="{55123B78-EC01-476B-9C3B-FCA186852029}"/>
    <cellStyle name="SAPBEXexcGood1 5" xfId="5013" xr:uid="{00000000-0005-0000-0000-0000C4120000}"/>
    <cellStyle name="SAPBEXexcGood1 6" xfId="5375" xr:uid="{5AD8DE49-B8CF-47F1-A8BE-3D28DD42F040}"/>
    <cellStyle name="SAPBEXexcGood1 7" xfId="6690" xr:uid="{A21E567D-7D45-484C-B409-465CF871EC81}"/>
    <cellStyle name="SAPBEXexcGood1 8" xfId="7067" xr:uid="{839561CC-7897-45E1-83A6-888374ECFD80}"/>
    <cellStyle name="SAPBEXexcGood1 9" xfId="9393" xr:uid="{D7C69EE6-3A23-413E-949D-51A9BABE7EE2}"/>
    <cellStyle name="SAPBEXexcGood2" xfId="3920" xr:uid="{00000000-0005-0000-0000-0000C5120000}"/>
    <cellStyle name="SAPBEXexcGood2 10" xfId="8415" xr:uid="{8BA7A5FE-11C5-4972-B6C3-7753F4AFE7B5}"/>
    <cellStyle name="SAPBEXexcGood2 11" xfId="9872" xr:uid="{DA8DD2B7-146D-420F-88B8-7A2A9BCC3AFF}"/>
    <cellStyle name="SAPBEXexcGood2 2" xfId="3921" xr:uid="{00000000-0005-0000-0000-0000C6120000}"/>
    <cellStyle name="SAPBEXexcGood2 2 2" xfId="4387" xr:uid="{00000000-0005-0000-0000-0000C7120000}"/>
    <cellStyle name="SAPBEXexcGood2 2 2 2" xfId="8645" xr:uid="{B73417AE-874E-4E23-9C3E-BC55CE89861A}"/>
    <cellStyle name="SAPBEXexcGood2 2 2 2 2" xfId="6753" xr:uid="{5DF038C5-00AE-4C4A-B267-8CAE0D39C47C}"/>
    <cellStyle name="SAPBEXexcGood2 2 2 2 3" xfId="10152" xr:uid="{CB93CC29-DA17-455F-9A1E-8C5D0636ABA6}"/>
    <cellStyle name="SAPBEXexcGood2 2 2 3" xfId="7972" xr:uid="{DD141637-4A84-4F20-BF0D-0E24FFE5F431}"/>
    <cellStyle name="SAPBEXexcGood2 2 2 4" xfId="7114" xr:uid="{50E7012C-C628-4E8B-BB12-3293E504A1DE}"/>
    <cellStyle name="SAPBEXexcGood2 2 2 5" xfId="5809" xr:uid="{9D925761-C71B-4FE5-B708-8E84EF79A4B9}"/>
    <cellStyle name="SAPBEXexcGood2 2 3" xfId="4125" xr:uid="{00000000-0005-0000-0000-0000C8120000}"/>
    <cellStyle name="SAPBEXexcGood2 2 3 2" xfId="7208" xr:uid="{FCF1D5E2-8B57-4462-BB38-79462A8779CE}"/>
    <cellStyle name="SAPBEXexcGood2 2 3 3" xfId="6758" xr:uid="{311A69C5-A1FC-411E-8C2D-2C62BFDF3025}"/>
    <cellStyle name="SAPBEXexcGood2 2 4" xfId="5016" xr:uid="{00000000-0005-0000-0000-0000C9120000}"/>
    <cellStyle name="SAPBEXexcGood2 2 5" xfId="8937" xr:uid="{612B985B-42F6-4A7F-A622-A9F722BDC92F}"/>
    <cellStyle name="SAPBEXexcGood2 2 6" xfId="6583" xr:uid="{2F6D261A-2431-4DED-B022-180F67928504}"/>
    <cellStyle name="SAPBEXexcGood2 2 7" xfId="9600" xr:uid="{F0D201DF-EF7D-4431-88DD-839980F7D3A7}"/>
    <cellStyle name="SAPBEXexcGood2 2 8" xfId="9625" xr:uid="{E2FFD567-7E58-412C-BCE8-5E6282450CEC}"/>
    <cellStyle name="SAPBEXexcGood2 2 9" xfId="9515" xr:uid="{A2DFF130-5182-4690-9566-EAD055A43A76}"/>
    <cellStyle name="SAPBEXexcGood2 3" xfId="4386" xr:uid="{00000000-0005-0000-0000-0000CA120000}"/>
    <cellStyle name="SAPBEXexcGood2 3 2" xfId="8644" xr:uid="{B62650F7-21E3-4890-910D-6AD14466A1DF}"/>
    <cellStyle name="SAPBEXexcGood2 3 2 2" xfId="6314" xr:uid="{5F15C1B5-ABF3-4C1A-8076-AF7DE7A69878}"/>
    <cellStyle name="SAPBEXexcGood2 3 2 3" xfId="10151" xr:uid="{434EB566-0F2B-4D97-998C-F44CB0F0CE8A}"/>
    <cellStyle name="SAPBEXexcGood2 3 3" xfId="7971" xr:uid="{E60043F1-5252-4657-958F-12A74A7D1665}"/>
    <cellStyle name="SAPBEXexcGood2 3 4" xfId="5700" xr:uid="{B5A545F0-C75E-4B9B-B364-D50A1370A0B0}"/>
    <cellStyle name="SAPBEXexcGood2 3 5" xfId="7396" xr:uid="{667A4699-C98D-4131-8372-E18BCA7E090C}"/>
    <cellStyle name="SAPBEXexcGood2 4" xfId="4525" xr:uid="{00000000-0005-0000-0000-0000CB120000}"/>
    <cellStyle name="SAPBEXexcGood2 4 2" xfId="7627" xr:uid="{596F3845-8887-4D0E-844A-86D9FE918220}"/>
    <cellStyle name="SAPBEXexcGood2 4 3" xfId="9779" xr:uid="{9265F893-A8E1-497A-9BCB-3A4A2457EEC1}"/>
    <cellStyle name="SAPBEXexcGood2 5" xfId="5015" xr:uid="{00000000-0005-0000-0000-0000CC120000}"/>
    <cellStyle name="SAPBEXexcGood2 6" xfId="5376" xr:uid="{BA39B323-8558-47EB-9E2C-3C8F5272D27E}"/>
    <cellStyle name="SAPBEXexcGood2 7" xfId="7371" xr:uid="{736C255E-6F8A-42DB-B081-80AC5CF918B3}"/>
    <cellStyle name="SAPBEXexcGood2 8" xfId="6542" xr:uid="{9BDF14CD-84C4-40C7-9DED-52E9ACA2740D}"/>
    <cellStyle name="SAPBEXexcGood2 9" xfId="9458" xr:uid="{1CA6DAA4-E5BC-4DC1-BC11-74E276CA24E0}"/>
    <cellStyle name="SAPBEXexcGood3" xfId="3922" xr:uid="{00000000-0005-0000-0000-0000CD120000}"/>
    <cellStyle name="SAPBEXexcGood3 10" xfId="9198" xr:uid="{7245CA05-3CCA-4B00-9EE6-5EF63F0FB8F6}"/>
    <cellStyle name="SAPBEXexcGood3 11" xfId="6978" xr:uid="{B93A5118-660B-4F2D-AFE8-2D3EE7EEF03E}"/>
    <cellStyle name="SAPBEXexcGood3 2" xfId="3923" xr:uid="{00000000-0005-0000-0000-0000CE120000}"/>
    <cellStyle name="SAPBEXexcGood3 2 2" xfId="4389" xr:uid="{00000000-0005-0000-0000-0000CF120000}"/>
    <cellStyle name="SAPBEXexcGood3 2 2 2" xfId="8647" xr:uid="{D218DDCB-FC59-4606-9CEC-AE55A75FCA25}"/>
    <cellStyle name="SAPBEXexcGood3 2 2 2 2" xfId="7249" xr:uid="{C930DAA7-C0FE-42B9-8445-970E1FF50A40}"/>
    <cellStyle name="SAPBEXexcGood3 2 2 2 3" xfId="10154" xr:uid="{E2B1A13D-4747-41C6-8B52-29693E51993C}"/>
    <cellStyle name="SAPBEXexcGood3 2 2 3" xfId="7974" xr:uid="{3AFB0D21-EBF9-4E6D-9CDF-4F546511A50E}"/>
    <cellStyle name="SAPBEXexcGood3 2 2 4" xfId="6156" xr:uid="{47D8CAFB-22DC-4E40-A279-B040B9C09B85}"/>
    <cellStyle name="SAPBEXexcGood3 2 2 5" xfId="7353" xr:uid="{832C2E8A-BAC8-4764-90EA-427AB3C00752}"/>
    <cellStyle name="SAPBEXexcGood3 2 3" xfId="4124" xr:uid="{00000000-0005-0000-0000-0000D0120000}"/>
    <cellStyle name="SAPBEXexcGood3 2 3 2" xfId="6251" xr:uid="{3684E04F-170A-4156-A8F1-5011735EE982}"/>
    <cellStyle name="SAPBEXexcGood3 2 3 3" xfId="5812" xr:uid="{1DC94701-F76E-4D32-BC7F-464255916A11}"/>
    <cellStyle name="SAPBEXexcGood3 2 4" xfId="5018" xr:uid="{00000000-0005-0000-0000-0000D1120000}"/>
    <cellStyle name="SAPBEXexcGood3 2 5" xfId="6802" xr:uid="{C187CE64-E955-411F-8538-B7305CA58563}"/>
    <cellStyle name="SAPBEXexcGood3 2 6" xfId="5716" xr:uid="{3C0112A1-0923-4CBF-8A2A-A8B08F9E5359}"/>
    <cellStyle name="SAPBEXexcGood3 2 7" xfId="9392" xr:uid="{2D51D3F8-6D21-4C9C-B516-3AB89D1EEF22}"/>
    <cellStyle name="SAPBEXexcGood3 2 8" xfId="9357" xr:uid="{B128FE1E-73D8-4987-9936-B9F95E87BEED}"/>
    <cellStyle name="SAPBEXexcGood3 2 9" xfId="7047" xr:uid="{60D869FD-3F49-4A65-ACCD-06B9EA9190FD}"/>
    <cellStyle name="SAPBEXexcGood3 3" xfId="4388" xr:uid="{00000000-0005-0000-0000-0000D2120000}"/>
    <cellStyle name="SAPBEXexcGood3 3 2" xfId="8646" xr:uid="{3CE39FCA-343C-4618-A93E-9F87BF1524A4}"/>
    <cellStyle name="SAPBEXexcGood3 3 2 2" xfId="8231" xr:uid="{90F09A53-2E89-4546-AC6A-55080BF1E4B4}"/>
    <cellStyle name="SAPBEXexcGood3 3 2 3" xfId="10153" xr:uid="{E95DA0E5-951C-41D3-8A3A-E8F22892E0FB}"/>
    <cellStyle name="SAPBEXexcGood3 3 3" xfId="7973" xr:uid="{0E560955-61FE-4C96-BEAE-D3F7B26672DD}"/>
    <cellStyle name="SAPBEXexcGood3 3 4" xfId="6511" xr:uid="{66DBE552-003F-4600-9EC2-BD8E10BF77D0}"/>
    <cellStyle name="SAPBEXexcGood3 3 5" xfId="5625" xr:uid="{C6AACD4E-E5A6-4EDC-A725-C59FE67DE335}"/>
    <cellStyle name="SAPBEXexcGood3 4" xfId="4524" xr:uid="{00000000-0005-0000-0000-0000D3120000}"/>
    <cellStyle name="SAPBEXexcGood3 4 2" xfId="7628" xr:uid="{C01AECB4-01CE-4EA9-98BF-89C59E00B716}"/>
    <cellStyle name="SAPBEXexcGood3 4 3" xfId="8294" xr:uid="{3D938F90-40B7-44DA-A42C-13163D43FB35}"/>
    <cellStyle name="SAPBEXexcGood3 5" xfId="5017" xr:uid="{00000000-0005-0000-0000-0000D4120000}"/>
    <cellStyle name="SAPBEXexcGood3 6" xfId="5377" xr:uid="{E3CD823A-86AE-4E12-B67B-13DADE16807F}"/>
    <cellStyle name="SAPBEXexcGood3 7" xfId="9113" xr:uid="{DEED4991-15B2-4565-AC44-2DFED0BEF677}"/>
    <cellStyle name="SAPBEXexcGood3 8" xfId="6105" xr:uid="{5DC3B2A7-55C6-4941-8B8A-707AE568D855}"/>
    <cellStyle name="SAPBEXexcGood3 9" xfId="9327" xr:uid="{F771313F-1A87-4A38-A0F9-3DBBF1209E39}"/>
    <cellStyle name="SAPBEXfilterDrill" xfId="3924" xr:uid="{00000000-0005-0000-0000-0000D5120000}"/>
    <cellStyle name="SAPBEXfilterDrill 2" xfId="3925" xr:uid="{00000000-0005-0000-0000-0000D6120000}"/>
    <cellStyle name="SAPBEXfilterDrill 3" xfId="5378" xr:uid="{AAAE0527-B8B1-42C9-9B85-E5E8E2274741}"/>
    <cellStyle name="SAPBEXfilterItem" xfId="3926" xr:uid="{00000000-0005-0000-0000-0000D7120000}"/>
    <cellStyle name="SAPBEXfilterItem 2" xfId="3927" xr:uid="{00000000-0005-0000-0000-0000D8120000}"/>
    <cellStyle name="SAPBEXfilterItem 3" xfId="5379" xr:uid="{9B8F4E14-F3AC-4401-BCE0-27AEF69F0EAD}"/>
    <cellStyle name="SAPBEXfilterText" xfId="3928" xr:uid="{00000000-0005-0000-0000-0000D9120000}"/>
    <cellStyle name="SAPBEXfilterText 2" xfId="3929" xr:uid="{00000000-0005-0000-0000-0000DA120000}"/>
    <cellStyle name="SAPBEXfilterText 3" xfId="5380" xr:uid="{2B2CB9B8-4DE3-4536-AF78-D77B27EBD9E3}"/>
    <cellStyle name="SAPBEXformats" xfId="3930" xr:uid="{00000000-0005-0000-0000-0000DB120000}"/>
    <cellStyle name="SAPBEXformats 10" xfId="7440" xr:uid="{DD2054DC-F8E9-4023-90F3-AD749D948E2D}"/>
    <cellStyle name="SAPBEXformats 11" xfId="9871" xr:uid="{4DCEEA19-E753-4CD6-95E5-E48CD36C5430}"/>
    <cellStyle name="SAPBEXformats 2" xfId="3931" xr:uid="{00000000-0005-0000-0000-0000DC120000}"/>
    <cellStyle name="SAPBEXformats 2 2" xfId="4391" xr:uid="{00000000-0005-0000-0000-0000DD120000}"/>
    <cellStyle name="SAPBEXformats 2 2 2" xfId="8649" xr:uid="{497513E1-30E8-4BFA-9038-F7D88039988F}"/>
    <cellStyle name="SAPBEXformats 2 2 2 2" xfId="6334" xr:uid="{B09D72C4-D56A-42E4-82FE-4ACDC009F8AE}"/>
    <cellStyle name="SAPBEXformats 2 2 2 3" xfId="10156" xr:uid="{54F51830-5241-42E5-A67C-25920812996F}"/>
    <cellStyle name="SAPBEXformats 2 2 3" xfId="7976" xr:uid="{506C813E-7969-42ED-8B7C-0EA03EEA2705}"/>
    <cellStyle name="SAPBEXformats 2 2 4" xfId="7115" xr:uid="{5C2E958E-00E1-4834-96D9-745E2112FD37}"/>
    <cellStyle name="SAPBEXformats 2 2 5" xfId="9557" xr:uid="{706DC021-DD8D-42D4-BA60-2F28958BD1A8}"/>
    <cellStyle name="SAPBEXformats 2 3" xfId="4123" xr:uid="{00000000-0005-0000-0000-0000DE120000}"/>
    <cellStyle name="SAPBEXformats 2 3 2" xfId="7209" xr:uid="{5B7151FA-CF3E-49E6-ADF2-BE0A3B8BA935}"/>
    <cellStyle name="SAPBEXformats 2 3 3" xfId="7041" xr:uid="{4EBC12B3-D2F7-457C-B065-FF2E4A8F117C}"/>
    <cellStyle name="SAPBEXformats 2 4" xfId="5020" xr:uid="{00000000-0005-0000-0000-0000DF120000}"/>
    <cellStyle name="SAPBEXformats 2 5" xfId="5830" xr:uid="{34F81335-A1A9-4C68-9FD1-45C4FAAB0A2A}"/>
    <cellStyle name="SAPBEXformats 2 6" xfId="7406" xr:uid="{EBC0BA25-A86A-4A4C-BAB8-AF92654ED6AB}"/>
    <cellStyle name="SAPBEXformats 2 7" xfId="9599" xr:uid="{4E3BC505-54B3-4A7E-AE75-192E4B01D3C3}"/>
    <cellStyle name="SAPBEXformats 2 8" xfId="9714" xr:uid="{901F2D73-77D4-417E-9A9E-71D888720BA4}"/>
    <cellStyle name="SAPBEXformats 2 9" xfId="9837" xr:uid="{9A6637B6-245F-4C32-81DA-508E3ADA68CE}"/>
    <cellStyle name="SAPBEXformats 3" xfId="4390" xr:uid="{00000000-0005-0000-0000-0000E0120000}"/>
    <cellStyle name="SAPBEXformats 3 2" xfId="8648" xr:uid="{60C9BA3B-5181-4343-BBA2-C34B23A0872C}"/>
    <cellStyle name="SAPBEXformats 3 2 2" xfId="8302" xr:uid="{A2F7FA6D-87F3-4CCC-9E77-B6128513048D}"/>
    <cellStyle name="SAPBEXformats 3 2 3" xfId="10155" xr:uid="{470FFC06-8CF6-4E46-BB5B-F9C5F28B0F94}"/>
    <cellStyle name="SAPBEXformats 3 3" xfId="7975" xr:uid="{2C3A5AA7-7BDE-4CFE-ADAC-535EC8103175}"/>
    <cellStyle name="SAPBEXformats 3 4" xfId="7532" xr:uid="{66B2D282-CA3A-4F80-A5AA-443C271D302E}"/>
    <cellStyle name="SAPBEXformats 3 5" xfId="8963" xr:uid="{EC94BE73-C835-436B-836F-B222064E8161}"/>
    <cellStyle name="SAPBEXformats 4" xfId="4523" xr:uid="{00000000-0005-0000-0000-0000E1120000}"/>
    <cellStyle name="SAPBEXformats 4 2" xfId="7629" xr:uid="{D4B0B9FD-C0FF-4D8F-B6FA-D5B643F4BFB9}"/>
    <cellStyle name="SAPBEXformats 4 3" xfId="6484" xr:uid="{4AB36614-0903-4F23-B46B-62DB4461A486}"/>
    <cellStyle name="SAPBEXformats 5" xfId="5019" xr:uid="{00000000-0005-0000-0000-0000E2120000}"/>
    <cellStyle name="SAPBEXformats 6" xfId="5381" xr:uid="{62728392-88EC-407B-AB93-572BBA3CDB7B}"/>
    <cellStyle name="SAPBEXformats 7" xfId="9112" xr:uid="{EF403B60-7B05-4EE1-8EDE-50A696C7FE3D}"/>
    <cellStyle name="SAPBEXformats 8" xfId="6411" xr:uid="{038E1FB5-BA6D-43E3-B617-4F4CCA977442}"/>
    <cellStyle name="SAPBEXformats 9" xfId="9457" xr:uid="{9A1FABAE-B2B7-442D-9CD3-0E5B6B4F949E}"/>
    <cellStyle name="SAPBEXheaderItem" xfId="3932" xr:uid="{00000000-0005-0000-0000-0000E3120000}"/>
    <cellStyle name="SAPBEXheaderItem 2" xfId="3933" xr:uid="{00000000-0005-0000-0000-0000E4120000}"/>
    <cellStyle name="SAPBEXheaderItem 3" xfId="5382" xr:uid="{7773E6F3-CCC3-456D-B55A-B45F5CDE724C}"/>
    <cellStyle name="SAPBEXheaderText" xfId="3934" xr:uid="{00000000-0005-0000-0000-0000E5120000}"/>
    <cellStyle name="SAPBEXheaderText 2" xfId="3935" xr:uid="{00000000-0005-0000-0000-0000E6120000}"/>
    <cellStyle name="SAPBEXheaderText 3" xfId="5383" xr:uid="{8CFA506F-98F6-491D-834D-203090C4B406}"/>
    <cellStyle name="SAPBEXHLevel0" xfId="3936" xr:uid="{00000000-0005-0000-0000-0000E7120000}"/>
    <cellStyle name="SAPBEXHLevel0 10" xfId="7024" xr:uid="{AEE1AB23-8BD9-49C0-9E8A-78C0319D3F7E}"/>
    <cellStyle name="SAPBEXHLevel0 11" xfId="9721" xr:uid="{2CBB73F0-2311-4015-8448-DCD7DFCF4DF3}"/>
    <cellStyle name="SAPBEXHLevel0 2" xfId="3937" xr:uid="{00000000-0005-0000-0000-0000E8120000}"/>
    <cellStyle name="SAPBEXHLevel0 2 2" xfId="4393" xr:uid="{00000000-0005-0000-0000-0000E9120000}"/>
    <cellStyle name="SAPBEXHLevel0 2 2 2" xfId="8651" xr:uid="{EDCA82B5-869D-4261-A623-82982B4249EB}"/>
    <cellStyle name="SAPBEXHLevel0 2 2 2 2" xfId="6607" xr:uid="{A9E7C70A-8E97-44AB-919C-B6FBF20DD1CD}"/>
    <cellStyle name="SAPBEXHLevel0 2 2 2 3" xfId="10158" xr:uid="{94C51541-DEC7-47DD-B29F-E5B2F58B8DB6}"/>
    <cellStyle name="SAPBEXHLevel0 2 2 3" xfId="7978" xr:uid="{3E2244BA-8F6A-4E7E-8A40-5435795556EE}"/>
    <cellStyle name="SAPBEXHLevel0 2 2 4" xfId="6157" xr:uid="{085D3341-09CD-4C58-9F95-472D772F8712}"/>
    <cellStyle name="SAPBEXHLevel0 2 2 5" xfId="7356" xr:uid="{7B8566A4-CC5E-4651-9FD2-5B8FEF8D5B46}"/>
    <cellStyle name="SAPBEXHLevel0 2 3" xfId="4122" xr:uid="{00000000-0005-0000-0000-0000EA120000}"/>
    <cellStyle name="SAPBEXHLevel0 2 3 2" xfId="6252" xr:uid="{B8319A1D-71F5-48E7-B63E-C9861CABD78C}"/>
    <cellStyle name="SAPBEXHLevel0 2 3 3" xfId="9352" xr:uid="{081B2D1D-DDE0-4236-A3C9-BC03ED9D3AE8}"/>
    <cellStyle name="SAPBEXHLevel0 2 4" xfId="5022" xr:uid="{00000000-0005-0000-0000-0000EB120000}"/>
    <cellStyle name="SAPBEXHLevel0 2 5" xfId="8936" xr:uid="{D9AE47A0-2AB8-4EA6-A8CA-C18C35FBA43D}"/>
    <cellStyle name="SAPBEXHLevel0 2 6" xfId="6908" xr:uid="{65F8F1FB-406F-4787-A31B-65C02E7CD470}"/>
    <cellStyle name="SAPBEXHLevel0 2 7" xfId="9326" xr:uid="{F182BB58-E24F-41BB-AFC3-8763203FD1A0}"/>
    <cellStyle name="SAPBEXHLevel0 2 8" xfId="6111" xr:uid="{44236857-9AD4-4712-8534-E29FCCBCE313}"/>
    <cellStyle name="SAPBEXHLevel0 2 9" xfId="9580" xr:uid="{F973CE4D-7E3C-40DA-B07C-EA31D7E2224C}"/>
    <cellStyle name="SAPBEXHLevel0 3" xfId="4392" xr:uid="{00000000-0005-0000-0000-0000EC120000}"/>
    <cellStyle name="SAPBEXHLevel0 3 2" xfId="8650" xr:uid="{45D4FCC8-2DE1-40F4-B937-A88C1F762A8F}"/>
    <cellStyle name="SAPBEXHLevel0 3 2 2" xfId="6315" xr:uid="{C6D897C4-834E-43E8-AAC2-5B50BEFF170A}"/>
    <cellStyle name="SAPBEXHLevel0 3 2 3" xfId="10157" xr:uid="{0850E38A-7AC4-4D49-8535-F04B90FB8252}"/>
    <cellStyle name="SAPBEXHLevel0 3 3" xfId="7977" xr:uid="{AC5CC5DC-782F-49EF-B4D7-77E85D82C2E5}"/>
    <cellStyle name="SAPBEXHLevel0 3 4" xfId="7533" xr:uid="{D45BDF7F-50A3-45C2-9F10-8B606C1B7BB0}"/>
    <cellStyle name="SAPBEXHLevel0 3 5" xfId="9484" xr:uid="{86AE98B5-757E-4571-A02A-FEC3B8DAEF9A}"/>
    <cellStyle name="SAPBEXHLevel0 4" xfId="4522" xr:uid="{00000000-0005-0000-0000-0000ED120000}"/>
    <cellStyle name="SAPBEXHLevel0 4 2" xfId="7630" xr:uid="{623B3640-115F-4A4A-B581-80979C285AD4}"/>
    <cellStyle name="SAPBEXHLevel0 4 3" xfId="8902" xr:uid="{A4BA6AFA-CC20-45B5-A167-FA20968021FB}"/>
    <cellStyle name="SAPBEXHLevel0 5" xfId="5021" xr:uid="{00000000-0005-0000-0000-0000EE120000}"/>
    <cellStyle name="SAPBEXHLevel0 6" xfId="5384" xr:uid="{2A6B68CB-46DD-456B-9CDC-8B651C5F6C4B}"/>
    <cellStyle name="SAPBEXHLevel0 7" xfId="5636" xr:uid="{17048AB6-05AB-4195-87ED-CB8614B57B35}"/>
    <cellStyle name="SAPBEXHLevel0 8" xfId="9069" xr:uid="{AFA1C806-37C3-4DD5-B224-8BC9C9558971}"/>
    <cellStyle name="SAPBEXHLevel0 9" xfId="9598" xr:uid="{AEE4F89F-C320-487F-B19F-176E0D34377B}"/>
    <cellStyle name="SAPBEXHLevel0X" xfId="3938" xr:uid="{00000000-0005-0000-0000-0000EF120000}"/>
    <cellStyle name="SAPBEXHLevel0X 10" xfId="6948" xr:uid="{D2A84C10-CB85-428E-B4A2-727F178969A1}"/>
    <cellStyle name="SAPBEXHLevel0X 11" xfId="9467" xr:uid="{0E232724-385B-4CBC-A873-4273B8D38AA5}"/>
    <cellStyle name="SAPBEXHLevel0X 2" xfId="3939" xr:uid="{00000000-0005-0000-0000-0000F0120000}"/>
    <cellStyle name="SAPBEXHLevel0X 2 2" xfId="4395" xr:uid="{00000000-0005-0000-0000-0000F1120000}"/>
    <cellStyle name="SAPBEXHLevel0X 2 2 2" xfId="8653" xr:uid="{EBA19AD9-1498-49F6-A900-EE78F1007BF4}"/>
    <cellStyle name="SAPBEXHLevel0X 2 2 2 2" xfId="7250" xr:uid="{8D6A6CB5-40FD-4C89-BCC1-3FEC1CFD9D5C}"/>
    <cellStyle name="SAPBEXHLevel0X 2 2 2 3" xfId="10160" xr:uid="{C99E7BEE-B530-456D-845D-164A25EFCD5F}"/>
    <cellStyle name="SAPBEXHLevel0X 2 2 3" xfId="7980" xr:uid="{D8D73EAA-3D61-4CAC-8041-AC3B02CD5BC9}"/>
    <cellStyle name="SAPBEXHLevel0X 2 2 4" xfId="7116" xr:uid="{D709A51F-4240-462F-8237-D1EB4B8E4653}"/>
    <cellStyle name="SAPBEXHLevel0X 2 2 5" xfId="9632" xr:uid="{A86BCB47-91E8-4FAF-8C60-B3E2E07A840E}"/>
    <cellStyle name="SAPBEXHLevel0X 2 3" xfId="4121" xr:uid="{00000000-0005-0000-0000-0000F2120000}"/>
    <cellStyle name="SAPBEXHLevel0X 2 3 2" xfId="7210" xr:uid="{58773DE1-2F41-4CFB-BDF1-9EAB0F15516C}"/>
    <cellStyle name="SAPBEXHLevel0X 2 3 3" xfId="6670" xr:uid="{0A0A4D23-5C95-40D8-BBE2-5C61BE107109}"/>
    <cellStyle name="SAPBEXHLevel0X 2 4" xfId="5024" xr:uid="{00000000-0005-0000-0000-0000F3120000}"/>
    <cellStyle name="SAPBEXHLevel0X 2 5" xfId="6803" xr:uid="{997C519F-6C41-43F6-B89D-6E434DEEEAB4}"/>
    <cellStyle name="SAPBEXHLevel0X 2 6" xfId="5854" xr:uid="{6C297546-55AF-4981-A1A0-56E8CFB56E9A}"/>
    <cellStyle name="SAPBEXHLevel0X 2 7" xfId="9524" xr:uid="{A358F3C3-7E98-4D11-A388-AD4250F35C2E}"/>
    <cellStyle name="SAPBEXHLevel0X 2 8" xfId="5652" xr:uid="{E8BA6345-A128-480D-8CB2-3BBDA45CB1F3}"/>
    <cellStyle name="SAPBEXHLevel0X 2 9" xfId="9797" xr:uid="{FEDE0165-ED83-40D6-85E5-BDDE2EF8D6C6}"/>
    <cellStyle name="SAPBEXHLevel0X 3" xfId="4394" xr:uid="{00000000-0005-0000-0000-0000F4120000}"/>
    <cellStyle name="SAPBEXHLevel0X 3 2" xfId="8652" xr:uid="{24932FB9-BDD2-4E2F-BA0F-90570B86EAD2}"/>
    <cellStyle name="SAPBEXHLevel0X 3 2 2" xfId="7272" xr:uid="{8A4B7A45-48EC-4AD9-9230-035934AFFAE0}"/>
    <cellStyle name="SAPBEXHLevel0X 3 2 3" xfId="10159" xr:uid="{E135529D-1D81-4D6D-BD9C-0223B7A8BC21}"/>
    <cellStyle name="SAPBEXHLevel0X 3 3" xfId="7979" xr:uid="{4EDD8430-FB33-4FD9-B237-C1758ECB9DCA}"/>
    <cellStyle name="SAPBEXHLevel0X 3 4" xfId="5801" xr:uid="{53F729CB-0EC6-42DE-9343-8D6E1B8C96FD}"/>
    <cellStyle name="SAPBEXHLevel0X 3 5" xfId="6000" xr:uid="{F065E842-F9F0-4AE1-A19A-0F40EB529AA5}"/>
    <cellStyle name="SAPBEXHLevel0X 4" xfId="4521" xr:uid="{00000000-0005-0000-0000-0000F5120000}"/>
    <cellStyle name="SAPBEXHLevel0X 4 2" xfId="7631" xr:uid="{10292DDE-ED7A-4110-8AB2-F56767C35F5A}"/>
    <cellStyle name="SAPBEXHLevel0X 4 3" xfId="7404" xr:uid="{88EED187-7D20-4AA9-A875-6B7A09D65503}"/>
    <cellStyle name="SAPBEXHLevel0X 5" xfId="5023" xr:uid="{00000000-0005-0000-0000-0000F6120000}"/>
    <cellStyle name="SAPBEXHLevel0X 6" xfId="5385" xr:uid="{771AF7B6-B3A6-438A-90D2-88556DE849EC}"/>
    <cellStyle name="SAPBEXHLevel0X 7" xfId="9111" xr:uid="{8997B38C-3236-4E2D-A8DA-58787A4A5D1F}"/>
    <cellStyle name="SAPBEXHLevel0X 8" xfId="6686" xr:uid="{A85C6367-5E45-48DA-9525-7417BB9D0A43}"/>
    <cellStyle name="SAPBEXHLevel0X 9" xfId="9391" xr:uid="{374A00D7-3835-4AFF-8E3F-48868D0849E1}"/>
    <cellStyle name="SAPBEXHLevel1" xfId="3940" xr:uid="{00000000-0005-0000-0000-0000F7120000}"/>
    <cellStyle name="SAPBEXHLevel1 10" xfId="6771" xr:uid="{9CC95983-2CA4-47B7-B554-A7E43F53594C}"/>
    <cellStyle name="SAPBEXHLevel1 11" xfId="9870" xr:uid="{F7E0F09C-1F2D-43FD-B9A2-AF73337B69A9}"/>
    <cellStyle name="SAPBEXHLevel1 2" xfId="3941" xr:uid="{00000000-0005-0000-0000-0000F8120000}"/>
    <cellStyle name="SAPBEXHLevel1 2 2" xfId="4397" xr:uid="{00000000-0005-0000-0000-0000F9120000}"/>
    <cellStyle name="SAPBEXHLevel1 2 2 2" xfId="8655" xr:uid="{0507F198-1488-4A76-A4F9-F65AD352FC40}"/>
    <cellStyle name="SAPBEXHLevel1 2 2 2 2" xfId="8352" xr:uid="{592676FC-CBCF-49B7-BAF0-68590A0953F3}"/>
    <cellStyle name="SAPBEXHLevel1 2 2 2 3" xfId="10162" xr:uid="{86CD9433-9EDA-4FCF-91E8-99C021EB44F4}"/>
    <cellStyle name="SAPBEXHLevel1 2 2 3" xfId="7982" xr:uid="{B504D018-9A3D-428C-8C5A-EE66BC326FA6}"/>
    <cellStyle name="SAPBEXHLevel1 2 2 4" xfId="6158" xr:uid="{2A7D68DD-3EA6-4B91-B03B-A9CC34F9D724}"/>
    <cellStyle name="SAPBEXHLevel1 2 2 5" xfId="5935" xr:uid="{D2B1B23F-5332-476E-B785-C9F90B86E8F1}"/>
    <cellStyle name="SAPBEXHLevel1 2 3" xfId="4120" xr:uid="{00000000-0005-0000-0000-0000FA120000}"/>
    <cellStyle name="SAPBEXHLevel1 2 3 2" xfId="6253" xr:uid="{7596A3AC-8F6D-4F88-9501-CBFFFF04C696}"/>
    <cellStyle name="SAPBEXHLevel1 2 3 3" xfId="9715" xr:uid="{095F7EE6-A4B7-4FD9-BAFC-118558239516}"/>
    <cellStyle name="SAPBEXHLevel1 2 4" xfId="5026" xr:uid="{00000000-0005-0000-0000-0000FB120000}"/>
    <cellStyle name="SAPBEXHLevel1 2 5" xfId="9214" xr:uid="{80785718-0C3B-4D71-BBEC-FD8648B3FBFA}"/>
    <cellStyle name="SAPBEXHLevel1 2 6" xfId="9064" xr:uid="{4F408ABE-A0DD-4990-9754-A8158F985BC0}"/>
    <cellStyle name="SAPBEXHLevel1 2 7" xfId="9597" xr:uid="{099D4732-2229-4A61-B914-CDA90638F476}"/>
    <cellStyle name="SAPBEXHLevel1 2 8" xfId="7449" xr:uid="{1AB987FA-7E1C-4FBB-8D11-A70FC051D46E}"/>
    <cellStyle name="SAPBEXHLevel1 2 9" xfId="6379" xr:uid="{46ADB8F0-A269-46F9-A284-18505C82AB99}"/>
    <cellStyle name="SAPBEXHLevel1 3" xfId="4396" xr:uid="{00000000-0005-0000-0000-0000FC120000}"/>
    <cellStyle name="SAPBEXHLevel1 3 2" xfId="8654" xr:uid="{32B4D393-6B9B-4976-876F-7A0281BDD501}"/>
    <cellStyle name="SAPBEXHLevel1 3 2 2" xfId="6608" xr:uid="{3DB5594F-F9D2-43B5-AAC1-BA7DA579FC24}"/>
    <cellStyle name="SAPBEXHLevel1 3 2 3" xfId="10161" xr:uid="{73D01E86-DB1B-410E-AD51-B3C607709A4B}"/>
    <cellStyle name="SAPBEXHLevel1 3 3" xfId="7981" xr:uid="{36253AF5-9102-48FD-919C-A961965BAB75}"/>
    <cellStyle name="SAPBEXHLevel1 3 4" xfId="7534" xr:uid="{3C52CF85-9480-435F-9E1F-FEE264E0F0CE}"/>
    <cellStyle name="SAPBEXHLevel1 3 5" xfId="9014" xr:uid="{299AE43C-6F8C-4546-8881-FB46009B3540}"/>
    <cellStyle name="SAPBEXHLevel1 4" xfId="4520" xr:uid="{00000000-0005-0000-0000-0000FD120000}"/>
    <cellStyle name="SAPBEXHLevel1 4 2" xfId="7632" xr:uid="{712F40D2-2343-474A-ABCB-DFD566E68D92}"/>
    <cellStyle name="SAPBEXHLevel1 4 3" xfId="6756" xr:uid="{6424672E-95DF-47E7-8B60-3AC1C940EF8E}"/>
    <cellStyle name="SAPBEXHLevel1 5" xfId="5025" xr:uid="{00000000-0005-0000-0000-0000FE120000}"/>
    <cellStyle name="SAPBEXHLevel1 6" xfId="5386" xr:uid="{6FED0652-5EF7-4DF8-AA6E-BCAED4BFEABF}"/>
    <cellStyle name="SAPBEXHLevel1 7" xfId="9029" xr:uid="{12B6DC38-0857-4E61-912B-81A294465B54}"/>
    <cellStyle name="SAPBEXHLevel1 8" xfId="5958" xr:uid="{A0E18609-1585-4D67-8590-1DDA1D2EA78E}"/>
    <cellStyle name="SAPBEXHLevel1 9" xfId="9456" xr:uid="{7CFC6120-F83B-4540-B25B-2D66D206D1BF}"/>
    <cellStyle name="SAPBEXHLevel1X" xfId="3942" xr:uid="{00000000-0005-0000-0000-0000FF120000}"/>
    <cellStyle name="SAPBEXHLevel1X 10" xfId="9778" xr:uid="{70EF0BCD-8774-4458-8669-87FDE70FCEEF}"/>
    <cellStyle name="SAPBEXHLevel1X 11" xfId="5852" xr:uid="{BAFB5EAF-3F1A-4DF8-963A-56A8928E537D}"/>
    <cellStyle name="SAPBEXHLevel1X 2" xfId="3943" xr:uid="{00000000-0005-0000-0000-000000130000}"/>
    <cellStyle name="SAPBEXHLevel1X 2 2" xfId="4399" xr:uid="{00000000-0005-0000-0000-000001130000}"/>
    <cellStyle name="SAPBEXHLevel1X 2 2 2" xfId="8657" xr:uid="{CBE6341C-1A96-4415-BEAA-5B6E44F4A85C}"/>
    <cellStyle name="SAPBEXHLevel1X 2 2 2 2" xfId="6609" xr:uid="{2941C957-CE20-40E7-BD8D-56BE6C0C93AB}"/>
    <cellStyle name="SAPBEXHLevel1X 2 2 2 3" xfId="10164" xr:uid="{A8B2D59F-FF6E-46F6-AC93-697ABC29DC86}"/>
    <cellStyle name="SAPBEXHLevel1X 2 2 3" xfId="7984" xr:uid="{D437169E-057C-4C55-9DCD-8C43693A700E}"/>
    <cellStyle name="SAPBEXHLevel1X 2 2 4" xfId="7117" xr:uid="{E4D3B8C4-4E50-429A-A945-36281FFCCA89}"/>
    <cellStyle name="SAPBEXHLevel1X 2 2 5" xfId="6423" xr:uid="{03E893E3-6B78-46A6-A2F6-0A65C4B648D5}"/>
    <cellStyle name="SAPBEXHLevel1X 2 3" xfId="4119" xr:uid="{00000000-0005-0000-0000-000002130000}"/>
    <cellStyle name="SAPBEXHLevel1X 2 3 2" xfId="7211" xr:uid="{9F394FA9-5DF0-4F9D-8501-F746976E831A}"/>
    <cellStyle name="SAPBEXHLevel1X 2 3 3" xfId="9558" xr:uid="{3365116A-1394-417E-8C32-C00E195AD9A1}"/>
    <cellStyle name="SAPBEXHLevel1X 2 4" xfId="5028" xr:uid="{00000000-0005-0000-0000-000003130000}"/>
    <cellStyle name="SAPBEXHLevel1X 2 5" xfId="6015" xr:uid="{44C4F8DE-D673-43D3-AFAB-5FC1CB1D0DF8}"/>
    <cellStyle name="SAPBEXHLevel1X 2 6" xfId="5657" xr:uid="{265669FD-977A-47B1-A280-E2E5D7195376}"/>
    <cellStyle name="SAPBEXHLevel1X 2 7" xfId="9390" xr:uid="{808D485E-363E-46D2-803A-178A4FEB18A4}"/>
    <cellStyle name="SAPBEXHLevel1X 2 8" xfId="8915" xr:uid="{5C98B4D3-49E9-4D18-B300-DA873034CD34}"/>
    <cellStyle name="SAPBEXHLevel1X 2 9" xfId="9719" xr:uid="{F3E509CA-0A18-438E-A66E-A2DF9B4A412A}"/>
    <cellStyle name="SAPBEXHLevel1X 3" xfId="4398" xr:uid="{00000000-0005-0000-0000-000004130000}"/>
    <cellStyle name="SAPBEXHLevel1X 3 2" xfId="8656" xr:uid="{8752249D-4252-4E6B-8B32-4364E5F38752}"/>
    <cellStyle name="SAPBEXHLevel1X 3 2 2" xfId="6316" xr:uid="{960F2AAA-E555-42B1-B664-568FB6931AC7}"/>
    <cellStyle name="SAPBEXHLevel1X 3 2 3" xfId="10163" xr:uid="{CDF6B3FF-2B75-428F-935F-A182822D0168}"/>
    <cellStyle name="SAPBEXHLevel1X 3 3" xfId="7983" xr:uid="{D6632EEA-DC30-4234-9E1E-E5E3A3E6517F}"/>
    <cellStyle name="SAPBEXHLevel1X 3 4" xfId="6512" xr:uid="{EC4BC7EE-294D-4146-A698-A27375D17F80}"/>
    <cellStyle name="SAPBEXHLevel1X 3 5" xfId="9556" xr:uid="{AA7EED5D-6A39-416E-9017-CAEC367C7ABA}"/>
    <cellStyle name="SAPBEXHLevel1X 4" xfId="4519" xr:uid="{00000000-0005-0000-0000-000005130000}"/>
    <cellStyle name="SAPBEXHLevel1X 4 2" xfId="5742" xr:uid="{5BF7A5CE-D089-4B3A-836C-74A1722471EF}"/>
    <cellStyle name="SAPBEXHLevel1X 4 3" xfId="5925" xr:uid="{B847BFEF-63E7-4BC7-A0A5-51FE2B121CBA}"/>
    <cellStyle name="SAPBEXHLevel1X 5" xfId="5027" xr:uid="{00000000-0005-0000-0000-000006130000}"/>
    <cellStyle name="SAPBEXHLevel1X 6" xfId="5387" xr:uid="{7B128474-61B8-470C-98E2-3B179BAEBD25}"/>
    <cellStyle name="SAPBEXHLevel1X 7" xfId="6692" xr:uid="{42EEA712-DFB6-4E74-8445-A8C7127F0817}"/>
    <cellStyle name="SAPBEXHLevel1X 8" xfId="7331" xr:uid="{BF3B6493-3BF8-4A7E-BE32-95F72DAEDAAF}"/>
    <cellStyle name="SAPBEXHLevel1X 9" xfId="9325" xr:uid="{3505198D-7297-490B-8833-C6EEF02132A9}"/>
    <cellStyle name="SAPBEXHLevel2" xfId="3944" xr:uid="{00000000-0005-0000-0000-000007130000}"/>
    <cellStyle name="SAPBEXHLevel2 10" xfId="6095" xr:uid="{703478E7-413C-4EC0-A2F4-4EE373BB8134}"/>
    <cellStyle name="SAPBEXHLevel2 11" xfId="9508" xr:uid="{F73090E2-482E-4913-AB86-17AEEE7B1736}"/>
    <cellStyle name="SAPBEXHLevel2 2" xfId="3945" xr:uid="{00000000-0005-0000-0000-000008130000}"/>
    <cellStyle name="SAPBEXHLevel2 2 2" xfId="4401" xr:uid="{00000000-0005-0000-0000-000009130000}"/>
    <cellStyle name="SAPBEXHLevel2 2 2 2" xfId="8659" xr:uid="{A40E5691-FC1D-4C40-9323-E70913675AEC}"/>
    <cellStyle name="SAPBEXHLevel2 2 2 2 2" xfId="7251" xr:uid="{B737ABB4-2CE2-46A3-8384-BEA103E862D6}"/>
    <cellStyle name="SAPBEXHLevel2 2 2 2 3" xfId="10166" xr:uid="{A01C22BD-C5AB-4975-9039-87299DFDCB4E}"/>
    <cellStyle name="SAPBEXHLevel2 2 2 3" xfId="7986" xr:uid="{38B747BB-8B1E-4B2B-A4E6-6636FBDD1020}"/>
    <cellStyle name="SAPBEXHLevel2 2 2 4" xfId="6159" xr:uid="{26EC294C-3000-4230-ACD1-D8EA6A3D1B16}"/>
    <cellStyle name="SAPBEXHLevel2 2 2 5" xfId="9863" xr:uid="{CE2C6349-443B-4407-A840-7F3B90718E4F}"/>
    <cellStyle name="SAPBEXHLevel2 2 3" xfId="4118" xr:uid="{00000000-0005-0000-0000-00000A130000}"/>
    <cellStyle name="SAPBEXHLevel2 2 3 2" xfId="6254" xr:uid="{899B7A98-EFFB-47C2-833A-9802BCE46880}"/>
    <cellStyle name="SAPBEXHLevel2 2 3 3" xfId="9633" xr:uid="{2F2878BD-C3F4-4880-B66C-24AD53C732F7}"/>
    <cellStyle name="SAPBEXHLevel2 2 4" xfId="5030" xr:uid="{00000000-0005-0000-0000-00000B130000}"/>
    <cellStyle name="SAPBEXHLevel2 2 5" xfId="8935" xr:uid="{C466F4FE-E8C4-45CF-A11F-E24926DB222B}"/>
    <cellStyle name="SAPBEXHLevel2 2 6" xfId="7124" xr:uid="{1A216278-9AC1-4C9C-9E68-BB302A3BB0D8}"/>
    <cellStyle name="SAPBEXHLevel2 2 7" xfId="9455" xr:uid="{AFEC46DA-94E0-4877-95D0-797A76ACADA0}"/>
    <cellStyle name="SAPBEXHLevel2 2 8" xfId="9646" xr:uid="{BB739138-51F7-43FD-AC61-6E7723970F50}"/>
    <cellStyle name="SAPBEXHLevel2 2 9" xfId="9869" xr:uid="{F7E9908A-8DB2-4FD7-81CA-D9D235B5702F}"/>
    <cellStyle name="SAPBEXHLevel2 3" xfId="4400" xr:uid="{00000000-0005-0000-0000-00000C130000}"/>
    <cellStyle name="SAPBEXHLevel2 3 2" xfId="8658" xr:uid="{2FF6ACB3-518D-4FFB-B42A-A5BF60DE4A34}"/>
    <cellStyle name="SAPBEXHLevel2 3 2 2" xfId="8232" xr:uid="{C77C37F6-44A8-4591-89C8-0924807A405C}"/>
    <cellStyle name="SAPBEXHLevel2 3 2 3" xfId="10165" xr:uid="{E17F7CC0-F5EF-4256-B826-1A7F7EE71DE2}"/>
    <cellStyle name="SAPBEXHLevel2 3 3" xfId="7985" xr:uid="{DEBC99F1-04DB-4E5D-B704-9150CDCEEE05}"/>
    <cellStyle name="SAPBEXHLevel2 3 4" xfId="7535" xr:uid="{3A8E939F-927A-46E4-A1CF-A2D173E35F03}"/>
    <cellStyle name="SAPBEXHLevel2 3 5" xfId="7051" xr:uid="{63EFA3C8-5F60-437D-B83C-88C69D20350E}"/>
    <cellStyle name="SAPBEXHLevel2 4" xfId="4518" xr:uid="{00000000-0005-0000-0000-00000D130000}"/>
    <cellStyle name="SAPBEXHLevel2 4 2" xfId="6563" xr:uid="{447F3C28-B96D-43F2-A2C4-925297468E6F}"/>
    <cellStyle name="SAPBEXHLevel2 4 3" xfId="7681" xr:uid="{40586967-990D-4CB6-9EFF-C94E970FE0F2}"/>
    <cellStyle name="SAPBEXHLevel2 5" xfId="5029" xr:uid="{00000000-0005-0000-0000-00000E130000}"/>
    <cellStyle name="SAPBEXHLevel2 6" xfId="5388" xr:uid="{22B064A6-5D9E-4AE2-9CD3-8F9DA701B656}"/>
    <cellStyle name="SAPBEXHLevel2 7" xfId="6433" xr:uid="{868B4433-D101-4C14-AB8A-16AA00D2B4AB}"/>
    <cellStyle name="SAPBEXHLevel2 8" xfId="6907" xr:uid="{0D30D97E-7BB5-42EF-B310-F58F4ACB07E9}"/>
    <cellStyle name="SAPBEXHLevel2 9" xfId="9523" xr:uid="{2D22B526-49FD-488F-8BB0-A51FA5160E16}"/>
    <cellStyle name="SAPBEXHLevel2X" xfId="3946" xr:uid="{00000000-0005-0000-0000-00000F130000}"/>
    <cellStyle name="SAPBEXHLevel2X 10" xfId="5937" xr:uid="{5D478D8B-4656-4E00-BA9E-4111251D890C}"/>
    <cellStyle name="SAPBEXHLevel2X 11" xfId="7341" xr:uid="{32AB1AE3-11BB-4A10-A5EC-73AAEE27D848}"/>
    <cellStyle name="SAPBEXHLevel2X 2" xfId="3947" xr:uid="{00000000-0005-0000-0000-000010130000}"/>
    <cellStyle name="SAPBEXHLevel2X 2 2" xfId="4403" xr:uid="{00000000-0005-0000-0000-000011130000}"/>
    <cellStyle name="SAPBEXHLevel2X 2 2 2" xfId="8661" xr:uid="{C5FE6339-4497-4F26-8DDF-84E51843A1FB}"/>
    <cellStyle name="SAPBEXHLevel2X 2 2 2 2" xfId="6317" xr:uid="{F3E8E11C-603D-4BDC-9516-A48A8C5A7186}"/>
    <cellStyle name="SAPBEXHLevel2X 2 2 2 3" xfId="10168" xr:uid="{AA2A1480-D864-4358-8108-216EACB30F98}"/>
    <cellStyle name="SAPBEXHLevel2X 2 2 3" xfId="7988" xr:uid="{E48C6A5D-F0CD-4DA7-B4AB-04B6C0589866}"/>
    <cellStyle name="SAPBEXHLevel2X 2 2 4" xfId="7118" xr:uid="{633EC8C0-29EC-4062-9BF7-11A2BE6C80A5}"/>
    <cellStyle name="SAPBEXHLevel2X 2 2 5" xfId="6685" xr:uid="{9295C7A8-727A-44E6-8BF5-1BC3496053EE}"/>
    <cellStyle name="SAPBEXHLevel2X 2 3" xfId="4117" xr:uid="{00000000-0005-0000-0000-000012130000}"/>
    <cellStyle name="SAPBEXHLevel2X 2 3 2" xfId="7212" xr:uid="{C0809176-6660-4C8C-9BDB-ADE88FF2C47C}"/>
    <cellStyle name="SAPBEXHLevel2X 2 3 3" xfId="9679" xr:uid="{A566AF56-8E17-4C42-BF88-4319B0282566}"/>
    <cellStyle name="SAPBEXHLevel2X 2 4" xfId="5032" xr:uid="{00000000-0005-0000-0000-000013130000}"/>
    <cellStyle name="SAPBEXHLevel2X 2 5" xfId="5831" xr:uid="{83D740AA-C15F-424E-8024-58282C34B332}"/>
    <cellStyle name="SAPBEXHLevel2X 2 6" xfId="6791" xr:uid="{800AE5BB-FE50-4004-8681-8F5638B7FB69}"/>
    <cellStyle name="SAPBEXHLevel2X 2 7" xfId="9324" xr:uid="{FA5ECBED-5B84-4BD0-B4F6-D880A4215EF8}"/>
    <cellStyle name="SAPBEXHLevel2X 2 8" xfId="8927" xr:uid="{9BAF316E-82DD-4C45-96B9-24FA12AE16F8}"/>
    <cellStyle name="SAPBEXHLevel2X 2 9" xfId="9610" xr:uid="{E69A17DF-2EF5-4736-9B04-83CFB410B981}"/>
    <cellStyle name="SAPBEXHLevel2X 3" xfId="4402" xr:uid="{00000000-0005-0000-0000-000014130000}"/>
    <cellStyle name="SAPBEXHLevel2X 3 2" xfId="8660" xr:uid="{D888C70E-1860-402D-A350-7A5CD70C10AB}"/>
    <cellStyle name="SAPBEXHLevel2X 3 2 2" xfId="6610" xr:uid="{697F14E1-865F-4D67-BD65-4E0BC98DBEA7}"/>
    <cellStyle name="SAPBEXHLevel2X 3 2 3" xfId="10167" xr:uid="{7F8BA778-527C-4EC5-8B06-E1DE56153E94}"/>
    <cellStyle name="SAPBEXHLevel2X 3 3" xfId="7987" xr:uid="{94ECD53D-0C53-4FE5-B7CC-206AE52AE2C8}"/>
    <cellStyle name="SAPBEXHLevel2X 3 4" xfId="7536" xr:uid="{D198FCED-FF21-4D14-90B7-2C243DA80F8A}"/>
    <cellStyle name="SAPBEXHLevel2X 3 5" xfId="9688" xr:uid="{F82F5DE9-4BC8-4921-901E-54F93E53CEF9}"/>
    <cellStyle name="SAPBEXHLevel2X 4" xfId="4517" xr:uid="{00000000-0005-0000-0000-000015130000}"/>
    <cellStyle name="SAPBEXHLevel2X 4 2" xfId="7633" xr:uid="{8D06AB33-BC1F-4452-B4C8-CCC24218301B}"/>
    <cellStyle name="SAPBEXHLevel2X 4 3" xfId="9192" xr:uid="{F282956C-5099-4006-B44B-A15F65A0A8DB}"/>
    <cellStyle name="SAPBEXHLevel2X 5" xfId="5031" xr:uid="{00000000-0005-0000-0000-000016130000}"/>
    <cellStyle name="SAPBEXHLevel2X 6" xfId="5389" xr:uid="{7CCD757B-2E4D-4806-94C4-84A79EDED540}"/>
    <cellStyle name="SAPBEXHLevel2X 7" xfId="9110" xr:uid="{DDE5B317-4AB7-4709-B6F7-6DAF593EC4A8}"/>
    <cellStyle name="SAPBEXHLevel2X 8" xfId="6332" xr:uid="{25991B63-CC96-4FC7-9FE7-18DCAD6609FF}"/>
    <cellStyle name="SAPBEXHLevel2X 9" xfId="9596" xr:uid="{7606A6CD-B788-48D4-9D3F-9291E430BF40}"/>
    <cellStyle name="SAPBEXHLevel3" xfId="3948" xr:uid="{00000000-0005-0000-0000-000017130000}"/>
    <cellStyle name="SAPBEXHLevel3 10" xfId="9685" xr:uid="{A6543222-D651-46B0-868A-FD8A406AEB54}"/>
    <cellStyle name="SAPBEXHLevel3 11" xfId="9283" xr:uid="{BB253804-2523-4640-8B2D-4D6CD684F7D2}"/>
    <cellStyle name="SAPBEXHLevel3 2" xfId="3949" xr:uid="{00000000-0005-0000-0000-000018130000}"/>
    <cellStyle name="SAPBEXHLevel3 2 2" xfId="4405" xr:uid="{00000000-0005-0000-0000-000019130000}"/>
    <cellStyle name="SAPBEXHLevel3 2 2 2" xfId="8663" xr:uid="{AC609E74-DF54-495B-83B8-0A48AA05E675}"/>
    <cellStyle name="SAPBEXHLevel3 2 2 2 2" xfId="7252" xr:uid="{D9F6FAF5-2188-4328-8248-C5471988FAD8}"/>
    <cellStyle name="SAPBEXHLevel3 2 2 2 3" xfId="10170" xr:uid="{7337BB5B-978F-45E7-8466-099A6B714B00}"/>
    <cellStyle name="SAPBEXHLevel3 2 2 3" xfId="7990" xr:uid="{45F70D8C-98CB-4843-A4A3-818CC554B903}"/>
    <cellStyle name="SAPBEXHLevel3 2 2 4" xfId="6160" xr:uid="{2EF46A03-2D6E-4BD1-A10D-B64092208739}"/>
    <cellStyle name="SAPBEXHLevel3 2 2 5" xfId="9670" xr:uid="{15DF782A-4847-4949-AF5A-76ADF62707EA}"/>
    <cellStyle name="SAPBEXHLevel3 2 3" xfId="4116" xr:uid="{00000000-0005-0000-0000-00001A130000}"/>
    <cellStyle name="SAPBEXHLevel3 2 3 2" xfId="6255" xr:uid="{DA801868-71F2-48D9-BCE1-CC4996B20B5C}"/>
    <cellStyle name="SAPBEXHLevel3 2 3 3" xfId="6586" xr:uid="{748F9FB2-D5B8-467E-82BD-034356E18FA2}"/>
    <cellStyle name="SAPBEXHLevel3 2 4" xfId="5034" xr:uid="{00000000-0005-0000-0000-00001B130000}"/>
    <cellStyle name="SAPBEXHLevel3 2 5" xfId="9213" xr:uid="{4A8EBA8B-122E-459D-A16F-04218BF9B1E3}"/>
    <cellStyle name="SAPBEXHLevel3 2 6" xfId="9146" xr:uid="{768A60E0-BB3C-458B-8B93-F30245815AEC}"/>
    <cellStyle name="SAPBEXHLevel3 2 7" xfId="9522" xr:uid="{BE22CBF8-4EA5-49C7-83A6-9D0F8FED0D92}"/>
    <cellStyle name="SAPBEXHLevel3 2 8" xfId="9547" xr:uid="{84FD86CB-1A89-484F-883E-E442DCA98A8A}"/>
    <cellStyle name="SAPBEXHLevel3 2 9" xfId="9477" xr:uid="{08D0106C-25A6-4D30-8550-B097FD2B1DC4}"/>
    <cellStyle name="SAPBEXHLevel3 3" xfId="4404" xr:uid="{00000000-0005-0000-0000-00001C130000}"/>
    <cellStyle name="SAPBEXHLevel3 3 2" xfId="8662" xr:uid="{C9CA2B6B-EF75-4B4A-98FB-79BE7B59D9C3}"/>
    <cellStyle name="SAPBEXHLevel3 3 2 2" xfId="6611" xr:uid="{4C15F746-936A-4C8C-8C20-AF5C84657DDF}"/>
    <cellStyle name="SAPBEXHLevel3 3 2 3" xfId="10169" xr:uid="{D7447707-96E9-4E84-ABBC-E115706CFC2F}"/>
    <cellStyle name="SAPBEXHLevel3 3 3" xfId="7989" xr:uid="{015051A3-4DE0-40F8-B083-DB99297D45AC}"/>
    <cellStyle name="SAPBEXHLevel3 3 4" xfId="6513" xr:uid="{67C4F5EE-2C47-4EA1-9335-C16505669F21}"/>
    <cellStyle name="SAPBEXHLevel3 3 5" xfId="8219" xr:uid="{3BEEDD0C-0F1E-40E5-8827-4D53CD6AC055}"/>
    <cellStyle name="SAPBEXHLevel3 4" xfId="4516" xr:uid="{00000000-0005-0000-0000-00001D130000}"/>
    <cellStyle name="SAPBEXHLevel3 4 2" xfId="7634" xr:uid="{3C1DBEDC-05C0-4032-A187-F577EF6578A5}"/>
    <cellStyle name="SAPBEXHLevel3 4 3" xfId="7405" xr:uid="{71D81CBA-CCE1-4813-9449-5F02E4EADA59}"/>
    <cellStyle name="SAPBEXHLevel3 5" xfId="5033" xr:uid="{00000000-0005-0000-0000-00001E130000}"/>
    <cellStyle name="SAPBEXHLevel3 6" xfId="5390" xr:uid="{B34B0E9B-65F5-4282-9D8E-317A37B18173}"/>
    <cellStyle name="SAPBEXHLevel3 7" xfId="9028" xr:uid="{FB1D9D57-0972-4D0D-ACEF-18B62881E9CF}"/>
    <cellStyle name="SAPBEXHLevel3 8" xfId="6410" xr:uid="{9EE14720-F745-4BCA-918F-80DE411D5794}"/>
    <cellStyle name="SAPBEXHLevel3 9" xfId="9389" xr:uid="{38668828-F66D-4F7E-873F-5A8766F97DF3}"/>
    <cellStyle name="SAPBEXHLevel3X" xfId="3950" xr:uid="{00000000-0005-0000-0000-00001F130000}"/>
    <cellStyle name="SAPBEXHLevel3X 10" xfId="5922" xr:uid="{0192084F-517F-43E0-A895-C78DAEE5A748}"/>
    <cellStyle name="SAPBEXHLevel3X 11" xfId="9868" xr:uid="{69A38AE8-DFA9-478E-930D-EA1710F1D7E5}"/>
    <cellStyle name="SAPBEXHLevel3X 2" xfId="3951" xr:uid="{00000000-0005-0000-0000-000020130000}"/>
    <cellStyle name="SAPBEXHLevel3X 2 2" xfId="4407" xr:uid="{00000000-0005-0000-0000-000021130000}"/>
    <cellStyle name="SAPBEXHLevel3X 2 2 2" xfId="8665" xr:uid="{52737DEE-3CDB-4888-AD91-EFEB62A16E0C}"/>
    <cellStyle name="SAPBEXHLevel3X 2 2 2 2" xfId="8346" xr:uid="{5ABC3541-0C3B-4F18-9687-CB7D8AE606DA}"/>
    <cellStyle name="SAPBEXHLevel3X 2 2 2 3" xfId="10172" xr:uid="{78B307DB-6F49-40FE-B3C7-1B7A6F40A8A9}"/>
    <cellStyle name="SAPBEXHLevel3X 2 2 3" xfId="7992" xr:uid="{8D196391-9130-472A-B64C-A74AE0E1E955}"/>
    <cellStyle name="SAPBEXHLevel3X 2 2 4" xfId="7119" xr:uid="{5C9B3A57-8B60-44D5-A2F0-326D0E0D4F44}"/>
    <cellStyle name="SAPBEXHLevel3X 2 2 5" xfId="7446" xr:uid="{D9288339-774A-4728-8FEE-68EB84741FF2}"/>
    <cellStyle name="SAPBEXHLevel3X 2 3" xfId="4115" xr:uid="{00000000-0005-0000-0000-000022130000}"/>
    <cellStyle name="SAPBEXHLevel3X 2 3 2" xfId="7213" xr:uid="{CF33A25C-34DA-44ED-B119-5742E04166F9}"/>
    <cellStyle name="SAPBEXHLevel3X 2 3 3" xfId="9412" xr:uid="{E2A4D059-67FF-484F-93D3-6BC6CCE8C883}"/>
    <cellStyle name="SAPBEXHLevel3X 2 4" xfId="5036" xr:uid="{00000000-0005-0000-0000-000023130000}"/>
    <cellStyle name="SAPBEXHLevel3X 2 5" xfId="6966" xr:uid="{EFBF0469-E66A-4E77-9E92-0D0709A6D5C2}"/>
    <cellStyle name="SAPBEXHLevel3X 2 6" xfId="5816" xr:uid="{7F23861C-FCF0-4661-AA1A-C62E0FE09206}"/>
    <cellStyle name="SAPBEXHLevel3X 2 7" xfId="9595" xr:uid="{3B3CFCA5-CC50-40B8-99CD-3687241A1A42}"/>
    <cellStyle name="SAPBEXHLevel3X 2 8" xfId="6480" xr:uid="{53792E53-0395-41DA-883B-7D27C3901919}"/>
    <cellStyle name="SAPBEXHLevel3X 2 9" xfId="6032" xr:uid="{00EB7223-14B8-4C7D-BC79-F16EACA34B61}"/>
    <cellStyle name="SAPBEXHLevel3X 3" xfId="4406" xr:uid="{00000000-0005-0000-0000-000024130000}"/>
    <cellStyle name="SAPBEXHLevel3X 3 2" xfId="8664" xr:uid="{E492B2EC-FECE-473B-8EBB-38D38B4340DF}"/>
    <cellStyle name="SAPBEXHLevel3X 3 2 2" xfId="6612" xr:uid="{44B198CE-2275-4A12-AD31-171D58F26205}"/>
    <cellStyle name="SAPBEXHLevel3X 3 2 3" xfId="10171" xr:uid="{E5ACFB7A-63FE-4FF0-9315-A140E61340DD}"/>
    <cellStyle name="SAPBEXHLevel3X 3 3" xfId="7991" xr:uid="{5B7C60BF-1B6B-4844-93BE-F9774F75DD00}"/>
    <cellStyle name="SAPBEXHLevel3X 3 4" xfId="7537" xr:uid="{8296B79A-6072-4462-8D56-092D8EA28606}"/>
    <cellStyle name="SAPBEXHLevel3X 3 5" xfId="6766" xr:uid="{C96E1086-8823-40DA-8A35-E19A2073E482}"/>
    <cellStyle name="SAPBEXHLevel3X 4" xfId="4515" xr:uid="{00000000-0005-0000-0000-000025130000}"/>
    <cellStyle name="SAPBEXHLevel3X 4 2" xfId="5743" xr:uid="{6108A757-14F2-47AA-B715-244A8141F9C5}"/>
    <cellStyle name="SAPBEXHLevel3X 4 3" xfId="7354" xr:uid="{78DA5A20-BB3A-432F-8C10-385667FB2477}"/>
    <cellStyle name="SAPBEXHLevel3X 5" xfId="5035" xr:uid="{00000000-0005-0000-0000-000026130000}"/>
    <cellStyle name="SAPBEXHLevel3X 6" xfId="5391" xr:uid="{817F4EA5-638A-4FC2-902A-3922F6489E83}"/>
    <cellStyle name="SAPBEXHLevel3X 7" xfId="6693" xr:uid="{787E172F-963B-47B2-9C4E-5DECF099E4CF}"/>
    <cellStyle name="SAPBEXHLevel3X 8" xfId="8229" xr:uid="{BBD21865-F22B-447C-8E42-94317A9691AF}"/>
    <cellStyle name="SAPBEXHLevel3X 9" xfId="9454" xr:uid="{1227C356-77A3-4BCF-B150-E2760CDEFA96}"/>
    <cellStyle name="SAPBEXinputData" xfId="5392" xr:uid="{5FFB7D48-7D5F-4EDB-8EA3-3EFD2B7623F8}"/>
    <cellStyle name="SAPBEXItemHeader" xfId="5393" xr:uid="{D8182109-FFB8-462B-9589-A034B6F4495F}"/>
    <cellStyle name="SAPBEXresData" xfId="3952" xr:uid="{00000000-0005-0000-0000-000027130000}"/>
    <cellStyle name="SAPBEXresData 10" xfId="9791" xr:uid="{79A31AA8-A393-4A3C-8DA1-854A66648F40}"/>
    <cellStyle name="SAPBEXresData 11" xfId="7048" xr:uid="{71FB50AB-8396-4902-A06C-B60765A13C27}"/>
    <cellStyle name="SAPBEXresData 2" xfId="3953" xr:uid="{00000000-0005-0000-0000-000028130000}"/>
    <cellStyle name="SAPBEXresData 2 2" xfId="4409" xr:uid="{00000000-0005-0000-0000-000029130000}"/>
    <cellStyle name="SAPBEXresData 2 2 2" xfId="8667" xr:uid="{53ED2703-83FC-4176-A75F-B83251A9AA0D}"/>
    <cellStyle name="SAPBEXresData 2 2 2 2" xfId="8217" xr:uid="{3B0C74E3-C0CF-47A5-B296-214F62DCD853}"/>
    <cellStyle name="SAPBEXresData 2 2 2 3" xfId="10174" xr:uid="{F84430C2-9D46-462B-9B77-14C71E7CF797}"/>
    <cellStyle name="SAPBEXresData 2 2 3" xfId="7994" xr:uid="{67F3533D-96CB-4570-AEBA-2AD7AEFABED9}"/>
    <cellStyle name="SAPBEXresData 2 2 4" xfId="6161" xr:uid="{0AD6E36E-FB58-46F7-9823-7141CDE88B31}"/>
    <cellStyle name="SAPBEXresData 2 2 5" xfId="6097" xr:uid="{20A4634F-0A68-4714-B0B3-A9C945B5267B}"/>
    <cellStyle name="SAPBEXresData 2 3" xfId="4114" xr:uid="{00000000-0005-0000-0000-00002A130000}"/>
    <cellStyle name="SAPBEXresData 2 3 2" xfId="6256" xr:uid="{CC87975E-3AAD-4DB5-82C3-3E9C86049FAB}"/>
    <cellStyle name="SAPBEXresData 2 3 3" xfId="6386" xr:uid="{4F6F2621-4449-48F1-A3F6-AA8DE7F0896C}"/>
    <cellStyle name="SAPBEXresData 2 4" xfId="5038" xr:uid="{00000000-0005-0000-0000-00002B130000}"/>
    <cellStyle name="SAPBEXresData 2 5" xfId="8934" xr:uid="{D84AB2F6-E4BD-4EF5-8ACE-C23B0F9F117D}"/>
    <cellStyle name="SAPBEXresData 2 6" xfId="9147" xr:uid="{934CB94D-8B15-4B09-B6C9-7699BC2B5C74}"/>
    <cellStyle name="SAPBEXresData 2 7" xfId="9388" xr:uid="{3F284F80-5B91-4DAE-AC1E-6A27D200B80A}"/>
    <cellStyle name="SAPBEXresData 2 8" xfId="7245" xr:uid="{C0F912DF-19B6-4373-9E7D-11B727646BC0}"/>
    <cellStyle name="SAPBEXresData 2 9" xfId="5858" xr:uid="{69CA7048-21AD-4D04-BA8E-797D011BD3EC}"/>
    <cellStyle name="SAPBEXresData 3" xfId="4408" xr:uid="{00000000-0005-0000-0000-00002C130000}"/>
    <cellStyle name="SAPBEXresData 3 2" xfId="8666" xr:uid="{24993127-2A04-4B6A-B9E8-14725474537E}"/>
    <cellStyle name="SAPBEXresData 3 2 2" xfId="6613" xr:uid="{AE8877A5-4BDB-499D-863F-153D365E8B75}"/>
    <cellStyle name="SAPBEXresData 3 2 3" xfId="10173" xr:uid="{7E53A333-E365-4BFE-B643-1FCAA1BAA025}"/>
    <cellStyle name="SAPBEXresData 3 3" xfId="7993" xr:uid="{75DB69B8-7A1B-446F-8637-C5F1FF13B714}"/>
    <cellStyle name="SAPBEXresData 3 4" xfId="7538" xr:uid="{B7C6A964-4A50-43DA-818B-A1077B951D0B}"/>
    <cellStyle name="SAPBEXresData 3 5" xfId="9289" xr:uid="{E8342755-FA35-41A8-8CB1-969CE85DAFC0}"/>
    <cellStyle name="SAPBEXresData 4" xfId="4514" xr:uid="{00000000-0005-0000-0000-00002D130000}"/>
    <cellStyle name="SAPBEXresData 4 2" xfId="6564" xr:uid="{920E57A1-9FC2-45C2-A6D1-5A429DAF996F}"/>
    <cellStyle name="SAPBEXresData 4 3" xfId="5924" xr:uid="{308CD1A4-F08E-4C07-A065-3B2A4B698A3A}"/>
    <cellStyle name="SAPBEXresData 5" xfId="5037" xr:uid="{00000000-0005-0000-0000-00002E130000}"/>
    <cellStyle name="SAPBEXresData 6" xfId="5394" xr:uid="{63EBA950-4795-4892-AFDE-3F27F7623E4A}"/>
    <cellStyle name="SAPBEXresData 7" xfId="7373" xr:uid="{AE766F5D-583E-4964-B55D-5679FC95902C}"/>
    <cellStyle name="SAPBEXresData 8" xfId="5813" xr:uid="{CB2F24F1-DC68-4FB3-9698-8C6E4B06D8A9}"/>
    <cellStyle name="SAPBEXresData 9" xfId="9323" xr:uid="{385C617D-217B-441D-92BA-5DD623B3CDA8}"/>
    <cellStyle name="SAPBEXresDataEmph" xfId="3954" xr:uid="{00000000-0005-0000-0000-00002F130000}"/>
    <cellStyle name="SAPBEXresDataEmph 10" xfId="9819" xr:uid="{B3519A32-025D-46C0-A2AB-3AFA145F993E}"/>
    <cellStyle name="SAPBEXresDataEmph 11" xfId="9338" xr:uid="{19FE3A0D-7E47-4985-953F-C9DC79861EBE}"/>
    <cellStyle name="SAPBEXresDataEmph 2" xfId="3955" xr:uid="{00000000-0005-0000-0000-000030130000}"/>
    <cellStyle name="SAPBEXresDataEmph 2 2" xfId="4411" xr:uid="{00000000-0005-0000-0000-000031130000}"/>
    <cellStyle name="SAPBEXresDataEmph 2 2 2" xfId="8669" xr:uid="{6A186E00-17CB-4EE2-B350-303880ED9A4A}"/>
    <cellStyle name="SAPBEXresDataEmph 2 2 2 2" xfId="6318" xr:uid="{AD383FA4-0031-41E3-94C9-6E88EE0E7B23}"/>
    <cellStyle name="SAPBEXresDataEmph 2 2 2 3" xfId="10176" xr:uid="{F400C906-2685-41A4-B0DF-F18F48FDC8DD}"/>
    <cellStyle name="SAPBEXresDataEmph 2 2 3" xfId="7996" xr:uid="{8B58250F-F957-4591-A05F-035A4B6367F8}"/>
    <cellStyle name="SAPBEXresDataEmph 2 2 4" xfId="7120" xr:uid="{14831A28-0616-4D85-8765-379D8B15D387}"/>
    <cellStyle name="SAPBEXresDataEmph 2 2 5" xfId="5651" xr:uid="{D1FA8C60-1A9E-47C4-9D8A-08EC917DE0D6}"/>
    <cellStyle name="SAPBEXresDataEmph 2 3" xfId="4113" xr:uid="{00000000-0005-0000-0000-000032130000}"/>
    <cellStyle name="SAPBEXresDataEmph 2 3 2" xfId="7214" xr:uid="{8B17C1C0-3614-4A88-9A3B-C5A9E85FA899}"/>
    <cellStyle name="SAPBEXresDataEmph 2 3 3" xfId="7441" xr:uid="{E1CAB00C-C34A-42EC-A474-4976F796D2BA}"/>
    <cellStyle name="SAPBEXresDataEmph 2 4" xfId="5040" xr:uid="{00000000-0005-0000-0000-000033130000}"/>
    <cellStyle name="SAPBEXresDataEmph 2 5" xfId="6804" xr:uid="{D5B64B30-81CA-4D19-ABC2-D24FBFD99071}"/>
    <cellStyle name="SAPBEXresDataEmph 2 6" xfId="8266" xr:uid="{10B2024E-1BA1-4DF0-81C0-9594BFF02169}"/>
    <cellStyle name="SAPBEXresDataEmph 2 7" xfId="9453" xr:uid="{26AAA531-212C-4D5B-905E-8B0A3BAB04B8}"/>
    <cellStyle name="SAPBEXresDataEmph 2 8" xfId="5938" xr:uid="{9B3CD708-D2B5-45A7-90F6-181080AEAF99}"/>
    <cellStyle name="SAPBEXresDataEmph 2 9" xfId="9867" xr:uid="{45844082-DEB8-4E2F-B0FD-C524B652A123}"/>
    <cellStyle name="SAPBEXresDataEmph 3" xfId="4410" xr:uid="{00000000-0005-0000-0000-000034130000}"/>
    <cellStyle name="SAPBEXresDataEmph 3 2" xfId="8668" xr:uid="{E60C3FCE-4484-4304-BCCD-A2CE8EF0270B}"/>
    <cellStyle name="SAPBEXresDataEmph 3 2 2" xfId="6614" xr:uid="{8671BBA8-3CCB-4466-899F-54452286F736}"/>
    <cellStyle name="SAPBEXresDataEmph 3 2 3" xfId="10175" xr:uid="{3D2B5C05-17B2-4C0D-BA3F-F08EA82D9FE0}"/>
    <cellStyle name="SAPBEXresDataEmph 3 3" xfId="7995" xr:uid="{B8D847F9-46B8-4945-B495-74D24A90B0B9}"/>
    <cellStyle name="SAPBEXresDataEmph 3 4" xfId="5701" xr:uid="{8346B4E9-1250-405E-B836-A93E2C675F67}"/>
    <cellStyle name="SAPBEXresDataEmph 3 5" xfId="9375" xr:uid="{D3EA1FBF-1670-4593-9065-B40A44033CB4}"/>
    <cellStyle name="SAPBEXresDataEmph 4" xfId="4513" xr:uid="{00000000-0005-0000-0000-000035130000}"/>
    <cellStyle name="SAPBEXresDataEmph 4 2" xfId="7635" xr:uid="{36B6DEDF-F006-4D3E-90DD-26ADDCD602BF}"/>
    <cellStyle name="SAPBEXresDataEmph 4 3" xfId="6477" xr:uid="{AEF5E6E7-C458-4735-93CB-313404F4702F}"/>
    <cellStyle name="SAPBEXresDataEmph 5" xfId="5039" xr:uid="{00000000-0005-0000-0000-000036130000}"/>
    <cellStyle name="SAPBEXresDataEmph 6" xfId="5395" xr:uid="{0E824A5F-5035-4E1F-A00C-8AA3ECB5BEEE}"/>
    <cellStyle name="SAPBEXresDataEmph 7" xfId="9109" xr:uid="{89C9D242-9909-4E90-A559-4DB73CCD38A6}"/>
    <cellStyle name="SAPBEXresDataEmph 8" xfId="6369" xr:uid="{A9FBA0E8-C198-45A8-8020-52D2668D3624}"/>
    <cellStyle name="SAPBEXresDataEmph 9" xfId="9521" xr:uid="{169EEC3A-688D-4843-9A3E-76ED2BDC141A}"/>
    <cellStyle name="SAPBEXresItem" xfId="3956" xr:uid="{00000000-0005-0000-0000-000037130000}"/>
    <cellStyle name="SAPBEXresItem 10" xfId="6827" xr:uid="{B690A813-C78E-410E-810A-2A921BA5DDE4}"/>
    <cellStyle name="SAPBEXresItem 11" xfId="9478" xr:uid="{5F5BC826-D070-4E3C-84CF-12218FBF8161}"/>
    <cellStyle name="SAPBEXresItem 2" xfId="3957" xr:uid="{00000000-0005-0000-0000-000038130000}"/>
    <cellStyle name="SAPBEXresItem 2 2" xfId="4413" xr:uid="{00000000-0005-0000-0000-000039130000}"/>
    <cellStyle name="SAPBEXresItem 2 2 2" xfId="8671" xr:uid="{99320107-4C93-4E85-B94C-6A4AC0D36D01}"/>
    <cellStyle name="SAPBEXresItem 2 2 2 2" xfId="6319" xr:uid="{9D945F58-FED7-43CF-B675-205F3B847AF1}"/>
    <cellStyle name="SAPBEXresItem 2 2 2 3" xfId="10178" xr:uid="{3FA01EDF-2AC8-4B37-886B-A2EDDD64F81B}"/>
    <cellStyle name="SAPBEXresItem 2 2 3" xfId="7998" xr:uid="{1F6D7292-D8DD-4066-88E6-961953616333}"/>
    <cellStyle name="SAPBEXresItem 2 2 4" xfId="6162" xr:uid="{8FFBCC05-6F66-4EA9-8100-E1EEC7CD596E}"/>
    <cellStyle name="SAPBEXresItem 2 2 5" xfId="9543" xr:uid="{7B1E4225-A62C-446F-90B5-22D2DE383993}"/>
    <cellStyle name="SAPBEXresItem 2 3" xfId="4112" xr:uid="{00000000-0005-0000-0000-00003A130000}"/>
    <cellStyle name="SAPBEXresItem 2 3 2" xfId="6257" xr:uid="{D3113A38-F9F8-4698-BA8A-518BE522A234}"/>
    <cellStyle name="SAPBEXresItem 2 3 3" xfId="8895" xr:uid="{22EA0A90-D1A4-4A5F-B46F-B60FB70943F9}"/>
    <cellStyle name="SAPBEXresItem 2 4" xfId="5042" xr:uid="{00000000-0005-0000-0000-00003B130000}"/>
    <cellStyle name="SAPBEXresItem 2 5" xfId="9212" xr:uid="{D433EB70-A9D3-47EF-B43C-567D057EC68A}"/>
    <cellStyle name="SAPBEXresItem 2 6" xfId="8968" xr:uid="{95C0253C-2CC9-4443-B631-2881BB5318FB}"/>
    <cellStyle name="SAPBEXresItem 2 7" xfId="9322" xr:uid="{5E08410C-42AF-4FFF-8D8A-173E2A83243A}"/>
    <cellStyle name="SAPBEXresItem 2 8" xfId="5647" xr:uid="{8A593958-F965-4A9B-BF24-9FE13DDBCDC3}"/>
    <cellStyle name="SAPBEXresItem 2 9" xfId="9493" xr:uid="{6EF85B3A-26E7-4371-91D5-A20A6F45F92D}"/>
    <cellStyle name="SAPBEXresItem 3" xfId="4412" xr:uid="{00000000-0005-0000-0000-00003C130000}"/>
    <cellStyle name="SAPBEXresItem 3 2" xfId="8670" xr:uid="{ED2F183F-4B99-4B40-88DE-DFCF0A0EC7DC}"/>
    <cellStyle name="SAPBEXresItem 3 2 2" xfId="6615" xr:uid="{0D9E4117-9088-431E-ABB6-3F3B8BE7B633}"/>
    <cellStyle name="SAPBEXresItem 3 2 3" xfId="10177" xr:uid="{CB8F5CE2-82DD-4520-A188-ECE6E8FE7B3B}"/>
    <cellStyle name="SAPBEXresItem 3 3" xfId="7997" xr:uid="{26347473-DA4A-4198-876A-1393BD7D6F07}"/>
    <cellStyle name="SAPBEXresItem 3 4" xfId="7539" xr:uid="{3D667D15-B333-4F53-9229-60B6A204E242}"/>
    <cellStyle name="SAPBEXresItem 3 5" xfId="5859" xr:uid="{67643D54-D11A-4462-8C17-42BFC3ADDE40}"/>
    <cellStyle name="SAPBEXresItem 4" xfId="4512" xr:uid="{00000000-0005-0000-0000-00003D130000}"/>
    <cellStyle name="SAPBEXresItem 4 2" xfId="7636" xr:uid="{73FE0036-FB91-4C4A-8078-14C126691051}"/>
    <cellStyle name="SAPBEXresItem 4 3" xfId="7264" xr:uid="{3B934289-D86E-48C1-BB05-BDE0C128D491}"/>
    <cellStyle name="SAPBEXresItem 5" xfId="5041" xr:uid="{00000000-0005-0000-0000-00003E130000}"/>
    <cellStyle name="SAPBEXresItem 6" xfId="5396" xr:uid="{26A6DEEF-1CBD-4907-8B1B-FAAB320763EC}"/>
    <cellStyle name="SAPBEXresItem 7" xfId="9027" xr:uid="{73F47A73-D6EB-47AF-8C81-8773D7E411ED}"/>
    <cellStyle name="SAPBEXresItem 8" xfId="8388" xr:uid="{28ECDC94-1418-48E7-B67E-61281BE82178}"/>
    <cellStyle name="SAPBEXresItem 9" xfId="9594" xr:uid="{B15C12A1-AC8D-464A-97D2-6174CA5D1AE6}"/>
    <cellStyle name="SAPBEXresItemX" xfId="3958" xr:uid="{00000000-0005-0000-0000-00003F130000}"/>
    <cellStyle name="SAPBEXresItemX 10" xfId="8992" xr:uid="{99C43C6D-C420-458B-AD60-FB7819A9F213}"/>
    <cellStyle name="SAPBEXresItemX 2" xfId="4414" xr:uid="{00000000-0005-0000-0000-000040130000}"/>
    <cellStyle name="SAPBEXresItemX 2 2" xfId="8672" xr:uid="{2F9F7B76-FFBD-4C4B-960F-29F5D3E0BA84}"/>
    <cellStyle name="SAPBEXresItemX 2 2 2" xfId="6616" xr:uid="{0EAF75F2-13F4-4584-ACBB-B9620E341478}"/>
    <cellStyle name="SAPBEXresItemX 2 2 3" xfId="10179" xr:uid="{C4FFC304-0C74-4A88-BF9D-3C186164C48E}"/>
    <cellStyle name="SAPBEXresItemX 2 3" xfId="7999" xr:uid="{8ECBF681-9364-47A3-946A-2C1E30AA1E95}"/>
    <cellStyle name="SAPBEXresItemX 2 4" xfId="6514" xr:uid="{DE8AB5D8-1377-4706-A248-0E1822E0C83E}"/>
    <cellStyle name="SAPBEXresItemX 2 5" xfId="9787" xr:uid="{4BD35165-35DF-4B98-8EA4-4934E870692F}"/>
    <cellStyle name="SAPBEXresItemX 3" xfId="4511" xr:uid="{00000000-0005-0000-0000-000041130000}"/>
    <cellStyle name="SAPBEXresItemX 3 2" xfId="5744" xr:uid="{21F592A8-47EF-4D56-ADD7-D9ADEB2ACE6C}"/>
    <cellStyle name="SAPBEXresItemX 3 3" xfId="7456" xr:uid="{5E658D47-8AF8-4504-895D-9965E2B7ECF9}"/>
    <cellStyle name="SAPBEXresItemX 4" xfId="5043" xr:uid="{00000000-0005-0000-0000-000042130000}"/>
    <cellStyle name="SAPBEXresItemX 5" xfId="5397" xr:uid="{81CC379D-1672-42BB-83F3-AD818CFE5C96}"/>
    <cellStyle name="SAPBEXresItemX 6" xfId="6694" xr:uid="{9450E9DF-13C6-4E73-AFE7-0848D61E2210}"/>
    <cellStyle name="SAPBEXresItemX 7" xfId="5957" xr:uid="{446E3E28-4BC1-43E2-9FA8-341881C6BAF6}"/>
    <cellStyle name="SAPBEXresItemX 8" xfId="9387" xr:uid="{20EDFBA9-58E0-44A5-8416-A18D76EF5C7E}"/>
    <cellStyle name="SAPBEXresItemX 9" xfId="9689" xr:uid="{A35AA149-37CD-4DC5-9E14-94D07B63718B}"/>
    <cellStyle name="SAPBEXstdData" xfId="3959" xr:uid="{00000000-0005-0000-0000-000043130000}"/>
    <cellStyle name="SAPBEXstdData 10" xfId="6782" xr:uid="{D8932D69-D442-4C86-8A90-8D40F5EBAE30}"/>
    <cellStyle name="SAPBEXstdData 11" xfId="9652" xr:uid="{5A343696-283D-48EB-B3FB-07160B805B3D}"/>
    <cellStyle name="SAPBEXstdData 2" xfId="3960" xr:uid="{00000000-0005-0000-0000-000044130000}"/>
    <cellStyle name="SAPBEXstdData 2 2" xfId="4416" xr:uid="{00000000-0005-0000-0000-000045130000}"/>
    <cellStyle name="SAPBEXstdData 2 2 2" xfId="8674" xr:uid="{2BC60424-B381-40AF-85FD-1F0BD192E7BB}"/>
    <cellStyle name="SAPBEXstdData 2 2 2 2" xfId="5784" xr:uid="{96336381-D1FD-434A-A002-B0CFAD58A9F2}"/>
    <cellStyle name="SAPBEXstdData 2 2 2 3" xfId="10181" xr:uid="{2D0BB12A-D424-466A-BCB4-689498AAA2B2}"/>
    <cellStyle name="SAPBEXstdData 2 2 3" xfId="8001" xr:uid="{C9ECD3A8-E659-4866-A634-9189AEDCD612}"/>
    <cellStyle name="SAPBEXstdData 2 2 4" xfId="7540" xr:uid="{15920C6C-E506-4BE9-8150-7A969C43AFC7}"/>
    <cellStyle name="SAPBEXstdData 2 2 5" xfId="5638" xr:uid="{BD7338CC-2DFB-4F78-923F-4602D29D6883}"/>
    <cellStyle name="SAPBEXstdData 2 3" xfId="4510" xr:uid="{00000000-0005-0000-0000-000046130000}"/>
    <cellStyle name="SAPBEXstdData 2 3 2" xfId="6565" xr:uid="{9DBA4479-0E9E-4FE3-B63A-FF288BD25E73}"/>
    <cellStyle name="SAPBEXstdData 2 3 3" xfId="6471" xr:uid="{83899252-1031-45BA-9156-773463FD42B3}"/>
    <cellStyle name="SAPBEXstdData 2 4" xfId="5045" xr:uid="{00000000-0005-0000-0000-000047130000}"/>
    <cellStyle name="SAPBEXstdData 2 5" xfId="7374" xr:uid="{7284ECC7-8F8A-4D0A-98B9-8889B4924E2B}"/>
    <cellStyle name="SAPBEXstdData 2 6" xfId="6409" xr:uid="{10B87567-C488-4E11-960A-8BCC03837562}"/>
    <cellStyle name="SAPBEXstdData 2 7" xfId="9452" xr:uid="{AF889319-BC9B-47B9-A4CB-D72FF7ED67DF}"/>
    <cellStyle name="SAPBEXstdData 2 8" xfId="8347" xr:uid="{E617C5D5-464A-4BFA-A50D-E9FF3A735480}"/>
    <cellStyle name="SAPBEXstdData 2 9" xfId="9866" xr:uid="{8A2C9072-3765-488D-ADCE-4047FCE14744}"/>
    <cellStyle name="SAPBEXstdData 3" xfId="4415" xr:uid="{00000000-0005-0000-0000-000048130000}"/>
    <cellStyle name="SAPBEXstdData 3 2" xfId="8673" xr:uid="{44EE09A1-D70F-4E3D-8BC9-B31DFF1A8636}"/>
    <cellStyle name="SAPBEXstdData 3 2 2" xfId="6617" xr:uid="{06FF9B61-D680-4D9A-9978-C7DC12986CC0}"/>
    <cellStyle name="SAPBEXstdData 3 2 3" xfId="10180" xr:uid="{8FB5A483-7F22-480C-8B15-BE091C84605F}"/>
    <cellStyle name="SAPBEXstdData 3 3" xfId="8000" xr:uid="{C7879459-2F91-4546-B056-D0E6FD9AF862}"/>
    <cellStyle name="SAPBEXstdData 3 4" xfId="7121" xr:uid="{00EB2D99-B681-422B-9C4F-BFA6153C556B}"/>
    <cellStyle name="SAPBEXstdData 3 5" xfId="9770" xr:uid="{0DDCAD64-60B6-4B08-BF87-9177ECFAC2C4}"/>
    <cellStyle name="SAPBEXstdData 4" xfId="4111" xr:uid="{00000000-0005-0000-0000-000049130000}"/>
    <cellStyle name="SAPBEXstdData 4 2" xfId="7215" xr:uid="{66C00F80-D8DF-490C-8DAA-5331761D4FF0}"/>
    <cellStyle name="SAPBEXstdData 4 3" xfId="8979" xr:uid="{327F2844-F46D-4C16-BA70-617D12744E01}"/>
    <cellStyle name="SAPBEXstdData 5" xfId="5044" xr:uid="{00000000-0005-0000-0000-00004A130000}"/>
    <cellStyle name="SAPBEXstdData 6" xfId="5398" xr:uid="{EF77C51D-0298-490C-9B71-64D0EBBD5F69}"/>
    <cellStyle name="SAPBEXstdData 7" xfId="6016" xr:uid="{0D8B87EE-DAF7-44A7-93BD-2A458F2A2339}"/>
    <cellStyle name="SAPBEXstdData 8" xfId="6830" xr:uid="{E08C039B-BA2B-4DAC-A968-B27A64F14F30}"/>
    <cellStyle name="SAPBEXstdData 9" xfId="9520" xr:uid="{2FDB7741-A58D-43DD-814A-52AADD69B3CD}"/>
    <cellStyle name="SAPBEXstdDataEmph" xfId="3961" xr:uid="{00000000-0005-0000-0000-00004B130000}"/>
    <cellStyle name="SAPBEXstdDataEmph 10" xfId="6019" xr:uid="{3326B0E9-586C-4A6B-8E91-AE40D5F7CE24}"/>
    <cellStyle name="SAPBEXstdDataEmph 11" xfId="7477" xr:uid="{FB551D92-1962-47B3-BDB4-F8D2603392CE}"/>
    <cellStyle name="SAPBEXstdDataEmph 2" xfId="3962" xr:uid="{00000000-0005-0000-0000-00004C130000}"/>
    <cellStyle name="SAPBEXstdDataEmph 2 2" xfId="4418" xr:uid="{00000000-0005-0000-0000-00004D130000}"/>
    <cellStyle name="SAPBEXstdDataEmph 2 2 2" xfId="8676" xr:uid="{2C40D6D8-C074-4B8E-9C31-50A7FD6DB5CE}"/>
    <cellStyle name="SAPBEXstdDataEmph 2 2 2 2" xfId="6320" xr:uid="{EF032FB9-E7BE-4FB4-BFF4-37860F054DF4}"/>
    <cellStyle name="SAPBEXstdDataEmph 2 2 2 3" xfId="10183" xr:uid="{56795D34-D87B-4ADC-9EDA-86F401162B1A}"/>
    <cellStyle name="SAPBEXstdDataEmph 2 2 3" xfId="8003" xr:uid="{500CCEAF-C671-4961-9D3D-8F4C8186B7A8}"/>
    <cellStyle name="SAPBEXstdDataEmph 2 2 4" xfId="6515" xr:uid="{74CA1ACB-D1B6-4A10-8177-24FC39E61BC4}"/>
    <cellStyle name="SAPBEXstdDataEmph 2 2 5" xfId="6071" xr:uid="{E89A11B6-7844-46D1-A4E5-FAF32E368431}"/>
    <cellStyle name="SAPBEXstdDataEmph 2 3" xfId="4509" xr:uid="{00000000-0005-0000-0000-00004E130000}"/>
    <cellStyle name="SAPBEXstdDataEmph 2 3 2" xfId="7637" xr:uid="{046E9E31-0C0D-4F5F-9C38-00E0E550C311}"/>
    <cellStyle name="SAPBEXstdDataEmph 2 3 3" xfId="7740" xr:uid="{62F92C2B-72DB-4BAC-9950-3D94949F6346}"/>
    <cellStyle name="SAPBEXstdDataEmph 2 4" xfId="5047" xr:uid="{00000000-0005-0000-0000-00004F130000}"/>
    <cellStyle name="SAPBEXstdDataEmph 2 5" xfId="9108" xr:uid="{FB93B321-02D9-4F9B-B78F-CE6C00D3EFFC}"/>
    <cellStyle name="SAPBEXstdDataEmph 2 6" xfId="6906" xr:uid="{B6A7F7B2-5AB8-44D2-A6C8-0929A783C360}"/>
    <cellStyle name="SAPBEXstdDataEmph 2 7" xfId="9321" xr:uid="{47AADD02-C327-4354-BC75-300DFB5D9453}"/>
    <cellStyle name="SAPBEXstdDataEmph 2 8" xfId="7455" xr:uid="{A43C431E-B128-4AE3-ACB6-39FBDB92B41E}"/>
    <cellStyle name="SAPBEXstdDataEmph 2 9" xfId="5941" xr:uid="{D34F2B26-9235-4510-96E1-B2135F02468C}"/>
    <cellStyle name="SAPBEXstdDataEmph 3" xfId="4417" xr:uid="{00000000-0005-0000-0000-000050130000}"/>
    <cellStyle name="SAPBEXstdDataEmph 3 2" xfId="8675" xr:uid="{6190CF3B-8D70-478F-BE28-B40815937911}"/>
    <cellStyle name="SAPBEXstdDataEmph 3 2 2" xfId="6335" xr:uid="{CE88BDA9-DB0C-4A82-9AFA-8E8763D644C7}"/>
    <cellStyle name="SAPBEXstdDataEmph 3 2 3" xfId="10182" xr:uid="{6F4BDCF6-C923-4C5C-9D76-FA4F5A0445EE}"/>
    <cellStyle name="SAPBEXstdDataEmph 3 3" xfId="8002" xr:uid="{FB6367F9-FFAB-4CA6-BDAB-86384A47ACC3}"/>
    <cellStyle name="SAPBEXstdDataEmph 3 4" xfId="6163" xr:uid="{F98C0967-CA87-462D-83A9-2018074BB082}"/>
    <cellStyle name="SAPBEXstdDataEmph 3 5" xfId="8997" xr:uid="{6534D9B7-A7B9-4AD4-8A91-81ED09934FE7}"/>
    <cellStyle name="SAPBEXstdDataEmph 4" xfId="4110" xr:uid="{00000000-0005-0000-0000-000051130000}"/>
    <cellStyle name="SAPBEXstdDataEmph 4 2" xfId="6258" xr:uid="{D703AC4E-DEB9-43BF-A222-EBE9BF0E61CA}"/>
    <cellStyle name="SAPBEXstdDataEmph 4 3" xfId="8974" xr:uid="{F5B11AF5-6F35-4D70-892F-7F00A897C9B1}"/>
    <cellStyle name="SAPBEXstdDataEmph 5" xfId="5046" xr:uid="{00000000-0005-0000-0000-000052130000}"/>
    <cellStyle name="SAPBEXstdDataEmph 6" xfId="5399" xr:uid="{C3607CEF-97F8-4C55-ABAF-BF4D20D28D49}"/>
    <cellStyle name="SAPBEXstdDataEmph 7" xfId="8933" xr:uid="{C33B96A0-5877-4E4D-99CD-DF8624A78F2B}"/>
    <cellStyle name="SAPBEXstdDataEmph 8" xfId="8882" xr:uid="{AA33DA2E-8744-4FD7-9D19-8C95FD577170}"/>
    <cellStyle name="SAPBEXstdDataEmph 9" xfId="9593" xr:uid="{DFC1E78D-562D-47B7-AA1F-08026F04D365}"/>
    <cellStyle name="SAPBEXstdItem" xfId="3963" xr:uid="{00000000-0005-0000-0000-000053130000}"/>
    <cellStyle name="SAPBEXstdItem 10" xfId="5832" xr:uid="{9C9DCCAE-C34C-4EA4-96CB-E4179AF81337}"/>
    <cellStyle name="SAPBEXstdItem 11" xfId="9245" xr:uid="{ECDE5228-A53D-4F52-91DC-DF59AC453361}"/>
    <cellStyle name="SAPBEXstdItem 12" xfId="9386" xr:uid="{806AB8AD-22C4-4F63-B3B4-ACF61FFA2504}"/>
    <cellStyle name="SAPBEXstdItem 13" xfId="9413" xr:uid="{E310C307-F691-446C-B73C-B4BE27619456}"/>
    <cellStyle name="SAPBEXstdItem 14" xfId="7029" xr:uid="{BE128B2E-2B7B-4C61-894B-440F6C1C09D2}"/>
    <cellStyle name="SAPBEXstdItem 2" xfId="3964" xr:uid="{00000000-0005-0000-0000-000054130000}"/>
    <cellStyle name="SAPBEXstdItem 2 10" xfId="9500" xr:uid="{A89D2C70-BD47-466A-86F1-16D28380F3DF}"/>
    <cellStyle name="SAPBEXstdItem 2 2" xfId="4420" xr:uid="{00000000-0005-0000-0000-000055130000}"/>
    <cellStyle name="SAPBEXstdItem 2 2 2" xfId="5402" xr:uid="{157E2CC8-F4FA-4918-AEB2-FE0BBF28DD58}"/>
    <cellStyle name="SAPBEXstdItem 2 2 2 2" xfId="8678" xr:uid="{D9523344-19CC-4000-96B1-408A0C4C973E}"/>
    <cellStyle name="SAPBEXstdItem 2 2 2 3" xfId="7273" xr:uid="{9C10AA0A-040A-4C46-B828-89BA0875F027}"/>
    <cellStyle name="SAPBEXstdItem 2 2 2 4" xfId="10185" xr:uid="{600E3A18-5CE6-426A-BBF1-F0404DE9FA42}"/>
    <cellStyle name="SAPBEXstdItem 2 2 3" xfId="8005" xr:uid="{7C446283-88F2-4799-814C-2293A2517EC7}"/>
    <cellStyle name="SAPBEXstdItem 2 2 4" xfId="7541" xr:uid="{96665BD4-F9B1-42F5-8B75-7DA2E6AF366F}"/>
    <cellStyle name="SAPBEXstdItem 2 2 5" xfId="9628" xr:uid="{F1AAA7C3-ED4B-4026-89AD-B8A445FDE089}"/>
    <cellStyle name="SAPBEXstdItem 2 3" xfId="4508" xr:uid="{00000000-0005-0000-0000-000056130000}"/>
    <cellStyle name="SAPBEXstdItem 2 3 2" xfId="7638" xr:uid="{728B4212-946E-4212-BEF5-DD4B1D62BD6D}"/>
    <cellStyle name="SAPBEXstdItem 2 3 3" xfId="9756" xr:uid="{4F5538B3-F82B-49FE-B4DE-1787DD30EFE9}"/>
    <cellStyle name="SAPBEXstdItem 2 4" xfId="5049" xr:uid="{00000000-0005-0000-0000-000057130000}"/>
    <cellStyle name="SAPBEXstdItem 2 5" xfId="5401" xr:uid="{418A3299-16C7-4229-BCB2-A22FDDEB28AA}"/>
    <cellStyle name="SAPBEXstdItem 2 6" xfId="9026" xr:uid="{910F5446-D32A-4FA3-A58E-732D14E83658}"/>
    <cellStyle name="SAPBEXstdItem 2 7" xfId="6408" xr:uid="{F050F76A-8A3F-4B4B-BFFC-BA1FD7417683}"/>
    <cellStyle name="SAPBEXstdItem 2 8" xfId="9519" xr:uid="{15E0ED59-9571-4134-BEBF-7B2932F24BD4}"/>
    <cellStyle name="SAPBEXstdItem 2 9" xfId="5989" xr:uid="{D9AAD6A7-283F-4808-BF0E-C149B343C152}"/>
    <cellStyle name="SAPBEXstdItem 3" xfId="4419" xr:uid="{00000000-0005-0000-0000-000058130000}"/>
    <cellStyle name="SAPBEXstdItem 3 2" xfId="5403" xr:uid="{3941E40B-4A88-471D-915C-3066546C21CD}"/>
    <cellStyle name="SAPBEXstdItem 3 2 2" xfId="8677" xr:uid="{51C0D07E-A410-442F-950C-CAFDD3D89276}"/>
    <cellStyle name="SAPBEXstdItem 3 2 3" xfId="5785" xr:uid="{6D9EF87E-2C56-457F-9DF3-91099BAD2803}"/>
    <cellStyle name="SAPBEXstdItem 3 2 4" xfId="10184" xr:uid="{FD29CD1F-BC38-43FC-92B8-5377680B077D}"/>
    <cellStyle name="SAPBEXstdItem 3 3" xfId="8004" xr:uid="{DE79287D-A943-40EC-B265-2826782BF024}"/>
    <cellStyle name="SAPBEXstdItem 3 4" xfId="7122" xr:uid="{B2170B61-4195-4EB7-81AC-D4107DB2F626}"/>
    <cellStyle name="SAPBEXstdItem 3 5" xfId="9681" xr:uid="{72CBC6D2-7703-4280-B1A6-CE39389591A0}"/>
    <cellStyle name="SAPBEXstdItem 4" xfId="4109" xr:uid="{00000000-0005-0000-0000-000059130000}"/>
    <cellStyle name="SAPBEXstdItem 4 2" xfId="5404" xr:uid="{DCAC4C9A-E3D6-4625-B187-932FFFF5E726}"/>
    <cellStyle name="SAPBEXstdItem 4 3" xfId="7216" xr:uid="{785A9162-7F62-4493-8520-F501B732E3B9}"/>
    <cellStyle name="SAPBEXstdItem 4 4" xfId="9551" xr:uid="{83BA33A9-E4CE-4337-A66D-FC20960DFAB6}"/>
    <cellStyle name="SAPBEXstdItem 5" xfId="5048" xr:uid="{00000000-0005-0000-0000-00005A130000}"/>
    <cellStyle name="SAPBEXstdItem 5 2" xfId="5405" xr:uid="{FC89E300-074A-452B-BD9C-5143F8703DE4}"/>
    <cellStyle name="SAPBEXstdItem 6" xfId="5406" xr:uid="{082389AE-4254-4BCA-B37D-3FF790931D47}"/>
    <cellStyle name="SAPBEXstdItem 7" xfId="5407" xr:uid="{757EDB25-A122-40A0-B764-6CE5D0EDA953}"/>
    <cellStyle name="SAPBEXstdItem 8" xfId="5408" xr:uid="{D32BC27E-42E9-4E92-9AAC-106C83D67F5E}"/>
    <cellStyle name="SAPBEXstdItem 9" xfId="5400" xr:uid="{D4747840-0C61-4C5E-AADE-BA472AEA34B1}"/>
    <cellStyle name="SAPBEXstdItemX" xfId="3965" xr:uid="{00000000-0005-0000-0000-00005B130000}"/>
    <cellStyle name="SAPBEXstdItemX 10" xfId="9865" xr:uid="{B83D1D77-796E-4109-AB95-2C950C3F8990}"/>
    <cellStyle name="SAPBEXstdItemX 2" xfId="4421" xr:uid="{00000000-0005-0000-0000-00005C130000}"/>
    <cellStyle name="SAPBEXstdItemX 2 2" xfId="8679" xr:uid="{02E3ECBD-FAA8-4E12-8DC2-436D479F16EE}"/>
    <cellStyle name="SAPBEXstdItemX 2 2 2" xfId="6321" xr:uid="{ECD786EE-2A63-43E5-84E4-9FC4EEC8C793}"/>
    <cellStyle name="SAPBEXstdItemX 2 2 3" xfId="10186" xr:uid="{2B4F4EFD-3CEB-496A-90AD-4CFF3BD5C8BE}"/>
    <cellStyle name="SAPBEXstdItemX 2 3" xfId="8006" xr:uid="{27FF3AAA-9611-444F-BEB3-5FEF999E45F3}"/>
    <cellStyle name="SAPBEXstdItemX 2 4" xfId="6164" xr:uid="{F19EB6E5-FC1C-4A62-8FD1-8BACCC4FFE90}"/>
    <cellStyle name="SAPBEXstdItemX 2 5" xfId="9864" xr:uid="{1634A672-7C2C-4339-92C2-9256FBDACE87}"/>
    <cellStyle name="SAPBEXstdItemX 3" xfId="4108" xr:uid="{00000000-0005-0000-0000-00005D130000}"/>
    <cellStyle name="SAPBEXstdItemX 3 2" xfId="6259" xr:uid="{37099FE9-E32F-4792-94FB-DD96874CB781}"/>
    <cellStyle name="SAPBEXstdItemX 3 3" xfId="9545" xr:uid="{ED439933-BFA6-4EFC-A67F-64BE7700C5B6}"/>
    <cellStyle name="SAPBEXstdItemX 4" xfId="5050" xr:uid="{00000000-0005-0000-0000-00005E130000}"/>
    <cellStyle name="SAPBEXstdItemX 5" xfId="5409" xr:uid="{D77D4552-D2B6-4C7E-ABC3-B790B157FA1A}"/>
    <cellStyle name="SAPBEXstdItemX 6" xfId="9211" xr:uid="{EBA5C1D2-36E2-4464-A596-9FBDD2226022}"/>
    <cellStyle name="SAPBEXstdItemX 7" xfId="8349" xr:uid="{D244701A-4B37-4A50-8705-B84F29577BEB}"/>
    <cellStyle name="SAPBEXstdItemX 8" xfId="9451" xr:uid="{884A9524-A637-4050-A740-6BD268A39305}"/>
    <cellStyle name="SAPBEXstdItemX 9" xfId="6896" xr:uid="{00260080-B028-4B5E-8F11-FE4CAFB58743}"/>
    <cellStyle name="SAPBEXtitle" xfId="3966" xr:uid="{00000000-0005-0000-0000-00005F130000}"/>
    <cellStyle name="SAPBEXtitle 10" xfId="8901" xr:uid="{CF44934F-D717-41D7-BF5F-C1C5C6166115}"/>
    <cellStyle name="SAPBEXtitle 11" xfId="9304" xr:uid="{096384EB-4ABA-4250-9D61-B3A339133950}"/>
    <cellStyle name="SAPBEXtitle 2" xfId="3967" xr:uid="{00000000-0005-0000-0000-000060130000}"/>
    <cellStyle name="SAPBEXtitle 2 2" xfId="4423" xr:uid="{00000000-0005-0000-0000-000061130000}"/>
    <cellStyle name="SAPBEXtitle 2 2 2" xfId="8681" xr:uid="{E599F33A-DE21-4C69-A9DB-A5ADFE354C5D}"/>
    <cellStyle name="SAPBEXtitle 2 2 2 2" xfId="8353" xr:uid="{C1556DA9-02E1-4BF4-899D-0848791403CA}"/>
    <cellStyle name="SAPBEXtitle 2 2 2 3" xfId="10188" xr:uid="{BE06A07E-75B7-439A-BE0F-3AD4E6D9F46B}"/>
    <cellStyle name="SAPBEXtitle 2 2 3" xfId="8008" xr:uid="{D5B7AA33-85FB-4A92-91DC-0CEE5791B7CB}"/>
    <cellStyle name="SAPBEXtitle 2 2 4" xfId="7123" xr:uid="{55D088F2-0EF4-4546-AE0D-9D9E08CFCD45}"/>
    <cellStyle name="SAPBEXtitle 2 2 5" xfId="7026" xr:uid="{7B282227-B529-43CE-B793-F59D3B77A673}"/>
    <cellStyle name="SAPBEXtitle 2 3" xfId="4107" xr:uid="{00000000-0005-0000-0000-000062130000}"/>
    <cellStyle name="SAPBEXtitle 2 3 2" xfId="7217" xr:uid="{18DB8593-EF6E-40EF-B13A-25B2861AF5D3}"/>
    <cellStyle name="SAPBEXtitle 2 3 3" xfId="7471" xr:uid="{96F410E3-17EB-47D2-9AF8-7BCE79EB0A6C}"/>
    <cellStyle name="SAPBEXtitle 2 4" xfId="5052" xr:uid="{00000000-0005-0000-0000-000063130000}"/>
    <cellStyle name="SAPBEXtitle 2 5" xfId="6967" xr:uid="{21F25B4C-D809-44CD-9EEF-6216A7CC171D}"/>
    <cellStyle name="SAPBEXtitle 2 6" xfId="6790" xr:uid="{07E2CA64-6C89-4ADC-83BE-01BE2EEA0E90}"/>
    <cellStyle name="SAPBEXtitle 2 7" xfId="9320" xr:uid="{BE60268A-74CC-466E-8044-6A73DF8B829A}"/>
    <cellStyle name="SAPBEXtitle 2 8" xfId="9760" xr:uid="{EE3BE289-492A-42A3-A676-9F9C0277AA80}"/>
    <cellStyle name="SAPBEXtitle 2 9" xfId="7470" xr:uid="{E984CE61-3408-47E0-8005-EC52F01C41F7}"/>
    <cellStyle name="SAPBEXtitle 3" xfId="4422" xr:uid="{00000000-0005-0000-0000-000064130000}"/>
    <cellStyle name="SAPBEXtitle 3 2" xfId="8680" xr:uid="{756A137F-198E-4AB0-B855-06BD3B184373}"/>
    <cellStyle name="SAPBEXtitle 3 2 2" xfId="5786" xr:uid="{6D8FE1EA-9F73-4EE0-981F-AFC87F59748D}"/>
    <cellStyle name="SAPBEXtitle 3 2 3" xfId="10187" xr:uid="{F3FE7F11-72DB-4B5D-9876-D628A32685F8}"/>
    <cellStyle name="SAPBEXtitle 3 3" xfId="8007" xr:uid="{FDA92CFC-C1A1-42E8-964F-E13F8CAC1C30}"/>
    <cellStyle name="SAPBEXtitle 3 4" xfId="6516" xr:uid="{7289EA53-84CB-472C-AF90-C310C046AFAD}"/>
    <cellStyle name="SAPBEXtitle 3 5" xfId="9683" xr:uid="{3F0D5907-8D93-4B35-9096-B8A0CCA26D58}"/>
    <cellStyle name="SAPBEXtitle 4" xfId="4507" xr:uid="{00000000-0005-0000-0000-000065130000}"/>
    <cellStyle name="SAPBEXtitle 4 2" xfId="5745" xr:uid="{DE1D222F-A696-4EED-AC04-F823B9557472}"/>
    <cellStyle name="SAPBEXtitle 4 3" xfId="8222" xr:uid="{E9104030-0B60-4D4E-88AF-902F46CB94FD}"/>
    <cellStyle name="SAPBEXtitle 5" xfId="5051" xr:uid="{00000000-0005-0000-0000-000066130000}"/>
    <cellStyle name="SAPBEXtitle 6" xfId="5410" xr:uid="{716D90C9-1045-4F19-9077-5C92F5C5811F}"/>
    <cellStyle name="SAPBEXtitle 7" xfId="6695" xr:uid="{90B929A3-A356-45B0-BFFD-42895F2E72C6}"/>
    <cellStyle name="SAPBEXtitle 8" xfId="5956" xr:uid="{66D9F566-405B-4840-BA38-B5DCA3786C2E}"/>
    <cellStyle name="SAPBEXtitle 9" xfId="9592" xr:uid="{A1C08555-A920-4BEF-995F-227FA414BE7B}"/>
    <cellStyle name="SAPBEXunassignedItem" xfId="5411" xr:uid="{1F37EE12-29C3-4891-B517-C0E5A8154820}"/>
    <cellStyle name="SAPBEXundefined" xfId="3968" xr:uid="{00000000-0005-0000-0000-000067130000}"/>
    <cellStyle name="SAPBEXundefined 10" xfId="7377" xr:uid="{A47EC4B8-F9B3-4EC7-B41D-22615D435383}"/>
    <cellStyle name="SAPBEXundefined 11" xfId="9839" xr:uid="{84DD2CB4-CC9F-451D-84D0-1FC0A392F686}"/>
    <cellStyle name="SAPBEXundefined 2" xfId="3969" xr:uid="{00000000-0005-0000-0000-000068130000}"/>
    <cellStyle name="SAPBEXundefined 2 2" xfId="4425" xr:uid="{00000000-0005-0000-0000-000069130000}"/>
    <cellStyle name="SAPBEXundefined 2 2 2" xfId="8683" xr:uid="{409BE04A-0337-41F0-94CB-CA6F7DD4F707}"/>
    <cellStyle name="SAPBEXundefined 2 2 2 2" xfId="5787" xr:uid="{DF8D4395-895A-4788-BEE9-D264EEF9A0EE}"/>
    <cellStyle name="SAPBEXundefined 2 2 2 3" xfId="10190" xr:uid="{782AAE13-55AE-46C7-9556-04635BC66853}"/>
    <cellStyle name="SAPBEXundefined 2 2 3" xfId="8010" xr:uid="{392ACFD5-ACF2-40B0-B957-25EB4D1299B0}"/>
    <cellStyle name="SAPBEXundefined 2 2 4" xfId="6165" xr:uid="{112FB4AF-07F3-4537-AEBB-63E9226996A8}"/>
    <cellStyle name="SAPBEXundefined 2 2 5" xfId="6826" xr:uid="{6284D883-4328-454A-B2E4-8CC27D471539}"/>
    <cellStyle name="SAPBEXundefined 2 3" xfId="4106" xr:uid="{00000000-0005-0000-0000-00006A130000}"/>
    <cellStyle name="SAPBEXundefined 2 3 2" xfId="6260" xr:uid="{C0667702-5A68-47CB-B80F-49C0B9CEBD20}"/>
    <cellStyle name="SAPBEXundefined 2 3 3" xfId="9794" xr:uid="{7A21DFD2-5160-4D8E-ADFA-CF8473353091}"/>
    <cellStyle name="SAPBEXundefined 2 4" xfId="5054" xr:uid="{00000000-0005-0000-0000-00006B130000}"/>
    <cellStyle name="SAPBEXundefined 2 5" xfId="8932" xr:uid="{A70956D1-7804-4DDD-80FB-CD49FB44E329}"/>
    <cellStyle name="SAPBEXundefined 2 6" xfId="9148" xr:uid="{CD503872-ED7F-4A0A-B040-941DE785A770}"/>
    <cellStyle name="SAPBEXundefined 2 7" xfId="9518" xr:uid="{07808A47-6F2F-40F0-B36E-ADB70998A536}"/>
    <cellStyle name="SAPBEXundefined 2 8" xfId="9489" xr:uid="{F6830485-C91D-4D2D-A00B-72112DF915FA}"/>
    <cellStyle name="SAPBEXundefined 2 9" xfId="9060" xr:uid="{0E7CAE96-CE11-4237-8F7A-100205B422E2}"/>
    <cellStyle name="SAPBEXundefined 3" xfId="4424" xr:uid="{00000000-0005-0000-0000-00006C130000}"/>
    <cellStyle name="SAPBEXundefined 3 2" xfId="8682" xr:uid="{DC02DD56-D6A7-4ABD-92DF-1260AA839569}"/>
    <cellStyle name="SAPBEXundefined 3 2 2" xfId="7253" xr:uid="{0F55E9B8-2B9B-4CD1-B5A5-AB637571A3BE}"/>
    <cellStyle name="SAPBEXundefined 3 2 3" xfId="10189" xr:uid="{680CBBF4-C0A1-497C-9F4B-F1EF952DE13E}"/>
    <cellStyle name="SAPBEXundefined 3 3" xfId="8009" xr:uid="{4D57DA0E-43FA-470A-9B89-98F1A7BAD083}"/>
    <cellStyle name="SAPBEXundefined 3 4" xfId="7542" xr:uid="{4CD7A0B1-CB73-4A07-9355-8E8C312DF9E6}"/>
    <cellStyle name="SAPBEXundefined 3 5" xfId="9464" xr:uid="{DF208C0A-A7C2-44CE-9AF8-B720AD1C2212}"/>
    <cellStyle name="SAPBEXundefined 4" xfId="4506" xr:uid="{00000000-0005-0000-0000-00006D130000}"/>
    <cellStyle name="SAPBEXundefined 4 2" xfId="6566" xr:uid="{9EF42E6B-5827-4CB4-A235-D639A043E83E}"/>
    <cellStyle name="SAPBEXundefined 4 3" xfId="9568" xr:uid="{2869398F-8079-4464-8AE0-4BA24E557A05}"/>
    <cellStyle name="SAPBEXundefined 5" xfId="5053" xr:uid="{00000000-0005-0000-0000-00006E130000}"/>
    <cellStyle name="SAPBEXundefined 6" xfId="5412" xr:uid="{191D7F6E-CC01-42C7-B049-B2A8BE3E94F4}"/>
    <cellStyle name="SAPBEXundefined 7" xfId="5637" xr:uid="{9E1BE0C5-3D99-459B-B580-CB0F919BE631}"/>
    <cellStyle name="SAPBEXundefined 8" xfId="6407" xr:uid="{CDE71694-C0A2-4641-A303-397ECA11E4A1}"/>
    <cellStyle name="SAPBEXundefined 9" xfId="9385" xr:uid="{231C474F-2AB8-450D-A904-BAA9AF8F1F1A}"/>
    <cellStyle name="Satisfaisant" xfId="1883" xr:uid="{00000000-0005-0000-0000-00006F130000}"/>
    <cellStyle name="Satisfaisant 2" xfId="3625" xr:uid="{00000000-0005-0000-0000-000070130000}"/>
    <cellStyle name="Satisfaisant 2 2" xfId="12549" xr:uid="{91C9CBF0-14A0-429E-B190-89E69C58F9D7}"/>
    <cellStyle name="Satisfaisant 3" xfId="12548" xr:uid="{7E3880C2-82B1-4004-A0B4-B208DB2643E4}"/>
    <cellStyle name="SEM-BPS-head" xfId="3970" xr:uid="{00000000-0005-0000-0000-000071130000}"/>
    <cellStyle name="SEM-BPS-key" xfId="3971" xr:uid="{00000000-0005-0000-0000-000072130000}"/>
    <cellStyle name="semestre" xfId="1884" xr:uid="{00000000-0005-0000-0000-000073130000}"/>
    <cellStyle name="semestre 2" xfId="3626" xr:uid="{00000000-0005-0000-0000-000074130000}"/>
    <cellStyle name="Separador de milhares [0]_meteorol (2)" xfId="1885" xr:uid="{00000000-0005-0000-0000-000075130000}"/>
    <cellStyle name="Sheet Title" xfId="5413" xr:uid="{6451272B-D038-48AA-A10D-A30AE763B7E7}"/>
    <cellStyle name="Sortie" xfId="1886" xr:uid="{00000000-0005-0000-0000-000076130000}"/>
    <cellStyle name="Sortie 10" xfId="12550" xr:uid="{15EDC078-0E8C-4D11-B1F2-391186522D03}"/>
    <cellStyle name="Sortie 2" xfId="3627" xr:uid="{00000000-0005-0000-0000-000077130000}"/>
    <cellStyle name="Sortie 2 2" xfId="4788" xr:uid="{00000000-0005-0000-0000-000078130000}"/>
    <cellStyle name="Sortie 2 2 2" xfId="8846" xr:uid="{DF4C89C6-6C39-4FB0-8F10-34220ED5A4F0}"/>
    <cellStyle name="Sortie 2 2 2 2" xfId="8265" xr:uid="{E902B890-19B2-4AFC-9731-118117C29B57}"/>
    <cellStyle name="Sortie 2 2 2 3" xfId="10350" xr:uid="{2103DC3F-961B-4EF9-8E51-C6EC3D7C09F6}"/>
    <cellStyle name="Sortie 2 2 3" xfId="8176" xr:uid="{3EECB588-D858-4AAF-84E4-5001D1ABA39C}"/>
    <cellStyle name="Sortie 2 2 4" xfId="7161" xr:uid="{45C0A930-D5B6-4B17-B8AC-3FAA76740AE5}"/>
    <cellStyle name="Sortie 2 2 5" xfId="9847" xr:uid="{4BC631A7-92A9-4D00-9BCA-24391AA07CCB}"/>
    <cellStyle name="Sortie 2 3" xfId="4800" xr:uid="{00000000-0005-0000-0000-000079130000}"/>
    <cellStyle name="Sortie 2 3 2" xfId="5793" xr:uid="{61F01DEE-EC8B-404E-9422-6FA157F48619}"/>
    <cellStyle name="Sortie 2 3 3" xfId="9956" xr:uid="{E75851F3-BE63-4FC5-BA99-0B53D99B5FB0}"/>
    <cellStyle name="Sortie 2 4" xfId="5593" xr:uid="{E1C75368-22C9-474C-A71C-ABC7743E2E46}"/>
    <cellStyle name="Sortie 2 5" xfId="6697" xr:uid="{A6BA8C3C-348F-49E3-AE4C-96376211FD35}"/>
    <cellStyle name="Sortie 2 6" xfId="9826" xr:uid="{F8562427-8ACA-4D94-B6D8-5FE9B9EE7CCB}"/>
    <cellStyle name="Sortie 2 7" xfId="9754" xr:uid="{A015CD21-86F8-4F5C-A1D6-0273AF0DCEA1}"/>
    <cellStyle name="Sortie 2 8" xfId="12551" xr:uid="{1CCD8E58-37BB-4500-AEAC-8456357F0495}"/>
    <cellStyle name="Sortie 3" xfId="4354" xr:uid="{00000000-0005-0000-0000-00007A130000}"/>
    <cellStyle name="Sortie 3 2" xfId="8614" xr:uid="{45A492E7-9CCE-4D3D-A79E-DDC38699C2C1}"/>
    <cellStyle name="Sortie 3 2 2" xfId="7720" xr:uid="{CA656110-A8B3-437E-9EAF-3807AED9EE48}"/>
    <cellStyle name="Sortie 3 2 3" xfId="10125" xr:uid="{9491C7C1-055F-4F70-B355-9D98C5E712FE}"/>
    <cellStyle name="Sortie 3 3" xfId="7941" xr:uid="{AD7C3E7B-4B25-465A-AEB0-396C84558330}"/>
    <cellStyle name="Sortie 3 4" xfId="6504" xr:uid="{F63A53B2-FE77-43CF-B757-6D8B4A5BFA33}"/>
    <cellStyle name="Sortie 3 5" xfId="9280" xr:uid="{08EEEE25-0CA7-47E2-A406-80FB89ADAEE9}"/>
    <cellStyle name="Sortie 3 6" xfId="7378" xr:uid="{2ED00115-D863-411F-9A15-31FDDFA03CA0}"/>
    <cellStyle name="Sortie 3 7" xfId="5949" xr:uid="{CDFF009C-9E07-4E5D-B7F2-52A1E813C1FB}"/>
    <cellStyle name="Sortie 4" xfId="4539" xr:uid="{00000000-0005-0000-0000-00007B130000}"/>
    <cellStyle name="Sortie 4 2" xfId="5736" xr:uid="{C6F3AC42-248B-4211-A5FF-15CAA665A58D}"/>
    <cellStyle name="Sortie 4 3" xfId="9639" xr:uid="{F915B434-A564-49D4-ADC5-131FF28C7C3B}"/>
    <cellStyle name="Sortie 5" xfId="4985" xr:uid="{00000000-0005-0000-0000-00007C130000}"/>
    <cellStyle name="Sortie 6" xfId="6288" xr:uid="{5B7283BC-217E-456C-A5A6-E0F6B22B8133}"/>
    <cellStyle name="Sortie 7" xfId="9619" xr:uid="{6CEAD4A5-7C8F-4F5B-B358-E1A50D516A48}"/>
    <cellStyle name="Sortie 8" xfId="9718" xr:uid="{365B68EF-FC43-4D57-9285-0E3FE424C7F6}"/>
    <cellStyle name="Sortie 9" xfId="9305" xr:uid="{D007E978-023B-42CA-9C75-698C7B6614D0}"/>
    <cellStyle name="Spelling 1033,0" xfId="1887" xr:uid="{00000000-0005-0000-0000-00007D130000}"/>
    <cellStyle name="Stub" xfId="1888" xr:uid="{00000000-0005-0000-0000-00007E130000}"/>
    <cellStyle name="Stub 10" xfId="12552" xr:uid="{B9D33A1F-2512-4225-90CD-5389765620AE}"/>
    <cellStyle name="Stub 2" xfId="3628" xr:uid="{00000000-0005-0000-0000-00007F130000}"/>
    <cellStyle name="Stub 2 2" xfId="4789" xr:uid="{00000000-0005-0000-0000-000080130000}"/>
    <cellStyle name="Stub 2 2 2" xfId="8177" xr:uid="{3E25E39B-A8BE-4357-8CC6-7EDAB67D1A68}"/>
    <cellStyle name="Stub 2 2 3" xfId="6541" xr:uid="{276405FC-685B-4E04-A30E-AA1335A8E933}"/>
    <cellStyle name="Stub 2 2 4" xfId="6937" xr:uid="{5BA5D8A4-4F04-46E2-8649-B8A2AC3BFCDE}"/>
    <cellStyle name="Stub 2 3" xfId="4801" xr:uid="{00000000-0005-0000-0000-000081130000}"/>
    <cellStyle name="Stub 2 4" xfId="5071" xr:uid="{00000000-0005-0000-0000-000082130000}"/>
    <cellStyle name="Stub 2 5" xfId="5869" xr:uid="{05B4D64A-0CBB-4A6B-A67C-8AC0C466046B}"/>
    <cellStyle name="Stub 2 6" xfId="7268" xr:uid="{E8CA1FB2-DAF0-473F-A9AD-B4687FD0A2EE}"/>
    <cellStyle name="Stub 2 7" xfId="9440" xr:uid="{867BBC63-ADC2-4363-84CC-5A1EF2AF32C3}"/>
    <cellStyle name="Stub 2 8" xfId="8308" xr:uid="{76D0ADAE-7FC9-4BD5-AEF3-AACAD74F8EFB}"/>
    <cellStyle name="Stub 2 9" xfId="12553" xr:uid="{AA4FB8AB-37AB-4FD6-81F4-414A2AAA4205}"/>
    <cellStyle name="Stub 3" xfId="4355" xr:uid="{00000000-0005-0000-0000-000083130000}"/>
    <cellStyle name="Stub 4" xfId="4538" xr:uid="{00000000-0005-0000-0000-000084130000}"/>
    <cellStyle name="Stub 5" xfId="4986" xr:uid="{00000000-0005-0000-0000-000085130000}"/>
    <cellStyle name="Stub 6" xfId="8268" xr:uid="{0BFC1A7F-3A93-4377-80AE-14A0F543D914}"/>
    <cellStyle name="Stub 7" xfId="9408" xr:uid="{CF139FC7-789E-40CE-AA5A-4C23F8BC37AC}"/>
    <cellStyle name="Stub 8" xfId="9339" xr:uid="{70020E02-F0AA-40BE-A59D-F1BB3D932050}"/>
    <cellStyle name="Stub 9" xfId="7314" xr:uid="{B3D48A01-75A6-4802-B466-DC03AE55F0FC}"/>
    <cellStyle name="Style 1" xfId="1889" xr:uid="{00000000-0005-0000-0000-000086130000}"/>
    <cellStyle name="Style 1 2" xfId="3629" xr:uid="{00000000-0005-0000-0000-000087130000}"/>
    <cellStyle name="sValue" xfId="3975" xr:uid="{00000000-0005-0000-0000-000088130000}"/>
    <cellStyle name="tête chapitre" xfId="1890" xr:uid="{00000000-0005-0000-0000-000089130000}"/>
    <cellStyle name="tête chapitre 2" xfId="3630" xr:uid="{00000000-0005-0000-0000-00008A130000}"/>
    <cellStyle name="tête chapitre 2 2" xfId="12555" xr:uid="{25AEBDCF-7269-4AD6-9022-2344702CEBB7}"/>
    <cellStyle name="tête chapitre 3" xfId="12554" xr:uid="{9F0C73A1-20E4-4DC0-9B8A-50EF548B492E}"/>
    <cellStyle name="Text" xfId="1891" xr:uid="{00000000-0005-0000-0000-00008B130000}"/>
    <cellStyle name="Text 2" xfId="3631" xr:uid="{00000000-0005-0000-0000-00008C130000}"/>
    <cellStyle name="Texte explicatif" xfId="1892" xr:uid="{00000000-0005-0000-0000-00008D130000}"/>
    <cellStyle name="Texte explicatif 2" xfId="3632" xr:uid="{00000000-0005-0000-0000-00008E130000}"/>
    <cellStyle name="Title 2" xfId="1893" xr:uid="{00000000-0005-0000-0000-00008F130000}"/>
    <cellStyle name="Title 2 2" xfId="3633" xr:uid="{00000000-0005-0000-0000-000090130000}"/>
    <cellStyle name="Title 2 2 2" xfId="12557" xr:uid="{3B804171-FE08-4591-979B-FD6DE994A717}"/>
    <cellStyle name="Title 2 3" xfId="5414" xr:uid="{3586AA32-4B69-4ED9-84B1-49A6471EA45F}"/>
    <cellStyle name="Title 2 4" xfId="12556" xr:uid="{CA38F33E-9AB3-4B15-906A-E3329889101C}"/>
    <cellStyle name="Title 3" xfId="5106" xr:uid="{1CA0E106-088D-466A-B8AD-66134648C5BB}"/>
    <cellStyle name="Titre" xfId="1894" xr:uid="{00000000-0005-0000-0000-000091130000}"/>
    <cellStyle name="Titre 2" xfId="3634" xr:uid="{00000000-0005-0000-0000-000092130000}"/>
    <cellStyle name="Titre 2 2" xfId="12559" xr:uid="{C70D0F8A-6F25-42DB-B997-6B1679C39E0C}"/>
    <cellStyle name="Titre 3" xfId="12558" xr:uid="{C863C23C-F9B8-4760-B7A6-2CEE1F462A2D}"/>
    <cellStyle name="Titre de la feuille" xfId="1895" xr:uid="{00000000-0005-0000-0000-000093130000}"/>
    <cellStyle name="Titre de la feuille 2" xfId="3635" xr:uid="{00000000-0005-0000-0000-000094130000}"/>
    <cellStyle name="Titre de la feuille 2 2" xfId="12561" xr:uid="{5386BFE4-3822-4F23-B06B-00CEDE0B477F}"/>
    <cellStyle name="Titre de la feuille 3" xfId="12560" xr:uid="{5D0782B9-1E04-4D03-8693-E6910DF60219}"/>
    <cellStyle name="Titre 1" xfId="1896" xr:uid="{00000000-0005-0000-0000-000095130000}"/>
    <cellStyle name="Titre 1 2" xfId="1897" xr:uid="{00000000-0005-0000-0000-000096130000}"/>
    <cellStyle name="Titre 1 2 2" xfId="3637" xr:uid="{00000000-0005-0000-0000-000097130000}"/>
    <cellStyle name="Titre 1 3" xfId="3636" xr:uid="{00000000-0005-0000-0000-000098130000}"/>
    <cellStyle name="Titre 2" xfId="1898" xr:uid="{00000000-0005-0000-0000-000099130000}"/>
    <cellStyle name="Titre 2 2" xfId="1899" xr:uid="{00000000-0005-0000-0000-00009A130000}"/>
    <cellStyle name="Titre 2 2 2" xfId="3639" xr:uid="{00000000-0005-0000-0000-00009B130000}"/>
    <cellStyle name="Titre 2 3" xfId="3638" xr:uid="{00000000-0005-0000-0000-00009C130000}"/>
    <cellStyle name="Titre 3" xfId="1900" xr:uid="{00000000-0005-0000-0000-00009D130000}"/>
    <cellStyle name="Titre 3 2" xfId="3640" xr:uid="{00000000-0005-0000-0000-00009E130000}"/>
    <cellStyle name="Titre 4" xfId="1901" xr:uid="{00000000-0005-0000-0000-00009F130000}"/>
    <cellStyle name="Titre 4 2" xfId="3641" xr:uid="{00000000-0005-0000-0000-0000A0130000}"/>
    <cellStyle name="Top" xfId="1902" xr:uid="{00000000-0005-0000-0000-0000A1130000}"/>
    <cellStyle name="Top 10" xfId="12562" xr:uid="{287E7F2A-9B2D-445F-B607-D31DB036491E}"/>
    <cellStyle name="Top 2" xfId="3642" xr:uid="{00000000-0005-0000-0000-0000A2130000}"/>
    <cellStyle name="Top 2 2" xfId="4790" xr:uid="{00000000-0005-0000-0000-0000A3130000}"/>
    <cellStyle name="Top 2 2 2" xfId="8178" xr:uid="{654C8ABC-F9D7-462D-81AE-B55C01C163F0}"/>
    <cellStyle name="Top 2 2 3" xfId="6203" xr:uid="{8C10457A-5E4F-403B-8484-B7EC1E2BC3F7}"/>
    <cellStyle name="Top 2 2 4" xfId="5746" xr:uid="{E6992A3A-7EB9-4738-91B5-79AE50A58804}"/>
    <cellStyle name="Top 2 3" xfId="4802" xr:uid="{00000000-0005-0000-0000-0000A4130000}"/>
    <cellStyle name="Top 2 4" xfId="5072" xr:uid="{00000000-0005-0000-0000-0000A5130000}"/>
    <cellStyle name="Top 2 5" xfId="6018" xr:uid="{56160E1A-6F48-4479-B5FB-81BF8D257A0C}"/>
    <cellStyle name="Top 2 6" xfId="8310" xr:uid="{66684DF9-4565-4C1A-89FA-EFFCBCB75122}"/>
    <cellStyle name="Top 2 7" xfId="9054" xr:uid="{F99C66F9-C547-430E-9AFA-E44B3886D28C}"/>
    <cellStyle name="Top 2 8" xfId="9765" xr:uid="{AA4F0057-FE2A-45AF-A11D-8A4C92B21B07}"/>
    <cellStyle name="Top 2 9" xfId="12563" xr:uid="{A1BAE33C-2986-4B48-A4C4-A26B83C478AC}"/>
    <cellStyle name="Top 3" xfId="4356" xr:uid="{00000000-0005-0000-0000-0000A6130000}"/>
    <cellStyle name="Top 4" xfId="4537" xr:uid="{00000000-0005-0000-0000-0000A7130000}"/>
    <cellStyle name="Top 5" xfId="4987" xr:uid="{00000000-0005-0000-0000-0000A8130000}"/>
    <cellStyle name="Top 6" xfId="5617" xr:uid="{3B3325CA-BD07-453F-BF71-86322770785A}"/>
    <cellStyle name="Top 7" xfId="9345" xr:uid="{2ACC5380-421E-447E-BBB6-5BBDA789082F}"/>
    <cellStyle name="Top 8" xfId="6856" xr:uid="{BE0979A8-1A6F-41A8-9C24-6C2B921E9EEE}"/>
    <cellStyle name="Top 9" xfId="8276" xr:uid="{AA3DE185-7109-435A-A16D-AB953059BA7D}"/>
    <cellStyle name="Total" xfId="5088" builtinId="25" customBuiltin="1"/>
    <cellStyle name="Total 2" xfId="1903" xr:uid="{00000000-0005-0000-0000-0000A9130000}"/>
    <cellStyle name="Total 2 10" xfId="6899" xr:uid="{861690DD-03F6-4E8B-BAD4-C94C96669095}"/>
    <cellStyle name="Total 2 2" xfId="3643" xr:uid="{00000000-0005-0000-0000-0000AA130000}"/>
    <cellStyle name="Total 2 2 2" xfId="4791" xr:uid="{00000000-0005-0000-0000-0000AB130000}"/>
    <cellStyle name="Total 2 2 2 2" xfId="8847" xr:uid="{B61F2A94-99B9-4600-BF15-1FD8A86A2C8E}"/>
    <cellStyle name="Total 2 2 2 2 2" xfId="6368" xr:uid="{891997B8-7420-472C-A5D8-C90A8B4556DD}"/>
    <cellStyle name="Total 2 2 2 2 3" xfId="10351" xr:uid="{D1E41894-D4BF-484D-A8B8-2B833E674E50}"/>
    <cellStyle name="Total 2 2 2 3" xfId="8179" xr:uid="{1AFF300B-C542-4BCF-A59D-94AA502B26CD}"/>
    <cellStyle name="Total 2 2 2 4" xfId="7581" xr:uid="{5C11897A-E19C-4E32-9B2D-BF6C69024EC6}"/>
    <cellStyle name="Total 2 2 2 5" xfId="9293" xr:uid="{D5DA0231-E50A-4EF6-9B4F-5219E4C1C816}"/>
    <cellStyle name="Total 2 2 3" xfId="4803" xr:uid="{00000000-0005-0000-0000-0000AC130000}"/>
    <cellStyle name="Total 2 2 3 2" xfId="7678" xr:uid="{D3AF0997-35E5-415B-8223-C86E1314EFE2}"/>
    <cellStyle name="Total 2 2 3 3" xfId="9957" xr:uid="{AFF12298-560A-42F1-A927-18A32C0EC7D9}"/>
    <cellStyle name="Total 2 2 4" xfId="5594" xr:uid="{ED639C1B-EF25-4094-BA97-939DD4DA7D27}"/>
    <cellStyle name="Total 2 2 5" xfId="9151" xr:uid="{6C209527-C206-4AEB-8456-3271E0FA8866}"/>
    <cellStyle name="Total 2 2 6" xfId="9827" xr:uid="{1DE30F1F-0411-4F0B-B12B-F6C637ADD3F8}"/>
    <cellStyle name="Total 2 2 7" xfId="9210" xr:uid="{5CA747F7-22C9-4DD7-B221-3FCB2279EDCB}"/>
    <cellStyle name="Total 2 3" xfId="4357" xr:uid="{00000000-0005-0000-0000-0000AD130000}"/>
    <cellStyle name="Total 2 3 2" xfId="8615" xr:uid="{4348FCE4-1E85-406F-9577-60383AE0C5DF}"/>
    <cellStyle name="Total 2 3 2 2" xfId="7270" xr:uid="{0F777EED-C6FA-4AC6-8A39-ECE3D3941EA3}"/>
    <cellStyle name="Total 2 3 2 3" xfId="10126" xr:uid="{E76D3499-D755-4271-88ED-5CCFAADDF9F5}"/>
    <cellStyle name="Total 2 3 3" xfId="7942" xr:uid="{49F1B33D-EA8C-438D-968D-B9EF91218581}"/>
    <cellStyle name="Total 2 3 4" xfId="6149" xr:uid="{CBDF5458-071D-43CC-AFF2-AFF65B4E0EB5}"/>
    <cellStyle name="Total 2 3 5" xfId="9281" xr:uid="{869C51D6-595F-4D3E-A8EA-18868AD3C918}"/>
    <cellStyle name="Total 2 3 6" xfId="9609" xr:uid="{EF802599-FA1B-470F-8787-830187FADCD5}"/>
    <cellStyle name="Total 2 3 7" xfId="6634" xr:uid="{4785E61C-F63F-4994-8080-F0647F3B8ADF}"/>
    <cellStyle name="Total 2 4" xfId="4139" xr:uid="{00000000-0005-0000-0000-0000AE130000}"/>
    <cellStyle name="Total 2 4 2" xfId="7202" xr:uid="{50124AE5-EC6C-4A69-98C9-718FBE29484C}"/>
    <cellStyle name="Total 2 4 3" xfId="5944" xr:uid="{84A04AAF-14E7-4AC4-8A6D-B427C72B4B61}"/>
    <cellStyle name="Total 2 5" xfId="4988" xr:uid="{00000000-0005-0000-0000-0000AF130000}"/>
    <cellStyle name="Total 2 6" xfId="5415" xr:uid="{6F221CF2-0E87-41F3-8ED8-0B7183E6E8FC}"/>
    <cellStyle name="Total 2 7" xfId="7783" xr:uid="{DDD8F911-18F8-4DD4-A53F-30AEF980CBD1}"/>
    <cellStyle name="Total 2 8" xfId="9407" xr:uid="{F9B75436-8A9E-446E-BA64-D2F40D95F9C5}"/>
    <cellStyle name="Total 2 9" xfId="6479" xr:uid="{CF1B7482-2F0B-4B19-8A41-68304B4B0AA8}"/>
    <cellStyle name="Total 3" xfId="1904" xr:uid="{00000000-0005-0000-0000-0000B0130000}"/>
    <cellStyle name="Total 3 2" xfId="3644" xr:uid="{00000000-0005-0000-0000-0000B1130000}"/>
    <cellStyle name="Total 3 3" xfId="5416" xr:uid="{E2E2BAC4-BAA0-4061-BF09-B36EA3262FD3}"/>
    <cellStyle name="Totals" xfId="1905" xr:uid="{00000000-0005-0000-0000-0000B2130000}"/>
    <cellStyle name="Totals 2" xfId="3645" xr:uid="{00000000-0005-0000-0000-0000B3130000}"/>
    <cellStyle name="Totals 2 2" xfId="12565" xr:uid="{4BB85EA4-4126-42F4-9BA1-104A250C5E90}"/>
    <cellStyle name="Totals 3" xfId="12564" xr:uid="{6A9924E2-5CD1-4D05-AB86-BEF96EC081CB}"/>
    <cellStyle name="Valuta (0)_LINEA GLOBALE" xfId="3972" xr:uid="{00000000-0005-0000-0000-0000B4130000}"/>
    <cellStyle name="Valuta_LINEA GLOBALE" xfId="3973" xr:uid="{00000000-0005-0000-0000-0000B5130000}"/>
    <cellStyle name="Vérification" xfId="1906" xr:uid="{00000000-0005-0000-0000-0000B6130000}"/>
    <cellStyle name="Vérification 2" xfId="3646" xr:uid="{00000000-0005-0000-0000-0000B7130000}"/>
    <cellStyle name="Vérification 2 2" xfId="12567" xr:uid="{A9A47C4B-F3F9-469B-A5C9-28F132044E74}"/>
    <cellStyle name="Vérification 3" xfId="12566" xr:uid="{7A20E562-2B02-4402-AD06-9A35B21199E6}"/>
    <cellStyle name="Vírgula 2" xfId="3653" xr:uid="{00000000-0005-0000-0000-0000B8130000}"/>
    <cellStyle name="Vírgula 2 2" xfId="3974" xr:uid="{00000000-0005-0000-0000-0000B9130000}"/>
    <cellStyle name="Vírgula 2 2 2" xfId="8848" xr:uid="{4BE7CAFB-AF3E-4EEF-A9A0-7C68EE196FAB}"/>
    <cellStyle name="Vírgula_meteorol (2)" xfId="1907" xr:uid="{00000000-0005-0000-0000-0000BA130000}"/>
    <cellStyle name="Warning Text" xfId="5085" builtinId="11" customBuiltin="1"/>
    <cellStyle name="Warning Text 2" xfId="1908" xr:uid="{00000000-0005-0000-0000-0000BB130000}"/>
    <cellStyle name="Warning Text 2 2" xfId="3647" xr:uid="{00000000-0005-0000-0000-0000BC130000}"/>
    <cellStyle name="Warning Text 2 3" xfId="5417" xr:uid="{80FD1A74-D89B-4006-97C1-73C0A3DB414F}"/>
    <cellStyle name="Warning Text 3" xfId="5418" xr:uid="{B7741C23-A85A-4E18-A2AC-3DBD0381510C}"/>
    <cellStyle name="ДАТА" xfId="1909" xr:uid="{00000000-0005-0000-0000-0000BD130000}"/>
    <cellStyle name="ДАТА 2" xfId="3648" xr:uid="{00000000-0005-0000-0000-0000BE130000}"/>
    <cellStyle name="ДАТА 2 2" xfId="12569" xr:uid="{DA955A2F-44EB-4604-9C8F-354636A8B003}"/>
    <cellStyle name="ДАТА 3" xfId="12568" xr:uid="{C9421D6B-87FB-4BE9-B53A-6A7051C6191F}"/>
    <cellStyle name="ДЕНЕЖНЫЙ_BOPENGC" xfId="1910" xr:uid="{00000000-0005-0000-0000-0000BF130000}"/>
    <cellStyle name="ЗАГОЛОВОК1" xfId="1911" xr:uid="{00000000-0005-0000-0000-0000C0130000}"/>
    <cellStyle name="ЗАГОЛОВОК1 2" xfId="3649" xr:uid="{00000000-0005-0000-0000-0000C1130000}"/>
    <cellStyle name="ЗАГОЛОВОК1 2 2" xfId="12571" xr:uid="{7C425EED-D849-4DAB-90BC-1B3318B1E00C}"/>
    <cellStyle name="ЗАГОЛОВОК1 3" xfId="12570" xr:uid="{56BC7F60-7FD2-4718-88D0-C825DA4B9CB8}"/>
    <cellStyle name="ЗАГОЛОВОК2" xfId="1912" xr:uid="{00000000-0005-0000-0000-0000C2130000}"/>
    <cellStyle name="ЗАГОЛОВОК2 2" xfId="3650" xr:uid="{00000000-0005-0000-0000-0000C3130000}"/>
    <cellStyle name="ЗАГОЛОВОК2 2 2" xfId="12573" xr:uid="{624DD97C-98BB-41DA-B505-6EEC2253DFE1}"/>
    <cellStyle name="ЗАГОЛОВОК2 3" xfId="12572" xr:uid="{EA785D75-726D-42BC-9861-9899BF9F3ECC}"/>
    <cellStyle name="ИТОГОВЫЙ" xfId="1913" xr:uid="{00000000-0005-0000-0000-0000C4130000}"/>
    <cellStyle name="ИТОГОВЫЙ 2" xfId="3651" xr:uid="{00000000-0005-0000-0000-0000C5130000}"/>
    <cellStyle name="ИТОГОВЫЙ 2 2" xfId="12575" xr:uid="{408A3898-A5D7-4E53-8723-D588C12C510A}"/>
    <cellStyle name="ИТОГОВЫЙ 3" xfId="12574" xr:uid="{1E094A12-CB26-4B30-9CA9-C4E72A04FBC3}"/>
    <cellStyle name="Обычный_BOPENGC" xfId="1914" xr:uid="{00000000-0005-0000-0000-0000C6130000}"/>
    <cellStyle name="ПРОЦЕНТНЫЙ_BOPENGC" xfId="1915" xr:uid="{00000000-0005-0000-0000-0000C7130000}"/>
    <cellStyle name="ТЕКСТ" xfId="1916" xr:uid="{00000000-0005-0000-0000-0000C8130000}"/>
    <cellStyle name="ТЕКСТ 2" xfId="3652" xr:uid="{00000000-0005-0000-0000-0000C9130000}"/>
    <cellStyle name="ТЕКСТ 2 2" xfId="12577" xr:uid="{7F38E37A-533C-479A-892D-335DB10A3849}"/>
    <cellStyle name="ТЕКСТ 3" xfId="12576" xr:uid="{39314AA8-2BC8-48A7-9DBC-81D43BF71C6B}"/>
    <cellStyle name="ФИКСИРОВАННЫЙ" xfId="1917" xr:uid="{00000000-0005-0000-0000-0000CA130000}"/>
    <cellStyle name="ФИКСИРОВАННЫЙ 2" xfId="12578" xr:uid="{76A49226-3AE6-4C62-928E-19961B8AFD69}"/>
    <cellStyle name="ФИНАНСОВЫЙ_BOPENGC" xfId="1918" xr:uid="{00000000-0005-0000-0000-0000CB130000}"/>
    <cellStyle name="ارتباط تشعبي متبع_قطاعات" xfId="1919" xr:uid="{00000000-0005-0000-0000-0000CC130000}"/>
    <cellStyle name="ارتباط تشعبي_a" xfId="1920" xr:uid="{00000000-0005-0000-0000-0000CD130000}"/>
    <cellStyle name="عادي_2002 2003 الرابع" xfId="1921" xr:uid="{00000000-0005-0000-0000-0000CE130000}"/>
    <cellStyle name="عملة [0]_2002 2003 الرابع" xfId="1922" xr:uid="{00000000-0005-0000-0000-0000CF130000}"/>
    <cellStyle name="عملة_2002 2003 الرابع" xfId="1923" xr:uid="{00000000-0005-0000-0000-0000D0130000}"/>
    <cellStyle name="فاصلة [0]_2002 2003 الرابع" xfId="1924" xr:uid="{00000000-0005-0000-0000-0000D1130000}"/>
    <cellStyle name="فاصلة_2002 2003 الرابع" xfId="1925" xr:uid="{00000000-0005-0000-0000-0000D2130000}"/>
  </cellStyles>
  <dxfs count="15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rgb="FFFFFFFF"/>
      </font>
    </dxf>
    <dxf>
      <font>
        <condense val="0"/>
        <extend val="0"/>
        <color indexed="9"/>
      </font>
    </dxf>
    <dxf>
      <font>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fill>
        <patternFill>
          <bgColor theme="0"/>
        </patternFill>
      </fill>
    </dxf>
    <dxf>
      <font>
        <color theme="0"/>
      </font>
    </dxf>
    <dxf>
      <font>
        <color theme="0"/>
      </font>
      <fill>
        <patternFill>
          <bgColor theme="0"/>
        </patternFill>
      </fill>
    </dxf>
    <dxf>
      <font>
        <color theme="0"/>
      </font>
    </dxf>
    <dxf>
      <font>
        <color theme="0"/>
      </font>
      <fill>
        <patternFill>
          <bgColor theme="0"/>
        </patternFill>
      </fill>
    </dxf>
    <dxf>
      <font>
        <color theme="0"/>
      </font>
    </dxf>
    <dxf>
      <font>
        <color theme="0"/>
      </font>
      <fill>
        <patternFill>
          <bgColor theme="0"/>
        </patternFill>
      </fill>
    </dxf>
    <dxf>
      <font>
        <color theme="0"/>
      </font>
    </dxf>
    <dxf>
      <font>
        <color theme="0"/>
      </font>
      <fill>
        <patternFill>
          <bgColor theme="0"/>
        </patternFill>
      </fill>
    </dxf>
    <dxf>
      <font>
        <color theme="0"/>
      </font>
    </dxf>
    <dxf>
      <font>
        <color theme="0"/>
      </font>
      <fill>
        <patternFill>
          <bgColor theme="0"/>
        </patternFill>
      </fill>
    </dxf>
    <dxf>
      <font>
        <color theme="0"/>
      </font>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dxf>
    <dxf>
      <font>
        <color theme="0"/>
      </font>
      <fill>
        <patternFill>
          <bgColor theme="0"/>
        </patternFill>
      </fill>
    </dxf>
    <dxf>
      <font>
        <color theme="0"/>
      </font>
    </dxf>
    <dxf>
      <font>
        <color theme="0"/>
      </font>
      <fill>
        <patternFill>
          <bgColor theme="0"/>
        </patternFill>
      </fill>
    </dxf>
    <dxf>
      <font>
        <color theme="0"/>
      </font>
    </dxf>
    <dxf>
      <font>
        <color theme="0"/>
      </font>
      <fill>
        <patternFill>
          <bgColor theme="0"/>
        </patternFill>
      </fill>
    </dxf>
    <dxf>
      <font>
        <color theme="0"/>
      </font>
    </dxf>
    <dxf>
      <font>
        <color theme="0"/>
      </font>
      <fill>
        <patternFill>
          <bgColor theme="0"/>
        </patternFill>
      </fill>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8" defaultTableStyle="TableStyleMedium2" defaultPivotStyle="PivotStyleLight16">
    <tableStyle name="Table Style 1" pivot="0" count="0" xr9:uid="{10AC14A1-8137-41CE-9FCD-F47A4A9A2B97}"/>
    <tableStyle name="Table Style 1 2" pivot="0" count="0" xr9:uid="{0C32EC74-2C31-4360-80DA-86A8E0A1873D}"/>
    <tableStyle name="Table Style 1 3" pivot="0" count="0" xr9:uid="{357DB239-8CE9-4F8C-9E54-61B7A346559D}"/>
    <tableStyle name="Table Style 1 4" pivot="0" count="0" xr9:uid="{9091E303-D8B6-4897-ADB5-4A2E1BF07874}"/>
    <tableStyle name="Table Style 1 5" pivot="0" count="0" xr9:uid="{6AA79053-0BDA-44F2-8E24-ED4335ECC359}"/>
    <tableStyle name="Table Style 1 6" pivot="0" count="0" xr9:uid="{CF118944-2928-4E27-A76C-F8A8C5395B9F}"/>
    <tableStyle name="Table Style 1 7" pivot="0" count="0" xr9:uid="{75CC2218-7DF6-4E1F-A51A-1A8086563349}"/>
    <tableStyle name="Table Style 1 8" pivot="0" count="0" xr9:uid="{2A98F560-8F0E-40BD-B0FD-1F2463B57618}"/>
  </tableStyles>
  <colors>
    <mruColors>
      <color rgb="FF0000FF"/>
      <color rgb="FFFA06E9"/>
      <color rgb="FFCC0099"/>
      <color rgb="FF66FF33"/>
      <color rgb="FF66FFCC"/>
      <color rgb="FF6699FF"/>
      <color rgb="FF008000"/>
      <color rgb="FF33CCCC"/>
      <color rgb="FF33CCFF"/>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357" Type="http://schemas.openxmlformats.org/officeDocument/2006/relationships/worksheet" Target="worksheets/sheet357.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37" Type="http://schemas.openxmlformats.org/officeDocument/2006/relationships/worksheet" Target="worksheets/sheet337.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261" Type="http://schemas.openxmlformats.org/officeDocument/2006/relationships/worksheet" Target="worksheets/sheet261.xml"/><Relationship Id="rId14" Type="http://schemas.openxmlformats.org/officeDocument/2006/relationships/worksheet" Target="worksheets/sheet14.xml"/><Relationship Id="rId56" Type="http://schemas.openxmlformats.org/officeDocument/2006/relationships/worksheet" Target="worksheets/sheet56.xml"/><Relationship Id="rId317" Type="http://schemas.openxmlformats.org/officeDocument/2006/relationships/worksheet" Target="worksheets/sheet317.xml"/><Relationship Id="rId359" Type="http://schemas.openxmlformats.org/officeDocument/2006/relationships/worksheet" Target="worksheets/sheet359.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230" Type="http://schemas.openxmlformats.org/officeDocument/2006/relationships/worksheet" Target="worksheets/sheet230.xml"/><Relationship Id="rId25" Type="http://schemas.openxmlformats.org/officeDocument/2006/relationships/worksheet" Target="worksheets/sheet25.xml"/><Relationship Id="rId67" Type="http://schemas.openxmlformats.org/officeDocument/2006/relationships/worksheet" Target="worksheets/sheet67.xml"/><Relationship Id="rId272" Type="http://schemas.openxmlformats.org/officeDocument/2006/relationships/worksheet" Target="worksheets/sheet272.xml"/><Relationship Id="rId328" Type="http://schemas.openxmlformats.org/officeDocument/2006/relationships/worksheet" Target="worksheets/sheet328.xml"/><Relationship Id="rId132" Type="http://schemas.openxmlformats.org/officeDocument/2006/relationships/worksheet" Target="worksheets/sheet132.xml"/><Relationship Id="rId174" Type="http://schemas.openxmlformats.org/officeDocument/2006/relationships/worksheet" Target="worksheets/sheet174.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318" Type="http://schemas.openxmlformats.org/officeDocument/2006/relationships/worksheet" Target="worksheets/sheet318.xml"/><Relationship Id="rId339" Type="http://schemas.openxmlformats.org/officeDocument/2006/relationships/worksheet" Target="worksheets/sheet339.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350" Type="http://schemas.openxmlformats.org/officeDocument/2006/relationships/worksheet" Target="worksheets/sheet350.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308" Type="http://schemas.openxmlformats.org/officeDocument/2006/relationships/worksheet" Target="worksheets/sheet308.xml"/><Relationship Id="rId329" Type="http://schemas.openxmlformats.org/officeDocument/2006/relationships/worksheet" Target="worksheets/sheet329.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340" Type="http://schemas.openxmlformats.org/officeDocument/2006/relationships/worksheet" Target="worksheets/sheet340.xml"/><Relationship Id="rId361" Type="http://schemas.openxmlformats.org/officeDocument/2006/relationships/theme" Target="theme/theme1.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19" Type="http://schemas.openxmlformats.org/officeDocument/2006/relationships/worksheet" Target="worksheets/sheet319.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330" Type="http://schemas.openxmlformats.org/officeDocument/2006/relationships/worksheet" Target="worksheets/sheet330.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351" Type="http://schemas.openxmlformats.org/officeDocument/2006/relationships/worksheet" Target="worksheets/sheet351.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worksheet" Target="worksheets/sheet309.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worksheet" Target="worksheets/sheet320.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worksheet" Target="worksheets/sheet341.xml"/><Relationship Id="rId362" Type="http://schemas.openxmlformats.org/officeDocument/2006/relationships/styles" Target="styles.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sharedStrings" Target="sharedStrings.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microsoft.com/office/2017/10/relationships/person" Target="persons/person.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calcChain" Target="calcChain.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173" Type="http://schemas.openxmlformats.org/officeDocument/2006/relationships/worksheet" Target="worksheets/sheet173.xml"/><Relationship Id="rId229" Type="http://schemas.openxmlformats.org/officeDocument/2006/relationships/worksheet" Target="worksheets/sheet229.xml"/><Relationship Id="rId240" Type="http://schemas.openxmlformats.org/officeDocument/2006/relationships/worksheet" Target="worksheets/sheet240.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251" Type="http://schemas.openxmlformats.org/officeDocument/2006/relationships/worksheet" Target="worksheets/sheet251.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3</xdr:col>
      <xdr:colOff>558800</xdr:colOff>
      <xdr:row>14</xdr:row>
      <xdr:rowOff>133351</xdr:rowOff>
    </xdr:from>
    <xdr:to>
      <xdr:col>12</xdr:col>
      <xdr:colOff>33821</xdr:colOff>
      <xdr:row>39</xdr:row>
      <xdr:rowOff>128875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2387600" y="2711451"/>
          <a:ext cx="4961421" cy="4599274"/>
        </a:xfrm>
        <a:prstGeom prst="rect">
          <a:avLst/>
        </a:prstGeom>
      </xdr:spPr>
    </xdr:pic>
    <xdr:clientData/>
  </xdr:twoCellAnchor>
  <xdr:twoCellAnchor editAs="oneCell">
    <xdr:from>
      <xdr:col>5</xdr:col>
      <xdr:colOff>243417</xdr:colOff>
      <xdr:row>0</xdr:row>
      <xdr:rowOff>0</xdr:rowOff>
    </xdr:from>
    <xdr:to>
      <xdr:col>8</xdr:col>
      <xdr:colOff>309248</xdr:colOff>
      <xdr:row>10</xdr:row>
      <xdr:rowOff>53131</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3312584" y="0"/>
          <a:ext cx="1907331" cy="18522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450850</xdr:colOff>
      <xdr:row>22</xdr:row>
      <xdr:rowOff>19050</xdr:rowOff>
    </xdr:from>
    <xdr:to>
      <xdr:col>18</xdr:col>
      <xdr:colOff>592640</xdr:colOff>
      <xdr:row>26</xdr:row>
      <xdr:rowOff>152245</xdr:rowOff>
    </xdr:to>
    <xdr:pic>
      <xdr:nvPicPr>
        <xdr:cNvPr id="2" name="Picture 1">
          <a:extLst>
            <a:ext uri="{FF2B5EF4-FFF2-40B4-BE49-F238E27FC236}">
              <a16:creationId xmlns:a16="http://schemas.microsoft.com/office/drawing/2014/main" id="{00000000-0008-0000-6001-000002000000}"/>
            </a:ext>
          </a:extLst>
        </xdr:cNvPr>
        <xdr:cNvPicPr>
          <a:picLocks noChangeAspect="1"/>
        </xdr:cNvPicPr>
      </xdr:nvPicPr>
      <xdr:blipFill>
        <a:blip xmlns:r="http://schemas.openxmlformats.org/officeDocument/2006/relationships" r:embed="rId1"/>
        <a:stretch>
          <a:fillRect/>
        </a:stretch>
      </xdr:blipFill>
      <xdr:spPr>
        <a:xfrm>
          <a:off x="11760200" y="7937500"/>
          <a:ext cx="8676190" cy="1238095"/>
        </a:xfrm>
        <a:prstGeom prst="rect">
          <a:avLst/>
        </a:prstGeom>
      </xdr:spPr>
    </xdr:pic>
    <xdr:clientData/>
  </xdr:twoCellAnchor>
  <xdr:twoCellAnchor editAs="oneCell">
    <xdr:from>
      <xdr:col>0</xdr:col>
      <xdr:colOff>0</xdr:colOff>
      <xdr:row>247</xdr:row>
      <xdr:rowOff>0</xdr:rowOff>
    </xdr:from>
    <xdr:to>
      <xdr:col>2</xdr:col>
      <xdr:colOff>878371</xdr:colOff>
      <xdr:row>289</xdr:row>
      <xdr:rowOff>8557</xdr:rowOff>
    </xdr:to>
    <xdr:pic>
      <xdr:nvPicPr>
        <xdr:cNvPr id="3" name="Picture 2">
          <a:extLst>
            <a:ext uri="{FF2B5EF4-FFF2-40B4-BE49-F238E27FC236}">
              <a16:creationId xmlns:a16="http://schemas.microsoft.com/office/drawing/2014/main" id="{00000000-0008-0000-6001-000003000000}"/>
            </a:ext>
          </a:extLst>
        </xdr:cNvPr>
        <xdr:cNvPicPr>
          <a:picLocks noChangeAspect="1"/>
        </xdr:cNvPicPr>
      </xdr:nvPicPr>
      <xdr:blipFill>
        <a:blip xmlns:r="http://schemas.openxmlformats.org/officeDocument/2006/relationships" r:embed="rId2"/>
        <a:stretch>
          <a:fillRect/>
        </a:stretch>
      </xdr:blipFill>
      <xdr:spPr>
        <a:xfrm>
          <a:off x="0" y="42424350"/>
          <a:ext cx="8828571" cy="7742857"/>
        </a:xfrm>
        <a:prstGeom prst="rect">
          <a:avLst/>
        </a:prstGeom>
      </xdr:spPr>
    </xdr:pic>
    <xdr:clientData/>
  </xdr:twoCellAnchor>
  <xdr:twoCellAnchor editAs="oneCell">
    <xdr:from>
      <xdr:col>0</xdr:col>
      <xdr:colOff>0</xdr:colOff>
      <xdr:row>297</xdr:row>
      <xdr:rowOff>0</xdr:rowOff>
    </xdr:from>
    <xdr:to>
      <xdr:col>2</xdr:col>
      <xdr:colOff>2002168</xdr:colOff>
      <xdr:row>328</xdr:row>
      <xdr:rowOff>53255</xdr:rowOff>
    </xdr:to>
    <xdr:pic>
      <xdr:nvPicPr>
        <xdr:cNvPr id="4" name="Picture 3">
          <a:extLst>
            <a:ext uri="{FF2B5EF4-FFF2-40B4-BE49-F238E27FC236}">
              <a16:creationId xmlns:a16="http://schemas.microsoft.com/office/drawing/2014/main" id="{00000000-0008-0000-6001-000004000000}"/>
            </a:ext>
          </a:extLst>
        </xdr:cNvPr>
        <xdr:cNvPicPr>
          <a:picLocks noChangeAspect="1"/>
        </xdr:cNvPicPr>
      </xdr:nvPicPr>
      <xdr:blipFill>
        <a:blip xmlns:r="http://schemas.openxmlformats.org/officeDocument/2006/relationships" r:embed="rId3"/>
        <a:stretch>
          <a:fillRect/>
        </a:stretch>
      </xdr:blipFill>
      <xdr:spPr>
        <a:xfrm>
          <a:off x="0" y="54209950"/>
          <a:ext cx="10057143" cy="5761905"/>
        </a:xfrm>
        <a:prstGeom prst="rect">
          <a:avLst/>
        </a:prstGeom>
      </xdr:spPr>
    </xdr:pic>
    <xdr:clientData/>
  </xdr:twoCellAnchor>
  <xdr:twoCellAnchor editAs="oneCell">
    <xdr:from>
      <xdr:col>0</xdr:col>
      <xdr:colOff>0</xdr:colOff>
      <xdr:row>759</xdr:row>
      <xdr:rowOff>142875</xdr:rowOff>
    </xdr:from>
    <xdr:to>
      <xdr:col>1</xdr:col>
      <xdr:colOff>1009024</xdr:colOff>
      <xdr:row>784</xdr:row>
      <xdr:rowOff>75613</xdr:rowOff>
    </xdr:to>
    <xdr:pic>
      <xdr:nvPicPr>
        <xdr:cNvPr id="5" name="Picture 4">
          <a:extLst>
            <a:ext uri="{FF2B5EF4-FFF2-40B4-BE49-F238E27FC236}">
              <a16:creationId xmlns:a16="http://schemas.microsoft.com/office/drawing/2014/main" id="{00000000-0008-0000-6001-000005000000}"/>
            </a:ext>
          </a:extLst>
        </xdr:cNvPr>
        <xdr:cNvPicPr>
          <a:picLocks noChangeAspect="1"/>
        </xdr:cNvPicPr>
      </xdr:nvPicPr>
      <xdr:blipFill>
        <a:blip xmlns:r="http://schemas.openxmlformats.org/officeDocument/2006/relationships" r:embed="rId4"/>
        <a:stretch>
          <a:fillRect/>
        </a:stretch>
      </xdr:blipFill>
      <xdr:spPr>
        <a:xfrm>
          <a:off x="0" y="172316775"/>
          <a:ext cx="5009524" cy="469523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4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4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50.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5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55.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57.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59.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6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64.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66.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68.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70.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72.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74.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175.xml.rels><?xml version="1.0" encoding="UTF-8" standalone="yes"?>
<Relationships xmlns="http://schemas.openxmlformats.org/package/2006/relationships"><Relationship Id="rId1" Type="http://schemas.openxmlformats.org/officeDocument/2006/relationships/hyperlink" Target="https://www.irena.org/Data/View-data-by-topic/Renewable-Energy-Balances/Overview-Tables" TargetMode="External"/></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256.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85.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2.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268.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0.xml.rels><?xml version="1.0" encoding="UTF-8" standalone="yes"?>
<Relationships xmlns="http://schemas.openxmlformats.org/package/2006/relationships"><Relationship Id="rId1" Type="http://schemas.openxmlformats.org/officeDocument/2006/relationships/hyperlink" Target="https://www.fao.org/fishery/statistics-query/en/global_production/global_production_quantity,%20Downloaded%2013%20February%202025" TargetMode="External"/></Relationships>
</file>

<file path=xl/worksheets/_rels/sheet276.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9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1.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1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31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31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31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25.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326.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34.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336.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337.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338.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339.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47.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57.xml.rels><?xml version="1.0" encoding="UTF-8" standalone="yes"?>
<Relationships xmlns="http://schemas.openxmlformats.org/package/2006/relationships"><Relationship Id="rId8" Type="http://schemas.openxmlformats.org/officeDocument/2006/relationships/printerSettings" Target="../printerSettings/printerSettings106.bin"/><Relationship Id="rId3" Type="http://schemas.openxmlformats.org/officeDocument/2006/relationships/hyperlink" Target="https://www.zamstats.gov.zm/2023-iaos-isi-conference/?playlist=7c24b72&amp;video=73bcc1a" TargetMode="External"/><Relationship Id="rId7" Type="http://schemas.openxmlformats.org/officeDocument/2006/relationships/hyperlink" Target="https://dlca.logcluster.org/display/public/DLCA/2.2+Aviation+des+Comores" TargetMode="External"/><Relationship Id="rId2" Type="http://schemas.openxmlformats.org/officeDocument/2006/relationships/hyperlink" Target="https://www.fao.org/faostat/en/" TargetMode="External"/><Relationship Id="rId1" Type="http://schemas.openxmlformats.org/officeDocument/2006/relationships/hyperlink" Target="https://data.worldbank.org/indicator/AG.LND.PRCP.MM" TargetMode="External"/><Relationship Id="rId6" Type="http://schemas.openxmlformats.org/officeDocument/2006/relationships/hyperlink" Target="https://www.bocra.org.bw/" TargetMode="External"/><Relationship Id="rId5" Type="http://schemas.openxmlformats.org/officeDocument/2006/relationships/hyperlink" Target="https://www.statsbots.org.bw/sites/default/files/publications/Tourism%20Statistics%20Annual%20Report%202020.pdf" TargetMode="External"/><Relationship Id="rId4" Type="http://schemas.openxmlformats.org/officeDocument/2006/relationships/hyperlink" Target="http://www.ine.gov.mz/estatisticas/estatisticas-sectoriais" TargetMode="External"/><Relationship Id="rId9" Type="http://schemas.openxmlformats.org/officeDocument/2006/relationships/drawing" Target="../drawings/drawing2.xml"/></Relationships>
</file>

<file path=xl/worksheets/_rels/sheet358.xml.rels><?xml version="1.0" encoding="UTF-8" standalone="yes"?>
<Relationships xmlns="http://schemas.openxmlformats.org/package/2006/relationships"><Relationship Id="rId1" Type="http://schemas.openxmlformats.org/officeDocument/2006/relationships/hyperlink" Target="http://www.banque-comores.km/DOCUMENTS/Rapport_Annuel_2021_BCC.pdf" TargetMode="External"/></Relationships>
</file>

<file path=xl/worksheets/_rels/sheet359.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360.xml.rels><?xml version="1.0" encoding="UTF-8" standalone="yes"?>
<Relationships xmlns="http://schemas.openxmlformats.org/package/2006/relationships"><Relationship Id="rId2" Type="http://schemas.openxmlformats.org/officeDocument/2006/relationships/printerSettings" Target="../printerSettings/printerSettings107.bin"/><Relationship Id="rId1" Type="http://schemas.openxmlformats.org/officeDocument/2006/relationships/hyperlink" Target="https://www.statsbots.org.bw/sites/default/files/publications/Tourism%20Statistics%20Annual%20Report%202020.pdf"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7.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8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9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D12:M14"/>
  <sheetViews>
    <sheetView topLeftCell="A10" zoomScaleNormal="100" workbookViewId="0">
      <selection activeCell="O19" sqref="O19"/>
    </sheetView>
  </sheetViews>
  <sheetFormatPr defaultRowHeight="14.5"/>
  <cols>
    <col min="13" max="13" width="11.7265625" customWidth="1"/>
  </cols>
  <sheetData>
    <row r="12" spans="4:13" ht="14.65" customHeight="1">
      <c r="D12" s="981" t="s">
        <v>3097</v>
      </c>
      <c r="E12" s="981"/>
      <c r="F12" s="981"/>
      <c r="G12" s="981"/>
      <c r="H12" s="981"/>
      <c r="I12" s="981"/>
      <c r="J12" s="981"/>
      <c r="K12" s="981"/>
      <c r="L12" s="981"/>
      <c r="M12" s="981"/>
    </row>
    <row r="13" spans="4:13" ht="14.65" customHeight="1">
      <c r="D13" s="981"/>
      <c r="E13" s="981"/>
      <c r="F13" s="981"/>
      <c r="G13" s="981"/>
      <c r="H13" s="981"/>
      <c r="I13" s="981"/>
      <c r="J13" s="981"/>
      <c r="K13" s="981"/>
      <c r="L13" s="981"/>
      <c r="M13" s="981"/>
    </row>
    <row r="14" spans="4:13" ht="14.65" customHeight="1">
      <c r="D14" s="981"/>
      <c r="E14" s="981"/>
      <c r="F14" s="981"/>
      <c r="G14" s="981"/>
      <c r="H14" s="981"/>
      <c r="I14" s="981"/>
      <c r="J14" s="981"/>
      <c r="K14" s="981"/>
      <c r="L14" s="981"/>
      <c r="M14" s="981"/>
    </row>
  </sheetData>
  <mergeCells count="1">
    <mergeCell ref="D12:M14"/>
  </mergeCells>
  <pageMargins left="0.7" right="0.7" top="0.75" bottom="0.75" header="0.3" footer="0.3"/>
  <pageSetup scale="7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B22"/>
  <sheetViews>
    <sheetView workbookViewId="0">
      <selection activeCell="J21" sqref="J21"/>
    </sheetView>
  </sheetViews>
  <sheetFormatPr defaultRowHeight="14.5"/>
  <cols>
    <col min="1" max="1" width="30.54296875" customWidth="1"/>
    <col min="2" max="6" width="8.81640625" bestFit="1" customWidth="1"/>
    <col min="7" max="22" width="9.7265625" bestFit="1" customWidth="1"/>
    <col min="23" max="23" width="11.26953125" customWidth="1"/>
    <col min="24" max="26" width="13.26953125" customWidth="1"/>
  </cols>
  <sheetData>
    <row r="1" spans="1:28">
      <c r="A1" s="44" t="s">
        <v>3102</v>
      </c>
    </row>
    <row r="3" spans="1:28">
      <c r="A3" s="365" t="s">
        <v>1141</v>
      </c>
      <c r="B3" s="366">
        <v>2000</v>
      </c>
      <c r="C3" s="366">
        <v>2001</v>
      </c>
      <c r="D3" s="366">
        <v>2002</v>
      </c>
      <c r="E3" s="366">
        <v>2003</v>
      </c>
      <c r="F3" s="366">
        <v>2004</v>
      </c>
      <c r="G3" s="366">
        <v>2005</v>
      </c>
      <c r="H3" s="366">
        <v>2006</v>
      </c>
      <c r="I3" s="366">
        <v>2007</v>
      </c>
      <c r="J3" s="366">
        <v>2008</v>
      </c>
      <c r="K3" s="366">
        <v>2009</v>
      </c>
      <c r="L3" s="366">
        <v>2010</v>
      </c>
      <c r="M3" s="366">
        <v>2011</v>
      </c>
      <c r="N3" s="366">
        <v>2012</v>
      </c>
      <c r="O3" s="366">
        <v>2013</v>
      </c>
      <c r="P3" s="366">
        <v>2014</v>
      </c>
      <c r="Q3" s="366">
        <v>2015</v>
      </c>
      <c r="R3" s="366">
        <v>2016</v>
      </c>
      <c r="S3" s="366">
        <v>2017</v>
      </c>
      <c r="T3" s="366">
        <v>2018</v>
      </c>
      <c r="U3" s="366">
        <v>2019</v>
      </c>
      <c r="V3" s="366">
        <v>2020</v>
      </c>
      <c r="W3" s="366">
        <v>2021</v>
      </c>
      <c r="X3" s="366">
        <v>2022</v>
      </c>
      <c r="Y3" s="366">
        <v>2023</v>
      </c>
      <c r="Z3" s="366">
        <v>2024</v>
      </c>
      <c r="AB3" s="486" t="s">
        <v>528</v>
      </c>
    </row>
    <row r="4" spans="1:28">
      <c r="A4" s="367" t="s">
        <v>13</v>
      </c>
      <c r="B4" s="570">
        <v>7920.6729999999989</v>
      </c>
      <c r="C4" s="570">
        <v>6534.3157609999989</v>
      </c>
      <c r="D4" s="570">
        <v>8327.7767323900007</v>
      </c>
      <c r="E4" s="570">
        <v>9508.0585777999986</v>
      </c>
      <c r="F4" s="570">
        <v>13361.063290722195</v>
      </c>
      <c r="G4" s="570">
        <v>23644.795412947136</v>
      </c>
      <c r="H4" s="570">
        <v>31764.65561908681</v>
      </c>
      <c r="I4" s="570">
        <v>44336.896937645157</v>
      </c>
      <c r="J4" s="570">
        <v>65614.910162060289</v>
      </c>
      <c r="K4" s="570">
        <v>44272.3611881084</v>
      </c>
      <c r="L4" s="570">
        <v>59287.558686499891</v>
      </c>
      <c r="M4" s="570">
        <v>70401.736777105281</v>
      </c>
      <c r="N4" s="570">
        <v>74540.936786480248</v>
      </c>
      <c r="O4" s="570">
        <v>70977.723867469627</v>
      </c>
      <c r="P4" s="570">
        <v>62590.675881292846</v>
      </c>
      <c r="Q4" s="570">
        <v>41110.66405663325</v>
      </c>
      <c r="R4" s="570">
        <v>33085.446290449057</v>
      </c>
      <c r="S4" s="570">
        <v>41682.673650118966</v>
      </c>
      <c r="T4" s="570">
        <v>41651.731110400913</v>
      </c>
      <c r="U4" s="570">
        <v>35198.251697104075</v>
      </c>
      <c r="V4" s="570">
        <v>22004.31965445813</v>
      </c>
      <c r="W4" s="570">
        <v>34984.381065535214</v>
      </c>
      <c r="X4" s="570">
        <v>51269.68795226451</v>
      </c>
      <c r="Y4" s="570">
        <v>38732.40845633085</v>
      </c>
      <c r="Z4" s="570">
        <v>39371.634396551868</v>
      </c>
    </row>
    <row r="5" spans="1:28">
      <c r="A5" s="367" t="s">
        <v>12</v>
      </c>
      <c r="B5" s="570">
        <v>3037.8870000000002</v>
      </c>
      <c r="C5" s="570">
        <v>2460.8069999999998</v>
      </c>
      <c r="D5" s="570">
        <v>2098.1489999999999</v>
      </c>
      <c r="E5" s="570">
        <v>2700.21</v>
      </c>
      <c r="F5" s="570">
        <v>3851.92</v>
      </c>
      <c r="G5" s="570">
        <v>4231.33</v>
      </c>
      <c r="H5" s="570">
        <v>4297.5600000000004</v>
      </c>
      <c r="I5" s="570">
        <v>5168.79</v>
      </c>
      <c r="J5" s="570">
        <v>4797.22</v>
      </c>
      <c r="K5" s="570">
        <v>3479.39</v>
      </c>
      <c r="L5" s="570">
        <v>4686.63</v>
      </c>
      <c r="M5" s="570">
        <v>5889.32</v>
      </c>
      <c r="N5" s="570">
        <v>6029</v>
      </c>
      <c r="O5" s="570">
        <v>7908.25</v>
      </c>
      <c r="P5" s="570">
        <v>8496.94</v>
      </c>
      <c r="Q5" s="570">
        <v>6269.15</v>
      </c>
      <c r="R5" s="570">
        <v>7390.28</v>
      </c>
      <c r="S5" s="570">
        <v>5987.43</v>
      </c>
      <c r="T5" s="570">
        <v>6562.25</v>
      </c>
      <c r="U5" s="570">
        <v>5252.64</v>
      </c>
      <c r="V5" s="570">
        <v>4286.4799999999996</v>
      </c>
      <c r="W5" s="570">
        <v>7458.39</v>
      </c>
      <c r="X5" s="570">
        <v>8282.2099999999991</v>
      </c>
      <c r="Y5" s="570">
        <v>5850.57</v>
      </c>
      <c r="Z5" s="570">
        <v>4671.1000000000004</v>
      </c>
    </row>
    <row r="6" spans="1:28">
      <c r="A6" s="367" t="s">
        <v>483</v>
      </c>
      <c r="B6" s="570"/>
      <c r="C6" s="570"/>
      <c r="D6" s="570"/>
      <c r="E6" s="570"/>
      <c r="F6" s="570"/>
      <c r="G6" s="570"/>
      <c r="H6" s="570"/>
      <c r="I6" s="570"/>
      <c r="J6" s="570"/>
      <c r="K6" s="570">
        <v>12.595597530999999</v>
      </c>
      <c r="L6" s="570">
        <v>14.528314244000001</v>
      </c>
      <c r="M6" s="570">
        <v>26.778824978999999</v>
      </c>
      <c r="N6" s="570">
        <v>20.990635433000001</v>
      </c>
      <c r="O6" s="570">
        <v>17.059968482999999</v>
      </c>
      <c r="P6" s="570">
        <v>28.439619894</v>
      </c>
      <c r="Q6" s="570">
        <v>15.654310963</v>
      </c>
      <c r="R6" s="570">
        <v>29.729345123000002</v>
      </c>
      <c r="S6" s="570">
        <v>38.550401528999998</v>
      </c>
      <c r="T6" s="570">
        <v>46.083832696999998</v>
      </c>
      <c r="U6" s="570">
        <v>47.559162205384169</v>
      </c>
      <c r="V6" s="570">
        <v>19.505497438488248</v>
      </c>
      <c r="W6" s="570">
        <v>33.590399594130503</v>
      </c>
      <c r="X6" s="570">
        <v>37.057858692800579</v>
      </c>
      <c r="Y6" s="570">
        <v>36.759350125560701</v>
      </c>
      <c r="Z6" s="570">
        <v>34.894453611272837</v>
      </c>
    </row>
    <row r="7" spans="1:28">
      <c r="A7" s="367" t="s">
        <v>89</v>
      </c>
      <c r="B7" s="570">
        <v>1902.6481425280124</v>
      </c>
      <c r="C7" s="570">
        <v>1834.4372842111939</v>
      </c>
      <c r="D7" s="570">
        <v>2357.7047666344952</v>
      </c>
      <c r="E7" s="570">
        <v>1686.0323256295076</v>
      </c>
      <c r="F7" s="570">
        <v>1776.6017354403914</v>
      </c>
      <c r="G7" s="570">
        <v>2075.9335180019061</v>
      </c>
      <c r="H7" s="570">
        <v>2039.0745051457629</v>
      </c>
      <c r="I7" s="570">
        <v>2568.0573735061976</v>
      </c>
      <c r="J7" s="570">
        <v>4223.797773970643</v>
      </c>
      <c r="K7" s="570">
        <v>2695.7151088286901</v>
      </c>
      <c r="L7" s="570">
        <v>4990.39591024536</v>
      </c>
      <c r="M7" s="570">
        <v>6012.7975394978903</v>
      </c>
      <c r="N7" s="570">
        <v>5725.0795285950198</v>
      </c>
      <c r="O7" s="570">
        <v>7767.5941422823598</v>
      </c>
      <c r="P7" s="570">
        <v>9114.82443417576</v>
      </c>
      <c r="Q7" s="570">
        <v>8612.3026115309694</v>
      </c>
      <c r="R7" s="570">
        <v>7169.5333810285401</v>
      </c>
      <c r="S7" s="570">
        <v>12092.2348402767</v>
      </c>
      <c r="T7" s="570">
        <v>19944.0820124315</v>
      </c>
      <c r="U7" s="570">
        <v>13454.978482910699</v>
      </c>
      <c r="V7" s="570">
        <v>14061.5474132371</v>
      </c>
      <c r="W7" s="570">
        <v>24035.408480462302</v>
      </c>
      <c r="X7" s="570">
        <v>30473.4086550303</v>
      </c>
      <c r="Y7" s="570">
        <v>28249.123838509098</v>
      </c>
      <c r="Z7" s="570">
        <v>37812.565320474503</v>
      </c>
    </row>
    <row r="8" spans="1:28">
      <c r="A8" s="367" t="s">
        <v>482</v>
      </c>
      <c r="B8" s="599">
        <v>726.41416072463767</v>
      </c>
      <c r="C8" s="599">
        <v>787.11532418604656</v>
      </c>
      <c r="D8" s="599">
        <v>1081.2753648571429</v>
      </c>
      <c r="E8" s="599">
        <v>1628.5742136842105</v>
      </c>
      <c r="F8" s="599">
        <v>1567.23613</v>
      </c>
      <c r="G8" s="599">
        <v>1243.90625</v>
      </c>
      <c r="H8" s="599">
        <v>1456.6176470588236</v>
      </c>
      <c r="I8" s="599">
        <v>1429.9290780141844</v>
      </c>
      <c r="J8" s="599">
        <v>1340.8433734939758</v>
      </c>
      <c r="K8" s="599">
        <v>1324.6388740899979</v>
      </c>
      <c r="L8" s="599">
        <v>1515.2389043600008</v>
      </c>
      <c r="M8" s="599">
        <v>2491.8441328199988</v>
      </c>
      <c r="N8" s="599">
        <v>2135.1393375499838</v>
      </c>
      <c r="O8" s="599">
        <v>2059.9295322299945</v>
      </c>
      <c r="P8" s="599">
        <v>2015.9061096899973</v>
      </c>
      <c r="Q8" s="599">
        <v>1822.9040445500018</v>
      </c>
      <c r="R8" s="599">
        <v>1698.638138139999</v>
      </c>
      <c r="S8" s="599">
        <v>1943.4557469000076</v>
      </c>
      <c r="T8" s="599">
        <v>1997.3722997300006</v>
      </c>
      <c r="U8" s="599">
        <v>2095.3589179800038</v>
      </c>
      <c r="V8" s="599">
        <v>1807.4538566499998</v>
      </c>
      <c r="W8" s="599">
        <v>2082.2463051299997</v>
      </c>
      <c r="X8" s="599">
        <v>1990.5972767812757</v>
      </c>
      <c r="Y8" s="599">
        <v>2095.6017077803913</v>
      </c>
      <c r="Z8" s="599">
        <v>2401.9250566699729</v>
      </c>
    </row>
    <row r="9" spans="1:28">
      <c r="A9" s="367" t="s">
        <v>11</v>
      </c>
      <c r="B9" s="600">
        <v>335.22549157424749</v>
      </c>
      <c r="C9" s="600">
        <v>328.06816779069766</v>
      </c>
      <c r="D9" s="600">
        <v>356.18</v>
      </c>
      <c r="E9" s="600">
        <v>459.57873631578951</v>
      </c>
      <c r="F9" s="600">
        <v>973.54523124999992</v>
      </c>
      <c r="G9" s="600">
        <v>477.53039015624995</v>
      </c>
      <c r="H9" s="600">
        <v>754.86632308823539</v>
      </c>
      <c r="I9" s="600">
        <v>581.19957787234046</v>
      </c>
      <c r="J9" s="600">
        <v>723.81318385542158</v>
      </c>
      <c r="K9" s="600">
        <v>627.67429761904759</v>
      </c>
      <c r="L9" s="600">
        <v>502.2022097546992</v>
      </c>
      <c r="M9" s="600">
        <v>770.28841319879416</v>
      </c>
      <c r="N9" s="600">
        <v>690.40176505605712</v>
      </c>
      <c r="O9" s="600">
        <v>354.89594236727521</v>
      </c>
      <c r="P9" s="600">
        <v>828.04672032304461</v>
      </c>
      <c r="Q9" s="600">
        <v>546.91723822929566</v>
      </c>
      <c r="R9" s="600">
        <v>662.90073742589868</v>
      </c>
      <c r="S9" s="600">
        <v>718.66958843690645</v>
      </c>
      <c r="T9" s="600">
        <v>787.17953253008181</v>
      </c>
      <c r="U9" s="600">
        <v>922.33026610347224</v>
      </c>
      <c r="V9" s="600">
        <v>842.52795231636367</v>
      </c>
      <c r="W9" s="600">
        <v>870.61507204599877</v>
      </c>
      <c r="X9" s="600">
        <v>868.91923729471182</v>
      </c>
      <c r="Y9" s="600">
        <v>814.51982103113676</v>
      </c>
      <c r="Z9" s="600">
        <v>1053.3419189130436</v>
      </c>
    </row>
    <row r="10" spans="1:28">
      <c r="A10" s="367" t="s">
        <v>10</v>
      </c>
      <c r="B10" s="599">
        <v>860.15666670787164</v>
      </c>
      <c r="C10" s="599">
        <v>939.77392955166454</v>
      </c>
      <c r="D10" s="599">
        <v>677.12522465789664</v>
      </c>
      <c r="E10" s="599">
        <v>973.30271038512001</v>
      </c>
      <c r="F10" s="599">
        <v>925.52888920642408</v>
      </c>
      <c r="G10" s="599">
        <v>848.23723768147784</v>
      </c>
      <c r="H10" s="599">
        <v>987.11445686198931</v>
      </c>
      <c r="I10" s="599">
        <v>1243.5561405096532</v>
      </c>
      <c r="J10" s="599">
        <v>1704.8167852074346</v>
      </c>
      <c r="K10" s="599">
        <v>1097.5806957183736</v>
      </c>
      <c r="L10" s="599">
        <v>1153.4437427563767</v>
      </c>
      <c r="M10" s="599">
        <v>1447.9726267322901</v>
      </c>
      <c r="N10" s="599">
        <v>1202.1831025629324</v>
      </c>
      <c r="O10" s="599">
        <v>1626.8112097997564</v>
      </c>
      <c r="P10" s="599">
        <v>2220.2487499260383</v>
      </c>
      <c r="Q10" s="599">
        <v>2136.7621369827089</v>
      </c>
      <c r="R10" s="599">
        <v>2258.0031040437621</v>
      </c>
      <c r="S10" s="599">
        <v>2922.2074504374559</v>
      </c>
      <c r="T10" s="599">
        <v>3131.3797432848191</v>
      </c>
      <c r="U10" s="599">
        <v>2697.6296734180996</v>
      </c>
      <c r="V10" s="599">
        <v>2028.6508502940401</v>
      </c>
      <c r="W10" s="599">
        <v>2730.0181561052132</v>
      </c>
      <c r="X10" s="599">
        <v>3657.3576499438309</v>
      </c>
      <c r="Y10" s="599">
        <v>3343.936354289709</v>
      </c>
      <c r="Z10" s="599">
        <v>2673.4954324826494</v>
      </c>
    </row>
    <row r="11" spans="1:28">
      <c r="A11" s="367" t="s">
        <v>9</v>
      </c>
      <c r="B11" s="599">
        <v>316.17717574699998</v>
      </c>
      <c r="C11" s="599">
        <v>453.16231134000003</v>
      </c>
      <c r="D11" s="599">
        <v>404.96312972100003</v>
      </c>
      <c r="E11" s="599">
        <v>523.90631181000003</v>
      </c>
      <c r="F11" s="599">
        <v>483.52565219100001</v>
      </c>
      <c r="G11" s="599">
        <v>504.77848968199999</v>
      </c>
      <c r="H11" s="599">
        <v>682.69615747</v>
      </c>
      <c r="I11" s="599">
        <v>873.70164173399996</v>
      </c>
      <c r="J11" s="599">
        <v>879.34452967799996</v>
      </c>
      <c r="K11" s="599">
        <v>1189.063932385</v>
      </c>
      <c r="L11" s="599">
        <v>1096.0754276509999</v>
      </c>
      <c r="M11" s="599">
        <v>1417.433023194</v>
      </c>
      <c r="N11" s="599">
        <v>1204.3233810410002</v>
      </c>
      <c r="O11" s="599">
        <v>1186.768439729</v>
      </c>
      <c r="P11" s="599">
        <v>1409.7433636170001</v>
      </c>
      <c r="Q11" s="599">
        <v>1045.080895457</v>
      </c>
      <c r="R11" s="599">
        <v>1023.5417828</v>
      </c>
      <c r="S11" s="599">
        <v>841.34939662199997</v>
      </c>
      <c r="T11" s="599">
        <v>840.91917502700005</v>
      </c>
      <c r="U11" s="599">
        <v>897.46492708699998</v>
      </c>
      <c r="V11" s="599">
        <v>753.61883639900009</v>
      </c>
      <c r="W11" s="599">
        <v>997.90446924600008</v>
      </c>
      <c r="X11" s="599">
        <v>892.7159978200001</v>
      </c>
      <c r="Y11" s="599">
        <v>965.58501665100005</v>
      </c>
      <c r="Z11" s="599">
        <v>959.75007884699994</v>
      </c>
    </row>
    <row r="12" spans="1:28">
      <c r="A12" s="367" t="s">
        <v>8</v>
      </c>
      <c r="B12" s="601">
        <v>1556.8164508758566</v>
      </c>
      <c r="C12" s="601">
        <v>1634.3653250773993</v>
      </c>
      <c r="D12" s="601">
        <v>1798.8317757009345</v>
      </c>
      <c r="E12" s="601">
        <v>1868.2875264270613</v>
      </c>
      <c r="F12" s="601">
        <v>1978.5585585585586</v>
      </c>
      <c r="G12" s="601">
        <v>2162.8121792678753</v>
      </c>
      <c r="H12" s="601">
        <v>2376.7897271268057</v>
      </c>
      <c r="I12" s="601">
        <v>2222.1230474976092</v>
      </c>
      <c r="J12" s="601">
        <v>2396.6854724964742</v>
      </c>
      <c r="K12" s="601">
        <v>1931.1521603005635</v>
      </c>
      <c r="L12" s="601">
        <v>2251.5377144707027</v>
      </c>
      <c r="M12" s="601">
        <v>2559.5130434782609</v>
      </c>
      <c r="N12" s="601">
        <v>2661.4767791513532</v>
      </c>
      <c r="O12" s="601">
        <v>2871.7547292889758</v>
      </c>
      <c r="P12" s="601">
        <v>3095.2318745917701</v>
      </c>
      <c r="Q12" s="601">
        <v>2656.32</v>
      </c>
      <c r="R12" s="601">
        <v>2355.8200000000002</v>
      </c>
      <c r="S12" s="601">
        <v>2319.7199999999998</v>
      </c>
      <c r="T12" s="601">
        <v>2352.5300000000002</v>
      </c>
      <c r="U12" s="601">
        <v>2214.6999999999998</v>
      </c>
      <c r="V12" s="601">
        <v>1794.61</v>
      </c>
      <c r="W12" s="601">
        <v>1980.5</v>
      </c>
      <c r="X12" s="601">
        <v>2408.6999999999998</v>
      </c>
      <c r="Y12" s="601">
        <v>2309.8000000000002</v>
      </c>
      <c r="Z12" s="601">
        <v>2381.6999999999998</v>
      </c>
    </row>
    <row r="13" spans="1:28">
      <c r="A13" s="367" t="s">
        <v>6</v>
      </c>
      <c r="B13" s="570">
        <v>363.96199999999993</v>
      </c>
      <c r="C13" s="570">
        <v>703.13359933944389</v>
      </c>
      <c r="D13" s="570">
        <v>809.8122271334687</v>
      </c>
      <c r="E13" s="570">
        <v>1043.912538420077</v>
      </c>
      <c r="F13" s="570">
        <v>1503.8607992505204</v>
      </c>
      <c r="G13" s="570">
        <v>1745.2561867483817</v>
      </c>
      <c r="H13" s="570">
        <v>2381.1316260586091</v>
      </c>
      <c r="I13" s="570">
        <v>2412.1199999999981</v>
      </c>
      <c r="J13" s="570">
        <v>2653.2596477268735</v>
      </c>
      <c r="K13" s="570">
        <v>2147.1833346589738</v>
      </c>
      <c r="L13" s="570">
        <v>2333.250120269111</v>
      </c>
      <c r="M13" s="570">
        <v>3604.2031421737602</v>
      </c>
      <c r="N13" s="570">
        <v>3855.5383993049304</v>
      </c>
      <c r="O13" s="570">
        <v>4023.7189576803044</v>
      </c>
      <c r="P13" s="570">
        <v>4420.53</v>
      </c>
      <c r="Q13" s="570">
        <v>3413.2708657016265</v>
      </c>
      <c r="R13" s="570">
        <v>3328.2355363976008</v>
      </c>
      <c r="S13" s="570">
        <v>4754.8359206130863</v>
      </c>
      <c r="T13" s="570">
        <v>6036.5696911063496</v>
      </c>
      <c r="U13" s="570">
        <v>4786.7462495670025</v>
      </c>
      <c r="V13" s="570">
        <v>3719.9309004534671</v>
      </c>
      <c r="W13" s="570">
        <v>5704.4833116932732</v>
      </c>
      <c r="X13" s="570">
        <v>8298.8736769292991</v>
      </c>
      <c r="Y13" s="570">
        <v>8276.4294502256707</v>
      </c>
      <c r="Z13" s="570">
        <v>8211.2884463901537</v>
      </c>
    </row>
    <row r="14" spans="1:28">
      <c r="A14" s="367" t="s">
        <v>5</v>
      </c>
      <c r="B14" s="599">
        <v>1313.9337716948971</v>
      </c>
      <c r="C14" s="599">
        <v>1208.2885246559365</v>
      </c>
      <c r="D14" s="599">
        <v>1305.3614166232101</v>
      </c>
      <c r="E14" s="599">
        <v>1959.4582744575043</v>
      </c>
      <c r="F14" s="599">
        <v>2950.2688049239996</v>
      </c>
      <c r="G14" s="599">
        <v>2625.8340345729998</v>
      </c>
      <c r="H14" s="599">
        <v>3537.5667734949998</v>
      </c>
      <c r="I14" s="599">
        <v>4475.3384044909999</v>
      </c>
      <c r="J14" s="599">
        <v>5337.9067228760005</v>
      </c>
      <c r="K14" s="599">
        <v>5771.8215214459997</v>
      </c>
      <c r="L14" s="599">
        <v>5950.5610898539999</v>
      </c>
      <c r="M14" s="599">
        <v>5939.7929598929995</v>
      </c>
      <c r="N14" s="599">
        <v>5868.2923983269993</v>
      </c>
      <c r="O14" s="599">
        <v>5644.7349184469995</v>
      </c>
      <c r="P14" s="599">
        <v>5988.2969996029997</v>
      </c>
      <c r="Q14" s="599">
        <v>4609.4277939379999</v>
      </c>
      <c r="R14" s="599">
        <v>4071.0680211839999</v>
      </c>
      <c r="S14" s="599">
        <v>4495.2755453489999</v>
      </c>
      <c r="T14" s="599">
        <v>6017.9848684870003</v>
      </c>
      <c r="U14" s="599">
        <v>5991.3140363079992</v>
      </c>
      <c r="V14" s="599">
        <v>5306.5982379440002</v>
      </c>
      <c r="W14" s="599">
        <v>6307.3852867679998</v>
      </c>
      <c r="X14" s="599">
        <v>5838.453128012</v>
      </c>
      <c r="Y14" s="599">
        <v>5570.4646602840003</v>
      </c>
      <c r="Z14" s="599">
        <v>6381.4118744061498</v>
      </c>
    </row>
    <row r="15" spans="1:28">
      <c r="A15" s="367" t="s">
        <v>4</v>
      </c>
      <c r="B15" s="599">
        <v>193.96440600001</v>
      </c>
      <c r="C15" s="599">
        <v>196.26032145800025</v>
      </c>
      <c r="D15" s="599">
        <v>209.8715293834999</v>
      </c>
      <c r="E15" s="599">
        <v>250.11138301391799</v>
      </c>
      <c r="F15" s="599">
        <v>249.21553489477037</v>
      </c>
      <c r="G15" s="599">
        <v>282.06879465484616</v>
      </c>
      <c r="H15" s="599">
        <v>304.77635577983818</v>
      </c>
      <c r="I15" s="599">
        <v>281.74736319156813</v>
      </c>
      <c r="J15" s="599">
        <v>342.7195739460027</v>
      </c>
      <c r="K15" s="599">
        <v>337.6580693916701</v>
      </c>
      <c r="L15" s="599">
        <v>335.89518361187015</v>
      </c>
      <c r="M15" s="599">
        <v>396.86700860322867</v>
      </c>
      <c r="N15" s="599">
        <v>413.12730633141211</v>
      </c>
      <c r="O15" s="599">
        <v>504.30132401843639</v>
      </c>
      <c r="P15" s="599">
        <v>459.7462837692882</v>
      </c>
      <c r="Q15" s="599">
        <v>352.59539214009192</v>
      </c>
      <c r="R15" s="599">
        <v>413.8251352530981</v>
      </c>
      <c r="S15" s="599">
        <v>489.4565877679691</v>
      </c>
      <c r="T15" s="599">
        <v>674.48267094303742</v>
      </c>
      <c r="U15" s="599">
        <v>462.58436119360329</v>
      </c>
      <c r="V15" s="599">
        <v>399.53610218048857</v>
      </c>
      <c r="W15" s="599">
        <v>422.49115878172347</v>
      </c>
      <c r="X15" s="599">
        <v>495.90990584308315</v>
      </c>
      <c r="Y15" s="599">
        <v>501.41377670272402</v>
      </c>
      <c r="Z15" s="599">
        <v>556.96480981275624</v>
      </c>
    </row>
    <row r="16" spans="1:28">
      <c r="A16" s="367" t="s">
        <v>3</v>
      </c>
      <c r="B16" s="599">
        <v>30333.899103139014</v>
      </c>
      <c r="C16" s="599">
        <v>29184.924544989597</v>
      </c>
      <c r="D16" s="599">
        <v>33144.013204868541</v>
      </c>
      <c r="E16" s="599">
        <v>41213.805413301256</v>
      </c>
      <c r="F16" s="599">
        <v>53257.727532519879</v>
      </c>
      <c r="G16" s="599">
        <v>58534.963198308658</v>
      </c>
      <c r="H16" s="599">
        <v>66058.259483833783</v>
      </c>
      <c r="I16" s="599">
        <v>78458.362798678834</v>
      </c>
      <c r="J16" s="599">
        <v>88412.005463965019</v>
      </c>
      <c r="K16" s="599">
        <v>69484.633625136295</v>
      </c>
      <c r="L16" s="599">
        <v>91008.541374450302</v>
      </c>
      <c r="M16" s="599">
        <v>108914.97802594752</v>
      </c>
      <c r="N16" s="599">
        <v>99383.236265601052</v>
      </c>
      <c r="O16" s="599">
        <v>96179.314171118574</v>
      </c>
      <c r="P16" s="599">
        <v>93015.888681092023</v>
      </c>
      <c r="Q16" s="599">
        <v>80572.092120789996</v>
      </c>
      <c r="R16" s="599">
        <v>75792.824284251605</v>
      </c>
      <c r="S16" s="599">
        <v>88904.85064557867</v>
      </c>
      <c r="T16" s="599">
        <v>94262.422518537438</v>
      </c>
      <c r="U16" s="599">
        <v>89617.161829060395</v>
      </c>
      <c r="V16" s="599">
        <v>84631.327936855028</v>
      </c>
      <c r="W16" s="599">
        <v>122312.91570432477</v>
      </c>
      <c r="X16" s="599">
        <v>123747.24582730465</v>
      </c>
      <c r="Y16" s="599">
        <v>112379.17382701575</v>
      </c>
      <c r="Z16" s="599">
        <v>120423.125848</v>
      </c>
    </row>
    <row r="17" spans="1:26">
      <c r="A17" s="367" t="s">
        <v>431</v>
      </c>
      <c r="B17" s="570">
        <v>742.22373821827102</v>
      </c>
      <c r="C17" s="570">
        <v>861.50926788983099</v>
      </c>
      <c r="D17" s="570">
        <v>981.14308464132102</v>
      </c>
      <c r="E17" s="570">
        <v>1270.60374697107</v>
      </c>
      <c r="F17" s="570">
        <v>1518.45621541491</v>
      </c>
      <c r="G17" s="570">
        <v>1700.1935624166799</v>
      </c>
      <c r="H17" s="570">
        <v>1893.3547203661701</v>
      </c>
      <c r="I17" s="570">
        <v>2108.29008521586</v>
      </c>
      <c r="J17" s="570">
        <v>2951.7835854833702</v>
      </c>
      <c r="K17" s="570">
        <v>2721.62541130522</v>
      </c>
      <c r="L17" s="570">
        <v>4046.6287438844001</v>
      </c>
      <c r="M17" s="570">
        <v>4801.5502366865203</v>
      </c>
      <c r="N17" s="570">
        <v>5547</v>
      </c>
      <c r="O17" s="570">
        <v>5145.9361702127699</v>
      </c>
      <c r="P17" s="570">
        <v>4497.5671617724001</v>
      </c>
      <c r="Q17" s="570">
        <v>4359.9649717777802</v>
      </c>
      <c r="R17" s="570">
        <v>4462.2287436707602</v>
      </c>
      <c r="S17" s="570">
        <v>4074.9694506300002</v>
      </c>
      <c r="T17" s="570">
        <v>3868.8796014128998</v>
      </c>
      <c r="U17" s="570">
        <v>5048.437543</v>
      </c>
      <c r="V17" s="570">
        <v>6066</v>
      </c>
      <c r="W17" s="570">
        <v>6391</v>
      </c>
      <c r="X17" s="570">
        <v>6825</v>
      </c>
      <c r="Y17" s="570">
        <v>7273.7</v>
      </c>
      <c r="Z17" s="570">
        <v>8702.0279039236229</v>
      </c>
    </row>
    <row r="18" spans="1:26">
      <c r="A18" s="367" t="s">
        <v>1</v>
      </c>
      <c r="B18" s="570">
        <v>869.48541599999999</v>
      </c>
      <c r="C18" s="570">
        <v>978.78827699999999</v>
      </c>
      <c r="D18" s="570">
        <v>944.49067700000001</v>
      </c>
      <c r="E18" s="570">
        <v>979.30585499999995</v>
      </c>
      <c r="F18" s="570">
        <v>1582.2363869999999</v>
      </c>
      <c r="G18" s="570">
        <v>2176.3197220000002</v>
      </c>
      <c r="H18" s="570">
        <v>3681.5876870000002</v>
      </c>
      <c r="I18" s="570">
        <v>4617.4543249999997</v>
      </c>
      <c r="J18" s="570">
        <v>4902.6044250000004</v>
      </c>
      <c r="K18" s="570">
        <v>3879.7323099999999</v>
      </c>
      <c r="L18" s="570">
        <v>6530.3185309999999</v>
      </c>
      <c r="M18" s="570">
        <v>8783.2194981900011</v>
      </c>
      <c r="N18" s="570">
        <v>9639.9456682500004</v>
      </c>
      <c r="O18" s="570">
        <v>10606.85147707</v>
      </c>
      <c r="P18" s="570">
        <v>9686.6035892199998</v>
      </c>
      <c r="Q18" s="570">
        <v>6606.51265212</v>
      </c>
      <c r="R18" s="570">
        <v>6372.4590381400003</v>
      </c>
      <c r="S18" s="570">
        <v>7999.9895295799997</v>
      </c>
      <c r="T18" s="570">
        <v>9034.3261631429996</v>
      </c>
      <c r="U18" s="570">
        <v>7047.1527225970003</v>
      </c>
      <c r="V18" s="570">
        <v>7821.3405740380003</v>
      </c>
      <c r="W18" s="570">
        <v>11141.135122128</v>
      </c>
      <c r="X18" s="570">
        <v>11645.919526508</v>
      </c>
      <c r="Y18" s="570">
        <v>10447.545121726</v>
      </c>
      <c r="Z18" s="570">
        <v>11198.373891945999</v>
      </c>
    </row>
    <row r="19" spans="1:26">
      <c r="A19" s="367" t="s">
        <v>0</v>
      </c>
      <c r="B19" s="570">
        <v>1607.0584573029037</v>
      </c>
      <c r="C19" s="570">
        <v>1120.0509195646196</v>
      </c>
      <c r="D19" s="570">
        <v>2158.1873070977526</v>
      </c>
      <c r="E19" s="570">
        <v>1757.280528675966</v>
      </c>
      <c r="F19" s="570">
        <v>2895.5797522142975</v>
      </c>
      <c r="G19" s="570">
        <v>1878.3514382799999</v>
      </c>
      <c r="H19" s="570">
        <v>5775.9703370749994</v>
      </c>
      <c r="I19" s="570">
        <v>2800.6687101919997</v>
      </c>
      <c r="J19" s="570">
        <v>1166.270626128</v>
      </c>
      <c r="K19" s="570">
        <v>1795.149447513</v>
      </c>
      <c r="L19" s="570">
        <v>2640.5778306329998</v>
      </c>
      <c r="M19" s="570">
        <v>3121.2025774159997</v>
      </c>
      <c r="N19" s="570">
        <v>3980.9872640100002</v>
      </c>
      <c r="O19" s="570">
        <v>3907.0742008669999</v>
      </c>
      <c r="P19" s="570">
        <v>3871.5447167729999</v>
      </c>
      <c r="Q19" s="570">
        <v>3408.112370847</v>
      </c>
      <c r="R19" s="570">
        <v>3340.4185751100003</v>
      </c>
      <c r="S19" s="570">
        <v>3482.056205205</v>
      </c>
      <c r="T19" s="570">
        <v>4037.944750442</v>
      </c>
      <c r="U19" s="570">
        <v>4269.4993519979998</v>
      </c>
      <c r="V19" s="570">
        <v>4394.8116431489998</v>
      </c>
      <c r="W19" s="570">
        <v>6036.1882814840001</v>
      </c>
      <c r="X19" s="570">
        <v>6585.491124913</v>
      </c>
      <c r="Y19" s="570">
        <v>7225.0507863940002</v>
      </c>
      <c r="Z19" s="570">
        <v>7434</v>
      </c>
    </row>
    <row r="20" spans="1:26">
      <c r="A20" s="367" t="s">
        <v>2207</v>
      </c>
      <c r="B20" s="571">
        <v>52080.524980512724</v>
      </c>
      <c r="C20" s="571">
        <v>49225.000558054431</v>
      </c>
      <c r="D20" s="571">
        <v>56654.885440709266</v>
      </c>
      <c r="E20" s="571">
        <v>67822.428141891491</v>
      </c>
      <c r="F20" s="571">
        <v>88875.324513586951</v>
      </c>
      <c r="G20" s="571">
        <v>104132.31041471822</v>
      </c>
      <c r="H20" s="571">
        <v>127992.02141944686</v>
      </c>
      <c r="I20" s="571">
        <v>153578.23548354837</v>
      </c>
      <c r="J20" s="571">
        <v>187447.98132588752</v>
      </c>
      <c r="K20" s="571">
        <v>142767.97557403223</v>
      </c>
      <c r="L20" s="571">
        <v>188343.38378368469</v>
      </c>
      <c r="M20" s="571">
        <v>226579.49782991555</v>
      </c>
      <c r="N20" s="571">
        <v>222897.65861769402</v>
      </c>
      <c r="O20" s="571">
        <v>220782.71905106411</v>
      </c>
      <c r="P20" s="571">
        <v>211740.23418574018</v>
      </c>
      <c r="Q20" s="571">
        <v>167537.73146166073</v>
      </c>
      <c r="R20" s="571">
        <v>153454.95211301732</v>
      </c>
      <c r="S20" s="571">
        <v>182747.72495904475</v>
      </c>
      <c r="T20" s="571">
        <v>201246.13797017303</v>
      </c>
      <c r="U20" s="571">
        <v>180003.80922053274</v>
      </c>
      <c r="V20" s="571">
        <v>159938.25945541312</v>
      </c>
      <c r="W20" s="571">
        <v>233488.65281329863</v>
      </c>
      <c r="X20" s="571">
        <v>263317.5478173375</v>
      </c>
      <c r="Y20" s="571">
        <v>234072.08216706588</v>
      </c>
      <c r="Z20" s="571">
        <v>254267.59943202898</v>
      </c>
    </row>
    <row r="22" spans="1:26">
      <c r="A22" s="241" t="s">
        <v>3565</v>
      </c>
    </row>
  </sheetData>
  <hyperlinks>
    <hyperlink ref="AB3" location="Content!A1" display="Back to content page" xr:uid="{00000000-0004-0000-0900-000000000000}"/>
  </hyperlink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codeName="Sheet214"/>
  <dimension ref="A1:R25"/>
  <sheetViews>
    <sheetView topLeftCell="B1" workbookViewId="0">
      <selection activeCell="P20" sqref="P20"/>
    </sheetView>
  </sheetViews>
  <sheetFormatPr defaultColWidth="8.7265625" defaultRowHeight="14.5"/>
  <cols>
    <col min="1" max="1" width="31.453125" customWidth="1"/>
  </cols>
  <sheetData>
    <row r="1" spans="1:18">
      <c r="A1" s="18" t="s">
        <v>3170</v>
      </c>
      <c r="B1" s="18"/>
      <c r="C1" s="18"/>
      <c r="D1" s="18"/>
      <c r="E1" s="18"/>
      <c r="F1" s="18"/>
      <c r="G1" s="18"/>
      <c r="H1" s="18"/>
      <c r="I1" s="18"/>
      <c r="J1" s="18"/>
      <c r="K1" s="18"/>
      <c r="L1" s="18"/>
      <c r="M1" s="18"/>
      <c r="N1" s="18"/>
      <c r="O1" s="18"/>
      <c r="P1" s="18"/>
      <c r="Q1" s="18"/>
      <c r="R1" s="18"/>
    </row>
    <row r="2" spans="1:18">
      <c r="A2" s="1007"/>
      <c r="B2" s="1004" t="s">
        <v>83</v>
      </c>
      <c r="C2" s="1004"/>
      <c r="D2" s="1004"/>
      <c r="E2" s="1004"/>
      <c r="F2" s="1004"/>
      <c r="G2" s="1004"/>
      <c r="H2" s="1004"/>
      <c r="I2" s="1004"/>
      <c r="J2" s="1004"/>
      <c r="K2" s="1004"/>
      <c r="L2" s="1004"/>
      <c r="M2" s="1004"/>
      <c r="N2" s="494"/>
      <c r="O2" s="494"/>
      <c r="P2" s="494"/>
      <c r="Q2" s="133"/>
      <c r="R2" s="33"/>
    </row>
    <row r="3" spans="1:18">
      <c r="A3" s="1007"/>
      <c r="B3" s="34">
        <v>2010</v>
      </c>
      <c r="C3" s="34">
        <v>2011</v>
      </c>
      <c r="D3" s="34">
        <v>2012</v>
      </c>
      <c r="E3" s="34">
        <v>2013</v>
      </c>
      <c r="F3" s="34">
        <v>2014</v>
      </c>
      <c r="G3" s="34">
        <v>2015</v>
      </c>
      <c r="H3" s="34">
        <v>2016</v>
      </c>
      <c r="I3" s="34">
        <v>2017</v>
      </c>
      <c r="J3" s="34">
        <v>2018</v>
      </c>
      <c r="K3" s="34">
        <v>2019</v>
      </c>
      <c r="L3" s="34">
        <v>2020</v>
      </c>
      <c r="M3" s="34">
        <v>2021</v>
      </c>
      <c r="N3" s="34">
        <v>2022</v>
      </c>
      <c r="O3" s="34">
        <v>2023</v>
      </c>
      <c r="P3" s="34">
        <v>2024</v>
      </c>
      <c r="Q3" s="133"/>
      <c r="R3" s="1" t="s">
        <v>528</v>
      </c>
    </row>
    <row r="4" spans="1:18">
      <c r="A4" s="92" t="s">
        <v>13</v>
      </c>
      <c r="B4" s="438"/>
      <c r="C4" s="438">
        <v>40</v>
      </c>
      <c r="D4" s="438">
        <v>47</v>
      </c>
      <c r="E4" s="438">
        <v>53</v>
      </c>
      <c r="F4" s="438">
        <v>46</v>
      </c>
      <c r="G4" s="438">
        <v>60.67</v>
      </c>
      <c r="H4" s="438">
        <v>62</v>
      </c>
      <c r="I4" s="438">
        <v>85</v>
      </c>
      <c r="J4" s="438">
        <v>85</v>
      </c>
      <c r="K4" s="438">
        <v>85</v>
      </c>
      <c r="L4" s="438">
        <v>82.32</v>
      </c>
      <c r="M4" s="438">
        <v>87.2</v>
      </c>
      <c r="N4" s="438">
        <v>71.48</v>
      </c>
      <c r="O4" s="438">
        <v>71.44</v>
      </c>
      <c r="P4" s="438">
        <v>84.58</v>
      </c>
      <c r="Q4" s="133"/>
      <c r="R4" s="133"/>
    </row>
    <row r="5" spans="1:18">
      <c r="A5" s="92" t="s">
        <v>12</v>
      </c>
      <c r="B5" s="438"/>
      <c r="C5" s="438">
        <v>40</v>
      </c>
      <c r="D5" s="438">
        <v>45</v>
      </c>
      <c r="E5" s="438">
        <v>68.239999999999995</v>
      </c>
      <c r="F5" s="438">
        <v>78</v>
      </c>
      <c r="G5" s="438">
        <v>82</v>
      </c>
      <c r="H5" s="438">
        <v>84</v>
      </c>
      <c r="I5" s="438">
        <v>80</v>
      </c>
      <c r="J5" s="438">
        <v>95</v>
      </c>
      <c r="K5" s="438">
        <v>96</v>
      </c>
      <c r="L5" s="438">
        <v>98</v>
      </c>
      <c r="M5" s="438">
        <v>98</v>
      </c>
      <c r="N5" s="438">
        <v>98</v>
      </c>
      <c r="O5" s="438">
        <v>98</v>
      </c>
      <c r="P5" s="438">
        <v>98</v>
      </c>
      <c r="Q5" s="133"/>
      <c r="R5" s="133"/>
    </row>
    <row r="6" spans="1:18">
      <c r="A6" s="92" t="s">
        <v>483</v>
      </c>
      <c r="B6" s="438"/>
      <c r="C6" s="438"/>
      <c r="D6" s="438"/>
      <c r="E6" s="438"/>
      <c r="F6" s="438"/>
      <c r="G6" s="438">
        <v>72.959999999999994</v>
      </c>
      <c r="H6" s="438">
        <v>76.8</v>
      </c>
      <c r="I6" s="438">
        <v>89.83</v>
      </c>
      <c r="J6" s="438">
        <v>89.83</v>
      </c>
      <c r="K6" s="438">
        <v>79.87</v>
      </c>
      <c r="L6" s="438">
        <v>84</v>
      </c>
      <c r="M6" s="438">
        <v>87</v>
      </c>
      <c r="N6" s="438">
        <v>87</v>
      </c>
      <c r="O6" s="438">
        <v>87</v>
      </c>
      <c r="P6" s="438">
        <v>74.959999999999994</v>
      </c>
      <c r="Q6" s="133"/>
      <c r="R6" s="133"/>
    </row>
    <row r="7" spans="1:18">
      <c r="A7" s="92" t="s">
        <v>89</v>
      </c>
      <c r="B7" s="438">
        <v>0</v>
      </c>
      <c r="C7" s="438">
        <v>0</v>
      </c>
      <c r="D7" s="438">
        <v>20</v>
      </c>
      <c r="E7" s="438">
        <v>20</v>
      </c>
      <c r="F7" s="438">
        <v>20</v>
      </c>
      <c r="G7" s="438">
        <v>20</v>
      </c>
      <c r="H7" s="438">
        <v>20</v>
      </c>
      <c r="I7" s="438">
        <v>40</v>
      </c>
      <c r="J7" s="438">
        <v>50</v>
      </c>
      <c r="K7" s="438">
        <v>54</v>
      </c>
      <c r="L7" s="438">
        <v>50</v>
      </c>
      <c r="M7" s="438">
        <v>50</v>
      </c>
      <c r="N7" s="438">
        <v>50</v>
      </c>
      <c r="O7" s="438">
        <v>50</v>
      </c>
      <c r="P7" s="438">
        <v>55</v>
      </c>
      <c r="Q7" s="133"/>
      <c r="R7" s="133"/>
    </row>
    <row r="8" spans="1:18">
      <c r="A8" s="92" t="s">
        <v>482</v>
      </c>
      <c r="B8" s="438">
        <v>0</v>
      </c>
      <c r="C8" s="438"/>
      <c r="D8" s="438"/>
      <c r="E8" s="438"/>
      <c r="F8" s="438">
        <v>21</v>
      </c>
      <c r="G8" s="438">
        <v>21</v>
      </c>
      <c r="H8" s="438">
        <v>21.21</v>
      </c>
      <c r="I8" s="438">
        <v>54</v>
      </c>
      <c r="J8" s="438"/>
      <c r="K8" s="438">
        <v>54</v>
      </c>
      <c r="L8" s="438">
        <v>95.6</v>
      </c>
      <c r="M8" s="438">
        <v>99</v>
      </c>
      <c r="N8" s="438">
        <v>99</v>
      </c>
      <c r="O8" s="438">
        <v>99</v>
      </c>
      <c r="P8" s="438">
        <v>98.7</v>
      </c>
      <c r="Q8" s="133"/>
      <c r="R8" s="133"/>
    </row>
    <row r="9" spans="1:18">
      <c r="A9" s="92" t="s">
        <v>11</v>
      </c>
      <c r="B9" s="438"/>
      <c r="C9" s="438"/>
      <c r="D9" s="438">
        <v>32</v>
      </c>
      <c r="E9" s="438">
        <v>76.41</v>
      </c>
      <c r="F9" s="438">
        <v>91.96</v>
      </c>
      <c r="G9" s="438">
        <v>95.6</v>
      </c>
      <c r="H9" s="438">
        <v>96</v>
      </c>
      <c r="I9" s="438">
        <v>97.84</v>
      </c>
      <c r="J9" s="438">
        <v>97.84</v>
      </c>
      <c r="K9" s="438">
        <v>98</v>
      </c>
      <c r="L9" s="438">
        <v>98</v>
      </c>
      <c r="M9" s="438">
        <v>97.92</v>
      </c>
      <c r="N9" s="438">
        <v>92.56</v>
      </c>
      <c r="O9" s="438">
        <v>95.8</v>
      </c>
      <c r="P9" s="438">
        <v>95.8</v>
      </c>
      <c r="Q9" s="133"/>
      <c r="R9" s="133"/>
    </row>
    <row r="10" spans="1:18">
      <c r="A10" s="92" t="s">
        <v>10</v>
      </c>
      <c r="B10" s="438"/>
      <c r="C10" s="438"/>
      <c r="D10" s="438"/>
      <c r="E10" s="438"/>
      <c r="F10" s="438">
        <v>30</v>
      </c>
      <c r="G10" s="438">
        <v>61</v>
      </c>
      <c r="H10" s="438">
        <v>63.01</v>
      </c>
      <c r="I10" s="438">
        <v>64</v>
      </c>
      <c r="J10" s="438">
        <v>65</v>
      </c>
      <c r="K10" s="438">
        <v>65</v>
      </c>
      <c r="L10" s="438">
        <v>65</v>
      </c>
      <c r="M10" s="438">
        <v>77.569999999999993</v>
      </c>
      <c r="N10" s="438">
        <v>77.569999999999993</v>
      </c>
      <c r="O10" s="438">
        <v>82.97</v>
      </c>
      <c r="P10" s="438">
        <v>97.48</v>
      </c>
      <c r="Q10" s="133"/>
      <c r="R10" s="133"/>
    </row>
    <row r="11" spans="1:18">
      <c r="A11" s="92" t="s">
        <v>9</v>
      </c>
      <c r="B11" s="438"/>
      <c r="C11" s="438"/>
      <c r="D11" s="438">
        <v>2</v>
      </c>
      <c r="E11" s="438">
        <v>5</v>
      </c>
      <c r="F11" s="438">
        <v>5</v>
      </c>
      <c r="G11" s="438">
        <v>32</v>
      </c>
      <c r="H11" s="438">
        <v>42</v>
      </c>
      <c r="I11" s="438">
        <v>50</v>
      </c>
      <c r="J11" s="438">
        <v>54</v>
      </c>
      <c r="K11" s="438">
        <v>78</v>
      </c>
      <c r="L11" s="438">
        <v>82</v>
      </c>
      <c r="M11" s="438">
        <v>84.4</v>
      </c>
      <c r="N11" s="438">
        <v>84.4</v>
      </c>
      <c r="O11" s="438">
        <v>88.63</v>
      </c>
      <c r="P11" s="438">
        <v>88.69</v>
      </c>
      <c r="Q11" s="133"/>
      <c r="R11" s="133"/>
    </row>
    <row r="12" spans="1:18">
      <c r="A12" s="92" t="s">
        <v>8</v>
      </c>
      <c r="B12" s="438"/>
      <c r="C12" s="438"/>
      <c r="D12" s="438">
        <v>90</v>
      </c>
      <c r="E12" s="438">
        <v>90</v>
      </c>
      <c r="F12" s="438">
        <v>90</v>
      </c>
      <c r="G12" s="438">
        <v>92.8</v>
      </c>
      <c r="H12" s="438">
        <v>95.4</v>
      </c>
      <c r="I12" s="438">
        <v>99</v>
      </c>
      <c r="J12" s="438">
        <v>99</v>
      </c>
      <c r="K12" s="438">
        <v>99</v>
      </c>
      <c r="L12" s="438">
        <v>99</v>
      </c>
      <c r="M12" s="438">
        <v>99</v>
      </c>
      <c r="N12" s="438">
        <v>99</v>
      </c>
      <c r="O12" s="438">
        <v>99</v>
      </c>
      <c r="P12" s="438">
        <v>99</v>
      </c>
      <c r="Q12" s="133"/>
      <c r="R12" s="133"/>
    </row>
    <row r="13" spans="1:18">
      <c r="A13" s="92" t="s">
        <v>6</v>
      </c>
      <c r="B13" s="438"/>
      <c r="C13" s="438"/>
      <c r="D13" s="438">
        <v>31.73</v>
      </c>
      <c r="E13" s="438">
        <v>31.73</v>
      </c>
      <c r="F13" s="438">
        <v>40</v>
      </c>
      <c r="G13" s="438">
        <v>40</v>
      </c>
      <c r="H13" s="438">
        <v>75</v>
      </c>
      <c r="I13" s="438">
        <v>80</v>
      </c>
      <c r="J13" s="438">
        <v>82</v>
      </c>
      <c r="K13" s="438">
        <v>82</v>
      </c>
      <c r="L13" s="438">
        <v>61</v>
      </c>
      <c r="M13" s="438">
        <v>61</v>
      </c>
      <c r="N13" s="438">
        <v>61</v>
      </c>
      <c r="O13" s="438">
        <v>76</v>
      </c>
      <c r="P13" s="438">
        <v>76</v>
      </c>
      <c r="Q13" s="133"/>
      <c r="R13" s="133"/>
    </row>
    <row r="14" spans="1:18">
      <c r="A14" s="92" t="s">
        <v>5</v>
      </c>
      <c r="B14" s="438">
        <v>13</v>
      </c>
      <c r="C14" s="438">
        <v>23</v>
      </c>
      <c r="D14" s="438">
        <v>32</v>
      </c>
      <c r="E14" s="438">
        <v>37</v>
      </c>
      <c r="F14" s="438">
        <v>37</v>
      </c>
      <c r="G14" s="438">
        <v>50</v>
      </c>
      <c r="H14" s="438">
        <v>53</v>
      </c>
      <c r="I14" s="438">
        <v>53</v>
      </c>
      <c r="J14" s="438">
        <v>53</v>
      </c>
      <c r="K14" s="438">
        <v>69</v>
      </c>
      <c r="L14" s="438">
        <v>89</v>
      </c>
      <c r="M14" s="438">
        <v>89</v>
      </c>
      <c r="N14" s="438">
        <v>89</v>
      </c>
      <c r="O14" s="438">
        <v>88</v>
      </c>
      <c r="P14" s="438">
        <v>89</v>
      </c>
      <c r="Q14" s="133"/>
      <c r="R14" s="133"/>
    </row>
    <row r="15" spans="1:18">
      <c r="A15" s="92" t="s">
        <v>4</v>
      </c>
      <c r="B15" s="438"/>
      <c r="C15" s="438">
        <v>90</v>
      </c>
      <c r="D15" s="438">
        <v>90</v>
      </c>
      <c r="E15" s="438">
        <v>90</v>
      </c>
      <c r="F15" s="438">
        <v>90</v>
      </c>
      <c r="G15" s="438">
        <v>90</v>
      </c>
      <c r="H15" s="438">
        <v>90</v>
      </c>
      <c r="I15" s="438">
        <v>90</v>
      </c>
      <c r="J15" s="438">
        <v>98.5</v>
      </c>
      <c r="K15" s="438">
        <v>99</v>
      </c>
      <c r="L15" s="438">
        <v>99.5</v>
      </c>
      <c r="M15" s="438">
        <v>99.5</v>
      </c>
      <c r="N15" s="438">
        <v>99.5</v>
      </c>
      <c r="O15" s="438">
        <v>99.1</v>
      </c>
      <c r="P15" s="438">
        <v>99.2</v>
      </c>
      <c r="Q15" s="133"/>
      <c r="R15" s="133"/>
    </row>
    <row r="16" spans="1:18">
      <c r="A16" s="92" t="s">
        <v>3</v>
      </c>
      <c r="B16" s="438"/>
      <c r="C16" s="438"/>
      <c r="D16" s="438">
        <v>84.25</v>
      </c>
      <c r="E16" s="438">
        <v>90.4</v>
      </c>
      <c r="F16" s="438">
        <v>95</v>
      </c>
      <c r="G16" s="438">
        <v>98</v>
      </c>
      <c r="H16" s="438">
        <v>98</v>
      </c>
      <c r="I16" s="438">
        <v>98.61</v>
      </c>
      <c r="J16" s="438">
        <v>99.51</v>
      </c>
      <c r="K16" s="438">
        <v>99.66</v>
      </c>
      <c r="L16" s="438">
        <v>99.8</v>
      </c>
      <c r="M16" s="438">
        <v>99.9</v>
      </c>
      <c r="N16" s="438">
        <v>99.9</v>
      </c>
      <c r="O16" s="438">
        <v>99.88</v>
      </c>
      <c r="P16" s="438">
        <v>99.78</v>
      </c>
      <c r="Q16" s="133"/>
      <c r="R16" s="133"/>
    </row>
    <row r="17" spans="1:18">
      <c r="A17" s="92" t="s">
        <v>32</v>
      </c>
      <c r="B17" s="438">
        <v>70</v>
      </c>
      <c r="C17" s="438">
        <v>80</v>
      </c>
      <c r="D17" s="438">
        <v>85</v>
      </c>
      <c r="E17" s="438">
        <v>85</v>
      </c>
      <c r="F17" s="438">
        <v>85</v>
      </c>
      <c r="G17" s="438">
        <v>85</v>
      </c>
      <c r="H17" s="438">
        <v>85</v>
      </c>
      <c r="I17" s="438">
        <v>85</v>
      </c>
      <c r="J17" s="438">
        <v>85</v>
      </c>
      <c r="K17" s="438">
        <v>85</v>
      </c>
      <c r="L17" s="438">
        <v>85</v>
      </c>
      <c r="M17" s="438">
        <v>85</v>
      </c>
      <c r="N17" s="438">
        <v>68</v>
      </c>
      <c r="O17" s="438">
        <v>72</v>
      </c>
      <c r="P17" s="438">
        <v>86</v>
      </c>
      <c r="Q17" s="133"/>
      <c r="R17" s="133"/>
    </row>
    <row r="18" spans="1:18">
      <c r="A18" s="92" t="s">
        <v>1</v>
      </c>
      <c r="B18" s="438">
        <v>15</v>
      </c>
      <c r="C18" s="438">
        <v>40</v>
      </c>
      <c r="D18" s="438"/>
      <c r="E18" s="438"/>
      <c r="F18" s="438">
        <v>42</v>
      </c>
      <c r="G18" s="438">
        <v>53</v>
      </c>
      <c r="H18" s="438">
        <v>53</v>
      </c>
      <c r="I18" s="438">
        <v>53</v>
      </c>
      <c r="J18" s="438">
        <v>76.5</v>
      </c>
      <c r="K18" s="438">
        <v>71.8</v>
      </c>
      <c r="L18" s="438">
        <v>78.099999999999994</v>
      </c>
      <c r="M18" s="438">
        <v>78.099999999999994</v>
      </c>
      <c r="N18" s="438">
        <v>78.099999999999994</v>
      </c>
      <c r="O18" s="438">
        <v>95.5</v>
      </c>
      <c r="P18" s="438">
        <v>85.5</v>
      </c>
      <c r="Q18" s="133"/>
      <c r="R18" s="133"/>
    </row>
    <row r="19" spans="1:18">
      <c r="A19" s="92" t="s">
        <v>0</v>
      </c>
      <c r="B19" s="438">
        <v>5</v>
      </c>
      <c r="C19" s="438">
        <v>15</v>
      </c>
      <c r="D19" s="438">
        <v>35</v>
      </c>
      <c r="E19" s="438">
        <v>52</v>
      </c>
      <c r="F19" s="438">
        <v>53</v>
      </c>
      <c r="G19" s="438">
        <v>55.1</v>
      </c>
      <c r="H19" s="438">
        <v>55.25</v>
      </c>
      <c r="I19" s="438">
        <v>78.2</v>
      </c>
      <c r="J19" s="438">
        <v>84</v>
      </c>
      <c r="K19" s="438">
        <v>84.2</v>
      </c>
      <c r="L19" s="438">
        <v>83.97</v>
      </c>
      <c r="M19" s="438">
        <v>84.01</v>
      </c>
      <c r="N19" s="438">
        <v>84.01</v>
      </c>
      <c r="O19" s="438">
        <v>84.2</v>
      </c>
      <c r="P19" s="438">
        <v>86.8</v>
      </c>
      <c r="Q19" s="133"/>
      <c r="R19" s="133"/>
    </row>
    <row r="22" spans="1:18">
      <c r="A22" s="241" t="s">
        <v>1119</v>
      </c>
    </row>
    <row r="23" spans="1:18">
      <c r="A23" t="s">
        <v>2830</v>
      </c>
    </row>
    <row r="24" spans="1:18">
      <c r="A24" s="241" t="s">
        <v>2829</v>
      </c>
    </row>
    <row r="25" spans="1:18">
      <c r="A25" s="241" t="s">
        <v>3334</v>
      </c>
    </row>
  </sheetData>
  <mergeCells count="2">
    <mergeCell ref="A2:A3"/>
    <mergeCell ref="B2:M2"/>
  </mergeCells>
  <hyperlinks>
    <hyperlink ref="R3" location="Content!A1" display="Back to content page" xr:uid="{00000000-0004-0000-D500-000000000000}"/>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sheetPr codeName="Sheet215"/>
  <dimension ref="A1:I24"/>
  <sheetViews>
    <sheetView workbookViewId="0"/>
  </sheetViews>
  <sheetFormatPr defaultColWidth="36.453125" defaultRowHeight="14.5"/>
  <cols>
    <col min="2" max="7" width="8.26953125" customWidth="1"/>
  </cols>
  <sheetData>
    <row r="1" spans="1:9">
      <c r="A1" s="18" t="s">
        <v>2592</v>
      </c>
      <c r="B1" s="18"/>
      <c r="C1" s="18"/>
      <c r="D1" s="18"/>
      <c r="E1" s="18"/>
      <c r="F1" s="18"/>
      <c r="G1" s="18"/>
      <c r="H1" s="18"/>
      <c r="I1" s="18"/>
    </row>
    <row r="2" spans="1:9">
      <c r="A2" s="1007"/>
      <c r="B2" s="1004" t="s">
        <v>83</v>
      </c>
      <c r="C2" s="1004"/>
      <c r="D2" s="1004"/>
      <c r="E2" s="1004"/>
      <c r="F2" s="1004"/>
      <c r="G2" s="1004"/>
      <c r="H2" s="133"/>
      <c r="I2" s="33"/>
    </row>
    <row r="3" spans="1:9">
      <c r="A3" s="1007"/>
      <c r="B3" s="34">
        <v>2014</v>
      </c>
      <c r="C3" s="34">
        <v>2016</v>
      </c>
      <c r="D3" s="34">
        <v>2017</v>
      </c>
      <c r="E3" s="34">
        <v>2018</v>
      </c>
      <c r="F3" s="34">
        <v>2019</v>
      </c>
      <c r="G3" s="34">
        <v>2020</v>
      </c>
      <c r="H3" s="133"/>
      <c r="I3" s="1" t="s">
        <v>528</v>
      </c>
    </row>
    <row r="4" spans="1:9">
      <c r="A4" s="92" t="s">
        <v>13</v>
      </c>
      <c r="B4" s="438">
        <v>79.8</v>
      </c>
      <c r="C4" s="438"/>
      <c r="D4" s="438"/>
      <c r="E4" s="438"/>
      <c r="F4" s="438"/>
      <c r="G4" s="438"/>
      <c r="H4" s="133"/>
      <c r="I4" s="133"/>
    </row>
    <row r="5" spans="1:9">
      <c r="A5" s="92" t="s">
        <v>12</v>
      </c>
      <c r="B5" s="438"/>
      <c r="C5" s="438"/>
      <c r="D5" s="438"/>
      <c r="E5" s="438"/>
      <c r="F5" s="438"/>
      <c r="G5" s="438"/>
      <c r="H5" s="133"/>
      <c r="I5" s="133"/>
    </row>
    <row r="6" spans="1:9">
      <c r="A6" s="92" t="s">
        <v>483</v>
      </c>
      <c r="B6" s="438"/>
      <c r="C6" s="438"/>
      <c r="D6" s="438"/>
      <c r="E6" s="438"/>
      <c r="F6" s="438"/>
      <c r="G6" s="438"/>
      <c r="H6" s="133"/>
      <c r="I6" s="133"/>
    </row>
    <row r="7" spans="1:9">
      <c r="A7" s="92" t="s">
        <v>89</v>
      </c>
      <c r="B7" s="438"/>
      <c r="C7" s="438"/>
      <c r="D7" s="438"/>
      <c r="E7" s="438"/>
      <c r="F7" s="438"/>
      <c r="G7" s="438"/>
      <c r="H7" s="133"/>
      <c r="I7" s="133"/>
    </row>
    <row r="8" spans="1:9">
      <c r="A8" s="92" t="s">
        <v>482</v>
      </c>
      <c r="B8" s="438"/>
      <c r="C8" s="438"/>
      <c r="D8" s="438"/>
      <c r="E8" s="438"/>
      <c r="F8" s="438"/>
      <c r="G8" s="438"/>
      <c r="H8" s="133"/>
      <c r="I8" s="133"/>
    </row>
    <row r="9" spans="1:9">
      <c r="A9" s="92" t="s">
        <v>11</v>
      </c>
      <c r="B9" s="438"/>
      <c r="C9" s="438"/>
      <c r="D9" s="438"/>
      <c r="E9" s="438"/>
      <c r="F9" s="438">
        <v>82.8</v>
      </c>
      <c r="G9" s="438"/>
      <c r="H9" s="133"/>
      <c r="I9" s="133"/>
    </row>
    <row r="10" spans="1:9">
      <c r="A10" s="92" t="s">
        <v>10</v>
      </c>
      <c r="B10" s="438"/>
      <c r="C10" s="438"/>
      <c r="D10" s="438"/>
      <c r="E10" s="438"/>
      <c r="F10" s="438"/>
      <c r="G10" s="438"/>
      <c r="H10" s="133"/>
      <c r="I10" s="133"/>
    </row>
    <row r="11" spans="1:9">
      <c r="A11" s="92" t="s">
        <v>9</v>
      </c>
      <c r="B11" s="438"/>
      <c r="C11" s="438"/>
      <c r="D11" s="438"/>
      <c r="E11" s="438"/>
      <c r="F11" s="438"/>
      <c r="G11" s="438"/>
      <c r="H11" s="133"/>
      <c r="I11" s="133"/>
    </row>
    <row r="12" spans="1:9">
      <c r="A12" s="92" t="s">
        <v>8</v>
      </c>
      <c r="B12" s="438"/>
      <c r="C12" s="438"/>
      <c r="D12" s="438">
        <v>72.8</v>
      </c>
      <c r="E12" s="438">
        <v>74.599999999999994</v>
      </c>
      <c r="F12" s="438">
        <v>76.099999999999994</v>
      </c>
      <c r="G12" s="438">
        <v>80.7</v>
      </c>
      <c r="H12" s="133"/>
      <c r="I12" s="133"/>
    </row>
    <row r="13" spans="1:9">
      <c r="A13" s="92" t="s">
        <v>6</v>
      </c>
      <c r="B13" s="438"/>
      <c r="C13" s="438"/>
      <c r="D13" s="438">
        <v>26.4</v>
      </c>
      <c r="E13" s="438"/>
      <c r="F13" s="438"/>
      <c r="G13" s="438"/>
      <c r="H13" s="133"/>
      <c r="I13" s="133"/>
    </row>
    <row r="14" spans="1:9">
      <c r="A14" s="92" t="s">
        <v>5</v>
      </c>
      <c r="B14" s="438"/>
      <c r="C14" s="438"/>
      <c r="D14" s="438"/>
      <c r="E14" s="438"/>
      <c r="F14" s="438"/>
      <c r="G14" s="438"/>
      <c r="H14" s="133"/>
      <c r="I14" s="133"/>
    </row>
    <row r="15" spans="1:9">
      <c r="A15" s="92" t="s">
        <v>4</v>
      </c>
      <c r="B15" s="438"/>
      <c r="C15" s="438"/>
      <c r="D15" s="438"/>
      <c r="E15" s="438"/>
      <c r="F15" s="438"/>
      <c r="G15" s="438"/>
      <c r="H15" s="133"/>
      <c r="I15" s="133"/>
    </row>
    <row r="16" spans="1:9">
      <c r="A16" s="92" t="s">
        <v>3</v>
      </c>
      <c r="B16" s="438"/>
      <c r="C16" s="438">
        <v>55</v>
      </c>
      <c r="D16" s="438">
        <v>61</v>
      </c>
      <c r="E16" s="438">
        <v>80.7</v>
      </c>
      <c r="F16" s="438">
        <v>79.7</v>
      </c>
      <c r="G16" s="438"/>
      <c r="H16" s="133"/>
      <c r="I16" s="133"/>
    </row>
    <row r="17" spans="1:9">
      <c r="A17" s="92" t="s">
        <v>32</v>
      </c>
      <c r="B17" s="438"/>
      <c r="C17" s="438"/>
      <c r="D17" s="438"/>
      <c r="E17" s="438"/>
      <c r="F17" s="438"/>
      <c r="G17" s="438"/>
      <c r="H17" s="133"/>
      <c r="I17" s="133"/>
    </row>
    <row r="18" spans="1:9">
      <c r="A18" s="92" t="s">
        <v>1</v>
      </c>
      <c r="B18" s="438"/>
      <c r="C18" s="438"/>
      <c r="D18" s="438"/>
      <c r="E18" s="438">
        <v>45.2</v>
      </c>
      <c r="F18" s="438"/>
      <c r="G18" s="438"/>
      <c r="H18" s="133"/>
      <c r="I18" s="133"/>
    </row>
    <row r="19" spans="1:9">
      <c r="A19" s="92" t="s">
        <v>23</v>
      </c>
      <c r="B19" s="438"/>
      <c r="C19" s="438"/>
      <c r="D19" s="438"/>
      <c r="E19" s="438"/>
      <c r="F19" s="438"/>
      <c r="G19" s="438">
        <v>47.8</v>
      </c>
      <c r="H19" s="133"/>
      <c r="I19" s="133"/>
    </row>
    <row r="21" spans="1:9">
      <c r="A21" s="241" t="s">
        <v>1119</v>
      </c>
    </row>
    <row r="22" spans="1:9">
      <c r="A22" s="241" t="s">
        <v>3330</v>
      </c>
    </row>
    <row r="23" spans="1:9">
      <c r="A23" s="241"/>
    </row>
    <row r="24" spans="1:9">
      <c r="A24" s="241"/>
    </row>
  </sheetData>
  <mergeCells count="2">
    <mergeCell ref="A2:A3"/>
    <mergeCell ref="B2:G2"/>
  </mergeCells>
  <hyperlinks>
    <hyperlink ref="I3" location="Content!A1" display="Back to content page" xr:uid="{00000000-0004-0000-D600-000000000000}"/>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sheetPr codeName="Sheet216"/>
  <dimension ref="A1:U26"/>
  <sheetViews>
    <sheetView topLeftCell="B4" workbookViewId="0">
      <selection activeCell="N23" sqref="N23"/>
    </sheetView>
  </sheetViews>
  <sheetFormatPr defaultColWidth="36.453125" defaultRowHeight="14.5"/>
  <cols>
    <col min="2" max="17" width="9.453125" customWidth="1"/>
    <col min="19" max="19" width="10.08984375" customWidth="1"/>
    <col min="20" max="20" width="9.81640625" customWidth="1"/>
    <col min="21" max="21" width="8.90625" customWidth="1"/>
  </cols>
  <sheetData>
    <row r="1" spans="1:21">
      <c r="A1" s="18" t="s">
        <v>3171</v>
      </c>
      <c r="B1" s="18"/>
      <c r="C1" s="18"/>
      <c r="D1" s="18"/>
      <c r="E1" s="18"/>
      <c r="F1" s="18"/>
      <c r="G1" s="18"/>
      <c r="H1" s="18"/>
      <c r="I1" s="18"/>
      <c r="J1" s="18"/>
      <c r="K1" s="18"/>
      <c r="L1" s="18"/>
      <c r="M1" s="18"/>
      <c r="N1" s="18"/>
      <c r="O1" s="18"/>
      <c r="P1" s="18"/>
      <c r="Q1" s="18"/>
      <c r="R1" s="1" t="s">
        <v>528</v>
      </c>
    </row>
    <row r="3" spans="1:21">
      <c r="A3" s="1007"/>
      <c r="B3" s="1004"/>
      <c r="C3" s="1004"/>
      <c r="D3" s="1004"/>
      <c r="E3" s="1004"/>
      <c r="F3" s="1004"/>
      <c r="G3" s="1004"/>
      <c r="H3" s="1004"/>
      <c r="I3" s="1004"/>
      <c r="J3" s="1004"/>
      <c r="K3" s="1004"/>
      <c r="L3" s="1004"/>
      <c r="M3" s="1004"/>
      <c r="N3" s="494"/>
      <c r="O3" s="494"/>
      <c r="P3" s="494"/>
    </row>
    <row r="4" spans="1:21">
      <c r="A4" s="1007"/>
      <c r="B4" s="34">
        <v>2010</v>
      </c>
      <c r="C4" s="34">
        <v>2011</v>
      </c>
      <c r="D4" s="34">
        <v>2012</v>
      </c>
      <c r="E4" s="34">
        <v>2013</v>
      </c>
      <c r="F4" s="34">
        <v>2014</v>
      </c>
      <c r="G4" s="34">
        <v>2015</v>
      </c>
      <c r="H4" s="34">
        <v>2016</v>
      </c>
      <c r="I4" s="34">
        <v>2017</v>
      </c>
      <c r="J4" s="34">
        <v>2018</v>
      </c>
      <c r="K4" s="34">
        <v>2019</v>
      </c>
      <c r="L4" s="34">
        <v>2020</v>
      </c>
      <c r="M4" s="34">
        <v>2021</v>
      </c>
      <c r="N4" s="34">
        <v>2022</v>
      </c>
      <c r="O4" s="34">
        <v>2023</v>
      </c>
      <c r="P4" s="34">
        <v>2024</v>
      </c>
      <c r="R4" s="667"/>
      <c r="S4" s="667"/>
      <c r="T4" s="667"/>
      <c r="U4" s="667"/>
    </row>
    <row r="5" spans="1:21">
      <c r="A5" s="92" t="s">
        <v>13</v>
      </c>
      <c r="B5" s="438"/>
      <c r="C5" s="438"/>
      <c r="D5" s="438"/>
      <c r="E5" s="438">
        <v>90</v>
      </c>
      <c r="F5" s="438">
        <v>92</v>
      </c>
      <c r="G5" s="438">
        <v>99</v>
      </c>
      <c r="H5" s="438">
        <v>90</v>
      </c>
      <c r="I5" s="438">
        <v>90</v>
      </c>
      <c r="J5" s="438">
        <v>90</v>
      </c>
      <c r="K5" s="438">
        <v>90</v>
      </c>
      <c r="L5" s="438">
        <v>90</v>
      </c>
      <c r="M5" s="438">
        <v>90</v>
      </c>
      <c r="N5" s="438">
        <v>82</v>
      </c>
      <c r="O5" s="438">
        <v>87.02</v>
      </c>
      <c r="P5" s="438">
        <v>87.52</v>
      </c>
    </row>
    <row r="6" spans="1:21">
      <c r="A6" s="92" t="s">
        <v>12</v>
      </c>
      <c r="B6" s="438"/>
      <c r="C6" s="438">
        <v>96</v>
      </c>
      <c r="D6" s="438">
        <v>96</v>
      </c>
      <c r="E6" s="438"/>
      <c r="F6" s="438">
        <v>98</v>
      </c>
      <c r="G6" s="438">
        <v>98</v>
      </c>
      <c r="H6" s="438">
        <v>98</v>
      </c>
      <c r="I6" s="438">
        <v>97</v>
      </c>
      <c r="J6" s="438">
        <v>97</v>
      </c>
      <c r="K6" s="438">
        <v>97</v>
      </c>
      <c r="L6" s="438">
        <v>98</v>
      </c>
      <c r="M6" s="438">
        <v>98</v>
      </c>
      <c r="N6" s="438">
        <v>98</v>
      </c>
      <c r="O6" s="438">
        <v>98.7</v>
      </c>
      <c r="P6" s="438">
        <v>98</v>
      </c>
    </row>
    <row r="7" spans="1:21">
      <c r="A7" s="92" t="s">
        <v>483</v>
      </c>
      <c r="B7" s="438"/>
      <c r="C7" s="438"/>
      <c r="D7" s="438"/>
      <c r="E7" s="438"/>
      <c r="F7" s="438"/>
      <c r="G7" s="438"/>
      <c r="H7" s="438"/>
      <c r="I7" s="438">
        <v>90.85</v>
      </c>
      <c r="J7" s="438">
        <v>90.85</v>
      </c>
      <c r="K7" s="438">
        <v>85.92</v>
      </c>
      <c r="L7" s="438">
        <v>92</v>
      </c>
      <c r="M7" s="438">
        <v>94.87</v>
      </c>
      <c r="N7" s="438">
        <v>90</v>
      </c>
      <c r="O7" s="438">
        <v>90</v>
      </c>
      <c r="P7" s="438">
        <v>72.59</v>
      </c>
    </row>
    <row r="8" spans="1:21">
      <c r="A8" s="92" t="s">
        <v>89</v>
      </c>
      <c r="B8" s="438">
        <v>50</v>
      </c>
      <c r="C8" s="438">
        <v>50</v>
      </c>
      <c r="D8" s="438">
        <v>50</v>
      </c>
      <c r="E8" s="438">
        <v>50</v>
      </c>
      <c r="F8" s="438">
        <v>50</v>
      </c>
      <c r="G8" s="438">
        <v>50</v>
      </c>
      <c r="H8" s="438">
        <v>50</v>
      </c>
      <c r="I8" s="438">
        <v>50</v>
      </c>
      <c r="J8" s="438">
        <v>52</v>
      </c>
      <c r="K8" s="438">
        <v>54</v>
      </c>
      <c r="L8" s="438">
        <v>70</v>
      </c>
      <c r="M8" s="438">
        <v>73</v>
      </c>
      <c r="N8" s="438">
        <v>65</v>
      </c>
      <c r="O8" s="438">
        <v>75</v>
      </c>
      <c r="P8" s="438">
        <v>75</v>
      </c>
    </row>
    <row r="9" spans="1:21">
      <c r="A9" s="92" t="s">
        <v>482</v>
      </c>
      <c r="B9" s="438">
        <v>92</v>
      </c>
      <c r="C9" s="438">
        <v>94.9</v>
      </c>
      <c r="D9" s="438">
        <v>96.8</v>
      </c>
      <c r="E9" s="438"/>
      <c r="F9" s="438"/>
      <c r="G9" s="438">
        <v>21</v>
      </c>
      <c r="H9" s="438">
        <v>21.21</v>
      </c>
      <c r="I9" s="438">
        <v>54</v>
      </c>
      <c r="J9" s="438"/>
      <c r="K9" s="438">
        <v>54</v>
      </c>
      <c r="L9" s="438">
        <v>55</v>
      </c>
      <c r="M9" s="438">
        <v>99.1</v>
      </c>
      <c r="N9" s="438">
        <v>99</v>
      </c>
      <c r="O9" s="438">
        <v>99</v>
      </c>
      <c r="P9" s="438">
        <v>98.7</v>
      </c>
    </row>
    <row r="10" spans="1:21">
      <c r="A10" s="92" t="s">
        <v>11</v>
      </c>
      <c r="B10" s="438"/>
      <c r="C10" s="438">
        <v>75</v>
      </c>
      <c r="D10" s="438">
        <v>81</v>
      </c>
      <c r="E10" s="438"/>
      <c r="F10" s="438">
        <v>92.66</v>
      </c>
      <c r="G10" s="438">
        <v>97</v>
      </c>
      <c r="H10" s="438">
        <v>97.6</v>
      </c>
      <c r="I10" s="438">
        <v>98.63</v>
      </c>
      <c r="J10" s="438">
        <v>98</v>
      </c>
      <c r="K10" s="438">
        <v>98</v>
      </c>
      <c r="L10" s="438">
        <v>98</v>
      </c>
      <c r="M10" s="438">
        <v>98</v>
      </c>
      <c r="N10" s="438">
        <v>95.8</v>
      </c>
      <c r="O10" s="438">
        <v>95.8</v>
      </c>
      <c r="P10" s="438">
        <v>95.8</v>
      </c>
    </row>
    <row r="11" spans="1:21">
      <c r="A11" s="92" t="s">
        <v>10</v>
      </c>
      <c r="B11" s="438"/>
      <c r="C11" s="438"/>
      <c r="D11" s="438"/>
      <c r="E11" s="438">
        <v>92.16</v>
      </c>
      <c r="F11" s="438"/>
      <c r="G11" s="438">
        <v>74.989999999999995</v>
      </c>
      <c r="H11" s="438">
        <v>78.010000000000005</v>
      </c>
      <c r="I11" s="438">
        <v>79.02</v>
      </c>
      <c r="J11" s="438">
        <v>80</v>
      </c>
      <c r="K11" s="438">
        <v>80</v>
      </c>
      <c r="L11" s="438">
        <v>80</v>
      </c>
      <c r="M11" s="438">
        <v>88</v>
      </c>
      <c r="N11" s="438">
        <v>98.9</v>
      </c>
      <c r="O11" s="438">
        <v>95.32</v>
      </c>
      <c r="P11" s="438">
        <v>99.44</v>
      </c>
    </row>
    <row r="12" spans="1:21">
      <c r="A12" s="92" t="s">
        <v>9</v>
      </c>
      <c r="B12" s="438">
        <v>85</v>
      </c>
      <c r="C12" s="438">
        <v>85</v>
      </c>
      <c r="D12" s="438">
        <v>85</v>
      </c>
      <c r="E12" s="438"/>
      <c r="F12" s="438"/>
      <c r="G12" s="438">
        <v>95</v>
      </c>
      <c r="H12" s="438">
        <v>96</v>
      </c>
      <c r="I12" s="438">
        <v>82</v>
      </c>
      <c r="J12" s="438">
        <v>84</v>
      </c>
      <c r="K12" s="438">
        <v>88</v>
      </c>
      <c r="L12" s="438">
        <v>86</v>
      </c>
      <c r="M12" s="438">
        <v>86.3</v>
      </c>
      <c r="N12" s="438">
        <v>86.3</v>
      </c>
      <c r="O12" s="438">
        <v>89.1</v>
      </c>
      <c r="P12" s="438">
        <v>89.3</v>
      </c>
    </row>
    <row r="13" spans="1:21">
      <c r="A13" s="92" t="s">
        <v>8</v>
      </c>
      <c r="B13" s="438">
        <v>99</v>
      </c>
      <c r="C13" s="438">
        <v>99</v>
      </c>
      <c r="D13" s="438">
        <v>99</v>
      </c>
      <c r="E13" s="438">
        <v>99</v>
      </c>
      <c r="F13" s="438">
        <v>99</v>
      </c>
      <c r="G13" s="438">
        <v>99</v>
      </c>
      <c r="H13" s="438">
        <v>99</v>
      </c>
      <c r="I13" s="438">
        <v>99</v>
      </c>
      <c r="J13" s="438">
        <v>99</v>
      </c>
      <c r="K13" s="438">
        <v>99</v>
      </c>
      <c r="L13" s="438">
        <v>99</v>
      </c>
      <c r="M13" s="438">
        <v>99</v>
      </c>
      <c r="N13" s="438">
        <v>99</v>
      </c>
      <c r="O13" s="438">
        <v>99</v>
      </c>
      <c r="P13" s="438">
        <v>99</v>
      </c>
    </row>
    <row r="14" spans="1:21">
      <c r="A14" s="92" t="s">
        <v>6</v>
      </c>
      <c r="B14" s="438"/>
      <c r="C14" s="438"/>
      <c r="D14" s="438"/>
      <c r="E14" s="438"/>
      <c r="F14" s="438">
        <v>72</v>
      </c>
      <c r="G14" s="438">
        <v>78</v>
      </c>
      <c r="H14" s="438">
        <v>80</v>
      </c>
      <c r="I14" s="438">
        <v>80</v>
      </c>
      <c r="J14" s="438">
        <v>85</v>
      </c>
      <c r="K14" s="438">
        <v>85</v>
      </c>
      <c r="L14" s="438">
        <v>85</v>
      </c>
      <c r="M14" s="438">
        <v>85</v>
      </c>
      <c r="N14" s="438">
        <v>84</v>
      </c>
      <c r="O14" s="438">
        <v>85</v>
      </c>
      <c r="P14" s="438">
        <v>85</v>
      </c>
    </row>
    <row r="15" spans="1:21">
      <c r="A15" s="92" t="s">
        <v>5</v>
      </c>
      <c r="B15" s="438">
        <v>92</v>
      </c>
      <c r="C15" s="438">
        <v>100</v>
      </c>
      <c r="D15" s="438">
        <v>100</v>
      </c>
      <c r="E15" s="438">
        <v>100</v>
      </c>
      <c r="F15" s="438">
        <v>100</v>
      </c>
      <c r="G15" s="438">
        <v>100</v>
      </c>
      <c r="H15" s="438">
        <v>100</v>
      </c>
      <c r="I15" s="438">
        <v>100</v>
      </c>
      <c r="J15" s="438">
        <v>100</v>
      </c>
      <c r="K15" s="438">
        <v>100</v>
      </c>
      <c r="L15" s="438">
        <v>100</v>
      </c>
      <c r="M15" s="438">
        <v>100</v>
      </c>
      <c r="N15" s="438">
        <v>90.2</v>
      </c>
      <c r="O15" s="438">
        <v>100</v>
      </c>
      <c r="P15" s="438">
        <v>100</v>
      </c>
    </row>
    <row r="16" spans="1:21">
      <c r="A16" s="92" t="s">
        <v>4</v>
      </c>
      <c r="B16" s="438"/>
      <c r="C16" s="438">
        <v>98</v>
      </c>
      <c r="D16" s="438">
        <v>98</v>
      </c>
      <c r="E16" s="438">
        <v>98</v>
      </c>
      <c r="F16" s="438">
        <v>98</v>
      </c>
      <c r="G16" s="438">
        <v>98</v>
      </c>
      <c r="H16" s="438">
        <v>98</v>
      </c>
      <c r="I16" s="438">
        <v>98</v>
      </c>
      <c r="J16" s="438">
        <v>99</v>
      </c>
      <c r="K16" s="438">
        <v>99</v>
      </c>
      <c r="L16" s="438">
        <v>99</v>
      </c>
      <c r="M16" s="438">
        <v>99</v>
      </c>
      <c r="N16" s="438">
        <v>99.5</v>
      </c>
      <c r="O16" s="438">
        <v>99.7</v>
      </c>
      <c r="P16" s="438">
        <v>99.7</v>
      </c>
    </row>
    <row r="17" spans="1:16">
      <c r="A17" s="92" t="s">
        <v>3</v>
      </c>
      <c r="B17" s="438">
        <v>99.79</v>
      </c>
      <c r="C17" s="438">
        <v>99.79</v>
      </c>
      <c r="D17" s="438">
        <v>99.79</v>
      </c>
      <c r="E17" s="438">
        <v>99.79</v>
      </c>
      <c r="F17" s="438">
        <v>99.9</v>
      </c>
      <c r="G17" s="438">
        <v>99.9</v>
      </c>
      <c r="H17" s="438">
        <v>99.6</v>
      </c>
      <c r="I17" s="438">
        <v>99.97</v>
      </c>
      <c r="J17" s="438">
        <v>99.97</v>
      </c>
      <c r="K17" s="438">
        <v>99.97</v>
      </c>
      <c r="L17" s="438">
        <v>99.99</v>
      </c>
      <c r="M17" s="438">
        <v>99.97</v>
      </c>
      <c r="N17" s="438">
        <v>100</v>
      </c>
      <c r="O17" s="438">
        <v>99.95</v>
      </c>
      <c r="P17" s="438">
        <v>99.88</v>
      </c>
    </row>
    <row r="18" spans="1:16">
      <c r="A18" s="92" t="s">
        <v>32</v>
      </c>
      <c r="B18" s="438">
        <v>85</v>
      </c>
      <c r="C18" s="438">
        <v>90</v>
      </c>
      <c r="D18" s="438">
        <v>95</v>
      </c>
      <c r="E18" s="438">
        <v>95</v>
      </c>
      <c r="F18" s="438">
        <v>95</v>
      </c>
      <c r="G18" s="438">
        <v>95</v>
      </c>
      <c r="H18" s="438">
        <v>95</v>
      </c>
      <c r="I18" s="438">
        <v>95</v>
      </c>
      <c r="J18" s="438">
        <v>95</v>
      </c>
      <c r="K18" s="438">
        <v>95</v>
      </c>
      <c r="L18" s="438">
        <v>95</v>
      </c>
      <c r="M18" s="438">
        <v>95</v>
      </c>
      <c r="N18" s="438">
        <v>95</v>
      </c>
      <c r="O18" s="438">
        <v>98</v>
      </c>
      <c r="P18" s="438">
        <v>98</v>
      </c>
    </row>
    <row r="19" spans="1:16">
      <c r="A19" s="92" t="s">
        <v>1</v>
      </c>
      <c r="B19" s="438">
        <v>90</v>
      </c>
      <c r="C19" s="438">
        <v>62</v>
      </c>
      <c r="D19" s="438">
        <v>78</v>
      </c>
      <c r="E19" s="438">
        <v>78</v>
      </c>
      <c r="F19" s="438">
        <v>78</v>
      </c>
      <c r="G19" s="438">
        <v>93</v>
      </c>
      <c r="H19" s="438">
        <v>93</v>
      </c>
      <c r="I19" s="438">
        <v>93</v>
      </c>
      <c r="J19" s="438">
        <v>86.9</v>
      </c>
      <c r="K19" s="438">
        <v>86.9</v>
      </c>
      <c r="L19" s="438">
        <v>82.3</v>
      </c>
      <c r="M19" s="438">
        <v>82.3</v>
      </c>
      <c r="N19" s="438">
        <v>82.3</v>
      </c>
      <c r="O19" s="438">
        <v>97.1</v>
      </c>
      <c r="P19" s="438">
        <v>95.7</v>
      </c>
    </row>
    <row r="20" spans="1:16">
      <c r="A20" s="92" t="s">
        <v>0</v>
      </c>
      <c r="B20" s="438">
        <v>61</v>
      </c>
      <c r="C20" s="438">
        <v>72.400000000000006</v>
      </c>
      <c r="D20" s="438">
        <v>81</v>
      </c>
      <c r="E20" s="438">
        <v>84</v>
      </c>
      <c r="F20" s="438">
        <v>88</v>
      </c>
      <c r="G20" s="438">
        <v>88.7</v>
      </c>
      <c r="H20" s="438">
        <v>88.9</v>
      </c>
      <c r="I20" s="438">
        <v>90.09</v>
      </c>
      <c r="J20" s="438">
        <v>93</v>
      </c>
      <c r="K20" s="438">
        <v>93.4</v>
      </c>
      <c r="L20" s="438">
        <v>93.44</v>
      </c>
      <c r="M20" s="438">
        <v>93.54</v>
      </c>
      <c r="N20" s="438">
        <v>93.54</v>
      </c>
      <c r="O20" s="438">
        <v>93.7</v>
      </c>
      <c r="P20" s="438">
        <v>93.75</v>
      </c>
    </row>
    <row r="22" spans="1:16">
      <c r="A22" s="241" t="s">
        <v>3328</v>
      </c>
    </row>
    <row r="23" spans="1:16">
      <c r="A23" s="241" t="s">
        <v>3340</v>
      </c>
    </row>
    <row r="24" spans="1:16">
      <c r="A24" s="241" t="s">
        <v>2793</v>
      </c>
    </row>
    <row r="25" spans="1:16">
      <c r="A25" s="241"/>
    </row>
    <row r="26" spans="1:16">
      <c r="A26" s="241"/>
    </row>
  </sheetData>
  <mergeCells count="2">
    <mergeCell ref="A3:A4"/>
    <mergeCell ref="B3:M3"/>
  </mergeCells>
  <hyperlinks>
    <hyperlink ref="R1" location="Content!A1" display="Back to content page" xr:uid="{00000000-0004-0000-D700-000000000000}"/>
  </hyperlinks>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sheetPr codeName="Sheet217"/>
  <dimension ref="A1:AA25"/>
  <sheetViews>
    <sheetView workbookViewId="0">
      <selection activeCell="I21" sqref="I21"/>
    </sheetView>
  </sheetViews>
  <sheetFormatPr defaultRowHeight="14.5"/>
  <cols>
    <col min="1" max="1" width="33.26953125" style="13" customWidth="1"/>
    <col min="2" max="19" width="12" style="13" customWidth="1"/>
    <col min="20" max="22" width="9.26953125" style="13"/>
  </cols>
  <sheetData>
    <row r="1" spans="1:27">
      <c r="A1" s="18" t="s">
        <v>3172</v>
      </c>
      <c r="B1" s="256"/>
      <c r="C1" s="256"/>
      <c r="D1" s="256"/>
      <c r="E1" s="256"/>
      <c r="F1" s="256"/>
      <c r="G1" s="256"/>
      <c r="H1" s="256"/>
      <c r="I1" s="256"/>
      <c r="J1" s="256"/>
      <c r="K1" s="256"/>
      <c r="L1" s="256"/>
      <c r="M1" s="256"/>
      <c r="N1" s="256"/>
      <c r="O1" s="256"/>
      <c r="P1" s="256"/>
      <c r="Q1" s="256"/>
      <c r="R1" s="256"/>
      <c r="S1" s="256"/>
      <c r="T1" s="260"/>
      <c r="U1" s="133"/>
      <c r="V1" s="133"/>
    </row>
    <row r="2" spans="1:27">
      <c r="A2" s="254" t="s">
        <v>14</v>
      </c>
      <c r="B2" s="34">
        <v>2007</v>
      </c>
      <c r="C2" s="34">
        <v>2008</v>
      </c>
      <c r="D2" s="34">
        <v>2009</v>
      </c>
      <c r="E2" s="34">
        <v>2010</v>
      </c>
      <c r="F2" s="34">
        <v>2011</v>
      </c>
      <c r="G2" s="34">
        <v>2012</v>
      </c>
      <c r="H2" s="34">
        <v>2013</v>
      </c>
      <c r="I2" s="34">
        <v>2014</v>
      </c>
      <c r="J2" s="34">
        <v>2015</v>
      </c>
      <c r="K2" s="34">
        <v>2016</v>
      </c>
      <c r="L2" s="34">
        <v>2017</v>
      </c>
      <c r="M2" s="34">
        <v>2018</v>
      </c>
      <c r="N2" s="34">
        <v>2019</v>
      </c>
      <c r="O2" s="34">
        <v>2020</v>
      </c>
      <c r="P2" s="34">
        <v>2021</v>
      </c>
      <c r="Q2" s="34">
        <v>2022</v>
      </c>
      <c r="R2" s="34">
        <v>2023</v>
      </c>
      <c r="S2" s="34">
        <v>2024</v>
      </c>
      <c r="U2" s="1" t="s">
        <v>528</v>
      </c>
      <c r="V2" s="667" t="s">
        <v>2519</v>
      </c>
      <c r="W2" s="667" t="s">
        <v>3318</v>
      </c>
      <c r="X2" s="667" t="s">
        <v>2774</v>
      </c>
      <c r="Y2" s="667" t="s">
        <v>2847</v>
      </c>
      <c r="Z2" s="667" t="s">
        <v>2953</v>
      </c>
      <c r="AA2" s="667" t="s">
        <v>3181</v>
      </c>
    </row>
    <row r="3" spans="1:27">
      <c r="A3" s="92" t="s">
        <v>13</v>
      </c>
      <c r="B3" s="617"/>
      <c r="C3" s="617"/>
      <c r="D3" s="617">
        <v>120000</v>
      </c>
      <c r="E3" s="617">
        <v>270000</v>
      </c>
      <c r="F3" s="617">
        <v>408222</v>
      </c>
      <c r="G3" s="617">
        <v>1666090</v>
      </c>
      <c r="H3" s="617">
        <v>2599786</v>
      </c>
      <c r="I3" s="617">
        <v>3632630</v>
      </c>
      <c r="J3" s="617">
        <v>4015303</v>
      </c>
      <c r="K3" s="617">
        <v>4025307</v>
      </c>
      <c r="L3" s="617">
        <v>4354043</v>
      </c>
      <c r="M3" s="617">
        <v>5820154</v>
      </c>
      <c r="N3" s="617">
        <v>6740418</v>
      </c>
      <c r="O3" s="617">
        <v>6637340</v>
      </c>
      <c r="P3" s="617">
        <v>7325997</v>
      </c>
      <c r="Q3" s="617">
        <v>7325997</v>
      </c>
      <c r="R3" s="617">
        <v>9578784</v>
      </c>
      <c r="S3" s="617">
        <v>11139237</v>
      </c>
      <c r="V3" t="s">
        <v>13</v>
      </c>
      <c r="W3" t="s">
        <v>3341</v>
      </c>
      <c r="X3">
        <v>6208241</v>
      </c>
    </row>
    <row r="4" spans="1:27">
      <c r="A4" s="92" t="s">
        <v>12</v>
      </c>
      <c r="B4" s="617"/>
      <c r="C4" s="617"/>
      <c r="D4" s="617" t="s">
        <v>595</v>
      </c>
      <c r="E4" s="617">
        <v>30000</v>
      </c>
      <c r="F4" s="617" t="s">
        <v>595</v>
      </c>
      <c r="G4" s="617" t="s">
        <v>595</v>
      </c>
      <c r="H4" s="617">
        <v>878404</v>
      </c>
      <c r="I4" s="617">
        <v>1014037</v>
      </c>
      <c r="J4" s="617">
        <v>1389522</v>
      </c>
      <c r="K4" s="617">
        <v>1409274</v>
      </c>
      <c r="L4" s="617">
        <v>1532954</v>
      </c>
      <c r="M4" s="617">
        <v>1749059</v>
      </c>
      <c r="N4" s="617">
        <v>2037359</v>
      </c>
      <c r="O4" s="617">
        <v>2240166</v>
      </c>
      <c r="P4" s="617">
        <v>2431822</v>
      </c>
      <c r="Q4" s="617">
        <v>2455623</v>
      </c>
      <c r="R4" s="617">
        <v>2844958</v>
      </c>
      <c r="S4" s="617">
        <v>1646432</v>
      </c>
      <c r="U4" s="133"/>
      <c r="V4" t="s">
        <v>12</v>
      </c>
      <c r="W4" t="s">
        <v>3341</v>
      </c>
      <c r="X4">
        <v>2291285</v>
      </c>
    </row>
    <row r="5" spans="1:27">
      <c r="A5" s="92" t="s">
        <v>483</v>
      </c>
      <c r="B5" s="617"/>
      <c r="C5" s="617"/>
      <c r="D5" s="617">
        <v>0</v>
      </c>
      <c r="E5" s="617">
        <v>0</v>
      </c>
      <c r="F5" s="617">
        <v>0</v>
      </c>
      <c r="G5" s="617">
        <v>0</v>
      </c>
      <c r="H5" s="617">
        <v>0</v>
      </c>
      <c r="I5" s="617">
        <v>0</v>
      </c>
      <c r="J5" s="617">
        <v>0</v>
      </c>
      <c r="K5" s="617">
        <v>0</v>
      </c>
      <c r="L5" s="617">
        <v>468998</v>
      </c>
      <c r="M5" s="617">
        <v>497953</v>
      </c>
      <c r="N5" s="617">
        <v>574141</v>
      </c>
      <c r="O5" s="617">
        <v>534105</v>
      </c>
      <c r="P5" s="617">
        <v>345000</v>
      </c>
      <c r="Q5" s="617">
        <v>36325</v>
      </c>
      <c r="R5" s="617">
        <v>514842</v>
      </c>
      <c r="S5" s="617">
        <v>695494</v>
      </c>
      <c r="U5" s="133"/>
      <c r="V5" t="s">
        <v>483</v>
      </c>
      <c r="W5" t="s">
        <v>3341</v>
      </c>
    </row>
    <row r="6" spans="1:27">
      <c r="A6" s="92" t="s">
        <v>89</v>
      </c>
      <c r="B6" s="617"/>
      <c r="C6" s="617"/>
      <c r="D6" s="617">
        <v>0</v>
      </c>
      <c r="E6" s="617">
        <v>0</v>
      </c>
      <c r="F6" s="617">
        <v>0</v>
      </c>
      <c r="G6" s="617">
        <v>649498</v>
      </c>
      <c r="H6" s="617">
        <v>2167631</v>
      </c>
      <c r="I6" s="617">
        <v>5505297</v>
      </c>
      <c r="J6" s="617">
        <v>6036970</v>
      </c>
      <c r="K6" s="617">
        <v>10379977</v>
      </c>
      <c r="L6" s="617">
        <v>13198592</v>
      </c>
      <c r="M6" s="617">
        <v>13360051</v>
      </c>
      <c r="N6" s="617">
        <v>16950021</v>
      </c>
      <c r="O6" s="617">
        <v>20878176</v>
      </c>
      <c r="P6" s="748"/>
      <c r="Q6" s="617">
        <v>22949988</v>
      </c>
      <c r="R6" s="617">
        <v>28916144</v>
      </c>
      <c r="S6" s="617">
        <v>29984072</v>
      </c>
      <c r="V6" t="s">
        <v>89</v>
      </c>
      <c r="W6" t="s">
        <v>3341</v>
      </c>
      <c r="X6">
        <v>22781328</v>
      </c>
    </row>
    <row r="7" spans="1:27">
      <c r="A7" s="92" t="s">
        <v>482</v>
      </c>
      <c r="B7" s="617"/>
      <c r="C7" s="617"/>
      <c r="D7" s="617">
        <v>0</v>
      </c>
      <c r="E7" s="617">
        <v>3000</v>
      </c>
      <c r="F7" s="617">
        <v>8000</v>
      </c>
      <c r="G7" s="617" t="s">
        <v>595</v>
      </c>
      <c r="H7" s="617">
        <v>30300</v>
      </c>
      <c r="I7" s="617">
        <v>101000</v>
      </c>
      <c r="J7" s="617">
        <v>160000</v>
      </c>
      <c r="K7" s="617">
        <v>169150</v>
      </c>
      <c r="L7" s="617">
        <v>179000</v>
      </c>
      <c r="M7" s="617"/>
      <c r="N7" s="617">
        <v>200000</v>
      </c>
      <c r="O7" s="617">
        <v>212000</v>
      </c>
      <c r="P7" s="748"/>
      <c r="Q7" s="617">
        <v>1212264</v>
      </c>
      <c r="R7" s="617">
        <v>1364310</v>
      </c>
      <c r="S7" s="617">
        <v>1477684</v>
      </c>
      <c r="V7" t="s">
        <v>482</v>
      </c>
      <c r="W7" t="s">
        <v>3341</v>
      </c>
      <c r="X7">
        <v>1000142</v>
      </c>
    </row>
    <row r="8" spans="1:27">
      <c r="A8" s="92" t="s">
        <v>11</v>
      </c>
      <c r="B8" s="617"/>
      <c r="C8" s="617"/>
      <c r="D8" s="617"/>
      <c r="E8" s="617">
        <v>37567</v>
      </c>
      <c r="F8" s="617" t="s">
        <v>595</v>
      </c>
      <c r="G8" s="617">
        <v>152830</v>
      </c>
      <c r="H8" s="617">
        <v>153527</v>
      </c>
      <c r="I8" s="617">
        <v>533827</v>
      </c>
      <c r="J8" s="617">
        <v>831194</v>
      </c>
      <c r="K8" s="617">
        <v>791245</v>
      </c>
      <c r="L8" s="617">
        <v>1084344</v>
      </c>
      <c r="M8" s="617">
        <v>1210878</v>
      </c>
      <c r="N8" s="617">
        <v>1314680</v>
      </c>
      <c r="O8" s="617">
        <v>1385469</v>
      </c>
      <c r="P8" s="617">
        <v>1554363</v>
      </c>
      <c r="Q8" s="617">
        <v>1464449</v>
      </c>
      <c r="R8" s="617">
        <v>1547627</v>
      </c>
      <c r="S8" s="617">
        <v>1411067</v>
      </c>
      <c r="V8" t="s">
        <v>11</v>
      </c>
      <c r="W8" t="s">
        <v>3341</v>
      </c>
      <c r="X8">
        <v>1332248</v>
      </c>
    </row>
    <row r="9" spans="1:27">
      <c r="A9" s="92" t="s">
        <v>10</v>
      </c>
      <c r="B9" s="617"/>
      <c r="C9" s="617"/>
      <c r="D9" s="617" t="s">
        <v>595</v>
      </c>
      <c r="E9" s="617">
        <v>9708</v>
      </c>
      <c r="F9" s="617">
        <v>11000</v>
      </c>
      <c r="G9" s="617">
        <v>72396</v>
      </c>
      <c r="H9" s="617">
        <v>703964</v>
      </c>
      <c r="I9" s="617">
        <v>1436450</v>
      </c>
      <c r="J9" s="617">
        <v>2365321</v>
      </c>
      <c r="K9" s="617">
        <v>2021552</v>
      </c>
      <c r="L9" s="617">
        <v>3317073</v>
      </c>
      <c r="M9" s="617">
        <v>4097391</v>
      </c>
      <c r="N9" s="617">
        <v>4396445</v>
      </c>
      <c r="O9" s="617">
        <v>4757652</v>
      </c>
      <c r="P9" s="617">
        <v>5159274</v>
      </c>
      <c r="Q9" s="617"/>
      <c r="R9" s="617"/>
      <c r="S9" s="617"/>
      <c r="V9" t="s">
        <v>10</v>
      </c>
      <c r="W9" t="s">
        <v>3341</v>
      </c>
    </row>
    <row r="10" spans="1:27">
      <c r="A10" s="92" t="s">
        <v>9</v>
      </c>
      <c r="B10" s="617"/>
      <c r="C10" s="617"/>
      <c r="D10" s="617">
        <v>0</v>
      </c>
      <c r="E10" s="617">
        <v>86957</v>
      </c>
      <c r="F10" s="617">
        <v>473684</v>
      </c>
      <c r="G10" s="617">
        <v>652357</v>
      </c>
      <c r="H10" s="617">
        <v>991395</v>
      </c>
      <c r="I10" s="617">
        <v>1826632</v>
      </c>
      <c r="J10" s="617">
        <v>2801024</v>
      </c>
      <c r="K10" s="617">
        <v>3294000</v>
      </c>
      <c r="L10" s="617">
        <v>4746592</v>
      </c>
      <c r="M10" s="617">
        <v>4936394</v>
      </c>
      <c r="N10" s="617">
        <v>5932491</v>
      </c>
      <c r="O10" s="617">
        <v>6822634</v>
      </c>
      <c r="P10" s="617">
        <v>7815010</v>
      </c>
      <c r="Q10" s="617">
        <v>7815010</v>
      </c>
      <c r="R10" s="617">
        <v>7824145</v>
      </c>
      <c r="S10" s="617">
        <v>8475349</v>
      </c>
      <c r="V10" t="s">
        <v>9</v>
      </c>
      <c r="W10" t="s">
        <v>3341</v>
      </c>
      <c r="X10">
        <v>6822634</v>
      </c>
    </row>
    <row r="11" spans="1:27">
      <c r="A11" s="92" t="s">
        <v>8</v>
      </c>
      <c r="B11" s="617">
        <v>39130</v>
      </c>
      <c r="C11" s="617">
        <v>104800</v>
      </c>
      <c r="D11" s="617">
        <v>179000</v>
      </c>
      <c r="E11" s="617">
        <v>177500</v>
      </c>
      <c r="F11" s="617">
        <v>161700</v>
      </c>
      <c r="G11" s="617">
        <v>282400</v>
      </c>
      <c r="H11" s="617">
        <v>357700</v>
      </c>
      <c r="I11" s="617">
        <v>396500</v>
      </c>
      <c r="J11" s="617">
        <v>464200</v>
      </c>
      <c r="K11" s="617">
        <v>650800</v>
      </c>
      <c r="L11" s="617">
        <v>902800</v>
      </c>
      <c r="M11" s="617">
        <v>1001300</v>
      </c>
      <c r="N11" s="617">
        <v>1109500</v>
      </c>
      <c r="O11" s="617">
        <v>1245600</v>
      </c>
      <c r="P11" s="617">
        <v>1411700</v>
      </c>
      <c r="Q11" s="617">
        <v>1524600</v>
      </c>
      <c r="R11" s="617">
        <v>1710700</v>
      </c>
      <c r="S11" s="617">
        <v>1852300</v>
      </c>
      <c r="V11" t="s">
        <v>8</v>
      </c>
      <c r="W11" t="s">
        <v>3341</v>
      </c>
      <c r="X11">
        <v>1290600</v>
      </c>
      <c r="Y11">
        <v>1446700</v>
      </c>
      <c r="Z11">
        <v>1524600</v>
      </c>
      <c r="AA11">
        <v>1852300</v>
      </c>
    </row>
    <row r="12" spans="1:27">
      <c r="A12" s="92" t="s">
        <v>6</v>
      </c>
      <c r="B12" s="617"/>
      <c r="C12" s="617"/>
      <c r="D12" s="617" t="s">
        <v>595</v>
      </c>
      <c r="E12" s="617">
        <v>139000</v>
      </c>
      <c r="F12" s="617">
        <v>250000</v>
      </c>
      <c r="G12" s="617">
        <v>449600</v>
      </c>
      <c r="H12" s="617">
        <v>544200</v>
      </c>
      <c r="I12" s="617">
        <v>788726</v>
      </c>
      <c r="J12" s="617">
        <v>12188653</v>
      </c>
      <c r="K12" s="617">
        <v>9447275</v>
      </c>
      <c r="L12" s="617">
        <v>7621913</v>
      </c>
      <c r="M12" s="617">
        <v>4444013</v>
      </c>
      <c r="N12" s="617">
        <v>5365586</v>
      </c>
      <c r="O12" s="617">
        <v>5233905</v>
      </c>
      <c r="P12" s="617">
        <v>6204431</v>
      </c>
      <c r="Q12" s="617">
        <v>6671327</v>
      </c>
      <c r="R12" s="617">
        <v>7405732</v>
      </c>
      <c r="S12" s="617">
        <v>7405732</v>
      </c>
      <c r="V12" t="s">
        <v>6</v>
      </c>
      <c r="W12" t="s">
        <v>3341</v>
      </c>
      <c r="X12">
        <v>4794311</v>
      </c>
      <c r="Y12">
        <v>6671327</v>
      </c>
    </row>
    <row r="13" spans="1:27">
      <c r="A13" s="92" t="s">
        <v>17</v>
      </c>
      <c r="B13" s="617"/>
      <c r="C13" s="617"/>
      <c r="D13" s="617">
        <v>26276</v>
      </c>
      <c r="E13" s="617">
        <v>310589</v>
      </c>
      <c r="F13" s="617">
        <v>485856</v>
      </c>
      <c r="G13" s="617">
        <v>640512</v>
      </c>
      <c r="H13" s="617">
        <v>788015</v>
      </c>
      <c r="I13" s="617">
        <v>802313</v>
      </c>
      <c r="J13" s="617">
        <v>856963</v>
      </c>
      <c r="K13" s="617">
        <v>1611385</v>
      </c>
      <c r="L13" s="617">
        <v>1412979</v>
      </c>
      <c r="M13" s="617">
        <v>1701485</v>
      </c>
      <c r="N13" s="617">
        <v>1652485</v>
      </c>
      <c r="O13" s="617">
        <v>1765775</v>
      </c>
      <c r="P13" s="617">
        <v>1922447</v>
      </c>
      <c r="Q13" s="617">
        <v>1986033</v>
      </c>
      <c r="R13" s="617">
        <v>1733582</v>
      </c>
      <c r="S13" s="617">
        <v>1734888</v>
      </c>
      <c r="V13" t="s">
        <v>17</v>
      </c>
      <c r="W13" t="s">
        <v>3341</v>
      </c>
      <c r="X13">
        <v>1764970</v>
      </c>
    </row>
    <row r="14" spans="1:27">
      <c r="A14" s="92" t="s">
        <v>4</v>
      </c>
      <c r="B14" s="617">
        <v>71</v>
      </c>
      <c r="C14" s="617">
        <v>216</v>
      </c>
      <c r="D14" s="617">
        <v>928</v>
      </c>
      <c r="E14" s="617">
        <v>1420</v>
      </c>
      <c r="F14" s="617">
        <v>4089</v>
      </c>
      <c r="G14" s="617">
        <v>7561</v>
      </c>
      <c r="H14" s="617">
        <v>9202</v>
      </c>
      <c r="I14" s="617">
        <v>11818</v>
      </c>
      <c r="J14" s="617">
        <v>17945</v>
      </c>
      <c r="K14" s="617">
        <v>21330</v>
      </c>
      <c r="L14" s="617">
        <v>71962</v>
      </c>
      <c r="M14" s="617">
        <v>78178</v>
      </c>
      <c r="N14" s="617">
        <v>89896</v>
      </c>
      <c r="O14" s="617">
        <v>84034</v>
      </c>
      <c r="P14" s="617">
        <v>94476</v>
      </c>
      <c r="Q14" s="617">
        <v>94476</v>
      </c>
      <c r="R14" s="617">
        <v>100606</v>
      </c>
      <c r="S14" s="617">
        <v>102769</v>
      </c>
      <c r="V14" t="s">
        <v>4</v>
      </c>
      <c r="W14" t="s">
        <v>3341</v>
      </c>
      <c r="X14">
        <v>84845</v>
      </c>
    </row>
    <row r="15" spans="1:27">
      <c r="A15" s="92" t="s">
        <v>3</v>
      </c>
      <c r="B15" s="617"/>
      <c r="C15" s="617"/>
      <c r="D15" s="617"/>
      <c r="E15" s="617">
        <v>8700000</v>
      </c>
      <c r="F15" s="617">
        <v>10000000</v>
      </c>
      <c r="G15" s="617">
        <v>13200000</v>
      </c>
      <c r="H15" s="617">
        <v>30894156</v>
      </c>
      <c r="I15" s="617">
        <v>24815991</v>
      </c>
      <c r="J15" s="617">
        <v>31809467</v>
      </c>
      <c r="K15" s="617">
        <v>34065846</v>
      </c>
      <c r="L15" s="617">
        <v>39684041</v>
      </c>
      <c r="M15" s="617">
        <v>44780744</v>
      </c>
      <c r="N15" s="617">
        <v>59858484</v>
      </c>
      <c r="O15" s="617">
        <v>65627644</v>
      </c>
      <c r="P15" s="617">
        <v>68702148</v>
      </c>
      <c r="Q15" s="617">
        <v>11872180</v>
      </c>
      <c r="R15" s="617">
        <v>11946923</v>
      </c>
      <c r="S15" s="617">
        <v>13409465</v>
      </c>
      <c r="V15" t="s">
        <v>3</v>
      </c>
      <c r="W15" t="s">
        <v>3341</v>
      </c>
      <c r="X15">
        <v>10418409</v>
      </c>
    </row>
    <row r="16" spans="1:27">
      <c r="A16" s="92" t="s">
        <v>431</v>
      </c>
      <c r="B16" s="617"/>
      <c r="C16" s="617">
        <v>232302</v>
      </c>
      <c r="D16" s="617">
        <v>373347</v>
      </c>
      <c r="E16" s="617">
        <v>462514</v>
      </c>
      <c r="F16" s="617">
        <v>569979</v>
      </c>
      <c r="G16" s="617">
        <v>1092191</v>
      </c>
      <c r="H16" s="617">
        <v>1329517</v>
      </c>
      <c r="I16" s="617">
        <v>1543600</v>
      </c>
      <c r="J16" s="617">
        <v>4700000</v>
      </c>
      <c r="K16" s="617">
        <v>4965631</v>
      </c>
      <c r="L16" s="617">
        <v>4965631</v>
      </c>
      <c r="M16" s="617">
        <v>5124797</v>
      </c>
      <c r="N16" s="617">
        <v>5679667</v>
      </c>
      <c r="O16" s="617">
        <v>8546887</v>
      </c>
      <c r="P16" s="617">
        <v>27872249</v>
      </c>
      <c r="Q16" s="617">
        <v>17887607</v>
      </c>
      <c r="R16" s="617">
        <v>18631842</v>
      </c>
      <c r="S16" s="617">
        <v>21531355.199999999</v>
      </c>
      <c r="V16" t="s">
        <v>32</v>
      </c>
      <c r="W16" t="s">
        <v>3341</v>
      </c>
      <c r="X16">
        <v>27872249</v>
      </c>
      <c r="Y16">
        <v>17887607</v>
      </c>
      <c r="Z16">
        <v>18631842</v>
      </c>
      <c r="AA16">
        <v>21531355.199999999</v>
      </c>
    </row>
    <row r="17" spans="1:25">
      <c r="A17" s="92" t="s">
        <v>1</v>
      </c>
      <c r="B17" s="617"/>
      <c r="C17" s="617"/>
      <c r="D17" s="617">
        <v>0</v>
      </c>
      <c r="E17" s="617">
        <v>34436</v>
      </c>
      <c r="F17" s="617">
        <v>25679</v>
      </c>
      <c r="G17" s="617">
        <v>81154</v>
      </c>
      <c r="H17" s="617">
        <v>98992</v>
      </c>
      <c r="I17" s="617">
        <v>1314800</v>
      </c>
      <c r="J17" s="617">
        <v>2140195</v>
      </c>
      <c r="K17" s="617">
        <v>5156365</v>
      </c>
      <c r="L17" s="617">
        <v>7723855</v>
      </c>
      <c r="M17" s="617">
        <v>9825716</v>
      </c>
      <c r="N17" s="617">
        <v>9121916</v>
      </c>
      <c r="O17" s="617">
        <v>10219976</v>
      </c>
      <c r="P17" s="617">
        <v>10357442</v>
      </c>
      <c r="Q17" s="617">
        <v>11062212</v>
      </c>
      <c r="R17" s="617">
        <v>11352595</v>
      </c>
      <c r="S17" s="617">
        <v>12442784</v>
      </c>
      <c r="V17" t="s">
        <v>1</v>
      </c>
      <c r="W17" t="s">
        <v>3341</v>
      </c>
      <c r="X17">
        <v>10280525</v>
      </c>
      <c r="Y17">
        <v>10357442</v>
      </c>
    </row>
    <row r="18" spans="1:25">
      <c r="A18" s="92" t="s">
        <v>23</v>
      </c>
      <c r="B18" s="617"/>
      <c r="C18" s="617"/>
      <c r="D18" s="617">
        <v>20000</v>
      </c>
      <c r="E18" s="617">
        <v>609000</v>
      </c>
      <c r="F18" s="617">
        <v>1900000</v>
      </c>
      <c r="G18" s="617">
        <v>3860141</v>
      </c>
      <c r="H18" s="617">
        <v>5348433</v>
      </c>
      <c r="I18" s="617">
        <v>5727318</v>
      </c>
      <c r="J18" s="617">
        <v>5872091</v>
      </c>
      <c r="K18" s="617">
        <v>6722677</v>
      </c>
      <c r="L18" s="617">
        <v>6824307</v>
      </c>
      <c r="M18" s="617">
        <v>7460186</v>
      </c>
      <c r="N18" s="617">
        <v>7569875</v>
      </c>
      <c r="O18" s="617">
        <v>8695188</v>
      </c>
      <c r="P18" s="617">
        <v>8275579</v>
      </c>
      <c r="Q18" s="617">
        <v>9063254</v>
      </c>
      <c r="R18" s="617">
        <v>10550510</v>
      </c>
      <c r="S18" s="617">
        <v>11255151</v>
      </c>
      <c r="V18" t="s">
        <v>23</v>
      </c>
      <c r="W18" t="s">
        <v>3341</v>
      </c>
      <c r="X18">
        <v>7381790</v>
      </c>
    </row>
    <row r="20" spans="1:25">
      <c r="A20" s="241" t="s">
        <v>1119</v>
      </c>
      <c r="T20" s="17"/>
      <c r="U20" s="17"/>
      <c r="V20" s="17"/>
    </row>
    <row r="21" spans="1:25">
      <c r="A21" s="241" t="s">
        <v>3600</v>
      </c>
      <c r="T21" s="17"/>
      <c r="U21" s="17"/>
      <c r="V21" s="17"/>
    </row>
    <row r="22" spans="1:25">
      <c r="A22" s="241" t="s">
        <v>3342</v>
      </c>
      <c r="T22" s="17"/>
      <c r="U22" s="17"/>
      <c r="V22" s="17"/>
    </row>
    <row r="23" spans="1:25">
      <c r="A23" s="241" t="s">
        <v>1118</v>
      </c>
    </row>
    <row r="24" spans="1:25">
      <c r="A24" s="241" t="s">
        <v>2831</v>
      </c>
    </row>
    <row r="25" spans="1:25">
      <c r="A25" s="241"/>
    </row>
  </sheetData>
  <hyperlinks>
    <hyperlink ref="U2" location="Content!A1" display="Back to content page" xr:uid="{00000000-0004-0000-D800-000000000000}"/>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73CCE-1E40-41E7-903F-11AB9168ECE6}">
  <dimension ref="A1:P24"/>
  <sheetViews>
    <sheetView topLeftCell="B1" workbookViewId="0">
      <selection activeCell="P21" sqref="P21"/>
    </sheetView>
  </sheetViews>
  <sheetFormatPr defaultRowHeight="14.5"/>
  <cols>
    <col min="1" max="1" width="27.26953125" customWidth="1"/>
  </cols>
  <sheetData>
    <row r="1" spans="1:16">
      <c r="A1" s="18" t="s">
        <v>3173</v>
      </c>
    </row>
    <row r="3" spans="1:16">
      <c r="A3" s="254" t="s">
        <v>421</v>
      </c>
      <c r="B3" s="34">
        <v>2010</v>
      </c>
      <c r="C3" s="34">
        <v>2011</v>
      </c>
      <c r="D3" s="34">
        <v>2012</v>
      </c>
      <c r="E3" s="34">
        <v>2013</v>
      </c>
      <c r="F3" s="34">
        <v>2014</v>
      </c>
      <c r="G3" s="34">
        <v>2015</v>
      </c>
      <c r="H3" s="34">
        <v>2016</v>
      </c>
      <c r="I3" s="34">
        <v>2017</v>
      </c>
      <c r="J3" s="34">
        <v>2018</v>
      </c>
      <c r="K3" s="34">
        <v>2019</v>
      </c>
      <c r="L3" s="34">
        <v>2020</v>
      </c>
      <c r="M3" s="34">
        <v>2021</v>
      </c>
      <c r="N3" s="34">
        <v>2022</v>
      </c>
      <c r="O3" s="34">
        <v>2023</v>
      </c>
      <c r="P3" s="34">
        <v>2024</v>
      </c>
    </row>
    <row r="4" spans="1:16">
      <c r="A4" s="254" t="s">
        <v>13</v>
      </c>
      <c r="B4" s="780">
        <v>1.2</v>
      </c>
      <c r="C4" s="780">
        <v>1.7</v>
      </c>
      <c r="D4" s="780">
        <v>6.6</v>
      </c>
      <c r="E4" s="780">
        <v>9.9</v>
      </c>
      <c r="F4" s="780">
        <v>13.4</v>
      </c>
      <c r="G4" s="780">
        <v>14.3</v>
      </c>
      <c r="H4" s="780">
        <v>13.8</v>
      </c>
      <c r="I4" s="780">
        <v>14.4</v>
      </c>
      <c r="J4" s="780">
        <v>18.600000000000001</v>
      </c>
      <c r="K4" s="780">
        <v>20.8</v>
      </c>
      <c r="L4" s="780">
        <v>19.899999999999999</v>
      </c>
      <c r="M4" s="780">
        <v>21.2</v>
      </c>
      <c r="N4" s="780">
        <v>26.3</v>
      </c>
      <c r="O4" s="780"/>
      <c r="P4" s="780"/>
    </row>
    <row r="5" spans="1:16">
      <c r="A5" s="92" t="s">
        <v>12</v>
      </c>
      <c r="B5" s="780">
        <v>1.4</v>
      </c>
      <c r="C5" s="780"/>
      <c r="D5" s="780"/>
      <c r="E5" s="780">
        <v>39.6</v>
      </c>
      <c r="F5" s="780">
        <v>44.9</v>
      </c>
      <c r="G5" s="780">
        <v>60.3</v>
      </c>
      <c r="H5" s="780">
        <v>59.9</v>
      </c>
      <c r="I5" s="780">
        <v>63.8</v>
      </c>
      <c r="J5" s="780">
        <v>71.3</v>
      </c>
      <c r="K5" s="780">
        <v>81.5</v>
      </c>
      <c r="L5" s="780">
        <v>88</v>
      </c>
      <c r="M5" s="780">
        <v>93.9</v>
      </c>
      <c r="N5" s="780">
        <v>108.2</v>
      </c>
      <c r="O5" s="780"/>
      <c r="P5" s="780"/>
    </row>
    <row r="6" spans="1:16">
      <c r="A6" s="92" t="s">
        <v>483</v>
      </c>
      <c r="B6" s="780">
        <v>0</v>
      </c>
      <c r="C6" s="780">
        <v>0</v>
      </c>
      <c r="D6" s="780">
        <v>0</v>
      </c>
      <c r="E6" s="780">
        <v>0</v>
      </c>
      <c r="F6" s="780">
        <v>0</v>
      </c>
      <c r="G6" s="780">
        <v>0</v>
      </c>
      <c r="H6" s="780">
        <v>0</v>
      </c>
      <c r="I6" s="780">
        <v>61.6</v>
      </c>
      <c r="J6" s="780">
        <v>64.099999999999994</v>
      </c>
      <c r="K6" s="780">
        <v>72.599999999999994</v>
      </c>
      <c r="L6" s="780">
        <v>66.3</v>
      </c>
      <c r="M6" s="780">
        <v>42</v>
      </c>
      <c r="N6" s="780">
        <v>61.5</v>
      </c>
      <c r="O6" s="780"/>
      <c r="P6" s="780"/>
    </row>
    <row r="7" spans="1:16">
      <c r="A7" s="92" t="s">
        <v>2570</v>
      </c>
      <c r="B7" s="780">
        <v>0</v>
      </c>
      <c r="C7" s="780">
        <v>0</v>
      </c>
      <c r="D7" s="780">
        <v>0.9</v>
      </c>
      <c r="E7" s="780">
        <v>3</v>
      </c>
      <c r="F7" s="780">
        <v>7.2</v>
      </c>
      <c r="G7" s="780">
        <v>7.7</v>
      </c>
      <c r="H7" s="780">
        <v>12.7</v>
      </c>
      <c r="I7" s="780">
        <v>15.7</v>
      </c>
      <c r="J7" s="780">
        <v>15.3</v>
      </c>
      <c r="K7" s="780">
        <v>18.899999999999999</v>
      </c>
      <c r="L7" s="780">
        <v>22.5</v>
      </c>
      <c r="M7" s="780">
        <v>24.1</v>
      </c>
      <c r="N7" s="780">
        <v>26.2</v>
      </c>
      <c r="O7" s="780"/>
      <c r="P7" s="780"/>
    </row>
    <row r="8" spans="1:16">
      <c r="A8" s="92" t="s">
        <v>482</v>
      </c>
      <c r="B8" s="780">
        <v>0.3</v>
      </c>
      <c r="C8" s="780">
        <v>0.7</v>
      </c>
      <c r="D8" s="780"/>
      <c r="E8" s="780">
        <v>2.7</v>
      </c>
      <c r="F8" s="780">
        <v>9</v>
      </c>
      <c r="G8" s="780">
        <v>14.1</v>
      </c>
      <c r="H8" s="780">
        <v>14.8</v>
      </c>
      <c r="I8" s="780">
        <v>56.5</v>
      </c>
      <c r="J8" s="780">
        <v>59.7</v>
      </c>
      <c r="K8" s="780">
        <v>69.5</v>
      </c>
      <c r="L8" s="780">
        <v>84.7</v>
      </c>
      <c r="M8" s="780">
        <v>114.5</v>
      </c>
      <c r="N8" s="780">
        <v>113.5</v>
      </c>
      <c r="O8" s="780"/>
      <c r="P8" s="780"/>
    </row>
    <row r="9" spans="1:16">
      <c r="A9" s="92" t="s">
        <v>11</v>
      </c>
      <c r="B9" s="780">
        <v>1.9</v>
      </c>
      <c r="C9" s="780"/>
      <c r="D9" s="780">
        <v>7.4</v>
      </c>
      <c r="E9" s="780">
        <v>7.4</v>
      </c>
      <c r="F9" s="780">
        <v>25.5</v>
      </c>
      <c r="G9" s="780">
        <v>39.200000000000003</v>
      </c>
      <c r="H9" s="780">
        <v>36.9</v>
      </c>
      <c r="I9" s="780">
        <v>50</v>
      </c>
      <c r="J9" s="780">
        <v>55.1</v>
      </c>
      <c r="K9" s="780">
        <v>59.1</v>
      </c>
      <c r="L9" s="780">
        <v>61.5</v>
      </c>
      <c r="M9" s="780">
        <v>64.2</v>
      </c>
      <c r="N9" s="780">
        <v>67.099999999999994</v>
      </c>
      <c r="O9" s="780"/>
      <c r="P9" s="780"/>
    </row>
    <row r="10" spans="1:16">
      <c r="A10" s="92" t="s">
        <v>10</v>
      </c>
      <c r="B10" s="780">
        <v>0</v>
      </c>
      <c r="C10" s="780">
        <v>0</v>
      </c>
      <c r="D10" s="780">
        <v>0.3</v>
      </c>
      <c r="E10" s="780">
        <v>3</v>
      </c>
      <c r="F10" s="780">
        <v>5.9</v>
      </c>
      <c r="G10" s="780">
        <v>9.5</v>
      </c>
      <c r="H10" s="780">
        <v>7.9</v>
      </c>
      <c r="I10" s="780">
        <v>12.7</v>
      </c>
      <c r="J10" s="780">
        <v>15.3</v>
      </c>
      <c r="K10" s="780">
        <v>16</v>
      </c>
      <c r="L10" s="780">
        <v>16.899999999999999</v>
      </c>
      <c r="M10" s="780">
        <v>17.8</v>
      </c>
      <c r="N10" s="780">
        <v>24.1</v>
      </c>
      <c r="O10" s="780"/>
      <c r="P10" s="780"/>
    </row>
    <row r="11" spans="1:16">
      <c r="A11" s="92" t="s">
        <v>9</v>
      </c>
      <c r="B11" s="780">
        <v>0.6</v>
      </c>
      <c r="C11" s="780">
        <v>3.1</v>
      </c>
      <c r="D11" s="780">
        <v>4.2</v>
      </c>
      <c r="E11" s="780">
        <v>6.2</v>
      </c>
      <c r="F11" s="780">
        <v>11.1</v>
      </c>
      <c r="G11" s="780">
        <v>16.5</v>
      </c>
      <c r="H11" s="780">
        <v>18.899999999999999</v>
      </c>
      <c r="I11" s="780">
        <v>26.5</v>
      </c>
      <c r="J11" s="780">
        <v>26.9</v>
      </c>
      <c r="K11" s="780">
        <v>31.5</v>
      </c>
      <c r="L11" s="780">
        <v>35.200000000000003</v>
      </c>
      <c r="M11" s="780">
        <v>39.299999999999997</v>
      </c>
      <c r="N11" s="780">
        <v>38.299999999999997</v>
      </c>
      <c r="O11" s="780"/>
      <c r="P11" s="780"/>
    </row>
    <row r="12" spans="1:16">
      <c r="A12" s="254" t="s">
        <v>8</v>
      </c>
      <c r="B12" s="779">
        <v>14.2</v>
      </c>
      <c r="C12" s="779">
        <v>12.9</v>
      </c>
      <c r="D12" s="779">
        <v>22.5</v>
      </c>
      <c r="E12" s="779">
        <v>28.4</v>
      </c>
      <c r="F12" s="779">
        <v>31.5</v>
      </c>
      <c r="G12" s="779">
        <v>42.7</v>
      </c>
      <c r="H12" s="779">
        <v>61.2</v>
      </c>
      <c r="I12" s="779">
        <v>71.400000000000006</v>
      </c>
      <c r="J12" s="779">
        <v>79.099999999999994</v>
      </c>
      <c r="K12" s="779">
        <v>87.7</v>
      </c>
      <c r="L12" s="779">
        <v>98.4</v>
      </c>
      <c r="M12" s="779">
        <v>111.7</v>
      </c>
      <c r="N12" s="779">
        <v>122</v>
      </c>
      <c r="O12" s="779">
        <v>137.19999999999999</v>
      </c>
      <c r="P12" s="779">
        <v>148.80000000000001</v>
      </c>
    </row>
    <row r="13" spans="1:16">
      <c r="A13" s="254" t="s">
        <v>6</v>
      </c>
      <c r="B13" s="780">
        <v>0.6</v>
      </c>
      <c r="C13" s="780">
        <v>1.1000000000000001</v>
      </c>
      <c r="D13" s="780">
        <v>1.8</v>
      </c>
      <c r="E13" s="780">
        <v>2.2000000000000002</v>
      </c>
      <c r="F13" s="780">
        <v>3</v>
      </c>
      <c r="G13" s="780">
        <v>45.4</v>
      </c>
      <c r="H13" s="780">
        <v>34.1</v>
      </c>
      <c r="I13" s="780">
        <v>26.7</v>
      </c>
      <c r="J13" s="780">
        <v>15.1</v>
      </c>
      <c r="K13" s="780">
        <v>17.7</v>
      </c>
      <c r="L13" s="780">
        <v>16.8</v>
      </c>
      <c r="M13" s="780">
        <v>19.5</v>
      </c>
      <c r="N13" s="780">
        <v>23.2</v>
      </c>
      <c r="O13" s="780"/>
      <c r="P13" s="780"/>
    </row>
    <row r="14" spans="1:16">
      <c r="A14" s="92" t="s">
        <v>17</v>
      </c>
      <c r="B14" s="780">
        <v>14.8</v>
      </c>
      <c r="C14" s="780">
        <v>22.8</v>
      </c>
      <c r="D14" s="780">
        <v>29.6</v>
      </c>
      <c r="E14" s="780">
        <v>35.700000000000003</v>
      </c>
      <c r="F14" s="780">
        <v>35.799999999999997</v>
      </c>
      <c r="G14" s="780">
        <v>37.5</v>
      </c>
      <c r="H14" s="780">
        <v>69.400000000000006</v>
      </c>
      <c r="I14" s="780">
        <v>59.8</v>
      </c>
      <c r="J14" s="780">
        <v>70.7</v>
      </c>
      <c r="K14" s="780">
        <v>67.5</v>
      </c>
      <c r="L14" s="780">
        <v>70.900000000000006</v>
      </c>
      <c r="M14" s="780">
        <v>76</v>
      </c>
      <c r="N14" s="780">
        <v>77.400000000000006</v>
      </c>
      <c r="O14" s="780"/>
      <c r="P14" s="780"/>
    </row>
    <row r="15" spans="1:16">
      <c r="A15" s="92" t="s">
        <v>4</v>
      </c>
      <c r="B15" s="780">
        <v>1.5</v>
      </c>
      <c r="C15" s="780">
        <v>4.4000000000000004</v>
      </c>
      <c r="D15" s="780">
        <v>7.9</v>
      </c>
      <c r="E15" s="780">
        <v>9.5</v>
      </c>
      <c r="F15" s="780">
        <v>12.1</v>
      </c>
      <c r="G15" s="780">
        <v>18.100000000000001</v>
      </c>
      <c r="H15" s="780">
        <v>21.2</v>
      </c>
      <c r="I15" s="780">
        <v>70.7</v>
      </c>
      <c r="J15" s="780">
        <v>75.8</v>
      </c>
      <c r="K15" s="780">
        <v>86.1</v>
      </c>
      <c r="L15" s="780">
        <v>79.599999999999994</v>
      </c>
      <c r="M15" s="780">
        <v>88.7</v>
      </c>
      <c r="N15" s="780">
        <v>99.2</v>
      </c>
      <c r="O15" s="780"/>
      <c r="P15" s="780"/>
    </row>
    <row r="16" spans="1:16">
      <c r="A16" s="92" t="s">
        <v>3</v>
      </c>
      <c r="B16" s="780">
        <v>16.8</v>
      </c>
      <c r="C16" s="780">
        <v>19.100000000000001</v>
      </c>
      <c r="D16" s="780">
        <v>24.8</v>
      </c>
      <c r="E16" s="780">
        <v>57.3</v>
      </c>
      <c r="F16" s="780">
        <v>45.3</v>
      </c>
      <c r="G16" s="780">
        <v>56.9</v>
      </c>
      <c r="H16" s="780">
        <v>60.4</v>
      </c>
      <c r="I16" s="780">
        <v>70.099999999999994</v>
      </c>
      <c r="J16" s="780">
        <v>78.099999999999994</v>
      </c>
      <c r="K16" s="780">
        <v>103</v>
      </c>
      <c r="L16" s="780">
        <v>111.6</v>
      </c>
      <c r="M16" s="780">
        <v>115.7</v>
      </c>
      <c r="N16" s="780">
        <v>135.1</v>
      </c>
      <c r="O16" s="780"/>
      <c r="P16" s="780"/>
    </row>
    <row r="17" spans="1:16">
      <c r="A17" s="92" t="s">
        <v>431</v>
      </c>
      <c r="B17" s="780">
        <v>1</v>
      </c>
      <c r="C17" s="780">
        <v>1.2</v>
      </c>
      <c r="D17" s="780">
        <v>2.2999999999999998</v>
      </c>
      <c r="E17" s="780">
        <v>2.7</v>
      </c>
      <c r="F17" s="780">
        <v>3</v>
      </c>
      <c r="G17" s="780">
        <v>8.9</v>
      </c>
      <c r="H17" s="780">
        <v>9.1</v>
      </c>
      <c r="I17" s="780">
        <v>8.8000000000000007</v>
      </c>
      <c r="J17" s="780">
        <v>8.8000000000000007</v>
      </c>
      <c r="K17" s="780">
        <v>9.5</v>
      </c>
      <c r="L17" s="780">
        <v>13.9</v>
      </c>
      <c r="M17" s="780">
        <v>18.3</v>
      </c>
      <c r="N17" s="780">
        <v>28.6</v>
      </c>
      <c r="O17" s="780"/>
      <c r="P17" s="780"/>
    </row>
    <row r="18" spans="1:16">
      <c r="A18" s="92" t="s">
        <v>1</v>
      </c>
      <c r="B18" s="780">
        <v>0.2</v>
      </c>
      <c r="C18" s="780">
        <v>0.2</v>
      </c>
      <c r="D18" s="780">
        <v>0.6</v>
      </c>
      <c r="E18" s="780">
        <v>0.6</v>
      </c>
      <c r="F18" s="780">
        <v>8.4</v>
      </c>
      <c r="G18" s="780">
        <v>13.2</v>
      </c>
      <c r="H18" s="780">
        <v>30.8</v>
      </c>
      <c r="I18" s="780">
        <v>44.7</v>
      </c>
      <c r="J18" s="780">
        <v>55.1</v>
      </c>
      <c r="K18" s="780">
        <v>49.6</v>
      </c>
      <c r="L18" s="780">
        <v>54</v>
      </c>
      <c r="M18" s="780">
        <v>53.2</v>
      </c>
      <c r="N18" s="780">
        <v>55.3</v>
      </c>
      <c r="O18" s="780"/>
      <c r="P18" s="780"/>
    </row>
    <row r="19" spans="1:16">
      <c r="A19" s="92" t="s">
        <v>23</v>
      </c>
      <c r="B19" s="780">
        <v>4.7</v>
      </c>
      <c r="C19" s="780">
        <v>14.6</v>
      </c>
      <c r="D19" s="780">
        <v>29.1</v>
      </c>
      <c r="E19" s="780">
        <v>39.5</v>
      </c>
      <c r="F19" s="780">
        <v>41.3</v>
      </c>
      <c r="G19" s="780">
        <v>41.5</v>
      </c>
      <c r="H19" s="780">
        <v>46.5</v>
      </c>
      <c r="I19" s="780">
        <v>46.3</v>
      </c>
      <c r="J19" s="780">
        <v>49.6</v>
      </c>
      <c r="K19" s="780">
        <v>49.3</v>
      </c>
      <c r="L19" s="780">
        <v>55.5</v>
      </c>
      <c r="M19" s="780">
        <v>54.55</v>
      </c>
      <c r="N19" s="780">
        <v>59.709246583712904</v>
      </c>
      <c r="O19" s="780">
        <v>69.507375957236647</v>
      </c>
      <c r="P19" s="780">
        <v>74.149592011425796</v>
      </c>
    </row>
    <row r="22" spans="1:16">
      <c r="A22" s="241" t="s">
        <v>1119</v>
      </c>
    </row>
    <row r="23" spans="1:16">
      <c r="A23" s="241" t="s">
        <v>3343</v>
      </c>
    </row>
    <row r="24" spans="1:16">
      <c r="A24" s="241" t="s">
        <v>3344</v>
      </c>
    </row>
  </sheetData>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sheetPr codeName="Sheet218"/>
  <dimension ref="A1:P43"/>
  <sheetViews>
    <sheetView workbookViewId="0"/>
  </sheetViews>
  <sheetFormatPr defaultRowHeight="14.5"/>
  <cols>
    <col min="1" max="1" width="32.54296875" customWidth="1"/>
  </cols>
  <sheetData>
    <row r="1" spans="1:16">
      <c r="A1" s="44" t="s">
        <v>3345</v>
      </c>
      <c r="B1" s="256"/>
      <c r="C1" s="256"/>
      <c r="D1" s="256"/>
      <c r="E1" s="256"/>
      <c r="F1" s="256"/>
      <c r="G1" s="256"/>
      <c r="H1" s="256"/>
      <c r="I1" s="256"/>
      <c r="J1" s="256"/>
      <c r="K1" s="256"/>
      <c r="L1" s="256"/>
      <c r="M1" s="256"/>
      <c r="N1" s="256"/>
    </row>
    <row r="2" spans="1:16" ht="14.65" customHeight="1">
      <c r="A2" s="254"/>
      <c r="B2" s="1005" t="s">
        <v>519</v>
      </c>
      <c r="C2" s="1006"/>
      <c r="D2" s="1006"/>
      <c r="E2" s="1006"/>
      <c r="F2" s="1006"/>
      <c r="G2" s="1006"/>
      <c r="H2" s="1006"/>
      <c r="I2" s="1006"/>
      <c r="J2" s="1006"/>
      <c r="K2" s="1006"/>
      <c r="L2" s="1006"/>
      <c r="M2" s="1006"/>
      <c r="N2" s="1006"/>
    </row>
    <row r="3" spans="1:16">
      <c r="A3" s="254" t="s">
        <v>2519</v>
      </c>
      <c r="B3" s="34">
        <v>2010</v>
      </c>
      <c r="C3" s="34">
        <v>2011</v>
      </c>
      <c r="D3" s="34">
        <v>2012</v>
      </c>
      <c r="E3" s="34">
        <v>2013</v>
      </c>
      <c r="F3" s="34">
        <v>2014</v>
      </c>
      <c r="G3" s="34">
        <v>2015</v>
      </c>
      <c r="H3" s="34">
        <v>2016</v>
      </c>
      <c r="I3" s="34">
        <v>2017</v>
      </c>
      <c r="J3" s="34">
        <v>2018</v>
      </c>
      <c r="K3" s="34">
        <v>2019</v>
      </c>
      <c r="L3" s="34">
        <v>2020</v>
      </c>
      <c r="M3" s="34">
        <v>2021</v>
      </c>
      <c r="N3" s="34">
        <v>2022</v>
      </c>
      <c r="P3" s="1" t="s">
        <v>528</v>
      </c>
    </row>
    <row r="4" spans="1:16">
      <c r="A4" s="254" t="s">
        <v>13</v>
      </c>
      <c r="B4" s="438">
        <v>2.8</v>
      </c>
      <c r="C4" s="438">
        <v>4.7</v>
      </c>
      <c r="D4" s="438">
        <v>7.7</v>
      </c>
      <c r="E4" s="438">
        <v>13</v>
      </c>
      <c r="F4" s="438">
        <v>21.4</v>
      </c>
      <c r="G4" s="438">
        <v>22</v>
      </c>
      <c r="H4" s="438">
        <v>23.2</v>
      </c>
      <c r="I4" s="438">
        <v>26</v>
      </c>
      <c r="J4" s="438">
        <v>29</v>
      </c>
      <c r="K4" s="438">
        <v>32.1</v>
      </c>
      <c r="L4" s="438">
        <v>36.6</v>
      </c>
      <c r="M4" s="438">
        <v>37.799999999999997</v>
      </c>
      <c r="N4" s="438">
        <v>39.299999999999997</v>
      </c>
    </row>
    <row r="5" spans="1:16">
      <c r="A5" s="92" t="s">
        <v>12</v>
      </c>
      <c r="B5" s="438">
        <v>6</v>
      </c>
      <c r="C5" s="438">
        <v>9</v>
      </c>
      <c r="D5" s="438">
        <v>16</v>
      </c>
      <c r="E5" s="438">
        <v>30</v>
      </c>
      <c r="F5" s="438">
        <v>36.700000000000003</v>
      </c>
      <c r="G5" s="438">
        <v>37.299999999999997</v>
      </c>
      <c r="H5" s="438">
        <v>39.4</v>
      </c>
      <c r="I5" s="438">
        <v>41.4</v>
      </c>
      <c r="J5" s="438">
        <v>58</v>
      </c>
      <c r="K5" s="438">
        <v>64.8</v>
      </c>
      <c r="L5" s="438">
        <v>67.5</v>
      </c>
      <c r="M5" s="438">
        <v>75.2</v>
      </c>
      <c r="N5" s="438">
        <v>77.3</v>
      </c>
    </row>
    <row r="6" spans="1:16">
      <c r="A6" s="92" t="s">
        <v>483</v>
      </c>
      <c r="B6" s="438">
        <v>5.0999999999999996</v>
      </c>
      <c r="C6" s="438">
        <v>5.5</v>
      </c>
      <c r="D6" s="438">
        <v>6</v>
      </c>
      <c r="E6" s="438">
        <v>6.5</v>
      </c>
      <c r="F6" s="438">
        <v>7</v>
      </c>
      <c r="G6" s="438">
        <v>7.5</v>
      </c>
      <c r="H6" s="438">
        <v>7.9</v>
      </c>
      <c r="I6" s="438">
        <v>8.5</v>
      </c>
      <c r="J6" s="438"/>
      <c r="K6" s="438">
        <v>16.399999999999999</v>
      </c>
      <c r="L6" s="438"/>
      <c r="M6" s="438"/>
      <c r="N6" s="438"/>
    </row>
    <row r="7" spans="1:16">
      <c r="A7" s="92" t="s">
        <v>2570</v>
      </c>
      <c r="B7" s="438">
        <v>0.7</v>
      </c>
      <c r="C7" s="438">
        <v>1.2</v>
      </c>
      <c r="D7" s="438">
        <v>1.7</v>
      </c>
      <c r="E7" s="438">
        <v>2.2000000000000002</v>
      </c>
      <c r="F7" s="438">
        <v>3</v>
      </c>
      <c r="G7" s="438">
        <v>3.8</v>
      </c>
      <c r="H7" s="438">
        <v>10.1</v>
      </c>
      <c r="I7" s="438">
        <v>8.6</v>
      </c>
      <c r="J7" s="438">
        <v>11.7</v>
      </c>
      <c r="K7" s="438">
        <v>16.5</v>
      </c>
      <c r="L7" s="438">
        <v>19.8</v>
      </c>
      <c r="M7" s="438">
        <v>26.2</v>
      </c>
      <c r="N7" s="438">
        <v>27.2</v>
      </c>
    </row>
    <row r="8" spans="1:16">
      <c r="A8" s="92" t="s">
        <v>482</v>
      </c>
      <c r="B8" s="438">
        <v>11</v>
      </c>
      <c r="C8" s="438">
        <v>18.100000000000001</v>
      </c>
      <c r="D8" s="438">
        <v>20.8</v>
      </c>
      <c r="E8" s="438">
        <v>24.7</v>
      </c>
      <c r="F8" s="438">
        <v>25</v>
      </c>
      <c r="G8" s="438">
        <v>25.6</v>
      </c>
      <c r="H8" s="438">
        <v>28.6</v>
      </c>
      <c r="I8" s="438">
        <v>35.299999999999997</v>
      </c>
      <c r="J8" s="438">
        <v>39.4</v>
      </c>
      <c r="K8" s="438">
        <v>43.9</v>
      </c>
      <c r="L8" s="438">
        <v>49</v>
      </c>
      <c r="M8" s="438">
        <v>56.2</v>
      </c>
      <c r="N8" s="438">
        <v>58.3</v>
      </c>
    </row>
    <row r="9" spans="1:16">
      <c r="A9" s="254" t="s">
        <v>11</v>
      </c>
      <c r="B9" s="438">
        <v>3.9</v>
      </c>
      <c r="C9" s="438">
        <v>7</v>
      </c>
      <c r="D9" s="438">
        <v>10</v>
      </c>
      <c r="E9" s="438">
        <v>15</v>
      </c>
      <c r="F9" s="438">
        <v>22</v>
      </c>
      <c r="G9" s="438">
        <v>25</v>
      </c>
      <c r="H9" s="438">
        <v>32.5</v>
      </c>
      <c r="I9" s="438">
        <v>39</v>
      </c>
      <c r="J9" s="438">
        <v>40.799999999999997</v>
      </c>
      <c r="K9" s="438">
        <v>42.3</v>
      </c>
      <c r="L9" s="438">
        <v>40.4</v>
      </c>
      <c r="M9" s="438">
        <v>43.7</v>
      </c>
      <c r="N9" s="438">
        <v>47</v>
      </c>
    </row>
    <row r="10" spans="1:16">
      <c r="A10" s="92" t="s">
        <v>10</v>
      </c>
      <c r="B10" s="438">
        <v>1.7</v>
      </c>
      <c r="C10" s="438">
        <v>1.9</v>
      </c>
      <c r="D10" s="438">
        <v>2.2999999999999998</v>
      </c>
      <c r="E10" s="438">
        <v>3</v>
      </c>
      <c r="F10" s="438">
        <v>3.7</v>
      </c>
      <c r="G10" s="438">
        <v>4.2</v>
      </c>
      <c r="H10" s="438">
        <v>4.7</v>
      </c>
      <c r="I10" s="438">
        <v>6.4</v>
      </c>
      <c r="J10" s="438">
        <v>8.6999999999999993</v>
      </c>
      <c r="K10" s="438">
        <v>11.8</v>
      </c>
      <c r="L10" s="438">
        <v>15.8</v>
      </c>
      <c r="M10" s="438">
        <v>18.100000000000001</v>
      </c>
      <c r="N10" s="438">
        <v>20.6</v>
      </c>
    </row>
    <row r="11" spans="1:16">
      <c r="A11" s="92" t="s">
        <v>9</v>
      </c>
      <c r="B11" s="438">
        <v>2.2999999999999998</v>
      </c>
      <c r="C11" s="438">
        <v>3.3</v>
      </c>
      <c r="D11" s="438">
        <v>4.4000000000000004</v>
      </c>
      <c r="E11" s="438">
        <v>5.0999999999999996</v>
      </c>
      <c r="F11" s="438">
        <v>5.8</v>
      </c>
      <c r="G11" s="438">
        <v>6</v>
      </c>
      <c r="H11" s="438">
        <v>6.3</v>
      </c>
      <c r="I11" s="438">
        <v>7</v>
      </c>
      <c r="J11" s="438">
        <v>8</v>
      </c>
      <c r="K11" s="438">
        <v>13.4</v>
      </c>
      <c r="L11" s="438">
        <v>22.2</v>
      </c>
      <c r="M11" s="438">
        <v>26.9</v>
      </c>
      <c r="N11" s="438">
        <v>27.7</v>
      </c>
    </row>
    <row r="12" spans="1:16">
      <c r="A12" s="92" t="s">
        <v>8</v>
      </c>
      <c r="B12" s="438">
        <v>28.3</v>
      </c>
      <c r="C12" s="438">
        <v>35</v>
      </c>
      <c r="D12" s="438">
        <v>35.4</v>
      </c>
      <c r="E12" s="438">
        <v>40.1</v>
      </c>
      <c r="F12" s="438">
        <v>44.8</v>
      </c>
      <c r="G12" s="438">
        <v>50.1</v>
      </c>
      <c r="H12" s="438">
        <v>52.2</v>
      </c>
      <c r="I12" s="438">
        <v>55.4</v>
      </c>
      <c r="J12" s="438">
        <v>58.6</v>
      </c>
      <c r="K12" s="438">
        <v>61.7</v>
      </c>
      <c r="L12" s="438">
        <v>67.7</v>
      </c>
      <c r="M12" s="438">
        <v>71.599999999999994</v>
      </c>
      <c r="N12" s="438">
        <v>75.5</v>
      </c>
    </row>
    <row r="13" spans="1:16">
      <c r="A13" s="92" t="s">
        <v>6</v>
      </c>
      <c r="B13" s="438">
        <v>4.2</v>
      </c>
      <c r="C13" s="438">
        <v>4.5999999999999996</v>
      </c>
      <c r="D13" s="438">
        <v>5</v>
      </c>
      <c r="E13" s="438">
        <v>5.5</v>
      </c>
      <c r="F13" s="438">
        <v>6</v>
      </c>
      <c r="G13" s="438">
        <v>6.5</v>
      </c>
      <c r="H13" s="438">
        <v>7</v>
      </c>
      <c r="I13" s="438">
        <v>7.8</v>
      </c>
      <c r="J13" s="438">
        <v>10.9</v>
      </c>
      <c r="K13" s="438">
        <v>14.6</v>
      </c>
      <c r="L13" s="438">
        <v>17.8</v>
      </c>
      <c r="M13" s="438">
        <v>20</v>
      </c>
      <c r="N13" s="438">
        <v>21.2</v>
      </c>
    </row>
    <row r="14" spans="1:16">
      <c r="A14" s="92" t="s">
        <v>17</v>
      </c>
      <c r="B14" s="438">
        <v>11.6</v>
      </c>
      <c r="C14" s="438">
        <v>12</v>
      </c>
      <c r="D14" s="438">
        <v>12.9</v>
      </c>
      <c r="E14" s="438">
        <v>13.9</v>
      </c>
      <c r="F14" s="438">
        <v>14.8</v>
      </c>
      <c r="G14" s="438">
        <v>25.7</v>
      </c>
      <c r="H14" s="438">
        <v>31</v>
      </c>
      <c r="I14" s="438">
        <v>36.799999999999997</v>
      </c>
      <c r="J14" s="438">
        <v>42.8</v>
      </c>
      <c r="K14" s="438">
        <v>49.8</v>
      </c>
      <c r="L14" s="438">
        <v>57.9</v>
      </c>
      <c r="M14" s="438">
        <v>61.1</v>
      </c>
      <c r="N14" s="438">
        <v>62.2</v>
      </c>
    </row>
    <row r="15" spans="1:16">
      <c r="A15" s="92" t="s">
        <v>4</v>
      </c>
      <c r="B15" s="438">
        <v>41</v>
      </c>
      <c r="C15" s="438">
        <v>43.2</v>
      </c>
      <c r="D15" s="438">
        <v>47.1</v>
      </c>
      <c r="E15" s="438">
        <v>50.4</v>
      </c>
      <c r="F15" s="438">
        <v>51.3</v>
      </c>
      <c r="G15" s="438">
        <v>54.3</v>
      </c>
      <c r="H15" s="438">
        <v>56.5</v>
      </c>
      <c r="I15" s="438">
        <v>62.6</v>
      </c>
      <c r="J15" s="438">
        <v>69.2</v>
      </c>
      <c r="K15" s="438">
        <v>76.599999999999994</v>
      </c>
      <c r="L15" s="438">
        <v>84.8</v>
      </c>
      <c r="M15" s="438">
        <v>80.7</v>
      </c>
      <c r="N15" s="438">
        <v>86.7</v>
      </c>
    </row>
    <row r="16" spans="1:16">
      <c r="A16" s="92" t="s">
        <v>3</v>
      </c>
      <c r="B16" s="438">
        <v>24</v>
      </c>
      <c r="C16" s="438">
        <v>34</v>
      </c>
      <c r="D16" s="438">
        <v>41</v>
      </c>
      <c r="E16" s="438">
        <v>46.5</v>
      </c>
      <c r="F16" s="438">
        <v>49</v>
      </c>
      <c r="G16" s="438">
        <v>51.9</v>
      </c>
      <c r="H16" s="438">
        <v>54</v>
      </c>
      <c r="I16" s="438">
        <v>56.2</v>
      </c>
      <c r="J16" s="438">
        <v>62.4</v>
      </c>
      <c r="K16" s="438">
        <v>69.7</v>
      </c>
      <c r="L16" s="438">
        <v>72.099999999999994</v>
      </c>
      <c r="M16" s="438">
        <v>74.2</v>
      </c>
      <c r="N16" s="438">
        <v>74.7</v>
      </c>
    </row>
    <row r="17" spans="1:14">
      <c r="A17" s="92" t="s">
        <v>431</v>
      </c>
      <c r="B17" s="438">
        <v>2.9</v>
      </c>
      <c r="C17" s="438">
        <v>3.2</v>
      </c>
      <c r="D17" s="438">
        <v>4</v>
      </c>
      <c r="E17" s="438">
        <v>4.4000000000000004</v>
      </c>
      <c r="F17" s="438">
        <v>7</v>
      </c>
      <c r="G17" s="438">
        <v>10</v>
      </c>
      <c r="H17" s="438">
        <v>13.5</v>
      </c>
      <c r="I17" s="438">
        <v>16</v>
      </c>
      <c r="J17" s="438">
        <v>17.100000000000001</v>
      </c>
      <c r="K17" s="438">
        <v>18.3</v>
      </c>
      <c r="L17" s="438">
        <v>25.6</v>
      </c>
      <c r="M17" s="438">
        <v>29.7</v>
      </c>
      <c r="N17" s="438">
        <v>31.9</v>
      </c>
    </row>
    <row r="18" spans="1:14">
      <c r="A18" s="92" t="s">
        <v>1</v>
      </c>
      <c r="B18" s="438">
        <v>3</v>
      </c>
      <c r="C18" s="438">
        <v>3.5</v>
      </c>
      <c r="D18" s="438">
        <v>4.0999999999999996</v>
      </c>
      <c r="E18" s="438">
        <v>4.8</v>
      </c>
      <c r="F18" s="438">
        <v>6.5</v>
      </c>
      <c r="G18" s="438">
        <v>8.8000000000000007</v>
      </c>
      <c r="H18" s="438">
        <v>10.3</v>
      </c>
      <c r="I18" s="438">
        <v>12.2</v>
      </c>
      <c r="J18" s="438">
        <v>14.3</v>
      </c>
      <c r="K18" s="438">
        <v>18.7</v>
      </c>
      <c r="L18" s="438">
        <v>24.5</v>
      </c>
      <c r="M18" s="438">
        <v>27</v>
      </c>
      <c r="N18" s="438">
        <v>31.2</v>
      </c>
    </row>
    <row r="19" spans="1:14">
      <c r="A19" s="92" t="s">
        <v>23</v>
      </c>
      <c r="B19" s="438">
        <v>6.4</v>
      </c>
      <c r="C19" s="438">
        <v>8.4</v>
      </c>
      <c r="D19" s="438">
        <v>12</v>
      </c>
      <c r="E19" s="438">
        <v>15.5</v>
      </c>
      <c r="F19" s="438">
        <v>16.399999999999999</v>
      </c>
      <c r="G19" s="438">
        <v>22.7</v>
      </c>
      <c r="H19" s="438">
        <v>23.1</v>
      </c>
      <c r="I19" s="438">
        <v>24.4</v>
      </c>
      <c r="J19" s="438">
        <v>25</v>
      </c>
      <c r="K19" s="438">
        <v>26.6</v>
      </c>
      <c r="L19" s="438">
        <v>29.3</v>
      </c>
      <c r="M19" s="438">
        <v>32.5</v>
      </c>
      <c r="N19" s="438">
        <v>32.6</v>
      </c>
    </row>
    <row r="20" spans="1:14">
      <c r="A20" s="18"/>
      <c r="B20" s="668"/>
      <c r="C20" s="668"/>
      <c r="D20" s="668"/>
      <c r="E20" s="668"/>
      <c r="F20" s="668"/>
      <c r="G20" s="668"/>
      <c r="H20" s="668"/>
      <c r="I20" s="668"/>
      <c r="J20" s="668"/>
      <c r="K20" s="668"/>
      <c r="L20" s="668"/>
      <c r="M20" s="668"/>
      <c r="N20" s="668"/>
    </row>
    <row r="21" spans="1:14">
      <c r="A21" s="241" t="s">
        <v>1119</v>
      </c>
    </row>
    <row r="22" spans="1:14">
      <c r="A22" s="241" t="s">
        <v>3344</v>
      </c>
    </row>
    <row r="23" spans="1:14">
      <c r="A23" s="241"/>
    </row>
    <row r="24" spans="1:14">
      <c r="A24" s="241"/>
    </row>
    <row r="26" spans="1:14">
      <c r="A26" s="254"/>
      <c r="B26" s="1005" t="s">
        <v>519</v>
      </c>
      <c r="C26" s="1006"/>
      <c r="D26" s="1006"/>
      <c r="E26" s="1006"/>
      <c r="F26" s="1006"/>
      <c r="G26" s="1006"/>
      <c r="H26" s="1006"/>
      <c r="I26" s="1006"/>
      <c r="J26" s="1006"/>
      <c r="K26" s="1006"/>
      <c r="L26" s="1006"/>
      <c r="M26" s="1006"/>
      <c r="N26" s="1006"/>
    </row>
    <row r="27" spans="1:14">
      <c r="A27" s="254" t="s">
        <v>14</v>
      </c>
      <c r="B27" s="34">
        <v>2000</v>
      </c>
      <c r="C27" s="34">
        <v>2001</v>
      </c>
      <c r="D27" s="34">
        <v>2002</v>
      </c>
      <c r="E27" s="34">
        <v>2003</v>
      </c>
      <c r="F27" s="34">
        <v>2004</v>
      </c>
      <c r="G27" s="34">
        <v>2005</v>
      </c>
      <c r="H27" s="34">
        <v>2006</v>
      </c>
      <c r="I27" s="34">
        <v>2007</v>
      </c>
      <c r="J27" s="34">
        <v>2008</v>
      </c>
      <c r="K27" s="34">
        <v>2009</v>
      </c>
      <c r="L27" s="34">
        <v>2010</v>
      </c>
      <c r="M27" s="34">
        <v>2011</v>
      </c>
      <c r="N27" s="34">
        <v>2012</v>
      </c>
    </row>
    <row r="28" spans="1:14">
      <c r="A28" s="92" t="s">
        <v>13</v>
      </c>
      <c r="B28" s="438">
        <v>0.105045562</v>
      </c>
      <c r="C28" s="438">
        <v>0.13601386700000001</v>
      </c>
      <c r="D28" s="438">
        <v>0.270376746</v>
      </c>
      <c r="E28" s="438">
        <v>0.37068206500000001</v>
      </c>
      <c r="F28" s="438">
        <v>0.46481461800000001</v>
      </c>
      <c r="G28" s="438">
        <v>1.1433668269999999</v>
      </c>
      <c r="H28" s="438">
        <v>1.5</v>
      </c>
      <c r="I28" s="438">
        <v>1.7</v>
      </c>
      <c r="J28" s="438">
        <v>1.9</v>
      </c>
      <c r="K28" s="438">
        <v>2.2999999999999998</v>
      </c>
      <c r="L28" s="438">
        <v>2.8</v>
      </c>
      <c r="M28" s="438">
        <v>4.7</v>
      </c>
      <c r="N28" s="438">
        <v>7.7</v>
      </c>
    </row>
    <row r="29" spans="1:14">
      <c r="A29" s="92" t="s">
        <v>12</v>
      </c>
      <c r="B29" s="438">
        <v>2.9026666219999999</v>
      </c>
      <c r="C29" s="438">
        <v>3.4308867869999999</v>
      </c>
      <c r="D29" s="438">
        <v>3.3859223510000001</v>
      </c>
      <c r="E29" s="438">
        <v>3.3451901739999998</v>
      </c>
      <c r="F29" s="438">
        <v>3.3048892529999998</v>
      </c>
      <c r="G29" s="438">
        <v>3.262554036</v>
      </c>
      <c r="H29" s="438">
        <v>4.2899329750000001</v>
      </c>
      <c r="I29" s="438">
        <v>5.28</v>
      </c>
      <c r="J29" s="438">
        <v>6.25</v>
      </c>
      <c r="K29" s="438">
        <v>6.15</v>
      </c>
      <c r="L29" s="438">
        <v>6</v>
      </c>
      <c r="M29" s="438">
        <v>9</v>
      </c>
      <c r="N29" s="438">
        <v>16</v>
      </c>
    </row>
    <row r="30" spans="1:14">
      <c r="A30" s="92" t="s">
        <v>483</v>
      </c>
      <c r="B30" s="438">
        <v>0.27174060700000002</v>
      </c>
      <c r="C30" s="438">
        <v>0.44306837300000002</v>
      </c>
      <c r="D30" s="438">
        <v>0.55486967499999995</v>
      </c>
      <c r="E30" s="438">
        <v>0.84818937000000005</v>
      </c>
      <c r="F30" s="438">
        <v>1.327327178</v>
      </c>
      <c r="G30" s="438">
        <v>2</v>
      </c>
      <c r="H30" s="438">
        <v>2.2000000000000002</v>
      </c>
      <c r="I30" s="438">
        <v>2.5</v>
      </c>
      <c r="J30" s="438">
        <v>3</v>
      </c>
      <c r="K30" s="438">
        <v>3.5</v>
      </c>
      <c r="L30" s="438">
        <v>5.0999999999999996</v>
      </c>
      <c r="M30" s="438">
        <v>5.5</v>
      </c>
      <c r="N30" s="438">
        <v>5.9752963079999999</v>
      </c>
    </row>
    <row r="31" spans="1:14">
      <c r="A31" s="92" t="s">
        <v>89</v>
      </c>
      <c r="B31" s="438">
        <v>5.902114E-3</v>
      </c>
      <c r="C31" s="438">
        <v>1.1475782E-2</v>
      </c>
      <c r="D31" s="438">
        <v>9.2790702000000003E-2</v>
      </c>
      <c r="E31" s="438">
        <v>0.13491483700000001</v>
      </c>
      <c r="F31" s="438">
        <v>0.19620837499999999</v>
      </c>
      <c r="G31" s="438">
        <v>0.23803779899999999</v>
      </c>
      <c r="H31" s="438">
        <v>0.29605361000000002</v>
      </c>
      <c r="I31" s="438">
        <v>0.37</v>
      </c>
      <c r="J31" s="438">
        <v>0.44</v>
      </c>
      <c r="K31" s="438">
        <v>0.56000000000000005</v>
      </c>
      <c r="L31" s="438">
        <v>0.72</v>
      </c>
      <c r="M31" s="438">
        <v>1.2</v>
      </c>
      <c r="N31" s="438">
        <v>1.6799610149999999</v>
      </c>
    </row>
    <row r="32" spans="1:14">
      <c r="A32" s="92" t="s">
        <v>482</v>
      </c>
      <c r="B32" s="438">
        <v>0.92619177699999999</v>
      </c>
      <c r="C32" s="438">
        <v>1.2815900499999999</v>
      </c>
      <c r="D32" s="438">
        <v>1.8162038069999999</v>
      </c>
      <c r="E32" s="438">
        <v>2.4370738510000001</v>
      </c>
      <c r="F32" s="438">
        <v>3.2286850729999998</v>
      </c>
      <c r="G32" s="438">
        <v>3.6969610730000002</v>
      </c>
      <c r="H32" s="438">
        <v>3.6965387889999999</v>
      </c>
      <c r="I32" s="438">
        <v>4.0999999999999996</v>
      </c>
      <c r="J32" s="438">
        <v>6.85</v>
      </c>
      <c r="K32" s="438">
        <v>8.94</v>
      </c>
      <c r="L32" s="438">
        <v>11.04</v>
      </c>
      <c r="M32" s="438">
        <v>18.13</v>
      </c>
      <c r="N32" s="438">
        <v>20.781782580000002</v>
      </c>
    </row>
    <row r="33" spans="1:14">
      <c r="A33" s="92" t="s">
        <v>11</v>
      </c>
      <c r="B33" s="438">
        <v>0.21180607000000001</v>
      </c>
      <c r="C33" s="438">
        <v>0.26115006299999999</v>
      </c>
      <c r="D33" s="438">
        <v>1.0839431369999999</v>
      </c>
      <c r="E33" s="438">
        <v>1.53249659</v>
      </c>
      <c r="F33" s="438">
        <v>2.1755243389999999</v>
      </c>
      <c r="G33" s="438">
        <v>2.5802454840000002</v>
      </c>
      <c r="H33" s="438">
        <v>2.979708187</v>
      </c>
      <c r="I33" s="438">
        <v>3.4454312599999999</v>
      </c>
      <c r="J33" s="438">
        <v>3.58</v>
      </c>
      <c r="K33" s="438">
        <v>3.72</v>
      </c>
      <c r="L33" s="438">
        <v>3.86</v>
      </c>
      <c r="M33" s="438">
        <v>7</v>
      </c>
      <c r="N33" s="438">
        <v>10</v>
      </c>
    </row>
    <row r="34" spans="1:14">
      <c r="A34" s="92" t="s">
        <v>10</v>
      </c>
      <c r="B34" s="438">
        <v>0.19639469100000001</v>
      </c>
      <c r="C34" s="438">
        <v>0.22251158600000001</v>
      </c>
      <c r="D34" s="438">
        <v>0.33972015500000002</v>
      </c>
      <c r="E34" s="438">
        <v>0.42325241899999999</v>
      </c>
      <c r="F34" s="438">
        <v>0.52535365499999997</v>
      </c>
      <c r="G34" s="438">
        <v>0.567721802</v>
      </c>
      <c r="H34" s="438">
        <v>0.60755223899999999</v>
      </c>
      <c r="I34" s="438">
        <v>0.65</v>
      </c>
      <c r="J34" s="438">
        <v>1.65</v>
      </c>
      <c r="K34" s="438">
        <v>1.63</v>
      </c>
      <c r="L34" s="438">
        <v>1.7</v>
      </c>
      <c r="M34" s="438">
        <v>1.9</v>
      </c>
      <c r="N34" s="438">
        <v>2.2999999999999998</v>
      </c>
    </row>
    <row r="35" spans="1:14">
      <c r="A35" s="92" t="s">
        <v>9</v>
      </c>
      <c r="B35" s="438">
        <v>0.12678094500000001</v>
      </c>
      <c r="C35" s="438">
        <v>0.16402072500000001</v>
      </c>
      <c r="D35" s="438">
        <v>0.21509472700000001</v>
      </c>
      <c r="E35" s="438">
        <v>0.27881511599999997</v>
      </c>
      <c r="F35" s="438">
        <v>0.34750533500000003</v>
      </c>
      <c r="G35" s="438">
        <v>0.38448933400000002</v>
      </c>
      <c r="H35" s="438">
        <v>0.42513749000000001</v>
      </c>
      <c r="I35" s="438">
        <v>0.96586473699999997</v>
      </c>
      <c r="J35" s="438">
        <v>0.7</v>
      </c>
      <c r="K35" s="438">
        <v>1.07</v>
      </c>
      <c r="L35" s="438">
        <v>2.2599999999999998</v>
      </c>
      <c r="M35" s="438">
        <v>3.33</v>
      </c>
      <c r="N35" s="438">
        <v>4.3506</v>
      </c>
    </row>
    <row r="36" spans="1:14">
      <c r="A36" s="92" t="s">
        <v>8</v>
      </c>
      <c r="B36" s="438">
        <v>7.2815351149999996</v>
      </c>
      <c r="C36" s="438">
        <v>8.7809040189999994</v>
      </c>
      <c r="D36" s="438">
        <v>10.252624669999999</v>
      </c>
      <c r="E36" s="438">
        <v>12.187106200000001</v>
      </c>
      <c r="F36" s="438">
        <v>13.689088590000001</v>
      </c>
      <c r="G36" s="438">
        <v>15.17222875</v>
      </c>
      <c r="H36" s="438">
        <v>16.7</v>
      </c>
      <c r="I36" s="438">
        <v>20.22</v>
      </c>
      <c r="J36" s="438">
        <v>21.81</v>
      </c>
      <c r="K36" s="438">
        <v>22.51</v>
      </c>
      <c r="L36" s="438">
        <v>28.33</v>
      </c>
      <c r="M36" s="438">
        <v>34.950000000000003</v>
      </c>
      <c r="N36" s="438">
        <v>35.42</v>
      </c>
    </row>
    <row r="37" spans="1:14">
      <c r="A37" s="92" t="s">
        <v>6</v>
      </c>
      <c r="B37" s="438">
        <v>0.10959252999999999</v>
      </c>
      <c r="C37" s="438">
        <v>0.16003194700000001</v>
      </c>
      <c r="D37" s="438">
        <v>0.25961261099999999</v>
      </c>
      <c r="E37" s="438">
        <v>0.41953884400000002</v>
      </c>
      <c r="F37" s="438">
        <v>0.67944783499999994</v>
      </c>
      <c r="G37" s="438">
        <v>0.85435711800000003</v>
      </c>
      <c r="H37" s="438">
        <v>0.84295448799999995</v>
      </c>
      <c r="I37" s="438">
        <v>0.91</v>
      </c>
      <c r="J37" s="438">
        <v>1.56</v>
      </c>
      <c r="K37" s="438">
        <v>2.68</v>
      </c>
      <c r="L37" s="438">
        <v>4.17</v>
      </c>
      <c r="M37" s="438">
        <v>4.5999999999999996</v>
      </c>
      <c r="N37" s="438">
        <v>5</v>
      </c>
    </row>
    <row r="38" spans="1:14">
      <c r="A38" s="92" t="s">
        <v>17</v>
      </c>
      <c r="B38" s="438">
        <v>1.6447395469999999</v>
      </c>
      <c r="C38" s="438">
        <v>2.4169794420000001</v>
      </c>
      <c r="D38" s="438">
        <v>2.6336997690000001</v>
      </c>
      <c r="E38" s="438">
        <v>3.3598398860000001</v>
      </c>
      <c r="F38" s="438">
        <v>3.8047156150000001</v>
      </c>
      <c r="G38" s="438">
        <v>4.010046644</v>
      </c>
      <c r="H38" s="438">
        <v>4.3988706469999999</v>
      </c>
      <c r="I38" s="438">
        <v>4.8356107780000004</v>
      </c>
      <c r="J38" s="438">
        <v>5.3290037720000001</v>
      </c>
      <c r="K38" s="438">
        <v>6.5</v>
      </c>
      <c r="L38" s="438">
        <v>11.6</v>
      </c>
      <c r="M38" s="438">
        <v>12</v>
      </c>
      <c r="N38" s="438">
        <v>12.9414</v>
      </c>
    </row>
    <row r="39" spans="1:14">
      <c r="A39" s="92" t="s">
        <v>4</v>
      </c>
      <c r="B39" s="438">
        <v>7.3956291829999996</v>
      </c>
      <c r="C39" s="438">
        <v>11.015102929999999</v>
      </c>
      <c r="D39" s="438">
        <v>14.30417083</v>
      </c>
      <c r="E39" s="438">
        <v>14.59250432</v>
      </c>
      <c r="F39" s="438">
        <v>24.27213922</v>
      </c>
      <c r="G39" s="438">
        <v>25.41326815</v>
      </c>
      <c r="H39" s="438">
        <v>34.95197117</v>
      </c>
      <c r="I39" s="438">
        <v>38.380000000000003</v>
      </c>
      <c r="J39" s="438">
        <v>40.44</v>
      </c>
      <c r="K39" s="438" t="s">
        <v>595</v>
      </c>
      <c r="L39" s="438">
        <v>41</v>
      </c>
      <c r="M39" s="438">
        <v>43.164004460000001</v>
      </c>
      <c r="N39" s="438">
        <v>47.076000000000001</v>
      </c>
    </row>
    <row r="40" spans="1:14">
      <c r="A40" s="92" t="s">
        <v>3</v>
      </c>
      <c r="B40" s="438">
        <v>5.348559732</v>
      </c>
      <c r="C40" s="438">
        <v>6.3466193180000001</v>
      </c>
      <c r="D40" s="438">
        <v>6.7103224370000003</v>
      </c>
      <c r="E40" s="438">
        <v>7.007691726</v>
      </c>
      <c r="F40" s="438">
        <v>8.4251186830000009</v>
      </c>
      <c r="G40" s="438">
        <v>7.4885425300000001</v>
      </c>
      <c r="H40" s="438">
        <v>7.607139675</v>
      </c>
      <c r="I40" s="438">
        <v>8.0653751739999997</v>
      </c>
      <c r="J40" s="438">
        <v>8.43</v>
      </c>
      <c r="K40" s="438">
        <v>10</v>
      </c>
      <c r="L40" s="438">
        <v>24</v>
      </c>
      <c r="M40" s="438">
        <v>33.97</v>
      </c>
      <c r="N40" s="438">
        <v>41</v>
      </c>
    </row>
    <row r="41" spans="1:14">
      <c r="A41" s="92" t="s">
        <v>431</v>
      </c>
      <c r="B41" s="438">
        <v>0.11719444</v>
      </c>
      <c r="C41" s="438">
        <v>0.17130035099999999</v>
      </c>
      <c r="D41" s="438">
        <v>0.22248441399999999</v>
      </c>
      <c r="E41" s="438">
        <v>0.67696285700000003</v>
      </c>
      <c r="F41" s="438">
        <v>0.87757497100000004</v>
      </c>
      <c r="G41" s="438">
        <v>1.1000000000000001</v>
      </c>
      <c r="H41" s="438">
        <v>1.3</v>
      </c>
      <c r="I41" s="438">
        <v>1.6</v>
      </c>
      <c r="J41" s="438">
        <v>1.9</v>
      </c>
      <c r="K41" s="438">
        <v>2.4</v>
      </c>
      <c r="L41" s="438">
        <v>2.9</v>
      </c>
      <c r="M41" s="438">
        <v>3.2</v>
      </c>
      <c r="N41" s="438">
        <v>3.95</v>
      </c>
    </row>
    <row r="42" spans="1:14">
      <c r="A42" s="92" t="s">
        <v>1</v>
      </c>
      <c r="B42" s="438">
        <v>0.19107164300000001</v>
      </c>
      <c r="C42" s="438">
        <v>0.23312955599999999</v>
      </c>
      <c r="D42" s="438">
        <v>0.477750907</v>
      </c>
      <c r="E42" s="438">
        <v>0.980483039</v>
      </c>
      <c r="F42" s="438">
        <v>1.1000000000000001</v>
      </c>
      <c r="G42" s="438">
        <v>1.3</v>
      </c>
      <c r="H42" s="438">
        <v>1.6</v>
      </c>
      <c r="I42" s="438">
        <v>1.9</v>
      </c>
      <c r="J42" s="438">
        <v>2.2000000000000002</v>
      </c>
      <c r="K42" s="438">
        <v>2.5</v>
      </c>
      <c r="L42" s="438">
        <v>3</v>
      </c>
      <c r="M42" s="438">
        <v>3.5</v>
      </c>
      <c r="N42" s="438">
        <v>4.0999999999999996</v>
      </c>
    </row>
    <row r="43" spans="1:14">
      <c r="A43" s="92" t="s">
        <v>23</v>
      </c>
      <c r="B43" s="438">
        <v>0.40143353500000001</v>
      </c>
      <c r="C43" s="438">
        <v>0.79984604599999998</v>
      </c>
      <c r="D43" s="438">
        <v>1.1000000000000001</v>
      </c>
      <c r="E43" s="438">
        <v>1.8</v>
      </c>
      <c r="F43" s="438">
        <v>2.1</v>
      </c>
      <c r="G43" s="438">
        <v>2.4</v>
      </c>
      <c r="H43" s="438">
        <v>2.4</v>
      </c>
      <c r="I43" s="438">
        <v>3</v>
      </c>
      <c r="J43" s="438">
        <v>3.5</v>
      </c>
      <c r="K43" s="438">
        <v>4</v>
      </c>
      <c r="L43" s="438">
        <v>6.4</v>
      </c>
      <c r="M43" s="438">
        <v>8.4</v>
      </c>
      <c r="N43" s="438">
        <v>12</v>
      </c>
    </row>
  </sheetData>
  <mergeCells count="2">
    <mergeCell ref="B2:N2"/>
    <mergeCell ref="B26:N26"/>
  </mergeCells>
  <hyperlinks>
    <hyperlink ref="P3" location="Content!A1" display="Back to content page" xr:uid="{00000000-0004-0000-D900-000000000000}"/>
  </hyperlinks>
  <pageMargins left="0.7" right="0.7" top="0.75" bottom="0.75" header="0.3" footer="0.3"/>
  <pageSetup paperSize="9" orientation="portrait" horizontalDpi="4294967293"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sheetPr codeName="Sheet219"/>
  <dimension ref="A1:P22"/>
  <sheetViews>
    <sheetView workbookViewId="0">
      <selection activeCell="F21" sqref="F21"/>
    </sheetView>
  </sheetViews>
  <sheetFormatPr defaultRowHeight="14.5"/>
  <cols>
    <col min="1" max="1" width="32.7265625" customWidth="1"/>
    <col min="2" max="14" width="13" customWidth="1"/>
  </cols>
  <sheetData>
    <row r="1" spans="1:16">
      <c r="A1" s="18" t="s">
        <v>3174</v>
      </c>
      <c r="B1" s="256"/>
      <c r="C1" s="256"/>
      <c r="D1" s="256"/>
      <c r="E1" s="256"/>
      <c r="F1" s="256"/>
      <c r="G1" s="256"/>
      <c r="H1" s="256"/>
      <c r="I1" s="256"/>
      <c r="J1" s="256"/>
      <c r="K1" s="256"/>
      <c r="L1" s="256"/>
      <c r="M1" s="256"/>
      <c r="N1" s="256"/>
    </row>
    <row r="2" spans="1:16">
      <c r="A2" s="254" t="s">
        <v>14</v>
      </c>
      <c r="B2" s="34">
        <v>2012</v>
      </c>
      <c r="C2" s="434">
        <v>2013</v>
      </c>
      <c r="D2" s="34">
        <v>2014</v>
      </c>
      <c r="E2" s="434">
        <v>2015</v>
      </c>
      <c r="F2" s="34">
        <v>2016</v>
      </c>
      <c r="G2" s="434">
        <v>2017</v>
      </c>
      <c r="H2" s="34">
        <v>2018</v>
      </c>
      <c r="I2" s="434">
        <v>2019</v>
      </c>
      <c r="J2" s="34">
        <v>2020</v>
      </c>
      <c r="K2" s="34">
        <v>2021</v>
      </c>
      <c r="L2" s="34">
        <v>2022</v>
      </c>
      <c r="M2" s="34">
        <v>2023</v>
      </c>
      <c r="N2" s="34">
        <v>2024</v>
      </c>
      <c r="P2" s="1" t="s">
        <v>528</v>
      </c>
    </row>
    <row r="3" spans="1:16">
      <c r="A3" s="92" t="s">
        <v>13</v>
      </c>
      <c r="B3" s="278"/>
      <c r="C3" s="278"/>
      <c r="D3" s="278"/>
      <c r="E3" s="278"/>
      <c r="F3" s="278"/>
      <c r="G3" s="278"/>
      <c r="H3" s="278"/>
      <c r="I3" s="278"/>
      <c r="J3" s="278"/>
      <c r="K3" s="278"/>
      <c r="L3" s="278"/>
      <c r="M3" s="278"/>
      <c r="N3" s="278"/>
    </row>
    <row r="4" spans="1:16">
      <c r="A4" s="92" t="s">
        <v>12</v>
      </c>
      <c r="B4" s="278"/>
      <c r="C4" s="278"/>
      <c r="D4" s="278"/>
      <c r="E4" s="278"/>
      <c r="F4" s="278"/>
      <c r="G4" s="278"/>
      <c r="H4" s="278"/>
      <c r="I4" s="278"/>
      <c r="J4" s="278"/>
      <c r="K4" s="278"/>
      <c r="L4" s="278"/>
      <c r="M4" s="278"/>
      <c r="N4" s="278"/>
    </row>
    <row r="5" spans="1:16">
      <c r="A5" s="92" t="s">
        <v>483</v>
      </c>
      <c r="B5" s="746"/>
      <c r="C5" s="746"/>
      <c r="D5" s="746"/>
      <c r="E5" s="746"/>
      <c r="F5" s="746"/>
      <c r="G5" s="746"/>
      <c r="H5" s="746"/>
      <c r="I5" s="746"/>
      <c r="J5" s="746"/>
      <c r="K5" s="746"/>
      <c r="L5" s="278"/>
      <c r="M5" s="278"/>
      <c r="N5" s="278"/>
    </row>
    <row r="6" spans="1:16">
      <c r="A6" s="92" t="s">
        <v>89</v>
      </c>
      <c r="B6" s="278"/>
      <c r="C6" s="278"/>
      <c r="D6" s="278"/>
      <c r="E6" s="278"/>
      <c r="F6" s="278"/>
      <c r="G6" s="278"/>
      <c r="H6" s="278"/>
      <c r="I6" s="278"/>
      <c r="J6" s="278"/>
      <c r="K6" s="278"/>
      <c r="L6" s="278"/>
      <c r="M6" s="278"/>
      <c r="N6" s="278"/>
    </row>
    <row r="7" spans="1:16">
      <c r="A7" s="92" t="s">
        <v>482</v>
      </c>
      <c r="B7" s="278"/>
      <c r="C7" s="278"/>
      <c r="D7" s="278"/>
      <c r="E7" s="278"/>
      <c r="F7" s="278"/>
      <c r="G7" s="278"/>
      <c r="H7" s="278"/>
      <c r="I7" s="278"/>
      <c r="J7" s="278"/>
      <c r="K7" s="278"/>
      <c r="L7" s="278"/>
      <c r="M7" s="278"/>
      <c r="N7" s="278"/>
    </row>
    <row r="8" spans="1:16">
      <c r="A8" s="92" t="s">
        <v>11</v>
      </c>
      <c r="B8" s="278"/>
      <c r="C8" s="278"/>
      <c r="D8" s="278"/>
      <c r="E8" s="278"/>
      <c r="F8" s="278"/>
      <c r="G8" s="278"/>
      <c r="H8" s="278"/>
      <c r="I8" s="278"/>
      <c r="J8" s="278"/>
      <c r="K8" s="278"/>
      <c r="L8" s="278"/>
      <c r="M8" s="278"/>
      <c r="N8" s="278"/>
    </row>
    <row r="9" spans="1:16">
      <c r="A9" s="92" t="s">
        <v>10</v>
      </c>
      <c r="B9" s="278"/>
      <c r="C9" s="278"/>
      <c r="D9" s="278"/>
      <c r="E9" s="278"/>
      <c r="F9" s="278"/>
      <c r="G9" s="278"/>
      <c r="H9" s="278"/>
      <c r="I9" s="278"/>
      <c r="J9" s="278"/>
      <c r="K9" s="278"/>
      <c r="L9" s="278"/>
      <c r="M9" s="278"/>
      <c r="N9" s="278"/>
    </row>
    <row r="10" spans="1:16">
      <c r="A10" s="92" t="s">
        <v>9</v>
      </c>
      <c r="B10" s="278"/>
      <c r="C10" s="278"/>
      <c r="D10" s="278"/>
      <c r="E10" s="278"/>
      <c r="F10" s="278"/>
      <c r="G10" s="278"/>
      <c r="H10" s="278"/>
      <c r="I10" s="278"/>
      <c r="J10" s="278"/>
      <c r="K10" s="278"/>
      <c r="L10" s="278"/>
      <c r="M10" s="278"/>
      <c r="N10" s="278"/>
    </row>
    <row r="11" spans="1:16">
      <c r="A11" s="92" t="s">
        <v>8</v>
      </c>
      <c r="B11" s="781">
        <v>16.84</v>
      </c>
      <c r="C11" s="781">
        <v>16.440000000000001</v>
      </c>
      <c r="D11" s="781">
        <v>16.46</v>
      </c>
      <c r="E11" s="781">
        <v>14.35</v>
      </c>
      <c r="F11" s="781">
        <v>14.06</v>
      </c>
      <c r="G11" s="781">
        <v>14.49</v>
      </c>
      <c r="H11" s="781">
        <v>14.76</v>
      </c>
      <c r="I11" s="781">
        <v>19.899999999999999</v>
      </c>
      <c r="J11" s="781">
        <v>18.09</v>
      </c>
      <c r="K11" s="781">
        <v>17.100000000000001</v>
      </c>
      <c r="L11" s="297">
        <v>16.2</v>
      </c>
      <c r="M11" s="782">
        <v>21.57</v>
      </c>
      <c r="N11" s="782">
        <v>27.78</v>
      </c>
    </row>
    <row r="12" spans="1:16">
      <c r="A12" s="92" t="s">
        <v>6</v>
      </c>
      <c r="B12" s="278"/>
      <c r="C12" s="278"/>
      <c r="D12" s="278"/>
      <c r="E12" s="278"/>
      <c r="F12" s="278"/>
      <c r="G12" s="278"/>
      <c r="H12" s="278"/>
      <c r="I12" s="278"/>
      <c r="J12" s="278"/>
      <c r="K12" s="278"/>
      <c r="L12" s="278"/>
      <c r="M12" s="278"/>
      <c r="N12" s="278"/>
    </row>
    <row r="13" spans="1:16">
      <c r="A13" s="92" t="s">
        <v>17</v>
      </c>
      <c r="B13" s="278"/>
      <c r="C13" s="278"/>
      <c r="D13" s="278"/>
      <c r="E13" s="278"/>
      <c r="F13" s="278"/>
      <c r="G13" s="278"/>
      <c r="H13" s="278"/>
      <c r="I13" s="278"/>
      <c r="J13" s="278"/>
      <c r="K13" s="278"/>
      <c r="L13" s="278"/>
      <c r="M13" s="278"/>
      <c r="N13" s="278"/>
    </row>
    <row r="14" spans="1:16">
      <c r="A14" s="92" t="s">
        <v>4</v>
      </c>
      <c r="B14" s="278"/>
      <c r="C14" s="278"/>
      <c r="D14" s="278"/>
      <c r="E14" s="278"/>
      <c r="F14" s="278"/>
      <c r="G14" s="278"/>
      <c r="H14" s="278"/>
      <c r="I14" s="278"/>
      <c r="J14" s="278"/>
      <c r="K14" s="278"/>
      <c r="L14" s="278"/>
      <c r="M14" s="278"/>
      <c r="N14" s="278"/>
    </row>
    <row r="15" spans="1:16">
      <c r="A15" s="92" t="s">
        <v>3</v>
      </c>
      <c r="B15" s="278"/>
      <c r="C15" s="278"/>
      <c r="D15" s="278"/>
      <c r="E15" s="278"/>
      <c r="F15" s="278"/>
      <c r="G15" s="278"/>
      <c r="H15" s="278"/>
      <c r="I15" s="278"/>
      <c r="J15" s="278"/>
      <c r="K15" s="278"/>
      <c r="L15" s="278"/>
      <c r="M15" s="278"/>
      <c r="N15" s="278"/>
    </row>
    <row r="16" spans="1:16">
      <c r="A16" s="92" t="s">
        <v>431</v>
      </c>
      <c r="B16" s="278"/>
      <c r="C16" s="278"/>
      <c r="D16" s="278"/>
      <c r="E16" s="278"/>
      <c r="F16" s="278"/>
      <c r="G16" s="278"/>
      <c r="H16" s="278"/>
      <c r="I16" s="278"/>
      <c r="J16" s="278"/>
      <c r="K16" s="278"/>
      <c r="L16" s="278"/>
      <c r="M16" s="278"/>
      <c r="N16" s="278"/>
    </row>
    <row r="17" spans="1:14">
      <c r="A17" s="92" t="s">
        <v>1</v>
      </c>
      <c r="B17" s="278"/>
      <c r="C17" s="278"/>
      <c r="D17" s="278"/>
      <c r="E17" s="278"/>
      <c r="F17" s="278"/>
      <c r="G17" s="278"/>
      <c r="H17" s="278"/>
      <c r="I17" s="278"/>
      <c r="J17" s="278"/>
      <c r="K17" s="278"/>
      <c r="L17" s="278"/>
      <c r="M17" s="278"/>
      <c r="N17" s="278"/>
    </row>
    <row r="18" spans="1:14">
      <c r="A18" s="92" t="s">
        <v>23</v>
      </c>
      <c r="B18" s="278"/>
      <c r="C18" s="278"/>
      <c r="D18" s="278"/>
      <c r="E18" s="278"/>
      <c r="F18" s="278"/>
      <c r="G18" s="278"/>
      <c r="H18" s="278"/>
      <c r="I18" s="278"/>
      <c r="J18" s="278"/>
      <c r="K18" s="278"/>
      <c r="L18" s="278"/>
      <c r="M18" s="278"/>
      <c r="N18" s="278"/>
    </row>
    <row r="20" spans="1:14">
      <c r="A20" s="241" t="s">
        <v>3332</v>
      </c>
    </row>
    <row r="22" spans="1:14">
      <c r="A22" s="241"/>
    </row>
  </sheetData>
  <hyperlinks>
    <hyperlink ref="P2" location="Content!A1" display="Back to content page" xr:uid="{00000000-0004-0000-DA00-000000000000}"/>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sheetPr codeName="Sheet220"/>
  <dimension ref="A1:P22"/>
  <sheetViews>
    <sheetView topLeftCell="B1" workbookViewId="0">
      <selection activeCell="K20" sqref="K20"/>
    </sheetView>
  </sheetViews>
  <sheetFormatPr defaultColWidth="8.7265625" defaultRowHeight="14.5"/>
  <cols>
    <col min="1" max="1" width="28.7265625" customWidth="1"/>
    <col min="2" max="15" width="11" customWidth="1"/>
  </cols>
  <sheetData>
    <row r="1" spans="1:16">
      <c r="A1" s="18" t="s">
        <v>3175</v>
      </c>
      <c r="B1" s="256"/>
      <c r="C1" s="256"/>
      <c r="D1" s="256"/>
      <c r="E1" s="256"/>
      <c r="F1" s="256"/>
      <c r="G1" s="256"/>
      <c r="H1" s="256"/>
      <c r="I1" s="256"/>
      <c r="J1" s="256"/>
      <c r="K1" s="256"/>
      <c r="L1" s="256"/>
      <c r="M1" s="256"/>
      <c r="N1" s="256"/>
      <c r="O1" s="256"/>
    </row>
    <row r="2" spans="1:16" ht="28.9" customHeight="1">
      <c r="A2" s="254" t="s">
        <v>14</v>
      </c>
      <c r="B2" s="34">
        <v>2012</v>
      </c>
      <c r="C2" s="434">
        <v>2013</v>
      </c>
      <c r="D2" s="34">
        <v>2014</v>
      </c>
      <c r="E2" s="434">
        <v>2015</v>
      </c>
      <c r="F2" s="34">
        <v>2016</v>
      </c>
      <c r="G2" s="434">
        <v>2017</v>
      </c>
      <c r="H2" s="34">
        <v>2018</v>
      </c>
      <c r="I2" s="434">
        <v>2019</v>
      </c>
      <c r="J2" s="34">
        <v>2020</v>
      </c>
      <c r="K2" s="434">
        <v>2021</v>
      </c>
      <c r="L2" s="34">
        <v>2022</v>
      </c>
      <c r="M2" s="434">
        <v>2023</v>
      </c>
      <c r="N2" s="34">
        <v>2024</v>
      </c>
      <c r="O2" s="436"/>
      <c r="P2" s="1" t="s">
        <v>528</v>
      </c>
    </row>
    <row r="3" spans="1:16">
      <c r="A3" s="92" t="s">
        <v>13</v>
      </c>
      <c r="B3" s="786"/>
      <c r="C3" s="786"/>
      <c r="D3" s="786"/>
      <c r="E3" s="786"/>
      <c r="F3" s="786"/>
      <c r="G3" s="786"/>
      <c r="H3" s="786"/>
      <c r="I3" s="786"/>
      <c r="J3" s="786">
        <v>0.05</v>
      </c>
      <c r="K3" s="786">
        <v>0</v>
      </c>
      <c r="L3" s="787"/>
      <c r="M3" s="787">
        <v>0.05</v>
      </c>
      <c r="N3" s="787">
        <v>0.02</v>
      </c>
      <c r="O3" s="425"/>
    </row>
    <row r="4" spans="1:16">
      <c r="A4" s="92" t="s">
        <v>12</v>
      </c>
      <c r="B4" s="786"/>
      <c r="C4" s="786"/>
      <c r="D4" s="786"/>
      <c r="E4" s="786"/>
      <c r="F4" s="786"/>
      <c r="G4" s="786"/>
      <c r="H4" s="786"/>
      <c r="I4" s="786"/>
      <c r="J4" s="786">
        <v>0.08</v>
      </c>
      <c r="K4" s="786">
        <v>7.0000000000000007E-2</v>
      </c>
      <c r="L4" s="787">
        <v>7.0000000000000007E-2</v>
      </c>
      <c r="M4" s="787">
        <v>0.31</v>
      </c>
      <c r="N4" s="787">
        <v>0.18</v>
      </c>
      <c r="O4" s="425"/>
    </row>
    <row r="5" spans="1:16">
      <c r="A5" s="92" t="s">
        <v>483</v>
      </c>
      <c r="B5" s="729"/>
      <c r="C5" s="729"/>
      <c r="D5" s="729"/>
      <c r="E5" s="729"/>
      <c r="F5" s="729"/>
      <c r="G5" s="729"/>
      <c r="H5" s="729"/>
      <c r="I5" s="729"/>
      <c r="J5" s="786"/>
      <c r="K5" s="786">
        <v>0.11</v>
      </c>
      <c r="L5" s="787">
        <v>0.11</v>
      </c>
      <c r="M5" s="787">
        <v>0.11</v>
      </c>
      <c r="N5" s="787">
        <v>0.1</v>
      </c>
      <c r="O5" s="425"/>
    </row>
    <row r="6" spans="1:16">
      <c r="A6" s="92" t="s">
        <v>89</v>
      </c>
      <c r="B6" s="786"/>
      <c r="C6" s="786"/>
      <c r="D6" s="786"/>
      <c r="E6" s="786"/>
      <c r="F6" s="786"/>
      <c r="G6" s="786"/>
      <c r="H6" s="786"/>
      <c r="I6" s="786"/>
      <c r="J6" s="786"/>
      <c r="K6" s="786"/>
      <c r="L6" s="787"/>
      <c r="M6" s="787"/>
      <c r="N6" s="787"/>
      <c r="O6" s="425"/>
    </row>
    <row r="7" spans="1:16">
      <c r="A7" s="92" t="s">
        <v>482</v>
      </c>
      <c r="B7" s="786"/>
      <c r="C7" s="786"/>
      <c r="D7" s="786"/>
      <c r="E7" s="786"/>
      <c r="F7" s="786"/>
      <c r="G7" s="786"/>
      <c r="H7" s="786"/>
      <c r="I7" s="786"/>
      <c r="J7" s="786">
        <v>0.05</v>
      </c>
      <c r="K7" s="786">
        <v>0.04</v>
      </c>
      <c r="L7" s="787">
        <v>0.04</v>
      </c>
      <c r="M7" s="787">
        <v>0.04</v>
      </c>
      <c r="N7" s="787">
        <v>0.06</v>
      </c>
      <c r="O7" s="425"/>
    </row>
    <row r="8" spans="1:16">
      <c r="A8" s="92" t="s">
        <v>11</v>
      </c>
      <c r="B8" s="786"/>
      <c r="C8" s="786"/>
      <c r="D8" s="786"/>
      <c r="E8" s="786"/>
      <c r="F8" s="786"/>
      <c r="G8" s="786"/>
      <c r="H8" s="786"/>
      <c r="I8" s="786"/>
      <c r="J8" s="786">
        <v>0.25</v>
      </c>
      <c r="K8" s="786">
        <v>0.24</v>
      </c>
      <c r="L8" s="787">
        <v>0.24</v>
      </c>
      <c r="M8" s="787">
        <v>0.22</v>
      </c>
      <c r="N8" s="787">
        <v>0.21</v>
      </c>
      <c r="O8" s="425"/>
    </row>
    <row r="9" spans="1:16">
      <c r="A9" s="92" t="s">
        <v>10</v>
      </c>
      <c r="B9" s="786"/>
      <c r="C9" s="786"/>
      <c r="D9" s="786"/>
      <c r="E9" s="786"/>
      <c r="F9" s="786"/>
      <c r="G9" s="786"/>
      <c r="H9" s="786"/>
      <c r="I9" s="786"/>
      <c r="J9" s="786"/>
      <c r="K9" s="786">
        <v>0.05</v>
      </c>
      <c r="L9" s="787">
        <v>0.05</v>
      </c>
      <c r="M9" s="787">
        <v>0.04</v>
      </c>
      <c r="N9" s="787">
        <v>0.04</v>
      </c>
      <c r="O9" s="425"/>
    </row>
    <row r="10" spans="1:16">
      <c r="A10" s="92" t="s">
        <v>9</v>
      </c>
      <c r="B10" s="786"/>
      <c r="C10" s="786"/>
      <c r="D10" s="786"/>
      <c r="E10" s="786"/>
      <c r="F10" s="786"/>
      <c r="G10" s="786"/>
      <c r="H10" s="786"/>
      <c r="I10" s="786"/>
      <c r="J10" s="786">
        <v>0.11</v>
      </c>
      <c r="K10" s="786">
        <v>0.09</v>
      </c>
      <c r="L10" s="787">
        <v>0.09</v>
      </c>
      <c r="M10" s="787">
        <v>0.08</v>
      </c>
      <c r="N10" s="787">
        <v>0.03</v>
      </c>
      <c r="O10" s="425"/>
    </row>
    <row r="11" spans="1:16">
      <c r="A11" s="92" t="s">
        <v>8</v>
      </c>
      <c r="B11" s="786">
        <v>6.0140327430671561E-2</v>
      </c>
      <c r="C11" s="786">
        <v>5.8710329756352125E-2</v>
      </c>
      <c r="D11" s="786">
        <v>6.6956266126661654E-2</v>
      </c>
      <c r="E11" s="786">
        <v>5.8367974488924314E-2</v>
      </c>
      <c r="F11" s="786">
        <v>5.7190360069957494E-2</v>
      </c>
      <c r="G11" s="786">
        <v>5.894304800391785E-2</v>
      </c>
      <c r="H11" s="786">
        <v>6.0020895671428397E-2</v>
      </c>
      <c r="I11" s="786">
        <v>5.7609388089578696E-2</v>
      </c>
      <c r="J11" s="787">
        <v>5.2384669019956753E-2</v>
      </c>
      <c r="K11" s="787">
        <v>4.9520409017441952E-2</v>
      </c>
      <c r="L11" s="787">
        <v>4.6788202688893436E-2</v>
      </c>
      <c r="M11" s="787">
        <v>4.557471912254521E-2</v>
      </c>
      <c r="N11" s="787">
        <v>4.4401918486709692E-2</v>
      </c>
      <c r="O11" s="437"/>
    </row>
    <row r="12" spans="1:16">
      <c r="A12" s="92" t="s">
        <v>6</v>
      </c>
      <c r="B12" s="780"/>
      <c r="C12" s="780"/>
      <c r="D12" s="780"/>
      <c r="E12" s="780"/>
      <c r="F12" s="780"/>
      <c r="G12" s="780"/>
      <c r="H12" s="780"/>
      <c r="I12" s="780"/>
      <c r="J12" s="786">
        <v>0.27898326100433979</v>
      </c>
      <c r="K12" s="785">
        <f>((1*6)/64.52)*3</f>
        <v>0.27898326100433979</v>
      </c>
      <c r="L12" s="785">
        <f>((1*6)/64.52)*3</f>
        <v>0.27898326100433979</v>
      </c>
      <c r="M12" s="787">
        <v>7.0000000000000007E-2</v>
      </c>
      <c r="N12" s="787">
        <v>7.0000000000000007E-2</v>
      </c>
      <c r="O12" s="425"/>
    </row>
    <row r="13" spans="1:16">
      <c r="A13" s="92" t="s">
        <v>17</v>
      </c>
      <c r="B13" s="786"/>
      <c r="C13" s="786"/>
      <c r="D13" s="786"/>
      <c r="E13" s="786"/>
      <c r="F13" s="786"/>
      <c r="G13" s="786"/>
      <c r="H13" s="786"/>
      <c r="I13" s="786"/>
      <c r="J13" s="786">
        <v>0.1</v>
      </c>
      <c r="K13" s="786">
        <v>0.02</v>
      </c>
      <c r="L13" s="787">
        <v>0.3</v>
      </c>
      <c r="M13" s="787">
        <v>0.28000000000000003</v>
      </c>
      <c r="N13" s="787">
        <v>0.09</v>
      </c>
      <c r="O13" s="425"/>
    </row>
    <row r="14" spans="1:16">
      <c r="A14" s="92" t="s">
        <v>4</v>
      </c>
      <c r="B14" s="786"/>
      <c r="C14" s="786"/>
      <c r="D14" s="786"/>
      <c r="E14" s="786"/>
      <c r="F14" s="786"/>
      <c r="G14" s="786"/>
      <c r="H14" s="786"/>
      <c r="I14" s="786"/>
      <c r="J14" s="786">
        <v>0.05</v>
      </c>
      <c r="K14" s="786">
        <v>0.05</v>
      </c>
      <c r="L14" s="787">
        <v>0.05</v>
      </c>
      <c r="M14" s="787">
        <v>0.13</v>
      </c>
      <c r="N14" s="787">
        <v>0.04</v>
      </c>
      <c r="O14" s="425"/>
    </row>
    <row r="15" spans="1:16">
      <c r="A15" s="92" t="s">
        <v>3</v>
      </c>
      <c r="B15" s="786"/>
      <c r="C15" s="786"/>
      <c r="D15" s="786"/>
      <c r="E15" s="786"/>
      <c r="F15" s="786"/>
      <c r="G15" s="786"/>
      <c r="H15" s="786"/>
      <c r="I15" s="786"/>
      <c r="J15" s="786">
        <v>0.03</v>
      </c>
      <c r="K15" s="786">
        <v>0.05</v>
      </c>
      <c r="L15" s="787">
        <v>0.05</v>
      </c>
      <c r="M15" s="787">
        <v>0.04</v>
      </c>
      <c r="N15" s="787">
        <v>0.05</v>
      </c>
      <c r="O15" s="425"/>
    </row>
    <row r="16" spans="1:16">
      <c r="A16" s="92" t="s">
        <v>431</v>
      </c>
      <c r="B16" s="786"/>
      <c r="C16" s="786"/>
      <c r="D16" s="786"/>
      <c r="E16" s="786"/>
      <c r="F16" s="786"/>
      <c r="G16" s="786"/>
      <c r="H16" s="786"/>
      <c r="I16" s="786"/>
      <c r="J16" s="786">
        <v>0.08</v>
      </c>
      <c r="K16" s="786">
        <v>7.8366263382365728E-2</v>
      </c>
      <c r="L16" s="786">
        <v>5.6331821127673362E-2</v>
      </c>
      <c r="M16" s="786">
        <v>7.5134616187335648E-2</v>
      </c>
      <c r="N16" s="786">
        <v>6.8952307986975672E-2</v>
      </c>
      <c r="O16" s="425"/>
    </row>
    <row r="17" spans="1:15">
      <c r="A17" s="92" t="s">
        <v>1</v>
      </c>
      <c r="B17" s="786"/>
      <c r="C17" s="786"/>
      <c r="D17" s="786"/>
      <c r="E17" s="786"/>
      <c r="F17" s="786"/>
      <c r="G17" s="786"/>
      <c r="H17" s="786"/>
      <c r="I17" s="786"/>
      <c r="J17" s="786">
        <v>0.19</v>
      </c>
      <c r="K17" s="786">
        <v>0.14000000000000001</v>
      </c>
      <c r="L17" s="787">
        <v>0.14000000000000001</v>
      </c>
      <c r="M17" s="787">
        <v>0.11</v>
      </c>
      <c r="N17" s="787">
        <v>0.09</v>
      </c>
      <c r="O17" s="425"/>
    </row>
    <row r="18" spans="1:15">
      <c r="A18" s="92" t="s">
        <v>23</v>
      </c>
      <c r="B18" s="786"/>
      <c r="C18" s="786"/>
      <c r="D18" s="786"/>
      <c r="E18" s="786"/>
      <c r="F18" s="786"/>
      <c r="G18" s="786"/>
      <c r="H18" s="786"/>
      <c r="I18" s="786"/>
      <c r="J18" s="786">
        <v>0.05</v>
      </c>
      <c r="K18" s="786">
        <v>0.69</v>
      </c>
      <c r="L18" s="787">
        <v>0.69</v>
      </c>
      <c r="M18" s="787">
        <v>0.03</v>
      </c>
      <c r="N18" s="787">
        <v>0.02</v>
      </c>
      <c r="O18" s="425"/>
    </row>
    <row r="20" spans="1:15">
      <c r="A20" s="241" t="s">
        <v>3333</v>
      </c>
    </row>
    <row r="21" spans="1:15">
      <c r="A21" s="241" t="s">
        <v>3335</v>
      </c>
    </row>
    <row r="22" spans="1:15">
      <c r="A22" s="241"/>
    </row>
  </sheetData>
  <hyperlinks>
    <hyperlink ref="P2" location="Content!A1" display="Back to content page" xr:uid="{00000000-0004-0000-DB00-000000000000}"/>
  </hyperlinks>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sheetPr codeName="Sheet221"/>
  <dimension ref="A1:P22"/>
  <sheetViews>
    <sheetView topLeftCell="A2" workbookViewId="0">
      <selection activeCell="I20" sqref="I20"/>
    </sheetView>
  </sheetViews>
  <sheetFormatPr defaultColWidth="8.7265625" defaultRowHeight="14.5"/>
  <cols>
    <col min="1" max="1" width="28.7265625" customWidth="1"/>
    <col min="2" max="15" width="9.7265625" customWidth="1"/>
  </cols>
  <sheetData>
    <row r="1" spans="1:16">
      <c r="A1" s="18" t="s">
        <v>3176</v>
      </c>
      <c r="B1" s="256"/>
      <c r="C1" s="256"/>
      <c r="D1" s="256"/>
      <c r="E1" s="256"/>
      <c r="F1" s="256"/>
      <c r="G1" s="256"/>
      <c r="H1" s="256"/>
      <c r="I1" s="256"/>
      <c r="J1" s="256"/>
      <c r="K1" s="256"/>
      <c r="L1" s="256"/>
      <c r="M1" s="256"/>
      <c r="N1" s="256"/>
      <c r="O1" s="256"/>
    </row>
    <row r="2" spans="1:16" ht="29.65" customHeight="1">
      <c r="A2" s="254" t="s">
        <v>14</v>
      </c>
      <c r="B2" s="34">
        <v>2012</v>
      </c>
      <c r="C2" s="434">
        <v>2013</v>
      </c>
      <c r="D2" s="34">
        <v>2014</v>
      </c>
      <c r="E2" s="34">
        <v>2015</v>
      </c>
      <c r="F2" s="434">
        <v>2016</v>
      </c>
      <c r="G2" s="34">
        <v>2017</v>
      </c>
      <c r="H2" s="34">
        <v>2018</v>
      </c>
      <c r="I2" s="434">
        <v>2019</v>
      </c>
      <c r="J2" s="34">
        <v>2020</v>
      </c>
      <c r="K2" s="434">
        <v>2021</v>
      </c>
      <c r="L2" s="34">
        <v>2022</v>
      </c>
      <c r="M2" s="434">
        <v>2023</v>
      </c>
      <c r="N2" s="34">
        <v>2024</v>
      </c>
      <c r="O2" s="436"/>
      <c r="P2" s="1" t="s">
        <v>528</v>
      </c>
    </row>
    <row r="3" spans="1:16">
      <c r="A3" s="92" t="s">
        <v>13</v>
      </c>
      <c r="B3" s="788"/>
      <c r="C3" s="788"/>
      <c r="D3" s="788"/>
      <c r="E3" s="788"/>
      <c r="F3" s="788"/>
      <c r="G3" s="788"/>
      <c r="H3" s="788"/>
      <c r="I3" s="788"/>
      <c r="J3" s="788">
        <v>0.06</v>
      </c>
      <c r="K3" s="788">
        <v>0.13</v>
      </c>
      <c r="L3" s="784">
        <v>0.13</v>
      </c>
      <c r="M3" s="784">
        <v>0.05</v>
      </c>
      <c r="N3" s="784">
        <v>0.02</v>
      </c>
      <c r="O3" s="425"/>
    </row>
    <row r="4" spans="1:16">
      <c r="A4" s="92" t="s">
        <v>12</v>
      </c>
      <c r="B4" s="788"/>
      <c r="C4" s="788"/>
      <c r="D4" s="788"/>
      <c r="E4" s="788"/>
      <c r="F4" s="788"/>
      <c r="G4" s="788"/>
      <c r="H4" s="788"/>
      <c r="I4" s="788"/>
      <c r="J4" s="788">
        <v>0.11</v>
      </c>
      <c r="K4" s="788">
        <v>0.09</v>
      </c>
      <c r="L4" s="784">
        <v>0.09</v>
      </c>
      <c r="M4" s="784">
        <v>0.16</v>
      </c>
      <c r="N4" s="784">
        <v>0.18</v>
      </c>
      <c r="O4" s="425"/>
    </row>
    <row r="5" spans="1:16">
      <c r="A5" s="92" t="s">
        <v>483</v>
      </c>
      <c r="B5" s="753"/>
      <c r="C5" s="753"/>
      <c r="D5" s="753"/>
      <c r="E5" s="753"/>
      <c r="F5" s="753"/>
      <c r="G5" s="753"/>
      <c r="H5" s="753"/>
      <c r="I5" s="753"/>
      <c r="J5" s="788"/>
      <c r="K5" s="788">
        <v>0.11</v>
      </c>
      <c r="L5" s="784">
        <v>0.11</v>
      </c>
      <c r="M5" s="784">
        <v>0.11</v>
      </c>
      <c r="N5" s="784">
        <v>0.1</v>
      </c>
      <c r="O5" s="425"/>
    </row>
    <row r="6" spans="1:16">
      <c r="A6" s="92" t="s">
        <v>89</v>
      </c>
      <c r="B6" s="788"/>
      <c r="C6" s="788"/>
      <c r="D6" s="788"/>
      <c r="E6" s="788"/>
      <c r="F6" s="788"/>
      <c r="G6" s="788"/>
      <c r="H6" s="788"/>
      <c r="I6" s="788"/>
      <c r="J6" s="788"/>
      <c r="K6" s="788"/>
      <c r="L6" s="784"/>
      <c r="M6" s="784"/>
      <c r="N6" s="784"/>
      <c r="O6" s="425"/>
    </row>
    <row r="7" spans="1:16">
      <c r="A7" s="92" t="s">
        <v>482</v>
      </c>
      <c r="B7" s="788"/>
      <c r="C7" s="788"/>
      <c r="D7" s="788"/>
      <c r="E7" s="788"/>
      <c r="F7" s="788"/>
      <c r="G7" s="788"/>
      <c r="H7" s="788"/>
      <c r="I7" s="788"/>
      <c r="J7" s="788">
        <v>0.05</v>
      </c>
      <c r="K7" s="788">
        <v>0.04</v>
      </c>
      <c r="L7" s="784">
        <v>0.04</v>
      </c>
      <c r="M7" s="784">
        <v>0.04</v>
      </c>
      <c r="N7" s="784">
        <v>0.09</v>
      </c>
      <c r="O7" s="425"/>
    </row>
    <row r="8" spans="1:16">
      <c r="A8" s="92" t="s">
        <v>11</v>
      </c>
      <c r="B8" s="788"/>
      <c r="C8" s="788"/>
      <c r="D8" s="788"/>
      <c r="E8" s="788"/>
      <c r="F8" s="788"/>
      <c r="G8" s="788"/>
      <c r="H8" s="788"/>
      <c r="I8" s="788"/>
      <c r="J8" s="788">
        <v>0.25</v>
      </c>
      <c r="K8" s="788">
        <v>0.24</v>
      </c>
      <c r="L8" s="784">
        <v>0.24</v>
      </c>
      <c r="M8" s="784">
        <v>0.22</v>
      </c>
      <c r="N8" s="784">
        <v>0.21</v>
      </c>
      <c r="O8" s="425"/>
    </row>
    <row r="9" spans="1:16">
      <c r="A9" s="92" t="s">
        <v>10</v>
      </c>
      <c r="B9" s="788"/>
      <c r="C9" s="788"/>
      <c r="D9" s="788"/>
      <c r="E9" s="788"/>
      <c r="F9" s="788"/>
      <c r="G9" s="788"/>
      <c r="H9" s="788"/>
      <c r="I9" s="788"/>
      <c r="J9" s="788"/>
      <c r="K9" s="788">
        <v>0.13</v>
      </c>
      <c r="L9" s="784">
        <v>0.13</v>
      </c>
      <c r="M9" s="784">
        <v>0.13</v>
      </c>
      <c r="N9" s="784">
        <v>0.13</v>
      </c>
      <c r="O9" s="425"/>
    </row>
    <row r="10" spans="1:16">
      <c r="A10" s="92" t="s">
        <v>9</v>
      </c>
      <c r="B10" s="788"/>
      <c r="C10" s="788"/>
      <c r="D10" s="788"/>
      <c r="E10" s="788"/>
      <c r="F10" s="788"/>
      <c r="G10" s="788"/>
      <c r="H10" s="788"/>
      <c r="I10" s="788"/>
      <c r="J10" s="788">
        <v>0.11</v>
      </c>
      <c r="K10" s="788">
        <v>0.09</v>
      </c>
      <c r="L10" s="784">
        <v>0.09</v>
      </c>
      <c r="M10" s="784">
        <v>0.08</v>
      </c>
      <c r="N10" s="784">
        <v>0.03</v>
      </c>
      <c r="O10" s="425"/>
    </row>
    <row r="11" spans="1:16">
      <c r="A11" s="92" t="s">
        <v>8</v>
      </c>
      <c r="B11" s="788">
        <v>6.8493150684931503E-2</v>
      </c>
      <c r="C11" s="788">
        <v>6.6864542222512147E-2</v>
      </c>
      <c r="D11" s="789">
        <v>6.6956266126661654E-2</v>
      </c>
      <c r="E11" s="789">
        <v>5.8367974488924314E-2</v>
      </c>
      <c r="F11" s="789">
        <v>5.7190360069957494E-2</v>
      </c>
      <c r="G11" s="789">
        <v>5.894304800391785E-2</v>
      </c>
      <c r="H11" s="789">
        <v>6.0020895671428397E-2</v>
      </c>
      <c r="I11" s="789">
        <v>5.7609388089578696E-2</v>
      </c>
      <c r="J11" s="789">
        <v>5.2384669019956753E-2</v>
      </c>
      <c r="K11" s="789">
        <v>4.9520409017441952E-2</v>
      </c>
      <c r="L11" s="789">
        <v>4.6788202688893436E-2</v>
      </c>
      <c r="M11" s="789">
        <v>4.557471912254521E-2</v>
      </c>
      <c r="N11" s="789">
        <v>4.4401918486709692E-2</v>
      </c>
      <c r="O11" s="435"/>
    </row>
    <row r="12" spans="1:16">
      <c r="A12" s="92" t="s">
        <v>6</v>
      </c>
      <c r="B12" s="520"/>
      <c r="C12" s="520"/>
      <c r="D12" s="520"/>
      <c r="E12" s="520"/>
      <c r="F12" s="520"/>
      <c r="G12" s="520"/>
      <c r="H12" s="520"/>
      <c r="I12" s="520"/>
      <c r="J12" s="788">
        <v>0.27898326100433979</v>
      </c>
      <c r="K12" s="788">
        <v>0.27898326100433979</v>
      </c>
      <c r="L12" s="788">
        <v>0.27898326100433979</v>
      </c>
      <c r="M12" s="784">
        <v>0.12</v>
      </c>
      <c r="N12" s="784">
        <v>0.12</v>
      </c>
      <c r="O12" s="425"/>
    </row>
    <row r="13" spans="1:16">
      <c r="A13" s="92" t="s">
        <v>17</v>
      </c>
      <c r="B13" s="788"/>
      <c r="C13" s="788"/>
      <c r="D13" s="788"/>
      <c r="E13" s="788"/>
      <c r="F13" s="788"/>
      <c r="G13" s="788"/>
      <c r="H13" s="788"/>
      <c r="I13" s="788"/>
      <c r="J13" s="788">
        <v>0.05</v>
      </c>
      <c r="K13" s="788">
        <v>0.03</v>
      </c>
      <c r="L13" s="784">
        <v>0.3</v>
      </c>
      <c r="M13" s="784">
        <v>0.28000000000000003</v>
      </c>
      <c r="N13" s="784">
        <v>0.09</v>
      </c>
      <c r="O13" s="425"/>
    </row>
    <row r="14" spans="1:16">
      <c r="A14" s="92" t="s">
        <v>4</v>
      </c>
      <c r="B14" s="788"/>
      <c r="C14" s="788"/>
      <c r="D14" s="788"/>
      <c r="E14" s="788"/>
      <c r="F14" s="788"/>
      <c r="G14" s="788"/>
      <c r="H14" s="788"/>
      <c r="I14" s="788"/>
      <c r="J14" s="788">
        <v>0.06</v>
      </c>
      <c r="K14" s="788">
        <v>0.06</v>
      </c>
      <c r="L14" s="784">
        <v>0.06</v>
      </c>
      <c r="M14" s="784">
        <v>0.16</v>
      </c>
      <c r="N14" s="784">
        <v>0.05</v>
      </c>
      <c r="O14" s="425"/>
    </row>
    <row r="15" spans="1:16">
      <c r="A15" s="92" t="s">
        <v>3</v>
      </c>
      <c r="B15" s="788"/>
      <c r="C15" s="788"/>
      <c r="D15" s="788"/>
      <c r="E15" s="788"/>
      <c r="F15" s="788"/>
      <c r="G15" s="788"/>
      <c r="H15" s="788"/>
      <c r="I15" s="788"/>
      <c r="J15" s="788">
        <v>0.03</v>
      </c>
      <c r="K15" s="788">
        <v>0.05</v>
      </c>
      <c r="L15" s="784">
        <v>0.05</v>
      </c>
      <c r="M15" s="784">
        <v>0.04</v>
      </c>
      <c r="N15" s="784">
        <v>0.05</v>
      </c>
      <c r="O15" s="425"/>
    </row>
    <row r="16" spans="1:16">
      <c r="A16" s="92" t="s">
        <v>431</v>
      </c>
      <c r="B16" s="788"/>
      <c r="C16" s="788"/>
      <c r="D16" s="788"/>
      <c r="E16" s="788"/>
      <c r="F16" s="788"/>
      <c r="G16" s="788"/>
      <c r="H16" s="788"/>
      <c r="I16" s="788"/>
      <c r="J16" s="788">
        <v>0.08</v>
      </c>
      <c r="K16" s="788">
        <v>7.8366263382365728E-2</v>
      </c>
      <c r="L16" s="788">
        <v>5.6331821127673362E-2</v>
      </c>
      <c r="M16" s="788">
        <v>7.5134616187335648E-2</v>
      </c>
      <c r="N16" s="788">
        <v>6.8952307986975672E-2</v>
      </c>
      <c r="O16" s="425"/>
    </row>
    <row r="17" spans="1:15">
      <c r="A17" s="92" t="s">
        <v>1</v>
      </c>
      <c r="B17" s="788"/>
      <c r="C17" s="788"/>
      <c r="D17" s="788"/>
      <c r="E17" s="788"/>
      <c r="F17" s="788"/>
      <c r="G17" s="788"/>
      <c r="H17" s="788"/>
      <c r="I17" s="788"/>
      <c r="J17" s="788">
        <v>0.19</v>
      </c>
      <c r="K17" s="788">
        <v>0.18</v>
      </c>
      <c r="L17" s="784">
        <v>0.18</v>
      </c>
      <c r="M17" s="784">
        <v>0.14000000000000001</v>
      </c>
      <c r="N17" s="784">
        <v>0.12</v>
      </c>
      <c r="O17" s="425"/>
    </row>
    <row r="18" spans="1:15">
      <c r="A18" s="92" t="s">
        <v>23</v>
      </c>
      <c r="B18" s="788"/>
      <c r="C18" s="788"/>
      <c r="D18" s="788"/>
      <c r="E18" s="788"/>
      <c r="F18" s="788"/>
      <c r="G18" s="788"/>
      <c r="H18" s="788"/>
      <c r="I18" s="788"/>
      <c r="J18" s="788">
        <v>0.05</v>
      </c>
      <c r="K18" s="788">
        <v>0.69</v>
      </c>
      <c r="L18" s="784">
        <v>0.69</v>
      </c>
      <c r="M18" s="784">
        <v>0.03</v>
      </c>
      <c r="N18" s="784">
        <v>0.02</v>
      </c>
      <c r="O18" s="425"/>
    </row>
    <row r="20" spans="1:15">
      <c r="A20" s="241" t="s">
        <v>3333</v>
      </c>
    </row>
    <row r="21" spans="1:15">
      <c r="A21" s="241" t="s">
        <v>3335</v>
      </c>
    </row>
    <row r="22" spans="1:15">
      <c r="A22" s="241"/>
    </row>
  </sheetData>
  <hyperlinks>
    <hyperlink ref="P2" location="Content!A1" display="Back to content page" xr:uid="{00000000-0004-0000-DC00-000000000000}"/>
  </hyperlinks>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sheetPr codeName="Sheet222"/>
  <dimension ref="A1:P22"/>
  <sheetViews>
    <sheetView topLeftCell="B1" workbookViewId="0">
      <selection activeCell="K20" sqref="K20"/>
    </sheetView>
  </sheetViews>
  <sheetFormatPr defaultColWidth="8.7265625" defaultRowHeight="14.5"/>
  <cols>
    <col min="1" max="1" width="28.7265625" customWidth="1"/>
    <col min="2" max="15" width="11.7265625" customWidth="1"/>
  </cols>
  <sheetData>
    <row r="1" spans="1:16">
      <c r="A1" s="18" t="s">
        <v>3177</v>
      </c>
      <c r="B1" s="256"/>
      <c r="C1" s="256"/>
      <c r="D1" s="256"/>
      <c r="E1" s="256"/>
      <c r="F1" s="256"/>
      <c r="G1" s="256"/>
      <c r="H1" s="256"/>
      <c r="I1" s="256"/>
      <c r="J1" s="256"/>
      <c r="K1" s="256"/>
      <c r="L1" s="256"/>
      <c r="M1" s="256"/>
      <c r="N1" s="256"/>
      <c r="O1" s="256"/>
    </row>
    <row r="2" spans="1:16" ht="28.9" customHeight="1">
      <c r="A2" s="254" t="s">
        <v>14</v>
      </c>
      <c r="B2" s="34">
        <v>2012</v>
      </c>
      <c r="C2" s="434">
        <v>2013</v>
      </c>
      <c r="D2" s="34">
        <v>2014</v>
      </c>
      <c r="E2" s="34">
        <v>2015</v>
      </c>
      <c r="F2" s="434">
        <v>2016</v>
      </c>
      <c r="G2" s="34">
        <v>2017</v>
      </c>
      <c r="H2" s="34">
        <v>2018</v>
      </c>
      <c r="I2" s="434">
        <v>2019</v>
      </c>
      <c r="J2" s="34">
        <v>2020</v>
      </c>
      <c r="K2" s="34">
        <v>2021</v>
      </c>
      <c r="L2" s="34">
        <v>2022</v>
      </c>
      <c r="M2" s="34">
        <v>2023</v>
      </c>
      <c r="N2" s="34">
        <v>2024</v>
      </c>
      <c r="P2" s="1" t="s">
        <v>528</v>
      </c>
    </row>
    <row r="3" spans="1:16">
      <c r="A3" s="92" t="s">
        <v>13</v>
      </c>
      <c r="B3" s="278"/>
      <c r="C3" s="278"/>
      <c r="D3" s="278"/>
      <c r="E3" s="278"/>
      <c r="F3" s="278"/>
      <c r="G3" s="278"/>
      <c r="H3" s="278"/>
      <c r="I3" s="278"/>
      <c r="J3" s="278">
        <v>0.11</v>
      </c>
      <c r="K3" s="278">
        <v>0.16</v>
      </c>
      <c r="L3" s="278"/>
      <c r="M3" s="278"/>
      <c r="N3" s="278"/>
    </row>
    <row r="4" spans="1:16">
      <c r="A4" s="92" t="s">
        <v>12</v>
      </c>
      <c r="B4" s="278"/>
      <c r="C4" s="278"/>
      <c r="D4" s="278"/>
      <c r="E4" s="278"/>
      <c r="F4" s="278"/>
      <c r="G4" s="278"/>
      <c r="H4" s="278"/>
      <c r="I4" s="278"/>
      <c r="J4" s="278">
        <v>0.26</v>
      </c>
      <c r="K4" s="278">
        <v>0.23</v>
      </c>
      <c r="L4" s="278"/>
      <c r="M4" s="278"/>
      <c r="N4" s="278"/>
    </row>
    <row r="5" spans="1:16">
      <c r="A5" s="92" t="s">
        <v>483</v>
      </c>
      <c r="B5" s="766"/>
      <c r="C5" s="766"/>
      <c r="D5" s="766"/>
      <c r="E5" s="766"/>
      <c r="F5" s="766"/>
      <c r="G5" s="766"/>
      <c r="H5" s="766"/>
      <c r="I5" s="766"/>
      <c r="J5" s="278"/>
      <c r="K5" s="278">
        <v>0.13</v>
      </c>
      <c r="L5" s="278"/>
      <c r="M5" s="278"/>
      <c r="N5" s="278"/>
    </row>
    <row r="6" spans="1:16">
      <c r="A6" s="92" t="s">
        <v>89</v>
      </c>
      <c r="B6" s="278"/>
      <c r="C6" s="278"/>
      <c r="D6" s="278"/>
      <c r="E6" s="278"/>
      <c r="F6" s="278"/>
      <c r="G6" s="278"/>
      <c r="H6" s="278"/>
      <c r="I6" s="278"/>
      <c r="J6" s="278"/>
      <c r="K6" s="278"/>
      <c r="L6" s="278"/>
      <c r="M6" s="278"/>
      <c r="N6" s="278"/>
    </row>
    <row r="7" spans="1:16">
      <c r="A7" s="92" t="s">
        <v>482</v>
      </c>
      <c r="B7" s="278"/>
      <c r="C7" s="278"/>
      <c r="D7" s="278"/>
      <c r="E7" s="278"/>
      <c r="F7" s="278"/>
      <c r="G7" s="278"/>
      <c r="H7" s="278"/>
      <c r="I7" s="278"/>
      <c r="J7" s="278">
        <v>0.21</v>
      </c>
      <c r="K7" s="278">
        <v>0.19</v>
      </c>
      <c r="L7" s="278"/>
      <c r="M7" s="278"/>
      <c r="N7" s="278"/>
    </row>
    <row r="8" spans="1:16">
      <c r="A8" s="92" t="s">
        <v>11</v>
      </c>
      <c r="B8" s="278"/>
      <c r="C8" s="278"/>
      <c r="D8" s="278"/>
      <c r="E8" s="278"/>
      <c r="F8" s="278"/>
      <c r="G8" s="278"/>
      <c r="H8" s="278"/>
      <c r="I8" s="278"/>
      <c r="J8" s="278">
        <v>0.5</v>
      </c>
      <c r="K8" s="278">
        <v>0.49</v>
      </c>
      <c r="L8" s="278"/>
      <c r="M8" s="278"/>
      <c r="N8" s="278"/>
    </row>
    <row r="9" spans="1:16">
      <c r="A9" s="92" t="s">
        <v>10</v>
      </c>
      <c r="B9" s="278"/>
      <c r="C9" s="278"/>
      <c r="D9" s="278"/>
      <c r="E9" s="278"/>
      <c r="F9" s="278"/>
      <c r="G9" s="278"/>
      <c r="H9" s="278"/>
      <c r="I9" s="278"/>
      <c r="J9" s="278"/>
      <c r="K9" s="278">
        <v>0.12</v>
      </c>
      <c r="L9" s="278"/>
      <c r="M9" s="278"/>
      <c r="N9" s="278"/>
    </row>
    <row r="10" spans="1:16">
      <c r="A10" s="92" t="s">
        <v>9</v>
      </c>
      <c r="B10" s="278"/>
      <c r="C10" s="278"/>
      <c r="D10" s="278"/>
      <c r="E10" s="278"/>
      <c r="F10" s="278"/>
      <c r="G10" s="278"/>
      <c r="H10" s="278"/>
      <c r="I10" s="278"/>
      <c r="J10" s="278">
        <v>0.15</v>
      </c>
      <c r="K10" s="278">
        <v>0.12</v>
      </c>
      <c r="L10" s="278"/>
      <c r="M10" s="278"/>
      <c r="N10" s="278"/>
    </row>
    <row r="11" spans="1:16">
      <c r="A11" s="92" t="s">
        <v>8</v>
      </c>
      <c r="B11" s="278">
        <v>0.12863347811560308</v>
      </c>
      <c r="C11" s="278">
        <v>0.1255748719788643</v>
      </c>
      <c r="D11" s="278">
        <v>0.14534408988470457</v>
      </c>
      <c r="E11" s="278">
        <v>0.12670121291498207</v>
      </c>
      <c r="F11" s="278">
        <v>0.12414492795673701</v>
      </c>
      <c r="G11" s="278">
        <v>0.12794954322801683</v>
      </c>
      <c r="H11" s="278">
        <v>0.1302892613355397</v>
      </c>
      <c r="I11" s="278">
        <v>0.12505452536518305</v>
      </c>
      <c r="J11" s="278">
        <v>0.11371306201893053</v>
      </c>
      <c r="K11" s="278">
        <v>0.10749552201347157</v>
      </c>
      <c r="L11" s="278">
        <v>0.10156463510515894</v>
      </c>
      <c r="M11" s="278">
        <v>9.8930487851378646E-2</v>
      </c>
      <c r="N11" s="278">
        <v>9.6384652324808862E-2</v>
      </c>
    </row>
    <row r="12" spans="1:16">
      <c r="A12" s="92" t="s">
        <v>6</v>
      </c>
      <c r="B12" s="438"/>
      <c r="C12" s="438"/>
      <c r="D12" s="438"/>
      <c r="E12" s="438"/>
      <c r="F12" s="438"/>
      <c r="G12" s="438"/>
      <c r="H12" s="438"/>
      <c r="I12" s="438"/>
      <c r="J12" s="278">
        <v>0.27898326100433979</v>
      </c>
      <c r="K12" s="278">
        <v>0.27898326100433979</v>
      </c>
      <c r="L12" s="278">
        <v>0.27898326100433979</v>
      </c>
      <c r="M12" s="278"/>
      <c r="N12" s="278"/>
    </row>
    <row r="13" spans="1:16">
      <c r="A13" s="92" t="s">
        <v>17</v>
      </c>
      <c r="B13" s="278"/>
      <c r="C13" s="278"/>
      <c r="D13" s="278"/>
      <c r="E13" s="278"/>
      <c r="F13" s="278"/>
      <c r="G13" s="278"/>
      <c r="H13" s="278"/>
      <c r="I13" s="278"/>
      <c r="J13" s="278">
        <v>0.1</v>
      </c>
      <c r="K13" s="278">
        <v>0.1</v>
      </c>
      <c r="L13" s="278"/>
      <c r="M13" s="278"/>
      <c r="N13" s="278"/>
    </row>
    <row r="14" spans="1:16">
      <c r="A14" s="92" t="s">
        <v>4</v>
      </c>
      <c r="B14" s="278"/>
      <c r="C14" s="278"/>
      <c r="D14" s="278"/>
      <c r="E14" s="278"/>
      <c r="F14" s="278"/>
      <c r="G14" s="278"/>
      <c r="H14" s="278"/>
      <c r="I14" s="278"/>
      <c r="J14" s="278">
        <v>0.32</v>
      </c>
      <c r="K14" s="278">
        <v>0.31</v>
      </c>
      <c r="L14" s="278"/>
      <c r="M14" s="278"/>
      <c r="N14" s="278"/>
    </row>
    <row r="15" spans="1:16">
      <c r="A15" s="92" t="s">
        <v>3</v>
      </c>
      <c r="B15" s="278"/>
      <c r="C15" s="278"/>
      <c r="D15" s="278"/>
      <c r="E15" s="278"/>
      <c r="F15" s="278"/>
      <c r="G15" s="278"/>
      <c r="H15" s="278"/>
      <c r="I15" s="278"/>
      <c r="J15" s="278">
        <v>0.03</v>
      </c>
      <c r="K15" s="278">
        <v>0.05</v>
      </c>
      <c r="L15" s="278"/>
      <c r="M15" s="278"/>
      <c r="N15" s="278"/>
    </row>
    <row r="16" spans="1:16">
      <c r="A16" s="92" t="s">
        <v>431</v>
      </c>
      <c r="B16" s="278"/>
      <c r="C16" s="278"/>
      <c r="D16" s="278"/>
      <c r="E16" s="278"/>
      <c r="F16" s="278"/>
      <c r="G16" s="278"/>
      <c r="H16" s="278"/>
      <c r="I16" s="278"/>
      <c r="J16" s="278">
        <v>0.08</v>
      </c>
      <c r="K16" s="278">
        <v>7.8366263382365728E-2</v>
      </c>
      <c r="L16" s="278">
        <v>5.6331821127673362E-2</v>
      </c>
      <c r="M16" s="278">
        <v>7.5134616187335648E-2</v>
      </c>
      <c r="N16" s="278">
        <v>6.8952307986975672E-2</v>
      </c>
    </row>
    <row r="17" spans="1:14">
      <c r="A17" s="92" t="s">
        <v>1</v>
      </c>
      <c r="B17" s="278"/>
      <c r="C17" s="278"/>
      <c r="D17" s="278"/>
      <c r="E17" s="278"/>
      <c r="F17" s="278"/>
      <c r="G17" s="278"/>
      <c r="H17" s="278"/>
      <c r="I17" s="278"/>
      <c r="J17" s="278">
        <v>0.19</v>
      </c>
      <c r="K17" s="278">
        <v>0.18</v>
      </c>
      <c r="L17" s="278"/>
      <c r="M17" s="278"/>
      <c r="N17" s="278"/>
    </row>
    <row r="18" spans="1:14">
      <c r="A18" s="92" t="s">
        <v>23</v>
      </c>
      <c r="B18" s="278"/>
      <c r="C18" s="278"/>
      <c r="D18" s="278"/>
      <c r="E18" s="278"/>
      <c r="F18" s="278"/>
      <c r="G18" s="278"/>
      <c r="H18" s="278"/>
      <c r="I18" s="278"/>
      <c r="J18" s="278">
        <v>0.05</v>
      </c>
      <c r="K18" s="278">
        <v>0.5</v>
      </c>
      <c r="L18" s="278"/>
      <c r="M18" s="278"/>
      <c r="N18" s="278"/>
    </row>
    <row r="20" spans="1:14">
      <c r="A20" s="241" t="s">
        <v>3333</v>
      </c>
    </row>
    <row r="21" spans="1:14">
      <c r="A21" s="241"/>
    </row>
    <row r="22" spans="1:14">
      <c r="A22" s="241"/>
    </row>
  </sheetData>
  <hyperlinks>
    <hyperlink ref="P2" location="Content!A1" display="Back to content page" xr:uid="{00000000-0004-0000-DD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C25"/>
  <sheetViews>
    <sheetView topLeftCell="M1" workbookViewId="0">
      <selection activeCell="J21" sqref="J21"/>
    </sheetView>
  </sheetViews>
  <sheetFormatPr defaultRowHeight="14.5"/>
  <cols>
    <col min="1" max="1" width="31.54296875" customWidth="1"/>
    <col min="8" max="22" width="9.7265625" customWidth="1"/>
    <col min="23" max="26" width="10" customWidth="1"/>
  </cols>
  <sheetData>
    <row r="1" spans="1:29">
      <c r="A1" s="44" t="s">
        <v>3103</v>
      </c>
    </row>
    <row r="3" spans="1:29">
      <c r="A3" s="365" t="s">
        <v>1141</v>
      </c>
      <c r="B3" s="366">
        <v>2000</v>
      </c>
      <c r="C3" s="366">
        <v>2001</v>
      </c>
      <c r="D3" s="366">
        <v>2002</v>
      </c>
      <c r="E3" s="366">
        <v>2003</v>
      </c>
      <c r="F3" s="366">
        <v>2004</v>
      </c>
      <c r="G3" s="366">
        <v>2005</v>
      </c>
      <c r="H3" s="366">
        <v>2006</v>
      </c>
      <c r="I3" s="366">
        <v>2007</v>
      </c>
      <c r="J3" s="366">
        <v>2008</v>
      </c>
      <c r="K3" s="366">
        <v>2009</v>
      </c>
      <c r="L3" s="366">
        <v>2010</v>
      </c>
      <c r="M3" s="366">
        <v>2011</v>
      </c>
      <c r="N3" s="366">
        <v>2012</v>
      </c>
      <c r="O3" s="366">
        <v>2013</v>
      </c>
      <c r="P3" s="366">
        <v>2014</v>
      </c>
      <c r="Q3" s="366">
        <v>2015</v>
      </c>
      <c r="R3" s="366">
        <v>2016</v>
      </c>
      <c r="S3" s="366">
        <v>2017</v>
      </c>
      <c r="T3" s="366">
        <v>2018</v>
      </c>
      <c r="U3" s="366">
        <v>2019</v>
      </c>
      <c r="V3" s="366">
        <v>2020</v>
      </c>
      <c r="W3" s="366">
        <v>2021</v>
      </c>
      <c r="X3" s="366">
        <v>2022</v>
      </c>
      <c r="Y3" s="366">
        <v>2023</v>
      </c>
      <c r="Z3" s="366">
        <v>2024</v>
      </c>
      <c r="AB3" s="486" t="s">
        <v>528</v>
      </c>
    </row>
    <row r="4" spans="1:29">
      <c r="A4" s="367" t="s">
        <v>13</v>
      </c>
      <c r="B4" s="570">
        <v>3586.6218000000003</v>
      </c>
      <c r="C4" s="570">
        <v>3751.4347599999996</v>
      </c>
      <c r="D4" s="570">
        <v>4436.9397294993996</v>
      </c>
      <c r="E4" s="570">
        <v>6466.5429829599989</v>
      </c>
      <c r="F4" s="570">
        <v>5250.5319835999171</v>
      </c>
      <c r="G4" s="570">
        <v>7943.3424036399992</v>
      </c>
      <c r="H4" s="570">
        <v>10617.124552860058</v>
      </c>
      <c r="I4" s="570">
        <v>14872.021973740038</v>
      </c>
      <c r="J4" s="570">
        <v>23651.388622759961</v>
      </c>
      <c r="K4" s="570">
        <v>21237.784200830272</v>
      </c>
      <c r="L4" s="570">
        <v>18976.945417499694</v>
      </c>
      <c r="M4" s="570">
        <v>22580.817402360266</v>
      </c>
      <c r="N4" s="570">
        <v>27556.524725090308</v>
      </c>
      <c r="O4" s="570">
        <v>30443.865513840537</v>
      </c>
      <c r="P4" s="570">
        <v>32662.942449580001</v>
      </c>
      <c r="Q4" s="570">
        <v>23096.381792420056</v>
      </c>
      <c r="R4" s="570">
        <v>14996.811918180434</v>
      </c>
      <c r="S4" s="570">
        <v>16177.539922670165</v>
      </c>
      <c r="T4" s="570">
        <v>16591.300824039659</v>
      </c>
      <c r="U4" s="570">
        <v>14238.476312020324</v>
      </c>
      <c r="V4" s="570">
        <v>9348.7466870297139</v>
      </c>
      <c r="W4" s="570">
        <v>11642.654094630208</v>
      </c>
      <c r="X4" s="570">
        <v>17757.051672359532</v>
      </c>
      <c r="Y4" s="570">
        <v>15749.42563083904</v>
      </c>
      <c r="Z4" s="570">
        <v>15002.678672719499</v>
      </c>
    </row>
    <row r="5" spans="1:29">
      <c r="A5" s="367" t="s">
        <v>12</v>
      </c>
      <c r="B5" s="570">
        <v>2178.1484810897177</v>
      </c>
      <c r="C5" s="570">
        <v>1926.800834043227</v>
      </c>
      <c r="D5" s="570">
        <v>2145.3442248279421</v>
      </c>
      <c r="E5" s="570">
        <v>2536.62</v>
      </c>
      <c r="F5" s="570">
        <v>3860.08</v>
      </c>
      <c r="G5" s="570">
        <v>3072.01</v>
      </c>
      <c r="H5" s="570">
        <v>3014.39</v>
      </c>
      <c r="I5" s="570">
        <v>4076.31</v>
      </c>
      <c r="J5" s="570">
        <v>5197.6499999999996</v>
      </c>
      <c r="K5" s="570">
        <v>4852.5600000000004</v>
      </c>
      <c r="L5" s="570">
        <v>5702.99</v>
      </c>
      <c r="M5" s="570">
        <v>7361.74</v>
      </c>
      <c r="N5" s="570">
        <v>8165.32</v>
      </c>
      <c r="O5" s="570">
        <v>8358.9699999999993</v>
      </c>
      <c r="P5" s="570">
        <v>8066.65</v>
      </c>
      <c r="Q5" s="570">
        <v>7228.22</v>
      </c>
      <c r="R5" s="570">
        <v>6138.54</v>
      </c>
      <c r="S5" s="570">
        <v>5361.35</v>
      </c>
      <c r="T5" s="570">
        <v>6326.89</v>
      </c>
      <c r="U5" s="570">
        <v>6567.38</v>
      </c>
      <c r="V5" s="570">
        <v>6507.21</v>
      </c>
      <c r="W5" s="570">
        <v>8441.2900000000009</v>
      </c>
      <c r="X5" s="570">
        <v>8649.4500000000007</v>
      </c>
      <c r="Y5" s="570">
        <v>6607.01</v>
      </c>
      <c r="Z5" s="570">
        <v>7217.83</v>
      </c>
    </row>
    <row r="6" spans="1:29">
      <c r="A6" s="367" t="s">
        <v>483</v>
      </c>
      <c r="B6" s="570"/>
      <c r="C6" s="570"/>
      <c r="D6" s="570"/>
      <c r="E6" s="570"/>
      <c r="F6" s="570"/>
      <c r="G6" s="570"/>
      <c r="H6" s="570"/>
      <c r="I6" s="570"/>
      <c r="J6" s="570"/>
      <c r="K6" s="570">
        <v>179.156238234</v>
      </c>
      <c r="L6" s="570">
        <v>181.75699007</v>
      </c>
      <c r="M6" s="570">
        <v>213.88878509099999</v>
      </c>
      <c r="N6" s="570">
        <v>207.610712431</v>
      </c>
      <c r="O6" s="570">
        <v>211.45473137499999</v>
      </c>
      <c r="P6" s="570">
        <v>218.18912876799999</v>
      </c>
      <c r="Q6" s="570">
        <v>174.323792072</v>
      </c>
      <c r="R6" s="570">
        <v>195.75126655899999</v>
      </c>
      <c r="S6" s="570">
        <v>208.683752175</v>
      </c>
      <c r="T6" s="570">
        <v>229.608858414</v>
      </c>
      <c r="U6" s="570">
        <v>195.85691144233374</v>
      </c>
      <c r="V6" s="570">
        <v>225.40411261347057</v>
      </c>
      <c r="W6" s="570">
        <v>343.86685795535436</v>
      </c>
      <c r="X6" s="570">
        <v>240.68409852003174</v>
      </c>
      <c r="Y6" s="570">
        <v>247.0841677890381</v>
      </c>
      <c r="Z6" s="570">
        <v>250.57922966404573</v>
      </c>
      <c r="AC6" s="8"/>
    </row>
    <row r="7" spans="1:29">
      <c r="A7" s="367" t="s">
        <v>89</v>
      </c>
      <c r="B7" s="570">
        <v>932.01244560000248</v>
      </c>
      <c r="C7" s="570">
        <v>937.43816730561923</v>
      </c>
      <c r="D7" s="570">
        <v>1177.2796938649653</v>
      </c>
      <c r="E7" s="570">
        <v>1435.9867799859182</v>
      </c>
      <c r="F7" s="570">
        <v>1859.4257636628777</v>
      </c>
      <c r="G7" s="570">
        <v>2428.3751429530475</v>
      </c>
      <c r="H7" s="570">
        <v>4005.9080295014123</v>
      </c>
      <c r="I7" s="570">
        <v>3542.0073338598058</v>
      </c>
      <c r="J7" s="570">
        <v>5344.9967026031964</v>
      </c>
      <c r="K7" s="570">
        <v>1218.94536121602</v>
      </c>
      <c r="L7" s="570">
        <v>2389.6307147657199</v>
      </c>
      <c r="M7" s="570">
        <v>5351.6191539913798</v>
      </c>
      <c r="N7" s="570">
        <v>6540.0831620765402</v>
      </c>
      <c r="O7" s="570">
        <v>7010.3425020815803</v>
      </c>
      <c r="P7" s="570">
        <v>6911.0601463370804</v>
      </c>
      <c r="Q7" s="570">
        <v>7399.1270595395899</v>
      </c>
      <c r="R7" s="570">
        <v>4764.6449914825698</v>
      </c>
      <c r="S7" s="570">
        <v>4810.6404482170201</v>
      </c>
      <c r="T7" s="570">
        <v>6506.9646950208398</v>
      </c>
      <c r="U7" s="570">
        <v>7141.4382690990396</v>
      </c>
      <c r="V7" s="570">
        <v>6189.4274362319402</v>
      </c>
      <c r="W7" s="570">
        <v>7128.3652667168899</v>
      </c>
      <c r="X7" s="570">
        <v>13566.282425900699</v>
      </c>
      <c r="Y7" s="570">
        <v>13849.191876406499</v>
      </c>
      <c r="Z7" s="570">
        <v>14358.902788052699</v>
      </c>
    </row>
    <row r="8" spans="1:29">
      <c r="A8" s="367" t="s">
        <v>482</v>
      </c>
      <c r="B8" s="599">
        <v>1063.7975882608696</v>
      </c>
      <c r="C8" s="599">
        <v>960.77426511627914</v>
      </c>
      <c r="D8" s="599">
        <v>1060.0426984019048</v>
      </c>
      <c r="E8" s="599">
        <v>1436.4137724171053</v>
      </c>
      <c r="F8" s="599">
        <v>1775.7175509000001</v>
      </c>
      <c r="G8" s="599">
        <v>1648.6073329084377</v>
      </c>
      <c r="H8" s="599">
        <v>1222.3244186044119</v>
      </c>
      <c r="I8" s="599">
        <v>1314.7496903021276</v>
      </c>
      <c r="J8" s="599">
        <v>1318.3234980831323</v>
      </c>
      <c r="K8" s="599">
        <v>1488.9903966000061</v>
      </c>
      <c r="L8" s="599">
        <v>2040.1009812999976</v>
      </c>
      <c r="M8" s="599">
        <v>3110.7412339699945</v>
      </c>
      <c r="N8" s="599">
        <v>1985.8182906500206</v>
      </c>
      <c r="O8" s="599">
        <v>1942.0561996700076</v>
      </c>
      <c r="P8" s="599">
        <v>1745.7722721200068</v>
      </c>
      <c r="Q8" s="599">
        <v>1519.1260681400015</v>
      </c>
      <c r="R8" s="599">
        <v>1523.2755014699974</v>
      </c>
      <c r="S8" s="599">
        <v>1968.4770026600111</v>
      </c>
      <c r="T8" s="599">
        <v>2280.4437772800134</v>
      </c>
      <c r="U8" s="599">
        <v>2206.4023699699833</v>
      </c>
      <c r="V8" s="599">
        <v>1891.9742287100082</v>
      </c>
      <c r="W8" s="599">
        <v>2388.2910613600179</v>
      </c>
      <c r="X8" s="599">
        <v>2123.7916875586407</v>
      </c>
      <c r="Y8" s="599">
        <v>2038.5413284946719</v>
      </c>
      <c r="Z8" s="599">
        <v>2272.7623424099556</v>
      </c>
    </row>
    <row r="9" spans="1:29">
      <c r="A9" s="367" t="s">
        <v>11</v>
      </c>
      <c r="B9" s="600">
        <v>362.56171420289854</v>
      </c>
      <c r="C9" s="600">
        <v>595.23901593023265</v>
      </c>
      <c r="D9" s="600">
        <v>796.79384733333336</v>
      </c>
      <c r="E9" s="600">
        <v>1101.5659271052634</v>
      </c>
      <c r="F9" s="600">
        <v>1402.7107784374998</v>
      </c>
      <c r="G9" s="600">
        <v>795.25278765625001</v>
      </c>
      <c r="H9" s="600">
        <v>842.72029602941188</v>
      </c>
      <c r="I9" s="600">
        <v>962.25105205673765</v>
      </c>
      <c r="J9" s="600">
        <v>814.64690734939745</v>
      </c>
      <c r="K9" s="600">
        <v>901.46618357142859</v>
      </c>
      <c r="L9" s="600">
        <v>1272.7340861624145</v>
      </c>
      <c r="M9" s="600">
        <v>1463.4057364095645</v>
      </c>
      <c r="N9" s="600">
        <v>1628.5520401329497</v>
      </c>
      <c r="O9" s="600">
        <v>1859.0248273949089</v>
      </c>
      <c r="P9" s="600">
        <v>1606.8388432044474</v>
      </c>
      <c r="Q9" s="600">
        <v>1580.4201674297844</v>
      </c>
      <c r="R9" s="600">
        <v>1489.0901295188173</v>
      </c>
      <c r="S9" s="600">
        <v>2091.6514667702772</v>
      </c>
      <c r="T9" s="600">
        <v>1538.0026414015067</v>
      </c>
      <c r="U9" s="600">
        <v>1739.416161234722</v>
      </c>
      <c r="V9" s="600">
        <v>1376.5426423618183</v>
      </c>
      <c r="W9" s="600">
        <v>1698.2038684228103</v>
      </c>
      <c r="X9" s="600">
        <v>1804.0278840188355</v>
      </c>
      <c r="Y9" s="600">
        <v>1702.8522153657721</v>
      </c>
      <c r="Z9" s="600">
        <v>1969.4063577405798</v>
      </c>
    </row>
    <row r="10" spans="1:29">
      <c r="A10" s="367" t="s">
        <v>10</v>
      </c>
      <c r="B10" s="599">
        <v>988.3505562390028</v>
      </c>
      <c r="C10" s="599">
        <v>918.48271128442252</v>
      </c>
      <c r="D10" s="599">
        <v>670.15880381510487</v>
      </c>
      <c r="E10" s="599">
        <v>1314.4899869797714</v>
      </c>
      <c r="F10" s="599">
        <v>1546.7529414907806</v>
      </c>
      <c r="G10" s="599">
        <v>1713.3225642532086</v>
      </c>
      <c r="H10" s="599">
        <v>1746.4152697790628</v>
      </c>
      <c r="I10" s="599">
        <v>2457.1240031331408</v>
      </c>
      <c r="J10" s="599">
        <v>3903.4557865326942</v>
      </c>
      <c r="K10" s="599">
        <v>3218.2762625733608</v>
      </c>
      <c r="L10" s="599">
        <v>2644.5011075687771</v>
      </c>
      <c r="M10" s="599">
        <v>2929.1494815068199</v>
      </c>
      <c r="N10" s="599">
        <v>2491.4452780881484</v>
      </c>
      <c r="O10" s="599">
        <v>2699.7759897204255</v>
      </c>
      <c r="P10" s="599">
        <v>3325.2108875569525</v>
      </c>
      <c r="Q10" s="599">
        <v>2930.207377809882</v>
      </c>
      <c r="R10" s="599">
        <v>2969.6205467696855</v>
      </c>
      <c r="S10" s="599">
        <v>3708.9542125278058</v>
      </c>
      <c r="T10" s="599">
        <v>4058.5965397850232</v>
      </c>
      <c r="U10" s="599">
        <v>3938.2397003978822</v>
      </c>
      <c r="V10" s="599">
        <v>3250.195359948139</v>
      </c>
      <c r="W10" s="599">
        <v>4411.6401591245012</v>
      </c>
      <c r="X10" s="599">
        <v>5617.4097318528711</v>
      </c>
      <c r="Y10" s="599">
        <v>4864.8707011741935</v>
      </c>
      <c r="Z10" s="599">
        <v>4907.1639145879099</v>
      </c>
    </row>
    <row r="11" spans="1:29">
      <c r="A11" s="367" t="s">
        <v>9</v>
      </c>
      <c r="B11" s="599">
        <v>437.89536020700001</v>
      </c>
      <c r="C11" s="599">
        <v>567.37557459800007</v>
      </c>
      <c r="D11" s="599">
        <v>691.78676808299997</v>
      </c>
      <c r="E11" s="599">
        <v>784.80228152799998</v>
      </c>
      <c r="F11" s="599">
        <v>926.9462305190001</v>
      </c>
      <c r="G11" s="599">
        <v>1184.877389559</v>
      </c>
      <c r="H11" s="599">
        <v>1280.7777008469998</v>
      </c>
      <c r="I11" s="599">
        <v>1388.5437274419999</v>
      </c>
      <c r="J11" s="599">
        <v>2032.526114604</v>
      </c>
      <c r="K11" s="599">
        <v>2106.2167877830002</v>
      </c>
      <c r="L11" s="599">
        <v>2138.1897667789999</v>
      </c>
      <c r="M11" s="599">
        <v>2424.5160686880004</v>
      </c>
      <c r="N11" s="599">
        <v>2615.965997751</v>
      </c>
      <c r="O11" s="599">
        <v>2804.0745646119999</v>
      </c>
      <c r="P11" s="599">
        <v>2765.230946057</v>
      </c>
      <c r="Q11" s="599">
        <v>2264.478412513</v>
      </c>
      <c r="R11" s="599">
        <v>2303.6513617129999</v>
      </c>
      <c r="S11" s="599">
        <v>2521.0007728979999</v>
      </c>
      <c r="T11" s="599">
        <v>2974.9690820870001</v>
      </c>
      <c r="U11" s="599">
        <v>2937.4569738969999</v>
      </c>
      <c r="V11" s="599">
        <v>2824.8675392499999</v>
      </c>
      <c r="W11" s="599">
        <v>3244.0139677259999</v>
      </c>
      <c r="X11" s="599">
        <v>2990.7150663400002</v>
      </c>
      <c r="Y11" s="599">
        <v>3141.89572094</v>
      </c>
      <c r="Z11" s="599">
        <v>3187.3344646099995</v>
      </c>
    </row>
    <row r="12" spans="1:29">
      <c r="A12" s="367" t="s">
        <v>8</v>
      </c>
      <c r="B12" s="601">
        <v>2091.6984006092916</v>
      </c>
      <c r="C12" s="601">
        <v>1993.1200550395597</v>
      </c>
      <c r="D12" s="601">
        <v>2156.4753004005338</v>
      </c>
      <c r="E12" s="601">
        <v>2323.5377026074702</v>
      </c>
      <c r="F12" s="601">
        <v>2752.6846846846847</v>
      </c>
      <c r="G12" s="601">
        <v>3191.3102976394116</v>
      </c>
      <c r="H12" s="601">
        <v>3707.9293739967898</v>
      </c>
      <c r="I12" s="601">
        <v>3858.3678673892255</v>
      </c>
      <c r="J12" s="601">
        <v>4660.2609308885758</v>
      </c>
      <c r="K12" s="601">
        <v>3708.3281152160298</v>
      </c>
      <c r="L12" s="601">
        <v>4366.5263839430236</v>
      </c>
      <c r="M12" s="601">
        <v>5141.391304347826</v>
      </c>
      <c r="N12" s="601">
        <v>5379.0845305713328</v>
      </c>
      <c r="O12" s="601">
        <v>5400.9784735812136</v>
      </c>
      <c r="P12" s="601">
        <v>5618.4846505551923</v>
      </c>
      <c r="Q12" s="601">
        <v>4784.25</v>
      </c>
      <c r="R12" s="601">
        <v>4614.3100000000004</v>
      </c>
      <c r="S12" s="601">
        <v>5200.32</v>
      </c>
      <c r="T12" s="601">
        <v>5635.08</v>
      </c>
      <c r="U12" s="601">
        <v>5582.88</v>
      </c>
      <c r="V12" s="601">
        <v>4235.16</v>
      </c>
      <c r="W12" s="601">
        <v>5189.3</v>
      </c>
      <c r="X12" s="601">
        <v>6667.7</v>
      </c>
      <c r="Y12" s="601">
        <v>6311</v>
      </c>
      <c r="Z12" s="601">
        <v>6883.3</v>
      </c>
    </row>
    <row r="13" spans="1:29">
      <c r="A13" s="367" t="s">
        <v>6</v>
      </c>
      <c r="B13" s="570">
        <v>1162.2781020640061</v>
      </c>
      <c r="C13" s="570">
        <v>1063.4067797554965</v>
      </c>
      <c r="D13" s="570">
        <v>1542.96347128</v>
      </c>
      <c r="E13" s="570">
        <v>1752.9974560021903</v>
      </c>
      <c r="F13" s="570">
        <v>2034.673459988561</v>
      </c>
      <c r="G13" s="570">
        <v>2408.3370016161066</v>
      </c>
      <c r="H13" s="570">
        <v>2869.3265488077509</v>
      </c>
      <c r="I13" s="570">
        <v>3049.7476401186632</v>
      </c>
      <c r="J13" s="570">
        <v>4007.766963236933</v>
      </c>
      <c r="K13" s="570">
        <v>3764.2066711188959</v>
      </c>
      <c r="L13" s="570">
        <v>3863.6692974974239</v>
      </c>
      <c r="M13" s="570">
        <v>6312.15920276419</v>
      </c>
      <c r="N13" s="570">
        <v>8687.9702801200146</v>
      </c>
      <c r="O13" s="570">
        <v>10099.134342000199</v>
      </c>
      <c r="P13" s="570">
        <v>9280.5339999999997</v>
      </c>
      <c r="Q13" s="570">
        <v>8334.2210012032829</v>
      </c>
      <c r="R13" s="570">
        <v>5206.1864452925993</v>
      </c>
      <c r="S13" s="570">
        <v>5741.3558633319581</v>
      </c>
      <c r="T13" s="570">
        <v>7729.7049270955649</v>
      </c>
      <c r="U13" s="570">
        <v>7698.926163766685</v>
      </c>
      <c r="V13" s="570">
        <v>6514.0862304757866</v>
      </c>
      <c r="W13" s="570">
        <v>8758.0844726189716</v>
      </c>
      <c r="X13" s="570">
        <v>14670.984876563305</v>
      </c>
      <c r="Y13" s="570">
        <v>10097.580774036216</v>
      </c>
      <c r="Z13" s="570">
        <v>9212.6619702233584</v>
      </c>
    </row>
    <row r="14" spans="1:29">
      <c r="A14" s="367" t="s">
        <v>5</v>
      </c>
      <c r="B14" s="599">
        <v>1420.6634376972575</v>
      </c>
      <c r="C14" s="599">
        <v>1416.8653798134912</v>
      </c>
      <c r="D14" s="599">
        <v>1442.2946779476558</v>
      </c>
      <c r="E14" s="599">
        <v>2414.8615718805199</v>
      </c>
      <c r="F14" s="599">
        <v>2933.304547019</v>
      </c>
      <c r="G14" s="599">
        <v>2498.531414778</v>
      </c>
      <c r="H14" s="599">
        <v>3127.0844403569999</v>
      </c>
      <c r="I14" s="599">
        <v>4534.4933050930003</v>
      </c>
      <c r="J14" s="599">
        <v>5216.9298833000003</v>
      </c>
      <c r="K14" s="599">
        <v>6447.5074613770003</v>
      </c>
      <c r="L14" s="599">
        <v>6489.0835367030004</v>
      </c>
      <c r="M14" s="599">
        <v>6628.8966085069997</v>
      </c>
      <c r="N14" s="599">
        <v>7312.4626807720006</v>
      </c>
      <c r="O14" s="599">
        <v>7404.8181001400008</v>
      </c>
      <c r="P14" s="599">
        <v>8625.7158237719996</v>
      </c>
      <c r="Q14" s="599">
        <v>7836.4060420550004</v>
      </c>
      <c r="R14" s="599">
        <v>6465.3828892390002</v>
      </c>
      <c r="S14" s="599">
        <v>6861.0386746699996</v>
      </c>
      <c r="T14" s="599">
        <v>8291.0663884610003</v>
      </c>
      <c r="U14" s="599">
        <v>7496.961733786</v>
      </c>
      <c r="V14" s="599">
        <v>6577.2050926090005</v>
      </c>
      <c r="W14" s="599">
        <v>8580.2586171580006</v>
      </c>
      <c r="X14" s="599">
        <v>8146.7514578889995</v>
      </c>
      <c r="Y14" s="599">
        <v>7386.5747703310008</v>
      </c>
      <c r="Z14" s="599">
        <v>8673.4710983696896</v>
      </c>
    </row>
    <row r="15" spans="1:29">
      <c r="A15" s="367" t="s">
        <v>4</v>
      </c>
      <c r="B15" s="599">
        <v>266.13436799959015</v>
      </c>
      <c r="C15" s="599">
        <v>473.85094686463765</v>
      </c>
      <c r="D15" s="599">
        <v>418.14738450102953</v>
      </c>
      <c r="E15" s="599">
        <v>412.98543721675202</v>
      </c>
      <c r="F15" s="599">
        <v>496.68770527272721</v>
      </c>
      <c r="G15" s="599">
        <v>674.94581818181825</v>
      </c>
      <c r="H15" s="599">
        <v>752.00440198852414</v>
      </c>
      <c r="I15" s="599">
        <v>854.20431778187344</v>
      </c>
      <c r="J15" s="599">
        <v>887.98234485200953</v>
      </c>
      <c r="K15" s="599">
        <v>782.93332066843436</v>
      </c>
      <c r="L15" s="599">
        <v>990.24551429113365</v>
      </c>
      <c r="M15" s="599">
        <v>1006.14474241468</v>
      </c>
      <c r="N15" s="599">
        <v>1019.8936496350366</v>
      </c>
      <c r="O15" s="599">
        <v>1078.117634374715</v>
      </c>
      <c r="P15" s="599">
        <v>1145.1627498490516</v>
      </c>
      <c r="Q15" s="599">
        <v>973.86311045830166</v>
      </c>
      <c r="R15" s="599">
        <v>1040.0873925480371</v>
      </c>
      <c r="S15" s="599">
        <v>1303.4812351499477</v>
      </c>
      <c r="T15" s="599">
        <v>1270.9447038262483</v>
      </c>
      <c r="U15" s="599">
        <v>1166.5299813040126</v>
      </c>
      <c r="V15" s="599">
        <v>982.24499274256152</v>
      </c>
      <c r="W15" s="599">
        <v>1121.9545252771834</v>
      </c>
      <c r="X15" s="599">
        <v>1363.203275550439</v>
      </c>
      <c r="Y15" s="599">
        <v>1450.0998750359704</v>
      </c>
      <c r="Z15" s="599">
        <v>1447.4139969856737</v>
      </c>
    </row>
    <row r="16" spans="1:29">
      <c r="A16" s="367" t="s">
        <v>3</v>
      </c>
      <c r="B16" s="599">
        <v>27051.154483295606</v>
      </c>
      <c r="C16" s="599">
        <v>25110.870411828295</v>
      </c>
      <c r="D16" s="599">
        <v>26950.5186940522</v>
      </c>
      <c r="E16" s="599">
        <v>35199.633118563856</v>
      </c>
      <c r="F16" s="599">
        <v>49535.786849718599</v>
      </c>
      <c r="G16" s="599">
        <v>56944.420604388695</v>
      </c>
      <c r="H16" s="599">
        <v>70335.023775712267</v>
      </c>
      <c r="I16" s="599">
        <v>81407.161062882733</v>
      </c>
      <c r="J16" s="599">
        <v>92846.344704848714</v>
      </c>
      <c r="K16" s="599">
        <v>76001.135467216605</v>
      </c>
      <c r="L16" s="599">
        <v>84762.213766764078</v>
      </c>
      <c r="M16" s="599">
        <v>105538.00187602542</v>
      </c>
      <c r="N16" s="599">
        <v>108250.44283203174</v>
      </c>
      <c r="O16" s="599">
        <v>108042.29152617304</v>
      </c>
      <c r="P16" s="599">
        <v>99791.342171539058</v>
      </c>
      <c r="Q16" s="599">
        <v>85306.303172665037</v>
      </c>
      <c r="R16" s="599">
        <v>74658.066208987962</v>
      </c>
      <c r="S16" s="599">
        <v>83146.622114670638</v>
      </c>
      <c r="T16" s="599">
        <v>93070.623731057611</v>
      </c>
      <c r="U16" s="599">
        <v>88076.766123706053</v>
      </c>
      <c r="V16" s="599">
        <v>68225.823227716261</v>
      </c>
      <c r="W16" s="599">
        <v>92022.030667969011</v>
      </c>
      <c r="X16" s="599">
        <v>109356.53212841992</v>
      </c>
      <c r="Y16" s="599">
        <v>105364.37465935973</v>
      </c>
      <c r="Z16" s="599">
        <v>129039.912457</v>
      </c>
      <c r="AC16" s="8"/>
    </row>
    <row r="17" spans="1:29">
      <c r="A17" s="367" t="s">
        <v>431</v>
      </c>
      <c r="B17" s="570">
        <v>1433.74479187982</v>
      </c>
      <c r="C17" s="570">
        <v>1660.1765255677701</v>
      </c>
      <c r="D17" s="570">
        <v>1599.9424306885101</v>
      </c>
      <c r="E17" s="570">
        <v>2095.6345573666999</v>
      </c>
      <c r="F17" s="570">
        <v>2492.86657873688</v>
      </c>
      <c r="G17" s="570">
        <v>3179.9078121125999</v>
      </c>
      <c r="H17" s="570">
        <v>4350.9060391667599</v>
      </c>
      <c r="I17" s="570">
        <v>4520.4722575253199</v>
      </c>
      <c r="J17" s="570">
        <v>7079.7307106415601</v>
      </c>
      <c r="K17" s="570">
        <v>6690.6301246528501</v>
      </c>
      <c r="L17" s="570">
        <v>7954.1337600664701</v>
      </c>
      <c r="M17" s="570">
        <v>8578.3721520427807</v>
      </c>
      <c r="N17" s="570">
        <v>5039</v>
      </c>
      <c r="O17" s="570">
        <v>12455.8648310388</v>
      </c>
      <c r="P17" s="570">
        <v>12689.5553807997</v>
      </c>
      <c r="Q17" s="570">
        <v>10816.5599705851</v>
      </c>
      <c r="R17" s="570">
        <v>9487.6979863523502</v>
      </c>
      <c r="S17" s="570">
        <v>7798.7852715462004</v>
      </c>
      <c r="T17" s="570">
        <v>8586.0608000491993</v>
      </c>
      <c r="U17" s="570">
        <v>8985.2665159999997</v>
      </c>
      <c r="V17" s="570">
        <v>8516</v>
      </c>
      <c r="W17" s="570">
        <v>10873</v>
      </c>
      <c r="X17" s="570">
        <v>15654</v>
      </c>
      <c r="Y17" s="570">
        <v>15117.5</v>
      </c>
      <c r="Z17" s="570">
        <v>15684.509316134998</v>
      </c>
      <c r="AC17" s="8"/>
    </row>
    <row r="18" spans="1:29">
      <c r="A18" s="367" t="s">
        <v>1</v>
      </c>
      <c r="B18" s="570">
        <v>871.38649199999998</v>
      </c>
      <c r="C18" s="570">
        <v>1079.9557689999999</v>
      </c>
      <c r="D18" s="570">
        <v>1108.8274120000001</v>
      </c>
      <c r="E18" s="570">
        <v>1586.289565</v>
      </c>
      <c r="F18" s="570">
        <v>2169.579287</v>
      </c>
      <c r="G18" s="570">
        <v>2578.4391500000002</v>
      </c>
      <c r="H18" s="570">
        <v>3020.9063590000001</v>
      </c>
      <c r="I18" s="570">
        <v>3997.092776</v>
      </c>
      <c r="J18" s="570">
        <v>5042.0187660000001</v>
      </c>
      <c r="K18" s="570">
        <v>3819.455665</v>
      </c>
      <c r="L18" s="570">
        <v>5309.5652870000004</v>
      </c>
      <c r="M18" s="570">
        <v>7263.248587</v>
      </c>
      <c r="N18" s="570">
        <v>8782.8275051839992</v>
      </c>
      <c r="O18" s="570">
        <v>10572.652155006001</v>
      </c>
      <c r="P18" s="570">
        <v>9794.7764899199992</v>
      </c>
      <c r="Q18" s="570">
        <v>7935.2964011389995</v>
      </c>
      <c r="R18" s="570">
        <v>7289.8053472299998</v>
      </c>
      <c r="S18" s="570">
        <v>7988.00901024</v>
      </c>
      <c r="T18" s="570">
        <v>9466.3795239299998</v>
      </c>
      <c r="U18" s="570">
        <v>7180.8179577580004</v>
      </c>
      <c r="V18" s="570">
        <v>5323.5393309999999</v>
      </c>
      <c r="W18" s="570">
        <v>7096.5680114350007</v>
      </c>
      <c r="X18" s="570">
        <v>9038.3837766289998</v>
      </c>
      <c r="Y18" s="570">
        <v>10208.478667093999</v>
      </c>
      <c r="Z18" s="570">
        <v>11194.216647555999</v>
      </c>
    </row>
    <row r="19" spans="1:29">
      <c r="A19" s="367" t="s">
        <v>0</v>
      </c>
      <c r="B19" s="570">
        <v>2018.4686019201508</v>
      </c>
      <c r="C19" s="570">
        <v>1416.5432379041576</v>
      </c>
      <c r="D19" s="570">
        <v>2244.1482313404808</v>
      </c>
      <c r="E19" s="570">
        <v>1196.1096908516338</v>
      </c>
      <c r="F19" s="570">
        <v>2707.6313421874429</v>
      </c>
      <c r="G19" s="570">
        <v>2345.5052668920002</v>
      </c>
      <c r="H19" s="570">
        <v>2122.2574413340003</v>
      </c>
      <c r="I19" s="570">
        <v>3077.9966340879996</v>
      </c>
      <c r="J19" s="570">
        <v>1916.1925830059999</v>
      </c>
      <c r="K19" s="570">
        <v>5719.4244084689999</v>
      </c>
      <c r="L19" s="570">
        <v>5337.3258701200002</v>
      </c>
      <c r="M19" s="570">
        <v>7984.000794689</v>
      </c>
      <c r="N19" s="570">
        <v>6938.3350927320007</v>
      </c>
      <c r="O19" s="570">
        <v>7216.3068383170003</v>
      </c>
      <c r="P19" s="570">
        <v>6069.7193244809996</v>
      </c>
      <c r="Q19" s="570">
        <v>6049.3750824870003</v>
      </c>
      <c r="R19" s="570">
        <v>5338.4497092770007</v>
      </c>
      <c r="S19" s="570">
        <v>5117.3995504980003</v>
      </c>
      <c r="T19" s="570">
        <v>6448.6524691929999</v>
      </c>
      <c r="U19" s="570">
        <v>4883.6101327320002</v>
      </c>
      <c r="V19" s="570">
        <v>5632.7280450100006</v>
      </c>
      <c r="W19" s="570">
        <v>7541.2436173000006</v>
      </c>
      <c r="X19" s="570">
        <v>8668.9653543980003</v>
      </c>
      <c r="Y19" s="570">
        <v>9211.4437571709987</v>
      </c>
      <c r="Z19" s="570">
        <v>9568</v>
      </c>
    </row>
    <row r="20" spans="1:29">
      <c r="A20" s="367" t="s">
        <v>2207</v>
      </c>
      <c r="B20" s="571">
        <v>45864.916623065204</v>
      </c>
      <c r="C20" s="571">
        <v>43872.334434051183</v>
      </c>
      <c r="D20" s="571">
        <v>48441.663368036054</v>
      </c>
      <c r="E20" s="571">
        <v>62058.470830465179</v>
      </c>
      <c r="F20" s="571">
        <v>81745.379703217972</v>
      </c>
      <c r="G20" s="571">
        <v>92607.184986578577</v>
      </c>
      <c r="H20" s="571">
        <v>113015.09864798444</v>
      </c>
      <c r="I20" s="571">
        <v>133912.54364141266</v>
      </c>
      <c r="J20" s="571">
        <v>163920.21451870617</v>
      </c>
      <c r="K20" s="571">
        <v>142137.01666452689</v>
      </c>
      <c r="L20" s="571">
        <v>154419.61248053075</v>
      </c>
      <c r="M20" s="571">
        <v>193888.09312980794</v>
      </c>
      <c r="N20" s="571">
        <v>202601.33677726609</v>
      </c>
      <c r="O20" s="571">
        <v>217599.72822932541</v>
      </c>
      <c r="P20" s="571">
        <v>210317.1852645395</v>
      </c>
      <c r="Q20" s="571">
        <v>178228.55945051706</v>
      </c>
      <c r="R20" s="571">
        <v>148481.37169462044</v>
      </c>
      <c r="S20" s="571">
        <v>160005.30929802501</v>
      </c>
      <c r="T20" s="571">
        <v>181005.28896164068</v>
      </c>
      <c r="U20" s="571">
        <v>170036.42530711403</v>
      </c>
      <c r="V20" s="571">
        <v>137621.15492569871</v>
      </c>
      <c r="W20" s="571">
        <v>180480.76518769396</v>
      </c>
      <c r="X20" s="571">
        <v>226315.93343600025</v>
      </c>
      <c r="Y20" s="571">
        <v>213347.9241440371</v>
      </c>
      <c r="Z20" s="571">
        <v>240870.14325605441</v>
      </c>
    </row>
    <row r="22" spans="1:29">
      <c r="A22" s="241" t="s">
        <v>3566</v>
      </c>
    </row>
    <row r="24" spans="1:29">
      <c r="A24" t="s">
        <v>2208</v>
      </c>
    </row>
    <row r="25" spans="1:29">
      <c r="A25" t="s">
        <v>2209</v>
      </c>
    </row>
  </sheetData>
  <hyperlinks>
    <hyperlink ref="AB3" location="Content!A1" display="Back to content page" xr:uid="{00000000-0004-0000-0A00-000000000000}"/>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sheetPr codeName="Sheet223"/>
  <dimension ref="A1:P22"/>
  <sheetViews>
    <sheetView topLeftCell="B1" workbookViewId="0">
      <selection activeCell="K20" sqref="K20"/>
    </sheetView>
  </sheetViews>
  <sheetFormatPr defaultColWidth="8.7265625" defaultRowHeight="14.5"/>
  <cols>
    <col min="1" max="1" width="28.7265625" customWidth="1"/>
    <col min="2" max="15" width="11.7265625" customWidth="1"/>
  </cols>
  <sheetData>
    <row r="1" spans="1:16">
      <c r="A1" s="18" t="s">
        <v>3178</v>
      </c>
      <c r="B1" s="256"/>
      <c r="C1" s="256"/>
      <c r="D1" s="256"/>
      <c r="E1" s="256"/>
      <c r="F1" s="256"/>
      <c r="G1" s="256"/>
      <c r="H1" s="256"/>
      <c r="I1" s="256"/>
      <c r="J1" s="256"/>
      <c r="K1" s="256"/>
      <c r="L1" s="256"/>
      <c r="M1" s="256"/>
      <c r="N1" s="256"/>
      <c r="O1" s="256"/>
    </row>
    <row r="2" spans="1:16" ht="25.5" customHeight="1">
      <c r="A2" s="254" t="s">
        <v>14</v>
      </c>
      <c r="B2" s="34">
        <v>2012</v>
      </c>
      <c r="C2" s="434">
        <v>2013</v>
      </c>
      <c r="D2" s="34">
        <v>2014</v>
      </c>
      <c r="E2" s="434">
        <v>2015</v>
      </c>
      <c r="F2" s="34">
        <v>2016</v>
      </c>
      <c r="G2" s="434">
        <v>2017</v>
      </c>
      <c r="H2" s="34">
        <v>2018</v>
      </c>
      <c r="I2" s="434">
        <v>2019</v>
      </c>
      <c r="J2" s="34">
        <v>2020</v>
      </c>
      <c r="K2" s="434">
        <v>2021</v>
      </c>
      <c r="L2" s="34">
        <v>2022</v>
      </c>
      <c r="M2" s="434">
        <v>2023</v>
      </c>
      <c r="N2" s="34">
        <v>2024</v>
      </c>
      <c r="O2" s="436"/>
      <c r="P2" s="1" t="s">
        <v>528</v>
      </c>
    </row>
    <row r="3" spans="1:16">
      <c r="A3" s="92" t="s">
        <v>13</v>
      </c>
      <c r="B3" s="783"/>
      <c r="C3" s="783"/>
      <c r="D3" s="783"/>
      <c r="E3" s="783"/>
      <c r="F3" s="783"/>
      <c r="G3" s="783"/>
      <c r="H3" s="783"/>
      <c r="I3" s="783"/>
      <c r="J3" s="783"/>
      <c r="K3" s="783"/>
      <c r="L3" s="783"/>
      <c r="M3" s="783"/>
      <c r="N3" s="783"/>
      <c r="O3" s="425"/>
    </row>
    <row r="4" spans="1:16">
      <c r="A4" s="92" t="s">
        <v>12</v>
      </c>
      <c r="B4" s="783"/>
      <c r="C4" s="783"/>
      <c r="D4" s="783"/>
      <c r="E4" s="783"/>
      <c r="F4" s="783"/>
      <c r="G4" s="783"/>
      <c r="H4" s="783"/>
      <c r="I4" s="783"/>
      <c r="J4" s="783"/>
      <c r="K4" s="783"/>
      <c r="L4" s="783"/>
      <c r="M4" s="783"/>
      <c r="N4" s="783"/>
      <c r="O4" s="425"/>
    </row>
    <row r="5" spans="1:16">
      <c r="A5" s="92" t="s">
        <v>483</v>
      </c>
      <c r="B5" s="766"/>
      <c r="C5" s="766"/>
      <c r="D5" s="766"/>
      <c r="E5" s="766"/>
      <c r="F5" s="766"/>
      <c r="G5" s="766"/>
      <c r="H5" s="766"/>
      <c r="I5" s="766"/>
      <c r="J5" s="766"/>
      <c r="K5" s="766"/>
      <c r="L5" s="783"/>
      <c r="M5" s="783"/>
      <c r="N5" s="783"/>
      <c r="O5" s="425"/>
    </row>
    <row r="6" spans="1:16">
      <c r="A6" s="92" t="s">
        <v>89</v>
      </c>
      <c r="B6" s="783"/>
      <c r="C6" s="783"/>
      <c r="D6" s="783"/>
      <c r="E6" s="783"/>
      <c r="F6" s="783"/>
      <c r="G6" s="783"/>
      <c r="H6" s="783"/>
      <c r="I6" s="783"/>
      <c r="J6" s="783"/>
      <c r="K6" s="783"/>
      <c r="L6" s="783"/>
      <c r="M6" s="783"/>
      <c r="N6" s="783"/>
      <c r="O6" s="425"/>
    </row>
    <row r="7" spans="1:16">
      <c r="A7" s="92" t="s">
        <v>482</v>
      </c>
      <c r="B7" s="783"/>
      <c r="C7" s="783"/>
      <c r="D7" s="783"/>
      <c r="E7" s="783"/>
      <c r="F7" s="783"/>
      <c r="G7" s="783"/>
      <c r="H7" s="783"/>
      <c r="I7" s="783"/>
      <c r="J7" s="783"/>
      <c r="K7" s="783"/>
      <c r="L7" s="783"/>
      <c r="M7" s="783"/>
      <c r="N7" s="783"/>
      <c r="O7" s="425"/>
    </row>
    <row r="8" spans="1:16">
      <c r="A8" s="92" t="s">
        <v>11</v>
      </c>
      <c r="B8" s="783"/>
      <c r="C8" s="783"/>
      <c r="D8" s="783"/>
      <c r="E8" s="783"/>
      <c r="F8" s="783"/>
      <c r="G8" s="783"/>
      <c r="H8" s="783"/>
      <c r="I8" s="783"/>
      <c r="J8" s="783"/>
      <c r="K8" s="783"/>
      <c r="L8" s="783"/>
      <c r="M8" s="783"/>
      <c r="N8" s="783"/>
      <c r="O8" s="425"/>
    </row>
    <row r="9" spans="1:16">
      <c r="A9" s="92" t="s">
        <v>10</v>
      </c>
      <c r="B9" s="783"/>
      <c r="C9" s="783"/>
      <c r="D9" s="783"/>
      <c r="E9" s="783"/>
      <c r="F9" s="783"/>
      <c r="G9" s="783"/>
      <c r="H9" s="783"/>
      <c r="I9" s="783"/>
      <c r="J9" s="783"/>
      <c r="K9" s="783"/>
      <c r="L9" s="783"/>
      <c r="M9" s="783"/>
      <c r="N9" s="783"/>
      <c r="O9" s="425"/>
    </row>
    <row r="10" spans="1:16">
      <c r="A10" s="92" t="s">
        <v>9</v>
      </c>
      <c r="B10" s="783"/>
      <c r="C10" s="783"/>
      <c r="D10" s="783"/>
      <c r="E10" s="783"/>
      <c r="F10" s="783"/>
      <c r="G10" s="783"/>
      <c r="H10" s="783"/>
      <c r="I10" s="783"/>
      <c r="J10" s="783"/>
      <c r="K10" s="783"/>
      <c r="L10" s="783"/>
      <c r="M10" s="783"/>
      <c r="N10" s="783"/>
      <c r="O10" s="425"/>
    </row>
    <row r="11" spans="1:16">
      <c r="A11" s="92" t="s">
        <v>8</v>
      </c>
      <c r="B11" s="784">
        <v>4.0093551620447712E-2</v>
      </c>
      <c r="C11" s="784">
        <v>3.9140219837568088E-2</v>
      </c>
      <c r="D11" s="784">
        <v>3.9193911879021458E-2</v>
      </c>
      <c r="E11" s="784">
        <v>3.4166619213028868E-2</v>
      </c>
      <c r="F11" s="784">
        <v>3.3477283943389752E-2</v>
      </c>
      <c r="G11" s="784">
        <v>3.4503247612049474E-2</v>
      </c>
      <c r="H11" s="784">
        <v>3.5134182832055647E-2</v>
      </c>
      <c r="I11" s="784">
        <v>3.3722568637802167E-2</v>
      </c>
      <c r="J11" s="784">
        <v>3.066419649948688E-2</v>
      </c>
      <c r="K11" s="784">
        <v>2.8987556498014801E-2</v>
      </c>
      <c r="L11" s="784">
        <v>2.7388216208132744E-2</v>
      </c>
      <c r="M11" s="784">
        <v>2.6677884364416711E-2</v>
      </c>
      <c r="N11" s="784">
        <v>2.5991366919049578E-2</v>
      </c>
      <c r="O11" s="437"/>
    </row>
    <row r="12" spans="1:16">
      <c r="A12" s="92" t="s">
        <v>6</v>
      </c>
      <c r="B12" s="438"/>
      <c r="C12" s="438"/>
      <c r="D12" s="438"/>
      <c r="E12" s="438"/>
      <c r="F12" s="438"/>
      <c r="G12" s="438"/>
      <c r="H12" s="438"/>
      <c r="I12" s="438"/>
      <c r="J12" s="783">
        <v>0.10136391816491011</v>
      </c>
      <c r="K12" s="783">
        <v>0.10136391816491011</v>
      </c>
      <c r="L12" s="783">
        <v>0.10136391816491011</v>
      </c>
      <c r="M12" s="783"/>
      <c r="N12" s="783"/>
      <c r="O12" s="425"/>
    </row>
    <row r="13" spans="1:16">
      <c r="A13" s="92" t="s">
        <v>17</v>
      </c>
      <c r="B13" s="783"/>
      <c r="C13" s="783"/>
      <c r="D13" s="783"/>
      <c r="E13" s="783"/>
      <c r="F13" s="783"/>
      <c r="G13" s="783"/>
      <c r="H13" s="783"/>
      <c r="I13" s="783"/>
      <c r="J13" s="783"/>
      <c r="K13" s="783"/>
      <c r="L13" s="783"/>
      <c r="M13" s="783"/>
      <c r="N13" s="783"/>
      <c r="O13" s="425"/>
    </row>
    <row r="14" spans="1:16">
      <c r="A14" s="92" t="s">
        <v>4</v>
      </c>
      <c r="B14" s="783"/>
      <c r="C14" s="783"/>
      <c r="D14" s="783"/>
      <c r="E14" s="783"/>
      <c r="F14" s="783"/>
      <c r="G14" s="783"/>
      <c r="H14" s="783"/>
      <c r="I14" s="783"/>
      <c r="J14" s="783"/>
      <c r="K14" s="783"/>
      <c r="L14" s="783"/>
      <c r="M14" s="783"/>
      <c r="N14" s="783"/>
      <c r="O14" s="425"/>
    </row>
    <row r="15" spans="1:16">
      <c r="A15" s="92" t="s">
        <v>3</v>
      </c>
      <c r="B15" s="783"/>
      <c r="C15" s="783"/>
      <c r="D15" s="783"/>
      <c r="E15" s="783"/>
      <c r="F15" s="783"/>
      <c r="G15" s="783"/>
      <c r="H15" s="783"/>
      <c r="I15" s="783"/>
      <c r="J15" s="783"/>
      <c r="K15" s="783"/>
      <c r="L15" s="783"/>
      <c r="M15" s="783"/>
      <c r="N15" s="783"/>
      <c r="O15" s="425"/>
    </row>
    <row r="16" spans="1:16">
      <c r="A16" s="92" t="s">
        <v>431</v>
      </c>
      <c r="B16" s="783"/>
      <c r="C16" s="783"/>
      <c r="D16" s="783"/>
      <c r="E16" s="783"/>
      <c r="F16" s="783"/>
      <c r="G16" s="783"/>
      <c r="H16" s="783"/>
      <c r="I16" s="783"/>
      <c r="J16" s="783"/>
      <c r="K16" s="783"/>
      <c r="L16" s="783"/>
      <c r="M16" s="783"/>
      <c r="N16" s="783"/>
      <c r="O16" s="425"/>
    </row>
    <row r="17" spans="1:15">
      <c r="A17" s="92" t="s">
        <v>1</v>
      </c>
      <c r="B17" s="783"/>
      <c r="C17" s="783"/>
      <c r="D17" s="783"/>
      <c r="E17" s="783"/>
      <c r="F17" s="783"/>
      <c r="G17" s="783"/>
      <c r="H17" s="783"/>
      <c r="I17" s="783"/>
      <c r="J17" s="783"/>
      <c r="K17" s="783"/>
      <c r="L17" s="783"/>
      <c r="M17" s="783"/>
      <c r="N17" s="783"/>
      <c r="O17" s="425"/>
    </row>
    <row r="18" spans="1:15">
      <c r="A18" s="92" t="s">
        <v>23</v>
      </c>
      <c r="B18" s="783"/>
      <c r="C18" s="783"/>
      <c r="D18" s="783"/>
      <c r="E18" s="783"/>
      <c r="F18" s="783"/>
      <c r="G18" s="783"/>
      <c r="H18" s="783"/>
      <c r="I18" s="783"/>
      <c r="J18" s="783"/>
      <c r="K18" s="783"/>
      <c r="L18" s="783"/>
      <c r="M18" s="783"/>
      <c r="N18" s="783"/>
      <c r="O18" s="425"/>
    </row>
    <row r="20" spans="1:15">
      <c r="A20" s="241" t="s">
        <v>2794</v>
      </c>
    </row>
    <row r="21" spans="1:15">
      <c r="A21" s="241"/>
    </row>
    <row r="22" spans="1:15">
      <c r="A22" s="241"/>
    </row>
  </sheetData>
  <hyperlinks>
    <hyperlink ref="P2" location="Content!A1" display="Back to content page" xr:uid="{00000000-0004-0000-DE00-000000000000}"/>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sheetPr codeName="Sheet225"/>
  <dimension ref="A1:P22"/>
  <sheetViews>
    <sheetView topLeftCell="B1" workbookViewId="0">
      <selection activeCell="L20" sqref="L20"/>
    </sheetView>
  </sheetViews>
  <sheetFormatPr defaultColWidth="8.7265625" defaultRowHeight="14.5"/>
  <cols>
    <col min="1" max="1" width="28.7265625" customWidth="1"/>
    <col min="2" max="15" width="11.54296875" customWidth="1"/>
  </cols>
  <sheetData>
    <row r="1" spans="1:16">
      <c r="A1" s="18" t="s">
        <v>3179</v>
      </c>
      <c r="B1" s="256"/>
      <c r="C1" s="256"/>
      <c r="D1" s="256"/>
      <c r="E1" s="256"/>
      <c r="F1" s="256"/>
      <c r="G1" s="256"/>
      <c r="H1" s="256"/>
      <c r="I1" s="256"/>
      <c r="J1" s="256"/>
      <c r="K1" s="256"/>
      <c r="L1" s="256"/>
      <c r="M1" s="256"/>
      <c r="N1" s="256"/>
      <c r="O1" s="256"/>
    </row>
    <row r="2" spans="1:16" ht="25.9" customHeight="1">
      <c r="A2" s="254" t="s">
        <v>14</v>
      </c>
      <c r="B2" s="34">
        <v>2012</v>
      </c>
      <c r="C2" s="434">
        <v>2013</v>
      </c>
      <c r="D2" s="34">
        <v>2014</v>
      </c>
      <c r="E2" s="434">
        <v>2015</v>
      </c>
      <c r="F2" s="34">
        <v>2016</v>
      </c>
      <c r="G2" s="434">
        <v>2017</v>
      </c>
      <c r="H2" s="34">
        <v>2018</v>
      </c>
      <c r="I2" s="434">
        <v>2019</v>
      </c>
      <c r="J2" s="34">
        <v>2020</v>
      </c>
      <c r="K2" s="434">
        <v>2021</v>
      </c>
      <c r="L2" s="34">
        <v>2022</v>
      </c>
      <c r="M2" s="434">
        <v>2023</v>
      </c>
      <c r="N2" s="34">
        <v>2024</v>
      </c>
      <c r="O2" s="436"/>
      <c r="P2" s="1" t="s">
        <v>528</v>
      </c>
    </row>
    <row r="3" spans="1:16">
      <c r="A3" s="92" t="s">
        <v>13</v>
      </c>
      <c r="B3" s="784"/>
      <c r="C3" s="784"/>
      <c r="D3" s="784"/>
      <c r="E3" s="784"/>
      <c r="F3" s="784"/>
      <c r="G3" s="784"/>
      <c r="H3" s="784"/>
      <c r="I3" s="784"/>
      <c r="J3" s="784">
        <v>0.02</v>
      </c>
      <c r="K3" s="784">
        <v>0.03</v>
      </c>
      <c r="L3" s="784">
        <v>0.03</v>
      </c>
      <c r="M3" s="784">
        <v>0.02</v>
      </c>
      <c r="N3" s="784">
        <v>0.01</v>
      </c>
      <c r="O3" s="425"/>
    </row>
    <row r="4" spans="1:16">
      <c r="A4" s="92" t="s">
        <v>12</v>
      </c>
      <c r="B4" s="784"/>
      <c r="C4" s="784"/>
      <c r="D4" s="784"/>
      <c r="E4" s="784"/>
      <c r="F4" s="784"/>
      <c r="G4" s="784"/>
      <c r="H4" s="784"/>
      <c r="I4" s="784"/>
      <c r="J4" s="784">
        <v>0.04</v>
      </c>
      <c r="K4" s="784">
        <v>0.03</v>
      </c>
      <c r="L4" s="784">
        <v>0.03</v>
      </c>
      <c r="M4" s="784">
        <v>0.03</v>
      </c>
      <c r="N4" s="784">
        <v>0.03</v>
      </c>
      <c r="O4" s="425"/>
    </row>
    <row r="5" spans="1:16">
      <c r="A5" s="92" t="s">
        <v>483</v>
      </c>
      <c r="B5" s="744"/>
      <c r="C5" s="744"/>
      <c r="D5" s="744"/>
      <c r="E5" s="744"/>
      <c r="F5" s="744"/>
      <c r="G5" s="744"/>
      <c r="H5" s="744"/>
      <c r="I5" s="744"/>
      <c r="J5" s="784"/>
      <c r="K5" s="784">
        <v>0.02</v>
      </c>
      <c r="L5" s="784">
        <v>0.02</v>
      </c>
      <c r="M5" s="784">
        <v>0.02</v>
      </c>
      <c r="N5" s="784"/>
      <c r="O5" s="425"/>
    </row>
    <row r="6" spans="1:16">
      <c r="A6" s="92" t="s">
        <v>89</v>
      </c>
      <c r="B6" s="784"/>
      <c r="C6" s="784"/>
      <c r="D6" s="784"/>
      <c r="E6" s="784"/>
      <c r="F6" s="784"/>
      <c r="G6" s="784"/>
      <c r="H6" s="784"/>
      <c r="I6" s="784"/>
      <c r="J6" s="784"/>
      <c r="K6" s="784">
        <v>0.06</v>
      </c>
      <c r="L6" s="784">
        <v>0.06</v>
      </c>
      <c r="M6" s="784"/>
      <c r="N6" s="784"/>
      <c r="O6" s="425"/>
    </row>
    <row r="7" spans="1:16">
      <c r="A7" s="92" t="s">
        <v>482</v>
      </c>
      <c r="B7" s="784"/>
      <c r="C7" s="784"/>
      <c r="D7" s="784"/>
      <c r="E7" s="784"/>
      <c r="F7" s="784"/>
      <c r="G7" s="784"/>
      <c r="H7" s="784"/>
      <c r="I7" s="784"/>
      <c r="J7" s="784">
        <v>0.03</v>
      </c>
      <c r="K7" s="784">
        <v>0.02</v>
      </c>
      <c r="L7" s="784">
        <v>0.02</v>
      </c>
      <c r="M7" s="784">
        <v>0.02</v>
      </c>
      <c r="N7" s="784">
        <v>0.03</v>
      </c>
      <c r="O7" s="425"/>
    </row>
    <row r="8" spans="1:16">
      <c r="A8" s="92" t="s">
        <v>11</v>
      </c>
      <c r="B8" s="784"/>
      <c r="C8" s="784"/>
      <c r="D8" s="784"/>
      <c r="E8" s="784"/>
      <c r="F8" s="784"/>
      <c r="G8" s="784"/>
      <c r="H8" s="784"/>
      <c r="I8" s="784"/>
      <c r="J8" s="784">
        <v>0.04</v>
      </c>
      <c r="K8" s="784">
        <v>0.03</v>
      </c>
      <c r="L8" s="784">
        <v>0.03</v>
      </c>
      <c r="M8" s="784">
        <v>0.03</v>
      </c>
      <c r="N8" s="784">
        <v>0.03</v>
      </c>
      <c r="O8" s="425"/>
    </row>
    <row r="9" spans="1:16">
      <c r="A9" s="92" t="s">
        <v>10</v>
      </c>
      <c r="B9" s="784"/>
      <c r="C9" s="784"/>
      <c r="D9" s="784"/>
      <c r="E9" s="784"/>
      <c r="F9" s="784"/>
      <c r="G9" s="784"/>
      <c r="H9" s="784"/>
      <c r="I9" s="784"/>
      <c r="J9" s="784"/>
      <c r="K9" s="784">
        <v>0.03</v>
      </c>
      <c r="L9" s="784">
        <v>0.03</v>
      </c>
      <c r="M9" s="784">
        <v>0.03</v>
      </c>
      <c r="N9" s="784">
        <v>0.03</v>
      </c>
      <c r="O9" s="425"/>
    </row>
    <row r="10" spans="1:16">
      <c r="A10" s="92" t="s">
        <v>9</v>
      </c>
      <c r="B10" s="784"/>
      <c r="C10" s="784"/>
      <c r="D10" s="784"/>
      <c r="E10" s="784"/>
      <c r="F10" s="784"/>
      <c r="G10" s="784"/>
      <c r="H10" s="784"/>
      <c r="I10" s="784"/>
      <c r="J10" s="784">
        <v>0.03</v>
      </c>
      <c r="K10" s="784">
        <v>0.02</v>
      </c>
      <c r="L10" s="784">
        <v>0.02</v>
      </c>
      <c r="M10" s="784">
        <v>0.01</v>
      </c>
      <c r="N10" s="784">
        <v>0.01</v>
      </c>
      <c r="O10" s="425"/>
    </row>
    <row r="11" spans="1:16">
      <c r="A11" s="92" t="s">
        <v>8</v>
      </c>
      <c r="B11" s="784">
        <v>2.0046775810223856E-2</v>
      </c>
      <c r="C11" s="784">
        <v>1.9570109918784044E-2</v>
      </c>
      <c r="D11" s="784">
        <v>1.9596955939510729E-2</v>
      </c>
      <c r="E11" s="784">
        <v>1.7083309606514434E-2</v>
      </c>
      <c r="F11" s="784">
        <v>1.6738641971694876E-2</v>
      </c>
      <c r="G11" s="784">
        <v>1.7251623806024737E-2</v>
      </c>
      <c r="H11" s="784">
        <v>1.7567091416027823E-2</v>
      </c>
      <c r="I11" s="784">
        <v>1.6861284318901083E-2</v>
      </c>
      <c r="J11" s="784">
        <v>1.533209824974344E-2</v>
      </c>
      <c r="K11" s="784">
        <v>1.44937782490074E-2</v>
      </c>
      <c r="L11" s="784">
        <v>1.3694108104066372E-2</v>
      </c>
      <c r="M11" s="784">
        <v>1.3338942182208356E-2</v>
      </c>
      <c r="N11" s="784">
        <v>1.2995683459524789E-2</v>
      </c>
      <c r="O11" s="435"/>
    </row>
    <row r="12" spans="1:16">
      <c r="A12" s="92" t="s">
        <v>6</v>
      </c>
      <c r="B12" s="775"/>
      <c r="C12" s="775"/>
      <c r="D12" s="775"/>
      <c r="E12" s="775"/>
      <c r="F12" s="775"/>
      <c r="G12" s="775"/>
      <c r="H12" s="775"/>
      <c r="I12" s="775"/>
      <c r="J12" s="784">
        <v>2.6968381897086176E-2</v>
      </c>
      <c r="K12" s="784">
        <v>2.6968381897086176E-2</v>
      </c>
      <c r="L12" s="784">
        <v>2.6968381897086176E-2</v>
      </c>
      <c r="M12" s="784">
        <v>0.03</v>
      </c>
      <c r="N12" s="784">
        <v>0.03</v>
      </c>
      <c r="O12" s="425"/>
    </row>
    <row r="13" spans="1:16">
      <c r="A13" s="92" t="s">
        <v>17</v>
      </c>
      <c r="B13" s="784"/>
      <c r="C13" s="784"/>
      <c r="D13" s="784"/>
      <c r="E13" s="784"/>
      <c r="F13" s="784"/>
      <c r="G13" s="784"/>
      <c r="H13" s="784"/>
      <c r="I13" s="784"/>
      <c r="J13" s="784">
        <v>0.03</v>
      </c>
      <c r="K13" s="784">
        <v>0.03</v>
      </c>
      <c r="L13" s="784">
        <v>0.03</v>
      </c>
      <c r="M13" s="784">
        <v>0.02</v>
      </c>
      <c r="N13" s="784">
        <v>0.02</v>
      </c>
      <c r="O13" s="425"/>
    </row>
    <row r="14" spans="1:16">
      <c r="A14" s="92" t="s">
        <v>4</v>
      </c>
      <c r="B14" s="784"/>
      <c r="C14" s="784"/>
      <c r="D14" s="784"/>
      <c r="E14" s="784"/>
      <c r="F14" s="784"/>
      <c r="G14" s="784"/>
      <c r="H14" s="784"/>
      <c r="I14" s="784"/>
      <c r="J14" s="784">
        <v>0.03</v>
      </c>
      <c r="K14" s="784">
        <v>0.03</v>
      </c>
      <c r="L14" s="784">
        <v>0.03</v>
      </c>
      <c r="M14" s="784">
        <v>0.03</v>
      </c>
      <c r="N14" s="784">
        <v>0.03</v>
      </c>
      <c r="O14" s="425"/>
    </row>
    <row r="15" spans="1:16">
      <c r="A15" s="92" t="s">
        <v>3</v>
      </c>
      <c r="B15" s="784"/>
      <c r="C15" s="784"/>
      <c r="D15" s="784"/>
      <c r="E15" s="784"/>
      <c r="F15" s="784"/>
      <c r="G15" s="784"/>
      <c r="H15" s="784"/>
      <c r="I15" s="784"/>
      <c r="J15" s="784">
        <v>0.03</v>
      </c>
      <c r="K15" s="784">
        <v>0.04</v>
      </c>
      <c r="L15" s="784">
        <v>0.04</v>
      </c>
      <c r="M15" s="784">
        <v>0.03</v>
      </c>
      <c r="N15" s="784">
        <v>0.03</v>
      </c>
      <c r="O15" s="425"/>
    </row>
    <row r="16" spans="1:16">
      <c r="A16" s="92" t="s">
        <v>431</v>
      </c>
      <c r="B16" s="784"/>
      <c r="C16" s="784"/>
      <c r="D16" s="784"/>
      <c r="E16" s="784"/>
      <c r="F16" s="784"/>
      <c r="G16" s="784"/>
      <c r="H16" s="784"/>
      <c r="I16" s="784"/>
      <c r="J16" s="784">
        <v>0.01</v>
      </c>
      <c r="K16" s="784">
        <v>9.0434328488119067E-3</v>
      </c>
      <c r="L16" s="784">
        <v>5.1847051198963059E-3</v>
      </c>
      <c r="M16" s="784">
        <v>4.591559878114956E-3</v>
      </c>
      <c r="N16" s="784">
        <v>3.0645470216433632E-3</v>
      </c>
      <c r="O16" s="425"/>
    </row>
    <row r="17" spans="1:15">
      <c r="A17" s="92" t="s">
        <v>1</v>
      </c>
      <c r="B17" s="784"/>
      <c r="C17" s="784"/>
      <c r="D17" s="784"/>
      <c r="E17" s="784"/>
      <c r="F17" s="784"/>
      <c r="G17" s="784"/>
      <c r="H17" s="784"/>
      <c r="I17" s="784"/>
      <c r="J17" s="784">
        <v>0.02</v>
      </c>
      <c r="K17" s="784">
        <v>0.02</v>
      </c>
      <c r="L17" s="784">
        <v>0.02</v>
      </c>
      <c r="M17" s="784">
        <v>0.01</v>
      </c>
      <c r="N17" s="784">
        <v>0.01</v>
      </c>
      <c r="O17" s="425"/>
    </row>
    <row r="18" spans="1:15">
      <c r="A18" s="92" t="s">
        <v>23</v>
      </c>
      <c r="B18" s="784"/>
      <c r="C18" s="784"/>
      <c r="D18" s="784"/>
      <c r="E18" s="784"/>
      <c r="F18" s="784"/>
      <c r="G18" s="784"/>
      <c r="H18" s="784"/>
      <c r="I18" s="784"/>
      <c r="J18" s="784"/>
      <c r="K18" s="784">
        <v>0.08</v>
      </c>
      <c r="L18" s="784">
        <v>0.08</v>
      </c>
      <c r="M18" s="784"/>
      <c r="N18" s="784">
        <v>0.01</v>
      </c>
      <c r="O18" s="425"/>
    </row>
    <row r="20" spans="1:15">
      <c r="A20" s="241" t="s">
        <v>2794</v>
      </c>
    </row>
    <row r="21" spans="1:15">
      <c r="A21" s="241" t="s">
        <v>3335</v>
      </c>
    </row>
    <row r="22" spans="1:15">
      <c r="A22" s="241"/>
    </row>
  </sheetData>
  <hyperlinks>
    <hyperlink ref="P2" location="Content!A1" display="Back to content page" xr:uid="{00000000-0004-0000-E000-000000000000}"/>
  </hyperlinks>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46BCF-F956-4C6B-BBC6-82260B0705F3}">
  <dimension ref="A1:P24"/>
  <sheetViews>
    <sheetView workbookViewId="0">
      <selection activeCell="L21" sqref="L21"/>
    </sheetView>
  </sheetViews>
  <sheetFormatPr defaultRowHeight="14.5"/>
  <cols>
    <col min="1" max="1" width="32.7265625" customWidth="1"/>
  </cols>
  <sheetData>
    <row r="1" spans="1:16">
      <c r="A1" s="18" t="s">
        <v>3180</v>
      </c>
    </row>
    <row r="3" spans="1:16">
      <c r="A3" s="254" t="s">
        <v>421</v>
      </c>
      <c r="B3" s="34">
        <v>2012</v>
      </c>
      <c r="C3" s="34">
        <v>2013</v>
      </c>
      <c r="D3" s="34">
        <v>2014</v>
      </c>
      <c r="E3" s="34">
        <v>2015</v>
      </c>
      <c r="F3" s="34">
        <v>2016</v>
      </c>
      <c r="G3" s="34">
        <v>2017</v>
      </c>
      <c r="H3" s="34">
        <v>2018</v>
      </c>
      <c r="I3" s="34">
        <v>2019</v>
      </c>
      <c r="J3" s="34">
        <v>2020</v>
      </c>
      <c r="K3" s="34">
        <v>2021</v>
      </c>
      <c r="L3" s="34">
        <v>2022</v>
      </c>
      <c r="M3" s="34">
        <v>2023</v>
      </c>
      <c r="N3" s="34">
        <v>2024</v>
      </c>
      <c r="P3" s="1" t="s">
        <v>528</v>
      </c>
    </row>
    <row r="4" spans="1:16">
      <c r="A4" s="254" t="s">
        <v>13</v>
      </c>
      <c r="B4" s="438"/>
      <c r="C4" s="438"/>
      <c r="D4" s="438"/>
      <c r="E4" s="438">
        <v>7</v>
      </c>
      <c r="F4" s="438">
        <v>8</v>
      </c>
      <c r="G4" s="438">
        <v>8</v>
      </c>
      <c r="H4" s="438">
        <v>8</v>
      </c>
      <c r="I4" s="438">
        <v>18</v>
      </c>
      <c r="J4" s="438">
        <v>18.29</v>
      </c>
      <c r="K4" s="438">
        <v>45.39</v>
      </c>
      <c r="L4" s="438">
        <v>45.39</v>
      </c>
      <c r="M4" s="438">
        <v>45.35</v>
      </c>
      <c r="N4" s="438">
        <v>76.78</v>
      </c>
    </row>
    <row r="5" spans="1:16">
      <c r="A5" s="92" t="s">
        <v>12</v>
      </c>
      <c r="B5" s="438"/>
      <c r="C5" s="438"/>
      <c r="D5" s="438">
        <v>0</v>
      </c>
      <c r="E5" s="438">
        <v>40</v>
      </c>
      <c r="F5" s="438">
        <v>64</v>
      </c>
      <c r="G5" s="438">
        <v>64</v>
      </c>
      <c r="H5" s="438">
        <v>65</v>
      </c>
      <c r="I5" s="438">
        <v>68</v>
      </c>
      <c r="J5" s="438">
        <v>77</v>
      </c>
      <c r="K5" s="438">
        <v>88</v>
      </c>
      <c r="L5" s="438">
        <v>88</v>
      </c>
      <c r="M5" s="438">
        <v>91.2</v>
      </c>
      <c r="N5" s="438">
        <v>91</v>
      </c>
    </row>
    <row r="6" spans="1:16">
      <c r="A6" s="92" t="s">
        <v>483</v>
      </c>
      <c r="B6" s="438"/>
      <c r="C6" s="438"/>
      <c r="D6" s="438"/>
      <c r="E6" s="438">
        <v>57</v>
      </c>
      <c r="F6" s="438">
        <v>60</v>
      </c>
      <c r="G6" s="438">
        <v>82.48</v>
      </c>
      <c r="H6" s="438">
        <v>82.48</v>
      </c>
      <c r="I6" s="438">
        <v>79.87</v>
      </c>
      <c r="J6" s="438">
        <v>81</v>
      </c>
      <c r="K6" s="438">
        <v>85</v>
      </c>
      <c r="L6" s="438">
        <v>85</v>
      </c>
      <c r="M6" s="438">
        <v>85</v>
      </c>
      <c r="N6" s="438">
        <v>60.65</v>
      </c>
    </row>
    <row r="7" spans="1:16">
      <c r="A7" s="92" t="s">
        <v>2570</v>
      </c>
      <c r="B7" s="438"/>
      <c r="C7" s="438"/>
      <c r="D7" s="438">
        <v>0</v>
      </c>
      <c r="E7" s="438">
        <v>0</v>
      </c>
      <c r="F7" s="438">
        <v>0</v>
      </c>
      <c r="G7" s="438">
        <v>0</v>
      </c>
      <c r="H7" s="438">
        <v>0</v>
      </c>
      <c r="I7" s="438"/>
      <c r="J7" s="438">
        <v>54</v>
      </c>
      <c r="K7" s="438">
        <v>35</v>
      </c>
      <c r="L7" s="438">
        <v>35</v>
      </c>
      <c r="M7" s="438">
        <v>40</v>
      </c>
      <c r="N7" s="438">
        <v>45</v>
      </c>
    </row>
    <row r="8" spans="1:16">
      <c r="A8" s="92" t="s">
        <v>482</v>
      </c>
      <c r="B8" s="438"/>
      <c r="C8" s="438"/>
      <c r="D8" s="438">
        <v>0</v>
      </c>
      <c r="E8" s="438">
        <v>0</v>
      </c>
      <c r="F8" s="438">
        <v>21</v>
      </c>
      <c r="G8" s="438">
        <v>30</v>
      </c>
      <c r="H8" s="438">
        <v>37</v>
      </c>
      <c r="I8" s="438">
        <v>39</v>
      </c>
      <c r="J8" s="438">
        <v>55.3</v>
      </c>
      <c r="K8" s="438">
        <v>72</v>
      </c>
      <c r="L8" s="438">
        <v>72</v>
      </c>
      <c r="M8" s="438">
        <v>81</v>
      </c>
      <c r="N8" s="438">
        <v>98.7</v>
      </c>
    </row>
    <row r="9" spans="1:16">
      <c r="A9" s="92" t="s">
        <v>11</v>
      </c>
      <c r="B9" s="438"/>
      <c r="C9" s="438"/>
      <c r="D9" s="438">
        <v>62.7</v>
      </c>
      <c r="E9" s="438">
        <v>70</v>
      </c>
      <c r="F9" s="438">
        <v>75</v>
      </c>
      <c r="G9" s="438">
        <v>65</v>
      </c>
      <c r="H9" s="438">
        <v>65</v>
      </c>
      <c r="I9" s="438">
        <v>67</v>
      </c>
      <c r="J9" s="438">
        <v>67</v>
      </c>
      <c r="K9" s="438">
        <v>96.34</v>
      </c>
      <c r="L9" s="438">
        <v>84.3</v>
      </c>
      <c r="M9" s="438">
        <v>84.3</v>
      </c>
      <c r="N9" s="438">
        <v>84.3</v>
      </c>
    </row>
    <row r="10" spans="1:16">
      <c r="A10" s="92" t="s">
        <v>10</v>
      </c>
      <c r="B10" s="438"/>
      <c r="C10" s="438"/>
      <c r="D10" s="438"/>
      <c r="E10" s="438">
        <v>21</v>
      </c>
      <c r="F10" s="438">
        <v>23.08</v>
      </c>
      <c r="G10" s="438">
        <v>25.01</v>
      </c>
      <c r="H10" s="438">
        <v>25</v>
      </c>
      <c r="I10" s="438">
        <v>25</v>
      </c>
      <c r="J10" s="438">
        <v>25</v>
      </c>
      <c r="K10" s="438">
        <v>45.71</v>
      </c>
      <c r="L10" s="438">
        <v>45.71</v>
      </c>
      <c r="M10" s="438">
        <v>69.88</v>
      </c>
      <c r="N10" s="438">
        <v>79.16</v>
      </c>
    </row>
    <row r="11" spans="1:16">
      <c r="A11" s="92" t="s">
        <v>9</v>
      </c>
      <c r="B11" s="438"/>
      <c r="C11" s="438"/>
      <c r="D11" s="438">
        <v>0</v>
      </c>
      <c r="E11" s="438">
        <v>6</v>
      </c>
      <c r="F11" s="438">
        <v>15.8</v>
      </c>
      <c r="G11" s="438">
        <v>30</v>
      </c>
      <c r="H11" s="438">
        <v>30</v>
      </c>
      <c r="I11" s="438">
        <v>50</v>
      </c>
      <c r="J11" s="438">
        <v>65</v>
      </c>
      <c r="K11" s="438">
        <v>68.599999999999994</v>
      </c>
      <c r="L11" s="438">
        <v>68.599999999999994</v>
      </c>
      <c r="M11" s="438">
        <v>75</v>
      </c>
      <c r="N11" s="438">
        <v>74.91</v>
      </c>
    </row>
    <row r="12" spans="1:16">
      <c r="A12" s="92" t="s">
        <v>8</v>
      </c>
      <c r="B12" s="438">
        <v>16.25</v>
      </c>
      <c r="C12" s="438">
        <v>34.090000000000003</v>
      </c>
      <c r="D12" s="438">
        <v>60</v>
      </c>
      <c r="E12" s="438">
        <v>35.299999999999997</v>
      </c>
      <c r="F12" s="438">
        <v>36.700000000000003</v>
      </c>
      <c r="G12" s="438">
        <v>99</v>
      </c>
      <c r="H12" s="438">
        <v>99</v>
      </c>
      <c r="I12" s="438">
        <v>99</v>
      </c>
      <c r="J12" s="438">
        <v>99</v>
      </c>
      <c r="K12" s="438">
        <v>99</v>
      </c>
      <c r="L12" s="438">
        <v>99</v>
      </c>
      <c r="M12" s="438">
        <v>99</v>
      </c>
      <c r="N12" s="438">
        <v>99</v>
      </c>
    </row>
    <row r="13" spans="1:16">
      <c r="A13" s="92" t="s">
        <v>6</v>
      </c>
      <c r="B13" s="438"/>
      <c r="C13" s="438"/>
      <c r="D13" s="438"/>
      <c r="E13" s="438">
        <v>0</v>
      </c>
      <c r="F13" s="438">
        <v>0</v>
      </c>
      <c r="G13" s="438">
        <v>0</v>
      </c>
      <c r="H13" s="438">
        <v>33</v>
      </c>
      <c r="I13" s="438">
        <v>40</v>
      </c>
      <c r="J13" s="438">
        <v>35</v>
      </c>
      <c r="K13" s="438">
        <v>35</v>
      </c>
      <c r="L13" s="438">
        <v>35</v>
      </c>
      <c r="M13" s="438">
        <v>64</v>
      </c>
      <c r="N13" s="438">
        <v>64</v>
      </c>
    </row>
    <row r="14" spans="1:16">
      <c r="A14" s="92" t="s">
        <v>17</v>
      </c>
      <c r="B14" s="438"/>
      <c r="C14" s="438"/>
      <c r="D14" s="438"/>
      <c r="E14" s="438">
        <v>37</v>
      </c>
      <c r="F14" s="438">
        <v>39</v>
      </c>
      <c r="G14" s="438">
        <v>39</v>
      </c>
      <c r="H14" s="438">
        <v>39</v>
      </c>
      <c r="I14" s="438">
        <v>39</v>
      </c>
      <c r="J14" s="438">
        <v>79</v>
      </c>
      <c r="K14" s="438">
        <v>79</v>
      </c>
      <c r="L14" s="438">
        <v>79</v>
      </c>
      <c r="M14" s="438">
        <v>85</v>
      </c>
      <c r="N14" s="438">
        <v>88</v>
      </c>
    </row>
    <row r="15" spans="1:16">
      <c r="A15" s="92" t="s">
        <v>4</v>
      </c>
      <c r="B15" s="438"/>
      <c r="C15" s="438"/>
      <c r="D15" s="438">
        <v>10</v>
      </c>
      <c r="E15" s="438">
        <v>21.44</v>
      </c>
      <c r="F15" s="438">
        <v>41.14</v>
      </c>
      <c r="G15" s="438">
        <v>90</v>
      </c>
      <c r="H15" s="438">
        <v>98.5</v>
      </c>
      <c r="I15" s="438">
        <v>98.5</v>
      </c>
      <c r="J15" s="438">
        <v>99</v>
      </c>
      <c r="K15" s="438">
        <v>99</v>
      </c>
      <c r="L15" s="438">
        <v>99</v>
      </c>
      <c r="M15" s="438">
        <v>99.3</v>
      </c>
      <c r="N15" s="438">
        <v>99.4</v>
      </c>
    </row>
    <row r="16" spans="1:16">
      <c r="A16" s="92" t="s">
        <v>3</v>
      </c>
      <c r="B16" s="438">
        <v>5</v>
      </c>
      <c r="C16" s="438">
        <v>14.23</v>
      </c>
      <c r="D16" s="438">
        <v>34</v>
      </c>
      <c r="E16" s="438">
        <v>54</v>
      </c>
      <c r="F16" s="438">
        <v>73</v>
      </c>
      <c r="G16" s="438">
        <v>77.62</v>
      </c>
      <c r="H16" s="438">
        <v>90.32</v>
      </c>
      <c r="I16" s="438">
        <v>94.41</v>
      </c>
      <c r="J16" s="438">
        <v>96.4</v>
      </c>
      <c r="K16" s="438">
        <v>97.7</v>
      </c>
      <c r="L16" s="438">
        <v>97.7</v>
      </c>
      <c r="M16" s="438">
        <v>98.47</v>
      </c>
      <c r="N16" s="438">
        <v>98.95</v>
      </c>
    </row>
    <row r="17" spans="1:14">
      <c r="A17" s="92" t="s">
        <v>431</v>
      </c>
      <c r="B17" s="438">
        <v>5.34</v>
      </c>
      <c r="C17" s="438">
        <v>12.76</v>
      </c>
      <c r="D17" s="438">
        <v>25</v>
      </c>
      <c r="E17" s="438">
        <v>13</v>
      </c>
      <c r="F17" s="438">
        <v>13</v>
      </c>
      <c r="G17" s="438">
        <v>13</v>
      </c>
      <c r="H17" s="438">
        <v>13</v>
      </c>
      <c r="I17" s="438">
        <v>13</v>
      </c>
      <c r="J17" s="438">
        <v>13</v>
      </c>
      <c r="K17" s="438">
        <v>45</v>
      </c>
      <c r="L17" s="438">
        <v>45</v>
      </c>
      <c r="M17" s="438">
        <v>55</v>
      </c>
      <c r="N17" s="438">
        <v>79</v>
      </c>
    </row>
    <row r="18" spans="1:14">
      <c r="A18" s="92" t="s">
        <v>1</v>
      </c>
      <c r="B18" s="438"/>
      <c r="C18" s="438"/>
      <c r="D18" s="438">
        <v>0.46</v>
      </c>
      <c r="E18" s="438">
        <v>1.34</v>
      </c>
      <c r="F18" s="438">
        <v>5.77</v>
      </c>
      <c r="G18" s="438">
        <v>43.41</v>
      </c>
      <c r="H18" s="438">
        <v>43.41</v>
      </c>
      <c r="I18" s="438">
        <v>49.1</v>
      </c>
      <c r="J18" s="438">
        <v>88.37</v>
      </c>
      <c r="K18" s="438">
        <v>69.099999999999994</v>
      </c>
      <c r="L18" s="438">
        <v>69.099999999999994</v>
      </c>
      <c r="M18" s="438">
        <v>91.2</v>
      </c>
      <c r="N18" s="438">
        <v>83.3</v>
      </c>
    </row>
    <row r="19" spans="1:14">
      <c r="A19" s="92" t="s">
        <v>23</v>
      </c>
      <c r="B19" s="438"/>
      <c r="C19" s="438"/>
      <c r="D19" s="438">
        <v>2</v>
      </c>
      <c r="E19" s="438">
        <v>11</v>
      </c>
      <c r="F19" s="438">
        <v>22.64</v>
      </c>
      <c r="G19" s="438">
        <v>34.72</v>
      </c>
      <c r="H19" s="438">
        <v>35</v>
      </c>
      <c r="I19" s="438">
        <v>35</v>
      </c>
      <c r="J19" s="438">
        <v>35</v>
      </c>
      <c r="K19" s="438">
        <v>39.119999999999997</v>
      </c>
      <c r="L19" s="438">
        <v>39.119999999999997</v>
      </c>
      <c r="M19" s="438">
        <v>40.1</v>
      </c>
      <c r="N19" s="438">
        <v>44.7</v>
      </c>
    </row>
    <row r="21" spans="1:14">
      <c r="A21" s="241" t="s">
        <v>1119</v>
      </c>
    </row>
    <row r="22" spans="1:14">
      <c r="A22" s="241" t="s">
        <v>2829</v>
      </c>
    </row>
    <row r="23" spans="1:14">
      <c r="A23" s="241" t="s">
        <v>3336</v>
      </c>
    </row>
    <row r="24" spans="1:14">
      <c r="A24" s="241" t="s">
        <v>3334</v>
      </c>
    </row>
  </sheetData>
  <hyperlinks>
    <hyperlink ref="P3" location="Content!A1" display="Back to content page" xr:uid="{E991531A-629B-4E8F-8CFA-ABF620099A92}"/>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B18A1-1CA3-41EC-BC77-152E037C476D}">
  <dimension ref="A1:P22"/>
  <sheetViews>
    <sheetView workbookViewId="0">
      <selection activeCell="P18" sqref="P18"/>
    </sheetView>
  </sheetViews>
  <sheetFormatPr defaultRowHeight="14.5"/>
  <cols>
    <col min="1" max="1" width="28.7265625" customWidth="1"/>
  </cols>
  <sheetData>
    <row r="1" spans="1:16">
      <c r="A1" s="18" t="s">
        <v>3331</v>
      </c>
    </row>
    <row r="3" spans="1:16">
      <c r="A3" s="254" t="s">
        <v>2519</v>
      </c>
      <c r="B3" s="34">
        <v>2010</v>
      </c>
      <c r="C3" s="34">
        <v>2011</v>
      </c>
      <c r="D3" s="34">
        <v>2012</v>
      </c>
      <c r="E3" s="34">
        <v>2013</v>
      </c>
      <c r="F3" s="34">
        <v>2014</v>
      </c>
      <c r="G3" s="34">
        <v>2015</v>
      </c>
      <c r="H3" s="34">
        <v>2016</v>
      </c>
      <c r="I3" s="34">
        <v>2017</v>
      </c>
      <c r="J3" s="34">
        <v>2018</v>
      </c>
      <c r="K3" s="34">
        <v>2019</v>
      </c>
      <c r="L3" s="34">
        <v>2020</v>
      </c>
      <c r="M3" s="34">
        <v>2021</v>
      </c>
      <c r="N3" s="34">
        <v>2022</v>
      </c>
      <c r="P3" s="1" t="s">
        <v>528</v>
      </c>
    </row>
    <row r="4" spans="1:16">
      <c r="A4" s="254" t="s">
        <v>13</v>
      </c>
      <c r="B4" s="438"/>
      <c r="C4" s="438"/>
      <c r="D4" s="438"/>
      <c r="E4" s="438"/>
      <c r="F4" s="438">
        <v>10.4</v>
      </c>
      <c r="G4" s="438">
        <v>12.6</v>
      </c>
      <c r="H4" s="438"/>
      <c r="I4" s="438"/>
      <c r="J4" s="438">
        <v>32.200000000000003</v>
      </c>
      <c r="K4" s="438"/>
      <c r="L4" s="438"/>
      <c r="M4" s="438"/>
      <c r="N4" s="438"/>
    </row>
    <row r="5" spans="1:16">
      <c r="A5" s="92" t="s">
        <v>12</v>
      </c>
      <c r="B5" s="438"/>
      <c r="C5" s="438"/>
      <c r="D5" s="438"/>
      <c r="E5" s="438"/>
      <c r="F5" s="438"/>
      <c r="G5" s="438"/>
      <c r="H5" s="438"/>
      <c r="I5" s="438"/>
      <c r="J5" s="438"/>
      <c r="K5" s="438">
        <v>27.8</v>
      </c>
      <c r="L5" s="438"/>
      <c r="M5" s="438"/>
      <c r="N5" s="438"/>
    </row>
    <row r="6" spans="1:16">
      <c r="A6" s="657"/>
      <c r="B6" s="438"/>
      <c r="C6" s="438"/>
      <c r="D6" s="438"/>
      <c r="E6" s="438"/>
      <c r="F6" s="438"/>
      <c r="G6" s="438"/>
      <c r="H6" s="438"/>
      <c r="I6" s="438"/>
      <c r="J6" s="438"/>
      <c r="K6" s="438"/>
      <c r="L6" s="438"/>
      <c r="M6" s="438"/>
      <c r="N6" s="438"/>
    </row>
    <row r="7" spans="1:16">
      <c r="A7" s="92" t="s">
        <v>2570</v>
      </c>
      <c r="B7" s="438"/>
      <c r="C7" s="438"/>
      <c r="D7" s="438"/>
      <c r="E7" s="438"/>
      <c r="F7" s="438"/>
      <c r="G7" s="438"/>
      <c r="H7" s="438"/>
      <c r="I7" s="438">
        <v>5.3</v>
      </c>
      <c r="J7" s="438"/>
      <c r="K7" s="438"/>
      <c r="L7" s="438"/>
      <c r="M7" s="438"/>
      <c r="N7" s="438"/>
    </row>
    <row r="8" spans="1:16">
      <c r="A8" s="657"/>
      <c r="B8" s="438"/>
      <c r="C8" s="438"/>
      <c r="D8" s="438"/>
      <c r="E8" s="438"/>
      <c r="F8" s="438"/>
      <c r="G8" s="438"/>
      <c r="H8" s="438"/>
      <c r="I8" s="438"/>
      <c r="J8" s="438"/>
      <c r="K8" s="438"/>
      <c r="L8" s="438"/>
      <c r="M8" s="438"/>
      <c r="N8" s="438"/>
    </row>
    <row r="9" spans="1:16">
      <c r="A9" s="254" t="s">
        <v>11</v>
      </c>
      <c r="B9" s="438"/>
      <c r="C9" s="438"/>
      <c r="D9" s="438"/>
      <c r="E9" s="438"/>
      <c r="F9" s="438"/>
      <c r="G9" s="438"/>
      <c r="H9" s="438">
        <v>8.3000000000000007</v>
      </c>
      <c r="I9" s="438"/>
      <c r="J9" s="438"/>
      <c r="K9" s="438">
        <v>5.0999999999999996</v>
      </c>
      <c r="L9" s="438"/>
      <c r="M9" s="438"/>
      <c r="N9" s="438"/>
    </row>
    <row r="10" spans="1:16">
      <c r="A10" s="254" t="s">
        <v>10</v>
      </c>
      <c r="B10" s="438">
        <v>1.4</v>
      </c>
      <c r="C10" s="438"/>
      <c r="D10" s="438"/>
      <c r="E10" s="438"/>
      <c r="F10" s="438"/>
      <c r="G10" s="438"/>
      <c r="H10" s="438"/>
      <c r="I10" s="438"/>
      <c r="J10" s="438">
        <v>5.2</v>
      </c>
      <c r="K10" s="438"/>
      <c r="L10" s="438"/>
      <c r="M10" s="438"/>
      <c r="N10" s="438"/>
    </row>
    <row r="11" spans="1:16">
      <c r="A11" s="92" t="s">
        <v>9</v>
      </c>
      <c r="B11" s="438"/>
      <c r="C11" s="438">
        <v>0.8</v>
      </c>
      <c r="D11" s="438"/>
      <c r="E11" s="438"/>
      <c r="F11" s="438"/>
      <c r="G11" s="438"/>
      <c r="H11" s="438">
        <v>3.5</v>
      </c>
      <c r="I11" s="438">
        <v>2.4</v>
      </c>
      <c r="J11" s="438">
        <v>4.2</v>
      </c>
      <c r="K11" s="438"/>
      <c r="L11" s="438"/>
      <c r="M11" s="438"/>
      <c r="N11" s="438"/>
    </row>
    <row r="12" spans="1:16">
      <c r="A12" s="92" t="s">
        <v>8</v>
      </c>
      <c r="B12" s="438">
        <v>37.700000000000003</v>
      </c>
      <c r="C12" s="438"/>
      <c r="D12" s="438">
        <v>44.7</v>
      </c>
      <c r="E12" s="438">
        <v>49</v>
      </c>
      <c r="F12" s="438">
        <v>53.1</v>
      </c>
      <c r="G12" s="438">
        <v>57</v>
      </c>
      <c r="H12" s="438"/>
      <c r="I12" s="438">
        <v>52.9</v>
      </c>
      <c r="J12" s="438">
        <v>51.2</v>
      </c>
      <c r="K12" s="438">
        <v>49.9</v>
      </c>
      <c r="L12" s="438">
        <v>48.7</v>
      </c>
      <c r="M12" s="438"/>
      <c r="N12" s="438"/>
    </row>
    <row r="13" spans="1:16">
      <c r="A13" s="254" t="s">
        <v>6</v>
      </c>
      <c r="B13" s="438"/>
      <c r="C13" s="438"/>
      <c r="D13" s="438"/>
      <c r="E13" s="438"/>
      <c r="F13" s="438">
        <v>5.6</v>
      </c>
      <c r="G13" s="438"/>
      <c r="H13" s="438"/>
      <c r="I13" s="438">
        <v>5.3</v>
      </c>
      <c r="J13" s="438">
        <v>6.7</v>
      </c>
      <c r="K13" s="438"/>
      <c r="L13" s="438"/>
      <c r="M13" s="438"/>
      <c r="N13" s="438">
        <v>3.3</v>
      </c>
    </row>
    <row r="14" spans="1:16">
      <c r="A14" s="254" t="s">
        <v>17</v>
      </c>
      <c r="B14" s="438">
        <v>11.5</v>
      </c>
      <c r="C14" s="438">
        <v>15</v>
      </c>
      <c r="D14" s="438"/>
      <c r="E14" s="438">
        <v>21.2</v>
      </c>
      <c r="F14" s="438"/>
      <c r="G14" s="438"/>
      <c r="H14" s="438"/>
      <c r="I14" s="438"/>
      <c r="J14" s="438"/>
      <c r="K14" s="438"/>
      <c r="L14" s="438"/>
      <c r="M14" s="438"/>
      <c r="N14" s="438"/>
    </row>
    <row r="15" spans="1:16">
      <c r="A15" s="92" t="s">
        <v>4</v>
      </c>
      <c r="B15" s="438">
        <v>37.799999999999997</v>
      </c>
      <c r="C15" s="438"/>
      <c r="D15" s="438"/>
      <c r="E15" s="438"/>
      <c r="F15" s="438"/>
      <c r="G15" s="438"/>
      <c r="H15" s="438"/>
      <c r="I15" s="438"/>
      <c r="J15" s="438"/>
      <c r="K15" s="438"/>
      <c r="L15" s="438"/>
      <c r="M15" s="438"/>
      <c r="N15" s="438"/>
    </row>
    <row r="16" spans="1:16">
      <c r="A16" s="92" t="s">
        <v>3</v>
      </c>
      <c r="B16" s="438"/>
      <c r="C16" s="438">
        <v>22.3</v>
      </c>
      <c r="D16" s="438"/>
      <c r="E16" s="438">
        <v>19.100000000000001</v>
      </c>
      <c r="F16" s="438">
        <v>20.8</v>
      </c>
      <c r="G16" s="438">
        <v>20.100000000000001</v>
      </c>
      <c r="H16" s="438">
        <v>21.5</v>
      </c>
      <c r="I16" s="438">
        <v>21.9</v>
      </c>
      <c r="J16" s="438">
        <v>21.3</v>
      </c>
      <c r="K16" s="438">
        <v>22.7</v>
      </c>
      <c r="L16" s="438">
        <v>26.7</v>
      </c>
      <c r="M16" s="438">
        <v>27.2</v>
      </c>
      <c r="N16" s="438">
        <v>25.6</v>
      </c>
    </row>
    <row r="17" spans="1:14">
      <c r="A17" s="254" t="s">
        <v>431</v>
      </c>
      <c r="B17" s="438"/>
      <c r="C17" s="438"/>
      <c r="D17" s="438"/>
      <c r="E17" s="438"/>
      <c r="F17" s="438"/>
      <c r="G17" s="438"/>
      <c r="H17" s="438"/>
      <c r="I17" s="438">
        <v>3.1</v>
      </c>
      <c r="J17" s="438"/>
      <c r="K17" s="438"/>
      <c r="L17" s="438"/>
      <c r="M17" s="438"/>
      <c r="N17" s="438"/>
    </row>
    <row r="18" spans="1:14">
      <c r="A18" s="254" t="s">
        <v>1</v>
      </c>
      <c r="B18" s="438">
        <v>3.7</v>
      </c>
      <c r="C18" s="438"/>
      <c r="D18" s="438"/>
      <c r="E18" s="438"/>
      <c r="F18" s="438"/>
      <c r="G18" s="438">
        <v>5.4</v>
      </c>
      <c r="H18" s="438"/>
      <c r="I18" s="438"/>
      <c r="J18" s="438">
        <v>8.1</v>
      </c>
      <c r="K18" s="438"/>
      <c r="L18" s="438"/>
      <c r="M18" s="438"/>
      <c r="N18" s="438"/>
    </row>
    <row r="19" spans="1:14">
      <c r="A19" s="92" t="s">
        <v>23</v>
      </c>
      <c r="B19" s="438"/>
      <c r="C19" s="438"/>
      <c r="D19" s="438"/>
      <c r="E19" s="438"/>
      <c r="F19" s="438">
        <v>10.7</v>
      </c>
      <c r="G19" s="438"/>
      <c r="H19" s="438"/>
      <c r="I19" s="438"/>
      <c r="J19" s="438">
        <v>15.2</v>
      </c>
      <c r="K19" s="438"/>
      <c r="L19" s="438">
        <v>14.2</v>
      </c>
      <c r="M19" s="438"/>
      <c r="N19" s="438"/>
    </row>
    <row r="21" spans="1:14">
      <c r="A21" s="241" t="s">
        <v>1119</v>
      </c>
    </row>
    <row r="22" spans="1:14">
      <c r="A22" s="241" t="s">
        <v>3330</v>
      </c>
    </row>
  </sheetData>
  <hyperlinks>
    <hyperlink ref="P3" location="Content!A1" display="Back to content page" xr:uid="{2195ECF7-970F-427D-BE43-9332DDBADFE0}"/>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sheetPr codeName="Sheet226">
    <pageSetUpPr fitToPage="1"/>
  </sheetPr>
  <dimension ref="B8:L9"/>
  <sheetViews>
    <sheetView workbookViewId="0">
      <selection activeCell="B13" sqref="B13"/>
    </sheetView>
  </sheetViews>
  <sheetFormatPr defaultColWidth="9.26953125" defaultRowHeight="14.5"/>
  <cols>
    <col min="2" max="2" width="9.7265625" customWidth="1"/>
  </cols>
  <sheetData>
    <row r="8" spans="2:12" ht="58.5">
      <c r="B8" s="986">
        <v>3.3</v>
      </c>
      <c r="C8" s="986"/>
      <c r="D8" s="986"/>
      <c r="E8" s="986"/>
      <c r="F8" s="986"/>
      <c r="G8" s="986"/>
      <c r="H8" s="986"/>
      <c r="I8" s="986"/>
      <c r="J8" s="986"/>
      <c r="K8" s="986"/>
      <c r="L8" s="986"/>
    </row>
    <row r="9" spans="2:12" ht="58.5">
      <c r="B9" s="986" t="s">
        <v>491</v>
      </c>
      <c r="C9" s="986"/>
      <c r="D9" s="986"/>
      <c r="E9" s="986"/>
      <c r="F9" s="986"/>
      <c r="G9" s="986"/>
      <c r="H9" s="986"/>
      <c r="I9" s="986"/>
      <c r="J9" s="986"/>
      <c r="K9" s="986"/>
      <c r="L9" s="986"/>
    </row>
  </sheetData>
  <mergeCells count="2">
    <mergeCell ref="B8:L8"/>
    <mergeCell ref="B9:L9"/>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sheetPr codeName="Sheet227"/>
  <dimension ref="A1:AN23"/>
  <sheetViews>
    <sheetView workbookViewId="0">
      <selection activeCell="AJ19" sqref="AJ19"/>
    </sheetView>
  </sheetViews>
  <sheetFormatPr defaultRowHeight="14.5"/>
  <cols>
    <col min="1" max="1" width="33.7265625" style="17" customWidth="1"/>
    <col min="2" max="30" width="10" style="17" hidden="1" customWidth="1"/>
    <col min="31" max="34" width="10" style="17" customWidth="1"/>
    <col min="35" max="36" width="8.7265625" style="17"/>
  </cols>
  <sheetData>
    <row r="1" spans="1:40">
      <c r="A1" s="18" t="s">
        <v>3391</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row>
    <row r="2" spans="1:40">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row>
    <row r="3" spans="1:40">
      <c r="A3" s="276" t="s">
        <v>421</v>
      </c>
      <c r="B3" s="442">
        <v>1990</v>
      </c>
      <c r="C3" s="442">
        <v>1991</v>
      </c>
      <c r="D3" s="442">
        <v>1992</v>
      </c>
      <c r="E3" s="442">
        <v>1993</v>
      </c>
      <c r="F3" s="442">
        <v>1994</v>
      </c>
      <c r="G3" s="442">
        <v>1995</v>
      </c>
      <c r="H3" s="442">
        <v>1996</v>
      </c>
      <c r="I3" s="442">
        <v>1997</v>
      </c>
      <c r="J3" s="442">
        <v>1998</v>
      </c>
      <c r="K3" s="442">
        <v>1999</v>
      </c>
      <c r="L3" s="442">
        <v>2000</v>
      </c>
      <c r="M3" s="442">
        <v>2001</v>
      </c>
      <c r="N3" s="442">
        <v>2002</v>
      </c>
      <c r="O3" s="442">
        <v>2003</v>
      </c>
      <c r="P3" s="442">
        <v>2004</v>
      </c>
      <c r="Q3" s="442">
        <v>2005</v>
      </c>
      <c r="R3" s="442">
        <v>2006</v>
      </c>
      <c r="S3" s="442">
        <v>2007</v>
      </c>
      <c r="T3" s="442">
        <v>2008</v>
      </c>
      <c r="U3" s="442">
        <v>2009</v>
      </c>
      <c r="V3" s="442">
        <v>2010</v>
      </c>
      <c r="W3" s="442">
        <v>2011</v>
      </c>
      <c r="X3" s="442">
        <v>2012</v>
      </c>
      <c r="Y3" s="442">
        <v>2013</v>
      </c>
      <c r="Z3" s="442">
        <v>2014</v>
      </c>
      <c r="AA3" s="442">
        <v>2015</v>
      </c>
      <c r="AB3" s="442">
        <v>2016</v>
      </c>
      <c r="AC3" s="442">
        <v>2017</v>
      </c>
      <c r="AD3" s="442">
        <v>2018</v>
      </c>
      <c r="AE3" s="442">
        <v>2019</v>
      </c>
      <c r="AF3" s="442">
        <v>2020</v>
      </c>
      <c r="AG3" s="442">
        <v>2021</v>
      </c>
      <c r="AH3" s="442">
        <v>2022</v>
      </c>
      <c r="AJ3" s="1" t="s">
        <v>528</v>
      </c>
      <c r="AM3" s="44"/>
      <c r="AN3" s="44"/>
    </row>
    <row r="4" spans="1:40">
      <c r="A4" s="28" t="s">
        <v>13</v>
      </c>
      <c r="B4" s="530">
        <v>238</v>
      </c>
      <c r="C4" s="530">
        <v>242</v>
      </c>
      <c r="D4" s="530">
        <v>245</v>
      </c>
      <c r="E4" s="530">
        <v>259</v>
      </c>
      <c r="F4" s="530">
        <v>238</v>
      </c>
      <c r="G4" s="530">
        <v>340</v>
      </c>
      <c r="H4" s="530">
        <v>323</v>
      </c>
      <c r="I4" s="530">
        <v>273</v>
      </c>
      <c r="J4" s="530">
        <v>271</v>
      </c>
      <c r="K4" s="530">
        <v>282</v>
      </c>
      <c r="L4" s="530">
        <v>288</v>
      </c>
      <c r="M4" s="530">
        <v>298</v>
      </c>
      <c r="N4" s="530">
        <v>315</v>
      </c>
      <c r="O4" s="530">
        <v>345</v>
      </c>
      <c r="P4" s="530">
        <v>325</v>
      </c>
      <c r="Q4" s="530">
        <v>319</v>
      </c>
      <c r="R4" s="530">
        <v>367</v>
      </c>
      <c r="S4" s="530">
        <v>390</v>
      </c>
      <c r="T4" s="530">
        <v>410</v>
      </c>
      <c r="U4" s="530">
        <v>447</v>
      </c>
      <c r="V4" s="530">
        <v>469</v>
      </c>
      <c r="W4" s="530">
        <v>487</v>
      </c>
      <c r="X4" s="530">
        <v>538</v>
      </c>
      <c r="Y4" s="530">
        <v>537</v>
      </c>
      <c r="Z4" s="530">
        <v>537</v>
      </c>
      <c r="AA4" s="530">
        <v>555</v>
      </c>
      <c r="AB4" s="530">
        <v>539</v>
      </c>
      <c r="AC4" s="530">
        <v>531</v>
      </c>
      <c r="AD4" s="530">
        <v>546</v>
      </c>
      <c r="AE4" s="530">
        <v>553</v>
      </c>
      <c r="AF4" s="530">
        <v>504.9</v>
      </c>
      <c r="AG4" s="530">
        <v>535</v>
      </c>
      <c r="AH4" s="530">
        <v>582.1</v>
      </c>
      <c r="AI4" s="241"/>
      <c r="AJ4" s="241"/>
    </row>
    <row r="5" spans="1:40">
      <c r="A5" s="28" t="s">
        <v>12</v>
      </c>
      <c r="B5" s="530">
        <v>39</v>
      </c>
      <c r="C5" s="530">
        <v>39</v>
      </c>
      <c r="D5" s="530">
        <v>39</v>
      </c>
      <c r="E5" s="530">
        <v>46</v>
      </c>
      <c r="F5" s="530">
        <v>44</v>
      </c>
      <c r="G5" s="530">
        <v>44</v>
      </c>
      <c r="H5" s="530">
        <v>43</v>
      </c>
      <c r="I5" s="530">
        <v>43</v>
      </c>
      <c r="J5" s="530">
        <v>50</v>
      </c>
      <c r="K5" s="530">
        <v>49</v>
      </c>
      <c r="L5" s="530">
        <v>57</v>
      </c>
      <c r="M5" s="530">
        <v>59</v>
      </c>
      <c r="N5" s="530">
        <v>61</v>
      </c>
      <c r="O5" s="530">
        <v>61</v>
      </c>
      <c r="P5" s="530">
        <v>62</v>
      </c>
      <c r="Q5" s="530">
        <v>65</v>
      </c>
      <c r="R5" s="530">
        <v>66</v>
      </c>
      <c r="S5" s="530">
        <v>69</v>
      </c>
      <c r="T5" s="530">
        <v>74</v>
      </c>
      <c r="U5" s="530">
        <v>65</v>
      </c>
      <c r="V5" s="530">
        <v>74</v>
      </c>
      <c r="W5" s="530">
        <v>71</v>
      </c>
      <c r="X5" s="530">
        <v>84</v>
      </c>
      <c r="Y5" s="530">
        <v>89</v>
      </c>
      <c r="Z5" s="530">
        <v>98</v>
      </c>
      <c r="AA5" s="530">
        <v>80</v>
      </c>
      <c r="AB5" s="530">
        <v>92</v>
      </c>
      <c r="AC5" s="530">
        <v>99</v>
      </c>
      <c r="AD5" s="530">
        <v>104</v>
      </c>
      <c r="AE5" s="530">
        <v>98</v>
      </c>
      <c r="AF5" s="530">
        <v>83.7</v>
      </c>
      <c r="AG5" s="530">
        <v>88.3</v>
      </c>
      <c r="AH5" s="530">
        <v>105.3</v>
      </c>
      <c r="AI5" s="13"/>
      <c r="AJ5" s="13"/>
    </row>
    <row r="6" spans="1:40">
      <c r="A6" s="28" t="s">
        <v>483</v>
      </c>
      <c r="B6" s="530">
        <v>3</v>
      </c>
      <c r="C6" s="530">
        <v>3</v>
      </c>
      <c r="D6" s="530">
        <v>3</v>
      </c>
      <c r="E6" s="530">
        <v>3</v>
      </c>
      <c r="F6" s="530">
        <v>3</v>
      </c>
      <c r="G6" s="530">
        <v>3</v>
      </c>
      <c r="H6" s="530">
        <v>4</v>
      </c>
      <c r="I6" s="530">
        <v>4</v>
      </c>
      <c r="J6" s="530">
        <v>4</v>
      </c>
      <c r="K6" s="530">
        <v>4</v>
      </c>
      <c r="L6" s="530">
        <v>4</v>
      </c>
      <c r="M6" s="530">
        <v>4</v>
      </c>
      <c r="N6" s="530">
        <v>4</v>
      </c>
      <c r="O6" s="530">
        <v>5</v>
      </c>
      <c r="P6" s="530">
        <v>5</v>
      </c>
      <c r="Q6" s="530">
        <v>5</v>
      </c>
      <c r="R6" s="530">
        <v>5</v>
      </c>
      <c r="S6" s="530">
        <v>5</v>
      </c>
      <c r="T6" s="530">
        <v>5</v>
      </c>
      <c r="U6" s="530">
        <v>5</v>
      </c>
      <c r="V6" s="530">
        <v>6</v>
      </c>
      <c r="W6" s="530">
        <v>5</v>
      </c>
      <c r="X6" s="530">
        <v>6</v>
      </c>
      <c r="Y6" s="530">
        <v>6</v>
      </c>
      <c r="Z6" s="530">
        <v>6</v>
      </c>
      <c r="AA6" s="530">
        <v>6</v>
      </c>
      <c r="AB6" s="530">
        <v>7</v>
      </c>
      <c r="AC6" s="530">
        <v>8</v>
      </c>
      <c r="AD6" s="530">
        <v>8</v>
      </c>
      <c r="AE6" s="530">
        <v>8</v>
      </c>
      <c r="AF6" s="530">
        <v>9.3000000000000007</v>
      </c>
      <c r="AG6" s="530">
        <v>11.3</v>
      </c>
      <c r="AH6" s="530">
        <v>11.7</v>
      </c>
      <c r="AI6" s="13"/>
      <c r="AJ6" s="13"/>
    </row>
    <row r="7" spans="1:40">
      <c r="A7" s="28" t="s">
        <v>89</v>
      </c>
      <c r="B7" s="530">
        <v>489</v>
      </c>
      <c r="C7" s="530">
        <v>500</v>
      </c>
      <c r="D7" s="530">
        <v>523</v>
      </c>
      <c r="E7" s="530">
        <v>556</v>
      </c>
      <c r="F7" s="530">
        <v>570</v>
      </c>
      <c r="G7" s="530">
        <v>595</v>
      </c>
      <c r="H7" s="530">
        <v>610</v>
      </c>
      <c r="I7" s="530">
        <v>615</v>
      </c>
      <c r="J7" s="530">
        <v>622</v>
      </c>
      <c r="K7" s="530">
        <v>629</v>
      </c>
      <c r="L7" s="530">
        <v>635</v>
      </c>
      <c r="M7" s="530">
        <v>643</v>
      </c>
      <c r="N7" s="530">
        <v>655</v>
      </c>
      <c r="O7" s="530">
        <v>646</v>
      </c>
      <c r="P7" s="530">
        <v>672</v>
      </c>
      <c r="Q7" s="530">
        <v>698</v>
      </c>
      <c r="R7" s="530">
        <v>724</v>
      </c>
      <c r="S7" s="530">
        <v>750</v>
      </c>
      <c r="T7" s="530">
        <v>778</v>
      </c>
      <c r="U7" s="530">
        <v>801</v>
      </c>
      <c r="V7" s="530">
        <v>831</v>
      </c>
      <c r="W7" s="530">
        <v>882</v>
      </c>
      <c r="X7" s="530">
        <v>1090</v>
      </c>
      <c r="Y7" s="530">
        <v>1145</v>
      </c>
      <c r="Z7" s="530">
        <v>1202</v>
      </c>
      <c r="AA7" s="530">
        <v>1209</v>
      </c>
      <c r="AB7" s="530">
        <v>1240</v>
      </c>
      <c r="AC7" s="530">
        <v>1246</v>
      </c>
      <c r="AD7" s="530">
        <v>1149</v>
      </c>
      <c r="AE7" s="530">
        <v>1266</v>
      </c>
      <c r="AF7" s="530">
        <v>1308.2</v>
      </c>
      <c r="AG7" s="530">
        <v>1412.8</v>
      </c>
      <c r="AH7" s="530">
        <v>1478.5</v>
      </c>
      <c r="AI7" s="13"/>
      <c r="AJ7" s="13"/>
    </row>
    <row r="8" spans="1:40">
      <c r="A8" s="28" t="s">
        <v>482</v>
      </c>
      <c r="B8" s="530">
        <v>28</v>
      </c>
      <c r="C8" s="530">
        <v>27</v>
      </c>
      <c r="D8" s="530">
        <v>27</v>
      </c>
      <c r="E8" s="530">
        <v>25</v>
      </c>
      <c r="F8" s="530">
        <v>29</v>
      </c>
      <c r="G8" s="530">
        <v>29</v>
      </c>
      <c r="H8" s="530">
        <v>27</v>
      </c>
      <c r="I8" s="530">
        <v>31</v>
      </c>
      <c r="J8" s="530">
        <v>33</v>
      </c>
      <c r="K8" s="530">
        <v>35</v>
      </c>
      <c r="L8" s="530">
        <v>35</v>
      </c>
      <c r="M8" s="530">
        <v>34</v>
      </c>
      <c r="N8" s="530">
        <v>35</v>
      </c>
      <c r="O8" s="530">
        <v>35</v>
      </c>
      <c r="P8" s="530">
        <v>35</v>
      </c>
      <c r="Q8" s="530">
        <v>36</v>
      </c>
      <c r="R8" s="530">
        <v>41</v>
      </c>
      <c r="S8" s="530">
        <v>42</v>
      </c>
      <c r="T8" s="530">
        <v>42</v>
      </c>
      <c r="U8" s="530">
        <v>42</v>
      </c>
      <c r="V8" s="530">
        <v>41</v>
      </c>
      <c r="W8" s="530">
        <v>42</v>
      </c>
      <c r="X8" s="530">
        <v>43</v>
      </c>
      <c r="Y8" s="530">
        <v>48</v>
      </c>
      <c r="Z8" s="530">
        <v>42</v>
      </c>
      <c r="AA8" s="530">
        <v>46</v>
      </c>
      <c r="AB8" s="530">
        <v>49</v>
      </c>
      <c r="AC8" s="530">
        <v>42</v>
      </c>
      <c r="AD8" s="530">
        <v>44</v>
      </c>
      <c r="AE8" s="530">
        <v>46</v>
      </c>
      <c r="AF8" s="530">
        <v>45.7</v>
      </c>
      <c r="AG8" s="530">
        <v>41.2</v>
      </c>
      <c r="AH8" s="530">
        <v>44.2</v>
      </c>
      <c r="AI8" s="13"/>
      <c r="AJ8" s="13"/>
    </row>
    <row r="9" spans="1:40">
      <c r="A9" s="28" t="s">
        <v>11</v>
      </c>
      <c r="B9" s="530">
        <v>36</v>
      </c>
      <c r="C9" s="530">
        <v>37</v>
      </c>
      <c r="D9" s="530">
        <v>38</v>
      </c>
      <c r="E9" s="530">
        <v>39</v>
      </c>
      <c r="F9" s="530">
        <v>40</v>
      </c>
      <c r="G9" s="530">
        <v>41</v>
      </c>
      <c r="H9" s="530">
        <v>42</v>
      </c>
      <c r="I9" s="530">
        <v>43</v>
      </c>
      <c r="J9" s="530">
        <v>43</v>
      </c>
      <c r="K9" s="530">
        <v>47</v>
      </c>
      <c r="L9" s="530">
        <v>48</v>
      </c>
      <c r="M9" s="530">
        <v>48</v>
      </c>
      <c r="N9" s="530">
        <v>49</v>
      </c>
      <c r="O9" s="530">
        <v>45</v>
      </c>
      <c r="P9" s="530">
        <v>46</v>
      </c>
      <c r="Q9" s="530">
        <v>47</v>
      </c>
      <c r="R9" s="530">
        <v>48</v>
      </c>
      <c r="S9" s="530">
        <v>49</v>
      </c>
      <c r="T9" s="530">
        <v>50</v>
      </c>
      <c r="U9" s="530">
        <v>52</v>
      </c>
      <c r="V9" s="530">
        <v>52</v>
      </c>
      <c r="W9" s="530">
        <v>59</v>
      </c>
      <c r="X9" s="530">
        <v>58</v>
      </c>
      <c r="Y9" s="530">
        <v>49</v>
      </c>
      <c r="Z9" s="530">
        <v>49</v>
      </c>
      <c r="AA9" s="530">
        <v>46</v>
      </c>
      <c r="AB9" s="530">
        <v>45</v>
      </c>
      <c r="AC9" s="530">
        <v>47</v>
      </c>
      <c r="AD9" s="530">
        <v>45</v>
      </c>
      <c r="AE9" s="530">
        <v>45</v>
      </c>
      <c r="AF9" s="530">
        <v>42.1</v>
      </c>
      <c r="AG9" s="530">
        <v>56.4</v>
      </c>
      <c r="AH9" s="530">
        <v>49.9</v>
      </c>
      <c r="AI9" s="13"/>
      <c r="AJ9" s="13"/>
    </row>
    <row r="10" spans="1:40">
      <c r="A10" s="28" t="s">
        <v>133</v>
      </c>
      <c r="B10" s="530">
        <v>99</v>
      </c>
      <c r="C10" s="530">
        <v>104</v>
      </c>
      <c r="D10" s="530">
        <v>108</v>
      </c>
      <c r="E10" s="530">
        <v>113</v>
      </c>
      <c r="F10" s="530">
        <v>120</v>
      </c>
      <c r="G10" s="530">
        <v>126</v>
      </c>
      <c r="H10" s="530">
        <v>131</v>
      </c>
      <c r="I10" s="530">
        <v>139</v>
      </c>
      <c r="J10" s="530">
        <v>147</v>
      </c>
      <c r="K10" s="530">
        <v>149</v>
      </c>
      <c r="L10" s="530">
        <v>153</v>
      </c>
      <c r="M10" s="530">
        <v>154</v>
      </c>
      <c r="N10" s="530">
        <v>151</v>
      </c>
      <c r="O10" s="530">
        <v>160</v>
      </c>
      <c r="P10" s="530">
        <v>165</v>
      </c>
      <c r="Q10" s="530">
        <v>168</v>
      </c>
      <c r="R10" s="530">
        <v>171</v>
      </c>
      <c r="S10" s="530">
        <v>177</v>
      </c>
      <c r="T10" s="530">
        <v>185</v>
      </c>
      <c r="U10" s="530">
        <v>191</v>
      </c>
      <c r="V10" s="530">
        <v>200</v>
      </c>
      <c r="W10" s="530">
        <v>212</v>
      </c>
      <c r="X10" s="530">
        <v>223</v>
      </c>
      <c r="Y10" s="530">
        <v>236</v>
      </c>
      <c r="Z10" s="530">
        <v>242</v>
      </c>
      <c r="AA10" s="530">
        <v>250</v>
      </c>
      <c r="AB10" s="530">
        <v>306</v>
      </c>
      <c r="AC10" s="530">
        <v>325</v>
      </c>
      <c r="AD10" s="530">
        <v>356</v>
      </c>
      <c r="AE10" s="530">
        <v>374</v>
      </c>
      <c r="AF10" s="530">
        <v>381.1</v>
      </c>
      <c r="AG10" s="530">
        <v>400.7</v>
      </c>
      <c r="AH10" s="530">
        <v>399.7</v>
      </c>
      <c r="AI10" s="13"/>
      <c r="AJ10" s="13"/>
    </row>
    <row r="11" spans="1:40">
      <c r="A11" s="28" t="s">
        <v>9</v>
      </c>
      <c r="B11" s="530">
        <v>64</v>
      </c>
      <c r="C11" s="530">
        <v>65</v>
      </c>
      <c r="D11" s="530">
        <v>66</v>
      </c>
      <c r="E11" s="530">
        <v>63</v>
      </c>
      <c r="F11" s="530">
        <v>66</v>
      </c>
      <c r="G11" s="530">
        <v>65</v>
      </c>
      <c r="H11" s="530">
        <v>64</v>
      </c>
      <c r="I11" s="530">
        <v>64</v>
      </c>
      <c r="J11" s="530">
        <v>65</v>
      </c>
      <c r="K11" s="530">
        <v>65</v>
      </c>
      <c r="L11" s="530">
        <v>65</v>
      </c>
      <c r="M11" s="530">
        <v>65</v>
      </c>
      <c r="N11" s="530">
        <v>68</v>
      </c>
      <c r="O11" s="530">
        <v>68</v>
      </c>
      <c r="P11" s="530">
        <v>70</v>
      </c>
      <c r="Q11" s="530">
        <v>70</v>
      </c>
      <c r="R11" s="530">
        <v>70</v>
      </c>
      <c r="S11" s="530">
        <v>72</v>
      </c>
      <c r="T11" s="530">
        <v>76</v>
      </c>
      <c r="U11" s="530">
        <v>76</v>
      </c>
      <c r="V11" s="530">
        <v>76</v>
      </c>
      <c r="W11" s="530">
        <v>78</v>
      </c>
      <c r="X11" s="530">
        <v>79</v>
      </c>
      <c r="Y11" s="530">
        <v>80</v>
      </c>
      <c r="Z11" s="530">
        <v>79</v>
      </c>
      <c r="AA11" s="530">
        <v>81</v>
      </c>
      <c r="AB11" s="530">
        <v>83</v>
      </c>
      <c r="AC11" s="530">
        <v>85</v>
      </c>
      <c r="AD11" s="530">
        <v>88</v>
      </c>
      <c r="AE11" s="530">
        <v>90</v>
      </c>
      <c r="AF11" s="530">
        <v>91.3</v>
      </c>
      <c r="AG11" s="530">
        <v>91.8</v>
      </c>
      <c r="AH11" s="530">
        <v>170.3</v>
      </c>
      <c r="AI11" s="13"/>
      <c r="AJ11" s="13"/>
    </row>
    <row r="12" spans="1:40">
      <c r="A12" s="28" t="s">
        <v>165</v>
      </c>
      <c r="B12" s="530">
        <v>33</v>
      </c>
      <c r="C12" s="530">
        <v>34</v>
      </c>
      <c r="D12" s="530">
        <v>37</v>
      </c>
      <c r="E12" s="530">
        <v>38</v>
      </c>
      <c r="F12" s="530">
        <v>37</v>
      </c>
      <c r="G12" s="530">
        <v>41</v>
      </c>
      <c r="H12" s="530">
        <v>41</v>
      </c>
      <c r="I12" s="530">
        <v>46</v>
      </c>
      <c r="J12" s="530">
        <v>45</v>
      </c>
      <c r="K12" s="530">
        <v>44</v>
      </c>
      <c r="L12" s="530">
        <v>49</v>
      </c>
      <c r="M12" s="530">
        <v>52</v>
      </c>
      <c r="N12" s="530">
        <v>51</v>
      </c>
      <c r="O12" s="530">
        <v>54</v>
      </c>
      <c r="P12" s="530">
        <v>55</v>
      </c>
      <c r="Q12" s="530">
        <v>57</v>
      </c>
      <c r="R12" s="530">
        <v>60</v>
      </c>
      <c r="S12" s="530">
        <v>60</v>
      </c>
      <c r="T12" s="530">
        <v>61</v>
      </c>
      <c r="U12" s="530">
        <v>60</v>
      </c>
      <c r="V12" s="530">
        <v>63</v>
      </c>
      <c r="W12" s="530">
        <v>62</v>
      </c>
      <c r="X12" s="530">
        <v>62</v>
      </c>
      <c r="Y12" s="530">
        <v>64</v>
      </c>
      <c r="Z12" s="530">
        <v>65</v>
      </c>
      <c r="AA12" s="530">
        <v>67</v>
      </c>
      <c r="AB12" s="530">
        <v>67</v>
      </c>
      <c r="AC12" s="530">
        <v>69</v>
      </c>
      <c r="AD12" s="530">
        <v>69</v>
      </c>
      <c r="AE12" s="530">
        <v>69</v>
      </c>
      <c r="AF12" s="530">
        <v>57.3</v>
      </c>
      <c r="AG12" s="530">
        <v>58.8</v>
      </c>
      <c r="AH12" s="530">
        <v>63.6</v>
      </c>
      <c r="AI12" s="13"/>
      <c r="AJ12" s="13"/>
    </row>
    <row r="13" spans="1:40">
      <c r="A13" s="28" t="s">
        <v>6</v>
      </c>
      <c r="B13" s="530">
        <v>248</v>
      </c>
      <c r="C13" s="530">
        <v>248</v>
      </c>
      <c r="D13" s="530">
        <v>251</v>
      </c>
      <c r="E13" s="530">
        <v>256</v>
      </c>
      <c r="F13" s="530">
        <v>258</v>
      </c>
      <c r="G13" s="530">
        <v>264</v>
      </c>
      <c r="H13" s="530">
        <v>268</v>
      </c>
      <c r="I13" s="530">
        <v>275</v>
      </c>
      <c r="J13" s="530">
        <v>280</v>
      </c>
      <c r="K13" s="530">
        <v>285</v>
      </c>
      <c r="L13" s="530">
        <v>293</v>
      </c>
      <c r="M13" s="530">
        <v>318</v>
      </c>
      <c r="N13" s="530">
        <v>327</v>
      </c>
      <c r="O13" s="530">
        <v>344</v>
      </c>
      <c r="P13" s="530">
        <v>357</v>
      </c>
      <c r="Q13" s="530">
        <v>365</v>
      </c>
      <c r="R13" s="530">
        <v>377</v>
      </c>
      <c r="S13" s="530">
        <v>305</v>
      </c>
      <c r="T13" s="530">
        <v>312</v>
      </c>
      <c r="U13" s="530">
        <v>339</v>
      </c>
      <c r="V13" s="530">
        <v>309</v>
      </c>
      <c r="W13" s="530">
        <v>363</v>
      </c>
      <c r="X13" s="530">
        <v>396</v>
      </c>
      <c r="Y13" s="530">
        <v>433</v>
      </c>
      <c r="Z13" s="530">
        <v>455</v>
      </c>
      <c r="AA13" s="530">
        <v>447</v>
      </c>
      <c r="AB13" s="530">
        <v>460</v>
      </c>
      <c r="AC13" s="530">
        <v>452</v>
      </c>
      <c r="AD13" s="530">
        <v>459</v>
      </c>
      <c r="AE13" s="530">
        <v>464</v>
      </c>
      <c r="AF13" s="530">
        <v>453</v>
      </c>
      <c r="AG13" s="530">
        <v>470.1</v>
      </c>
      <c r="AH13" s="530">
        <v>490</v>
      </c>
      <c r="AI13" s="13"/>
      <c r="AJ13" s="13"/>
    </row>
    <row r="14" spans="1:40">
      <c r="A14" s="28" t="s">
        <v>17</v>
      </c>
      <c r="B14" s="530"/>
      <c r="C14" s="530">
        <v>28</v>
      </c>
      <c r="D14" s="530">
        <v>30</v>
      </c>
      <c r="E14" s="530">
        <v>33</v>
      </c>
      <c r="F14" s="530">
        <v>35</v>
      </c>
      <c r="G14" s="530">
        <v>38</v>
      </c>
      <c r="H14" s="530">
        <v>41</v>
      </c>
      <c r="I14" s="530">
        <v>42</v>
      </c>
      <c r="J14" s="530">
        <v>43</v>
      </c>
      <c r="K14" s="530">
        <v>42</v>
      </c>
      <c r="L14" s="530">
        <v>39</v>
      </c>
      <c r="M14" s="530">
        <v>46</v>
      </c>
      <c r="N14" s="530">
        <v>43</v>
      </c>
      <c r="O14" s="530">
        <v>45</v>
      </c>
      <c r="P14" s="530">
        <v>47</v>
      </c>
      <c r="Q14" s="530">
        <v>54</v>
      </c>
      <c r="R14" s="530">
        <v>54</v>
      </c>
      <c r="S14" s="530">
        <v>54</v>
      </c>
      <c r="T14" s="530">
        <v>59</v>
      </c>
      <c r="U14" s="530">
        <v>61</v>
      </c>
      <c r="V14" s="530">
        <v>63</v>
      </c>
      <c r="W14" s="530">
        <v>61</v>
      </c>
      <c r="X14" s="530">
        <v>67</v>
      </c>
      <c r="Y14" s="530">
        <v>59</v>
      </c>
      <c r="Z14" s="530">
        <v>76</v>
      </c>
      <c r="AA14" s="530">
        <v>78</v>
      </c>
      <c r="AB14" s="530">
        <v>83</v>
      </c>
      <c r="AC14" s="530">
        <v>83</v>
      </c>
      <c r="AD14" s="530">
        <v>84</v>
      </c>
      <c r="AE14" s="530">
        <v>84</v>
      </c>
      <c r="AF14" s="530">
        <v>77</v>
      </c>
      <c r="AG14" s="530">
        <v>79.2</v>
      </c>
      <c r="AH14" s="530">
        <v>77.2</v>
      </c>
      <c r="AI14" s="13"/>
      <c r="AJ14" s="13"/>
    </row>
    <row r="15" spans="1:40">
      <c r="A15" s="28" t="s">
        <v>4</v>
      </c>
      <c r="B15" s="530">
        <v>2</v>
      </c>
      <c r="C15" s="530">
        <v>3</v>
      </c>
      <c r="D15" s="530">
        <v>3</v>
      </c>
      <c r="E15" s="530">
        <v>3</v>
      </c>
      <c r="F15" s="530">
        <v>3</v>
      </c>
      <c r="G15" s="530">
        <v>3</v>
      </c>
      <c r="H15" s="530">
        <v>3</v>
      </c>
      <c r="I15" s="530">
        <v>4</v>
      </c>
      <c r="J15" s="530">
        <v>4</v>
      </c>
      <c r="K15" s="530">
        <v>4</v>
      </c>
      <c r="L15" s="530">
        <v>4</v>
      </c>
      <c r="M15" s="530">
        <v>5</v>
      </c>
      <c r="N15" s="530">
        <v>5</v>
      </c>
      <c r="O15" s="530">
        <v>5</v>
      </c>
      <c r="P15" s="530">
        <v>5</v>
      </c>
      <c r="Q15" s="530">
        <v>5</v>
      </c>
      <c r="R15" s="530">
        <v>5</v>
      </c>
      <c r="S15" s="530">
        <v>6</v>
      </c>
      <c r="T15" s="530">
        <v>6</v>
      </c>
      <c r="U15" s="530">
        <v>6</v>
      </c>
      <c r="V15" s="530">
        <v>6</v>
      </c>
      <c r="W15" s="530">
        <v>6</v>
      </c>
      <c r="X15" s="530">
        <v>6</v>
      </c>
      <c r="Y15" s="530">
        <v>6</v>
      </c>
      <c r="Z15" s="530">
        <v>6</v>
      </c>
      <c r="AA15" s="530">
        <v>7</v>
      </c>
      <c r="AB15" s="530">
        <v>8</v>
      </c>
      <c r="AC15" s="530">
        <v>8</v>
      </c>
      <c r="AD15" s="530">
        <v>8</v>
      </c>
      <c r="AE15" s="530">
        <v>8</v>
      </c>
      <c r="AF15" s="530">
        <v>8.4</v>
      </c>
      <c r="AG15" s="530">
        <v>8.6</v>
      </c>
      <c r="AH15" s="530">
        <v>8.8000000000000007</v>
      </c>
      <c r="AI15" s="13"/>
      <c r="AJ15" s="13"/>
    </row>
    <row r="16" spans="1:40">
      <c r="A16" s="28" t="s">
        <v>3</v>
      </c>
      <c r="B16" s="530">
        <v>4179</v>
      </c>
      <c r="C16" s="530">
        <v>4336</v>
      </c>
      <c r="D16" s="530">
        <v>4037</v>
      </c>
      <c r="E16" s="530">
        <v>4205</v>
      </c>
      <c r="F16" s="530">
        <v>4477</v>
      </c>
      <c r="G16" s="530">
        <v>4750</v>
      </c>
      <c r="H16" s="530">
        <v>4792</v>
      </c>
      <c r="I16" s="530">
        <v>5071</v>
      </c>
      <c r="J16" s="530">
        <v>5035</v>
      </c>
      <c r="K16" s="530">
        <v>4912</v>
      </c>
      <c r="L16" s="530">
        <v>4921</v>
      </c>
      <c r="M16" s="530">
        <v>4764</v>
      </c>
      <c r="N16" s="530">
        <v>4621</v>
      </c>
      <c r="O16" s="530">
        <v>5135</v>
      </c>
      <c r="P16" s="530">
        <v>5669</v>
      </c>
      <c r="Q16" s="530">
        <v>5197</v>
      </c>
      <c r="R16" s="530">
        <v>5595</v>
      </c>
      <c r="S16" s="530">
        <v>5830</v>
      </c>
      <c r="T16" s="530">
        <v>6177</v>
      </c>
      <c r="U16" s="530">
        <v>6059</v>
      </c>
      <c r="V16" s="530">
        <v>5897</v>
      </c>
      <c r="W16" s="530">
        <v>5973</v>
      </c>
      <c r="X16" s="530">
        <v>5840</v>
      </c>
      <c r="Y16" s="530">
        <v>5866</v>
      </c>
      <c r="Z16" s="530">
        <v>6056</v>
      </c>
      <c r="AA16" s="530">
        <v>5724</v>
      </c>
      <c r="AB16" s="530">
        <v>5779</v>
      </c>
      <c r="AC16" s="530">
        <v>5694</v>
      </c>
      <c r="AD16" s="530">
        <v>5663</v>
      </c>
      <c r="AE16" s="530">
        <v>5991</v>
      </c>
      <c r="AF16" s="530">
        <v>5510.3</v>
      </c>
      <c r="AG16" s="530">
        <v>5473.9</v>
      </c>
      <c r="AH16" s="530">
        <v>5442.8</v>
      </c>
      <c r="AI16" s="13"/>
      <c r="AJ16" s="13"/>
    </row>
    <row r="17" spans="1:36">
      <c r="A17" s="152" t="s">
        <v>32</v>
      </c>
      <c r="B17" s="530">
        <v>409</v>
      </c>
      <c r="C17" s="530">
        <v>419</v>
      </c>
      <c r="D17" s="530">
        <v>426</v>
      </c>
      <c r="E17" s="530">
        <v>437</v>
      </c>
      <c r="F17" s="530">
        <v>451</v>
      </c>
      <c r="G17" s="530">
        <v>463</v>
      </c>
      <c r="H17" s="530">
        <v>472</v>
      </c>
      <c r="I17" s="530">
        <v>483</v>
      </c>
      <c r="J17" s="530">
        <v>511</v>
      </c>
      <c r="K17" s="530">
        <v>544</v>
      </c>
      <c r="L17" s="530">
        <v>564</v>
      </c>
      <c r="M17" s="530">
        <v>587</v>
      </c>
      <c r="N17" s="530">
        <v>617</v>
      </c>
      <c r="O17" s="530">
        <v>642</v>
      </c>
      <c r="P17" s="530">
        <v>656</v>
      </c>
      <c r="Q17" s="530">
        <v>699</v>
      </c>
      <c r="R17" s="530">
        <v>725</v>
      </c>
      <c r="S17" s="530">
        <v>710</v>
      </c>
      <c r="T17" s="530">
        <v>745</v>
      </c>
      <c r="U17" s="530">
        <v>764</v>
      </c>
      <c r="V17" s="530">
        <v>793</v>
      </c>
      <c r="W17" s="530">
        <v>824</v>
      </c>
      <c r="X17" s="530">
        <v>829</v>
      </c>
      <c r="Y17" s="530">
        <v>869</v>
      </c>
      <c r="Z17" s="530">
        <v>862</v>
      </c>
      <c r="AA17" s="530">
        <v>883</v>
      </c>
      <c r="AB17" s="530">
        <v>898</v>
      </c>
      <c r="AC17" s="530">
        <v>910</v>
      </c>
      <c r="AD17" s="530">
        <v>924</v>
      </c>
      <c r="AE17" s="530">
        <v>933</v>
      </c>
      <c r="AF17" s="530">
        <v>1006.4</v>
      </c>
      <c r="AG17" s="530">
        <v>1082.5999999999999</v>
      </c>
      <c r="AH17" s="530">
        <v>1102.8</v>
      </c>
      <c r="AI17" s="91" t="s">
        <v>15</v>
      </c>
      <c r="AJ17" s="91"/>
    </row>
    <row r="18" spans="1:36">
      <c r="A18" s="28" t="s">
        <v>1</v>
      </c>
      <c r="B18" s="530">
        <v>222</v>
      </c>
      <c r="C18" s="530">
        <v>226</v>
      </c>
      <c r="D18" s="530">
        <v>231</v>
      </c>
      <c r="E18" s="530">
        <v>235</v>
      </c>
      <c r="F18" s="530">
        <v>239</v>
      </c>
      <c r="G18" s="530">
        <v>244</v>
      </c>
      <c r="H18" s="530">
        <v>242</v>
      </c>
      <c r="I18" s="530">
        <v>252</v>
      </c>
      <c r="J18" s="530">
        <v>255</v>
      </c>
      <c r="K18" s="530">
        <v>257</v>
      </c>
      <c r="L18" s="530">
        <v>263</v>
      </c>
      <c r="M18" s="530">
        <v>274</v>
      </c>
      <c r="N18" s="530">
        <v>281</v>
      </c>
      <c r="O18" s="530">
        <v>287</v>
      </c>
      <c r="P18" s="530">
        <v>294</v>
      </c>
      <c r="Q18" s="530">
        <v>301</v>
      </c>
      <c r="R18" s="530">
        <v>308</v>
      </c>
      <c r="S18" s="530">
        <v>314</v>
      </c>
      <c r="T18" s="530">
        <v>323</v>
      </c>
      <c r="U18" s="530">
        <v>331</v>
      </c>
      <c r="V18" s="530">
        <v>340</v>
      </c>
      <c r="W18" s="530">
        <v>356</v>
      </c>
      <c r="X18" s="530">
        <v>371</v>
      </c>
      <c r="Y18" s="530">
        <v>382</v>
      </c>
      <c r="Z18" s="530">
        <v>399</v>
      </c>
      <c r="AA18" s="530">
        <v>408</v>
      </c>
      <c r="AB18" s="530">
        <v>423</v>
      </c>
      <c r="AC18" s="530">
        <v>437</v>
      </c>
      <c r="AD18" s="530">
        <v>444</v>
      </c>
      <c r="AE18" s="530">
        <v>455</v>
      </c>
      <c r="AF18" s="530">
        <v>467.9</v>
      </c>
      <c r="AG18" s="530">
        <v>481.4</v>
      </c>
      <c r="AH18" s="530">
        <v>534.6</v>
      </c>
      <c r="AI18" s="13"/>
      <c r="AJ18" s="13"/>
    </row>
    <row r="19" spans="1:36">
      <c r="A19" s="28" t="s">
        <v>23</v>
      </c>
      <c r="B19" s="530">
        <v>405</v>
      </c>
      <c r="C19" s="530">
        <v>404</v>
      </c>
      <c r="D19" s="530">
        <v>414</v>
      </c>
      <c r="E19" s="530">
        <v>405</v>
      </c>
      <c r="F19" s="530">
        <v>441</v>
      </c>
      <c r="G19" s="530">
        <v>421</v>
      </c>
      <c r="H19" s="530">
        <v>420</v>
      </c>
      <c r="I19" s="530">
        <v>420</v>
      </c>
      <c r="J19" s="530">
        <v>429</v>
      </c>
      <c r="K19" s="530">
        <v>458</v>
      </c>
      <c r="L19" s="530">
        <v>438</v>
      </c>
      <c r="M19" s="530">
        <v>421</v>
      </c>
      <c r="N19" s="530">
        <v>421</v>
      </c>
      <c r="O19" s="530">
        <v>411</v>
      </c>
      <c r="P19" s="530">
        <v>395</v>
      </c>
      <c r="Q19" s="530">
        <v>414</v>
      </c>
      <c r="R19" s="530">
        <v>415</v>
      </c>
      <c r="S19" s="530">
        <v>410</v>
      </c>
      <c r="T19" s="530">
        <v>381</v>
      </c>
      <c r="U19" s="530">
        <v>389</v>
      </c>
      <c r="V19" s="530">
        <v>397</v>
      </c>
      <c r="W19" s="530">
        <v>419</v>
      </c>
      <c r="X19" s="530">
        <v>433</v>
      </c>
      <c r="Y19" s="530">
        <v>445</v>
      </c>
      <c r="Z19" s="530">
        <v>452</v>
      </c>
      <c r="AA19" s="530">
        <v>458</v>
      </c>
      <c r="AB19" s="530">
        <v>444</v>
      </c>
      <c r="AC19" s="530">
        <v>443</v>
      </c>
      <c r="AD19" s="530">
        <v>474</v>
      </c>
      <c r="AE19" s="530">
        <v>464</v>
      </c>
      <c r="AF19" s="530">
        <v>435.2</v>
      </c>
      <c r="AG19" s="530">
        <v>487.6</v>
      </c>
      <c r="AH19" s="530">
        <v>518.1</v>
      </c>
      <c r="AI19" s="13"/>
      <c r="AJ19" s="13"/>
    </row>
    <row r="20" spans="1:36">
      <c r="B20" s="98"/>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444"/>
      <c r="AF20" s="444"/>
      <c r="AG20" s="444"/>
      <c r="AH20" s="444"/>
    </row>
    <row r="21" spans="1:36">
      <c r="A21" s="18" t="s">
        <v>20</v>
      </c>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row>
    <row r="22" spans="1:36">
      <c r="A22" s="13" t="s">
        <v>2878</v>
      </c>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row>
    <row r="23" spans="1:36">
      <c r="A23" s="17" t="s">
        <v>3390</v>
      </c>
    </row>
  </sheetData>
  <hyperlinks>
    <hyperlink ref="AJ3" location="Content!A1" display="Back to content page" xr:uid="{00000000-0004-0000-E200-000000000000}"/>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sheetPr codeName="Sheet228"/>
  <dimension ref="A1:Q553"/>
  <sheetViews>
    <sheetView zoomScaleNormal="100" workbookViewId="0">
      <pane xSplit="1" ySplit="4" topLeftCell="G5" activePane="bottomRight" state="frozen"/>
      <selection pane="topRight" activeCell="B1" sqref="B1"/>
      <selection pane="bottomLeft" activeCell="A5" sqref="A5"/>
      <selection pane="bottomRight" activeCell="K550" sqref="K550"/>
    </sheetView>
  </sheetViews>
  <sheetFormatPr defaultRowHeight="14.5"/>
  <cols>
    <col min="1" max="1" width="16.81640625" customWidth="1"/>
    <col min="2" max="2" width="12" customWidth="1"/>
    <col min="3" max="15" width="15.26953125" customWidth="1"/>
  </cols>
  <sheetData>
    <row r="1" spans="1:17">
      <c r="A1" s="18" t="s">
        <v>3456</v>
      </c>
    </row>
    <row r="2" spans="1:17">
      <c r="A2" s="18"/>
    </row>
    <row r="3" spans="1:17">
      <c r="A3" s="1014"/>
      <c r="B3" s="1014"/>
      <c r="C3" s="1015" t="s">
        <v>2617</v>
      </c>
      <c r="D3" s="1016"/>
      <c r="E3" s="1016"/>
      <c r="F3" s="1016"/>
      <c r="G3" s="1016"/>
      <c r="H3" s="1017"/>
      <c r="I3" s="1015" t="s">
        <v>2623</v>
      </c>
      <c r="J3" s="1017"/>
      <c r="K3" s="1015" t="s">
        <v>2618</v>
      </c>
      <c r="L3" s="1017"/>
      <c r="M3" s="1018" t="s">
        <v>2621</v>
      </c>
      <c r="N3" s="1013" t="s">
        <v>27</v>
      </c>
      <c r="O3" s="1013" t="s">
        <v>2622</v>
      </c>
      <c r="Q3" s="1" t="s">
        <v>528</v>
      </c>
    </row>
    <row r="4" spans="1:17">
      <c r="A4" s="443" t="s">
        <v>14</v>
      </c>
      <c r="B4" s="443" t="s">
        <v>35</v>
      </c>
      <c r="C4" s="442" t="s">
        <v>27</v>
      </c>
      <c r="D4" s="442" t="s">
        <v>149</v>
      </c>
      <c r="E4" s="442" t="s">
        <v>148</v>
      </c>
      <c r="F4" s="442" t="s">
        <v>2615</v>
      </c>
      <c r="G4" s="442" t="s">
        <v>146</v>
      </c>
      <c r="H4" s="442" t="s">
        <v>2616</v>
      </c>
      <c r="I4" s="442" t="s">
        <v>86</v>
      </c>
      <c r="J4" s="442" t="s">
        <v>85</v>
      </c>
      <c r="K4" s="442" t="s">
        <v>2619</v>
      </c>
      <c r="L4" s="442" t="s">
        <v>2620</v>
      </c>
      <c r="M4" s="1018"/>
      <c r="N4" s="1013"/>
      <c r="O4" s="1013"/>
    </row>
    <row r="5" spans="1:17">
      <c r="A5" s="1019" t="s">
        <v>13</v>
      </c>
      <c r="B5" s="441" t="s">
        <v>436</v>
      </c>
      <c r="C5" s="530">
        <v>1199</v>
      </c>
      <c r="D5" s="530">
        <v>182</v>
      </c>
      <c r="E5" s="530">
        <v>996</v>
      </c>
      <c r="F5" s="530">
        <v>18</v>
      </c>
      <c r="G5" s="530">
        <v>3</v>
      </c>
      <c r="H5" s="530"/>
      <c r="I5" s="530">
        <v>5</v>
      </c>
      <c r="J5" s="530">
        <v>936</v>
      </c>
      <c r="K5" s="530">
        <v>7</v>
      </c>
      <c r="L5" s="530">
        <v>22</v>
      </c>
      <c r="M5" s="530"/>
      <c r="N5" s="530">
        <v>238</v>
      </c>
      <c r="O5" s="530">
        <v>23</v>
      </c>
    </row>
    <row r="6" spans="1:17">
      <c r="A6" s="1020"/>
      <c r="B6" s="441" t="s">
        <v>462</v>
      </c>
      <c r="C6" s="530">
        <v>1255</v>
      </c>
      <c r="D6" s="530">
        <v>186</v>
      </c>
      <c r="E6" s="530">
        <v>1046</v>
      </c>
      <c r="F6" s="530">
        <v>20</v>
      </c>
      <c r="G6" s="530">
        <v>3</v>
      </c>
      <c r="H6" s="530"/>
      <c r="I6" s="530">
        <v>5</v>
      </c>
      <c r="J6" s="530">
        <v>989</v>
      </c>
      <c r="K6" s="530">
        <v>7</v>
      </c>
      <c r="L6" s="530">
        <v>22</v>
      </c>
      <c r="M6" s="530"/>
      <c r="N6" s="530">
        <v>242</v>
      </c>
      <c r="O6" s="530">
        <v>23</v>
      </c>
    </row>
    <row r="7" spans="1:17">
      <c r="A7" s="1020"/>
      <c r="B7" s="441" t="s">
        <v>463</v>
      </c>
      <c r="C7" s="530">
        <v>1335</v>
      </c>
      <c r="D7" s="530">
        <v>190</v>
      </c>
      <c r="E7" s="530">
        <v>1123</v>
      </c>
      <c r="F7" s="530">
        <v>19</v>
      </c>
      <c r="G7" s="530">
        <v>3</v>
      </c>
      <c r="H7" s="530"/>
      <c r="I7" s="530">
        <v>6</v>
      </c>
      <c r="J7" s="530">
        <v>1084</v>
      </c>
      <c r="K7" s="530">
        <v>7</v>
      </c>
      <c r="L7" s="530">
        <v>4</v>
      </c>
      <c r="M7" s="530"/>
      <c r="N7" s="530">
        <v>245</v>
      </c>
      <c r="O7" s="530">
        <v>22</v>
      </c>
    </row>
    <row r="8" spans="1:17">
      <c r="A8" s="1020"/>
      <c r="B8" s="441" t="s">
        <v>464</v>
      </c>
      <c r="C8" s="530">
        <v>1289</v>
      </c>
      <c r="D8" s="530">
        <v>194</v>
      </c>
      <c r="E8" s="530">
        <v>1072</v>
      </c>
      <c r="F8" s="530">
        <v>19</v>
      </c>
      <c r="G8" s="530">
        <v>3</v>
      </c>
      <c r="H8" s="530"/>
      <c r="I8" s="530">
        <v>7</v>
      </c>
      <c r="J8" s="530">
        <v>1024</v>
      </c>
      <c r="K8" s="530">
        <v>13</v>
      </c>
      <c r="L8" s="530">
        <v>0</v>
      </c>
      <c r="M8" s="530"/>
      <c r="N8" s="530">
        <v>259</v>
      </c>
      <c r="O8" s="530">
        <v>23</v>
      </c>
    </row>
    <row r="9" spans="1:17">
      <c r="A9" s="1020"/>
      <c r="B9" s="441" t="s">
        <v>465</v>
      </c>
      <c r="C9" s="530">
        <v>1370</v>
      </c>
      <c r="D9" s="530">
        <v>199</v>
      </c>
      <c r="E9" s="530">
        <v>1150</v>
      </c>
      <c r="F9" s="530">
        <v>18</v>
      </c>
      <c r="G9" s="530">
        <v>3</v>
      </c>
      <c r="H9" s="530"/>
      <c r="I9" s="530">
        <v>13</v>
      </c>
      <c r="J9" s="530">
        <v>1107</v>
      </c>
      <c r="K9" s="530">
        <v>18</v>
      </c>
      <c r="L9" s="530">
        <v>0</v>
      </c>
      <c r="M9" s="530">
        <v>20</v>
      </c>
      <c r="N9" s="530">
        <v>238</v>
      </c>
      <c r="O9" s="530">
        <v>20</v>
      </c>
    </row>
    <row r="10" spans="1:17">
      <c r="A10" s="1020"/>
      <c r="B10" s="441" t="s">
        <v>437</v>
      </c>
      <c r="C10" s="530">
        <v>1582</v>
      </c>
      <c r="D10" s="530">
        <v>201</v>
      </c>
      <c r="E10" s="530">
        <v>1359</v>
      </c>
      <c r="F10" s="530">
        <v>19</v>
      </c>
      <c r="G10" s="530">
        <v>3</v>
      </c>
      <c r="H10" s="530"/>
      <c r="I10" s="530">
        <v>9</v>
      </c>
      <c r="J10" s="530">
        <v>1217</v>
      </c>
      <c r="K10" s="530">
        <v>16</v>
      </c>
      <c r="L10" s="530">
        <v>0</v>
      </c>
      <c r="M10" s="530">
        <v>17</v>
      </c>
      <c r="N10" s="530">
        <v>340</v>
      </c>
      <c r="O10" s="530">
        <v>28</v>
      </c>
    </row>
    <row r="11" spans="1:17">
      <c r="A11" s="1020"/>
      <c r="B11" s="441" t="s">
        <v>466</v>
      </c>
      <c r="C11" s="530">
        <v>1696</v>
      </c>
      <c r="D11" s="530">
        <v>202</v>
      </c>
      <c r="E11" s="530">
        <v>1471</v>
      </c>
      <c r="F11" s="530">
        <v>19</v>
      </c>
      <c r="G11" s="530">
        <v>3</v>
      </c>
      <c r="H11" s="530"/>
      <c r="I11" s="530">
        <v>11</v>
      </c>
      <c r="J11" s="530">
        <v>1334</v>
      </c>
      <c r="K11" s="530">
        <v>14</v>
      </c>
      <c r="L11" s="530">
        <v>0</v>
      </c>
      <c r="M11" s="530">
        <v>35</v>
      </c>
      <c r="N11" s="530">
        <v>323</v>
      </c>
      <c r="O11" s="530">
        <v>26</v>
      </c>
    </row>
    <row r="12" spans="1:17">
      <c r="A12" s="1020"/>
      <c r="B12" s="441" t="s">
        <v>467</v>
      </c>
      <c r="C12" s="530">
        <v>1713</v>
      </c>
      <c r="D12" s="530">
        <v>203</v>
      </c>
      <c r="E12" s="530">
        <v>1487</v>
      </c>
      <c r="F12" s="530">
        <v>19</v>
      </c>
      <c r="G12" s="530">
        <v>3</v>
      </c>
      <c r="H12" s="530"/>
      <c r="I12" s="530">
        <v>11</v>
      </c>
      <c r="J12" s="530">
        <v>1417</v>
      </c>
      <c r="K12" s="530">
        <v>15</v>
      </c>
      <c r="L12" s="530">
        <v>0</v>
      </c>
      <c r="M12" s="530">
        <v>19</v>
      </c>
      <c r="N12" s="530">
        <v>273</v>
      </c>
      <c r="O12" s="530">
        <v>21</v>
      </c>
    </row>
    <row r="13" spans="1:17">
      <c r="A13" s="1020"/>
      <c r="B13" s="441" t="s">
        <v>468</v>
      </c>
      <c r="C13" s="530">
        <v>1767</v>
      </c>
      <c r="D13" s="530">
        <v>204</v>
      </c>
      <c r="E13" s="530">
        <v>1539</v>
      </c>
      <c r="F13" s="530">
        <v>20</v>
      </c>
      <c r="G13" s="530">
        <v>4</v>
      </c>
      <c r="H13" s="530"/>
      <c r="I13" s="530">
        <v>8</v>
      </c>
      <c r="J13" s="530">
        <v>1488</v>
      </c>
      <c r="K13" s="530">
        <v>9</v>
      </c>
      <c r="L13" s="530"/>
      <c r="M13" s="530">
        <v>6</v>
      </c>
      <c r="N13" s="530">
        <v>271</v>
      </c>
      <c r="O13" s="530">
        <v>21</v>
      </c>
    </row>
    <row r="14" spans="1:17">
      <c r="A14" s="1020"/>
      <c r="B14" s="441" t="s">
        <v>469</v>
      </c>
      <c r="C14" s="530">
        <v>1787</v>
      </c>
      <c r="D14" s="530">
        <v>205</v>
      </c>
      <c r="E14" s="530">
        <v>1559</v>
      </c>
      <c r="F14" s="530">
        <v>19</v>
      </c>
      <c r="G14" s="530">
        <v>3</v>
      </c>
      <c r="H14" s="530"/>
      <c r="I14" s="530">
        <v>11</v>
      </c>
      <c r="J14" s="530">
        <v>1484</v>
      </c>
      <c r="K14" s="530">
        <v>16</v>
      </c>
      <c r="L14" s="530"/>
      <c r="M14" s="530">
        <v>15</v>
      </c>
      <c r="N14" s="530">
        <v>282</v>
      </c>
      <c r="O14" s="530">
        <v>21</v>
      </c>
    </row>
    <row r="15" spans="1:17">
      <c r="A15" s="1020"/>
      <c r="B15" s="441" t="s">
        <v>438</v>
      </c>
      <c r="C15" s="530">
        <v>1782</v>
      </c>
      <c r="D15" s="530">
        <v>207</v>
      </c>
      <c r="E15" s="530">
        <v>1553</v>
      </c>
      <c r="F15" s="530">
        <v>20</v>
      </c>
      <c r="G15" s="530">
        <v>3</v>
      </c>
      <c r="H15" s="530"/>
      <c r="I15" s="530">
        <v>21</v>
      </c>
      <c r="J15" s="530">
        <v>1476</v>
      </c>
      <c r="K15" s="530">
        <v>20</v>
      </c>
      <c r="L15" s="530"/>
      <c r="M15" s="530">
        <v>21</v>
      </c>
      <c r="N15" s="530">
        <v>288</v>
      </c>
      <c r="O15" s="530">
        <v>21</v>
      </c>
    </row>
    <row r="16" spans="1:17">
      <c r="A16" s="1020"/>
      <c r="B16" s="441" t="s">
        <v>445</v>
      </c>
      <c r="C16" s="530">
        <v>1773</v>
      </c>
      <c r="D16" s="530">
        <v>208</v>
      </c>
      <c r="E16" s="530">
        <v>1543</v>
      </c>
      <c r="F16" s="530">
        <v>18</v>
      </c>
      <c r="G16" s="530">
        <v>4</v>
      </c>
      <c r="H16" s="530"/>
      <c r="I16" s="530">
        <v>27</v>
      </c>
      <c r="J16" s="530">
        <v>1475</v>
      </c>
      <c r="K16" s="530">
        <v>21</v>
      </c>
      <c r="L16" s="530">
        <v>0</v>
      </c>
      <c r="M16" s="530">
        <v>5</v>
      </c>
      <c r="N16" s="530">
        <v>298</v>
      </c>
      <c r="O16" s="530">
        <v>21</v>
      </c>
    </row>
    <row r="17" spans="1:15">
      <c r="A17" s="1020"/>
      <c r="B17" s="441" t="s">
        <v>446</v>
      </c>
      <c r="C17" s="530">
        <v>2129</v>
      </c>
      <c r="D17" s="530">
        <v>210</v>
      </c>
      <c r="E17" s="530">
        <v>1893</v>
      </c>
      <c r="F17" s="530">
        <v>21</v>
      </c>
      <c r="G17" s="530">
        <v>4</v>
      </c>
      <c r="H17" s="530"/>
      <c r="I17" s="530">
        <v>30</v>
      </c>
      <c r="J17" s="530">
        <v>1828</v>
      </c>
      <c r="K17" s="530">
        <v>18</v>
      </c>
      <c r="L17" s="530">
        <v>0</v>
      </c>
      <c r="M17" s="530">
        <v>-3</v>
      </c>
      <c r="N17" s="530">
        <v>315</v>
      </c>
      <c r="O17" s="530">
        <v>21</v>
      </c>
    </row>
    <row r="18" spans="1:15">
      <c r="A18" s="1020"/>
      <c r="B18" s="441" t="s">
        <v>447</v>
      </c>
      <c r="C18" s="530">
        <v>2089</v>
      </c>
      <c r="D18" s="530">
        <v>213</v>
      </c>
      <c r="E18" s="530">
        <v>1850</v>
      </c>
      <c r="F18" s="530">
        <v>22</v>
      </c>
      <c r="G18" s="530">
        <v>4</v>
      </c>
      <c r="H18" s="530"/>
      <c r="I18" s="530">
        <v>46</v>
      </c>
      <c r="J18" s="530">
        <v>1775</v>
      </c>
      <c r="K18" s="530">
        <v>7</v>
      </c>
      <c r="L18" s="530">
        <v>0</v>
      </c>
      <c r="M18" s="530">
        <v>9</v>
      </c>
      <c r="N18" s="530">
        <v>345</v>
      </c>
      <c r="O18" s="530">
        <v>22</v>
      </c>
    </row>
    <row r="19" spans="1:15">
      <c r="A19" s="1020"/>
      <c r="B19" s="441" t="s">
        <v>448</v>
      </c>
      <c r="C19" s="530">
        <v>2344</v>
      </c>
      <c r="D19" s="530">
        <v>215</v>
      </c>
      <c r="E19" s="530">
        <v>2097</v>
      </c>
      <c r="F19" s="530">
        <v>26</v>
      </c>
      <c r="G19" s="530">
        <v>6</v>
      </c>
      <c r="H19" s="530"/>
      <c r="I19" s="530">
        <v>53</v>
      </c>
      <c r="J19" s="530">
        <v>2021</v>
      </c>
      <c r="K19" s="530">
        <v>11</v>
      </c>
      <c r="L19" s="530">
        <v>7</v>
      </c>
      <c r="M19" s="530">
        <v>33</v>
      </c>
      <c r="N19" s="530">
        <v>325</v>
      </c>
      <c r="O19" s="530">
        <v>20</v>
      </c>
    </row>
    <row r="20" spans="1:15">
      <c r="A20" s="1020"/>
      <c r="B20" s="441" t="s">
        <v>439</v>
      </c>
      <c r="C20" s="530">
        <v>2889</v>
      </c>
      <c r="D20" s="530">
        <v>217</v>
      </c>
      <c r="E20" s="530">
        <v>2642</v>
      </c>
      <c r="F20" s="530">
        <v>23</v>
      </c>
      <c r="G20" s="530">
        <v>8</v>
      </c>
      <c r="H20" s="530"/>
      <c r="I20" s="530">
        <v>34</v>
      </c>
      <c r="J20" s="530">
        <v>2586</v>
      </c>
      <c r="K20" s="530">
        <v>8</v>
      </c>
      <c r="L20" s="530">
        <v>5</v>
      </c>
      <c r="M20" s="530">
        <v>5</v>
      </c>
      <c r="N20" s="530">
        <v>319</v>
      </c>
      <c r="O20" s="530">
        <v>19</v>
      </c>
    </row>
    <row r="21" spans="1:15">
      <c r="A21" s="1020"/>
      <c r="B21" s="441" t="s">
        <v>440</v>
      </c>
      <c r="C21" s="530">
        <v>3264</v>
      </c>
      <c r="D21" s="530">
        <v>221</v>
      </c>
      <c r="E21" s="530">
        <v>3009</v>
      </c>
      <c r="F21" s="530">
        <v>24</v>
      </c>
      <c r="G21" s="530">
        <v>10</v>
      </c>
      <c r="H21" s="530"/>
      <c r="I21" s="530">
        <v>65</v>
      </c>
      <c r="J21" s="530">
        <v>2931</v>
      </c>
      <c r="K21" s="530">
        <v>3</v>
      </c>
      <c r="L21" s="530">
        <v>1</v>
      </c>
      <c r="M21" s="530">
        <v>26</v>
      </c>
      <c r="N21" s="530">
        <v>367</v>
      </c>
      <c r="O21" s="530">
        <v>22</v>
      </c>
    </row>
    <row r="22" spans="1:15">
      <c r="A22" s="1020"/>
      <c r="B22" s="441" t="s">
        <v>441</v>
      </c>
      <c r="C22" s="530">
        <v>3885</v>
      </c>
      <c r="D22" s="530">
        <v>225</v>
      </c>
      <c r="E22" s="530">
        <v>3622</v>
      </c>
      <c r="F22" s="530">
        <v>29</v>
      </c>
      <c r="G22" s="530">
        <v>9</v>
      </c>
      <c r="H22" s="530"/>
      <c r="I22" s="530">
        <v>78</v>
      </c>
      <c r="J22" s="530">
        <v>3565</v>
      </c>
      <c r="K22" s="530">
        <v>5</v>
      </c>
      <c r="L22" s="530">
        <v>1</v>
      </c>
      <c r="M22" s="530">
        <v>3</v>
      </c>
      <c r="N22" s="530">
        <v>390</v>
      </c>
      <c r="O22" s="530">
        <v>22</v>
      </c>
    </row>
    <row r="23" spans="1:15">
      <c r="A23" s="1020"/>
      <c r="B23" s="441" t="s">
        <v>34</v>
      </c>
      <c r="C23" s="530">
        <v>4325</v>
      </c>
      <c r="D23" s="530">
        <v>229</v>
      </c>
      <c r="E23" s="530">
        <v>4061</v>
      </c>
      <c r="F23" s="530">
        <v>23</v>
      </c>
      <c r="G23" s="530">
        <v>11</v>
      </c>
      <c r="H23" s="530"/>
      <c r="I23" s="530">
        <v>107</v>
      </c>
      <c r="J23" s="530">
        <v>3950</v>
      </c>
      <c r="K23" s="530">
        <v>6</v>
      </c>
      <c r="L23" s="530">
        <v>11</v>
      </c>
      <c r="M23" s="530">
        <v>55</v>
      </c>
      <c r="N23" s="530">
        <v>410</v>
      </c>
      <c r="O23" s="530">
        <v>22</v>
      </c>
    </row>
    <row r="24" spans="1:15">
      <c r="A24" s="1020"/>
      <c r="B24" s="441" t="s">
        <v>442</v>
      </c>
      <c r="C24" s="530">
        <v>4121</v>
      </c>
      <c r="D24" s="530">
        <v>233</v>
      </c>
      <c r="E24" s="530">
        <v>3854</v>
      </c>
      <c r="F24" s="530">
        <v>24</v>
      </c>
      <c r="G24" s="530">
        <v>11</v>
      </c>
      <c r="H24" s="530"/>
      <c r="I24" s="530">
        <v>135</v>
      </c>
      <c r="J24" s="530">
        <v>3781</v>
      </c>
      <c r="K24" s="530">
        <v>9</v>
      </c>
      <c r="L24" s="530">
        <v>7</v>
      </c>
      <c r="M24" s="530">
        <v>13</v>
      </c>
      <c r="N24" s="530">
        <v>447</v>
      </c>
      <c r="O24" s="530">
        <v>22</v>
      </c>
    </row>
    <row r="25" spans="1:15">
      <c r="A25" s="1020"/>
      <c r="B25" s="441" t="s">
        <v>33</v>
      </c>
      <c r="C25" s="530">
        <v>4016</v>
      </c>
      <c r="D25" s="530">
        <v>237</v>
      </c>
      <c r="E25" s="530">
        <v>3741</v>
      </c>
      <c r="F25" s="530">
        <v>25</v>
      </c>
      <c r="G25" s="530">
        <v>13</v>
      </c>
      <c r="H25" s="530"/>
      <c r="I25" s="530">
        <v>137</v>
      </c>
      <c r="J25" s="530">
        <v>3668</v>
      </c>
      <c r="K25" s="530">
        <v>9</v>
      </c>
      <c r="L25" s="530">
        <v>7</v>
      </c>
      <c r="M25" s="530">
        <v>1</v>
      </c>
      <c r="N25" s="530">
        <v>469</v>
      </c>
      <c r="O25" s="530">
        <v>20</v>
      </c>
    </row>
    <row r="26" spans="1:15">
      <c r="A26" s="1020"/>
      <c r="B26" s="441" t="s">
        <v>596</v>
      </c>
      <c r="C26" s="530">
        <v>3728</v>
      </c>
      <c r="D26" s="530">
        <v>241</v>
      </c>
      <c r="E26" s="530">
        <v>3447</v>
      </c>
      <c r="F26" s="530">
        <v>26</v>
      </c>
      <c r="G26" s="530">
        <v>14</v>
      </c>
      <c r="H26" s="530"/>
      <c r="I26" s="530">
        <v>151</v>
      </c>
      <c r="J26" s="530">
        <v>3305</v>
      </c>
      <c r="K26" s="530">
        <v>9</v>
      </c>
      <c r="L26" s="530">
        <v>7</v>
      </c>
      <c r="M26" s="530">
        <v>71</v>
      </c>
      <c r="N26" s="530">
        <v>487</v>
      </c>
      <c r="O26" s="530">
        <v>20</v>
      </c>
    </row>
    <row r="27" spans="1:15">
      <c r="A27" s="1020"/>
      <c r="B27" s="441" t="s">
        <v>597</v>
      </c>
      <c r="C27" s="530">
        <v>3924</v>
      </c>
      <c r="D27" s="530">
        <v>245</v>
      </c>
      <c r="E27" s="530">
        <v>3639</v>
      </c>
      <c r="F27" s="530">
        <v>26</v>
      </c>
      <c r="G27" s="530">
        <v>14</v>
      </c>
      <c r="H27" s="530"/>
      <c r="I27" s="530">
        <v>197</v>
      </c>
      <c r="J27" s="530">
        <v>3560</v>
      </c>
      <c r="K27" s="530">
        <v>8</v>
      </c>
      <c r="L27" s="530">
        <v>15</v>
      </c>
      <c r="M27" s="530">
        <v>1</v>
      </c>
      <c r="N27" s="530">
        <v>538</v>
      </c>
      <c r="O27" s="530">
        <v>21</v>
      </c>
    </row>
    <row r="28" spans="1:15">
      <c r="A28" s="1020"/>
      <c r="B28" s="441" t="s">
        <v>598</v>
      </c>
      <c r="C28" s="530">
        <v>3956</v>
      </c>
      <c r="D28" s="530">
        <v>249</v>
      </c>
      <c r="E28" s="530">
        <v>3658</v>
      </c>
      <c r="F28" s="530">
        <v>32</v>
      </c>
      <c r="G28" s="530">
        <v>17</v>
      </c>
      <c r="H28" s="530"/>
      <c r="I28" s="530">
        <v>203</v>
      </c>
      <c r="J28" s="530">
        <v>3603</v>
      </c>
      <c r="K28" s="530">
        <v>9</v>
      </c>
      <c r="L28" s="530">
        <v>10</v>
      </c>
      <c r="M28" s="530">
        <v>1</v>
      </c>
      <c r="N28" s="530">
        <v>537</v>
      </c>
      <c r="O28" s="530">
        <v>21</v>
      </c>
    </row>
    <row r="29" spans="1:15">
      <c r="A29" s="1020"/>
      <c r="B29" s="441" t="s">
        <v>599</v>
      </c>
      <c r="C29" s="530">
        <v>3814</v>
      </c>
      <c r="D29" s="530">
        <v>253</v>
      </c>
      <c r="E29" s="530">
        <v>3517</v>
      </c>
      <c r="F29" s="530">
        <v>25</v>
      </c>
      <c r="G29" s="530">
        <v>18</v>
      </c>
      <c r="H29" s="530"/>
      <c r="I29" s="530">
        <v>210</v>
      </c>
      <c r="J29" s="530">
        <v>3451</v>
      </c>
      <c r="K29" s="530">
        <v>19</v>
      </c>
      <c r="L29" s="530">
        <v>13</v>
      </c>
      <c r="M29" s="530">
        <v>5</v>
      </c>
      <c r="N29" s="530">
        <v>537</v>
      </c>
      <c r="O29" s="530">
        <v>20</v>
      </c>
    </row>
    <row r="30" spans="1:15">
      <c r="A30" s="1020"/>
      <c r="B30" s="441" t="s">
        <v>600</v>
      </c>
      <c r="C30" s="530">
        <v>4030</v>
      </c>
      <c r="D30" s="530">
        <v>257</v>
      </c>
      <c r="E30" s="530">
        <v>3728</v>
      </c>
      <c r="F30" s="530">
        <v>26</v>
      </c>
      <c r="G30" s="530">
        <v>19</v>
      </c>
      <c r="H30" s="530"/>
      <c r="I30" s="530">
        <v>201</v>
      </c>
      <c r="J30" s="530">
        <v>3668</v>
      </c>
      <c r="K30" s="530">
        <v>18</v>
      </c>
      <c r="L30" s="530">
        <v>16</v>
      </c>
      <c r="M30" s="530">
        <v>-26</v>
      </c>
      <c r="N30" s="530">
        <v>555</v>
      </c>
      <c r="O30" s="530">
        <v>20</v>
      </c>
    </row>
    <row r="31" spans="1:15">
      <c r="A31" s="1020"/>
      <c r="B31" s="441" t="s">
        <v>601</v>
      </c>
      <c r="C31" s="530">
        <v>3996</v>
      </c>
      <c r="D31" s="530">
        <v>260</v>
      </c>
      <c r="E31" s="530">
        <v>3656</v>
      </c>
      <c r="F31" s="530">
        <v>58</v>
      </c>
      <c r="G31" s="530">
        <v>21</v>
      </c>
      <c r="H31" s="530"/>
      <c r="I31" s="530">
        <v>154</v>
      </c>
      <c r="J31" s="530">
        <v>3632</v>
      </c>
      <c r="K31" s="530">
        <v>13</v>
      </c>
      <c r="L31" s="530">
        <v>15</v>
      </c>
      <c r="M31" s="530">
        <v>-48</v>
      </c>
      <c r="N31" s="530">
        <v>539</v>
      </c>
      <c r="O31" s="530">
        <v>19</v>
      </c>
    </row>
    <row r="32" spans="1:15">
      <c r="A32" s="1020"/>
      <c r="B32" s="441" t="s">
        <v>602</v>
      </c>
      <c r="C32" s="530">
        <v>3876</v>
      </c>
      <c r="D32" s="530">
        <v>264</v>
      </c>
      <c r="E32" s="530">
        <v>3386</v>
      </c>
      <c r="F32" s="530">
        <v>198</v>
      </c>
      <c r="G32" s="530">
        <v>28</v>
      </c>
      <c r="H32" s="530"/>
      <c r="I32" s="530">
        <v>152</v>
      </c>
      <c r="J32" s="530">
        <v>3486</v>
      </c>
      <c r="K32" s="530">
        <v>13</v>
      </c>
      <c r="L32" s="530">
        <v>16</v>
      </c>
      <c r="M32" s="530">
        <v>7</v>
      </c>
      <c r="N32" s="530">
        <v>505</v>
      </c>
      <c r="O32" s="530">
        <v>17</v>
      </c>
    </row>
    <row r="33" spans="1:15">
      <c r="A33" s="1020"/>
      <c r="B33" s="441" t="s">
        <v>603</v>
      </c>
      <c r="C33" s="530">
        <v>3581</v>
      </c>
      <c r="D33" s="530">
        <v>268</v>
      </c>
      <c r="E33" s="530">
        <v>3068</v>
      </c>
      <c r="F33" s="530">
        <v>212</v>
      </c>
      <c r="G33" s="530">
        <v>35</v>
      </c>
      <c r="H33" s="530"/>
      <c r="I33" s="530">
        <v>148</v>
      </c>
      <c r="J33" s="530">
        <v>3182</v>
      </c>
      <c r="K33" s="530">
        <v>13</v>
      </c>
      <c r="L33" s="530">
        <v>10</v>
      </c>
      <c r="M33" s="530">
        <v>-3</v>
      </c>
      <c r="N33" s="530">
        <v>527</v>
      </c>
      <c r="O33" s="530">
        <v>17</v>
      </c>
    </row>
    <row r="34" spans="1:15">
      <c r="A34" s="1020"/>
      <c r="B34" s="441" t="s">
        <v>1144</v>
      </c>
      <c r="C34" s="530">
        <v>3423</v>
      </c>
      <c r="D34" s="530">
        <v>272</v>
      </c>
      <c r="E34" s="530">
        <v>2880</v>
      </c>
      <c r="F34" s="530">
        <v>233</v>
      </c>
      <c r="G34" s="530">
        <v>39</v>
      </c>
      <c r="H34" s="530"/>
      <c r="I34" s="530">
        <v>139</v>
      </c>
      <c r="J34" s="530">
        <v>2939</v>
      </c>
      <c r="K34" s="530">
        <v>13</v>
      </c>
      <c r="L34" s="530">
        <v>11</v>
      </c>
      <c r="M34" s="530">
        <v>79</v>
      </c>
      <c r="N34" s="530">
        <v>520</v>
      </c>
      <c r="O34" s="530">
        <v>16</v>
      </c>
    </row>
    <row r="35" spans="1:15">
      <c r="A35" s="1020"/>
      <c r="B35" s="495" t="s">
        <v>1145</v>
      </c>
      <c r="C35" s="810">
        <v>3358</v>
      </c>
      <c r="D35" s="811">
        <v>318</v>
      </c>
      <c r="E35" s="810">
        <v>2737</v>
      </c>
      <c r="F35" s="812" t="s">
        <v>3434</v>
      </c>
      <c r="G35" s="811">
        <v>45</v>
      </c>
      <c r="H35" s="812" t="s">
        <v>25</v>
      </c>
      <c r="I35" s="813">
        <v>83</v>
      </c>
      <c r="J35" s="814">
        <v>2881</v>
      </c>
      <c r="K35" s="813">
        <v>3</v>
      </c>
      <c r="L35" s="813">
        <v>7</v>
      </c>
      <c r="M35" s="813">
        <v>-9</v>
      </c>
      <c r="N35" s="813">
        <v>558</v>
      </c>
      <c r="O35" s="813">
        <v>17</v>
      </c>
    </row>
    <row r="36" spans="1:15">
      <c r="A36" s="1020"/>
      <c r="B36" s="495" t="s">
        <v>2774</v>
      </c>
      <c r="C36" s="810">
        <v>2981</v>
      </c>
      <c r="D36" s="811">
        <v>322</v>
      </c>
      <c r="E36" s="810">
        <v>2410</v>
      </c>
      <c r="F36" s="812" t="s">
        <v>3435</v>
      </c>
      <c r="G36" s="811">
        <v>40</v>
      </c>
      <c r="H36" s="812" t="s">
        <v>25</v>
      </c>
      <c r="I36" s="813">
        <v>126</v>
      </c>
      <c r="J36" s="814">
        <v>2506</v>
      </c>
      <c r="K36" s="813">
        <v>3</v>
      </c>
      <c r="L36" s="813">
        <v>8</v>
      </c>
      <c r="M36" s="813">
        <v>-5</v>
      </c>
      <c r="N36" s="813">
        <v>594</v>
      </c>
      <c r="O36" s="813">
        <v>17</v>
      </c>
    </row>
    <row r="37" spans="1:15">
      <c r="A37" s="1020"/>
      <c r="B37" s="495" t="s">
        <v>2847</v>
      </c>
      <c r="C37" s="810">
        <v>3048</v>
      </c>
      <c r="D37" s="811">
        <v>327</v>
      </c>
      <c r="E37" s="810">
        <v>2490</v>
      </c>
      <c r="F37" s="811">
        <v>185</v>
      </c>
      <c r="G37" s="811">
        <v>47</v>
      </c>
      <c r="H37" s="812" t="s">
        <v>25</v>
      </c>
      <c r="I37" s="813">
        <v>135</v>
      </c>
      <c r="J37" s="814">
        <v>2547</v>
      </c>
      <c r="K37" s="815" t="s">
        <v>3436</v>
      </c>
      <c r="L37" s="813">
        <v>13</v>
      </c>
      <c r="M37" s="812" t="s">
        <v>3437</v>
      </c>
      <c r="N37" s="813">
        <v>627</v>
      </c>
      <c r="O37" s="813">
        <v>18</v>
      </c>
    </row>
    <row r="38" spans="1:15">
      <c r="A38" s="1021"/>
      <c r="B38" s="495" t="s">
        <v>2953</v>
      </c>
      <c r="C38" s="810">
        <v>2974</v>
      </c>
      <c r="D38" s="811">
        <v>330</v>
      </c>
      <c r="E38" s="810">
        <v>2401</v>
      </c>
      <c r="F38" s="811">
        <v>200</v>
      </c>
      <c r="G38" s="811">
        <v>42</v>
      </c>
      <c r="H38" s="812" t="s">
        <v>25</v>
      </c>
      <c r="I38" s="813">
        <v>159</v>
      </c>
      <c r="J38" s="814">
        <v>2493</v>
      </c>
      <c r="K38" s="813">
        <v>9</v>
      </c>
      <c r="L38" s="813">
        <v>14</v>
      </c>
      <c r="M38" s="813">
        <v>-18</v>
      </c>
      <c r="N38" s="813">
        <v>634</v>
      </c>
      <c r="O38" s="813">
        <v>17</v>
      </c>
    </row>
    <row r="39" spans="1:15">
      <c r="A39" s="1019" t="s">
        <v>12</v>
      </c>
      <c r="B39" s="441" t="s">
        <v>436</v>
      </c>
      <c r="C39" s="530">
        <v>24</v>
      </c>
      <c r="D39" s="530">
        <v>24</v>
      </c>
      <c r="E39" s="530"/>
      <c r="F39" s="530"/>
      <c r="G39" s="530"/>
      <c r="H39" s="530">
        <v>0</v>
      </c>
      <c r="I39" s="530">
        <v>15</v>
      </c>
      <c r="J39" s="530"/>
      <c r="K39" s="530">
        <v>0</v>
      </c>
      <c r="L39" s="530"/>
      <c r="M39" s="530">
        <v>0</v>
      </c>
      <c r="N39" s="530">
        <v>39</v>
      </c>
      <c r="O39" s="530">
        <v>28</v>
      </c>
    </row>
    <row r="40" spans="1:15">
      <c r="A40" s="1020"/>
      <c r="B40" s="441" t="s">
        <v>462</v>
      </c>
      <c r="C40" s="530">
        <v>24</v>
      </c>
      <c r="D40" s="530">
        <v>24</v>
      </c>
      <c r="E40" s="530"/>
      <c r="F40" s="530"/>
      <c r="G40" s="530"/>
      <c r="H40" s="530">
        <v>0</v>
      </c>
      <c r="I40" s="530">
        <v>15</v>
      </c>
      <c r="J40" s="530"/>
      <c r="K40" s="530">
        <v>0</v>
      </c>
      <c r="L40" s="530"/>
      <c r="M40" s="530">
        <v>0</v>
      </c>
      <c r="N40" s="530">
        <v>39</v>
      </c>
      <c r="O40" s="530">
        <v>27</v>
      </c>
    </row>
    <row r="41" spans="1:15">
      <c r="A41" s="1020"/>
      <c r="B41" s="441" t="s">
        <v>463</v>
      </c>
      <c r="C41" s="530">
        <v>27</v>
      </c>
      <c r="D41" s="530">
        <v>27</v>
      </c>
      <c r="E41" s="530"/>
      <c r="F41" s="530"/>
      <c r="G41" s="530"/>
      <c r="H41" s="530">
        <v>0</v>
      </c>
      <c r="I41" s="530">
        <v>13</v>
      </c>
      <c r="J41" s="530"/>
      <c r="K41" s="530">
        <v>0</v>
      </c>
      <c r="L41" s="530"/>
      <c r="M41" s="530"/>
      <c r="N41" s="530">
        <v>39</v>
      </c>
      <c r="O41" s="530">
        <v>27</v>
      </c>
    </row>
    <row r="42" spans="1:15">
      <c r="A42" s="1020"/>
      <c r="B42" s="441" t="s">
        <v>464</v>
      </c>
      <c r="C42" s="530">
        <v>27</v>
      </c>
      <c r="D42" s="530">
        <v>27</v>
      </c>
      <c r="E42" s="530"/>
      <c r="F42" s="530"/>
      <c r="G42" s="530"/>
      <c r="H42" s="530">
        <v>0</v>
      </c>
      <c r="I42" s="530">
        <v>19</v>
      </c>
      <c r="J42" s="530"/>
      <c r="K42" s="530">
        <v>0</v>
      </c>
      <c r="L42" s="530"/>
      <c r="M42" s="530"/>
      <c r="N42" s="530">
        <v>46</v>
      </c>
      <c r="O42" s="530">
        <v>30</v>
      </c>
    </row>
    <row r="43" spans="1:15">
      <c r="A43" s="1020"/>
      <c r="B43" s="441" t="s">
        <v>465</v>
      </c>
      <c r="C43" s="530">
        <v>27</v>
      </c>
      <c r="D43" s="530">
        <v>27</v>
      </c>
      <c r="E43" s="530"/>
      <c r="F43" s="530"/>
      <c r="G43" s="530"/>
      <c r="H43" s="530">
        <v>0</v>
      </c>
      <c r="I43" s="530">
        <v>17</v>
      </c>
      <c r="J43" s="530"/>
      <c r="K43" s="530">
        <v>0</v>
      </c>
      <c r="L43" s="530"/>
      <c r="M43" s="530"/>
      <c r="N43" s="530">
        <v>44</v>
      </c>
      <c r="O43" s="530">
        <v>28</v>
      </c>
    </row>
    <row r="44" spans="1:15">
      <c r="A44" s="1020"/>
      <c r="B44" s="441" t="s">
        <v>437</v>
      </c>
      <c r="C44" s="530">
        <v>27</v>
      </c>
      <c r="D44" s="530">
        <v>27</v>
      </c>
      <c r="E44" s="530"/>
      <c r="F44" s="530"/>
      <c r="G44" s="530"/>
      <c r="H44" s="530">
        <v>0</v>
      </c>
      <c r="I44" s="530">
        <v>17</v>
      </c>
      <c r="J44" s="530"/>
      <c r="K44" s="530">
        <v>0</v>
      </c>
      <c r="L44" s="530"/>
      <c r="M44" s="530"/>
      <c r="N44" s="530">
        <v>44</v>
      </c>
      <c r="O44" s="530">
        <v>28</v>
      </c>
    </row>
    <row r="45" spans="1:15">
      <c r="A45" s="1020"/>
      <c r="B45" s="441" t="s">
        <v>466</v>
      </c>
      <c r="C45" s="530">
        <v>23</v>
      </c>
      <c r="D45" s="530">
        <v>23</v>
      </c>
      <c r="E45" s="530"/>
      <c r="F45" s="530"/>
      <c r="G45" s="530"/>
      <c r="H45" s="530">
        <v>0</v>
      </c>
      <c r="I45" s="530">
        <v>20</v>
      </c>
      <c r="J45" s="530"/>
      <c r="K45" s="530">
        <v>0</v>
      </c>
      <c r="L45" s="530"/>
      <c r="M45" s="530"/>
      <c r="N45" s="530">
        <v>43</v>
      </c>
      <c r="O45" s="530">
        <v>26</v>
      </c>
    </row>
    <row r="46" spans="1:15">
      <c r="A46" s="1020"/>
      <c r="B46" s="441" t="s">
        <v>467</v>
      </c>
      <c r="C46" s="530">
        <v>24</v>
      </c>
      <c r="D46" s="530">
        <v>24</v>
      </c>
      <c r="E46" s="530"/>
      <c r="F46" s="530"/>
      <c r="G46" s="530"/>
      <c r="H46" s="530">
        <v>0</v>
      </c>
      <c r="I46" s="530">
        <v>19</v>
      </c>
      <c r="J46" s="530"/>
      <c r="K46" s="530">
        <v>0</v>
      </c>
      <c r="L46" s="530"/>
      <c r="M46" s="530"/>
      <c r="N46" s="530">
        <v>43</v>
      </c>
      <c r="O46" s="530">
        <v>26</v>
      </c>
    </row>
    <row r="47" spans="1:15">
      <c r="A47" s="1020"/>
      <c r="B47" s="441" t="s">
        <v>468</v>
      </c>
      <c r="C47" s="530">
        <v>28</v>
      </c>
      <c r="D47" s="530">
        <v>28</v>
      </c>
      <c r="E47" s="530"/>
      <c r="F47" s="530"/>
      <c r="G47" s="530"/>
      <c r="H47" s="530">
        <v>0</v>
      </c>
      <c r="I47" s="530">
        <v>22</v>
      </c>
      <c r="J47" s="530"/>
      <c r="K47" s="530">
        <v>0</v>
      </c>
      <c r="L47" s="530"/>
      <c r="M47" s="530"/>
      <c r="N47" s="530">
        <v>50</v>
      </c>
      <c r="O47" s="530">
        <v>29</v>
      </c>
    </row>
    <row r="48" spans="1:15">
      <c r="A48" s="1020"/>
      <c r="B48" s="441" t="s">
        <v>469</v>
      </c>
      <c r="C48" s="530">
        <v>23</v>
      </c>
      <c r="D48" s="530">
        <v>23</v>
      </c>
      <c r="E48" s="530"/>
      <c r="F48" s="530"/>
      <c r="G48" s="530"/>
      <c r="H48" s="530">
        <v>0</v>
      </c>
      <c r="I48" s="530">
        <v>27</v>
      </c>
      <c r="J48" s="530"/>
      <c r="K48" s="530">
        <v>0</v>
      </c>
      <c r="L48" s="530"/>
      <c r="M48" s="530"/>
      <c r="N48" s="530">
        <v>49</v>
      </c>
      <c r="O48" s="530">
        <v>29</v>
      </c>
    </row>
    <row r="49" spans="1:15">
      <c r="A49" s="1020"/>
      <c r="B49" s="441" t="s">
        <v>438</v>
      </c>
      <c r="C49" s="530">
        <v>28</v>
      </c>
      <c r="D49" s="530">
        <v>28</v>
      </c>
      <c r="E49" s="530"/>
      <c r="F49" s="530"/>
      <c r="G49" s="530"/>
      <c r="H49" s="530">
        <v>0</v>
      </c>
      <c r="I49" s="530">
        <v>29</v>
      </c>
      <c r="J49" s="530"/>
      <c r="K49" s="530">
        <v>0</v>
      </c>
      <c r="L49" s="530"/>
      <c r="M49" s="530"/>
      <c r="N49" s="530">
        <v>57</v>
      </c>
      <c r="O49" s="530">
        <v>32</v>
      </c>
    </row>
    <row r="50" spans="1:15">
      <c r="A50" s="1020"/>
      <c r="B50" s="441" t="s">
        <v>445</v>
      </c>
      <c r="C50" s="530">
        <v>27</v>
      </c>
      <c r="D50" s="530">
        <v>27</v>
      </c>
      <c r="E50" s="530"/>
      <c r="F50" s="530"/>
      <c r="G50" s="530"/>
      <c r="H50" s="530">
        <v>0</v>
      </c>
      <c r="I50" s="530">
        <v>32</v>
      </c>
      <c r="J50" s="530"/>
      <c r="K50" s="530">
        <v>0</v>
      </c>
      <c r="L50" s="530"/>
      <c r="M50" s="530"/>
      <c r="N50" s="530">
        <v>59</v>
      </c>
      <c r="O50" s="530">
        <v>33</v>
      </c>
    </row>
    <row r="51" spans="1:15">
      <c r="A51" s="1020"/>
      <c r="B51" s="441" t="s">
        <v>446</v>
      </c>
      <c r="C51" s="530">
        <v>28</v>
      </c>
      <c r="D51" s="530">
        <v>28</v>
      </c>
      <c r="E51" s="530"/>
      <c r="F51" s="530"/>
      <c r="G51" s="530"/>
      <c r="H51" s="530">
        <v>0</v>
      </c>
      <c r="I51" s="530">
        <v>33</v>
      </c>
      <c r="J51" s="530"/>
      <c r="K51" s="530">
        <v>0</v>
      </c>
      <c r="L51" s="530"/>
      <c r="M51" s="530"/>
      <c r="N51" s="530">
        <v>61</v>
      </c>
      <c r="O51" s="530">
        <v>34</v>
      </c>
    </row>
    <row r="52" spans="1:15">
      <c r="A52" s="1020"/>
      <c r="B52" s="441" t="s">
        <v>447</v>
      </c>
      <c r="C52" s="530">
        <v>25</v>
      </c>
      <c r="D52" s="530">
        <v>25</v>
      </c>
      <c r="E52" s="530"/>
      <c r="F52" s="530"/>
      <c r="G52" s="530"/>
      <c r="H52" s="530">
        <v>0</v>
      </c>
      <c r="I52" s="530">
        <v>36</v>
      </c>
      <c r="J52" s="530"/>
      <c r="K52" s="530">
        <v>0</v>
      </c>
      <c r="L52" s="530"/>
      <c r="M52" s="530">
        <v>0</v>
      </c>
      <c r="N52" s="530">
        <v>61</v>
      </c>
      <c r="O52" s="530">
        <v>33</v>
      </c>
    </row>
    <row r="53" spans="1:15">
      <c r="A53" s="1020"/>
      <c r="B53" s="441" t="s">
        <v>448</v>
      </c>
      <c r="C53" s="530">
        <v>27</v>
      </c>
      <c r="D53" s="530">
        <v>27</v>
      </c>
      <c r="E53" s="530"/>
      <c r="F53" s="530"/>
      <c r="G53" s="530"/>
      <c r="H53" s="530">
        <v>0</v>
      </c>
      <c r="I53" s="530">
        <v>35</v>
      </c>
      <c r="J53" s="530"/>
      <c r="K53" s="530">
        <v>0</v>
      </c>
      <c r="L53" s="530"/>
      <c r="M53" s="530">
        <v>0</v>
      </c>
      <c r="N53" s="530">
        <v>62</v>
      </c>
      <c r="O53" s="530">
        <v>34</v>
      </c>
    </row>
    <row r="54" spans="1:15">
      <c r="A54" s="1020"/>
      <c r="B54" s="441" t="s">
        <v>439</v>
      </c>
      <c r="C54" s="530">
        <v>29</v>
      </c>
      <c r="D54" s="530">
        <v>29</v>
      </c>
      <c r="E54" s="530"/>
      <c r="F54" s="530"/>
      <c r="G54" s="530"/>
      <c r="H54" s="530">
        <v>0</v>
      </c>
      <c r="I54" s="530">
        <v>36</v>
      </c>
      <c r="J54" s="530"/>
      <c r="K54" s="530">
        <v>0</v>
      </c>
      <c r="L54" s="530"/>
      <c r="M54" s="530">
        <v>0</v>
      </c>
      <c r="N54" s="530">
        <v>65</v>
      </c>
      <c r="O54" s="530">
        <v>35</v>
      </c>
    </row>
    <row r="55" spans="1:15">
      <c r="A55" s="1020"/>
      <c r="B55" s="441" t="s">
        <v>440</v>
      </c>
      <c r="C55" s="530">
        <v>29</v>
      </c>
      <c r="D55" s="530">
        <v>29</v>
      </c>
      <c r="E55" s="530"/>
      <c r="F55" s="530"/>
      <c r="G55" s="530"/>
      <c r="H55" s="530"/>
      <c r="I55" s="530">
        <v>38</v>
      </c>
      <c r="J55" s="530"/>
      <c r="K55" s="530">
        <v>0</v>
      </c>
      <c r="L55" s="530"/>
      <c r="M55" s="530">
        <v>0</v>
      </c>
      <c r="N55" s="530">
        <v>66</v>
      </c>
      <c r="O55" s="530">
        <v>35</v>
      </c>
    </row>
    <row r="56" spans="1:15">
      <c r="A56" s="1020"/>
      <c r="B56" s="441" t="s">
        <v>441</v>
      </c>
      <c r="C56" s="530">
        <v>26</v>
      </c>
      <c r="D56" s="530">
        <v>26</v>
      </c>
      <c r="E56" s="530"/>
      <c r="F56" s="530"/>
      <c r="G56" s="530"/>
      <c r="H56" s="530"/>
      <c r="I56" s="530">
        <v>43</v>
      </c>
      <c r="J56" s="530"/>
      <c r="K56" s="530">
        <v>0</v>
      </c>
      <c r="L56" s="530"/>
      <c r="M56" s="530">
        <v>-1</v>
      </c>
      <c r="N56" s="530">
        <v>69</v>
      </c>
      <c r="O56" s="530">
        <v>36</v>
      </c>
    </row>
    <row r="57" spans="1:15">
      <c r="A57" s="1020"/>
      <c r="B57" s="441" t="s">
        <v>34</v>
      </c>
      <c r="C57" s="530">
        <v>28</v>
      </c>
      <c r="D57" s="530">
        <v>28</v>
      </c>
      <c r="E57" s="530"/>
      <c r="F57" s="530"/>
      <c r="G57" s="530"/>
      <c r="H57" s="530"/>
      <c r="I57" s="530">
        <v>47</v>
      </c>
      <c r="J57" s="530"/>
      <c r="K57" s="530">
        <v>1</v>
      </c>
      <c r="L57" s="530"/>
      <c r="M57" s="530">
        <v>0</v>
      </c>
      <c r="N57" s="530">
        <v>74</v>
      </c>
      <c r="O57" s="530">
        <v>38</v>
      </c>
    </row>
    <row r="58" spans="1:15">
      <c r="A58" s="1020"/>
      <c r="B58" s="441" t="s">
        <v>442</v>
      </c>
      <c r="C58" s="530">
        <v>24</v>
      </c>
      <c r="D58" s="530">
        <v>24</v>
      </c>
      <c r="E58" s="530"/>
      <c r="F58" s="530"/>
      <c r="G58" s="530"/>
      <c r="H58" s="530"/>
      <c r="I58" s="530">
        <v>42</v>
      </c>
      <c r="J58" s="530"/>
      <c r="K58" s="530">
        <v>1</v>
      </c>
      <c r="L58" s="530"/>
      <c r="M58" s="530">
        <v>0</v>
      </c>
      <c r="N58" s="530">
        <v>65</v>
      </c>
      <c r="O58" s="530">
        <v>33</v>
      </c>
    </row>
    <row r="59" spans="1:15">
      <c r="A59" s="1020"/>
      <c r="B59" s="441" t="s">
        <v>33</v>
      </c>
      <c r="C59" s="530">
        <v>30</v>
      </c>
      <c r="D59" s="530">
        <v>30</v>
      </c>
      <c r="E59" s="530"/>
      <c r="F59" s="530"/>
      <c r="G59" s="530"/>
      <c r="H59" s="530"/>
      <c r="I59" s="530">
        <v>47</v>
      </c>
      <c r="J59" s="530">
        <v>1</v>
      </c>
      <c r="K59" s="530">
        <v>1</v>
      </c>
      <c r="L59" s="530"/>
      <c r="M59" s="530">
        <v>0</v>
      </c>
      <c r="N59" s="530">
        <v>74</v>
      </c>
      <c r="O59" s="530">
        <v>37</v>
      </c>
    </row>
    <row r="60" spans="1:15">
      <c r="A60" s="1020"/>
      <c r="B60" s="441" t="s">
        <v>596</v>
      </c>
      <c r="C60" s="530">
        <v>25</v>
      </c>
      <c r="D60" s="530">
        <v>25</v>
      </c>
      <c r="E60" s="530"/>
      <c r="F60" s="530"/>
      <c r="G60" s="530"/>
      <c r="H60" s="530"/>
      <c r="I60" s="530">
        <v>50</v>
      </c>
      <c r="J60" s="530">
        <v>3</v>
      </c>
      <c r="K60" s="530">
        <v>1</v>
      </c>
      <c r="L60" s="530"/>
      <c r="M60" s="530">
        <v>0</v>
      </c>
      <c r="N60" s="530">
        <v>71</v>
      </c>
      <c r="O60" s="530">
        <v>35</v>
      </c>
    </row>
    <row r="61" spans="1:15">
      <c r="A61" s="1020"/>
      <c r="B61" s="441" t="s">
        <v>597</v>
      </c>
      <c r="C61" s="530">
        <v>41</v>
      </c>
      <c r="D61" s="530">
        <v>41</v>
      </c>
      <c r="E61" s="530"/>
      <c r="F61" s="530"/>
      <c r="G61" s="530">
        <v>0</v>
      </c>
      <c r="H61" s="530"/>
      <c r="I61" s="530">
        <v>52</v>
      </c>
      <c r="J61" s="530">
        <v>3</v>
      </c>
      <c r="K61" s="530">
        <v>1</v>
      </c>
      <c r="L61" s="530"/>
      <c r="M61" s="530">
        <v>6</v>
      </c>
      <c r="N61" s="530">
        <v>84</v>
      </c>
      <c r="O61" s="530">
        <v>41</v>
      </c>
    </row>
    <row r="62" spans="1:15">
      <c r="A62" s="1020"/>
      <c r="B62" s="441" t="s">
        <v>598</v>
      </c>
      <c r="C62" s="530">
        <v>42</v>
      </c>
      <c r="D62" s="530">
        <v>42</v>
      </c>
      <c r="E62" s="530"/>
      <c r="F62" s="530"/>
      <c r="G62" s="530">
        <v>0</v>
      </c>
      <c r="H62" s="530"/>
      <c r="I62" s="530">
        <v>53</v>
      </c>
      <c r="J62" s="530">
        <v>2</v>
      </c>
      <c r="K62" s="530">
        <v>1</v>
      </c>
      <c r="L62" s="530"/>
      <c r="M62" s="530">
        <v>3</v>
      </c>
      <c r="N62" s="530">
        <v>89</v>
      </c>
      <c r="O62" s="530">
        <v>43</v>
      </c>
    </row>
    <row r="63" spans="1:15">
      <c r="A63" s="1020"/>
      <c r="B63" s="441" t="s">
        <v>599</v>
      </c>
      <c r="C63" s="530">
        <v>47</v>
      </c>
      <c r="D63" s="530">
        <v>47</v>
      </c>
      <c r="E63" s="530"/>
      <c r="F63" s="530"/>
      <c r="G63" s="530">
        <v>0</v>
      </c>
      <c r="H63" s="530"/>
      <c r="I63" s="530">
        <v>50</v>
      </c>
      <c r="J63" s="530">
        <v>5</v>
      </c>
      <c r="K63" s="530">
        <v>0</v>
      </c>
      <c r="L63" s="530"/>
      <c r="M63" s="530">
        <v>-7</v>
      </c>
      <c r="N63" s="530">
        <v>98</v>
      </c>
      <c r="O63" s="530">
        <v>47</v>
      </c>
    </row>
    <row r="64" spans="1:15">
      <c r="A64" s="1020"/>
      <c r="B64" s="441" t="s">
        <v>600</v>
      </c>
      <c r="C64" s="530">
        <v>56</v>
      </c>
      <c r="D64" s="530">
        <v>56</v>
      </c>
      <c r="E64" s="530"/>
      <c r="F64" s="530"/>
      <c r="G64" s="530">
        <v>0</v>
      </c>
      <c r="H64" s="530"/>
      <c r="I64" s="530">
        <v>42</v>
      </c>
      <c r="J64" s="530">
        <v>6</v>
      </c>
      <c r="K64" s="530">
        <v>0</v>
      </c>
      <c r="L64" s="530"/>
      <c r="M64" s="530">
        <v>11</v>
      </c>
      <c r="N64" s="530">
        <v>80</v>
      </c>
      <c r="O64" s="530">
        <v>38</v>
      </c>
    </row>
    <row r="65" spans="1:15">
      <c r="A65" s="1020"/>
      <c r="B65" s="441" t="s">
        <v>601</v>
      </c>
      <c r="C65" s="530">
        <v>51</v>
      </c>
      <c r="D65" s="530">
        <v>51</v>
      </c>
      <c r="E65" s="530"/>
      <c r="F65" s="530"/>
      <c r="G65" s="530">
        <v>0</v>
      </c>
      <c r="H65" s="530"/>
      <c r="I65" s="530">
        <v>47</v>
      </c>
      <c r="J65" s="530">
        <v>5</v>
      </c>
      <c r="K65" s="530">
        <v>0</v>
      </c>
      <c r="L65" s="530"/>
      <c r="M65" s="530">
        <v>0</v>
      </c>
      <c r="N65" s="530">
        <v>92</v>
      </c>
      <c r="O65" s="530">
        <v>43</v>
      </c>
    </row>
    <row r="66" spans="1:15">
      <c r="A66" s="1020"/>
      <c r="B66" s="441" t="s">
        <v>602</v>
      </c>
      <c r="C66" s="530">
        <v>59</v>
      </c>
      <c r="D66" s="530">
        <v>59</v>
      </c>
      <c r="E66" s="530"/>
      <c r="F66" s="530"/>
      <c r="G66" s="530">
        <v>0</v>
      </c>
      <c r="H66" s="530"/>
      <c r="I66" s="530">
        <v>46</v>
      </c>
      <c r="J66" s="530">
        <v>5</v>
      </c>
      <c r="K66" s="530">
        <v>0</v>
      </c>
      <c r="L66" s="530"/>
      <c r="M66" s="530"/>
      <c r="N66" s="530">
        <v>99</v>
      </c>
      <c r="O66" s="530">
        <v>45</v>
      </c>
    </row>
    <row r="67" spans="1:15">
      <c r="A67" s="1020"/>
      <c r="B67" s="441" t="s">
        <v>603</v>
      </c>
      <c r="C67" s="530">
        <v>65</v>
      </c>
      <c r="D67" s="530">
        <v>65</v>
      </c>
      <c r="E67" s="530"/>
      <c r="F67" s="530"/>
      <c r="G67" s="530">
        <v>0</v>
      </c>
      <c r="H67" s="530"/>
      <c r="I67" s="530">
        <v>47</v>
      </c>
      <c r="J67" s="530">
        <v>7</v>
      </c>
      <c r="K67" s="530">
        <v>1</v>
      </c>
      <c r="L67" s="530"/>
      <c r="M67" s="530"/>
      <c r="N67" s="530">
        <v>104</v>
      </c>
      <c r="O67" s="530">
        <v>46</v>
      </c>
    </row>
    <row r="68" spans="1:15">
      <c r="A68" s="1020"/>
      <c r="B68" s="441" t="s">
        <v>1144</v>
      </c>
      <c r="C68" s="530">
        <v>56</v>
      </c>
      <c r="D68" s="530">
        <v>56</v>
      </c>
      <c r="E68" s="530"/>
      <c r="F68" s="530"/>
      <c r="G68" s="530">
        <v>0</v>
      </c>
      <c r="H68" s="530"/>
      <c r="I68" s="530">
        <v>49</v>
      </c>
      <c r="J68" s="530">
        <v>7</v>
      </c>
      <c r="K68" s="530">
        <v>1</v>
      </c>
      <c r="L68" s="530"/>
      <c r="M68" s="530"/>
      <c r="N68" s="530">
        <v>98</v>
      </c>
      <c r="O68" s="530">
        <v>39</v>
      </c>
    </row>
    <row r="69" spans="1:15">
      <c r="A69" s="1020"/>
      <c r="B69" s="495" t="s">
        <v>1145</v>
      </c>
      <c r="C69" s="811">
        <v>77</v>
      </c>
      <c r="D69" s="811">
        <v>77</v>
      </c>
      <c r="E69" s="812" t="s">
        <v>25</v>
      </c>
      <c r="F69" s="812" t="s">
        <v>25</v>
      </c>
      <c r="G69" s="811">
        <v>0</v>
      </c>
      <c r="H69" s="811">
        <v>0</v>
      </c>
      <c r="I69" s="813">
        <v>55</v>
      </c>
      <c r="J69" s="813">
        <v>12</v>
      </c>
      <c r="K69" s="813">
        <v>0</v>
      </c>
      <c r="L69" s="815" t="s">
        <v>25</v>
      </c>
      <c r="M69" s="815" t="s">
        <v>25</v>
      </c>
      <c r="N69" s="813">
        <v>119</v>
      </c>
      <c r="O69" s="813">
        <v>50</v>
      </c>
    </row>
    <row r="70" spans="1:15">
      <c r="A70" s="1020"/>
      <c r="B70" s="564" t="s">
        <v>2774</v>
      </c>
      <c r="C70" s="811">
        <v>83</v>
      </c>
      <c r="D70" s="811">
        <v>83</v>
      </c>
      <c r="E70" s="812" t="s">
        <v>25</v>
      </c>
      <c r="F70" s="812" t="s">
        <v>25</v>
      </c>
      <c r="G70" s="811">
        <v>0</v>
      </c>
      <c r="H70" s="811">
        <v>0</v>
      </c>
      <c r="I70" s="813">
        <v>55</v>
      </c>
      <c r="J70" s="813">
        <v>14</v>
      </c>
      <c r="K70" s="813">
        <v>0</v>
      </c>
      <c r="L70" s="815" t="s">
        <v>25</v>
      </c>
      <c r="M70" s="815" t="s">
        <v>25</v>
      </c>
      <c r="N70" s="813">
        <v>124</v>
      </c>
      <c r="O70" s="813">
        <v>52</v>
      </c>
    </row>
    <row r="71" spans="1:15">
      <c r="A71" s="1020"/>
      <c r="B71" s="564" t="s">
        <v>2847</v>
      </c>
      <c r="C71" s="811">
        <v>91</v>
      </c>
      <c r="D71" s="811">
        <v>91</v>
      </c>
      <c r="E71" s="812" t="s">
        <v>25</v>
      </c>
      <c r="F71" s="812" t="s">
        <v>25</v>
      </c>
      <c r="G71" s="811">
        <v>0</v>
      </c>
      <c r="H71" s="811">
        <v>0</v>
      </c>
      <c r="I71" s="813">
        <v>51</v>
      </c>
      <c r="J71" s="813">
        <v>10</v>
      </c>
      <c r="K71" s="813">
        <v>0</v>
      </c>
      <c r="L71" s="815" t="s">
        <v>25</v>
      </c>
      <c r="M71" s="815" t="s">
        <v>25</v>
      </c>
      <c r="N71" s="813">
        <v>132</v>
      </c>
      <c r="O71" s="813">
        <v>54</v>
      </c>
    </row>
    <row r="72" spans="1:15">
      <c r="A72" s="1021"/>
      <c r="B72" s="564" t="s">
        <v>2953</v>
      </c>
      <c r="C72" s="811">
        <v>106</v>
      </c>
      <c r="D72" s="811">
        <v>105</v>
      </c>
      <c r="E72" s="812" t="s">
        <v>25</v>
      </c>
      <c r="F72" s="812" t="s">
        <v>25</v>
      </c>
      <c r="G72" s="811">
        <v>0</v>
      </c>
      <c r="H72" s="811">
        <v>0</v>
      </c>
      <c r="I72" s="813">
        <v>47</v>
      </c>
      <c r="J72" s="813">
        <v>17</v>
      </c>
      <c r="K72" s="813">
        <v>1</v>
      </c>
      <c r="L72" s="815" t="s">
        <v>25</v>
      </c>
      <c r="M72" s="815" t="s">
        <v>25</v>
      </c>
      <c r="N72" s="813">
        <v>135</v>
      </c>
      <c r="O72" s="813">
        <v>55</v>
      </c>
    </row>
    <row r="73" spans="1:15">
      <c r="A73" s="1019" t="s">
        <v>483</v>
      </c>
      <c r="B73" s="441" t="s">
        <v>436</v>
      </c>
      <c r="C73" s="530">
        <v>2</v>
      </c>
      <c r="D73" s="530">
        <v>2</v>
      </c>
      <c r="E73" s="530"/>
      <c r="F73" s="530"/>
      <c r="G73" s="530"/>
      <c r="H73" s="530"/>
      <c r="I73" s="530">
        <v>1</v>
      </c>
      <c r="J73" s="530"/>
      <c r="K73" s="530">
        <v>0</v>
      </c>
      <c r="L73" s="530"/>
      <c r="M73" s="530"/>
      <c r="N73" s="530">
        <v>3</v>
      </c>
      <c r="O73" s="530">
        <v>7</v>
      </c>
    </row>
    <row r="74" spans="1:15">
      <c r="A74" s="1020"/>
      <c r="B74" s="441" t="s">
        <v>462</v>
      </c>
      <c r="C74" s="530">
        <v>2</v>
      </c>
      <c r="D74" s="530">
        <v>2</v>
      </c>
      <c r="E74" s="530"/>
      <c r="F74" s="530"/>
      <c r="G74" s="530"/>
      <c r="H74" s="530"/>
      <c r="I74" s="530">
        <v>1</v>
      </c>
      <c r="J74" s="530"/>
      <c r="K74" s="530">
        <v>0</v>
      </c>
      <c r="L74" s="530"/>
      <c r="M74" s="530"/>
      <c r="N74" s="530">
        <v>3</v>
      </c>
      <c r="O74" s="530">
        <v>7</v>
      </c>
    </row>
    <row r="75" spans="1:15">
      <c r="A75" s="1020"/>
      <c r="B75" s="441" t="s">
        <v>463</v>
      </c>
      <c r="C75" s="530">
        <v>2</v>
      </c>
      <c r="D75" s="530">
        <v>2</v>
      </c>
      <c r="E75" s="530"/>
      <c r="F75" s="530"/>
      <c r="G75" s="530"/>
      <c r="H75" s="530"/>
      <c r="I75" s="530">
        <v>1</v>
      </c>
      <c r="J75" s="530"/>
      <c r="K75" s="530">
        <v>0</v>
      </c>
      <c r="L75" s="530"/>
      <c r="M75" s="530"/>
      <c r="N75" s="530">
        <v>3</v>
      </c>
      <c r="O75" s="530">
        <v>7</v>
      </c>
    </row>
    <row r="76" spans="1:15">
      <c r="A76" s="1020"/>
      <c r="B76" s="441" t="s">
        <v>464</v>
      </c>
      <c r="C76" s="530">
        <v>2</v>
      </c>
      <c r="D76" s="530">
        <v>2</v>
      </c>
      <c r="E76" s="530"/>
      <c r="F76" s="530"/>
      <c r="G76" s="530"/>
      <c r="H76" s="530"/>
      <c r="I76" s="530">
        <v>1</v>
      </c>
      <c r="J76" s="530"/>
      <c r="K76" s="530">
        <v>0</v>
      </c>
      <c r="L76" s="530"/>
      <c r="M76" s="530"/>
      <c r="N76" s="530">
        <v>3</v>
      </c>
      <c r="O76" s="530">
        <v>7</v>
      </c>
    </row>
    <row r="77" spans="1:15">
      <c r="A77" s="1020"/>
      <c r="B77" s="441" t="s">
        <v>465</v>
      </c>
      <c r="C77" s="530">
        <v>2</v>
      </c>
      <c r="D77" s="530">
        <v>2</v>
      </c>
      <c r="E77" s="530"/>
      <c r="F77" s="530"/>
      <c r="G77" s="530"/>
      <c r="H77" s="530"/>
      <c r="I77" s="530">
        <v>1</v>
      </c>
      <c r="J77" s="530"/>
      <c r="K77" s="530">
        <v>0</v>
      </c>
      <c r="L77" s="530"/>
      <c r="M77" s="530"/>
      <c r="N77" s="530">
        <v>3</v>
      </c>
      <c r="O77" s="530">
        <v>7</v>
      </c>
    </row>
    <row r="78" spans="1:15">
      <c r="A78" s="1020"/>
      <c r="B78" s="441" t="s">
        <v>437</v>
      </c>
      <c r="C78" s="530">
        <v>2</v>
      </c>
      <c r="D78" s="530">
        <v>2</v>
      </c>
      <c r="E78" s="530"/>
      <c r="F78" s="530"/>
      <c r="G78" s="530"/>
      <c r="H78" s="530"/>
      <c r="I78" s="530">
        <v>1</v>
      </c>
      <c r="J78" s="530"/>
      <c r="K78" s="530">
        <v>0</v>
      </c>
      <c r="L78" s="530"/>
      <c r="M78" s="530"/>
      <c r="N78" s="530">
        <v>3</v>
      </c>
      <c r="O78" s="530">
        <v>7</v>
      </c>
    </row>
    <row r="79" spans="1:15">
      <c r="A79" s="1020"/>
      <c r="B79" s="441" t="s">
        <v>466</v>
      </c>
      <c r="C79" s="530">
        <v>2</v>
      </c>
      <c r="D79" s="530">
        <v>2</v>
      </c>
      <c r="E79" s="530"/>
      <c r="F79" s="530"/>
      <c r="G79" s="530"/>
      <c r="H79" s="530"/>
      <c r="I79" s="530">
        <v>1</v>
      </c>
      <c r="J79" s="530"/>
      <c r="K79" s="530">
        <v>0</v>
      </c>
      <c r="L79" s="530"/>
      <c r="M79" s="530"/>
      <c r="N79" s="530">
        <v>4</v>
      </c>
      <c r="O79" s="530">
        <v>7</v>
      </c>
    </row>
    <row r="80" spans="1:15">
      <c r="A80" s="1020"/>
      <c r="B80" s="441" t="s">
        <v>467</v>
      </c>
      <c r="C80" s="530">
        <v>2</v>
      </c>
      <c r="D80" s="530">
        <v>2</v>
      </c>
      <c r="E80" s="530"/>
      <c r="F80" s="530"/>
      <c r="G80" s="530"/>
      <c r="H80" s="530"/>
      <c r="I80" s="530">
        <v>1</v>
      </c>
      <c r="J80" s="530"/>
      <c r="K80" s="530">
        <v>0</v>
      </c>
      <c r="L80" s="530"/>
      <c r="M80" s="530"/>
      <c r="N80" s="530">
        <v>4</v>
      </c>
      <c r="O80" s="530">
        <v>7</v>
      </c>
    </row>
    <row r="81" spans="1:15">
      <c r="A81" s="1020"/>
      <c r="B81" s="441" t="s">
        <v>468</v>
      </c>
      <c r="C81" s="530">
        <v>3</v>
      </c>
      <c r="D81" s="530">
        <v>3</v>
      </c>
      <c r="E81" s="530"/>
      <c r="F81" s="530"/>
      <c r="G81" s="530"/>
      <c r="H81" s="530"/>
      <c r="I81" s="530">
        <v>1</v>
      </c>
      <c r="J81" s="530"/>
      <c r="K81" s="530">
        <v>0</v>
      </c>
      <c r="L81" s="530"/>
      <c r="M81" s="530"/>
      <c r="N81" s="530">
        <v>4</v>
      </c>
      <c r="O81" s="530">
        <v>7</v>
      </c>
    </row>
    <row r="82" spans="1:15">
      <c r="A82" s="1020"/>
      <c r="B82" s="441" t="s">
        <v>469</v>
      </c>
      <c r="C82" s="530">
        <v>3</v>
      </c>
      <c r="D82" s="530">
        <v>3</v>
      </c>
      <c r="E82" s="530"/>
      <c r="F82" s="530"/>
      <c r="G82" s="530"/>
      <c r="H82" s="530"/>
      <c r="I82" s="530">
        <v>1</v>
      </c>
      <c r="J82" s="530"/>
      <c r="K82" s="530">
        <v>0</v>
      </c>
      <c r="L82" s="530"/>
      <c r="M82" s="530"/>
      <c r="N82" s="530">
        <v>4</v>
      </c>
      <c r="O82" s="530">
        <v>7</v>
      </c>
    </row>
    <row r="83" spans="1:15">
      <c r="A83" s="1020"/>
      <c r="B83" s="441" t="s">
        <v>438</v>
      </c>
      <c r="C83" s="530">
        <v>3</v>
      </c>
      <c r="D83" s="530">
        <v>3</v>
      </c>
      <c r="E83" s="530"/>
      <c r="F83" s="530"/>
      <c r="G83" s="530"/>
      <c r="H83" s="530"/>
      <c r="I83" s="530">
        <v>1</v>
      </c>
      <c r="J83" s="530"/>
      <c r="K83" s="530">
        <v>0</v>
      </c>
      <c r="L83" s="530"/>
      <c r="M83" s="530"/>
      <c r="N83" s="530">
        <v>4</v>
      </c>
      <c r="O83" s="530">
        <v>7</v>
      </c>
    </row>
    <row r="84" spans="1:15">
      <c r="A84" s="1020"/>
      <c r="B84" s="441" t="s">
        <v>445</v>
      </c>
      <c r="C84" s="530">
        <v>3</v>
      </c>
      <c r="D84" s="530">
        <v>3</v>
      </c>
      <c r="E84" s="530"/>
      <c r="F84" s="530"/>
      <c r="G84" s="530"/>
      <c r="H84" s="530"/>
      <c r="I84" s="530">
        <v>2</v>
      </c>
      <c r="J84" s="530"/>
      <c r="K84" s="530">
        <v>0</v>
      </c>
      <c r="L84" s="530"/>
      <c r="M84" s="530"/>
      <c r="N84" s="530">
        <v>4</v>
      </c>
      <c r="O84" s="530">
        <v>7</v>
      </c>
    </row>
    <row r="85" spans="1:15">
      <c r="A85" s="1020"/>
      <c r="B85" s="441" t="s">
        <v>446</v>
      </c>
      <c r="C85" s="530">
        <v>3</v>
      </c>
      <c r="D85" s="530">
        <v>3</v>
      </c>
      <c r="E85" s="530"/>
      <c r="F85" s="530"/>
      <c r="G85" s="530"/>
      <c r="H85" s="530"/>
      <c r="I85" s="530">
        <v>2</v>
      </c>
      <c r="J85" s="530"/>
      <c r="K85" s="530">
        <v>0</v>
      </c>
      <c r="L85" s="530"/>
      <c r="M85" s="530"/>
      <c r="N85" s="530">
        <v>4</v>
      </c>
      <c r="O85" s="530">
        <v>7</v>
      </c>
    </row>
    <row r="86" spans="1:15">
      <c r="A86" s="1020"/>
      <c r="B86" s="441" t="s">
        <v>447</v>
      </c>
      <c r="C86" s="530">
        <v>3</v>
      </c>
      <c r="D86" s="530">
        <v>3</v>
      </c>
      <c r="E86" s="530"/>
      <c r="F86" s="530"/>
      <c r="G86" s="530"/>
      <c r="H86" s="530"/>
      <c r="I86" s="530">
        <v>2</v>
      </c>
      <c r="J86" s="530"/>
      <c r="K86" s="530">
        <v>0</v>
      </c>
      <c r="L86" s="530"/>
      <c r="M86" s="530"/>
      <c r="N86" s="530">
        <v>5</v>
      </c>
      <c r="O86" s="530">
        <v>8</v>
      </c>
    </row>
    <row r="87" spans="1:15">
      <c r="A87" s="1020"/>
      <c r="B87" s="441" t="s">
        <v>448</v>
      </c>
      <c r="C87" s="530">
        <v>3</v>
      </c>
      <c r="D87" s="530">
        <v>3</v>
      </c>
      <c r="E87" s="530"/>
      <c r="F87" s="530"/>
      <c r="G87" s="530"/>
      <c r="H87" s="530"/>
      <c r="I87" s="530">
        <v>2</v>
      </c>
      <c r="J87" s="530"/>
      <c r="K87" s="530">
        <v>0</v>
      </c>
      <c r="L87" s="530"/>
      <c r="M87" s="530"/>
      <c r="N87" s="530">
        <v>5</v>
      </c>
      <c r="O87" s="530">
        <v>8</v>
      </c>
    </row>
    <row r="88" spans="1:15">
      <c r="A88" s="1020"/>
      <c r="B88" s="441" t="s">
        <v>439</v>
      </c>
      <c r="C88" s="530">
        <v>3</v>
      </c>
      <c r="D88" s="530">
        <v>3</v>
      </c>
      <c r="E88" s="530"/>
      <c r="F88" s="530"/>
      <c r="G88" s="530"/>
      <c r="H88" s="530"/>
      <c r="I88" s="530">
        <v>2</v>
      </c>
      <c r="J88" s="530"/>
      <c r="K88" s="530">
        <v>0</v>
      </c>
      <c r="L88" s="530"/>
      <c r="M88" s="530"/>
      <c r="N88" s="530">
        <v>5</v>
      </c>
      <c r="O88" s="530">
        <v>8</v>
      </c>
    </row>
    <row r="89" spans="1:15">
      <c r="A89" s="1020"/>
      <c r="B89" s="441" t="s">
        <v>440</v>
      </c>
      <c r="C89" s="530">
        <v>3</v>
      </c>
      <c r="D89" s="530">
        <v>3</v>
      </c>
      <c r="E89" s="530"/>
      <c r="F89" s="530"/>
      <c r="G89" s="530"/>
      <c r="H89" s="530"/>
      <c r="I89" s="530">
        <v>2</v>
      </c>
      <c r="J89" s="530"/>
      <c r="K89" s="530">
        <v>0</v>
      </c>
      <c r="L89" s="530"/>
      <c r="M89" s="530"/>
      <c r="N89" s="530">
        <v>5</v>
      </c>
      <c r="O89" s="530">
        <v>8</v>
      </c>
    </row>
    <row r="90" spans="1:15">
      <c r="A90" s="1020"/>
      <c r="B90" s="441" t="s">
        <v>441</v>
      </c>
      <c r="C90" s="530">
        <v>3</v>
      </c>
      <c r="D90" s="530">
        <v>3</v>
      </c>
      <c r="E90" s="530"/>
      <c r="F90" s="530"/>
      <c r="G90" s="530"/>
      <c r="H90" s="530"/>
      <c r="I90" s="530">
        <v>2</v>
      </c>
      <c r="J90" s="530"/>
      <c r="K90" s="530">
        <v>0</v>
      </c>
      <c r="L90" s="530"/>
      <c r="M90" s="530"/>
      <c r="N90" s="530">
        <v>5</v>
      </c>
      <c r="O90" s="530">
        <v>7</v>
      </c>
    </row>
    <row r="91" spans="1:15">
      <c r="A91" s="1020"/>
      <c r="B91" s="441" t="s">
        <v>34</v>
      </c>
      <c r="C91" s="530">
        <v>3</v>
      </c>
      <c r="D91" s="530">
        <v>3</v>
      </c>
      <c r="E91" s="530"/>
      <c r="F91" s="530"/>
      <c r="G91" s="530"/>
      <c r="H91" s="530"/>
      <c r="I91" s="530">
        <v>2</v>
      </c>
      <c r="J91" s="530"/>
      <c r="K91" s="530">
        <v>0</v>
      </c>
      <c r="L91" s="530"/>
      <c r="M91" s="530"/>
      <c r="N91" s="530">
        <v>5</v>
      </c>
      <c r="O91" s="530">
        <v>7</v>
      </c>
    </row>
    <row r="92" spans="1:15">
      <c r="A92" s="1020"/>
      <c r="B92" s="441" t="s">
        <v>442</v>
      </c>
      <c r="C92" s="530">
        <v>3</v>
      </c>
      <c r="D92" s="530">
        <v>3</v>
      </c>
      <c r="E92" s="530"/>
      <c r="F92" s="530"/>
      <c r="G92" s="530"/>
      <c r="H92" s="530"/>
      <c r="I92" s="530">
        <v>2</v>
      </c>
      <c r="J92" s="530"/>
      <c r="K92" s="530">
        <v>0</v>
      </c>
      <c r="L92" s="530"/>
      <c r="M92" s="530"/>
      <c r="N92" s="530">
        <v>5</v>
      </c>
      <c r="O92" s="530">
        <v>7</v>
      </c>
    </row>
    <row r="93" spans="1:15">
      <c r="A93" s="1020"/>
      <c r="B93" s="441" t="s">
        <v>33</v>
      </c>
      <c r="C93" s="530">
        <v>3</v>
      </c>
      <c r="D93" s="530">
        <v>3</v>
      </c>
      <c r="E93" s="530"/>
      <c r="F93" s="530"/>
      <c r="G93" s="530">
        <v>0</v>
      </c>
      <c r="H93" s="530"/>
      <c r="I93" s="530">
        <v>2</v>
      </c>
      <c r="J93" s="530"/>
      <c r="K93" s="530">
        <v>0</v>
      </c>
      <c r="L93" s="530"/>
      <c r="M93" s="530"/>
      <c r="N93" s="530">
        <v>6</v>
      </c>
      <c r="O93" s="530">
        <v>8</v>
      </c>
    </row>
    <row r="94" spans="1:15">
      <c r="A94" s="1020"/>
      <c r="B94" s="441" t="s">
        <v>596</v>
      </c>
      <c r="C94" s="530">
        <v>3</v>
      </c>
      <c r="D94" s="530">
        <v>3</v>
      </c>
      <c r="E94" s="530"/>
      <c r="F94" s="530"/>
      <c r="G94" s="530">
        <v>0</v>
      </c>
      <c r="H94" s="530"/>
      <c r="I94" s="530">
        <v>2</v>
      </c>
      <c r="J94" s="530"/>
      <c r="K94" s="530">
        <v>0</v>
      </c>
      <c r="L94" s="530"/>
      <c r="M94" s="530"/>
      <c r="N94" s="530">
        <v>5</v>
      </c>
      <c r="O94" s="530">
        <v>8</v>
      </c>
    </row>
    <row r="95" spans="1:15">
      <c r="A95" s="1020"/>
      <c r="B95" s="441" t="s">
        <v>597</v>
      </c>
      <c r="C95" s="530">
        <v>3</v>
      </c>
      <c r="D95" s="530">
        <v>3</v>
      </c>
      <c r="E95" s="530"/>
      <c r="F95" s="530"/>
      <c r="G95" s="530">
        <v>0</v>
      </c>
      <c r="H95" s="530"/>
      <c r="I95" s="530">
        <v>2</v>
      </c>
      <c r="J95" s="530"/>
      <c r="K95" s="530">
        <v>0</v>
      </c>
      <c r="L95" s="530"/>
      <c r="M95" s="530"/>
      <c r="N95" s="530">
        <v>6</v>
      </c>
      <c r="O95" s="530">
        <v>8</v>
      </c>
    </row>
    <row r="96" spans="1:15">
      <c r="A96" s="1020"/>
      <c r="B96" s="441" t="s">
        <v>598</v>
      </c>
      <c r="C96" s="530">
        <v>3</v>
      </c>
      <c r="D96" s="530">
        <v>3</v>
      </c>
      <c r="E96" s="530"/>
      <c r="F96" s="530"/>
      <c r="G96" s="530">
        <v>0</v>
      </c>
      <c r="H96" s="530"/>
      <c r="I96" s="530">
        <v>3</v>
      </c>
      <c r="J96" s="530"/>
      <c r="K96" s="530">
        <v>0</v>
      </c>
      <c r="L96" s="530"/>
      <c r="M96" s="530"/>
      <c r="N96" s="530">
        <v>6</v>
      </c>
      <c r="O96" s="530">
        <v>8</v>
      </c>
    </row>
    <row r="97" spans="1:15">
      <c r="A97" s="1020"/>
      <c r="B97" s="441" t="s">
        <v>599</v>
      </c>
      <c r="C97" s="530">
        <v>4</v>
      </c>
      <c r="D97" s="530">
        <v>3</v>
      </c>
      <c r="E97" s="530"/>
      <c r="F97" s="530"/>
      <c r="G97" s="530">
        <v>0</v>
      </c>
      <c r="H97" s="530"/>
      <c r="I97" s="530">
        <v>2</v>
      </c>
      <c r="J97" s="530"/>
      <c r="K97" s="530">
        <v>0</v>
      </c>
      <c r="L97" s="530"/>
      <c r="M97" s="530"/>
      <c r="N97" s="530">
        <v>6</v>
      </c>
      <c r="O97" s="530">
        <v>8</v>
      </c>
    </row>
    <row r="98" spans="1:15">
      <c r="A98" s="1020"/>
      <c r="B98" s="441" t="s">
        <v>600</v>
      </c>
      <c r="C98" s="530">
        <v>4</v>
      </c>
      <c r="D98" s="530">
        <v>4</v>
      </c>
      <c r="E98" s="530"/>
      <c r="F98" s="530"/>
      <c r="G98" s="530"/>
      <c r="H98" s="530"/>
      <c r="I98" s="530">
        <v>3</v>
      </c>
      <c r="J98" s="530"/>
      <c r="K98" s="530">
        <v>0</v>
      </c>
      <c r="L98" s="530"/>
      <c r="M98" s="530"/>
      <c r="N98" s="530">
        <v>6</v>
      </c>
      <c r="O98" s="530">
        <v>8</v>
      </c>
    </row>
    <row r="99" spans="1:15">
      <c r="A99" s="1020"/>
      <c r="B99" s="441" t="s">
        <v>601</v>
      </c>
      <c r="C99" s="530">
        <v>4</v>
      </c>
      <c r="D99" s="530">
        <v>4</v>
      </c>
      <c r="E99" s="530"/>
      <c r="F99" s="530"/>
      <c r="G99" s="530"/>
      <c r="H99" s="530"/>
      <c r="I99" s="530">
        <v>3</v>
      </c>
      <c r="J99" s="530"/>
      <c r="K99" s="530">
        <v>0</v>
      </c>
      <c r="L99" s="530"/>
      <c r="M99" s="530"/>
      <c r="N99" s="530">
        <v>7</v>
      </c>
      <c r="O99" s="530">
        <v>8</v>
      </c>
    </row>
    <row r="100" spans="1:15">
      <c r="A100" s="1020"/>
      <c r="B100" s="441" t="s">
        <v>602</v>
      </c>
      <c r="C100" s="530">
        <v>4</v>
      </c>
      <c r="D100" s="530">
        <v>4</v>
      </c>
      <c r="E100" s="530"/>
      <c r="F100" s="530"/>
      <c r="G100" s="530"/>
      <c r="H100" s="530"/>
      <c r="I100" s="530">
        <v>4</v>
      </c>
      <c r="J100" s="530"/>
      <c r="K100" s="530">
        <v>0</v>
      </c>
      <c r="L100" s="530"/>
      <c r="M100" s="530"/>
      <c r="N100" s="530">
        <v>8</v>
      </c>
      <c r="O100" s="530">
        <v>9</v>
      </c>
    </row>
    <row r="101" spans="1:15">
      <c r="A101" s="1020"/>
      <c r="B101" s="441" t="s">
        <v>603</v>
      </c>
      <c r="C101" s="530">
        <v>4</v>
      </c>
      <c r="D101" s="530">
        <v>4</v>
      </c>
      <c r="E101" s="530"/>
      <c r="F101" s="530"/>
      <c r="G101" s="530"/>
      <c r="H101" s="530"/>
      <c r="I101" s="530">
        <v>4</v>
      </c>
      <c r="J101" s="530"/>
      <c r="K101" s="530">
        <v>0</v>
      </c>
      <c r="L101" s="530"/>
      <c r="M101" s="530"/>
      <c r="N101" s="530">
        <v>8</v>
      </c>
      <c r="O101" s="530">
        <v>10</v>
      </c>
    </row>
    <row r="102" spans="1:15">
      <c r="A102" s="1020"/>
      <c r="B102" s="441" t="s">
        <v>1144</v>
      </c>
      <c r="C102" s="530">
        <v>4</v>
      </c>
      <c r="D102" s="530">
        <v>4</v>
      </c>
      <c r="E102" s="530"/>
      <c r="F102" s="530"/>
      <c r="G102" s="530"/>
      <c r="H102" s="530"/>
      <c r="I102" s="530">
        <v>5</v>
      </c>
      <c r="J102" s="530"/>
      <c r="K102" s="530">
        <v>0</v>
      </c>
      <c r="L102" s="530"/>
      <c r="M102" s="530"/>
      <c r="N102" s="530">
        <v>8</v>
      </c>
      <c r="O102" s="530">
        <v>10</v>
      </c>
    </row>
    <row r="103" spans="1:15">
      <c r="A103" s="1020"/>
      <c r="B103" s="495" t="s">
        <v>1145</v>
      </c>
      <c r="C103" s="812" t="s">
        <v>3392</v>
      </c>
      <c r="D103" s="812" t="s">
        <v>3392</v>
      </c>
      <c r="E103" s="812" t="s">
        <v>25</v>
      </c>
      <c r="F103" s="812" t="s">
        <v>25</v>
      </c>
      <c r="G103" s="812" t="s">
        <v>25</v>
      </c>
      <c r="H103" s="812" t="s">
        <v>25</v>
      </c>
      <c r="I103" s="812" t="s">
        <v>3410</v>
      </c>
      <c r="J103" s="812" t="s">
        <v>25</v>
      </c>
      <c r="K103" s="811">
        <v>0</v>
      </c>
      <c r="L103" s="811">
        <v>0</v>
      </c>
      <c r="M103" s="811">
        <v>0</v>
      </c>
      <c r="N103" s="812" t="s">
        <v>3438</v>
      </c>
      <c r="O103" s="812" t="s">
        <v>3439</v>
      </c>
    </row>
    <row r="104" spans="1:15">
      <c r="A104" s="1020"/>
      <c r="B104" s="564" t="s">
        <v>2774</v>
      </c>
      <c r="C104" s="812" t="s">
        <v>3392</v>
      </c>
      <c r="D104" s="812" t="s">
        <v>3392</v>
      </c>
      <c r="E104" s="812" t="s">
        <v>25</v>
      </c>
      <c r="F104" s="812" t="s">
        <v>25</v>
      </c>
      <c r="G104" s="811">
        <v>0</v>
      </c>
      <c r="H104" s="812" t="s">
        <v>25</v>
      </c>
      <c r="I104" s="812" t="s">
        <v>3393</v>
      </c>
      <c r="J104" s="812" t="s">
        <v>25</v>
      </c>
      <c r="K104" s="811">
        <v>0</v>
      </c>
      <c r="L104" s="811">
        <v>0</v>
      </c>
      <c r="M104" s="811">
        <v>0</v>
      </c>
      <c r="N104" s="812" t="s">
        <v>3440</v>
      </c>
      <c r="O104" s="812" t="s">
        <v>3394</v>
      </c>
    </row>
    <row r="105" spans="1:15">
      <c r="A105" s="1020"/>
      <c r="B105" s="564" t="s">
        <v>2847</v>
      </c>
      <c r="C105" s="812" t="s">
        <v>3392</v>
      </c>
      <c r="D105" s="812" t="s">
        <v>3392</v>
      </c>
      <c r="E105" s="812" t="s">
        <v>25</v>
      </c>
      <c r="F105" s="812" t="s">
        <v>25</v>
      </c>
      <c r="G105" s="811">
        <v>0</v>
      </c>
      <c r="H105" s="812" t="s">
        <v>25</v>
      </c>
      <c r="I105" s="812" t="s">
        <v>3393</v>
      </c>
      <c r="J105" s="812" t="s">
        <v>25</v>
      </c>
      <c r="K105" s="811">
        <v>0</v>
      </c>
      <c r="L105" s="811">
        <v>0</v>
      </c>
      <c r="M105" s="811">
        <v>0</v>
      </c>
      <c r="N105" s="812" t="s">
        <v>3439</v>
      </c>
      <c r="O105" s="812" t="s">
        <v>3394</v>
      </c>
    </row>
    <row r="106" spans="1:15">
      <c r="A106" s="1021"/>
      <c r="B106" s="564" t="s">
        <v>2953</v>
      </c>
      <c r="C106" s="812" t="s">
        <v>3392</v>
      </c>
      <c r="D106" s="812" t="s">
        <v>3392</v>
      </c>
      <c r="E106" s="812" t="s">
        <v>25</v>
      </c>
      <c r="F106" s="812" t="s">
        <v>25</v>
      </c>
      <c r="G106" s="811">
        <v>0</v>
      </c>
      <c r="H106" s="812" t="s">
        <v>25</v>
      </c>
      <c r="I106" s="812" t="s">
        <v>3395</v>
      </c>
      <c r="J106" s="812" t="s">
        <v>25</v>
      </c>
      <c r="K106" s="811">
        <v>0</v>
      </c>
      <c r="L106" s="811">
        <v>0</v>
      </c>
      <c r="M106" s="811">
        <v>0</v>
      </c>
      <c r="N106" s="812" t="s">
        <v>3439</v>
      </c>
      <c r="O106" s="812" t="s">
        <v>3394</v>
      </c>
    </row>
    <row r="107" spans="1:15">
      <c r="A107" s="1026" t="s">
        <v>2580</v>
      </c>
      <c r="B107" s="441" t="s">
        <v>436</v>
      </c>
      <c r="C107" s="530">
        <v>499</v>
      </c>
      <c r="D107" s="530">
        <v>418</v>
      </c>
      <c r="E107" s="530">
        <v>61</v>
      </c>
      <c r="F107" s="530"/>
      <c r="G107" s="530">
        <v>20</v>
      </c>
      <c r="H107" s="530"/>
      <c r="I107" s="530">
        <v>45</v>
      </c>
      <c r="J107" s="530">
        <v>50</v>
      </c>
      <c r="K107" s="530">
        <v>5</v>
      </c>
      <c r="L107" s="530">
        <v>1</v>
      </c>
      <c r="M107" s="530">
        <v>0</v>
      </c>
      <c r="N107" s="530">
        <v>489</v>
      </c>
      <c r="O107" s="530">
        <v>13</v>
      </c>
    </row>
    <row r="108" spans="1:15">
      <c r="A108" s="1027"/>
      <c r="B108" s="441" t="s">
        <v>462</v>
      </c>
      <c r="C108" s="530">
        <v>514</v>
      </c>
      <c r="D108" s="530">
        <v>438</v>
      </c>
      <c r="E108" s="530">
        <v>58</v>
      </c>
      <c r="F108" s="530"/>
      <c r="G108" s="530">
        <v>19</v>
      </c>
      <c r="H108" s="530"/>
      <c r="I108" s="530">
        <v>40</v>
      </c>
      <c r="J108" s="530">
        <v>49</v>
      </c>
      <c r="K108" s="530">
        <v>5</v>
      </c>
      <c r="L108" s="530">
        <v>1</v>
      </c>
      <c r="M108" s="530">
        <v>0</v>
      </c>
      <c r="N108" s="530">
        <v>500</v>
      </c>
      <c r="O108" s="530">
        <v>13</v>
      </c>
    </row>
    <row r="109" spans="1:15">
      <c r="A109" s="1027"/>
      <c r="B109" s="441" t="s">
        <v>463</v>
      </c>
      <c r="C109" s="530">
        <v>539</v>
      </c>
      <c r="D109" s="530">
        <v>467</v>
      </c>
      <c r="E109" s="530">
        <v>50</v>
      </c>
      <c r="F109" s="530"/>
      <c r="G109" s="530">
        <v>22</v>
      </c>
      <c r="H109" s="530"/>
      <c r="I109" s="530">
        <v>39</v>
      </c>
      <c r="J109" s="530">
        <v>49</v>
      </c>
      <c r="K109" s="530">
        <v>5</v>
      </c>
      <c r="L109" s="530">
        <v>1</v>
      </c>
      <c r="M109" s="530">
        <v>0</v>
      </c>
      <c r="N109" s="530">
        <v>523</v>
      </c>
      <c r="O109" s="530">
        <v>13</v>
      </c>
    </row>
    <row r="110" spans="1:15">
      <c r="A110" s="1027"/>
      <c r="B110" s="441" t="s">
        <v>464</v>
      </c>
      <c r="C110" s="530">
        <v>571</v>
      </c>
      <c r="D110" s="530">
        <v>503</v>
      </c>
      <c r="E110" s="530">
        <v>48</v>
      </c>
      <c r="F110" s="530"/>
      <c r="G110" s="530">
        <v>20</v>
      </c>
      <c r="H110" s="530"/>
      <c r="I110" s="530">
        <v>40</v>
      </c>
      <c r="J110" s="530">
        <v>49</v>
      </c>
      <c r="K110" s="530">
        <v>5</v>
      </c>
      <c r="L110" s="530">
        <v>1</v>
      </c>
      <c r="M110" s="530"/>
      <c r="N110" s="530">
        <v>556</v>
      </c>
      <c r="O110" s="530">
        <v>14</v>
      </c>
    </row>
    <row r="111" spans="1:15">
      <c r="A111" s="1027"/>
      <c r="B111" s="441" t="s">
        <v>465</v>
      </c>
      <c r="C111" s="530">
        <v>601</v>
      </c>
      <c r="D111" s="530">
        <v>531</v>
      </c>
      <c r="E111" s="530">
        <v>52</v>
      </c>
      <c r="F111" s="530"/>
      <c r="G111" s="530">
        <v>19</v>
      </c>
      <c r="H111" s="530"/>
      <c r="I111" s="530">
        <v>25</v>
      </c>
      <c r="J111" s="530">
        <v>52</v>
      </c>
      <c r="K111" s="530">
        <v>5</v>
      </c>
      <c r="L111" s="530">
        <v>0</v>
      </c>
      <c r="M111" s="530"/>
      <c r="N111" s="530">
        <v>570</v>
      </c>
      <c r="O111" s="530">
        <v>13</v>
      </c>
    </row>
    <row r="112" spans="1:15">
      <c r="A112" s="1027"/>
      <c r="B112" s="441" t="s">
        <v>437</v>
      </c>
      <c r="C112" s="530">
        <v>629</v>
      </c>
      <c r="D112" s="530">
        <v>549</v>
      </c>
      <c r="E112" s="530">
        <v>58</v>
      </c>
      <c r="F112" s="530"/>
      <c r="G112" s="530">
        <v>22</v>
      </c>
      <c r="H112" s="530"/>
      <c r="I112" s="530">
        <v>24</v>
      </c>
      <c r="J112" s="530">
        <v>53</v>
      </c>
      <c r="K112" s="530">
        <v>5</v>
      </c>
      <c r="L112" s="530">
        <v>0</v>
      </c>
      <c r="M112" s="530">
        <v>0</v>
      </c>
      <c r="N112" s="530">
        <v>595</v>
      </c>
      <c r="O112" s="530">
        <v>14</v>
      </c>
    </row>
    <row r="113" spans="1:15">
      <c r="A113" s="1027"/>
      <c r="B113" s="441" t="s">
        <v>466</v>
      </c>
      <c r="C113" s="530">
        <v>645</v>
      </c>
      <c r="D113" s="530">
        <v>561</v>
      </c>
      <c r="E113" s="530">
        <v>62</v>
      </c>
      <c r="F113" s="530"/>
      <c r="G113" s="530">
        <v>22</v>
      </c>
      <c r="H113" s="530"/>
      <c r="I113" s="530">
        <v>23</v>
      </c>
      <c r="J113" s="530">
        <v>53</v>
      </c>
      <c r="K113" s="530">
        <v>5</v>
      </c>
      <c r="L113" s="530">
        <v>0</v>
      </c>
      <c r="M113" s="530">
        <v>0</v>
      </c>
      <c r="N113" s="530">
        <v>610</v>
      </c>
      <c r="O113" s="530">
        <v>13</v>
      </c>
    </row>
    <row r="114" spans="1:15">
      <c r="A114" s="1027"/>
      <c r="B114" s="441" t="s">
        <v>467</v>
      </c>
      <c r="C114" s="530">
        <v>649</v>
      </c>
      <c r="D114" s="530">
        <v>573</v>
      </c>
      <c r="E114" s="530">
        <v>58</v>
      </c>
      <c r="F114" s="530"/>
      <c r="G114" s="530">
        <v>18</v>
      </c>
      <c r="H114" s="530"/>
      <c r="I114" s="530">
        <v>21</v>
      </c>
      <c r="J114" s="530">
        <v>51</v>
      </c>
      <c r="K114" s="530">
        <v>5</v>
      </c>
      <c r="L114" s="530">
        <v>0</v>
      </c>
      <c r="M114" s="530">
        <v>0</v>
      </c>
      <c r="N114" s="530">
        <v>615</v>
      </c>
      <c r="O114" s="530">
        <v>13</v>
      </c>
    </row>
    <row r="115" spans="1:15">
      <c r="A115" s="1027"/>
      <c r="B115" s="441" t="s">
        <v>468</v>
      </c>
      <c r="C115" s="530">
        <v>654</v>
      </c>
      <c r="D115" s="530">
        <v>582</v>
      </c>
      <c r="E115" s="530">
        <v>55</v>
      </c>
      <c r="F115" s="530"/>
      <c r="G115" s="530">
        <v>17</v>
      </c>
      <c r="H115" s="530"/>
      <c r="I115" s="530">
        <v>22</v>
      </c>
      <c r="J115" s="530">
        <v>49</v>
      </c>
      <c r="K115" s="530">
        <v>5</v>
      </c>
      <c r="L115" s="530">
        <v>0</v>
      </c>
      <c r="M115" s="530">
        <v>0</v>
      </c>
      <c r="N115" s="530">
        <v>622</v>
      </c>
      <c r="O115" s="530">
        <v>13</v>
      </c>
    </row>
    <row r="116" spans="1:15">
      <c r="A116" s="1027"/>
      <c r="B116" s="441" t="s">
        <v>469</v>
      </c>
      <c r="C116" s="530">
        <v>668</v>
      </c>
      <c r="D116" s="530">
        <v>594</v>
      </c>
      <c r="E116" s="530">
        <v>55</v>
      </c>
      <c r="F116" s="530"/>
      <c r="G116" s="530">
        <v>19</v>
      </c>
      <c r="H116" s="530"/>
      <c r="I116" s="530">
        <v>18</v>
      </c>
      <c r="J116" s="530">
        <v>53</v>
      </c>
      <c r="K116" s="530">
        <v>5</v>
      </c>
      <c r="L116" s="530">
        <v>0</v>
      </c>
      <c r="M116" s="530">
        <v>0</v>
      </c>
      <c r="N116" s="530">
        <v>629</v>
      </c>
      <c r="O116" s="530">
        <v>13</v>
      </c>
    </row>
    <row r="117" spans="1:15">
      <c r="A117" s="1027"/>
      <c r="B117" s="441" t="s">
        <v>438</v>
      </c>
      <c r="C117" s="530">
        <v>677</v>
      </c>
      <c r="D117" s="530">
        <v>606</v>
      </c>
      <c r="E117" s="530">
        <v>49</v>
      </c>
      <c r="F117" s="530"/>
      <c r="G117" s="530">
        <v>22</v>
      </c>
      <c r="H117" s="530"/>
      <c r="I117" s="530">
        <v>15</v>
      </c>
      <c r="J117" s="530">
        <v>55</v>
      </c>
      <c r="K117" s="530">
        <v>3</v>
      </c>
      <c r="L117" s="530"/>
      <c r="M117" s="530">
        <v>-1</v>
      </c>
      <c r="N117" s="530">
        <v>635</v>
      </c>
      <c r="O117" s="530">
        <v>13</v>
      </c>
    </row>
    <row r="118" spans="1:15">
      <c r="A118" s="1027"/>
      <c r="B118" s="441" t="s">
        <v>445</v>
      </c>
      <c r="C118" s="530">
        <v>689</v>
      </c>
      <c r="D118" s="530">
        <v>616</v>
      </c>
      <c r="E118" s="530">
        <v>52</v>
      </c>
      <c r="F118" s="530"/>
      <c r="G118" s="530">
        <v>21</v>
      </c>
      <c r="H118" s="530"/>
      <c r="I118" s="530">
        <v>13</v>
      </c>
      <c r="J118" s="530">
        <v>56</v>
      </c>
      <c r="K118" s="530">
        <v>3</v>
      </c>
      <c r="L118" s="530"/>
      <c r="M118" s="530">
        <v>1</v>
      </c>
      <c r="N118" s="530">
        <v>643</v>
      </c>
      <c r="O118" s="530">
        <v>13</v>
      </c>
    </row>
    <row r="119" spans="1:15">
      <c r="A119" s="1027"/>
      <c r="B119" s="441" t="s">
        <v>446</v>
      </c>
      <c r="C119" s="530">
        <v>698</v>
      </c>
      <c r="D119" s="530">
        <v>627</v>
      </c>
      <c r="E119" s="530">
        <v>49</v>
      </c>
      <c r="F119" s="530"/>
      <c r="G119" s="530">
        <v>22</v>
      </c>
      <c r="H119" s="530"/>
      <c r="I119" s="530">
        <v>15</v>
      </c>
      <c r="J119" s="530">
        <v>55</v>
      </c>
      <c r="K119" s="530">
        <v>4</v>
      </c>
      <c r="L119" s="530"/>
      <c r="M119" s="530">
        <v>-1</v>
      </c>
      <c r="N119" s="530">
        <v>655</v>
      </c>
      <c r="O119" s="530">
        <v>12</v>
      </c>
    </row>
    <row r="120" spans="1:15">
      <c r="A120" s="1027"/>
      <c r="B120" s="441" t="s">
        <v>447</v>
      </c>
      <c r="C120" s="530">
        <v>692</v>
      </c>
      <c r="D120" s="530">
        <v>616</v>
      </c>
      <c r="E120" s="530">
        <v>54</v>
      </c>
      <c r="F120" s="530"/>
      <c r="G120" s="530">
        <v>22</v>
      </c>
      <c r="H120" s="530"/>
      <c r="I120" s="530">
        <v>18</v>
      </c>
      <c r="J120" s="530">
        <v>59</v>
      </c>
      <c r="K120" s="530">
        <v>5</v>
      </c>
      <c r="L120" s="530"/>
      <c r="M120" s="530">
        <v>0</v>
      </c>
      <c r="N120" s="530">
        <v>646</v>
      </c>
      <c r="O120" s="530">
        <v>12</v>
      </c>
    </row>
    <row r="121" spans="1:15">
      <c r="A121" s="1027"/>
      <c r="B121" s="441" t="s">
        <v>448</v>
      </c>
      <c r="C121" s="530">
        <v>722</v>
      </c>
      <c r="D121" s="530">
        <v>637</v>
      </c>
      <c r="E121" s="530">
        <v>59</v>
      </c>
      <c r="F121" s="530"/>
      <c r="G121" s="530">
        <v>25</v>
      </c>
      <c r="H121" s="530"/>
      <c r="I121" s="530">
        <v>20</v>
      </c>
      <c r="J121" s="530">
        <v>64</v>
      </c>
      <c r="K121" s="530">
        <v>6</v>
      </c>
      <c r="L121" s="530"/>
      <c r="M121" s="530">
        <v>0</v>
      </c>
      <c r="N121" s="530">
        <v>672</v>
      </c>
      <c r="O121" s="530">
        <v>12</v>
      </c>
    </row>
    <row r="122" spans="1:15">
      <c r="A122" s="1027"/>
      <c r="B122" s="441" t="s">
        <v>439</v>
      </c>
      <c r="C122" s="530">
        <v>740</v>
      </c>
      <c r="D122" s="530">
        <v>659</v>
      </c>
      <c r="E122" s="530">
        <v>54</v>
      </c>
      <c r="F122" s="530"/>
      <c r="G122" s="530">
        <v>27</v>
      </c>
      <c r="H122" s="530"/>
      <c r="I122" s="530">
        <v>25</v>
      </c>
      <c r="J122" s="530">
        <v>60</v>
      </c>
      <c r="K122" s="530">
        <v>7</v>
      </c>
      <c r="L122" s="530"/>
      <c r="M122" s="530">
        <v>0</v>
      </c>
      <c r="N122" s="530">
        <v>698</v>
      </c>
      <c r="O122" s="530">
        <v>12</v>
      </c>
    </row>
    <row r="123" spans="1:15">
      <c r="A123" s="1027"/>
      <c r="B123" s="441" t="s">
        <v>440</v>
      </c>
      <c r="C123" s="530">
        <v>763</v>
      </c>
      <c r="D123" s="530">
        <v>683</v>
      </c>
      <c r="E123" s="530">
        <v>53</v>
      </c>
      <c r="F123" s="530">
        <v>0</v>
      </c>
      <c r="G123" s="530">
        <v>27</v>
      </c>
      <c r="H123" s="530"/>
      <c r="I123" s="530">
        <v>28</v>
      </c>
      <c r="J123" s="530">
        <v>58</v>
      </c>
      <c r="K123" s="530">
        <v>9</v>
      </c>
      <c r="L123" s="530"/>
      <c r="M123" s="530">
        <v>-1</v>
      </c>
      <c r="N123" s="530">
        <v>724</v>
      </c>
      <c r="O123" s="530">
        <v>12</v>
      </c>
    </row>
    <row r="124" spans="1:15">
      <c r="A124" s="1027"/>
      <c r="B124" s="441" t="s">
        <v>441</v>
      </c>
      <c r="C124" s="530">
        <v>786</v>
      </c>
      <c r="D124" s="530">
        <v>706</v>
      </c>
      <c r="E124" s="530">
        <v>52</v>
      </c>
      <c r="F124" s="530">
        <v>1</v>
      </c>
      <c r="G124" s="530">
        <v>28</v>
      </c>
      <c r="H124" s="530"/>
      <c r="I124" s="530">
        <v>28</v>
      </c>
      <c r="J124" s="530">
        <v>56</v>
      </c>
      <c r="K124" s="530">
        <v>7</v>
      </c>
      <c r="L124" s="530"/>
      <c r="M124" s="530">
        <v>0</v>
      </c>
      <c r="N124" s="530">
        <v>750</v>
      </c>
      <c r="O124" s="530">
        <v>13</v>
      </c>
    </row>
    <row r="125" spans="1:15">
      <c r="A125" s="1027"/>
      <c r="B125" s="441" t="s">
        <v>34</v>
      </c>
      <c r="C125" s="530">
        <v>806</v>
      </c>
      <c r="D125" s="530">
        <v>730</v>
      </c>
      <c r="E125" s="530">
        <v>49</v>
      </c>
      <c r="F125" s="530">
        <v>1</v>
      </c>
      <c r="G125" s="530">
        <v>27</v>
      </c>
      <c r="H125" s="530"/>
      <c r="I125" s="530">
        <v>24</v>
      </c>
      <c r="J125" s="530">
        <v>51</v>
      </c>
      <c r="K125" s="530">
        <v>1</v>
      </c>
      <c r="L125" s="530"/>
      <c r="M125" s="530">
        <v>1</v>
      </c>
      <c r="N125" s="530">
        <v>778</v>
      </c>
      <c r="O125" s="530">
        <v>13</v>
      </c>
    </row>
    <row r="126" spans="1:15">
      <c r="A126" s="1027"/>
      <c r="B126" s="441" t="s">
        <v>442</v>
      </c>
      <c r="C126" s="530">
        <v>830</v>
      </c>
      <c r="D126" s="530">
        <v>754</v>
      </c>
      <c r="E126" s="530">
        <v>47</v>
      </c>
      <c r="F126" s="530">
        <v>1</v>
      </c>
      <c r="G126" s="530">
        <v>28</v>
      </c>
      <c r="H126" s="530"/>
      <c r="I126" s="530">
        <v>22</v>
      </c>
      <c r="J126" s="530">
        <v>50</v>
      </c>
      <c r="K126" s="530">
        <v>1</v>
      </c>
      <c r="L126" s="530"/>
      <c r="M126" s="530">
        <v>0</v>
      </c>
      <c r="N126" s="530">
        <v>801</v>
      </c>
      <c r="O126" s="530">
        <v>13</v>
      </c>
    </row>
    <row r="127" spans="1:15">
      <c r="A127" s="1027"/>
      <c r="B127" s="441" t="s">
        <v>33</v>
      </c>
      <c r="C127" s="530">
        <v>856</v>
      </c>
      <c r="D127" s="530">
        <v>780</v>
      </c>
      <c r="E127" s="530">
        <v>47</v>
      </c>
      <c r="F127" s="530">
        <v>1</v>
      </c>
      <c r="G127" s="530">
        <v>28</v>
      </c>
      <c r="H127" s="530"/>
      <c r="I127" s="530">
        <v>32</v>
      </c>
      <c r="J127" s="530">
        <v>50</v>
      </c>
      <c r="K127" s="530">
        <v>6</v>
      </c>
      <c r="L127" s="530"/>
      <c r="M127" s="530">
        <v>0</v>
      </c>
      <c r="N127" s="530">
        <v>831</v>
      </c>
      <c r="O127" s="530">
        <v>13</v>
      </c>
    </row>
    <row r="128" spans="1:15">
      <c r="A128" s="1027"/>
      <c r="B128" s="441" t="s">
        <v>596</v>
      </c>
      <c r="C128" s="530">
        <v>902</v>
      </c>
      <c r="D128" s="530">
        <v>822</v>
      </c>
      <c r="E128" s="530">
        <v>51</v>
      </c>
      <c r="F128" s="530">
        <v>1</v>
      </c>
      <c r="G128" s="530">
        <v>28</v>
      </c>
      <c r="H128" s="530"/>
      <c r="I128" s="530">
        <v>38</v>
      </c>
      <c r="J128" s="530">
        <v>52</v>
      </c>
      <c r="K128" s="530">
        <v>6</v>
      </c>
      <c r="L128" s="530"/>
      <c r="M128" s="530"/>
      <c r="N128" s="530">
        <v>882</v>
      </c>
      <c r="O128" s="530">
        <v>13</v>
      </c>
    </row>
    <row r="129" spans="1:15">
      <c r="A129" s="1027"/>
      <c r="B129" s="441" t="s">
        <v>597</v>
      </c>
      <c r="C129" s="530">
        <v>1107</v>
      </c>
      <c r="D129" s="530">
        <v>1029</v>
      </c>
      <c r="E129" s="530">
        <v>51</v>
      </c>
      <c r="F129" s="530">
        <v>0</v>
      </c>
      <c r="G129" s="530">
        <v>27</v>
      </c>
      <c r="H129" s="530"/>
      <c r="I129" s="530">
        <v>40</v>
      </c>
      <c r="J129" s="530">
        <v>51</v>
      </c>
      <c r="K129" s="530">
        <v>6</v>
      </c>
      <c r="L129" s="530"/>
      <c r="M129" s="530"/>
      <c r="N129" s="530">
        <v>1090</v>
      </c>
      <c r="O129" s="530">
        <v>16</v>
      </c>
    </row>
    <row r="130" spans="1:15">
      <c r="A130" s="1027"/>
      <c r="B130" s="441" t="s">
        <v>598</v>
      </c>
      <c r="C130" s="530">
        <v>1143</v>
      </c>
      <c r="D130" s="530">
        <v>1066</v>
      </c>
      <c r="E130" s="530">
        <v>48</v>
      </c>
      <c r="F130" s="530">
        <v>0</v>
      </c>
      <c r="G130" s="530">
        <v>30</v>
      </c>
      <c r="H130" s="530"/>
      <c r="I130" s="530">
        <v>57</v>
      </c>
      <c r="J130" s="530">
        <v>48</v>
      </c>
      <c r="K130" s="530">
        <v>7</v>
      </c>
      <c r="L130" s="530"/>
      <c r="M130" s="530"/>
      <c r="N130" s="530">
        <v>1145</v>
      </c>
      <c r="O130" s="530">
        <v>16</v>
      </c>
    </row>
    <row r="131" spans="1:15">
      <c r="A131" s="1027"/>
      <c r="B131" s="441" t="s">
        <v>599</v>
      </c>
      <c r="C131" s="530">
        <v>1179</v>
      </c>
      <c r="D131" s="530">
        <v>1103</v>
      </c>
      <c r="E131" s="530">
        <v>45</v>
      </c>
      <c r="F131" s="530">
        <v>0</v>
      </c>
      <c r="G131" s="530">
        <v>32</v>
      </c>
      <c r="H131" s="530"/>
      <c r="I131" s="530">
        <v>78</v>
      </c>
      <c r="J131" s="530">
        <v>45</v>
      </c>
      <c r="K131" s="530">
        <v>10</v>
      </c>
      <c r="L131" s="530"/>
      <c r="M131" s="530"/>
      <c r="N131" s="530">
        <v>1202</v>
      </c>
      <c r="O131" s="530">
        <v>16</v>
      </c>
    </row>
    <row r="132" spans="1:15">
      <c r="A132" s="1027"/>
      <c r="B132" s="441" t="s">
        <v>600</v>
      </c>
      <c r="C132" s="530">
        <v>1218</v>
      </c>
      <c r="D132" s="530">
        <v>1141</v>
      </c>
      <c r="E132" s="530">
        <v>44</v>
      </c>
      <c r="F132" s="530">
        <v>0</v>
      </c>
      <c r="G132" s="530">
        <v>32</v>
      </c>
      <c r="H132" s="530"/>
      <c r="I132" s="530">
        <v>43</v>
      </c>
      <c r="J132" s="530">
        <v>46</v>
      </c>
      <c r="K132" s="530">
        <v>5</v>
      </c>
      <c r="L132" s="530"/>
      <c r="M132" s="530"/>
      <c r="N132" s="530">
        <v>1209</v>
      </c>
      <c r="O132" s="530">
        <v>16</v>
      </c>
    </row>
    <row r="133" spans="1:15">
      <c r="A133" s="1027"/>
      <c r="B133" s="441" t="s">
        <v>601</v>
      </c>
      <c r="C133" s="530">
        <v>1256</v>
      </c>
      <c r="D133" s="530">
        <v>1181</v>
      </c>
      <c r="E133" s="530">
        <v>42</v>
      </c>
      <c r="F133" s="530">
        <v>0</v>
      </c>
      <c r="G133" s="530">
        <v>33</v>
      </c>
      <c r="H133" s="530"/>
      <c r="I133" s="530">
        <v>32</v>
      </c>
      <c r="J133" s="530">
        <v>44</v>
      </c>
      <c r="K133" s="530">
        <v>5</v>
      </c>
      <c r="L133" s="530"/>
      <c r="M133" s="530"/>
      <c r="N133" s="530">
        <v>1240</v>
      </c>
      <c r="O133" s="530">
        <v>16</v>
      </c>
    </row>
    <row r="134" spans="1:15">
      <c r="A134" s="1027"/>
      <c r="B134" s="441" t="s">
        <v>602</v>
      </c>
      <c r="C134" s="530">
        <v>1264</v>
      </c>
      <c r="D134" s="530">
        <v>1180</v>
      </c>
      <c r="E134" s="530">
        <v>51</v>
      </c>
      <c r="F134" s="530">
        <v>0</v>
      </c>
      <c r="G134" s="530">
        <v>34</v>
      </c>
      <c r="H134" s="530"/>
      <c r="I134" s="530">
        <v>41</v>
      </c>
      <c r="J134" s="530">
        <v>51</v>
      </c>
      <c r="K134" s="530">
        <v>5</v>
      </c>
      <c r="L134" s="530"/>
      <c r="M134" s="530"/>
      <c r="N134" s="530">
        <v>1249</v>
      </c>
      <c r="O134" s="530">
        <v>15</v>
      </c>
    </row>
    <row r="135" spans="1:15">
      <c r="A135" s="1027"/>
      <c r="B135" s="441" t="s">
        <v>603</v>
      </c>
      <c r="C135" s="530">
        <v>1292</v>
      </c>
      <c r="D135" s="530">
        <v>1195</v>
      </c>
      <c r="E135" s="530">
        <v>56</v>
      </c>
      <c r="F135" s="530">
        <v>0</v>
      </c>
      <c r="G135" s="530">
        <v>40</v>
      </c>
      <c r="H135" s="530"/>
      <c r="I135" s="530">
        <v>44</v>
      </c>
      <c r="J135" s="530">
        <v>57</v>
      </c>
      <c r="K135" s="530">
        <v>6</v>
      </c>
      <c r="L135" s="530"/>
      <c r="M135" s="530"/>
      <c r="N135" s="530">
        <v>1274</v>
      </c>
      <c r="O135" s="530">
        <v>15</v>
      </c>
    </row>
    <row r="136" spans="1:15">
      <c r="A136" s="1027"/>
      <c r="B136" s="441" t="s">
        <v>1144</v>
      </c>
      <c r="C136" s="530">
        <v>1300</v>
      </c>
      <c r="D136" s="530">
        <v>1210</v>
      </c>
      <c r="E136" s="530">
        <v>49</v>
      </c>
      <c r="F136" s="530"/>
      <c r="G136" s="530">
        <v>40</v>
      </c>
      <c r="H136" s="530"/>
      <c r="I136" s="530">
        <v>44</v>
      </c>
      <c r="J136" s="530">
        <v>50</v>
      </c>
      <c r="K136" s="530">
        <v>5</v>
      </c>
      <c r="L136" s="530"/>
      <c r="M136" s="530"/>
      <c r="N136" s="530">
        <v>1288</v>
      </c>
      <c r="O136" s="530">
        <v>14</v>
      </c>
    </row>
    <row r="137" spans="1:15">
      <c r="A137" s="1027"/>
      <c r="B137" s="495" t="s">
        <v>1145</v>
      </c>
      <c r="C137" s="810">
        <v>1370</v>
      </c>
      <c r="D137" s="810">
        <v>1274</v>
      </c>
      <c r="E137" s="811">
        <v>51</v>
      </c>
      <c r="F137" s="812" t="s">
        <v>25</v>
      </c>
      <c r="G137" s="811">
        <v>45</v>
      </c>
      <c r="H137" s="812" t="s">
        <v>25</v>
      </c>
      <c r="I137" s="813">
        <v>56</v>
      </c>
      <c r="J137" s="813">
        <v>51</v>
      </c>
      <c r="K137" s="813">
        <v>4</v>
      </c>
      <c r="L137" s="815" t="s">
        <v>25</v>
      </c>
      <c r="M137" s="815" t="s">
        <v>25</v>
      </c>
      <c r="N137" s="814">
        <v>1371</v>
      </c>
      <c r="O137" s="813">
        <v>14</v>
      </c>
    </row>
    <row r="138" spans="1:15">
      <c r="A138" s="1027"/>
      <c r="B138" s="495" t="s">
        <v>2774</v>
      </c>
      <c r="C138" s="810">
        <v>1413</v>
      </c>
      <c r="D138" s="810">
        <v>1316</v>
      </c>
      <c r="E138" s="811">
        <v>50</v>
      </c>
      <c r="F138" s="812" t="s">
        <v>25</v>
      </c>
      <c r="G138" s="811">
        <v>47</v>
      </c>
      <c r="H138" s="812" t="s">
        <v>25</v>
      </c>
      <c r="I138" s="813">
        <v>55</v>
      </c>
      <c r="J138" s="813">
        <v>50</v>
      </c>
      <c r="K138" s="813">
        <v>5</v>
      </c>
      <c r="L138" s="815" t="s">
        <v>25</v>
      </c>
      <c r="M138" s="815" t="s">
        <v>25</v>
      </c>
      <c r="N138" s="814">
        <v>1413</v>
      </c>
      <c r="O138" s="813">
        <v>14</v>
      </c>
    </row>
    <row r="139" spans="1:15">
      <c r="A139" s="1027"/>
      <c r="B139" s="495" t="s">
        <v>2847</v>
      </c>
      <c r="C139" s="810">
        <v>1453</v>
      </c>
      <c r="D139" s="810">
        <v>1362</v>
      </c>
      <c r="E139" s="811">
        <v>43</v>
      </c>
      <c r="F139" s="812" t="s">
        <v>25</v>
      </c>
      <c r="G139" s="811">
        <v>47</v>
      </c>
      <c r="H139" s="812" t="s">
        <v>25</v>
      </c>
      <c r="I139" s="813">
        <v>73</v>
      </c>
      <c r="J139" s="813">
        <v>44</v>
      </c>
      <c r="K139" s="813">
        <v>4</v>
      </c>
      <c r="L139" s="815" t="s">
        <v>25</v>
      </c>
      <c r="M139" s="815" t="s">
        <v>25</v>
      </c>
      <c r="N139" s="814">
        <v>1479</v>
      </c>
      <c r="O139" s="813">
        <v>14</v>
      </c>
    </row>
    <row r="140" spans="1:15">
      <c r="A140" s="1028"/>
      <c r="B140" s="495" t="s">
        <v>2953</v>
      </c>
      <c r="C140" s="812" t="s">
        <v>3396</v>
      </c>
      <c r="D140" s="812" t="s">
        <v>3441</v>
      </c>
      <c r="E140" s="811">
        <v>48</v>
      </c>
      <c r="F140" s="812" t="s">
        <v>25</v>
      </c>
      <c r="G140" s="811">
        <v>48</v>
      </c>
      <c r="H140" s="812" t="s">
        <v>25</v>
      </c>
      <c r="I140" s="813">
        <v>55</v>
      </c>
      <c r="J140" s="813">
        <v>48</v>
      </c>
      <c r="K140" s="813">
        <v>2</v>
      </c>
      <c r="L140" s="815" t="s">
        <v>25</v>
      </c>
      <c r="M140" s="815" t="s">
        <v>25</v>
      </c>
      <c r="N140" s="812" t="s">
        <v>3442</v>
      </c>
      <c r="O140" s="812" t="s">
        <v>3394</v>
      </c>
    </row>
    <row r="141" spans="1:15">
      <c r="A141" s="1019" t="s">
        <v>482</v>
      </c>
      <c r="B141" s="441" t="s">
        <v>436</v>
      </c>
      <c r="C141" s="530">
        <v>20</v>
      </c>
      <c r="D141" s="530">
        <v>19</v>
      </c>
      <c r="E141" s="530"/>
      <c r="F141" s="530"/>
      <c r="G141" s="530">
        <v>1</v>
      </c>
      <c r="H141" s="530"/>
      <c r="I141" s="530">
        <v>8</v>
      </c>
      <c r="J141" s="530"/>
      <c r="K141" s="530">
        <v>0</v>
      </c>
      <c r="L141" s="530"/>
      <c r="M141" s="530"/>
      <c r="N141" s="530">
        <v>28</v>
      </c>
      <c r="O141" s="530">
        <v>33</v>
      </c>
    </row>
    <row r="142" spans="1:15">
      <c r="A142" s="1020"/>
      <c r="B142" s="441" t="s">
        <v>462</v>
      </c>
      <c r="C142" s="530">
        <v>19</v>
      </c>
      <c r="D142" s="530">
        <v>18</v>
      </c>
      <c r="E142" s="530"/>
      <c r="F142" s="530"/>
      <c r="G142" s="530">
        <v>1</v>
      </c>
      <c r="H142" s="530"/>
      <c r="I142" s="530">
        <v>8</v>
      </c>
      <c r="J142" s="530"/>
      <c r="K142" s="530">
        <v>0</v>
      </c>
      <c r="L142" s="530"/>
      <c r="M142" s="530"/>
      <c r="N142" s="530">
        <v>27</v>
      </c>
      <c r="O142" s="530">
        <v>31</v>
      </c>
    </row>
    <row r="143" spans="1:15">
      <c r="A143" s="1020"/>
      <c r="B143" s="441" t="s">
        <v>463</v>
      </c>
      <c r="C143" s="530">
        <v>18</v>
      </c>
      <c r="D143" s="530">
        <v>18</v>
      </c>
      <c r="E143" s="530"/>
      <c r="F143" s="530"/>
      <c r="G143" s="530">
        <v>1</v>
      </c>
      <c r="H143" s="530"/>
      <c r="I143" s="530">
        <v>8</v>
      </c>
      <c r="J143" s="530"/>
      <c r="K143" s="530">
        <v>0</v>
      </c>
      <c r="L143" s="530"/>
      <c r="M143" s="530"/>
      <c r="N143" s="530">
        <v>27</v>
      </c>
      <c r="O143" s="530">
        <v>29</v>
      </c>
    </row>
    <row r="144" spans="1:15">
      <c r="A144" s="1020"/>
      <c r="B144" s="441" t="s">
        <v>464</v>
      </c>
      <c r="C144" s="530">
        <v>17</v>
      </c>
      <c r="D144" s="530">
        <v>16</v>
      </c>
      <c r="E144" s="530"/>
      <c r="F144" s="530"/>
      <c r="G144" s="530">
        <v>1</v>
      </c>
      <c r="H144" s="530"/>
      <c r="I144" s="530">
        <v>8</v>
      </c>
      <c r="J144" s="530"/>
      <c r="K144" s="530">
        <v>0</v>
      </c>
      <c r="L144" s="530"/>
      <c r="M144" s="530"/>
      <c r="N144" s="530">
        <v>25</v>
      </c>
      <c r="O144" s="530">
        <v>27</v>
      </c>
    </row>
    <row r="145" spans="1:15">
      <c r="A145" s="1020"/>
      <c r="B145" s="441" t="s">
        <v>465</v>
      </c>
      <c r="C145" s="530">
        <v>20</v>
      </c>
      <c r="D145" s="530">
        <v>20</v>
      </c>
      <c r="E145" s="530"/>
      <c r="F145" s="530"/>
      <c r="G145" s="530">
        <v>1</v>
      </c>
      <c r="H145" s="530"/>
      <c r="I145" s="530">
        <v>9</v>
      </c>
      <c r="J145" s="530"/>
      <c r="K145" s="530">
        <v>0</v>
      </c>
      <c r="L145" s="530"/>
      <c r="M145" s="530"/>
      <c r="N145" s="530">
        <v>29</v>
      </c>
      <c r="O145" s="530">
        <v>31</v>
      </c>
    </row>
    <row r="146" spans="1:15">
      <c r="A146" s="1020"/>
      <c r="B146" s="441" t="s">
        <v>437</v>
      </c>
      <c r="C146" s="530">
        <v>19</v>
      </c>
      <c r="D146" s="530">
        <v>19</v>
      </c>
      <c r="E146" s="530"/>
      <c r="F146" s="530"/>
      <c r="G146" s="530">
        <v>1</v>
      </c>
      <c r="H146" s="530"/>
      <c r="I146" s="530">
        <v>10</v>
      </c>
      <c r="J146" s="530"/>
      <c r="K146" s="530">
        <v>0</v>
      </c>
      <c r="L146" s="530"/>
      <c r="M146" s="530"/>
      <c r="N146" s="530">
        <v>29</v>
      </c>
      <c r="O146" s="530">
        <v>30</v>
      </c>
    </row>
    <row r="147" spans="1:15">
      <c r="A147" s="1020"/>
      <c r="B147" s="441" t="s">
        <v>466</v>
      </c>
      <c r="C147" s="530">
        <v>19</v>
      </c>
      <c r="D147" s="530">
        <v>18</v>
      </c>
      <c r="E147" s="530"/>
      <c r="F147" s="530"/>
      <c r="G147" s="530">
        <v>1</v>
      </c>
      <c r="H147" s="530"/>
      <c r="I147" s="530">
        <v>8</v>
      </c>
      <c r="J147" s="530"/>
      <c r="K147" s="530">
        <v>0</v>
      </c>
      <c r="L147" s="530"/>
      <c r="M147" s="530"/>
      <c r="N147" s="530">
        <v>27</v>
      </c>
      <c r="O147" s="530">
        <v>27</v>
      </c>
    </row>
    <row r="148" spans="1:15">
      <c r="A148" s="1020"/>
      <c r="B148" s="441" t="s">
        <v>467</v>
      </c>
      <c r="C148" s="530">
        <v>25</v>
      </c>
      <c r="D148" s="530">
        <v>24</v>
      </c>
      <c r="E148" s="530"/>
      <c r="F148" s="530"/>
      <c r="G148" s="530">
        <v>1</v>
      </c>
      <c r="H148" s="530"/>
      <c r="I148" s="530">
        <v>16</v>
      </c>
      <c r="J148" s="530">
        <v>9</v>
      </c>
      <c r="K148" s="530">
        <v>0</v>
      </c>
      <c r="L148" s="530"/>
      <c r="M148" s="530"/>
      <c r="N148" s="530">
        <v>31</v>
      </c>
      <c r="O148" s="530">
        <v>31</v>
      </c>
    </row>
    <row r="149" spans="1:15">
      <c r="A149" s="1020"/>
      <c r="B149" s="441" t="s">
        <v>468</v>
      </c>
      <c r="C149" s="530">
        <v>26</v>
      </c>
      <c r="D149" s="530">
        <v>25</v>
      </c>
      <c r="E149" s="530"/>
      <c r="F149" s="530"/>
      <c r="G149" s="530">
        <v>1</v>
      </c>
      <c r="H149" s="530"/>
      <c r="I149" s="530">
        <v>16</v>
      </c>
      <c r="J149" s="530">
        <v>9</v>
      </c>
      <c r="K149" s="530">
        <v>0</v>
      </c>
      <c r="L149" s="530"/>
      <c r="M149" s="530"/>
      <c r="N149" s="530">
        <v>33</v>
      </c>
      <c r="O149" s="530">
        <v>32</v>
      </c>
    </row>
    <row r="150" spans="1:15">
      <c r="A150" s="1020"/>
      <c r="B150" s="441" t="s">
        <v>469</v>
      </c>
      <c r="C150" s="530">
        <v>29</v>
      </c>
      <c r="D150" s="530">
        <v>29</v>
      </c>
      <c r="E150" s="530"/>
      <c r="F150" s="530"/>
      <c r="G150" s="530">
        <v>1</v>
      </c>
      <c r="H150" s="530"/>
      <c r="I150" s="530">
        <v>17</v>
      </c>
      <c r="J150" s="530">
        <v>11</v>
      </c>
      <c r="K150" s="530">
        <v>0</v>
      </c>
      <c r="L150" s="530"/>
      <c r="M150" s="530"/>
      <c r="N150" s="530">
        <v>35</v>
      </c>
      <c r="O150" s="530">
        <v>34</v>
      </c>
    </row>
    <row r="151" spans="1:15">
      <c r="A151" s="1020"/>
      <c r="B151" s="441" t="s">
        <v>438</v>
      </c>
      <c r="C151" s="530">
        <v>28</v>
      </c>
      <c r="D151" s="530">
        <v>27</v>
      </c>
      <c r="E151" s="530"/>
      <c r="F151" s="530"/>
      <c r="G151" s="530">
        <v>1</v>
      </c>
      <c r="H151" s="530"/>
      <c r="I151" s="530">
        <v>17</v>
      </c>
      <c r="J151" s="530">
        <v>10</v>
      </c>
      <c r="K151" s="530">
        <v>0</v>
      </c>
      <c r="L151" s="530"/>
      <c r="M151" s="530"/>
      <c r="N151" s="530">
        <v>35</v>
      </c>
      <c r="O151" s="530">
        <v>33</v>
      </c>
    </row>
    <row r="152" spans="1:15">
      <c r="A152" s="1020"/>
      <c r="B152" s="441" t="s">
        <v>445</v>
      </c>
      <c r="C152" s="530">
        <v>27</v>
      </c>
      <c r="D152" s="530">
        <v>26</v>
      </c>
      <c r="E152" s="530"/>
      <c r="F152" s="530"/>
      <c r="G152" s="530">
        <v>1</v>
      </c>
      <c r="H152" s="530"/>
      <c r="I152" s="530">
        <v>16</v>
      </c>
      <c r="J152" s="530">
        <v>8</v>
      </c>
      <c r="K152" s="530">
        <v>0</v>
      </c>
      <c r="L152" s="530"/>
      <c r="M152" s="530">
        <v>0</v>
      </c>
      <c r="N152" s="530">
        <v>34</v>
      </c>
      <c r="O152" s="530">
        <v>32</v>
      </c>
    </row>
    <row r="153" spans="1:15">
      <c r="A153" s="1020"/>
      <c r="B153" s="441" t="s">
        <v>446</v>
      </c>
      <c r="C153" s="530">
        <v>30</v>
      </c>
      <c r="D153" s="530">
        <v>29</v>
      </c>
      <c r="E153" s="530"/>
      <c r="F153" s="530"/>
      <c r="G153" s="530">
        <v>1</v>
      </c>
      <c r="H153" s="530"/>
      <c r="I153" s="530">
        <v>16</v>
      </c>
      <c r="J153" s="530">
        <v>11</v>
      </c>
      <c r="K153" s="530">
        <v>0</v>
      </c>
      <c r="L153" s="530"/>
      <c r="M153" s="530">
        <v>0</v>
      </c>
      <c r="N153" s="530">
        <v>35</v>
      </c>
      <c r="O153" s="530">
        <v>32</v>
      </c>
    </row>
    <row r="154" spans="1:15">
      <c r="A154" s="1020"/>
      <c r="B154" s="441" t="s">
        <v>447</v>
      </c>
      <c r="C154" s="530">
        <v>31</v>
      </c>
      <c r="D154" s="530">
        <v>30</v>
      </c>
      <c r="E154" s="530"/>
      <c r="F154" s="530"/>
      <c r="G154" s="530">
        <v>0</v>
      </c>
      <c r="H154" s="530"/>
      <c r="I154" s="530">
        <v>16</v>
      </c>
      <c r="J154" s="530">
        <v>12</v>
      </c>
      <c r="K154" s="530">
        <v>0</v>
      </c>
      <c r="L154" s="530"/>
      <c r="M154" s="530">
        <v>0</v>
      </c>
      <c r="N154" s="530">
        <v>35</v>
      </c>
      <c r="O154" s="530">
        <v>32</v>
      </c>
    </row>
    <row r="155" spans="1:15">
      <c r="A155" s="1020"/>
      <c r="B155" s="441" t="s">
        <v>448</v>
      </c>
      <c r="C155" s="530">
        <v>31</v>
      </c>
      <c r="D155" s="530">
        <v>31</v>
      </c>
      <c r="E155" s="530"/>
      <c r="F155" s="530"/>
      <c r="G155" s="530">
        <v>0</v>
      </c>
      <c r="H155" s="530"/>
      <c r="I155" s="530">
        <v>16</v>
      </c>
      <c r="J155" s="530">
        <v>13</v>
      </c>
      <c r="K155" s="530">
        <v>0</v>
      </c>
      <c r="L155" s="530"/>
      <c r="M155" s="530">
        <v>0</v>
      </c>
      <c r="N155" s="530">
        <v>35</v>
      </c>
      <c r="O155" s="530">
        <v>32</v>
      </c>
    </row>
    <row r="156" spans="1:15">
      <c r="A156" s="1020"/>
      <c r="B156" s="441" t="s">
        <v>439</v>
      </c>
      <c r="C156" s="530">
        <v>32</v>
      </c>
      <c r="D156" s="530">
        <v>31</v>
      </c>
      <c r="E156" s="530"/>
      <c r="F156" s="530"/>
      <c r="G156" s="530">
        <v>1</v>
      </c>
      <c r="H156" s="530"/>
      <c r="I156" s="530">
        <v>15</v>
      </c>
      <c r="J156" s="530">
        <v>12</v>
      </c>
      <c r="K156" s="530">
        <v>0</v>
      </c>
      <c r="L156" s="530"/>
      <c r="M156" s="530">
        <v>0</v>
      </c>
      <c r="N156" s="530">
        <v>36</v>
      </c>
      <c r="O156" s="530">
        <v>33</v>
      </c>
    </row>
    <row r="157" spans="1:15">
      <c r="A157" s="1020"/>
      <c r="B157" s="441" t="s">
        <v>440</v>
      </c>
      <c r="C157" s="530">
        <v>37</v>
      </c>
      <c r="D157" s="530">
        <v>36</v>
      </c>
      <c r="E157" s="530"/>
      <c r="F157" s="530"/>
      <c r="G157" s="530">
        <v>1</v>
      </c>
      <c r="H157" s="530"/>
      <c r="I157" s="530">
        <v>16</v>
      </c>
      <c r="J157" s="530">
        <v>11</v>
      </c>
      <c r="K157" s="530">
        <v>0</v>
      </c>
      <c r="L157" s="530"/>
      <c r="M157" s="530">
        <v>0</v>
      </c>
      <c r="N157" s="530">
        <v>41</v>
      </c>
      <c r="O157" s="530">
        <v>37</v>
      </c>
    </row>
    <row r="158" spans="1:15">
      <c r="A158" s="1020"/>
      <c r="B158" s="441" t="s">
        <v>441</v>
      </c>
      <c r="C158" s="530">
        <v>38</v>
      </c>
      <c r="D158" s="530">
        <v>37</v>
      </c>
      <c r="E158" s="530"/>
      <c r="F158" s="530"/>
      <c r="G158" s="530">
        <v>1</v>
      </c>
      <c r="H158" s="530"/>
      <c r="I158" s="530">
        <v>17</v>
      </c>
      <c r="J158" s="530">
        <v>12</v>
      </c>
      <c r="K158" s="530">
        <v>0</v>
      </c>
      <c r="L158" s="530"/>
      <c r="M158" s="530">
        <v>0</v>
      </c>
      <c r="N158" s="530">
        <v>42</v>
      </c>
      <c r="O158" s="530">
        <v>37</v>
      </c>
    </row>
    <row r="159" spans="1:15">
      <c r="A159" s="1020"/>
      <c r="B159" s="441" t="s">
        <v>34</v>
      </c>
      <c r="C159" s="530">
        <v>38</v>
      </c>
      <c r="D159" s="530">
        <v>37</v>
      </c>
      <c r="E159" s="530"/>
      <c r="F159" s="530"/>
      <c r="G159" s="530">
        <v>1</v>
      </c>
      <c r="H159" s="530"/>
      <c r="I159" s="530">
        <v>16</v>
      </c>
      <c r="J159" s="530">
        <v>12</v>
      </c>
      <c r="K159" s="530">
        <v>0</v>
      </c>
      <c r="L159" s="530"/>
      <c r="M159" s="530">
        <v>0</v>
      </c>
      <c r="N159" s="530">
        <v>42</v>
      </c>
      <c r="O159" s="530">
        <v>37</v>
      </c>
    </row>
    <row r="160" spans="1:15">
      <c r="A160" s="1020"/>
      <c r="B160" s="441" t="s">
        <v>442</v>
      </c>
      <c r="C160" s="530">
        <v>36</v>
      </c>
      <c r="D160" s="530">
        <v>35</v>
      </c>
      <c r="E160" s="530"/>
      <c r="F160" s="530"/>
      <c r="G160" s="530">
        <v>1</v>
      </c>
      <c r="H160" s="530"/>
      <c r="I160" s="530">
        <v>17</v>
      </c>
      <c r="J160" s="530">
        <v>10</v>
      </c>
      <c r="K160" s="530">
        <v>0</v>
      </c>
      <c r="L160" s="530"/>
      <c r="M160" s="530">
        <v>0</v>
      </c>
      <c r="N160" s="530">
        <v>42</v>
      </c>
      <c r="O160" s="530">
        <v>36</v>
      </c>
    </row>
    <row r="161" spans="1:15">
      <c r="A161" s="1020"/>
      <c r="B161" s="441" t="s">
        <v>33</v>
      </c>
      <c r="C161" s="530">
        <v>29</v>
      </c>
      <c r="D161" s="530">
        <v>28</v>
      </c>
      <c r="E161" s="530"/>
      <c r="F161" s="530"/>
      <c r="G161" s="530">
        <v>1</v>
      </c>
      <c r="H161" s="530"/>
      <c r="I161" s="530">
        <v>14</v>
      </c>
      <c r="J161" s="530">
        <v>2</v>
      </c>
      <c r="K161" s="530">
        <v>0</v>
      </c>
      <c r="L161" s="530"/>
      <c r="M161" s="530">
        <v>0</v>
      </c>
      <c r="N161" s="530">
        <v>41</v>
      </c>
      <c r="O161" s="530">
        <v>39</v>
      </c>
    </row>
    <row r="162" spans="1:15">
      <c r="A162" s="1020"/>
      <c r="B162" s="441" t="s">
        <v>596</v>
      </c>
      <c r="C162" s="530">
        <v>30</v>
      </c>
      <c r="D162" s="530">
        <v>29</v>
      </c>
      <c r="E162" s="530"/>
      <c r="F162" s="530"/>
      <c r="G162" s="530">
        <v>1</v>
      </c>
      <c r="H162" s="530"/>
      <c r="I162" s="530">
        <v>15</v>
      </c>
      <c r="J162" s="530">
        <v>3</v>
      </c>
      <c r="K162" s="530">
        <v>0</v>
      </c>
      <c r="L162" s="530"/>
      <c r="M162" s="530"/>
      <c r="N162" s="530">
        <v>42</v>
      </c>
      <c r="O162" s="530">
        <v>39</v>
      </c>
    </row>
    <row r="163" spans="1:15">
      <c r="A163" s="1020"/>
      <c r="B163" s="441" t="s">
        <v>597</v>
      </c>
      <c r="C163" s="530">
        <v>33</v>
      </c>
      <c r="D163" s="530">
        <v>32</v>
      </c>
      <c r="E163" s="530"/>
      <c r="F163" s="530"/>
      <c r="G163" s="530">
        <v>1</v>
      </c>
      <c r="H163" s="530"/>
      <c r="I163" s="530">
        <v>15</v>
      </c>
      <c r="J163" s="530">
        <v>4</v>
      </c>
      <c r="K163" s="530">
        <v>0</v>
      </c>
      <c r="L163" s="530"/>
      <c r="M163" s="530"/>
      <c r="N163" s="530">
        <v>43</v>
      </c>
      <c r="O163" s="530">
        <v>40</v>
      </c>
    </row>
    <row r="164" spans="1:15">
      <c r="A164" s="1020"/>
      <c r="B164" s="441" t="s">
        <v>598</v>
      </c>
      <c r="C164" s="530">
        <v>32</v>
      </c>
      <c r="D164" s="530">
        <v>31</v>
      </c>
      <c r="E164" s="530"/>
      <c r="F164" s="530"/>
      <c r="G164" s="530">
        <v>1</v>
      </c>
      <c r="H164" s="530"/>
      <c r="I164" s="530">
        <v>20</v>
      </c>
      <c r="J164" s="530">
        <v>3</v>
      </c>
      <c r="K164" s="530">
        <v>0</v>
      </c>
      <c r="L164" s="530"/>
      <c r="M164" s="530"/>
      <c r="N164" s="530">
        <v>48</v>
      </c>
      <c r="O164" s="530">
        <v>44</v>
      </c>
    </row>
    <row r="165" spans="1:15">
      <c r="A165" s="1020"/>
      <c r="B165" s="441" t="s">
        <v>599</v>
      </c>
      <c r="C165" s="530">
        <v>32</v>
      </c>
      <c r="D165" s="530">
        <v>31</v>
      </c>
      <c r="E165" s="530"/>
      <c r="F165" s="530"/>
      <c r="G165" s="530">
        <v>1</v>
      </c>
      <c r="H165" s="530"/>
      <c r="I165" s="530">
        <v>14</v>
      </c>
      <c r="J165" s="530">
        <v>4</v>
      </c>
      <c r="K165" s="530">
        <v>0</v>
      </c>
      <c r="L165" s="530"/>
      <c r="M165" s="530"/>
      <c r="N165" s="530">
        <v>42</v>
      </c>
      <c r="O165" s="530">
        <v>39</v>
      </c>
    </row>
    <row r="166" spans="1:15">
      <c r="A166" s="1020"/>
      <c r="B166" s="441" t="s">
        <v>600</v>
      </c>
      <c r="C166" s="530">
        <v>33</v>
      </c>
      <c r="D166" s="530">
        <v>32</v>
      </c>
      <c r="E166" s="530"/>
      <c r="F166" s="530"/>
      <c r="G166" s="530">
        <v>1</v>
      </c>
      <c r="H166" s="530"/>
      <c r="I166" s="530">
        <v>15</v>
      </c>
      <c r="J166" s="530">
        <v>2</v>
      </c>
      <c r="K166" s="530">
        <v>0</v>
      </c>
      <c r="L166" s="530"/>
      <c r="M166" s="530"/>
      <c r="N166" s="530">
        <v>46</v>
      </c>
      <c r="O166" s="530">
        <v>41</v>
      </c>
    </row>
    <row r="167" spans="1:15">
      <c r="A167" s="1020"/>
      <c r="B167" s="441" t="s">
        <v>601</v>
      </c>
      <c r="C167" s="530">
        <v>35</v>
      </c>
      <c r="D167" s="530">
        <v>35</v>
      </c>
      <c r="E167" s="530"/>
      <c r="F167" s="530"/>
      <c r="G167" s="530">
        <v>0</v>
      </c>
      <c r="H167" s="530"/>
      <c r="I167" s="530">
        <v>18</v>
      </c>
      <c r="J167" s="530">
        <v>4</v>
      </c>
      <c r="K167" s="530">
        <v>0</v>
      </c>
      <c r="L167" s="530"/>
      <c r="M167" s="530">
        <v>0</v>
      </c>
      <c r="N167" s="530">
        <v>49</v>
      </c>
      <c r="O167" s="530">
        <v>44</v>
      </c>
    </row>
    <row r="168" spans="1:15">
      <c r="A168" s="1020"/>
      <c r="B168" s="441" t="s">
        <v>602</v>
      </c>
      <c r="C168" s="530">
        <v>30</v>
      </c>
      <c r="D168" s="530">
        <v>29</v>
      </c>
      <c r="E168" s="530"/>
      <c r="F168" s="530"/>
      <c r="G168" s="530">
        <v>0</v>
      </c>
      <c r="H168" s="530"/>
      <c r="I168" s="530">
        <v>17</v>
      </c>
      <c r="J168" s="530">
        <v>5</v>
      </c>
      <c r="K168" s="530">
        <v>0</v>
      </c>
      <c r="L168" s="530"/>
      <c r="M168" s="530"/>
      <c r="N168" s="530">
        <v>42</v>
      </c>
      <c r="O168" s="530">
        <v>37</v>
      </c>
    </row>
    <row r="169" spans="1:15">
      <c r="A169" s="1020"/>
      <c r="B169" s="441" t="s">
        <v>603</v>
      </c>
      <c r="C169" s="530">
        <v>29</v>
      </c>
      <c r="D169" s="530">
        <v>28</v>
      </c>
      <c r="E169" s="530"/>
      <c r="F169" s="530"/>
      <c r="G169" s="530">
        <v>1</v>
      </c>
      <c r="H169" s="530"/>
      <c r="I169" s="530">
        <v>18</v>
      </c>
      <c r="J169" s="530">
        <v>3</v>
      </c>
      <c r="K169" s="530">
        <v>0</v>
      </c>
      <c r="L169" s="530"/>
      <c r="M169" s="530"/>
      <c r="N169" s="530">
        <v>44</v>
      </c>
      <c r="O169" s="530">
        <v>38</v>
      </c>
    </row>
    <row r="170" spans="1:15">
      <c r="A170" s="1020"/>
      <c r="B170" s="441" t="s">
        <v>1144</v>
      </c>
      <c r="C170" s="530">
        <v>31</v>
      </c>
      <c r="D170" s="530">
        <v>30</v>
      </c>
      <c r="E170" s="530"/>
      <c r="F170" s="530"/>
      <c r="G170" s="530">
        <v>1</v>
      </c>
      <c r="H170" s="530"/>
      <c r="I170" s="530">
        <v>19</v>
      </c>
      <c r="J170" s="530">
        <v>3</v>
      </c>
      <c r="K170" s="530">
        <v>0</v>
      </c>
      <c r="L170" s="530"/>
      <c r="M170" s="530"/>
      <c r="N170" s="530">
        <v>46</v>
      </c>
      <c r="O170" s="530">
        <v>40</v>
      </c>
    </row>
    <row r="171" spans="1:15">
      <c r="A171" s="1020"/>
      <c r="B171" s="495" t="s">
        <v>1145</v>
      </c>
      <c r="C171" s="811">
        <v>32</v>
      </c>
      <c r="D171" s="811">
        <v>32</v>
      </c>
      <c r="E171" s="812" t="s">
        <v>25</v>
      </c>
      <c r="F171" s="812" t="s">
        <v>25</v>
      </c>
      <c r="G171" s="811">
        <v>1</v>
      </c>
      <c r="H171" s="812" t="s">
        <v>25</v>
      </c>
      <c r="I171" s="813">
        <v>17</v>
      </c>
      <c r="J171" s="813">
        <v>4</v>
      </c>
      <c r="K171" s="813">
        <v>0</v>
      </c>
      <c r="L171" s="815" t="s">
        <v>25</v>
      </c>
      <c r="M171" s="815" t="s">
        <v>25</v>
      </c>
      <c r="N171" s="813">
        <v>46</v>
      </c>
      <c r="O171" s="813">
        <v>39</v>
      </c>
    </row>
    <row r="172" spans="1:15">
      <c r="A172" s="1020"/>
      <c r="B172" s="495" t="s">
        <v>2774</v>
      </c>
      <c r="C172" s="811">
        <v>32</v>
      </c>
      <c r="D172" s="811">
        <v>31</v>
      </c>
      <c r="E172" s="812" t="s">
        <v>25</v>
      </c>
      <c r="F172" s="812" t="s">
        <v>25</v>
      </c>
      <c r="G172" s="811">
        <v>1</v>
      </c>
      <c r="H172" s="812" t="s">
        <v>25</v>
      </c>
      <c r="I172" s="813">
        <v>17</v>
      </c>
      <c r="J172" s="813">
        <v>5</v>
      </c>
      <c r="K172" s="813">
        <v>0</v>
      </c>
      <c r="L172" s="815" t="s">
        <v>25</v>
      </c>
      <c r="M172" s="815" t="s">
        <v>25</v>
      </c>
      <c r="N172" s="813">
        <v>44</v>
      </c>
      <c r="O172" s="813">
        <v>37</v>
      </c>
    </row>
    <row r="173" spans="1:15">
      <c r="A173" s="1020"/>
      <c r="B173" s="495" t="s">
        <v>2847</v>
      </c>
      <c r="C173" s="811">
        <v>34</v>
      </c>
      <c r="D173" s="811">
        <v>33</v>
      </c>
      <c r="E173" s="811">
        <v>0</v>
      </c>
      <c r="F173" s="812" t="s">
        <v>25</v>
      </c>
      <c r="G173" s="811">
        <v>1</v>
      </c>
      <c r="H173" s="812" t="s">
        <v>25</v>
      </c>
      <c r="I173" s="813">
        <v>17</v>
      </c>
      <c r="J173" s="813">
        <v>7</v>
      </c>
      <c r="K173" s="813">
        <v>0</v>
      </c>
      <c r="L173" s="815" t="s">
        <v>25</v>
      </c>
      <c r="M173" s="815" t="s">
        <v>25</v>
      </c>
      <c r="N173" s="813">
        <v>44</v>
      </c>
      <c r="O173" s="813">
        <v>36</v>
      </c>
    </row>
    <row r="174" spans="1:15">
      <c r="A174" s="1021"/>
      <c r="B174" s="495" t="s">
        <v>2953</v>
      </c>
      <c r="C174" s="811">
        <v>38</v>
      </c>
      <c r="D174" s="811">
        <v>36</v>
      </c>
      <c r="E174" s="812" t="s">
        <v>25</v>
      </c>
      <c r="F174" s="812" t="s">
        <v>25</v>
      </c>
      <c r="G174" s="811">
        <v>1</v>
      </c>
      <c r="H174" s="812" t="s">
        <v>25</v>
      </c>
      <c r="I174" s="813">
        <v>19</v>
      </c>
      <c r="J174" s="813">
        <v>9</v>
      </c>
      <c r="K174" s="813">
        <v>0</v>
      </c>
      <c r="L174" s="815" t="s">
        <v>25</v>
      </c>
      <c r="M174" s="815" t="s">
        <v>25</v>
      </c>
      <c r="N174" s="813">
        <v>47</v>
      </c>
      <c r="O174" s="813">
        <v>38</v>
      </c>
    </row>
    <row r="175" spans="1:15">
      <c r="A175" s="1019" t="s">
        <v>11</v>
      </c>
      <c r="B175" s="441" t="s">
        <v>436</v>
      </c>
      <c r="C175" s="530">
        <v>19</v>
      </c>
      <c r="D175" s="530">
        <v>19</v>
      </c>
      <c r="E175" s="530"/>
      <c r="F175" s="530"/>
      <c r="G175" s="530"/>
      <c r="H175" s="530"/>
      <c r="I175" s="530">
        <v>17</v>
      </c>
      <c r="J175" s="530"/>
      <c r="K175" s="530">
        <v>0</v>
      </c>
      <c r="L175" s="530"/>
      <c r="M175" s="530"/>
      <c r="N175" s="530">
        <v>36</v>
      </c>
      <c r="O175" s="530">
        <v>22</v>
      </c>
    </row>
    <row r="176" spans="1:15">
      <c r="A176" s="1020"/>
      <c r="B176" s="441" t="s">
        <v>462</v>
      </c>
      <c r="C176" s="530">
        <v>20</v>
      </c>
      <c r="D176" s="530">
        <v>20</v>
      </c>
      <c r="E176" s="530"/>
      <c r="F176" s="530"/>
      <c r="G176" s="530"/>
      <c r="H176" s="530"/>
      <c r="I176" s="530">
        <v>17</v>
      </c>
      <c r="J176" s="530"/>
      <c r="K176" s="530">
        <v>0</v>
      </c>
      <c r="L176" s="530"/>
      <c r="M176" s="530"/>
      <c r="N176" s="530">
        <v>37</v>
      </c>
      <c r="O176" s="530">
        <v>22</v>
      </c>
    </row>
    <row r="177" spans="1:15">
      <c r="A177" s="1020"/>
      <c r="B177" s="441" t="s">
        <v>463</v>
      </c>
      <c r="C177" s="530">
        <v>20</v>
      </c>
      <c r="D177" s="530">
        <v>20</v>
      </c>
      <c r="E177" s="530"/>
      <c r="F177" s="530"/>
      <c r="G177" s="530"/>
      <c r="H177" s="530"/>
      <c r="I177" s="530">
        <v>18</v>
      </c>
      <c r="J177" s="530"/>
      <c r="K177" s="530">
        <v>0</v>
      </c>
      <c r="L177" s="530"/>
      <c r="M177" s="530"/>
      <c r="N177" s="530">
        <v>38</v>
      </c>
      <c r="O177" s="530">
        <v>23</v>
      </c>
    </row>
    <row r="178" spans="1:15">
      <c r="A178" s="1020"/>
      <c r="B178" s="441" t="s">
        <v>464</v>
      </c>
      <c r="C178" s="530">
        <v>21</v>
      </c>
      <c r="D178" s="530">
        <v>21</v>
      </c>
      <c r="E178" s="530"/>
      <c r="F178" s="530"/>
      <c r="G178" s="530"/>
      <c r="H178" s="530"/>
      <c r="I178" s="530">
        <v>18</v>
      </c>
      <c r="J178" s="530"/>
      <c r="K178" s="530">
        <v>0</v>
      </c>
      <c r="L178" s="530"/>
      <c r="M178" s="530"/>
      <c r="N178" s="530">
        <v>39</v>
      </c>
      <c r="O178" s="530">
        <v>23</v>
      </c>
    </row>
    <row r="179" spans="1:15">
      <c r="A179" s="1020"/>
      <c r="B179" s="441" t="s">
        <v>465</v>
      </c>
      <c r="C179" s="530">
        <v>21</v>
      </c>
      <c r="D179" s="530">
        <v>21</v>
      </c>
      <c r="E179" s="530"/>
      <c r="F179" s="530"/>
      <c r="G179" s="530"/>
      <c r="H179" s="530"/>
      <c r="I179" s="530">
        <v>19</v>
      </c>
      <c r="J179" s="530"/>
      <c r="K179" s="530">
        <v>0</v>
      </c>
      <c r="L179" s="530"/>
      <c r="M179" s="530"/>
      <c r="N179" s="530">
        <v>40</v>
      </c>
      <c r="O179" s="530">
        <v>23</v>
      </c>
    </row>
    <row r="180" spans="1:15">
      <c r="A180" s="1020"/>
      <c r="B180" s="441" t="s">
        <v>437</v>
      </c>
      <c r="C180" s="530">
        <v>22</v>
      </c>
      <c r="D180" s="530">
        <v>22</v>
      </c>
      <c r="E180" s="530"/>
      <c r="F180" s="530"/>
      <c r="G180" s="530"/>
      <c r="H180" s="530"/>
      <c r="I180" s="530">
        <v>19</v>
      </c>
      <c r="J180" s="530"/>
      <c r="K180" s="530">
        <v>0</v>
      </c>
      <c r="L180" s="530"/>
      <c r="M180" s="530"/>
      <c r="N180" s="530">
        <v>41</v>
      </c>
      <c r="O180" s="530">
        <v>23</v>
      </c>
    </row>
    <row r="181" spans="1:15">
      <c r="A181" s="1020"/>
      <c r="B181" s="441" t="s">
        <v>466</v>
      </c>
      <c r="C181" s="530">
        <v>22</v>
      </c>
      <c r="D181" s="530">
        <v>22</v>
      </c>
      <c r="E181" s="530"/>
      <c r="F181" s="530"/>
      <c r="G181" s="530"/>
      <c r="H181" s="530"/>
      <c r="I181" s="530">
        <v>20</v>
      </c>
      <c r="J181" s="530"/>
      <c r="K181" s="530">
        <v>0</v>
      </c>
      <c r="L181" s="530"/>
      <c r="M181" s="530"/>
      <c r="N181" s="530">
        <v>42</v>
      </c>
      <c r="O181" s="530">
        <v>23</v>
      </c>
    </row>
    <row r="182" spans="1:15">
      <c r="A182" s="1020"/>
      <c r="B182" s="441" t="s">
        <v>467</v>
      </c>
      <c r="C182" s="530">
        <v>22</v>
      </c>
      <c r="D182" s="530">
        <v>22</v>
      </c>
      <c r="E182" s="530"/>
      <c r="F182" s="530"/>
      <c r="G182" s="530"/>
      <c r="H182" s="530"/>
      <c r="I182" s="530">
        <v>20</v>
      </c>
      <c r="J182" s="530"/>
      <c r="K182" s="530">
        <v>0</v>
      </c>
      <c r="L182" s="530"/>
      <c r="M182" s="530"/>
      <c r="N182" s="530">
        <v>43</v>
      </c>
      <c r="O182" s="530">
        <v>23</v>
      </c>
    </row>
    <row r="183" spans="1:15">
      <c r="A183" s="1020"/>
      <c r="B183" s="441" t="s">
        <v>468</v>
      </c>
      <c r="C183" s="530">
        <v>23</v>
      </c>
      <c r="D183" s="530">
        <v>23</v>
      </c>
      <c r="E183" s="530"/>
      <c r="F183" s="530"/>
      <c r="G183" s="530"/>
      <c r="H183" s="530"/>
      <c r="I183" s="530">
        <v>21</v>
      </c>
      <c r="J183" s="530"/>
      <c r="K183" s="530">
        <v>0</v>
      </c>
      <c r="L183" s="530"/>
      <c r="M183" s="530"/>
      <c r="N183" s="530">
        <v>43</v>
      </c>
      <c r="O183" s="530">
        <v>23</v>
      </c>
    </row>
    <row r="184" spans="1:15">
      <c r="A184" s="1020"/>
      <c r="B184" s="441" t="s">
        <v>469</v>
      </c>
      <c r="C184" s="530">
        <v>28</v>
      </c>
      <c r="D184" s="530">
        <v>27</v>
      </c>
      <c r="E184" s="530"/>
      <c r="F184" s="530"/>
      <c r="G184" s="530">
        <v>1</v>
      </c>
      <c r="H184" s="530"/>
      <c r="I184" s="530">
        <v>20</v>
      </c>
      <c r="J184" s="530">
        <v>0</v>
      </c>
      <c r="K184" s="530">
        <v>0</v>
      </c>
      <c r="L184" s="530"/>
      <c r="M184" s="530"/>
      <c r="N184" s="530">
        <v>47</v>
      </c>
      <c r="O184" s="530">
        <v>24</v>
      </c>
    </row>
    <row r="185" spans="1:15">
      <c r="A185" s="1020"/>
      <c r="B185" s="441" t="s">
        <v>438</v>
      </c>
      <c r="C185" s="530">
        <v>28</v>
      </c>
      <c r="D185" s="530">
        <v>27</v>
      </c>
      <c r="E185" s="530"/>
      <c r="F185" s="530"/>
      <c r="G185" s="530">
        <v>1</v>
      </c>
      <c r="H185" s="530"/>
      <c r="I185" s="530">
        <v>20</v>
      </c>
      <c r="J185" s="530">
        <v>0</v>
      </c>
      <c r="K185" s="530">
        <v>0</v>
      </c>
      <c r="L185" s="530"/>
      <c r="M185" s="530"/>
      <c r="N185" s="530">
        <v>48</v>
      </c>
      <c r="O185" s="530">
        <v>24</v>
      </c>
    </row>
    <row r="186" spans="1:15">
      <c r="A186" s="1020"/>
      <c r="B186" s="441" t="s">
        <v>445</v>
      </c>
      <c r="C186" s="530">
        <v>28</v>
      </c>
      <c r="D186" s="530">
        <v>27</v>
      </c>
      <c r="E186" s="530"/>
      <c r="F186" s="530"/>
      <c r="G186" s="530">
        <v>1</v>
      </c>
      <c r="H186" s="530"/>
      <c r="I186" s="530">
        <v>20</v>
      </c>
      <c r="J186" s="530">
        <v>0</v>
      </c>
      <c r="K186" s="530">
        <v>0</v>
      </c>
      <c r="L186" s="530"/>
      <c r="M186" s="530"/>
      <c r="N186" s="530">
        <v>48</v>
      </c>
      <c r="O186" s="530">
        <v>24</v>
      </c>
    </row>
    <row r="187" spans="1:15">
      <c r="A187" s="1020"/>
      <c r="B187" s="441" t="s">
        <v>446</v>
      </c>
      <c r="C187" s="530">
        <v>28</v>
      </c>
      <c r="D187" s="530">
        <v>27</v>
      </c>
      <c r="E187" s="530"/>
      <c r="F187" s="530"/>
      <c r="G187" s="530">
        <v>1</v>
      </c>
      <c r="H187" s="530"/>
      <c r="I187" s="530">
        <v>20</v>
      </c>
      <c r="J187" s="530">
        <v>0</v>
      </c>
      <c r="K187" s="530">
        <v>0</v>
      </c>
      <c r="L187" s="530"/>
      <c r="M187" s="530"/>
      <c r="N187" s="530">
        <v>49</v>
      </c>
      <c r="O187" s="530">
        <v>24</v>
      </c>
    </row>
    <row r="188" spans="1:15">
      <c r="A188" s="1020"/>
      <c r="B188" s="441" t="s">
        <v>447</v>
      </c>
      <c r="C188" s="530">
        <v>24</v>
      </c>
      <c r="D188" s="530">
        <v>23</v>
      </c>
      <c r="E188" s="530"/>
      <c r="F188" s="530"/>
      <c r="G188" s="530">
        <v>2</v>
      </c>
      <c r="H188" s="530"/>
      <c r="I188" s="530">
        <v>21</v>
      </c>
      <c r="J188" s="530">
        <v>0</v>
      </c>
      <c r="K188" s="530">
        <v>0</v>
      </c>
      <c r="L188" s="530"/>
      <c r="M188" s="530"/>
      <c r="N188" s="530">
        <v>45</v>
      </c>
      <c r="O188" s="530">
        <v>22</v>
      </c>
    </row>
    <row r="189" spans="1:15">
      <c r="A189" s="1020"/>
      <c r="B189" s="441" t="s">
        <v>448</v>
      </c>
      <c r="C189" s="530">
        <v>25</v>
      </c>
      <c r="D189" s="530">
        <v>23</v>
      </c>
      <c r="E189" s="530"/>
      <c r="F189" s="530"/>
      <c r="G189" s="530">
        <v>1</v>
      </c>
      <c r="H189" s="530"/>
      <c r="I189" s="530">
        <v>21</v>
      </c>
      <c r="J189" s="530">
        <v>0</v>
      </c>
      <c r="K189" s="530">
        <v>0</v>
      </c>
      <c r="L189" s="530"/>
      <c r="M189" s="530"/>
      <c r="N189" s="530">
        <v>46</v>
      </c>
      <c r="O189" s="530">
        <v>22</v>
      </c>
    </row>
    <row r="190" spans="1:15">
      <c r="A190" s="1020"/>
      <c r="B190" s="441" t="s">
        <v>439</v>
      </c>
      <c r="C190" s="530">
        <v>25</v>
      </c>
      <c r="D190" s="530">
        <v>24</v>
      </c>
      <c r="E190" s="530"/>
      <c r="F190" s="530"/>
      <c r="G190" s="530">
        <v>2</v>
      </c>
      <c r="H190" s="530"/>
      <c r="I190" s="530">
        <v>22</v>
      </c>
      <c r="J190" s="530">
        <v>0</v>
      </c>
      <c r="K190" s="530">
        <v>0</v>
      </c>
      <c r="L190" s="530"/>
      <c r="M190" s="530"/>
      <c r="N190" s="530">
        <v>47</v>
      </c>
      <c r="O190" s="530">
        <v>23</v>
      </c>
    </row>
    <row r="191" spans="1:15">
      <c r="A191" s="1020"/>
      <c r="B191" s="441" t="s">
        <v>440</v>
      </c>
      <c r="C191" s="530">
        <v>26</v>
      </c>
      <c r="D191" s="530">
        <v>24</v>
      </c>
      <c r="E191" s="530"/>
      <c r="F191" s="530"/>
      <c r="G191" s="530">
        <v>2</v>
      </c>
      <c r="H191" s="530"/>
      <c r="I191" s="530">
        <v>22</v>
      </c>
      <c r="J191" s="530">
        <v>0</v>
      </c>
      <c r="K191" s="530">
        <v>0</v>
      </c>
      <c r="L191" s="530"/>
      <c r="M191" s="530"/>
      <c r="N191" s="530">
        <v>48</v>
      </c>
      <c r="O191" s="530">
        <v>23</v>
      </c>
    </row>
    <row r="192" spans="1:15">
      <c r="A192" s="1020"/>
      <c r="B192" s="441" t="s">
        <v>441</v>
      </c>
      <c r="C192" s="530">
        <v>26</v>
      </c>
      <c r="D192" s="530">
        <v>25</v>
      </c>
      <c r="E192" s="530"/>
      <c r="F192" s="530"/>
      <c r="G192" s="530">
        <v>2</v>
      </c>
      <c r="H192" s="530"/>
      <c r="I192" s="530">
        <v>22</v>
      </c>
      <c r="J192" s="530">
        <v>0</v>
      </c>
      <c r="K192" s="530">
        <v>0</v>
      </c>
      <c r="L192" s="530"/>
      <c r="M192" s="530"/>
      <c r="N192" s="530">
        <v>49</v>
      </c>
      <c r="O192" s="530">
        <v>25</v>
      </c>
    </row>
    <row r="193" spans="1:15">
      <c r="A193" s="1020"/>
      <c r="B193" s="441" t="s">
        <v>34</v>
      </c>
      <c r="C193" s="530">
        <v>27</v>
      </c>
      <c r="D193" s="530">
        <v>25</v>
      </c>
      <c r="E193" s="530"/>
      <c r="F193" s="530"/>
      <c r="G193" s="530">
        <v>2</v>
      </c>
      <c r="H193" s="530"/>
      <c r="I193" s="530">
        <v>23</v>
      </c>
      <c r="J193" s="530">
        <v>0</v>
      </c>
      <c r="K193" s="530">
        <v>0</v>
      </c>
      <c r="L193" s="530"/>
      <c r="M193" s="530"/>
      <c r="N193" s="530">
        <v>50</v>
      </c>
      <c r="O193" s="530">
        <v>25</v>
      </c>
    </row>
    <row r="194" spans="1:15">
      <c r="A194" s="1020"/>
      <c r="B194" s="441" t="s">
        <v>442</v>
      </c>
      <c r="C194" s="530">
        <v>27</v>
      </c>
      <c r="D194" s="530">
        <v>26</v>
      </c>
      <c r="E194" s="530"/>
      <c r="F194" s="530"/>
      <c r="G194" s="530">
        <v>2</v>
      </c>
      <c r="H194" s="530"/>
      <c r="I194" s="530">
        <v>24</v>
      </c>
      <c r="J194" s="530">
        <v>0</v>
      </c>
      <c r="K194" s="530">
        <v>0</v>
      </c>
      <c r="L194" s="530"/>
      <c r="M194" s="530"/>
      <c r="N194" s="530">
        <v>52</v>
      </c>
      <c r="O194" s="530">
        <v>26</v>
      </c>
    </row>
    <row r="195" spans="1:15">
      <c r="A195" s="1020"/>
      <c r="B195" s="441" t="s">
        <v>33</v>
      </c>
      <c r="C195" s="530">
        <v>27</v>
      </c>
      <c r="D195" s="530">
        <v>25</v>
      </c>
      <c r="E195" s="530"/>
      <c r="F195" s="530"/>
      <c r="G195" s="530">
        <v>2</v>
      </c>
      <c r="H195" s="530"/>
      <c r="I195" s="530">
        <v>25</v>
      </c>
      <c r="J195" s="530">
        <v>0</v>
      </c>
      <c r="K195" s="530">
        <v>0</v>
      </c>
      <c r="L195" s="530"/>
      <c r="M195" s="530"/>
      <c r="N195" s="530">
        <v>52</v>
      </c>
      <c r="O195" s="530">
        <v>26</v>
      </c>
    </row>
    <row r="196" spans="1:15">
      <c r="A196" s="1020"/>
      <c r="B196" s="441" t="s">
        <v>596</v>
      </c>
      <c r="C196" s="530">
        <v>25</v>
      </c>
      <c r="D196" s="530">
        <v>24</v>
      </c>
      <c r="E196" s="530"/>
      <c r="F196" s="530"/>
      <c r="G196" s="530">
        <v>2</v>
      </c>
      <c r="H196" s="530"/>
      <c r="I196" s="530">
        <v>33</v>
      </c>
      <c r="J196" s="530">
        <v>0</v>
      </c>
      <c r="K196" s="530">
        <v>0</v>
      </c>
      <c r="L196" s="530"/>
      <c r="M196" s="530"/>
      <c r="N196" s="530">
        <v>59</v>
      </c>
      <c r="O196" s="530">
        <v>29</v>
      </c>
    </row>
    <row r="197" spans="1:15">
      <c r="A197" s="1020"/>
      <c r="B197" s="441" t="s">
        <v>597</v>
      </c>
      <c r="C197" s="530">
        <v>24</v>
      </c>
      <c r="D197" s="530">
        <v>22</v>
      </c>
      <c r="E197" s="530"/>
      <c r="F197" s="530"/>
      <c r="G197" s="530">
        <v>2</v>
      </c>
      <c r="H197" s="530"/>
      <c r="I197" s="530">
        <v>34</v>
      </c>
      <c r="J197" s="530">
        <v>0</v>
      </c>
      <c r="K197" s="530">
        <v>0</v>
      </c>
      <c r="L197" s="530"/>
      <c r="M197" s="530"/>
      <c r="N197" s="530">
        <v>58</v>
      </c>
      <c r="O197" s="530">
        <v>29</v>
      </c>
    </row>
    <row r="198" spans="1:15">
      <c r="A198" s="1020"/>
      <c r="B198" s="441" t="s">
        <v>598</v>
      </c>
      <c r="C198" s="530">
        <v>23</v>
      </c>
      <c r="D198" s="530">
        <v>21</v>
      </c>
      <c r="E198" s="530"/>
      <c r="F198" s="530"/>
      <c r="G198" s="530">
        <v>2</v>
      </c>
      <c r="H198" s="530"/>
      <c r="I198" s="530">
        <v>26</v>
      </c>
      <c r="J198" s="530">
        <v>0</v>
      </c>
      <c r="K198" s="530">
        <v>0</v>
      </c>
      <c r="L198" s="530"/>
      <c r="M198" s="530"/>
      <c r="N198" s="530">
        <v>49</v>
      </c>
      <c r="O198" s="530">
        <v>24</v>
      </c>
    </row>
    <row r="199" spans="1:15">
      <c r="A199" s="1020"/>
      <c r="B199" s="441" t="s">
        <v>599</v>
      </c>
      <c r="C199" s="530">
        <v>22</v>
      </c>
      <c r="D199" s="530">
        <v>20</v>
      </c>
      <c r="E199" s="530"/>
      <c r="F199" s="530"/>
      <c r="G199" s="530">
        <v>2</v>
      </c>
      <c r="H199" s="530"/>
      <c r="I199" s="530">
        <v>28</v>
      </c>
      <c r="J199" s="530">
        <v>0</v>
      </c>
      <c r="K199" s="530">
        <v>0</v>
      </c>
      <c r="L199" s="530"/>
      <c r="M199" s="530"/>
      <c r="N199" s="530">
        <v>49</v>
      </c>
      <c r="O199" s="530">
        <v>24</v>
      </c>
    </row>
    <row r="200" spans="1:15">
      <c r="A200" s="1020"/>
      <c r="B200" s="441" t="s">
        <v>600</v>
      </c>
      <c r="C200" s="530">
        <v>20</v>
      </c>
      <c r="D200" s="530">
        <v>19</v>
      </c>
      <c r="E200" s="530"/>
      <c r="F200" s="530"/>
      <c r="G200" s="530">
        <v>2</v>
      </c>
      <c r="H200" s="530"/>
      <c r="I200" s="530">
        <v>26</v>
      </c>
      <c r="J200" s="530">
        <v>0</v>
      </c>
      <c r="K200" s="530">
        <v>0</v>
      </c>
      <c r="L200" s="530"/>
      <c r="M200" s="530"/>
      <c r="N200" s="530">
        <v>46</v>
      </c>
      <c r="O200" s="530">
        <v>22</v>
      </c>
    </row>
    <row r="201" spans="1:15">
      <c r="A201" s="1020"/>
      <c r="B201" s="441" t="s">
        <v>601</v>
      </c>
      <c r="C201" s="530">
        <v>19</v>
      </c>
      <c r="D201" s="530">
        <v>17</v>
      </c>
      <c r="E201" s="530"/>
      <c r="F201" s="530"/>
      <c r="G201" s="530">
        <v>2</v>
      </c>
      <c r="H201" s="530"/>
      <c r="I201" s="530">
        <v>26</v>
      </c>
      <c r="J201" s="530">
        <v>0</v>
      </c>
      <c r="K201" s="530">
        <v>0</v>
      </c>
      <c r="L201" s="530"/>
      <c r="M201" s="530"/>
      <c r="N201" s="530">
        <v>45</v>
      </c>
      <c r="O201" s="530">
        <v>22</v>
      </c>
    </row>
    <row r="202" spans="1:15">
      <c r="A202" s="1020"/>
      <c r="B202" s="441" t="s">
        <v>602</v>
      </c>
      <c r="C202" s="530">
        <v>18</v>
      </c>
      <c r="D202" s="530">
        <v>16</v>
      </c>
      <c r="E202" s="530"/>
      <c r="F202" s="530"/>
      <c r="G202" s="530">
        <v>2</v>
      </c>
      <c r="H202" s="530"/>
      <c r="I202" s="530">
        <v>29</v>
      </c>
      <c r="J202" s="530">
        <v>0</v>
      </c>
      <c r="K202" s="530">
        <v>0</v>
      </c>
      <c r="L202" s="530"/>
      <c r="M202" s="530"/>
      <c r="N202" s="530">
        <v>47</v>
      </c>
      <c r="O202" s="530">
        <v>22</v>
      </c>
    </row>
    <row r="203" spans="1:15">
      <c r="A203" s="1020"/>
      <c r="B203" s="441" t="s">
        <v>603</v>
      </c>
      <c r="C203" s="530">
        <v>17</v>
      </c>
      <c r="D203" s="530">
        <v>15</v>
      </c>
      <c r="E203" s="530"/>
      <c r="F203" s="530"/>
      <c r="G203" s="530">
        <v>2</v>
      </c>
      <c r="H203" s="530"/>
      <c r="I203" s="530">
        <v>28</v>
      </c>
      <c r="J203" s="530">
        <v>0</v>
      </c>
      <c r="K203" s="530">
        <v>0</v>
      </c>
      <c r="L203" s="530"/>
      <c r="M203" s="530"/>
      <c r="N203" s="530">
        <v>45</v>
      </c>
      <c r="O203" s="530">
        <v>20</v>
      </c>
    </row>
    <row r="204" spans="1:15">
      <c r="A204" s="1020"/>
      <c r="B204" s="441" t="s">
        <v>1144</v>
      </c>
      <c r="C204" s="530">
        <v>16</v>
      </c>
      <c r="D204" s="530">
        <v>15</v>
      </c>
      <c r="E204" s="530"/>
      <c r="F204" s="530"/>
      <c r="G204" s="530">
        <v>1</v>
      </c>
      <c r="H204" s="530"/>
      <c r="I204" s="530">
        <v>29</v>
      </c>
      <c r="J204" s="530">
        <v>0</v>
      </c>
      <c r="K204" s="530">
        <v>0</v>
      </c>
      <c r="L204" s="530"/>
      <c r="M204" s="530"/>
      <c r="N204" s="530">
        <v>45</v>
      </c>
      <c r="O204" s="530">
        <v>20</v>
      </c>
    </row>
    <row r="205" spans="1:15">
      <c r="A205" s="1020"/>
      <c r="B205" s="495" t="s">
        <v>1145</v>
      </c>
      <c r="C205" s="812" t="s">
        <v>3443</v>
      </c>
      <c r="D205" s="812" t="s">
        <v>3416</v>
      </c>
      <c r="E205" s="812" t="s">
        <v>25</v>
      </c>
      <c r="F205" s="812" t="s">
        <v>25</v>
      </c>
      <c r="G205" s="811">
        <v>2</v>
      </c>
      <c r="H205" s="812" t="s">
        <v>25</v>
      </c>
      <c r="I205" s="813">
        <v>12</v>
      </c>
      <c r="J205" s="813">
        <v>0</v>
      </c>
      <c r="K205" s="813">
        <v>0</v>
      </c>
      <c r="L205" s="815" t="s">
        <v>25</v>
      </c>
      <c r="M205" s="813">
        <v>0</v>
      </c>
      <c r="N205" s="812" t="s">
        <v>3444</v>
      </c>
      <c r="O205" s="812" t="s">
        <v>3445</v>
      </c>
    </row>
    <row r="206" spans="1:15">
      <c r="A206" s="1020"/>
      <c r="B206" s="495" t="s">
        <v>2774</v>
      </c>
      <c r="C206" s="812" t="s">
        <v>3443</v>
      </c>
      <c r="D206" s="812" t="s">
        <v>3416</v>
      </c>
      <c r="E206" s="812" t="s">
        <v>25</v>
      </c>
      <c r="F206" s="812" t="s">
        <v>25</v>
      </c>
      <c r="G206" s="811">
        <v>2</v>
      </c>
      <c r="H206" s="812" t="s">
        <v>25</v>
      </c>
      <c r="I206" s="813">
        <v>13</v>
      </c>
      <c r="J206" s="813">
        <v>0</v>
      </c>
      <c r="K206" s="813">
        <v>0</v>
      </c>
      <c r="L206" s="815" t="s">
        <v>25</v>
      </c>
      <c r="M206" s="813">
        <v>0</v>
      </c>
      <c r="N206" s="812" t="s">
        <v>3446</v>
      </c>
      <c r="O206" s="812" t="s">
        <v>3394</v>
      </c>
    </row>
    <row r="207" spans="1:15">
      <c r="A207" s="1020"/>
      <c r="B207" s="495" t="s">
        <v>2847</v>
      </c>
      <c r="C207" s="811">
        <v>17</v>
      </c>
      <c r="D207" s="811">
        <v>15</v>
      </c>
      <c r="E207" s="812" t="s">
        <v>25</v>
      </c>
      <c r="F207" s="812" t="s">
        <v>25</v>
      </c>
      <c r="G207" s="811">
        <v>2</v>
      </c>
      <c r="H207" s="812" t="s">
        <v>25</v>
      </c>
      <c r="I207" s="813">
        <v>16</v>
      </c>
      <c r="J207" s="813">
        <v>0</v>
      </c>
      <c r="K207" s="813">
        <v>0</v>
      </c>
      <c r="L207" s="815" t="s">
        <v>25</v>
      </c>
      <c r="M207" s="813">
        <v>0</v>
      </c>
      <c r="N207" s="813">
        <v>32</v>
      </c>
      <c r="O207" s="813">
        <v>14</v>
      </c>
    </row>
    <row r="208" spans="1:15">
      <c r="A208" s="1021"/>
      <c r="B208" s="495" t="s">
        <v>2953</v>
      </c>
      <c r="C208" s="812" t="s">
        <v>3416</v>
      </c>
      <c r="D208" s="812" t="s">
        <v>3394</v>
      </c>
      <c r="E208" s="812" t="s">
        <v>25</v>
      </c>
      <c r="F208" s="812" t="s">
        <v>25</v>
      </c>
      <c r="G208" s="811">
        <v>2</v>
      </c>
      <c r="H208" s="812" t="s">
        <v>25</v>
      </c>
      <c r="I208" s="813">
        <v>12</v>
      </c>
      <c r="J208" s="813">
        <v>0</v>
      </c>
      <c r="K208" s="813">
        <v>0</v>
      </c>
      <c r="L208" s="815" t="s">
        <v>25</v>
      </c>
      <c r="M208" s="813">
        <v>0</v>
      </c>
      <c r="N208" s="813">
        <v>28</v>
      </c>
      <c r="O208" s="813">
        <v>12</v>
      </c>
    </row>
    <row r="209" spans="1:15">
      <c r="A209" s="1019" t="s">
        <v>10</v>
      </c>
      <c r="B209" s="441" t="s">
        <v>436</v>
      </c>
      <c r="C209" s="530">
        <v>86</v>
      </c>
      <c r="D209" s="530">
        <v>85</v>
      </c>
      <c r="E209" s="530"/>
      <c r="F209" s="530"/>
      <c r="G209" s="530">
        <v>1</v>
      </c>
      <c r="H209" s="530"/>
      <c r="I209" s="530">
        <v>17</v>
      </c>
      <c r="J209" s="530">
        <v>2</v>
      </c>
      <c r="K209" s="530">
        <v>2</v>
      </c>
      <c r="L209" s="530">
        <v>0</v>
      </c>
      <c r="M209" s="530">
        <v>0</v>
      </c>
      <c r="N209" s="530">
        <v>99</v>
      </c>
      <c r="O209" s="530">
        <v>9</v>
      </c>
    </row>
    <row r="210" spans="1:15">
      <c r="A210" s="1020"/>
      <c r="B210" s="441" t="s">
        <v>462</v>
      </c>
      <c r="C210" s="530">
        <v>90</v>
      </c>
      <c r="D210" s="530">
        <v>88</v>
      </c>
      <c r="E210" s="530"/>
      <c r="F210" s="530"/>
      <c r="G210" s="530">
        <v>1</v>
      </c>
      <c r="H210" s="530"/>
      <c r="I210" s="530">
        <v>18</v>
      </c>
      <c r="J210" s="530">
        <v>2</v>
      </c>
      <c r="K210" s="530">
        <v>2</v>
      </c>
      <c r="L210" s="530">
        <v>1</v>
      </c>
      <c r="M210" s="530">
        <v>0</v>
      </c>
      <c r="N210" s="530">
        <v>104</v>
      </c>
      <c r="O210" s="530">
        <v>9</v>
      </c>
    </row>
    <row r="211" spans="1:15">
      <c r="A211" s="1020"/>
      <c r="B211" s="441" t="s">
        <v>463</v>
      </c>
      <c r="C211" s="530">
        <v>94</v>
      </c>
      <c r="D211" s="530">
        <v>92</v>
      </c>
      <c r="E211" s="530"/>
      <c r="F211" s="530"/>
      <c r="G211" s="530">
        <v>1</v>
      </c>
      <c r="H211" s="530"/>
      <c r="I211" s="530">
        <v>18</v>
      </c>
      <c r="J211" s="530">
        <v>2</v>
      </c>
      <c r="K211" s="530">
        <v>2</v>
      </c>
      <c r="L211" s="530">
        <v>1</v>
      </c>
      <c r="M211" s="530">
        <v>0</v>
      </c>
      <c r="N211" s="530">
        <v>108</v>
      </c>
      <c r="O211" s="530">
        <v>9</v>
      </c>
    </row>
    <row r="212" spans="1:15">
      <c r="A212" s="1020"/>
      <c r="B212" s="441" t="s">
        <v>464</v>
      </c>
      <c r="C212" s="530">
        <v>98</v>
      </c>
      <c r="D212" s="530">
        <v>97</v>
      </c>
      <c r="E212" s="530"/>
      <c r="F212" s="530"/>
      <c r="G212" s="530">
        <v>1</v>
      </c>
      <c r="H212" s="530"/>
      <c r="I212" s="530">
        <v>19</v>
      </c>
      <c r="J212" s="530">
        <v>2</v>
      </c>
      <c r="K212" s="530">
        <v>2</v>
      </c>
      <c r="L212" s="530">
        <v>0</v>
      </c>
      <c r="M212" s="530">
        <v>0</v>
      </c>
      <c r="N212" s="530">
        <v>113</v>
      </c>
      <c r="O212" s="530">
        <v>9</v>
      </c>
    </row>
    <row r="213" spans="1:15">
      <c r="A213" s="1020"/>
      <c r="B213" s="441" t="s">
        <v>465</v>
      </c>
      <c r="C213" s="530">
        <v>102</v>
      </c>
      <c r="D213" s="530">
        <v>101</v>
      </c>
      <c r="E213" s="530"/>
      <c r="F213" s="530"/>
      <c r="G213" s="530">
        <v>1</v>
      </c>
      <c r="H213" s="530"/>
      <c r="I213" s="530">
        <v>21</v>
      </c>
      <c r="J213" s="530">
        <v>1</v>
      </c>
      <c r="K213" s="530">
        <v>2</v>
      </c>
      <c r="L213" s="530">
        <v>1</v>
      </c>
      <c r="M213" s="530">
        <v>0</v>
      </c>
      <c r="N213" s="530">
        <v>120</v>
      </c>
      <c r="O213" s="530">
        <v>9</v>
      </c>
    </row>
    <row r="214" spans="1:15">
      <c r="A214" s="1020"/>
      <c r="B214" s="441" t="s">
        <v>437</v>
      </c>
      <c r="C214" s="530">
        <v>107</v>
      </c>
      <c r="D214" s="530">
        <v>106</v>
      </c>
      <c r="E214" s="530"/>
      <c r="F214" s="530"/>
      <c r="G214" s="530">
        <v>1</v>
      </c>
      <c r="H214" s="530"/>
      <c r="I214" s="530">
        <v>22</v>
      </c>
      <c r="J214" s="530">
        <v>1</v>
      </c>
      <c r="K214" s="530">
        <v>2</v>
      </c>
      <c r="L214" s="530">
        <v>1</v>
      </c>
      <c r="M214" s="530">
        <v>0</v>
      </c>
      <c r="N214" s="530">
        <v>126</v>
      </c>
      <c r="O214" s="530">
        <v>10</v>
      </c>
    </row>
    <row r="215" spans="1:15">
      <c r="A215" s="1020"/>
      <c r="B215" s="441" t="s">
        <v>466</v>
      </c>
      <c r="C215" s="530">
        <v>112</v>
      </c>
      <c r="D215" s="530">
        <v>111</v>
      </c>
      <c r="E215" s="530"/>
      <c r="F215" s="530"/>
      <c r="G215" s="530">
        <v>2</v>
      </c>
      <c r="H215" s="530"/>
      <c r="I215" s="530">
        <v>22</v>
      </c>
      <c r="J215" s="530">
        <v>2</v>
      </c>
      <c r="K215" s="530">
        <v>2</v>
      </c>
      <c r="L215" s="530">
        <v>1</v>
      </c>
      <c r="M215" s="530">
        <v>0</v>
      </c>
      <c r="N215" s="530">
        <v>131</v>
      </c>
      <c r="O215" s="530">
        <v>10</v>
      </c>
    </row>
    <row r="216" spans="1:15">
      <c r="A216" s="1020"/>
      <c r="B216" s="441" t="s">
        <v>467</v>
      </c>
      <c r="C216" s="530">
        <v>116</v>
      </c>
      <c r="D216" s="530">
        <v>115</v>
      </c>
      <c r="E216" s="530"/>
      <c r="F216" s="530"/>
      <c r="G216" s="530">
        <v>2</v>
      </c>
      <c r="H216" s="530"/>
      <c r="I216" s="530">
        <v>26</v>
      </c>
      <c r="J216" s="530">
        <v>2</v>
      </c>
      <c r="K216" s="530">
        <v>2</v>
      </c>
      <c r="L216" s="530">
        <v>1</v>
      </c>
      <c r="M216" s="530">
        <v>0</v>
      </c>
      <c r="N216" s="530">
        <v>139</v>
      </c>
      <c r="O216" s="530">
        <v>10</v>
      </c>
    </row>
    <row r="217" spans="1:15">
      <c r="A217" s="1020"/>
      <c r="B217" s="441" t="s">
        <v>468</v>
      </c>
      <c r="C217" s="530">
        <v>123</v>
      </c>
      <c r="D217" s="530">
        <v>122</v>
      </c>
      <c r="E217" s="530"/>
      <c r="F217" s="530"/>
      <c r="G217" s="530">
        <v>2</v>
      </c>
      <c r="H217" s="530"/>
      <c r="I217" s="530">
        <v>28</v>
      </c>
      <c r="J217" s="530">
        <v>1</v>
      </c>
      <c r="K217" s="530">
        <v>2</v>
      </c>
      <c r="L217" s="530">
        <v>1</v>
      </c>
      <c r="M217" s="530"/>
      <c r="N217" s="530">
        <v>147</v>
      </c>
      <c r="O217" s="530">
        <v>10</v>
      </c>
    </row>
    <row r="218" spans="1:15">
      <c r="A218" s="1020"/>
      <c r="B218" s="441" t="s">
        <v>469</v>
      </c>
      <c r="C218" s="530">
        <v>124</v>
      </c>
      <c r="D218" s="530">
        <v>122</v>
      </c>
      <c r="E218" s="530"/>
      <c r="F218" s="530"/>
      <c r="G218" s="530">
        <v>2</v>
      </c>
      <c r="H218" s="530"/>
      <c r="I218" s="530">
        <v>31</v>
      </c>
      <c r="J218" s="530">
        <v>3</v>
      </c>
      <c r="K218" s="530">
        <v>2</v>
      </c>
      <c r="L218" s="530">
        <v>1</v>
      </c>
      <c r="M218" s="530"/>
      <c r="N218" s="530">
        <v>149</v>
      </c>
      <c r="O218" s="530">
        <v>10</v>
      </c>
    </row>
    <row r="219" spans="1:15">
      <c r="A219" s="1020"/>
      <c r="B219" s="441" t="s">
        <v>438</v>
      </c>
      <c r="C219" s="530">
        <v>127</v>
      </c>
      <c r="D219" s="530">
        <v>125</v>
      </c>
      <c r="E219" s="530"/>
      <c r="F219" s="530"/>
      <c r="G219" s="530">
        <v>2</v>
      </c>
      <c r="H219" s="530"/>
      <c r="I219" s="530">
        <v>36</v>
      </c>
      <c r="J219" s="530">
        <v>7</v>
      </c>
      <c r="K219" s="530">
        <v>2</v>
      </c>
      <c r="L219" s="530">
        <v>1</v>
      </c>
      <c r="M219" s="530">
        <v>0</v>
      </c>
      <c r="N219" s="530">
        <v>153</v>
      </c>
      <c r="O219" s="530">
        <v>10</v>
      </c>
    </row>
    <row r="220" spans="1:15">
      <c r="A220" s="1020"/>
      <c r="B220" s="441" t="s">
        <v>445</v>
      </c>
      <c r="C220" s="530">
        <v>130</v>
      </c>
      <c r="D220" s="530">
        <v>128</v>
      </c>
      <c r="E220" s="530"/>
      <c r="F220" s="530"/>
      <c r="G220" s="530">
        <v>2</v>
      </c>
      <c r="H220" s="530"/>
      <c r="I220" s="530">
        <v>33</v>
      </c>
      <c r="J220" s="530">
        <v>5</v>
      </c>
      <c r="K220" s="530">
        <v>2</v>
      </c>
      <c r="L220" s="530">
        <v>1</v>
      </c>
      <c r="M220" s="530">
        <v>1</v>
      </c>
      <c r="N220" s="530">
        <v>154</v>
      </c>
      <c r="O220" s="530">
        <v>10</v>
      </c>
    </row>
    <row r="221" spans="1:15">
      <c r="A221" s="1020"/>
      <c r="B221" s="441" t="s">
        <v>446</v>
      </c>
      <c r="C221" s="530">
        <v>133</v>
      </c>
      <c r="D221" s="530">
        <v>131</v>
      </c>
      <c r="E221" s="530"/>
      <c r="F221" s="530"/>
      <c r="G221" s="530">
        <v>2</v>
      </c>
      <c r="H221" s="530"/>
      <c r="I221" s="530">
        <v>24</v>
      </c>
      <c r="J221" s="530">
        <v>4</v>
      </c>
      <c r="K221" s="530">
        <v>1</v>
      </c>
      <c r="L221" s="530">
        <v>0</v>
      </c>
      <c r="M221" s="530">
        <v>2</v>
      </c>
      <c r="N221" s="530">
        <v>151</v>
      </c>
      <c r="O221" s="530">
        <v>9</v>
      </c>
    </row>
    <row r="222" spans="1:15">
      <c r="A222" s="1020"/>
      <c r="B222" s="441" t="s">
        <v>447</v>
      </c>
      <c r="C222" s="530">
        <v>137</v>
      </c>
      <c r="D222" s="530">
        <v>135</v>
      </c>
      <c r="E222" s="530"/>
      <c r="F222" s="530"/>
      <c r="G222" s="530">
        <v>2</v>
      </c>
      <c r="H222" s="530"/>
      <c r="I222" s="530">
        <v>33</v>
      </c>
      <c r="J222" s="530">
        <v>9</v>
      </c>
      <c r="K222" s="530">
        <v>2</v>
      </c>
      <c r="L222" s="530">
        <v>0</v>
      </c>
      <c r="M222" s="530">
        <v>-1</v>
      </c>
      <c r="N222" s="530">
        <v>160</v>
      </c>
      <c r="O222" s="530">
        <v>9</v>
      </c>
    </row>
    <row r="223" spans="1:15">
      <c r="A223" s="1020"/>
      <c r="B223" s="441" t="s">
        <v>448</v>
      </c>
      <c r="C223" s="530">
        <v>141</v>
      </c>
      <c r="D223" s="530">
        <v>139</v>
      </c>
      <c r="E223" s="530"/>
      <c r="F223" s="530"/>
      <c r="G223" s="530">
        <v>2</v>
      </c>
      <c r="H223" s="530"/>
      <c r="I223" s="530">
        <v>29</v>
      </c>
      <c r="J223" s="530">
        <v>5</v>
      </c>
      <c r="K223" s="530">
        <v>2</v>
      </c>
      <c r="L223" s="530">
        <v>1</v>
      </c>
      <c r="M223" s="530">
        <v>-3</v>
      </c>
      <c r="N223" s="530">
        <v>165</v>
      </c>
      <c r="O223" s="530">
        <v>10</v>
      </c>
    </row>
    <row r="224" spans="1:15">
      <c r="A224" s="1020"/>
      <c r="B224" s="441" t="s">
        <v>439</v>
      </c>
      <c r="C224" s="530">
        <v>145</v>
      </c>
      <c r="D224" s="530">
        <v>142</v>
      </c>
      <c r="E224" s="530"/>
      <c r="F224" s="530"/>
      <c r="G224" s="530">
        <v>2</v>
      </c>
      <c r="H224" s="530"/>
      <c r="I224" s="530">
        <v>27</v>
      </c>
      <c r="J224" s="530">
        <v>1</v>
      </c>
      <c r="K224" s="530">
        <v>2</v>
      </c>
      <c r="L224" s="530">
        <v>0</v>
      </c>
      <c r="M224" s="530">
        <v>0</v>
      </c>
      <c r="N224" s="530">
        <v>168</v>
      </c>
      <c r="O224" s="530">
        <v>9</v>
      </c>
    </row>
    <row r="225" spans="1:15">
      <c r="A225" s="1020"/>
      <c r="B225" s="441" t="s">
        <v>440</v>
      </c>
      <c r="C225" s="530">
        <v>148</v>
      </c>
      <c r="D225" s="530">
        <v>146</v>
      </c>
      <c r="E225" s="530"/>
      <c r="F225" s="530"/>
      <c r="G225" s="530">
        <v>2</v>
      </c>
      <c r="H225" s="530"/>
      <c r="I225" s="530">
        <v>26</v>
      </c>
      <c r="J225" s="530">
        <v>1</v>
      </c>
      <c r="K225" s="530">
        <v>2</v>
      </c>
      <c r="L225" s="530">
        <v>0</v>
      </c>
      <c r="M225" s="530">
        <v>0</v>
      </c>
      <c r="N225" s="530">
        <v>171</v>
      </c>
      <c r="O225" s="530">
        <v>9</v>
      </c>
    </row>
    <row r="226" spans="1:15">
      <c r="A226" s="1020"/>
      <c r="B226" s="441" t="s">
        <v>441</v>
      </c>
      <c r="C226" s="530">
        <v>154</v>
      </c>
      <c r="D226" s="530">
        <v>152</v>
      </c>
      <c r="E226" s="530"/>
      <c r="F226" s="530"/>
      <c r="G226" s="530">
        <v>3</v>
      </c>
      <c r="H226" s="530"/>
      <c r="I226" s="530">
        <v>27</v>
      </c>
      <c r="J226" s="530">
        <v>1</v>
      </c>
      <c r="K226" s="530">
        <v>2</v>
      </c>
      <c r="L226" s="530">
        <v>0</v>
      </c>
      <c r="M226" s="530">
        <v>1</v>
      </c>
      <c r="N226" s="530">
        <v>177</v>
      </c>
      <c r="O226" s="530">
        <v>9</v>
      </c>
    </row>
    <row r="227" spans="1:15">
      <c r="A227" s="1020"/>
      <c r="B227" s="441" t="s">
        <v>34</v>
      </c>
      <c r="C227" s="530">
        <v>161</v>
      </c>
      <c r="D227" s="530">
        <v>158</v>
      </c>
      <c r="E227" s="530"/>
      <c r="F227" s="530"/>
      <c r="G227" s="530">
        <v>3</v>
      </c>
      <c r="H227" s="530"/>
      <c r="I227" s="530">
        <v>29</v>
      </c>
      <c r="J227" s="530">
        <v>0</v>
      </c>
      <c r="K227" s="530">
        <v>2</v>
      </c>
      <c r="L227" s="530">
        <v>0</v>
      </c>
      <c r="M227" s="530">
        <v>2</v>
      </c>
      <c r="N227" s="530">
        <v>185</v>
      </c>
      <c r="O227" s="530">
        <v>9</v>
      </c>
    </row>
    <row r="228" spans="1:15">
      <c r="A228" s="1020"/>
      <c r="B228" s="441" t="s">
        <v>442</v>
      </c>
      <c r="C228" s="530">
        <v>167</v>
      </c>
      <c r="D228" s="530">
        <v>165</v>
      </c>
      <c r="E228" s="530"/>
      <c r="F228" s="530"/>
      <c r="G228" s="530">
        <v>3</v>
      </c>
      <c r="H228" s="530"/>
      <c r="I228" s="530">
        <v>24</v>
      </c>
      <c r="J228" s="530">
        <v>0</v>
      </c>
      <c r="K228" s="530">
        <v>1</v>
      </c>
      <c r="L228" s="530">
        <v>0</v>
      </c>
      <c r="M228" s="530">
        <v>-1</v>
      </c>
      <c r="N228" s="530">
        <v>191</v>
      </c>
      <c r="O228" s="530">
        <v>9</v>
      </c>
    </row>
    <row r="229" spans="1:15">
      <c r="A229" s="1020"/>
      <c r="B229" s="441" t="s">
        <v>33</v>
      </c>
      <c r="C229" s="530">
        <v>174</v>
      </c>
      <c r="D229" s="530">
        <v>172</v>
      </c>
      <c r="E229" s="530"/>
      <c r="F229" s="530"/>
      <c r="G229" s="530">
        <v>3</v>
      </c>
      <c r="H229" s="530"/>
      <c r="I229" s="530">
        <v>25</v>
      </c>
      <c r="J229" s="530">
        <v>0</v>
      </c>
      <c r="K229" s="530">
        <v>1</v>
      </c>
      <c r="L229" s="530">
        <v>1</v>
      </c>
      <c r="M229" s="530">
        <v>-2</v>
      </c>
      <c r="N229" s="530">
        <v>200</v>
      </c>
      <c r="O229" s="530">
        <v>9</v>
      </c>
    </row>
    <row r="230" spans="1:15">
      <c r="A230" s="1020"/>
      <c r="B230" s="441" t="s">
        <v>596</v>
      </c>
      <c r="C230" s="530">
        <v>181</v>
      </c>
      <c r="D230" s="530">
        <v>178</v>
      </c>
      <c r="E230" s="530"/>
      <c r="F230" s="530"/>
      <c r="G230" s="530">
        <v>2</v>
      </c>
      <c r="H230" s="530"/>
      <c r="I230" s="530">
        <v>32</v>
      </c>
      <c r="J230" s="530">
        <v>0</v>
      </c>
      <c r="K230" s="530">
        <v>2</v>
      </c>
      <c r="L230" s="530">
        <v>1</v>
      </c>
      <c r="M230" s="530">
        <v>-1</v>
      </c>
      <c r="N230" s="530">
        <v>212</v>
      </c>
      <c r="O230" s="530">
        <v>10</v>
      </c>
    </row>
    <row r="231" spans="1:15">
      <c r="A231" s="1020"/>
      <c r="B231" s="441" t="s">
        <v>597</v>
      </c>
      <c r="C231" s="530">
        <v>188</v>
      </c>
      <c r="D231" s="530">
        <v>185</v>
      </c>
      <c r="E231" s="530"/>
      <c r="F231" s="530"/>
      <c r="G231" s="530">
        <v>3</v>
      </c>
      <c r="H231" s="530"/>
      <c r="I231" s="530">
        <v>38</v>
      </c>
      <c r="J231" s="530">
        <v>0</v>
      </c>
      <c r="K231" s="530">
        <v>2</v>
      </c>
      <c r="L231" s="530">
        <v>1</v>
      </c>
      <c r="M231" s="530">
        <v>1</v>
      </c>
      <c r="N231" s="530">
        <v>223</v>
      </c>
      <c r="O231" s="530">
        <v>10</v>
      </c>
    </row>
    <row r="232" spans="1:15">
      <c r="A232" s="1020"/>
      <c r="B232" s="441" t="s">
        <v>598</v>
      </c>
      <c r="C232" s="530">
        <v>195</v>
      </c>
      <c r="D232" s="530">
        <v>192</v>
      </c>
      <c r="E232" s="530"/>
      <c r="F232" s="530"/>
      <c r="G232" s="530">
        <v>3</v>
      </c>
      <c r="H232" s="530"/>
      <c r="I232" s="530">
        <v>42</v>
      </c>
      <c r="J232" s="530">
        <v>0</v>
      </c>
      <c r="K232" s="530">
        <v>2</v>
      </c>
      <c r="L232" s="530">
        <v>1</v>
      </c>
      <c r="M232" s="530">
        <v>-1</v>
      </c>
      <c r="N232" s="530">
        <v>236</v>
      </c>
      <c r="O232" s="530">
        <v>10</v>
      </c>
    </row>
    <row r="233" spans="1:15">
      <c r="A233" s="1020"/>
      <c r="B233" s="441" t="s">
        <v>599</v>
      </c>
      <c r="C233" s="530">
        <v>201</v>
      </c>
      <c r="D233" s="530">
        <v>198</v>
      </c>
      <c r="E233" s="530"/>
      <c r="F233" s="530"/>
      <c r="G233" s="530">
        <v>3</v>
      </c>
      <c r="H233" s="530"/>
      <c r="I233" s="530">
        <v>42</v>
      </c>
      <c r="J233" s="530">
        <v>0</v>
      </c>
      <c r="K233" s="530">
        <v>2</v>
      </c>
      <c r="L233" s="530">
        <v>0</v>
      </c>
      <c r="M233" s="530">
        <v>-1</v>
      </c>
      <c r="N233" s="530">
        <v>242</v>
      </c>
      <c r="O233" s="530">
        <v>10</v>
      </c>
    </row>
    <row r="234" spans="1:15">
      <c r="A234" s="1020"/>
      <c r="B234" s="441" t="s">
        <v>600</v>
      </c>
      <c r="C234" s="530">
        <v>209</v>
      </c>
      <c r="D234" s="530">
        <v>205</v>
      </c>
      <c r="E234" s="530"/>
      <c r="F234" s="530"/>
      <c r="G234" s="530">
        <v>3</v>
      </c>
      <c r="H234" s="530"/>
      <c r="I234" s="530">
        <v>44</v>
      </c>
      <c r="J234" s="530">
        <v>0</v>
      </c>
      <c r="K234" s="530">
        <v>2</v>
      </c>
      <c r="L234" s="530">
        <v>0</v>
      </c>
      <c r="M234" s="530">
        <v>1</v>
      </c>
      <c r="N234" s="530">
        <v>250</v>
      </c>
      <c r="O234" s="530">
        <v>10</v>
      </c>
    </row>
    <row r="235" spans="1:15">
      <c r="A235" s="1020"/>
      <c r="B235" s="441" t="s">
        <v>601</v>
      </c>
      <c r="C235" s="530">
        <v>263</v>
      </c>
      <c r="D235" s="530">
        <v>259</v>
      </c>
      <c r="E235" s="530"/>
      <c r="F235" s="530"/>
      <c r="G235" s="530">
        <v>3</v>
      </c>
      <c r="H235" s="530"/>
      <c r="I235" s="530">
        <v>48</v>
      </c>
      <c r="J235" s="530"/>
      <c r="K235" s="530">
        <v>1</v>
      </c>
      <c r="L235" s="530">
        <v>0</v>
      </c>
      <c r="M235" s="530">
        <v>3</v>
      </c>
      <c r="N235" s="530">
        <v>306</v>
      </c>
      <c r="O235" s="530">
        <v>12</v>
      </c>
    </row>
    <row r="236" spans="1:15">
      <c r="A236" s="1020"/>
      <c r="B236" s="441" t="s">
        <v>602</v>
      </c>
      <c r="C236" s="530">
        <v>272</v>
      </c>
      <c r="D236" s="530">
        <v>269</v>
      </c>
      <c r="E236" s="530"/>
      <c r="F236" s="530"/>
      <c r="G236" s="530">
        <v>3</v>
      </c>
      <c r="H236" s="530"/>
      <c r="I236" s="530">
        <v>53</v>
      </c>
      <c r="J236" s="530"/>
      <c r="K236" s="530">
        <v>2</v>
      </c>
      <c r="L236" s="530">
        <v>0</v>
      </c>
      <c r="M236" s="530">
        <v>-2</v>
      </c>
      <c r="N236" s="530">
        <v>325</v>
      </c>
      <c r="O236" s="530">
        <v>12</v>
      </c>
    </row>
    <row r="237" spans="1:15">
      <c r="A237" s="1020"/>
      <c r="B237" s="441" t="s">
        <v>603</v>
      </c>
      <c r="C237" s="530">
        <v>306</v>
      </c>
      <c r="D237" s="530">
        <v>302</v>
      </c>
      <c r="E237" s="530"/>
      <c r="F237" s="530"/>
      <c r="G237" s="530">
        <v>4</v>
      </c>
      <c r="H237" s="530"/>
      <c r="I237" s="530">
        <v>48</v>
      </c>
      <c r="J237" s="530">
        <v>0</v>
      </c>
      <c r="K237" s="530">
        <v>2</v>
      </c>
      <c r="L237" s="530">
        <v>0</v>
      </c>
      <c r="M237" s="530">
        <v>-4</v>
      </c>
      <c r="N237" s="530">
        <v>356</v>
      </c>
      <c r="O237" s="530">
        <v>13</v>
      </c>
    </row>
    <row r="238" spans="1:15">
      <c r="A238" s="1020"/>
      <c r="B238" s="441" t="s">
        <v>1144</v>
      </c>
      <c r="C238" s="530">
        <v>318</v>
      </c>
      <c r="D238" s="530">
        <v>315</v>
      </c>
      <c r="E238" s="530"/>
      <c r="F238" s="530"/>
      <c r="G238" s="530">
        <v>3</v>
      </c>
      <c r="H238" s="530"/>
      <c r="I238" s="530">
        <v>59</v>
      </c>
      <c r="J238" s="530">
        <v>0</v>
      </c>
      <c r="K238" s="530">
        <v>2</v>
      </c>
      <c r="L238" s="530">
        <v>0</v>
      </c>
      <c r="M238" s="530">
        <v>2</v>
      </c>
      <c r="N238" s="530">
        <v>374</v>
      </c>
      <c r="O238" s="530">
        <v>14</v>
      </c>
    </row>
    <row r="239" spans="1:15">
      <c r="A239" s="1020"/>
      <c r="B239" s="495" t="s">
        <v>1145</v>
      </c>
      <c r="C239" s="812" t="s">
        <v>3447</v>
      </c>
      <c r="D239" s="812" t="s">
        <v>3448</v>
      </c>
      <c r="E239" s="812" t="s">
        <v>25</v>
      </c>
      <c r="F239" s="812" t="s">
        <v>25</v>
      </c>
      <c r="G239" s="811">
        <v>3</v>
      </c>
      <c r="H239" s="812" t="s">
        <v>25</v>
      </c>
      <c r="I239" s="813">
        <v>51</v>
      </c>
      <c r="J239" s="813">
        <v>0</v>
      </c>
      <c r="K239" s="813">
        <v>1</v>
      </c>
      <c r="L239" s="813">
        <v>0</v>
      </c>
      <c r="M239" s="812" t="s">
        <v>3411</v>
      </c>
      <c r="N239" s="812" t="s">
        <v>3452</v>
      </c>
      <c r="O239" s="812" t="s">
        <v>3445</v>
      </c>
    </row>
    <row r="240" spans="1:15">
      <c r="A240" s="1020"/>
      <c r="B240" s="495" t="s">
        <v>2774</v>
      </c>
      <c r="C240" s="812" t="s">
        <v>3449</v>
      </c>
      <c r="D240" s="812" t="s">
        <v>3450</v>
      </c>
      <c r="E240" s="812" t="s">
        <v>25</v>
      </c>
      <c r="F240" s="812" t="s">
        <v>25</v>
      </c>
      <c r="G240" s="811">
        <v>3</v>
      </c>
      <c r="H240" s="812" t="s">
        <v>25</v>
      </c>
      <c r="I240" s="813">
        <v>55</v>
      </c>
      <c r="J240" s="815" t="s">
        <v>25</v>
      </c>
      <c r="K240" s="813">
        <v>1</v>
      </c>
      <c r="L240" s="813">
        <v>0</v>
      </c>
      <c r="M240" s="812" t="s">
        <v>3453</v>
      </c>
      <c r="N240" s="812" t="s">
        <v>3454</v>
      </c>
      <c r="O240" s="812" t="s">
        <v>3445</v>
      </c>
    </row>
    <row r="241" spans="1:15">
      <c r="A241" s="1020"/>
      <c r="B241" s="495" t="s">
        <v>2847</v>
      </c>
      <c r="C241" s="812" t="s">
        <v>3449</v>
      </c>
      <c r="D241" s="812" t="s">
        <v>3450</v>
      </c>
      <c r="E241" s="812" t="s">
        <v>25</v>
      </c>
      <c r="F241" s="812" t="s">
        <v>25</v>
      </c>
      <c r="G241" s="811">
        <v>3</v>
      </c>
      <c r="H241" s="812" t="s">
        <v>25</v>
      </c>
      <c r="I241" s="813">
        <v>58</v>
      </c>
      <c r="J241" s="815" t="s">
        <v>25</v>
      </c>
      <c r="K241" s="813">
        <v>1</v>
      </c>
      <c r="L241" s="813">
        <v>0</v>
      </c>
      <c r="M241" s="813">
        <v>0</v>
      </c>
      <c r="N241" s="812" t="s">
        <v>3454</v>
      </c>
      <c r="O241" s="812" t="s">
        <v>3445</v>
      </c>
    </row>
    <row r="242" spans="1:15">
      <c r="A242" s="1021"/>
      <c r="B242" s="495" t="s">
        <v>2953</v>
      </c>
      <c r="C242" s="812" t="s">
        <v>3451</v>
      </c>
      <c r="D242" s="812" t="s">
        <v>3450</v>
      </c>
      <c r="E242" s="812" t="s">
        <v>25</v>
      </c>
      <c r="F242" s="812" t="s">
        <v>25</v>
      </c>
      <c r="G242" s="811">
        <v>4</v>
      </c>
      <c r="H242" s="812" t="s">
        <v>25</v>
      </c>
      <c r="I242" s="813">
        <v>56</v>
      </c>
      <c r="J242" s="815" t="s">
        <v>25</v>
      </c>
      <c r="K242" s="813">
        <v>2</v>
      </c>
      <c r="L242" s="813">
        <v>0</v>
      </c>
      <c r="M242" s="812" t="s">
        <v>3453</v>
      </c>
      <c r="N242" s="812" t="s">
        <v>3455</v>
      </c>
      <c r="O242" s="812" t="s">
        <v>3445</v>
      </c>
    </row>
    <row r="243" spans="1:15">
      <c r="A243" s="1019" t="s">
        <v>9</v>
      </c>
      <c r="B243" s="441" t="s">
        <v>436</v>
      </c>
      <c r="C243" s="530">
        <v>56</v>
      </c>
      <c r="D243" s="530">
        <v>54</v>
      </c>
      <c r="E243" s="530"/>
      <c r="F243" s="530"/>
      <c r="G243" s="530">
        <v>3</v>
      </c>
      <c r="H243" s="530"/>
      <c r="I243" s="530">
        <v>8</v>
      </c>
      <c r="J243" s="530">
        <v>0</v>
      </c>
      <c r="K243" s="530">
        <v>0</v>
      </c>
      <c r="L243" s="530"/>
      <c r="M243" s="530"/>
      <c r="N243" s="530">
        <v>64</v>
      </c>
      <c r="O243" s="530">
        <v>7</v>
      </c>
    </row>
    <row r="244" spans="1:15">
      <c r="A244" s="1020"/>
      <c r="B244" s="441" t="s">
        <v>462</v>
      </c>
      <c r="C244" s="530">
        <v>56</v>
      </c>
      <c r="D244" s="530">
        <v>53</v>
      </c>
      <c r="E244" s="530"/>
      <c r="F244" s="530"/>
      <c r="G244" s="530">
        <v>3</v>
      </c>
      <c r="H244" s="530"/>
      <c r="I244" s="530">
        <v>9</v>
      </c>
      <c r="J244" s="530">
        <v>0</v>
      </c>
      <c r="K244" s="530">
        <v>0</v>
      </c>
      <c r="L244" s="530"/>
      <c r="M244" s="530"/>
      <c r="N244" s="530">
        <v>65</v>
      </c>
      <c r="O244" s="530">
        <v>7</v>
      </c>
    </row>
    <row r="245" spans="1:15">
      <c r="A245" s="1020"/>
      <c r="B245" s="441" t="s">
        <v>463</v>
      </c>
      <c r="C245" s="530">
        <v>57</v>
      </c>
      <c r="D245" s="530">
        <v>54</v>
      </c>
      <c r="E245" s="530"/>
      <c r="F245" s="530"/>
      <c r="G245" s="530">
        <v>3</v>
      </c>
      <c r="H245" s="530"/>
      <c r="I245" s="530">
        <v>9</v>
      </c>
      <c r="J245" s="530">
        <v>0</v>
      </c>
      <c r="K245" s="530">
        <v>0</v>
      </c>
      <c r="L245" s="530"/>
      <c r="M245" s="530"/>
      <c r="N245" s="530">
        <v>66</v>
      </c>
      <c r="O245" s="530">
        <v>7</v>
      </c>
    </row>
    <row r="246" spans="1:15">
      <c r="A246" s="1020"/>
      <c r="B246" s="441" t="s">
        <v>464</v>
      </c>
      <c r="C246" s="530">
        <v>53</v>
      </c>
      <c r="D246" s="530">
        <v>50</v>
      </c>
      <c r="E246" s="530"/>
      <c r="F246" s="530"/>
      <c r="G246" s="530">
        <v>3</v>
      </c>
      <c r="H246" s="530"/>
      <c r="I246" s="530">
        <v>10</v>
      </c>
      <c r="J246" s="530">
        <v>0</v>
      </c>
      <c r="K246" s="530">
        <v>0</v>
      </c>
      <c r="L246" s="530"/>
      <c r="M246" s="530"/>
      <c r="N246" s="530">
        <v>63</v>
      </c>
      <c r="O246" s="530">
        <v>6</v>
      </c>
    </row>
    <row r="247" spans="1:15">
      <c r="A247" s="1020"/>
      <c r="B247" s="441" t="s">
        <v>465</v>
      </c>
      <c r="C247" s="530">
        <v>56</v>
      </c>
      <c r="D247" s="530">
        <v>53</v>
      </c>
      <c r="E247" s="530"/>
      <c r="F247" s="530"/>
      <c r="G247" s="530">
        <v>3</v>
      </c>
      <c r="H247" s="530"/>
      <c r="I247" s="530">
        <v>10</v>
      </c>
      <c r="J247" s="530">
        <v>0</v>
      </c>
      <c r="K247" s="530">
        <v>0</v>
      </c>
      <c r="L247" s="530"/>
      <c r="M247" s="530"/>
      <c r="N247" s="530">
        <v>66</v>
      </c>
      <c r="O247" s="530">
        <v>7</v>
      </c>
    </row>
    <row r="248" spans="1:15">
      <c r="A248" s="1020"/>
      <c r="B248" s="441" t="s">
        <v>437</v>
      </c>
      <c r="C248" s="530">
        <v>55</v>
      </c>
      <c r="D248" s="530">
        <v>52</v>
      </c>
      <c r="E248" s="530"/>
      <c r="F248" s="530"/>
      <c r="G248" s="530">
        <v>3</v>
      </c>
      <c r="H248" s="530"/>
      <c r="I248" s="530">
        <v>11</v>
      </c>
      <c r="J248" s="530">
        <v>0</v>
      </c>
      <c r="K248" s="530">
        <v>0</v>
      </c>
      <c r="L248" s="530"/>
      <c r="M248" s="530"/>
      <c r="N248" s="530">
        <v>65</v>
      </c>
      <c r="O248" s="530">
        <v>7</v>
      </c>
    </row>
    <row r="249" spans="1:15">
      <c r="A249" s="1020"/>
      <c r="B249" s="441" t="s">
        <v>466</v>
      </c>
      <c r="C249" s="530">
        <v>54</v>
      </c>
      <c r="D249" s="530">
        <v>51</v>
      </c>
      <c r="E249" s="530"/>
      <c r="F249" s="530"/>
      <c r="G249" s="530">
        <v>3</v>
      </c>
      <c r="H249" s="530"/>
      <c r="I249" s="530">
        <v>11</v>
      </c>
      <c r="J249" s="530">
        <v>0</v>
      </c>
      <c r="K249" s="530">
        <v>0</v>
      </c>
      <c r="L249" s="530"/>
      <c r="M249" s="530"/>
      <c r="N249" s="530">
        <v>64</v>
      </c>
      <c r="O249" s="530">
        <v>6</v>
      </c>
    </row>
    <row r="250" spans="1:15">
      <c r="A250" s="1020"/>
      <c r="B250" s="441" t="s">
        <v>467</v>
      </c>
      <c r="C250" s="530">
        <v>54</v>
      </c>
      <c r="D250" s="530">
        <v>51</v>
      </c>
      <c r="E250" s="530"/>
      <c r="F250" s="530"/>
      <c r="G250" s="530">
        <v>3</v>
      </c>
      <c r="H250" s="530"/>
      <c r="I250" s="530">
        <v>11</v>
      </c>
      <c r="J250" s="530">
        <v>0</v>
      </c>
      <c r="K250" s="530">
        <v>0</v>
      </c>
      <c r="L250" s="530"/>
      <c r="M250" s="530"/>
      <c r="N250" s="530">
        <v>64</v>
      </c>
      <c r="O250" s="530">
        <v>6</v>
      </c>
    </row>
    <row r="251" spans="1:15">
      <c r="A251" s="1020"/>
      <c r="B251" s="441" t="s">
        <v>468</v>
      </c>
      <c r="C251" s="530">
        <v>55</v>
      </c>
      <c r="D251" s="530">
        <v>51</v>
      </c>
      <c r="E251" s="530"/>
      <c r="F251" s="530"/>
      <c r="G251" s="530">
        <v>3</v>
      </c>
      <c r="H251" s="530"/>
      <c r="I251" s="530">
        <v>11</v>
      </c>
      <c r="J251" s="530">
        <v>0</v>
      </c>
      <c r="K251" s="530">
        <v>0</v>
      </c>
      <c r="L251" s="530"/>
      <c r="M251" s="530"/>
      <c r="N251" s="530">
        <v>65</v>
      </c>
      <c r="O251" s="530">
        <v>6</v>
      </c>
    </row>
    <row r="252" spans="1:15">
      <c r="A252" s="1020"/>
      <c r="B252" s="441" t="s">
        <v>469</v>
      </c>
      <c r="C252" s="530">
        <v>55</v>
      </c>
      <c r="D252" s="530">
        <v>51</v>
      </c>
      <c r="E252" s="530"/>
      <c r="F252" s="530"/>
      <c r="G252" s="530">
        <v>4</v>
      </c>
      <c r="H252" s="530"/>
      <c r="I252" s="530">
        <v>11</v>
      </c>
      <c r="J252" s="530">
        <v>1</v>
      </c>
      <c r="K252" s="530">
        <v>0</v>
      </c>
      <c r="L252" s="530"/>
      <c r="M252" s="530"/>
      <c r="N252" s="530">
        <v>65</v>
      </c>
      <c r="O252" s="530">
        <v>6</v>
      </c>
    </row>
    <row r="253" spans="1:15">
      <c r="A253" s="1020"/>
      <c r="B253" s="441" t="s">
        <v>438</v>
      </c>
      <c r="C253" s="530">
        <v>56</v>
      </c>
      <c r="D253" s="530">
        <v>53</v>
      </c>
      <c r="E253" s="530"/>
      <c r="F253" s="530"/>
      <c r="G253" s="530">
        <v>4</v>
      </c>
      <c r="H253" s="530"/>
      <c r="I253" s="530">
        <v>10</v>
      </c>
      <c r="J253" s="530">
        <v>1</v>
      </c>
      <c r="K253" s="530">
        <v>0</v>
      </c>
      <c r="L253" s="530"/>
      <c r="M253" s="530"/>
      <c r="N253" s="530">
        <v>65</v>
      </c>
      <c r="O253" s="530">
        <v>6</v>
      </c>
    </row>
    <row r="254" spans="1:15">
      <c r="A254" s="1020"/>
      <c r="B254" s="441" t="s">
        <v>445</v>
      </c>
      <c r="C254" s="530">
        <v>56</v>
      </c>
      <c r="D254" s="530">
        <v>52</v>
      </c>
      <c r="E254" s="530"/>
      <c r="F254" s="530"/>
      <c r="G254" s="530">
        <v>4</v>
      </c>
      <c r="H254" s="530"/>
      <c r="I254" s="530">
        <v>9</v>
      </c>
      <c r="J254" s="530">
        <v>0</v>
      </c>
      <c r="K254" s="530">
        <v>0</v>
      </c>
      <c r="L254" s="530"/>
      <c r="M254" s="530"/>
      <c r="N254" s="530">
        <v>65</v>
      </c>
      <c r="O254" s="530">
        <v>6</v>
      </c>
    </row>
    <row r="255" spans="1:15">
      <c r="A255" s="1020"/>
      <c r="B255" s="441" t="s">
        <v>446</v>
      </c>
      <c r="C255" s="530">
        <v>58</v>
      </c>
      <c r="D255" s="530">
        <v>54</v>
      </c>
      <c r="E255" s="530"/>
      <c r="F255" s="530"/>
      <c r="G255" s="530">
        <v>4</v>
      </c>
      <c r="H255" s="530"/>
      <c r="I255" s="530">
        <v>10</v>
      </c>
      <c r="J255" s="530">
        <v>0</v>
      </c>
      <c r="K255" s="530">
        <v>0</v>
      </c>
      <c r="L255" s="530"/>
      <c r="M255" s="530"/>
      <c r="N255" s="530">
        <v>68</v>
      </c>
      <c r="O255" s="530">
        <v>6</v>
      </c>
    </row>
    <row r="256" spans="1:15">
      <c r="A256" s="1020"/>
      <c r="B256" s="441" t="s">
        <v>447</v>
      </c>
      <c r="C256" s="530">
        <v>59</v>
      </c>
      <c r="D256" s="530">
        <v>55</v>
      </c>
      <c r="E256" s="530"/>
      <c r="F256" s="530"/>
      <c r="G256" s="530">
        <v>4</v>
      </c>
      <c r="H256" s="530"/>
      <c r="I256" s="530">
        <v>11</v>
      </c>
      <c r="J256" s="530">
        <v>0</v>
      </c>
      <c r="K256" s="530">
        <v>0</v>
      </c>
      <c r="L256" s="530"/>
      <c r="M256" s="530"/>
      <c r="N256" s="530">
        <v>68</v>
      </c>
      <c r="O256" s="530">
        <v>6</v>
      </c>
    </row>
    <row r="257" spans="1:15">
      <c r="A257" s="1020"/>
      <c r="B257" s="441" t="s">
        <v>448</v>
      </c>
      <c r="C257" s="530">
        <v>59</v>
      </c>
      <c r="D257" s="530">
        <v>54</v>
      </c>
      <c r="E257" s="530"/>
      <c r="F257" s="530"/>
      <c r="G257" s="530">
        <v>5</v>
      </c>
      <c r="H257" s="530"/>
      <c r="I257" s="530">
        <v>11</v>
      </c>
      <c r="J257" s="530">
        <v>0</v>
      </c>
      <c r="K257" s="530">
        <v>0</v>
      </c>
      <c r="L257" s="530"/>
      <c r="M257" s="530"/>
      <c r="N257" s="530">
        <v>70</v>
      </c>
      <c r="O257" s="530">
        <v>6</v>
      </c>
    </row>
    <row r="258" spans="1:15">
      <c r="A258" s="1020"/>
      <c r="B258" s="441" t="s">
        <v>439</v>
      </c>
      <c r="C258" s="530">
        <v>60</v>
      </c>
      <c r="D258" s="530">
        <v>55</v>
      </c>
      <c r="E258" s="530"/>
      <c r="F258" s="530"/>
      <c r="G258" s="530">
        <v>5</v>
      </c>
      <c r="H258" s="530"/>
      <c r="I258" s="530">
        <v>11</v>
      </c>
      <c r="J258" s="530">
        <v>0</v>
      </c>
      <c r="K258" s="530">
        <v>0</v>
      </c>
      <c r="L258" s="530"/>
      <c r="M258" s="530"/>
      <c r="N258" s="530">
        <v>70</v>
      </c>
      <c r="O258" s="530">
        <v>5</v>
      </c>
    </row>
    <row r="259" spans="1:15">
      <c r="A259" s="1020"/>
      <c r="B259" s="441" t="s">
        <v>440</v>
      </c>
      <c r="C259" s="530">
        <v>60</v>
      </c>
      <c r="D259" s="530">
        <v>55</v>
      </c>
      <c r="E259" s="530"/>
      <c r="F259" s="530"/>
      <c r="G259" s="530">
        <v>5</v>
      </c>
      <c r="H259" s="530"/>
      <c r="I259" s="530">
        <v>11</v>
      </c>
      <c r="J259" s="530">
        <v>0</v>
      </c>
      <c r="K259" s="530">
        <v>0</v>
      </c>
      <c r="L259" s="530"/>
      <c r="M259" s="530"/>
      <c r="N259" s="530">
        <v>70</v>
      </c>
      <c r="O259" s="530">
        <v>5</v>
      </c>
    </row>
    <row r="260" spans="1:15">
      <c r="A260" s="1020"/>
      <c r="B260" s="441" t="s">
        <v>441</v>
      </c>
      <c r="C260" s="530">
        <v>62</v>
      </c>
      <c r="D260" s="530">
        <v>57</v>
      </c>
      <c r="E260" s="530"/>
      <c r="F260" s="530"/>
      <c r="G260" s="530">
        <v>5</v>
      </c>
      <c r="H260" s="530"/>
      <c r="I260" s="530">
        <v>11</v>
      </c>
      <c r="J260" s="530">
        <v>0</v>
      </c>
      <c r="K260" s="530">
        <v>0</v>
      </c>
      <c r="L260" s="530"/>
      <c r="M260" s="530"/>
      <c r="N260" s="530">
        <v>72</v>
      </c>
      <c r="O260" s="530">
        <v>5</v>
      </c>
    </row>
    <row r="261" spans="1:15">
      <c r="A261" s="1020"/>
      <c r="B261" s="441" t="s">
        <v>34</v>
      </c>
      <c r="C261" s="530">
        <v>64</v>
      </c>
      <c r="D261" s="530">
        <v>58</v>
      </c>
      <c r="E261" s="530"/>
      <c r="F261" s="530"/>
      <c r="G261" s="530">
        <v>6</v>
      </c>
      <c r="H261" s="530"/>
      <c r="I261" s="530">
        <v>13</v>
      </c>
      <c r="J261" s="530">
        <v>0</v>
      </c>
      <c r="K261" s="530">
        <v>0</v>
      </c>
      <c r="L261" s="530"/>
      <c r="M261" s="530"/>
      <c r="N261" s="530">
        <v>76</v>
      </c>
      <c r="O261" s="530">
        <v>5</v>
      </c>
    </row>
    <row r="262" spans="1:15">
      <c r="A262" s="1020"/>
      <c r="B262" s="441" t="s">
        <v>442</v>
      </c>
      <c r="C262" s="530">
        <v>64</v>
      </c>
      <c r="D262" s="530">
        <v>58</v>
      </c>
      <c r="E262" s="530"/>
      <c r="F262" s="530"/>
      <c r="G262" s="530">
        <v>6</v>
      </c>
      <c r="H262" s="530"/>
      <c r="I262" s="530">
        <v>13</v>
      </c>
      <c r="J262" s="530">
        <v>0</v>
      </c>
      <c r="K262" s="530">
        <v>0</v>
      </c>
      <c r="L262" s="530"/>
      <c r="M262" s="530"/>
      <c r="N262" s="530">
        <v>76</v>
      </c>
      <c r="O262" s="530">
        <v>5</v>
      </c>
    </row>
    <row r="263" spans="1:15">
      <c r="A263" s="1020"/>
      <c r="B263" s="441" t="s">
        <v>33</v>
      </c>
      <c r="C263" s="530">
        <v>64</v>
      </c>
      <c r="D263" s="530">
        <v>58</v>
      </c>
      <c r="E263" s="530"/>
      <c r="F263" s="530"/>
      <c r="G263" s="530">
        <v>7</v>
      </c>
      <c r="H263" s="530"/>
      <c r="I263" s="530">
        <v>12</v>
      </c>
      <c r="J263" s="530">
        <v>0</v>
      </c>
      <c r="K263" s="530">
        <v>0</v>
      </c>
      <c r="L263" s="530"/>
      <c r="M263" s="530"/>
      <c r="N263" s="530">
        <v>76</v>
      </c>
      <c r="O263" s="530">
        <v>5</v>
      </c>
    </row>
    <row r="264" spans="1:15">
      <c r="A264" s="1020"/>
      <c r="B264" s="441" t="s">
        <v>596</v>
      </c>
      <c r="C264" s="530">
        <v>66</v>
      </c>
      <c r="D264" s="530">
        <v>59</v>
      </c>
      <c r="E264" s="530"/>
      <c r="F264" s="530"/>
      <c r="G264" s="530">
        <v>7</v>
      </c>
      <c r="H264" s="530"/>
      <c r="I264" s="530">
        <v>13</v>
      </c>
      <c r="J264" s="530">
        <v>0</v>
      </c>
      <c r="K264" s="530">
        <v>0</v>
      </c>
      <c r="L264" s="530"/>
      <c r="M264" s="530"/>
      <c r="N264" s="530">
        <v>78</v>
      </c>
      <c r="O264" s="530">
        <v>5</v>
      </c>
    </row>
    <row r="265" spans="1:15">
      <c r="A265" s="1020"/>
      <c r="B265" s="441" t="s">
        <v>597</v>
      </c>
      <c r="C265" s="530">
        <v>67</v>
      </c>
      <c r="D265" s="530">
        <v>60</v>
      </c>
      <c r="E265" s="530"/>
      <c r="F265" s="530"/>
      <c r="G265" s="530">
        <v>7</v>
      </c>
      <c r="H265" s="530"/>
      <c r="I265" s="530">
        <v>13</v>
      </c>
      <c r="J265" s="530">
        <v>0</v>
      </c>
      <c r="K265" s="530">
        <v>0</v>
      </c>
      <c r="L265" s="530"/>
      <c r="M265" s="530"/>
      <c r="N265" s="530">
        <v>79</v>
      </c>
      <c r="O265" s="530">
        <v>5</v>
      </c>
    </row>
    <row r="266" spans="1:15">
      <c r="A266" s="1020"/>
      <c r="B266" s="441" t="s">
        <v>598</v>
      </c>
      <c r="C266" s="530">
        <v>67</v>
      </c>
      <c r="D266" s="530">
        <v>60</v>
      </c>
      <c r="E266" s="530"/>
      <c r="F266" s="530"/>
      <c r="G266" s="530">
        <v>7</v>
      </c>
      <c r="H266" s="530"/>
      <c r="I266" s="530">
        <v>13</v>
      </c>
      <c r="J266" s="530">
        <v>0</v>
      </c>
      <c r="K266" s="530">
        <v>0</v>
      </c>
      <c r="L266" s="530"/>
      <c r="M266" s="530"/>
      <c r="N266" s="530">
        <v>80</v>
      </c>
      <c r="O266" s="530">
        <v>5</v>
      </c>
    </row>
    <row r="267" spans="1:15">
      <c r="A267" s="1020"/>
      <c r="B267" s="441" t="s">
        <v>599</v>
      </c>
      <c r="C267" s="530">
        <v>68</v>
      </c>
      <c r="D267" s="530">
        <v>61</v>
      </c>
      <c r="E267" s="530"/>
      <c r="F267" s="530"/>
      <c r="G267" s="530">
        <v>7</v>
      </c>
      <c r="H267" s="530"/>
      <c r="I267" s="530">
        <v>11</v>
      </c>
      <c r="J267" s="530">
        <v>0</v>
      </c>
      <c r="K267" s="530">
        <v>0</v>
      </c>
      <c r="L267" s="530"/>
      <c r="M267" s="530"/>
      <c r="N267" s="530">
        <v>79</v>
      </c>
      <c r="O267" s="530">
        <v>5</v>
      </c>
    </row>
    <row r="268" spans="1:15">
      <c r="A268" s="1020"/>
      <c r="B268" s="441" t="s">
        <v>600</v>
      </c>
      <c r="C268" s="530">
        <v>69</v>
      </c>
      <c r="D268" s="530">
        <v>61</v>
      </c>
      <c r="E268" s="530"/>
      <c r="F268" s="530"/>
      <c r="G268" s="530">
        <v>7</v>
      </c>
      <c r="H268" s="530"/>
      <c r="I268" s="530">
        <v>13</v>
      </c>
      <c r="J268" s="530">
        <v>0</v>
      </c>
      <c r="K268" s="530">
        <v>0</v>
      </c>
      <c r="L268" s="530"/>
      <c r="M268" s="530"/>
      <c r="N268" s="530">
        <v>81</v>
      </c>
      <c r="O268" s="530">
        <v>5</v>
      </c>
    </row>
    <row r="269" spans="1:15">
      <c r="A269" s="1020"/>
      <c r="B269" s="441" t="s">
        <v>601</v>
      </c>
      <c r="C269" s="530">
        <v>68</v>
      </c>
      <c r="D269" s="530">
        <v>61</v>
      </c>
      <c r="E269" s="530"/>
      <c r="F269" s="530"/>
      <c r="G269" s="530">
        <v>7</v>
      </c>
      <c r="H269" s="530"/>
      <c r="I269" s="530">
        <v>15</v>
      </c>
      <c r="J269" s="530">
        <v>0</v>
      </c>
      <c r="K269" s="530">
        <v>0</v>
      </c>
      <c r="L269" s="530"/>
      <c r="M269" s="530"/>
      <c r="N269" s="530">
        <v>83</v>
      </c>
      <c r="O269" s="530">
        <v>5</v>
      </c>
    </row>
    <row r="270" spans="1:15">
      <c r="A270" s="1020"/>
      <c r="B270" s="441" t="s">
        <v>602</v>
      </c>
      <c r="C270" s="530">
        <v>69</v>
      </c>
      <c r="D270" s="530">
        <v>62</v>
      </c>
      <c r="E270" s="530"/>
      <c r="F270" s="530"/>
      <c r="G270" s="530">
        <v>7</v>
      </c>
      <c r="H270" s="530"/>
      <c r="I270" s="530">
        <v>17</v>
      </c>
      <c r="J270" s="530">
        <v>0</v>
      </c>
      <c r="K270" s="530">
        <v>0</v>
      </c>
      <c r="L270" s="530"/>
      <c r="M270" s="530"/>
      <c r="N270" s="530">
        <v>85</v>
      </c>
      <c r="O270" s="530">
        <v>5</v>
      </c>
    </row>
    <row r="271" spans="1:15">
      <c r="A271" s="1020"/>
      <c r="B271" s="441" t="s">
        <v>603</v>
      </c>
      <c r="C271" s="530">
        <v>69</v>
      </c>
      <c r="D271" s="530">
        <v>62</v>
      </c>
      <c r="E271" s="530"/>
      <c r="F271" s="530"/>
      <c r="G271" s="530">
        <v>7</v>
      </c>
      <c r="H271" s="530"/>
      <c r="I271" s="530">
        <v>20</v>
      </c>
      <c r="J271" s="530">
        <v>0</v>
      </c>
      <c r="K271" s="530">
        <v>0</v>
      </c>
      <c r="L271" s="530"/>
      <c r="M271" s="530"/>
      <c r="N271" s="530">
        <v>88</v>
      </c>
      <c r="O271" s="530">
        <v>5</v>
      </c>
    </row>
    <row r="272" spans="1:15">
      <c r="A272" s="1020"/>
      <c r="B272" s="441" t="s">
        <v>1144</v>
      </c>
      <c r="C272" s="530">
        <v>70</v>
      </c>
      <c r="D272" s="530">
        <v>63</v>
      </c>
      <c r="E272" s="530"/>
      <c r="F272" s="530"/>
      <c r="G272" s="530">
        <v>7</v>
      </c>
      <c r="H272" s="530"/>
      <c r="I272" s="530">
        <v>20</v>
      </c>
      <c r="J272" s="530">
        <v>0</v>
      </c>
      <c r="K272" s="530">
        <v>0</v>
      </c>
      <c r="L272" s="530"/>
      <c r="M272" s="530"/>
      <c r="N272" s="530">
        <v>90</v>
      </c>
      <c r="O272" s="530">
        <v>5</v>
      </c>
    </row>
    <row r="273" spans="1:15">
      <c r="A273" s="1020"/>
      <c r="B273" s="495" t="s">
        <v>1145</v>
      </c>
      <c r="C273" s="811">
        <v>151</v>
      </c>
      <c r="D273" s="811">
        <v>144</v>
      </c>
      <c r="E273" s="811">
        <v>0</v>
      </c>
      <c r="F273" s="812" t="s">
        <v>25</v>
      </c>
      <c r="G273" s="811">
        <v>7</v>
      </c>
      <c r="H273" s="812" t="s">
        <v>25</v>
      </c>
      <c r="I273" s="813">
        <v>22</v>
      </c>
      <c r="J273" s="813">
        <v>0</v>
      </c>
      <c r="K273" s="813">
        <v>0</v>
      </c>
      <c r="L273" s="815" t="s">
        <v>25</v>
      </c>
      <c r="M273" s="813">
        <v>1</v>
      </c>
      <c r="N273" s="813">
        <v>172</v>
      </c>
      <c r="O273" s="813">
        <v>9</v>
      </c>
    </row>
    <row r="274" spans="1:15">
      <c r="A274" s="1020"/>
      <c r="B274" s="495" t="s">
        <v>2774</v>
      </c>
      <c r="C274" s="811">
        <v>154</v>
      </c>
      <c r="D274" s="811">
        <v>146</v>
      </c>
      <c r="E274" s="811">
        <v>0</v>
      </c>
      <c r="F274" s="812" t="s">
        <v>25</v>
      </c>
      <c r="G274" s="811">
        <v>8</v>
      </c>
      <c r="H274" s="812" t="s">
        <v>25</v>
      </c>
      <c r="I274" s="813">
        <v>20</v>
      </c>
      <c r="J274" s="813">
        <v>0</v>
      </c>
      <c r="K274" s="813">
        <v>0</v>
      </c>
      <c r="L274" s="815" t="s">
        <v>25</v>
      </c>
      <c r="M274" s="813">
        <v>0</v>
      </c>
      <c r="N274" s="813">
        <v>174</v>
      </c>
      <c r="O274" s="813">
        <v>9</v>
      </c>
    </row>
    <row r="275" spans="1:15">
      <c r="A275" s="1020"/>
      <c r="B275" s="495" t="s">
        <v>2847</v>
      </c>
      <c r="C275" s="811">
        <v>150</v>
      </c>
      <c r="D275" s="811">
        <v>143</v>
      </c>
      <c r="E275" s="811">
        <v>0</v>
      </c>
      <c r="F275" s="812" t="s">
        <v>25</v>
      </c>
      <c r="G275" s="811">
        <v>7</v>
      </c>
      <c r="H275" s="812" t="s">
        <v>25</v>
      </c>
      <c r="I275" s="813">
        <v>21</v>
      </c>
      <c r="J275" s="813">
        <v>0</v>
      </c>
      <c r="K275" s="813">
        <v>0</v>
      </c>
      <c r="L275" s="815" t="s">
        <v>25</v>
      </c>
      <c r="M275" s="813">
        <v>0</v>
      </c>
      <c r="N275" s="813">
        <v>170</v>
      </c>
      <c r="O275" s="813">
        <v>8</v>
      </c>
    </row>
    <row r="276" spans="1:15">
      <c r="A276" s="1021"/>
      <c r="B276" s="495" t="s">
        <v>2953</v>
      </c>
      <c r="C276" s="812" t="s">
        <v>3397</v>
      </c>
      <c r="D276" s="812" t="s">
        <v>3398</v>
      </c>
      <c r="E276" s="811">
        <v>0</v>
      </c>
      <c r="F276" s="812" t="s">
        <v>25</v>
      </c>
      <c r="G276" s="812" t="s">
        <v>3399</v>
      </c>
      <c r="H276" s="812" t="s">
        <v>25</v>
      </c>
      <c r="I276" s="812" t="s">
        <v>3400</v>
      </c>
      <c r="J276" s="811">
        <v>0</v>
      </c>
      <c r="K276" s="812" t="s">
        <v>3401</v>
      </c>
      <c r="L276" s="812" t="s">
        <v>25</v>
      </c>
      <c r="M276" s="811">
        <v>0</v>
      </c>
      <c r="N276" s="812" t="s">
        <v>3402</v>
      </c>
      <c r="O276" s="812" t="s">
        <v>3393</v>
      </c>
    </row>
    <row r="277" spans="1:15">
      <c r="A277" s="1019" t="s">
        <v>8</v>
      </c>
      <c r="B277" s="441" t="s">
        <v>436</v>
      </c>
      <c r="C277" s="530">
        <v>13</v>
      </c>
      <c r="D277" s="530">
        <v>12</v>
      </c>
      <c r="E277" s="530"/>
      <c r="F277" s="530"/>
      <c r="G277" s="530">
        <v>0</v>
      </c>
      <c r="H277" s="530"/>
      <c r="I277" s="530">
        <v>26</v>
      </c>
      <c r="J277" s="530">
        <v>0</v>
      </c>
      <c r="K277" s="530">
        <v>2</v>
      </c>
      <c r="L277" s="530">
        <v>3</v>
      </c>
      <c r="M277" s="530">
        <v>1</v>
      </c>
      <c r="N277" s="530">
        <v>33</v>
      </c>
      <c r="O277" s="530">
        <v>31</v>
      </c>
    </row>
    <row r="278" spans="1:15">
      <c r="A278" s="1020"/>
      <c r="B278" s="441" t="s">
        <v>462</v>
      </c>
      <c r="C278" s="530">
        <v>12</v>
      </c>
      <c r="D278" s="530">
        <v>12</v>
      </c>
      <c r="E278" s="530"/>
      <c r="F278" s="530"/>
      <c r="G278" s="530">
        <v>0</v>
      </c>
      <c r="H278" s="530"/>
      <c r="I278" s="530">
        <v>27</v>
      </c>
      <c r="J278" s="530">
        <v>0</v>
      </c>
      <c r="K278" s="530">
        <v>2</v>
      </c>
      <c r="L278" s="530">
        <v>3</v>
      </c>
      <c r="M278" s="530">
        <v>1</v>
      </c>
      <c r="N278" s="530">
        <v>34</v>
      </c>
      <c r="O278" s="530">
        <v>31</v>
      </c>
    </row>
    <row r="279" spans="1:15">
      <c r="A279" s="1020"/>
      <c r="B279" s="441" t="s">
        <v>463</v>
      </c>
      <c r="C279" s="530">
        <v>13</v>
      </c>
      <c r="D279" s="530">
        <v>13</v>
      </c>
      <c r="E279" s="530"/>
      <c r="F279" s="530"/>
      <c r="G279" s="530">
        <v>0</v>
      </c>
      <c r="H279" s="530"/>
      <c r="I279" s="530">
        <v>30</v>
      </c>
      <c r="J279" s="530">
        <v>0</v>
      </c>
      <c r="K279" s="530">
        <v>2</v>
      </c>
      <c r="L279" s="530">
        <v>3</v>
      </c>
      <c r="M279" s="530">
        <v>1</v>
      </c>
      <c r="N279" s="530">
        <v>37</v>
      </c>
      <c r="O279" s="530">
        <v>34</v>
      </c>
    </row>
    <row r="280" spans="1:15">
      <c r="A280" s="1020"/>
      <c r="B280" s="441" t="s">
        <v>464</v>
      </c>
      <c r="C280" s="530">
        <v>13</v>
      </c>
      <c r="D280" s="530">
        <v>12</v>
      </c>
      <c r="E280" s="530"/>
      <c r="F280" s="530"/>
      <c r="G280" s="530">
        <v>0</v>
      </c>
      <c r="H280" s="530"/>
      <c r="I280" s="530">
        <v>31</v>
      </c>
      <c r="J280" s="530">
        <v>0</v>
      </c>
      <c r="K280" s="530">
        <v>2</v>
      </c>
      <c r="L280" s="530">
        <v>3</v>
      </c>
      <c r="M280" s="530">
        <v>1</v>
      </c>
      <c r="N280" s="530">
        <v>38</v>
      </c>
      <c r="O280" s="530">
        <v>34</v>
      </c>
    </row>
    <row r="281" spans="1:15">
      <c r="A281" s="1020"/>
      <c r="B281" s="441" t="s">
        <v>465</v>
      </c>
      <c r="C281" s="530">
        <v>14</v>
      </c>
      <c r="D281" s="530">
        <v>13</v>
      </c>
      <c r="E281" s="530"/>
      <c r="F281" s="530"/>
      <c r="G281" s="530">
        <v>0</v>
      </c>
      <c r="H281" s="530"/>
      <c r="I281" s="530">
        <v>31</v>
      </c>
      <c r="J281" s="530">
        <v>0</v>
      </c>
      <c r="K281" s="530">
        <v>2</v>
      </c>
      <c r="L281" s="530">
        <v>6</v>
      </c>
      <c r="M281" s="530">
        <v>0</v>
      </c>
      <c r="N281" s="530">
        <v>37</v>
      </c>
      <c r="O281" s="530">
        <v>33</v>
      </c>
    </row>
    <row r="282" spans="1:15">
      <c r="A282" s="1020"/>
      <c r="B282" s="441" t="s">
        <v>437</v>
      </c>
      <c r="C282" s="530">
        <v>15</v>
      </c>
      <c r="D282" s="530">
        <v>14</v>
      </c>
      <c r="E282" s="530"/>
      <c r="F282" s="530"/>
      <c r="G282" s="530">
        <v>0</v>
      </c>
      <c r="H282" s="530"/>
      <c r="I282" s="530">
        <v>34</v>
      </c>
      <c r="J282" s="530">
        <v>0</v>
      </c>
      <c r="K282" s="530">
        <v>2</v>
      </c>
      <c r="L282" s="530">
        <v>4</v>
      </c>
      <c r="M282" s="530">
        <v>2</v>
      </c>
      <c r="N282" s="530">
        <v>41</v>
      </c>
      <c r="O282" s="530">
        <v>36</v>
      </c>
    </row>
    <row r="283" spans="1:15">
      <c r="A283" s="1020"/>
      <c r="B283" s="441" t="s">
        <v>466</v>
      </c>
      <c r="C283" s="530">
        <v>13</v>
      </c>
      <c r="D283" s="530">
        <v>12</v>
      </c>
      <c r="E283" s="530"/>
      <c r="F283" s="530"/>
      <c r="G283" s="530">
        <v>0</v>
      </c>
      <c r="H283" s="530"/>
      <c r="I283" s="530">
        <v>34</v>
      </c>
      <c r="J283" s="530">
        <v>0</v>
      </c>
      <c r="K283" s="530">
        <v>2</v>
      </c>
      <c r="L283" s="530">
        <v>5</v>
      </c>
      <c r="M283" s="530">
        <v>-2</v>
      </c>
      <c r="N283" s="530">
        <v>41</v>
      </c>
      <c r="O283" s="530">
        <v>35</v>
      </c>
    </row>
    <row r="284" spans="1:15">
      <c r="A284" s="1020"/>
      <c r="B284" s="441" t="s">
        <v>467</v>
      </c>
      <c r="C284" s="530">
        <v>17</v>
      </c>
      <c r="D284" s="530">
        <v>17</v>
      </c>
      <c r="E284" s="530"/>
      <c r="F284" s="530"/>
      <c r="G284" s="530">
        <v>0</v>
      </c>
      <c r="H284" s="530"/>
      <c r="I284" s="530">
        <v>38</v>
      </c>
      <c r="J284" s="530">
        <v>0</v>
      </c>
      <c r="K284" s="530">
        <v>2</v>
      </c>
      <c r="L284" s="530">
        <v>6</v>
      </c>
      <c r="M284" s="530">
        <v>1</v>
      </c>
      <c r="N284" s="530">
        <v>46</v>
      </c>
      <c r="O284" s="530">
        <v>39</v>
      </c>
    </row>
    <row r="285" spans="1:15">
      <c r="A285" s="1020"/>
      <c r="B285" s="441" t="s">
        <v>468</v>
      </c>
      <c r="C285" s="530">
        <v>14</v>
      </c>
      <c r="D285" s="530">
        <v>14</v>
      </c>
      <c r="E285" s="530"/>
      <c r="F285" s="530"/>
      <c r="G285" s="530">
        <v>0</v>
      </c>
      <c r="H285" s="530"/>
      <c r="I285" s="530">
        <v>42</v>
      </c>
      <c r="J285" s="530">
        <v>0</v>
      </c>
      <c r="K285" s="530">
        <v>2</v>
      </c>
      <c r="L285" s="530">
        <v>7</v>
      </c>
      <c r="M285" s="530">
        <v>1</v>
      </c>
      <c r="N285" s="530">
        <v>45</v>
      </c>
      <c r="O285" s="530">
        <v>38</v>
      </c>
    </row>
    <row r="286" spans="1:15">
      <c r="A286" s="1020"/>
      <c r="B286" s="441" t="s">
        <v>469</v>
      </c>
      <c r="C286" s="530">
        <v>10</v>
      </c>
      <c r="D286" s="530">
        <v>10</v>
      </c>
      <c r="E286" s="530"/>
      <c r="F286" s="530"/>
      <c r="G286" s="530">
        <v>0</v>
      </c>
      <c r="H286" s="530"/>
      <c r="I286" s="530">
        <v>43</v>
      </c>
      <c r="J286" s="530">
        <v>0</v>
      </c>
      <c r="K286" s="530">
        <v>3</v>
      </c>
      <c r="L286" s="530">
        <v>7</v>
      </c>
      <c r="M286" s="530">
        <v>-1</v>
      </c>
      <c r="N286" s="530">
        <v>44</v>
      </c>
      <c r="O286" s="530">
        <v>37</v>
      </c>
    </row>
    <row r="287" spans="1:15">
      <c r="A287" s="1020"/>
      <c r="B287" s="441" t="s">
        <v>438</v>
      </c>
      <c r="C287" s="530">
        <v>13</v>
      </c>
      <c r="D287" s="530">
        <v>12</v>
      </c>
      <c r="E287" s="530"/>
      <c r="F287" s="530"/>
      <c r="G287" s="530">
        <v>0</v>
      </c>
      <c r="H287" s="530"/>
      <c r="I287" s="530">
        <v>47</v>
      </c>
      <c r="J287" s="530"/>
      <c r="K287" s="530">
        <v>4</v>
      </c>
      <c r="L287" s="530">
        <v>9</v>
      </c>
      <c r="M287" s="530">
        <v>-3</v>
      </c>
      <c r="N287" s="530">
        <v>49</v>
      </c>
      <c r="O287" s="530">
        <v>41</v>
      </c>
    </row>
    <row r="288" spans="1:15">
      <c r="A288" s="1020"/>
      <c r="B288" s="441" t="s">
        <v>445</v>
      </c>
      <c r="C288" s="530">
        <v>13</v>
      </c>
      <c r="D288" s="530">
        <v>13</v>
      </c>
      <c r="E288" s="530"/>
      <c r="F288" s="530"/>
      <c r="G288" s="530">
        <v>0</v>
      </c>
      <c r="H288" s="530"/>
      <c r="I288" s="530">
        <v>51</v>
      </c>
      <c r="J288" s="530"/>
      <c r="K288" s="530">
        <v>3</v>
      </c>
      <c r="L288" s="530">
        <v>9</v>
      </c>
      <c r="M288" s="530">
        <v>0</v>
      </c>
      <c r="N288" s="530">
        <v>52</v>
      </c>
      <c r="O288" s="530">
        <v>43</v>
      </c>
    </row>
    <row r="289" spans="1:15">
      <c r="A289" s="1020"/>
      <c r="B289" s="441" t="s">
        <v>446</v>
      </c>
      <c r="C289" s="530">
        <v>12</v>
      </c>
      <c r="D289" s="530">
        <v>12</v>
      </c>
      <c r="E289" s="530"/>
      <c r="F289" s="530"/>
      <c r="G289" s="530">
        <v>0</v>
      </c>
      <c r="H289" s="530"/>
      <c r="I289" s="530">
        <v>48</v>
      </c>
      <c r="J289" s="530"/>
      <c r="K289" s="530">
        <v>4</v>
      </c>
      <c r="L289" s="530">
        <v>7</v>
      </c>
      <c r="M289" s="530">
        <v>-2</v>
      </c>
      <c r="N289" s="530">
        <v>51</v>
      </c>
      <c r="O289" s="530">
        <v>42</v>
      </c>
    </row>
    <row r="290" spans="1:15">
      <c r="A290" s="1020"/>
      <c r="B290" s="441" t="s">
        <v>447</v>
      </c>
      <c r="C290" s="530">
        <v>13</v>
      </c>
      <c r="D290" s="530">
        <v>12</v>
      </c>
      <c r="E290" s="530"/>
      <c r="F290" s="530"/>
      <c r="G290" s="530">
        <v>0</v>
      </c>
      <c r="H290" s="530"/>
      <c r="I290" s="530">
        <v>49</v>
      </c>
      <c r="J290" s="530"/>
      <c r="K290" s="530">
        <v>4</v>
      </c>
      <c r="L290" s="530">
        <v>6</v>
      </c>
      <c r="M290" s="530">
        <v>-1</v>
      </c>
      <c r="N290" s="530">
        <v>54</v>
      </c>
      <c r="O290" s="530">
        <v>44</v>
      </c>
    </row>
    <row r="291" spans="1:15">
      <c r="A291" s="1020"/>
      <c r="B291" s="441" t="s">
        <v>448</v>
      </c>
      <c r="C291" s="530">
        <v>13</v>
      </c>
      <c r="D291" s="530">
        <v>13</v>
      </c>
      <c r="E291" s="530"/>
      <c r="F291" s="530"/>
      <c r="G291" s="530">
        <v>0</v>
      </c>
      <c r="H291" s="530"/>
      <c r="I291" s="530">
        <v>53</v>
      </c>
      <c r="J291" s="530"/>
      <c r="K291" s="530">
        <v>4</v>
      </c>
      <c r="L291" s="530">
        <v>6</v>
      </c>
      <c r="M291" s="530">
        <v>1</v>
      </c>
      <c r="N291" s="530">
        <v>55</v>
      </c>
      <c r="O291" s="530">
        <v>44</v>
      </c>
    </row>
    <row r="292" spans="1:15">
      <c r="A292" s="1020"/>
      <c r="B292" s="441" t="s">
        <v>439</v>
      </c>
      <c r="C292" s="530">
        <v>12</v>
      </c>
      <c r="D292" s="530">
        <v>12</v>
      </c>
      <c r="E292" s="530"/>
      <c r="F292" s="530"/>
      <c r="G292" s="530">
        <v>0</v>
      </c>
      <c r="H292" s="530"/>
      <c r="I292" s="530">
        <v>56</v>
      </c>
      <c r="J292" s="530"/>
      <c r="K292" s="530">
        <v>4</v>
      </c>
      <c r="L292" s="530">
        <v>8</v>
      </c>
      <c r="M292" s="530">
        <v>-1</v>
      </c>
      <c r="N292" s="530">
        <v>57</v>
      </c>
      <c r="O292" s="530">
        <v>45</v>
      </c>
    </row>
    <row r="293" spans="1:15">
      <c r="A293" s="1020"/>
      <c r="B293" s="441" t="s">
        <v>440</v>
      </c>
      <c r="C293" s="530">
        <v>12</v>
      </c>
      <c r="D293" s="530">
        <v>12</v>
      </c>
      <c r="E293" s="530"/>
      <c r="F293" s="530"/>
      <c r="G293" s="530">
        <v>0</v>
      </c>
      <c r="H293" s="530"/>
      <c r="I293" s="530">
        <v>57</v>
      </c>
      <c r="J293" s="530"/>
      <c r="K293" s="530">
        <v>4</v>
      </c>
      <c r="L293" s="530">
        <v>7</v>
      </c>
      <c r="M293" s="530">
        <v>-2</v>
      </c>
      <c r="N293" s="530">
        <v>60</v>
      </c>
      <c r="O293" s="530">
        <v>47</v>
      </c>
    </row>
    <row r="294" spans="1:15">
      <c r="A294" s="1020"/>
      <c r="B294" s="441" t="s">
        <v>441</v>
      </c>
      <c r="C294" s="530">
        <v>12</v>
      </c>
      <c r="D294" s="530">
        <v>11</v>
      </c>
      <c r="E294" s="530"/>
      <c r="F294" s="530"/>
      <c r="G294" s="530">
        <v>0</v>
      </c>
      <c r="H294" s="530"/>
      <c r="I294" s="530">
        <v>63</v>
      </c>
      <c r="J294" s="530"/>
      <c r="K294" s="530">
        <v>5</v>
      </c>
      <c r="L294" s="530">
        <v>8</v>
      </c>
      <c r="M294" s="530">
        <v>1</v>
      </c>
      <c r="N294" s="530">
        <v>60</v>
      </c>
      <c r="O294" s="530">
        <v>49</v>
      </c>
    </row>
    <row r="295" spans="1:15">
      <c r="A295" s="1020"/>
      <c r="B295" s="441" t="s">
        <v>34</v>
      </c>
      <c r="C295" s="530">
        <v>12</v>
      </c>
      <c r="D295" s="530">
        <v>12</v>
      </c>
      <c r="E295" s="530"/>
      <c r="F295" s="530"/>
      <c r="G295" s="530">
        <v>0</v>
      </c>
      <c r="H295" s="530"/>
      <c r="I295" s="530">
        <v>62</v>
      </c>
      <c r="J295" s="530"/>
      <c r="K295" s="530">
        <v>6</v>
      </c>
      <c r="L295" s="530">
        <v>9</v>
      </c>
      <c r="M295" s="530">
        <v>-1</v>
      </c>
      <c r="N295" s="530">
        <v>61</v>
      </c>
      <c r="O295" s="530">
        <v>50</v>
      </c>
    </row>
    <row r="296" spans="1:15">
      <c r="A296" s="1020"/>
      <c r="B296" s="441" t="s">
        <v>442</v>
      </c>
      <c r="C296" s="530">
        <v>11</v>
      </c>
      <c r="D296" s="530">
        <v>11</v>
      </c>
      <c r="E296" s="530"/>
      <c r="F296" s="530"/>
      <c r="G296" s="530">
        <v>0</v>
      </c>
      <c r="H296" s="530"/>
      <c r="I296" s="530">
        <v>59</v>
      </c>
      <c r="J296" s="530"/>
      <c r="K296" s="530">
        <v>5</v>
      </c>
      <c r="L296" s="530">
        <v>9</v>
      </c>
      <c r="M296" s="530">
        <v>-4</v>
      </c>
      <c r="N296" s="530">
        <v>60</v>
      </c>
      <c r="O296" s="530">
        <v>48</v>
      </c>
    </row>
    <row r="297" spans="1:15">
      <c r="A297" s="1020"/>
      <c r="B297" s="441" t="s">
        <v>33</v>
      </c>
      <c r="C297" s="530">
        <v>11</v>
      </c>
      <c r="D297" s="530">
        <v>11</v>
      </c>
      <c r="E297" s="530"/>
      <c r="F297" s="530"/>
      <c r="G297" s="530">
        <v>0</v>
      </c>
      <c r="H297" s="530"/>
      <c r="I297" s="530">
        <v>64</v>
      </c>
      <c r="J297" s="530"/>
      <c r="K297" s="530">
        <v>5</v>
      </c>
      <c r="L297" s="530">
        <v>10</v>
      </c>
      <c r="M297" s="530">
        <v>-2</v>
      </c>
      <c r="N297" s="530">
        <v>63</v>
      </c>
      <c r="O297" s="530">
        <v>50</v>
      </c>
    </row>
    <row r="298" spans="1:15">
      <c r="A298" s="1020"/>
      <c r="B298" s="441" t="s">
        <v>596</v>
      </c>
      <c r="C298" s="530">
        <v>11</v>
      </c>
      <c r="D298" s="530">
        <v>11</v>
      </c>
      <c r="E298" s="530"/>
      <c r="F298" s="530">
        <v>0</v>
      </c>
      <c r="G298" s="530">
        <v>0</v>
      </c>
      <c r="H298" s="530"/>
      <c r="I298" s="530">
        <v>67</v>
      </c>
      <c r="J298" s="530"/>
      <c r="K298" s="530">
        <v>5</v>
      </c>
      <c r="L298" s="530">
        <v>12</v>
      </c>
      <c r="M298" s="530">
        <v>-1</v>
      </c>
      <c r="N298" s="530">
        <v>62</v>
      </c>
      <c r="O298" s="530">
        <v>50</v>
      </c>
    </row>
    <row r="299" spans="1:15">
      <c r="A299" s="1020"/>
      <c r="B299" s="441" t="s">
        <v>597</v>
      </c>
      <c r="C299" s="530">
        <v>10</v>
      </c>
      <c r="D299" s="530">
        <v>10</v>
      </c>
      <c r="E299" s="530"/>
      <c r="F299" s="530">
        <v>0</v>
      </c>
      <c r="G299" s="530">
        <v>0</v>
      </c>
      <c r="H299" s="530"/>
      <c r="I299" s="530">
        <v>68</v>
      </c>
      <c r="J299" s="530"/>
      <c r="K299" s="530">
        <v>5</v>
      </c>
      <c r="L299" s="530">
        <v>11</v>
      </c>
      <c r="M299" s="530">
        <v>1</v>
      </c>
      <c r="N299" s="530">
        <v>62</v>
      </c>
      <c r="O299" s="530">
        <v>49</v>
      </c>
    </row>
    <row r="300" spans="1:15">
      <c r="A300" s="1020"/>
      <c r="B300" s="441" t="s">
        <v>598</v>
      </c>
      <c r="C300" s="530">
        <v>10</v>
      </c>
      <c r="D300" s="530">
        <v>10</v>
      </c>
      <c r="E300" s="530"/>
      <c r="F300" s="530">
        <v>0</v>
      </c>
      <c r="G300" s="530">
        <v>0</v>
      </c>
      <c r="H300" s="530"/>
      <c r="I300" s="530">
        <v>72</v>
      </c>
      <c r="J300" s="530"/>
      <c r="K300" s="530">
        <v>5</v>
      </c>
      <c r="L300" s="530">
        <v>11</v>
      </c>
      <c r="M300" s="530">
        <v>2</v>
      </c>
      <c r="N300" s="530">
        <v>64</v>
      </c>
      <c r="O300" s="530">
        <v>51</v>
      </c>
    </row>
    <row r="301" spans="1:15">
      <c r="A301" s="1020"/>
      <c r="B301" s="441" t="s">
        <v>599</v>
      </c>
      <c r="C301" s="530">
        <v>10</v>
      </c>
      <c r="D301" s="530">
        <v>10</v>
      </c>
      <c r="E301" s="530"/>
      <c r="F301" s="530">
        <v>0</v>
      </c>
      <c r="G301" s="530">
        <v>0</v>
      </c>
      <c r="H301" s="530"/>
      <c r="I301" s="530">
        <v>70</v>
      </c>
      <c r="J301" s="530"/>
      <c r="K301" s="530">
        <v>5</v>
      </c>
      <c r="L301" s="530">
        <v>12</v>
      </c>
      <c r="M301" s="530">
        <v>-2</v>
      </c>
      <c r="N301" s="530">
        <v>65</v>
      </c>
      <c r="O301" s="530">
        <v>52</v>
      </c>
    </row>
    <row r="302" spans="1:15">
      <c r="A302" s="1020"/>
      <c r="B302" s="441" t="s">
        <v>600</v>
      </c>
      <c r="C302" s="530">
        <v>12</v>
      </c>
      <c r="D302" s="530">
        <v>11</v>
      </c>
      <c r="E302" s="530"/>
      <c r="F302" s="530">
        <v>0</v>
      </c>
      <c r="G302" s="530">
        <v>1</v>
      </c>
      <c r="H302" s="530"/>
      <c r="I302" s="530">
        <v>75</v>
      </c>
      <c r="J302" s="530"/>
      <c r="K302" s="530">
        <v>6</v>
      </c>
      <c r="L302" s="530">
        <v>12</v>
      </c>
      <c r="M302" s="530">
        <v>3</v>
      </c>
      <c r="N302" s="530">
        <v>67</v>
      </c>
      <c r="O302" s="530">
        <v>53</v>
      </c>
    </row>
    <row r="303" spans="1:15">
      <c r="A303" s="1020"/>
      <c r="B303" s="441" t="s">
        <v>601</v>
      </c>
      <c r="C303" s="530">
        <v>11</v>
      </c>
      <c r="D303" s="530">
        <v>10</v>
      </c>
      <c r="E303" s="530"/>
      <c r="F303" s="530">
        <v>0</v>
      </c>
      <c r="G303" s="530">
        <v>1</v>
      </c>
      <c r="H303" s="530"/>
      <c r="I303" s="530">
        <v>87</v>
      </c>
      <c r="J303" s="530">
        <v>4</v>
      </c>
      <c r="K303" s="530">
        <v>6</v>
      </c>
      <c r="L303" s="530">
        <v>14</v>
      </c>
      <c r="M303" s="530">
        <v>6</v>
      </c>
      <c r="N303" s="530">
        <v>67</v>
      </c>
      <c r="O303" s="530">
        <v>53</v>
      </c>
    </row>
    <row r="304" spans="1:15">
      <c r="A304" s="1020"/>
      <c r="B304" s="441" t="s">
        <v>602</v>
      </c>
      <c r="C304" s="530">
        <v>10</v>
      </c>
      <c r="D304" s="530">
        <v>10</v>
      </c>
      <c r="E304" s="530"/>
      <c r="F304" s="530">
        <v>0</v>
      </c>
      <c r="G304" s="530">
        <v>1</v>
      </c>
      <c r="H304" s="530"/>
      <c r="I304" s="530">
        <v>108</v>
      </c>
      <c r="J304" s="530"/>
      <c r="K304" s="530">
        <v>7</v>
      </c>
      <c r="L304" s="530">
        <v>19</v>
      </c>
      <c r="M304" s="530">
        <v>22</v>
      </c>
      <c r="N304" s="530">
        <v>69</v>
      </c>
      <c r="O304" s="530">
        <v>55</v>
      </c>
    </row>
    <row r="305" spans="1:15">
      <c r="A305" s="1020"/>
      <c r="B305" s="441" t="s">
        <v>603</v>
      </c>
      <c r="C305" s="530">
        <v>10</v>
      </c>
      <c r="D305" s="530">
        <v>9</v>
      </c>
      <c r="E305" s="530"/>
      <c r="F305" s="530">
        <v>0</v>
      </c>
      <c r="G305" s="530">
        <v>1</v>
      </c>
      <c r="H305" s="530"/>
      <c r="I305" s="530">
        <v>104</v>
      </c>
      <c r="J305" s="530"/>
      <c r="K305" s="530">
        <v>7</v>
      </c>
      <c r="L305" s="530">
        <v>24</v>
      </c>
      <c r="M305" s="530">
        <v>15</v>
      </c>
      <c r="N305" s="530">
        <v>68</v>
      </c>
      <c r="O305" s="530">
        <v>54</v>
      </c>
    </row>
    <row r="306" spans="1:15">
      <c r="A306" s="1020"/>
      <c r="B306" s="441" t="s">
        <v>1144</v>
      </c>
      <c r="C306" s="530">
        <v>10</v>
      </c>
      <c r="D306" s="530">
        <v>9</v>
      </c>
      <c r="E306" s="530"/>
      <c r="F306" s="530">
        <v>0</v>
      </c>
      <c r="G306" s="530">
        <v>1</v>
      </c>
      <c r="H306" s="530"/>
      <c r="I306" s="530">
        <v>110</v>
      </c>
      <c r="J306" s="530">
        <v>3</v>
      </c>
      <c r="K306" s="530">
        <v>6</v>
      </c>
      <c r="L306" s="530">
        <v>27</v>
      </c>
      <c r="M306" s="530">
        <v>14</v>
      </c>
      <c r="N306" s="530">
        <v>69</v>
      </c>
      <c r="O306" s="530">
        <v>54</v>
      </c>
    </row>
    <row r="307" spans="1:15">
      <c r="A307" s="1020"/>
      <c r="B307" s="495" t="s">
        <v>1145</v>
      </c>
      <c r="C307" s="811">
        <v>9</v>
      </c>
      <c r="D307" s="811">
        <v>7</v>
      </c>
      <c r="E307" s="812" t="s">
        <v>25</v>
      </c>
      <c r="F307" s="811">
        <v>0</v>
      </c>
      <c r="G307" s="811">
        <v>1</v>
      </c>
      <c r="H307" s="812" t="s">
        <v>25</v>
      </c>
      <c r="I307" s="813">
        <v>84</v>
      </c>
      <c r="J307" s="815" t="s">
        <v>25</v>
      </c>
      <c r="K307" s="813">
        <v>2</v>
      </c>
      <c r="L307" s="813">
        <v>26</v>
      </c>
      <c r="M307" s="813">
        <v>6</v>
      </c>
      <c r="N307" s="813">
        <v>58</v>
      </c>
      <c r="O307" s="813">
        <v>45</v>
      </c>
    </row>
    <row r="308" spans="1:15">
      <c r="A308" s="1020"/>
      <c r="B308" s="495" t="s">
        <v>2774</v>
      </c>
      <c r="C308" s="811">
        <v>8</v>
      </c>
      <c r="D308" s="811">
        <v>7</v>
      </c>
      <c r="E308" s="812" t="s">
        <v>25</v>
      </c>
      <c r="F308" s="811">
        <v>0</v>
      </c>
      <c r="G308" s="811">
        <v>1</v>
      </c>
      <c r="H308" s="812" t="s">
        <v>25</v>
      </c>
      <c r="I308" s="813">
        <v>79</v>
      </c>
      <c r="J308" s="815" t="s">
        <v>25</v>
      </c>
      <c r="K308" s="813">
        <v>1</v>
      </c>
      <c r="L308" s="813">
        <v>25</v>
      </c>
      <c r="M308" s="813">
        <v>2</v>
      </c>
      <c r="N308" s="813">
        <v>59</v>
      </c>
      <c r="O308" s="813">
        <v>46</v>
      </c>
    </row>
    <row r="309" spans="1:15">
      <c r="A309" s="1020"/>
      <c r="B309" s="495" t="s">
        <v>2847</v>
      </c>
      <c r="C309" s="811">
        <v>7</v>
      </c>
      <c r="D309" s="811">
        <v>6</v>
      </c>
      <c r="E309" s="812" t="s">
        <v>25</v>
      </c>
      <c r="F309" s="811">
        <v>0</v>
      </c>
      <c r="G309" s="811">
        <v>1</v>
      </c>
      <c r="H309" s="812" t="s">
        <v>25</v>
      </c>
      <c r="I309" s="813">
        <v>82</v>
      </c>
      <c r="J309" s="815" t="s">
        <v>25</v>
      </c>
      <c r="K309" s="813">
        <v>5</v>
      </c>
      <c r="L309" s="813">
        <v>20</v>
      </c>
      <c r="M309" s="813">
        <v>0</v>
      </c>
      <c r="N309" s="813">
        <v>64</v>
      </c>
      <c r="O309" s="813">
        <v>50</v>
      </c>
    </row>
    <row r="310" spans="1:15">
      <c r="A310" s="1021"/>
      <c r="B310" s="495" t="s">
        <v>2953</v>
      </c>
      <c r="C310" s="811">
        <v>7</v>
      </c>
      <c r="D310" s="811">
        <v>6</v>
      </c>
      <c r="E310" s="812" t="s">
        <v>25</v>
      </c>
      <c r="F310" s="811">
        <v>0</v>
      </c>
      <c r="G310" s="811">
        <v>1</v>
      </c>
      <c r="H310" s="812" t="s">
        <v>25</v>
      </c>
      <c r="I310" s="813">
        <v>83</v>
      </c>
      <c r="J310" s="815" t="s">
        <v>25</v>
      </c>
      <c r="K310" s="813">
        <v>6</v>
      </c>
      <c r="L310" s="813">
        <v>21</v>
      </c>
      <c r="M310" s="813">
        <v>-2</v>
      </c>
      <c r="N310" s="813">
        <v>66</v>
      </c>
      <c r="O310" s="813">
        <v>52</v>
      </c>
    </row>
    <row r="311" spans="1:15">
      <c r="A311" s="1019" t="s">
        <v>6</v>
      </c>
      <c r="B311" s="441" t="s">
        <v>436</v>
      </c>
      <c r="C311" s="530">
        <v>236</v>
      </c>
      <c r="D311" s="530">
        <v>235</v>
      </c>
      <c r="E311" s="530"/>
      <c r="F311" s="530"/>
      <c r="G311" s="530">
        <v>1</v>
      </c>
      <c r="H311" s="530"/>
      <c r="I311" s="530">
        <v>15</v>
      </c>
      <c r="J311" s="530"/>
      <c r="K311" s="530">
        <v>2</v>
      </c>
      <c r="L311" s="530">
        <v>1</v>
      </c>
      <c r="M311" s="530">
        <v>0</v>
      </c>
      <c r="N311" s="530">
        <v>248</v>
      </c>
      <c r="O311" s="530">
        <v>18</v>
      </c>
    </row>
    <row r="312" spans="1:15">
      <c r="A312" s="1020"/>
      <c r="B312" s="441" t="s">
        <v>462</v>
      </c>
      <c r="C312" s="530">
        <v>235</v>
      </c>
      <c r="D312" s="530">
        <v>234</v>
      </c>
      <c r="E312" s="530"/>
      <c r="F312" s="530"/>
      <c r="G312" s="530">
        <v>1</v>
      </c>
      <c r="H312" s="530"/>
      <c r="I312" s="530">
        <v>14</v>
      </c>
      <c r="J312" s="530"/>
      <c r="K312" s="530">
        <v>2</v>
      </c>
      <c r="L312" s="530">
        <v>0</v>
      </c>
      <c r="M312" s="530">
        <v>0</v>
      </c>
      <c r="N312" s="530">
        <v>248</v>
      </c>
      <c r="O312" s="530">
        <v>18</v>
      </c>
    </row>
    <row r="313" spans="1:15">
      <c r="A313" s="1020"/>
      <c r="B313" s="441" t="s">
        <v>463</v>
      </c>
      <c r="C313" s="530">
        <v>237</v>
      </c>
      <c r="D313" s="530">
        <v>235</v>
      </c>
      <c r="E313" s="530"/>
      <c r="F313" s="530">
        <v>0</v>
      </c>
      <c r="G313" s="530">
        <v>1</v>
      </c>
      <c r="H313" s="530"/>
      <c r="I313" s="530">
        <v>15</v>
      </c>
      <c r="J313" s="530"/>
      <c r="K313" s="530">
        <v>2</v>
      </c>
      <c r="L313" s="530">
        <v>0</v>
      </c>
      <c r="M313" s="530">
        <v>0</v>
      </c>
      <c r="N313" s="530">
        <v>251</v>
      </c>
      <c r="O313" s="530">
        <v>18</v>
      </c>
    </row>
    <row r="314" spans="1:15">
      <c r="A314" s="1020"/>
      <c r="B314" s="441" t="s">
        <v>464</v>
      </c>
      <c r="C314" s="530">
        <v>239</v>
      </c>
      <c r="D314" s="530">
        <v>238</v>
      </c>
      <c r="E314" s="530"/>
      <c r="F314" s="530">
        <v>0</v>
      </c>
      <c r="G314" s="530">
        <v>1</v>
      </c>
      <c r="H314" s="530"/>
      <c r="I314" s="530">
        <v>17</v>
      </c>
      <c r="J314" s="530"/>
      <c r="K314" s="530">
        <v>2</v>
      </c>
      <c r="L314" s="530">
        <v>0</v>
      </c>
      <c r="M314" s="530">
        <v>-1</v>
      </c>
      <c r="N314" s="530">
        <v>256</v>
      </c>
      <c r="O314" s="530">
        <v>17</v>
      </c>
    </row>
    <row r="315" spans="1:15">
      <c r="A315" s="1020"/>
      <c r="B315" s="441" t="s">
        <v>465</v>
      </c>
      <c r="C315" s="530">
        <v>244</v>
      </c>
      <c r="D315" s="530">
        <v>242</v>
      </c>
      <c r="E315" s="530"/>
      <c r="F315" s="530">
        <v>0</v>
      </c>
      <c r="G315" s="530">
        <v>1</v>
      </c>
      <c r="H315" s="530"/>
      <c r="I315" s="530">
        <v>16</v>
      </c>
      <c r="J315" s="530"/>
      <c r="K315" s="530">
        <v>1</v>
      </c>
      <c r="L315" s="530">
        <v>0</v>
      </c>
      <c r="M315" s="530">
        <v>0</v>
      </c>
      <c r="N315" s="530">
        <v>258</v>
      </c>
      <c r="O315" s="530">
        <v>17</v>
      </c>
    </row>
    <row r="316" spans="1:15">
      <c r="A316" s="1020"/>
      <c r="B316" s="441" t="s">
        <v>437</v>
      </c>
      <c r="C316" s="530">
        <v>248</v>
      </c>
      <c r="D316" s="530">
        <v>247</v>
      </c>
      <c r="E316" s="530"/>
      <c r="F316" s="530">
        <v>0</v>
      </c>
      <c r="G316" s="530">
        <v>1</v>
      </c>
      <c r="H316" s="530"/>
      <c r="I316" s="530">
        <v>17</v>
      </c>
      <c r="J316" s="530">
        <v>0</v>
      </c>
      <c r="K316" s="530">
        <v>1</v>
      </c>
      <c r="L316" s="530">
        <v>0</v>
      </c>
      <c r="M316" s="530">
        <v>0</v>
      </c>
      <c r="N316" s="530">
        <v>264</v>
      </c>
      <c r="O316" s="530">
        <v>17</v>
      </c>
    </row>
    <row r="317" spans="1:15">
      <c r="A317" s="1020"/>
      <c r="B317" s="441" t="s">
        <v>466</v>
      </c>
      <c r="C317" s="530">
        <v>252</v>
      </c>
      <c r="D317" s="530">
        <v>251</v>
      </c>
      <c r="E317" s="530"/>
      <c r="F317" s="530">
        <v>0</v>
      </c>
      <c r="G317" s="530">
        <v>2</v>
      </c>
      <c r="H317" s="530"/>
      <c r="I317" s="530">
        <v>18</v>
      </c>
      <c r="J317" s="530">
        <v>1</v>
      </c>
      <c r="K317" s="530">
        <v>1</v>
      </c>
      <c r="L317" s="530">
        <v>0</v>
      </c>
      <c r="M317" s="530">
        <v>0</v>
      </c>
      <c r="N317" s="530">
        <v>268</v>
      </c>
      <c r="O317" s="530">
        <v>16</v>
      </c>
    </row>
    <row r="318" spans="1:15">
      <c r="A318" s="1020"/>
      <c r="B318" s="441" t="s">
        <v>467</v>
      </c>
      <c r="C318" s="530">
        <v>259</v>
      </c>
      <c r="D318" s="530">
        <v>255</v>
      </c>
      <c r="E318" s="530"/>
      <c r="F318" s="530">
        <v>0</v>
      </c>
      <c r="G318" s="530">
        <v>4</v>
      </c>
      <c r="H318" s="530"/>
      <c r="I318" s="530">
        <v>19</v>
      </c>
      <c r="J318" s="530">
        <v>2</v>
      </c>
      <c r="K318" s="530">
        <v>1</v>
      </c>
      <c r="L318" s="530">
        <v>0</v>
      </c>
      <c r="M318" s="530">
        <v>0</v>
      </c>
      <c r="N318" s="530">
        <v>275</v>
      </c>
      <c r="O318" s="530">
        <v>16</v>
      </c>
    </row>
    <row r="319" spans="1:15">
      <c r="A319" s="1020"/>
      <c r="B319" s="441" t="s">
        <v>468</v>
      </c>
      <c r="C319" s="530">
        <v>285</v>
      </c>
      <c r="D319" s="530">
        <v>260</v>
      </c>
      <c r="E319" s="530"/>
      <c r="F319" s="530">
        <v>0</v>
      </c>
      <c r="G319" s="530">
        <v>25</v>
      </c>
      <c r="H319" s="530"/>
      <c r="I319" s="530">
        <v>24</v>
      </c>
      <c r="J319" s="530">
        <v>21</v>
      </c>
      <c r="K319" s="530">
        <v>1</v>
      </c>
      <c r="L319" s="530">
        <v>0</v>
      </c>
      <c r="M319" s="530">
        <v>7</v>
      </c>
      <c r="N319" s="530">
        <v>280</v>
      </c>
      <c r="O319" s="530">
        <v>16</v>
      </c>
    </row>
    <row r="320" spans="1:15">
      <c r="A320" s="1020"/>
      <c r="B320" s="441" t="s">
        <v>469</v>
      </c>
      <c r="C320" s="530">
        <v>293</v>
      </c>
      <c r="D320" s="530">
        <v>265</v>
      </c>
      <c r="E320" s="530"/>
      <c r="F320" s="530">
        <v>0</v>
      </c>
      <c r="G320" s="530">
        <v>28</v>
      </c>
      <c r="H320" s="530"/>
      <c r="I320" s="530">
        <v>17</v>
      </c>
      <c r="J320" s="530">
        <v>24</v>
      </c>
      <c r="K320" s="530">
        <v>1</v>
      </c>
      <c r="L320" s="530">
        <v>0</v>
      </c>
      <c r="M320" s="530">
        <v>0</v>
      </c>
      <c r="N320" s="530">
        <v>285</v>
      </c>
      <c r="O320" s="530">
        <v>16</v>
      </c>
    </row>
    <row r="321" spans="1:15">
      <c r="A321" s="1020"/>
      <c r="B321" s="441" t="s">
        <v>438</v>
      </c>
      <c r="C321" s="530">
        <v>302</v>
      </c>
      <c r="D321" s="530">
        <v>270</v>
      </c>
      <c r="E321" s="530"/>
      <c r="F321" s="530">
        <v>0</v>
      </c>
      <c r="G321" s="530">
        <v>32</v>
      </c>
      <c r="H321" s="530"/>
      <c r="I321" s="530">
        <v>21</v>
      </c>
      <c r="J321" s="530">
        <v>29</v>
      </c>
      <c r="K321" s="530">
        <v>2</v>
      </c>
      <c r="L321" s="530">
        <v>0</v>
      </c>
      <c r="M321" s="530">
        <v>0</v>
      </c>
      <c r="N321" s="530">
        <v>293</v>
      </c>
      <c r="O321" s="530">
        <v>16</v>
      </c>
    </row>
    <row r="322" spans="1:15">
      <c r="A322" s="1020"/>
      <c r="B322" s="441" t="s">
        <v>445</v>
      </c>
      <c r="C322" s="530">
        <v>318</v>
      </c>
      <c r="D322" s="530">
        <v>275</v>
      </c>
      <c r="E322" s="530"/>
      <c r="F322" s="530">
        <v>0</v>
      </c>
      <c r="G322" s="530">
        <v>43</v>
      </c>
      <c r="H322" s="530"/>
      <c r="I322" s="530">
        <v>43</v>
      </c>
      <c r="J322" s="530">
        <v>37</v>
      </c>
      <c r="K322" s="530">
        <v>2</v>
      </c>
      <c r="L322" s="530">
        <v>0</v>
      </c>
      <c r="M322" s="530">
        <v>4</v>
      </c>
      <c r="N322" s="530">
        <v>318</v>
      </c>
      <c r="O322" s="530">
        <v>17</v>
      </c>
    </row>
    <row r="323" spans="1:15">
      <c r="A323" s="1020"/>
      <c r="B323" s="441" t="s">
        <v>446</v>
      </c>
      <c r="C323" s="530">
        <v>329</v>
      </c>
      <c r="D323" s="530">
        <v>283</v>
      </c>
      <c r="E323" s="530"/>
      <c r="F323" s="530">
        <v>0</v>
      </c>
      <c r="G323" s="530">
        <v>46</v>
      </c>
      <c r="H323" s="530"/>
      <c r="I323" s="530">
        <v>41</v>
      </c>
      <c r="J323" s="530">
        <v>42</v>
      </c>
      <c r="K323" s="530">
        <v>2</v>
      </c>
      <c r="L323" s="530">
        <v>0</v>
      </c>
      <c r="M323" s="530">
        <v>-1</v>
      </c>
      <c r="N323" s="530">
        <v>327</v>
      </c>
      <c r="O323" s="530">
        <v>17</v>
      </c>
    </row>
    <row r="324" spans="1:15">
      <c r="A324" s="1020"/>
      <c r="B324" s="441" t="s">
        <v>447</v>
      </c>
      <c r="C324" s="530">
        <v>329</v>
      </c>
      <c r="D324" s="530">
        <v>289</v>
      </c>
      <c r="E324" s="530"/>
      <c r="F324" s="530">
        <v>0</v>
      </c>
      <c r="G324" s="530">
        <v>39</v>
      </c>
      <c r="H324" s="530"/>
      <c r="I324" s="530">
        <v>56</v>
      </c>
      <c r="J324" s="530">
        <v>35</v>
      </c>
      <c r="K324" s="530">
        <v>2</v>
      </c>
      <c r="L324" s="530">
        <v>2</v>
      </c>
      <c r="M324" s="530">
        <v>2</v>
      </c>
      <c r="N324" s="530">
        <v>344</v>
      </c>
      <c r="O324" s="530">
        <v>17</v>
      </c>
    </row>
    <row r="325" spans="1:15">
      <c r="A325" s="1020"/>
      <c r="B325" s="441" t="s">
        <v>448</v>
      </c>
      <c r="C325" s="530">
        <v>384</v>
      </c>
      <c r="D325" s="530">
        <v>294</v>
      </c>
      <c r="E325" s="530">
        <v>1</v>
      </c>
      <c r="F325" s="530">
        <v>47</v>
      </c>
      <c r="G325" s="530">
        <v>42</v>
      </c>
      <c r="H325" s="530"/>
      <c r="I325" s="530">
        <v>62</v>
      </c>
      <c r="J325" s="530">
        <v>86</v>
      </c>
      <c r="K325" s="530">
        <v>2</v>
      </c>
      <c r="L325" s="530">
        <v>2</v>
      </c>
      <c r="M325" s="530">
        <v>0</v>
      </c>
      <c r="N325" s="530">
        <v>357</v>
      </c>
      <c r="O325" s="530">
        <v>18</v>
      </c>
    </row>
    <row r="326" spans="1:15">
      <c r="A326" s="1020"/>
      <c r="B326" s="441" t="s">
        <v>439</v>
      </c>
      <c r="C326" s="530">
        <v>429</v>
      </c>
      <c r="D326" s="530">
        <v>301</v>
      </c>
      <c r="E326" s="530">
        <v>1</v>
      </c>
      <c r="F326" s="530">
        <v>79</v>
      </c>
      <c r="G326" s="530">
        <v>48</v>
      </c>
      <c r="H326" s="530"/>
      <c r="I326" s="530">
        <v>59</v>
      </c>
      <c r="J326" s="530">
        <v>121</v>
      </c>
      <c r="K326" s="530">
        <v>2</v>
      </c>
      <c r="L326" s="530">
        <v>0</v>
      </c>
      <c r="M326" s="530">
        <v>-1</v>
      </c>
      <c r="N326" s="530">
        <v>365</v>
      </c>
      <c r="O326" s="530">
        <v>18</v>
      </c>
    </row>
    <row r="327" spans="1:15">
      <c r="A327" s="1020"/>
      <c r="B327" s="441" t="s">
        <v>440</v>
      </c>
      <c r="C327" s="530">
        <v>456</v>
      </c>
      <c r="D327" s="530">
        <v>307</v>
      </c>
      <c r="E327" s="530">
        <v>1</v>
      </c>
      <c r="F327" s="530">
        <v>95</v>
      </c>
      <c r="G327" s="530">
        <v>53</v>
      </c>
      <c r="H327" s="530"/>
      <c r="I327" s="530">
        <v>64</v>
      </c>
      <c r="J327" s="530">
        <v>140</v>
      </c>
      <c r="K327" s="530">
        <v>2</v>
      </c>
      <c r="L327" s="530">
        <v>0</v>
      </c>
      <c r="M327" s="530">
        <v>1</v>
      </c>
      <c r="N327" s="530">
        <v>377</v>
      </c>
      <c r="O327" s="530">
        <v>18</v>
      </c>
    </row>
    <row r="328" spans="1:15">
      <c r="A328" s="1020"/>
      <c r="B328" s="441" t="s">
        <v>441</v>
      </c>
      <c r="C328" s="530">
        <v>381</v>
      </c>
      <c r="D328" s="530">
        <v>228</v>
      </c>
      <c r="E328" s="530">
        <v>1</v>
      </c>
      <c r="F328" s="530">
        <v>94</v>
      </c>
      <c r="G328" s="530">
        <v>58</v>
      </c>
      <c r="H328" s="530"/>
      <c r="I328" s="530">
        <v>67</v>
      </c>
      <c r="J328" s="530">
        <v>139</v>
      </c>
      <c r="K328" s="530">
        <v>3</v>
      </c>
      <c r="L328" s="530"/>
      <c r="M328" s="530">
        <v>1</v>
      </c>
      <c r="N328" s="530">
        <v>305</v>
      </c>
      <c r="O328" s="530">
        <v>14</v>
      </c>
    </row>
    <row r="329" spans="1:15">
      <c r="A329" s="1020"/>
      <c r="B329" s="441" t="s">
        <v>34</v>
      </c>
      <c r="C329" s="530">
        <v>398</v>
      </c>
      <c r="D329" s="530">
        <v>237</v>
      </c>
      <c r="E329" s="530">
        <v>1</v>
      </c>
      <c r="F329" s="530">
        <v>105</v>
      </c>
      <c r="G329" s="530">
        <v>54</v>
      </c>
      <c r="H329" s="530"/>
      <c r="I329" s="530">
        <v>62</v>
      </c>
      <c r="J329" s="530">
        <v>145</v>
      </c>
      <c r="K329" s="530">
        <v>3</v>
      </c>
      <c r="L329" s="530"/>
      <c r="M329" s="530">
        <v>0</v>
      </c>
      <c r="N329" s="530">
        <v>312</v>
      </c>
      <c r="O329" s="530">
        <v>14</v>
      </c>
    </row>
    <row r="330" spans="1:15">
      <c r="A330" s="1020"/>
      <c r="B330" s="441" t="s">
        <v>442</v>
      </c>
      <c r="C330" s="530">
        <v>424</v>
      </c>
      <c r="D330" s="530">
        <v>260</v>
      </c>
      <c r="E330" s="530">
        <v>1</v>
      </c>
      <c r="F330" s="530">
        <v>103</v>
      </c>
      <c r="G330" s="530">
        <v>61</v>
      </c>
      <c r="H330" s="530"/>
      <c r="I330" s="530">
        <v>65</v>
      </c>
      <c r="J330" s="530">
        <v>147</v>
      </c>
      <c r="K330" s="530">
        <v>3</v>
      </c>
      <c r="L330" s="530"/>
      <c r="M330" s="530">
        <v>0</v>
      </c>
      <c r="N330" s="530">
        <v>339</v>
      </c>
      <c r="O330" s="530">
        <v>14</v>
      </c>
    </row>
    <row r="331" spans="1:15">
      <c r="A331" s="1020"/>
      <c r="B331" s="441" t="s">
        <v>33</v>
      </c>
      <c r="C331" s="530">
        <v>397</v>
      </c>
      <c r="D331" s="530">
        <v>224</v>
      </c>
      <c r="E331" s="530">
        <v>1</v>
      </c>
      <c r="F331" s="530">
        <v>112</v>
      </c>
      <c r="G331" s="530">
        <v>60</v>
      </c>
      <c r="H331" s="530"/>
      <c r="I331" s="530">
        <v>70</v>
      </c>
      <c r="J331" s="530">
        <v>155</v>
      </c>
      <c r="K331" s="530">
        <v>3</v>
      </c>
      <c r="L331" s="530"/>
      <c r="M331" s="530">
        <v>0</v>
      </c>
      <c r="N331" s="530">
        <v>309</v>
      </c>
      <c r="O331" s="530">
        <v>13</v>
      </c>
    </row>
    <row r="332" spans="1:15">
      <c r="A332" s="1020"/>
      <c r="B332" s="441" t="s">
        <v>596</v>
      </c>
      <c r="C332" s="530">
        <v>464</v>
      </c>
      <c r="D332" s="530">
        <v>284</v>
      </c>
      <c r="E332" s="530">
        <v>1</v>
      </c>
      <c r="F332" s="530">
        <v>118</v>
      </c>
      <c r="G332" s="530">
        <v>61</v>
      </c>
      <c r="H332" s="530"/>
      <c r="I332" s="530">
        <v>75</v>
      </c>
      <c r="J332" s="530">
        <v>163</v>
      </c>
      <c r="K332" s="530">
        <v>3</v>
      </c>
      <c r="L332" s="530"/>
      <c r="M332" s="530">
        <v>11</v>
      </c>
      <c r="N332" s="530">
        <v>363</v>
      </c>
      <c r="O332" s="530">
        <v>15</v>
      </c>
    </row>
    <row r="333" spans="1:15">
      <c r="A333" s="1020"/>
      <c r="B333" s="441" t="s">
        <v>597</v>
      </c>
      <c r="C333" s="530">
        <v>615</v>
      </c>
      <c r="D333" s="530">
        <v>427</v>
      </c>
      <c r="E333" s="530">
        <v>1</v>
      </c>
      <c r="F333" s="530">
        <v>132</v>
      </c>
      <c r="G333" s="530">
        <v>55</v>
      </c>
      <c r="H333" s="530"/>
      <c r="I333" s="530">
        <v>71</v>
      </c>
      <c r="J333" s="530">
        <v>245</v>
      </c>
      <c r="K333" s="530">
        <v>3</v>
      </c>
      <c r="L333" s="530"/>
      <c r="M333" s="530">
        <v>42</v>
      </c>
      <c r="N333" s="530">
        <v>396</v>
      </c>
      <c r="O333" s="530">
        <v>16</v>
      </c>
    </row>
    <row r="334" spans="1:15">
      <c r="A334" s="1020"/>
      <c r="B334" s="441" t="s">
        <v>598</v>
      </c>
      <c r="C334" s="530">
        <v>695</v>
      </c>
      <c r="D334" s="530">
        <v>492</v>
      </c>
      <c r="E334" s="530">
        <v>2</v>
      </c>
      <c r="F334" s="530">
        <v>147</v>
      </c>
      <c r="G334" s="530">
        <v>53</v>
      </c>
      <c r="H334" s="530"/>
      <c r="I334" s="530">
        <v>95</v>
      </c>
      <c r="J334" s="530">
        <v>280</v>
      </c>
      <c r="K334" s="530">
        <v>3</v>
      </c>
      <c r="L334" s="530"/>
      <c r="M334" s="530">
        <v>74</v>
      </c>
      <c r="N334" s="530">
        <v>433</v>
      </c>
      <c r="O334" s="530">
        <v>17</v>
      </c>
    </row>
    <row r="335" spans="1:15">
      <c r="A335" s="1020"/>
      <c r="B335" s="441" t="s">
        <v>599</v>
      </c>
      <c r="C335" s="530">
        <v>685</v>
      </c>
      <c r="D335" s="530">
        <v>464</v>
      </c>
      <c r="E335" s="530">
        <v>2</v>
      </c>
      <c r="F335" s="530">
        <v>160</v>
      </c>
      <c r="G335" s="530">
        <v>59</v>
      </c>
      <c r="H335" s="530"/>
      <c r="I335" s="530">
        <v>115</v>
      </c>
      <c r="J335" s="530">
        <v>300</v>
      </c>
      <c r="K335" s="530">
        <v>5</v>
      </c>
      <c r="L335" s="530"/>
      <c r="M335" s="530">
        <v>40</v>
      </c>
      <c r="N335" s="530">
        <v>455</v>
      </c>
      <c r="O335" s="530">
        <v>17</v>
      </c>
    </row>
    <row r="336" spans="1:15">
      <c r="A336" s="1020"/>
      <c r="B336" s="441" t="s">
        <v>600</v>
      </c>
      <c r="C336" s="530">
        <v>716</v>
      </c>
      <c r="D336" s="530">
        <v>481</v>
      </c>
      <c r="E336" s="530">
        <v>2</v>
      </c>
      <c r="F336" s="530">
        <v>171</v>
      </c>
      <c r="G336" s="530">
        <v>62</v>
      </c>
      <c r="H336" s="530"/>
      <c r="I336" s="530">
        <v>96</v>
      </c>
      <c r="J336" s="530">
        <v>319</v>
      </c>
      <c r="K336" s="530">
        <v>2</v>
      </c>
      <c r="L336" s="530"/>
      <c r="M336" s="530">
        <v>43</v>
      </c>
      <c r="N336" s="530">
        <v>447</v>
      </c>
      <c r="O336" s="530">
        <v>17</v>
      </c>
    </row>
    <row r="337" spans="1:15">
      <c r="A337" s="1020"/>
      <c r="B337" s="441" t="s">
        <v>601</v>
      </c>
      <c r="C337" s="530">
        <v>685</v>
      </c>
      <c r="D337" s="530">
        <v>452</v>
      </c>
      <c r="E337" s="530">
        <v>2</v>
      </c>
      <c r="F337" s="530">
        <v>175</v>
      </c>
      <c r="G337" s="530">
        <v>56</v>
      </c>
      <c r="H337" s="530"/>
      <c r="I337" s="530">
        <v>127</v>
      </c>
      <c r="J337" s="530">
        <v>414</v>
      </c>
      <c r="K337" s="530">
        <v>2</v>
      </c>
      <c r="L337" s="530"/>
      <c r="M337" s="530">
        <v>-64</v>
      </c>
      <c r="N337" s="530">
        <v>460</v>
      </c>
      <c r="O337" s="530">
        <v>17</v>
      </c>
    </row>
    <row r="338" spans="1:15">
      <c r="A338" s="1020"/>
      <c r="B338" s="441" t="s">
        <v>602</v>
      </c>
      <c r="C338" s="530">
        <v>849</v>
      </c>
      <c r="D338" s="530">
        <v>625</v>
      </c>
      <c r="E338" s="530">
        <v>0</v>
      </c>
      <c r="F338" s="530">
        <v>173</v>
      </c>
      <c r="G338" s="530">
        <v>51</v>
      </c>
      <c r="H338" s="530"/>
      <c r="I338" s="530">
        <v>99</v>
      </c>
      <c r="J338" s="530">
        <v>647</v>
      </c>
      <c r="K338" s="530">
        <v>1</v>
      </c>
      <c r="L338" s="530">
        <v>0</v>
      </c>
      <c r="M338" s="530">
        <v>-152</v>
      </c>
      <c r="N338" s="530">
        <v>452</v>
      </c>
      <c r="O338" s="530">
        <v>16</v>
      </c>
    </row>
    <row r="339" spans="1:15">
      <c r="A339" s="1020"/>
      <c r="B339" s="441" t="s">
        <v>603</v>
      </c>
      <c r="C339" s="530">
        <v>968</v>
      </c>
      <c r="D339" s="530">
        <v>745</v>
      </c>
      <c r="E339" s="530">
        <v>0</v>
      </c>
      <c r="F339" s="530">
        <v>173</v>
      </c>
      <c r="G339" s="530">
        <v>50</v>
      </c>
      <c r="H339" s="530"/>
      <c r="I339" s="530">
        <v>101</v>
      </c>
      <c r="J339" s="530">
        <v>595</v>
      </c>
      <c r="K339" s="530">
        <v>0</v>
      </c>
      <c r="L339" s="530">
        <v>0</v>
      </c>
      <c r="M339" s="530">
        <v>14</v>
      </c>
      <c r="N339" s="530">
        <v>459</v>
      </c>
      <c r="O339" s="530">
        <v>16</v>
      </c>
    </row>
    <row r="340" spans="1:15">
      <c r="A340" s="1020"/>
      <c r="B340" s="441" t="s">
        <v>1144</v>
      </c>
      <c r="C340" s="530">
        <v>835</v>
      </c>
      <c r="D340" s="530">
        <v>609</v>
      </c>
      <c r="E340" s="530">
        <v>0</v>
      </c>
      <c r="F340" s="530">
        <v>171</v>
      </c>
      <c r="G340" s="530">
        <v>54</v>
      </c>
      <c r="H340" s="530"/>
      <c r="I340" s="530">
        <v>99</v>
      </c>
      <c r="J340" s="530">
        <v>471</v>
      </c>
      <c r="K340" s="530">
        <v>0</v>
      </c>
      <c r="L340" s="530">
        <v>0</v>
      </c>
      <c r="M340" s="530">
        <v>-2</v>
      </c>
      <c r="N340" s="530">
        <v>463</v>
      </c>
      <c r="O340" s="530">
        <v>15</v>
      </c>
    </row>
    <row r="341" spans="1:15">
      <c r="A341" s="1020"/>
      <c r="B341" s="495" t="s">
        <v>1145</v>
      </c>
      <c r="C341" s="812" t="s">
        <v>3403</v>
      </c>
      <c r="D341" s="812" t="s">
        <v>3404</v>
      </c>
      <c r="E341" s="811">
        <v>1</v>
      </c>
      <c r="F341" s="811">
        <v>167</v>
      </c>
      <c r="G341" s="811">
        <v>57</v>
      </c>
      <c r="H341" s="812" t="s">
        <v>25</v>
      </c>
      <c r="I341" s="811">
        <v>110</v>
      </c>
      <c r="J341" s="811">
        <v>371</v>
      </c>
      <c r="K341" s="811">
        <v>1</v>
      </c>
      <c r="L341" s="811">
        <v>0</v>
      </c>
      <c r="M341" s="812" t="s">
        <v>3407</v>
      </c>
      <c r="N341" s="811">
        <v>512</v>
      </c>
      <c r="O341" s="811">
        <v>17</v>
      </c>
    </row>
    <row r="342" spans="1:15">
      <c r="A342" s="1020"/>
      <c r="B342" s="495" t="s">
        <v>2774</v>
      </c>
      <c r="C342" s="812" t="s">
        <v>3405</v>
      </c>
      <c r="D342" s="812" t="s">
        <v>3406</v>
      </c>
      <c r="E342" s="811">
        <v>1</v>
      </c>
      <c r="F342" s="811">
        <v>162</v>
      </c>
      <c r="G342" s="811">
        <v>56</v>
      </c>
      <c r="H342" s="812" t="s">
        <v>25</v>
      </c>
      <c r="I342" s="811">
        <v>123</v>
      </c>
      <c r="J342" s="811">
        <v>449</v>
      </c>
      <c r="K342" s="811">
        <v>0</v>
      </c>
      <c r="L342" s="811">
        <v>0</v>
      </c>
      <c r="M342" s="812" t="s">
        <v>3408</v>
      </c>
      <c r="N342" s="811">
        <v>532</v>
      </c>
      <c r="O342" s="811">
        <v>17</v>
      </c>
    </row>
    <row r="343" spans="1:15">
      <c r="A343" s="1020"/>
      <c r="B343" s="495" t="s">
        <v>2847</v>
      </c>
      <c r="C343" s="811">
        <v>986</v>
      </c>
      <c r="D343" s="811">
        <v>754</v>
      </c>
      <c r="E343" s="811">
        <v>5</v>
      </c>
      <c r="F343" s="811">
        <v>169</v>
      </c>
      <c r="G343" s="811">
        <v>58</v>
      </c>
      <c r="H343" s="812" t="s">
        <v>25</v>
      </c>
      <c r="I343" s="811">
        <v>140</v>
      </c>
      <c r="J343" s="811">
        <v>553</v>
      </c>
      <c r="K343" s="811">
        <v>1</v>
      </c>
      <c r="L343" s="811">
        <v>0</v>
      </c>
      <c r="M343" s="812" t="s">
        <v>3409</v>
      </c>
      <c r="N343" s="811">
        <v>537</v>
      </c>
      <c r="O343" s="811">
        <v>16</v>
      </c>
    </row>
    <row r="344" spans="1:15">
      <c r="A344" s="1021"/>
      <c r="B344" s="495" t="s">
        <v>2953</v>
      </c>
      <c r="C344" s="810">
        <v>1200</v>
      </c>
      <c r="D344" s="811">
        <v>767</v>
      </c>
      <c r="E344" s="811">
        <v>17</v>
      </c>
      <c r="F344" s="811">
        <v>357</v>
      </c>
      <c r="G344" s="811">
        <v>59</v>
      </c>
      <c r="H344" s="812" t="s">
        <v>25</v>
      </c>
      <c r="I344" s="811">
        <v>114</v>
      </c>
      <c r="J344" s="811">
        <v>775</v>
      </c>
      <c r="K344" s="811">
        <v>2</v>
      </c>
      <c r="L344" s="811">
        <v>1</v>
      </c>
      <c r="M344" s="811">
        <v>0</v>
      </c>
      <c r="N344" s="811">
        <v>537</v>
      </c>
      <c r="O344" s="811">
        <v>16</v>
      </c>
    </row>
    <row r="345" spans="1:15">
      <c r="A345" s="1019" t="s">
        <v>17</v>
      </c>
      <c r="B345" s="441" t="s">
        <v>436</v>
      </c>
      <c r="C345" s="530"/>
      <c r="D345" s="530"/>
      <c r="E345" s="530"/>
      <c r="F345" s="530"/>
      <c r="G345" s="530"/>
      <c r="H345" s="530"/>
      <c r="I345" s="530"/>
      <c r="J345" s="530"/>
      <c r="K345" s="530"/>
      <c r="L345" s="530"/>
      <c r="M345" s="530"/>
      <c r="N345" s="530"/>
      <c r="O345" s="530"/>
    </row>
    <row r="346" spans="1:15">
      <c r="A346" s="1020"/>
      <c r="B346" s="441" t="s">
        <v>462</v>
      </c>
      <c r="C346" s="530">
        <v>13</v>
      </c>
      <c r="D346" s="530">
        <v>8</v>
      </c>
      <c r="E346" s="530"/>
      <c r="F346" s="530"/>
      <c r="G346" s="530">
        <v>5</v>
      </c>
      <c r="H346" s="530"/>
      <c r="I346" s="530">
        <v>18</v>
      </c>
      <c r="J346" s="530">
        <v>2</v>
      </c>
      <c r="K346" s="530">
        <v>1</v>
      </c>
      <c r="L346" s="530"/>
      <c r="M346" s="530"/>
      <c r="N346" s="530">
        <v>28</v>
      </c>
      <c r="O346" s="530">
        <v>19</v>
      </c>
    </row>
    <row r="347" spans="1:15">
      <c r="A347" s="1020"/>
      <c r="B347" s="441" t="s">
        <v>463</v>
      </c>
      <c r="C347" s="530">
        <v>13</v>
      </c>
      <c r="D347" s="530">
        <v>9</v>
      </c>
      <c r="E347" s="530"/>
      <c r="F347" s="530"/>
      <c r="G347" s="530">
        <v>4</v>
      </c>
      <c r="H347" s="530"/>
      <c r="I347" s="530">
        <v>21</v>
      </c>
      <c r="J347" s="530">
        <v>2</v>
      </c>
      <c r="K347" s="530">
        <v>2</v>
      </c>
      <c r="L347" s="530"/>
      <c r="M347" s="530"/>
      <c r="N347" s="530">
        <v>30</v>
      </c>
      <c r="O347" s="530">
        <v>20</v>
      </c>
    </row>
    <row r="348" spans="1:15">
      <c r="A348" s="1020"/>
      <c r="B348" s="441" t="s">
        <v>464</v>
      </c>
      <c r="C348" s="530">
        <v>12</v>
      </c>
      <c r="D348" s="530">
        <v>9</v>
      </c>
      <c r="E348" s="530"/>
      <c r="F348" s="530"/>
      <c r="G348" s="530">
        <v>3</v>
      </c>
      <c r="H348" s="530"/>
      <c r="I348" s="530">
        <v>24</v>
      </c>
      <c r="J348" s="530">
        <v>1</v>
      </c>
      <c r="K348" s="530">
        <v>2</v>
      </c>
      <c r="L348" s="530"/>
      <c r="M348" s="530"/>
      <c r="N348" s="530">
        <v>33</v>
      </c>
      <c r="O348" s="530">
        <v>21</v>
      </c>
    </row>
    <row r="349" spans="1:15">
      <c r="A349" s="1020"/>
      <c r="B349" s="441" t="s">
        <v>465</v>
      </c>
      <c r="C349" s="530">
        <v>12</v>
      </c>
      <c r="D349" s="530">
        <v>9</v>
      </c>
      <c r="E349" s="530"/>
      <c r="F349" s="530"/>
      <c r="G349" s="530">
        <v>2</v>
      </c>
      <c r="H349" s="530"/>
      <c r="I349" s="530">
        <v>26</v>
      </c>
      <c r="J349" s="530">
        <v>1</v>
      </c>
      <c r="K349" s="530">
        <v>1</v>
      </c>
      <c r="L349" s="530"/>
      <c r="M349" s="530"/>
      <c r="N349" s="530">
        <v>35</v>
      </c>
      <c r="O349" s="530">
        <v>22</v>
      </c>
    </row>
    <row r="350" spans="1:15">
      <c r="A350" s="1020"/>
      <c r="B350" s="441" t="s">
        <v>437</v>
      </c>
      <c r="C350" s="530">
        <v>14</v>
      </c>
      <c r="D350" s="530">
        <v>10</v>
      </c>
      <c r="E350" s="530"/>
      <c r="F350" s="530"/>
      <c r="G350" s="530">
        <v>4</v>
      </c>
      <c r="H350" s="530"/>
      <c r="I350" s="530">
        <v>28</v>
      </c>
      <c r="J350" s="530">
        <v>2</v>
      </c>
      <c r="K350" s="530">
        <v>2</v>
      </c>
      <c r="L350" s="530"/>
      <c r="M350" s="530"/>
      <c r="N350" s="530">
        <v>38</v>
      </c>
      <c r="O350" s="530">
        <v>23</v>
      </c>
    </row>
    <row r="351" spans="1:15">
      <c r="A351" s="1020"/>
      <c r="B351" s="441" t="s">
        <v>466</v>
      </c>
      <c r="C351" s="530">
        <v>13</v>
      </c>
      <c r="D351" s="530">
        <v>10</v>
      </c>
      <c r="E351" s="530"/>
      <c r="F351" s="530"/>
      <c r="G351" s="530">
        <v>3</v>
      </c>
      <c r="H351" s="530"/>
      <c r="I351" s="530">
        <v>31</v>
      </c>
      <c r="J351" s="530">
        <v>1</v>
      </c>
      <c r="K351" s="530">
        <v>2</v>
      </c>
      <c r="L351" s="530"/>
      <c r="M351" s="530"/>
      <c r="N351" s="530">
        <v>41</v>
      </c>
      <c r="O351" s="530">
        <v>24</v>
      </c>
    </row>
    <row r="352" spans="1:15">
      <c r="A352" s="1020"/>
      <c r="B352" s="441" t="s">
        <v>467</v>
      </c>
      <c r="C352" s="530">
        <v>12</v>
      </c>
      <c r="D352" s="530">
        <v>10</v>
      </c>
      <c r="E352" s="530"/>
      <c r="F352" s="530"/>
      <c r="G352" s="530">
        <v>2</v>
      </c>
      <c r="H352" s="530"/>
      <c r="I352" s="530">
        <v>32</v>
      </c>
      <c r="J352" s="530">
        <v>1</v>
      </c>
      <c r="K352" s="530">
        <v>1</v>
      </c>
      <c r="L352" s="530"/>
      <c r="M352" s="530"/>
      <c r="N352" s="530">
        <v>42</v>
      </c>
      <c r="O352" s="530">
        <v>24</v>
      </c>
    </row>
    <row r="353" spans="1:15">
      <c r="A353" s="1020"/>
      <c r="B353" s="441" t="s">
        <v>468</v>
      </c>
      <c r="C353" s="530">
        <v>14</v>
      </c>
      <c r="D353" s="530">
        <v>10</v>
      </c>
      <c r="E353" s="530"/>
      <c r="F353" s="530"/>
      <c r="G353" s="530">
        <v>4</v>
      </c>
      <c r="H353" s="530"/>
      <c r="I353" s="530">
        <v>32</v>
      </c>
      <c r="J353" s="530">
        <v>1</v>
      </c>
      <c r="K353" s="530">
        <v>1</v>
      </c>
      <c r="L353" s="530"/>
      <c r="M353" s="530">
        <v>0</v>
      </c>
      <c r="N353" s="530">
        <v>43</v>
      </c>
      <c r="O353" s="530">
        <v>24</v>
      </c>
    </row>
    <row r="354" spans="1:15">
      <c r="A354" s="1020"/>
      <c r="B354" s="441" t="s">
        <v>469</v>
      </c>
      <c r="C354" s="530">
        <v>15</v>
      </c>
      <c r="D354" s="530">
        <v>11</v>
      </c>
      <c r="E354" s="530"/>
      <c r="F354" s="530"/>
      <c r="G354" s="530">
        <v>4</v>
      </c>
      <c r="H354" s="530"/>
      <c r="I354" s="530">
        <v>30</v>
      </c>
      <c r="J354" s="530">
        <v>1</v>
      </c>
      <c r="K354" s="530">
        <v>1</v>
      </c>
      <c r="L354" s="530"/>
      <c r="M354" s="530"/>
      <c r="N354" s="530">
        <v>42</v>
      </c>
      <c r="O354" s="530">
        <v>22</v>
      </c>
    </row>
    <row r="355" spans="1:15">
      <c r="A355" s="1020"/>
      <c r="B355" s="441" t="s">
        <v>438</v>
      </c>
      <c r="C355" s="530">
        <v>16</v>
      </c>
      <c r="D355" s="530">
        <v>11</v>
      </c>
      <c r="E355" s="530"/>
      <c r="F355" s="530"/>
      <c r="G355" s="530">
        <v>5</v>
      </c>
      <c r="H355" s="530"/>
      <c r="I355" s="530">
        <v>28</v>
      </c>
      <c r="J355" s="530">
        <v>2</v>
      </c>
      <c r="K355" s="530">
        <v>2</v>
      </c>
      <c r="L355" s="530"/>
      <c r="M355" s="530"/>
      <c r="N355" s="530">
        <v>39</v>
      </c>
      <c r="O355" s="530">
        <v>21</v>
      </c>
    </row>
    <row r="356" spans="1:15">
      <c r="A356" s="1020"/>
      <c r="B356" s="441" t="s">
        <v>445</v>
      </c>
      <c r="C356" s="530">
        <v>15</v>
      </c>
      <c r="D356" s="530">
        <v>11</v>
      </c>
      <c r="E356" s="530"/>
      <c r="F356" s="530"/>
      <c r="G356" s="530">
        <v>4</v>
      </c>
      <c r="H356" s="530"/>
      <c r="I356" s="530">
        <v>34</v>
      </c>
      <c r="J356" s="530">
        <v>2</v>
      </c>
      <c r="K356" s="530">
        <v>1</v>
      </c>
      <c r="L356" s="530"/>
      <c r="M356" s="530">
        <v>0</v>
      </c>
      <c r="N356" s="530">
        <v>46</v>
      </c>
      <c r="O356" s="530">
        <v>24</v>
      </c>
    </row>
    <row r="357" spans="1:15">
      <c r="A357" s="1020"/>
      <c r="B357" s="441" t="s">
        <v>446</v>
      </c>
      <c r="C357" s="530">
        <v>16</v>
      </c>
      <c r="D357" s="530">
        <v>11</v>
      </c>
      <c r="E357" s="530"/>
      <c r="F357" s="530"/>
      <c r="G357" s="530">
        <v>5</v>
      </c>
      <c r="H357" s="530"/>
      <c r="I357" s="530">
        <v>30</v>
      </c>
      <c r="J357" s="530">
        <v>2</v>
      </c>
      <c r="K357" s="530">
        <v>1</v>
      </c>
      <c r="L357" s="530"/>
      <c r="M357" s="530">
        <v>0</v>
      </c>
      <c r="N357" s="530">
        <v>43</v>
      </c>
      <c r="O357" s="530">
        <v>22</v>
      </c>
    </row>
    <row r="358" spans="1:15">
      <c r="A358" s="1020"/>
      <c r="B358" s="441" t="s">
        <v>447</v>
      </c>
      <c r="C358" s="530">
        <v>17</v>
      </c>
      <c r="D358" s="530">
        <v>11</v>
      </c>
      <c r="E358" s="530"/>
      <c r="F358" s="530"/>
      <c r="G358" s="530">
        <v>5</v>
      </c>
      <c r="H358" s="530"/>
      <c r="I358" s="530">
        <v>32</v>
      </c>
      <c r="J358" s="530">
        <v>2</v>
      </c>
      <c r="K358" s="530">
        <v>1</v>
      </c>
      <c r="L358" s="530"/>
      <c r="M358" s="530"/>
      <c r="N358" s="530">
        <v>45</v>
      </c>
      <c r="O358" s="530">
        <v>22</v>
      </c>
    </row>
    <row r="359" spans="1:15">
      <c r="A359" s="1020"/>
      <c r="B359" s="441" t="s">
        <v>448</v>
      </c>
      <c r="C359" s="530">
        <v>16</v>
      </c>
      <c r="D359" s="530">
        <v>12</v>
      </c>
      <c r="E359" s="530"/>
      <c r="F359" s="530"/>
      <c r="G359" s="530">
        <v>5</v>
      </c>
      <c r="H359" s="530"/>
      <c r="I359" s="530">
        <v>34</v>
      </c>
      <c r="J359" s="530">
        <v>3</v>
      </c>
      <c r="K359" s="530">
        <v>1</v>
      </c>
      <c r="L359" s="530"/>
      <c r="M359" s="530">
        <v>0</v>
      </c>
      <c r="N359" s="530">
        <v>47</v>
      </c>
      <c r="O359" s="530">
        <v>23</v>
      </c>
    </row>
    <row r="360" spans="1:15">
      <c r="A360" s="1020"/>
      <c r="B360" s="441" t="s">
        <v>439</v>
      </c>
      <c r="C360" s="530">
        <v>17</v>
      </c>
      <c r="D360" s="530">
        <v>12</v>
      </c>
      <c r="E360" s="530"/>
      <c r="F360" s="530"/>
      <c r="G360" s="530">
        <v>6</v>
      </c>
      <c r="H360" s="530">
        <v>0</v>
      </c>
      <c r="I360" s="530">
        <v>40</v>
      </c>
      <c r="J360" s="530">
        <v>3</v>
      </c>
      <c r="K360" s="530">
        <v>0</v>
      </c>
      <c r="L360" s="530"/>
      <c r="M360" s="530"/>
      <c r="N360" s="530">
        <v>54</v>
      </c>
      <c r="O360" s="530">
        <v>26</v>
      </c>
    </row>
    <row r="361" spans="1:15">
      <c r="A361" s="1020"/>
      <c r="B361" s="441" t="s">
        <v>440</v>
      </c>
      <c r="C361" s="530">
        <v>17</v>
      </c>
      <c r="D361" s="530">
        <v>12</v>
      </c>
      <c r="E361" s="530"/>
      <c r="F361" s="530"/>
      <c r="G361" s="530">
        <v>5</v>
      </c>
      <c r="H361" s="530">
        <v>0</v>
      </c>
      <c r="I361" s="530">
        <v>41</v>
      </c>
      <c r="J361" s="530">
        <v>3</v>
      </c>
      <c r="K361" s="530">
        <v>1</v>
      </c>
      <c r="L361" s="530"/>
      <c r="M361" s="530"/>
      <c r="N361" s="530">
        <v>54</v>
      </c>
      <c r="O361" s="530">
        <v>25</v>
      </c>
    </row>
    <row r="362" spans="1:15">
      <c r="A362" s="1020"/>
      <c r="B362" s="441" t="s">
        <v>441</v>
      </c>
      <c r="C362" s="530">
        <v>18</v>
      </c>
      <c r="D362" s="530">
        <v>12</v>
      </c>
      <c r="E362" s="530"/>
      <c r="F362" s="530"/>
      <c r="G362" s="530">
        <v>6</v>
      </c>
      <c r="H362" s="530">
        <v>0</v>
      </c>
      <c r="I362" s="530">
        <v>42</v>
      </c>
      <c r="J362" s="530">
        <v>3</v>
      </c>
      <c r="K362" s="530">
        <v>2</v>
      </c>
      <c r="L362" s="530"/>
      <c r="M362" s="530"/>
      <c r="N362" s="530">
        <v>54</v>
      </c>
      <c r="O362" s="530">
        <v>26</v>
      </c>
    </row>
    <row r="363" spans="1:15">
      <c r="A363" s="1020"/>
      <c r="B363" s="441" t="s">
        <v>34</v>
      </c>
      <c r="C363" s="530">
        <v>17</v>
      </c>
      <c r="D363" s="530">
        <v>12</v>
      </c>
      <c r="E363" s="530"/>
      <c r="F363" s="530"/>
      <c r="G363" s="530">
        <v>5</v>
      </c>
      <c r="H363" s="530">
        <v>0</v>
      </c>
      <c r="I363" s="530">
        <v>48</v>
      </c>
      <c r="J363" s="530">
        <v>4</v>
      </c>
      <c r="K363" s="530">
        <v>2</v>
      </c>
      <c r="L363" s="530"/>
      <c r="M363" s="530">
        <v>0</v>
      </c>
      <c r="N363" s="530">
        <v>59</v>
      </c>
      <c r="O363" s="530">
        <v>28</v>
      </c>
    </row>
    <row r="364" spans="1:15">
      <c r="A364" s="1020"/>
      <c r="B364" s="441" t="s">
        <v>442</v>
      </c>
      <c r="C364" s="530">
        <v>17</v>
      </c>
      <c r="D364" s="530">
        <v>12</v>
      </c>
      <c r="E364" s="530"/>
      <c r="F364" s="530"/>
      <c r="G364" s="530">
        <v>5</v>
      </c>
      <c r="H364" s="530">
        <v>0</v>
      </c>
      <c r="I364" s="530">
        <v>49</v>
      </c>
      <c r="J364" s="530">
        <v>4</v>
      </c>
      <c r="K364" s="530">
        <v>2</v>
      </c>
      <c r="L364" s="530"/>
      <c r="M364" s="530">
        <v>0</v>
      </c>
      <c r="N364" s="530">
        <v>61</v>
      </c>
      <c r="O364" s="530">
        <v>28</v>
      </c>
    </row>
    <row r="365" spans="1:15">
      <c r="A365" s="1020"/>
      <c r="B365" s="441" t="s">
        <v>33</v>
      </c>
      <c r="C365" s="530">
        <v>17</v>
      </c>
      <c r="D365" s="530">
        <v>12</v>
      </c>
      <c r="E365" s="530"/>
      <c r="F365" s="530"/>
      <c r="G365" s="530">
        <v>5</v>
      </c>
      <c r="H365" s="530">
        <v>0</v>
      </c>
      <c r="I365" s="530">
        <v>51</v>
      </c>
      <c r="J365" s="530">
        <v>5</v>
      </c>
      <c r="K365" s="530">
        <v>2</v>
      </c>
      <c r="L365" s="530"/>
      <c r="M365" s="530">
        <v>0</v>
      </c>
      <c r="N365" s="530">
        <v>63</v>
      </c>
      <c r="O365" s="530">
        <v>30</v>
      </c>
    </row>
    <row r="366" spans="1:15">
      <c r="A366" s="1020"/>
      <c r="B366" s="441" t="s">
        <v>596</v>
      </c>
      <c r="C366" s="530">
        <v>19</v>
      </c>
      <c r="D366" s="530">
        <v>13</v>
      </c>
      <c r="E366" s="530"/>
      <c r="F366" s="530"/>
      <c r="G366" s="530">
        <v>6</v>
      </c>
      <c r="H366" s="530">
        <v>0</v>
      </c>
      <c r="I366" s="530">
        <v>47</v>
      </c>
      <c r="J366" s="530">
        <v>4</v>
      </c>
      <c r="K366" s="530">
        <v>1</v>
      </c>
      <c r="L366" s="530"/>
      <c r="M366" s="530">
        <v>0</v>
      </c>
      <c r="N366" s="530">
        <v>61</v>
      </c>
      <c r="O366" s="530">
        <v>28</v>
      </c>
    </row>
    <row r="367" spans="1:15">
      <c r="A367" s="1020"/>
      <c r="B367" s="441" t="s">
        <v>597</v>
      </c>
      <c r="C367" s="530">
        <v>18</v>
      </c>
      <c r="D367" s="530">
        <v>13</v>
      </c>
      <c r="E367" s="530"/>
      <c r="F367" s="530"/>
      <c r="G367" s="530">
        <v>5</v>
      </c>
      <c r="H367" s="530">
        <v>0</v>
      </c>
      <c r="I367" s="530">
        <v>54</v>
      </c>
      <c r="J367" s="530">
        <v>4</v>
      </c>
      <c r="K367" s="530">
        <v>2</v>
      </c>
      <c r="L367" s="530"/>
      <c r="M367" s="530">
        <v>0</v>
      </c>
      <c r="N367" s="530">
        <v>67</v>
      </c>
      <c r="O367" s="530">
        <v>30</v>
      </c>
    </row>
    <row r="368" spans="1:15">
      <c r="A368" s="1020"/>
      <c r="B368" s="441" t="s">
        <v>598</v>
      </c>
      <c r="C368" s="530">
        <v>19</v>
      </c>
      <c r="D368" s="530">
        <v>13</v>
      </c>
      <c r="E368" s="530"/>
      <c r="F368" s="530"/>
      <c r="G368" s="530">
        <v>6</v>
      </c>
      <c r="H368" s="530">
        <v>0</v>
      </c>
      <c r="I368" s="530">
        <v>45</v>
      </c>
      <c r="J368" s="530">
        <v>4</v>
      </c>
      <c r="K368" s="530">
        <v>1</v>
      </c>
      <c r="L368" s="530"/>
      <c r="M368" s="530">
        <v>0</v>
      </c>
      <c r="N368" s="530">
        <v>59</v>
      </c>
      <c r="O368" s="530">
        <v>26</v>
      </c>
    </row>
    <row r="369" spans="1:15">
      <c r="A369" s="1020"/>
      <c r="B369" s="441" t="s">
        <v>599</v>
      </c>
      <c r="C369" s="530">
        <v>20</v>
      </c>
      <c r="D369" s="530">
        <v>14</v>
      </c>
      <c r="E369" s="530"/>
      <c r="F369" s="530"/>
      <c r="G369" s="530">
        <v>5</v>
      </c>
      <c r="H369" s="530">
        <v>0</v>
      </c>
      <c r="I369" s="530">
        <v>61</v>
      </c>
      <c r="J369" s="530">
        <v>3</v>
      </c>
      <c r="K369" s="530">
        <v>2</v>
      </c>
      <c r="L369" s="530"/>
      <c r="M369" s="530"/>
      <c r="N369" s="530">
        <v>76</v>
      </c>
      <c r="O369" s="530">
        <v>33</v>
      </c>
    </row>
    <row r="370" spans="1:15">
      <c r="A370" s="1020"/>
      <c r="B370" s="441" t="s">
        <v>600</v>
      </c>
      <c r="C370" s="530">
        <v>21</v>
      </c>
      <c r="D370" s="530">
        <v>15</v>
      </c>
      <c r="E370" s="530"/>
      <c r="F370" s="530"/>
      <c r="G370" s="530">
        <v>6</v>
      </c>
      <c r="H370" s="530">
        <v>0</v>
      </c>
      <c r="I370" s="530">
        <v>62</v>
      </c>
      <c r="J370" s="530">
        <v>3</v>
      </c>
      <c r="K370" s="530">
        <v>2</v>
      </c>
      <c r="L370" s="530"/>
      <c r="M370" s="530"/>
      <c r="N370" s="530">
        <v>78</v>
      </c>
      <c r="O370" s="530">
        <v>34</v>
      </c>
    </row>
    <row r="371" spans="1:15">
      <c r="A371" s="1020"/>
      <c r="B371" s="441" t="s">
        <v>601</v>
      </c>
      <c r="C371" s="530">
        <v>20</v>
      </c>
      <c r="D371" s="530">
        <v>15</v>
      </c>
      <c r="E371" s="530"/>
      <c r="F371" s="530"/>
      <c r="G371" s="530">
        <v>5</v>
      </c>
      <c r="H371" s="530">
        <v>0</v>
      </c>
      <c r="I371" s="530">
        <v>67</v>
      </c>
      <c r="J371" s="530">
        <v>3</v>
      </c>
      <c r="K371" s="530">
        <v>2</v>
      </c>
      <c r="L371" s="530"/>
      <c r="M371" s="530"/>
      <c r="N371" s="530">
        <v>83</v>
      </c>
      <c r="O371" s="530">
        <v>35</v>
      </c>
    </row>
    <row r="372" spans="1:15">
      <c r="A372" s="1020"/>
      <c r="B372" s="441" t="s">
        <v>602</v>
      </c>
      <c r="C372" s="530">
        <v>21</v>
      </c>
      <c r="D372" s="530">
        <v>15</v>
      </c>
      <c r="E372" s="530"/>
      <c r="F372" s="530"/>
      <c r="G372" s="530">
        <v>6</v>
      </c>
      <c r="H372" s="530">
        <v>0</v>
      </c>
      <c r="I372" s="530">
        <v>67</v>
      </c>
      <c r="J372" s="530">
        <v>3</v>
      </c>
      <c r="K372" s="530">
        <v>2</v>
      </c>
      <c r="L372" s="530"/>
      <c r="M372" s="530"/>
      <c r="N372" s="530">
        <v>83</v>
      </c>
      <c r="O372" s="530">
        <v>35</v>
      </c>
    </row>
    <row r="373" spans="1:15">
      <c r="A373" s="1020"/>
      <c r="B373" s="441" t="s">
        <v>603</v>
      </c>
      <c r="C373" s="530">
        <v>22</v>
      </c>
      <c r="D373" s="530">
        <v>17</v>
      </c>
      <c r="E373" s="530"/>
      <c r="F373" s="530"/>
      <c r="G373" s="530">
        <v>5</v>
      </c>
      <c r="H373" s="530">
        <v>0</v>
      </c>
      <c r="I373" s="530">
        <v>67</v>
      </c>
      <c r="J373" s="530">
        <v>4</v>
      </c>
      <c r="K373" s="530">
        <v>2</v>
      </c>
      <c r="L373" s="530"/>
      <c r="M373" s="530">
        <v>0</v>
      </c>
      <c r="N373" s="530">
        <v>84</v>
      </c>
      <c r="O373" s="530">
        <v>34</v>
      </c>
    </row>
    <row r="374" spans="1:15">
      <c r="A374" s="1020"/>
      <c r="B374" s="441" t="s">
        <v>1144</v>
      </c>
      <c r="C374" s="530">
        <v>25</v>
      </c>
      <c r="D374" s="530">
        <v>20</v>
      </c>
      <c r="E374" s="530"/>
      <c r="F374" s="530"/>
      <c r="G374" s="530">
        <v>5</v>
      </c>
      <c r="H374" s="530">
        <v>0</v>
      </c>
      <c r="I374" s="530">
        <v>65</v>
      </c>
      <c r="J374" s="530">
        <v>4</v>
      </c>
      <c r="K374" s="530">
        <v>2</v>
      </c>
      <c r="L374" s="530"/>
      <c r="M374" s="530">
        <v>0</v>
      </c>
      <c r="N374" s="530">
        <v>84</v>
      </c>
      <c r="O374" s="530">
        <v>34</v>
      </c>
    </row>
    <row r="375" spans="1:15">
      <c r="A375" s="1020"/>
      <c r="B375" s="495" t="s">
        <v>1145</v>
      </c>
      <c r="C375" s="811">
        <v>32</v>
      </c>
      <c r="D375" s="811">
        <v>24</v>
      </c>
      <c r="E375" s="812" t="s">
        <v>25</v>
      </c>
      <c r="F375" s="812" t="s">
        <v>25</v>
      </c>
      <c r="G375" s="811">
        <v>7</v>
      </c>
      <c r="H375" s="811">
        <v>0</v>
      </c>
      <c r="I375" s="813">
        <v>58</v>
      </c>
      <c r="J375" s="813">
        <v>10</v>
      </c>
      <c r="K375" s="813">
        <v>4</v>
      </c>
      <c r="L375" s="815" t="s">
        <v>25</v>
      </c>
      <c r="M375" s="815" t="s">
        <v>25</v>
      </c>
      <c r="N375" s="813">
        <v>76</v>
      </c>
      <c r="O375" s="813">
        <v>28</v>
      </c>
    </row>
    <row r="376" spans="1:15">
      <c r="A376" s="1020"/>
      <c r="B376" s="495" t="s">
        <v>2774</v>
      </c>
      <c r="C376" s="811">
        <v>32</v>
      </c>
      <c r="D376" s="811">
        <v>26</v>
      </c>
      <c r="E376" s="812" t="s">
        <v>25</v>
      </c>
      <c r="F376" s="812" t="s">
        <v>25</v>
      </c>
      <c r="G376" s="811">
        <v>5</v>
      </c>
      <c r="H376" s="811">
        <v>0</v>
      </c>
      <c r="I376" s="813">
        <v>61</v>
      </c>
      <c r="J376" s="813">
        <v>10</v>
      </c>
      <c r="K376" s="813">
        <v>4</v>
      </c>
      <c r="L376" s="815" t="s">
        <v>25</v>
      </c>
      <c r="M376" s="815" t="s">
        <v>25</v>
      </c>
      <c r="N376" s="813">
        <v>79</v>
      </c>
      <c r="O376" s="813">
        <v>28</v>
      </c>
    </row>
    <row r="377" spans="1:15">
      <c r="A377" s="1020"/>
      <c r="B377" s="495" t="s">
        <v>2847</v>
      </c>
      <c r="C377" s="811">
        <v>37</v>
      </c>
      <c r="D377" s="811">
        <v>32</v>
      </c>
      <c r="E377" s="812" t="s">
        <v>25</v>
      </c>
      <c r="F377" s="812" t="s">
        <v>25</v>
      </c>
      <c r="G377" s="811">
        <v>4</v>
      </c>
      <c r="H377" s="811">
        <v>0</v>
      </c>
      <c r="I377" s="813">
        <v>59</v>
      </c>
      <c r="J377" s="813">
        <v>10</v>
      </c>
      <c r="K377" s="813">
        <v>4</v>
      </c>
      <c r="L377" s="815" t="s">
        <v>25</v>
      </c>
      <c r="M377" s="815" t="s">
        <v>25</v>
      </c>
      <c r="N377" s="813">
        <v>81</v>
      </c>
      <c r="O377" s="813">
        <v>28</v>
      </c>
    </row>
    <row r="378" spans="1:15">
      <c r="A378" s="1021"/>
      <c r="B378" s="495" t="s">
        <v>2953</v>
      </c>
      <c r="C378" s="811">
        <v>39</v>
      </c>
      <c r="D378" s="811">
        <v>32</v>
      </c>
      <c r="E378" s="812" t="s">
        <v>25</v>
      </c>
      <c r="F378" s="812" t="s">
        <v>25</v>
      </c>
      <c r="G378" s="811">
        <v>6</v>
      </c>
      <c r="H378" s="811">
        <v>0</v>
      </c>
      <c r="I378" s="813">
        <v>60</v>
      </c>
      <c r="J378" s="813">
        <v>10</v>
      </c>
      <c r="K378" s="813">
        <v>5</v>
      </c>
      <c r="L378" s="815" t="s">
        <v>25</v>
      </c>
      <c r="M378" s="815" t="s">
        <v>25</v>
      </c>
      <c r="N378" s="813">
        <v>84</v>
      </c>
      <c r="O378" s="813">
        <v>28</v>
      </c>
    </row>
    <row r="379" spans="1:15">
      <c r="A379" s="1019" t="s">
        <v>4</v>
      </c>
      <c r="B379" s="441" t="s">
        <v>436</v>
      </c>
      <c r="C379" s="530">
        <v>0</v>
      </c>
      <c r="D379" s="530">
        <v>0</v>
      </c>
      <c r="E379" s="530"/>
      <c r="F379" s="530"/>
      <c r="G379" s="530"/>
      <c r="H379" s="530"/>
      <c r="I379" s="530">
        <v>6</v>
      </c>
      <c r="J379" s="530"/>
      <c r="K379" s="530">
        <v>1</v>
      </c>
      <c r="L379" s="530">
        <v>4</v>
      </c>
      <c r="M379" s="530">
        <v>0</v>
      </c>
      <c r="N379" s="530">
        <v>2</v>
      </c>
      <c r="O379" s="530">
        <v>31</v>
      </c>
    </row>
    <row r="380" spans="1:15">
      <c r="A380" s="1020"/>
      <c r="B380" s="441" t="s">
        <v>462</v>
      </c>
      <c r="C380" s="530">
        <v>0</v>
      </c>
      <c r="D380" s="530">
        <v>0</v>
      </c>
      <c r="E380" s="530"/>
      <c r="F380" s="530"/>
      <c r="G380" s="530"/>
      <c r="H380" s="530"/>
      <c r="I380" s="530">
        <v>7</v>
      </c>
      <c r="J380" s="530"/>
      <c r="K380" s="530">
        <v>1</v>
      </c>
      <c r="L380" s="530">
        <v>4</v>
      </c>
      <c r="M380" s="530">
        <v>0</v>
      </c>
      <c r="N380" s="530">
        <v>3</v>
      </c>
      <c r="O380" s="530">
        <v>35</v>
      </c>
    </row>
    <row r="381" spans="1:15">
      <c r="A381" s="1020"/>
      <c r="B381" s="441" t="s">
        <v>463</v>
      </c>
      <c r="C381" s="530">
        <v>0</v>
      </c>
      <c r="D381" s="530">
        <v>0</v>
      </c>
      <c r="E381" s="530"/>
      <c r="F381" s="530"/>
      <c r="G381" s="530"/>
      <c r="H381" s="530"/>
      <c r="I381" s="530">
        <v>7</v>
      </c>
      <c r="J381" s="530"/>
      <c r="K381" s="530">
        <v>1</v>
      </c>
      <c r="L381" s="530">
        <v>3</v>
      </c>
      <c r="M381" s="530">
        <v>0</v>
      </c>
      <c r="N381" s="530">
        <v>3</v>
      </c>
      <c r="O381" s="530">
        <v>35</v>
      </c>
    </row>
    <row r="382" spans="1:15">
      <c r="A382" s="1020"/>
      <c r="B382" s="441" t="s">
        <v>464</v>
      </c>
      <c r="C382" s="530">
        <v>0</v>
      </c>
      <c r="D382" s="530">
        <v>0</v>
      </c>
      <c r="E382" s="530"/>
      <c r="F382" s="530"/>
      <c r="G382" s="530"/>
      <c r="H382" s="530"/>
      <c r="I382" s="530">
        <v>7</v>
      </c>
      <c r="J382" s="530"/>
      <c r="K382" s="530">
        <v>1</v>
      </c>
      <c r="L382" s="530">
        <v>3</v>
      </c>
      <c r="M382" s="530">
        <v>0</v>
      </c>
      <c r="N382" s="530">
        <v>3</v>
      </c>
      <c r="O382" s="530">
        <v>37</v>
      </c>
    </row>
    <row r="383" spans="1:15">
      <c r="A383" s="1020"/>
      <c r="B383" s="441" t="s">
        <v>465</v>
      </c>
      <c r="C383" s="530">
        <v>0</v>
      </c>
      <c r="D383" s="530">
        <v>0</v>
      </c>
      <c r="E383" s="530"/>
      <c r="F383" s="530"/>
      <c r="G383" s="530"/>
      <c r="H383" s="530"/>
      <c r="I383" s="530">
        <v>8</v>
      </c>
      <c r="J383" s="530"/>
      <c r="K383" s="530">
        <v>1</v>
      </c>
      <c r="L383" s="530">
        <v>3</v>
      </c>
      <c r="M383" s="530">
        <v>0</v>
      </c>
      <c r="N383" s="530">
        <v>3</v>
      </c>
      <c r="O383" s="530">
        <v>40</v>
      </c>
    </row>
    <row r="384" spans="1:15">
      <c r="A384" s="1020"/>
      <c r="B384" s="441" t="s">
        <v>437</v>
      </c>
      <c r="C384" s="530">
        <v>0</v>
      </c>
      <c r="D384" s="530">
        <v>0</v>
      </c>
      <c r="E384" s="530"/>
      <c r="F384" s="530"/>
      <c r="G384" s="530"/>
      <c r="H384" s="530"/>
      <c r="I384" s="530">
        <v>8</v>
      </c>
      <c r="J384" s="530"/>
      <c r="K384" s="530">
        <v>1</v>
      </c>
      <c r="L384" s="530">
        <v>3</v>
      </c>
      <c r="M384" s="530">
        <v>0</v>
      </c>
      <c r="N384" s="530">
        <v>3</v>
      </c>
      <c r="O384" s="530">
        <v>39</v>
      </c>
    </row>
    <row r="385" spans="1:15">
      <c r="A385" s="1020"/>
      <c r="B385" s="441" t="s">
        <v>466</v>
      </c>
      <c r="C385" s="530">
        <v>0</v>
      </c>
      <c r="D385" s="530">
        <v>0</v>
      </c>
      <c r="E385" s="530"/>
      <c r="F385" s="530"/>
      <c r="G385" s="530"/>
      <c r="H385" s="530"/>
      <c r="I385" s="530">
        <v>8</v>
      </c>
      <c r="J385" s="530"/>
      <c r="K385" s="530">
        <v>1</v>
      </c>
      <c r="L385" s="530">
        <v>3</v>
      </c>
      <c r="M385" s="530">
        <v>-1</v>
      </c>
      <c r="N385" s="530">
        <v>3</v>
      </c>
      <c r="O385" s="530">
        <v>45</v>
      </c>
    </row>
    <row r="386" spans="1:15">
      <c r="A386" s="1020"/>
      <c r="B386" s="441" t="s">
        <v>467</v>
      </c>
      <c r="C386" s="530">
        <v>0</v>
      </c>
      <c r="D386" s="530">
        <v>0</v>
      </c>
      <c r="E386" s="530"/>
      <c r="F386" s="530"/>
      <c r="G386" s="530"/>
      <c r="H386" s="530"/>
      <c r="I386" s="530">
        <v>11</v>
      </c>
      <c r="J386" s="530"/>
      <c r="K386" s="530">
        <v>2</v>
      </c>
      <c r="L386" s="530">
        <v>4</v>
      </c>
      <c r="M386" s="530">
        <v>1</v>
      </c>
      <c r="N386" s="530">
        <v>4</v>
      </c>
      <c r="O386" s="530">
        <v>51</v>
      </c>
    </row>
    <row r="387" spans="1:15">
      <c r="A387" s="1020"/>
      <c r="B387" s="441" t="s">
        <v>468</v>
      </c>
      <c r="C387" s="530">
        <v>0</v>
      </c>
      <c r="D387" s="530">
        <v>0</v>
      </c>
      <c r="E387" s="530"/>
      <c r="F387" s="530"/>
      <c r="G387" s="530"/>
      <c r="H387" s="530"/>
      <c r="I387" s="530">
        <v>11</v>
      </c>
      <c r="J387" s="530"/>
      <c r="K387" s="530">
        <v>1</v>
      </c>
      <c r="L387" s="530">
        <v>5</v>
      </c>
      <c r="M387" s="530">
        <v>1</v>
      </c>
      <c r="N387" s="530">
        <v>4</v>
      </c>
      <c r="O387" s="530">
        <v>54</v>
      </c>
    </row>
    <row r="388" spans="1:15">
      <c r="A388" s="1020"/>
      <c r="B388" s="441" t="s">
        <v>469</v>
      </c>
      <c r="C388" s="530">
        <v>0</v>
      </c>
      <c r="D388" s="530">
        <v>0</v>
      </c>
      <c r="E388" s="530"/>
      <c r="F388" s="530"/>
      <c r="G388" s="530"/>
      <c r="H388" s="530"/>
      <c r="I388" s="530">
        <v>12</v>
      </c>
      <c r="J388" s="530"/>
      <c r="K388" s="530">
        <v>1</v>
      </c>
      <c r="L388" s="530">
        <v>6</v>
      </c>
      <c r="M388" s="530">
        <v>0</v>
      </c>
      <c r="N388" s="530">
        <v>4</v>
      </c>
      <c r="O388" s="530">
        <v>56</v>
      </c>
    </row>
    <row r="389" spans="1:15">
      <c r="A389" s="1020"/>
      <c r="B389" s="441" t="s">
        <v>438</v>
      </c>
      <c r="C389" s="530">
        <v>0</v>
      </c>
      <c r="D389" s="530">
        <v>0</v>
      </c>
      <c r="E389" s="530"/>
      <c r="F389" s="530"/>
      <c r="G389" s="530"/>
      <c r="H389" s="530"/>
      <c r="I389" s="530">
        <v>13</v>
      </c>
      <c r="J389" s="530"/>
      <c r="K389" s="530">
        <v>1</v>
      </c>
      <c r="L389" s="530">
        <v>7</v>
      </c>
      <c r="M389" s="530">
        <v>0</v>
      </c>
      <c r="N389" s="530">
        <v>4</v>
      </c>
      <c r="O389" s="530">
        <v>57</v>
      </c>
    </row>
    <row r="390" spans="1:15">
      <c r="A390" s="1020"/>
      <c r="B390" s="441" t="s">
        <v>445</v>
      </c>
      <c r="C390" s="530">
        <v>0</v>
      </c>
      <c r="D390" s="530">
        <v>0</v>
      </c>
      <c r="E390" s="530"/>
      <c r="F390" s="530"/>
      <c r="G390" s="530"/>
      <c r="H390" s="530"/>
      <c r="I390" s="530">
        <v>14</v>
      </c>
      <c r="J390" s="530"/>
      <c r="K390" s="530">
        <v>1</v>
      </c>
      <c r="L390" s="530">
        <v>8</v>
      </c>
      <c r="M390" s="530">
        <v>0</v>
      </c>
      <c r="N390" s="530">
        <v>5</v>
      </c>
      <c r="O390" s="530">
        <v>60</v>
      </c>
    </row>
    <row r="391" spans="1:15">
      <c r="A391" s="1020"/>
      <c r="B391" s="441" t="s">
        <v>446</v>
      </c>
      <c r="C391" s="530">
        <v>0</v>
      </c>
      <c r="D391" s="530">
        <v>0</v>
      </c>
      <c r="E391" s="530"/>
      <c r="F391" s="530"/>
      <c r="G391" s="530"/>
      <c r="H391" s="530"/>
      <c r="I391" s="530">
        <v>12</v>
      </c>
      <c r="J391" s="530"/>
      <c r="K391" s="530">
        <v>1</v>
      </c>
      <c r="L391" s="530">
        <v>6</v>
      </c>
      <c r="M391" s="530"/>
      <c r="N391" s="530">
        <v>5</v>
      </c>
      <c r="O391" s="530">
        <v>61</v>
      </c>
    </row>
    <row r="392" spans="1:15">
      <c r="A392" s="1020"/>
      <c r="B392" s="441" t="s">
        <v>447</v>
      </c>
      <c r="C392" s="530">
        <v>0</v>
      </c>
      <c r="D392" s="530">
        <v>0</v>
      </c>
      <c r="E392" s="530"/>
      <c r="F392" s="530"/>
      <c r="G392" s="530"/>
      <c r="H392" s="530"/>
      <c r="I392" s="530">
        <v>12</v>
      </c>
      <c r="J392" s="530"/>
      <c r="K392" s="530">
        <v>1</v>
      </c>
      <c r="L392" s="530">
        <v>6</v>
      </c>
      <c r="M392" s="530"/>
      <c r="N392" s="530">
        <v>5</v>
      </c>
      <c r="O392" s="530">
        <v>58</v>
      </c>
    </row>
    <row r="393" spans="1:15">
      <c r="A393" s="1020"/>
      <c r="B393" s="441" t="s">
        <v>448</v>
      </c>
      <c r="C393" s="530">
        <v>0</v>
      </c>
      <c r="D393" s="530">
        <v>0</v>
      </c>
      <c r="E393" s="530"/>
      <c r="F393" s="530"/>
      <c r="G393" s="530"/>
      <c r="H393" s="530"/>
      <c r="I393" s="530">
        <v>16</v>
      </c>
      <c r="J393" s="530"/>
      <c r="K393" s="530">
        <v>2</v>
      </c>
      <c r="L393" s="530">
        <v>9</v>
      </c>
      <c r="M393" s="530"/>
      <c r="N393" s="530">
        <v>5</v>
      </c>
      <c r="O393" s="530">
        <v>64</v>
      </c>
    </row>
    <row r="394" spans="1:15">
      <c r="A394" s="1020"/>
      <c r="B394" s="441" t="s">
        <v>439</v>
      </c>
      <c r="C394" s="530">
        <v>0</v>
      </c>
      <c r="D394" s="530">
        <v>0</v>
      </c>
      <c r="E394" s="530"/>
      <c r="F394" s="530"/>
      <c r="G394" s="530"/>
      <c r="H394" s="530"/>
      <c r="I394" s="530">
        <v>15</v>
      </c>
      <c r="J394" s="530"/>
      <c r="K394" s="530">
        <v>1</v>
      </c>
      <c r="L394" s="530">
        <v>9</v>
      </c>
      <c r="M394" s="530"/>
      <c r="N394" s="530">
        <v>5</v>
      </c>
      <c r="O394" s="530">
        <v>64</v>
      </c>
    </row>
    <row r="395" spans="1:15">
      <c r="A395" s="1020"/>
      <c r="B395" s="441" t="s">
        <v>440</v>
      </c>
      <c r="C395" s="530">
        <v>0</v>
      </c>
      <c r="D395" s="530">
        <v>0</v>
      </c>
      <c r="E395" s="530"/>
      <c r="F395" s="530"/>
      <c r="G395" s="530"/>
      <c r="H395" s="530"/>
      <c r="I395" s="530">
        <v>16</v>
      </c>
      <c r="J395" s="530"/>
      <c r="K395" s="530">
        <v>1</v>
      </c>
      <c r="L395" s="530">
        <v>9</v>
      </c>
      <c r="M395" s="530"/>
      <c r="N395" s="530">
        <v>5</v>
      </c>
      <c r="O395" s="530">
        <v>63</v>
      </c>
    </row>
    <row r="396" spans="1:15">
      <c r="A396" s="1020"/>
      <c r="B396" s="441" t="s">
        <v>441</v>
      </c>
      <c r="C396" s="530">
        <v>0</v>
      </c>
      <c r="D396" s="530">
        <v>0</v>
      </c>
      <c r="E396" s="530"/>
      <c r="F396" s="530"/>
      <c r="G396" s="530"/>
      <c r="H396" s="530"/>
      <c r="I396" s="530">
        <v>13</v>
      </c>
      <c r="J396" s="530"/>
      <c r="K396" s="530">
        <v>1</v>
      </c>
      <c r="L396" s="530">
        <v>6</v>
      </c>
      <c r="M396" s="530"/>
      <c r="N396" s="530">
        <v>6</v>
      </c>
      <c r="O396" s="530">
        <v>63</v>
      </c>
    </row>
    <row r="397" spans="1:15">
      <c r="A397" s="1020"/>
      <c r="B397" s="441" t="s">
        <v>34</v>
      </c>
      <c r="C397" s="530">
        <v>0</v>
      </c>
      <c r="D397" s="530">
        <v>0</v>
      </c>
      <c r="E397" s="530"/>
      <c r="F397" s="530"/>
      <c r="G397" s="530"/>
      <c r="H397" s="530"/>
      <c r="I397" s="530">
        <v>14</v>
      </c>
      <c r="J397" s="530"/>
      <c r="K397" s="530">
        <v>2</v>
      </c>
      <c r="L397" s="530">
        <v>7</v>
      </c>
      <c r="M397" s="530"/>
      <c r="N397" s="530">
        <v>6</v>
      </c>
      <c r="O397" s="530">
        <v>64</v>
      </c>
    </row>
    <row r="398" spans="1:15">
      <c r="A398" s="1020"/>
      <c r="B398" s="441" t="s">
        <v>442</v>
      </c>
      <c r="C398" s="530">
        <v>0</v>
      </c>
      <c r="D398" s="530">
        <v>0</v>
      </c>
      <c r="E398" s="530"/>
      <c r="F398" s="530"/>
      <c r="G398" s="530"/>
      <c r="H398" s="530"/>
      <c r="I398" s="530">
        <v>16</v>
      </c>
      <c r="J398" s="530"/>
      <c r="K398" s="530">
        <v>2</v>
      </c>
      <c r="L398" s="530">
        <v>6</v>
      </c>
      <c r="M398" s="530">
        <v>1</v>
      </c>
      <c r="N398" s="530">
        <v>6</v>
      </c>
      <c r="O398" s="530">
        <v>67</v>
      </c>
    </row>
    <row r="399" spans="1:15">
      <c r="A399" s="1020"/>
      <c r="B399" s="441" t="s">
        <v>33</v>
      </c>
      <c r="C399" s="530">
        <v>0</v>
      </c>
      <c r="D399" s="530">
        <v>0</v>
      </c>
      <c r="E399" s="530"/>
      <c r="F399" s="530"/>
      <c r="G399" s="530"/>
      <c r="H399" s="530"/>
      <c r="I399" s="530">
        <v>14</v>
      </c>
      <c r="J399" s="530"/>
      <c r="K399" s="530">
        <v>2</v>
      </c>
      <c r="L399" s="530">
        <v>6</v>
      </c>
      <c r="M399" s="530">
        <v>0</v>
      </c>
      <c r="N399" s="530">
        <v>6</v>
      </c>
      <c r="O399" s="530">
        <v>67</v>
      </c>
    </row>
    <row r="400" spans="1:15">
      <c r="A400" s="1020"/>
      <c r="B400" s="441" t="s">
        <v>596</v>
      </c>
      <c r="C400" s="530">
        <v>0</v>
      </c>
      <c r="D400" s="530">
        <v>0</v>
      </c>
      <c r="E400" s="530"/>
      <c r="F400" s="530"/>
      <c r="G400" s="530"/>
      <c r="H400" s="530"/>
      <c r="I400" s="530">
        <v>12</v>
      </c>
      <c r="J400" s="530"/>
      <c r="K400" s="530">
        <v>2</v>
      </c>
      <c r="L400" s="530">
        <v>6</v>
      </c>
      <c r="M400" s="530">
        <v>-1</v>
      </c>
      <c r="N400" s="530">
        <v>6</v>
      </c>
      <c r="O400" s="530">
        <v>61</v>
      </c>
    </row>
    <row r="401" spans="1:15">
      <c r="A401" s="1020"/>
      <c r="B401" s="441" t="s">
        <v>597</v>
      </c>
      <c r="C401" s="530">
        <v>0</v>
      </c>
      <c r="D401" s="530">
        <v>0</v>
      </c>
      <c r="E401" s="530"/>
      <c r="F401" s="530"/>
      <c r="G401" s="530"/>
      <c r="H401" s="530"/>
      <c r="I401" s="530">
        <v>14</v>
      </c>
      <c r="J401" s="530"/>
      <c r="K401" s="530">
        <v>1</v>
      </c>
      <c r="L401" s="530">
        <v>7</v>
      </c>
      <c r="M401" s="530">
        <v>0</v>
      </c>
      <c r="N401" s="530">
        <v>6</v>
      </c>
      <c r="O401" s="530">
        <v>63</v>
      </c>
    </row>
    <row r="402" spans="1:15">
      <c r="A402" s="1020"/>
      <c r="B402" s="441" t="s">
        <v>598</v>
      </c>
      <c r="C402" s="530">
        <v>0</v>
      </c>
      <c r="D402" s="530">
        <v>0</v>
      </c>
      <c r="E402" s="530"/>
      <c r="F402" s="530"/>
      <c r="G402" s="530">
        <v>0</v>
      </c>
      <c r="H402" s="530"/>
      <c r="I402" s="530">
        <v>12</v>
      </c>
      <c r="J402" s="530">
        <v>0</v>
      </c>
      <c r="K402" s="530">
        <v>1</v>
      </c>
      <c r="L402" s="530">
        <v>7</v>
      </c>
      <c r="M402" s="530">
        <v>-1</v>
      </c>
      <c r="N402" s="530">
        <v>6</v>
      </c>
      <c r="O402" s="530">
        <v>61</v>
      </c>
    </row>
    <row r="403" spans="1:15">
      <c r="A403" s="1020"/>
      <c r="B403" s="441" t="s">
        <v>599</v>
      </c>
      <c r="C403" s="530">
        <v>0</v>
      </c>
      <c r="D403" s="530">
        <v>0</v>
      </c>
      <c r="E403" s="530"/>
      <c r="F403" s="530"/>
      <c r="G403" s="530">
        <v>0</v>
      </c>
      <c r="H403" s="530"/>
      <c r="I403" s="530">
        <v>15</v>
      </c>
      <c r="J403" s="530">
        <v>0</v>
      </c>
      <c r="K403" s="530">
        <v>1</v>
      </c>
      <c r="L403" s="530">
        <v>7</v>
      </c>
      <c r="M403" s="530">
        <v>1</v>
      </c>
      <c r="N403" s="530">
        <v>6</v>
      </c>
      <c r="O403" s="530">
        <v>67</v>
      </c>
    </row>
    <row r="404" spans="1:15">
      <c r="A404" s="1020"/>
      <c r="B404" s="441" t="s">
        <v>600</v>
      </c>
      <c r="C404" s="530">
        <v>0</v>
      </c>
      <c r="D404" s="530">
        <v>0</v>
      </c>
      <c r="E404" s="530"/>
      <c r="F404" s="530"/>
      <c r="G404" s="530">
        <v>0</v>
      </c>
      <c r="H404" s="530"/>
      <c r="I404" s="530">
        <v>15</v>
      </c>
      <c r="J404" s="530">
        <v>0</v>
      </c>
      <c r="K404" s="530">
        <v>2</v>
      </c>
      <c r="L404" s="530">
        <v>7</v>
      </c>
      <c r="M404" s="530">
        <v>0</v>
      </c>
      <c r="N404" s="530">
        <v>7</v>
      </c>
      <c r="O404" s="530">
        <v>73</v>
      </c>
    </row>
    <row r="405" spans="1:15">
      <c r="A405" s="1020"/>
      <c r="B405" s="441" t="s">
        <v>601</v>
      </c>
      <c r="C405" s="530">
        <v>0</v>
      </c>
      <c r="D405" s="530">
        <v>0</v>
      </c>
      <c r="E405" s="530"/>
      <c r="F405" s="530"/>
      <c r="G405" s="530">
        <v>0</v>
      </c>
      <c r="H405" s="530"/>
      <c r="I405" s="530">
        <v>17</v>
      </c>
      <c r="J405" s="530">
        <v>0</v>
      </c>
      <c r="K405" s="530">
        <v>2</v>
      </c>
      <c r="L405" s="530">
        <v>7</v>
      </c>
      <c r="M405" s="530">
        <v>1</v>
      </c>
      <c r="N405" s="530">
        <v>8</v>
      </c>
      <c r="O405" s="530">
        <v>80</v>
      </c>
    </row>
    <row r="406" spans="1:15">
      <c r="A406" s="1020"/>
      <c r="B406" s="441" t="s">
        <v>602</v>
      </c>
      <c r="C406" s="530">
        <v>0</v>
      </c>
      <c r="D406" s="530">
        <v>0</v>
      </c>
      <c r="E406" s="530"/>
      <c r="F406" s="530"/>
      <c r="G406" s="530">
        <v>0</v>
      </c>
      <c r="H406" s="530"/>
      <c r="I406" s="530">
        <v>18</v>
      </c>
      <c r="J406" s="530">
        <v>0</v>
      </c>
      <c r="K406" s="530">
        <v>2</v>
      </c>
      <c r="L406" s="530">
        <v>7</v>
      </c>
      <c r="M406" s="530">
        <v>0</v>
      </c>
      <c r="N406" s="530">
        <v>8</v>
      </c>
      <c r="O406" s="530">
        <v>78</v>
      </c>
    </row>
    <row r="407" spans="1:15">
      <c r="A407" s="1020"/>
      <c r="B407" s="441" t="s">
        <v>603</v>
      </c>
      <c r="C407" s="530">
        <v>0</v>
      </c>
      <c r="D407" s="530">
        <v>0</v>
      </c>
      <c r="E407" s="530"/>
      <c r="F407" s="530"/>
      <c r="G407" s="530">
        <v>0</v>
      </c>
      <c r="H407" s="530"/>
      <c r="I407" s="530">
        <v>16</v>
      </c>
      <c r="J407" s="530">
        <v>0</v>
      </c>
      <c r="K407" s="530">
        <v>1</v>
      </c>
      <c r="L407" s="530">
        <v>6</v>
      </c>
      <c r="M407" s="530">
        <v>0</v>
      </c>
      <c r="N407" s="530">
        <v>8</v>
      </c>
      <c r="O407" s="530">
        <v>81</v>
      </c>
    </row>
    <row r="408" spans="1:15">
      <c r="A408" s="1020"/>
      <c r="B408" s="441" t="s">
        <v>1144</v>
      </c>
      <c r="C408" s="530">
        <v>0</v>
      </c>
      <c r="D408" s="530">
        <v>0</v>
      </c>
      <c r="E408" s="530"/>
      <c r="F408" s="530"/>
      <c r="G408" s="530">
        <v>0</v>
      </c>
      <c r="H408" s="530"/>
      <c r="I408" s="530">
        <v>15</v>
      </c>
      <c r="J408" s="530">
        <v>0</v>
      </c>
      <c r="K408" s="530">
        <v>2</v>
      </c>
      <c r="L408" s="530">
        <v>5</v>
      </c>
      <c r="M408" s="530">
        <v>0</v>
      </c>
      <c r="N408" s="530">
        <v>8</v>
      </c>
      <c r="O408" s="530">
        <v>79</v>
      </c>
    </row>
    <row r="409" spans="1:15">
      <c r="A409" s="1020"/>
      <c r="B409" s="495" t="s">
        <v>1145</v>
      </c>
      <c r="C409" s="811">
        <v>0</v>
      </c>
      <c r="D409" s="811">
        <v>0</v>
      </c>
      <c r="E409" s="812" t="s">
        <v>25</v>
      </c>
      <c r="F409" s="812" t="s">
        <v>25</v>
      </c>
      <c r="G409" s="811">
        <v>0</v>
      </c>
      <c r="H409" s="812" t="s">
        <v>25</v>
      </c>
      <c r="I409" s="812" t="s">
        <v>3394</v>
      </c>
      <c r="J409" s="813">
        <v>0</v>
      </c>
      <c r="K409" s="813">
        <v>2</v>
      </c>
      <c r="L409" s="812" t="s">
        <v>3410</v>
      </c>
      <c r="M409" s="812" t="s">
        <v>3411</v>
      </c>
      <c r="N409" s="812" t="s">
        <v>3393</v>
      </c>
      <c r="O409" s="812" t="s">
        <v>3412</v>
      </c>
    </row>
    <row r="410" spans="1:15">
      <c r="A410" s="1020"/>
      <c r="B410" s="495" t="s">
        <v>2774</v>
      </c>
      <c r="C410" s="811">
        <v>0</v>
      </c>
      <c r="D410" s="811">
        <v>0</v>
      </c>
      <c r="E410" s="812" t="s">
        <v>25</v>
      </c>
      <c r="F410" s="812" t="s">
        <v>25</v>
      </c>
      <c r="G410" s="811">
        <v>0</v>
      </c>
      <c r="H410" s="812" t="s">
        <v>25</v>
      </c>
      <c r="I410" s="812" t="s">
        <v>3413</v>
      </c>
      <c r="J410" s="813">
        <v>0</v>
      </c>
      <c r="K410" s="812" t="s">
        <v>3414</v>
      </c>
      <c r="L410" s="812" t="s">
        <v>3392</v>
      </c>
      <c r="M410" s="812" t="s">
        <v>3401</v>
      </c>
      <c r="N410" s="812" t="s">
        <v>3395</v>
      </c>
      <c r="O410" s="812" t="s">
        <v>3415</v>
      </c>
    </row>
    <row r="411" spans="1:15">
      <c r="A411" s="1020"/>
      <c r="B411" s="495" t="s">
        <v>2847</v>
      </c>
      <c r="C411" s="811">
        <v>0</v>
      </c>
      <c r="D411" s="811">
        <v>0</v>
      </c>
      <c r="E411" s="812" t="s">
        <v>25</v>
      </c>
      <c r="F411" s="812" t="s">
        <v>25</v>
      </c>
      <c r="G411" s="811">
        <v>0</v>
      </c>
      <c r="H411" s="812" t="s">
        <v>25</v>
      </c>
      <c r="I411" s="812" t="s">
        <v>3416</v>
      </c>
      <c r="J411" s="813">
        <v>0</v>
      </c>
      <c r="K411" s="812" t="s">
        <v>3414</v>
      </c>
      <c r="L411" s="812" t="s">
        <v>3392</v>
      </c>
      <c r="M411" s="812" t="s">
        <v>3414</v>
      </c>
      <c r="N411" s="812" t="s">
        <v>3395</v>
      </c>
      <c r="O411" s="812" t="s">
        <v>3417</v>
      </c>
    </row>
    <row r="412" spans="1:15">
      <c r="A412" s="1021"/>
      <c r="B412" s="495" t="s">
        <v>2953</v>
      </c>
      <c r="C412" s="811">
        <v>0</v>
      </c>
      <c r="D412" s="811">
        <v>0</v>
      </c>
      <c r="E412" s="812" t="s">
        <v>25</v>
      </c>
      <c r="F412" s="812" t="s">
        <v>25</v>
      </c>
      <c r="G412" s="811">
        <v>0</v>
      </c>
      <c r="H412" s="812" t="s">
        <v>25</v>
      </c>
      <c r="I412" s="812" t="s">
        <v>3413</v>
      </c>
      <c r="J412" s="813">
        <v>0</v>
      </c>
      <c r="K412" s="812" t="s">
        <v>3414</v>
      </c>
      <c r="L412" s="812" t="s">
        <v>3410</v>
      </c>
      <c r="M412" s="812" t="s">
        <v>3411</v>
      </c>
      <c r="N412" s="812" t="s">
        <v>3395</v>
      </c>
      <c r="O412" s="812" t="s">
        <v>3415</v>
      </c>
    </row>
    <row r="413" spans="1:15">
      <c r="A413" s="1019" t="s">
        <v>3</v>
      </c>
      <c r="B413" s="441" t="s">
        <v>436</v>
      </c>
      <c r="C413" s="530">
        <v>4767</v>
      </c>
      <c r="D413" s="530">
        <v>4611</v>
      </c>
      <c r="E413" s="530">
        <v>0</v>
      </c>
      <c r="F413" s="530">
        <v>63</v>
      </c>
      <c r="G413" s="530">
        <v>2</v>
      </c>
      <c r="H413" s="530">
        <v>91</v>
      </c>
      <c r="I413" s="530">
        <v>668</v>
      </c>
      <c r="J413" s="530">
        <v>1242</v>
      </c>
      <c r="K413" s="530"/>
      <c r="L413" s="530">
        <v>13</v>
      </c>
      <c r="M413" s="530">
        <v>0</v>
      </c>
      <c r="N413" s="530">
        <v>4179</v>
      </c>
      <c r="O413" s="530">
        <v>114</v>
      </c>
    </row>
    <row r="414" spans="1:15">
      <c r="A414" s="1020"/>
      <c r="B414" s="441" t="s">
        <v>462</v>
      </c>
      <c r="C414" s="530">
        <v>4859</v>
      </c>
      <c r="D414" s="530">
        <v>4692</v>
      </c>
      <c r="E414" s="530">
        <v>0</v>
      </c>
      <c r="F414" s="530">
        <v>64</v>
      </c>
      <c r="G414" s="530">
        <v>2</v>
      </c>
      <c r="H414" s="530">
        <v>100</v>
      </c>
      <c r="I414" s="530">
        <v>673</v>
      </c>
      <c r="J414" s="530">
        <v>1183</v>
      </c>
      <c r="K414" s="530"/>
      <c r="L414" s="530">
        <v>13</v>
      </c>
      <c r="M414" s="530">
        <v>0</v>
      </c>
      <c r="N414" s="530">
        <v>4336</v>
      </c>
      <c r="O414" s="530">
        <v>115</v>
      </c>
    </row>
    <row r="415" spans="1:15">
      <c r="A415" s="1020"/>
      <c r="B415" s="441" t="s">
        <v>463</v>
      </c>
      <c r="C415" s="530">
        <v>4760</v>
      </c>
      <c r="D415" s="530">
        <v>4592</v>
      </c>
      <c r="E415" s="530">
        <v>0</v>
      </c>
      <c r="F415" s="530">
        <v>64</v>
      </c>
      <c r="G415" s="530">
        <v>3</v>
      </c>
      <c r="H415" s="530">
        <v>100</v>
      </c>
      <c r="I415" s="530">
        <v>533</v>
      </c>
      <c r="J415" s="530">
        <v>1297</v>
      </c>
      <c r="K415" s="530"/>
      <c r="L415" s="530">
        <v>13</v>
      </c>
      <c r="M415" s="530">
        <v>-55</v>
      </c>
      <c r="N415" s="530">
        <v>4037</v>
      </c>
      <c r="O415" s="530">
        <v>104</v>
      </c>
    </row>
    <row r="416" spans="1:15">
      <c r="A416" s="1020"/>
      <c r="B416" s="441" t="s">
        <v>464</v>
      </c>
      <c r="C416" s="530">
        <v>5070</v>
      </c>
      <c r="D416" s="530">
        <v>4914</v>
      </c>
      <c r="E416" s="530">
        <v>0</v>
      </c>
      <c r="F416" s="530">
        <v>72</v>
      </c>
      <c r="G416" s="530">
        <v>5</v>
      </c>
      <c r="H416" s="530">
        <v>78</v>
      </c>
      <c r="I416" s="530">
        <v>543</v>
      </c>
      <c r="J416" s="530">
        <v>1356</v>
      </c>
      <c r="K416" s="530"/>
      <c r="L416" s="530">
        <v>99</v>
      </c>
      <c r="M416" s="530">
        <v>-48</v>
      </c>
      <c r="N416" s="530">
        <v>4205</v>
      </c>
      <c r="O416" s="530">
        <v>106</v>
      </c>
    </row>
    <row r="417" spans="1:15">
      <c r="A417" s="1020"/>
      <c r="B417" s="441" t="s">
        <v>465</v>
      </c>
      <c r="C417" s="530">
        <v>5299</v>
      </c>
      <c r="D417" s="530">
        <v>5114</v>
      </c>
      <c r="E417" s="530">
        <v>0</v>
      </c>
      <c r="F417" s="530">
        <v>72</v>
      </c>
      <c r="G417" s="530">
        <v>9</v>
      </c>
      <c r="H417" s="530">
        <v>105</v>
      </c>
      <c r="I417" s="530">
        <v>633</v>
      </c>
      <c r="J417" s="530">
        <v>1432</v>
      </c>
      <c r="K417" s="530"/>
      <c r="L417" s="530">
        <v>100</v>
      </c>
      <c r="M417" s="530">
        <v>-77</v>
      </c>
      <c r="N417" s="530">
        <v>4477</v>
      </c>
      <c r="O417" s="530">
        <v>110</v>
      </c>
    </row>
    <row r="418" spans="1:15">
      <c r="A418" s="1020"/>
      <c r="B418" s="441" t="s">
        <v>437</v>
      </c>
      <c r="C418" s="530">
        <v>5691</v>
      </c>
      <c r="D418" s="530">
        <v>5473</v>
      </c>
      <c r="E418" s="530">
        <v>17</v>
      </c>
      <c r="F418" s="530">
        <v>72</v>
      </c>
      <c r="G418" s="530">
        <v>6</v>
      </c>
      <c r="H418" s="530">
        <v>122</v>
      </c>
      <c r="I418" s="530">
        <v>712</v>
      </c>
      <c r="J418" s="530">
        <v>1572</v>
      </c>
      <c r="K418" s="530">
        <v>26</v>
      </c>
      <c r="L418" s="530">
        <v>123</v>
      </c>
      <c r="M418" s="530">
        <v>-68</v>
      </c>
      <c r="N418" s="530">
        <v>4750</v>
      </c>
      <c r="O418" s="530">
        <v>115</v>
      </c>
    </row>
    <row r="419" spans="1:15">
      <c r="A419" s="1020"/>
      <c r="B419" s="441" t="s">
        <v>466</v>
      </c>
      <c r="C419" s="530">
        <v>5722</v>
      </c>
      <c r="D419" s="530">
        <v>5500</v>
      </c>
      <c r="E419" s="530">
        <v>17</v>
      </c>
      <c r="F419" s="530">
        <v>65</v>
      </c>
      <c r="G419" s="530">
        <v>13</v>
      </c>
      <c r="H419" s="530">
        <v>127</v>
      </c>
      <c r="I419" s="530">
        <v>767</v>
      </c>
      <c r="J419" s="530">
        <v>1606</v>
      </c>
      <c r="K419" s="530">
        <v>30</v>
      </c>
      <c r="L419" s="530">
        <v>128</v>
      </c>
      <c r="M419" s="530">
        <v>-68</v>
      </c>
      <c r="N419" s="530">
        <v>4792</v>
      </c>
      <c r="O419" s="530">
        <v>114</v>
      </c>
    </row>
    <row r="420" spans="1:15">
      <c r="A420" s="1020"/>
      <c r="B420" s="441" t="s">
        <v>467</v>
      </c>
      <c r="C420" s="530">
        <v>6073</v>
      </c>
      <c r="D420" s="530">
        <v>5827</v>
      </c>
      <c r="E420" s="530">
        <v>34</v>
      </c>
      <c r="F420" s="530">
        <v>58</v>
      </c>
      <c r="G420" s="530">
        <v>17</v>
      </c>
      <c r="H420" s="530">
        <v>137</v>
      </c>
      <c r="I420" s="530">
        <v>1035</v>
      </c>
      <c r="J420" s="530">
        <v>1843</v>
      </c>
      <c r="K420" s="530">
        <v>34</v>
      </c>
      <c r="L420" s="530">
        <v>100</v>
      </c>
      <c r="M420" s="530">
        <v>58</v>
      </c>
      <c r="N420" s="530">
        <v>5071</v>
      </c>
      <c r="O420" s="530">
        <v>118</v>
      </c>
    </row>
    <row r="421" spans="1:15">
      <c r="A421" s="1020"/>
      <c r="B421" s="441" t="s">
        <v>468</v>
      </c>
      <c r="C421" s="530">
        <v>6154</v>
      </c>
      <c r="D421" s="530">
        <v>5904</v>
      </c>
      <c r="E421" s="530">
        <v>40</v>
      </c>
      <c r="F421" s="530">
        <v>49</v>
      </c>
      <c r="G421" s="530">
        <v>14</v>
      </c>
      <c r="H421" s="530">
        <v>147</v>
      </c>
      <c r="I421" s="530">
        <v>973</v>
      </c>
      <c r="J421" s="530">
        <v>1646</v>
      </c>
      <c r="K421" s="530">
        <v>39</v>
      </c>
      <c r="L421" s="530">
        <v>117</v>
      </c>
      <c r="M421" s="530">
        <v>291</v>
      </c>
      <c r="N421" s="530">
        <v>5035</v>
      </c>
      <c r="O421" s="530">
        <v>116</v>
      </c>
    </row>
    <row r="422" spans="1:15">
      <c r="A422" s="1020"/>
      <c r="B422" s="441" t="s">
        <v>469</v>
      </c>
      <c r="C422" s="530">
        <v>6071</v>
      </c>
      <c r="D422" s="530">
        <v>5821</v>
      </c>
      <c r="E422" s="530">
        <v>36</v>
      </c>
      <c r="F422" s="530">
        <v>64</v>
      </c>
      <c r="G422" s="530">
        <v>12</v>
      </c>
      <c r="H422" s="530">
        <v>139</v>
      </c>
      <c r="I422" s="530">
        <v>917</v>
      </c>
      <c r="J422" s="530">
        <v>1864</v>
      </c>
      <c r="K422" s="530">
        <v>42</v>
      </c>
      <c r="L422" s="530">
        <v>130</v>
      </c>
      <c r="M422" s="530">
        <v>40</v>
      </c>
      <c r="N422" s="530">
        <v>4912</v>
      </c>
      <c r="O422" s="530">
        <v>111</v>
      </c>
    </row>
    <row r="423" spans="1:15">
      <c r="A423" s="1020"/>
      <c r="B423" s="441" t="s">
        <v>438</v>
      </c>
      <c r="C423" s="530">
        <v>6052</v>
      </c>
      <c r="D423" s="530">
        <v>5798</v>
      </c>
      <c r="E423" s="530">
        <v>41</v>
      </c>
      <c r="F423" s="530">
        <v>59</v>
      </c>
      <c r="G423" s="530">
        <v>14</v>
      </c>
      <c r="H423" s="530">
        <v>141</v>
      </c>
      <c r="I423" s="530">
        <v>905</v>
      </c>
      <c r="J423" s="530">
        <v>1927</v>
      </c>
      <c r="K423" s="530">
        <v>41</v>
      </c>
      <c r="L423" s="530">
        <v>108</v>
      </c>
      <c r="M423" s="530">
        <v>-41</v>
      </c>
      <c r="N423" s="530">
        <v>4921</v>
      </c>
      <c r="O423" s="530">
        <v>110</v>
      </c>
    </row>
    <row r="424" spans="1:15">
      <c r="A424" s="1020"/>
      <c r="B424" s="441" t="s">
        <v>445</v>
      </c>
      <c r="C424" s="530">
        <v>5960</v>
      </c>
      <c r="D424" s="530">
        <v>5721</v>
      </c>
      <c r="E424" s="530">
        <v>33</v>
      </c>
      <c r="F424" s="530">
        <v>76</v>
      </c>
      <c r="G424" s="530">
        <v>14</v>
      </c>
      <c r="H424" s="530">
        <v>116</v>
      </c>
      <c r="I424" s="530">
        <v>871</v>
      </c>
      <c r="J424" s="530">
        <v>1963</v>
      </c>
      <c r="K424" s="530">
        <v>38</v>
      </c>
      <c r="L424" s="530">
        <v>111</v>
      </c>
      <c r="M424" s="530">
        <v>-46</v>
      </c>
      <c r="N424" s="530">
        <v>4764</v>
      </c>
      <c r="O424" s="530">
        <v>105</v>
      </c>
    </row>
    <row r="425" spans="1:15">
      <c r="A425" s="1020"/>
      <c r="B425" s="441" t="s">
        <v>446</v>
      </c>
      <c r="C425" s="530">
        <v>5920</v>
      </c>
      <c r="D425" s="530">
        <v>5655</v>
      </c>
      <c r="E425" s="530">
        <v>44</v>
      </c>
      <c r="F425" s="530">
        <v>75</v>
      </c>
      <c r="G425" s="530">
        <v>16</v>
      </c>
      <c r="H425" s="530">
        <v>130</v>
      </c>
      <c r="I425" s="530">
        <v>910</v>
      </c>
      <c r="J425" s="530">
        <v>2047</v>
      </c>
      <c r="K425" s="530">
        <v>38</v>
      </c>
      <c r="L425" s="530">
        <v>101</v>
      </c>
      <c r="M425" s="530">
        <v>23</v>
      </c>
      <c r="N425" s="530">
        <v>4621</v>
      </c>
      <c r="O425" s="530">
        <v>100</v>
      </c>
    </row>
    <row r="426" spans="1:15">
      <c r="A426" s="1020"/>
      <c r="B426" s="441" t="s">
        <v>447</v>
      </c>
      <c r="C426" s="530">
        <v>6267</v>
      </c>
      <c r="D426" s="530">
        <v>6042</v>
      </c>
      <c r="E426" s="530">
        <v>29</v>
      </c>
      <c r="F426" s="530">
        <v>45</v>
      </c>
      <c r="G426" s="530">
        <v>13</v>
      </c>
      <c r="H426" s="530">
        <v>137</v>
      </c>
      <c r="I426" s="530">
        <v>1005</v>
      </c>
      <c r="J426" s="530">
        <v>1939</v>
      </c>
      <c r="K426" s="530">
        <v>38</v>
      </c>
      <c r="L426" s="530">
        <v>106</v>
      </c>
      <c r="M426" s="530">
        <v>53</v>
      </c>
      <c r="N426" s="530">
        <v>5135</v>
      </c>
      <c r="O426" s="530">
        <v>110</v>
      </c>
    </row>
    <row r="427" spans="1:15">
      <c r="A427" s="1020"/>
      <c r="B427" s="441" t="s">
        <v>448</v>
      </c>
      <c r="C427" s="530">
        <v>6358</v>
      </c>
      <c r="D427" s="530">
        <v>6116</v>
      </c>
      <c r="E427" s="530">
        <v>10</v>
      </c>
      <c r="F427" s="530">
        <v>69</v>
      </c>
      <c r="G427" s="530">
        <v>17</v>
      </c>
      <c r="H427" s="530">
        <v>145</v>
      </c>
      <c r="I427" s="530">
        <v>1206</v>
      </c>
      <c r="J427" s="530">
        <v>1823</v>
      </c>
      <c r="K427" s="530">
        <v>33</v>
      </c>
      <c r="L427" s="530">
        <v>96</v>
      </c>
      <c r="M427" s="530">
        <v>-58</v>
      </c>
      <c r="N427" s="530">
        <v>5669</v>
      </c>
      <c r="O427" s="530">
        <v>120</v>
      </c>
    </row>
    <row r="428" spans="1:15">
      <c r="A428" s="1020"/>
      <c r="B428" s="441" t="s">
        <v>439</v>
      </c>
      <c r="C428" s="530">
        <v>6386</v>
      </c>
      <c r="D428" s="530">
        <v>6174</v>
      </c>
      <c r="E428" s="530">
        <v>10</v>
      </c>
      <c r="F428" s="530">
        <v>75</v>
      </c>
      <c r="G428" s="530">
        <v>5</v>
      </c>
      <c r="H428" s="530">
        <v>123</v>
      </c>
      <c r="I428" s="530">
        <v>996</v>
      </c>
      <c r="J428" s="530">
        <v>2043</v>
      </c>
      <c r="K428" s="530">
        <v>33</v>
      </c>
      <c r="L428" s="530">
        <v>108</v>
      </c>
      <c r="M428" s="530">
        <v>0</v>
      </c>
      <c r="N428" s="530">
        <v>5197</v>
      </c>
      <c r="O428" s="530">
        <v>109</v>
      </c>
    </row>
    <row r="429" spans="1:15">
      <c r="A429" s="1020"/>
      <c r="B429" s="441" t="s">
        <v>440</v>
      </c>
      <c r="C429" s="530">
        <v>6364</v>
      </c>
      <c r="D429" s="530">
        <v>6170</v>
      </c>
      <c r="E429" s="530">
        <v>9</v>
      </c>
      <c r="F429" s="530">
        <v>65</v>
      </c>
      <c r="G429" s="530">
        <v>11</v>
      </c>
      <c r="H429" s="530">
        <v>109</v>
      </c>
      <c r="I429" s="530">
        <v>1189</v>
      </c>
      <c r="J429" s="530">
        <v>1818</v>
      </c>
      <c r="K429" s="530">
        <v>36</v>
      </c>
      <c r="L429" s="530">
        <v>103</v>
      </c>
      <c r="M429" s="530">
        <v>0</v>
      </c>
      <c r="N429" s="530">
        <v>5595</v>
      </c>
      <c r="O429" s="530">
        <v>116</v>
      </c>
    </row>
    <row r="430" spans="1:15">
      <c r="A430" s="1020"/>
      <c r="B430" s="441" t="s">
        <v>441</v>
      </c>
      <c r="C430" s="530">
        <v>6438</v>
      </c>
      <c r="D430" s="530">
        <v>6241</v>
      </c>
      <c r="E430" s="530">
        <v>10</v>
      </c>
      <c r="F430" s="530">
        <v>61</v>
      </c>
      <c r="G430" s="530">
        <v>3</v>
      </c>
      <c r="H430" s="530">
        <v>123</v>
      </c>
      <c r="I430" s="530">
        <v>1401</v>
      </c>
      <c r="J430" s="530">
        <v>1865</v>
      </c>
      <c r="K430" s="530">
        <v>38</v>
      </c>
      <c r="L430" s="530">
        <v>106</v>
      </c>
      <c r="M430" s="530">
        <v>0</v>
      </c>
      <c r="N430" s="530">
        <v>5830</v>
      </c>
      <c r="O430" s="530">
        <v>118</v>
      </c>
    </row>
    <row r="431" spans="1:15">
      <c r="A431" s="1020"/>
      <c r="B431" s="441" t="s">
        <v>34</v>
      </c>
      <c r="C431" s="530">
        <v>6486</v>
      </c>
      <c r="D431" s="530">
        <v>6276</v>
      </c>
      <c r="E431" s="530">
        <v>9</v>
      </c>
      <c r="F431" s="530">
        <v>54</v>
      </c>
      <c r="G431" s="530">
        <v>4</v>
      </c>
      <c r="H431" s="530">
        <v>143</v>
      </c>
      <c r="I431" s="530">
        <v>1367</v>
      </c>
      <c r="J431" s="530">
        <v>1534</v>
      </c>
      <c r="K431" s="530">
        <v>38</v>
      </c>
      <c r="L431" s="530">
        <v>104</v>
      </c>
      <c r="M431" s="530">
        <v>0</v>
      </c>
      <c r="N431" s="530">
        <v>6177</v>
      </c>
      <c r="O431" s="530">
        <v>123</v>
      </c>
    </row>
    <row r="432" spans="1:15">
      <c r="A432" s="1020"/>
      <c r="B432" s="441" t="s">
        <v>442</v>
      </c>
      <c r="C432" s="530">
        <v>6425</v>
      </c>
      <c r="D432" s="530">
        <v>6227</v>
      </c>
      <c r="E432" s="530">
        <v>9</v>
      </c>
      <c r="F432" s="530">
        <v>42</v>
      </c>
      <c r="G432" s="530">
        <v>5</v>
      </c>
      <c r="H432" s="530">
        <v>141</v>
      </c>
      <c r="I432" s="530">
        <v>1474</v>
      </c>
      <c r="J432" s="530">
        <v>1712</v>
      </c>
      <c r="K432" s="530">
        <v>37</v>
      </c>
      <c r="L432" s="530">
        <v>91</v>
      </c>
      <c r="M432" s="530"/>
      <c r="N432" s="530">
        <v>6059</v>
      </c>
      <c r="O432" s="530">
        <v>119</v>
      </c>
    </row>
    <row r="433" spans="1:15">
      <c r="A433" s="1020"/>
      <c r="B433" s="441" t="s">
        <v>33</v>
      </c>
      <c r="C433" s="530">
        <v>6659</v>
      </c>
      <c r="D433" s="530">
        <v>6387</v>
      </c>
      <c r="E433" s="530">
        <v>78</v>
      </c>
      <c r="F433" s="530">
        <v>53</v>
      </c>
      <c r="G433" s="530">
        <v>8</v>
      </c>
      <c r="H433" s="530">
        <v>133</v>
      </c>
      <c r="I433" s="530">
        <v>1259</v>
      </c>
      <c r="J433" s="530">
        <v>1830</v>
      </c>
      <c r="K433" s="530">
        <v>64</v>
      </c>
      <c r="L433" s="530">
        <v>127</v>
      </c>
      <c r="M433" s="530">
        <v>0</v>
      </c>
      <c r="N433" s="530">
        <v>5897</v>
      </c>
      <c r="O433" s="530">
        <v>115</v>
      </c>
    </row>
    <row r="434" spans="1:15">
      <c r="A434" s="1020"/>
      <c r="B434" s="441" t="s">
        <v>596</v>
      </c>
      <c r="C434" s="530">
        <v>6586</v>
      </c>
      <c r="D434" s="530">
        <v>6320</v>
      </c>
      <c r="E434" s="530">
        <v>63</v>
      </c>
      <c r="F434" s="530">
        <v>47</v>
      </c>
      <c r="G434" s="530">
        <v>8</v>
      </c>
      <c r="H434" s="530">
        <v>149</v>
      </c>
      <c r="I434" s="530">
        <v>1402</v>
      </c>
      <c r="J434" s="530">
        <v>1818</v>
      </c>
      <c r="K434" s="530">
        <v>66</v>
      </c>
      <c r="L434" s="530">
        <v>131</v>
      </c>
      <c r="M434" s="530"/>
      <c r="N434" s="530">
        <v>5973</v>
      </c>
      <c r="O434" s="530">
        <v>115</v>
      </c>
    </row>
    <row r="435" spans="1:15">
      <c r="A435" s="1020"/>
      <c r="B435" s="441" t="s">
        <v>597</v>
      </c>
      <c r="C435" s="530">
        <v>6713</v>
      </c>
      <c r="D435" s="530">
        <v>6492</v>
      </c>
      <c r="E435" s="530">
        <v>43</v>
      </c>
      <c r="F435" s="530">
        <v>40</v>
      </c>
      <c r="G435" s="530">
        <v>4</v>
      </c>
      <c r="H435" s="530">
        <v>132</v>
      </c>
      <c r="I435" s="530">
        <v>1304</v>
      </c>
      <c r="J435" s="530">
        <v>1978</v>
      </c>
      <c r="K435" s="530">
        <v>64</v>
      </c>
      <c r="L435" s="530">
        <v>134</v>
      </c>
      <c r="M435" s="530"/>
      <c r="N435" s="530">
        <v>5840</v>
      </c>
      <c r="O435" s="530">
        <v>111</v>
      </c>
    </row>
    <row r="436" spans="1:15">
      <c r="A436" s="1020"/>
      <c r="B436" s="441" t="s">
        <v>598</v>
      </c>
      <c r="C436" s="530">
        <v>6718</v>
      </c>
      <c r="D436" s="530">
        <v>6467</v>
      </c>
      <c r="E436" s="530">
        <v>47</v>
      </c>
      <c r="F436" s="530">
        <v>43</v>
      </c>
      <c r="G436" s="530">
        <v>4</v>
      </c>
      <c r="H436" s="530">
        <v>156</v>
      </c>
      <c r="I436" s="530">
        <v>1350</v>
      </c>
      <c r="J436" s="530">
        <v>2003</v>
      </c>
      <c r="K436" s="530">
        <v>61</v>
      </c>
      <c r="L436" s="530">
        <v>138</v>
      </c>
      <c r="M436" s="530"/>
      <c r="N436" s="530">
        <v>5866</v>
      </c>
      <c r="O436" s="530">
        <v>109</v>
      </c>
    </row>
    <row r="437" spans="1:15">
      <c r="A437" s="1020"/>
      <c r="B437" s="441" t="s">
        <v>599</v>
      </c>
      <c r="C437" s="530">
        <v>6842</v>
      </c>
      <c r="D437" s="530">
        <v>6588</v>
      </c>
      <c r="E437" s="530">
        <v>53</v>
      </c>
      <c r="F437" s="530">
        <v>37</v>
      </c>
      <c r="G437" s="530">
        <v>11</v>
      </c>
      <c r="H437" s="530">
        <v>153</v>
      </c>
      <c r="I437" s="530">
        <v>1465</v>
      </c>
      <c r="J437" s="530">
        <v>2050</v>
      </c>
      <c r="K437" s="530">
        <v>61</v>
      </c>
      <c r="L437" s="530">
        <v>140</v>
      </c>
      <c r="M437" s="530"/>
      <c r="N437" s="530">
        <v>6056</v>
      </c>
      <c r="O437" s="530">
        <v>111</v>
      </c>
    </row>
    <row r="438" spans="1:15">
      <c r="A438" s="1020"/>
      <c r="B438" s="441" t="s">
        <v>600</v>
      </c>
      <c r="C438" s="530">
        <v>6564</v>
      </c>
      <c r="D438" s="530">
        <v>6345</v>
      </c>
      <c r="E438" s="530">
        <v>18</v>
      </c>
      <c r="F438" s="530">
        <v>43</v>
      </c>
      <c r="G438" s="530">
        <v>20</v>
      </c>
      <c r="H438" s="530">
        <v>139</v>
      </c>
      <c r="I438" s="530">
        <v>1478</v>
      </c>
      <c r="J438" s="530">
        <v>2111</v>
      </c>
      <c r="K438" s="530">
        <v>65</v>
      </c>
      <c r="L438" s="530">
        <v>142</v>
      </c>
      <c r="M438" s="530"/>
      <c r="N438" s="530">
        <v>5724</v>
      </c>
      <c r="O438" s="530">
        <v>103</v>
      </c>
    </row>
    <row r="439" spans="1:15">
      <c r="A439" s="1020"/>
      <c r="B439" s="441" t="s">
        <v>601</v>
      </c>
      <c r="C439" s="530">
        <v>6630</v>
      </c>
      <c r="D439" s="530">
        <v>6395</v>
      </c>
      <c r="E439" s="530">
        <v>3</v>
      </c>
      <c r="F439" s="530">
        <v>26</v>
      </c>
      <c r="G439" s="530">
        <v>25</v>
      </c>
      <c r="H439" s="530">
        <v>182</v>
      </c>
      <c r="I439" s="530">
        <v>1331</v>
      </c>
      <c r="J439" s="530">
        <v>2042</v>
      </c>
      <c r="K439" s="530">
        <v>73</v>
      </c>
      <c r="L439" s="530">
        <v>67</v>
      </c>
      <c r="M439" s="530"/>
      <c r="N439" s="530">
        <v>5779</v>
      </c>
      <c r="O439" s="530">
        <v>103</v>
      </c>
    </row>
    <row r="440" spans="1:15">
      <c r="A440" s="1020"/>
      <c r="B440" s="441" t="s">
        <v>602</v>
      </c>
      <c r="C440" s="530">
        <v>6484</v>
      </c>
      <c r="D440" s="530">
        <v>6241</v>
      </c>
      <c r="E440" s="530">
        <v>4</v>
      </c>
      <c r="F440" s="530">
        <v>23</v>
      </c>
      <c r="G440" s="530">
        <v>33</v>
      </c>
      <c r="H440" s="530">
        <v>183</v>
      </c>
      <c r="I440" s="530">
        <v>1430</v>
      </c>
      <c r="J440" s="530">
        <v>2182</v>
      </c>
      <c r="K440" s="530">
        <v>95</v>
      </c>
      <c r="L440" s="530">
        <v>32</v>
      </c>
      <c r="M440" s="530"/>
      <c r="N440" s="530">
        <v>5606</v>
      </c>
      <c r="O440" s="530">
        <v>99</v>
      </c>
    </row>
    <row r="441" spans="1:15">
      <c r="A441" s="1020"/>
      <c r="B441" s="441" t="s">
        <v>603</v>
      </c>
      <c r="C441" s="530">
        <v>6507</v>
      </c>
      <c r="D441" s="530">
        <v>6288</v>
      </c>
      <c r="E441" s="530">
        <v>4</v>
      </c>
      <c r="F441" s="530">
        <v>35</v>
      </c>
      <c r="G441" s="530">
        <v>39</v>
      </c>
      <c r="H441" s="530">
        <v>141</v>
      </c>
      <c r="I441" s="530">
        <v>1746</v>
      </c>
      <c r="J441" s="530">
        <v>2477</v>
      </c>
      <c r="K441" s="530">
        <v>77</v>
      </c>
      <c r="L441" s="530">
        <v>111</v>
      </c>
      <c r="M441" s="530">
        <v>36</v>
      </c>
      <c r="N441" s="530">
        <v>5553</v>
      </c>
      <c r="O441" s="530">
        <v>97</v>
      </c>
    </row>
    <row r="442" spans="1:15">
      <c r="A442" s="1020"/>
      <c r="B442" s="441" t="s">
        <v>1144</v>
      </c>
      <c r="C442" s="530">
        <v>6601</v>
      </c>
      <c r="D442" s="530">
        <v>6354</v>
      </c>
      <c r="E442" s="530">
        <v>3</v>
      </c>
      <c r="F442" s="530">
        <v>40</v>
      </c>
      <c r="G442" s="530">
        <v>38</v>
      </c>
      <c r="H442" s="530">
        <v>165</v>
      </c>
      <c r="I442" s="530">
        <v>1591</v>
      </c>
      <c r="J442" s="530">
        <v>2090</v>
      </c>
      <c r="K442" s="530">
        <v>74</v>
      </c>
      <c r="L442" s="530">
        <v>101</v>
      </c>
      <c r="M442" s="530">
        <v>56</v>
      </c>
      <c r="N442" s="530">
        <v>5871</v>
      </c>
      <c r="O442" s="530">
        <v>101</v>
      </c>
    </row>
    <row r="443" spans="1:15">
      <c r="A443" s="1020"/>
      <c r="B443" s="495" t="s">
        <v>1145</v>
      </c>
      <c r="C443" s="810">
        <v>6273</v>
      </c>
      <c r="D443" s="810">
        <v>6059</v>
      </c>
      <c r="E443" s="811">
        <v>3</v>
      </c>
      <c r="F443" s="811">
        <v>39</v>
      </c>
      <c r="G443" s="811">
        <v>44</v>
      </c>
      <c r="H443" s="811">
        <v>129</v>
      </c>
      <c r="I443" s="814">
        <v>1276</v>
      </c>
      <c r="J443" s="814">
        <v>1932</v>
      </c>
      <c r="K443" s="813">
        <v>28</v>
      </c>
      <c r="L443" s="813">
        <v>117</v>
      </c>
      <c r="M443" s="813">
        <v>-15</v>
      </c>
      <c r="N443" s="814">
        <v>5486</v>
      </c>
      <c r="O443" s="813">
        <v>91</v>
      </c>
    </row>
    <row r="444" spans="1:15">
      <c r="A444" s="1020"/>
      <c r="B444" s="495" t="s">
        <v>2774</v>
      </c>
      <c r="C444" s="810">
        <v>5958</v>
      </c>
      <c r="D444" s="810">
        <v>5743</v>
      </c>
      <c r="E444" s="811">
        <v>2</v>
      </c>
      <c r="F444" s="811">
        <v>1</v>
      </c>
      <c r="G444" s="811">
        <v>55</v>
      </c>
      <c r="H444" s="811">
        <v>156</v>
      </c>
      <c r="I444" s="814">
        <v>1462</v>
      </c>
      <c r="J444" s="814">
        <v>1705</v>
      </c>
      <c r="K444" s="813">
        <v>23</v>
      </c>
      <c r="L444" s="813">
        <v>101</v>
      </c>
      <c r="M444" s="813">
        <v>-158</v>
      </c>
      <c r="N444" s="814">
        <v>5749</v>
      </c>
      <c r="O444" s="813">
        <v>93</v>
      </c>
    </row>
    <row r="445" spans="1:15">
      <c r="A445" s="1020"/>
      <c r="B445" s="495" t="s">
        <v>2847</v>
      </c>
      <c r="C445" s="810">
        <v>5828</v>
      </c>
      <c r="D445" s="810">
        <v>5637</v>
      </c>
      <c r="E445" s="811">
        <v>1</v>
      </c>
      <c r="F445" s="811">
        <v>0</v>
      </c>
      <c r="G445" s="811">
        <v>63</v>
      </c>
      <c r="H445" s="811">
        <v>127</v>
      </c>
      <c r="I445" s="814">
        <v>1436</v>
      </c>
      <c r="J445" s="814">
        <v>1838</v>
      </c>
      <c r="K445" s="813">
        <v>36</v>
      </c>
      <c r="L445" s="813">
        <v>98</v>
      </c>
      <c r="M445" s="813">
        <v>-64</v>
      </c>
      <c r="N445" s="814">
        <v>5357</v>
      </c>
      <c r="O445" s="813">
        <v>86</v>
      </c>
    </row>
    <row r="446" spans="1:15">
      <c r="A446" s="1021"/>
      <c r="B446" s="495" t="s">
        <v>2953</v>
      </c>
      <c r="C446" s="810">
        <v>5855</v>
      </c>
      <c r="D446" s="810">
        <v>5682</v>
      </c>
      <c r="E446" s="811">
        <v>1</v>
      </c>
      <c r="F446" s="811">
        <v>0</v>
      </c>
      <c r="G446" s="811">
        <v>61</v>
      </c>
      <c r="H446" s="811">
        <v>109</v>
      </c>
      <c r="I446" s="814">
        <v>1597</v>
      </c>
      <c r="J446" s="814">
        <v>1760</v>
      </c>
      <c r="K446" s="813">
        <v>46</v>
      </c>
      <c r="L446" s="813">
        <v>98</v>
      </c>
      <c r="M446" s="813">
        <v>-44</v>
      </c>
      <c r="N446" s="814">
        <v>5592</v>
      </c>
      <c r="O446" s="813">
        <v>88</v>
      </c>
    </row>
    <row r="447" spans="1:15">
      <c r="A447" s="1022" t="s">
        <v>32</v>
      </c>
      <c r="B447" s="441" t="s">
        <v>436</v>
      </c>
      <c r="C447" s="530">
        <v>382</v>
      </c>
      <c r="D447" s="530">
        <v>377</v>
      </c>
      <c r="E447" s="530"/>
      <c r="F447" s="530"/>
      <c r="G447" s="530">
        <v>5</v>
      </c>
      <c r="H447" s="530"/>
      <c r="I447" s="530">
        <v>30</v>
      </c>
      <c r="J447" s="530">
        <v>1</v>
      </c>
      <c r="K447" s="530">
        <v>1</v>
      </c>
      <c r="L447" s="530">
        <v>1</v>
      </c>
      <c r="M447" s="530">
        <v>0</v>
      </c>
      <c r="N447" s="530">
        <v>409</v>
      </c>
      <c r="O447" s="530">
        <v>16</v>
      </c>
    </row>
    <row r="448" spans="1:15">
      <c r="A448" s="1023"/>
      <c r="B448" s="441" t="s">
        <v>462</v>
      </c>
      <c r="C448" s="530">
        <v>391</v>
      </c>
      <c r="D448" s="530">
        <v>385</v>
      </c>
      <c r="E448" s="530"/>
      <c r="F448" s="530"/>
      <c r="G448" s="530">
        <v>6</v>
      </c>
      <c r="H448" s="530"/>
      <c r="I448" s="530">
        <v>32</v>
      </c>
      <c r="J448" s="530">
        <v>1</v>
      </c>
      <c r="K448" s="530">
        <v>1</v>
      </c>
      <c r="L448" s="530">
        <v>1</v>
      </c>
      <c r="M448" s="530"/>
      <c r="N448" s="530">
        <v>419</v>
      </c>
      <c r="O448" s="530">
        <v>16</v>
      </c>
    </row>
    <row r="449" spans="1:15">
      <c r="A449" s="1023"/>
      <c r="B449" s="441" t="s">
        <v>463</v>
      </c>
      <c r="C449" s="530">
        <v>398</v>
      </c>
      <c r="D449" s="530">
        <v>392</v>
      </c>
      <c r="E449" s="530"/>
      <c r="F449" s="530"/>
      <c r="G449" s="530">
        <v>6</v>
      </c>
      <c r="H449" s="530"/>
      <c r="I449" s="530">
        <v>31</v>
      </c>
      <c r="J449" s="530">
        <v>1</v>
      </c>
      <c r="K449" s="530">
        <v>1</v>
      </c>
      <c r="L449" s="530">
        <v>1</v>
      </c>
      <c r="M449" s="530"/>
      <c r="N449" s="530">
        <v>426</v>
      </c>
      <c r="O449" s="530">
        <v>16</v>
      </c>
    </row>
    <row r="450" spans="1:15">
      <c r="A450" s="1023"/>
      <c r="B450" s="441" t="s">
        <v>464</v>
      </c>
      <c r="C450" s="530">
        <v>409</v>
      </c>
      <c r="D450" s="530">
        <v>403</v>
      </c>
      <c r="E450" s="530"/>
      <c r="F450" s="530"/>
      <c r="G450" s="530">
        <v>6</v>
      </c>
      <c r="H450" s="530"/>
      <c r="I450" s="530">
        <v>31</v>
      </c>
      <c r="J450" s="530">
        <v>1</v>
      </c>
      <c r="K450" s="530">
        <v>1</v>
      </c>
      <c r="L450" s="530">
        <v>1</v>
      </c>
      <c r="M450" s="530"/>
      <c r="N450" s="530">
        <v>437</v>
      </c>
      <c r="O450" s="530">
        <v>16</v>
      </c>
    </row>
    <row r="451" spans="1:15">
      <c r="A451" s="1023"/>
      <c r="B451" s="441" t="s">
        <v>465</v>
      </c>
      <c r="C451" s="530">
        <v>425</v>
      </c>
      <c r="D451" s="530">
        <v>420</v>
      </c>
      <c r="E451" s="530"/>
      <c r="F451" s="530"/>
      <c r="G451" s="530">
        <v>5</v>
      </c>
      <c r="H451" s="530"/>
      <c r="I451" s="530">
        <v>31</v>
      </c>
      <c r="J451" s="530">
        <v>4</v>
      </c>
      <c r="K451" s="530">
        <v>1</v>
      </c>
      <c r="L451" s="530">
        <v>1</v>
      </c>
      <c r="M451" s="530">
        <v>0</v>
      </c>
      <c r="N451" s="530">
        <v>451</v>
      </c>
      <c r="O451" s="530">
        <v>16</v>
      </c>
    </row>
    <row r="452" spans="1:15">
      <c r="A452" s="1023"/>
      <c r="B452" s="441" t="s">
        <v>437</v>
      </c>
      <c r="C452" s="530">
        <v>434</v>
      </c>
      <c r="D452" s="530">
        <v>428</v>
      </c>
      <c r="E452" s="530"/>
      <c r="F452" s="530"/>
      <c r="G452" s="530">
        <v>6</v>
      </c>
      <c r="H452" s="530"/>
      <c r="I452" s="530">
        <v>36</v>
      </c>
      <c r="J452" s="530">
        <v>4</v>
      </c>
      <c r="K452" s="530">
        <v>1</v>
      </c>
      <c r="L452" s="530">
        <v>1</v>
      </c>
      <c r="M452" s="530"/>
      <c r="N452" s="530">
        <v>463</v>
      </c>
      <c r="O452" s="530">
        <v>15</v>
      </c>
    </row>
    <row r="453" spans="1:15">
      <c r="A453" s="1023"/>
      <c r="B453" s="441" t="s">
        <v>466</v>
      </c>
      <c r="C453" s="530">
        <v>442</v>
      </c>
      <c r="D453" s="530">
        <v>436</v>
      </c>
      <c r="E453" s="530"/>
      <c r="F453" s="530"/>
      <c r="G453" s="530">
        <v>6</v>
      </c>
      <c r="H453" s="530"/>
      <c r="I453" s="530">
        <v>33</v>
      </c>
      <c r="J453" s="530">
        <v>1</v>
      </c>
      <c r="K453" s="530">
        <v>1</v>
      </c>
      <c r="L453" s="530">
        <v>1</v>
      </c>
      <c r="M453" s="530"/>
      <c r="N453" s="530">
        <v>472</v>
      </c>
      <c r="O453" s="530">
        <v>15</v>
      </c>
    </row>
    <row r="454" spans="1:15">
      <c r="A454" s="1023"/>
      <c r="B454" s="441" t="s">
        <v>467</v>
      </c>
      <c r="C454" s="530">
        <v>448</v>
      </c>
      <c r="D454" s="530">
        <v>443</v>
      </c>
      <c r="E454" s="530"/>
      <c r="F454" s="530"/>
      <c r="G454" s="530">
        <v>5</v>
      </c>
      <c r="H454" s="530"/>
      <c r="I454" s="530">
        <v>40</v>
      </c>
      <c r="J454" s="530">
        <v>1</v>
      </c>
      <c r="K454" s="530">
        <v>3</v>
      </c>
      <c r="L454" s="530">
        <v>1</v>
      </c>
      <c r="M454" s="530"/>
      <c r="N454" s="530">
        <v>483</v>
      </c>
      <c r="O454" s="530">
        <v>15</v>
      </c>
    </row>
    <row r="455" spans="1:15">
      <c r="A455" s="1023"/>
      <c r="B455" s="441" t="s">
        <v>468</v>
      </c>
      <c r="C455" s="530">
        <v>482</v>
      </c>
      <c r="D455" s="530">
        <v>474</v>
      </c>
      <c r="E455" s="530"/>
      <c r="F455" s="530"/>
      <c r="G455" s="530">
        <v>7</v>
      </c>
      <c r="H455" s="530"/>
      <c r="I455" s="530">
        <v>34</v>
      </c>
      <c r="J455" s="530">
        <v>1</v>
      </c>
      <c r="K455" s="530">
        <v>2</v>
      </c>
      <c r="L455" s="530">
        <v>1</v>
      </c>
      <c r="M455" s="530"/>
      <c r="N455" s="530">
        <v>511</v>
      </c>
      <c r="O455" s="530">
        <v>16</v>
      </c>
    </row>
    <row r="456" spans="1:15">
      <c r="A456" s="1023"/>
      <c r="B456" s="441" t="s">
        <v>469</v>
      </c>
      <c r="C456" s="530">
        <v>517</v>
      </c>
      <c r="D456" s="530">
        <v>509</v>
      </c>
      <c r="E456" s="530"/>
      <c r="F456" s="530">
        <v>0</v>
      </c>
      <c r="G456" s="530">
        <v>8</v>
      </c>
      <c r="H456" s="530"/>
      <c r="I456" s="530">
        <v>32</v>
      </c>
      <c r="J456" s="530">
        <v>1</v>
      </c>
      <c r="K456" s="530">
        <v>3</v>
      </c>
      <c r="L456" s="530">
        <v>1</v>
      </c>
      <c r="M456" s="530"/>
      <c r="N456" s="530">
        <v>544</v>
      </c>
      <c r="O456" s="530">
        <v>16</v>
      </c>
    </row>
    <row r="457" spans="1:15">
      <c r="A457" s="1023"/>
      <c r="B457" s="441" t="s">
        <v>438</v>
      </c>
      <c r="C457" s="530">
        <v>535</v>
      </c>
      <c r="D457" s="530">
        <v>527</v>
      </c>
      <c r="E457" s="530"/>
      <c r="F457" s="530">
        <v>0</v>
      </c>
      <c r="G457" s="530">
        <v>8</v>
      </c>
      <c r="H457" s="530"/>
      <c r="I457" s="530">
        <v>33</v>
      </c>
      <c r="J457" s="530">
        <v>0</v>
      </c>
      <c r="K457" s="530">
        <v>2</v>
      </c>
      <c r="L457" s="530">
        <v>1</v>
      </c>
      <c r="M457" s="530"/>
      <c r="N457" s="530">
        <v>564</v>
      </c>
      <c r="O457" s="530">
        <v>17</v>
      </c>
    </row>
    <row r="458" spans="1:15">
      <c r="A458" s="1023"/>
      <c r="B458" s="441" t="s">
        <v>445</v>
      </c>
      <c r="C458" s="530">
        <v>551</v>
      </c>
      <c r="D458" s="530">
        <v>542</v>
      </c>
      <c r="E458" s="530"/>
      <c r="F458" s="530">
        <v>0</v>
      </c>
      <c r="G458" s="530">
        <v>9</v>
      </c>
      <c r="H458" s="530"/>
      <c r="I458" s="530">
        <v>39</v>
      </c>
      <c r="J458" s="530"/>
      <c r="K458" s="530">
        <v>3</v>
      </c>
      <c r="L458" s="530">
        <v>1</v>
      </c>
      <c r="M458" s="530"/>
      <c r="N458" s="530">
        <v>587</v>
      </c>
      <c r="O458" s="530">
        <v>17</v>
      </c>
    </row>
    <row r="459" spans="1:15">
      <c r="A459" s="1023"/>
      <c r="B459" s="441" t="s">
        <v>446</v>
      </c>
      <c r="C459" s="530">
        <v>576</v>
      </c>
      <c r="D459" s="530">
        <v>566</v>
      </c>
      <c r="E459" s="530"/>
      <c r="F459" s="530">
        <v>0</v>
      </c>
      <c r="G459" s="530">
        <v>10</v>
      </c>
      <c r="H459" s="530"/>
      <c r="I459" s="530">
        <v>45</v>
      </c>
      <c r="J459" s="530"/>
      <c r="K459" s="530">
        <v>3</v>
      </c>
      <c r="L459" s="530">
        <v>1</v>
      </c>
      <c r="M459" s="530"/>
      <c r="N459" s="530">
        <v>617</v>
      </c>
      <c r="O459" s="530">
        <v>17</v>
      </c>
    </row>
    <row r="460" spans="1:15">
      <c r="A460" s="1023"/>
      <c r="B460" s="441" t="s">
        <v>447</v>
      </c>
      <c r="C460" s="530">
        <v>598</v>
      </c>
      <c r="D460" s="530">
        <v>589</v>
      </c>
      <c r="E460" s="530"/>
      <c r="F460" s="530">
        <v>0</v>
      </c>
      <c r="G460" s="530">
        <v>9</v>
      </c>
      <c r="H460" s="530"/>
      <c r="I460" s="530">
        <v>48</v>
      </c>
      <c r="J460" s="530"/>
      <c r="K460" s="530">
        <v>3</v>
      </c>
      <c r="L460" s="530">
        <v>1</v>
      </c>
      <c r="M460" s="530"/>
      <c r="N460" s="530">
        <v>642</v>
      </c>
      <c r="O460" s="530">
        <v>17</v>
      </c>
    </row>
    <row r="461" spans="1:15">
      <c r="A461" s="1023"/>
      <c r="B461" s="441" t="s">
        <v>448</v>
      </c>
      <c r="C461" s="530">
        <v>608</v>
      </c>
      <c r="D461" s="530">
        <v>595</v>
      </c>
      <c r="E461" s="530"/>
      <c r="F461" s="530">
        <v>4</v>
      </c>
      <c r="G461" s="530">
        <v>8</v>
      </c>
      <c r="H461" s="530"/>
      <c r="I461" s="530">
        <v>52</v>
      </c>
      <c r="J461" s="530"/>
      <c r="K461" s="530">
        <v>3</v>
      </c>
      <c r="L461" s="530">
        <v>1</v>
      </c>
      <c r="M461" s="530"/>
      <c r="N461" s="530">
        <v>656</v>
      </c>
      <c r="O461" s="530">
        <v>17</v>
      </c>
    </row>
    <row r="462" spans="1:15">
      <c r="A462" s="1023"/>
      <c r="B462" s="441" t="s">
        <v>439</v>
      </c>
      <c r="C462" s="530">
        <v>642</v>
      </c>
      <c r="D462" s="530">
        <v>623</v>
      </c>
      <c r="E462" s="530"/>
      <c r="F462" s="530">
        <v>12</v>
      </c>
      <c r="G462" s="530">
        <v>6</v>
      </c>
      <c r="H462" s="530"/>
      <c r="I462" s="530">
        <v>62</v>
      </c>
      <c r="J462" s="530"/>
      <c r="K462" s="530">
        <v>4</v>
      </c>
      <c r="L462" s="530">
        <v>1</v>
      </c>
      <c r="M462" s="530"/>
      <c r="N462" s="530">
        <v>699</v>
      </c>
      <c r="O462" s="530">
        <v>18</v>
      </c>
    </row>
    <row r="463" spans="1:15">
      <c r="A463" s="1023"/>
      <c r="B463" s="441" t="s">
        <v>440</v>
      </c>
      <c r="C463" s="530">
        <v>663</v>
      </c>
      <c r="D463" s="530">
        <v>641</v>
      </c>
      <c r="E463" s="530"/>
      <c r="F463" s="530">
        <v>17</v>
      </c>
      <c r="G463" s="530">
        <v>5</v>
      </c>
      <c r="H463" s="530"/>
      <c r="I463" s="530">
        <v>67</v>
      </c>
      <c r="J463" s="530"/>
      <c r="K463" s="530">
        <v>4</v>
      </c>
      <c r="L463" s="530">
        <v>1</v>
      </c>
      <c r="M463" s="530"/>
      <c r="N463" s="530">
        <v>725</v>
      </c>
      <c r="O463" s="530">
        <v>18</v>
      </c>
    </row>
    <row r="464" spans="1:15">
      <c r="A464" s="1023"/>
      <c r="B464" s="441" t="s">
        <v>441</v>
      </c>
      <c r="C464" s="530">
        <v>653</v>
      </c>
      <c r="D464" s="530">
        <v>625</v>
      </c>
      <c r="E464" s="530"/>
      <c r="F464" s="530">
        <v>19</v>
      </c>
      <c r="G464" s="530">
        <v>9</v>
      </c>
      <c r="H464" s="530"/>
      <c r="I464" s="530">
        <v>63</v>
      </c>
      <c r="J464" s="530"/>
      <c r="K464" s="530">
        <v>4</v>
      </c>
      <c r="L464" s="530">
        <v>2</v>
      </c>
      <c r="M464" s="530"/>
      <c r="N464" s="530">
        <v>710</v>
      </c>
      <c r="O464" s="530">
        <v>17</v>
      </c>
    </row>
    <row r="465" spans="1:15">
      <c r="A465" s="1023"/>
      <c r="B465" s="441" t="s">
        <v>34</v>
      </c>
      <c r="C465" s="530">
        <v>685</v>
      </c>
      <c r="D465" s="530">
        <v>657</v>
      </c>
      <c r="E465" s="530"/>
      <c r="F465" s="530">
        <v>19</v>
      </c>
      <c r="G465" s="530">
        <v>10</v>
      </c>
      <c r="H465" s="530"/>
      <c r="I465" s="530">
        <v>64</v>
      </c>
      <c r="J465" s="530"/>
      <c r="K465" s="530">
        <v>3</v>
      </c>
      <c r="L465" s="530">
        <v>2</v>
      </c>
      <c r="M465" s="530"/>
      <c r="N465" s="530">
        <v>745</v>
      </c>
      <c r="O465" s="530">
        <v>18</v>
      </c>
    </row>
    <row r="466" spans="1:15">
      <c r="A466" s="1023"/>
      <c r="B466" s="441" t="s">
        <v>442</v>
      </c>
      <c r="C466" s="530">
        <v>709</v>
      </c>
      <c r="D466" s="530">
        <v>677</v>
      </c>
      <c r="E466" s="530"/>
      <c r="F466" s="530">
        <v>23</v>
      </c>
      <c r="G466" s="530">
        <v>10</v>
      </c>
      <c r="H466" s="530"/>
      <c r="I466" s="530">
        <v>59</v>
      </c>
      <c r="J466" s="530"/>
      <c r="K466" s="530">
        <v>3</v>
      </c>
      <c r="L466" s="530">
        <v>2</v>
      </c>
      <c r="M466" s="530"/>
      <c r="N466" s="530">
        <v>764</v>
      </c>
      <c r="O466" s="530">
        <v>17</v>
      </c>
    </row>
    <row r="467" spans="1:15">
      <c r="A467" s="1023"/>
      <c r="B467" s="441" t="s">
        <v>33</v>
      </c>
      <c r="C467" s="530">
        <v>727</v>
      </c>
      <c r="D467" s="530">
        <v>690</v>
      </c>
      <c r="E467" s="530"/>
      <c r="F467" s="530">
        <v>27</v>
      </c>
      <c r="G467" s="530">
        <v>10</v>
      </c>
      <c r="H467" s="530"/>
      <c r="I467" s="530">
        <v>71</v>
      </c>
      <c r="J467" s="530"/>
      <c r="K467" s="530">
        <v>3</v>
      </c>
      <c r="L467" s="530">
        <v>2</v>
      </c>
      <c r="M467" s="530"/>
      <c r="N467" s="530">
        <v>793</v>
      </c>
      <c r="O467" s="530">
        <v>18</v>
      </c>
    </row>
    <row r="468" spans="1:15">
      <c r="A468" s="1023"/>
      <c r="B468" s="441" t="s">
        <v>596</v>
      </c>
      <c r="C468" s="530">
        <v>752</v>
      </c>
      <c r="D468" s="530">
        <v>715</v>
      </c>
      <c r="E468" s="530"/>
      <c r="F468" s="530">
        <v>30</v>
      </c>
      <c r="G468" s="530">
        <v>7</v>
      </c>
      <c r="H468" s="530"/>
      <c r="I468" s="530">
        <v>81</v>
      </c>
      <c r="J468" s="530"/>
      <c r="K468" s="530">
        <v>8</v>
      </c>
      <c r="L468" s="530">
        <v>1</v>
      </c>
      <c r="M468" s="530"/>
      <c r="N468" s="530">
        <v>824</v>
      </c>
      <c r="O468" s="530">
        <v>18</v>
      </c>
    </row>
    <row r="469" spans="1:15">
      <c r="A469" s="1023"/>
      <c r="B469" s="441" t="s">
        <v>597</v>
      </c>
      <c r="C469" s="530">
        <v>742</v>
      </c>
      <c r="D469" s="530">
        <v>702</v>
      </c>
      <c r="E469" s="530"/>
      <c r="F469" s="530">
        <v>34</v>
      </c>
      <c r="G469" s="530">
        <v>6</v>
      </c>
      <c r="H469" s="530"/>
      <c r="I469" s="530">
        <v>92</v>
      </c>
      <c r="J469" s="530"/>
      <c r="K469" s="530">
        <v>4</v>
      </c>
      <c r="L469" s="530">
        <v>1</v>
      </c>
      <c r="M469" s="530"/>
      <c r="N469" s="530">
        <v>829</v>
      </c>
      <c r="O469" s="530">
        <v>18</v>
      </c>
    </row>
    <row r="470" spans="1:15">
      <c r="A470" s="1023"/>
      <c r="B470" s="441" t="s">
        <v>598</v>
      </c>
      <c r="C470" s="530">
        <v>769</v>
      </c>
      <c r="D470" s="530">
        <v>729</v>
      </c>
      <c r="E470" s="530"/>
      <c r="F470" s="530">
        <v>34</v>
      </c>
      <c r="G470" s="530">
        <v>6</v>
      </c>
      <c r="H470" s="530"/>
      <c r="I470" s="530">
        <v>106</v>
      </c>
      <c r="J470" s="530"/>
      <c r="K470" s="530">
        <v>5</v>
      </c>
      <c r="L470" s="530">
        <v>2</v>
      </c>
      <c r="M470" s="530"/>
      <c r="N470" s="530">
        <v>869</v>
      </c>
      <c r="O470" s="530">
        <v>18</v>
      </c>
    </row>
    <row r="471" spans="1:15">
      <c r="A471" s="1023"/>
      <c r="B471" s="441" t="s">
        <v>599</v>
      </c>
      <c r="C471" s="530">
        <v>769</v>
      </c>
      <c r="D471" s="530">
        <v>728</v>
      </c>
      <c r="E471" s="530"/>
      <c r="F471" s="530">
        <v>32</v>
      </c>
      <c r="G471" s="530">
        <v>9</v>
      </c>
      <c r="H471" s="530"/>
      <c r="I471" s="530">
        <v>100</v>
      </c>
      <c r="J471" s="530"/>
      <c r="K471" s="530">
        <v>5</v>
      </c>
      <c r="L471" s="530">
        <v>2</v>
      </c>
      <c r="M471" s="530"/>
      <c r="N471" s="530">
        <v>862</v>
      </c>
      <c r="O471" s="530">
        <v>17</v>
      </c>
    </row>
    <row r="472" spans="1:15">
      <c r="A472" s="1023"/>
      <c r="B472" s="441" t="s">
        <v>600</v>
      </c>
      <c r="C472" s="530">
        <v>780</v>
      </c>
      <c r="D472" s="530">
        <v>742</v>
      </c>
      <c r="E472" s="530"/>
      <c r="F472" s="530">
        <v>31</v>
      </c>
      <c r="G472" s="530">
        <v>8</v>
      </c>
      <c r="H472" s="530"/>
      <c r="I472" s="530">
        <v>109</v>
      </c>
      <c r="J472" s="530"/>
      <c r="K472" s="530">
        <v>5</v>
      </c>
      <c r="L472" s="530">
        <v>2</v>
      </c>
      <c r="M472" s="530"/>
      <c r="N472" s="530">
        <v>883</v>
      </c>
      <c r="O472" s="530">
        <v>17</v>
      </c>
    </row>
    <row r="473" spans="1:15">
      <c r="A473" s="1023"/>
      <c r="B473" s="441" t="s">
        <v>601</v>
      </c>
      <c r="C473" s="530">
        <v>797</v>
      </c>
      <c r="D473" s="530">
        <v>759</v>
      </c>
      <c r="E473" s="530"/>
      <c r="F473" s="530">
        <v>29</v>
      </c>
      <c r="G473" s="530">
        <v>9</v>
      </c>
      <c r="H473" s="530"/>
      <c r="I473" s="530">
        <v>108</v>
      </c>
      <c r="J473" s="530"/>
      <c r="K473" s="530">
        <v>5</v>
      </c>
      <c r="L473" s="530">
        <v>1</v>
      </c>
      <c r="M473" s="530"/>
      <c r="N473" s="530">
        <v>898</v>
      </c>
      <c r="O473" s="530">
        <v>17</v>
      </c>
    </row>
    <row r="474" spans="1:15">
      <c r="A474" s="1023"/>
      <c r="B474" s="441" t="s">
        <v>602</v>
      </c>
      <c r="C474" s="530">
        <v>811</v>
      </c>
      <c r="D474" s="530">
        <v>775</v>
      </c>
      <c r="E474" s="530"/>
      <c r="F474" s="530">
        <v>27</v>
      </c>
      <c r="G474" s="530">
        <v>9</v>
      </c>
      <c r="H474" s="530"/>
      <c r="I474" s="530">
        <v>103</v>
      </c>
      <c r="J474" s="530"/>
      <c r="K474" s="530">
        <v>6</v>
      </c>
      <c r="L474" s="530">
        <v>1</v>
      </c>
      <c r="M474" s="530"/>
      <c r="N474" s="530">
        <v>911</v>
      </c>
      <c r="O474" s="530">
        <v>16</v>
      </c>
    </row>
    <row r="475" spans="1:15">
      <c r="A475" s="1023"/>
      <c r="B475" s="441" t="s">
        <v>603</v>
      </c>
      <c r="C475" s="530">
        <v>823</v>
      </c>
      <c r="D475" s="530">
        <v>788</v>
      </c>
      <c r="E475" s="530"/>
      <c r="F475" s="530">
        <v>26</v>
      </c>
      <c r="G475" s="530">
        <v>9</v>
      </c>
      <c r="H475" s="530"/>
      <c r="I475" s="530">
        <v>109</v>
      </c>
      <c r="J475" s="530"/>
      <c r="K475" s="530">
        <v>6</v>
      </c>
      <c r="L475" s="530">
        <v>0</v>
      </c>
      <c r="M475" s="530"/>
      <c r="N475" s="530">
        <v>930</v>
      </c>
      <c r="O475" s="530">
        <v>16</v>
      </c>
    </row>
    <row r="476" spans="1:15">
      <c r="A476" s="1023"/>
      <c r="B476" s="441" t="s">
        <v>1144</v>
      </c>
      <c r="C476" s="530">
        <v>879</v>
      </c>
      <c r="D476" s="530">
        <v>835</v>
      </c>
      <c r="E476" s="530"/>
      <c r="F476" s="530">
        <v>34</v>
      </c>
      <c r="G476" s="530">
        <v>9</v>
      </c>
      <c r="H476" s="530"/>
      <c r="I476" s="530">
        <v>115</v>
      </c>
      <c r="J476" s="530"/>
      <c r="K476" s="530">
        <v>5</v>
      </c>
      <c r="L476" s="530">
        <v>0</v>
      </c>
      <c r="M476" s="530"/>
      <c r="N476" s="530">
        <v>988</v>
      </c>
      <c r="O476" s="530">
        <v>16</v>
      </c>
    </row>
    <row r="477" spans="1:15">
      <c r="A477" s="1023"/>
      <c r="B477" s="495" t="s">
        <v>1145</v>
      </c>
      <c r="C477" s="811">
        <v>909</v>
      </c>
      <c r="D477" s="811">
        <v>842</v>
      </c>
      <c r="E477" s="812" t="s">
        <v>25</v>
      </c>
      <c r="F477" s="811">
        <v>55</v>
      </c>
      <c r="G477" s="811">
        <v>11</v>
      </c>
      <c r="H477" s="812" t="s">
        <v>25</v>
      </c>
      <c r="I477" s="813">
        <v>137</v>
      </c>
      <c r="J477" s="813">
        <v>4</v>
      </c>
      <c r="K477" s="813">
        <v>4</v>
      </c>
      <c r="L477" s="813">
        <v>1</v>
      </c>
      <c r="M477" s="815" t="s">
        <v>25</v>
      </c>
      <c r="N477" s="814">
        <v>1038</v>
      </c>
      <c r="O477" s="813">
        <v>17</v>
      </c>
    </row>
    <row r="478" spans="1:15">
      <c r="A478" s="1023"/>
      <c r="B478" s="495" t="s">
        <v>2774</v>
      </c>
      <c r="C478" s="811">
        <v>929</v>
      </c>
      <c r="D478" s="811">
        <v>855</v>
      </c>
      <c r="E478" s="812" t="s">
        <v>25</v>
      </c>
      <c r="F478" s="811">
        <v>63</v>
      </c>
      <c r="G478" s="811">
        <v>11</v>
      </c>
      <c r="H478" s="812" t="s">
        <v>25</v>
      </c>
      <c r="I478" s="813">
        <v>154</v>
      </c>
      <c r="J478" s="813">
        <v>9</v>
      </c>
      <c r="K478" s="813">
        <v>5</v>
      </c>
      <c r="L478" s="813">
        <v>1</v>
      </c>
      <c r="M478" s="815" t="s">
        <v>25</v>
      </c>
      <c r="N478" s="814">
        <v>1068</v>
      </c>
      <c r="O478" s="813">
        <v>17</v>
      </c>
    </row>
    <row r="479" spans="1:15">
      <c r="A479" s="1023"/>
      <c r="B479" s="495" t="s">
        <v>2847</v>
      </c>
      <c r="C479" s="811">
        <v>973</v>
      </c>
      <c r="D479" s="811">
        <v>885</v>
      </c>
      <c r="E479" s="812" t="s">
        <v>25</v>
      </c>
      <c r="F479" s="811">
        <v>78</v>
      </c>
      <c r="G479" s="811">
        <v>10</v>
      </c>
      <c r="H479" s="812" t="s">
        <v>25</v>
      </c>
      <c r="I479" s="813">
        <v>163</v>
      </c>
      <c r="J479" s="813">
        <v>22</v>
      </c>
      <c r="K479" s="813">
        <v>6</v>
      </c>
      <c r="L479" s="813">
        <v>1</v>
      </c>
      <c r="M479" s="815" t="s">
        <v>25</v>
      </c>
      <c r="N479" s="814">
        <v>1107</v>
      </c>
      <c r="O479" s="813">
        <v>17</v>
      </c>
    </row>
    <row r="480" spans="1:15">
      <c r="A480" s="1024"/>
      <c r="B480" s="495" t="s">
        <v>2953</v>
      </c>
      <c r="C480" s="810">
        <v>1010</v>
      </c>
      <c r="D480" s="811">
        <v>918</v>
      </c>
      <c r="E480" s="812" t="s">
        <v>25</v>
      </c>
      <c r="F480" s="811">
        <v>83</v>
      </c>
      <c r="G480" s="811">
        <v>10</v>
      </c>
      <c r="H480" s="812" t="s">
        <v>25</v>
      </c>
      <c r="I480" s="813">
        <v>162</v>
      </c>
      <c r="J480" s="813">
        <v>41</v>
      </c>
      <c r="K480" s="813">
        <v>7</v>
      </c>
      <c r="L480" s="813">
        <v>1</v>
      </c>
      <c r="M480" s="815" t="s">
        <v>25</v>
      </c>
      <c r="N480" s="814">
        <v>1123</v>
      </c>
      <c r="O480" s="813">
        <v>17</v>
      </c>
    </row>
    <row r="481" spans="1:15">
      <c r="A481" s="1011" t="s">
        <v>1</v>
      </c>
      <c r="B481" s="441" t="s">
        <v>436</v>
      </c>
      <c r="C481" s="530">
        <v>207</v>
      </c>
      <c r="D481" s="530">
        <v>179</v>
      </c>
      <c r="E481" s="530"/>
      <c r="F481" s="530"/>
      <c r="G481" s="530">
        <v>28</v>
      </c>
      <c r="H481" s="530"/>
      <c r="I481" s="530">
        <v>23</v>
      </c>
      <c r="J481" s="530">
        <v>7</v>
      </c>
      <c r="K481" s="530">
        <v>2</v>
      </c>
      <c r="L481" s="530"/>
      <c r="M481" s="530"/>
      <c r="N481" s="530">
        <v>222</v>
      </c>
      <c r="O481" s="530">
        <v>28</v>
      </c>
    </row>
    <row r="482" spans="1:15">
      <c r="A482" s="1012"/>
      <c r="B482" s="441" t="s">
        <v>462</v>
      </c>
      <c r="C482" s="530">
        <v>212</v>
      </c>
      <c r="D482" s="530">
        <v>184</v>
      </c>
      <c r="E482" s="530"/>
      <c r="F482" s="530"/>
      <c r="G482" s="530">
        <v>28</v>
      </c>
      <c r="H482" s="530"/>
      <c r="I482" s="530">
        <v>23</v>
      </c>
      <c r="J482" s="530">
        <v>7</v>
      </c>
      <c r="K482" s="530">
        <v>2</v>
      </c>
      <c r="L482" s="530"/>
      <c r="M482" s="530"/>
      <c r="N482" s="530">
        <v>226</v>
      </c>
      <c r="O482" s="530">
        <v>28</v>
      </c>
    </row>
    <row r="483" spans="1:15">
      <c r="A483" s="1012"/>
      <c r="B483" s="441" t="s">
        <v>463</v>
      </c>
      <c r="C483" s="530">
        <v>216</v>
      </c>
      <c r="D483" s="530">
        <v>188</v>
      </c>
      <c r="E483" s="530"/>
      <c r="F483" s="530"/>
      <c r="G483" s="530">
        <v>28</v>
      </c>
      <c r="H483" s="530"/>
      <c r="I483" s="530">
        <v>24</v>
      </c>
      <c r="J483" s="530">
        <v>7</v>
      </c>
      <c r="K483" s="530">
        <v>2</v>
      </c>
      <c r="L483" s="530"/>
      <c r="M483" s="530"/>
      <c r="N483" s="530">
        <v>231</v>
      </c>
      <c r="O483" s="530">
        <v>28</v>
      </c>
    </row>
    <row r="484" spans="1:15">
      <c r="A484" s="1012"/>
      <c r="B484" s="441" t="s">
        <v>464</v>
      </c>
      <c r="C484" s="530">
        <v>220</v>
      </c>
      <c r="D484" s="530">
        <v>193</v>
      </c>
      <c r="E484" s="530"/>
      <c r="F484" s="530"/>
      <c r="G484" s="530">
        <v>28</v>
      </c>
      <c r="H484" s="530"/>
      <c r="I484" s="530">
        <v>24</v>
      </c>
      <c r="J484" s="530">
        <v>7</v>
      </c>
      <c r="K484" s="530">
        <v>1</v>
      </c>
      <c r="L484" s="530"/>
      <c r="M484" s="530"/>
      <c r="N484" s="530">
        <v>235</v>
      </c>
      <c r="O484" s="530">
        <v>28</v>
      </c>
    </row>
    <row r="485" spans="1:15">
      <c r="A485" s="1012"/>
      <c r="B485" s="441" t="s">
        <v>465</v>
      </c>
      <c r="C485" s="530">
        <v>224</v>
      </c>
      <c r="D485" s="530">
        <v>196</v>
      </c>
      <c r="E485" s="530"/>
      <c r="F485" s="530"/>
      <c r="G485" s="530">
        <v>28</v>
      </c>
      <c r="H485" s="530"/>
      <c r="I485" s="530">
        <v>24</v>
      </c>
      <c r="J485" s="530">
        <v>7</v>
      </c>
      <c r="K485" s="530">
        <v>1</v>
      </c>
      <c r="L485" s="530"/>
      <c r="M485" s="530"/>
      <c r="N485" s="530">
        <v>239</v>
      </c>
      <c r="O485" s="530">
        <v>28</v>
      </c>
    </row>
    <row r="486" spans="1:15">
      <c r="A486" s="1012"/>
      <c r="B486" s="441" t="s">
        <v>437</v>
      </c>
      <c r="C486" s="530">
        <v>224</v>
      </c>
      <c r="D486" s="530">
        <v>196</v>
      </c>
      <c r="E486" s="530"/>
      <c r="F486" s="530"/>
      <c r="G486" s="530">
        <v>28</v>
      </c>
      <c r="H486" s="530"/>
      <c r="I486" s="530">
        <v>25</v>
      </c>
      <c r="J486" s="530">
        <v>5</v>
      </c>
      <c r="K486" s="530">
        <v>1</v>
      </c>
      <c r="L486" s="530"/>
      <c r="M486" s="530">
        <v>-1</v>
      </c>
      <c r="N486" s="530">
        <v>244</v>
      </c>
      <c r="O486" s="530">
        <v>27</v>
      </c>
    </row>
    <row r="487" spans="1:15">
      <c r="A487" s="1012"/>
      <c r="B487" s="441" t="s">
        <v>466</v>
      </c>
      <c r="C487" s="530">
        <v>224</v>
      </c>
      <c r="D487" s="530">
        <v>198</v>
      </c>
      <c r="E487" s="530"/>
      <c r="F487" s="530"/>
      <c r="G487" s="530">
        <v>26</v>
      </c>
      <c r="H487" s="530"/>
      <c r="I487" s="530">
        <v>23</v>
      </c>
      <c r="J487" s="530">
        <v>3</v>
      </c>
      <c r="K487" s="530">
        <v>1</v>
      </c>
      <c r="L487" s="530"/>
      <c r="M487" s="530">
        <v>2</v>
      </c>
      <c r="N487" s="530">
        <v>242</v>
      </c>
      <c r="O487" s="530">
        <v>26</v>
      </c>
    </row>
    <row r="488" spans="1:15">
      <c r="A488" s="1012"/>
      <c r="B488" s="441" t="s">
        <v>467</v>
      </c>
      <c r="C488" s="530">
        <v>230</v>
      </c>
      <c r="D488" s="530">
        <v>202</v>
      </c>
      <c r="E488" s="530"/>
      <c r="F488" s="530"/>
      <c r="G488" s="530">
        <v>28</v>
      </c>
      <c r="H488" s="530"/>
      <c r="I488" s="530">
        <v>23</v>
      </c>
      <c r="J488" s="530">
        <v>6</v>
      </c>
      <c r="K488" s="530">
        <v>1</v>
      </c>
      <c r="L488" s="530"/>
      <c r="M488" s="530">
        <v>-7</v>
      </c>
      <c r="N488" s="530">
        <v>252</v>
      </c>
      <c r="O488" s="530">
        <v>27</v>
      </c>
    </row>
    <row r="489" spans="1:15">
      <c r="A489" s="1012"/>
      <c r="B489" s="441" t="s">
        <v>468</v>
      </c>
      <c r="C489" s="530">
        <v>236</v>
      </c>
      <c r="D489" s="530">
        <v>209</v>
      </c>
      <c r="E489" s="530"/>
      <c r="F489" s="530"/>
      <c r="G489" s="530">
        <v>27</v>
      </c>
      <c r="H489" s="530"/>
      <c r="I489" s="530">
        <v>28</v>
      </c>
      <c r="J489" s="530">
        <v>6</v>
      </c>
      <c r="K489" s="530">
        <v>1</v>
      </c>
      <c r="L489" s="530"/>
      <c r="M489" s="530">
        <v>2</v>
      </c>
      <c r="N489" s="530">
        <v>255</v>
      </c>
      <c r="O489" s="530">
        <v>26</v>
      </c>
    </row>
    <row r="490" spans="1:15">
      <c r="A490" s="1012"/>
      <c r="B490" s="441" t="s">
        <v>469</v>
      </c>
      <c r="C490" s="530">
        <v>244</v>
      </c>
      <c r="D490" s="530">
        <v>216</v>
      </c>
      <c r="E490" s="530"/>
      <c r="F490" s="530"/>
      <c r="G490" s="530">
        <v>28</v>
      </c>
      <c r="H490" s="530"/>
      <c r="I490" s="530">
        <v>23</v>
      </c>
      <c r="J490" s="530">
        <v>6</v>
      </c>
      <c r="K490" s="530">
        <v>2</v>
      </c>
      <c r="L490" s="530"/>
      <c r="M490" s="530">
        <v>2</v>
      </c>
      <c r="N490" s="530">
        <v>257</v>
      </c>
      <c r="O490" s="530">
        <v>26</v>
      </c>
    </row>
    <row r="491" spans="1:15">
      <c r="A491" s="1012"/>
      <c r="B491" s="441" t="s">
        <v>438</v>
      </c>
      <c r="C491" s="530">
        <v>251</v>
      </c>
      <c r="D491" s="530">
        <v>223</v>
      </c>
      <c r="E491" s="530"/>
      <c r="F491" s="530"/>
      <c r="G491" s="530">
        <v>28</v>
      </c>
      <c r="H491" s="530"/>
      <c r="I491" s="530">
        <v>22</v>
      </c>
      <c r="J491" s="530">
        <v>7</v>
      </c>
      <c r="K491" s="530">
        <v>2</v>
      </c>
      <c r="L491" s="530"/>
      <c r="M491" s="530">
        <v>1</v>
      </c>
      <c r="N491" s="530">
        <v>263</v>
      </c>
      <c r="O491" s="530">
        <v>26</v>
      </c>
    </row>
    <row r="492" spans="1:15">
      <c r="A492" s="1012"/>
      <c r="B492" s="441" t="s">
        <v>445</v>
      </c>
      <c r="C492" s="530">
        <v>255</v>
      </c>
      <c r="D492" s="530">
        <v>227</v>
      </c>
      <c r="E492" s="530"/>
      <c r="F492" s="530"/>
      <c r="G492" s="530">
        <v>28</v>
      </c>
      <c r="H492" s="530"/>
      <c r="I492" s="530">
        <v>25</v>
      </c>
      <c r="J492" s="530">
        <v>4</v>
      </c>
      <c r="K492" s="530">
        <v>2</v>
      </c>
      <c r="L492" s="530"/>
      <c r="M492" s="530">
        <v>0</v>
      </c>
      <c r="N492" s="530">
        <v>274</v>
      </c>
      <c r="O492" s="530">
        <v>26</v>
      </c>
    </row>
    <row r="493" spans="1:15">
      <c r="A493" s="1012"/>
      <c r="B493" s="441" t="s">
        <v>446</v>
      </c>
      <c r="C493" s="530">
        <v>259</v>
      </c>
      <c r="D493" s="530">
        <v>230</v>
      </c>
      <c r="E493" s="530"/>
      <c r="F493" s="530"/>
      <c r="G493" s="530">
        <v>29</v>
      </c>
      <c r="H493" s="530"/>
      <c r="I493" s="530">
        <v>26</v>
      </c>
      <c r="J493" s="530">
        <v>3</v>
      </c>
      <c r="K493" s="530">
        <v>2</v>
      </c>
      <c r="L493" s="530"/>
      <c r="M493" s="530">
        <v>-1</v>
      </c>
      <c r="N493" s="530">
        <v>281</v>
      </c>
      <c r="O493" s="530">
        <v>26</v>
      </c>
    </row>
    <row r="494" spans="1:15">
      <c r="A494" s="1012"/>
      <c r="B494" s="441" t="s">
        <v>447</v>
      </c>
      <c r="C494" s="530">
        <v>264</v>
      </c>
      <c r="D494" s="530">
        <v>234</v>
      </c>
      <c r="E494" s="530"/>
      <c r="F494" s="530"/>
      <c r="G494" s="530">
        <v>30</v>
      </c>
      <c r="H494" s="530"/>
      <c r="I494" s="530">
        <v>26</v>
      </c>
      <c r="J494" s="530">
        <v>2</v>
      </c>
      <c r="K494" s="530">
        <v>2</v>
      </c>
      <c r="L494" s="530"/>
      <c r="M494" s="530">
        <v>-2</v>
      </c>
      <c r="N494" s="530">
        <v>287</v>
      </c>
      <c r="O494" s="530">
        <v>26</v>
      </c>
    </row>
    <row r="495" spans="1:15">
      <c r="A495" s="1012"/>
      <c r="B495" s="441" t="s">
        <v>448</v>
      </c>
      <c r="C495" s="530">
        <v>269</v>
      </c>
      <c r="D495" s="530">
        <v>239</v>
      </c>
      <c r="E495" s="530"/>
      <c r="F495" s="530"/>
      <c r="G495" s="530">
        <v>30</v>
      </c>
      <c r="H495" s="530"/>
      <c r="I495" s="530">
        <v>28</v>
      </c>
      <c r="J495" s="530">
        <v>1</v>
      </c>
      <c r="K495" s="530">
        <v>2</v>
      </c>
      <c r="L495" s="530"/>
      <c r="M495" s="530">
        <v>0</v>
      </c>
      <c r="N495" s="530">
        <v>294</v>
      </c>
      <c r="O495" s="530">
        <v>26</v>
      </c>
    </row>
    <row r="496" spans="1:15">
      <c r="A496" s="1012"/>
      <c r="B496" s="441" t="s">
        <v>439</v>
      </c>
      <c r="C496" s="530">
        <v>277</v>
      </c>
      <c r="D496" s="530">
        <v>245</v>
      </c>
      <c r="E496" s="530"/>
      <c r="F496" s="530"/>
      <c r="G496" s="530">
        <v>32</v>
      </c>
      <c r="H496" s="530"/>
      <c r="I496" s="530">
        <v>28</v>
      </c>
      <c r="J496" s="530">
        <v>1</v>
      </c>
      <c r="K496" s="530">
        <v>2</v>
      </c>
      <c r="L496" s="530"/>
      <c r="M496" s="530">
        <v>0</v>
      </c>
      <c r="N496" s="530">
        <v>301</v>
      </c>
      <c r="O496" s="530">
        <v>26</v>
      </c>
    </row>
    <row r="497" spans="1:15">
      <c r="A497" s="1012"/>
      <c r="B497" s="441" t="s">
        <v>440</v>
      </c>
      <c r="C497" s="530">
        <v>282</v>
      </c>
      <c r="D497" s="530">
        <v>247</v>
      </c>
      <c r="E497" s="530"/>
      <c r="F497" s="530"/>
      <c r="G497" s="530">
        <v>35</v>
      </c>
      <c r="H497" s="530"/>
      <c r="I497" s="530">
        <v>30</v>
      </c>
      <c r="J497" s="530">
        <v>2</v>
      </c>
      <c r="K497" s="530">
        <v>3</v>
      </c>
      <c r="L497" s="530"/>
      <c r="M497" s="530">
        <v>-1</v>
      </c>
      <c r="N497" s="530">
        <v>308</v>
      </c>
      <c r="O497" s="530">
        <v>26</v>
      </c>
    </row>
    <row r="498" spans="1:15">
      <c r="A498" s="1012"/>
      <c r="B498" s="441" t="s">
        <v>441</v>
      </c>
      <c r="C498" s="530">
        <v>285</v>
      </c>
      <c r="D498" s="530">
        <v>250</v>
      </c>
      <c r="E498" s="530"/>
      <c r="F498" s="530"/>
      <c r="G498" s="530">
        <v>35</v>
      </c>
      <c r="H498" s="530"/>
      <c r="I498" s="530">
        <v>33</v>
      </c>
      <c r="J498" s="530">
        <v>3</v>
      </c>
      <c r="K498" s="530">
        <v>1</v>
      </c>
      <c r="L498" s="530"/>
      <c r="M498" s="530">
        <v>0</v>
      </c>
      <c r="N498" s="530">
        <v>314</v>
      </c>
      <c r="O498" s="530">
        <v>26</v>
      </c>
    </row>
    <row r="499" spans="1:15">
      <c r="A499" s="1012"/>
      <c r="B499" s="441" t="s">
        <v>34</v>
      </c>
      <c r="C499" s="530">
        <v>289</v>
      </c>
      <c r="D499" s="530">
        <v>255</v>
      </c>
      <c r="E499" s="530"/>
      <c r="F499" s="530"/>
      <c r="G499" s="530">
        <v>34</v>
      </c>
      <c r="H499" s="530"/>
      <c r="I499" s="530">
        <v>37</v>
      </c>
      <c r="J499" s="530">
        <v>1</v>
      </c>
      <c r="K499" s="530">
        <v>2</v>
      </c>
      <c r="L499" s="530"/>
      <c r="M499" s="530">
        <v>0</v>
      </c>
      <c r="N499" s="530">
        <v>323</v>
      </c>
      <c r="O499" s="530">
        <v>26</v>
      </c>
    </row>
    <row r="500" spans="1:15">
      <c r="A500" s="1012"/>
      <c r="B500" s="441" t="s">
        <v>442</v>
      </c>
      <c r="C500" s="530">
        <v>297</v>
      </c>
      <c r="D500" s="530">
        <v>262</v>
      </c>
      <c r="E500" s="530"/>
      <c r="F500" s="530"/>
      <c r="G500" s="530">
        <v>36</v>
      </c>
      <c r="H500" s="530"/>
      <c r="I500" s="530">
        <v>39</v>
      </c>
      <c r="J500" s="530">
        <v>4</v>
      </c>
      <c r="K500" s="530">
        <v>1</v>
      </c>
      <c r="L500" s="530"/>
      <c r="M500" s="530">
        <v>0</v>
      </c>
      <c r="N500" s="530">
        <v>331</v>
      </c>
      <c r="O500" s="530">
        <v>24</v>
      </c>
    </row>
    <row r="501" spans="1:15">
      <c r="A501" s="1012"/>
      <c r="B501" s="441" t="s">
        <v>33</v>
      </c>
      <c r="C501" s="530">
        <v>303</v>
      </c>
      <c r="D501" s="530">
        <v>266</v>
      </c>
      <c r="E501" s="530"/>
      <c r="F501" s="530"/>
      <c r="G501" s="530">
        <v>38</v>
      </c>
      <c r="H501" s="530"/>
      <c r="I501" s="530">
        <v>42</v>
      </c>
      <c r="J501" s="530">
        <v>5</v>
      </c>
      <c r="K501" s="530">
        <v>1</v>
      </c>
      <c r="L501" s="530"/>
      <c r="M501" s="530">
        <v>0</v>
      </c>
      <c r="N501" s="530">
        <v>340</v>
      </c>
      <c r="O501" s="530">
        <v>25</v>
      </c>
    </row>
    <row r="502" spans="1:15">
      <c r="A502" s="1012"/>
      <c r="B502" s="441" t="s">
        <v>596</v>
      </c>
      <c r="C502" s="530">
        <v>313</v>
      </c>
      <c r="D502" s="530">
        <v>272</v>
      </c>
      <c r="E502" s="530"/>
      <c r="F502" s="530"/>
      <c r="G502" s="530">
        <v>41</v>
      </c>
      <c r="H502" s="530"/>
      <c r="I502" s="530">
        <v>46</v>
      </c>
      <c r="J502" s="530">
        <v>2</v>
      </c>
      <c r="K502" s="530">
        <v>1</v>
      </c>
      <c r="L502" s="530"/>
      <c r="M502" s="530">
        <v>0</v>
      </c>
      <c r="N502" s="530">
        <v>356</v>
      </c>
      <c r="O502" s="530">
        <v>25</v>
      </c>
    </row>
    <row r="503" spans="1:15">
      <c r="A503" s="1012"/>
      <c r="B503" s="441" t="s">
        <v>597</v>
      </c>
      <c r="C503" s="530">
        <v>324</v>
      </c>
      <c r="D503" s="530">
        <v>279</v>
      </c>
      <c r="E503" s="530"/>
      <c r="F503" s="530"/>
      <c r="G503" s="530">
        <v>44</v>
      </c>
      <c r="H503" s="530"/>
      <c r="I503" s="530">
        <v>54</v>
      </c>
      <c r="J503" s="530">
        <v>6</v>
      </c>
      <c r="K503" s="530">
        <v>2</v>
      </c>
      <c r="L503" s="530"/>
      <c r="M503" s="530">
        <v>-1</v>
      </c>
      <c r="N503" s="530">
        <v>371</v>
      </c>
      <c r="O503" s="530">
        <v>26</v>
      </c>
    </row>
    <row r="504" spans="1:15">
      <c r="A504" s="1012"/>
      <c r="B504" s="441" t="s">
        <v>598</v>
      </c>
      <c r="C504" s="530">
        <v>336</v>
      </c>
      <c r="D504" s="530">
        <v>289</v>
      </c>
      <c r="E504" s="530"/>
      <c r="F504" s="530"/>
      <c r="G504" s="530">
        <v>48</v>
      </c>
      <c r="H504" s="530"/>
      <c r="I504" s="530">
        <v>54</v>
      </c>
      <c r="J504" s="530">
        <v>7</v>
      </c>
      <c r="K504" s="530">
        <v>2</v>
      </c>
      <c r="L504" s="530"/>
      <c r="M504" s="530">
        <v>-1</v>
      </c>
      <c r="N504" s="530">
        <v>382</v>
      </c>
      <c r="O504" s="530">
        <v>26</v>
      </c>
    </row>
    <row r="505" spans="1:15">
      <c r="A505" s="1012"/>
      <c r="B505" s="441" t="s">
        <v>599</v>
      </c>
      <c r="C505" s="530">
        <v>348</v>
      </c>
      <c r="D505" s="530">
        <v>298</v>
      </c>
      <c r="E505" s="530"/>
      <c r="F505" s="530"/>
      <c r="G505" s="530">
        <v>51</v>
      </c>
      <c r="H505" s="530"/>
      <c r="I505" s="530">
        <v>52</v>
      </c>
      <c r="J505" s="530">
        <v>6</v>
      </c>
      <c r="K505" s="530">
        <v>2</v>
      </c>
      <c r="L505" s="530"/>
      <c r="M505" s="530">
        <v>-6</v>
      </c>
      <c r="N505" s="530">
        <v>399</v>
      </c>
      <c r="O505" s="530">
        <v>26</v>
      </c>
    </row>
    <row r="506" spans="1:15">
      <c r="A506" s="1012"/>
      <c r="B506" s="441" t="s">
        <v>600</v>
      </c>
      <c r="C506" s="530">
        <v>351</v>
      </c>
      <c r="D506" s="530">
        <v>304</v>
      </c>
      <c r="E506" s="530"/>
      <c r="F506" s="530"/>
      <c r="G506" s="530">
        <v>47</v>
      </c>
      <c r="H506" s="530"/>
      <c r="I506" s="530">
        <v>64</v>
      </c>
      <c r="J506" s="530">
        <v>5</v>
      </c>
      <c r="K506" s="530">
        <v>2</v>
      </c>
      <c r="L506" s="530"/>
      <c r="M506" s="530">
        <v>1</v>
      </c>
      <c r="N506" s="530">
        <v>408</v>
      </c>
      <c r="O506" s="530">
        <v>26</v>
      </c>
    </row>
    <row r="507" spans="1:15">
      <c r="A507" s="1012"/>
      <c r="B507" s="441" t="s">
        <v>601</v>
      </c>
      <c r="C507" s="530">
        <v>355</v>
      </c>
      <c r="D507" s="530">
        <v>315</v>
      </c>
      <c r="E507" s="530"/>
      <c r="F507" s="530"/>
      <c r="G507" s="530">
        <v>40</v>
      </c>
      <c r="H507" s="530"/>
      <c r="I507" s="530">
        <v>70</v>
      </c>
      <c r="J507" s="530">
        <v>3</v>
      </c>
      <c r="K507" s="530">
        <v>1</v>
      </c>
      <c r="L507" s="530"/>
      <c r="M507" s="530">
        <v>-3</v>
      </c>
      <c r="N507" s="530">
        <v>423</v>
      </c>
      <c r="O507" s="530">
        <v>26</v>
      </c>
    </row>
    <row r="508" spans="1:15">
      <c r="A508" s="1012"/>
      <c r="B508" s="441" t="s">
        <v>602</v>
      </c>
      <c r="C508" s="530">
        <v>377</v>
      </c>
      <c r="D508" s="530">
        <v>333</v>
      </c>
      <c r="E508" s="530"/>
      <c r="F508" s="530"/>
      <c r="G508" s="530">
        <v>44</v>
      </c>
      <c r="H508" s="530"/>
      <c r="I508" s="530">
        <v>61</v>
      </c>
      <c r="J508" s="530">
        <v>4</v>
      </c>
      <c r="K508" s="530">
        <v>1</v>
      </c>
      <c r="L508" s="530"/>
      <c r="M508" s="530">
        <v>-4</v>
      </c>
      <c r="N508" s="530">
        <v>438</v>
      </c>
      <c r="O508" s="530">
        <v>25</v>
      </c>
    </row>
    <row r="509" spans="1:15">
      <c r="A509" s="1012"/>
      <c r="B509" s="441" t="s">
        <v>603</v>
      </c>
      <c r="C509" s="530">
        <v>394</v>
      </c>
      <c r="D509" s="530">
        <v>348</v>
      </c>
      <c r="E509" s="530"/>
      <c r="F509" s="530"/>
      <c r="G509" s="530">
        <v>46</v>
      </c>
      <c r="H509" s="530"/>
      <c r="I509" s="530">
        <v>56</v>
      </c>
      <c r="J509" s="530">
        <v>5</v>
      </c>
      <c r="K509" s="530">
        <v>1</v>
      </c>
      <c r="L509" s="530"/>
      <c r="M509" s="530">
        <v>-1</v>
      </c>
      <c r="N509" s="530">
        <v>448</v>
      </c>
      <c r="O509" s="530">
        <v>25</v>
      </c>
    </row>
    <row r="510" spans="1:15">
      <c r="A510" s="1012"/>
      <c r="B510" s="441" t="s">
        <v>1144</v>
      </c>
      <c r="C510" s="530">
        <v>395</v>
      </c>
      <c r="D510" s="530">
        <v>350</v>
      </c>
      <c r="E510" s="530"/>
      <c r="F510" s="530"/>
      <c r="G510" s="530">
        <v>45</v>
      </c>
      <c r="H510" s="530"/>
      <c r="I510" s="530">
        <v>69</v>
      </c>
      <c r="J510" s="530">
        <v>4</v>
      </c>
      <c r="K510" s="530">
        <v>1</v>
      </c>
      <c r="L510" s="530"/>
      <c r="M510" s="530">
        <v>0</v>
      </c>
      <c r="N510" s="530">
        <v>458</v>
      </c>
      <c r="O510" s="530">
        <v>25</v>
      </c>
    </row>
    <row r="511" spans="1:15">
      <c r="A511" s="1012"/>
      <c r="B511" s="495" t="s">
        <v>1145</v>
      </c>
      <c r="C511" s="811">
        <v>424</v>
      </c>
      <c r="D511" s="811">
        <v>377</v>
      </c>
      <c r="E511" s="812" t="s">
        <v>25</v>
      </c>
      <c r="F511" s="812" t="s">
        <v>25</v>
      </c>
      <c r="G511" s="811">
        <v>47</v>
      </c>
      <c r="H511" s="812" t="s">
        <v>25</v>
      </c>
      <c r="I511" s="813">
        <v>64</v>
      </c>
      <c r="J511" s="813">
        <v>6</v>
      </c>
      <c r="K511" s="813">
        <v>1</v>
      </c>
      <c r="L511" s="815" t="s">
        <v>25</v>
      </c>
      <c r="M511" s="812" t="s">
        <v>3424</v>
      </c>
      <c r="N511" s="813">
        <v>488</v>
      </c>
      <c r="O511" s="813">
        <v>26</v>
      </c>
    </row>
    <row r="512" spans="1:15">
      <c r="A512" s="1012"/>
      <c r="B512" s="495" t="s">
        <v>2774</v>
      </c>
      <c r="C512" s="812" t="s">
        <v>3418</v>
      </c>
      <c r="D512" s="812" t="s">
        <v>3419</v>
      </c>
      <c r="E512" s="812" t="s">
        <v>25</v>
      </c>
      <c r="F512" s="812" t="s">
        <v>25</v>
      </c>
      <c r="G512" s="811">
        <v>58</v>
      </c>
      <c r="H512" s="812" t="s">
        <v>25</v>
      </c>
      <c r="I512" s="813">
        <v>75</v>
      </c>
      <c r="J512" s="813">
        <v>10</v>
      </c>
      <c r="K512" s="813">
        <v>1</v>
      </c>
      <c r="L512" s="815" t="s">
        <v>25</v>
      </c>
      <c r="M512" s="812" t="s">
        <v>3411</v>
      </c>
      <c r="N512" s="812" t="s">
        <v>3425</v>
      </c>
      <c r="O512" s="812" t="s">
        <v>3426</v>
      </c>
    </row>
    <row r="513" spans="1:15">
      <c r="A513" s="1012"/>
      <c r="B513" s="495" t="s">
        <v>2847</v>
      </c>
      <c r="C513" s="812" t="s">
        <v>3420</v>
      </c>
      <c r="D513" s="812" t="s">
        <v>3421</v>
      </c>
      <c r="E513" s="812" t="s">
        <v>25</v>
      </c>
      <c r="F513" s="812" t="s">
        <v>25</v>
      </c>
      <c r="G513" s="811">
        <v>62</v>
      </c>
      <c r="H513" s="812" t="s">
        <v>25</v>
      </c>
      <c r="I513" s="813">
        <v>78</v>
      </c>
      <c r="J513" s="813">
        <v>14</v>
      </c>
      <c r="K513" s="813">
        <v>1</v>
      </c>
      <c r="L513" s="815" t="s">
        <v>25</v>
      </c>
      <c r="M513" s="815" t="s">
        <v>25</v>
      </c>
      <c r="N513" s="812" t="s">
        <v>3427</v>
      </c>
      <c r="O513" s="812" t="s">
        <v>3428</v>
      </c>
    </row>
    <row r="514" spans="1:15">
      <c r="A514" s="1025"/>
      <c r="B514" s="495" t="s">
        <v>2953</v>
      </c>
      <c r="C514" s="812" t="s">
        <v>3422</v>
      </c>
      <c r="D514" s="812" t="s">
        <v>3423</v>
      </c>
      <c r="E514" s="812" t="s">
        <v>25</v>
      </c>
      <c r="F514" s="812" t="s">
        <v>25</v>
      </c>
      <c r="G514" s="811">
        <v>62</v>
      </c>
      <c r="H514" s="812" t="s">
        <v>25</v>
      </c>
      <c r="I514" s="813">
        <v>82</v>
      </c>
      <c r="J514" s="813">
        <v>17</v>
      </c>
      <c r="K514" s="813">
        <v>2</v>
      </c>
      <c r="L514" s="815" t="s">
        <v>25</v>
      </c>
      <c r="M514" s="813">
        <v>-4</v>
      </c>
      <c r="N514" s="812" t="s">
        <v>3429</v>
      </c>
      <c r="O514" s="812" t="s">
        <v>3428</v>
      </c>
    </row>
    <row r="515" spans="1:15">
      <c r="A515" s="1011" t="s">
        <v>23</v>
      </c>
      <c r="B515" s="441" t="s">
        <v>436</v>
      </c>
      <c r="C515" s="530">
        <v>375</v>
      </c>
      <c r="D515" s="530">
        <v>359</v>
      </c>
      <c r="E515" s="530"/>
      <c r="F515" s="530"/>
      <c r="G515" s="530">
        <v>16</v>
      </c>
      <c r="H515" s="530"/>
      <c r="I515" s="530">
        <v>38</v>
      </c>
      <c r="J515" s="530">
        <v>5</v>
      </c>
      <c r="K515" s="530">
        <v>3</v>
      </c>
      <c r="L515" s="530"/>
      <c r="M515" s="530">
        <v>0</v>
      </c>
      <c r="N515" s="530">
        <v>405</v>
      </c>
      <c r="O515" s="530">
        <v>39</v>
      </c>
    </row>
    <row r="516" spans="1:15">
      <c r="A516" s="1012"/>
      <c r="B516" s="441" t="s">
        <v>462</v>
      </c>
      <c r="C516" s="530">
        <v>373</v>
      </c>
      <c r="D516" s="530">
        <v>362</v>
      </c>
      <c r="E516" s="530"/>
      <c r="F516" s="530"/>
      <c r="G516" s="530">
        <v>11</v>
      </c>
      <c r="H516" s="530"/>
      <c r="I516" s="530">
        <v>49</v>
      </c>
      <c r="J516" s="530">
        <v>7</v>
      </c>
      <c r="K516" s="530">
        <v>6</v>
      </c>
      <c r="L516" s="530"/>
      <c r="M516" s="530">
        <v>6</v>
      </c>
      <c r="N516" s="530">
        <v>404</v>
      </c>
      <c r="O516" s="530">
        <v>38</v>
      </c>
    </row>
    <row r="517" spans="1:15">
      <c r="A517" s="1012"/>
      <c r="B517" s="441" t="s">
        <v>463</v>
      </c>
      <c r="C517" s="530">
        <v>367</v>
      </c>
      <c r="D517" s="530">
        <v>356</v>
      </c>
      <c r="E517" s="530"/>
      <c r="F517" s="530"/>
      <c r="G517" s="530">
        <v>11</v>
      </c>
      <c r="H517" s="530"/>
      <c r="I517" s="530">
        <v>53</v>
      </c>
      <c r="J517" s="530">
        <v>3</v>
      </c>
      <c r="K517" s="530">
        <v>3</v>
      </c>
      <c r="L517" s="530"/>
      <c r="M517" s="530">
        <v>0</v>
      </c>
      <c r="N517" s="530">
        <v>414</v>
      </c>
      <c r="O517" s="530">
        <v>38</v>
      </c>
    </row>
    <row r="518" spans="1:15">
      <c r="A518" s="1012"/>
      <c r="B518" s="441" t="s">
        <v>464</v>
      </c>
      <c r="C518" s="530">
        <v>361</v>
      </c>
      <c r="D518" s="530">
        <v>353</v>
      </c>
      <c r="E518" s="530"/>
      <c r="F518" s="530"/>
      <c r="G518" s="530">
        <v>7</v>
      </c>
      <c r="H518" s="530"/>
      <c r="I518" s="530">
        <v>53</v>
      </c>
      <c r="J518" s="530">
        <v>1</v>
      </c>
      <c r="K518" s="530">
        <v>3</v>
      </c>
      <c r="L518" s="530"/>
      <c r="M518" s="530">
        <v>4</v>
      </c>
      <c r="N518" s="530">
        <v>405</v>
      </c>
      <c r="O518" s="530">
        <v>36</v>
      </c>
    </row>
    <row r="519" spans="1:15">
      <c r="A519" s="1012"/>
      <c r="B519" s="441" t="s">
        <v>465</v>
      </c>
      <c r="C519" s="530">
        <v>382</v>
      </c>
      <c r="D519" s="530">
        <v>374</v>
      </c>
      <c r="E519" s="530"/>
      <c r="F519" s="530"/>
      <c r="G519" s="530">
        <v>9</v>
      </c>
      <c r="H519" s="530"/>
      <c r="I519" s="530">
        <v>64</v>
      </c>
      <c r="J519" s="530">
        <v>3</v>
      </c>
      <c r="K519" s="530">
        <v>4</v>
      </c>
      <c r="L519" s="530"/>
      <c r="M519" s="530">
        <v>-1</v>
      </c>
      <c r="N519" s="530">
        <v>441</v>
      </c>
      <c r="O519" s="530">
        <v>38</v>
      </c>
    </row>
    <row r="520" spans="1:15">
      <c r="A520" s="1012"/>
      <c r="B520" s="441" t="s">
        <v>437</v>
      </c>
      <c r="C520" s="530">
        <v>362</v>
      </c>
      <c r="D520" s="530">
        <v>354</v>
      </c>
      <c r="E520" s="530"/>
      <c r="F520" s="530"/>
      <c r="G520" s="530">
        <v>8</v>
      </c>
      <c r="H520" s="530"/>
      <c r="I520" s="530">
        <v>76</v>
      </c>
      <c r="J520" s="530">
        <v>8</v>
      </c>
      <c r="K520" s="530">
        <v>5</v>
      </c>
      <c r="L520" s="530"/>
      <c r="M520" s="530">
        <v>5</v>
      </c>
      <c r="N520" s="530">
        <v>421</v>
      </c>
      <c r="O520" s="530">
        <v>36</v>
      </c>
    </row>
    <row r="521" spans="1:15">
      <c r="A521" s="1012"/>
      <c r="B521" s="441" t="s">
        <v>466</v>
      </c>
      <c r="C521" s="530">
        <v>354</v>
      </c>
      <c r="D521" s="530">
        <v>346</v>
      </c>
      <c r="E521" s="530"/>
      <c r="F521" s="530"/>
      <c r="G521" s="530">
        <v>8</v>
      </c>
      <c r="H521" s="530"/>
      <c r="I521" s="530">
        <v>77</v>
      </c>
      <c r="J521" s="530">
        <v>5</v>
      </c>
      <c r="K521" s="530">
        <v>5</v>
      </c>
      <c r="L521" s="530"/>
      <c r="M521" s="530">
        <v>1</v>
      </c>
      <c r="N521" s="530">
        <v>420</v>
      </c>
      <c r="O521" s="530">
        <v>35</v>
      </c>
    </row>
    <row r="522" spans="1:15">
      <c r="A522" s="1012"/>
      <c r="B522" s="441" t="s">
        <v>467</v>
      </c>
      <c r="C522" s="530">
        <v>352</v>
      </c>
      <c r="D522" s="530">
        <v>344</v>
      </c>
      <c r="E522" s="530"/>
      <c r="F522" s="530"/>
      <c r="G522" s="530">
        <v>8</v>
      </c>
      <c r="H522" s="530"/>
      <c r="I522" s="530">
        <v>79</v>
      </c>
      <c r="J522" s="530">
        <v>4</v>
      </c>
      <c r="K522" s="530">
        <v>5</v>
      </c>
      <c r="L522" s="530"/>
      <c r="M522" s="530">
        <v>1</v>
      </c>
      <c r="N522" s="530">
        <v>420</v>
      </c>
      <c r="O522" s="530">
        <v>35</v>
      </c>
    </row>
    <row r="523" spans="1:15">
      <c r="A523" s="1012"/>
      <c r="B523" s="441" t="s">
        <v>468</v>
      </c>
      <c r="C523" s="530">
        <v>359</v>
      </c>
      <c r="D523" s="530">
        <v>352</v>
      </c>
      <c r="E523" s="530"/>
      <c r="F523" s="530"/>
      <c r="G523" s="530">
        <v>7</v>
      </c>
      <c r="H523" s="530"/>
      <c r="I523" s="530">
        <v>81</v>
      </c>
      <c r="J523" s="530">
        <v>5</v>
      </c>
      <c r="K523" s="530">
        <v>5</v>
      </c>
      <c r="L523" s="530"/>
      <c r="M523" s="530">
        <v>1</v>
      </c>
      <c r="N523" s="530">
        <v>429</v>
      </c>
      <c r="O523" s="530">
        <v>35</v>
      </c>
    </row>
    <row r="524" spans="1:15">
      <c r="A524" s="1012"/>
      <c r="B524" s="441" t="s">
        <v>469</v>
      </c>
      <c r="C524" s="530">
        <v>380</v>
      </c>
      <c r="D524" s="530">
        <v>369</v>
      </c>
      <c r="E524" s="530"/>
      <c r="F524" s="530"/>
      <c r="G524" s="530">
        <v>11</v>
      </c>
      <c r="H524" s="530"/>
      <c r="I524" s="530">
        <v>81</v>
      </c>
      <c r="J524" s="530">
        <v>6</v>
      </c>
      <c r="K524" s="530">
        <v>4</v>
      </c>
      <c r="L524" s="530"/>
      <c r="M524" s="530">
        <v>-8</v>
      </c>
      <c r="N524" s="530">
        <v>458</v>
      </c>
      <c r="O524" s="530">
        <v>37</v>
      </c>
    </row>
    <row r="525" spans="1:15">
      <c r="A525" s="1012"/>
      <c r="B525" s="441" t="s">
        <v>438</v>
      </c>
      <c r="C525" s="530">
        <v>379</v>
      </c>
      <c r="D525" s="530">
        <v>367</v>
      </c>
      <c r="E525" s="530"/>
      <c r="F525" s="530"/>
      <c r="G525" s="530">
        <v>12</v>
      </c>
      <c r="H525" s="530"/>
      <c r="I525" s="530">
        <v>64</v>
      </c>
      <c r="J525" s="530">
        <v>6</v>
      </c>
      <c r="K525" s="530">
        <v>5</v>
      </c>
      <c r="L525" s="530"/>
      <c r="M525" s="530">
        <v>-5</v>
      </c>
      <c r="N525" s="530">
        <v>438</v>
      </c>
      <c r="O525" s="530">
        <v>35</v>
      </c>
    </row>
    <row r="526" spans="1:15">
      <c r="A526" s="1012"/>
      <c r="B526" s="441" t="s">
        <v>445</v>
      </c>
      <c r="C526" s="530">
        <v>374</v>
      </c>
      <c r="D526" s="530">
        <v>363</v>
      </c>
      <c r="E526" s="530"/>
      <c r="F526" s="530"/>
      <c r="G526" s="530">
        <v>11</v>
      </c>
      <c r="H526" s="530"/>
      <c r="I526" s="530">
        <v>58</v>
      </c>
      <c r="J526" s="530">
        <v>6</v>
      </c>
      <c r="K526" s="530">
        <v>4</v>
      </c>
      <c r="L526" s="530"/>
      <c r="M526" s="530">
        <v>2</v>
      </c>
      <c r="N526" s="530">
        <v>421</v>
      </c>
      <c r="O526" s="530">
        <v>33</v>
      </c>
    </row>
    <row r="527" spans="1:15">
      <c r="A527" s="1012"/>
      <c r="B527" s="441" t="s">
        <v>446</v>
      </c>
      <c r="C527" s="530">
        <v>376</v>
      </c>
      <c r="D527" s="530">
        <v>362</v>
      </c>
      <c r="E527" s="530"/>
      <c r="F527" s="530"/>
      <c r="G527" s="530">
        <v>14</v>
      </c>
      <c r="H527" s="530"/>
      <c r="I527" s="530">
        <v>55</v>
      </c>
      <c r="J527" s="530">
        <v>6</v>
      </c>
      <c r="K527" s="530">
        <v>3</v>
      </c>
      <c r="L527" s="530"/>
      <c r="M527" s="530">
        <v>2</v>
      </c>
      <c r="N527" s="530">
        <v>421</v>
      </c>
      <c r="O527" s="530">
        <v>33</v>
      </c>
    </row>
    <row r="528" spans="1:15">
      <c r="A528" s="1012"/>
      <c r="B528" s="441" t="s">
        <v>447</v>
      </c>
      <c r="C528" s="530">
        <v>372</v>
      </c>
      <c r="D528" s="530">
        <v>353</v>
      </c>
      <c r="E528" s="530"/>
      <c r="F528" s="530"/>
      <c r="G528" s="530">
        <v>19</v>
      </c>
      <c r="H528" s="530"/>
      <c r="I528" s="530">
        <v>47</v>
      </c>
      <c r="J528" s="530">
        <v>6</v>
      </c>
      <c r="K528" s="530">
        <v>2</v>
      </c>
      <c r="L528" s="530"/>
      <c r="M528" s="530">
        <v>1</v>
      </c>
      <c r="N528" s="530">
        <v>411</v>
      </c>
      <c r="O528" s="530">
        <v>33</v>
      </c>
    </row>
    <row r="529" spans="1:15">
      <c r="A529" s="1012"/>
      <c r="B529" s="441" t="s">
        <v>448</v>
      </c>
      <c r="C529" s="530">
        <v>367</v>
      </c>
      <c r="D529" s="530">
        <v>347</v>
      </c>
      <c r="E529" s="530"/>
      <c r="F529" s="530"/>
      <c r="G529" s="530">
        <v>20</v>
      </c>
      <c r="H529" s="530"/>
      <c r="I529" s="530">
        <v>35</v>
      </c>
      <c r="J529" s="530">
        <v>6</v>
      </c>
      <c r="K529" s="530">
        <v>0</v>
      </c>
      <c r="L529" s="530"/>
      <c r="M529" s="530">
        <v>1</v>
      </c>
      <c r="N529" s="530">
        <v>395</v>
      </c>
      <c r="O529" s="530">
        <v>31</v>
      </c>
    </row>
    <row r="530" spans="1:15">
      <c r="A530" s="1012"/>
      <c r="B530" s="441" t="s">
        <v>439</v>
      </c>
      <c r="C530" s="530">
        <v>379</v>
      </c>
      <c r="D530" s="530">
        <v>361</v>
      </c>
      <c r="E530" s="530"/>
      <c r="F530" s="530"/>
      <c r="G530" s="530">
        <v>18</v>
      </c>
      <c r="H530" s="530"/>
      <c r="I530" s="530">
        <v>41</v>
      </c>
      <c r="J530" s="530">
        <v>5</v>
      </c>
      <c r="K530" s="530">
        <v>0</v>
      </c>
      <c r="L530" s="530"/>
      <c r="M530" s="530">
        <v>1</v>
      </c>
      <c r="N530" s="530">
        <v>414</v>
      </c>
      <c r="O530" s="530">
        <v>33</v>
      </c>
    </row>
    <row r="531" spans="1:15">
      <c r="A531" s="1012"/>
      <c r="B531" s="441" t="s">
        <v>440</v>
      </c>
      <c r="C531" s="530">
        <v>378</v>
      </c>
      <c r="D531" s="530">
        <v>358</v>
      </c>
      <c r="E531" s="530"/>
      <c r="F531" s="530"/>
      <c r="G531" s="530">
        <v>19</v>
      </c>
      <c r="H531" s="530"/>
      <c r="I531" s="530">
        <v>45</v>
      </c>
      <c r="J531" s="530">
        <v>6</v>
      </c>
      <c r="K531" s="530">
        <v>0</v>
      </c>
      <c r="L531" s="530"/>
      <c r="M531" s="530">
        <v>1</v>
      </c>
      <c r="N531" s="530">
        <v>415</v>
      </c>
      <c r="O531" s="530">
        <v>33</v>
      </c>
    </row>
    <row r="532" spans="1:15">
      <c r="A532" s="1012"/>
      <c r="B532" s="441" t="s">
        <v>441</v>
      </c>
      <c r="C532" s="530">
        <v>377</v>
      </c>
      <c r="D532" s="530">
        <v>358</v>
      </c>
      <c r="E532" s="530"/>
      <c r="F532" s="530"/>
      <c r="G532" s="530">
        <v>19</v>
      </c>
      <c r="H532" s="530"/>
      <c r="I532" s="530">
        <v>39</v>
      </c>
      <c r="J532" s="530">
        <v>5</v>
      </c>
      <c r="K532" s="530">
        <v>0</v>
      </c>
      <c r="L532" s="530"/>
      <c r="M532" s="530">
        <v>1</v>
      </c>
      <c r="N532" s="530">
        <v>410</v>
      </c>
      <c r="O532" s="530">
        <v>32</v>
      </c>
    </row>
    <row r="533" spans="1:15">
      <c r="A533" s="1012"/>
      <c r="B533" s="441" t="s">
        <v>34</v>
      </c>
      <c r="C533" s="530">
        <v>356</v>
      </c>
      <c r="D533" s="530">
        <v>336</v>
      </c>
      <c r="E533" s="530"/>
      <c r="F533" s="530"/>
      <c r="G533" s="530">
        <v>21</v>
      </c>
      <c r="H533" s="530"/>
      <c r="I533" s="530">
        <v>31</v>
      </c>
      <c r="J533" s="530">
        <v>6</v>
      </c>
      <c r="K533" s="530">
        <v>0</v>
      </c>
      <c r="L533" s="530"/>
      <c r="M533" s="530"/>
      <c r="N533" s="530">
        <v>381</v>
      </c>
      <c r="O533" s="530">
        <v>30</v>
      </c>
    </row>
    <row r="534" spans="1:15">
      <c r="A534" s="1012"/>
      <c r="B534" s="441" t="s">
        <v>442</v>
      </c>
      <c r="C534" s="530">
        <v>367</v>
      </c>
      <c r="D534" s="530">
        <v>347</v>
      </c>
      <c r="E534" s="530"/>
      <c r="F534" s="530"/>
      <c r="G534" s="530">
        <v>20</v>
      </c>
      <c r="H534" s="530"/>
      <c r="I534" s="530">
        <v>32</v>
      </c>
      <c r="J534" s="530">
        <v>10</v>
      </c>
      <c r="K534" s="530">
        <v>0</v>
      </c>
      <c r="L534" s="530"/>
      <c r="M534" s="530"/>
      <c r="N534" s="530">
        <v>389</v>
      </c>
      <c r="O534" s="530">
        <v>28</v>
      </c>
    </row>
    <row r="535" spans="1:15">
      <c r="A535" s="1012"/>
      <c r="B535" s="441" t="s">
        <v>33</v>
      </c>
      <c r="C535" s="530">
        <v>372</v>
      </c>
      <c r="D535" s="530">
        <v>352</v>
      </c>
      <c r="E535" s="530"/>
      <c r="F535" s="530"/>
      <c r="G535" s="530">
        <v>21</v>
      </c>
      <c r="H535" s="530"/>
      <c r="I535" s="530">
        <v>37</v>
      </c>
      <c r="J535" s="530">
        <v>11</v>
      </c>
      <c r="K535" s="530">
        <v>0</v>
      </c>
      <c r="L535" s="530"/>
      <c r="M535" s="530"/>
      <c r="N535" s="530">
        <v>397</v>
      </c>
      <c r="O535" s="530">
        <v>31</v>
      </c>
    </row>
    <row r="536" spans="1:15">
      <c r="A536" s="1012"/>
      <c r="B536" s="441" t="s">
        <v>596</v>
      </c>
      <c r="C536" s="530">
        <v>373</v>
      </c>
      <c r="D536" s="530">
        <v>354</v>
      </c>
      <c r="E536" s="530"/>
      <c r="F536" s="530"/>
      <c r="G536" s="530">
        <v>19</v>
      </c>
      <c r="H536" s="530"/>
      <c r="I536" s="530">
        <v>55</v>
      </c>
      <c r="J536" s="530">
        <v>8</v>
      </c>
      <c r="K536" s="530">
        <v>0</v>
      </c>
      <c r="L536" s="530"/>
      <c r="M536" s="530"/>
      <c r="N536" s="530">
        <v>419</v>
      </c>
      <c r="O536" s="530">
        <v>33</v>
      </c>
    </row>
    <row r="537" spans="1:15">
      <c r="A537" s="1012"/>
      <c r="B537" s="441" t="s">
        <v>597</v>
      </c>
      <c r="C537" s="530">
        <v>383</v>
      </c>
      <c r="D537" s="530">
        <v>363</v>
      </c>
      <c r="E537" s="530"/>
      <c r="F537" s="530"/>
      <c r="G537" s="530">
        <v>19</v>
      </c>
      <c r="H537" s="530"/>
      <c r="I537" s="530">
        <v>59</v>
      </c>
      <c r="J537" s="530">
        <v>8</v>
      </c>
      <c r="K537" s="530">
        <v>0</v>
      </c>
      <c r="L537" s="530"/>
      <c r="M537" s="530"/>
      <c r="N537" s="530">
        <v>433</v>
      </c>
      <c r="O537" s="530">
        <v>33</v>
      </c>
    </row>
    <row r="538" spans="1:15">
      <c r="A538" s="1012"/>
      <c r="B538" s="441" t="s">
        <v>598</v>
      </c>
      <c r="C538" s="530">
        <v>389</v>
      </c>
      <c r="D538" s="530">
        <v>371</v>
      </c>
      <c r="E538" s="530"/>
      <c r="F538" s="530"/>
      <c r="G538" s="530">
        <v>18</v>
      </c>
      <c r="H538" s="530"/>
      <c r="I538" s="530">
        <v>67</v>
      </c>
      <c r="J538" s="530">
        <v>11</v>
      </c>
      <c r="K538" s="530">
        <v>0</v>
      </c>
      <c r="L538" s="530"/>
      <c r="M538" s="530"/>
      <c r="N538" s="530">
        <v>445</v>
      </c>
      <c r="O538" s="530">
        <v>33</v>
      </c>
    </row>
    <row r="539" spans="1:15">
      <c r="A539" s="1012"/>
      <c r="B539" s="441" t="s">
        <v>599</v>
      </c>
      <c r="C539" s="530">
        <v>469</v>
      </c>
      <c r="D539" s="530">
        <v>449</v>
      </c>
      <c r="E539" s="530">
        <v>1</v>
      </c>
      <c r="F539" s="530"/>
      <c r="G539" s="530">
        <v>19</v>
      </c>
      <c r="H539" s="530"/>
      <c r="I539" s="530">
        <v>59</v>
      </c>
      <c r="J539" s="530">
        <v>10</v>
      </c>
      <c r="K539" s="530">
        <v>0</v>
      </c>
      <c r="L539" s="530"/>
      <c r="M539" s="530">
        <v>67</v>
      </c>
      <c r="N539" s="530">
        <v>452</v>
      </c>
      <c r="O539" s="530">
        <v>33</v>
      </c>
    </row>
    <row r="540" spans="1:15">
      <c r="A540" s="1012"/>
      <c r="B540" s="441" t="s">
        <v>600</v>
      </c>
      <c r="C540" s="530">
        <v>434</v>
      </c>
      <c r="D540" s="530">
        <v>415</v>
      </c>
      <c r="E540" s="530">
        <v>1</v>
      </c>
      <c r="F540" s="530"/>
      <c r="G540" s="530">
        <v>18</v>
      </c>
      <c r="H540" s="530"/>
      <c r="I540" s="530">
        <v>58</v>
      </c>
      <c r="J540" s="530">
        <v>10</v>
      </c>
      <c r="K540" s="530">
        <v>1</v>
      </c>
      <c r="L540" s="530"/>
      <c r="M540" s="530">
        <v>24</v>
      </c>
      <c r="N540" s="530">
        <v>458</v>
      </c>
      <c r="O540" s="530">
        <v>33</v>
      </c>
    </row>
    <row r="541" spans="1:15">
      <c r="A541" s="1012"/>
      <c r="B541" s="441" t="s">
        <v>601</v>
      </c>
      <c r="C541" s="530">
        <v>359</v>
      </c>
      <c r="D541" s="530">
        <v>347</v>
      </c>
      <c r="E541" s="530">
        <v>1</v>
      </c>
      <c r="F541" s="530"/>
      <c r="G541" s="530">
        <v>10</v>
      </c>
      <c r="H541" s="530"/>
      <c r="I541" s="530">
        <v>57</v>
      </c>
      <c r="J541" s="530">
        <v>8</v>
      </c>
      <c r="K541" s="530">
        <v>2</v>
      </c>
      <c r="L541" s="530"/>
      <c r="M541" s="530">
        <v>-38</v>
      </c>
      <c r="N541" s="530">
        <v>444</v>
      </c>
      <c r="O541" s="530">
        <v>32</v>
      </c>
    </row>
    <row r="542" spans="1:15">
      <c r="A542" s="1012"/>
      <c r="B542" s="441" t="s">
        <v>602</v>
      </c>
      <c r="C542" s="530">
        <v>402</v>
      </c>
      <c r="D542" s="530">
        <v>387</v>
      </c>
      <c r="E542" s="530">
        <v>1</v>
      </c>
      <c r="F542" s="530"/>
      <c r="G542" s="530">
        <v>14</v>
      </c>
      <c r="H542" s="530"/>
      <c r="I542" s="530">
        <v>60</v>
      </c>
      <c r="J542" s="530">
        <v>5</v>
      </c>
      <c r="K542" s="530">
        <v>2</v>
      </c>
      <c r="L542" s="530"/>
      <c r="M542" s="530">
        <v>16</v>
      </c>
      <c r="N542" s="530">
        <v>440</v>
      </c>
      <c r="O542" s="530">
        <v>30</v>
      </c>
    </row>
    <row r="543" spans="1:15">
      <c r="A543" s="1012"/>
      <c r="B543" s="441" t="s">
        <v>603</v>
      </c>
      <c r="C543" s="530">
        <v>423</v>
      </c>
      <c r="D543" s="530">
        <v>403</v>
      </c>
      <c r="E543" s="530">
        <v>2</v>
      </c>
      <c r="F543" s="530"/>
      <c r="G543" s="530">
        <v>18</v>
      </c>
      <c r="H543" s="530"/>
      <c r="I543" s="530">
        <v>67</v>
      </c>
      <c r="J543" s="530">
        <v>6</v>
      </c>
      <c r="K543" s="530">
        <v>3</v>
      </c>
      <c r="L543" s="530"/>
      <c r="M543" s="530">
        <v>19</v>
      </c>
      <c r="N543" s="530">
        <v>462</v>
      </c>
      <c r="O543" s="530">
        <v>31</v>
      </c>
    </row>
    <row r="544" spans="1:15">
      <c r="A544" s="1012"/>
      <c r="B544" s="441" t="s">
        <v>1144</v>
      </c>
      <c r="C544" s="530">
        <v>377</v>
      </c>
      <c r="D544" s="530">
        <v>361</v>
      </c>
      <c r="E544" s="530">
        <v>2</v>
      </c>
      <c r="F544" s="530"/>
      <c r="G544" s="530">
        <v>15</v>
      </c>
      <c r="H544" s="530"/>
      <c r="I544" s="530">
        <v>63</v>
      </c>
      <c r="J544" s="530">
        <v>8</v>
      </c>
      <c r="K544" s="530">
        <v>2</v>
      </c>
      <c r="L544" s="530"/>
      <c r="M544" s="530">
        <v>-24</v>
      </c>
      <c r="N544" s="530">
        <v>453</v>
      </c>
      <c r="O544" s="530">
        <v>30</v>
      </c>
    </row>
    <row r="545" spans="1:15">
      <c r="A545" s="1012"/>
      <c r="B545" s="495" t="s">
        <v>1145</v>
      </c>
      <c r="C545" s="811">
        <v>419</v>
      </c>
      <c r="D545" s="811">
        <v>403</v>
      </c>
      <c r="E545" s="811">
        <v>2</v>
      </c>
      <c r="F545" s="812" t="s">
        <v>25</v>
      </c>
      <c r="G545" s="811">
        <v>14</v>
      </c>
      <c r="H545" s="812" t="s">
        <v>25</v>
      </c>
      <c r="I545" s="813">
        <v>54</v>
      </c>
      <c r="J545" s="813">
        <v>11</v>
      </c>
      <c r="K545" s="813">
        <v>1</v>
      </c>
      <c r="L545" s="815" t="s">
        <v>25</v>
      </c>
      <c r="M545" s="813">
        <v>10</v>
      </c>
      <c r="N545" s="813">
        <v>451</v>
      </c>
      <c r="O545" s="813">
        <v>29</v>
      </c>
    </row>
    <row r="546" spans="1:15">
      <c r="A546" s="559"/>
      <c r="B546" s="441" t="s">
        <v>2774</v>
      </c>
      <c r="C546" s="812" t="s">
        <v>3430</v>
      </c>
      <c r="D546" s="812" t="s">
        <v>3431</v>
      </c>
      <c r="E546" s="811">
        <v>2</v>
      </c>
      <c r="F546" s="812" t="s">
        <v>25</v>
      </c>
      <c r="G546" s="811">
        <v>21</v>
      </c>
      <c r="H546" s="812" t="s">
        <v>25</v>
      </c>
      <c r="I546" s="813">
        <v>64</v>
      </c>
      <c r="J546" s="813">
        <v>35</v>
      </c>
      <c r="K546" s="813">
        <v>2</v>
      </c>
      <c r="L546" s="815" t="s">
        <v>25</v>
      </c>
      <c r="M546" s="813">
        <v>-12</v>
      </c>
      <c r="N546" s="812" t="s">
        <v>3432</v>
      </c>
      <c r="O546" s="812" t="s">
        <v>3433</v>
      </c>
    </row>
    <row r="547" spans="1:15">
      <c r="A547" s="559"/>
      <c r="B547" s="441" t="s">
        <v>2847</v>
      </c>
      <c r="C547" s="811">
        <v>467</v>
      </c>
      <c r="D547" s="811">
        <v>443</v>
      </c>
      <c r="E547" s="811">
        <v>2</v>
      </c>
      <c r="F547" s="812" t="s">
        <v>25</v>
      </c>
      <c r="G547" s="811">
        <v>21</v>
      </c>
      <c r="H547" s="812" t="s">
        <v>25</v>
      </c>
      <c r="I547" s="813">
        <v>78</v>
      </c>
      <c r="J547" s="813">
        <v>29</v>
      </c>
      <c r="K547" s="813">
        <v>3</v>
      </c>
      <c r="L547" s="815" t="s">
        <v>25</v>
      </c>
      <c r="M547" s="813">
        <v>0</v>
      </c>
      <c r="N547" s="813">
        <v>514</v>
      </c>
      <c r="O547" s="813">
        <v>32</v>
      </c>
    </row>
    <row r="548" spans="1:15">
      <c r="A548" s="559"/>
      <c r="B548" s="441" t="s">
        <v>2953</v>
      </c>
      <c r="C548" s="811">
        <v>507</v>
      </c>
      <c r="D548" s="811">
        <v>491</v>
      </c>
      <c r="E548" s="811">
        <v>2</v>
      </c>
      <c r="F548" s="811">
        <v>0</v>
      </c>
      <c r="G548" s="811">
        <v>13</v>
      </c>
      <c r="H548" s="812" t="s">
        <v>25</v>
      </c>
      <c r="I548" s="813">
        <v>85</v>
      </c>
      <c r="J548" s="813">
        <v>30</v>
      </c>
      <c r="K548" s="813">
        <v>3</v>
      </c>
      <c r="L548" s="815" t="s">
        <v>25</v>
      </c>
      <c r="M548" s="813">
        <v>0</v>
      </c>
      <c r="N548" s="813">
        <v>560</v>
      </c>
      <c r="O548" s="813">
        <v>34</v>
      </c>
    </row>
    <row r="549" spans="1:15">
      <c r="C549" s="563"/>
      <c r="D549" s="563"/>
      <c r="E549" s="563"/>
      <c r="F549" s="563"/>
      <c r="G549" s="563"/>
      <c r="H549" s="563"/>
      <c r="I549" s="563"/>
      <c r="J549" s="563"/>
      <c r="K549" s="563"/>
      <c r="L549" s="563"/>
      <c r="M549" s="563"/>
      <c r="N549" s="563"/>
      <c r="O549" s="563"/>
    </row>
    <row r="550" spans="1:15">
      <c r="A550" s="18" t="s">
        <v>20</v>
      </c>
    </row>
    <row r="551" spans="1:15">
      <c r="A551" s="13" t="s">
        <v>2820</v>
      </c>
    </row>
    <row r="552" spans="1:15">
      <c r="A552" s="13" t="s">
        <v>3458</v>
      </c>
    </row>
    <row r="553" spans="1:15">
      <c r="A553" s="17" t="s">
        <v>3457</v>
      </c>
    </row>
  </sheetData>
  <mergeCells count="23">
    <mergeCell ref="A277:A310"/>
    <mergeCell ref="A311:A344"/>
    <mergeCell ref="A107:A140"/>
    <mergeCell ref="A141:A174"/>
    <mergeCell ref="A175:A208"/>
    <mergeCell ref="A209:A242"/>
    <mergeCell ref="A243:A276"/>
    <mergeCell ref="A515:A545"/>
    <mergeCell ref="O3:O4"/>
    <mergeCell ref="A3:B3"/>
    <mergeCell ref="C3:H3"/>
    <mergeCell ref="I3:J3"/>
    <mergeCell ref="M3:M4"/>
    <mergeCell ref="N3:N4"/>
    <mergeCell ref="K3:L3"/>
    <mergeCell ref="A345:A378"/>
    <mergeCell ref="A379:A412"/>
    <mergeCell ref="A413:A446"/>
    <mergeCell ref="A447:A480"/>
    <mergeCell ref="A481:A514"/>
    <mergeCell ref="A5:A38"/>
    <mergeCell ref="A39:A72"/>
    <mergeCell ref="A73:A106"/>
  </mergeCells>
  <phoneticPr fontId="201" type="noConversion"/>
  <hyperlinks>
    <hyperlink ref="Q3" location="Content!A1" display="Back to content page" xr:uid="{00000000-0004-0000-E300-000000000000}"/>
  </hyperlinks>
  <pageMargins left="0.7" right="0.7" top="0.75" bottom="0.75" header="0.3" footer="0.3"/>
  <pageSetup paperSize="9"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sheetPr codeName="Sheet229"/>
  <dimension ref="A1:AO24"/>
  <sheetViews>
    <sheetView topLeftCell="U1" workbookViewId="0">
      <selection activeCell="AF20" sqref="AF20"/>
    </sheetView>
  </sheetViews>
  <sheetFormatPr defaultRowHeight="14.5"/>
  <cols>
    <col min="1" max="1" width="37.1796875" customWidth="1"/>
    <col min="2" max="27" width="8.7265625" customWidth="1"/>
  </cols>
  <sheetData>
    <row r="1" spans="1:41">
      <c r="A1" s="18" t="s">
        <v>3460</v>
      </c>
    </row>
    <row r="3" spans="1:41">
      <c r="A3" s="276" t="s">
        <v>421</v>
      </c>
      <c r="B3" s="442">
        <v>1990</v>
      </c>
      <c r="C3" s="442">
        <v>1991</v>
      </c>
      <c r="D3" s="442">
        <v>1992</v>
      </c>
      <c r="E3" s="442">
        <v>1993</v>
      </c>
      <c r="F3" s="442">
        <v>1994</v>
      </c>
      <c r="G3" s="442">
        <v>1995</v>
      </c>
      <c r="H3" s="442">
        <v>1996</v>
      </c>
      <c r="I3" s="442">
        <v>1997</v>
      </c>
      <c r="J3" s="442">
        <v>1998</v>
      </c>
      <c r="K3" s="442">
        <v>1999</v>
      </c>
      <c r="L3" s="442">
        <v>2000</v>
      </c>
      <c r="M3" s="442">
        <v>2001</v>
      </c>
      <c r="N3" s="442">
        <v>2002</v>
      </c>
      <c r="O3" s="442">
        <v>2003</v>
      </c>
      <c r="P3" s="442">
        <v>2004</v>
      </c>
      <c r="Q3" s="442">
        <v>2005</v>
      </c>
      <c r="R3" s="442">
        <v>2006</v>
      </c>
      <c r="S3" s="442">
        <v>2007</v>
      </c>
      <c r="T3" s="442">
        <v>2008</v>
      </c>
      <c r="U3" s="442">
        <v>2009</v>
      </c>
      <c r="V3" s="442">
        <v>2010</v>
      </c>
      <c r="W3" s="442">
        <v>2011</v>
      </c>
      <c r="X3" s="442">
        <v>2012</v>
      </c>
      <c r="Y3" s="442">
        <v>2013</v>
      </c>
      <c r="Z3" s="442">
        <v>2014</v>
      </c>
      <c r="AA3" s="442">
        <v>2015</v>
      </c>
      <c r="AB3" s="442">
        <v>2016</v>
      </c>
      <c r="AC3" s="442">
        <v>2017</v>
      </c>
      <c r="AD3" s="442">
        <v>2018</v>
      </c>
      <c r="AE3" s="442">
        <v>2019</v>
      </c>
      <c r="AF3" s="442">
        <v>2020</v>
      </c>
      <c r="AG3" s="442">
        <v>2021</v>
      </c>
      <c r="AH3" s="442">
        <v>2022</v>
      </c>
      <c r="AI3" s="442">
        <v>2023</v>
      </c>
      <c r="AJ3" s="17"/>
      <c r="AK3" s="1" t="s">
        <v>528</v>
      </c>
      <c r="AN3" s="44"/>
      <c r="AO3" s="44"/>
    </row>
    <row r="4" spans="1:41">
      <c r="A4" s="28" t="s">
        <v>13</v>
      </c>
      <c r="B4" s="530">
        <v>23</v>
      </c>
      <c r="C4" s="530">
        <v>23</v>
      </c>
      <c r="D4" s="530">
        <v>22</v>
      </c>
      <c r="E4" s="530">
        <v>23</v>
      </c>
      <c r="F4" s="530">
        <v>20</v>
      </c>
      <c r="G4" s="530">
        <v>28</v>
      </c>
      <c r="H4" s="530">
        <v>26</v>
      </c>
      <c r="I4" s="530">
        <v>21</v>
      </c>
      <c r="J4" s="530">
        <v>21</v>
      </c>
      <c r="K4" s="530">
        <v>21</v>
      </c>
      <c r="L4" s="530">
        <v>21</v>
      </c>
      <c r="M4" s="530">
        <v>21</v>
      </c>
      <c r="N4" s="530">
        <v>21</v>
      </c>
      <c r="O4" s="530">
        <v>22</v>
      </c>
      <c r="P4" s="530">
        <v>20</v>
      </c>
      <c r="Q4" s="530">
        <v>19</v>
      </c>
      <c r="R4" s="530">
        <v>22</v>
      </c>
      <c r="S4" s="530">
        <v>22</v>
      </c>
      <c r="T4" s="530">
        <v>22</v>
      </c>
      <c r="U4" s="530">
        <v>22</v>
      </c>
      <c r="V4" s="530">
        <v>20</v>
      </c>
      <c r="W4" s="530">
        <v>20</v>
      </c>
      <c r="X4" s="530">
        <v>21</v>
      </c>
      <c r="Y4" s="530">
        <v>21</v>
      </c>
      <c r="Z4" s="530">
        <v>20</v>
      </c>
      <c r="AA4" s="530">
        <v>20</v>
      </c>
      <c r="AB4" s="530">
        <v>19</v>
      </c>
      <c r="AC4" s="530">
        <v>17</v>
      </c>
      <c r="AD4" s="530">
        <v>17</v>
      </c>
      <c r="AE4" s="530">
        <v>16</v>
      </c>
      <c r="AF4" s="530">
        <v>17</v>
      </c>
      <c r="AG4" s="530">
        <v>17</v>
      </c>
      <c r="AH4" s="530">
        <v>18</v>
      </c>
      <c r="AI4" s="530">
        <v>17</v>
      </c>
      <c r="AJ4" s="241"/>
      <c r="AK4" s="241"/>
    </row>
    <row r="5" spans="1:41">
      <c r="A5" s="28" t="s">
        <v>12</v>
      </c>
      <c r="B5" s="530">
        <v>28</v>
      </c>
      <c r="C5" s="530">
        <v>27</v>
      </c>
      <c r="D5" s="530">
        <v>27</v>
      </c>
      <c r="E5" s="530">
        <v>30</v>
      </c>
      <c r="F5" s="530">
        <v>28</v>
      </c>
      <c r="G5" s="530">
        <v>28</v>
      </c>
      <c r="H5" s="530">
        <v>26</v>
      </c>
      <c r="I5" s="530">
        <v>26</v>
      </c>
      <c r="J5" s="530">
        <v>29</v>
      </c>
      <c r="K5" s="530">
        <v>29</v>
      </c>
      <c r="L5" s="530">
        <v>32</v>
      </c>
      <c r="M5" s="530">
        <v>33</v>
      </c>
      <c r="N5" s="530">
        <v>34</v>
      </c>
      <c r="O5" s="530">
        <v>33</v>
      </c>
      <c r="P5" s="530">
        <v>34</v>
      </c>
      <c r="Q5" s="530">
        <v>35</v>
      </c>
      <c r="R5" s="530">
        <v>35</v>
      </c>
      <c r="S5" s="530">
        <v>36</v>
      </c>
      <c r="T5" s="530">
        <v>38</v>
      </c>
      <c r="U5" s="530">
        <v>33</v>
      </c>
      <c r="V5" s="530">
        <v>37</v>
      </c>
      <c r="W5" s="530">
        <v>35</v>
      </c>
      <c r="X5" s="530">
        <v>41</v>
      </c>
      <c r="Y5" s="530">
        <v>43</v>
      </c>
      <c r="Z5" s="530">
        <v>47</v>
      </c>
      <c r="AA5" s="530">
        <v>38</v>
      </c>
      <c r="AB5" s="530">
        <v>43</v>
      </c>
      <c r="AC5" s="530">
        <v>41</v>
      </c>
      <c r="AD5" s="530">
        <v>42</v>
      </c>
      <c r="AE5" s="530">
        <v>39</v>
      </c>
      <c r="AF5" s="530">
        <v>50</v>
      </c>
      <c r="AG5" s="530">
        <v>52</v>
      </c>
      <c r="AH5" s="530">
        <v>54</v>
      </c>
      <c r="AI5" s="530">
        <v>55</v>
      </c>
      <c r="AJ5" s="13"/>
      <c r="AK5" s="13"/>
    </row>
    <row r="6" spans="1:41">
      <c r="A6" s="28" t="s">
        <v>483</v>
      </c>
      <c r="B6" s="530">
        <v>7</v>
      </c>
      <c r="C6" s="530">
        <v>7</v>
      </c>
      <c r="D6" s="530">
        <v>7</v>
      </c>
      <c r="E6" s="530">
        <v>7</v>
      </c>
      <c r="F6" s="530">
        <v>7</v>
      </c>
      <c r="G6" s="530">
        <v>7</v>
      </c>
      <c r="H6" s="530">
        <v>7</v>
      </c>
      <c r="I6" s="530">
        <v>7</v>
      </c>
      <c r="J6" s="530">
        <v>7</v>
      </c>
      <c r="K6" s="530">
        <v>7</v>
      </c>
      <c r="L6" s="530">
        <v>7</v>
      </c>
      <c r="M6" s="530">
        <v>7</v>
      </c>
      <c r="N6" s="530">
        <v>7</v>
      </c>
      <c r="O6" s="530">
        <v>8</v>
      </c>
      <c r="P6" s="530">
        <v>8</v>
      </c>
      <c r="Q6" s="530">
        <v>8</v>
      </c>
      <c r="R6" s="530">
        <v>8</v>
      </c>
      <c r="S6" s="530">
        <v>7</v>
      </c>
      <c r="T6" s="530">
        <v>7</v>
      </c>
      <c r="U6" s="530">
        <v>7</v>
      </c>
      <c r="V6" s="530">
        <v>8</v>
      </c>
      <c r="W6" s="530">
        <v>8</v>
      </c>
      <c r="X6" s="530">
        <v>8</v>
      </c>
      <c r="Y6" s="530">
        <v>8</v>
      </c>
      <c r="Z6" s="530">
        <v>8</v>
      </c>
      <c r="AA6" s="530">
        <v>8</v>
      </c>
      <c r="AB6" s="530">
        <v>8</v>
      </c>
      <c r="AC6" s="530">
        <v>10</v>
      </c>
      <c r="AD6" s="530">
        <v>10</v>
      </c>
      <c r="AE6" s="530">
        <v>10</v>
      </c>
      <c r="AF6" s="816" t="s">
        <v>3439</v>
      </c>
      <c r="AG6" s="816" t="s">
        <v>3394</v>
      </c>
      <c r="AH6" s="816" t="s">
        <v>3394</v>
      </c>
      <c r="AI6" s="816" t="s">
        <v>3394</v>
      </c>
      <c r="AJ6" s="13"/>
      <c r="AK6" s="13"/>
    </row>
    <row r="7" spans="1:41">
      <c r="A7" s="28" t="s">
        <v>89</v>
      </c>
      <c r="B7" s="530">
        <v>13</v>
      </c>
      <c r="C7" s="530">
        <v>13</v>
      </c>
      <c r="D7" s="530">
        <v>13</v>
      </c>
      <c r="E7" s="530">
        <v>14</v>
      </c>
      <c r="F7" s="530">
        <v>13</v>
      </c>
      <c r="G7" s="530">
        <v>14</v>
      </c>
      <c r="H7" s="530">
        <v>13</v>
      </c>
      <c r="I7" s="530">
        <v>13</v>
      </c>
      <c r="J7" s="530">
        <v>13</v>
      </c>
      <c r="K7" s="530">
        <v>13</v>
      </c>
      <c r="L7" s="530">
        <v>13</v>
      </c>
      <c r="M7" s="530">
        <v>13</v>
      </c>
      <c r="N7" s="530">
        <v>12</v>
      </c>
      <c r="O7" s="530">
        <v>12</v>
      </c>
      <c r="P7" s="530">
        <v>12</v>
      </c>
      <c r="Q7" s="530">
        <v>12</v>
      </c>
      <c r="R7" s="530">
        <v>12</v>
      </c>
      <c r="S7" s="530">
        <v>13</v>
      </c>
      <c r="T7" s="530">
        <v>13</v>
      </c>
      <c r="U7" s="530">
        <v>13</v>
      </c>
      <c r="V7" s="530">
        <v>13</v>
      </c>
      <c r="W7" s="530">
        <v>13</v>
      </c>
      <c r="X7" s="530">
        <v>16</v>
      </c>
      <c r="Y7" s="530">
        <v>16</v>
      </c>
      <c r="Z7" s="530">
        <v>16</v>
      </c>
      <c r="AA7" s="530">
        <v>16</v>
      </c>
      <c r="AB7" s="530">
        <v>16</v>
      </c>
      <c r="AC7" s="530">
        <v>15</v>
      </c>
      <c r="AD7" s="530">
        <v>15</v>
      </c>
      <c r="AE7" s="530">
        <v>14</v>
      </c>
      <c r="AF7" s="530">
        <v>14</v>
      </c>
      <c r="AG7" s="530">
        <v>14</v>
      </c>
      <c r="AH7" s="530">
        <v>14</v>
      </c>
      <c r="AI7" s="816" t="s">
        <v>3394</v>
      </c>
      <c r="AJ7" s="13"/>
      <c r="AK7" s="13"/>
    </row>
    <row r="8" spans="1:41">
      <c r="A8" s="28" t="s">
        <v>482</v>
      </c>
      <c r="B8" s="530">
        <v>33</v>
      </c>
      <c r="C8" s="530">
        <v>31</v>
      </c>
      <c r="D8" s="530">
        <v>29</v>
      </c>
      <c r="E8" s="530">
        <v>27</v>
      </c>
      <c r="F8" s="530">
        <v>31</v>
      </c>
      <c r="G8" s="530">
        <v>30</v>
      </c>
      <c r="H8" s="530">
        <v>27</v>
      </c>
      <c r="I8" s="530">
        <v>31</v>
      </c>
      <c r="J8" s="530">
        <v>32</v>
      </c>
      <c r="K8" s="530">
        <v>34</v>
      </c>
      <c r="L8" s="530">
        <v>33</v>
      </c>
      <c r="M8" s="530">
        <v>32</v>
      </c>
      <c r="N8" s="530">
        <v>32</v>
      </c>
      <c r="O8" s="530">
        <v>32</v>
      </c>
      <c r="P8" s="530">
        <v>32</v>
      </c>
      <c r="Q8" s="530">
        <v>33</v>
      </c>
      <c r="R8" s="530">
        <v>37</v>
      </c>
      <c r="S8" s="530">
        <v>37</v>
      </c>
      <c r="T8" s="530">
        <v>37</v>
      </c>
      <c r="U8" s="530">
        <v>36</v>
      </c>
      <c r="V8" s="530">
        <v>39</v>
      </c>
      <c r="W8" s="530">
        <v>39</v>
      </c>
      <c r="X8" s="530">
        <v>40</v>
      </c>
      <c r="Y8" s="530">
        <v>44</v>
      </c>
      <c r="Z8" s="530">
        <v>39</v>
      </c>
      <c r="AA8" s="530">
        <v>41</v>
      </c>
      <c r="AB8" s="530">
        <v>44</v>
      </c>
      <c r="AC8" s="530">
        <v>36</v>
      </c>
      <c r="AD8" s="530">
        <v>38</v>
      </c>
      <c r="AE8" s="530">
        <v>40</v>
      </c>
      <c r="AF8" s="530">
        <v>39</v>
      </c>
      <c r="AG8" s="530">
        <v>37</v>
      </c>
      <c r="AH8" s="530">
        <v>36</v>
      </c>
      <c r="AI8" s="530">
        <v>38</v>
      </c>
      <c r="AJ8" s="13"/>
      <c r="AK8" s="13"/>
    </row>
    <row r="9" spans="1:41">
      <c r="A9" s="28" t="s">
        <v>11</v>
      </c>
      <c r="B9" s="530">
        <v>22</v>
      </c>
      <c r="C9" s="530">
        <v>22</v>
      </c>
      <c r="D9" s="530">
        <v>23</v>
      </c>
      <c r="E9" s="530">
        <v>23</v>
      </c>
      <c r="F9" s="530">
        <v>23</v>
      </c>
      <c r="G9" s="530">
        <v>23</v>
      </c>
      <c r="H9" s="530">
        <v>23</v>
      </c>
      <c r="I9" s="530">
        <v>23</v>
      </c>
      <c r="J9" s="530">
        <v>23</v>
      </c>
      <c r="K9" s="530">
        <v>24</v>
      </c>
      <c r="L9" s="530">
        <v>24</v>
      </c>
      <c r="M9" s="530">
        <v>24</v>
      </c>
      <c r="N9" s="530">
        <v>24</v>
      </c>
      <c r="O9" s="530">
        <v>22</v>
      </c>
      <c r="P9" s="530">
        <v>22</v>
      </c>
      <c r="Q9" s="530">
        <v>23</v>
      </c>
      <c r="R9" s="530">
        <v>23</v>
      </c>
      <c r="S9" s="530">
        <v>25</v>
      </c>
      <c r="T9" s="530">
        <v>25</v>
      </c>
      <c r="U9" s="530">
        <v>26</v>
      </c>
      <c r="V9" s="530">
        <v>26</v>
      </c>
      <c r="W9" s="530">
        <v>29</v>
      </c>
      <c r="X9" s="530">
        <v>29</v>
      </c>
      <c r="Y9" s="530">
        <v>24</v>
      </c>
      <c r="Z9" s="530">
        <v>24</v>
      </c>
      <c r="AA9" s="530">
        <v>22</v>
      </c>
      <c r="AB9" s="530">
        <v>22</v>
      </c>
      <c r="AC9" s="530">
        <v>22</v>
      </c>
      <c r="AD9" s="530">
        <v>20</v>
      </c>
      <c r="AE9" s="530">
        <v>20</v>
      </c>
      <c r="AF9" s="816" t="s">
        <v>3445</v>
      </c>
      <c r="AG9" s="816" t="s">
        <v>3394</v>
      </c>
      <c r="AH9" s="816">
        <v>14</v>
      </c>
      <c r="AI9" s="816">
        <v>12</v>
      </c>
      <c r="AJ9" s="13"/>
      <c r="AK9" s="13"/>
    </row>
    <row r="10" spans="1:41">
      <c r="A10" s="28" t="s">
        <v>133</v>
      </c>
      <c r="B10" s="530">
        <v>9</v>
      </c>
      <c r="C10" s="530">
        <v>9</v>
      </c>
      <c r="D10" s="530">
        <v>9</v>
      </c>
      <c r="E10" s="530">
        <v>9</v>
      </c>
      <c r="F10" s="530">
        <v>9</v>
      </c>
      <c r="G10" s="530">
        <v>10</v>
      </c>
      <c r="H10" s="530">
        <v>10</v>
      </c>
      <c r="I10" s="530">
        <v>10</v>
      </c>
      <c r="J10" s="530">
        <v>10</v>
      </c>
      <c r="K10" s="530">
        <v>10</v>
      </c>
      <c r="L10" s="530">
        <v>10</v>
      </c>
      <c r="M10" s="530">
        <v>10</v>
      </c>
      <c r="N10" s="530">
        <v>9</v>
      </c>
      <c r="O10" s="530">
        <v>9</v>
      </c>
      <c r="P10" s="530">
        <v>10</v>
      </c>
      <c r="Q10" s="530">
        <v>9</v>
      </c>
      <c r="R10" s="530">
        <v>9</v>
      </c>
      <c r="S10" s="530">
        <v>9</v>
      </c>
      <c r="T10" s="530">
        <v>9</v>
      </c>
      <c r="U10" s="530">
        <v>9</v>
      </c>
      <c r="V10" s="530">
        <v>9</v>
      </c>
      <c r="W10" s="530">
        <v>10</v>
      </c>
      <c r="X10" s="530">
        <v>10</v>
      </c>
      <c r="Y10" s="530">
        <v>10</v>
      </c>
      <c r="Z10" s="530">
        <v>10</v>
      </c>
      <c r="AA10" s="530">
        <v>10</v>
      </c>
      <c r="AB10" s="530">
        <v>12</v>
      </c>
      <c r="AC10" s="530">
        <v>12</v>
      </c>
      <c r="AD10" s="530">
        <v>13</v>
      </c>
      <c r="AE10" s="530">
        <v>14</v>
      </c>
      <c r="AF10" s="816" t="s">
        <v>3445</v>
      </c>
      <c r="AG10" s="816" t="s">
        <v>3445</v>
      </c>
      <c r="AH10" s="816" t="s">
        <v>3445</v>
      </c>
      <c r="AI10" s="816" t="s">
        <v>3445</v>
      </c>
      <c r="AJ10" s="13"/>
      <c r="AK10" s="13"/>
    </row>
    <row r="11" spans="1:41">
      <c r="A11" s="28" t="s">
        <v>9</v>
      </c>
      <c r="B11" s="530">
        <v>7</v>
      </c>
      <c r="C11" s="530">
        <v>7</v>
      </c>
      <c r="D11" s="530">
        <v>7</v>
      </c>
      <c r="E11" s="530">
        <v>6</v>
      </c>
      <c r="F11" s="530">
        <v>7</v>
      </c>
      <c r="G11" s="530">
        <v>7</v>
      </c>
      <c r="H11" s="530">
        <v>6</v>
      </c>
      <c r="I11" s="530">
        <v>6</v>
      </c>
      <c r="J11" s="530">
        <v>6</v>
      </c>
      <c r="K11" s="530">
        <v>6</v>
      </c>
      <c r="L11" s="530">
        <v>6</v>
      </c>
      <c r="M11" s="530">
        <v>6</v>
      </c>
      <c r="N11" s="530">
        <v>6</v>
      </c>
      <c r="O11" s="530">
        <v>6</v>
      </c>
      <c r="P11" s="530">
        <v>6</v>
      </c>
      <c r="Q11" s="530">
        <v>5</v>
      </c>
      <c r="R11" s="530">
        <v>5</v>
      </c>
      <c r="S11" s="530">
        <v>5</v>
      </c>
      <c r="T11" s="530">
        <v>5</v>
      </c>
      <c r="U11" s="530">
        <v>5</v>
      </c>
      <c r="V11" s="530">
        <v>5</v>
      </c>
      <c r="W11" s="530">
        <v>5</v>
      </c>
      <c r="X11" s="530">
        <v>5</v>
      </c>
      <c r="Y11" s="530">
        <v>5</v>
      </c>
      <c r="Z11" s="530">
        <v>5</v>
      </c>
      <c r="AA11" s="530">
        <v>5</v>
      </c>
      <c r="AB11" s="530">
        <v>5</v>
      </c>
      <c r="AC11" s="530">
        <v>5</v>
      </c>
      <c r="AD11" s="530">
        <v>5</v>
      </c>
      <c r="AE11" s="530">
        <v>5</v>
      </c>
      <c r="AF11" s="530">
        <v>9</v>
      </c>
      <c r="AG11" s="530">
        <v>9</v>
      </c>
      <c r="AH11" s="530">
        <v>8</v>
      </c>
      <c r="AI11" s="816" t="s">
        <v>3393</v>
      </c>
      <c r="AJ11" s="13"/>
      <c r="AK11" s="13"/>
    </row>
    <row r="12" spans="1:41">
      <c r="A12" s="28" t="s">
        <v>165</v>
      </c>
      <c r="B12" s="530">
        <v>31</v>
      </c>
      <c r="C12" s="530">
        <v>31</v>
      </c>
      <c r="D12" s="530">
        <v>34</v>
      </c>
      <c r="E12" s="530">
        <v>34</v>
      </c>
      <c r="F12" s="530">
        <v>33</v>
      </c>
      <c r="G12" s="530">
        <v>36</v>
      </c>
      <c r="H12" s="530">
        <v>35</v>
      </c>
      <c r="I12" s="530">
        <v>39</v>
      </c>
      <c r="J12" s="530">
        <v>38</v>
      </c>
      <c r="K12" s="530">
        <v>37</v>
      </c>
      <c r="L12" s="530">
        <v>41</v>
      </c>
      <c r="M12" s="530">
        <v>43</v>
      </c>
      <c r="N12" s="530">
        <v>42</v>
      </c>
      <c r="O12" s="530">
        <v>44</v>
      </c>
      <c r="P12" s="530">
        <v>44</v>
      </c>
      <c r="Q12" s="530">
        <v>45</v>
      </c>
      <c r="R12" s="530">
        <v>47</v>
      </c>
      <c r="S12" s="530">
        <v>49</v>
      </c>
      <c r="T12" s="530">
        <v>50</v>
      </c>
      <c r="U12" s="530">
        <v>48</v>
      </c>
      <c r="V12" s="530">
        <v>50</v>
      </c>
      <c r="W12" s="530">
        <v>50</v>
      </c>
      <c r="X12" s="530">
        <v>49</v>
      </c>
      <c r="Y12" s="530">
        <v>51</v>
      </c>
      <c r="Z12" s="530">
        <v>52</v>
      </c>
      <c r="AA12" s="530">
        <v>53</v>
      </c>
      <c r="AB12" s="530">
        <v>53</v>
      </c>
      <c r="AC12" s="530">
        <v>54</v>
      </c>
      <c r="AD12" s="530">
        <v>52</v>
      </c>
      <c r="AE12" s="530">
        <v>54</v>
      </c>
      <c r="AF12" s="530">
        <v>45</v>
      </c>
      <c r="AG12" s="530">
        <v>46</v>
      </c>
      <c r="AH12" s="530">
        <v>50</v>
      </c>
      <c r="AI12" s="530">
        <v>52</v>
      </c>
      <c r="AJ12" s="13"/>
      <c r="AK12" s="13"/>
    </row>
    <row r="13" spans="1:41">
      <c r="A13" s="28" t="s">
        <v>6</v>
      </c>
      <c r="B13" s="530">
        <v>18</v>
      </c>
      <c r="C13" s="530">
        <v>18</v>
      </c>
      <c r="D13" s="530">
        <v>18</v>
      </c>
      <c r="E13" s="530">
        <v>17</v>
      </c>
      <c r="F13" s="530">
        <v>17</v>
      </c>
      <c r="G13" s="530">
        <v>17</v>
      </c>
      <c r="H13" s="530">
        <v>16</v>
      </c>
      <c r="I13" s="530">
        <v>16</v>
      </c>
      <c r="J13" s="530">
        <v>16</v>
      </c>
      <c r="K13" s="530">
        <v>16</v>
      </c>
      <c r="L13" s="530">
        <v>16</v>
      </c>
      <c r="M13" s="530">
        <v>17</v>
      </c>
      <c r="N13" s="530">
        <v>17</v>
      </c>
      <c r="O13" s="530">
        <v>17</v>
      </c>
      <c r="P13" s="530">
        <v>18</v>
      </c>
      <c r="Q13" s="530">
        <v>18</v>
      </c>
      <c r="R13" s="530">
        <v>18</v>
      </c>
      <c r="S13" s="530">
        <v>14</v>
      </c>
      <c r="T13" s="530">
        <v>14</v>
      </c>
      <c r="U13" s="530">
        <v>14</v>
      </c>
      <c r="V13" s="530">
        <v>13</v>
      </c>
      <c r="W13" s="530">
        <v>15</v>
      </c>
      <c r="X13" s="530">
        <v>16</v>
      </c>
      <c r="Y13" s="530">
        <v>17</v>
      </c>
      <c r="Z13" s="530">
        <v>17</v>
      </c>
      <c r="AA13" s="530">
        <v>17</v>
      </c>
      <c r="AB13" s="530">
        <v>17</v>
      </c>
      <c r="AC13" s="530">
        <v>16</v>
      </c>
      <c r="AD13" s="530">
        <v>16</v>
      </c>
      <c r="AE13" s="530">
        <v>15</v>
      </c>
      <c r="AF13" s="530">
        <v>17</v>
      </c>
      <c r="AG13" s="530">
        <v>17</v>
      </c>
      <c r="AH13" s="530">
        <v>16</v>
      </c>
      <c r="AI13" s="530">
        <v>16</v>
      </c>
      <c r="AJ13" s="13"/>
      <c r="AK13" s="13"/>
    </row>
    <row r="14" spans="1:41">
      <c r="A14" s="28" t="s">
        <v>17</v>
      </c>
      <c r="B14" s="530"/>
      <c r="C14" s="530">
        <v>19</v>
      </c>
      <c r="D14" s="530">
        <v>20</v>
      </c>
      <c r="E14" s="530">
        <v>21</v>
      </c>
      <c r="F14" s="530">
        <v>22</v>
      </c>
      <c r="G14" s="530">
        <v>23</v>
      </c>
      <c r="H14" s="530">
        <v>24</v>
      </c>
      <c r="I14" s="530">
        <v>24</v>
      </c>
      <c r="J14" s="530">
        <v>24</v>
      </c>
      <c r="K14" s="530">
        <v>22</v>
      </c>
      <c r="L14" s="530">
        <v>21</v>
      </c>
      <c r="M14" s="530">
        <v>24</v>
      </c>
      <c r="N14" s="530">
        <v>22</v>
      </c>
      <c r="O14" s="530">
        <v>22</v>
      </c>
      <c r="P14" s="530">
        <v>23</v>
      </c>
      <c r="Q14" s="530">
        <v>26</v>
      </c>
      <c r="R14" s="530">
        <v>25</v>
      </c>
      <c r="S14" s="530">
        <v>26</v>
      </c>
      <c r="T14" s="530">
        <v>28</v>
      </c>
      <c r="U14" s="530">
        <v>28</v>
      </c>
      <c r="V14" s="530">
        <v>30</v>
      </c>
      <c r="W14" s="530">
        <v>28</v>
      </c>
      <c r="X14" s="530">
        <v>30</v>
      </c>
      <c r="Y14" s="530">
        <v>26</v>
      </c>
      <c r="Z14" s="530">
        <v>33</v>
      </c>
      <c r="AA14" s="530">
        <v>34</v>
      </c>
      <c r="AB14" s="530">
        <v>35</v>
      </c>
      <c r="AC14" s="530">
        <v>35</v>
      </c>
      <c r="AD14" s="530">
        <v>35</v>
      </c>
      <c r="AE14" s="530">
        <v>34</v>
      </c>
      <c r="AF14" s="530">
        <v>28</v>
      </c>
      <c r="AG14" s="530">
        <v>28</v>
      </c>
      <c r="AH14" s="530">
        <v>28</v>
      </c>
      <c r="AI14" s="530">
        <v>28</v>
      </c>
      <c r="AJ14" s="13"/>
      <c r="AK14" s="13"/>
    </row>
    <row r="15" spans="1:41">
      <c r="A15" s="28" t="s">
        <v>4</v>
      </c>
      <c r="B15" s="530">
        <v>31</v>
      </c>
      <c r="C15" s="530">
        <v>35</v>
      </c>
      <c r="D15" s="530">
        <v>35</v>
      </c>
      <c r="E15" s="530">
        <v>37</v>
      </c>
      <c r="F15" s="530">
        <v>40</v>
      </c>
      <c r="G15" s="530">
        <v>39</v>
      </c>
      <c r="H15" s="530">
        <v>45</v>
      </c>
      <c r="I15" s="530">
        <v>51</v>
      </c>
      <c r="J15" s="530">
        <v>54</v>
      </c>
      <c r="K15" s="530">
        <v>56</v>
      </c>
      <c r="L15" s="530">
        <v>57</v>
      </c>
      <c r="M15" s="530">
        <v>60</v>
      </c>
      <c r="N15" s="530">
        <v>61</v>
      </c>
      <c r="O15" s="530">
        <v>58</v>
      </c>
      <c r="P15" s="530">
        <v>64</v>
      </c>
      <c r="Q15" s="530">
        <v>64</v>
      </c>
      <c r="R15" s="530">
        <v>63</v>
      </c>
      <c r="S15" s="530">
        <v>63</v>
      </c>
      <c r="T15" s="530">
        <v>64</v>
      </c>
      <c r="U15" s="530">
        <v>67</v>
      </c>
      <c r="V15" s="530">
        <v>67</v>
      </c>
      <c r="W15" s="530">
        <v>61</v>
      </c>
      <c r="X15" s="530">
        <v>63</v>
      </c>
      <c r="Y15" s="530">
        <v>61</v>
      </c>
      <c r="Z15" s="530">
        <v>67</v>
      </c>
      <c r="AA15" s="530">
        <v>73</v>
      </c>
      <c r="AB15" s="530">
        <v>80</v>
      </c>
      <c r="AC15" s="530">
        <v>78</v>
      </c>
      <c r="AD15" s="530">
        <v>81</v>
      </c>
      <c r="AE15" s="530">
        <v>79</v>
      </c>
      <c r="AF15" s="816" t="s">
        <v>3412</v>
      </c>
      <c r="AG15" s="816" t="s">
        <v>3415</v>
      </c>
      <c r="AH15" s="816" t="s">
        <v>3417</v>
      </c>
      <c r="AI15" s="816" t="s">
        <v>3415</v>
      </c>
      <c r="AJ15" s="13"/>
      <c r="AK15" s="13"/>
    </row>
    <row r="16" spans="1:41">
      <c r="A16" s="28" t="s">
        <v>3</v>
      </c>
      <c r="B16" s="530">
        <v>114</v>
      </c>
      <c r="C16" s="530">
        <v>115</v>
      </c>
      <c r="D16" s="530">
        <v>104</v>
      </c>
      <c r="E16" s="530">
        <v>106</v>
      </c>
      <c r="F16" s="530">
        <v>110</v>
      </c>
      <c r="G16" s="530">
        <v>115</v>
      </c>
      <c r="H16" s="530">
        <v>114</v>
      </c>
      <c r="I16" s="530">
        <v>118</v>
      </c>
      <c r="J16" s="530">
        <v>116</v>
      </c>
      <c r="K16" s="530">
        <v>111</v>
      </c>
      <c r="L16" s="530">
        <v>110</v>
      </c>
      <c r="M16" s="530">
        <v>105</v>
      </c>
      <c r="N16" s="530">
        <v>100</v>
      </c>
      <c r="O16" s="530">
        <v>110</v>
      </c>
      <c r="P16" s="530">
        <v>120</v>
      </c>
      <c r="Q16" s="530">
        <v>109</v>
      </c>
      <c r="R16" s="530">
        <v>116</v>
      </c>
      <c r="S16" s="530">
        <v>118</v>
      </c>
      <c r="T16" s="530">
        <v>123</v>
      </c>
      <c r="U16" s="530">
        <v>119</v>
      </c>
      <c r="V16" s="530">
        <v>115</v>
      </c>
      <c r="W16" s="530">
        <v>115</v>
      </c>
      <c r="X16" s="530">
        <v>111</v>
      </c>
      <c r="Y16" s="530">
        <v>109</v>
      </c>
      <c r="Z16" s="530">
        <v>111</v>
      </c>
      <c r="AA16" s="530">
        <v>103</v>
      </c>
      <c r="AB16" s="530">
        <v>103</v>
      </c>
      <c r="AC16" s="530">
        <v>99</v>
      </c>
      <c r="AD16" s="530">
        <v>97</v>
      </c>
      <c r="AE16" s="530">
        <v>101</v>
      </c>
      <c r="AF16" s="530">
        <v>91</v>
      </c>
      <c r="AG16" s="530">
        <v>93</v>
      </c>
      <c r="AH16" s="530">
        <v>86</v>
      </c>
      <c r="AI16" s="530">
        <v>88</v>
      </c>
      <c r="AJ16" s="13"/>
      <c r="AK16" s="13"/>
    </row>
    <row r="17" spans="1:37">
      <c r="A17" s="152" t="s">
        <v>32</v>
      </c>
      <c r="B17" s="530">
        <v>16</v>
      </c>
      <c r="C17" s="530">
        <v>16</v>
      </c>
      <c r="D17" s="530">
        <v>16</v>
      </c>
      <c r="E17" s="530">
        <v>16</v>
      </c>
      <c r="F17" s="530">
        <v>16</v>
      </c>
      <c r="G17" s="530">
        <v>15</v>
      </c>
      <c r="H17" s="530">
        <v>15</v>
      </c>
      <c r="I17" s="530">
        <v>15</v>
      </c>
      <c r="J17" s="530">
        <v>16</v>
      </c>
      <c r="K17" s="530">
        <v>16</v>
      </c>
      <c r="L17" s="530">
        <v>17</v>
      </c>
      <c r="M17" s="530">
        <v>17</v>
      </c>
      <c r="N17" s="530">
        <v>17</v>
      </c>
      <c r="O17" s="530">
        <v>17</v>
      </c>
      <c r="P17" s="530">
        <v>17</v>
      </c>
      <c r="Q17" s="530">
        <v>18</v>
      </c>
      <c r="R17" s="530">
        <v>18</v>
      </c>
      <c r="S17" s="530">
        <v>17</v>
      </c>
      <c r="T17" s="530">
        <v>18</v>
      </c>
      <c r="U17" s="530">
        <v>17</v>
      </c>
      <c r="V17" s="530">
        <v>18</v>
      </c>
      <c r="W17" s="530">
        <v>18</v>
      </c>
      <c r="X17" s="530">
        <v>18</v>
      </c>
      <c r="Y17" s="530">
        <v>18</v>
      </c>
      <c r="Z17" s="530">
        <v>17</v>
      </c>
      <c r="AA17" s="530">
        <v>17</v>
      </c>
      <c r="AB17" s="530">
        <v>17</v>
      </c>
      <c r="AC17" s="530">
        <v>16</v>
      </c>
      <c r="AD17" s="530">
        <v>16</v>
      </c>
      <c r="AE17" s="530">
        <v>16</v>
      </c>
      <c r="AF17" s="530">
        <v>17</v>
      </c>
      <c r="AG17" s="530">
        <v>17</v>
      </c>
      <c r="AH17" s="530">
        <v>17</v>
      </c>
      <c r="AI17" s="530">
        <v>17</v>
      </c>
      <c r="AJ17" s="91" t="s">
        <v>15</v>
      </c>
      <c r="AK17" s="91"/>
    </row>
    <row r="18" spans="1:37">
      <c r="A18" s="28" t="s">
        <v>1</v>
      </c>
      <c r="B18" s="530">
        <v>28</v>
      </c>
      <c r="C18" s="530">
        <v>28</v>
      </c>
      <c r="D18" s="530">
        <v>28</v>
      </c>
      <c r="E18" s="530">
        <v>28</v>
      </c>
      <c r="F18" s="530">
        <v>28</v>
      </c>
      <c r="G18" s="530">
        <v>27</v>
      </c>
      <c r="H18" s="530">
        <v>26</v>
      </c>
      <c r="I18" s="530">
        <v>27</v>
      </c>
      <c r="J18" s="530">
        <v>26</v>
      </c>
      <c r="K18" s="530">
        <v>26</v>
      </c>
      <c r="L18" s="530">
        <v>26</v>
      </c>
      <c r="M18" s="530">
        <v>26</v>
      </c>
      <c r="N18" s="530">
        <v>26</v>
      </c>
      <c r="O18" s="530">
        <v>26</v>
      </c>
      <c r="P18" s="530">
        <v>26</v>
      </c>
      <c r="Q18" s="530">
        <v>26</v>
      </c>
      <c r="R18" s="530">
        <v>26</v>
      </c>
      <c r="S18" s="530">
        <v>26</v>
      </c>
      <c r="T18" s="530">
        <v>26</v>
      </c>
      <c r="U18" s="530">
        <v>24</v>
      </c>
      <c r="V18" s="530">
        <v>25</v>
      </c>
      <c r="W18" s="530">
        <v>25</v>
      </c>
      <c r="X18" s="530">
        <v>26</v>
      </c>
      <c r="Y18" s="530">
        <v>26</v>
      </c>
      <c r="Z18" s="530">
        <v>26</v>
      </c>
      <c r="AA18" s="530">
        <v>26</v>
      </c>
      <c r="AB18" s="530">
        <v>26</v>
      </c>
      <c r="AC18" s="530">
        <v>25</v>
      </c>
      <c r="AD18" s="530">
        <v>25</v>
      </c>
      <c r="AE18" s="530">
        <v>25</v>
      </c>
      <c r="AF18" s="530">
        <v>26</v>
      </c>
      <c r="AG18" s="816" t="s">
        <v>3426</v>
      </c>
      <c r="AH18" s="816" t="s">
        <v>3428</v>
      </c>
      <c r="AI18" s="816" t="s">
        <v>3428</v>
      </c>
      <c r="AJ18" s="13"/>
      <c r="AK18" s="13"/>
    </row>
    <row r="19" spans="1:37">
      <c r="A19" s="28" t="s">
        <v>23</v>
      </c>
      <c r="B19" s="530">
        <v>39</v>
      </c>
      <c r="C19" s="530">
        <v>38</v>
      </c>
      <c r="D19" s="530">
        <v>38</v>
      </c>
      <c r="E19" s="530">
        <v>36</v>
      </c>
      <c r="F19" s="530">
        <v>38</v>
      </c>
      <c r="G19" s="530">
        <v>36</v>
      </c>
      <c r="H19" s="530">
        <v>35</v>
      </c>
      <c r="I19" s="530">
        <v>35</v>
      </c>
      <c r="J19" s="530">
        <v>35</v>
      </c>
      <c r="K19" s="530">
        <v>37</v>
      </c>
      <c r="L19" s="530">
        <v>35</v>
      </c>
      <c r="M19" s="530">
        <v>33</v>
      </c>
      <c r="N19" s="530">
        <v>33</v>
      </c>
      <c r="O19" s="530">
        <v>33</v>
      </c>
      <c r="P19" s="530">
        <v>31</v>
      </c>
      <c r="Q19" s="530">
        <v>33</v>
      </c>
      <c r="R19" s="530">
        <v>33</v>
      </c>
      <c r="S19" s="530">
        <v>32</v>
      </c>
      <c r="T19" s="530">
        <v>30</v>
      </c>
      <c r="U19" s="530">
        <v>28</v>
      </c>
      <c r="V19" s="530">
        <v>31</v>
      </c>
      <c r="W19" s="530">
        <v>33</v>
      </c>
      <c r="X19" s="530">
        <v>33</v>
      </c>
      <c r="Y19" s="530">
        <v>33</v>
      </c>
      <c r="Z19" s="530">
        <v>33</v>
      </c>
      <c r="AA19" s="530">
        <v>33</v>
      </c>
      <c r="AB19" s="530">
        <v>32</v>
      </c>
      <c r="AC19" s="530">
        <v>30</v>
      </c>
      <c r="AD19" s="530">
        <v>31</v>
      </c>
      <c r="AE19" s="530">
        <v>30</v>
      </c>
      <c r="AF19" s="530">
        <v>29</v>
      </c>
      <c r="AG19" s="816" t="s">
        <v>3433</v>
      </c>
      <c r="AH19" s="530">
        <v>32</v>
      </c>
      <c r="AI19" s="530">
        <v>34</v>
      </c>
      <c r="AJ19" s="13"/>
      <c r="AK19" s="13"/>
    </row>
    <row r="20" spans="1:37">
      <c r="A20" s="17"/>
      <c r="B20" s="98"/>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444"/>
      <c r="AF20" s="444"/>
      <c r="AG20" s="444"/>
      <c r="AH20" s="444"/>
      <c r="AI20" s="444"/>
      <c r="AJ20" s="17"/>
      <c r="AK20" s="17"/>
    </row>
    <row r="21" spans="1:37">
      <c r="A21" s="18" t="s">
        <v>20</v>
      </c>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row>
    <row r="22" spans="1:37">
      <c r="A22" s="13" t="s">
        <v>3459</v>
      </c>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row>
    <row r="23" spans="1:37">
      <c r="A23" s="13" t="s">
        <v>3458</v>
      </c>
    </row>
    <row r="24" spans="1:37">
      <c r="A24" s="17" t="s">
        <v>3457</v>
      </c>
    </row>
  </sheetData>
  <hyperlinks>
    <hyperlink ref="AK3" location="Content!A1" display="Back to content page" xr:uid="{00000000-0004-0000-E400-000000000000}"/>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sheetPr codeName="Sheet230"/>
  <dimension ref="A1:J551"/>
  <sheetViews>
    <sheetView workbookViewId="0">
      <selection activeCell="J20" sqref="J20"/>
    </sheetView>
  </sheetViews>
  <sheetFormatPr defaultRowHeight="14.5"/>
  <cols>
    <col min="1" max="1" width="20.26953125" customWidth="1"/>
    <col min="3" max="8" width="11.81640625" customWidth="1"/>
  </cols>
  <sheetData>
    <row r="1" spans="1:10">
      <c r="A1" s="18" t="s">
        <v>2636</v>
      </c>
    </row>
    <row r="2" spans="1:10">
      <c r="A2" s="1014"/>
      <c r="B2" s="1014"/>
      <c r="C2" s="1029"/>
      <c r="D2" s="1029"/>
      <c r="E2" s="1029"/>
      <c r="F2" s="1029"/>
      <c r="G2" s="1029"/>
      <c r="H2" s="1029"/>
    </row>
    <row r="3" spans="1:10">
      <c r="A3" s="443" t="s">
        <v>14</v>
      </c>
      <c r="B3" s="443" t="s">
        <v>35</v>
      </c>
      <c r="C3" s="442" t="s">
        <v>27</v>
      </c>
      <c r="D3" s="442" t="s">
        <v>149</v>
      </c>
      <c r="E3" s="442" t="s">
        <v>148</v>
      </c>
      <c r="F3" s="442" t="s">
        <v>2615</v>
      </c>
      <c r="G3" s="442" t="s">
        <v>146</v>
      </c>
      <c r="H3" s="442" t="s">
        <v>2616</v>
      </c>
      <c r="J3" s="1" t="s">
        <v>528</v>
      </c>
    </row>
    <row r="4" spans="1:10">
      <c r="A4" s="1026" t="s">
        <v>13</v>
      </c>
      <c r="B4" s="441" t="s">
        <v>436</v>
      </c>
      <c r="C4" s="530">
        <v>1199</v>
      </c>
      <c r="D4" s="530">
        <v>182</v>
      </c>
      <c r="E4" s="530">
        <v>996</v>
      </c>
      <c r="F4" s="530">
        <v>18</v>
      </c>
      <c r="G4" s="530">
        <v>3</v>
      </c>
      <c r="H4" s="530"/>
    </row>
    <row r="5" spans="1:10">
      <c r="A5" s="1027"/>
      <c r="B5" s="441" t="s">
        <v>462</v>
      </c>
      <c r="C5" s="530">
        <v>1255</v>
      </c>
      <c r="D5" s="530">
        <v>186</v>
      </c>
      <c r="E5" s="530">
        <v>1046</v>
      </c>
      <c r="F5" s="530">
        <v>20</v>
      </c>
      <c r="G5" s="530">
        <v>3</v>
      </c>
      <c r="H5" s="530"/>
    </row>
    <row r="6" spans="1:10">
      <c r="A6" s="1027"/>
      <c r="B6" s="441" t="s">
        <v>463</v>
      </c>
      <c r="C6" s="530">
        <v>1335</v>
      </c>
      <c r="D6" s="530">
        <v>190</v>
      </c>
      <c r="E6" s="530">
        <v>1123</v>
      </c>
      <c r="F6" s="530">
        <v>19</v>
      </c>
      <c r="G6" s="530">
        <v>3</v>
      </c>
      <c r="H6" s="530"/>
    </row>
    <row r="7" spans="1:10">
      <c r="A7" s="1027"/>
      <c r="B7" s="441" t="s">
        <v>464</v>
      </c>
      <c r="C7" s="530">
        <v>1289</v>
      </c>
      <c r="D7" s="530">
        <v>194</v>
      </c>
      <c r="E7" s="530">
        <v>1072</v>
      </c>
      <c r="F7" s="530">
        <v>19</v>
      </c>
      <c r="G7" s="530">
        <v>3</v>
      </c>
      <c r="H7" s="530"/>
    </row>
    <row r="8" spans="1:10">
      <c r="A8" s="1027"/>
      <c r="B8" s="441" t="s">
        <v>465</v>
      </c>
      <c r="C8" s="530">
        <v>1370</v>
      </c>
      <c r="D8" s="530">
        <v>199</v>
      </c>
      <c r="E8" s="530">
        <v>1150</v>
      </c>
      <c r="F8" s="530">
        <v>18</v>
      </c>
      <c r="G8" s="530">
        <v>3</v>
      </c>
      <c r="H8" s="530"/>
    </row>
    <row r="9" spans="1:10">
      <c r="A9" s="1027"/>
      <c r="B9" s="441" t="s">
        <v>437</v>
      </c>
      <c r="C9" s="530">
        <v>1582</v>
      </c>
      <c r="D9" s="530">
        <v>201</v>
      </c>
      <c r="E9" s="530">
        <v>1359</v>
      </c>
      <c r="F9" s="530">
        <v>19</v>
      </c>
      <c r="G9" s="530">
        <v>3</v>
      </c>
      <c r="H9" s="530"/>
    </row>
    <row r="10" spans="1:10">
      <c r="A10" s="1027"/>
      <c r="B10" s="441" t="s">
        <v>466</v>
      </c>
      <c r="C10" s="530">
        <v>1696</v>
      </c>
      <c r="D10" s="530">
        <v>202</v>
      </c>
      <c r="E10" s="530">
        <v>1471</v>
      </c>
      <c r="F10" s="530">
        <v>19</v>
      </c>
      <c r="G10" s="530">
        <v>3</v>
      </c>
      <c r="H10" s="530"/>
    </row>
    <row r="11" spans="1:10">
      <c r="A11" s="1027"/>
      <c r="B11" s="441" t="s">
        <v>467</v>
      </c>
      <c r="C11" s="530">
        <v>1713</v>
      </c>
      <c r="D11" s="530">
        <v>203</v>
      </c>
      <c r="E11" s="530">
        <v>1487</v>
      </c>
      <c r="F11" s="530">
        <v>19</v>
      </c>
      <c r="G11" s="530">
        <v>3</v>
      </c>
      <c r="H11" s="530"/>
    </row>
    <row r="12" spans="1:10">
      <c r="A12" s="1027"/>
      <c r="B12" s="441" t="s">
        <v>468</v>
      </c>
      <c r="C12" s="530">
        <v>1767</v>
      </c>
      <c r="D12" s="530">
        <v>204</v>
      </c>
      <c r="E12" s="530">
        <v>1539</v>
      </c>
      <c r="F12" s="530">
        <v>20</v>
      </c>
      <c r="G12" s="530">
        <v>4</v>
      </c>
      <c r="H12" s="530"/>
    </row>
    <row r="13" spans="1:10">
      <c r="A13" s="1027"/>
      <c r="B13" s="441" t="s">
        <v>469</v>
      </c>
      <c r="C13" s="530">
        <v>1787</v>
      </c>
      <c r="D13" s="530">
        <v>205</v>
      </c>
      <c r="E13" s="530">
        <v>1559</v>
      </c>
      <c r="F13" s="530">
        <v>19</v>
      </c>
      <c r="G13" s="530">
        <v>3</v>
      </c>
      <c r="H13" s="530"/>
    </row>
    <row r="14" spans="1:10">
      <c r="A14" s="1027"/>
      <c r="B14" s="441" t="s">
        <v>438</v>
      </c>
      <c r="C14" s="530">
        <v>1782</v>
      </c>
      <c r="D14" s="530">
        <v>207</v>
      </c>
      <c r="E14" s="530">
        <v>1553</v>
      </c>
      <c r="F14" s="530">
        <v>20</v>
      </c>
      <c r="G14" s="530">
        <v>3</v>
      </c>
      <c r="H14" s="530"/>
    </row>
    <row r="15" spans="1:10">
      <c r="A15" s="1027"/>
      <c r="B15" s="441" t="s">
        <v>445</v>
      </c>
      <c r="C15" s="530">
        <v>1773</v>
      </c>
      <c r="D15" s="530">
        <v>208</v>
      </c>
      <c r="E15" s="530">
        <v>1543</v>
      </c>
      <c r="F15" s="530">
        <v>18</v>
      </c>
      <c r="G15" s="530">
        <v>4</v>
      </c>
      <c r="H15" s="530"/>
    </row>
    <row r="16" spans="1:10">
      <c r="A16" s="1027"/>
      <c r="B16" s="441" t="s">
        <v>446</v>
      </c>
      <c r="C16" s="530">
        <v>2129</v>
      </c>
      <c r="D16" s="530">
        <v>210</v>
      </c>
      <c r="E16" s="530">
        <v>1893</v>
      </c>
      <c r="F16" s="530">
        <v>21</v>
      </c>
      <c r="G16" s="530">
        <v>4</v>
      </c>
      <c r="H16" s="530"/>
    </row>
    <row r="17" spans="1:8">
      <c r="A17" s="1027"/>
      <c r="B17" s="441" t="s">
        <v>447</v>
      </c>
      <c r="C17" s="530">
        <v>2089</v>
      </c>
      <c r="D17" s="530">
        <v>213</v>
      </c>
      <c r="E17" s="530">
        <v>1850</v>
      </c>
      <c r="F17" s="530">
        <v>22</v>
      </c>
      <c r="G17" s="530">
        <v>4</v>
      </c>
      <c r="H17" s="530"/>
    </row>
    <row r="18" spans="1:8">
      <c r="A18" s="1027"/>
      <c r="B18" s="441" t="s">
        <v>448</v>
      </c>
      <c r="C18" s="530">
        <v>2344</v>
      </c>
      <c r="D18" s="530">
        <v>215</v>
      </c>
      <c r="E18" s="530">
        <v>2097</v>
      </c>
      <c r="F18" s="530">
        <v>26</v>
      </c>
      <c r="G18" s="530">
        <v>6</v>
      </c>
      <c r="H18" s="530"/>
    </row>
    <row r="19" spans="1:8">
      <c r="A19" s="1027"/>
      <c r="B19" s="441" t="s">
        <v>439</v>
      </c>
      <c r="C19" s="530">
        <v>2889</v>
      </c>
      <c r="D19" s="530">
        <v>217</v>
      </c>
      <c r="E19" s="530">
        <v>2642</v>
      </c>
      <c r="F19" s="530">
        <v>23</v>
      </c>
      <c r="G19" s="530">
        <v>8</v>
      </c>
      <c r="H19" s="530"/>
    </row>
    <row r="20" spans="1:8">
      <c r="A20" s="1027"/>
      <c r="B20" s="441" t="s">
        <v>440</v>
      </c>
      <c r="C20" s="530">
        <v>3264</v>
      </c>
      <c r="D20" s="530">
        <v>221</v>
      </c>
      <c r="E20" s="530">
        <v>3009</v>
      </c>
      <c r="F20" s="530">
        <v>24</v>
      </c>
      <c r="G20" s="530">
        <v>10</v>
      </c>
      <c r="H20" s="530"/>
    </row>
    <row r="21" spans="1:8">
      <c r="A21" s="1027"/>
      <c r="B21" s="441" t="s">
        <v>441</v>
      </c>
      <c r="C21" s="530">
        <v>3885</v>
      </c>
      <c r="D21" s="530">
        <v>225</v>
      </c>
      <c r="E21" s="530">
        <v>3622</v>
      </c>
      <c r="F21" s="530">
        <v>29</v>
      </c>
      <c r="G21" s="530">
        <v>9</v>
      </c>
      <c r="H21" s="530"/>
    </row>
    <row r="22" spans="1:8">
      <c r="A22" s="1027"/>
      <c r="B22" s="441" t="s">
        <v>34</v>
      </c>
      <c r="C22" s="530">
        <v>4325</v>
      </c>
      <c r="D22" s="530">
        <v>229</v>
      </c>
      <c r="E22" s="530">
        <v>4061</v>
      </c>
      <c r="F22" s="530">
        <v>23</v>
      </c>
      <c r="G22" s="530">
        <v>11</v>
      </c>
      <c r="H22" s="530"/>
    </row>
    <row r="23" spans="1:8">
      <c r="A23" s="1027"/>
      <c r="B23" s="441" t="s">
        <v>442</v>
      </c>
      <c r="C23" s="530">
        <v>4121</v>
      </c>
      <c r="D23" s="530">
        <v>233</v>
      </c>
      <c r="E23" s="530">
        <v>3854</v>
      </c>
      <c r="F23" s="530">
        <v>24</v>
      </c>
      <c r="G23" s="530">
        <v>11</v>
      </c>
      <c r="H23" s="530"/>
    </row>
    <row r="24" spans="1:8">
      <c r="A24" s="1027"/>
      <c r="B24" s="441" t="s">
        <v>33</v>
      </c>
      <c r="C24" s="530">
        <v>4016</v>
      </c>
      <c r="D24" s="530">
        <v>237</v>
      </c>
      <c r="E24" s="530">
        <v>3741</v>
      </c>
      <c r="F24" s="530">
        <v>25</v>
      </c>
      <c r="G24" s="530">
        <v>13</v>
      </c>
      <c r="H24" s="530"/>
    </row>
    <row r="25" spans="1:8">
      <c r="A25" s="1027"/>
      <c r="B25" s="441" t="s">
        <v>596</v>
      </c>
      <c r="C25" s="530">
        <v>3728</v>
      </c>
      <c r="D25" s="530">
        <v>241</v>
      </c>
      <c r="E25" s="530">
        <v>3447</v>
      </c>
      <c r="F25" s="530">
        <v>26</v>
      </c>
      <c r="G25" s="530">
        <v>14</v>
      </c>
      <c r="H25" s="530"/>
    </row>
    <row r="26" spans="1:8">
      <c r="A26" s="1027"/>
      <c r="B26" s="441" t="s">
        <v>597</v>
      </c>
      <c r="C26" s="530">
        <v>3924</v>
      </c>
      <c r="D26" s="530">
        <v>245</v>
      </c>
      <c r="E26" s="530">
        <v>3639</v>
      </c>
      <c r="F26" s="530">
        <v>26</v>
      </c>
      <c r="G26" s="530">
        <v>14</v>
      </c>
      <c r="H26" s="530"/>
    </row>
    <row r="27" spans="1:8">
      <c r="A27" s="1027"/>
      <c r="B27" s="441" t="s">
        <v>598</v>
      </c>
      <c r="C27" s="530">
        <v>3956</v>
      </c>
      <c r="D27" s="530">
        <v>249</v>
      </c>
      <c r="E27" s="530">
        <v>3658</v>
      </c>
      <c r="F27" s="530">
        <v>32</v>
      </c>
      <c r="G27" s="530">
        <v>17</v>
      </c>
      <c r="H27" s="530"/>
    </row>
    <row r="28" spans="1:8">
      <c r="A28" s="1027"/>
      <c r="B28" s="441" t="s">
        <v>599</v>
      </c>
      <c r="C28" s="530">
        <v>3814</v>
      </c>
      <c r="D28" s="530">
        <v>253</v>
      </c>
      <c r="E28" s="530">
        <v>3517</v>
      </c>
      <c r="F28" s="530">
        <v>25</v>
      </c>
      <c r="G28" s="530">
        <v>18</v>
      </c>
      <c r="H28" s="530"/>
    </row>
    <row r="29" spans="1:8">
      <c r="A29" s="1027"/>
      <c r="B29" s="441" t="s">
        <v>600</v>
      </c>
      <c r="C29" s="530">
        <v>4030</v>
      </c>
      <c r="D29" s="530">
        <v>257</v>
      </c>
      <c r="E29" s="530">
        <v>3728</v>
      </c>
      <c r="F29" s="530">
        <v>26</v>
      </c>
      <c r="G29" s="530">
        <v>19</v>
      </c>
      <c r="H29" s="530"/>
    </row>
    <row r="30" spans="1:8">
      <c r="A30" s="1027"/>
      <c r="B30" s="441" t="s">
        <v>601</v>
      </c>
      <c r="C30" s="530">
        <v>3996</v>
      </c>
      <c r="D30" s="530">
        <v>260</v>
      </c>
      <c r="E30" s="530">
        <v>3656</v>
      </c>
      <c r="F30" s="530">
        <v>58</v>
      </c>
      <c r="G30" s="530">
        <v>21</v>
      </c>
      <c r="H30" s="530"/>
    </row>
    <row r="31" spans="1:8">
      <c r="A31" s="1027"/>
      <c r="B31" s="441" t="s">
        <v>602</v>
      </c>
      <c r="C31" s="530">
        <v>3876</v>
      </c>
      <c r="D31" s="530">
        <v>264</v>
      </c>
      <c r="E31" s="530">
        <v>3386</v>
      </c>
      <c r="F31" s="530">
        <v>198</v>
      </c>
      <c r="G31" s="530">
        <v>28</v>
      </c>
      <c r="H31" s="530"/>
    </row>
    <row r="32" spans="1:8">
      <c r="A32" s="1027"/>
      <c r="B32" s="441" t="s">
        <v>603</v>
      </c>
      <c r="C32" s="530">
        <v>3581</v>
      </c>
      <c r="D32" s="530">
        <v>268</v>
      </c>
      <c r="E32" s="530">
        <v>3068</v>
      </c>
      <c r="F32" s="530">
        <v>212</v>
      </c>
      <c r="G32" s="530">
        <v>35</v>
      </c>
      <c r="H32" s="530"/>
    </row>
    <row r="33" spans="1:8">
      <c r="A33" s="1027"/>
      <c r="B33" s="441" t="s">
        <v>1144</v>
      </c>
      <c r="C33" s="530">
        <v>3423</v>
      </c>
      <c r="D33" s="530">
        <v>272</v>
      </c>
      <c r="E33" s="530">
        <v>2880</v>
      </c>
      <c r="F33" s="530">
        <v>233</v>
      </c>
      <c r="G33" s="530">
        <v>39</v>
      </c>
      <c r="H33" s="530"/>
    </row>
    <row r="34" spans="1:8">
      <c r="A34" s="1027"/>
      <c r="B34" s="495" t="s">
        <v>1145</v>
      </c>
      <c r="C34" s="817">
        <v>3358</v>
      </c>
      <c r="D34" s="818">
        <v>318</v>
      </c>
      <c r="E34" s="817">
        <v>2737</v>
      </c>
      <c r="F34" s="819" t="s">
        <v>3434</v>
      </c>
      <c r="G34" s="818">
        <v>45</v>
      </c>
      <c r="H34" s="819" t="s">
        <v>25</v>
      </c>
    </row>
    <row r="35" spans="1:8">
      <c r="A35" s="1027"/>
      <c r="B35" s="495" t="s">
        <v>2774</v>
      </c>
      <c r="C35" s="817">
        <v>2981</v>
      </c>
      <c r="D35" s="818">
        <v>322</v>
      </c>
      <c r="E35" s="817">
        <v>2410</v>
      </c>
      <c r="F35" s="819" t="s">
        <v>3435</v>
      </c>
      <c r="G35" s="818">
        <v>40</v>
      </c>
      <c r="H35" s="819" t="s">
        <v>25</v>
      </c>
    </row>
    <row r="36" spans="1:8">
      <c r="A36" s="1027"/>
      <c r="B36" s="495" t="s">
        <v>2847</v>
      </c>
      <c r="C36" s="817">
        <v>3048</v>
      </c>
      <c r="D36" s="818">
        <v>327</v>
      </c>
      <c r="E36" s="817">
        <v>2490</v>
      </c>
      <c r="F36" s="818">
        <v>185</v>
      </c>
      <c r="G36" s="818">
        <v>47</v>
      </c>
      <c r="H36" s="819" t="s">
        <v>25</v>
      </c>
    </row>
    <row r="37" spans="1:8">
      <c r="A37" s="1028"/>
      <c r="B37" s="495" t="s">
        <v>2953</v>
      </c>
      <c r="C37" s="817">
        <v>2974</v>
      </c>
      <c r="D37" s="818">
        <v>330</v>
      </c>
      <c r="E37" s="817">
        <v>2401</v>
      </c>
      <c r="F37" s="818">
        <v>200</v>
      </c>
      <c r="G37" s="818">
        <v>42</v>
      </c>
      <c r="H37" s="819" t="s">
        <v>25</v>
      </c>
    </row>
    <row r="38" spans="1:8">
      <c r="A38" s="1026" t="s">
        <v>12</v>
      </c>
      <c r="B38" s="441" t="s">
        <v>436</v>
      </c>
      <c r="C38" s="530">
        <v>24</v>
      </c>
      <c r="D38" s="530">
        <v>24</v>
      </c>
      <c r="E38" s="530"/>
      <c r="F38" s="530"/>
      <c r="G38" s="530"/>
      <c r="H38" s="530">
        <v>0</v>
      </c>
    </row>
    <row r="39" spans="1:8">
      <c r="A39" s="1027"/>
      <c r="B39" s="441" t="s">
        <v>462</v>
      </c>
      <c r="C39" s="530">
        <v>24</v>
      </c>
      <c r="D39" s="530">
        <v>24</v>
      </c>
      <c r="E39" s="530"/>
      <c r="F39" s="530"/>
      <c r="G39" s="530"/>
      <c r="H39" s="530">
        <v>0</v>
      </c>
    </row>
    <row r="40" spans="1:8">
      <c r="A40" s="1027"/>
      <c r="B40" s="441" t="s">
        <v>463</v>
      </c>
      <c r="C40" s="530">
        <v>27</v>
      </c>
      <c r="D40" s="530">
        <v>27</v>
      </c>
      <c r="E40" s="530"/>
      <c r="F40" s="530"/>
      <c r="G40" s="530"/>
      <c r="H40" s="530">
        <v>0</v>
      </c>
    </row>
    <row r="41" spans="1:8">
      <c r="A41" s="1027"/>
      <c r="B41" s="441" t="s">
        <v>464</v>
      </c>
      <c r="C41" s="530">
        <v>27</v>
      </c>
      <c r="D41" s="530">
        <v>27</v>
      </c>
      <c r="E41" s="530"/>
      <c r="F41" s="530"/>
      <c r="G41" s="530"/>
      <c r="H41" s="530">
        <v>0</v>
      </c>
    </row>
    <row r="42" spans="1:8">
      <c r="A42" s="1027"/>
      <c r="B42" s="441" t="s">
        <v>465</v>
      </c>
      <c r="C42" s="530">
        <v>27</v>
      </c>
      <c r="D42" s="530">
        <v>27</v>
      </c>
      <c r="E42" s="530"/>
      <c r="F42" s="530"/>
      <c r="G42" s="530"/>
      <c r="H42" s="530">
        <v>0</v>
      </c>
    </row>
    <row r="43" spans="1:8">
      <c r="A43" s="1027"/>
      <c r="B43" s="441" t="s">
        <v>437</v>
      </c>
      <c r="C43" s="530">
        <v>27</v>
      </c>
      <c r="D43" s="530">
        <v>27</v>
      </c>
      <c r="E43" s="530"/>
      <c r="F43" s="530"/>
      <c r="G43" s="530"/>
      <c r="H43" s="530">
        <v>0</v>
      </c>
    </row>
    <row r="44" spans="1:8">
      <c r="A44" s="1027"/>
      <c r="B44" s="441" t="s">
        <v>466</v>
      </c>
      <c r="C44" s="530">
        <v>23</v>
      </c>
      <c r="D44" s="530">
        <v>23</v>
      </c>
      <c r="E44" s="530"/>
      <c r="F44" s="530"/>
      <c r="G44" s="530"/>
      <c r="H44" s="530">
        <v>0</v>
      </c>
    </row>
    <row r="45" spans="1:8">
      <c r="A45" s="1027"/>
      <c r="B45" s="441" t="s">
        <v>467</v>
      </c>
      <c r="C45" s="530">
        <v>24</v>
      </c>
      <c r="D45" s="530">
        <v>24</v>
      </c>
      <c r="E45" s="530"/>
      <c r="F45" s="530"/>
      <c r="G45" s="530"/>
      <c r="H45" s="530">
        <v>0</v>
      </c>
    </row>
    <row r="46" spans="1:8">
      <c r="A46" s="1027"/>
      <c r="B46" s="441" t="s">
        <v>468</v>
      </c>
      <c r="C46" s="530">
        <v>28</v>
      </c>
      <c r="D46" s="530">
        <v>28</v>
      </c>
      <c r="E46" s="530"/>
      <c r="F46" s="530"/>
      <c r="G46" s="530"/>
      <c r="H46" s="530">
        <v>0</v>
      </c>
    </row>
    <row r="47" spans="1:8">
      <c r="A47" s="1027"/>
      <c r="B47" s="441" t="s">
        <v>469</v>
      </c>
      <c r="C47" s="530">
        <v>23</v>
      </c>
      <c r="D47" s="530">
        <v>23</v>
      </c>
      <c r="E47" s="530"/>
      <c r="F47" s="530"/>
      <c r="G47" s="530"/>
      <c r="H47" s="530">
        <v>0</v>
      </c>
    </row>
    <row r="48" spans="1:8">
      <c r="A48" s="1027"/>
      <c r="B48" s="441" t="s">
        <v>438</v>
      </c>
      <c r="C48" s="530">
        <v>28</v>
      </c>
      <c r="D48" s="530">
        <v>28</v>
      </c>
      <c r="E48" s="530"/>
      <c r="F48" s="530"/>
      <c r="G48" s="530"/>
      <c r="H48" s="530">
        <v>0</v>
      </c>
    </row>
    <row r="49" spans="1:8">
      <c r="A49" s="1027"/>
      <c r="B49" s="441" t="s">
        <v>445</v>
      </c>
      <c r="C49" s="530">
        <v>27</v>
      </c>
      <c r="D49" s="530">
        <v>27</v>
      </c>
      <c r="E49" s="530"/>
      <c r="F49" s="530"/>
      <c r="G49" s="530"/>
      <c r="H49" s="530">
        <v>0</v>
      </c>
    </row>
    <row r="50" spans="1:8">
      <c r="A50" s="1027"/>
      <c r="B50" s="441" t="s">
        <v>446</v>
      </c>
      <c r="C50" s="530">
        <v>28</v>
      </c>
      <c r="D50" s="530">
        <v>28</v>
      </c>
      <c r="E50" s="530"/>
      <c r="F50" s="530"/>
      <c r="G50" s="530"/>
      <c r="H50" s="530">
        <v>0</v>
      </c>
    </row>
    <row r="51" spans="1:8">
      <c r="A51" s="1027"/>
      <c r="B51" s="441" t="s">
        <v>447</v>
      </c>
      <c r="C51" s="530">
        <v>25</v>
      </c>
      <c r="D51" s="530">
        <v>25</v>
      </c>
      <c r="E51" s="530"/>
      <c r="F51" s="530"/>
      <c r="G51" s="530"/>
      <c r="H51" s="530">
        <v>0</v>
      </c>
    </row>
    <row r="52" spans="1:8">
      <c r="A52" s="1027"/>
      <c r="B52" s="441" t="s">
        <v>448</v>
      </c>
      <c r="C52" s="530">
        <v>27</v>
      </c>
      <c r="D52" s="530">
        <v>27</v>
      </c>
      <c r="E52" s="530"/>
      <c r="F52" s="530"/>
      <c r="G52" s="530"/>
      <c r="H52" s="530">
        <v>0</v>
      </c>
    </row>
    <row r="53" spans="1:8">
      <c r="A53" s="1027"/>
      <c r="B53" s="441" t="s">
        <v>439</v>
      </c>
      <c r="C53" s="530">
        <v>29</v>
      </c>
      <c r="D53" s="530">
        <v>29</v>
      </c>
      <c r="E53" s="530"/>
      <c r="F53" s="530"/>
      <c r="G53" s="530"/>
      <c r="H53" s="530">
        <v>0</v>
      </c>
    </row>
    <row r="54" spans="1:8">
      <c r="A54" s="1027"/>
      <c r="B54" s="441" t="s">
        <v>440</v>
      </c>
      <c r="C54" s="530">
        <v>29</v>
      </c>
      <c r="D54" s="530">
        <v>29</v>
      </c>
      <c r="E54" s="530"/>
      <c r="F54" s="530"/>
      <c r="G54" s="530"/>
      <c r="H54" s="530"/>
    </row>
    <row r="55" spans="1:8">
      <c r="A55" s="1027"/>
      <c r="B55" s="441" t="s">
        <v>441</v>
      </c>
      <c r="C55" s="530">
        <v>26</v>
      </c>
      <c r="D55" s="530">
        <v>26</v>
      </c>
      <c r="E55" s="530"/>
      <c r="F55" s="530"/>
      <c r="G55" s="530"/>
      <c r="H55" s="530"/>
    </row>
    <row r="56" spans="1:8">
      <c r="A56" s="1027"/>
      <c r="B56" s="441" t="s">
        <v>34</v>
      </c>
      <c r="C56" s="530">
        <v>28</v>
      </c>
      <c r="D56" s="530">
        <v>28</v>
      </c>
      <c r="E56" s="530"/>
      <c r="F56" s="530"/>
      <c r="G56" s="530"/>
      <c r="H56" s="530"/>
    </row>
    <row r="57" spans="1:8">
      <c r="A57" s="1027"/>
      <c r="B57" s="441" t="s">
        <v>442</v>
      </c>
      <c r="C57" s="530">
        <v>24</v>
      </c>
      <c r="D57" s="530">
        <v>24</v>
      </c>
      <c r="E57" s="530"/>
      <c r="F57" s="530"/>
      <c r="G57" s="530"/>
      <c r="H57" s="530"/>
    </row>
    <row r="58" spans="1:8">
      <c r="A58" s="1027"/>
      <c r="B58" s="441" t="s">
        <v>33</v>
      </c>
      <c r="C58" s="530">
        <v>30</v>
      </c>
      <c r="D58" s="530">
        <v>30</v>
      </c>
      <c r="E58" s="530"/>
      <c r="F58" s="530"/>
      <c r="G58" s="530"/>
      <c r="H58" s="530"/>
    </row>
    <row r="59" spans="1:8">
      <c r="A59" s="1027"/>
      <c r="B59" s="441" t="s">
        <v>596</v>
      </c>
      <c r="C59" s="530">
        <v>25</v>
      </c>
      <c r="D59" s="530">
        <v>25</v>
      </c>
      <c r="E59" s="530"/>
      <c r="F59" s="530"/>
      <c r="G59" s="530"/>
      <c r="H59" s="530"/>
    </row>
    <row r="60" spans="1:8">
      <c r="A60" s="1027"/>
      <c r="B60" s="441" t="s">
        <v>597</v>
      </c>
      <c r="C60" s="530">
        <v>41</v>
      </c>
      <c r="D60" s="530">
        <v>41</v>
      </c>
      <c r="E60" s="530"/>
      <c r="F60" s="530"/>
      <c r="G60" s="530">
        <v>0</v>
      </c>
      <c r="H60" s="530"/>
    </row>
    <row r="61" spans="1:8">
      <c r="A61" s="1027"/>
      <c r="B61" s="441" t="s">
        <v>598</v>
      </c>
      <c r="C61" s="530">
        <v>42</v>
      </c>
      <c r="D61" s="530">
        <v>42</v>
      </c>
      <c r="E61" s="530"/>
      <c r="F61" s="530"/>
      <c r="G61" s="530">
        <v>0</v>
      </c>
      <c r="H61" s="530"/>
    </row>
    <row r="62" spans="1:8">
      <c r="A62" s="1027"/>
      <c r="B62" s="441" t="s">
        <v>599</v>
      </c>
      <c r="C62" s="530">
        <v>47</v>
      </c>
      <c r="D62" s="530">
        <v>47</v>
      </c>
      <c r="E62" s="530"/>
      <c r="F62" s="530"/>
      <c r="G62" s="530">
        <v>0</v>
      </c>
      <c r="H62" s="530"/>
    </row>
    <row r="63" spans="1:8">
      <c r="A63" s="1027"/>
      <c r="B63" s="441" t="s">
        <v>600</v>
      </c>
      <c r="C63" s="530">
        <v>56</v>
      </c>
      <c r="D63" s="530">
        <v>56</v>
      </c>
      <c r="E63" s="530"/>
      <c r="F63" s="530"/>
      <c r="G63" s="530">
        <v>0</v>
      </c>
      <c r="H63" s="530"/>
    </row>
    <row r="64" spans="1:8">
      <c r="A64" s="1027"/>
      <c r="B64" s="441" t="s">
        <v>601</v>
      </c>
      <c r="C64" s="530">
        <v>51</v>
      </c>
      <c r="D64" s="530">
        <v>51</v>
      </c>
      <c r="E64" s="530"/>
      <c r="F64" s="530"/>
      <c r="G64" s="530">
        <v>0</v>
      </c>
      <c r="H64" s="530"/>
    </row>
    <row r="65" spans="1:8">
      <c r="A65" s="1027"/>
      <c r="B65" s="441" t="s">
        <v>602</v>
      </c>
      <c r="C65" s="530">
        <v>59</v>
      </c>
      <c r="D65" s="530">
        <v>59</v>
      </c>
      <c r="E65" s="530"/>
      <c r="F65" s="530"/>
      <c r="G65" s="530">
        <v>0</v>
      </c>
      <c r="H65" s="530"/>
    </row>
    <row r="66" spans="1:8">
      <c r="A66" s="1027"/>
      <c r="B66" s="441" t="s">
        <v>603</v>
      </c>
      <c r="C66" s="530">
        <v>65</v>
      </c>
      <c r="D66" s="530">
        <v>65</v>
      </c>
      <c r="E66" s="530"/>
      <c r="F66" s="530"/>
      <c r="G66" s="530">
        <v>0</v>
      </c>
      <c r="H66" s="530"/>
    </row>
    <row r="67" spans="1:8">
      <c r="A67" s="1027"/>
      <c r="B67" s="441" t="s">
        <v>1144</v>
      </c>
      <c r="C67" s="530">
        <v>56</v>
      </c>
      <c r="D67" s="530">
        <v>56</v>
      </c>
      <c r="E67" s="530"/>
      <c r="F67" s="530"/>
      <c r="G67" s="530">
        <v>0</v>
      </c>
      <c r="H67" s="530"/>
    </row>
    <row r="68" spans="1:8">
      <c r="A68" s="1027"/>
      <c r="B68" s="495" t="s">
        <v>1145</v>
      </c>
      <c r="C68" s="818">
        <v>77</v>
      </c>
      <c r="D68" s="818">
        <v>77</v>
      </c>
      <c r="E68" s="819" t="s">
        <v>25</v>
      </c>
      <c r="F68" s="819" t="s">
        <v>25</v>
      </c>
      <c r="G68" s="818">
        <v>0</v>
      </c>
      <c r="H68" s="818">
        <v>0</v>
      </c>
    </row>
    <row r="69" spans="1:8">
      <c r="A69" s="1027"/>
      <c r="B69" s="495" t="s">
        <v>2774</v>
      </c>
      <c r="C69" s="818">
        <v>83</v>
      </c>
      <c r="D69" s="818">
        <v>83</v>
      </c>
      <c r="E69" s="819" t="s">
        <v>25</v>
      </c>
      <c r="F69" s="819" t="s">
        <v>25</v>
      </c>
      <c r="G69" s="818">
        <v>0</v>
      </c>
      <c r="H69" s="818">
        <v>0</v>
      </c>
    </row>
    <row r="70" spans="1:8">
      <c r="A70" s="1027"/>
      <c r="B70" s="495" t="s">
        <v>2847</v>
      </c>
      <c r="C70" s="818">
        <v>91</v>
      </c>
      <c r="D70" s="818">
        <v>91</v>
      </c>
      <c r="E70" s="819" t="s">
        <v>25</v>
      </c>
      <c r="F70" s="819" t="s">
        <v>25</v>
      </c>
      <c r="G70" s="818">
        <v>0</v>
      </c>
      <c r="H70" s="818">
        <v>0</v>
      </c>
    </row>
    <row r="71" spans="1:8">
      <c r="A71" s="1028"/>
      <c r="B71" s="495" t="s">
        <v>2953</v>
      </c>
      <c r="C71" s="818">
        <v>106</v>
      </c>
      <c r="D71" s="818">
        <v>105</v>
      </c>
      <c r="E71" s="819" t="s">
        <v>25</v>
      </c>
      <c r="F71" s="819" t="s">
        <v>25</v>
      </c>
      <c r="G71" s="818">
        <v>0</v>
      </c>
      <c r="H71" s="818">
        <v>0</v>
      </c>
    </row>
    <row r="72" spans="1:8">
      <c r="A72" s="1026" t="s">
        <v>483</v>
      </c>
      <c r="B72" s="441" t="s">
        <v>436</v>
      </c>
      <c r="C72" s="530">
        <v>2</v>
      </c>
      <c r="D72" s="530">
        <v>2</v>
      </c>
      <c r="E72" s="530"/>
      <c r="F72" s="530"/>
      <c r="G72" s="530"/>
      <c r="H72" s="530"/>
    </row>
    <row r="73" spans="1:8">
      <c r="A73" s="1027"/>
      <c r="B73" s="441" t="s">
        <v>462</v>
      </c>
      <c r="C73" s="530">
        <v>2</v>
      </c>
      <c r="D73" s="530">
        <v>2</v>
      </c>
      <c r="E73" s="530"/>
      <c r="F73" s="530"/>
      <c r="G73" s="530"/>
      <c r="H73" s="530"/>
    </row>
    <row r="74" spans="1:8">
      <c r="A74" s="1027"/>
      <c r="B74" s="441" t="s">
        <v>463</v>
      </c>
      <c r="C74" s="530">
        <v>2</v>
      </c>
      <c r="D74" s="530">
        <v>2</v>
      </c>
      <c r="E74" s="530"/>
      <c r="F74" s="530"/>
      <c r="G74" s="530"/>
      <c r="H74" s="530"/>
    </row>
    <row r="75" spans="1:8">
      <c r="A75" s="1027"/>
      <c r="B75" s="441" t="s">
        <v>464</v>
      </c>
      <c r="C75" s="530">
        <v>2</v>
      </c>
      <c r="D75" s="530">
        <v>2</v>
      </c>
      <c r="E75" s="530"/>
      <c r="F75" s="530"/>
      <c r="G75" s="530"/>
      <c r="H75" s="530"/>
    </row>
    <row r="76" spans="1:8">
      <c r="A76" s="1027"/>
      <c r="B76" s="441" t="s">
        <v>465</v>
      </c>
      <c r="C76" s="530">
        <v>2</v>
      </c>
      <c r="D76" s="530">
        <v>2</v>
      </c>
      <c r="E76" s="530"/>
      <c r="F76" s="530"/>
      <c r="G76" s="530"/>
      <c r="H76" s="530"/>
    </row>
    <row r="77" spans="1:8">
      <c r="A77" s="1027"/>
      <c r="B77" s="441" t="s">
        <v>437</v>
      </c>
      <c r="C77" s="530">
        <v>2</v>
      </c>
      <c r="D77" s="530">
        <v>2</v>
      </c>
      <c r="E77" s="530"/>
      <c r="F77" s="530"/>
      <c r="G77" s="530"/>
      <c r="H77" s="530"/>
    </row>
    <row r="78" spans="1:8">
      <c r="A78" s="1027"/>
      <c r="B78" s="441" t="s">
        <v>466</v>
      </c>
      <c r="C78" s="530">
        <v>2</v>
      </c>
      <c r="D78" s="530">
        <v>2</v>
      </c>
      <c r="E78" s="530"/>
      <c r="F78" s="530"/>
      <c r="G78" s="530"/>
      <c r="H78" s="530"/>
    </row>
    <row r="79" spans="1:8">
      <c r="A79" s="1027"/>
      <c r="B79" s="441" t="s">
        <v>467</v>
      </c>
      <c r="C79" s="530">
        <v>2</v>
      </c>
      <c r="D79" s="530">
        <v>2</v>
      </c>
      <c r="E79" s="530"/>
      <c r="F79" s="530"/>
      <c r="G79" s="530"/>
      <c r="H79" s="530"/>
    </row>
    <row r="80" spans="1:8">
      <c r="A80" s="1027"/>
      <c r="B80" s="441" t="s">
        <v>468</v>
      </c>
      <c r="C80" s="530">
        <v>3</v>
      </c>
      <c r="D80" s="530">
        <v>3</v>
      </c>
      <c r="E80" s="530"/>
      <c r="F80" s="530"/>
      <c r="G80" s="530"/>
      <c r="H80" s="530"/>
    </row>
    <row r="81" spans="1:8">
      <c r="A81" s="1027"/>
      <c r="B81" s="441" t="s">
        <v>469</v>
      </c>
      <c r="C81" s="530">
        <v>3</v>
      </c>
      <c r="D81" s="530">
        <v>3</v>
      </c>
      <c r="E81" s="530"/>
      <c r="F81" s="530"/>
      <c r="G81" s="530"/>
      <c r="H81" s="530"/>
    </row>
    <row r="82" spans="1:8">
      <c r="A82" s="1027"/>
      <c r="B82" s="441" t="s">
        <v>438</v>
      </c>
      <c r="C82" s="530">
        <v>3</v>
      </c>
      <c r="D82" s="530">
        <v>3</v>
      </c>
      <c r="E82" s="530"/>
      <c r="F82" s="530"/>
      <c r="G82" s="530"/>
      <c r="H82" s="530"/>
    </row>
    <row r="83" spans="1:8">
      <c r="A83" s="1027"/>
      <c r="B83" s="441" t="s">
        <v>445</v>
      </c>
      <c r="C83" s="530">
        <v>3</v>
      </c>
      <c r="D83" s="530">
        <v>3</v>
      </c>
      <c r="E83" s="530"/>
      <c r="F83" s="530"/>
      <c r="G83" s="530"/>
      <c r="H83" s="530"/>
    </row>
    <row r="84" spans="1:8">
      <c r="A84" s="1027"/>
      <c r="B84" s="441" t="s">
        <v>446</v>
      </c>
      <c r="C84" s="530">
        <v>3</v>
      </c>
      <c r="D84" s="530">
        <v>3</v>
      </c>
      <c r="E84" s="530"/>
      <c r="F84" s="530"/>
      <c r="G84" s="530"/>
      <c r="H84" s="530"/>
    </row>
    <row r="85" spans="1:8">
      <c r="A85" s="1027"/>
      <c r="B85" s="441" t="s">
        <v>447</v>
      </c>
      <c r="C85" s="530">
        <v>3</v>
      </c>
      <c r="D85" s="530">
        <v>3</v>
      </c>
      <c r="E85" s="530"/>
      <c r="F85" s="530"/>
      <c r="G85" s="530"/>
      <c r="H85" s="530"/>
    </row>
    <row r="86" spans="1:8">
      <c r="A86" s="1027"/>
      <c r="B86" s="441" t="s">
        <v>448</v>
      </c>
      <c r="C86" s="530">
        <v>3</v>
      </c>
      <c r="D86" s="530">
        <v>3</v>
      </c>
      <c r="E86" s="530"/>
      <c r="F86" s="530"/>
      <c r="G86" s="530"/>
      <c r="H86" s="530"/>
    </row>
    <row r="87" spans="1:8">
      <c r="A87" s="1027"/>
      <c r="B87" s="441" t="s">
        <v>439</v>
      </c>
      <c r="C87" s="530">
        <v>3</v>
      </c>
      <c r="D87" s="530">
        <v>3</v>
      </c>
      <c r="E87" s="530"/>
      <c r="F87" s="530"/>
      <c r="G87" s="530"/>
      <c r="H87" s="530"/>
    </row>
    <row r="88" spans="1:8">
      <c r="A88" s="1027"/>
      <c r="B88" s="441" t="s">
        <v>440</v>
      </c>
      <c r="C88" s="530">
        <v>3</v>
      </c>
      <c r="D88" s="530">
        <v>3</v>
      </c>
      <c r="E88" s="530"/>
      <c r="F88" s="530"/>
      <c r="G88" s="530"/>
      <c r="H88" s="530"/>
    </row>
    <row r="89" spans="1:8">
      <c r="A89" s="1027"/>
      <c r="B89" s="441" t="s">
        <v>441</v>
      </c>
      <c r="C89" s="530">
        <v>3</v>
      </c>
      <c r="D89" s="530">
        <v>3</v>
      </c>
      <c r="E89" s="530"/>
      <c r="F89" s="530"/>
      <c r="G89" s="530"/>
      <c r="H89" s="530"/>
    </row>
    <row r="90" spans="1:8">
      <c r="A90" s="1027"/>
      <c r="B90" s="441" t="s">
        <v>34</v>
      </c>
      <c r="C90" s="530">
        <v>3</v>
      </c>
      <c r="D90" s="530">
        <v>3</v>
      </c>
      <c r="E90" s="530"/>
      <c r="F90" s="530"/>
      <c r="G90" s="530"/>
      <c r="H90" s="530"/>
    </row>
    <row r="91" spans="1:8">
      <c r="A91" s="1027"/>
      <c r="B91" s="441" t="s">
        <v>442</v>
      </c>
      <c r="C91" s="530">
        <v>3</v>
      </c>
      <c r="D91" s="530">
        <v>3</v>
      </c>
      <c r="E91" s="530"/>
      <c r="F91" s="530"/>
      <c r="G91" s="530"/>
      <c r="H91" s="530"/>
    </row>
    <row r="92" spans="1:8">
      <c r="A92" s="1027"/>
      <c r="B92" s="441" t="s">
        <v>33</v>
      </c>
      <c r="C92" s="530">
        <v>3</v>
      </c>
      <c r="D92" s="530">
        <v>3</v>
      </c>
      <c r="E92" s="530"/>
      <c r="F92" s="530"/>
      <c r="G92" s="530">
        <v>0</v>
      </c>
      <c r="H92" s="530"/>
    </row>
    <row r="93" spans="1:8">
      <c r="A93" s="1027"/>
      <c r="B93" s="441" t="s">
        <v>596</v>
      </c>
      <c r="C93" s="530">
        <v>3</v>
      </c>
      <c r="D93" s="530">
        <v>3</v>
      </c>
      <c r="E93" s="530"/>
      <c r="F93" s="530"/>
      <c r="G93" s="530">
        <v>0</v>
      </c>
      <c r="H93" s="530"/>
    </row>
    <row r="94" spans="1:8">
      <c r="A94" s="1027"/>
      <c r="B94" s="441" t="s">
        <v>597</v>
      </c>
      <c r="C94" s="530">
        <v>3</v>
      </c>
      <c r="D94" s="530">
        <v>3</v>
      </c>
      <c r="E94" s="530"/>
      <c r="F94" s="530"/>
      <c r="G94" s="530">
        <v>0</v>
      </c>
      <c r="H94" s="530"/>
    </row>
    <row r="95" spans="1:8">
      <c r="A95" s="1027"/>
      <c r="B95" s="441" t="s">
        <v>598</v>
      </c>
      <c r="C95" s="530">
        <v>3</v>
      </c>
      <c r="D95" s="530">
        <v>3</v>
      </c>
      <c r="E95" s="530"/>
      <c r="F95" s="530"/>
      <c r="G95" s="530">
        <v>0</v>
      </c>
      <c r="H95" s="530"/>
    </row>
    <row r="96" spans="1:8">
      <c r="A96" s="1027"/>
      <c r="B96" s="441" t="s">
        <v>599</v>
      </c>
      <c r="C96" s="530">
        <v>4</v>
      </c>
      <c r="D96" s="530">
        <v>3</v>
      </c>
      <c r="E96" s="530"/>
      <c r="F96" s="530"/>
      <c r="G96" s="530">
        <v>0</v>
      </c>
      <c r="H96" s="530"/>
    </row>
    <row r="97" spans="1:8">
      <c r="A97" s="1027"/>
      <c r="B97" s="441" t="s">
        <v>600</v>
      </c>
      <c r="C97" s="530">
        <v>4</v>
      </c>
      <c r="D97" s="530">
        <v>4</v>
      </c>
      <c r="E97" s="530"/>
      <c r="F97" s="530"/>
      <c r="G97" s="530"/>
      <c r="H97" s="530"/>
    </row>
    <row r="98" spans="1:8">
      <c r="A98" s="1027"/>
      <c r="B98" s="441" t="s">
        <v>601</v>
      </c>
      <c r="C98" s="530">
        <v>4</v>
      </c>
      <c r="D98" s="530">
        <v>4</v>
      </c>
      <c r="E98" s="530"/>
      <c r="F98" s="530"/>
      <c r="G98" s="530"/>
      <c r="H98" s="530"/>
    </row>
    <row r="99" spans="1:8">
      <c r="A99" s="1027"/>
      <c r="B99" s="441" t="s">
        <v>602</v>
      </c>
      <c r="C99" s="530">
        <v>4</v>
      </c>
      <c r="D99" s="530">
        <v>4</v>
      </c>
      <c r="E99" s="530"/>
      <c r="F99" s="530"/>
      <c r="G99" s="530"/>
      <c r="H99" s="530"/>
    </row>
    <row r="100" spans="1:8">
      <c r="A100" s="1027"/>
      <c r="B100" s="441" t="s">
        <v>603</v>
      </c>
      <c r="C100" s="530">
        <v>4</v>
      </c>
      <c r="D100" s="530">
        <v>4</v>
      </c>
      <c r="E100" s="530"/>
      <c r="F100" s="530"/>
      <c r="G100" s="530"/>
      <c r="H100" s="530"/>
    </row>
    <row r="101" spans="1:8">
      <c r="A101" s="1027"/>
      <c r="B101" s="441" t="s">
        <v>1144</v>
      </c>
      <c r="C101" s="530">
        <v>4</v>
      </c>
      <c r="D101" s="530">
        <v>4</v>
      </c>
      <c r="E101" s="530"/>
      <c r="F101" s="530"/>
      <c r="G101" s="530"/>
      <c r="H101" s="530"/>
    </row>
    <row r="102" spans="1:8">
      <c r="A102" s="1027"/>
      <c r="B102" s="495" t="s">
        <v>1145</v>
      </c>
      <c r="C102" s="819" t="s">
        <v>3392</v>
      </c>
      <c r="D102" s="819" t="s">
        <v>3392</v>
      </c>
      <c r="E102" s="819" t="s">
        <v>25</v>
      </c>
      <c r="F102" s="819" t="s">
        <v>25</v>
      </c>
      <c r="G102" s="819" t="s">
        <v>25</v>
      </c>
      <c r="H102" s="819" t="s">
        <v>25</v>
      </c>
    </row>
    <row r="103" spans="1:8">
      <c r="A103" s="1027"/>
      <c r="B103" s="495" t="s">
        <v>2774</v>
      </c>
      <c r="C103" s="819" t="s">
        <v>3392</v>
      </c>
      <c r="D103" s="819" t="s">
        <v>3392</v>
      </c>
      <c r="E103" s="819" t="s">
        <v>25</v>
      </c>
      <c r="F103" s="819" t="s">
        <v>25</v>
      </c>
      <c r="G103" s="818">
        <v>0</v>
      </c>
      <c r="H103" s="819" t="s">
        <v>25</v>
      </c>
    </row>
    <row r="104" spans="1:8">
      <c r="A104" s="1027"/>
      <c r="B104" s="495" t="s">
        <v>2847</v>
      </c>
      <c r="C104" s="819" t="s">
        <v>3392</v>
      </c>
      <c r="D104" s="819" t="s">
        <v>3392</v>
      </c>
      <c r="E104" s="819" t="s">
        <v>25</v>
      </c>
      <c r="F104" s="819" t="s">
        <v>25</v>
      </c>
      <c r="G104" s="818">
        <v>0</v>
      </c>
      <c r="H104" s="819" t="s">
        <v>25</v>
      </c>
    </row>
    <row r="105" spans="1:8">
      <c r="A105" s="1028"/>
      <c r="B105" s="495" t="s">
        <v>2953</v>
      </c>
      <c r="C105" s="819" t="s">
        <v>3392</v>
      </c>
      <c r="D105" s="819" t="s">
        <v>3392</v>
      </c>
      <c r="E105" s="819" t="s">
        <v>25</v>
      </c>
      <c r="F105" s="819" t="s">
        <v>25</v>
      </c>
      <c r="G105" s="818">
        <v>0</v>
      </c>
      <c r="H105" s="819" t="s">
        <v>25</v>
      </c>
    </row>
    <row r="106" spans="1:8" ht="14.5" customHeight="1">
      <c r="A106" s="1026" t="s">
        <v>568</v>
      </c>
      <c r="B106" s="441" t="s">
        <v>436</v>
      </c>
      <c r="C106" s="530">
        <v>499</v>
      </c>
      <c r="D106" s="530">
        <v>418</v>
      </c>
      <c r="E106" s="530">
        <v>61</v>
      </c>
      <c r="F106" s="530"/>
      <c r="G106" s="530">
        <v>20</v>
      </c>
      <c r="H106" s="530"/>
    </row>
    <row r="107" spans="1:8">
      <c r="A107" s="1027"/>
      <c r="B107" s="441" t="s">
        <v>462</v>
      </c>
      <c r="C107" s="530">
        <v>514</v>
      </c>
      <c r="D107" s="530">
        <v>438</v>
      </c>
      <c r="E107" s="530">
        <v>58</v>
      </c>
      <c r="F107" s="530"/>
      <c r="G107" s="530">
        <v>19</v>
      </c>
      <c r="H107" s="530"/>
    </row>
    <row r="108" spans="1:8">
      <c r="A108" s="1027"/>
      <c r="B108" s="441" t="s">
        <v>463</v>
      </c>
      <c r="C108" s="530">
        <v>539</v>
      </c>
      <c r="D108" s="530">
        <v>467</v>
      </c>
      <c r="E108" s="530">
        <v>50</v>
      </c>
      <c r="F108" s="530"/>
      <c r="G108" s="530">
        <v>22</v>
      </c>
      <c r="H108" s="530"/>
    </row>
    <row r="109" spans="1:8">
      <c r="A109" s="1027"/>
      <c r="B109" s="441" t="s">
        <v>464</v>
      </c>
      <c r="C109" s="530">
        <v>571</v>
      </c>
      <c r="D109" s="530">
        <v>503</v>
      </c>
      <c r="E109" s="530">
        <v>48</v>
      </c>
      <c r="F109" s="530"/>
      <c r="G109" s="530">
        <v>20</v>
      </c>
      <c r="H109" s="530"/>
    </row>
    <row r="110" spans="1:8">
      <c r="A110" s="1027"/>
      <c r="B110" s="441" t="s">
        <v>465</v>
      </c>
      <c r="C110" s="530">
        <v>601</v>
      </c>
      <c r="D110" s="530">
        <v>531</v>
      </c>
      <c r="E110" s="530">
        <v>52</v>
      </c>
      <c r="F110" s="530"/>
      <c r="G110" s="530">
        <v>19</v>
      </c>
      <c r="H110" s="530"/>
    </row>
    <row r="111" spans="1:8">
      <c r="A111" s="1027"/>
      <c r="B111" s="441" t="s">
        <v>437</v>
      </c>
      <c r="C111" s="530">
        <v>629</v>
      </c>
      <c r="D111" s="530">
        <v>549</v>
      </c>
      <c r="E111" s="530">
        <v>58</v>
      </c>
      <c r="F111" s="530"/>
      <c r="G111" s="530">
        <v>22</v>
      </c>
      <c r="H111" s="530"/>
    </row>
    <row r="112" spans="1:8">
      <c r="A112" s="1027"/>
      <c r="B112" s="441" t="s">
        <v>466</v>
      </c>
      <c r="C112" s="530">
        <v>645</v>
      </c>
      <c r="D112" s="530">
        <v>561</v>
      </c>
      <c r="E112" s="530">
        <v>62</v>
      </c>
      <c r="F112" s="530"/>
      <c r="G112" s="530">
        <v>22</v>
      </c>
      <c r="H112" s="530"/>
    </row>
    <row r="113" spans="1:8">
      <c r="A113" s="1027"/>
      <c r="B113" s="441" t="s">
        <v>467</v>
      </c>
      <c r="C113" s="530">
        <v>649</v>
      </c>
      <c r="D113" s="530">
        <v>573</v>
      </c>
      <c r="E113" s="530">
        <v>58</v>
      </c>
      <c r="F113" s="530"/>
      <c r="G113" s="530">
        <v>18</v>
      </c>
      <c r="H113" s="530"/>
    </row>
    <row r="114" spans="1:8">
      <c r="A114" s="1027"/>
      <c r="B114" s="441" t="s">
        <v>468</v>
      </c>
      <c r="C114" s="530">
        <v>654</v>
      </c>
      <c r="D114" s="530">
        <v>582</v>
      </c>
      <c r="E114" s="530">
        <v>55</v>
      </c>
      <c r="F114" s="530"/>
      <c r="G114" s="530">
        <v>17</v>
      </c>
      <c r="H114" s="530"/>
    </row>
    <row r="115" spans="1:8">
      <c r="A115" s="1027"/>
      <c r="B115" s="441" t="s">
        <v>469</v>
      </c>
      <c r="C115" s="530">
        <v>668</v>
      </c>
      <c r="D115" s="530">
        <v>594</v>
      </c>
      <c r="E115" s="530">
        <v>55</v>
      </c>
      <c r="F115" s="530"/>
      <c r="G115" s="530">
        <v>19</v>
      </c>
      <c r="H115" s="530"/>
    </row>
    <row r="116" spans="1:8">
      <c r="A116" s="1027"/>
      <c r="B116" s="441" t="s">
        <v>438</v>
      </c>
      <c r="C116" s="530">
        <v>677</v>
      </c>
      <c r="D116" s="530">
        <v>606</v>
      </c>
      <c r="E116" s="530">
        <v>49</v>
      </c>
      <c r="F116" s="530"/>
      <c r="G116" s="530">
        <v>22</v>
      </c>
      <c r="H116" s="530"/>
    </row>
    <row r="117" spans="1:8">
      <c r="A117" s="1027"/>
      <c r="B117" s="441" t="s">
        <v>445</v>
      </c>
      <c r="C117" s="530">
        <v>689</v>
      </c>
      <c r="D117" s="530">
        <v>616</v>
      </c>
      <c r="E117" s="530">
        <v>52</v>
      </c>
      <c r="F117" s="530"/>
      <c r="G117" s="530">
        <v>21</v>
      </c>
      <c r="H117" s="530"/>
    </row>
    <row r="118" spans="1:8">
      <c r="A118" s="1027"/>
      <c r="B118" s="441" t="s">
        <v>446</v>
      </c>
      <c r="C118" s="530">
        <v>698</v>
      </c>
      <c r="D118" s="530">
        <v>627</v>
      </c>
      <c r="E118" s="530">
        <v>49</v>
      </c>
      <c r="F118" s="530"/>
      <c r="G118" s="530">
        <v>22</v>
      </c>
      <c r="H118" s="530"/>
    </row>
    <row r="119" spans="1:8">
      <c r="A119" s="1027"/>
      <c r="B119" s="441" t="s">
        <v>447</v>
      </c>
      <c r="C119" s="530">
        <v>692</v>
      </c>
      <c r="D119" s="530">
        <v>616</v>
      </c>
      <c r="E119" s="530">
        <v>54</v>
      </c>
      <c r="F119" s="530"/>
      <c r="G119" s="530">
        <v>22</v>
      </c>
      <c r="H119" s="530"/>
    </row>
    <row r="120" spans="1:8">
      <c r="A120" s="1027"/>
      <c r="B120" s="441" t="s">
        <v>448</v>
      </c>
      <c r="C120" s="530">
        <v>722</v>
      </c>
      <c r="D120" s="530">
        <v>637</v>
      </c>
      <c r="E120" s="530">
        <v>59</v>
      </c>
      <c r="F120" s="530"/>
      <c r="G120" s="530">
        <v>25</v>
      </c>
      <c r="H120" s="530"/>
    </row>
    <row r="121" spans="1:8">
      <c r="A121" s="1027"/>
      <c r="B121" s="441" t="s">
        <v>439</v>
      </c>
      <c r="C121" s="530">
        <v>740</v>
      </c>
      <c r="D121" s="530">
        <v>659</v>
      </c>
      <c r="E121" s="530">
        <v>54</v>
      </c>
      <c r="F121" s="530"/>
      <c r="G121" s="530">
        <v>27</v>
      </c>
      <c r="H121" s="530"/>
    </row>
    <row r="122" spans="1:8">
      <c r="A122" s="1027"/>
      <c r="B122" s="441" t="s">
        <v>440</v>
      </c>
      <c r="C122" s="530">
        <v>763</v>
      </c>
      <c r="D122" s="530">
        <v>683</v>
      </c>
      <c r="E122" s="530">
        <v>53</v>
      </c>
      <c r="F122" s="530">
        <v>0</v>
      </c>
      <c r="G122" s="530">
        <v>27</v>
      </c>
      <c r="H122" s="530"/>
    </row>
    <row r="123" spans="1:8">
      <c r="A123" s="1027"/>
      <c r="B123" s="441" t="s">
        <v>441</v>
      </c>
      <c r="C123" s="530">
        <v>786</v>
      </c>
      <c r="D123" s="530">
        <v>706</v>
      </c>
      <c r="E123" s="530">
        <v>52</v>
      </c>
      <c r="F123" s="530">
        <v>1</v>
      </c>
      <c r="G123" s="530">
        <v>28</v>
      </c>
      <c r="H123" s="530"/>
    </row>
    <row r="124" spans="1:8">
      <c r="A124" s="1027"/>
      <c r="B124" s="441" t="s">
        <v>34</v>
      </c>
      <c r="C124" s="530">
        <v>806</v>
      </c>
      <c r="D124" s="530">
        <v>730</v>
      </c>
      <c r="E124" s="530">
        <v>49</v>
      </c>
      <c r="F124" s="530">
        <v>1</v>
      </c>
      <c r="G124" s="530">
        <v>27</v>
      </c>
      <c r="H124" s="530"/>
    </row>
    <row r="125" spans="1:8">
      <c r="A125" s="1027"/>
      <c r="B125" s="441" t="s">
        <v>442</v>
      </c>
      <c r="C125" s="530">
        <v>830</v>
      </c>
      <c r="D125" s="530">
        <v>754</v>
      </c>
      <c r="E125" s="530">
        <v>47</v>
      </c>
      <c r="F125" s="530">
        <v>1</v>
      </c>
      <c r="G125" s="530">
        <v>28</v>
      </c>
      <c r="H125" s="530"/>
    </row>
    <row r="126" spans="1:8">
      <c r="A126" s="1027"/>
      <c r="B126" s="441" t="s">
        <v>33</v>
      </c>
      <c r="C126" s="530">
        <v>856</v>
      </c>
      <c r="D126" s="530">
        <v>780</v>
      </c>
      <c r="E126" s="530">
        <v>47</v>
      </c>
      <c r="F126" s="530">
        <v>1</v>
      </c>
      <c r="G126" s="530">
        <v>28</v>
      </c>
      <c r="H126" s="530"/>
    </row>
    <row r="127" spans="1:8">
      <c r="A127" s="1027"/>
      <c r="B127" s="441" t="s">
        <v>596</v>
      </c>
      <c r="C127" s="530">
        <v>902</v>
      </c>
      <c r="D127" s="530">
        <v>822</v>
      </c>
      <c r="E127" s="530">
        <v>51</v>
      </c>
      <c r="F127" s="530">
        <v>1</v>
      </c>
      <c r="G127" s="530">
        <v>28</v>
      </c>
      <c r="H127" s="530"/>
    </row>
    <row r="128" spans="1:8">
      <c r="A128" s="1027"/>
      <c r="B128" s="441" t="s">
        <v>597</v>
      </c>
      <c r="C128" s="530">
        <v>1107</v>
      </c>
      <c r="D128" s="530">
        <v>1029</v>
      </c>
      <c r="E128" s="530">
        <v>51</v>
      </c>
      <c r="F128" s="530">
        <v>0</v>
      </c>
      <c r="G128" s="530">
        <v>27</v>
      </c>
      <c r="H128" s="530"/>
    </row>
    <row r="129" spans="1:8">
      <c r="A129" s="1027"/>
      <c r="B129" s="441" t="s">
        <v>598</v>
      </c>
      <c r="C129" s="530">
        <v>1143</v>
      </c>
      <c r="D129" s="530">
        <v>1066</v>
      </c>
      <c r="E129" s="530">
        <v>48</v>
      </c>
      <c r="F129" s="530">
        <v>0</v>
      </c>
      <c r="G129" s="530">
        <v>30</v>
      </c>
      <c r="H129" s="530"/>
    </row>
    <row r="130" spans="1:8">
      <c r="A130" s="1027"/>
      <c r="B130" s="441" t="s">
        <v>599</v>
      </c>
      <c r="C130" s="530">
        <v>1179</v>
      </c>
      <c r="D130" s="530">
        <v>1103</v>
      </c>
      <c r="E130" s="530">
        <v>45</v>
      </c>
      <c r="F130" s="530">
        <v>0</v>
      </c>
      <c r="G130" s="530">
        <v>32</v>
      </c>
      <c r="H130" s="530"/>
    </row>
    <row r="131" spans="1:8">
      <c r="A131" s="1027"/>
      <c r="B131" s="441" t="s">
        <v>600</v>
      </c>
      <c r="C131" s="530">
        <v>1218</v>
      </c>
      <c r="D131" s="530">
        <v>1141</v>
      </c>
      <c r="E131" s="530">
        <v>44</v>
      </c>
      <c r="F131" s="530">
        <v>0</v>
      </c>
      <c r="G131" s="530">
        <v>32</v>
      </c>
      <c r="H131" s="530"/>
    </row>
    <row r="132" spans="1:8">
      <c r="A132" s="1027"/>
      <c r="B132" s="441" t="s">
        <v>601</v>
      </c>
      <c r="C132" s="530">
        <v>1256</v>
      </c>
      <c r="D132" s="530">
        <v>1181</v>
      </c>
      <c r="E132" s="530">
        <v>42</v>
      </c>
      <c r="F132" s="530">
        <v>0</v>
      </c>
      <c r="G132" s="530">
        <v>33</v>
      </c>
      <c r="H132" s="530"/>
    </row>
    <row r="133" spans="1:8">
      <c r="A133" s="1027"/>
      <c r="B133" s="441" t="s">
        <v>602</v>
      </c>
      <c r="C133" s="530">
        <v>1264</v>
      </c>
      <c r="D133" s="530">
        <v>1180</v>
      </c>
      <c r="E133" s="530">
        <v>51</v>
      </c>
      <c r="F133" s="530">
        <v>0</v>
      </c>
      <c r="G133" s="530">
        <v>34</v>
      </c>
      <c r="H133" s="530"/>
    </row>
    <row r="134" spans="1:8">
      <c r="A134" s="1027"/>
      <c r="B134" s="441" t="s">
        <v>603</v>
      </c>
      <c r="C134" s="530">
        <v>1292</v>
      </c>
      <c r="D134" s="530">
        <v>1195</v>
      </c>
      <c r="E134" s="530">
        <v>56</v>
      </c>
      <c r="F134" s="530">
        <v>0</v>
      </c>
      <c r="G134" s="530">
        <v>40</v>
      </c>
      <c r="H134" s="530"/>
    </row>
    <row r="135" spans="1:8">
      <c r="A135" s="1027"/>
      <c r="B135" s="441" t="s">
        <v>1144</v>
      </c>
      <c r="C135" s="530">
        <v>1300</v>
      </c>
      <c r="D135" s="530">
        <v>1210</v>
      </c>
      <c r="E135" s="530">
        <v>49</v>
      </c>
      <c r="F135" s="530"/>
      <c r="G135" s="530">
        <v>40</v>
      </c>
      <c r="H135" s="530"/>
    </row>
    <row r="136" spans="1:8">
      <c r="A136" s="1027"/>
      <c r="B136" s="495" t="s">
        <v>1145</v>
      </c>
      <c r="C136" s="817">
        <v>1370</v>
      </c>
      <c r="D136" s="817">
        <v>1274</v>
      </c>
      <c r="E136" s="818">
        <v>51</v>
      </c>
      <c r="F136" s="819" t="s">
        <v>25</v>
      </c>
      <c r="G136" s="818">
        <v>45</v>
      </c>
      <c r="H136" s="819" t="s">
        <v>25</v>
      </c>
    </row>
    <row r="137" spans="1:8">
      <c r="A137" s="1027"/>
      <c r="B137" s="495" t="s">
        <v>2774</v>
      </c>
      <c r="C137" s="817">
        <v>1413</v>
      </c>
      <c r="D137" s="817">
        <v>1316</v>
      </c>
      <c r="E137" s="818">
        <v>50</v>
      </c>
      <c r="F137" s="819" t="s">
        <v>25</v>
      </c>
      <c r="G137" s="818">
        <v>47</v>
      </c>
      <c r="H137" s="819" t="s">
        <v>25</v>
      </c>
    </row>
    <row r="138" spans="1:8">
      <c r="A138" s="1027"/>
      <c r="B138" s="495" t="s">
        <v>2847</v>
      </c>
      <c r="C138" s="817">
        <v>1453</v>
      </c>
      <c r="D138" s="817">
        <v>1362</v>
      </c>
      <c r="E138" s="818">
        <v>43</v>
      </c>
      <c r="F138" s="819" t="s">
        <v>25</v>
      </c>
      <c r="G138" s="818">
        <v>47</v>
      </c>
      <c r="H138" s="819" t="s">
        <v>25</v>
      </c>
    </row>
    <row r="139" spans="1:8">
      <c r="A139" s="1028"/>
      <c r="B139" s="495" t="s">
        <v>2953</v>
      </c>
      <c r="C139" s="819" t="s">
        <v>3396</v>
      </c>
      <c r="D139" s="819" t="s">
        <v>3441</v>
      </c>
      <c r="E139" s="818">
        <v>48</v>
      </c>
      <c r="F139" s="819" t="s">
        <v>25</v>
      </c>
      <c r="G139" s="818">
        <v>48</v>
      </c>
      <c r="H139" s="819" t="s">
        <v>25</v>
      </c>
    </row>
    <row r="140" spans="1:8">
      <c r="A140" s="1026" t="s">
        <v>482</v>
      </c>
      <c r="B140" s="441" t="s">
        <v>436</v>
      </c>
      <c r="C140" s="530">
        <v>20</v>
      </c>
      <c r="D140" s="530">
        <v>19</v>
      </c>
      <c r="E140" s="530"/>
      <c r="F140" s="530"/>
      <c r="G140" s="530">
        <v>1</v>
      </c>
      <c r="H140" s="530"/>
    </row>
    <row r="141" spans="1:8">
      <c r="A141" s="1027"/>
      <c r="B141" s="441" t="s">
        <v>462</v>
      </c>
      <c r="C141" s="530">
        <v>19</v>
      </c>
      <c r="D141" s="530">
        <v>18</v>
      </c>
      <c r="E141" s="530"/>
      <c r="F141" s="530"/>
      <c r="G141" s="530">
        <v>1</v>
      </c>
      <c r="H141" s="530"/>
    </row>
    <row r="142" spans="1:8">
      <c r="A142" s="1027"/>
      <c r="B142" s="441" t="s">
        <v>463</v>
      </c>
      <c r="C142" s="530">
        <v>18</v>
      </c>
      <c r="D142" s="530">
        <v>18</v>
      </c>
      <c r="E142" s="530"/>
      <c r="F142" s="530"/>
      <c r="G142" s="530">
        <v>1</v>
      </c>
      <c r="H142" s="530"/>
    </row>
    <row r="143" spans="1:8">
      <c r="A143" s="1027"/>
      <c r="B143" s="441" t="s">
        <v>464</v>
      </c>
      <c r="C143" s="530">
        <v>17</v>
      </c>
      <c r="D143" s="530">
        <v>16</v>
      </c>
      <c r="E143" s="530"/>
      <c r="F143" s="530"/>
      <c r="G143" s="530">
        <v>1</v>
      </c>
      <c r="H143" s="530"/>
    </row>
    <row r="144" spans="1:8">
      <c r="A144" s="1027"/>
      <c r="B144" s="441" t="s">
        <v>465</v>
      </c>
      <c r="C144" s="530">
        <v>20</v>
      </c>
      <c r="D144" s="530">
        <v>20</v>
      </c>
      <c r="E144" s="530"/>
      <c r="F144" s="530"/>
      <c r="G144" s="530">
        <v>1</v>
      </c>
      <c r="H144" s="530"/>
    </row>
    <row r="145" spans="1:8">
      <c r="A145" s="1027"/>
      <c r="B145" s="441" t="s">
        <v>437</v>
      </c>
      <c r="C145" s="530">
        <v>19</v>
      </c>
      <c r="D145" s="530">
        <v>19</v>
      </c>
      <c r="E145" s="530"/>
      <c r="F145" s="530"/>
      <c r="G145" s="530">
        <v>1</v>
      </c>
      <c r="H145" s="530"/>
    </row>
    <row r="146" spans="1:8">
      <c r="A146" s="1027"/>
      <c r="B146" s="441" t="s">
        <v>466</v>
      </c>
      <c r="C146" s="530">
        <v>19</v>
      </c>
      <c r="D146" s="530">
        <v>18</v>
      </c>
      <c r="E146" s="530"/>
      <c r="F146" s="530"/>
      <c r="G146" s="530">
        <v>1</v>
      </c>
      <c r="H146" s="530"/>
    </row>
    <row r="147" spans="1:8">
      <c r="A147" s="1027"/>
      <c r="B147" s="441" t="s">
        <v>467</v>
      </c>
      <c r="C147" s="530">
        <v>25</v>
      </c>
      <c r="D147" s="530">
        <v>24</v>
      </c>
      <c r="E147" s="530"/>
      <c r="F147" s="530"/>
      <c r="G147" s="530">
        <v>1</v>
      </c>
      <c r="H147" s="530"/>
    </row>
    <row r="148" spans="1:8">
      <c r="A148" s="1027"/>
      <c r="B148" s="441" t="s">
        <v>468</v>
      </c>
      <c r="C148" s="530">
        <v>26</v>
      </c>
      <c r="D148" s="530">
        <v>25</v>
      </c>
      <c r="E148" s="530"/>
      <c r="F148" s="530"/>
      <c r="G148" s="530">
        <v>1</v>
      </c>
      <c r="H148" s="530"/>
    </row>
    <row r="149" spans="1:8">
      <c r="A149" s="1027"/>
      <c r="B149" s="441" t="s">
        <v>469</v>
      </c>
      <c r="C149" s="530">
        <v>29</v>
      </c>
      <c r="D149" s="530">
        <v>29</v>
      </c>
      <c r="E149" s="530"/>
      <c r="F149" s="530"/>
      <c r="G149" s="530">
        <v>1</v>
      </c>
      <c r="H149" s="530"/>
    </row>
    <row r="150" spans="1:8">
      <c r="A150" s="1027"/>
      <c r="B150" s="441" t="s">
        <v>438</v>
      </c>
      <c r="C150" s="530">
        <v>28</v>
      </c>
      <c r="D150" s="530">
        <v>27</v>
      </c>
      <c r="E150" s="530"/>
      <c r="F150" s="530"/>
      <c r="G150" s="530">
        <v>1</v>
      </c>
      <c r="H150" s="530"/>
    </row>
    <row r="151" spans="1:8">
      <c r="A151" s="1027"/>
      <c r="B151" s="441" t="s">
        <v>445</v>
      </c>
      <c r="C151" s="530">
        <v>27</v>
      </c>
      <c r="D151" s="530">
        <v>26</v>
      </c>
      <c r="E151" s="530"/>
      <c r="F151" s="530"/>
      <c r="G151" s="530">
        <v>1</v>
      </c>
      <c r="H151" s="530"/>
    </row>
    <row r="152" spans="1:8">
      <c r="A152" s="1027"/>
      <c r="B152" s="441" t="s">
        <v>446</v>
      </c>
      <c r="C152" s="530">
        <v>30</v>
      </c>
      <c r="D152" s="530">
        <v>29</v>
      </c>
      <c r="E152" s="530"/>
      <c r="F152" s="530"/>
      <c r="G152" s="530">
        <v>1</v>
      </c>
      <c r="H152" s="530"/>
    </row>
    <row r="153" spans="1:8">
      <c r="A153" s="1027"/>
      <c r="B153" s="441" t="s">
        <v>447</v>
      </c>
      <c r="C153" s="530">
        <v>31</v>
      </c>
      <c r="D153" s="530">
        <v>30</v>
      </c>
      <c r="E153" s="530"/>
      <c r="F153" s="530"/>
      <c r="G153" s="530">
        <v>0</v>
      </c>
      <c r="H153" s="530"/>
    </row>
    <row r="154" spans="1:8">
      <c r="A154" s="1027"/>
      <c r="B154" s="441" t="s">
        <v>448</v>
      </c>
      <c r="C154" s="530">
        <v>31</v>
      </c>
      <c r="D154" s="530">
        <v>31</v>
      </c>
      <c r="E154" s="530"/>
      <c r="F154" s="530"/>
      <c r="G154" s="530">
        <v>0</v>
      </c>
      <c r="H154" s="530"/>
    </row>
    <row r="155" spans="1:8">
      <c r="A155" s="1027"/>
      <c r="B155" s="441" t="s">
        <v>439</v>
      </c>
      <c r="C155" s="530">
        <v>32</v>
      </c>
      <c r="D155" s="530">
        <v>31</v>
      </c>
      <c r="E155" s="530"/>
      <c r="F155" s="530"/>
      <c r="G155" s="530">
        <v>1</v>
      </c>
      <c r="H155" s="530"/>
    </row>
    <row r="156" spans="1:8">
      <c r="A156" s="1027"/>
      <c r="B156" s="441" t="s">
        <v>440</v>
      </c>
      <c r="C156" s="530">
        <v>37</v>
      </c>
      <c r="D156" s="530">
        <v>36</v>
      </c>
      <c r="E156" s="530"/>
      <c r="F156" s="530"/>
      <c r="G156" s="530">
        <v>1</v>
      </c>
      <c r="H156" s="530"/>
    </row>
    <row r="157" spans="1:8">
      <c r="A157" s="1027"/>
      <c r="B157" s="441" t="s">
        <v>441</v>
      </c>
      <c r="C157" s="530">
        <v>38</v>
      </c>
      <c r="D157" s="530">
        <v>37</v>
      </c>
      <c r="E157" s="530"/>
      <c r="F157" s="530"/>
      <c r="G157" s="530">
        <v>1</v>
      </c>
      <c r="H157" s="530"/>
    </row>
    <row r="158" spans="1:8">
      <c r="A158" s="1027"/>
      <c r="B158" s="441" t="s">
        <v>34</v>
      </c>
      <c r="C158" s="530">
        <v>38</v>
      </c>
      <c r="D158" s="530">
        <v>37</v>
      </c>
      <c r="E158" s="530"/>
      <c r="F158" s="530"/>
      <c r="G158" s="530">
        <v>1</v>
      </c>
      <c r="H158" s="530"/>
    </row>
    <row r="159" spans="1:8">
      <c r="A159" s="1027"/>
      <c r="B159" s="441" t="s">
        <v>442</v>
      </c>
      <c r="C159" s="530">
        <v>36</v>
      </c>
      <c r="D159" s="530">
        <v>35</v>
      </c>
      <c r="E159" s="530"/>
      <c r="F159" s="530"/>
      <c r="G159" s="530">
        <v>1</v>
      </c>
      <c r="H159" s="530"/>
    </row>
    <row r="160" spans="1:8">
      <c r="A160" s="1027"/>
      <c r="B160" s="441" t="s">
        <v>33</v>
      </c>
      <c r="C160" s="530">
        <v>29</v>
      </c>
      <c r="D160" s="530">
        <v>28</v>
      </c>
      <c r="E160" s="530"/>
      <c r="F160" s="530"/>
      <c r="G160" s="530">
        <v>1</v>
      </c>
      <c r="H160" s="530"/>
    </row>
    <row r="161" spans="1:8">
      <c r="A161" s="1027"/>
      <c r="B161" s="441" t="s">
        <v>596</v>
      </c>
      <c r="C161" s="530">
        <v>30</v>
      </c>
      <c r="D161" s="530">
        <v>29</v>
      </c>
      <c r="E161" s="530"/>
      <c r="F161" s="530"/>
      <c r="G161" s="530">
        <v>1</v>
      </c>
      <c r="H161" s="530"/>
    </row>
    <row r="162" spans="1:8">
      <c r="A162" s="1027"/>
      <c r="B162" s="441" t="s">
        <v>597</v>
      </c>
      <c r="C162" s="530">
        <v>33</v>
      </c>
      <c r="D162" s="530">
        <v>32</v>
      </c>
      <c r="E162" s="530"/>
      <c r="F162" s="530"/>
      <c r="G162" s="530">
        <v>1</v>
      </c>
      <c r="H162" s="530"/>
    </row>
    <row r="163" spans="1:8">
      <c r="A163" s="1027"/>
      <c r="B163" s="441" t="s">
        <v>598</v>
      </c>
      <c r="C163" s="530">
        <v>32</v>
      </c>
      <c r="D163" s="530">
        <v>31</v>
      </c>
      <c r="E163" s="530"/>
      <c r="F163" s="530"/>
      <c r="G163" s="530">
        <v>1</v>
      </c>
      <c r="H163" s="530"/>
    </row>
    <row r="164" spans="1:8">
      <c r="A164" s="1027"/>
      <c r="B164" s="441" t="s">
        <v>599</v>
      </c>
      <c r="C164" s="530">
        <v>32</v>
      </c>
      <c r="D164" s="530">
        <v>31</v>
      </c>
      <c r="E164" s="530"/>
      <c r="F164" s="530"/>
      <c r="G164" s="530">
        <v>1</v>
      </c>
      <c r="H164" s="530"/>
    </row>
    <row r="165" spans="1:8">
      <c r="A165" s="1027"/>
      <c r="B165" s="441" t="s">
        <v>600</v>
      </c>
      <c r="C165" s="530">
        <v>33</v>
      </c>
      <c r="D165" s="530">
        <v>32</v>
      </c>
      <c r="E165" s="530"/>
      <c r="F165" s="530"/>
      <c r="G165" s="530">
        <v>1</v>
      </c>
      <c r="H165" s="530"/>
    </row>
    <row r="166" spans="1:8">
      <c r="A166" s="1027"/>
      <c r="B166" s="441" t="s">
        <v>601</v>
      </c>
      <c r="C166" s="530">
        <v>35</v>
      </c>
      <c r="D166" s="530">
        <v>35</v>
      </c>
      <c r="E166" s="530"/>
      <c r="F166" s="530"/>
      <c r="G166" s="530">
        <v>0</v>
      </c>
      <c r="H166" s="530"/>
    </row>
    <row r="167" spans="1:8">
      <c r="A167" s="1027"/>
      <c r="B167" s="441" t="s">
        <v>602</v>
      </c>
      <c r="C167" s="530">
        <v>30</v>
      </c>
      <c r="D167" s="530">
        <v>29</v>
      </c>
      <c r="E167" s="530"/>
      <c r="F167" s="530"/>
      <c r="G167" s="530">
        <v>0</v>
      </c>
      <c r="H167" s="530"/>
    </row>
    <row r="168" spans="1:8">
      <c r="A168" s="1027"/>
      <c r="B168" s="441" t="s">
        <v>603</v>
      </c>
      <c r="C168" s="530">
        <v>29</v>
      </c>
      <c r="D168" s="530">
        <v>28</v>
      </c>
      <c r="E168" s="530"/>
      <c r="F168" s="530"/>
      <c r="G168" s="530">
        <v>1</v>
      </c>
      <c r="H168" s="530"/>
    </row>
    <row r="169" spans="1:8">
      <c r="A169" s="1027"/>
      <c r="B169" s="441" t="s">
        <v>1144</v>
      </c>
      <c r="C169" s="530">
        <v>31</v>
      </c>
      <c r="D169" s="530">
        <v>30</v>
      </c>
      <c r="E169" s="530"/>
      <c r="F169" s="530"/>
      <c r="G169" s="530">
        <v>1</v>
      </c>
      <c r="H169" s="530"/>
    </row>
    <row r="170" spans="1:8">
      <c r="A170" s="1027"/>
      <c r="B170" s="495" t="s">
        <v>1145</v>
      </c>
      <c r="C170" s="818">
        <v>32</v>
      </c>
      <c r="D170" s="818">
        <v>32</v>
      </c>
      <c r="E170" s="819" t="s">
        <v>25</v>
      </c>
      <c r="F170" s="819" t="s">
        <v>25</v>
      </c>
      <c r="G170" s="818">
        <v>1</v>
      </c>
      <c r="H170" s="819" t="s">
        <v>25</v>
      </c>
    </row>
    <row r="171" spans="1:8">
      <c r="A171" s="1027"/>
      <c r="B171" s="495" t="s">
        <v>2774</v>
      </c>
      <c r="C171" s="818">
        <v>32</v>
      </c>
      <c r="D171" s="818">
        <v>31</v>
      </c>
      <c r="E171" s="819" t="s">
        <v>25</v>
      </c>
      <c r="F171" s="819" t="s">
        <v>25</v>
      </c>
      <c r="G171" s="818">
        <v>1</v>
      </c>
      <c r="H171" s="819" t="s">
        <v>25</v>
      </c>
    </row>
    <row r="172" spans="1:8">
      <c r="A172" s="1027"/>
      <c r="B172" s="495" t="s">
        <v>2847</v>
      </c>
      <c r="C172" s="818">
        <v>34</v>
      </c>
      <c r="D172" s="818">
        <v>33</v>
      </c>
      <c r="E172" s="818">
        <v>0</v>
      </c>
      <c r="F172" s="819" t="s">
        <v>25</v>
      </c>
      <c r="G172" s="818">
        <v>1</v>
      </c>
      <c r="H172" s="819" t="s">
        <v>25</v>
      </c>
    </row>
    <row r="173" spans="1:8">
      <c r="A173" s="1028"/>
      <c r="B173" s="495" t="s">
        <v>2953</v>
      </c>
      <c r="C173" s="818">
        <v>38</v>
      </c>
      <c r="D173" s="818">
        <v>36</v>
      </c>
      <c r="E173" s="819" t="s">
        <v>25</v>
      </c>
      <c r="F173" s="819" t="s">
        <v>25</v>
      </c>
      <c r="G173" s="818">
        <v>1</v>
      </c>
      <c r="H173" s="819" t="s">
        <v>25</v>
      </c>
    </row>
    <row r="174" spans="1:8">
      <c r="A174" s="1026" t="s">
        <v>11</v>
      </c>
      <c r="B174" s="441" t="s">
        <v>436</v>
      </c>
      <c r="C174" s="530">
        <v>19</v>
      </c>
      <c r="D174" s="530">
        <v>19</v>
      </c>
      <c r="E174" s="530"/>
      <c r="F174" s="530"/>
      <c r="G174" s="530"/>
      <c r="H174" s="530"/>
    </row>
    <row r="175" spans="1:8">
      <c r="A175" s="1027"/>
      <c r="B175" s="441" t="s">
        <v>462</v>
      </c>
      <c r="C175" s="530">
        <v>20</v>
      </c>
      <c r="D175" s="530">
        <v>20</v>
      </c>
      <c r="E175" s="530"/>
      <c r="F175" s="530"/>
      <c r="G175" s="530"/>
      <c r="H175" s="530"/>
    </row>
    <row r="176" spans="1:8">
      <c r="A176" s="1027"/>
      <c r="B176" s="441" t="s">
        <v>463</v>
      </c>
      <c r="C176" s="530">
        <v>20</v>
      </c>
      <c r="D176" s="530">
        <v>20</v>
      </c>
      <c r="E176" s="530"/>
      <c r="F176" s="530"/>
      <c r="G176" s="530"/>
      <c r="H176" s="530"/>
    </row>
    <row r="177" spans="1:8">
      <c r="A177" s="1027"/>
      <c r="B177" s="441" t="s">
        <v>464</v>
      </c>
      <c r="C177" s="530">
        <v>21</v>
      </c>
      <c r="D177" s="530">
        <v>21</v>
      </c>
      <c r="E177" s="530"/>
      <c r="F177" s="530"/>
      <c r="G177" s="530"/>
      <c r="H177" s="530"/>
    </row>
    <row r="178" spans="1:8">
      <c r="A178" s="1027"/>
      <c r="B178" s="441" t="s">
        <v>465</v>
      </c>
      <c r="C178" s="530">
        <v>21</v>
      </c>
      <c r="D178" s="530">
        <v>21</v>
      </c>
      <c r="E178" s="530"/>
      <c r="F178" s="530"/>
      <c r="G178" s="530"/>
      <c r="H178" s="530"/>
    </row>
    <row r="179" spans="1:8">
      <c r="A179" s="1027"/>
      <c r="B179" s="441" t="s">
        <v>437</v>
      </c>
      <c r="C179" s="530">
        <v>22</v>
      </c>
      <c r="D179" s="530">
        <v>22</v>
      </c>
      <c r="E179" s="530"/>
      <c r="F179" s="530"/>
      <c r="G179" s="530"/>
      <c r="H179" s="530"/>
    </row>
    <row r="180" spans="1:8">
      <c r="A180" s="1027"/>
      <c r="B180" s="441" t="s">
        <v>466</v>
      </c>
      <c r="C180" s="530">
        <v>22</v>
      </c>
      <c r="D180" s="530">
        <v>22</v>
      </c>
      <c r="E180" s="530"/>
      <c r="F180" s="530"/>
      <c r="G180" s="530"/>
      <c r="H180" s="530"/>
    </row>
    <row r="181" spans="1:8">
      <c r="A181" s="1027"/>
      <c r="B181" s="441" t="s">
        <v>467</v>
      </c>
      <c r="C181" s="530">
        <v>22</v>
      </c>
      <c r="D181" s="530">
        <v>22</v>
      </c>
      <c r="E181" s="530"/>
      <c r="F181" s="530"/>
      <c r="G181" s="530"/>
      <c r="H181" s="530"/>
    </row>
    <row r="182" spans="1:8">
      <c r="A182" s="1027"/>
      <c r="B182" s="441" t="s">
        <v>468</v>
      </c>
      <c r="C182" s="530">
        <v>23</v>
      </c>
      <c r="D182" s="530">
        <v>23</v>
      </c>
      <c r="E182" s="530"/>
      <c r="F182" s="530"/>
      <c r="G182" s="530"/>
      <c r="H182" s="530"/>
    </row>
    <row r="183" spans="1:8">
      <c r="A183" s="1027"/>
      <c r="B183" s="441" t="s">
        <v>469</v>
      </c>
      <c r="C183" s="530">
        <v>28</v>
      </c>
      <c r="D183" s="530">
        <v>27</v>
      </c>
      <c r="E183" s="530"/>
      <c r="F183" s="530"/>
      <c r="G183" s="530">
        <v>1</v>
      </c>
      <c r="H183" s="530"/>
    </row>
    <row r="184" spans="1:8">
      <c r="A184" s="1027"/>
      <c r="B184" s="441" t="s">
        <v>438</v>
      </c>
      <c r="C184" s="530">
        <v>28</v>
      </c>
      <c r="D184" s="530">
        <v>27</v>
      </c>
      <c r="E184" s="530"/>
      <c r="F184" s="530"/>
      <c r="G184" s="530">
        <v>1</v>
      </c>
      <c r="H184" s="530"/>
    </row>
    <row r="185" spans="1:8">
      <c r="A185" s="1027"/>
      <c r="B185" s="441" t="s">
        <v>445</v>
      </c>
      <c r="C185" s="530">
        <v>28</v>
      </c>
      <c r="D185" s="530">
        <v>27</v>
      </c>
      <c r="E185" s="530"/>
      <c r="F185" s="530"/>
      <c r="G185" s="530">
        <v>1</v>
      </c>
      <c r="H185" s="530"/>
    </row>
    <row r="186" spans="1:8">
      <c r="A186" s="1027"/>
      <c r="B186" s="441" t="s">
        <v>446</v>
      </c>
      <c r="C186" s="530">
        <v>28</v>
      </c>
      <c r="D186" s="530">
        <v>27</v>
      </c>
      <c r="E186" s="530"/>
      <c r="F186" s="530"/>
      <c r="G186" s="530">
        <v>1</v>
      </c>
      <c r="H186" s="530"/>
    </row>
    <row r="187" spans="1:8">
      <c r="A187" s="1027"/>
      <c r="B187" s="441" t="s">
        <v>447</v>
      </c>
      <c r="C187" s="530">
        <v>24</v>
      </c>
      <c r="D187" s="530">
        <v>23</v>
      </c>
      <c r="E187" s="530"/>
      <c r="F187" s="530"/>
      <c r="G187" s="530">
        <v>2</v>
      </c>
      <c r="H187" s="530"/>
    </row>
    <row r="188" spans="1:8">
      <c r="A188" s="1027"/>
      <c r="B188" s="441" t="s">
        <v>448</v>
      </c>
      <c r="C188" s="530">
        <v>25</v>
      </c>
      <c r="D188" s="530">
        <v>23</v>
      </c>
      <c r="E188" s="530"/>
      <c r="F188" s="530"/>
      <c r="G188" s="530">
        <v>1</v>
      </c>
      <c r="H188" s="530"/>
    </row>
    <row r="189" spans="1:8">
      <c r="A189" s="1027"/>
      <c r="B189" s="441" t="s">
        <v>439</v>
      </c>
      <c r="C189" s="530">
        <v>25</v>
      </c>
      <c r="D189" s="530">
        <v>24</v>
      </c>
      <c r="E189" s="530"/>
      <c r="F189" s="530"/>
      <c r="G189" s="530">
        <v>2</v>
      </c>
      <c r="H189" s="530"/>
    </row>
    <row r="190" spans="1:8">
      <c r="A190" s="1027"/>
      <c r="B190" s="441" t="s">
        <v>440</v>
      </c>
      <c r="C190" s="530">
        <v>26</v>
      </c>
      <c r="D190" s="530">
        <v>24</v>
      </c>
      <c r="E190" s="530"/>
      <c r="F190" s="530"/>
      <c r="G190" s="530">
        <v>2</v>
      </c>
      <c r="H190" s="530"/>
    </row>
    <row r="191" spans="1:8">
      <c r="A191" s="1027"/>
      <c r="B191" s="441" t="s">
        <v>441</v>
      </c>
      <c r="C191" s="530">
        <v>26</v>
      </c>
      <c r="D191" s="530">
        <v>25</v>
      </c>
      <c r="E191" s="530"/>
      <c r="F191" s="530"/>
      <c r="G191" s="530">
        <v>2</v>
      </c>
      <c r="H191" s="530"/>
    </row>
    <row r="192" spans="1:8">
      <c r="A192" s="1027"/>
      <c r="B192" s="441" t="s">
        <v>34</v>
      </c>
      <c r="C192" s="530">
        <v>27</v>
      </c>
      <c r="D192" s="530">
        <v>25</v>
      </c>
      <c r="E192" s="530"/>
      <c r="F192" s="530"/>
      <c r="G192" s="530">
        <v>2</v>
      </c>
      <c r="H192" s="530"/>
    </row>
    <row r="193" spans="1:8">
      <c r="A193" s="1027"/>
      <c r="B193" s="441" t="s">
        <v>442</v>
      </c>
      <c r="C193" s="530">
        <v>27</v>
      </c>
      <c r="D193" s="530">
        <v>26</v>
      </c>
      <c r="E193" s="530"/>
      <c r="F193" s="530"/>
      <c r="G193" s="530">
        <v>2</v>
      </c>
      <c r="H193" s="530"/>
    </row>
    <row r="194" spans="1:8">
      <c r="A194" s="1027"/>
      <c r="B194" s="441" t="s">
        <v>33</v>
      </c>
      <c r="C194" s="530">
        <v>27</v>
      </c>
      <c r="D194" s="530">
        <v>25</v>
      </c>
      <c r="E194" s="530"/>
      <c r="F194" s="530"/>
      <c r="G194" s="530">
        <v>2</v>
      </c>
      <c r="H194" s="530"/>
    </row>
    <row r="195" spans="1:8">
      <c r="A195" s="1027"/>
      <c r="B195" s="441" t="s">
        <v>596</v>
      </c>
      <c r="C195" s="530">
        <v>25</v>
      </c>
      <c r="D195" s="530">
        <v>24</v>
      </c>
      <c r="E195" s="530"/>
      <c r="F195" s="530"/>
      <c r="G195" s="530">
        <v>2</v>
      </c>
      <c r="H195" s="530"/>
    </row>
    <row r="196" spans="1:8">
      <c r="A196" s="1027"/>
      <c r="B196" s="441" t="s">
        <v>597</v>
      </c>
      <c r="C196" s="530">
        <v>24</v>
      </c>
      <c r="D196" s="530">
        <v>22</v>
      </c>
      <c r="E196" s="530"/>
      <c r="F196" s="530"/>
      <c r="G196" s="530">
        <v>2</v>
      </c>
      <c r="H196" s="530"/>
    </row>
    <row r="197" spans="1:8">
      <c r="A197" s="1027"/>
      <c r="B197" s="441" t="s">
        <v>598</v>
      </c>
      <c r="C197" s="530">
        <v>23</v>
      </c>
      <c r="D197" s="530">
        <v>21</v>
      </c>
      <c r="E197" s="530"/>
      <c r="F197" s="530"/>
      <c r="G197" s="530">
        <v>2</v>
      </c>
      <c r="H197" s="530"/>
    </row>
    <row r="198" spans="1:8">
      <c r="A198" s="1027"/>
      <c r="B198" s="441" t="s">
        <v>599</v>
      </c>
      <c r="C198" s="530">
        <v>22</v>
      </c>
      <c r="D198" s="530">
        <v>20</v>
      </c>
      <c r="E198" s="530"/>
      <c r="F198" s="530"/>
      <c r="G198" s="530">
        <v>2</v>
      </c>
      <c r="H198" s="530"/>
    </row>
    <row r="199" spans="1:8">
      <c r="A199" s="1027"/>
      <c r="B199" s="441" t="s">
        <v>600</v>
      </c>
      <c r="C199" s="530">
        <v>20</v>
      </c>
      <c r="D199" s="530">
        <v>19</v>
      </c>
      <c r="E199" s="530"/>
      <c r="F199" s="530"/>
      <c r="G199" s="530">
        <v>2</v>
      </c>
      <c r="H199" s="530"/>
    </row>
    <row r="200" spans="1:8">
      <c r="A200" s="1027"/>
      <c r="B200" s="441" t="s">
        <v>601</v>
      </c>
      <c r="C200" s="530">
        <v>19</v>
      </c>
      <c r="D200" s="530">
        <v>17</v>
      </c>
      <c r="E200" s="530"/>
      <c r="F200" s="530"/>
      <c r="G200" s="530">
        <v>2</v>
      </c>
      <c r="H200" s="530"/>
    </row>
    <row r="201" spans="1:8">
      <c r="A201" s="1027"/>
      <c r="B201" s="441" t="s">
        <v>602</v>
      </c>
      <c r="C201" s="530">
        <v>18</v>
      </c>
      <c r="D201" s="530">
        <v>16</v>
      </c>
      <c r="E201" s="530"/>
      <c r="F201" s="530"/>
      <c r="G201" s="530">
        <v>2</v>
      </c>
      <c r="H201" s="530"/>
    </row>
    <row r="202" spans="1:8">
      <c r="A202" s="1027"/>
      <c r="B202" s="441" t="s">
        <v>603</v>
      </c>
      <c r="C202" s="530">
        <v>17</v>
      </c>
      <c r="D202" s="530">
        <v>15</v>
      </c>
      <c r="E202" s="530"/>
      <c r="F202" s="530"/>
      <c r="G202" s="530">
        <v>2</v>
      </c>
      <c r="H202" s="530"/>
    </row>
    <row r="203" spans="1:8">
      <c r="A203" s="1027"/>
      <c r="B203" s="441" t="s">
        <v>1144</v>
      </c>
      <c r="C203" s="530">
        <v>16</v>
      </c>
      <c r="D203" s="530">
        <v>15</v>
      </c>
      <c r="E203" s="530"/>
      <c r="F203" s="530"/>
      <c r="G203" s="530">
        <v>1</v>
      </c>
      <c r="H203" s="530"/>
    </row>
    <row r="204" spans="1:8">
      <c r="A204" s="1027"/>
      <c r="B204" s="495" t="s">
        <v>1145</v>
      </c>
      <c r="C204" s="819" t="s">
        <v>3443</v>
      </c>
      <c r="D204" s="819" t="s">
        <v>3416</v>
      </c>
      <c r="E204" s="819" t="s">
        <v>25</v>
      </c>
      <c r="F204" s="819" t="s">
        <v>25</v>
      </c>
      <c r="G204" s="818">
        <v>2</v>
      </c>
      <c r="H204" s="819" t="s">
        <v>25</v>
      </c>
    </row>
    <row r="205" spans="1:8">
      <c r="A205" s="1027"/>
      <c r="B205" s="495" t="s">
        <v>2774</v>
      </c>
      <c r="C205" s="819" t="s">
        <v>3443</v>
      </c>
      <c r="D205" s="819" t="s">
        <v>3416</v>
      </c>
      <c r="E205" s="819" t="s">
        <v>25</v>
      </c>
      <c r="F205" s="819" t="s">
        <v>25</v>
      </c>
      <c r="G205" s="818">
        <v>2</v>
      </c>
      <c r="H205" s="819" t="s">
        <v>25</v>
      </c>
    </row>
    <row r="206" spans="1:8">
      <c r="A206" s="1027"/>
      <c r="B206" s="495" t="s">
        <v>2847</v>
      </c>
      <c r="C206" s="818">
        <v>17</v>
      </c>
      <c r="D206" s="818">
        <v>15</v>
      </c>
      <c r="E206" s="819" t="s">
        <v>25</v>
      </c>
      <c r="F206" s="819" t="s">
        <v>25</v>
      </c>
      <c r="G206" s="818">
        <v>2</v>
      </c>
      <c r="H206" s="819" t="s">
        <v>25</v>
      </c>
    </row>
    <row r="207" spans="1:8">
      <c r="A207" s="1028"/>
      <c r="B207" s="495" t="s">
        <v>2953</v>
      </c>
      <c r="C207" s="819" t="s">
        <v>3416</v>
      </c>
      <c r="D207" s="819" t="s">
        <v>3394</v>
      </c>
      <c r="E207" s="819" t="s">
        <v>25</v>
      </c>
      <c r="F207" s="819" t="s">
        <v>25</v>
      </c>
      <c r="G207" s="818">
        <v>2</v>
      </c>
      <c r="H207" s="819" t="s">
        <v>25</v>
      </c>
    </row>
    <row r="208" spans="1:8">
      <c r="A208" s="1026" t="s">
        <v>10</v>
      </c>
      <c r="B208" s="441" t="s">
        <v>436</v>
      </c>
      <c r="C208" s="530">
        <v>86</v>
      </c>
      <c r="D208" s="530">
        <v>85</v>
      </c>
      <c r="E208" s="530"/>
      <c r="F208" s="530"/>
      <c r="G208" s="530">
        <v>1</v>
      </c>
      <c r="H208" s="530"/>
    </row>
    <row r="209" spans="1:8">
      <c r="A209" s="1027"/>
      <c r="B209" s="441" t="s">
        <v>462</v>
      </c>
      <c r="C209" s="530">
        <v>90</v>
      </c>
      <c r="D209" s="530">
        <v>88</v>
      </c>
      <c r="E209" s="530"/>
      <c r="F209" s="530"/>
      <c r="G209" s="530">
        <v>1</v>
      </c>
      <c r="H209" s="530"/>
    </row>
    <row r="210" spans="1:8">
      <c r="A210" s="1027"/>
      <c r="B210" s="441" t="s">
        <v>463</v>
      </c>
      <c r="C210" s="530">
        <v>94</v>
      </c>
      <c r="D210" s="530">
        <v>92</v>
      </c>
      <c r="E210" s="530"/>
      <c r="F210" s="530"/>
      <c r="G210" s="530">
        <v>1</v>
      </c>
      <c r="H210" s="530"/>
    </row>
    <row r="211" spans="1:8">
      <c r="A211" s="1027"/>
      <c r="B211" s="441" t="s">
        <v>464</v>
      </c>
      <c r="C211" s="530">
        <v>98</v>
      </c>
      <c r="D211" s="530">
        <v>97</v>
      </c>
      <c r="E211" s="530"/>
      <c r="F211" s="530"/>
      <c r="G211" s="530">
        <v>1</v>
      </c>
      <c r="H211" s="530"/>
    </row>
    <row r="212" spans="1:8">
      <c r="A212" s="1027"/>
      <c r="B212" s="441" t="s">
        <v>465</v>
      </c>
      <c r="C212" s="530">
        <v>102</v>
      </c>
      <c r="D212" s="530">
        <v>101</v>
      </c>
      <c r="E212" s="530"/>
      <c r="F212" s="530"/>
      <c r="G212" s="530">
        <v>1</v>
      </c>
      <c r="H212" s="530"/>
    </row>
    <row r="213" spans="1:8">
      <c r="A213" s="1027"/>
      <c r="B213" s="441" t="s">
        <v>437</v>
      </c>
      <c r="C213" s="530">
        <v>107</v>
      </c>
      <c r="D213" s="530">
        <v>106</v>
      </c>
      <c r="E213" s="530"/>
      <c r="F213" s="530"/>
      <c r="G213" s="530">
        <v>1</v>
      </c>
      <c r="H213" s="530"/>
    </row>
    <row r="214" spans="1:8">
      <c r="A214" s="1027"/>
      <c r="B214" s="441" t="s">
        <v>466</v>
      </c>
      <c r="C214" s="530">
        <v>112</v>
      </c>
      <c r="D214" s="530">
        <v>111</v>
      </c>
      <c r="E214" s="530"/>
      <c r="F214" s="530"/>
      <c r="G214" s="530">
        <v>2</v>
      </c>
      <c r="H214" s="530"/>
    </row>
    <row r="215" spans="1:8">
      <c r="A215" s="1027"/>
      <c r="B215" s="441" t="s">
        <v>467</v>
      </c>
      <c r="C215" s="530">
        <v>116</v>
      </c>
      <c r="D215" s="530">
        <v>115</v>
      </c>
      <c r="E215" s="530"/>
      <c r="F215" s="530"/>
      <c r="G215" s="530">
        <v>2</v>
      </c>
      <c r="H215" s="530"/>
    </row>
    <row r="216" spans="1:8">
      <c r="A216" s="1027"/>
      <c r="B216" s="441" t="s">
        <v>468</v>
      </c>
      <c r="C216" s="530">
        <v>123</v>
      </c>
      <c r="D216" s="530">
        <v>122</v>
      </c>
      <c r="E216" s="530"/>
      <c r="F216" s="530"/>
      <c r="G216" s="530">
        <v>2</v>
      </c>
      <c r="H216" s="530"/>
    </row>
    <row r="217" spans="1:8">
      <c r="A217" s="1027"/>
      <c r="B217" s="441" t="s">
        <v>469</v>
      </c>
      <c r="C217" s="530">
        <v>124</v>
      </c>
      <c r="D217" s="530">
        <v>122</v>
      </c>
      <c r="E217" s="530"/>
      <c r="F217" s="530"/>
      <c r="G217" s="530">
        <v>2</v>
      </c>
      <c r="H217" s="530"/>
    </row>
    <row r="218" spans="1:8">
      <c r="A218" s="1027"/>
      <c r="B218" s="441" t="s">
        <v>438</v>
      </c>
      <c r="C218" s="530">
        <v>127</v>
      </c>
      <c r="D218" s="530">
        <v>125</v>
      </c>
      <c r="E218" s="530"/>
      <c r="F218" s="530"/>
      <c r="G218" s="530">
        <v>2</v>
      </c>
      <c r="H218" s="530"/>
    </row>
    <row r="219" spans="1:8">
      <c r="A219" s="1027"/>
      <c r="B219" s="441" t="s">
        <v>445</v>
      </c>
      <c r="C219" s="530">
        <v>130</v>
      </c>
      <c r="D219" s="530">
        <v>128</v>
      </c>
      <c r="E219" s="530"/>
      <c r="F219" s="530"/>
      <c r="G219" s="530">
        <v>2</v>
      </c>
      <c r="H219" s="530"/>
    </row>
    <row r="220" spans="1:8">
      <c r="A220" s="1027"/>
      <c r="B220" s="441" t="s">
        <v>446</v>
      </c>
      <c r="C220" s="530">
        <v>133</v>
      </c>
      <c r="D220" s="530">
        <v>131</v>
      </c>
      <c r="E220" s="530"/>
      <c r="F220" s="530"/>
      <c r="G220" s="530">
        <v>2</v>
      </c>
      <c r="H220" s="530"/>
    </row>
    <row r="221" spans="1:8">
      <c r="A221" s="1027"/>
      <c r="B221" s="441" t="s">
        <v>447</v>
      </c>
      <c r="C221" s="530">
        <v>137</v>
      </c>
      <c r="D221" s="530">
        <v>135</v>
      </c>
      <c r="E221" s="530"/>
      <c r="F221" s="530"/>
      <c r="G221" s="530">
        <v>2</v>
      </c>
      <c r="H221" s="530"/>
    </row>
    <row r="222" spans="1:8">
      <c r="A222" s="1027"/>
      <c r="B222" s="441" t="s">
        <v>448</v>
      </c>
      <c r="C222" s="530">
        <v>141</v>
      </c>
      <c r="D222" s="530">
        <v>139</v>
      </c>
      <c r="E222" s="530"/>
      <c r="F222" s="530"/>
      <c r="G222" s="530">
        <v>2</v>
      </c>
      <c r="H222" s="530"/>
    </row>
    <row r="223" spans="1:8">
      <c r="A223" s="1027"/>
      <c r="B223" s="441" t="s">
        <v>439</v>
      </c>
      <c r="C223" s="530">
        <v>145</v>
      </c>
      <c r="D223" s="530">
        <v>142</v>
      </c>
      <c r="E223" s="530"/>
      <c r="F223" s="530"/>
      <c r="G223" s="530">
        <v>2</v>
      </c>
      <c r="H223" s="530"/>
    </row>
    <row r="224" spans="1:8">
      <c r="A224" s="1027"/>
      <c r="B224" s="441" t="s">
        <v>440</v>
      </c>
      <c r="C224" s="530">
        <v>148</v>
      </c>
      <c r="D224" s="530">
        <v>146</v>
      </c>
      <c r="E224" s="530"/>
      <c r="F224" s="530"/>
      <c r="G224" s="530">
        <v>2</v>
      </c>
      <c r="H224" s="530"/>
    </row>
    <row r="225" spans="1:8">
      <c r="A225" s="1027"/>
      <c r="B225" s="441" t="s">
        <v>441</v>
      </c>
      <c r="C225" s="530">
        <v>154</v>
      </c>
      <c r="D225" s="530">
        <v>152</v>
      </c>
      <c r="E225" s="530"/>
      <c r="F225" s="530"/>
      <c r="G225" s="530">
        <v>3</v>
      </c>
      <c r="H225" s="530"/>
    </row>
    <row r="226" spans="1:8">
      <c r="A226" s="1027"/>
      <c r="B226" s="441" t="s">
        <v>34</v>
      </c>
      <c r="C226" s="530">
        <v>161</v>
      </c>
      <c r="D226" s="530">
        <v>158</v>
      </c>
      <c r="E226" s="530"/>
      <c r="F226" s="530"/>
      <c r="G226" s="530">
        <v>3</v>
      </c>
      <c r="H226" s="530"/>
    </row>
    <row r="227" spans="1:8">
      <c r="A227" s="1027"/>
      <c r="B227" s="441" t="s">
        <v>442</v>
      </c>
      <c r="C227" s="530">
        <v>167</v>
      </c>
      <c r="D227" s="530">
        <v>165</v>
      </c>
      <c r="E227" s="530"/>
      <c r="F227" s="530"/>
      <c r="G227" s="530">
        <v>3</v>
      </c>
      <c r="H227" s="530"/>
    </row>
    <row r="228" spans="1:8">
      <c r="A228" s="1027"/>
      <c r="B228" s="441" t="s">
        <v>33</v>
      </c>
      <c r="C228" s="530">
        <v>174</v>
      </c>
      <c r="D228" s="530">
        <v>172</v>
      </c>
      <c r="E228" s="530"/>
      <c r="F228" s="530"/>
      <c r="G228" s="530">
        <v>3</v>
      </c>
      <c r="H228" s="530"/>
    </row>
    <row r="229" spans="1:8">
      <c r="A229" s="1027"/>
      <c r="B229" s="441" t="s">
        <v>596</v>
      </c>
      <c r="C229" s="530">
        <v>181</v>
      </c>
      <c r="D229" s="530">
        <v>178</v>
      </c>
      <c r="E229" s="530"/>
      <c r="F229" s="530"/>
      <c r="G229" s="530">
        <v>2</v>
      </c>
      <c r="H229" s="530"/>
    </row>
    <row r="230" spans="1:8">
      <c r="A230" s="1027"/>
      <c r="B230" s="441" t="s">
        <v>597</v>
      </c>
      <c r="C230" s="530">
        <v>188</v>
      </c>
      <c r="D230" s="530">
        <v>185</v>
      </c>
      <c r="E230" s="530"/>
      <c r="F230" s="530"/>
      <c r="G230" s="530">
        <v>3</v>
      </c>
      <c r="H230" s="530"/>
    </row>
    <row r="231" spans="1:8">
      <c r="A231" s="1027"/>
      <c r="B231" s="441" t="s">
        <v>598</v>
      </c>
      <c r="C231" s="530">
        <v>195</v>
      </c>
      <c r="D231" s="530">
        <v>192</v>
      </c>
      <c r="E231" s="530"/>
      <c r="F231" s="530"/>
      <c r="G231" s="530">
        <v>3</v>
      </c>
      <c r="H231" s="530"/>
    </row>
    <row r="232" spans="1:8">
      <c r="A232" s="1027"/>
      <c r="B232" s="441" t="s">
        <v>599</v>
      </c>
      <c r="C232" s="530">
        <v>201</v>
      </c>
      <c r="D232" s="530">
        <v>198</v>
      </c>
      <c r="E232" s="530"/>
      <c r="F232" s="530"/>
      <c r="G232" s="530">
        <v>3</v>
      </c>
      <c r="H232" s="530"/>
    </row>
    <row r="233" spans="1:8">
      <c r="A233" s="1027"/>
      <c r="B233" s="441" t="s">
        <v>600</v>
      </c>
      <c r="C233" s="530">
        <v>209</v>
      </c>
      <c r="D233" s="530">
        <v>205</v>
      </c>
      <c r="E233" s="530"/>
      <c r="F233" s="530"/>
      <c r="G233" s="530">
        <v>3</v>
      </c>
      <c r="H233" s="530"/>
    </row>
    <row r="234" spans="1:8">
      <c r="A234" s="1027"/>
      <c r="B234" s="441" t="s">
        <v>601</v>
      </c>
      <c r="C234" s="530">
        <v>263</v>
      </c>
      <c r="D234" s="530">
        <v>259</v>
      </c>
      <c r="E234" s="530"/>
      <c r="F234" s="530"/>
      <c r="G234" s="530">
        <v>3</v>
      </c>
      <c r="H234" s="530"/>
    </row>
    <row r="235" spans="1:8">
      <c r="A235" s="1027"/>
      <c r="B235" s="441" t="s">
        <v>602</v>
      </c>
      <c r="C235" s="530">
        <v>272</v>
      </c>
      <c r="D235" s="530">
        <v>269</v>
      </c>
      <c r="E235" s="530"/>
      <c r="F235" s="530"/>
      <c r="G235" s="530">
        <v>3</v>
      </c>
      <c r="H235" s="530"/>
    </row>
    <row r="236" spans="1:8">
      <c r="A236" s="1027"/>
      <c r="B236" s="441" t="s">
        <v>603</v>
      </c>
      <c r="C236" s="530">
        <v>306</v>
      </c>
      <c r="D236" s="530">
        <v>302</v>
      </c>
      <c r="E236" s="530"/>
      <c r="F236" s="530"/>
      <c r="G236" s="530">
        <v>4</v>
      </c>
      <c r="H236" s="530"/>
    </row>
    <row r="237" spans="1:8">
      <c r="A237" s="1027"/>
      <c r="B237" s="441" t="s">
        <v>1144</v>
      </c>
      <c r="C237" s="530">
        <v>318</v>
      </c>
      <c r="D237" s="530">
        <v>315</v>
      </c>
      <c r="E237" s="530"/>
      <c r="F237" s="530"/>
      <c r="G237" s="530">
        <v>3</v>
      </c>
      <c r="H237" s="530"/>
    </row>
    <row r="238" spans="1:8">
      <c r="A238" s="1027"/>
      <c r="B238" s="495" t="s">
        <v>1145</v>
      </c>
      <c r="C238" s="819" t="s">
        <v>3447</v>
      </c>
      <c r="D238" s="819" t="s">
        <v>3448</v>
      </c>
      <c r="E238" s="819" t="s">
        <v>25</v>
      </c>
      <c r="F238" s="819" t="s">
        <v>25</v>
      </c>
      <c r="G238" s="818">
        <v>3</v>
      </c>
      <c r="H238" s="819" t="s">
        <v>25</v>
      </c>
    </row>
    <row r="239" spans="1:8">
      <c r="A239" s="1027"/>
      <c r="B239" s="495" t="s">
        <v>2774</v>
      </c>
      <c r="C239" s="819" t="s">
        <v>3449</v>
      </c>
      <c r="D239" s="819" t="s">
        <v>3450</v>
      </c>
      <c r="E239" s="819" t="s">
        <v>25</v>
      </c>
      <c r="F239" s="819" t="s">
        <v>25</v>
      </c>
      <c r="G239" s="818">
        <v>3</v>
      </c>
      <c r="H239" s="819" t="s">
        <v>25</v>
      </c>
    </row>
    <row r="240" spans="1:8">
      <c r="A240" s="1027"/>
      <c r="B240" s="495" t="s">
        <v>2847</v>
      </c>
      <c r="C240" s="819" t="s">
        <v>3449</v>
      </c>
      <c r="D240" s="819" t="s">
        <v>3450</v>
      </c>
      <c r="E240" s="819" t="s">
        <v>25</v>
      </c>
      <c r="F240" s="819" t="s">
        <v>25</v>
      </c>
      <c r="G240" s="818">
        <v>3</v>
      </c>
      <c r="H240" s="819" t="s">
        <v>25</v>
      </c>
    </row>
    <row r="241" spans="1:8">
      <c r="A241" s="1028"/>
      <c r="B241" s="495" t="s">
        <v>2953</v>
      </c>
      <c r="C241" s="819" t="s">
        <v>3451</v>
      </c>
      <c r="D241" s="819" t="s">
        <v>3450</v>
      </c>
      <c r="E241" s="819" t="s">
        <v>25</v>
      </c>
      <c r="F241" s="819" t="s">
        <v>25</v>
      </c>
      <c r="G241" s="818">
        <v>4</v>
      </c>
      <c r="H241" s="819" t="s">
        <v>25</v>
      </c>
    </row>
    <row r="242" spans="1:8">
      <c r="A242" s="1026" t="s">
        <v>9</v>
      </c>
      <c r="B242" s="441" t="s">
        <v>436</v>
      </c>
      <c r="C242" s="530">
        <v>56</v>
      </c>
      <c r="D242" s="530">
        <v>54</v>
      </c>
      <c r="E242" s="530"/>
      <c r="F242" s="530"/>
      <c r="G242" s="530">
        <v>3</v>
      </c>
      <c r="H242" s="530"/>
    </row>
    <row r="243" spans="1:8">
      <c r="A243" s="1027"/>
      <c r="B243" s="441" t="s">
        <v>462</v>
      </c>
      <c r="C243" s="530">
        <v>56</v>
      </c>
      <c r="D243" s="530">
        <v>53</v>
      </c>
      <c r="E243" s="530"/>
      <c r="F243" s="530"/>
      <c r="G243" s="530">
        <v>3</v>
      </c>
      <c r="H243" s="530"/>
    </row>
    <row r="244" spans="1:8">
      <c r="A244" s="1027"/>
      <c r="B244" s="441" t="s">
        <v>463</v>
      </c>
      <c r="C244" s="530">
        <v>57</v>
      </c>
      <c r="D244" s="530">
        <v>54</v>
      </c>
      <c r="E244" s="530"/>
      <c r="F244" s="530"/>
      <c r="G244" s="530">
        <v>3</v>
      </c>
      <c r="H244" s="530"/>
    </row>
    <row r="245" spans="1:8">
      <c r="A245" s="1027"/>
      <c r="B245" s="441" t="s">
        <v>464</v>
      </c>
      <c r="C245" s="530">
        <v>53</v>
      </c>
      <c r="D245" s="530">
        <v>50</v>
      </c>
      <c r="E245" s="530"/>
      <c r="F245" s="530"/>
      <c r="G245" s="530">
        <v>3</v>
      </c>
      <c r="H245" s="530"/>
    </row>
    <row r="246" spans="1:8">
      <c r="A246" s="1027"/>
      <c r="B246" s="441" t="s">
        <v>465</v>
      </c>
      <c r="C246" s="530">
        <v>56</v>
      </c>
      <c r="D246" s="530">
        <v>53</v>
      </c>
      <c r="E246" s="530"/>
      <c r="F246" s="530"/>
      <c r="G246" s="530">
        <v>3</v>
      </c>
      <c r="H246" s="530"/>
    </row>
    <row r="247" spans="1:8">
      <c r="A247" s="1027"/>
      <c r="B247" s="441" t="s">
        <v>437</v>
      </c>
      <c r="C247" s="530">
        <v>55</v>
      </c>
      <c r="D247" s="530">
        <v>52</v>
      </c>
      <c r="E247" s="530"/>
      <c r="F247" s="530"/>
      <c r="G247" s="530">
        <v>3</v>
      </c>
      <c r="H247" s="530"/>
    </row>
    <row r="248" spans="1:8">
      <c r="A248" s="1027"/>
      <c r="B248" s="441" t="s">
        <v>466</v>
      </c>
      <c r="C248" s="530">
        <v>54</v>
      </c>
      <c r="D248" s="530">
        <v>51</v>
      </c>
      <c r="E248" s="530"/>
      <c r="F248" s="530"/>
      <c r="G248" s="530">
        <v>3</v>
      </c>
      <c r="H248" s="530"/>
    </row>
    <row r="249" spans="1:8">
      <c r="A249" s="1027"/>
      <c r="B249" s="441" t="s">
        <v>467</v>
      </c>
      <c r="C249" s="530">
        <v>54</v>
      </c>
      <c r="D249" s="530">
        <v>51</v>
      </c>
      <c r="E249" s="530"/>
      <c r="F249" s="530"/>
      <c r="G249" s="530">
        <v>3</v>
      </c>
      <c r="H249" s="530"/>
    </row>
    <row r="250" spans="1:8">
      <c r="A250" s="1027"/>
      <c r="B250" s="441" t="s">
        <v>468</v>
      </c>
      <c r="C250" s="530">
        <v>55</v>
      </c>
      <c r="D250" s="530">
        <v>51</v>
      </c>
      <c r="E250" s="530"/>
      <c r="F250" s="530"/>
      <c r="G250" s="530">
        <v>3</v>
      </c>
      <c r="H250" s="530"/>
    </row>
    <row r="251" spans="1:8">
      <c r="A251" s="1027"/>
      <c r="B251" s="441" t="s">
        <v>469</v>
      </c>
      <c r="C251" s="530">
        <v>55</v>
      </c>
      <c r="D251" s="530">
        <v>51</v>
      </c>
      <c r="E251" s="530"/>
      <c r="F251" s="530"/>
      <c r="G251" s="530">
        <v>4</v>
      </c>
      <c r="H251" s="530"/>
    </row>
    <row r="252" spans="1:8">
      <c r="A252" s="1027"/>
      <c r="B252" s="441" t="s">
        <v>438</v>
      </c>
      <c r="C252" s="530">
        <v>56</v>
      </c>
      <c r="D252" s="530">
        <v>53</v>
      </c>
      <c r="E252" s="530"/>
      <c r="F252" s="530"/>
      <c r="G252" s="530">
        <v>4</v>
      </c>
      <c r="H252" s="530"/>
    </row>
    <row r="253" spans="1:8">
      <c r="A253" s="1027"/>
      <c r="B253" s="441" t="s">
        <v>445</v>
      </c>
      <c r="C253" s="530">
        <v>56</v>
      </c>
      <c r="D253" s="530">
        <v>52</v>
      </c>
      <c r="E253" s="530"/>
      <c r="F253" s="530"/>
      <c r="G253" s="530">
        <v>4</v>
      </c>
      <c r="H253" s="530"/>
    </row>
    <row r="254" spans="1:8">
      <c r="A254" s="1027"/>
      <c r="B254" s="441" t="s">
        <v>446</v>
      </c>
      <c r="C254" s="530">
        <v>58</v>
      </c>
      <c r="D254" s="530">
        <v>54</v>
      </c>
      <c r="E254" s="530"/>
      <c r="F254" s="530"/>
      <c r="G254" s="530">
        <v>4</v>
      </c>
      <c r="H254" s="530"/>
    </row>
    <row r="255" spans="1:8">
      <c r="A255" s="1027"/>
      <c r="B255" s="441" t="s">
        <v>447</v>
      </c>
      <c r="C255" s="530">
        <v>59</v>
      </c>
      <c r="D255" s="530">
        <v>55</v>
      </c>
      <c r="E255" s="530"/>
      <c r="F255" s="530"/>
      <c r="G255" s="530">
        <v>4</v>
      </c>
      <c r="H255" s="530"/>
    </row>
    <row r="256" spans="1:8">
      <c r="A256" s="1027"/>
      <c r="B256" s="441" t="s">
        <v>448</v>
      </c>
      <c r="C256" s="530">
        <v>59</v>
      </c>
      <c r="D256" s="530">
        <v>54</v>
      </c>
      <c r="E256" s="530"/>
      <c r="F256" s="530"/>
      <c r="G256" s="530">
        <v>5</v>
      </c>
      <c r="H256" s="530"/>
    </row>
    <row r="257" spans="1:8">
      <c r="A257" s="1027"/>
      <c r="B257" s="441" t="s">
        <v>439</v>
      </c>
      <c r="C257" s="530">
        <v>60</v>
      </c>
      <c r="D257" s="530">
        <v>55</v>
      </c>
      <c r="E257" s="530"/>
      <c r="F257" s="530"/>
      <c r="G257" s="530">
        <v>5</v>
      </c>
      <c r="H257" s="530"/>
    </row>
    <row r="258" spans="1:8">
      <c r="A258" s="1027"/>
      <c r="B258" s="441" t="s">
        <v>440</v>
      </c>
      <c r="C258" s="530">
        <v>60</v>
      </c>
      <c r="D258" s="530">
        <v>55</v>
      </c>
      <c r="E258" s="530"/>
      <c r="F258" s="530"/>
      <c r="G258" s="530">
        <v>5</v>
      </c>
      <c r="H258" s="530"/>
    </row>
    <row r="259" spans="1:8">
      <c r="A259" s="1027"/>
      <c r="B259" s="441" t="s">
        <v>441</v>
      </c>
      <c r="C259" s="530">
        <v>62</v>
      </c>
      <c r="D259" s="530">
        <v>57</v>
      </c>
      <c r="E259" s="530"/>
      <c r="F259" s="530"/>
      <c r="G259" s="530">
        <v>5</v>
      </c>
      <c r="H259" s="530"/>
    </row>
    <row r="260" spans="1:8">
      <c r="A260" s="1027"/>
      <c r="B260" s="441" t="s">
        <v>34</v>
      </c>
      <c r="C260" s="530">
        <v>64</v>
      </c>
      <c r="D260" s="530">
        <v>58</v>
      </c>
      <c r="E260" s="530"/>
      <c r="F260" s="530"/>
      <c r="G260" s="530">
        <v>6</v>
      </c>
      <c r="H260" s="530"/>
    </row>
    <row r="261" spans="1:8">
      <c r="A261" s="1027"/>
      <c r="B261" s="441" t="s">
        <v>442</v>
      </c>
      <c r="C261" s="530">
        <v>64</v>
      </c>
      <c r="D261" s="530">
        <v>58</v>
      </c>
      <c r="E261" s="530"/>
      <c r="F261" s="530"/>
      <c r="G261" s="530">
        <v>6</v>
      </c>
      <c r="H261" s="530"/>
    </row>
    <row r="262" spans="1:8">
      <c r="A262" s="1027"/>
      <c r="B262" s="441" t="s">
        <v>33</v>
      </c>
      <c r="C262" s="530">
        <v>64</v>
      </c>
      <c r="D262" s="530">
        <v>58</v>
      </c>
      <c r="E262" s="530"/>
      <c r="F262" s="530"/>
      <c r="G262" s="530">
        <v>7</v>
      </c>
      <c r="H262" s="530"/>
    </row>
    <row r="263" spans="1:8">
      <c r="A263" s="1027"/>
      <c r="B263" s="441" t="s">
        <v>596</v>
      </c>
      <c r="C263" s="530">
        <v>66</v>
      </c>
      <c r="D263" s="530">
        <v>59</v>
      </c>
      <c r="E263" s="530"/>
      <c r="F263" s="530"/>
      <c r="G263" s="530">
        <v>7</v>
      </c>
      <c r="H263" s="530"/>
    </row>
    <row r="264" spans="1:8">
      <c r="A264" s="1027"/>
      <c r="B264" s="441" t="s">
        <v>597</v>
      </c>
      <c r="C264" s="530">
        <v>67</v>
      </c>
      <c r="D264" s="530">
        <v>60</v>
      </c>
      <c r="E264" s="530"/>
      <c r="F264" s="530"/>
      <c r="G264" s="530">
        <v>7</v>
      </c>
      <c r="H264" s="530"/>
    </row>
    <row r="265" spans="1:8">
      <c r="A265" s="1027"/>
      <c r="B265" s="441" t="s">
        <v>598</v>
      </c>
      <c r="C265" s="530">
        <v>67</v>
      </c>
      <c r="D265" s="530">
        <v>60</v>
      </c>
      <c r="E265" s="530"/>
      <c r="F265" s="530"/>
      <c r="G265" s="530">
        <v>7</v>
      </c>
      <c r="H265" s="530"/>
    </row>
    <row r="266" spans="1:8">
      <c r="A266" s="1027"/>
      <c r="B266" s="441" t="s">
        <v>599</v>
      </c>
      <c r="C266" s="530">
        <v>68</v>
      </c>
      <c r="D266" s="530">
        <v>61</v>
      </c>
      <c r="E266" s="530"/>
      <c r="F266" s="530"/>
      <c r="G266" s="530">
        <v>7</v>
      </c>
      <c r="H266" s="530"/>
    </row>
    <row r="267" spans="1:8">
      <c r="A267" s="1027"/>
      <c r="B267" s="441" t="s">
        <v>600</v>
      </c>
      <c r="C267" s="530">
        <v>69</v>
      </c>
      <c r="D267" s="530">
        <v>61</v>
      </c>
      <c r="E267" s="530"/>
      <c r="F267" s="530"/>
      <c r="G267" s="530">
        <v>7</v>
      </c>
      <c r="H267" s="530"/>
    </row>
    <row r="268" spans="1:8">
      <c r="A268" s="1027"/>
      <c r="B268" s="441" t="s">
        <v>601</v>
      </c>
      <c r="C268" s="530">
        <v>68</v>
      </c>
      <c r="D268" s="530">
        <v>61</v>
      </c>
      <c r="E268" s="530"/>
      <c r="F268" s="530"/>
      <c r="G268" s="530">
        <v>7</v>
      </c>
      <c r="H268" s="530"/>
    </row>
    <row r="269" spans="1:8">
      <c r="A269" s="1027"/>
      <c r="B269" s="441" t="s">
        <v>602</v>
      </c>
      <c r="C269" s="530">
        <v>69</v>
      </c>
      <c r="D269" s="530">
        <v>62</v>
      </c>
      <c r="E269" s="530"/>
      <c r="F269" s="530"/>
      <c r="G269" s="530">
        <v>7</v>
      </c>
      <c r="H269" s="530"/>
    </row>
    <row r="270" spans="1:8">
      <c r="A270" s="1027"/>
      <c r="B270" s="441" t="s">
        <v>603</v>
      </c>
      <c r="C270" s="530">
        <v>69</v>
      </c>
      <c r="D270" s="530">
        <v>62</v>
      </c>
      <c r="E270" s="530"/>
      <c r="F270" s="530"/>
      <c r="G270" s="530">
        <v>7</v>
      </c>
      <c r="H270" s="530"/>
    </row>
    <row r="271" spans="1:8">
      <c r="A271" s="1027"/>
      <c r="B271" s="441" t="s">
        <v>1144</v>
      </c>
      <c r="C271" s="530">
        <v>70</v>
      </c>
      <c r="D271" s="530">
        <v>63</v>
      </c>
      <c r="E271" s="530"/>
      <c r="F271" s="530"/>
      <c r="G271" s="530">
        <v>7</v>
      </c>
      <c r="H271" s="530"/>
    </row>
    <row r="272" spans="1:8">
      <c r="A272" s="1027"/>
      <c r="B272" s="495" t="s">
        <v>1145</v>
      </c>
      <c r="C272" s="818">
        <v>151</v>
      </c>
      <c r="D272" s="818">
        <v>144</v>
      </c>
      <c r="E272" s="818">
        <v>0</v>
      </c>
      <c r="F272" s="819" t="s">
        <v>25</v>
      </c>
      <c r="G272" s="818">
        <v>7</v>
      </c>
      <c r="H272" s="819" t="s">
        <v>25</v>
      </c>
    </row>
    <row r="273" spans="1:8">
      <c r="A273" s="1027"/>
      <c r="B273" s="495" t="s">
        <v>2774</v>
      </c>
      <c r="C273" s="818">
        <v>154</v>
      </c>
      <c r="D273" s="818">
        <v>146</v>
      </c>
      <c r="E273" s="818">
        <v>0</v>
      </c>
      <c r="F273" s="819" t="s">
        <v>25</v>
      </c>
      <c r="G273" s="818">
        <v>8</v>
      </c>
      <c r="H273" s="819" t="s">
        <v>25</v>
      </c>
    </row>
    <row r="274" spans="1:8">
      <c r="A274" s="1027"/>
      <c r="B274" s="495" t="s">
        <v>2847</v>
      </c>
      <c r="C274" s="818">
        <v>150</v>
      </c>
      <c r="D274" s="818">
        <v>143</v>
      </c>
      <c r="E274" s="818">
        <v>0</v>
      </c>
      <c r="F274" s="819" t="s">
        <v>25</v>
      </c>
      <c r="G274" s="818">
        <v>7</v>
      </c>
      <c r="H274" s="819" t="s">
        <v>25</v>
      </c>
    </row>
    <row r="275" spans="1:8">
      <c r="A275" s="1028"/>
      <c r="B275" s="495" t="s">
        <v>2953</v>
      </c>
      <c r="C275" s="819" t="s">
        <v>3397</v>
      </c>
      <c r="D275" s="819" t="s">
        <v>3398</v>
      </c>
      <c r="E275" s="818">
        <v>0</v>
      </c>
      <c r="F275" s="819" t="s">
        <v>25</v>
      </c>
      <c r="G275" s="819" t="s">
        <v>3399</v>
      </c>
      <c r="H275" s="819" t="s">
        <v>25</v>
      </c>
    </row>
    <row r="276" spans="1:8">
      <c r="A276" s="1026" t="s">
        <v>8</v>
      </c>
      <c r="B276" s="441" t="s">
        <v>436</v>
      </c>
      <c r="C276" s="530">
        <v>13</v>
      </c>
      <c r="D276" s="530">
        <v>12</v>
      </c>
      <c r="E276" s="530"/>
      <c r="F276" s="530"/>
      <c r="G276" s="530">
        <v>0</v>
      </c>
      <c r="H276" s="530"/>
    </row>
    <row r="277" spans="1:8">
      <c r="A277" s="1027"/>
      <c r="B277" s="441" t="s">
        <v>462</v>
      </c>
      <c r="C277" s="530">
        <v>12</v>
      </c>
      <c r="D277" s="530">
        <v>12</v>
      </c>
      <c r="E277" s="530"/>
      <c r="F277" s="530"/>
      <c r="G277" s="530">
        <v>0</v>
      </c>
      <c r="H277" s="530"/>
    </row>
    <row r="278" spans="1:8">
      <c r="A278" s="1027"/>
      <c r="B278" s="441" t="s">
        <v>463</v>
      </c>
      <c r="C278" s="530">
        <v>13</v>
      </c>
      <c r="D278" s="530">
        <v>13</v>
      </c>
      <c r="E278" s="530"/>
      <c r="F278" s="530"/>
      <c r="G278" s="530">
        <v>0</v>
      </c>
      <c r="H278" s="530"/>
    </row>
    <row r="279" spans="1:8">
      <c r="A279" s="1027"/>
      <c r="B279" s="441" t="s">
        <v>464</v>
      </c>
      <c r="C279" s="530">
        <v>13</v>
      </c>
      <c r="D279" s="530">
        <v>12</v>
      </c>
      <c r="E279" s="530"/>
      <c r="F279" s="530"/>
      <c r="G279" s="530">
        <v>0</v>
      </c>
      <c r="H279" s="530"/>
    </row>
    <row r="280" spans="1:8">
      <c r="A280" s="1027"/>
      <c r="B280" s="441" t="s">
        <v>465</v>
      </c>
      <c r="C280" s="530">
        <v>14</v>
      </c>
      <c r="D280" s="530">
        <v>13</v>
      </c>
      <c r="E280" s="530"/>
      <c r="F280" s="530"/>
      <c r="G280" s="530">
        <v>0</v>
      </c>
      <c r="H280" s="530"/>
    </row>
    <row r="281" spans="1:8">
      <c r="A281" s="1027"/>
      <c r="B281" s="441" t="s">
        <v>437</v>
      </c>
      <c r="C281" s="530">
        <v>15</v>
      </c>
      <c r="D281" s="530">
        <v>14</v>
      </c>
      <c r="E281" s="530"/>
      <c r="F281" s="530"/>
      <c r="G281" s="530">
        <v>0</v>
      </c>
      <c r="H281" s="530"/>
    </row>
    <row r="282" spans="1:8">
      <c r="A282" s="1027"/>
      <c r="B282" s="441" t="s">
        <v>466</v>
      </c>
      <c r="C282" s="530">
        <v>13</v>
      </c>
      <c r="D282" s="530">
        <v>12</v>
      </c>
      <c r="E282" s="530"/>
      <c r="F282" s="530"/>
      <c r="G282" s="530">
        <v>0</v>
      </c>
      <c r="H282" s="530"/>
    </row>
    <row r="283" spans="1:8">
      <c r="A283" s="1027"/>
      <c r="B283" s="441" t="s">
        <v>467</v>
      </c>
      <c r="C283" s="530">
        <v>17</v>
      </c>
      <c r="D283" s="530">
        <v>17</v>
      </c>
      <c r="E283" s="530"/>
      <c r="F283" s="530"/>
      <c r="G283" s="530">
        <v>0</v>
      </c>
      <c r="H283" s="530"/>
    </row>
    <row r="284" spans="1:8">
      <c r="A284" s="1027"/>
      <c r="B284" s="441" t="s">
        <v>468</v>
      </c>
      <c r="C284" s="530">
        <v>14</v>
      </c>
      <c r="D284" s="530">
        <v>14</v>
      </c>
      <c r="E284" s="530"/>
      <c r="F284" s="530"/>
      <c r="G284" s="530">
        <v>0</v>
      </c>
      <c r="H284" s="530"/>
    </row>
    <row r="285" spans="1:8">
      <c r="A285" s="1027"/>
      <c r="B285" s="441" t="s">
        <v>469</v>
      </c>
      <c r="C285" s="530">
        <v>10</v>
      </c>
      <c r="D285" s="530">
        <v>10</v>
      </c>
      <c r="E285" s="530"/>
      <c r="F285" s="530"/>
      <c r="G285" s="530">
        <v>0</v>
      </c>
      <c r="H285" s="530"/>
    </row>
    <row r="286" spans="1:8">
      <c r="A286" s="1027"/>
      <c r="B286" s="441" t="s">
        <v>438</v>
      </c>
      <c r="C286" s="530">
        <v>13</v>
      </c>
      <c r="D286" s="530">
        <v>12</v>
      </c>
      <c r="E286" s="530"/>
      <c r="F286" s="530"/>
      <c r="G286" s="530">
        <v>0</v>
      </c>
      <c r="H286" s="530"/>
    </row>
    <row r="287" spans="1:8">
      <c r="A287" s="1027"/>
      <c r="B287" s="441" t="s">
        <v>445</v>
      </c>
      <c r="C287" s="530">
        <v>13</v>
      </c>
      <c r="D287" s="530">
        <v>13</v>
      </c>
      <c r="E287" s="530"/>
      <c r="F287" s="530"/>
      <c r="G287" s="530">
        <v>0</v>
      </c>
      <c r="H287" s="530"/>
    </row>
    <row r="288" spans="1:8">
      <c r="A288" s="1027"/>
      <c r="B288" s="441" t="s">
        <v>446</v>
      </c>
      <c r="C288" s="530">
        <v>12</v>
      </c>
      <c r="D288" s="530">
        <v>12</v>
      </c>
      <c r="E288" s="530"/>
      <c r="F288" s="530"/>
      <c r="G288" s="530">
        <v>0</v>
      </c>
      <c r="H288" s="530"/>
    </row>
    <row r="289" spans="1:8">
      <c r="A289" s="1027"/>
      <c r="B289" s="441" t="s">
        <v>447</v>
      </c>
      <c r="C289" s="530">
        <v>13</v>
      </c>
      <c r="D289" s="530">
        <v>12</v>
      </c>
      <c r="E289" s="530"/>
      <c r="F289" s="530"/>
      <c r="G289" s="530">
        <v>0</v>
      </c>
      <c r="H289" s="530"/>
    </row>
    <row r="290" spans="1:8">
      <c r="A290" s="1027"/>
      <c r="B290" s="441" t="s">
        <v>448</v>
      </c>
      <c r="C290" s="530">
        <v>13</v>
      </c>
      <c r="D290" s="530">
        <v>13</v>
      </c>
      <c r="E290" s="530"/>
      <c r="F290" s="530"/>
      <c r="G290" s="530">
        <v>0</v>
      </c>
      <c r="H290" s="530"/>
    </row>
    <row r="291" spans="1:8">
      <c r="A291" s="1027"/>
      <c r="B291" s="441" t="s">
        <v>439</v>
      </c>
      <c r="C291" s="530">
        <v>12</v>
      </c>
      <c r="D291" s="530">
        <v>12</v>
      </c>
      <c r="E291" s="530"/>
      <c r="F291" s="530"/>
      <c r="G291" s="530">
        <v>0</v>
      </c>
      <c r="H291" s="530"/>
    </row>
    <row r="292" spans="1:8">
      <c r="A292" s="1027"/>
      <c r="B292" s="441" t="s">
        <v>440</v>
      </c>
      <c r="C292" s="530">
        <v>12</v>
      </c>
      <c r="D292" s="530">
        <v>12</v>
      </c>
      <c r="E292" s="530"/>
      <c r="F292" s="530"/>
      <c r="G292" s="530">
        <v>0</v>
      </c>
      <c r="H292" s="530"/>
    </row>
    <row r="293" spans="1:8">
      <c r="A293" s="1027"/>
      <c r="B293" s="441" t="s">
        <v>441</v>
      </c>
      <c r="C293" s="530">
        <v>12</v>
      </c>
      <c r="D293" s="530">
        <v>11</v>
      </c>
      <c r="E293" s="530"/>
      <c r="F293" s="530"/>
      <c r="G293" s="530">
        <v>0</v>
      </c>
      <c r="H293" s="530"/>
    </row>
    <row r="294" spans="1:8">
      <c r="A294" s="1027"/>
      <c r="B294" s="441" t="s">
        <v>34</v>
      </c>
      <c r="C294" s="530">
        <v>12</v>
      </c>
      <c r="D294" s="530">
        <v>12</v>
      </c>
      <c r="E294" s="530"/>
      <c r="F294" s="530"/>
      <c r="G294" s="530">
        <v>0</v>
      </c>
      <c r="H294" s="530"/>
    </row>
    <row r="295" spans="1:8">
      <c r="A295" s="1027"/>
      <c r="B295" s="441" t="s">
        <v>442</v>
      </c>
      <c r="C295" s="530">
        <v>11</v>
      </c>
      <c r="D295" s="530">
        <v>11</v>
      </c>
      <c r="E295" s="530"/>
      <c r="F295" s="530"/>
      <c r="G295" s="530">
        <v>0</v>
      </c>
      <c r="H295" s="530"/>
    </row>
    <row r="296" spans="1:8">
      <c r="A296" s="1027"/>
      <c r="B296" s="441" t="s">
        <v>33</v>
      </c>
      <c r="C296" s="530">
        <v>11</v>
      </c>
      <c r="D296" s="530">
        <v>11</v>
      </c>
      <c r="E296" s="530"/>
      <c r="F296" s="530"/>
      <c r="G296" s="530">
        <v>0</v>
      </c>
      <c r="H296" s="530"/>
    </row>
    <row r="297" spans="1:8">
      <c r="A297" s="1027"/>
      <c r="B297" s="441" t="s">
        <v>596</v>
      </c>
      <c r="C297" s="530">
        <v>11</v>
      </c>
      <c r="D297" s="530">
        <v>11</v>
      </c>
      <c r="E297" s="530"/>
      <c r="F297" s="530">
        <v>0</v>
      </c>
      <c r="G297" s="530">
        <v>0</v>
      </c>
      <c r="H297" s="530"/>
    </row>
    <row r="298" spans="1:8">
      <c r="A298" s="1027"/>
      <c r="B298" s="441" t="s">
        <v>597</v>
      </c>
      <c r="C298" s="530">
        <v>10</v>
      </c>
      <c r="D298" s="530">
        <v>10</v>
      </c>
      <c r="E298" s="530"/>
      <c r="F298" s="530">
        <v>0</v>
      </c>
      <c r="G298" s="530">
        <v>0</v>
      </c>
      <c r="H298" s="530"/>
    </row>
    <row r="299" spans="1:8">
      <c r="A299" s="1027"/>
      <c r="B299" s="441" t="s">
        <v>598</v>
      </c>
      <c r="C299" s="530">
        <v>10</v>
      </c>
      <c r="D299" s="530">
        <v>10</v>
      </c>
      <c r="E299" s="530"/>
      <c r="F299" s="530">
        <v>0</v>
      </c>
      <c r="G299" s="530">
        <v>0</v>
      </c>
      <c r="H299" s="530"/>
    </row>
    <row r="300" spans="1:8">
      <c r="A300" s="1027"/>
      <c r="B300" s="441" t="s">
        <v>599</v>
      </c>
      <c r="C300" s="530">
        <v>10</v>
      </c>
      <c r="D300" s="530">
        <v>10</v>
      </c>
      <c r="E300" s="530"/>
      <c r="F300" s="530">
        <v>0</v>
      </c>
      <c r="G300" s="530">
        <v>0</v>
      </c>
      <c r="H300" s="530"/>
    </row>
    <row r="301" spans="1:8">
      <c r="A301" s="1027"/>
      <c r="B301" s="441" t="s">
        <v>600</v>
      </c>
      <c r="C301" s="530">
        <v>12</v>
      </c>
      <c r="D301" s="530">
        <v>11</v>
      </c>
      <c r="E301" s="530"/>
      <c r="F301" s="530">
        <v>0</v>
      </c>
      <c r="G301" s="530">
        <v>1</v>
      </c>
      <c r="H301" s="530"/>
    </row>
    <row r="302" spans="1:8">
      <c r="A302" s="1027"/>
      <c r="B302" s="441" t="s">
        <v>601</v>
      </c>
      <c r="C302" s="530">
        <v>11</v>
      </c>
      <c r="D302" s="530">
        <v>10</v>
      </c>
      <c r="E302" s="530"/>
      <c r="F302" s="530">
        <v>0</v>
      </c>
      <c r="G302" s="530">
        <v>1</v>
      </c>
      <c r="H302" s="530"/>
    </row>
    <row r="303" spans="1:8">
      <c r="A303" s="1027"/>
      <c r="B303" s="441" t="s">
        <v>602</v>
      </c>
      <c r="C303" s="530">
        <v>10</v>
      </c>
      <c r="D303" s="530">
        <v>10</v>
      </c>
      <c r="E303" s="530"/>
      <c r="F303" s="530">
        <v>0</v>
      </c>
      <c r="G303" s="530">
        <v>1</v>
      </c>
      <c r="H303" s="530"/>
    </row>
    <row r="304" spans="1:8">
      <c r="A304" s="1027"/>
      <c r="B304" s="441" t="s">
        <v>603</v>
      </c>
      <c r="C304" s="530">
        <v>10</v>
      </c>
      <c r="D304" s="530">
        <v>9</v>
      </c>
      <c r="E304" s="530"/>
      <c r="F304" s="530">
        <v>0</v>
      </c>
      <c r="G304" s="530">
        <v>1</v>
      </c>
      <c r="H304" s="530"/>
    </row>
    <row r="305" spans="1:8">
      <c r="A305" s="1027"/>
      <c r="B305" s="441" t="s">
        <v>1144</v>
      </c>
      <c r="C305" s="530">
        <v>10</v>
      </c>
      <c r="D305" s="530">
        <v>9</v>
      </c>
      <c r="E305" s="530"/>
      <c r="F305" s="530">
        <v>0</v>
      </c>
      <c r="G305" s="530">
        <v>1</v>
      </c>
      <c r="H305" s="530"/>
    </row>
    <row r="306" spans="1:8">
      <c r="A306" s="1027"/>
      <c r="B306" s="495" t="s">
        <v>1145</v>
      </c>
      <c r="C306" s="818">
        <v>9</v>
      </c>
      <c r="D306" s="818">
        <v>7</v>
      </c>
      <c r="E306" s="819" t="s">
        <v>25</v>
      </c>
      <c r="F306" s="818">
        <v>0</v>
      </c>
      <c r="G306" s="818">
        <v>1</v>
      </c>
      <c r="H306" s="819" t="s">
        <v>25</v>
      </c>
    </row>
    <row r="307" spans="1:8">
      <c r="A307" s="1027"/>
      <c r="B307" s="495" t="s">
        <v>2774</v>
      </c>
      <c r="C307" s="818">
        <v>8</v>
      </c>
      <c r="D307" s="818">
        <v>7</v>
      </c>
      <c r="E307" s="819" t="s">
        <v>25</v>
      </c>
      <c r="F307" s="818">
        <v>0</v>
      </c>
      <c r="G307" s="818">
        <v>1</v>
      </c>
      <c r="H307" s="819" t="s">
        <v>25</v>
      </c>
    </row>
    <row r="308" spans="1:8">
      <c r="A308" s="1027"/>
      <c r="B308" s="495" t="s">
        <v>2847</v>
      </c>
      <c r="C308" s="818">
        <v>7</v>
      </c>
      <c r="D308" s="818">
        <v>6</v>
      </c>
      <c r="E308" s="819" t="s">
        <v>25</v>
      </c>
      <c r="F308" s="818">
        <v>0</v>
      </c>
      <c r="G308" s="818">
        <v>1</v>
      </c>
      <c r="H308" s="819" t="s">
        <v>25</v>
      </c>
    </row>
    <row r="309" spans="1:8">
      <c r="A309" s="1028"/>
      <c r="B309" s="495" t="s">
        <v>2953</v>
      </c>
      <c r="C309" s="818">
        <v>7</v>
      </c>
      <c r="D309" s="818">
        <v>6</v>
      </c>
      <c r="E309" s="819" t="s">
        <v>25</v>
      </c>
      <c r="F309" s="818">
        <v>0</v>
      </c>
      <c r="G309" s="818">
        <v>1</v>
      </c>
      <c r="H309" s="819" t="s">
        <v>25</v>
      </c>
    </row>
    <row r="310" spans="1:8">
      <c r="A310" s="1026" t="s">
        <v>6</v>
      </c>
      <c r="B310" s="441" t="s">
        <v>436</v>
      </c>
      <c r="C310" s="530">
        <v>236</v>
      </c>
      <c r="D310" s="530">
        <v>235</v>
      </c>
      <c r="E310" s="530"/>
      <c r="F310" s="530"/>
      <c r="G310" s="530">
        <v>1</v>
      </c>
      <c r="H310" s="530"/>
    </row>
    <row r="311" spans="1:8">
      <c r="A311" s="1027"/>
      <c r="B311" s="441" t="s">
        <v>462</v>
      </c>
      <c r="C311" s="530">
        <v>235</v>
      </c>
      <c r="D311" s="530">
        <v>234</v>
      </c>
      <c r="E311" s="530"/>
      <c r="F311" s="530"/>
      <c r="G311" s="530">
        <v>1</v>
      </c>
      <c r="H311" s="530"/>
    </row>
    <row r="312" spans="1:8">
      <c r="A312" s="1027"/>
      <c r="B312" s="441" t="s">
        <v>463</v>
      </c>
      <c r="C312" s="530">
        <v>237</v>
      </c>
      <c r="D312" s="530">
        <v>235</v>
      </c>
      <c r="E312" s="530"/>
      <c r="F312" s="530">
        <v>0</v>
      </c>
      <c r="G312" s="530">
        <v>1</v>
      </c>
      <c r="H312" s="530"/>
    </row>
    <row r="313" spans="1:8">
      <c r="A313" s="1027"/>
      <c r="B313" s="441" t="s">
        <v>464</v>
      </c>
      <c r="C313" s="530">
        <v>239</v>
      </c>
      <c r="D313" s="530">
        <v>238</v>
      </c>
      <c r="E313" s="530"/>
      <c r="F313" s="530">
        <v>0</v>
      </c>
      <c r="G313" s="530">
        <v>1</v>
      </c>
      <c r="H313" s="530"/>
    </row>
    <row r="314" spans="1:8">
      <c r="A314" s="1027"/>
      <c r="B314" s="441" t="s">
        <v>465</v>
      </c>
      <c r="C314" s="530">
        <v>244</v>
      </c>
      <c r="D314" s="530">
        <v>242</v>
      </c>
      <c r="E314" s="530"/>
      <c r="F314" s="530">
        <v>0</v>
      </c>
      <c r="G314" s="530">
        <v>1</v>
      </c>
      <c r="H314" s="530"/>
    </row>
    <row r="315" spans="1:8">
      <c r="A315" s="1027"/>
      <c r="B315" s="441" t="s">
        <v>437</v>
      </c>
      <c r="C315" s="530">
        <v>248</v>
      </c>
      <c r="D315" s="530">
        <v>247</v>
      </c>
      <c r="E315" s="530"/>
      <c r="F315" s="530">
        <v>0</v>
      </c>
      <c r="G315" s="530">
        <v>1</v>
      </c>
      <c r="H315" s="530"/>
    </row>
    <row r="316" spans="1:8">
      <c r="A316" s="1027"/>
      <c r="B316" s="441" t="s">
        <v>466</v>
      </c>
      <c r="C316" s="530">
        <v>252</v>
      </c>
      <c r="D316" s="530">
        <v>251</v>
      </c>
      <c r="E316" s="530"/>
      <c r="F316" s="530">
        <v>0</v>
      </c>
      <c r="G316" s="530">
        <v>2</v>
      </c>
      <c r="H316" s="530"/>
    </row>
    <row r="317" spans="1:8">
      <c r="A317" s="1027"/>
      <c r="B317" s="441" t="s">
        <v>467</v>
      </c>
      <c r="C317" s="530">
        <v>259</v>
      </c>
      <c r="D317" s="530">
        <v>255</v>
      </c>
      <c r="E317" s="530"/>
      <c r="F317" s="530">
        <v>0</v>
      </c>
      <c r="G317" s="530">
        <v>4</v>
      </c>
      <c r="H317" s="530"/>
    </row>
    <row r="318" spans="1:8">
      <c r="A318" s="1027"/>
      <c r="B318" s="441" t="s">
        <v>468</v>
      </c>
      <c r="C318" s="530">
        <v>285</v>
      </c>
      <c r="D318" s="530">
        <v>260</v>
      </c>
      <c r="E318" s="530"/>
      <c r="F318" s="530">
        <v>0</v>
      </c>
      <c r="G318" s="530">
        <v>25</v>
      </c>
      <c r="H318" s="530"/>
    </row>
    <row r="319" spans="1:8">
      <c r="A319" s="1027"/>
      <c r="B319" s="441" t="s">
        <v>469</v>
      </c>
      <c r="C319" s="530">
        <v>293</v>
      </c>
      <c r="D319" s="530">
        <v>265</v>
      </c>
      <c r="E319" s="530"/>
      <c r="F319" s="530">
        <v>0</v>
      </c>
      <c r="G319" s="530">
        <v>28</v>
      </c>
      <c r="H319" s="530"/>
    </row>
    <row r="320" spans="1:8">
      <c r="A320" s="1027"/>
      <c r="B320" s="441" t="s">
        <v>438</v>
      </c>
      <c r="C320" s="530">
        <v>302</v>
      </c>
      <c r="D320" s="530">
        <v>270</v>
      </c>
      <c r="E320" s="530"/>
      <c r="F320" s="530">
        <v>0</v>
      </c>
      <c r="G320" s="530">
        <v>32</v>
      </c>
      <c r="H320" s="530"/>
    </row>
    <row r="321" spans="1:8">
      <c r="A321" s="1027"/>
      <c r="B321" s="441" t="s">
        <v>445</v>
      </c>
      <c r="C321" s="530">
        <v>318</v>
      </c>
      <c r="D321" s="530">
        <v>275</v>
      </c>
      <c r="E321" s="530"/>
      <c r="F321" s="530">
        <v>0</v>
      </c>
      <c r="G321" s="530">
        <v>43</v>
      </c>
      <c r="H321" s="530"/>
    </row>
    <row r="322" spans="1:8">
      <c r="A322" s="1027"/>
      <c r="B322" s="441" t="s">
        <v>446</v>
      </c>
      <c r="C322" s="530">
        <v>329</v>
      </c>
      <c r="D322" s="530">
        <v>283</v>
      </c>
      <c r="E322" s="530"/>
      <c r="F322" s="530">
        <v>0</v>
      </c>
      <c r="G322" s="530">
        <v>46</v>
      </c>
      <c r="H322" s="530"/>
    </row>
    <row r="323" spans="1:8">
      <c r="A323" s="1027"/>
      <c r="B323" s="441" t="s">
        <v>447</v>
      </c>
      <c r="C323" s="530">
        <v>329</v>
      </c>
      <c r="D323" s="530">
        <v>289</v>
      </c>
      <c r="E323" s="530"/>
      <c r="F323" s="530">
        <v>0</v>
      </c>
      <c r="G323" s="530">
        <v>39</v>
      </c>
      <c r="H323" s="530"/>
    </row>
    <row r="324" spans="1:8">
      <c r="A324" s="1027"/>
      <c r="B324" s="441" t="s">
        <v>448</v>
      </c>
      <c r="C324" s="530">
        <v>384</v>
      </c>
      <c r="D324" s="530">
        <v>294</v>
      </c>
      <c r="E324" s="530">
        <v>1</v>
      </c>
      <c r="F324" s="530">
        <v>47</v>
      </c>
      <c r="G324" s="530">
        <v>42</v>
      </c>
      <c r="H324" s="530"/>
    </row>
    <row r="325" spans="1:8">
      <c r="A325" s="1027"/>
      <c r="B325" s="441" t="s">
        <v>439</v>
      </c>
      <c r="C325" s="530">
        <v>429</v>
      </c>
      <c r="D325" s="530">
        <v>301</v>
      </c>
      <c r="E325" s="530">
        <v>1</v>
      </c>
      <c r="F325" s="530">
        <v>79</v>
      </c>
      <c r="G325" s="530">
        <v>48</v>
      </c>
      <c r="H325" s="530"/>
    </row>
    <row r="326" spans="1:8">
      <c r="A326" s="1027"/>
      <c r="B326" s="441" t="s">
        <v>440</v>
      </c>
      <c r="C326" s="530">
        <v>456</v>
      </c>
      <c r="D326" s="530">
        <v>307</v>
      </c>
      <c r="E326" s="530">
        <v>1</v>
      </c>
      <c r="F326" s="530">
        <v>95</v>
      </c>
      <c r="G326" s="530">
        <v>53</v>
      </c>
      <c r="H326" s="530"/>
    </row>
    <row r="327" spans="1:8">
      <c r="A327" s="1027"/>
      <c r="B327" s="441" t="s">
        <v>441</v>
      </c>
      <c r="C327" s="530">
        <v>381</v>
      </c>
      <c r="D327" s="530">
        <v>228</v>
      </c>
      <c r="E327" s="530">
        <v>1</v>
      </c>
      <c r="F327" s="530">
        <v>94</v>
      </c>
      <c r="G327" s="530">
        <v>58</v>
      </c>
      <c r="H327" s="530"/>
    </row>
    <row r="328" spans="1:8">
      <c r="A328" s="1027"/>
      <c r="B328" s="441" t="s">
        <v>34</v>
      </c>
      <c r="C328" s="530">
        <v>398</v>
      </c>
      <c r="D328" s="530">
        <v>237</v>
      </c>
      <c r="E328" s="530">
        <v>1</v>
      </c>
      <c r="F328" s="530">
        <v>105</v>
      </c>
      <c r="G328" s="530">
        <v>54</v>
      </c>
      <c r="H328" s="530"/>
    </row>
    <row r="329" spans="1:8">
      <c r="A329" s="1027"/>
      <c r="B329" s="441" t="s">
        <v>442</v>
      </c>
      <c r="C329" s="530">
        <v>424</v>
      </c>
      <c r="D329" s="530">
        <v>260</v>
      </c>
      <c r="E329" s="530">
        <v>1</v>
      </c>
      <c r="F329" s="530">
        <v>103</v>
      </c>
      <c r="G329" s="530">
        <v>61</v>
      </c>
      <c r="H329" s="530"/>
    </row>
    <row r="330" spans="1:8">
      <c r="A330" s="1027"/>
      <c r="B330" s="441" t="s">
        <v>33</v>
      </c>
      <c r="C330" s="530">
        <v>397</v>
      </c>
      <c r="D330" s="530">
        <v>224</v>
      </c>
      <c r="E330" s="530">
        <v>1</v>
      </c>
      <c r="F330" s="530">
        <v>112</v>
      </c>
      <c r="G330" s="530">
        <v>60</v>
      </c>
      <c r="H330" s="530"/>
    </row>
    <row r="331" spans="1:8">
      <c r="A331" s="1027"/>
      <c r="B331" s="441" t="s">
        <v>596</v>
      </c>
      <c r="C331" s="530">
        <v>464</v>
      </c>
      <c r="D331" s="530">
        <v>284</v>
      </c>
      <c r="E331" s="530">
        <v>1</v>
      </c>
      <c r="F331" s="530">
        <v>118</v>
      </c>
      <c r="G331" s="530">
        <v>61</v>
      </c>
      <c r="H331" s="530"/>
    </row>
    <row r="332" spans="1:8">
      <c r="A332" s="1027"/>
      <c r="B332" s="441" t="s">
        <v>597</v>
      </c>
      <c r="C332" s="530">
        <v>615</v>
      </c>
      <c r="D332" s="530">
        <v>427</v>
      </c>
      <c r="E332" s="530">
        <v>1</v>
      </c>
      <c r="F332" s="530">
        <v>132</v>
      </c>
      <c r="G332" s="530">
        <v>55</v>
      </c>
      <c r="H332" s="530"/>
    </row>
    <row r="333" spans="1:8">
      <c r="A333" s="1027"/>
      <c r="B333" s="441" t="s">
        <v>598</v>
      </c>
      <c r="C333" s="530">
        <v>695</v>
      </c>
      <c r="D333" s="530">
        <v>492</v>
      </c>
      <c r="E333" s="530">
        <v>2</v>
      </c>
      <c r="F333" s="530">
        <v>147</v>
      </c>
      <c r="G333" s="530">
        <v>53</v>
      </c>
      <c r="H333" s="530"/>
    </row>
    <row r="334" spans="1:8">
      <c r="A334" s="1027"/>
      <c r="B334" s="441" t="s">
        <v>599</v>
      </c>
      <c r="C334" s="530">
        <v>685</v>
      </c>
      <c r="D334" s="530">
        <v>464</v>
      </c>
      <c r="E334" s="530">
        <v>2</v>
      </c>
      <c r="F334" s="530">
        <v>160</v>
      </c>
      <c r="G334" s="530">
        <v>59</v>
      </c>
      <c r="H334" s="530"/>
    </row>
    <row r="335" spans="1:8">
      <c r="A335" s="1027"/>
      <c r="B335" s="441" t="s">
        <v>600</v>
      </c>
      <c r="C335" s="530">
        <v>716</v>
      </c>
      <c r="D335" s="530">
        <v>481</v>
      </c>
      <c r="E335" s="530">
        <v>2</v>
      </c>
      <c r="F335" s="530">
        <v>171</v>
      </c>
      <c r="G335" s="530">
        <v>62</v>
      </c>
      <c r="H335" s="530"/>
    </row>
    <row r="336" spans="1:8">
      <c r="A336" s="1027"/>
      <c r="B336" s="441" t="s">
        <v>601</v>
      </c>
      <c r="C336" s="530">
        <v>685</v>
      </c>
      <c r="D336" s="530">
        <v>452</v>
      </c>
      <c r="E336" s="530">
        <v>2</v>
      </c>
      <c r="F336" s="530">
        <v>175</v>
      </c>
      <c r="G336" s="530">
        <v>56</v>
      </c>
      <c r="H336" s="530"/>
    </row>
    <row r="337" spans="1:8">
      <c r="A337" s="1027"/>
      <c r="B337" s="441" t="s">
        <v>602</v>
      </c>
      <c r="C337" s="530">
        <v>849</v>
      </c>
      <c r="D337" s="530">
        <v>625</v>
      </c>
      <c r="E337" s="530">
        <v>0</v>
      </c>
      <c r="F337" s="530">
        <v>173</v>
      </c>
      <c r="G337" s="530">
        <v>51</v>
      </c>
      <c r="H337" s="530"/>
    </row>
    <row r="338" spans="1:8">
      <c r="A338" s="1027"/>
      <c r="B338" s="441" t="s">
        <v>603</v>
      </c>
      <c r="C338" s="530">
        <v>968</v>
      </c>
      <c r="D338" s="530">
        <v>745</v>
      </c>
      <c r="E338" s="530">
        <v>0</v>
      </c>
      <c r="F338" s="530">
        <v>173</v>
      </c>
      <c r="G338" s="530">
        <v>50</v>
      </c>
      <c r="H338" s="530"/>
    </row>
    <row r="339" spans="1:8">
      <c r="A339" s="1027"/>
      <c r="B339" s="441" t="s">
        <v>1144</v>
      </c>
      <c r="C339" s="530">
        <v>835</v>
      </c>
      <c r="D339" s="530">
        <v>609</v>
      </c>
      <c r="E339" s="530">
        <v>0</v>
      </c>
      <c r="F339" s="530">
        <v>171</v>
      </c>
      <c r="G339" s="530">
        <v>54</v>
      </c>
      <c r="H339" s="530"/>
    </row>
    <row r="340" spans="1:8">
      <c r="A340" s="1027"/>
      <c r="B340" s="495" t="s">
        <v>1145</v>
      </c>
      <c r="C340" s="819" t="s">
        <v>3403</v>
      </c>
      <c r="D340" s="819" t="s">
        <v>3404</v>
      </c>
      <c r="E340" s="818">
        <v>1</v>
      </c>
      <c r="F340" s="818">
        <v>167</v>
      </c>
      <c r="G340" s="818">
        <v>57</v>
      </c>
      <c r="H340" s="819" t="s">
        <v>25</v>
      </c>
    </row>
    <row r="341" spans="1:8">
      <c r="A341" s="1027"/>
      <c r="B341" s="495" t="s">
        <v>2774</v>
      </c>
      <c r="C341" s="819" t="s">
        <v>3405</v>
      </c>
      <c r="D341" s="819" t="s">
        <v>3406</v>
      </c>
      <c r="E341" s="818">
        <v>1</v>
      </c>
      <c r="F341" s="818">
        <v>162</v>
      </c>
      <c r="G341" s="818">
        <v>56</v>
      </c>
      <c r="H341" s="819" t="s">
        <v>25</v>
      </c>
    </row>
    <row r="342" spans="1:8">
      <c r="A342" s="1027"/>
      <c r="B342" s="495" t="s">
        <v>2847</v>
      </c>
      <c r="C342" s="818">
        <v>986</v>
      </c>
      <c r="D342" s="818">
        <v>754</v>
      </c>
      <c r="E342" s="818">
        <v>5</v>
      </c>
      <c r="F342" s="818">
        <v>169</v>
      </c>
      <c r="G342" s="818">
        <v>58</v>
      </c>
      <c r="H342" s="819" t="s">
        <v>25</v>
      </c>
    </row>
    <row r="343" spans="1:8">
      <c r="A343" s="1028"/>
      <c r="B343" s="495" t="s">
        <v>2953</v>
      </c>
      <c r="C343" s="817">
        <v>1200</v>
      </c>
      <c r="D343" s="818">
        <v>767</v>
      </c>
      <c r="E343" s="818">
        <v>17</v>
      </c>
      <c r="F343" s="818">
        <v>357</v>
      </c>
      <c r="G343" s="818">
        <v>59</v>
      </c>
      <c r="H343" s="819" t="s">
        <v>25</v>
      </c>
    </row>
    <row r="344" spans="1:8">
      <c r="A344" s="1026" t="s">
        <v>17</v>
      </c>
      <c r="B344" s="441" t="s">
        <v>436</v>
      </c>
      <c r="C344" s="530"/>
      <c r="D344" s="530"/>
      <c r="E344" s="530"/>
      <c r="F344" s="530"/>
      <c r="G344" s="530"/>
      <c r="H344" s="530"/>
    </row>
    <row r="345" spans="1:8">
      <c r="A345" s="1027"/>
      <c r="B345" s="441" t="s">
        <v>462</v>
      </c>
      <c r="C345" s="530">
        <v>13</v>
      </c>
      <c r="D345" s="530">
        <v>8</v>
      </c>
      <c r="E345" s="530"/>
      <c r="F345" s="530"/>
      <c r="G345" s="530">
        <v>5</v>
      </c>
      <c r="H345" s="530"/>
    </row>
    <row r="346" spans="1:8">
      <c r="A346" s="1027"/>
      <c r="B346" s="441" t="s">
        <v>463</v>
      </c>
      <c r="C346" s="530">
        <v>13</v>
      </c>
      <c r="D346" s="530">
        <v>9</v>
      </c>
      <c r="E346" s="530"/>
      <c r="F346" s="530"/>
      <c r="G346" s="530">
        <v>4</v>
      </c>
      <c r="H346" s="530"/>
    </row>
    <row r="347" spans="1:8">
      <c r="A347" s="1027"/>
      <c r="B347" s="441" t="s">
        <v>464</v>
      </c>
      <c r="C347" s="530">
        <v>12</v>
      </c>
      <c r="D347" s="530">
        <v>9</v>
      </c>
      <c r="E347" s="530"/>
      <c r="F347" s="530"/>
      <c r="G347" s="530">
        <v>3</v>
      </c>
      <c r="H347" s="530"/>
    </row>
    <row r="348" spans="1:8">
      <c r="A348" s="1027"/>
      <c r="B348" s="441" t="s">
        <v>465</v>
      </c>
      <c r="C348" s="530">
        <v>12</v>
      </c>
      <c r="D348" s="530">
        <v>9</v>
      </c>
      <c r="E348" s="530"/>
      <c r="F348" s="530"/>
      <c r="G348" s="530">
        <v>2</v>
      </c>
      <c r="H348" s="530"/>
    </row>
    <row r="349" spans="1:8">
      <c r="A349" s="1027"/>
      <c r="B349" s="441" t="s">
        <v>437</v>
      </c>
      <c r="C349" s="530">
        <v>14</v>
      </c>
      <c r="D349" s="530">
        <v>10</v>
      </c>
      <c r="E349" s="530"/>
      <c r="F349" s="530"/>
      <c r="G349" s="530">
        <v>4</v>
      </c>
      <c r="H349" s="530"/>
    </row>
    <row r="350" spans="1:8">
      <c r="A350" s="1027"/>
      <c r="B350" s="441" t="s">
        <v>466</v>
      </c>
      <c r="C350" s="530">
        <v>13</v>
      </c>
      <c r="D350" s="530">
        <v>10</v>
      </c>
      <c r="E350" s="530"/>
      <c r="F350" s="530"/>
      <c r="G350" s="530">
        <v>3</v>
      </c>
      <c r="H350" s="530"/>
    </row>
    <row r="351" spans="1:8">
      <c r="A351" s="1027"/>
      <c r="B351" s="441" t="s">
        <v>467</v>
      </c>
      <c r="C351" s="530">
        <v>12</v>
      </c>
      <c r="D351" s="530">
        <v>10</v>
      </c>
      <c r="E351" s="530"/>
      <c r="F351" s="530"/>
      <c r="G351" s="530">
        <v>2</v>
      </c>
      <c r="H351" s="530"/>
    </row>
    <row r="352" spans="1:8">
      <c r="A352" s="1027"/>
      <c r="B352" s="441" t="s">
        <v>468</v>
      </c>
      <c r="C352" s="530">
        <v>14</v>
      </c>
      <c r="D352" s="530">
        <v>10</v>
      </c>
      <c r="E352" s="530"/>
      <c r="F352" s="530"/>
      <c r="G352" s="530">
        <v>4</v>
      </c>
      <c r="H352" s="530"/>
    </row>
    <row r="353" spans="1:8">
      <c r="A353" s="1027"/>
      <c r="B353" s="441" t="s">
        <v>469</v>
      </c>
      <c r="C353" s="530">
        <v>15</v>
      </c>
      <c r="D353" s="530">
        <v>11</v>
      </c>
      <c r="E353" s="530"/>
      <c r="F353" s="530"/>
      <c r="G353" s="530">
        <v>4</v>
      </c>
      <c r="H353" s="530"/>
    </row>
    <row r="354" spans="1:8">
      <c r="A354" s="1027"/>
      <c r="B354" s="441" t="s">
        <v>438</v>
      </c>
      <c r="C354" s="530">
        <v>16</v>
      </c>
      <c r="D354" s="530">
        <v>11</v>
      </c>
      <c r="E354" s="530"/>
      <c r="F354" s="530"/>
      <c r="G354" s="530">
        <v>5</v>
      </c>
      <c r="H354" s="530"/>
    </row>
    <row r="355" spans="1:8">
      <c r="A355" s="1027"/>
      <c r="B355" s="441" t="s">
        <v>445</v>
      </c>
      <c r="C355" s="530">
        <v>15</v>
      </c>
      <c r="D355" s="530">
        <v>11</v>
      </c>
      <c r="E355" s="530"/>
      <c r="F355" s="530"/>
      <c r="G355" s="530">
        <v>4</v>
      </c>
      <c r="H355" s="530"/>
    </row>
    <row r="356" spans="1:8">
      <c r="A356" s="1027"/>
      <c r="B356" s="441" t="s">
        <v>446</v>
      </c>
      <c r="C356" s="530">
        <v>16</v>
      </c>
      <c r="D356" s="530">
        <v>11</v>
      </c>
      <c r="E356" s="530"/>
      <c r="F356" s="530"/>
      <c r="G356" s="530">
        <v>5</v>
      </c>
      <c r="H356" s="530"/>
    </row>
    <row r="357" spans="1:8">
      <c r="A357" s="1027"/>
      <c r="B357" s="441" t="s">
        <v>447</v>
      </c>
      <c r="C357" s="530">
        <v>17</v>
      </c>
      <c r="D357" s="530">
        <v>11</v>
      </c>
      <c r="E357" s="530"/>
      <c r="F357" s="530"/>
      <c r="G357" s="530">
        <v>5</v>
      </c>
      <c r="H357" s="530"/>
    </row>
    <row r="358" spans="1:8">
      <c r="A358" s="1027"/>
      <c r="B358" s="441" t="s">
        <v>448</v>
      </c>
      <c r="C358" s="530">
        <v>16</v>
      </c>
      <c r="D358" s="530">
        <v>12</v>
      </c>
      <c r="E358" s="530"/>
      <c r="F358" s="530"/>
      <c r="G358" s="530">
        <v>5</v>
      </c>
      <c r="H358" s="530"/>
    </row>
    <row r="359" spans="1:8">
      <c r="A359" s="1027"/>
      <c r="B359" s="441" t="s">
        <v>439</v>
      </c>
      <c r="C359" s="530">
        <v>17</v>
      </c>
      <c r="D359" s="530">
        <v>12</v>
      </c>
      <c r="E359" s="530"/>
      <c r="F359" s="530"/>
      <c r="G359" s="530">
        <v>6</v>
      </c>
      <c r="H359" s="530">
        <v>0</v>
      </c>
    </row>
    <row r="360" spans="1:8">
      <c r="A360" s="1027"/>
      <c r="B360" s="441" t="s">
        <v>440</v>
      </c>
      <c r="C360" s="530">
        <v>17</v>
      </c>
      <c r="D360" s="530">
        <v>12</v>
      </c>
      <c r="E360" s="530"/>
      <c r="F360" s="530"/>
      <c r="G360" s="530">
        <v>5</v>
      </c>
      <c r="H360" s="530">
        <v>0</v>
      </c>
    </row>
    <row r="361" spans="1:8">
      <c r="A361" s="1027"/>
      <c r="B361" s="441" t="s">
        <v>441</v>
      </c>
      <c r="C361" s="530">
        <v>18</v>
      </c>
      <c r="D361" s="530">
        <v>12</v>
      </c>
      <c r="E361" s="530"/>
      <c r="F361" s="530"/>
      <c r="G361" s="530">
        <v>6</v>
      </c>
      <c r="H361" s="530">
        <v>0</v>
      </c>
    </row>
    <row r="362" spans="1:8">
      <c r="A362" s="1027"/>
      <c r="B362" s="441" t="s">
        <v>34</v>
      </c>
      <c r="C362" s="530">
        <v>17</v>
      </c>
      <c r="D362" s="530">
        <v>12</v>
      </c>
      <c r="E362" s="530"/>
      <c r="F362" s="530"/>
      <c r="G362" s="530">
        <v>5</v>
      </c>
      <c r="H362" s="530">
        <v>0</v>
      </c>
    </row>
    <row r="363" spans="1:8">
      <c r="A363" s="1027"/>
      <c r="B363" s="441" t="s">
        <v>442</v>
      </c>
      <c r="C363" s="530">
        <v>17</v>
      </c>
      <c r="D363" s="530">
        <v>12</v>
      </c>
      <c r="E363" s="530"/>
      <c r="F363" s="530"/>
      <c r="G363" s="530">
        <v>5</v>
      </c>
      <c r="H363" s="530">
        <v>0</v>
      </c>
    </row>
    <row r="364" spans="1:8">
      <c r="A364" s="1027"/>
      <c r="B364" s="441" t="s">
        <v>33</v>
      </c>
      <c r="C364" s="530">
        <v>17</v>
      </c>
      <c r="D364" s="530">
        <v>12</v>
      </c>
      <c r="E364" s="530"/>
      <c r="F364" s="530"/>
      <c r="G364" s="530">
        <v>5</v>
      </c>
      <c r="H364" s="530">
        <v>0</v>
      </c>
    </row>
    <row r="365" spans="1:8">
      <c r="A365" s="1027"/>
      <c r="B365" s="441" t="s">
        <v>596</v>
      </c>
      <c r="C365" s="530">
        <v>19</v>
      </c>
      <c r="D365" s="530">
        <v>13</v>
      </c>
      <c r="E365" s="530"/>
      <c r="F365" s="530"/>
      <c r="G365" s="530">
        <v>6</v>
      </c>
      <c r="H365" s="530">
        <v>0</v>
      </c>
    </row>
    <row r="366" spans="1:8">
      <c r="A366" s="1027"/>
      <c r="B366" s="441" t="s">
        <v>597</v>
      </c>
      <c r="C366" s="530">
        <v>18</v>
      </c>
      <c r="D366" s="530">
        <v>13</v>
      </c>
      <c r="E366" s="530"/>
      <c r="F366" s="530"/>
      <c r="G366" s="530">
        <v>5</v>
      </c>
      <c r="H366" s="530">
        <v>0</v>
      </c>
    </row>
    <row r="367" spans="1:8">
      <c r="A367" s="1027"/>
      <c r="B367" s="441" t="s">
        <v>598</v>
      </c>
      <c r="C367" s="530">
        <v>19</v>
      </c>
      <c r="D367" s="530">
        <v>13</v>
      </c>
      <c r="E367" s="530"/>
      <c r="F367" s="530"/>
      <c r="G367" s="530">
        <v>6</v>
      </c>
      <c r="H367" s="530">
        <v>0</v>
      </c>
    </row>
    <row r="368" spans="1:8">
      <c r="A368" s="1027"/>
      <c r="B368" s="441" t="s">
        <v>599</v>
      </c>
      <c r="C368" s="530">
        <v>20</v>
      </c>
      <c r="D368" s="530">
        <v>14</v>
      </c>
      <c r="E368" s="530"/>
      <c r="F368" s="530"/>
      <c r="G368" s="530">
        <v>5</v>
      </c>
      <c r="H368" s="530">
        <v>0</v>
      </c>
    </row>
    <row r="369" spans="1:8">
      <c r="A369" s="1027"/>
      <c r="B369" s="441" t="s">
        <v>600</v>
      </c>
      <c r="C369" s="530">
        <v>21</v>
      </c>
      <c r="D369" s="530">
        <v>15</v>
      </c>
      <c r="E369" s="530"/>
      <c r="F369" s="530"/>
      <c r="G369" s="530">
        <v>6</v>
      </c>
      <c r="H369" s="530">
        <v>0</v>
      </c>
    </row>
    <row r="370" spans="1:8">
      <c r="A370" s="1027"/>
      <c r="B370" s="441" t="s">
        <v>601</v>
      </c>
      <c r="C370" s="530">
        <v>20</v>
      </c>
      <c r="D370" s="530">
        <v>15</v>
      </c>
      <c r="E370" s="530"/>
      <c r="F370" s="530"/>
      <c r="G370" s="530">
        <v>5</v>
      </c>
      <c r="H370" s="530">
        <v>0</v>
      </c>
    </row>
    <row r="371" spans="1:8">
      <c r="A371" s="1027"/>
      <c r="B371" s="441" t="s">
        <v>602</v>
      </c>
      <c r="C371" s="530">
        <v>21</v>
      </c>
      <c r="D371" s="530">
        <v>15</v>
      </c>
      <c r="E371" s="530"/>
      <c r="F371" s="530"/>
      <c r="G371" s="530">
        <v>6</v>
      </c>
      <c r="H371" s="530">
        <v>0</v>
      </c>
    </row>
    <row r="372" spans="1:8">
      <c r="A372" s="1027"/>
      <c r="B372" s="441" t="s">
        <v>603</v>
      </c>
      <c r="C372" s="530">
        <v>22</v>
      </c>
      <c r="D372" s="530">
        <v>17</v>
      </c>
      <c r="E372" s="530"/>
      <c r="F372" s="530"/>
      <c r="G372" s="530">
        <v>5</v>
      </c>
      <c r="H372" s="530">
        <v>0</v>
      </c>
    </row>
    <row r="373" spans="1:8">
      <c r="A373" s="1027"/>
      <c r="B373" s="441" t="s">
        <v>1144</v>
      </c>
      <c r="C373" s="530">
        <v>25</v>
      </c>
      <c r="D373" s="530">
        <v>20</v>
      </c>
      <c r="E373" s="530"/>
      <c r="F373" s="530"/>
      <c r="G373" s="530">
        <v>5</v>
      </c>
      <c r="H373" s="530">
        <v>0</v>
      </c>
    </row>
    <row r="374" spans="1:8">
      <c r="A374" s="1027"/>
      <c r="B374" s="495" t="s">
        <v>1145</v>
      </c>
      <c r="C374" s="818">
        <v>32</v>
      </c>
      <c r="D374" s="818">
        <v>24</v>
      </c>
      <c r="E374" s="819" t="s">
        <v>25</v>
      </c>
      <c r="F374" s="819" t="s">
        <v>25</v>
      </c>
      <c r="G374" s="818">
        <v>7</v>
      </c>
      <c r="H374" s="818">
        <v>0</v>
      </c>
    </row>
    <row r="375" spans="1:8">
      <c r="A375" s="1027"/>
      <c r="B375" s="495" t="s">
        <v>2774</v>
      </c>
      <c r="C375" s="818">
        <v>32</v>
      </c>
      <c r="D375" s="818">
        <v>26</v>
      </c>
      <c r="E375" s="819" t="s">
        <v>25</v>
      </c>
      <c r="F375" s="819" t="s">
        <v>25</v>
      </c>
      <c r="G375" s="818">
        <v>5</v>
      </c>
      <c r="H375" s="818">
        <v>0</v>
      </c>
    </row>
    <row r="376" spans="1:8">
      <c r="A376" s="1027"/>
      <c r="B376" s="495" t="s">
        <v>2847</v>
      </c>
      <c r="C376" s="818">
        <v>37</v>
      </c>
      <c r="D376" s="818">
        <v>32</v>
      </c>
      <c r="E376" s="819" t="s">
        <v>25</v>
      </c>
      <c r="F376" s="819" t="s">
        <v>25</v>
      </c>
      <c r="G376" s="818">
        <v>4</v>
      </c>
      <c r="H376" s="818">
        <v>0</v>
      </c>
    </row>
    <row r="377" spans="1:8">
      <c r="A377" s="1028"/>
      <c r="B377" s="495" t="s">
        <v>2953</v>
      </c>
      <c r="C377" s="818">
        <v>39</v>
      </c>
      <c r="D377" s="818">
        <v>32</v>
      </c>
      <c r="E377" s="819" t="s">
        <v>25</v>
      </c>
      <c r="F377" s="819" t="s">
        <v>25</v>
      </c>
      <c r="G377" s="818">
        <v>6</v>
      </c>
      <c r="H377" s="818">
        <v>0</v>
      </c>
    </row>
    <row r="378" spans="1:8">
      <c r="A378" s="1026" t="s">
        <v>4</v>
      </c>
      <c r="B378" s="441" t="s">
        <v>436</v>
      </c>
      <c r="C378" s="530">
        <v>0</v>
      </c>
      <c r="D378" s="530">
        <v>0</v>
      </c>
      <c r="E378" s="530"/>
      <c r="F378" s="530"/>
      <c r="G378" s="530"/>
      <c r="H378" s="530"/>
    </row>
    <row r="379" spans="1:8">
      <c r="A379" s="1027"/>
      <c r="B379" s="441" t="s">
        <v>462</v>
      </c>
      <c r="C379" s="530">
        <v>0</v>
      </c>
      <c r="D379" s="530">
        <v>0</v>
      </c>
      <c r="E379" s="530"/>
      <c r="F379" s="530"/>
      <c r="G379" s="530"/>
      <c r="H379" s="530"/>
    </row>
    <row r="380" spans="1:8">
      <c r="A380" s="1027"/>
      <c r="B380" s="441" t="s">
        <v>463</v>
      </c>
      <c r="C380" s="530">
        <v>0</v>
      </c>
      <c r="D380" s="530">
        <v>0</v>
      </c>
      <c r="E380" s="530"/>
      <c r="F380" s="530"/>
      <c r="G380" s="530"/>
      <c r="H380" s="530"/>
    </row>
    <row r="381" spans="1:8">
      <c r="A381" s="1027"/>
      <c r="B381" s="441" t="s">
        <v>464</v>
      </c>
      <c r="C381" s="530">
        <v>0</v>
      </c>
      <c r="D381" s="530">
        <v>0</v>
      </c>
      <c r="E381" s="530"/>
      <c r="F381" s="530"/>
      <c r="G381" s="530"/>
      <c r="H381" s="530"/>
    </row>
    <row r="382" spans="1:8">
      <c r="A382" s="1027"/>
      <c r="B382" s="441" t="s">
        <v>465</v>
      </c>
      <c r="C382" s="530">
        <v>0</v>
      </c>
      <c r="D382" s="530">
        <v>0</v>
      </c>
      <c r="E382" s="530"/>
      <c r="F382" s="530"/>
      <c r="G382" s="530"/>
      <c r="H382" s="530"/>
    </row>
    <row r="383" spans="1:8">
      <c r="A383" s="1027"/>
      <c r="B383" s="441" t="s">
        <v>437</v>
      </c>
      <c r="C383" s="530">
        <v>0</v>
      </c>
      <c r="D383" s="530">
        <v>0</v>
      </c>
      <c r="E383" s="530"/>
      <c r="F383" s="530"/>
      <c r="G383" s="530"/>
      <c r="H383" s="530"/>
    </row>
    <row r="384" spans="1:8">
      <c r="A384" s="1027"/>
      <c r="B384" s="441" t="s">
        <v>466</v>
      </c>
      <c r="C384" s="530">
        <v>0</v>
      </c>
      <c r="D384" s="530">
        <v>0</v>
      </c>
      <c r="E384" s="530"/>
      <c r="F384" s="530"/>
      <c r="G384" s="530"/>
      <c r="H384" s="530"/>
    </row>
    <row r="385" spans="1:8">
      <c r="A385" s="1027"/>
      <c r="B385" s="441" t="s">
        <v>467</v>
      </c>
      <c r="C385" s="530">
        <v>0</v>
      </c>
      <c r="D385" s="530">
        <v>0</v>
      </c>
      <c r="E385" s="530"/>
      <c r="F385" s="530"/>
      <c r="G385" s="530"/>
      <c r="H385" s="530"/>
    </row>
    <row r="386" spans="1:8">
      <c r="A386" s="1027"/>
      <c r="B386" s="441" t="s">
        <v>468</v>
      </c>
      <c r="C386" s="530">
        <v>0</v>
      </c>
      <c r="D386" s="530">
        <v>0</v>
      </c>
      <c r="E386" s="530"/>
      <c r="F386" s="530"/>
      <c r="G386" s="530"/>
      <c r="H386" s="530"/>
    </row>
    <row r="387" spans="1:8">
      <c r="A387" s="1027"/>
      <c r="B387" s="441" t="s">
        <v>469</v>
      </c>
      <c r="C387" s="530">
        <v>0</v>
      </c>
      <c r="D387" s="530">
        <v>0</v>
      </c>
      <c r="E387" s="530"/>
      <c r="F387" s="530"/>
      <c r="G387" s="530"/>
      <c r="H387" s="530"/>
    </row>
    <row r="388" spans="1:8">
      <c r="A388" s="1027"/>
      <c r="B388" s="441" t="s">
        <v>438</v>
      </c>
      <c r="C388" s="530">
        <v>0</v>
      </c>
      <c r="D388" s="530">
        <v>0</v>
      </c>
      <c r="E388" s="530"/>
      <c r="F388" s="530"/>
      <c r="G388" s="530"/>
      <c r="H388" s="530"/>
    </row>
    <row r="389" spans="1:8">
      <c r="A389" s="1027"/>
      <c r="B389" s="441" t="s">
        <v>445</v>
      </c>
      <c r="C389" s="530">
        <v>0</v>
      </c>
      <c r="D389" s="530">
        <v>0</v>
      </c>
      <c r="E389" s="530"/>
      <c r="F389" s="530"/>
      <c r="G389" s="530"/>
      <c r="H389" s="530"/>
    </row>
    <row r="390" spans="1:8">
      <c r="A390" s="1027"/>
      <c r="B390" s="441" t="s">
        <v>446</v>
      </c>
      <c r="C390" s="530">
        <v>0</v>
      </c>
      <c r="D390" s="530">
        <v>0</v>
      </c>
      <c r="E390" s="530"/>
      <c r="F390" s="530"/>
      <c r="G390" s="530"/>
      <c r="H390" s="530"/>
    </row>
    <row r="391" spans="1:8">
      <c r="A391" s="1027"/>
      <c r="B391" s="441" t="s">
        <v>447</v>
      </c>
      <c r="C391" s="530">
        <v>0</v>
      </c>
      <c r="D391" s="530">
        <v>0</v>
      </c>
      <c r="E391" s="530"/>
      <c r="F391" s="530"/>
      <c r="G391" s="530"/>
      <c r="H391" s="530"/>
    </row>
    <row r="392" spans="1:8">
      <c r="A392" s="1027"/>
      <c r="B392" s="441" t="s">
        <v>448</v>
      </c>
      <c r="C392" s="530">
        <v>0</v>
      </c>
      <c r="D392" s="530">
        <v>0</v>
      </c>
      <c r="E392" s="530"/>
      <c r="F392" s="530"/>
      <c r="G392" s="530"/>
      <c r="H392" s="530"/>
    </row>
    <row r="393" spans="1:8">
      <c r="A393" s="1027"/>
      <c r="B393" s="441" t="s">
        <v>439</v>
      </c>
      <c r="C393" s="530">
        <v>0</v>
      </c>
      <c r="D393" s="530">
        <v>0</v>
      </c>
      <c r="E393" s="530"/>
      <c r="F393" s="530"/>
      <c r="G393" s="530"/>
      <c r="H393" s="530"/>
    </row>
    <row r="394" spans="1:8">
      <c r="A394" s="1027"/>
      <c r="B394" s="441" t="s">
        <v>440</v>
      </c>
      <c r="C394" s="530">
        <v>0</v>
      </c>
      <c r="D394" s="530">
        <v>0</v>
      </c>
      <c r="E394" s="530"/>
      <c r="F394" s="530"/>
      <c r="G394" s="530"/>
      <c r="H394" s="530"/>
    </row>
    <row r="395" spans="1:8">
      <c r="A395" s="1027"/>
      <c r="B395" s="441" t="s">
        <v>441</v>
      </c>
      <c r="C395" s="530">
        <v>0</v>
      </c>
      <c r="D395" s="530">
        <v>0</v>
      </c>
      <c r="E395" s="530"/>
      <c r="F395" s="530"/>
      <c r="G395" s="530"/>
      <c r="H395" s="530"/>
    </row>
    <row r="396" spans="1:8">
      <c r="A396" s="1027"/>
      <c r="B396" s="441" t="s">
        <v>34</v>
      </c>
      <c r="C396" s="530">
        <v>0</v>
      </c>
      <c r="D396" s="530">
        <v>0</v>
      </c>
      <c r="E396" s="530"/>
      <c r="F396" s="530"/>
      <c r="G396" s="530"/>
      <c r="H396" s="530"/>
    </row>
    <row r="397" spans="1:8">
      <c r="A397" s="1027"/>
      <c r="B397" s="441" t="s">
        <v>442</v>
      </c>
      <c r="C397" s="530">
        <v>0</v>
      </c>
      <c r="D397" s="530">
        <v>0</v>
      </c>
      <c r="E397" s="530"/>
      <c r="F397" s="530"/>
      <c r="G397" s="530"/>
      <c r="H397" s="530"/>
    </row>
    <row r="398" spans="1:8">
      <c r="A398" s="1027"/>
      <c r="B398" s="441" t="s">
        <v>33</v>
      </c>
      <c r="C398" s="530">
        <v>0</v>
      </c>
      <c r="D398" s="530">
        <v>0</v>
      </c>
      <c r="E398" s="530"/>
      <c r="F398" s="530"/>
      <c r="G398" s="530"/>
      <c r="H398" s="530"/>
    </row>
    <row r="399" spans="1:8">
      <c r="A399" s="1027"/>
      <c r="B399" s="441" t="s">
        <v>596</v>
      </c>
      <c r="C399" s="530">
        <v>0</v>
      </c>
      <c r="D399" s="530">
        <v>0</v>
      </c>
      <c r="E399" s="530"/>
      <c r="F399" s="530"/>
      <c r="G399" s="530"/>
      <c r="H399" s="530"/>
    </row>
    <row r="400" spans="1:8">
      <c r="A400" s="1027"/>
      <c r="B400" s="441" t="s">
        <v>597</v>
      </c>
      <c r="C400" s="530">
        <v>0</v>
      </c>
      <c r="D400" s="530">
        <v>0</v>
      </c>
      <c r="E400" s="530"/>
      <c r="F400" s="530"/>
      <c r="G400" s="530"/>
      <c r="H400" s="530"/>
    </row>
    <row r="401" spans="1:8">
      <c r="A401" s="1027"/>
      <c r="B401" s="441" t="s">
        <v>598</v>
      </c>
      <c r="C401" s="530">
        <v>0</v>
      </c>
      <c r="D401" s="530">
        <v>0</v>
      </c>
      <c r="E401" s="530"/>
      <c r="F401" s="530"/>
      <c r="G401" s="530">
        <v>0</v>
      </c>
      <c r="H401" s="530"/>
    </row>
    <row r="402" spans="1:8">
      <c r="A402" s="1027"/>
      <c r="B402" s="441" t="s">
        <v>599</v>
      </c>
      <c r="C402" s="530">
        <v>0</v>
      </c>
      <c r="D402" s="530">
        <v>0</v>
      </c>
      <c r="E402" s="530"/>
      <c r="F402" s="530"/>
      <c r="G402" s="530">
        <v>0</v>
      </c>
      <c r="H402" s="530"/>
    </row>
    <row r="403" spans="1:8">
      <c r="A403" s="1027"/>
      <c r="B403" s="441" t="s">
        <v>600</v>
      </c>
      <c r="C403" s="530">
        <v>0</v>
      </c>
      <c r="D403" s="530">
        <v>0</v>
      </c>
      <c r="E403" s="530"/>
      <c r="F403" s="530"/>
      <c r="G403" s="530">
        <v>0</v>
      </c>
      <c r="H403" s="530"/>
    </row>
    <row r="404" spans="1:8">
      <c r="A404" s="1027"/>
      <c r="B404" s="441" t="s">
        <v>601</v>
      </c>
      <c r="C404" s="530">
        <v>0</v>
      </c>
      <c r="D404" s="530">
        <v>0</v>
      </c>
      <c r="E404" s="530"/>
      <c r="F404" s="530"/>
      <c r="G404" s="530">
        <v>0</v>
      </c>
      <c r="H404" s="530"/>
    </row>
    <row r="405" spans="1:8">
      <c r="A405" s="1027"/>
      <c r="B405" s="441" t="s">
        <v>602</v>
      </c>
      <c r="C405" s="530">
        <v>0</v>
      </c>
      <c r="D405" s="530">
        <v>0</v>
      </c>
      <c r="E405" s="530"/>
      <c r="F405" s="530"/>
      <c r="G405" s="530">
        <v>0</v>
      </c>
      <c r="H405" s="530"/>
    </row>
    <row r="406" spans="1:8">
      <c r="A406" s="1027"/>
      <c r="B406" s="441" t="s">
        <v>603</v>
      </c>
      <c r="C406" s="530">
        <v>0</v>
      </c>
      <c r="D406" s="530">
        <v>0</v>
      </c>
      <c r="E406" s="530"/>
      <c r="F406" s="530"/>
      <c r="G406" s="530">
        <v>0</v>
      </c>
      <c r="H406" s="530"/>
    </row>
    <row r="407" spans="1:8">
      <c r="A407" s="1027"/>
      <c r="B407" s="441" t="s">
        <v>1144</v>
      </c>
      <c r="C407" s="530">
        <v>0</v>
      </c>
      <c r="D407" s="530">
        <v>0</v>
      </c>
      <c r="E407" s="530"/>
      <c r="F407" s="530"/>
      <c r="G407" s="530">
        <v>0</v>
      </c>
      <c r="H407" s="530"/>
    </row>
    <row r="408" spans="1:8">
      <c r="A408" s="1027"/>
      <c r="B408" s="495" t="s">
        <v>1145</v>
      </c>
      <c r="C408" s="818">
        <v>0</v>
      </c>
      <c r="D408" s="818">
        <v>0</v>
      </c>
      <c r="E408" s="819" t="s">
        <v>25</v>
      </c>
      <c r="F408" s="819" t="s">
        <v>25</v>
      </c>
      <c r="G408" s="818">
        <v>0</v>
      </c>
      <c r="H408" s="819" t="s">
        <v>25</v>
      </c>
    </row>
    <row r="409" spans="1:8">
      <c r="A409" s="1027"/>
      <c r="B409" s="495" t="s">
        <v>2774</v>
      </c>
      <c r="C409" s="818">
        <v>0</v>
      </c>
      <c r="D409" s="818">
        <v>0</v>
      </c>
      <c r="E409" s="819" t="s">
        <v>25</v>
      </c>
      <c r="F409" s="819" t="s">
        <v>25</v>
      </c>
      <c r="G409" s="818">
        <v>0</v>
      </c>
      <c r="H409" s="819" t="s">
        <v>25</v>
      </c>
    </row>
    <row r="410" spans="1:8">
      <c r="A410" s="1027"/>
      <c r="B410" s="495" t="s">
        <v>2847</v>
      </c>
      <c r="C410" s="818">
        <v>0</v>
      </c>
      <c r="D410" s="818">
        <v>0</v>
      </c>
      <c r="E410" s="819" t="s">
        <v>25</v>
      </c>
      <c r="F410" s="819" t="s">
        <v>25</v>
      </c>
      <c r="G410" s="818">
        <v>0</v>
      </c>
      <c r="H410" s="819" t="s">
        <v>25</v>
      </c>
    </row>
    <row r="411" spans="1:8">
      <c r="A411" s="1028"/>
      <c r="B411" s="495" t="s">
        <v>2953</v>
      </c>
      <c r="C411" s="818">
        <v>0</v>
      </c>
      <c r="D411" s="818">
        <v>0</v>
      </c>
      <c r="E411" s="819" t="s">
        <v>25</v>
      </c>
      <c r="F411" s="819" t="s">
        <v>25</v>
      </c>
      <c r="G411" s="818">
        <v>0</v>
      </c>
      <c r="H411" s="819" t="s">
        <v>25</v>
      </c>
    </row>
    <row r="412" spans="1:8">
      <c r="A412" s="1026" t="s">
        <v>3</v>
      </c>
      <c r="B412" s="441" t="s">
        <v>436</v>
      </c>
      <c r="C412" s="530">
        <v>4767</v>
      </c>
      <c r="D412" s="530">
        <v>4611</v>
      </c>
      <c r="E412" s="530">
        <v>0</v>
      </c>
      <c r="F412" s="530">
        <v>63</v>
      </c>
      <c r="G412" s="530">
        <v>2</v>
      </c>
      <c r="H412" s="530">
        <v>91</v>
      </c>
    </row>
    <row r="413" spans="1:8">
      <c r="A413" s="1027"/>
      <c r="B413" s="441" t="s">
        <v>462</v>
      </c>
      <c r="C413" s="530">
        <v>4859</v>
      </c>
      <c r="D413" s="530">
        <v>4692</v>
      </c>
      <c r="E413" s="530">
        <v>0</v>
      </c>
      <c r="F413" s="530">
        <v>64</v>
      </c>
      <c r="G413" s="530">
        <v>2</v>
      </c>
      <c r="H413" s="530">
        <v>100</v>
      </c>
    </row>
    <row r="414" spans="1:8">
      <c r="A414" s="1027"/>
      <c r="B414" s="441" t="s">
        <v>463</v>
      </c>
      <c r="C414" s="530">
        <v>4760</v>
      </c>
      <c r="D414" s="530">
        <v>4592</v>
      </c>
      <c r="E414" s="530">
        <v>0</v>
      </c>
      <c r="F414" s="530">
        <v>64</v>
      </c>
      <c r="G414" s="530">
        <v>3</v>
      </c>
      <c r="H414" s="530">
        <v>100</v>
      </c>
    </row>
    <row r="415" spans="1:8">
      <c r="A415" s="1027"/>
      <c r="B415" s="441" t="s">
        <v>464</v>
      </c>
      <c r="C415" s="530">
        <v>5070</v>
      </c>
      <c r="D415" s="530">
        <v>4914</v>
      </c>
      <c r="E415" s="530">
        <v>0</v>
      </c>
      <c r="F415" s="530">
        <v>72</v>
      </c>
      <c r="G415" s="530">
        <v>5</v>
      </c>
      <c r="H415" s="530">
        <v>78</v>
      </c>
    </row>
    <row r="416" spans="1:8">
      <c r="A416" s="1027"/>
      <c r="B416" s="441" t="s">
        <v>465</v>
      </c>
      <c r="C416" s="530">
        <v>5299</v>
      </c>
      <c r="D416" s="530">
        <v>5114</v>
      </c>
      <c r="E416" s="530">
        <v>0</v>
      </c>
      <c r="F416" s="530">
        <v>72</v>
      </c>
      <c r="G416" s="530">
        <v>9</v>
      </c>
      <c r="H416" s="530">
        <v>105</v>
      </c>
    </row>
    <row r="417" spans="1:8">
      <c r="A417" s="1027"/>
      <c r="B417" s="441" t="s">
        <v>437</v>
      </c>
      <c r="C417" s="530">
        <v>5691</v>
      </c>
      <c r="D417" s="530">
        <v>5473</v>
      </c>
      <c r="E417" s="530">
        <v>17</v>
      </c>
      <c r="F417" s="530">
        <v>72</v>
      </c>
      <c r="G417" s="530">
        <v>6</v>
      </c>
      <c r="H417" s="530">
        <v>122</v>
      </c>
    </row>
    <row r="418" spans="1:8">
      <c r="A418" s="1027"/>
      <c r="B418" s="441" t="s">
        <v>466</v>
      </c>
      <c r="C418" s="530">
        <v>5722</v>
      </c>
      <c r="D418" s="530">
        <v>5500</v>
      </c>
      <c r="E418" s="530">
        <v>17</v>
      </c>
      <c r="F418" s="530">
        <v>65</v>
      </c>
      <c r="G418" s="530">
        <v>13</v>
      </c>
      <c r="H418" s="530">
        <v>127</v>
      </c>
    </row>
    <row r="419" spans="1:8">
      <c r="A419" s="1027"/>
      <c r="B419" s="441" t="s">
        <v>467</v>
      </c>
      <c r="C419" s="530">
        <v>6073</v>
      </c>
      <c r="D419" s="530">
        <v>5827</v>
      </c>
      <c r="E419" s="530">
        <v>34</v>
      </c>
      <c r="F419" s="530">
        <v>58</v>
      </c>
      <c r="G419" s="530">
        <v>17</v>
      </c>
      <c r="H419" s="530">
        <v>137</v>
      </c>
    </row>
    <row r="420" spans="1:8">
      <c r="A420" s="1027"/>
      <c r="B420" s="441" t="s">
        <v>468</v>
      </c>
      <c r="C420" s="530">
        <v>6154</v>
      </c>
      <c r="D420" s="530">
        <v>5904</v>
      </c>
      <c r="E420" s="530">
        <v>40</v>
      </c>
      <c r="F420" s="530">
        <v>49</v>
      </c>
      <c r="G420" s="530">
        <v>14</v>
      </c>
      <c r="H420" s="530">
        <v>147</v>
      </c>
    </row>
    <row r="421" spans="1:8">
      <c r="A421" s="1027"/>
      <c r="B421" s="441" t="s">
        <v>469</v>
      </c>
      <c r="C421" s="530">
        <v>6071</v>
      </c>
      <c r="D421" s="530">
        <v>5821</v>
      </c>
      <c r="E421" s="530">
        <v>36</v>
      </c>
      <c r="F421" s="530">
        <v>64</v>
      </c>
      <c r="G421" s="530">
        <v>12</v>
      </c>
      <c r="H421" s="530">
        <v>139</v>
      </c>
    </row>
    <row r="422" spans="1:8">
      <c r="A422" s="1027"/>
      <c r="B422" s="441" t="s">
        <v>438</v>
      </c>
      <c r="C422" s="530">
        <v>6052</v>
      </c>
      <c r="D422" s="530">
        <v>5798</v>
      </c>
      <c r="E422" s="530">
        <v>41</v>
      </c>
      <c r="F422" s="530">
        <v>59</v>
      </c>
      <c r="G422" s="530">
        <v>14</v>
      </c>
      <c r="H422" s="530">
        <v>141</v>
      </c>
    </row>
    <row r="423" spans="1:8">
      <c r="A423" s="1027"/>
      <c r="B423" s="441" t="s">
        <v>445</v>
      </c>
      <c r="C423" s="530">
        <v>5960</v>
      </c>
      <c r="D423" s="530">
        <v>5721</v>
      </c>
      <c r="E423" s="530">
        <v>33</v>
      </c>
      <c r="F423" s="530">
        <v>76</v>
      </c>
      <c r="G423" s="530">
        <v>14</v>
      </c>
      <c r="H423" s="530">
        <v>116</v>
      </c>
    </row>
    <row r="424" spans="1:8">
      <c r="A424" s="1027"/>
      <c r="B424" s="441" t="s">
        <v>446</v>
      </c>
      <c r="C424" s="530">
        <v>5920</v>
      </c>
      <c r="D424" s="530">
        <v>5655</v>
      </c>
      <c r="E424" s="530">
        <v>44</v>
      </c>
      <c r="F424" s="530">
        <v>75</v>
      </c>
      <c r="G424" s="530">
        <v>16</v>
      </c>
      <c r="H424" s="530">
        <v>130</v>
      </c>
    </row>
    <row r="425" spans="1:8">
      <c r="A425" s="1027"/>
      <c r="B425" s="441" t="s">
        <v>447</v>
      </c>
      <c r="C425" s="530">
        <v>6267</v>
      </c>
      <c r="D425" s="530">
        <v>6042</v>
      </c>
      <c r="E425" s="530">
        <v>29</v>
      </c>
      <c r="F425" s="530">
        <v>45</v>
      </c>
      <c r="G425" s="530">
        <v>13</v>
      </c>
      <c r="H425" s="530">
        <v>137</v>
      </c>
    </row>
    <row r="426" spans="1:8">
      <c r="A426" s="1027"/>
      <c r="B426" s="441" t="s">
        <v>448</v>
      </c>
      <c r="C426" s="530">
        <v>6358</v>
      </c>
      <c r="D426" s="530">
        <v>6116</v>
      </c>
      <c r="E426" s="530">
        <v>10</v>
      </c>
      <c r="F426" s="530">
        <v>69</v>
      </c>
      <c r="G426" s="530">
        <v>17</v>
      </c>
      <c r="H426" s="530">
        <v>145</v>
      </c>
    </row>
    <row r="427" spans="1:8">
      <c r="A427" s="1027"/>
      <c r="B427" s="441" t="s">
        <v>439</v>
      </c>
      <c r="C427" s="530">
        <v>6386</v>
      </c>
      <c r="D427" s="530">
        <v>6174</v>
      </c>
      <c r="E427" s="530">
        <v>10</v>
      </c>
      <c r="F427" s="530">
        <v>75</v>
      </c>
      <c r="G427" s="530">
        <v>5</v>
      </c>
      <c r="H427" s="530">
        <v>123</v>
      </c>
    </row>
    <row r="428" spans="1:8">
      <c r="A428" s="1027"/>
      <c r="B428" s="441" t="s">
        <v>440</v>
      </c>
      <c r="C428" s="530">
        <v>6364</v>
      </c>
      <c r="D428" s="530">
        <v>6170</v>
      </c>
      <c r="E428" s="530">
        <v>9</v>
      </c>
      <c r="F428" s="530">
        <v>65</v>
      </c>
      <c r="G428" s="530">
        <v>11</v>
      </c>
      <c r="H428" s="530">
        <v>109</v>
      </c>
    </row>
    <row r="429" spans="1:8">
      <c r="A429" s="1027"/>
      <c r="B429" s="441" t="s">
        <v>441</v>
      </c>
      <c r="C429" s="530">
        <v>6438</v>
      </c>
      <c r="D429" s="530">
        <v>6241</v>
      </c>
      <c r="E429" s="530">
        <v>10</v>
      </c>
      <c r="F429" s="530">
        <v>61</v>
      </c>
      <c r="G429" s="530">
        <v>3</v>
      </c>
      <c r="H429" s="530">
        <v>123</v>
      </c>
    </row>
    <row r="430" spans="1:8">
      <c r="A430" s="1027"/>
      <c r="B430" s="441" t="s">
        <v>34</v>
      </c>
      <c r="C430" s="530">
        <v>6486</v>
      </c>
      <c r="D430" s="530">
        <v>6276</v>
      </c>
      <c r="E430" s="530">
        <v>9</v>
      </c>
      <c r="F430" s="530">
        <v>54</v>
      </c>
      <c r="G430" s="530">
        <v>4</v>
      </c>
      <c r="H430" s="530">
        <v>143</v>
      </c>
    </row>
    <row r="431" spans="1:8">
      <c r="A431" s="1027"/>
      <c r="B431" s="441" t="s">
        <v>442</v>
      </c>
      <c r="C431" s="530">
        <v>6425</v>
      </c>
      <c r="D431" s="530">
        <v>6227</v>
      </c>
      <c r="E431" s="530">
        <v>9</v>
      </c>
      <c r="F431" s="530">
        <v>42</v>
      </c>
      <c r="G431" s="530">
        <v>5</v>
      </c>
      <c r="H431" s="530">
        <v>141</v>
      </c>
    </row>
    <row r="432" spans="1:8">
      <c r="A432" s="1027"/>
      <c r="B432" s="441" t="s">
        <v>33</v>
      </c>
      <c r="C432" s="530">
        <v>6659</v>
      </c>
      <c r="D432" s="530">
        <v>6387</v>
      </c>
      <c r="E432" s="530">
        <v>78</v>
      </c>
      <c r="F432" s="530">
        <v>53</v>
      </c>
      <c r="G432" s="530">
        <v>8</v>
      </c>
      <c r="H432" s="530">
        <v>133</v>
      </c>
    </row>
    <row r="433" spans="1:8">
      <c r="A433" s="1027"/>
      <c r="B433" s="441" t="s">
        <v>596</v>
      </c>
      <c r="C433" s="530">
        <v>6586</v>
      </c>
      <c r="D433" s="530">
        <v>6320</v>
      </c>
      <c r="E433" s="530">
        <v>63</v>
      </c>
      <c r="F433" s="530">
        <v>47</v>
      </c>
      <c r="G433" s="530">
        <v>8</v>
      </c>
      <c r="H433" s="530">
        <v>149</v>
      </c>
    </row>
    <row r="434" spans="1:8">
      <c r="A434" s="1027"/>
      <c r="B434" s="441" t="s">
        <v>597</v>
      </c>
      <c r="C434" s="530">
        <v>6713</v>
      </c>
      <c r="D434" s="530">
        <v>6492</v>
      </c>
      <c r="E434" s="530">
        <v>43</v>
      </c>
      <c r="F434" s="530">
        <v>40</v>
      </c>
      <c r="G434" s="530">
        <v>4</v>
      </c>
      <c r="H434" s="530">
        <v>132</v>
      </c>
    </row>
    <row r="435" spans="1:8">
      <c r="A435" s="1027"/>
      <c r="B435" s="441" t="s">
        <v>598</v>
      </c>
      <c r="C435" s="530">
        <v>6718</v>
      </c>
      <c r="D435" s="530">
        <v>6467</v>
      </c>
      <c r="E435" s="530">
        <v>47</v>
      </c>
      <c r="F435" s="530">
        <v>43</v>
      </c>
      <c r="G435" s="530">
        <v>4</v>
      </c>
      <c r="H435" s="530">
        <v>156</v>
      </c>
    </row>
    <row r="436" spans="1:8">
      <c r="A436" s="1027"/>
      <c r="B436" s="441" t="s">
        <v>599</v>
      </c>
      <c r="C436" s="530">
        <v>6842</v>
      </c>
      <c r="D436" s="530">
        <v>6588</v>
      </c>
      <c r="E436" s="530">
        <v>53</v>
      </c>
      <c r="F436" s="530">
        <v>37</v>
      </c>
      <c r="G436" s="530">
        <v>11</v>
      </c>
      <c r="H436" s="530">
        <v>153</v>
      </c>
    </row>
    <row r="437" spans="1:8">
      <c r="A437" s="1027"/>
      <c r="B437" s="441" t="s">
        <v>600</v>
      </c>
      <c r="C437" s="530">
        <v>6564</v>
      </c>
      <c r="D437" s="530">
        <v>6345</v>
      </c>
      <c r="E437" s="530">
        <v>18</v>
      </c>
      <c r="F437" s="530">
        <v>43</v>
      </c>
      <c r="G437" s="530">
        <v>20</v>
      </c>
      <c r="H437" s="530">
        <v>139</v>
      </c>
    </row>
    <row r="438" spans="1:8">
      <c r="A438" s="1027"/>
      <c r="B438" s="441" t="s">
        <v>601</v>
      </c>
      <c r="C438" s="530">
        <v>6630</v>
      </c>
      <c r="D438" s="530">
        <v>6395</v>
      </c>
      <c r="E438" s="530">
        <v>3</v>
      </c>
      <c r="F438" s="530">
        <v>26</v>
      </c>
      <c r="G438" s="530">
        <v>25</v>
      </c>
      <c r="H438" s="530">
        <v>182</v>
      </c>
    </row>
    <row r="439" spans="1:8">
      <c r="A439" s="1027"/>
      <c r="B439" s="441" t="s">
        <v>602</v>
      </c>
      <c r="C439" s="530">
        <v>6484</v>
      </c>
      <c r="D439" s="530">
        <v>6241</v>
      </c>
      <c r="E439" s="530">
        <v>4</v>
      </c>
      <c r="F439" s="530">
        <v>23</v>
      </c>
      <c r="G439" s="530">
        <v>33</v>
      </c>
      <c r="H439" s="530">
        <v>183</v>
      </c>
    </row>
    <row r="440" spans="1:8">
      <c r="A440" s="1027"/>
      <c r="B440" s="441" t="s">
        <v>603</v>
      </c>
      <c r="C440" s="530">
        <v>6507</v>
      </c>
      <c r="D440" s="530">
        <v>6288</v>
      </c>
      <c r="E440" s="530">
        <v>4</v>
      </c>
      <c r="F440" s="530">
        <v>35</v>
      </c>
      <c r="G440" s="530">
        <v>39</v>
      </c>
      <c r="H440" s="530">
        <v>141</v>
      </c>
    </row>
    <row r="441" spans="1:8">
      <c r="A441" s="1027"/>
      <c r="B441" s="441" t="s">
        <v>1144</v>
      </c>
      <c r="C441" s="530">
        <v>6601</v>
      </c>
      <c r="D441" s="530">
        <v>6354</v>
      </c>
      <c r="E441" s="530">
        <v>3</v>
      </c>
      <c r="F441" s="530">
        <v>40</v>
      </c>
      <c r="G441" s="530">
        <v>38</v>
      </c>
      <c r="H441" s="530">
        <v>165</v>
      </c>
    </row>
    <row r="442" spans="1:8">
      <c r="A442" s="1027"/>
      <c r="B442" s="495" t="s">
        <v>1145</v>
      </c>
      <c r="C442" s="817">
        <v>6273</v>
      </c>
      <c r="D442" s="817">
        <v>6059</v>
      </c>
      <c r="E442" s="818">
        <v>3</v>
      </c>
      <c r="F442" s="818">
        <v>39</v>
      </c>
      <c r="G442" s="818">
        <v>44</v>
      </c>
      <c r="H442" s="818">
        <v>129</v>
      </c>
    </row>
    <row r="443" spans="1:8">
      <c r="A443" s="1027"/>
      <c r="B443" s="495" t="s">
        <v>2774</v>
      </c>
      <c r="C443" s="817">
        <v>5958</v>
      </c>
      <c r="D443" s="817">
        <v>5743</v>
      </c>
      <c r="E443" s="818">
        <v>2</v>
      </c>
      <c r="F443" s="818">
        <v>1</v>
      </c>
      <c r="G443" s="818">
        <v>55</v>
      </c>
      <c r="H443" s="818">
        <v>156</v>
      </c>
    </row>
    <row r="444" spans="1:8">
      <c r="A444" s="1027"/>
      <c r="B444" s="495" t="s">
        <v>2847</v>
      </c>
      <c r="C444" s="817">
        <v>5828</v>
      </c>
      <c r="D444" s="817">
        <v>5637</v>
      </c>
      <c r="E444" s="818">
        <v>1</v>
      </c>
      <c r="F444" s="818">
        <v>0</v>
      </c>
      <c r="G444" s="818">
        <v>63</v>
      </c>
      <c r="H444" s="818">
        <v>127</v>
      </c>
    </row>
    <row r="445" spans="1:8">
      <c r="A445" s="1028"/>
      <c r="B445" s="495" t="s">
        <v>2953</v>
      </c>
      <c r="C445" s="817">
        <v>5855</v>
      </c>
      <c r="D445" s="817">
        <v>5682</v>
      </c>
      <c r="E445" s="818">
        <v>1</v>
      </c>
      <c r="F445" s="818">
        <v>0</v>
      </c>
      <c r="G445" s="818">
        <v>61</v>
      </c>
      <c r="H445" s="818">
        <v>109</v>
      </c>
    </row>
    <row r="446" spans="1:8" ht="14.5" customHeight="1">
      <c r="A446" s="1022" t="s">
        <v>32</v>
      </c>
      <c r="B446" s="441" t="s">
        <v>436</v>
      </c>
      <c r="C446" s="530">
        <v>382</v>
      </c>
      <c r="D446" s="530">
        <v>377</v>
      </c>
      <c r="E446" s="530"/>
      <c r="F446" s="530"/>
      <c r="G446" s="530">
        <v>5</v>
      </c>
      <c r="H446" s="530"/>
    </row>
    <row r="447" spans="1:8">
      <c r="A447" s="1023"/>
      <c r="B447" s="441" t="s">
        <v>462</v>
      </c>
      <c r="C447" s="530">
        <v>391</v>
      </c>
      <c r="D447" s="530">
        <v>385</v>
      </c>
      <c r="E447" s="530"/>
      <c r="F447" s="530"/>
      <c r="G447" s="530">
        <v>6</v>
      </c>
      <c r="H447" s="530"/>
    </row>
    <row r="448" spans="1:8">
      <c r="A448" s="1023"/>
      <c r="B448" s="441" t="s">
        <v>463</v>
      </c>
      <c r="C448" s="530">
        <v>398</v>
      </c>
      <c r="D448" s="530">
        <v>392</v>
      </c>
      <c r="E448" s="530"/>
      <c r="F448" s="530"/>
      <c r="G448" s="530">
        <v>6</v>
      </c>
      <c r="H448" s="530"/>
    </row>
    <row r="449" spans="1:8">
      <c r="A449" s="1023"/>
      <c r="B449" s="441" t="s">
        <v>464</v>
      </c>
      <c r="C449" s="530">
        <v>409</v>
      </c>
      <c r="D449" s="530">
        <v>403</v>
      </c>
      <c r="E449" s="530"/>
      <c r="F449" s="530"/>
      <c r="G449" s="530">
        <v>6</v>
      </c>
      <c r="H449" s="530"/>
    </row>
    <row r="450" spans="1:8">
      <c r="A450" s="1023"/>
      <c r="B450" s="441" t="s">
        <v>465</v>
      </c>
      <c r="C450" s="530">
        <v>425</v>
      </c>
      <c r="D450" s="530">
        <v>420</v>
      </c>
      <c r="E450" s="530"/>
      <c r="F450" s="530"/>
      <c r="G450" s="530">
        <v>5</v>
      </c>
      <c r="H450" s="530"/>
    </row>
    <row r="451" spans="1:8">
      <c r="A451" s="1023"/>
      <c r="B451" s="441" t="s">
        <v>437</v>
      </c>
      <c r="C451" s="530">
        <v>434</v>
      </c>
      <c r="D451" s="530">
        <v>428</v>
      </c>
      <c r="E451" s="530"/>
      <c r="F451" s="530"/>
      <c r="G451" s="530">
        <v>6</v>
      </c>
      <c r="H451" s="530"/>
    </row>
    <row r="452" spans="1:8">
      <c r="A452" s="1023"/>
      <c r="B452" s="441" t="s">
        <v>466</v>
      </c>
      <c r="C452" s="530">
        <v>442</v>
      </c>
      <c r="D452" s="530">
        <v>436</v>
      </c>
      <c r="E452" s="530"/>
      <c r="F452" s="530"/>
      <c r="G452" s="530">
        <v>6</v>
      </c>
      <c r="H452" s="530"/>
    </row>
    <row r="453" spans="1:8">
      <c r="A453" s="1023"/>
      <c r="B453" s="441" t="s">
        <v>467</v>
      </c>
      <c r="C453" s="530">
        <v>448</v>
      </c>
      <c r="D453" s="530">
        <v>443</v>
      </c>
      <c r="E453" s="530"/>
      <c r="F453" s="530"/>
      <c r="G453" s="530">
        <v>5</v>
      </c>
      <c r="H453" s="530"/>
    </row>
    <row r="454" spans="1:8">
      <c r="A454" s="1023"/>
      <c r="B454" s="441" t="s">
        <v>468</v>
      </c>
      <c r="C454" s="530">
        <v>482</v>
      </c>
      <c r="D454" s="530">
        <v>474</v>
      </c>
      <c r="E454" s="530"/>
      <c r="F454" s="530"/>
      <c r="G454" s="530">
        <v>7</v>
      </c>
      <c r="H454" s="530"/>
    </row>
    <row r="455" spans="1:8">
      <c r="A455" s="1023"/>
      <c r="B455" s="441" t="s">
        <v>469</v>
      </c>
      <c r="C455" s="530">
        <v>517</v>
      </c>
      <c r="D455" s="530">
        <v>509</v>
      </c>
      <c r="E455" s="530"/>
      <c r="F455" s="530">
        <v>0</v>
      </c>
      <c r="G455" s="530">
        <v>8</v>
      </c>
      <c r="H455" s="530"/>
    </row>
    <row r="456" spans="1:8">
      <c r="A456" s="1023"/>
      <c r="B456" s="441" t="s">
        <v>438</v>
      </c>
      <c r="C456" s="530">
        <v>535</v>
      </c>
      <c r="D456" s="530">
        <v>527</v>
      </c>
      <c r="E456" s="530"/>
      <c r="F456" s="530">
        <v>0</v>
      </c>
      <c r="G456" s="530">
        <v>8</v>
      </c>
      <c r="H456" s="530"/>
    </row>
    <row r="457" spans="1:8">
      <c r="A457" s="1023"/>
      <c r="B457" s="441" t="s">
        <v>445</v>
      </c>
      <c r="C457" s="530">
        <v>551</v>
      </c>
      <c r="D457" s="530">
        <v>542</v>
      </c>
      <c r="E457" s="530"/>
      <c r="F457" s="530">
        <v>0</v>
      </c>
      <c r="G457" s="530">
        <v>9</v>
      </c>
      <c r="H457" s="530"/>
    </row>
    <row r="458" spans="1:8">
      <c r="A458" s="1023"/>
      <c r="B458" s="441" t="s">
        <v>446</v>
      </c>
      <c r="C458" s="530">
        <v>576</v>
      </c>
      <c r="D458" s="530">
        <v>566</v>
      </c>
      <c r="E458" s="530"/>
      <c r="F458" s="530">
        <v>0</v>
      </c>
      <c r="G458" s="530">
        <v>10</v>
      </c>
      <c r="H458" s="530"/>
    </row>
    <row r="459" spans="1:8">
      <c r="A459" s="1023"/>
      <c r="B459" s="441" t="s">
        <v>447</v>
      </c>
      <c r="C459" s="530">
        <v>598</v>
      </c>
      <c r="D459" s="530">
        <v>589</v>
      </c>
      <c r="E459" s="530"/>
      <c r="F459" s="530">
        <v>0</v>
      </c>
      <c r="G459" s="530">
        <v>9</v>
      </c>
      <c r="H459" s="530"/>
    </row>
    <row r="460" spans="1:8">
      <c r="A460" s="1023"/>
      <c r="B460" s="441" t="s">
        <v>448</v>
      </c>
      <c r="C460" s="530">
        <v>608</v>
      </c>
      <c r="D460" s="530">
        <v>595</v>
      </c>
      <c r="E460" s="530"/>
      <c r="F460" s="530">
        <v>4</v>
      </c>
      <c r="G460" s="530">
        <v>8</v>
      </c>
      <c r="H460" s="530"/>
    </row>
    <row r="461" spans="1:8">
      <c r="A461" s="1023"/>
      <c r="B461" s="441" t="s">
        <v>439</v>
      </c>
      <c r="C461" s="530">
        <v>642</v>
      </c>
      <c r="D461" s="530">
        <v>623</v>
      </c>
      <c r="E461" s="530"/>
      <c r="F461" s="530">
        <v>12</v>
      </c>
      <c r="G461" s="530">
        <v>6</v>
      </c>
      <c r="H461" s="530"/>
    </row>
    <row r="462" spans="1:8">
      <c r="A462" s="1023"/>
      <c r="B462" s="441" t="s">
        <v>440</v>
      </c>
      <c r="C462" s="530">
        <v>663</v>
      </c>
      <c r="D462" s="530">
        <v>641</v>
      </c>
      <c r="E462" s="530"/>
      <c r="F462" s="530">
        <v>17</v>
      </c>
      <c r="G462" s="530">
        <v>5</v>
      </c>
      <c r="H462" s="530"/>
    </row>
    <row r="463" spans="1:8">
      <c r="A463" s="1023"/>
      <c r="B463" s="441" t="s">
        <v>441</v>
      </c>
      <c r="C463" s="530">
        <v>653</v>
      </c>
      <c r="D463" s="530">
        <v>625</v>
      </c>
      <c r="E463" s="530"/>
      <c r="F463" s="530">
        <v>19</v>
      </c>
      <c r="G463" s="530">
        <v>9</v>
      </c>
      <c r="H463" s="530"/>
    </row>
    <row r="464" spans="1:8">
      <c r="A464" s="1023"/>
      <c r="B464" s="441" t="s">
        <v>34</v>
      </c>
      <c r="C464" s="530">
        <v>685</v>
      </c>
      <c r="D464" s="530">
        <v>657</v>
      </c>
      <c r="E464" s="530"/>
      <c r="F464" s="530">
        <v>19</v>
      </c>
      <c r="G464" s="530">
        <v>10</v>
      </c>
      <c r="H464" s="530"/>
    </row>
    <row r="465" spans="1:8">
      <c r="A465" s="1023"/>
      <c r="B465" s="441" t="s">
        <v>442</v>
      </c>
      <c r="C465" s="530">
        <v>709</v>
      </c>
      <c r="D465" s="530">
        <v>677</v>
      </c>
      <c r="E465" s="530"/>
      <c r="F465" s="530">
        <v>23</v>
      </c>
      <c r="G465" s="530">
        <v>10</v>
      </c>
      <c r="H465" s="530"/>
    </row>
    <row r="466" spans="1:8">
      <c r="A466" s="1023"/>
      <c r="B466" s="441" t="s">
        <v>33</v>
      </c>
      <c r="C466" s="530">
        <v>727</v>
      </c>
      <c r="D466" s="530">
        <v>690</v>
      </c>
      <c r="E466" s="530"/>
      <c r="F466" s="530">
        <v>27</v>
      </c>
      <c r="G466" s="530">
        <v>10</v>
      </c>
      <c r="H466" s="530"/>
    </row>
    <row r="467" spans="1:8">
      <c r="A467" s="1023"/>
      <c r="B467" s="441" t="s">
        <v>596</v>
      </c>
      <c r="C467" s="530">
        <v>752</v>
      </c>
      <c r="D467" s="530">
        <v>715</v>
      </c>
      <c r="E467" s="530"/>
      <c r="F467" s="530">
        <v>30</v>
      </c>
      <c r="G467" s="530">
        <v>7</v>
      </c>
      <c r="H467" s="530"/>
    </row>
    <row r="468" spans="1:8">
      <c r="A468" s="1023"/>
      <c r="B468" s="441" t="s">
        <v>597</v>
      </c>
      <c r="C468" s="530">
        <v>742</v>
      </c>
      <c r="D468" s="530">
        <v>702</v>
      </c>
      <c r="E468" s="530"/>
      <c r="F468" s="530">
        <v>34</v>
      </c>
      <c r="G468" s="530">
        <v>6</v>
      </c>
      <c r="H468" s="530"/>
    </row>
    <row r="469" spans="1:8">
      <c r="A469" s="1023"/>
      <c r="B469" s="441" t="s">
        <v>598</v>
      </c>
      <c r="C469" s="530">
        <v>769</v>
      </c>
      <c r="D469" s="530">
        <v>729</v>
      </c>
      <c r="E469" s="530"/>
      <c r="F469" s="530">
        <v>34</v>
      </c>
      <c r="G469" s="530">
        <v>6</v>
      </c>
      <c r="H469" s="530"/>
    </row>
    <row r="470" spans="1:8">
      <c r="A470" s="1023"/>
      <c r="B470" s="441" t="s">
        <v>599</v>
      </c>
      <c r="C470" s="530">
        <v>769</v>
      </c>
      <c r="D470" s="530">
        <v>728</v>
      </c>
      <c r="E470" s="530"/>
      <c r="F470" s="530">
        <v>32</v>
      </c>
      <c r="G470" s="530">
        <v>9</v>
      </c>
      <c r="H470" s="530"/>
    </row>
    <row r="471" spans="1:8">
      <c r="A471" s="1023"/>
      <c r="B471" s="441" t="s">
        <v>600</v>
      </c>
      <c r="C471" s="530">
        <v>780</v>
      </c>
      <c r="D471" s="530">
        <v>742</v>
      </c>
      <c r="E471" s="530"/>
      <c r="F471" s="530">
        <v>31</v>
      </c>
      <c r="G471" s="530">
        <v>8</v>
      </c>
      <c r="H471" s="530"/>
    </row>
    <row r="472" spans="1:8">
      <c r="A472" s="1023"/>
      <c r="B472" s="441" t="s">
        <v>601</v>
      </c>
      <c r="C472" s="530">
        <v>797</v>
      </c>
      <c r="D472" s="530">
        <v>759</v>
      </c>
      <c r="E472" s="530"/>
      <c r="F472" s="530">
        <v>29</v>
      </c>
      <c r="G472" s="530">
        <v>9</v>
      </c>
      <c r="H472" s="530"/>
    </row>
    <row r="473" spans="1:8">
      <c r="A473" s="1023"/>
      <c r="B473" s="441" t="s">
        <v>602</v>
      </c>
      <c r="C473" s="530">
        <v>811</v>
      </c>
      <c r="D473" s="530">
        <v>775</v>
      </c>
      <c r="E473" s="530"/>
      <c r="F473" s="530">
        <v>27</v>
      </c>
      <c r="G473" s="530">
        <v>9</v>
      </c>
      <c r="H473" s="530"/>
    </row>
    <row r="474" spans="1:8">
      <c r="A474" s="1023"/>
      <c r="B474" s="441" t="s">
        <v>603</v>
      </c>
      <c r="C474" s="530">
        <v>823</v>
      </c>
      <c r="D474" s="530">
        <v>788</v>
      </c>
      <c r="E474" s="530"/>
      <c r="F474" s="530">
        <v>26</v>
      </c>
      <c r="G474" s="530">
        <v>9</v>
      </c>
      <c r="H474" s="530"/>
    </row>
    <row r="475" spans="1:8">
      <c r="A475" s="1023"/>
      <c r="B475" s="441" t="s">
        <v>1144</v>
      </c>
      <c r="C475" s="530">
        <v>879</v>
      </c>
      <c r="D475" s="530">
        <v>835</v>
      </c>
      <c r="E475" s="530"/>
      <c r="F475" s="530">
        <v>34</v>
      </c>
      <c r="G475" s="530">
        <v>9</v>
      </c>
      <c r="H475" s="530"/>
    </row>
    <row r="476" spans="1:8">
      <c r="A476" s="1023"/>
      <c r="B476" s="495" t="s">
        <v>1145</v>
      </c>
      <c r="C476" s="818">
        <v>909</v>
      </c>
      <c r="D476" s="818">
        <v>842</v>
      </c>
      <c r="E476" s="819" t="s">
        <v>25</v>
      </c>
      <c r="F476" s="818">
        <v>55</v>
      </c>
      <c r="G476" s="818">
        <v>11</v>
      </c>
      <c r="H476" s="819" t="s">
        <v>25</v>
      </c>
    </row>
    <row r="477" spans="1:8">
      <c r="A477" s="1023"/>
      <c r="B477" s="495" t="s">
        <v>2774</v>
      </c>
      <c r="C477" s="818">
        <v>929</v>
      </c>
      <c r="D477" s="818">
        <v>855</v>
      </c>
      <c r="E477" s="819" t="s">
        <v>25</v>
      </c>
      <c r="F477" s="818">
        <v>63</v>
      </c>
      <c r="G477" s="818">
        <v>11</v>
      </c>
      <c r="H477" s="819" t="s">
        <v>25</v>
      </c>
    </row>
    <row r="478" spans="1:8">
      <c r="A478" s="1023"/>
      <c r="B478" s="495" t="s">
        <v>2847</v>
      </c>
      <c r="C478" s="818">
        <v>973</v>
      </c>
      <c r="D478" s="818">
        <v>885</v>
      </c>
      <c r="E478" s="819" t="s">
        <v>25</v>
      </c>
      <c r="F478" s="818">
        <v>78</v>
      </c>
      <c r="G478" s="818">
        <v>10</v>
      </c>
      <c r="H478" s="819" t="s">
        <v>25</v>
      </c>
    </row>
    <row r="479" spans="1:8">
      <c r="A479" s="1024"/>
      <c r="B479" s="495" t="s">
        <v>2953</v>
      </c>
      <c r="C479" s="817">
        <v>1010</v>
      </c>
      <c r="D479" s="818">
        <v>918</v>
      </c>
      <c r="E479" s="819" t="s">
        <v>25</v>
      </c>
      <c r="F479" s="818">
        <v>83</v>
      </c>
      <c r="G479" s="818">
        <v>10</v>
      </c>
      <c r="H479" s="819" t="s">
        <v>25</v>
      </c>
    </row>
    <row r="480" spans="1:8">
      <c r="A480" s="1022" t="s">
        <v>1</v>
      </c>
      <c r="B480" s="441" t="s">
        <v>436</v>
      </c>
      <c r="C480" s="530">
        <v>207</v>
      </c>
      <c r="D480" s="530">
        <v>179</v>
      </c>
      <c r="E480" s="530"/>
      <c r="F480" s="530"/>
      <c r="G480" s="530">
        <v>28</v>
      </c>
      <c r="H480" s="530"/>
    </row>
    <row r="481" spans="1:8">
      <c r="A481" s="1023"/>
      <c r="B481" s="441" t="s">
        <v>462</v>
      </c>
      <c r="C481" s="530">
        <v>212</v>
      </c>
      <c r="D481" s="530">
        <v>184</v>
      </c>
      <c r="E481" s="530"/>
      <c r="F481" s="530"/>
      <c r="G481" s="530">
        <v>28</v>
      </c>
      <c r="H481" s="530"/>
    </row>
    <row r="482" spans="1:8">
      <c r="A482" s="1023"/>
      <c r="B482" s="441" t="s">
        <v>463</v>
      </c>
      <c r="C482" s="530">
        <v>216</v>
      </c>
      <c r="D482" s="530">
        <v>188</v>
      </c>
      <c r="E482" s="530"/>
      <c r="F482" s="530"/>
      <c r="G482" s="530">
        <v>28</v>
      </c>
      <c r="H482" s="530"/>
    </row>
    <row r="483" spans="1:8">
      <c r="A483" s="1023"/>
      <c r="B483" s="441" t="s">
        <v>464</v>
      </c>
      <c r="C483" s="530">
        <v>220</v>
      </c>
      <c r="D483" s="530">
        <v>193</v>
      </c>
      <c r="E483" s="530"/>
      <c r="F483" s="530"/>
      <c r="G483" s="530">
        <v>28</v>
      </c>
      <c r="H483" s="530"/>
    </row>
    <row r="484" spans="1:8">
      <c r="A484" s="1023"/>
      <c r="B484" s="441" t="s">
        <v>465</v>
      </c>
      <c r="C484" s="530">
        <v>224</v>
      </c>
      <c r="D484" s="530">
        <v>196</v>
      </c>
      <c r="E484" s="530"/>
      <c r="F484" s="530"/>
      <c r="G484" s="530">
        <v>28</v>
      </c>
      <c r="H484" s="530"/>
    </row>
    <row r="485" spans="1:8">
      <c r="A485" s="1023"/>
      <c r="B485" s="441" t="s">
        <v>437</v>
      </c>
      <c r="C485" s="530">
        <v>224</v>
      </c>
      <c r="D485" s="530">
        <v>196</v>
      </c>
      <c r="E485" s="530"/>
      <c r="F485" s="530"/>
      <c r="G485" s="530">
        <v>28</v>
      </c>
      <c r="H485" s="530"/>
    </row>
    <row r="486" spans="1:8">
      <c r="A486" s="1023"/>
      <c r="B486" s="441" t="s">
        <v>466</v>
      </c>
      <c r="C486" s="530">
        <v>224</v>
      </c>
      <c r="D486" s="530">
        <v>198</v>
      </c>
      <c r="E486" s="530"/>
      <c r="F486" s="530"/>
      <c r="G486" s="530">
        <v>26</v>
      </c>
      <c r="H486" s="530"/>
    </row>
    <row r="487" spans="1:8">
      <c r="A487" s="1023"/>
      <c r="B487" s="441" t="s">
        <v>467</v>
      </c>
      <c r="C487" s="530">
        <v>230</v>
      </c>
      <c r="D487" s="530">
        <v>202</v>
      </c>
      <c r="E487" s="530"/>
      <c r="F487" s="530"/>
      <c r="G487" s="530">
        <v>28</v>
      </c>
      <c r="H487" s="530"/>
    </row>
    <row r="488" spans="1:8">
      <c r="A488" s="1023"/>
      <c r="B488" s="441" t="s">
        <v>468</v>
      </c>
      <c r="C488" s="530">
        <v>236</v>
      </c>
      <c r="D488" s="530">
        <v>209</v>
      </c>
      <c r="E488" s="530"/>
      <c r="F488" s="530"/>
      <c r="G488" s="530">
        <v>27</v>
      </c>
      <c r="H488" s="530"/>
    </row>
    <row r="489" spans="1:8">
      <c r="A489" s="1023"/>
      <c r="B489" s="441" t="s">
        <v>469</v>
      </c>
      <c r="C489" s="530">
        <v>244</v>
      </c>
      <c r="D489" s="530">
        <v>216</v>
      </c>
      <c r="E489" s="530"/>
      <c r="F489" s="530"/>
      <c r="G489" s="530">
        <v>28</v>
      </c>
      <c r="H489" s="530"/>
    </row>
    <row r="490" spans="1:8">
      <c r="A490" s="1023"/>
      <c r="B490" s="441" t="s">
        <v>438</v>
      </c>
      <c r="C490" s="530">
        <v>251</v>
      </c>
      <c r="D490" s="530">
        <v>223</v>
      </c>
      <c r="E490" s="530"/>
      <c r="F490" s="530"/>
      <c r="G490" s="530">
        <v>28</v>
      </c>
      <c r="H490" s="530"/>
    </row>
    <row r="491" spans="1:8">
      <c r="A491" s="1023"/>
      <c r="B491" s="441" t="s">
        <v>445</v>
      </c>
      <c r="C491" s="530">
        <v>255</v>
      </c>
      <c r="D491" s="530">
        <v>227</v>
      </c>
      <c r="E491" s="530"/>
      <c r="F491" s="530"/>
      <c r="G491" s="530">
        <v>28</v>
      </c>
      <c r="H491" s="530"/>
    </row>
    <row r="492" spans="1:8">
      <c r="A492" s="1023"/>
      <c r="B492" s="441" t="s">
        <v>446</v>
      </c>
      <c r="C492" s="530">
        <v>259</v>
      </c>
      <c r="D492" s="530">
        <v>230</v>
      </c>
      <c r="E492" s="530"/>
      <c r="F492" s="530"/>
      <c r="G492" s="530">
        <v>29</v>
      </c>
      <c r="H492" s="530"/>
    </row>
    <row r="493" spans="1:8">
      <c r="A493" s="1023"/>
      <c r="B493" s="441" t="s">
        <v>447</v>
      </c>
      <c r="C493" s="530">
        <v>264</v>
      </c>
      <c r="D493" s="530">
        <v>234</v>
      </c>
      <c r="E493" s="530"/>
      <c r="F493" s="530"/>
      <c r="G493" s="530">
        <v>30</v>
      </c>
      <c r="H493" s="530"/>
    </row>
    <row r="494" spans="1:8">
      <c r="A494" s="1023"/>
      <c r="B494" s="441" t="s">
        <v>448</v>
      </c>
      <c r="C494" s="530">
        <v>269</v>
      </c>
      <c r="D494" s="530">
        <v>239</v>
      </c>
      <c r="E494" s="530"/>
      <c r="F494" s="530"/>
      <c r="G494" s="530">
        <v>30</v>
      </c>
      <c r="H494" s="530"/>
    </row>
    <row r="495" spans="1:8">
      <c r="A495" s="1023"/>
      <c r="B495" s="441" t="s">
        <v>439</v>
      </c>
      <c r="C495" s="530">
        <v>277</v>
      </c>
      <c r="D495" s="530">
        <v>245</v>
      </c>
      <c r="E495" s="530"/>
      <c r="F495" s="530"/>
      <c r="G495" s="530">
        <v>32</v>
      </c>
      <c r="H495" s="530"/>
    </row>
    <row r="496" spans="1:8">
      <c r="A496" s="1023"/>
      <c r="B496" s="441" t="s">
        <v>440</v>
      </c>
      <c r="C496" s="530">
        <v>282</v>
      </c>
      <c r="D496" s="530">
        <v>247</v>
      </c>
      <c r="E496" s="530"/>
      <c r="F496" s="530"/>
      <c r="G496" s="530">
        <v>35</v>
      </c>
      <c r="H496" s="530"/>
    </row>
    <row r="497" spans="1:8">
      <c r="A497" s="1023"/>
      <c r="B497" s="441" t="s">
        <v>441</v>
      </c>
      <c r="C497" s="530">
        <v>285</v>
      </c>
      <c r="D497" s="530">
        <v>250</v>
      </c>
      <c r="E497" s="530"/>
      <c r="F497" s="530"/>
      <c r="G497" s="530">
        <v>35</v>
      </c>
      <c r="H497" s="530"/>
    </row>
    <row r="498" spans="1:8">
      <c r="A498" s="1023"/>
      <c r="B498" s="441" t="s">
        <v>34</v>
      </c>
      <c r="C498" s="530">
        <v>289</v>
      </c>
      <c r="D498" s="530">
        <v>255</v>
      </c>
      <c r="E498" s="530"/>
      <c r="F498" s="530"/>
      <c r="G498" s="530">
        <v>34</v>
      </c>
      <c r="H498" s="530"/>
    </row>
    <row r="499" spans="1:8">
      <c r="A499" s="1023"/>
      <c r="B499" s="441" t="s">
        <v>442</v>
      </c>
      <c r="C499" s="530">
        <v>297</v>
      </c>
      <c r="D499" s="530">
        <v>262</v>
      </c>
      <c r="E499" s="530"/>
      <c r="F499" s="530"/>
      <c r="G499" s="530">
        <v>36</v>
      </c>
      <c r="H499" s="530"/>
    </row>
    <row r="500" spans="1:8">
      <c r="A500" s="1023"/>
      <c r="B500" s="441" t="s">
        <v>33</v>
      </c>
      <c r="C500" s="530">
        <v>303</v>
      </c>
      <c r="D500" s="530">
        <v>266</v>
      </c>
      <c r="E500" s="530"/>
      <c r="F500" s="530"/>
      <c r="G500" s="530">
        <v>38</v>
      </c>
      <c r="H500" s="530"/>
    </row>
    <row r="501" spans="1:8">
      <c r="A501" s="1023"/>
      <c r="B501" s="441" t="s">
        <v>596</v>
      </c>
      <c r="C501" s="530">
        <v>313</v>
      </c>
      <c r="D501" s="530">
        <v>272</v>
      </c>
      <c r="E501" s="530"/>
      <c r="F501" s="530"/>
      <c r="G501" s="530">
        <v>41</v>
      </c>
      <c r="H501" s="530"/>
    </row>
    <row r="502" spans="1:8">
      <c r="A502" s="1023"/>
      <c r="B502" s="441" t="s">
        <v>597</v>
      </c>
      <c r="C502" s="530">
        <v>324</v>
      </c>
      <c r="D502" s="530">
        <v>279</v>
      </c>
      <c r="E502" s="530"/>
      <c r="F502" s="530"/>
      <c r="G502" s="530">
        <v>44</v>
      </c>
      <c r="H502" s="530"/>
    </row>
    <row r="503" spans="1:8">
      <c r="A503" s="1023"/>
      <c r="B503" s="441" t="s">
        <v>598</v>
      </c>
      <c r="C503" s="530">
        <v>336</v>
      </c>
      <c r="D503" s="530">
        <v>289</v>
      </c>
      <c r="E503" s="530"/>
      <c r="F503" s="530"/>
      <c r="G503" s="530">
        <v>48</v>
      </c>
      <c r="H503" s="530"/>
    </row>
    <row r="504" spans="1:8">
      <c r="A504" s="1023"/>
      <c r="B504" s="441" t="s">
        <v>599</v>
      </c>
      <c r="C504" s="530">
        <v>348</v>
      </c>
      <c r="D504" s="530">
        <v>298</v>
      </c>
      <c r="E504" s="530"/>
      <c r="F504" s="530"/>
      <c r="G504" s="530">
        <v>51</v>
      </c>
      <c r="H504" s="530"/>
    </row>
    <row r="505" spans="1:8">
      <c r="A505" s="1023"/>
      <c r="B505" s="441" t="s">
        <v>600</v>
      </c>
      <c r="C505" s="530">
        <v>351</v>
      </c>
      <c r="D505" s="530">
        <v>304</v>
      </c>
      <c r="E505" s="530"/>
      <c r="F505" s="530"/>
      <c r="G505" s="530">
        <v>47</v>
      </c>
      <c r="H505" s="530"/>
    </row>
    <row r="506" spans="1:8">
      <c r="A506" s="1023"/>
      <c r="B506" s="441" t="s">
        <v>601</v>
      </c>
      <c r="C506" s="530">
        <v>355</v>
      </c>
      <c r="D506" s="530">
        <v>315</v>
      </c>
      <c r="E506" s="530"/>
      <c r="F506" s="530"/>
      <c r="G506" s="530">
        <v>40</v>
      </c>
      <c r="H506" s="530"/>
    </row>
    <row r="507" spans="1:8">
      <c r="A507" s="1023"/>
      <c r="B507" s="441" t="s">
        <v>602</v>
      </c>
      <c r="C507" s="530">
        <v>377</v>
      </c>
      <c r="D507" s="530">
        <v>333</v>
      </c>
      <c r="E507" s="530"/>
      <c r="F507" s="530"/>
      <c r="G507" s="530">
        <v>44</v>
      </c>
      <c r="H507" s="530"/>
    </row>
    <row r="508" spans="1:8">
      <c r="A508" s="1023"/>
      <c r="B508" s="441" t="s">
        <v>603</v>
      </c>
      <c r="C508" s="530">
        <v>394</v>
      </c>
      <c r="D508" s="530">
        <v>348</v>
      </c>
      <c r="E508" s="530"/>
      <c r="F508" s="530"/>
      <c r="G508" s="530">
        <v>46</v>
      </c>
      <c r="H508" s="530"/>
    </row>
    <row r="509" spans="1:8">
      <c r="A509" s="1023"/>
      <c r="B509" s="441" t="s">
        <v>1144</v>
      </c>
      <c r="C509" s="530">
        <v>395</v>
      </c>
      <c r="D509" s="530">
        <v>350</v>
      </c>
      <c r="E509" s="530"/>
      <c r="F509" s="530"/>
      <c r="G509" s="530">
        <v>45</v>
      </c>
      <c r="H509" s="530"/>
    </row>
    <row r="510" spans="1:8">
      <c r="A510" s="1023"/>
      <c r="B510" s="495" t="s">
        <v>1145</v>
      </c>
      <c r="C510" s="818">
        <v>424</v>
      </c>
      <c r="D510" s="818">
        <v>377</v>
      </c>
      <c r="E510" s="819" t="s">
        <v>25</v>
      </c>
      <c r="F510" s="819" t="s">
        <v>25</v>
      </c>
      <c r="G510" s="818">
        <v>47</v>
      </c>
      <c r="H510" s="819" t="s">
        <v>25</v>
      </c>
    </row>
    <row r="511" spans="1:8">
      <c r="A511" s="1023"/>
      <c r="B511" s="495" t="s">
        <v>2774</v>
      </c>
      <c r="C511" s="819" t="s">
        <v>3418</v>
      </c>
      <c r="D511" s="819" t="s">
        <v>3419</v>
      </c>
      <c r="E511" s="819" t="s">
        <v>25</v>
      </c>
      <c r="F511" s="819" t="s">
        <v>25</v>
      </c>
      <c r="G511" s="818">
        <v>58</v>
      </c>
      <c r="H511" s="819" t="s">
        <v>25</v>
      </c>
    </row>
    <row r="512" spans="1:8">
      <c r="A512" s="1023"/>
      <c r="B512" s="495" t="s">
        <v>2847</v>
      </c>
      <c r="C512" s="819" t="s">
        <v>3420</v>
      </c>
      <c r="D512" s="819" t="s">
        <v>3421</v>
      </c>
      <c r="E512" s="819" t="s">
        <v>25</v>
      </c>
      <c r="F512" s="819" t="s">
        <v>25</v>
      </c>
      <c r="G512" s="818">
        <v>62</v>
      </c>
      <c r="H512" s="819" t="s">
        <v>25</v>
      </c>
    </row>
    <row r="513" spans="1:8">
      <c r="A513" s="1024"/>
      <c r="B513" s="495" t="s">
        <v>2953</v>
      </c>
      <c r="C513" s="819" t="s">
        <v>3422</v>
      </c>
      <c r="D513" s="819" t="s">
        <v>3423</v>
      </c>
      <c r="E513" s="819" t="s">
        <v>25</v>
      </c>
      <c r="F513" s="819" t="s">
        <v>25</v>
      </c>
      <c r="G513" s="818">
        <v>62</v>
      </c>
      <c r="H513" s="819" t="s">
        <v>25</v>
      </c>
    </row>
    <row r="514" spans="1:8">
      <c r="A514" s="1030" t="s">
        <v>23</v>
      </c>
      <c r="B514" s="441" t="s">
        <v>436</v>
      </c>
      <c r="C514" s="530">
        <v>375</v>
      </c>
      <c r="D514" s="530">
        <v>359</v>
      </c>
      <c r="E514" s="530"/>
      <c r="F514" s="530"/>
      <c r="G514" s="530">
        <v>16</v>
      </c>
      <c r="H514" s="530"/>
    </row>
    <row r="515" spans="1:8">
      <c r="A515" s="1031"/>
      <c r="B515" s="441" t="s">
        <v>462</v>
      </c>
      <c r="C515" s="530">
        <v>373</v>
      </c>
      <c r="D515" s="530">
        <v>362</v>
      </c>
      <c r="E515" s="530"/>
      <c r="F515" s="530"/>
      <c r="G515" s="530">
        <v>11</v>
      </c>
      <c r="H515" s="530"/>
    </row>
    <row r="516" spans="1:8">
      <c r="A516" s="1031"/>
      <c r="B516" s="441" t="s">
        <v>463</v>
      </c>
      <c r="C516" s="530">
        <v>367</v>
      </c>
      <c r="D516" s="530">
        <v>356</v>
      </c>
      <c r="E516" s="530"/>
      <c r="F516" s="530"/>
      <c r="G516" s="530">
        <v>11</v>
      </c>
      <c r="H516" s="530"/>
    </row>
    <row r="517" spans="1:8">
      <c r="A517" s="1031"/>
      <c r="B517" s="441" t="s">
        <v>464</v>
      </c>
      <c r="C517" s="530">
        <v>361</v>
      </c>
      <c r="D517" s="530">
        <v>353</v>
      </c>
      <c r="E517" s="530"/>
      <c r="F517" s="530"/>
      <c r="G517" s="530">
        <v>7</v>
      </c>
      <c r="H517" s="530"/>
    </row>
    <row r="518" spans="1:8">
      <c r="A518" s="1031"/>
      <c r="B518" s="441" t="s">
        <v>465</v>
      </c>
      <c r="C518" s="530">
        <v>382</v>
      </c>
      <c r="D518" s="530">
        <v>374</v>
      </c>
      <c r="E518" s="530"/>
      <c r="F518" s="530"/>
      <c r="G518" s="530">
        <v>9</v>
      </c>
      <c r="H518" s="530"/>
    </row>
    <row r="519" spans="1:8">
      <c r="A519" s="1031"/>
      <c r="B519" s="441" t="s">
        <v>437</v>
      </c>
      <c r="C519" s="530">
        <v>362</v>
      </c>
      <c r="D519" s="530">
        <v>354</v>
      </c>
      <c r="E519" s="530"/>
      <c r="F519" s="530"/>
      <c r="G519" s="530">
        <v>8</v>
      </c>
      <c r="H519" s="530"/>
    </row>
    <row r="520" spans="1:8">
      <c r="A520" s="1031"/>
      <c r="B520" s="441" t="s">
        <v>466</v>
      </c>
      <c r="C520" s="530">
        <v>354</v>
      </c>
      <c r="D520" s="530">
        <v>346</v>
      </c>
      <c r="E520" s="530"/>
      <c r="F520" s="530"/>
      <c r="G520" s="530">
        <v>8</v>
      </c>
      <c r="H520" s="530"/>
    </row>
    <row r="521" spans="1:8">
      <c r="A521" s="1031"/>
      <c r="B521" s="441" t="s">
        <v>467</v>
      </c>
      <c r="C521" s="530">
        <v>352</v>
      </c>
      <c r="D521" s="530">
        <v>344</v>
      </c>
      <c r="E521" s="530"/>
      <c r="F521" s="530"/>
      <c r="G521" s="530">
        <v>8</v>
      </c>
      <c r="H521" s="530"/>
    </row>
    <row r="522" spans="1:8">
      <c r="A522" s="1031"/>
      <c r="B522" s="441" t="s">
        <v>468</v>
      </c>
      <c r="C522" s="530">
        <v>359</v>
      </c>
      <c r="D522" s="530">
        <v>352</v>
      </c>
      <c r="E522" s="530"/>
      <c r="F522" s="530"/>
      <c r="G522" s="530">
        <v>7</v>
      </c>
      <c r="H522" s="530"/>
    </row>
    <row r="523" spans="1:8">
      <c r="A523" s="1031"/>
      <c r="B523" s="441" t="s">
        <v>469</v>
      </c>
      <c r="C523" s="530">
        <v>380</v>
      </c>
      <c r="D523" s="530">
        <v>369</v>
      </c>
      <c r="E523" s="530"/>
      <c r="F523" s="530"/>
      <c r="G523" s="530">
        <v>11</v>
      </c>
      <c r="H523" s="530"/>
    </row>
    <row r="524" spans="1:8">
      <c r="A524" s="1031"/>
      <c r="B524" s="441" t="s">
        <v>438</v>
      </c>
      <c r="C524" s="530">
        <v>379</v>
      </c>
      <c r="D524" s="530">
        <v>367</v>
      </c>
      <c r="E524" s="530"/>
      <c r="F524" s="530"/>
      <c r="G524" s="530">
        <v>12</v>
      </c>
      <c r="H524" s="530"/>
    </row>
    <row r="525" spans="1:8">
      <c r="A525" s="1031"/>
      <c r="B525" s="441" t="s">
        <v>445</v>
      </c>
      <c r="C525" s="530">
        <v>374</v>
      </c>
      <c r="D525" s="530">
        <v>363</v>
      </c>
      <c r="E525" s="530"/>
      <c r="F525" s="530"/>
      <c r="G525" s="530">
        <v>11</v>
      </c>
      <c r="H525" s="530"/>
    </row>
    <row r="526" spans="1:8">
      <c r="A526" s="1031"/>
      <c r="B526" s="441" t="s">
        <v>446</v>
      </c>
      <c r="C526" s="530">
        <v>376</v>
      </c>
      <c r="D526" s="530">
        <v>362</v>
      </c>
      <c r="E526" s="530"/>
      <c r="F526" s="530"/>
      <c r="G526" s="530">
        <v>14</v>
      </c>
      <c r="H526" s="530"/>
    </row>
    <row r="527" spans="1:8">
      <c r="A527" s="1031"/>
      <c r="B527" s="441" t="s">
        <v>447</v>
      </c>
      <c r="C527" s="530">
        <v>372</v>
      </c>
      <c r="D527" s="530">
        <v>353</v>
      </c>
      <c r="E527" s="530"/>
      <c r="F527" s="530"/>
      <c r="G527" s="530">
        <v>19</v>
      </c>
      <c r="H527" s="530"/>
    </row>
    <row r="528" spans="1:8">
      <c r="A528" s="1031"/>
      <c r="B528" s="441" t="s">
        <v>448</v>
      </c>
      <c r="C528" s="530">
        <v>367</v>
      </c>
      <c r="D528" s="530">
        <v>347</v>
      </c>
      <c r="E528" s="530"/>
      <c r="F528" s="530"/>
      <c r="G528" s="530">
        <v>20</v>
      </c>
      <c r="H528" s="530"/>
    </row>
    <row r="529" spans="1:8">
      <c r="A529" s="1031"/>
      <c r="B529" s="441" t="s">
        <v>439</v>
      </c>
      <c r="C529" s="530">
        <v>379</v>
      </c>
      <c r="D529" s="530">
        <v>361</v>
      </c>
      <c r="E529" s="530"/>
      <c r="F529" s="530"/>
      <c r="G529" s="530">
        <v>18</v>
      </c>
      <c r="H529" s="530"/>
    </row>
    <row r="530" spans="1:8">
      <c r="A530" s="1031"/>
      <c r="B530" s="441" t="s">
        <v>440</v>
      </c>
      <c r="C530" s="530">
        <v>378</v>
      </c>
      <c r="D530" s="530">
        <v>358</v>
      </c>
      <c r="E530" s="530"/>
      <c r="F530" s="530"/>
      <c r="G530" s="530">
        <v>19</v>
      </c>
      <c r="H530" s="530"/>
    </row>
    <row r="531" spans="1:8">
      <c r="A531" s="1031"/>
      <c r="B531" s="441" t="s">
        <v>441</v>
      </c>
      <c r="C531" s="530">
        <v>377</v>
      </c>
      <c r="D531" s="530">
        <v>358</v>
      </c>
      <c r="E531" s="530"/>
      <c r="F531" s="530"/>
      <c r="G531" s="530">
        <v>19</v>
      </c>
      <c r="H531" s="530"/>
    </row>
    <row r="532" spans="1:8">
      <c r="A532" s="1031"/>
      <c r="B532" s="441" t="s">
        <v>34</v>
      </c>
      <c r="C532" s="530">
        <v>356</v>
      </c>
      <c r="D532" s="530">
        <v>336</v>
      </c>
      <c r="E532" s="530"/>
      <c r="F532" s="530"/>
      <c r="G532" s="530">
        <v>21</v>
      </c>
      <c r="H532" s="530"/>
    </row>
    <row r="533" spans="1:8">
      <c r="A533" s="1031"/>
      <c r="B533" s="441" t="s">
        <v>442</v>
      </c>
      <c r="C533" s="530">
        <v>367</v>
      </c>
      <c r="D533" s="530">
        <v>347</v>
      </c>
      <c r="E533" s="530"/>
      <c r="F533" s="530"/>
      <c r="G533" s="530">
        <v>20</v>
      </c>
      <c r="H533" s="530"/>
    </row>
    <row r="534" spans="1:8">
      <c r="A534" s="1031"/>
      <c r="B534" s="441" t="s">
        <v>33</v>
      </c>
      <c r="C534" s="530">
        <v>372</v>
      </c>
      <c r="D534" s="530">
        <v>352</v>
      </c>
      <c r="E534" s="530"/>
      <c r="F534" s="530"/>
      <c r="G534" s="530">
        <v>21</v>
      </c>
      <c r="H534" s="530"/>
    </row>
    <row r="535" spans="1:8">
      <c r="A535" s="1031"/>
      <c r="B535" s="441" t="s">
        <v>596</v>
      </c>
      <c r="C535" s="530">
        <v>373</v>
      </c>
      <c r="D535" s="530">
        <v>354</v>
      </c>
      <c r="E535" s="530"/>
      <c r="F535" s="530"/>
      <c r="G535" s="530">
        <v>19</v>
      </c>
      <c r="H535" s="530"/>
    </row>
    <row r="536" spans="1:8">
      <c r="A536" s="1031"/>
      <c r="B536" s="441" t="s">
        <v>597</v>
      </c>
      <c r="C536" s="530">
        <v>383</v>
      </c>
      <c r="D536" s="530">
        <v>363</v>
      </c>
      <c r="E536" s="530"/>
      <c r="F536" s="530"/>
      <c r="G536" s="530">
        <v>19</v>
      </c>
      <c r="H536" s="530"/>
    </row>
    <row r="537" spans="1:8">
      <c r="A537" s="1031"/>
      <c r="B537" s="441" t="s">
        <v>598</v>
      </c>
      <c r="C537" s="530">
        <v>389</v>
      </c>
      <c r="D537" s="530">
        <v>371</v>
      </c>
      <c r="E537" s="530"/>
      <c r="F537" s="530"/>
      <c r="G537" s="530">
        <v>18</v>
      </c>
      <c r="H537" s="530"/>
    </row>
    <row r="538" spans="1:8">
      <c r="A538" s="1031"/>
      <c r="B538" s="441" t="s">
        <v>599</v>
      </c>
      <c r="C538" s="530">
        <v>469</v>
      </c>
      <c r="D538" s="530">
        <v>449</v>
      </c>
      <c r="E538" s="530">
        <v>1</v>
      </c>
      <c r="F538" s="530"/>
      <c r="G538" s="530">
        <v>19</v>
      </c>
      <c r="H538" s="530"/>
    </row>
    <row r="539" spans="1:8">
      <c r="A539" s="1031"/>
      <c r="B539" s="441" t="s">
        <v>600</v>
      </c>
      <c r="C539" s="530">
        <v>434</v>
      </c>
      <c r="D539" s="530">
        <v>415</v>
      </c>
      <c r="E539" s="530">
        <v>1</v>
      </c>
      <c r="F539" s="530"/>
      <c r="G539" s="530">
        <v>18</v>
      </c>
      <c r="H539" s="530"/>
    </row>
    <row r="540" spans="1:8">
      <c r="A540" s="1031"/>
      <c r="B540" s="441" t="s">
        <v>601</v>
      </c>
      <c r="C540" s="530">
        <v>359</v>
      </c>
      <c r="D540" s="530">
        <v>347</v>
      </c>
      <c r="E540" s="530">
        <v>1</v>
      </c>
      <c r="F540" s="530"/>
      <c r="G540" s="530">
        <v>10</v>
      </c>
      <c r="H540" s="530"/>
    </row>
    <row r="541" spans="1:8">
      <c r="A541" s="1031"/>
      <c r="B541" s="441" t="s">
        <v>602</v>
      </c>
      <c r="C541" s="530">
        <v>402</v>
      </c>
      <c r="D541" s="530">
        <v>387</v>
      </c>
      <c r="E541" s="530">
        <v>1</v>
      </c>
      <c r="F541" s="530"/>
      <c r="G541" s="530">
        <v>14</v>
      </c>
      <c r="H541" s="530"/>
    </row>
    <row r="542" spans="1:8">
      <c r="A542" s="1031"/>
      <c r="B542" s="441" t="s">
        <v>603</v>
      </c>
      <c r="C542" s="530">
        <v>423</v>
      </c>
      <c r="D542" s="530">
        <v>403</v>
      </c>
      <c r="E542" s="530">
        <v>2</v>
      </c>
      <c r="F542" s="530"/>
      <c r="G542" s="530">
        <v>18</v>
      </c>
      <c r="H542" s="530"/>
    </row>
    <row r="543" spans="1:8">
      <c r="A543" s="1031"/>
      <c r="B543" s="441" t="s">
        <v>1144</v>
      </c>
      <c r="C543" s="530">
        <v>377</v>
      </c>
      <c r="D543" s="530">
        <v>361</v>
      </c>
      <c r="E543" s="530">
        <v>2</v>
      </c>
      <c r="F543" s="530"/>
      <c r="G543" s="530">
        <v>15</v>
      </c>
      <c r="H543" s="530"/>
    </row>
    <row r="544" spans="1:8">
      <c r="A544" s="1031"/>
      <c r="B544" s="495" t="s">
        <v>1145</v>
      </c>
      <c r="C544" s="818">
        <v>419</v>
      </c>
      <c r="D544" s="818">
        <v>403</v>
      </c>
      <c r="E544" s="818">
        <v>2</v>
      </c>
      <c r="F544" s="819" t="s">
        <v>25</v>
      </c>
      <c r="G544" s="818">
        <v>14</v>
      </c>
      <c r="H544" s="819" t="s">
        <v>25</v>
      </c>
    </row>
    <row r="545" spans="1:8">
      <c r="A545" s="1031"/>
      <c r="B545" s="495" t="s">
        <v>2774</v>
      </c>
      <c r="C545" s="819" t="s">
        <v>3430</v>
      </c>
      <c r="D545" s="819" t="s">
        <v>3431</v>
      </c>
      <c r="E545" s="818">
        <v>2</v>
      </c>
      <c r="F545" s="819" t="s">
        <v>25</v>
      </c>
      <c r="G545" s="818">
        <v>21</v>
      </c>
      <c r="H545" s="819" t="s">
        <v>25</v>
      </c>
    </row>
    <row r="546" spans="1:8">
      <c r="A546" s="1031"/>
      <c r="B546" s="495" t="s">
        <v>2847</v>
      </c>
      <c r="C546" s="818">
        <v>467</v>
      </c>
      <c r="D546" s="818">
        <v>443</v>
      </c>
      <c r="E546" s="818">
        <v>2</v>
      </c>
      <c r="F546" s="819" t="s">
        <v>25</v>
      </c>
      <c r="G546" s="818">
        <v>21</v>
      </c>
      <c r="H546" s="819" t="s">
        <v>25</v>
      </c>
    </row>
    <row r="547" spans="1:8">
      <c r="A547" s="1031"/>
      <c r="B547" s="495" t="s">
        <v>2953</v>
      </c>
      <c r="C547" s="818">
        <v>507</v>
      </c>
      <c r="D547" s="818">
        <v>491</v>
      </c>
      <c r="E547" s="818">
        <v>2</v>
      </c>
      <c r="F547" s="818">
        <v>0</v>
      </c>
      <c r="G547" s="818">
        <v>13</v>
      </c>
      <c r="H547" s="819" t="s">
        <v>25</v>
      </c>
    </row>
    <row r="549" spans="1:8">
      <c r="A549" s="18" t="s">
        <v>20</v>
      </c>
    </row>
    <row r="550" spans="1:8">
      <c r="A550" s="13" t="s">
        <v>3458</v>
      </c>
    </row>
    <row r="551" spans="1:8">
      <c r="A551" s="17" t="s">
        <v>3457</v>
      </c>
    </row>
  </sheetData>
  <mergeCells count="18">
    <mergeCell ref="A412:A445"/>
    <mergeCell ref="A446:A479"/>
    <mergeCell ref="A480:A513"/>
    <mergeCell ref="A514:A547"/>
    <mergeCell ref="A2:B2"/>
    <mergeCell ref="A4:A37"/>
    <mergeCell ref="A38:A71"/>
    <mergeCell ref="A72:A105"/>
    <mergeCell ref="A106:A139"/>
    <mergeCell ref="A140:A173"/>
    <mergeCell ref="A174:A207"/>
    <mergeCell ref="A208:A241"/>
    <mergeCell ref="A242:A275"/>
    <mergeCell ref="C2:H2"/>
    <mergeCell ref="A276:A309"/>
    <mergeCell ref="A310:A343"/>
    <mergeCell ref="A344:A377"/>
    <mergeCell ref="A378:A411"/>
  </mergeCells>
  <phoneticPr fontId="201" type="noConversion"/>
  <hyperlinks>
    <hyperlink ref="J3" location="Content!A1" display="Back to content page" xr:uid="{00000000-0004-0000-E500-000000000000}"/>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sheetPr codeName="Sheet231"/>
  <dimension ref="A1:AP32"/>
  <sheetViews>
    <sheetView topLeftCell="W1" workbookViewId="0">
      <selection activeCell="AI22" sqref="AI22"/>
    </sheetView>
  </sheetViews>
  <sheetFormatPr defaultRowHeight="14"/>
  <cols>
    <col min="1" max="1" width="33.7265625" style="17" customWidth="1"/>
    <col min="2" max="5" width="9.26953125" style="17" customWidth="1"/>
    <col min="6" max="34" width="10.26953125" style="17" customWidth="1"/>
    <col min="35" max="36" width="9.26953125" style="17" customWidth="1"/>
    <col min="37" max="37" width="10.26953125" style="17" customWidth="1"/>
    <col min="38" max="256" width="9.26953125" style="17"/>
    <col min="257" max="257" width="16.7265625" style="17" bestFit="1" customWidth="1"/>
    <col min="258" max="288" width="11.453125" style="17" bestFit="1" customWidth="1"/>
    <col min="289" max="290" width="5" style="17" bestFit="1" customWidth="1"/>
    <col min="291" max="512" width="9.26953125" style="17"/>
    <col min="513" max="513" width="16.7265625" style="17" bestFit="1" customWidth="1"/>
    <col min="514" max="544" width="11.453125" style="17" bestFit="1" customWidth="1"/>
    <col min="545" max="546" width="5" style="17" bestFit="1" customWidth="1"/>
    <col min="547" max="768" width="9.26953125" style="17"/>
    <col min="769" max="769" width="16.7265625" style="17" bestFit="1" customWidth="1"/>
    <col min="770" max="800" width="11.453125" style="17" bestFit="1" customWidth="1"/>
    <col min="801" max="802" width="5" style="17" bestFit="1" customWidth="1"/>
    <col min="803" max="1024" width="9.26953125" style="17"/>
    <col min="1025" max="1025" width="16.7265625" style="17" bestFit="1" customWidth="1"/>
    <col min="1026" max="1056" width="11.453125" style="17" bestFit="1" customWidth="1"/>
    <col min="1057" max="1058" width="5" style="17" bestFit="1" customWidth="1"/>
    <col min="1059" max="1280" width="9.26953125" style="17"/>
    <col min="1281" max="1281" width="16.7265625" style="17" bestFit="1" customWidth="1"/>
    <col min="1282" max="1312" width="11.453125" style="17" bestFit="1" customWidth="1"/>
    <col min="1313" max="1314" width="5" style="17" bestFit="1" customWidth="1"/>
    <col min="1315" max="1536" width="9.26953125" style="17"/>
    <col min="1537" max="1537" width="16.7265625" style="17" bestFit="1" customWidth="1"/>
    <col min="1538" max="1568" width="11.453125" style="17" bestFit="1" customWidth="1"/>
    <col min="1569" max="1570" width="5" style="17" bestFit="1" customWidth="1"/>
    <col min="1571" max="1792" width="9.26953125" style="17"/>
    <col min="1793" max="1793" width="16.7265625" style="17" bestFit="1" customWidth="1"/>
    <col min="1794" max="1824" width="11.453125" style="17" bestFit="1" customWidth="1"/>
    <col min="1825" max="1826" width="5" style="17" bestFit="1" customWidth="1"/>
    <col min="1827" max="2048" width="9.26953125" style="17"/>
    <col min="2049" max="2049" width="16.7265625" style="17" bestFit="1" customWidth="1"/>
    <col min="2050" max="2080" width="11.453125" style="17" bestFit="1" customWidth="1"/>
    <col min="2081" max="2082" width="5" style="17" bestFit="1" customWidth="1"/>
    <col min="2083" max="2304" width="9.26953125" style="17"/>
    <col min="2305" max="2305" width="16.7265625" style="17" bestFit="1" customWidth="1"/>
    <col min="2306" max="2336" width="11.453125" style="17" bestFit="1" customWidth="1"/>
    <col min="2337" max="2338" width="5" style="17" bestFit="1" customWidth="1"/>
    <col min="2339" max="2560" width="9.26953125" style="17"/>
    <col min="2561" max="2561" width="16.7265625" style="17" bestFit="1" customWidth="1"/>
    <col min="2562" max="2592" width="11.453125" style="17" bestFit="1" customWidth="1"/>
    <col min="2593" max="2594" width="5" style="17" bestFit="1" customWidth="1"/>
    <col min="2595" max="2816" width="9.26953125" style="17"/>
    <col min="2817" max="2817" width="16.7265625" style="17" bestFit="1" customWidth="1"/>
    <col min="2818" max="2848" width="11.453125" style="17" bestFit="1" customWidth="1"/>
    <col min="2849" max="2850" width="5" style="17" bestFit="1" customWidth="1"/>
    <col min="2851" max="3072" width="9.26953125" style="17"/>
    <col min="3073" max="3073" width="16.7265625" style="17" bestFit="1" customWidth="1"/>
    <col min="3074" max="3104" width="11.453125" style="17" bestFit="1" customWidth="1"/>
    <col min="3105" max="3106" width="5" style="17" bestFit="1" customWidth="1"/>
    <col min="3107" max="3328" width="9.26953125" style="17"/>
    <col min="3329" max="3329" width="16.7265625" style="17" bestFit="1" customWidth="1"/>
    <col min="3330" max="3360" width="11.453125" style="17" bestFit="1" customWidth="1"/>
    <col min="3361" max="3362" width="5" style="17" bestFit="1" customWidth="1"/>
    <col min="3363" max="3584" width="9.26953125" style="17"/>
    <col min="3585" max="3585" width="16.7265625" style="17" bestFit="1" customWidth="1"/>
    <col min="3586" max="3616" width="11.453125" style="17" bestFit="1" customWidth="1"/>
    <col min="3617" max="3618" width="5" style="17" bestFit="1" customWidth="1"/>
    <col min="3619" max="3840" width="9.26953125" style="17"/>
    <col min="3841" max="3841" width="16.7265625" style="17" bestFit="1" customWidth="1"/>
    <col min="3842" max="3872" width="11.453125" style="17" bestFit="1" customWidth="1"/>
    <col min="3873" max="3874" width="5" style="17" bestFit="1" customWidth="1"/>
    <col min="3875" max="4096" width="9.26953125" style="17"/>
    <col min="4097" max="4097" width="16.7265625" style="17" bestFit="1" customWidth="1"/>
    <col min="4098" max="4128" width="11.453125" style="17" bestFit="1" customWidth="1"/>
    <col min="4129" max="4130" width="5" style="17" bestFit="1" customWidth="1"/>
    <col min="4131" max="4352" width="9.26953125" style="17"/>
    <col min="4353" max="4353" width="16.7265625" style="17" bestFit="1" customWidth="1"/>
    <col min="4354" max="4384" width="11.453125" style="17" bestFit="1" customWidth="1"/>
    <col min="4385" max="4386" width="5" style="17" bestFit="1" customWidth="1"/>
    <col min="4387" max="4608" width="9.26953125" style="17"/>
    <col min="4609" max="4609" width="16.7265625" style="17" bestFit="1" customWidth="1"/>
    <col min="4610" max="4640" width="11.453125" style="17" bestFit="1" customWidth="1"/>
    <col min="4641" max="4642" width="5" style="17" bestFit="1" customWidth="1"/>
    <col min="4643" max="4864" width="9.26953125" style="17"/>
    <col min="4865" max="4865" width="16.7265625" style="17" bestFit="1" customWidth="1"/>
    <col min="4866" max="4896" width="11.453125" style="17" bestFit="1" customWidth="1"/>
    <col min="4897" max="4898" width="5" style="17" bestFit="1" customWidth="1"/>
    <col min="4899" max="5120" width="9.26953125" style="17"/>
    <col min="5121" max="5121" width="16.7265625" style="17" bestFit="1" customWidth="1"/>
    <col min="5122" max="5152" width="11.453125" style="17" bestFit="1" customWidth="1"/>
    <col min="5153" max="5154" width="5" style="17" bestFit="1" customWidth="1"/>
    <col min="5155" max="5376" width="9.26953125" style="17"/>
    <col min="5377" max="5377" width="16.7265625" style="17" bestFit="1" customWidth="1"/>
    <col min="5378" max="5408" width="11.453125" style="17" bestFit="1" customWidth="1"/>
    <col min="5409" max="5410" width="5" style="17" bestFit="1" customWidth="1"/>
    <col min="5411" max="5632" width="9.26953125" style="17"/>
    <col min="5633" max="5633" width="16.7265625" style="17" bestFit="1" customWidth="1"/>
    <col min="5634" max="5664" width="11.453125" style="17" bestFit="1" customWidth="1"/>
    <col min="5665" max="5666" width="5" style="17" bestFit="1" customWidth="1"/>
    <col min="5667" max="5888" width="9.26953125" style="17"/>
    <col min="5889" max="5889" width="16.7265625" style="17" bestFit="1" customWidth="1"/>
    <col min="5890" max="5920" width="11.453125" style="17" bestFit="1" customWidth="1"/>
    <col min="5921" max="5922" width="5" style="17" bestFit="1" customWidth="1"/>
    <col min="5923" max="6144" width="9.26953125" style="17"/>
    <col min="6145" max="6145" width="16.7265625" style="17" bestFit="1" customWidth="1"/>
    <col min="6146" max="6176" width="11.453125" style="17" bestFit="1" customWidth="1"/>
    <col min="6177" max="6178" width="5" style="17" bestFit="1" customWidth="1"/>
    <col min="6179" max="6400" width="9.26953125" style="17"/>
    <col min="6401" max="6401" width="16.7265625" style="17" bestFit="1" customWidth="1"/>
    <col min="6402" max="6432" width="11.453125" style="17" bestFit="1" customWidth="1"/>
    <col min="6433" max="6434" width="5" style="17" bestFit="1" customWidth="1"/>
    <col min="6435" max="6656" width="9.26953125" style="17"/>
    <col min="6657" max="6657" width="16.7265625" style="17" bestFit="1" customWidth="1"/>
    <col min="6658" max="6688" width="11.453125" style="17" bestFit="1" customWidth="1"/>
    <col min="6689" max="6690" width="5" style="17" bestFit="1" customWidth="1"/>
    <col min="6691" max="6912" width="9.26953125" style="17"/>
    <col min="6913" max="6913" width="16.7265625" style="17" bestFit="1" customWidth="1"/>
    <col min="6914" max="6944" width="11.453125" style="17" bestFit="1" customWidth="1"/>
    <col min="6945" max="6946" width="5" style="17" bestFit="1" customWidth="1"/>
    <col min="6947" max="7168" width="9.26953125" style="17"/>
    <col min="7169" max="7169" width="16.7265625" style="17" bestFit="1" customWidth="1"/>
    <col min="7170" max="7200" width="11.453125" style="17" bestFit="1" customWidth="1"/>
    <col min="7201" max="7202" width="5" style="17" bestFit="1" customWidth="1"/>
    <col min="7203" max="7424" width="9.26953125" style="17"/>
    <col min="7425" max="7425" width="16.7265625" style="17" bestFit="1" customWidth="1"/>
    <col min="7426" max="7456" width="11.453125" style="17" bestFit="1" customWidth="1"/>
    <col min="7457" max="7458" width="5" style="17" bestFit="1" customWidth="1"/>
    <col min="7459" max="7680" width="9.26953125" style="17"/>
    <col min="7681" max="7681" width="16.7265625" style="17" bestFit="1" customWidth="1"/>
    <col min="7682" max="7712" width="11.453125" style="17" bestFit="1" customWidth="1"/>
    <col min="7713" max="7714" width="5" style="17" bestFit="1" customWidth="1"/>
    <col min="7715" max="7936" width="9.26953125" style="17"/>
    <col min="7937" max="7937" width="16.7265625" style="17" bestFit="1" customWidth="1"/>
    <col min="7938" max="7968" width="11.453125" style="17" bestFit="1" customWidth="1"/>
    <col min="7969" max="7970" width="5" style="17" bestFit="1" customWidth="1"/>
    <col min="7971" max="8192" width="9.26953125" style="17"/>
    <col min="8193" max="8193" width="16.7265625" style="17" bestFit="1" customWidth="1"/>
    <col min="8194" max="8224" width="11.453125" style="17" bestFit="1" customWidth="1"/>
    <col min="8225" max="8226" width="5" style="17" bestFit="1" customWidth="1"/>
    <col min="8227" max="8448" width="9.26953125" style="17"/>
    <col min="8449" max="8449" width="16.7265625" style="17" bestFit="1" customWidth="1"/>
    <col min="8450" max="8480" width="11.453125" style="17" bestFit="1" customWidth="1"/>
    <col min="8481" max="8482" width="5" style="17" bestFit="1" customWidth="1"/>
    <col min="8483" max="8704" width="9.26953125" style="17"/>
    <col min="8705" max="8705" width="16.7265625" style="17" bestFit="1" customWidth="1"/>
    <col min="8706" max="8736" width="11.453125" style="17" bestFit="1" customWidth="1"/>
    <col min="8737" max="8738" width="5" style="17" bestFit="1" customWidth="1"/>
    <col min="8739" max="8960" width="9.26953125" style="17"/>
    <col min="8961" max="8961" width="16.7265625" style="17" bestFit="1" customWidth="1"/>
    <col min="8962" max="8992" width="11.453125" style="17" bestFit="1" customWidth="1"/>
    <col min="8993" max="8994" width="5" style="17" bestFit="1" customWidth="1"/>
    <col min="8995" max="9216" width="9.26953125" style="17"/>
    <col min="9217" max="9217" width="16.7265625" style="17" bestFit="1" customWidth="1"/>
    <col min="9218" max="9248" width="11.453125" style="17" bestFit="1" customWidth="1"/>
    <col min="9249" max="9250" width="5" style="17" bestFit="1" customWidth="1"/>
    <col min="9251" max="9472" width="9.26953125" style="17"/>
    <col min="9473" max="9473" width="16.7265625" style="17" bestFit="1" customWidth="1"/>
    <col min="9474" max="9504" width="11.453125" style="17" bestFit="1" customWidth="1"/>
    <col min="9505" max="9506" width="5" style="17" bestFit="1" customWidth="1"/>
    <col min="9507" max="9728" width="9.26953125" style="17"/>
    <col min="9729" max="9729" width="16.7265625" style="17" bestFit="1" customWidth="1"/>
    <col min="9730" max="9760" width="11.453125" style="17" bestFit="1" customWidth="1"/>
    <col min="9761" max="9762" width="5" style="17" bestFit="1" customWidth="1"/>
    <col min="9763" max="9984" width="9.26953125" style="17"/>
    <col min="9985" max="9985" width="16.7265625" style="17" bestFit="1" customWidth="1"/>
    <col min="9986" max="10016" width="11.453125" style="17" bestFit="1" customWidth="1"/>
    <col min="10017" max="10018" width="5" style="17" bestFit="1" customWidth="1"/>
    <col min="10019" max="10240" width="9.26953125" style="17"/>
    <col min="10241" max="10241" width="16.7265625" style="17" bestFit="1" customWidth="1"/>
    <col min="10242" max="10272" width="11.453125" style="17" bestFit="1" customWidth="1"/>
    <col min="10273" max="10274" width="5" style="17" bestFit="1" customWidth="1"/>
    <col min="10275" max="10496" width="9.26953125" style="17"/>
    <col min="10497" max="10497" width="16.7265625" style="17" bestFit="1" customWidth="1"/>
    <col min="10498" max="10528" width="11.453125" style="17" bestFit="1" customWidth="1"/>
    <col min="10529" max="10530" width="5" style="17" bestFit="1" customWidth="1"/>
    <col min="10531" max="10752" width="9.26953125" style="17"/>
    <col min="10753" max="10753" width="16.7265625" style="17" bestFit="1" customWidth="1"/>
    <col min="10754" max="10784" width="11.453125" style="17" bestFit="1" customWidth="1"/>
    <col min="10785" max="10786" width="5" style="17" bestFit="1" customWidth="1"/>
    <col min="10787" max="11008" width="9.26953125" style="17"/>
    <col min="11009" max="11009" width="16.7265625" style="17" bestFit="1" customWidth="1"/>
    <col min="11010" max="11040" width="11.453125" style="17" bestFit="1" customWidth="1"/>
    <col min="11041" max="11042" width="5" style="17" bestFit="1" customWidth="1"/>
    <col min="11043" max="11264" width="9.26953125" style="17"/>
    <col min="11265" max="11265" width="16.7265625" style="17" bestFit="1" customWidth="1"/>
    <col min="11266" max="11296" width="11.453125" style="17" bestFit="1" customWidth="1"/>
    <col min="11297" max="11298" width="5" style="17" bestFit="1" customWidth="1"/>
    <col min="11299" max="11520" width="9.26953125" style="17"/>
    <col min="11521" max="11521" width="16.7265625" style="17" bestFit="1" customWidth="1"/>
    <col min="11522" max="11552" width="11.453125" style="17" bestFit="1" customWidth="1"/>
    <col min="11553" max="11554" width="5" style="17" bestFit="1" customWidth="1"/>
    <col min="11555" max="11776" width="9.26953125" style="17"/>
    <col min="11777" max="11777" width="16.7265625" style="17" bestFit="1" customWidth="1"/>
    <col min="11778" max="11808" width="11.453125" style="17" bestFit="1" customWidth="1"/>
    <col min="11809" max="11810" width="5" style="17" bestFit="1" customWidth="1"/>
    <col min="11811" max="12032" width="9.26953125" style="17"/>
    <col min="12033" max="12033" width="16.7265625" style="17" bestFit="1" customWidth="1"/>
    <col min="12034" max="12064" width="11.453125" style="17" bestFit="1" customWidth="1"/>
    <col min="12065" max="12066" width="5" style="17" bestFit="1" customWidth="1"/>
    <col min="12067" max="12288" width="9.26953125" style="17"/>
    <col min="12289" max="12289" width="16.7265625" style="17" bestFit="1" customWidth="1"/>
    <col min="12290" max="12320" width="11.453125" style="17" bestFit="1" customWidth="1"/>
    <col min="12321" max="12322" width="5" style="17" bestFit="1" customWidth="1"/>
    <col min="12323" max="12544" width="9.26953125" style="17"/>
    <col min="12545" max="12545" width="16.7265625" style="17" bestFit="1" customWidth="1"/>
    <col min="12546" max="12576" width="11.453125" style="17" bestFit="1" customWidth="1"/>
    <col min="12577" max="12578" width="5" style="17" bestFit="1" customWidth="1"/>
    <col min="12579" max="12800" width="9.26953125" style="17"/>
    <col min="12801" max="12801" width="16.7265625" style="17" bestFit="1" customWidth="1"/>
    <col min="12802" max="12832" width="11.453125" style="17" bestFit="1" customWidth="1"/>
    <col min="12833" max="12834" width="5" style="17" bestFit="1" customWidth="1"/>
    <col min="12835" max="13056" width="9.26953125" style="17"/>
    <col min="13057" max="13057" width="16.7265625" style="17" bestFit="1" customWidth="1"/>
    <col min="13058" max="13088" width="11.453125" style="17" bestFit="1" customWidth="1"/>
    <col min="13089" max="13090" width="5" style="17" bestFit="1" customWidth="1"/>
    <col min="13091" max="13312" width="9.26953125" style="17"/>
    <col min="13313" max="13313" width="16.7265625" style="17" bestFit="1" customWidth="1"/>
    <col min="13314" max="13344" width="11.453125" style="17" bestFit="1" customWidth="1"/>
    <col min="13345" max="13346" width="5" style="17" bestFit="1" customWidth="1"/>
    <col min="13347" max="13568" width="9.26953125" style="17"/>
    <col min="13569" max="13569" width="16.7265625" style="17" bestFit="1" customWidth="1"/>
    <col min="13570" max="13600" width="11.453125" style="17" bestFit="1" customWidth="1"/>
    <col min="13601" max="13602" width="5" style="17" bestFit="1" customWidth="1"/>
    <col min="13603" max="13824" width="9.26953125" style="17"/>
    <col min="13825" max="13825" width="16.7265625" style="17" bestFit="1" customWidth="1"/>
    <col min="13826" max="13856" width="11.453125" style="17" bestFit="1" customWidth="1"/>
    <col min="13857" max="13858" width="5" style="17" bestFit="1" customWidth="1"/>
    <col min="13859" max="14080" width="9.26953125" style="17"/>
    <col min="14081" max="14081" width="16.7265625" style="17" bestFit="1" customWidth="1"/>
    <col min="14082" max="14112" width="11.453125" style="17" bestFit="1" customWidth="1"/>
    <col min="14113" max="14114" width="5" style="17" bestFit="1" customWidth="1"/>
    <col min="14115" max="14336" width="9.26953125" style="17"/>
    <col min="14337" max="14337" width="16.7265625" style="17" bestFit="1" customWidth="1"/>
    <col min="14338" max="14368" width="11.453125" style="17" bestFit="1" customWidth="1"/>
    <col min="14369" max="14370" width="5" style="17" bestFit="1" customWidth="1"/>
    <col min="14371" max="14592" width="9.26953125" style="17"/>
    <col min="14593" max="14593" width="16.7265625" style="17" bestFit="1" customWidth="1"/>
    <col min="14594" max="14624" width="11.453125" style="17" bestFit="1" customWidth="1"/>
    <col min="14625" max="14626" width="5" style="17" bestFit="1" customWidth="1"/>
    <col min="14627" max="14848" width="9.26953125" style="17"/>
    <col min="14849" max="14849" width="16.7265625" style="17" bestFit="1" customWidth="1"/>
    <col min="14850" max="14880" width="11.453125" style="17" bestFit="1" customWidth="1"/>
    <col min="14881" max="14882" width="5" style="17" bestFit="1" customWidth="1"/>
    <col min="14883" max="15104" width="9.26953125" style="17"/>
    <col min="15105" max="15105" width="16.7265625" style="17" bestFit="1" customWidth="1"/>
    <col min="15106" max="15136" width="11.453125" style="17" bestFit="1" customWidth="1"/>
    <col min="15137" max="15138" width="5" style="17" bestFit="1" customWidth="1"/>
    <col min="15139" max="15360" width="9.26953125" style="17"/>
    <col min="15361" max="15361" width="16.7265625" style="17" bestFit="1" customWidth="1"/>
    <col min="15362" max="15392" width="11.453125" style="17" bestFit="1" customWidth="1"/>
    <col min="15393" max="15394" width="5" style="17" bestFit="1" customWidth="1"/>
    <col min="15395" max="15616" width="9.26953125" style="17"/>
    <col min="15617" max="15617" width="16.7265625" style="17" bestFit="1" customWidth="1"/>
    <col min="15618" max="15648" width="11.453125" style="17" bestFit="1" customWidth="1"/>
    <col min="15649" max="15650" width="5" style="17" bestFit="1" customWidth="1"/>
    <col min="15651" max="15872" width="9.26953125" style="17"/>
    <col min="15873" max="15873" width="16.7265625" style="17" bestFit="1" customWidth="1"/>
    <col min="15874" max="15904" width="11.453125" style="17" bestFit="1" customWidth="1"/>
    <col min="15905" max="15906" width="5" style="17" bestFit="1" customWidth="1"/>
    <col min="15907" max="16128" width="9.26953125" style="17"/>
    <col min="16129" max="16129" width="16.7265625" style="17" bestFit="1" customWidth="1"/>
    <col min="16130" max="16160" width="11.453125" style="17" bestFit="1" customWidth="1"/>
    <col min="16161" max="16162" width="5" style="17" bestFit="1" customWidth="1"/>
    <col min="16163" max="16378" width="9.26953125" style="17"/>
    <col min="16379" max="16384" width="9.26953125" style="17" customWidth="1"/>
  </cols>
  <sheetData>
    <row r="1" spans="1:42" s="44" customFormat="1">
      <c r="A1" s="44" t="s">
        <v>2637</v>
      </c>
    </row>
    <row r="3" spans="1:42" ht="15" customHeight="1">
      <c r="A3" s="1032" t="s">
        <v>14</v>
      </c>
      <c r="B3" s="1033" t="s">
        <v>129</v>
      </c>
      <c r="C3" s="1034"/>
      <c r="D3" s="1034"/>
      <c r="E3" s="1034"/>
      <c r="F3" s="1034"/>
      <c r="G3" s="1034"/>
      <c r="H3" s="1034"/>
      <c r="I3" s="1034"/>
      <c r="J3" s="1034"/>
      <c r="K3" s="1034"/>
      <c r="L3" s="1034"/>
      <c r="M3" s="1034"/>
      <c r="N3" s="1034"/>
      <c r="O3" s="1034"/>
      <c r="P3" s="1034"/>
      <c r="Q3" s="1034"/>
      <c r="R3" s="1034"/>
      <c r="S3" s="1034"/>
      <c r="T3" s="1034"/>
      <c r="U3" s="1034"/>
      <c r="V3" s="1034"/>
      <c r="W3" s="1034"/>
      <c r="X3" s="1034"/>
      <c r="Y3" s="1034"/>
      <c r="Z3" s="1034"/>
      <c r="AA3" s="1034"/>
      <c r="AB3" s="1034"/>
      <c r="AC3" s="1034"/>
      <c r="AD3" s="1034"/>
      <c r="AE3" s="1034"/>
      <c r="AF3" s="1034"/>
      <c r="AG3" s="1034"/>
      <c r="AH3" s="1034"/>
      <c r="AI3" s="1034"/>
      <c r="AJ3" s="1034"/>
      <c r="AK3" s="1034"/>
    </row>
    <row r="4" spans="1:42" ht="14.5">
      <c r="A4" s="1032"/>
      <c r="B4" s="76">
        <v>1980</v>
      </c>
      <c r="C4" s="76">
        <v>1981</v>
      </c>
      <c r="D4" s="76">
        <v>1982</v>
      </c>
      <c r="E4" s="76">
        <v>1983</v>
      </c>
      <c r="F4" s="76">
        <v>1984</v>
      </c>
      <c r="G4" s="76">
        <v>1985</v>
      </c>
      <c r="H4" s="76">
        <v>1986</v>
      </c>
      <c r="I4" s="76">
        <v>1987</v>
      </c>
      <c r="J4" s="76">
        <v>1988</v>
      </c>
      <c r="K4" s="76">
        <v>1989</v>
      </c>
      <c r="L4" s="76">
        <v>1990</v>
      </c>
      <c r="M4" s="76">
        <v>1991</v>
      </c>
      <c r="N4" s="76">
        <v>1992</v>
      </c>
      <c r="O4" s="76">
        <v>1993</v>
      </c>
      <c r="P4" s="76">
        <v>1994</v>
      </c>
      <c r="Q4" s="76">
        <v>1995</v>
      </c>
      <c r="R4" s="76">
        <v>1996</v>
      </c>
      <c r="S4" s="76">
        <v>1997</v>
      </c>
      <c r="T4" s="76">
        <v>1998</v>
      </c>
      <c r="U4" s="76">
        <v>1999</v>
      </c>
      <c r="V4" s="76">
        <v>2000</v>
      </c>
      <c r="W4" s="76">
        <v>2001</v>
      </c>
      <c r="X4" s="76">
        <v>2002</v>
      </c>
      <c r="Y4" s="76">
        <v>2003</v>
      </c>
      <c r="Z4" s="76">
        <v>2004</v>
      </c>
      <c r="AA4" s="76">
        <v>2005</v>
      </c>
      <c r="AB4" s="76">
        <v>2006</v>
      </c>
      <c r="AC4" s="76">
        <v>2007</v>
      </c>
      <c r="AD4" s="76">
        <v>2008</v>
      </c>
      <c r="AE4" s="76">
        <v>2009</v>
      </c>
      <c r="AF4" s="76">
        <v>2010</v>
      </c>
      <c r="AG4" s="76">
        <v>2011</v>
      </c>
      <c r="AH4" s="76">
        <v>2012</v>
      </c>
      <c r="AI4" s="76">
        <v>2013</v>
      </c>
      <c r="AJ4" s="76">
        <v>2014</v>
      </c>
      <c r="AK4" s="76">
        <v>2015</v>
      </c>
      <c r="AM4" s="1" t="s">
        <v>528</v>
      </c>
      <c r="AO4" s="44"/>
      <c r="AP4" s="44"/>
    </row>
    <row r="5" spans="1:42">
      <c r="A5" s="28" t="s">
        <v>13</v>
      </c>
      <c r="B5" s="309">
        <v>11300.57</v>
      </c>
      <c r="C5" s="309">
        <v>10304.325000000001</v>
      </c>
      <c r="D5" s="309">
        <v>10399.684999999999</v>
      </c>
      <c r="E5" s="309">
        <v>12906.697</v>
      </c>
      <c r="F5" s="309">
        <v>14288.148999999999</v>
      </c>
      <c r="G5" s="309">
        <v>15743.473</v>
      </c>
      <c r="H5" s="309">
        <v>18336.721000000001</v>
      </c>
      <c r="I5" s="309">
        <v>22321.409</v>
      </c>
      <c r="J5" s="309">
        <v>27063.631000000001</v>
      </c>
      <c r="K5" s="309">
        <v>27188.633000000002</v>
      </c>
      <c r="L5" s="309">
        <v>28652.03</v>
      </c>
      <c r="M5" s="309">
        <v>29955.51</v>
      </c>
      <c r="N5" s="309">
        <v>32754.744999999999</v>
      </c>
      <c r="O5" s="309">
        <v>30535.47</v>
      </c>
      <c r="P5" s="309">
        <v>32947.805</v>
      </c>
      <c r="Q5" s="309">
        <v>36414.565999999999</v>
      </c>
      <c r="R5" s="309">
        <v>39794.023999999998</v>
      </c>
      <c r="S5" s="309">
        <v>41559.425000000003</v>
      </c>
      <c r="T5" s="309">
        <v>42968.402999999998</v>
      </c>
      <c r="U5" s="309">
        <v>43552.195</v>
      </c>
      <c r="V5" s="309">
        <v>43680.182999999997</v>
      </c>
      <c r="W5" s="309">
        <v>43455.459000000003</v>
      </c>
      <c r="X5" s="309">
        <v>51433.983</v>
      </c>
      <c r="Y5" s="309">
        <v>51348.855000000003</v>
      </c>
      <c r="Z5" s="309">
        <v>57609.529000000002</v>
      </c>
      <c r="AA5" s="309">
        <v>70906.346000000005</v>
      </c>
      <c r="AB5" s="309">
        <v>79992.847999999998</v>
      </c>
      <c r="AC5" s="309">
        <v>95054.152000000002</v>
      </c>
      <c r="AD5" s="309">
        <v>105776.51700000001</v>
      </c>
      <c r="AE5" s="309">
        <v>100957.649</v>
      </c>
      <c r="AF5" s="309">
        <v>98915</v>
      </c>
      <c r="AG5" s="309">
        <v>87958.430357260295</v>
      </c>
      <c r="AH5" s="309">
        <v>93519.419804109595</v>
      </c>
      <c r="AI5" s="309">
        <v>96007.748780410999</v>
      </c>
      <c r="AJ5" s="309">
        <v>94211.652510273998</v>
      </c>
      <c r="AK5" s="309">
        <v>101782.22567013701</v>
      </c>
      <c r="AM5" s="33"/>
    </row>
    <row r="6" spans="1:42">
      <c r="A6" s="28" t="s">
        <v>12</v>
      </c>
      <c r="B6" s="309"/>
      <c r="C6" s="309">
        <v>603.91800000000001</v>
      </c>
      <c r="D6" s="309">
        <v>637.54899999999998</v>
      </c>
      <c r="E6" s="309">
        <v>638.31200000000001</v>
      </c>
      <c r="F6" s="309">
        <v>650.52300000000002</v>
      </c>
      <c r="G6" s="309">
        <v>691.86900000000003</v>
      </c>
      <c r="H6" s="309">
        <v>739.048</v>
      </c>
      <c r="I6" s="309">
        <v>725.80899999999997</v>
      </c>
      <c r="J6" s="309">
        <v>868.25800000000004</v>
      </c>
      <c r="K6" s="309">
        <v>914.50099999999998</v>
      </c>
      <c r="L6" s="309">
        <v>910.476</v>
      </c>
      <c r="M6" s="309">
        <v>935.69200000000001</v>
      </c>
      <c r="N6" s="309">
        <v>1039.383</v>
      </c>
      <c r="O6" s="309">
        <v>1050.9449999999999</v>
      </c>
      <c r="P6" s="309">
        <v>1067.0650000000001</v>
      </c>
      <c r="Q6" s="309">
        <v>1059.385</v>
      </c>
      <c r="R6" s="309">
        <v>973.13800000000003</v>
      </c>
      <c r="S6" s="309">
        <v>991.69899999999996</v>
      </c>
      <c r="T6" s="309">
        <v>1114.932</v>
      </c>
      <c r="U6" s="309">
        <v>1125.4079999999999</v>
      </c>
      <c r="V6" s="309">
        <v>1126.6410000000001</v>
      </c>
      <c r="W6" s="309">
        <v>1116.165</v>
      </c>
      <c r="X6" s="309">
        <v>1119.258</v>
      </c>
      <c r="Y6" s="309">
        <v>1028.451</v>
      </c>
      <c r="Z6" s="309">
        <v>1018.456</v>
      </c>
      <c r="AA6" s="309">
        <v>1062.8240000000001</v>
      </c>
      <c r="AB6" s="309">
        <v>1055.0989999999999</v>
      </c>
      <c r="AC6" s="309">
        <v>979.21100000000001</v>
      </c>
      <c r="AD6" s="309">
        <v>1036.9290000000001</v>
      </c>
      <c r="AE6" s="309">
        <v>938.12699999999995</v>
      </c>
      <c r="AF6" s="309">
        <v>1097</v>
      </c>
      <c r="AG6" s="309">
        <v>2145</v>
      </c>
      <c r="AH6" s="309">
        <v>2164</v>
      </c>
      <c r="AI6" s="309">
        <v>2321</v>
      </c>
      <c r="AJ6" s="309"/>
      <c r="AK6" s="309">
        <v>2745.2</v>
      </c>
    </row>
    <row r="7" spans="1:42">
      <c r="A7" s="401" t="s">
        <v>483</v>
      </c>
      <c r="B7" s="423"/>
      <c r="C7" s="423"/>
      <c r="D7" s="423"/>
      <c r="E7" s="423"/>
      <c r="F7" s="423"/>
      <c r="G7" s="423"/>
      <c r="H7" s="423"/>
      <c r="I7" s="423"/>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row>
    <row r="8" spans="1:42">
      <c r="A8" s="28" t="s">
        <v>89</v>
      </c>
      <c r="B8" s="309">
        <v>8581.616</v>
      </c>
      <c r="C8" s="309">
        <v>8940.9060000000009</v>
      </c>
      <c r="D8" s="309">
        <v>9264.0730000000003</v>
      </c>
      <c r="E8" s="309">
        <v>9657.7909999999993</v>
      </c>
      <c r="F8" s="309">
        <v>10283.366</v>
      </c>
      <c r="G8" s="309">
        <v>10658.11</v>
      </c>
      <c r="H8" s="309">
        <v>10911.181</v>
      </c>
      <c r="I8" s="309">
        <v>11144.025</v>
      </c>
      <c r="J8" s="309">
        <v>11360.628000000001</v>
      </c>
      <c r="K8" s="309">
        <v>11690.963</v>
      </c>
      <c r="L8" s="309">
        <v>12018.786</v>
      </c>
      <c r="M8" s="309">
        <v>12226.447</v>
      </c>
      <c r="N8" s="309">
        <v>12458.655000000001</v>
      </c>
      <c r="O8" s="309">
        <v>12681.89</v>
      </c>
      <c r="P8" s="309">
        <v>13112.781999999999</v>
      </c>
      <c r="Q8" s="309">
        <v>13698.434999999999</v>
      </c>
      <c r="R8" s="309">
        <v>14154.59</v>
      </c>
      <c r="S8" s="309">
        <v>14367.468000000001</v>
      </c>
      <c r="T8" s="309">
        <v>14651.938</v>
      </c>
      <c r="U8" s="309">
        <v>15050.790999999999</v>
      </c>
      <c r="V8" s="309">
        <v>17509.046999999999</v>
      </c>
      <c r="W8" s="309">
        <v>18187.102999999999</v>
      </c>
      <c r="X8" s="309">
        <v>18696.506000000001</v>
      </c>
      <c r="Y8" s="309">
        <v>19416.642</v>
      </c>
      <c r="Z8" s="309">
        <v>20222.559000000001</v>
      </c>
      <c r="AA8" s="309">
        <v>20760.088</v>
      </c>
      <c r="AB8" s="309">
        <v>21406.607</v>
      </c>
      <c r="AC8" s="309">
        <v>22069.96</v>
      </c>
      <c r="AD8" s="309">
        <v>22660.32</v>
      </c>
      <c r="AE8" s="309">
        <v>23346.440999999999</v>
      </c>
      <c r="AF8" s="309">
        <v>24081</v>
      </c>
      <c r="AG8" s="309"/>
      <c r="AH8" s="309"/>
      <c r="AI8" s="309"/>
      <c r="AJ8" s="309"/>
      <c r="AK8" s="309"/>
    </row>
    <row r="9" spans="1:42">
      <c r="A9" s="28" t="s">
        <v>482</v>
      </c>
      <c r="B9" s="309"/>
      <c r="C9" s="309"/>
      <c r="D9" s="309"/>
      <c r="E9" s="309"/>
      <c r="F9" s="309"/>
      <c r="G9" s="309"/>
      <c r="H9" s="309"/>
      <c r="I9" s="309"/>
      <c r="J9" s="309"/>
      <c r="K9" s="309"/>
      <c r="L9" s="309"/>
      <c r="M9" s="309"/>
      <c r="N9" s="309"/>
      <c r="O9" s="309"/>
      <c r="P9" s="309"/>
      <c r="Q9" s="309"/>
      <c r="R9" s="309"/>
      <c r="S9" s="309"/>
      <c r="T9" s="309"/>
      <c r="U9" s="309"/>
      <c r="V9" s="309"/>
      <c r="W9" s="309"/>
      <c r="X9" s="309"/>
      <c r="Y9" s="309"/>
      <c r="Z9" s="309"/>
      <c r="AA9" s="309"/>
      <c r="AB9" s="309">
        <v>156</v>
      </c>
      <c r="AC9" s="309">
        <v>165.81111000000001</v>
      </c>
      <c r="AD9" s="309">
        <v>157</v>
      </c>
      <c r="AE9" s="309">
        <v>288</v>
      </c>
      <c r="AF9" s="309">
        <v>288.10000000000002</v>
      </c>
      <c r="AG9" s="309">
        <v>333.4</v>
      </c>
      <c r="AH9" s="309">
        <v>272.3</v>
      </c>
      <c r="AI9" s="309">
        <v>239.8</v>
      </c>
      <c r="AJ9" s="309">
        <v>302.3</v>
      </c>
      <c r="AK9" s="309">
        <v>231</v>
      </c>
    </row>
    <row r="10" spans="1:42">
      <c r="A10" s="28" t="s">
        <v>11</v>
      </c>
      <c r="B10" s="309"/>
      <c r="C10" s="309"/>
      <c r="D10" s="309"/>
      <c r="E10" s="309"/>
      <c r="F10" s="309"/>
      <c r="G10" s="309"/>
      <c r="H10" s="309"/>
      <c r="I10" s="309"/>
      <c r="J10" s="309"/>
      <c r="K10" s="309"/>
      <c r="L10" s="309"/>
      <c r="M10" s="309"/>
      <c r="N10" s="309"/>
      <c r="O10" s="309"/>
      <c r="P10" s="309"/>
      <c r="Q10" s="309"/>
      <c r="R10" s="309"/>
      <c r="S10" s="309"/>
      <c r="T10" s="309"/>
      <c r="U10" s="309"/>
      <c r="V10" s="309"/>
      <c r="W10" s="309"/>
      <c r="X10" s="309"/>
      <c r="Y10" s="309"/>
      <c r="Z10" s="309"/>
      <c r="AA10" s="309"/>
      <c r="AB10" s="309"/>
      <c r="AC10" s="309"/>
      <c r="AD10" s="309"/>
      <c r="AE10" s="309"/>
      <c r="AF10" s="309"/>
      <c r="AG10" s="309"/>
      <c r="AH10" s="309"/>
      <c r="AI10" s="309"/>
      <c r="AJ10" s="309"/>
      <c r="AK10" s="309"/>
    </row>
    <row r="11" spans="1:42">
      <c r="A11" s="28" t="s">
        <v>10</v>
      </c>
      <c r="B11" s="309"/>
      <c r="C11" s="309"/>
      <c r="D11" s="309"/>
      <c r="E11" s="309"/>
      <c r="F11" s="309"/>
      <c r="G11" s="309"/>
      <c r="H11" s="309"/>
      <c r="I11" s="309"/>
      <c r="J11" s="309"/>
      <c r="K11" s="309"/>
      <c r="L11" s="309"/>
      <c r="M11" s="309"/>
      <c r="N11" s="309"/>
      <c r="O11" s="309"/>
      <c r="P11" s="309"/>
      <c r="Q11" s="309"/>
      <c r="R11" s="309"/>
      <c r="S11" s="309"/>
      <c r="T11" s="309"/>
      <c r="U11" s="309"/>
      <c r="V11" s="309"/>
      <c r="W11" s="309"/>
      <c r="X11" s="309"/>
      <c r="Y11" s="309"/>
      <c r="Z11" s="309"/>
      <c r="AA11" s="309"/>
      <c r="AB11" s="309"/>
      <c r="AC11" s="309"/>
      <c r="AD11" s="309"/>
      <c r="AE11" s="309"/>
      <c r="AF11" s="309"/>
      <c r="AG11" s="309"/>
      <c r="AH11" s="309"/>
      <c r="AI11" s="309"/>
      <c r="AJ11" s="309"/>
      <c r="AK11" s="309"/>
    </row>
    <row r="12" spans="1:42">
      <c r="A12" s="28" t="s">
        <v>9</v>
      </c>
      <c r="B12" s="309"/>
      <c r="C12" s="309"/>
      <c r="D12" s="309"/>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309"/>
      <c r="AI12" s="309"/>
      <c r="AJ12" s="309"/>
      <c r="AK12" s="309"/>
    </row>
    <row r="13" spans="1:42">
      <c r="A13" s="28" t="s">
        <v>8</v>
      </c>
      <c r="B13" s="309"/>
      <c r="C13" s="309"/>
      <c r="D13" s="309"/>
      <c r="E13" s="309"/>
      <c r="F13" s="309"/>
      <c r="G13" s="309"/>
      <c r="H13" s="309"/>
      <c r="I13" s="309"/>
      <c r="J13" s="309"/>
      <c r="K13" s="309"/>
      <c r="L13" s="309">
        <v>296.91568983599996</v>
      </c>
      <c r="M13" s="309">
        <v>282.10016262800002</v>
      </c>
      <c r="N13" s="309">
        <v>292.19789314799999</v>
      </c>
      <c r="O13" s="309">
        <v>278.08512133199997</v>
      </c>
      <c r="P13" s="309">
        <v>249.78775560400001</v>
      </c>
      <c r="Q13" s="309">
        <v>287.20783123000001</v>
      </c>
      <c r="R13" s="309">
        <v>275.61172960199997</v>
      </c>
      <c r="S13" s="309">
        <v>296.37929975999998</v>
      </c>
      <c r="T13" s="309">
        <v>300.54106000000002</v>
      </c>
      <c r="U13" s="309">
        <v>220.56054695999998</v>
      </c>
      <c r="V13" s="309">
        <v>264.08814596000002</v>
      </c>
      <c r="W13" s="309">
        <v>280.87211853800005</v>
      </c>
      <c r="X13" s="309">
        <v>258.57382507200003</v>
      </c>
      <c r="Y13" s="309">
        <v>266.51647727599999</v>
      </c>
      <c r="Z13" s="309">
        <v>275.669621656</v>
      </c>
      <c r="AA13" s="309">
        <v>262.62058023600002</v>
      </c>
      <c r="AB13" s="309">
        <v>254.61762000000002</v>
      </c>
      <c r="AC13" s="309">
        <v>245.79574647200002</v>
      </c>
      <c r="AD13" s="309">
        <v>263.47672230999996</v>
      </c>
      <c r="AE13" s="309">
        <v>236.33441321999999</v>
      </c>
      <c r="AF13" s="309">
        <v>241.61617337799998</v>
      </c>
      <c r="AG13" s="309">
        <v>231.141587606</v>
      </c>
      <c r="AH13" s="309">
        <v>222.341217976</v>
      </c>
      <c r="AI13" s="309">
        <v>219.4</v>
      </c>
      <c r="AJ13" s="309">
        <v>212.3</v>
      </c>
      <c r="AK13" s="309">
        <v>251.26499999999999</v>
      </c>
    </row>
    <row r="14" spans="1:42">
      <c r="A14" s="28" t="s">
        <v>6</v>
      </c>
      <c r="B14" s="309">
        <v>6086.4859999999999</v>
      </c>
      <c r="C14" s="309">
        <v>6123.6490000000003</v>
      </c>
      <c r="D14" s="309">
        <v>6060.0680000000002</v>
      </c>
      <c r="E14" s="309">
        <v>5971.9319999999998</v>
      </c>
      <c r="F14" s="309">
        <v>5947.9759999999997</v>
      </c>
      <c r="G14" s="309">
        <v>5924.1620000000003</v>
      </c>
      <c r="H14" s="309">
        <v>5823.5690000000004</v>
      </c>
      <c r="I14" s="309">
        <v>5778.6310000000003</v>
      </c>
      <c r="J14" s="309">
        <v>5710.3720000000003</v>
      </c>
      <c r="K14" s="309">
        <v>5661.68</v>
      </c>
      <c r="L14" s="309">
        <v>5608.165</v>
      </c>
      <c r="M14" s="309">
        <v>5603.2330000000002</v>
      </c>
      <c r="N14" s="309">
        <v>5631.2110000000002</v>
      </c>
      <c r="O14" s="309">
        <v>5700.067</v>
      </c>
      <c r="P14" s="309">
        <v>5804.2370000000001</v>
      </c>
      <c r="Q14" s="309">
        <v>5907.6629999999996</v>
      </c>
      <c r="R14" s="309">
        <v>6006.8149999999996</v>
      </c>
      <c r="S14" s="309">
        <v>6157.9350000000004</v>
      </c>
      <c r="T14" s="309">
        <v>6772.5169999999998</v>
      </c>
      <c r="U14" s="309">
        <v>6961.7219999999998</v>
      </c>
      <c r="V14" s="309">
        <v>7258.0929999999998</v>
      </c>
      <c r="W14" s="309">
        <v>7548.5219999999999</v>
      </c>
      <c r="X14" s="309">
        <v>7763.1530000000002</v>
      </c>
      <c r="Y14" s="309">
        <v>7731.0060000000003</v>
      </c>
      <c r="Z14" s="309">
        <v>9045.0239999999994</v>
      </c>
      <c r="AA14" s="309">
        <v>10055.063</v>
      </c>
      <c r="AB14" s="309">
        <v>10697.606</v>
      </c>
      <c r="AC14" s="309">
        <v>11075.677</v>
      </c>
      <c r="AD14" s="309">
        <v>11528.217000000001</v>
      </c>
      <c r="AE14" s="309">
        <v>11917.995999999999</v>
      </c>
      <c r="AF14" s="309">
        <v>12489</v>
      </c>
      <c r="AG14" s="309"/>
      <c r="AH14" s="309"/>
      <c r="AI14" s="309"/>
      <c r="AJ14" s="309"/>
      <c r="AK14" s="309"/>
    </row>
    <row r="15" spans="1:42">
      <c r="A15" s="28" t="s">
        <v>17</v>
      </c>
      <c r="B15" s="309"/>
      <c r="C15" s="309"/>
      <c r="D15" s="309"/>
      <c r="E15" s="309"/>
      <c r="F15" s="309"/>
      <c r="G15" s="309"/>
      <c r="H15" s="309"/>
      <c r="I15" s="309"/>
      <c r="J15" s="309"/>
      <c r="K15" s="309"/>
      <c r="L15" s="309"/>
      <c r="M15" s="309">
        <v>217.52199999999999</v>
      </c>
      <c r="N15" s="309">
        <v>210.97800000000001</v>
      </c>
      <c r="O15" s="309">
        <v>207.33799999999999</v>
      </c>
      <c r="P15" s="309">
        <v>189.96799999999999</v>
      </c>
      <c r="Q15" s="309">
        <v>248.708</v>
      </c>
      <c r="R15" s="309">
        <v>230.31200000000001</v>
      </c>
      <c r="S15" s="309">
        <v>217.375</v>
      </c>
      <c r="T15" s="309">
        <v>252.30500000000001</v>
      </c>
      <c r="U15" s="309">
        <v>269.55700000000002</v>
      </c>
      <c r="V15" s="309">
        <v>286.435</v>
      </c>
      <c r="W15" s="309">
        <v>295.74599999999998</v>
      </c>
      <c r="X15" s="309">
        <v>298.12900000000002</v>
      </c>
      <c r="Y15" s="309">
        <v>316.86099999999999</v>
      </c>
      <c r="Z15" s="309">
        <v>323.2</v>
      </c>
      <c r="AA15" s="309">
        <v>323.79599999999999</v>
      </c>
      <c r="AB15" s="309">
        <v>313.11099999999999</v>
      </c>
      <c r="AC15" s="309">
        <v>332.42200000000003</v>
      </c>
      <c r="AD15" s="309">
        <v>323.5</v>
      </c>
      <c r="AE15" s="309">
        <v>328.596</v>
      </c>
      <c r="AF15" s="309">
        <v>317</v>
      </c>
      <c r="AG15" s="309"/>
      <c r="AH15" s="309"/>
      <c r="AI15" s="309"/>
      <c r="AJ15" s="309"/>
      <c r="AK15" s="309"/>
    </row>
    <row r="16" spans="1:42">
      <c r="A16" s="28" t="s">
        <v>4</v>
      </c>
      <c r="B16" s="309"/>
      <c r="C16" s="309"/>
      <c r="D16" s="309"/>
      <c r="E16" s="309"/>
      <c r="F16" s="309"/>
      <c r="G16" s="309"/>
      <c r="H16" s="309"/>
      <c r="I16" s="309"/>
      <c r="J16" s="309"/>
      <c r="K16" s="309"/>
      <c r="L16" s="309"/>
      <c r="M16" s="309"/>
      <c r="N16" s="309"/>
      <c r="O16" s="309"/>
      <c r="P16" s="309"/>
      <c r="Q16" s="309"/>
      <c r="R16" s="309"/>
      <c r="S16" s="309"/>
      <c r="T16" s="309"/>
      <c r="U16" s="309"/>
      <c r="V16" s="309">
        <v>16.256247635425623</v>
      </c>
      <c r="W16" s="309">
        <v>17.3</v>
      </c>
      <c r="X16" s="309">
        <v>18.8</v>
      </c>
      <c r="Y16" s="309">
        <v>19.2</v>
      </c>
      <c r="Z16" s="309">
        <v>19.399999999999999</v>
      </c>
      <c r="AA16" s="309">
        <v>20</v>
      </c>
      <c r="AB16" s="309">
        <v>21.7</v>
      </c>
      <c r="AC16" s="309">
        <v>23.3</v>
      </c>
      <c r="AD16" s="309">
        <v>23</v>
      </c>
      <c r="AE16" s="309">
        <v>23.7</v>
      </c>
      <c r="AF16" s="309">
        <v>25.9</v>
      </c>
      <c r="AG16" s="309">
        <v>27.8</v>
      </c>
      <c r="AH16" s="309">
        <v>28.9</v>
      </c>
      <c r="AI16" s="309">
        <v>29.9</v>
      </c>
      <c r="AJ16" s="309">
        <v>31.2</v>
      </c>
      <c r="AK16" s="309">
        <v>32.5</v>
      </c>
    </row>
    <row r="17" spans="1:37">
      <c r="A17" s="28" t="s">
        <v>3</v>
      </c>
      <c r="B17" s="309">
        <v>73169.565000000002</v>
      </c>
      <c r="C17" s="309">
        <v>80932.535000000003</v>
      </c>
      <c r="D17" s="309">
        <v>87191.676999999996</v>
      </c>
      <c r="E17" s="309">
        <v>91141.491999999998</v>
      </c>
      <c r="F17" s="309">
        <v>103005.829</v>
      </c>
      <c r="G17" s="309">
        <v>109527.08500000001</v>
      </c>
      <c r="H17" s="309">
        <v>112640.735</v>
      </c>
      <c r="I17" s="309">
        <v>112314.605</v>
      </c>
      <c r="J17" s="309">
        <v>116868.599</v>
      </c>
      <c r="K17" s="309">
        <v>114588.629</v>
      </c>
      <c r="L17" s="309">
        <v>114534.663</v>
      </c>
      <c r="M17" s="309">
        <v>116930.489</v>
      </c>
      <c r="N17" s="309">
        <v>115040.883</v>
      </c>
      <c r="O17" s="309">
        <v>122983.81</v>
      </c>
      <c r="P17" s="309">
        <v>128281.96400000001</v>
      </c>
      <c r="Q17" s="309">
        <v>134777.62700000001</v>
      </c>
      <c r="R17" s="309">
        <v>134992.66399999999</v>
      </c>
      <c r="S17" s="309">
        <v>143363.06200000001</v>
      </c>
      <c r="T17" s="309">
        <v>144991.31299999999</v>
      </c>
      <c r="U17" s="309">
        <v>145006.829</v>
      </c>
      <c r="V17" s="309">
        <v>145624.69500000001</v>
      </c>
      <c r="W17" s="309">
        <v>144949.22700000001</v>
      </c>
      <c r="X17" s="309">
        <v>143818.40299999999</v>
      </c>
      <c r="Y17" s="309">
        <v>153393.44099999999</v>
      </c>
      <c r="Z17" s="309">
        <v>157593.35999999999</v>
      </c>
      <c r="AA17" s="309">
        <v>157889.20499999999</v>
      </c>
      <c r="AB17" s="309">
        <v>157449.101</v>
      </c>
      <c r="AC17" s="309">
        <v>158801.984</v>
      </c>
      <c r="AD17" s="309">
        <v>161970.739</v>
      </c>
      <c r="AE17" s="309">
        <v>160637.03599999999</v>
      </c>
      <c r="AF17" s="309">
        <v>162415</v>
      </c>
      <c r="AG17" s="309">
        <v>161126.68426080726</v>
      </c>
      <c r="AH17" s="309">
        <v>164058.61619297828</v>
      </c>
      <c r="AI17" s="309"/>
      <c r="AJ17" s="309"/>
      <c r="AK17" s="309"/>
    </row>
    <row r="18" spans="1:37" ht="15" customHeight="1">
      <c r="A18" s="152" t="s">
        <v>32</v>
      </c>
      <c r="B18" s="309">
        <v>7295.94</v>
      </c>
      <c r="C18" s="309">
        <v>7447.8509999999997</v>
      </c>
      <c r="D18" s="309">
        <v>7603.3909999999996</v>
      </c>
      <c r="E18" s="309">
        <v>7772.0429999999997</v>
      </c>
      <c r="F18" s="309">
        <v>7943.5690000000004</v>
      </c>
      <c r="G18" s="309">
        <v>8127.9219999999996</v>
      </c>
      <c r="H18" s="309">
        <v>8300.2350000000006</v>
      </c>
      <c r="I18" s="309">
        <v>8481.4490000000005</v>
      </c>
      <c r="J18" s="309">
        <v>8666.991</v>
      </c>
      <c r="K18" s="309">
        <v>8864.0679999999993</v>
      </c>
      <c r="L18" s="309">
        <v>9063.5380000000005</v>
      </c>
      <c r="M18" s="309">
        <v>9264.26</v>
      </c>
      <c r="N18" s="309">
        <v>9449.2649999999994</v>
      </c>
      <c r="O18" s="309">
        <v>9674.2260000000006</v>
      </c>
      <c r="P18" s="309">
        <v>9857.0869999999995</v>
      </c>
      <c r="Q18" s="309">
        <v>10061.105</v>
      </c>
      <c r="R18" s="309">
        <v>10265.249</v>
      </c>
      <c r="S18" s="309">
        <v>10413.955</v>
      </c>
      <c r="T18" s="309">
        <v>11229.279</v>
      </c>
      <c r="U18" s="309">
        <v>12087.991</v>
      </c>
      <c r="V18" s="309">
        <v>12690.708000000001</v>
      </c>
      <c r="W18" s="309">
        <v>13355.282999999999</v>
      </c>
      <c r="X18" s="309">
        <v>13939.431</v>
      </c>
      <c r="Y18" s="309">
        <v>14437.11</v>
      </c>
      <c r="Z18" s="309">
        <v>15053.371999999999</v>
      </c>
      <c r="AA18" s="309">
        <v>15783.941000000001</v>
      </c>
      <c r="AB18" s="309">
        <v>16360.236000000001</v>
      </c>
      <c r="AC18" s="309">
        <v>16949.574000000001</v>
      </c>
      <c r="AD18" s="309">
        <v>17470.272000000001</v>
      </c>
      <c r="AE18" s="309">
        <v>18045.671999999999</v>
      </c>
      <c r="AF18" s="309">
        <v>18685</v>
      </c>
      <c r="AG18" s="309"/>
      <c r="AH18" s="309"/>
      <c r="AI18" s="309"/>
      <c r="AJ18" s="309"/>
      <c r="AK18" s="309"/>
    </row>
    <row r="19" spans="1:37">
      <c r="A19" s="28" t="s">
        <v>1</v>
      </c>
      <c r="B19" s="309">
        <v>4028.5529999999999</v>
      </c>
      <c r="C19" s="309">
        <v>4155.6840000000002</v>
      </c>
      <c r="D19" s="309">
        <v>4350.067</v>
      </c>
      <c r="E19" s="309">
        <v>4328.2740000000003</v>
      </c>
      <c r="F19" s="309">
        <v>4445.2830000000004</v>
      </c>
      <c r="G19" s="309">
        <v>4584.1469999999999</v>
      </c>
      <c r="H19" s="309">
        <v>4698.7179999999998</v>
      </c>
      <c r="I19" s="309">
        <v>4618.2920000000004</v>
      </c>
      <c r="J19" s="309">
        <v>4794.5910000000003</v>
      </c>
      <c r="K19" s="309">
        <v>4692.2950000000001</v>
      </c>
      <c r="L19" s="309">
        <v>4917.8280000000004</v>
      </c>
      <c r="M19" s="309">
        <v>5103.0230000000001</v>
      </c>
      <c r="N19" s="309">
        <v>5050.3639999999996</v>
      </c>
      <c r="O19" s="309">
        <v>5250.0320000000002</v>
      </c>
      <c r="P19" s="309">
        <v>5257.5709999999999</v>
      </c>
      <c r="Q19" s="309">
        <v>5351.56</v>
      </c>
      <c r="R19" s="309">
        <v>5350.24</v>
      </c>
      <c r="S19" s="309">
        <v>5490.3059999999996</v>
      </c>
      <c r="T19" s="309">
        <v>5640.6090000000004</v>
      </c>
      <c r="U19" s="309">
        <v>5787.6729999999998</v>
      </c>
      <c r="V19" s="309">
        <v>5925.1120000000001</v>
      </c>
      <c r="W19" s="309">
        <v>6069.0219999999999</v>
      </c>
      <c r="X19" s="309">
        <v>6214.7809999999999</v>
      </c>
      <c r="Y19" s="309">
        <v>6355.3940000000002</v>
      </c>
      <c r="Z19" s="309">
        <v>6435.8249999999998</v>
      </c>
      <c r="AA19" s="309">
        <v>6621.2150000000001</v>
      </c>
      <c r="AB19" s="309">
        <v>6791.2110000000002</v>
      </c>
      <c r="AC19" s="309">
        <v>6902.9840000000004</v>
      </c>
      <c r="AD19" s="309">
        <v>7034.0749999999998</v>
      </c>
      <c r="AE19" s="309">
        <v>7241.3249999999998</v>
      </c>
      <c r="AF19" s="309">
        <v>7482</v>
      </c>
      <c r="AG19" s="309"/>
      <c r="AH19" s="309"/>
      <c r="AI19" s="309"/>
      <c r="AJ19" s="309"/>
      <c r="AK19" s="309"/>
    </row>
    <row r="20" spans="1:37">
      <c r="A20" s="28" t="s">
        <v>23</v>
      </c>
      <c r="B20" s="309">
        <v>5792.9880000000003</v>
      </c>
      <c r="C20" s="309">
        <v>5684.89</v>
      </c>
      <c r="D20" s="309">
        <v>5833.66</v>
      </c>
      <c r="E20" s="309">
        <v>5949.08</v>
      </c>
      <c r="F20" s="309">
        <v>6090.53</v>
      </c>
      <c r="G20" s="309">
        <v>6436.2120000000004</v>
      </c>
      <c r="H20" s="309">
        <v>6815.3530000000001</v>
      </c>
      <c r="I20" s="309">
        <v>7638.9269999999997</v>
      </c>
      <c r="J20" s="309">
        <v>7776.5280000000002</v>
      </c>
      <c r="K20" s="309">
        <v>7999.7659999999996</v>
      </c>
      <c r="L20" s="309">
        <v>8549.6509999999998</v>
      </c>
      <c r="M20" s="309">
        <v>8978.4879999999994</v>
      </c>
      <c r="N20" s="309">
        <v>9026.09</v>
      </c>
      <c r="O20" s="309">
        <v>8622.2389999999996</v>
      </c>
      <c r="P20" s="309">
        <v>8462.1820000000007</v>
      </c>
      <c r="Q20" s="309">
        <v>8380.5820000000003</v>
      </c>
      <c r="R20" s="309">
        <v>8255.3140000000003</v>
      </c>
      <c r="S20" s="309">
        <v>8057.9570000000003</v>
      </c>
      <c r="T20" s="309">
        <v>8244.143</v>
      </c>
      <c r="U20" s="309">
        <v>8723.2309999999998</v>
      </c>
      <c r="V20" s="309">
        <v>8618.1360000000004</v>
      </c>
      <c r="W20" s="309">
        <v>8605.3189999999995</v>
      </c>
      <c r="X20" s="309">
        <v>8643.491</v>
      </c>
      <c r="Y20" s="309">
        <v>8596.2459999999992</v>
      </c>
      <c r="Z20" s="309">
        <v>8610.8420000000006</v>
      </c>
      <c r="AA20" s="309">
        <v>8859.6119999999992</v>
      </c>
      <c r="AB20" s="309">
        <v>8678.2610000000004</v>
      </c>
      <c r="AC20" s="309">
        <v>8629.8629999999994</v>
      </c>
      <c r="AD20" s="309">
        <v>8532.7559999999994</v>
      </c>
      <c r="AE20" s="309">
        <v>8530.375</v>
      </c>
      <c r="AF20" s="309">
        <v>8598</v>
      </c>
      <c r="AG20" s="309"/>
      <c r="AH20" s="309"/>
      <c r="AI20" s="309"/>
      <c r="AJ20" s="309"/>
      <c r="AK20" s="309"/>
    </row>
    <row r="22" spans="1:37">
      <c r="A22" s="44" t="s">
        <v>18</v>
      </c>
    </row>
    <row r="23" spans="1:37">
      <c r="A23" s="44"/>
    </row>
    <row r="24" spans="1:37">
      <c r="A24" s="17" t="s">
        <v>223</v>
      </c>
    </row>
    <row r="26" spans="1:37">
      <c r="A26" s="17" t="s">
        <v>222</v>
      </c>
    </row>
    <row r="28" spans="1:37">
      <c r="A28" s="53" t="s">
        <v>102</v>
      </c>
    </row>
    <row r="30" spans="1:37">
      <c r="A30" s="44" t="s">
        <v>128</v>
      </c>
    </row>
    <row r="31" spans="1:37" ht="14.25" customHeight="1"/>
    <row r="32" spans="1:37">
      <c r="A32" s="17" t="s">
        <v>235</v>
      </c>
    </row>
  </sheetData>
  <mergeCells count="2">
    <mergeCell ref="A3:A4"/>
    <mergeCell ref="B3:AK3"/>
  </mergeCells>
  <conditionalFormatting sqref="AJ9:AK9">
    <cfRule type="expression" dxfId="157" priority="4" stopIfTrue="1">
      <formula>ISNA(ACTIVECELL)</formula>
    </cfRule>
  </conditionalFormatting>
  <conditionalFormatting sqref="AJ17:AK17">
    <cfRule type="expression" dxfId="156" priority="3" stopIfTrue="1">
      <formula>ISNA(ACTIVECELL)</formula>
    </cfRule>
  </conditionalFormatting>
  <conditionalFormatting sqref="AK8 AJ14:AK15 AK20">
    <cfRule type="expression" dxfId="155" priority="1" stopIfTrue="1">
      <formula>ISNA(ACTIVECELL)</formula>
    </cfRule>
  </conditionalFormatting>
  <hyperlinks>
    <hyperlink ref="AM4" location="Content!A1" display="Back to content page" xr:uid="{00000000-0004-0000-E6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B22"/>
  <sheetViews>
    <sheetView topLeftCell="J1" workbookViewId="0">
      <selection activeCell="L21" sqref="L21"/>
    </sheetView>
  </sheetViews>
  <sheetFormatPr defaultRowHeight="14.5"/>
  <cols>
    <col min="1" max="1" width="30.26953125" customWidth="1"/>
    <col min="2" max="15" width="8.7265625" bestFit="1" customWidth="1"/>
    <col min="16" max="17" width="9.26953125" bestFit="1" customWidth="1"/>
    <col min="18" max="24" width="8.7265625" bestFit="1" customWidth="1"/>
    <col min="25" max="26" width="8.7265625" customWidth="1"/>
  </cols>
  <sheetData>
    <row r="1" spans="1:28">
      <c r="A1" s="44" t="s">
        <v>3104</v>
      </c>
    </row>
    <row r="3" spans="1:28">
      <c r="A3" s="365" t="s">
        <v>1141</v>
      </c>
      <c r="B3" s="366">
        <v>2000</v>
      </c>
      <c r="C3" s="366">
        <v>2001</v>
      </c>
      <c r="D3" s="366">
        <v>2002</v>
      </c>
      <c r="E3" s="366">
        <v>2003</v>
      </c>
      <c r="F3" s="366">
        <v>2004</v>
      </c>
      <c r="G3" s="366">
        <v>2005</v>
      </c>
      <c r="H3" s="366">
        <v>2006</v>
      </c>
      <c r="I3" s="366">
        <v>2007</v>
      </c>
      <c r="J3" s="366">
        <v>2008</v>
      </c>
      <c r="K3" s="366">
        <v>2009</v>
      </c>
      <c r="L3" s="366">
        <v>2010</v>
      </c>
      <c r="M3" s="366">
        <v>2011</v>
      </c>
      <c r="N3" s="366">
        <v>2012</v>
      </c>
      <c r="O3" s="366">
        <v>2013</v>
      </c>
      <c r="P3" s="366">
        <v>2014</v>
      </c>
      <c r="Q3" s="366">
        <v>2015</v>
      </c>
      <c r="R3" s="366">
        <v>2016</v>
      </c>
      <c r="S3" s="366">
        <v>2017</v>
      </c>
      <c r="T3" s="366">
        <v>2018</v>
      </c>
      <c r="U3" s="366">
        <v>2019</v>
      </c>
      <c r="V3" s="366">
        <v>2020</v>
      </c>
      <c r="W3" s="366">
        <v>2021</v>
      </c>
      <c r="X3" s="366">
        <v>2022</v>
      </c>
      <c r="Y3" s="366">
        <v>2023</v>
      </c>
      <c r="Z3" s="366">
        <v>2024</v>
      </c>
      <c r="AB3" s="486" t="s">
        <v>528</v>
      </c>
    </row>
    <row r="4" spans="1:28">
      <c r="A4" s="367" t="s">
        <v>13</v>
      </c>
      <c r="B4" s="570">
        <v>4334.0511999999981</v>
      </c>
      <c r="C4" s="570">
        <v>2782.8810009999993</v>
      </c>
      <c r="D4" s="570">
        <v>3890.8370028906011</v>
      </c>
      <c r="E4" s="570">
        <v>3041.5155948399997</v>
      </c>
      <c r="F4" s="570">
        <v>8110.5313071222781</v>
      </c>
      <c r="G4" s="570">
        <v>15701.453009307137</v>
      </c>
      <c r="H4" s="570">
        <v>21147.531066226751</v>
      </c>
      <c r="I4" s="570">
        <v>29464.874963905117</v>
      </c>
      <c r="J4" s="570">
        <v>41963.521539300331</v>
      </c>
      <c r="K4" s="570">
        <v>23034.576987278127</v>
      </c>
      <c r="L4" s="570">
        <v>40310.613269000198</v>
      </c>
      <c r="M4" s="570">
        <v>47820.919374745019</v>
      </c>
      <c r="N4" s="570">
        <v>46984.412061389943</v>
      </c>
      <c r="O4" s="570">
        <v>40533.85835362909</v>
      </c>
      <c r="P4" s="570">
        <v>29927.733431712844</v>
      </c>
      <c r="Q4" s="570">
        <v>18014.282264213194</v>
      </c>
      <c r="R4" s="570">
        <v>18088.634372268622</v>
      </c>
      <c r="S4" s="570">
        <v>25505.133727448803</v>
      </c>
      <c r="T4" s="570">
        <v>25060.430286361254</v>
      </c>
      <c r="U4" s="570">
        <v>20959.775385083751</v>
      </c>
      <c r="V4" s="570">
        <v>12655.572967428416</v>
      </c>
      <c r="W4" s="570">
        <v>23341.726970905005</v>
      </c>
      <c r="X4" s="570">
        <v>33512.636279904982</v>
      </c>
      <c r="Y4" s="570">
        <v>22982.98282549181</v>
      </c>
      <c r="Z4" s="570">
        <v>24368.955723832369</v>
      </c>
    </row>
    <row r="5" spans="1:28">
      <c r="A5" s="367" t="s">
        <v>12</v>
      </c>
      <c r="B5" s="570">
        <v>859.73851891028244</v>
      </c>
      <c r="C5" s="570">
        <v>534.00616595677275</v>
      </c>
      <c r="D5" s="570">
        <v>-47.195224827942184</v>
      </c>
      <c r="E5" s="570">
        <v>163.59000000000015</v>
      </c>
      <c r="F5" s="570">
        <v>-8.1599999999998545</v>
      </c>
      <c r="G5" s="570">
        <v>1159.3199999999997</v>
      </c>
      <c r="H5" s="570">
        <v>1283.1700000000005</v>
      </c>
      <c r="I5" s="570">
        <v>1092.48</v>
      </c>
      <c r="J5" s="570">
        <v>-400.42999999999938</v>
      </c>
      <c r="K5" s="570">
        <v>-1373.1700000000005</v>
      </c>
      <c r="L5" s="570">
        <v>-1016.3599999999997</v>
      </c>
      <c r="M5" s="570">
        <v>-1472.42</v>
      </c>
      <c r="N5" s="570">
        <v>-2136.3199999999997</v>
      </c>
      <c r="O5" s="570">
        <v>-450.71999999999935</v>
      </c>
      <c r="P5" s="570">
        <v>430.29000000000087</v>
      </c>
      <c r="Q5" s="570">
        <v>-959.07000000000062</v>
      </c>
      <c r="R5" s="570">
        <v>1251.7399999999998</v>
      </c>
      <c r="S5" s="570">
        <v>626.07999999999993</v>
      </c>
      <c r="T5" s="570">
        <v>235.35999999999967</v>
      </c>
      <c r="U5" s="570">
        <v>-1314.7399999999998</v>
      </c>
      <c r="V5" s="570">
        <v>-2220.7300000000005</v>
      </c>
      <c r="W5" s="570">
        <v>-982.90000000000055</v>
      </c>
      <c r="X5" s="570">
        <v>-367.2400000000016</v>
      </c>
      <c r="Y5" s="570">
        <v>-756.44000000000051</v>
      </c>
      <c r="Z5" s="570">
        <v>-2546.7299999999996</v>
      </c>
    </row>
    <row r="6" spans="1:28">
      <c r="A6" s="367" t="s">
        <v>483</v>
      </c>
      <c r="B6" s="570"/>
      <c r="C6" s="570"/>
      <c r="D6" s="570"/>
      <c r="E6" s="570"/>
      <c r="F6" s="570"/>
      <c r="G6" s="570"/>
      <c r="H6" s="570"/>
      <c r="I6" s="570"/>
      <c r="J6" s="570"/>
      <c r="K6" s="570">
        <v>-166.56064070299999</v>
      </c>
      <c r="L6" s="570">
        <v>-167.228675826</v>
      </c>
      <c r="M6" s="570">
        <v>-187.10996011199998</v>
      </c>
      <c r="N6" s="570">
        <v>-186.620076998</v>
      </c>
      <c r="O6" s="570">
        <v>-194.39476289199999</v>
      </c>
      <c r="P6" s="570">
        <v>-189.74950887399999</v>
      </c>
      <c r="Q6" s="570">
        <v>-158.669481109</v>
      </c>
      <c r="R6" s="570">
        <v>-166.02192143599999</v>
      </c>
      <c r="S6" s="570">
        <v>-170.133350646</v>
      </c>
      <c r="T6" s="570">
        <v>-183.52502571700001</v>
      </c>
      <c r="U6" s="570">
        <v>-148.29774923694958</v>
      </c>
      <c r="V6" s="570">
        <v>-205.89861517498233</v>
      </c>
      <c r="W6" s="570">
        <v>-310.27645836122383</v>
      </c>
      <c r="X6" s="570">
        <v>-203.62623982723116</v>
      </c>
      <c r="Y6" s="570">
        <v>-210.3248176634774</v>
      </c>
      <c r="Z6" s="570">
        <v>-215.68477605277289</v>
      </c>
    </row>
    <row r="7" spans="1:28">
      <c r="A7" s="367" t="s">
        <v>89</v>
      </c>
      <c r="B7" s="570">
        <v>970.63569692800991</v>
      </c>
      <c r="C7" s="570">
        <v>896.99911690557462</v>
      </c>
      <c r="D7" s="570">
        <v>1180.4250727695298</v>
      </c>
      <c r="E7" s="570">
        <v>250.04554564358932</v>
      </c>
      <c r="F7" s="570">
        <v>-82.824028222486277</v>
      </c>
      <c r="G7" s="570">
        <v>-352.44162495114142</v>
      </c>
      <c r="H7" s="570">
        <v>-1966.8335243556494</v>
      </c>
      <c r="I7" s="570">
        <v>-973.94996035360828</v>
      </c>
      <c r="J7" s="570">
        <v>-1121.1989286325534</v>
      </c>
      <c r="K7" s="570">
        <v>1476.76974761267</v>
      </c>
      <c r="L7" s="570">
        <v>2600.7651954796402</v>
      </c>
      <c r="M7" s="570">
        <v>661.17838550651049</v>
      </c>
      <c r="N7" s="570">
        <v>-815.00363348152041</v>
      </c>
      <c r="O7" s="570">
        <v>757.25164020077955</v>
      </c>
      <c r="P7" s="570">
        <v>2203.7642878386796</v>
      </c>
      <c r="Q7" s="570">
        <v>1213.1755519913795</v>
      </c>
      <c r="R7" s="570">
        <v>2404.8883895459703</v>
      </c>
      <c r="S7" s="570">
        <v>7281.5943920596801</v>
      </c>
      <c r="T7" s="570">
        <v>13437.117317410659</v>
      </c>
      <c r="U7" s="570">
        <v>6313.5402138116597</v>
      </c>
      <c r="V7" s="570">
        <v>7872.1199770051599</v>
      </c>
      <c r="W7" s="570">
        <v>16907.043213745412</v>
      </c>
      <c r="X7" s="570">
        <v>16907.126229129601</v>
      </c>
      <c r="Y7" s="570">
        <v>14399.931962102599</v>
      </c>
      <c r="Z7" s="570">
        <v>23453.662532421804</v>
      </c>
    </row>
    <row r="8" spans="1:28">
      <c r="A8" s="367" t="s">
        <v>482</v>
      </c>
      <c r="B8" s="570">
        <v>-337.38342753623192</v>
      </c>
      <c r="C8" s="570">
        <v>-173.65894093023257</v>
      </c>
      <c r="D8" s="570">
        <v>21.232666455238132</v>
      </c>
      <c r="E8" s="570">
        <v>192.16044126710517</v>
      </c>
      <c r="F8" s="570">
        <v>-208.4814209000001</v>
      </c>
      <c r="G8" s="570">
        <v>-404.70108290843768</v>
      </c>
      <c r="H8" s="570">
        <v>234.29322845441175</v>
      </c>
      <c r="I8" s="570">
        <v>115.17938771205672</v>
      </c>
      <c r="J8" s="570">
        <v>22.519875410843497</v>
      </c>
      <c r="K8" s="570">
        <v>-164.35152251000818</v>
      </c>
      <c r="L8" s="570">
        <v>-524.86207693999677</v>
      </c>
      <c r="M8" s="570">
        <v>-618.89710114999571</v>
      </c>
      <c r="N8" s="570">
        <v>149.32104689996322</v>
      </c>
      <c r="O8" s="570">
        <v>117.87333255998692</v>
      </c>
      <c r="P8" s="570">
        <v>270.13383756999042</v>
      </c>
      <c r="Q8" s="570">
        <v>303.77797641000029</v>
      </c>
      <c r="R8" s="570">
        <v>175.36263667000162</v>
      </c>
      <c r="S8" s="570">
        <v>-25.021255760003442</v>
      </c>
      <c r="T8" s="570">
        <v>-283.07147755001279</v>
      </c>
      <c r="U8" s="570">
        <v>-111.04345198997953</v>
      </c>
      <c r="V8" s="570">
        <v>-84.520372060008413</v>
      </c>
      <c r="W8" s="570">
        <v>-306.04475623001827</v>
      </c>
      <c r="X8" s="570">
        <v>-133.19441077736496</v>
      </c>
      <c r="Y8" s="570">
        <v>57.060379285719364</v>
      </c>
      <c r="Z8" s="570">
        <v>129.16271426001731</v>
      </c>
    </row>
    <row r="9" spans="1:28">
      <c r="A9" s="367" t="s">
        <v>11</v>
      </c>
      <c r="B9" s="570">
        <v>-27.336222628651058</v>
      </c>
      <c r="C9" s="570">
        <v>-267.170848139535</v>
      </c>
      <c r="D9" s="570">
        <v>-440.61384733333335</v>
      </c>
      <c r="E9" s="570">
        <v>-641.98719078947397</v>
      </c>
      <c r="F9" s="570">
        <v>-429.1655471874999</v>
      </c>
      <c r="G9" s="570">
        <v>-317.72239750000006</v>
      </c>
      <c r="H9" s="570">
        <v>-87.853972941176494</v>
      </c>
      <c r="I9" s="570">
        <v>-381.05147418439719</v>
      </c>
      <c r="J9" s="570">
        <v>-90.833723493975867</v>
      </c>
      <c r="K9" s="570">
        <v>-273.79188595238099</v>
      </c>
      <c r="L9" s="570">
        <v>-770.53187640771534</v>
      </c>
      <c r="M9" s="570">
        <v>-693.11732321077034</v>
      </c>
      <c r="N9" s="570">
        <v>-938.15027507689263</v>
      </c>
      <c r="O9" s="570">
        <v>-1504.1288850276337</v>
      </c>
      <c r="P9" s="570">
        <v>-778.79212288140275</v>
      </c>
      <c r="Q9" s="570">
        <v>-1033.5029292004888</v>
      </c>
      <c r="R9" s="570">
        <v>-826.18939209291864</v>
      </c>
      <c r="S9" s="570">
        <v>-1372.9818783333708</v>
      </c>
      <c r="T9" s="570">
        <v>-750.82310887142489</v>
      </c>
      <c r="U9" s="570">
        <v>-817.0858951312498</v>
      </c>
      <c r="V9" s="570">
        <v>-534.01469004545459</v>
      </c>
      <c r="W9" s="570">
        <v>-827.5887963768115</v>
      </c>
      <c r="X9" s="570">
        <v>-935.10864672412367</v>
      </c>
      <c r="Y9" s="570">
        <v>-888.3323943346353</v>
      </c>
      <c r="Z9" s="570">
        <v>-916.06443882753615</v>
      </c>
    </row>
    <row r="10" spans="1:28">
      <c r="A10" s="367" t="s">
        <v>10</v>
      </c>
      <c r="B10" s="570">
        <v>-128.19388953113116</v>
      </c>
      <c r="C10" s="570">
        <v>21.291218267242016</v>
      </c>
      <c r="D10" s="570">
        <v>6.9664208427917629</v>
      </c>
      <c r="E10" s="570">
        <v>-341.18727659465139</v>
      </c>
      <c r="F10" s="570">
        <v>-621.2240522843565</v>
      </c>
      <c r="G10" s="570">
        <v>-865.08532657173077</v>
      </c>
      <c r="H10" s="570">
        <v>-759.30081291707347</v>
      </c>
      <c r="I10" s="570">
        <v>-1213.5678626234876</v>
      </c>
      <c r="J10" s="570">
        <v>-2198.6390013252594</v>
      </c>
      <c r="K10" s="570">
        <v>-2120.6955668549872</v>
      </c>
      <c r="L10" s="570">
        <v>-1491.0573648124005</v>
      </c>
      <c r="M10" s="570">
        <v>-1481.1768547745298</v>
      </c>
      <c r="N10" s="570">
        <v>-1289.262175525216</v>
      </c>
      <c r="O10" s="570">
        <v>-1072.9647799206691</v>
      </c>
      <c r="P10" s="570">
        <v>-1104.9621376309142</v>
      </c>
      <c r="Q10" s="570">
        <v>-793.44524082717317</v>
      </c>
      <c r="R10" s="570">
        <v>-711.61744272592341</v>
      </c>
      <c r="S10" s="570">
        <v>-786.74676209034988</v>
      </c>
      <c r="T10" s="570">
        <v>-927.21679650020405</v>
      </c>
      <c r="U10" s="570">
        <v>-1240.6100269797826</v>
      </c>
      <c r="V10" s="570">
        <v>-1221.5445096540989</v>
      </c>
      <c r="W10" s="570">
        <v>-1681.6220030192881</v>
      </c>
      <c r="X10" s="570">
        <v>-1960.0520819090402</v>
      </c>
      <c r="Y10" s="570">
        <v>-1520.9343468844845</v>
      </c>
      <c r="Z10" s="570">
        <v>-2233.6684821052604</v>
      </c>
    </row>
    <row r="11" spans="1:28">
      <c r="A11" s="367" t="s">
        <v>9</v>
      </c>
      <c r="B11" s="570">
        <v>-121.71818446000003</v>
      </c>
      <c r="C11" s="570">
        <v>-114.21326325800004</v>
      </c>
      <c r="D11" s="570">
        <v>-286.82363836199994</v>
      </c>
      <c r="E11" s="570">
        <v>-260.89596971799995</v>
      </c>
      <c r="F11" s="570">
        <v>-443.42057832800009</v>
      </c>
      <c r="G11" s="570">
        <v>-680.09889987700001</v>
      </c>
      <c r="H11" s="570">
        <v>-598.08154337699978</v>
      </c>
      <c r="I11" s="570">
        <v>-514.8420857079999</v>
      </c>
      <c r="J11" s="570">
        <v>-1153.1815849260001</v>
      </c>
      <c r="K11" s="570">
        <v>-917.15285539800016</v>
      </c>
      <c r="L11" s="570">
        <v>-1042.114339128</v>
      </c>
      <c r="M11" s="570">
        <v>-1007.0830454940003</v>
      </c>
      <c r="N11" s="570">
        <v>-1411.6426167099999</v>
      </c>
      <c r="O11" s="570">
        <v>-1617.3061248829999</v>
      </c>
      <c r="P11" s="570">
        <v>-1355.4875824399999</v>
      </c>
      <c r="Q11" s="570">
        <v>-1219.397517056</v>
      </c>
      <c r="R11" s="570">
        <v>-1280.109578913</v>
      </c>
      <c r="S11" s="570">
        <v>-1679.6513762760001</v>
      </c>
      <c r="T11" s="570">
        <v>-2134.0499070599999</v>
      </c>
      <c r="U11" s="570">
        <v>-2039.9920468099999</v>
      </c>
      <c r="V11" s="570">
        <v>-2071.248702851</v>
      </c>
      <c r="W11" s="570">
        <v>-2246.1094984799997</v>
      </c>
      <c r="X11" s="570">
        <v>-2097.99906852</v>
      </c>
      <c r="Y11" s="570">
        <v>-2176.3107042890001</v>
      </c>
      <c r="Z11" s="570">
        <v>-2227.5843857629998</v>
      </c>
    </row>
    <row r="12" spans="1:28">
      <c r="A12" s="367" t="s">
        <v>8</v>
      </c>
      <c r="B12" s="570">
        <v>-534.88194973343502</v>
      </c>
      <c r="C12" s="570">
        <v>-358.75472996216035</v>
      </c>
      <c r="D12" s="570">
        <v>-357.64352469959931</v>
      </c>
      <c r="E12" s="570">
        <v>-455.25017618040897</v>
      </c>
      <c r="F12" s="570">
        <v>-774.12612612612611</v>
      </c>
      <c r="G12" s="570">
        <v>-1028.4981183715363</v>
      </c>
      <c r="H12" s="570">
        <v>-1331.1396468699841</v>
      </c>
      <c r="I12" s="570">
        <v>-1636.2448198916163</v>
      </c>
      <c r="J12" s="570">
        <v>-2263.5754583921016</v>
      </c>
      <c r="K12" s="570">
        <v>-1777.1759549154663</v>
      </c>
      <c r="L12" s="570">
        <v>-2114.9886694723209</v>
      </c>
      <c r="M12" s="570">
        <v>-2581.8782608695651</v>
      </c>
      <c r="N12" s="570">
        <v>-2717.6077514199796</v>
      </c>
      <c r="O12" s="570">
        <v>-2529.2237442922378</v>
      </c>
      <c r="P12" s="570">
        <v>-2523.2527759634222</v>
      </c>
      <c r="Q12" s="570">
        <v>-2127.9299999999998</v>
      </c>
      <c r="R12" s="570">
        <v>-2258.4900000000002</v>
      </c>
      <c r="S12" s="570">
        <v>-2880.6</v>
      </c>
      <c r="T12" s="570">
        <v>-3282.5499999999997</v>
      </c>
      <c r="U12" s="570">
        <v>-3368.1800000000003</v>
      </c>
      <c r="V12" s="570">
        <v>-2440.5500000000002</v>
      </c>
      <c r="W12" s="570">
        <v>-3208.8</v>
      </c>
      <c r="X12" s="570">
        <v>-4259</v>
      </c>
      <c r="Y12" s="570">
        <v>-4001.2</v>
      </c>
      <c r="Z12" s="570">
        <v>-4501.6000000000004</v>
      </c>
    </row>
    <row r="13" spans="1:28">
      <c r="A13" s="367" t="s">
        <v>6</v>
      </c>
      <c r="B13" s="570">
        <v>-798.31610206400615</v>
      </c>
      <c r="C13" s="570">
        <v>-360.27318041605258</v>
      </c>
      <c r="D13" s="570">
        <v>-733.15124414653133</v>
      </c>
      <c r="E13" s="570">
        <v>-709.08491758211335</v>
      </c>
      <c r="F13" s="570">
        <v>-530.81266073804068</v>
      </c>
      <c r="G13" s="570">
        <v>-663.08081486772494</v>
      </c>
      <c r="H13" s="570">
        <v>-488.19492274914182</v>
      </c>
      <c r="I13" s="570">
        <v>-637.62764011866511</v>
      </c>
      <c r="J13" s="570">
        <v>-1354.5073155100595</v>
      </c>
      <c r="K13" s="570">
        <v>-1617.0233364599221</v>
      </c>
      <c r="L13" s="570">
        <v>-1530.4191772283129</v>
      </c>
      <c r="M13" s="570">
        <v>-2707.9560605904298</v>
      </c>
      <c r="N13" s="570">
        <v>-4832.4318808150838</v>
      </c>
      <c r="O13" s="570">
        <v>-6075.4153843198947</v>
      </c>
      <c r="P13" s="570">
        <v>-4860.0039999999999</v>
      </c>
      <c r="Q13" s="570">
        <v>-4920.9501355016564</v>
      </c>
      <c r="R13" s="570">
        <v>-1877.9509088949985</v>
      </c>
      <c r="S13" s="570">
        <v>-986.51994271887179</v>
      </c>
      <c r="T13" s="570">
        <v>-1693.1352359892153</v>
      </c>
      <c r="U13" s="570">
        <v>-2912.1799141996826</v>
      </c>
      <c r="V13" s="570">
        <v>-2794.1553300223195</v>
      </c>
      <c r="W13" s="570">
        <v>-3053.6011609256984</v>
      </c>
      <c r="X13" s="570">
        <v>-6372.111199634006</v>
      </c>
      <c r="Y13" s="570">
        <v>-1821.1513238105454</v>
      </c>
      <c r="Z13" s="570">
        <v>-1001.3735238332047</v>
      </c>
    </row>
    <row r="14" spans="1:28">
      <c r="A14" s="367" t="s">
        <v>5</v>
      </c>
      <c r="B14" s="570">
        <v>-106.72966600236032</v>
      </c>
      <c r="C14" s="570">
        <v>-208.57685515755475</v>
      </c>
      <c r="D14" s="570">
        <v>-136.93326132444577</v>
      </c>
      <c r="E14" s="570">
        <v>-455.4032974230156</v>
      </c>
      <c r="F14" s="570">
        <v>16.964257904999613</v>
      </c>
      <c r="G14" s="570">
        <v>127.30261979499983</v>
      </c>
      <c r="H14" s="570">
        <v>410.48233313799983</v>
      </c>
      <c r="I14" s="570">
        <v>-59.154900602000453</v>
      </c>
      <c r="J14" s="570">
        <v>120.9768395760002</v>
      </c>
      <c r="K14" s="570">
        <v>-675.68593993100058</v>
      </c>
      <c r="L14" s="570">
        <v>-538.52244684900052</v>
      </c>
      <c r="M14" s="570">
        <v>-689.10364861400012</v>
      </c>
      <c r="N14" s="570">
        <v>-1444.1702824450012</v>
      </c>
      <c r="O14" s="570">
        <v>-1760.0831816930013</v>
      </c>
      <c r="P14" s="570">
        <v>-2637.4188241689999</v>
      </c>
      <c r="Q14" s="570">
        <v>-3226.9782481170005</v>
      </c>
      <c r="R14" s="570">
        <v>-2394.3148680550003</v>
      </c>
      <c r="S14" s="570">
        <v>-2365.7631293209997</v>
      </c>
      <c r="T14" s="570">
        <v>-2273.081519974</v>
      </c>
      <c r="U14" s="570">
        <v>-1505.6476974780007</v>
      </c>
      <c r="V14" s="570">
        <v>-1270.6068546650004</v>
      </c>
      <c r="W14" s="570">
        <v>-2272.8733303900008</v>
      </c>
      <c r="X14" s="570">
        <v>-2308.2983298769996</v>
      </c>
      <c r="Y14" s="570">
        <v>-1816.1101100470005</v>
      </c>
      <c r="Z14" s="570">
        <v>-2292.0592239635398</v>
      </c>
    </row>
    <row r="15" spans="1:28">
      <c r="A15" s="367" t="s">
        <v>4</v>
      </c>
      <c r="B15" s="570">
        <v>-72.169961999580153</v>
      </c>
      <c r="C15" s="570">
        <v>-277.5906254066374</v>
      </c>
      <c r="D15" s="570">
        <v>-208.27585511752963</v>
      </c>
      <c r="E15" s="570">
        <v>-162.87405420283403</v>
      </c>
      <c r="F15" s="570">
        <v>-247.47217037795684</v>
      </c>
      <c r="G15" s="570">
        <v>-392.8770235269721</v>
      </c>
      <c r="H15" s="570">
        <v>-447.22804620868595</v>
      </c>
      <c r="I15" s="570">
        <v>-572.45695459030526</v>
      </c>
      <c r="J15" s="570">
        <v>-545.26277090600684</v>
      </c>
      <c r="K15" s="570">
        <v>-445.27525127676427</v>
      </c>
      <c r="L15" s="570">
        <v>-654.35033067926349</v>
      </c>
      <c r="M15" s="570">
        <v>-609.2777338114513</v>
      </c>
      <c r="N15" s="570">
        <v>-606.76634330362447</v>
      </c>
      <c r="O15" s="570">
        <v>-573.81631035627856</v>
      </c>
      <c r="P15" s="570">
        <v>-685.41646607976338</v>
      </c>
      <c r="Q15" s="570">
        <v>-621.26771831820975</v>
      </c>
      <c r="R15" s="570">
        <v>-626.26225729493899</v>
      </c>
      <c r="S15" s="570">
        <v>-814.02464738197864</v>
      </c>
      <c r="T15" s="570">
        <v>-596.4620328832109</v>
      </c>
      <c r="U15" s="570">
        <v>-703.94562011040932</v>
      </c>
      <c r="V15" s="570">
        <v>-582.70889056207295</v>
      </c>
      <c r="W15" s="570">
        <v>-699.46336649545992</v>
      </c>
      <c r="X15" s="570">
        <v>-867.29336970735585</v>
      </c>
      <c r="Y15" s="570">
        <v>-948.68609833324638</v>
      </c>
      <c r="Z15" s="570">
        <v>-890.4491871729175</v>
      </c>
    </row>
    <row r="16" spans="1:28">
      <c r="A16" s="367" t="s">
        <v>3</v>
      </c>
      <c r="B16" s="570">
        <v>3282.7446198434081</v>
      </c>
      <c r="C16" s="570">
        <v>4074.0541331613022</v>
      </c>
      <c r="D16" s="570">
        <v>6193.4945108163411</v>
      </c>
      <c r="E16" s="570">
        <v>6014.1722947374001</v>
      </c>
      <c r="F16" s="570">
        <v>3721.9406828012798</v>
      </c>
      <c r="G16" s="570">
        <v>1590.5425939199631</v>
      </c>
      <c r="H16" s="570">
        <v>-4276.7642918784841</v>
      </c>
      <c r="I16" s="570">
        <v>-2948.7982642038987</v>
      </c>
      <c r="J16" s="570">
        <v>-4434.3392408836953</v>
      </c>
      <c r="K16" s="570">
        <v>-6516.5018420803099</v>
      </c>
      <c r="L16" s="570">
        <v>6246.3276076862239</v>
      </c>
      <c r="M16" s="570">
        <v>3376.9761499221058</v>
      </c>
      <c r="N16" s="570">
        <v>-8867.2065664306865</v>
      </c>
      <c r="O16" s="570">
        <v>-11862.977355054463</v>
      </c>
      <c r="P16" s="570">
        <v>-6775.4534904470347</v>
      </c>
      <c r="Q16" s="570">
        <v>-4734.2110518750414</v>
      </c>
      <c r="R16" s="570">
        <v>1134.7580752636422</v>
      </c>
      <c r="S16" s="570">
        <v>5758.2285309080326</v>
      </c>
      <c r="T16" s="570">
        <v>1191.7987874798273</v>
      </c>
      <c r="U16" s="570">
        <v>1540.3957053543418</v>
      </c>
      <c r="V16" s="570">
        <v>16405.504709138768</v>
      </c>
      <c r="W16" s="570">
        <v>30290.885036355758</v>
      </c>
      <c r="X16" s="570">
        <v>14390.713698884734</v>
      </c>
      <c r="Y16" s="570">
        <v>7014.7991676560196</v>
      </c>
      <c r="Z16" s="570">
        <v>-8616.7866090000025</v>
      </c>
    </row>
    <row r="17" spans="1:26">
      <c r="A17" s="367" t="s">
        <v>431</v>
      </c>
      <c r="B17" s="570">
        <v>-691.52105366154899</v>
      </c>
      <c r="C17" s="570">
        <v>-798.66725767793912</v>
      </c>
      <c r="D17" s="570">
        <v>-618.79934604718903</v>
      </c>
      <c r="E17" s="570">
        <v>-825.03081039562994</v>
      </c>
      <c r="F17" s="570">
        <v>-974.41036332196995</v>
      </c>
      <c r="G17" s="570">
        <v>-1479.71424969592</v>
      </c>
      <c r="H17" s="570">
        <v>-2457.5513188005898</v>
      </c>
      <c r="I17" s="570">
        <v>-2412.1821723094599</v>
      </c>
      <c r="J17" s="570">
        <v>-4127.9471251581899</v>
      </c>
      <c r="K17" s="570">
        <v>-3969.0047133476301</v>
      </c>
      <c r="L17" s="570">
        <v>-3907.50501618207</v>
      </c>
      <c r="M17" s="570">
        <v>-3776.8219153562604</v>
      </c>
      <c r="N17" s="570">
        <v>508</v>
      </c>
      <c r="O17" s="570">
        <v>-7309.92866082603</v>
      </c>
      <c r="P17" s="570">
        <v>-8191.9882190273001</v>
      </c>
      <c r="Q17" s="570">
        <v>-6456.5949988073198</v>
      </c>
      <c r="R17" s="570">
        <v>-5025.46924268159</v>
      </c>
      <c r="S17" s="570">
        <v>-3723.8158209162002</v>
      </c>
      <c r="T17" s="570">
        <v>-4717.1811986362991</v>
      </c>
      <c r="U17" s="570">
        <v>-3936.8289729999997</v>
      </c>
      <c r="V17" s="570">
        <v>-2450</v>
      </c>
      <c r="W17" s="570">
        <v>-4482</v>
      </c>
      <c r="X17" s="570">
        <v>-8829</v>
      </c>
      <c r="Y17" s="570">
        <v>-7843.8</v>
      </c>
      <c r="Z17" s="570">
        <v>-6982.4814122113748</v>
      </c>
    </row>
    <row r="18" spans="1:26">
      <c r="A18" s="367" t="s">
        <v>1</v>
      </c>
      <c r="B18" s="570">
        <v>-1.9010759999999891</v>
      </c>
      <c r="C18" s="570">
        <v>-101.16749199999992</v>
      </c>
      <c r="D18" s="570">
        <v>-164.33673500000009</v>
      </c>
      <c r="E18" s="570">
        <v>-606.98371000000009</v>
      </c>
      <c r="F18" s="570">
        <v>-587.3429000000001</v>
      </c>
      <c r="G18" s="570">
        <v>-402.11942799999997</v>
      </c>
      <c r="H18" s="570">
        <v>660.68132800000012</v>
      </c>
      <c r="I18" s="570">
        <v>620.36154899999974</v>
      </c>
      <c r="J18" s="570">
        <v>-139.41434099999969</v>
      </c>
      <c r="K18" s="570">
        <v>60.276644999999917</v>
      </c>
      <c r="L18" s="570">
        <v>1220.7532439999995</v>
      </c>
      <c r="M18" s="570">
        <v>1519.9709111900011</v>
      </c>
      <c r="N18" s="570">
        <v>857.11816306600122</v>
      </c>
      <c r="O18" s="570">
        <v>34.199322063999716</v>
      </c>
      <c r="P18" s="570">
        <v>-108.17290069999945</v>
      </c>
      <c r="Q18" s="570">
        <v>-1328.7837490189995</v>
      </c>
      <c r="R18" s="570">
        <v>-917.34630908999952</v>
      </c>
      <c r="S18" s="570">
        <v>11.980519339999773</v>
      </c>
      <c r="T18" s="570">
        <v>-432.0533607870002</v>
      </c>
      <c r="U18" s="570">
        <v>-133.66523516100006</v>
      </c>
      <c r="V18" s="570">
        <v>2497.8012430380004</v>
      </c>
      <c r="W18" s="570">
        <v>4044.5671106929994</v>
      </c>
      <c r="X18" s="570">
        <v>2607.5357498789999</v>
      </c>
      <c r="Y18" s="570">
        <v>239.06645463200039</v>
      </c>
      <c r="Z18" s="570">
        <v>4.1572443900004146</v>
      </c>
    </row>
    <row r="19" spans="1:26">
      <c r="A19" s="367" t="s">
        <v>0</v>
      </c>
      <c r="B19" s="570">
        <v>-411.41014461724717</v>
      </c>
      <c r="C19" s="570">
        <v>-296.49231833953809</v>
      </c>
      <c r="D19" s="570">
        <v>-85.960924242728197</v>
      </c>
      <c r="E19" s="570">
        <v>561.17083782433224</v>
      </c>
      <c r="F19" s="570">
        <v>187.94841002685462</v>
      </c>
      <c r="G19" s="570">
        <v>-467.15382861200032</v>
      </c>
      <c r="H19" s="570">
        <v>3653.7128957409991</v>
      </c>
      <c r="I19" s="570">
        <v>-277.3279238959999</v>
      </c>
      <c r="J19" s="570">
        <v>-749.92195687799995</v>
      </c>
      <c r="K19" s="570">
        <v>-3924.2749609559996</v>
      </c>
      <c r="L19" s="570">
        <v>-2696.7480394870004</v>
      </c>
      <c r="M19" s="570">
        <v>-4862.7982172730008</v>
      </c>
      <c r="N19" s="570">
        <v>-2957.3478287220005</v>
      </c>
      <c r="O19" s="570">
        <v>-3309.2326374500003</v>
      </c>
      <c r="P19" s="570">
        <v>-2198.1746077079997</v>
      </c>
      <c r="Q19" s="570">
        <v>-2641.2627116400004</v>
      </c>
      <c r="R19" s="570">
        <v>-1998.0311341670003</v>
      </c>
      <c r="S19" s="570">
        <v>-1635.3433452930003</v>
      </c>
      <c r="T19" s="570">
        <v>-2410.7077187509999</v>
      </c>
      <c r="U19" s="570">
        <v>-614.1107807340004</v>
      </c>
      <c r="V19" s="570">
        <v>-1237.9164018610008</v>
      </c>
      <c r="W19" s="570">
        <v>-1505.0553358160005</v>
      </c>
      <c r="X19" s="570">
        <v>-2083.4742294850003</v>
      </c>
      <c r="Y19" s="570">
        <v>-1986.3929707769985</v>
      </c>
      <c r="Z19" s="570">
        <v>-2134</v>
      </c>
    </row>
    <row r="20" spans="1:26">
      <c r="A20" s="367" t="s">
        <v>2207</v>
      </c>
      <c r="B20" s="571">
        <v>6215.6083574475197</v>
      </c>
      <c r="C20" s="571">
        <v>5352.6661240032481</v>
      </c>
      <c r="D20" s="571">
        <v>8213.2220726732121</v>
      </c>
      <c r="E20" s="571">
        <v>5763.9573114263112</v>
      </c>
      <c r="F20" s="571">
        <v>7129.9448103689792</v>
      </c>
      <c r="G20" s="571">
        <v>11525.12542813964</v>
      </c>
      <c r="H20" s="571">
        <v>14976.922771462414</v>
      </c>
      <c r="I20" s="571">
        <v>19665.691842135711</v>
      </c>
      <c r="J20" s="571">
        <v>23527.766807181353</v>
      </c>
      <c r="K20" s="571">
        <v>630.95890950533794</v>
      </c>
      <c r="L20" s="571">
        <v>33923.771303153946</v>
      </c>
      <c r="M20" s="571">
        <v>32691.404700107611</v>
      </c>
      <c r="N20" s="571">
        <v>20296.321840427932</v>
      </c>
      <c r="O20" s="571">
        <v>3182.9908217386983</v>
      </c>
      <c r="P20" s="571">
        <v>1423.0489212006796</v>
      </c>
      <c r="Q20" s="571">
        <v>-10690.827988856327</v>
      </c>
      <c r="R20" s="571">
        <v>4973.5804183968867</v>
      </c>
      <c r="S20" s="571">
        <v>22742.415661019739</v>
      </c>
      <c r="T20" s="571">
        <v>20240.849008532357</v>
      </c>
      <c r="U20" s="571">
        <v>9967.3839134187147</v>
      </c>
      <c r="V20" s="571">
        <v>22317.104529714416</v>
      </c>
      <c r="W20" s="571">
        <v>53007.887625604664</v>
      </c>
      <c r="X20" s="571">
        <v>37001.614381337247</v>
      </c>
      <c r="Y20" s="571">
        <v>20724.15802302878</v>
      </c>
      <c r="Z20" s="571">
        <v>13397.45617597457</v>
      </c>
    </row>
    <row r="22" spans="1:26">
      <c r="A22" s="241" t="s">
        <v>3567</v>
      </c>
    </row>
  </sheetData>
  <hyperlinks>
    <hyperlink ref="AB3" location="Content!A1" display="Back to content page" xr:uid="{00000000-0004-0000-0B00-000000000000}"/>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sheetPr codeName="Sheet232"/>
  <dimension ref="A1:BY32"/>
  <sheetViews>
    <sheetView workbookViewId="0">
      <selection activeCell="K21" sqref="K21"/>
    </sheetView>
  </sheetViews>
  <sheetFormatPr defaultColWidth="9.26953125" defaultRowHeight="14"/>
  <cols>
    <col min="1" max="1" width="33.7265625" style="17" customWidth="1"/>
    <col min="2" max="16" width="7.54296875" style="17" customWidth="1"/>
    <col min="17" max="21" width="8.54296875" style="17" customWidth="1"/>
    <col min="22" max="34" width="8.7265625" style="17" bestFit="1" customWidth="1"/>
    <col min="35" max="37" width="7.7265625" style="17" bestFit="1" customWidth="1"/>
    <col min="38" max="43" width="7" style="17" bestFit="1" customWidth="1"/>
    <col min="44" max="46" width="7.90625" style="17" customWidth="1"/>
    <col min="47" max="48" width="9.26953125" style="17"/>
    <col min="49" max="49" width="12.7265625" style="17" customWidth="1"/>
    <col min="50" max="16384" width="9.26953125" style="17"/>
  </cols>
  <sheetData>
    <row r="1" spans="1:61" s="44" customFormat="1">
      <c r="A1" s="18" t="s">
        <v>3182</v>
      </c>
    </row>
    <row r="2" spans="1:61" ht="15.75" customHeight="1">
      <c r="A2" s="13"/>
    </row>
    <row r="3" spans="1:61" ht="15" customHeight="1">
      <c r="A3" s="1035" t="s">
        <v>31</v>
      </c>
      <c r="B3" s="1036"/>
      <c r="C3" s="1037"/>
      <c r="D3" s="1037"/>
      <c r="E3" s="1037"/>
      <c r="F3" s="1037"/>
      <c r="G3" s="1037"/>
      <c r="H3" s="1037"/>
      <c r="I3" s="1037"/>
      <c r="J3" s="1037"/>
      <c r="K3" s="1037"/>
      <c r="L3" s="1037"/>
      <c r="M3" s="1037"/>
      <c r="N3" s="1037"/>
      <c r="O3" s="1037"/>
      <c r="P3" s="1037"/>
      <c r="Q3" s="1037"/>
      <c r="R3" s="1037"/>
      <c r="S3" s="1037"/>
      <c r="T3" s="1037"/>
      <c r="U3" s="1037"/>
      <c r="V3" s="1037"/>
      <c r="W3" s="1037"/>
      <c r="X3" s="1037"/>
      <c r="Y3" s="1037"/>
      <c r="Z3" s="1037"/>
      <c r="AA3" s="1037"/>
      <c r="AB3" s="1037"/>
      <c r="AC3" s="1037"/>
      <c r="AD3" s="1037"/>
      <c r="AE3" s="1037"/>
      <c r="AF3" s="1037"/>
      <c r="AG3" s="1037"/>
      <c r="AH3" s="1037"/>
      <c r="AI3" s="1037"/>
      <c r="AJ3" s="1037"/>
      <c r="AK3" s="1037"/>
      <c r="AL3" s="1037"/>
      <c r="AM3" s="1037"/>
      <c r="AN3" s="1037"/>
      <c r="AO3" s="1037"/>
      <c r="AP3" s="1037"/>
      <c r="AQ3" s="1037"/>
      <c r="AR3" s="315"/>
      <c r="AS3" s="315"/>
      <c r="AT3" s="315"/>
      <c r="AV3" s="1" t="s">
        <v>528</v>
      </c>
    </row>
    <row r="4" spans="1:61" s="100" customFormat="1">
      <c r="A4" s="1035"/>
      <c r="B4" s="208">
        <v>1980</v>
      </c>
      <c r="C4" s="208">
        <v>1981</v>
      </c>
      <c r="D4" s="208">
        <v>1982</v>
      </c>
      <c r="E4" s="208">
        <v>1983</v>
      </c>
      <c r="F4" s="208">
        <v>1984</v>
      </c>
      <c r="G4" s="208">
        <v>1985</v>
      </c>
      <c r="H4" s="208">
        <v>1986</v>
      </c>
      <c r="I4" s="208">
        <v>1987</v>
      </c>
      <c r="J4" s="208">
        <v>1988</v>
      </c>
      <c r="K4" s="208">
        <v>1989</v>
      </c>
      <c r="L4" s="208">
        <v>1990</v>
      </c>
      <c r="M4" s="208">
        <v>1991</v>
      </c>
      <c r="N4" s="208">
        <v>1992</v>
      </c>
      <c r="O4" s="208">
        <v>1993</v>
      </c>
      <c r="P4" s="208">
        <v>1994</v>
      </c>
      <c r="Q4" s="208">
        <v>1995</v>
      </c>
      <c r="R4" s="208">
        <v>1996</v>
      </c>
      <c r="S4" s="208">
        <v>1997</v>
      </c>
      <c r="T4" s="208">
        <v>1998</v>
      </c>
      <c r="U4" s="208">
        <v>1999</v>
      </c>
      <c r="V4" s="208">
        <v>2000</v>
      </c>
      <c r="W4" s="208">
        <v>2001</v>
      </c>
      <c r="X4" s="208">
        <v>2002</v>
      </c>
      <c r="Y4" s="208">
        <v>2003</v>
      </c>
      <c r="Z4" s="208">
        <v>2004</v>
      </c>
      <c r="AA4" s="208">
        <v>2005</v>
      </c>
      <c r="AB4" s="208">
        <v>2006</v>
      </c>
      <c r="AC4" s="208">
        <v>2007</v>
      </c>
      <c r="AD4" s="208">
        <v>2008</v>
      </c>
      <c r="AE4" s="208">
        <v>2009</v>
      </c>
      <c r="AF4" s="208">
        <v>2010</v>
      </c>
      <c r="AG4" s="208">
        <v>2011</v>
      </c>
      <c r="AH4" s="208">
        <v>2012</v>
      </c>
      <c r="AI4" s="208">
        <v>2013</v>
      </c>
      <c r="AJ4" s="208">
        <v>2014</v>
      </c>
      <c r="AK4" s="208">
        <v>2015</v>
      </c>
      <c r="AL4" s="208">
        <v>2016</v>
      </c>
      <c r="AM4" s="208">
        <v>2017</v>
      </c>
      <c r="AN4" s="208">
        <v>2018</v>
      </c>
      <c r="AO4" s="208">
        <v>2019</v>
      </c>
      <c r="AP4" s="208">
        <v>2020</v>
      </c>
      <c r="AQ4" s="208">
        <v>2021</v>
      </c>
      <c r="AR4" s="208">
        <v>2022</v>
      </c>
      <c r="AS4" s="208">
        <v>2023</v>
      </c>
      <c r="AT4" s="208">
        <v>2024</v>
      </c>
      <c r="AX4" s="44"/>
      <c r="AY4" s="44"/>
    </row>
    <row r="5" spans="1:61">
      <c r="A5" s="92" t="s">
        <v>13</v>
      </c>
      <c r="B5" s="309">
        <v>4563.0569999999998</v>
      </c>
      <c r="C5" s="309">
        <v>4593.1670000000004</v>
      </c>
      <c r="D5" s="309">
        <v>4530.7240000000002</v>
      </c>
      <c r="E5" s="309">
        <v>4656.7219999999998</v>
      </c>
      <c r="F5" s="309">
        <v>4704.76</v>
      </c>
      <c r="G5" s="309">
        <v>4990.2120000000004</v>
      </c>
      <c r="H5" s="309">
        <v>5047.6869999999999</v>
      </c>
      <c r="I5" s="309">
        <v>5169.5829999999996</v>
      </c>
      <c r="J5" s="309">
        <v>5379.4889999999996</v>
      </c>
      <c r="K5" s="309">
        <v>5499.3720000000003</v>
      </c>
      <c r="L5" s="309">
        <v>5883.1559999999999</v>
      </c>
      <c r="M5" s="309">
        <v>6024.0410000000002</v>
      </c>
      <c r="N5" s="309">
        <v>6057.6329999999998</v>
      </c>
      <c r="O5" s="309">
        <v>6273.6679999999997</v>
      </c>
      <c r="P5" s="309">
        <v>6359.4359999999997</v>
      </c>
      <c r="Q5" s="309">
        <v>6398.9170000000004</v>
      </c>
      <c r="R5" s="309">
        <v>6630.11</v>
      </c>
      <c r="S5" s="309">
        <v>6820.9129999999996</v>
      </c>
      <c r="T5" s="309">
        <v>6855.5169999999998</v>
      </c>
      <c r="U5" s="309">
        <v>7247.348</v>
      </c>
      <c r="V5" s="309">
        <v>7499.0029999999997</v>
      </c>
      <c r="W5" s="309">
        <v>7883.3879999999999</v>
      </c>
      <c r="X5" s="309">
        <v>8304.1630000000005</v>
      </c>
      <c r="Y5" s="309">
        <v>9003.6540000000005</v>
      </c>
      <c r="Z5" s="309">
        <v>9675.6669999999995</v>
      </c>
      <c r="AA5" s="309">
        <v>9355.7960000000003</v>
      </c>
      <c r="AB5" s="309">
        <v>10006.357</v>
      </c>
      <c r="AC5" s="309">
        <v>10697.001</v>
      </c>
      <c r="AD5" s="309">
        <v>11584.236999999999</v>
      </c>
      <c r="AE5" s="309">
        <v>12585.724</v>
      </c>
      <c r="AF5" s="309">
        <v>13378.087</v>
      </c>
      <c r="AG5" s="309">
        <v>13576.207</v>
      </c>
      <c r="AH5" s="309">
        <v>13988</v>
      </c>
      <c r="AI5" s="309">
        <v>14521</v>
      </c>
      <c r="AJ5" s="309">
        <v>14955</v>
      </c>
      <c r="AK5" s="309">
        <v>15023</v>
      </c>
      <c r="AL5" s="309"/>
      <c r="AM5" s="309"/>
      <c r="AN5" s="309"/>
      <c r="AO5" s="309"/>
      <c r="AP5" s="309"/>
      <c r="AQ5" s="309"/>
      <c r="AR5" s="309"/>
      <c r="AS5" s="309"/>
      <c r="AT5" s="309"/>
      <c r="AU5" s="105"/>
      <c r="AV5" s="97"/>
    </row>
    <row r="6" spans="1:61">
      <c r="A6" s="92" t="s">
        <v>12</v>
      </c>
      <c r="B6" s="309"/>
      <c r="C6" s="309">
        <v>775.95100000000002</v>
      </c>
      <c r="D6" s="309">
        <v>813.91099999999994</v>
      </c>
      <c r="E6" s="309">
        <v>821.89599999999996</v>
      </c>
      <c r="F6" s="309">
        <v>836.99199999999996</v>
      </c>
      <c r="G6" s="309">
        <v>885.29</v>
      </c>
      <c r="H6" s="309">
        <v>970.27</v>
      </c>
      <c r="I6" s="309">
        <v>965.57100000000003</v>
      </c>
      <c r="J6" s="309">
        <v>1136.4870000000001</v>
      </c>
      <c r="K6" s="309">
        <v>1214.829</v>
      </c>
      <c r="L6" s="309">
        <v>1261.1759999999999</v>
      </c>
      <c r="M6" s="309">
        <v>1282.8599999999999</v>
      </c>
      <c r="N6" s="309">
        <v>1477.7929999999999</v>
      </c>
      <c r="O6" s="309">
        <v>1482.557</v>
      </c>
      <c r="P6" s="309">
        <v>1461.1579999999999</v>
      </c>
      <c r="Q6" s="309">
        <v>1495.3150000000001</v>
      </c>
      <c r="R6" s="309">
        <v>1451.952</v>
      </c>
      <c r="S6" s="309">
        <v>1523.4829999999999</v>
      </c>
      <c r="T6" s="309">
        <v>1726.1389999999999</v>
      </c>
      <c r="U6" s="309">
        <v>1781.6769999999999</v>
      </c>
      <c r="V6" s="309">
        <v>1836.367</v>
      </c>
      <c r="W6" s="309">
        <v>1867.56</v>
      </c>
      <c r="X6" s="309">
        <v>1916.384</v>
      </c>
      <c r="Y6" s="309">
        <v>1906.828</v>
      </c>
      <c r="Z6" s="309">
        <v>1857.183</v>
      </c>
      <c r="AA6" s="309">
        <v>1929.0139999999999</v>
      </c>
      <c r="AB6" s="309">
        <v>1955.521</v>
      </c>
      <c r="AC6" s="309">
        <v>2032.502</v>
      </c>
      <c r="AD6" s="309">
        <v>2151.451</v>
      </c>
      <c r="AE6" s="309">
        <v>2022.923</v>
      </c>
      <c r="AF6" s="309">
        <v>2263.2489999999998</v>
      </c>
      <c r="AG6" s="309">
        <v>2215.1619999999998</v>
      </c>
      <c r="AH6" s="309">
        <v>2164</v>
      </c>
      <c r="AI6" s="309">
        <v>2322</v>
      </c>
      <c r="AJ6" s="309">
        <v>2307</v>
      </c>
      <c r="AK6" s="309">
        <v>2409</v>
      </c>
      <c r="AL6" s="309"/>
      <c r="AM6" s="309"/>
      <c r="AN6" s="309"/>
      <c r="AO6" s="309"/>
      <c r="AP6" s="309"/>
      <c r="AQ6" s="309"/>
      <c r="AR6" s="309"/>
      <c r="AS6" s="309"/>
      <c r="AT6" s="309"/>
      <c r="AU6" s="105"/>
    </row>
    <row r="7" spans="1:61">
      <c r="A7" s="92" t="s">
        <v>483</v>
      </c>
      <c r="B7" s="309"/>
      <c r="C7" s="309"/>
      <c r="D7" s="309"/>
      <c r="E7" s="309"/>
      <c r="F7" s="309"/>
      <c r="G7" s="309"/>
      <c r="H7" s="309"/>
      <c r="I7" s="309"/>
      <c r="J7" s="309"/>
      <c r="K7" s="309"/>
      <c r="L7" s="309"/>
      <c r="M7" s="309"/>
      <c r="N7" s="309"/>
      <c r="O7" s="309"/>
      <c r="P7" s="309"/>
      <c r="Q7" s="309"/>
      <c r="R7" s="309"/>
      <c r="S7" s="309"/>
      <c r="T7" s="309"/>
      <c r="U7" s="309"/>
      <c r="V7" s="309"/>
      <c r="W7" s="309"/>
      <c r="X7" s="309"/>
      <c r="Y7" s="309"/>
      <c r="Z7" s="309"/>
      <c r="AA7" s="309"/>
      <c r="AB7" s="309"/>
      <c r="AC7" s="309"/>
      <c r="AD7" s="309"/>
      <c r="AE7" s="309"/>
      <c r="AF7" s="309"/>
      <c r="AG7" s="309"/>
      <c r="AH7" s="309"/>
      <c r="AI7" s="309"/>
      <c r="AJ7" s="309"/>
      <c r="AK7" s="309"/>
      <c r="AL7" s="309"/>
      <c r="AM7" s="309"/>
      <c r="AN7" s="309"/>
      <c r="AO7" s="309"/>
      <c r="AP7" s="309"/>
      <c r="AQ7" s="309"/>
      <c r="AR7" s="309"/>
      <c r="AS7" s="309"/>
      <c r="AT7" s="309"/>
      <c r="AU7" s="105"/>
      <c r="AV7" s="33"/>
    </row>
    <row r="8" spans="1:61">
      <c r="A8" s="28" t="s">
        <v>89</v>
      </c>
      <c r="B8" s="309">
        <v>8466.0660000000007</v>
      </c>
      <c r="C8" s="309">
        <v>8880.73</v>
      </c>
      <c r="D8" s="309">
        <v>8893.6110000000008</v>
      </c>
      <c r="E8" s="309">
        <v>9472.7829999999994</v>
      </c>
      <c r="F8" s="309">
        <v>9954.482</v>
      </c>
      <c r="G8" s="309">
        <v>9953.0480000000007</v>
      </c>
      <c r="H8" s="309">
        <v>10151.821</v>
      </c>
      <c r="I8" s="309">
        <v>10564.284</v>
      </c>
      <c r="J8" s="309">
        <v>10954.708000000001</v>
      </c>
      <c r="K8" s="309">
        <v>11233.989</v>
      </c>
      <c r="L8" s="309">
        <v>11798.337</v>
      </c>
      <c r="M8" s="309">
        <v>12042.263000000001</v>
      </c>
      <c r="N8" s="309">
        <v>12258.569</v>
      </c>
      <c r="O8" s="309">
        <v>12477.611000000001</v>
      </c>
      <c r="P8" s="309">
        <v>12525.18</v>
      </c>
      <c r="Q8" s="309">
        <v>13079.625</v>
      </c>
      <c r="R8" s="309">
        <v>13487.953</v>
      </c>
      <c r="S8" s="309">
        <v>13723.209000000001</v>
      </c>
      <c r="T8" s="309">
        <v>14054.467000000001</v>
      </c>
      <c r="U8" s="309">
        <v>14321.23</v>
      </c>
      <c r="V8" s="309">
        <v>16678.875</v>
      </c>
      <c r="W8" s="309">
        <v>17242.474999999999</v>
      </c>
      <c r="X8" s="309">
        <v>17841.456999999999</v>
      </c>
      <c r="Y8" s="309">
        <v>18503.282999999999</v>
      </c>
      <c r="Z8" s="309">
        <v>19230.98</v>
      </c>
      <c r="AA8" s="309">
        <v>19970.772000000001</v>
      </c>
      <c r="AB8" s="309">
        <v>20714.66</v>
      </c>
      <c r="AC8" s="309">
        <v>21459.135999999999</v>
      </c>
      <c r="AD8" s="309">
        <v>22246.231</v>
      </c>
      <c r="AE8" s="309">
        <v>22924.723000000002</v>
      </c>
      <c r="AF8" s="309">
        <v>23766.079000000002</v>
      </c>
      <c r="AG8" s="309">
        <v>24496.751</v>
      </c>
      <c r="AH8" s="309"/>
      <c r="AI8" s="309"/>
      <c r="AJ8" s="309"/>
      <c r="AK8" s="309"/>
      <c r="AL8" s="309"/>
      <c r="AM8" s="309"/>
      <c r="AN8" s="309"/>
      <c r="AO8" s="309"/>
      <c r="AP8" s="309"/>
      <c r="AQ8" s="309"/>
      <c r="AR8" s="309"/>
      <c r="AS8" s="309"/>
      <c r="AT8" s="309"/>
      <c r="AU8" s="105"/>
      <c r="AV8" s="105"/>
    </row>
    <row r="9" spans="1:61">
      <c r="A9" s="92" t="s">
        <v>482</v>
      </c>
      <c r="B9" s="309"/>
      <c r="C9" s="309"/>
      <c r="D9" s="309"/>
      <c r="E9" s="309"/>
      <c r="F9" s="309"/>
      <c r="G9" s="309"/>
      <c r="H9" s="309"/>
      <c r="I9" s="309"/>
      <c r="J9" s="309"/>
      <c r="K9" s="309"/>
      <c r="L9" s="309">
        <v>308.79872484697717</v>
      </c>
      <c r="M9" s="309"/>
      <c r="N9" s="309"/>
      <c r="O9" s="309"/>
      <c r="P9" s="309"/>
      <c r="Q9" s="309"/>
      <c r="R9" s="309"/>
      <c r="S9" s="309"/>
      <c r="T9" s="309"/>
      <c r="U9" s="309"/>
      <c r="V9" s="309"/>
      <c r="W9" s="309"/>
      <c r="X9" s="309"/>
      <c r="Y9" s="309"/>
      <c r="Z9" s="309">
        <v>406</v>
      </c>
      <c r="AA9" s="309">
        <v>399</v>
      </c>
      <c r="AB9" s="309">
        <v>406</v>
      </c>
      <c r="AC9" s="309">
        <v>423</v>
      </c>
      <c r="AD9" s="309"/>
      <c r="AE9" s="309"/>
      <c r="AF9" s="309"/>
      <c r="AG9" s="309">
        <v>976.8</v>
      </c>
      <c r="AH9" s="309">
        <v>955.1</v>
      </c>
      <c r="AI9" s="309">
        <v>939.3</v>
      </c>
      <c r="AJ9" s="309">
        <v>1034.5999999999999</v>
      </c>
      <c r="AK9" s="309">
        <v>1074.4000000000001</v>
      </c>
      <c r="AL9" s="309"/>
      <c r="AM9" s="309"/>
      <c r="AN9" s="309"/>
      <c r="AO9" s="309"/>
      <c r="AP9" s="309"/>
      <c r="AQ9" s="309"/>
      <c r="AR9" s="309"/>
      <c r="AS9" s="309"/>
      <c r="AT9" s="309"/>
      <c r="AV9" s="105"/>
      <c r="AW9" s="105"/>
      <c r="AX9" s="105"/>
      <c r="AY9" s="105"/>
      <c r="AZ9" s="105"/>
      <c r="BA9" s="105"/>
      <c r="BB9" s="105"/>
      <c r="BC9" s="105"/>
      <c r="BD9" s="105"/>
      <c r="BE9" s="105"/>
      <c r="BF9" s="105"/>
      <c r="BG9" s="105"/>
      <c r="BH9" s="105"/>
      <c r="BI9" s="105"/>
    </row>
    <row r="10" spans="1:61">
      <c r="A10" s="92" t="s">
        <v>145</v>
      </c>
      <c r="B10" s="309"/>
      <c r="C10" s="309"/>
      <c r="D10" s="309"/>
      <c r="E10" s="309"/>
      <c r="F10" s="309"/>
      <c r="G10" s="309"/>
      <c r="H10" s="309"/>
      <c r="I10" s="309"/>
      <c r="J10" s="309"/>
      <c r="K10" s="309"/>
      <c r="L10" s="309"/>
      <c r="M10" s="309"/>
      <c r="N10" s="309"/>
      <c r="O10" s="309"/>
      <c r="P10" s="309"/>
      <c r="Q10" s="309"/>
      <c r="R10" s="309"/>
      <c r="S10" s="309"/>
      <c r="T10" s="309"/>
      <c r="U10" s="309"/>
      <c r="V10" s="309"/>
      <c r="W10" s="309"/>
      <c r="X10" s="309"/>
      <c r="Y10" s="309"/>
      <c r="Z10" s="309">
        <v>28</v>
      </c>
      <c r="AA10" s="309">
        <v>33</v>
      </c>
      <c r="AB10" s="309">
        <v>19</v>
      </c>
      <c r="AC10" s="309">
        <v>19</v>
      </c>
      <c r="AD10" s="309"/>
      <c r="AE10" s="309"/>
      <c r="AF10" s="309"/>
      <c r="AG10" s="309"/>
      <c r="AH10" s="309"/>
      <c r="AI10" s="309"/>
      <c r="AJ10" s="309"/>
      <c r="AK10" s="309"/>
      <c r="AL10" s="309"/>
      <c r="AM10" s="309"/>
      <c r="AN10" s="309"/>
      <c r="AO10" s="309"/>
      <c r="AP10" s="309"/>
      <c r="AQ10" s="309"/>
      <c r="AR10" s="309"/>
      <c r="AS10" s="309"/>
      <c r="AT10" s="309"/>
      <c r="AU10" s="105"/>
      <c r="AV10" s="105"/>
    </row>
    <row r="11" spans="1:61">
      <c r="A11" s="92" t="s">
        <v>10</v>
      </c>
      <c r="B11" s="309"/>
      <c r="C11" s="309"/>
      <c r="D11" s="309"/>
      <c r="E11" s="309"/>
      <c r="F11" s="309"/>
      <c r="G11" s="309"/>
      <c r="H11" s="309"/>
      <c r="I11" s="309"/>
      <c r="J11" s="309"/>
      <c r="K11" s="309"/>
      <c r="L11" s="309"/>
      <c r="M11" s="309"/>
      <c r="N11" s="309"/>
      <c r="O11" s="309"/>
      <c r="P11" s="309"/>
      <c r="Q11" s="309"/>
      <c r="R11" s="309"/>
      <c r="S11" s="309"/>
      <c r="T11" s="309"/>
      <c r="U11" s="309"/>
      <c r="V11" s="309"/>
      <c r="W11" s="309"/>
      <c r="X11" s="309"/>
      <c r="Y11" s="309"/>
      <c r="Z11" s="309"/>
      <c r="AA11" s="309"/>
      <c r="AB11" s="309"/>
      <c r="AC11" s="309"/>
      <c r="AD11" s="309"/>
      <c r="AE11" s="309"/>
      <c r="AF11" s="309"/>
      <c r="AG11" s="309"/>
      <c r="AH11" s="309"/>
      <c r="AI11" s="309"/>
      <c r="AJ11" s="309"/>
      <c r="AK11" s="309"/>
      <c r="AL11" s="309"/>
      <c r="AM11" s="309"/>
      <c r="AN11" s="309"/>
      <c r="AO11" s="309"/>
      <c r="AP11" s="309"/>
      <c r="AQ11" s="309"/>
      <c r="AR11" s="309"/>
      <c r="AS11" s="309"/>
      <c r="AT11" s="309"/>
      <c r="AU11" s="105"/>
      <c r="AV11" s="105"/>
    </row>
    <row r="12" spans="1:61">
      <c r="A12" s="92" t="s">
        <v>9</v>
      </c>
      <c r="B12" s="309"/>
      <c r="C12" s="309"/>
      <c r="D12" s="309"/>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309"/>
      <c r="AI12" s="309"/>
      <c r="AJ12" s="309"/>
      <c r="AK12" s="309"/>
      <c r="AL12" s="309"/>
      <c r="AM12" s="309"/>
      <c r="AN12" s="309"/>
      <c r="AO12" s="309"/>
      <c r="AP12" s="309"/>
      <c r="AQ12" s="309"/>
      <c r="AR12" s="309"/>
      <c r="AS12" s="309"/>
      <c r="AT12" s="309"/>
      <c r="AU12" s="105"/>
      <c r="AV12" s="105"/>
    </row>
    <row r="13" spans="1:61">
      <c r="A13" s="92" t="s">
        <v>165</v>
      </c>
      <c r="B13" s="309"/>
      <c r="C13" s="309"/>
      <c r="D13" s="309"/>
      <c r="E13" s="309"/>
      <c r="F13" s="309"/>
      <c r="G13" s="309"/>
      <c r="H13" s="309"/>
      <c r="I13" s="309"/>
      <c r="J13" s="309"/>
      <c r="K13" s="309"/>
      <c r="L13" s="309">
        <v>698.1</v>
      </c>
      <c r="M13" s="309">
        <v>707.8</v>
      </c>
      <c r="N13" s="309">
        <v>638.79999999999995</v>
      </c>
      <c r="O13" s="309">
        <v>650.5</v>
      </c>
      <c r="P13" s="309">
        <v>644.1</v>
      </c>
      <c r="Q13" s="309">
        <v>684</v>
      </c>
      <c r="R13" s="309">
        <v>693.1</v>
      </c>
      <c r="S13" s="309">
        <v>724.5</v>
      </c>
      <c r="T13" s="309">
        <v>736.6</v>
      </c>
      <c r="U13" s="309">
        <v>698.3</v>
      </c>
      <c r="V13" s="309">
        <v>748.7</v>
      </c>
      <c r="W13" s="309">
        <v>784.4</v>
      </c>
      <c r="X13" s="309">
        <v>765</v>
      </c>
      <c r="Y13" s="309">
        <v>814.9</v>
      </c>
      <c r="Z13" s="309">
        <v>838.1</v>
      </c>
      <c r="AA13" s="309">
        <v>846.1</v>
      </c>
      <c r="AB13" s="309">
        <v>876.3</v>
      </c>
      <c r="AC13" s="309">
        <v>857.5</v>
      </c>
      <c r="AD13" s="309">
        <v>841.6</v>
      </c>
      <c r="AE13" s="309">
        <v>808.6</v>
      </c>
      <c r="AF13" s="309">
        <v>854</v>
      </c>
      <c r="AG13" s="309">
        <v>863</v>
      </c>
      <c r="AH13" s="309">
        <v>854.4</v>
      </c>
      <c r="AI13" s="309">
        <v>870.6</v>
      </c>
      <c r="AJ13" s="309">
        <v>891.9</v>
      </c>
      <c r="AK13" s="309">
        <v>912.9</v>
      </c>
      <c r="AL13" s="309">
        <v>951.1</v>
      </c>
      <c r="AM13" s="309">
        <v>978.8</v>
      </c>
      <c r="AN13" s="309">
        <v>989.3</v>
      </c>
      <c r="AO13" s="309">
        <v>1016</v>
      </c>
      <c r="AP13" s="309">
        <v>813.8</v>
      </c>
      <c r="AQ13" s="309">
        <v>804.8</v>
      </c>
      <c r="AR13" s="767">
        <v>958.28499999999997</v>
      </c>
      <c r="AS13" s="767">
        <v>967.7</v>
      </c>
      <c r="AT13" s="767">
        <v>1012.062</v>
      </c>
      <c r="AU13" s="105"/>
      <c r="AV13" s="105"/>
    </row>
    <row r="14" spans="1:61">
      <c r="A14" s="92" t="s">
        <v>6</v>
      </c>
      <c r="B14" s="309">
        <v>6720.0609999999997</v>
      </c>
      <c r="C14" s="309">
        <v>6553.5550000000003</v>
      </c>
      <c r="D14" s="309">
        <v>6553.4970000000003</v>
      </c>
      <c r="E14" s="309">
        <v>6483.23</v>
      </c>
      <c r="F14" s="309">
        <v>6395.3029999999999</v>
      </c>
      <c r="G14" s="309">
        <v>6366.768</v>
      </c>
      <c r="H14" s="309">
        <v>6300.3379999999997</v>
      </c>
      <c r="I14" s="309">
        <v>6236.7659999999996</v>
      </c>
      <c r="J14" s="309">
        <v>6162.15</v>
      </c>
      <c r="K14" s="309">
        <v>6097.0839999999998</v>
      </c>
      <c r="L14" s="309">
        <v>5922.03</v>
      </c>
      <c r="M14" s="309">
        <v>5894.4030000000002</v>
      </c>
      <c r="N14" s="309">
        <v>5969.54</v>
      </c>
      <c r="O14" s="309">
        <v>6086.4620000000004</v>
      </c>
      <c r="P14" s="309">
        <v>6150.5519999999997</v>
      </c>
      <c r="Q14" s="309">
        <v>6284.3180000000002</v>
      </c>
      <c r="R14" s="309">
        <v>6401.5540000000001</v>
      </c>
      <c r="S14" s="309">
        <v>6591.9889999999996</v>
      </c>
      <c r="T14" s="309">
        <v>6657.4570000000003</v>
      </c>
      <c r="U14" s="309">
        <v>6788.7420000000002</v>
      </c>
      <c r="V14" s="309">
        <v>7172.6769999999997</v>
      </c>
      <c r="W14" s="309">
        <v>7546.6610000000001</v>
      </c>
      <c r="X14" s="309">
        <v>7645.2129999999997</v>
      </c>
      <c r="Y14" s="309">
        <v>8062.5219999999999</v>
      </c>
      <c r="Z14" s="309">
        <v>8374.6749999999993</v>
      </c>
      <c r="AA14" s="309">
        <v>8489.3989999999994</v>
      </c>
      <c r="AB14" s="309">
        <v>8742.3629999999994</v>
      </c>
      <c r="AC14" s="309">
        <v>9144.0630000000001</v>
      </c>
      <c r="AD14" s="309">
        <v>9264.0059999999994</v>
      </c>
      <c r="AE14" s="309">
        <v>9553.5190000000002</v>
      </c>
      <c r="AF14" s="309">
        <v>9875.4439999999995</v>
      </c>
      <c r="AG14" s="309">
        <v>10202.089</v>
      </c>
      <c r="AH14" s="309"/>
      <c r="AI14" s="309"/>
      <c r="AJ14" s="309"/>
      <c r="AK14" s="309"/>
      <c r="AL14" s="309"/>
      <c r="AM14" s="309"/>
      <c r="AN14" s="309"/>
      <c r="AO14" s="309"/>
      <c r="AP14" s="309"/>
      <c r="AQ14" s="309"/>
      <c r="AR14" s="309"/>
      <c r="AS14" s="309"/>
      <c r="AT14" s="309"/>
      <c r="AU14" s="105"/>
      <c r="AV14" s="105"/>
      <c r="AW14" s="105"/>
      <c r="AX14" s="105"/>
    </row>
    <row r="15" spans="1:61">
      <c r="A15" s="92" t="s">
        <v>5</v>
      </c>
      <c r="B15" s="309"/>
      <c r="C15" s="309"/>
      <c r="D15" s="309"/>
      <c r="E15" s="309"/>
      <c r="F15" s="309"/>
      <c r="G15" s="309"/>
      <c r="H15" s="309"/>
      <c r="I15" s="309"/>
      <c r="J15" s="309"/>
      <c r="K15" s="309"/>
      <c r="L15" s="309"/>
      <c r="M15" s="309">
        <v>624.66700000000003</v>
      </c>
      <c r="N15" s="309">
        <v>671.12300000000005</v>
      </c>
      <c r="O15" s="309">
        <v>735.08600000000001</v>
      </c>
      <c r="P15" s="309">
        <v>799.54200000000003</v>
      </c>
      <c r="Q15" s="309">
        <v>884.97699999999998</v>
      </c>
      <c r="R15" s="309">
        <v>950.11599999999999</v>
      </c>
      <c r="S15" s="309">
        <v>979.56100000000004</v>
      </c>
      <c r="T15" s="309">
        <v>1018.412</v>
      </c>
      <c r="U15" s="309">
        <v>968.81500000000005</v>
      </c>
      <c r="V15" s="309">
        <v>978.15</v>
      </c>
      <c r="W15" s="309">
        <v>1127.1769999999999</v>
      </c>
      <c r="X15" s="309">
        <v>1009.627</v>
      </c>
      <c r="Y15" s="309">
        <v>1076.0889999999999</v>
      </c>
      <c r="Z15" s="309">
        <v>1163.2750000000001</v>
      </c>
      <c r="AA15" s="309">
        <v>1293.5840000000001</v>
      </c>
      <c r="AB15" s="309">
        <v>1293.9860000000001</v>
      </c>
      <c r="AC15" s="309">
        <v>1344.989</v>
      </c>
      <c r="AD15" s="309">
        <v>1454.568</v>
      </c>
      <c r="AE15" s="309">
        <v>1496.5509999999999</v>
      </c>
      <c r="AF15" s="309">
        <v>1551.528</v>
      </c>
      <c r="AG15" s="309">
        <v>1589.15</v>
      </c>
      <c r="AH15" s="309"/>
      <c r="AI15" s="309"/>
      <c r="AJ15" s="309"/>
      <c r="AK15" s="309"/>
      <c r="AL15" s="309"/>
      <c r="AM15" s="309"/>
      <c r="AN15" s="309"/>
      <c r="AO15" s="309"/>
      <c r="AP15" s="309"/>
      <c r="AQ15" s="309"/>
      <c r="AR15" s="309"/>
      <c r="AS15" s="309"/>
      <c r="AT15" s="309"/>
      <c r="AU15" s="105"/>
      <c r="AV15" s="105"/>
      <c r="AW15" s="105"/>
      <c r="AX15" s="105"/>
      <c r="AY15" s="105"/>
      <c r="AZ15" s="105"/>
      <c r="BA15" s="105"/>
      <c r="BB15" s="105"/>
      <c r="BC15" s="105"/>
      <c r="BD15" s="105"/>
      <c r="BE15" s="105"/>
      <c r="BF15" s="105"/>
      <c r="BG15" s="105"/>
      <c r="BH15" s="105"/>
      <c r="BI15" s="105"/>
    </row>
    <row r="16" spans="1:61">
      <c r="A16" s="92" t="s">
        <v>4</v>
      </c>
      <c r="B16" s="309"/>
      <c r="C16" s="309"/>
      <c r="D16" s="309"/>
      <c r="E16" s="309"/>
      <c r="F16" s="309"/>
      <c r="G16" s="309"/>
      <c r="H16" s="309"/>
      <c r="I16" s="309"/>
      <c r="J16" s="309"/>
      <c r="K16" s="309"/>
      <c r="L16" s="309">
        <v>37.590000000000003</v>
      </c>
      <c r="M16" s="309"/>
      <c r="N16" s="309"/>
      <c r="O16" s="309"/>
      <c r="P16" s="309"/>
      <c r="Q16" s="309"/>
      <c r="R16" s="309"/>
      <c r="S16" s="309"/>
      <c r="T16" s="309"/>
      <c r="U16" s="309"/>
      <c r="V16" s="309"/>
      <c r="W16" s="309"/>
      <c r="X16" s="309"/>
      <c r="Y16" s="309"/>
      <c r="Z16" s="309">
        <v>256</v>
      </c>
      <c r="AA16" s="309">
        <v>228</v>
      </c>
      <c r="AB16" s="309">
        <v>243</v>
      </c>
      <c r="AC16" s="309">
        <v>205</v>
      </c>
      <c r="AD16" s="309"/>
      <c r="AE16" s="309"/>
      <c r="AF16" s="309"/>
      <c r="AG16" s="309"/>
      <c r="AH16" s="309"/>
      <c r="AI16" s="309"/>
      <c r="AJ16" s="309"/>
      <c r="AK16" s="309"/>
      <c r="AL16" s="309"/>
      <c r="AM16" s="309"/>
      <c r="AN16" s="309"/>
      <c r="AO16" s="309"/>
      <c r="AP16" s="309"/>
      <c r="AQ16" s="309"/>
      <c r="AR16" s="309"/>
      <c r="AS16" s="309"/>
      <c r="AT16" s="309"/>
      <c r="AU16" s="105"/>
      <c r="AV16" s="105"/>
      <c r="AW16" s="105"/>
      <c r="AX16" s="105"/>
      <c r="AY16" s="105"/>
      <c r="AZ16" s="105"/>
      <c r="BA16" s="105"/>
      <c r="BB16" s="105"/>
      <c r="BC16" s="105"/>
      <c r="BD16" s="105"/>
      <c r="BE16" s="105"/>
      <c r="BF16" s="105"/>
      <c r="BG16" s="105"/>
      <c r="BH16" s="105"/>
      <c r="BI16" s="105"/>
    </row>
    <row r="17" spans="1:77">
      <c r="A17" s="92" t="s">
        <v>3</v>
      </c>
      <c r="B17" s="309">
        <v>65382.38</v>
      </c>
      <c r="C17" s="309">
        <v>71922.266000000003</v>
      </c>
      <c r="D17" s="309">
        <v>78216.096999999994</v>
      </c>
      <c r="E17" s="309">
        <v>79641.89</v>
      </c>
      <c r="F17" s="309">
        <v>86407.123000000007</v>
      </c>
      <c r="G17" s="309">
        <v>86400.074999999997</v>
      </c>
      <c r="H17" s="309">
        <v>89978.793999999994</v>
      </c>
      <c r="I17" s="309">
        <v>93238.41</v>
      </c>
      <c r="J17" s="309">
        <v>97010.948000000004</v>
      </c>
      <c r="K17" s="309">
        <v>92901.589000000007</v>
      </c>
      <c r="L17" s="309">
        <v>90956.063999999998</v>
      </c>
      <c r="M17" s="309">
        <v>94980.766000000003</v>
      </c>
      <c r="N17" s="309">
        <v>88586.054000000004</v>
      </c>
      <c r="O17" s="309">
        <v>94937.948999999993</v>
      </c>
      <c r="P17" s="309">
        <v>98168.399000000005</v>
      </c>
      <c r="Q17" s="309">
        <v>103580.898</v>
      </c>
      <c r="R17" s="309">
        <v>106152.905</v>
      </c>
      <c r="S17" s="309">
        <v>108372.473</v>
      </c>
      <c r="T17" s="309">
        <v>106516.349</v>
      </c>
      <c r="U17" s="309">
        <v>109056.448</v>
      </c>
      <c r="V17" s="309">
        <v>109263.611</v>
      </c>
      <c r="W17" s="309">
        <v>112399.19500000001</v>
      </c>
      <c r="X17" s="309">
        <v>109907.89200000001</v>
      </c>
      <c r="Y17" s="309">
        <v>117373.966</v>
      </c>
      <c r="Z17" s="309">
        <v>128721.939</v>
      </c>
      <c r="AA17" s="309">
        <v>128214.011</v>
      </c>
      <c r="AB17" s="309">
        <v>127255.163</v>
      </c>
      <c r="AC17" s="309">
        <v>136604.24299999999</v>
      </c>
      <c r="AD17" s="309">
        <v>146768.413</v>
      </c>
      <c r="AE17" s="309">
        <v>142761.21900000001</v>
      </c>
      <c r="AF17" s="309">
        <v>142290.50899999999</v>
      </c>
      <c r="AG17" s="309">
        <v>141371.93100000001</v>
      </c>
      <c r="AH17" s="309">
        <v>138092.66897540004</v>
      </c>
      <c r="AI17" s="309"/>
      <c r="AJ17" s="309"/>
      <c r="AK17" s="309"/>
      <c r="AL17" s="309"/>
      <c r="AM17" s="309"/>
      <c r="AN17" s="309"/>
      <c r="AO17" s="309"/>
      <c r="AP17" s="309"/>
      <c r="AQ17" s="309"/>
      <c r="AR17" s="309"/>
      <c r="AS17" s="309"/>
      <c r="AT17" s="309"/>
      <c r="AV17" s="105"/>
      <c r="AW17" s="105"/>
      <c r="AX17" s="105"/>
      <c r="AY17" s="105"/>
      <c r="AZ17" s="105"/>
      <c r="BA17" s="105"/>
      <c r="BB17" s="105"/>
      <c r="BC17" s="105"/>
      <c r="BD17" s="105"/>
      <c r="BE17" s="105"/>
      <c r="BF17" s="105"/>
      <c r="BG17" s="105"/>
      <c r="BH17" s="105"/>
      <c r="BI17" s="105"/>
    </row>
    <row r="18" spans="1:77">
      <c r="A18" s="149" t="s">
        <v>32</v>
      </c>
      <c r="B18" s="309">
        <v>8015.0410000000002</v>
      </c>
      <c r="C18" s="309">
        <v>8129.0990000000002</v>
      </c>
      <c r="D18" s="309">
        <v>8250.4889999999996</v>
      </c>
      <c r="E18" s="309">
        <v>8420.4850000000006</v>
      </c>
      <c r="F18" s="309">
        <v>8585.3220000000001</v>
      </c>
      <c r="G18" s="309">
        <v>8767.56</v>
      </c>
      <c r="H18" s="309">
        <v>8981.2119999999995</v>
      </c>
      <c r="I18" s="309">
        <v>9145.6270000000004</v>
      </c>
      <c r="J18" s="309">
        <v>9310.8019999999997</v>
      </c>
      <c r="K18" s="309">
        <v>9515.1589999999997</v>
      </c>
      <c r="L18" s="309">
        <v>9732.94</v>
      </c>
      <c r="M18" s="309">
        <v>9932.4580000000005</v>
      </c>
      <c r="N18" s="309">
        <v>10060.703</v>
      </c>
      <c r="O18" s="309">
        <v>10333.552</v>
      </c>
      <c r="P18" s="309">
        <v>10519.404</v>
      </c>
      <c r="Q18" s="309">
        <v>11021.752</v>
      </c>
      <c r="R18" s="309">
        <v>11158.082</v>
      </c>
      <c r="S18" s="309">
        <v>11266.306</v>
      </c>
      <c r="T18" s="309">
        <v>11933.156999999999</v>
      </c>
      <c r="U18" s="309">
        <v>12750.209000000001</v>
      </c>
      <c r="V18" s="309">
        <v>13389.944</v>
      </c>
      <c r="W18" s="309">
        <v>14202.898999999999</v>
      </c>
      <c r="X18" s="309">
        <v>14916.290999999999</v>
      </c>
      <c r="Y18" s="309">
        <v>15491.192999999999</v>
      </c>
      <c r="Z18" s="309">
        <v>16197.713</v>
      </c>
      <c r="AA18" s="309">
        <v>17141.262999999999</v>
      </c>
      <c r="AB18" s="309">
        <v>17808.712</v>
      </c>
      <c r="AC18" s="309">
        <v>18305.766</v>
      </c>
      <c r="AD18" s="309">
        <v>18920.626</v>
      </c>
      <c r="AE18" s="309">
        <v>19345.261999999999</v>
      </c>
      <c r="AF18" s="309">
        <v>20043.347000000002</v>
      </c>
      <c r="AG18" s="309">
        <v>20746.966</v>
      </c>
      <c r="AH18" s="309"/>
      <c r="AI18" s="309">
        <v>18180.22984010011</v>
      </c>
      <c r="AJ18" s="309">
        <v>18780.593821893199</v>
      </c>
      <c r="AK18" s="309">
        <v>19338.222594483446</v>
      </c>
      <c r="AL18" s="309">
        <v>19864.15977260713</v>
      </c>
      <c r="AM18" s="309">
        <v>20819.627498095258</v>
      </c>
      <c r="AN18" s="309">
        <v>21747.236094108175</v>
      </c>
      <c r="AO18" s="309">
        <v>22608.411277042193</v>
      </c>
      <c r="AP18" s="309">
        <v>23061.116336040413</v>
      </c>
      <c r="AQ18" s="309">
        <v>24131.754179563533</v>
      </c>
      <c r="AR18" s="309">
        <v>24793.763748732912</v>
      </c>
      <c r="AS18" s="309">
        <v>25873.835635047904</v>
      </c>
      <c r="AT18" s="309">
        <v>26593.927226661614</v>
      </c>
      <c r="AU18" s="105"/>
      <c r="AV18" s="105"/>
      <c r="AW18" s="105"/>
      <c r="AX18" s="105"/>
      <c r="AY18" s="105"/>
      <c r="AZ18" s="105"/>
      <c r="BA18" s="105"/>
      <c r="BB18" s="105"/>
      <c r="BC18" s="105"/>
      <c r="BD18" s="105"/>
      <c r="BE18" s="105"/>
      <c r="BF18" s="105"/>
      <c r="BG18" s="105"/>
      <c r="BH18" s="105"/>
      <c r="BI18" s="105"/>
    </row>
    <row r="19" spans="1:77">
      <c r="A19" s="92" t="s">
        <v>1</v>
      </c>
      <c r="B19" s="309">
        <v>4498.0450000000001</v>
      </c>
      <c r="C19" s="309">
        <v>4565.6869999999999</v>
      </c>
      <c r="D19" s="309">
        <v>4678.0709999999999</v>
      </c>
      <c r="E19" s="309">
        <v>4762.47</v>
      </c>
      <c r="F19" s="309">
        <v>4827.9849999999997</v>
      </c>
      <c r="G19" s="309">
        <v>4926.9639999999999</v>
      </c>
      <c r="H19" s="309">
        <v>5017.2039999999997</v>
      </c>
      <c r="I19" s="309">
        <v>5134.7849999999999</v>
      </c>
      <c r="J19" s="309">
        <v>5421.3850000000002</v>
      </c>
      <c r="K19" s="309">
        <v>5428.32</v>
      </c>
      <c r="L19" s="309">
        <v>5399.19</v>
      </c>
      <c r="M19" s="309">
        <v>5564.8850000000002</v>
      </c>
      <c r="N19" s="309">
        <v>5664.5969999999998</v>
      </c>
      <c r="O19" s="309">
        <v>5682.5630000000001</v>
      </c>
      <c r="P19" s="309">
        <v>5729.5569999999998</v>
      </c>
      <c r="Q19" s="309">
        <v>5827.9960000000001</v>
      </c>
      <c r="R19" s="309">
        <v>5778.3770000000004</v>
      </c>
      <c r="S19" s="309">
        <v>6026.2730000000001</v>
      </c>
      <c r="T19" s="309">
        <v>6085.9350000000004</v>
      </c>
      <c r="U19" s="309">
        <v>6094.5420000000004</v>
      </c>
      <c r="V19" s="309">
        <v>6244.0460000000003</v>
      </c>
      <c r="W19" s="309">
        <v>6430.43</v>
      </c>
      <c r="X19" s="309">
        <v>6633.0690000000004</v>
      </c>
      <c r="Y19" s="309">
        <v>6828.415</v>
      </c>
      <c r="Z19" s="309">
        <v>7005.2060000000001</v>
      </c>
      <c r="AA19" s="309">
        <v>7213.317</v>
      </c>
      <c r="AB19" s="309">
        <v>7396.3249999999998</v>
      </c>
      <c r="AC19" s="309">
        <v>7399.4719999999998</v>
      </c>
      <c r="AD19" s="309">
        <v>7641.3329999999996</v>
      </c>
      <c r="AE19" s="309">
        <v>7842.259</v>
      </c>
      <c r="AF19" s="309">
        <v>8053.5709999999999</v>
      </c>
      <c r="AG19" s="309">
        <v>8461.9950000000008</v>
      </c>
      <c r="AH19" s="309"/>
      <c r="AI19" s="309"/>
      <c r="AJ19" s="309"/>
      <c r="AK19" s="309"/>
      <c r="AL19" s="309"/>
      <c r="AM19" s="309"/>
      <c r="AN19" s="309"/>
      <c r="AO19" s="309"/>
      <c r="AP19" s="309"/>
      <c r="AQ19" s="309"/>
      <c r="AR19" s="309"/>
      <c r="AS19" s="309"/>
      <c r="AT19" s="309"/>
      <c r="AU19" s="105"/>
      <c r="AV19" s="105"/>
      <c r="AW19" s="105"/>
      <c r="AX19" s="105"/>
      <c r="AY19" s="105"/>
      <c r="AZ19" s="105"/>
      <c r="BA19" s="105"/>
      <c r="BB19" s="105"/>
      <c r="BC19" s="105"/>
      <c r="BD19" s="105"/>
      <c r="BE19" s="105"/>
      <c r="BF19" s="105"/>
      <c r="BG19" s="105"/>
      <c r="BH19" s="105"/>
      <c r="BI19" s="105"/>
    </row>
    <row r="20" spans="1:77">
      <c r="A20" s="92" t="s">
        <v>0</v>
      </c>
      <c r="B20" s="309">
        <v>6492.6809999999996</v>
      </c>
      <c r="C20" s="309">
        <v>6584.5209999999997</v>
      </c>
      <c r="D20" s="309">
        <v>6634.8760000000002</v>
      </c>
      <c r="E20" s="309">
        <v>6801.6329999999998</v>
      </c>
      <c r="F20" s="309">
        <v>6919.732</v>
      </c>
      <c r="G20" s="309">
        <v>7405.6139999999996</v>
      </c>
      <c r="H20" s="309">
        <v>7830.8280000000004</v>
      </c>
      <c r="I20" s="309">
        <v>8550.3719999999994</v>
      </c>
      <c r="J20" s="309">
        <v>8657.473</v>
      </c>
      <c r="K20" s="309">
        <v>8851.6790000000001</v>
      </c>
      <c r="L20" s="309">
        <v>9297.2649999999994</v>
      </c>
      <c r="M20" s="309">
        <v>9855.2919999999995</v>
      </c>
      <c r="N20" s="309">
        <v>10176.611999999999</v>
      </c>
      <c r="O20" s="309">
        <v>9735.607</v>
      </c>
      <c r="P20" s="309">
        <v>9666.0720000000001</v>
      </c>
      <c r="Q20" s="309">
        <v>9841.1389999999992</v>
      </c>
      <c r="R20" s="309">
        <v>9799.7540000000008</v>
      </c>
      <c r="S20" s="309">
        <v>9702.2630000000008</v>
      </c>
      <c r="T20" s="309">
        <v>9928.0210000000006</v>
      </c>
      <c r="U20" s="309">
        <v>10584.735000000001</v>
      </c>
      <c r="V20" s="309">
        <v>9864.6759999999995</v>
      </c>
      <c r="W20" s="309">
        <v>9690.3449999999993</v>
      </c>
      <c r="X20" s="309">
        <v>9692.3279999999995</v>
      </c>
      <c r="Y20" s="309">
        <v>9500.2289999999994</v>
      </c>
      <c r="Z20" s="309">
        <v>9269.223</v>
      </c>
      <c r="AA20" s="309">
        <v>9684.9850000000006</v>
      </c>
      <c r="AB20" s="309">
        <v>9714.2240000000002</v>
      </c>
      <c r="AC20" s="309">
        <v>9438.4830000000002</v>
      </c>
      <c r="AD20" s="309">
        <v>8677.5669999999991</v>
      </c>
      <c r="AE20" s="309">
        <v>8746.6659999999993</v>
      </c>
      <c r="AF20" s="309">
        <v>8999.6299999999992</v>
      </c>
      <c r="AG20" s="309">
        <v>9312.0450000000001</v>
      </c>
      <c r="AH20" s="309"/>
      <c r="AI20" s="309"/>
      <c r="AJ20" s="309"/>
      <c r="AK20" s="309"/>
      <c r="AL20" s="309"/>
      <c r="AM20" s="309"/>
      <c r="AN20" s="309"/>
      <c r="AO20" s="309"/>
      <c r="AP20" s="309"/>
      <c r="AQ20" s="309"/>
      <c r="AR20" s="309"/>
      <c r="AS20" s="309"/>
      <c r="AT20" s="309"/>
      <c r="AU20" s="105"/>
      <c r="AV20" s="105"/>
      <c r="AW20" s="105"/>
      <c r="AX20" s="105"/>
      <c r="AY20" s="105"/>
      <c r="AZ20" s="105"/>
      <c r="BA20" s="105"/>
      <c r="BB20" s="105"/>
      <c r="BC20" s="105"/>
      <c r="BD20" s="105"/>
      <c r="BE20" s="105"/>
      <c r="BF20" s="105"/>
      <c r="BG20" s="105"/>
      <c r="BH20" s="105"/>
      <c r="BI20" s="105"/>
    </row>
    <row r="21" spans="1:77">
      <c r="A21" s="106"/>
      <c r="B21" s="105"/>
      <c r="BO21" s="105"/>
      <c r="BP21" s="105"/>
      <c r="BQ21" s="105"/>
      <c r="BR21" s="105"/>
      <c r="BS21" s="105"/>
      <c r="BT21" s="105"/>
      <c r="BU21" s="105"/>
      <c r="BV21" s="105"/>
      <c r="BW21" s="105"/>
      <c r="BX21" s="105"/>
      <c r="BY21" s="105"/>
    </row>
    <row r="22" spans="1:77">
      <c r="A22" s="102" t="s">
        <v>20</v>
      </c>
      <c r="V22" s="241"/>
      <c r="W22" s="241"/>
      <c r="X22" s="241"/>
      <c r="Y22" s="241"/>
      <c r="Z22" s="241"/>
      <c r="AA22" s="241"/>
      <c r="AB22" s="241"/>
      <c r="AC22" s="241"/>
      <c r="AD22" s="241"/>
      <c r="AE22" s="241"/>
      <c r="AF22" s="241"/>
      <c r="AG22" s="241"/>
      <c r="AH22" s="241"/>
      <c r="AI22" s="241"/>
      <c r="AJ22" s="241"/>
      <c r="AK22" s="241"/>
      <c r="AL22" s="435"/>
      <c r="AM22" s="435"/>
      <c r="AN22" s="435"/>
      <c r="AO22" s="435"/>
      <c r="AP22" s="435"/>
      <c r="AQ22" s="449"/>
      <c r="AR22" s="449"/>
      <c r="AS22" s="449"/>
      <c r="AT22" s="449"/>
    </row>
    <row r="23" spans="1:77">
      <c r="A23" s="44"/>
      <c r="AX23" s="104"/>
      <c r="AY23" s="14"/>
      <c r="AZ23" s="14"/>
      <c r="BA23" s="14"/>
      <c r="BB23" s="14"/>
      <c r="BC23" s="14"/>
      <c r="BD23" s="14"/>
      <c r="BE23" s="103"/>
    </row>
    <row r="24" spans="1:77">
      <c r="A24" s="17" t="s">
        <v>224</v>
      </c>
    </row>
    <row r="25" spans="1:77">
      <c r="A25" s="17" t="s">
        <v>15</v>
      </c>
      <c r="AX25" s="14"/>
      <c r="AY25" s="14"/>
      <c r="AZ25" s="14"/>
      <c r="BA25" s="14"/>
      <c r="BB25" s="14"/>
      <c r="BC25" s="14"/>
      <c r="BD25" s="14"/>
      <c r="BE25" s="14"/>
    </row>
    <row r="26" spans="1:77">
      <c r="A26" s="53" t="s">
        <v>102</v>
      </c>
      <c r="AX26" s="14"/>
      <c r="AY26" s="14"/>
      <c r="AZ26" s="14"/>
      <c r="BA26" s="14"/>
      <c r="BB26" s="14"/>
      <c r="BC26" s="14"/>
      <c r="BD26" s="14"/>
      <c r="BE26" s="14"/>
    </row>
    <row r="27" spans="1:77">
      <c r="A27" s="44"/>
      <c r="AX27" s="14"/>
      <c r="AY27" s="14"/>
      <c r="AZ27" s="14"/>
      <c r="BA27" s="14"/>
      <c r="BB27" s="14"/>
      <c r="BC27" s="14"/>
      <c r="BD27" s="14"/>
      <c r="BE27" s="14"/>
    </row>
    <row r="28" spans="1:77">
      <c r="A28" s="17" t="s">
        <v>571</v>
      </c>
    </row>
    <row r="29" spans="1:77">
      <c r="A29" s="17" t="s">
        <v>3611</v>
      </c>
    </row>
    <row r="30" spans="1:77" ht="14.25" customHeight="1">
      <c r="A30" s="102" t="s">
        <v>151</v>
      </c>
    </row>
    <row r="31" spans="1:77">
      <c r="A31" s="44"/>
    </row>
    <row r="32" spans="1:77">
      <c r="A32" s="17" t="s">
        <v>150</v>
      </c>
    </row>
  </sheetData>
  <mergeCells count="2">
    <mergeCell ref="A3:A4"/>
    <mergeCell ref="B3:AQ3"/>
  </mergeCells>
  <conditionalFormatting sqref="AK17:AK18">
    <cfRule type="expression" dxfId="154" priority="1" stopIfTrue="1">
      <formula>ISNA(ACTIVECELL)</formula>
    </cfRule>
  </conditionalFormatting>
  <hyperlinks>
    <hyperlink ref="AV3" location="Content!A1" display="Back to content page" xr:uid="{00000000-0004-0000-E700-000000000000}"/>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sheetPr codeName="Sheet233"/>
  <dimension ref="A1:R26"/>
  <sheetViews>
    <sheetView topLeftCell="B6" workbookViewId="0">
      <selection activeCell="L23" sqref="L23"/>
    </sheetView>
  </sheetViews>
  <sheetFormatPr defaultColWidth="9.26953125" defaultRowHeight="14"/>
  <cols>
    <col min="1" max="1" width="33.7265625" style="17" customWidth="1"/>
    <col min="2" max="16" width="9.54296875" style="17" customWidth="1"/>
    <col min="17" max="16384" width="9.26953125" style="17"/>
  </cols>
  <sheetData>
    <row r="1" spans="1:18" ht="15" customHeight="1">
      <c r="A1" s="44" t="s">
        <v>2639</v>
      </c>
      <c r="B1" s="90"/>
      <c r="C1" s="90"/>
      <c r="D1" s="90"/>
      <c r="E1" s="90"/>
      <c r="F1" s="90"/>
    </row>
    <row r="2" spans="1:18" ht="15" customHeight="1">
      <c r="A2" s="90"/>
    </row>
    <row r="3" spans="1:18" ht="16.5" customHeight="1">
      <c r="A3" s="215" t="s">
        <v>26</v>
      </c>
      <c r="B3" s="25">
        <v>2000</v>
      </c>
      <c r="C3" s="402">
        <v>2001</v>
      </c>
      <c r="D3" s="25">
        <v>2002</v>
      </c>
      <c r="E3" s="25">
        <v>2003</v>
      </c>
      <c r="F3" s="402">
        <v>2004</v>
      </c>
      <c r="G3" s="25">
        <v>2005</v>
      </c>
      <c r="H3" s="25">
        <v>2006</v>
      </c>
      <c r="I3" s="402">
        <v>2007</v>
      </c>
      <c r="J3" s="25">
        <v>2008</v>
      </c>
      <c r="K3" s="25">
        <v>2009</v>
      </c>
      <c r="L3" s="402">
        <v>2010</v>
      </c>
      <c r="M3" s="25">
        <v>2011</v>
      </c>
      <c r="N3" s="402">
        <v>2012</v>
      </c>
      <c r="O3" s="25">
        <v>2013</v>
      </c>
      <c r="P3" s="25">
        <v>2014</v>
      </c>
      <c r="R3" s="1" t="s">
        <v>528</v>
      </c>
    </row>
    <row r="4" spans="1:18" ht="15" customHeight="1">
      <c r="A4" s="92" t="s">
        <v>13</v>
      </c>
      <c r="B4" s="285">
        <v>-504.15900175724431</v>
      </c>
      <c r="C4" s="285">
        <v>-475.11125528034626</v>
      </c>
      <c r="D4" s="285">
        <v>-550.71418530133383</v>
      </c>
      <c r="E4" s="285">
        <v>-501.43665594339285</v>
      </c>
      <c r="F4" s="285">
        <v>-555.80953540989469</v>
      </c>
      <c r="G4" s="285">
        <v>-735.86429470360099</v>
      </c>
      <c r="H4" s="285">
        <v>-759.62878882364157</v>
      </c>
      <c r="I4" s="285">
        <v>-858.18881530337183</v>
      </c>
      <c r="J4" s="285">
        <v>-885.24594080377085</v>
      </c>
      <c r="K4" s="285">
        <v>-764.5494214828725</v>
      </c>
      <c r="L4" s="285">
        <v>-703.77238144353191</v>
      </c>
      <c r="M4" s="285">
        <v>-619.05389459128128</v>
      </c>
      <c r="N4" s="285">
        <v>-589.50613135700894</v>
      </c>
      <c r="O4" s="285">
        <v>-594.54614286735853</v>
      </c>
      <c r="P4" s="285">
        <v>-540.99747122964868</v>
      </c>
    </row>
    <row r="5" spans="1:18" ht="15" customHeight="1">
      <c r="A5" s="92" t="s">
        <v>12</v>
      </c>
      <c r="B5" s="285">
        <v>40.021132734628225</v>
      </c>
      <c r="C5" s="285">
        <v>41.243475962914836</v>
      </c>
      <c r="D5" s="285">
        <v>42.055286096852292</v>
      </c>
      <c r="E5" s="285">
        <v>46.433404907925421</v>
      </c>
      <c r="F5" s="285">
        <v>46.34491041007999</v>
      </c>
      <c r="G5" s="285">
        <v>45.833076600366162</v>
      </c>
      <c r="H5" s="285">
        <v>47.861148870384255</v>
      </c>
      <c r="I5" s="285">
        <v>52.921943066053721</v>
      </c>
      <c r="J5" s="285">
        <v>52.882335959908808</v>
      </c>
      <c r="K5" s="285">
        <v>53.928145270634253</v>
      </c>
      <c r="L5" s="285">
        <v>50.901387145883625</v>
      </c>
      <c r="M5" s="285">
        <v>53.845796975941298</v>
      </c>
      <c r="N5" s="285">
        <v>42.452979328758843</v>
      </c>
      <c r="O5" s="285">
        <v>44.581633191654291</v>
      </c>
      <c r="P5" s="285">
        <v>44.499964660772868</v>
      </c>
      <c r="R5" s="33"/>
    </row>
    <row r="6" spans="1:18" ht="15" customHeight="1">
      <c r="A6" s="92" t="s">
        <v>483</v>
      </c>
      <c r="B6" s="285"/>
      <c r="C6" s="285"/>
      <c r="D6" s="285"/>
      <c r="E6" s="285"/>
      <c r="F6" s="285"/>
      <c r="G6" s="285"/>
      <c r="H6" s="285"/>
      <c r="I6" s="285"/>
      <c r="J6" s="285"/>
      <c r="K6" s="285"/>
      <c r="L6" s="285"/>
      <c r="M6" s="285"/>
      <c r="N6" s="285"/>
      <c r="O6" s="285"/>
      <c r="P6" s="285"/>
      <c r="R6" s="33"/>
    </row>
    <row r="7" spans="1:18" ht="15" customHeight="1">
      <c r="A7" s="28" t="s">
        <v>89</v>
      </c>
      <c r="B7" s="285">
        <v>-7.2154727970477035</v>
      </c>
      <c r="C7" s="285">
        <v>-7.7524708252688566</v>
      </c>
      <c r="D7" s="285">
        <v>-6.9261403140865649</v>
      </c>
      <c r="E7" s="285">
        <v>-7.1189078438121225</v>
      </c>
      <c r="F7" s="285">
        <v>-7.4097476631535155</v>
      </c>
      <c r="G7" s="285">
        <v>-5.9811940639946197</v>
      </c>
      <c r="H7" s="285">
        <v>-5.2157546036618925</v>
      </c>
      <c r="I7" s="285">
        <v>-4.6053497073149678</v>
      </c>
      <c r="J7" s="285">
        <v>-3.4638908564896771</v>
      </c>
      <c r="K7" s="285">
        <v>-3.4370854509966846</v>
      </c>
      <c r="L7" s="285">
        <v>-2.8703535435953764</v>
      </c>
      <c r="M7" s="285">
        <v>-2.1167562382451521</v>
      </c>
      <c r="N7" s="285">
        <v>-1.5471374201008912</v>
      </c>
      <c r="O7" s="285">
        <v>0.22473173304265592</v>
      </c>
      <c r="P7" s="285">
        <v>1.9592673013969177</v>
      </c>
    </row>
    <row r="8" spans="1:18" ht="15" customHeight="1">
      <c r="A8" s="92" t="s">
        <v>482</v>
      </c>
      <c r="B8" s="285"/>
      <c r="C8" s="285"/>
      <c r="D8" s="285"/>
      <c r="E8" s="285"/>
      <c r="F8" s="285"/>
      <c r="G8" s="285"/>
      <c r="H8" s="285"/>
      <c r="I8" s="285"/>
      <c r="J8" s="285"/>
      <c r="K8" s="285"/>
      <c r="L8" s="285"/>
      <c r="M8" s="285"/>
      <c r="N8" s="285"/>
      <c r="O8" s="285"/>
      <c r="P8" s="285"/>
    </row>
    <row r="9" spans="1:18" ht="15" customHeight="1">
      <c r="A9" s="92" t="s">
        <v>11</v>
      </c>
      <c r="B9" s="285"/>
      <c r="C9" s="285"/>
      <c r="D9" s="285"/>
      <c r="E9" s="285"/>
      <c r="F9" s="285"/>
      <c r="G9" s="285"/>
      <c r="H9" s="285"/>
      <c r="I9" s="285"/>
      <c r="J9" s="285"/>
      <c r="K9" s="285"/>
      <c r="L9" s="285"/>
      <c r="M9" s="285"/>
      <c r="N9" s="285"/>
      <c r="O9" s="285"/>
      <c r="P9" s="285"/>
    </row>
    <row r="10" spans="1:18" ht="15" customHeight="1">
      <c r="A10" s="92" t="s">
        <v>10</v>
      </c>
      <c r="B10" s="285"/>
      <c r="C10" s="285"/>
      <c r="D10" s="285"/>
      <c r="E10" s="285"/>
      <c r="F10" s="285"/>
      <c r="G10" s="285"/>
      <c r="H10" s="285"/>
      <c r="I10" s="285"/>
      <c r="J10" s="285"/>
      <c r="K10" s="285"/>
      <c r="L10" s="285"/>
      <c r="M10" s="285"/>
      <c r="N10" s="285"/>
      <c r="O10" s="285"/>
      <c r="P10" s="285"/>
    </row>
    <row r="11" spans="1:18" ht="15" customHeight="1">
      <c r="A11" s="92" t="s">
        <v>9</v>
      </c>
      <c r="B11" s="285"/>
      <c r="C11" s="285"/>
      <c r="D11" s="285"/>
      <c r="E11" s="285"/>
      <c r="F11" s="285"/>
      <c r="G11" s="285"/>
      <c r="H11" s="285"/>
      <c r="I11" s="285"/>
      <c r="J11" s="285"/>
      <c r="K11" s="285"/>
      <c r="L11" s="285"/>
      <c r="M11" s="285"/>
      <c r="N11" s="285"/>
      <c r="O11" s="285"/>
      <c r="P11" s="285"/>
    </row>
    <row r="12" spans="1:18" ht="15" customHeight="1">
      <c r="A12" s="92" t="s">
        <v>8</v>
      </c>
      <c r="B12" s="285">
        <v>73.86310096486956</v>
      </c>
      <c r="C12" s="285">
        <v>73.527936773677823</v>
      </c>
      <c r="D12" s="285">
        <v>75.420726895909198</v>
      </c>
      <c r="E12" s="285">
        <v>75.841454901498594</v>
      </c>
      <c r="F12" s="285">
        <v>75.463815449711333</v>
      </c>
      <c r="G12" s="285">
        <v>77.398201945782901</v>
      </c>
      <c r="H12" s="285">
        <v>79.503695193068708</v>
      </c>
      <c r="I12" s="285">
        <v>80.325615282381392</v>
      </c>
      <c r="J12" s="285">
        <v>79.388917537672285</v>
      </c>
      <c r="K12" s="285">
        <v>81.046833104879809</v>
      </c>
      <c r="L12" s="285">
        <v>81.656224354463163</v>
      </c>
      <c r="M12" s="285">
        <v>82.439632565824382</v>
      </c>
      <c r="N12" s="285">
        <v>83.153170082758777</v>
      </c>
      <c r="O12" s="285">
        <v>83.781098499143596</v>
      </c>
      <c r="P12" s="285">
        <v>84.542288947717694</v>
      </c>
    </row>
    <row r="13" spans="1:18" ht="15" customHeight="1">
      <c r="A13" s="92" t="s">
        <v>6</v>
      </c>
      <c r="B13" s="285">
        <v>-1.1908524529962825</v>
      </c>
      <c r="C13" s="285">
        <v>-2.4659912509649981E-2</v>
      </c>
      <c r="D13" s="285">
        <v>-1.5426646713440229</v>
      </c>
      <c r="E13" s="285">
        <v>4.1118151367524902</v>
      </c>
      <c r="F13" s="285">
        <v>-8.1607942994802851</v>
      </c>
      <c r="G13" s="285">
        <v>-18.700681077496053</v>
      </c>
      <c r="H13" s="285">
        <v>-22.654326784658057</v>
      </c>
      <c r="I13" s="285">
        <v>-21.289739037659078</v>
      </c>
      <c r="J13" s="285">
        <v>-23.281862179729931</v>
      </c>
      <c r="K13" s="285">
        <v>-22.1747844236349</v>
      </c>
      <c r="L13" s="285">
        <v>-22.551643790175088</v>
      </c>
      <c r="M13" s="285">
        <v>-24.981523840832768</v>
      </c>
      <c r="N13" s="285">
        <v>-50.85034982023172</v>
      </c>
      <c r="O13" s="285">
        <v>-53.478924050030749</v>
      </c>
      <c r="P13" s="285">
        <v>-54.601627539431632</v>
      </c>
    </row>
    <row r="14" spans="1:18" ht="15" customHeight="1">
      <c r="A14" s="92" t="s">
        <v>17</v>
      </c>
      <c r="B14" s="285">
        <v>63.023615468273917</v>
      </c>
      <c r="C14" s="285">
        <v>69.759995897507167</v>
      </c>
      <c r="D14" s="285">
        <v>65.379354339530593</v>
      </c>
      <c r="E14" s="285">
        <v>66.544074782763758</v>
      </c>
      <c r="F14" s="285">
        <v>68.21300728186695</v>
      </c>
      <c r="G14" s="285">
        <v>68.547567032582393</v>
      </c>
      <c r="H14" s="285">
        <v>69.25539316975609</v>
      </c>
      <c r="I14" s="285">
        <v>69.638905799985949</v>
      </c>
      <c r="J14" s="285">
        <v>72.041055956226046</v>
      </c>
      <c r="K14" s="285">
        <v>72.074484060003513</v>
      </c>
      <c r="L14" s="285">
        <v>73.608445235125387</v>
      </c>
      <c r="M14" s="285">
        <v>73.196433821654566</v>
      </c>
      <c r="N14" s="285">
        <v>72.645629298403364</v>
      </c>
      <c r="O14" s="285">
        <v>75.306152647661179</v>
      </c>
      <c r="P14" s="285">
        <v>74.441668794090987</v>
      </c>
    </row>
    <row r="15" spans="1:18" ht="15" customHeight="1">
      <c r="A15" s="92" t="s">
        <v>4</v>
      </c>
      <c r="B15" s="285"/>
      <c r="C15" s="285"/>
      <c r="D15" s="285"/>
      <c r="E15" s="285"/>
      <c r="F15" s="285"/>
      <c r="G15" s="285"/>
      <c r="H15" s="285"/>
      <c r="I15" s="285"/>
      <c r="J15" s="285"/>
      <c r="K15" s="285"/>
      <c r="L15" s="285"/>
      <c r="M15" s="285"/>
      <c r="N15" s="285"/>
      <c r="O15" s="285"/>
      <c r="P15" s="285"/>
    </row>
    <row r="16" spans="1:18" ht="15" customHeight="1">
      <c r="A16" s="92" t="s">
        <v>3</v>
      </c>
      <c r="B16" s="285">
        <v>-33.549844744241391</v>
      </c>
      <c r="C16" s="285">
        <v>-29.243364103716736</v>
      </c>
      <c r="D16" s="285">
        <v>-30.707345607047188</v>
      </c>
      <c r="E16" s="285">
        <v>-30.375217859281051</v>
      </c>
      <c r="F16" s="285">
        <v>-22.692481382868099</v>
      </c>
      <c r="G16" s="285">
        <v>-23.141225584844445</v>
      </c>
      <c r="H16" s="285">
        <v>-23.717888674996075</v>
      </c>
      <c r="I16" s="285">
        <v>-16.556267409544308</v>
      </c>
      <c r="J16" s="285">
        <v>-10.285703674815455</v>
      </c>
      <c r="K16" s="285">
        <v>-11.492119081312538</v>
      </c>
      <c r="L16" s="285">
        <v>-15.650483248250966</v>
      </c>
      <c r="M16" s="285">
        <v>-15.504667324090862</v>
      </c>
      <c r="N16" s="285">
        <v>-19.045953511503864</v>
      </c>
      <c r="O16" s="285">
        <v>-18.588886274417156</v>
      </c>
      <c r="P16" s="285">
        <v>-14.483553291849043</v>
      </c>
    </row>
    <row r="17" spans="1:18" ht="15" customHeight="1">
      <c r="A17" s="149" t="s">
        <v>32</v>
      </c>
      <c r="B17" s="285">
        <v>5.7307521884774042</v>
      </c>
      <c r="C17" s="285">
        <v>6.0195277813104529</v>
      </c>
      <c r="D17" s="285">
        <v>6.6259778546306016</v>
      </c>
      <c r="E17" s="285">
        <v>6.7986658104889646</v>
      </c>
      <c r="F17" s="285">
        <v>8.3621558972110481</v>
      </c>
      <c r="G17" s="285">
        <v>8.0430294979630901</v>
      </c>
      <c r="H17" s="285">
        <v>8.0940559460328458</v>
      </c>
      <c r="I17" s="285">
        <v>7.3851758516163226</v>
      </c>
      <c r="J17" s="285">
        <v>7.370977390741146</v>
      </c>
      <c r="K17" s="285">
        <v>6.5534287669094278</v>
      </c>
      <c r="L17" s="285">
        <v>7.5227633792354975</v>
      </c>
      <c r="M17" s="285">
        <v>9.1243050394261598</v>
      </c>
      <c r="N17" s="285">
        <v>11.215326277013956</v>
      </c>
      <c r="O17" s="285">
        <v>11.287573408441045</v>
      </c>
      <c r="P17" s="285">
        <v>10.728060251595966</v>
      </c>
      <c r="Q17" s="17" t="s">
        <v>15</v>
      </c>
      <c r="R17" s="48"/>
    </row>
    <row r="18" spans="1:18" ht="15" customHeight="1">
      <c r="A18" s="92" t="s">
        <v>1</v>
      </c>
      <c r="B18" s="285">
        <v>3.8370084997874434</v>
      </c>
      <c r="C18" s="285">
        <v>4.3401482203815167</v>
      </c>
      <c r="D18" s="285">
        <v>5.350164236734865</v>
      </c>
      <c r="E18" s="285">
        <v>6.1262776565218626</v>
      </c>
      <c r="F18" s="285">
        <v>7.348479044886493</v>
      </c>
      <c r="G18" s="285">
        <v>7.4569748163983123</v>
      </c>
      <c r="H18" s="285">
        <v>6.9757071800737647</v>
      </c>
      <c r="I18" s="285">
        <v>4.9623106772863901</v>
      </c>
      <c r="J18" s="285">
        <v>5.8898862829685577</v>
      </c>
      <c r="K18" s="285">
        <v>5.0088617422114634</v>
      </c>
      <c r="L18" s="285">
        <v>4.7737864555814458</v>
      </c>
      <c r="M18" s="285">
        <v>6.3894136491496694</v>
      </c>
      <c r="N18" s="285">
        <v>6.7774665799938587</v>
      </c>
      <c r="O18" s="285">
        <v>8.2929429095356131</v>
      </c>
      <c r="P18" s="285"/>
    </row>
    <row r="19" spans="1:18" ht="15" customHeight="1">
      <c r="A19" s="92" t="s">
        <v>23</v>
      </c>
      <c r="B19" s="285">
        <v>12.505896208152405</v>
      </c>
      <c r="C19" s="285">
        <v>11.213288056668294</v>
      </c>
      <c r="D19" s="285">
        <v>10.67489587382571</v>
      </c>
      <c r="E19" s="285">
        <v>9.1091436167677458</v>
      </c>
      <c r="F19" s="285">
        <v>7.2692278267979429</v>
      </c>
      <c r="G19" s="285">
        <v>8.6827585862648924</v>
      </c>
      <c r="H19" s="285">
        <v>8.4289944815934756</v>
      </c>
      <c r="I19" s="285">
        <v>6.6993334687397503</v>
      </c>
      <c r="J19" s="285">
        <v>4.1737635193370366</v>
      </c>
      <c r="K19" s="285">
        <v>3.8221573425057906</v>
      </c>
      <c r="L19" s="285">
        <v>4.5911664374480567</v>
      </c>
      <c r="M19" s="285">
        <v>10.646377707311299</v>
      </c>
      <c r="N19" s="285">
        <v>13.311432116805335</v>
      </c>
      <c r="O19" s="285">
        <v>15.309013006354505</v>
      </c>
      <c r="P19" s="285"/>
    </row>
    <row r="20" spans="1:18" ht="15" customHeight="1"/>
    <row r="21" spans="1:18" ht="15" customHeight="1">
      <c r="A21" s="44" t="s">
        <v>18</v>
      </c>
      <c r="B21" s="403"/>
      <c r="C21" s="403"/>
      <c r="D21" s="403"/>
      <c r="E21" s="403"/>
      <c r="F21" s="403"/>
      <c r="G21" s="403"/>
      <c r="H21" s="403"/>
      <c r="I21" s="403"/>
      <c r="J21" s="403"/>
      <c r="K21" s="403"/>
      <c r="L21" s="403"/>
      <c r="M21" s="403"/>
      <c r="N21" s="403"/>
      <c r="O21" s="403"/>
      <c r="P21" s="403"/>
    </row>
    <row r="22" spans="1:18" ht="15" customHeight="1">
      <c r="A22" s="17" t="s">
        <v>2607</v>
      </c>
      <c r="B22" s="132"/>
      <c r="C22" s="132"/>
      <c r="D22" s="132"/>
      <c r="E22" s="132"/>
      <c r="F22" s="132"/>
      <c r="G22" s="132"/>
      <c r="H22" s="132"/>
      <c r="I22" s="132"/>
      <c r="J22" s="132"/>
      <c r="K22" s="132"/>
      <c r="L22" s="132"/>
      <c r="M22" s="132"/>
      <c r="N22" s="132"/>
      <c r="O22" s="132"/>
      <c r="P22" s="132"/>
    </row>
    <row r="23" spans="1:18" ht="15" customHeight="1"/>
    <row r="24" spans="1:18">
      <c r="A24" s="17" t="s">
        <v>2208</v>
      </c>
    </row>
    <row r="25" spans="1:18">
      <c r="A25" s="241" t="s">
        <v>2608</v>
      </c>
    </row>
    <row r="26" spans="1:18">
      <c r="A26" s="241" t="s">
        <v>2609</v>
      </c>
    </row>
  </sheetData>
  <hyperlinks>
    <hyperlink ref="R3" location="Content!A1" display="Back to content page" xr:uid="{00000000-0004-0000-E800-000000000000}"/>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sheetPr codeName="Sheet234"/>
  <dimension ref="A1:HW30"/>
  <sheetViews>
    <sheetView topLeftCell="AH1" workbookViewId="0">
      <selection activeCell="AS21" sqref="AS21"/>
    </sheetView>
  </sheetViews>
  <sheetFormatPr defaultColWidth="9.26953125" defaultRowHeight="14"/>
  <cols>
    <col min="1" max="1" width="33.7265625" style="17" customWidth="1"/>
    <col min="2" max="34" width="8.26953125" style="17" customWidth="1"/>
    <col min="35" max="45" width="9.26953125" style="17" customWidth="1"/>
    <col min="46" max="16384" width="9.26953125" style="17"/>
  </cols>
  <sheetData>
    <row r="1" spans="1:231" s="44" customFormat="1">
      <c r="A1" s="44" t="s">
        <v>3389</v>
      </c>
    </row>
    <row r="2" spans="1:231">
      <c r="A2" s="13"/>
    </row>
    <row r="3" spans="1:231" s="100" customFormat="1" ht="14.5">
      <c r="A3" s="277" t="s">
        <v>31</v>
      </c>
      <c r="B3" s="3">
        <v>1980</v>
      </c>
      <c r="C3" s="3">
        <v>1981</v>
      </c>
      <c r="D3" s="3">
        <v>1982</v>
      </c>
      <c r="E3" s="3">
        <v>1983</v>
      </c>
      <c r="F3" s="3">
        <v>1984</v>
      </c>
      <c r="G3" s="3">
        <v>1985</v>
      </c>
      <c r="H3" s="3">
        <v>1986</v>
      </c>
      <c r="I3" s="3">
        <v>1987</v>
      </c>
      <c r="J3" s="3">
        <v>1988</v>
      </c>
      <c r="K3" s="3">
        <v>1989</v>
      </c>
      <c r="L3" s="3">
        <v>1990</v>
      </c>
      <c r="M3" s="3">
        <v>1991</v>
      </c>
      <c r="N3" s="3">
        <v>1992</v>
      </c>
      <c r="O3" s="3">
        <v>1993</v>
      </c>
      <c r="P3" s="3">
        <v>1994</v>
      </c>
      <c r="Q3" s="3">
        <v>1995</v>
      </c>
      <c r="R3" s="3">
        <v>1996</v>
      </c>
      <c r="S3" s="3">
        <v>1997</v>
      </c>
      <c r="T3" s="3">
        <v>1998</v>
      </c>
      <c r="U3" s="3">
        <v>1999</v>
      </c>
      <c r="V3" s="3">
        <v>2000</v>
      </c>
      <c r="W3" s="3">
        <v>2001</v>
      </c>
      <c r="X3" s="3">
        <v>2002</v>
      </c>
      <c r="Y3" s="3">
        <v>2003</v>
      </c>
      <c r="Z3" s="3">
        <v>2004</v>
      </c>
      <c r="AA3" s="3">
        <v>2005</v>
      </c>
      <c r="AB3" s="3">
        <v>2006</v>
      </c>
      <c r="AC3" s="3">
        <v>2007</v>
      </c>
      <c r="AD3" s="3">
        <v>2008</v>
      </c>
      <c r="AE3" s="3">
        <v>2009</v>
      </c>
      <c r="AF3" s="3">
        <v>2010</v>
      </c>
      <c r="AG3" s="3">
        <v>2011</v>
      </c>
      <c r="AH3" s="3">
        <v>2012</v>
      </c>
      <c r="AI3" s="134">
        <v>2013</v>
      </c>
      <c r="AJ3" s="134">
        <v>2014</v>
      </c>
      <c r="AK3" s="134">
        <v>2015</v>
      </c>
      <c r="AL3" s="134">
        <v>2016</v>
      </c>
      <c r="AM3" s="134">
        <v>2017</v>
      </c>
      <c r="AN3" s="134">
        <v>2018</v>
      </c>
      <c r="AO3" s="134">
        <v>2019</v>
      </c>
      <c r="AP3" s="134">
        <v>2020</v>
      </c>
      <c r="AQ3" s="134">
        <v>2021</v>
      </c>
      <c r="AR3" s="134">
        <v>2022</v>
      </c>
      <c r="AS3" s="134">
        <v>2023</v>
      </c>
      <c r="AU3" s="1" t="s">
        <v>528</v>
      </c>
    </row>
    <row r="4" spans="1:231" s="93" customFormat="1">
      <c r="A4" s="92" t="s">
        <v>13</v>
      </c>
      <c r="B4" s="820">
        <v>547.04452189049891</v>
      </c>
      <c r="C4" s="820">
        <v>531.58714135954051</v>
      </c>
      <c r="D4" s="820">
        <v>506.05815656054284</v>
      </c>
      <c r="E4" s="820">
        <v>501.90448393335538</v>
      </c>
      <c r="F4" s="820">
        <v>489.32703024392924</v>
      </c>
      <c r="G4" s="820">
        <v>500.92506589795846</v>
      </c>
      <c r="H4" s="820">
        <v>489.11145959987266</v>
      </c>
      <c r="I4" s="820">
        <v>483.62461827292418</v>
      </c>
      <c r="J4" s="820">
        <v>486.03760499477272</v>
      </c>
      <c r="K4" s="820">
        <v>480.09390661578601</v>
      </c>
      <c r="L4" s="820">
        <v>496.5365321940501</v>
      </c>
      <c r="M4" s="820">
        <v>491.80257069593426</v>
      </c>
      <c r="N4" s="820">
        <v>478.5857810328709</v>
      </c>
      <c r="O4" s="820">
        <v>479.82002966873375</v>
      </c>
      <c r="P4" s="820">
        <v>470.93841245467092</v>
      </c>
      <c r="Q4" s="820">
        <v>455.6660873755531</v>
      </c>
      <c r="R4" s="820">
        <v>454.05508140494618</v>
      </c>
      <c r="S4" s="820">
        <v>449.25438951578218</v>
      </c>
      <c r="T4" s="820">
        <v>433.88252298236927</v>
      </c>
      <c r="U4" s="820">
        <v>441.16316317186926</v>
      </c>
      <c r="V4" s="820">
        <v>438.54991227153687</v>
      </c>
      <c r="W4" s="820">
        <v>442.97883959479401</v>
      </c>
      <c r="X4" s="820">
        <v>448.26169453802629</v>
      </c>
      <c r="Y4" s="820">
        <v>467.64411090773672</v>
      </c>
      <c r="Z4" s="820">
        <v>464.80802092403849</v>
      </c>
      <c r="AA4" s="820">
        <v>433.57248609161741</v>
      </c>
      <c r="AB4" s="820">
        <v>458.79407371895797</v>
      </c>
      <c r="AC4" s="820">
        <v>471.6942449209198</v>
      </c>
      <c r="AD4" s="820">
        <v>491.97857117440577</v>
      </c>
      <c r="AE4" s="820">
        <v>515.21725660719699</v>
      </c>
      <c r="AF4" s="820">
        <v>520.96233611504454</v>
      </c>
      <c r="AG4" s="820">
        <v>521.78070292056452</v>
      </c>
      <c r="AH4" s="820">
        <v>552.36376562380201</v>
      </c>
      <c r="AI4" s="820">
        <v>533.76088656325828</v>
      </c>
      <c r="AJ4" s="820">
        <v>544.60944348391615</v>
      </c>
      <c r="AK4" s="820">
        <v>517.52520941724208</v>
      </c>
      <c r="AL4" s="820">
        <v>462.93499400614809</v>
      </c>
      <c r="AM4" s="820">
        <v>456.69221748761419</v>
      </c>
      <c r="AN4" s="820">
        <v>405.17975310774739</v>
      </c>
      <c r="AO4" s="820">
        <v>416.99650715614757</v>
      </c>
      <c r="AP4" s="820">
        <v>397.63318664391386</v>
      </c>
      <c r="AQ4" s="820">
        <v>418.35899601384256</v>
      </c>
      <c r="AR4" s="820">
        <v>423.12251760056375</v>
      </c>
      <c r="AS4" s="820"/>
      <c r="AT4" s="105"/>
      <c r="AU4" s="105"/>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row>
    <row r="5" spans="1:231" s="93" customFormat="1">
      <c r="A5" s="92" t="s">
        <v>12</v>
      </c>
      <c r="B5" s="820"/>
      <c r="C5" s="820">
        <v>811.19547039376107</v>
      </c>
      <c r="D5" s="820">
        <v>821.53461721809742</v>
      </c>
      <c r="E5" s="820">
        <v>801.63614168517176</v>
      </c>
      <c r="F5" s="820">
        <v>790.05447728852607</v>
      </c>
      <c r="G5" s="820">
        <v>804.77007437464056</v>
      </c>
      <c r="H5" s="820">
        <v>848.64818155305193</v>
      </c>
      <c r="I5" s="820">
        <v>811.82418625271009</v>
      </c>
      <c r="J5" s="820">
        <v>919.41906867332239</v>
      </c>
      <c r="K5" s="820">
        <v>947.4625627971111</v>
      </c>
      <c r="L5" s="820">
        <v>946.7941085955689</v>
      </c>
      <c r="M5" s="820">
        <v>935.53370564139448</v>
      </c>
      <c r="N5" s="820">
        <v>1048.6747373199632</v>
      </c>
      <c r="O5" s="820">
        <v>1025.0788000943458</v>
      </c>
      <c r="P5" s="820">
        <v>985.46923736159056</v>
      </c>
      <c r="Q5" s="820">
        <v>985.13041010146526</v>
      </c>
      <c r="R5" s="820">
        <v>938.41063211592291</v>
      </c>
      <c r="S5" s="820">
        <v>961.7787050837951</v>
      </c>
      <c r="T5" s="820">
        <v>1061.2941649051577</v>
      </c>
      <c r="U5" s="820">
        <v>1072.534870145194</v>
      </c>
      <c r="V5" s="820">
        <v>1092.486428496233</v>
      </c>
      <c r="W5" s="820">
        <v>1084.6051231463555</v>
      </c>
      <c r="X5" s="820">
        <v>1082.375309230059</v>
      </c>
      <c r="Y5" s="820">
        <v>1060.3786813438985</v>
      </c>
      <c r="Z5" s="820">
        <v>1024.3784738093257</v>
      </c>
      <c r="AA5" s="820">
        <v>1037.4214110902424</v>
      </c>
      <c r="AB5" s="820">
        <v>1050.642433102694</v>
      </c>
      <c r="AC5" s="820">
        <v>1062.9232966027498</v>
      </c>
      <c r="AD5" s="820">
        <v>1101.2483582476002</v>
      </c>
      <c r="AE5" s="820">
        <v>1007.2961538166211</v>
      </c>
      <c r="AF5" s="820">
        <v>1083.9114772941152</v>
      </c>
      <c r="AG5" s="820">
        <v>1026.7271209870369</v>
      </c>
      <c r="AH5" s="820">
        <v>1150.6390377097705</v>
      </c>
      <c r="AI5" s="820">
        <v>1203.3161846664639</v>
      </c>
      <c r="AJ5" s="820">
        <v>1300.633576540288</v>
      </c>
      <c r="AK5" s="820">
        <v>1308.1344523323753</v>
      </c>
      <c r="AL5" s="820">
        <v>1245.1157054265752</v>
      </c>
      <c r="AM5" s="820">
        <v>1280.4074726728347</v>
      </c>
      <c r="AN5" s="820">
        <v>1343.6984725723214</v>
      </c>
      <c r="AO5" s="820">
        <v>1241.6779321073991</v>
      </c>
      <c r="AP5" s="820">
        <v>1119.8295901424747</v>
      </c>
      <c r="AQ5" s="820">
        <v>1142.8979861409296</v>
      </c>
      <c r="AR5" s="820">
        <v>1165.1496869612097</v>
      </c>
      <c r="AS5" s="820"/>
      <c r="AT5" s="105"/>
      <c r="AU5" s="33"/>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row>
    <row r="6" spans="1:231" s="93" customFormat="1">
      <c r="A6" s="92" t="s">
        <v>492</v>
      </c>
      <c r="B6" s="820"/>
      <c r="C6" s="820"/>
      <c r="D6" s="820"/>
      <c r="E6" s="820"/>
      <c r="F6" s="820"/>
      <c r="G6" s="820"/>
      <c r="H6" s="820"/>
      <c r="I6" s="820"/>
      <c r="J6" s="820"/>
      <c r="K6" s="820"/>
      <c r="L6" s="820">
        <v>43.359734136131095</v>
      </c>
      <c r="M6" s="820"/>
      <c r="N6" s="820"/>
      <c r="O6" s="820"/>
      <c r="P6" s="820"/>
      <c r="Q6" s="820"/>
      <c r="R6" s="820"/>
      <c r="S6" s="820"/>
      <c r="T6" s="820"/>
      <c r="U6" s="820"/>
      <c r="V6" s="820"/>
      <c r="W6" s="820"/>
      <c r="X6" s="820"/>
      <c r="Y6" s="820"/>
      <c r="Z6" s="820">
        <v>56.929491150812922</v>
      </c>
      <c r="AA6" s="820">
        <v>60.494584099734311</v>
      </c>
      <c r="AB6" s="820">
        <v>67.046918475736206</v>
      </c>
      <c r="AC6" s="820">
        <v>63.900352854631372</v>
      </c>
      <c r="AD6" s="820"/>
      <c r="AE6" s="820"/>
      <c r="AF6" s="820"/>
      <c r="AG6" s="820"/>
      <c r="AH6" s="820"/>
      <c r="AI6" s="820"/>
      <c r="AJ6" s="820"/>
      <c r="AK6" s="820"/>
      <c r="AL6" s="820"/>
      <c r="AM6" s="820"/>
      <c r="AN6" s="820"/>
      <c r="AO6" s="820"/>
      <c r="AP6" s="820"/>
      <c r="AQ6" s="820"/>
      <c r="AR6" s="820"/>
      <c r="AS6" s="820"/>
      <c r="AT6" s="105"/>
      <c r="AU6" s="33"/>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row>
    <row r="7" spans="1:231" s="93" customFormat="1">
      <c r="A7" s="28" t="s">
        <v>89</v>
      </c>
      <c r="B7" s="820">
        <v>321.18428288276772</v>
      </c>
      <c r="C7" s="820">
        <v>328.42536790140389</v>
      </c>
      <c r="D7" s="820">
        <v>320.86867213187094</v>
      </c>
      <c r="E7" s="820">
        <v>333.50339239127305</v>
      </c>
      <c r="F7" s="820">
        <v>341.84743140743075</v>
      </c>
      <c r="G7" s="820">
        <v>333.08704710938531</v>
      </c>
      <c r="H7" s="820">
        <v>330.85196502384622</v>
      </c>
      <c r="I7" s="820">
        <v>335.06878906718072</v>
      </c>
      <c r="J7" s="820">
        <v>337.65198288830919</v>
      </c>
      <c r="K7" s="820">
        <v>335.69601724703477</v>
      </c>
      <c r="L7" s="820">
        <v>340.87395007220465</v>
      </c>
      <c r="M7" s="820">
        <v>328.96655475177846</v>
      </c>
      <c r="N7" s="820">
        <v>322.18998076199716</v>
      </c>
      <c r="O7" s="820">
        <v>316.09130655053536</v>
      </c>
      <c r="P7" s="820">
        <v>305.90667178794473</v>
      </c>
      <c r="Q7" s="820">
        <v>308.72799725824166</v>
      </c>
      <c r="R7" s="820">
        <v>310.40301736976045</v>
      </c>
      <c r="S7" s="820">
        <v>308.14806269468647</v>
      </c>
      <c r="T7" s="820">
        <v>308.49339736429687</v>
      </c>
      <c r="U7" s="820">
        <v>302.5419311551284</v>
      </c>
      <c r="V7" s="820">
        <v>295.22420048643659</v>
      </c>
      <c r="W7" s="820">
        <v>296.80312024311951</v>
      </c>
      <c r="X7" s="820">
        <v>298.22865366249016</v>
      </c>
      <c r="Y7" s="820">
        <v>300.00301600858859</v>
      </c>
      <c r="Z7" s="820">
        <v>302.30305077728337</v>
      </c>
      <c r="AA7" s="820">
        <v>304.15606615819758</v>
      </c>
      <c r="AB7" s="820">
        <v>305.67690513737432</v>
      </c>
      <c r="AC7" s="820">
        <v>306.63670539721471</v>
      </c>
      <c r="AD7" s="820">
        <v>307.65498017379065</v>
      </c>
      <c r="AE7" s="820">
        <v>306.54896320127222</v>
      </c>
      <c r="AF7" s="820">
        <v>307.41995834728141</v>
      </c>
      <c r="AG7" s="820">
        <v>315.76656908468379</v>
      </c>
      <c r="AH7" s="820">
        <v>378.91705579723572</v>
      </c>
      <c r="AI7" s="820">
        <v>385.16922172630586</v>
      </c>
      <c r="AJ7" s="820">
        <v>389.3319336192273</v>
      </c>
      <c r="AK7" s="820">
        <v>358.54208126493182</v>
      </c>
      <c r="AL7" s="820">
        <v>355.06544644412224</v>
      </c>
      <c r="AM7" s="820">
        <v>342.47376862199036</v>
      </c>
      <c r="AN7" s="820">
        <v>339.76021471094458</v>
      </c>
      <c r="AO7" s="820">
        <v>334.54172882317732</v>
      </c>
      <c r="AP7" s="820">
        <v>372.06637724171742</v>
      </c>
      <c r="AQ7" s="820">
        <v>394.03324629034734</v>
      </c>
      <c r="AR7" s="820">
        <v>390.89991123301525</v>
      </c>
      <c r="AS7" s="820"/>
      <c r="AT7" s="105"/>
      <c r="AU7" s="105"/>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row>
    <row r="8" spans="1:231" s="93" customFormat="1">
      <c r="A8" s="92" t="s">
        <v>482</v>
      </c>
      <c r="B8" s="820"/>
      <c r="C8" s="820"/>
      <c r="D8" s="820"/>
      <c r="E8" s="820"/>
      <c r="F8" s="820"/>
      <c r="G8" s="820"/>
      <c r="H8" s="820"/>
      <c r="I8" s="820"/>
      <c r="J8" s="820"/>
      <c r="K8" s="820"/>
      <c r="L8" s="820">
        <v>375.47432993359519</v>
      </c>
      <c r="M8" s="820"/>
      <c r="N8" s="820"/>
      <c r="O8" s="820"/>
      <c r="P8" s="820"/>
      <c r="Q8" s="820"/>
      <c r="R8" s="820"/>
      <c r="S8" s="820"/>
      <c r="T8" s="820"/>
      <c r="U8" s="820"/>
      <c r="V8" s="820"/>
      <c r="W8" s="820"/>
      <c r="X8" s="820"/>
      <c r="Y8" s="820"/>
      <c r="Z8" s="820">
        <v>395.60084070050584</v>
      </c>
      <c r="AA8" s="820">
        <v>387.16250636780438</v>
      </c>
      <c r="AB8" s="820">
        <v>391.85595915432464</v>
      </c>
      <c r="AC8" s="820">
        <v>405.69663290976558</v>
      </c>
      <c r="AD8" s="820"/>
      <c r="AE8" s="820"/>
      <c r="AF8" s="820"/>
      <c r="AG8" s="820"/>
      <c r="AH8" s="820"/>
      <c r="AI8" s="820"/>
      <c r="AJ8" s="820"/>
      <c r="AK8" s="820">
        <v>1046.3078493911516</v>
      </c>
      <c r="AL8" s="820">
        <v>1035.3527366994458</v>
      </c>
      <c r="AM8" s="820">
        <v>996.71470484679173</v>
      </c>
      <c r="AN8" s="820">
        <v>989.9527555314138</v>
      </c>
      <c r="AO8" s="820">
        <v>1023.1388527374194</v>
      </c>
      <c r="AP8" s="820">
        <v>991.4857468729947</v>
      </c>
      <c r="AQ8" s="820">
        <v>951.15298472238771</v>
      </c>
      <c r="AR8" s="820">
        <v>958.91694375088696</v>
      </c>
      <c r="AS8" s="820"/>
      <c r="AT8" s="17"/>
      <c r="AU8" s="105"/>
      <c r="AV8" s="105"/>
      <c r="AW8" s="105"/>
      <c r="AX8" s="105"/>
      <c r="AY8" s="105"/>
      <c r="AZ8" s="105"/>
      <c r="BA8" s="105"/>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row>
    <row r="9" spans="1:231" s="93" customFormat="1">
      <c r="A9" s="92" t="s">
        <v>145</v>
      </c>
      <c r="B9" s="820"/>
      <c r="C9" s="820"/>
      <c r="D9" s="820"/>
      <c r="E9" s="820"/>
      <c r="F9" s="820"/>
      <c r="G9" s="820"/>
      <c r="H9" s="820"/>
      <c r="I9" s="820"/>
      <c r="J9" s="820"/>
      <c r="K9" s="820"/>
      <c r="L9" s="820"/>
      <c r="M9" s="820"/>
      <c r="N9" s="820"/>
      <c r="O9" s="820"/>
      <c r="P9" s="820"/>
      <c r="Q9" s="820"/>
      <c r="R9" s="820"/>
      <c r="S9" s="820"/>
      <c r="T9" s="820"/>
      <c r="U9" s="820"/>
      <c r="V9" s="820"/>
      <c r="W9" s="820"/>
      <c r="X9" s="820"/>
      <c r="Y9" s="820"/>
      <c r="Z9" s="820">
        <v>13.958452665640721</v>
      </c>
      <c r="AA9" s="820">
        <v>16.532113630727689</v>
      </c>
      <c r="AB9" s="820">
        <v>9.5480601608194853</v>
      </c>
      <c r="AC9" s="820">
        <v>9.5625101287113861</v>
      </c>
      <c r="AD9" s="820"/>
      <c r="AE9" s="820"/>
      <c r="AF9" s="820"/>
      <c r="AG9" s="820"/>
      <c r="AH9" s="820"/>
      <c r="AI9" s="820"/>
      <c r="AJ9" s="820"/>
      <c r="AK9" s="820"/>
      <c r="AL9" s="820"/>
      <c r="AM9" s="820"/>
      <c r="AN9" s="820"/>
      <c r="AO9" s="820"/>
      <c r="AP9" s="820"/>
      <c r="AQ9" s="820"/>
      <c r="AR9" s="820"/>
      <c r="AS9" s="820"/>
      <c r="AT9" s="105"/>
      <c r="AU9" s="105"/>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row>
    <row r="10" spans="1:231" s="93" customFormat="1">
      <c r="A10" s="92" t="s">
        <v>10</v>
      </c>
      <c r="B10" s="820"/>
      <c r="C10" s="820"/>
      <c r="D10" s="820"/>
      <c r="E10" s="820"/>
      <c r="F10" s="820"/>
      <c r="G10" s="820"/>
      <c r="H10" s="820"/>
      <c r="I10" s="820"/>
      <c r="J10" s="820"/>
      <c r="K10" s="820"/>
      <c r="L10" s="820"/>
      <c r="M10" s="820"/>
      <c r="N10" s="820"/>
      <c r="O10" s="820"/>
      <c r="P10" s="820"/>
      <c r="Q10" s="820"/>
      <c r="R10" s="820"/>
      <c r="S10" s="820"/>
      <c r="T10" s="820"/>
      <c r="U10" s="820"/>
      <c r="V10" s="820"/>
      <c r="W10" s="820"/>
      <c r="X10" s="820"/>
      <c r="Y10" s="820"/>
      <c r="Z10" s="820"/>
      <c r="AA10" s="820"/>
      <c r="AB10" s="820"/>
      <c r="AC10" s="820"/>
      <c r="AD10" s="820"/>
      <c r="AE10" s="820"/>
      <c r="AF10" s="820"/>
      <c r="AG10" s="820"/>
      <c r="AH10" s="820"/>
      <c r="AI10" s="820"/>
      <c r="AJ10" s="820"/>
      <c r="AK10" s="820">
        <v>275.43076854298994</v>
      </c>
      <c r="AL10" s="820">
        <v>293.32251798821659</v>
      </c>
      <c r="AM10" s="820">
        <v>299.45371020568513</v>
      </c>
      <c r="AN10" s="820">
        <v>292.82090583872673</v>
      </c>
      <c r="AO10" s="820">
        <v>313.77500218938007</v>
      </c>
      <c r="AP10" s="820">
        <v>301.74864474532933</v>
      </c>
      <c r="AQ10" s="820">
        <v>308.95347519169616</v>
      </c>
      <c r="AR10" s="820">
        <v>308.67253960140141</v>
      </c>
      <c r="AS10" s="820"/>
      <c r="AT10" s="105"/>
      <c r="AU10" s="105"/>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row>
    <row r="11" spans="1:231" s="93" customFormat="1">
      <c r="A11" s="92" t="s">
        <v>9</v>
      </c>
      <c r="B11" s="820"/>
      <c r="C11" s="820"/>
      <c r="D11" s="820"/>
      <c r="E11" s="820"/>
      <c r="F11" s="820"/>
      <c r="G11" s="820"/>
      <c r="H11" s="820"/>
      <c r="I11" s="820"/>
      <c r="J11" s="820"/>
      <c r="K11" s="820"/>
      <c r="L11" s="820"/>
      <c r="M11" s="820"/>
      <c r="N11" s="820"/>
      <c r="O11" s="820"/>
      <c r="P11" s="820"/>
      <c r="Q11" s="820"/>
      <c r="R11" s="820"/>
      <c r="S11" s="820"/>
      <c r="T11" s="820"/>
      <c r="U11" s="820"/>
      <c r="V11" s="820"/>
      <c r="W11" s="820"/>
      <c r="X11" s="820"/>
      <c r="Y11" s="820"/>
      <c r="Z11" s="820"/>
      <c r="AA11" s="820"/>
      <c r="AB11" s="820"/>
      <c r="AC11" s="820"/>
      <c r="AD11" s="820"/>
      <c r="AE11" s="820"/>
      <c r="AF11" s="820"/>
      <c r="AG11" s="820"/>
      <c r="AH11" s="820"/>
      <c r="AI11" s="820"/>
      <c r="AJ11" s="820"/>
      <c r="AK11" s="820"/>
      <c r="AL11" s="820"/>
      <c r="AM11" s="820"/>
      <c r="AN11" s="820"/>
      <c r="AO11" s="820"/>
      <c r="AP11" s="820"/>
      <c r="AQ11" s="820"/>
      <c r="AR11" s="820"/>
      <c r="AS11" s="820"/>
      <c r="AT11" s="105"/>
      <c r="AU11" s="105"/>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row>
    <row r="12" spans="1:231" s="93" customFormat="1">
      <c r="A12" s="92" t="s">
        <v>132</v>
      </c>
      <c r="B12" s="820">
        <v>446.29668160395175</v>
      </c>
      <c r="C12" s="820">
        <v>435.02144907196811</v>
      </c>
      <c r="D12" s="820">
        <v>414.60180691390912</v>
      </c>
      <c r="E12" s="820">
        <v>426.4139340375425</v>
      </c>
      <c r="F12" s="820">
        <v>431.88888592510921</v>
      </c>
      <c r="G12" s="820">
        <v>433.20026496088298</v>
      </c>
      <c r="H12" s="820">
        <v>490.73767941187907</v>
      </c>
      <c r="I12" s="820">
        <v>512.01159753764659</v>
      </c>
      <c r="J12" s="820">
        <v>513.96755681104719</v>
      </c>
      <c r="K12" s="820">
        <v>561.16184388257909</v>
      </c>
      <c r="L12" s="820">
        <v>629.38206890038009</v>
      </c>
      <c r="M12" s="820">
        <v>634.42172319778444</v>
      </c>
      <c r="N12" s="820">
        <v>657.78682288847426</v>
      </c>
      <c r="O12" s="820">
        <v>678.84148886341393</v>
      </c>
      <c r="P12" s="820">
        <v>657.62378622019571</v>
      </c>
      <c r="Q12" s="820">
        <v>697.00398322608339</v>
      </c>
      <c r="R12" s="820">
        <v>702.23439941587094</v>
      </c>
      <c r="S12" s="820">
        <v>712.57197696737046</v>
      </c>
      <c r="T12" s="820">
        <v>750.44315812967875</v>
      </c>
      <c r="U12" s="820">
        <v>775.37444682782723</v>
      </c>
      <c r="V12" s="820">
        <v>748.7</v>
      </c>
      <c r="W12" s="820">
        <v>784.4</v>
      </c>
      <c r="X12" s="820">
        <v>765</v>
      </c>
      <c r="Y12" s="820">
        <v>814.9</v>
      </c>
      <c r="Z12" s="820">
        <v>838.1</v>
      </c>
      <c r="AA12" s="820">
        <v>846.1</v>
      </c>
      <c r="AB12" s="820">
        <v>876.3</v>
      </c>
      <c r="AC12" s="820">
        <v>857.5</v>
      </c>
      <c r="AD12" s="820">
        <v>841.6</v>
      </c>
      <c r="AE12" s="820">
        <v>808.6</v>
      </c>
      <c r="AF12" s="820">
        <v>854</v>
      </c>
      <c r="AG12" s="820">
        <v>863</v>
      </c>
      <c r="AH12" s="820">
        <v>854.4</v>
      </c>
      <c r="AI12" s="820">
        <v>870.6</v>
      </c>
      <c r="AJ12" s="820">
        <v>891.9</v>
      </c>
      <c r="AK12" s="820">
        <v>912.9</v>
      </c>
      <c r="AL12" s="820">
        <v>951.1</v>
      </c>
      <c r="AM12" s="820">
        <v>978.8</v>
      </c>
      <c r="AN12" s="820">
        <v>989.3</v>
      </c>
      <c r="AO12" s="820">
        <v>1016</v>
      </c>
      <c r="AP12" s="820">
        <v>814</v>
      </c>
      <c r="AQ12" s="820">
        <v>804.8</v>
      </c>
      <c r="AR12" s="820">
        <v>1095.7387970488301</v>
      </c>
      <c r="AS12" s="820">
        <v>1166.6396696032743</v>
      </c>
      <c r="AT12" s="105"/>
      <c r="AU12" s="105"/>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row>
    <row r="13" spans="1:231" s="93" customFormat="1">
      <c r="A13" s="92" t="s">
        <v>6</v>
      </c>
      <c r="B13" s="820">
        <v>577.81159970332396</v>
      </c>
      <c r="C13" s="820">
        <v>550.11401328874933</v>
      </c>
      <c r="D13" s="820">
        <v>537.62062219637926</v>
      </c>
      <c r="E13" s="820">
        <v>521.16947793179179</v>
      </c>
      <c r="F13" s="820">
        <v>506.11287325539797</v>
      </c>
      <c r="G13" s="820">
        <v>498.79159865516436</v>
      </c>
      <c r="H13" s="820">
        <v>491.88472776733937</v>
      </c>
      <c r="I13" s="820">
        <v>487.76738762022285</v>
      </c>
      <c r="J13" s="820">
        <v>483.00270818246395</v>
      </c>
      <c r="K13" s="820">
        <v>476.11336917604706</v>
      </c>
      <c r="L13" s="820">
        <v>455.9865135857421</v>
      </c>
      <c r="M13" s="820">
        <v>442.25616555906356</v>
      </c>
      <c r="N13" s="820">
        <v>432.38739912989996</v>
      </c>
      <c r="O13" s="820">
        <v>423.52537584502068</v>
      </c>
      <c r="P13" s="820">
        <v>411.46182946939564</v>
      </c>
      <c r="Q13" s="820">
        <v>405.87777380718569</v>
      </c>
      <c r="R13" s="820">
        <v>401.08869144939257</v>
      </c>
      <c r="S13" s="820">
        <v>402.01979914223023</v>
      </c>
      <c r="T13" s="820">
        <v>395.94851797430539</v>
      </c>
      <c r="U13" s="820">
        <v>393.68317743915395</v>
      </c>
      <c r="V13" s="820">
        <v>404.96315335571933</v>
      </c>
      <c r="W13" s="820">
        <v>414.15371758485571</v>
      </c>
      <c r="X13" s="820">
        <v>407.43727918993602</v>
      </c>
      <c r="Y13" s="820">
        <v>417.07524410021841</v>
      </c>
      <c r="Z13" s="820">
        <v>420.61497149074086</v>
      </c>
      <c r="AA13" s="820">
        <v>414.20831644418365</v>
      </c>
      <c r="AB13" s="820">
        <v>414.71689803486777</v>
      </c>
      <c r="AC13" s="820">
        <v>420.69371100937514</v>
      </c>
      <c r="AD13" s="820">
        <v>417.23861221885073</v>
      </c>
      <c r="AE13" s="820">
        <v>420.96539472554326</v>
      </c>
      <c r="AF13" s="820">
        <v>423.26768973778923</v>
      </c>
      <c r="AG13" s="820">
        <v>428.34724547803614</v>
      </c>
      <c r="AH13" s="820">
        <v>424.50870025117575</v>
      </c>
      <c r="AI13" s="820">
        <v>427.66785578139485</v>
      </c>
      <c r="AJ13" s="820">
        <v>442.66472678887834</v>
      </c>
      <c r="AK13" s="820">
        <v>385.14656705883692</v>
      </c>
      <c r="AL13" s="820">
        <v>380.80558600112556</v>
      </c>
      <c r="AM13" s="820">
        <v>371.7391254515976</v>
      </c>
      <c r="AN13" s="820">
        <v>366.2414523530183</v>
      </c>
      <c r="AO13" s="820">
        <v>359.75326082609041</v>
      </c>
      <c r="AP13" s="820">
        <v>342.9456515565484</v>
      </c>
      <c r="AQ13" s="820">
        <v>353.10742698197288</v>
      </c>
      <c r="AR13" s="820">
        <v>358.63769436174931</v>
      </c>
      <c r="AS13" s="820"/>
      <c r="AT13" s="105"/>
      <c r="AU13" s="105"/>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row>
    <row r="14" spans="1:231" s="93" customFormat="1">
      <c r="A14" s="92" t="s">
        <v>5</v>
      </c>
      <c r="B14" s="820"/>
      <c r="C14" s="820"/>
      <c r="D14" s="820"/>
      <c r="E14" s="820"/>
      <c r="F14" s="820"/>
      <c r="G14" s="820"/>
      <c r="H14" s="820"/>
      <c r="I14" s="820"/>
      <c r="J14" s="820"/>
      <c r="K14" s="820"/>
      <c r="L14" s="820"/>
      <c r="M14" s="820">
        <v>470.46089844276514</v>
      </c>
      <c r="N14" s="820">
        <v>487.31237858045517</v>
      </c>
      <c r="O14" s="820">
        <v>511.73495175223684</v>
      </c>
      <c r="P14" s="820">
        <v>538.74544077053645</v>
      </c>
      <c r="Q14" s="820">
        <v>576.91603608650837</v>
      </c>
      <c r="R14" s="820">
        <v>606.53741963642665</v>
      </c>
      <c r="S14" s="820">
        <v>607.3718411169657</v>
      </c>
      <c r="T14" s="820">
        <v>621.44562797587241</v>
      </c>
      <c r="U14" s="820">
        <v>608.00369190089236</v>
      </c>
      <c r="V14" s="820">
        <v>568.21724043970096</v>
      </c>
      <c r="W14" s="820">
        <v>662.96149461497077</v>
      </c>
      <c r="X14" s="820">
        <v>604.50743416621708</v>
      </c>
      <c r="Y14" s="820">
        <v>620.7567080851444</v>
      </c>
      <c r="Z14" s="820">
        <v>641.09360986341414</v>
      </c>
      <c r="AA14" s="820">
        <v>683.90499794667119</v>
      </c>
      <c r="AB14" s="820">
        <v>673.64879740356457</v>
      </c>
      <c r="AC14" s="820">
        <v>681.09299900922804</v>
      </c>
      <c r="AD14" s="820">
        <v>712.28825545101222</v>
      </c>
      <c r="AE14" s="820">
        <v>712.00635836233721</v>
      </c>
      <c r="AF14" s="820">
        <v>726.08131571582499</v>
      </c>
      <c r="AG14" s="820">
        <v>736.48095375430398</v>
      </c>
      <c r="AH14" s="820">
        <v>749.94407176674451</v>
      </c>
      <c r="AI14" s="820">
        <v>777.61017879513201</v>
      </c>
      <c r="AJ14" s="820">
        <v>794.30032030952395</v>
      </c>
      <c r="AK14" s="820">
        <v>716.98031379066674</v>
      </c>
      <c r="AL14" s="820">
        <v>759.46166826877766</v>
      </c>
      <c r="AM14" s="820">
        <v>714.96952269735004</v>
      </c>
      <c r="AN14" s="820">
        <v>733.19259851302922</v>
      </c>
      <c r="AO14" s="820">
        <v>718.38664336324848</v>
      </c>
      <c r="AP14" s="820">
        <v>678.3324927874985</v>
      </c>
      <c r="AQ14" s="820">
        <v>680.91800841965346</v>
      </c>
      <c r="AR14" s="820">
        <v>692.46135644106823</v>
      </c>
      <c r="AS14" s="820"/>
      <c r="AT14" s="105"/>
      <c r="AU14" s="105"/>
      <c r="AV14" s="105"/>
      <c r="AW14" s="105"/>
      <c r="AX14" s="105"/>
      <c r="AY14" s="105"/>
      <c r="AZ14" s="105"/>
      <c r="BA14" s="105"/>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row>
    <row r="15" spans="1:231" s="93" customFormat="1">
      <c r="A15" s="92" t="s">
        <v>4</v>
      </c>
      <c r="B15" s="820"/>
      <c r="C15" s="820"/>
      <c r="D15" s="820"/>
      <c r="E15" s="820"/>
      <c r="F15" s="820"/>
      <c r="G15" s="820"/>
      <c r="H15" s="820"/>
      <c r="I15" s="820"/>
      <c r="J15" s="820"/>
      <c r="K15" s="820"/>
      <c r="L15" s="820">
        <v>540.80883939747082</v>
      </c>
      <c r="M15" s="820"/>
      <c r="N15" s="820"/>
      <c r="O15" s="820"/>
      <c r="P15" s="820"/>
      <c r="Q15" s="820"/>
      <c r="R15" s="820"/>
      <c r="S15" s="820"/>
      <c r="T15" s="820"/>
      <c r="U15" s="820"/>
      <c r="V15" s="820"/>
      <c r="W15" s="820"/>
      <c r="X15" s="820"/>
      <c r="Y15" s="820"/>
      <c r="Z15" s="820">
        <v>3103.97090027281</v>
      </c>
      <c r="AA15" s="820">
        <v>2751.6956721137367</v>
      </c>
      <c r="AB15" s="820">
        <v>2872.3404255319151</v>
      </c>
      <c r="AC15" s="820">
        <v>2410.8287370785461</v>
      </c>
      <c r="AD15" s="820"/>
      <c r="AE15" s="820"/>
      <c r="AF15" s="820"/>
      <c r="AG15" s="820"/>
      <c r="AH15" s="820"/>
      <c r="AI15" s="820"/>
      <c r="AJ15" s="820"/>
      <c r="AK15" s="820"/>
      <c r="AL15" s="820"/>
      <c r="AM15" s="820"/>
      <c r="AN15" s="820"/>
      <c r="AO15" s="820"/>
      <c r="AP15" s="820"/>
      <c r="AQ15" s="820"/>
      <c r="AR15" s="820"/>
      <c r="AS15" s="820"/>
      <c r="AT15" s="105"/>
      <c r="AU15" s="105"/>
      <c r="AV15" s="105"/>
      <c r="AW15" s="105"/>
      <c r="AX15" s="105"/>
      <c r="AY15" s="105"/>
      <c r="AZ15" s="105"/>
      <c r="BA15" s="105"/>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row>
    <row r="16" spans="1:231" s="93" customFormat="1">
      <c r="A16" s="92" t="s">
        <v>3</v>
      </c>
      <c r="B16" s="820">
        <v>2289.557877534543</v>
      </c>
      <c r="C16" s="820">
        <v>2451.9153536304302</v>
      </c>
      <c r="D16" s="820">
        <v>2594.1935257479422</v>
      </c>
      <c r="E16" s="820">
        <v>2569.6102977108749</v>
      </c>
      <c r="F16" s="820">
        <v>2713.6562096086418</v>
      </c>
      <c r="G16" s="820">
        <v>2643.9120794729902</v>
      </c>
      <c r="H16" s="820">
        <v>2686.2584247483483</v>
      </c>
      <c r="I16" s="820">
        <v>2718.5011414896389</v>
      </c>
      <c r="J16" s="820">
        <v>2763.7734126798155</v>
      </c>
      <c r="K16" s="820">
        <v>2585.6232731727446</v>
      </c>
      <c r="L16" s="820">
        <v>2471.5981222758696</v>
      </c>
      <c r="M16" s="820">
        <v>2518.117841662197</v>
      </c>
      <c r="N16" s="820">
        <v>2290.6664874528383</v>
      </c>
      <c r="O16" s="820">
        <v>2395.3811945242428</v>
      </c>
      <c r="P16" s="820">
        <v>2420.0831124871843</v>
      </c>
      <c r="Q16" s="820">
        <v>2498.8936247605056</v>
      </c>
      <c r="R16" s="820">
        <v>2504.9031146440234</v>
      </c>
      <c r="S16" s="820">
        <v>2527.940173989361</v>
      </c>
      <c r="T16" s="820">
        <v>2471.4770360205043</v>
      </c>
      <c r="U16" s="820">
        <v>2464.3233604995348</v>
      </c>
      <c r="V16" s="820">
        <v>2424.8812920505875</v>
      </c>
      <c r="W16" s="820">
        <v>2461.0264773825052</v>
      </c>
      <c r="X16" s="820">
        <v>2384.1370808850525</v>
      </c>
      <c r="Y16" s="820">
        <v>2518.3327934768067</v>
      </c>
      <c r="Z16" s="820">
        <v>2716.2934609331342</v>
      </c>
      <c r="AA16" s="820">
        <v>2678.554224315717</v>
      </c>
      <c r="AB16" s="820">
        <v>2625.7947912148506</v>
      </c>
      <c r="AC16" s="820">
        <v>2775.6152584277374</v>
      </c>
      <c r="AD16" s="820">
        <v>2950.1536095039341</v>
      </c>
      <c r="AE16" s="820">
        <v>2852.0954478823855</v>
      </c>
      <c r="AF16" s="820">
        <v>2768.094506650501</v>
      </c>
      <c r="AG16" s="820">
        <v>2716.6811729898218</v>
      </c>
      <c r="AH16" s="820">
        <v>2636.6847256353312</v>
      </c>
      <c r="AI16" s="820">
        <v>2602.8455984558682</v>
      </c>
      <c r="AJ16" s="820">
        <v>2695.5057756478677</v>
      </c>
      <c r="AK16" s="820">
        <v>2257.1946761781269</v>
      </c>
      <c r="AL16" s="820">
        <v>2311.7690186515083</v>
      </c>
      <c r="AM16" s="820">
        <v>2283.4581544766888</v>
      </c>
      <c r="AN16" s="820">
        <v>2184.8777755068877</v>
      </c>
      <c r="AO16" s="820">
        <v>2231.9107471029556</v>
      </c>
      <c r="AP16" s="820">
        <v>2037.4619416610287</v>
      </c>
      <c r="AQ16" s="820">
        <v>2124.6229743657191</v>
      </c>
      <c r="AR16" s="820">
        <v>1938.3064469327448</v>
      </c>
      <c r="AS16" s="820">
        <v>1938.5091601805275</v>
      </c>
      <c r="AT16" s="17"/>
      <c r="AU16" s="105"/>
      <c r="AV16" s="105"/>
      <c r="AW16" s="105"/>
      <c r="AX16" s="105"/>
      <c r="AY16" s="105"/>
      <c r="AZ16" s="105"/>
      <c r="BA16" s="105"/>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row>
    <row r="17" spans="1:231" s="93" customFormat="1">
      <c r="A17" s="149" t="s">
        <v>32</v>
      </c>
      <c r="B17" s="820">
        <v>432.36154325785537</v>
      </c>
      <c r="C17" s="820">
        <v>425.15688377868094</v>
      </c>
      <c r="D17" s="820">
        <v>418.3211170818783</v>
      </c>
      <c r="E17" s="820">
        <v>413.9032812227353</v>
      </c>
      <c r="F17" s="820">
        <v>409.18911769857408</v>
      </c>
      <c r="G17" s="820">
        <v>405.2802284055611</v>
      </c>
      <c r="H17" s="820">
        <v>402.82065861922626</v>
      </c>
      <c r="I17" s="820">
        <v>398.14266624550174</v>
      </c>
      <c r="J17" s="820">
        <v>393.35443865517556</v>
      </c>
      <c r="K17" s="820">
        <v>389.78673543356837</v>
      </c>
      <c r="L17" s="820">
        <v>386.17825341590697</v>
      </c>
      <c r="M17" s="820">
        <v>381.19685968298637</v>
      </c>
      <c r="N17" s="820">
        <v>373.16367622158117</v>
      </c>
      <c r="O17" s="820">
        <v>370.55672558640151</v>
      </c>
      <c r="P17" s="820">
        <v>365.35863719937686</v>
      </c>
      <c r="Q17" s="820">
        <v>371.74756033297166</v>
      </c>
      <c r="R17" s="820">
        <v>366.51400319196983</v>
      </c>
      <c r="S17" s="820">
        <v>361.16590553611752</v>
      </c>
      <c r="T17" s="820">
        <v>375.78240407645598</v>
      </c>
      <c r="U17" s="820">
        <v>390.21805114949285</v>
      </c>
      <c r="V17" s="820">
        <v>401.86017107226246</v>
      </c>
      <c r="W17" s="820">
        <v>413.43937734386026</v>
      </c>
      <c r="X17" s="820">
        <v>422.75420343519801</v>
      </c>
      <c r="Y17" s="820">
        <v>427.32191825267904</v>
      </c>
      <c r="Z17" s="820">
        <v>440.52054793494426</v>
      </c>
      <c r="AA17" s="820">
        <v>448.45019897492148</v>
      </c>
      <c r="AB17" s="820">
        <v>451.69035537127849</v>
      </c>
      <c r="AC17" s="820">
        <v>454.64408121880513</v>
      </c>
      <c r="AD17" s="820">
        <v>456.8235194274643</v>
      </c>
      <c r="AE17" s="820">
        <v>456.35651624199664</v>
      </c>
      <c r="AF17" s="820">
        <v>465.9294214934327</v>
      </c>
      <c r="AG17" s="820">
        <v>478.23347094771759</v>
      </c>
      <c r="AH17" s="820">
        <v>492.66127010345963</v>
      </c>
      <c r="AI17" s="820">
        <v>495.42069600619027</v>
      </c>
      <c r="AJ17" s="820">
        <v>497.06935848581213</v>
      </c>
      <c r="AK17" s="820">
        <v>419.71959425031781</v>
      </c>
      <c r="AL17" s="820">
        <v>416.31569907863428</v>
      </c>
      <c r="AM17" s="820">
        <v>406.2529829943997</v>
      </c>
      <c r="AN17" s="820">
        <v>402.92486213883541</v>
      </c>
      <c r="AO17" s="820">
        <v>414.54561695292517</v>
      </c>
      <c r="AP17" s="820">
        <v>405.68564147492629</v>
      </c>
      <c r="AQ17" s="820">
        <v>404.46878926529564</v>
      </c>
      <c r="AR17" s="820">
        <v>405.14631482794618</v>
      </c>
      <c r="AS17" s="820"/>
      <c r="AT17" s="17"/>
      <c r="AU17" s="105"/>
      <c r="AV17" s="105"/>
      <c r="AW17" s="105"/>
      <c r="AX17" s="105"/>
      <c r="AY17" s="105"/>
      <c r="AZ17" s="105"/>
      <c r="BA17" s="105"/>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row>
    <row r="18" spans="1:231" s="93" customFormat="1">
      <c r="A18" s="92" t="s">
        <v>1</v>
      </c>
      <c r="B18" s="820">
        <v>790.147096167379</v>
      </c>
      <c r="C18" s="820">
        <v>775.11679320192468</v>
      </c>
      <c r="D18" s="820">
        <v>767.08051189707294</v>
      </c>
      <c r="E18" s="820">
        <v>754.32862581953123</v>
      </c>
      <c r="F18" s="820">
        <v>738.91147820048127</v>
      </c>
      <c r="G18" s="820">
        <v>728.47366544814588</v>
      </c>
      <c r="H18" s="820">
        <v>716.97706648906217</v>
      </c>
      <c r="I18" s="820">
        <v>709.29852627923992</v>
      </c>
      <c r="J18" s="820">
        <v>724.04665798925282</v>
      </c>
      <c r="K18" s="820">
        <v>702.50488510586501</v>
      </c>
      <c r="L18" s="820">
        <v>678.04110790186564</v>
      </c>
      <c r="M18" s="820">
        <v>679.00624519350981</v>
      </c>
      <c r="N18" s="820">
        <v>672.57381250276592</v>
      </c>
      <c r="O18" s="820">
        <v>657.31779784956564</v>
      </c>
      <c r="P18" s="820">
        <v>645.96637220123012</v>
      </c>
      <c r="Q18" s="820">
        <v>640.67793181810191</v>
      </c>
      <c r="R18" s="820">
        <v>618.6871369010272</v>
      </c>
      <c r="S18" s="820">
        <v>627.89309005054383</v>
      </c>
      <c r="T18" s="820">
        <v>616.82978133829783</v>
      </c>
      <c r="U18" s="820">
        <v>601.19466727886152</v>
      </c>
      <c r="V18" s="820">
        <v>600.03415917638563</v>
      </c>
      <c r="W18" s="820">
        <v>603.07867503750629</v>
      </c>
      <c r="X18" s="820">
        <v>607.72820703146931</v>
      </c>
      <c r="Y18" s="820">
        <v>612.03057012954025</v>
      </c>
      <c r="Z18" s="820">
        <v>613.652437124485</v>
      </c>
      <c r="AA18" s="820">
        <v>617.71114022282268</v>
      </c>
      <c r="AB18" s="820">
        <v>615.1069066476922</v>
      </c>
      <c r="AC18" s="820">
        <v>599.10486782407804</v>
      </c>
      <c r="AD18" s="820">
        <v>603.23176244817398</v>
      </c>
      <c r="AE18" s="820">
        <v>600.80686230991694</v>
      </c>
      <c r="AF18" s="820">
        <v>604.4056638012122</v>
      </c>
      <c r="AG18" s="820">
        <v>619.40053763766741</v>
      </c>
      <c r="AH18" s="820">
        <v>630.33001805442984</v>
      </c>
      <c r="AI18" s="820">
        <v>644.97699435053687</v>
      </c>
      <c r="AJ18" s="820"/>
      <c r="AK18" s="820">
        <v>686.58901801904972</v>
      </c>
      <c r="AL18" s="820">
        <v>683.71423013528749</v>
      </c>
      <c r="AM18" s="820">
        <v>702.72484188175554</v>
      </c>
      <c r="AN18" s="820">
        <v>726.48022427482829</v>
      </c>
      <c r="AO18" s="820">
        <v>741.61689483094779</v>
      </c>
      <c r="AP18" s="820">
        <v>759.02271846997769</v>
      </c>
      <c r="AQ18" s="820">
        <v>769.93281896288784</v>
      </c>
      <c r="AR18" s="820">
        <v>800.67487352765136</v>
      </c>
      <c r="AS18" s="820"/>
      <c r="AT18" s="17"/>
      <c r="AU18" s="17"/>
      <c r="AV18" s="105"/>
      <c r="AW18" s="105"/>
      <c r="AX18" s="105"/>
      <c r="AY18" s="105"/>
      <c r="AZ18" s="105"/>
      <c r="BA18" s="105"/>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row>
    <row r="19" spans="1:231" s="93" customFormat="1">
      <c r="A19" s="92" t="s">
        <v>0</v>
      </c>
      <c r="B19" s="820">
        <v>876.3500134302833</v>
      </c>
      <c r="C19" s="820">
        <v>857.85299407914601</v>
      </c>
      <c r="D19" s="820">
        <v>833.71157865452392</v>
      </c>
      <c r="E19" s="820">
        <v>823.96635826226509</v>
      </c>
      <c r="F19" s="820">
        <v>808.16662985784478</v>
      </c>
      <c r="G19" s="820">
        <v>834.2014279037686</v>
      </c>
      <c r="H19" s="820">
        <v>851.16307886284471</v>
      </c>
      <c r="I19" s="820">
        <v>897.4693724348449</v>
      </c>
      <c r="J19" s="820">
        <v>879.00899663310338</v>
      </c>
      <c r="K19" s="820">
        <v>871.7557632315303</v>
      </c>
      <c r="L19" s="820">
        <v>891.19061570534666</v>
      </c>
      <c r="M19" s="820">
        <v>922.69306417521636</v>
      </c>
      <c r="N19" s="820">
        <v>933.59256277068118</v>
      </c>
      <c r="O19" s="820">
        <v>877.67875937265467</v>
      </c>
      <c r="P19" s="820">
        <v>858.30979051927272</v>
      </c>
      <c r="Q19" s="820">
        <v>862.4467288263379</v>
      </c>
      <c r="R19" s="820">
        <v>849.10938752982247</v>
      </c>
      <c r="S19" s="820">
        <v>832.57972408393402</v>
      </c>
      <c r="T19" s="820">
        <v>845.14805765756751</v>
      </c>
      <c r="U19" s="820">
        <v>895.54131442826792</v>
      </c>
      <c r="V19" s="820">
        <v>842.36553992170332</v>
      </c>
      <c r="W19" s="820">
        <v>837.10782356050095</v>
      </c>
      <c r="X19" s="820">
        <v>820.3222055875658</v>
      </c>
      <c r="Y19" s="820">
        <v>782.68582805905987</v>
      </c>
      <c r="Z19" s="820">
        <v>762.31920519211826</v>
      </c>
      <c r="AA19" s="820">
        <v>796.25844715653625</v>
      </c>
      <c r="AB19" s="820">
        <v>809.98562296429532</v>
      </c>
      <c r="AC19" s="820">
        <v>787.37132748908277</v>
      </c>
      <c r="AD19" s="820">
        <v>724.2923876169034</v>
      </c>
      <c r="AE19" s="820">
        <v>729.37928136458288</v>
      </c>
      <c r="AF19" s="820">
        <v>744.93224299654241</v>
      </c>
      <c r="AG19" s="820">
        <v>795.05407147005701</v>
      </c>
      <c r="AH19" s="820">
        <v>824.24179854914348</v>
      </c>
      <c r="AI19" s="820">
        <v>845.35943476656621</v>
      </c>
      <c r="AJ19" s="820"/>
      <c r="AK19" s="820">
        <v>453.57954296874448</v>
      </c>
      <c r="AL19" s="820">
        <v>423.18550887316451</v>
      </c>
      <c r="AM19" s="820">
        <v>416.19623281444188</v>
      </c>
      <c r="AN19" s="820">
        <v>445.17509516711817</v>
      </c>
      <c r="AO19" s="820">
        <v>412.16541952326537</v>
      </c>
      <c r="AP19" s="820">
        <v>373.55724617074139</v>
      </c>
      <c r="AQ19" s="820">
        <v>405.51856364867655</v>
      </c>
      <c r="AR19" s="820">
        <v>416.58687538139202</v>
      </c>
      <c r="AS19" s="820"/>
      <c r="AT19" s="105"/>
      <c r="AU19" s="105"/>
      <c r="AV19" s="105"/>
      <c r="AW19" s="105"/>
      <c r="AX19" s="105"/>
      <c r="AY19" s="105"/>
      <c r="AZ19" s="105"/>
      <c r="BA19" s="105"/>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row>
    <row r="20" spans="1:231" s="93" customFormat="1">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row>
    <row r="21" spans="1:231">
      <c r="A21" s="102" t="s">
        <v>20</v>
      </c>
    </row>
    <row r="23" spans="1:231">
      <c r="A23" s="17" t="s">
        <v>3388</v>
      </c>
    </row>
    <row r="24" spans="1:231">
      <c r="A24" s="17" t="s">
        <v>15</v>
      </c>
    </row>
    <row r="25" spans="1:231">
      <c r="A25" s="53" t="s">
        <v>102</v>
      </c>
    </row>
    <row r="26" spans="1:231">
      <c r="C26" s="47"/>
    </row>
    <row r="27" spans="1:231" ht="13.9" customHeight="1">
      <c r="A27" s="44" t="s">
        <v>151</v>
      </c>
    </row>
    <row r="28" spans="1:231">
      <c r="AD28" s="74" t="s">
        <v>15</v>
      </c>
    </row>
    <row r="29" spans="1:231">
      <c r="A29" s="17" t="s">
        <v>150</v>
      </c>
    </row>
    <row r="30" spans="1:231">
      <c r="C30" s="47"/>
    </row>
  </sheetData>
  <hyperlinks>
    <hyperlink ref="AU3" location="Content!A1" display="Back to content page" xr:uid="{00000000-0004-0000-E900-000000000000}"/>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sheetPr codeName="Sheet235"/>
  <dimension ref="A1:AC30"/>
  <sheetViews>
    <sheetView topLeftCell="D1" workbookViewId="0">
      <selection activeCell="R21" sqref="R21"/>
    </sheetView>
  </sheetViews>
  <sheetFormatPr defaultColWidth="9.26953125" defaultRowHeight="14"/>
  <cols>
    <col min="1" max="1" width="33.7265625" style="17" customWidth="1"/>
    <col min="2" max="28" width="7" style="17" customWidth="1"/>
    <col min="29" max="16384" width="9.26953125" style="17"/>
  </cols>
  <sheetData>
    <row r="1" spans="1:29">
      <c r="A1" s="44" t="s">
        <v>2843</v>
      </c>
    </row>
    <row r="2" spans="1:29">
      <c r="A2" s="44"/>
    </row>
    <row r="3" spans="1:29" s="101" customFormat="1" ht="15.75" customHeight="1">
      <c r="A3" s="1038" t="s">
        <v>31</v>
      </c>
      <c r="B3" s="1039" t="s">
        <v>506</v>
      </c>
      <c r="C3" s="1040"/>
      <c r="D3" s="1040"/>
      <c r="E3" s="1040"/>
      <c r="F3" s="1040"/>
      <c r="G3" s="1040"/>
      <c r="H3" s="1040"/>
      <c r="I3" s="1040"/>
      <c r="J3" s="1040"/>
      <c r="K3" s="1040"/>
      <c r="L3" s="1040"/>
      <c r="M3" s="1040"/>
      <c r="N3" s="1040"/>
      <c r="O3" s="1040"/>
      <c r="P3" s="1040"/>
      <c r="Q3" s="1040"/>
      <c r="R3" s="1040"/>
      <c r="S3" s="1040"/>
      <c r="T3" s="1040"/>
      <c r="U3" s="1040"/>
      <c r="V3" s="1040"/>
      <c r="W3" s="1040"/>
      <c r="X3" s="1040"/>
      <c r="Y3" s="1040"/>
      <c r="Z3" s="1040"/>
      <c r="AA3" s="272"/>
      <c r="AB3" s="272"/>
    </row>
    <row r="4" spans="1:29" s="101" customFormat="1" ht="15.5">
      <c r="A4" s="1038"/>
      <c r="B4" s="151">
        <v>1990</v>
      </c>
      <c r="C4" s="151">
        <v>1991</v>
      </c>
      <c r="D4" s="151">
        <v>1992</v>
      </c>
      <c r="E4" s="151">
        <v>1993</v>
      </c>
      <c r="F4" s="151">
        <v>1994</v>
      </c>
      <c r="G4" s="151">
        <v>1995</v>
      </c>
      <c r="H4" s="151">
        <v>1996</v>
      </c>
      <c r="I4" s="151">
        <v>1997</v>
      </c>
      <c r="J4" s="151">
        <v>1998</v>
      </c>
      <c r="K4" s="151">
        <v>1999</v>
      </c>
      <c r="L4" s="151">
        <v>2000</v>
      </c>
      <c r="M4" s="151">
        <v>2001</v>
      </c>
      <c r="N4" s="151">
        <v>2002</v>
      </c>
      <c r="O4" s="151">
        <v>2003</v>
      </c>
      <c r="P4" s="151">
        <v>2004</v>
      </c>
      <c r="Q4" s="151">
        <v>2005</v>
      </c>
      <c r="R4" s="151">
        <v>2006</v>
      </c>
      <c r="S4" s="151">
        <v>2007</v>
      </c>
      <c r="T4" s="151">
        <v>2008</v>
      </c>
      <c r="U4" s="151">
        <v>2009</v>
      </c>
      <c r="V4" s="151">
        <v>2010</v>
      </c>
      <c r="W4" s="151">
        <v>2011</v>
      </c>
      <c r="X4" s="151">
        <v>2012</v>
      </c>
      <c r="Y4" s="151">
        <v>2013</v>
      </c>
      <c r="Z4" s="151">
        <v>2014</v>
      </c>
      <c r="AA4" s="272"/>
      <c r="AB4" s="1" t="s">
        <v>528</v>
      </c>
    </row>
    <row r="5" spans="1:29" s="101" customFormat="1" ht="15">
      <c r="A5" s="150" t="s">
        <v>13</v>
      </c>
      <c r="B5" s="192">
        <v>11.647540870278013</v>
      </c>
      <c r="C5" s="192">
        <v>11.487906868097054</v>
      </c>
      <c r="D5" s="192">
        <v>10.757224851530465</v>
      </c>
      <c r="E5" s="192">
        <v>7.8956886361560983</v>
      </c>
      <c r="F5" s="192">
        <v>7.8935273291108583</v>
      </c>
      <c r="G5" s="192">
        <v>9.0848120679684978</v>
      </c>
      <c r="H5" s="192">
        <v>10.024445419532352</v>
      </c>
      <c r="I5" s="192">
        <v>10.524453481842048</v>
      </c>
      <c r="J5" s="192">
        <v>11.046041056864389</v>
      </c>
      <c r="K5" s="192">
        <v>10.745841066256208</v>
      </c>
      <c r="L5" s="192">
        <v>10.780908128468955</v>
      </c>
      <c r="M5" s="192">
        <v>10.760867810886626</v>
      </c>
      <c r="N5" s="192">
        <v>11.691472853450833</v>
      </c>
      <c r="O5" s="192">
        <v>11.158501925743327</v>
      </c>
      <c r="P5" s="192">
        <v>12.033449020676187</v>
      </c>
      <c r="Q5" s="192">
        <v>14.323377029312072</v>
      </c>
      <c r="R5" s="192">
        <v>14.562308910232421</v>
      </c>
      <c r="S5" s="192">
        <v>15.564881865960709</v>
      </c>
      <c r="T5" s="192">
        <v>15.985197403726367</v>
      </c>
      <c r="U5" s="192">
        <v>14.835480931479944</v>
      </c>
      <c r="V5" s="192">
        <v>14.765816553261118</v>
      </c>
      <c r="W5" s="192">
        <v>14.710099552485936</v>
      </c>
      <c r="X5" s="192">
        <v>14.549637217806691</v>
      </c>
      <c r="Y5" s="192">
        <v>15.25125983976662</v>
      </c>
      <c r="Z5" s="192">
        <v>15.129797638765776</v>
      </c>
      <c r="AA5" s="271"/>
      <c r="AB5" s="271"/>
      <c r="AC5" s="33"/>
    </row>
    <row r="6" spans="1:29" s="101" customFormat="1" ht="15">
      <c r="A6" s="150" t="s">
        <v>12</v>
      </c>
      <c r="B6" s="192">
        <v>9.5841383228457246</v>
      </c>
      <c r="C6" s="192">
        <v>10.112030155722147</v>
      </c>
      <c r="D6" s="192">
        <v>9.0307713972551742</v>
      </c>
      <c r="E6" s="192">
        <v>9.1762992937994223</v>
      </c>
      <c r="F6" s="192">
        <v>9.6503430118430433</v>
      </c>
      <c r="G6" s="192">
        <v>10.085419638484279</v>
      </c>
      <c r="H6" s="192">
        <v>10.940038373631904</v>
      </c>
      <c r="I6" s="192">
        <v>11.294979550574785</v>
      </c>
      <c r="J6" s="192">
        <v>10.050302021801492</v>
      </c>
      <c r="K6" s="192">
        <v>10.673157486802323</v>
      </c>
      <c r="L6" s="192">
        <v>10.471442117427156</v>
      </c>
      <c r="M6" s="192">
        <v>10.376074028728937</v>
      </c>
      <c r="N6" s="192">
        <v>10.834674070431062</v>
      </c>
      <c r="O6" s="192">
        <v>11.372549261812154</v>
      </c>
      <c r="P6" s="192">
        <v>11.87746071476904</v>
      </c>
      <c r="Q6" s="192">
        <v>12.033904738587424</v>
      </c>
      <c r="R6" s="192">
        <v>12.617969626667611</v>
      </c>
      <c r="S6" s="192">
        <v>13.21971331364737</v>
      </c>
      <c r="T6" s="192">
        <v>13.272212614189204</v>
      </c>
      <c r="U6" s="192">
        <v>13.140084257362714</v>
      </c>
      <c r="V6" s="192">
        <v>13.032782257591013</v>
      </c>
      <c r="W6" s="192">
        <v>14.385944170156728</v>
      </c>
      <c r="X6" s="192">
        <v>13.250011942955787</v>
      </c>
      <c r="Y6" s="192">
        <v>13.94986345123724</v>
      </c>
      <c r="Z6" s="192">
        <v>13.273835240502358</v>
      </c>
      <c r="AA6" s="271"/>
      <c r="AB6" s="271"/>
    </row>
    <row r="7" spans="1:29" s="101" customFormat="1" ht="15">
      <c r="A7" s="150" t="s">
        <v>483</v>
      </c>
      <c r="B7" s="192">
        <v>70.60308314198376</v>
      </c>
      <c r="C7" s="192"/>
      <c r="D7" s="192"/>
      <c r="E7" s="192"/>
      <c r="F7" s="192"/>
      <c r="G7" s="192"/>
      <c r="H7" s="192"/>
      <c r="I7" s="192"/>
      <c r="J7" s="192"/>
      <c r="K7" s="192"/>
      <c r="L7" s="192"/>
      <c r="M7" s="192"/>
      <c r="N7" s="192"/>
      <c r="O7" s="192"/>
      <c r="P7" s="192">
        <v>49.253977443549367</v>
      </c>
      <c r="Q7" s="192">
        <v>46.544697553115533</v>
      </c>
      <c r="R7" s="192">
        <v>42.089010810215392</v>
      </c>
      <c r="S7" s="192">
        <v>43.460514884879224</v>
      </c>
      <c r="T7" s="192"/>
      <c r="U7" s="192"/>
      <c r="V7" s="192"/>
      <c r="W7" s="192"/>
      <c r="X7" s="192"/>
      <c r="Y7" s="192"/>
      <c r="Z7" s="192"/>
      <c r="AA7" s="271"/>
      <c r="AB7" s="271"/>
    </row>
    <row r="8" spans="1:29" s="101" customFormat="1" ht="15">
      <c r="A8" s="150" t="s">
        <v>89</v>
      </c>
      <c r="B8" s="192">
        <v>5.3384053386532688</v>
      </c>
      <c r="C8" s="192">
        <v>4.8829483448963744</v>
      </c>
      <c r="D8" s="192">
        <v>4.2917597356772497</v>
      </c>
      <c r="E8" s="192">
        <v>3.6408348022619115</v>
      </c>
      <c r="F8" s="192">
        <v>3.486253391154476</v>
      </c>
      <c r="G8" s="192">
        <v>3.3678606233340069</v>
      </c>
      <c r="H8" s="192">
        <v>3.223838423701944</v>
      </c>
      <c r="I8" s="192">
        <v>2.9901938209177521</v>
      </c>
      <c r="J8" s="192">
        <v>2.8713285353240314</v>
      </c>
      <c r="K8" s="192">
        <v>2.7375023770266216</v>
      </c>
      <c r="L8" s="192">
        <v>2.5457186624491053</v>
      </c>
      <c r="M8" s="192">
        <v>2.4112884246040664</v>
      </c>
      <c r="N8" s="192">
        <v>2.3990129388107237</v>
      </c>
      <c r="O8" s="192">
        <v>2.4417642142777241</v>
      </c>
      <c r="P8" s="192">
        <v>2.5063792684051882</v>
      </c>
      <c r="Q8" s="192">
        <v>2.561080084578037</v>
      </c>
      <c r="R8" s="192">
        <v>2.5989188082939836</v>
      </c>
      <c r="S8" s="192">
        <v>2.6646177189568396</v>
      </c>
      <c r="T8" s="192">
        <v>2.7297318116731328</v>
      </c>
      <c r="U8" s="192">
        <v>2.7258670660090338</v>
      </c>
      <c r="V8" s="192">
        <v>2.8159656415120931</v>
      </c>
      <c r="W8" s="192">
        <v>2.8338229316496788</v>
      </c>
      <c r="X8" s="192">
        <v>2.4458857208788438</v>
      </c>
      <c r="Y8" s="192">
        <v>2.5247498488343543</v>
      </c>
      <c r="Z8" s="192">
        <v>2.6450201580053454</v>
      </c>
      <c r="AA8" s="271"/>
      <c r="AB8" s="271"/>
    </row>
    <row r="9" spans="1:29" s="101" customFormat="1" ht="15">
      <c r="A9" s="150" t="s">
        <v>482</v>
      </c>
      <c r="B9" s="192">
        <v>13.577022989106739</v>
      </c>
      <c r="C9" s="192"/>
      <c r="D9" s="192"/>
      <c r="E9" s="192"/>
      <c r="F9" s="192"/>
      <c r="G9" s="192"/>
      <c r="H9" s="192"/>
      <c r="I9" s="192"/>
      <c r="J9" s="192"/>
      <c r="K9" s="192"/>
      <c r="L9" s="192"/>
      <c r="M9" s="192"/>
      <c r="N9" s="192"/>
      <c r="O9" s="192"/>
      <c r="P9" s="192">
        <v>15.687761904460578</v>
      </c>
      <c r="Q9" s="192">
        <v>16.92056964620355</v>
      </c>
      <c r="R9" s="192">
        <v>17.625263264327945</v>
      </c>
      <c r="S9" s="192">
        <v>17.667248259868213</v>
      </c>
      <c r="T9" s="192"/>
      <c r="U9" s="192"/>
      <c r="V9" s="192"/>
      <c r="W9" s="192"/>
      <c r="X9" s="192"/>
      <c r="Y9" s="192"/>
      <c r="Z9" s="192"/>
      <c r="AA9" s="271"/>
      <c r="AB9" s="271"/>
    </row>
    <row r="10" spans="1:29" s="101" customFormat="1" ht="15">
      <c r="A10" s="150" t="s">
        <v>11</v>
      </c>
      <c r="B10" s="192"/>
      <c r="C10" s="192"/>
      <c r="D10" s="192"/>
      <c r="E10" s="192"/>
      <c r="F10" s="192"/>
      <c r="G10" s="192"/>
      <c r="H10" s="192"/>
      <c r="I10" s="192"/>
      <c r="J10" s="192"/>
      <c r="K10" s="192"/>
      <c r="L10" s="192"/>
      <c r="M10" s="192"/>
      <c r="N10" s="192"/>
      <c r="O10" s="192"/>
      <c r="P10" s="192">
        <v>135.71134255333374</v>
      </c>
      <c r="Q10" s="192">
        <v>119.14022392146607</v>
      </c>
      <c r="R10" s="192">
        <v>215.68099775209905</v>
      </c>
      <c r="S10" s="192">
        <v>224.71353335383748</v>
      </c>
      <c r="T10" s="192"/>
      <c r="U10" s="192"/>
      <c r="V10" s="192"/>
      <c r="W10" s="192"/>
      <c r="X10" s="192"/>
      <c r="Y10" s="192"/>
      <c r="Z10" s="192"/>
      <c r="AA10" s="271"/>
      <c r="AB10" s="271"/>
    </row>
    <row r="11" spans="1:29" s="101" customFormat="1" ht="15">
      <c r="A11" s="150" t="s">
        <v>10</v>
      </c>
      <c r="B11" s="192"/>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271"/>
      <c r="AB11" s="271"/>
    </row>
    <row r="12" spans="1:29" s="101" customFormat="1" ht="15">
      <c r="A12" s="150" t="s">
        <v>9</v>
      </c>
      <c r="B12" s="192"/>
      <c r="C12" s="192"/>
      <c r="D12" s="192"/>
      <c r="E12" s="192"/>
      <c r="F12" s="192"/>
      <c r="G12" s="192"/>
      <c r="H12" s="192"/>
      <c r="I12" s="192"/>
      <c r="J12" s="192"/>
      <c r="K12" s="192"/>
      <c r="L12" s="192"/>
      <c r="M12" s="192"/>
      <c r="N12" s="192"/>
      <c r="O12" s="192"/>
      <c r="P12" s="192"/>
      <c r="Q12" s="192"/>
      <c r="R12" s="192"/>
      <c r="S12" s="192"/>
      <c r="T12" s="192"/>
      <c r="U12" s="192"/>
      <c r="V12" s="192"/>
      <c r="W12" s="192"/>
      <c r="X12" s="192"/>
      <c r="Y12" s="192"/>
      <c r="Z12" s="192"/>
      <c r="AA12" s="271"/>
      <c r="AB12" s="271"/>
    </row>
    <row r="13" spans="1:29" s="101" customFormat="1" ht="15">
      <c r="A13" s="150" t="s">
        <v>8</v>
      </c>
      <c r="B13" s="192">
        <v>12.694244546788527</v>
      </c>
      <c r="C13" s="192">
        <v>13.010771714527325</v>
      </c>
      <c r="D13" s="192">
        <v>13.191164042342661</v>
      </c>
      <c r="E13" s="192">
        <v>13.273326143094156</v>
      </c>
      <c r="F13" s="192">
        <v>14.06992280708254</v>
      </c>
      <c r="G13" s="192">
        <v>13.725638807047032</v>
      </c>
      <c r="H13" s="192">
        <v>14.238290124588625</v>
      </c>
      <c r="I13" s="192">
        <v>14.645255079674914</v>
      </c>
      <c r="J13" s="192">
        <v>14.596277900758091</v>
      </c>
      <c r="K13" s="192">
        <v>14.312684985011341</v>
      </c>
      <c r="L13" s="192">
        <v>13.968851204259133</v>
      </c>
      <c r="M13" s="192">
        <v>13.748787993612684</v>
      </c>
      <c r="N13" s="192">
        <v>14.08974576121731</v>
      </c>
      <c r="O13" s="192">
        <v>14.232401942497054</v>
      </c>
      <c r="P13" s="192">
        <v>14.583631041639528</v>
      </c>
      <c r="Q13" s="192">
        <v>14.350739688879058</v>
      </c>
      <c r="R13" s="192">
        <v>14.074447469268991</v>
      </c>
      <c r="S13" s="192">
        <v>14.797085288737451</v>
      </c>
      <c r="T13" s="192">
        <v>15.241430551787522</v>
      </c>
      <c r="U13" s="192">
        <v>16.139987680646851</v>
      </c>
      <c r="V13" s="192">
        <v>15.945490957502285</v>
      </c>
      <c r="W13" s="192">
        <v>16.568216632333954</v>
      </c>
      <c r="X13" s="192">
        <v>16.871440630620636</v>
      </c>
      <c r="Y13" s="192">
        <v>16.971713805666539</v>
      </c>
      <c r="Z13" s="192">
        <v>17.311355902169652</v>
      </c>
      <c r="AA13" s="271"/>
      <c r="AB13" s="271"/>
    </row>
    <row r="14" spans="1:29" s="101" customFormat="1" ht="15">
      <c r="A14" s="150" t="s">
        <v>6</v>
      </c>
      <c r="B14" s="192">
        <v>1.0336382513231224</v>
      </c>
      <c r="C14" s="192">
        <v>1.0896328712416063</v>
      </c>
      <c r="D14" s="192">
        <v>1.0100210411536763</v>
      </c>
      <c r="E14" s="192">
        <v>1.0956093410813401</v>
      </c>
      <c r="F14" s="192">
        <v>1.1550274879371099</v>
      </c>
      <c r="G14" s="192">
        <v>1.1559871819807932</v>
      </c>
      <c r="H14" s="192">
        <v>1.2619448797271</v>
      </c>
      <c r="I14" s="192">
        <v>1.363982063596507</v>
      </c>
      <c r="J14" s="192">
        <v>1.484697363309579</v>
      </c>
      <c r="K14" s="192">
        <v>1.6263141344469854</v>
      </c>
      <c r="L14" s="192">
        <v>1.557429628870646</v>
      </c>
      <c r="M14" s="192">
        <v>1.6591651760290205</v>
      </c>
      <c r="N14" s="192">
        <v>1.7899441561336857</v>
      </c>
      <c r="O14" s="192">
        <v>1.8140474482514284</v>
      </c>
      <c r="P14" s="192">
        <v>1.8846862996919433</v>
      </c>
      <c r="Q14" s="192">
        <v>1.9829293174388196</v>
      </c>
      <c r="R14" s="192">
        <v>2.1120832116951105</v>
      </c>
      <c r="S14" s="192">
        <v>2.1816233911639218</v>
      </c>
      <c r="T14" s="192">
        <v>2.2967275703355061</v>
      </c>
      <c r="U14" s="192">
        <v>2.354879634166652</v>
      </c>
      <c r="V14" s="192">
        <v>2.4268539778354015</v>
      </c>
      <c r="W14" s="192">
        <v>2.5060932343250966</v>
      </c>
      <c r="X14" s="192">
        <v>2.6386466997484939</v>
      </c>
      <c r="Y14" s="192">
        <v>2.7250310953232937</v>
      </c>
      <c r="Z14" s="192">
        <v>2.7494597914182539</v>
      </c>
      <c r="AA14" s="271"/>
      <c r="AB14" s="271"/>
    </row>
    <row r="15" spans="1:29" s="101" customFormat="1" ht="15">
      <c r="A15" s="150" t="s">
        <v>17</v>
      </c>
      <c r="B15" s="192"/>
      <c r="C15" s="192">
        <v>13.267841931293521</v>
      </c>
      <c r="D15" s="192">
        <v>13.362883314050933</v>
      </c>
      <c r="E15" s="192">
        <v>12.21691979434895</v>
      </c>
      <c r="F15" s="192">
        <v>11.532777000661392</v>
      </c>
      <c r="G15" s="192">
        <v>10.941913069612923</v>
      </c>
      <c r="H15" s="192">
        <v>10.51039787890647</v>
      </c>
      <c r="I15" s="192">
        <v>10.715672698816856</v>
      </c>
      <c r="J15" s="192">
        <v>10.60778351367968</v>
      </c>
      <c r="K15" s="192">
        <v>11.002846419366319</v>
      </c>
      <c r="L15" s="192">
        <v>11.975818856880512</v>
      </c>
      <c r="M15" s="192">
        <v>10.21963065590413</v>
      </c>
      <c r="N15" s="192">
        <v>11.567873148092525</v>
      </c>
      <c r="O15" s="192">
        <v>11.570245232507084</v>
      </c>
      <c r="P15" s="192">
        <v>12.389075686303126</v>
      </c>
      <c r="Q15" s="192">
        <v>11.719425770988488</v>
      </c>
      <c r="R15" s="192">
        <v>12.526136692149585</v>
      </c>
      <c r="S15" s="192">
        <v>12.82602192141225</v>
      </c>
      <c r="T15" s="192">
        <v>12.362144980117103</v>
      </c>
      <c r="U15" s="192">
        <v>12.179194757544151</v>
      </c>
      <c r="V15" s="192">
        <v>12.438221998158919</v>
      </c>
      <c r="W15" s="192">
        <v>12.660923310085014</v>
      </c>
      <c r="X15" s="192">
        <v>12.836342803355047</v>
      </c>
      <c r="Y15" s="192">
        <v>12.848013186264941</v>
      </c>
      <c r="Z15" s="192">
        <v>13.110046603370359</v>
      </c>
      <c r="AA15" s="271"/>
      <c r="AB15" s="271"/>
    </row>
    <row r="16" spans="1:29" s="101" customFormat="1" ht="15">
      <c r="A16" s="150" t="s">
        <v>4</v>
      </c>
      <c r="B16" s="192">
        <v>26.968529540692387</v>
      </c>
      <c r="C16" s="192"/>
      <c r="D16" s="192"/>
      <c r="E16" s="192"/>
      <c r="F16" s="192"/>
      <c r="G16" s="192"/>
      <c r="H16" s="192"/>
      <c r="I16" s="192"/>
      <c r="J16" s="192"/>
      <c r="K16" s="192"/>
      <c r="L16" s="192"/>
      <c r="M16" s="192"/>
      <c r="N16" s="192"/>
      <c r="O16" s="192"/>
      <c r="P16" s="192">
        <v>5.4259025071650262</v>
      </c>
      <c r="Q16" s="192">
        <v>6.6408941387133567</v>
      </c>
      <c r="R16" s="192">
        <v>6.8170546933903742</v>
      </c>
      <c r="S16" s="192">
        <v>8.9228292457240705</v>
      </c>
      <c r="T16" s="192"/>
      <c r="U16" s="192"/>
      <c r="V16" s="192"/>
      <c r="W16" s="192"/>
      <c r="X16" s="192"/>
      <c r="Y16" s="192"/>
      <c r="Z16" s="192"/>
      <c r="AA16" s="271"/>
      <c r="AB16" s="271"/>
    </row>
    <row r="17" spans="1:28" s="101" customFormat="1" ht="15">
      <c r="A17" s="150" t="s">
        <v>3</v>
      </c>
      <c r="B17" s="192">
        <v>4.1659041375365824</v>
      </c>
      <c r="C17" s="192">
        <v>3.9487580382684944</v>
      </c>
      <c r="D17" s="192">
        <v>4.1433260114229702</v>
      </c>
      <c r="E17" s="192">
        <v>3.9138029451334817</v>
      </c>
      <c r="F17" s="192">
        <v>3.9061309116490093</v>
      </c>
      <c r="G17" s="192">
        <v>3.8181594421192586</v>
      </c>
      <c r="H17" s="192">
        <v>3.8970525037242791</v>
      </c>
      <c r="I17" s="192">
        <v>3.8931423738526898</v>
      </c>
      <c r="J17" s="192">
        <v>3.9383401142900198</v>
      </c>
      <c r="K17" s="192">
        <v>3.9847000818752525</v>
      </c>
      <c r="L17" s="192">
        <v>4.1605551084308345</v>
      </c>
      <c r="M17" s="192">
        <v>4.1543735618572857</v>
      </c>
      <c r="N17" s="192">
        <v>4.3911858773029468</v>
      </c>
      <c r="O17" s="192">
        <v>4.2277301641200742</v>
      </c>
      <c r="P17" s="192">
        <v>4.0485356494422096</v>
      </c>
      <c r="Q17" s="192">
        <v>4.2690624420777139</v>
      </c>
      <c r="R17" s="192">
        <v>4.541129205071945</v>
      </c>
      <c r="S17" s="192">
        <v>4.4682163433011635</v>
      </c>
      <c r="T17" s="192">
        <v>4.280523155372709</v>
      </c>
      <c r="U17" s="192">
        <v>4.2993452559680287</v>
      </c>
      <c r="V17" s="192">
        <v>4.4985232618208055</v>
      </c>
      <c r="W17" s="192">
        <v>4.6625670108666766</v>
      </c>
      <c r="X17" s="192">
        <v>4.8333190859721968</v>
      </c>
      <c r="Y17" s="192">
        <v>4.9379733347690786</v>
      </c>
      <c r="Z17" s="192">
        <v>4.7799877538837592</v>
      </c>
      <c r="AA17" s="271"/>
      <c r="AB17" s="271"/>
    </row>
    <row r="18" spans="1:28" s="101" customFormat="1" ht="15">
      <c r="A18" s="150" t="s">
        <v>32</v>
      </c>
      <c r="B18" s="192">
        <v>3.5051688367106757</v>
      </c>
      <c r="C18" s="192">
        <v>3.5059283663964198</v>
      </c>
      <c r="D18" s="192">
        <v>3.4814633690998709</v>
      </c>
      <c r="E18" s="192">
        <v>3.4304114029045545</v>
      </c>
      <c r="F18" s="192">
        <v>3.4226330040552293</v>
      </c>
      <c r="G18" s="192">
        <v>3.3832562294270807</v>
      </c>
      <c r="H18" s="192">
        <v>3.4937822383278268</v>
      </c>
      <c r="I18" s="192">
        <v>3.5824500248275908</v>
      </c>
      <c r="J18" s="192">
        <v>3.4889914832569238</v>
      </c>
      <c r="K18" s="192">
        <v>3.4416212241914268</v>
      </c>
      <c r="L18" s="192">
        <v>3.4078133569020754</v>
      </c>
      <c r="M18" s="192">
        <v>3.4228604379753422</v>
      </c>
      <c r="N18" s="192">
        <v>3.4886082839765655</v>
      </c>
      <c r="O18" s="192">
        <v>3.5799979138271785</v>
      </c>
      <c r="P18" s="192">
        <v>3.6292546012808025</v>
      </c>
      <c r="Q18" s="192">
        <v>3.7249354951508566</v>
      </c>
      <c r="R18" s="192">
        <v>3.8303750187895242</v>
      </c>
      <c r="S18" s="192">
        <v>3.9499321423987195</v>
      </c>
      <c r="T18" s="192">
        <v>4.0382348012620284</v>
      </c>
      <c r="U18" s="192">
        <v>4.1348484569721986</v>
      </c>
      <c r="V18" s="192">
        <v>4.1829242754605414</v>
      </c>
      <c r="W18" s="192">
        <v>4.2604822026614109</v>
      </c>
      <c r="X18" s="192">
        <v>4.1951171291939611</v>
      </c>
      <c r="Y18" s="192">
        <v>4.3232633275944199</v>
      </c>
      <c r="Z18" s="192">
        <v>4.4630187608920791</v>
      </c>
      <c r="AA18" s="271"/>
      <c r="AB18" s="271"/>
    </row>
    <row r="19" spans="1:28" s="101" customFormat="1" ht="15">
      <c r="A19" s="150" t="s">
        <v>1</v>
      </c>
      <c r="B19" s="192">
        <v>3.2301606764478898</v>
      </c>
      <c r="C19" s="192">
        <v>3.1423679895645154</v>
      </c>
      <c r="D19" s="192">
        <v>3.0420058894589115</v>
      </c>
      <c r="E19" s="192">
        <v>3.2454067241775379</v>
      </c>
      <c r="F19" s="192">
        <v>2.9450339048221683</v>
      </c>
      <c r="G19" s="192">
        <v>2.9791861094053127</v>
      </c>
      <c r="H19" s="192">
        <v>3.1916213411591321</v>
      </c>
      <c r="I19" s="192">
        <v>3.1770524732665906</v>
      </c>
      <c r="J19" s="192">
        <v>3.1337717884648475</v>
      </c>
      <c r="K19" s="192">
        <v>3.2738401178960395</v>
      </c>
      <c r="L19" s="192">
        <v>3.3179094237333611</v>
      </c>
      <c r="M19" s="192">
        <v>3.3868508079833095</v>
      </c>
      <c r="N19" s="192">
        <v>3.4229046246605472</v>
      </c>
      <c r="O19" s="192">
        <v>3.5428511290190641</v>
      </c>
      <c r="P19" s="192">
        <v>3.6857455389605538</v>
      </c>
      <c r="Q19" s="192">
        <v>3.825254350169307</v>
      </c>
      <c r="R19" s="192">
        <v>4.0370347587657163</v>
      </c>
      <c r="S19" s="192">
        <v>4.3727258954231463</v>
      </c>
      <c r="T19" s="192">
        <v>4.5545322296859787</v>
      </c>
      <c r="U19" s="192">
        <v>4.855995729002518</v>
      </c>
      <c r="V19" s="192">
        <v>5.1712434808200278</v>
      </c>
      <c r="W19" s="192">
        <v>5.1683649497321316</v>
      </c>
      <c r="X19" s="192">
        <v>5.2976533031983024</v>
      </c>
      <c r="Y19" s="192">
        <v>5.2710442762316472</v>
      </c>
      <c r="Z19" s="192"/>
      <c r="AA19" s="271"/>
      <c r="AB19" s="271"/>
    </row>
    <row r="20" spans="1:28" s="101" customFormat="1" ht="15">
      <c r="A20" s="150" t="s">
        <v>23</v>
      </c>
      <c r="B20" s="192">
        <v>4.0338501926061685</v>
      </c>
      <c r="C20" s="192">
        <v>4.0159542092344864</v>
      </c>
      <c r="D20" s="192">
        <v>3.5385153673807928</v>
      </c>
      <c r="E20" s="192">
        <v>3.7375939781001208</v>
      </c>
      <c r="F20" s="192">
        <v>4.1122593004805141</v>
      </c>
      <c r="G20" s="192">
        <v>4.0454878973551871</v>
      </c>
      <c r="H20" s="192">
        <v>4.4834830490238105</v>
      </c>
      <c r="I20" s="192">
        <v>4.6499259435857132</v>
      </c>
      <c r="J20" s="192">
        <v>4.6752985412838646</v>
      </c>
      <c r="K20" s="192">
        <v>4.3481305651249569</v>
      </c>
      <c r="L20" s="192">
        <v>4.4590374425492199</v>
      </c>
      <c r="M20" s="192">
        <v>4.5354457337873892</v>
      </c>
      <c r="N20" s="192">
        <v>4.2058949609821683</v>
      </c>
      <c r="O20" s="192">
        <v>3.650445981378684</v>
      </c>
      <c r="P20" s="192">
        <v>3.5192383743873754</v>
      </c>
      <c r="Q20" s="192">
        <v>3.1618788046872526</v>
      </c>
      <c r="R20" s="192">
        <v>2.9812473831583586</v>
      </c>
      <c r="S20" s="192">
        <v>2.9306180498336563</v>
      </c>
      <c r="T20" s="192">
        <v>2.5967463079135422</v>
      </c>
      <c r="U20" s="192">
        <v>2.8545852489132395</v>
      </c>
      <c r="V20" s="192">
        <v>3.2999251259327478</v>
      </c>
      <c r="W20" s="192">
        <v>3.4769193887894354</v>
      </c>
      <c r="X20" s="192">
        <v>3.8468402444625558</v>
      </c>
      <c r="Y20" s="192">
        <v>3.7579628257004969</v>
      </c>
      <c r="Z20" s="192"/>
      <c r="AA20" s="271"/>
      <c r="AB20" s="271"/>
    </row>
    <row r="22" spans="1:28">
      <c r="A22" s="44" t="s">
        <v>20</v>
      </c>
    </row>
    <row r="24" spans="1:28">
      <c r="A24" s="17" t="s">
        <v>551</v>
      </c>
      <c r="I24" s="74"/>
    </row>
    <row r="26" spans="1:28" ht="14.25" customHeight="1">
      <c r="A26" s="53" t="s">
        <v>102</v>
      </c>
      <c r="M26" s="11"/>
      <c r="N26" s="11"/>
      <c r="O26" s="11"/>
    </row>
    <row r="28" spans="1:28" ht="15" customHeight="1">
      <c r="A28" s="44" t="s">
        <v>128</v>
      </c>
      <c r="M28" s="11"/>
      <c r="N28" s="11"/>
      <c r="O28" s="11"/>
    </row>
    <row r="29" spans="1:28" ht="14.25" customHeight="1">
      <c r="M29" s="11"/>
      <c r="N29" s="11"/>
      <c r="O29" s="11"/>
    </row>
    <row r="30" spans="1:28" ht="14.25" customHeight="1">
      <c r="A30" s="17" t="s">
        <v>143</v>
      </c>
      <c r="M30" s="11"/>
      <c r="N30" s="11"/>
      <c r="O30" s="11"/>
    </row>
  </sheetData>
  <mergeCells count="2">
    <mergeCell ref="A3:A4"/>
    <mergeCell ref="B3:Z3"/>
  </mergeCells>
  <hyperlinks>
    <hyperlink ref="AB4" location="Content!A1" display="Back to content page" xr:uid="{00000000-0004-0000-EA00-000000000000}"/>
  </hyperlinks>
  <pageMargins left="0.7" right="0.7" top="0.75" bottom="0.75" header="0.3" footer="0.3"/>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sheetPr codeName="Sheet236"/>
  <dimension ref="A1:AK47"/>
  <sheetViews>
    <sheetView topLeftCell="E1" workbookViewId="0">
      <selection activeCell="S21" sqref="S21"/>
    </sheetView>
  </sheetViews>
  <sheetFormatPr defaultColWidth="9.26953125" defaultRowHeight="14"/>
  <cols>
    <col min="1" max="1" width="33.7265625" style="17" customWidth="1"/>
    <col min="2" max="15" width="7.453125" style="17" customWidth="1"/>
    <col min="16" max="20" width="6.453125" style="17" customWidth="1"/>
    <col min="21" max="26" width="7.453125" style="17" customWidth="1"/>
    <col min="27" max="28" width="6.453125" style="17" customWidth="1"/>
    <col min="29" max="31" width="6.26953125" style="17" customWidth="1"/>
    <col min="32" max="32" width="9.26953125" style="17"/>
    <col min="33" max="33" width="9.54296875" style="17" bestFit="1" customWidth="1"/>
    <col min="34" max="16384" width="9.26953125" style="17"/>
  </cols>
  <sheetData>
    <row r="1" spans="1:37" s="44" customFormat="1">
      <c r="A1" s="44" t="s">
        <v>2642</v>
      </c>
    </row>
    <row r="2" spans="1:37">
      <c r="C2" s="17" t="s">
        <v>142</v>
      </c>
      <c r="D2" s="17" t="s">
        <v>142</v>
      </c>
      <c r="E2" s="17" t="s">
        <v>142</v>
      </c>
      <c r="F2" s="17" t="s">
        <v>142</v>
      </c>
      <c r="G2" s="17" t="s">
        <v>142</v>
      </c>
      <c r="H2" s="17" t="s">
        <v>142</v>
      </c>
      <c r="I2" s="17" t="s">
        <v>142</v>
      </c>
      <c r="J2" s="17" t="s">
        <v>142</v>
      </c>
      <c r="K2" s="17" t="s">
        <v>142</v>
      </c>
      <c r="L2" s="17" t="s">
        <v>142</v>
      </c>
      <c r="M2" s="17" t="s">
        <v>142</v>
      </c>
      <c r="N2" s="17" t="s">
        <v>142</v>
      </c>
      <c r="O2" s="17" t="s">
        <v>142</v>
      </c>
      <c r="P2" s="17" t="s">
        <v>142</v>
      </c>
      <c r="Q2" s="17" t="s">
        <v>142</v>
      </c>
      <c r="R2" s="17" t="s">
        <v>142</v>
      </c>
      <c r="S2" s="17" t="s">
        <v>142</v>
      </c>
      <c r="T2" s="17" t="s">
        <v>142</v>
      </c>
      <c r="U2" s="17" t="s">
        <v>142</v>
      </c>
      <c r="V2" s="17" t="s">
        <v>142</v>
      </c>
      <c r="W2" s="17" t="s">
        <v>142</v>
      </c>
      <c r="X2" s="17" t="s">
        <v>142</v>
      </c>
      <c r="Y2" s="17" t="s">
        <v>142</v>
      </c>
      <c r="Z2" s="17" t="s">
        <v>142</v>
      </c>
      <c r="AF2" s="17" t="s">
        <v>142</v>
      </c>
      <c r="AG2" s="17" t="s">
        <v>142</v>
      </c>
      <c r="AH2" s="17" t="s">
        <v>142</v>
      </c>
      <c r="AI2" s="17" t="s">
        <v>142</v>
      </c>
      <c r="AJ2" s="17" t="s">
        <v>142</v>
      </c>
      <c r="AK2" s="17" t="s">
        <v>142</v>
      </c>
    </row>
    <row r="3" spans="1:37" ht="14.5">
      <c r="A3" s="269" t="s">
        <v>31</v>
      </c>
      <c r="B3" s="173">
        <v>1990</v>
      </c>
      <c r="C3" s="173">
        <v>1991</v>
      </c>
      <c r="D3" s="173">
        <v>1992</v>
      </c>
      <c r="E3" s="173">
        <v>1993</v>
      </c>
      <c r="F3" s="173">
        <v>1994</v>
      </c>
      <c r="G3" s="173">
        <v>1995</v>
      </c>
      <c r="H3" s="173">
        <v>1996</v>
      </c>
      <c r="I3" s="173">
        <v>1997</v>
      </c>
      <c r="J3" s="173">
        <v>1998</v>
      </c>
      <c r="K3" s="173">
        <v>1999</v>
      </c>
      <c r="L3" s="173">
        <v>2000</v>
      </c>
      <c r="M3" s="173">
        <v>2001</v>
      </c>
      <c r="N3" s="173">
        <v>2002</v>
      </c>
      <c r="O3" s="173">
        <v>2003</v>
      </c>
      <c r="P3" s="173">
        <v>2004</v>
      </c>
      <c r="Q3" s="173">
        <v>2005</v>
      </c>
      <c r="R3" s="173">
        <v>2006</v>
      </c>
      <c r="S3" s="173">
        <v>2007</v>
      </c>
      <c r="T3" s="173">
        <v>2008</v>
      </c>
      <c r="U3" s="173">
        <v>2009</v>
      </c>
      <c r="V3" s="173">
        <v>2010</v>
      </c>
      <c r="W3" s="173">
        <v>2011</v>
      </c>
      <c r="X3" s="173">
        <v>2012</v>
      </c>
      <c r="Y3" s="173">
        <v>2013</v>
      </c>
      <c r="Z3" s="173">
        <v>2014</v>
      </c>
      <c r="AA3" s="270"/>
      <c r="AB3" s="1" t="s">
        <v>528</v>
      </c>
      <c r="AC3" s="270"/>
      <c r="AD3" s="270"/>
      <c r="AE3" s="270"/>
    </row>
    <row r="4" spans="1:37" ht="14.5">
      <c r="A4" s="92" t="s">
        <v>13</v>
      </c>
      <c r="B4" s="193">
        <v>85.855032503194067</v>
      </c>
      <c r="C4" s="193">
        <v>87.04805944911422</v>
      </c>
      <c r="D4" s="193">
        <v>92.960778806973323</v>
      </c>
      <c r="E4" s="193">
        <v>126.651397500755</v>
      </c>
      <c r="F4" s="193">
        <v>126.6860756042561</v>
      </c>
      <c r="G4" s="193">
        <v>110.07382348896682</v>
      </c>
      <c r="H4" s="193">
        <v>99.756141925969089</v>
      </c>
      <c r="I4" s="193">
        <v>95.016810300440838</v>
      </c>
      <c r="J4" s="193">
        <v>90.53017228996859</v>
      </c>
      <c r="K4" s="193">
        <v>93.059258352533448</v>
      </c>
      <c r="L4" s="193">
        <v>92.756564482663336</v>
      </c>
      <c r="M4" s="193">
        <v>92.92930807943884</v>
      </c>
      <c r="N4" s="193">
        <v>85.53242286362935</v>
      </c>
      <c r="O4" s="193">
        <v>89.617764701275945</v>
      </c>
      <c r="P4" s="193">
        <v>83.101694142865767</v>
      </c>
      <c r="Q4" s="193">
        <v>69.81593781644861</v>
      </c>
      <c r="R4" s="193">
        <v>68.670428993395078</v>
      </c>
      <c r="S4" s="193">
        <v>64.247194974664666</v>
      </c>
      <c r="T4" s="193">
        <v>62.557876186557841</v>
      </c>
      <c r="U4" s="193">
        <v>67.405971172667805</v>
      </c>
      <c r="V4" s="193">
        <v>67.723989147023772</v>
      </c>
      <c r="W4" s="193">
        <v>67.98050525980328</v>
      </c>
      <c r="X4" s="193">
        <v>68.730236021015145</v>
      </c>
      <c r="Y4" s="193">
        <v>65.568353729871419</v>
      </c>
      <c r="Z4" s="193">
        <v>66.094737277766768</v>
      </c>
      <c r="AA4"/>
      <c r="AB4"/>
      <c r="AC4" s="190"/>
      <c r="AD4" s="190"/>
      <c r="AE4" s="190"/>
    </row>
    <row r="5" spans="1:37" ht="14.5">
      <c r="A5" s="92" t="s">
        <v>12</v>
      </c>
      <c r="B5" s="193">
        <v>104.33906171995645</v>
      </c>
      <c r="C5" s="193">
        <v>98.892110150020159</v>
      </c>
      <c r="D5" s="193">
        <v>110.73251176571046</v>
      </c>
      <c r="E5" s="193">
        <v>108.97639320414459</v>
      </c>
      <c r="F5" s="193">
        <v>103.6232596885712</v>
      </c>
      <c r="G5" s="193">
        <v>99.153038331113848</v>
      </c>
      <c r="H5" s="193">
        <v>91.407357620448394</v>
      </c>
      <c r="I5" s="193">
        <v>88.534910180436</v>
      </c>
      <c r="J5" s="193">
        <v>99.499497411198433</v>
      </c>
      <c r="K5" s="193">
        <v>93.692986469704948</v>
      </c>
      <c r="L5" s="193">
        <v>95.497830077840419</v>
      </c>
      <c r="M5" s="193">
        <v>96.375565289071034</v>
      </c>
      <c r="N5" s="193">
        <v>92.296269689284216</v>
      </c>
      <c r="O5" s="193">
        <v>87.931032610067192</v>
      </c>
      <c r="P5" s="193">
        <v>84.193079986915819</v>
      </c>
      <c r="Q5" s="193">
        <v>83.098547123565069</v>
      </c>
      <c r="R5" s="193">
        <v>79.25205318980457</v>
      </c>
      <c r="S5" s="193">
        <v>75.64460561846299</v>
      </c>
      <c r="T5" s="193">
        <v>75.34538731928609</v>
      </c>
      <c r="U5" s="193">
        <v>76.103012767187948</v>
      </c>
      <c r="V5" s="193">
        <v>76.729586993409995</v>
      </c>
      <c r="W5" s="193">
        <v>69.512295346903571</v>
      </c>
      <c r="X5" s="193">
        <v>75.471630086464799</v>
      </c>
      <c r="Y5" s="193">
        <v>71.685289500902456</v>
      </c>
      <c r="Z5" s="193">
        <v>75.336176913565055</v>
      </c>
      <c r="AA5"/>
      <c r="AB5"/>
      <c r="AC5" s="29"/>
      <c r="AD5" s="29"/>
      <c r="AE5" s="29"/>
      <c r="AF5" s="33"/>
    </row>
    <row r="6" spans="1:37" ht="14.5">
      <c r="A6" s="92" t="s">
        <v>483</v>
      </c>
      <c r="B6" s="193">
        <v>14.163687412757689</v>
      </c>
      <c r="C6" s="193"/>
      <c r="D6" s="193"/>
      <c r="E6" s="193"/>
      <c r="F6" s="193"/>
      <c r="G6" s="193"/>
      <c r="H6" s="193"/>
      <c r="I6" s="193"/>
      <c r="J6" s="193"/>
      <c r="K6" s="193"/>
      <c r="L6" s="193"/>
      <c r="M6" s="193"/>
      <c r="N6" s="193"/>
      <c r="O6" s="193"/>
      <c r="P6" s="193">
        <v>20.302928857798605</v>
      </c>
      <c r="Q6" s="193">
        <v>21.484724416972035</v>
      </c>
      <c r="R6" s="193">
        <v>23.759170879760635</v>
      </c>
      <c r="S6" s="193">
        <v>23.009391459094747</v>
      </c>
      <c r="T6" s="193"/>
      <c r="U6" s="193"/>
      <c r="V6" s="193"/>
      <c r="W6" s="193"/>
      <c r="X6" s="193"/>
      <c r="Y6" s="193"/>
      <c r="Z6" s="193"/>
      <c r="AA6"/>
      <c r="AB6"/>
      <c r="AC6" s="29"/>
      <c r="AD6" s="29"/>
      <c r="AE6" s="29"/>
      <c r="AF6" s="33"/>
    </row>
    <row r="7" spans="1:37" ht="14.5">
      <c r="A7" s="28" t="s">
        <v>89</v>
      </c>
      <c r="B7" s="193">
        <v>187.32185672740096</v>
      </c>
      <c r="C7" s="193">
        <v>204.7943024105904</v>
      </c>
      <c r="D7" s="193">
        <v>233.00465580284811</v>
      </c>
      <c r="E7" s="193">
        <v>274.66228332544455</v>
      </c>
      <c r="F7" s="193">
        <v>286.84088269007009</v>
      </c>
      <c r="G7" s="193">
        <v>296.9244015240904</v>
      </c>
      <c r="H7" s="193">
        <v>310.18924293721176</v>
      </c>
      <c r="I7" s="193">
        <v>334.42648199074915</v>
      </c>
      <c r="J7" s="193">
        <v>348.27083968193472</v>
      </c>
      <c r="K7" s="193">
        <v>365.29648645863995</v>
      </c>
      <c r="L7" s="193">
        <v>392.8163841317608</v>
      </c>
      <c r="M7" s="193">
        <v>414.71604549513813</v>
      </c>
      <c r="N7" s="193">
        <v>416.83810196360827</v>
      </c>
      <c r="O7" s="193">
        <v>409.53995236423793</v>
      </c>
      <c r="P7" s="193">
        <v>398.98191491038824</v>
      </c>
      <c r="Q7" s="193">
        <v>390.4602616769634</v>
      </c>
      <c r="R7" s="193">
        <v>384.77539075429337</v>
      </c>
      <c r="S7" s="193">
        <v>375.28835483068315</v>
      </c>
      <c r="T7" s="193">
        <v>366.3363542615092</v>
      </c>
      <c r="U7" s="193">
        <v>366.85574746831253</v>
      </c>
      <c r="V7" s="193">
        <v>355.11796921748964</v>
      </c>
      <c r="W7" s="193">
        <v>352.88019898189651</v>
      </c>
      <c r="X7" s="193">
        <v>408.8498458712474</v>
      </c>
      <c r="Y7" s="193">
        <v>396.07884339974811</v>
      </c>
      <c r="Z7" s="193">
        <v>378.06895231910704</v>
      </c>
      <c r="AA7"/>
      <c r="AB7"/>
      <c r="AC7" s="29"/>
      <c r="AD7" s="29"/>
      <c r="AE7" s="29"/>
    </row>
    <row r="8" spans="1:37" ht="14.5">
      <c r="A8" s="92" t="s">
        <v>482</v>
      </c>
      <c r="B8" s="193">
        <v>73.653848918303424</v>
      </c>
      <c r="C8" s="193"/>
      <c r="D8" s="193"/>
      <c r="E8" s="193"/>
      <c r="F8" s="193"/>
      <c r="G8" s="193"/>
      <c r="H8" s="193"/>
      <c r="I8" s="193"/>
      <c r="J8" s="193"/>
      <c r="K8" s="193"/>
      <c r="L8" s="193"/>
      <c r="M8" s="193"/>
      <c r="N8" s="193"/>
      <c r="O8" s="193"/>
      <c r="P8" s="193">
        <v>63.743955708281447</v>
      </c>
      <c r="Q8" s="193">
        <v>59.099665135941137</v>
      </c>
      <c r="R8" s="193">
        <v>56.73674117673557</v>
      </c>
      <c r="S8" s="193">
        <v>56.601910229083934</v>
      </c>
      <c r="T8" s="193"/>
      <c r="U8" s="193"/>
      <c r="V8" s="193"/>
      <c r="W8" s="193"/>
      <c r="X8" s="193"/>
      <c r="Y8" s="193"/>
      <c r="Z8" s="193"/>
      <c r="AA8"/>
      <c r="AB8"/>
      <c r="AC8" s="29"/>
      <c r="AD8" s="29"/>
      <c r="AE8" s="29"/>
    </row>
    <row r="9" spans="1:37" ht="14.5">
      <c r="A9" s="92" t="s">
        <v>11</v>
      </c>
      <c r="B9" s="193"/>
      <c r="C9" s="193"/>
      <c r="D9" s="193"/>
      <c r="E9" s="193"/>
      <c r="F9" s="193"/>
      <c r="G9" s="193"/>
      <c r="H9" s="193"/>
      <c r="I9" s="193"/>
      <c r="J9" s="193"/>
      <c r="K9" s="193"/>
      <c r="L9" s="193"/>
      <c r="M9" s="193"/>
      <c r="N9" s="193"/>
      <c r="O9" s="193"/>
      <c r="P9" s="193">
        <v>7.3685808509852899</v>
      </c>
      <c r="Q9" s="193">
        <v>8.3934708789801533</v>
      </c>
      <c r="R9" s="193">
        <v>4.6364770676246003</v>
      </c>
      <c r="S9" s="193">
        <v>4.4501102584924617</v>
      </c>
      <c r="T9" s="193"/>
      <c r="U9" s="193"/>
      <c r="V9" s="193"/>
      <c r="W9" s="193"/>
      <c r="X9" s="193"/>
      <c r="Y9" s="193"/>
      <c r="Z9" s="193"/>
      <c r="AA9"/>
      <c r="AB9"/>
      <c r="AC9" s="29"/>
      <c r="AD9" s="29"/>
      <c r="AE9" s="29"/>
    </row>
    <row r="10" spans="1:37" ht="14.5">
      <c r="A10" s="92" t="s">
        <v>10</v>
      </c>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c r="AB10"/>
      <c r="AC10" s="29"/>
      <c r="AD10" s="29"/>
      <c r="AE10" s="29"/>
    </row>
    <row r="11" spans="1:37" ht="14.5">
      <c r="A11" s="92" t="s">
        <v>9</v>
      </c>
      <c r="B11" s="193"/>
      <c r="C11" s="193"/>
      <c r="D11" s="193"/>
      <c r="E11" s="193"/>
      <c r="F11" s="193"/>
      <c r="G11" s="193"/>
      <c r="H11" s="193"/>
      <c r="I11" s="193"/>
      <c r="J11" s="193"/>
      <c r="K11" s="193"/>
      <c r="L11" s="193"/>
      <c r="M11" s="193"/>
      <c r="N11" s="193"/>
      <c r="O11" s="193"/>
      <c r="P11" s="193"/>
      <c r="Q11" s="193"/>
      <c r="R11" s="193"/>
      <c r="S11" s="193"/>
      <c r="T11" s="193"/>
      <c r="U11" s="193"/>
      <c r="V11" s="193"/>
      <c r="W11" s="193"/>
      <c r="X11" s="193"/>
      <c r="Y11" s="193"/>
      <c r="Z11" s="193"/>
      <c r="AA11"/>
      <c r="AB11"/>
      <c r="AC11" s="29"/>
      <c r="AD11" s="29"/>
      <c r="AE11" s="29"/>
    </row>
    <row r="12" spans="1:37" ht="14.5">
      <c r="A12" s="92" t="s">
        <v>8</v>
      </c>
      <c r="B12" s="193">
        <v>78.775857540335991</v>
      </c>
      <c r="C12" s="193">
        <v>76.859391736420889</v>
      </c>
      <c r="D12" s="193">
        <v>75.808321145129725</v>
      </c>
      <c r="E12" s="193">
        <v>75.339066426863909</v>
      </c>
      <c r="F12" s="193">
        <v>71.073595336046807</v>
      </c>
      <c r="G12" s="193">
        <v>72.856354014399599</v>
      </c>
      <c r="H12" s="193">
        <v>70.233152383449692</v>
      </c>
      <c r="I12" s="193">
        <v>68.281501043148609</v>
      </c>
      <c r="J12" s="193">
        <v>68.510616665366641</v>
      </c>
      <c r="K12" s="193">
        <v>69.868092607867013</v>
      </c>
      <c r="L12" s="193">
        <v>71.587848233009865</v>
      </c>
      <c r="M12" s="193">
        <v>72.733683904688405</v>
      </c>
      <c r="N12" s="193">
        <v>70.973601436624008</v>
      </c>
      <c r="O12" s="193">
        <v>70.262209010136459</v>
      </c>
      <c r="P12" s="193">
        <v>68.570028763397573</v>
      </c>
      <c r="Q12" s="193">
        <v>69.682819260873259</v>
      </c>
      <c r="R12" s="193">
        <v>71.050746552108791</v>
      </c>
      <c r="S12" s="193">
        <v>67.580876942105135</v>
      </c>
      <c r="T12" s="193">
        <v>65.610639145858897</v>
      </c>
      <c r="U12" s="193">
        <v>61.957915940610093</v>
      </c>
      <c r="V12" s="193">
        <v>62.713653826350466</v>
      </c>
      <c r="W12" s="193">
        <v>60.356526124147543</v>
      </c>
      <c r="X12" s="193">
        <v>59.271761190627736</v>
      </c>
      <c r="Y12" s="193">
        <v>58.92156864359324</v>
      </c>
      <c r="Z12" s="193">
        <v>57.765550292607003</v>
      </c>
      <c r="AA12"/>
      <c r="AB12"/>
      <c r="AC12" s="29"/>
      <c r="AD12" s="29"/>
      <c r="AE12" s="29"/>
    </row>
    <row r="13" spans="1:37" ht="14.5">
      <c r="A13" s="92" t="s">
        <v>6</v>
      </c>
      <c r="B13" s="193">
        <v>967.45645656972988</v>
      </c>
      <c r="C13" s="193">
        <v>917.74030170412163</v>
      </c>
      <c r="D13" s="193">
        <v>990.07838377086705</v>
      </c>
      <c r="E13" s="193">
        <v>912.7340946299563</v>
      </c>
      <c r="F13" s="193">
        <v>865.78026102738886</v>
      </c>
      <c r="G13" s="193">
        <v>865.06149513396156</v>
      </c>
      <c r="H13" s="193">
        <v>792.42763773981426</v>
      </c>
      <c r="I13" s="193">
        <v>733.14747069564089</v>
      </c>
      <c r="J13" s="193">
        <v>673.5379375705719</v>
      </c>
      <c r="K13" s="193">
        <v>614.88735713413803</v>
      </c>
      <c r="L13" s="193">
        <v>642.08358532715192</v>
      </c>
      <c r="M13" s="193">
        <v>602.71274641465163</v>
      </c>
      <c r="N13" s="193">
        <v>558.67664729832666</v>
      </c>
      <c r="O13" s="193">
        <v>551.25349723564625</v>
      </c>
      <c r="P13" s="193">
        <v>530.59227955519827</v>
      </c>
      <c r="Q13" s="193">
        <v>504.30441025079733</v>
      </c>
      <c r="R13" s="193">
        <v>473.46619416449153</v>
      </c>
      <c r="S13" s="193">
        <v>458.37425655144273</v>
      </c>
      <c r="T13" s="193">
        <v>435.40209684247395</v>
      </c>
      <c r="U13" s="193">
        <v>424.65015429711394</v>
      </c>
      <c r="V13" s="193">
        <v>412.05610602576752</v>
      </c>
      <c r="W13" s="193">
        <v>399.0274528909556</v>
      </c>
      <c r="X13" s="193">
        <v>378.98215024213602</v>
      </c>
      <c r="Y13" s="193">
        <v>366.96828954216443</v>
      </c>
      <c r="Z13" s="193">
        <v>363.70781021102692</v>
      </c>
      <c r="AA13"/>
      <c r="AB13"/>
      <c r="AC13" s="29"/>
      <c r="AD13" s="29"/>
      <c r="AE13" s="29"/>
    </row>
    <row r="14" spans="1:37" ht="14.5">
      <c r="A14" s="92" t="s">
        <v>17</v>
      </c>
      <c r="B14" s="193"/>
      <c r="C14" s="193">
        <v>75.370207542298246</v>
      </c>
      <c r="D14" s="193">
        <v>74.834148925667137</v>
      </c>
      <c r="E14" s="193">
        <v>81.853692815644038</v>
      </c>
      <c r="F14" s="193">
        <v>86.709384907264834</v>
      </c>
      <c r="G14" s="193">
        <v>91.391696647373905</v>
      </c>
      <c r="H14" s="193">
        <v>95.143876713451561</v>
      </c>
      <c r="I14" s="193">
        <v>93.321252720831268</v>
      </c>
      <c r="J14" s="193">
        <v>94.270400476255119</v>
      </c>
      <c r="K14" s="193">
        <v>90.885572867751847</v>
      </c>
      <c r="L14" s="193">
        <v>83.501597005658311</v>
      </c>
      <c r="M14" s="193">
        <v>97.850894388465562</v>
      </c>
      <c r="N14" s="193">
        <v>86.446314477860113</v>
      </c>
      <c r="O14" s="193">
        <v>86.428591607588274</v>
      </c>
      <c r="P14" s="193">
        <v>80.716271763967086</v>
      </c>
      <c r="Q14" s="193">
        <v>85.328412802912766</v>
      </c>
      <c r="R14" s="193">
        <v>79.833074201299638</v>
      </c>
      <c r="S14" s="193">
        <v>77.966497026686184</v>
      </c>
      <c r="T14" s="193">
        <v>80.892110682116211</v>
      </c>
      <c r="U14" s="193">
        <v>82.107234501736727</v>
      </c>
      <c r="V14" s="193">
        <v>80.397342976192107</v>
      </c>
      <c r="W14" s="193">
        <v>78.9831812031792</v>
      </c>
      <c r="X14" s="193">
        <v>77.90380915494319</v>
      </c>
      <c r="Y14" s="193">
        <v>77.833045896079994</v>
      </c>
      <c r="Z14" s="193">
        <v>76.277379497866761</v>
      </c>
      <c r="AA14"/>
      <c r="AB14"/>
      <c r="AC14" s="29"/>
      <c r="AD14" s="29"/>
      <c r="AE14" s="29"/>
    </row>
    <row r="15" spans="1:37" ht="14.5">
      <c r="A15" s="92" t="s">
        <v>4</v>
      </c>
      <c r="B15" s="193">
        <v>37.080256767100181</v>
      </c>
      <c r="C15" s="193"/>
      <c r="D15" s="193"/>
      <c r="E15" s="193"/>
      <c r="F15" s="193"/>
      <c r="G15" s="193"/>
      <c r="H15" s="193"/>
      <c r="I15" s="193"/>
      <c r="J15" s="193"/>
      <c r="K15" s="193"/>
      <c r="L15" s="193"/>
      <c r="M15" s="193"/>
      <c r="N15" s="193"/>
      <c r="O15" s="193"/>
      <c r="P15" s="193">
        <v>184.30113675641567</v>
      </c>
      <c r="Q15" s="193">
        <v>150.5821323322202</v>
      </c>
      <c r="R15" s="193">
        <v>146.69091638205163</v>
      </c>
      <c r="S15" s="193">
        <v>112.07207629566734</v>
      </c>
      <c r="T15" s="193"/>
      <c r="U15" s="193"/>
      <c r="V15" s="193"/>
      <c r="W15" s="193"/>
      <c r="X15" s="193"/>
      <c r="Y15" s="193"/>
      <c r="Z15" s="193"/>
      <c r="AA15"/>
      <c r="AB15"/>
      <c r="AC15" s="29"/>
      <c r="AD15" s="29"/>
      <c r="AE15" s="29"/>
    </row>
    <row r="16" spans="1:37" ht="14.5">
      <c r="A16" s="92" t="s">
        <v>3</v>
      </c>
      <c r="B16" s="193">
        <v>240.04392971733827</v>
      </c>
      <c r="C16" s="193">
        <v>253.24418217290761</v>
      </c>
      <c r="D16" s="193">
        <v>241.35199529147437</v>
      </c>
      <c r="E16" s="193">
        <v>255.505965430228</v>
      </c>
      <c r="F16" s="193">
        <v>256.00780481211285</v>
      </c>
      <c r="G16" s="193">
        <v>261.90629677972612</v>
      </c>
      <c r="H16" s="193">
        <v>256.60418971628798</v>
      </c>
      <c r="I16" s="193">
        <v>256.86191358329148</v>
      </c>
      <c r="J16" s="193">
        <v>253.91407826143885</v>
      </c>
      <c r="K16" s="193">
        <v>250.9599165439289</v>
      </c>
      <c r="L16" s="193">
        <v>240.35254285506934</v>
      </c>
      <c r="M16" s="193">
        <v>240.71017810755862</v>
      </c>
      <c r="N16" s="193">
        <v>227.72891604720616</v>
      </c>
      <c r="O16" s="193">
        <v>236.53354428501754</v>
      </c>
      <c r="P16" s="193">
        <v>247.00288859696121</v>
      </c>
      <c r="Q16" s="193">
        <v>234.24346998150466</v>
      </c>
      <c r="R16" s="193">
        <v>220.2095458731078</v>
      </c>
      <c r="S16" s="193">
        <v>223.80295025311824</v>
      </c>
      <c r="T16" s="193">
        <v>233.61630429328426</v>
      </c>
      <c r="U16" s="193">
        <v>232.59355563777413</v>
      </c>
      <c r="V16" s="193">
        <v>222.29517150373565</v>
      </c>
      <c r="W16" s="193">
        <v>214.47412930889334</v>
      </c>
      <c r="X16" s="193">
        <v>206.8971616010854</v>
      </c>
      <c r="Y16" s="193">
        <v>202.5122316799154</v>
      </c>
      <c r="Z16" s="193">
        <v>209.20555689447028</v>
      </c>
      <c r="AA16"/>
      <c r="AB16"/>
      <c r="AC16" s="29"/>
      <c r="AD16" s="29"/>
      <c r="AE16" s="29"/>
    </row>
    <row r="17" spans="1:31" ht="14.5">
      <c r="A17" s="149" t="s">
        <v>32</v>
      </c>
      <c r="B17" s="193">
        <v>285.29296207552193</v>
      </c>
      <c r="C17" s="193">
        <v>285.23115577168892</v>
      </c>
      <c r="D17" s="193">
        <v>287.23553689394384</v>
      </c>
      <c r="E17" s="193">
        <v>291.51022502819711</v>
      </c>
      <c r="F17" s="193">
        <v>292.17272164885117</v>
      </c>
      <c r="G17" s="193">
        <v>295.57323837968363</v>
      </c>
      <c r="H17" s="193">
        <v>286.22276140444689</v>
      </c>
      <c r="I17" s="193">
        <v>279.13857641269573</v>
      </c>
      <c r="J17" s="193">
        <v>286.61577558983151</v>
      </c>
      <c r="K17" s="193">
        <v>290.56073718133803</v>
      </c>
      <c r="L17" s="193">
        <v>293.44330081183358</v>
      </c>
      <c r="M17" s="193">
        <v>292.15330806520126</v>
      </c>
      <c r="N17" s="193">
        <v>286.6472583330933</v>
      </c>
      <c r="O17" s="193">
        <v>279.32977171234023</v>
      </c>
      <c r="P17" s="193">
        <v>275.53867387729957</v>
      </c>
      <c r="Q17" s="193">
        <v>268.46102470816095</v>
      </c>
      <c r="R17" s="193">
        <v>261.07104267717892</v>
      </c>
      <c r="S17" s="193">
        <v>253.16890618599811</v>
      </c>
      <c r="T17" s="193">
        <v>247.63295083472622</v>
      </c>
      <c r="U17" s="193">
        <v>241.84683197126506</v>
      </c>
      <c r="V17" s="193">
        <v>239.067201351595</v>
      </c>
      <c r="W17" s="193">
        <v>234.71521589160176</v>
      </c>
      <c r="X17" s="193">
        <v>238.37236701711294</v>
      </c>
      <c r="Y17" s="193">
        <v>231.30675238244783</v>
      </c>
      <c r="Z17" s="193">
        <v>224.0635886997969</v>
      </c>
      <c r="AA17"/>
      <c r="AB17"/>
      <c r="AC17" s="29"/>
      <c r="AD17" s="29"/>
      <c r="AE17" s="29"/>
    </row>
    <row r="18" spans="1:31" ht="14.5">
      <c r="A18" s="92" t="s">
        <v>1</v>
      </c>
      <c r="B18" s="193">
        <v>309.58212304772093</v>
      </c>
      <c r="C18" s="193">
        <v>318.23134760820454</v>
      </c>
      <c r="D18" s="193">
        <v>328.73046152381784</v>
      </c>
      <c r="E18" s="193">
        <v>308.12778951563411</v>
      </c>
      <c r="F18" s="193">
        <v>339.55466467214865</v>
      </c>
      <c r="G18" s="193">
        <v>335.66214505464853</v>
      </c>
      <c r="H18" s="193">
        <v>313.32037641934681</v>
      </c>
      <c r="I18" s="193">
        <v>314.75715570156046</v>
      </c>
      <c r="J18" s="193">
        <v>319.104283113696</v>
      </c>
      <c r="K18" s="193">
        <v>305.45169097709584</v>
      </c>
      <c r="L18" s="193">
        <v>301.39460494216416</v>
      </c>
      <c r="M18" s="193">
        <v>295.2595365709206</v>
      </c>
      <c r="N18" s="193">
        <v>292.14953662320374</v>
      </c>
      <c r="O18" s="193">
        <v>282.2585436371067</v>
      </c>
      <c r="P18" s="193">
        <v>271.31552882026091</v>
      </c>
      <c r="Q18" s="193">
        <v>261.42052487457198</v>
      </c>
      <c r="R18" s="193">
        <v>247.70656180967339</v>
      </c>
      <c r="S18" s="193">
        <v>228.69030072218388</v>
      </c>
      <c r="T18" s="193">
        <v>219.56151577589051</v>
      </c>
      <c r="U18" s="193">
        <v>205.93098837123824</v>
      </c>
      <c r="V18" s="193">
        <v>193.37708690549329</v>
      </c>
      <c r="W18" s="193">
        <v>193.48478865677404</v>
      </c>
      <c r="X18" s="193">
        <v>188.76282436154881</v>
      </c>
      <c r="Y18" s="193">
        <v>189.71572758537243</v>
      </c>
      <c r="Z18" s="193"/>
      <c r="AA18"/>
      <c r="AB18"/>
      <c r="AC18" s="29"/>
      <c r="AD18" s="29"/>
      <c r="AE18" s="29"/>
    </row>
    <row r="19" spans="1:31" ht="14.5">
      <c r="A19" s="92" t="s">
        <v>23</v>
      </c>
      <c r="B19" s="193">
        <v>247.90211640306984</v>
      </c>
      <c r="C19" s="193">
        <v>249.00682326022286</v>
      </c>
      <c r="D19" s="193">
        <v>282.60439652695351</v>
      </c>
      <c r="E19" s="193">
        <v>267.55180093379647</v>
      </c>
      <c r="F19" s="193">
        <v>243.17532697491885</v>
      </c>
      <c r="G19" s="193">
        <v>247.18897333836262</v>
      </c>
      <c r="H19" s="193">
        <v>223.04087894739118</v>
      </c>
      <c r="I19" s="193">
        <v>215.05718846542888</v>
      </c>
      <c r="J19" s="193">
        <v>213.89008448760882</v>
      </c>
      <c r="K19" s="193">
        <v>229.98389423277632</v>
      </c>
      <c r="L19" s="193">
        <v>224.26364722972647</v>
      </c>
      <c r="M19" s="193">
        <v>220.48549551599098</v>
      </c>
      <c r="N19" s="193">
        <v>237.76152502070047</v>
      </c>
      <c r="O19" s="193">
        <v>273.93913102703266</v>
      </c>
      <c r="P19" s="193">
        <v>284.15239140317647</v>
      </c>
      <c r="Q19" s="193">
        <v>316.26765659631656</v>
      </c>
      <c r="R19" s="193">
        <v>335.43006382133632</v>
      </c>
      <c r="S19" s="193">
        <v>341.22495084501395</v>
      </c>
      <c r="T19" s="193">
        <v>385.09730309522968</v>
      </c>
      <c r="U19" s="193">
        <v>350.31358772021503</v>
      </c>
      <c r="V19" s="193">
        <v>303.03717867457453</v>
      </c>
      <c r="W19" s="193">
        <v>287.61092455127977</v>
      </c>
      <c r="X19" s="193">
        <v>259.95360775365668</v>
      </c>
      <c r="Y19" s="193">
        <v>266.10162111265606</v>
      </c>
      <c r="Z19" s="193"/>
      <c r="AA19"/>
      <c r="AB19"/>
      <c r="AC19" s="29"/>
      <c r="AD19" s="29"/>
      <c r="AE19" s="29"/>
    </row>
    <row r="21" spans="1:31">
      <c r="A21" s="44" t="s">
        <v>20</v>
      </c>
      <c r="L21" s="241"/>
      <c r="M21" s="241"/>
      <c r="N21" s="241"/>
      <c r="O21" s="241"/>
      <c r="P21" s="241"/>
      <c r="Q21" s="241"/>
      <c r="R21" s="241"/>
      <c r="S21" s="241"/>
      <c r="T21" s="241"/>
      <c r="U21" s="241"/>
      <c r="V21" s="241"/>
      <c r="W21" s="241"/>
      <c r="X21" s="241"/>
      <c r="Y21" s="241"/>
      <c r="Z21" s="241"/>
    </row>
    <row r="23" spans="1:31">
      <c r="A23" s="17" t="s">
        <v>505</v>
      </c>
    </row>
    <row r="25" spans="1:31">
      <c r="A25" s="53" t="s">
        <v>102</v>
      </c>
    </row>
    <row r="27" spans="1:31" ht="15" customHeight="1">
      <c r="A27" s="44" t="s">
        <v>141</v>
      </c>
    </row>
    <row r="29" spans="1:31">
      <c r="A29" s="17" t="s">
        <v>504</v>
      </c>
    </row>
    <row r="31" spans="1:31">
      <c r="A31" s="40" t="s">
        <v>140</v>
      </c>
    </row>
    <row r="33" spans="1:1">
      <c r="A33" s="17" t="s">
        <v>139</v>
      </c>
    </row>
    <row r="34" spans="1:1">
      <c r="A34" s="17" t="s">
        <v>15</v>
      </c>
    </row>
    <row r="35" spans="1:1">
      <c r="A35" s="17" t="s">
        <v>138</v>
      </c>
    </row>
    <row r="36" spans="1:1">
      <c r="A36" s="17" t="s">
        <v>15</v>
      </c>
    </row>
    <row r="37" spans="1:1">
      <c r="A37" s="17" t="s">
        <v>137</v>
      </c>
    </row>
    <row r="38" spans="1:1">
      <c r="A38" s="17" t="s">
        <v>15</v>
      </c>
    </row>
    <row r="39" spans="1:1">
      <c r="A39" s="17" t="s">
        <v>417</v>
      </c>
    </row>
    <row r="41" spans="1:1">
      <c r="A41" s="40" t="s">
        <v>136</v>
      </c>
    </row>
    <row r="42" spans="1:1">
      <c r="A42" s="17" t="s">
        <v>15</v>
      </c>
    </row>
    <row r="43" spans="1:1">
      <c r="A43" s="17" t="s">
        <v>415</v>
      </c>
    </row>
    <row r="44" spans="1:1">
      <c r="A44" s="17" t="s">
        <v>15</v>
      </c>
    </row>
    <row r="45" spans="1:1">
      <c r="A45" s="17" t="s">
        <v>416</v>
      </c>
    </row>
    <row r="47" spans="1:1">
      <c r="A47" s="17" t="s">
        <v>418</v>
      </c>
    </row>
  </sheetData>
  <conditionalFormatting sqref="AC4:AE4 AC7:AE8 AC10:AE10 AC13:AE16">
    <cfRule type="expression" dxfId="153" priority="51" stopIfTrue="1">
      <formula>ISNA(ACTIVECELL)</formula>
    </cfRule>
  </conditionalFormatting>
  <hyperlinks>
    <hyperlink ref="AB3" location="Content!A1" display="Back to content page" xr:uid="{00000000-0004-0000-EB00-000000000000}"/>
  </hyperlinks>
  <pageMargins left="0.7" right="0.7" top="0.75" bottom="0.75" header="0.3" footer="0.3"/>
  <pageSetup orientation="portrait" horizontalDpi="1200" verticalDpi="120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sheetPr codeName="Sheet237"/>
  <dimension ref="A1:I31"/>
  <sheetViews>
    <sheetView workbookViewId="0">
      <selection activeCell="F19" sqref="F19"/>
    </sheetView>
  </sheetViews>
  <sheetFormatPr defaultRowHeight="14.5"/>
  <cols>
    <col min="1" max="1" width="33.7265625" style="17" customWidth="1"/>
    <col min="2" max="9" width="11.54296875" style="17" customWidth="1"/>
    <col min="10" max="39" width="11.54296875" customWidth="1"/>
  </cols>
  <sheetData>
    <row r="1" spans="1:9">
      <c r="A1" s="44" t="s">
        <v>3462</v>
      </c>
      <c r="B1" s="44"/>
      <c r="C1" s="44"/>
      <c r="D1" s="44"/>
      <c r="E1" s="44"/>
      <c r="F1" s="44"/>
      <c r="G1" s="44"/>
      <c r="H1" s="44"/>
      <c r="I1" s="44"/>
    </row>
    <row r="2" spans="1:9">
      <c r="A2" s="13"/>
    </row>
    <row r="3" spans="1:9">
      <c r="A3" s="277" t="s">
        <v>31</v>
      </c>
      <c r="B3" s="134">
        <v>2018</v>
      </c>
      <c r="C3" s="134">
        <v>2019</v>
      </c>
      <c r="D3" s="134">
        <v>2020</v>
      </c>
      <c r="E3" s="134">
        <v>2021</v>
      </c>
      <c r="F3" s="134">
        <v>2022</v>
      </c>
      <c r="G3" s="33"/>
      <c r="H3" s="1" t="s">
        <v>528</v>
      </c>
      <c r="I3" s="100"/>
    </row>
    <row r="4" spans="1:9">
      <c r="A4" s="92" t="s">
        <v>13</v>
      </c>
      <c r="B4" s="193">
        <v>328.6</v>
      </c>
      <c r="C4" s="193">
        <v>418.9</v>
      </c>
      <c r="D4" s="193">
        <v>422.8</v>
      </c>
      <c r="E4" s="193">
        <v>364.8</v>
      </c>
      <c r="F4" s="193">
        <v>387.8</v>
      </c>
      <c r="G4" s="105"/>
      <c r="H4" s="105"/>
    </row>
    <row r="5" spans="1:9">
      <c r="A5" s="92" t="s">
        <v>12</v>
      </c>
      <c r="B5" s="193">
        <v>1423.6</v>
      </c>
      <c r="C5" s="193">
        <v>1392.5</v>
      </c>
      <c r="D5" s="193">
        <v>1291.2</v>
      </c>
      <c r="E5" s="193">
        <v>1235.5</v>
      </c>
      <c r="F5" s="193">
        <v>1617.8</v>
      </c>
      <c r="G5" s="105"/>
      <c r="H5" s="33"/>
    </row>
    <row r="6" spans="1:9">
      <c r="A6" s="92" t="s">
        <v>492</v>
      </c>
      <c r="B6" s="193">
        <v>71.3</v>
      </c>
      <c r="C6" s="193">
        <v>76.8</v>
      </c>
      <c r="D6" s="193">
        <v>120.9</v>
      </c>
      <c r="E6" s="193">
        <v>124</v>
      </c>
      <c r="F6" s="193">
        <v>123.5</v>
      </c>
      <c r="G6" s="105"/>
      <c r="H6" s="33"/>
    </row>
    <row r="7" spans="1:9">
      <c r="A7" s="28" t="s">
        <v>89</v>
      </c>
      <c r="B7" s="193">
        <v>118.5</v>
      </c>
      <c r="C7" s="193">
        <v>95.4</v>
      </c>
      <c r="D7" s="193">
        <v>104.8</v>
      </c>
      <c r="E7" s="193">
        <v>126.9</v>
      </c>
      <c r="F7" s="193">
        <v>126.4</v>
      </c>
      <c r="G7" s="105"/>
      <c r="H7" s="105"/>
    </row>
    <row r="8" spans="1:9">
      <c r="A8" s="92" t="s">
        <v>482</v>
      </c>
      <c r="B8" s="193">
        <v>1164.3</v>
      </c>
      <c r="C8" s="193">
        <v>1170</v>
      </c>
      <c r="D8" s="193">
        <v>1147.5999999999999</v>
      </c>
      <c r="E8" s="193">
        <v>1123.2</v>
      </c>
      <c r="F8" s="193">
        <v>1116.9000000000001</v>
      </c>
      <c r="H8" s="105"/>
    </row>
    <row r="9" spans="1:9">
      <c r="A9" s="92" t="s">
        <v>145</v>
      </c>
      <c r="B9" s="193">
        <v>382.8</v>
      </c>
      <c r="C9" s="193">
        <v>372.3</v>
      </c>
      <c r="D9" s="193">
        <v>298.60000000000002</v>
      </c>
      <c r="E9" s="193">
        <v>302.10000000000002</v>
      </c>
      <c r="F9" s="193">
        <v>373.7</v>
      </c>
      <c r="G9" s="105"/>
      <c r="H9" s="105"/>
    </row>
    <row r="10" spans="1:9">
      <c r="A10" s="92" t="s">
        <v>10</v>
      </c>
      <c r="B10" s="193">
        <v>73</v>
      </c>
      <c r="C10" s="193">
        <v>74.099999999999994</v>
      </c>
      <c r="D10" s="193">
        <v>70.8</v>
      </c>
      <c r="E10" s="193">
        <v>72.599999999999994</v>
      </c>
      <c r="F10" s="193">
        <v>69.3</v>
      </c>
      <c r="G10" s="105"/>
      <c r="H10" s="105"/>
    </row>
    <row r="11" spans="1:9">
      <c r="A11" s="92" t="s">
        <v>9</v>
      </c>
      <c r="B11" s="193">
        <v>83.4</v>
      </c>
      <c r="C11" s="193">
        <v>87.7</v>
      </c>
      <c r="D11" s="193">
        <v>81.900000000000006</v>
      </c>
      <c r="E11" s="193">
        <v>83</v>
      </c>
      <c r="F11" s="193">
        <v>83.4</v>
      </c>
      <c r="G11" s="105"/>
      <c r="H11" s="105"/>
    </row>
    <row r="12" spans="1:9">
      <c r="A12" s="92" t="s">
        <v>8</v>
      </c>
      <c r="B12" s="193">
        <v>2091.3000000000002</v>
      </c>
      <c r="C12" s="193">
        <v>2169.1</v>
      </c>
      <c r="D12" s="193">
        <v>2067.1</v>
      </c>
      <c r="E12" s="193">
        <v>2115.6999999999998</v>
      </c>
      <c r="F12" s="193">
        <v>2262.3000000000002</v>
      </c>
      <c r="G12" s="105"/>
      <c r="H12" s="105"/>
    </row>
    <row r="13" spans="1:9">
      <c r="A13" s="92" t="s">
        <v>6</v>
      </c>
      <c r="B13" s="193">
        <v>431.3</v>
      </c>
      <c r="C13" s="193">
        <v>422.7</v>
      </c>
      <c r="D13" s="193">
        <v>395.8</v>
      </c>
      <c r="E13" s="193">
        <v>390.7</v>
      </c>
      <c r="F13" s="193">
        <v>384</v>
      </c>
      <c r="G13" s="105"/>
      <c r="H13" s="105"/>
    </row>
    <row r="14" spans="1:9">
      <c r="A14" s="92" t="s">
        <v>5</v>
      </c>
      <c r="B14" s="193">
        <v>1703.6</v>
      </c>
      <c r="C14" s="193">
        <v>1619.5</v>
      </c>
      <c r="D14" s="193">
        <v>1510.2</v>
      </c>
      <c r="E14" s="193">
        <v>1391.6</v>
      </c>
      <c r="F14" s="193">
        <v>1119.5</v>
      </c>
      <c r="G14" s="105"/>
      <c r="H14" s="105"/>
    </row>
    <row r="15" spans="1:9">
      <c r="A15" s="92" t="s">
        <v>4</v>
      </c>
      <c r="B15" s="193">
        <v>4899.3999999999996</v>
      </c>
      <c r="C15" s="193">
        <v>4968.2</v>
      </c>
      <c r="D15" s="193">
        <v>4564.6000000000004</v>
      </c>
      <c r="E15" s="193">
        <v>4533.6000000000004</v>
      </c>
      <c r="F15" s="193">
        <v>3957</v>
      </c>
      <c r="G15" s="105"/>
      <c r="H15" s="105"/>
    </row>
    <row r="16" spans="1:9">
      <c r="A16" s="92" t="s">
        <v>3</v>
      </c>
      <c r="B16" s="193">
        <v>3554.5</v>
      </c>
      <c r="C16" s="193">
        <v>3195.7</v>
      </c>
      <c r="D16" s="193">
        <v>3216.7</v>
      </c>
      <c r="E16" s="193">
        <v>3256.4</v>
      </c>
      <c r="F16" s="193">
        <v>2985.9</v>
      </c>
      <c r="H16" s="105"/>
    </row>
    <row r="17" spans="1:8">
      <c r="A17" s="149" t="s">
        <v>32</v>
      </c>
      <c r="B17" s="193">
        <v>113.2</v>
      </c>
      <c r="C17" s="193">
        <v>115.1</v>
      </c>
      <c r="D17" s="193">
        <v>109.2</v>
      </c>
      <c r="E17" s="193">
        <v>113</v>
      </c>
      <c r="F17" s="193">
        <v>118.2</v>
      </c>
      <c r="H17" s="105"/>
    </row>
    <row r="18" spans="1:8">
      <c r="A18" s="92" t="s">
        <v>1</v>
      </c>
      <c r="B18" s="193">
        <v>743.3</v>
      </c>
      <c r="C18" s="193">
        <v>690.9</v>
      </c>
      <c r="D18" s="193">
        <v>607.79999999999995</v>
      </c>
      <c r="E18" s="193">
        <v>658.9</v>
      </c>
      <c r="F18" s="193">
        <v>683.7</v>
      </c>
    </row>
    <row r="19" spans="1:8">
      <c r="A19" s="92" t="s">
        <v>0</v>
      </c>
      <c r="B19" s="193">
        <v>589.1</v>
      </c>
      <c r="C19" s="193">
        <v>495.4</v>
      </c>
      <c r="D19" s="193">
        <v>468</v>
      </c>
      <c r="E19" s="193">
        <v>540.5</v>
      </c>
      <c r="F19" s="193">
        <v>573.70000000000005</v>
      </c>
      <c r="G19" s="105"/>
      <c r="H19" s="105"/>
    </row>
    <row r="21" spans="1:8">
      <c r="A21" s="102" t="s">
        <v>20</v>
      </c>
    </row>
    <row r="23" spans="1:8">
      <c r="A23" s="17" t="s">
        <v>744</v>
      </c>
    </row>
    <row r="24" spans="1:8">
      <c r="A24" s="17" t="s">
        <v>15</v>
      </c>
    </row>
    <row r="25" spans="1:8">
      <c r="A25" s="17" t="s">
        <v>745</v>
      </c>
    </row>
    <row r="27" spans="1:8">
      <c r="A27" s="13" t="s">
        <v>2819</v>
      </c>
    </row>
    <row r="29" spans="1:8">
      <c r="A29" s="13" t="s">
        <v>2881</v>
      </c>
    </row>
    <row r="31" spans="1:8">
      <c r="A31" s="13" t="s">
        <v>3461</v>
      </c>
    </row>
  </sheetData>
  <hyperlinks>
    <hyperlink ref="H3" location="Content!A1" display="Back to content page" xr:uid="{00000000-0004-0000-EC00-000000000000}"/>
  </hyperlinks>
  <pageMargins left="0.7" right="0.7" top="0.75" bottom="0.75" header="0.3" footer="0.3"/>
  <pageSetup paperSize="9" orientation="portrait" horizontalDpi="4294967293"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sheetPr codeName="Sheet238"/>
  <dimension ref="A1:AM47"/>
  <sheetViews>
    <sheetView zoomScale="95" zoomScaleNormal="95" workbookViewId="0">
      <selection activeCell="G22" sqref="G22"/>
    </sheetView>
  </sheetViews>
  <sheetFormatPr defaultColWidth="9.26953125" defaultRowHeight="14"/>
  <cols>
    <col min="1" max="1" width="33.7265625" style="17" customWidth="1"/>
    <col min="2" max="24" width="11.26953125" style="17" customWidth="1"/>
    <col min="25" max="35" width="10" style="17" customWidth="1"/>
    <col min="36" max="16384" width="9.26953125" style="17"/>
  </cols>
  <sheetData>
    <row r="1" spans="1:39" s="18" customFormat="1">
      <c r="A1" s="18" t="s">
        <v>3463</v>
      </c>
      <c r="AC1" s="361"/>
      <c r="AD1" s="361"/>
      <c r="AE1" s="361"/>
    </row>
    <row r="2" spans="1:39" s="18" customFormat="1"/>
    <row r="3" spans="1:39" ht="15" customHeight="1">
      <c r="A3" s="1032" t="s">
        <v>31</v>
      </c>
      <c r="B3" s="1041" t="s">
        <v>134</v>
      </c>
      <c r="C3" s="1042"/>
      <c r="D3" s="1042"/>
      <c r="E3" s="1042"/>
      <c r="F3" s="1042"/>
      <c r="G3" s="1042"/>
      <c r="H3" s="1042"/>
      <c r="I3" s="1042"/>
      <c r="J3" s="1042"/>
      <c r="K3" s="1042"/>
      <c r="L3" s="1042"/>
      <c r="M3" s="1042"/>
      <c r="N3" s="1042"/>
      <c r="O3" s="1042"/>
      <c r="P3" s="1042"/>
      <c r="Q3" s="1042"/>
      <c r="R3" s="1042"/>
      <c r="S3" s="1042"/>
      <c r="T3" s="1042"/>
      <c r="U3" s="1042"/>
      <c r="V3" s="1042"/>
      <c r="W3" s="1042"/>
      <c r="X3" s="1042"/>
      <c r="Y3" s="1042"/>
      <c r="Z3" s="1042"/>
      <c r="AA3" s="1042"/>
      <c r="AB3" s="1042"/>
      <c r="AC3" s="1042"/>
      <c r="AD3" s="1042"/>
      <c r="AE3" s="1042"/>
      <c r="AF3" s="1042"/>
      <c r="AG3" s="1042"/>
      <c r="AH3" s="315"/>
      <c r="AI3" s="315"/>
      <c r="AL3" s="33"/>
      <c r="AM3" s="33"/>
    </row>
    <row r="4" spans="1:39" ht="14.5">
      <c r="A4" s="1032"/>
      <c r="B4" s="207">
        <v>1990</v>
      </c>
      <c r="C4" s="207">
        <v>1991</v>
      </c>
      <c r="D4" s="207">
        <v>1992</v>
      </c>
      <c r="E4" s="207">
        <v>1993</v>
      </c>
      <c r="F4" s="207">
        <v>1994</v>
      </c>
      <c r="G4" s="207">
        <v>1995</v>
      </c>
      <c r="H4" s="207">
        <v>1996</v>
      </c>
      <c r="I4" s="207">
        <v>1997</v>
      </c>
      <c r="J4" s="207">
        <v>1998</v>
      </c>
      <c r="K4" s="207">
        <v>1999</v>
      </c>
      <c r="L4" s="207">
        <v>2000</v>
      </c>
      <c r="M4" s="207">
        <v>2001</v>
      </c>
      <c r="N4" s="207">
        <v>2002</v>
      </c>
      <c r="O4" s="207">
        <v>2003</v>
      </c>
      <c r="P4" s="207">
        <v>2004</v>
      </c>
      <c r="Q4" s="207">
        <v>2005</v>
      </c>
      <c r="R4" s="207">
        <v>2006</v>
      </c>
      <c r="S4" s="207">
        <v>2007</v>
      </c>
      <c r="T4" s="207">
        <v>2008</v>
      </c>
      <c r="U4" s="207">
        <v>2009</v>
      </c>
      <c r="V4" s="207">
        <v>2010</v>
      </c>
      <c r="W4" s="207">
        <v>2011</v>
      </c>
      <c r="X4" s="207">
        <v>2012</v>
      </c>
      <c r="Y4" s="207">
        <v>2013</v>
      </c>
      <c r="Z4" s="207">
        <v>2014</v>
      </c>
      <c r="AA4" s="207">
        <v>2015</v>
      </c>
      <c r="AB4" s="207">
        <v>2016</v>
      </c>
      <c r="AC4" s="207">
        <v>2017</v>
      </c>
      <c r="AD4" s="207">
        <v>2018</v>
      </c>
      <c r="AE4" s="207">
        <v>2019</v>
      </c>
      <c r="AF4" s="207">
        <v>2020</v>
      </c>
      <c r="AG4" s="207">
        <v>2021</v>
      </c>
      <c r="AH4" s="207">
        <v>2022</v>
      </c>
      <c r="AI4" s="207">
        <v>2023</v>
      </c>
      <c r="AJ4" s="207">
        <v>2024</v>
      </c>
      <c r="AL4" s="1" t="s">
        <v>528</v>
      </c>
    </row>
    <row r="5" spans="1:39" s="13" customFormat="1">
      <c r="A5" s="28" t="s">
        <v>13</v>
      </c>
      <c r="B5" s="764">
        <v>841</v>
      </c>
      <c r="C5" s="764">
        <v>934</v>
      </c>
      <c r="D5" s="764">
        <v>947</v>
      </c>
      <c r="E5" s="764">
        <v>950</v>
      </c>
      <c r="F5" s="764">
        <v>955</v>
      </c>
      <c r="G5" s="764">
        <v>960</v>
      </c>
      <c r="H5" s="764">
        <v>1028</v>
      </c>
      <c r="I5" s="764">
        <v>1146</v>
      </c>
      <c r="J5" s="764">
        <v>1318</v>
      </c>
      <c r="K5" s="764">
        <v>1335</v>
      </c>
      <c r="L5" s="764">
        <v>1445</v>
      </c>
      <c r="M5" s="764">
        <v>1638</v>
      </c>
      <c r="N5" s="764">
        <v>1765</v>
      </c>
      <c r="O5" s="764">
        <v>1995</v>
      </c>
      <c r="P5" s="764">
        <v>2240</v>
      </c>
      <c r="Q5" s="764">
        <v>2632</v>
      </c>
      <c r="R5" s="764">
        <v>3306</v>
      </c>
      <c r="S5" s="764">
        <v>3217</v>
      </c>
      <c r="T5" s="764">
        <v>4156</v>
      </c>
      <c r="U5" s="764">
        <v>4735</v>
      </c>
      <c r="V5" s="764">
        <v>5256</v>
      </c>
      <c r="W5" s="764">
        <v>5607</v>
      </c>
      <c r="X5" s="764">
        <v>6189</v>
      </c>
      <c r="Y5" s="764">
        <v>8266</v>
      </c>
      <c r="Z5" s="764">
        <v>9010</v>
      </c>
      <c r="AA5" s="764">
        <v>9660.7000000000007</v>
      </c>
      <c r="AB5" s="764">
        <v>10379</v>
      </c>
      <c r="AC5" s="764">
        <v>10737</v>
      </c>
      <c r="AD5" s="764">
        <v>12869</v>
      </c>
      <c r="AE5" s="764">
        <v>15474</v>
      </c>
      <c r="AF5" s="764">
        <v>14488</v>
      </c>
      <c r="AG5" s="764">
        <v>14741</v>
      </c>
      <c r="AH5" s="764">
        <v>15983</v>
      </c>
      <c r="AI5" s="764">
        <v>15701</v>
      </c>
      <c r="AJ5" s="764"/>
      <c r="AK5" s="47"/>
    </row>
    <row r="6" spans="1:39" s="13" customFormat="1">
      <c r="A6" s="28" t="s">
        <v>12</v>
      </c>
      <c r="B6" s="764">
        <v>906</v>
      </c>
      <c r="C6" s="764">
        <v>935</v>
      </c>
      <c r="D6" s="764">
        <v>1157</v>
      </c>
      <c r="E6" s="764">
        <v>1093</v>
      </c>
      <c r="F6" s="764">
        <v>1111</v>
      </c>
      <c r="G6" s="764">
        <v>1114</v>
      </c>
      <c r="H6" s="764">
        <v>807</v>
      </c>
      <c r="I6" s="764">
        <v>925</v>
      </c>
      <c r="J6" s="764">
        <v>1092</v>
      </c>
      <c r="K6" s="764">
        <v>1110</v>
      </c>
      <c r="L6" s="764">
        <v>1027</v>
      </c>
      <c r="M6" s="764">
        <v>1034.5999999999999</v>
      </c>
      <c r="N6" s="764">
        <v>1044.3</v>
      </c>
      <c r="O6" s="764">
        <v>935.6</v>
      </c>
      <c r="P6" s="764">
        <v>823.1</v>
      </c>
      <c r="Q6" s="764">
        <v>867</v>
      </c>
      <c r="R6" s="764">
        <v>794</v>
      </c>
      <c r="S6" s="764">
        <v>625</v>
      </c>
      <c r="T6" s="764">
        <v>587</v>
      </c>
      <c r="U6" s="764">
        <v>444</v>
      </c>
      <c r="V6" s="764">
        <v>457</v>
      </c>
      <c r="W6" s="764">
        <v>303</v>
      </c>
      <c r="X6" s="764">
        <v>703</v>
      </c>
      <c r="Y6" s="764">
        <v>1681</v>
      </c>
      <c r="Z6" s="764">
        <v>2361</v>
      </c>
      <c r="AA6" s="764">
        <v>2489.5</v>
      </c>
      <c r="AB6" s="764">
        <v>2688</v>
      </c>
      <c r="AC6" s="764">
        <v>3022</v>
      </c>
      <c r="AD6" s="764">
        <v>3105</v>
      </c>
      <c r="AE6" s="764">
        <v>2508</v>
      </c>
      <c r="AF6" s="764">
        <v>2182</v>
      </c>
      <c r="AG6" s="764">
        <v>2409</v>
      </c>
      <c r="AH6" s="764">
        <v>2548</v>
      </c>
      <c r="AI6" s="764">
        <v>3095</v>
      </c>
      <c r="AJ6" s="764"/>
    </row>
    <row r="7" spans="1:39" s="13" customFormat="1">
      <c r="A7" s="28" t="s">
        <v>483</v>
      </c>
      <c r="B7" s="764"/>
      <c r="C7" s="764"/>
      <c r="D7" s="764"/>
      <c r="E7" s="764"/>
      <c r="F7" s="764"/>
      <c r="G7" s="764"/>
      <c r="H7" s="764"/>
      <c r="I7" s="764"/>
      <c r="J7" s="764"/>
      <c r="K7" s="764"/>
      <c r="L7" s="764">
        <v>25.545000000000002</v>
      </c>
      <c r="M7" s="764">
        <v>27.306999999999999</v>
      </c>
      <c r="N7" s="764">
        <v>29.068000000000001</v>
      </c>
      <c r="O7" s="764">
        <v>30.83</v>
      </c>
      <c r="P7" s="764">
        <v>38.67</v>
      </c>
      <c r="Q7" s="764">
        <v>41.841000000000001</v>
      </c>
      <c r="R7" s="764">
        <v>44.131</v>
      </c>
      <c r="S7" s="764">
        <v>41.223999999999997</v>
      </c>
      <c r="T7" s="764">
        <v>37.877000000000002</v>
      </c>
      <c r="U7" s="764">
        <v>40.872</v>
      </c>
      <c r="V7" s="764">
        <v>56.023000000000003</v>
      </c>
      <c r="W7" s="764">
        <v>50.561</v>
      </c>
      <c r="X7" s="764">
        <v>51.442</v>
      </c>
      <c r="Y7" s="764">
        <v>49.415999999999997</v>
      </c>
      <c r="Z7" s="764">
        <v>46.244999999999997</v>
      </c>
      <c r="AA7" s="764">
        <v>46.597999999999999</v>
      </c>
      <c r="AB7" s="764">
        <v>58</v>
      </c>
      <c r="AC7" s="764">
        <v>91</v>
      </c>
      <c r="AD7" s="764">
        <v>98</v>
      </c>
      <c r="AE7" s="764">
        <v>108</v>
      </c>
      <c r="AF7" s="764" t="s">
        <v>3464</v>
      </c>
      <c r="AG7" s="764" t="s">
        <v>3465</v>
      </c>
      <c r="AH7" s="764" t="s">
        <v>3466</v>
      </c>
      <c r="AI7" s="764" t="s">
        <v>3467</v>
      </c>
      <c r="AJ7" s="764"/>
    </row>
    <row r="8" spans="1:39" s="13" customFormat="1">
      <c r="A8" s="28" t="s">
        <v>89</v>
      </c>
      <c r="B8" s="764">
        <v>5650</v>
      </c>
      <c r="C8" s="764">
        <v>5281</v>
      </c>
      <c r="D8" s="764">
        <v>6073</v>
      </c>
      <c r="E8" s="764">
        <v>5545</v>
      </c>
      <c r="F8" s="764">
        <v>5312</v>
      </c>
      <c r="G8" s="764">
        <v>5378</v>
      </c>
      <c r="H8" s="764">
        <v>5415</v>
      </c>
      <c r="I8" s="764">
        <v>5423</v>
      </c>
      <c r="J8" s="764">
        <v>4728</v>
      </c>
      <c r="K8" s="764">
        <v>5320</v>
      </c>
      <c r="L8" s="764">
        <v>5999</v>
      </c>
      <c r="M8" s="764">
        <v>5979</v>
      </c>
      <c r="N8" s="764">
        <v>6118</v>
      </c>
      <c r="O8" s="764">
        <v>6167</v>
      </c>
      <c r="P8" s="764">
        <v>7086</v>
      </c>
      <c r="Q8" s="764">
        <v>7400</v>
      </c>
      <c r="R8" s="764">
        <v>7629</v>
      </c>
      <c r="S8" s="764">
        <v>7543</v>
      </c>
      <c r="T8" s="764">
        <v>7495</v>
      </c>
      <c r="U8" s="764">
        <v>7665</v>
      </c>
      <c r="V8" s="764">
        <v>7454</v>
      </c>
      <c r="W8" s="764">
        <v>7010</v>
      </c>
      <c r="X8" s="764">
        <v>7547</v>
      </c>
      <c r="Y8" s="764">
        <v>8349</v>
      </c>
      <c r="Z8" s="764">
        <v>8728</v>
      </c>
      <c r="AA8" s="764">
        <v>8306</v>
      </c>
      <c r="AB8" s="764">
        <v>9135</v>
      </c>
      <c r="AC8" s="764">
        <v>9510</v>
      </c>
      <c r="AD8" s="764">
        <v>12067</v>
      </c>
      <c r="AE8" s="764">
        <v>12060</v>
      </c>
      <c r="AF8" s="764">
        <v>12460</v>
      </c>
      <c r="AG8" s="764">
        <v>13135</v>
      </c>
      <c r="AH8" s="764">
        <v>13200</v>
      </c>
      <c r="AI8" s="764">
        <v>13322</v>
      </c>
      <c r="AJ8" s="764"/>
    </row>
    <row r="9" spans="1:39" s="13" customFormat="1">
      <c r="A9" s="28" t="s">
        <v>482</v>
      </c>
      <c r="B9" s="764">
        <v>364</v>
      </c>
      <c r="C9" s="764">
        <v>419</v>
      </c>
      <c r="D9" s="764">
        <v>419</v>
      </c>
      <c r="E9" s="764">
        <v>419</v>
      </c>
      <c r="F9" s="764">
        <v>419</v>
      </c>
      <c r="G9" s="764">
        <v>425</v>
      </c>
      <c r="H9" s="764">
        <v>425</v>
      </c>
      <c r="I9" s="764">
        <v>450</v>
      </c>
      <c r="J9" s="764">
        <v>451.5</v>
      </c>
      <c r="K9" s="764">
        <v>454.5</v>
      </c>
      <c r="L9" s="764">
        <v>469.7</v>
      </c>
      <c r="M9" s="764">
        <v>506.29999999999995</v>
      </c>
      <c r="N9" s="764">
        <v>472.7</v>
      </c>
      <c r="O9" s="764">
        <v>394.4</v>
      </c>
      <c r="P9" s="764">
        <v>354.5</v>
      </c>
      <c r="Q9" s="764">
        <v>408</v>
      </c>
      <c r="R9" s="764">
        <v>437.28</v>
      </c>
      <c r="S9" s="764">
        <v>454.08000000000004</v>
      </c>
      <c r="T9" s="764">
        <v>440.72</v>
      </c>
      <c r="U9" s="764">
        <v>1044.4000000000001</v>
      </c>
      <c r="V9" s="764">
        <v>1000.4</v>
      </c>
      <c r="W9" s="764">
        <v>946.8</v>
      </c>
      <c r="X9" s="764">
        <v>951.8</v>
      </c>
      <c r="Y9" s="764">
        <v>998.3</v>
      </c>
      <c r="Z9" s="764">
        <v>1034.5999999999999</v>
      </c>
      <c r="AA9" s="764">
        <v>486</v>
      </c>
      <c r="AB9" s="764">
        <v>408</v>
      </c>
      <c r="AC9" s="764">
        <v>415</v>
      </c>
      <c r="AD9" s="764">
        <v>520</v>
      </c>
      <c r="AE9" s="764">
        <v>585</v>
      </c>
      <c r="AF9" s="764">
        <v>543</v>
      </c>
      <c r="AG9" s="764">
        <v>652</v>
      </c>
      <c r="AH9" s="764">
        <v>653</v>
      </c>
      <c r="AI9" s="764">
        <v>708</v>
      </c>
      <c r="AJ9" s="764"/>
    </row>
    <row r="10" spans="1:39" s="13" customFormat="1">
      <c r="A10" s="28" t="s">
        <v>11</v>
      </c>
      <c r="B10" s="764"/>
      <c r="C10" s="764"/>
      <c r="D10" s="764"/>
      <c r="E10" s="764"/>
      <c r="F10" s="764"/>
      <c r="G10" s="764"/>
      <c r="H10" s="764"/>
      <c r="I10" s="764"/>
      <c r="J10" s="764"/>
      <c r="K10" s="764">
        <v>200</v>
      </c>
      <c r="L10" s="764">
        <v>290</v>
      </c>
      <c r="M10" s="764">
        <v>290</v>
      </c>
      <c r="N10" s="764">
        <v>310</v>
      </c>
      <c r="O10" s="764">
        <v>330</v>
      </c>
      <c r="P10" s="764">
        <v>300</v>
      </c>
      <c r="Q10" s="764">
        <v>350</v>
      </c>
      <c r="R10" s="764">
        <v>200</v>
      </c>
      <c r="S10" s="764">
        <v>200</v>
      </c>
      <c r="T10" s="764">
        <v>200</v>
      </c>
      <c r="U10" s="764">
        <v>505.3</v>
      </c>
      <c r="V10" s="764">
        <v>503.6</v>
      </c>
      <c r="W10" s="764">
        <v>489.5</v>
      </c>
      <c r="X10" s="764">
        <v>485.4</v>
      </c>
      <c r="Y10" s="764">
        <v>515.25300000000004</v>
      </c>
      <c r="Z10" s="764">
        <v>520.13900000000001</v>
      </c>
      <c r="AA10" s="764">
        <v>532.20000000000005</v>
      </c>
      <c r="AB10" s="764">
        <v>508</v>
      </c>
      <c r="AC10" s="764">
        <v>502</v>
      </c>
      <c r="AD10" s="764">
        <v>517</v>
      </c>
      <c r="AE10" s="764">
        <v>393</v>
      </c>
      <c r="AF10" s="764">
        <v>427</v>
      </c>
      <c r="AG10" s="764">
        <v>533</v>
      </c>
      <c r="AH10" s="764">
        <v>482</v>
      </c>
      <c r="AI10" s="764">
        <v>509</v>
      </c>
      <c r="AJ10" s="764"/>
    </row>
    <row r="11" spans="1:39" s="13" customFormat="1">
      <c r="A11" s="28" t="s">
        <v>133</v>
      </c>
      <c r="B11" s="764">
        <v>592.09359999999992</v>
      </c>
      <c r="C11" s="764">
        <v>586.91750999999999</v>
      </c>
      <c r="D11" s="764">
        <v>620.33300000000008</v>
      </c>
      <c r="E11" s="764">
        <v>645.48320000000001</v>
      </c>
      <c r="F11" s="764">
        <v>660.07270000000005</v>
      </c>
      <c r="G11" s="764">
        <v>662.02260000000001</v>
      </c>
      <c r="H11" s="764">
        <v>681.21429999999998</v>
      </c>
      <c r="I11" s="764">
        <v>734.31053199999997</v>
      </c>
      <c r="J11" s="764">
        <v>784.42010000000005</v>
      </c>
      <c r="K11" s="764">
        <v>833.29449999999997</v>
      </c>
      <c r="L11" s="764">
        <v>882.84670000000006</v>
      </c>
      <c r="M11" s="764">
        <v>945.93880000000001</v>
      </c>
      <c r="N11" s="764">
        <v>888.00109999999995</v>
      </c>
      <c r="O11" s="764">
        <v>1023.504</v>
      </c>
      <c r="P11" s="764">
        <v>1134.7530000000002</v>
      </c>
      <c r="Q11" s="764">
        <v>1148.6963000000001</v>
      </c>
      <c r="R11" s="764">
        <v>1173.6578</v>
      </c>
      <c r="S11" s="764">
        <v>1221.8943999999999</v>
      </c>
      <c r="T11" s="764">
        <v>1274.3200999999999</v>
      </c>
      <c r="U11" s="764">
        <v>1273.808</v>
      </c>
      <c r="V11" s="764">
        <v>1359.8009999999999</v>
      </c>
      <c r="W11" s="764">
        <v>1267.7</v>
      </c>
      <c r="X11" s="764">
        <v>1350.2</v>
      </c>
      <c r="Y11" s="764">
        <v>1423.4</v>
      </c>
      <c r="Z11" s="764">
        <v>1487.5</v>
      </c>
      <c r="AA11" s="764">
        <v>1542.2</v>
      </c>
      <c r="AB11" s="764">
        <v>1886</v>
      </c>
      <c r="AC11" s="764">
        <v>1983</v>
      </c>
      <c r="AD11" s="764">
        <v>2099</v>
      </c>
      <c r="AE11" s="764">
        <v>2178</v>
      </c>
      <c r="AF11" s="764">
        <v>2167</v>
      </c>
      <c r="AG11" s="764">
        <v>2245</v>
      </c>
      <c r="AH11" s="764">
        <v>2274</v>
      </c>
      <c r="AI11" s="764">
        <v>2299</v>
      </c>
      <c r="AJ11" s="764"/>
    </row>
    <row r="12" spans="1:39" s="13" customFormat="1">
      <c r="A12" s="28" t="s">
        <v>9</v>
      </c>
      <c r="B12" s="764">
        <v>718</v>
      </c>
      <c r="C12" s="764">
        <v>766</v>
      </c>
      <c r="D12" s="764">
        <v>793</v>
      </c>
      <c r="E12" s="764">
        <v>921</v>
      </c>
      <c r="F12" s="764">
        <v>953</v>
      </c>
      <c r="G12" s="764">
        <v>940</v>
      </c>
      <c r="H12" s="764">
        <v>987</v>
      </c>
      <c r="I12" s="764">
        <v>1086</v>
      </c>
      <c r="J12" s="764">
        <v>1149</v>
      </c>
      <c r="K12" s="764">
        <v>1184</v>
      </c>
      <c r="L12" s="764">
        <v>1226</v>
      </c>
      <c r="M12" s="764">
        <v>1230.2</v>
      </c>
      <c r="N12" s="764">
        <v>1284.9000000000001</v>
      </c>
      <c r="O12" s="764">
        <v>1321.3999999999999</v>
      </c>
      <c r="P12" s="764">
        <v>1451.6</v>
      </c>
      <c r="Q12" s="764">
        <v>1537.1000000000001</v>
      </c>
      <c r="R12" s="764">
        <v>1579.7</v>
      </c>
      <c r="S12" s="764">
        <v>1453</v>
      </c>
      <c r="T12" s="764">
        <v>1543</v>
      </c>
      <c r="U12" s="764">
        <v>1661.32</v>
      </c>
      <c r="V12" s="764">
        <v>1822.2</v>
      </c>
      <c r="W12" s="764">
        <v>1887.7</v>
      </c>
      <c r="X12" s="764">
        <v>1911.5</v>
      </c>
      <c r="Y12" s="764">
        <v>1835.4</v>
      </c>
      <c r="Z12" s="764">
        <v>2057</v>
      </c>
      <c r="AA12" s="764">
        <v>2125</v>
      </c>
      <c r="AB12" s="764">
        <v>2233</v>
      </c>
      <c r="AC12" s="764">
        <v>1917</v>
      </c>
      <c r="AD12" s="764">
        <v>1803</v>
      </c>
      <c r="AE12" s="764">
        <v>1937</v>
      </c>
      <c r="AF12" s="764">
        <v>2191</v>
      </c>
      <c r="AG12" s="764">
        <v>2401</v>
      </c>
      <c r="AH12" s="764">
        <v>2115</v>
      </c>
      <c r="AI12" s="764" t="s">
        <v>3468</v>
      </c>
      <c r="AJ12" s="764"/>
    </row>
    <row r="13" spans="1:39" s="13" customFormat="1">
      <c r="A13" s="28" t="s">
        <v>165</v>
      </c>
      <c r="B13" s="764">
        <v>764.7</v>
      </c>
      <c r="C13" s="764">
        <v>839.5</v>
      </c>
      <c r="D13" s="764">
        <v>929.7</v>
      </c>
      <c r="E13" s="764">
        <v>988.4</v>
      </c>
      <c r="F13" s="764">
        <v>1048</v>
      </c>
      <c r="G13" s="764">
        <v>1165.0999999999999</v>
      </c>
      <c r="H13" s="764">
        <v>1272.3</v>
      </c>
      <c r="I13" s="764">
        <v>1398.6</v>
      </c>
      <c r="J13" s="764">
        <v>1538.8</v>
      </c>
      <c r="K13" s="764">
        <v>1585</v>
      </c>
      <c r="L13" s="764">
        <v>1777.5</v>
      </c>
      <c r="M13" s="764">
        <v>1910.8</v>
      </c>
      <c r="N13" s="764">
        <v>1948.8</v>
      </c>
      <c r="O13" s="764">
        <v>2081.5</v>
      </c>
      <c r="P13" s="764">
        <v>2165.1999999999998</v>
      </c>
      <c r="Q13" s="764">
        <v>2272.1</v>
      </c>
      <c r="R13" s="764">
        <v>2350.1999999999998</v>
      </c>
      <c r="S13" s="764">
        <v>2464.6</v>
      </c>
      <c r="T13" s="764">
        <v>2557.1999999999998</v>
      </c>
      <c r="U13" s="764">
        <v>2577.4</v>
      </c>
      <c r="V13" s="764">
        <v>2688.707609</v>
      </c>
      <c r="W13" s="764">
        <v>2738.5916539999998</v>
      </c>
      <c r="X13" s="764">
        <v>2797.1389490000001</v>
      </c>
      <c r="Y13" s="764">
        <v>2885.2909249999998</v>
      </c>
      <c r="Z13" s="764">
        <v>2936.9367900000002</v>
      </c>
      <c r="AA13" s="764">
        <v>2995.582375</v>
      </c>
      <c r="AB13" s="764">
        <v>3042.1908699999999</v>
      </c>
      <c r="AC13" s="764">
        <v>3119.711812</v>
      </c>
      <c r="AD13" s="764">
        <v>3131.6409079999999</v>
      </c>
      <c r="AE13" s="764">
        <v>3236.583928</v>
      </c>
      <c r="AF13" s="764">
        <v>2882.4009449999999</v>
      </c>
      <c r="AG13" s="764">
        <v>2992.0913839999998</v>
      </c>
      <c r="AH13" s="764">
        <v>3119.2256430000002</v>
      </c>
      <c r="AI13" s="764">
        <v>3265.4659749999996</v>
      </c>
      <c r="AJ13" s="764">
        <v>3417.638739</v>
      </c>
    </row>
    <row r="14" spans="1:39" s="13" customFormat="1">
      <c r="A14" s="28" t="s">
        <v>6</v>
      </c>
      <c r="B14" s="764">
        <v>485</v>
      </c>
      <c r="C14" s="764">
        <v>490</v>
      </c>
      <c r="D14" s="764">
        <v>490</v>
      </c>
      <c r="E14" s="764">
        <v>490</v>
      </c>
      <c r="F14" s="764">
        <v>806</v>
      </c>
      <c r="G14" s="764">
        <v>408</v>
      </c>
      <c r="H14" s="764">
        <v>425</v>
      </c>
      <c r="I14" s="764">
        <v>1005</v>
      </c>
      <c r="J14" s="764">
        <v>6864</v>
      </c>
      <c r="K14" s="764">
        <v>7707</v>
      </c>
      <c r="L14" s="764">
        <v>9693.848</v>
      </c>
      <c r="M14" s="764">
        <v>11164.508</v>
      </c>
      <c r="N14" s="764">
        <v>11952.218000000001</v>
      </c>
      <c r="O14" s="764">
        <v>10903.213</v>
      </c>
      <c r="P14" s="764">
        <v>11705.668</v>
      </c>
      <c r="Q14" s="764">
        <v>13198.093150899998</v>
      </c>
      <c r="R14" s="764">
        <v>14490.7</v>
      </c>
      <c r="S14" s="764">
        <v>16070.311019000001</v>
      </c>
      <c r="T14" s="764">
        <v>16219.584495999999</v>
      </c>
      <c r="U14" s="764">
        <v>16963.400000000001</v>
      </c>
      <c r="V14" s="764">
        <v>16187.331471</v>
      </c>
      <c r="W14" s="764">
        <v>16310.892661</v>
      </c>
      <c r="X14" s="764">
        <v>14901.032621257387</v>
      </c>
      <c r="Y14" s="764">
        <v>14336.905401324639</v>
      </c>
      <c r="Z14" s="764">
        <v>17501</v>
      </c>
      <c r="AA14" s="764">
        <v>19402.599999999999</v>
      </c>
      <c r="AB14" s="764">
        <v>18697</v>
      </c>
      <c r="AC14" s="764">
        <v>17452</v>
      </c>
      <c r="AD14" s="764">
        <v>16988</v>
      </c>
      <c r="AE14" s="764">
        <v>18824</v>
      </c>
      <c r="AF14" s="764">
        <v>19148</v>
      </c>
      <c r="AG14" s="764">
        <v>18996</v>
      </c>
      <c r="AH14" s="764">
        <v>19627</v>
      </c>
      <c r="AI14" s="764">
        <v>19781</v>
      </c>
      <c r="AJ14" s="764"/>
    </row>
    <row r="15" spans="1:39" s="13" customFormat="1">
      <c r="A15" s="28" t="s">
        <v>17</v>
      </c>
      <c r="B15" s="764"/>
      <c r="C15" s="764"/>
      <c r="D15" s="764"/>
      <c r="E15" s="764"/>
      <c r="F15" s="764"/>
      <c r="G15" s="764">
        <v>1171</v>
      </c>
      <c r="H15" s="764">
        <v>893</v>
      </c>
      <c r="I15" s="764">
        <v>642</v>
      </c>
      <c r="J15" s="764">
        <v>1019</v>
      </c>
      <c r="K15" s="764">
        <v>1209</v>
      </c>
      <c r="L15" s="764">
        <v>1414</v>
      </c>
      <c r="M15" s="764">
        <v>1394</v>
      </c>
      <c r="N15" s="764">
        <v>1377</v>
      </c>
      <c r="O15" s="764">
        <v>1567</v>
      </c>
      <c r="P15" s="764">
        <v>1588</v>
      </c>
      <c r="Q15" s="764">
        <v>1585</v>
      </c>
      <c r="R15" s="764">
        <v>1491</v>
      </c>
      <c r="S15" s="764">
        <v>1694</v>
      </c>
      <c r="T15" s="764">
        <v>2097</v>
      </c>
      <c r="U15" s="764">
        <v>1742</v>
      </c>
      <c r="V15" s="764">
        <v>1488</v>
      </c>
      <c r="W15" s="764">
        <v>1607</v>
      </c>
      <c r="X15" s="764">
        <v>1538</v>
      </c>
      <c r="Y15" s="764">
        <v>1712</v>
      </c>
      <c r="Z15" s="764">
        <v>1528</v>
      </c>
      <c r="AA15" s="764">
        <v>1575</v>
      </c>
      <c r="AB15" s="764">
        <v>1479</v>
      </c>
      <c r="AC15" s="764">
        <v>1773</v>
      </c>
      <c r="AD15" s="764">
        <v>1416</v>
      </c>
      <c r="AE15" s="764">
        <v>1372</v>
      </c>
      <c r="AF15" s="764">
        <v>2039</v>
      </c>
      <c r="AG15" s="764">
        <v>1494</v>
      </c>
      <c r="AH15" s="764">
        <v>1207</v>
      </c>
      <c r="AI15" s="764">
        <v>1811</v>
      </c>
      <c r="AJ15" s="764"/>
    </row>
    <row r="16" spans="1:39" s="13" customFormat="1">
      <c r="A16" s="28" t="s">
        <v>4</v>
      </c>
      <c r="B16" s="764">
        <v>101</v>
      </c>
      <c r="C16" s="764">
        <v>106</v>
      </c>
      <c r="D16" s="764">
        <v>110</v>
      </c>
      <c r="E16" s="764">
        <v>117</v>
      </c>
      <c r="F16" s="764">
        <v>126</v>
      </c>
      <c r="G16" s="764">
        <v>129</v>
      </c>
      <c r="H16" s="764">
        <v>133</v>
      </c>
      <c r="I16" s="764">
        <v>149</v>
      </c>
      <c r="J16" s="764">
        <v>159</v>
      </c>
      <c r="K16" s="764">
        <v>172.4</v>
      </c>
      <c r="L16" s="764">
        <v>187.5</v>
      </c>
      <c r="M16" s="764">
        <v>191.9</v>
      </c>
      <c r="N16" s="764">
        <v>218.8</v>
      </c>
      <c r="O16" s="764">
        <v>223.8</v>
      </c>
      <c r="P16" s="764">
        <v>226</v>
      </c>
      <c r="Q16" s="764">
        <v>231</v>
      </c>
      <c r="R16" s="764">
        <v>252</v>
      </c>
      <c r="S16" s="764">
        <v>270.60000000000002</v>
      </c>
      <c r="T16" s="764">
        <v>267.7</v>
      </c>
      <c r="U16" s="764">
        <v>275.7</v>
      </c>
      <c r="V16" s="764">
        <v>301.01799999999997</v>
      </c>
      <c r="W16" s="764">
        <v>323.8</v>
      </c>
      <c r="X16" s="764">
        <v>336.5</v>
      </c>
      <c r="Y16" s="764">
        <v>347</v>
      </c>
      <c r="Z16" s="764">
        <v>355</v>
      </c>
      <c r="AA16" s="764">
        <v>369</v>
      </c>
      <c r="AB16" s="764">
        <v>496</v>
      </c>
      <c r="AC16" s="764">
        <v>513</v>
      </c>
      <c r="AD16" s="764">
        <v>518</v>
      </c>
      <c r="AE16" s="764">
        <v>540</v>
      </c>
      <c r="AF16" s="764">
        <v>535</v>
      </c>
      <c r="AG16" s="764">
        <v>536</v>
      </c>
      <c r="AH16" s="764">
        <v>550</v>
      </c>
      <c r="AI16" s="764">
        <v>569</v>
      </c>
      <c r="AJ16" s="764"/>
    </row>
    <row r="17" spans="1:39" s="13" customFormat="1">
      <c r="A17" s="28" t="s">
        <v>3</v>
      </c>
      <c r="B17" s="764">
        <v>165385</v>
      </c>
      <c r="C17" s="764">
        <v>168316</v>
      </c>
      <c r="D17" s="764">
        <v>167956</v>
      </c>
      <c r="E17" s="764">
        <v>174581</v>
      </c>
      <c r="F17" s="764">
        <v>182452</v>
      </c>
      <c r="G17" s="764">
        <v>187825</v>
      </c>
      <c r="H17" s="764">
        <v>200266</v>
      </c>
      <c r="I17" s="764">
        <v>210052</v>
      </c>
      <c r="J17" s="764">
        <v>205375</v>
      </c>
      <c r="K17" s="764">
        <v>203012</v>
      </c>
      <c r="L17" s="764">
        <v>210670</v>
      </c>
      <c r="M17" s="764">
        <v>210100</v>
      </c>
      <c r="N17" s="764">
        <v>220575</v>
      </c>
      <c r="O17" s="764">
        <v>234229</v>
      </c>
      <c r="P17" s="764">
        <v>244605</v>
      </c>
      <c r="Q17" s="764">
        <v>244922</v>
      </c>
      <c r="R17" s="764">
        <v>253798</v>
      </c>
      <c r="S17" s="764">
        <v>263479</v>
      </c>
      <c r="T17" s="764">
        <v>258291</v>
      </c>
      <c r="U17" s="764">
        <v>249557</v>
      </c>
      <c r="V17" s="764">
        <v>259601</v>
      </c>
      <c r="W17" s="764">
        <v>262538</v>
      </c>
      <c r="X17" s="764">
        <v>257919</v>
      </c>
      <c r="Y17" s="764">
        <v>256137</v>
      </c>
      <c r="Z17" s="764">
        <v>254765</v>
      </c>
      <c r="AA17" s="764">
        <v>250390</v>
      </c>
      <c r="AB17" s="764">
        <v>255112</v>
      </c>
      <c r="AC17" s="764">
        <v>257769</v>
      </c>
      <c r="AD17" s="764">
        <v>256064</v>
      </c>
      <c r="AE17" s="764">
        <v>252639</v>
      </c>
      <c r="AF17" s="764">
        <v>239521</v>
      </c>
      <c r="AG17" s="764">
        <v>244381</v>
      </c>
      <c r="AH17" s="764">
        <v>234850</v>
      </c>
      <c r="AI17" s="764" t="s">
        <v>3469</v>
      </c>
      <c r="AJ17" s="764"/>
    </row>
    <row r="18" spans="1:39" s="13" customFormat="1">
      <c r="A18" s="152" t="s">
        <v>32</v>
      </c>
      <c r="B18" s="764">
        <v>1629</v>
      </c>
      <c r="C18" s="764">
        <v>1833</v>
      </c>
      <c r="D18" s="764">
        <v>1852</v>
      </c>
      <c r="E18" s="764">
        <v>1967</v>
      </c>
      <c r="F18" s="764">
        <v>1715</v>
      </c>
      <c r="G18" s="764">
        <v>1817</v>
      </c>
      <c r="H18" s="764">
        <v>2053</v>
      </c>
      <c r="I18" s="764">
        <v>1775</v>
      </c>
      <c r="J18" s="764">
        <v>2245</v>
      </c>
      <c r="K18" s="764">
        <v>2381</v>
      </c>
      <c r="L18" s="764">
        <v>2516</v>
      </c>
      <c r="M18" s="764">
        <v>2773</v>
      </c>
      <c r="N18" s="764">
        <v>2883</v>
      </c>
      <c r="O18" s="764">
        <v>3169</v>
      </c>
      <c r="P18" s="764">
        <v>3350</v>
      </c>
      <c r="Q18" s="764">
        <v>3621</v>
      </c>
      <c r="R18" s="764">
        <v>3532</v>
      </c>
      <c r="S18" s="764">
        <v>4152</v>
      </c>
      <c r="T18" s="764">
        <v>4370</v>
      </c>
      <c r="U18" s="764">
        <v>4738</v>
      </c>
      <c r="V18" s="764">
        <v>5274</v>
      </c>
      <c r="W18" s="764">
        <v>5227</v>
      </c>
      <c r="X18" s="764">
        <v>5630</v>
      </c>
      <c r="Y18" s="764">
        <v>5940</v>
      </c>
      <c r="Z18" s="764">
        <v>6216</v>
      </c>
      <c r="AA18" s="764">
        <v>6729</v>
      </c>
      <c r="AB18" s="764">
        <v>7118</v>
      </c>
      <c r="AC18" s="764">
        <v>7198</v>
      </c>
      <c r="AD18" s="764">
        <v>7230</v>
      </c>
      <c r="AE18" s="764">
        <v>7668.1</v>
      </c>
      <c r="AF18" s="764">
        <v>7961.9</v>
      </c>
      <c r="AG18" s="764">
        <v>8916.5</v>
      </c>
      <c r="AH18" s="764">
        <v>9064.9</v>
      </c>
      <c r="AI18" s="764">
        <v>10379.56</v>
      </c>
      <c r="AJ18" s="764" t="s">
        <v>15</v>
      </c>
      <c r="AK18" s="91"/>
      <c r="AL18" s="18" t="s">
        <v>15</v>
      </c>
      <c r="AM18" s="18"/>
    </row>
    <row r="19" spans="1:39" s="13" customFormat="1">
      <c r="A19" s="28" t="s">
        <v>1</v>
      </c>
      <c r="B19" s="764">
        <v>7771</v>
      </c>
      <c r="C19" s="764">
        <v>7775</v>
      </c>
      <c r="D19" s="764">
        <v>7780</v>
      </c>
      <c r="E19" s="764">
        <v>7785</v>
      </c>
      <c r="F19" s="764">
        <v>7785</v>
      </c>
      <c r="G19" s="764">
        <v>7924</v>
      </c>
      <c r="H19" s="764">
        <v>7171</v>
      </c>
      <c r="I19" s="764">
        <v>7941</v>
      </c>
      <c r="J19" s="764">
        <v>7603</v>
      </c>
      <c r="K19" s="764">
        <v>7764</v>
      </c>
      <c r="L19" s="764">
        <v>7798</v>
      </c>
      <c r="M19" s="764">
        <v>7943</v>
      </c>
      <c r="N19" s="764">
        <v>8152</v>
      </c>
      <c r="O19" s="764">
        <v>8308</v>
      </c>
      <c r="P19" s="764">
        <v>8507</v>
      </c>
      <c r="Q19" s="764">
        <v>8936</v>
      </c>
      <c r="R19" s="764">
        <v>9681.3189999999995</v>
      </c>
      <c r="S19" s="764">
        <v>9744.4580000000005</v>
      </c>
      <c r="T19" s="764">
        <v>9534</v>
      </c>
      <c r="U19" s="764">
        <v>10316.950000000001</v>
      </c>
      <c r="V19" s="764">
        <v>11236.078</v>
      </c>
      <c r="W19" s="764">
        <v>12328.558000000001</v>
      </c>
      <c r="X19" s="764">
        <v>12952.178</v>
      </c>
      <c r="Y19" s="764">
        <v>13781.8156</v>
      </c>
      <c r="Z19" s="764">
        <v>14050.395</v>
      </c>
      <c r="AA19" s="764">
        <f>13842426.069/1000</f>
        <v>13842.426069000001</v>
      </c>
      <c r="AB19" s="764">
        <v>11695</v>
      </c>
      <c r="AC19" s="764">
        <v>14536</v>
      </c>
      <c r="AD19" s="764">
        <v>16282</v>
      </c>
      <c r="AE19" s="764">
        <v>15115</v>
      </c>
      <c r="AF19" s="764">
        <v>15237</v>
      </c>
      <c r="AG19" s="764">
        <v>17718</v>
      </c>
      <c r="AH19" s="764">
        <v>19783</v>
      </c>
      <c r="AI19" s="764">
        <v>19448</v>
      </c>
      <c r="AJ19" s="764"/>
    </row>
    <row r="20" spans="1:39" s="13" customFormat="1">
      <c r="A20" s="28" t="s">
        <v>23</v>
      </c>
      <c r="B20" s="764">
        <v>9559</v>
      </c>
      <c r="C20" s="764">
        <v>8832</v>
      </c>
      <c r="D20" s="764">
        <v>8617</v>
      </c>
      <c r="E20" s="764">
        <v>7668</v>
      </c>
      <c r="F20" s="764">
        <v>8272</v>
      </c>
      <c r="G20" s="764">
        <v>8017</v>
      </c>
      <c r="H20" s="764">
        <v>7819</v>
      </c>
      <c r="I20" s="764">
        <v>7350</v>
      </c>
      <c r="J20" s="764">
        <v>6583</v>
      </c>
      <c r="K20" s="764">
        <v>7091</v>
      </c>
      <c r="L20" s="764">
        <v>7478.7829999999994</v>
      </c>
      <c r="M20" s="764">
        <v>7925.8249999999998</v>
      </c>
      <c r="N20" s="764">
        <v>8587.1</v>
      </c>
      <c r="O20" s="764">
        <v>8798.5499999999993</v>
      </c>
      <c r="P20" s="764">
        <v>9718.9520000000011</v>
      </c>
      <c r="Q20" s="764">
        <v>9374.0149999999994</v>
      </c>
      <c r="R20" s="764">
        <v>7741.2647500000003</v>
      </c>
      <c r="S20" s="764">
        <v>7363.7200000000012</v>
      </c>
      <c r="T20" s="764">
        <v>7470.753999999999</v>
      </c>
      <c r="U20" s="764">
        <v>6646.3509999999997</v>
      </c>
      <c r="V20" s="764">
        <v>8472.85</v>
      </c>
      <c r="W20" s="764">
        <v>9019.2000000000007</v>
      </c>
      <c r="X20" s="764">
        <v>8962.7000000000007</v>
      </c>
      <c r="Y20" s="764">
        <v>9314.7999999999993</v>
      </c>
      <c r="Z20" s="764">
        <v>9628</v>
      </c>
      <c r="AA20" s="764">
        <v>9516</v>
      </c>
      <c r="AB20" s="764">
        <v>7090</v>
      </c>
      <c r="AC20" s="764">
        <v>7544</v>
      </c>
      <c r="AD20" s="764">
        <v>9418</v>
      </c>
      <c r="AE20" s="764">
        <v>8451</v>
      </c>
      <c r="AF20" s="764">
        <v>6673</v>
      </c>
      <c r="AG20" s="764">
        <v>8454</v>
      </c>
      <c r="AH20" s="764">
        <v>9016</v>
      </c>
      <c r="AI20" s="764">
        <v>8818</v>
      </c>
      <c r="AJ20" s="764"/>
    </row>
    <row r="21" spans="1:39">
      <c r="B21" s="99"/>
      <c r="C21" s="99"/>
      <c r="D21" s="99"/>
      <c r="E21" s="99"/>
      <c r="F21" s="99"/>
      <c r="G21" s="99"/>
      <c r="H21" s="99"/>
      <c r="I21" s="99"/>
      <c r="J21" s="99"/>
      <c r="K21" s="99"/>
      <c r="L21" s="99"/>
      <c r="M21" s="99"/>
      <c r="N21" s="99"/>
      <c r="O21" s="99"/>
      <c r="P21" s="99"/>
      <c r="Q21" s="99"/>
      <c r="R21" s="99"/>
      <c r="S21" s="99"/>
      <c r="T21" s="99"/>
      <c r="U21" s="99"/>
      <c r="V21" s="99"/>
      <c r="W21" s="98"/>
      <c r="X21" s="98"/>
      <c r="Y21" s="98"/>
      <c r="Z21" s="98"/>
      <c r="AA21" s="98"/>
      <c r="AB21" s="98"/>
      <c r="AC21" s="98"/>
      <c r="AD21" s="98"/>
      <c r="AE21" s="98"/>
      <c r="AF21" s="98"/>
      <c r="AG21" s="98"/>
      <c r="AH21" s="98"/>
      <c r="AI21" s="98"/>
    </row>
    <row r="22" spans="1:39" s="13" customFormat="1" ht="15" customHeight="1">
      <c r="A22" s="18" t="s">
        <v>20</v>
      </c>
      <c r="Z22"/>
      <c r="AA22"/>
      <c r="AB22"/>
      <c r="AC22"/>
      <c r="AD22"/>
      <c r="AE22"/>
      <c r="AF22"/>
      <c r="AG22"/>
      <c r="AH22"/>
      <c r="AI22"/>
    </row>
    <row r="23" spans="1:39" s="13" customFormat="1" ht="15" customHeight="1"/>
    <row r="24" spans="1:39" s="13" customFormat="1" ht="15" customHeight="1">
      <c r="A24" s="13" t="s">
        <v>222</v>
      </c>
    </row>
    <row r="25" spans="1:39" s="13" customFormat="1" ht="15" customHeight="1"/>
    <row r="26" spans="1:39">
      <c r="A26" s="53" t="s">
        <v>550</v>
      </c>
    </row>
    <row r="27" spans="1:39">
      <c r="A27" s="53"/>
    </row>
    <row r="28" spans="1:39">
      <c r="A28" s="53" t="s">
        <v>2746</v>
      </c>
    </row>
    <row r="29" spans="1:39">
      <c r="A29" s="53"/>
    </row>
    <row r="30" spans="1:39">
      <c r="A30" s="13" t="s">
        <v>2820</v>
      </c>
    </row>
    <row r="31" spans="1:39">
      <c r="A31" s="53"/>
    </row>
    <row r="32" spans="1:39">
      <c r="A32" s="17" t="s">
        <v>2888</v>
      </c>
    </row>
    <row r="34" spans="1:2">
      <c r="A34" s="53" t="s">
        <v>3613</v>
      </c>
    </row>
    <row r="35" spans="1:2">
      <c r="A35" s="53" t="s">
        <v>3612</v>
      </c>
    </row>
    <row r="36" spans="1:2">
      <c r="A36" s="13" t="s">
        <v>3458</v>
      </c>
    </row>
    <row r="37" spans="1:2">
      <c r="A37" s="74" t="s">
        <v>3457</v>
      </c>
    </row>
    <row r="39" spans="1:2" s="13" customFormat="1">
      <c r="A39" s="18" t="s">
        <v>36</v>
      </c>
    </row>
    <row r="40" spans="1:2" s="13" customFormat="1">
      <c r="A40" s="18"/>
    </row>
    <row r="41" spans="1:2" s="13" customFormat="1">
      <c r="A41" s="13" t="s">
        <v>131</v>
      </c>
    </row>
    <row r="42" spans="1:2" s="13" customFormat="1"/>
    <row r="43" spans="1:2" s="13" customFormat="1">
      <c r="A43" s="13" t="s">
        <v>130</v>
      </c>
      <c r="B43" s="75"/>
    </row>
    <row r="44" spans="1:2" s="13" customFormat="1">
      <c r="B44" s="75"/>
    </row>
    <row r="45" spans="1:2" s="13" customFormat="1">
      <c r="A45" s="13" t="s">
        <v>236</v>
      </c>
      <c r="B45" s="17"/>
    </row>
    <row r="46" spans="1:2">
      <c r="A46" s="13"/>
    </row>
    <row r="47" spans="1:2">
      <c r="A47" s="13" t="s">
        <v>237</v>
      </c>
    </row>
  </sheetData>
  <mergeCells count="2">
    <mergeCell ref="A3:A4"/>
    <mergeCell ref="B3:AG3"/>
  </mergeCells>
  <conditionalFormatting sqref="Z12">
    <cfRule type="expression" dxfId="152" priority="4" stopIfTrue="1">
      <formula>ISNA(ACTIVECELL)</formula>
    </cfRule>
  </conditionalFormatting>
  <conditionalFormatting sqref="Z17">
    <cfRule type="expression" dxfId="151" priority="5" stopIfTrue="1">
      <formula>ISNA(ACTIVECELL)</formula>
    </cfRule>
  </conditionalFormatting>
  <hyperlinks>
    <hyperlink ref="AL4" location="Content!A1" display="Back to content page" xr:uid="{00000000-0004-0000-ED00-000000000000}"/>
  </hyperlinks>
  <pageMargins left="0.7" right="0.7" top="0.75" bottom="0.75" header="0.3" footer="0.3"/>
  <pageSetup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sheetPr codeName="Sheet239"/>
  <dimension ref="A1:K137"/>
  <sheetViews>
    <sheetView workbookViewId="0">
      <selection activeCell="K19" sqref="K19"/>
    </sheetView>
  </sheetViews>
  <sheetFormatPr defaultRowHeight="14.5"/>
  <cols>
    <col min="1" max="1" width="13.1796875" customWidth="1"/>
    <col min="2" max="9" width="11.26953125" customWidth="1"/>
  </cols>
  <sheetData>
    <row r="1" spans="1:11">
      <c r="A1" s="18" t="s">
        <v>3488</v>
      </c>
    </row>
    <row r="3" spans="1:11">
      <c r="A3" s="76" t="s">
        <v>14</v>
      </c>
      <c r="B3" s="76" t="s">
        <v>35</v>
      </c>
      <c r="C3" s="76" t="s">
        <v>27</v>
      </c>
      <c r="D3" s="76" t="s">
        <v>2610</v>
      </c>
      <c r="E3" s="76" t="s">
        <v>2611</v>
      </c>
      <c r="F3" s="76" t="s">
        <v>2612</v>
      </c>
      <c r="G3" s="76" t="s">
        <v>2613</v>
      </c>
      <c r="H3" s="76" t="s">
        <v>2614</v>
      </c>
      <c r="I3" s="76" t="s">
        <v>158</v>
      </c>
      <c r="K3" s="1" t="s">
        <v>528</v>
      </c>
    </row>
    <row r="4" spans="1:11">
      <c r="A4" s="1043" t="s">
        <v>13</v>
      </c>
      <c r="B4" s="441" t="s">
        <v>601</v>
      </c>
      <c r="C4" s="531">
        <v>10379</v>
      </c>
      <c r="D4" s="531">
        <v>4546</v>
      </c>
      <c r="E4" s="531">
        <v>5815</v>
      </c>
      <c r="F4" s="531"/>
      <c r="G4" s="531"/>
      <c r="H4" s="531">
        <v>18</v>
      </c>
      <c r="I4" s="531"/>
    </row>
    <row r="5" spans="1:11">
      <c r="A5" s="1044"/>
      <c r="B5" s="441" t="s">
        <v>602</v>
      </c>
      <c r="C5" s="531">
        <v>10737</v>
      </c>
      <c r="D5" s="531">
        <v>3066</v>
      </c>
      <c r="E5" s="531">
        <v>7653</v>
      </c>
      <c r="F5" s="531"/>
      <c r="G5" s="531"/>
      <c r="H5" s="531">
        <v>18</v>
      </c>
      <c r="I5" s="531"/>
    </row>
    <row r="6" spans="1:11">
      <c r="A6" s="1044"/>
      <c r="B6" s="441" t="s">
        <v>603</v>
      </c>
      <c r="C6" s="531">
        <v>12869</v>
      </c>
      <c r="D6" s="531">
        <v>3058</v>
      </c>
      <c r="E6" s="531">
        <v>9793</v>
      </c>
      <c r="F6" s="531"/>
      <c r="G6" s="531"/>
      <c r="H6" s="531">
        <v>18</v>
      </c>
      <c r="I6" s="531"/>
    </row>
    <row r="7" spans="1:11">
      <c r="A7" s="1044"/>
      <c r="B7" s="441" t="s">
        <v>1144</v>
      </c>
      <c r="C7" s="531">
        <v>15474</v>
      </c>
      <c r="D7" s="531">
        <v>4582</v>
      </c>
      <c r="E7" s="531">
        <v>10874</v>
      </c>
      <c r="F7" s="531"/>
      <c r="G7" s="531"/>
      <c r="H7" s="531">
        <v>18</v>
      </c>
      <c r="I7" s="531"/>
    </row>
    <row r="8" spans="1:11">
      <c r="A8" s="1044"/>
      <c r="B8" s="495" t="s">
        <v>1145</v>
      </c>
      <c r="C8" s="817">
        <v>14488</v>
      </c>
      <c r="D8" s="817">
        <v>1967</v>
      </c>
      <c r="E8" s="817">
        <v>12478</v>
      </c>
      <c r="F8" s="819" t="s">
        <v>25</v>
      </c>
      <c r="G8" s="819" t="s">
        <v>25</v>
      </c>
      <c r="H8" s="818">
        <v>43</v>
      </c>
      <c r="I8" s="819" t="s">
        <v>25</v>
      </c>
    </row>
    <row r="9" spans="1:11">
      <c r="A9" s="1044"/>
      <c r="B9" s="495" t="s">
        <v>2774</v>
      </c>
      <c r="C9" s="817">
        <v>14741</v>
      </c>
      <c r="D9" s="817">
        <v>3498</v>
      </c>
      <c r="E9" s="817">
        <v>11203</v>
      </c>
      <c r="F9" s="819" t="s">
        <v>25</v>
      </c>
      <c r="G9" s="819" t="s">
        <v>25</v>
      </c>
      <c r="H9" s="818">
        <v>39</v>
      </c>
      <c r="I9" s="819" t="s">
        <v>25</v>
      </c>
    </row>
    <row r="10" spans="1:11">
      <c r="A10" s="1044"/>
      <c r="B10" s="495" t="s">
        <v>2847</v>
      </c>
      <c r="C10" s="817">
        <v>15983</v>
      </c>
      <c r="D10" s="817">
        <v>3051</v>
      </c>
      <c r="E10" s="817">
        <v>12318</v>
      </c>
      <c r="F10" s="819" t="s">
        <v>25</v>
      </c>
      <c r="G10" s="819" t="s">
        <v>25</v>
      </c>
      <c r="H10" s="819" t="s">
        <v>3470</v>
      </c>
      <c r="I10" s="819" t="s">
        <v>25</v>
      </c>
    </row>
    <row r="11" spans="1:11">
      <c r="A11" s="1045"/>
      <c r="B11" s="495" t="s">
        <v>2953</v>
      </c>
      <c r="C11" s="817">
        <v>15701</v>
      </c>
      <c r="D11" s="817">
        <v>4081</v>
      </c>
      <c r="E11" s="817">
        <v>11220</v>
      </c>
      <c r="F11" s="819" t="s">
        <v>25</v>
      </c>
      <c r="G11" s="819" t="s">
        <v>25</v>
      </c>
      <c r="H11" s="818">
        <v>400</v>
      </c>
      <c r="I11" s="819" t="s">
        <v>25</v>
      </c>
    </row>
    <row r="12" spans="1:11">
      <c r="A12" s="1043" t="s">
        <v>12</v>
      </c>
      <c r="B12" s="441" t="s">
        <v>601</v>
      </c>
      <c r="C12" s="531">
        <v>2688</v>
      </c>
      <c r="D12" s="531">
        <v>2686</v>
      </c>
      <c r="E12" s="531"/>
      <c r="F12" s="531"/>
      <c r="G12" s="531"/>
      <c r="H12" s="531">
        <v>2</v>
      </c>
      <c r="I12" s="531"/>
    </row>
    <row r="13" spans="1:11">
      <c r="A13" s="1044"/>
      <c r="B13" s="441" t="s">
        <v>602</v>
      </c>
      <c r="C13" s="531">
        <v>3022</v>
      </c>
      <c r="D13" s="531">
        <v>3020</v>
      </c>
      <c r="E13" s="531"/>
      <c r="F13" s="531"/>
      <c r="G13" s="531"/>
      <c r="H13" s="531">
        <v>2</v>
      </c>
      <c r="I13" s="531"/>
    </row>
    <row r="14" spans="1:11">
      <c r="A14" s="1044"/>
      <c r="B14" s="441" t="s">
        <v>603</v>
      </c>
      <c r="C14" s="531">
        <v>3105</v>
      </c>
      <c r="D14" s="531">
        <v>3100</v>
      </c>
      <c r="E14" s="531"/>
      <c r="F14" s="531"/>
      <c r="G14" s="531"/>
      <c r="H14" s="531">
        <v>5</v>
      </c>
      <c r="I14" s="531"/>
    </row>
    <row r="15" spans="1:11">
      <c r="A15" s="1044"/>
      <c r="B15" s="441" t="s">
        <v>1144</v>
      </c>
      <c r="C15" s="531">
        <v>2508</v>
      </c>
      <c r="D15" s="531">
        <v>2504</v>
      </c>
      <c r="E15" s="531"/>
      <c r="F15" s="531"/>
      <c r="G15" s="531"/>
      <c r="H15" s="531">
        <v>5</v>
      </c>
      <c r="I15" s="531"/>
    </row>
    <row r="16" spans="1:11">
      <c r="A16" s="1044"/>
      <c r="B16" s="495" t="s">
        <v>1145</v>
      </c>
      <c r="C16" s="817">
        <v>2182</v>
      </c>
      <c r="D16" s="817">
        <v>2176</v>
      </c>
      <c r="E16" s="819" t="s">
        <v>25</v>
      </c>
      <c r="F16" s="819" t="s">
        <v>25</v>
      </c>
      <c r="G16" s="819" t="s">
        <v>25</v>
      </c>
      <c r="H16" s="818">
        <v>6</v>
      </c>
      <c r="I16" s="819" t="s">
        <v>25</v>
      </c>
    </row>
    <row r="17" spans="1:9">
      <c r="A17" s="1044"/>
      <c r="B17" s="495" t="s">
        <v>2774</v>
      </c>
      <c r="C17" s="817">
        <v>2409</v>
      </c>
      <c r="D17" s="817">
        <v>2403</v>
      </c>
      <c r="E17" s="819" t="s">
        <v>25</v>
      </c>
      <c r="F17" s="819" t="s">
        <v>25</v>
      </c>
      <c r="G17" s="819" t="s">
        <v>25</v>
      </c>
      <c r="H17" s="818">
        <v>6</v>
      </c>
      <c r="I17" s="819" t="s">
        <v>25</v>
      </c>
    </row>
    <row r="18" spans="1:9">
      <c r="A18" s="1044"/>
      <c r="B18" s="495" t="s">
        <v>2847</v>
      </c>
      <c r="C18" s="817">
        <v>2548</v>
      </c>
      <c r="D18" s="817">
        <v>2542</v>
      </c>
      <c r="E18" s="819" t="s">
        <v>25</v>
      </c>
      <c r="F18" s="819" t="s">
        <v>25</v>
      </c>
      <c r="G18" s="819" t="s">
        <v>25</v>
      </c>
      <c r="H18" s="818">
        <v>6</v>
      </c>
      <c r="I18" s="819" t="s">
        <v>25</v>
      </c>
    </row>
    <row r="19" spans="1:9">
      <c r="A19" s="1045"/>
      <c r="B19" s="495" t="s">
        <v>2953</v>
      </c>
      <c r="C19" s="817">
        <v>3095</v>
      </c>
      <c r="D19" s="817">
        <v>3085</v>
      </c>
      <c r="E19" s="819" t="s">
        <v>25</v>
      </c>
      <c r="F19" s="819" t="s">
        <v>25</v>
      </c>
      <c r="G19" s="819" t="s">
        <v>25</v>
      </c>
      <c r="H19" s="818">
        <v>10</v>
      </c>
      <c r="I19" s="819" t="s">
        <v>25</v>
      </c>
    </row>
    <row r="20" spans="1:9">
      <c r="A20" s="1043" t="s">
        <v>483</v>
      </c>
      <c r="B20" s="441" t="s">
        <v>601</v>
      </c>
      <c r="C20" s="531">
        <v>58</v>
      </c>
      <c r="D20" s="531">
        <v>58</v>
      </c>
      <c r="E20" s="531"/>
      <c r="F20" s="531"/>
      <c r="G20" s="531"/>
      <c r="H20" s="531"/>
      <c r="I20" s="531"/>
    </row>
    <row r="21" spans="1:9">
      <c r="A21" s="1044"/>
      <c r="B21" s="441" t="s">
        <v>602</v>
      </c>
      <c r="C21" s="531">
        <v>91</v>
      </c>
      <c r="D21" s="531">
        <v>91</v>
      </c>
      <c r="E21" s="531"/>
      <c r="F21" s="531"/>
      <c r="G21" s="531"/>
      <c r="H21" s="531"/>
      <c r="I21" s="531"/>
    </row>
    <row r="22" spans="1:9">
      <c r="A22" s="1044"/>
      <c r="B22" s="441" t="s">
        <v>603</v>
      </c>
      <c r="C22" s="531">
        <v>98</v>
      </c>
      <c r="D22" s="531">
        <v>98</v>
      </c>
      <c r="E22" s="531"/>
      <c r="F22" s="531"/>
      <c r="G22" s="531"/>
      <c r="H22" s="531"/>
      <c r="I22" s="531"/>
    </row>
    <row r="23" spans="1:9">
      <c r="A23" s="1044"/>
      <c r="B23" s="441" t="s">
        <v>1144</v>
      </c>
      <c r="C23" s="531">
        <v>108</v>
      </c>
      <c r="D23" s="531">
        <v>108</v>
      </c>
      <c r="E23" s="531"/>
      <c r="F23" s="531"/>
      <c r="G23" s="531"/>
      <c r="H23" s="531"/>
      <c r="I23" s="531"/>
    </row>
    <row r="24" spans="1:9">
      <c r="A24" s="1044"/>
      <c r="B24" s="495" t="s">
        <v>1145</v>
      </c>
      <c r="C24" s="819" t="s">
        <v>3472</v>
      </c>
      <c r="D24" s="819" t="s">
        <v>3472</v>
      </c>
      <c r="E24" s="819" t="s">
        <v>25</v>
      </c>
      <c r="F24" s="819" t="s">
        <v>25</v>
      </c>
      <c r="G24" s="819" t="s">
        <v>25</v>
      </c>
      <c r="H24" s="819" t="s">
        <v>25</v>
      </c>
      <c r="I24" s="819" t="s">
        <v>25</v>
      </c>
    </row>
    <row r="25" spans="1:9">
      <c r="A25" s="1044"/>
      <c r="B25" s="495" t="s">
        <v>2774</v>
      </c>
      <c r="C25" s="819" t="s">
        <v>3473</v>
      </c>
      <c r="D25" s="819" t="s">
        <v>3474</v>
      </c>
      <c r="E25" s="819" t="s">
        <v>25</v>
      </c>
      <c r="F25" s="819" t="s">
        <v>25</v>
      </c>
      <c r="G25" s="819" t="s">
        <v>25</v>
      </c>
      <c r="H25" s="819" t="s">
        <v>3392</v>
      </c>
      <c r="I25" s="819" t="s">
        <v>25</v>
      </c>
    </row>
    <row r="26" spans="1:9">
      <c r="A26" s="1044"/>
      <c r="B26" s="495" t="s">
        <v>2847</v>
      </c>
      <c r="C26" s="819" t="s">
        <v>3475</v>
      </c>
      <c r="D26" s="819" t="s">
        <v>3476</v>
      </c>
      <c r="E26" s="819" t="s">
        <v>25</v>
      </c>
      <c r="F26" s="819" t="s">
        <v>25</v>
      </c>
      <c r="G26" s="819" t="s">
        <v>25</v>
      </c>
      <c r="H26" s="819" t="s">
        <v>3392</v>
      </c>
      <c r="I26" s="819" t="s">
        <v>25</v>
      </c>
    </row>
    <row r="27" spans="1:9">
      <c r="A27" s="1045"/>
      <c r="B27" s="495" t="s">
        <v>2953</v>
      </c>
      <c r="C27" s="819" t="s">
        <v>3477</v>
      </c>
      <c r="D27" s="819" t="s">
        <v>3478</v>
      </c>
      <c r="E27" s="819" t="s">
        <v>25</v>
      </c>
      <c r="F27" s="819" t="s">
        <v>25</v>
      </c>
      <c r="G27" s="819" t="s">
        <v>25</v>
      </c>
      <c r="H27" s="819" t="s">
        <v>3392</v>
      </c>
      <c r="I27" s="819" t="s">
        <v>25</v>
      </c>
    </row>
    <row r="28" spans="1:9" ht="14.5" customHeight="1">
      <c r="A28" s="1043" t="s">
        <v>3471</v>
      </c>
      <c r="B28" s="441" t="s">
        <v>601</v>
      </c>
      <c r="C28" s="531">
        <v>9135</v>
      </c>
      <c r="D28" s="531">
        <v>36</v>
      </c>
      <c r="E28" s="531">
        <v>9099</v>
      </c>
      <c r="F28" s="531"/>
      <c r="G28" s="531"/>
      <c r="H28" s="531"/>
      <c r="I28" s="531"/>
    </row>
    <row r="29" spans="1:9">
      <c r="A29" s="1044"/>
      <c r="B29" s="441" t="s">
        <v>602</v>
      </c>
      <c r="C29" s="531">
        <v>9988</v>
      </c>
      <c r="D29" s="531">
        <v>506</v>
      </c>
      <c r="E29" s="531">
        <v>9482</v>
      </c>
      <c r="F29" s="531"/>
      <c r="G29" s="531"/>
      <c r="H29" s="531"/>
      <c r="I29" s="531"/>
    </row>
    <row r="30" spans="1:9">
      <c r="A30" s="1044"/>
      <c r="B30" s="441" t="s">
        <v>603</v>
      </c>
      <c r="C30" s="531">
        <v>12067</v>
      </c>
      <c r="D30" s="531">
        <v>976</v>
      </c>
      <c r="E30" s="531">
        <v>11064</v>
      </c>
      <c r="F30" s="531"/>
      <c r="G30" s="531"/>
      <c r="H30" s="531">
        <v>27</v>
      </c>
      <c r="I30" s="531"/>
    </row>
    <row r="31" spans="1:9">
      <c r="A31" s="1044"/>
      <c r="B31" s="441" t="s">
        <v>1144</v>
      </c>
      <c r="C31" s="531">
        <v>12060</v>
      </c>
      <c r="D31" s="531">
        <v>985</v>
      </c>
      <c r="E31" s="531">
        <v>11045</v>
      </c>
      <c r="F31" s="531"/>
      <c r="G31" s="531"/>
      <c r="H31" s="531">
        <v>29</v>
      </c>
      <c r="I31" s="531"/>
    </row>
    <row r="32" spans="1:9">
      <c r="A32" s="1044"/>
      <c r="B32" s="495" t="s">
        <v>1145</v>
      </c>
      <c r="C32" s="817">
        <v>12460</v>
      </c>
      <c r="D32" s="818">
        <v>7</v>
      </c>
      <c r="E32" s="817">
        <v>12453</v>
      </c>
      <c r="F32" s="819" t="s">
        <v>25</v>
      </c>
      <c r="G32" s="819" t="s">
        <v>25</v>
      </c>
      <c r="H32" s="818">
        <v>0</v>
      </c>
      <c r="I32" s="819" t="s">
        <v>25</v>
      </c>
    </row>
    <row r="33" spans="1:9">
      <c r="A33" s="1044"/>
      <c r="B33" s="495" t="s">
        <v>2774</v>
      </c>
      <c r="C33" s="817">
        <v>13135</v>
      </c>
      <c r="D33" s="818">
        <v>3</v>
      </c>
      <c r="E33" s="817">
        <v>13131</v>
      </c>
      <c r="F33" s="819" t="s">
        <v>25</v>
      </c>
      <c r="G33" s="819" t="s">
        <v>25</v>
      </c>
      <c r="H33" s="818">
        <v>1</v>
      </c>
      <c r="I33" s="819" t="s">
        <v>25</v>
      </c>
    </row>
    <row r="34" spans="1:9">
      <c r="A34" s="1044"/>
      <c r="B34" s="495" t="s">
        <v>2847</v>
      </c>
      <c r="C34" s="817">
        <v>13200</v>
      </c>
      <c r="D34" s="818">
        <v>6</v>
      </c>
      <c r="E34" s="817">
        <v>13192</v>
      </c>
      <c r="F34" s="819" t="s">
        <v>25</v>
      </c>
      <c r="G34" s="819" t="s">
        <v>25</v>
      </c>
      <c r="H34" s="818">
        <v>2</v>
      </c>
      <c r="I34" s="819" t="s">
        <v>25</v>
      </c>
    </row>
    <row r="35" spans="1:9">
      <c r="A35" s="1045"/>
      <c r="B35" s="495" t="s">
        <v>2953</v>
      </c>
      <c r="C35" s="817">
        <v>13322</v>
      </c>
      <c r="D35" s="818">
        <v>7</v>
      </c>
      <c r="E35" s="817">
        <v>13313</v>
      </c>
      <c r="F35" s="819" t="s">
        <v>25</v>
      </c>
      <c r="G35" s="819" t="s">
        <v>25</v>
      </c>
      <c r="H35" s="818">
        <v>3</v>
      </c>
      <c r="I35" s="819" t="s">
        <v>25</v>
      </c>
    </row>
    <row r="36" spans="1:9">
      <c r="A36" s="1043" t="s">
        <v>482</v>
      </c>
      <c r="B36" s="441" t="s">
        <v>601</v>
      </c>
      <c r="C36" s="531">
        <v>408</v>
      </c>
      <c r="D36" s="531">
        <v>284</v>
      </c>
      <c r="E36" s="531">
        <v>123</v>
      </c>
      <c r="F36" s="531"/>
      <c r="G36" s="531"/>
      <c r="H36" s="531"/>
      <c r="I36" s="531"/>
    </row>
    <row r="37" spans="1:9">
      <c r="A37" s="1044"/>
      <c r="B37" s="441" t="s">
        <v>602</v>
      </c>
      <c r="C37" s="531">
        <v>415</v>
      </c>
      <c r="D37" s="531">
        <v>297</v>
      </c>
      <c r="E37" s="531">
        <v>118</v>
      </c>
      <c r="F37" s="531"/>
      <c r="G37" s="531"/>
      <c r="H37" s="531">
        <v>0</v>
      </c>
      <c r="I37" s="531"/>
    </row>
    <row r="38" spans="1:9">
      <c r="A38" s="1044"/>
      <c r="B38" s="441" t="s">
        <v>603</v>
      </c>
      <c r="C38" s="531">
        <v>520</v>
      </c>
      <c r="D38" s="531">
        <v>311</v>
      </c>
      <c r="E38" s="531">
        <v>209</v>
      </c>
      <c r="F38" s="531"/>
      <c r="G38" s="531"/>
      <c r="H38" s="531">
        <v>0</v>
      </c>
      <c r="I38" s="531"/>
    </row>
    <row r="39" spans="1:9">
      <c r="A39" s="1044"/>
      <c r="B39" s="441" t="s">
        <v>1144</v>
      </c>
      <c r="C39" s="531">
        <v>585</v>
      </c>
      <c r="D39" s="531">
        <v>313</v>
      </c>
      <c r="E39" s="531">
        <v>270</v>
      </c>
      <c r="F39" s="531"/>
      <c r="G39" s="531"/>
      <c r="H39" s="531">
        <v>2</v>
      </c>
      <c r="I39" s="531"/>
    </row>
    <row r="40" spans="1:9">
      <c r="A40" s="1044"/>
      <c r="B40" s="495" t="s">
        <v>1145</v>
      </c>
      <c r="C40" s="818">
        <v>543</v>
      </c>
      <c r="D40" s="818">
        <v>310</v>
      </c>
      <c r="E40" s="818">
        <v>233</v>
      </c>
      <c r="F40" s="819" t="s">
        <v>25</v>
      </c>
      <c r="G40" s="819" t="s">
        <v>25</v>
      </c>
      <c r="H40" s="818">
        <v>0</v>
      </c>
      <c r="I40" s="819" t="s">
        <v>25</v>
      </c>
    </row>
    <row r="41" spans="1:9">
      <c r="A41" s="1044"/>
      <c r="B41" s="495" t="s">
        <v>2774</v>
      </c>
      <c r="C41" s="818">
        <v>652</v>
      </c>
      <c r="D41" s="818">
        <v>369</v>
      </c>
      <c r="E41" s="818">
        <v>270</v>
      </c>
      <c r="F41" s="819" t="s">
        <v>25</v>
      </c>
      <c r="G41" s="819" t="s">
        <v>25</v>
      </c>
      <c r="H41" s="818">
        <v>13</v>
      </c>
      <c r="I41" s="819" t="s">
        <v>25</v>
      </c>
    </row>
    <row r="42" spans="1:9">
      <c r="A42" s="1044"/>
      <c r="B42" s="495" t="s">
        <v>2847</v>
      </c>
      <c r="C42" s="818">
        <v>653</v>
      </c>
      <c r="D42" s="818">
        <v>333</v>
      </c>
      <c r="E42" s="818">
        <v>295</v>
      </c>
      <c r="F42" s="819" t="s">
        <v>25</v>
      </c>
      <c r="G42" s="819" t="s">
        <v>25</v>
      </c>
      <c r="H42" s="818">
        <v>25</v>
      </c>
      <c r="I42" s="819" t="s">
        <v>25</v>
      </c>
    </row>
    <row r="43" spans="1:9">
      <c r="A43" s="1045"/>
      <c r="B43" s="495" t="s">
        <v>2953</v>
      </c>
      <c r="C43" s="818">
        <v>708</v>
      </c>
      <c r="D43" s="818">
        <v>323</v>
      </c>
      <c r="E43" s="818">
        <v>360</v>
      </c>
      <c r="F43" s="819" t="s">
        <v>25</v>
      </c>
      <c r="G43" s="819" t="s">
        <v>25</v>
      </c>
      <c r="H43" s="818">
        <v>25</v>
      </c>
      <c r="I43" s="819" t="s">
        <v>25</v>
      </c>
    </row>
    <row r="44" spans="1:9">
      <c r="A44" s="1043" t="s">
        <v>11</v>
      </c>
      <c r="B44" s="441" t="s">
        <v>601</v>
      </c>
      <c r="C44" s="531">
        <v>508</v>
      </c>
      <c r="D44" s="531">
        <v>0</v>
      </c>
      <c r="E44" s="531">
        <v>508</v>
      </c>
      <c r="F44" s="531"/>
      <c r="G44" s="531"/>
      <c r="H44" s="531"/>
      <c r="I44" s="531"/>
    </row>
    <row r="45" spans="1:9">
      <c r="A45" s="1044"/>
      <c r="B45" s="441" t="s">
        <v>602</v>
      </c>
      <c r="C45" s="531">
        <v>502</v>
      </c>
      <c r="D45" s="531">
        <v>1</v>
      </c>
      <c r="E45" s="531">
        <v>501</v>
      </c>
      <c r="F45" s="531"/>
      <c r="G45" s="531"/>
      <c r="H45" s="531"/>
      <c r="I45" s="531"/>
    </row>
    <row r="46" spans="1:9">
      <c r="A46" s="1044"/>
      <c r="B46" s="441" t="s">
        <v>603</v>
      </c>
      <c r="C46" s="531">
        <v>517</v>
      </c>
      <c r="D46" s="531">
        <v>1</v>
      </c>
      <c r="E46" s="531">
        <v>517</v>
      </c>
      <c r="F46" s="531"/>
      <c r="G46" s="531"/>
      <c r="H46" s="531"/>
      <c r="I46" s="531"/>
    </row>
    <row r="47" spans="1:9">
      <c r="A47" s="1044"/>
      <c r="B47" s="441" t="s">
        <v>1144</v>
      </c>
      <c r="C47" s="531">
        <v>393</v>
      </c>
      <c r="D47" s="531">
        <v>1</v>
      </c>
      <c r="E47" s="531">
        <v>392</v>
      </c>
      <c r="F47" s="531"/>
      <c r="G47" s="531"/>
      <c r="H47" s="531"/>
      <c r="I47" s="531"/>
    </row>
    <row r="48" spans="1:9">
      <c r="A48" s="1044"/>
      <c r="B48" s="495" t="s">
        <v>1145</v>
      </c>
      <c r="C48" s="818">
        <v>427</v>
      </c>
      <c r="D48" s="818">
        <v>1</v>
      </c>
      <c r="E48" s="818">
        <v>426</v>
      </c>
      <c r="F48" s="819" t="s">
        <v>25</v>
      </c>
      <c r="G48" s="819" t="s">
        <v>25</v>
      </c>
      <c r="H48" s="819" t="s">
        <v>25</v>
      </c>
      <c r="I48" s="819" t="s">
        <v>25</v>
      </c>
    </row>
    <row r="49" spans="1:9">
      <c r="A49" s="1044"/>
      <c r="B49" s="495" t="s">
        <v>2774</v>
      </c>
      <c r="C49" s="818">
        <v>533</v>
      </c>
      <c r="D49" s="818">
        <v>1</v>
      </c>
      <c r="E49" s="818">
        <v>531</v>
      </c>
      <c r="F49" s="819" t="s">
        <v>25</v>
      </c>
      <c r="G49" s="819" t="s">
        <v>25</v>
      </c>
      <c r="H49" s="818">
        <v>1</v>
      </c>
      <c r="I49" s="819" t="s">
        <v>25</v>
      </c>
    </row>
    <row r="50" spans="1:9">
      <c r="A50" s="1044"/>
      <c r="B50" s="495" t="s">
        <v>2847</v>
      </c>
      <c r="C50" s="818">
        <v>482</v>
      </c>
      <c r="D50" s="818">
        <v>1</v>
      </c>
      <c r="E50" s="818">
        <v>480</v>
      </c>
      <c r="F50" s="819" t="s">
        <v>25</v>
      </c>
      <c r="G50" s="819" t="s">
        <v>25</v>
      </c>
      <c r="H50" s="818">
        <v>1</v>
      </c>
      <c r="I50" s="819" t="s">
        <v>25</v>
      </c>
    </row>
    <row r="51" spans="1:9">
      <c r="A51" s="1045"/>
      <c r="B51" s="495" t="s">
        <v>2953</v>
      </c>
      <c r="C51" s="818">
        <v>509</v>
      </c>
      <c r="D51" s="818">
        <v>1</v>
      </c>
      <c r="E51" s="818">
        <v>471</v>
      </c>
      <c r="F51" s="819" t="s">
        <v>25</v>
      </c>
      <c r="G51" s="819" t="s">
        <v>25</v>
      </c>
      <c r="H51" s="818">
        <v>37</v>
      </c>
      <c r="I51" s="819" t="s">
        <v>25</v>
      </c>
    </row>
    <row r="52" spans="1:9" ht="14.5" customHeight="1">
      <c r="A52" s="1043" t="s">
        <v>10</v>
      </c>
      <c r="B52" s="441" t="s">
        <v>601</v>
      </c>
      <c r="C52" s="531">
        <v>1886</v>
      </c>
      <c r="D52" s="531">
        <v>980</v>
      </c>
      <c r="E52" s="531">
        <v>887</v>
      </c>
      <c r="F52" s="531"/>
      <c r="G52" s="531">
        <v>0</v>
      </c>
      <c r="H52" s="531">
        <v>19</v>
      </c>
      <c r="I52" s="531"/>
    </row>
    <row r="53" spans="1:9">
      <c r="A53" s="1044"/>
      <c r="B53" s="441" t="s">
        <v>602</v>
      </c>
      <c r="C53" s="531">
        <v>1983</v>
      </c>
      <c r="D53" s="531">
        <v>1177</v>
      </c>
      <c r="E53" s="531">
        <v>783</v>
      </c>
      <c r="F53" s="531"/>
      <c r="G53" s="531">
        <v>0</v>
      </c>
      <c r="H53" s="531">
        <v>23</v>
      </c>
      <c r="I53" s="531"/>
    </row>
    <row r="54" spans="1:9">
      <c r="A54" s="1044"/>
      <c r="B54" s="441" t="s">
        <v>603</v>
      </c>
      <c r="C54" s="531">
        <v>2099</v>
      </c>
      <c r="D54" s="531">
        <v>1107</v>
      </c>
      <c r="E54" s="531">
        <v>968</v>
      </c>
      <c r="F54" s="531"/>
      <c r="G54" s="531">
        <v>0</v>
      </c>
      <c r="H54" s="531">
        <v>23</v>
      </c>
      <c r="I54" s="531"/>
    </row>
    <row r="55" spans="1:9">
      <c r="A55" s="1044"/>
      <c r="B55" s="441" t="s">
        <v>1144</v>
      </c>
      <c r="C55" s="531">
        <v>2178</v>
      </c>
      <c r="D55" s="531">
        <v>1259</v>
      </c>
      <c r="E55" s="531">
        <v>886</v>
      </c>
      <c r="F55" s="531"/>
      <c r="G55" s="531">
        <v>0</v>
      </c>
      <c r="H55" s="531">
        <v>32</v>
      </c>
      <c r="I55" s="531"/>
    </row>
    <row r="56" spans="1:9">
      <c r="A56" s="1044"/>
      <c r="B56" s="495" t="s">
        <v>1145</v>
      </c>
      <c r="C56" s="817">
        <v>2167</v>
      </c>
      <c r="D56" s="817">
        <v>1317</v>
      </c>
      <c r="E56" s="818">
        <v>818</v>
      </c>
      <c r="F56" s="819" t="s">
        <v>25</v>
      </c>
      <c r="G56" s="818">
        <v>0</v>
      </c>
      <c r="H56" s="818">
        <v>32</v>
      </c>
      <c r="I56" s="819" t="s">
        <v>25</v>
      </c>
    </row>
    <row r="57" spans="1:9">
      <c r="A57" s="1044"/>
      <c r="B57" s="495" t="s">
        <v>2774</v>
      </c>
      <c r="C57" s="817">
        <v>2245</v>
      </c>
      <c r="D57" s="817">
        <v>1441</v>
      </c>
      <c r="E57" s="818">
        <v>767</v>
      </c>
      <c r="F57" s="819" t="s">
        <v>25</v>
      </c>
      <c r="G57" s="818">
        <v>0</v>
      </c>
      <c r="H57" s="818">
        <v>36</v>
      </c>
      <c r="I57" s="819" t="s">
        <v>25</v>
      </c>
    </row>
    <row r="58" spans="1:9">
      <c r="A58" s="1044"/>
      <c r="B58" s="495" t="s">
        <v>2847</v>
      </c>
      <c r="C58" s="817">
        <v>2274</v>
      </c>
      <c r="D58" s="817">
        <v>1398</v>
      </c>
      <c r="E58" s="818">
        <v>822</v>
      </c>
      <c r="F58" s="819" t="s">
        <v>25</v>
      </c>
      <c r="G58" s="819" t="s">
        <v>3401</v>
      </c>
      <c r="H58" s="818">
        <v>53</v>
      </c>
      <c r="I58" s="819" t="s">
        <v>25</v>
      </c>
    </row>
    <row r="59" spans="1:9">
      <c r="A59" s="1045"/>
      <c r="B59" s="495" t="s">
        <v>2953</v>
      </c>
      <c r="C59" s="817">
        <v>2299</v>
      </c>
      <c r="D59" s="817">
        <v>1259</v>
      </c>
      <c r="E59" s="818">
        <v>983</v>
      </c>
      <c r="F59" s="819" t="s">
        <v>25</v>
      </c>
      <c r="G59" s="819" t="s">
        <v>3401</v>
      </c>
      <c r="H59" s="818">
        <v>57</v>
      </c>
      <c r="I59" s="819" t="s">
        <v>25</v>
      </c>
    </row>
    <row r="60" spans="1:9">
      <c r="A60" s="1043" t="s">
        <v>9</v>
      </c>
      <c r="B60" s="441" t="s">
        <v>601</v>
      </c>
      <c r="C60" s="531">
        <v>2233</v>
      </c>
      <c r="D60" s="531">
        <v>183</v>
      </c>
      <c r="E60" s="531">
        <v>2025</v>
      </c>
      <c r="F60" s="531"/>
      <c r="G60" s="531"/>
      <c r="H60" s="531">
        <v>25</v>
      </c>
      <c r="I60" s="531"/>
    </row>
    <row r="61" spans="1:9">
      <c r="A61" s="1044"/>
      <c r="B61" s="441" t="s">
        <v>602</v>
      </c>
      <c r="C61" s="531">
        <v>1917</v>
      </c>
      <c r="D61" s="531">
        <v>54</v>
      </c>
      <c r="E61" s="531">
        <v>1824</v>
      </c>
      <c r="F61" s="531"/>
      <c r="G61" s="531"/>
      <c r="H61" s="531">
        <v>39</v>
      </c>
      <c r="I61" s="531"/>
    </row>
    <row r="62" spans="1:9">
      <c r="A62" s="1044"/>
      <c r="B62" s="441" t="s">
        <v>603</v>
      </c>
      <c r="C62" s="531">
        <v>1803</v>
      </c>
      <c r="D62" s="531">
        <v>385</v>
      </c>
      <c r="E62" s="531">
        <v>1365</v>
      </c>
      <c r="F62" s="531"/>
      <c r="G62" s="531"/>
      <c r="H62" s="531">
        <v>53</v>
      </c>
      <c r="I62" s="531"/>
    </row>
    <row r="63" spans="1:9">
      <c r="A63" s="1044"/>
      <c r="B63" s="441" t="s">
        <v>1144</v>
      </c>
      <c r="C63" s="531">
        <v>1937</v>
      </c>
      <c r="D63" s="531">
        <v>125</v>
      </c>
      <c r="E63" s="531">
        <v>1647</v>
      </c>
      <c r="F63" s="531"/>
      <c r="G63" s="531"/>
      <c r="H63" s="531">
        <v>165</v>
      </c>
      <c r="I63" s="531"/>
    </row>
    <row r="64" spans="1:9">
      <c r="A64" s="1044"/>
      <c r="B64" s="495" t="s">
        <v>1145</v>
      </c>
      <c r="C64" s="817">
        <v>2191</v>
      </c>
      <c r="D64" s="818">
        <v>324</v>
      </c>
      <c r="E64" s="817">
        <v>1867</v>
      </c>
      <c r="F64" s="819" t="s">
        <v>25</v>
      </c>
      <c r="G64" s="819" t="s">
        <v>25</v>
      </c>
      <c r="H64" s="818">
        <v>0</v>
      </c>
      <c r="I64" s="819" t="s">
        <v>25</v>
      </c>
    </row>
    <row r="65" spans="1:9">
      <c r="A65" s="1044"/>
      <c r="B65" s="495" t="s">
        <v>2774</v>
      </c>
      <c r="C65" s="817">
        <v>2401</v>
      </c>
      <c r="D65" s="818">
        <v>167</v>
      </c>
      <c r="E65" s="817">
        <v>2194</v>
      </c>
      <c r="F65" s="819" t="s">
        <v>25</v>
      </c>
      <c r="G65" s="819" t="s">
        <v>25</v>
      </c>
      <c r="H65" s="818">
        <v>40</v>
      </c>
      <c r="I65" s="819" t="s">
        <v>25</v>
      </c>
    </row>
    <row r="66" spans="1:9">
      <c r="A66" s="1044"/>
      <c r="B66" s="495" t="s">
        <v>2847</v>
      </c>
      <c r="C66" s="817">
        <v>2115</v>
      </c>
      <c r="D66" s="818">
        <v>193</v>
      </c>
      <c r="E66" s="817">
        <v>1757</v>
      </c>
      <c r="F66" s="819" t="s">
        <v>25</v>
      </c>
      <c r="G66" s="819" t="s">
        <v>25</v>
      </c>
      <c r="H66" s="818">
        <v>165</v>
      </c>
      <c r="I66" s="819" t="s">
        <v>25</v>
      </c>
    </row>
    <row r="67" spans="1:9">
      <c r="A67" s="1045"/>
      <c r="B67" s="495" t="s">
        <v>2953</v>
      </c>
      <c r="C67" s="819" t="s">
        <v>3479</v>
      </c>
      <c r="D67" s="819" t="s">
        <v>3480</v>
      </c>
      <c r="E67" s="819" t="s">
        <v>3481</v>
      </c>
      <c r="F67" s="819" t="s">
        <v>25</v>
      </c>
      <c r="G67" s="819" t="s">
        <v>25</v>
      </c>
      <c r="H67" s="819" t="s">
        <v>3482</v>
      </c>
      <c r="I67" s="819" t="s">
        <v>25</v>
      </c>
    </row>
    <row r="68" spans="1:9">
      <c r="A68" s="1043" t="s">
        <v>8</v>
      </c>
      <c r="B68" s="441" t="s">
        <v>601</v>
      </c>
      <c r="C68" s="531">
        <v>3042</v>
      </c>
      <c r="D68" s="531">
        <v>2894</v>
      </c>
      <c r="E68" s="531">
        <v>100</v>
      </c>
      <c r="F68" s="531"/>
      <c r="G68" s="531">
        <v>18</v>
      </c>
      <c r="H68" s="531">
        <v>30</v>
      </c>
      <c r="I68" s="531"/>
    </row>
    <row r="69" spans="1:9">
      <c r="A69" s="1044"/>
      <c r="B69" s="441" t="s">
        <v>602</v>
      </c>
      <c r="C69" s="531">
        <v>3120</v>
      </c>
      <c r="D69" s="531">
        <v>2976</v>
      </c>
      <c r="E69" s="531">
        <v>90</v>
      </c>
      <c r="F69" s="531"/>
      <c r="G69" s="531">
        <v>15</v>
      </c>
      <c r="H69" s="531">
        <v>39</v>
      </c>
      <c r="I69" s="531"/>
    </row>
    <row r="70" spans="1:9">
      <c r="A70" s="1044"/>
      <c r="B70" s="441" t="s">
        <v>603</v>
      </c>
      <c r="C70" s="531">
        <v>3132</v>
      </c>
      <c r="D70" s="531">
        <v>2943</v>
      </c>
      <c r="E70" s="531">
        <v>125</v>
      </c>
      <c r="F70" s="531"/>
      <c r="G70" s="531">
        <v>15</v>
      </c>
      <c r="H70" s="531">
        <v>49</v>
      </c>
      <c r="I70" s="531"/>
    </row>
    <row r="71" spans="1:9">
      <c r="A71" s="1044"/>
      <c r="B71" s="441" t="s">
        <v>1144</v>
      </c>
      <c r="C71" s="531">
        <v>3237</v>
      </c>
      <c r="D71" s="531">
        <v>2994</v>
      </c>
      <c r="E71" s="531">
        <v>99</v>
      </c>
      <c r="F71" s="531"/>
      <c r="G71" s="531">
        <v>15</v>
      </c>
      <c r="H71" s="531">
        <v>128</v>
      </c>
      <c r="I71" s="531"/>
    </row>
    <row r="72" spans="1:9">
      <c r="A72" s="1044"/>
      <c r="B72" s="495" t="s">
        <v>1145</v>
      </c>
      <c r="C72" s="817">
        <v>2883</v>
      </c>
      <c r="D72" s="817">
        <v>2603</v>
      </c>
      <c r="E72" s="818">
        <v>116</v>
      </c>
      <c r="F72" s="819" t="s">
        <v>25</v>
      </c>
      <c r="G72" s="818">
        <v>18</v>
      </c>
      <c r="H72" s="818">
        <v>146</v>
      </c>
      <c r="I72" s="819" t="s">
        <v>25</v>
      </c>
    </row>
    <row r="73" spans="1:9">
      <c r="A73" s="1044"/>
      <c r="B73" s="495" t="s">
        <v>2774</v>
      </c>
      <c r="C73" s="817">
        <v>2992</v>
      </c>
      <c r="D73" s="817">
        <v>2719</v>
      </c>
      <c r="E73" s="818">
        <v>107</v>
      </c>
      <c r="F73" s="819" t="s">
        <v>25</v>
      </c>
      <c r="G73" s="818">
        <v>15</v>
      </c>
      <c r="H73" s="818">
        <v>151</v>
      </c>
      <c r="I73" s="819" t="s">
        <v>25</v>
      </c>
    </row>
    <row r="74" spans="1:9">
      <c r="A74" s="1044"/>
      <c r="B74" s="495" t="s">
        <v>2847</v>
      </c>
      <c r="C74" s="817">
        <v>3119</v>
      </c>
      <c r="D74" s="817">
        <v>2821</v>
      </c>
      <c r="E74" s="818">
        <v>128</v>
      </c>
      <c r="F74" s="819" t="s">
        <v>25</v>
      </c>
      <c r="G74" s="818">
        <v>16</v>
      </c>
      <c r="H74" s="818">
        <v>155</v>
      </c>
      <c r="I74" s="819" t="s">
        <v>25</v>
      </c>
    </row>
    <row r="75" spans="1:9">
      <c r="A75" s="1045"/>
      <c r="B75" s="495" t="s">
        <v>2953</v>
      </c>
      <c r="C75" s="817">
        <v>3265</v>
      </c>
      <c r="D75" s="817">
        <v>3014</v>
      </c>
      <c r="E75" s="818">
        <v>94</v>
      </c>
      <c r="F75" s="819" t="s">
        <v>25</v>
      </c>
      <c r="G75" s="818">
        <v>9</v>
      </c>
      <c r="H75" s="818">
        <v>149</v>
      </c>
      <c r="I75" s="819" t="s">
        <v>25</v>
      </c>
    </row>
    <row r="76" spans="1:9" ht="14.5" customHeight="1">
      <c r="A76" s="1043" t="s">
        <v>6</v>
      </c>
      <c r="B76" s="441" t="s">
        <v>601</v>
      </c>
      <c r="C76" s="531">
        <v>18697</v>
      </c>
      <c r="D76" s="531">
        <v>3103</v>
      </c>
      <c r="E76" s="531">
        <v>15592</v>
      </c>
      <c r="F76" s="531"/>
      <c r="G76" s="531"/>
      <c r="H76" s="531">
        <v>2</v>
      </c>
      <c r="I76" s="531"/>
    </row>
    <row r="77" spans="1:9">
      <c r="A77" s="1044"/>
      <c r="B77" s="441" t="s">
        <v>602</v>
      </c>
      <c r="C77" s="531">
        <v>17452</v>
      </c>
      <c r="D77" s="531">
        <v>3393</v>
      </c>
      <c r="E77" s="531">
        <v>14058</v>
      </c>
      <c r="F77" s="531"/>
      <c r="G77" s="531"/>
      <c r="H77" s="531">
        <v>2</v>
      </c>
      <c r="I77" s="531"/>
    </row>
    <row r="78" spans="1:9">
      <c r="A78" s="1044"/>
      <c r="B78" s="441" t="s">
        <v>603</v>
      </c>
      <c r="C78" s="531">
        <v>16988</v>
      </c>
      <c r="D78" s="531">
        <v>3088</v>
      </c>
      <c r="E78" s="531">
        <v>13899</v>
      </c>
      <c r="F78" s="531"/>
      <c r="G78" s="531"/>
      <c r="H78" s="531">
        <v>1</v>
      </c>
      <c r="I78" s="531"/>
    </row>
    <row r="79" spans="1:9">
      <c r="A79" s="1044"/>
      <c r="B79" s="441" t="s">
        <v>1144</v>
      </c>
      <c r="C79" s="531">
        <v>18824</v>
      </c>
      <c r="D79" s="531">
        <v>3864</v>
      </c>
      <c r="E79" s="531">
        <v>14930</v>
      </c>
      <c r="F79" s="531"/>
      <c r="G79" s="531"/>
      <c r="H79" s="531">
        <v>31</v>
      </c>
      <c r="I79" s="531"/>
    </row>
    <row r="80" spans="1:9">
      <c r="A80" s="1044"/>
      <c r="B80" s="495" t="s">
        <v>1145</v>
      </c>
      <c r="C80" s="817">
        <v>19148</v>
      </c>
      <c r="D80" s="817">
        <v>3399</v>
      </c>
      <c r="E80" s="817">
        <v>15703</v>
      </c>
      <c r="F80" s="819" t="s">
        <v>25</v>
      </c>
      <c r="G80" s="819" t="s">
        <v>25</v>
      </c>
      <c r="H80" s="818">
        <v>46</v>
      </c>
      <c r="I80" s="819" t="s">
        <v>25</v>
      </c>
    </row>
    <row r="81" spans="1:9">
      <c r="A81" s="1044"/>
      <c r="B81" s="495" t="s">
        <v>2774</v>
      </c>
      <c r="C81" s="817">
        <v>18996</v>
      </c>
      <c r="D81" s="817">
        <v>3460</v>
      </c>
      <c r="E81" s="817">
        <v>15466</v>
      </c>
      <c r="F81" s="819" t="s">
        <v>25</v>
      </c>
      <c r="G81" s="819" t="s">
        <v>25</v>
      </c>
      <c r="H81" s="818">
        <v>69</v>
      </c>
      <c r="I81" s="819" t="s">
        <v>25</v>
      </c>
    </row>
    <row r="82" spans="1:9">
      <c r="A82" s="1044"/>
      <c r="B82" s="495" t="s">
        <v>2847</v>
      </c>
      <c r="C82" s="817">
        <v>19627</v>
      </c>
      <c r="D82" s="817">
        <v>3384</v>
      </c>
      <c r="E82" s="817">
        <v>16173</v>
      </c>
      <c r="F82" s="819" t="s">
        <v>25</v>
      </c>
      <c r="G82" s="819" t="s">
        <v>25</v>
      </c>
      <c r="H82" s="818">
        <v>70</v>
      </c>
      <c r="I82" s="819" t="s">
        <v>25</v>
      </c>
    </row>
    <row r="83" spans="1:9">
      <c r="A83" s="1045"/>
      <c r="B83" s="495" t="s">
        <v>2953</v>
      </c>
      <c r="C83" s="817">
        <v>19781</v>
      </c>
      <c r="D83" s="817">
        <v>3363</v>
      </c>
      <c r="E83" s="817">
        <v>16351</v>
      </c>
      <c r="F83" s="819" t="s">
        <v>25</v>
      </c>
      <c r="G83" s="819" t="s">
        <v>25</v>
      </c>
      <c r="H83" s="818">
        <v>67</v>
      </c>
      <c r="I83" s="819" t="s">
        <v>25</v>
      </c>
    </row>
    <row r="84" spans="1:9">
      <c r="A84" s="1043" t="s">
        <v>17</v>
      </c>
      <c r="B84" s="441" t="s">
        <v>601</v>
      </c>
      <c r="C84" s="531">
        <v>1479</v>
      </c>
      <c r="D84" s="531">
        <v>62</v>
      </c>
      <c r="E84" s="531">
        <v>1359</v>
      </c>
      <c r="F84" s="531"/>
      <c r="G84" s="531">
        <v>1</v>
      </c>
      <c r="H84" s="531">
        <v>57</v>
      </c>
      <c r="I84" s="531"/>
    </row>
    <row r="85" spans="1:9">
      <c r="A85" s="1044"/>
      <c r="B85" s="441" t="s">
        <v>602</v>
      </c>
      <c r="C85" s="531">
        <v>1773</v>
      </c>
      <c r="D85" s="531">
        <v>66</v>
      </c>
      <c r="E85" s="531">
        <v>1593</v>
      </c>
      <c r="F85" s="531"/>
      <c r="G85" s="531">
        <v>5</v>
      </c>
      <c r="H85" s="531">
        <v>30</v>
      </c>
      <c r="I85" s="531"/>
    </row>
    <row r="86" spans="1:9">
      <c r="A86" s="1044"/>
      <c r="B86" s="441" t="s">
        <v>603</v>
      </c>
      <c r="C86" s="531">
        <v>1416</v>
      </c>
      <c r="D86" s="531">
        <v>21</v>
      </c>
      <c r="E86" s="531">
        <v>1144</v>
      </c>
      <c r="F86" s="531"/>
      <c r="G86" s="531">
        <v>18</v>
      </c>
      <c r="H86" s="531">
        <v>124</v>
      </c>
      <c r="I86" s="531"/>
    </row>
    <row r="87" spans="1:9">
      <c r="A87" s="1044"/>
      <c r="B87" s="441" t="s">
        <v>1144</v>
      </c>
      <c r="C87" s="531">
        <v>1372</v>
      </c>
      <c r="D87" s="531">
        <v>52</v>
      </c>
      <c r="E87" s="531">
        <v>954</v>
      </c>
      <c r="F87" s="531"/>
      <c r="G87" s="531">
        <v>5</v>
      </c>
      <c r="H87" s="531">
        <v>41</v>
      </c>
      <c r="I87" s="531"/>
    </row>
    <row r="88" spans="1:9">
      <c r="A88" s="1044"/>
      <c r="B88" s="495" t="s">
        <v>1145</v>
      </c>
      <c r="C88" s="817">
        <v>2039</v>
      </c>
      <c r="D88" s="818">
        <v>65</v>
      </c>
      <c r="E88" s="817">
        <v>1505</v>
      </c>
      <c r="F88" s="819" t="s">
        <v>25</v>
      </c>
      <c r="G88" s="818">
        <v>22</v>
      </c>
      <c r="H88" s="819" t="s">
        <v>3483</v>
      </c>
      <c r="I88" s="819" t="s">
        <v>25</v>
      </c>
    </row>
    <row r="89" spans="1:9">
      <c r="A89" s="1044"/>
      <c r="B89" s="495" t="s">
        <v>2774</v>
      </c>
      <c r="C89" s="817">
        <v>1494</v>
      </c>
      <c r="D89" s="818">
        <v>41</v>
      </c>
      <c r="E89" s="818">
        <v>968</v>
      </c>
      <c r="F89" s="819" t="s">
        <v>25</v>
      </c>
      <c r="G89" s="818">
        <v>22</v>
      </c>
      <c r="H89" s="819" t="s">
        <v>3484</v>
      </c>
      <c r="I89" s="819" t="s">
        <v>25</v>
      </c>
    </row>
    <row r="90" spans="1:9">
      <c r="A90" s="1044"/>
      <c r="B90" s="495" t="s">
        <v>2847</v>
      </c>
      <c r="C90" s="817">
        <v>1207</v>
      </c>
      <c r="D90" s="818">
        <v>20</v>
      </c>
      <c r="E90" s="818">
        <v>781</v>
      </c>
      <c r="F90" s="819" t="s">
        <v>25</v>
      </c>
      <c r="G90" s="818">
        <v>23</v>
      </c>
      <c r="H90" s="818">
        <v>383</v>
      </c>
      <c r="I90" s="819" t="s">
        <v>25</v>
      </c>
    </row>
    <row r="91" spans="1:9">
      <c r="A91" s="1045"/>
      <c r="B91" s="495" t="s">
        <v>2953</v>
      </c>
      <c r="C91" s="817">
        <v>1811</v>
      </c>
      <c r="D91" s="818">
        <v>36</v>
      </c>
      <c r="E91" s="817">
        <v>1323</v>
      </c>
      <c r="F91" s="819" t="s">
        <v>25</v>
      </c>
      <c r="G91" s="818">
        <v>23</v>
      </c>
      <c r="H91" s="818">
        <v>428</v>
      </c>
      <c r="I91" s="819" t="s">
        <v>25</v>
      </c>
    </row>
    <row r="92" spans="1:9">
      <c r="A92" s="1043" t="s">
        <v>4</v>
      </c>
      <c r="B92" s="441" t="s">
        <v>601</v>
      </c>
      <c r="C92" s="531">
        <v>496</v>
      </c>
      <c r="D92" s="531">
        <v>487</v>
      </c>
      <c r="E92" s="531"/>
      <c r="F92" s="531"/>
      <c r="G92" s="531">
        <v>7</v>
      </c>
      <c r="H92" s="531">
        <v>2</v>
      </c>
      <c r="I92" s="531"/>
    </row>
    <row r="93" spans="1:9">
      <c r="A93" s="1044"/>
      <c r="B93" s="441" t="s">
        <v>602</v>
      </c>
      <c r="C93" s="531">
        <v>513</v>
      </c>
      <c r="D93" s="531">
        <v>503</v>
      </c>
      <c r="E93" s="531"/>
      <c r="F93" s="531"/>
      <c r="G93" s="531">
        <v>7</v>
      </c>
      <c r="H93" s="531">
        <v>3</v>
      </c>
      <c r="I93" s="531"/>
    </row>
    <row r="94" spans="1:9">
      <c r="A94" s="1044"/>
      <c r="B94" s="441" t="s">
        <v>603</v>
      </c>
      <c r="C94" s="531">
        <v>518</v>
      </c>
      <c r="D94" s="531">
        <v>507</v>
      </c>
      <c r="E94" s="531"/>
      <c r="F94" s="531"/>
      <c r="G94" s="531">
        <v>7</v>
      </c>
      <c r="H94" s="531">
        <v>4</v>
      </c>
      <c r="I94" s="531"/>
    </row>
    <row r="95" spans="1:9">
      <c r="A95" s="1044"/>
      <c r="B95" s="441" t="s">
        <v>1144</v>
      </c>
      <c r="C95" s="531">
        <v>540</v>
      </c>
      <c r="D95" s="531">
        <v>527</v>
      </c>
      <c r="E95" s="531"/>
      <c r="F95" s="531"/>
      <c r="G95" s="531">
        <v>8</v>
      </c>
      <c r="H95" s="531">
        <v>5</v>
      </c>
      <c r="I95" s="531"/>
    </row>
    <row r="96" spans="1:9">
      <c r="A96" s="1044"/>
      <c r="B96" s="495" t="s">
        <v>1145</v>
      </c>
      <c r="C96" s="818">
        <v>535</v>
      </c>
      <c r="D96" s="818">
        <v>523</v>
      </c>
      <c r="E96" s="819" t="s">
        <v>25</v>
      </c>
      <c r="F96" s="819" t="s">
        <v>25</v>
      </c>
      <c r="G96" s="818">
        <v>6</v>
      </c>
      <c r="H96" s="818">
        <v>6</v>
      </c>
      <c r="I96" s="819" t="s">
        <v>25</v>
      </c>
    </row>
    <row r="97" spans="1:9">
      <c r="A97" s="1044"/>
      <c r="B97" s="495" t="s">
        <v>2774</v>
      </c>
      <c r="C97" s="818">
        <v>536</v>
      </c>
      <c r="D97" s="818">
        <v>517</v>
      </c>
      <c r="E97" s="819" t="s">
        <v>25</v>
      </c>
      <c r="F97" s="819" t="s">
        <v>25</v>
      </c>
      <c r="G97" s="818">
        <v>5</v>
      </c>
      <c r="H97" s="818">
        <v>14</v>
      </c>
      <c r="I97" s="819" t="s">
        <v>25</v>
      </c>
    </row>
    <row r="98" spans="1:9">
      <c r="A98" s="1044"/>
      <c r="B98" s="495" t="s">
        <v>2847</v>
      </c>
      <c r="C98" s="818">
        <v>550</v>
      </c>
      <c r="D98" s="818">
        <v>527</v>
      </c>
      <c r="E98" s="819" t="s">
        <v>25</v>
      </c>
      <c r="F98" s="819" t="s">
        <v>25</v>
      </c>
      <c r="G98" s="818">
        <v>7</v>
      </c>
      <c r="H98" s="818">
        <v>17</v>
      </c>
      <c r="I98" s="819" t="s">
        <v>25</v>
      </c>
    </row>
    <row r="99" spans="1:9">
      <c r="A99" s="1045"/>
      <c r="B99" s="495" t="s">
        <v>2953</v>
      </c>
      <c r="C99" s="818">
        <v>569</v>
      </c>
      <c r="D99" s="818">
        <v>545</v>
      </c>
      <c r="E99" s="819" t="s">
        <v>25</v>
      </c>
      <c r="F99" s="819" t="s">
        <v>25</v>
      </c>
      <c r="G99" s="818">
        <v>6</v>
      </c>
      <c r="H99" s="818">
        <v>17</v>
      </c>
      <c r="I99" s="819" t="s">
        <v>25</v>
      </c>
    </row>
    <row r="100" spans="1:9" ht="14.5" customHeight="1">
      <c r="A100" s="1043" t="s">
        <v>3</v>
      </c>
      <c r="B100" s="441" t="s">
        <v>601</v>
      </c>
      <c r="C100" s="531">
        <v>255112</v>
      </c>
      <c r="D100" s="531">
        <v>228523</v>
      </c>
      <c r="E100" s="531">
        <v>3947</v>
      </c>
      <c r="F100" s="531">
        <v>15913</v>
      </c>
      <c r="G100" s="531">
        <v>3722</v>
      </c>
      <c r="H100" s="531">
        <v>3007</v>
      </c>
      <c r="I100" s="531"/>
    </row>
    <row r="101" spans="1:9">
      <c r="A101" s="1044"/>
      <c r="B101" s="441" t="s">
        <v>602</v>
      </c>
      <c r="C101" s="531">
        <v>257769</v>
      </c>
      <c r="D101" s="531">
        <v>227635</v>
      </c>
      <c r="E101" s="531">
        <v>5323</v>
      </c>
      <c r="F101" s="531">
        <v>15743</v>
      </c>
      <c r="G101" s="531">
        <v>5132</v>
      </c>
      <c r="H101" s="531">
        <v>3936</v>
      </c>
      <c r="I101" s="531"/>
    </row>
    <row r="102" spans="1:9">
      <c r="A102" s="1044"/>
      <c r="B102" s="441" t="s">
        <v>603</v>
      </c>
      <c r="C102" s="531">
        <v>256064</v>
      </c>
      <c r="D102" s="531">
        <v>228082</v>
      </c>
      <c r="E102" s="531">
        <v>5694</v>
      </c>
      <c r="F102" s="531">
        <v>11580</v>
      </c>
      <c r="G102" s="531">
        <v>6467</v>
      </c>
      <c r="H102" s="531">
        <v>4241</v>
      </c>
      <c r="I102" s="531"/>
    </row>
    <row r="103" spans="1:9">
      <c r="A103" s="1044"/>
      <c r="B103" s="441" t="s">
        <v>1144</v>
      </c>
      <c r="C103" s="531">
        <v>252639</v>
      </c>
      <c r="D103" s="531">
        <v>222163</v>
      </c>
      <c r="E103" s="531">
        <v>5791</v>
      </c>
      <c r="F103" s="531">
        <v>13252</v>
      </c>
      <c r="G103" s="531">
        <v>6624</v>
      </c>
      <c r="H103" s="531">
        <v>4809</v>
      </c>
      <c r="I103" s="531"/>
    </row>
    <row r="104" spans="1:9">
      <c r="A104" s="1044"/>
      <c r="B104" s="495" t="s">
        <v>1145</v>
      </c>
      <c r="C104" s="817">
        <v>239521</v>
      </c>
      <c r="D104" s="817">
        <v>211067</v>
      </c>
      <c r="E104" s="817">
        <v>6246</v>
      </c>
      <c r="F104" s="817">
        <v>9903</v>
      </c>
      <c r="G104" s="817">
        <v>6611</v>
      </c>
      <c r="H104" s="817">
        <v>5694</v>
      </c>
      <c r="I104" s="819" t="s">
        <v>25</v>
      </c>
    </row>
    <row r="105" spans="1:9">
      <c r="A105" s="1044"/>
      <c r="B105" s="495" t="s">
        <v>2774</v>
      </c>
      <c r="C105" s="817">
        <v>244381</v>
      </c>
      <c r="D105" s="817">
        <v>210233</v>
      </c>
      <c r="E105" s="817">
        <v>6784</v>
      </c>
      <c r="F105" s="817">
        <v>12355</v>
      </c>
      <c r="G105" s="817">
        <v>8356</v>
      </c>
      <c r="H105" s="817">
        <v>6653</v>
      </c>
      <c r="I105" s="819" t="s">
        <v>25</v>
      </c>
    </row>
    <row r="106" spans="1:9">
      <c r="A106" s="1044"/>
      <c r="B106" s="495" t="s">
        <v>2847</v>
      </c>
      <c r="C106" s="817">
        <v>234850</v>
      </c>
      <c r="D106" s="817">
        <v>201891</v>
      </c>
      <c r="E106" s="817">
        <v>7245</v>
      </c>
      <c r="F106" s="817">
        <v>9803</v>
      </c>
      <c r="G106" s="817">
        <v>9689</v>
      </c>
      <c r="H106" s="817">
        <v>6222</v>
      </c>
      <c r="I106" s="819" t="s">
        <v>25</v>
      </c>
    </row>
    <row r="107" spans="1:9">
      <c r="A107" s="1045"/>
      <c r="B107" s="495" t="s">
        <v>2953</v>
      </c>
      <c r="C107" s="819" t="s">
        <v>3485</v>
      </c>
      <c r="D107" s="819" t="s">
        <v>3486</v>
      </c>
      <c r="E107" s="817">
        <v>6395</v>
      </c>
      <c r="F107" s="817">
        <v>8127</v>
      </c>
      <c r="G107" s="819" t="s">
        <v>3487</v>
      </c>
      <c r="H107" s="817">
        <v>6667</v>
      </c>
      <c r="I107" s="819" t="s">
        <v>25</v>
      </c>
    </row>
    <row r="108" spans="1:9" ht="14.5" customHeight="1">
      <c r="A108" s="1043" t="s">
        <v>32</v>
      </c>
      <c r="B108" s="441" t="s">
        <v>601</v>
      </c>
      <c r="C108" s="531">
        <v>7216</v>
      </c>
      <c r="D108" s="531">
        <v>4817</v>
      </c>
      <c r="E108" s="531">
        <v>2366</v>
      </c>
      <c r="F108" s="531"/>
      <c r="G108" s="531"/>
      <c r="H108" s="531">
        <v>33</v>
      </c>
      <c r="I108" s="531"/>
    </row>
    <row r="109" spans="1:9">
      <c r="A109" s="1044"/>
      <c r="B109" s="441" t="s">
        <v>602</v>
      </c>
      <c r="C109" s="531">
        <v>7250</v>
      </c>
      <c r="D109" s="531">
        <v>4861</v>
      </c>
      <c r="E109" s="531">
        <v>2350</v>
      </c>
      <c r="F109" s="531"/>
      <c r="G109" s="531"/>
      <c r="H109" s="531">
        <v>39</v>
      </c>
      <c r="I109" s="531"/>
    </row>
    <row r="110" spans="1:9">
      <c r="A110" s="1044"/>
      <c r="B110" s="441" t="s">
        <v>603</v>
      </c>
      <c r="C110" s="531">
        <v>7396</v>
      </c>
      <c r="D110" s="531">
        <v>4908</v>
      </c>
      <c r="E110" s="531">
        <v>2400</v>
      </c>
      <c r="F110" s="531"/>
      <c r="G110" s="531"/>
      <c r="H110" s="531">
        <v>88</v>
      </c>
      <c r="I110" s="531"/>
    </row>
    <row r="111" spans="1:9">
      <c r="A111" s="1044"/>
      <c r="B111" s="441" t="s">
        <v>1144</v>
      </c>
      <c r="C111" s="531">
        <v>7865</v>
      </c>
      <c r="D111" s="531">
        <v>5298</v>
      </c>
      <c r="E111" s="531">
        <v>2477</v>
      </c>
      <c r="F111" s="531"/>
      <c r="G111" s="531"/>
      <c r="H111" s="531">
        <v>89</v>
      </c>
      <c r="I111" s="531"/>
    </row>
    <row r="112" spans="1:9">
      <c r="A112" s="1044"/>
      <c r="B112" s="495" t="s">
        <v>1145</v>
      </c>
      <c r="C112" s="817">
        <v>8276</v>
      </c>
      <c r="D112" s="817">
        <v>5103</v>
      </c>
      <c r="E112" s="817">
        <v>3139</v>
      </c>
      <c r="F112" s="819" t="s">
        <v>25</v>
      </c>
      <c r="G112" s="819" t="s">
        <v>3392</v>
      </c>
      <c r="H112" s="818">
        <v>30</v>
      </c>
      <c r="I112" s="819" t="s">
        <v>25</v>
      </c>
    </row>
    <row r="113" spans="1:9">
      <c r="A113" s="1044"/>
      <c r="B113" s="495" t="s">
        <v>2774</v>
      </c>
      <c r="C113" s="817">
        <v>9164</v>
      </c>
      <c r="D113" s="817">
        <v>6039</v>
      </c>
      <c r="E113" s="817">
        <v>3086</v>
      </c>
      <c r="F113" s="819" t="s">
        <v>25</v>
      </c>
      <c r="G113" s="819" t="s">
        <v>3392</v>
      </c>
      <c r="H113" s="818">
        <v>34</v>
      </c>
      <c r="I113" s="819" t="s">
        <v>25</v>
      </c>
    </row>
    <row r="114" spans="1:9">
      <c r="A114" s="1044"/>
      <c r="B114" s="495" t="s">
        <v>2847</v>
      </c>
      <c r="C114" s="817">
        <v>10159</v>
      </c>
      <c r="D114" s="817">
        <v>7298</v>
      </c>
      <c r="E114" s="817">
        <v>2821</v>
      </c>
      <c r="F114" s="819" t="s">
        <v>25</v>
      </c>
      <c r="G114" s="819" t="s">
        <v>3392</v>
      </c>
      <c r="H114" s="818">
        <v>36</v>
      </c>
      <c r="I114" s="819" t="s">
        <v>25</v>
      </c>
    </row>
    <row r="115" spans="1:9">
      <c r="A115" s="1045"/>
      <c r="B115" s="495" t="s">
        <v>2953</v>
      </c>
      <c r="C115" s="817">
        <v>10581</v>
      </c>
      <c r="D115" s="817">
        <v>7842</v>
      </c>
      <c r="E115" s="817">
        <v>2699</v>
      </c>
      <c r="F115" s="819" t="s">
        <v>25</v>
      </c>
      <c r="G115" s="819" t="s">
        <v>3392</v>
      </c>
      <c r="H115" s="818">
        <v>35</v>
      </c>
      <c r="I115" s="819" t="s">
        <v>25</v>
      </c>
    </row>
    <row r="116" spans="1:9">
      <c r="A116" s="1046" t="s">
        <v>1</v>
      </c>
      <c r="B116" s="441" t="s">
        <v>601</v>
      </c>
      <c r="C116" s="531">
        <v>11695</v>
      </c>
      <c r="D116" s="531">
        <v>670</v>
      </c>
      <c r="E116" s="531">
        <v>11025</v>
      </c>
      <c r="F116" s="531"/>
      <c r="G116" s="531"/>
      <c r="H116" s="531"/>
      <c r="I116" s="531"/>
    </row>
    <row r="117" spans="1:9">
      <c r="A117" s="1047"/>
      <c r="B117" s="441" t="s">
        <v>602</v>
      </c>
      <c r="C117" s="531">
        <v>14536</v>
      </c>
      <c r="D117" s="531">
        <v>2065</v>
      </c>
      <c r="E117" s="531">
        <v>12471</v>
      </c>
      <c r="F117" s="531"/>
      <c r="G117" s="531"/>
      <c r="H117" s="531">
        <v>0</v>
      </c>
      <c r="I117" s="531"/>
    </row>
    <row r="118" spans="1:9">
      <c r="A118" s="1047"/>
      <c r="B118" s="441" t="s">
        <v>603</v>
      </c>
      <c r="C118" s="531">
        <v>16282</v>
      </c>
      <c r="D118" s="531">
        <v>2574</v>
      </c>
      <c r="E118" s="531">
        <v>13706</v>
      </c>
      <c r="F118" s="531"/>
      <c r="G118" s="531"/>
      <c r="H118" s="531">
        <v>1</v>
      </c>
      <c r="I118" s="531"/>
    </row>
    <row r="119" spans="1:9">
      <c r="A119" s="1047"/>
      <c r="B119" s="441" t="s">
        <v>1144</v>
      </c>
      <c r="C119" s="531">
        <v>15115</v>
      </c>
      <c r="D119" s="531">
        <v>2669</v>
      </c>
      <c r="E119" s="531">
        <v>12329</v>
      </c>
      <c r="F119" s="531"/>
      <c r="G119" s="531"/>
      <c r="H119" s="532">
        <v>118</v>
      </c>
      <c r="I119" s="531"/>
    </row>
    <row r="120" spans="1:9">
      <c r="A120" s="1047"/>
      <c r="B120" s="495" t="s">
        <v>1145</v>
      </c>
      <c r="C120" s="817">
        <v>15237</v>
      </c>
      <c r="D120" s="817">
        <v>2294</v>
      </c>
      <c r="E120" s="817">
        <v>12793</v>
      </c>
      <c r="F120" s="819" t="s">
        <v>25</v>
      </c>
      <c r="G120" s="819" t="s">
        <v>25</v>
      </c>
      <c r="H120" s="818">
        <v>150</v>
      </c>
      <c r="I120" s="819" t="s">
        <v>25</v>
      </c>
    </row>
    <row r="121" spans="1:9">
      <c r="A121" s="1047"/>
      <c r="B121" s="495" t="s">
        <v>2774</v>
      </c>
      <c r="C121" s="817">
        <v>17718</v>
      </c>
      <c r="D121" s="817">
        <v>1498</v>
      </c>
      <c r="E121" s="817">
        <v>16073</v>
      </c>
      <c r="F121" s="819" t="s">
        <v>25</v>
      </c>
      <c r="G121" s="819" t="s">
        <v>25</v>
      </c>
      <c r="H121" s="818">
        <v>148</v>
      </c>
      <c r="I121" s="819" t="s">
        <v>25</v>
      </c>
    </row>
    <row r="122" spans="1:9">
      <c r="A122" s="1047"/>
      <c r="B122" s="495" t="s">
        <v>2847</v>
      </c>
      <c r="C122" s="817">
        <v>19783</v>
      </c>
      <c r="D122" s="817">
        <v>2551</v>
      </c>
      <c r="E122" s="817">
        <v>17089</v>
      </c>
      <c r="F122" s="819" t="s">
        <v>25</v>
      </c>
      <c r="G122" s="819" t="s">
        <v>25</v>
      </c>
      <c r="H122" s="818">
        <v>143</v>
      </c>
      <c r="I122" s="819" t="s">
        <v>25</v>
      </c>
    </row>
    <row r="123" spans="1:9">
      <c r="A123" s="1048"/>
      <c r="B123" s="495" t="s">
        <v>2953</v>
      </c>
      <c r="C123" s="817">
        <v>19448</v>
      </c>
      <c r="D123" s="817">
        <v>2210</v>
      </c>
      <c r="E123" s="817">
        <v>17091</v>
      </c>
      <c r="F123" s="819" t="s">
        <v>25</v>
      </c>
      <c r="G123" s="819" t="s">
        <v>25</v>
      </c>
      <c r="H123" s="818">
        <v>147</v>
      </c>
      <c r="I123" s="819" t="s">
        <v>25</v>
      </c>
    </row>
    <row r="124" spans="1:9">
      <c r="A124" s="1046" t="s">
        <v>23</v>
      </c>
      <c r="B124" s="441" t="s">
        <v>601</v>
      </c>
      <c r="C124" s="531">
        <v>7090</v>
      </c>
      <c r="D124" s="531">
        <v>4175</v>
      </c>
      <c r="E124" s="531">
        <v>2915</v>
      </c>
      <c r="F124" s="531"/>
      <c r="G124" s="531"/>
      <c r="H124" s="532"/>
      <c r="I124" s="531"/>
    </row>
    <row r="125" spans="1:9">
      <c r="A125" s="1047"/>
      <c r="B125" s="441" t="s">
        <v>602</v>
      </c>
      <c r="C125" s="531">
        <v>7544</v>
      </c>
      <c r="D125" s="531">
        <v>3575</v>
      </c>
      <c r="E125" s="531">
        <v>3969</v>
      </c>
      <c r="F125" s="531"/>
      <c r="G125" s="531"/>
      <c r="H125" s="531"/>
      <c r="I125" s="531"/>
    </row>
    <row r="126" spans="1:9">
      <c r="A126" s="1047"/>
      <c r="B126" s="441" t="s">
        <v>603</v>
      </c>
      <c r="C126" s="531">
        <v>9418</v>
      </c>
      <c r="D126" s="531">
        <v>4369</v>
      </c>
      <c r="E126" s="531">
        <v>5049</v>
      </c>
      <c r="F126" s="531"/>
      <c r="G126" s="531"/>
      <c r="H126" s="531"/>
      <c r="I126" s="531"/>
    </row>
    <row r="127" spans="1:9">
      <c r="A127" s="1047"/>
      <c r="B127" s="441" t="s">
        <v>1144</v>
      </c>
      <c r="C127" s="531">
        <v>8451</v>
      </c>
      <c r="D127" s="531">
        <v>4285</v>
      </c>
      <c r="E127" s="531">
        <v>4166</v>
      </c>
      <c r="F127" s="531"/>
      <c r="G127" s="531"/>
      <c r="H127" s="531"/>
      <c r="I127" s="531"/>
    </row>
    <row r="128" spans="1:9">
      <c r="A128" s="1047"/>
      <c r="B128" s="495" t="s">
        <v>1145</v>
      </c>
      <c r="C128" s="817">
        <v>6673</v>
      </c>
      <c r="D128" s="817">
        <v>2843</v>
      </c>
      <c r="E128" s="817">
        <v>3805</v>
      </c>
      <c r="F128" s="819" t="s">
        <v>25</v>
      </c>
      <c r="G128" s="819" t="s">
        <v>25</v>
      </c>
      <c r="H128" s="818">
        <v>24</v>
      </c>
      <c r="I128" s="819" t="s">
        <v>25</v>
      </c>
    </row>
    <row r="129" spans="1:9">
      <c r="A129" s="1047"/>
      <c r="B129" s="495" t="s">
        <v>2774</v>
      </c>
      <c r="C129" s="817">
        <v>8454</v>
      </c>
      <c r="D129" s="817">
        <v>2508</v>
      </c>
      <c r="E129" s="817">
        <v>5928</v>
      </c>
      <c r="F129" s="819" t="s">
        <v>25</v>
      </c>
      <c r="G129" s="819" t="s">
        <v>25</v>
      </c>
      <c r="H129" s="818">
        <v>18</v>
      </c>
      <c r="I129" s="819" t="s">
        <v>25</v>
      </c>
    </row>
    <row r="130" spans="1:9">
      <c r="A130" s="1047"/>
      <c r="B130" s="495" t="s">
        <v>2847</v>
      </c>
      <c r="C130" s="817">
        <v>9016</v>
      </c>
      <c r="D130" s="817">
        <v>3103</v>
      </c>
      <c r="E130" s="817">
        <v>5897</v>
      </c>
      <c r="F130" s="819" t="s">
        <v>25</v>
      </c>
      <c r="G130" s="819" t="s">
        <v>25</v>
      </c>
      <c r="H130" s="818">
        <v>16</v>
      </c>
      <c r="I130" s="819" t="s">
        <v>25</v>
      </c>
    </row>
    <row r="131" spans="1:9">
      <c r="A131" s="1047"/>
      <c r="B131" s="495" t="s">
        <v>2953</v>
      </c>
      <c r="C131" s="817">
        <v>8818</v>
      </c>
      <c r="D131" s="817">
        <v>5162</v>
      </c>
      <c r="E131" s="817">
        <v>3640</v>
      </c>
      <c r="F131" s="819" t="s">
        <v>25</v>
      </c>
      <c r="G131" s="819" t="s">
        <v>25</v>
      </c>
      <c r="H131" s="818">
        <v>16</v>
      </c>
      <c r="I131" s="819" t="s">
        <v>25</v>
      </c>
    </row>
    <row r="133" spans="1:9">
      <c r="A133" s="44" t="s">
        <v>18</v>
      </c>
    </row>
    <row r="135" spans="1:9">
      <c r="A135" t="s">
        <v>2821</v>
      </c>
    </row>
    <row r="136" spans="1:9">
      <c r="A136" s="13" t="s">
        <v>3458</v>
      </c>
    </row>
    <row r="137" spans="1:9">
      <c r="A137" s="74" t="s">
        <v>3457</v>
      </c>
    </row>
  </sheetData>
  <mergeCells count="16">
    <mergeCell ref="A124:A131"/>
    <mergeCell ref="A84:A91"/>
    <mergeCell ref="A92:A99"/>
    <mergeCell ref="A100:A107"/>
    <mergeCell ref="A108:A115"/>
    <mergeCell ref="A116:A123"/>
    <mergeCell ref="A44:A51"/>
    <mergeCell ref="A52:A59"/>
    <mergeCell ref="A60:A67"/>
    <mergeCell ref="A68:A75"/>
    <mergeCell ref="A76:A83"/>
    <mergeCell ref="A4:A11"/>
    <mergeCell ref="A12:A19"/>
    <mergeCell ref="A20:A27"/>
    <mergeCell ref="A28:A35"/>
    <mergeCell ref="A36:A43"/>
  </mergeCells>
  <phoneticPr fontId="201" type="noConversion"/>
  <hyperlinks>
    <hyperlink ref="K3" location="Content!A1" display="Back to content page" xr:uid="{00000000-0004-0000-EE00-000000000000}"/>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sheetPr codeName="Sheet240"/>
  <dimension ref="A1:AL63"/>
  <sheetViews>
    <sheetView topLeftCell="U1" zoomScale="96" zoomScaleNormal="96" workbookViewId="0">
      <selection activeCell="AF22" sqref="AF22"/>
    </sheetView>
  </sheetViews>
  <sheetFormatPr defaultColWidth="9.26953125" defaultRowHeight="14.5"/>
  <cols>
    <col min="1" max="1" width="33.7265625" customWidth="1"/>
    <col min="2" max="30" width="9.54296875" customWidth="1"/>
    <col min="31" max="31" width="10.453125" customWidth="1"/>
    <col min="32" max="32" width="10.54296875" customWidth="1"/>
    <col min="33" max="35" width="8.7265625" bestFit="1" customWidth="1"/>
  </cols>
  <sheetData>
    <row r="1" spans="1:38" s="44" customFormat="1" ht="14">
      <c r="A1" s="18" t="s">
        <v>2858</v>
      </c>
    </row>
    <row r="2" spans="1:38" s="17" customFormat="1" ht="14"/>
    <row r="3" spans="1:38" s="17" customFormat="1">
      <c r="A3" s="277" t="s">
        <v>31</v>
      </c>
      <c r="B3" s="3">
        <v>1990</v>
      </c>
      <c r="C3" s="3">
        <v>1991</v>
      </c>
      <c r="D3" s="3">
        <v>1992</v>
      </c>
      <c r="E3" s="3">
        <v>1993</v>
      </c>
      <c r="F3" s="3">
        <v>1994</v>
      </c>
      <c r="G3" s="3">
        <v>1995</v>
      </c>
      <c r="H3" s="3">
        <v>1996</v>
      </c>
      <c r="I3" s="3">
        <v>1997</v>
      </c>
      <c r="J3" s="3">
        <v>1998</v>
      </c>
      <c r="K3" s="3">
        <v>1999</v>
      </c>
      <c r="L3" s="3">
        <v>2000</v>
      </c>
      <c r="M3" s="3">
        <v>2001</v>
      </c>
      <c r="N3" s="3">
        <v>2002</v>
      </c>
      <c r="O3" s="3">
        <v>2003</v>
      </c>
      <c r="P3" s="3">
        <v>2004</v>
      </c>
      <c r="Q3" s="3">
        <v>2005</v>
      </c>
      <c r="R3" s="3">
        <v>2006</v>
      </c>
      <c r="S3" s="3">
        <v>2007</v>
      </c>
      <c r="T3" s="3">
        <v>2008</v>
      </c>
      <c r="U3" s="3">
        <v>2009</v>
      </c>
      <c r="V3" s="3">
        <v>2010</v>
      </c>
      <c r="W3" s="3">
        <v>2011</v>
      </c>
      <c r="X3" s="3">
        <v>2012</v>
      </c>
      <c r="Y3" s="174">
        <v>2013</v>
      </c>
      <c r="Z3" s="174">
        <v>2014</v>
      </c>
      <c r="AA3" s="174">
        <v>2015</v>
      </c>
      <c r="AB3" s="174">
        <v>2016</v>
      </c>
      <c r="AC3" s="174">
        <v>2017</v>
      </c>
      <c r="AD3" s="174">
        <v>2018</v>
      </c>
      <c r="AE3" s="174">
        <v>2019</v>
      </c>
      <c r="AF3" s="174">
        <v>2020</v>
      </c>
      <c r="AG3" s="174">
        <v>2021</v>
      </c>
      <c r="AH3" s="174">
        <v>2022</v>
      </c>
      <c r="AI3" s="174">
        <v>2023</v>
      </c>
      <c r="AJ3" s="174">
        <v>2024</v>
      </c>
      <c r="AL3" s="1" t="s">
        <v>528</v>
      </c>
    </row>
    <row r="4" spans="1:38" s="17" customFormat="1" ht="14">
      <c r="A4" s="92" t="s">
        <v>13</v>
      </c>
      <c r="B4" s="309">
        <v>462</v>
      </c>
      <c r="C4" s="309">
        <v>462</v>
      </c>
      <c r="D4" s="309">
        <v>462</v>
      </c>
      <c r="E4" s="309">
        <v>462</v>
      </c>
      <c r="F4" s="309">
        <v>462</v>
      </c>
      <c r="G4" s="309">
        <v>462</v>
      </c>
      <c r="H4" s="309">
        <v>462</v>
      </c>
      <c r="I4" s="309">
        <v>460</v>
      </c>
      <c r="J4" s="309">
        <v>460</v>
      </c>
      <c r="K4" s="309">
        <v>500</v>
      </c>
      <c r="L4" s="309">
        <v>500</v>
      </c>
      <c r="M4" s="309">
        <v>500</v>
      </c>
      <c r="N4" s="309">
        <v>500</v>
      </c>
      <c r="O4" s="309">
        <v>500</v>
      </c>
      <c r="P4" s="309">
        <v>624</v>
      </c>
      <c r="Q4" s="309">
        <v>830.6</v>
      </c>
      <c r="R4" s="309">
        <v>843.2</v>
      </c>
      <c r="S4" s="309">
        <v>1155</v>
      </c>
      <c r="T4" s="309">
        <v>1155</v>
      </c>
      <c r="U4" s="309">
        <v>1155</v>
      </c>
      <c r="V4" s="309">
        <v>1155</v>
      </c>
      <c r="W4" s="309">
        <v>1538</v>
      </c>
      <c r="X4" s="309">
        <v>1540</v>
      </c>
      <c r="Y4" s="309">
        <v>1541</v>
      </c>
      <c r="Z4" s="309">
        <v>2082</v>
      </c>
      <c r="AA4" s="309">
        <v>2546</v>
      </c>
      <c r="AB4" s="309">
        <v>2886</v>
      </c>
      <c r="AC4" s="309">
        <v>4422</v>
      </c>
      <c r="AD4" s="309">
        <v>5010</v>
      </c>
      <c r="AE4" s="309">
        <v>6156</v>
      </c>
      <c r="AF4" s="817">
        <v>6166</v>
      </c>
      <c r="AG4" s="817">
        <v>6168</v>
      </c>
      <c r="AH4" s="817">
        <v>6733</v>
      </c>
      <c r="AI4" s="817">
        <v>6758</v>
      </c>
      <c r="AJ4" s="309"/>
    </row>
    <row r="5" spans="1:38" s="17" customFormat="1" ht="14">
      <c r="A5" s="92" t="s">
        <v>12</v>
      </c>
      <c r="B5" s="309">
        <v>217</v>
      </c>
      <c r="C5" s="309">
        <v>217</v>
      </c>
      <c r="D5" s="309">
        <v>217</v>
      </c>
      <c r="E5" s="309">
        <v>217</v>
      </c>
      <c r="F5" s="309">
        <v>217</v>
      </c>
      <c r="G5" s="309">
        <v>217</v>
      </c>
      <c r="H5" s="309">
        <v>217</v>
      </c>
      <c r="I5" s="309">
        <v>217</v>
      </c>
      <c r="J5" s="309">
        <v>217</v>
      </c>
      <c r="K5" s="309">
        <v>217</v>
      </c>
      <c r="L5" s="309">
        <v>217</v>
      </c>
      <c r="M5" s="309">
        <v>217</v>
      </c>
      <c r="N5" s="309">
        <v>152</v>
      </c>
      <c r="O5" s="309">
        <v>152</v>
      </c>
      <c r="P5" s="309">
        <v>152</v>
      </c>
      <c r="Q5" s="309">
        <v>152</v>
      </c>
      <c r="R5" s="309">
        <v>152</v>
      </c>
      <c r="S5" s="309">
        <v>152</v>
      </c>
      <c r="T5" s="309">
        <v>152</v>
      </c>
      <c r="U5" s="309">
        <v>152</v>
      </c>
      <c r="V5" s="309">
        <v>152</v>
      </c>
      <c r="W5" s="309">
        <v>132</v>
      </c>
      <c r="X5" s="309">
        <v>132</v>
      </c>
      <c r="Y5" s="309">
        <v>132</v>
      </c>
      <c r="Z5" s="309">
        <v>132</v>
      </c>
      <c r="AA5" s="309">
        <v>145</v>
      </c>
      <c r="AB5" s="309">
        <v>621.29999999999995</v>
      </c>
      <c r="AC5" s="309">
        <v>755</v>
      </c>
      <c r="AD5" s="309">
        <v>799</v>
      </c>
      <c r="AE5" s="309">
        <v>766</v>
      </c>
      <c r="AF5" s="818">
        <v>760</v>
      </c>
      <c r="AG5" s="818">
        <v>760</v>
      </c>
      <c r="AH5" s="818">
        <v>761</v>
      </c>
      <c r="AI5" s="818">
        <v>765</v>
      </c>
      <c r="AJ5" s="309"/>
      <c r="AL5" s="33"/>
    </row>
    <row r="6" spans="1:38" s="17" customFormat="1" ht="14">
      <c r="A6" s="92" t="s">
        <v>483</v>
      </c>
      <c r="B6" s="309">
        <v>4</v>
      </c>
      <c r="C6" s="309">
        <v>4</v>
      </c>
      <c r="D6" s="309">
        <v>4</v>
      </c>
      <c r="E6" s="309">
        <v>4</v>
      </c>
      <c r="F6" s="309">
        <v>4</v>
      </c>
      <c r="G6" s="309">
        <v>4</v>
      </c>
      <c r="H6" s="309">
        <v>4</v>
      </c>
      <c r="I6" s="309">
        <v>6</v>
      </c>
      <c r="J6" s="309">
        <v>6</v>
      </c>
      <c r="K6" s="309">
        <v>6</v>
      </c>
      <c r="L6" s="309">
        <v>6</v>
      </c>
      <c r="M6" s="309">
        <v>8</v>
      </c>
      <c r="N6" s="309">
        <v>10</v>
      </c>
      <c r="O6" s="309">
        <v>14</v>
      </c>
      <c r="P6" s="309">
        <v>18</v>
      </c>
      <c r="Q6" s="309">
        <v>21</v>
      </c>
      <c r="R6" s="309">
        <v>21</v>
      </c>
      <c r="S6" s="309">
        <v>21</v>
      </c>
      <c r="T6" s="309">
        <v>23</v>
      </c>
      <c r="U6" s="309">
        <v>23</v>
      </c>
      <c r="V6" s="309">
        <v>23</v>
      </c>
      <c r="W6" s="309">
        <v>23</v>
      </c>
      <c r="X6" s="309">
        <v>23</v>
      </c>
      <c r="Y6" s="309">
        <v>24</v>
      </c>
      <c r="Z6" s="309">
        <v>26</v>
      </c>
      <c r="AA6" s="309">
        <v>27</v>
      </c>
      <c r="AB6" s="309">
        <v>27</v>
      </c>
      <c r="AC6" s="309">
        <v>35</v>
      </c>
      <c r="AD6" s="309">
        <v>35</v>
      </c>
      <c r="AE6" s="309">
        <v>35</v>
      </c>
      <c r="AF6" s="819" t="s">
        <v>3489</v>
      </c>
      <c r="AG6" s="818">
        <v>31</v>
      </c>
      <c r="AH6" s="819" t="s">
        <v>3446</v>
      </c>
      <c r="AI6" s="819" t="s">
        <v>3490</v>
      </c>
      <c r="AJ6" s="309"/>
      <c r="AL6" s="33"/>
    </row>
    <row r="7" spans="1:38" s="17" customFormat="1" ht="14">
      <c r="A7" s="28" t="s">
        <v>89</v>
      </c>
      <c r="B7" s="309">
        <v>2831</v>
      </c>
      <c r="C7" s="309">
        <v>2831</v>
      </c>
      <c r="D7" s="309">
        <v>3134</v>
      </c>
      <c r="E7" s="309">
        <v>3194</v>
      </c>
      <c r="F7" s="309">
        <v>3194</v>
      </c>
      <c r="G7" s="309">
        <v>3197</v>
      </c>
      <c r="H7" s="309">
        <v>3197</v>
      </c>
      <c r="I7" s="309">
        <v>3197</v>
      </c>
      <c r="J7" s="309">
        <v>2548</v>
      </c>
      <c r="K7" s="309">
        <v>2548</v>
      </c>
      <c r="L7" s="309">
        <v>2473</v>
      </c>
      <c r="M7" s="309">
        <v>2473</v>
      </c>
      <c r="N7" s="309">
        <v>2548</v>
      </c>
      <c r="O7" s="309">
        <v>2568</v>
      </c>
      <c r="P7" s="309">
        <v>2443</v>
      </c>
      <c r="Q7" s="309">
        <v>2443</v>
      </c>
      <c r="R7" s="309">
        <v>2444</v>
      </c>
      <c r="S7" s="309">
        <v>2444</v>
      </c>
      <c r="T7" s="309">
        <v>2476</v>
      </c>
      <c r="U7" s="309">
        <v>2476</v>
      </c>
      <c r="V7" s="309">
        <v>2476</v>
      </c>
      <c r="W7" s="309">
        <v>2486</v>
      </c>
      <c r="X7" s="309">
        <v>2496</v>
      </c>
      <c r="Y7" s="309">
        <v>2508</v>
      </c>
      <c r="Z7" s="309">
        <v>2522</v>
      </c>
      <c r="AA7" s="309">
        <v>2549</v>
      </c>
      <c r="AB7" s="309">
        <v>2677</v>
      </c>
      <c r="AC7" s="309">
        <v>3120</v>
      </c>
      <c r="AD7" s="309">
        <v>3178.9</v>
      </c>
      <c r="AE7" s="309">
        <v>3197</v>
      </c>
      <c r="AF7" s="817">
        <v>2820</v>
      </c>
      <c r="AG7" s="819" t="s">
        <v>3491</v>
      </c>
      <c r="AH7" s="817">
        <v>2981</v>
      </c>
      <c r="AI7" s="817">
        <v>3239</v>
      </c>
      <c r="AJ7" s="309"/>
      <c r="AK7" s="47"/>
    </row>
    <row r="8" spans="1:38" s="17" customFormat="1" ht="14">
      <c r="A8" s="92" t="s">
        <v>482</v>
      </c>
      <c r="B8" s="309">
        <v>122</v>
      </c>
      <c r="C8" s="309">
        <v>122</v>
      </c>
      <c r="D8" s="309">
        <v>122</v>
      </c>
      <c r="E8" s="309">
        <v>130</v>
      </c>
      <c r="F8" s="309">
        <v>130</v>
      </c>
      <c r="G8" s="309">
        <v>142</v>
      </c>
      <c r="H8" s="309">
        <v>142</v>
      </c>
      <c r="I8" s="309">
        <v>142</v>
      </c>
      <c r="J8" s="309">
        <v>131.5</v>
      </c>
      <c r="K8" s="309">
        <v>131.5</v>
      </c>
      <c r="L8" s="309">
        <v>107.5</v>
      </c>
      <c r="M8" s="309">
        <v>142</v>
      </c>
      <c r="N8" s="309">
        <v>142</v>
      </c>
      <c r="O8" s="309">
        <v>150.80000000000001</v>
      </c>
      <c r="P8" s="309">
        <v>150.80000000000001</v>
      </c>
      <c r="Q8" s="309">
        <v>150.80000000000001</v>
      </c>
      <c r="R8" s="309">
        <v>152.80000000000001</v>
      </c>
      <c r="S8" s="309">
        <v>133.6</v>
      </c>
      <c r="T8" s="309">
        <v>152.6</v>
      </c>
      <c r="U8" s="309">
        <v>152.1</v>
      </c>
      <c r="V8" s="309">
        <v>152.6</v>
      </c>
      <c r="W8" s="309">
        <v>158.6</v>
      </c>
      <c r="X8" s="309">
        <v>163.6</v>
      </c>
      <c r="Y8" s="309">
        <v>163.6</v>
      </c>
      <c r="Z8" s="309">
        <v>188</v>
      </c>
      <c r="AA8" s="309">
        <v>188</v>
      </c>
      <c r="AB8" s="309">
        <v>188</v>
      </c>
      <c r="AC8" s="309">
        <v>185</v>
      </c>
      <c r="AD8" s="309">
        <v>189</v>
      </c>
      <c r="AE8" s="309">
        <v>181</v>
      </c>
      <c r="AF8" s="819" t="s">
        <v>3492</v>
      </c>
      <c r="AG8" s="819" t="s">
        <v>3493</v>
      </c>
      <c r="AH8" s="818">
        <v>180</v>
      </c>
      <c r="AI8" s="819" t="s">
        <v>3494</v>
      </c>
      <c r="AJ8" s="309"/>
    </row>
    <row r="9" spans="1:38" s="17" customFormat="1" ht="14">
      <c r="A9" s="92" t="s">
        <v>11</v>
      </c>
      <c r="B9" s="309"/>
      <c r="C9" s="309"/>
      <c r="D9" s="309"/>
      <c r="E9" s="309"/>
      <c r="F9" s="309"/>
      <c r="G9" s="309"/>
      <c r="H9" s="309"/>
      <c r="I9" s="309"/>
      <c r="J9" s="309">
        <v>76</v>
      </c>
      <c r="K9" s="309">
        <v>76</v>
      </c>
      <c r="L9" s="821">
        <v>76</v>
      </c>
      <c r="M9" s="821">
        <v>76</v>
      </c>
      <c r="N9" s="821">
        <v>76</v>
      </c>
      <c r="O9" s="821">
        <v>76</v>
      </c>
      <c r="P9" s="821">
        <v>76</v>
      </c>
      <c r="Q9" s="821">
        <v>76</v>
      </c>
      <c r="R9" s="821">
        <v>76</v>
      </c>
      <c r="S9" s="821">
        <v>76</v>
      </c>
      <c r="T9" s="821">
        <v>76</v>
      </c>
      <c r="U9" s="821">
        <v>76</v>
      </c>
      <c r="V9" s="821">
        <v>76</v>
      </c>
      <c r="W9" s="821">
        <v>76</v>
      </c>
      <c r="X9" s="821">
        <v>76</v>
      </c>
      <c r="Y9" s="821">
        <v>76</v>
      </c>
      <c r="Z9" s="821">
        <v>76</v>
      </c>
      <c r="AA9" s="821">
        <v>74</v>
      </c>
      <c r="AB9" s="821">
        <v>80.78</v>
      </c>
      <c r="AC9" s="821">
        <v>74.98</v>
      </c>
      <c r="AD9" s="821">
        <v>74.959999999999994</v>
      </c>
      <c r="AE9" s="821">
        <v>74.959999999999994</v>
      </c>
      <c r="AF9" s="818">
        <v>75</v>
      </c>
      <c r="AG9" s="818">
        <v>75</v>
      </c>
      <c r="AH9" s="818">
        <v>104</v>
      </c>
      <c r="AI9" s="818">
        <v>106</v>
      </c>
      <c r="AJ9" s="309"/>
    </row>
    <row r="10" spans="1:38" s="17" customFormat="1" ht="14">
      <c r="A10" s="92" t="s">
        <v>133</v>
      </c>
      <c r="B10" s="309">
        <v>220</v>
      </c>
      <c r="C10" s="309">
        <v>220</v>
      </c>
      <c r="D10" s="309">
        <v>220</v>
      </c>
      <c r="E10" s="309">
        <v>220</v>
      </c>
      <c r="F10" s="309">
        <v>220</v>
      </c>
      <c r="G10" s="309">
        <v>220</v>
      </c>
      <c r="H10" s="309">
        <v>220</v>
      </c>
      <c r="I10" s="309">
        <v>220</v>
      </c>
      <c r="J10" s="309">
        <v>220</v>
      </c>
      <c r="K10" s="309">
        <v>228</v>
      </c>
      <c r="L10" s="309">
        <v>228</v>
      </c>
      <c r="M10" s="309">
        <v>228</v>
      </c>
      <c r="N10" s="309">
        <v>228</v>
      </c>
      <c r="O10" s="309">
        <v>248</v>
      </c>
      <c r="P10" s="309">
        <v>273</v>
      </c>
      <c r="Q10" s="309">
        <v>303</v>
      </c>
      <c r="R10" s="309">
        <v>340.00700000000001</v>
      </c>
      <c r="S10" s="309">
        <v>348.12700000000001</v>
      </c>
      <c r="T10" s="309">
        <v>430.63200000000001</v>
      </c>
      <c r="U10" s="309">
        <v>430.63200000000001</v>
      </c>
      <c r="V10" s="309">
        <v>507.21800000000002</v>
      </c>
      <c r="W10" s="309">
        <v>422.4</v>
      </c>
      <c r="X10" s="309">
        <v>516</v>
      </c>
      <c r="Y10" s="309">
        <v>505.9</v>
      </c>
      <c r="Z10" s="309">
        <v>549</v>
      </c>
      <c r="AA10" s="309">
        <v>552</v>
      </c>
      <c r="AB10" s="309">
        <v>536</v>
      </c>
      <c r="AC10" s="309">
        <v>721</v>
      </c>
      <c r="AD10" s="309">
        <v>706</v>
      </c>
      <c r="AE10" s="309">
        <v>592</v>
      </c>
      <c r="AF10" s="819" t="s">
        <v>3495</v>
      </c>
      <c r="AG10" s="819" t="s">
        <v>3496</v>
      </c>
      <c r="AH10" s="819" t="s">
        <v>3497</v>
      </c>
      <c r="AI10" s="819" t="s">
        <v>3498</v>
      </c>
      <c r="AJ10" s="309"/>
    </row>
    <row r="11" spans="1:38" s="17" customFormat="1" ht="14">
      <c r="A11" s="92" t="s">
        <v>9</v>
      </c>
      <c r="B11" s="309">
        <v>185</v>
      </c>
      <c r="C11" s="309">
        <v>180.5</v>
      </c>
      <c r="D11" s="309">
        <v>185.8</v>
      </c>
      <c r="E11" s="309">
        <v>215.8</v>
      </c>
      <c r="F11" s="309">
        <v>231.7</v>
      </c>
      <c r="G11" s="309">
        <v>251.2</v>
      </c>
      <c r="H11" s="309">
        <v>325.7</v>
      </c>
      <c r="I11" s="309">
        <v>336.2</v>
      </c>
      <c r="J11" s="309">
        <v>375.1</v>
      </c>
      <c r="K11" s="309">
        <v>395.1</v>
      </c>
      <c r="L11" s="309">
        <v>460</v>
      </c>
      <c r="M11" s="309">
        <v>459.9</v>
      </c>
      <c r="N11" s="309">
        <v>528.9</v>
      </c>
      <c r="O11" s="309">
        <v>463.3</v>
      </c>
      <c r="P11" s="309">
        <v>476</v>
      </c>
      <c r="Q11" s="309">
        <v>476</v>
      </c>
      <c r="R11" s="309">
        <v>476</v>
      </c>
      <c r="S11" s="309">
        <v>285</v>
      </c>
      <c r="T11" s="309">
        <v>285</v>
      </c>
      <c r="U11" s="309">
        <v>285</v>
      </c>
      <c r="V11" s="309">
        <v>286</v>
      </c>
      <c r="W11" s="309">
        <v>287</v>
      </c>
      <c r="X11" s="309">
        <v>287</v>
      </c>
      <c r="Y11" s="309">
        <v>351</v>
      </c>
      <c r="Z11" s="309">
        <v>575</v>
      </c>
      <c r="AA11" s="309">
        <v>579</v>
      </c>
      <c r="AB11" s="309">
        <v>579</v>
      </c>
      <c r="AC11" s="309">
        <v>586</v>
      </c>
      <c r="AD11" s="309">
        <v>590</v>
      </c>
      <c r="AE11" s="309">
        <v>590</v>
      </c>
      <c r="AF11" s="818">
        <v>747</v>
      </c>
      <c r="AG11" s="818">
        <v>728</v>
      </c>
      <c r="AH11" s="819" t="s">
        <v>3499</v>
      </c>
      <c r="AI11" s="819" t="s">
        <v>3500</v>
      </c>
      <c r="AJ11" s="309"/>
    </row>
    <row r="12" spans="1:38" s="17" customFormat="1" ht="14">
      <c r="A12" s="92" t="s">
        <v>238</v>
      </c>
      <c r="B12" s="309">
        <v>313</v>
      </c>
      <c r="C12" s="309">
        <v>320</v>
      </c>
      <c r="D12" s="309">
        <v>331</v>
      </c>
      <c r="E12" s="309">
        <v>338</v>
      </c>
      <c r="F12" s="309">
        <v>349</v>
      </c>
      <c r="G12" s="309">
        <v>369</v>
      </c>
      <c r="H12" s="309">
        <v>369</v>
      </c>
      <c r="I12" s="309">
        <v>406</v>
      </c>
      <c r="J12" s="309">
        <v>480</v>
      </c>
      <c r="K12" s="309">
        <v>509</v>
      </c>
      <c r="L12" s="309">
        <v>620.96</v>
      </c>
      <c r="M12" s="309">
        <v>660.81</v>
      </c>
      <c r="N12" s="309">
        <v>656.86</v>
      </c>
      <c r="O12" s="309">
        <v>650.79999999999995</v>
      </c>
      <c r="P12" s="309">
        <v>654.5</v>
      </c>
      <c r="Q12" s="309">
        <v>688.8</v>
      </c>
      <c r="R12" s="309">
        <v>710.7</v>
      </c>
      <c r="S12" s="309">
        <v>753.3</v>
      </c>
      <c r="T12" s="309">
        <v>725.5</v>
      </c>
      <c r="U12" s="309">
        <v>739.6</v>
      </c>
      <c r="V12" s="309">
        <v>740.2</v>
      </c>
      <c r="W12" s="309">
        <v>737.5</v>
      </c>
      <c r="X12" s="309">
        <v>781.3</v>
      </c>
      <c r="Y12" s="309">
        <v>778.28</v>
      </c>
      <c r="Z12" s="309">
        <v>782.13</v>
      </c>
      <c r="AA12" s="309">
        <v>792.85</v>
      </c>
      <c r="AB12" s="309">
        <v>810.82</v>
      </c>
      <c r="AC12" s="309">
        <v>834.88</v>
      </c>
      <c r="AD12" s="309">
        <v>873.1</v>
      </c>
      <c r="AE12" s="309">
        <v>844.28</v>
      </c>
      <c r="AF12" s="818">
        <v>861.61</v>
      </c>
      <c r="AG12" s="818">
        <v>863.25329000000011</v>
      </c>
      <c r="AH12" s="818">
        <v>867.00299999999993</v>
      </c>
      <c r="AI12" s="818">
        <v>881.505</v>
      </c>
      <c r="AJ12" s="309">
        <v>907.31500000000017</v>
      </c>
    </row>
    <row r="13" spans="1:38" s="17" customFormat="1" ht="14">
      <c r="A13" s="92" t="s">
        <v>6</v>
      </c>
      <c r="B13" s="309">
        <v>2358</v>
      </c>
      <c r="C13" s="309">
        <v>2358</v>
      </c>
      <c r="D13" s="309">
        <v>2358</v>
      </c>
      <c r="E13" s="309">
        <v>2358</v>
      </c>
      <c r="F13" s="309">
        <v>2358</v>
      </c>
      <c r="G13" s="309">
        <v>2175</v>
      </c>
      <c r="H13" s="309">
        <v>2364</v>
      </c>
      <c r="I13" s="309">
        <v>2365</v>
      </c>
      <c r="J13" s="309">
        <v>2365</v>
      </c>
      <c r="K13" s="309">
        <v>2367</v>
      </c>
      <c r="L13" s="309">
        <v>2368</v>
      </c>
      <c r="M13" s="309">
        <v>2369</v>
      </c>
      <c r="N13" s="309">
        <v>2369</v>
      </c>
      <c r="O13" s="309">
        <v>2369</v>
      </c>
      <c r="P13" s="309">
        <v>2369</v>
      </c>
      <c r="Q13" s="309">
        <v>2369</v>
      </c>
      <c r="R13" s="309">
        <v>2369</v>
      </c>
      <c r="S13" s="309">
        <v>2499</v>
      </c>
      <c r="T13" s="309">
        <v>2428</v>
      </c>
      <c r="U13" s="309">
        <v>2428</v>
      </c>
      <c r="V13" s="309">
        <v>2428</v>
      </c>
      <c r="W13" s="309">
        <v>2479</v>
      </c>
      <c r="X13" s="309">
        <v>2486</v>
      </c>
      <c r="Y13" s="309">
        <v>2646</v>
      </c>
      <c r="Z13" s="309">
        <v>2682.36</v>
      </c>
      <c r="AA13" s="309">
        <v>2507.8000000000002</v>
      </c>
      <c r="AB13" s="309">
        <v>2491.1</v>
      </c>
      <c r="AC13" s="309">
        <v>2618</v>
      </c>
      <c r="AD13" s="309">
        <v>2683</v>
      </c>
      <c r="AE13" s="309">
        <v>2753</v>
      </c>
      <c r="AF13" s="817">
        <v>3019</v>
      </c>
      <c r="AG13" s="817">
        <v>3020</v>
      </c>
      <c r="AH13" s="817">
        <v>3061</v>
      </c>
      <c r="AI13" s="817">
        <v>3093</v>
      </c>
      <c r="AJ13" s="309"/>
    </row>
    <row r="14" spans="1:38" s="17" customFormat="1" ht="14">
      <c r="A14" s="92" t="s">
        <v>17</v>
      </c>
      <c r="B14" s="309"/>
      <c r="C14" s="309"/>
      <c r="D14" s="309"/>
      <c r="E14" s="309"/>
      <c r="F14" s="309"/>
      <c r="G14" s="309">
        <v>365</v>
      </c>
      <c r="H14" s="309">
        <v>365</v>
      </c>
      <c r="I14" s="309">
        <v>365</v>
      </c>
      <c r="J14" s="309">
        <v>365</v>
      </c>
      <c r="K14" s="309">
        <v>380</v>
      </c>
      <c r="L14" s="309">
        <v>380</v>
      </c>
      <c r="M14" s="309">
        <v>380</v>
      </c>
      <c r="N14" s="309">
        <v>380</v>
      </c>
      <c r="O14" s="309">
        <v>393</v>
      </c>
      <c r="P14" s="309">
        <v>393</v>
      </c>
      <c r="Q14" s="309">
        <v>393</v>
      </c>
      <c r="R14" s="309">
        <v>393</v>
      </c>
      <c r="S14" s="309">
        <v>395</v>
      </c>
      <c r="T14" s="309">
        <v>467</v>
      </c>
      <c r="U14" s="309">
        <v>467</v>
      </c>
      <c r="V14" s="309">
        <v>467</v>
      </c>
      <c r="W14" s="309">
        <v>400.57</v>
      </c>
      <c r="X14" s="309">
        <v>519.32000000000005</v>
      </c>
      <c r="Y14" s="309">
        <v>501.82</v>
      </c>
      <c r="Z14" s="309">
        <v>503.72</v>
      </c>
      <c r="AA14" s="309">
        <v>513.22</v>
      </c>
      <c r="AB14" s="309">
        <v>528.72</v>
      </c>
      <c r="AC14" s="309">
        <v>564.53</v>
      </c>
      <c r="AD14" s="309">
        <v>582.23</v>
      </c>
      <c r="AE14" s="309">
        <v>600</v>
      </c>
      <c r="AF14" s="818">
        <v>631</v>
      </c>
      <c r="AG14" s="818">
        <v>642</v>
      </c>
      <c r="AH14" s="818">
        <v>658</v>
      </c>
      <c r="AI14" s="818">
        <v>658</v>
      </c>
      <c r="AJ14" s="309"/>
    </row>
    <row r="15" spans="1:38" s="17" customFormat="1" ht="14">
      <c r="A15" s="92" t="s">
        <v>4</v>
      </c>
      <c r="B15" s="309">
        <v>29</v>
      </c>
      <c r="C15" s="309">
        <v>29</v>
      </c>
      <c r="D15" s="309">
        <v>28</v>
      </c>
      <c r="E15" s="309">
        <v>29</v>
      </c>
      <c r="F15" s="309">
        <v>33</v>
      </c>
      <c r="G15" s="309">
        <v>33</v>
      </c>
      <c r="H15" s="309">
        <v>35</v>
      </c>
      <c r="I15" s="309">
        <v>41</v>
      </c>
      <c r="J15" s="309">
        <v>50</v>
      </c>
      <c r="K15" s="309">
        <v>88</v>
      </c>
      <c r="L15" s="309">
        <v>93</v>
      </c>
      <c r="M15" s="309">
        <v>93</v>
      </c>
      <c r="N15" s="309">
        <v>93</v>
      </c>
      <c r="O15" s="309">
        <v>95</v>
      </c>
      <c r="P15" s="309">
        <v>95</v>
      </c>
      <c r="Q15" s="309">
        <v>95</v>
      </c>
      <c r="R15" s="309">
        <v>95</v>
      </c>
      <c r="S15" s="309">
        <v>95</v>
      </c>
      <c r="T15" s="309">
        <v>95</v>
      </c>
      <c r="U15" s="309">
        <v>89.287999999999997</v>
      </c>
      <c r="V15" s="309">
        <v>89.287999999999997</v>
      </c>
      <c r="W15" s="309">
        <v>104.4</v>
      </c>
      <c r="X15" s="309">
        <v>104.8</v>
      </c>
      <c r="Y15" s="309">
        <v>111.6</v>
      </c>
      <c r="Z15" s="309">
        <v>113.8</v>
      </c>
      <c r="AA15" s="309">
        <v>116.4</v>
      </c>
      <c r="AB15" s="309">
        <v>136.5</v>
      </c>
      <c r="AC15" s="309">
        <v>154</v>
      </c>
      <c r="AD15" s="309">
        <v>156</v>
      </c>
      <c r="AE15" s="309">
        <v>157</v>
      </c>
      <c r="AF15" s="818">
        <v>145</v>
      </c>
      <c r="AG15" s="818">
        <v>152</v>
      </c>
      <c r="AH15" s="818">
        <v>153</v>
      </c>
      <c r="AI15" s="818">
        <v>173</v>
      </c>
      <c r="AJ15" s="309"/>
    </row>
    <row r="16" spans="1:38" s="17" customFormat="1" ht="14">
      <c r="A16" s="92" t="s">
        <v>3</v>
      </c>
      <c r="B16" s="309">
        <v>26392</v>
      </c>
      <c r="C16" s="309">
        <v>26392</v>
      </c>
      <c r="D16" s="309">
        <v>26392</v>
      </c>
      <c r="E16" s="309">
        <v>26382</v>
      </c>
      <c r="F16" s="309">
        <v>35528</v>
      </c>
      <c r="G16" s="309">
        <v>35528</v>
      </c>
      <c r="H16" s="309">
        <v>36563</v>
      </c>
      <c r="I16" s="309">
        <v>37175</v>
      </c>
      <c r="J16" s="309">
        <v>37848</v>
      </c>
      <c r="K16" s="309">
        <v>38517</v>
      </c>
      <c r="L16" s="309">
        <v>39186</v>
      </c>
      <c r="M16" s="309">
        <v>39221</v>
      </c>
      <c r="N16" s="309">
        <v>39237</v>
      </c>
      <c r="O16" s="309">
        <v>40037</v>
      </c>
      <c r="P16" s="309">
        <v>41904</v>
      </c>
      <c r="Q16" s="309">
        <v>42011</v>
      </c>
      <c r="R16" s="309">
        <v>42511</v>
      </c>
      <c r="S16" s="309">
        <v>42727</v>
      </c>
      <c r="T16" s="309">
        <v>43061</v>
      </c>
      <c r="U16" s="309">
        <v>43061</v>
      </c>
      <c r="V16" s="309">
        <v>43061</v>
      </c>
      <c r="W16" s="309">
        <v>41194</v>
      </c>
      <c r="X16" s="309">
        <v>41729</v>
      </c>
      <c r="Y16" s="309">
        <v>41990</v>
      </c>
      <c r="Z16" s="309">
        <v>47643</v>
      </c>
      <c r="AA16" s="309">
        <v>47109</v>
      </c>
      <c r="AB16" s="309">
        <v>49930</v>
      </c>
      <c r="AC16" s="309">
        <v>53028</v>
      </c>
      <c r="AD16" s="309">
        <v>53487</v>
      </c>
      <c r="AE16" s="309">
        <v>58683</v>
      </c>
      <c r="AF16" s="819" t="s">
        <v>3501</v>
      </c>
      <c r="AG16" s="817">
        <v>61962</v>
      </c>
      <c r="AH16" s="817">
        <v>59168</v>
      </c>
      <c r="AI16" s="819" t="s">
        <v>3502</v>
      </c>
      <c r="AJ16" s="309"/>
    </row>
    <row r="17" spans="1:36" s="17" customFormat="1" ht="14">
      <c r="A17" s="149" t="s">
        <v>32</v>
      </c>
      <c r="B17" s="309">
        <v>506</v>
      </c>
      <c r="C17" s="309">
        <v>506</v>
      </c>
      <c r="D17" s="309">
        <v>506</v>
      </c>
      <c r="E17" s="309">
        <v>506</v>
      </c>
      <c r="F17" s="309">
        <v>543</v>
      </c>
      <c r="G17" s="309">
        <v>543</v>
      </c>
      <c r="H17" s="309">
        <v>543</v>
      </c>
      <c r="I17" s="309">
        <v>543</v>
      </c>
      <c r="J17" s="309">
        <v>424</v>
      </c>
      <c r="K17" s="309">
        <v>424</v>
      </c>
      <c r="L17" s="309">
        <v>424</v>
      </c>
      <c r="M17" s="309">
        <v>424</v>
      </c>
      <c r="N17" s="309">
        <v>409</v>
      </c>
      <c r="O17" s="309">
        <v>591</v>
      </c>
      <c r="P17" s="309">
        <v>881</v>
      </c>
      <c r="Q17" s="309">
        <v>919</v>
      </c>
      <c r="R17" s="309">
        <v>957</v>
      </c>
      <c r="S17" s="309">
        <v>957</v>
      </c>
      <c r="T17" s="309">
        <v>957</v>
      </c>
      <c r="U17" s="309">
        <v>811.2</v>
      </c>
      <c r="V17" s="309">
        <v>809</v>
      </c>
      <c r="W17" s="309">
        <v>1113</v>
      </c>
      <c r="X17" s="309">
        <v>1114</v>
      </c>
      <c r="Y17" s="309">
        <v>1115</v>
      </c>
      <c r="Z17" s="309">
        <v>1119.2</v>
      </c>
      <c r="AA17" s="309">
        <v>1379.9</v>
      </c>
      <c r="AB17" s="309">
        <v>1357.7</v>
      </c>
      <c r="AC17" s="309">
        <v>1263.5999999999999</v>
      </c>
      <c r="AD17" s="309">
        <v>1554</v>
      </c>
      <c r="AE17" s="309">
        <v>1554</v>
      </c>
      <c r="AF17" s="309">
        <v>1565.7</v>
      </c>
      <c r="AG17" s="309">
        <v>1694.6</v>
      </c>
      <c r="AH17" s="309">
        <v>1777.1</v>
      </c>
      <c r="AI17" s="309">
        <v>1849.1</v>
      </c>
      <c r="AJ17" s="309">
        <v>2084.6999999999998</v>
      </c>
    </row>
    <row r="18" spans="1:36" s="17" customFormat="1" ht="14">
      <c r="A18" s="92" t="s">
        <v>1</v>
      </c>
      <c r="B18" s="309">
        <v>1653</v>
      </c>
      <c r="C18" s="309">
        <v>1653</v>
      </c>
      <c r="D18" s="309">
        <v>1653</v>
      </c>
      <c r="E18" s="309">
        <v>1653</v>
      </c>
      <c r="F18" s="309">
        <v>1653</v>
      </c>
      <c r="G18" s="309">
        <v>1668</v>
      </c>
      <c r="H18" s="309">
        <v>1673</v>
      </c>
      <c r="I18" s="309">
        <v>1673</v>
      </c>
      <c r="J18" s="309">
        <v>1673</v>
      </c>
      <c r="K18" s="309">
        <v>1678</v>
      </c>
      <c r="L18" s="309">
        <v>1678</v>
      </c>
      <c r="M18" s="309">
        <v>1678</v>
      </c>
      <c r="N18" s="309">
        <v>1770</v>
      </c>
      <c r="O18" s="309">
        <v>1770</v>
      </c>
      <c r="P18" s="309">
        <v>1770</v>
      </c>
      <c r="Q18" s="309">
        <v>1770</v>
      </c>
      <c r="R18" s="309">
        <v>1770</v>
      </c>
      <c r="S18" s="309">
        <v>1770</v>
      </c>
      <c r="T18" s="309">
        <v>1770</v>
      </c>
      <c r="U18" s="309">
        <v>1770</v>
      </c>
      <c r="V18" s="309">
        <v>1770</v>
      </c>
      <c r="W18" s="309">
        <v>1788</v>
      </c>
      <c r="X18" s="309">
        <v>1788</v>
      </c>
      <c r="Y18" s="309">
        <v>1788</v>
      </c>
      <c r="Z18" s="309">
        <v>2337</v>
      </c>
      <c r="AA18" s="309">
        <v>2410.66</v>
      </c>
      <c r="AB18" s="309">
        <v>2826.91</v>
      </c>
      <c r="AC18" s="309">
        <v>2896.91</v>
      </c>
      <c r="AD18" s="309">
        <v>2892.94</v>
      </c>
      <c r="AE18" s="309">
        <v>2981.3069999999998</v>
      </c>
      <c r="AF18" s="817">
        <v>3046</v>
      </c>
      <c r="AG18" s="817">
        <v>3436</v>
      </c>
      <c r="AH18" s="817">
        <v>3897</v>
      </c>
      <c r="AI18" s="817">
        <v>3931</v>
      </c>
      <c r="AJ18" s="309"/>
    </row>
    <row r="19" spans="1:36" s="17" customFormat="1" ht="14">
      <c r="A19" s="92" t="s">
        <v>23</v>
      </c>
      <c r="B19" s="309">
        <v>2038</v>
      </c>
      <c r="C19" s="309">
        <v>2038</v>
      </c>
      <c r="D19" s="309">
        <v>2038</v>
      </c>
      <c r="E19" s="309">
        <v>2078</v>
      </c>
      <c r="F19" s="309">
        <v>1948</v>
      </c>
      <c r="G19" s="309">
        <v>1948</v>
      </c>
      <c r="H19" s="309">
        <v>1981</v>
      </c>
      <c r="I19" s="309">
        <v>1981</v>
      </c>
      <c r="J19" s="309">
        <v>1995</v>
      </c>
      <c r="K19" s="309">
        <v>1995</v>
      </c>
      <c r="L19" s="309">
        <v>2079</v>
      </c>
      <c r="M19" s="309">
        <v>2079</v>
      </c>
      <c r="N19" s="309">
        <v>2079</v>
      </c>
      <c r="O19" s="309">
        <v>2079</v>
      </c>
      <c r="P19" s="309">
        <v>2079</v>
      </c>
      <c r="Q19" s="309">
        <v>2005</v>
      </c>
      <c r="R19" s="309">
        <v>2005</v>
      </c>
      <c r="S19" s="309">
        <v>2005</v>
      </c>
      <c r="T19" s="309">
        <v>2035</v>
      </c>
      <c r="U19" s="309">
        <v>2035</v>
      </c>
      <c r="V19" s="309">
        <v>2035</v>
      </c>
      <c r="W19" s="309">
        <v>2035</v>
      </c>
      <c r="X19" s="309">
        <v>2035</v>
      </c>
      <c r="Y19" s="309">
        <v>2035</v>
      </c>
      <c r="Z19" s="309">
        <f>Y19</f>
        <v>2035</v>
      </c>
      <c r="AA19" s="309">
        <v>2035</v>
      </c>
      <c r="AB19" s="309">
        <v>2015</v>
      </c>
      <c r="AC19" s="309">
        <v>2021</v>
      </c>
      <c r="AD19" s="309">
        <v>2326</v>
      </c>
      <c r="AE19" s="309">
        <v>2363</v>
      </c>
      <c r="AF19" s="819" t="s">
        <v>3503</v>
      </c>
      <c r="AG19" s="819" t="s">
        <v>3504</v>
      </c>
      <c r="AH19" s="819" t="s">
        <v>3505</v>
      </c>
      <c r="AI19" s="817">
        <v>3163</v>
      </c>
      <c r="AJ19" s="309"/>
    </row>
    <row r="21" spans="1:36" s="17" customFormat="1" ht="14">
      <c r="A21" s="44" t="s">
        <v>20</v>
      </c>
    </row>
    <row r="22" spans="1:36" s="17" customFormat="1" ht="14">
      <c r="A22" s="100"/>
    </row>
    <row r="23" spans="1:36">
      <c r="A23" s="53" t="s">
        <v>552</v>
      </c>
    </row>
    <row r="25" spans="1:36">
      <c r="A25" s="53" t="s">
        <v>102</v>
      </c>
    </row>
    <row r="26" spans="1:36">
      <c r="A26" s="53" t="s">
        <v>3612</v>
      </c>
    </row>
    <row r="27" spans="1:36">
      <c r="A27" s="53" t="s">
        <v>2747</v>
      </c>
    </row>
    <row r="28" spans="1:36">
      <c r="A28" s="13" t="s">
        <v>2820</v>
      </c>
    </row>
    <row r="29" spans="1:36">
      <c r="A29" s="17" t="s">
        <v>2890</v>
      </c>
    </row>
    <row r="30" spans="1:36">
      <c r="A30" s="13" t="s">
        <v>3458</v>
      </c>
    </row>
    <row r="31" spans="1:36">
      <c r="A31" s="74" t="s">
        <v>3457</v>
      </c>
    </row>
    <row r="32" spans="1:36" s="17" customFormat="1" ht="15" customHeight="1">
      <c r="A32" s="44" t="s">
        <v>239</v>
      </c>
      <c r="C32" s="211"/>
      <c r="D32" s="211"/>
      <c r="E32" s="211"/>
      <c r="F32" s="211"/>
      <c r="G32" s="211"/>
      <c r="H32" s="211"/>
      <c r="I32" s="211"/>
      <c r="J32" s="211"/>
      <c r="K32" s="211"/>
      <c r="L32" s="211"/>
      <c r="M32" s="211"/>
      <c r="N32" s="211"/>
      <c r="O32" s="211"/>
      <c r="P32" s="211"/>
      <c r="Q32" s="211"/>
      <c r="R32" s="211"/>
    </row>
    <row r="33" spans="1:31" s="17" customFormat="1" ht="14">
      <c r="A33" s="44"/>
      <c r="B33" s="211"/>
      <c r="C33" s="211"/>
      <c r="D33" s="211"/>
      <c r="E33" s="211"/>
      <c r="F33" s="211"/>
      <c r="G33" s="211"/>
      <c r="H33" s="211"/>
      <c r="I33" s="211"/>
      <c r="J33" s="211"/>
      <c r="K33" s="211"/>
      <c r="L33" s="211"/>
      <c r="M33" s="211"/>
      <c r="N33" s="211"/>
      <c r="O33" s="211"/>
      <c r="P33" s="211"/>
      <c r="Q33" s="211"/>
      <c r="R33" s="211"/>
      <c r="Z33" s="74"/>
      <c r="AA33" s="74"/>
      <c r="AB33" s="74"/>
      <c r="AC33" s="74"/>
      <c r="AD33" s="74"/>
      <c r="AE33" s="74"/>
    </row>
    <row r="34" spans="1:31">
      <c r="A34" s="211" t="s">
        <v>135</v>
      </c>
    </row>
    <row r="36" spans="1:31">
      <c r="A36" s="53" t="s">
        <v>503</v>
      </c>
    </row>
    <row r="42" spans="1:31">
      <c r="A42" t="s">
        <v>2882</v>
      </c>
      <c r="B42" t="s">
        <v>2307</v>
      </c>
    </row>
    <row r="43" spans="1:31">
      <c r="A43" t="s">
        <v>2883</v>
      </c>
      <c r="B43" t="s">
        <v>2884</v>
      </c>
    </row>
    <row r="45" spans="1:31">
      <c r="A45" t="s">
        <v>2889</v>
      </c>
      <c r="B45" t="s">
        <v>1036</v>
      </c>
    </row>
    <row r="46" spans="1:31">
      <c r="A46" t="s">
        <v>1037</v>
      </c>
      <c r="B46">
        <v>2000</v>
      </c>
      <c r="C46">
        <v>2001</v>
      </c>
      <c r="D46">
        <v>2002</v>
      </c>
      <c r="E46">
        <v>2003</v>
      </c>
      <c r="F46">
        <v>2004</v>
      </c>
      <c r="G46">
        <v>2005</v>
      </c>
      <c r="H46">
        <v>2006</v>
      </c>
      <c r="I46">
        <v>2007</v>
      </c>
      <c r="J46">
        <v>2008</v>
      </c>
      <c r="K46">
        <v>2009</v>
      </c>
      <c r="L46">
        <v>2010</v>
      </c>
      <c r="M46">
        <v>2011</v>
      </c>
      <c r="N46">
        <v>2012</v>
      </c>
      <c r="O46">
        <v>2013</v>
      </c>
      <c r="P46">
        <v>2014</v>
      </c>
      <c r="Q46">
        <v>2015</v>
      </c>
      <c r="R46">
        <v>2016</v>
      </c>
      <c r="S46">
        <v>2017</v>
      </c>
      <c r="T46">
        <v>2018</v>
      </c>
      <c r="U46">
        <v>2019</v>
      </c>
      <c r="V46">
        <v>2020</v>
      </c>
      <c r="W46">
        <v>2021</v>
      </c>
      <c r="X46">
        <v>2022</v>
      </c>
      <c r="Y46">
        <v>2023</v>
      </c>
      <c r="Z46" t="s">
        <v>1038</v>
      </c>
    </row>
    <row r="47" spans="1:31">
      <c r="A47" t="s">
        <v>13</v>
      </c>
      <c r="B47">
        <v>385.17899999999997</v>
      </c>
      <c r="C47">
        <v>433.17899999999997</v>
      </c>
      <c r="D47">
        <v>433.17899999999997</v>
      </c>
      <c r="E47">
        <v>433.17899999999997</v>
      </c>
      <c r="F47">
        <v>695.17899999999997</v>
      </c>
      <c r="G47">
        <v>695.17899999999997</v>
      </c>
      <c r="H47">
        <v>696.19499999999994</v>
      </c>
      <c r="I47">
        <v>986.19499999999994</v>
      </c>
      <c r="J47">
        <v>1020.295</v>
      </c>
      <c r="K47">
        <v>1020.295</v>
      </c>
      <c r="L47">
        <v>1176.2950000000001</v>
      </c>
      <c r="M47">
        <v>1331.5949999999998</v>
      </c>
      <c r="N47">
        <v>1704.6949999999999</v>
      </c>
      <c r="O47">
        <v>2157.4160000000002</v>
      </c>
      <c r="P47">
        <v>2339.2150000000001</v>
      </c>
      <c r="Q47">
        <v>2397.2150000000001</v>
      </c>
      <c r="R47">
        <v>3136.4829999999997</v>
      </c>
      <c r="S47">
        <v>4781.7589999999991</v>
      </c>
      <c r="T47">
        <v>5449.771999999999</v>
      </c>
      <c r="U47">
        <v>5804.7009999999991</v>
      </c>
      <c r="V47">
        <v>6138.7089999999989</v>
      </c>
      <c r="W47">
        <v>6138.7759999999989</v>
      </c>
      <c r="X47">
        <v>6422.7949999999992</v>
      </c>
      <c r="Y47">
        <v>6447.7949999999992</v>
      </c>
      <c r="Z47">
        <v>62225.274999999994</v>
      </c>
    </row>
    <row r="48" spans="1:31">
      <c r="A48" t="s">
        <v>12</v>
      </c>
      <c r="B48">
        <v>157</v>
      </c>
      <c r="C48">
        <v>157</v>
      </c>
      <c r="D48">
        <v>157</v>
      </c>
      <c r="E48">
        <v>157</v>
      </c>
      <c r="F48">
        <v>157</v>
      </c>
      <c r="G48">
        <v>157</v>
      </c>
      <c r="H48">
        <v>157</v>
      </c>
      <c r="I48">
        <v>157</v>
      </c>
      <c r="J48">
        <v>157</v>
      </c>
      <c r="K48">
        <v>227.02</v>
      </c>
      <c r="L48">
        <v>227.13900000000001</v>
      </c>
      <c r="M48">
        <v>317.16899999999998</v>
      </c>
      <c r="N48">
        <v>318.61500000000001</v>
      </c>
      <c r="O48">
        <v>318.71500000000003</v>
      </c>
      <c r="P48">
        <v>918.8599999999999</v>
      </c>
      <c r="Q48">
        <v>919.15299999999991</v>
      </c>
      <c r="R48">
        <v>920.28000000000009</v>
      </c>
      <c r="S48">
        <v>920.41500000000008</v>
      </c>
      <c r="T48">
        <v>920.72</v>
      </c>
      <c r="U48">
        <v>922.91899999999998</v>
      </c>
      <c r="V48">
        <v>922.91800000000001</v>
      </c>
      <c r="W48">
        <v>923.30100000000004</v>
      </c>
      <c r="X48">
        <v>923.28899999999999</v>
      </c>
      <c r="Y48">
        <v>923.28899999999999</v>
      </c>
      <c r="Z48">
        <v>12036.802000000001</v>
      </c>
    </row>
    <row r="49" spans="1:26">
      <c r="A49" t="s">
        <v>2885</v>
      </c>
      <c r="B49">
        <v>12.7</v>
      </c>
      <c r="C49">
        <v>12.7</v>
      </c>
      <c r="D49">
        <v>11.91</v>
      </c>
      <c r="E49">
        <v>12.209999999999999</v>
      </c>
      <c r="F49">
        <v>25.5</v>
      </c>
      <c r="G49">
        <v>18.948</v>
      </c>
      <c r="H49">
        <v>17.748000000000001</v>
      </c>
      <c r="I49">
        <v>15.488</v>
      </c>
      <c r="J49">
        <v>23.048000000000002</v>
      </c>
      <c r="K49">
        <v>23.048000000000002</v>
      </c>
      <c r="L49">
        <v>23.048000000000002</v>
      </c>
      <c r="M49">
        <v>23.048000000000002</v>
      </c>
      <c r="N49">
        <v>23.048000000000002</v>
      </c>
      <c r="O49">
        <v>23.048000000000002</v>
      </c>
      <c r="P49">
        <v>23.048000000000002</v>
      </c>
      <c r="Q49">
        <v>23.048000000000002</v>
      </c>
      <c r="R49">
        <v>23.853000000000002</v>
      </c>
      <c r="S49">
        <v>24.194000000000003</v>
      </c>
      <c r="T49">
        <v>24.194000000000003</v>
      </c>
      <c r="U49">
        <v>24.213000000000001</v>
      </c>
      <c r="V49">
        <v>24.200000000000003</v>
      </c>
      <c r="W49">
        <v>23.41</v>
      </c>
      <c r="X49">
        <v>27.082000000000001</v>
      </c>
      <c r="Y49">
        <v>27.082000000000001</v>
      </c>
      <c r="Z49">
        <v>509.81600000000009</v>
      </c>
    </row>
    <row r="50" spans="1:26">
      <c r="A50" t="s">
        <v>2886</v>
      </c>
      <c r="B50">
        <v>2417.16</v>
      </c>
      <c r="C50">
        <v>2432.16</v>
      </c>
      <c r="D50">
        <v>2432.16</v>
      </c>
      <c r="E50">
        <v>2437.16</v>
      </c>
      <c r="F50">
        <v>2437.16</v>
      </c>
      <c r="G50">
        <v>2437.16</v>
      </c>
      <c r="H50">
        <v>2437.16</v>
      </c>
      <c r="I50">
        <v>2437.16</v>
      </c>
      <c r="J50">
        <v>2436.16</v>
      </c>
      <c r="K50">
        <v>2436.16</v>
      </c>
      <c r="L50">
        <v>2446.16</v>
      </c>
      <c r="M50">
        <v>2456.183</v>
      </c>
      <c r="N50">
        <v>2443.2469999999998</v>
      </c>
      <c r="O50">
        <v>2445.549</v>
      </c>
      <c r="P50">
        <v>2446.4209999999998</v>
      </c>
      <c r="Q50">
        <v>2447.5149999999999</v>
      </c>
      <c r="R50">
        <v>2462.7739999999999</v>
      </c>
      <c r="S50">
        <v>2476.63</v>
      </c>
      <c r="T50">
        <v>2640.9330000000004</v>
      </c>
      <c r="U50">
        <v>2652.078</v>
      </c>
      <c r="V50">
        <v>2656.8879999999999</v>
      </c>
      <c r="W50">
        <v>2660.2130000000002</v>
      </c>
      <c r="X50">
        <v>3033.3509999999997</v>
      </c>
      <c r="Y50">
        <v>3273.3509999999997</v>
      </c>
      <c r="Z50">
        <v>60880.893000000004</v>
      </c>
    </row>
    <row r="51" spans="1:26">
      <c r="A51" t="s">
        <v>482</v>
      </c>
      <c r="B51">
        <v>113.80000000000001</v>
      </c>
      <c r="C51">
        <v>113.80000000000001</v>
      </c>
      <c r="D51">
        <v>113.80000000000001</v>
      </c>
      <c r="E51">
        <v>113.80000000000001</v>
      </c>
      <c r="F51">
        <v>113.80000000000001</v>
      </c>
      <c r="G51">
        <v>113.80000000000001</v>
      </c>
      <c r="H51">
        <v>113.80000000000001</v>
      </c>
      <c r="I51">
        <v>113.80000000000001</v>
      </c>
      <c r="J51">
        <v>133.6</v>
      </c>
      <c r="K51">
        <v>133.6</v>
      </c>
      <c r="L51">
        <v>133.6</v>
      </c>
      <c r="M51">
        <v>195.1</v>
      </c>
      <c r="N51">
        <v>195.1</v>
      </c>
      <c r="O51">
        <v>195.1</v>
      </c>
      <c r="P51">
        <v>178.1</v>
      </c>
      <c r="Q51">
        <v>178.126</v>
      </c>
      <c r="R51">
        <v>178.227</v>
      </c>
      <c r="S51">
        <v>178.23</v>
      </c>
      <c r="T51">
        <v>178.23</v>
      </c>
      <c r="U51">
        <v>178.24199999999999</v>
      </c>
      <c r="V51">
        <v>178.27700000000002</v>
      </c>
      <c r="W51">
        <v>188.27700000000002</v>
      </c>
      <c r="X51">
        <v>188.26399999999998</v>
      </c>
      <c r="Y51">
        <v>188.26399999999998</v>
      </c>
      <c r="Z51">
        <v>3708.7370000000001</v>
      </c>
    </row>
    <row r="52" spans="1:26">
      <c r="A52" t="s">
        <v>11</v>
      </c>
      <c r="B52">
        <v>76.62</v>
      </c>
      <c r="C52">
        <v>76.62</v>
      </c>
      <c r="D52">
        <v>76.62</v>
      </c>
      <c r="E52">
        <v>75.25</v>
      </c>
      <c r="F52">
        <v>75.25</v>
      </c>
      <c r="G52">
        <v>75.25</v>
      </c>
      <c r="H52">
        <v>73.25</v>
      </c>
      <c r="I52">
        <v>73.25</v>
      </c>
      <c r="J52">
        <v>73.25</v>
      </c>
      <c r="K52">
        <v>73.25</v>
      </c>
      <c r="L52">
        <v>73.25</v>
      </c>
      <c r="M52">
        <v>73.25</v>
      </c>
      <c r="N52">
        <v>75.25</v>
      </c>
      <c r="O52">
        <v>75.118000000000009</v>
      </c>
      <c r="P52">
        <v>75.118000000000009</v>
      </c>
      <c r="Q52">
        <v>75.118000000000009</v>
      </c>
      <c r="R52">
        <v>75.119</v>
      </c>
      <c r="S52">
        <v>75.119</v>
      </c>
      <c r="T52">
        <v>75.054000000000002</v>
      </c>
      <c r="U52">
        <v>75.279000000000011</v>
      </c>
      <c r="V52">
        <v>75.285000000000011</v>
      </c>
      <c r="W52">
        <v>75.27</v>
      </c>
      <c r="X52">
        <v>75.448000000000008</v>
      </c>
      <c r="Y52">
        <v>103.52800000000002</v>
      </c>
      <c r="Z52">
        <v>1825.816</v>
      </c>
    </row>
    <row r="53" spans="1:26">
      <c r="A53" t="s">
        <v>10</v>
      </c>
      <c r="B53">
        <v>227.63</v>
      </c>
      <c r="C53">
        <v>227.63</v>
      </c>
      <c r="D53">
        <v>227.63</v>
      </c>
      <c r="E53">
        <v>247.68299999999999</v>
      </c>
      <c r="F53">
        <v>272.59300000000002</v>
      </c>
      <c r="G53">
        <v>302.59300000000002</v>
      </c>
      <c r="H53">
        <v>340.76499999999999</v>
      </c>
      <c r="I53">
        <v>348.76</v>
      </c>
      <c r="J53">
        <v>402.84199999999998</v>
      </c>
      <c r="K53">
        <v>403.21899999999999</v>
      </c>
      <c r="L53">
        <v>508.31600000000003</v>
      </c>
      <c r="M53">
        <v>508.44100000000003</v>
      </c>
      <c r="N53">
        <v>541.81700000000001</v>
      </c>
      <c r="O53">
        <v>541.77499999999998</v>
      </c>
      <c r="P53">
        <v>677.52800000000002</v>
      </c>
      <c r="Q53">
        <v>678.52499999999998</v>
      </c>
      <c r="R53">
        <v>679.39</v>
      </c>
      <c r="S53">
        <v>740.04300000000001</v>
      </c>
      <c r="T53">
        <v>808.32099999999991</v>
      </c>
      <c r="U53">
        <v>809.61900000000003</v>
      </c>
      <c r="V53">
        <v>810.70600000000002</v>
      </c>
      <c r="W53">
        <v>810.57500000000005</v>
      </c>
      <c r="X53">
        <v>864.976</v>
      </c>
      <c r="Y53">
        <v>865.53599999999994</v>
      </c>
      <c r="Z53">
        <v>12846.913000000002</v>
      </c>
    </row>
    <row r="54" spans="1:26">
      <c r="A54" t="s">
        <v>9</v>
      </c>
      <c r="B54">
        <v>364.42199999999997</v>
      </c>
      <c r="C54">
        <v>364.42199999999997</v>
      </c>
      <c r="D54">
        <v>364.42199999999997</v>
      </c>
      <c r="E54">
        <v>349.42199999999997</v>
      </c>
      <c r="F54">
        <v>360.12200000000001</v>
      </c>
      <c r="G54">
        <v>359.97399999999999</v>
      </c>
      <c r="H54">
        <v>359.97399999999999</v>
      </c>
      <c r="I54">
        <v>359.97399999999999</v>
      </c>
      <c r="J54">
        <v>344.97399999999999</v>
      </c>
      <c r="K54">
        <v>353.13400000000001</v>
      </c>
      <c r="L54">
        <v>353.13400000000001</v>
      </c>
      <c r="M54">
        <v>354.06600000000003</v>
      </c>
      <c r="N54">
        <v>354.10200000000003</v>
      </c>
      <c r="O54">
        <v>419.8</v>
      </c>
      <c r="P54">
        <v>419.88200000000001</v>
      </c>
      <c r="Q54">
        <v>419.28500000000003</v>
      </c>
      <c r="R54">
        <v>429.99800000000005</v>
      </c>
      <c r="S54">
        <v>489.00900000000001</v>
      </c>
      <c r="T54">
        <v>515.476</v>
      </c>
      <c r="U54">
        <v>527.72199999999998</v>
      </c>
      <c r="V54">
        <v>529.68499999999995</v>
      </c>
      <c r="W54">
        <v>609.52099999999996</v>
      </c>
      <c r="X54">
        <v>651.54699999999991</v>
      </c>
      <c r="Y54">
        <v>651.54699999999991</v>
      </c>
      <c r="Z54">
        <v>10305.614000000001</v>
      </c>
    </row>
    <row r="55" spans="1:26">
      <c r="A55" t="s">
        <v>8</v>
      </c>
      <c r="B55">
        <v>579.54</v>
      </c>
      <c r="C55">
        <v>619.33999999999992</v>
      </c>
      <c r="D55">
        <v>615.33999999999992</v>
      </c>
      <c r="E55">
        <v>613.31999999999994</v>
      </c>
      <c r="F55">
        <v>617.22</v>
      </c>
      <c r="G55">
        <v>726.77</v>
      </c>
      <c r="H55">
        <v>690.62</v>
      </c>
      <c r="I55">
        <v>733.22</v>
      </c>
      <c r="J55">
        <v>705.42</v>
      </c>
      <c r="K55">
        <v>749.245</v>
      </c>
      <c r="L55">
        <v>779.31999999999994</v>
      </c>
      <c r="M55">
        <v>761.3180000000001</v>
      </c>
      <c r="N55">
        <v>774.35699999999997</v>
      </c>
      <c r="O55">
        <v>777.30600000000004</v>
      </c>
      <c r="P55">
        <v>769.26700000000005</v>
      </c>
      <c r="Q55">
        <v>792.97299999999996</v>
      </c>
      <c r="R55">
        <v>829.86500000000001</v>
      </c>
      <c r="S55">
        <v>906.97700000000009</v>
      </c>
      <c r="T55">
        <v>876.97</v>
      </c>
      <c r="U55">
        <v>901.78</v>
      </c>
      <c r="V55">
        <v>910.16300000000001</v>
      </c>
      <c r="W55">
        <v>912.14499999999998</v>
      </c>
      <c r="X55">
        <v>910.12899999999991</v>
      </c>
      <c r="Y55">
        <v>910.12899999999991</v>
      </c>
      <c r="Z55">
        <v>18462.734000000004</v>
      </c>
    </row>
    <row r="56" spans="1:26">
      <c r="A56" t="s">
        <v>6</v>
      </c>
      <c r="B56">
        <v>2254.31</v>
      </c>
      <c r="C56">
        <v>2275.2599999999998</v>
      </c>
      <c r="D56">
        <v>2276.7199999999998</v>
      </c>
      <c r="E56">
        <v>2278.2199999999998</v>
      </c>
      <c r="F56">
        <v>2278.2199999999998</v>
      </c>
      <c r="G56">
        <v>2278.2199999999998</v>
      </c>
      <c r="H56">
        <v>2278.2199999999998</v>
      </c>
      <c r="I56">
        <v>2290.87</v>
      </c>
      <c r="J56">
        <v>2294.5449999999996</v>
      </c>
      <c r="K56">
        <v>2294.5449999999996</v>
      </c>
      <c r="L56">
        <v>2294.5709999999999</v>
      </c>
      <c r="M56">
        <v>2332.2609999999995</v>
      </c>
      <c r="N56">
        <v>2439.8929999999996</v>
      </c>
      <c r="O56">
        <v>2469.8629999999998</v>
      </c>
      <c r="P56">
        <v>2655.7030000000004</v>
      </c>
      <c r="Q56">
        <v>2837.4569999999999</v>
      </c>
      <c r="R56">
        <v>2841.05</v>
      </c>
      <c r="S56">
        <v>2823.0730000000003</v>
      </c>
      <c r="T56">
        <v>2929.2750000000001</v>
      </c>
      <c r="U56">
        <v>2969.5450000000001</v>
      </c>
      <c r="V56">
        <v>2972.2529999999997</v>
      </c>
      <c r="W56">
        <v>2972.7729999999997</v>
      </c>
      <c r="X56">
        <v>3028.7429999999999</v>
      </c>
      <c r="Y56">
        <v>3030.3429999999998</v>
      </c>
      <c r="Z56">
        <v>61395.933000000005</v>
      </c>
    </row>
    <row r="57" spans="1:26">
      <c r="A57" t="s">
        <v>17</v>
      </c>
      <c r="B57">
        <v>385.6</v>
      </c>
      <c r="C57">
        <v>385.721</v>
      </c>
      <c r="D57">
        <v>385.86500000000001</v>
      </c>
      <c r="E57">
        <v>385.94800000000004</v>
      </c>
      <c r="F57">
        <v>386.13299999999998</v>
      </c>
      <c r="G57">
        <v>386.62299999999999</v>
      </c>
      <c r="H57">
        <v>386.62299999999999</v>
      </c>
      <c r="I57">
        <v>386.62299999999999</v>
      </c>
      <c r="J57">
        <v>386.62299999999999</v>
      </c>
      <c r="K57">
        <v>396.62299999999999</v>
      </c>
      <c r="L57">
        <v>396.90899999999999</v>
      </c>
      <c r="M57">
        <v>420.42099999999999</v>
      </c>
      <c r="N57">
        <v>510.82100000000003</v>
      </c>
      <c r="O57">
        <v>511.63800000000003</v>
      </c>
      <c r="P57">
        <v>543.03</v>
      </c>
      <c r="Q57">
        <v>547.53</v>
      </c>
      <c r="R57">
        <v>553.93900000000008</v>
      </c>
      <c r="S57">
        <v>597.91699999999992</v>
      </c>
      <c r="T57">
        <v>627.08500000000004</v>
      </c>
      <c r="U57">
        <v>679.80600000000004</v>
      </c>
      <c r="V57">
        <v>684.29500000000007</v>
      </c>
      <c r="W57">
        <v>684.3130000000001</v>
      </c>
      <c r="X57">
        <v>709.32700000000011</v>
      </c>
      <c r="Y57">
        <v>709.32700000000011</v>
      </c>
      <c r="Z57">
        <v>12048.739999999998</v>
      </c>
    </row>
    <row r="58" spans="1:26">
      <c r="A58" t="s">
        <v>4</v>
      </c>
      <c r="B58">
        <v>88.5</v>
      </c>
      <c r="C58">
        <v>89.787999999999997</v>
      </c>
      <c r="D58">
        <v>83.287999999999997</v>
      </c>
      <c r="E58">
        <v>89.287999999999997</v>
      </c>
      <c r="F58">
        <v>89.287999999999997</v>
      </c>
      <c r="G58">
        <v>89.287999999999997</v>
      </c>
      <c r="H58">
        <v>89.287999999999997</v>
      </c>
      <c r="I58">
        <v>89.287999999999997</v>
      </c>
      <c r="J58">
        <v>89.287999999999997</v>
      </c>
      <c r="K58">
        <v>89.287999999999997</v>
      </c>
      <c r="L58">
        <v>89.287999999999997</v>
      </c>
      <c r="M58">
        <v>89.287999999999997</v>
      </c>
      <c r="N58">
        <v>89.287999999999997</v>
      </c>
      <c r="O58">
        <v>90.566000000000003</v>
      </c>
      <c r="P58">
        <v>91.379000000000005</v>
      </c>
      <c r="Q58">
        <v>94.567999999999998</v>
      </c>
      <c r="R58">
        <v>112.608</v>
      </c>
      <c r="S58">
        <v>114.21900000000001</v>
      </c>
      <c r="T58">
        <v>113.66200000000001</v>
      </c>
      <c r="U58">
        <v>120.017</v>
      </c>
      <c r="V58">
        <v>120.004</v>
      </c>
      <c r="W58">
        <v>128.58699999999999</v>
      </c>
      <c r="X58">
        <v>129.12899999999999</v>
      </c>
      <c r="Y58">
        <v>129.12899999999999</v>
      </c>
      <c r="Z58">
        <v>2398.3239999999996</v>
      </c>
    </row>
    <row r="59" spans="1:26">
      <c r="A59" t="s">
        <v>3</v>
      </c>
      <c r="B59">
        <v>35949.396000000001</v>
      </c>
      <c r="C59">
        <v>38123.396000000001</v>
      </c>
      <c r="D59">
        <v>38126.555999999997</v>
      </c>
      <c r="E59">
        <v>38426.555999999997</v>
      </c>
      <c r="F59">
        <v>37787.555999999997</v>
      </c>
      <c r="G59">
        <v>38387.557000000001</v>
      </c>
      <c r="H59">
        <v>38583.557000000001</v>
      </c>
      <c r="I59">
        <v>41252.057000000001</v>
      </c>
      <c r="J59">
        <v>42342.32</v>
      </c>
      <c r="K59">
        <v>42460.334000000003</v>
      </c>
      <c r="L59">
        <v>42578.108999999997</v>
      </c>
      <c r="M59">
        <v>43087.447</v>
      </c>
      <c r="N59">
        <v>43468.247000000003</v>
      </c>
      <c r="O59">
        <v>44055.834999999999</v>
      </c>
      <c r="P59">
        <v>47025.254999999997</v>
      </c>
      <c r="Q59">
        <v>47744.205000000002</v>
      </c>
      <c r="R59">
        <v>50552.85</v>
      </c>
      <c r="S59">
        <v>53456.335999999996</v>
      </c>
      <c r="T59">
        <v>56194.396000000001</v>
      </c>
      <c r="U59">
        <v>56295.474999999999</v>
      </c>
      <c r="V59">
        <v>60097.227000000006</v>
      </c>
      <c r="W59">
        <v>61951.64</v>
      </c>
      <c r="X59">
        <v>62635.569000000003</v>
      </c>
      <c r="Y59">
        <v>62332.965000000004</v>
      </c>
      <c r="Z59">
        <v>1122914.8409999998</v>
      </c>
    </row>
    <row r="60" spans="1:26">
      <c r="A60" t="s">
        <v>2887</v>
      </c>
      <c r="B60">
        <v>765.029</v>
      </c>
      <c r="C60">
        <v>765.06900000000007</v>
      </c>
      <c r="D60">
        <v>865.30400000000009</v>
      </c>
      <c r="E60">
        <v>874.80400000000009</v>
      </c>
      <c r="F60">
        <v>874.80400000000009</v>
      </c>
      <c r="G60">
        <v>937.64400000000012</v>
      </c>
      <c r="H60">
        <v>938.35400000000004</v>
      </c>
      <c r="I60">
        <v>1040.354</v>
      </c>
      <c r="J60">
        <v>1066.3240000000001</v>
      </c>
      <c r="K60">
        <v>1112.124</v>
      </c>
      <c r="L60">
        <v>1137.9560000000001</v>
      </c>
      <c r="M60">
        <v>1433.2780000000002</v>
      </c>
      <c r="N60">
        <v>1602.4009999999998</v>
      </c>
      <c r="O60">
        <v>1669.027</v>
      </c>
      <c r="P60">
        <v>1630.3440000000001</v>
      </c>
      <c r="Q60">
        <v>1586.3910000000001</v>
      </c>
      <c r="R60">
        <v>1744.1780000000001</v>
      </c>
      <c r="S60">
        <v>1749.2510000000002</v>
      </c>
      <c r="T60">
        <v>1993.877</v>
      </c>
      <c r="U60">
        <v>1999.432</v>
      </c>
      <c r="V60">
        <v>2004.7640000000001</v>
      </c>
      <c r="W60">
        <v>2007.65</v>
      </c>
      <c r="X60">
        <v>2008.7330000000002</v>
      </c>
      <c r="Y60">
        <v>2008.7330000000002</v>
      </c>
      <c r="Z60">
        <v>33815.825000000004</v>
      </c>
    </row>
    <row r="61" spans="1:26">
      <c r="A61" t="s">
        <v>1</v>
      </c>
      <c r="B61">
        <v>1887.8320000000001</v>
      </c>
      <c r="C61">
        <v>1887.8320000000001</v>
      </c>
      <c r="D61">
        <v>1887.8320000000001</v>
      </c>
      <c r="E61">
        <v>1827.8320000000001</v>
      </c>
      <c r="F61">
        <v>1827.8320000000001</v>
      </c>
      <c r="G61">
        <v>1827.8320000000001</v>
      </c>
      <c r="H61">
        <v>1827.8320000000001</v>
      </c>
      <c r="I61">
        <v>1769.136</v>
      </c>
      <c r="J61">
        <v>1799.3119999999999</v>
      </c>
      <c r="K61">
        <v>1807.3119999999999</v>
      </c>
      <c r="L61">
        <v>2021.3119999999999</v>
      </c>
      <c r="M61">
        <v>2021.3119999999999</v>
      </c>
      <c r="N61">
        <v>2028.5129999999999</v>
      </c>
      <c r="O61">
        <v>2372.5070000000005</v>
      </c>
      <c r="P61">
        <v>2442.7620000000002</v>
      </c>
      <c r="Q61">
        <v>2483.8969999999999</v>
      </c>
      <c r="R61">
        <v>2901.4059999999999</v>
      </c>
      <c r="S61">
        <v>2972.1489999999999</v>
      </c>
      <c r="T61">
        <v>2970.241</v>
      </c>
      <c r="U61">
        <v>3060.9350000000004</v>
      </c>
      <c r="V61">
        <v>3062.8300000000004</v>
      </c>
      <c r="W61">
        <v>3370.5400000000004</v>
      </c>
      <c r="X61">
        <v>3830.7510000000007</v>
      </c>
      <c r="Y61">
        <v>3865.7510000000007</v>
      </c>
      <c r="Z61">
        <v>57755.490000000005</v>
      </c>
    </row>
    <row r="62" spans="1:26">
      <c r="A62" t="s">
        <v>23</v>
      </c>
      <c r="B62">
        <v>1918.6849999999999</v>
      </c>
      <c r="C62">
        <v>1918.6849999999999</v>
      </c>
      <c r="D62">
        <v>1938.6849999999999</v>
      </c>
      <c r="E62">
        <v>1938.6849999999999</v>
      </c>
      <c r="F62">
        <v>1938.6849999999999</v>
      </c>
      <c r="G62">
        <v>1938.6849999999999</v>
      </c>
      <c r="H62">
        <v>1938.6869999999999</v>
      </c>
      <c r="I62">
        <v>1938.6869999999999</v>
      </c>
      <c r="J62">
        <v>2022.6869999999999</v>
      </c>
      <c r="K62">
        <v>2023.1869999999999</v>
      </c>
      <c r="L62">
        <v>2024.3119999999999</v>
      </c>
      <c r="M62">
        <v>2052.5050000000001</v>
      </c>
      <c r="N62">
        <v>2053.2280000000001</v>
      </c>
      <c r="O62">
        <v>2059.3150000000001</v>
      </c>
      <c r="P62">
        <v>2060.04</v>
      </c>
      <c r="Q62">
        <v>2074.8780000000002</v>
      </c>
      <c r="R62">
        <v>2078.9700000000003</v>
      </c>
      <c r="S62">
        <v>2085.826</v>
      </c>
      <c r="T62">
        <v>2389.373</v>
      </c>
      <c r="U62">
        <v>2392.616</v>
      </c>
      <c r="V62">
        <v>2394.9189999999999</v>
      </c>
      <c r="W62">
        <v>2413.8490000000002</v>
      </c>
      <c r="X62">
        <v>2476.7139999999999</v>
      </c>
      <c r="Y62">
        <v>3076.7139999999999</v>
      </c>
      <c r="Z62">
        <v>51148.617000000006</v>
      </c>
    </row>
    <row r="63" spans="1:26">
      <c r="A63" t="s">
        <v>1038</v>
      </c>
      <c r="B63">
        <v>47583.403000000006</v>
      </c>
      <c r="C63">
        <v>49882.601999999999</v>
      </c>
      <c r="D63">
        <v>49996.310999999994</v>
      </c>
      <c r="E63">
        <v>50260.356999999996</v>
      </c>
      <c r="F63">
        <v>49936.341999999997</v>
      </c>
      <c r="G63">
        <v>50732.523000000001</v>
      </c>
      <c r="H63">
        <v>50929.072999999997</v>
      </c>
      <c r="I63">
        <v>53991.861999999994</v>
      </c>
      <c r="J63">
        <v>55297.687999999995</v>
      </c>
      <c r="K63">
        <v>55602.383999999998</v>
      </c>
      <c r="L63">
        <v>56262.71899999999</v>
      </c>
      <c r="M63">
        <v>57456.681999999993</v>
      </c>
      <c r="N63">
        <v>58622.622000000003</v>
      </c>
      <c r="O63">
        <v>60182.578000000001</v>
      </c>
      <c r="P63">
        <v>64295.951999999997</v>
      </c>
      <c r="Q63">
        <v>65299.883999999998</v>
      </c>
      <c r="R63">
        <v>69520.990000000005</v>
      </c>
      <c r="S63">
        <v>74391.147000000012</v>
      </c>
      <c r="T63">
        <v>78707.578999999998</v>
      </c>
      <c r="U63">
        <v>79414.378999999986</v>
      </c>
      <c r="V63">
        <v>83583.122999999992</v>
      </c>
      <c r="W63">
        <v>85870.84</v>
      </c>
      <c r="X63">
        <v>87915.847000000009</v>
      </c>
      <c r="Y63">
        <v>88543.483000000007</v>
      </c>
      <c r="Z63">
        <v>1524280.3699999999</v>
      </c>
    </row>
  </sheetData>
  <hyperlinks>
    <hyperlink ref="AL3" location="Content!A1" display="Back to content page" xr:uid="{00000000-0004-0000-EF00-000000000000}"/>
  </hyperlinks>
  <pageMargins left="0.7" right="0.7" top="0.75" bottom="0.75" header="0.3" footer="0.3"/>
  <pageSetup paperSize="9"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sheetPr codeName="Sheet241"/>
  <dimension ref="A1:T36"/>
  <sheetViews>
    <sheetView workbookViewId="0">
      <selection activeCell="Q21" sqref="Q21"/>
    </sheetView>
  </sheetViews>
  <sheetFormatPr defaultColWidth="9.26953125" defaultRowHeight="14"/>
  <cols>
    <col min="1" max="1" width="33.7265625" style="17" customWidth="1"/>
    <col min="2" max="12" width="9.7265625" style="17" hidden="1" customWidth="1"/>
    <col min="13" max="16" width="9.7265625" style="17" customWidth="1"/>
    <col min="17" max="18" width="15.7265625" style="17" customWidth="1"/>
    <col min="19" max="16384" width="9.26953125" style="17"/>
  </cols>
  <sheetData>
    <row r="1" spans="1:20">
      <c r="A1" s="18" t="s">
        <v>3506</v>
      </c>
    </row>
    <row r="2" spans="1:20">
      <c r="A2" s="13"/>
    </row>
    <row r="3" spans="1:20" customFormat="1" ht="14.5">
      <c r="A3" s="219" t="s">
        <v>26</v>
      </c>
      <c r="B3" s="214">
        <v>2009</v>
      </c>
      <c r="C3" s="214">
        <v>2010</v>
      </c>
      <c r="D3" s="214">
        <v>2011</v>
      </c>
      <c r="E3" s="214">
        <v>2012</v>
      </c>
      <c r="F3" s="214">
        <v>2013</v>
      </c>
      <c r="G3" s="214">
        <v>2014</v>
      </c>
      <c r="H3" s="214">
        <v>2015</v>
      </c>
      <c r="I3" s="214">
        <v>2016</v>
      </c>
      <c r="J3" s="214">
        <v>2017</v>
      </c>
      <c r="K3" s="214">
        <v>2018</v>
      </c>
      <c r="L3" s="214">
        <v>2019</v>
      </c>
      <c r="M3" s="214">
        <v>2020</v>
      </c>
      <c r="N3" s="214">
        <v>2021</v>
      </c>
      <c r="O3" s="214">
        <v>2022</v>
      </c>
      <c r="P3" s="214">
        <v>2023</v>
      </c>
      <c r="R3" s="1" t="s">
        <v>528</v>
      </c>
      <c r="S3" s="44"/>
      <c r="T3" s="44"/>
    </row>
    <row r="4" spans="1:20" customFormat="1" ht="14.5">
      <c r="A4" s="92" t="s">
        <v>13</v>
      </c>
      <c r="B4" s="192">
        <v>40.200000000000003</v>
      </c>
      <c r="C4" s="192" t="s">
        <v>7</v>
      </c>
      <c r="D4" s="192">
        <v>34.9</v>
      </c>
      <c r="E4" s="192" t="s">
        <v>7</v>
      </c>
      <c r="F4" s="192" t="s">
        <v>7</v>
      </c>
      <c r="G4" s="192"/>
      <c r="H4" s="192">
        <v>42</v>
      </c>
      <c r="I4" s="192">
        <v>41.797378540039098</v>
      </c>
      <c r="J4" s="192">
        <v>43.013259887695298</v>
      </c>
      <c r="K4" s="192">
        <v>45.290000915527301</v>
      </c>
      <c r="L4" s="192">
        <v>45.642799377441399</v>
      </c>
      <c r="M4" s="192">
        <v>46.890609741210902</v>
      </c>
      <c r="N4" s="192">
        <v>48.2</v>
      </c>
      <c r="O4" s="192">
        <v>48.5</v>
      </c>
      <c r="P4" s="192">
        <v>51.081270000000004</v>
      </c>
    </row>
    <row r="5" spans="1:20" customFormat="1" ht="14.5">
      <c r="A5" s="92" t="s">
        <v>12</v>
      </c>
      <c r="B5" s="192">
        <v>45.4</v>
      </c>
      <c r="C5" s="192">
        <v>45.4</v>
      </c>
      <c r="D5" s="192"/>
      <c r="E5" s="192">
        <v>47.3</v>
      </c>
      <c r="F5" s="192">
        <v>48.4</v>
      </c>
      <c r="G5" s="192">
        <v>52</v>
      </c>
      <c r="H5" s="192">
        <v>62.13</v>
      </c>
      <c r="I5" s="192">
        <v>64.295150756835895</v>
      </c>
      <c r="J5" s="192">
        <v>67.400001525878906</v>
      </c>
      <c r="K5" s="192">
        <v>68.229263305664105</v>
      </c>
      <c r="L5" s="192">
        <v>69.959739685058594</v>
      </c>
      <c r="M5" s="192">
        <v>71.994758605957003</v>
      </c>
      <c r="N5" s="192">
        <v>73.7</v>
      </c>
      <c r="O5" s="192">
        <v>75.900000000000006</v>
      </c>
      <c r="P5" s="192">
        <v>76.045919999999995</v>
      </c>
    </row>
    <row r="6" spans="1:20" customFormat="1" ht="14.5">
      <c r="A6" s="92" t="s">
        <v>483</v>
      </c>
      <c r="B6" s="192">
        <v>60.286571502685497</v>
      </c>
      <c r="C6" s="192">
        <v>70.182312011718807</v>
      </c>
      <c r="D6" s="192">
        <v>69.609405517578097</v>
      </c>
      <c r="E6" s="192">
        <v>69.3</v>
      </c>
      <c r="F6" s="192">
        <v>69.5902099609375</v>
      </c>
      <c r="G6" s="192">
        <v>71.972984313964801</v>
      </c>
      <c r="H6" s="192">
        <v>74.371826171875</v>
      </c>
      <c r="I6" s="192">
        <v>76.782722473144503</v>
      </c>
      <c r="J6" s="192">
        <v>79.20166015625</v>
      </c>
      <c r="K6" s="192">
        <v>81.624610900878906</v>
      </c>
      <c r="L6" s="192">
        <v>84.048240661621094</v>
      </c>
      <c r="M6" s="192">
        <v>86.737136840820298</v>
      </c>
      <c r="N6" s="192">
        <v>87.9</v>
      </c>
      <c r="O6" s="192">
        <v>89.9</v>
      </c>
      <c r="P6" s="192">
        <v>89.759180000000001</v>
      </c>
    </row>
    <row r="7" spans="1:20" customFormat="1" ht="14.5">
      <c r="A7" s="28" t="s">
        <v>89</v>
      </c>
      <c r="B7" s="192">
        <v>11.1</v>
      </c>
      <c r="C7" s="192">
        <v>15.2</v>
      </c>
      <c r="D7" s="192"/>
      <c r="E7" s="192"/>
      <c r="F7" s="192"/>
      <c r="G7" s="192"/>
      <c r="H7" s="192">
        <v>16.436292648315401</v>
      </c>
      <c r="I7" s="192">
        <v>17.201581954956101</v>
      </c>
      <c r="J7" s="192">
        <v>17.916509628295898</v>
      </c>
      <c r="K7" s="192">
        <v>18.568290710449201</v>
      </c>
      <c r="L7" s="192">
        <v>19.100000000000001</v>
      </c>
      <c r="M7" s="192">
        <v>19.100000381469702</v>
      </c>
      <c r="N7" s="192">
        <v>20.8</v>
      </c>
      <c r="O7" s="192">
        <v>21.5</v>
      </c>
      <c r="P7" s="192">
        <v>22.128499999999999</v>
      </c>
    </row>
    <row r="8" spans="1:20" customFormat="1" ht="14.5">
      <c r="A8" s="92" t="s">
        <v>482</v>
      </c>
      <c r="B8" s="192" t="s">
        <v>7</v>
      </c>
      <c r="C8" s="192" t="s">
        <v>7</v>
      </c>
      <c r="D8" s="192"/>
      <c r="E8" s="192">
        <v>42</v>
      </c>
      <c r="F8" s="192">
        <v>60.6</v>
      </c>
      <c r="G8" s="192">
        <v>65</v>
      </c>
      <c r="H8" s="192">
        <v>64.131851196289105</v>
      </c>
      <c r="I8" s="192">
        <v>63.43</v>
      </c>
      <c r="J8" s="192">
        <v>73.5</v>
      </c>
      <c r="K8" s="192">
        <v>73.915779113769503</v>
      </c>
      <c r="L8" s="192">
        <v>76.869438171386705</v>
      </c>
      <c r="M8" s="192">
        <v>79.730499267578097</v>
      </c>
      <c r="N8" s="192">
        <v>82.9</v>
      </c>
      <c r="O8" s="192">
        <v>82.3</v>
      </c>
      <c r="P8" s="192">
        <v>86.381910000000005</v>
      </c>
      <c r="Q8" s="74" t="s">
        <v>15</v>
      </c>
    </row>
    <row r="9" spans="1:20" customFormat="1" ht="14.5">
      <c r="A9" s="92" t="s">
        <v>11</v>
      </c>
      <c r="B9" s="192">
        <v>16</v>
      </c>
      <c r="C9" s="192">
        <v>17</v>
      </c>
      <c r="D9" s="192"/>
      <c r="E9" s="192"/>
      <c r="F9" s="192"/>
      <c r="G9" s="192"/>
      <c r="H9" s="192">
        <v>31.7840766906738</v>
      </c>
      <c r="I9" s="192">
        <v>35.181510925292997</v>
      </c>
      <c r="J9" s="192">
        <v>33.700000762939503</v>
      </c>
      <c r="K9" s="192">
        <v>47</v>
      </c>
      <c r="L9" s="192">
        <v>44.500209808349602</v>
      </c>
      <c r="M9" s="192">
        <v>47.352737426757798</v>
      </c>
      <c r="N9" s="192">
        <v>50.4</v>
      </c>
      <c r="O9" s="192">
        <v>50</v>
      </c>
      <c r="P9" s="192">
        <v>57.286270000000002</v>
      </c>
    </row>
    <row r="10" spans="1:20" customFormat="1" ht="14.5">
      <c r="A10" s="92" t="s">
        <v>10</v>
      </c>
      <c r="B10" s="192">
        <v>19</v>
      </c>
      <c r="C10" s="192">
        <v>17.399999999999999</v>
      </c>
      <c r="D10" s="192"/>
      <c r="E10" s="192">
        <v>18.7</v>
      </c>
      <c r="F10" s="192">
        <v>18.7</v>
      </c>
      <c r="G10" s="192"/>
      <c r="H10" s="192">
        <v>20.543708801269499</v>
      </c>
      <c r="I10" s="192">
        <v>22.9</v>
      </c>
      <c r="J10" s="192">
        <v>24.100000381469702</v>
      </c>
      <c r="K10" s="192">
        <v>36.5</v>
      </c>
      <c r="L10" s="192">
        <v>31.040000915527301</v>
      </c>
      <c r="M10" s="192">
        <v>33.735076904296903</v>
      </c>
      <c r="N10" s="192">
        <v>35.1</v>
      </c>
      <c r="O10" s="192">
        <v>36.1</v>
      </c>
      <c r="P10" s="192">
        <v>39.354149999999997</v>
      </c>
    </row>
    <row r="11" spans="1:20" customFormat="1" ht="14.5">
      <c r="A11" s="92" t="s">
        <v>9</v>
      </c>
      <c r="B11" s="192">
        <v>9</v>
      </c>
      <c r="C11" s="192">
        <v>8.6999999999999993</v>
      </c>
      <c r="D11" s="192"/>
      <c r="E11" s="192"/>
      <c r="F11" s="192"/>
      <c r="G11" s="192"/>
      <c r="H11" s="192">
        <v>10.8</v>
      </c>
      <c r="I11" s="192">
        <v>11</v>
      </c>
      <c r="J11" s="192">
        <v>12.699999809265099</v>
      </c>
      <c r="K11" s="192">
        <v>18.0200004577637</v>
      </c>
      <c r="L11" s="192">
        <v>11.2</v>
      </c>
      <c r="M11" s="192">
        <v>14.866768836975099</v>
      </c>
      <c r="N11" s="192">
        <v>14.2</v>
      </c>
      <c r="O11" s="192">
        <v>14</v>
      </c>
      <c r="P11" s="192">
        <v>15.5831</v>
      </c>
    </row>
    <row r="12" spans="1:20" customFormat="1" ht="14.5">
      <c r="A12" s="92" t="s">
        <v>8</v>
      </c>
      <c r="B12" s="192">
        <v>99.4</v>
      </c>
      <c r="C12" s="192">
        <v>99.4</v>
      </c>
      <c r="D12" s="192">
        <v>99.6</v>
      </c>
      <c r="E12" s="192">
        <v>99.6</v>
      </c>
      <c r="F12" s="192"/>
      <c r="G12" s="192"/>
      <c r="H12" s="192">
        <v>99.429817199707003</v>
      </c>
      <c r="I12" s="192">
        <v>99.543434143066406</v>
      </c>
      <c r="J12" s="192">
        <v>99.610000610351605</v>
      </c>
      <c r="K12" s="192">
        <v>99.448844909667997</v>
      </c>
      <c r="L12" s="192">
        <v>100</v>
      </c>
      <c r="M12" s="192">
        <v>99.661651611328097</v>
      </c>
      <c r="N12" s="192">
        <v>99.6</v>
      </c>
      <c r="O12" s="192">
        <v>100</v>
      </c>
      <c r="P12" s="192">
        <v>100</v>
      </c>
    </row>
    <row r="13" spans="1:20" customFormat="1" ht="14.5">
      <c r="A13" s="92" t="s">
        <v>6</v>
      </c>
      <c r="B13" s="192">
        <v>11.7</v>
      </c>
      <c r="C13" s="192">
        <v>15</v>
      </c>
      <c r="D13" s="192">
        <v>20.2</v>
      </c>
      <c r="E13" s="192"/>
      <c r="F13" s="192"/>
      <c r="G13" s="192"/>
      <c r="H13" s="192">
        <v>24</v>
      </c>
      <c r="I13" s="192">
        <v>26.269311904907202</v>
      </c>
      <c r="J13" s="192">
        <v>24.299999237060501</v>
      </c>
      <c r="K13" s="192">
        <v>31.100000381469702</v>
      </c>
      <c r="L13" s="192">
        <v>29.6744499206543</v>
      </c>
      <c r="M13" s="192">
        <v>30.603832244873001</v>
      </c>
      <c r="N13" s="192">
        <v>31.5</v>
      </c>
      <c r="O13" s="192">
        <v>33.200000000000003</v>
      </c>
      <c r="P13" s="192">
        <v>36.00808</v>
      </c>
    </row>
    <row r="14" spans="1:20" customFormat="1" ht="14.5">
      <c r="A14" s="92" t="s">
        <v>17</v>
      </c>
      <c r="B14" s="192">
        <v>34</v>
      </c>
      <c r="C14" s="192">
        <v>43.7</v>
      </c>
      <c r="D14" s="192"/>
      <c r="E14" s="192"/>
      <c r="F14" s="192"/>
      <c r="G14" s="192"/>
      <c r="H14" s="192">
        <v>51.6</v>
      </c>
      <c r="I14" s="192">
        <v>49.7</v>
      </c>
      <c r="J14" s="192">
        <v>52.5</v>
      </c>
      <c r="K14" s="192">
        <v>54.002895355224602</v>
      </c>
      <c r="L14" s="192">
        <v>55.177089691162102</v>
      </c>
      <c r="M14" s="192">
        <v>56.258693695068402</v>
      </c>
      <c r="N14" s="192">
        <v>55.2</v>
      </c>
      <c r="O14" s="192">
        <v>56.2</v>
      </c>
      <c r="P14" s="192">
        <v>56.668689999999998</v>
      </c>
    </row>
    <row r="15" spans="1:20" customFormat="1" ht="14.5">
      <c r="A15" s="92" t="s">
        <v>4</v>
      </c>
      <c r="B15" s="192" t="s">
        <v>7</v>
      </c>
      <c r="C15" s="192"/>
      <c r="D15" s="192"/>
      <c r="E15" s="192"/>
      <c r="F15" s="192"/>
      <c r="G15" s="192">
        <v>97</v>
      </c>
      <c r="H15" s="192">
        <v>100</v>
      </c>
      <c r="I15" s="192">
        <v>100</v>
      </c>
      <c r="J15" s="192">
        <v>100</v>
      </c>
      <c r="K15" s="192">
        <v>100</v>
      </c>
      <c r="L15" s="192">
        <v>100</v>
      </c>
      <c r="M15" s="192">
        <v>100</v>
      </c>
      <c r="N15" s="192">
        <v>100</v>
      </c>
      <c r="O15" s="192">
        <v>100</v>
      </c>
      <c r="P15" s="192">
        <v>100</v>
      </c>
      <c r="Q15" s="17" t="s">
        <v>15</v>
      </c>
    </row>
    <row r="16" spans="1:20" customFormat="1" ht="14.5">
      <c r="A16" s="92" t="s">
        <v>3</v>
      </c>
      <c r="B16" s="192">
        <v>75</v>
      </c>
      <c r="C16" s="192">
        <v>75.8</v>
      </c>
      <c r="D16" s="192">
        <v>75.81</v>
      </c>
      <c r="E16" s="192">
        <v>76.52</v>
      </c>
      <c r="F16" s="192"/>
      <c r="G16" s="192"/>
      <c r="H16" s="192">
        <v>85.3</v>
      </c>
      <c r="I16" s="192">
        <v>84.2</v>
      </c>
      <c r="J16" s="192">
        <v>84.4</v>
      </c>
      <c r="K16" s="192">
        <v>84.699996948242202</v>
      </c>
      <c r="L16" s="192">
        <v>85</v>
      </c>
      <c r="M16" s="192">
        <v>84.385536193847699</v>
      </c>
      <c r="N16" s="192">
        <v>89.3</v>
      </c>
      <c r="O16" s="192">
        <v>86.5</v>
      </c>
      <c r="P16" s="192">
        <v>87.726190000000003</v>
      </c>
    </row>
    <row r="17" spans="1:19" customFormat="1" ht="14.5">
      <c r="A17" s="149" t="s">
        <v>32</v>
      </c>
      <c r="B17" s="192">
        <v>13.9</v>
      </c>
      <c r="C17" s="192">
        <v>14.8</v>
      </c>
      <c r="D17" s="192"/>
      <c r="E17" s="192"/>
      <c r="F17" s="192"/>
      <c r="G17" s="192"/>
      <c r="H17" s="192">
        <v>26.342781066894499</v>
      </c>
      <c r="I17" s="192">
        <v>32.799999999999997</v>
      </c>
      <c r="J17" s="192">
        <v>32.251174926757798</v>
      </c>
      <c r="K17" s="192">
        <v>35.048023223877003</v>
      </c>
      <c r="L17" s="192">
        <v>37.700000000000003</v>
      </c>
      <c r="M17" s="192">
        <v>39.900001525878899</v>
      </c>
      <c r="N17" s="192">
        <v>42.7</v>
      </c>
      <c r="O17" s="192">
        <v>45.8</v>
      </c>
      <c r="P17" s="192">
        <v>48.303890000000003</v>
      </c>
    </row>
    <row r="18" spans="1:19" customFormat="1" ht="14.5">
      <c r="A18" s="92" t="s">
        <v>1</v>
      </c>
      <c r="B18" s="192">
        <v>18.8</v>
      </c>
      <c r="C18" s="192">
        <v>19.3</v>
      </c>
      <c r="D18" s="192"/>
      <c r="E18" s="192"/>
      <c r="F18" s="192"/>
      <c r="G18" s="192"/>
      <c r="H18" s="192">
        <v>26</v>
      </c>
      <c r="I18" s="192">
        <v>35.173164367675803</v>
      </c>
      <c r="J18" s="192">
        <v>40.299999237060497</v>
      </c>
      <c r="K18" s="192">
        <v>40.3178901672363</v>
      </c>
      <c r="L18" s="192">
        <v>43</v>
      </c>
      <c r="M18" s="192">
        <v>44.5244750976563</v>
      </c>
      <c r="N18" s="192">
        <v>46.7</v>
      </c>
      <c r="O18" s="192">
        <v>47.8</v>
      </c>
      <c r="P18" s="192">
        <v>51.091340000000002</v>
      </c>
      <c r="Q18" s="17"/>
    </row>
    <row r="19" spans="1:19" customFormat="1" ht="14.5">
      <c r="A19" s="92" t="s">
        <v>23</v>
      </c>
      <c r="B19" s="192">
        <v>41.5</v>
      </c>
      <c r="C19" s="192">
        <v>36.9</v>
      </c>
      <c r="D19" s="192"/>
      <c r="E19" s="192"/>
      <c r="F19" s="192"/>
      <c r="G19" s="192"/>
      <c r="H19" s="192">
        <v>33.700000000000003</v>
      </c>
      <c r="I19" s="192">
        <v>39.676227569580099</v>
      </c>
      <c r="J19" s="192">
        <v>44.178634643554702</v>
      </c>
      <c r="K19" s="192">
        <v>45.572647094726598</v>
      </c>
      <c r="L19" s="192">
        <v>46.7814750671387</v>
      </c>
      <c r="M19" s="192">
        <v>52.747669219970703</v>
      </c>
      <c r="N19" s="192">
        <v>49</v>
      </c>
      <c r="O19" s="192">
        <v>50.1</v>
      </c>
      <c r="P19" s="192">
        <v>62</v>
      </c>
    </row>
    <row r="21" spans="1:19" s="13" customFormat="1" ht="15.75" customHeight="1">
      <c r="A21" s="18" t="s">
        <v>20</v>
      </c>
      <c r="B21" s="403"/>
      <c r="C21" s="403"/>
      <c r="D21" s="403"/>
      <c r="E21" s="403"/>
      <c r="F21" s="403"/>
      <c r="G21" s="403"/>
      <c r="H21" s="403"/>
      <c r="I21" s="403"/>
      <c r="J21" s="403"/>
      <c r="K21" s="403"/>
      <c r="L21" s="403"/>
    </row>
    <row r="22" spans="1:19" s="13" customFormat="1" ht="15.75" customHeight="1">
      <c r="A22" s="18"/>
    </row>
    <row r="23" spans="1:19" s="13" customFormat="1" ht="15.75" customHeight="1">
      <c r="A23" s="13" t="s">
        <v>225</v>
      </c>
      <c r="C23" s="42"/>
      <c r="D23" s="42"/>
      <c r="E23" s="42"/>
      <c r="F23" s="42"/>
      <c r="G23" s="42"/>
      <c r="H23" s="42"/>
      <c r="I23" s="42"/>
      <c r="J23" s="42"/>
      <c r="K23" s="42"/>
      <c r="L23" s="42"/>
      <c r="M23" s="42"/>
      <c r="N23" s="42"/>
      <c r="O23" s="42"/>
      <c r="P23" s="42"/>
      <c r="Q23" s="42"/>
      <c r="R23" s="42"/>
    </row>
    <row r="24" spans="1:19" s="13" customFormat="1" ht="15.75" customHeight="1">
      <c r="B24" s="42"/>
      <c r="C24" s="42"/>
      <c r="D24" s="42"/>
      <c r="E24" s="42"/>
      <c r="F24" s="42"/>
      <c r="G24" s="42"/>
      <c r="H24" s="42"/>
      <c r="I24" s="42"/>
      <c r="J24" s="42"/>
      <c r="K24" s="42"/>
      <c r="L24" s="42"/>
      <c r="M24" s="42"/>
      <c r="N24" s="42"/>
      <c r="O24" s="42"/>
      <c r="P24" s="42"/>
      <c r="Q24" s="42"/>
      <c r="R24" s="42"/>
    </row>
    <row r="25" spans="1:19" s="13" customFormat="1" ht="15.75" customHeight="1">
      <c r="A25" s="17" t="s">
        <v>2748</v>
      </c>
      <c r="B25" s="42"/>
      <c r="C25" s="42"/>
      <c r="D25" s="42"/>
      <c r="E25" s="42"/>
      <c r="F25" s="42"/>
      <c r="G25" s="42"/>
      <c r="H25" s="42"/>
      <c r="I25" s="42"/>
      <c r="J25" s="42"/>
      <c r="K25" s="42"/>
      <c r="L25" s="42"/>
      <c r="M25" s="42"/>
      <c r="N25" s="42"/>
      <c r="O25" s="42"/>
      <c r="P25" s="42"/>
      <c r="Q25" s="42"/>
      <c r="R25" s="42"/>
    </row>
    <row r="26" spans="1:19" s="13" customFormat="1" ht="15.75" customHeight="1">
      <c r="B26" s="42"/>
      <c r="C26" s="42"/>
      <c r="D26" s="42"/>
      <c r="E26" s="42"/>
      <c r="F26" s="42"/>
      <c r="G26" s="42"/>
      <c r="H26" s="42"/>
      <c r="I26" s="42"/>
      <c r="J26" s="42"/>
      <c r="K26" s="42"/>
      <c r="L26" s="42"/>
      <c r="M26" s="42"/>
      <c r="N26" s="42"/>
      <c r="O26" s="42"/>
      <c r="P26" s="42"/>
      <c r="Q26" s="42"/>
      <c r="R26" s="42"/>
    </row>
    <row r="27" spans="1:19" s="13" customFormat="1" ht="15.75" customHeight="1">
      <c r="A27" s="17" t="s">
        <v>2891</v>
      </c>
      <c r="B27" s="42"/>
      <c r="C27" s="42"/>
      <c r="D27" s="42"/>
      <c r="E27" s="42"/>
      <c r="F27" s="42"/>
      <c r="G27" s="42"/>
      <c r="H27" s="42"/>
      <c r="I27" s="42"/>
      <c r="J27" s="42"/>
      <c r="K27" s="42"/>
      <c r="L27" s="42"/>
      <c r="M27" s="42"/>
      <c r="N27" s="42"/>
      <c r="O27" s="42"/>
      <c r="P27" s="42"/>
      <c r="Q27" s="42"/>
      <c r="R27" s="42"/>
    </row>
    <row r="28" spans="1:19" s="13" customFormat="1" ht="15.75" customHeight="1">
      <c r="A28" s="17"/>
      <c r="B28" s="42"/>
      <c r="C28" s="42"/>
      <c r="D28" s="42"/>
      <c r="E28" s="42"/>
      <c r="F28" s="42"/>
      <c r="G28" s="42"/>
      <c r="H28" s="42"/>
      <c r="I28" s="42"/>
      <c r="J28" s="42"/>
      <c r="K28" s="42"/>
      <c r="L28" s="42"/>
      <c r="M28" s="42"/>
      <c r="N28" s="42"/>
      <c r="O28" s="42"/>
      <c r="P28" s="42"/>
      <c r="Q28" s="42"/>
      <c r="R28" s="42"/>
    </row>
    <row r="29" spans="1:19" s="13" customFormat="1" ht="15.75" customHeight="1">
      <c r="A29" s="17" t="s">
        <v>3507</v>
      </c>
      <c r="B29" s="42"/>
      <c r="C29" s="42"/>
      <c r="D29" s="42"/>
      <c r="E29" s="42"/>
      <c r="F29" s="42"/>
      <c r="G29" s="42"/>
      <c r="H29" s="42"/>
      <c r="I29" s="42"/>
      <c r="J29" s="42"/>
      <c r="K29" s="42"/>
      <c r="L29" s="42"/>
      <c r="M29" s="42"/>
      <c r="N29" s="42"/>
      <c r="O29" s="42"/>
      <c r="P29" s="42"/>
      <c r="Q29" s="42"/>
      <c r="R29" s="42"/>
    </row>
    <row r="30" spans="1:19" s="13" customFormat="1">
      <c r="A30" s="53" t="s">
        <v>102</v>
      </c>
    </row>
    <row r="31" spans="1:19" s="13" customFormat="1"/>
    <row r="32" spans="1:19" s="13" customFormat="1" ht="15" customHeight="1">
      <c r="A32" s="18" t="s">
        <v>128</v>
      </c>
      <c r="S32" s="133"/>
    </row>
    <row r="33" spans="1:19" s="13" customFormat="1" ht="15" customHeight="1">
      <c r="A33" s="18"/>
      <c r="S33" s="133"/>
    </row>
    <row r="34" spans="1:19" s="13" customFormat="1">
      <c r="A34" s="13" t="s">
        <v>152</v>
      </c>
    </row>
    <row r="35" spans="1:19" s="13" customFormat="1"/>
    <row r="36" spans="1:19" s="13" customFormat="1">
      <c r="Q36" s="88"/>
      <c r="R36" s="88"/>
    </row>
  </sheetData>
  <hyperlinks>
    <hyperlink ref="R3" location="Content!A1" display="Back to content page" xr:uid="{00000000-0004-0000-F0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B22"/>
  <sheetViews>
    <sheetView workbookViewId="0">
      <selection activeCell="J21" sqref="J21"/>
    </sheetView>
  </sheetViews>
  <sheetFormatPr defaultRowHeight="14.5"/>
  <cols>
    <col min="1" max="1" width="28.7265625" customWidth="1"/>
    <col min="2" max="26" width="9.7265625" customWidth="1"/>
  </cols>
  <sheetData>
    <row r="1" spans="1:28">
      <c r="A1" s="44" t="s">
        <v>3105</v>
      </c>
    </row>
    <row r="3" spans="1:28">
      <c r="A3" s="365" t="s">
        <v>1141</v>
      </c>
      <c r="B3" s="366">
        <v>2000</v>
      </c>
      <c r="C3" s="366">
        <v>2001</v>
      </c>
      <c r="D3" s="366">
        <v>2002</v>
      </c>
      <c r="E3" s="366">
        <v>2003</v>
      </c>
      <c r="F3" s="366">
        <v>2004</v>
      </c>
      <c r="G3" s="366">
        <v>2005</v>
      </c>
      <c r="H3" s="366">
        <v>2006</v>
      </c>
      <c r="I3" s="366">
        <v>2007</v>
      </c>
      <c r="J3" s="366">
        <v>2008</v>
      </c>
      <c r="K3" s="366">
        <v>2009</v>
      </c>
      <c r="L3" s="366">
        <v>2010</v>
      </c>
      <c r="M3" s="366">
        <v>2011</v>
      </c>
      <c r="N3" s="366">
        <v>2012</v>
      </c>
      <c r="O3" s="366">
        <v>2013</v>
      </c>
      <c r="P3" s="366">
        <v>2014</v>
      </c>
      <c r="Q3" s="366">
        <v>2015</v>
      </c>
      <c r="R3" s="366">
        <v>2016</v>
      </c>
      <c r="S3" s="366">
        <v>2017</v>
      </c>
      <c r="T3" s="366">
        <v>2018</v>
      </c>
      <c r="U3" s="366">
        <v>2019</v>
      </c>
      <c r="V3" s="366">
        <v>2020</v>
      </c>
      <c r="W3" s="366">
        <v>2021</v>
      </c>
      <c r="X3" s="366">
        <v>2022</v>
      </c>
      <c r="Y3" s="366">
        <v>2023</v>
      </c>
      <c r="Z3" s="366">
        <v>2024</v>
      </c>
      <c r="AB3" s="486" t="s">
        <v>528</v>
      </c>
    </row>
    <row r="4" spans="1:28">
      <c r="A4" s="367" t="s">
        <v>13</v>
      </c>
      <c r="B4" s="570">
        <v>11</v>
      </c>
      <c r="C4" s="570">
        <v>60.2</v>
      </c>
      <c r="D4" s="570">
        <v>74.8</v>
      </c>
      <c r="E4" s="570">
        <v>37</v>
      </c>
      <c r="F4" s="570">
        <v>179.93039857000005</v>
      </c>
      <c r="G4" s="570">
        <v>378.59058834000041</v>
      </c>
      <c r="H4" s="570">
        <v>569.70483997999827</v>
      </c>
      <c r="I4" s="570">
        <v>1815.2594549879968</v>
      </c>
      <c r="J4" s="570">
        <v>2532.0104045000107</v>
      </c>
      <c r="K4" s="570">
        <v>1872.8667548100002</v>
      </c>
      <c r="L4" s="570">
        <v>2036.9603108499973</v>
      </c>
      <c r="M4" s="570">
        <v>1814.3852926299967</v>
      </c>
      <c r="N4" s="570">
        <v>3633.1539545086175</v>
      </c>
      <c r="O4" s="570">
        <v>2820.9224548016409</v>
      </c>
      <c r="P4" s="570">
        <v>2667.1307243300103</v>
      </c>
      <c r="Q4" s="570">
        <v>2553.3519651473302</v>
      </c>
      <c r="R4" s="570">
        <v>1996.5111043039922</v>
      </c>
      <c r="S4" s="570">
        <v>1990.7922756857286</v>
      </c>
      <c r="T4" s="570">
        <v>1684.5285128702426</v>
      </c>
      <c r="U4" s="570">
        <v>574.63633947899905</v>
      </c>
      <c r="V4" s="570">
        <v>332.91434277202666</v>
      </c>
      <c r="W4" s="570">
        <v>1179.7678363335019</v>
      </c>
      <c r="X4" s="570">
        <v>914.57115288088391</v>
      </c>
      <c r="Y4" s="570">
        <v>762.96026039430603</v>
      </c>
      <c r="Z4" s="570">
        <v>1313.4674753062309</v>
      </c>
    </row>
    <row r="5" spans="1:28">
      <c r="A5" s="367" t="s">
        <v>12</v>
      </c>
      <c r="B5" s="570">
        <v>349.29046402758365</v>
      </c>
      <c r="C5" s="570">
        <v>249.78089146443244</v>
      </c>
      <c r="D5" s="570">
        <v>210.00086579647328</v>
      </c>
      <c r="E5" s="570">
        <v>351.1</v>
      </c>
      <c r="F5" s="570">
        <v>522.29999999999995</v>
      </c>
      <c r="G5" s="570">
        <v>560.29999999999995</v>
      </c>
      <c r="H5" s="570">
        <v>584.29999999999995</v>
      </c>
      <c r="I5" s="570">
        <v>826.8</v>
      </c>
      <c r="J5" s="570">
        <v>1230.3</v>
      </c>
      <c r="K5" s="570">
        <v>723.5</v>
      </c>
      <c r="L5" s="570">
        <v>871.3</v>
      </c>
      <c r="M5" s="570">
        <v>1111.5</v>
      </c>
      <c r="N5" s="570">
        <v>1094.0999999999999</v>
      </c>
      <c r="O5" s="570">
        <v>2331.9</v>
      </c>
      <c r="P5" s="570">
        <v>2142.5</v>
      </c>
      <c r="Q5" s="570">
        <v>1823.1</v>
      </c>
      <c r="R5" s="570">
        <v>1952.5</v>
      </c>
      <c r="S5" s="570">
        <v>814.9</v>
      </c>
      <c r="T5" s="570">
        <v>892.3</v>
      </c>
      <c r="U5" s="570">
        <v>757.6</v>
      </c>
      <c r="V5" s="570">
        <v>719.5</v>
      </c>
      <c r="W5" s="570">
        <v>921.3</v>
      </c>
      <c r="X5" s="570">
        <v>1153.8</v>
      </c>
      <c r="Y5" s="570">
        <v>914.4</v>
      </c>
      <c r="Z5" s="570">
        <v>951.8</v>
      </c>
    </row>
    <row r="6" spans="1:28">
      <c r="A6" s="367" t="s">
        <v>483</v>
      </c>
      <c r="B6" s="570"/>
      <c r="C6" s="570"/>
      <c r="D6" s="570"/>
      <c r="E6" s="570"/>
      <c r="F6" s="570"/>
      <c r="G6" s="570"/>
      <c r="H6" s="570"/>
      <c r="I6" s="570"/>
      <c r="J6" s="570"/>
      <c r="K6" s="570">
        <v>0.88186904099999996</v>
      </c>
      <c r="L6" s="570">
        <v>1.9616108720000001</v>
      </c>
      <c r="M6" s="570">
        <v>2.7663561579999998</v>
      </c>
      <c r="N6" s="570">
        <v>1.0032508680000001</v>
      </c>
      <c r="O6" s="570">
        <v>2.0649287470000002</v>
      </c>
      <c r="P6" s="570">
        <v>8.8410705729999997</v>
      </c>
      <c r="Q6" s="570">
        <v>3.7237113869999998</v>
      </c>
      <c r="R6" s="570">
        <v>3.9489030770000002</v>
      </c>
      <c r="S6" s="570">
        <v>3.4951076329999999</v>
      </c>
      <c r="T6" s="570">
        <v>0.99535447200000005</v>
      </c>
      <c r="U6" s="570">
        <v>5.6930821119999999</v>
      </c>
      <c r="V6" s="570">
        <v>2.277457282253982</v>
      </c>
      <c r="W6" s="570">
        <v>3.8284300775715074</v>
      </c>
      <c r="X6" s="570">
        <v>3.2578863153650977</v>
      </c>
      <c r="Y6" s="570">
        <v>3.2104420518381174</v>
      </c>
      <c r="Z6" s="570">
        <v>3.6534595678057413</v>
      </c>
    </row>
    <row r="7" spans="1:28">
      <c r="A7" s="367" t="s">
        <v>89</v>
      </c>
      <c r="B7" s="570">
        <v>22.052069728010583</v>
      </c>
      <c r="C7" s="570">
        <v>7.1822062111933294</v>
      </c>
      <c r="D7" s="570">
        <v>12.11886083449536</v>
      </c>
      <c r="E7" s="570">
        <v>23.923900529505399</v>
      </c>
      <c r="F7" s="570">
        <v>28.446647640392921</v>
      </c>
      <c r="G7" s="570">
        <v>42.632582201905471</v>
      </c>
      <c r="H7" s="570">
        <v>58.325002245760572</v>
      </c>
      <c r="I7" s="570">
        <v>158.24522310620154</v>
      </c>
      <c r="J7" s="570">
        <v>504.99491557064556</v>
      </c>
      <c r="K7" s="570">
        <v>1586.65576209908</v>
      </c>
      <c r="L7" s="570">
        <v>3144.2491075841899</v>
      </c>
      <c r="M7" s="570">
        <v>3846.4185817687699</v>
      </c>
      <c r="N7" s="570">
        <v>4226.2421160946597</v>
      </c>
      <c r="O7" s="570">
        <v>6515.36338437019</v>
      </c>
      <c r="P7" s="570">
        <v>7358.6618520095799</v>
      </c>
      <c r="Q7" s="570">
        <v>6485.6369481027396</v>
      </c>
      <c r="R7" s="570">
        <v>5297.5928596276199</v>
      </c>
      <c r="S7" s="570">
        <v>7712.7419492223798</v>
      </c>
      <c r="T7" s="570">
        <v>13132.6321764727</v>
      </c>
      <c r="U7" s="570">
        <v>6733.9813827764301</v>
      </c>
      <c r="V7" s="570">
        <v>4660.6893758226497</v>
      </c>
      <c r="W7" s="570">
        <v>6861.9622191868702</v>
      </c>
      <c r="X7" s="570">
        <v>8478.2783387311101</v>
      </c>
      <c r="Y7" s="570">
        <v>5662.2657063760498</v>
      </c>
      <c r="Z7" s="570">
        <v>7157.5236593978998</v>
      </c>
    </row>
    <row r="8" spans="1:28">
      <c r="A8" s="367" t="s">
        <v>482</v>
      </c>
      <c r="B8" s="599">
        <v>618.69932666666671</v>
      </c>
      <c r="C8" s="599">
        <v>642.97973186046522</v>
      </c>
      <c r="D8" s="599">
        <v>855.88791780952374</v>
      </c>
      <c r="E8" s="599">
        <v>1236.24449</v>
      </c>
      <c r="F8" s="599">
        <v>1175.6739275</v>
      </c>
      <c r="G8" s="599">
        <v>1035.5773595312501</v>
      </c>
      <c r="H8" s="599">
        <v>999.4465119411766</v>
      </c>
      <c r="I8" s="599">
        <v>1142.0117860893617</v>
      </c>
      <c r="J8" s="599">
        <v>1055.7146131084337</v>
      </c>
      <c r="K8" s="599">
        <v>800.56031698999823</v>
      </c>
      <c r="L8" s="599">
        <v>996.98572895000109</v>
      </c>
      <c r="M8" s="599">
        <v>1719.7457802499982</v>
      </c>
      <c r="N8" s="599">
        <v>1516.1327567499852</v>
      </c>
      <c r="O8" s="599">
        <v>1404.4140544999948</v>
      </c>
      <c r="P8" s="599">
        <v>1394.618465679999</v>
      </c>
      <c r="Q8" s="599">
        <v>1367.9166611500009</v>
      </c>
      <c r="R8" s="599">
        <v>1327.011187879998</v>
      </c>
      <c r="S8" s="599">
        <v>1589.3984554400047</v>
      </c>
      <c r="T8" s="599">
        <v>1609.6697417799917</v>
      </c>
      <c r="U8" s="599">
        <v>1647.9610496000082</v>
      </c>
      <c r="V8" s="599">
        <v>1368.1123358899986</v>
      </c>
      <c r="W8" s="599">
        <v>1683.9374877099942</v>
      </c>
      <c r="X8" s="599">
        <v>1639.5713334092391</v>
      </c>
      <c r="Y8" s="599">
        <v>1693.3215283553563</v>
      </c>
      <c r="Z8" s="599">
        <v>1884.7668005600017</v>
      </c>
    </row>
    <row r="9" spans="1:28">
      <c r="A9" s="367" t="s">
        <v>11</v>
      </c>
      <c r="B9" s="600">
        <v>92.523301742762499</v>
      </c>
      <c r="C9" s="600">
        <v>197.79353127906978</v>
      </c>
      <c r="D9" s="600">
        <v>141.28309609523808</v>
      </c>
      <c r="E9" s="600">
        <v>80.423601315789483</v>
      </c>
      <c r="F9" s="600">
        <v>840.0143015624999</v>
      </c>
      <c r="G9" s="600">
        <v>160.68333828124997</v>
      </c>
      <c r="H9" s="600">
        <v>123.13177264705882</v>
      </c>
      <c r="I9" s="600">
        <v>253.337335035461</v>
      </c>
      <c r="J9" s="600">
        <v>292.15442216867467</v>
      </c>
      <c r="K9" s="600">
        <v>312.19894678571427</v>
      </c>
      <c r="L9" s="600">
        <v>378.71144955430879</v>
      </c>
      <c r="M9" s="600">
        <v>358.47019396225375</v>
      </c>
      <c r="N9" s="600">
        <v>335.87009177497765</v>
      </c>
      <c r="O9" s="600">
        <v>276.58539608105843</v>
      </c>
      <c r="P9" s="600">
        <v>190.68020476085115</v>
      </c>
      <c r="Q9" s="600">
        <v>168.60040826798667</v>
      </c>
      <c r="R9" s="600">
        <v>359.69597515364114</v>
      </c>
      <c r="S9" s="600">
        <v>394.40078183811221</v>
      </c>
      <c r="T9" s="600">
        <v>343.07263105210745</v>
      </c>
      <c r="U9" s="600">
        <v>357.96580598541664</v>
      </c>
      <c r="V9" s="600">
        <v>319.38930989212122</v>
      </c>
      <c r="W9" s="600">
        <v>406.11112220352874</v>
      </c>
      <c r="X9" s="600">
        <v>453.7670948906715</v>
      </c>
      <c r="Y9" s="600">
        <v>445.31799240885755</v>
      </c>
      <c r="Z9" s="600">
        <v>622.3830482179709</v>
      </c>
    </row>
    <row r="10" spans="1:28">
      <c r="A10" s="367" t="s">
        <v>10</v>
      </c>
      <c r="B10" s="599">
        <v>26.102596019936264</v>
      </c>
      <c r="C10" s="599">
        <v>51.756553212795566</v>
      </c>
      <c r="D10" s="599">
        <v>37.28901617497683</v>
      </c>
      <c r="E10" s="599">
        <v>78.256663201973225</v>
      </c>
      <c r="F10" s="599">
        <v>66.20224000621721</v>
      </c>
      <c r="G10" s="599">
        <v>40.660952930675698</v>
      </c>
      <c r="H10" s="599">
        <v>39.032542430394592</v>
      </c>
      <c r="I10" s="599">
        <v>36.53137018647962</v>
      </c>
      <c r="J10" s="599">
        <v>59.869475318304843</v>
      </c>
      <c r="K10" s="599">
        <v>48.670407703705109</v>
      </c>
      <c r="L10" s="599">
        <v>63.525585245418085</v>
      </c>
      <c r="M10" s="599">
        <v>60.629705313934089</v>
      </c>
      <c r="N10" s="599">
        <v>60.938668632443402</v>
      </c>
      <c r="O10" s="599">
        <v>109.50856649198869</v>
      </c>
      <c r="P10" s="599">
        <v>145.35277054825161</v>
      </c>
      <c r="Q10" s="599">
        <v>134.04454956729791</v>
      </c>
      <c r="R10" s="599">
        <v>157.07296220175286</v>
      </c>
      <c r="S10" s="599">
        <v>182.80845526051721</v>
      </c>
      <c r="T10" s="599">
        <v>190.21622945594973</v>
      </c>
      <c r="U10" s="599">
        <v>150.77769226109675</v>
      </c>
      <c r="V10" s="599">
        <v>92.612712032039681</v>
      </c>
      <c r="W10" s="599">
        <v>138.66586280391428</v>
      </c>
      <c r="X10" s="599">
        <v>173.55438411379018</v>
      </c>
      <c r="Y10" s="599">
        <v>149.81387164747611</v>
      </c>
      <c r="Z10" s="599">
        <v>135.53031038434852</v>
      </c>
    </row>
    <row r="11" spans="1:28">
      <c r="A11" s="367" t="s">
        <v>9</v>
      </c>
      <c r="B11" s="599">
        <v>58.42056088999999</v>
      </c>
      <c r="C11" s="599">
        <v>91.043967076999991</v>
      </c>
      <c r="D11" s="599">
        <v>96.845180822999978</v>
      </c>
      <c r="E11" s="599">
        <v>123.530883722</v>
      </c>
      <c r="F11" s="599">
        <v>133.664122539</v>
      </c>
      <c r="G11" s="599">
        <v>140.49776775899997</v>
      </c>
      <c r="H11" s="599">
        <v>208.86463095100004</v>
      </c>
      <c r="I11" s="599">
        <v>313.53031403399996</v>
      </c>
      <c r="J11" s="599">
        <v>192.01055322799999</v>
      </c>
      <c r="K11" s="599">
        <v>279.55240848699998</v>
      </c>
      <c r="L11" s="599">
        <v>208.43643971899996</v>
      </c>
      <c r="M11" s="599">
        <v>364.86023983699994</v>
      </c>
      <c r="N11" s="599">
        <v>217.50948311000002</v>
      </c>
      <c r="O11" s="599">
        <v>253.438615908</v>
      </c>
      <c r="P11" s="599">
        <v>402.85286762600003</v>
      </c>
      <c r="Q11" s="599">
        <v>319.23836901800001</v>
      </c>
      <c r="R11" s="599">
        <v>305.14269237799999</v>
      </c>
      <c r="S11" s="599">
        <v>159.50977593699997</v>
      </c>
      <c r="T11" s="599">
        <v>176.142414484</v>
      </c>
      <c r="U11" s="599">
        <v>169.019090705</v>
      </c>
      <c r="V11" s="599">
        <v>159.14756567399999</v>
      </c>
      <c r="W11" s="599">
        <v>229.71548172199999</v>
      </c>
      <c r="X11" s="599">
        <v>258.14387911</v>
      </c>
      <c r="Y11" s="599">
        <v>285.29423408999997</v>
      </c>
      <c r="Z11" s="599">
        <v>231.58870448300001</v>
      </c>
    </row>
    <row r="12" spans="1:28">
      <c r="A12" s="367" t="s">
        <v>8</v>
      </c>
      <c r="B12" s="601">
        <v>26.689146991622238</v>
      </c>
      <c r="C12" s="601">
        <v>28.575094599243204</v>
      </c>
      <c r="D12" s="601">
        <v>47.476969292389853</v>
      </c>
      <c r="E12" s="601">
        <v>47.040591966173359</v>
      </c>
      <c r="F12" s="601">
        <v>55.906918918918919</v>
      </c>
      <c r="G12" s="601">
        <v>34.653951419774202</v>
      </c>
      <c r="H12" s="601">
        <v>162.5906260032103</v>
      </c>
      <c r="I12" s="601">
        <v>195.40516416958877</v>
      </c>
      <c r="J12" s="601">
        <v>232.62038081805358</v>
      </c>
      <c r="K12" s="601">
        <v>230.19001252348153</v>
      </c>
      <c r="L12" s="601">
        <v>266.02363224344447</v>
      </c>
      <c r="M12" s="601">
        <v>351.79686956521738</v>
      </c>
      <c r="N12" s="601">
        <v>425.48008686936186</v>
      </c>
      <c r="O12" s="601">
        <v>389.84807566862361</v>
      </c>
      <c r="P12" s="601">
        <v>402.37929457870672</v>
      </c>
      <c r="Q12" s="601">
        <v>417.17</v>
      </c>
      <c r="R12" s="601">
        <v>375.72</v>
      </c>
      <c r="S12" s="601">
        <v>370.17</v>
      </c>
      <c r="T12" s="601">
        <v>391.46</v>
      </c>
      <c r="U12" s="601">
        <v>375.65</v>
      </c>
      <c r="V12" s="601">
        <v>331.24</v>
      </c>
      <c r="W12" s="601">
        <v>405.26</v>
      </c>
      <c r="X12" s="601">
        <v>479.7</v>
      </c>
      <c r="Y12" s="601">
        <v>387.9</v>
      </c>
      <c r="Z12" s="601">
        <v>422.9</v>
      </c>
    </row>
    <row r="13" spans="1:28">
      <c r="A13" s="367" t="s">
        <v>6</v>
      </c>
      <c r="B13" s="570">
        <v>201.79961549601387</v>
      </c>
      <c r="C13" s="570">
        <v>576.52273018174617</v>
      </c>
      <c r="D13" s="570">
        <v>261.36344643229518</v>
      </c>
      <c r="E13" s="570">
        <v>314.34512833377289</v>
      </c>
      <c r="F13" s="570">
        <v>352.40736735942039</v>
      </c>
      <c r="G13" s="570">
        <v>389.0509821299276</v>
      </c>
      <c r="H13" s="570">
        <v>551.54840214928629</v>
      </c>
      <c r="I13" s="570">
        <v>540.24054354439261</v>
      </c>
      <c r="J13" s="570">
        <v>736.56869557937057</v>
      </c>
      <c r="K13" s="570">
        <v>599.65001197419042</v>
      </c>
      <c r="L13" s="570">
        <v>619.21053853040996</v>
      </c>
      <c r="M13" s="570">
        <v>791.94373597300898</v>
      </c>
      <c r="N13" s="570">
        <v>974.37706900000001</v>
      </c>
      <c r="O13" s="570">
        <v>1126.7135207178592</v>
      </c>
      <c r="P13" s="570">
        <v>1261.095</v>
      </c>
      <c r="Q13" s="570">
        <v>878.10691517474208</v>
      </c>
      <c r="R13" s="570">
        <v>928.16383868506375</v>
      </c>
      <c r="S13" s="570">
        <v>1022.5709915621284</v>
      </c>
      <c r="T13" s="570">
        <v>1714.5991134343237</v>
      </c>
      <c r="U13" s="570">
        <v>1109.1982341322619</v>
      </c>
      <c r="V13" s="570">
        <v>1095.5429645257045</v>
      </c>
      <c r="W13" s="570">
        <v>1410.5121161031764</v>
      </c>
      <c r="X13" s="570">
        <v>1646.1694621968684</v>
      </c>
      <c r="Y13" s="570">
        <v>1569.2742415628486</v>
      </c>
      <c r="Z13" s="570">
        <v>1650.2854916782126</v>
      </c>
    </row>
    <row r="14" spans="1:28">
      <c r="A14" s="367" t="s">
        <v>5</v>
      </c>
      <c r="B14" s="599">
        <v>444.16167931500007</v>
      </c>
      <c r="C14" s="599">
        <v>369.70196559300001</v>
      </c>
      <c r="D14" s="599">
        <v>547.95489553300001</v>
      </c>
      <c r="E14" s="599">
        <v>910.72172671199996</v>
      </c>
      <c r="F14" s="599">
        <v>1062.1823812289999</v>
      </c>
      <c r="G14" s="599">
        <v>949.04650546400001</v>
      </c>
      <c r="H14" s="599">
        <v>1161.8988138220002</v>
      </c>
      <c r="I14" s="599">
        <v>1666.3982552279999</v>
      </c>
      <c r="J14" s="599">
        <v>2181.4662621339999</v>
      </c>
      <c r="K14" s="599">
        <v>2836.3665895899999</v>
      </c>
      <c r="L14" s="599">
        <v>2377.9362911679996</v>
      </c>
      <c r="M14" s="599">
        <v>2353.041774412</v>
      </c>
      <c r="N14" s="599">
        <v>2010.6604695689996</v>
      </c>
      <c r="O14" s="599">
        <v>2778.7203559249997</v>
      </c>
      <c r="P14" s="599">
        <v>2515.4682992210005</v>
      </c>
      <c r="Q14" s="599">
        <v>2267.1140911920002</v>
      </c>
      <c r="R14" s="599">
        <v>1598.099048064</v>
      </c>
      <c r="S14" s="599">
        <v>1650.030371869</v>
      </c>
      <c r="T14" s="599">
        <v>1915.1107769499999</v>
      </c>
      <c r="U14" s="599">
        <v>1813.8119025609997</v>
      </c>
      <c r="V14" s="599">
        <v>1302.5512644179998</v>
      </c>
      <c r="W14" s="599">
        <v>1723.1066739620001</v>
      </c>
      <c r="X14" s="599">
        <v>2560.6576553020004</v>
      </c>
      <c r="Y14" s="599">
        <v>2360.2219988579996</v>
      </c>
      <c r="Z14" s="599">
        <v>2388.1833257479998</v>
      </c>
    </row>
    <row r="15" spans="1:28">
      <c r="A15" s="367" t="s">
        <v>4</v>
      </c>
      <c r="B15" s="599">
        <v>6.029955000030002</v>
      </c>
      <c r="C15" s="599">
        <v>5.5153643154945886</v>
      </c>
      <c r="D15" s="599">
        <v>3.2740054544552755</v>
      </c>
      <c r="E15" s="599">
        <v>0.92439834559052514</v>
      </c>
      <c r="F15" s="599">
        <v>1.1248572727272728</v>
      </c>
      <c r="G15" s="599">
        <v>2.8410032727272725</v>
      </c>
      <c r="H15" s="599">
        <v>0.65284266444412009</v>
      </c>
      <c r="I15" s="599">
        <v>1.4119159452056553</v>
      </c>
      <c r="J15" s="599">
        <v>1.9607645872746602</v>
      </c>
      <c r="K15" s="599">
        <v>4.3050793574655879</v>
      </c>
      <c r="L15" s="599">
        <v>1.8017271056046744</v>
      </c>
      <c r="M15" s="599">
        <v>0.68176559942323989</v>
      </c>
      <c r="N15" s="599">
        <v>3.6717366584671538</v>
      </c>
      <c r="O15" s="599">
        <v>4.1407322438928249</v>
      </c>
      <c r="P15" s="599">
        <v>2.3730478090465552</v>
      </c>
      <c r="Q15" s="599">
        <v>1.1797094200000002</v>
      </c>
      <c r="R15" s="599">
        <v>0.59435257171600386</v>
      </c>
      <c r="S15" s="599">
        <v>0.86309392369633875</v>
      </c>
      <c r="T15" s="599">
        <v>0.80402764870790355</v>
      </c>
      <c r="U15" s="599">
        <v>1.2275099690027433</v>
      </c>
      <c r="V15" s="599">
        <v>1.385230898423758</v>
      </c>
      <c r="W15" s="599">
        <v>0.93998125484487527</v>
      </c>
      <c r="X15" s="599">
        <v>1.1050353289847052</v>
      </c>
      <c r="Y15" s="599">
        <v>0.7171071882556872</v>
      </c>
      <c r="Z15" s="599">
        <v>1.347455671401437</v>
      </c>
    </row>
    <row r="16" spans="1:28">
      <c r="A16" s="367" t="s">
        <v>3</v>
      </c>
      <c r="B16" s="599">
        <v>3212.3841438726517</v>
      </c>
      <c r="C16" s="599">
        <v>2999.6614880682546</v>
      </c>
      <c r="D16" s="599">
        <v>3155.2760895735273</v>
      </c>
      <c r="E16" s="599">
        <v>3951.8311741377715</v>
      </c>
      <c r="F16" s="599">
        <v>4801.4029726042263</v>
      </c>
      <c r="G16" s="599">
        <v>6297.9889496683327</v>
      </c>
      <c r="H16" s="599">
        <v>7462.9818478839115</v>
      </c>
      <c r="I16" s="599">
        <v>13277.280649948967</v>
      </c>
      <c r="J16" s="599">
        <v>17141.635434395339</v>
      </c>
      <c r="K16" s="599">
        <v>15544.417516356136</v>
      </c>
      <c r="L16" s="599">
        <v>18957.763953320038</v>
      </c>
      <c r="M16" s="599">
        <v>21742.743940108368</v>
      </c>
      <c r="N16" s="599">
        <v>22399.870745687665</v>
      </c>
      <c r="O16" s="599">
        <v>22419.407896115459</v>
      </c>
      <c r="P16" s="599">
        <v>23956.430782744806</v>
      </c>
      <c r="Q16" s="599">
        <v>20398.302185552137</v>
      </c>
      <c r="R16" s="599">
        <v>18593.047001288745</v>
      </c>
      <c r="S16" s="599">
        <v>20222.914927464655</v>
      </c>
      <c r="T16" s="599">
        <v>21687.540508705042</v>
      </c>
      <c r="U16" s="599">
        <v>20904.164706376327</v>
      </c>
      <c r="V16" s="599">
        <v>17260.588464686698</v>
      </c>
      <c r="W16" s="599">
        <v>23152.234799383859</v>
      </c>
      <c r="X16" s="599">
        <v>26730.760518445721</v>
      </c>
      <c r="Y16" s="599">
        <v>26711.064197341671</v>
      </c>
      <c r="Z16" s="599">
        <v>30408.16534</v>
      </c>
    </row>
    <row r="17" spans="1:26">
      <c r="A17" s="367" t="s">
        <v>431</v>
      </c>
      <c r="B17" s="570">
        <v>52.561114478883702</v>
      </c>
      <c r="C17" s="570">
        <v>68.738950335334195</v>
      </c>
      <c r="D17" s="570">
        <v>98.740864890125806</v>
      </c>
      <c r="E17" s="570">
        <v>62.671859785783802</v>
      </c>
      <c r="F17" s="570">
        <v>157.79240037071401</v>
      </c>
      <c r="G17" s="570">
        <v>340.425760286225</v>
      </c>
      <c r="H17" s="570">
        <v>356.53031527890101</v>
      </c>
      <c r="I17" s="570">
        <v>431.87256493506499</v>
      </c>
      <c r="J17" s="570">
        <v>481.02284263959399</v>
      </c>
      <c r="K17" s="570">
        <v>409.05563851307897</v>
      </c>
      <c r="L17" s="570">
        <v>736.88840400000004</v>
      </c>
      <c r="M17" s="570">
        <v>1239.4875360000001</v>
      </c>
      <c r="N17" s="570">
        <v>1495.143401</v>
      </c>
      <c r="O17" s="570">
        <v>1278.9055006322001</v>
      </c>
      <c r="P17" s="570">
        <v>1241.9425825015201</v>
      </c>
      <c r="Q17" s="570">
        <v>915.97</v>
      </c>
      <c r="R17" s="570">
        <v>1017.9</v>
      </c>
      <c r="S17" s="570">
        <v>877.8</v>
      </c>
      <c r="T17" s="570">
        <v>999.34</v>
      </c>
      <c r="U17" s="570">
        <v>841.91730919999998</v>
      </c>
      <c r="V17" s="570">
        <v>1458</v>
      </c>
      <c r="W17" s="570">
        <v>1303</v>
      </c>
      <c r="X17" s="570">
        <v>1441.8</v>
      </c>
      <c r="Y17" s="570">
        <v>1727.5</v>
      </c>
      <c r="Z17" s="570">
        <v>2968.3217102243989</v>
      </c>
    </row>
    <row r="18" spans="1:26">
      <c r="A18" s="367" t="s">
        <v>1</v>
      </c>
      <c r="B18" s="570">
        <v>253.02458300000001</v>
      </c>
      <c r="C18" s="570">
        <v>286.615275</v>
      </c>
      <c r="D18" s="570">
        <v>348.394383</v>
      </c>
      <c r="E18" s="570">
        <v>430.30043400000005</v>
      </c>
      <c r="F18" s="570">
        <v>777.16034100000002</v>
      </c>
      <c r="G18" s="570">
        <v>509.58853300000004</v>
      </c>
      <c r="H18" s="570">
        <v>684.36828100000002</v>
      </c>
      <c r="I18" s="570">
        <v>1052.508415</v>
      </c>
      <c r="J18" s="570">
        <v>924.38149499999986</v>
      </c>
      <c r="K18" s="570">
        <v>838.65910000000008</v>
      </c>
      <c r="L18" s="570">
        <v>1205.2030530000002</v>
      </c>
      <c r="M18" s="570">
        <v>1836.2795081199999</v>
      </c>
      <c r="N18" s="570">
        <v>2865.5129273700004</v>
      </c>
      <c r="O18" s="570">
        <v>3126.07024619</v>
      </c>
      <c r="P18" s="570">
        <v>2080.0682037900001</v>
      </c>
      <c r="Q18" s="570">
        <v>1556.0700863900001</v>
      </c>
      <c r="R18" s="570">
        <v>1316.59972014</v>
      </c>
      <c r="S18" s="570">
        <v>1336.7522377999999</v>
      </c>
      <c r="T18" s="570">
        <v>1692.058775236</v>
      </c>
      <c r="U18" s="570">
        <v>1579.1863421760002</v>
      </c>
      <c r="V18" s="570">
        <v>1557.3116773740001</v>
      </c>
      <c r="W18" s="570">
        <v>2018.7428468549999</v>
      </c>
      <c r="X18" s="570">
        <v>2703.392382606</v>
      </c>
      <c r="Y18" s="570">
        <v>2941.9438460339998</v>
      </c>
      <c r="Z18" s="570">
        <v>2707.440700186</v>
      </c>
    </row>
    <row r="19" spans="1:26">
      <c r="A19" s="367" t="s">
        <v>0</v>
      </c>
      <c r="B19" s="570">
        <v>1317.108805201</v>
      </c>
      <c r="C19" s="570">
        <v>1085.6744155969998</v>
      </c>
      <c r="D19" s="570">
        <v>1389.919028823</v>
      </c>
      <c r="E19" s="570">
        <v>747.0450284069999</v>
      </c>
      <c r="F19" s="570">
        <v>1701.9435865989999</v>
      </c>
      <c r="G19" s="570">
        <v>1063.9320411219999</v>
      </c>
      <c r="H19" s="570">
        <v>3937.528432263</v>
      </c>
      <c r="I19" s="570">
        <v>1819.2241435369999</v>
      </c>
      <c r="J19" s="570">
        <v>744.24790417400004</v>
      </c>
      <c r="K19" s="570">
        <v>1031.882779114</v>
      </c>
      <c r="L19" s="570">
        <v>1471.4707913599998</v>
      </c>
      <c r="M19" s="570">
        <v>2299.5159125159998</v>
      </c>
      <c r="N19" s="570">
        <v>3128.53375508</v>
      </c>
      <c r="O19" s="570">
        <v>3170.0208833769998</v>
      </c>
      <c r="P19" s="570">
        <v>2781.1321920560003</v>
      </c>
      <c r="Q19" s="570">
        <v>2627.026561526</v>
      </c>
      <c r="R19" s="570">
        <v>2651.7138181700002</v>
      </c>
      <c r="S19" s="570">
        <v>2641.44521807</v>
      </c>
      <c r="T19" s="570">
        <v>2584.2315524529999</v>
      </c>
      <c r="U19" s="570">
        <v>2598.755320709</v>
      </c>
      <c r="V19" s="570">
        <v>3121.7657681000001</v>
      </c>
      <c r="W19" s="570">
        <v>3541.917779676</v>
      </c>
      <c r="X19" s="570">
        <v>3135.4668006420002</v>
      </c>
      <c r="Y19" s="570">
        <v>2863.6429814140001</v>
      </c>
      <c r="Z19" s="570">
        <v>2530</v>
      </c>
    </row>
    <row r="20" spans="1:26">
      <c r="A20" s="367" t="s">
        <v>2207</v>
      </c>
      <c r="B20" s="571">
        <v>6691.8473624301614</v>
      </c>
      <c r="C20" s="571">
        <v>6721.7421647950287</v>
      </c>
      <c r="D20" s="571">
        <v>7280.6246205324996</v>
      </c>
      <c r="E20" s="571">
        <v>8395.3598804573594</v>
      </c>
      <c r="F20" s="571">
        <v>11856.152463172117</v>
      </c>
      <c r="G20" s="571">
        <v>11946.470315407068</v>
      </c>
      <c r="H20" s="571">
        <v>16900.904861260144</v>
      </c>
      <c r="I20" s="571">
        <v>23530.05713574772</v>
      </c>
      <c r="J20" s="571">
        <v>28310.958163221705</v>
      </c>
      <c r="K20" s="571">
        <v>27119.413193344852</v>
      </c>
      <c r="L20" s="571">
        <v>33338.428623502419</v>
      </c>
      <c r="M20" s="571">
        <v>39894.267192213971</v>
      </c>
      <c r="N20" s="571">
        <v>44388.200512973184</v>
      </c>
      <c r="O20" s="571">
        <v>48008.024611769913</v>
      </c>
      <c r="P20" s="571">
        <v>48551.52735822877</v>
      </c>
      <c r="Q20" s="571">
        <v>41916.552161895233</v>
      </c>
      <c r="R20" s="571">
        <v>37881.313463541534</v>
      </c>
      <c r="S20" s="571">
        <v>40970.593641706226</v>
      </c>
      <c r="T20" s="571">
        <v>49014.701815014058</v>
      </c>
      <c r="U20" s="571">
        <v>39621.545768042546</v>
      </c>
      <c r="V20" s="571">
        <v>33783.02846936792</v>
      </c>
      <c r="W20" s="571">
        <v>44981.002637272257</v>
      </c>
      <c r="X20" s="571">
        <v>51773.995923972638</v>
      </c>
      <c r="Y20" s="571">
        <v>48478.84840772266</v>
      </c>
      <c r="Z20" s="571">
        <v>55377.357481425279</v>
      </c>
    </row>
    <row r="22" spans="1:26">
      <c r="A22" s="241" t="s">
        <v>3566</v>
      </c>
    </row>
  </sheetData>
  <hyperlinks>
    <hyperlink ref="AB3" location="Content!A1" display="Back to content page" xr:uid="{00000000-0004-0000-0C00-000000000000}"/>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sheetPr codeName="Sheet242"/>
  <dimension ref="A1:AB29"/>
  <sheetViews>
    <sheetView workbookViewId="0">
      <selection activeCell="F20" sqref="F20"/>
    </sheetView>
  </sheetViews>
  <sheetFormatPr defaultColWidth="9.26953125" defaultRowHeight="14"/>
  <cols>
    <col min="1" max="1" width="33.7265625" style="17" customWidth="1"/>
    <col min="2" max="25" width="10.54296875" style="17" customWidth="1"/>
    <col min="26" max="16384" width="9.26953125" style="17"/>
  </cols>
  <sheetData>
    <row r="1" spans="1:28" s="13" customFormat="1" ht="15" customHeight="1">
      <c r="A1" s="240" t="s">
        <v>3183</v>
      </c>
      <c r="C1" s="90"/>
      <c r="D1" s="90"/>
      <c r="E1" s="90"/>
      <c r="F1" s="90"/>
      <c r="G1" s="90"/>
      <c r="H1" s="90"/>
      <c r="I1" s="90"/>
      <c r="J1" s="90"/>
      <c r="P1" s="17"/>
      <c r="Q1" s="17"/>
      <c r="R1" s="17"/>
      <c r="S1" s="17"/>
      <c r="T1" s="17"/>
      <c r="U1" s="17"/>
      <c r="V1" s="17"/>
      <c r="W1" s="17"/>
      <c r="X1" s="17"/>
      <c r="Y1" s="17"/>
    </row>
    <row r="2" spans="1:28" ht="15" customHeight="1">
      <c r="A2" s="90"/>
    </row>
    <row r="3" spans="1:28" ht="15" customHeight="1">
      <c r="A3" s="215" t="s">
        <v>26</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X3" s="25">
        <v>2022</v>
      </c>
      <c r="Y3" s="25">
        <v>2023</v>
      </c>
      <c r="Z3" s="25">
        <v>2024</v>
      </c>
      <c r="AB3" s="1" t="s">
        <v>528</v>
      </c>
    </row>
    <row r="4" spans="1:28" ht="15" customHeight="1">
      <c r="A4" s="219" t="s">
        <v>13</v>
      </c>
      <c r="B4" s="280">
        <v>1157</v>
      </c>
      <c r="C4" s="280">
        <v>1313</v>
      </c>
      <c r="D4" s="280">
        <v>1413</v>
      </c>
      <c r="E4" s="280">
        <v>1601</v>
      </c>
      <c r="F4" s="280">
        <v>1796</v>
      </c>
      <c r="G4" s="280">
        <v>2110</v>
      </c>
      <c r="H4" s="280">
        <v>2733</v>
      </c>
      <c r="I4" s="280">
        <v>2611</v>
      </c>
      <c r="J4" s="280">
        <v>3532</v>
      </c>
      <c r="K4" s="280">
        <v>4024</v>
      </c>
      <c r="L4" s="280">
        <v>4686</v>
      </c>
      <c r="M4" s="280">
        <v>4875</v>
      </c>
      <c r="N4" s="280">
        <v>5352</v>
      </c>
      <c r="O4" s="280">
        <v>7087</v>
      </c>
      <c r="P4" s="280">
        <v>8178</v>
      </c>
      <c r="Q4" s="280">
        <v>8424</v>
      </c>
      <c r="R4" s="280">
        <v>8938</v>
      </c>
      <c r="S4" s="280">
        <v>9247</v>
      </c>
      <c r="T4" s="811">
        <v>11743</v>
      </c>
      <c r="U4" s="812" t="s">
        <v>3546</v>
      </c>
      <c r="V4" s="1049" t="s">
        <v>3547</v>
      </c>
      <c r="W4" s="1049"/>
      <c r="X4" s="812" t="s">
        <v>3548</v>
      </c>
      <c r="Y4" s="811">
        <v>13545</v>
      </c>
      <c r="Z4" s="811"/>
    </row>
    <row r="5" spans="1:28" ht="15" customHeight="1">
      <c r="A5" s="92" t="s">
        <v>12</v>
      </c>
      <c r="B5" s="280">
        <v>1670.7</v>
      </c>
      <c r="C5" s="280">
        <v>1842.6</v>
      </c>
      <c r="D5" s="280">
        <v>1954.8</v>
      </c>
      <c r="E5" s="280">
        <v>2150.1</v>
      </c>
      <c r="F5" s="280">
        <v>2366.4</v>
      </c>
      <c r="G5" s="280">
        <v>2415.9</v>
      </c>
      <c r="H5" s="280">
        <v>2626.4</v>
      </c>
      <c r="I5" s="280">
        <v>2776.7</v>
      </c>
      <c r="J5" s="280">
        <v>2888.7</v>
      </c>
      <c r="K5" s="280">
        <v>2916.9</v>
      </c>
      <c r="L5" s="280">
        <v>3108.5</v>
      </c>
      <c r="M5" s="280">
        <v>3118</v>
      </c>
      <c r="N5" s="280">
        <v>3198.01</v>
      </c>
      <c r="O5" s="280">
        <v>3310.2</v>
      </c>
      <c r="P5" s="280">
        <v>3449</v>
      </c>
      <c r="Q5" s="280">
        <v>3495</v>
      </c>
      <c r="R5" s="280">
        <v>3479</v>
      </c>
      <c r="S5" s="280">
        <v>3280</v>
      </c>
      <c r="T5" s="811">
        <v>3209</v>
      </c>
      <c r="U5" s="811">
        <v>3778</v>
      </c>
      <c r="V5" s="815">
        <v>3861</v>
      </c>
      <c r="W5" s="815">
        <v>3762</v>
      </c>
      <c r="X5" s="811">
        <v>3947</v>
      </c>
      <c r="Y5" s="811">
        <v>3525</v>
      </c>
      <c r="Z5" s="811"/>
    </row>
    <row r="6" spans="1:28" ht="15" customHeight="1">
      <c r="A6" s="92" t="s">
        <v>483</v>
      </c>
      <c r="B6" s="280">
        <v>17.399999999999999</v>
      </c>
      <c r="C6" s="280">
        <v>18.7</v>
      </c>
      <c r="D6" s="280">
        <v>19.8</v>
      </c>
      <c r="E6" s="280">
        <v>21.1</v>
      </c>
      <c r="F6" s="280">
        <v>26.4</v>
      </c>
      <c r="G6" s="280">
        <v>28.7</v>
      </c>
      <c r="H6" s="280">
        <v>30.2</v>
      </c>
      <c r="I6" s="280">
        <v>28.3</v>
      </c>
      <c r="J6" s="280">
        <v>25.9</v>
      </c>
      <c r="K6" s="280">
        <v>28</v>
      </c>
      <c r="L6" s="280">
        <v>38.299999999999997</v>
      </c>
      <c r="M6" s="280">
        <v>34.6</v>
      </c>
      <c r="N6" s="280">
        <v>35.200000000000003</v>
      </c>
      <c r="O6" s="280">
        <v>33.799999999999997</v>
      </c>
      <c r="P6" s="280">
        <v>31.7</v>
      </c>
      <c r="Q6" s="280">
        <v>31.9</v>
      </c>
      <c r="R6" s="280">
        <v>35.200000000000003</v>
      </c>
      <c r="S6" s="280">
        <v>54.777999999999999</v>
      </c>
      <c r="T6" s="822" t="s">
        <v>3511</v>
      </c>
      <c r="U6" s="822" t="s">
        <v>3512</v>
      </c>
      <c r="V6" s="822" t="s">
        <v>3513</v>
      </c>
      <c r="W6" s="822" t="s">
        <v>3514</v>
      </c>
      <c r="X6" s="822" t="s">
        <v>3515</v>
      </c>
      <c r="Y6" s="822" t="s">
        <v>3516</v>
      </c>
      <c r="Z6" s="811"/>
    </row>
    <row r="7" spans="1:28" ht="15" customHeight="1">
      <c r="A7" s="28" t="s">
        <v>89</v>
      </c>
      <c r="B7" s="280">
        <v>4533</v>
      </c>
      <c r="C7" s="280">
        <v>4611</v>
      </c>
      <c r="D7" s="280">
        <v>4456</v>
      </c>
      <c r="E7" s="280">
        <v>4623</v>
      </c>
      <c r="F7" s="280">
        <v>4656</v>
      </c>
      <c r="G7" s="280">
        <v>4883</v>
      </c>
      <c r="H7" s="280">
        <v>5742</v>
      </c>
      <c r="I7" s="280">
        <v>6131</v>
      </c>
      <c r="J7" s="280">
        <v>6100</v>
      </c>
      <c r="K7" s="280">
        <v>6654</v>
      </c>
      <c r="L7" s="280">
        <v>6263</v>
      </c>
      <c r="M7" s="280">
        <v>6718</v>
      </c>
      <c r="N7" s="280">
        <v>7383</v>
      </c>
      <c r="O7" s="280">
        <v>7269</v>
      </c>
      <c r="P7" s="280">
        <v>7899</v>
      </c>
      <c r="Q7" s="280">
        <v>7266</v>
      </c>
      <c r="R7" s="280">
        <v>7001</v>
      </c>
      <c r="S7" s="280">
        <v>7240</v>
      </c>
      <c r="T7" s="811">
        <v>10732</v>
      </c>
      <c r="U7" s="811">
        <v>11589</v>
      </c>
      <c r="V7" s="812" t="s">
        <v>3517</v>
      </c>
      <c r="W7" s="812" t="s">
        <v>3518</v>
      </c>
      <c r="X7" s="812" t="s">
        <v>3549</v>
      </c>
      <c r="Y7" s="811">
        <v>12366</v>
      </c>
      <c r="Z7" s="811"/>
      <c r="AB7" s="33"/>
    </row>
    <row r="8" spans="1:28" ht="15" customHeight="1">
      <c r="A8" s="92" t="s">
        <v>482</v>
      </c>
      <c r="B8" s="280">
        <v>1002</v>
      </c>
      <c r="C8" s="280">
        <v>977</v>
      </c>
      <c r="D8" s="280">
        <v>1017</v>
      </c>
      <c r="E8" s="280">
        <v>1087.5999999999999</v>
      </c>
      <c r="F8" s="280">
        <v>1088.8</v>
      </c>
      <c r="G8" s="280">
        <v>1069.4000000000001</v>
      </c>
      <c r="H8" s="280">
        <v>1151.8</v>
      </c>
      <c r="I8" s="280">
        <v>1212.7</v>
      </c>
      <c r="J8" s="280">
        <v>1234.0999999999999</v>
      </c>
      <c r="K8" s="280">
        <v>1237.5999999999999</v>
      </c>
      <c r="L8" s="280">
        <v>1287.5999999999999</v>
      </c>
      <c r="M8" s="280">
        <v>1282.8</v>
      </c>
      <c r="N8" s="280">
        <v>1245.9000000000001</v>
      </c>
      <c r="O8" s="280">
        <v>1227.3</v>
      </c>
      <c r="P8" s="280">
        <v>1256</v>
      </c>
      <c r="Q8" s="280">
        <v>1296.4000000000001</v>
      </c>
      <c r="R8" s="280">
        <v>1262.0999999999999</v>
      </c>
      <c r="S8" s="280">
        <v>1387</v>
      </c>
      <c r="T8" s="811">
        <v>1323</v>
      </c>
      <c r="U8" s="811">
        <v>1343</v>
      </c>
      <c r="V8" s="815">
        <v>1406</v>
      </c>
      <c r="W8" s="815">
        <v>1532</v>
      </c>
      <c r="X8" s="811">
        <v>1361</v>
      </c>
      <c r="Y8" s="811">
        <v>1454</v>
      </c>
      <c r="Z8" s="811"/>
      <c r="AB8" s="48"/>
    </row>
    <row r="9" spans="1:28" ht="15" customHeight="1">
      <c r="A9" s="92" t="s">
        <v>256</v>
      </c>
      <c r="B9" s="561">
        <v>297</v>
      </c>
      <c r="C9" s="561">
        <v>312</v>
      </c>
      <c r="D9" s="561">
        <v>319</v>
      </c>
      <c r="E9" s="561">
        <v>326</v>
      </c>
      <c r="F9" s="561">
        <v>314.5</v>
      </c>
      <c r="G9" s="561">
        <v>345.3</v>
      </c>
      <c r="H9" s="561">
        <v>414.4</v>
      </c>
      <c r="I9" s="561">
        <v>473.4</v>
      </c>
      <c r="J9" s="561">
        <v>507.7</v>
      </c>
      <c r="K9" s="561">
        <v>536</v>
      </c>
      <c r="L9" s="561">
        <v>568.4</v>
      </c>
      <c r="M9" s="561">
        <v>645.4</v>
      </c>
      <c r="N9" s="561">
        <v>676</v>
      </c>
      <c r="O9" s="561">
        <v>710.5</v>
      </c>
      <c r="P9" s="561">
        <v>675</v>
      </c>
      <c r="Q9" s="561">
        <v>694</v>
      </c>
      <c r="R9" s="561">
        <v>764.93</v>
      </c>
      <c r="S9" s="561">
        <v>699.51</v>
      </c>
      <c r="T9" s="811">
        <v>807</v>
      </c>
      <c r="U9" s="811">
        <v>791</v>
      </c>
      <c r="V9" s="813">
        <v>673</v>
      </c>
      <c r="W9" s="811">
        <v>689</v>
      </c>
      <c r="X9" s="811">
        <v>854</v>
      </c>
      <c r="Y9" s="811">
        <v>862</v>
      </c>
      <c r="Z9" s="811"/>
    </row>
    <row r="10" spans="1:28" ht="15" customHeight="1">
      <c r="A10" s="92" t="s">
        <v>10</v>
      </c>
      <c r="B10" s="280">
        <v>799.51</v>
      </c>
      <c r="C10" s="280">
        <v>855.23599999999999</v>
      </c>
      <c r="D10" s="280">
        <v>808.45699999999999</v>
      </c>
      <c r="E10" s="280">
        <v>937.53599999999994</v>
      </c>
      <c r="F10" s="280">
        <v>1037.99</v>
      </c>
      <c r="G10" s="280">
        <v>1048.7149999999999</v>
      </c>
      <c r="H10" s="280">
        <v>1070.2909999999999</v>
      </c>
      <c r="I10" s="280">
        <v>1116.8309999999999</v>
      </c>
      <c r="J10" s="280">
        <v>1209.2349999999999</v>
      </c>
      <c r="K10" s="280">
        <v>1215.0029999999999</v>
      </c>
      <c r="L10" s="280">
        <v>1279.9490000000001</v>
      </c>
      <c r="M10" s="280">
        <v>1341.941</v>
      </c>
      <c r="N10" s="280">
        <v>1406.731</v>
      </c>
      <c r="O10" s="280">
        <v>1468.7560000000001</v>
      </c>
      <c r="P10" s="280">
        <v>1540</v>
      </c>
      <c r="Q10" s="280">
        <v>1593</v>
      </c>
      <c r="R10" s="280">
        <v>1757</v>
      </c>
      <c r="S10" s="280">
        <v>1825</v>
      </c>
      <c r="T10" s="812" t="s">
        <v>3550</v>
      </c>
      <c r="U10" s="811">
        <v>1999</v>
      </c>
      <c r="V10" s="812" t="s">
        <v>3523</v>
      </c>
      <c r="W10" s="815" t="s">
        <v>3524</v>
      </c>
      <c r="X10" s="811">
        <v>2108</v>
      </c>
      <c r="Y10" s="812" t="s">
        <v>3551</v>
      </c>
      <c r="Z10" s="811"/>
      <c r="AA10" s="48"/>
    </row>
    <row r="11" spans="1:28" ht="15" customHeight="1">
      <c r="A11" s="92" t="s">
        <v>9</v>
      </c>
      <c r="B11" s="280">
        <v>1041.4000000000001</v>
      </c>
      <c r="C11" s="280">
        <v>1060.8</v>
      </c>
      <c r="D11" s="280">
        <v>1110.8</v>
      </c>
      <c r="E11" s="280">
        <v>1135.5</v>
      </c>
      <c r="F11" s="280">
        <v>1254.9000000000001</v>
      </c>
      <c r="G11" s="280">
        <v>1311.9</v>
      </c>
      <c r="H11" s="280">
        <v>1344.7</v>
      </c>
      <c r="I11" s="280">
        <v>1367.9</v>
      </c>
      <c r="J11" s="280">
        <v>1520.4</v>
      </c>
      <c r="K11" s="280">
        <v>1652.4</v>
      </c>
      <c r="L11" s="280">
        <v>1715.9</v>
      </c>
      <c r="M11" s="280">
        <v>1768.25</v>
      </c>
      <c r="N11" s="280">
        <v>1506.82</v>
      </c>
      <c r="O11" s="280">
        <v>1528.7</v>
      </c>
      <c r="P11" s="280">
        <v>1718.1</v>
      </c>
      <c r="Q11" s="280">
        <v>1559</v>
      </c>
      <c r="R11" s="280">
        <v>1854.82</v>
      </c>
      <c r="S11" s="280">
        <v>1328.8</v>
      </c>
      <c r="T11" s="811">
        <v>1474</v>
      </c>
      <c r="U11" s="811">
        <v>1696</v>
      </c>
      <c r="V11" s="815">
        <v>1817</v>
      </c>
      <c r="W11" s="815">
        <v>1795</v>
      </c>
      <c r="X11" s="811">
        <v>1716</v>
      </c>
      <c r="Y11" s="811">
        <v>1584</v>
      </c>
      <c r="Z11" s="811"/>
    </row>
    <row r="12" spans="1:28" ht="15" customHeight="1">
      <c r="A12" s="92" t="s">
        <v>8</v>
      </c>
      <c r="B12" s="823">
        <v>1570.54</v>
      </c>
      <c r="C12" s="823">
        <v>1699.37</v>
      </c>
      <c r="D12" s="823">
        <v>1721.07</v>
      </c>
      <c r="E12" s="823">
        <v>1844.05</v>
      </c>
      <c r="F12" s="823">
        <v>1918.77</v>
      </c>
      <c r="G12" s="823">
        <v>2004.71</v>
      </c>
      <c r="H12" s="823">
        <v>2108.15</v>
      </c>
      <c r="I12" s="823">
        <v>2210.14</v>
      </c>
      <c r="J12" s="823">
        <v>2303.66</v>
      </c>
      <c r="K12" s="823">
        <v>2340.89</v>
      </c>
      <c r="L12" s="823">
        <v>2454.4765940000002</v>
      </c>
      <c r="M12" s="823">
        <v>2500.5348560000002</v>
      </c>
      <c r="N12" s="561">
        <v>2562.4035009999998</v>
      </c>
      <c r="O12" s="823">
        <v>2658.2933210000001</v>
      </c>
      <c r="P12" s="823">
        <v>2709.8984070000001</v>
      </c>
      <c r="Q12" s="823">
        <v>2771.0713089999999</v>
      </c>
      <c r="R12" s="823">
        <v>2818.6977670000001</v>
      </c>
      <c r="S12" s="823">
        <v>2879.711769</v>
      </c>
      <c r="T12" s="824">
        <v>2917.7514070000002</v>
      </c>
      <c r="U12" s="824">
        <v>3000.7554930000001</v>
      </c>
      <c r="V12" s="687">
        <v>2682.7963089999998</v>
      </c>
      <c r="W12" s="687">
        <v>2760.1620360000002</v>
      </c>
      <c r="X12" s="687">
        <v>2886.967255</v>
      </c>
      <c r="Y12" s="687">
        <v>3011.831498</v>
      </c>
      <c r="Z12" s="687">
        <v>3157.2522909999998</v>
      </c>
      <c r="AA12" s="74"/>
    </row>
    <row r="13" spans="1:28" ht="15" customHeight="1">
      <c r="A13" s="92" t="s">
        <v>6</v>
      </c>
      <c r="B13" s="280">
        <v>1013</v>
      </c>
      <c r="C13" s="280">
        <v>4864</v>
      </c>
      <c r="D13" s="280">
        <v>4889</v>
      </c>
      <c r="E13" s="280">
        <v>6996</v>
      </c>
      <c r="F13" s="280">
        <v>8807.86</v>
      </c>
      <c r="G13" s="280">
        <v>9143</v>
      </c>
      <c r="H13" s="280">
        <v>9418</v>
      </c>
      <c r="I13" s="280">
        <v>9245</v>
      </c>
      <c r="J13" s="280">
        <v>9969</v>
      </c>
      <c r="K13" s="280">
        <v>9569</v>
      </c>
      <c r="L13" s="280">
        <v>9831</v>
      </c>
      <c r="M13" s="280">
        <v>10141</v>
      </c>
      <c r="N13" s="280">
        <v>10939</v>
      </c>
      <c r="O13" s="280">
        <v>11605</v>
      </c>
      <c r="P13" s="280">
        <v>12342.32</v>
      </c>
      <c r="Q13" s="280">
        <v>12179.7</v>
      </c>
      <c r="R13" s="280">
        <v>11383.4</v>
      </c>
      <c r="S13" s="280">
        <v>12346</v>
      </c>
      <c r="T13" s="811">
        <v>12437</v>
      </c>
      <c r="U13" s="811">
        <v>12994</v>
      </c>
      <c r="V13" s="815">
        <v>12314</v>
      </c>
      <c r="W13" s="815">
        <v>12779</v>
      </c>
      <c r="X13" s="811">
        <v>13092</v>
      </c>
      <c r="Y13" s="811">
        <v>13279</v>
      </c>
      <c r="Z13" s="811"/>
    </row>
    <row r="14" spans="1:28" ht="15" customHeight="1">
      <c r="A14" s="92" t="s">
        <v>17</v>
      </c>
      <c r="B14" s="280">
        <v>1878</v>
      </c>
      <c r="C14" s="280">
        <v>1981</v>
      </c>
      <c r="D14" s="280">
        <v>2082</v>
      </c>
      <c r="E14" s="280">
        <v>2193</v>
      </c>
      <c r="F14" s="280">
        <v>2772</v>
      </c>
      <c r="G14" s="280">
        <v>2945</v>
      </c>
      <c r="H14" s="280">
        <v>3163</v>
      </c>
      <c r="I14" s="280">
        <v>3219</v>
      </c>
      <c r="J14" s="280">
        <v>3345</v>
      </c>
      <c r="K14" s="280">
        <v>3290</v>
      </c>
      <c r="L14" s="280">
        <v>3354</v>
      </c>
      <c r="M14" s="280">
        <v>3467</v>
      </c>
      <c r="N14" s="280">
        <v>3635</v>
      </c>
      <c r="O14" s="280">
        <v>3772</v>
      </c>
      <c r="P14" s="280">
        <v>3747</v>
      </c>
      <c r="Q14" s="280">
        <v>3782</v>
      </c>
      <c r="R14" s="280">
        <v>3909</v>
      </c>
      <c r="S14" s="280">
        <v>4057</v>
      </c>
      <c r="T14" s="812" t="s">
        <v>3552</v>
      </c>
      <c r="U14" s="812" t="s">
        <v>3553</v>
      </c>
      <c r="V14" s="815" t="s">
        <v>3529</v>
      </c>
      <c r="W14" s="815" t="s">
        <v>3530</v>
      </c>
      <c r="X14" s="811">
        <v>3235</v>
      </c>
      <c r="Y14" s="811">
        <v>3441</v>
      </c>
      <c r="Z14" s="811"/>
    </row>
    <row r="15" spans="1:28" ht="15" customHeight="1">
      <c r="A15" s="92" t="s">
        <v>4</v>
      </c>
      <c r="B15" s="280">
        <v>167.5</v>
      </c>
      <c r="C15" s="280">
        <v>172.2</v>
      </c>
      <c r="D15" s="280">
        <v>178.8</v>
      </c>
      <c r="E15" s="280">
        <v>192.8</v>
      </c>
      <c r="F15" s="280">
        <v>192.9</v>
      </c>
      <c r="G15" s="280">
        <v>266.8</v>
      </c>
      <c r="H15" s="280">
        <v>286.60000000000002</v>
      </c>
      <c r="I15" s="280">
        <v>306.3</v>
      </c>
      <c r="J15" s="280">
        <v>306.3</v>
      </c>
      <c r="K15" s="280">
        <v>311.10000000000002</v>
      </c>
      <c r="L15" s="280">
        <v>335.1</v>
      </c>
      <c r="M15" s="280">
        <v>356.7</v>
      </c>
      <c r="N15" s="280">
        <v>391.9</v>
      </c>
      <c r="O15" s="280">
        <v>387.5</v>
      </c>
      <c r="P15" s="280">
        <v>395.1</v>
      </c>
      <c r="Q15" s="280">
        <v>408.8</v>
      </c>
      <c r="R15" s="280">
        <v>452.3</v>
      </c>
      <c r="S15" s="280">
        <v>469.9</v>
      </c>
      <c r="T15" s="811">
        <v>464</v>
      </c>
      <c r="U15" s="811">
        <v>479</v>
      </c>
      <c r="V15" s="815">
        <v>482</v>
      </c>
      <c r="W15" s="815">
        <v>483</v>
      </c>
      <c r="X15" s="811">
        <v>497</v>
      </c>
      <c r="Y15" s="811">
        <v>511</v>
      </c>
      <c r="Z15" s="811"/>
    </row>
    <row r="16" spans="1:28" ht="15" customHeight="1">
      <c r="A16" s="92" t="s">
        <v>3</v>
      </c>
      <c r="B16" s="280">
        <v>162516</v>
      </c>
      <c r="C16" s="280">
        <v>166933</v>
      </c>
      <c r="D16" s="280">
        <v>206020</v>
      </c>
      <c r="E16" s="280">
        <v>213460</v>
      </c>
      <c r="F16" s="280">
        <v>221939</v>
      </c>
      <c r="G16" s="280">
        <v>223255</v>
      </c>
      <c r="H16" s="280">
        <v>231323</v>
      </c>
      <c r="I16" s="280">
        <v>241170</v>
      </c>
      <c r="J16" s="280">
        <v>235924</v>
      </c>
      <c r="K16" s="280">
        <v>229599</v>
      </c>
      <c r="L16" s="280">
        <v>238272</v>
      </c>
      <c r="M16" s="280">
        <v>240528</v>
      </c>
      <c r="N16" s="280">
        <v>234174</v>
      </c>
      <c r="O16" s="280">
        <v>233169</v>
      </c>
      <c r="P16" s="280">
        <v>233631</v>
      </c>
      <c r="Q16" s="280">
        <v>230857</v>
      </c>
      <c r="R16" s="280">
        <v>228546</v>
      </c>
      <c r="S16" s="280">
        <v>229669</v>
      </c>
      <c r="T16" s="617">
        <v>231805</v>
      </c>
      <c r="U16" s="617">
        <v>227336</v>
      </c>
      <c r="V16" s="617">
        <v>216010</v>
      </c>
      <c r="W16" s="815">
        <v>210336</v>
      </c>
      <c r="X16" s="811">
        <v>201037</v>
      </c>
      <c r="Y16" s="811">
        <v>194257</v>
      </c>
      <c r="Z16" s="811"/>
      <c r="AA16" s="48"/>
      <c r="AB16" s="48"/>
    </row>
    <row r="17" spans="1:28" ht="15" customHeight="1">
      <c r="A17" s="149" t="s">
        <v>32</v>
      </c>
      <c r="B17" s="561">
        <v>1913</v>
      </c>
      <c r="C17" s="561">
        <v>2015</v>
      </c>
      <c r="D17" s="561">
        <v>2142</v>
      </c>
      <c r="E17" s="561">
        <v>1958</v>
      </c>
      <c r="F17" s="561">
        <v>2320</v>
      </c>
      <c r="G17" s="561">
        <v>2604</v>
      </c>
      <c r="H17" s="561">
        <v>2668</v>
      </c>
      <c r="I17" s="561">
        <v>3110</v>
      </c>
      <c r="J17" s="561">
        <v>3598</v>
      </c>
      <c r="K17" s="561">
        <v>3116</v>
      </c>
      <c r="L17" s="561">
        <v>4092</v>
      </c>
      <c r="M17" s="561">
        <v>3995</v>
      </c>
      <c r="N17" s="561">
        <v>4441</v>
      </c>
      <c r="O17" s="561">
        <v>5420.4293045486129</v>
      </c>
      <c r="P17" s="561">
        <v>5548.4604889096645</v>
      </c>
      <c r="Q17" s="561">
        <v>5817.6767497949131</v>
      </c>
      <c r="R17" s="561">
        <v>6494.4972255663479</v>
      </c>
      <c r="S17" s="561">
        <v>6788.5728972174838</v>
      </c>
      <c r="T17" s="687">
        <v>7174.4107790876105</v>
      </c>
      <c r="U17" s="687">
        <v>7560.6984935813707</v>
      </c>
      <c r="V17" s="687">
        <v>7811.0122866331321</v>
      </c>
      <c r="W17" s="711">
        <v>8490.6255512367061</v>
      </c>
      <c r="X17" s="820">
        <v>8950.2345717803255</v>
      </c>
      <c r="Y17" s="820">
        <v>9436.5908354228413</v>
      </c>
      <c r="Z17" s="820">
        <v>10510.865049260425</v>
      </c>
      <c r="AB17" s="48"/>
    </row>
    <row r="18" spans="1:28" ht="15" customHeight="1">
      <c r="A18" s="92" t="s">
        <v>1</v>
      </c>
      <c r="B18" s="280">
        <v>6029</v>
      </c>
      <c r="C18" s="280">
        <v>6426</v>
      </c>
      <c r="D18" s="280">
        <v>6871</v>
      </c>
      <c r="E18" s="280">
        <v>7268</v>
      </c>
      <c r="F18" s="280">
        <v>7712</v>
      </c>
      <c r="G18" s="280">
        <v>8003</v>
      </c>
      <c r="H18" s="280">
        <v>8348</v>
      </c>
      <c r="I18" s="280">
        <v>8067</v>
      </c>
      <c r="J18" s="280">
        <v>7333</v>
      </c>
      <c r="K18" s="280">
        <v>7280</v>
      </c>
      <c r="L18" s="280">
        <v>7789</v>
      </c>
      <c r="M18" s="280">
        <v>8571</v>
      </c>
      <c r="N18" s="280">
        <v>10319</v>
      </c>
      <c r="O18" s="280">
        <v>10846</v>
      </c>
      <c r="P18" s="280">
        <v>10719</v>
      </c>
      <c r="Q18" s="280">
        <v>11449.9</v>
      </c>
      <c r="R18" s="280">
        <v>10858</v>
      </c>
      <c r="S18" s="280">
        <v>12192</v>
      </c>
      <c r="T18" s="617">
        <v>12897.83</v>
      </c>
      <c r="U18" s="617">
        <v>12340.71</v>
      </c>
      <c r="V18" s="617">
        <v>12528.442999999999</v>
      </c>
      <c r="W18" s="617">
        <v>12831.360779999999</v>
      </c>
      <c r="X18" s="617">
        <v>13777.90063</v>
      </c>
      <c r="Y18" s="811">
        <v>13750</v>
      </c>
      <c r="Z18" s="811" t="s">
        <v>15</v>
      </c>
      <c r="AA18" s="49"/>
    </row>
    <row r="19" spans="1:28" ht="15" customHeight="1">
      <c r="A19" s="92" t="s">
        <v>23</v>
      </c>
      <c r="B19" s="280">
        <v>10494</v>
      </c>
      <c r="C19" s="280">
        <v>10226</v>
      </c>
      <c r="D19" s="280">
        <v>10319</v>
      </c>
      <c r="E19" s="280">
        <v>10368</v>
      </c>
      <c r="F19" s="280">
        <v>10117</v>
      </c>
      <c r="G19" s="280">
        <v>10409</v>
      </c>
      <c r="H19" s="280">
        <v>10291</v>
      </c>
      <c r="I19" s="280">
        <v>9023</v>
      </c>
      <c r="J19" s="280">
        <v>7478</v>
      </c>
      <c r="K19" s="280">
        <v>7052</v>
      </c>
      <c r="L19" s="280">
        <v>7368</v>
      </c>
      <c r="M19" s="280">
        <v>8043</v>
      </c>
      <c r="N19" s="280">
        <v>7831</v>
      </c>
      <c r="O19" s="280">
        <v>8285</v>
      </c>
      <c r="P19" s="280">
        <v>8238</v>
      </c>
      <c r="Q19" s="280">
        <v>6876</v>
      </c>
      <c r="R19" s="280">
        <v>7282</v>
      </c>
      <c r="S19" s="280">
        <v>7732</v>
      </c>
      <c r="T19" s="617">
        <v>8506</v>
      </c>
      <c r="U19" s="617">
        <v>7700.059252</v>
      </c>
      <c r="V19" s="617">
        <v>6902.9849999999997</v>
      </c>
      <c r="W19" s="815">
        <v>8645</v>
      </c>
      <c r="X19" s="811">
        <v>9219</v>
      </c>
      <c r="Y19" s="811">
        <v>9049</v>
      </c>
      <c r="Z19" s="811"/>
    </row>
    <row r="20" spans="1:28" ht="15" customHeight="1"/>
    <row r="21" spans="1:28">
      <c r="A21" s="44" t="s">
        <v>195</v>
      </c>
    </row>
    <row r="22" spans="1:28" ht="15" customHeight="1">
      <c r="A22" s="44"/>
    </row>
    <row r="23" spans="1:28">
      <c r="A23" s="53" t="s">
        <v>553</v>
      </c>
    </row>
    <row r="25" spans="1:28">
      <c r="A25" s="53" t="s">
        <v>2749</v>
      </c>
    </row>
    <row r="27" spans="1:28">
      <c r="A27" s="53" t="s">
        <v>3614</v>
      </c>
    </row>
    <row r="29" spans="1:28">
      <c r="A29" s="17" t="s">
        <v>2912</v>
      </c>
    </row>
  </sheetData>
  <mergeCells count="1">
    <mergeCell ref="V4:W4"/>
  </mergeCells>
  <hyperlinks>
    <hyperlink ref="AB3" location="Content!A1" display="Back to content page" xr:uid="{00000000-0004-0000-F100-000000000000}"/>
  </hyperlinks>
  <pageMargins left="0.7" right="0.7" top="0.75" bottom="0.75" header="0.3" footer="0.3"/>
  <pageSetup paperSize="9"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sheetPr codeName="Sheet243"/>
  <dimension ref="A1:AG29"/>
  <sheetViews>
    <sheetView workbookViewId="0">
      <selection activeCell="G22" sqref="G22"/>
    </sheetView>
  </sheetViews>
  <sheetFormatPr defaultRowHeight="14.5"/>
  <cols>
    <col min="1" max="1" width="33.7265625" style="17" customWidth="1"/>
    <col min="2" max="21" width="8.7265625" style="17" customWidth="1"/>
    <col min="22" max="22" width="10.453125" style="17" customWidth="1"/>
    <col min="23" max="23" width="9.54296875" style="17" customWidth="1"/>
    <col min="24" max="25" width="8.7265625" style="17" customWidth="1"/>
    <col min="26" max="28" width="8.7265625" style="17"/>
  </cols>
  <sheetData>
    <row r="1" spans="1:33">
      <c r="A1" s="240" t="s">
        <v>3184</v>
      </c>
      <c r="B1" s="13"/>
      <c r="C1" s="90"/>
      <c r="D1" s="90"/>
      <c r="E1" s="90"/>
      <c r="F1" s="90"/>
      <c r="G1" s="90"/>
      <c r="H1" s="90"/>
      <c r="I1" s="90"/>
      <c r="J1" s="90"/>
      <c r="K1" s="13"/>
      <c r="L1" s="13"/>
      <c r="M1" s="13"/>
      <c r="N1" s="13"/>
      <c r="O1" s="13"/>
      <c r="Z1" s="13"/>
      <c r="AA1" s="13"/>
      <c r="AB1" s="13"/>
    </row>
    <row r="2" spans="1:33">
      <c r="A2" s="90"/>
    </row>
    <row r="3" spans="1:33">
      <c r="A3" s="215" t="s">
        <v>26</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X3" s="25">
        <v>2022</v>
      </c>
      <c r="Y3" s="25">
        <v>2023</v>
      </c>
      <c r="Z3" s="25">
        <v>2024</v>
      </c>
      <c r="AB3" s="1" t="s">
        <v>528</v>
      </c>
    </row>
    <row r="4" spans="1:33" ht="14.5" customHeight="1">
      <c r="A4" s="219" t="s">
        <v>13</v>
      </c>
      <c r="B4" s="280">
        <v>362</v>
      </c>
      <c r="C4" s="280">
        <v>411</v>
      </c>
      <c r="D4" s="280">
        <v>442</v>
      </c>
      <c r="E4" s="280">
        <v>501</v>
      </c>
      <c r="F4" s="280">
        <v>562</v>
      </c>
      <c r="G4" s="280">
        <v>660</v>
      </c>
      <c r="H4" s="280">
        <v>854</v>
      </c>
      <c r="I4" s="280">
        <v>816</v>
      </c>
      <c r="J4" s="280">
        <v>1122</v>
      </c>
      <c r="K4" s="280">
        <v>1278</v>
      </c>
      <c r="L4" s="280">
        <v>1578</v>
      </c>
      <c r="M4" s="280">
        <v>1643</v>
      </c>
      <c r="N4" s="280">
        <v>1804</v>
      </c>
      <c r="O4" s="280">
        <v>2389</v>
      </c>
      <c r="P4" s="280">
        <v>2757</v>
      </c>
      <c r="Q4" s="280">
        <v>2840</v>
      </c>
      <c r="R4" s="280">
        <v>3013</v>
      </c>
      <c r="S4" s="280">
        <v>3117</v>
      </c>
      <c r="T4" s="280">
        <v>3727</v>
      </c>
      <c r="U4" s="280" t="s">
        <v>3508</v>
      </c>
      <c r="V4" s="280" t="s">
        <v>3508</v>
      </c>
      <c r="W4" s="280" t="s">
        <v>3508</v>
      </c>
      <c r="X4" s="280" t="s">
        <v>3535</v>
      </c>
      <c r="Y4" s="280">
        <v>4573</v>
      </c>
      <c r="Z4" s="280"/>
    </row>
    <row r="5" spans="1:33" ht="14.5" customHeight="1">
      <c r="A5" s="92" t="s">
        <v>12</v>
      </c>
      <c r="B5" s="280">
        <v>759.7</v>
      </c>
      <c r="C5" s="280">
        <v>899.4</v>
      </c>
      <c r="D5" s="280">
        <v>919.6</v>
      </c>
      <c r="E5" s="280">
        <v>1001.1</v>
      </c>
      <c r="F5" s="280">
        <v>1077.0999999999999</v>
      </c>
      <c r="G5" s="280">
        <v>1046.5999999999999</v>
      </c>
      <c r="H5" s="280">
        <v>1184.3</v>
      </c>
      <c r="I5" s="280">
        <v>1199</v>
      </c>
      <c r="J5" s="280">
        <v>1186.2</v>
      </c>
      <c r="K5" s="280">
        <v>1123.2</v>
      </c>
      <c r="L5" s="280">
        <v>1141.2</v>
      </c>
      <c r="M5" s="280">
        <v>1117</v>
      </c>
      <c r="N5" s="280">
        <v>1086</v>
      </c>
      <c r="O5" s="280">
        <v>1127.5999999999999</v>
      </c>
      <c r="P5" s="280">
        <v>1463</v>
      </c>
      <c r="Q5" s="280">
        <v>1462</v>
      </c>
      <c r="R5" s="280">
        <v>1382</v>
      </c>
      <c r="S5" s="280">
        <v>1090</v>
      </c>
      <c r="T5" s="280">
        <v>933</v>
      </c>
      <c r="U5" s="280">
        <v>923</v>
      </c>
      <c r="V5" s="280">
        <v>897</v>
      </c>
      <c r="W5" s="280">
        <v>843</v>
      </c>
      <c r="X5" s="280">
        <v>996</v>
      </c>
      <c r="Y5" s="280">
        <v>1105</v>
      </c>
      <c r="Z5" s="280"/>
    </row>
    <row r="6" spans="1:33">
      <c r="A6" s="92" t="s">
        <v>483</v>
      </c>
      <c r="B6" s="280"/>
      <c r="C6" s="280"/>
      <c r="D6" s="280"/>
      <c r="E6" s="280"/>
      <c r="F6" s="280"/>
      <c r="G6" s="280"/>
      <c r="H6" s="280"/>
      <c r="I6" s="280"/>
      <c r="J6" s="280"/>
      <c r="K6" s="280"/>
      <c r="L6" s="280"/>
      <c r="M6" s="280"/>
      <c r="N6" s="280"/>
      <c r="O6" s="280"/>
      <c r="P6" s="280"/>
      <c r="Q6" s="280"/>
      <c r="R6" s="280"/>
      <c r="S6" s="280"/>
      <c r="T6" s="280"/>
      <c r="U6" s="280"/>
      <c r="V6" s="280"/>
      <c r="W6" s="280"/>
      <c r="X6" s="280"/>
      <c r="Y6" s="280"/>
      <c r="Z6" s="280"/>
    </row>
    <row r="7" spans="1:33" ht="14.5" customHeight="1">
      <c r="A7" s="28" t="s">
        <v>89</v>
      </c>
      <c r="B7" s="280">
        <v>1890</v>
      </c>
      <c r="C7" s="280">
        <v>1968</v>
      </c>
      <c r="D7" s="280">
        <v>2778</v>
      </c>
      <c r="E7" s="280">
        <v>2968</v>
      </c>
      <c r="F7" s="280">
        <v>2939</v>
      </c>
      <c r="G7" s="280">
        <v>3094</v>
      </c>
      <c r="H7" s="280">
        <v>2869</v>
      </c>
      <c r="I7" s="280">
        <v>3887</v>
      </c>
      <c r="J7" s="280">
        <v>3867</v>
      </c>
      <c r="K7" s="280">
        <v>4218</v>
      </c>
      <c r="L7" s="280">
        <v>3970</v>
      </c>
      <c r="M7" s="280">
        <v>4258</v>
      </c>
      <c r="N7" s="280">
        <v>3652</v>
      </c>
      <c r="O7" s="280">
        <v>3261</v>
      </c>
      <c r="P7" s="280">
        <v>4342</v>
      </c>
      <c r="Q7" s="280">
        <v>3994</v>
      </c>
      <c r="R7" s="280">
        <v>3848</v>
      </c>
      <c r="S7" s="280">
        <v>4643</v>
      </c>
      <c r="T7" s="819" t="s">
        <v>3536</v>
      </c>
      <c r="U7" s="819" t="s">
        <v>3537</v>
      </c>
      <c r="V7" s="819" t="s">
        <v>3519</v>
      </c>
      <c r="W7" s="819" t="s">
        <v>3520</v>
      </c>
      <c r="X7" s="819" t="s">
        <v>3538</v>
      </c>
      <c r="Y7" s="825">
        <v>7446</v>
      </c>
      <c r="Z7" s="280"/>
      <c r="AB7" s="33"/>
    </row>
    <row r="8" spans="1:33" ht="14.5" customHeight="1">
      <c r="A8" s="92" t="s">
        <v>482</v>
      </c>
      <c r="B8" s="280">
        <v>660</v>
      </c>
      <c r="C8" s="280">
        <v>600</v>
      </c>
      <c r="D8" s="280">
        <v>500</v>
      </c>
      <c r="E8" s="280">
        <v>398.7</v>
      </c>
      <c r="F8" s="280">
        <v>398.1</v>
      </c>
      <c r="G8" s="280">
        <v>386.7</v>
      </c>
      <c r="H8" s="280">
        <v>371.7</v>
      </c>
      <c r="I8" s="280">
        <v>412.5</v>
      </c>
      <c r="J8" s="280">
        <v>414.7</v>
      </c>
      <c r="K8" s="280">
        <v>405.8</v>
      </c>
      <c r="L8" s="280">
        <v>389.6</v>
      </c>
      <c r="M8" s="280">
        <v>360.2</v>
      </c>
      <c r="N8" s="280">
        <v>338</v>
      </c>
      <c r="O8" s="280">
        <v>318.8</v>
      </c>
      <c r="P8" s="280">
        <v>336</v>
      </c>
      <c r="Q8" s="280">
        <v>366</v>
      </c>
      <c r="R8" s="280">
        <v>363.6</v>
      </c>
      <c r="S8" s="280">
        <v>541</v>
      </c>
      <c r="T8" s="825">
        <v>433</v>
      </c>
      <c r="U8" s="825">
        <v>400</v>
      </c>
      <c r="V8" s="826">
        <v>474</v>
      </c>
      <c r="W8" s="826">
        <v>615</v>
      </c>
      <c r="X8" s="825">
        <v>564</v>
      </c>
      <c r="Y8" s="825">
        <v>666</v>
      </c>
      <c r="Z8" s="280"/>
      <c r="AB8" s="48"/>
    </row>
    <row r="9" spans="1:33" ht="14.5" customHeight="1">
      <c r="A9" s="92" t="s">
        <v>256</v>
      </c>
      <c r="B9" s="280">
        <v>103</v>
      </c>
      <c r="C9" s="280">
        <v>106</v>
      </c>
      <c r="D9" s="280">
        <v>108</v>
      </c>
      <c r="E9" s="280">
        <v>108</v>
      </c>
      <c r="F9" s="280">
        <v>94.5</v>
      </c>
      <c r="G9" s="280">
        <v>113.6</v>
      </c>
      <c r="H9" s="280">
        <v>161</v>
      </c>
      <c r="I9" s="280">
        <v>185.5</v>
      </c>
      <c r="J9" s="280">
        <v>191.2</v>
      </c>
      <c r="K9" s="280">
        <v>209.4</v>
      </c>
      <c r="L9" s="280">
        <v>208.5</v>
      </c>
      <c r="M9" s="280">
        <v>220.6</v>
      </c>
      <c r="N9" s="280">
        <v>231.7</v>
      </c>
      <c r="O9" s="280">
        <v>235.9</v>
      </c>
      <c r="P9" s="280">
        <v>233</v>
      </c>
      <c r="Q9" s="280">
        <v>225</v>
      </c>
      <c r="R9" s="280">
        <v>267</v>
      </c>
      <c r="S9" s="280">
        <v>308.61</v>
      </c>
      <c r="T9" s="825">
        <v>320</v>
      </c>
      <c r="U9" s="825">
        <v>312</v>
      </c>
      <c r="V9" s="825">
        <v>207</v>
      </c>
      <c r="W9" s="825">
        <v>220</v>
      </c>
      <c r="X9" s="825">
        <v>229</v>
      </c>
      <c r="Y9" s="825">
        <v>231</v>
      </c>
      <c r="Z9" s="280"/>
    </row>
    <row r="10" spans="1:33">
      <c r="A10" s="92" t="s">
        <v>10</v>
      </c>
      <c r="B10" s="280">
        <v>383.37200000000001</v>
      </c>
      <c r="C10" s="280">
        <v>400.34199999999998</v>
      </c>
      <c r="D10" s="280">
        <v>340.49700000000001</v>
      </c>
      <c r="E10" s="280">
        <v>413.54</v>
      </c>
      <c r="F10" s="280">
        <v>464.83100000000002</v>
      </c>
      <c r="G10" s="280">
        <v>472.18200000000002</v>
      </c>
      <c r="H10" s="280">
        <v>490.66500000000002</v>
      </c>
      <c r="I10" s="280">
        <v>487.709</v>
      </c>
      <c r="J10" s="280">
        <v>523.43899999999996</v>
      </c>
      <c r="K10" s="280">
        <v>481.18900000000002</v>
      </c>
      <c r="L10" s="280">
        <v>489.15100000000001</v>
      </c>
      <c r="M10" s="280">
        <v>500.76299999999998</v>
      </c>
      <c r="N10" s="280">
        <v>515.6</v>
      </c>
      <c r="O10" s="280">
        <v>511.19200000000001</v>
      </c>
      <c r="P10" s="280">
        <v>536.91300000000001</v>
      </c>
      <c r="Q10" s="280">
        <v>544.05399999999997</v>
      </c>
      <c r="R10" s="280">
        <v>415.5</v>
      </c>
      <c r="S10" s="280">
        <v>441.64</v>
      </c>
      <c r="T10" s="819" t="s">
        <v>3539</v>
      </c>
      <c r="U10" s="819" t="s">
        <v>3427</v>
      </c>
      <c r="V10" s="819" t="s">
        <v>3525</v>
      </c>
      <c r="W10" s="819" t="s">
        <v>3526</v>
      </c>
      <c r="X10" s="819" t="s">
        <v>3540</v>
      </c>
      <c r="Y10" s="819" t="s">
        <v>3541</v>
      </c>
      <c r="Z10" s="280"/>
      <c r="AA10" s="48"/>
      <c r="AB10" s="48"/>
    </row>
    <row r="11" spans="1:33" ht="14.5" customHeight="1">
      <c r="A11" s="92" t="s">
        <v>9</v>
      </c>
      <c r="B11" s="280">
        <v>474.4</v>
      </c>
      <c r="C11" s="280">
        <v>459.4</v>
      </c>
      <c r="D11" s="280">
        <v>482.8</v>
      </c>
      <c r="E11" s="280">
        <v>473.7</v>
      </c>
      <c r="F11" s="280">
        <v>479.7</v>
      </c>
      <c r="G11" s="280">
        <v>518.70000000000005</v>
      </c>
      <c r="H11" s="280">
        <v>500.2</v>
      </c>
      <c r="I11" s="280">
        <v>536.4</v>
      </c>
      <c r="J11" s="280">
        <v>519.79999999999995</v>
      </c>
      <c r="K11" s="280">
        <v>553.1</v>
      </c>
      <c r="L11" s="280">
        <v>556.1</v>
      </c>
      <c r="M11" s="280">
        <v>616.79999999999995</v>
      </c>
      <c r="N11" s="280">
        <v>503.1</v>
      </c>
      <c r="O11" s="280">
        <v>660.8</v>
      </c>
      <c r="P11" s="280">
        <v>708.7</v>
      </c>
      <c r="Q11" s="280">
        <v>691.1</v>
      </c>
      <c r="R11" s="280">
        <v>971.12</v>
      </c>
      <c r="S11" s="280">
        <v>573.27</v>
      </c>
      <c r="T11" s="825">
        <v>581</v>
      </c>
      <c r="U11" s="825">
        <v>823</v>
      </c>
      <c r="V11" s="826">
        <v>917</v>
      </c>
      <c r="W11" s="826">
        <v>796</v>
      </c>
      <c r="X11" s="825">
        <v>755</v>
      </c>
      <c r="Y11" s="819" t="s">
        <v>3542</v>
      </c>
      <c r="Z11" s="280"/>
      <c r="AB11" s="48"/>
    </row>
    <row r="12" spans="1:33">
      <c r="A12" s="92" t="s">
        <v>8</v>
      </c>
      <c r="B12" s="280">
        <v>651.6</v>
      </c>
      <c r="C12" s="280">
        <v>711.4</v>
      </c>
      <c r="D12" s="280">
        <v>711.7</v>
      </c>
      <c r="E12" s="280">
        <v>742.2</v>
      </c>
      <c r="F12" s="280">
        <v>768.9</v>
      </c>
      <c r="G12" s="280">
        <v>778.3</v>
      </c>
      <c r="H12" s="280">
        <v>841.2</v>
      </c>
      <c r="I12" s="280">
        <v>879.6</v>
      </c>
      <c r="J12" s="280">
        <v>912.9</v>
      </c>
      <c r="K12" s="280">
        <v>897.2</v>
      </c>
      <c r="L12" s="280">
        <v>934.34971900000005</v>
      </c>
      <c r="M12" s="280">
        <v>929.22452199999998</v>
      </c>
      <c r="N12" s="280">
        <v>929.83627000000001</v>
      </c>
      <c r="O12" s="280">
        <v>962.60426600000005</v>
      </c>
      <c r="P12" s="280">
        <v>944.458707</v>
      </c>
      <c r="Q12" s="280">
        <v>962.03518599999995</v>
      </c>
      <c r="R12" s="280">
        <v>970.33309399999996</v>
      </c>
      <c r="S12" s="280">
        <v>993.46675200000004</v>
      </c>
      <c r="T12" s="280">
        <v>1001.8368369999999</v>
      </c>
      <c r="U12" s="280">
        <v>990.460151</v>
      </c>
      <c r="V12" s="280">
        <v>863.07192699999996</v>
      </c>
      <c r="W12" s="280">
        <v>897.85060899999996</v>
      </c>
      <c r="X12" s="280">
        <v>871.87921700000004</v>
      </c>
      <c r="Y12" s="280">
        <v>861.61993599999994</v>
      </c>
      <c r="Z12" s="280">
        <v>895.47537</v>
      </c>
      <c r="AA12" s="425"/>
    </row>
    <row r="13" spans="1:33" ht="14.5" customHeight="1">
      <c r="A13" s="92" t="s">
        <v>6</v>
      </c>
      <c r="B13" s="280">
        <v>444</v>
      </c>
      <c r="C13" s="280">
        <v>4223</v>
      </c>
      <c r="D13" s="280">
        <v>4270</v>
      </c>
      <c r="E13" s="280">
        <v>6368</v>
      </c>
      <c r="F13" s="280">
        <v>8138</v>
      </c>
      <c r="G13" s="280">
        <v>8364</v>
      </c>
      <c r="H13" s="280">
        <v>8556</v>
      </c>
      <c r="I13" s="280">
        <v>8416</v>
      </c>
      <c r="J13" s="280">
        <v>9025</v>
      </c>
      <c r="K13" s="280">
        <v>8466</v>
      </c>
      <c r="L13" s="280">
        <v>8574</v>
      </c>
      <c r="M13" s="280">
        <v>8681</v>
      </c>
      <c r="N13" s="280">
        <v>9448</v>
      </c>
      <c r="O13" s="280">
        <v>9295</v>
      </c>
      <c r="P13" s="280">
        <v>10651</v>
      </c>
      <c r="Q13" s="280">
        <v>9799.7000000000007</v>
      </c>
      <c r="R13" s="280">
        <v>9100.4</v>
      </c>
      <c r="S13" s="280">
        <v>10307</v>
      </c>
      <c r="T13" s="818">
        <v>10416</v>
      </c>
      <c r="U13" s="818">
        <v>10187</v>
      </c>
      <c r="V13" s="826">
        <v>10018</v>
      </c>
      <c r="W13" s="826">
        <v>10104</v>
      </c>
      <c r="X13" s="818">
        <v>10402</v>
      </c>
      <c r="Y13" s="818">
        <v>11105</v>
      </c>
      <c r="Z13" s="280"/>
      <c r="AB13" s="675"/>
      <c r="AC13" s="676"/>
      <c r="AD13" s="677"/>
      <c r="AE13" s="677"/>
      <c r="AF13" s="676"/>
      <c r="AG13" s="676"/>
    </row>
    <row r="14" spans="1:33">
      <c r="A14" s="92" t="s">
        <v>17</v>
      </c>
      <c r="B14" s="280">
        <v>560</v>
      </c>
      <c r="C14" s="280">
        <v>592</v>
      </c>
      <c r="D14" s="280">
        <v>609</v>
      </c>
      <c r="E14" s="280">
        <v>76</v>
      </c>
      <c r="F14" s="280">
        <v>471</v>
      </c>
      <c r="G14" s="280">
        <v>596</v>
      </c>
      <c r="H14" s="280">
        <v>682</v>
      </c>
      <c r="I14" s="280">
        <v>629</v>
      </c>
      <c r="J14" s="280">
        <v>663</v>
      </c>
      <c r="K14" s="280">
        <v>761</v>
      </c>
      <c r="L14" s="280">
        <v>803</v>
      </c>
      <c r="M14" s="280">
        <v>817</v>
      </c>
      <c r="N14" s="280">
        <v>795</v>
      </c>
      <c r="O14" s="280">
        <v>786</v>
      </c>
      <c r="P14" s="280">
        <v>716</v>
      </c>
      <c r="Q14" s="280">
        <v>613</v>
      </c>
      <c r="R14" s="280">
        <v>585</v>
      </c>
      <c r="S14" s="280">
        <v>603</v>
      </c>
      <c r="T14" s="818">
        <v>586</v>
      </c>
      <c r="U14" s="818">
        <v>537</v>
      </c>
      <c r="V14" s="826">
        <v>397</v>
      </c>
      <c r="W14" s="826">
        <v>135</v>
      </c>
      <c r="X14" s="818">
        <v>1356</v>
      </c>
      <c r="Y14" s="818">
        <v>1512</v>
      </c>
      <c r="Z14" s="280"/>
    </row>
    <row r="15" spans="1:33" ht="14.5" customHeight="1">
      <c r="A15" s="92" t="s">
        <v>4</v>
      </c>
      <c r="B15" s="280">
        <v>75.5</v>
      </c>
      <c r="C15" s="280">
        <v>73</v>
      </c>
      <c r="D15" s="280">
        <v>77.400000000000006</v>
      </c>
      <c r="E15" s="280">
        <v>80.3</v>
      </c>
      <c r="F15" s="280">
        <v>80.7</v>
      </c>
      <c r="G15" s="280">
        <v>95.3</v>
      </c>
      <c r="H15" s="280">
        <v>91.9</v>
      </c>
      <c r="I15" s="280">
        <v>120</v>
      </c>
      <c r="J15" s="280">
        <v>116.7</v>
      </c>
      <c r="K15" s="280">
        <v>120.5</v>
      </c>
      <c r="L15" s="280">
        <v>133.28</v>
      </c>
      <c r="M15" s="280">
        <v>152.97999999999999</v>
      </c>
      <c r="N15" s="280">
        <v>181.06</v>
      </c>
      <c r="O15" s="280">
        <v>193.04</v>
      </c>
      <c r="P15" s="280">
        <v>120</v>
      </c>
      <c r="Q15" s="280">
        <v>123</v>
      </c>
      <c r="R15" s="280">
        <v>132</v>
      </c>
      <c r="S15" s="280">
        <v>138</v>
      </c>
      <c r="T15" s="819" t="s">
        <v>3543</v>
      </c>
      <c r="U15" s="819" t="s">
        <v>3544</v>
      </c>
      <c r="V15" s="819" t="s">
        <v>3533</v>
      </c>
      <c r="W15" s="819" t="s">
        <v>3534</v>
      </c>
      <c r="X15" s="819" t="s">
        <v>3475</v>
      </c>
      <c r="Y15" s="819" t="s">
        <v>3545</v>
      </c>
      <c r="Z15" s="280"/>
    </row>
    <row r="16" spans="1:33" ht="14.5" customHeight="1">
      <c r="A16" s="92" t="s">
        <v>3</v>
      </c>
      <c r="B16" s="280"/>
      <c r="C16" s="280"/>
      <c r="D16" s="280"/>
      <c r="E16" s="280"/>
      <c r="F16" s="280"/>
      <c r="G16" s="280"/>
      <c r="H16" s="280"/>
      <c r="I16" s="280"/>
      <c r="J16" s="280"/>
      <c r="K16" s="280"/>
      <c r="L16" s="280"/>
      <c r="M16" s="280"/>
      <c r="N16" s="280"/>
      <c r="O16" s="280"/>
      <c r="P16" s="280"/>
      <c r="Q16" s="280"/>
      <c r="R16" s="280"/>
      <c r="S16" s="280"/>
      <c r="T16" s="827">
        <v>106588</v>
      </c>
      <c r="U16" s="827">
        <v>103585</v>
      </c>
      <c r="V16" s="828">
        <v>100900</v>
      </c>
      <c r="W16" s="828">
        <v>100900</v>
      </c>
      <c r="X16" s="827">
        <v>97769</v>
      </c>
      <c r="Y16" s="827">
        <v>101587</v>
      </c>
      <c r="Z16" s="280"/>
      <c r="AA16" s="48"/>
      <c r="AB16" s="48"/>
    </row>
    <row r="17" spans="1:28">
      <c r="A17" s="149" t="s">
        <v>32</v>
      </c>
      <c r="B17" s="280">
        <v>614</v>
      </c>
      <c r="C17" s="280">
        <v>836</v>
      </c>
      <c r="D17" s="280">
        <v>889</v>
      </c>
      <c r="E17" s="280">
        <v>755</v>
      </c>
      <c r="F17" s="280">
        <v>996</v>
      </c>
      <c r="G17" s="280">
        <v>1519</v>
      </c>
      <c r="H17" s="280">
        <v>1593</v>
      </c>
      <c r="I17" s="280">
        <v>695</v>
      </c>
      <c r="J17" s="280">
        <v>811</v>
      </c>
      <c r="K17" s="280">
        <v>703</v>
      </c>
      <c r="L17" s="280">
        <v>1036</v>
      </c>
      <c r="M17" s="280">
        <v>1005</v>
      </c>
      <c r="N17" s="280">
        <v>1089</v>
      </c>
      <c r="O17" s="280">
        <v>2444.81561844627</v>
      </c>
      <c r="P17" s="280">
        <v>2461.2442122945558</v>
      </c>
      <c r="Q17" s="280">
        <v>2559.8193580970415</v>
      </c>
      <c r="R17" s="280">
        <v>2833.4637232270288</v>
      </c>
      <c r="S17" s="280">
        <v>3060.595677990204</v>
      </c>
      <c r="T17" s="280">
        <v>3296.8197093129729</v>
      </c>
      <c r="U17" s="280">
        <v>3469.2776874943947</v>
      </c>
      <c r="V17" s="280">
        <v>3734.6370084634864</v>
      </c>
      <c r="W17" s="191">
        <v>4064.8685722820514</v>
      </c>
      <c r="X17" s="191">
        <v>4305.9303839677523</v>
      </c>
      <c r="Y17" s="191">
        <v>4472.7367986985082</v>
      </c>
      <c r="Z17" s="280">
        <v>4963.2813903744263</v>
      </c>
      <c r="AA17" s="425"/>
      <c r="AB17" s="48"/>
    </row>
    <row r="18" spans="1:28" ht="14.5" customHeight="1">
      <c r="A18" s="92" t="s">
        <v>1</v>
      </c>
      <c r="B18" s="280">
        <v>4156</v>
      </c>
      <c r="C18" s="280">
        <v>4423</v>
      </c>
      <c r="D18" s="280">
        <v>4731</v>
      </c>
      <c r="E18" s="280">
        <v>5005</v>
      </c>
      <c r="F18" s="280">
        <v>5306</v>
      </c>
      <c r="G18" s="280">
        <v>5572</v>
      </c>
      <c r="H18" s="280">
        <v>5880</v>
      </c>
      <c r="I18" s="280">
        <v>5245</v>
      </c>
      <c r="J18" s="280">
        <v>4471</v>
      </c>
      <c r="K18" s="280">
        <v>3780</v>
      </c>
      <c r="L18" s="280">
        <v>4086</v>
      </c>
      <c r="M18" s="280">
        <v>4497</v>
      </c>
      <c r="N18" s="280">
        <v>6092</v>
      </c>
      <c r="O18" s="280">
        <v>6379</v>
      </c>
      <c r="P18" s="280">
        <v>6429</v>
      </c>
      <c r="Q18" s="280">
        <v>6859.8</v>
      </c>
      <c r="R18" s="280">
        <v>6455</v>
      </c>
      <c r="S18" s="280">
        <v>7025.2</v>
      </c>
      <c r="T18" s="280">
        <v>7282.45</v>
      </c>
      <c r="U18" s="280">
        <v>7059.6</v>
      </c>
      <c r="V18" s="826">
        <v>6452</v>
      </c>
      <c r="W18" s="826">
        <v>6936</v>
      </c>
      <c r="X18" s="826">
        <v>7747</v>
      </c>
      <c r="Y18" s="826">
        <v>8012</v>
      </c>
      <c r="Z18" s="280" t="s">
        <v>15</v>
      </c>
      <c r="AA18" s="49"/>
    </row>
    <row r="19" spans="1:28">
      <c r="A19" s="92" t="s">
        <v>23</v>
      </c>
      <c r="B19" s="280">
        <v>5313</v>
      </c>
      <c r="C19" s="280">
        <v>4980</v>
      </c>
      <c r="D19" s="280">
        <v>4993</v>
      </c>
      <c r="E19" s="280">
        <v>4873</v>
      </c>
      <c r="F19" s="280">
        <v>4541</v>
      </c>
      <c r="G19" s="280">
        <v>4644</v>
      </c>
      <c r="H19" s="280">
        <v>4338</v>
      </c>
      <c r="I19" s="280">
        <v>3731</v>
      </c>
      <c r="J19" s="280">
        <v>2408</v>
      </c>
      <c r="K19" s="280">
        <v>2206</v>
      </c>
      <c r="L19" s="280">
        <v>3112</v>
      </c>
      <c r="M19" s="280">
        <v>3343</v>
      </c>
      <c r="N19" s="280">
        <v>3084</v>
      </c>
      <c r="O19" s="280">
        <v>3115</v>
      </c>
      <c r="P19" s="280">
        <v>3388</v>
      </c>
      <c r="Q19" s="280">
        <v>2524</v>
      </c>
      <c r="R19" s="280">
        <v>2645</v>
      </c>
      <c r="S19" s="280">
        <v>3789</v>
      </c>
      <c r="T19" s="280">
        <v>4203</v>
      </c>
      <c r="U19" s="280">
        <v>4120.9225340000003</v>
      </c>
      <c r="V19" s="280">
        <v>3525.3029999999999</v>
      </c>
      <c r="W19" s="826">
        <v>3947</v>
      </c>
      <c r="X19" s="826">
        <v>4547</v>
      </c>
      <c r="Y19" s="826">
        <v>4358</v>
      </c>
      <c r="Z19" s="280"/>
    </row>
    <row r="21" spans="1:28">
      <c r="A21" s="44" t="s">
        <v>195</v>
      </c>
    </row>
    <row r="22" spans="1:28">
      <c r="A22" s="44"/>
    </row>
    <row r="23" spans="1:28">
      <c r="A23" s="53" t="s">
        <v>553</v>
      </c>
    </row>
    <row r="25" spans="1:28">
      <c r="A25" s="53" t="s">
        <v>2750</v>
      </c>
    </row>
    <row r="27" spans="1:28">
      <c r="A27" s="53" t="s">
        <v>3614</v>
      </c>
    </row>
    <row r="29" spans="1:28">
      <c r="A29" s="17" t="s">
        <v>2912</v>
      </c>
    </row>
  </sheetData>
  <hyperlinks>
    <hyperlink ref="AB3" location="Content!A1" display="Back to content page" xr:uid="{00000000-0004-0000-F200-000000000000}"/>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sheetPr codeName="Sheet244"/>
  <dimension ref="A1:AC29"/>
  <sheetViews>
    <sheetView workbookViewId="0">
      <selection activeCell="H21" sqref="H21"/>
    </sheetView>
  </sheetViews>
  <sheetFormatPr defaultRowHeight="14.5"/>
  <cols>
    <col min="1" max="1" width="33.7265625" style="17" customWidth="1"/>
    <col min="2" max="25" width="8.7265625" style="17" customWidth="1"/>
    <col min="26" max="28" width="8.7265625" style="17"/>
  </cols>
  <sheetData>
    <row r="1" spans="1:29">
      <c r="A1" s="240" t="s">
        <v>3185</v>
      </c>
      <c r="B1" s="13"/>
      <c r="C1" s="90"/>
      <c r="D1" s="90"/>
      <c r="E1" s="90"/>
      <c r="F1" s="90"/>
      <c r="G1" s="90"/>
      <c r="H1" s="90"/>
      <c r="I1" s="90"/>
      <c r="J1" s="90"/>
      <c r="K1" s="13"/>
      <c r="L1" s="13"/>
      <c r="M1" s="13"/>
      <c r="N1" s="13"/>
      <c r="O1" s="13"/>
      <c r="Z1" s="13"/>
      <c r="AA1" s="13"/>
      <c r="AB1" s="13"/>
    </row>
    <row r="2" spans="1:29">
      <c r="A2" s="90"/>
    </row>
    <row r="3" spans="1:29">
      <c r="A3" s="215" t="s">
        <v>26</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X3" s="25">
        <v>2022</v>
      </c>
      <c r="Y3" s="25">
        <v>2023</v>
      </c>
      <c r="Z3" s="25">
        <v>2024</v>
      </c>
      <c r="AB3" s="1" t="s">
        <v>528</v>
      </c>
    </row>
    <row r="4" spans="1:29" ht="14.5" customHeight="1">
      <c r="A4" s="219" t="s">
        <v>13</v>
      </c>
      <c r="B4" s="447">
        <v>795</v>
      </c>
      <c r="C4" s="447">
        <v>902</v>
      </c>
      <c r="D4" s="447">
        <v>971</v>
      </c>
      <c r="E4" s="447">
        <v>1100</v>
      </c>
      <c r="F4" s="447">
        <v>1234</v>
      </c>
      <c r="G4" s="447">
        <v>1450</v>
      </c>
      <c r="H4" s="447">
        <v>1879</v>
      </c>
      <c r="I4" s="447">
        <v>1795</v>
      </c>
      <c r="J4" s="447">
        <v>2410</v>
      </c>
      <c r="K4" s="447">
        <v>2746</v>
      </c>
      <c r="L4" s="447">
        <v>3108</v>
      </c>
      <c r="M4" s="447">
        <v>3232</v>
      </c>
      <c r="N4" s="447">
        <v>3548</v>
      </c>
      <c r="O4" s="447">
        <v>4698</v>
      </c>
      <c r="P4" s="447">
        <v>5421</v>
      </c>
      <c r="Q4" s="447">
        <v>5584</v>
      </c>
      <c r="R4" s="447">
        <v>5925</v>
      </c>
      <c r="S4" s="447">
        <v>6130</v>
      </c>
      <c r="T4" s="811">
        <v>8016</v>
      </c>
      <c r="U4" s="812" t="s">
        <v>3554</v>
      </c>
      <c r="V4" s="815" t="s">
        <v>3509</v>
      </c>
      <c r="W4" s="815" t="s">
        <v>3510</v>
      </c>
      <c r="X4" s="812" t="s">
        <v>3555</v>
      </c>
      <c r="Y4" s="811">
        <v>8972</v>
      </c>
      <c r="Z4" s="811"/>
    </row>
    <row r="5" spans="1:29" ht="14.5" customHeight="1">
      <c r="A5" s="92" t="s">
        <v>12</v>
      </c>
      <c r="B5" s="447">
        <v>280.39999999999998</v>
      </c>
      <c r="C5" s="447">
        <v>333.6</v>
      </c>
      <c r="D5" s="447">
        <v>370.5</v>
      </c>
      <c r="E5" s="447">
        <v>419.7</v>
      </c>
      <c r="F5" s="447">
        <v>489.4</v>
      </c>
      <c r="G5" s="447">
        <v>539.29999999999995</v>
      </c>
      <c r="H5" s="447">
        <v>584.4</v>
      </c>
      <c r="I5" s="447">
        <v>681.7</v>
      </c>
      <c r="J5" s="447">
        <v>745.1</v>
      </c>
      <c r="K5" s="447">
        <v>768.7</v>
      </c>
      <c r="L5" s="447">
        <v>829.1</v>
      </c>
      <c r="M5" s="447">
        <v>873</v>
      </c>
      <c r="N5" s="447">
        <v>878.76</v>
      </c>
      <c r="O5" s="447">
        <v>918.3</v>
      </c>
      <c r="P5" s="447">
        <v>1986</v>
      </c>
      <c r="Q5" s="447">
        <v>2033</v>
      </c>
      <c r="R5" s="447">
        <v>2097</v>
      </c>
      <c r="S5" s="447">
        <v>2190</v>
      </c>
      <c r="T5" s="811">
        <v>2276</v>
      </c>
      <c r="U5" s="811">
        <v>2855</v>
      </c>
      <c r="V5" s="815">
        <v>2964</v>
      </c>
      <c r="W5" s="815">
        <v>2919</v>
      </c>
      <c r="X5" s="811">
        <v>2951</v>
      </c>
      <c r="Y5" s="811">
        <v>2420</v>
      </c>
      <c r="Z5" s="811"/>
    </row>
    <row r="6" spans="1:29">
      <c r="A6" s="92" t="s">
        <v>483</v>
      </c>
      <c r="B6" s="447">
        <v>12.9</v>
      </c>
      <c r="C6" s="447">
        <v>13.8</v>
      </c>
      <c r="D6" s="447">
        <v>14.7</v>
      </c>
      <c r="E6" s="447">
        <v>15.6</v>
      </c>
      <c r="F6" s="447">
        <v>19.600000000000001</v>
      </c>
      <c r="G6" s="447">
        <v>21.2</v>
      </c>
      <c r="H6" s="447">
        <v>22.4</v>
      </c>
      <c r="I6" s="447">
        <v>20.9</v>
      </c>
      <c r="J6" s="447">
        <v>19.2</v>
      </c>
      <c r="K6" s="447">
        <v>20.7</v>
      </c>
      <c r="L6" s="447">
        <v>28.4</v>
      </c>
      <c r="M6" s="447">
        <v>25.6</v>
      </c>
      <c r="N6" s="447">
        <v>26.1</v>
      </c>
      <c r="O6" s="447">
        <v>25</v>
      </c>
      <c r="P6" s="447">
        <v>23.5</v>
      </c>
      <c r="Q6" s="447">
        <v>23.6</v>
      </c>
      <c r="R6" s="447">
        <v>26.1</v>
      </c>
      <c r="S6" s="447">
        <v>40.555999999999997</v>
      </c>
      <c r="T6" s="822" t="s">
        <v>3511</v>
      </c>
      <c r="U6" s="822" t="s">
        <v>3512</v>
      </c>
      <c r="V6" s="822" t="s">
        <v>3513</v>
      </c>
      <c r="W6" s="822" t="s">
        <v>3514</v>
      </c>
      <c r="X6" s="822" t="s">
        <v>3515</v>
      </c>
      <c r="Y6" s="822" t="s">
        <v>3516</v>
      </c>
      <c r="Z6" s="811"/>
    </row>
    <row r="7" spans="1:29" ht="14.5" customHeight="1">
      <c r="A7" s="28" t="s">
        <v>89</v>
      </c>
      <c r="B7" s="447">
        <v>1232</v>
      </c>
      <c r="C7" s="447">
        <v>1221</v>
      </c>
      <c r="D7" s="447">
        <v>1228</v>
      </c>
      <c r="E7" s="447">
        <v>1323</v>
      </c>
      <c r="F7" s="447">
        <v>1499</v>
      </c>
      <c r="G7" s="447">
        <v>1562</v>
      </c>
      <c r="H7" s="447">
        <v>2631</v>
      </c>
      <c r="I7" s="447">
        <v>2055</v>
      </c>
      <c r="J7" s="447">
        <v>2045</v>
      </c>
      <c r="K7" s="447">
        <v>2231</v>
      </c>
      <c r="L7" s="447">
        <v>2100</v>
      </c>
      <c r="M7" s="447">
        <v>2253</v>
      </c>
      <c r="N7" s="447">
        <v>2495</v>
      </c>
      <c r="O7" s="447">
        <v>2691</v>
      </c>
      <c r="P7" s="447">
        <v>3557</v>
      </c>
      <c r="Q7" s="447">
        <v>3272</v>
      </c>
      <c r="R7" s="447">
        <v>3153</v>
      </c>
      <c r="S7" s="447">
        <v>2570</v>
      </c>
      <c r="T7" s="811">
        <v>5956</v>
      </c>
      <c r="U7" s="811">
        <v>6184</v>
      </c>
      <c r="V7" s="812" t="s">
        <v>3521</v>
      </c>
      <c r="W7" s="812" t="s">
        <v>3522</v>
      </c>
      <c r="X7" s="812" t="s">
        <v>3556</v>
      </c>
      <c r="Y7" s="811">
        <v>4884</v>
      </c>
      <c r="Z7" s="811"/>
      <c r="AB7" s="33"/>
    </row>
    <row r="8" spans="1:29" ht="14.5" customHeight="1">
      <c r="A8" s="92" t="s">
        <v>482</v>
      </c>
      <c r="B8" s="447">
        <v>150</v>
      </c>
      <c r="C8" s="447">
        <v>150</v>
      </c>
      <c r="D8" s="447">
        <v>170</v>
      </c>
      <c r="E8" s="447">
        <v>186.2</v>
      </c>
      <c r="F8" s="447">
        <v>160.6</v>
      </c>
      <c r="G8" s="447">
        <v>207.4</v>
      </c>
      <c r="H8" s="447">
        <v>234.7</v>
      </c>
      <c r="I8" s="447">
        <v>246.4</v>
      </c>
      <c r="J8" s="447">
        <v>278.5</v>
      </c>
      <c r="K8" s="447">
        <v>275.7</v>
      </c>
      <c r="L8" s="447">
        <v>308</v>
      </c>
      <c r="M8" s="447">
        <v>304.60000000000002</v>
      </c>
      <c r="N8" s="447">
        <v>314.60000000000002</v>
      </c>
      <c r="O8" s="447">
        <v>309.39999999999998</v>
      </c>
      <c r="P8" s="447">
        <v>920</v>
      </c>
      <c r="Q8" s="447">
        <v>930</v>
      </c>
      <c r="R8" s="447">
        <v>899</v>
      </c>
      <c r="S8" s="447">
        <v>846</v>
      </c>
      <c r="T8" s="811">
        <v>890</v>
      </c>
      <c r="U8" s="811">
        <v>944</v>
      </c>
      <c r="V8" s="815">
        <v>932</v>
      </c>
      <c r="W8" s="815">
        <v>917</v>
      </c>
      <c r="X8" s="811">
        <v>798</v>
      </c>
      <c r="Y8" s="811">
        <v>788</v>
      </c>
      <c r="Z8" s="811"/>
      <c r="AB8" s="48"/>
    </row>
    <row r="9" spans="1:29">
      <c r="A9" s="92" t="s">
        <v>256</v>
      </c>
      <c r="B9" s="522">
        <v>90</v>
      </c>
      <c r="C9" s="522">
        <v>94</v>
      </c>
      <c r="D9" s="522">
        <v>97</v>
      </c>
      <c r="E9" s="522">
        <v>99.3</v>
      </c>
      <c r="F9" s="522">
        <v>93.5</v>
      </c>
      <c r="G9" s="522">
        <v>101.6</v>
      </c>
      <c r="H9" s="522">
        <v>106.5</v>
      </c>
      <c r="I9" s="522">
        <v>126.5</v>
      </c>
      <c r="J9" s="522">
        <v>145.9</v>
      </c>
      <c r="K9" s="522">
        <v>161.69999999999999</v>
      </c>
      <c r="L9" s="522">
        <v>175</v>
      </c>
      <c r="M9" s="522">
        <v>215.2</v>
      </c>
      <c r="N9" s="522">
        <v>231.6</v>
      </c>
      <c r="O9" s="522">
        <v>249.7</v>
      </c>
      <c r="P9" s="522">
        <v>228.4</v>
      </c>
      <c r="Q9" s="522">
        <v>257</v>
      </c>
      <c r="R9" s="522">
        <v>256.93</v>
      </c>
      <c r="S9" s="522">
        <v>248.2</v>
      </c>
      <c r="T9" s="811">
        <v>487</v>
      </c>
      <c r="U9" s="811">
        <v>479</v>
      </c>
      <c r="V9" s="813">
        <v>466</v>
      </c>
      <c r="W9" s="811">
        <v>469</v>
      </c>
      <c r="X9" s="811">
        <v>625</v>
      </c>
      <c r="Y9" s="811">
        <v>630</v>
      </c>
      <c r="Z9" s="811"/>
    </row>
    <row r="10" spans="1:29" ht="14.5" customHeight="1">
      <c r="A10" s="92" t="s">
        <v>10</v>
      </c>
      <c r="B10" s="447">
        <v>281.25200000000001</v>
      </c>
      <c r="C10" s="447">
        <v>298.18400000000003</v>
      </c>
      <c r="D10" s="447">
        <v>298.37900000000002</v>
      </c>
      <c r="E10" s="447">
        <v>328.11</v>
      </c>
      <c r="F10" s="447">
        <v>371.798</v>
      </c>
      <c r="G10" s="447">
        <v>375.82900000000001</v>
      </c>
      <c r="H10" s="447">
        <v>392.21</v>
      </c>
      <c r="I10" s="447">
        <v>400.66199999999998</v>
      </c>
      <c r="J10" s="447">
        <v>433.80599999999998</v>
      </c>
      <c r="K10" s="447">
        <v>419.19</v>
      </c>
      <c r="L10" s="447">
        <v>456.822</v>
      </c>
      <c r="M10" s="447">
        <v>483.22800000000001</v>
      </c>
      <c r="N10" s="447">
        <v>512.63099999999997</v>
      </c>
      <c r="O10" s="447">
        <v>536.06100000000004</v>
      </c>
      <c r="P10" s="447">
        <v>1003</v>
      </c>
      <c r="Q10" s="447">
        <v>1049</v>
      </c>
      <c r="R10" s="447">
        <v>1342</v>
      </c>
      <c r="S10" s="447">
        <v>1383</v>
      </c>
      <c r="T10" s="812" t="s">
        <v>3557</v>
      </c>
      <c r="U10" s="811">
        <v>1466</v>
      </c>
      <c r="V10" s="812" t="s">
        <v>3527</v>
      </c>
      <c r="W10" s="812" t="s">
        <v>3528</v>
      </c>
      <c r="X10" s="811">
        <v>1408</v>
      </c>
      <c r="Y10" s="812" t="s">
        <v>3558</v>
      </c>
      <c r="Z10" s="811"/>
      <c r="AA10" s="48"/>
    </row>
    <row r="11" spans="1:29" ht="14.5" customHeight="1">
      <c r="A11" s="92" t="s">
        <v>9</v>
      </c>
      <c r="B11" s="447">
        <v>315</v>
      </c>
      <c r="C11" s="447">
        <v>282.5</v>
      </c>
      <c r="D11" s="447">
        <v>301.39999999999998</v>
      </c>
      <c r="E11" s="447">
        <v>311.10000000000002</v>
      </c>
      <c r="F11" s="447">
        <v>361.6</v>
      </c>
      <c r="G11" s="447">
        <v>404.3</v>
      </c>
      <c r="H11" s="447">
        <v>436.9</v>
      </c>
      <c r="I11" s="447">
        <v>449.2</v>
      </c>
      <c r="J11" s="447">
        <v>479.7</v>
      </c>
      <c r="K11" s="447">
        <v>508.3</v>
      </c>
      <c r="L11" s="447">
        <v>581.5</v>
      </c>
      <c r="M11" s="447">
        <v>600</v>
      </c>
      <c r="N11" s="447">
        <v>488.4</v>
      </c>
      <c r="O11" s="447">
        <v>583.1</v>
      </c>
      <c r="P11" s="447">
        <v>1009</v>
      </c>
      <c r="Q11" s="447">
        <v>868</v>
      </c>
      <c r="R11" s="447">
        <v>884</v>
      </c>
      <c r="S11" s="447">
        <v>756</v>
      </c>
      <c r="T11" s="811">
        <v>893</v>
      </c>
      <c r="U11" s="811">
        <v>873</v>
      </c>
      <c r="V11" s="815">
        <v>900</v>
      </c>
      <c r="W11" s="815">
        <v>999</v>
      </c>
      <c r="X11" s="811">
        <v>961</v>
      </c>
      <c r="Y11" s="811">
        <v>930</v>
      </c>
      <c r="Z11" s="811"/>
    </row>
    <row r="12" spans="1:29">
      <c r="A12" s="92" t="s">
        <v>8</v>
      </c>
      <c r="B12" s="829">
        <v>918.93999999999994</v>
      </c>
      <c r="C12" s="829">
        <v>987.96999999999991</v>
      </c>
      <c r="D12" s="829">
        <v>1009.3699999999999</v>
      </c>
      <c r="E12" s="829">
        <v>1101.8499999999999</v>
      </c>
      <c r="F12" s="829">
        <v>1149.8699999999999</v>
      </c>
      <c r="G12" s="829">
        <v>1226.4100000000001</v>
      </c>
      <c r="H12" s="829">
        <v>1266.95</v>
      </c>
      <c r="I12" s="829">
        <v>1330.54</v>
      </c>
      <c r="J12" s="829">
        <v>1390.7599999999998</v>
      </c>
      <c r="K12" s="829">
        <v>1443.6899999999998</v>
      </c>
      <c r="L12" s="829">
        <v>1520.1268749999999</v>
      </c>
      <c r="M12" s="829">
        <v>1571.3074230000002</v>
      </c>
      <c r="N12" s="522">
        <v>1632.567231</v>
      </c>
      <c r="O12" s="829">
        <v>1695.6890539999999</v>
      </c>
      <c r="P12" s="829">
        <v>1765.4397000000001</v>
      </c>
      <c r="Q12" s="829">
        <v>1809.0361240000002</v>
      </c>
      <c r="R12" s="829">
        <v>1848.3646730000003</v>
      </c>
      <c r="S12" s="829">
        <v>1886.2450179999998</v>
      </c>
      <c r="T12" s="830">
        <v>1915.914571</v>
      </c>
      <c r="U12" s="830">
        <v>2010.2953419999999</v>
      </c>
      <c r="V12" s="764">
        <v>1819.7243809999998</v>
      </c>
      <c r="W12" s="764">
        <v>1857.3113579999999</v>
      </c>
      <c r="X12" s="764">
        <v>2006.6677270000002</v>
      </c>
      <c r="Y12" s="764">
        <v>2138.0474750000003</v>
      </c>
      <c r="Z12" s="764">
        <v>2250.8195369999999</v>
      </c>
      <c r="AA12" s="74"/>
      <c r="AC12" s="17"/>
    </row>
    <row r="13" spans="1:29">
      <c r="A13" s="92" t="s">
        <v>6</v>
      </c>
      <c r="B13" s="447">
        <v>392</v>
      </c>
      <c r="C13" s="447">
        <v>442</v>
      </c>
      <c r="D13" s="447">
        <v>414</v>
      </c>
      <c r="E13" s="447">
        <v>412</v>
      </c>
      <c r="F13" s="447">
        <v>447.86</v>
      </c>
      <c r="G13" s="447">
        <v>533</v>
      </c>
      <c r="H13" s="447">
        <v>577</v>
      </c>
      <c r="I13" s="447">
        <v>581</v>
      </c>
      <c r="J13" s="447">
        <v>648</v>
      </c>
      <c r="K13" s="447">
        <v>751</v>
      </c>
      <c r="L13" s="447">
        <v>897</v>
      </c>
      <c r="M13" s="447">
        <v>1052</v>
      </c>
      <c r="N13" s="447">
        <v>1233</v>
      </c>
      <c r="O13" s="447">
        <v>1419</v>
      </c>
      <c r="P13" s="447">
        <v>1691</v>
      </c>
      <c r="Q13" s="447">
        <v>2380</v>
      </c>
      <c r="R13" s="447">
        <v>2283</v>
      </c>
      <c r="S13" s="447">
        <v>1936</v>
      </c>
      <c r="T13" s="811">
        <v>1928</v>
      </c>
      <c r="U13" s="811">
        <v>2692</v>
      </c>
      <c r="V13" s="815">
        <v>2202</v>
      </c>
      <c r="W13" s="815">
        <v>2581</v>
      </c>
      <c r="X13" s="811">
        <v>2594</v>
      </c>
      <c r="Y13" s="811">
        <v>2076</v>
      </c>
      <c r="Z13" s="811"/>
    </row>
    <row r="14" spans="1:29" ht="14.5" customHeight="1">
      <c r="A14" s="92" t="s">
        <v>17</v>
      </c>
      <c r="B14" s="309"/>
      <c r="C14" s="309"/>
      <c r="D14" s="309"/>
      <c r="E14" s="309"/>
      <c r="F14" s="309"/>
      <c r="G14" s="309"/>
      <c r="H14" s="309"/>
      <c r="I14" s="309"/>
      <c r="J14" s="309"/>
      <c r="K14" s="309"/>
      <c r="L14" s="309"/>
      <c r="M14" s="309"/>
      <c r="N14" s="309"/>
      <c r="O14" s="309"/>
      <c r="P14" s="309">
        <v>3031</v>
      </c>
      <c r="Q14" s="309">
        <v>3169</v>
      </c>
      <c r="R14" s="309">
        <v>3324</v>
      </c>
      <c r="S14" s="309">
        <v>3454</v>
      </c>
      <c r="T14" s="812" t="s">
        <v>3559</v>
      </c>
      <c r="U14" s="812" t="s">
        <v>3560</v>
      </c>
      <c r="V14" s="812" t="s">
        <v>3531</v>
      </c>
      <c r="W14" s="812" t="s">
        <v>3532</v>
      </c>
      <c r="X14" s="811">
        <v>1879</v>
      </c>
      <c r="Y14" s="811">
        <v>1930</v>
      </c>
      <c r="Z14" s="811"/>
    </row>
    <row r="15" spans="1:29" ht="14.5" customHeight="1">
      <c r="A15" s="92" t="s">
        <v>4</v>
      </c>
      <c r="B15" s="447">
        <v>52.2</v>
      </c>
      <c r="C15" s="447">
        <v>54.9</v>
      </c>
      <c r="D15" s="447">
        <v>58.6</v>
      </c>
      <c r="E15" s="447">
        <v>62.6</v>
      </c>
      <c r="F15" s="447">
        <v>64.8</v>
      </c>
      <c r="G15" s="447">
        <v>67.099999999999994</v>
      </c>
      <c r="H15" s="447">
        <v>70.8</v>
      </c>
      <c r="I15" s="447">
        <v>76.8</v>
      </c>
      <c r="J15" s="447">
        <v>75.599999999999994</v>
      </c>
      <c r="K15" s="447">
        <v>75.900000000000006</v>
      </c>
      <c r="L15" s="447">
        <v>81.7</v>
      </c>
      <c r="M15" s="447">
        <v>84</v>
      </c>
      <c r="N15" s="447">
        <v>86.2</v>
      </c>
      <c r="O15" s="447">
        <v>89</v>
      </c>
      <c r="P15" s="447">
        <v>275</v>
      </c>
      <c r="Q15" s="447">
        <v>286</v>
      </c>
      <c r="R15" s="447">
        <v>321</v>
      </c>
      <c r="S15" s="447">
        <v>332</v>
      </c>
      <c r="T15" s="811">
        <v>339</v>
      </c>
      <c r="U15" s="811">
        <v>352</v>
      </c>
      <c r="V15" s="815">
        <v>351</v>
      </c>
      <c r="W15" s="815">
        <v>346</v>
      </c>
      <c r="X15" s="811">
        <v>358</v>
      </c>
      <c r="Y15" s="811">
        <v>368</v>
      </c>
      <c r="Z15" s="811"/>
    </row>
    <row r="16" spans="1:29" ht="14.5" customHeight="1">
      <c r="A16" s="92" t="s">
        <v>3</v>
      </c>
      <c r="B16" s="309"/>
      <c r="C16" s="309"/>
      <c r="D16" s="309"/>
      <c r="E16" s="309"/>
      <c r="F16" s="309"/>
      <c r="G16" s="309"/>
      <c r="H16" s="309"/>
      <c r="I16" s="309"/>
      <c r="J16" s="309"/>
      <c r="K16" s="309"/>
      <c r="L16" s="309"/>
      <c r="M16" s="309"/>
      <c r="N16" s="309"/>
      <c r="O16" s="309"/>
      <c r="P16" s="309"/>
      <c r="Q16" s="309"/>
      <c r="R16" s="309"/>
      <c r="S16" s="309"/>
      <c r="T16" s="811">
        <v>93794</v>
      </c>
      <c r="U16" s="811">
        <v>92290</v>
      </c>
      <c r="V16" s="815">
        <v>87867</v>
      </c>
      <c r="W16" s="815">
        <v>89574</v>
      </c>
      <c r="X16" s="811">
        <v>86365</v>
      </c>
      <c r="Y16" s="811">
        <v>74961</v>
      </c>
      <c r="Z16" s="811"/>
      <c r="AA16" s="48"/>
      <c r="AB16" s="48"/>
    </row>
    <row r="17" spans="1:29">
      <c r="A17" s="149" t="s">
        <v>32</v>
      </c>
      <c r="B17" s="522">
        <v>1192</v>
      </c>
      <c r="C17" s="522">
        <v>1048</v>
      </c>
      <c r="D17" s="522">
        <v>1120</v>
      </c>
      <c r="E17" s="522">
        <v>1058</v>
      </c>
      <c r="F17" s="522">
        <v>1163</v>
      </c>
      <c r="G17" s="522">
        <v>900</v>
      </c>
      <c r="H17" s="522">
        <v>871</v>
      </c>
      <c r="I17" s="522">
        <v>1534</v>
      </c>
      <c r="J17" s="522">
        <v>1759</v>
      </c>
      <c r="K17" s="522">
        <v>1523</v>
      </c>
      <c r="L17" s="522">
        <v>1745</v>
      </c>
      <c r="M17" s="522">
        <v>1719</v>
      </c>
      <c r="N17" s="522">
        <v>1975</v>
      </c>
      <c r="O17" s="522">
        <v>2975.6136861023433</v>
      </c>
      <c r="P17" s="522">
        <v>3087.2162766151087</v>
      </c>
      <c r="Q17" s="522">
        <v>3257.8573916978717</v>
      </c>
      <c r="R17" s="522">
        <v>3661.0335023393191</v>
      </c>
      <c r="S17" s="522">
        <v>3727.9772192272794</v>
      </c>
      <c r="T17" s="703">
        <v>3877.5910697746381</v>
      </c>
      <c r="U17" s="764">
        <v>4091.4208060869769</v>
      </c>
      <c r="V17" s="764">
        <v>4076.3752781696448</v>
      </c>
      <c r="W17" s="764">
        <v>4425.7569789546542</v>
      </c>
      <c r="X17" s="764">
        <v>4644.3041878125741</v>
      </c>
      <c r="Y17" s="764">
        <v>4963.8540367243313</v>
      </c>
      <c r="Z17" s="764">
        <v>5547.5836588859984</v>
      </c>
      <c r="AB17" s="48"/>
      <c r="AC17" s="17"/>
    </row>
    <row r="18" spans="1:29">
      <c r="A18" s="92" t="s">
        <v>1</v>
      </c>
      <c r="B18" s="447">
        <v>1267</v>
      </c>
      <c r="C18" s="447">
        <v>1052</v>
      </c>
      <c r="D18" s="447">
        <v>1184</v>
      </c>
      <c r="E18" s="447">
        <v>1378</v>
      </c>
      <c r="F18" s="447">
        <v>1461</v>
      </c>
      <c r="G18" s="447">
        <v>1535</v>
      </c>
      <c r="H18" s="447">
        <v>1619</v>
      </c>
      <c r="I18" s="447">
        <v>1983</v>
      </c>
      <c r="J18" s="447">
        <v>2022</v>
      </c>
      <c r="K18" s="447">
        <v>2580</v>
      </c>
      <c r="L18" s="447">
        <v>2768</v>
      </c>
      <c r="M18" s="447">
        <v>3046</v>
      </c>
      <c r="N18" s="447">
        <v>3187</v>
      </c>
      <c r="O18" s="447">
        <v>3361</v>
      </c>
      <c r="P18" s="447">
        <v>3251</v>
      </c>
      <c r="Q18" s="447">
        <v>3482</v>
      </c>
      <c r="R18" s="447">
        <v>3383</v>
      </c>
      <c r="S18" s="447">
        <v>4146</v>
      </c>
      <c r="T18" s="703">
        <v>4336.8999999999996</v>
      </c>
      <c r="U18" s="703">
        <v>4022.54</v>
      </c>
      <c r="V18" s="764"/>
      <c r="W18" s="764">
        <v>4477.3044</v>
      </c>
      <c r="X18" s="703">
        <v>4548.5011100000002</v>
      </c>
      <c r="Y18" s="811">
        <v>5698</v>
      </c>
      <c r="Z18" s="811" t="s">
        <v>15</v>
      </c>
      <c r="AA18" s="49"/>
    </row>
    <row r="19" spans="1:29">
      <c r="A19" s="92" t="s">
        <v>23</v>
      </c>
      <c r="B19" s="447">
        <v>2316</v>
      </c>
      <c r="C19" s="447">
        <v>2349</v>
      </c>
      <c r="D19" s="447">
        <v>2487</v>
      </c>
      <c r="E19" s="447">
        <v>2728</v>
      </c>
      <c r="F19" s="447">
        <v>2884</v>
      </c>
      <c r="G19" s="447">
        <v>2939</v>
      </c>
      <c r="H19" s="447">
        <v>3364</v>
      </c>
      <c r="I19" s="447">
        <v>3001</v>
      </c>
      <c r="J19" s="447">
        <v>2949</v>
      </c>
      <c r="K19" s="447">
        <v>2797</v>
      </c>
      <c r="L19" s="447">
        <v>2497</v>
      </c>
      <c r="M19" s="447">
        <v>2759</v>
      </c>
      <c r="N19" s="447">
        <v>2781</v>
      </c>
      <c r="O19" s="447">
        <v>2820</v>
      </c>
      <c r="P19" s="447">
        <v>2742</v>
      </c>
      <c r="Q19" s="447">
        <v>2226</v>
      </c>
      <c r="R19" s="447">
        <v>2731</v>
      </c>
      <c r="S19" s="447">
        <v>3943</v>
      </c>
      <c r="T19" s="703">
        <v>4303</v>
      </c>
      <c r="U19" s="703">
        <v>3579.1367180000002</v>
      </c>
      <c r="V19" s="703">
        <v>3377.7</v>
      </c>
      <c r="W19" s="815">
        <v>4697</v>
      </c>
      <c r="X19" s="811">
        <v>4672</v>
      </c>
      <c r="Y19" s="811">
        <v>4692</v>
      </c>
      <c r="Z19" s="811"/>
    </row>
    <row r="21" spans="1:29">
      <c r="A21" s="44" t="s">
        <v>195</v>
      </c>
    </row>
    <row r="22" spans="1:29">
      <c r="A22" s="44"/>
    </row>
    <row r="23" spans="1:29">
      <c r="A23" s="53" t="s">
        <v>553</v>
      </c>
    </row>
    <row r="25" spans="1:29">
      <c r="A25" s="53" t="s">
        <v>2751</v>
      </c>
    </row>
    <row r="27" spans="1:29">
      <c r="A27" s="53" t="s">
        <v>3614</v>
      </c>
    </row>
    <row r="29" spans="1:29">
      <c r="A29" s="17" t="s">
        <v>2912</v>
      </c>
    </row>
  </sheetData>
  <hyperlinks>
    <hyperlink ref="AB3" location="Content!A1" display="Back to content page" xr:uid="{00000000-0004-0000-F300-000000000000}"/>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sheetPr codeName="Sheet245"/>
  <dimension ref="A1:AC119"/>
  <sheetViews>
    <sheetView workbookViewId="0">
      <selection activeCell="I1" sqref="I1"/>
    </sheetView>
  </sheetViews>
  <sheetFormatPr defaultColWidth="9.26953125" defaultRowHeight="14"/>
  <cols>
    <col min="1" max="1" width="20.26953125" style="17" customWidth="1"/>
    <col min="2" max="2" width="48.453125" style="17" customWidth="1"/>
    <col min="3" max="11" width="6.26953125" style="17" bestFit="1" customWidth="1"/>
    <col min="12" max="17" width="6.7265625" style="17" bestFit="1" customWidth="1"/>
    <col min="18" max="23" width="7" style="17" bestFit="1" customWidth="1"/>
    <col min="24" max="26" width="7" style="17" customWidth="1"/>
    <col min="27" max="28" width="9.26953125" style="17"/>
    <col min="29" max="29" width="13.7265625" style="17" customWidth="1"/>
    <col min="30" max="16384" width="9.26953125" style="17"/>
  </cols>
  <sheetData>
    <row r="1" spans="1:29">
      <c r="A1" s="18" t="s">
        <v>3186</v>
      </c>
    </row>
    <row r="2" spans="1:29" ht="15" customHeight="1">
      <c r="C2" s="347"/>
      <c r="D2" s="347"/>
      <c r="E2" s="347"/>
      <c r="F2" s="347"/>
      <c r="G2" s="347"/>
      <c r="H2" s="347"/>
      <c r="I2" s="347"/>
      <c r="J2" s="347"/>
      <c r="K2" s="347"/>
      <c r="L2" s="347"/>
      <c r="M2" s="347"/>
      <c r="N2" s="347"/>
      <c r="O2" s="347"/>
      <c r="P2" s="347"/>
      <c r="Q2" s="348"/>
      <c r="R2" s="348"/>
      <c r="S2" s="348"/>
      <c r="T2" s="348"/>
      <c r="U2" s="347"/>
      <c r="V2" s="347"/>
      <c r="W2" s="349"/>
      <c r="X2" s="349"/>
      <c r="Y2" s="349"/>
      <c r="Z2" s="349"/>
      <c r="AA2" s="111"/>
      <c r="AB2" s="111"/>
      <c r="AC2" s="111"/>
    </row>
    <row r="3" spans="1:29" ht="15" customHeight="1">
      <c r="A3" s="1051" t="s">
        <v>192</v>
      </c>
      <c r="B3" s="1052" t="s">
        <v>14</v>
      </c>
      <c r="C3" s="1041" t="s">
        <v>191</v>
      </c>
      <c r="D3" s="1042"/>
      <c r="E3" s="1042"/>
      <c r="F3" s="1042"/>
      <c r="G3" s="1042"/>
      <c r="H3" s="1042"/>
      <c r="I3" s="1042"/>
      <c r="J3" s="1042"/>
      <c r="K3" s="1042"/>
      <c r="L3" s="1042"/>
      <c r="M3" s="1042"/>
      <c r="N3" s="1042"/>
      <c r="O3" s="1042"/>
      <c r="P3" s="1042"/>
      <c r="Q3" s="1042"/>
      <c r="R3" s="1042"/>
      <c r="S3" s="1042"/>
      <c r="T3" s="1042"/>
      <c r="U3" s="1042"/>
      <c r="V3" s="1042"/>
      <c r="W3" s="1042"/>
      <c r="X3" s="315"/>
      <c r="Y3" s="315"/>
      <c r="Z3" s="315"/>
      <c r="AA3" s="111"/>
      <c r="AB3" s="111"/>
      <c r="AC3" s="111"/>
    </row>
    <row r="4" spans="1:29" ht="15" customHeight="1">
      <c r="A4" s="1051"/>
      <c r="B4" s="1052"/>
      <c r="C4" s="25">
        <v>2001</v>
      </c>
      <c r="D4" s="25">
        <v>2002</v>
      </c>
      <c r="E4" s="25">
        <v>2003</v>
      </c>
      <c r="F4" s="109">
        <v>2004</v>
      </c>
      <c r="G4" s="25">
        <v>2005</v>
      </c>
      <c r="H4" s="109">
        <v>2006</v>
      </c>
      <c r="I4" s="25">
        <v>2007</v>
      </c>
      <c r="J4" s="25">
        <v>2008</v>
      </c>
      <c r="K4" s="25">
        <v>2009</v>
      </c>
      <c r="L4" s="25">
        <v>2010</v>
      </c>
      <c r="M4" s="25">
        <v>2011</v>
      </c>
      <c r="N4" s="25">
        <v>2012</v>
      </c>
      <c r="O4" s="25">
        <v>2013</v>
      </c>
      <c r="P4" s="25">
        <v>2014</v>
      </c>
      <c r="Q4" s="25">
        <v>2015</v>
      </c>
      <c r="R4" s="25">
        <v>2016</v>
      </c>
      <c r="S4" s="25">
        <v>2017</v>
      </c>
      <c r="T4" s="25">
        <v>2018</v>
      </c>
      <c r="U4" s="25">
        <v>2019</v>
      </c>
      <c r="V4" s="25">
        <v>2020</v>
      </c>
      <c r="W4" s="25">
        <v>2021</v>
      </c>
      <c r="X4" s="25">
        <v>2022</v>
      </c>
      <c r="Y4" s="25">
        <v>2023</v>
      </c>
      <c r="Z4" s="25">
        <v>2024</v>
      </c>
      <c r="AA4" s="111"/>
      <c r="AB4" s="1" t="s">
        <v>528</v>
      </c>
      <c r="AC4" s="111"/>
    </row>
    <row r="5" spans="1:29" ht="15" customHeight="1">
      <c r="A5" s="1050" t="s">
        <v>73</v>
      </c>
      <c r="B5" s="235" t="s">
        <v>13</v>
      </c>
      <c r="C5" s="515"/>
      <c r="D5" s="515"/>
      <c r="E5" s="515"/>
      <c r="F5" s="515"/>
      <c r="G5" s="515">
        <v>4.0045766590389005E-2</v>
      </c>
      <c r="H5" s="515">
        <v>4.3532338308457708E-2</v>
      </c>
      <c r="I5" s="515">
        <v>4.562638508669014E-2</v>
      </c>
      <c r="J5" s="515">
        <v>4.6666666666666669E-2</v>
      </c>
      <c r="K5" s="515">
        <v>4.41361916771753E-2</v>
      </c>
      <c r="L5" s="515">
        <v>3.8010425716768034E-2</v>
      </c>
      <c r="M5" s="515">
        <v>3.731108469621406E-2</v>
      </c>
      <c r="N5" s="515">
        <v>3.6684208873131299E-2</v>
      </c>
      <c r="O5" s="515">
        <v>3.548165279178158E-2</v>
      </c>
      <c r="P5" s="515">
        <v>3.548165279178158E-2</v>
      </c>
      <c r="Q5" s="515">
        <v>2.9016867090312922E-2</v>
      </c>
      <c r="R5" s="515"/>
      <c r="S5" s="515"/>
      <c r="T5" s="515"/>
      <c r="U5" s="515"/>
      <c r="V5" s="515"/>
      <c r="W5" s="515"/>
      <c r="X5" s="515"/>
      <c r="Y5" s="515"/>
      <c r="Z5" s="515"/>
      <c r="AA5" s="111"/>
      <c r="AC5" s="111"/>
    </row>
    <row r="6" spans="1:29" ht="15" customHeight="1">
      <c r="A6" s="1050"/>
      <c r="B6" s="235" t="s">
        <v>12</v>
      </c>
      <c r="C6" s="515"/>
      <c r="D6" s="515"/>
      <c r="E6" s="515"/>
      <c r="F6" s="515"/>
      <c r="G6" s="515"/>
      <c r="H6" s="515"/>
      <c r="I6" s="515"/>
      <c r="J6" s="515"/>
      <c r="K6" s="515"/>
      <c r="L6" s="515"/>
      <c r="M6" s="515"/>
      <c r="N6" s="515">
        <v>19.12</v>
      </c>
      <c r="O6" s="515">
        <v>21.98</v>
      </c>
      <c r="P6" s="515">
        <v>21.98</v>
      </c>
      <c r="Q6" s="515">
        <v>21.98</v>
      </c>
      <c r="R6" s="515"/>
      <c r="S6" s="515"/>
      <c r="T6" s="515"/>
      <c r="U6" s="515"/>
      <c r="V6" s="515"/>
      <c r="W6" s="515"/>
      <c r="X6" s="515"/>
      <c r="Y6" s="515"/>
      <c r="Z6" s="515"/>
    </row>
    <row r="7" spans="1:29" ht="15" customHeight="1">
      <c r="A7" s="1050"/>
      <c r="B7" s="235" t="s">
        <v>483</v>
      </c>
      <c r="C7" s="515"/>
      <c r="D7" s="515"/>
      <c r="E7" s="515"/>
      <c r="F7" s="515"/>
      <c r="G7" s="515"/>
      <c r="H7" s="515"/>
      <c r="I7" s="515"/>
      <c r="J7" s="515"/>
      <c r="K7" s="515"/>
      <c r="L7" s="515"/>
      <c r="M7" s="515"/>
      <c r="N7" s="515"/>
      <c r="O7" s="515"/>
      <c r="P7" s="515"/>
      <c r="Q7" s="515"/>
      <c r="R7" s="515"/>
      <c r="S7" s="515"/>
      <c r="T7" s="515"/>
      <c r="U7" s="515"/>
      <c r="V7" s="515"/>
      <c r="W7" s="515"/>
      <c r="X7" s="515"/>
      <c r="Y7" s="515"/>
      <c r="Z7" s="515"/>
    </row>
    <row r="8" spans="1:29" ht="15" customHeight="1">
      <c r="A8" s="1050"/>
      <c r="B8" s="235" t="s">
        <v>89</v>
      </c>
      <c r="C8" s="515"/>
      <c r="D8" s="515"/>
      <c r="E8" s="515"/>
      <c r="F8" s="515"/>
      <c r="G8" s="515"/>
      <c r="H8" s="515"/>
      <c r="I8" s="515"/>
      <c r="J8" s="515"/>
      <c r="K8" s="515"/>
      <c r="L8" s="515"/>
      <c r="M8" s="515"/>
      <c r="N8" s="515"/>
      <c r="O8" s="515"/>
      <c r="P8" s="515"/>
      <c r="Q8" s="515">
        <f>87.26/1000</f>
        <v>8.7260000000000004E-2</v>
      </c>
      <c r="R8" s="515">
        <f>87.9/1000</f>
        <v>8.7900000000000006E-2</v>
      </c>
      <c r="S8" s="515">
        <f>86.11/1000</f>
        <v>8.6110000000000006E-2</v>
      </c>
      <c r="T8" s="515">
        <f>82.82/1000</f>
        <v>8.2819999999999991E-2</v>
      </c>
      <c r="U8" s="515">
        <f>80.07/1000</f>
        <v>8.0069999999999988E-2</v>
      </c>
      <c r="V8" s="515"/>
      <c r="W8" s="515"/>
      <c r="X8" s="515"/>
      <c r="Y8" s="515"/>
      <c r="Z8" s="515"/>
      <c r="AB8" s="33"/>
    </row>
    <row r="9" spans="1:29" ht="15" customHeight="1">
      <c r="A9" s="1050"/>
      <c r="B9" s="235" t="s">
        <v>482</v>
      </c>
      <c r="C9" s="515"/>
      <c r="D9" s="515"/>
      <c r="E9" s="515"/>
      <c r="F9" s="515"/>
      <c r="G9" s="515"/>
      <c r="H9" s="515">
        <v>0.06</v>
      </c>
      <c r="I9" s="515">
        <v>7.0000000000000007E-2</v>
      </c>
      <c r="J9" s="515">
        <v>0.06</v>
      </c>
      <c r="K9" s="515">
        <v>0.08</v>
      </c>
      <c r="L9" s="515">
        <v>0.1</v>
      </c>
      <c r="M9" s="515">
        <v>0.11</v>
      </c>
      <c r="N9" s="515">
        <v>0.11</v>
      </c>
      <c r="O9" s="515">
        <v>0.1</v>
      </c>
      <c r="P9" s="515">
        <v>0.09</v>
      </c>
      <c r="Q9" s="515">
        <v>0.09</v>
      </c>
      <c r="R9" s="515"/>
      <c r="S9" s="515"/>
      <c r="T9" s="515"/>
      <c r="U9" s="515"/>
      <c r="V9" s="515"/>
      <c r="W9" s="515"/>
      <c r="X9" s="515"/>
      <c r="Y9" s="515"/>
      <c r="Z9" s="515"/>
      <c r="AA9" s="74" t="s">
        <v>15</v>
      </c>
    </row>
    <row r="10" spans="1:29" ht="15" customHeight="1">
      <c r="A10" s="1050"/>
      <c r="B10" s="236" t="s">
        <v>255</v>
      </c>
      <c r="C10" s="515"/>
      <c r="D10" s="515"/>
      <c r="E10" s="515"/>
      <c r="F10" s="515"/>
      <c r="G10" s="515"/>
      <c r="H10" s="515"/>
      <c r="I10" s="515"/>
      <c r="J10" s="515"/>
      <c r="K10" s="515"/>
      <c r="L10" s="515"/>
      <c r="M10" s="515"/>
      <c r="N10" s="515"/>
      <c r="O10" s="515"/>
      <c r="P10" s="515"/>
      <c r="Q10" s="515"/>
      <c r="R10" s="515"/>
      <c r="S10" s="515"/>
      <c r="T10" s="515"/>
      <c r="U10" s="515"/>
      <c r="V10" s="515"/>
      <c r="W10" s="515"/>
      <c r="X10" s="515"/>
      <c r="Y10" s="515"/>
      <c r="Z10" s="515"/>
      <c r="AB10" s="33"/>
    </row>
    <row r="11" spans="1:29" ht="15" customHeight="1">
      <c r="A11" s="1050"/>
      <c r="B11" s="235" t="s">
        <v>11</v>
      </c>
      <c r="C11" s="515"/>
      <c r="D11" s="515"/>
      <c r="E11" s="515"/>
      <c r="F11" s="515">
        <v>0.36580000000000001</v>
      </c>
      <c r="G11" s="515">
        <v>0.43</v>
      </c>
      <c r="H11" s="515">
        <v>0.49</v>
      </c>
      <c r="I11" s="515">
        <v>0.49</v>
      </c>
      <c r="J11" s="515">
        <v>0.5675</v>
      </c>
      <c r="K11" s="515">
        <v>0.66800000000000004</v>
      </c>
      <c r="L11" s="515">
        <v>0.71919999999999995</v>
      </c>
      <c r="M11" s="515">
        <v>0.8397</v>
      </c>
      <c r="N11" s="515">
        <v>0.90329999999999999</v>
      </c>
      <c r="O11" s="515">
        <v>1.0345</v>
      </c>
      <c r="P11" s="515">
        <v>1.0694399999999999</v>
      </c>
      <c r="Q11" s="515">
        <v>9.2200000000000004E-2</v>
      </c>
      <c r="R11" s="515"/>
      <c r="S11" s="515"/>
      <c r="T11" s="515"/>
      <c r="U11" s="515"/>
      <c r="V11" s="515"/>
      <c r="W11" s="515"/>
      <c r="X11" s="515"/>
      <c r="Y11" s="515"/>
      <c r="Z11" s="515"/>
      <c r="AA11" s="74" t="s">
        <v>15</v>
      </c>
    </row>
    <row r="12" spans="1:29" ht="15" customHeight="1">
      <c r="A12" s="1050"/>
      <c r="B12" s="235" t="s">
        <v>10</v>
      </c>
      <c r="C12" s="515"/>
      <c r="D12" s="515"/>
      <c r="E12" s="515"/>
      <c r="F12" s="515"/>
      <c r="G12" s="515"/>
      <c r="H12" s="515"/>
      <c r="I12" s="515"/>
      <c r="J12" s="515"/>
      <c r="K12" s="515"/>
      <c r="L12" s="515"/>
      <c r="M12" s="515"/>
      <c r="N12" s="515"/>
      <c r="O12" s="515"/>
      <c r="P12" s="515">
        <v>0.16</v>
      </c>
      <c r="Q12" s="515"/>
      <c r="R12" s="515"/>
      <c r="S12" s="515"/>
      <c r="T12" s="515"/>
      <c r="U12" s="515"/>
      <c r="V12" s="515"/>
      <c r="W12" s="515"/>
      <c r="X12" s="515"/>
      <c r="Y12" s="515"/>
      <c r="Z12" s="515"/>
    </row>
    <row r="13" spans="1:29" ht="15" customHeight="1">
      <c r="A13" s="1050"/>
      <c r="B13" s="235" t="s">
        <v>9</v>
      </c>
      <c r="C13" s="515"/>
      <c r="D13" s="515"/>
      <c r="E13" s="515"/>
      <c r="F13" s="515"/>
      <c r="G13" s="515"/>
      <c r="H13" s="515"/>
      <c r="I13" s="515"/>
      <c r="J13" s="515"/>
      <c r="K13" s="515"/>
      <c r="L13" s="515"/>
      <c r="M13" s="515"/>
      <c r="N13" s="515"/>
      <c r="O13" s="515"/>
      <c r="P13" s="515"/>
      <c r="Q13" s="515"/>
      <c r="R13" s="515"/>
      <c r="S13" s="515"/>
      <c r="T13" s="515"/>
      <c r="U13" s="515"/>
      <c r="V13" s="515"/>
      <c r="W13" s="515"/>
      <c r="X13" s="515"/>
      <c r="Y13" s="515"/>
      <c r="Z13" s="515"/>
    </row>
    <row r="14" spans="1:29" ht="15" customHeight="1">
      <c r="A14" s="1050"/>
      <c r="B14" s="235" t="s">
        <v>8</v>
      </c>
      <c r="C14" s="285">
        <v>9.7007223942208454E-2</v>
      </c>
      <c r="D14" s="285">
        <v>0.10347129506008011</v>
      </c>
      <c r="E14" s="285">
        <v>0.11134601832276252</v>
      </c>
      <c r="F14" s="285">
        <v>0.1163963963963964</v>
      </c>
      <c r="G14" s="285">
        <v>0.11426616489907629</v>
      </c>
      <c r="H14" s="285">
        <v>0.11749598715890852</v>
      </c>
      <c r="I14" s="285">
        <v>0.12209116990755499</v>
      </c>
      <c r="J14" s="285">
        <v>0.16995169422798914</v>
      </c>
      <c r="K14" s="285">
        <v>0.15873015873015875</v>
      </c>
      <c r="L14" s="285">
        <v>0.16963418582065393</v>
      </c>
      <c r="M14" s="285">
        <v>0.19513043478260872</v>
      </c>
      <c r="N14" s="285">
        <v>0.19077848312729703</v>
      </c>
      <c r="O14" s="285">
        <v>0.18656838122574121</v>
      </c>
      <c r="P14" s="285">
        <v>0.188130777019303</v>
      </c>
      <c r="Q14" s="516">
        <v>0.16428449404931381</v>
      </c>
      <c r="R14" s="516">
        <v>0.16069096292827081</v>
      </c>
      <c r="S14" s="516">
        <v>0.16590311560127122</v>
      </c>
      <c r="T14" s="516">
        <v>0.17010800187853609</v>
      </c>
      <c r="U14" s="285">
        <v>0.16532489274682513</v>
      </c>
      <c r="V14" s="285">
        <v>0.15076563278914384</v>
      </c>
      <c r="W14" s="673">
        <v>0.14247576181421803</v>
      </c>
      <c r="X14" s="673">
        <v>0.13511519996012156</v>
      </c>
      <c r="Y14" s="673">
        <v>0.13761671854157406</v>
      </c>
      <c r="Z14" s="673">
        <v>0.13796837773445961</v>
      </c>
    </row>
    <row r="15" spans="1:29" ht="15" customHeight="1">
      <c r="A15" s="1050"/>
      <c r="B15" s="235" t="s">
        <v>6</v>
      </c>
      <c r="C15" s="515">
        <v>8.5975212055758407E-2</v>
      </c>
      <c r="D15" s="515">
        <v>0.10086423214914834</v>
      </c>
      <c r="E15" s="515">
        <v>0.10309879776026724</v>
      </c>
      <c r="F15" s="515">
        <v>0.11403860206679962</v>
      </c>
      <c r="G15" s="515">
        <v>0.11327646714623374</v>
      </c>
      <c r="H15" s="515">
        <v>0.11590934866871702</v>
      </c>
      <c r="I15" s="515">
        <v>0.11928818199595853</v>
      </c>
      <c r="J15" s="515">
        <v>0.1286497293943259</v>
      </c>
      <c r="K15" s="515">
        <v>0.11670158541542885</v>
      </c>
      <c r="L15" s="515">
        <v>9.7182229535170708E-2</v>
      </c>
      <c r="M15" s="515">
        <v>0.11666666666666667</v>
      </c>
      <c r="N15" s="515">
        <v>0.105</v>
      </c>
      <c r="O15" s="515">
        <v>0.105</v>
      </c>
      <c r="P15" s="515"/>
      <c r="Q15" s="515"/>
      <c r="R15" s="515"/>
      <c r="S15" s="285">
        <v>6.63</v>
      </c>
      <c r="T15" s="285">
        <v>6.63</v>
      </c>
      <c r="U15" s="285">
        <v>6.63</v>
      </c>
      <c r="V15" s="285">
        <v>6.63</v>
      </c>
      <c r="W15" s="515"/>
      <c r="X15" s="515"/>
      <c r="Y15" s="515"/>
      <c r="Z15" s="515"/>
    </row>
    <row r="16" spans="1:29" ht="15" customHeight="1">
      <c r="A16" s="1050"/>
      <c r="B16" s="235" t="s">
        <v>5</v>
      </c>
      <c r="C16" s="515"/>
      <c r="D16" s="515"/>
      <c r="E16" s="515"/>
      <c r="F16" s="515"/>
      <c r="G16" s="515"/>
      <c r="H16" s="515"/>
      <c r="I16" s="515"/>
      <c r="J16" s="515"/>
      <c r="K16" s="515"/>
      <c r="L16" s="515"/>
      <c r="M16" s="515"/>
      <c r="N16" s="515"/>
      <c r="O16" s="515"/>
      <c r="P16" s="515"/>
      <c r="Q16" s="285"/>
      <c r="R16" s="515"/>
      <c r="S16" s="515"/>
      <c r="T16" s="515"/>
      <c r="U16" s="515"/>
      <c r="V16" s="515"/>
      <c r="W16" s="515"/>
      <c r="X16" s="515"/>
      <c r="Y16" s="515"/>
      <c r="Z16" s="515"/>
    </row>
    <row r="17" spans="1:28" ht="15" customHeight="1">
      <c r="A17" s="1050"/>
      <c r="B17" s="235" t="s">
        <v>4</v>
      </c>
      <c r="C17" s="515">
        <v>0.12</v>
      </c>
      <c r="D17" s="515">
        <v>0.13</v>
      </c>
      <c r="E17" s="515">
        <v>0.13</v>
      </c>
      <c r="F17" s="515">
        <v>0.13</v>
      </c>
      <c r="G17" s="515">
        <v>0.09</v>
      </c>
      <c r="H17" s="515">
        <v>0.09</v>
      </c>
      <c r="I17" s="515">
        <v>0.09</v>
      </c>
      <c r="J17" s="515">
        <v>0.05</v>
      </c>
      <c r="K17" s="515">
        <v>0.11</v>
      </c>
      <c r="L17" s="515">
        <v>0.11</v>
      </c>
      <c r="M17" s="515">
        <v>0.09</v>
      </c>
      <c r="N17" s="515">
        <v>0.13</v>
      </c>
      <c r="O17" s="515"/>
      <c r="P17" s="515"/>
      <c r="Q17" s="515"/>
      <c r="R17" s="515"/>
      <c r="S17" s="515"/>
      <c r="T17" s="515"/>
      <c r="U17" s="515"/>
      <c r="V17" s="515"/>
      <c r="W17" s="515"/>
      <c r="X17" s="515"/>
      <c r="Y17" s="515"/>
      <c r="Z17" s="515"/>
    </row>
    <row r="18" spans="1:28" ht="14.25" customHeight="1">
      <c r="A18" s="1050"/>
      <c r="B18" s="235" t="s">
        <v>190</v>
      </c>
      <c r="C18" s="515"/>
      <c r="D18" s="515"/>
      <c r="E18" s="515"/>
      <c r="F18" s="515"/>
      <c r="G18" s="515"/>
      <c r="H18" s="515"/>
      <c r="I18" s="515"/>
      <c r="J18" s="515"/>
      <c r="K18" s="515"/>
      <c r="L18" s="515">
        <v>37.439567343148227</v>
      </c>
      <c r="M18" s="515">
        <v>42.332244143883308</v>
      </c>
      <c r="N18" s="515">
        <v>39.315853658536589</v>
      </c>
      <c r="O18" s="515"/>
      <c r="P18" s="515"/>
      <c r="Q18" s="515"/>
      <c r="R18" s="515"/>
      <c r="S18" s="515"/>
      <c r="T18" s="515"/>
      <c r="U18" s="515"/>
      <c r="V18" s="515"/>
      <c r="W18" s="515"/>
      <c r="X18" s="515"/>
      <c r="Y18" s="515"/>
      <c r="Z18" s="515"/>
      <c r="AB18" s="48"/>
    </row>
    <row r="19" spans="1:28">
      <c r="A19" s="1050"/>
      <c r="B19" s="235" t="s">
        <v>189</v>
      </c>
      <c r="C19" s="515"/>
      <c r="D19" s="515"/>
      <c r="E19" s="515"/>
      <c r="F19" s="515"/>
      <c r="G19" s="515"/>
      <c r="H19" s="515"/>
      <c r="I19" s="515"/>
      <c r="J19" s="515"/>
      <c r="K19" s="515"/>
      <c r="L19" s="515">
        <v>8.0262762557701234E-2</v>
      </c>
      <c r="M19" s="515">
        <v>0.10934634845790077</v>
      </c>
      <c r="N19" s="515">
        <v>0.10929268292682928</v>
      </c>
      <c r="O19" s="515"/>
      <c r="P19" s="515"/>
      <c r="Q19" s="515"/>
      <c r="R19" s="515"/>
      <c r="S19" s="515"/>
      <c r="T19" s="515"/>
      <c r="U19" s="515"/>
      <c r="V19" s="515"/>
      <c r="W19" s="515"/>
      <c r="X19" s="515"/>
      <c r="Y19" s="515"/>
      <c r="Z19" s="515"/>
      <c r="AB19" s="48"/>
    </row>
    <row r="20" spans="1:28">
      <c r="A20" s="1050"/>
      <c r="B20" s="235" t="s">
        <v>188</v>
      </c>
      <c r="C20" s="515"/>
      <c r="D20" s="515"/>
      <c r="E20" s="515"/>
      <c r="F20" s="515"/>
      <c r="G20" s="515"/>
      <c r="H20" s="515"/>
      <c r="I20" s="515"/>
      <c r="J20" s="515"/>
      <c r="K20" s="515"/>
      <c r="L20" s="515">
        <v>8.1587501024282319E-2</v>
      </c>
      <c r="M20" s="515">
        <v>0.11119383436048035</v>
      </c>
      <c r="N20" s="515">
        <v>0.11113414634146343</v>
      </c>
      <c r="O20" s="515"/>
      <c r="P20" s="515"/>
      <c r="Q20" s="515"/>
      <c r="R20" s="515"/>
      <c r="S20" s="515"/>
      <c r="T20" s="515"/>
      <c r="U20" s="515"/>
      <c r="V20" s="515"/>
      <c r="W20" s="515"/>
      <c r="X20" s="515"/>
      <c r="Y20" s="515"/>
      <c r="Z20" s="515"/>
      <c r="AB20" s="48"/>
    </row>
    <row r="21" spans="1:28">
      <c r="A21" s="1050"/>
      <c r="B21" s="235" t="s">
        <v>187</v>
      </c>
      <c r="C21" s="515"/>
      <c r="D21" s="515"/>
      <c r="E21" s="515"/>
      <c r="F21" s="515"/>
      <c r="G21" s="515"/>
      <c r="H21" s="515"/>
      <c r="I21" s="515"/>
      <c r="J21" s="515"/>
      <c r="K21" s="515"/>
      <c r="L21" s="515">
        <v>8.295321078364426E-2</v>
      </c>
      <c r="M21" s="515">
        <v>0.11304132026305994</v>
      </c>
      <c r="N21" s="515">
        <v>0.11298780487804878</v>
      </c>
      <c r="O21" s="515"/>
      <c r="P21" s="515"/>
      <c r="Q21" s="515"/>
      <c r="R21" s="515"/>
      <c r="S21" s="515"/>
      <c r="T21" s="515"/>
      <c r="U21" s="515"/>
      <c r="V21" s="515"/>
      <c r="W21" s="515"/>
      <c r="X21" s="515"/>
      <c r="Y21" s="515"/>
      <c r="Z21" s="515"/>
      <c r="AB21" s="48"/>
    </row>
    <row r="22" spans="1:28">
      <c r="A22" s="1050"/>
      <c r="B22" s="235" t="s">
        <v>186</v>
      </c>
      <c r="C22" s="515"/>
      <c r="D22" s="515"/>
      <c r="E22" s="515"/>
      <c r="F22" s="515"/>
      <c r="G22" s="515"/>
      <c r="H22" s="515"/>
      <c r="I22" s="515"/>
      <c r="J22" s="515"/>
      <c r="K22" s="515"/>
      <c r="L22" s="515">
        <v>8.4960804129906309E-2</v>
      </c>
      <c r="M22" s="515">
        <v>0.1157849747004729</v>
      </c>
      <c r="N22" s="515">
        <v>0.11573170731707318</v>
      </c>
      <c r="O22" s="515"/>
      <c r="P22" s="515"/>
      <c r="Q22" s="515"/>
      <c r="R22" s="515"/>
      <c r="S22" s="515"/>
      <c r="T22" s="515"/>
      <c r="U22" s="515"/>
      <c r="V22" s="515"/>
      <c r="W22" s="515"/>
      <c r="X22" s="515"/>
      <c r="Y22" s="515"/>
      <c r="Z22" s="515"/>
      <c r="AB22" s="48"/>
    </row>
    <row r="23" spans="1:28">
      <c r="A23" s="1050"/>
      <c r="B23" s="235" t="s">
        <v>185</v>
      </c>
      <c r="C23" s="515"/>
      <c r="D23" s="515"/>
      <c r="E23" s="515"/>
      <c r="F23" s="515"/>
      <c r="G23" s="515"/>
      <c r="H23" s="515"/>
      <c r="I23" s="515"/>
      <c r="J23" s="515"/>
      <c r="K23" s="515"/>
      <c r="L23" s="515">
        <v>8.5971429351834133E-2</v>
      </c>
      <c r="M23" s="515">
        <v>0.11717748273152169</v>
      </c>
      <c r="N23" s="515">
        <v>0.11712195121951222</v>
      </c>
      <c r="O23" s="515"/>
      <c r="P23" s="515"/>
      <c r="Q23" s="515"/>
      <c r="R23" s="515"/>
      <c r="S23" s="515"/>
      <c r="T23" s="515"/>
      <c r="U23" s="515"/>
      <c r="V23" s="515"/>
      <c r="W23" s="515"/>
      <c r="X23" s="515"/>
      <c r="Y23" s="515"/>
      <c r="Z23" s="515"/>
      <c r="AB23" s="48"/>
    </row>
    <row r="24" spans="1:28" ht="15" customHeight="1">
      <c r="A24" s="1050"/>
      <c r="B24" s="237" t="s">
        <v>32</v>
      </c>
      <c r="C24" s="515">
        <v>6.9659972615244179</v>
      </c>
      <c r="D24" s="515">
        <v>9.5764467333238521</v>
      </c>
      <c r="E24" s="515">
        <v>9.9268104776579342</v>
      </c>
      <c r="F24" s="515">
        <v>11.506363897898634</v>
      </c>
      <c r="G24" s="515">
        <v>14.147641190058927</v>
      </c>
      <c r="H24" s="515">
        <v>13.291379456174701</v>
      </c>
      <c r="I24" s="515">
        <v>14.633513327779045</v>
      </c>
      <c r="J24" s="515">
        <v>18.017910458156106</v>
      </c>
      <c r="K24" s="515">
        <v>17.459355117072693</v>
      </c>
      <c r="L24" s="515">
        <v>17.956422564757222</v>
      </c>
      <c r="M24" s="515"/>
      <c r="N24" s="515"/>
      <c r="O24" s="515"/>
      <c r="P24" s="515"/>
      <c r="Q24" s="515"/>
      <c r="R24" s="515"/>
      <c r="S24" s="515"/>
      <c r="T24" s="515"/>
      <c r="U24" s="515"/>
      <c r="V24" s="515"/>
      <c r="W24" s="515"/>
      <c r="X24" s="515"/>
      <c r="Y24" s="515"/>
      <c r="Z24" s="515"/>
    </row>
    <row r="25" spans="1:28" ht="15" customHeight="1">
      <c r="A25" s="1050"/>
      <c r="B25" s="235" t="s">
        <v>1</v>
      </c>
      <c r="C25" s="515"/>
      <c r="D25" s="515"/>
      <c r="E25" s="515"/>
      <c r="F25" s="515"/>
      <c r="G25" s="515"/>
      <c r="H25" s="515"/>
      <c r="I25" s="515"/>
      <c r="J25" s="515"/>
      <c r="K25" s="515"/>
      <c r="L25" s="515">
        <v>24.253027826840398</v>
      </c>
      <c r="M25" s="515">
        <v>23.903237492453176</v>
      </c>
      <c r="N25" s="515">
        <v>22.557074606163464</v>
      </c>
      <c r="O25" s="515">
        <v>30.417436595782405</v>
      </c>
      <c r="P25" s="515">
        <v>33.130858668146054</v>
      </c>
      <c r="Q25" s="515">
        <v>23.679217319494331</v>
      </c>
      <c r="R25" s="515"/>
      <c r="S25" s="515"/>
      <c r="T25" s="515"/>
      <c r="U25" s="515"/>
      <c r="V25" s="515"/>
      <c r="W25" s="515"/>
      <c r="X25" s="515"/>
      <c r="Y25" s="515"/>
      <c r="Z25" s="515"/>
    </row>
    <row r="26" spans="1:28" ht="15" customHeight="1">
      <c r="A26" s="1050"/>
      <c r="B26" s="235" t="s">
        <v>0</v>
      </c>
      <c r="C26" s="515">
        <v>11.633393829401088</v>
      </c>
      <c r="D26" s="515">
        <v>11.654545454545454</v>
      </c>
      <c r="E26" s="515">
        <v>4.962028943974782</v>
      </c>
      <c r="F26" s="515">
        <v>1.9768382425473987</v>
      </c>
      <c r="G26" s="515">
        <v>6.6453541360236059</v>
      </c>
      <c r="H26" s="515">
        <v>1.2002888775379993E-2</v>
      </c>
      <c r="I26" s="515">
        <v>2.1857275747508304E-2</v>
      </c>
      <c r="J26" s="515">
        <v>0.36259904502209589</v>
      </c>
      <c r="K26" s="515">
        <v>25.62</v>
      </c>
      <c r="L26" s="515">
        <v>25.62</v>
      </c>
      <c r="M26" s="515">
        <v>18.12</v>
      </c>
      <c r="N26" s="515">
        <v>16.12</v>
      </c>
      <c r="O26" s="515">
        <v>15.211762691571391</v>
      </c>
      <c r="P26" s="515">
        <v>15.211762691571391</v>
      </c>
      <c r="Q26" s="285"/>
      <c r="R26" s="285"/>
      <c r="S26" s="285"/>
      <c r="T26" s="285"/>
      <c r="U26" s="285">
        <v>1.9103999999999999E-2</v>
      </c>
      <c r="V26" s="285">
        <v>9.3410000000000007E-2</v>
      </c>
      <c r="W26" s="515"/>
      <c r="X26" s="515"/>
      <c r="Y26" s="515"/>
      <c r="Z26" s="515"/>
    </row>
    <row r="27" spans="1:28" ht="15" customHeight="1">
      <c r="A27" s="1050" t="s">
        <v>184</v>
      </c>
      <c r="B27" s="238" t="s">
        <v>13</v>
      </c>
      <c r="C27" s="515"/>
      <c r="D27" s="515"/>
      <c r="E27" s="515"/>
      <c r="F27" s="515"/>
      <c r="G27" s="515">
        <v>5.0356792658757879E-2</v>
      </c>
      <c r="H27" s="515">
        <v>4.3441180269562028E-2</v>
      </c>
      <c r="I27" s="515">
        <v>5.7219087333883131E-2</v>
      </c>
      <c r="J27" s="515">
        <v>5.8494368255283605E-2</v>
      </c>
      <c r="K27" s="515">
        <v>5.5363786211900703E-2</v>
      </c>
      <c r="L27" s="515">
        <v>4.7743746292625774E-2</v>
      </c>
      <c r="M27" s="515">
        <v>4.6785076623854192E-2</v>
      </c>
      <c r="N27" s="515">
        <v>4.6004853163487139E-2</v>
      </c>
      <c r="O27" s="515">
        <v>4.5481836122397819E-2</v>
      </c>
      <c r="P27" s="515">
        <v>4.4663853746180739E-2</v>
      </c>
      <c r="Q27" s="515">
        <v>3.6478347199250534E-2</v>
      </c>
      <c r="R27" s="515"/>
      <c r="S27" s="515"/>
      <c r="T27" s="515"/>
      <c r="U27" s="515"/>
      <c r="V27" s="515"/>
      <c r="W27" s="515"/>
      <c r="X27" s="515"/>
      <c r="Y27" s="515"/>
      <c r="Z27" s="515"/>
    </row>
    <row r="28" spans="1:28" ht="15" customHeight="1">
      <c r="A28" s="1050"/>
      <c r="B28" s="238" t="s">
        <v>12</v>
      </c>
      <c r="C28" s="515"/>
      <c r="D28" s="515"/>
      <c r="E28" s="515"/>
      <c r="F28" s="515"/>
      <c r="G28" s="515"/>
      <c r="H28" s="515"/>
      <c r="I28" s="515"/>
      <c r="J28" s="515"/>
      <c r="K28" s="515"/>
      <c r="L28" s="515"/>
      <c r="M28" s="515"/>
      <c r="N28" s="515"/>
      <c r="O28" s="515"/>
      <c r="P28" s="515"/>
      <c r="Q28" s="515"/>
      <c r="R28" s="515"/>
      <c r="S28" s="515"/>
      <c r="T28" s="515"/>
      <c r="U28" s="515"/>
      <c r="V28" s="515"/>
      <c r="W28" s="515"/>
      <c r="X28" s="515"/>
      <c r="Y28" s="515"/>
      <c r="Z28" s="515"/>
    </row>
    <row r="29" spans="1:28" ht="15" customHeight="1">
      <c r="A29" s="1050"/>
      <c r="B29" s="238" t="s">
        <v>483</v>
      </c>
      <c r="C29" s="515"/>
      <c r="D29" s="515"/>
      <c r="E29" s="515"/>
      <c r="F29" s="515"/>
      <c r="G29" s="515"/>
      <c r="H29" s="515"/>
      <c r="I29" s="515"/>
      <c r="J29" s="515"/>
      <c r="K29" s="515"/>
      <c r="L29" s="515"/>
      <c r="M29" s="515"/>
      <c r="N29" s="515"/>
      <c r="O29" s="515"/>
      <c r="P29" s="515"/>
      <c r="Q29" s="515"/>
      <c r="R29" s="515"/>
      <c r="S29" s="515"/>
      <c r="T29" s="515"/>
      <c r="U29" s="515"/>
      <c r="V29" s="515"/>
      <c r="W29" s="515"/>
      <c r="X29" s="515"/>
      <c r="Y29" s="515"/>
      <c r="Z29" s="515"/>
    </row>
    <row r="30" spans="1:28" ht="15" customHeight="1">
      <c r="A30" s="1050"/>
      <c r="B30" s="235" t="s">
        <v>89</v>
      </c>
      <c r="C30" s="515"/>
      <c r="D30" s="515"/>
      <c r="E30" s="515"/>
      <c r="F30" s="515"/>
      <c r="G30" s="515"/>
      <c r="H30" s="515"/>
      <c r="I30" s="515"/>
      <c r="J30" s="515"/>
      <c r="K30" s="515"/>
      <c r="L30" s="515"/>
      <c r="M30" s="515"/>
      <c r="N30" s="515"/>
      <c r="O30" s="515"/>
      <c r="P30" s="515"/>
      <c r="Q30" s="515"/>
      <c r="R30" s="515"/>
      <c r="S30" s="515"/>
      <c r="T30" s="515"/>
      <c r="U30" s="515"/>
      <c r="V30" s="515"/>
      <c r="W30" s="515"/>
      <c r="X30" s="515"/>
      <c r="Y30" s="515"/>
      <c r="Z30" s="515"/>
    </row>
    <row r="31" spans="1:28" ht="15" customHeight="1">
      <c r="A31" s="1050"/>
      <c r="B31" s="238" t="s">
        <v>482</v>
      </c>
      <c r="C31" s="515"/>
      <c r="D31" s="515"/>
      <c r="E31" s="515"/>
      <c r="F31" s="515"/>
      <c r="G31" s="515"/>
      <c r="H31" s="515">
        <v>0.09</v>
      </c>
      <c r="I31" s="515">
        <v>0.09</v>
      </c>
      <c r="J31" s="515">
        <v>0.08</v>
      </c>
      <c r="K31" s="515">
        <v>0.11</v>
      </c>
      <c r="L31" s="515">
        <v>0.14000000000000001</v>
      </c>
      <c r="M31" s="515">
        <v>0.15</v>
      </c>
      <c r="N31" s="515">
        <v>0.15</v>
      </c>
      <c r="O31" s="515">
        <v>0.13</v>
      </c>
      <c r="P31" s="515">
        <v>0.13</v>
      </c>
      <c r="Q31" s="515">
        <v>0.12</v>
      </c>
      <c r="R31" s="515"/>
      <c r="S31" s="515"/>
      <c r="T31" s="515"/>
      <c r="U31" s="515"/>
      <c r="V31" s="515"/>
      <c r="W31" s="515"/>
      <c r="X31" s="515"/>
      <c r="Y31" s="515"/>
      <c r="Z31" s="515"/>
      <c r="AA31" s="74" t="s">
        <v>15</v>
      </c>
    </row>
    <row r="32" spans="1:28">
      <c r="A32" s="1050"/>
      <c r="B32" s="1053" t="s">
        <v>11</v>
      </c>
      <c r="C32" s="515"/>
      <c r="D32" s="515"/>
      <c r="E32" s="515"/>
      <c r="F32" s="515">
        <v>0.16600000000000001</v>
      </c>
      <c r="G32" s="515">
        <v>8.1900000000000001E-2</v>
      </c>
      <c r="H32" s="515">
        <v>8.1900000000000001E-2</v>
      </c>
      <c r="I32" s="515">
        <v>8.1900000000000001E-2</v>
      </c>
      <c r="J32" s="515">
        <v>9.3399999999999997E-2</v>
      </c>
      <c r="K32" s="515">
        <v>0.12540000000000001</v>
      </c>
      <c r="L32" s="515">
        <v>0.13800000000000001</v>
      </c>
      <c r="M32" s="515">
        <v>0.16120000000000001</v>
      </c>
      <c r="N32" s="515">
        <v>0.1724</v>
      </c>
      <c r="O32" s="515">
        <v>0.19439999999999999</v>
      </c>
      <c r="P32" s="515">
        <v>0.20061000000000001</v>
      </c>
      <c r="Q32" s="515">
        <v>1.6299999999999999E-2</v>
      </c>
      <c r="R32" s="515"/>
      <c r="S32" s="515"/>
      <c r="T32" s="515"/>
      <c r="U32" s="515"/>
      <c r="V32" s="515"/>
      <c r="W32" s="515"/>
      <c r="X32" s="515"/>
      <c r="Y32" s="515"/>
      <c r="Z32" s="515"/>
      <c r="AA32" s="74" t="s">
        <v>15</v>
      </c>
    </row>
    <row r="33" spans="1:27">
      <c r="A33" s="1050"/>
      <c r="B33" s="1053"/>
      <c r="C33" s="515"/>
      <c r="D33" s="515"/>
      <c r="E33" s="515"/>
      <c r="F33" s="515">
        <v>0.155</v>
      </c>
      <c r="G33" s="515">
        <v>7.3999999999999996E-2</v>
      </c>
      <c r="H33" s="515">
        <v>7.3999999999999996E-2</v>
      </c>
      <c r="I33" s="515">
        <v>7.3999999999999996E-2</v>
      </c>
      <c r="J33" s="515">
        <v>8.48E-2</v>
      </c>
      <c r="K33" s="515">
        <v>0.11600000000000001</v>
      </c>
      <c r="L33" s="515">
        <v>0.128</v>
      </c>
      <c r="M33" s="515">
        <v>0.14960000000000001</v>
      </c>
      <c r="N33" s="515">
        <v>0.15989999999999999</v>
      </c>
      <c r="O33" s="515">
        <v>0.18010000000000001</v>
      </c>
      <c r="P33" s="515">
        <v>0.18568000000000001</v>
      </c>
      <c r="Q33" s="515">
        <v>1.7500000000000002E-2</v>
      </c>
      <c r="R33" s="515"/>
      <c r="S33" s="515"/>
      <c r="T33" s="515"/>
      <c r="U33" s="515"/>
      <c r="V33" s="515"/>
      <c r="W33" s="515"/>
      <c r="X33" s="515"/>
      <c r="Y33" s="515"/>
      <c r="Z33" s="515"/>
      <c r="AA33" s="74" t="s">
        <v>15</v>
      </c>
    </row>
    <row r="34" spans="1:27" ht="15" customHeight="1">
      <c r="A34" s="1050"/>
      <c r="B34" s="1053"/>
      <c r="C34" s="515"/>
      <c r="D34" s="515"/>
      <c r="E34" s="515"/>
      <c r="F34" s="515"/>
      <c r="G34" s="515"/>
      <c r="H34" s="515"/>
      <c r="I34" s="515"/>
      <c r="J34" s="515"/>
      <c r="K34" s="515"/>
      <c r="L34" s="515"/>
      <c r="M34" s="515"/>
      <c r="N34" s="515"/>
      <c r="O34" s="515"/>
      <c r="P34" s="515"/>
      <c r="Q34" s="515">
        <v>0.1036</v>
      </c>
      <c r="R34" s="515"/>
      <c r="S34" s="515"/>
      <c r="T34" s="515"/>
      <c r="U34" s="515"/>
      <c r="V34" s="515"/>
      <c r="W34" s="515"/>
      <c r="X34" s="515"/>
      <c r="Y34" s="515"/>
      <c r="Z34" s="515"/>
      <c r="AA34" s="17" t="s">
        <v>15</v>
      </c>
    </row>
    <row r="35" spans="1:27" ht="15" customHeight="1">
      <c r="A35" s="1050"/>
      <c r="B35" s="238" t="s">
        <v>10</v>
      </c>
      <c r="C35" s="515"/>
      <c r="D35" s="515"/>
      <c r="E35" s="515"/>
      <c r="F35" s="515"/>
      <c r="G35" s="515"/>
      <c r="H35" s="515"/>
      <c r="I35" s="515"/>
      <c r="J35" s="515"/>
      <c r="K35" s="515"/>
      <c r="L35" s="515"/>
      <c r="M35" s="515"/>
      <c r="N35" s="515"/>
      <c r="O35" s="515"/>
      <c r="P35" s="515"/>
      <c r="Q35" s="515"/>
      <c r="R35" s="515"/>
      <c r="S35" s="515"/>
      <c r="T35" s="515"/>
      <c r="U35" s="515"/>
      <c r="V35" s="515"/>
      <c r="W35" s="515"/>
      <c r="X35" s="515"/>
      <c r="Y35" s="515"/>
      <c r="Z35" s="515"/>
    </row>
    <row r="36" spans="1:27" ht="15" customHeight="1">
      <c r="A36" s="1050"/>
      <c r="B36" s="238" t="s">
        <v>9</v>
      </c>
      <c r="C36" s="515"/>
      <c r="D36" s="515"/>
      <c r="E36" s="515"/>
      <c r="F36" s="515"/>
      <c r="G36" s="515"/>
      <c r="H36" s="515"/>
      <c r="I36" s="515"/>
      <c r="J36" s="515"/>
      <c r="K36" s="515"/>
      <c r="L36" s="515"/>
      <c r="M36" s="515"/>
      <c r="N36" s="515"/>
      <c r="O36" s="515"/>
      <c r="P36" s="515"/>
      <c r="Q36" s="515"/>
      <c r="R36" s="515"/>
      <c r="S36" s="515"/>
      <c r="T36" s="515"/>
      <c r="U36" s="515"/>
      <c r="V36" s="515"/>
      <c r="W36" s="515"/>
      <c r="X36" s="515"/>
      <c r="Y36" s="515"/>
      <c r="Z36" s="515"/>
    </row>
    <row r="37" spans="1:27" ht="15" customHeight="1">
      <c r="A37" s="1050"/>
      <c r="B37" s="238" t="s">
        <v>8</v>
      </c>
      <c r="C37" s="707">
        <v>0.11695906432748537</v>
      </c>
      <c r="D37" s="707">
        <v>0.13417890520694256</v>
      </c>
      <c r="E37" s="707">
        <v>0.14164904862579281</v>
      </c>
      <c r="F37" s="707">
        <v>0.14594594594594593</v>
      </c>
      <c r="G37" s="707">
        <v>0.14231953472459802</v>
      </c>
      <c r="H37" s="707">
        <v>0.15345104333868381</v>
      </c>
      <c r="I37" s="707">
        <v>0.16034427797258527</v>
      </c>
      <c r="J37" s="707">
        <v>0.23271393815450794</v>
      </c>
      <c r="K37" s="517">
        <v>0.21477098400175326</v>
      </c>
      <c r="L37" s="517">
        <v>0.22790547102622208</v>
      </c>
      <c r="M37" s="517">
        <v>0.25739130434782609</v>
      </c>
      <c r="N37" s="517">
        <v>0.24858002004677582</v>
      </c>
      <c r="O37" s="517">
        <v>0.24071235200104374</v>
      </c>
      <c r="P37" s="517">
        <v>0.24006271025900641</v>
      </c>
      <c r="Q37" s="517">
        <v>0.20898582085302658</v>
      </c>
      <c r="R37" s="517">
        <v>0.20476938678706733</v>
      </c>
      <c r="S37" s="517">
        <v>0.21046981043350182</v>
      </c>
      <c r="T37" s="517">
        <v>0.21461130013247326</v>
      </c>
      <c r="U37" s="517">
        <v>0.20626971150122325</v>
      </c>
      <c r="V37" s="707">
        <v>0.19420657783008358</v>
      </c>
      <c r="W37" s="673">
        <v>0.18164113441016935</v>
      </c>
      <c r="X37" s="673">
        <v>0.16775282427481306</v>
      </c>
      <c r="Y37" s="673">
        <v>0.19831036016007114</v>
      </c>
      <c r="Z37" s="673">
        <v>0.19601472817847088</v>
      </c>
    </row>
    <row r="38" spans="1:27" ht="15" customHeight="1">
      <c r="A38" s="1050"/>
      <c r="B38" s="238" t="s">
        <v>6</v>
      </c>
      <c r="C38" s="515">
        <v>0.12714619876603683</v>
      </c>
      <c r="D38" s="515">
        <v>0.10074450199029519</v>
      </c>
      <c r="E38" s="515">
        <v>0.10008412243049114</v>
      </c>
      <c r="F38" s="515">
        <v>0.10239545381322383</v>
      </c>
      <c r="G38" s="515">
        <v>0.11220130909049558</v>
      </c>
      <c r="H38" s="515">
        <v>0.11712807689237645</v>
      </c>
      <c r="I38" s="515">
        <v>0.11517952981899018</v>
      </c>
      <c r="J38" s="515">
        <v>0.11475286384267819</v>
      </c>
      <c r="K38" s="515">
        <v>0.12137086312596272</v>
      </c>
      <c r="L38" s="515">
        <v>0.11151479342529062</v>
      </c>
      <c r="M38" s="515">
        <v>0.13740740740740739</v>
      </c>
      <c r="N38" s="515">
        <v>0.12366666666666666</v>
      </c>
      <c r="O38" s="515">
        <v>0.12366666666666666</v>
      </c>
      <c r="P38" s="515"/>
      <c r="Q38" s="515"/>
      <c r="R38" s="515"/>
      <c r="S38" s="285">
        <v>6.35</v>
      </c>
      <c r="T38" s="285">
        <v>6.35</v>
      </c>
      <c r="U38" s="285">
        <v>6.35</v>
      </c>
      <c r="V38" s="285">
        <v>6.35</v>
      </c>
      <c r="W38" s="515"/>
      <c r="X38" s="515"/>
      <c r="Y38" s="515"/>
      <c r="Z38" s="515"/>
    </row>
    <row r="39" spans="1:27" ht="15" customHeight="1">
      <c r="A39" s="1050"/>
      <c r="B39" s="238" t="s">
        <v>5</v>
      </c>
      <c r="C39" s="515">
        <v>0.11683848797250858</v>
      </c>
      <c r="D39" s="515">
        <v>0.13399999999999998</v>
      </c>
      <c r="E39" s="515">
        <v>0.14154929577464789</v>
      </c>
      <c r="F39" s="515">
        <v>0.14568345323741005</v>
      </c>
      <c r="G39" s="515">
        <v>0.14246575342465753</v>
      </c>
      <c r="H39" s="515">
        <v>0.15320512820512822</v>
      </c>
      <c r="I39" s="515">
        <v>0.16019108280254779</v>
      </c>
      <c r="J39" s="515">
        <v>0.23239436619718309</v>
      </c>
      <c r="K39" s="515">
        <v>0.21661442006269593</v>
      </c>
      <c r="L39" s="515">
        <v>0.22402071867918419</v>
      </c>
      <c r="M39" s="515"/>
      <c r="N39" s="515"/>
      <c r="O39" s="515"/>
      <c r="P39" s="515"/>
      <c r="Q39" s="285"/>
      <c r="R39" s="515"/>
      <c r="S39" s="515"/>
      <c r="T39" s="515"/>
      <c r="U39" s="515"/>
      <c r="V39" s="515"/>
      <c r="W39" s="515"/>
      <c r="X39" s="515"/>
      <c r="Y39" s="515"/>
      <c r="Z39" s="515"/>
    </row>
    <row r="40" spans="1:27" ht="15" customHeight="1">
      <c r="A40" s="1050"/>
      <c r="B40" s="238" t="s">
        <v>4</v>
      </c>
      <c r="C40" s="515">
        <v>0.12</v>
      </c>
      <c r="D40" s="515">
        <v>0.13</v>
      </c>
      <c r="E40" s="515">
        <v>0.13</v>
      </c>
      <c r="F40" s="515">
        <v>0.13</v>
      </c>
      <c r="G40" s="515">
        <v>0.09</v>
      </c>
      <c r="H40" s="515">
        <v>0.09</v>
      </c>
      <c r="I40" s="515">
        <v>0.09</v>
      </c>
      <c r="J40" s="515">
        <v>0.05</v>
      </c>
      <c r="K40" s="515">
        <v>0.11</v>
      </c>
      <c r="L40" s="515">
        <v>0.11</v>
      </c>
      <c r="M40" s="515">
        <v>0.09</v>
      </c>
      <c r="N40" s="515">
        <v>0.13</v>
      </c>
      <c r="O40" s="515"/>
      <c r="P40" s="515"/>
      <c r="Q40" s="515"/>
      <c r="R40" s="515"/>
      <c r="S40" s="515"/>
      <c r="T40" s="515"/>
      <c r="U40" s="515"/>
      <c r="V40" s="515"/>
      <c r="W40" s="515"/>
      <c r="X40" s="515"/>
      <c r="Y40" s="515"/>
      <c r="Z40" s="515"/>
    </row>
    <row r="41" spans="1:27">
      <c r="A41" s="1050"/>
      <c r="B41" s="238" t="s">
        <v>183</v>
      </c>
      <c r="C41" s="515"/>
      <c r="D41" s="515"/>
      <c r="E41" s="515"/>
      <c r="F41" s="515"/>
      <c r="G41" s="515"/>
      <c r="H41" s="515"/>
      <c r="I41" s="515"/>
      <c r="J41" s="515"/>
      <c r="K41" s="515"/>
      <c r="L41" s="515">
        <v>46.707273770178361</v>
      </c>
      <c r="M41" s="515">
        <v>58.857591926210858</v>
      </c>
      <c r="N41" s="515">
        <v>58.287804878048782</v>
      </c>
      <c r="O41" s="515"/>
      <c r="P41" s="515"/>
      <c r="Q41" s="515"/>
      <c r="R41" s="515"/>
      <c r="S41" s="515"/>
      <c r="T41" s="515"/>
      <c r="U41" s="515"/>
      <c r="V41" s="515"/>
      <c r="W41" s="515"/>
      <c r="X41" s="515"/>
      <c r="Y41" s="515"/>
      <c r="Z41" s="515"/>
    </row>
    <row r="42" spans="1:27">
      <c r="A42" s="1050"/>
      <c r="B42" s="238" t="s">
        <v>183</v>
      </c>
      <c r="C42" s="515"/>
      <c r="D42" s="515"/>
      <c r="E42" s="515"/>
      <c r="F42" s="515"/>
      <c r="G42" s="515"/>
      <c r="H42" s="515"/>
      <c r="I42" s="515"/>
      <c r="J42" s="515"/>
      <c r="K42" s="515"/>
      <c r="L42" s="515">
        <v>59.786676135587662</v>
      </c>
      <c r="M42" s="515">
        <v>71.210930498683325</v>
      </c>
      <c r="N42" s="515">
        <v>70.520731707317083</v>
      </c>
      <c r="O42" s="515"/>
      <c r="P42" s="515"/>
      <c r="Q42" s="515"/>
      <c r="R42" s="515"/>
      <c r="S42" s="515"/>
      <c r="T42" s="515"/>
      <c r="U42" s="515"/>
      <c r="V42" s="515"/>
      <c r="W42" s="515"/>
      <c r="X42" s="515"/>
      <c r="Y42" s="515"/>
      <c r="Z42" s="515"/>
    </row>
    <row r="43" spans="1:27">
      <c r="A43" s="1050"/>
      <c r="B43" s="238" t="s">
        <v>183</v>
      </c>
      <c r="C43" s="515"/>
      <c r="D43" s="515"/>
      <c r="E43" s="515"/>
      <c r="F43" s="515"/>
      <c r="G43" s="515"/>
      <c r="H43" s="515"/>
      <c r="I43" s="515"/>
      <c r="J43" s="515"/>
      <c r="K43" s="515"/>
      <c r="L43" s="515">
        <v>80.302368140722734</v>
      </c>
      <c r="M43" s="515">
        <v>95.655650687292322</v>
      </c>
      <c r="N43" s="515">
        <v>94.729268292682931</v>
      </c>
      <c r="O43" s="515"/>
      <c r="P43" s="515"/>
      <c r="Q43" s="515"/>
      <c r="R43" s="515"/>
      <c r="S43" s="515"/>
      <c r="T43" s="515"/>
      <c r="U43" s="515"/>
      <c r="V43" s="515"/>
      <c r="W43" s="515"/>
      <c r="X43" s="515"/>
      <c r="Y43" s="515"/>
      <c r="Z43" s="515"/>
    </row>
    <row r="44" spans="1:27" ht="14.25" customHeight="1">
      <c r="A44" s="1050"/>
      <c r="B44" s="238" t="s">
        <v>183</v>
      </c>
      <c r="C44" s="515"/>
      <c r="D44" s="515"/>
      <c r="E44" s="515"/>
      <c r="F44" s="515"/>
      <c r="G44" s="515"/>
      <c r="H44" s="515"/>
      <c r="I44" s="515"/>
      <c r="J44" s="515"/>
      <c r="K44" s="515"/>
      <c r="L44" s="515">
        <v>118.71158941301795</v>
      </c>
      <c r="M44" s="515">
        <v>141.40160758847941</v>
      </c>
      <c r="N44" s="515">
        <v>140.03170731707317</v>
      </c>
      <c r="O44" s="515"/>
      <c r="P44" s="515"/>
      <c r="Q44" s="515"/>
      <c r="R44" s="515"/>
      <c r="S44" s="515"/>
      <c r="T44" s="515"/>
      <c r="U44" s="515"/>
      <c r="V44" s="515"/>
      <c r="W44" s="515"/>
      <c r="X44" s="515"/>
      <c r="Y44" s="515"/>
      <c r="Z44" s="515"/>
    </row>
    <row r="45" spans="1:27">
      <c r="A45" s="1050"/>
      <c r="B45" s="238" t="s">
        <v>182</v>
      </c>
      <c r="C45" s="515"/>
      <c r="D45" s="515"/>
      <c r="E45" s="515"/>
      <c r="F45" s="515"/>
      <c r="G45" s="515"/>
      <c r="H45" s="515"/>
      <c r="I45" s="515"/>
      <c r="J45" s="515"/>
      <c r="K45" s="515"/>
      <c r="L45" s="515">
        <v>0.11368168036928791</v>
      </c>
      <c r="M45" s="515">
        <v>0.14669589554811047</v>
      </c>
      <c r="N45" s="515">
        <v>0.14528048780487807</v>
      </c>
      <c r="O45" s="515"/>
      <c r="P45" s="515"/>
      <c r="Q45" s="515"/>
      <c r="R45" s="515"/>
      <c r="S45" s="515"/>
      <c r="T45" s="515"/>
      <c r="U45" s="515"/>
      <c r="V45" s="515"/>
      <c r="W45" s="515"/>
      <c r="X45" s="515"/>
      <c r="Y45" s="515"/>
      <c r="Z45" s="515"/>
    </row>
    <row r="46" spans="1:27">
      <c r="A46" s="1050"/>
      <c r="B46" s="238" t="s">
        <v>181</v>
      </c>
      <c r="C46" s="515"/>
      <c r="D46" s="515"/>
      <c r="E46" s="515"/>
      <c r="F46" s="515"/>
      <c r="G46" s="515"/>
      <c r="H46" s="515"/>
      <c r="I46" s="515"/>
      <c r="J46" s="515"/>
      <c r="K46" s="515"/>
      <c r="L46" s="515">
        <v>0.11919914779711015</v>
      </c>
      <c r="M46" s="515">
        <v>0.15353435082930056</v>
      </c>
      <c r="N46" s="515">
        <v>0.15204878048780487</v>
      </c>
      <c r="O46" s="515"/>
      <c r="P46" s="515"/>
      <c r="Q46" s="515"/>
      <c r="R46" s="515"/>
      <c r="S46" s="515"/>
      <c r="T46" s="515"/>
      <c r="U46" s="515"/>
      <c r="V46" s="515"/>
      <c r="W46" s="515"/>
      <c r="X46" s="515"/>
      <c r="Y46" s="515"/>
      <c r="Z46" s="515"/>
    </row>
    <row r="47" spans="1:27">
      <c r="A47" s="1050"/>
      <c r="B47" s="238" t="s">
        <v>180</v>
      </c>
      <c r="C47" s="515"/>
      <c r="D47" s="515"/>
      <c r="E47" s="515"/>
      <c r="F47" s="515"/>
      <c r="G47" s="515"/>
      <c r="H47" s="515"/>
      <c r="I47" s="515"/>
      <c r="J47" s="515"/>
      <c r="K47" s="515"/>
      <c r="L47" s="515">
        <v>0.11446013493212422</v>
      </c>
      <c r="M47" s="515">
        <v>0.15720174821800334</v>
      </c>
      <c r="N47" s="515">
        <v>0.15568292682926829</v>
      </c>
      <c r="O47" s="515"/>
      <c r="P47" s="515"/>
      <c r="Q47" s="515"/>
      <c r="R47" s="515"/>
      <c r="S47" s="515"/>
      <c r="T47" s="515"/>
      <c r="U47" s="515"/>
      <c r="V47" s="515"/>
      <c r="W47" s="515"/>
      <c r="X47" s="515"/>
      <c r="Y47" s="515"/>
      <c r="Z47" s="515"/>
    </row>
    <row r="48" spans="1:27">
      <c r="A48" s="1050"/>
      <c r="B48" s="238" t="s">
        <v>179</v>
      </c>
      <c r="C48" s="515"/>
      <c r="D48" s="515"/>
      <c r="E48" s="515"/>
      <c r="F48" s="515"/>
      <c r="G48" s="515"/>
      <c r="H48" s="515"/>
      <c r="I48" s="515"/>
      <c r="J48" s="515"/>
      <c r="K48" s="515"/>
      <c r="L48" s="515">
        <v>0.12348747644150665</v>
      </c>
      <c r="M48" s="515">
        <v>0.15935255270160345</v>
      </c>
      <c r="N48" s="515">
        <v>0.15780487804878052</v>
      </c>
      <c r="O48" s="515"/>
      <c r="P48" s="515"/>
      <c r="Q48" s="515"/>
      <c r="R48" s="515"/>
      <c r="S48" s="515"/>
      <c r="T48" s="515"/>
      <c r="U48" s="515"/>
      <c r="V48" s="515"/>
      <c r="W48" s="515"/>
      <c r="X48" s="515"/>
      <c r="Y48" s="515"/>
      <c r="Z48" s="515"/>
    </row>
    <row r="49" spans="1:27">
      <c r="A49" s="1050"/>
      <c r="B49" s="238" t="s">
        <v>178</v>
      </c>
      <c r="C49" s="515"/>
      <c r="D49" s="515"/>
      <c r="E49" s="515"/>
      <c r="F49" s="515"/>
      <c r="G49" s="515"/>
      <c r="H49" s="515"/>
      <c r="I49" s="515"/>
      <c r="J49" s="515"/>
      <c r="K49" s="515"/>
      <c r="L49" s="515">
        <v>0.12434787358990466</v>
      </c>
      <c r="M49" s="515">
        <v>0.16045552935985991</v>
      </c>
      <c r="N49" s="515">
        <v>0.15890243902439025</v>
      </c>
      <c r="O49" s="515"/>
      <c r="P49" s="515"/>
      <c r="Q49" s="515"/>
      <c r="R49" s="515"/>
      <c r="S49" s="515"/>
      <c r="T49" s="515"/>
      <c r="U49" s="515"/>
      <c r="V49" s="515"/>
      <c r="W49" s="515"/>
      <c r="X49" s="515"/>
      <c r="Y49" s="515"/>
      <c r="Z49" s="515"/>
    </row>
    <row r="50" spans="1:27">
      <c r="A50" s="1050"/>
      <c r="B50" s="238" t="s">
        <v>177</v>
      </c>
      <c r="C50" s="515"/>
      <c r="D50" s="515"/>
      <c r="E50" s="515"/>
      <c r="F50" s="515"/>
      <c r="G50" s="515"/>
      <c r="H50" s="515"/>
      <c r="I50" s="515"/>
      <c r="J50" s="515"/>
      <c r="K50" s="515"/>
      <c r="L50" s="515">
        <v>0.18043757340689953</v>
      </c>
      <c r="M50" s="515">
        <v>0.23283837255794076</v>
      </c>
      <c r="N50" s="515">
        <v>0.23058536585365857</v>
      </c>
      <c r="O50" s="515"/>
      <c r="P50" s="515"/>
      <c r="Q50" s="515"/>
      <c r="R50" s="515"/>
      <c r="S50" s="515"/>
      <c r="T50" s="515"/>
      <c r="U50" s="515"/>
      <c r="V50" s="515"/>
      <c r="W50" s="515"/>
      <c r="X50" s="515"/>
      <c r="Y50" s="515"/>
      <c r="Z50" s="515"/>
    </row>
    <row r="51" spans="1:27">
      <c r="A51" s="1050"/>
      <c r="B51" s="238" t="s">
        <v>176</v>
      </c>
      <c r="C51" s="515"/>
      <c r="D51" s="515"/>
      <c r="E51" s="515"/>
      <c r="F51" s="515"/>
      <c r="G51" s="515"/>
      <c r="H51" s="515"/>
      <c r="I51" s="515"/>
      <c r="J51" s="515"/>
      <c r="K51" s="515"/>
      <c r="L51" s="515">
        <v>0.18226762448444456</v>
      </c>
      <c r="M51" s="515">
        <v>0.23468585846052031</v>
      </c>
      <c r="N51" s="515">
        <v>0.23241463414634148</v>
      </c>
      <c r="O51" s="515"/>
      <c r="P51" s="515"/>
      <c r="Q51" s="515"/>
      <c r="R51" s="515"/>
      <c r="S51" s="515"/>
      <c r="T51" s="515"/>
      <c r="U51" s="515"/>
      <c r="V51" s="515"/>
      <c r="W51" s="515"/>
      <c r="X51" s="515"/>
      <c r="Y51" s="515"/>
      <c r="Z51" s="515"/>
    </row>
    <row r="52" spans="1:27">
      <c r="A52" s="1050"/>
      <c r="B52" s="238" t="s">
        <v>175</v>
      </c>
      <c r="C52" s="515"/>
      <c r="D52" s="515"/>
      <c r="E52" s="515"/>
      <c r="F52" s="515"/>
      <c r="G52" s="515"/>
      <c r="H52" s="515"/>
      <c r="I52" s="515"/>
      <c r="J52" s="515"/>
      <c r="K52" s="515"/>
      <c r="L52" s="515">
        <v>0.18591406954194092</v>
      </c>
      <c r="M52" s="515">
        <v>0.23989742317078216</v>
      </c>
      <c r="N52" s="515">
        <v>0.23757317073170733</v>
      </c>
      <c r="O52" s="515"/>
      <c r="P52" s="515"/>
      <c r="Q52" s="515"/>
      <c r="R52" s="515"/>
      <c r="S52" s="515"/>
      <c r="T52" s="515"/>
      <c r="U52" s="515"/>
      <c r="V52" s="515"/>
      <c r="W52" s="515"/>
      <c r="X52" s="515"/>
      <c r="Y52" s="515"/>
      <c r="Z52" s="515"/>
    </row>
    <row r="53" spans="1:27">
      <c r="A53" s="1050"/>
      <c r="B53" s="238" t="s">
        <v>174</v>
      </c>
      <c r="C53" s="515"/>
      <c r="D53" s="515"/>
      <c r="E53" s="515"/>
      <c r="F53" s="515"/>
      <c r="G53" s="515"/>
      <c r="H53" s="515"/>
      <c r="I53" s="515"/>
      <c r="J53" s="515"/>
      <c r="K53" s="515"/>
      <c r="L53" s="515">
        <v>0.18879571713419463</v>
      </c>
      <c r="M53" s="515">
        <v>0.24361996939239772</v>
      </c>
      <c r="N53" s="515">
        <v>0.24125609756097563</v>
      </c>
      <c r="O53" s="515"/>
      <c r="P53" s="515"/>
      <c r="Q53" s="515"/>
      <c r="R53" s="515"/>
      <c r="S53" s="515"/>
      <c r="T53" s="515"/>
      <c r="U53" s="515"/>
      <c r="V53" s="515"/>
      <c r="W53" s="515"/>
      <c r="X53" s="515"/>
      <c r="Y53" s="515"/>
      <c r="Z53" s="515"/>
    </row>
    <row r="54" spans="1:27">
      <c r="A54" s="1050"/>
      <c r="B54" s="238" t="s">
        <v>173</v>
      </c>
      <c r="C54" s="515"/>
      <c r="D54" s="515"/>
      <c r="E54" s="515"/>
      <c r="F54" s="515"/>
      <c r="G54" s="515"/>
      <c r="H54" s="515"/>
      <c r="I54" s="515"/>
      <c r="J54" s="515"/>
      <c r="K54" s="515"/>
      <c r="L54" s="515">
        <v>0.19005217011280762</v>
      </c>
      <c r="M54" s="515">
        <v>0.24513656229750039</v>
      </c>
      <c r="N54" s="515">
        <v>0.24275609756097563</v>
      </c>
      <c r="O54" s="515"/>
      <c r="P54" s="515"/>
      <c r="Q54" s="515"/>
      <c r="R54" s="515"/>
      <c r="S54" s="515"/>
      <c r="T54" s="515"/>
      <c r="U54" s="515"/>
      <c r="V54" s="515"/>
      <c r="W54" s="515"/>
      <c r="X54" s="515"/>
      <c r="Y54" s="515"/>
      <c r="Z54" s="515"/>
    </row>
    <row r="55" spans="1:27" ht="15" customHeight="1">
      <c r="A55" s="1050"/>
      <c r="B55" s="237" t="s">
        <v>32</v>
      </c>
      <c r="C55" s="515"/>
      <c r="D55" s="515"/>
      <c r="E55" s="515"/>
      <c r="F55" s="515"/>
      <c r="G55" s="515"/>
      <c r="H55" s="515"/>
      <c r="I55" s="515"/>
      <c r="J55" s="515"/>
      <c r="K55" s="515"/>
      <c r="L55" s="515"/>
      <c r="M55" s="515"/>
      <c r="N55" s="515"/>
      <c r="O55" s="515"/>
      <c r="P55" s="515"/>
      <c r="Q55" s="515"/>
      <c r="R55" s="515"/>
      <c r="S55" s="515"/>
      <c r="T55" s="515"/>
      <c r="U55" s="515"/>
      <c r="V55" s="515"/>
      <c r="W55" s="515"/>
      <c r="X55" s="515"/>
      <c r="Y55" s="515"/>
      <c r="Z55" s="515"/>
    </row>
    <row r="56" spans="1:27" ht="15" customHeight="1">
      <c r="A56" s="1050"/>
      <c r="B56" s="238" t="s">
        <v>1</v>
      </c>
      <c r="C56" s="515"/>
      <c r="D56" s="515"/>
      <c r="E56" s="515"/>
      <c r="F56" s="515"/>
      <c r="G56" s="515"/>
      <c r="H56" s="515"/>
      <c r="I56" s="515"/>
      <c r="J56" s="515"/>
      <c r="K56" s="515"/>
      <c r="L56" s="515">
        <v>17.562537391849947</v>
      </c>
      <c r="M56" s="515">
        <v>17.30924094281092</v>
      </c>
      <c r="N56" s="515">
        <v>16.334433335497682</v>
      </c>
      <c r="O56" s="515">
        <v>20.030994831368901</v>
      </c>
      <c r="P56" s="515">
        <v>20.138365072794659</v>
      </c>
      <c r="Q56" s="515">
        <v>14.393249743222045</v>
      </c>
      <c r="R56" s="515"/>
      <c r="S56" s="515"/>
      <c r="T56" s="515"/>
      <c r="U56" s="515"/>
      <c r="V56" s="515"/>
      <c r="W56" s="515"/>
      <c r="X56" s="515"/>
      <c r="Y56" s="515"/>
      <c r="Z56" s="515"/>
    </row>
    <row r="57" spans="1:27" ht="15" customHeight="1">
      <c r="A57" s="1050"/>
      <c r="B57" s="238" t="s">
        <v>0</v>
      </c>
      <c r="C57" s="515">
        <v>32.801814882032666</v>
      </c>
      <c r="D57" s="515">
        <v>32.861454545454549</v>
      </c>
      <c r="E57" s="515">
        <v>13.960008597220233</v>
      </c>
      <c r="F57" s="515">
        <v>6.5078698680134952</v>
      </c>
      <c r="G57" s="515">
        <v>15.995681245995724</v>
      </c>
      <c r="H57" s="515">
        <v>2.6819429512391791E-2</v>
      </c>
      <c r="I57" s="515">
        <v>6.4894684385382054E-2</v>
      </c>
      <c r="J57" s="515">
        <v>0.40707554610686714</v>
      </c>
      <c r="K57" s="515">
        <v>48.37</v>
      </c>
      <c r="L57" s="515">
        <v>48.37</v>
      </c>
      <c r="M57" s="515">
        <v>75.87</v>
      </c>
      <c r="N57" s="515">
        <v>78.650000000000006</v>
      </c>
      <c r="O57" s="515">
        <f>75</f>
        <v>75</v>
      </c>
      <c r="P57" s="515">
        <f>75</f>
        <v>75</v>
      </c>
      <c r="Q57" s="285"/>
      <c r="R57" s="285"/>
      <c r="S57" s="285"/>
      <c r="T57" s="285"/>
      <c r="U57" s="285">
        <v>3.0313E-2</v>
      </c>
      <c r="V57" s="285">
        <v>0.124699</v>
      </c>
      <c r="W57" s="515"/>
      <c r="X57" s="515"/>
      <c r="Y57" s="515"/>
      <c r="Z57" s="515"/>
    </row>
    <row r="58" spans="1:27" ht="15" customHeight="1">
      <c r="A58" s="1050" t="s">
        <v>172</v>
      </c>
      <c r="B58" s="238" t="s">
        <v>13</v>
      </c>
      <c r="C58" s="515"/>
      <c r="D58" s="515"/>
      <c r="E58" s="515"/>
      <c r="F58" s="515"/>
      <c r="G58" s="515">
        <v>5.0356792658757879E-2</v>
      </c>
      <c r="H58" s="515">
        <v>5.4611769481735128E-2</v>
      </c>
      <c r="I58" s="515">
        <v>5.7219087333883131E-2</v>
      </c>
      <c r="J58" s="515">
        <v>5.8494368255283605E-2</v>
      </c>
      <c r="K58" s="515">
        <v>5.5363786211900703E-2</v>
      </c>
      <c r="L58" s="515">
        <v>4.7743746292625774E-2</v>
      </c>
      <c r="M58" s="515">
        <v>4.6785076623854192E-2</v>
      </c>
      <c r="N58" s="515">
        <v>4.6004853163487139E-2</v>
      </c>
      <c r="O58" s="515">
        <v>4.5481836122397819E-2</v>
      </c>
      <c r="P58" s="515">
        <v>4.4663853746180739E-2</v>
      </c>
      <c r="Q58" s="515">
        <v>3.6478347199250534E-2</v>
      </c>
      <c r="R58" s="515"/>
      <c r="S58" s="515"/>
      <c r="T58" s="515"/>
      <c r="U58" s="515"/>
      <c r="V58" s="515"/>
      <c r="W58" s="515"/>
      <c r="X58" s="515"/>
      <c r="Y58" s="515"/>
      <c r="Z58" s="515"/>
    </row>
    <row r="59" spans="1:27" ht="15" customHeight="1">
      <c r="A59" s="1050"/>
      <c r="B59" s="238" t="s">
        <v>12</v>
      </c>
      <c r="C59" s="515"/>
      <c r="D59" s="515"/>
      <c r="E59" s="515"/>
      <c r="F59" s="515"/>
      <c r="G59" s="515"/>
      <c r="H59" s="515"/>
      <c r="I59" s="515"/>
      <c r="J59" s="515"/>
      <c r="K59" s="515"/>
      <c r="L59" s="515"/>
      <c r="M59" s="515"/>
      <c r="N59" s="515">
        <v>51.17</v>
      </c>
      <c r="O59" s="515">
        <v>66.53</v>
      </c>
      <c r="P59" s="515">
        <v>66.53</v>
      </c>
      <c r="Q59" s="515">
        <v>66.53</v>
      </c>
      <c r="R59" s="515"/>
      <c r="S59" s="515"/>
      <c r="T59" s="515"/>
      <c r="U59" s="515"/>
      <c r="V59" s="515"/>
      <c r="W59" s="515"/>
      <c r="X59" s="515"/>
      <c r="Y59" s="515"/>
      <c r="Z59" s="515"/>
    </row>
    <row r="60" spans="1:27" ht="15" customHeight="1">
      <c r="A60" s="1050"/>
      <c r="B60" s="238" t="s">
        <v>483</v>
      </c>
      <c r="C60" s="515"/>
      <c r="D60" s="515"/>
      <c r="E60" s="515"/>
      <c r="F60" s="515"/>
      <c r="G60" s="515"/>
      <c r="H60" s="515"/>
      <c r="I60" s="515"/>
      <c r="J60" s="515"/>
      <c r="K60" s="515"/>
      <c r="L60" s="515"/>
      <c r="M60" s="515"/>
      <c r="N60" s="515"/>
      <c r="O60" s="515"/>
      <c r="P60" s="515"/>
      <c r="Q60" s="515"/>
      <c r="R60" s="515"/>
      <c r="S60" s="515"/>
      <c r="T60" s="515"/>
      <c r="U60" s="515"/>
      <c r="V60" s="515"/>
      <c r="W60" s="515"/>
      <c r="X60" s="515"/>
      <c r="Y60" s="515"/>
      <c r="Z60" s="515"/>
    </row>
    <row r="61" spans="1:27" ht="15" customHeight="1">
      <c r="A61" s="1050"/>
      <c r="B61" s="235" t="s">
        <v>89</v>
      </c>
      <c r="C61" s="515"/>
      <c r="D61" s="515"/>
      <c r="E61" s="515"/>
      <c r="F61" s="515"/>
      <c r="G61" s="515"/>
      <c r="H61" s="515"/>
      <c r="I61" s="515"/>
      <c r="J61" s="515"/>
      <c r="K61" s="515"/>
      <c r="L61" s="515"/>
      <c r="M61" s="515"/>
      <c r="N61" s="515"/>
      <c r="O61" s="515"/>
      <c r="P61" s="515"/>
      <c r="Q61" s="515"/>
      <c r="R61" s="515"/>
      <c r="S61" s="515"/>
      <c r="T61" s="515"/>
      <c r="U61" s="515"/>
      <c r="V61" s="515"/>
      <c r="W61" s="515"/>
      <c r="X61" s="515"/>
      <c r="Y61" s="515"/>
      <c r="Z61" s="515"/>
    </row>
    <row r="62" spans="1:27" ht="15" customHeight="1">
      <c r="A62" s="1050"/>
      <c r="B62" s="238" t="s">
        <v>482</v>
      </c>
      <c r="C62" s="515"/>
      <c r="D62" s="515"/>
      <c r="E62" s="515"/>
      <c r="F62" s="515"/>
      <c r="G62" s="515"/>
      <c r="H62" s="515">
        <v>2</v>
      </c>
      <c r="I62" s="515">
        <v>2.02</v>
      </c>
      <c r="J62" s="515">
        <v>1.98</v>
      </c>
      <c r="K62" s="515">
        <v>1.1599999999999999</v>
      </c>
      <c r="L62" s="515">
        <v>1.54</v>
      </c>
      <c r="M62" s="515">
        <v>1.65</v>
      </c>
      <c r="N62" s="515">
        <v>1.55</v>
      </c>
      <c r="O62" s="515">
        <v>1.41</v>
      </c>
      <c r="P62" s="515">
        <v>1.35</v>
      </c>
      <c r="Q62" s="515">
        <v>1.2</v>
      </c>
      <c r="R62" s="515"/>
      <c r="S62" s="515"/>
      <c r="T62" s="515"/>
      <c r="U62" s="515"/>
      <c r="V62" s="515"/>
      <c r="W62" s="515"/>
      <c r="X62" s="515"/>
      <c r="Y62" s="515"/>
      <c r="Z62" s="515"/>
      <c r="AA62" s="74" t="s">
        <v>15</v>
      </c>
    </row>
    <row r="63" spans="1:27">
      <c r="A63" s="1050"/>
      <c r="B63" s="238" t="s">
        <v>171</v>
      </c>
      <c r="C63" s="515"/>
      <c r="D63" s="515"/>
      <c r="E63" s="515"/>
      <c r="F63" s="515">
        <v>0.1</v>
      </c>
      <c r="G63" s="515">
        <v>8.1900000000000001E-2</v>
      </c>
      <c r="H63" s="515">
        <v>8.1900000000000001E-2</v>
      </c>
      <c r="I63" s="515">
        <v>8.1900000000000001E-2</v>
      </c>
      <c r="J63" s="515">
        <v>9.3399999999999997E-2</v>
      </c>
      <c r="K63" s="515">
        <v>0.12540000000000001</v>
      </c>
      <c r="L63" s="515">
        <v>0.13800000000000001</v>
      </c>
      <c r="M63" s="515">
        <v>0.16120000000000001</v>
      </c>
      <c r="N63" s="515">
        <v>0.1724</v>
      </c>
      <c r="O63" s="515">
        <v>0.19439999999999999</v>
      </c>
      <c r="P63" s="515">
        <v>2.0060999999999999E-2</v>
      </c>
      <c r="Q63" s="515">
        <v>1.7500000000000002E-2</v>
      </c>
      <c r="R63" s="515"/>
      <c r="S63" s="515"/>
      <c r="T63" s="515"/>
      <c r="U63" s="515"/>
      <c r="V63" s="515"/>
      <c r="W63" s="515"/>
      <c r="X63" s="515"/>
      <c r="Y63" s="515"/>
      <c r="Z63" s="515"/>
      <c r="AA63" s="74" t="s">
        <v>15</v>
      </c>
    </row>
    <row r="64" spans="1:27" ht="15" customHeight="1">
      <c r="A64" s="1050"/>
      <c r="B64" s="238" t="s">
        <v>10</v>
      </c>
      <c r="C64" s="515"/>
      <c r="D64" s="515"/>
      <c r="E64" s="515"/>
      <c r="F64" s="515"/>
      <c r="G64" s="515"/>
      <c r="H64" s="515"/>
      <c r="I64" s="515"/>
      <c r="J64" s="515"/>
      <c r="K64" s="515"/>
      <c r="L64" s="515"/>
      <c r="M64" s="515"/>
      <c r="N64" s="515"/>
      <c r="O64" s="515"/>
      <c r="P64" s="515"/>
      <c r="Q64" s="515"/>
      <c r="R64" s="515"/>
      <c r="S64" s="515"/>
      <c r="T64" s="515"/>
      <c r="U64" s="515"/>
      <c r="V64" s="515"/>
      <c r="W64" s="515"/>
      <c r="X64" s="515"/>
      <c r="Y64" s="515"/>
      <c r="Z64" s="515"/>
    </row>
    <row r="65" spans="1:27" ht="15" customHeight="1">
      <c r="A65" s="1050"/>
      <c r="B65" s="238" t="s">
        <v>9</v>
      </c>
      <c r="C65" s="515"/>
      <c r="D65" s="515"/>
      <c r="E65" s="515"/>
      <c r="F65" s="515"/>
      <c r="G65" s="515"/>
      <c r="H65" s="515"/>
      <c r="I65" s="515"/>
      <c r="J65" s="515"/>
      <c r="K65" s="515"/>
      <c r="L65" s="515"/>
      <c r="M65" s="515"/>
      <c r="N65" s="515"/>
      <c r="O65" s="515"/>
      <c r="P65" s="515"/>
      <c r="Q65" s="515"/>
      <c r="R65" s="515"/>
      <c r="S65" s="515"/>
      <c r="T65" s="515"/>
      <c r="U65" s="515"/>
      <c r="V65" s="515"/>
      <c r="W65" s="515"/>
      <c r="X65" s="515"/>
      <c r="Y65" s="515"/>
      <c r="Z65" s="515"/>
    </row>
    <row r="66" spans="1:27" ht="15" customHeight="1">
      <c r="A66" s="1050"/>
      <c r="B66" s="238" t="s">
        <v>8</v>
      </c>
      <c r="C66" s="515"/>
      <c r="D66" s="515"/>
      <c r="E66" s="515"/>
      <c r="F66" s="515"/>
      <c r="G66" s="515"/>
      <c r="H66" s="515"/>
      <c r="I66" s="515"/>
      <c r="J66" s="515"/>
      <c r="K66" s="515"/>
      <c r="L66" s="515"/>
      <c r="M66" s="515"/>
      <c r="N66" s="515"/>
      <c r="O66" s="515"/>
      <c r="P66" s="515"/>
      <c r="Q66" s="515"/>
      <c r="R66" s="515"/>
      <c r="S66" s="515"/>
      <c r="T66" s="515"/>
      <c r="U66" s="515"/>
      <c r="V66" s="515"/>
      <c r="W66" s="515"/>
      <c r="X66" s="515"/>
      <c r="Y66" s="515"/>
      <c r="Z66" s="515"/>
    </row>
    <row r="67" spans="1:27" ht="15" customHeight="1">
      <c r="A67" s="1050"/>
      <c r="B67" s="238" t="s">
        <v>6</v>
      </c>
      <c r="C67" s="515">
        <v>0.12502545530598652</v>
      </c>
      <c r="D67" s="515">
        <v>9.9044226473635227E-2</v>
      </c>
      <c r="E67" s="515">
        <v>0.12657190310821598</v>
      </c>
      <c r="F67" s="515">
        <v>0.12947241063747381</v>
      </c>
      <c r="G67" s="515">
        <v>0.14187127869099481</v>
      </c>
      <c r="H67" s="515">
        <v>0.14810085705805925</v>
      </c>
      <c r="I67" s="515">
        <v>0.14563704565397001</v>
      </c>
      <c r="J67" s="515">
        <v>0.14509755419772949</v>
      </c>
      <c r="K67" s="515">
        <v>0.15346558509065245</v>
      </c>
      <c r="L67" s="515">
        <v>0.1410032241553256</v>
      </c>
      <c r="M67" s="515">
        <v>5.2889814814814819</v>
      </c>
      <c r="N67" s="515">
        <v>4.7600833333333332</v>
      </c>
      <c r="O67" s="515">
        <v>4.7600833333333332</v>
      </c>
      <c r="P67" s="515"/>
      <c r="Q67" s="515"/>
      <c r="R67" s="515"/>
      <c r="S67" s="285">
        <v>5.28</v>
      </c>
      <c r="T67" s="285">
        <v>5.28</v>
      </c>
      <c r="U67" s="285">
        <v>5.28</v>
      </c>
      <c r="V67" s="285">
        <v>5.28</v>
      </c>
      <c r="W67" s="515"/>
      <c r="X67" s="515"/>
      <c r="Y67" s="515"/>
      <c r="Z67" s="515"/>
    </row>
    <row r="68" spans="1:27" ht="15" customHeight="1">
      <c r="A68" s="1050"/>
      <c r="B68" s="238" t="s">
        <v>5</v>
      </c>
      <c r="C68" s="515">
        <v>6.8041237113402056E-2</v>
      </c>
      <c r="D68" s="515">
        <v>7.0666666666666669E-2</v>
      </c>
      <c r="E68" s="515">
        <v>7.4999999999999997E-2</v>
      </c>
      <c r="F68" s="515">
        <v>7.805755395683453E-2</v>
      </c>
      <c r="G68" s="515">
        <v>7.4999999999999997E-2</v>
      </c>
      <c r="H68" s="515">
        <v>7.6602564102564108E-2</v>
      </c>
      <c r="I68" s="515">
        <v>7.9936305732484073E-2</v>
      </c>
      <c r="J68" s="515">
        <v>0.11267605633802819</v>
      </c>
      <c r="K68" s="515">
        <v>0.10313479623824452</v>
      </c>
      <c r="L68" s="515">
        <v>0.10650696018128844</v>
      </c>
      <c r="M68" s="515"/>
      <c r="N68" s="515"/>
      <c r="O68" s="515"/>
      <c r="P68" s="515"/>
      <c r="Q68" s="515"/>
      <c r="R68" s="515"/>
      <c r="S68" s="515"/>
      <c r="T68" s="515"/>
      <c r="U68" s="515"/>
      <c r="V68" s="515"/>
      <c r="W68" s="515"/>
      <c r="X68" s="515"/>
      <c r="Y68" s="515"/>
      <c r="Z68" s="515"/>
    </row>
    <row r="69" spans="1:27" ht="15" customHeight="1">
      <c r="A69" s="1050"/>
      <c r="B69" s="238" t="s">
        <v>4</v>
      </c>
      <c r="C69" s="515"/>
      <c r="D69" s="515"/>
      <c r="E69" s="515"/>
      <c r="F69" s="515"/>
      <c r="G69" s="515"/>
      <c r="H69" s="515"/>
      <c r="I69" s="515"/>
      <c r="J69" s="515"/>
      <c r="K69" s="515"/>
      <c r="L69" s="515"/>
      <c r="M69" s="515"/>
      <c r="N69" s="515"/>
      <c r="O69" s="515"/>
      <c r="P69" s="515"/>
      <c r="Q69" s="515"/>
      <c r="R69" s="515"/>
      <c r="S69" s="515"/>
      <c r="T69" s="515"/>
      <c r="U69" s="515"/>
      <c r="V69" s="515"/>
      <c r="W69" s="515"/>
      <c r="X69" s="515"/>
      <c r="Y69" s="515"/>
      <c r="Z69" s="515"/>
    </row>
    <row r="70" spans="1:27" ht="14.25" customHeight="1">
      <c r="A70" s="1050"/>
      <c r="B70" s="238" t="s">
        <v>170</v>
      </c>
      <c r="C70" s="515"/>
      <c r="D70" s="515"/>
      <c r="E70" s="515"/>
      <c r="F70" s="515"/>
      <c r="G70" s="515"/>
      <c r="H70" s="515"/>
      <c r="I70" s="515"/>
      <c r="J70" s="515"/>
      <c r="K70" s="515"/>
      <c r="L70" s="515">
        <v>287.38767037229246</v>
      </c>
      <c r="M70" s="515">
        <v>342.48803959686205</v>
      </c>
      <c r="N70" s="515">
        <v>339.29146341463417</v>
      </c>
      <c r="O70" s="515"/>
      <c r="P70" s="515"/>
      <c r="Q70" s="515"/>
      <c r="R70" s="515"/>
      <c r="S70" s="515"/>
      <c r="T70" s="515"/>
      <c r="U70" s="515"/>
      <c r="V70" s="515"/>
      <c r="W70" s="515"/>
      <c r="X70" s="515"/>
      <c r="Y70" s="515"/>
      <c r="Z70" s="515"/>
    </row>
    <row r="71" spans="1:27">
      <c r="A71" s="1050"/>
      <c r="B71" s="238" t="s">
        <v>169</v>
      </c>
      <c r="C71" s="515"/>
      <c r="D71" s="515"/>
      <c r="E71" s="515"/>
      <c r="F71" s="515"/>
      <c r="G71" s="515"/>
      <c r="H71" s="515"/>
      <c r="I71" s="515"/>
      <c r="J71" s="515"/>
      <c r="K71" s="515"/>
      <c r="L71" s="515">
        <v>5.6431127256835377E-2</v>
      </c>
      <c r="M71" s="515">
        <v>7.3072203609491113E-2</v>
      </c>
      <c r="N71" s="515">
        <v>7.2390243902439033E-2</v>
      </c>
      <c r="O71" s="515"/>
      <c r="P71" s="515"/>
      <c r="Q71" s="515"/>
      <c r="R71" s="515"/>
      <c r="S71" s="515"/>
      <c r="T71" s="515"/>
      <c r="U71" s="515"/>
      <c r="V71" s="515"/>
      <c r="W71" s="515"/>
      <c r="X71" s="515"/>
      <c r="Y71" s="515"/>
      <c r="Z71" s="515"/>
    </row>
    <row r="72" spans="1:27">
      <c r="A72" s="1050"/>
      <c r="B72" s="238" t="s">
        <v>168</v>
      </c>
      <c r="C72" s="515"/>
      <c r="D72" s="515"/>
      <c r="E72" s="515"/>
      <c r="F72" s="515"/>
      <c r="G72" s="515"/>
      <c r="H72" s="515"/>
      <c r="I72" s="515"/>
      <c r="J72" s="515"/>
      <c r="K72" s="515"/>
      <c r="L72" s="515">
        <v>8.3472180492201786E-2</v>
      </c>
      <c r="M72" s="515">
        <v>0.10807792530090583</v>
      </c>
      <c r="N72" s="515">
        <v>0.10707317073170733</v>
      </c>
      <c r="O72" s="515"/>
      <c r="P72" s="515"/>
      <c r="Q72" s="515"/>
      <c r="R72" s="515"/>
      <c r="S72" s="515"/>
      <c r="T72" s="515"/>
      <c r="U72" s="515"/>
      <c r="V72" s="515"/>
      <c r="W72" s="515"/>
      <c r="X72" s="515"/>
      <c r="Y72" s="515"/>
      <c r="Z72" s="515"/>
    </row>
    <row r="73" spans="1:27" ht="15" customHeight="1">
      <c r="A73" s="1050"/>
      <c r="B73" s="237" t="s">
        <v>32</v>
      </c>
      <c r="C73" s="515"/>
      <c r="D73" s="515"/>
      <c r="E73" s="515"/>
      <c r="F73" s="515"/>
      <c r="G73" s="515"/>
      <c r="H73" s="515"/>
      <c r="I73" s="515"/>
      <c r="J73" s="515"/>
      <c r="K73" s="515"/>
      <c r="L73" s="515"/>
      <c r="M73" s="515"/>
      <c r="N73" s="515"/>
      <c r="O73" s="515"/>
      <c r="P73" s="515"/>
      <c r="Q73" s="515"/>
      <c r="R73" s="515"/>
      <c r="S73" s="515"/>
      <c r="T73" s="515"/>
      <c r="U73" s="515"/>
      <c r="V73" s="515"/>
      <c r="W73" s="515"/>
      <c r="X73" s="515"/>
      <c r="Y73" s="515"/>
      <c r="Z73" s="515"/>
    </row>
    <row r="74" spans="1:27" ht="15" customHeight="1">
      <c r="A74" s="1050"/>
      <c r="B74" s="238" t="s">
        <v>1</v>
      </c>
      <c r="C74" s="515"/>
      <c r="D74" s="515"/>
      <c r="E74" s="515"/>
      <c r="F74" s="515"/>
      <c r="G74" s="515"/>
      <c r="H74" s="515"/>
      <c r="I74" s="515"/>
      <c r="J74" s="515"/>
      <c r="K74" s="515"/>
      <c r="L74" s="515">
        <v>50.17867826242842</v>
      </c>
      <c r="M74" s="515">
        <v>49.454974122316919</v>
      </c>
      <c r="N74" s="515">
        <v>46.66980952999338</v>
      </c>
      <c r="O74" s="515">
        <v>51.932208822067523</v>
      </c>
      <c r="P74" s="515">
        <v>55.218097780243419</v>
      </c>
      <c r="Q74" s="515">
        <v>39.465362199157219</v>
      </c>
      <c r="R74" s="515"/>
      <c r="S74" s="515"/>
      <c r="T74" s="515"/>
      <c r="U74" s="515"/>
      <c r="V74" s="515"/>
      <c r="W74" s="515"/>
      <c r="X74" s="515"/>
      <c r="Y74" s="515"/>
      <c r="Z74" s="515"/>
    </row>
    <row r="75" spans="1:27" ht="15" customHeight="1">
      <c r="A75" s="1050"/>
      <c r="B75" s="238" t="s">
        <v>0</v>
      </c>
      <c r="C75" s="515"/>
      <c r="D75" s="515"/>
      <c r="E75" s="515"/>
      <c r="F75" s="515"/>
      <c r="G75" s="515"/>
      <c r="H75" s="515"/>
      <c r="I75" s="515"/>
      <c r="J75" s="515"/>
      <c r="K75" s="515"/>
      <c r="L75" s="515"/>
      <c r="M75" s="515"/>
      <c r="N75" s="515"/>
      <c r="O75" s="515"/>
      <c r="P75" s="515"/>
      <c r="Q75" s="515"/>
      <c r="R75" s="515"/>
      <c r="S75" s="515"/>
      <c r="T75" s="515"/>
      <c r="U75" s="515"/>
      <c r="V75" s="515"/>
      <c r="W75" s="515"/>
      <c r="X75" s="515"/>
      <c r="Y75" s="515"/>
      <c r="Z75" s="515"/>
    </row>
    <row r="76" spans="1:27" ht="15" customHeight="1">
      <c r="A76" s="1050" t="s">
        <v>167</v>
      </c>
      <c r="B76" s="238" t="s">
        <v>13</v>
      </c>
      <c r="C76" s="515"/>
      <c r="D76" s="515"/>
      <c r="E76" s="515"/>
      <c r="F76" s="515"/>
      <c r="G76" s="515">
        <v>5.0356792658757879E-2</v>
      </c>
      <c r="H76" s="515">
        <v>5.4611769481735128E-2</v>
      </c>
      <c r="I76" s="515">
        <v>5.7219087333883131E-2</v>
      </c>
      <c r="J76" s="515">
        <v>5.8494368255283605E-2</v>
      </c>
      <c r="K76" s="515">
        <v>5.5363786211900703E-2</v>
      </c>
      <c r="L76" s="515">
        <v>4.7743746292625774E-2</v>
      </c>
      <c r="M76" s="515">
        <v>4.6785076623854192E-2</v>
      </c>
      <c r="N76" s="515">
        <v>4.6004853163487139E-2</v>
      </c>
      <c r="O76" s="515">
        <v>4.5481836122397819E-2</v>
      </c>
      <c r="P76" s="515">
        <v>4.4663853746180739E-2</v>
      </c>
      <c r="Q76" s="515">
        <v>3.6478347199250534E-2</v>
      </c>
      <c r="R76" s="515"/>
      <c r="S76" s="515"/>
      <c r="T76" s="515"/>
      <c r="U76" s="515"/>
      <c r="V76" s="515"/>
      <c r="W76" s="515"/>
      <c r="X76" s="515"/>
      <c r="Y76" s="515"/>
      <c r="Z76" s="515"/>
    </row>
    <row r="77" spans="1:27" ht="15" customHeight="1">
      <c r="A77" s="1050"/>
      <c r="B77" s="238" t="s">
        <v>12</v>
      </c>
      <c r="C77" s="515"/>
      <c r="D77" s="515"/>
      <c r="E77" s="515"/>
      <c r="F77" s="515"/>
      <c r="G77" s="515"/>
      <c r="H77" s="515"/>
      <c r="I77" s="515"/>
      <c r="J77" s="515"/>
      <c r="K77" s="515"/>
      <c r="L77" s="515"/>
      <c r="M77" s="515"/>
      <c r="N77" s="515">
        <v>51.17</v>
      </c>
      <c r="O77" s="515">
        <v>66.53</v>
      </c>
      <c r="P77" s="515">
        <v>66.53</v>
      </c>
      <c r="Q77" s="515">
        <v>66.53</v>
      </c>
      <c r="R77" s="515"/>
      <c r="S77" s="515"/>
      <c r="T77" s="515"/>
      <c r="U77" s="515"/>
      <c r="V77" s="515"/>
      <c r="W77" s="515"/>
      <c r="X77" s="515"/>
      <c r="Y77" s="515"/>
      <c r="Z77" s="515"/>
    </row>
    <row r="78" spans="1:27" ht="15" customHeight="1">
      <c r="A78" s="1050"/>
      <c r="B78" s="238" t="s">
        <v>483</v>
      </c>
      <c r="C78" s="515"/>
      <c r="D78" s="515"/>
      <c r="E78" s="515"/>
      <c r="F78" s="515"/>
      <c r="G78" s="515"/>
      <c r="H78" s="515"/>
      <c r="I78" s="515"/>
      <c r="J78" s="515"/>
      <c r="K78" s="515"/>
      <c r="L78" s="515"/>
      <c r="M78" s="515"/>
      <c r="N78" s="515"/>
      <c r="O78" s="515"/>
      <c r="P78" s="515"/>
      <c r="Q78" s="515"/>
      <c r="R78" s="515"/>
      <c r="S78" s="515"/>
      <c r="T78" s="515"/>
      <c r="U78" s="515"/>
      <c r="V78" s="515"/>
      <c r="W78" s="515"/>
      <c r="X78" s="515"/>
      <c r="Y78" s="515"/>
      <c r="Z78" s="515"/>
    </row>
    <row r="79" spans="1:27" ht="15" customHeight="1">
      <c r="A79" s="1050"/>
      <c r="B79" s="235" t="s">
        <v>89</v>
      </c>
      <c r="C79" s="515"/>
      <c r="D79" s="515"/>
      <c r="E79" s="515"/>
      <c r="F79" s="515"/>
      <c r="G79" s="515"/>
      <c r="H79" s="515"/>
      <c r="I79" s="515"/>
      <c r="J79" s="515"/>
      <c r="K79" s="515"/>
      <c r="L79" s="515"/>
      <c r="M79" s="515"/>
      <c r="N79" s="515"/>
      <c r="O79" s="515"/>
      <c r="P79" s="515"/>
      <c r="Q79" s="515"/>
      <c r="R79" s="515"/>
      <c r="S79" s="515"/>
      <c r="T79" s="515"/>
      <c r="U79" s="515"/>
      <c r="V79" s="515"/>
      <c r="W79" s="515"/>
      <c r="X79" s="515"/>
      <c r="Y79" s="515"/>
      <c r="Z79" s="515"/>
    </row>
    <row r="80" spans="1:27" ht="15" customHeight="1">
      <c r="A80" s="1050"/>
      <c r="B80" s="238" t="s">
        <v>482</v>
      </c>
      <c r="C80" s="515"/>
      <c r="D80" s="515"/>
      <c r="E80" s="515"/>
      <c r="F80" s="515"/>
      <c r="G80" s="515"/>
      <c r="H80" s="515">
        <v>2</v>
      </c>
      <c r="I80" s="515">
        <v>2.02</v>
      </c>
      <c r="J80" s="515">
        <v>2.08</v>
      </c>
      <c r="K80" s="515">
        <v>1.37</v>
      </c>
      <c r="L80" s="515">
        <v>1.81</v>
      </c>
      <c r="M80" s="515">
        <v>1.94</v>
      </c>
      <c r="N80" s="515">
        <v>1.83</v>
      </c>
      <c r="O80" s="515">
        <v>1.66</v>
      </c>
      <c r="P80" s="515">
        <v>1.56</v>
      </c>
      <c r="Q80" s="515">
        <v>1.41</v>
      </c>
      <c r="R80" s="515"/>
      <c r="S80" s="515"/>
      <c r="T80" s="515"/>
      <c r="U80" s="515"/>
      <c r="V80" s="515"/>
      <c r="W80" s="515"/>
      <c r="X80" s="515"/>
      <c r="Y80" s="515"/>
      <c r="Z80" s="515"/>
      <c r="AA80" s="74" t="s">
        <v>15</v>
      </c>
    </row>
    <row r="81" spans="1:27">
      <c r="A81" s="1050"/>
      <c r="B81" s="235" t="s">
        <v>411</v>
      </c>
      <c r="C81" s="515"/>
      <c r="D81" s="515"/>
      <c r="E81" s="515"/>
      <c r="F81" s="515">
        <v>0.1</v>
      </c>
      <c r="G81" s="515">
        <v>7.3999999999999996E-2</v>
      </c>
      <c r="H81" s="515">
        <v>7.3999999999999996E-2</v>
      </c>
      <c r="I81" s="515">
        <v>7.3999999999999996E-2</v>
      </c>
      <c r="J81" s="515">
        <v>8.48E-2</v>
      </c>
      <c r="K81" s="515">
        <v>0.11600000000000001</v>
      </c>
      <c r="L81" s="515">
        <v>0.128</v>
      </c>
      <c r="M81" s="515">
        <v>0.14960000000000001</v>
      </c>
      <c r="N81" s="515">
        <v>0.15989999999999999</v>
      </c>
      <c r="O81" s="515">
        <v>0.18010000000000001</v>
      </c>
      <c r="P81" s="515">
        <v>1.8568000000000001E-2</v>
      </c>
      <c r="Q81" s="515">
        <v>1.6299999999999999E-2</v>
      </c>
      <c r="R81" s="515"/>
      <c r="S81" s="515"/>
      <c r="T81" s="515"/>
      <c r="U81" s="515"/>
      <c r="V81" s="515"/>
      <c r="W81" s="515"/>
      <c r="X81" s="515"/>
      <c r="Y81" s="515"/>
      <c r="Z81" s="515"/>
      <c r="AA81" s="74" t="s">
        <v>15</v>
      </c>
    </row>
    <row r="82" spans="1:27" ht="15" customHeight="1">
      <c r="A82" s="1050"/>
      <c r="B82" s="238" t="s">
        <v>10</v>
      </c>
      <c r="C82" s="515"/>
      <c r="D82" s="515"/>
      <c r="E82" s="515"/>
      <c r="F82" s="515"/>
      <c r="G82" s="515"/>
      <c r="H82" s="515"/>
      <c r="I82" s="515"/>
      <c r="J82" s="515"/>
      <c r="K82" s="515"/>
      <c r="L82" s="515"/>
      <c r="M82" s="515"/>
      <c r="N82" s="515"/>
      <c r="O82" s="515"/>
      <c r="P82" s="515"/>
      <c r="Q82" s="515"/>
      <c r="R82" s="515"/>
      <c r="S82" s="515"/>
      <c r="T82" s="515"/>
      <c r="U82" s="515"/>
      <c r="V82" s="515"/>
      <c r="W82" s="515"/>
      <c r="X82" s="515"/>
      <c r="Y82" s="515"/>
      <c r="Z82" s="515"/>
    </row>
    <row r="83" spans="1:27" ht="15" customHeight="1">
      <c r="A83" s="1050"/>
      <c r="B83" s="238" t="s">
        <v>9</v>
      </c>
      <c r="C83" s="515"/>
      <c r="D83" s="515"/>
      <c r="E83" s="515"/>
      <c r="F83" s="515"/>
      <c r="G83" s="515"/>
      <c r="H83" s="515"/>
      <c r="I83" s="515"/>
      <c r="J83" s="515"/>
      <c r="K83" s="515"/>
      <c r="L83" s="515"/>
      <c r="M83" s="515"/>
      <c r="N83" s="515"/>
      <c r="O83" s="515"/>
      <c r="P83" s="515"/>
      <c r="Q83" s="515"/>
      <c r="R83" s="515"/>
      <c r="S83" s="515"/>
      <c r="T83" s="515"/>
      <c r="U83" s="515"/>
      <c r="V83" s="515"/>
      <c r="W83" s="515"/>
      <c r="X83" s="515"/>
      <c r="Y83" s="515"/>
      <c r="Z83" s="515"/>
    </row>
    <row r="84" spans="1:27" ht="15" customHeight="1">
      <c r="A84" s="1050"/>
      <c r="B84" s="238" t="s">
        <v>8</v>
      </c>
      <c r="C84" s="515">
        <v>6.8111455108359129E-2</v>
      </c>
      <c r="D84" s="515">
        <v>7.0761014686248333E-2</v>
      </c>
      <c r="E84" s="515">
        <v>7.5052854122621568E-2</v>
      </c>
      <c r="F84" s="515">
        <v>7.8198198198198191E-2</v>
      </c>
      <c r="G84" s="515">
        <v>7.4923024290112897E-2</v>
      </c>
      <c r="H84" s="515">
        <v>7.6725521669341906E-2</v>
      </c>
      <c r="I84" s="515">
        <v>8.0012751036021665E-2</v>
      </c>
      <c r="J84" s="515">
        <v>0.11283497884344147</v>
      </c>
      <c r="K84" s="515">
        <v>0.10300563556668754</v>
      </c>
      <c r="L84" s="515">
        <v>0.10650696018128844</v>
      </c>
      <c r="M84" s="515">
        <v>0.11</v>
      </c>
      <c r="N84" s="515">
        <v>0.12</v>
      </c>
      <c r="O84" s="515">
        <v>0.12</v>
      </c>
      <c r="P84" s="515">
        <v>0.116263879817113</v>
      </c>
      <c r="Q84" s="515">
        <v>0.10108200455580865</v>
      </c>
      <c r="R84" s="831">
        <v>9.8757987632999769E-2</v>
      </c>
      <c r="S84" s="831">
        <v>0.10149705339211221</v>
      </c>
      <c r="T84" s="831">
        <v>0.10335305449763035</v>
      </c>
      <c r="U84" s="831">
        <v>9.891953467088635E-2</v>
      </c>
      <c r="V84" s="831">
        <v>9.2759194410947821E-2</v>
      </c>
      <c r="W84" s="831">
        <v>8.6479543552410831E-2</v>
      </c>
      <c r="X84" s="831">
        <v>8.2392883759466004E-2</v>
      </c>
      <c r="Y84" s="831">
        <v>0.11182747887950202</v>
      </c>
      <c r="Z84" s="673">
        <v>0.13991769547325103</v>
      </c>
    </row>
    <row r="85" spans="1:27" ht="15" customHeight="1">
      <c r="A85" s="1050"/>
      <c r="B85" s="238" t="s">
        <v>6</v>
      </c>
      <c r="C85" s="515">
        <v>7.6666428166502465</v>
      </c>
      <c r="D85" s="515">
        <v>4.9142753317056806</v>
      </c>
      <c r="E85" s="515">
        <v>4.4666853605401098</v>
      </c>
      <c r="F85" s="515">
        <v>4.6262746328600972</v>
      </c>
      <c r="G85" s="515">
        <v>5.32750587389621</v>
      </c>
      <c r="H85" s="515">
        <v>5.3446903007160413</v>
      </c>
      <c r="I85" s="515">
        <v>5.0879883790788307</v>
      </c>
      <c r="J85" s="515">
        <v>4.9713437331677408</v>
      </c>
      <c r="K85" s="515">
        <v>5.3256775120606861</v>
      </c>
      <c r="L85" s="515">
        <v>4.8310634775123811</v>
      </c>
      <c r="M85" s="515">
        <v>7.0740740740740744</v>
      </c>
      <c r="N85" s="515">
        <v>6.3666666666666663</v>
      </c>
      <c r="O85" s="515">
        <v>6.3666666666666663</v>
      </c>
      <c r="P85" s="515"/>
      <c r="Q85" s="515"/>
      <c r="R85" s="515"/>
      <c r="S85" s="285">
        <v>5.19</v>
      </c>
      <c r="T85" s="285">
        <v>5.19</v>
      </c>
      <c r="U85" s="285">
        <v>5.19</v>
      </c>
      <c r="V85" s="285">
        <v>5.19</v>
      </c>
      <c r="W85" s="515"/>
      <c r="X85" s="515"/>
      <c r="Y85" s="515"/>
      <c r="Z85" s="515"/>
    </row>
    <row r="86" spans="1:27" ht="15" customHeight="1">
      <c r="A86" s="1050"/>
      <c r="B86" s="238" t="s">
        <v>5</v>
      </c>
      <c r="C86" s="515"/>
      <c r="D86" s="515"/>
      <c r="E86" s="515"/>
      <c r="F86" s="515"/>
      <c r="G86" s="515"/>
      <c r="H86" s="515"/>
      <c r="I86" s="515"/>
      <c r="J86" s="515"/>
      <c r="K86" s="515"/>
      <c r="L86" s="515"/>
      <c r="M86" s="515"/>
      <c r="N86" s="515"/>
      <c r="O86" s="515"/>
      <c r="P86" s="515"/>
      <c r="Q86" s="515"/>
      <c r="R86" s="515"/>
      <c r="S86" s="515"/>
      <c r="T86" s="515"/>
      <c r="U86" s="515"/>
      <c r="V86" s="515"/>
      <c r="W86" s="515"/>
      <c r="X86" s="515"/>
      <c r="Y86" s="515"/>
      <c r="Z86" s="515"/>
    </row>
    <row r="87" spans="1:27" ht="15" customHeight="1">
      <c r="A87" s="1050"/>
      <c r="B87" s="238" t="s">
        <v>4</v>
      </c>
      <c r="C87" s="515"/>
      <c r="D87" s="515"/>
      <c r="E87" s="515"/>
      <c r="F87" s="515"/>
      <c r="G87" s="515"/>
      <c r="H87" s="515"/>
      <c r="I87" s="515"/>
      <c r="J87" s="515"/>
      <c r="K87" s="515"/>
      <c r="L87" s="515"/>
      <c r="M87" s="515"/>
      <c r="N87" s="515"/>
      <c r="O87" s="515"/>
      <c r="P87" s="515"/>
      <c r="Q87" s="515"/>
      <c r="R87" s="515"/>
      <c r="S87" s="515"/>
      <c r="T87" s="515"/>
      <c r="U87" s="515"/>
      <c r="V87" s="515"/>
      <c r="W87" s="515"/>
      <c r="X87" s="515"/>
      <c r="Y87" s="515"/>
      <c r="Z87" s="515"/>
    </row>
    <row r="88" spans="1:27" ht="15" customHeight="1">
      <c r="A88" s="1050"/>
      <c r="B88" s="238" t="s">
        <v>3</v>
      </c>
      <c r="C88" s="515"/>
      <c r="D88" s="515"/>
      <c r="E88" s="515"/>
      <c r="F88" s="515"/>
      <c r="G88" s="515"/>
      <c r="H88" s="515"/>
      <c r="I88" s="515"/>
      <c r="J88" s="515"/>
      <c r="K88" s="515"/>
      <c r="L88" s="515"/>
      <c r="M88" s="515"/>
      <c r="N88" s="515"/>
      <c r="O88" s="515"/>
      <c r="P88" s="515"/>
      <c r="Q88" s="515"/>
      <c r="R88" s="515"/>
      <c r="S88" s="515"/>
      <c r="T88" s="515"/>
      <c r="U88" s="515"/>
      <c r="V88" s="515"/>
      <c r="W88" s="515"/>
      <c r="X88" s="515"/>
      <c r="Y88" s="515"/>
      <c r="Z88" s="515"/>
    </row>
    <row r="89" spans="1:27" ht="15" customHeight="1">
      <c r="A89" s="1050"/>
      <c r="B89" s="237" t="s">
        <v>32</v>
      </c>
      <c r="C89" s="515"/>
      <c r="D89" s="515"/>
      <c r="E89" s="515"/>
      <c r="F89" s="515"/>
      <c r="G89" s="515"/>
      <c r="H89" s="515"/>
      <c r="I89" s="515"/>
      <c r="J89" s="515"/>
      <c r="K89" s="515"/>
      <c r="L89" s="515"/>
      <c r="M89" s="515"/>
      <c r="N89" s="515"/>
      <c r="O89" s="515"/>
      <c r="P89" s="515"/>
      <c r="Q89" s="515"/>
      <c r="R89" s="515"/>
      <c r="S89" s="515"/>
      <c r="T89" s="515"/>
      <c r="U89" s="515"/>
      <c r="V89" s="515"/>
      <c r="W89" s="515"/>
      <c r="X89" s="515"/>
      <c r="Y89" s="515"/>
      <c r="Z89" s="515"/>
    </row>
    <row r="90" spans="1:27" ht="15" customHeight="1">
      <c r="A90" s="1050"/>
      <c r="B90" s="238" t="s">
        <v>1</v>
      </c>
      <c r="C90" s="515"/>
      <c r="D90" s="515"/>
      <c r="E90" s="515"/>
      <c r="F90" s="515"/>
      <c r="G90" s="515"/>
      <c r="H90" s="515"/>
      <c r="I90" s="515"/>
      <c r="J90" s="515"/>
      <c r="K90" s="515"/>
      <c r="L90" s="515">
        <v>141.12753261307992</v>
      </c>
      <c r="M90" s="515">
        <v>139.09211471901634</v>
      </c>
      <c r="N90" s="515">
        <v>131.25883930310638</v>
      </c>
      <c r="O90" s="515">
        <v>139.10413077339516</v>
      </c>
      <c r="P90" s="515">
        <v>146.16555294770316</v>
      </c>
      <c r="Q90" s="515">
        <v>104.46713523306322</v>
      </c>
      <c r="R90" s="515"/>
      <c r="S90" s="515"/>
      <c r="T90" s="515"/>
      <c r="U90" s="515"/>
      <c r="V90" s="515"/>
      <c r="W90" s="515"/>
      <c r="X90" s="515"/>
      <c r="Y90" s="515"/>
      <c r="Z90" s="515"/>
    </row>
    <row r="91" spans="1:27" ht="15" customHeight="1">
      <c r="A91" s="1050"/>
      <c r="B91" s="238" t="s">
        <v>0</v>
      </c>
      <c r="C91" s="515"/>
      <c r="D91" s="515"/>
      <c r="E91" s="515"/>
      <c r="F91" s="515"/>
      <c r="G91" s="515"/>
      <c r="H91" s="515"/>
      <c r="I91" s="515"/>
      <c r="J91" s="515"/>
      <c r="K91" s="515"/>
      <c r="L91" s="515"/>
      <c r="M91" s="515"/>
      <c r="N91" s="515"/>
      <c r="O91" s="515"/>
      <c r="P91" s="515"/>
      <c r="Q91" s="515"/>
      <c r="R91" s="515"/>
      <c r="S91" s="515"/>
      <c r="T91" s="515"/>
      <c r="U91" s="515"/>
      <c r="V91" s="515"/>
      <c r="W91" s="515"/>
      <c r="X91" s="515"/>
      <c r="Y91" s="515"/>
      <c r="Z91" s="515"/>
    </row>
    <row r="92" spans="1:27" ht="15" customHeight="1">
      <c r="A92" s="1050" t="s">
        <v>166</v>
      </c>
      <c r="B92" s="238" t="s">
        <v>13</v>
      </c>
      <c r="C92" s="515"/>
      <c r="D92" s="515"/>
      <c r="E92" s="515"/>
      <c r="F92" s="515"/>
      <c r="G92" s="515">
        <v>2.8154024986487357E-2</v>
      </c>
      <c r="H92" s="515">
        <v>5.4611769481735128E-2</v>
      </c>
      <c r="I92" s="515">
        <v>3.1990671554852836E-2</v>
      </c>
      <c r="J92" s="515">
        <v>3.2703669524544926E-2</v>
      </c>
      <c r="K92" s="515">
        <v>3.0953389563926299E-2</v>
      </c>
      <c r="L92" s="515">
        <v>2.6693094518149864E-2</v>
      </c>
      <c r="M92" s="515">
        <v>2.6157111021518478E-2</v>
      </c>
      <c r="N92" s="515">
        <v>2.5720895177767805E-2</v>
      </c>
      <c r="O92" s="515">
        <v>2.5428481104795141E-2</v>
      </c>
      <c r="P92" s="515">
        <v>2.4971154594455591E-2</v>
      </c>
      <c r="Q92" s="515">
        <v>2.0394712297762796E-2</v>
      </c>
      <c r="R92" s="515"/>
      <c r="S92" s="515"/>
      <c r="T92" s="515"/>
      <c r="U92" s="515"/>
      <c r="V92" s="515"/>
      <c r="W92" s="515"/>
      <c r="X92" s="515"/>
      <c r="Y92" s="515"/>
      <c r="Z92" s="515"/>
    </row>
    <row r="93" spans="1:27" ht="15" customHeight="1">
      <c r="A93" s="1050"/>
      <c r="B93" s="238" t="s">
        <v>12</v>
      </c>
      <c r="C93" s="515"/>
      <c r="D93" s="515"/>
      <c r="E93" s="515"/>
      <c r="F93" s="515"/>
      <c r="G93" s="515"/>
      <c r="H93" s="515"/>
      <c r="I93" s="515"/>
      <c r="J93" s="515"/>
      <c r="K93" s="515"/>
      <c r="L93" s="515"/>
      <c r="M93" s="515"/>
      <c r="N93" s="515"/>
      <c r="O93" s="515"/>
      <c r="P93" s="515"/>
      <c r="Q93" s="515"/>
      <c r="R93" s="515"/>
      <c r="S93" s="515"/>
      <c r="T93" s="515"/>
      <c r="U93" s="515"/>
      <c r="V93" s="515"/>
      <c r="W93" s="515"/>
      <c r="X93" s="515"/>
      <c r="Y93" s="515"/>
      <c r="Z93" s="515"/>
    </row>
    <row r="94" spans="1:27" ht="15" customHeight="1">
      <c r="A94" s="1050"/>
      <c r="B94" s="238" t="s">
        <v>483</v>
      </c>
      <c r="C94" s="515"/>
      <c r="D94" s="515"/>
      <c r="E94" s="515"/>
      <c r="F94" s="515"/>
      <c r="G94" s="515"/>
      <c r="H94" s="515"/>
      <c r="I94" s="515"/>
      <c r="J94" s="515"/>
      <c r="K94" s="515"/>
      <c r="L94" s="515"/>
      <c r="M94" s="515"/>
      <c r="N94" s="515"/>
      <c r="O94" s="515"/>
      <c r="P94" s="515"/>
      <c r="Q94" s="515"/>
      <c r="R94" s="515"/>
      <c r="S94" s="515"/>
      <c r="T94" s="515"/>
      <c r="U94" s="515"/>
      <c r="V94" s="515"/>
      <c r="W94" s="515"/>
      <c r="X94" s="515"/>
      <c r="Y94" s="515"/>
      <c r="Z94" s="515"/>
    </row>
    <row r="95" spans="1:27" ht="15" customHeight="1">
      <c r="A95" s="1050"/>
      <c r="B95" s="235" t="s">
        <v>89</v>
      </c>
      <c r="C95" s="515"/>
      <c r="D95" s="515"/>
      <c r="E95" s="515"/>
      <c r="F95" s="515"/>
      <c r="G95" s="515"/>
      <c r="H95" s="515"/>
      <c r="I95" s="515"/>
      <c r="J95" s="515"/>
      <c r="K95" s="515"/>
      <c r="L95" s="515"/>
      <c r="M95" s="515"/>
      <c r="N95" s="515"/>
      <c r="O95" s="515"/>
      <c r="P95" s="515"/>
      <c r="Q95" s="285"/>
      <c r="R95" s="515"/>
      <c r="S95" s="515"/>
      <c r="T95" s="515"/>
      <c r="U95" s="515"/>
      <c r="V95" s="515"/>
      <c r="W95" s="515"/>
      <c r="X95" s="515"/>
      <c r="Y95" s="515"/>
      <c r="Z95" s="515"/>
    </row>
    <row r="96" spans="1:27" ht="15" customHeight="1">
      <c r="A96" s="1050"/>
      <c r="B96" s="238" t="s">
        <v>482</v>
      </c>
      <c r="C96" s="515"/>
      <c r="D96" s="515"/>
      <c r="E96" s="515"/>
      <c r="F96" s="515"/>
      <c r="G96" s="515"/>
      <c r="H96" s="515"/>
      <c r="I96" s="515"/>
      <c r="J96" s="515"/>
      <c r="K96" s="515"/>
      <c r="L96" s="515"/>
      <c r="M96" s="515"/>
      <c r="N96" s="515">
        <v>9.4799999999999995E-2</v>
      </c>
      <c r="O96" s="515">
        <v>9.4799999999999995E-2</v>
      </c>
      <c r="P96" s="515"/>
      <c r="Q96" s="285"/>
      <c r="R96" s="515"/>
      <c r="S96" s="515"/>
      <c r="T96" s="515"/>
      <c r="U96" s="515"/>
      <c r="V96" s="515"/>
      <c r="W96" s="515"/>
      <c r="X96" s="515"/>
      <c r="Y96" s="515"/>
      <c r="Z96" s="515"/>
      <c r="AA96" s="74" t="s">
        <v>15</v>
      </c>
    </row>
    <row r="97" spans="1:27" ht="15" customHeight="1">
      <c r="A97" s="1050"/>
      <c r="B97" s="238" t="s">
        <v>11</v>
      </c>
      <c r="C97" s="515"/>
      <c r="D97" s="515"/>
      <c r="E97" s="515"/>
      <c r="F97" s="515"/>
      <c r="G97" s="515"/>
      <c r="H97" s="515"/>
      <c r="I97" s="515"/>
      <c r="J97" s="515"/>
      <c r="K97" s="515"/>
      <c r="L97" s="515"/>
      <c r="M97" s="515"/>
      <c r="N97" s="515"/>
      <c r="O97" s="515">
        <v>0.61339999999999995</v>
      </c>
      <c r="P97" s="515">
        <v>6.3299999999999995E-2</v>
      </c>
      <c r="Q97" s="515">
        <v>0.05</v>
      </c>
      <c r="R97" s="515"/>
      <c r="S97" s="515"/>
      <c r="T97" s="515"/>
      <c r="U97" s="515"/>
      <c r="V97" s="515"/>
      <c r="W97" s="515"/>
      <c r="X97" s="515"/>
      <c r="Y97" s="515"/>
      <c r="Z97" s="515"/>
      <c r="AA97" s="74" t="s">
        <v>15</v>
      </c>
    </row>
    <row r="98" spans="1:27" ht="15" customHeight="1">
      <c r="A98" s="1050"/>
      <c r="B98" s="238" t="s">
        <v>10</v>
      </c>
      <c r="C98" s="515"/>
      <c r="D98" s="515"/>
      <c r="E98" s="515"/>
      <c r="F98" s="515"/>
      <c r="G98" s="515"/>
      <c r="H98" s="515"/>
      <c r="I98" s="515"/>
      <c r="J98" s="515"/>
      <c r="K98" s="515"/>
      <c r="L98" s="515"/>
      <c r="M98" s="515"/>
      <c r="N98" s="515"/>
      <c r="O98" s="515"/>
      <c r="P98" s="515"/>
      <c r="Q98" s="515"/>
      <c r="R98" s="515"/>
      <c r="S98" s="515"/>
      <c r="T98" s="515"/>
      <c r="U98" s="515"/>
      <c r="V98" s="515"/>
      <c r="W98" s="515"/>
      <c r="X98" s="515"/>
      <c r="Y98" s="515"/>
      <c r="Z98" s="515"/>
    </row>
    <row r="99" spans="1:27" ht="15" customHeight="1">
      <c r="A99" s="1050"/>
      <c r="B99" s="238" t="s">
        <v>9</v>
      </c>
      <c r="C99" s="515"/>
      <c r="D99" s="515"/>
      <c r="E99" s="515"/>
      <c r="F99" s="515"/>
      <c r="G99" s="515"/>
      <c r="H99" s="515"/>
      <c r="I99" s="515"/>
      <c r="J99" s="515"/>
      <c r="K99" s="515"/>
      <c r="L99" s="515"/>
      <c r="M99" s="515"/>
      <c r="N99" s="515"/>
      <c r="O99" s="515"/>
      <c r="P99" s="515"/>
      <c r="Q99" s="515"/>
      <c r="R99" s="515"/>
      <c r="S99" s="515"/>
      <c r="T99" s="515"/>
      <c r="U99" s="515"/>
      <c r="V99" s="515"/>
      <c r="W99" s="515"/>
      <c r="X99" s="515"/>
      <c r="Y99" s="515"/>
      <c r="Z99" s="515"/>
    </row>
    <row r="100" spans="1:27" ht="15" customHeight="1">
      <c r="A100" s="1050"/>
      <c r="B100" s="238" t="s">
        <v>8</v>
      </c>
      <c r="C100" s="515">
        <v>0.12371134020618556</v>
      </c>
      <c r="D100" s="515">
        <v>0.14266666666666666</v>
      </c>
      <c r="E100" s="515">
        <v>0.15281690140845069</v>
      </c>
      <c r="F100" s="515">
        <v>0.15647482014388486</v>
      </c>
      <c r="G100" s="515">
        <v>0.15376712328767125</v>
      </c>
      <c r="H100" s="515">
        <v>0.16153846153846155</v>
      </c>
      <c r="I100" s="515">
        <v>0.16687898089171976</v>
      </c>
      <c r="J100" s="515">
        <v>0.24190140845070424</v>
      </c>
      <c r="K100" s="515">
        <v>0.22445141065830723</v>
      </c>
      <c r="L100" s="515">
        <v>0.23211395273551311</v>
      </c>
      <c r="M100" s="515">
        <v>0.25</v>
      </c>
      <c r="N100" s="515">
        <v>0.25</v>
      </c>
      <c r="O100" s="515">
        <v>0.21591650358773648</v>
      </c>
      <c r="P100" s="515">
        <v>0.25408229915088176</v>
      </c>
      <c r="Q100" s="515">
        <v>0.22038724373576313</v>
      </c>
      <c r="R100" s="515"/>
      <c r="S100" s="515"/>
      <c r="T100" s="515"/>
      <c r="U100" s="515"/>
      <c r="V100" s="515"/>
      <c r="W100" s="515"/>
      <c r="X100" s="515"/>
      <c r="Y100" s="515"/>
      <c r="Z100" s="515"/>
    </row>
    <row r="101" spans="1:27" ht="15" customHeight="1">
      <c r="A101" s="1050"/>
      <c r="B101" s="238" t="s">
        <v>6</v>
      </c>
      <c r="C101" s="515"/>
      <c r="D101" s="515"/>
      <c r="E101" s="515"/>
      <c r="F101" s="515"/>
      <c r="G101" s="515"/>
      <c r="H101" s="515"/>
      <c r="I101" s="515"/>
      <c r="J101" s="515"/>
      <c r="K101" s="515"/>
      <c r="L101" s="515"/>
      <c r="M101" s="515"/>
      <c r="N101" s="515"/>
      <c r="O101" s="515"/>
      <c r="P101" s="515"/>
      <c r="Q101" s="285"/>
      <c r="R101" s="515"/>
      <c r="S101" s="515"/>
      <c r="T101" s="515"/>
      <c r="U101" s="515"/>
      <c r="V101" s="515"/>
      <c r="W101" s="515"/>
      <c r="X101" s="515"/>
      <c r="Y101" s="515"/>
      <c r="Z101" s="515"/>
    </row>
    <row r="102" spans="1:27" ht="15" customHeight="1">
      <c r="A102" s="1050"/>
      <c r="B102" s="238" t="s">
        <v>5</v>
      </c>
      <c r="C102" s="515"/>
      <c r="D102" s="515"/>
      <c r="E102" s="515"/>
      <c r="F102" s="515"/>
      <c r="G102" s="515"/>
      <c r="H102" s="515"/>
      <c r="I102" s="515"/>
      <c r="J102" s="515"/>
      <c r="K102" s="515"/>
      <c r="L102" s="515"/>
      <c r="M102" s="515"/>
      <c r="N102" s="515"/>
      <c r="O102" s="515"/>
      <c r="P102" s="515"/>
      <c r="Q102" s="285"/>
      <c r="R102" s="515"/>
      <c r="S102" s="515"/>
      <c r="T102" s="515"/>
      <c r="U102" s="515"/>
      <c r="V102" s="515"/>
      <c r="W102" s="515"/>
      <c r="X102" s="515"/>
      <c r="Y102" s="515"/>
      <c r="Z102" s="515"/>
    </row>
    <row r="103" spans="1:27" ht="15" customHeight="1">
      <c r="A103" s="1050"/>
      <c r="B103" s="238" t="s">
        <v>4</v>
      </c>
      <c r="C103" s="515"/>
      <c r="D103" s="515"/>
      <c r="E103" s="515"/>
      <c r="F103" s="515"/>
      <c r="G103" s="515"/>
      <c r="H103" s="515"/>
      <c r="I103" s="515"/>
      <c r="J103" s="515"/>
      <c r="K103" s="515"/>
      <c r="L103" s="515"/>
      <c r="M103" s="515"/>
      <c r="N103" s="515"/>
      <c r="O103" s="515"/>
      <c r="P103" s="515"/>
      <c r="Q103" s="285"/>
      <c r="R103" s="515"/>
      <c r="S103" s="515"/>
      <c r="T103" s="515"/>
      <c r="U103" s="515"/>
      <c r="V103" s="515"/>
      <c r="W103" s="515"/>
      <c r="X103" s="515"/>
      <c r="Y103" s="515"/>
      <c r="Z103" s="515"/>
    </row>
    <row r="104" spans="1:27" ht="15" customHeight="1">
      <c r="A104" s="1050"/>
      <c r="B104" s="238" t="s">
        <v>3</v>
      </c>
      <c r="C104" s="515"/>
      <c r="D104" s="515"/>
      <c r="E104" s="515"/>
      <c r="F104" s="515"/>
      <c r="G104" s="515"/>
      <c r="H104" s="515"/>
      <c r="I104" s="515"/>
      <c r="J104" s="515"/>
      <c r="K104" s="515"/>
      <c r="L104" s="515"/>
      <c r="M104" s="515"/>
      <c r="N104" s="515"/>
      <c r="O104" s="515"/>
      <c r="P104" s="515"/>
      <c r="Q104" s="515"/>
      <c r="R104" s="515"/>
      <c r="S104" s="515"/>
      <c r="T104" s="515"/>
      <c r="U104" s="515"/>
      <c r="V104" s="515"/>
      <c r="W104" s="515"/>
      <c r="X104" s="515"/>
      <c r="Y104" s="515"/>
      <c r="Z104" s="515"/>
    </row>
    <row r="105" spans="1:27" ht="15" customHeight="1">
      <c r="A105" s="1050"/>
      <c r="B105" s="237" t="s">
        <v>32</v>
      </c>
      <c r="C105" s="515"/>
      <c r="D105" s="515"/>
      <c r="E105" s="515"/>
      <c r="F105" s="515"/>
      <c r="G105" s="515"/>
      <c r="H105" s="515"/>
      <c r="I105" s="515"/>
      <c r="J105" s="515"/>
      <c r="K105" s="515"/>
      <c r="L105" s="515"/>
      <c r="M105" s="515"/>
      <c r="N105" s="515"/>
      <c r="O105" s="515"/>
      <c r="P105" s="515"/>
      <c r="Q105" s="285"/>
      <c r="R105" s="515"/>
      <c r="S105" s="515"/>
      <c r="T105" s="515"/>
      <c r="U105" s="515"/>
      <c r="V105" s="515"/>
      <c r="W105" s="515"/>
      <c r="X105" s="515"/>
      <c r="Y105" s="515"/>
      <c r="Z105" s="515"/>
    </row>
    <row r="106" spans="1:27" ht="15" customHeight="1">
      <c r="A106" s="1050"/>
      <c r="B106" s="238" t="s">
        <v>1</v>
      </c>
      <c r="C106" s="515"/>
      <c r="D106" s="515"/>
      <c r="E106" s="515"/>
      <c r="F106" s="515"/>
      <c r="G106" s="515"/>
      <c r="H106" s="515"/>
      <c r="I106" s="515"/>
      <c r="J106" s="515"/>
      <c r="K106" s="515"/>
      <c r="L106" s="515">
        <v>15.053603478728524</v>
      </c>
      <c r="M106" s="515">
        <v>14.836492236695076</v>
      </c>
      <c r="N106" s="515">
        <v>14.000942858998014</v>
      </c>
      <c r="O106" s="515">
        <v>17.805328738994579</v>
      </c>
      <c r="P106" s="515">
        <v>18.189491033491951</v>
      </c>
      <c r="Q106" s="515">
        <v>13.000354606781203</v>
      </c>
      <c r="R106" s="515"/>
      <c r="S106" s="515"/>
      <c r="T106" s="515"/>
      <c r="U106" s="515"/>
      <c r="V106" s="515"/>
      <c r="W106" s="515"/>
      <c r="X106" s="515"/>
      <c r="Y106" s="515"/>
      <c r="Z106" s="515"/>
    </row>
    <row r="107" spans="1:27" ht="15" customHeight="1">
      <c r="A107" s="1050"/>
      <c r="B107" s="238" t="s">
        <v>0</v>
      </c>
      <c r="C107" s="515"/>
      <c r="D107" s="515"/>
      <c r="E107" s="515"/>
      <c r="F107" s="515"/>
      <c r="G107" s="515"/>
      <c r="H107" s="515"/>
      <c r="I107" s="515"/>
      <c r="J107" s="515"/>
      <c r="K107" s="515"/>
      <c r="L107" s="515"/>
      <c r="M107" s="515"/>
      <c r="N107" s="515"/>
      <c r="O107" s="515"/>
      <c r="P107" s="515"/>
      <c r="Q107" s="285"/>
      <c r="R107" s="515"/>
      <c r="S107" s="515"/>
      <c r="T107" s="515"/>
      <c r="U107" s="515"/>
      <c r="V107" s="515"/>
      <c r="W107" s="515"/>
      <c r="X107" s="515"/>
      <c r="Y107" s="515"/>
      <c r="Z107" s="515"/>
    </row>
    <row r="109" spans="1:27">
      <c r="A109" s="89" t="s">
        <v>18</v>
      </c>
    </row>
    <row r="110" spans="1:27" ht="15" customHeight="1"/>
    <row r="111" spans="1:27" ht="15" customHeight="1">
      <c r="A111" s="53" t="s">
        <v>102</v>
      </c>
    </row>
    <row r="112" spans="1:27" ht="15" customHeight="1"/>
    <row r="113" spans="1:12" ht="13.9" customHeight="1">
      <c r="A113" s="89" t="s">
        <v>36</v>
      </c>
      <c r="C113" s="86"/>
      <c r="D113" s="86"/>
      <c r="E113" s="86"/>
      <c r="F113" s="86"/>
      <c r="G113" s="86"/>
      <c r="H113" s="86"/>
      <c r="I113" s="86"/>
      <c r="J113" s="86"/>
      <c r="K113" s="86"/>
    </row>
    <row r="115" spans="1:12" ht="14.25" customHeight="1">
      <c r="A115" s="86" t="s">
        <v>240</v>
      </c>
      <c r="L115" s="48"/>
    </row>
    <row r="117" spans="1:12" ht="15" customHeight="1">
      <c r="A117" s="17" t="s">
        <v>241</v>
      </c>
    </row>
    <row r="118" spans="1:12" ht="15" customHeight="1"/>
    <row r="119" spans="1:12">
      <c r="A119" s="17" t="s">
        <v>242</v>
      </c>
      <c r="B119" s="48"/>
      <c r="C119" s="48"/>
      <c r="D119" s="48"/>
      <c r="E119" s="48"/>
      <c r="F119" s="48"/>
      <c r="G119" s="48"/>
      <c r="H119" s="48"/>
      <c r="I119" s="48"/>
      <c r="J119" s="48"/>
      <c r="K119" s="48"/>
    </row>
  </sheetData>
  <mergeCells count="9">
    <mergeCell ref="C3:W3"/>
    <mergeCell ref="A92:A107"/>
    <mergeCell ref="A76:A91"/>
    <mergeCell ref="A58:A75"/>
    <mergeCell ref="A3:A4"/>
    <mergeCell ref="B3:B4"/>
    <mergeCell ref="A5:A26"/>
    <mergeCell ref="A27:A57"/>
    <mergeCell ref="B32:B34"/>
  </mergeCells>
  <conditionalFormatting sqref="Q16">
    <cfRule type="expression" dxfId="150" priority="3" stopIfTrue="1">
      <formula>ISNA(ACTIVECELL)</formula>
    </cfRule>
  </conditionalFormatting>
  <conditionalFormatting sqref="Q39">
    <cfRule type="expression" dxfId="149" priority="2" stopIfTrue="1">
      <formula>ISNA(ACTIVECELL)</formula>
    </cfRule>
  </conditionalFormatting>
  <conditionalFormatting sqref="Q102">
    <cfRule type="expression" dxfId="148" priority="1" stopIfTrue="1">
      <formula>ISNA(ACTIVECELL)</formula>
    </cfRule>
  </conditionalFormatting>
  <hyperlinks>
    <hyperlink ref="AB4" location="Content!A1" display="Back to content page" xr:uid="{00000000-0004-0000-F400-000000000000}"/>
  </hyperlinks>
  <pageMargins left="0.7" right="0.7" top="0.75" bottom="0.75" header="0.3" footer="0.3"/>
  <pageSetup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sheetPr codeName="Sheet246"/>
  <dimension ref="A1:AA27"/>
  <sheetViews>
    <sheetView topLeftCell="I1" workbookViewId="0">
      <selection activeCell="U21" sqref="U21"/>
    </sheetView>
  </sheetViews>
  <sheetFormatPr defaultRowHeight="14.5"/>
  <cols>
    <col min="1" max="1" width="33.7265625" style="17" customWidth="1"/>
    <col min="2" max="25" width="8.7265625" style="17" customWidth="1"/>
    <col min="26" max="27" width="8.7265625" style="17"/>
  </cols>
  <sheetData>
    <row r="1" spans="1:27">
      <c r="A1" s="288" t="s">
        <v>2859</v>
      </c>
      <c r="B1" s="13"/>
      <c r="C1" s="90"/>
      <c r="D1" s="90"/>
      <c r="E1" s="90"/>
      <c r="F1" s="90"/>
      <c r="G1" s="90"/>
      <c r="H1" s="90"/>
      <c r="I1" s="90"/>
      <c r="J1" s="90"/>
      <c r="K1" s="13"/>
      <c r="L1" s="13"/>
      <c r="M1" s="13"/>
      <c r="N1" s="13"/>
      <c r="O1" s="13"/>
      <c r="Z1" s="13"/>
      <c r="AA1" s="13"/>
    </row>
    <row r="2" spans="1:27">
      <c r="A2" s="90"/>
    </row>
    <row r="3" spans="1:27">
      <c r="A3" s="215" t="s">
        <v>26</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X3" s="25">
        <v>2022</v>
      </c>
      <c r="Y3" s="25">
        <v>2023</v>
      </c>
      <c r="AA3" s="1" t="s">
        <v>528</v>
      </c>
    </row>
    <row r="4" spans="1:27">
      <c r="A4" s="219" t="s">
        <v>13</v>
      </c>
      <c r="B4" s="280"/>
      <c r="C4" s="280"/>
      <c r="D4" s="280"/>
      <c r="E4" s="280"/>
      <c r="F4" s="280"/>
      <c r="G4" s="280"/>
      <c r="H4" s="280"/>
      <c r="I4" s="280"/>
      <c r="J4" s="280"/>
      <c r="K4" s="280"/>
      <c r="L4" s="280"/>
      <c r="M4" s="280"/>
      <c r="N4" s="280"/>
      <c r="O4" s="280"/>
      <c r="P4" s="280"/>
      <c r="Q4" s="280"/>
      <c r="R4" s="280"/>
      <c r="S4" s="280"/>
      <c r="T4" s="280"/>
      <c r="U4" s="280"/>
      <c r="V4" s="280"/>
      <c r="W4" s="280"/>
      <c r="X4" s="280"/>
      <c r="Y4" s="280"/>
    </row>
    <row r="5" spans="1:27">
      <c r="A5" s="92" t="s">
        <v>12</v>
      </c>
      <c r="B5" s="280">
        <v>967.9</v>
      </c>
      <c r="C5" s="280">
        <v>1123.0999999999999</v>
      </c>
      <c r="D5" s="280">
        <v>1241.5999999999999</v>
      </c>
      <c r="E5" s="280">
        <v>1605.7</v>
      </c>
      <c r="F5" s="280">
        <v>1915.2</v>
      </c>
      <c r="G5" s="280">
        <v>1898.3</v>
      </c>
      <c r="H5" s="280">
        <v>2050.4</v>
      </c>
      <c r="I5" s="280">
        <v>2393.6</v>
      </c>
      <c r="J5" s="280">
        <v>2585</v>
      </c>
      <c r="K5" s="280">
        <v>2748.5</v>
      </c>
      <c r="L5" s="280">
        <v>2984.5</v>
      </c>
      <c r="M5" s="280">
        <v>3180.1</v>
      </c>
      <c r="N5" s="280">
        <v>3371.32</v>
      </c>
      <c r="O5" s="280">
        <v>2981.4</v>
      </c>
      <c r="P5" s="280">
        <v>1684</v>
      </c>
      <c r="Q5" s="280">
        <v>1468</v>
      </c>
      <c r="R5" s="280">
        <v>1650</v>
      </c>
      <c r="S5" s="280">
        <v>1288</v>
      </c>
      <c r="T5" s="280">
        <v>1189</v>
      </c>
      <c r="U5" s="280">
        <v>1746</v>
      </c>
      <c r="V5" s="280"/>
      <c r="W5" s="280"/>
      <c r="X5" s="280"/>
      <c r="Y5" s="280"/>
    </row>
    <row r="6" spans="1:27">
      <c r="A6" s="92" t="s">
        <v>483</v>
      </c>
      <c r="B6" s="280" t="s">
        <v>94</v>
      </c>
      <c r="C6" s="280" t="s">
        <v>94</v>
      </c>
      <c r="D6" s="280" t="s">
        <v>94</v>
      </c>
      <c r="E6" s="280" t="s">
        <v>94</v>
      </c>
      <c r="F6" s="280" t="s">
        <v>94</v>
      </c>
      <c r="G6" s="280" t="s">
        <v>94</v>
      </c>
      <c r="H6" s="280" t="s">
        <v>94</v>
      </c>
      <c r="I6" s="280" t="s">
        <v>94</v>
      </c>
      <c r="J6" s="280" t="s">
        <v>94</v>
      </c>
      <c r="K6" s="280" t="s">
        <v>94</v>
      </c>
      <c r="L6" s="280" t="s">
        <v>94</v>
      </c>
      <c r="M6" s="280" t="s">
        <v>94</v>
      </c>
      <c r="N6" s="280" t="s">
        <v>94</v>
      </c>
      <c r="O6" s="280" t="s">
        <v>94</v>
      </c>
      <c r="P6" s="280" t="s">
        <v>94</v>
      </c>
      <c r="Q6" s="280" t="s">
        <v>94</v>
      </c>
      <c r="R6" s="280" t="s">
        <v>94</v>
      </c>
      <c r="S6" s="280" t="s">
        <v>94</v>
      </c>
      <c r="T6" s="280" t="s">
        <v>94</v>
      </c>
      <c r="U6" s="280" t="s">
        <v>94</v>
      </c>
      <c r="V6" s="280"/>
      <c r="W6" s="280"/>
      <c r="X6" s="280"/>
      <c r="Y6" s="280"/>
    </row>
    <row r="7" spans="1:27">
      <c r="A7" s="28" t="s">
        <v>89</v>
      </c>
      <c r="B7" s="280">
        <v>6</v>
      </c>
      <c r="C7" s="280">
        <v>12</v>
      </c>
      <c r="D7" s="280">
        <v>20</v>
      </c>
      <c r="E7" s="280">
        <v>3</v>
      </c>
      <c r="F7" s="280">
        <v>1</v>
      </c>
      <c r="G7" s="280">
        <v>71</v>
      </c>
      <c r="H7" s="280">
        <v>14</v>
      </c>
      <c r="I7" s="280">
        <v>76</v>
      </c>
      <c r="J7" s="280">
        <v>83</v>
      </c>
      <c r="K7" s="280">
        <v>105</v>
      </c>
      <c r="L7" s="280">
        <v>161</v>
      </c>
      <c r="M7" s="280">
        <v>44</v>
      </c>
      <c r="N7" s="280">
        <v>626</v>
      </c>
      <c r="O7" s="280">
        <v>626</v>
      </c>
      <c r="P7" s="280">
        <v>1138</v>
      </c>
      <c r="Q7" s="280">
        <v>20</v>
      </c>
      <c r="R7" s="280">
        <v>20</v>
      </c>
      <c r="S7" s="280">
        <v>668</v>
      </c>
      <c r="T7" s="280">
        <v>799</v>
      </c>
      <c r="U7" s="280">
        <v>385</v>
      </c>
      <c r="V7" s="280"/>
      <c r="W7" s="280"/>
      <c r="X7" s="280"/>
      <c r="Y7" s="280"/>
      <c r="AA7" s="33"/>
    </row>
    <row r="8" spans="1:27">
      <c r="A8" s="92" t="s">
        <v>482</v>
      </c>
      <c r="B8" s="280">
        <v>652.4</v>
      </c>
      <c r="C8" s="280">
        <v>601.29999999999995</v>
      </c>
      <c r="D8" s="280">
        <v>689.3</v>
      </c>
      <c r="E8" s="280">
        <v>868.2</v>
      </c>
      <c r="F8" s="280">
        <v>916.8</v>
      </c>
      <c r="G8" s="280">
        <v>819</v>
      </c>
      <c r="H8" s="280">
        <v>894</v>
      </c>
      <c r="I8" s="280">
        <v>936</v>
      </c>
      <c r="J8" s="280">
        <v>983</v>
      </c>
      <c r="K8" s="280">
        <v>923.3</v>
      </c>
      <c r="L8" s="280">
        <v>909.4</v>
      </c>
      <c r="M8" s="280">
        <v>805.5</v>
      </c>
      <c r="N8" s="280">
        <v>813.4</v>
      </c>
      <c r="O8" s="280">
        <v>821.9</v>
      </c>
      <c r="P8" s="280">
        <v>860</v>
      </c>
      <c r="Q8" s="280">
        <v>980.4</v>
      </c>
      <c r="R8" s="280">
        <v>1077.0999999999999</v>
      </c>
      <c r="S8" s="280">
        <v>1047.8</v>
      </c>
      <c r="T8" s="280">
        <v>1020.1</v>
      </c>
      <c r="U8" s="280">
        <v>947.1</v>
      </c>
      <c r="V8" s="280"/>
      <c r="W8" s="280"/>
      <c r="X8" s="280"/>
      <c r="Y8" s="280"/>
      <c r="AA8" s="48"/>
    </row>
    <row r="9" spans="1:27">
      <c r="A9" s="92" t="s">
        <v>256</v>
      </c>
      <c r="B9" s="285">
        <v>12</v>
      </c>
      <c r="C9" s="285">
        <v>40</v>
      </c>
      <c r="D9" s="285">
        <v>40.200000000000003</v>
      </c>
      <c r="E9" s="285">
        <v>49.3</v>
      </c>
      <c r="F9" s="285">
        <v>15.4</v>
      </c>
      <c r="G9" s="285">
        <v>35.799999999999997</v>
      </c>
      <c r="H9" s="285">
        <v>38.9</v>
      </c>
      <c r="I9" s="285">
        <v>56</v>
      </c>
      <c r="J9" s="285">
        <v>77</v>
      </c>
      <c r="K9" s="285">
        <v>124.1</v>
      </c>
      <c r="L9" s="285">
        <v>145.6</v>
      </c>
      <c r="M9" s="285">
        <v>262.3</v>
      </c>
      <c r="N9" s="285">
        <v>309.89999999999998</v>
      </c>
      <c r="O9" s="285">
        <v>284.89999999999998</v>
      </c>
      <c r="P9" s="285">
        <v>271.2</v>
      </c>
      <c r="Q9" s="285">
        <v>260.60000000000002</v>
      </c>
      <c r="R9" s="285">
        <v>372.6</v>
      </c>
      <c r="S9" s="285">
        <v>386.9</v>
      </c>
      <c r="T9" s="285">
        <v>396.7</v>
      </c>
      <c r="U9" s="285">
        <v>541.70000000000005</v>
      </c>
      <c r="V9" s="285">
        <v>441.79</v>
      </c>
      <c r="W9" s="578">
        <v>426.77</v>
      </c>
      <c r="X9" s="578">
        <v>507.709</v>
      </c>
      <c r="Y9" s="578">
        <v>475.84699999999998</v>
      </c>
    </row>
    <row r="10" spans="1:27">
      <c r="A10" s="92" t="s">
        <v>10</v>
      </c>
      <c r="B10" s="280" t="s">
        <v>94</v>
      </c>
      <c r="C10" s="280" t="s">
        <v>94</v>
      </c>
      <c r="D10" s="280" t="s">
        <v>94</v>
      </c>
      <c r="E10" s="280" t="s">
        <v>94</v>
      </c>
      <c r="F10" s="280" t="s">
        <v>94</v>
      </c>
      <c r="G10" s="280" t="s">
        <v>94</v>
      </c>
      <c r="H10" s="280" t="s">
        <v>94</v>
      </c>
      <c r="I10" s="280" t="s">
        <v>94</v>
      </c>
      <c r="J10" s="280" t="s">
        <v>94</v>
      </c>
      <c r="K10" s="280" t="s">
        <v>94</v>
      </c>
      <c r="L10" s="280" t="s">
        <v>94</v>
      </c>
      <c r="M10" s="280" t="s">
        <v>94</v>
      </c>
      <c r="N10" s="280" t="s">
        <v>94</v>
      </c>
      <c r="O10" s="280" t="s">
        <v>94</v>
      </c>
      <c r="P10" s="280" t="s">
        <v>94</v>
      </c>
      <c r="Q10" s="280" t="s">
        <v>94</v>
      </c>
      <c r="R10" s="280" t="s">
        <v>94</v>
      </c>
      <c r="S10" s="280" t="s">
        <v>94</v>
      </c>
      <c r="T10" s="280" t="s">
        <v>94</v>
      </c>
      <c r="U10" s="280" t="s">
        <v>94</v>
      </c>
      <c r="V10" s="280"/>
      <c r="W10" s="280"/>
      <c r="X10" s="280"/>
      <c r="Y10" s="280"/>
      <c r="Z10" s="48"/>
      <c r="AA10" s="48"/>
    </row>
    <row r="11" spans="1:27">
      <c r="A11" s="92" t="s">
        <v>9</v>
      </c>
      <c r="B11" s="280" t="s">
        <v>94</v>
      </c>
      <c r="C11" s="280" t="s">
        <v>94</v>
      </c>
      <c r="D11" s="280" t="s">
        <v>94</v>
      </c>
      <c r="E11" s="280" t="s">
        <v>94</v>
      </c>
      <c r="F11" s="280" t="s">
        <v>94</v>
      </c>
      <c r="G11" s="280" t="s">
        <v>94</v>
      </c>
      <c r="H11" s="280" t="s">
        <v>94</v>
      </c>
      <c r="I11" s="280" t="s">
        <v>94</v>
      </c>
      <c r="J11" s="280" t="s">
        <v>94</v>
      </c>
      <c r="K11" s="280" t="s">
        <v>94</v>
      </c>
      <c r="L11" s="280" t="s">
        <v>94</v>
      </c>
      <c r="M11" s="280" t="s">
        <v>94</v>
      </c>
      <c r="N11" s="280" t="s">
        <v>94</v>
      </c>
      <c r="O11" s="280" t="s">
        <v>94</v>
      </c>
      <c r="P11" s="280" t="s">
        <v>94</v>
      </c>
      <c r="Q11" s="280" t="s">
        <v>94</v>
      </c>
      <c r="R11" s="280" t="s">
        <v>94</v>
      </c>
      <c r="S11" s="280" t="s">
        <v>94</v>
      </c>
      <c r="T11" s="280" t="s">
        <v>94</v>
      </c>
      <c r="U11" s="280" t="s">
        <v>94</v>
      </c>
      <c r="V11" s="280"/>
      <c r="W11" s="280"/>
      <c r="X11" s="280"/>
      <c r="Y11" s="280"/>
      <c r="AA11" s="48"/>
    </row>
    <row r="12" spans="1:27">
      <c r="A12" s="92" t="s">
        <v>8</v>
      </c>
      <c r="B12" s="280" t="s">
        <v>94</v>
      </c>
      <c r="C12" s="280" t="s">
        <v>94</v>
      </c>
      <c r="D12" s="280" t="s">
        <v>94</v>
      </c>
      <c r="E12" s="280" t="s">
        <v>94</v>
      </c>
      <c r="F12" s="280" t="s">
        <v>94</v>
      </c>
      <c r="G12" s="280" t="s">
        <v>94</v>
      </c>
      <c r="H12" s="280" t="s">
        <v>94</v>
      </c>
      <c r="I12" s="280" t="s">
        <v>94</v>
      </c>
      <c r="J12" s="280" t="s">
        <v>94</v>
      </c>
      <c r="K12" s="280" t="s">
        <v>94</v>
      </c>
      <c r="L12" s="280" t="s">
        <v>94</v>
      </c>
      <c r="M12" s="280" t="s">
        <v>94</v>
      </c>
      <c r="N12" s="280" t="s">
        <v>94</v>
      </c>
      <c r="O12" s="280" t="s">
        <v>94</v>
      </c>
      <c r="P12" s="280" t="s">
        <v>94</v>
      </c>
      <c r="Q12" s="280" t="s">
        <v>94</v>
      </c>
      <c r="R12" s="280" t="s">
        <v>94</v>
      </c>
      <c r="S12" s="280" t="s">
        <v>94</v>
      </c>
      <c r="T12" s="280" t="s">
        <v>94</v>
      </c>
      <c r="U12" s="280" t="s">
        <v>94</v>
      </c>
      <c r="V12" s="280"/>
      <c r="W12" s="280"/>
      <c r="X12" s="280"/>
      <c r="Y12" s="280"/>
      <c r="Z12" s="74" t="s">
        <v>15</v>
      </c>
    </row>
    <row r="13" spans="1:27">
      <c r="A13" s="92" t="s">
        <v>6</v>
      </c>
      <c r="B13" s="280">
        <v>245</v>
      </c>
      <c r="C13" s="280">
        <v>4800</v>
      </c>
      <c r="D13" s="280">
        <v>5032</v>
      </c>
      <c r="E13" s="280">
        <v>7363</v>
      </c>
      <c r="F13" s="280">
        <v>9267</v>
      </c>
      <c r="G13" s="280">
        <v>9588</v>
      </c>
      <c r="H13" s="280">
        <v>9839</v>
      </c>
      <c r="I13" s="280">
        <v>8568</v>
      </c>
      <c r="J13" s="280">
        <v>8207</v>
      </c>
      <c r="K13" s="280">
        <v>8340</v>
      </c>
      <c r="L13" s="280">
        <v>8533</v>
      </c>
      <c r="M13" s="280">
        <v>8570</v>
      </c>
      <c r="N13" s="280">
        <v>8304</v>
      </c>
      <c r="O13" s="280">
        <v>8339</v>
      </c>
      <c r="P13" s="280">
        <v>7656</v>
      </c>
      <c r="Q13" s="280">
        <v>10547.2</v>
      </c>
      <c r="R13" s="280">
        <v>9927.5</v>
      </c>
      <c r="S13" s="280">
        <v>8289</v>
      </c>
      <c r="T13" s="280">
        <v>8327</v>
      </c>
      <c r="U13" s="280">
        <v>8276</v>
      </c>
      <c r="V13" s="280"/>
      <c r="W13" s="280"/>
      <c r="X13" s="280"/>
      <c r="Y13" s="280"/>
    </row>
    <row r="14" spans="1:27">
      <c r="A14" s="92" t="s">
        <v>17</v>
      </c>
      <c r="B14" s="280">
        <v>785</v>
      </c>
      <c r="C14" s="280">
        <v>1066</v>
      </c>
      <c r="D14" s="280">
        <v>942</v>
      </c>
      <c r="E14" s="280">
        <v>1045</v>
      </c>
      <c r="F14" s="280">
        <v>1566</v>
      </c>
      <c r="G14" s="280">
        <v>1703</v>
      </c>
      <c r="H14" s="280">
        <v>1948</v>
      </c>
      <c r="I14" s="280">
        <v>2045</v>
      </c>
      <c r="J14" s="280">
        <v>2147</v>
      </c>
      <c r="K14" s="280">
        <v>2128</v>
      </c>
      <c r="L14" s="280">
        <v>2462</v>
      </c>
      <c r="M14" s="280">
        <v>2389</v>
      </c>
      <c r="N14" s="280">
        <v>2226</v>
      </c>
      <c r="O14" s="280">
        <v>2916</v>
      </c>
      <c r="P14" s="280">
        <v>2886</v>
      </c>
      <c r="Q14" s="280">
        <v>2678</v>
      </c>
      <c r="R14" s="280">
        <v>3085</v>
      </c>
      <c r="S14" s="280">
        <v>2939</v>
      </c>
      <c r="T14" s="280">
        <v>3449</v>
      </c>
      <c r="U14" s="280">
        <v>3417</v>
      </c>
      <c r="V14" s="280"/>
      <c r="W14" s="280"/>
      <c r="X14" s="280"/>
      <c r="Y14" s="280"/>
    </row>
    <row r="15" spans="1:27">
      <c r="A15" s="92" t="s">
        <v>4</v>
      </c>
      <c r="B15" s="280" t="s">
        <v>94</v>
      </c>
      <c r="C15" s="280" t="s">
        <v>94</v>
      </c>
      <c r="D15" s="280" t="s">
        <v>94</v>
      </c>
      <c r="E15" s="280" t="s">
        <v>94</v>
      </c>
      <c r="F15" s="280" t="s">
        <v>94</v>
      </c>
      <c r="G15" s="280" t="s">
        <v>94</v>
      </c>
      <c r="H15" s="280" t="s">
        <v>94</v>
      </c>
      <c r="I15" s="280" t="s">
        <v>94</v>
      </c>
      <c r="J15" s="280" t="s">
        <v>94</v>
      </c>
      <c r="K15" s="280" t="s">
        <v>94</v>
      </c>
      <c r="L15" s="280" t="s">
        <v>94</v>
      </c>
      <c r="M15" s="280" t="s">
        <v>94</v>
      </c>
      <c r="N15" s="280" t="s">
        <v>94</v>
      </c>
      <c r="O15" s="280" t="s">
        <v>94</v>
      </c>
      <c r="P15" s="280" t="s">
        <v>94</v>
      </c>
      <c r="Q15" s="280" t="s">
        <v>94</v>
      </c>
      <c r="R15" s="280" t="s">
        <v>94</v>
      </c>
      <c r="S15" s="280" t="s">
        <v>94</v>
      </c>
      <c r="T15" s="280" t="s">
        <v>94</v>
      </c>
      <c r="U15" s="280" t="s">
        <v>94</v>
      </c>
      <c r="V15" s="280"/>
      <c r="W15" s="280"/>
      <c r="X15" s="280"/>
      <c r="Y15" s="280"/>
    </row>
    <row r="16" spans="1:27">
      <c r="A16" s="92" t="s">
        <v>3</v>
      </c>
      <c r="B16" s="280">
        <v>4719</v>
      </c>
      <c r="C16" s="280">
        <v>9200</v>
      </c>
      <c r="D16" s="280">
        <v>9496</v>
      </c>
      <c r="E16" s="280">
        <v>8194</v>
      </c>
      <c r="F16" s="280">
        <v>9818</v>
      </c>
      <c r="G16" s="280">
        <v>11079</v>
      </c>
      <c r="H16" s="280">
        <v>10624</v>
      </c>
      <c r="I16" s="280">
        <v>11348</v>
      </c>
      <c r="J16" s="280">
        <v>10572</v>
      </c>
      <c r="K16" s="280">
        <v>12295</v>
      </c>
      <c r="L16" s="280">
        <v>12193</v>
      </c>
      <c r="M16" s="280">
        <v>11890</v>
      </c>
      <c r="N16" s="280">
        <v>10006</v>
      </c>
      <c r="O16" s="280">
        <v>9428</v>
      </c>
      <c r="P16" s="280">
        <v>11177</v>
      </c>
      <c r="Q16" s="280">
        <v>13059</v>
      </c>
      <c r="R16" s="280">
        <v>10555</v>
      </c>
      <c r="S16" s="280">
        <v>10555</v>
      </c>
      <c r="T16" s="280">
        <v>9687</v>
      </c>
      <c r="U16" s="280">
        <v>7823</v>
      </c>
      <c r="V16" s="280"/>
      <c r="W16" s="280"/>
      <c r="X16" s="280"/>
      <c r="Y16" s="280"/>
      <c r="Z16" s="48"/>
      <c r="AA16" s="48"/>
    </row>
    <row r="17" spans="1:27">
      <c r="A17" s="149" t="s">
        <v>32</v>
      </c>
      <c r="B17" s="280">
        <v>55</v>
      </c>
      <c r="C17" s="280">
        <v>66</v>
      </c>
      <c r="D17" s="280">
        <v>79</v>
      </c>
      <c r="E17" s="280">
        <v>95</v>
      </c>
      <c r="F17" s="280">
        <v>113</v>
      </c>
      <c r="G17" s="280">
        <v>72</v>
      </c>
      <c r="H17" s="280">
        <v>169</v>
      </c>
      <c r="I17" s="280">
        <v>60</v>
      </c>
      <c r="J17" s="280">
        <v>52</v>
      </c>
      <c r="K17" s="280">
        <v>65</v>
      </c>
      <c r="L17" s="280">
        <v>57</v>
      </c>
      <c r="M17" s="280">
        <v>55</v>
      </c>
      <c r="N17" s="280">
        <v>61</v>
      </c>
      <c r="O17" s="280">
        <v>60</v>
      </c>
      <c r="P17" s="280">
        <v>59</v>
      </c>
      <c r="Q17" s="280">
        <v>71</v>
      </c>
      <c r="R17" s="280">
        <v>102</v>
      </c>
      <c r="S17" s="280">
        <v>106</v>
      </c>
      <c r="T17" s="280">
        <v>118</v>
      </c>
      <c r="U17" s="285">
        <v>115.2</v>
      </c>
      <c r="V17" s="285">
        <v>109</v>
      </c>
      <c r="W17" s="285">
        <v>109.6</v>
      </c>
      <c r="X17" s="285">
        <v>131.5</v>
      </c>
      <c r="Y17" s="285">
        <v>150.69999999999999</v>
      </c>
      <c r="Z17" s="17" t="s">
        <v>15</v>
      </c>
      <c r="AA17" s="48"/>
    </row>
    <row r="18" spans="1:27">
      <c r="A18" s="92" t="s">
        <v>1</v>
      </c>
      <c r="B18" s="280"/>
      <c r="C18" s="280"/>
      <c r="D18" s="280"/>
      <c r="E18" s="280">
        <v>0</v>
      </c>
      <c r="F18" s="280">
        <v>0</v>
      </c>
      <c r="G18" s="280">
        <v>0</v>
      </c>
      <c r="H18" s="280">
        <v>46</v>
      </c>
      <c r="I18" s="280">
        <v>275</v>
      </c>
      <c r="J18" s="280">
        <v>264</v>
      </c>
      <c r="K18" s="280">
        <v>10</v>
      </c>
      <c r="L18" s="280">
        <v>13</v>
      </c>
      <c r="M18" s="280">
        <v>120</v>
      </c>
      <c r="N18" s="280">
        <v>163</v>
      </c>
      <c r="O18" s="280">
        <v>73</v>
      </c>
      <c r="P18" s="280">
        <v>13</v>
      </c>
      <c r="Q18" s="280">
        <v>785.2</v>
      </c>
      <c r="R18" s="280">
        <v>2185</v>
      </c>
      <c r="S18" s="280">
        <v>753</v>
      </c>
      <c r="T18" s="280">
        <v>152</v>
      </c>
      <c r="U18" s="280">
        <v>198.16</v>
      </c>
      <c r="V18" s="280"/>
      <c r="W18" s="280"/>
      <c r="X18" s="280"/>
      <c r="Y18" s="280"/>
      <c r="Z18" s="49" t="s">
        <v>15</v>
      </c>
    </row>
    <row r="19" spans="1:27">
      <c r="A19" s="92" t="s">
        <v>23</v>
      </c>
      <c r="B19" s="280">
        <v>5095</v>
      </c>
      <c r="C19" s="280">
        <v>4066</v>
      </c>
      <c r="D19" s="280">
        <v>4010</v>
      </c>
      <c r="E19" s="280">
        <v>3185</v>
      </c>
      <c r="F19" s="280">
        <v>2040</v>
      </c>
      <c r="G19" s="280">
        <v>3013</v>
      </c>
      <c r="H19" s="280">
        <v>4246</v>
      </c>
      <c r="I19" s="280">
        <v>2956</v>
      </c>
      <c r="J19" s="280">
        <v>1686</v>
      </c>
      <c r="K19" s="280">
        <v>2182</v>
      </c>
      <c r="L19" s="280">
        <v>1718</v>
      </c>
      <c r="M19" s="280">
        <v>1578.7</v>
      </c>
      <c r="N19" s="280">
        <v>1076.0999999999999</v>
      </c>
      <c r="O19" s="280">
        <v>1722</v>
      </c>
      <c r="P19" s="280">
        <v>1127</v>
      </c>
      <c r="Q19" s="280">
        <v>1139</v>
      </c>
      <c r="R19" s="280">
        <v>2220</v>
      </c>
      <c r="S19" s="280">
        <v>2569</v>
      </c>
      <c r="T19" s="280">
        <v>1177</v>
      </c>
      <c r="U19" s="280">
        <v>1612</v>
      </c>
      <c r="V19" s="280"/>
      <c r="W19" s="280"/>
      <c r="X19" s="280"/>
      <c r="Y19" s="280"/>
    </row>
    <row r="21" spans="1:27">
      <c r="A21" s="44" t="s">
        <v>195</v>
      </c>
    </row>
    <row r="22" spans="1:27">
      <c r="A22" s="44"/>
    </row>
    <row r="23" spans="1:27">
      <c r="A23" s="53" t="s">
        <v>552</v>
      </c>
    </row>
    <row r="25" spans="1:27">
      <c r="A25" s="53" t="s">
        <v>741</v>
      </c>
    </row>
    <row r="27" spans="1:27">
      <c r="A27" s="17" t="s">
        <v>2912</v>
      </c>
    </row>
  </sheetData>
  <hyperlinks>
    <hyperlink ref="AA3" location="Content!A1" display="Back to content page" xr:uid="{00000000-0004-0000-F500-000000000000}"/>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sheetPr codeName="Sheet247"/>
  <dimension ref="A1:AA27"/>
  <sheetViews>
    <sheetView topLeftCell="J1" workbookViewId="0">
      <selection activeCell="W22" sqref="W22"/>
    </sheetView>
  </sheetViews>
  <sheetFormatPr defaultRowHeight="14.5"/>
  <cols>
    <col min="1" max="1" width="33.7265625" style="17" customWidth="1"/>
    <col min="2" max="25" width="8.7265625" style="17" customWidth="1"/>
    <col min="26" max="27" width="8.7265625" style="17"/>
  </cols>
  <sheetData>
    <row r="1" spans="1:27">
      <c r="A1" s="240" t="s">
        <v>2860</v>
      </c>
      <c r="B1" s="13"/>
      <c r="C1" s="90"/>
      <c r="D1" s="90"/>
      <c r="E1" s="90"/>
      <c r="F1" s="90"/>
      <c r="G1" s="90"/>
      <c r="H1" s="90"/>
      <c r="I1" s="90"/>
      <c r="J1" s="90"/>
      <c r="K1" s="13"/>
      <c r="L1" s="13"/>
      <c r="M1" s="13"/>
      <c r="N1" s="13"/>
      <c r="O1" s="13"/>
      <c r="Z1" s="13"/>
      <c r="AA1" s="13"/>
    </row>
    <row r="2" spans="1:27">
      <c r="A2" s="90"/>
    </row>
    <row r="3" spans="1:27">
      <c r="A3" s="215" t="s">
        <v>26</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X3" s="25">
        <v>2022</v>
      </c>
      <c r="Y3" s="25">
        <v>2023</v>
      </c>
      <c r="AA3" s="1" t="s">
        <v>528</v>
      </c>
    </row>
    <row r="4" spans="1:27">
      <c r="A4" s="219" t="s">
        <v>13</v>
      </c>
      <c r="B4" s="280"/>
      <c r="C4" s="280"/>
      <c r="D4" s="280"/>
      <c r="E4" s="280"/>
      <c r="F4" s="280"/>
      <c r="G4" s="280"/>
      <c r="H4" s="280"/>
      <c r="I4" s="280"/>
      <c r="J4" s="280"/>
      <c r="K4" s="280"/>
      <c r="L4" s="280"/>
      <c r="M4" s="280"/>
      <c r="N4" s="280"/>
      <c r="O4" s="280"/>
      <c r="P4" s="280"/>
      <c r="Q4" s="280"/>
      <c r="R4" s="280"/>
      <c r="S4" s="280"/>
      <c r="T4" s="280"/>
      <c r="U4" s="280"/>
      <c r="V4" s="280"/>
      <c r="W4" s="280"/>
      <c r="X4" s="280"/>
      <c r="Y4" s="280"/>
    </row>
    <row r="5" spans="1:27">
      <c r="A5" s="92" t="s">
        <v>12</v>
      </c>
      <c r="B5" s="280" t="s">
        <v>94</v>
      </c>
      <c r="C5" s="280" t="s">
        <v>94</v>
      </c>
      <c r="D5" s="280" t="s">
        <v>94</v>
      </c>
      <c r="E5" s="280" t="s">
        <v>94</v>
      </c>
      <c r="F5" s="280" t="s">
        <v>94</v>
      </c>
      <c r="G5" s="280" t="s">
        <v>94</v>
      </c>
      <c r="H5" s="280" t="s">
        <v>94</v>
      </c>
      <c r="I5" s="280" t="s">
        <v>94</v>
      </c>
      <c r="J5" s="280" t="s">
        <v>94</v>
      </c>
      <c r="K5" s="280" t="s">
        <v>94</v>
      </c>
      <c r="L5" s="280" t="s">
        <v>94</v>
      </c>
      <c r="M5" s="280" t="s">
        <v>94</v>
      </c>
      <c r="N5" s="280" t="s">
        <v>94</v>
      </c>
      <c r="O5" s="280" t="s">
        <v>94</v>
      </c>
      <c r="P5" s="280" t="s">
        <v>94</v>
      </c>
      <c r="Q5" s="280" t="s">
        <v>94</v>
      </c>
      <c r="R5" s="280" t="s">
        <v>94</v>
      </c>
      <c r="S5" s="280" t="s">
        <v>94</v>
      </c>
      <c r="T5" s="280" t="s">
        <v>94</v>
      </c>
      <c r="U5" s="280" t="s">
        <v>94</v>
      </c>
      <c r="V5" s="280"/>
      <c r="W5" s="280"/>
      <c r="X5" s="280"/>
      <c r="Y5" s="280"/>
    </row>
    <row r="6" spans="1:27">
      <c r="A6" s="92" t="s">
        <v>483</v>
      </c>
      <c r="B6" s="280" t="s">
        <v>94</v>
      </c>
      <c r="C6" s="280" t="s">
        <v>94</v>
      </c>
      <c r="D6" s="280" t="s">
        <v>94</v>
      </c>
      <c r="E6" s="280" t="s">
        <v>94</v>
      </c>
      <c r="F6" s="280" t="s">
        <v>94</v>
      </c>
      <c r="G6" s="280" t="s">
        <v>94</v>
      </c>
      <c r="H6" s="280" t="s">
        <v>94</v>
      </c>
      <c r="I6" s="280" t="s">
        <v>94</v>
      </c>
      <c r="J6" s="280" t="s">
        <v>94</v>
      </c>
      <c r="K6" s="280" t="s">
        <v>94</v>
      </c>
      <c r="L6" s="280" t="s">
        <v>94</v>
      </c>
      <c r="M6" s="280" t="s">
        <v>94</v>
      </c>
      <c r="N6" s="280" t="s">
        <v>94</v>
      </c>
      <c r="O6" s="280" t="s">
        <v>94</v>
      </c>
      <c r="P6" s="280" t="s">
        <v>94</v>
      </c>
      <c r="Q6" s="280" t="s">
        <v>94</v>
      </c>
      <c r="R6" s="280" t="s">
        <v>94</v>
      </c>
      <c r="S6" s="280" t="s">
        <v>94</v>
      </c>
      <c r="T6" s="280" t="s">
        <v>94</v>
      </c>
      <c r="U6" s="280" t="s">
        <v>94</v>
      </c>
      <c r="V6" s="280"/>
      <c r="W6" s="280"/>
      <c r="X6" s="280"/>
      <c r="Y6" s="280"/>
    </row>
    <row r="7" spans="1:27">
      <c r="A7" s="28" t="s">
        <v>89</v>
      </c>
      <c r="B7" s="280">
        <v>1279</v>
      </c>
      <c r="C7" s="280">
        <v>1202</v>
      </c>
      <c r="D7" s="280">
        <v>1334</v>
      </c>
      <c r="E7" s="280">
        <v>1331</v>
      </c>
      <c r="F7" s="280">
        <v>1395</v>
      </c>
      <c r="G7" s="280">
        <v>1735</v>
      </c>
      <c r="H7" s="280">
        <v>1323</v>
      </c>
      <c r="I7" s="280">
        <v>1402</v>
      </c>
      <c r="J7" s="280">
        <v>674</v>
      </c>
      <c r="K7" s="280">
        <v>887</v>
      </c>
      <c r="L7" s="280">
        <v>916</v>
      </c>
      <c r="M7" s="280">
        <v>171</v>
      </c>
      <c r="N7" s="280">
        <v>48</v>
      </c>
      <c r="O7" s="280">
        <v>48</v>
      </c>
      <c r="P7" s="280">
        <v>69</v>
      </c>
      <c r="Q7" s="280">
        <v>422</v>
      </c>
      <c r="R7" s="280">
        <v>420</v>
      </c>
      <c r="S7" s="280">
        <v>62</v>
      </c>
      <c r="T7" s="280">
        <v>70</v>
      </c>
      <c r="U7" s="280">
        <v>248</v>
      </c>
      <c r="V7" s="280"/>
      <c r="W7" s="280"/>
      <c r="X7" s="280"/>
      <c r="Y7" s="280"/>
      <c r="AA7" s="33"/>
    </row>
    <row r="8" spans="1:27">
      <c r="A8" s="92" t="s">
        <v>482</v>
      </c>
      <c r="B8" s="280" t="s">
        <v>94</v>
      </c>
      <c r="C8" s="280" t="s">
        <v>94</v>
      </c>
      <c r="D8" s="280" t="s">
        <v>94</v>
      </c>
      <c r="E8" s="280" t="s">
        <v>94</v>
      </c>
      <c r="F8" s="280" t="s">
        <v>94</v>
      </c>
      <c r="G8" s="280" t="s">
        <v>94</v>
      </c>
      <c r="H8" s="280" t="s">
        <v>94</v>
      </c>
      <c r="I8" s="280" t="s">
        <v>94</v>
      </c>
      <c r="J8" s="280" t="s">
        <v>94</v>
      </c>
      <c r="K8" s="280" t="s">
        <v>94</v>
      </c>
      <c r="L8" s="280" t="s">
        <v>94</v>
      </c>
      <c r="M8" s="280" t="s">
        <v>94</v>
      </c>
      <c r="N8" s="280" t="s">
        <v>94</v>
      </c>
      <c r="O8" s="280" t="s">
        <v>94</v>
      </c>
      <c r="P8" s="280" t="s">
        <v>94</v>
      </c>
      <c r="Q8" s="280" t="s">
        <v>94</v>
      </c>
      <c r="R8" s="280" t="s">
        <v>94</v>
      </c>
      <c r="S8" s="280" t="s">
        <v>94</v>
      </c>
      <c r="T8" s="280" t="s">
        <v>94</v>
      </c>
      <c r="U8" s="280" t="s">
        <v>94</v>
      </c>
      <c r="V8" s="280"/>
      <c r="W8" s="280"/>
      <c r="X8" s="280"/>
      <c r="Y8" s="280"/>
      <c r="AA8" s="48"/>
    </row>
    <row r="9" spans="1:27">
      <c r="A9" s="92" t="s">
        <v>256</v>
      </c>
      <c r="B9" s="561">
        <v>12.6</v>
      </c>
      <c r="C9" s="561">
        <v>23.2</v>
      </c>
      <c r="D9" s="561">
        <v>35.299999999999997</v>
      </c>
      <c r="E9" s="561">
        <v>40.299999999999997</v>
      </c>
      <c r="F9" s="561">
        <v>6.1</v>
      </c>
      <c r="G9" s="561">
        <v>22.3</v>
      </c>
      <c r="H9" s="561">
        <v>11.2</v>
      </c>
      <c r="I9" s="561">
        <v>8.5</v>
      </c>
      <c r="J9" s="561">
        <v>3.8</v>
      </c>
      <c r="K9" s="561">
        <v>1.7</v>
      </c>
      <c r="L9" s="561">
        <v>5.5</v>
      </c>
      <c r="M9" s="561">
        <v>39.200000000000003</v>
      </c>
      <c r="N9" s="561">
        <v>21</v>
      </c>
      <c r="O9" s="561">
        <v>2.2000000000000002</v>
      </c>
      <c r="P9" s="561">
        <v>2.92</v>
      </c>
      <c r="Q9" s="561">
        <v>4.4000000000000004</v>
      </c>
      <c r="R9" s="561">
        <v>2.6</v>
      </c>
      <c r="S9" s="561">
        <v>0.8</v>
      </c>
      <c r="T9" s="561">
        <v>2.9</v>
      </c>
      <c r="U9" s="561">
        <v>0.93</v>
      </c>
      <c r="V9" s="561">
        <v>0.48299999999999998</v>
      </c>
      <c r="W9" s="561">
        <v>1.1559999999999999</v>
      </c>
      <c r="X9" s="561">
        <v>0.73899999999999999</v>
      </c>
      <c r="Y9" s="598">
        <v>4.6899999999999997E-2</v>
      </c>
    </row>
    <row r="10" spans="1:27">
      <c r="A10" s="92" t="s">
        <v>10</v>
      </c>
      <c r="B10" s="280" t="s">
        <v>94</v>
      </c>
      <c r="C10" s="280" t="s">
        <v>94</v>
      </c>
      <c r="D10" s="280" t="s">
        <v>94</v>
      </c>
      <c r="E10" s="280" t="s">
        <v>94</v>
      </c>
      <c r="F10" s="280" t="s">
        <v>94</v>
      </c>
      <c r="G10" s="280" t="s">
        <v>94</v>
      </c>
      <c r="H10" s="280" t="s">
        <v>94</v>
      </c>
      <c r="I10" s="280" t="s">
        <v>94</v>
      </c>
      <c r="J10" s="280" t="s">
        <v>94</v>
      </c>
      <c r="K10" s="280" t="s">
        <v>94</v>
      </c>
      <c r="L10" s="280" t="s">
        <v>94</v>
      </c>
      <c r="M10" s="280" t="s">
        <v>94</v>
      </c>
      <c r="N10" s="280" t="s">
        <v>94</v>
      </c>
      <c r="O10" s="280" t="s">
        <v>94</v>
      </c>
      <c r="P10" s="280" t="s">
        <v>94</v>
      </c>
      <c r="Q10" s="280" t="s">
        <v>94</v>
      </c>
      <c r="R10" s="280" t="s">
        <v>94</v>
      </c>
      <c r="S10" s="280" t="s">
        <v>94</v>
      </c>
      <c r="T10" s="280" t="s">
        <v>94</v>
      </c>
      <c r="U10" s="280" t="s">
        <v>94</v>
      </c>
      <c r="V10" s="280" t="s">
        <v>94</v>
      </c>
      <c r="W10" s="280" t="s">
        <v>94</v>
      </c>
      <c r="X10" s="280" t="s">
        <v>94</v>
      </c>
      <c r="Y10" s="280" t="s">
        <v>94</v>
      </c>
      <c r="Z10" s="48"/>
      <c r="AA10" s="48"/>
    </row>
    <row r="11" spans="1:27">
      <c r="A11" s="92" t="s">
        <v>9</v>
      </c>
      <c r="B11" s="280">
        <v>3.3</v>
      </c>
      <c r="C11" s="280">
        <v>6</v>
      </c>
      <c r="D11" s="280">
        <v>6.5</v>
      </c>
      <c r="E11" s="280">
        <v>6.7</v>
      </c>
      <c r="F11" s="280">
        <v>7.5</v>
      </c>
      <c r="G11" s="280">
        <v>10</v>
      </c>
      <c r="H11" s="280">
        <v>10.9</v>
      </c>
      <c r="I11" s="280">
        <v>16.899999999999999</v>
      </c>
      <c r="J11" s="280">
        <v>19.899999999999999</v>
      </c>
      <c r="K11" s="280">
        <v>16.3</v>
      </c>
      <c r="L11" s="280">
        <v>20.5</v>
      </c>
      <c r="M11" s="280">
        <v>20</v>
      </c>
      <c r="N11" s="280">
        <v>17.899999999999999</v>
      </c>
      <c r="O11" s="280">
        <v>31.7</v>
      </c>
      <c r="P11" s="280">
        <v>39.299999999999997</v>
      </c>
      <c r="Q11" s="280">
        <v>21.85</v>
      </c>
      <c r="R11" s="280">
        <v>24.43</v>
      </c>
      <c r="S11" s="280">
        <v>20.43</v>
      </c>
      <c r="T11" s="280">
        <v>82.22</v>
      </c>
      <c r="U11" s="280">
        <v>82</v>
      </c>
      <c r="V11" s="280"/>
      <c r="W11" s="280"/>
      <c r="X11" s="280"/>
      <c r="Y11" s="280"/>
      <c r="AA11" s="48"/>
    </row>
    <row r="12" spans="1:27">
      <c r="A12" s="92" t="s">
        <v>8</v>
      </c>
      <c r="B12" s="280" t="s">
        <v>94</v>
      </c>
      <c r="C12" s="280" t="s">
        <v>94</v>
      </c>
      <c r="D12" s="280" t="s">
        <v>94</v>
      </c>
      <c r="E12" s="280" t="s">
        <v>94</v>
      </c>
      <c r="F12" s="280" t="s">
        <v>94</v>
      </c>
      <c r="G12" s="280" t="s">
        <v>94</v>
      </c>
      <c r="H12" s="280" t="s">
        <v>94</v>
      </c>
      <c r="I12" s="280" t="s">
        <v>94</v>
      </c>
      <c r="J12" s="280" t="s">
        <v>94</v>
      </c>
      <c r="K12" s="280" t="s">
        <v>94</v>
      </c>
      <c r="L12" s="280" t="s">
        <v>94</v>
      </c>
      <c r="M12" s="280" t="s">
        <v>94</v>
      </c>
      <c r="N12" s="280" t="s">
        <v>94</v>
      </c>
      <c r="O12" s="280" t="s">
        <v>94</v>
      </c>
      <c r="P12" s="280" t="s">
        <v>94</v>
      </c>
      <c r="Q12" s="280" t="s">
        <v>94</v>
      </c>
      <c r="R12" s="280" t="s">
        <v>94</v>
      </c>
      <c r="S12" s="280" t="s">
        <v>94</v>
      </c>
      <c r="T12" s="280" t="s">
        <v>94</v>
      </c>
      <c r="U12" s="280" t="s">
        <v>94</v>
      </c>
      <c r="V12" s="280"/>
      <c r="W12" s="280"/>
      <c r="X12" s="280"/>
      <c r="Y12" s="280"/>
      <c r="Z12" s="74" t="s">
        <v>15</v>
      </c>
    </row>
    <row r="13" spans="1:27">
      <c r="A13" s="92" t="s">
        <v>6</v>
      </c>
      <c r="B13" s="280">
        <v>7781</v>
      </c>
      <c r="C13" s="280">
        <v>10370</v>
      </c>
      <c r="D13" s="280">
        <v>11408</v>
      </c>
      <c r="E13" s="280">
        <v>9643</v>
      </c>
      <c r="F13" s="280">
        <v>10402</v>
      </c>
      <c r="G13" s="280">
        <v>12001</v>
      </c>
      <c r="H13" s="280">
        <v>12825</v>
      </c>
      <c r="I13" s="280">
        <v>12347</v>
      </c>
      <c r="J13" s="280">
        <v>11212</v>
      </c>
      <c r="K13" s="280">
        <v>12700</v>
      </c>
      <c r="L13" s="280">
        <v>12075</v>
      </c>
      <c r="M13" s="280">
        <v>11954</v>
      </c>
      <c r="N13" s="280">
        <v>9791</v>
      </c>
      <c r="O13" s="280">
        <v>9058</v>
      </c>
      <c r="P13" s="280">
        <v>10199</v>
      </c>
      <c r="Q13" s="280">
        <v>12876</v>
      </c>
      <c r="R13" s="280">
        <v>14269.3</v>
      </c>
      <c r="S13" s="280">
        <v>10010</v>
      </c>
      <c r="T13" s="280">
        <v>9738</v>
      </c>
      <c r="U13" s="280">
        <v>10771</v>
      </c>
      <c r="V13" s="280"/>
      <c r="W13" s="280"/>
      <c r="X13" s="280"/>
      <c r="Y13" s="280"/>
    </row>
    <row r="14" spans="1:27">
      <c r="A14" s="92" t="s">
        <v>17</v>
      </c>
      <c r="B14" s="280">
        <v>100</v>
      </c>
      <c r="C14" s="280">
        <v>69</v>
      </c>
      <c r="D14" s="280">
        <v>54</v>
      </c>
      <c r="E14" s="280">
        <v>53</v>
      </c>
      <c r="F14" s="280">
        <v>23</v>
      </c>
      <c r="G14" s="280">
        <v>31</v>
      </c>
      <c r="H14" s="280">
        <v>36</v>
      </c>
      <c r="I14" s="280">
        <v>40</v>
      </c>
      <c r="J14" s="280">
        <v>47</v>
      </c>
      <c r="K14" s="280">
        <v>68</v>
      </c>
      <c r="L14" s="280">
        <v>77</v>
      </c>
      <c r="M14" s="280">
        <v>79</v>
      </c>
      <c r="N14" s="280">
        <v>88</v>
      </c>
      <c r="O14" s="280">
        <v>89</v>
      </c>
      <c r="P14" s="280">
        <v>84</v>
      </c>
      <c r="Q14" s="280">
        <v>88</v>
      </c>
      <c r="R14" s="280">
        <v>99</v>
      </c>
      <c r="S14" s="280">
        <v>100</v>
      </c>
      <c r="T14" s="280">
        <v>114</v>
      </c>
      <c r="U14" s="280">
        <v>119</v>
      </c>
      <c r="V14" s="280"/>
      <c r="W14" s="280"/>
      <c r="X14" s="280"/>
      <c r="Y14" s="280"/>
    </row>
    <row r="15" spans="1:27">
      <c r="A15" s="92" t="s">
        <v>4</v>
      </c>
      <c r="B15" s="280" t="s">
        <v>94</v>
      </c>
      <c r="C15" s="280" t="s">
        <v>94</v>
      </c>
      <c r="D15" s="280" t="s">
        <v>94</v>
      </c>
      <c r="E15" s="280" t="s">
        <v>94</v>
      </c>
      <c r="F15" s="280" t="s">
        <v>94</v>
      </c>
      <c r="G15" s="280" t="s">
        <v>94</v>
      </c>
      <c r="H15" s="280" t="s">
        <v>94</v>
      </c>
      <c r="I15" s="280" t="s">
        <v>94</v>
      </c>
      <c r="J15" s="280" t="s">
        <v>94</v>
      </c>
      <c r="K15" s="280" t="s">
        <v>94</v>
      </c>
      <c r="L15" s="280" t="s">
        <v>94</v>
      </c>
      <c r="M15" s="280" t="s">
        <v>94</v>
      </c>
      <c r="N15" s="280" t="s">
        <v>94</v>
      </c>
      <c r="O15" s="280" t="s">
        <v>94</v>
      </c>
      <c r="P15" s="280" t="s">
        <v>94</v>
      </c>
      <c r="Q15" s="280" t="s">
        <v>94</v>
      </c>
      <c r="R15" s="280" t="s">
        <v>94</v>
      </c>
      <c r="S15" s="280" t="s">
        <v>94</v>
      </c>
      <c r="T15" s="280" t="s">
        <v>94</v>
      </c>
      <c r="U15" s="280" t="s">
        <v>94</v>
      </c>
      <c r="V15" s="280"/>
      <c r="W15" s="280"/>
      <c r="X15" s="280"/>
      <c r="Y15" s="280"/>
    </row>
    <row r="16" spans="1:27">
      <c r="A16" s="92" t="s">
        <v>3</v>
      </c>
      <c r="B16" s="280">
        <v>4007</v>
      </c>
      <c r="C16" s="280">
        <v>6996</v>
      </c>
      <c r="D16" s="280">
        <v>7242</v>
      </c>
      <c r="E16" s="280">
        <v>10263</v>
      </c>
      <c r="F16" s="280">
        <v>13254</v>
      </c>
      <c r="G16" s="280">
        <v>13422</v>
      </c>
      <c r="H16" s="280">
        <v>13589</v>
      </c>
      <c r="I16" s="280">
        <v>14496</v>
      </c>
      <c r="J16" s="280">
        <v>14168</v>
      </c>
      <c r="K16" s="280">
        <v>14052</v>
      </c>
      <c r="L16" s="280">
        <v>14668</v>
      </c>
      <c r="M16" s="280">
        <v>14964</v>
      </c>
      <c r="N16" s="280">
        <v>15035</v>
      </c>
      <c r="O16" s="280">
        <v>13929</v>
      </c>
      <c r="P16" s="280">
        <v>13836</v>
      </c>
      <c r="Q16" s="280">
        <v>14609</v>
      </c>
      <c r="R16" s="280">
        <v>16549</v>
      </c>
      <c r="S16" s="280">
        <v>16549</v>
      </c>
      <c r="T16" s="280">
        <v>14386</v>
      </c>
      <c r="U16" s="280">
        <v>14482</v>
      </c>
      <c r="V16" s="280"/>
      <c r="W16" s="280"/>
      <c r="X16" s="280"/>
      <c r="Y16" s="280"/>
      <c r="Z16" s="48"/>
      <c r="AA16" s="48"/>
    </row>
    <row r="17" spans="1:27">
      <c r="A17" s="149" t="s">
        <v>32</v>
      </c>
      <c r="B17" s="280" t="s">
        <v>94</v>
      </c>
      <c r="C17" s="280" t="s">
        <v>94</v>
      </c>
      <c r="D17" s="280" t="s">
        <v>94</v>
      </c>
      <c r="E17" s="280" t="s">
        <v>94</v>
      </c>
      <c r="F17" s="280" t="s">
        <v>94</v>
      </c>
      <c r="G17" s="280" t="s">
        <v>94</v>
      </c>
      <c r="H17" s="280" t="s">
        <v>94</v>
      </c>
      <c r="I17" s="280" t="s">
        <v>94</v>
      </c>
      <c r="J17" s="280" t="s">
        <v>94</v>
      </c>
      <c r="K17" s="280" t="s">
        <v>94</v>
      </c>
      <c r="L17" s="280" t="s">
        <v>94</v>
      </c>
      <c r="M17" s="280" t="s">
        <v>94</v>
      </c>
      <c r="N17" s="280" t="s">
        <v>94</v>
      </c>
      <c r="O17" s="280" t="s">
        <v>94</v>
      </c>
      <c r="P17" s="280" t="s">
        <v>94</v>
      </c>
      <c r="Q17" s="280" t="s">
        <v>94</v>
      </c>
      <c r="R17" s="280" t="s">
        <v>94</v>
      </c>
      <c r="S17" s="280" t="s">
        <v>94</v>
      </c>
      <c r="T17" s="280" t="s">
        <v>94</v>
      </c>
      <c r="U17" s="280" t="s">
        <v>94</v>
      </c>
      <c r="V17" s="280"/>
      <c r="W17" s="280"/>
      <c r="X17" s="280"/>
      <c r="Y17" s="280"/>
      <c r="Z17" s="17" t="s">
        <v>15</v>
      </c>
      <c r="AA17" s="48"/>
    </row>
    <row r="18" spans="1:27">
      <c r="A18" s="92" t="s">
        <v>1</v>
      </c>
      <c r="B18" s="280">
        <v>1855</v>
      </c>
      <c r="C18" s="280">
        <v>1052</v>
      </c>
      <c r="D18" s="280">
        <v>778</v>
      </c>
      <c r="E18" s="280">
        <v>504</v>
      </c>
      <c r="F18" s="280">
        <v>231</v>
      </c>
      <c r="G18" s="280">
        <v>243</v>
      </c>
      <c r="H18" s="280">
        <v>552</v>
      </c>
      <c r="I18" s="280">
        <v>417</v>
      </c>
      <c r="J18" s="280">
        <v>96</v>
      </c>
      <c r="K18" s="280">
        <v>589</v>
      </c>
      <c r="L18" s="280">
        <v>578</v>
      </c>
      <c r="M18" s="280">
        <v>29</v>
      </c>
      <c r="N18" s="280">
        <v>980</v>
      </c>
      <c r="O18" s="280">
        <v>1083</v>
      </c>
      <c r="P18" s="280">
        <v>1256</v>
      </c>
      <c r="Q18" s="280">
        <v>1175.9000000000001</v>
      </c>
      <c r="R18" s="280">
        <v>794</v>
      </c>
      <c r="S18" s="280">
        <v>1063</v>
      </c>
      <c r="T18" s="280">
        <v>1225.5</v>
      </c>
      <c r="U18" s="280">
        <v>975.56</v>
      </c>
      <c r="V18" s="280"/>
      <c r="W18" s="280"/>
      <c r="X18" s="280"/>
      <c r="Y18" s="280"/>
      <c r="Z18" s="49" t="s">
        <v>15</v>
      </c>
    </row>
    <row r="19" spans="1:27">
      <c r="A19" s="92" t="s">
        <v>23</v>
      </c>
      <c r="B19" s="280"/>
      <c r="C19" s="280"/>
      <c r="D19" s="280"/>
      <c r="E19" s="280"/>
      <c r="F19" s="280"/>
      <c r="G19" s="280">
        <v>36</v>
      </c>
      <c r="H19" s="280">
        <v>347</v>
      </c>
      <c r="I19" s="280">
        <v>29</v>
      </c>
      <c r="J19" s="280">
        <v>571</v>
      </c>
      <c r="K19" s="280">
        <v>905</v>
      </c>
      <c r="L19" s="280">
        <v>987</v>
      </c>
      <c r="M19" s="280">
        <v>988.2</v>
      </c>
      <c r="N19" s="280">
        <v>700.9</v>
      </c>
      <c r="O19" s="280">
        <v>1189.3</v>
      </c>
      <c r="P19" s="280">
        <v>1226</v>
      </c>
      <c r="Q19" s="280">
        <v>1239</v>
      </c>
      <c r="R19" s="280">
        <v>369</v>
      </c>
      <c r="S19" s="280">
        <v>351</v>
      </c>
      <c r="T19" s="280">
        <v>161</v>
      </c>
      <c r="U19" s="280">
        <v>504</v>
      </c>
      <c r="V19" s="280"/>
      <c r="W19" s="280"/>
      <c r="X19" s="280"/>
      <c r="Y19" s="280"/>
    </row>
    <row r="21" spans="1:27">
      <c r="A21" s="44" t="s">
        <v>195</v>
      </c>
    </row>
    <row r="22" spans="1:27">
      <c r="A22" s="44"/>
    </row>
    <row r="23" spans="1:27">
      <c r="A23" s="53" t="s">
        <v>552</v>
      </c>
    </row>
    <row r="25" spans="1:27">
      <c r="A25" s="53" t="s">
        <v>741</v>
      </c>
    </row>
    <row r="27" spans="1:27">
      <c r="A27" s="17" t="s">
        <v>2912</v>
      </c>
    </row>
  </sheetData>
  <hyperlinks>
    <hyperlink ref="AA3" location="Content!A1" display="Back to content page" xr:uid="{00000000-0004-0000-F600-000000000000}"/>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sheetPr codeName="Sheet248"/>
  <dimension ref="A1:R27"/>
  <sheetViews>
    <sheetView topLeftCell="B1" workbookViewId="0">
      <selection activeCell="O20" sqref="O20"/>
    </sheetView>
  </sheetViews>
  <sheetFormatPr defaultColWidth="9.26953125" defaultRowHeight="14"/>
  <cols>
    <col min="1" max="1" width="33.7265625" style="17" customWidth="1"/>
    <col min="2" max="16" width="8.54296875" style="17" customWidth="1"/>
    <col min="17" max="18" width="9.26953125" style="17"/>
    <col min="19" max="19" width="8" style="17" customWidth="1"/>
    <col min="20" max="16384" width="9.26953125" style="17"/>
  </cols>
  <sheetData>
    <row r="1" spans="1:18" ht="15" customHeight="1">
      <c r="A1" s="90" t="s">
        <v>3609</v>
      </c>
    </row>
    <row r="2" spans="1:18" ht="15" customHeight="1">
      <c r="A2" s="90"/>
    </row>
    <row r="3" spans="1:18" ht="15" customHeight="1">
      <c r="A3" s="215" t="s">
        <v>26</v>
      </c>
      <c r="B3" s="25">
        <v>2010</v>
      </c>
      <c r="C3" s="25">
        <v>2011</v>
      </c>
      <c r="D3" s="25">
        <v>2012</v>
      </c>
      <c r="E3" s="25">
        <v>2013</v>
      </c>
      <c r="F3" s="25">
        <v>2014</v>
      </c>
      <c r="G3" s="25">
        <v>2015</v>
      </c>
      <c r="H3" s="25">
        <v>2016</v>
      </c>
      <c r="I3" s="25">
        <v>2017</v>
      </c>
      <c r="J3" s="25">
        <v>2018</v>
      </c>
      <c r="K3" s="25">
        <v>2019</v>
      </c>
      <c r="L3" s="25">
        <v>2020</v>
      </c>
      <c r="M3" s="25">
        <v>2021</v>
      </c>
      <c r="N3" s="25">
        <v>2022</v>
      </c>
      <c r="O3" s="25">
        <v>2023</v>
      </c>
      <c r="P3" s="25">
        <v>2024</v>
      </c>
      <c r="R3" s="1" t="s">
        <v>528</v>
      </c>
    </row>
    <row r="4" spans="1:18" ht="15" customHeight="1">
      <c r="A4" s="92" t="s">
        <v>13</v>
      </c>
      <c r="B4" s="533"/>
      <c r="C4" s="533">
        <v>0.63961859479224115</v>
      </c>
      <c r="D4" s="533">
        <v>0.62890292174476914</v>
      </c>
      <c r="E4" s="533">
        <v>0.62171375840634879</v>
      </c>
      <c r="F4" s="533">
        <v>0.61017786089286319</v>
      </c>
      <c r="G4" s="533">
        <v>0.95814408537102347</v>
      </c>
      <c r="H4" s="533">
        <v>0.97940508117971925</v>
      </c>
      <c r="I4" s="533">
        <v>0.96654609798325053</v>
      </c>
      <c r="J4" s="533">
        <v>0.63693426163550859</v>
      </c>
      <c r="K4" s="533">
        <v>0.442234248694447</v>
      </c>
      <c r="L4" s="533">
        <v>0.27888278415024104</v>
      </c>
      <c r="M4" s="533">
        <v>0.25635305091574689</v>
      </c>
      <c r="N4" s="533"/>
      <c r="O4" s="533"/>
      <c r="P4" s="533"/>
    </row>
    <row r="5" spans="1:18" ht="15" customHeight="1">
      <c r="A5" s="92" t="s">
        <v>12</v>
      </c>
      <c r="B5" s="533">
        <v>0.86008836524300436</v>
      </c>
      <c r="C5" s="533">
        <v>1.0631402762514235</v>
      </c>
      <c r="D5" s="533">
        <v>1.1444871442556603</v>
      </c>
      <c r="E5" s="533">
        <v>1.14776586403852</v>
      </c>
      <c r="F5" s="533">
        <v>1.0683943101712279</v>
      </c>
      <c r="G5" s="533">
        <v>0.79178577463310196</v>
      </c>
      <c r="H5" s="533">
        <v>0.69533919207310946</v>
      </c>
      <c r="I5" s="533">
        <v>0.76057675701005889</v>
      </c>
      <c r="J5" s="533">
        <v>0.85385220015305818</v>
      </c>
      <c r="K5" s="533">
        <v>0.88647993278222659</v>
      </c>
      <c r="L5" s="533">
        <v>0.74984404182358144</v>
      </c>
      <c r="M5" s="533">
        <v>0.88600151921471293</v>
      </c>
      <c r="N5" s="533"/>
      <c r="O5" s="533"/>
      <c r="P5" s="533"/>
    </row>
    <row r="6" spans="1:18" ht="15" customHeight="1">
      <c r="A6" s="92" t="s">
        <v>483</v>
      </c>
      <c r="B6" s="533"/>
      <c r="C6" s="533"/>
      <c r="D6" s="533"/>
      <c r="E6" s="533"/>
      <c r="F6" s="533"/>
      <c r="G6" s="533"/>
      <c r="H6" s="533"/>
      <c r="I6" s="533"/>
      <c r="J6" s="533"/>
      <c r="K6" s="533"/>
      <c r="L6" s="533"/>
      <c r="M6" s="533"/>
      <c r="N6" s="533"/>
      <c r="O6" s="533"/>
      <c r="P6" s="533"/>
    </row>
    <row r="7" spans="1:18" ht="15" customHeight="1">
      <c r="A7" s="28" t="s">
        <v>89</v>
      </c>
      <c r="B7" s="533"/>
      <c r="C7" s="533">
        <v>1.5344486257335381</v>
      </c>
      <c r="D7" s="533">
        <v>1.6569463454780426</v>
      </c>
      <c r="E7" s="533">
        <v>1.6716132406699418</v>
      </c>
      <c r="F7" s="533">
        <v>1.7040807871195989</v>
      </c>
      <c r="G7" s="533">
        <v>1.577992373369971</v>
      </c>
      <c r="H7" s="533">
        <v>1.3659293071685814</v>
      </c>
      <c r="I7" s="533">
        <v>1.0046852269455002</v>
      </c>
      <c r="J7" s="533">
        <v>1.0738416618252842</v>
      </c>
      <c r="K7" s="533">
        <v>1.0573950091388706</v>
      </c>
      <c r="L7" s="533">
        <v>0.95866204375643271</v>
      </c>
      <c r="M7" s="533">
        <v>1.0463836287492565</v>
      </c>
      <c r="N7" s="533"/>
      <c r="O7" s="533"/>
      <c r="P7" s="533"/>
      <c r="R7" s="33"/>
    </row>
    <row r="8" spans="1:18">
      <c r="A8" s="92" t="s">
        <v>482</v>
      </c>
      <c r="B8" s="533">
        <v>0.9965870307167235</v>
      </c>
      <c r="C8" s="533">
        <v>1.2602090707507541</v>
      </c>
      <c r="D8" s="533">
        <v>1.3233739837398373</v>
      </c>
      <c r="E8" s="533">
        <v>1.1650173611111114</v>
      </c>
      <c r="F8" s="533">
        <v>1.134190031152648</v>
      </c>
      <c r="G8" s="533">
        <v>0.86901960784313725</v>
      </c>
      <c r="H8" s="533">
        <v>0.75203804347826086</v>
      </c>
      <c r="I8" s="533">
        <v>0.88465004505857603</v>
      </c>
      <c r="J8" s="533">
        <v>0.91414496833216041</v>
      </c>
      <c r="K8" s="533">
        <v>0.89342560553633221</v>
      </c>
      <c r="L8" s="533">
        <v>0.7584951456310679</v>
      </c>
      <c r="M8" s="533">
        <v>1.0581473968897905</v>
      </c>
      <c r="N8" s="533"/>
      <c r="O8" s="533"/>
      <c r="P8" s="533"/>
      <c r="Q8" s="74" t="s">
        <v>15</v>
      </c>
    </row>
    <row r="9" spans="1:18" ht="15" customHeight="1">
      <c r="A9" s="92" t="s">
        <v>11</v>
      </c>
      <c r="B9" s="533">
        <v>0.93331329635600235</v>
      </c>
      <c r="C9" s="533">
        <v>1.2141967621419676</v>
      </c>
      <c r="D9" s="533">
        <v>1.2678250908730122</v>
      </c>
      <c r="E9" s="533">
        <v>1.2011179031987942</v>
      </c>
      <c r="F9" s="533">
        <v>1.1285272237811235</v>
      </c>
      <c r="G9" s="533">
        <v>0.76363978132489552</v>
      </c>
      <c r="H9" s="533">
        <v>0.6570255706024184</v>
      </c>
      <c r="I9" s="533">
        <v>0.71960150794306255</v>
      </c>
      <c r="J9" s="533">
        <v>0.87408266366515708</v>
      </c>
      <c r="K9" s="533">
        <v>0.87430555555555556</v>
      </c>
      <c r="L9" s="533">
        <v>0.66787878787878785</v>
      </c>
      <c r="M9" s="533">
        <v>0.90611216131064898</v>
      </c>
      <c r="N9" s="533">
        <v>1.2323232323232323</v>
      </c>
      <c r="O9" s="533">
        <v>1.1058595569068048</v>
      </c>
      <c r="P9" s="533"/>
    </row>
    <row r="10" spans="1:18" ht="15" customHeight="1">
      <c r="A10" s="92" t="s">
        <v>10</v>
      </c>
      <c r="B10" s="533">
        <v>1.4210866288667194</v>
      </c>
      <c r="C10" s="533">
        <v>1.4611000263164193</v>
      </c>
      <c r="D10" s="533">
        <v>1.4764126234927375</v>
      </c>
      <c r="E10" s="533">
        <v>1.5326503772059787</v>
      </c>
      <c r="F10" s="533">
        <v>1.4841270248870175</v>
      </c>
      <c r="G10" s="533">
        <v>1.2450724551348391</v>
      </c>
      <c r="H10" s="533">
        <v>0.6839177476409779</v>
      </c>
      <c r="I10" s="533">
        <v>0.74259159676356978</v>
      </c>
      <c r="J10" s="533">
        <v>0.74516391821812111</v>
      </c>
      <c r="K10" s="533">
        <v>0.6534547865304049</v>
      </c>
      <c r="L10" s="533">
        <v>0.56276212379778057</v>
      </c>
      <c r="M10" s="533">
        <v>0.55613898664524775</v>
      </c>
      <c r="N10" s="533"/>
      <c r="O10" s="533"/>
      <c r="P10" s="533"/>
    </row>
    <row r="11" spans="1:18" ht="15" customHeight="1">
      <c r="A11" s="92" t="s">
        <v>9</v>
      </c>
      <c r="B11" s="533">
        <v>0</v>
      </c>
      <c r="C11" s="533">
        <v>1.9488817891373802</v>
      </c>
      <c r="D11" s="533">
        <v>1.9126064527670998</v>
      </c>
      <c r="E11" s="533">
        <v>1.8992935820887833</v>
      </c>
      <c r="F11" s="533">
        <v>1.951500375193312</v>
      </c>
      <c r="G11" s="533">
        <v>1.4388651945231696</v>
      </c>
      <c r="H11" s="533">
        <v>1.0729494723149262</v>
      </c>
      <c r="I11" s="533">
        <v>1.1293018430611408</v>
      </c>
      <c r="J11" s="533">
        <v>1.1900901116182425</v>
      </c>
      <c r="K11" s="533">
        <v>1.1781172961300435</v>
      </c>
      <c r="L11" s="533">
        <v>1.0271026302125894</v>
      </c>
      <c r="M11" s="533">
        <v>1.206147834075155</v>
      </c>
      <c r="N11" s="533"/>
      <c r="O11" s="533"/>
      <c r="P11" s="533"/>
    </row>
    <row r="12" spans="1:18" ht="15" customHeight="1">
      <c r="A12" s="92" t="s">
        <v>8</v>
      </c>
      <c r="B12" s="533">
        <v>0.52249919067659434</v>
      </c>
      <c r="C12" s="533">
        <v>0.69913043478260872</v>
      </c>
      <c r="D12" s="533">
        <v>0.73103909121282995</v>
      </c>
      <c r="E12" s="533">
        <v>0.68103982517368467</v>
      </c>
      <c r="F12" s="533">
        <v>0.61926380768853906</v>
      </c>
      <c r="G12" s="533">
        <v>0.34935368145322021</v>
      </c>
      <c r="H12" s="533">
        <v>0.26056486002605023</v>
      </c>
      <c r="I12" s="533">
        <v>0.3622840999265195</v>
      </c>
      <c r="J12" s="533">
        <v>0.45147424939191505</v>
      </c>
      <c r="K12" s="533">
        <v>0.39342996744102526</v>
      </c>
      <c r="L12" s="533">
        <v>0.3043421502574073</v>
      </c>
      <c r="M12" s="533">
        <v>0.43481334747022204</v>
      </c>
      <c r="N12" s="533">
        <v>0.53635256740926629</v>
      </c>
      <c r="O12" s="533">
        <v>0.51065916987554316</v>
      </c>
      <c r="P12" s="533">
        <v>0.51007147498375571</v>
      </c>
    </row>
    <row r="13" spans="1:18" ht="15" customHeight="1">
      <c r="A13" s="92" t="s">
        <v>6</v>
      </c>
      <c r="B13" s="533">
        <v>1.229066659359761</v>
      </c>
      <c r="C13" s="533">
        <v>1.6549003772175701</v>
      </c>
      <c r="D13" s="533">
        <v>1.7113397435817512</v>
      </c>
      <c r="E13" s="533">
        <v>1.6083159463092713</v>
      </c>
      <c r="F13" s="533">
        <v>1.5664054330503978</v>
      </c>
      <c r="G13" s="533">
        <v>1.2562342422844099</v>
      </c>
      <c r="H13" s="533">
        <v>0.80875315065224862</v>
      </c>
      <c r="I13" s="533">
        <v>0.98693491470470285</v>
      </c>
      <c r="J13" s="533">
        <v>1.1516758541726149</v>
      </c>
      <c r="K13" s="533">
        <v>1.0742766321394455</v>
      </c>
      <c r="L13" s="533">
        <v>0.91164867062406474</v>
      </c>
      <c r="M13" s="533">
        <v>0.98368632073796758</v>
      </c>
      <c r="N13" s="533"/>
      <c r="O13" s="533"/>
      <c r="P13" s="533"/>
    </row>
    <row r="14" spans="1:18" ht="15" customHeight="1">
      <c r="A14" s="92" t="s">
        <v>17</v>
      </c>
      <c r="B14" s="533"/>
      <c r="C14" s="533"/>
      <c r="D14" s="533"/>
      <c r="E14" s="533">
        <v>1.1881415545578815</v>
      </c>
      <c r="F14" s="533">
        <v>1.118742637323286</v>
      </c>
      <c r="G14" s="533">
        <v>0.84632068017403028</v>
      </c>
      <c r="H14" s="533">
        <v>0.73863971146459151</v>
      </c>
      <c r="I14" s="533">
        <v>0.84495896210943255</v>
      </c>
      <c r="J14" s="533">
        <v>0.97592333601792869</v>
      </c>
      <c r="K14" s="533">
        <v>0.90358648827757093</v>
      </c>
      <c r="L14" s="533">
        <v>0.74601513115841944</v>
      </c>
      <c r="M14" s="533">
        <v>0.94230651033781232</v>
      </c>
      <c r="N14" s="533"/>
      <c r="O14" s="533"/>
      <c r="P14" s="533"/>
    </row>
    <row r="15" spans="1:18" ht="15" customHeight="1">
      <c r="A15" s="92" t="s">
        <v>4</v>
      </c>
      <c r="B15" s="533"/>
      <c r="C15" s="533"/>
      <c r="D15" s="533"/>
      <c r="E15" s="533"/>
      <c r="F15" s="533"/>
      <c r="G15" s="533"/>
      <c r="H15" s="533"/>
      <c r="I15" s="533"/>
      <c r="J15" s="533"/>
      <c r="K15" s="533"/>
      <c r="L15" s="533"/>
      <c r="M15" s="533">
        <v>1.2160266993307416</v>
      </c>
      <c r="N15" s="533"/>
      <c r="O15" s="533"/>
      <c r="P15" s="533"/>
    </row>
    <row r="16" spans="1:18" ht="15" customHeight="1">
      <c r="A16" s="92" t="s">
        <v>3</v>
      </c>
      <c r="B16" s="533"/>
      <c r="C16" s="533"/>
      <c r="D16" s="533"/>
      <c r="E16" s="533"/>
      <c r="F16" s="533"/>
      <c r="G16" s="533"/>
      <c r="H16" s="533"/>
      <c r="I16" s="533"/>
      <c r="J16" s="533"/>
      <c r="K16" s="533"/>
      <c r="L16" s="533"/>
      <c r="M16" s="533"/>
      <c r="N16" s="533"/>
      <c r="O16" s="533"/>
      <c r="P16" s="533"/>
    </row>
    <row r="17" spans="1:17" ht="15" customHeight="1">
      <c r="A17" s="149" t="s">
        <v>32</v>
      </c>
      <c r="B17" s="533">
        <v>1.3165893883553594</v>
      </c>
      <c r="C17" s="533">
        <v>1.2457428256225336</v>
      </c>
      <c r="D17" s="533">
        <v>1.332613940542577</v>
      </c>
      <c r="E17" s="533">
        <v>1.2929743854969105</v>
      </c>
      <c r="F17" s="533">
        <v>1.3139136969071579</v>
      </c>
      <c r="G17" s="533">
        <v>0.97245291760519292</v>
      </c>
      <c r="H17" s="533">
        <v>0.84365997530751291</v>
      </c>
      <c r="I17" s="533">
        <v>0.90455255342005725</v>
      </c>
      <c r="J17" s="533">
        <v>1.0176754151044458</v>
      </c>
      <c r="K17" s="533">
        <v>0.95359284091041585</v>
      </c>
      <c r="L17" s="533">
        <v>0.83281548739619293</v>
      </c>
      <c r="M17" s="533">
        <v>0.96391488912364853</v>
      </c>
      <c r="N17" s="533">
        <v>1.2442261607621887</v>
      </c>
      <c r="O17" s="533">
        <v>1.2382175282717389</v>
      </c>
      <c r="P17" s="533"/>
      <c r="Q17" s="17" t="s">
        <v>15</v>
      </c>
    </row>
    <row r="18" spans="1:17" ht="15" customHeight="1">
      <c r="A18" s="92" t="s">
        <v>1</v>
      </c>
      <c r="B18" s="533"/>
      <c r="C18" s="533"/>
      <c r="D18" s="533"/>
      <c r="E18" s="533"/>
      <c r="F18" s="533"/>
      <c r="G18" s="533"/>
      <c r="H18" s="533"/>
      <c r="I18" s="533"/>
      <c r="J18" s="533"/>
      <c r="K18" s="533"/>
      <c r="L18" s="533"/>
      <c r="M18" s="533"/>
      <c r="N18" s="533"/>
      <c r="O18" s="533"/>
      <c r="P18" s="533"/>
    </row>
    <row r="19" spans="1:17" ht="15" customHeight="1">
      <c r="A19" s="92" t="s">
        <v>23</v>
      </c>
      <c r="B19" s="533">
        <v>1.2481694937401751</v>
      </c>
      <c r="C19" s="533">
        <v>1.4473056375843736</v>
      </c>
      <c r="D19" s="533">
        <v>1.4754307965115916</v>
      </c>
      <c r="E19" s="533">
        <v>1.5256843251876053</v>
      </c>
      <c r="F19" s="533">
        <v>1.5082793183825134</v>
      </c>
      <c r="G19" s="533">
        <v>1.4278853625276191</v>
      </c>
      <c r="H19" s="533">
        <v>1.3370964018408</v>
      </c>
      <c r="I19" s="533">
        <v>1.3615705298112861</v>
      </c>
      <c r="J19" s="533">
        <v>1.4139386188930114</v>
      </c>
      <c r="K19" s="533">
        <v>0.59495838110490895</v>
      </c>
      <c r="L19" s="533">
        <v>0.85933201601916009</v>
      </c>
      <c r="M19" s="533"/>
      <c r="N19" s="533"/>
      <c r="O19" s="533"/>
      <c r="P19" s="533"/>
    </row>
    <row r="20" spans="1:17" ht="15" customHeight="1"/>
    <row r="21" spans="1:17" ht="15" customHeight="1">
      <c r="A21" s="44" t="s">
        <v>18</v>
      </c>
      <c r="F21" s="271"/>
      <c r="G21" s="271"/>
      <c r="H21" s="271"/>
      <c r="I21" s="271"/>
      <c r="J21" s="271"/>
      <c r="K21" s="271"/>
      <c r="L21" s="271"/>
      <c r="M21" s="271"/>
      <c r="N21" s="271"/>
      <c r="O21" s="271"/>
      <c r="P21" s="271"/>
    </row>
    <row r="22" spans="1:17" ht="15" customHeight="1">
      <c r="C22" s="132"/>
      <c r="D22" s="132"/>
      <c r="E22" s="132"/>
      <c r="F22" s="132"/>
      <c r="G22" s="132"/>
      <c r="H22" s="132"/>
      <c r="I22" s="132"/>
      <c r="J22" s="132"/>
      <c r="K22" s="132"/>
      <c r="L22" s="132"/>
      <c r="M22" s="132"/>
      <c r="N22" s="132"/>
      <c r="O22" s="132"/>
      <c r="P22" s="132"/>
    </row>
    <row r="23" spans="1:17" ht="15" customHeight="1">
      <c r="A23" s="53" t="s">
        <v>3610</v>
      </c>
    </row>
    <row r="24" spans="1:17" ht="15" customHeight="1">
      <c r="A24" s="53"/>
    </row>
    <row r="25" spans="1:17" ht="13.9" customHeight="1">
      <c r="A25" s="44" t="s">
        <v>151</v>
      </c>
    </row>
    <row r="27" spans="1:17">
      <c r="A27" s="17" t="s">
        <v>193</v>
      </c>
    </row>
  </sheetData>
  <hyperlinks>
    <hyperlink ref="R3" location="Content!A1" display="Back to content page" xr:uid="{00000000-0004-0000-F700-000000000000}"/>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sheetPr codeName="Sheet249"/>
  <dimension ref="A1:R26"/>
  <sheetViews>
    <sheetView topLeftCell="B1" workbookViewId="0">
      <selection activeCell="O20" sqref="O20"/>
    </sheetView>
  </sheetViews>
  <sheetFormatPr defaultColWidth="9.26953125" defaultRowHeight="14"/>
  <cols>
    <col min="1" max="1" width="33.7265625" style="17" customWidth="1"/>
    <col min="2" max="16" width="9.26953125" style="17" customWidth="1"/>
    <col min="17" max="16384" width="9.26953125" style="17"/>
  </cols>
  <sheetData>
    <row r="1" spans="1:18" ht="15" customHeight="1">
      <c r="A1" s="44" t="s">
        <v>3608</v>
      </c>
      <c r="B1" s="90"/>
      <c r="C1" s="90"/>
      <c r="D1" s="90"/>
      <c r="E1" s="90"/>
      <c r="F1" s="90"/>
      <c r="G1" s="90"/>
      <c r="H1" s="90"/>
      <c r="I1" s="90"/>
    </row>
    <row r="2" spans="1:18" ht="15" customHeight="1">
      <c r="A2" s="90"/>
    </row>
    <row r="3" spans="1:18" ht="26.25" customHeight="1">
      <c r="A3" s="215" t="s">
        <v>26</v>
      </c>
      <c r="B3" s="25">
        <v>2010</v>
      </c>
      <c r="C3" s="25">
        <v>2011</v>
      </c>
      <c r="D3" s="25">
        <v>2012</v>
      </c>
      <c r="E3" s="25">
        <v>2013</v>
      </c>
      <c r="F3" s="25">
        <v>2014</v>
      </c>
      <c r="G3" s="25">
        <v>2015</v>
      </c>
      <c r="H3" s="25">
        <v>2016</v>
      </c>
      <c r="I3" s="25">
        <v>2017</v>
      </c>
      <c r="J3" s="25">
        <v>2018</v>
      </c>
      <c r="K3" s="25">
        <v>2019</v>
      </c>
      <c r="L3" s="25">
        <v>2020</v>
      </c>
      <c r="M3" s="25">
        <v>2021</v>
      </c>
      <c r="N3" s="25">
        <v>2022</v>
      </c>
      <c r="O3" s="25">
        <v>2023</v>
      </c>
      <c r="P3" s="25">
        <v>2024</v>
      </c>
      <c r="R3" s="1" t="s">
        <v>528</v>
      </c>
    </row>
    <row r="4" spans="1:18" ht="15" customHeight="1">
      <c r="A4" s="92" t="s">
        <v>13</v>
      </c>
      <c r="B4" s="192"/>
      <c r="C4" s="192">
        <v>0.42641239652816076</v>
      </c>
      <c r="D4" s="192">
        <v>0.41926861449651276</v>
      </c>
      <c r="E4" s="192">
        <v>0.41447583893756584</v>
      </c>
      <c r="F4" s="192">
        <v>0.40678524059524213</v>
      </c>
      <c r="G4" s="192">
        <v>0.62452624535814738</v>
      </c>
      <c r="H4" s="192">
        <v>0.83296381775584594</v>
      </c>
      <c r="I4" s="192">
        <v>0.82151668445276682</v>
      </c>
      <c r="J4" s="192">
        <v>0.53925950723936678</v>
      </c>
      <c r="K4" s="192">
        <v>0.37025525247528313</v>
      </c>
      <c r="L4" s="192">
        <v>0.23380537342139163</v>
      </c>
      <c r="M4" s="192">
        <v>0.20357448160956373</v>
      </c>
      <c r="N4" s="192"/>
      <c r="O4" s="192"/>
      <c r="P4" s="192"/>
    </row>
    <row r="5" spans="1:18" ht="15" customHeight="1">
      <c r="A5" s="92" t="s">
        <v>12</v>
      </c>
      <c r="B5" s="192">
        <v>0.91605301914580262</v>
      </c>
      <c r="C5" s="192">
        <v>1.0792263051905784</v>
      </c>
      <c r="D5" s="192">
        <v>1.1654869083704431</v>
      </c>
      <c r="E5" s="192">
        <v>1.1668159198731842</v>
      </c>
      <c r="F5" s="192">
        <v>1.0862194498612587</v>
      </c>
      <c r="G5" s="192">
        <v>0.80067115115641607</v>
      </c>
      <c r="H5" s="192">
        <v>0.66323250114625087</v>
      </c>
      <c r="I5" s="192">
        <v>0.72481901875164445</v>
      </c>
      <c r="J5" s="192">
        <v>0.83228532483346307</v>
      </c>
      <c r="K5" s="192">
        <v>0.88555070853402718</v>
      </c>
      <c r="L5" s="192">
        <v>0.75615030158292751</v>
      </c>
      <c r="M5" s="192">
        <v>0.87412527394612727</v>
      </c>
      <c r="N5" s="192"/>
      <c r="O5" s="192"/>
      <c r="P5" s="192"/>
      <c r="R5" s="33"/>
    </row>
    <row r="6" spans="1:18" ht="15" customHeight="1">
      <c r="A6" s="92" t="s">
        <v>483</v>
      </c>
      <c r="B6" s="192"/>
      <c r="C6" s="192"/>
      <c r="D6" s="192"/>
      <c r="E6" s="192"/>
      <c r="F6" s="192"/>
      <c r="G6" s="192"/>
      <c r="H6" s="192"/>
      <c r="I6" s="192"/>
      <c r="J6" s="192"/>
      <c r="K6" s="192"/>
      <c r="L6" s="192"/>
      <c r="M6" s="192"/>
      <c r="N6" s="192"/>
      <c r="O6" s="192"/>
      <c r="P6" s="192"/>
      <c r="R6" s="33"/>
    </row>
    <row r="7" spans="1:18" ht="15" customHeight="1">
      <c r="A7" s="28" t="s">
        <v>89</v>
      </c>
      <c r="B7" s="192"/>
      <c r="C7" s="192">
        <v>1.5214575055347697</v>
      </c>
      <c r="D7" s="192">
        <v>1.6442563844076421</v>
      </c>
      <c r="E7" s="192">
        <v>1.6582026400834744</v>
      </c>
      <c r="F7" s="192">
        <v>1.6896699559388837</v>
      </c>
      <c r="G7" s="192">
        <v>1.5635814841154509</v>
      </c>
      <c r="H7" s="192">
        <v>1.3626299610160004</v>
      </c>
      <c r="I7" s="192">
        <v>1.0024113260169172</v>
      </c>
      <c r="J7" s="192">
        <v>1.0703491597684582</v>
      </c>
      <c r="K7" s="192">
        <v>1.0539559972476595</v>
      </c>
      <c r="L7" s="192">
        <v>0.97666508683167086</v>
      </c>
      <c r="M7" s="192">
        <v>1.0648147254926383</v>
      </c>
      <c r="N7" s="192"/>
      <c r="O7" s="192"/>
      <c r="P7" s="192"/>
    </row>
    <row r="8" spans="1:18" ht="15" customHeight="1">
      <c r="A8" s="92" t="s">
        <v>482</v>
      </c>
      <c r="B8" s="192">
        <v>1.0252559726962456</v>
      </c>
      <c r="C8" s="192">
        <v>1.3180547330147232</v>
      </c>
      <c r="D8" s="192">
        <v>1.3777439024390246</v>
      </c>
      <c r="E8" s="192">
        <v>1.1956597222222223</v>
      </c>
      <c r="F8" s="192">
        <v>1.162227414330218</v>
      </c>
      <c r="G8" s="192">
        <v>0.88078431372549026</v>
      </c>
      <c r="H8" s="192">
        <v>0.74932065217391297</v>
      </c>
      <c r="I8" s="192">
        <v>0.87563832982877743</v>
      </c>
      <c r="J8" s="192">
        <v>0.9134412385643913</v>
      </c>
      <c r="K8" s="192">
        <v>0.89688581314878901</v>
      </c>
      <c r="L8" s="192">
        <v>0.77730582524271841</v>
      </c>
      <c r="M8" s="192">
        <v>1.0581473968897905</v>
      </c>
      <c r="N8" s="192"/>
      <c r="O8" s="192"/>
      <c r="P8" s="192"/>
    </row>
    <row r="9" spans="1:18" ht="15" customHeight="1">
      <c r="A9" s="92" t="s">
        <v>11</v>
      </c>
      <c r="B9" s="192">
        <v>0.9803318852063353</v>
      </c>
      <c r="C9" s="192">
        <v>1.2988792029887919</v>
      </c>
      <c r="D9" s="192">
        <v>1.3495657036682933</v>
      </c>
      <c r="E9" s="192">
        <v>1.2702018087422542</v>
      </c>
      <c r="F9" s="192">
        <v>1.1713236748500604</v>
      </c>
      <c r="G9" s="192">
        <v>0.7822412631776815</v>
      </c>
      <c r="H9" s="192">
        <v>0.6379054041804898</v>
      </c>
      <c r="I9" s="192">
        <v>0.76102072295508782</v>
      </c>
      <c r="J9" s="192">
        <v>0.92722168416092965</v>
      </c>
      <c r="K9" s="192">
        <v>0.9375</v>
      </c>
      <c r="L9" s="192">
        <v>0.70277575757575761</v>
      </c>
      <c r="M9" s="192">
        <v>0.90359168241965981</v>
      </c>
      <c r="N9" s="192"/>
      <c r="O9" s="192"/>
      <c r="P9" s="192"/>
    </row>
    <row r="10" spans="1:18" ht="15" customHeight="1">
      <c r="A10" s="92" t="s">
        <v>10</v>
      </c>
      <c r="B10" s="192">
        <v>1.1821206248953324</v>
      </c>
      <c r="C10" s="192">
        <v>1.2266125983875213</v>
      </c>
      <c r="D10" s="192">
        <v>1.2186387877653417</v>
      </c>
      <c r="E10" s="192">
        <v>1.2411499627313167</v>
      </c>
      <c r="F10" s="192">
        <v>1.1969910926333334</v>
      </c>
      <c r="G10" s="192">
        <v>1.0357791444118747</v>
      </c>
      <c r="H10" s="192">
        <v>1.1132392095319248</v>
      </c>
      <c r="I10" s="192">
        <v>1.2114544578997182</v>
      </c>
      <c r="J10" s="192">
        <v>1.2099260836000967</v>
      </c>
      <c r="K10" s="192">
        <v>1.1459232940224211</v>
      </c>
      <c r="L10" s="192">
        <v>1.0832505080031234</v>
      </c>
      <c r="M10" s="192">
        <v>1.0705017525669211</v>
      </c>
      <c r="N10" s="192"/>
      <c r="O10" s="192"/>
      <c r="P10" s="192"/>
    </row>
    <row r="11" spans="1:18" ht="15" customHeight="1">
      <c r="A11" s="92" t="s">
        <v>9</v>
      </c>
      <c r="B11" s="192"/>
      <c r="C11" s="192">
        <v>1.7678381256656017</v>
      </c>
      <c r="D11" s="192">
        <v>1.8563720161081609</v>
      </c>
      <c r="E11" s="192">
        <v>1.861462106207763</v>
      </c>
      <c r="F11" s="192">
        <v>1.9805604282710081</v>
      </c>
      <c r="G11" s="192">
        <v>1.463951595021209</v>
      </c>
      <c r="H11" s="192">
        <v>1.0490290337622457</v>
      </c>
      <c r="I11" s="192">
        <v>1.117114639953048</v>
      </c>
      <c r="J11" s="192">
        <v>1.1899308032894893</v>
      </c>
      <c r="K11" s="192">
        <v>1.1834825361883208</v>
      </c>
      <c r="L11" s="192">
        <v>0.99840677404542655</v>
      </c>
      <c r="M11" s="192">
        <v>1.1912989923882107</v>
      </c>
      <c r="N11" s="192"/>
      <c r="O11" s="192"/>
      <c r="P11" s="192"/>
    </row>
    <row r="12" spans="1:18" ht="15" customHeight="1">
      <c r="A12" s="92" t="s">
        <v>8</v>
      </c>
      <c r="B12" s="192">
        <v>1.1399999999999999</v>
      </c>
      <c r="C12" s="192">
        <v>1.42</v>
      </c>
      <c r="D12" s="192">
        <v>1.38</v>
      </c>
      <c r="E12" s="192">
        <v>1.42</v>
      </c>
      <c r="F12" s="192">
        <v>1.39</v>
      </c>
      <c r="G12" s="192">
        <v>1.04</v>
      </c>
      <c r="H12" s="192">
        <v>0.83</v>
      </c>
      <c r="I12" s="192">
        <v>0.97</v>
      </c>
      <c r="J12" s="192">
        <v>1.18</v>
      </c>
      <c r="K12" s="192">
        <v>1.02</v>
      </c>
      <c r="L12" s="192">
        <v>0.89</v>
      </c>
      <c r="M12" s="192">
        <v>0.88</v>
      </c>
      <c r="N12" s="192">
        <v>1.17</v>
      </c>
      <c r="O12" s="192">
        <v>1.264976350279426</v>
      </c>
      <c r="P12" s="192">
        <v>1.376001732726879</v>
      </c>
    </row>
    <row r="13" spans="1:18" ht="15" customHeight="1">
      <c r="A13" s="92" t="s">
        <v>6</v>
      </c>
      <c r="B13" s="192">
        <v>0.95558137588620484</v>
      </c>
      <c r="C13" s="192">
        <v>1.2824309386646919</v>
      </c>
      <c r="D13" s="192">
        <v>1.3261674623735999</v>
      </c>
      <c r="E13" s="192">
        <v>1.2463312940701727</v>
      </c>
      <c r="F13" s="192">
        <v>1.2138536056253473</v>
      </c>
      <c r="G13" s="192">
        <v>0.97349283418751731</v>
      </c>
      <c r="H13" s="192">
        <v>0.74298336026276091</v>
      </c>
      <c r="I13" s="192">
        <v>0.89103506323992065</v>
      </c>
      <c r="J13" s="192">
        <v>1.0901493364330863</v>
      </c>
      <c r="K13" s="192">
        <v>1.0184614682676869</v>
      </c>
      <c r="L13" s="192">
        <v>0.83310461904725897</v>
      </c>
      <c r="M13" s="192">
        <v>0.89966567286976029</v>
      </c>
      <c r="N13" s="192"/>
      <c r="O13" s="192"/>
      <c r="P13" s="192"/>
    </row>
    <row r="14" spans="1:18" ht="15" customHeight="1">
      <c r="A14" s="92" t="s">
        <v>17</v>
      </c>
      <c r="B14" s="192"/>
      <c r="C14" s="192"/>
      <c r="D14" s="192"/>
      <c r="E14" s="192">
        <v>1.2204594538814724</v>
      </c>
      <c r="F14" s="192">
        <v>1.1604308525067104</v>
      </c>
      <c r="G14" s="192">
        <v>0.8411657175871311</v>
      </c>
      <c r="H14" s="192">
        <v>0.71242235356238803</v>
      </c>
      <c r="I14" s="192">
        <v>0.83845681006141903</v>
      </c>
      <c r="J14" s="192">
        <v>1.0124298442200075</v>
      </c>
      <c r="K14" s="192">
        <v>0.95258975448909433</v>
      </c>
      <c r="L14" s="192">
        <v>0.76514570393573167</v>
      </c>
      <c r="M14" s="192">
        <v>0.93969858596931066</v>
      </c>
      <c r="N14" s="192"/>
      <c r="O14" s="192"/>
      <c r="P14" s="192"/>
    </row>
    <row r="15" spans="1:18" ht="15" customHeight="1">
      <c r="A15" s="92" t="s">
        <v>4</v>
      </c>
      <c r="B15" s="192"/>
      <c r="C15" s="192"/>
      <c r="D15" s="192"/>
      <c r="E15" s="192"/>
      <c r="F15" s="192"/>
      <c r="G15" s="192"/>
      <c r="H15" s="192"/>
      <c r="I15" s="192"/>
      <c r="J15" s="192"/>
      <c r="K15" s="192"/>
      <c r="L15" s="192"/>
      <c r="M15" s="192">
        <v>1.2266780280840035</v>
      </c>
      <c r="N15" s="192"/>
      <c r="O15" s="192"/>
      <c r="P15" s="192"/>
    </row>
    <row r="16" spans="1:18" ht="15" customHeight="1">
      <c r="A16" s="92" t="s">
        <v>3</v>
      </c>
      <c r="B16" s="192"/>
      <c r="C16" s="192"/>
      <c r="D16" s="192"/>
      <c r="E16" s="192"/>
      <c r="F16" s="192"/>
      <c r="G16" s="192"/>
      <c r="H16" s="192"/>
      <c r="I16" s="192"/>
      <c r="J16" s="192"/>
      <c r="K16" s="192"/>
      <c r="L16" s="192"/>
      <c r="M16" s="192"/>
      <c r="N16" s="192"/>
      <c r="O16" s="192"/>
      <c r="P16" s="192"/>
    </row>
    <row r="17" spans="1:18" ht="15" customHeight="1">
      <c r="A17" s="149" t="s">
        <v>32</v>
      </c>
      <c r="B17" s="192">
        <v>1.2754459699692544</v>
      </c>
      <c r="C17" s="192">
        <v>1.2225924064622957</v>
      </c>
      <c r="D17" s="192">
        <v>1.2758264146671832</v>
      </c>
      <c r="E17" s="192">
        <v>1.2403893028331605</v>
      </c>
      <c r="F17" s="192">
        <v>1.2514036216654632</v>
      </c>
      <c r="G17" s="192">
        <v>0.89112766093775408</v>
      </c>
      <c r="H17" s="192">
        <v>0.76500983126800493</v>
      </c>
      <c r="I17" s="192">
        <v>0.84542262103581189</v>
      </c>
      <c r="J17" s="192">
        <v>0.97860159631915844</v>
      </c>
      <c r="K17" s="192">
        <v>0.93582133796617628</v>
      </c>
      <c r="L17" s="192">
        <v>0.80430624353304525</v>
      </c>
      <c r="M17" s="192">
        <v>0.90558745298214594</v>
      </c>
      <c r="N17" s="192">
        <v>1.2584139504322482</v>
      </c>
      <c r="O17" s="192">
        <v>1.2625772595715163</v>
      </c>
      <c r="P17" s="192"/>
      <c r="Q17" s="17" t="s">
        <v>15</v>
      </c>
      <c r="R17" s="48"/>
    </row>
    <row r="18" spans="1:18" ht="15" customHeight="1">
      <c r="A18" s="92" t="s">
        <v>1</v>
      </c>
      <c r="B18" s="192"/>
      <c r="C18" s="192"/>
      <c r="D18" s="192"/>
      <c r="E18" s="192"/>
      <c r="F18" s="192"/>
      <c r="G18" s="192"/>
      <c r="H18" s="192"/>
      <c r="I18" s="192"/>
      <c r="J18" s="192"/>
      <c r="K18" s="192"/>
      <c r="L18" s="192"/>
      <c r="M18" s="192"/>
      <c r="N18" s="192"/>
      <c r="O18" s="192"/>
      <c r="P18" s="192"/>
    </row>
    <row r="19" spans="1:18" ht="15" customHeight="1">
      <c r="A19" s="92" t="s">
        <v>23</v>
      </c>
      <c r="B19" s="192">
        <v>1.0830322447696983</v>
      </c>
      <c r="C19" s="192">
        <v>1.3347412510876255</v>
      </c>
      <c r="D19" s="192">
        <v>1.3572346803715358</v>
      </c>
      <c r="E19" s="192">
        <v>1.3766223477727102</v>
      </c>
      <c r="F19" s="192">
        <v>1.3990574298420058</v>
      </c>
      <c r="G19" s="192">
        <v>1.2788845245148353</v>
      </c>
      <c r="H19" s="192">
        <v>1.1527450273910631</v>
      </c>
      <c r="I19" s="192">
        <v>1.2240282788247963</v>
      </c>
      <c r="J19" s="192">
        <v>1.3001386641708004</v>
      </c>
      <c r="K19" s="192">
        <v>0.60951736886059815</v>
      </c>
      <c r="L19" s="192">
        <v>0.81349855974185914</v>
      </c>
      <c r="M19" s="192"/>
      <c r="N19" s="192"/>
      <c r="O19" s="192"/>
      <c r="P19" s="192"/>
    </row>
    <row r="20" spans="1:18" ht="15" customHeight="1"/>
    <row r="21" spans="1:18" ht="15" customHeight="1">
      <c r="A21" s="44" t="s">
        <v>18</v>
      </c>
      <c r="B21" s="403"/>
      <c r="C21" s="403"/>
      <c r="D21" s="403"/>
      <c r="E21" s="403"/>
      <c r="F21" s="403"/>
      <c r="G21" s="403"/>
      <c r="H21" s="403"/>
      <c r="I21" s="403"/>
      <c r="J21" s="403"/>
      <c r="K21" s="403"/>
      <c r="L21" s="403"/>
      <c r="M21" s="403"/>
      <c r="N21" s="403"/>
      <c r="O21" s="403"/>
      <c r="P21" s="403"/>
    </row>
    <row r="22" spans="1:18">
      <c r="A22" s="53" t="s">
        <v>3610</v>
      </c>
    </row>
    <row r="24" spans="1:18" ht="13.9" customHeight="1">
      <c r="A24" s="44" t="s">
        <v>151</v>
      </c>
    </row>
    <row r="26" spans="1:18">
      <c r="A26" s="17" t="s">
        <v>194</v>
      </c>
    </row>
  </sheetData>
  <hyperlinks>
    <hyperlink ref="R3" location="Content!A1" display="Back to content page" xr:uid="{00000000-0004-0000-F800-000000000000}"/>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sheetPr codeName="Sheet250"/>
  <dimension ref="A1:U32"/>
  <sheetViews>
    <sheetView topLeftCell="C1" workbookViewId="0">
      <selection activeCell="P22" sqref="P22"/>
    </sheetView>
  </sheetViews>
  <sheetFormatPr defaultRowHeight="14.5"/>
  <cols>
    <col min="1" max="1" width="33.7265625" style="17" customWidth="1"/>
    <col min="2" max="16" width="8.7265625" style="17" customWidth="1"/>
    <col min="17" max="18" width="8.7265625" style="17"/>
  </cols>
  <sheetData>
    <row r="1" spans="1:21">
      <c r="A1" s="44" t="s">
        <v>3187</v>
      </c>
      <c r="B1" s="13"/>
      <c r="C1" s="90"/>
      <c r="D1" s="90"/>
      <c r="E1" s="90"/>
      <c r="F1" s="90"/>
      <c r="G1" s="90"/>
      <c r="H1" s="90"/>
      <c r="I1" s="90"/>
      <c r="J1" s="90"/>
      <c r="K1" s="13"/>
      <c r="L1" s="13"/>
      <c r="M1" s="13"/>
      <c r="N1" s="13"/>
      <c r="O1" s="13"/>
      <c r="P1" s="13"/>
      <c r="Q1" s="13"/>
      <c r="R1" s="13"/>
    </row>
    <row r="2" spans="1:21">
      <c r="A2" s="90"/>
    </row>
    <row r="3" spans="1:21">
      <c r="A3" s="215" t="s">
        <v>26</v>
      </c>
      <c r="B3" s="25">
        <v>2010</v>
      </c>
      <c r="C3" s="25">
        <v>2011</v>
      </c>
      <c r="D3" s="25">
        <v>2012</v>
      </c>
      <c r="E3" s="25">
        <v>2013</v>
      </c>
      <c r="F3" s="25">
        <v>2014</v>
      </c>
      <c r="G3" s="25">
        <v>2015</v>
      </c>
      <c r="H3" s="25">
        <v>2016</v>
      </c>
      <c r="I3" s="25">
        <v>2017</v>
      </c>
      <c r="J3" s="25">
        <v>2018</v>
      </c>
      <c r="K3" s="25">
        <v>2019</v>
      </c>
      <c r="L3" s="25">
        <v>2020</v>
      </c>
      <c r="M3" s="25">
        <v>2021</v>
      </c>
      <c r="N3" s="25">
        <v>2022</v>
      </c>
      <c r="O3" s="25">
        <v>2023</v>
      </c>
      <c r="P3" s="25">
        <v>2024</v>
      </c>
      <c r="R3" s="1" t="s">
        <v>528</v>
      </c>
      <c r="T3" s="44"/>
      <c r="U3" s="44"/>
    </row>
    <row r="4" spans="1:21">
      <c r="A4" s="219" t="s">
        <v>13</v>
      </c>
      <c r="B4" s="533"/>
      <c r="C4" s="533">
        <v>1.0806890541832477</v>
      </c>
      <c r="D4" s="533">
        <v>1.1154330751114432</v>
      </c>
      <c r="E4" s="533">
        <v>1.1242227271005958</v>
      </c>
      <c r="F4" s="533">
        <v>1.163397241875862</v>
      </c>
      <c r="G4" s="533">
        <v>0.72816256549603464</v>
      </c>
      <c r="H4" s="533">
        <v>0.73833303998068189</v>
      </c>
      <c r="I4" s="533">
        <v>0.76660911799520848</v>
      </c>
      <c r="J4" s="533">
        <v>0.56814540419780046</v>
      </c>
      <c r="K4" s="533">
        <v>0.41694675223942368</v>
      </c>
      <c r="L4" s="533">
        <v>0.27750797756104129</v>
      </c>
      <c r="M4" s="533">
        <v>0.12264125314630395</v>
      </c>
      <c r="N4" s="533"/>
      <c r="O4" s="533"/>
      <c r="P4" s="533"/>
    </row>
    <row r="5" spans="1:21">
      <c r="A5" s="92" t="s">
        <v>12</v>
      </c>
      <c r="B5" s="533">
        <v>0.78203240058910151</v>
      </c>
      <c r="C5" s="533">
        <v>0.884731591653523</v>
      </c>
      <c r="D5" s="533">
        <v>0.98305145762326784</v>
      </c>
      <c r="E5" s="533">
        <v>1.0001279313198721</v>
      </c>
      <c r="F5" s="533">
        <v>0.93693390495724993</v>
      </c>
      <c r="G5" s="533">
        <v>0.77401502158647373</v>
      </c>
      <c r="H5" s="533">
        <v>0.62653914008698386</v>
      </c>
      <c r="I5" s="533">
        <v>0.73351684697666419</v>
      </c>
      <c r="J5" s="533">
        <v>0.85875376272569337</v>
      </c>
      <c r="K5" s="533">
        <v>1.0676786611811095</v>
      </c>
      <c r="L5" s="533">
        <v>0.85660476663487806</v>
      </c>
      <c r="M5" s="533">
        <v>0.80819411156161491</v>
      </c>
      <c r="N5" s="533"/>
      <c r="O5" s="533"/>
      <c r="P5" s="533"/>
    </row>
    <row r="6" spans="1:21">
      <c r="A6" s="92" t="s">
        <v>483</v>
      </c>
      <c r="B6" s="533"/>
      <c r="C6" s="533"/>
      <c r="D6" s="533"/>
      <c r="E6" s="533"/>
      <c r="F6" s="533"/>
      <c r="G6" s="533"/>
      <c r="H6" s="533"/>
      <c r="I6" s="533"/>
      <c r="J6" s="533"/>
      <c r="K6" s="533"/>
      <c r="L6" s="533"/>
      <c r="M6" s="533"/>
      <c r="N6" s="533"/>
      <c r="O6" s="533"/>
      <c r="P6" s="533"/>
    </row>
    <row r="7" spans="1:21">
      <c r="A7" s="28" t="s">
        <v>89</v>
      </c>
      <c r="B7" s="533"/>
      <c r="C7" s="533">
        <v>1.6207112783626749</v>
      </c>
      <c r="D7" s="533">
        <v>1.7432163265377902</v>
      </c>
      <c r="E7" s="533">
        <v>1.7578542759008624</v>
      </c>
      <c r="F7" s="533">
        <v>1.7898036163980848</v>
      </c>
      <c r="G7" s="533">
        <v>1.6637155481004851</v>
      </c>
      <c r="H7" s="533">
        <v>1.4444339495230967</v>
      </c>
      <c r="I7" s="533">
        <v>1.0587904256401994</v>
      </c>
      <c r="J7" s="533">
        <v>1.1227243641430016</v>
      </c>
      <c r="K7" s="533">
        <v>1.1055290379267992</v>
      </c>
      <c r="L7" s="533">
        <v>1.0014984844496546</v>
      </c>
      <c r="M7" s="533">
        <v>1.05035636787458</v>
      </c>
      <c r="N7" s="533"/>
      <c r="O7" s="533"/>
      <c r="P7" s="533"/>
      <c r="R7" s="33"/>
    </row>
    <row r="8" spans="1:21">
      <c r="A8" s="92" t="s">
        <v>482</v>
      </c>
      <c r="B8" s="533">
        <v>0.86143344709897607</v>
      </c>
      <c r="C8" s="533">
        <v>0.99852631288994176</v>
      </c>
      <c r="D8" s="533">
        <v>1.0134146341463417</v>
      </c>
      <c r="E8" s="533">
        <v>0.88854166666666667</v>
      </c>
      <c r="F8" s="533">
        <v>0.87850467289719636</v>
      </c>
      <c r="G8" s="533">
        <v>0.61803921568627451</v>
      </c>
      <c r="H8" s="533">
        <v>0.49184782608695654</v>
      </c>
      <c r="I8" s="533">
        <v>0.59327125262841696</v>
      </c>
      <c r="J8" s="533">
        <v>0.65235749472202664</v>
      </c>
      <c r="K8" s="533">
        <v>0.64152249134948092</v>
      </c>
      <c r="L8" s="533">
        <v>0.47390776699029125</v>
      </c>
      <c r="M8" s="533">
        <v>0.70317782285327934</v>
      </c>
      <c r="N8" s="533"/>
      <c r="O8" s="533"/>
      <c r="P8" s="533"/>
      <c r="R8" s="48"/>
    </row>
    <row r="9" spans="1:21">
      <c r="A9" s="92" t="s">
        <v>256</v>
      </c>
      <c r="B9" s="533">
        <v>0.69332495423372231</v>
      </c>
      <c r="C9" s="533">
        <v>0.88526665454025588</v>
      </c>
      <c r="D9" s="533">
        <v>0.95420080794199624</v>
      </c>
      <c r="E9" s="533">
        <v>0.96585276495074679</v>
      </c>
      <c r="F9" s="533">
        <v>0.91260842373204398</v>
      </c>
      <c r="G9" s="533">
        <v>0.55992266257090495</v>
      </c>
      <c r="H9" s="533">
        <v>0.45399532518539204</v>
      </c>
      <c r="I9" s="533">
        <v>0.56464774365960735</v>
      </c>
      <c r="J9" s="533">
        <v>0.68991566879955368</v>
      </c>
      <c r="K9" s="533">
        <v>0.76426176968484516</v>
      </c>
      <c r="L9" s="533">
        <v>0.58626490664895137</v>
      </c>
      <c r="M9" s="533">
        <v>0.6768676184062451</v>
      </c>
      <c r="N9" s="533"/>
      <c r="O9" s="533"/>
      <c r="P9" s="533"/>
    </row>
    <row r="10" spans="1:21">
      <c r="A10" s="92" t="s">
        <v>10</v>
      </c>
      <c r="B10" s="533">
        <v>0.83483193377832021</v>
      </c>
      <c r="C10" s="533">
        <v>0.8767008780114357</v>
      </c>
      <c r="D10" s="533">
        <v>0.91498427160251716</v>
      </c>
      <c r="E10" s="533">
        <v>0.98148501468773597</v>
      </c>
      <c r="F10" s="533">
        <v>0.98302730552690454</v>
      </c>
      <c r="G10" s="533">
        <v>0.80746127227133069</v>
      </c>
      <c r="H10" s="533">
        <v>0.91125188441051486</v>
      </c>
      <c r="I10" s="533">
        <v>1.0197990328310949</v>
      </c>
      <c r="J10" s="533">
        <v>1.0149420404575049</v>
      </c>
      <c r="K10" s="533">
        <v>0.95898534724875273</v>
      </c>
      <c r="L10" s="533">
        <v>0.89830573751758414</v>
      </c>
      <c r="M10" s="533">
        <v>0.88773359370602922</v>
      </c>
      <c r="N10" s="533"/>
      <c r="O10" s="533"/>
      <c r="P10" s="533"/>
      <c r="Q10" s="48"/>
      <c r="R10" s="48"/>
    </row>
    <row r="11" spans="1:21">
      <c r="A11" s="92" t="s">
        <v>9</v>
      </c>
      <c r="B11" s="533"/>
      <c r="C11" s="533">
        <v>1.007454739084132</v>
      </c>
      <c r="D11" s="533">
        <v>1.3733780860178848</v>
      </c>
      <c r="E11" s="533">
        <v>1.5680875882927154</v>
      </c>
      <c r="F11" s="533">
        <v>1.6934942282737633</v>
      </c>
      <c r="G11" s="533">
        <v>1.2630435537985478</v>
      </c>
      <c r="H11" s="533">
        <v>0.83413969858375414</v>
      </c>
      <c r="I11" s="533">
        <v>0.88829647822694535</v>
      </c>
      <c r="J11" s="533">
        <v>0.95570204335689979</v>
      </c>
      <c r="K11" s="533">
        <v>0.95300076535149425</v>
      </c>
      <c r="L11" s="533">
        <v>0.71652919116821367</v>
      </c>
      <c r="M11" s="533">
        <v>0.91789831397400101</v>
      </c>
      <c r="N11" s="533"/>
      <c r="O11" s="533"/>
      <c r="P11" s="533"/>
      <c r="R11" s="48"/>
    </row>
    <row r="12" spans="1:21">
      <c r="A12" s="92" t="s">
        <v>8</v>
      </c>
      <c r="B12" s="808">
        <v>1.36</v>
      </c>
      <c r="C12" s="808">
        <v>1.65</v>
      </c>
      <c r="D12" s="808">
        <v>1.58</v>
      </c>
      <c r="E12" s="808">
        <v>1.62</v>
      </c>
      <c r="F12" s="808">
        <v>1.6</v>
      </c>
      <c r="G12" s="808">
        <v>1.23</v>
      </c>
      <c r="H12" s="832">
        <v>1.03</v>
      </c>
      <c r="I12" s="832">
        <v>1.19</v>
      </c>
      <c r="J12" s="832">
        <v>1.38</v>
      </c>
      <c r="K12" s="832">
        <v>1.22</v>
      </c>
      <c r="L12" s="832">
        <v>1.07</v>
      </c>
      <c r="M12" s="832">
        <v>1.1299999999999999</v>
      </c>
      <c r="N12" s="832">
        <v>1.55</v>
      </c>
      <c r="O12" s="832">
        <v>1.5395362435298809</v>
      </c>
      <c r="P12" s="832">
        <v>1.3814165042235218</v>
      </c>
      <c r="Q12" s="74" t="s">
        <v>15</v>
      </c>
      <c r="S12" s="17"/>
    </row>
    <row r="13" spans="1:21">
      <c r="A13" s="92" t="s">
        <v>6</v>
      </c>
      <c r="B13" s="533">
        <v>0.74728384995762909</v>
      </c>
      <c r="C13" s="533">
        <v>1.0019537780333756</v>
      </c>
      <c r="D13" s="533">
        <v>1.0361247995262097</v>
      </c>
      <c r="E13" s="533">
        <v>0.9737493935346655</v>
      </c>
      <c r="F13" s="533">
        <v>0.94837481650444611</v>
      </c>
      <c r="G13" s="533">
        <v>0.76058272901479873</v>
      </c>
      <c r="H13" s="533">
        <v>0.53497904299246413</v>
      </c>
      <c r="I13" s="533">
        <v>0.70725622381171094</v>
      </c>
      <c r="J13" s="533">
        <v>0.83672769723596285</v>
      </c>
      <c r="K13" s="533">
        <v>0.77710690651282455</v>
      </c>
      <c r="L13" s="533">
        <v>0.63014822135628668</v>
      </c>
      <c r="M13" s="533">
        <v>0.68816505996535515</v>
      </c>
      <c r="N13" s="533"/>
      <c r="O13" s="533"/>
      <c r="P13" s="533"/>
    </row>
    <row r="14" spans="1:21">
      <c r="A14" s="92" t="s">
        <v>17</v>
      </c>
      <c r="B14" s="533"/>
      <c r="C14" s="533"/>
      <c r="D14" s="533"/>
      <c r="E14" s="533"/>
      <c r="F14" s="533"/>
      <c r="G14" s="533"/>
      <c r="H14" s="533"/>
      <c r="I14" s="533"/>
      <c r="J14" s="533"/>
      <c r="K14" s="533"/>
      <c r="L14" s="533"/>
      <c r="M14" s="533"/>
      <c r="N14" s="533"/>
      <c r="O14" s="533"/>
      <c r="P14" s="533"/>
    </row>
    <row r="15" spans="1:21">
      <c r="A15" s="92" t="s">
        <v>4</v>
      </c>
      <c r="B15" s="533"/>
      <c r="C15" s="533"/>
      <c r="D15" s="533"/>
      <c r="E15" s="533"/>
      <c r="F15" s="533"/>
      <c r="G15" s="533"/>
      <c r="H15" s="533"/>
      <c r="I15" s="533"/>
      <c r="J15" s="533"/>
      <c r="K15" s="533"/>
      <c r="L15" s="533"/>
      <c r="M15" s="533">
        <v>1.7752214588769948</v>
      </c>
      <c r="N15" s="533"/>
      <c r="O15" s="533"/>
      <c r="P15" s="533"/>
    </row>
    <row r="16" spans="1:21">
      <c r="A16" s="92" t="s">
        <v>3</v>
      </c>
      <c r="B16" s="533"/>
      <c r="C16" s="533"/>
      <c r="D16" s="533"/>
      <c r="E16" s="533"/>
      <c r="F16" s="533"/>
      <c r="G16" s="533"/>
      <c r="H16" s="533"/>
      <c r="I16" s="533"/>
      <c r="J16" s="533"/>
      <c r="K16" s="533"/>
      <c r="L16" s="533"/>
      <c r="M16" s="533"/>
      <c r="N16" s="533"/>
      <c r="O16" s="533"/>
      <c r="P16" s="533"/>
      <c r="Q16" s="48"/>
      <c r="R16" s="48"/>
    </row>
    <row r="17" spans="1:18">
      <c r="A17" s="149" t="s">
        <v>32</v>
      </c>
      <c r="B17" s="533">
        <v>0.8</v>
      </c>
      <c r="C17" s="533">
        <v>1.0818128304878758</v>
      </c>
      <c r="D17" s="533">
        <v>1.2707786345893703</v>
      </c>
      <c r="E17" s="533">
        <v>1.2354401185824546</v>
      </c>
      <c r="F17" s="533">
        <v>1.2201485840446158</v>
      </c>
      <c r="G17" s="533">
        <v>0.85711891724046152</v>
      </c>
      <c r="H17" s="533">
        <v>0.75174905116832047</v>
      </c>
      <c r="I17" s="533">
        <v>0.82691630632013213</v>
      </c>
      <c r="J17" s="533">
        <v>0.96060129777762182</v>
      </c>
      <c r="K17" s="533">
        <v>0.91631602985664506</v>
      </c>
      <c r="L17" s="533">
        <v>0.70020430760852115</v>
      </c>
      <c r="M17" s="533">
        <v>0.86929482604965524</v>
      </c>
      <c r="N17" s="533">
        <v>1.2936684580972446</v>
      </c>
      <c r="O17" s="533">
        <v>1.2448235570987971</v>
      </c>
      <c r="P17" s="533"/>
      <c r="Q17" s="17" t="s">
        <v>15</v>
      </c>
      <c r="R17" s="48"/>
    </row>
    <row r="18" spans="1:18">
      <c r="A18" s="92" t="s">
        <v>1</v>
      </c>
      <c r="B18" s="533"/>
      <c r="C18" s="533"/>
      <c r="D18" s="533"/>
      <c r="E18" s="533"/>
      <c r="F18" s="533"/>
      <c r="G18" s="533"/>
      <c r="H18" s="533"/>
      <c r="I18" s="533"/>
      <c r="J18" s="533"/>
      <c r="K18" s="533"/>
      <c r="L18" s="533"/>
      <c r="M18" s="533"/>
      <c r="N18" s="533"/>
      <c r="O18" s="533"/>
      <c r="P18" s="533"/>
      <c r="Q18" s="49" t="s">
        <v>15</v>
      </c>
    </row>
    <row r="19" spans="1:18">
      <c r="A19" s="92" t="s">
        <v>23</v>
      </c>
      <c r="B19" s="533">
        <v>1.0314573543332581</v>
      </c>
      <c r="C19" s="533">
        <v>1.2806803298596692</v>
      </c>
      <c r="D19" s="533">
        <v>1.385752305232306</v>
      </c>
      <c r="E19" s="533">
        <v>1.3373992004415611</v>
      </c>
      <c r="F19" s="533">
        <v>1.2907661373887074</v>
      </c>
      <c r="G19" s="533">
        <v>1.3382884032386677</v>
      </c>
      <c r="H19" s="533">
        <v>1.8695500944649557</v>
      </c>
      <c r="I19" s="533">
        <v>1.3144426449436086</v>
      </c>
      <c r="J19" s="533">
        <v>1.735547914517394</v>
      </c>
      <c r="K19" s="533">
        <v>0.72437798759837424</v>
      </c>
      <c r="L19" s="533">
        <v>0.927785993318191</v>
      </c>
      <c r="M19" s="533"/>
      <c r="N19" s="533"/>
      <c r="O19" s="533"/>
      <c r="P19" s="533"/>
    </row>
    <row r="21" spans="1:18">
      <c r="A21" s="44" t="s">
        <v>195</v>
      </c>
      <c r="B21" s="448"/>
      <c r="C21" s="448"/>
      <c r="D21" s="448"/>
      <c r="E21" s="448"/>
      <c r="F21" s="448"/>
      <c r="G21" s="448"/>
      <c r="H21" s="448"/>
      <c r="I21" s="448"/>
      <c r="J21" s="448"/>
      <c r="K21" s="448"/>
      <c r="L21" s="448"/>
      <c r="M21" s="448"/>
      <c r="N21" s="448"/>
      <c r="O21" s="448"/>
      <c r="P21" s="448"/>
    </row>
    <row r="22" spans="1:18">
      <c r="A22" s="44"/>
    </row>
    <row r="23" spans="1:18">
      <c r="A23" s="53" t="s">
        <v>3610</v>
      </c>
    </row>
    <row r="24" spans="1:18">
      <c r="A24" s="44"/>
    </row>
    <row r="25" spans="1:18">
      <c r="A25" s="44" t="s">
        <v>36</v>
      </c>
    </row>
    <row r="27" spans="1:18">
      <c r="A27" s="17" t="s">
        <v>243</v>
      </c>
    </row>
    <row r="29" spans="1:18">
      <c r="A29" s="17" t="s">
        <v>244</v>
      </c>
    </row>
    <row r="31" spans="1:18">
      <c r="A31" s="17" t="s">
        <v>245</v>
      </c>
    </row>
    <row r="32" spans="1:18">
      <c r="A32" s="44"/>
    </row>
  </sheetData>
  <hyperlinks>
    <hyperlink ref="R3" location="Content!A1" display="Back to content page" xr:uid="{00000000-0004-0000-F900-000000000000}"/>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sheetPr codeName="Sheet251"/>
  <dimension ref="A1:T129"/>
  <sheetViews>
    <sheetView zoomScale="95" zoomScaleNormal="95" workbookViewId="0">
      <selection activeCell="H22" sqref="H22"/>
    </sheetView>
  </sheetViews>
  <sheetFormatPr defaultColWidth="9.26953125" defaultRowHeight="14"/>
  <cols>
    <col min="1" max="1" width="33.7265625" style="17" customWidth="1"/>
    <col min="2" max="11" width="14.453125" style="17" customWidth="1"/>
    <col min="12" max="13" width="8.26953125" style="17" customWidth="1"/>
    <col min="14" max="14" width="8.453125" style="17" customWidth="1"/>
    <col min="15" max="15" width="8" style="17" customWidth="1"/>
    <col min="16" max="16" width="8.453125" style="17" customWidth="1"/>
    <col min="17" max="19" width="9.26953125" style="17"/>
    <col min="20" max="20" width="8.26953125" style="17" customWidth="1"/>
    <col min="21" max="21" width="7.7265625" style="17" customWidth="1"/>
    <col min="22" max="23" width="8.26953125" style="17" customWidth="1"/>
    <col min="24" max="26" width="9.26953125" style="17"/>
    <col min="27" max="28" width="8.26953125" style="17" customWidth="1"/>
    <col min="29" max="29" width="7.7265625" style="17" customWidth="1"/>
    <col min="30" max="30" width="8.26953125" style="17" customWidth="1"/>
    <col min="31" max="33" width="9.26953125" style="17"/>
    <col min="34" max="35" width="8" style="17" customWidth="1"/>
    <col min="36" max="36" width="8.453125" style="17" customWidth="1"/>
    <col min="37" max="37" width="8.26953125" style="17" customWidth="1"/>
    <col min="38" max="16384" width="9.26953125" style="17"/>
  </cols>
  <sheetData>
    <row r="1" spans="1:17" s="44" customFormat="1">
      <c r="A1" s="44" t="s">
        <v>2644</v>
      </c>
      <c r="N1" s="91" t="s">
        <v>15</v>
      </c>
    </row>
    <row r="3" spans="1:17" ht="15" customHeight="1">
      <c r="A3" s="1032" t="s">
        <v>14</v>
      </c>
      <c r="B3" s="1057" t="s">
        <v>164</v>
      </c>
      <c r="C3" s="1058"/>
      <c r="D3" s="1058"/>
      <c r="E3" s="1058"/>
      <c r="F3" s="1058"/>
      <c r="G3" s="1058"/>
      <c r="H3" s="1058"/>
      <c r="I3" s="1059"/>
      <c r="J3" s="1055" t="s">
        <v>157</v>
      </c>
      <c r="K3" s="1056"/>
    </row>
    <row r="4" spans="1:17" ht="14.5">
      <c r="A4" s="1032"/>
      <c r="B4" s="109" t="s">
        <v>146</v>
      </c>
      <c r="C4" s="109" t="s">
        <v>147</v>
      </c>
      <c r="D4" s="109" t="s">
        <v>163</v>
      </c>
      <c r="E4" s="109" t="s">
        <v>162</v>
      </c>
      <c r="F4" s="109" t="s">
        <v>161</v>
      </c>
      <c r="G4" s="109" t="s">
        <v>160</v>
      </c>
      <c r="H4" s="109" t="s">
        <v>159</v>
      </c>
      <c r="I4" s="109" t="s">
        <v>158</v>
      </c>
      <c r="J4" s="445" t="s">
        <v>83</v>
      </c>
      <c r="K4" s="446" t="s">
        <v>35</v>
      </c>
      <c r="M4" s="1" t="s">
        <v>528</v>
      </c>
      <c r="N4" s="97"/>
      <c r="P4" s="44"/>
      <c r="Q4" s="44"/>
    </row>
    <row r="5" spans="1:17">
      <c r="A5" s="28" t="s">
        <v>13</v>
      </c>
      <c r="B5" s="534">
        <v>0.7</v>
      </c>
      <c r="C5" s="534">
        <v>43.2</v>
      </c>
      <c r="D5" s="534">
        <v>1.2</v>
      </c>
      <c r="E5" s="534">
        <v>18</v>
      </c>
      <c r="F5" s="534">
        <v>36.799999999999997</v>
      </c>
      <c r="G5" s="534"/>
      <c r="H5" s="534"/>
      <c r="I5" s="534">
        <v>0.1</v>
      </c>
      <c r="J5" s="534">
        <v>45.1</v>
      </c>
      <c r="K5" s="543">
        <v>2011</v>
      </c>
    </row>
    <row r="6" spans="1:17">
      <c r="A6" s="28" t="s">
        <v>12</v>
      </c>
      <c r="B6" s="534">
        <v>7.2</v>
      </c>
      <c r="C6" s="534">
        <v>45.8</v>
      </c>
      <c r="D6" s="534">
        <v>3.3</v>
      </c>
      <c r="E6" s="534"/>
      <c r="F6" s="534">
        <v>43.4</v>
      </c>
      <c r="G6" s="534">
        <v>0.1</v>
      </c>
      <c r="H6" s="534">
        <v>0.1</v>
      </c>
      <c r="I6" s="534">
        <v>0.2</v>
      </c>
      <c r="J6" s="534">
        <v>56.2</v>
      </c>
      <c r="K6" s="543">
        <v>2006</v>
      </c>
    </row>
    <row r="7" spans="1:17">
      <c r="A7" s="28" t="s">
        <v>483</v>
      </c>
      <c r="B7" s="534"/>
      <c r="C7" s="534"/>
      <c r="D7" s="534"/>
      <c r="E7" s="534"/>
      <c r="F7" s="534"/>
      <c r="G7" s="534"/>
      <c r="H7" s="534"/>
      <c r="I7" s="534"/>
      <c r="J7" s="534"/>
      <c r="K7" s="543"/>
    </row>
    <row r="8" spans="1:17">
      <c r="A8" s="28" t="s">
        <v>89</v>
      </c>
      <c r="B8" s="534">
        <v>4.5999999999999996</v>
      </c>
      <c r="C8" s="534"/>
      <c r="D8" s="534">
        <v>0.1</v>
      </c>
      <c r="E8" s="534">
        <v>28.9</v>
      </c>
      <c r="F8" s="534">
        <v>66.2</v>
      </c>
      <c r="G8" s="534"/>
      <c r="H8" s="534"/>
      <c r="I8" s="534">
        <v>0.2</v>
      </c>
      <c r="J8" s="534">
        <v>4.7</v>
      </c>
      <c r="K8" s="543">
        <v>2007</v>
      </c>
      <c r="N8" s="33"/>
    </row>
    <row r="9" spans="1:17">
      <c r="A9" s="28" t="s">
        <v>482</v>
      </c>
      <c r="B9" s="534">
        <v>20.6</v>
      </c>
      <c r="C9" s="534">
        <v>7.6</v>
      </c>
      <c r="D9" s="534"/>
      <c r="E9" s="534">
        <v>0.2</v>
      </c>
      <c r="F9" s="534">
        <v>70.400000000000006</v>
      </c>
      <c r="G9" s="534">
        <v>0.1</v>
      </c>
      <c r="H9" s="534">
        <v>0</v>
      </c>
      <c r="I9" s="534">
        <v>1</v>
      </c>
      <c r="J9" s="534">
        <v>23.8</v>
      </c>
      <c r="K9" s="543">
        <v>2014</v>
      </c>
      <c r="L9" s="185" t="s">
        <v>15</v>
      </c>
    </row>
    <row r="10" spans="1:17">
      <c r="A10" s="28" t="s">
        <v>11</v>
      </c>
      <c r="B10" s="534">
        <v>8.3000000000000007</v>
      </c>
      <c r="C10" s="534">
        <v>25.4</v>
      </c>
      <c r="D10" s="534">
        <v>12.3</v>
      </c>
      <c r="E10" s="534">
        <v>0</v>
      </c>
      <c r="F10" s="534">
        <v>52.2</v>
      </c>
      <c r="G10" s="534">
        <v>1.2</v>
      </c>
      <c r="H10" s="534">
        <v>0</v>
      </c>
      <c r="I10" s="534">
        <v>0.6</v>
      </c>
      <c r="J10" s="534">
        <v>46</v>
      </c>
      <c r="K10" s="543">
        <v>2011</v>
      </c>
    </row>
    <row r="11" spans="1:17">
      <c r="A11" s="28" t="s">
        <v>10</v>
      </c>
      <c r="B11" s="534">
        <v>0.2</v>
      </c>
      <c r="C11" s="534">
        <v>0.3</v>
      </c>
      <c r="D11" s="534">
        <v>0.1</v>
      </c>
      <c r="E11" s="534">
        <v>17.399999999999999</v>
      </c>
      <c r="F11" s="534">
        <v>81.7</v>
      </c>
      <c r="G11" s="534"/>
      <c r="H11" s="534"/>
      <c r="I11" s="534">
        <v>0.3</v>
      </c>
      <c r="J11" s="534">
        <v>0.6</v>
      </c>
      <c r="K11" s="543">
        <v>2005</v>
      </c>
    </row>
    <row r="12" spans="1:17">
      <c r="A12" s="28" t="s">
        <v>9</v>
      </c>
      <c r="B12" s="534">
        <v>1.2</v>
      </c>
      <c r="C12" s="534">
        <v>0</v>
      </c>
      <c r="D12" s="534">
        <v>0</v>
      </c>
      <c r="E12" s="534">
        <v>7.2</v>
      </c>
      <c r="F12" s="534">
        <v>91.4</v>
      </c>
      <c r="G12" s="534">
        <v>0</v>
      </c>
      <c r="H12" s="534">
        <v>0</v>
      </c>
      <c r="I12" s="534">
        <v>0.2</v>
      </c>
      <c r="J12" s="534">
        <v>1.2</v>
      </c>
      <c r="K12" s="543">
        <v>2006</v>
      </c>
    </row>
    <row r="13" spans="1:17">
      <c r="A13" s="28" t="s">
        <v>132</v>
      </c>
      <c r="B13" s="534">
        <v>0.25</v>
      </c>
      <c r="C13" s="534">
        <v>98.3</v>
      </c>
      <c r="D13" s="534">
        <v>0.1</v>
      </c>
      <c r="E13" s="534">
        <v>0.1</v>
      </c>
      <c r="F13" s="534">
        <v>1.2</v>
      </c>
      <c r="G13" s="534">
        <v>0</v>
      </c>
      <c r="H13" s="534">
        <v>0</v>
      </c>
      <c r="I13" s="534">
        <v>0.05</v>
      </c>
      <c r="J13" s="534">
        <v>98.649999999999991</v>
      </c>
      <c r="K13" s="543">
        <v>2011</v>
      </c>
    </row>
    <row r="14" spans="1:17">
      <c r="A14" s="28" t="s">
        <v>6</v>
      </c>
      <c r="B14" s="534">
        <v>0.8</v>
      </c>
      <c r="C14" s="534">
        <v>1.4</v>
      </c>
      <c r="D14" s="534">
        <v>0.5</v>
      </c>
      <c r="E14" s="534">
        <v>0.4</v>
      </c>
      <c r="F14" s="534">
        <v>84</v>
      </c>
      <c r="G14" s="534">
        <v>0.2</v>
      </c>
      <c r="H14" s="534">
        <v>12.6</v>
      </c>
      <c r="I14" s="534">
        <v>0.1</v>
      </c>
      <c r="J14" s="534">
        <v>2.7</v>
      </c>
      <c r="K14" s="543">
        <v>2003</v>
      </c>
    </row>
    <row r="15" spans="1:17">
      <c r="A15" s="28" t="s">
        <v>5</v>
      </c>
      <c r="B15" s="534">
        <v>29.3</v>
      </c>
      <c r="C15" s="534">
        <v>5.7</v>
      </c>
      <c r="D15" s="534">
        <v>0.1</v>
      </c>
      <c r="E15" s="534">
        <v>0.6</v>
      </c>
      <c r="F15" s="534">
        <v>62.3</v>
      </c>
      <c r="G15" s="534">
        <v>0.3</v>
      </c>
      <c r="H15" s="534">
        <v>0</v>
      </c>
      <c r="I15" s="534">
        <v>1.7</v>
      </c>
      <c r="J15" s="534">
        <v>35.1</v>
      </c>
      <c r="K15" s="543" t="s">
        <v>155</v>
      </c>
    </row>
    <row r="16" spans="1:17">
      <c r="A16" s="28" t="s">
        <v>4</v>
      </c>
      <c r="B16" s="534"/>
      <c r="C16" s="534"/>
      <c r="D16" s="534"/>
      <c r="E16" s="534"/>
      <c r="F16" s="534"/>
      <c r="G16" s="534"/>
      <c r="H16" s="534"/>
      <c r="I16" s="534"/>
      <c r="J16" s="534" t="s">
        <v>156</v>
      </c>
      <c r="K16" s="543">
        <v>2007</v>
      </c>
      <c r="L16" s="17" t="s">
        <v>15</v>
      </c>
    </row>
    <row r="17" spans="1:18">
      <c r="A17" s="28" t="s">
        <v>3</v>
      </c>
      <c r="B17" s="534">
        <v>66.400000000000006</v>
      </c>
      <c r="C17" s="534">
        <v>2</v>
      </c>
      <c r="D17" s="534">
        <v>14.8</v>
      </c>
      <c r="E17" s="534"/>
      <c r="F17" s="534">
        <v>15.2</v>
      </c>
      <c r="G17" s="534">
        <v>0.2</v>
      </c>
      <c r="H17" s="534">
        <v>1.2</v>
      </c>
      <c r="I17" s="534">
        <v>0.2</v>
      </c>
      <c r="J17" s="534">
        <v>83.2</v>
      </c>
      <c r="K17" s="543" t="s">
        <v>155</v>
      </c>
    </row>
    <row r="18" spans="1:18">
      <c r="A18" s="152" t="s">
        <v>32</v>
      </c>
      <c r="B18" s="534">
        <v>0</v>
      </c>
      <c r="C18" s="534">
        <v>1.7</v>
      </c>
      <c r="D18" s="534">
        <v>2.4</v>
      </c>
      <c r="E18" s="534">
        <v>25.7</v>
      </c>
      <c r="F18" s="534">
        <v>68.5</v>
      </c>
      <c r="G18" s="534">
        <v>0</v>
      </c>
      <c r="H18" s="534">
        <v>0</v>
      </c>
      <c r="I18" s="534">
        <v>1.7</v>
      </c>
      <c r="J18" s="534">
        <f>B18+C18+D18</f>
        <v>4.0999999999999996</v>
      </c>
      <c r="K18" s="543">
        <v>2012</v>
      </c>
    </row>
    <row r="19" spans="1:18">
      <c r="A19" s="1054" t="s">
        <v>1</v>
      </c>
      <c r="B19" s="534">
        <v>15.8</v>
      </c>
      <c r="C19" s="534">
        <v>0</v>
      </c>
      <c r="D19" s="534">
        <v>0</v>
      </c>
      <c r="E19" s="534">
        <v>24.5</v>
      </c>
      <c r="F19" s="534">
        <v>59.5</v>
      </c>
      <c r="G19" s="534">
        <v>0.1</v>
      </c>
      <c r="H19" s="534">
        <v>0.2</v>
      </c>
      <c r="I19" s="534">
        <v>0</v>
      </c>
      <c r="J19" s="534">
        <v>15.8</v>
      </c>
      <c r="K19" s="543">
        <v>2007</v>
      </c>
    </row>
    <row r="20" spans="1:18">
      <c r="A20" s="1054"/>
      <c r="B20" s="534">
        <v>16.8</v>
      </c>
      <c r="C20" s="534">
        <v>0</v>
      </c>
      <c r="D20" s="534">
        <v>0</v>
      </c>
      <c r="E20" s="534">
        <v>37.4</v>
      </c>
      <c r="F20" s="534">
        <v>54.3</v>
      </c>
      <c r="G20" s="534">
        <v>0</v>
      </c>
      <c r="H20" s="534">
        <v>0</v>
      </c>
      <c r="I20" s="534">
        <v>0.2</v>
      </c>
      <c r="J20" s="534">
        <v>16.8</v>
      </c>
      <c r="K20" s="543">
        <v>2010</v>
      </c>
      <c r="O20" s="74"/>
    </row>
    <row r="21" spans="1:18">
      <c r="A21" s="28" t="s">
        <v>0</v>
      </c>
      <c r="B21" s="534">
        <v>32.6</v>
      </c>
      <c r="C21" s="534">
        <v>0</v>
      </c>
      <c r="D21" s="534">
        <v>0.2</v>
      </c>
      <c r="E21" s="534">
        <v>0.1</v>
      </c>
      <c r="F21" s="534">
        <v>66.8</v>
      </c>
      <c r="G21" s="534">
        <v>0.1</v>
      </c>
      <c r="H21" s="534">
        <v>0.1</v>
      </c>
      <c r="I21" s="534">
        <v>0.1</v>
      </c>
      <c r="J21" s="534">
        <v>32.799999999999997</v>
      </c>
      <c r="K21" s="543" t="s">
        <v>154</v>
      </c>
    </row>
    <row r="23" spans="1:18" s="13" customFormat="1" ht="15.75" customHeight="1">
      <c r="A23" s="44" t="s">
        <v>20</v>
      </c>
      <c r="C23" s="212"/>
      <c r="D23" s="212"/>
      <c r="E23" s="212"/>
      <c r="F23" s="212"/>
      <c r="G23" s="212"/>
      <c r="H23" s="212"/>
      <c r="I23" s="212"/>
      <c r="J23" s="212"/>
      <c r="K23" s="212"/>
    </row>
    <row r="24" spans="1:18" s="13" customFormat="1" ht="15.75" customHeight="1">
      <c r="A24" s="18"/>
      <c r="C24" s="142"/>
      <c r="D24" s="142"/>
      <c r="E24" s="142"/>
      <c r="F24" s="142"/>
      <c r="G24" s="142"/>
      <c r="H24" s="142"/>
      <c r="I24" s="142"/>
      <c r="J24" s="142"/>
      <c r="K24" s="142"/>
    </row>
    <row r="25" spans="1:18" ht="13.9" customHeight="1">
      <c r="A25" s="212" t="s">
        <v>225</v>
      </c>
      <c r="C25" s="42"/>
      <c r="D25" s="42"/>
      <c r="E25" s="42"/>
      <c r="F25" s="42"/>
      <c r="G25" s="42"/>
      <c r="H25" s="42"/>
      <c r="I25" s="42"/>
      <c r="J25" s="42"/>
      <c r="K25" s="42"/>
    </row>
    <row r="26" spans="1:18" ht="15" customHeight="1">
      <c r="A26" s="142"/>
    </row>
    <row r="27" spans="1:18">
      <c r="A27" s="53" t="s">
        <v>102</v>
      </c>
    </row>
    <row r="29" spans="1:18" ht="15" customHeight="1">
      <c r="A29" s="44" t="s">
        <v>141</v>
      </c>
      <c r="L29" s="48"/>
      <c r="M29" s="48"/>
      <c r="N29" s="48"/>
      <c r="O29" s="48"/>
      <c r="P29" s="48"/>
      <c r="Q29" s="48"/>
      <c r="R29" s="48"/>
    </row>
    <row r="30" spans="1:18">
      <c r="L30" s="48"/>
      <c r="M30" s="48"/>
      <c r="N30" s="48"/>
      <c r="O30" s="48"/>
      <c r="P30" s="48"/>
      <c r="Q30" s="48"/>
      <c r="R30" s="48"/>
    </row>
    <row r="31" spans="1:18">
      <c r="A31" s="17" t="s">
        <v>153</v>
      </c>
    </row>
    <row r="38" spans="1:20" ht="14.5">
      <c r="A38" s="364" t="s">
        <v>2197</v>
      </c>
      <c r="B38" s="364" t="s">
        <v>1148</v>
      </c>
      <c r="C38" s="364" t="s">
        <v>438</v>
      </c>
      <c r="D38" s="364" t="s">
        <v>445</v>
      </c>
      <c r="E38" s="364" t="s">
        <v>446</v>
      </c>
      <c r="F38" s="364" t="s">
        <v>447</v>
      </c>
      <c r="G38" s="364" t="s">
        <v>448</v>
      </c>
      <c r="H38" s="364" t="s">
        <v>439</v>
      </c>
      <c r="I38" s="364" t="s">
        <v>440</v>
      </c>
      <c r="J38" s="364" t="s">
        <v>441</v>
      </c>
      <c r="K38" s="364" t="s">
        <v>34</v>
      </c>
      <c r="L38" s="364" t="s">
        <v>596</v>
      </c>
      <c r="M38" s="364" t="s">
        <v>597</v>
      </c>
      <c r="N38" s="364" t="s">
        <v>598</v>
      </c>
      <c r="O38" s="364" t="s">
        <v>599</v>
      </c>
      <c r="P38" s="364" t="s">
        <v>600</v>
      </c>
      <c r="Q38" s="364" t="s">
        <v>601</v>
      </c>
      <c r="R38" s="364" t="s">
        <v>602</v>
      </c>
      <c r="S38" s="364" t="s">
        <v>603</v>
      </c>
      <c r="T38" s="364" t="s">
        <v>1144</v>
      </c>
    </row>
    <row r="39" spans="1:20" ht="14.5">
      <c r="A39" t="s">
        <v>13</v>
      </c>
      <c r="B39" t="s">
        <v>163</v>
      </c>
      <c r="C39">
        <v>0.1</v>
      </c>
      <c r="D39">
        <v>0.2</v>
      </c>
      <c r="E39">
        <v>0.2</v>
      </c>
      <c r="F39" t="s">
        <v>1150</v>
      </c>
      <c r="G39" t="s">
        <v>1151</v>
      </c>
      <c r="H39" t="s">
        <v>1152</v>
      </c>
      <c r="I39" t="s">
        <v>1153</v>
      </c>
      <c r="J39" t="s">
        <v>1154</v>
      </c>
      <c r="K39" t="s">
        <v>1155</v>
      </c>
      <c r="L39" t="s">
        <v>1156</v>
      </c>
      <c r="M39" t="s">
        <v>1157</v>
      </c>
      <c r="N39" t="s">
        <v>1158</v>
      </c>
      <c r="O39" t="s">
        <v>1159</v>
      </c>
      <c r="P39" t="s">
        <v>1160</v>
      </c>
      <c r="Q39" t="s">
        <v>1161</v>
      </c>
      <c r="R39" t="s">
        <v>1162</v>
      </c>
      <c r="S39" t="s">
        <v>1163</v>
      </c>
      <c r="T39" t="s">
        <v>1164</v>
      </c>
    </row>
    <row r="40" spans="1:20" ht="14.5">
      <c r="A40"/>
      <c r="B40" t="s">
        <v>147</v>
      </c>
      <c r="C40" t="s">
        <v>1165</v>
      </c>
      <c r="D40" t="s">
        <v>1166</v>
      </c>
      <c r="E40" t="s">
        <v>1167</v>
      </c>
      <c r="F40" t="s">
        <v>1168</v>
      </c>
      <c r="G40" t="s">
        <v>1169</v>
      </c>
      <c r="H40" t="s">
        <v>1170</v>
      </c>
      <c r="I40" t="s">
        <v>1171</v>
      </c>
      <c r="J40" t="s">
        <v>1172</v>
      </c>
      <c r="K40" t="s">
        <v>1173</v>
      </c>
      <c r="L40" t="s">
        <v>1174</v>
      </c>
      <c r="M40" t="s">
        <v>1175</v>
      </c>
      <c r="N40" t="s">
        <v>1176</v>
      </c>
      <c r="O40" t="s">
        <v>1177</v>
      </c>
      <c r="P40" t="s">
        <v>1178</v>
      </c>
      <c r="Q40" t="s">
        <v>1179</v>
      </c>
      <c r="R40" t="s">
        <v>1180</v>
      </c>
      <c r="S40" t="s">
        <v>1181</v>
      </c>
      <c r="T40" t="s">
        <v>1182</v>
      </c>
    </row>
    <row r="41" spans="1:20" ht="14.5">
      <c r="A41"/>
      <c r="B41" t="s">
        <v>146</v>
      </c>
      <c r="C41" t="s">
        <v>1183</v>
      </c>
      <c r="D41" t="s">
        <v>1184</v>
      </c>
      <c r="E41" t="s">
        <v>1184</v>
      </c>
      <c r="F41" t="s">
        <v>1185</v>
      </c>
      <c r="G41" t="s">
        <v>1185</v>
      </c>
      <c r="H41" t="s">
        <v>1183</v>
      </c>
      <c r="I41" t="s">
        <v>1186</v>
      </c>
      <c r="J41" t="s">
        <v>1187</v>
      </c>
      <c r="K41" t="s">
        <v>1188</v>
      </c>
      <c r="L41" t="s">
        <v>1191</v>
      </c>
      <c r="M41" t="s">
        <v>1192</v>
      </c>
      <c r="N41" t="s">
        <v>1193</v>
      </c>
      <c r="O41" t="s">
        <v>1194</v>
      </c>
      <c r="P41" t="s">
        <v>1195</v>
      </c>
      <c r="Q41" t="s">
        <v>1196</v>
      </c>
      <c r="R41" t="s">
        <v>1197</v>
      </c>
      <c r="S41" t="s">
        <v>1198</v>
      </c>
      <c r="T41" t="s">
        <v>1199</v>
      </c>
    </row>
    <row r="42" spans="1:20" ht="14.5">
      <c r="A42"/>
      <c r="B42" t="s">
        <v>1200</v>
      </c>
      <c r="C42" t="s">
        <v>1201</v>
      </c>
      <c r="D42" t="s">
        <v>1202</v>
      </c>
      <c r="E42" t="s">
        <v>1203</v>
      </c>
      <c r="F42" t="s">
        <v>1204</v>
      </c>
      <c r="G42" t="s">
        <v>1205</v>
      </c>
      <c r="H42" t="s">
        <v>1206</v>
      </c>
      <c r="I42" t="s">
        <v>1207</v>
      </c>
      <c r="J42" t="s">
        <v>1208</v>
      </c>
      <c r="K42" t="s">
        <v>1209</v>
      </c>
      <c r="L42" t="s">
        <v>1210</v>
      </c>
      <c r="M42" t="s">
        <v>1211</v>
      </c>
      <c r="N42" t="s">
        <v>1212</v>
      </c>
      <c r="O42" t="s">
        <v>1213</v>
      </c>
      <c r="P42" t="s">
        <v>1214</v>
      </c>
      <c r="Q42" t="s">
        <v>1215</v>
      </c>
      <c r="R42" t="s">
        <v>1216</v>
      </c>
      <c r="S42" t="s">
        <v>1217</v>
      </c>
      <c r="T42" t="s">
        <v>1218</v>
      </c>
    </row>
    <row r="43" spans="1:20" ht="14.5">
      <c r="A43"/>
      <c r="B43" t="s">
        <v>162</v>
      </c>
      <c r="C43" t="s">
        <v>1219</v>
      </c>
      <c r="D43" t="s">
        <v>1220</v>
      </c>
      <c r="E43" t="s">
        <v>1221</v>
      </c>
      <c r="F43" t="s">
        <v>1222</v>
      </c>
      <c r="G43" t="s">
        <v>1223</v>
      </c>
      <c r="H43" t="s">
        <v>1224</v>
      </c>
      <c r="I43" t="s">
        <v>1225</v>
      </c>
      <c r="J43" t="s">
        <v>1226</v>
      </c>
      <c r="K43" t="s">
        <v>1227</v>
      </c>
      <c r="L43" t="s">
        <v>1228</v>
      </c>
      <c r="M43" t="s">
        <v>1229</v>
      </c>
      <c r="N43" t="s">
        <v>1230</v>
      </c>
      <c r="O43" t="s">
        <v>1231</v>
      </c>
      <c r="P43" t="s">
        <v>1232</v>
      </c>
      <c r="Q43" t="s">
        <v>1233</v>
      </c>
      <c r="R43" t="s">
        <v>1234</v>
      </c>
      <c r="S43" t="s">
        <v>1235</v>
      </c>
      <c r="T43" t="s">
        <v>1236</v>
      </c>
    </row>
    <row r="44" spans="1:20" ht="14.5">
      <c r="A44"/>
      <c r="B44" t="s">
        <v>159</v>
      </c>
      <c r="C44" t="s">
        <v>1237</v>
      </c>
      <c r="D44" t="s">
        <v>1237</v>
      </c>
      <c r="E44" t="s">
        <v>1238</v>
      </c>
      <c r="F44" t="s">
        <v>1239</v>
      </c>
      <c r="G44" t="s">
        <v>1240</v>
      </c>
      <c r="H44" t="s">
        <v>1241</v>
      </c>
      <c r="I44" t="s">
        <v>1241</v>
      </c>
      <c r="J44" t="s">
        <v>1241</v>
      </c>
      <c r="K44" t="s">
        <v>1242</v>
      </c>
      <c r="L44" t="s">
        <v>1243</v>
      </c>
      <c r="M44" t="s">
        <v>1243</v>
      </c>
      <c r="N44" t="s">
        <v>1243</v>
      </c>
      <c r="O44" t="s">
        <v>1243</v>
      </c>
      <c r="P44" t="s">
        <v>1243</v>
      </c>
      <c r="Q44" t="s">
        <v>1243</v>
      </c>
      <c r="R44" t="s">
        <v>1243</v>
      </c>
      <c r="S44" t="s">
        <v>1243</v>
      </c>
      <c r="T44" t="s">
        <v>1243</v>
      </c>
    </row>
    <row r="45" spans="1:20" ht="14.5">
      <c r="A45" t="s">
        <v>12</v>
      </c>
      <c r="B45" t="s">
        <v>163</v>
      </c>
      <c r="C45" t="s">
        <v>1244</v>
      </c>
      <c r="D45" t="s">
        <v>1245</v>
      </c>
      <c r="E45" t="s">
        <v>1246</v>
      </c>
      <c r="F45" t="s">
        <v>1247</v>
      </c>
      <c r="G45" t="s">
        <v>1248</v>
      </c>
      <c r="H45" t="s">
        <v>1249</v>
      </c>
      <c r="I45" t="s">
        <v>1250</v>
      </c>
      <c r="J45" t="s">
        <v>1251</v>
      </c>
      <c r="K45" t="s">
        <v>1252</v>
      </c>
      <c r="L45" t="s">
        <v>1253</v>
      </c>
      <c r="M45" t="s">
        <v>1254</v>
      </c>
      <c r="N45" t="s">
        <v>1255</v>
      </c>
      <c r="O45" t="s">
        <v>1256</v>
      </c>
      <c r="P45" t="s">
        <v>1257</v>
      </c>
      <c r="Q45" t="s">
        <v>1258</v>
      </c>
      <c r="R45" t="s">
        <v>1259</v>
      </c>
      <c r="S45" t="s">
        <v>1260</v>
      </c>
      <c r="T45" t="s">
        <v>1261</v>
      </c>
    </row>
    <row r="46" spans="1:20" ht="14.5">
      <c r="A46"/>
      <c r="B46" t="s">
        <v>147</v>
      </c>
      <c r="C46" t="s">
        <v>1262</v>
      </c>
      <c r="D46" t="s">
        <v>1263</v>
      </c>
      <c r="E46" t="s">
        <v>1264</v>
      </c>
      <c r="F46" t="s">
        <v>1265</v>
      </c>
      <c r="G46" t="s">
        <v>1266</v>
      </c>
      <c r="H46" t="s">
        <v>1267</v>
      </c>
      <c r="I46" t="s">
        <v>1268</v>
      </c>
      <c r="J46" t="s">
        <v>1269</v>
      </c>
      <c r="K46" t="s">
        <v>1270</v>
      </c>
      <c r="L46" t="s">
        <v>1271</v>
      </c>
      <c r="M46" t="s">
        <v>1272</v>
      </c>
      <c r="N46" t="s">
        <v>1273</v>
      </c>
      <c r="O46" t="s">
        <v>1274</v>
      </c>
      <c r="P46" t="s">
        <v>1275</v>
      </c>
      <c r="Q46" t="s">
        <v>1276</v>
      </c>
      <c r="R46" t="s">
        <v>1277</v>
      </c>
      <c r="S46" t="s">
        <v>1278</v>
      </c>
      <c r="T46" t="s">
        <v>1279</v>
      </c>
    </row>
    <row r="47" spans="1:20" ht="14.5">
      <c r="A47"/>
      <c r="B47" t="s">
        <v>146</v>
      </c>
      <c r="C47" t="s">
        <v>1280</v>
      </c>
      <c r="D47" t="s">
        <v>1281</v>
      </c>
      <c r="E47" t="s">
        <v>1282</v>
      </c>
      <c r="F47" t="s">
        <v>1283</v>
      </c>
      <c r="G47" t="s">
        <v>1284</v>
      </c>
      <c r="H47" t="s">
        <v>1285</v>
      </c>
      <c r="I47" t="s">
        <v>1286</v>
      </c>
      <c r="J47" t="s">
        <v>1287</v>
      </c>
      <c r="K47" t="s">
        <v>1288</v>
      </c>
      <c r="L47" t="s">
        <v>1289</v>
      </c>
      <c r="M47" t="s">
        <v>1290</v>
      </c>
      <c r="N47" t="s">
        <v>1291</v>
      </c>
      <c r="O47" t="s">
        <v>1292</v>
      </c>
      <c r="P47" t="s">
        <v>1293</v>
      </c>
      <c r="Q47" t="s">
        <v>1294</v>
      </c>
      <c r="R47" t="s">
        <v>1295</v>
      </c>
      <c r="S47" t="s">
        <v>1296</v>
      </c>
      <c r="T47" t="s">
        <v>1297</v>
      </c>
    </row>
    <row r="48" spans="1:20" ht="14.5">
      <c r="A48"/>
      <c r="B48" t="s">
        <v>1200</v>
      </c>
      <c r="C48" t="s">
        <v>1298</v>
      </c>
      <c r="D48" t="s">
        <v>1299</v>
      </c>
      <c r="E48" t="s">
        <v>1300</v>
      </c>
      <c r="F48" t="s">
        <v>1301</v>
      </c>
      <c r="G48" t="s">
        <v>1302</v>
      </c>
      <c r="H48" t="s">
        <v>1303</v>
      </c>
      <c r="I48" t="s">
        <v>1304</v>
      </c>
      <c r="J48" t="s">
        <v>1305</v>
      </c>
      <c r="K48" t="s">
        <v>1306</v>
      </c>
      <c r="L48" t="s">
        <v>1307</v>
      </c>
      <c r="M48" t="s">
        <v>1308</v>
      </c>
      <c r="N48" t="s">
        <v>1309</v>
      </c>
      <c r="O48" t="s">
        <v>1310</v>
      </c>
      <c r="P48" t="s">
        <v>1311</v>
      </c>
      <c r="Q48" t="s">
        <v>1312</v>
      </c>
      <c r="R48" t="s">
        <v>1313</v>
      </c>
      <c r="S48" t="s">
        <v>1314</v>
      </c>
      <c r="T48" t="s">
        <v>1315</v>
      </c>
    </row>
    <row r="49" spans="1:20" ht="14.5">
      <c r="A49"/>
      <c r="B49" t="s">
        <v>162</v>
      </c>
      <c r="C49" t="s">
        <v>1316</v>
      </c>
      <c r="D49" t="s">
        <v>1316</v>
      </c>
      <c r="E49" t="s">
        <v>1316</v>
      </c>
      <c r="F49" t="s">
        <v>1316</v>
      </c>
      <c r="G49" t="s">
        <v>1316</v>
      </c>
      <c r="H49" t="s">
        <v>1317</v>
      </c>
      <c r="I49" t="s">
        <v>1243</v>
      </c>
      <c r="J49" t="s">
        <v>1242</v>
      </c>
      <c r="K49" t="s">
        <v>1242</v>
      </c>
      <c r="L49" t="s">
        <v>1318</v>
      </c>
      <c r="M49" t="s">
        <v>1319</v>
      </c>
      <c r="N49" t="s">
        <v>1320</v>
      </c>
      <c r="O49" t="s">
        <v>1321</v>
      </c>
      <c r="P49" t="s">
        <v>1322</v>
      </c>
      <c r="Q49" t="s">
        <v>1323</v>
      </c>
      <c r="R49" t="s">
        <v>1324</v>
      </c>
      <c r="S49" t="s">
        <v>1325</v>
      </c>
      <c r="T49" t="s">
        <v>1326</v>
      </c>
    </row>
    <row r="50" spans="1:20" ht="14.5">
      <c r="A50"/>
      <c r="B50" t="s">
        <v>159</v>
      </c>
      <c r="C50" t="s">
        <v>1327</v>
      </c>
      <c r="D50" t="s">
        <v>1328</v>
      </c>
      <c r="E50" t="s">
        <v>1328</v>
      </c>
      <c r="F50" t="s">
        <v>1329</v>
      </c>
      <c r="G50" t="s">
        <v>1330</v>
      </c>
      <c r="H50" t="s">
        <v>1331</v>
      </c>
      <c r="I50" t="s">
        <v>1332</v>
      </c>
      <c r="J50" t="s">
        <v>1333</v>
      </c>
      <c r="K50" t="s">
        <v>1327</v>
      </c>
      <c r="L50" t="s">
        <v>1328</v>
      </c>
      <c r="M50" t="s">
        <v>1324</v>
      </c>
      <c r="N50" t="s">
        <v>1334</v>
      </c>
      <c r="O50" t="s">
        <v>1335</v>
      </c>
      <c r="P50" t="s">
        <v>1336</v>
      </c>
      <c r="Q50" t="s">
        <v>1337</v>
      </c>
      <c r="R50" t="s">
        <v>1338</v>
      </c>
      <c r="S50" t="s">
        <v>1339</v>
      </c>
      <c r="T50" t="s">
        <v>1340</v>
      </c>
    </row>
    <row r="51" spans="1:20" ht="14.5">
      <c r="A51" t="s">
        <v>483</v>
      </c>
      <c r="B51" t="s">
        <v>163</v>
      </c>
      <c r="C51" t="s">
        <v>1341</v>
      </c>
      <c r="D51" t="s">
        <v>1342</v>
      </c>
      <c r="E51" t="s">
        <v>1343</v>
      </c>
      <c r="F51" t="s">
        <v>1344</v>
      </c>
      <c r="G51" t="s">
        <v>1345</v>
      </c>
      <c r="H51" t="s">
        <v>1346</v>
      </c>
      <c r="I51" t="s">
        <v>1347</v>
      </c>
      <c r="J51" t="s">
        <v>1348</v>
      </c>
      <c r="K51" t="s">
        <v>1349</v>
      </c>
      <c r="L51" t="s">
        <v>1350</v>
      </c>
      <c r="M51" t="s">
        <v>1351</v>
      </c>
      <c r="N51" t="s">
        <v>1352</v>
      </c>
      <c r="O51" t="s">
        <v>1353</v>
      </c>
      <c r="P51" t="s">
        <v>1354</v>
      </c>
      <c r="Q51" t="s">
        <v>1355</v>
      </c>
      <c r="R51" t="s">
        <v>1356</v>
      </c>
      <c r="S51" t="s">
        <v>1357</v>
      </c>
      <c r="T51" t="s">
        <v>1358</v>
      </c>
    </row>
    <row r="52" spans="1:20" ht="14.5">
      <c r="A52"/>
      <c r="B52" t="s">
        <v>147</v>
      </c>
      <c r="C52" t="s">
        <v>1359</v>
      </c>
      <c r="D52" t="s">
        <v>1360</v>
      </c>
      <c r="E52" t="s">
        <v>1361</v>
      </c>
      <c r="F52" t="s">
        <v>1362</v>
      </c>
      <c r="G52" t="s">
        <v>1363</v>
      </c>
      <c r="H52" t="s">
        <v>1364</v>
      </c>
      <c r="I52" t="s">
        <v>1365</v>
      </c>
      <c r="J52" t="s">
        <v>1366</v>
      </c>
      <c r="K52" t="s">
        <v>1367</v>
      </c>
      <c r="L52" t="s">
        <v>1368</v>
      </c>
      <c r="M52" t="s">
        <v>1369</v>
      </c>
      <c r="N52" t="s">
        <v>1370</v>
      </c>
      <c r="O52" t="s">
        <v>1371</v>
      </c>
      <c r="P52" t="s">
        <v>1372</v>
      </c>
      <c r="Q52" t="s">
        <v>1373</v>
      </c>
      <c r="R52" t="s">
        <v>1374</v>
      </c>
      <c r="S52" t="s">
        <v>1375</v>
      </c>
      <c r="T52" t="s">
        <v>1376</v>
      </c>
    </row>
    <row r="53" spans="1:20" ht="14.5">
      <c r="A53"/>
      <c r="B53" t="s">
        <v>146</v>
      </c>
      <c r="C53" t="s">
        <v>1377</v>
      </c>
      <c r="D53" t="s">
        <v>1378</v>
      </c>
      <c r="E53" t="s">
        <v>1378</v>
      </c>
      <c r="F53" t="s">
        <v>1378</v>
      </c>
      <c r="G53" t="s">
        <v>1316</v>
      </c>
      <c r="H53" t="s">
        <v>1316</v>
      </c>
      <c r="I53" t="s">
        <v>1317</v>
      </c>
      <c r="J53" t="s">
        <v>1243</v>
      </c>
      <c r="K53" t="s">
        <v>1379</v>
      </c>
      <c r="L53" t="s">
        <v>1382</v>
      </c>
      <c r="M53" t="s">
        <v>1383</v>
      </c>
      <c r="N53" t="s">
        <v>1384</v>
      </c>
      <c r="O53" t="s">
        <v>1385</v>
      </c>
      <c r="P53" t="s">
        <v>1386</v>
      </c>
      <c r="Q53" t="s">
        <v>1387</v>
      </c>
      <c r="R53" t="s">
        <v>1388</v>
      </c>
      <c r="S53" t="s">
        <v>1389</v>
      </c>
      <c r="T53" t="s">
        <v>1390</v>
      </c>
    </row>
    <row r="54" spans="1:20" ht="14.5">
      <c r="A54"/>
      <c r="B54" t="s">
        <v>1200</v>
      </c>
      <c r="C54" t="s">
        <v>1391</v>
      </c>
      <c r="D54" t="s">
        <v>1392</v>
      </c>
      <c r="E54" t="s">
        <v>1393</v>
      </c>
      <c r="F54" t="s">
        <v>1394</v>
      </c>
      <c r="G54" t="s">
        <v>1395</v>
      </c>
      <c r="H54" t="s">
        <v>1396</v>
      </c>
      <c r="I54" t="s">
        <v>1397</v>
      </c>
      <c r="J54" t="s">
        <v>1398</v>
      </c>
      <c r="K54" t="s">
        <v>1399</v>
      </c>
      <c r="L54" t="s">
        <v>1400</v>
      </c>
      <c r="M54" t="s">
        <v>1401</v>
      </c>
      <c r="N54" t="s">
        <v>1402</v>
      </c>
      <c r="O54" t="s">
        <v>1403</v>
      </c>
      <c r="P54" t="s">
        <v>1404</v>
      </c>
      <c r="Q54" t="s">
        <v>1405</v>
      </c>
      <c r="R54" t="s">
        <v>1406</v>
      </c>
      <c r="S54" t="s">
        <v>1407</v>
      </c>
      <c r="T54" t="s">
        <v>1408</v>
      </c>
    </row>
    <row r="55" spans="1:20" ht="14.5">
      <c r="A55"/>
      <c r="B55" t="s">
        <v>162</v>
      </c>
      <c r="C55" t="s">
        <v>1409</v>
      </c>
      <c r="D55" t="s">
        <v>1410</v>
      </c>
      <c r="E55" t="s">
        <v>1411</v>
      </c>
      <c r="F55" t="s">
        <v>1412</v>
      </c>
      <c r="G55" t="s">
        <v>1413</v>
      </c>
      <c r="H55" t="s">
        <v>1412</v>
      </c>
      <c r="I55" t="s">
        <v>1414</v>
      </c>
      <c r="J55" t="s">
        <v>1415</v>
      </c>
      <c r="K55" t="s">
        <v>1416</v>
      </c>
      <c r="L55" t="s">
        <v>1418</v>
      </c>
      <c r="M55" t="s">
        <v>1419</v>
      </c>
      <c r="N55" t="s">
        <v>1420</v>
      </c>
      <c r="O55" t="s">
        <v>1421</v>
      </c>
      <c r="P55" t="s">
        <v>1422</v>
      </c>
      <c r="Q55" t="s">
        <v>1423</v>
      </c>
      <c r="R55" t="s">
        <v>1424</v>
      </c>
      <c r="S55" t="s">
        <v>1425</v>
      </c>
      <c r="T55" t="s">
        <v>1426</v>
      </c>
    </row>
    <row r="56" spans="1:20" ht="14.5">
      <c r="A56"/>
      <c r="B56" t="s">
        <v>159</v>
      </c>
      <c r="C56" t="s">
        <v>1317</v>
      </c>
      <c r="D56" t="s">
        <v>1317</v>
      </c>
      <c r="E56" t="s">
        <v>1317</v>
      </c>
      <c r="F56" t="s">
        <v>1317</v>
      </c>
      <c r="G56" t="s">
        <v>1243</v>
      </c>
      <c r="H56" t="s">
        <v>1243</v>
      </c>
      <c r="I56" t="s">
        <v>1241</v>
      </c>
      <c r="J56" t="s">
        <v>1241</v>
      </c>
      <c r="K56" t="s">
        <v>1238</v>
      </c>
      <c r="L56" t="s">
        <v>1318</v>
      </c>
      <c r="M56" t="s">
        <v>1427</v>
      </c>
      <c r="N56" t="s">
        <v>1428</v>
      </c>
      <c r="O56" t="s">
        <v>1429</v>
      </c>
      <c r="P56" t="s">
        <v>1430</v>
      </c>
      <c r="Q56" t="s">
        <v>1431</v>
      </c>
      <c r="R56" t="s">
        <v>1432</v>
      </c>
      <c r="S56" t="s">
        <v>1433</v>
      </c>
      <c r="T56" t="s">
        <v>1434</v>
      </c>
    </row>
    <row r="57" spans="1:20" ht="15" customHeight="1">
      <c r="A57" t="s">
        <v>568</v>
      </c>
      <c r="B57" t="s">
        <v>163</v>
      </c>
      <c r="C57" t="s">
        <v>1240</v>
      </c>
      <c r="D57" t="s">
        <v>1239</v>
      </c>
      <c r="E57" t="s">
        <v>1241</v>
      </c>
      <c r="F57" t="s">
        <v>1240</v>
      </c>
      <c r="G57" t="s">
        <v>1240</v>
      </c>
      <c r="H57" t="s">
        <v>1240</v>
      </c>
      <c r="I57" t="s">
        <v>1240</v>
      </c>
      <c r="J57" t="s">
        <v>1238</v>
      </c>
      <c r="K57" t="s">
        <v>1237</v>
      </c>
      <c r="L57" t="s">
        <v>1436</v>
      </c>
      <c r="M57" t="s">
        <v>1437</v>
      </c>
      <c r="N57" t="s">
        <v>1438</v>
      </c>
      <c r="O57" t="s">
        <v>1439</v>
      </c>
      <c r="P57" t="s">
        <v>1440</v>
      </c>
      <c r="Q57" t="s">
        <v>1441</v>
      </c>
      <c r="R57" t="s">
        <v>1442</v>
      </c>
      <c r="S57" t="s">
        <v>1443</v>
      </c>
      <c r="T57" t="s">
        <v>1444</v>
      </c>
    </row>
    <row r="58" spans="1:20" ht="14.5">
      <c r="A58"/>
      <c r="B58" t="s">
        <v>147</v>
      </c>
      <c r="C58" t="s">
        <v>1430</v>
      </c>
      <c r="D58" t="s">
        <v>1429</v>
      </c>
      <c r="E58" t="s">
        <v>1445</v>
      </c>
      <c r="F58" t="s">
        <v>1446</v>
      </c>
      <c r="G58" t="s">
        <v>1435</v>
      </c>
      <c r="H58" t="s">
        <v>1381</v>
      </c>
      <c r="I58" t="s">
        <v>1447</v>
      </c>
      <c r="J58" t="s">
        <v>1447</v>
      </c>
      <c r="K58" t="s">
        <v>1240</v>
      </c>
      <c r="L58" t="s">
        <v>1239</v>
      </c>
      <c r="M58" t="s">
        <v>1239</v>
      </c>
      <c r="N58" t="s">
        <v>1239</v>
      </c>
      <c r="O58" t="s">
        <v>1239</v>
      </c>
      <c r="P58" t="s">
        <v>1448</v>
      </c>
      <c r="Q58" t="s">
        <v>1380</v>
      </c>
      <c r="R58" t="s">
        <v>1447</v>
      </c>
      <c r="S58" t="s">
        <v>1447</v>
      </c>
      <c r="T58" t="s">
        <v>1381</v>
      </c>
    </row>
    <row r="59" spans="1:20" ht="14.5">
      <c r="A59"/>
      <c r="B59" t="s">
        <v>146</v>
      </c>
      <c r="C59" t="s">
        <v>1449</v>
      </c>
      <c r="D59" t="s">
        <v>1450</v>
      </c>
      <c r="E59" t="s">
        <v>1451</v>
      </c>
      <c r="F59" t="s">
        <v>1452</v>
      </c>
      <c r="G59" t="s">
        <v>1453</v>
      </c>
      <c r="H59" t="s">
        <v>1454</v>
      </c>
      <c r="I59" t="s">
        <v>1455</v>
      </c>
      <c r="J59" t="s">
        <v>1456</v>
      </c>
      <c r="K59" t="s">
        <v>1457</v>
      </c>
      <c r="L59" t="s">
        <v>1458</v>
      </c>
      <c r="M59" t="s">
        <v>1459</v>
      </c>
      <c r="N59" t="s">
        <v>1460</v>
      </c>
      <c r="O59" t="s">
        <v>1461</v>
      </c>
      <c r="P59" t="s">
        <v>1462</v>
      </c>
      <c r="Q59" t="s">
        <v>1463</v>
      </c>
      <c r="R59" t="s">
        <v>1464</v>
      </c>
      <c r="S59" t="s">
        <v>1465</v>
      </c>
      <c r="T59" t="s">
        <v>1466</v>
      </c>
    </row>
    <row r="60" spans="1:20" ht="14.5">
      <c r="A60"/>
      <c r="B60" t="s">
        <v>1200</v>
      </c>
      <c r="C60" t="s">
        <v>1467</v>
      </c>
      <c r="D60" t="s">
        <v>1468</v>
      </c>
      <c r="E60" t="s">
        <v>1469</v>
      </c>
      <c r="F60" t="s">
        <v>1470</v>
      </c>
      <c r="G60" t="s">
        <v>1471</v>
      </c>
      <c r="H60" t="s">
        <v>1472</v>
      </c>
      <c r="I60" t="s">
        <v>1473</v>
      </c>
      <c r="J60" t="s">
        <v>1474</v>
      </c>
      <c r="K60" t="s">
        <v>1475</v>
      </c>
      <c r="L60" t="s">
        <v>1476</v>
      </c>
      <c r="M60" t="s">
        <v>1477</v>
      </c>
      <c r="N60" t="s">
        <v>1478</v>
      </c>
      <c r="O60" t="s">
        <v>1479</v>
      </c>
      <c r="P60" t="s">
        <v>1480</v>
      </c>
      <c r="Q60" t="s">
        <v>1481</v>
      </c>
      <c r="R60" t="s">
        <v>1482</v>
      </c>
      <c r="S60" t="s">
        <v>1483</v>
      </c>
      <c r="T60" t="s">
        <v>1484</v>
      </c>
    </row>
    <row r="61" spans="1:20" ht="14.5">
      <c r="A61"/>
      <c r="B61" t="s">
        <v>162</v>
      </c>
      <c r="C61" t="s">
        <v>1485</v>
      </c>
      <c r="D61" t="s">
        <v>1486</v>
      </c>
      <c r="E61" t="s">
        <v>1487</v>
      </c>
      <c r="F61" t="s">
        <v>1488</v>
      </c>
      <c r="G61" t="s">
        <v>1489</v>
      </c>
      <c r="H61" t="s">
        <v>1490</v>
      </c>
      <c r="I61" t="s">
        <v>1491</v>
      </c>
      <c r="J61" t="s">
        <v>1492</v>
      </c>
      <c r="K61" t="s">
        <v>1493</v>
      </c>
      <c r="L61" t="s">
        <v>1494</v>
      </c>
      <c r="M61" t="s">
        <v>1495</v>
      </c>
      <c r="N61" t="s">
        <v>1496</v>
      </c>
      <c r="O61" t="s">
        <v>1497</v>
      </c>
      <c r="P61" t="s">
        <v>1498</v>
      </c>
      <c r="Q61" t="s">
        <v>1499</v>
      </c>
      <c r="R61" t="s">
        <v>1500</v>
      </c>
      <c r="S61" t="s">
        <v>1501</v>
      </c>
      <c r="T61" t="s">
        <v>1502</v>
      </c>
    </row>
    <row r="62" spans="1:20" ht="14.5">
      <c r="A62"/>
      <c r="B62" t="s">
        <v>159</v>
      </c>
      <c r="C62" t="s">
        <v>1427</v>
      </c>
      <c r="D62" t="s">
        <v>1427</v>
      </c>
      <c r="E62" t="s">
        <v>1503</v>
      </c>
      <c r="F62" t="s">
        <v>1504</v>
      </c>
      <c r="G62" t="s">
        <v>1318</v>
      </c>
      <c r="H62" t="s">
        <v>1503</v>
      </c>
      <c r="I62" t="s">
        <v>1318</v>
      </c>
      <c r="J62" t="s">
        <v>1318</v>
      </c>
      <c r="K62" t="s">
        <v>1318</v>
      </c>
      <c r="L62" t="s">
        <v>1504</v>
      </c>
      <c r="M62" t="s">
        <v>1503</v>
      </c>
      <c r="N62" t="s">
        <v>1503</v>
      </c>
      <c r="O62" t="s">
        <v>1319</v>
      </c>
      <c r="P62" t="s">
        <v>1319</v>
      </c>
      <c r="Q62" t="s">
        <v>1505</v>
      </c>
      <c r="R62" t="s">
        <v>1506</v>
      </c>
      <c r="S62" t="s">
        <v>1506</v>
      </c>
      <c r="T62" t="s">
        <v>1507</v>
      </c>
    </row>
    <row r="63" spans="1:20" ht="14.5">
      <c r="A63" t="s">
        <v>482</v>
      </c>
      <c r="B63" t="s">
        <v>163</v>
      </c>
      <c r="C63" t="s">
        <v>1508</v>
      </c>
      <c r="D63" t="s">
        <v>1509</v>
      </c>
      <c r="E63" t="s">
        <v>1510</v>
      </c>
      <c r="F63" t="s">
        <v>1511</v>
      </c>
      <c r="G63" t="s">
        <v>1512</v>
      </c>
      <c r="H63" t="s">
        <v>1513</v>
      </c>
      <c r="I63" t="s">
        <v>1514</v>
      </c>
      <c r="J63" t="s">
        <v>1515</v>
      </c>
      <c r="K63" t="s">
        <v>1516</v>
      </c>
      <c r="L63" t="s">
        <v>1517</v>
      </c>
      <c r="M63" t="s">
        <v>1518</v>
      </c>
      <c r="N63" t="s">
        <v>1519</v>
      </c>
      <c r="O63" t="s">
        <v>1520</v>
      </c>
      <c r="P63" t="s">
        <v>1521</v>
      </c>
      <c r="Q63" t="s">
        <v>1522</v>
      </c>
      <c r="R63" t="s">
        <v>1523</v>
      </c>
      <c r="S63" t="s">
        <v>1524</v>
      </c>
      <c r="T63" t="s">
        <v>1525</v>
      </c>
    </row>
    <row r="64" spans="1:20" ht="14.5">
      <c r="A64"/>
      <c r="B64" t="s">
        <v>147</v>
      </c>
      <c r="C64" t="s">
        <v>1526</v>
      </c>
      <c r="D64" t="s">
        <v>1527</v>
      </c>
      <c r="E64" t="s">
        <v>1528</v>
      </c>
      <c r="F64" t="s">
        <v>1529</v>
      </c>
      <c r="G64" t="s">
        <v>1530</v>
      </c>
      <c r="H64" t="s">
        <v>1531</v>
      </c>
      <c r="I64" t="s">
        <v>1532</v>
      </c>
      <c r="J64" t="s">
        <v>1533</v>
      </c>
      <c r="K64" t="s">
        <v>1534</v>
      </c>
      <c r="L64" t="s">
        <v>1535</v>
      </c>
      <c r="M64" t="s">
        <v>1536</v>
      </c>
      <c r="N64" t="s">
        <v>1537</v>
      </c>
      <c r="O64" t="s">
        <v>1538</v>
      </c>
      <c r="P64" t="s">
        <v>1539</v>
      </c>
      <c r="Q64" t="s">
        <v>1540</v>
      </c>
      <c r="R64" t="s">
        <v>1541</v>
      </c>
      <c r="S64" t="s">
        <v>1542</v>
      </c>
      <c r="T64" t="s">
        <v>1543</v>
      </c>
    </row>
    <row r="65" spans="1:20" ht="14.5">
      <c r="A65"/>
      <c r="B65" t="s">
        <v>146</v>
      </c>
      <c r="C65" t="s">
        <v>1544</v>
      </c>
      <c r="D65" t="s">
        <v>1545</v>
      </c>
      <c r="E65" t="s">
        <v>1546</v>
      </c>
      <c r="F65" t="s">
        <v>1547</v>
      </c>
      <c r="G65" t="s">
        <v>1548</v>
      </c>
      <c r="H65" t="s">
        <v>1549</v>
      </c>
      <c r="I65" t="s">
        <v>1550</v>
      </c>
      <c r="J65" t="s">
        <v>1551</v>
      </c>
      <c r="K65" t="s">
        <v>1552</v>
      </c>
      <c r="L65" t="s">
        <v>1553</v>
      </c>
      <c r="M65" t="s">
        <v>1554</v>
      </c>
      <c r="N65" t="s">
        <v>1555</v>
      </c>
      <c r="O65" t="s">
        <v>1556</v>
      </c>
      <c r="P65" t="s">
        <v>1557</v>
      </c>
      <c r="Q65" t="s">
        <v>1558</v>
      </c>
      <c r="R65" t="s">
        <v>1559</v>
      </c>
      <c r="S65" t="s">
        <v>1560</v>
      </c>
      <c r="T65" t="s">
        <v>1561</v>
      </c>
    </row>
    <row r="66" spans="1:20" ht="14.5">
      <c r="A66"/>
      <c r="B66" t="s">
        <v>1200</v>
      </c>
      <c r="C66" t="s">
        <v>1562</v>
      </c>
      <c r="D66" t="s">
        <v>1563</v>
      </c>
      <c r="E66" t="s">
        <v>1564</v>
      </c>
      <c r="F66" t="s">
        <v>1565</v>
      </c>
      <c r="G66" t="s">
        <v>1566</v>
      </c>
      <c r="H66" t="s">
        <v>1567</v>
      </c>
      <c r="I66" t="s">
        <v>1568</v>
      </c>
      <c r="J66" t="s">
        <v>1569</v>
      </c>
      <c r="K66" t="s">
        <v>1570</v>
      </c>
      <c r="L66" t="s">
        <v>1571</v>
      </c>
      <c r="M66" t="s">
        <v>1572</v>
      </c>
      <c r="N66" t="s">
        <v>1573</v>
      </c>
      <c r="O66" t="s">
        <v>1574</v>
      </c>
      <c r="P66" t="s">
        <v>1575</v>
      </c>
      <c r="Q66" t="s">
        <v>1576</v>
      </c>
      <c r="R66" t="s">
        <v>1577</v>
      </c>
      <c r="S66" t="s">
        <v>1578</v>
      </c>
      <c r="T66" t="s">
        <v>1579</v>
      </c>
    </row>
    <row r="67" spans="1:20" ht="14.5">
      <c r="A67"/>
      <c r="B67" t="s">
        <v>162</v>
      </c>
      <c r="C67" t="s">
        <v>1316</v>
      </c>
      <c r="D67" t="s">
        <v>1378</v>
      </c>
      <c r="E67" t="s">
        <v>1378</v>
      </c>
      <c r="F67" t="s">
        <v>1378</v>
      </c>
      <c r="G67" t="s">
        <v>1378</v>
      </c>
      <c r="H67" t="s">
        <v>1378</v>
      </c>
      <c r="I67" t="s">
        <v>1378</v>
      </c>
      <c r="J67" t="s">
        <v>1378</v>
      </c>
      <c r="K67" t="s">
        <v>1378</v>
      </c>
      <c r="L67" t="s">
        <v>1378</v>
      </c>
      <c r="M67" t="s">
        <v>1316</v>
      </c>
      <c r="N67" t="s">
        <v>1316</v>
      </c>
      <c r="O67" t="s">
        <v>1378</v>
      </c>
      <c r="P67" t="s">
        <v>1316</v>
      </c>
      <c r="Q67" t="s">
        <v>1316</v>
      </c>
      <c r="R67" t="s">
        <v>1317</v>
      </c>
      <c r="S67" t="s">
        <v>1317</v>
      </c>
      <c r="T67" t="s">
        <v>1317</v>
      </c>
    </row>
    <row r="68" spans="1:20" ht="14.5">
      <c r="A68"/>
      <c r="B68" t="s">
        <v>159</v>
      </c>
      <c r="C68" t="s">
        <v>1580</v>
      </c>
      <c r="D68" t="s">
        <v>1581</v>
      </c>
      <c r="E68" t="s">
        <v>1582</v>
      </c>
      <c r="F68" t="s">
        <v>1583</v>
      </c>
      <c r="G68" t="s">
        <v>1584</v>
      </c>
      <c r="H68" t="s">
        <v>1585</v>
      </c>
      <c r="I68" t="s">
        <v>1586</v>
      </c>
      <c r="J68" t="s">
        <v>1587</v>
      </c>
      <c r="K68" t="s">
        <v>1588</v>
      </c>
      <c r="L68" t="s">
        <v>1589</v>
      </c>
      <c r="M68" t="s">
        <v>1590</v>
      </c>
      <c r="N68" t="s">
        <v>1591</v>
      </c>
      <c r="O68" t="s">
        <v>1191</v>
      </c>
      <c r="P68" t="s">
        <v>1592</v>
      </c>
      <c r="Q68" t="s">
        <v>1593</v>
      </c>
      <c r="R68" t="s">
        <v>1594</v>
      </c>
      <c r="S68" t="s">
        <v>1191</v>
      </c>
      <c r="T68" t="s">
        <v>1595</v>
      </c>
    </row>
    <row r="69" spans="1:20" ht="14.5">
      <c r="A69" t="s">
        <v>11</v>
      </c>
      <c r="B69" t="s">
        <v>163</v>
      </c>
      <c r="C69" t="s">
        <v>1596</v>
      </c>
      <c r="D69" t="s">
        <v>1597</v>
      </c>
      <c r="E69" t="s">
        <v>1598</v>
      </c>
      <c r="F69" t="s">
        <v>1599</v>
      </c>
      <c r="G69" t="s">
        <v>1600</v>
      </c>
      <c r="H69" t="s">
        <v>1601</v>
      </c>
      <c r="I69" t="s">
        <v>1602</v>
      </c>
      <c r="J69" t="s">
        <v>1603</v>
      </c>
      <c r="K69" t="s">
        <v>1604</v>
      </c>
      <c r="L69" t="s">
        <v>1605</v>
      </c>
      <c r="M69" t="s">
        <v>1606</v>
      </c>
      <c r="N69" t="s">
        <v>1607</v>
      </c>
      <c r="O69" t="s">
        <v>1608</v>
      </c>
      <c r="P69" t="s">
        <v>1609</v>
      </c>
      <c r="Q69" t="s">
        <v>1610</v>
      </c>
      <c r="R69" t="s">
        <v>1611</v>
      </c>
      <c r="S69" t="s">
        <v>1612</v>
      </c>
      <c r="T69" t="s">
        <v>1613</v>
      </c>
    </row>
    <row r="70" spans="1:20" ht="14.5">
      <c r="A70"/>
      <c r="B70" t="s">
        <v>147</v>
      </c>
      <c r="C70" t="s">
        <v>1614</v>
      </c>
      <c r="D70" t="s">
        <v>1615</v>
      </c>
      <c r="E70" t="s">
        <v>1616</v>
      </c>
      <c r="F70" t="s">
        <v>1617</v>
      </c>
      <c r="G70" t="s">
        <v>1618</v>
      </c>
      <c r="H70" t="s">
        <v>1619</v>
      </c>
      <c r="I70" t="s">
        <v>1620</v>
      </c>
      <c r="J70" t="s">
        <v>1621</v>
      </c>
      <c r="K70" t="s">
        <v>1622</v>
      </c>
      <c r="L70" t="s">
        <v>1623</v>
      </c>
      <c r="M70" t="s">
        <v>1624</v>
      </c>
      <c r="N70" t="s">
        <v>1625</v>
      </c>
      <c r="O70" t="s">
        <v>1626</v>
      </c>
      <c r="P70" t="s">
        <v>1627</v>
      </c>
      <c r="Q70" t="s">
        <v>1628</v>
      </c>
      <c r="R70" t="s">
        <v>1629</v>
      </c>
      <c r="S70" t="s">
        <v>1630</v>
      </c>
      <c r="T70" t="s">
        <v>1631</v>
      </c>
    </row>
    <row r="71" spans="1:20" ht="14.5">
      <c r="A71"/>
      <c r="B71" t="s">
        <v>146</v>
      </c>
      <c r="C71" t="s">
        <v>1632</v>
      </c>
      <c r="D71" t="s">
        <v>1633</v>
      </c>
      <c r="E71" t="s">
        <v>1634</v>
      </c>
      <c r="F71" t="s">
        <v>1635</v>
      </c>
      <c r="G71" t="s">
        <v>1636</v>
      </c>
      <c r="H71" t="s">
        <v>1637</v>
      </c>
      <c r="I71" t="s">
        <v>1638</v>
      </c>
      <c r="J71" t="s">
        <v>1639</v>
      </c>
      <c r="K71" t="s">
        <v>1640</v>
      </c>
      <c r="L71" t="s">
        <v>1641</v>
      </c>
      <c r="M71" t="s">
        <v>1642</v>
      </c>
      <c r="N71" t="s">
        <v>1643</v>
      </c>
      <c r="O71" t="s">
        <v>1644</v>
      </c>
      <c r="P71" t="s">
        <v>1645</v>
      </c>
      <c r="Q71" t="s">
        <v>1646</v>
      </c>
      <c r="R71" t="s">
        <v>1647</v>
      </c>
      <c r="S71" t="s">
        <v>1648</v>
      </c>
      <c r="T71" t="s">
        <v>1649</v>
      </c>
    </row>
    <row r="72" spans="1:20" ht="14.5">
      <c r="A72"/>
      <c r="B72" t="s">
        <v>1200</v>
      </c>
      <c r="C72" t="s">
        <v>1650</v>
      </c>
      <c r="D72" t="s">
        <v>1651</v>
      </c>
      <c r="E72" t="s">
        <v>1652</v>
      </c>
      <c r="F72" t="s">
        <v>1653</v>
      </c>
      <c r="G72" t="s">
        <v>1654</v>
      </c>
      <c r="H72" t="s">
        <v>1655</v>
      </c>
      <c r="I72" t="s">
        <v>1656</v>
      </c>
      <c r="J72" t="s">
        <v>1657</v>
      </c>
      <c r="K72" t="s">
        <v>1658</v>
      </c>
      <c r="L72" t="s">
        <v>1659</v>
      </c>
      <c r="M72" t="s">
        <v>1660</v>
      </c>
      <c r="N72" t="s">
        <v>1661</v>
      </c>
      <c r="O72" t="s">
        <v>1662</v>
      </c>
      <c r="P72" t="s">
        <v>1663</v>
      </c>
      <c r="Q72" t="s">
        <v>1664</v>
      </c>
      <c r="R72" t="s">
        <v>1665</v>
      </c>
      <c r="S72" t="s">
        <v>1666</v>
      </c>
      <c r="T72" t="s">
        <v>1667</v>
      </c>
    </row>
    <row r="73" spans="1:20" ht="14.5">
      <c r="A73"/>
      <c r="B73" t="s">
        <v>162</v>
      </c>
      <c r="C73" t="s">
        <v>1241</v>
      </c>
      <c r="D73" t="s">
        <v>1242</v>
      </c>
      <c r="E73" t="s">
        <v>1242</v>
      </c>
      <c r="F73" t="s">
        <v>1242</v>
      </c>
      <c r="G73" t="s">
        <v>1243</v>
      </c>
      <c r="H73" t="s">
        <v>1317</v>
      </c>
      <c r="I73" t="s">
        <v>1317</v>
      </c>
      <c r="J73" t="s">
        <v>1317</v>
      </c>
      <c r="K73" t="s">
        <v>1316</v>
      </c>
      <c r="L73" t="s">
        <v>1316</v>
      </c>
      <c r="M73" t="s">
        <v>1378</v>
      </c>
      <c r="N73" t="s">
        <v>1378</v>
      </c>
      <c r="O73" t="s">
        <v>1378</v>
      </c>
      <c r="P73" t="s">
        <v>1378</v>
      </c>
      <c r="Q73" t="s">
        <v>1316</v>
      </c>
      <c r="R73" t="s">
        <v>1316</v>
      </c>
      <c r="S73" t="s">
        <v>1316</v>
      </c>
      <c r="T73" t="s">
        <v>1316</v>
      </c>
    </row>
    <row r="74" spans="1:20" ht="14.5">
      <c r="A74"/>
      <c r="B74" t="s">
        <v>159</v>
      </c>
      <c r="C74" t="s">
        <v>1668</v>
      </c>
      <c r="D74" t="s">
        <v>1319</v>
      </c>
      <c r="E74" t="s">
        <v>1668</v>
      </c>
      <c r="F74" t="s">
        <v>1506</v>
      </c>
      <c r="G74" t="s">
        <v>1669</v>
      </c>
      <c r="H74" t="s">
        <v>1320</v>
      </c>
      <c r="I74" t="s">
        <v>1670</v>
      </c>
      <c r="J74" t="s">
        <v>1320</v>
      </c>
      <c r="K74" t="s">
        <v>1671</v>
      </c>
      <c r="L74" t="s">
        <v>1333</v>
      </c>
      <c r="M74" t="s">
        <v>1333</v>
      </c>
      <c r="N74" t="s">
        <v>1331</v>
      </c>
      <c r="O74" t="s">
        <v>1332</v>
      </c>
      <c r="P74" t="s">
        <v>1327</v>
      </c>
      <c r="Q74" t="s">
        <v>1334</v>
      </c>
      <c r="R74" t="s">
        <v>1335</v>
      </c>
      <c r="S74" t="s">
        <v>1674</v>
      </c>
      <c r="T74" t="s">
        <v>1675</v>
      </c>
    </row>
    <row r="75" spans="1:20" ht="14.5">
      <c r="A75" t="s">
        <v>10</v>
      </c>
      <c r="B75" t="s">
        <v>163</v>
      </c>
      <c r="C75" t="s">
        <v>1237</v>
      </c>
      <c r="D75" t="s">
        <v>1318</v>
      </c>
      <c r="E75" t="s">
        <v>1504</v>
      </c>
      <c r="F75" t="s">
        <v>1237</v>
      </c>
      <c r="G75" t="s">
        <v>1318</v>
      </c>
      <c r="H75" t="s">
        <v>1238</v>
      </c>
      <c r="I75" t="s">
        <v>1240</v>
      </c>
      <c r="J75" t="s">
        <v>1240</v>
      </c>
      <c r="K75" t="s">
        <v>1239</v>
      </c>
      <c r="L75" t="s">
        <v>1241</v>
      </c>
      <c r="M75" t="s">
        <v>1242</v>
      </c>
      <c r="N75" t="s">
        <v>1241</v>
      </c>
      <c r="O75" t="s">
        <v>1242</v>
      </c>
      <c r="P75" t="s">
        <v>1242</v>
      </c>
      <c r="Q75" t="s">
        <v>1243</v>
      </c>
      <c r="R75" t="s">
        <v>1243</v>
      </c>
      <c r="S75" t="s">
        <v>1243</v>
      </c>
      <c r="T75" t="s">
        <v>1243</v>
      </c>
    </row>
    <row r="76" spans="1:20" ht="14.5">
      <c r="A76"/>
      <c r="B76" t="s">
        <v>147</v>
      </c>
      <c r="C76" t="s">
        <v>1676</v>
      </c>
      <c r="D76" t="s">
        <v>1677</v>
      </c>
      <c r="E76" t="s">
        <v>1593</v>
      </c>
      <c r="F76" t="s">
        <v>1190</v>
      </c>
      <c r="G76" t="s">
        <v>1678</v>
      </c>
      <c r="H76" t="s">
        <v>1678</v>
      </c>
      <c r="I76" t="s">
        <v>1679</v>
      </c>
      <c r="J76" t="s">
        <v>1680</v>
      </c>
      <c r="K76" t="s">
        <v>1681</v>
      </c>
      <c r="L76" t="s">
        <v>1682</v>
      </c>
      <c r="M76" t="s">
        <v>1186</v>
      </c>
      <c r="N76" t="s">
        <v>1683</v>
      </c>
      <c r="O76" t="s">
        <v>1684</v>
      </c>
      <c r="P76" t="s">
        <v>1685</v>
      </c>
      <c r="Q76" t="s">
        <v>1683</v>
      </c>
      <c r="R76" t="s">
        <v>1686</v>
      </c>
      <c r="S76" t="s">
        <v>1687</v>
      </c>
      <c r="T76" t="s">
        <v>1688</v>
      </c>
    </row>
    <row r="77" spans="1:20" ht="14.5">
      <c r="A77"/>
      <c r="B77" t="s">
        <v>146</v>
      </c>
      <c r="C77" t="s">
        <v>1330</v>
      </c>
      <c r="D77" t="s">
        <v>1322</v>
      </c>
      <c r="E77" t="s">
        <v>1330</v>
      </c>
      <c r="F77" t="s">
        <v>1329</v>
      </c>
      <c r="G77" t="s">
        <v>1322</v>
      </c>
      <c r="H77" t="s">
        <v>1689</v>
      </c>
      <c r="I77" t="s">
        <v>1322</v>
      </c>
      <c r="J77" t="s">
        <v>1673</v>
      </c>
      <c r="K77" t="s">
        <v>1322</v>
      </c>
      <c r="L77" t="s">
        <v>1671</v>
      </c>
      <c r="M77" t="s">
        <v>1689</v>
      </c>
      <c r="N77" t="s">
        <v>1690</v>
      </c>
      <c r="O77" t="s">
        <v>1431</v>
      </c>
      <c r="P77" t="s">
        <v>1690</v>
      </c>
      <c r="Q77" t="s">
        <v>1431</v>
      </c>
      <c r="R77" t="s">
        <v>1688</v>
      </c>
      <c r="S77" t="s">
        <v>1688</v>
      </c>
      <c r="T77" t="s">
        <v>1185</v>
      </c>
    </row>
    <row r="78" spans="1:20" ht="14.5">
      <c r="A78"/>
      <c r="B78" t="s">
        <v>1200</v>
      </c>
      <c r="C78" t="s">
        <v>1691</v>
      </c>
      <c r="D78" t="s">
        <v>1692</v>
      </c>
      <c r="E78" t="s">
        <v>1693</v>
      </c>
      <c r="F78" t="s">
        <v>1694</v>
      </c>
      <c r="G78" t="s">
        <v>1695</v>
      </c>
      <c r="H78" t="s">
        <v>1696</v>
      </c>
      <c r="I78" t="s">
        <v>1697</v>
      </c>
      <c r="J78" t="s">
        <v>1698</v>
      </c>
      <c r="K78" t="s">
        <v>1699</v>
      </c>
      <c r="L78" t="s">
        <v>1700</v>
      </c>
      <c r="M78" t="s">
        <v>1701</v>
      </c>
      <c r="N78" t="s">
        <v>1702</v>
      </c>
      <c r="O78" t="s">
        <v>1703</v>
      </c>
      <c r="P78" t="s">
        <v>1704</v>
      </c>
      <c r="Q78" t="s">
        <v>1705</v>
      </c>
      <c r="R78" t="s">
        <v>1706</v>
      </c>
      <c r="S78" t="s">
        <v>1707</v>
      </c>
      <c r="T78" t="s">
        <v>1708</v>
      </c>
    </row>
    <row r="79" spans="1:20" ht="14.5">
      <c r="A79"/>
      <c r="B79" t="s">
        <v>162</v>
      </c>
      <c r="C79" t="s">
        <v>1709</v>
      </c>
      <c r="D79" t="s">
        <v>1710</v>
      </c>
      <c r="E79" t="s">
        <v>1711</v>
      </c>
      <c r="F79" t="s">
        <v>1550</v>
      </c>
      <c r="G79" t="s">
        <v>1712</v>
      </c>
      <c r="H79" t="s">
        <v>1713</v>
      </c>
      <c r="I79" t="s">
        <v>1714</v>
      </c>
      <c r="J79" t="s">
        <v>1715</v>
      </c>
      <c r="K79" t="s">
        <v>1716</v>
      </c>
      <c r="L79" t="s">
        <v>1717</v>
      </c>
      <c r="M79" t="s">
        <v>1718</v>
      </c>
      <c r="N79" t="s">
        <v>1719</v>
      </c>
      <c r="O79" t="s">
        <v>1720</v>
      </c>
      <c r="P79" t="s">
        <v>1721</v>
      </c>
      <c r="Q79" t="s">
        <v>1722</v>
      </c>
      <c r="R79" t="s">
        <v>1723</v>
      </c>
      <c r="S79" t="s">
        <v>1724</v>
      </c>
      <c r="T79" t="s">
        <v>1725</v>
      </c>
    </row>
    <row r="80" spans="1:20" ht="14.5">
      <c r="A80"/>
      <c r="B80" t="s">
        <v>159</v>
      </c>
      <c r="C80" t="s">
        <v>1242</v>
      </c>
      <c r="D80" t="s">
        <v>1242</v>
      </c>
      <c r="E80" t="s">
        <v>1242</v>
      </c>
      <c r="F80" t="s">
        <v>1241</v>
      </c>
      <c r="G80" t="s">
        <v>1239</v>
      </c>
      <c r="H80" t="s">
        <v>1239</v>
      </c>
      <c r="I80" t="s">
        <v>1237</v>
      </c>
      <c r="J80" t="s">
        <v>1318</v>
      </c>
      <c r="K80" t="s">
        <v>1504</v>
      </c>
      <c r="L80" t="s">
        <v>1505</v>
      </c>
      <c r="M80" t="s">
        <v>1321</v>
      </c>
      <c r="N80" t="s">
        <v>1430</v>
      </c>
      <c r="O80" t="s">
        <v>1726</v>
      </c>
      <c r="P80" t="s">
        <v>1186</v>
      </c>
      <c r="Q80" t="s">
        <v>1727</v>
      </c>
      <c r="R80" t="s">
        <v>1192</v>
      </c>
      <c r="S80" t="s">
        <v>1728</v>
      </c>
      <c r="T80" t="s">
        <v>1729</v>
      </c>
    </row>
    <row r="81" spans="1:20" ht="14.5">
      <c r="A81" t="s">
        <v>9</v>
      </c>
      <c r="B81" t="s">
        <v>163</v>
      </c>
      <c r="C81" t="s">
        <v>1730</v>
      </c>
      <c r="D81" t="s">
        <v>1446</v>
      </c>
      <c r="E81" t="s">
        <v>1731</v>
      </c>
      <c r="F81" t="s">
        <v>1504</v>
      </c>
      <c r="G81" t="s">
        <v>1318</v>
      </c>
      <c r="H81" t="s">
        <v>1504</v>
      </c>
      <c r="I81" t="s">
        <v>1318</v>
      </c>
      <c r="J81" t="s">
        <v>1318</v>
      </c>
      <c r="K81" t="s">
        <v>1237</v>
      </c>
      <c r="L81" t="s">
        <v>1237</v>
      </c>
      <c r="M81" t="s">
        <v>1237</v>
      </c>
      <c r="N81" t="s">
        <v>1238</v>
      </c>
      <c r="O81" t="s">
        <v>1238</v>
      </c>
      <c r="P81" t="s">
        <v>1240</v>
      </c>
      <c r="Q81" t="s">
        <v>1239</v>
      </c>
      <c r="R81" t="s">
        <v>1239</v>
      </c>
      <c r="S81" t="s">
        <v>1239</v>
      </c>
      <c r="T81" t="s">
        <v>1239</v>
      </c>
    </row>
    <row r="82" spans="1:20" ht="14.5">
      <c r="A82"/>
      <c r="B82" t="s">
        <v>147</v>
      </c>
      <c r="C82" t="s">
        <v>1317</v>
      </c>
      <c r="D82" t="s">
        <v>1316</v>
      </c>
      <c r="E82" t="s">
        <v>1317</v>
      </c>
      <c r="F82" t="s">
        <v>1317</v>
      </c>
      <c r="G82" t="s">
        <v>1317</v>
      </c>
      <c r="H82" t="s">
        <v>1317</v>
      </c>
      <c r="I82" t="s">
        <v>1317</v>
      </c>
      <c r="J82" t="s">
        <v>1317</v>
      </c>
      <c r="K82" t="s">
        <v>1317</v>
      </c>
      <c r="L82" t="s">
        <v>1317</v>
      </c>
      <c r="M82" t="s">
        <v>1317</v>
      </c>
      <c r="N82" t="s">
        <v>1243</v>
      </c>
      <c r="O82" t="s">
        <v>1317</v>
      </c>
      <c r="P82" t="s">
        <v>1317</v>
      </c>
      <c r="Q82" t="s">
        <v>1243</v>
      </c>
      <c r="R82" t="s">
        <v>1243</v>
      </c>
      <c r="S82" t="s">
        <v>1243</v>
      </c>
      <c r="T82" t="s">
        <v>1243</v>
      </c>
    </row>
    <row r="83" spans="1:20" ht="14.5">
      <c r="A83"/>
      <c r="B83" t="s">
        <v>146</v>
      </c>
      <c r="C83" t="s">
        <v>1732</v>
      </c>
      <c r="D83" t="s">
        <v>1733</v>
      </c>
      <c r="E83" t="s">
        <v>1732</v>
      </c>
      <c r="F83" t="s">
        <v>1734</v>
      </c>
      <c r="G83" t="s">
        <v>1732</v>
      </c>
      <c r="H83" t="s">
        <v>1734</v>
      </c>
      <c r="I83" t="s">
        <v>1732</v>
      </c>
      <c r="J83" t="s">
        <v>1735</v>
      </c>
      <c r="K83" t="s">
        <v>1736</v>
      </c>
      <c r="L83" t="s">
        <v>1737</v>
      </c>
      <c r="M83" t="s">
        <v>1738</v>
      </c>
      <c r="N83" t="s">
        <v>1737</v>
      </c>
      <c r="O83" t="s">
        <v>1736</v>
      </c>
      <c r="P83" t="s">
        <v>1739</v>
      </c>
      <c r="Q83" t="s">
        <v>1740</v>
      </c>
      <c r="R83" t="s">
        <v>1741</v>
      </c>
      <c r="S83" t="s">
        <v>1742</v>
      </c>
      <c r="T83" t="s">
        <v>1742</v>
      </c>
    </row>
    <row r="84" spans="1:20" ht="14.5">
      <c r="A84"/>
      <c r="B84" t="s">
        <v>1200</v>
      </c>
      <c r="C84" t="s">
        <v>1743</v>
      </c>
      <c r="D84" t="s">
        <v>1744</v>
      </c>
      <c r="E84" t="s">
        <v>1745</v>
      </c>
      <c r="F84" t="s">
        <v>1746</v>
      </c>
      <c r="G84" t="s">
        <v>1747</v>
      </c>
      <c r="H84" t="s">
        <v>1748</v>
      </c>
      <c r="I84" t="s">
        <v>1749</v>
      </c>
      <c r="J84" t="s">
        <v>1750</v>
      </c>
      <c r="K84" t="s">
        <v>1751</v>
      </c>
      <c r="L84" t="s">
        <v>1752</v>
      </c>
      <c r="M84" t="s">
        <v>1753</v>
      </c>
      <c r="N84" t="s">
        <v>1754</v>
      </c>
      <c r="O84" t="s">
        <v>1755</v>
      </c>
      <c r="P84" t="s">
        <v>1756</v>
      </c>
      <c r="Q84" t="s">
        <v>1757</v>
      </c>
      <c r="R84" t="s">
        <v>1758</v>
      </c>
      <c r="S84" t="s">
        <v>1759</v>
      </c>
      <c r="T84" t="s">
        <v>1760</v>
      </c>
    </row>
    <row r="85" spans="1:20" ht="14.5">
      <c r="A85"/>
      <c r="B85" t="s">
        <v>162</v>
      </c>
      <c r="C85" t="s">
        <v>1761</v>
      </c>
      <c r="D85" t="s">
        <v>1762</v>
      </c>
      <c r="E85" t="s">
        <v>1763</v>
      </c>
      <c r="F85" t="s">
        <v>1764</v>
      </c>
      <c r="G85" t="s">
        <v>1765</v>
      </c>
      <c r="H85" t="s">
        <v>1766</v>
      </c>
      <c r="I85" t="s">
        <v>1767</v>
      </c>
      <c r="J85" t="s">
        <v>1768</v>
      </c>
      <c r="K85" t="s">
        <v>1769</v>
      </c>
      <c r="L85" t="s">
        <v>1770</v>
      </c>
      <c r="M85" t="s">
        <v>1771</v>
      </c>
      <c r="N85" t="s">
        <v>1772</v>
      </c>
      <c r="O85" t="s">
        <v>1773</v>
      </c>
      <c r="P85" t="s">
        <v>1774</v>
      </c>
      <c r="Q85" t="s">
        <v>1775</v>
      </c>
      <c r="R85" t="s">
        <v>1776</v>
      </c>
      <c r="S85" t="s">
        <v>1777</v>
      </c>
      <c r="T85" t="s">
        <v>1778</v>
      </c>
    </row>
    <row r="86" spans="1:20" ht="14.5">
      <c r="A86"/>
      <c r="B86" t="s">
        <v>159</v>
      </c>
      <c r="C86" t="s">
        <v>1378</v>
      </c>
      <c r="D86" t="s">
        <v>1378</v>
      </c>
      <c r="E86" t="s">
        <v>1316</v>
      </c>
      <c r="F86" t="s">
        <v>1316</v>
      </c>
      <c r="G86" t="s">
        <v>1316</v>
      </c>
      <c r="H86" t="s">
        <v>1316</v>
      </c>
      <c r="I86" t="s">
        <v>1316</v>
      </c>
      <c r="J86" t="s">
        <v>1316</v>
      </c>
      <c r="K86" t="s">
        <v>1316</v>
      </c>
      <c r="L86" t="s">
        <v>1316</v>
      </c>
      <c r="M86" t="s">
        <v>1317</v>
      </c>
      <c r="N86" t="s">
        <v>1317</v>
      </c>
      <c r="O86" t="s">
        <v>1317</v>
      </c>
      <c r="P86" t="s">
        <v>1243</v>
      </c>
      <c r="Q86" t="s">
        <v>1243</v>
      </c>
      <c r="R86" t="s">
        <v>1243</v>
      </c>
      <c r="S86" t="s">
        <v>1242</v>
      </c>
      <c r="T86" t="s">
        <v>1242</v>
      </c>
    </row>
    <row r="87" spans="1:20" ht="14.5">
      <c r="A87" t="s">
        <v>6</v>
      </c>
      <c r="B87" t="s">
        <v>163</v>
      </c>
      <c r="C87" t="s">
        <v>1239</v>
      </c>
      <c r="D87" t="s">
        <v>1241</v>
      </c>
      <c r="E87" t="s">
        <v>1241</v>
      </c>
      <c r="F87" t="s">
        <v>1241</v>
      </c>
      <c r="G87" t="s">
        <v>1241</v>
      </c>
      <c r="H87" t="s">
        <v>1242</v>
      </c>
      <c r="I87" t="s">
        <v>1242</v>
      </c>
      <c r="J87" t="s">
        <v>1241</v>
      </c>
      <c r="K87" t="s">
        <v>1241</v>
      </c>
      <c r="L87" t="s">
        <v>1239</v>
      </c>
      <c r="M87" t="s">
        <v>1239</v>
      </c>
      <c r="N87" t="s">
        <v>1239</v>
      </c>
      <c r="O87" t="s">
        <v>1240</v>
      </c>
      <c r="P87" t="s">
        <v>1238</v>
      </c>
      <c r="Q87" t="s">
        <v>1238</v>
      </c>
      <c r="R87" t="s">
        <v>1238</v>
      </c>
      <c r="S87" t="s">
        <v>1318</v>
      </c>
      <c r="T87" t="s">
        <v>1504</v>
      </c>
    </row>
    <row r="88" spans="1:20" ht="14.5">
      <c r="A88"/>
      <c r="B88" t="s">
        <v>147</v>
      </c>
      <c r="C88" t="s">
        <v>1779</v>
      </c>
      <c r="D88" t="s">
        <v>1255</v>
      </c>
      <c r="E88" t="s">
        <v>1780</v>
      </c>
      <c r="F88" t="s">
        <v>1781</v>
      </c>
      <c r="G88" t="s">
        <v>1782</v>
      </c>
      <c r="H88" t="s">
        <v>1783</v>
      </c>
      <c r="I88" t="s">
        <v>1784</v>
      </c>
      <c r="J88" t="s">
        <v>1785</v>
      </c>
      <c r="K88" t="s">
        <v>1786</v>
      </c>
      <c r="L88" t="s">
        <v>1787</v>
      </c>
      <c r="M88" t="s">
        <v>1788</v>
      </c>
      <c r="N88" t="s">
        <v>1789</v>
      </c>
      <c r="O88" t="s">
        <v>1790</v>
      </c>
      <c r="P88" t="s">
        <v>1791</v>
      </c>
      <c r="Q88" t="s">
        <v>1792</v>
      </c>
      <c r="R88" t="s">
        <v>1793</v>
      </c>
      <c r="S88" t="s">
        <v>1794</v>
      </c>
      <c r="T88" t="s">
        <v>1795</v>
      </c>
    </row>
    <row r="89" spans="1:20" ht="14.5">
      <c r="A89"/>
      <c r="B89" t="s">
        <v>146</v>
      </c>
      <c r="C89" t="s">
        <v>1796</v>
      </c>
      <c r="D89" t="s">
        <v>1797</v>
      </c>
      <c r="E89" t="s">
        <v>1798</v>
      </c>
      <c r="F89" t="s">
        <v>1799</v>
      </c>
      <c r="G89" t="s">
        <v>1800</v>
      </c>
      <c r="H89" t="s">
        <v>1801</v>
      </c>
      <c r="I89" t="s">
        <v>1801</v>
      </c>
      <c r="J89" t="s">
        <v>1802</v>
      </c>
      <c r="K89" t="s">
        <v>1803</v>
      </c>
      <c r="L89" t="s">
        <v>1804</v>
      </c>
      <c r="M89" t="s">
        <v>1805</v>
      </c>
      <c r="N89" t="s">
        <v>1806</v>
      </c>
      <c r="O89" t="s">
        <v>1807</v>
      </c>
      <c r="P89" t="s">
        <v>1808</v>
      </c>
      <c r="Q89" t="s">
        <v>1809</v>
      </c>
      <c r="R89" t="s">
        <v>1810</v>
      </c>
      <c r="S89" t="s">
        <v>1811</v>
      </c>
      <c r="T89" t="s">
        <v>1812</v>
      </c>
    </row>
    <row r="90" spans="1:20" ht="14.5">
      <c r="A90"/>
      <c r="B90" t="s">
        <v>1200</v>
      </c>
      <c r="C90" t="s">
        <v>1813</v>
      </c>
      <c r="D90" t="s">
        <v>1814</v>
      </c>
      <c r="E90" t="s">
        <v>1815</v>
      </c>
      <c r="F90" t="s">
        <v>1816</v>
      </c>
      <c r="G90" t="s">
        <v>1817</v>
      </c>
      <c r="H90" t="s">
        <v>1818</v>
      </c>
      <c r="I90" t="s">
        <v>1819</v>
      </c>
      <c r="J90" t="s">
        <v>1820</v>
      </c>
      <c r="K90" t="s">
        <v>1821</v>
      </c>
      <c r="L90" t="s">
        <v>1822</v>
      </c>
      <c r="M90" t="s">
        <v>1823</v>
      </c>
      <c r="N90" t="s">
        <v>1824</v>
      </c>
      <c r="O90" t="s">
        <v>1825</v>
      </c>
      <c r="P90" t="s">
        <v>1826</v>
      </c>
      <c r="Q90" t="s">
        <v>1827</v>
      </c>
      <c r="R90" t="s">
        <v>1828</v>
      </c>
      <c r="S90" t="s">
        <v>1829</v>
      </c>
      <c r="T90" t="s">
        <v>1830</v>
      </c>
    </row>
    <row r="91" spans="1:20" ht="14.5">
      <c r="A91"/>
      <c r="B91" t="s">
        <v>162</v>
      </c>
      <c r="C91" t="s">
        <v>1831</v>
      </c>
      <c r="D91" t="s">
        <v>1832</v>
      </c>
      <c r="E91" t="s">
        <v>1833</v>
      </c>
      <c r="F91" t="s">
        <v>1834</v>
      </c>
      <c r="G91" t="s">
        <v>1835</v>
      </c>
      <c r="H91" t="s">
        <v>1836</v>
      </c>
      <c r="I91" t="s">
        <v>1837</v>
      </c>
      <c r="J91" t="s">
        <v>1838</v>
      </c>
      <c r="K91" t="s">
        <v>1839</v>
      </c>
      <c r="L91" t="s">
        <v>1840</v>
      </c>
      <c r="M91" t="s">
        <v>1841</v>
      </c>
      <c r="N91" t="s">
        <v>1842</v>
      </c>
      <c r="O91" t="s">
        <v>1843</v>
      </c>
      <c r="P91" t="s">
        <v>1844</v>
      </c>
      <c r="Q91" t="s">
        <v>1845</v>
      </c>
      <c r="R91" t="s">
        <v>1846</v>
      </c>
      <c r="S91" t="s">
        <v>1847</v>
      </c>
      <c r="T91" t="s">
        <v>1848</v>
      </c>
    </row>
    <row r="92" spans="1:20" ht="14.5">
      <c r="A92"/>
      <c r="B92" t="s">
        <v>159</v>
      </c>
      <c r="C92" t="s">
        <v>1319</v>
      </c>
      <c r="D92" t="s">
        <v>1319</v>
      </c>
      <c r="E92" t="s">
        <v>1319</v>
      </c>
      <c r="F92" t="s">
        <v>1505</v>
      </c>
      <c r="G92" t="s">
        <v>1668</v>
      </c>
      <c r="H92" t="s">
        <v>1445</v>
      </c>
      <c r="I92" t="s">
        <v>1429</v>
      </c>
      <c r="J92" t="s">
        <v>1149</v>
      </c>
      <c r="K92" t="s">
        <v>1849</v>
      </c>
      <c r="L92" t="s">
        <v>1850</v>
      </c>
      <c r="M92" t="s">
        <v>1680</v>
      </c>
      <c r="N92" t="s">
        <v>1851</v>
      </c>
      <c r="O92" t="s">
        <v>1852</v>
      </c>
      <c r="P92" t="s">
        <v>1443</v>
      </c>
      <c r="Q92" t="s">
        <v>1853</v>
      </c>
      <c r="R92" t="s">
        <v>1854</v>
      </c>
      <c r="S92" t="s">
        <v>1196</v>
      </c>
      <c r="T92" t="s">
        <v>1855</v>
      </c>
    </row>
    <row r="93" spans="1:20" ht="14.5">
      <c r="A93" t="s">
        <v>17</v>
      </c>
      <c r="B93" t="s">
        <v>163</v>
      </c>
      <c r="C93" t="s">
        <v>1856</v>
      </c>
      <c r="D93" t="s">
        <v>1857</v>
      </c>
      <c r="E93" t="s">
        <v>1858</v>
      </c>
      <c r="F93" t="s">
        <v>1859</v>
      </c>
      <c r="G93" t="s">
        <v>1860</v>
      </c>
      <c r="H93" t="s">
        <v>1861</v>
      </c>
      <c r="I93" t="s">
        <v>1862</v>
      </c>
      <c r="J93" t="s">
        <v>1863</v>
      </c>
      <c r="K93" t="s">
        <v>1864</v>
      </c>
      <c r="L93" t="s">
        <v>1865</v>
      </c>
      <c r="M93" t="s">
        <v>1866</v>
      </c>
      <c r="N93" t="s">
        <v>1867</v>
      </c>
      <c r="O93" t="s">
        <v>1868</v>
      </c>
      <c r="P93" t="s">
        <v>1869</v>
      </c>
      <c r="Q93" t="s">
        <v>1870</v>
      </c>
      <c r="R93" t="s">
        <v>1871</v>
      </c>
      <c r="S93" t="s">
        <v>1872</v>
      </c>
      <c r="T93" t="s">
        <v>1873</v>
      </c>
    </row>
    <row r="94" spans="1:20" ht="14.5">
      <c r="A94"/>
      <c r="B94" t="s">
        <v>147</v>
      </c>
      <c r="C94" t="s">
        <v>1874</v>
      </c>
      <c r="D94" t="s">
        <v>1875</v>
      </c>
      <c r="E94" t="s">
        <v>1876</v>
      </c>
      <c r="F94" t="s">
        <v>1877</v>
      </c>
      <c r="G94" t="s">
        <v>1878</v>
      </c>
      <c r="H94" t="s">
        <v>1879</v>
      </c>
      <c r="I94" t="s">
        <v>1880</v>
      </c>
      <c r="J94" t="s">
        <v>1881</v>
      </c>
      <c r="K94" t="s">
        <v>1882</v>
      </c>
      <c r="L94" t="s">
        <v>1883</v>
      </c>
      <c r="M94" t="s">
        <v>1884</v>
      </c>
      <c r="N94" t="s">
        <v>1885</v>
      </c>
      <c r="O94" t="s">
        <v>1886</v>
      </c>
      <c r="P94" t="s">
        <v>1887</v>
      </c>
      <c r="Q94" t="s">
        <v>1888</v>
      </c>
      <c r="R94" t="s">
        <v>1889</v>
      </c>
      <c r="S94" t="s">
        <v>1890</v>
      </c>
      <c r="T94" t="s">
        <v>1891</v>
      </c>
    </row>
    <row r="95" spans="1:20" ht="14.5">
      <c r="A95"/>
      <c r="B95" t="s">
        <v>146</v>
      </c>
      <c r="C95" t="s">
        <v>1892</v>
      </c>
      <c r="D95" t="s">
        <v>1893</v>
      </c>
      <c r="E95" t="s">
        <v>1894</v>
      </c>
      <c r="F95" t="s">
        <v>1553</v>
      </c>
      <c r="G95" t="s">
        <v>1895</v>
      </c>
      <c r="H95" t="s">
        <v>1896</v>
      </c>
      <c r="I95" t="s">
        <v>1897</v>
      </c>
      <c r="J95" t="s">
        <v>1898</v>
      </c>
      <c r="K95" t="s">
        <v>1899</v>
      </c>
      <c r="L95" t="s">
        <v>1900</v>
      </c>
      <c r="M95" t="s">
        <v>1901</v>
      </c>
      <c r="N95" t="s">
        <v>1902</v>
      </c>
      <c r="O95" t="s">
        <v>1903</v>
      </c>
      <c r="P95" t="s">
        <v>1904</v>
      </c>
      <c r="Q95" t="s">
        <v>1905</v>
      </c>
      <c r="R95" t="s">
        <v>1906</v>
      </c>
      <c r="S95" t="s">
        <v>1907</v>
      </c>
      <c r="T95" t="s">
        <v>1908</v>
      </c>
    </row>
    <row r="96" spans="1:20" ht="14.5">
      <c r="A96"/>
      <c r="B96" t="s">
        <v>1200</v>
      </c>
      <c r="C96" t="s">
        <v>1909</v>
      </c>
      <c r="D96" t="s">
        <v>1910</v>
      </c>
      <c r="E96" t="s">
        <v>1911</v>
      </c>
      <c r="F96" t="s">
        <v>1912</v>
      </c>
      <c r="G96" t="s">
        <v>1913</v>
      </c>
      <c r="H96" t="s">
        <v>1914</v>
      </c>
      <c r="I96" t="s">
        <v>1915</v>
      </c>
      <c r="J96" t="s">
        <v>1916</v>
      </c>
      <c r="K96" t="s">
        <v>1917</v>
      </c>
      <c r="L96" t="s">
        <v>1918</v>
      </c>
      <c r="M96" t="s">
        <v>1919</v>
      </c>
      <c r="N96" t="s">
        <v>1920</v>
      </c>
      <c r="O96" t="s">
        <v>1921</v>
      </c>
      <c r="P96" t="s">
        <v>1922</v>
      </c>
      <c r="Q96" t="s">
        <v>1923</v>
      </c>
      <c r="R96" t="s">
        <v>1924</v>
      </c>
      <c r="S96" t="s">
        <v>1925</v>
      </c>
      <c r="T96" t="s">
        <v>1926</v>
      </c>
    </row>
    <row r="97" spans="1:20" ht="14.5">
      <c r="A97"/>
      <c r="B97" t="s">
        <v>162</v>
      </c>
      <c r="C97" t="s">
        <v>1927</v>
      </c>
      <c r="D97" t="s">
        <v>1928</v>
      </c>
      <c r="E97" t="s">
        <v>1929</v>
      </c>
      <c r="F97" t="s">
        <v>1930</v>
      </c>
      <c r="G97" t="s">
        <v>1931</v>
      </c>
      <c r="H97" t="s">
        <v>1932</v>
      </c>
      <c r="I97" t="s">
        <v>1330</v>
      </c>
      <c r="J97" t="s">
        <v>1333</v>
      </c>
      <c r="K97" t="s">
        <v>1673</v>
      </c>
      <c r="L97" t="s">
        <v>1933</v>
      </c>
      <c r="M97" t="s">
        <v>1505</v>
      </c>
      <c r="N97" t="s">
        <v>1668</v>
      </c>
      <c r="O97" t="s">
        <v>1503</v>
      </c>
      <c r="P97" t="s">
        <v>1237</v>
      </c>
      <c r="Q97" t="s">
        <v>1238</v>
      </c>
      <c r="R97" t="s">
        <v>1240</v>
      </c>
      <c r="S97" t="s">
        <v>1241</v>
      </c>
      <c r="T97" t="s">
        <v>1241</v>
      </c>
    </row>
    <row r="98" spans="1:20" ht="14.5">
      <c r="A98"/>
      <c r="B98" t="s">
        <v>159</v>
      </c>
      <c r="C98" t="s">
        <v>1328</v>
      </c>
      <c r="D98" t="s">
        <v>1323</v>
      </c>
      <c r="E98" t="s">
        <v>1332</v>
      </c>
      <c r="F98" t="s">
        <v>1334</v>
      </c>
      <c r="G98" t="s">
        <v>1934</v>
      </c>
      <c r="H98" t="s">
        <v>1183</v>
      </c>
      <c r="I98" t="s">
        <v>1183</v>
      </c>
      <c r="J98" t="s">
        <v>1432</v>
      </c>
      <c r="K98" t="s">
        <v>1432</v>
      </c>
      <c r="L98" t="s">
        <v>1672</v>
      </c>
      <c r="M98" t="s">
        <v>1935</v>
      </c>
      <c r="N98" t="s">
        <v>1669</v>
      </c>
      <c r="O98" t="s">
        <v>1506</v>
      </c>
      <c r="P98" t="s">
        <v>1505</v>
      </c>
      <c r="Q98" t="s">
        <v>1319</v>
      </c>
      <c r="R98" t="s">
        <v>1319</v>
      </c>
      <c r="S98" t="s">
        <v>1504</v>
      </c>
      <c r="T98" t="s">
        <v>1503</v>
      </c>
    </row>
    <row r="99" spans="1:20" ht="14.5">
      <c r="A99" t="s">
        <v>3</v>
      </c>
      <c r="B99" t="s">
        <v>163</v>
      </c>
      <c r="C99" t="s">
        <v>1936</v>
      </c>
      <c r="D99" t="s">
        <v>1937</v>
      </c>
      <c r="E99" t="s">
        <v>1938</v>
      </c>
      <c r="F99" t="s">
        <v>1939</v>
      </c>
      <c r="G99" t="s">
        <v>1940</v>
      </c>
      <c r="H99" t="s">
        <v>1941</v>
      </c>
      <c r="I99" t="s">
        <v>1942</v>
      </c>
      <c r="J99" t="s">
        <v>1943</v>
      </c>
      <c r="K99" t="s">
        <v>1944</v>
      </c>
      <c r="L99" t="s">
        <v>1945</v>
      </c>
      <c r="M99" t="s">
        <v>1946</v>
      </c>
      <c r="N99" t="s">
        <v>1947</v>
      </c>
      <c r="O99" t="s">
        <v>1948</v>
      </c>
      <c r="P99" t="s">
        <v>1949</v>
      </c>
      <c r="Q99" t="s">
        <v>1950</v>
      </c>
      <c r="R99" t="s">
        <v>1761</v>
      </c>
      <c r="S99" t="s">
        <v>1951</v>
      </c>
      <c r="T99" t="s">
        <v>1952</v>
      </c>
    </row>
    <row r="100" spans="1:20" ht="14.5">
      <c r="A100"/>
      <c r="B100" t="s">
        <v>147</v>
      </c>
      <c r="C100" t="s">
        <v>1953</v>
      </c>
      <c r="D100" t="s">
        <v>1953</v>
      </c>
      <c r="E100" t="s">
        <v>1954</v>
      </c>
      <c r="F100" t="s">
        <v>1954</v>
      </c>
      <c r="G100" t="s">
        <v>1955</v>
      </c>
      <c r="H100" t="s">
        <v>1956</v>
      </c>
      <c r="I100" t="s">
        <v>1957</v>
      </c>
      <c r="J100" t="s">
        <v>1958</v>
      </c>
      <c r="K100" t="s">
        <v>1959</v>
      </c>
      <c r="L100" t="s">
        <v>1960</v>
      </c>
      <c r="M100" t="s">
        <v>1961</v>
      </c>
      <c r="N100" t="s">
        <v>1962</v>
      </c>
      <c r="O100" t="s">
        <v>1963</v>
      </c>
      <c r="P100" t="s">
        <v>1964</v>
      </c>
      <c r="Q100" t="s">
        <v>1965</v>
      </c>
      <c r="R100" t="s">
        <v>1966</v>
      </c>
      <c r="S100" t="s">
        <v>1967</v>
      </c>
      <c r="T100" t="s">
        <v>1968</v>
      </c>
    </row>
    <row r="101" spans="1:20" ht="14.5">
      <c r="A101"/>
      <c r="B101" t="s">
        <v>146</v>
      </c>
      <c r="C101" t="s">
        <v>1969</v>
      </c>
      <c r="D101" t="s">
        <v>1970</v>
      </c>
      <c r="E101" t="s">
        <v>1971</v>
      </c>
      <c r="F101" t="s">
        <v>1972</v>
      </c>
      <c r="G101" t="s">
        <v>1973</v>
      </c>
      <c r="H101" t="s">
        <v>1974</v>
      </c>
      <c r="I101" t="s">
        <v>1975</v>
      </c>
      <c r="J101" t="s">
        <v>1976</v>
      </c>
      <c r="K101" t="s">
        <v>1977</v>
      </c>
      <c r="L101" t="s">
        <v>1978</v>
      </c>
      <c r="M101" t="s">
        <v>1979</v>
      </c>
      <c r="N101" t="s">
        <v>1980</v>
      </c>
      <c r="O101" t="s">
        <v>1981</v>
      </c>
      <c r="P101" t="s">
        <v>1982</v>
      </c>
      <c r="Q101" t="s">
        <v>1983</v>
      </c>
      <c r="R101" t="s">
        <v>1984</v>
      </c>
      <c r="S101" t="s">
        <v>1985</v>
      </c>
      <c r="T101" t="s">
        <v>1986</v>
      </c>
    </row>
    <row r="102" spans="1:20" ht="14.5">
      <c r="A102"/>
      <c r="B102" t="s">
        <v>1200</v>
      </c>
      <c r="C102" t="s">
        <v>1987</v>
      </c>
      <c r="D102" t="s">
        <v>1988</v>
      </c>
      <c r="E102" t="s">
        <v>1989</v>
      </c>
      <c r="F102" t="s">
        <v>1990</v>
      </c>
      <c r="G102" t="s">
        <v>1991</v>
      </c>
      <c r="H102" t="s">
        <v>1992</v>
      </c>
      <c r="I102" t="s">
        <v>1993</v>
      </c>
      <c r="J102" t="s">
        <v>1994</v>
      </c>
      <c r="K102" t="s">
        <v>1995</v>
      </c>
      <c r="L102" t="s">
        <v>1996</v>
      </c>
      <c r="M102" t="s">
        <v>1997</v>
      </c>
      <c r="N102" t="s">
        <v>1998</v>
      </c>
      <c r="O102" t="s">
        <v>1999</v>
      </c>
      <c r="P102" t="s">
        <v>2000</v>
      </c>
      <c r="Q102" t="s">
        <v>2001</v>
      </c>
      <c r="R102" t="s">
        <v>2002</v>
      </c>
      <c r="S102" t="s">
        <v>2003</v>
      </c>
      <c r="T102" t="s">
        <v>2004</v>
      </c>
    </row>
    <row r="103" spans="1:20" ht="14.5">
      <c r="A103"/>
      <c r="B103" t="s">
        <v>162</v>
      </c>
      <c r="C103" t="s">
        <v>1378</v>
      </c>
      <c r="D103" t="s">
        <v>1378</v>
      </c>
      <c r="E103" t="s">
        <v>1378</v>
      </c>
      <c r="F103" t="s">
        <v>1378</v>
      </c>
      <c r="G103" t="s">
        <v>1378</v>
      </c>
      <c r="H103" t="s">
        <v>1378</v>
      </c>
      <c r="I103" t="s">
        <v>1377</v>
      </c>
      <c r="J103" t="s">
        <v>1377</v>
      </c>
      <c r="K103" t="s">
        <v>1377</v>
      </c>
      <c r="L103" t="s">
        <v>1377</v>
      </c>
      <c r="M103" t="s">
        <v>1377</v>
      </c>
      <c r="N103" t="s">
        <v>1377</v>
      </c>
      <c r="O103" t="s">
        <v>1377</v>
      </c>
      <c r="P103" t="s">
        <v>1377</v>
      </c>
      <c r="Q103" t="s">
        <v>1377</v>
      </c>
      <c r="R103" t="s">
        <v>1377</v>
      </c>
      <c r="S103" t="s">
        <v>1377</v>
      </c>
      <c r="T103" t="s">
        <v>1377</v>
      </c>
    </row>
    <row r="104" spans="1:20" ht="14.5">
      <c r="A104"/>
      <c r="B104" t="s">
        <v>159</v>
      </c>
      <c r="C104" t="s">
        <v>2005</v>
      </c>
      <c r="D104" t="s">
        <v>2006</v>
      </c>
      <c r="E104" t="s">
        <v>2007</v>
      </c>
      <c r="F104" t="s">
        <v>2008</v>
      </c>
      <c r="G104" t="s">
        <v>2009</v>
      </c>
      <c r="H104" t="s">
        <v>2010</v>
      </c>
      <c r="I104" t="s">
        <v>2011</v>
      </c>
      <c r="J104" t="s">
        <v>2012</v>
      </c>
      <c r="K104" t="s">
        <v>2013</v>
      </c>
      <c r="L104" t="s">
        <v>2014</v>
      </c>
      <c r="M104" t="s">
        <v>2015</v>
      </c>
      <c r="N104" t="s">
        <v>2016</v>
      </c>
      <c r="O104" t="s">
        <v>2017</v>
      </c>
      <c r="P104" t="s">
        <v>2018</v>
      </c>
      <c r="Q104" t="s">
        <v>2019</v>
      </c>
      <c r="R104" t="s">
        <v>2020</v>
      </c>
      <c r="S104" t="s">
        <v>2021</v>
      </c>
      <c r="T104" t="s">
        <v>2022</v>
      </c>
    </row>
    <row r="105" spans="1:20" ht="14.5">
      <c r="A105" t="s">
        <v>2198</v>
      </c>
      <c r="B105" t="s">
        <v>163</v>
      </c>
      <c r="C105" t="s">
        <v>2023</v>
      </c>
      <c r="D105" t="s">
        <v>2024</v>
      </c>
      <c r="E105" t="s">
        <v>2025</v>
      </c>
      <c r="F105" t="s">
        <v>2026</v>
      </c>
      <c r="G105" t="s">
        <v>2027</v>
      </c>
      <c r="H105" t="s">
        <v>2028</v>
      </c>
      <c r="I105" t="s">
        <v>2029</v>
      </c>
      <c r="J105" t="s">
        <v>2030</v>
      </c>
      <c r="K105" t="s">
        <v>2031</v>
      </c>
      <c r="L105" t="s">
        <v>2032</v>
      </c>
      <c r="M105" t="s">
        <v>2033</v>
      </c>
      <c r="N105" t="s">
        <v>2034</v>
      </c>
      <c r="O105" t="s">
        <v>2035</v>
      </c>
      <c r="P105" t="s">
        <v>2036</v>
      </c>
      <c r="Q105" t="s">
        <v>2037</v>
      </c>
      <c r="R105" t="s">
        <v>2038</v>
      </c>
      <c r="S105" t="s">
        <v>2039</v>
      </c>
      <c r="T105" t="s">
        <v>2040</v>
      </c>
    </row>
    <row r="106" spans="1:20" ht="14.5">
      <c r="A106"/>
      <c r="B106" t="s">
        <v>147</v>
      </c>
      <c r="C106" t="s">
        <v>1427</v>
      </c>
      <c r="D106" t="s">
        <v>1427</v>
      </c>
      <c r="E106" t="s">
        <v>1505</v>
      </c>
      <c r="F106" t="s">
        <v>1933</v>
      </c>
      <c r="G106" t="s">
        <v>1669</v>
      </c>
      <c r="H106" t="s">
        <v>1321</v>
      </c>
      <c r="I106" t="s">
        <v>1670</v>
      </c>
      <c r="J106" t="s">
        <v>1671</v>
      </c>
      <c r="K106" t="s">
        <v>1431</v>
      </c>
      <c r="L106" t="s">
        <v>1188</v>
      </c>
      <c r="M106" t="s">
        <v>1595</v>
      </c>
      <c r="N106" t="s">
        <v>1590</v>
      </c>
      <c r="O106" t="s">
        <v>2041</v>
      </c>
      <c r="P106" t="s">
        <v>2042</v>
      </c>
      <c r="Q106" t="s">
        <v>2043</v>
      </c>
      <c r="R106" t="s">
        <v>2044</v>
      </c>
      <c r="S106" t="s">
        <v>2045</v>
      </c>
      <c r="T106" t="s">
        <v>2046</v>
      </c>
    </row>
    <row r="107" spans="1:20" ht="14.5">
      <c r="A107"/>
      <c r="B107" t="s">
        <v>146</v>
      </c>
      <c r="C107" t="s">
        <v>2047</v>
      </c>
      <c r="D107" t="s">
        <v>2047</v>
      </c>
      <c r="E107" t="s">
        <v>1680</v>
      </c>
      <c r="F107" t="s">
        <v>1680</v>
      </c>
      <c r="G107" t="s">
        <v>1680</v>
      </c>
      <c r="H107" t="s">
        <v>1681</v>
      </c>
      <c r="I107" t="s">
        <v>2048</v>
      </c>
      <c r="J107" t="s">
        <v>1681</v>
      </c>
      <c r="K107" t="s">
        <v>2049</v>
      </c>
      <c r="L107" t="s">
        <v>1190</v>
      </c>
      <c r="M107" t="s">
        <v>1593</v>
      </c>
      <c r="N107" t="s">
        <v>1589</v>
      </c>
      <c r="O107" t="s">
        <v>1192</v>
      </c>
      <c r="P107" t="s">
        <v>2050</v>
      </c>
      <c r="Q107" t="s">
        <v>1587</v>
      </c>
      <c r="R107" t="s">
        <v>2051</v>
      </c>
      <c r="S107" t="s">
        <v>2052</v>
      </c>
      <c r="T107" t="s">
        <v>1417</v>
      </c>
    </row>
    <row r="108" spans="1:20" ht="14.5">
      <c r="A108"/>
      <c r="B108" t="s">
        <v>1200</v>
      </c>
      <c r="C108" t="s">
        <v>2053</v>
      </c>
      <c r="D108" t="s">
        <v>2054</v>
      </c>
      <c r="E108" t="s">
        <v>2055</v>
      </c>
      <c r="F108" t="s">
        <v>2056</v>
      </c>
      <c r="G108" t="s">
        <v>2057</v>
      </c>
      <c r="H108" t="s">
        <v>2058</v>
      </c>
      <c r="I108" t="s">
        <v>2059</v>
      </c>
      <c r="J108" t="s">
        <v>2060</v>
      </c>
      <c r="K108" t="s">
        <v>2061</v>
      </c>
      <c r="L108" t="s">
        <v>2062</v>
      </c>
      <c r="M108" t="s">
        <v>2063</v>
      </c>
      <c r="N108" t="s">
        <v>2064</v>
      </c>
      <c r="O108" t="s">
        <v>2065</v>
      </c>
      <c r="P108" t="s">
        <v>2066</v>
      </c>
      <c r="Q108" t="s">
        <v>2067</v>
      </c>
      <c r="R108" t="s">
        <v>2068</v>
      </c>
      <c r="S108" t="s">
        <v>2069</v>
      </c>
      <c r="T108" t="s">
        <v>2070</v>
      </c>
    </row>
    <row r="109" spans="1:20" ht="14.5">
      <c r="A109"/>
      <c r="B109" t="s">
        <v>162</v>
      </c>
      <c r="C109" t="s">
        <v>2071</v>
      </c>
      <c r="D109" t="s">
        <v>2072</v>
      </c>
      <c r="E109" t="s">
        <v>2073</v>
      </c>
      <c r="F109" t="s">
        <v>2074</v>
      </c>
      <c r="G109" t="s">
        <v>2075</v>
      </c>
      <c r="H109" t="s">
        <v>2076</v>
      </c>
      <c r="I109" t="s">
        <v>2077</v>
      </c>
      <c r="J109" t="s">
        <v>2078</v>
      </c>
      <c r="K109" t="s">
        <v>2079</v>
      </c>
      <c r="L109" t="s">
        <v>2080</v>
      </c>
      <c r="M109" t="s">
        <v>2081</v>
      </c>
      <c r="N109" t="s">
        <v>2082</v>
      </c>
      <c r="O109" t="s">
        <v>2083</v>
      </c>
      <c r="P109" t="s">
        <v>2084</v>
      </c>
      <c r="Q109" t="s">
        <v>2085</v>
      </c>
      <c r="R109" t="s">
        <v>2086</v>
      </c>
      <c r="S109" t="s">
        <v>2087</v>
      </c>
      <c r="T109" t="s">
        <v>2088</v>
      </c>
    </row>
    <row r="110" spans="1:20" ht="14.5">
      <c r="A110"/>
      <c r="B110" t="s">
        <v>159</v>
      </c>
      <c r="C110" t="s">
        <v>1317</v>
      </c>
      <c r="D110" t="s">
        <v>1317</v>
      </c>
      <c r="E110" t="s">
        <v>1317</v>
      </c>
      <c r="F110" t="s">
        <v>1243</v>
      </c>
      <c r="G110" t="s">
        <v>1243</v>
      </c>
      <c r="H110" t="s">
        <v>1243</v>
      </c>
      <c r="I110" t="s">
        <v>1243</v>
      </c>
      <c r="J110" t="s">
        <v>1243</v>
      </c>
      <c r="K110" t="s">
        <v>1242</v>
      </c>
      <c r="L110" t="s">
        <v>1242</v>
      </c>
      <c r="M110" t="s">
        <v>1242</v>
      </c>
      <c r="N110" t="s">
        <v>1242</v>
      </c>
      <c r="O110" t="s">
        <v>1242</v>
      </c>
      <c r="P110" t="s">
        <v>1241</v>
      </c>
      <c r="Q110" t="s">
        <v>1241</v>
      </c>
      <c r="R110" t="s">
        <v>1241</v>
      </c>
      <c r="S110" t="s">
        <v>1239</v>
      </c>
      <c r="T110" t="s">
        <v>1240</v>
      </c>
    </row>
    <row r="111" spans="1:20" ht="14.5">
      <c r="A111" t="s">
        <v>1</v>
      </c>
      <c r="B111" t="s">
        <v>163</v>
      </c>
      <c r="C111" t="s">
        <v>1427</v>
      </c>
      <c r="D111" t="s">
        <v>1319</v>
      </c>
      <c r="E111" t="s">
        <v>1319</v>
      </c>
      <c r="F111" t="s">
        <v>1668</v>
      </c>
      <c r="G111" t="s">
        <v>1319</v>
      </c>
      <c r="H111" t="s">
        <v>1668</v>
      </c>
      <c r="I111" t="s">
        <v>1668</v>
      </c>
      <c r="J111" t="s">
        <v>1427</v>
      </c>
      <c r="K111" t="s">
        <v>1505</v>
      </c>
      <c r="L111" t="s">
        <v>1320</v>
      </c>
      <c r="M111" t="s">
        <v>1506</v>
      </c>
      <c r="N111" t="s">
        <v>1505</v>
      </c>
      <c r="O111" t="s">
        <v>1668</v>
      </c>
      <c r="P111" t="s">
        <v>1505</v>
      </c>
      <c r="Q111" t="s">
        <v>1506</v>
      </c>
      <c r="R111" t="s">
        <v>1505</v>
      </c>
      <c r="S111" t="s">
        <v>1320</v>
      </c>
      <c r="T111" t="s">
        <v>1321</v>
      </c>
    </row>
    <row r="112" spans="1:20" ht="14.5">
      <c r="A112"/>
      <c r="B112" t="s">
        <v>147</v>
      </c>
      <c r="C112" t="s">
        <v>1241</v>
      </c>
      <c r="D112" t="s">
        <v>1242</v>
      </c>
      <c r="E112" t="s">
        <v>1241</v>
      </c>
      <c r="F112" t="s">
        <v>1239</v>
      </c>
      <c r="G112" t="s">
        <v>1239</v>
      </c>
      <c r="H112" t="s">
        <v>1239</v>
      </c>
      <c r="I112" t="s">
        <v>1240</v>
      </c>
      <c r="J112" t="s">
        <v>1238</v>
      </c>
      <c r="K112" t="s">
        <v>1238</v>
      </c>
      <c r="L112" t="s">
        <v>1504</v>
      </c>
      <c r="M112" t="s">
        <v>1504</v>
      </c>
      <c r="N112" t="s">
        <v>1504</v>
      </c>
      <c r="O112" t="s">
        <v>1503</v>
      </c>
      <c r="P112" t="s">
        <v>1503</v>
      </c>
      <c r="Q112" t="s">
        <v>1427</v>
      </c>
      <c r="R112" t="s">
        <v>1668</v>
      </c>
      <c r="S112" t="s">
        <v>2089</v>
      </c>
      <c r="T112" t="s">
        <v>2089</v>
      </c>
    </row>
    <row r="113" spans="1:20" ht="14.5">
      <c r="A113"/>
      <c r="B113" t="s">
        <v>146</v>
      </c>
      <c r="C113" t="s">
        <v>2090</v>
      </c>
      <c r="D113" t="s">
        <v>2091</v>
      </c>
      <c r="E113" t="s">
        <v>2092</v>
      </c>
      <c r="F113" t="s">
        <v>2093</v>
      </c>
      <c r="G113" t="s">
        <v>2094</v>
      </c>
      <c r="H113" t="s">
        <v>2095</v>
      </c>
      <c r="I113" t="s">
        <v>2096</v>
      </c>
      <c r="J113" t="s">
        <v>2097</v>
      </c>
      <c r="K113" t="s">
        <v>1993</v>
      </c>
      <c r="L113" t="s">
        <v>2098</v>
      </c>
      <c r="M113" t="s">
        <v>2099</v>
      </c>
      <c r="N113" t="s">
        <v>2100</v>
      </c>
      <c r="O113" t="s">
        <v>2101</v>
      </c>
      <c r="P113" t="s">
        <v>2102</v>
      </c>
      <c r="Q113" t="s">
        <v>2103</v>
      </c>
      <c r="R113" t="s">
        <v>2104</v>
      </c>
      <c r="S113" t="s">
        <v>2105</v>
      </c>
      <c r="T113" t="s">
        <v>2106</v>
      </c>
    </row>
    <row r="114" spans="1:20" ht="14.5">
      <c r="A114"/>
      <c r="B114" t="s">
        <v>1200</v>
      </c>
      <c r="C114" t="s">
        <v>2107</v>
      </c>
      <c r="D114" t="s">
        <v>2108</v>
      </c>
      <c r="E114" t="s">
        <v>2109</v>
      </c>
      <c r="F114" t="s">
        <v>2110</v>
      </c>
      <c r="G114" t="s">
        <v>2111</v>
      </c>
      <c r="H114" t="s">
        <v>2112</v>
      </c>
      <c r="I114" t="s">
        <v>2113</v>
      </c>
      <c r="J114" t="s">
        <v>2114</v>
      </c>
      <c r="K114" t="s">
        <v>2115</v>
      </c>
      <c r="L114" t="s">
        <v>2116</v>
      </c>
      <c r="M114" t="s">
        <v>2117</v>
      </c>
      <c r="N114" t="s">
        <v>2118</v>
      </c>
      <c r="O114" t="s">
        <v>2119</v>
      </c>
      <c r="P114" t="s">
        <v>2120</v>
      </c>
      <c r="Q114" t="s">
        <v>2121</v>
      </c>
      <c r="R114" t="s">
        <v>2122</v>
      </c>
      <c r="S114" t="s">
        <v>2123</v>
      </c>
      <c r="T114" t="s">
        <v>2124</v>
      </c>
    </row>
    <row r="115" spans="1:20" ht="14.5">
      <c r="A115"/>
      <c r="B115" t="s">
        <v>162</v>
      </c>
      <c r="C115" t="s">
        <v>2125</v>
      </c>
      <c r="D115" t="s">
        <v>2126</v>
      </c>
      <c r="E115" t="s">
        <v>2127</v>
      </c>
      <c r="F115" t="s">
        <v>2128</v>
      </c>
      <c r="G115" t="s">
        <v>2129</v>
      </c>
      <c r="H115" t="s">
        <v>2130</v>
      </c>
      <c r="I115" t="s">
        <v>2131</v>
      </c>
      <c r="J115" t="s">
        <v>2132</v>
      </c>
      <c r="K115" t="s">
        <v>2133</v>
      </c>
      <c r="L115" t="s">
        <v>2134</v>
      </c>
      <c r="M115" t="s">
        <v>2135</v>
      </c>
      <c r="N115" t="s">
        <v>2136</v>
      </c>
      <c r="O115" t="s">
        <v>2137</v>
      </c>
      <c r="P115" t="s">
        <v>2138</v>
      </c>
      <c r="Q115" t="s">
        <v>2139</v>
      </c>
      <c r="R115" t="s">
        <v>2140</v>
      </c>
      <c r="S115" t="s">
        <v>2141</v>
      </c>
      <c r="T115" t="s">
        <v>2142</v>
      </c>
    </row>
    <row r="116" spans="1:20" ht="14.5">
      <c r="A116"/>
      <c r="B116" t="s">
        <v>159</v>
      </c>
      <c r="C116" t="s">
        <v>1239</v>
      </c>
      <c r="D116" t="s">
        <v>1239</v>
      </c>
      <c r="E116" t="s">
        <v>1240</v>
      </c>
      <c r="F116" t="s">
        <v>1239</v>
      </c>
      <c r="G116" t="s">
        <v>1239</v>
      </c>
      <c r="H116" t="s">
        <v>1240</v>
      </c>
      <c r="I116" t="s">
        <v>1240</v>
      </c>
      <c r="J116" t="s">
        <v>1237</v>
      </c>
      <c r="K116" t="s">
        <v>1238</v>
      </c>
      <c r="L116" t="s">
        <v>1318</v>
      </c>
      <c r="M116" t="s">
        <v>1427</v>
      </c>
      <c r="N116" t="s">
        <v>1503</v>
      </c>
      <c r="O116" t="s">
        <v>1319</v>
      </c>
      <c r="P116" t="s">
        <v>1505</v>
      </c>
      <c r="Q116" t="s">
        <v>1506</v>
      </c>
      <c r="R116" t="s">
        <v>1320</v>
      </c>
      <c r="S116" t="s">
        <v>1672</v>
      </c>
      <c r="T116" t="s">
        <v>1689</v>
      </c>
    </row>
    <row r="117" spans="1:20" ht="14.5">
      <c r="A117" t="s">
        <v>23</v>
      </c>
      <c r="B117" t="s">
        <v>163</v>
      </c>
      <c r="C117" t="s">
        <v>2143</v>
      </c>
      <c r="D117" t="s">
        <v>2144</v>
      </c>
      <c r="E117" t="s">
        <v>2145</v>
      </c>
      <c r="F117" t="s">
        <v>1434</v>
      </c>
      <c r="G117" t="s">
        <v>2146</v>
      </c>
      <c r="H117" t="s">
        <v>2147</v>
      </c>
      <c r="I117" t="s">
        <v>2148</v>
      </c>
      <c r="J117" t="s">
        <v>2148</v>
      </c>
      <c r="K117" t="s">
        <v>2149</v>
      </c>
      <c r="L117" t="s">
        <v>2150</v>
      </c>
      <c r="M117" t="s">
        <v>1582</v>
      </c>
      <c r="N117" t="s">
        <v>2151</v>
      </c>
      <c r="O117" t="s">
        <v>2152</v>
      </c>
      <c r="P117" t="s">
        <v>2153</v>
      </c>
      <c r="Q117" t="s">
        <v>2154</v>
      </c>
      <c r="R117" t="s">
        <v>2155</v>
      </c>
      <c r="S117" t="s">
        <v>2156</v>
      </c>
      <c r="T117" t="s">
        <v>2157</v>
      </c>
    </row>
    <row r="118" spans="1:20" ht="14.5">
      <c r="A118"/>
      <c r="B118" t="s">
        <v>147</v>
      </c>
      <c r="C118" t="s">
        <v>1672</v>
      </c>
      <c r="D118" t="s">
        <v>1671</v>
      </c>
      <c r="E118" t="s">
        <v>1672</v>
      </c>
      <c r="F118" t="s">
        <v>1671</v>
      </c>
      <c r="G118" t="s">
        <v>1670</v>
      </c>
      <c r="H118" t="s">
        <v>1935</v>
      </c>
      <c r="I118" t="s">
        <v>1671</v>
      </c>
      <c r="J118" t="s">
        <v>1690</v>
      </c>
      <c r="K118" t="s">
        <v>1726</v>
      </c>
      <c r="L118" t="s">
        <v>1189</v>
      </c>
      <c r="M118" t="s">
        <v>1632</v>
      </c>
      <c r="N118" t="s">
        <v>1634</v>
      </c>
      <c r="O118" t="s">
        <v>1259</v>
      </c>
      <c r="P118" t="s">
        <v>1164</v>
      </c>
      <c r="Q118" t="s">
        <v>2158</v>
      </c>
      <c r="R118" t="s">
        <v>2159</v>
      </c>
      <c r="S118" t="s">
        <v>2160</v>
      </c>
      <c r="T118" t="s">
        <v>2161</v>
      </c>
    </row>
    <row r="119" spans="1:20" ht="14.5">
      <c r="A119"/>
      <c r="B119" t="s">
        <v>146</v>
      </c>
      <c r="C119" t="s">
        <v>2162</v>
      </c>
      <c r="D119" t="s">
        <v>2163</v>
      </c>
      <c r="E119" t="s">
        <v>2164</v>
      </c>
      <c r="F119" t="s">
        <v>2165</v>
      </c>
      <c r="G119" t="s">
        <v>2166</v>
      </c>
      <c r="H119" t="s">
        <v>2167</v>
      </c>
      <c r="I119" t="s">
        <v>2168</v>
      </c>
      <c r="J119" t="s">
        <v>2169</v>
      </c>
      <c r="K119" t="s">
        <v>2170</v>
      </c>
      <c r="L119" t="s">
        <v>2171</v>
      </c>
      <c r="M119" t="s">
        <v>2172</v>
      </c>
      <c r="N119" t="s">
        <v>2173</v>
      </c>
      <c r="O119" t="s">
        <v>2174</v>
      </c>
      <c r="P119" t="s">
        <v>2175</v>
      </c>
      <c r="Q119" t="s">
        <v>2176</v>
      </c>
      <c r="R119" t="s">
        <v>2177</v>
      </c>
      <c r="S119" t="s">
        <v>2178</v>
      </c>
      <c r="T119" t="s">
        <v>2179</v>
      </c>
    </row>
    <row r="120" spans="1:20" ht="14.5">
      <c r="A120"/>
      <c r="B120" t="s">
        <v>1200</v>
      </c>
      <c r="C120" t="s">
        <v>2180</v>
      </c>
      <c r="D120" t="s">
        <v>2181</v>
      </c>
      <c r="E120" t="s">
        <v>2182</v>
      </c>
      <c r="F120" t="s">
        <v>2183</v>
      </c>
      <c r="G120" t="s">
        <v>2184</v>
      </c>
      <c r="H120" t="s">
        <v>2185</v>
      </c>
      <c r="I120" t="s">
        <v>2186</v>
      </c>
      <c r="J120" t="s">
        <v>2187</v>
      </c>
      <c r="K120" t="s">
        <v>2188</v>
      </c>
      <c r="L120" t="s">
        <v>2189</v>
      </c>
      <c r="M120" t="s">
        <v>2190</v>
      </c>
      <c r="N120" t="s">
        <v>2191</v>
      </c>
      <c r="O120" t="s">
        <v>2192</v>
      </c>
      <c r="P120" t="s">
        <v>2193</v>
      </c>
      <c r="Q120" t="s">
        <v>2192</v>
      </c>
      <c r="R120" t="s">
        <v>2194</v>
      </c>
      <c r="S120" t="s">
        <v>2195</v>
      </c>
      <c r="T120" t="s">
        <v>2196</v>
      </c>
    </row>
    <row r="121" spans="1:20" ht="14.5">
      <c r="A121"/>
      <c r="B121" t="s">
        <v>162</v>
      </c>
      <c r="C121" t="s">
        <v>1505</v>
      </c>
      <c r="D121" t="s">
        <v>1668</v>
      </c>
      <c r="E121" t="s">
        <v>1503</v>
      </c>
      <c r="F121" t="s">
        <v>1668</v>
      </c>
      <c r="G121" t="s">
        <v>1503</v>
      </c>
      <c r="H121" t="s">
        <v>1427</v>
      </c>
      <c r="I121" t="s">
        <v>1427</v>
      </c>
      <c r="J121" t="s">
        <v>1427</v>
      </c>
      <c r="K121" t="s">
        <v>1427</v>
      </c>
      <c r="L121" t="s">
        <v>1933</v>
      </c>
      <c r="M121" t="s">
        <v>1668</v>
      </c>
      <c r="N121" t="s">
        <v>1319</v>
      </c>
      <c r="O121" t="s">
        <v>1319</v>
      </c>
      <c r="P121" t="s">
        <v>1505</v>
      </c>
      <c r="Q121" t="s">
        <v>1321</v>
      </c>
      <c r="R121" t="s">
        <v>1669</v>
      </c>
      <c r="S121" t="s">
        <v>1669</v>
      </c>
      <c r="T121" t="s">
        <v>1320</v>
      </c>
    </row>
    <row r="122" spans="1:20" ht="14.5">
      <c r="A122"/>
      <c r="B122" t="s">
        <v>159</v>
      </c>
      <c r="C122" t="s">
        <v>1317</v>
      </c>
      <c r="D122" t="s">
        <v>1317</v>
      </c>
      <c r="E122" t="s">
        <v>1317</v>
      </c>
      <c r="F122" t="s">
        <v>1316</v>
      </c>
      <c r="G122" t="s">
        <v>1317</v>
      </c>
      <c r="H122" t="s">
        <v>1242</v>
      </c>
      <c r="I122" t="s">
        <v>1242</v>
      </c>
      <c r="J122" t="s">
        <v>1243</v>
      </c>
      <c r="K122" t="s">
        <v>1241</v>
      </c>
      <c r="L122" t="s">
        <v>1239</v>
      </c>
      <c r="M122" t="s">
        <v>1240</v>
      </c>
      <c r="N122" t="s">
        <v>1237</v>
      </c>
      <c r="O122" t="s">
        <v>1504</v>
      </c>
      <c r="P122" t="s">
        <v>1668</v>
      </c>
      <c r="Q122" t="s">
        <v>1668</v>
      </c>
      <c r="R122" t="s">
        <v>1933</v>
      </c>
      <c r="S122" t="s">
        <v>1321</v>
      </c>
      <c r="T122" t="s">
        <v>1672</v>
      </c>
    </row>
    <row r="127" spans="1:20">
      <c r="A127" s="44" t="s">
        <v>20</v>
      </c>
    </row>
    <row r="128" spans="1:20">
      <c r="A128" s="18"/>
    </row>
    <row r="129" spans="1:1">
      <c r="A129" s="212" t="s">
        <v>2200</v>
      </c>
    </row>
  </sheetData>
  <mergeCells count="4">
    <mergeCell ref="A19:A20"/>
    <mergeCell ref="A3:A4"/>
    <mergeCell ref="J3:K3"/>
    <mergeCell ref="B3:I3"/>
  </mergeCells>
  <hyperlinks>
    <hyperlink ref="M4" location="Content!A1" display="Back to content page" xr:uid="{00000000-0004-0000-F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B22"/>
  <sheetViews>
    <sheetView workbookViewId="0">
      <selection activeCell="K21" sqref="K21"/>
    </sheetView>
  </sheetViews>
  <sheetFormatPr defaultColWidth="8.7265625" defaultRowHeight="14.5"/>
  <cols>
    <col min="1" max="1" width="28.7265625" customWidth="1"/>
    <col min="2" max="26" width="9.26953125" customWidth="1"/>
  </cols>
  <sheetData>
    <row r="1" spans="1:28">
      <c r="A1" s="44" t="s">
        <v>3106</v>
      </c>
    </row>
    <row r="3" spans="1:28">
      <c r="A3" s="365" t="s">
        <v>1141</v>
      </c>
      <c r="B3" s="366">
        <v>2000</v>
      </c>
      <c r="C3" s="366">
        <v>2001</v>
      </c>
      <c r="D3" s="366">
        <v>2002</v>
      </c>
      <c r="E3" s="366">
        <v>2003</v>
      </c>
      <c r="F3" s="366">
        <v>2004</v>
      </c>
      <c r="G3" s="366">
        <v>2005</v>
      </c>
      <c r="H3" s="366">
        <v>2006</v>
      </c>
      <c r="I3" s="366">
        <v>2007</v>
      </c>
      <c r="J3" s="366">
        <v>2008</v>
      </c>
      <c r="K3" s="366">
        <v>2009</v>
      </c>
      <c r="L3" s="366">
        <v>2010</v>
      </c>
      <c r="M3" s="366">
        <v>2011</v>
      </c>
      <c r="N3" s="366">
        <v>2012</v>
      </c>
      <c r="O3" s="366">
        <v>2013</v>
      </c>
      <c r="P3" s="366">
        <v>2014</v>
      </c>
      <c r="Q3" s="366">
        <v>2015</v>
      </c>
      <c r="R3" s="366">
        <v>2016</v>
      </c>
      <c r="S3" s="366">
        <v>2017</v>
      </c>
      <c r="T3" s="366">
        <v>2018</v>
      </c>
      <c r="U3" s="366">
        <v>2019</v>
      </c>
      <c r="V3" s="366">
        <v>2020</v>
      </c>
      <c r="W3" s="366">
        <v>2021</v>
      </c>
      <c r="X3" s="366">
        <v>2022</v>
      </c>
      <c r="Y3" s="366">
        <v>2023</v>
      </c>
      <c r="Z3" s="366">
        <v>2024</v>
      </c>
      <c r="AB3" s="486" t="s">
        <v>528</v>
      </c>
    </row>
    <row r="4" spans="1:28">
      <c r="A4" s="367" t="s">
        <v>13</v>
      </c>
      <c r="B4" s="599"/>
      <c r="C4" s="599"/>
      <c r="D4" s="599">
        <v>346.62834765999997</v>
      </c>
      <c r="E4" s="599">
        <v>739.62432095999998</v>
      </c>
      <c r="F4" s="599">
        <v>598.45670038000651</v>
      </c>
      <c r="G4" s="599">
        <v>601.64048040000148</v>
      </c>
      <c r="H4" s="599">
        <v>794.92277758998887</v>
      </c>
      <c r="I4" s="599">
        <v>968.18806055999926</v>
      </c>
      <c r="J4" s="599">
        <v>1410.8089379300022</v>
      </c>
      <c r="K4" s="599">
        <v>1415.8506314499991</v>
      </c>
      <c r="L4" s="599">
        <v>1231.0071850599932</v>
      </c>
      <c r="M4" s="599">
        <v>1282.339384260001</v>
      </c>
      <c r="N4" s="599">
        <v>1571.9190397899945</v>
      </c>
      <c r="O4" s="599">
        <v>1579.3469199700046</v>
      </c>
      <c r="P4" s="599">
        <v>1498.9776607199949</v>
      </c>
      <c r="Q4" s="599">
        <v>1136.4980939700051</v>
      </c>
      <c r="R4" s="599">
        <v>788.94609164000428</v>
      </c>
      <c r="S4" s="599">
        <v>884.03976445999638</v>
      </c>
      <c r="T4" s="599">
        <v>702.44548087000078</v>
      </c>
      <c r="U4" s="599">
        <v>572.42256792000001</v>
      </c>
      <c r="V4" s="599">
        <v>449.94411596999777</v>
      </c>
      <c r="W4" s="599">
        <v>431.3143451899972</v>
      </c>
      <c r="X4" s="599">
        <v>642.16081101000123</v>
      </c>
      <c r="Y4" s="599">
        <v>568.87245573999712</v>
      </c>
      <c r="Z4" s="599">
        <v>623.19395757000211</v>
      </c>
    </row>
    <row r="5" spans="1:28">
      <c r="A5" s="367" t="s">
        <v>12</v>
      </c>
      <c r="B5" s="570">
        <v>1756.4961534183765</v>
      </c>
      <c r="C5" s="570">
        <v>1577.4052043128561</v>
      </c>
      <c r="D5" s="570">
        <v>442.18455015806995</v>
      </c>
      <c r="E5" s="570">
        <v>2171.2999999999997</v>
      </c>
      <c r="F5" s="570">
        <v>3027.7</v>
      </c>
      <c r="G5" s="570">
        <v>2614.6999999999998</v>
      </c>
      <c r="H5" s="570">
        <v>2644.6000000000004</v>
      </c>
      <c r="I5" s="570">
        <v>3491.9000000000005</v>
      </c>
      <c r="J5" s="570">
        <v>4108.3999999999996</v>
      </c>
      <c r="K5" s="570">
        <v>3801.2000000000003</v>
      </c>
      <c r="L5" s="570">
        <v>4272.5</v>
      </c>
      <c r="M5" s="570">
        <v>5033.3999999999996</v>
      </c>
      <c r="N5" s="570">
        <v>5710</v>
      </c>
      <c r="O5" s="570">
        <v>6355.4999999999991</v>
      </c>
      <c r="P5" s="570">
        <v>6153</v>
      </c>
      <c r="Q5" s="570">
        <v>5772.4999999999991</v>
      </c>
      <c r="R5" s="570">
        <v>4794.3999999999996</v>
      </c>
      <c r="S5" s="570">
        <v>3934.2</v>
      </c>
      <c r="T5" s="570">
        <v>4642.8999999999987</v>
      </c>
      <c r="U5" s="570">
        <v>4569.2000000000007</v>
      </c>
      <c r="V5" s="570">
        <v>4391.2</v>
      </c>
      <c r="W5" s="570">
        <v>5208.8999999999996</v>
      </c>
      <c r="X5" s="570">
        <v>6352.2</v>
      </c>
      <c r="Y5" s="570">
        <v>5076</v>
      </c>
      <c r="Z5" s="570">
        <v>5666.2</v>
      </c>
    </row>
    <row r="6" spans="1:28">
      <c r="A6" s="367" t="s">
        <v>483</v>
      </c>
      <c r="B6" s="570"/>
      <c r="C6" s="570"/>
      <c r="D6" s="570"/>
      <c r="E6" s="570"/>
      <c r="F6" s="570"/>
      <c r="G6" s="570"/>
      <c r="H6" s="570"/>
      <c r="I6" s="570"/>
      <c r="J6" s="570"/>
      <c r="K6" s="570">
        <v>14.877444668000001</v>
      </c>
      <c r="L6" s="570">
        <v>24.468311660000001</v>
      </c>
      <c r="M6" s="570">
        <v>17.509215776000001</v>
      </c>
      <c r="N6" s="570">
        <v>22.072027557999998</v>
      </c>
      <c r="O6" s="570">
        <v>32.844365521</v>
      </c>
      <c r="P6" s="570">
        <v>23.388620946</v>
      </c>
      <c r="Q6" s="570">
        <v>15.546587887999999</v>
      </c>
      <c r="R6" s="570">
        <v>16.063967535</v>
      </c>
      <c r="S6" s="570">
        <v>13.098481072</v>
      </c>
      <c r="T6" s="570">
        <v>21.079594451999998</v>
      </c>
      <c r="U6" s="570">
        <v>15.572038620000001</v>
      </c>
      <c r="V6" s="570">
        <v>19.123736691825034</v>
      </c>
      <c r="W6" s="570">
        <v>20.709238934652607</v>
      </c>
      <c r="X6" s="570">
        <v>17.916617954095528</v>
      </c>
      <c r="Y6" s="570">
        <v>18.880245330514633</v>
      </c>
      <c r="Z6" s="570">
        <v>18.44037550621756</v>
      </c>
    </row>
    <row r="7" spans="1:28">
      <c r="A7" s="367" t="s">
        <v>89</v>
      </c>
      <c r="B7" s="570">
        <v>195.49876000000344</v>
      </c>
      <c r="C7" s="570">
        <v>192.14161200561566</v>
      </c>
      <c r="D7" s="570">
        <v>275.01361926496554</v>
      </c>
      <c r="E7" s="570">
        <v>313.9477024859163</v>
      </c>
      <c r="F7" s="570">
        <v>441.78510076287694</v>
      </c>
      <c r="G7" s="570">
        <v>523.30753235304758</v>
      </c>
      <c r="H7" s="570">
        <v>1722.8897865014169</v>
      </c>
      <c r="I7" s="570">
        <v>1235.7295666598068</v>
      </c>
      <c r="J7" s="570">
        <v>1849.1189634031975</v>
      </c>
      <c r="K7" s="570">
        <v>890.74888523613299</v>
      </c>
      <c r="L7" s="570">
        <v>1262.23322490599</v>
      </c>
      <c r="M7" s="570">
        <v>1851.08961871881</v>
      </c>
      <c r="N7" s="570">
        <v>2754.3196154666798</v>
      </c>
      <c r="O7" s="570">
        <v>2748.1148893179302</v>
      </c>
      <c r="P7" s="570">
        <v>2038.94258629194</v>
      </c>
      <c r="Q7" s="570">
        <v>1688.80998615765</v>
      </c>
      <c r="R7" s="570">
        <v>984.56918925393302</v>
      </c>
      <c r="S7" s="570">
        <v>1120.38363907863</v>
      </c>
      <c r="T7" s="570">
        <v>1638.84573597646</v>
      </c>
      <c r="U7" s="570">
        <v>1580.78873123633</v>
      </c>
      <c r="V7" s="570">
        <v>1255.8858853004899</v>
      </c>
      <c r="W7" s="570">
        <v>1344.8363819507999</v>
      </c>
      <c r="X7" s="570">
        <v>2839.8723161286098</v>
      </c>
      <c r="Y7" s="570">
        <v>2372.39782570945</v>
      </c>
      <c r="Z7" s="570">
        <v>2137.6065614095</v>
      </c>
    </row>
    <row r="8" spans="1:28">
      <c r="A8" s="367" t="s">
        <v>482</v>
      </c>
      <c r="B8" s="599">
        <v>1006.7545589855072</v>
      </c>
      <c r="C8" s="599">
        <v>824.9622706976744</v>
      </c>
      <c r="D8" s="599">
        <v>923.36031773523814</v>
      </c>
      <c r="E8" s="599">
        <v>1286.0291638644735</v>
      </c>
      <c r="F8" s="599">
        <v>1648.9908668374999</v>
      </c>
      <c r="G8" s="599">
        <v>1509.0267697834374</v>
      </c>
      <c r="H8" s="599">
        <v>1059.6578247808825</v>
      </c>
      <c r="I8" s="599">
        <v>1167.1730324297873</v>
      </c>
      <c r="J8" s="599">
        <v>1241.0235539831324</v>
      </c>
      <c r="K8" s="599">
        <v>1326.042874680006</v>
      </c>
      <c r="L8" s="599">
        <v>1828.9118359899974</v>
      </c>
      <c r="M8" s="599">
        <v>2657.4113692799951</v>
      </c>
      <c r="N8" s="599">
        <v>1765.0472876700203</v>
      </c>
      <c r="O8" s="599">
        <v>1721.8381716600079</v>
      </c>
      <c r="P8" s="599">
        <v>1504.5281816700071</v>
      </c>
      <c r="Q8" s="599">
        <v>1223.092278210004</v>
      </c>
      <c r="R8" s="599">
        <v>1212.4896539699971</v>
      </c>
      <c r="S8" s="599">
        <v>1690.131777010009</v>
      </c>
      <c r="T8" s="599">
        <v>1930.4616921000184</v>
      </c>
      <c r="U8" s="599">
        <v>1884.2884715499781</v>
      </c>
      <c r="V8" s="599">
        <v>1605.1223094600075</v>
      </c>
      <c r="W8" s="599">
        <v>2028.6587109300169</v>
      </c>
      <c r="X8" s="599">
        <v>1609.158316165998</v>
      </c>
      <c r="Y8" s="599">
        <v>1547.5986637228634</v>
      </c>
      <c r="Z8" s="599">
        <v>1547.5986637228634</v>
      </c>
    </row>
    <row r="9" spans="1:28">
      <c r="A9" s="367" t="s">
        <v>11</v>
      </c>
      <c r="B9" s="600">
        <v>362.47391304347826</v>
      </c>
      <c r="C9" s="600">
        <v>577.31627906976746</v>
      </c>
      <c r="D9" s="600">
        <v>620.29142857142858</v>
      </c>
      <c r="E9" s="600">
        <v>905.78947368421052</v>
      </c>
      <c r="F9" s="600">
        <v>1098.0999999999999</v>
      </c>
      <c r="G9" s="600">
        <v>791.08906249999995</v>
      </c>
      <c r="H9" s="600">
        <v>815.36029411764707</v>
      </c>
      <c r="I9" s="600">
        <v>931.77304964539007</v>
      </c>
      <c r="J9" s="600">
        <v>767.13855421686742</v>
      </c>
      <c r="K9" s="600">
        <v>859.65</v>
      </c>
      <c r="L9" s="600">
        <v>1015.9534242461471</v>
      </c>
      <c r="M9" s="600">
        <v>1425.6378709579724</v>
      </c>
      <c r="N9" s="600">
        <v>1454.7581218374839</v>
      </c>
      <c r="O9" s="600">
        <v>1451.6084300159105</v>
      </c>
      <c r="P9" s="600">
        <v>1312.7477123640151</v>
      </c>
      <c r="Q9" s="600">
        <v>1223.7398801751281</v>
      </c>
      <c r="R9" s="600">
        <v>1174.3392070484583</v>
      </c>
      <c r="S9" s="600">
        <v>1517.7662154349766</v>
      </c>
      <c r="T9" s="600">
        <v>1207.9923629034367</v>
      </c>
      <c r="U9" s="600">
        <v>1335.6618055555555</v>
      </c>
      <c r="V9" s="600">
        <v>1030.5533333333333</v>
      </c>
      <c r="W9" s="600">
        <v>1327.5557655954633</v>
      </c>
      <c r="X9" s="600">
        <v>1489.0099288013671</v>
      </c>
      <c r="Y9" s="600">
        <v>1391.3539952322785</v>
      </c>
      <c r="Z9" s="600">
        <v>1592.066884738261</v>
      </c>
    </row>
    <row r="10" spans="1:28">
      <c r="A10" s="367" t="s">
        <v>10</v>
      </c>
      <c r="B10" s="599">
        <v>96.59701194064931</v>
      </c>
      <c r="C10" s="599">
        <v>98.300057765135776</v>
      </c>
      <c r="D10" s="599">
        <v>73.992598058488383</v>
      </c>
      <c r="E10" s="599">
        <v>187.87740422184706</v>
      </c>
      <c r="F10" s="599">
        <v>189.54868991507502</v>
      </c>
      <c r="G10" s="599">
        <v>272.63871130105326</v>
      </c>
      <c r="H10" s="599">
        <v>202.62955543757809</v>
      </c>
      <c r="I10" s="599">
        <v>250.4948013412037</v>
      </c>
      <c r="J10" s="599">
        <v>359.66456808514448</v>
      </c>
      <c r="K10" s="599">
        <v>328.38297682147567</v>
      </c>
      <c r="L10" s="599">
        <v>288.31394016152899</v>
      </c>
      <c r="M10" s="599">
        <v>309.26222149522943</v>
      </c>
      <c r="N10" s="599">
        <v>243.75960039702332</v>
      </c>
      <c r="O10" s="599">
        <v>247.65897945290473</v>
      </c>
      <c r="P10" s="599">
        <v>281.31583694662066</v>
      </c>
      <c r="Q10" s="599">
        <v>266.5767131967807</v>
      </c>
      <c r="R10" s="599">
        <v>272.2025315967428</v>
      </c>
      <c r="S10" s="599">
        <v>327.63745058907216</v>
      </c>
      <c r="T10" s="599">
        <v>470.14281959849484</v>
      </c>
      <c r="U10" s="599">
        <v>436.3896035008483</v>
      </c>
      <c r="V10" s="599">
        <v>348.02104134838618</v>
      </c>
      <c r="W10" s="599">
        <v>527.84030667949082</v>
      </c>
      <c r="X10" s="599">
        <v>569.13646417553048</v>
      </c>
      <c r="Y10" s="599">
        <v>501.34435579465247</v>
      </c>
      <c r="Z10" s="599">
        <v>558.22355736513816</v>
      </c>
    </row>
    <row r="11" spans="1:28">
      <c r="A11" s="367" t="s">
        <v>9</v>
      </c>
      <c r="B11" s="599">
        <v>231.91805436300001</v>
      </c>
      <c r="C11" s="599">
        <v>323.72341313400011</v>
      </c>
      <c r="D11" s="599">
        <v>396.46805122799998</v>
      </c>
      <c r="E11" s="599">
        <v>448.46889796900001</v>
      </c>
      <c r="F11" s="599">
        <v>531.23977241599994</v>
      </c>
      <c r="G11" s="599">
        <v>725.84815877299991</v>
      </c>
      <c r="H11" s="599">
        <v>786.924953222</v>
      </c>
      <c r="I11" s="599">
        <v>738.54517983699998</v>
      </c>
      <c r="J11" s="599">
        <v>1093.497880162</v>
      </c>
      <c r="K11" s="599">
        <v>1171.1575410139999</v>
      </c>
      <c r="L11" s="599">
        <v>898.26365636100002</v>
      </c>
      <c r="M11" s="599">
        <v>932.56476001300007</v>
      </c>
      <c r="N11" s="599">
        <v>968.40287787500006</v>
      </c>
      <c r="O11" s="599">
        <v>1194.3132011510002</v>
      </c>
      <c r="P11" s="599">
        <v>1116.106948121</v>
      </c>
      <c r="Q11" s="599">
        <v>719.23713738999993</v>
      </c>
      <c r="R11" s="599">
        <v>753.60138372599999</v>
      </c>
      <c r="S11" s="599">
        <v>739.77318592599988</v>
      </c>
      <c r="T11" s="599">
        <v>923.47822219700015</v>
      </c>
      <c r="U11" s="599">
        <v>790.93849783099995</v>
      </c>
      <c r="V11" s="599">
        <v>873.05979429300021</v>
      </c>
      <c r="W11" s="599">
        <v>865.72650039399991</v>
      </c>
      <c r="X11" s="599">
        <v>725.81484687</v>
      </c>
      <c r="Y11" s="599">
        <v>976.77664532999995</v>
      </c>
      <c r="Z11" s="599">
        <v>1046.6043056000001</v>
      </c>
    </row>
    <row r="12" spans="1:28">
      <c r="A12" s="367" t="s">
        <v>8</v>
      </c>
      <c r="B12" s="601">
        <v>330.74082254379283</v>
      </c>
      <c r="C12" s="601">
        <v>300.10956312349504</v>
      </c>
      <c r="D12" s="601">
        <v>330.87182910547398</v>
      </c>
      <c r="E12" s="601">
        <v>313.58883016208597</v>
      </c>
      <c r="F12" s="601">
        <v>349.77430630630636</v>
      </c>
      <c r="G12" s="601">
        <v>314.17759151556618</v>
      </c>
      <c r="H12" s="601">
        <v>317.80975922953451</v>
      </c>
      <c r="I12" s="601">
        <v>335.87000318775893</v>
      </c>
      <c r="J12" s="601">
        <v>461.96918194640341</v>
      </c>
      <c r="K12" s="601">
        <v>374.86120851596746</v>
      </c>
      <c r="L12" s="601">
        <v>437.59203625768856</v>
      </c>
      <c r="M12" s="601">
        <v>470.75366956521742</v>
      </c>
      <c r="N12" s="601">
        <v>453.10648179084529</v>
      </c>
      <c r="O12" s="601">
        <v>464.37348336594914</v>
      </c>
      <c r="P12" s="601">
        <v>488.36172436316133</v>
      </c>
      <c r="Q12" s="601">
        <v>472.67</v>
      </c>
      <c r="R12" s="601">
        <v>522.94000000000005</v>
      </c>
      <c r="S12" s="601">
        <v>634.29999999999995</v>
      </c>
      <c r="T12" s="601">
        <v>665.09</v>
      </c>
      <c r="U12" s="601">
        <v>606.75</v>
      </c>
      <c r="V12" s="601">
        <v>416.07</v>
      </c>
      <c r="W12" s="601">
        <v>526.61</v>
      </c>
      <c r="X12" s="601">
        <v>757.6</v>
      </c>
      <c r="Y12" s="601">
        <v>610.5</v>
      </c>
      <c r="Z12" s="601">
        <v>688.1</v>
      </c>
    </row>
    <row r="13" spans="1:28">
      <c r="A13" s="367" t="s">
        <v>6</v>
      </c>
      <c r="B13" s="570">
        <v>738.76307509524077</v>
      </c>
      <c r="C13" s="570">
        <v>690.06045336112629</v>
      </c>
      <c r="D13" s="570">
        <v>664.17012633604315</v>
      </c>
      <c r="E13" s="570">
        <v>892.07518000810569</v>
      </c>
      <c r="F13" s="570">
        <v>1056.7279703920876</v>
      </c>
      <c r="G13" s="570">
        <v>1175.0589891754148</v>
      </c>
      <c r="H13" s="570">
        <v>1140.9517657114795</v>
      </c>
      <c r="I13" s="570">
        <v>1424.8457494871143</v>
      </c>
      <c r="J13" s="570">
        <v>1369.3721122083991</v>
      </c>
      <c r="K13" s="570">
        <v>1436.8789963042007</v>
      </c>
      <c r="L13" s="570">
        <v>2513.0001674843611</v>
      </c>
      <c r="M13" s="570">
        <v>2297.0459806728586</v>
      </c>
      <c r="N13" s="570">
        <v>2603.7294665708405</v>
      </c>
      <c r="O13" s="570">
        <v>3544.9394768763209</v>
      </c>
      <c r="P13" s="570">
        <v>3098.0177361895985</v>
      </c>
      <c r="Q13" s="570">
        <v>2659.4701829672081</v>
      </c>
      <c r="R13" s="570">
        <v>1743.9810386775837</v>
      </c>
      <c r="S13" s="570">
        <v>1845.668757833964</v>
      </c>
      <c r="T13" s="570">
        <v>2479.2080219604754</v>
      </c>
      <c r="U13" s="570">
        <v>2402.3836697689485</v>
      </c>
      <c r="V13" s="570">
        <v>2194.9366827210088</v>
      </c>
      <c r="W13" s="570">
        <v>2642.4494236014284</v>
      </c>
      <c r="X13" s="570">
        <v>2675.5240373357456</v>
      </c>
      <c r="Y13" s="570">
        <v>2654.1289963896074</v>
      </c>
      <c r="Z13" s="570">
        <v>2588.5086323087517</v>
      </c>
    </row>
    <row r="14" spans="1:28">
      <c r="A14" s="367" t="s">
        <v>5</v>
      </c>
      <c r="B14" s="599">
        <v>1239.9595907070002</v>
      </c>
      <c r="C14" s="599">
        <v>1083.0691144620002</v>
      </c>
      <c r="D14" s="599">
        <v>990.11468335100005</v>
      </c>
      <c r="E14" s="599">
        <v>1850.5339942530002</v>
      </c>
      <c r="F14" s="599">
        <v>2494.448481808</v>
      </c>
      <c r="G14" s="599">
        <v>2036.4450524889999</v>
      </c>
      <c r="H14" s="599">
        <v>2524.517595283</v>
      </c>
      <c r="I14" s="599">
        <v>3493.3909416870001</v>
      </c>
      <c r="J14" s="599">
        <v>3594.7921587810001</v>
      </c>
      <c r="K14" s="599">
        <v>4536.0654287199995</v>
      </c>
      <c r="L14" s="599">
        <v>4695.1012857259993</v>
      </c>
      <c r="M14" s="599">
        <v>5135.9261835450006</v>
      </c>
      <c r="N14" s="599">
        <v>5448.9936020110008</v>
      </c>
      <c r="O14" s="599">
        <v>5160.0443316009996</v>
      </c>
      <c r="P14" s="599">
        <v>5308.3542706559992</v>
      </c>
      <c r="Q14" s="599">
        <v>5565.0706208150004</v>
      </c>
      <c r="R14" s="599">
        <v>4555.5897804489996</v>
      </c>
      <c r="S14" s="599">
        <v>4391.3462401570005</v>
      </c>
      <c r="T14" s="599">
        <v>5614.8272701639999</v>
      </c>
      <c r="U14" s="599">
        <v>4970.069220116</v>
      </c>
      <c r="V14" s="599">
        <v>4327.7721800609997</v>
      </c>
      <c r="W14" s="599">
        <v>5461.0769953239997</v>
      </c>
      <c r="X14" s="599">
        <v>3337.5111143569993</v>
      </c>
      <c r="Y14" s="599">
        <v>3051.3220691160004</v>
      </c>
      <c r="Z14" s="599">
        <v>3761.2060963179993</v>
      </c>
    </row>
    <row r="15" spans="1:28">
      <c r="A15" s="367" t="s">
        <v>4</v>
      </c>
      <c r="B15" s="599">
        <v>45.936429999570024</v>
      </c>
      <c r="C15" s="599">
        <v>32.580182016999998</v>
      </c>
      <c r="D15" s="599">
        <v>51.265089996999997</v>
      </c>
      <c r="E15" s="599">
        <v>44.011864970000005</v>
      </c>
      <c r="F15" s="599">
        <v>53.911827000000002</v>
      </c>
      <c r="G15" s="599">
        <v>47.346097</v>
      </c>
      <c r="H15" s="599">
        <v>57.786039410000008</v>
      </c>
      <c r="I15" s="599">
        <v>62.639824020000006</v>
      </c>
      <c r="J15" s="599">
        <v>78.955428600000019</v>
      </c>
      <c r="K15" s="599">
        <v>91.908005329999995</v>
      </c>
      <c r="L15" s="599">
        <v>88.666374630000007</v>
      </c>
      <c r="M15" s="599">
        <v>94.051132549999991</v>
      </c>
      <c r="N15" s="599">
        <v>74.547563090000011</v>
      </c>
      <c r="O15" s="599">
        <v>64.813268500000007</v>
      </c>
      <c r="P15" s="599">
        <v>69.159322709999998</v>
      </c>
      <c r="Q15" s="599">
        <v>120.95069943</v>
      </c>
      <c r="R15" s="599">
        <v>104.75077574999999</v>
      </c>
      <c r="S15" s="599">
        <v>91.770879519999994</v>
      </c>
      <c r="T15" s="599">
        <v>98.025189659999995</v>
      </c>
      <c r="U15" s="599">
        <v>92.919389490000015</v>
      </c>
      <c r="V15" s="599">
        <v>98.611969034622845</v>
      </c>
      <c r="W15" s="599">
        <v>139.03693199638664</v>
      </c>
      <c r="X15" s="599">
        <v>163.89293668892356</v>
      </c>
      <c r="Y15" s="599">
        <v>144.01289139720515</v>
      </c>
      <c r="Z15" s="599">
        <v>160.39624356401541</v>
      </c>
    </row>
    <row r="16" spans="1:28">
      <c r="A16" s="367" t="s">
        <v>3</v>
      </c>
      <c r="B16" s="599">
        <v>343.7660262713942</v>
      </c>
      <c r="C16" s="599">
        <v>322.23733851751115</v>
      </c>
      <c r="D16" s="599">
        <v>413.62978243712257</v>
      </c>
      <c r="E16" s="599">
        <v>633.43674170819725</v>
      </c>
      <c r="F16" s="599">
        <v>1228.2422581745452</v>
      </c>
      <c r="G16" s="599">
        <v>2022.4108994309788</v>
      </c>
      <c r="H16" s="599">
        <v>2352.2880742404541</v>
      </c>
      <c r="I16" s="599">
        <v>4868.3648677421179</v>
      </c>
      <c r="J16" s="599">
        <v>6214.3704162778577</v>
      </c>
      <c r="K16" s="599">
        <v>4017.7223449722651</v>
      </c>
      <c r="L16" s="599">
        <v>5482.6519270164699</v>
      </c>
      <c r="M16" s="599">
        <v>6082.0196442900278</v>
      </c>
      <c r="N16" s="599">
        <v>7733.6698666763996</v>
      </c>
      <c r="O16" s="599">
        <v>7061.8911101793183</v>
      </c>
      <c r="P16" s="599">
        <v>6473.2373639335201</v>
      </c>
      <c r="Q16" s="599">
        <v>5477.1298446022402</v>
      </c>
      <c r="R16" s="599">
        <v>5127.1932577515981</v>
      </c>
      <c r="S16" s="599">
        <v>5883.8741330218463</v>
      </c>
      <c r="T16" s="599">
        <v>6153.5453903546968</v>
      </c>
      <c r="U16" s="599">
        <v>5241.8387180220689</v>
      </c>
      <c r="V16" s="599">
        <v>3784.5552598628874</v>
      </c>
      <c r="W16" s="599">
        <v>5167.377671602625</v>
      </c>
      <c r="X16" s="599">
        <v>5794.7323473549668</v>
      </c>
      <c r="Y16" s="599">
        <v>5696.7315376385868</v>
      </c>
      <c r="Z16" s="599">
        <v>8648.6423040000009</v>
      </c>
    </row>
    <row r="17" spans="1:26">
      <c r="A17" s="367" t="s">
        <v>431</v>
      </c>
      <c r="B17" s="570">
        <v>197.297238816998</v>
      </c>
      <c r="C17" s="570">
        <v>224.32547403987601</v>
      </c>
      <c r="D17" s="570">
        <v>210.70604354871901</v>
      </c>
      <c r="E17" s="570">
        <v>332.35345666991202</v>
      </c>
      <c r="F17" s="570">
        <v>375.26784059314201</v>
      </c>
      <c r="G17" s="570">
        <v>447.82558139534899</v>
      </c>
      <c r="H17" s="570">
        <v>639.61115602263499</v>
      </c>
      <c r="I17" s="570">
        <v>758.19724025974006</v>
      </c>
      <c r="J17" s="570">
        <v>970.92893401015203</v>
      </c>
      <c r="K17" s="570">
        <v>749.87358082783703</v>
      </c>
      <c r="L17" s="570">
        <v>878.75301863662196</v>
      </c>
      <c r="M17" s="570">
        <v>1177.312185</v>
      </c>
      <c r="N17" s="570">
        <v>1110.774161</v>
      </c>
      <c r="O17" s="570">
        <v>947.81229699999994</v>
      </c>
      <c r="P17" s="570">
        <v>779.87502593069905</v>
      </c>
      <c r="Q17" s="570">
        <v>771.2</v>
      </c>
      <c r="R17" s="570">
        <v>612.4</v>
      </c>
      <c r="S17" s="570">
        <v>600.64</v>
      </c>
      <c r="T17" s="570">
        <v>604.32000000000005</v>
      </c>
      <c r="U17" s="570">
        <v>732.8325208</v>
      </c>
      <c r="V17" s="570">
        <v>470</v>
      </c>
      <c r="W17" s="570">
        <v>617</v>
      </c>
      <c r="X17" s="570">
        <v>551.29999999999995</v>
      </c>
      <c r="Y17" s="570">
        <v>786.1</v>
      </c>
      <c r="Z17" s="570">
        <v>786.35752338389432</v>
      </c>
    </row>
    <row r="18" spans="1:26">
      <c r="A18" s="367" t="s">
        <v>1</v>
      </c>
      <c r="B18" s="570">
        <v>597.73573400000009</v>
      </c>
      <c r="C18" s="570">
        <v>731.98145999999997</v>
      </c>
      <c r="D18" s="570">
        <v>739.51802199999997</v>
      </c>
      <c r="E18" s="570">
        <v>1047.5883759999999</v>
      </c>
      <c r="F18" s="570">
        <v>1215.421908</v>
      </c>
      <c r="G18" s="570">
        <v>1478.0016740000001</v>
      </c>
      <c r="H18" s="570">
        <v>1742.8724089999998</v>
      </c>
      <c r="I18" s="570">
        <v>2279.927291</v>
      </c>
      <c r="J18" s="570">
        <v>2967.5970790000006</v>
      </c>
      <c r="K18" s="570">
        <v>2213.7017000000001</v>
      </c>
      <c r="L18" s="570">
        <v>3290.8686020000005</v>
      </c>
      <c r="M18" s="570">
        <v>4185.6344170000002</v>
      </c>
      <c r="N18" s="570">
        <v>4595.6214432299994</v>
      </c>
      <c r="O18" s="570">
        <v>5308.4596389469998</v>
      </c>
      <c r="P18" s="570">
        <v>5304.7794548299998</v>
      </c>
      <c r="Q18" s="570">
        <v>3911.5064379800001</v>
      </c>
      <c r="R18" s="570">
        <v>4060.78770717</v>
      </c>
      <c r="S18" s="570">
        <v>4288.0419453899995</v>
      </c>
      <c r="T18" s="570">
        <v>4874.3923627299991</v>
      </c>
      <c r="U18" s="570">
        <v>3168.225897412</v>
      </c>
      <c r="V18" s="570">
        <v>2265.9820089999998</v>
      </c>
      <c r="W18" s="570">
        <v>3060.181255</v>
      </c>
      <c r="X18" s="570">
        <v>4047.5917369610002</v>
      </c>
      <c r="Y18" s="570">
        <v>3730.9115245029998</v>
      </c>
      <c r="Z18" s="570">
        <v>4449.2642751739995</v>
      </c>
    </row>
    <row r="19" spans="1:26">
      <c r="A19" s="367" t="s">
        <v>0</v>
      </c>
      <c r="B19" s="570">
        <v>1283.164411103</v>
      </c>
      <c r="C19" s="570">
        <v>983.14330200100005</v>
      </c>
      <c r="D19" s="570">
        <v>1495.944799243</v>
      </c>
      <c r="E19" s="570">
        <v>642.89595705900001</v>
      </c>
      <c r="F19" s="570">
        <v>1851.239476687</v>
      </c>
      <c r="G19" s="570">
        <v>1429.3569767409999</v>
      </c>
      <c r="H19" s="570">
        <v>1367.8106120469999</v>
      </c>
      <c r="I19" s="570">
        <v>2056.8842969269999</v>
      </c>
      <c r="J19" s="570">
        <v>1385.422659866</v>
      </c>
      <c r="K19" s="570">
        <v>4897.2444998149995</v>
      </c>
      <c r="L19" s="570">
        <v>3092.6012555500001</v>
      </c>
      <c r="M19" s="570">
        <v>5251.0095224589995</v>
      </c>
      <c r="N19" s="570">
        <v>3712.8604762319997</v>
      </c>
      <c r="O19" s="570">
        <v>4105.9639905969998</v>
      </c>
      <c r="P19" s="570">
        <v>3148.659913251</v>
      </c>
      <c r="Q19" s="570">
        <v>2993.7472873759998</v>
      </c>
      <c r="R19" s="570">
        <v>2759.1671277399996</v>
      </c>
      <c r="S19" s="570">
        <v>2515.7773855700002</v>
      </c>
      <c r="T19" s="570">
        <v>3139.3010143829997</v>
      </c>
      <c r="U19" s="570">
        <v>2291.8636496529998</v>
      </c>
      <c r="V19" s="570">
        <v>3085.352320728</v>
      </c>
      <c r="W19" s="570">
        <v>4037.8863139970003</v>
      </c>
      <c r="X19" s="570">
        <v>4563.1196681169995</v>
      </c>
      <c r="Y19" s="570">
        <v>4505.7583459589996</v>
      </c>
      <c r="Z19" s="570">
        <v>4925</v>
      </c>
    </row>
    <row r="20" spans="1:26">
      <c r="A20" s="367" t="s">
        <v>2207</v>
      </c>
      <c r="B20" s="571">
        <v>8427.1017802880106</v>
      </c>
      <c r="C20" s="571">
        <v>7961.3557245070597</v>
      </c>
      <c r="D20" s="571">
        <v>7974.1592886945491</v>
      </c>
      <c r="E20" s="571">
        <v>11809.521364015751</v>
      </c>
      <c r="F20" s="571">
        <v>16160.855199272539</v>
      </c>
      <c r="G20" s="571">
        <v>15988.873576857848</v>
      </c>
      <c r="H20" s="571">
        <v>18170.632602593618</v>
      </c>
      <c r="I20" s="571">
        <v>24063.923904783918</v>
      </c>
      <c r="J20" s="571">
        <v>27873.060428470159</v>
      </c>
      <c r="K20" s="571">
        <v>28126.166118354882</v>
      </c>
      <c r="L20" s="571">
        <v>31300.886245685797</v>
      </c>
      <c r="M20" s="571">
        <v>38202.967175583108</v>
      </c>
      <c r="N20" s="571">
        <v>40223.581631195288</v>
      </c>
      <c r="O20" s="571">
        <v>41989.522554155337</v>
      </c>
      <c r="P20" s="571">
        <v>38599.452358923554</v>
      </c>
      <c r="Q20" s="571">
        <v>34017.745750158014</v>
      </c>
      <c r="R20" s="571">
        <v>29483.421712308314</v>
      </c>
      <c r="S20" s="571">
        <v>30478.449855063496</v>
      </c>
      <c r="T20" s="571">
        <v>35166.055157349583</v>
      </c>
      <c r="U20" s="571">
        <v>30692.144781475727</v>
      </c>
      <c r="V20" s="571">
        <v>26616.190637804561</v>
      </c>
      <c r="W20" s="571">
        <v>33407.159841195862</v>
      </c>
      <c r="X20" s="571">
        <v>36136.541141920236</v>
      </c>
      <c r="Y20" s="571">
        <v>33632.68955186315</v>
      </c>
      <c r="Z20" s="571">
        <v>39197.409380660647</v>
      </c>
    </row>
    <row r="22" spans="1:26">
      <c r="A22" s="241" t="s">
        <v>3566</v>
      </c>
    </row>
  </sheetData>
  <hyperlinks>
    <hyperlink ref="AB3" location="Content!A1" display="Back to content page" xr:uid="{00000000-0004-0000-0D00-000000000000}"/>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sheetPr codeName="Sheet252"/>
  <dimension ref="A1:AA25"/>
  <sheetViews>
    <sheetView workbookViewId="0"/>
  </sheetViews>
  <sheetFormatPr defaultRowHeight="14.5"/>
  <cols>
    <col min="1" max="1" width="29.54296875" customWidth="1"/>
    <col min="2" max="21" width="9.26953125" hidden="1" customWidth="1"/>
    <col min="22" max="24" width="9.26953125" customWidth="1"/>
  </cols>
  <sheetData>
    <row r="1" spans="1:27">
      <c r="A1" s="44" t="s">
        <v>2880</v>
      </c>
    </row>
    <row r="3" spans="1:27">
      <c r="A3" s="277" t="s">
        <v>31</v>
      </c>
      <c r="B3" s="214" t="s">
        <v>438</v>
      </c>
      <c r="C3" s="214" t="s">
        <v>445</v>
      </c>
      <c r="D3" s="214" t="s">
        <v>446</v>
      </c>
      <c r="E3" s="214" t="s">
        <v>447</v>
      </c>
      <c r="F3" s="214" t="s">
        <v>448</v>
      </c>
      <c r="G3" s="214" t="s">
        <v>439</v>
      </c>
      <c r="H3" s="214" t="s">
        <v>440</v>
      </c>
      <c r="I3" s="214" t="s">
        <v>441</v>
      </c>
      <c r="J3" s="214" t="s">
        <v>34</v>
      </c>
      <c r="K3" s="214" t="s">
        <v>442</v>
      </c>
      <c r="L3" s="214" t="s">
        <v>33</v>
      </c>
      <c r="M3" s="214" t="s">
        <v>596</v>
      </c>
      <c r="N3" s="214" t="s">
        <v>597</v>
      </c>
      <c r="O3" s="214" t="s">
        <v>598</v>
      </c>
      <c r="P3" s="214" t="s">
        <v>599</v>
      </c>
      <c r="Q3" s="214" t="s">
        <v>600</v>
      </c>
      <c r="R3" s="214" t="s">
        <v>601</v>
      </c>
      <c r="S3" s="214" t="s">
        <v>602</v>
      </c>
      <c r="T3" s="214" t="s">
        <v>603</v>
      </c>
      <c r="U3" s="214" t="s">
        <v>1144</v>
      </c>
      <c r="V3" s="214" t="s">
        <v>1145</v>
      </c>
      <c r="W3" s="214" t="s">
        <v>2774</v>
      </c>
      <c r="X3" s="214" t="s">
        <v>2847</v>
      </c>
      <c r="AA3" s="1" t="s">
        <v>528</v>
      </c>
    </row>
    <row r="4" spans="1:27">
      <c r="A4" s="28" t="s">
        <v>13</v>
      </c>
      <c r="B4" s="192">
        <v>41.1</v>
      </c>
      <c r="C4" s="192">
        <v>41.7</v>
      </c>
      <c r="D4" s="192">
        <v>41.7</v>
      </c>
      <c r="E4" s="192">
        <v>42</v>
      </c>
      <c r="F4" s="192">
        <v>41.9</v>
      </c>
      <c r="G4" s="192">
        <v>42.6</v>
      </c>
      <c r="H4" s="192">
        <v>42.9</v>
      </c>
      <c r="I4" s="192">
        <v>43.5</v>
      </c>
      <c r="J4" s="192">
        <v>43.6</v>
      </c>
      <c r="K4" s="192">
        <v>43.8</v>
      </c>
      <c r="L4" s="192">
        <v>44.3</v>
      </c>
      <c r="M4" s="192">
        <v>44.8</v>
      </c>
      <c r="N4" s="192">
        <v>45.2</v>
      </c>
      <c r="O4" s="192">
        <v>45.8</v>
      </c>
      <c r="P4" s="192">
        <v>46.5</v>
      </c>
      <c r="Q4" s="192">
        <v>47.2</v>
      </c>
      <c r="R4" s="192">
        <v>47.8</v>
      </c>
      <c r="S4" s="192">
        <v>48.4</v>
      </c>
      <c r="T4" s="192">
        <v>49.1</v>
      </c>
      <c r="U4" s="192">
        <v>49.5</v>
      </c>
      <c r="V4" s="192">
        <v>50.2</v>
      </c>
      <c r="W4" s="192">
        <v>50</v>
      </c>
      <c r="X4" s="192">
        <v>50</v>
      </c>
    </row>
    <row r="5" spans="1:27">
      <c r="A5" s="28" t="s">
        <v>12</v>
      </c>
      <c r="B5" s="192">
        <v>44.4</v>
      </c>
      <c r="C5" s="192">
        <v>46.3</v>
      </c>
      <c r="D5" s="192">
        <v>47.8</v>
      </c>
      <c r="E5" s="192">
        <v>49.5</v>
      </c>
      <c r="F5" s="192">
        <v>51.1</v>
      </c>
      <c r="G5" s="192">
        <v>52.6</v>
      </c>
      <c r="H5" s="192">
        <v>53.7</v>
      </c>
      <c r="I5" s="192">
        <v>55.1</v>
      </c>
      <c r="J5" s="192">
        <v>56.4</v>
      </c>
      <c r="K5" s="192">
        <v>57.6</v>
      </c>
      <c r="L5" s="192">
        <v>58.5</v>
      </c>
      <c r="M5" s="192">
        <v>59.6</v>
      </c>
      <c r="N5" s="192">
        <v>60.2</v>
      </c>
      <c r="O5" s="192">
        <v>60.8</v>
      </c>
      <c r="P5" s="192">
        <v>61.3</v>
      </c>
      <c r="Q5" s="192">
        <v>61.7</v>
      </c>
      <c r="R5" s="192">
        <v>62.4</v>
      </c>
      <c r="S5" s="192">
        <v>63</v>
      </c>
      <c r="T5" s="192">
        <v>63.8</v>
      </c>
      <c r="U5" s="192">
        <v>63.9</v>
      </c>
      <c r="V5" s="192">
        <v>64.7</v>
      </c>
      <c r="W5" s="192">
        <v>66</v>
      </c>
      <c r="X5" s="192">
        <v>66</v>
      </c>
    </row>
    <row r="6" spans="1:27">
      <c r="A6" s="28" t="s">
        <v>483</v>
      </c>
      <c r="B6" s="192">
        <v>0.60000000000000098</v>
      </c>
      <c r="C6" s="192">
        <v>0.70000000000000095</v>
      </c>
      <c r="D6" s="192">
        <v>0.80000000000000104</v>
      </c>
      <c r="E6" s="192">
        <v>1</v>
      </c>
      <c r="F6" s="192">
        <v>1.2</v>
      </c>
      <c r="G6" s="192">
        <v>1.4</v>
      </c>
      <c r="H6" s="192">
        <v>1.7</v>
      </c>
      <c r="I6" s="192">
        <v>2</v>
      </c>
      <c r="J6" s="192">
        <v>2.4</v>
      </c>
      <c r="K6" s="192">
        <v>2.8</v>
      </c>
      <c r="L6" s="192">
        <v>3.2</v>
      </c>
      <c r="M6" s="192">
        <v>3.7</v>
      </c>
      <c r="N6" s="192">
        <v>4.2</v>
      </c>
      <c r="O6" s="192">
        <v>4.7999999999999901</v>
      </c>
      <c r="P6" s="192">
        <v>5.2999999999999901</v>
      </c>
      <c r="Q6" s="192">
        <v>5.7000000000000099</v>
      </c>
      <c r="R6" s="192">
        <v>6.2999999999999901</v>
      </c>
      <c r="S6" s="192">
        <v>6.8000000000000096</v>
      </c>
      <c r="T6" s="192">
        <v>7.3000000000000096</v>
      </c>
      <c r="U6" s="192">
        <v>7.8000000000000096</v>
      </c>
      <c r="V6" s="192">
        <v>8.4000000000000092</v>
      </c>
      <c r="W6" s="192">
        <v>11</v>
      </c>
      <c r="X6" s="192">
        <v>9.6</v>
      </c>
    </row>
    <row r="7" spans="1:27">
      <c r="A7" s="28" t="s">
        <v>89</v>
      </c>
      <c r="B7" s="192">
        <v>1</v>
      </c>
      <c r="C7" s="192">
        <v>1.2</v>
      </c>
      <c r="D7" s="192">
        <v>1.4</v>
      </c>
      <c r="E7" s="192">
        <v>1.6</v>
      </c>
      <c r="F7" s="192">
        <v>1.9</v>
      </c>
      <c r="G7" s="192">
        <v>2.1</v>
      </c>
      <c r="H7" s="192">
        <v>2.4</v>
      </c>
      <c r="I7" s="192">
        <v>2.7</v>
      </c>
      <c r="J7" s="192">
        <v>2.9</v>
      </c>
      <c r="K7" s="192">
        <v>3.1</v>
      </c>
      <c r="L7" s="192">
        <v>3.2</v>
      </c>
      <c r="M7" s="192">
        <v>3.5</v>
      </c>
      <c r="N7" s="192">
        <v>3.5</v>
      </c>
      <c r="O7" s="192">
        <v>3.7</v>
      </c>
      <c r="P7" s="192">
        <v>3.8</v>
      </c>
      <c r="Q7" s="192">
        <v>3.7</v>
      </c>
      <c r="R7" s="192">
        <v>3.7</v>
      </c>
      <c r="S7" s="192">
        <v>3.8</v>
      </c>
      <c r="T7" s="192">
        <v>3.6</v>
      </c>
      <c r="U7" s="192">
        <v>3.75</v>
      </c>
      <c r="V7" s="192">
        <v>3.7</v>
      </c>
      <c r="W7" s="192">
        <v>5</v>
      </c>
      <c r="X7" s="192">
        <v>4.3</v>
      </c>
    </row>
    <row r="8" spans="1:27">
      <c r="A8" s="28" t="s">
        <v>482</v>
      </c>
      <c r="B8" s="192">
        <v>24.3</v>
      </c>
      <c r="C8" s="192">
        <v>25.4</v>
      </c>
      <c r="D8" s="192">
        <v>26.4</v>
      </c>
      <c r="E8" s="192">
        <v>27.8</v>
      </c>
      <c r="F8" s="192">
        <v>29.3</v>
      </c>
      <c r="G8" s="192">
        <v>30.1</v>
      </c>
      <c r="H8" s="192">
        <v>31.8</v>
      </c>
      <c r="I8" s="192">
        <v>33.700000000000003</v>
      </c>
      <c r="J8" s="192">
        <v>35.299999999999997</v>
      </c>
      <c r="K8" s="192">
        <v>37.1</v>
      </c>
      <c r="L8" s="192">
        <v>39.1</v>
      </c>
      <c r="M8" s="192">
        <v>41</v>
      </c>
      <c r="N8" s="192">
        <v>42.7</v>
      </c>
      <c r="O8" s="192">
        <v>44.2</v>
      </c>
      <c r="P8" s="192">
        <v>46.3</v>
      </c>
      <c r="Q8" s="192">
        <v>47.6</v>
      </c>
      <c r="R8" s="192">
        <v>49.2</v>
      </c>
      <c r="S8" s="192">
        <v>50.6</v>
      </c>
      <c r="T8" s="192">
        <v>52.4</v>
      </c>
      <c r="U8" s="192">
        <v>53.8</v>
      </c>
      <c r="V8" s="192">
        <v>55.4</v>
      </c>
      <c r="W8" s="192">
        <v>58</v>
      </c>
      <c r="X8" s="192">
        <v>48.9</v>
      </c>
    </row>
    <row r="9" spans="1:27">
      <c r="A9" s="28" t="s">
        <v>11</v>
      </c>
      <c r="B9" s="192">
        <v>16</v>
      </c>
      <c r="C9" s="192">
        <v>17.5</v>
      </c>
      <c r="D9" s="192">
        <v>19.2</v>
      </c>
      <c r="E9" s="192">
        <v>20.8</v>
      </c>
      <c r="F9" s="192">
        <v>22.2</v>
      </c>
      <c r="G9" s="192">
        <v>23.9</v>
      </c>
      <c r="H9" s="192">
        <v>25.5</v>
      </c>
      <c r="I9" s="192">
        <v>26.9</v>
      </c>
      <c r="J9" s="192">
        <v>28.4</v>
      </c>
      <c r="K9" s="192">
        <v>29.9</v>
      </c>
      <c r="L9" s="192">
        <v>31.2</v>
      </c>
      <c r="M9" s="192">
        <v>32.5</v>
      </c>
      <c r="N9" s="192">
        <v>33.799999999999997</v>
      </c>
      <c r="O9" s="192">
        <v>34.950000000000003</v>
      </c>
      <c r="P9" s="192">
        <v>35.799999999999997</v>
      </c>
      <c r="Q9" s="192">
        <v>36.5</v>
      </c>
      <c r="R9" s="192">
        <v>37.4</v>
      </c>
      <c r="S9" s="192">
        <v>38.1</v>
      </c>
      <c r="T9" s="192">
        <v>38.700000000000003</v>
      </c>
      <c r="U9" s="192">
        <v>39.299999999999997</v>
      </c>
      <c r="V9" s="192">
        <v>40.1</v>
      </c>
      <c r="W9" s="192">
        <v>41</v>
      </c>
      <c r="X9" s="192">
        <v>41.5</v>
      </c>
    </row>
    <row r="10" spans="1:27">
      <c r="A10" s="28" t="s">
        <v>10</v>
      </c>
      <c r="B10" s="192">
        <v>1.3</v>
      </c>
      <c r="C10" s="192">
        <v>1.3</v>
      </c>
      <c r="D10" s="192">
        <v>1.3</v>
      </c>
      <c r="E10" s="192">
        <v>1.2</v>
      </c>
      <c r="F10" s="192">
        <v>1.2</v>
      </c>
      <c r="G10" s="192">
        <v>1.1000000000000001</v>
      </c>
      <c r="H10" s="192">
        <v>1.1000000000000001</v>
      </c>
      <c r="I10" s="192">
        <v>1.1000000000000001</v>
      </c>
      <c r="J10" s="192">
        <v>1</v>
      </c>
      <c r="K10" s="192">
        <v>1</v>
      </c>
      <c r="L10" s="192">
        <v>0.90000000000000102</v>
      </c>
      <c r="M10" s="192">
        <v>0.90000000000000102</v>
      </c>
      <c r="N10" s="192">
        <v>0.90000000000000102</v>
      </c>
      <c r="O10" s="192">
        <v>0.90000000000000102</v>
      </c>
      <c r="P10" s="192">
        <v>0.90000000000000102</v>
      </c>
      <c r="Q10" s="192">
        <v>0.90000000000000102</v>
      </c>
      <c r="R10" s="192">
        <v>0.90000000000000102</v>
      </c>
      <c r="S10" s="192">
        <v>0.90000000000000102</v>
      </c>
      <c r="T10" s="192">
        <v>0.90000000000000102</v>
      </c>
      <c r="U10" s="192">
        <v>0.90000000000000102</v>
      </c>
      <c r="V10" s="192">
        <v>1</v>
      </c>
      <c r="W10" s="192">
        <v>5</v>
      </c>
      <c r="X10" s="192">
        <v>1.5</v>
      </c>
    </row>
    <row r="11" spans="1:27">
      <c r="A11" s="28" t="s">
        <v>9</v>
      </c>
      <c r="B11" s="192">
        <v>2.1</v>
      </c>
      <c r="C11" s="192">
        <v>2.1</v>
      </c>
      <c r="D11" s="192">
        <v>2.1</v>
      </c>
      <c r="E11" s="192">
        <v>2.1</v>
      </c>
      <c r="F11" s="192">
        <v>2.1</v>
      </c>
      <c r="G11" s="192">
        <v>2.2000000000000002</v>
      </c>
      <c r="H11" s="192">
        <v>2.2999999999999998</v>
      </c>
      <c r="I11" s="192">
        <v>2.2999999999999998</v>
      </c>
      <c r="J11" s="192">
        <v>2.4</v>
      </c>
      <c r="K11" s="192">
        <v>2.4500000000000002</v>
      </c>
      <c r="L11" s="192">
        <v>2.5</v>
      </c>
      <c r="M11" s="192">
        <v>2.5</v>
      </c>
      <c r="N11" s="192">
        <v>2.4</v>
      </c>
      <c r="O11" s="192">
        <v>2.2999999999999998</v>
      </c>
      <c r="P11" s="192">
        <v>2.2000000000000002</v>
      </c>
      <c r="Q11" s="192">
        <v>2</v>
      </c>
      <c r="R11" s="192">
        <v>1.8</v>
      </c>
      <c r="S11" s="192">
        <v>1.6</v>
      </c>
      <c r="T11" s="192">
        <v>1.3</v>
      </c>
      <c r="U11" s="192">
        <v>1.2</v>
      </c>
      <c r="V11" s="192">
        <v>1</v>
      </c>
      <c r="W11" s="192">
        <v>5</v>
      </c>
      <c r="X11" s="192">
        <v>1.4</v>
      </c>
    </row>
    <row r="12" spans="1:27">
      <c r="A12" s="28" t="s">
        <v>8</v>
      </c>
      <c r="B12" s="192">
        <v>93.6</v>
      </c>
      <c r="C12" s="192">
        <v>94.1</v>
      </c>
      <c r="D12" s="192">
        <v>94.7</v>
      </c>
      <c r="E12" s="192">
        <v>95.05</v>
      </c>
      <c r="F12" s="192">
        <v>95.5</v>
      </c>
      <c r="G12" s="192">
        <v>95.8</v>
      </c>
      <c r="H12" s="192">
        <v>96.1</v>
      </c>
      <c r="I12" s="192">
        <v>96.3</v>
      </c>
      <c r="J12" s="192">
        <v>96.5</v>
      </c>
      <c r="K12" s="192">
        <v>96.7</v>
      </c>
      <c r="L12" s="192">
        <v>96.8</v>
      </c>
      <c r="M12" s="192">
        <v>96.9</v>
      </c>
      <c r="N12" s="192">
        <v>97.1</v>
      </c>
      <c r="O12" s="192">
        <v>97.1</v>
      </c>
      <c r="P12" s="192">
        <v>97.25</v>
      </c>
      <c r="Q12" s="192">
        <v>97.2</v>
      </c>
      <c r="R12" s="192">
        <v>97.1</v>
      </c>
      <c r="S12" s="192">
        <v>97.1</v>
      </c>
      <c r="T12" s="192">
        <v>97</v>
      </c>
      <c r="U12" s="192">
        <v>96.9</v>
      </c>
      <c r="V12" s="192">
        <v>96.8</v>
      </c>
      <c r="W12" s="192">
        <v>95</v>
      </c>
      <c r="X12" s="192">
        <v>99</v>
      </c>
    </row>
    <row r="13" spans="1:27">
      <c r="A13" s="28" t="s">
        <v>6</v>
      </c>
      <c r="B13" s="192">
        <v>2.2999999999999998</v>
      </c>
      <c r="C13" s="192">
        <v>2.2999999999999998</v>
      </c>
      <c r="D13" s="192">
        <v>2.2999999999999998</v>
      </c>
      <c r="E13" s="192">
        <v>2.4</v>
      </c>
      <c r="F13" s="192">
        <v>2.4</v>
      </c>
      <c r="G13" s="192">
        <v>2.5</v>
      </c>
      <c r="H13" s="192">
        <v>2.5</v>
      </c>
      <c r="I13" s="192">
        <v>2.7</v>
      </c>
      <c r="J13" s="192">
        <v>2.7</v>
      </c>
      <c r="K13" s="192">
        <v>2.9</v>
      </c>
      <c r="L13" s="192">
        <v>3.1</v>
      </c>
      <c r="M13" s="192">
        <v>3.1</v>
      </c>
      <c r="N13" s="192">
        <v>3.4</v>
      </c>
      <c r="O13" s="192">
        <v>3.5</v>
      </c>
      <c r="P13" s="192">
        <v>3.7</v>
      </c>
      <c r="Q13" s="192">
        <v>3.9</v>
      </c>
      <c r="R13" s="192">
        <v>4.2</v>
      </c>
      <c r="S13" s="192">
        <v>4.3499999999999996</v>
      </c>
      <c r="T13" s="192">
        <v>4.5999999999999996</v>
      </c>
      <c r="U13" s="192">
        <v>4.8</v>
      </c>
      <c r="V13" s="192">
        <v>5.0999999999999996</v>
      </c>
      <c r="W13" s="192">
        <v>5</v>
      </c>
      <c r="X13" s="192">
        <v>6</v>
      </c>
    </row>
    <row r="14" spans="1:27">
      <c r="A14" s="28" t="s">
        <v>17</v>
      </c>
      <c r="B14" s="192">
        <v>33.700000000000003</v>
      </c>
      <c r="C14" s="192">
        <v>34</v>
      </c>
      <c r="D14" s="192">
        <v>35</v>
      </c>
      <c r="E14" s="192">
        <v>35.9</v>
      </c>
      <c r="F14" s="192">
        <v>36.4</v>
      </c>
      <c r="G14" s="192">
        <v>37.299999999999997</v>
      </c>
      <c r="H14" s="192">
        <v>37.9</v>
      </c>
      <c r="I14" s="192">
        <v>38.6</v>
      </c>
      <c r="J14" s="192">
        <v>39.5</v>
      </c>
      <c r="K14" s="192">
        <v>40.1</v>
      </c>
      <c r="L14" s="192">
        <v>40.9</v>
      </c>
      <c r="M14" s="192">
        <v>41.5</v>
      </c>
      <c r="N14" s="192">
        <v>42.2</v>
      </c>
      <c r="O14" s="192">
        <v>43</v>
      </c>
      <c r="P14" s="192">
        <v>43.6</v>
      </c>
      <c r="Q14" s="192">
        <v>44.3</v>
      </c>
      <c r="R14" s="192">
        <v>45.2</v>
      </c>
      <c r="S14" s="192">
        <v>45.6</v>
      </c>
      <c r="T14" s="192">
        <v>46</v>
      </c>
      <c r="U14" s="192">
        <v>46.5</v>
      </c>
      <c r="V14" s="192">
        <v>46.8</v>
      </c>
      <c r="W14" s="192">
        <v>47</v>
      </c>
      <c r="X14" s="192">
        <v>47.4</v>
      </c>
    </row>
    <row r="15" spans="1:27">
      <c r="A15" s="28" t="s">
        <v>4</v>
      </c>
      <c r="B15" s="192">
        <v>100</v>
      </c>
      <c r="C15" s="192">
        <v>100</v>
      </c>
      <c r="D15" s="192">
        <v>100</v>
      </c>
      <c r="E15" s="192">
        <v>100</v>
      </c>
      <c r="F15" s="192">
        <v>100</v>
      </c>
      <c r="G15" s="192">
        <v>100</v>
      </c>
      <c r="H15" s="192">
        <v>100</v>
      </c>
      <c r="I15" s="192">
        <v>100</v>
      </c>
      <c r="J15" s="192">
        <v>100</v>
      </c>
      <c r="K15" s="192">
        <v>100</v>
      </c>
      <c r="L15" s="192">
        <v>100</v>
      </c>
      <c r="M15" s="192">
        <v>100</v>
      </c>
      <c r="N15" s="192">
        <v>100</v>
      </c>
      <c r="O15" s="192">
        <v>100</v>
      </c>
      <c r="P15" s="192">
        <v>100</v>
      </c>
      <c r="Q15" s="192">
        <v>100</v>
      </c>
      <c r="R15" s="192">
        <v>100</v>
      </c>
      <c r="S15" s="192">
        <v>100</v>
      </c>
      <c r="T15" s="192">
        <v>100</v>
      </c>
      <c r="U15" s="192">
        <v>100</v>
      </c>
      <c r="V15" s="192">
        <v>100</v>
      </c>
      <c r="W15" s="192">
        <v>95</v>
      </c>
      <c r="X15" s="192">
        <v>100</v>
      </c>
    </row>
    <row r="16" spans="1:27">
      <c r="A16" s="28" t="s">
        <v>431</v>
      </c>
      <c r="B16" s="192">
        <v>0.60000000000000098</v>
      </c>
      <c r="C16" s="192">
        <v>0.70000000000000095</v>
      </c>
      <c r="D16" s="192">
        <v>0.70000000000000095</v>
      </c>
      <c r="E16" s="192">
        <v>0.70000000000000095</v>
      </c>
      <c r="F16" s="192">
        <v>0.80000000000000104</v>
      </c>
      <c r="G16" s="192">
        <v>0.80000000000000104</v>
      </c>
      <c r="H16" s="192">
        <v>0.90000000000000102</v>
      </c>
      <c r="I16" s="192">
        <v>1</v>
      </c>
      <c r="J16" s="192">
        <v>1.1000000000000001</v>
      </c>
      <c r="K16" s="192">
        <v>1.2</v>
      </c>
      <c r="L16" s="192">
        <v>1.4</v>
      </c>
      <c r="M16" s="192">
        <v>1.7</v>
      </c>
      <c r="N16" s="192">
        <v>1.9</v>
      </c>
      <c r="O16" s="192">
        <v>2.2000000000000002</v>
      </c>
      <c r="P16" s="192">
        <v>2.5</v>
      </c>
      <c r="Q16" s="192">
        <v>2.9</v>
      </c>
      <c r="R16" s="192">
        <v>3.3</v>
      </c>
      <c r="S16" s="192">
        <v>3.6</v>
      </c>
      <c r="T16" s="192">
        <v>3.9</v>
      </c>
      <c r="U16" s="192">
        <v>4.3</v>
      </c>
      <c r="V16" s="192">
        <v>4.5</v>
      </c>
      <c r="W16" s="192">
        <v>88</v>
      </c>
      <c r="X16" s="192">
        <v>89.4</v>
      </c>
    </row>
    <row r="17" spans="1:24">
      <c r="A17" s="152" t="s">
        <v>3</v>
      </c>
      <c r="B17" s="192">
        <v>55.9</v>
      </c>
      <c r="C17" s="192">
        <v>57.8</v>
      </c>
      <c r="D17" s="192">
        <v>60</v>
      </c>
      <c r="E17" s="192">
        <v>62.1</v>
      </c>
      <c r="F17" s="192">
        <v>64.400000000000006</v>
      </c>
      <c r="G17" s="192">
        <v>66.8</v>
      </c>
      <c r="H17" s="192">
        <v>69</v>
      </c>
      <c r="I17" s="192">
        <v>71.400000000000006</v>
      </c>
      <c r="J17" s="192">
        <v>73.5</v>
      </c>
      <c r="K17" s="192">
        <v>75.400000000000006</v>
      </c>
      <c r="L17" s="192">
        <v>77.099999999999994</v>
      </c>
      <c r="M17" s="192">
        <v>78.8</v>
      </c>
      <c r="N17" s="192">
        <v>80.2</v>
      </c>
      <c r="O17" s="192">
        <v>81.5</v>
      </c>
      <c r="P17" s="192">
        <v>82.65</v>
      </c>
      <c r="Q17" s="192">
        <v>83.4</v>
      </c>
      <c r="R17" s="192">
        <v>84.4</v>
      </c>
      <c r="S17" s="192">
        <v>85.2</v>
      </c>
      <c r="T17" s="192">
        <v>85.7</v>
      </c>
      <c r="U17" s="192">
        <v>86.3</v>
      </c>
      <c r="V17" s="192">
        <v>86.8</v>
      </c>
      <c r="W17" s="192">
        <v>7</v>
      </c>
      <c r="X17" s="192">
        <v>9.1999999999999993</v>
      </c>
    </row>
    <row r="18" spans="1:24">
      <c r="A18" s="1054" t="s">
        <v>1</v>
      </c>
      <c r="B18" s="192">
        <v>13.8</v>
      </c>
      <c r="C18" s="192">
        <v>14.2</v>
      </c>
      <c r="D18" s="192">
        <v>14.6</v>
      </c>
      <c r="E18" s="192">
        <v>15.1</v>
      </c>
      <c r="F18" s="192">
        <v>15.3</v>
      </c>
      <c r="G18" s="192">
        <v>15.7</v>
      </c>
      <c r="H18" s="192">
        <v>15.9</v>
      </c>
      <c r="I18" s="192">
        <v>16.100000000000001</v>
      </c>
      <c r="J18" s="192">
        <v>16.2</v>
      </c>
      <c r="K18" s="192">
        <v>16.3</v>
      </c>
      <c r="L18" s="192">
        <v>16.2</v>
      </c>
      <c r="M18" s="192">
        <v>15.9</v>
      </c>
      <c r="N18" s="192">
        <v>15.5</v>
      </c>
      <c r="O18" s="192">
        <v>15.1</v>
      </c>
      <c r="P18" s="192">
        <v>14.6</v>
      </c>
      <c r="Q18" s="192">
        <v>14</v>
      </c>
      <c r="R18" s="192">
        <v>13.4</v>
      </c>
      <c r="S18" s="192">
        <v>12.5</v>
      </c>
      <c r="T18" s="192">
        <v>11.9</v>
      </c>
      <c r="U18" s="192">
        <v>11.2</v>
      </c>
      <c r="V18" s="192">
        <v>10.4</v>
      </c>
      <c r="W18" s="192">
        <v>10</v>
      </c>
      <c r="X18" s="192">
        <v>9</v>
      </c>
    </row>
    <row r="19" spans="1:24">
      <c r="A19" s="1054" t="s">
        <v>23</v>
      </c>
      <c r="B19" s="192">
        <v>33.5</v>
      </c>
      <c r="C19" s="192">
        <v>33.6</v>
      </c>
      <c r="D19" s="192">
        <v>33.5</v>
      </c>
      <c r="E19" s="192">
        <v>32.799999999999997</v>
      </c>
      <c r="F19" s="192">
        <v>32.200000000000003</v>
      </c>
      <c r="G19" s="192">
        <v>31.7</v>
      </c>
      <c r="H19" s="192">
        <v>31.4</v>
      </c>
      <c r="I19" s="192">
        <v>31</v>
      </c>
      <c r="J19" s="192">
        <v>30.5</v>
      </c>
      <c r="K19" s="192">
        <v>30.5</v>
      </c>
      <c r="L19" s="192">
        <v>30.15</v>
      </c>
      <c r="M19" s="192">
        <v>30.1</v>
      </c>
      <c r="N19" s="192">
        <v>29.8</v>
      </c>
      <c r="O19" s="192">
        <v>29.8</v>
      </c>
      <c r="P19" s="192">
        <v>29.5</v>
      </c>
      <c r="Q19" s="192">
        <v>29.5</v>
      </c>
      <c r="R19" s="192">
        <v>29.8</v>
      </c>
      <c r="S19" s="192">
        <v>29.8</v>
      </c>
      <c r="T19" s="192">
        <v>29.9</v>
      </c>
      <c r="U19" s="192">
        <v>30.1</v>
      </c>
      <c r="V19" s="192">
        <v>30.4</v>
      </c>
      <c r="W19" s="192">
        <v>30</v>
      </c>
      <c r="X19" s="192">
        <v>30.8</v>
      </c>
    </row>
    <row r="22" spans="1:24">
      <c r="A22" s="102" t="s">
        <v>20</v>
      </c>
    </row>
    <row r="23" spans="1:24">
      <c r="A23" s="17"/>
    </row>
    <row r="24" spans="1:24">
      <c r="A24" s="17" t="s">
        <v>2879</v>
      </c>
    </row>
    <row r="25" spans="1:24">
      <c r="A25" s="17" t="s">
        <v>2818</v>
      </c>
    </row>
  </sheetData>
  <mergeCells count="1">
    <mergeCell ref="A18:A19"/>
  </mergeCells>
  <phoneticPr fontId="201" type="noConversion"/>
  <hyperlinks>
    <hyperlink ref="AA3" location="Content!A1" display="Back to content page" xr:uid="{00000000-0004-0000-FB00-000000000000}"/>
  </hyperlinks>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sheetPr codeName="Sheet253"/>
  <dimension ref="A1:AC22"/>
  <sheetViews>
    <sheetView topLeftCell="L1" workbookViewId="0">
      <selection activeCell="Z20" sqref="Z20"/>
    </sheetView>
  </sheetViews>
  <sheetFormatPr defaultColWidth="9.26953125" defaultRowHeight="14"/>
  <cols>
    <col min="1" max="1" width="33.7265625" style="17" customWidth="1"/>
    <col min="2" max="24" width="8.81640625" style="17" customWidth="1"/>
    <col min="25" max="16384" width="9.26953125" style="17"/>
  </cols>
  <sheetData>
    <row r="1" spans="1:29" ht="15" customHeight="1">
      <c r="A1" s="44" t="s">
        <v>2913</v>
      </c>
      <c r="B1" s="90"/>
      <c r="C1" s="90"/>
      <c r="D1" s="90"/>
      <c r="E1" s="90"/>
      <c r="F1" s="90"/>
    </row>
    <row r="2" spans="1:29" ht="15" customHeight="1">
      <c r="A2" s="90"/>
    </row>
    <row r="3" spans="1:29" ht="16.5" customHeight="1">
      <c r="A3" s="215" t="s">
        <v>2519</v>
      </c>
      <c r="B3" s="402">
        <v>2000</v>
      </c>
      <c r="C3" s="402">
        <v>2001</v>
      </c>
      <c r="D3" s="402">
        <v>2002</v>
      </c>
      <c r="E3" s="402">
        <v>2003</v>
      </c>
      <c r="F3" s="402">
        <v>2004</v>
      </c>
      <c r="G3" s="402">
        <v>2005</v>
      </c>
      <c r="H3" s="402">
        <v>2006</v>
      </c>
      <c r="I3" s="402">
        <v>2007</v>
      </c>
      <c r="J3" s="402">
        <v>2008</v>
      </c>
      <c r="K3" s="402">
        <v>2009</v>
      </c>
      <c r="L3" s="402">
        <v>2010</v>
      </c>
      <c r="M3" s="402">
        <v>2011</v>
      </c>
      <c r="N3" s="402">
        <v>2012</v>
      </c>
      <c r="O3" s="402">
        <v>2013</v>
      </c>
      <c r="P3" s="402">
        <v>2014</v>
      </c>
      <c r="Q3" s="402">
        <v>2015</v>
      </c>
      <c r="R3" s="402">
        <v>2016</v>
      </c>
      <c r="S3" s="402">
        <v>2017</v>
      </c>
      <c r="T3" s="402">
        <v>2018</v>
      </c>
      <c r="U3" s="402">
        <v>2019</v>
      </c>
      <c r="V3" s="402">
        <v>2020</v>
      </c>
      <c r="W3" s="402">
        <v>2021</v>
      </c>
      <c r="X3" s="402">
        <v>2022</v>
      </c>
      <c r="Z3" s="1" t="s">
        <v>528</v>
      </c>
      <c r="AB3" s="44"/>
      <c r="AC3" s="44"/>
    </row>
    <row r="4" spans="1:29" ht="15" customHeight="1">
      <c r="A4" s="92" t="s">
        <v>13</v>
      </c>
      <c r="B4" s="285">
        <v>73.84</v>
      </c>
      <c r="C4" s="285">
        <v>72.75</v>
      </c>
      <c r="D4" s="285">
        <v>70.83</v>
      </c>
      <c r="E4" s="285">
        <v>65.569999999999993</v>
      </c>
      <c r="F4" s="285">
        <v>62.34</v>
      </c>
      <c r="G4" s="285">
        <v>68.86</v>
      </c>
      <c r="H4" s="285">
        <v>62.62</v>
      </c>
      <c r="I4" s="285">
        <v>58.92</v>
      </c>
      <c r="J4" s="285">
        <v>55.42</v>
      </c>
      <c r="K4" s="285">
        <v>53</v>
      </c>
      <c r="L4" s="285">
        <v>53.06</v>
      </c>
      <c r="M4" s="285">
        <v>51.66</v>
      </c>
      <c r="N4" s="285">
        <v>48.98</v>
      </c>
      <c r="O4" s="285">
        <v>46.78</v>
      </c>
      <c r="P4" s="285">
        <v>47.45</v>
      </c>
      <c r="Q4" s="285">
        <v>47.12</v>
      </c>
      <c r="R4" s="285">
        <v>48.07</v>
      </c>
      <c r="S4" s="285">
        <v>52.55</v>
      </c>
      <c r="T4" s="285">
        <v>52.5</v>
      </c>
      <c r="U4" s="285">
        <v>50.74</v>
      </c>
      <c r="V4" s="285">
        <v>60.57</v>
      </c>
      <c r="W4" s="285">
        <v>51.02</v>
      </c>
      <c r="X4" s="285">
        <v>49.58</v>
      </c>
    </row>
    <row r="5" spans="1:29" ht="15" customHeight="1">
      <c r="A5" s="92" t="s">
        <v>12</v>
      </c>
      <c r="B5" s="285">
        <v>38.46</v>
      </c>
      <c r="C5" s="285">
        <v>37.51</v>
      </c>
      <c r="D5" s="285">
        <v>36.130000000000003</v>
      </c>
      <c r="E5" s="285">
        <v>36.21</v>
      </c>
      <c r="F5" s="285">
        <v>34.340000000000003</v>
      </c>
      <c r="G5" s="285">
        <v>33</v>
      </c>
      <c r="H5" s="285">
        <v>31.97</v>
      </c>
      <c r="I5" s="285">
        <v>29.9</v>
      </c>
      <c r="J5" s="285">
        <v>29.3</v>
      </c>
      <c r="K5" s="285">
        <v>31.17</v>
      </c>
      <c r="L5" s="285">
        <v>32.950000000000003</v>
      </c>
      <c r="M5" s="285">
        <v>32.700000000000003</v>
      </c>
      <c r="N5" s="285">
        <v>31.94</v>
      </c>
      <c r="O5" s="285">
        <v>31.25</v>
      </c>
      <c r="P5" s="285">
        <v>30.73</v>
      </c>
      <c r="Q5" s="285">
        <v>31.5</v>
      </c>
      <c r="R5" s="285">
        <v>32.619999999999997</v>
      </c>
      <c r="S5" s="285">
        <v>33.11</v>
      </c>
      <c r="T5" s="285">
        <v>32.32</v>
      </c>
      <c r="U5" s="285">
        <v>33.53</v>
      </c>
      <c r="V5" s="285">
        <v>35.65</v>
      </c>
      <c r="W5" s="285">
        <v>35.43</v>
      </c>
      <c r="X5" s="285">
        <v>34.92</v>
      </c>
      <c r="Z5" s="33"/>
    </row>
    <row r="6" spans="1:29" ht="15" customHeight="1">
      <c r="A6" s="28" t="s">
        <v>483</v>
      </c>
      <c r="B6" s="285">
        <v>69.87</v>
      </c>
      <c r="C6" s="285">
        <v>69.510000000000005</v>
      </c>
      <c r="D6" s="285">
        <v>70.31</v>
      </c>
      <c r="E6" s="285">
        <v>64.400000000000006</v>
      </c>
      <c r="F6" s="285">
        <v>63.52</v>
      </c>
      <c r="G6" s="285">
        <v>65.739999999999995</v>
      </c>
      <c r="H6" s="285">
        <v>61.81</v>
      </c>
      <c r="I6" s="285">
        <v>74.37</v>
      </c>
      <c r="J6" s="285">
        <v>73.44</v>
      </c>
      <c r="K6" s="285">
        <v>68.53</v>
      </c>
      <c r="L6" s="285">
        <v>66.02</v>
      </c>
      <c r="M6" s="285">
        <v>68.989999999999995</v>
      </c>
      <c r="N6" s="285">
        <v>68.28</v>
      </c>
      <c r="O6" s="285">
        <v>63.56</v>
      </c>
      <c r="P6" s="285">
        <v>67.95</v>
      </c>
      <c r="Q6" s="285">
        <v>67.03</v>
      </c>
      <c r="R6" s="285">
        <v>63.97</v>
      </c>
      <c r="S6" s="285">
        <v>59.45</v>
      </c>
      <c r="T6" s="285">
        <v>57.68</v>
      </c>
      <c r="U6" s="285">
        <v>55.31</v>
      </c>
      <c r="V6" s="285">
        <v>50.83</v>
      </c>
      <c r="W6" s="285">
        <v>41.19</v>
      </c>
      <c r="X6" s="285">
        <v>39.28</v>
      </c>
      <c r="Z6" s="33"/>
    </row>
    <row r="7" spans="1:29" ht="15" customHeight="1">
      <c r="A7" s="92" t="s">
        <v>3615</v>
      </c>
      <c r="B7" s="285">
        <v>97.94</v>
      </c>
      <c r="C7" s="285">
        <v>98.34</v>
      </c>
      <c r="D7" s="285">
        <v>98.27</v>
      </c>
      <c r="E7" s="285">
        <v>97.97</v>
      </c>
      <c r="F7" s="285">
        <v>97.88</v>
      </c>
      <c r="G7" s="285">
        <v>97.42</v>
      </c>
      <c r="H7" s="285">
        <v>97.33</v>
      </c>
      <c r="I7" s="285">
        <v>97.17</v>
      </c>
      <c r="J7" s="285">
        <v>96.97</v>
      </c>
      <c r="K7" s="285">
        <v>97.02</v>
      </c>
      <c r="L7" s="285">
        <v>96.81</v>
      </c>
      <c r="M7" s="285">
        <v>96.21</v>
      </c>
      <c r="N7" s="285">
        <v>95.47</v>
      </c>
      <c r="O7" s="285">
        <v>95.35</v>
      </c>
      <c r="P7" s="285">
        <v>95.31</v>
      </c>
      <c r="Q7" s="285">
        <v>95.67</v>
      </c>
      <c r="R7" s="285">
        <v>96.61</v>
      </c>
      <c r="S7" s="285">
        <v>96.53</v>
      </c>
      <c r="T7" s="285">
        <v>94.74</v>
      </c>
      <c r="U7" s="285">
        <v>94.62</v>
      </c>
      <c r="V7" s="285">
        <v>94.95</v>
      </c>
      <c r="W7" s="285">
        <v>95.54</v>
      </c>
      <c r="X7" s="285">
        <v>93.86</v>
      </c>
    </row>
    <row r="8" spans="1:29" ht="15" customHeight="1">
      <c r="A8" s="92" t="s">
        <v>482</v>
      </c>
      <c r="B8" s="285">
        <v>60.06</v>
      </c>
      <c r="C8" s="285">
        <v>60.86</v>
      </c>
      <c r="D8" s="285">
        <v>63.59</v>
      </c>
      <c r="E8" s="285">
        <v>66.489999999999995</v>
      </c>
      <c r="F8" s="285">
        <v>66.55</v>
      </c>
      <c r="G8" s="285">
        <v>67.03</v>
      </c>
      <c r="H8" s="285">
        <v>66.760000000000005</v>
      </c>
      <c r="I8" s="285">
        <v>66.91</v>
      </c>
      <c r="J8" s="285">
        <v>67.84</v>
      </c>
      <c r="K8" s="285">
        <v>66.66</v>
      </c>
      <c r="L8" s="285">
        <v>68.489999999999995</v>
      </c>
      <c r="M8" s="285">
        <v>69.260000000000005</v>
      </c>
      <c r="N8" s="285">
        <v>68.78</v>
      </c>
      <c r="O8" s="285">
        <v>66.06</v>
      </c>
      <c r="P8" s="285">
        <v>68.349999999999994</v>
      </c>
      <c r="Q8" s="285">
        <v>68.849999999999994</v>
      </c>
      <c r="R8" s="285">
        <v>64.3</v>
      </c>
      <c r="S8" s="285">
        <v>65.349999999999994</v>
      </c>
      <c r="T8" s="285">
        <v>66.73</v>
      </c>
      <c r="U8" s="285">
        <v>65.47</v>
      </c>
      <c r="V8" s="285">
        <v>68.38</v>
      </c>
      <c r="W8" s="285">
        <v>67.64</v>
      </c>
      <c r="X8" s="285">
        <v>66.239999999999995</v>
      </c>
    </row>
    <row r="9" spans="1:29" ht="15" customHeight="1">
      <c r="A9" s="92" t="s">
        <v>11</v>
      </c>
      <c r="B9" s="285">
        <v>56.7</v>
      </c>
      <c r="C9" s="285">
        <v>56.5</v>
      </c>
      <c r="D9" s="285">
        <v>56.16</v>
      </c>
      <c r="E9" s="285">
        <v>55.94</v>
      </c>
      <c r="F9" s="285">
        <v>55.41</v>
      </c>
      <c r="G9" s="285">
        <v>55.31</v>
      </c>
      <c r="H9" s="285">
        <v>55.46</v>
      </c>
      <c r="I9" s="285">
        <v>55.33</v>
      </c>
      <c r="J9" s="285">
        <v>54.99</v>
      </c>
      <c r="K9" s="285">
        <v>53.98</v>
      </c>
      <c r="L9" s="285">
        <v>52.99</v>
      </c>
      <c r="M9" s="285">
        <v>42.32</v>
      </c>
      <c r="N9" s="285">
        <v>40.799999999999997</v>
      </c>
      <c r="O9" s="285">
        <v>46.1</v>
      </c>
      <c r="P9" s="285">
        <v>43.22</v>
      </c>
      <c r="Q9" s="285">
        <v>47.11</v>
      </c>
      <c r="R9" s="285">
        <v>46.29</v>
      </c>
      <c r="S9" s="285">
        <v>42.04</v>
      </c>
      <c r="T9" s="285">
        <v>42.69</v>
      </c>
      <c r="U9" s="285">
        <v>41.82</v>
      </c>
      <c r="V9" s="285">
        <v>43.58</v>
      </c>
      <c r="W9" s="285">
        <v>33.97</v>
      </c>
      <c r="X9" s="285">
        <v>36.840000000000003</v>
      </c>
    </row>
    <row r="10" spans="1:29" ht="15" customHeight="1">
      <c r="A10" s="28" t="s">
        <v>10</v>
      </c>
      <c r="B10" s="285">
        <v>82.17</v>
      </c>
      <c r="C10" s="285">
        <v>84.13</v>
      </c>
      <c r="D10" s="285">
        <v>87.23</v>
      </c>
      <c r="E10" s="285">
        <v>84.79</v>
      </c>
      <c r="F10" s="285">
        <v>84.32</v>
      </c>
      <c r="G10" s="285">
        <v>84.89</v>
      </c>
      <c r="H10" s="285">
        <v>85.9</v>
      </c>
      <c r="I10" s="285">
        <v>86.23</v>
      </c>
      <c r="J10" s="285">
        <v>86.39</v>
      </c>
      <c r="K10" s="285">
        <v>87.21</v>
      </c>
      <c r="L10" s="285">
        <v>86.73</v>
      </c>
      <c r="M10" s="285">
        <v>84.51</v>
      </c>
      <c r="N10" s="285">
        <v>83.31</v>
      </c>
      <c r="O10" s="285">
        <v>81.400000000000006</v>
      </c>
      <c r="P10" s="285">
        <v>82.17</v>
      </c>
      <c r="Q10" s="285">
        <v>83.92</v>
      </c>
      <c r="R10" s="285">
        <v>83.85</v>
      </c>
      <c r="S10" s="285">
        <v>81.88</v>
      </c>
      <c r="T10" s="285">
        <v>84.17</v>
      </c>
      <c r="U10" s="285">
        <v>82.5</v>
      </c>
      <c r="V10" s="285">
        <v>84.94</v>
      </c>
      <c r="W10" s="285">
        <v>83.89</v>
      </c>
      <c r="X10" s="285">
        <v>83.8</v>
      </c>
    </row>
    <row r="11" spans="1:29" ht="15" customHeight="1">
      <c r="A11" s="92" t="s">
        <v>9</v>
      </c>
      <c r="B11" s="285">
        <v>89.72</v>
      </c>
      <c r="C11" s="285">
        <v>90.21</v>
      </c>
      <c r="D11" s="285">
        <v>90.35</v>
      </c>
      <c r="E11" s="285">
        <v>90.23</v>
      </c>
      <c r="F11" s="285">
        <v>90.15</v>
      </c>
      <c r="G11" s="285">
        <v>90.72</v>
      </c>
      <c r="H11" s="285">
        <v>90.75</v>
      </c>
      <c r="I11" s="285">
        <v>90.46</v>
      </c>
      <c r="J11" s="285">
        <v>89.81</v>
      </c>
      <c r="K11" s="285">
        <v>89.79</v>
      </c>
      <c r="L11" s="285">
        <v>90.64</v>
      </c>
      <c r="M11" s="285">
        <v>90.14</v>
      </c>
      <c r="N11" s="285">
        <v>90.35</v>
      </c>
      <c r="O11" s="285">
        <v>90.27</v>
      </c>
      <c r="P11" s="285">
        <v>91.95</v>
      </c>
      <c r="Q11" s="285">
        <v>91.24</v>
      </c>
      <c r="R11" s="285">
        <v>90.23</v>
      </c>
      <c r="S11" s="285">
        <v>89.46</v>
      </c>
      <c r="T11" s="285">
        <v>87.58</v>
      </c>
      <c r="U11" s="285">
        <v>86.3</v>
      </c>
      <c r="V11" s="285">
        <v>86.35</v>
      </c>
      <c r="W11" s="285">
        <v>87.31</v>
      </c>
      <c r="X11" s="285">
        <v>86.73</v>
      </c>
    </row>
    <row r="12" spans="1:29" ht="15" customHeight="1">
      <c r="A12" s="92" t="s">
        <v>8</v>
      </c>
      <c r="B12" s="285">
        <v>20.420000000000002</v>
      </c>
      <c r="C12" s="285">
        <v>20.079999999999998</v>
      </c>
      <c r="D12" s="285">
        <v>17.93</v>
      </c>
      <c r="E12" s="285">
        <v>18.899999999999999</v>
      </c>
      <c r="F12" s="285">
        <v>19.079999999999998</v>
      </c>
      <c r="G12" s="285">
        <v>17.649999999999999</v>
      </c>
      <c r="H12" s="285">
        <v>16.41</v>
      </c>
      <c r="I12" s="285">
        <v>15.69</v>
      </c>
      <c r="J12" s="285">
        <v>12.73</v>
      </c>
      <c r="K12" s="285">
        <v>12.78</v>
      </c>
      <c r="L12" s="285">
        <v>12.77</v>
      </c>
      <c r="M12" s="285">
        <v>12.01</v>
      </c>
      <c r="N12" s="285">
        <v>11.45</v>
      </c>
      <c r="O12" s="285">
        <v>11.39</v>
      </c>
      <c r="P12" s="285">
        <v>10.59</v>
      </c>
      <c r="Q12" s="285">
        <v>11.49</v>
      </c>
      <c r="R12" s="285">
        <v>10.33</v>
      </c>
      <c r="S12" s="285">
        <v>9.42</v>
      </c>
      <c r="T12" s="285">
        <v>9.19</v>
      </c>
      <c r="U12" s="285">
        <v>8.94</v>
      </c>
      <c r="V12" s="285">
        <v>9.43</v>
      </c>
      <c r="W12" s="285">
        <v>8.61</v>
      </c>
      <c r="X12" s="285">
        <v>7.24</v>
      </c>
    </row>
    <row r="13" spans="1:29" ht="15" customHeight="1">
      <c r="A13" s="92" t="s">
        <v>6</v>
      </c>
      <c r="B13" s="285">
        <v>93.64</v>
      </c>
      <c r="C13" s="285">
        <v>93.01</v>
      </c>
      <c r="D13" s="285">
        <v>93.22</v>
      </c>
      <c r="E13" s="285">
        <v>92.73</v>
      </c>
      <c r="F13" s="285">
        <v>92.94</v>
      </c>
      <c r="G13" s="285">
        <v>93.67</v>
      </c>
      <c r="H13" s="285">
        <v>93.06</v>
      </c>
      <c r="I13" s="285">
        <v>87.53</v>
      </c>
      <c r="J13" s="285">
        <v>88.11</v>
      </c>
      <c r="K13" s="285">
        <v>86.12</v>
      </c>
      <c r="L13" s="285">
        <v>84.89</v>
      </c>
      <c r="M13" s="285">
        <v>85.43</v>
      </c>
      <c r="N13" s="285">
        <v>84.52</v>
      </c>
      <c r="O13" s="285">
        <v>83.12</v>
      </c>
      <c r="P13" s="285">
        <v>81.19</v>
      </c>
      <c r="Q13" s="285">
        <v>80.06</v>
      </c>
      <c r="R13" s="285">
        <v>77.38</v>
      </c>
      <c r="S13" s="285">
        <v>78.150000000000006</v>
      </c>
      <c r="T13" s="285">
        <v>78.959999999999994</v>
      </c>
      <c r="U13" s="285">
        <v>77.47</v>
      </c>
      <c r="V13" s="285">
        <v>80.150000000000006</v>
      </c>
      <c r="W13" s="285">
        <v>76.88</v>
      </c>
      <c r="X13" s="285">
        <v>75.72</v>
      </c>
    </row>
    <row r="14" spans="1:29" ht="15" customHeight="1">
      <c r="A14" s="28" t="s">
        <v>17</v>
      </c>
      <c r="B14" s="285">
        <v>35.26</v>
      </c>
      <c r="C14" s="285">
        <v>30.54</v>
      </c>
      <c r="D14" s="285">
        <v>33.86</v>
      </c>
      <c r="E14" s="285">
        <v>33.549999999999997</v>
      </c>
      <c r="F14" s="285">
        <v>35.21</v>
      </c>
      <c r="G14" s="285">
        <v>34.82</v>
      </c>
      <c r="H14" s="285">
        <v>36.04</v>
      </c>
      <c r="I14" s="285">
        <v>36.89</v>
      </c>
      <c r="J14" s="285">
        <v>32.74</v>
      </c>
      <c r="K14" s="285">
        <v>33.75</v>
      </c>
      <c r="L14" s="285">
        <v>28.01</v>
      </c>
      <c r="M14" s="285">
        <v>29.19</v>
      </c>
      <c r="N14" s="285">
        <v>30.02</v>
      </c>
      <c r="O14" s="285">
        <v>29.69</v>
      </c>
      <c r="P14" s="285">
        <v>29.96</v>
      </c>
      <c r="Q14" s="285">
        <v>27.64</v>
      </c>
      <c r="R14" s="285">
        <v>26.71</v>
      </c>
      <c r="S14" s="285">
        <v>28.05</v>
      </c>
      <c r="T14" s="285">
        <v>29.14</v>
      </c>
      <c r="U14" s="285">
        <v>28.72</v>
      </c>
      <c r="V14" s="285">
        <v>29.93</v>
      </c>
      <c r="W14" s="285">
        <v>28.52</v>
      </c>
      <c r="X14" s="285">
        <v>30.38</v>
      </c>
    </row>
    <row r="15" spans="1:29" ht="15" customHeight="1">
      <c r="A15" s="92" t="s">
        <v>4</v>
      </c>
      <c r="B15" s="285">
        <v>1.52</v>
      </c>
      <c r="C15" s="285">
        <v>1.26</v>
      </c>
      <c r="D15" s="285">
        <v>1.1000000000000001</v>
      </c>
      <c r="E15" s="285">
        <v>1.1200000000000001</v>
      </c>
      <c r="F15" s="285">
        <v>0.96</v>
      </c>
      <c r="G15" s="285">
        <v>0.94</v>
      </c>
      <c r="H15" s="285">
        <v>0.95</v>
      </c>
      <c r="I15" s="285">
        <v>1.01</v>
      </c>
      <c r="J15" s="285">
        <v>0.91</v>
      </c>
      <c r="K15" s="285">
        <v>0.83</v>
      </c>
      <c r="L15" s="285">
        <v>0.71</v>
      </c>
      <c r="M15" s="285">
        <v>0.85</v>
      </c>
      <c r="N15" s="285">
        <v>0.8</v>
      </c>
      <c r="O15" s="285">
        <v>1.47</v>
      </c>
      <c r="P15" s="285">
        <v>1.37</v>
      </c>
      <c r="Q15" s="285">
        <v>1.36</v>
      </c>
      <c r="R15" s="285">
        <v>1.21</v>
      </c>
      <c r="S15" s="285">
        <v>1.24</v>
      </c>
      <c r="T15" s="285">
        <v>1.23</v>
      </c>
      <c r="U15" s="285">
        <v>1.2</v>
      </c>
      <c r="V15" s="285">
        <v>1.34</v>
      </c>
      <c r="W15" s="285">
        <v>1.72</v>
      </c>
      <c r="X15" s="285">
        <v>1.91</v>
      </c>
    </row>
    <row r="16" spans="1:29" ht="15" customHeight="1">
      <c r="A16" s="92" t="s">
        <v>3</v>
      </c>
      <c r="B16" s="285">
        <v>10.4</v>
      </c>
      <c r="C16" s="285">
        <v>10.02</v>
      </c>
      <c r="D16" s="285">
        <v>9.6199999999999992</v>
      </c>
      <c r="E16" s="285">
        <v>8.39</v>
      </c>
      <c r="F16" s="285">
        <v>7.55</v>
      </c>
      <c r="G16" s="285">
        <v>7.3</v>
      </c>
      <c r="H16" s="285">
        <v>7.2</v>
      </c>
      <c r="I16" s="285">
        <v>6.55</v>
      </c>
      <c r="J16" s="285">
        <v>6.55</v>
      </c>
      <c r="K16" s="285">
        <v>5.93</v>
      </c>
      <c r="L16" s="285">
        <v>6.28</v>
      </c>
      <c r="M16" s="285">
        <v>6.21</v>
      </c>
      <c r="N16" s="285">
        <v>5.89</v>
      </c>
      <c r="O16" s="285">
        <v>5.77</v>
      </c>
      <c r="P16" s="285">
        <v>5.64</v>
      </c>
      <c r="Q16" s="285">
        <v>5.61</v>
      </c>
      <c r="R16" s="285">
        <v>5.87</v>
      </c>
      <c r="S16" s="285">
        <v>5.87</v>
      </c>
      <c r="T16" s="285">
        <v>6.29</v>
      </c>
      <c r="U16" s="285">
        <v>6.65</v>
      </c>
      <c r="V16" s="285">
        <v>7.14</v>
      </c>
      <c r="W16" s="285">
        <v>7.24</v>
      </c>
      <c r="X16" s="285">
        <v>7.69</v>
      </c>
    </row>
    <row r="17" spans="1:26" ht="15" customHeight="1">
      <c r="A17" s="92" t="s">
        <v>32</v>
      </c>
      <c r="B17" s="285">
        <v>93.64</v>
      </c>
      <c r="C17" s="285">
        <v>93.1</v>
      </c>
      <c r="D17" s="285">
        <v>92.4</v>
      </c>
      <c r="E17" s="285">
        <v>92.36</v>
      </c>
      <c r="F17" s="285">
        <v>91.29</v>
      </c>
      <c r="G17" s="285">
        <v>90.33</v>
      </c>
      <c r="H17" s="285">
        <v>89.89</v>
      </c>
      <c r="I17" s="285">
        <v>90.56</v>
      </c>
      <c r="J17" s="285">
        <v>90.29</v>
      </c>
      <c r="K17" s="285">
        <v>90.95</v>
      </c>
      <c r="L17" s="285">
        <v>89.39</v>
      </c>
      <c r="M17" s="285">
        <v>87.62</v>
      </c>
      <c r="N17" s="285">
        <v>85.23</v>
      </c>
      <c r="O17" s="285">
        <v>84.46</v>
      </c>
      <c r="P17" s="285">
        <v>84.7</v>
      </c>
      <c r="Q17" s="285">
        <v>83.02</v>
      </c>
      <c r="R17" s="285">
        <v>81.739999999999995</v>
      </c>
      <c r="S17" s="285">
        <v>81.98</v>
      </c>
      <c r="T17" s="285">
        <v>81.34</v>
      </c>
      <c r="U17" s="285">
        <v>80.41</v>
      </c>
      <c r="V17" s="285">
        <v>80.94</v>
      </c>
      <c r="W17" s="285">
        <v>78.41</v>
      </c>
      <c r="X17" s="285">
        <v>77.45</v>
      </c>
      <c r="Y17" s="17" t="s">
        <v>15</v>
      </c>
      <c r="Z17" s="48"/>
    </row>
    <row r="18" spans="1:26" ht="15" customHeight="1">
      <c r="A18" s="28" t="s">
        <v>1</v>
      </c>
      <c r="B18" s="285">
        <v>89.22</v>
      </c>
      <c r="C18" s="285">
        <v>89.05</v>
      </c>
      <c r="D18" s="285">
        <v>89</v>
      </c>
      <c r="E18" s="285">
        <v>88.78</v>
      </c>
      <c r="F18" s="285">
        <v>88.93</v>
      </c>
      <c r="G18" s="285">
        <v>88.23</v>
      </c>
      <c r="H18" s="285">
        <v>89.11</v>
      </c>
      <c r="I18" s="285">
        <v>90.2</v>
      </c>
      <c r="J18" s="285">
        <v>88.37</v>
      </c>
      <c r="K18" s="285">
        <v>87.98</v>
      </c>
      <c r="L18" s="285">
        <v>87.84</v>
      </c>
      <c r="M18" s="285">
        <v>87.15</v>
      </c>
      <c r="N18" s="285">
        <v>85.35</v>
      </c>
      <c r="O18" s="285">
        <v>84.97</v>
      </c>
      <c r="P18" s="285">
        <v>83.39</v>
      </c>
      <c r="Q18" s="285">
        <v>82.84</v>
      </c>
      <c r="R18" s="285">
        <v>83.27</v>
      </c>
      <c r="S18" s="285">
        <v>82.59</v>
      </c>
      <c r="T18" s="285">
        <v>83.5</v>
      </c>
      <c r="U18" s="285">
        <v>82.77</v>
      </c>
      <c r="V18" s="285">
        <v>82.68</v>
      </c>
      <c r="W18" s="285">
        <v>81.27</v>
      </c>
      <c r="X18" s="285">
        <v>81.31</v>
      </c>
    </row>
    <row r="19" spans="1:26" ht="15" customHeight="1">
      <c r="A19" s="92" t="s">
        <v>23</v>
      </c>
      <c r="B19" s="285">
        <v>50.01</v>
      </c>
      <c r="C19" s="285">
        <v>52.99</v>
      </c>
      <c r="D19" s="285">
        <v>56.29</v>
      </c>
      <c r="E19" s="285">
        <v>61.4</v>
      </c>
      <c r="F19" s="285">
        <v>66.62</v>
      </c>
      <c r="G19" s="285">
        <v>64.17</v>
      </c>
      <c r="H19" s="285">
        <v>62.59</v>
      </c>
      <c r="I19" s="285">
        <v>61.5</v>
      </c>
      <c r="J19" s="285">
        <v>66.22</v>
      </c>
      <c r="K19" s="285">
        <v>67.5</v>
      </c>
      <c r="L19" s="285">
        <v>65.23</v>
      </c>
      <c r="M19" s="285">
        <v>59.28</v>
      </c>
      <c r="N19" s="285">
        <v>58.88</v>
      </c>
      <c r="O19" s="285">
        <v>61.97</v>
      </c>
      <c r="P19" s="285">
        <v>64.040000000000006</v>
      </c>
      <c r="Q19" s="285">
        <v>63.69</v>
      </c>
      <c r="R19" s="285">
        <v>64.59</v>
      </c>
      <c r="S19" s="285">
        <v>65.5</v>
      </c>
      <c r="T19" s="285">
        <v>61.96</v>
      </c>
      <c r="U19" s="285">
        <v>63.75</v>
      </c>
      <c r="V19" s="285">
        <v>68.3</v>
      </c>
      <c r="W19" s="285">
        <v>66.819999999999993</v>
      </c>
      <c r="X19" s="285">
        <v>63.38</v>
      </c>
    </row>
    <row r="20" spans="1:26" ht="15" customHeight="1"/>
    <row r="21" spans="1:26">
      <c r="A21" s="44" t="s">
        <v>18</v>
      </c>
    </row>
    <row r="22" spans="1:26">
      <c r="A22" s="17" t="s">
        <v>3256</v>
      </c>
    </row>
  </sheetData>
  <hyperlinks>
    <hyperlink ref="Z3" location="Content!A1" display="Back to content page" xr:uid="{00000000-0004-0000-FC00-000000000000}"/>
  </hyperlinks>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EFA45-746B-43B3-8A26-FA747D906457}">
  <dimension ref="A1:AA22"/>
  <sheetViews>
    <sheetView workbookViewId="0">
      <selection activeCell="L22" sqref="L22"/>
    </sheetView>
  </sheetViews>
  <sheetFormatPr defaultRowHeight="14.5"/>
  <cols>
    <col min="1" max="1" width="36.81640625" customWidth="1"/>
  </cols>
  <sheetData>
    <row r="1" spans="1:27">
      <c r="A1" s="44" t="s">
        <v>3616</v>
      </c>
    </row>
    <row r="3" spans="1:27">
      <c r="A3" s="215" t="s">
        <v>2519</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X3" s="25">
        <v>2022</v>
      </c>
      <c r="Y3" s="25">
        <v>2023</v>
      </c>
      <c r="AA3" s="1" t="s">
        <v>528</v>
      </c>
    </row>
    <row r="4" spans="1:27">
      <c r="A4" s="92" t="s">
        <v>13</v>
      </c>
      <c r="B4" s="285">
        <v>14.546519999999999</v>
      </c>
      <c r="C4" s="285">
        <v>14.06676</v>
      </c>
      <c r="D4" s="285">
        <v>13.59552</v>
      </c>
      <c r="E4" s="285">
        <v>13.128780000000001</v>
      </c>
      <c r="F4" s="285">
        <v>26.643429999999999</v>
      </c>
      <c r="G4" s="285">
        <v>25.689430000000002</v>
      </c>
      <c r="H4" s="285">
        <v>24.76003</v>
      </c>
      <c r="I4" s="285">
        <v>36.363390000000003</v>
      </c>
      <c r="J4" s="285">
        <v>36.498060000000002</v>
      </c>
      <c r="K4" s="285">
        <v>35.136600000000001</v>
      </c>
      <c r="L4" s="285">
        <v>33.809179999999998</v>
      </c>
      <c r="M4" s="285">
        <v>32.519930000000002</v>
      </c>
      <c r="N4" s="285">
        <v>34.681069999999998</v>
      </c>
      <c r="O4" s="285">
        <v>36.429479999999998</v>
      </c>
      <c r="P4" s="285">
        <v>37.572539999999996</v>
      </c>
      <c r="Q4" s="285">
        <v>36.242150000000002</v>
      </c>
      <c r="R4" s="285">
        <v>60.026820000000001</v>
      </c>
      <c r="S4" s="285">
        <v>80.857150000000004</v>
      </c>
      <c r="T4" s="285">
        <v>99.45684</v>
      </c>
      <c r="U4" s="285">
        <v>106.48889</v>
      </c>
      <c r="V4" s="285">
        <v>113.05007999999999</v>
      </c>
      <c r="W4" s="285">
        <v>109.51213</v>
      </c>
      <c r="X4" s="285">
        <v>114.09389</v>
      </c>
      <c r="Y4" s="285">
        <v>111.31291</v>
      </c>
    </row>
    <row r="5" spans="1:27">
      <c r="A5" s="28" t="s">
        <v>12</v>
      </c>
      <c r="B5" s="285">
        <v>0</v>
      </c>
      <c r="C5" s="285">
        <v>0</v>
      </c>
      <c r="D5" s="285">
        <v>0</v>
      </c>
      <c r="E5" s="285">
        <v>0</v>
      </c>
      <c r="F5" s="285">
        <v>0</v>
      </c>
      <c r="G5" s="285">
        <v>0</v>
      </c>
      <c r="H5" s="285">
        <v>0</v>
      </c>
      <c r="I5" s="285">
        <v>0</v>
      </c>
      <c r="J5" s="285">
        <v>0</v>
      </c>
      <c r="K5" s="285">
        <v>1.005E-2</v>
      </c>
      <c r="L5" s="285">
        <v>6.837E-2</v>
      </c>
      <c r="M5" s="285">
        <v>8.1500000000000003E-2</v>
      </c>
      <c r="N5" s="285">
        <v>0.76590000000000003</v>
      </c>
      <c r="O5" s="285">
        <v>0.80115000000000003</v>
      </c>
      <c r="P5" s="285">
        <v>0.85633999999999999</v>
      </c>
      <c r="Q5" s="285">
        <v>0.97718000000000005</v>
      </c>
      <c r="R5" s="285">
        <v>1.4677100000000001</v>
      </c>
      <c r="S5" s="285">
        <v>1.5065599999999999</v>
      </c>
      <c r="T5" s="285">
        <v>1.6180000000000001</v>
      </c>
      <c r="U5" s="285">
        <v>2.5380699999999998</v>
      </c>
      <c r="V5" s="285">
        <v>2.5013800000000002</v>
      </c>
      <c r="W5" s="285">
        <v>2.62384</v>
      </c>
      <c r="X5" s="285">
        <v>2.5775700000000001</v>
      </c>
      <c r="Y5" s="285">
        <v>2.5356399999999999</v>
      </c>
    </row>
    <row r="6" spans="1:27">
      <c r="A6" s="92" t="s">
        <v>483</v>
      </c>
      <c r="B6" s="285">
        <v>0</v>
      </c>
      <c r="C6" s="285">
        <v>0</v>
      </c>
      <c r="D6" s="285">
        <v>1.09138</v>
      </c>
      <c r="E6" s="285">
        <v>1.0705499999999999</v>
      </c>
      <c r="F6" s="285">
        <v>2.4935299999999998</v>
      </c>
      <c r="G6" s="285">
        <v>2.4431500000000002</v>
      </c>
      <c r="H6" s="285">
        <v>2.3943699999999999</v>
      </c>
      <c r="I6" s="285">
        <v>2.3471199999999999</v>
      </c>
      <c r="J6" s="285">
        <v>2.3009400000000002</v>
      </c>
      <c r="K6" s="285">
        <v>2.2556400000000001</v>
      </c>
      <c r="L6" s="285">
        <v>2.2112400000000001</v>
      </c>
      <c r="M6" s="285">
        <v>2.1674799999999999</v>
      </c>
      <c r="N6" s="285">
        <v>2.12432</v>
      </c>
      <c r="O6" s="285">
        <v>2.0798899999999998</v>
      </c>
      <c r="P6" s="285">
        <v>2.0351300000000001</v>
      </c>
      <c r="Q6" s="285">
        <v>1.9926200000000001</v>
      </c>
      <c r="R6" s="285">
        <v>3.0374500000000002</v>
      </c>
      <c r="S6" s="285">
        <v>3.4281799999999998</v>
      </c>
      <c r="T6" s="285">
        <v>3.3618899999999998</v>
      </c>
      <c r="U6" s="285">
        <v>3.3219799999999999</v>
      </c>
      <c r="V6" s="285">
        <v>3.2412399999999999</v>
      </c>
      <c r="W6" s="285">
        <v>2.21224</v>
      </c>
      <c r="X6" s="285">
        <v>6.5716599999999996</v>
      </c>
      <c r="Y6" s="285">
        <v>6.4464800000000002</v>
      </c>
    </row>
    <row r="7" spans="1:27">
      <c r="A7" s="28" t="s">
        <v>568</v>
      </c>
      <c r="B7" s="285">
        <v>47.481319999999997</v>
      </c>
      <c r="C7" s="285">
        <v>46.288849999999996</v>
      </c>
      <c r="D7" s="285">
        <v>44.895560000000003</v>
      </c>
      <c r="E7" s="285">
        <v>43.693370000000002</v>
      </c>
      <c r="F7" s="285">
        <v>42.425539999999998</v>
      </c>
      <c r="G7" s="285">
        <v>41.142159999999997</v>
      </c>
      <c r="H7" s="285">
        <v>39.893160000000002</v>
      </c>
      <c r="I7" s="285">
        <v>38.704340000000002</v>
      </c>
      <c r="J7" s="285">
        <v>37.538980000000002</v>
      </c>
      <c r="K7" s="285">
        <v>36.396410000000003</v>
      </c>
      <c r="L7" s="285">
        <v>35.254559999999998</v>
      </c>
      <c r="M7" s="285">
        <v>34.117240000000002</v>
      </c>
      <c r="N7" s="285">
        <v>32.997880000000002</v>
      </c>
      <c r="O7" s="285">
        <v>31.898250000000001</v>
      </c>
      <c r="P7" s="285">
        <v>30.845929999999999</v>
      </c>
      <c r="Q7" s="285">
        <v>29.845120000000001</v>
      </c>
      <c r="R7" s="285">
        <v>28.98854</v>
      </c>
      <c r="S7" s="285">
        <v>28.106739999999999</v>
      </c>
      <c r="T7" s="285">
        <v>28.97458</v>
      </c>
      <c r="U7" s="285">
        <v>28.190529999999999</v>
      </c>
      <c r="V7" s="285">
        <v>27.347100000000001</v>
      </c>
      <c r="W7" s="285">
        <v>26.509340000000002</v>
      </c>
      <c r="X7" s="285">
        <v>28.885400000000001</v>
      </c>
      <c r="Y7" s="285">
        <v>30.22767</v>
      </c>
    </row>
    <row r="8" spans="1:27">
      <c r="A8" s="92" t="s">
        <v>482</v>
      </c>
      <c r="B8" s="285">
        <v>99.768199999999993</v>
      </c>
      <c r="C8" s="285">
        <v>98.852209999999999</v>
      </c>
      <c r="D8" s="285">
        <v>98.070589999999996</v>
      </c>
      <c r="E8" s="285">
        <v>97.403210000000001</v>
      </c>
      <c r="F8" s="285">
        <v>96.816969999999998</v>
      </c>
      <c r="G8" s="285">
        <v>96.290899999999993</v>
      </c>
      <c r="H8" s="285">
        <v>95.810169999999999</v>
      </c>
      <c r="I8" s="285">
        <v>95.25949</v>
      </c>
      <c r="J8" s="285">
        <v>112.65004</v>
      </c>
      <c r="K8" s="285">
        <v>111.9302</v>
      </c>
      <c r="L8" s="285">
        <v>111.27603000000001</v>
      </c>
      <c r="M8" s="285">
        <v>165.67769999999999</v>
      </c>
      <c r="N8" s="285">
        <v>164.78877</v>
      </c>
      <c r="O8" s="285">
        <v>163.89526000000001</v>
      </c>
      <c r="P8" s="285">
        <v>148.02441999999999</v>
      </c>
      <c r="Q8" s="285">
        <v>147.20344</v>
      </c>
      <c r="R8" s="285">
        <v>146.43407999999999</v>
      </c>
      <c r="S8" s="285">
        <v>145.33822000000001</v>
      </c>
      <c r="T8" s="285">
        <v>144.00361000000001</v>
      </c>
      <c r="U8" s="285">
        <v>142.67795000000001</v>
      </c>
      <c r="V8" s="285">
        <v>141.16954000000001</v>
      </c>
      <c r="W8" s="285">
        <v>147.83527000000001</v>
      </c>
      <c r="X8" s="285">
        <v>146.32990000000001</v>
      </c>
      <c r="Y8" s="285">
        <v>144.95175</v>
      </c>
    </row>
    <row r="9" spans="1:27">
      <c r="A9" s="28" t="s">
        <v>11</v>
      </c>
      <c r="B9" s="285">
        <v>37.636360000000003</v>
      </c>
      <c r="C9" s="285">
        <v>37.693919999999999</v>
      </c>
      <c r="D9" s="285">
        <v>37.810600000000001</v>
      </c>
      <c r="E9" s="285">
        <v>37.656309999999998</v>
      </c>
      <c r="F9" s="285">
        <v>37.922429999999999</v>
      </c>
      <c r="G9" s="285">
        <v>38.272959999999998</v>
      </c>
      <c r="H9" s="285">
        <v>37.402389999999997</v>
      </c>
      <c r="I9" s="285">
        <v>37.245269999999998</v>
      </c>
      <c r="J9" s="285">
        <v>36.99389</v>
      </c>
      <c r="K9" s="285">
        <v>36.726050000000001</v>
      </c>
      <c r="L9" s="285">
        <v>36.443309999999997</v>
      </c>
      <c r="M9" s="285">
        <v>36.121980000000001</v>
      </c>
      <c r="N9" s="285">
        <v>36.743850000000002</v>
      </c>
      <c r="O9" s="285">
        <v>36.283909999999999</v>
      </c>
      <c r="P9" s="285">
        <v>35.872500000000002</v>
      </c>
      <c r="Q9" s="285">
        <v>35.454529999999998</v>
      </c>
      <c r="R9" s="285">
        <v>35.025460000000002</v>
      </c>
      <c r="S9" s="285">
        <v>34.592120000000001</v>
      </c>
      <c r="T9" s="285">
        <v>34.142650000000003</v>
      </c>
      <c r="U9" s="285">
        <v>33.845759999999999</v>
      </c>
      <c r="V9" s="285">
        <v>33.44997</v>
      </c>
      <c r="W9" s="285">
        <v>33.052669999999999</v>
      </c>
      <c r="X9" s="285">
        <v>32.771830000000001</v>
      </c>
      <c r="Y9" s="285">
        <v>44.525739999999999</v>
      </c>
    </row>
    <row r="10" spans="1:27">
      <c r="A10" s="92" t="s">
        <v>10</v>
      </c>
      <c r="B10" s="285">
        <v>6.3954899999999997</v>
      </c>
      <c r="C10" s="285">
        <v>6.2015099999999999</v>
      </c>
      <c r="D10" s="285">
        <v>6.0188300000000003</v>
      </c>
      <c r="E10" s="285">
        <v>5.8479299999999999</v>
      </c>
      <c r="F10" s="285">
        <v>5.6750299999999996</v>
      </c>
      <c r="G10" s="285">
        <v>5.5111999999999997</v>
      </c>
      <c r="H10" s="285">
        <v>5.3517599999999996</v>
      </c>
      <c r="I10" s="285">
        <v>5.1991800000000001</v>
      </c>
      <c r="J10" s="285">
        <v>5.7657699999999998</v>
      </c>
      <c r="K10" s="285">
        <v>5.6164399999999999</v>
      </c>
      <c r="L10" s="285">
        <v>5.8194999999999997</v>
      </c>
      <c r="M10" s="285">
        <v>5.6620499999999998</v>
      </c>
      <c r="N10" s="285">
        <v>6.9301000000000004</v>
      </c>
      <c r="O10" s="285">
        <v>6.7515499999999999</v>
      </c>
      <c r="P10" s="285">
        <v>6.6033600000000003</v>
      </c>
      <c r="Q10" s="285">
        <v>6.4705599999999999</v>
      </c>
      <c r="R10" s="285">
        <v>6.3367899999999997</v>
      </c>
      <c r="S10" s="285">
        <v>6.1983199999999998</v>
      </c>
      <c r="T10" s="285">
        <v>6.7765599999999999</v>
      </c>
      <c r="U10" s="285">
        <v>6.6485500000000002</v>
      </c>
      <c r="V10" s="285">
        <v>6.5175400000000003</v>
      </c>
      <c r="W10" s="285">
        <v>6.3512300000000002</v>
      </c>
      <c r="X10" s="285">
        <v>7.98285</v>
      </c>
      <c r="Y10" s="285">
        <v>7.8066599999999999</v>
      </c>
    </row>
    <row r="11" spans="1:27">
      <c r="A11" s="28" t="s">
        <v>9</v>
      </c>
      <c r="B11" s="285">
        <v>28.836130000000001</v>
      </c>
      <c r="C11" s="285">
        <v>28.146840000000001</v>
      </c>
      <c r="D11" s="285">
        <v>27.465990000000001</v>
      </c>
      <c r="E11" s="285">
        <v>26.787009999999999</v>
      </c>
      <c r="F11" s="285">
        <v>26.103100000000001</v>
      </c>
      <c r="G11" s="285">
        <v>25.401810000000001</v>
      </c>
      <c r="H11" s="285">
        <v>24.71152</v>
      </c>
      <c r="I11" s="285">
        <v>24.024139999999999</v>
      </c>
      <c r="J11" s="285">
        <v>23.336449999999999</v>
      </c>
      <c r="K11" s="285">
        <v>22.65663</v>
      </c>
      <c r="L11" s="285">
        <v>21.9985</v>
      </c>
      <c r="M11" s="285">
        <v>21.375139999999998</v>
      </c>
      <c r="N11" s="285">
        <v>20.772549999999999</v>
      </c>
      <c r="O11" s="285">
        <v>24.256309999999999</v>
      </c>
      <c r="P11" s="285">
        <v>23.59036</v>
      </c>
      <c r="Q11" s="285">
        <v>22.973220000000001</v>
      </c>
      <c r="R11" s="285">
        <v>22.447310000000002</v>
      </c>
      <c r="S11" s="285">
        <v>21.881440000000001</v>
      </c>
      <c r="T11" s="285">
        <v>21.329889999999999</v>
      </c>
      <c r="U11" s="285">
        <v>20.794129999999999</v>
      </c>
      <c r="V11" s="285">
        <v>20.35371</v>
      </c>
      <c r="W11" s="285">
        <v>23.814879999999999</v>
      </c>
      <c r="X11" s="285">
        <v>25.25431</v>
      </c>
      <c r="Y11" s="285">
        <v>24.613209999999999</v>
      </c>
    </row>
    <row r="12" spans="1:27">
      <c r="A12" s="92" t="s">
        <v>8</v>
      </c>
      <c r="B12" s="285">
        <v>91.330219999999997</v>
      </c>
      <c r="C12" s="285">
        <v>98.763990000000007</v>
      </c>
      <c r="D12" s="285">
        <v>97.290710000000004</v>
      </c>
      <c r="E12" s="285">
        <v>95.600269999999995</v>
      </c>
      <c r="F12" s="285">
        <v>95.011200000000002</v>
      </c>
      <c r="G12" s="285">
        <v>161.06632999999999</v>
      </c>
      <c r="H12" s="285">
        <v>100.29031999999999</v>
      </c>
      <c r="I12" s="285">
        <v>108.22611000000001</v>
      </c>
      <c r="J12" s="285">
        <v>102.3391</v>
      </c>
      <c r="K12" s="285">
        <v>128.04814999999999</v>
      </c>
      <c r="L12" s="285">
        <v>128.20133000000001</v>
      </c>
      <c r="M12" s="285">
        <v>120.09014999999999</v>
      </c>
      <c r="N12" s="285">
        <v>110.1926</v>
      </c>
      <c r="O12" s="285">
        <v>112.78684</v>
      </c>
      <c r="P12" s="285">
        <v>112.89972</v>
      </c>
      <c r="Q12" s="285">
        <v>133.00032999999999</v>
      </c>
      <c r="R12" s="285">
        <v>145.58333999999999</v>
      </c>
      <c r="S12" s="285">
        <v>151.22322</v>
      </c>
      <c r="T12" s="285">
        <v>183.86401000000001</v>
      </c>
      <c r="U12" s="285">
        <v>203.5187</v>
      </c>
      <c r="V12" s="285">
        <v>210.53471999999999</v>
      </c>
      <c r="W12" s="285">
        <v>212.67591999999999</v>
      </c>
      <c r="X12" s="285">
        <v>211.67828</v>
      </c>
      <c r="Y12" s="285">
        <v>212.10077000000001</v>
      </c>
    </row>
    <row r="13" spans="1:27">
      <c r="A13" s="28" t="s">
        <v>6</v>
      </c>
      <c r="B13" s="285">
        <v>122.97147</v>
      </c>
      <c r="C13" s="285">
        <v>121.39458999999999</v>
      </c>
      <c r="D13" s="285">
        <v>118.70133</v>
      </c>
      <c r="E13" s="285">
        <v>116.04398</v>
      </c>
      <c r="F13" s="285">
        <v>113.42462</v>
      </c>
      <c r="G13" s="285">
        <v>110.83121</v>
      </c>
      <c r="H13" s="285">
        <v>108.25855</v>
      </c>
      <c r="I13" s="285">
        <v>105.71301</v>
      </c>
      <c r="J13" s="285">
        <v>103.14182</v>
      </c>
      <c r="K13" s="285">
        <v>100.50378000000001</v>
      </c>
      <c r="L13" s="285">
        <v>97.850250000000003</v>
      </c>
      <c r="M13" s="285">
        <v>95.731629999999996</v>
      </c>
      <c r="N13" s="285">
        <v>93.027670000000001</v>
      </c>
      <c r="O13" s="285">
        <v>90.443799999999996</v>
      </c>
      <c r="P13" s="285">
        <v>87.909930000000003</v>
      </c>
      <c r="Q13" s="285">
        <v>85.432180000000002</v>
      </c>
      <c r="R13" s="285">
        <v>82.98648</v>
      </c>
      <c r="S13" s="285">
        <v>80.543970000000002</v>
      </c>
      <c r="T13" s="285">
        <v>78.185419999999993</v>
      </c>
      <c r="U13" s="285">
        <v>77.274649999999994</v>
      </c>
      <c r="V13" s="285">
        <v>75.105130000000003</v>
      </c>
      <c r="W13" s="285">
        <v>72.93262</v>
      </c>
      <c r="X13" s="285">
        <v>72.087370000000007</v>
      </c>
      <c r="Y13" s="285">
        <v>70.435310000000001</v>
      </c>
    </row>
    <row r="14" spans="1:27">
      <c r="A14" s="92" t="s">
        <v>17</v>
      </c>
      <c r="B14" s="285">
        <v>131.96624</v>
      </c>
      <c r="C14" s="285">
        <v>129.30252999999999</v>
      </c>
      <c r="D14" s="285">
        <v>127.12636000000001</v>
      </c>
      <c r="E14" s="285">
        <v>125.34681</v>
      </c>
      <c r="F14" s="285">
        <v>123.85316</v>
      </c>
      <c r="G14" s="285">
        <v>122.55934000000001</v>
      </c>
      <c r="H14" s="285">
        <v>121.00229</v>
      </c>
      <c r="I14" s="285">
        <v>119.40107</v>
      </c>
      <c r="J14" s="285">
        <v>117.74128</v>
      </c>
      <c r="K14" s="285">
        <v>116.0218</v>
      </c>
      <c r="L14" s="285">
        <v>114.3747</v>
      </c>
      <c r="M14" s="285">
        <v>112.52303000000001</v>
      </c>
      <c r="N14" s="285">
        <v>151.23614000000001</v>
      </c>
      <c r="O14" s="285">
        <v>147.71446</v>
      </c>
      <c r="P14" s="285">
        <v>144.50688</v>
      </c>
      <c r="Q14" s="285">
        <v>142.61887999999999</v>
      </c>
      <c r="R14" s="285">
        <v>151.94614000000001</v>
      </c>
      <c r="S14" s="285">
        <v>165.38943</v>
      </c>
      <c r="T14" s="285">
        <v>172.1842</v>
      </c>
      <c r="U14" s="285">
        <v>187.32205999999999</v>
      </c>
      <c r="V14" s="285">
        <v>183.59424999999999</v>
      </c>
      <c r="W14" s="285">
        <v>178.25811999999999</v>
      </c>
      <c r="X14" s="285">
        <v>182.03408999999999</v>
      </c>
      <c r="Y14" s="285">
        <v>177.52283</v>
      </c>
    </row>
    <row r="15" spans="1:27">
      <c r="A15" s="28" t="s">
        <v>4</v>
      </c>
      <c r="B15" s="285">
        <v>0</v>
      </c>
      <c r="C15" s="285">
        <v>0</v>
      </c>
      <c r="D15" s="285">
        <v>0</v>
      </c>
      <c r="E15" s="285">
        <v>0</v>
      </c>
      <c r="F15" s="285">
        <v>0</v>
      </c>
      <c r="G15" s="285">
        <v>0</v>
      </c>
      <c r="H15" s="285">
        <v>0</v>
      </c>
      <c r="I15" s="285">
        <v>0</v>
      </c>
      <c r="J15" s="285">
        <v>0</v>
      </c>
      <c r="K15" s="285">
        <v>0</v>
      </c>
      <c r="L15" s="285">
        <v>0</v>
      </c>
      <c r="M15" s="285">
        <v>0</v>
      </c>
      <c r="N15" s="285">
        <v>0</v>
      </c>
      <c r="O15" s="285">
        <v>61.49295</v>
      </c>
      <c r="P15" s="285">
        <v>66.495310000000003</v>
      </c>
      <c r="Q15" s="285">
        <v>69.141099999999994</v>
      </c>
      <c r="R15" s="285">
        <v>79.684209999999993</v>
      </c>
      <c r="S15" s="285">
        <v>87.078729999999993</v>
      </c>
      <c r="T15" s="285">
        <v>97.027119999999996</v>
      </c>
      <c r="U15" s="285">
        <v>94.747129999999999</v>
      </c>
      <c r="V15" s="285">
        <v>115.71938</v>
      </c>
      <c r="W15" s="285">
        <v>182.97056000000001</v>
      </c>
      <c r="X15" s="285">
        <v>183.59331</v>
      </c>
      <c r="Y15" s="285">
        <v>180.10801000000001</v>
      </c>
    </row>
    <row r="16" spans="1:27">
      <c r="A16" s="92" t="s">
        <v>3</v>
      </c>
      <c r="B16" s="285">
        <v>26.47166</v>
      </c>
      <c r="C16" s="285">
        <v>26.980920000000001</v>
      </c>
      <c r="D16" s="285">
        <v>26.79241</v>
      </c>
      <c r="E16" s="285">
        <v>32.712260000000001</v>
      </c>
      <c r="F16" s="285">
        <v>19.341259999999998</v>
      </c>
      <c r="G16" s="285">
        <v>19.146419999999999</v>
      </c>
      <c r="H16" s="285">
        <v>18.951789999999999</v>
      </c>
      <c r="I16" s="285">
        <v>18.836010000000002</v>
      </c>
      <c r="J16" s="285">
        <v>18.723030000000001</v>
      </c>
      <c r="K16" s="285">
        <v>18.849060000000001</v>
      </c>
      <c r="L16" s="285">
        <v>18.966989999999999</v>
      </c>
      <c r="M16" s="285">
        <v>18.815799999999999</v>
      </c>
      <c r="N16" s="285">
        <v>18.64818</v>
      </c>
      <c r="O16" s="285">
        <v>27.442720000000001</v>
      </c>
      <c r="P16" s="285">
        <v>48.76811</v>
      </c>
      <c r="Q16" s="285">
        <v>60.472340000000003</v>
      </c>
      <c r="R16" s="285">
        <v>81.241470000000007</v>
      </c>
      <c r="S16" s="285">
        <v>113.68643</v>
      </c>
      <c r="T16" s="285">
        <v>134.97681</v>
      </c>
      <c r="U16" s="285">
        <v>134.4984</v>
      </c>
      <c r="V16" s="285">
        <v>157.23997</v>
      </c>
      <c r="W16" s="285">
        <v>159.78576000000001</v>
      </c>
      <c r="X16" s="285">
        <v>168.41033999999999</v>
      </c>
      <c r="Y16" s="285">
        <v>168.04562999999999</v>
      </c>
    </row>
    <row r="17" spans="1:25">
      <c r="A17" s="28" t="s">
        <v>32</v>
      </c>
      <c r="B17" s="285">
        <v>17.882269999999998</v>
      </c>
      <c r="C17" s="285">
        <v>17.406780000000001</v>
      </c>
      <c r="D17" s="285">
        <v>16.968489999999999</v>
      </c>
      <c r="E17" s="285">
        <v>16.781649999999999</v>
      </c>
      <c r="F17" s="285">
        <v>16.332439999999998</v>
      </c>
      <c r="G17" s="285">
        <v>15.46942</v>
      </c>
      <c r="H17" s="285">
        <v>15.05982</v>
      </c>
      <c r="I17" s="285">
        <v>14.64526</v>
      </c>
      <c r="J17" s="285">
        <v>14.26647</v>
      </c>
      <c r="K17" s="285">
        <v>13.93716</v>
      </c>
      <c r="L17" s="285">
        <v>13.83367</v>
      </c>
      <c r="M17" s="285">
        <v>13.73028</v>
      </c>
      <c r="N17" s="285">
        <v>13.499499999999999</v>
      </c>
      <c r="O17" s="285">
        <v>13.155519999999999</v>
      </c>
      <c r="P17" s="285">
        <v>12.98122</v>
      </c>
      <c r="Q17" s="285">
        <v>12.680870000000001</v>
      </c>
      <c r="R17" s="285">
        <v>12.40075</v>
      </c>
      <c r="S17" s="285">
        <v>12.084390000000001</v>
      </c>
      <c r="T17" s="285">
        <v>11.77289</v>
      </c>
      <c r="U17" s="285">
        <v>11.521039999999999</v>
      </c>
      <c r="V17" s="285">
        <v>11.26876</v>
      </c>
      <c r="W17" s="285">
        <v>10.981529999999999</v>
      </c>
      <c r="X17" s="285">
        <v>10.678990000000001</v>
      </c>
      <c r="Y17" s="285">
        <v>10.37349</v>
      </c>
    </row>
    <row r="18" spans="1:25">
      <c r="A18" s="92" t="s">
        <v>1</v>
      </c>
      <c r="B18" s="285">
        <v>179.84111999999999</v>
      </c>
      <c r="C18" s="285">
        <v>174.48423</v>
      </c>
      <c r="D18" s="285">
        <v>169.19521</v>
      </c>
      <c r="E18" s="285">
        <v>158.56210999999999</v>
      </c>
      <c r="F18" s="285">
        <v>153.60307</v>
      </c>
      <c r="G18" s="285">
        <v>148.61412000000001</v>
      </c>
      <c r="H18" s="285">
        <v>143.58170999999999</v>
      </c>
      <c r="I18" s="285">
        <v>133.88973999999999</v>
      </c>
      <c r="J18" s="285">
        <v>131.53317000000001</v>
      </c>
      <c r="K18" s="285">
        <v>127.55273</v>
      </c>
      <c r="L18" s="285">
        <v>138.53588999999999</v>
      </c>
      <c r="M18" s="285">
        <v>134.00494</v>
      </c>
      <c r="N18" s="285">
        <v>130.21224000000001</v>
      </c>
      <c r="O18" s="285">
        <v>149.48616000000001</v>
      </c>
      <c r="P18" s="285">
        <v>144.81858</v>
      </c>
      <c r="Q18" s="285">
        <v>140.97716</v>
      </c>
      <c r="R18" s="285">
        <v>143.83027000000001</v>
      </c>
      <c r="S18" s="285">
        <v>140.10114999999999</v>
      </c>
      <c r="T18" s="285">
        <v>136.12438</v>
      </c>
      <c r="U18" s="285">
        <v>137.05072000000001</v>
      </c>
      <c r="V18" s="285">
        <v>133.22721000000001</v>
      </c>
      <c r="W18" s="285">
        <v>145.16409999999999</v>
      </c>
      <c r="X18" s="285">
        <v>164.04312999999999</v>
      </c>
      <c r="Y18" s="285">
        <v>161.21196</v>
      </c>
    </row>
    <row r="19" spans="1:25">
      <c r="A19" s="28" t="s">
        <v>23</v>
      </c>
      <c r="B19" s="285">
        <v>61.274940000000001</v>
      </c>
      <c r="C19" s="285">
        <v>60.86627</v>
      </c>
      <c r="D19" s="285">
        <v>61.938000000000002</v>
      </c>
      <c r="E19" s="285">
        <v>61.205460000000002</v>
      </c>
      <c r="F19" s="285">
        <v>60.544339999999998</v>
      </c>
      <c r="G19" s="285">
        <v>59.974290000000003</v>
      </c>
      <c r="H19" s="285">
        <v>59.24823</v>
      </c>
      <c r="I19" s="285">
        <v>58.472630000000002</v>
      </c>
      <c r="J19" s="285">
        <v>64.254760000000005</v>
      </c>
      <c r="K19" s="285">
        <v>63.39499</v>
      </c>
      <c r="L19" s="285">
        <v>62.464640000000003</v>
      </c>
      <c r="M19" s="285">
        <v>62.705289999999998</v>
      </c>
      <c r="N19" s="285">
        <v>61.748080000000002</v>
      </c>
      <c r="O19" s="285">
        <v>61.319159999999997</v>
      </c>
      <c r="P19" s="285">
        <v>60.534829999999999</v>
      </c>
      <c r="Q19" s="285">
        <v>60.75958</v>
      </c>
      <c r="R19" s="285">
        <v>60.202210000000001</v>
      </c>
      <c r="S19" s="285">
        <v>59.752040000000001</v>
      </c>
      <c r="T19" s="285">
        <v>79.059950000000001</v>
      </c>
      <c r="U19" s="285">
        <v>78.045789999999997</v>
      </c>
      <c r="V19" s="285">
        <v>76.909750000000003</v>
      </c>
      <c r="W19" s="285">
        <v>76.791979999999995</v>
      </c>
      <c r="X19" s="285">
        <v>76.293469999999999</v>
      </c>
      <c r="Y19" s="285">
        <v>75.024619999999999</v>
      </c>
    </row>
    <row r="21" spans="1:25">
      <c r="A21" s="44" t="s">
        <v>18</v>
      </c>
    </row>
    <row r="22" spans="1:25">
      <c r="A22" s="17" t="s">
        <v>3256</v>
      </c>
    </row>
  </sheetData>
  <hyperlinks>
    <hyperlink ref="AA3" location="Content!A1" display="Back to content page" xr:uid="{73984DEF-7622-4BA0-95CA-5571FC113FB2}"/>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9C74C-BC12-4CFD-8EB9-A23C8C7F1E55}">
  <dimension ref="A1:Y23"/>
  <sheetViews>
    <sheetView workbookViewId="0">
      <selection activeCell="J22" sqref="J22"/>
    </sheetView>
  </sheetViews>
  <sheetFormatPr defaultRowHeight="14.5"/>
  <cols>
    <col min="1" max="1" width="40.81640625" customWidth="1"/>
  </cols>
  <sheetData>
    <row r="1" spans="1:25">
      <c r="A1" s="44" t="s">
        <v>2911</v>
      </c>
    </row>
    <row r="4" spans="1:25">
      <c r="A4" s="92" t="s">
        <v>1037</v>
      </c>
      <c r="B4" s="109">
        <v>2000</v>
      </c>
      <c r="C4" s="109">
        <v>2001</v>
      </c>
      <c r="D4" s="109">
        <v>2002</v>
      </c>
      <c r="E4" s="109">
        <v>2003</v>
      </c>
      <c r="F4" s="109">
        <v>2004</v>
      </c>
      <c r="G4" s="109">
        <v>2005</v>
      </c>
      <c r="H4" s="109">
        <v>2006</v>
      </c>
      <c r="I4" s="109">
        <v>2007</v>
      </c>
      <c r="J4" s="109">
        <v>2008</v>
      </c>
      <c r="K4" s="109">
        <v>2009</v>
      </c>
      <c r="L4" s="109">
        <v>2010</v>
      </c>
      <c r="M4" s="109">
        <v>2011</v>
      </c>
      <c r="N4" s="109">
        <v>2012</v>
      </c>
      <c r="O4" s="109">
        <v>2013</v>
      </c>
      <c r="P4" s="109">
        <v>2014</v>
      </c>
      <c r="Q4" s="109">
        <v>2015</v>
      </c>
      <c r="R4" s="109">
        <v>2016</v>
      </c>
      <c r="S4" s="109">
        <v>2017</v>
      </c>
      <c r="T4" s="109">
        <v>2018</v>
      </c>
      <c r="U4" s="109">
        <v>2019</v>
      </c>
      <c r="V4" s="109">
        <v>2020</v>
      </c>
      <c r="W4" s="109">
        <v>2021</v>
      </c>
      <c r="X4" s="109">
        <v>2022</v>
      </c>
      <c r="Y4" s="109">
        <v>2023</v>
      </c>
    </row>
    <row r="5" spans="1:25">
      <c r="A5" s="92" t="s">
        <v>13</v>
      </c>
      <c r="B5" s="285">
        <v>235.57899999999998</v>
      </c>
      <c r="C5" s="285">
        <v>235.57899999999998</v>
      </c>
      <c r="D5" s="285">
        <v>235.57899999999998</v>
      </c>
      <c r="E5" s="285">
        <v>235.57899999999998</v>
      </c>
      <c r="F5" s="285">
        <v>495.57900000000001</v>
      </c>
      <c r="G5" s="285">
        <v>495.57900000000001</v>
      </c>
      <c r="H5" s="285">
        <v>495.57900000000001</v>
      </c>
      <c r="I5" s="285">
        <v>755.57899999999995</v>
      </c>
      <c r="J5" s="285">
        <v>787.57899999999995</v>
      </c>
      <c r="K5" s="285">
        <v>787.57899999999995</v>
      </c>
      <c r="L5" s="285">
        <v>787.57899999999995</v>
      </c>
      <c r="M5" s="285">
        <v>787.57899999999995</v>
      </c>
      <c r="N5" s="285">
        <v>873.17899999999997</v>
      </c>
      <c r="O5" s="285">
        <v>953.19999999999993</v>
      </c>
      <c r="P5" s="285">
        <v>1020.4990000000001</v>
      </c>
      <c r="Q5" s="285">
        <v>1020.4990000000001</v>
      </c>
      <c r="R5" s="285">
        <v>1751.7669999999998</v>
      </c>
      <c r="S5" s="285">
        <v>2444.703</v>
      </c>
      <c r="T5" s="285">
        <v>3112.7159999999999</v>
      </c>
      <c r="U5" s="285">
        <v>3447.645</v>
      </c>
      <c r="V5" s="285">
        <v>3781.6529999999998</v>
      </c>
      <c r="W5" s="285">
        <v>3781.72</v>
      </c>
      <c r="X5" s="285">
        <v>4065.739</v>
      </c>
      <c r="Y5" s="285">
        <v>4090.739</v>
      </c>
    </row>
    <row r="6" spans="1:25">
      <c r="A6" s="92" t="s">
        <v>12</v>
      </c>
      <c r="B6" s="285"/>
      <c r="C6" s="285"/>
      <c r="D6" s="285"/>
      <c r="E6" s="285"/>
      <c r="F6" s="285"/>
      <c r="G6" s="285"/>
      <c r="H6" s="285"/>
      <c r="I6" s="285"/>
      <c r="J6" s="285"/>
      <c r="K6" s="285">
        <v>0.02</v>
      </c>
      <c r="L6" s="285">
        <v>0.13900000000000001</v>
      </c>
      <c r="M6" s="285">
        <v>0.16900000000000001</v>
      </c>
      <c r="N6" s="285">
        <v>1.615</v>
      </c>
      <c r="O6" s="285">
        <v>1.7150000000000001</v>
      </c>
      <c r="P6" s="285">
        <v>1.86</v>
      </c>
      <c r="Q6" s="285">
        <v>2.153</v>
      </c>
      <c r="R6" s="285">
        <v>3.2800000000000002</v>
      </c>
      <c r="S6" s="285">
        <v>3.415</v>
      </c>
      <c r="T6" s="285">
        <v>3.72</v>
      </c>
      <c r="U6" s="285">
        <v>5.9190000000000005</v>
      </c>
      <c r="V6" s="285">
        <v>5.9179999999999993</v>
      </c>
      <c r="W6" s="285">
        <v>6.3010000000000002</v>
      </c>
      <c r="X6" s="285">
        <v>6.2889999999999997</v>
      </c>
      <c r="Y6" s="285">
        <v>6.2889999999999997</v>
      </c>
    </row>
    <row r="7" spans="1:25">
      <c r="A7" s="28" t="s">
        <v>2885</v>
      </c>
      <c r="B7" s="285"/>
      <c r="C7" s="285"/>
      <c r="D7" s="285">
        <v>0.61</v>
      </c>
      <c r="E7" s="285">
        <v>0.61</v>
      </c>
      <c r="F7" s="285">
        <v>1.448</v>
      </c>
      <c r="G7" s="285">
        <v>1.448</v>
      </c>
      <c r="H7" s="285">
        <v>1.448</v>
      </c>
      <c r="I7" s="285">
        <v>1.448</v>
      </c>
      <c r="J7" s="285">
        <v>1.448</v>
      </c>
      <c r="K7" s="285">
        <v>1.448</v>
      </c>
      <c r="L7" s="285">
        <v>1.448</v>
      </c>
      <c r="M7" s="285">
        <v>1.448</v>
      </c>
      <c r="N7" s="285">
        <v>1.448</v>
      </c>
      <c r="O7" s="285">
        <v>1.448</v>
      </c>
      <c r="P7" s="285">
        <v>1.448</v>
      </c>
      <c r="Q7" s="285">
        <v>1.448</v>
      </c>
      <c r="R7" s="285">
        <v>2.2530000000000001</v>
      </c>
      <c r="S7" s="285">
        <v>2.5939999999999999</v>
      </c>
      <c r="T7" s="285">
        <v>2.5939999999999999</v>
      </c>
      <c r="U7" s="285">
        <v>2.613</v>
      </c>
      <c r="V7" s="285">
        <v>2.5999999999999996</v>
      </c>
      <c r="W7" s="285">
        <v>1.81</v>
      </c>
      <c r="X7" s="285">
        <v>5.4819999999999993</v>
      </c>
      <c r="Y7" s="285">
        <v>5.4819999999999993</v>
      </c>
    </row>
    <row r="8" spans="1:25">
      <c r="A8" s="92" t="s">
        <v>2886</v>
      </c>
      <c r="B8" s="285">
        <v>2398.16</v>
      </c>
      <c r="C8" s="285">
        <v>2413.16</v>
      </c>
      <c r="D8" s="285">
        <v>2413.16</v>
      </c>
      <c r="E8" s="285">
        <v>2418.16</v>
      </c>
      <c r="F8" s="285">
        <v>2418.16</v>
      </c>
      <c r="G8" s="285">
        <v>2418.16</v>
      </c>
      <c r="H8" s="285">
        <v>2418.16</v>
      </c>
      <c r="I8" s="285">
        <v>2418.16</v>
      </c>
      <c r="J8" s="285">
        <v>2417.16</v>
      </c>
      <c r="K8" s="285">
        <v>2417.16</v>
      </c>
      <c r="L8" s="285">
        <v>2417.16</v>
      </c>
      <c r="M8" s="285">
        <v>2417.183</v>
      </c>
      <c r="N8" s="285">
        <v>2417.2469999999998</v>
      </c>
      <c r="O8" s="285">
        <v>2417.549</v>
      </c>
      <c r="P8" s="285">
        <v>2418.4209999999998</v>
      </c>
      <c r="Q8" s="285">
        <v>2418.5149999999999</v>
      </c>
      <c r="R8" s="285">
        <v>2433.7739999999999</v>
      </c>
      <c r="S8" s="285">
        <v>2447.63</v>
      </c>
      <c r="T8" s="285">
        <v>2609.0930000000003</v>
      </c>
      <c r="U8" s="285">
        <v>2620.2379999999998</v>
      </c>
      <c r="V8" s="285">
        <v>2625.0479999999998</v>
      </c>
      <c r="W8" s="285">
        <v>2628.373</v>
      </c>
      <c r="X8" s="285">
        <v>2957.7769999999996</v>
      </c>
      <c r="Y8" s="285">
        <v>3197.7769999999996</v>
      </c>
    </row>
    <row r="9" spans="1:25">
      <c r="A9" s="92" t="s">
        <v>482</v>
      </c>
      <c r="B9" s="285">
        <v>103.9</v>
      </c>
      <c r="C9" s="285">
        <v>103.9</v>
      </c>
      <c r="D9" s="285">
        <v>103.9</v>
      </c>
      <c r="E9" s="285">
        <v>103.9</v>
      </c>
      <c r="F9" s="285">
        <v>103.9</v>
      </c>
      <c r="G9" s="285">
        <v>103.9</v>
      </c>
      <c r="H9" s="285">
        <v>103.9</v>
      </c>
      <c r="I9" s="285">
        <v>103.9</v>
      </c>
      <c r="J9" s="285">
        <v>123.69999999999999</v>
      </c>
      <c r="K9" s="285">
        <v>123.69999999999999</v>
      </c>
      <c r="L9" s="285">
        <v>123.69999999999999</v>
      </c>
      <c r="M9" s="285">
        <v>185.2</v>
      </c>
      <c r="N9" s="285">
        <v>185.2</v>
      </c>
      <c r="O9" s="285">
        <v>185.2</v>
      </c>
      <c r="P9" s="285">
        <v>168.2</v>
      </c>
      <c r="Q9" s="285">
        <v>168.226</v>
      </c>
      <c r="R9" s="285">
        <v>168.327</v>
      </c>
      <c r="S9" s="285">
        <v>168.32999999999998</v>
      </c>
      <c r="T9" s="285">
        <v>168.32999999999998</v>
      </c>
      <c r="U9" s="285">
        <v>168.34199999999998</v>
      </c>
      <c r="V9" s="285">
        <v>168.37700000000001</v>
      </c>
      <c r="W9" s="285">
        <v>178.37700000000001</v>
      </c>
      <c r="X9" s="285">
        <v>178.36399999999998</v>
      </c>
      <c r="Y9" s="285">
        <v>178.36399999999998</v>
      </c>
    </row>
    <row r="10" spans="1:25">
      <c r="A10" s="92" t="s">
        <v>11</v>
      </c>
      <c r="B10" s="285">
        <v>75.42</v>
      </c>
      <c r="C10" s="285">
        <v>75.42</v>
      </c>
      <c r="D10" s="285">
        <v>75.42</v>
      </c>
      <c r="E10" s="285">
        <v>74.75</v>
      </c>
      <c r="F10" s="285">
        <v>74.75</v>
      </c>
      <c r="G10" s="285">
        <v>74.75</v>
      </c>
      <c r="H10" s="285">
        <v>72.75</v>
      </c>
      <c r="I10" s="285">
        <v>72.75</v>
      </c>
      <c r="J10" s="285">
        <v>72.75</v>
      </c>
      <c r="K10" s="285">
        <v>72.75</v>
      </c>
      <c r="L10" s="285">
        <v>72.75</v>
      </c>
      <c r="M10" s="285">
        <v>72.75</v>
      </c>
      <c r="N10" s="285">
        <v>74.75</v>
      </c>
      <c r="O10" s="285">
        <v>74.618000000000009</v>
      </c>
      <c r="P10" s="285">
        <v>74.618000000000009</v>
      </c>
      <c r="Q10" s="285">
        <v>74.618000000000009</v>
      </c>
      <c r="R10" s="285">
        <v>74.619</v>
      </c>
      <c r="S10" s="285">
        <v>74.619</v>
      </c>
      <c r="T10" s="285">
        <v>74.554000000000002</v>
      </c>
      <c r="U10" s="285">
        <v>74.779000000000011</v>
      </c>
      <c r="V10" s="285">
        <v>74.785000000000011</v>
      </c>
      <c r="W10" s="285">
        <v>74.75</v>
      </c>
      <c r="X10" s="285">
        <v>74.92</v>
      </c>
      <c r="Y10" s="285">
        <v>102.92000000000002</v>
      </c>
    </row>
    <row r="11" spans="1:25">
      <c r="A11" s="92" t="s">
        <v>10</v>
      </c>
      <c r="B11" s="285">
        <v>105.63</v>
      </c>
      <c r="C11" s="285">
        <v>105.63</v>
      </c>
      <c r="D11" s="285">
        <v>105.63</v>
      </c>
      <c r="E11" s="285">
        <v>105.68300000000001</v>
      </c>
      <c r="F11" s="285">
        <v>105.593</v>
      </c>
      <c r="G11" s="285">
        <v>105.593</v>
      </c>
      <c r="H11" s="285">
        <v>105.595</v>
      </c>
      <c r="I11" s="285">
        <v>105.64</v>
      </c>
      <c r="J11" s="285">
        <v>120.64200000000001</v>
      </c>
      <c r="K11" s="285">
        <v>121.01900000000001</v>
      </c>
      <c r="L11" s="285">
        <v>129.096</v>
      </c>
      <c r="M11" s="285">
        <v>129.221</v>
      </c>
      <c r="N11" s="285">
        <v>162.59699999999998</v>
      </c>
      <c r="O11" s="285">
        <v>162.77500000000001</v>
      </c>
      <c r="P11" s="285">
        <v>163.52799999999999</v>
      </c>
      <c r="Q11" s="285">
        <v>164.52500000000001</v>
      </c>
      <c r="R11" s="285">
        <v>165.39000000000001</v>
      </c>
      <c r="S11" s="285">
        <v>166.04299999999998</v>
      </c>
      <c r="T11" s="285">
        <v>186.32099999999997</v>
      </c>
      <c r="U11" s="285">
        <v>187.619</v>
      </c>
      <c r="V11" s="285">
        <v>188.70600000000002</v>
      </c>
      <c r="W11" s="285">
        <v>188.57500000000002</v>
      </c>
      <c r="X11" s="285">
        <v>242.976</v>
      </c>
      <c r="Y11" s="285">
        <v>243.53599999999997</v>
      </c>
    </row>
    <row r="12" spans="1:25">
      <c r="A12" s="92" t="s">
        <v>9</v>
      </c>
      <c r="B12" s="285">
        <v>326.30799999999999</v>
      </c>
      <c r="C12" s="285">
        <v>326.30799999999999</v>
      </c>
      <c r="D12" s="285">
        <v>326.30799999999999</v>
      </c>
      <c r="E12" s="285">
        <v>326.30799999999999</v>
      </c>
      <c r="F12" s="285">
        <v>326.30799999999999</v>
      </c>
      <c r="G12" s="285">
        <v>326.15999999999997</v>
      </c>
      <c r="H12" s="285">
        <v>326.15999999999997</v>
      </c>
      <c r="I12" s="285">
        <v>326.15999999999997</v>
      </c>
      <c r="J12" s="285">
        <v>326.15999999999997</v>
      </c>
      <c r="K12" s="285">
        <v>326.15999999999997</v>
      </c>
      <c r="L12" s="285">
        <v>326.15999999999997</v>
      </c>
      <c r="M12" s="285">
        <v>326.29200000000003</v>
      </c>
      <c r="N12" s="285">
        <v>326.32800000000003</v>
      </c>
      <c r="O12" s="285">
        <v>392.02600000000001</v>
      </c>
      <c r="P12" s="285">
        <v>392.108</v>
      </c>
      <c r="Q12" s="285">
        <v>392.51100000000002</v>
      </c>
      <c r="R12" s="285">
        <v>394.12400000000002</v>
      </c>
      <c r="S12" s="285">
        <v>394.73500000000001</v>
      </c>
      <c r="T12" s="285">
        <v>395.202</v>
      </c>
      <c r="U12" s="285">
        <v>395.62399999999997</v>
      </c>
      <c r="V12" s="285">
        <v>397.58699999999999</v>
      </c>
      <c r="W12" s="285">
        <v>477.42299999999994</v>
      </c>
      <c r="X12" s="285">
        <v>519.44899999999996</v>
      </c>
      <c r="Y12" s="285">
        <v>519.44899999999996</v>
      </c>
    </row>
    <row r="13" spans="1:25">
      <c r="A13" s="92" t="s">
        <v>8</v>
      </c>
      <c r="B13" s="285">
        <v>111.11499999999999</v>
      </c>
      <c r="C13" s="285">
        <v>121.065</v>
      </c>
      <c r="D13" s="285">
        <v>120.065</v>
      </c>
      <c r="E13" s="285">
        <v>118.745</v>
      </c>
      <c r="F13" s="285">
        <v>118.745</v>
      </c>
      <c r="G13" s="285">
        <v>202.495</v>
      </c>
      <c r="H13" s="285">
        <v>126.745</v>
      </c>
      <c r="I13" s="285">
        <v>137.39500000000001</v>
      </c>
      <c r="J13" s="285">
        <v>130.44499999999999</v>
      </c>
      <c r="K13" s="285">
        <v>163.76999999999998</v>
      </c>
      <c r="L13" s="285">
        <v>164.44499999999999</v>
      </c>
      <c r="M13" s="285">
        <v>154.46800000000002</v>
      </c>
      <c r="N13" s="285">
        <v>142.05699999999999</v>
      </c>
      <c r="O13" s="285">
        <v>145.60600000000002</v>
      </c>
      <c r="P13" s="285">
        <v>145.86700000000002</v>
      </c>
      <c r="Q13" s="285">
        <v>171.87299999999999</v>
      </c>
      <c r="R13" s="285">
        <v>188.065</v>
      </c>
      <c r="S13" s="285">
        <v>195.17699999999999</v>
      </c>
      <c r="T13" s="285">
        <v>236.96999999999997</v>
      </c>
      <c r="U13" s="285">
        <v>261.77999999999997</v>
      </c>
      <c r="V13" s="285">
        <v>270.16299999999995</v>
      </c>
      <c r="W13" s="285">
        <v>272.14499999999998</v>
      </c>
      <c r="X13" s="285">
        <v>270.12899999999996</v>
      </c>
      <c r="Y13" s="285">
        <v>270.12899999999996</v>
      </c>
    </row>
    <row r="14" spans="1:25">
      <c r="A14" s="92" t="s">
        <v>6</v>
      </c>
      <c r="B14" s="285">
        <v>2229.4299999999998</v>
      </c>
      <c r="C14" s="285">
        <v>2250.3799999999997</v>
      </c>
      <c r="D14" s="285">
        <v>2250.3799999999997</v>
      </c>
      <c r="E14" s="285">
        <v>2250.3799999999997</v>
      </c>
      <c r="F14" s="285">
        <v>2250.3799999999997</v>
      </c>
      <c r="G14" s="285">
        <v>2250.3799999999997</v>
      </c>
      <c r="H14" s="285">
        <v>2250.3799999999997</v>
      </c>
      <c r="I14" s="285">
        <v>2250.3799999999997</v>
      </c>
      <c r="J14" s="285">
        <v>2250.4549999999995</v>
      </c>
      <c r="K14" s="285">
        <v>2250.4549999999995</v>
      </c>
      <c r="L14" s="285">
        <v>2250.4809999999998</v>
      </c>
      <c r="M14" s="285">
        <v>2263.9609999999998</v>
      </c>
      <c r="N14" s="285">
        <v>2264.0929999999998</v>
      </c>
      <c r="O14" s="285">
        <v>2265.7629999999999</v>
      </c>
      <c r="P14" s="285">
        <v>2267.0630000000001</v>
      </c>
      <c r="Q14" s="285">
        <v>2268.0169999999998</v>
      </c>
      <c r="R14" s="285">
        <v>2268.61</v>
      </c>
      <c r="S14" s="285">
        <v>2268.6330000000003</v>
      </c>
      <c r="T14" s="285">
        <v>2268.835</v>
      </c>
      <c r="U14" s="285">
        <v>2309.3050000000003</v>
      </c>
      <c r="V14" s="285">
        <v>2312.0129999999999</v>
      </c>
      <c r="W14" s="285">
        <v>2312.5329999999999</v>
      </c>
      <c r="X14" s="285">
        <v>2354.1030000000001</v>
      </c>
      <c r="Y14" s="285">
        <v>2369.1030000000001</v>
      </c>
    </row>
    <row r="15" spans="1:25">
      <c r="A15" s="92" t="s">
        <v>17</v>
      </c>
      <c r="B15" s="285">
        <v>240</v>
      </c>
      <c r="C15" s="285">
        <v>240.12100000000001</v>
      </c>
      <c r="D15" s="285">
        <v>240.26499999999999</v>
      </c>
      <c r="E15" s="285">
        <v>240.34800000000001</v>
      </c>
      <c r="F15" s="285">
        <v>240.53299999999999</v>
      </c>
      <c r="G15" s="285">
        <v>241.023</v>
      </c>
      <c r="H15" s="285">
        <v>241.023</v>
      </c>
      <c r="I15" s="285">
        <v>241.023</v>
      </c>
      <c r="J15" s="285">
        <v>241.023</v>
      </c>
      <c r="K15" s="285">
        <v>241.023</v>
      </c>
      <c r="L15" s="285">
        <v>241.309</v>
      </c>
      <c r="M15" s="285">
        <v>241.511</v>
      </c>
      <c r="N15" s="285">
        <v>331.911</v>
      </c>
      <c r="O15" s="285">
        <v>332.72800000000001</v>
      </c>
      <c r="P15" s="285">
        <v>334.12</v>
      </c>
      <c r="Q15" s="285">
        <v>338.62</v>
      </c>
      <c r="R15" s="285">
        <v>370.62900000000002</v>
      </c>
      <c r="S15" s="285">
        <v>414.60699999999997</v>
      </c>
      <c r="T15" s="285">
        <v>443.77499999999998</v>
      </c>
      <c r="U15" s="285">
        <v>496.49599999999998</v>
      </c>
      <c r="V15" s="285">
        <v>500.98500000000001</v>
      </c>
      <c r="W15" s="285">
        <v>501.00300000000004</v>
      </c>
      <c r="X15" s="285">
        <v>526.01700000000005</v>
      </c>
      <c r="Y15" s="285">
        <v>526.01700000000005</v>
      </c>
    </row>
    <row r="16" spans="1:25">
      <c r="A16" s="92" t="s">
        <v>4</v>
      </c>
      <c r="B16" s="285"/>
      <c r="C16" s="285"/>
      <c r="D16" s="285"/>
      <c r="E16" s="285"/>
      <c r="F16" s="285"/>
      <c r="G16" s="285"/>
      <c r="H16" s="285"/>
      <c r="I16" s="285"/>
      <c r="J16" s="285"/>
      <c r="K16" s="285"/>
      <c r="L16" s="285"/>
      <c r="M16" s="285"/>
      <c r="N16" s="285"/>
      <c r="O16" s="285">
        <v>6.2779999999999996</v>
      </c>
      <c r="P16" s="285">
        <v>6.9589999999999996</v>
      </c>
      <c r="Q16" s="285">
        <v>7.4139999999999997</v>
      </c>
      <c r="R16" s="285">
        <v>8.7509999999999994</v>
      </c>
      <c r="S16" s="285">
        <v>9.7900000000000009</v>
      </c>
      <c r="T16" s="285">
        <v>11.161999999999999</v>
      </c>
      <c r="U16" s="285">
        <v>11.146999999999998</v>
      </c>
      <c r="V16" s="285">
        <v>13.919999999999998</v>
      </c>
      <c r="W16" s="285">
        <v>22.503</v>
      </c>
      <c r="X16" s="285">
        <v>23.044999999999998</v>
      </c>
      <c r="Y16" s="285">
        <v>23.044999999999998</v>
      </c>
    </row>
    <row r="17" spans="1:25">
      <c r="A17" s="149" t="s">
        <v>3</v>
      </c>
      <c r="B17" s="285">
        <v>1248.396</v>
      </c>
      <c r="C17" s="285">
        <v>1283.396</v>
      </c>
      <c r="D17" s="285">
        <v>1286.556</v>
      </c>
      <c r="E17" s="285">
        <v>1586.556</v>
      </c>
      <c r="F17" s="285">
        <v>947.55600000000004</v>
      </c>
      <c r="G17" s="285">
        <v>947.55700000000002</v>
      </c>
      <c r="H17" s="285">
        <v>947.55700000000002</v>
      </c>
      <c r="I17" s="285">
        <v>951.75700000000006</v>
      </c>
      <c r="J17" s="285">
        <v>957.02</v>
      </c>
      <c r="K17" s="285">
        <v>975.03400000000011</v>
      </c>
      <c r="L17" s="285">
        <v>992.80899999999997</v>
      </c>
      <c r="M17" s="285">
        <v>997.14700000000005</v>
      </c>
      <c r="N17" s="285">
        <v>1002.947</v>
      </c>
      <c r="O17" s="285">
        <v>1500.5350000000001</v>
      </c>
      <c r="P17" s="285">
        <v>2711.2549999999997</v>
      </c>
      <c r="Q17" s="285">
        <v>3430.2049999999999</v>
      </c>
      <c r="R17" s="285">
        <v>4651.8499999999985</v>
      </c>
      <c r="S17" s="285">
        <v>6552.3359999999984</v>
      </c>
      <c r="T17" s="285">
        <v>7911.3959999999988</v>
      </c>
      <c r="U17" s="285">
        <v>8014.4749999999995</v>
      </c>
      <c r="V17" s="285">
        <v>9522.827000000003</v>
      </c>
      <c r="W17" s="285">
        <v>9827.2400000000016</v>
      </c>
      <c r="X17" s="285">
        <v>10505.169000000002</v>
      </c>
      <c r="Y17" s="285">
        <v>10622.565000000001</v>
      </c>
    </row>
    <row r="18" spans="1:25">
      <c r="A18" s="92" t="s">
        <v>2887</v>
      </c>
      <c r="B18" s="285">
        <v>612.649</v>
      </c>
      <c r="C18" s="285">
        <v>612.68900000000008</v>
      </c>
      <c r="D18" s="285">
        <v>612.92400000000009</v>
      </c>
      <c r="E18" s="285">
        <v>622.42400000000009</v>
      </c>
      <c r="F18" s="285">
        <v>622.42400000000009</v>
      </c>
      <c r="G18" s="285">
        <v>606.12400000000014</v>
      </c>
      <c r="H18" s="285">
        <v>606.83400000000006</v>
      </c>
      <c r="I18" s="285">
        <v>606.83400000000006</v>
      </c>
      <c r="J18" s="285">
        <v>607.33400000000006</v>
      </c>
      <c r="K18" s="285">
        <v>608.13400000000001</v>
      </c>
      <c r="L18" s="285">
        <v>619.17400000000009</v>
      </c>
      <c r="M18" s="285">
        <v>631.99600000000009</v>
      </c>
      <c r="N18" s="285">
        <v>639.529</v>
      </c>
      <c r="O18" s="285">
        <v>642.30700000000002</v>
      </c>
      <c r="P18" s="285">
        <v>653.62400000000002</v>
      </c>
      <c r="Q18" s="285">
        <v>659.67100000000005</v>
      </c>
      <c r="R18" s="285">
        <v>667.45800000000008</v>
      </c>
      <c r="S18" s="285">
        <v>672.53100000000006</v>
      </c>
      <c r="T18" s="285">
        <v>676.20100000000002</v>
      </c>
      <c r="U18" s="285">
        <v>681.75600000000009</v>
      </c>
      <c r="V18" s="285">
        <v>687.08800000000008</v>
      </c>
      <c r="W18" s="285">
        <v>689.97400000000005</v>
      </c>
      <c r="X18" s="285">
        <v>691.05700000000013</v>
      </c>
      <c r="Y18" s="285">
        <v>691.05700000000013</v>
      </c>
    </row>
    <row r="19" spans="1:25">
      <c r="A19" s="92" t="s">
        <v>1</v>
      </c>
      <c r="B19" s="285">
        <v>1801.5820000000001</v>
      </c>
      <c r="C19" s="285">
        <v>1801.5820000000001</v>
      </c>
      <c r="D19" s="285">
        <v>1801.5820000000001</v>
      </c>
      <c r="E19" s="285">
        <v>1741.5820000000001</v>
      </c>
      <c r="F19" s="285">
        <v>1741.5820000000001</v>
      </c>
      <c r="G19" s="285">
        <v>1741.5820000000001</v>
      </c>
      <c r="H19" s="285">
        <v>1741.5820000000001</v>
      </c>
      <c r="I19" s="285">
        <v>1682.336</v>
      </c>
      <c r="J19" s="285">
        <v>1712.7359999999999</v>
      </c>
      <c r="K19" s="285">
        <v>1720.7359999999999</v>
      </c>
      <c r="L19" s="285">
        <v>1934.7359999999999</v>
      </c>
      <c r="M19" s="285">
        <v>1934.7359999999999</v>
      </c>
      <c r="N19" s="285">
        <v>1941.9369999999999</v>
      </c>
      <c r="O19" s="285">
        <v>2301.9370000000004</v>
      </c>
      <c r="P19" s="285">
        <v>2301.9370000000004</v>
      </c>
      <c r="Q19" s="285">
        <v>2311.8969999999999</v>
      </c>
      <c r="R19" s="285">
        <v>2432.806</v>
      </c>
      <c r="S19" s="285">
        <v>2443.549</v>
      </c>
      <c r="T19" s="285">
        <v>2446.6410000000001</v>
      </c>
      <c r="U19" s="285">
        <v>2537.3350000000005</v>
      </c>
      <c r="V19" s="285">
        <v>2539.2300000000005</v>
      </c>
      <c r="W19" s="285">
        <v>2845.7400000000002</v>
      </c>
      <c r="X19" s="285">
        <v>3305.9510000000005</v>
      </c>
      <c r="Y19" s="285">
        <v>3340.9510000000005</v>
      </c>
    </row>
    <row r="20" spans="1:25">
      <c r="A20" s="92" t="s">
        <v>23</v>
      </c>
      <c r="B20" s="285">
        <v>728.68499999999995</v>
      </c>
      <c r="C20" s="285">
        <v>728.68499999999995</v>
      </c>
      <c r="D20" s="285">
        <v>748.68499999999995</v>
      </c>
      <c r="E20" s="285">
        <v>748.68499999999995</v>
      </c>
      <c r="F20" s="285">
        <v>748.68499999999995</v>
      </c>
      <c r="G20" s="285">
        <v>748.68499999999995</v>
      </c>
      <c r="H20" s="285">
        <v>748.6869999999999</v>
      </c>
      <c r="I20" s="285">
        <v>748.6869999999999</v>
      </c>
      <c r="J20" s="285">
        <v>832.6869999999999</v>
      </c>
      <c r="K20" s="285">
        <v>833.1869999999999</v>
      </c>
      <c r="L20" s="285">
        <v>834.31200000000001</v>
      </c>
      <c r="M20" s="285">
        <v>852.505</v>
      </c>
      <c r="N20" s="285">
        <v>853.22800000000007</v>
      </c>
      <c r="O20" s="285">
        <v>859.31500000000005</v>
      </c>
      <c r="P20" s="285">
        <v>860.04</v>
      </c>
      <c r="Q20" s="285">
        <v>874.87800000000004</v>
      </c>
      <c r="R20" s="285">
        <v>878.97</v>
      </c>
      <c r="S20" s="285">
        <v>885.07600000000014</v>
      </c>
      <c r="T20" s="285">
        <v>1188.623</v>
      </c>
      <c r="U20" s="285">
        <v>1191.8660000000002</v>
      </c>
      <c r="V20" s="285">
        <v>1194.1690000000001</v>
      </c>
      <c r="W20" s="285">
        <v>1213.0990000000002</v>
      </c>
      <c r="X20" s="285">
        <v>1225.9640000000002</v>
      </c>
      <c r="Y20" s="285">
        <v>1225.9640000000002</v>
      </c>
    </row>
    <row r="22" spans="1:25">
      <c r="A22" s="44" t="s">
        <v>18</v>
      </c>
    </row>
    <row r="23" spans="1:25">
      <c r="A23" s="17" t="s">
        <v>2892</v>
      </c>
    </row>
  </sheetData>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sheetPr codeName="Sheet254"/>
  <dimension ref="A1:U23"/>
  <sheetViews>
    <sheetView zoomScale="90" zoomScaleNormal="90" workbookViewId="0">
      <selection activeCell="E24" sqref="E24"/>
    </sheetView>
  </sheetViews>
  <sheetFormatPr defaultColWidth="9.26953125" defaultRowHeight="14.5"/>
  <cols>
    <col min="1" max="1" width="33.7265625" customWidth="1"/>
    <col min="2" max="13" width="10.54296875" customWidth="1"/>
  </cols>
  <sheetData>
    <row r="1" spans="1:21" s="94" customFormat="1">
      <c r="A1" s="89" t="s">
        <v>3188</v>
      </c>
      <c r="B1" s="110"/>
      <c r="C1" s="110"/>
    </row>
    <row r="2" spans="1:21">
      <c r="A2" s="7"/>
      <c r="B2" s="7"/>
      <c r="C2" s="7"/>
    </row>
    <row r="3" spans="1:21">
      <c r="A3" s="300" t="s">
        <v>14</v>
      </c>
      <c r="B3" s="301">
        <v>2010</v>
      </c>
      <c r="C3" s="301">
        <v>2011</v>
      </c>
      <c r="D3" s="301">
        <v>2012</v>
      </c>
      <c r="E3" s="301">
        <v>2013</v>
      </c>
      <c r="F3" s="301">
        <v>2014</v>
      </c>
      <c r="G3" s="301">
        <v>2015</v>
      </c>
      <c r="H3" s="301">
        <v>2016</v>
      </c>
      <c r="I3" s="301">
        <v>2017</v>
      </c>
      <c r="J3" s="301">
        <v>2018</v>
      </c>
      <c r="K3" s="301">
        <v>2019</v>
      </c>
      <c r="L3" s="301">
        <v>2020</v>
      </c>
      <c r="M3" s="301">
        <v>2021</v>
      </c>
      <c r="N3" s="301">
        <v>2022</v>
      </c>
      <c r="O3" s="301">
        <v>2023</v>
      </c>
      <c r="P3" s="301">
        <v>2024</v>
      </c>
      <c r="Q3" s="646"/>
      <c r="R3" s="1" t="s">
        <v>528</v>
      </c>
      <c r="T3" s="44"/>
      <c r="U3" s="44"/>
    </row>
    <row r="4" spans="1:21">
      <c r="A4" s="302" t="s">
        <v>13</v>
      </c>
      <c r="B4" s="278"/>
      <c r="C4" s="278">
        <v>7.8168420364263795</v>
      </c>
      <c r="D4" s="278">
        <v>9.8667457418580824</v>
      </c>
      <c r="E4" s="278">
        <v>9.0302418242250297</v>
      </c>
      <c r="F4" s="278">
        <v>7.717919298170699</v>
      </c>
      <c r="G4" s="278">
        <v>5.5805034358608481</v>
      </c>
      <c r="H4" s="278">
        <v>29.760489463656057</v>
      </c>
      <c r="I4" s="278">
        <v>10.17592707174866</v>
      </c>
      <c r="J4" s="278">
        <v>9.3442778691744479</v>
      </c>
      <c r="K4" s="278">
        <v>16.609073397322476</v>
      </c>
      <c r="L4" s="278">
        <v>5.4788626678661529</v>
      </c>
      <c r="M4" s="278">
        <v>6.4761686748080933</v>
      </c>
      <c r="N4" s="278">
        <v>6.7715821117275539</v>
      </c>
      <c r="O4" s="278">
        <v>8.1626080447795317</v>
      </c>
      <c r="P4" s="278"/>
      <c r="Q4" s="647"/>
      <c r="S4" s="9"/>
      <c r="T4" s="9"/>
    </row>
    <row r="5" spans="1:21">
      <c r="A5" s="302" t="s">
        <v>12</v>
      </c>
      <c r="B5" s="278">
        <v>12.663994302981882</v>
      </c>
      <c r="C5" s="278">
        <v>22.729334510659559</v>
      </c>
      <c r="D5" s="278">
        <v>11.435720260348957</v>
      </c>
      <c r="E5" s="278">
        <v>4.4279447421174636</v>
      </c>
      <c r="F5" s="278">
        <v>6.1156480673400138</v>
      </c>
      <c r="G5" s="278">
        <v>3.6655094211610724</v>
      </c>
      <c r="H5" s="278">
        <v>0.14160703943787253</v>
      </c>
      <c r="I5" s="278">
        <v>5.2146670768267889</v>
      </c>
      <c r="J5" s="278">
        <v>7.9316982980697075</v>
      </c>
      <c r="K5" s="278">
        <v>2.7248059269219946</v>
      </c>
      <c r="L5" s="278">
        <v>15.233759756801378</v>
      </c>
      <c r="M5" s="278">
        <v>8.9419166741281231</v>
      </c>
      <c r="N5" s="278">
        <v>4.855450387515595</v>
      </c>
      <c r="O5" s="278">
        <v>1.4002930596472172</v>
      </c>
      <c r="P5" s="278">
        <v>9.2684953899944508E-2</v>
      </c>
      <c r="Q5" s="647"/>
    </row>
    <row r="6" spans="1:21">
      <c r="A6" s="302" t="s">
        <v>483</v>
      </c>
      <c r="B6" s="278"/>
      <c r="C6" s="278"/>
      <c r="D6" s="278"/>
      <c r="E6" s="278">
        <v>-8.4317905990949349E-4</v>
      </c>
      <c r="F6" s="278">
        <v>-8.4317905990949349E-4</v>
      </c>
      <c r="G6" s="278">
        <v>1.8986482382552516E-3</v>
      </c>
      <c r="H6" s="278">
        <v>-4.9544640118192707E-2</v>
      </c>
      <c r="I6" s="278">
        <v>-5.0040767149652998E-2</v>
      </c>
      <c r="J6" s="278">
        <v>6.5489817103857817E-2</v>
      </c>
      <c r="K6" s="278">
        <v>2.1010992076308188E-2</v>
      </c>
      <c r="L6" s="278">
        <v>2.1010992076308188E-2</v>
      </c>
      <c r="M6" s="278">
        <v>-1.9935616362069197E-2</v>
      </c>
      <c r="N6" s="278">
        <v>0.18951562903001795</v>
      </c>
      <c r="O6" s="278"/>
      <c r="P6" s="278"/>
      <c r="Q6" s="647"/>
    </row>
    <row r="7" spans="1:21">
      <c r="A7" s="303" t="s">
        <v>89</v>
      </c>
      <c r="B7" s="278"/>
      <c r="C7" s="278"/>
      <c r="D7" s="278">
        <v>4.5324796376946441</v>
      </c>
      <c r="E7" s="278">
        <v>1.4206394292237912</v>
      </c>
      <c r="F7" s="278">
        <v>1.0001072617388362</v>
      </c>
      <c r="G7" s="278">
        <v>0.43734375152152394</v>
      </c>
      <c r="H7" s="278">
        <v>4.7251848208469944</v>
      </c>
      <c r="I7" s="278">
        <v>54.078776776485171</v>
      </c>
      <c r="J7" s="278">
        <v>35.308154184116887</v>
      </c>
      <c r="K7" s="278">
        <v>4.1766673515491348</v>
      </c>
      <c r="L7" s="278">
        <v>10.730820607037495</v>
      </c>
      <c r="M7" s="278">
        <v>11.494161885554066</v>
      </c>
      <c r="N7" s="278">
        <v>11.350954002804858</v>
      </c>
      <c r="O7" s="278">
        <v>16.429582424772548</v>
      </c>
      <c r="P7" s="278"/>
      <c r="Q7" s="647"/>
      <c r="R7" s="33"/>
    </row>
    <row r="8" spans="1:21">
      <c r="A8" s="302" t="s">
        <v>482</v>
      </c>
      <c r="B8" s="278">
        <v>9.7115329285465837</v>
      </c>
      <c r="C8" s="278">
        <v>14.488854532059074</v>
      </c>
      <c r="D8" s="278">
        <v>7.1352320409830696</v>
      </c>
      <c r="E8" s="278">
        <v>5.1891406812629546</v>
      </c>
      <c r="F8" s="278">
        <v>9.9691417256758932</v>
      </c>
      <c r="G8" s="278">
        <v>6.0868700881343338</v>
      </c>
      <c r="H8" s="278">
        <v>10.343754610275914</v>
      </c>
      <c r="I8" s="278">
        <v>13.212325826181607</v>
      </c>
      <c r="J8" s="278">
        <v>14.762218602173064</v>
      </c>
      <c r="K8" s="278">
        <v>3.7542793233281735</v>
      </c>
      <c r="L8" s="278">
        <v>-0.57592155914248389</v>
      </c>
      <c r="M8" s="278">
        <v>5.3056769549952323</v>
      </c>
      <c r="N8" s="278">
        <v>9.7733890757761106</v>
      </c>
      <c r="O8" s="278">
        <v>9.1574004717949151</v>
      </c>
      <c r="P8" s="278">
        <v>9.363653758513669</v>
      </c>
      <c r="Q8" s="647"/>
    </row>
    <row r="9" spans="1:21">
      <c r="A9" s="302" t="s">
        <v>11</v>
      </c>
      <c r="B9" s="278"/>
      <c r="C9" s="278">
        <v>17.492158091288129</v>
      </c>
      <c r="D9" s="278">
        <v>12.074935110255607</v>
      </c>
      <c r="E9" s="278">
        <v>15.350667206052918</v>
      </c>
      <c r="F9" s="278">
        <v>10.958508338727937</v>
      </c>
      <c r="G9" s="278">
        <v>-11.467089250654348</v>
      </c>
      <c r="H9" s="278">
        <v>-0.89953917679507189</v>
      </c>
      <c r="I9" s="278">
        <v>8.0862592891474954</v>
      </c>
      <c r="J9" s="278">
        <v>14.194250532347843</v>
      </c>
      <c r="K9" s="278">
        <v>11.309083580754551</v>
      </c>
      <c r="L9" s="278">
        <v>-3.0087106710942924</v>
      </c>
      <c r="M9" s="278">
        <v>9.7725738805278226</v>
      </c>
      <c r="N9" s="278">
        <v>20.969409891913276</v>
      </c>
      <c r="O9" s="278">
        <v>4.2504869687751805</v>
      </c>
      <c r="P9" s="278">
        <v>0.5</v>
      </c>
      <c r="Q9" s="647"/>
    </row>
    <row r="10" spans="1:21">
      <c r="A10" s="302" t="s">
        <v>10</v>
      </c>
      <c r="B10" s="278">
        <v>-1</v>
      </c>
      <c r="C10" s="278">
        <v>22</v>
      </c>
      <c r="D10" s="278">
        <v>7</v>
      </c>
      <c r="E10" s="278">
        <v>5.8</v>
      </c>
      <c r="F10" s="278">
        <v>9.1</v>
      </c>
      <c r="G10" s="278">
        <v>17.399999999999999</v>
      </c>
      <c r="H10" s="278">
        <v>6.7</v>
      </c>
      <c r="I10" s="278">
        <v>5.5</v>
      </c>
      <c r="J10" s="278">
        <v>6.1</v>
      </c>
      <c r="K10" s="278">
        <v>2.5</v>
      </c>
      <c r="L10" s="278">
        <v>0.8</v>
      </c>
      <c r="M10" s="278">
        <v>3.6</v>
      </c>
      <c r="N10" s="278">
        <v>4.8</v>
      </c>
      <c r="O10" s="278">
        <v>5.7</v>
      </c>
      <c r="P10" s="278">
        <v>11.5</v>
      </c>
      <c r="Q10" s="647"/>
    </row>
    <row r="11" spans="1:21">
      <c r="A11" s="302" t="s">
        <v>9</v>
      </c>
      <c r="B11" s="278"/>
      <c r="C11" s="278"/>
      <c r="D11" s="278"/>
      <c r="E11" s="278"/>
      <c r="F11" s="278"/>
      <c r="G11" s="278"/>
      <c r="H11" s="278"/>
      <c r="I11" s="278"/>
      <c r="J11" s="278"/>
      <c r="K11" s="278"/>
      <c r="L11" s="278"/>
      <c r="M11" s="278"/>
      <c r="N11" s="278"/>
      <c r="O11" s="278"/>
      <c r="P11" s="278"/>
      <c r="Q11" s="647"/>
      <c r="R11" s="17"/>
    </row>
    <row r="12" spans="1:21">
      <c r="A12" s="302" t="s">
        <v>8</v>
      </c>
      <c r="B12" s="278">
        <v>0.9</v>
      </c>
      <c r="C12" s="278">
        <v>6.8</v>
      </c>
      <c r="D12" s="278">
        <v>1.9</v>
      </c>
      <c r="E12" s="278">
        <v>0.4</v>
      </c>
      <c r="F12" s="278">
        <v>0</v>
      </c>
      <c r="G12" s="278">
        <v>0</v>
      </c>
      <c r="H12" s="278">
        <v>-3.6</v>
      </c>
      <c r="I12" s="278">
        <v>-3.1</v>
      </c>
      <c r="J12" s="278">
        <v>-1.3</v>
      </c>
      <c r="K12" s="278">
        <v>-2.4</v>
      </c>
      <c r="L12" s="278">
        <v>-2.7</v>
      </c>
      <c r="M12" s="278">
        <v>-3.3</v>
      </c>
      <c r="N12" s="278">
        <v>1.8</v>
      </c>
      <c r="O12" s="278">
        <v>12.1</v>
      </c>
      <c r="P12" s="278">
        <v>-2.5</v>
      </c>
      <c r="Q12" s="647"/>
      <c r="R12" s="17"/>
      <c r="S12" s="17"/>
    </row>
    <row r="13" spans="1:21">
      <c r="A13" s="302" t="s">
        <v>6</v>
      </c>
      <c r="B13" s="278">
        <v>10.41</v>
      </c>
      <c r="C13" s="278">
        <v>12.07</v>
      </c>
      <c r="D13" s="278">
        <v>4.13</v>
      </c>
      <c r="E13" s="278">
        <v>9</v>
      </c>
      <c r="F13" s="278">
        <v>5.93</v>
      </c>
      <c r="G13" s="278">
        <v>1.47</v>
      </c>
      <c r="H13" s="278">
        <v>8.3699999999999992</v>
      </c>
      <c r="I13" s="278">
        <v>46.91</v>
      </c>
      <c r="J13" s="278">
        <v>10.37</v>
      </c>
      <c r="K13" s="278">
        <v>5.18</v>
      </c>
      <c r="L13" s="278">
        <v>-2.64</v>
      </c>
      <c r="M13" s="278">
        <v>12.65</v>
      </c>
      <c r="N13" s="278">
        <v>9.8800000000000008</v>
      </c>
      <c r="O13" s="278">
        <v>10.43</v>
      </c>
      <c r="P13" s="278"/>
      <c r="Q13" s="647"/>
      <c r="R13" s="17"/>
    </row>
    <row r="14" spans="1:21">
      <c r="A14" s="302" t="s">
        <v>5</v>
      </c>
      <c r="B14" s="278">
        <v>11.214882455872631</v>
      </c>
      <c r="C14" s="278">
        <v>9.0148156014176664</v>
      </c>
      <c r="D14" s="278">
        <v>10.482855368242973</v>
      </c>
      <c r="E14" s="278">
        <v>12.068796419175358</v>
      </c>
      <c r="F14" s="278">
        <v>8.7165113579561009</v>
      </c>
      <c r="G14" s="278">
        <v>6.1494681815953562</v>
      </c>
      <c r="H14" s="278">
        <v>10.19190595471221</v>
      </c>
      <c r="I14" s="278">
        <v>6.9441899301196202</v>
      </c>
      <c r="J14" s="278">
        <v>7.5258325628222842</v>
      </c>
      <c r="K14" s="278">
        <v>7.2814746058621116E-4</v>
      </c>
      <c r="L14" s="278">
        <v>3.3783798094983548</v>
      </c>
      <c r="M14" s="278">
        <v>0.77709419327412732</v>
      </c>
      <c r="N14" s="278">
        <v>2.7139478035669575</v>
      </c>
      <c r="O14" s="278">
        <v>7.1077368220299642</v>
      </c>
      <c r="P14" s="278">
        <v>5.6226226060227065</v>
      </c>
      <c r="Q14" s="647"/>
    </row>
    <row r="15" spans="1:21">
      <c r="A15" s="302" t="s">
        <v>4</v>
      </c>
      <c r="B15" s="278"/>
      <c r="C15" s="278"/>
      <c r="D15" s="278"/>
      <c r="E15" s="278"/>
      <c r="F15" s="278"/>
      <c r="G15" s="278"/>
      <c r="H15" s="278"/>
      <c r="I15" s="278"/>
      <c r="J15" s="278"/>
      <c r="K15" s="278"/>
      <c r="L15" s="278"/>
      <c r="M15" s="278"/>
      <c r="N15" s="278"/>
      <c r="O15" s="278"/>
      <c r="P15" s="278"/>
      <c r="Q15" s="647"/>
    </row>
    <row r="16" spans="1:21">
      <c r="A16" s="302" t="s">
        <v>3</v>
      </c>
      <c r="B16" s="278">
        <v>19.399999999999999</v>
      </c>
      <c r="C16" s="278">
        <v>18.100000000000001</v>
      </c>
      <c r="D16" s="278">
        <v>13.3</v>
      </c>
      <c r="E16" s="278">
        <v>8.8000000000000007</v>
      </c>
      <c r="F16" s="278">
        <v>7.1</v>
      </c>
      <c r="G16" s="278">
        <v>9.4</v>
      </c>
      <c r="H16" s="278">
        <v>9.1</v>
      </c>
      <c r="I16" s="278">
        <v>4.5999999999999996</v>
      </c>
      <c r="J16" s="278">
        <v>5.3</v>
      </c>
      <c r="K16" s="278">
        <v>9.4</v>
      </c>
      <c r="L16" s="278">
        <v>9</v>
      </c>
      <c r="M16" s="278">
        <v>10.1</v>
      </c>
      <c r="N16" s="278">
        <v>11.1</v>
      </c>
      <c r="O16" s="278">
        <v>11.7</v>
      </c>
      <c r="P16" s="278">
        <v>13.3</v>
      </c>
      <c r="Q16" s="647"/>
    </row>
    <row r="17" spans="1:19">
      <c r="A17" s="304" t="s">
        <v>32</v>
      </c>
      <c r="B17" s="756">
        <v>17.2</v>
      </c>
      <c r="C17" s="278">
        <v>28.555016306531343</v>
      </c>
      <c r="D17" s="278">
        <v>21.734412652174196</v>
      </c>
      <c r="E17" s="278">
        <v>15.28411885510581</v>
      </c>
      <c r="F17" s="278">
        <v>12.108523697863461</v>
      </c>
      <c r="G17" s="278">
        <v>-0.87540385122145681</v>
      </c>
      <c r="H17" s="278">
        <v>6.2763318072108554</v>
      </c>
      <c r="I17" s="278">
        <v>10.506213605532079</v>
      </c>
      <c r="J17" s="278">
        <v>17.187439590520381</v>
      </c>
      <c r="K17" s="278">
        <v>8.9630832747664044</v>
      </c>
      <c r="L17" s="278">
        <v>4.9691466524729444</v>
      </c>
      <c r="M17" s="278">
        <v>2.529170832730876</v>
      </c>
      <c r="N17" s="278">
        <v>9.6763622936837592</v>
      </c>
      <c r="O17" s="278">
        <v>2.3489087007201981</v>
      </c>
      <c r="P17" s="278">
        <v>9.6961847519706481</v>
      </c>
      <c r="Q17" s="647"/>
    </row>
    <row r="18" spans="1:19">
      <c r="A18" s="302" t="s">
        <v>1</v>
      </c>
      <c r="B18" s="278"/>
      <c r="C18" s="278">
        <v>16.182432003163658</v>
      </c>
      <c r="D18" s="278">
        <v>2.3214359817933334</v>
      </c>
      <c r="E18" s="278">
        <v>6.2495028648232198</v>
      </c>
      <c r="F18" s="278">
        <v>10.830015779865199</v>
      </c>
      <c r="G18" s="278">
        <v>9.5199379884732398</v>
      </c>
      <c r="H18" s="278">
        <v>0.99919358695520599</v>
      </c>
      <c r="I18" s="278">
        <v>11.8994049825023</v>
      </c>
      <c r="J18" s="278">
        <v>16.457334334061201</v>
      </c>
      <c r="K18" s="278">
        <v>6.5076218472117198</v>
      </c>
      <c r="L18" s="278">
        <v>22.441998999584499</v>
      </c>
      <c r="M18" s="278">
        <v>19.221117112566201</v>
      </c>
      <c r="N18" s="278">
        <v>8.1999999999999993</v>
      </c>
      <c r="O18" s="278">
        <v>11.6</v>
      </c>
      <c r="P18" s="278">
        <v>15.162746556998453</v>
      </c>
      <c r="Q18" s="647"/>
      <c r="R18" s="17" t="s">
        <v>15</v>
      </c>
      <c r="S18" s="48"/>
    </row>
    <row r="19" spans="1:19">
      <c r="A19" s="299" t="s">
        <v>0</v>
      </c>
      <c r="B19" s="278">
        <v>-0.11152526062528523</v>
      </c>
      <c r="C19" s="278">
        <v>9.0962017626020213</v>
      </c>
      <c r="D19" s="278">
        <v>6.821271498599188</v>
      </c>
      <c r="E19" s="278">
        <v>-1.2742299039839793</v>
      </c>
      <c r="F19" s="278">
        <v>-0.20991471348963842</v>
      </c>
      <c r="G19" s="278">
        <v>-0.45984334340978705</v>
      </c>
      <c r="H19" s="278">
        <v>-0.41689841177989706</v>
      </c>
      <c r="I19" s="278">
        <v>0.8196989486987718</v>
      </c>
      <c r="J19" s="278">
        <v>3.3380416311533168</v>
      </c>
      <c r="K19" s="278">
        <v>267.93344594360826</v>
      </c>
      <c r="L19" s="278">
        <v>378.20677797374105</v>
      </c>
      <c r="M19" s="278">
        <v>4.156238581579264</v>
      </c>
      <c r="N19" s="278">
        <v>269.81731119217483</v>
      </c>
      <c r="O19" s="278"/>
      <c r="P19" s="278">
        <v>2.204825403328428</v>
      </c>
      <c r="Q19" s="647"/>
    </row>
    <row r="20" spans="1:19" ht="15.75" customHeight="1">
      <c r="B20" s="108"/>
      <c r="C20" s="107"/>
    </row>
    <row r="21" spans="1:19" s="17" customFormat="1" ht="14">
      <c r="A21" s="40" t="s">
        <v>20</v>
      </c>
    </row>
    <row r="22" spans="1:19" s="17" customFormat="1" ht="14">
      <c r="A22" s="40"/>
    </row>
    <row r="23" spans="1:19" s="17" customFormat="1" ht="14">
      <c r="A23" s="53" t="s">
        <v>102</v>
      </c>
    </row>
  </sheetData>
  <hyperlinks>
    <hyperlink ref="R3" location="Content!A1" display="Back to content page" xr:uid="{00000000-0004-0000-FD00-000000000000}"/>
  </hyperlinks>
  <pageMargins left="0.7" right="0.7" top="0.75" bottom="0.75" header="0.3" footer="0.3"/>
  <pageSetup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DA8D6-4E9C-4F8F-B5C4-0F913B36ECDC}">
  <dimension ref="A1:N29"/>
  <sheetViews>
    <sheetView topLeftCell="A15" workbookViewId="0">
      <selection activeCell="A27" sqref="A27"/>
    </sheetView>
  </sheetViews>
  <sheetFormatPr defaultRowHeight="14.5"/>
  <cols>
    <col min="1" max="1" width="31.7265625" customWidth="1"/>
    <col min="2" max="2" width="50.26953125" customWidth="1"/>
    <col min="3" max="12" width="13.26953125" customWidth="1"/>
  </cols>
  <sheetData>
    <row r="1" spans="1:14" ht="15" thickBot="1">
      <c r="A1" s="89" t="s">
        <v>2959</v>
      </c>
    </row>
    <row r="2" spans="1:14">
      <c r="A2" s="17"/>
      <c r="B2" s="17"/>
      <c r="C2" s="1063">
        <v>2021</v>
      </c>
      <c r="D2" s="1064"/>
      <c r="E2" s="1064"/>
      <c r="F2" s="1064"/>
      <c r="G2" s="1065"/>
      <c r="H2" s="1063">
        <v>2022</v>
      </c>
      <c r="I2" s="1064"/>
      <c r="J2" s="1064"/>
      <c r="K2" s="1064"/>
      <c r="L2" s="1065"/>
      <c r="M2" s="17"/>
    </row>
    <row r="3" spans="1:14" ht="28">
      <c r="A3" s="611"/>
      <c r="C3" s="612" t="s">
        <v>2960</v>
      </c>
      <c r="D3" s="613" t="s">
        <v>2961</v>
      </c>
      <c r="E3" s="613" t="s">
        <v>2962</v>
      </c>
      <c r="F3" s="613" t="s">
        <v>146</v>
      </c>
      <c r="G3" s="614" t="s">
        <v>27</v>
      </c>
      <c r="H3" s="612" t="s">
        <v>2960</v>
      </c>
      <c r="I3" s="613" t="s">
        <v>2961</v>
      </c>
      <c r="J3" s="613" t="s">
        <v>2962</v>
      </c>
      <c r="K3" s="613" t="s">
        <v>146</v>
      </c>
      <c r="L3" s="614" t="s">
        <v>27</v>
      </c>
      <c r="M3" s="17"/>
    </row>
    <row r="4" spans="1:14" ht="14.5" customHeight="1">
      <c r="A4" s="1060" t="s">
        <v>2963</v>
      </c>
      <c r="B4" s="615" t="s">
        <v>2964</v>
      </c>
      <c r="C4" s="616">
        <v>86042.413256</v>
      </c>
      <c r="D4" s="617"/>
      <c r="E4" s="617">
        <v>5672.6401969999997</v>
      </c>
      <c r="F4" s="617">
        <v>1003.905429</v>
      </c>
      <c r="G4" s="618">
        <v>96922.732279000003</v>
      </c>
      <c r="H4" s="616">
        <v>60376.457401</v>
      </c>
      <c r="I4" s="617"/>
      <c r="J4" s="617">
        <v>5463.1126400000003</v>
      </c>
      <c r="K4" s="617">
        <v>1195.339639</v>
      </c>
      <c r="L4" s="618">
        <v>71659.060417000001</v>
      </c>
      <c r="M4" s="17"/>
    </row>
    <row r="5" spans="1:14" ht="14.5" customHeight="1">
      <c r="A5" s="1061"/>
      <c r="B5" s="615" t="s">
        <v>2965</v>
      </c>
      <c r="C5" s="616"/>
      <c r="D5" s="617">
        <v>2415.7633049999999</v>
      </c>
      <c r="E5" s="617"/>
      <c r="F5" s="617"/>
      <c r="G5" s="618">
        <v>2415.7633059999998</v>
      </c>
      <c r="H5" s="616"/>
      <c r="I5" s="617">
        <v>3265.2933029999999</v>
      </c>
      <c r="J5" s="617"/>
      <c r="K5" s="617"/>
      <c r="L5" s="618">
        <v>3265.2933029999999</v>
      </c>
      <c r="M5" s="17"/>
    </row>
    <row r="6" spans="1:14" ht="14.5" customHeight="1">
      <c r="A6" s="1061"/>
      <c r="B6" s="615" t="s">
        <v>2966</v>
      </c>
      <c r="C6" s="616">
        <v>-79061.961762000006</v>
      </c>
      <c r="D6" s="617">
        <v>-1532.9410999999998</v>
      </c>
      <c r="E6" s="617">
        <v>-4850.390633</v>
      </c>
      <c r="F6" s="617"/>
      <c r="G6" s="618">
        <v>-85445.293495000005</v>
      </c>
      <c r="H6" s="616">
        <v>-56369.070385000006</v>
      </c>
      <c r="I6" s="617">
        <v>-750.17435699999999</v>
      </c>
      <c r="J6" s="617">
        <v>-4277.0421319999996</v>
      </c>
      <c r="K6" s="617"/>
      <c r="L6" s="618">
        <v>-61396.286874999998</v>
      </c>
      <c r="M6" s="17"/>
    </row>
    <row r="7" spans="1:14" ht="14.5" customHeight="1">
      <c r="A7" s="1061"/>
      <c r="B7" s="615" t="s">
        <v>2967</v>
      </c>
      <c r="C7" s="616"/>
      <c r="D7" s="617">
        <v>-351.84186699999998</v>
      </c>
      <c r="E7" s="617"/>
      <c r="F7" s="617"/>
      <c r="G7" s="618">
        <v>-351.84186699999998</v>
      </c>
      <c r="H7" s="616"/>
      <c r="I7" s="617">
        <v>-112.527467</v>
      </c>
      <c r="J7" s="617"/>
      <c r="K7" s="617"/>
      <c r="L7" s="618">
        <v>-112.527467</v>
      </c>
      <c r="M7" s="17"/>
    </row>
    <row r="8" spans="1:14" ht="14.5" customHeight="1">
      <c r="A8" s="1061"/>
      <c r="B8" s="615" t="s">
        <v>2968</v>
      </c>
      <c r="C8" s="616"/>
      <c r="D8" s="617">
        <v>-219.48475100000002</v>
      </c>
      <c r="E8" s="617"/>
      <c r="F8" s="617"/>
      <c r="G8" s="618">
        <v>-219.48475099999999</v>
      </c>
      <c r="H8" s="616"/>
      <c r="I8" s="617">
        <v>-351.32320600000003</v>
      </c>
      <c r="J8" s="617"/>
      <c r="K8" s="617"/>
      <c r="L8" s="618">
        <v>-351.32320600000003</v>
      </c>
      <c r="M8" s="17"/>
    </row>
    <row r="9" spans="1:14" ht="14.5" customHeight="1">
      <c r="A9" s="1061"/>
      <c r="B9" s="615" t="s">
        <v>2969</v>
      </c>
      <c r="C9" s="616">
        <v>-1542.917367</v>
      </c>
      <c r="D9" s="617">
        <v>895.40360699999997</v>
      </c>
      <c r="E9" s="617"/>
      <c r="F9" s="617"/>
      <c r="G9" s="618">
        <v>-647.51376000000005</v>
      </c>
      <c r="H9" s="616">
        <v>-52.536543000000002</v>
      </c>
      <c r="I9" s="617">
        <v>591.57566599999984</v>
      </c>
      <c r="J9" s="617"/>
      <c r="K9" s="617"/>
      <c r="L9" s="618">
        <v>539.03912300000002</v>
      </c>
      <c r="M9" s="17"/>
    </row>
    <row r="10" spans="1:14" ht="14.5" customHeight="1">
      <c r="A10" s="1062"/>
      <c r="B10" s="615" t="s">
        <v>2970</v>
      </c>
      <c r="C10" s="619">
        <v>5437.5341260000005</v>
      </c>
      <c r="D10" s="620">
        <v>1206.8991960000001</v>
      </c>
      <c r="E10" s="620">
        <v>822.24956499999996</v>
      </c>
      <c r="F10" s="620">
        <v>1003.905429</v>
      </c>
      <c r="G10" s="621">
        <v>12674.361712</v>
      </c>
      <c r="H10" s="619">
        <v>3954.850473</v>
      </c>
      <c r="I10" s="620">
        <v>2642.843938</v>
      </c>
      <c r="J10" s="620">
        <v>1186.0705069999999</v>
      </c>
      <c r="K10" s="620">
        <v>1195.339639</v>
      </c>
      <c r="L10" s="621">
        <v>13603.255295000001</v>
      </c>
      <c r="M10" s="17"/>
    </row>
    <row r="11" spans="1:14">
      <c r="A11" s="1060" t="s">
        <v>2971</v>
      </c>
      <c r="B11" s="615" t="s">
        <v>2972</v>
      </c>
      <c r="C11" s="616">
        <v>-1494.6498770000001</v>
      </c>
      <c r="D11" s="617">
        <v>1688.567382</v>
      </c>
      <c r="E11" s="617"/>
      <c r="F11" s="617"/>
      <c r="G11" s="618">
        <v>193.917506</v>
      </c>
      <c r="H11" s="616">
        <v>-1665.5125539999999</v>
      </c>
      <c r="I11" s="617">
        <v>1782.324521</v>
      </c>
      <c r="J11" s="617"/>
      <c r="K11" s="617"/>
      <c r="L11" s="618">
        <v>116.811966</v>
      </c>
      <c r="M11" s="17"/>
    </row>
    <row r="12" spans="1:14">
      <c r="A12" s="1062"/>
      <c r="B12" s="615" t="s">
        <v>2973</v>
      </c>
      <c r="C12" s="616">
        <v>1771.865513</v>
      </c>
      <c r="D12" s="617">
        <v>1524.2043619999999</v>
      </c>
      <c r="E12" s="617">
        <v>1.7975509999999999</v>
      </c>
      <c r="F12" s="617">
        <v>8.4978180000000005</v>
      </c>
      <c r="G12" s="618">
        <v>3392.4267679999998</v>
      </c>
      <c r="H12" s="616">
        <v>-0.80491100000000004</v>
      </c>
      <c r="I12" s="617">
        <v>10.975519</v>
      </c>
      <c r="J12" s="617">
        <v>4.7291E-2</v>
      </c>
      <c r="K12" s="617">
        <v>9.4583E-2</v>
      </c>
      <c r="L12" s="618">
        <v>104.98016</v>
      </c>
      <c r="M12" s="17"/>
    </row>
    <row r="13" spans="1:14">
      <c r="A13" s="1060" t="s">
        <v>2974</v>
      </c>
      <c r="B13" s="615" t="s">
        <v>2975</v>
      </c>
      <c r="C13" s="619">
        <v>-2171.0187369999999</v>
      </c>
      <c r="D13" s="620">
        <v>1197.8094590000001</v>
      </c>
      <c r="E13" s="620"/>
      <c r="F13" s="620">
        <v>245.69942299999991</v>
      </c>
      <c r="G13" s="621">
        <v>-1434.7402010000001</v>
      </c>
      <c r="H13" s="619">
        <v>-2290.1428299999998</v>
      </c>
      <c r="I13" s="620">
        <v>970.20063199999993</v>
      </c>
      <c r="J13" s="620">
        <v>-354.30782499999998</v>
      </c>
      <c r="K13" s="620">
        <v>391.85726599999998</v>
      </c>
      <c r="L13" s="621">
        <v>-2060.346137</v>
      </c>
      <c r="M13" s="17"/>
    </row>
    <row r="14" spans="1:14">
      <c r="A14" s="1061"/>
      <c r="B14" s="615" t="s">
        <v>2976</v>
      </c>
      <c r="C14" s="616"/>
      <c r="D14" s="617">
        <v>-624.80881399999998</v>
      </c>
      <c r="E14" s="617"/>
      <c r="F14" s="617">
        <v>245.69942299999991</v>
      </c>
      <c r="G14" s="618">
        <v>-379.10939100000002</v>
      </c>
      <c r="H14" s="616"/>
      <c r="I14" s="617">
        <v>-1149.9450649999999</v>
      </c>
      <c r="J14" s="617">
        <v>-354.30782499999998</v>
      </c>
      <c r="K14" s="617">
        <v>391.85726599999998</v>
      </c>
      <c r="L14" s="618">
        <v>-1112.395624</v>
      </c>
      <c r="M14" s="17"/>
      <c r="N14" s="622"/>
    </row>
    <row r="15" spans="1:14">
      <c r="A15" s="1061"/>
      <c r="B15" s="615" t="s">
        <v>2977</v>
      </c>
      <c r="C15" s="616">
        <v>-2171.0187369999999</v>
      </c>
      <c r="D15" s="617">
        <v>1822.6182719999999</v>
      </c>
      <c r="E15" s="617"/>
      <c r="F15" s="617"/>
      <c r="G15" s="618">
        <v>-348.400465</v>
      </c>
      <c r="H15" s="616">
        <v>-2290.1428299999998</v>
      </c>
      <c r="I15" s="617">
        <v>2120.1456969999999</v>
      </c>
      <c r="J15" s="617"/>
      <c r="K15" s="617"/>
      <c r="L15" s="618">
        <v>-169.99713399999999</v>
      </c>
      <c r="M15" s="17"/>
      <c r="N15" s="622"/>
    </row>
    <row r="16" spans="1:14">
      <c r="A16" s="1062"/>
      <c r="B16" s="615" t="s">
        <v>2978</v>
      </c>
      <c r="C16" s="616"/>
      <c r="D16" s="617"/>
      <c r="E16" s="617"/>
      <c r="F16" s="617"/>
      <c r="G16" s="618">
        <v>-707.23034500000006</v>
      </c>
      <c r="H16" s="616"/>
      <c r="I16" s="617"/>
      <c r="J16" s="617"/>
      <c r="K16" s="617"/>
      <c r="L16" s="618">
        <v>-777.95337900000004</v>
      </c>
      <c r="M16" s="17"/>
      <c r="N16" s="622"/>
    </row>
    <row r="17" spans="1:13">
      <c r="A17" s="1060" t="s">
        <v>2979</v>
      </c>
      <c r="B17" s="615" t="s">
        <v>2980</v>
      </c>
      <c r="C17" s="619"/>
      <c r="D17" s="620"/>
      <c r="E17" s="620">
        <v>419.49837200000002</v>
      </c>
      <c r="F17" s="620">
        <v>24.471056999999998</v>
      </c>
      <c r="G17" s="621">
        <v>443.96942899999999</v>
      </c>
      <c r="H17" s="619"/>
      <c r="I17" s="620">
        <v>62.625394</v>
      </c>
      <c r="J17" s="620">
        <v>371.90025800000001</v>
      </c>
      <c r="K17" s="620">
        <v>39.062769000000003</v>
      </c>
      <c r="L17" s="621">
        <v>473.58842099999998</v>
      </c>
      <c r="M17" s="17"/>
    </row>
    <row r="18" spans="1:13">
      <c r="A18" s="1062"/>
      <c r="B18" s="615" t="s">
        <v>2981</v>
      </c>
      <c r="C18" s="616"/>
      <c r="D18" s="617"/>
      <c r="E18" s="617"/>
      <c r="F18" s="617">
        <v>167.26694900000001</v>
      </c>
      <c r="G18" s="618">
        <v>167.26694900000001</v>
      </c>
      <c r="H18" s="616"/>
      <c r="I18" s="617"/>
      <c r="J18" s="617"/>
      <c r="K18" s="617">
        <v>178.76182299999999</v>
      </c>
      <c r="L18" s="618">
        <v>178.76182299999999</v>
      </c>
      <c r="M18" s="17"/>
    </row>
    <row r="19" spans="1:13">
      <c r="A19" s="1060" t="s">
        <v>2982</v>
      </c>
      <c r="B19" s="615" t="s">
        <v>2983</v>
      </c>
      <c r="C19" s="619"/>
      <c r="D19" s="620">
        <v>2569.0716729999999</v>
      </c>
      <c r="E19" s="620">
        <v>400.953642</v>
      </c>
      <c r="F19" s="620">
        <v>1049.369027</v>
      </c>
      <c r="G19" s="621">
        <v>7429.8758710000002</v>
      </c>
      <c r="H19" s="619"/>
      <c r="I19" s="620">
        <v>5321.7681769999999</v>
      </c>
      <c r="J19" s="620">
        <v>459.815133</v>
      </c>
      <c r="K19" s="620">
        <v>1369.27773</v>
      </c>
      <c r="L19" s="621">
        <v>10902.390719999999</v>
      </c>
      <c r="M19" s="17"/>
    </row>
    <row r="20" spans="1:13">
      <c r="A20" s="1061"/>
      <c r="B20" s="615" t="s">
        <v>3004</v>
      </c>
      <c r="C20" s="616"/>
      <c r="D20" s="617">
        <v>112.662965</v>
      </c>
      <c r="E20" s="617">
        <v>400.953642</v>
      </c>
      <c r="F20" s="617">
        <v>274.528505</v>
      </c>
      <c r="G20" s="618">
        <v>788.14511400000004</v>
      </c>
      <c r="H20" s="616"/>
      <c r="I20" s="617">
        <v>206.76889199999999</v>
      </c>
      <c r="J20" s="617">
        <v>459.815133</v>
      </c>
      <c r="K20" s="617">
        <v>462.32158199999998</v>
      </c>
      <c r="L20" s="618">
        <v>1128.905608</v>
      </c>
      <c r="M20" s="17"/>
    </row>
    <row r="21" spans="1:13">
      <c r="A21" s="1061"/>
      <c r="B21" s="615" t="s">
        <v>2985</v>
      </c>
      <c r="C21" s="616"/>
      <c r="D21" s="617">
        <v>1292.246261</v>
      </c>
      <c r="E21" s="617"/>
      <c r="F21" s="617"/>
      <c r="G21" s="618">
        <v>1292.246261</v>
      </c>
      <c r="H21" s="616"/>
      <c r="I21" s="617">
        <v>2464.8848760000001</v>
      </c>
      <c r="J21" s="617"/>
      <c r="K21" s="617"/>
      <c r="L21" s="618">
        <v>2464.8848760000001</v>
      </c>
      <c r="M21" s="17"/>
    </row>
    <row r="22" spans="1:13">
      <c r="A22" s="1061"/>
      <c r="B22" s="615" t="s">
        <v>2986</v>
      </c>
      <c r="C22" s="616"/>
      <c r="D22" s="617">
        <v>475.14781199999999</v>
      </c>
      <c r="E22" s="617"/>
      <c r="F22" s="617">
        <v>590.03312200000005</v>
      </c>
      <c r="G22" s="618">
        <v>4248.1237890000002</v>
      </c>
      <c r="H22" s="616"/>
      <c r="I22" s="617">
        <v>1858.2683670000001</v>
      </c>
      <c r="J22" s="617"/>
      <c r="K22" s="617">
        <v>906.95614799999998</v>
      </c>
      <c r="L22" s="618">
        <v>6266.4616560000004</v>
      </c>
      <c r="M22" s="17"/>
    </row>
    <row r="23" spans="1:13">
      <c r="A23" s="1061"/>
      <c r="B23" s="615" t="s">
        <v>2987</v>
      </c>
      <c r="C23" s="616"/>
      <c r="D23" s="617">
        <v>6.6282069999999997</v>
      </c>
      <c r="E23" s="617"/>
      <c r="F23" s="617"/>
      <c r="G23" s="618">
        <v>6.6282069999999997</v>
      </c>
      <c r="H23" s="616"/>
      <c r="I23" s="617">
        <v>4.781695</v>
      </c>
      <c r="J23" s="617"/>
      <c r="K23" s="617"/>
      <c r="L23" s="618">
        <v>4.781695</v>
      </c>
      <c r="M23" s="17"/>
    </row>
    <row r="24" spans="1:13">
      <c r="A24" s="1061"/>
      <c r="B24" s="615" t="s">
        <v>2988</v>
      </c>
      <c r="C24" s="616"/>
      <c r="D24" s="617"/>
      <c r="E24" s="617"/>
      <c r="F24" s="617"/>
      <c r="G24" s="618"/>
      <c r="H24" s="616"/>
      <c r="I24" s="617">
        <v>7.6454570000000004</v>
      </c>
      <c r="J24" s="617"/>
      <c r="K24" s="617"/>
      <c r="L24" s="618">
        <v>7.6454570000000004</v>
      </c>
      <c r="M24" s="17"/>
    </row>
    <row r="25" spans="1:13" ht="15" thickBot="1">
      <c r="A25" s="1062"/>
      <c r="B25" s="615" t="s">
        <v>2989</v>
      </c>
      <c r="C25" s="623"/>
      <c r="D25" s="624">
        <v>115.78354299999999</v>
      </c>
      <c r="E25" s="624"/>
      <c r="F25" s="624"/>
      <c r="G25" s="625">
        <v>115.78354299999999</v>
      </c>
      <c r="H25" s="623"/>
      <c r="I25" s="624">
        <v>199.43871200000001</v>
      </c>
      <c r="J25" s="624"/>
      <c r="K25" s="624"/>
      <c r="L25" s="625">
        <v>199.43871200000001</v>
      </c>
      <c r="M25" s="17"/>
    </row>
    <row r="27" spans="1:13">
      <c r="A27" s="40" t="s">
        <v>20</v>
      </c>
    </row>
    <row r="28" spans="1:13">
      <c r="A28" s="40"/>
    </row>
    <row r="29" spans="1:13">
      <c r="A29" s="53" t="s">
        <v>3003</v>
      </c>
    </row>
  </sheetData>
  <mergeCells count="7">
    <mergeCell ref="A19:A25"/>
    <mergeCell ref="C2:G2"/>
    <mergeCell ref="H2:L2"/>
    <mergeCell ref="A4:A10"/>
    <mergeCell ref="A11:A12"/>
    <mergeCell ref="A13:A16"/>
    <mergeCell ref="A17:A18"/>
  </mergeCells>
  <pageMargins left="0.7" right="0.7" top="0.75" bottom="0.75" header="0.3" footer="0.3"/>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EA280-B30E-44CD-9627-D4C31B633870}">
  <dimension ref="A1:Q36"/>
  <sheetViews>
    <sheetView topLeftCell="D1" workbookViewId="0">
      <selection activeCell="Q3" sqref="Q3"/>
    </sheetView>
  </sheetViews>
  <sheetFormatPr defaultRowHeight="14.5"/>
  <cols>
    <col min="1" max="1" width="34" customWidth="1"/>
    <col min="2" max="14" width="11.54296875" customWidth="1"/>
  </cols>
  <sheetData>
    <row r="1" spans="1:17">
      <c r="A1" s="89" t="s">
        <v>3692</v>
      </c>
    </row>
    <row r="3" spans="1:17" ht="46.5">
      <c r="A3" s="836" t="s">
        <v>3706</v>
      </c>
      <c r="B3" s="837" t="s">
        <v>3707</v>
      </c>
      <c r="C3" s="838" t="s">
        <v>2960</v>
      </c>
      <c r="D3" s="839" t="s">
        <v>2961</v>
      </c>
      <c r="E3" s="840" t="s">
        <v>3708</v>
      </c>
      <c r="F3" s="841" t="s">
        <v>3709</v>
      </c>
      <c r="G3" s="842" t="s">
        <v>2612</v>
      </c>
      <c r="H3" s="842" t="s">
        <v>2611</v>
      </c>
      <c r="I3" s="842" t="s">
        <v>2614</v>
      </c>
      <c r="J3" s="842" t="s">
        <v>2613</v>
      </c>
      <c r="K3" s="842" t="s">
        <v>3710</v>
      </c>
      <c r="L3" s="842" t="s">
        <v>146</v>
      </c>
      <c r="M3" s="842" t="s">
        <v>2616</v>
      </c>
      <c r="N3" s="843" t="s">
        <v>3711</v>
      </c>
      <c r="Q3" s="486" t="s">
        <v>528</v>
      </c>
    </row>
    <row r="4" spans="1:17" ht="15.5">
      <c r="A4" s="844" t="s">
        <v>2964</v>
      </c>
      <c r="B4" s="845">
        <v>0</v>
      </c>
      <c r="C4" s="845">
        <v>61965.298103563575</v>
      </c>
      <c r="D4" s="845">
        <v>1294.2652861373838</v>
      </c>
      <c r="E4" s="845">
        <v>0</v>
      </c>
      <c r="F4" s="845">
        <v>4624.1507373780869</v>
      </c>
      <c r="G4" s="845">
        <v>0</v>
      </c>
      <c r="H4" s="845">
        <v>1153.5073086844366</v>
      </c>
      <c r="I4" s="845">
        <v>4.6070507308684414</v>
      </c>
      <c r="J4" s="846">
        <v>0</v>
      </c>
      <c r="K4" s="845">
        <v>4.292347377472054</v>
      </c>
      <c r="L4" s="845">
        <v>0</v>
      </c>
      <c r="M4" s="845">
        <v>0</v>
      </c>
      <c r="N4" s="846">
        <v>69046.120833871813</v>
      </c>
    </row>
    <row r="5" spans="1:17" ht="15.5">
      <c r="A5" s="847" t="s">
        <v>3712</v>
      </c>
      <c r="B5" s="848">
        <v>0</v>
      </c>
      <c r="C5" s="848">
        <v>0</v>
      </c>
      <c r="D5" s="848">
        <v>3473.6711092003443</v>
      </c>
      <c r="E5" s="848">
        <v>0</v>
      </c>
      <c r="F5" s="848">
        <v>0</v>
      </c>
      <c r="G5" s="848">
        <v>0</v>
      </c>
      <c r="H5" s="848">
        <v>0</v>
      </c>
      <c r="I5" s="848">
        <v>0</v>
      </c>
      <c r="J5" s="849">
        <v>0</v>
      </c>
      <c r="K5" s="848">
        <v>0</v>
      </c>
      <c r="L5" s="848">
        <v>0</v>
      </c>
      <c r="M5" s="848">
        <v>0</v>
      </c>
      <c r="N5" s="849">
        <v>3473.6711092003443</v>
      </c>
    </row>
    <row r="6" spans="1:17" ht="15.5">
      <c r="A6" s="847" t="s">
        <v>3713</v>
      </c>
      <c r="B6" s="848">
        <v>0</v>
      </c>
      <c r="C6" s="848">
        <v>-56868.044449221357</v>
      </c>
      <c r="D6" s="848">
        <v>-1782.8027132893856</v>
      </c>
      <c r="E6" s="848">
        <v>0</v>
      </c>
      <c r="F6" s="848">
        <v>0</v>
      </c>
      <c r="G6" s="848">
        <v>0</v>
      </c>
      <c r="H6" s="848">
        <v>0</v>
      </c>
      <c r="I6" s="848">
        <v>0</v>
      </c>
      <c r="J6" s="849">
        <v>0</v>
      </c>
      <c r="K6" s="848">
        <v>0</v>
      </c>
      <c r="L6" s="848">
        <v>0</v>
      </c>
      <c r="M6" s="848">
        <v>0</v>
      </c>
      <c r="N6" s="849">
        <v>-58650.847162510741</v>
      </c>
    </row>
    <row r="7" spans="1:17" ht="15.5">
      <c r="A7" s="850" t="s">
        <v>2968</v>
      </c>
      <c r="B7" s="848">
        <v>0</v>
      </c>
      <c r="C7" s="848">
        <v>0</v>
      </c>
      <c r="D7" s="848">
        <v>0</v>
      </c>
      <c r="E7" s="848">
        <v>0</v>
      </c>
      <c r="F7" s="848">
        <v>0</v>
      </c>
      <c r="G7" s="848">
        <v>0</v>
      </c>
      <c r="H7" s="848">
        <v>0</v>
      </c>
      <c r="I7" s="848">
        <v>0</v>
      </c>
      <c r="J7" s="849">
        <v>0</v>
      </c>
      <c r="K7" s="848">
        <v>0</v>
      </c>
      <c r="L7" s="848">
        <v>0</v>
      </c>
      <c r="M7" s="848">
        <v>0</v>
      </c>
      <c r="N7" s="849">
        <v>0</v>
      </c>
    </row>
    <row r="8" spans="1:17" ht="15.5">
      <c r="A8" s="850" t="s">
        <v>2967</v>
      </c>
      <c r="B8" s="848">
        <v>0</v>
      </c>
      <c r="C8" s="848">
        <v>0</v>
      </c>
      <c r="D8" s="848">
        <v>0</v>
      </c>
      <c r="E8" s="848">
        <v>0</v>
      </c>
      <c r="F8" s="848">
        <v>0</v>
      </c>
      <c r="G8" s="848">
        <v>0</v>
      </c>
      <c r="H8" s="848">
        <v>0</v>
      </c>
      <c r="I8" s="848">
        <v>0</v>
      </c>
      <c r="J8" s="849">
        <v>0</v>
      </c>
      <c r="K8" s="848">
        <v>0</v>
      </c>
      <c r="L8" s="848">
        <v>0</v>
      </c>
      <c r="M8" s="848">
        <v>0</v>
      </c>
      <c r="N8" s="849">
        <v>0</v>
      </c>
    </row>
    <row r="9" spans="1:17" ht="15.5">
      <c r="A9" s="850" t="s">
        <v>3714</v>
      </c>
      <c r="B9" s="848">
        <v>0</v>
      </c>
      <c r="C9" s="848">
        <v>0</v>
      </c>
      <c r="D9" s="848">
        <v>734.13835387408017</v>
      </c>
      <c r="E9" s="848">
        <v>0</v>
      </c>
      <c r="F9" s="848">
        <v>0</v>
      </c>
      <c r="G9" s="848">
        <v>0</v>
      </c>
      <c r="H9" s="848">
        <v>0</v>
      </c>
      <c r="I9" s="848">
        <v>0</v>
      </c>
      <c r="J9" s="849">
        <v>0</v>
      </c>
      <c r="K9" s="848">
        <v>0</v>
      </c>
      <c r="L9" s="848">
        <v>0</v>
      </c>
      <c r="M9" s="848">
        <v>0</v>
      </c>
      <c r="N9" s="849">
        <v>734.13835387408017</v>
      </c>
    </row>
    <row r="10" spans="1:17" ht="15.5">
      <c r="A10" s="851" t="s">
        <v>2970</v>
      </c>
      <c r="B10" s="852">
        <v>0</v>
      </c>
      <c r="C10" s="852">
        <v>5097.2536543422148</v>
      </c>
      <c r="D10" s="852">
        <v>3719.2720359224227</v>
      </c>
      <c r="E10" s="852">
        <v>0</v>
      </c>
      <c r="F10" s="852">
        <v>4624.1507373780869</v>
      </c>
      <c r="G10" s="852">
        <v>0</v>
      </c>
      <c r="H10" s="852">
        <v>1153.5073086844366</v>
      </c>
      <c r="I10" s="852">
        <v>4.6070507308684414</v>
      </c>
      <c r="J10" s="853">
        <v>0</v>
      </c>
      <c r="K10" s="852">
        <v>4.292347377472054</v>
      </c>
      <c r="L10" s="852">
        <v>0</v>
      </c>
      <c r="M10" s="852">
        <v>0</v>
      </c>
      <c r="N10" s="853">
        <v>14603.083134435501</v>
      </c>
    </row>
    <row r="11" spans="1:17" ht="29">
      <c r="A11" s="854" t="s">
        <v>2972</v>
      </c>
      <c r="B11" s="848">
        <v>0</v>
      </c>
      <c r="C11" s="848">
        <v>0</v>
      </c>
      <c r="D11" s="848">
        <v>0</v>
      </c>
      <c r="E11" s="848">
        <v>0</v>
      </c>
      <c r="F11" s="848">
        <v>0</v>
      </c>
      <c r="G11" s="848">
        <v>0</v>
      </c>
      <c r="H11" s="848">
        <v>0</v>
      </c>
      <c r="I11" s="848">
        <v>0</v>
      </c>
      <c r="J11" s="849">
        <v>0</v>
      </c>
      <c r="K11" s="848">
        <v>0</v>
      </c>
      <c r="L11" s="848">
        <v>0</v>
      </c>
      <c r="M11" s="848">
        <v>0</v>
      </c>
      <c r="N11" s="849">
        <v>0</v>
      </c>
    </row>
    <row r="12" spans="1:17" ht="15.5">
      <c r="A12" s="850" t="s">
        <v>2973</v>
      </c>
      <c r="B12" s="848">
        <v>0</v>
      </c>
      <c r="C12" s="848">
        <v>2812.570722269988</v>
      </c>
      <c r="D12" s="848">
        <v>240.52721887838106</v>
      </c>
      <c r="E12" s="848">
        <v>0</v>
      </c>
      <c r="F12" s="848">
        <v>94.667677134917085</v>
      </c>
      <c r="G12" s="848">
        <v>0</v>
      </c>
      <c r="H12" s="848">
        <v>0</v>
      </c>
      <c r="I12" s="848">
        <v>0</v>
      </c>
      <c r="J12" s="849">
        <v>0</v>
      </c>
      <c r="K12" s="848">
        <v>0</v>
      </c>
      <c r="L12" s="848">
        <v>348.75666380051598</v>
      </c>
      <c r="M12" s="848">
        <v>0</v>
      </c>
      <c r="N12" s="849">
        <v>3496.5222820838021</v>
      </c>
    </row>
    <row r="13" spans="1:17" ht="15.5">
      <c r="A13" s="855" t="s">
        <v>2975</v>
      </c>
      <c r="B13" s="856">
        <v>0</v>
      </c>
      <c r="C13" s="856">
        <v>-2284.6829320722268</v>
      </c>
      <c r="D13" s="856">
        <v>2649.0253176650426</v>
      </c>
      <c r="E13" s="856">
        <v>0</v>
      </c>
      <c r="F13" s="856">
        <v>-777.95337924176465</v>
      </c>
      <c r="G13" s="856">
        <v>0</v>
      </c>
      <c r="H13" s="856">
        <v>-1153.5073086844366</v>
      </c>
      <c r="I13" s="856">
        <v>-4.6070507308684414</v>
      </c>
      <c r="J13" s="856">
        <v>0</v>
      </c>
      <c r="K13" s="856">
        <v>-4.292347377472054</v>
      </c>
      <c r="L13" s="856">
        <v>1361.1573516766978</v>
      </c>
      <c r="M13" s="856">
        <v>0</v>
      </c>
      <c r="N13" s="857">
        <v>-214.86034876502799</v>
      </c>
    </row>
    <row r="14" spans="1:17" ht="15.5">
      <c r="A14" s="858" t="s">
        <v>3715</v>
      </c>
      <c r="B14" s="848">
        <v>0</v>
      </c>
      <c r="C14" s="848">
        <v>0</v>
      </c>
      <c r="D14" s="848">
        <v>401.28403554026949</v>
      </c>
      <c r="E14" s="848">
        <v>0</v>
      </c>
      <c r="F14" s="848">
        <v>0</v>
      </c>
      <c r="G14" s="848">
        <v>0</v>
      </c>
      <c r="H14" s="848">
        <v>-1153.5073086844366</v>
      </c>
      <c r="I14" s="848">
        <v>-4.6070507308684414</v>
      </c>
      <c r="J14" s="848">
        <v>0</v>
      </c>
      <c r="K14" s="848">
        <v>-4.292347377472054</v>
      </c>
      <c r="L14" s="848">
        <v>1361.1573516766978</v>
      </c>
      <c r="M14" s="848">
        <v>0</v>
      </c>
      <c r="N14" s="849">
        <v>600.03468042419024</v>
      </c>
    </row>
    <row r="15" spans="1:17" ht="15.5">
      <c r="A15" s="858" t="s">
        <v>3045</v>
      </c>
      <c r="B15" s="848">
        <v>0</v>
      </c>
      <c r="C15" s="848">
        <v>0</v>
      </c>
      <c r="D15" s="848">
        <v>0</v>
      </c>
      <c r="E15" s="848">
        <v>0</v>
      </c>
      <c r="F15" s="848">
        <v>0</v>
      </c>
      <c r="G15" s="848">
        <v>0</v>
      </c>
      <c r="H15" s="848">
        <v>0</v>
      </c>
      <c r="I15" s="848">
        <v>0</v>
      </c>
      <c r="J15" s="848">
        <v>0</v>
      </c>
      <c r="K15" s="848">
        <v>0</v>
      </c>
      <c r="L15" s="848">
        <v>0</v>
      </c>
      <c r="M15" s="848">
        <v>0</v>
      </c>
      <c r="N15" s="849">
        <v>0</v>
      </c>
    </row>
    <row r="16" spans="1:17" ht="15.5">
      <c r="A16" s="858" t="s">
        <v>3716</v>
      </c>
      <c r="B16" s="848">
        <v>0</v>
      </c>
      <c r="C16" s="848">
        <v>0</v>
      </c>
      <c r="D16" s="848">
        <v>0</v>
      </c>
      <c r="E16" s="848">
        <v>0</v>
      </c>
      <c r="F16" s="848">
        <v>0</v>
      </c>
      <c r="G16" s="848">
        <v>0</v>
      </c>
      <c r="H16" s="848">
        <v>0</v>
      </c>
      <c r="I16" s="848">
        <v>0</v>
      </c>
      <c r="J16" s="848">
        <v>0</v>
      </c>
      <c r="K16" s="848">
        <v>0</v>
      </c>
      <c r="L16" s="848">
        <v>0</v>
      </c>
      <c r="M16" s="848">
        <v>0</v>
      </c>
      <c r="N16" s="849">
        <v>0</v>
      </c>
    </row>
    <row r="17" spans="1:14" ht="15.5">
      <c r="A17" s="859" t="s">
        <v>3717</v>
      </c>
      <c r="B17" s="848">
        <v>0</v>
      </c>
      <c r="C17" s="848">
        <v>0</v>
      </c>
      <c r="D17" s="848">
        <v>0</v>
      </c>
      <c r="E17" s="848">
        <v>0</v>
      </c>
      <c r="F17" s="848">
        <v>0</v>
      </c>
      <c r="G17" s="848">
        <v>0</v>
      </c>
      <c r="H17" s="848">
        <v>0</v>
      </c>
      <c r="I17" s="848">
        <v>0</v>
      </c>
      <c r="J17" s="848">
        <v>0</v>
      </c>
      <c r="K17" s="848">
        <v>0</v>
      </c>
      <c r="L17" s="848">
        <v>0</v>
      </c>
      <c r="M17" s="848">
        <v>0</v>
      </c>
      <c r="N17" s="849">
        <v>0</v>
      </c>
    </row>
    <row r="18" spans="1:14" ht="15.5">
      <c r="A18" s="859" t="s">
        <v>3718</v>
      </c>
      <c r="B18" s="860">
        <v>0</v>
      </c>
      <c r="C18" s="848">
        <v>0</v>
      </c>
      <c r="D18" s="848">
        <v>0</v>
      </c>
      <c r="E18" s="848">
        <v>0</v>
      </c>
      <c r="F18" s="848">
        <v>0</v>
      </c>
      <c r="G18" s="848">
        <v>0</v>
      </c>
      <c r="H18" s="848">
        <v>0</v>
      </c>
      <c r="I18" s="848">
        <v>0</v>
      </c>
      <c r="J18" s="848">
        <v>0</v>
      </c>
      <c r="K18" s="848">
        <v>0</v>
      </c>
      <c r="L18" s="848">
        <v>0</v>
      </c>
      <c r="M18" s="848">
        <v>0</v>
      </c>
      <c r="N18" s="849">
        <v>0</v>
      </c>
    </row>
    <row r="19" spans="1:14" ht="15.5">
      <c r="A19" s="859" t="s">
        <v>3719</v>
      </c>
      <c r="B19" s="848">
        <v>0</v>
      </c>
      <c r="C19" s="848">
        <v>-2284.6829320722268</v>
      </c>
      <c r="D19" s="848">
        <v>2247.7412821247731</v>
      </c>
      <c r="E19" s="848">
        <v>0</v>
      </c>
      <c r="F19" s="848">
        <v>0</v>
      </c>
      <c r="G19" s="848">
        <v>0</v>
      </c>
      <c r="H19" s="848">
        <v>0</v>
      </c>
      <c r="I19" s="848">
        <v>0</v>
      </c>
      <c r="J19" s="848">
        <v>0</v>
      </c>
      <c r="K19" s="848">
        <v>0</v>
      </c>
      <c r="L19" s="848">
        <v>0</v>
      </c>
      <c r="M19" s="848">
        <v>0</v>
      </c>
      <c r="N19" s="849">
        <v>-36.941649947453698</v>
      </c>
    </row>
    <row r="20" spans="1:14" ht="15.5">
      <c r="A20" s="859" t="s">
        <v>3720</v>
      </c>
      <c r="B20" s="848">
        <v>0</v>
      </c>
      <c r="C20" s="848">
        <v>0</v>
      </c>
      <c r="D20" s="848">
        <v>0</v>
      </c>
      <c r="E20" s="848">
        <v>0</v>
      </c>
      <c r="F20" s="848">
        <v>0</v>
      </c>
      <c r="G20" s="848">
        <v>0</v>
      </c>
      <c r="H20" s="848">
        <v>0</v>
      </c>
      <c r="I20" s="848">
        <v>0</v>
      </c>
      <c r="J20" s="848">
        <v>0</v>
      </c>
      <c r="K20" s="848">
        <v>0</v>
      </c>
      <c r="L20" s="848">
        <v>0</v>
      </c>
      <c r="M20" s="848">
        <v>0</v>
      </c>
      <c r="N20" s="849">
        <v>0</v>
      </c>
    </row>
    <row r="21" spans="1:14" ht="15.5">
      <c r="A21" s="859" t="s">
        <v>3721</v>
      </c>
      <c r="B21" s="848">
        <v>0</v>
      </c>
      <c r="C21" s="848">
        <v>0</v>
      </c>
      <c r="D21" s="848">
        <v>0</v>
      </c>
      <c r="E21" s="848">
        <v>0</v>
      </c>
      <c r="F21" s="848">
        <v>0</v>
      </c>
      <c r="G21" s="848">
        <v>0</v>
      </c>
      <c r="H21" s="848">
        <v>0</v>
      </c>
      <c r="I21" s="848">
        <v>0</v>
      </c>
      <c r="J21" s="848">
        <v>0</v>
      </c>
      <c r="K21" s="848">
        <v>0</v>
      </c>
      <c r="L21" s="848">
        <v>0</v>
      </c>
      <c r="M21" s="848">
        <v>0</v>
      </c>
      <c r="N21" s="849">
        <v>0</v>
      </c>
    </row>
    <row r="22" spans="1:14" ht="15.5">
      <c r="A22" s="859" t="s">
        <v>3722</v>
      </c>
      <c r="B22" s="848">
        <v>0</v>
      </c>
      <c r="C22" s="848">
        <v>0</v>
      </c>
      <c r="D22" s="848">
        <v>0</v>
      </c>
      <c r="E22" s="848">
        <v>0</v>
      </c>
      <c r="F22" s="848">
        <v>-777.95337924176465</v>
      </c>
      <c r="G22" s="848">
        <v>0</v>
      </c>
      <c r="H22" s="848">
        <v>0</v>
      </c>
      <c r="I22" s="848">
        <v>0</v>
      </c>
      <c r="J22" s="848">
        <v>0</v>
      </c>
      <c r="K22" s="848">
        <v>0</v>
      </c>
      <c r="L22" s="848">
        <v>0</v>
      </c>
      <c r="M22" s="848">
        <v>0</v>
      </c>
      <c r="N22" s="849">
        <v>-777.95337924176465</v>
      </c>
    </row>
    <row r="23" spans="1:14" ht="15.5">
      <c r="A23" s="861" t="s">
        <v>3723</v>
      </c>
      <c r="B23" s="862">
        <v>0</v>
      </c>
      <c r="C23" s="862">
        <v>0</v>
      </c>
      <c r="D23" s="862">
        <v>0</v>
      </c>
      <c r="E23" s="862">
        <v>0</v>
      </c>
      <c r="F23" s="862">
        <v>0</v>
      </c>
      <c r="G23" s="862">
        <v>0</v>
      </c>
      <c r="H23" s="862">
        <v>0</v>
      </c>
      <c r="I23" s="862">
        <v>0</v>
      </c>
      <c r="J23" s="862">
        <v>0</v>
      </c>
      <c r="K23" s="862">
        <v>0</v>
      </c>
      <c r="L23" s="862">
        <v>0</v>
      </c>
      <c r="M23" s="862">
        <v>0</v>
      </c>
      <c r="N23" s="863">
        <v>0</v>
      </c>
    </row>
    <row r="24" spans="1:14" ht="15.5">
      <c r="A24" s="864" t="s">
        <v>2980</v>
      </c>
      <c r="B24" s="865">
        <v>0</v>
      </c>
      <c r="C24" s="865">
        <v>0</v>
      </c>
      <c r="D24" s="865">
        <v>0</v>
      </c>
      <c r="E24" s="865">
        <v>0</v>
      </c>
      <c r="F24" s="865">
        <v>0</v>
      </c>
      <c r="G24" s="865">
        <v>0</v>
      </c>
      <c r="H24" s="865">
        <v>0</v>
      </c>
      <c r="I24" s="865">
        <v>0</v>
      </c>
      <c r="J24" s="865">
        <v>0</v>
      </c>
      <c r="K24" s="865">
        <v>0</v>
      </c>
      <c r="L24" s="865">
        <v>24.719690455717942</v>
      </c>
      <c r="M24" s="865">
        <v>0</v>
      </c>
      <c r="N24" s="866">
        <v>24.719690455717942</v>
      </c>
    </row>
    <row r="25" spans="1:14" ht="15.5">
      <c r="A25" s="851" t="s">
        <v>2981</v>
      </c>
      <c r="B25" s="852">
        <v>0</v>
      </c>
      <c r="C25" s="852">
        <v>0</v>
      </c>
      <c r="D25" s="852">
        <v>0</v>
      </c>
      <c r="E25" s="852">
        <v>0</v>
      </c>
      <c r="F25" s="852">
        <v>0</v>
      </c>
      <c r="G25" s="852">
        <v>0</v>
      </c>
      <c r="H25" s="852">
        <v>0</v>
      </c>
      <c r="I25" s="852">
        <v>0</v>
      </c>
      <c r="J25" s="852">
        <v>0</v>
      </c>
      <c r="K25" s="852">
        <v>0</v>
      </c>
      <c r="L25" s="852">
        <v>0</v>
      </c>
      <c r="M25" s="852">
        <v>0</v>
      </c>
      <c r="N25" s="853">
        <v>0</v>
      </c>
    </row>
    <row r="26" spans="1:14" ht="15.5">
      <c r="A26" s="855" t="s">
        <v>2983</v>
      </c>
      <c r="B26" s="857">
        <v>0</v>
      </c>
      <c r="C26" s="856">
        <v>0</v>
      </c>
      <c r="D26" s="856">
        <v>6127.7701347090842</v>
      </c>
      <c r="E26" s="856">
        <v>0</v>
      </c>
      <c r="F26" s="856">
        <v>3751.5296810014052</v>
      </c>
      <c r="G26" s="856">
        <v>0</v>
      </c>
      <c r="H26" s="856">
        <v>0</v>
      </c>
      <c r="I26" s="856">
        <v>0</v>
      </c>
      <c r="J26" s="856">
        <v>0</v>
      </c>
      <c r="K26" s="856">
        <v>0</v>
      </c>
      <c r="L26" s="856">
        <v>987.68099742046388</v>
      </c>
      <c r="M26" s="856">
        <v>0</v>
      </c>
      <c r="N26" s="857">
        <v>10866.980813130953</v>
      </c>
    </row>
    <row r="27" spans="1:14" ht="15.5">
      <c r="A27" s="858" t="s">
        <v>3047</v>
      </c>
      <c r="B27" s="849">
        <v>0</v>
      </c>
      <c r="C27" s="848">
        <v>0</v>
      </c>
      <c r="D27" s="848">
        <v>0</v>
      </c>
      <c r="E27" s="848">
        <v>0</v>
      </c>
      <c r="F27" s="848">
        <v>0</v>
      </c>
      <c r="G27" s="848">
        <v>0</v>
      </c>
      <c r="H27" s="848">
        <v>0</v>
      </c>
      <c r="I27" s="848">
        <v>0</v>
      </c>
      <c r="J27" s="848">
        <v>0</v>
      </c>
      <c r="K27" s="848">
        <v>0</v>
      </c>
      <c r="L27" s="848">
        <v>0</v>
      </c>
      <c r="M27" s="848">
        <v>0</v>
      </c>
      <c r="N27" s="849">
        <v>0</v>
      </c>
    </row>
    <row r="28" spans="1:14" ht="15.5">
      <c r="A28" s="858" t="s">
        <v>821</v>
      </c>
      <c r="B28" s="848">
        <v>0</v>
      </c>
      <c r="C28" s="848">
        <v>0</v>
      </c>
      <c r="D28" s="848">
        <v>5678.6525747587648</v>
      </c>
      <c r="E28" s="848">
        <v>0</v>
      </c>
      <c r="F28" s="848">
        <v>0</v>
      </c>
      <c r="G28" s="848">
        <v>0</v>
      </c>
      <c r="H28" s="848">
        <v>0</v>
      </c>
      <c r="I28" s="848">
        <v>0</v>
      </c>
      <c r="J28" s="848">
        <v>0</v>
      </c>
      <c r="K28" s="848">
        <v>0</v>
      </c>
      <c r="L28" s="848">
        <v>0</v>
      </c>
      <c r="M28" s="848">
        <v>0</v>
      </c>
      <c r="N28" s="849">
        <v>5678.6525747587648</v>
      </c>
    </row>
    <row r="29" spans="1:14" ht="15.5">
      <c r="A29" s="858" t="s">
        <v>3724</v>
      </c>
      <c r="B29" s="848">
        <v>0</v>
      </c>
      <c r="C29" s="848">
        <v>0</v>
      </c>
      <c r="D29" s="848">
        <v>0</v>
      </c>
      <c r="E29" s="848">
        <v>0</v>
      </c>
      <c r="F29" s="848">
        <v>3501.2371403763154</v>
      </c>
      <c r="G29" s="848">
        <v>0</v>
      </c>
      <c r="H29" s="848">
        <v>0</v>
      </c>
      <c r="I29" s="848">
        <v>0</v>
      </c>
      <c r="J29" s="848">
        <v>0</v>
      </c>
      <c r="K29" s="848">
        <v>0</v>
      </c>
      <c r="L29" s="848">
        <v>0</v>
      </c>
      <c r="M29" s="848">
        <v>0</v>
      </c>
      <c r="N29" s="849">
        <v>3501.2371403763154</v>
      </c>
    </row>
    <row r="30" spans="1:14" ht="15.5">
      <c r="A30" s="858" t="s">
        <v>3725</v>
      </c>
      <c r="B30" s="848">
        <v>0</v>
      </c>
      <c r="C30" s="848">
        <v>0</v>
      </c>
      <c r="D30" s="848">
        <v>0</v>
      </c>
      <c r="E30" s="848">
        <v>0</v>
      </c>
      <c r="F30" s="848">
        <v>250.29254062508952</v>
      </c>
      <c r="G30" s="848">
        <v>0</v>
      </c>
      <c r="H30" s="848">
        <v>0</v>
      </c>
      <c r="I30" s="848">
        <v>0</v>
      </c>
      <c r="J30" s="848">
        <v>0</v>
      </c>
      <c r="K30" s="848">
        <v>0</v>
      </c>
      <c r="L30" s="848">
        <v>0</v>
      </c>
      <c r="M30" s="848">
        <v>0</v>
      </c>
      <c r="N30" s="849">
        <v>250.29254062508952</v>
      </c>
    </row>
    <row r="31" spans="1:14" ht="15.5">
      <c r="A31" s="858" t="s">
        <v>3726</v>
      </c>
      <c r="B31" s="848">
        <v>0</v>
      </c>
      <c r="C31" s="848">
        <v>0</v>
      </c>
      <c r="D31" s="848">
        <v>0</v>
      </c>
      <c r="E31" s="848">
        <v>0</v>
      </c>
      <c r="F31" s="848">
        <v>0</v>
      </c>
      <c r="G31" s="848">
        <v>0</v>
      </c>
      <c r="H31" s="848">
        <v>0</v>
      </c>
      <c r="I31" s="848">
        <v>0</v>
      </c>
      <c r="J31" s="848">
        <v>0</v>
      </c>
      <c r="K31" s="848">
        <v>0</v>
      </c>
      <c r="L31" s="848">
        <v>0</v>
      </c>
      <c r="M31" s="848">
        <v>0</v>
      </c>
      <c r="N31" s="849">
        <v>0</v>
      </c>
    </row>
    <row r="32" spans="1:14" ht="31">
      <c r="A32" s="858" t="s">
        <v>3727</v>
      </c>
      <c r="B32" s="848">
        <v>0</v>
      </c>
      <c r="C32" s="848">
        <v>0</v>
      </c>
      <c r="D32" s="848">
        <v>449.11755995032001</v>
      </c>
      <c r="E32" s="848">
        <v>0</v>
      </c>
      <c r="F32" s="848">
        <v>0</v>
      </c>
      <c r="G32" s="848">
        <v>0</v>
      </c>
      <c r="H32" s="848">
        <v>0</v>
      </c>
      <c r="I32" s="848">
        <v>0</v>
      </c>
      <c r="J32" s="848">
        <v>0</v>
      </c>
      <c r="K32" s="848">
        <v>0</v>
      </c>
      <c r="L32" s="848">
        <v>987.68099742046388</v>
      </c>
      <c r="M32" s="848">
        <v>0</v>
      </c>
      <c r="N32" s="849">
        <v>1436.7985573707838</v>
      </c>
    </row>
    <row r="33" spans="1:14" ht="15.5">
      <c r="A33" s="867" t="s">
        <v>3728</v>
      </c>
      <c r="B33" s="863">
        <v>0</v>
      </c>
      <c r="C33" s="862">
        <v>0</v>
      </c>
      <c r="D33" s="862">
        <v>0</v>
      </c>
      <c r="E33" s="862">
        <v>0</v>
      </c>
      <c r="F33" s="862">
        <v>0</v>
      </c>
      <c r="G33" s="862">
        <v>0</v>
      </c>
      <c r="H33" s="862">
        <v>0</v>
      </c>
      <c r="I33" s="862">
        <v>0</v>
      </c>
      <c r="J33" s="862">
        <v>0</v>
      </c>
      <c r="K33" s="862">
        <v>0</v>
      </c>
      <c r="L33" s="862">
        <v>0</v>
      </c>
      <c r="M33" s="862">
        <v>0</v>
      </c>
      <c r="N33" s="863">
        <v>0</v>
      </c>
    </row>
    <row r="35" spans="1:14">
      <c r="A35" s="40" t="s">
        <v>20</v>
      </c>
    </row>
    <row r="36" spans="1:14">
      <c r="A36" s="53" t="s">
        <v>3729</v>
      </c>
    </row>
  </sheetData>
  <conditionalFormatting sqref="B4:N33">
    <cfRule type="cellIs" dxfId="147" priority="1" operator="equal">
      <formula>0</formula>
    </cfRule>
  </conditionalFormatting>
  <conditionalFormatting sqref="E4:N33">
    <cfRule type="containsErrors" dxfId="146" priority="2">
      <formula>ISERROR(E4)</formula>
    </cfRule>
  </conditionalFormatting>
  <hyperlinks>
    <hyperlink ref="Q3" location="Content!A1" display="Back to content page" xr:uid="{8AF62742-0615-4621-B991-D5807EA8EF2B}"/>
  </hyperlinks>
  <pageMargins left="0.7" right="0.7" top="0.75" bottom="0.75" header="0.3" footer="0.3"/>
  <legacyDrawing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70D2C-CC30-4E54-A9A4-DD985C2AF0D6}">
  <dimension ref="A1:J27"/>
  <sheetViews>
    <sheetView workbookViewId="0"/>
  </sheetViews>
  <sheetFormatPr defaultRowHeight="14.5"/>
  <cols>
    <col min="1" max="1" width="28.54296875" customWidth="1"/>
    <col min="2" max="2" width="47.1796875" customWidth="1"/>
    <col min="3" max="10" width="12.81640625" customWidth="1"/>
  </cols>
  <sheetData>
    <row r="1" spans="1:10">
      <c r="A1" s="89" t="s">
        <v>2990</v>
      </c>
    </row>
    <row r="2" spans="1:10" ht="15" thickBot="1"/>
    <row r="3" spans="1:10">
      <c r="C3" s="1066">
        <v>2021</v>
      </c>
      <c r="D3" s="1066"/>
      <c r="E3" s="1066"/>
      <c r="F3" s="1067"/>
      <c r="G3" s="1068">
        <v>2022</v>
      </c>
      <c r="H3" s="1066"/>
      <c r="I3" s="1066"/>
      <c r="J3" s="1067"/>
    </row>
    <row r="4" spans="1:10" ht="42">
      <c r="C4" s="613" t="s">
        <v>2961</v>
      </c>
      <c r="D4" s="613" t="s">
        <v>2991</v>
      </c>
      <c r="E4" s="613" t="s">
        <v>146</v>
      </c>
      <c r="F4" s="614" t="s">
        <v>27</v>
      </c>
      <c r="G4" s="612" t="s">
        <v>2961</v>
      </c>
      <c r="H4" s="613" t="s">
        <v>2991</v>
      </c>
      <c r="I4" s="613" t="s">
        <v>146</v>
      </c>
      <c r="J4" s="614" t="s">
        <v>27</v>
      </c>
    </row>
    <row r="5" spans="1:10" ht="14.5" customHeight="1">
      <c r="A5" s="1060" t="s">
        <v>2963</v>
      </c>
      <c r="B5" s="626" t="s">
        <v>2964</v>
      </c>
      <c r="C5" s="617"/>
      <c r="D5" s="617">
        <v>1985.333046</v>
      </c>
      <c r="E5" s="617">
        <v>0.515907</v>
      </c>
      <c r="F5" s="618">
        <v>1356.4266769999999</v>
      </c>
      <c r="G5" s="616"/>
      <c r="H5" s="617">
        <v>2630.089806</v>
      </c>
      <c r="I5" s="617">
        <v>0.56749799999999995</v>
      </c>
      <c r="J5" s="618">
        <v>1715.1810720000001</v>
      </c>
    </row>
    <row r="6" spans="1:10" ht="14.5" customHeight="1">
      <c r="A6" s="1061"/>
      <c r="B6" s="626" t="s">
        <v>2965</v>
      </c>
      <c r="C6" s="617">
        <v>1323.506386</v>
      </c>
      <c r="D6" s="617"/>
      <c r="E6" s="617">
        <v>119.778037</v>
      </c>
      <c r="F6" s="618">
        <v>1443.2844230000001</v>
      </c>
      <c r="G6" s="616">
        <v>1004.287284</v>
      </c>
      <c r="H6" s="617"/>
      <c r="I6" s="617">
        <v>157.19690499999999</v>
      </c>
      <c r="J6" s="618">
        <v>1161.4841879999999</v>
      </c>
    </row>
    <row r="7" spans="1:10" ht="14.5" customHeight="1">
      <c r="A7" s="1061"/>
      <c r="B7" s="626" t="s">
        <v>2966</v>
      </c>
      <c r="C7" s="617"/>
      <c r="D7" s="617">
        <v>-374.971338</v>
      </c>
      <c r="E7" s="617"/>
      <c r="F7" s="618">
        <v>-187.485669</v>
      </c>
      <c r="G7" s="616"/>
      <c r="H7" s="617">
        <v>-720.35444800000005</v>
      </c>
      <c r="I7" s="617">
        <v>-0.189166</v>
      </c>
      <c r="J7" s="618">
        <v>-360.36639000000002</v>
      </c>
    </row>
    <row r="8" spans="1:10" ht="14.5" customHeight="1">
      <c r="A8" s="1061"/>
      <c r="B8" s="626" t="s">
        <v>2967</v>
      </c>
      <c r="C8" s="617">
        <v>-22.684581000000001</v>
      </c>
      <c r="D8" s="617"/>
      <c r="E8" s="617"/>
      <c r="F8" s="618">
        <v>-22.684581000000001</v>
      </c>
      <c r="G8" s="616">
        <v>-6.0690739999999996</v>
      </c>
      <c r="H8" s="617"/>
      <c r="I8" s="617"/>
      <c r="J8" s="618">
        <v>-6.0690739999999996</v>
      </c>
    </row>
    <row r="9" spans="1:10" ht="14.5" customHeight="1">
      <c r="A9" s="1061"/>
      <c r="B9" s="626" t="s">
        <v>2969</v>
      </c>
      <c r="C9" s="617"/>
      <c r="D9" s="617">
        <v>-59.401375999999999</v>
      </c>
      <c r="E9" s="617"/>
      <c r="F9" s="618">
        <v>-29.700688</v>
      </c>
      <c r="G9" s="616">
        <v>-0.79081900000000005</v>
      </c>
      <c r="H9" s="617"/>
      <c r="I9" s="617"/>
      <c r="J9" s="618">
        <v>-0.79081900000000005</v>
      </c>
    </row>
    <row r="10" spans="1:10" ht="14.5" customHeight="1">
      <c r="A10" s="1061"/>
      <c r="B10" s="626" t="s">
        <v>2970</v>
      </c>
      <c r="C10" s="620">
        <v>1300.821805</v>
      </c>
      <c r="D10" s="620">
        <v>1550.9603320000001</v>
      </c>
      <c r="E10" s="620">
        <v>120.293944</v>
      </c>
      <c r="F10" s="621">
        <v>2559.840162</v>
      </c>
      <c r="G10" s="619">
        <v>997.42739000000006</v>
      </c>
      <c r="H10" s="620">
        <v>1909.7353579999999</v>
      </c>
      <c r="I10" s="620">
        <v>157.57523699999999</v>
      </c>
      <c r="J10" s="621">
        <v>2509.4389780000001</v>
      </c>
    </row>
    <row r="11" spans="1:10" ht="31.9" customHeight="1">
      <c r="A11" s="627" t="s">
        <v>2971</v>
      </c>
      <c r="B11" s="626" t="s">
        <v>2973</v>
      </c>
      <c r="C11" s="617"/>
      <c r="D11" s="617">
        <v>-72.891716000000002</v>
      </c>
      <c r="E11" s="617">
        <v>7.4513800000000003</v>
      </c>
      <c r="F11" s="618">
        <v>-27.695653</v>
      </c>
      <c r="G11" s="616">
        <v>0.23382999999999998</v>
      </c>
      <c r="H11" s="617"/>
      <c r="I11" s="617">
        <v>0.756664</v>
      </c>
      <c r="J11" s="618">
        <v>2.4192019999999999</v>
      </c>
    </row>
    <row r="12" spans="1:10" ht="14.5" customHeight="1">
      <c r="A12" s="1060" t="s">
        <v>2974</v>
      </c>
      <c r="B12" s="626" t="s">
        <v>2975</v>
      </c>
      <c r="C12" s="620"/>
      <c r="D12" s="620">
        <v>-1470.3066779999999</v>
      </c>
      <c r="E12" s="620">
        <v>314.39921699999996</v>
      </c>
      <c r="F12" s="621">
        <v>-571.68874800000003</v>
      </c>
      <c r="G12" s="619">
        <v>-34.365147999999998</v>
      </c>
      <c r="H12" s="620">
        <v>-1805.3788099999999</v>
      </c>
      <c r="I12" s="620">
        <v>234.56577799999999</v>
      </c>
      <c r="J12" s="621">
        <v>-868.51686199999995</v>
      </c>
    </row>
    <row r="13" spans="1:10" ht="14.5" customHeight="1">
      <c r="A13" s="1061"/>
      <c r="B13" s="626" t="s">
        <v>2976</v>
      </c>
      <c r="C13" s="617"/>
      <c r="D13" s="617">
        <v>-1470.3066779999999</v>
      </c>
      <c r="E13" s="617">
        <v>314.39921699999996</v>
      </c>
      <c r="F13" s="618">
        <v>-420.75412299999999</v>
      </c>
      <c r="G13" s="616">
        <v>-34.365147999999998</v>
      </c>
      <c r="H13" s="617">
        <v>-1805.3788099999999</v>
      </c>
      <c r="I13" s="617">
        <v>234.56577799999999</v>
      </c>
      <c r="J13" s="618">
        <v>-702.48877400000003</v>
      </c>
    </row>
    <row r="14" spans="1:10" ht="14.5" customHeight="1">
      <c r="A14" s="1061"/>
      <c r="B14" s="626" t="s">
        <v>2978</v>
      </c>
      <c r="C14" s="617"/>
      <c r="D14" s="617"/>
      <c r="E14" s="617"/>
      <c r="F14" s="618">
        <v>-150.93462500000001</v>
      </c>
      <c r="G14" s="616"/>
      <c r="H14" s="617"/>
      <c r="I14" s="617"/>
      <c r="J14" s="618">
        <v>-166.028088</v>
      </c>
    </row>
    <row r="15" spans="1:10" ht="14.5" customHeight="1">
      <c r="A15" s="1060" t="s">
        <v>2979</v>
      </c>
      <c r="B15" s="626" t="s">
        <v>2980</v>
      </c>
      <c r="C15" s="620"/>
      <c r="D15" s="620"/>
      <c r="E15" s="620">
        <v>23.624037999999999</v>
      </c>
      <c r="F15" s="621">
        <v>23.624037999999999</v>
      </c>
      <c r="G15" s="619"/>
      <c r="H15" s="620"/>
      <c r="I15" s="620">
        <v>34.901117999999997</v>
      </c>
      <c r="J15" s="621">
        <v>34.901117999999997</v>
      </c>
    </row>
    <row r="16" spans="1:10" ht="14.5" customHeight="1">
      <c r="A16" s="1062"/>
      <c r="B16" s="626" t="s">
        <v>2981</v>
      </c>
      <c r="C16" s="617"/>
      <c r="D16" s="617"/>
      <c r="E16" s="617">
        <v>60.103180999999999</v>
      </c>
      <c r="F16" s="618">
        <v>60.103180999999999</v>
      </c>
      <c r="G16" s="616"/>
      <c r="H16" s="617"/>
      <c r="I16" s="617">
        <v>54.196044999999998</v>
      </c>
      <c r="J16" s="618">
        <v>54.196044999999998</v>
      </c>
    </row>
    <row r="17" spans="1:10" ht="14.5" customHeight="1">
      <c r="A17" s="1060" t="s">
        <v>2982</v>
      </c>
      <c r="B17" s="626" t="s">
        <v>2983</v>
      </c>
      <c r="C17" s="620">
        <v>1300.821805</v>
      </c>
      <c r="D17" s="620">
        <v>153.54537199999999</v>
      </c>
      <c r="E17" s="620">
        <v>343.51456100000001</v>
      </c>
      <c r="F17" s="621">
        <v>1932.119848</v>
      </c>
      <c r="G17" s="619">
        <v>962.82841200000007</v>
      </c>
      <c r="H17" s="620">
        <v>104.35655</v>
      </c>
      <c r="I17" s="620">
        <v>302.28718800000001</v>
      </c>
      <c r="J17" s="621">
        <v>1549.405751</v>
      </c>
    </row>
    <row r="18" spans="1:10" ht="14.5" customHeight="1">
      <c r="A18" s="1061"/>
      <c r="B18" s="626" t="s">
        <v>3004</v>
      </c>
      <c r="C18" s="617">
        <v>203.60924399999999</v>
      </c>
      <c r="D18" s="617">
        <v>94.778704000000005</v>
      </c>
      <c r="E18" s="617">
        <v>107.22909300000001</v>
      </c>
      <c r="F18" s="618">
        <v>358.227689</v>
      </c>
      <c r="G18" s="616">
        <v>145.684054</v>
      </c>
      <c r="H18" s="617">
        <v>94.898251999999999</v>
      </c>
      <c r="I18" s="617">
        <v>79.638864999999996</v>
      </c>
      <c r="J18" s="618">
        <v>272.77204499999999</v>
      </c>
    </row>
    <row r="19" spans="1:10" ht="14.5" customHeight="1">
      <c r="A19" s="1061"/>
      <c r="B19" s="626" t="s">
        <v>2985</v>
      </c>
      <c r="C19" s="617">
        <v>1020.731316</v>
      </c>
      <c r="D19" s="617"/>
      <c r="E19" s="617"/>
      <c r="F19" s="618">
        <v>1020.731317</v>
      </c>
      <c r="G19" s="616">
        <v>754.24667999999997</v>
      </c>
      <c r="H19" s="617"/>
      <c r="I19" s="617"/>
      <c r="J19" s="618">
        <v>754.24667999999997</v>
      </c>
    </row>
    <row r="20" spans="1:10" ht="14.5" customHeight="1">
      <c r="A20" s="1061"/>
      <c r="B20" s="626" t="s">
        <v>2986</v>
      </c>
      <c r="C20" s="617">
        <v>35.533153999999996</v>
      </c>
      <c r="D20" s="617"/>
      <c r="E20" s="617">
        <v>112.209802</v>
      </c>
      <c r="F20" s="618">
        <v>306.033297</v>
      </c>
      <c r="G20" s="616">
        <v>15.264640999999999</v>
      </c>
      <c r="H20" s="617"/>
      <c r="I20" s="617">
        <v>115.958727</v>
      </c>
      <c r="J20" s="618">
        <v>305.34274399999998</v>
      </c>
    </row>
    <row r="21" spans="1:10" ht="14.5" customHeight="1">
      <c r="A21" s="1061"/>
      <c r="B21" s="626" t="s">
        <v>2987</v>
      </c>
      <c r="C21" s="617">
        <v>1.126744</v>
      </c>
      <c r="D21" s="617"/>
      <c r="E21" s="617">
        <v>26.225279</v>
      </c>
      <c r="F21" s="618">
        <v>27.352022999999999</v>
      </c>
      <c r="G21" s="616">
        <v>7.6980040000000001</v>
      </c>
      <c r="H21" s="617">
        <v>6.7784459999999997</v>
      </c>
      <c r="I21" s="617">
        <v>17.781599</v>
      </c>
      <c r="J21" s="618">
        <v>28.868825999999999</v>
      </c>
    </row>
    <row r="22" spans="1:10" ht="14.5" customHeight="1">
      <c r="A22" s="1061"/>
      <c r="B22" s="626" t="s">
        <v>2988</v>
      </c>
      <c r="C22" s="617">
        <v>1.37642</v>
      </c>
      <c r="D22" s="617"/>
      <c r="E22" s="617">
        <v>10.748065</v>
      </c>
      <c r="F22" s="618">
        <v>12.124485999999999</v>
      </c>
      <c r="G22" s="616">
        <v>0.97210300000000005</v>
      </c>
      <c r="H22" s="617"/>
      <c r="I22" s="617">
        <v>12.106621000000001</v>
      </c>
      <c r="J22" s="618">
        <v>13.078723999999999</v>
      </c>
    </row>
    <row r="23" spans="1:10" ht="14.5" customHeight="1" thickBot="1">
      <c r="A23" s="1062"/>
      <c r="B23" s="626" t="s">
        <v>2989</v>
      </c>
      <c r="C23" s="624">
        <v>29.027652</v>
      </c>
      <c r="D23" s="624"/>
      <c r="E23" s="624"/>
      <c r="F23" s="625">
        <v>29.027652</v>
      </c>
      <c r="G23" s="623">
        <v>24.250024</v>
      </c>
      <c r="H23" s="624"/>
      <c r="I23" s="624"/>
      <c r="J23" s="625">
        <v>24.250024</v>
      </c>
    </row>
    <row r="25" spans="1:10">
      <c r="A25" s="40" t="s">
        <v>20</v>
      </c>
    </row>
    <row r="26" spans="1:10">
      <c r="A26" s="40"/>
    </row>
    <row r="27" spans="1:10">
      <c r="A27" s="53" t="s">
        <v>3003</v>
      </c>
    </row>
  </sheetData>
  <mergeCells count="6">
    <mergeCell ref="A17:A23"/>
    <mergeCell ref="C3:F3"/>
    <mergeCell ref="G3:J3"/>
    <mergeCell ref="A5:A10"/>
    <mergeCell ref="A12:A14"/>
    <mergeCell ref="A15:A16"/>
  </mergeCells>
  <pageMargins left="0.7" right="0.7" top="0.75" bottom="0.75" header="0.3" footer="0.3"/>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2CB7D-87A7-4008-A930-49D234AC3870}">
  <dimension ref="A1:Q37"/>
  <sheetViews>
    <sheetView topLeftCell="C1" workbookViewId="0">
      <selection activeCell="Q3" sqref="Q3"/>
    </sheetView>
  </sheetViews>
  <sheetFormatPr defaultRowHeight="14.5"/>
  <cols>
    <col min="1" max="1" width="34.6328125" customWidth="1"/>
  </cols>
  <sheetData>
    <row r="1" spans="1:17">
      <c r="A1" s="89" t="s">
        <v>3705</v>
      </c>
    </row>
    <row r="3" spans="1:17" ht="62">
      <c r="A3" s="836" t="s">
        <v>3706</v>
      </c>
      <c r="B3" s="837" t="s">
        <v>3707</v>
      </c>
      <c r="C3" s="838" t="s">
        <v>2960</v>
      </c>
      <c r="D3" s="839" t="s">
        <v>2961</v>
      </c>
      <c r="E3" s="840" t="s">
        <v>3708</v>
      </c>
      <c r="F3" s="841" t="s">
        <v>3709</v>
      </c>
      <c r="G3" s="842" t="s">
        <v>2612</v>
      </c>
      <c r="H3" s="842" t="s">
        <v>2611</v>
      </c>
      <c r="I3" s="842" t="s">
        <v>2614</v>
      </c>
      <c r="J3" s="842" t="s">
        <v>2613</v>
      </c>
      <c r="K3" s="842" t="s">
        <v>3710</v>
      </c>
      <c r="L3" s="842" t="s">
        <v>146</v>
      </c>
      <c r="M3" s="842" t="s">
        <v>2616</v>
      </c>
      <c r="N3" s="843" t="s">
        <v>3711</v>
      </c>
      <c r="Q3" s="486" t="s">
        <v>528</v>
      </c>
    </row>
    <row r="4" spans="1:17" ht="15.5">
      <c r="A4" s="844" t="s">
        <v>2964</v>
      </c>
      <c r="B4" s="845">
        <v>1870.8512467755804</v>
      </c>
      <c r="C4" s="845">
        <v>0</v>
      </c>
      <c r="D4" s="845">
        <v>0</v>
      </c>
      <c r="E4" s="845">
        <v>0</v>
      </c>
      <c r="F4" s="845">
        <v>690.42705646316995</v>
      </c>
      <c r="G4" s="845">
        <v>0</v>
      </c>
      <c r="H4" s="845">
        <v>0</v>
      </c>
      <c r="I4" s="845">
        <v>0</v>
      </c>
      <c r="J4" s="846">
        <v>0</v>
      </c>
      <c r="K4" s="845">
        <v>0</v>
      </c>
      <c r="L4" s="845">
        <v>0</v>
      </c>
      <c r="M4" s="845">
        <v>0</v>
      </c>
      <c r="N4" s="846">
        <v>2561.2783032387506</v>
      </c>
    </row>
    <row r="5" spans="1:17" ht="15.5">
      <c r="A5" s="847" t="s">
        <v>3712</v>
      </c>
      <c r="B5" s="848">
        <v>0</v>
      </c>
      <c r="C5" s="848">
        <v>0</v>
      </c>
      <c r="D5" s="848">
        <v>1139.3245438043373</v>
      </c>
      <c r="E5" s="848">
        <v>0</v>
      </c>
      <c r="F5" s="848">
        <v>0</v>
      </c>
      <c r="G5" s="848">
        <v>0</v>
      </c>
      <c r="H5" s="848">
        <v>0</v>
      </c>
      <c r="I5" s="848">
        <v>0</v>
      </c>
      <c r="J5" s="849">
        <v>0</v>
      </c>
      <c r="K5" s="848">
        <v>0</v>
      </c>
      <c r="L5" s="848">
        <v>85.984522785898506</v>
      </c>
      <c r="M5" s="848">
        <v>0</v>
      </c>
      <c r="N5" s="849">
        <v>1225.3090665902357</v>
      </c>
    </row>
    <row r="6" spans="1:17" ht="15.5">
      <c r="A6" s="847" t="s">
        <v>3713</v>
      </c>
      <c r="B6" s="848">
        <v>-307.49498423617081</v>
      </c>
      <c r="C6" s="848">
        <v>0</v>
      </c>
      <c r="D6" s="848">
        <v>0</v>
      </c>
      <c r="E6" s="848">
        <v>0</v>
      </c>
      <c r="F6" s="848">
        <v>0</v>
      </c>
      <c r="G6" s="848">
        <v>0</v>
      </c>
      <c r="H6" s="848">
        <v>0</v>
      </c>
      <c r="I6" s="848">
        <v>0</v>
      </c>
      <c r="J6" s="849">
        <v>0</v>
      </c>
      <c r="K6" s="848">
        <v>0</v>
      </c>
      <c r="L6" s="848">
        <v>-18.744625967325874</v>
      </c>
      <c r="M6" s="848">
        <v>0</v>
      </c>
      <c r="N6" s="849">
        <v>-326.23961020349668</v>
      </c>
    </row>
    <row r="7" spans="1:17" ht="15.5">
      <c r="A7" s="850" t="s">
        <v>2968</v>
      </c>
      <c r="B7" s="848">
        <v>0</v>
      </c>
      <c r="C7" s="848">
        <v>0</v>
      </c>
      <c r="D7" s="848">
        <v>0</v>
      </c>
      <c r="E7" s="848">
        <v>0</v>
      </c>
      <c r="F7" s="848">
        <v>0</v>
      </c>
      <c r="G7" s="848">
        <v>0</v>
      </c>
      <c r="H7" s="848">
        <v>0</v>
      </c>
      <c r="I7" s="848">
        <v>0</v>
      </c>
      <c r="J7" s="849">
        <v>0</v>
      </c>
      <c r="K7" s="848">
        <v>0</v>
      </c>
      <c r="L7" s="848">
        <v>0</v>
      </c>
      <c r="M7" s="848">
        <v>0</v>
      </c>
      <c r="N7" s="849">
        <v>0</v>
      </c>
    </row>
    <row r="8" spans="1:17" ht="15.5">
      <c r="A8" s="850" t="s">
        <v>2967</v>
      </c>
      <c r="B8" s="848">
        <v>0</v>
      </c>
      <c r="C8" s="848">
        <v>0</v>
      </c>
      <c r="D8" s="848">
        <v>-13.693035253654344</v>
      </c>
      <c r="E8" s="848">
        <v>0</v>
      </c>
      <c r="F8" s="848">
        <v>0</v>
      </c>
      <c r="G8" s="848">
        <v>0</v>
      </c>
      <c r="H8" s="848">
        <v>0</v>
      </c>
      <c r="I8" s="848">
        <v>0</v>
      </c>
      <c r="J8" s="849">
        <v>0</v>
      </c>
      <c r="K8" s="848">
        <v>0</v>
      </c>
      <c r="L8" s="848">
        <v>0</v>
      </c>
      <c r="M8" s="848">
        <v>0</v>
      </c>
      <c r="N8" s="849">
        <v>-13.693035253654344</v>
      </c>
    </row>
    <row r="9" spans="1:17" ht="15.5">
      <c r="A9" s="850" t="s">
        <v>3714</v>
      </c>
      <c r="B9" s="848">
        <v>-306.87876182287187</v>
      </c>
      <c r="C9" s="848">
        <v>0</v>
      </c>
      <c r="D9" s="848">
        <v>0</v>
      </c>
      <c r="E9" s="848">
        <v>0</v>
      </c>
      <c r="F9" s="848">
        <v>0</v>
      </c>
      <c r="G9" s="848">
        <v>0</v>
      </c>
      <c r="H9" s="848">
        <v>0</v>
      </c>
      <c r="I9" s="848">
        <v>0</v>
      </c>
      <c r="J9" s="849">
        <v>0</v>
      </c>
      <c r="K9" s="848">
        <v>0</v>
      </c>
      <c r="L9" s="848">
        <v>0</v>
      </c>
      <c r="M9" s="848">
        <v>0</v>
      </c>
      <c r="N9" s="849">
        <v>-306.87876182287187</v>
      </c>
    </row>
    <row r="10" spans="1:17" ht="15.5">
      <c r="A10" s="851" t="s">
        <v>2970</v>
      </c>
      <c r="B10" s="852">
        <v>1256.4775007165376</v>
      </c>
      <c r="C10" s="852">
        <v>0</v>
      </c>
      <c r="D10" s="852">
        <v>1125.6315085506831</v>
      </c>
      <c r="E10" s="852">
        <v>0</v>
      </c>
      <c r="F10" s="852">
        <v>690.42705646316995</v>
      </c>
      <c r="G10" s="852">
        <v>0</v>
      </c>
      <c r="H10" s="852">
        <v>0</v>
      </c>
      <c r="I10" s="852">
        <v>0</v>
      </c>
      <c r="J10" s="853">
        <v>0</v>
      </c>
      <c r="K10" s="852">
        <v>0</v>
      </c>
      <c r="L10" s="852">
        <v>67.239896818572632</v>
      </c>
      <c r="M10" s="852">
        <v>0</v>
      </c>
      <c r="N10" s="853">
        <v>3139.7759625489634</v>
      </c>
    </row>
    <row r="11" spans="1:17" ht="15.5">
      <c r="A11" s="854" t="s">
        <v>2972</v>
      </c>
      <c r="B11" s="848">
        <v>0</v>
      </c>
      <c r="C11" s="848">
        <v>0</v>
      </c>
      <c r="D11" s="848">
        <v>0</v>
      </c>
      <c r="E11" s="848">
        <v>0</v>
      </c>
      <c r="F11" s="848">
        <v>0</v>
      </c>
      <c r="G11" s="848">
        <v>0</v>
      </c>
      <c r="H11" s="848">
        <v>0</v>
      </c>
      <c r="I11" s="848">
        <v>0</v>
      </c>
      <c r="J11" s="849">
        <v>0</v>
      </c>
      <c r="K11" s="848">
        <v>0</v>
      </c>
      <c r="L11" s="848">
        <v>0</v>
      </c>
      <c r="M11" s="848">
        <v>0</v>
      </c>
      <c r="N11" s="849">
        <v>0</v>
      </c>
    </row>
    <row r="12" spans="1:17" ht="15.5">
      <c r="A12" s="850" t="s">
        <v>2973</v>
      </c>
      <c r="B12" s="848">
        <v>-14.419604471195157</v>
      </c>
      <c r="C12" s="848">
        <v>0</v>
      </c>
      <c r="D12" s="848">
        <v>0.14789337919182799</v>
      </c>
      <c r="E12" s="848">
        <v>0</v>
      </c>
      <c r="F12" s="848">
        <v>4.0579917837011976</v>
      </c>
      <c r="G12" s="848">
        <v>0</v>
      </c>
      <c r="H12" s="848">
        <v>0</v>
      </c>
      <c r="I12" s="848">
        <v>0</v>
      </c>
      <c r="J12" s="849">
        <v>0</v>
      </c>
      <c r="K12" s="848">
        <v>0</v>
      </c>
      <c r="L12" s="848">
        <v>8.5984522785906847E-2</v>
      </c>
      <c r="M12" s="848">
        <v>0</v>
      </c>
      <c r="N12" s="849">
        <v>-10.127734785516225</v>
      </c>
    </row>
    <row r="13" spans="1:17" ht="15.5">
      <c r="A13" s="855" t="s">
        <v>2975</v>
      </c>
      <c r="B13" s="856">
        <v>-1116.5950128976783</v>
      </c>
      <c r="C13" s="856">
        <v>0</v>
      </c>
      <c r="D13" s="856">
        <v>-27.730008598452276</v>
      </c>
      <c r="E13" s="856">
        <v>0</v>
      </c>
      <c r="F13" s="856">
        <v>-225.88850673545426</v>
      </c>
      <c r="G13" s="856">
        <v>0</v>
      </c>
      <c r="H13" s="856">
        <v>0</v>
      </c>
      <c r="I13" s="856">
        <v>0</v>
      </c>
      <c r="J13" s="856">
        <v>0</v>
      </c>
      <c r="K13" s="856">
        <v>0</v>
      </c>
      <c r="L13" s="856">
        <v>336.45743766122087</v>
      </c>
      <c r="M13" s="856">
        <v>0</v>
      </c>
      <c r="N13" s="857">
        <v>-1033.756090570364</v>
      </c>
    </row>
    <row r="14" spans="1:17" ht="15.5">
      <c r="A14" s="858" t="s">
        <v>3715</v>
      </c>
      <c r="B14" s="848">
        <v>-1116.5950128976783</v>
      </c>
      <c r="C14" s="848">
        <v>0</v>
      </c>
      <c r="D14" s="848">
        <v>-27.730008598452276</v>
      </c>
      <c r="E14" s="848">
        <v>0</v>
      </c>
      <c r="F14" s="848">
        <v>0</v>
      </c>
      <c r="G14" s="848">
        <v>0</v>
      </c>
      <c r="H14" s="848">
        <v>0</v>
      </c>
      <c r="I14" s="848">
        <v>0</v>
      </c>
      <c r="J14" s="848">
        <v>0</v>
      </c>
      <c r="K14" s="848">
        <v>0</v>
      </c>
      <c r="L14" s="848">
        <v>336.45743766122087</v>
      </c>
      <c r="M14" s="848">
        <v>0</v>
      </c>
      <c r="N14" s="849">
        <v>-807.86758383490974</v>
      </c>
    </row>
    <row r="15" spans="1:17" ht="15.5">
      <c r="A15" s="858" t="s">
        <v>3045</v>
      </c>
      <c r="B15" s="848">
        <v>0</v>
      </c>
      <c r="C15" s="848">
        <v>0</v>
      </c>
      <c r="D15" s="848">
        <v>0</v>
      </c>
      <c r="E15" s="848">
        <v>0</v>
      </c>
      <c r="F15" s="848">
        <v>0</v>
      </c>
      <c r="G15" s="848">
        <v>0</v>
      </c>
      <c r="H15" s="848">
        <v>0</v>
      </c>
      <c r="I15" s="848">
        <v>0</v>
      </c>
      <c r="J15" s="848">
        <v>0</v>
      </c>
      <c r="K15" s="848">
        <v>0</v>
      </c>
      <c r="L15" s="848">
        <v>0</v>
      </c>
      <c r="M15" s="848">
        <v>0</v>
      </c>
      <c r="N15" s="849">
        <v>0</v>
      </c>
    </row>
    <row r="16" spans="1:17" ht="15.5">
      <c r="A16" s="858" t="s">
        <v>3716</v>
      </c>
      <c r="B16" s="848">
        <v>0</v>
      </c>
      <c r="C16" s="848">
        <v>0</v>
      </c>
      <c r="D16" s="848">
        <v>0</v>
      </c>
      <c r="E16" s="848">
        <v>0</v>
      </c>
      <c r="F16" s="848">
        <v>0</v>
      </c>
      <c r="G16" s="848">
        <v>0</v>
      </c>
      <c r="H16" s="848">
        <v>0</v>
      </c>
      <c r="I16" s="848">
        <v>0</v>
      </c>
      <c r="J16" s="848">
        <v>0</v>
      </c>
      <c r="K16" s="848">
        <v>0</v>
      </c>
      <c r="L16" s="848">
        <v>0</v>
      </c>
      <c r="M16" s="848">
        <v>0</v>
      </c>
      <c r="N16" s="849">
        <v>0</v>
      </c>
    </row>
    <row r="17" spans="1:14" ht="15.5">
      <c r="A17" s="859" t="s">
        <v>3717</v>
      </c>
      <c r="B17" s="848">
        <v>0</v>
      </c>
      <c r="C17" s="848">
        <v>0</v>
      </c>
      <c r="D17" s="848">
        <v>0</v>
      </c>
      <c r="E17" s="848">
        <v>0</v>
      </c>
      <c r="F17" s="848">
        <v>0</v>
      </c>
      <c r="G17" s="848">
        <v>0</v>
      </c>
      <c r="H17" s="848">
        <v>0</v>
      </c>
      <c r="I17" s="848">
        <v>0</v>
      </c>
      <c r="J17" s="848">
        <v>0</v>
      </c>
      <c r="K17" s="848">
        <v>0</v>
      </c>
      <c r="L17" s="848">
        <v>0</v>
      </c>
      <c r="M17" s="848">
        <v>0</v>
      </c>
      <c r="N17" s="849">
        <v>0</v>
      </c>
    </row>
    <row r="18" spans="1:14" ht="15.5">
      <c r="A18" s="859" t="s">
        <v>3718</v>
      </c>
      <c r="B18" s="860">
        <v>0</v>
      </c>
      <c r="C18" s="848">
        <v>0</v>
      </c>
      <c r="D18" s="848">
        <v>0</v>
      </c>
      <c r="E18" s="848">
        <v>0</v>
      </c>
      <c r="F18" s="848">
        <v>0</v>
      </c>
      <c r="G18" s="848">
        <v>0</v>
      </c>
      <c r="H18" s="848">
        <v>0</v>
      </c>
      <c r="I18" s="848">
        <v>0</v>
      </c>
      <c r="J18" s="848">
        <v>0</v>
      </c>
      <c r="K18" s="848">
        <v>0</v>
      </c>
      <c r="L18" s="848">
        <v>0</v>
      </c>
      <c r="M18" s="848">
        <v>0</v>
      </c>
      <c r="N18" s="849">
        <v>0</v>
      </c>
    </row>
    <row r="19" spans="1:14" ht="15.5">
      <c r="A19" s="859" t="s">
        <v>3719</v>
      </c>
      <c r="B19" s="848">
        <v>0</v>
      </c>
      <c r="C19" s="848">
        <v>0</v>
      </c>
      <c r="D19" s="848">
        <v>0</v>
      </c>
      <c r="E19" s="848">
        <v>0</v>
      </c>
      <c r="F19" s="848">
        <v>0</v>
      </c>
      <c r="G19" s="848">
        <v>0</v>
      </c>
      <c r="H19" s="848">
        <v>0</v>
      </c>
      <c r="I19" s="848">
        <v>0</v>
      </c>
      <c r="J19" s="848">
        <v>0</v>
      </c>
      <c r="K19" s="848">
        <v>0</v>
      </c>
      <c r="L19" s="848">
        <v>0</v>
      </c>
      <c r="M19" s="848">
        <v>0</v>
      </c>
      <c r="N19" s="849">
        <v>0</v>
      </c>
    </row>
    <row r="20" spans="1:14" ht="15.5">
      <c r="A20" s="859" t="s">
        <v>3720</v>
      </c>
      <c r="B20" s="848">
        <v>0</v>
      </c>
      <c r="C20" s="848">
        <v>0</v>
      </c>
      <c r="D20" s="848">
        <v>0</v>
      </c>
      <c r="E20" s="848">
        <v>0</v>
      </c>
      <c r="F20" s="848">
        <v>0</v>
      </c>
      <c r="G20" s="848">
        <v>0</v>
      </c>
      <c r="H20" s="848">
        <v>0</v>
      </c>
      <c r="I20" s="848">
        <v>0</v>
      </c>
      <c r="J20" s="848">
        <v>0</v>
      </c>
      <c r="K20" s="848">
        <v>0</v>
      </c>
      <c r="L20" s="848">
        <v>0</v>
      </c>
      <c r="M20" s="848">
        <v>0</v>
      </c>
      <c r="N20" s="849">
        <v>0</v>
      </c>
    </row>
    <row r="21" spans="1:14" ht="15.5">
      <c r="A21" s="859" t="s">
        <v>3721</v>
      </c>
      <c r="B21" s="848">
        <v>0</v>
      </c>
      <c r="C21" s="848">
        <v>0</v>
      </c>
      <c r="D21" s="848">
        <v>0</v>
      </c>
      <c r="E21" s="848">
        <v>0</v>
      </c>
      <c r="F21" s="848">
        <v>0</v>
      </c>
      <c r="G21" s="848">
        <v>0</v>
      </c>
      <c r="H21" s="848">
        <v>0</v>
      </c>
      <c r="I21" s="848">
        <v>0</v>
      </c>
      <c r="J21" s="848">
        <v>0</v>
      </c>
      <c r="K21" s="848">
        <v>0</v>
      </c>
      <c r="L21" s="848">
        <v>0</v>
      </c>
      <c r="M21" s="848">
        <v>0</v>
      </c>
      <c r="N21" s="849">
        <v>0</v>
      </c>
    </row>
    <row r="22" spans="1:14" ht="15.5">
      <c r="A22" s="859" t="s">
        <v>3722</v>
      </c>
      <c r="B22" s="848">
        <v>0</v>
      </c>
      <c r="C22" s="848">
        <v>0</v>
      </c>
      <c r="D22" s="848">
        <v>0</v>
      </c>
      <c r="E22" s="848">
        <v>0</v>
      </c>
      <c r="F22" s="848">
        <v>-225.88850673545426</v>
      </c>
      <c r="G22" s="848">
        <v>0</v>
      </c>
      <c r="H22" s="848">
        <v>0</v>
      </c>
      <c r="I22" s="848">
        <v>0</v>
      </c>
      <c r="J22" s="848">
        <v>0</v>
      </c>
      <c r="K22" s="848">
        <v>0</v>
      </c>
      <c r="L22" s="848">
        <v>0</v>
      </c>
      <c r="M22" s="848">
        <v>0</v>
      </c>
      <c r="N22" s="849">
        <v>-225.88850673545426</v>
      </c>
    </row>
    <row r="23" spans="1:14" ht="15.5">
      <c r="A23" s="861" t="s">
        <v>3723</v>
      </c>
      <c r="B23" s="862">
        <v>0</v>
      </c>
      <c r="C23" s="862">
        <v>0</v>
      </c>
      <c r="D23" s="862">
        <v>0</v>
      </c>
      <c r="E23" s="862">
        <v>0</v>
      </c>
      <c r="F23" s="862">
        <v>0</v>
      </c>
      <c r="G23" s="862">
        <v>0</v>
      </c>
      <c r="H23" s="862">
        <v>0</v>
      </c>
      <c r="I23" s="862">
        <v>0</v>
      </c>
      <c r="J23" s="862">
        <v>0</v>
      </c>
      <c r="K23" s="862">
        <v>0</v>
      </c>
      <c r="L23" s="862">
        <v>0</v>
      </c>
      <c r="M23" s="862">
        <v>0</v>
      </c>
      <c r="N23" s="863">
        <v>0</v>
      </c>
    </row>
    <row r="24" spans="1:14" ht="15.5">
      <c r="A24" s="864" t="s">
        <v>2980</v>
      </c>
      <c r="B24" s="865">
        <v>0</v>
      </c>
      <c r="C24" s="865">
        <v>0</v>
      </c>
      <c r="D24" s="865">
        <v>0</v>
      </c>
      <c r="E24" s="865">
        <v>0</v>
      </c>
      <c r="F24" s="865">
        <v>0</v>
      </c>
      <c r="G24" s="865">
        <v>0</v>
      </c>
      <c r="H24" s="865">
        <v>0</v>
      </c>
      <c r="I24" s="865">
        <v>0</v>
      </c>
      <c r="J24" s="865">
        <v>0</v>
      </c>
      <c r="K24" s="865">
        <v>0</v>
      </c>
      <c r="L24" s="865">
        <v>41.96044711951847</v>
      </c>
      <c r="M24" s="865">
        <v>0</v>
      </c>
      <c r="N24" s="866">
        <v>41.96044711951847</v>
      </c>
    </row>
    <row r="25" spans="1:14" ht="15.5">
      <c r="A25" s="851" t="s">
        <v>2981</v>
      </c>
      <c r="B25" s="852">
        <v>0</v>
      </c>
      <c r="C25" s="852">
        <v>0</v>
      </c>
      <c r="D25" s="852">
        <v>0</v>
      </c>
      <c r="E25" s="852">
        <v>0</v>
      </c>
      <c r="F25" s="852">
        <v>0</v>
      </c>
      <c r="G25" s="852">
        <v>0</v>
      </c>
      <c r="H25" s="852">
        <v>0</v>
      </c>
      <c r="I25" s="852">
        <v>0</v>
      </c>
      <c r="J25" s="852">
        <v>0</v>
      </c>
      <c r="K25" s="852">
        <v>0</v>
      </c>
      <c r="L25" s="852">
        <v>55.202063628546838</v>
      </c>
      <c r="M25" s="852">
        <v>0</v>
      </c>
      <c r="N25" s="853">
        <v>55.202063628546838</v>
      </c>
    </row>
    <row r="26" spans="1:14" ht="15.5">
      <c r="A26" s="855" t="s">
        <v>2983</v>
      </c>
      <c r="B26" s="857">
        <v>154.30209229005447</v>
      </c>
      <c r="C26" s="856">
        <v>0</v>
      </c>
      <c r="D26" s="856">
        <v>1097.753606573039</v>
      </c>
      <c r="E26" s="856">
        <v>0</v>
      </c>
      <c r="F26" s="856">
        <v>460.48055794401449</v>
      </c>
      <c r="G26" s="856">
        <v>0</v>
      </c>
      <c r="H26" s="856">
        <v>0</v>
      </c>
      <c r="I26" s="856">
        <v>0</v>
      </c>
      <c r="J26" s="856">
        <v>0</v>
      </c>
      <c r="K26" s="856">
        <v>0</v>
      </c>
      <c r="L26" s="856">
        <v>306.44883920894227</v>
      </c>
      <c r="M26" s="856">
        <v>0</v>
      </c>
      <c r="N26" s="857">
        <v>2018.98509601605</v>
      </c>
    </row>
    <row r="27" spans="1:14" ht="15.5">
      <c r="A27" s="858" t="s">
        <v>3047</v>
      </c>
      <c r="B27" s="849">
        <v>125.70937231298365</v>
      </c>
      <c r="C27" s="848">
        <v>0</v>
      </c>
      <c r="D27" s="848">
        <v>189.09811789433456</v>
      </c>
      <c r="E27" s="848">
        <v>0</v>
      </c>
      <c r="F27" s="848">
        <v>0</v>
      </c>
      <c r="G27" s="848">
        <v>0</v>
      </c>
      <c r="H27" s="848">
        <v>0</v>
      </c>
      <c r="I27" s="848">
        <v>0</v>
      </c>
      <c r="J27" s="848">
        <v>0</v>
      </c>
      <c r="K27" s="848">
        <v>0</v>
      </c>
      <c r="L27" s="848">
        <v>69.303525365434197</v>
      </c>
      <c r="M27" s="848">
        <v>0</v>
      </c>
      <c r="N27" s="849">
        <v>384.11101557275242</v>
      </c>
    </row>
    <row r="28" spans="1:14" ht="15.5">
      <c r="A28" s="858" t="s">
        <v>821</v>
      </c>
      <c r="B28" s="848">
        <v>0</v>
      </c>
      <c r="C28" s="848">
        <v>0</v>
      </c>
      <c r="D28" s="848">
        <v>863.68706410623861</v>
      </c>
      <c r="E28" s="848">
        <v>0</v>
      </c>
      <c r="F28" s="848">
        <v>0</v>
      </c>
      <c r="G28" s="848">
        <v>0</v>
      </c>
      <c r="H28" s="848">
        <v>0</v>
      </c>
      <c r="I28" s="848">
        <v>0</v>
      </c>
      <c r="J28" s="848">
        <v>0</v>
      </c>
      <c r="K28" s="848">
        <v>0</v>
      </c>
      <c r="L28" s="848">
        <v>0</v>
      </c>
      <c r="M28" s="848">
        <v>0</v>
      </c>
      <c r="N28" s="849">
        <v>863.68706410623861</v>
      </c>
    </row>
    <row r="29" spans="1:14" ht="15.5">
      <c r="A29" s="858" t="s">
        <v>3724</v>
      </c>
      <c r="B29" s="848">
        <v>1.4789337919174548</v>
      </c>
      <c r="C29" s="848">
        <v>0</v>
      </c>
      <c r="D29" s="848">
        <v>10.422996082927295</v>
      </c>
      <c r="E29" s="848">
        <v>0</v>
      </c>
      <c r="F29" s="848">
        <v>347.50644883920893</v>
      </c>
      <c r="G29" s="848">
        <v>0</v>
      </c>
      <c r="H29" s="848">
        <v>0</v>
      </c>
      <c r="I29" s="848">
        <v>0</v>
      </c>
      <c r="J29" s="848">
        <v>0</v>
      </c>
      <c r="K29" s="848">
        <v>0</v>
      </c>
      <c r="L29" s="848">
        <v>108.08254514187442</v>
      </c>
      <c r="M29" s="848">
        <v>0</v>
      </c>
      <c r="N29" s="849">
        <v>467.49092385592814</v>
      </c>
    </row>
    <row r="30" spans="1:14" ht="15.5">
      <c r="A30" s="858" t="s">
        <v>3725</v>
      </c>
      <c r="B30" s="848">
        <v>4.3135568930925761</v>
      </c>
      <c r="C30" s="848">
        <v>0</v>
      </c>
      <c r="D30" s="848">
        <v>22.389414349861472</v>
      </c>
      <c r="E30" s="848">
        <v>0</v>
      </c>
      <c r="F30" s="848">
        <v>112.97410910480556</v>
      </c>
      <c r="G30" s="848">
        <v>0</v>
      </c>
      <c r="H30" s="848">
        <v>0</v>
      </c>
      <c r="I30" s="848">
        <v>0</v>
      </c>
      <c r="J30" s="848">
        <v>0</v>
      </c>
      <c r="K30" s="848">
        <v>0</v>
      </c>
      <c r="L30" s="848">
        <v>129.06276870163367</v>
      </c>
      <c r="M30" s="848">
        <v>0</v>
      </c>
      <c r="N30" s="849">
        <v>268.73984904939329</v>
      </c>
    </row>
    <row r="31" spans="1:14" ht="15.5">
      <c r="A31" s="858" t="s">
        <v>3726</v>
      </c>
      <c r="B31" s="848">
        <v>0</v>
      </c>
      <c r="C31" s="848">
        <v>0</v>
      </c>
      <c r="D31" s="848">
        <v>10.820865577529377</v>
      </c>
      <c r="E31" s="848">
        <v>0</v>
      </c>
      <c r="F31" s="848">
        <v>0</v>
      </c>
      <c r="G31" s="848">
        <v>0</v>
      </c>
      <c r="H31" s="848">
        <v>0</v>
      </c>
      <c r="I31" s="848">
        <v>0</v>
      </c>
      <c r="J31" s="848">
        <v>0</v>
      </c>
      <c r="K31" s="848">
        <v>0</v>
      </c>
      <c r="L31" s="848">
        <v>0</v>
      </c>
      <c r="M31" s="848">
        <v>0</v>
      </c>
      <c r="N31" s="849">
        <v>10.820865577529377</v>
      </c>
    </row>
    <row r="32" spans="1:14" ht="31">
      <c r="A32" s="858" t="s">
        <v>3727</v>
      </c>
      <c r="B32" s="848">
        <v>22.800229292060763</v>
      </c>
      <c r="C32" s="848">
        <v>0</v>
      </c>
      <c r="D32" s="848">
        <v>1.3351485621477022</v>
      </c>
      <c r="E32" s="848">
        <v>0</v>
      </c>
      <c r="F32" s="848">
        <v>0</v>
      </c>
      <c r="G32" s="848">
        <v>0</v>
      </c>
      <c r="H32" s="848">
        <v>0</v>
      </c>
      <c r="I32" s="848">
        <v>0</v>
      </c>
      <c r="J32" s="848">
        <v>0</v>
      </c>
      <c r="K32" s="848">
        <v>0</v>
      </c>
      <c r="L32" s="848">
        <v>0</v>
      </c>
      <c r="M32" s="848">
        <v>0</v>
      </c>
      <c r="N32" s="849">
        <v>24.135377854208464</v>
      </c>
    </row>
    <row r="33" spans="1:14" ht="15.5">
      <c r="A33" s="867" t="s">
        <v>3728</v>
      </c>
      <c r="B33" s="863">
        <v>0</v>
      </c>
      <c r="C33" s="862">
        <v>0</v>
      </c>
      <c r="D33" s="862">
        <v>0</v>
      </c>
      <c r="E33" s="862">
        <v>0</v>
      </c>
      <c r="F33" s="862">
        <v>0</v>
      </c>
      <c r="G33" s="862">
        <v>0</v>
      </c>
      <c r="H33" s="862">
        <v>0</v>
      </c>
      <c r="I33" s="862">
        <v>0</v>
      </c>
      <c r="J33" s="862">
        <v>0</v>
      </c>
      <c r="K33" s="862">
        <v>0</v>
      </c>
      <c r="L33" s="862">
        <v>0</v>
      </c>
      <c r="M33" s="862">
        <v>0</v>
      </c>
      <c r="N33" s="863">
        <v>0</v>
      </c>
    </row>
    <row r="36" spans="1:14">
      <c r="A36" s="40" t="s">
        <v>20</v>
      </c>
    </row>
    <row r="37" spans="1:14">
      <c r="A37" s="53" t="s">
        <v>3729</v>
      </c>
    </row>
  </sheetData>
  <conditionalFormatting sqref="B4:N33">
    <cfRule type="cellIs" dxfId="145" priority="1" operator="equal">
      <formula>0</formula>
    </cfRule>
  </conditionalFormatting>
  <conditionalFormatting sqref="E4:N33">
    <cfRule type="containsErrors" dxfId="144" priority="2">
      <formula>ISERROR(E4)</formula>
    </cfRule>
  </conditionalFormatting>
  <hyperlinks>
    <hyperlink ref="Q3" location="Content!A1" display="Back to content page" xr:uid="{04182553-FF7E-46A4-BD96-B5083B3B7C38}"/>
  </hyperlinks>
  <pageMargins left="0.7" right="0.7" top="0.75" bottom="0.75" header="0.3" footer="0.3"/>
  <legacyDrawing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79145-5199-4CB6-A753-FB1317947174}">
  <dimension ref="A1:H23"/>
  <sheetViews>
    <sheetView workbookViewId="0"/>
  </sheetViews>
  <sheetFormatPr defaultRowHeight="14.5"/>
  <cols>
    <col min="1" max="1" width="27.7265625" customWidth="1"/>
    <col min="2" max="2" width="53" customWidth="1"/>
    <col min="3" max="8" width="12.1796875" customWidth="1"/>
  </cols>
  <sheetData>
    <row r="1" spans="1:8">
      <c r="A1" s="89" t="s">
        <v>2992</v>
      </c>
    </row>
    <row r="2" spans="1:8" ht="15" thickBot="1"/>
    <row r="3" spans="1:8">
      <c r="C3" s="1068">
        <v>2021</v>
      </c>
      <c r="D3" s="1066"/>
      <c r="E3" s="1067"/>
      <c r="F3" s="1068">
        <v>2022</v>
      </c>
      <c r="G3" s="1066"/>
      <c r="H3" s="1067"/>
    </row>
    <row r="4" spans="1:8" ht="28">
      <c r="C4" s="612" t="s">
        <v>2961</v>
      </c>
      <c r="D4" s="613" t="s">
        <v>146</v>
      </c>
      <c r="E4" s="614" t="s">
        <v>27</v>
      </c>
      <c r="F4" s="612" t="s">
        <v>2961</v>
      </c>
      <c r="G4" s="613" t="s">
        <v>146</v>
      </c>
      <c r="H4" s="614" t="s">
        <v>27</v>
      </c>
    </row>
    <row r="5" spans="1:8">
      <c r="A5" s="1069" t="s">
        <v>2963</v>
      </c>
      <c r="B5" s="626" t="s">
        <v>2964</v>
      </c>
      <c r="C5" s="616"/>
      <c r="D5" s="617">
        <v>0.59249000000000007</v>
      </c>
      <c r="E5" s="618">
        <v>461.83956000000001</v>
      </c>
      <c r="F5" s="616"/>
      <c r="G5" s="617">
        <v>0.52389200000000002</v>
      </c>
      <c r="H5" s="618">
        <v>507.89567</v>
      </c>
    </row>
    <row r="6" spans="1:8">
      <c r="A6" s="1069"/>
      <c r="B6" s="626" t="s">
        <v>2965</v>
      </c>
      <c r="C6" s="616">
        <v>50.919069</v>
      </c>
      <c r="D6" s="617"/>
      <c r="E6" s="618">
        <v>50.919068000000003</v>
      </c>
      <c r="F6" s="616">
        <v>159.40223799999998</v>
      </c>
      <c r="G6" s="617"/>
      <c r="H6" s="618">
        <v>159.40223800000001</v>
      </c>
    </row>
    <row r="7" spans="1:8">
      <c r="A7" s="1069"/>
      <c r="B7" s="626" t="s">
        <v>2967</v>
      </c>
      <c r="C7" s="616">
        <v>-1.9091819999999999</v>
      </c>
      <c r="D7" s="617"/>
      <c r="E7" s="618">
        <v>-1.9091819999999999</v>
      </c>
      <c r="F7" s="616">
        <v>-17.708838</v>
      </c>
      <c r="G7" s="617"/>
      <c r="H7" s="618">
        <v>-17.708838</v>
      </c>
    </row>
    <row r="8" spans="1:8">
      <c r="A8" s="1069"/>
      <c r="B8" s="626" t="s">
        <v>2969</v>
      </c>
      <c r="C8" s="616">
        <v>11.283393</v>
      </c>
      <c r="D8" s="617"/>
      <c r="E8" s="618">
        <v>11.283393</v>
      </c>
      <c r="F8" s="616">
        <v>6.7618009999999993</v>
      </c>
      <c r="G8" s="617"/>
      <c r="H8" s="618">
        <v>6.7618010000000002</v>
      </c>
    </row>
    <row r="9" spans="1:8">
      <c r="A9" s="1069"/>
      <c r="B9" s="629" t="s">
        <v>2970</v>
      </c>
      <c r="C9" s="630">
        <v>60.293278000000001</v>
      </c>
      <c r="D9" s="631">
        <v>0.59249000000000007</v>
      </c>
      <c r="E9" s="632">
        <v>522.13283799999999</v>
      </c>
      <c r="F9" s="630">
        <v>148.45519999999999</v>
      </c>
      <c r="G9" s="631">
        <v>0.52389200000000002</v>
      </c>
      <c r="H9" s="632">
        <v>656.35086999999999</v>
      </c>
    </row>
    <row r="10" spans="1:8" ht="30">
      <c r="A10" s="628" t="s">
        <v>2971</v>
      </c>
      <c r="B10" s="626" t="s">
        <v>2973</v>
      </c>
      <c r="C10" s="616">
        <v>-1.1204680000000002</v>
      </c>
      <c r="D10" s="617">
        <v>3.4998000000000001E-2</v>
      </c>
      <c r="E10" s="618">
        <v>14.914557</v>
      </c>
      <c r="F10" s="616">
        <v>1.9983690000000003</v>
      </c>
      <c r="G10" s="617">
        <v>-0.45550099999999999</v>
      </c>
      <c r="H10" s="618">
        <v>19.142897000000001</v>
      </c>
    </row>
    <row r="11" spans="1:8">
      <c r="A11" s="1069" t="s">
        <v>2974</v>
      </c>
      <c r="B11" s="629" t="s">
        <v>2975</v>
      </c>
      <c r="C11" s="630">
        <v>-8.4337130000000009</v>
      </c>
      <c r="D11" s="631">
        <v>6.724456</v>
      </c>
      <c r="E11" s="632">
        <v>-84.696375000000003</v>
      </c>
      <c r="F11" s="630">
        <v>-18.704086</v>
      </c>
      <c r="G11" s="631">
        <v>8.9051799999999997</v>
      </c>
      <c r="H11" s="632">
        <v>-101.084739</v>
      </c>
    </row>
    <row r="12" spans="1:8">
      <c r="A12" s="1069"/>
      <c r="B12" s="626" t="s">
        <v>2976</v>
      </c>
      <c r="C12" s="616">
        <v>-8.4337130000000009</v>
      </c>
      <c r="D12" s="617">
        <v>6.724456</v>
      </c>
      <c r="E12" s="618">
        <v>-1.7092559999999999</v>
      </c>
      <c r="F12" s="616">
        <v>-18.704086</v>
      </c>
      <c r="G12" s="617">
        <v>8.9051799999999997</v>
      </c>
      <c r="H12" s="618">
        <v>-9.7989069999999998</v>
      </c>
    </row>
    <row r="13" spans="1:8">
      <c r="A13" s="1069"/>
      <c r="B13" s="626" t="s">
        <v>2978</v>
      </c>
      <c r="C13" s="616"/>
      <c r="D13" s="617"/>
      <c r="E13" s="618">
        <v>-82.987120000000004</v>
      </c>
      <c r="F13" s="616"/>
      <c r="G13" s="617"/>
      <c r="H13" s="618">
        <v>-91.285831000000002</v>
      </c>
    </row>
    <row r="14" spans="1:8">
      <c r="A14" s="1069" t="s">
        <v>2979</v>
      </c>
      <c r="B14" s="629" t="s">
        <v>2980</v>
      </c>
      <c r="C14" s="630"/>
      <c r="D14" s="631">
        <v>1.289768</v>
      </c>
      <c r="E14" s="632">
        <v>1.289768</v>
      </c>
      <c r="F14" s="630"/>
      <c r="G14" s="631">
        <v>1.289768</v>
      </c>
      <c r="H14" s="632">
        <v>1.289768</v>
      </c>
    </row>
    <row r="15" spans="1:8">
      <c r="A15" s="1069"/>
      <c r="B15" s="626" t="s">
        <v>2981</v>
      </c>
      <c r="C15" s="616"/>
      <c r="D15" s="617">
        <v>2.7515049999999999</v>
      </c>
      <c r="E15" s="618">
        <v>2.7515049999999999</v>
      </c>
      <c r="F15" s="616"/>
      <c r="G15" s="617">
        <v>3.2674000000000002E-2</v>
      </c>
      <c r="H15" s="618">
        <v>3.2674000000000002E-2</v>
      </c>
    </row>
    <row r="16" spans="1:8">
      <c r="A16" s="1069" t="s">
        <v>2982</v>
      </c>
      <c r="B16" s="629" t="s">
        <v>2983</v>
      </c>
      <c r="C16" s="630">
        <v>52.980031999999994</v>
      </c>
      <c r="D16" s="631">
        <v>3.2406760000000001</v>
      </c>
      <c r="E16" s="632">
        <v>418.48063300000001</v>
      </c>
      <c r="F16" s="630">
        <v>127.752745</v>
      </c>
      <c r="G16" s="631">
        <v>8.5621310000000008</v>
      </c>
      <c r="H16" s="632">
        <v>534.800793</v>
      </c>
    </row>
    <row r="17" spans="1:8">
      <c r="A17" s="1069"/>
      <c r="B17" s="626" t="s">
        <v>3004</v>
      </c>
      <c r="C17" s="616">
        <v>8.7052870000000002</v>
      </c>
      <c r="D17" s="617">
        <v>1.167462</v>
      </c>
      <c r="E17" s="618">
        <v>9.8727490000000007</v>
      </c>
      <c r="F17" s="616">
        <v>18.975660000000001</v>
      </c>
      <c r="G17" s="617">
        <v>1.0814779999999999</v>
      </c>
      <c r="H17" s="618">
        <v>20.057137999999998</v>
      </c>
    </row>
    <row r="18" spans="1:8">
      <c r="A18" s="1069"/>
      <c r="B18" s="626" t="s">
        <v>2985</v>
      </c>
      <c r="C18" s="616">
        <v>29.653797000000001</v>
      </c>
      <c r="D18" s="617"/>
      <c r="E18" s="618">
        <v>29.653797000000001</v>
      </c>
      <c r="F18" s="616">
        <v>48.374524999999998</v>
      </c>
      <c r="G18" s="617"/>
      <c r="H18" s="618">
        <v>48.374524999999998</v>
      </c>
    </row>
    <row r="19" spans="1:8" ht="15" thickBot="1">
      <c r="A19" s="1069"/>
      <c r="B19" s="626" t="s">
        <v>2986</v>
      </c>
      <c r="C19" s="623">
        <v>11.811029</v>
      </c>
      <c r="D19" s="624">
        <v>1.673468</v>
      </c>
      <c r="E19" s="625">
        <v>339.05393700000002</v>
      </c>
      <c r="F19" s="623">
        <v>39.542383000000001</v>
      </c>
      <c r="G19" s="624">
        <v>6.3628549999999997</v>
      </c>
      <c r="H19" s="625">
        <v>404.03162200000003</v>
      </c>
    </row>
    <row r="21" spans="1:8">
      <c r="A21" s="40" t="s">
        <v>20</v>
      </c>
    </row>
    <row r="22" spans="1:8">
      <c r="A22" s="40"/>
    </row>
    <row r="23" spans="1:8">
      <c r="A23" s="53" t="s">
        <v>3003</v>
      </c>
    </row>
  </sheetData>
  <mergeCells count="6">
    <mergeCell ref="A16:A19"/>
    <mergeCell ref="C3:E3"/>
    <mergeCell ref="F3:H3"/>
    <mergeCell ref="A5:A9"/>
    <mergeCell ref="A11:A13"/>
    <mergeCell ref="A14:A1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B22"/>
  <sheetViews>
    <sheetView workbookViewId="0">
      <selection sqref="A1:XFD1048576"/>
    </sheetView>
  </sheetViews>
  <sheetFormatPr defaultColWidth="8.7265625" defaultRowHeight="14.5"/>
  <cols>
    <col min="1" max="1" width="32" customWidth="1"/>
    <col min="2" max="6" width="8.81640625" bestFit="1" customWidth="1"/>
    <col min="7" max="7" width="9.26953125" bestFit="1" customWidth="1"/>
    <col min="8" max="23" width="9.7265625" bestFit="1" customWidth="1"/>
    <col min="24" max="24" width="9.81640625" customWidth="1"/>
    <col min="25" max="25" width="10" customWidth="1"/>
    <col min="26" max="26" width="10.36328125" customWidth="1"/>
  </cols>
  <sheetData>
    <row r="1" spans="1:28">
      <c r="A1" s="44" t="s">
        <v>3107</v>
      </c>
    </row>
    <row r="3" spans="1:28">
      <c r="A3" s="365" t="s">
        <v>1141</v>
      </c>
      <c r="B3" s="366">
        <v>2000</v>
      </c>
      <c r="C3" s="366">
        <v>2001</v>
      </c>
      <c r="D3" s="366">
        <v>2002</v>
      </c>
      <c r="E3" s="366">
        <v>2003</v>
      </c>
      <c r="F3" s="366">
        <v>2004</v>
      </c>
      <c r="G3" s="366">
        <v>2005</v>
      </c>
      <c r="H3" s="366">
        <v>2006</v>
      </c>
      <c r="I3" s="366">
        <v>2007</v>
      </c>
      <c r="J3" s="366">
        <v>2008</v>
      </c>
      <c r="K3" s="366">
        <v>2009</v>
      </c>
      <c r="L3" s="366">
        <v>2010</v>
      </c>
      <c r="M3" s="366">
        <v>2011</v>
      </c>
      <c r="N3" s="366">
        <v>2012</v>
      </c>
      <c r="O3" s="366">
        <v>2013</v>
      </c>
      <c r="P3" s="366">
        <v>2014</v>
      </c>
      <c r="Q3" s="366">
        <v>2015</v>
      </c>
      <c r="R3" s="366">
        <v>2016</v>
      </c>
      <c r="S3" s="366">
        <v>2017</v>
      </c>
      <c r="T3" s="366">
        <v>2018</v>
      </c>
      <c r="U3" s="366">
        <v>2019</v>
      </c>
      <c r="V3" s="366">
        <v>2020</v>
      </c>
      <c r="W3" s="366">
        <v>2021</v>
      </c>
      <c r="X3" s="366">
        <v>2022</v>
      </c>
      <c r="Y3" s="366">
        <v>2023</v>
      </c>
      <c r="Z3" s="366">
        <v>2024</v>
      </c>
      <c r="AB3" s="486" t="s">
        <v>528</v>
      </c>
    </row>
    <row r="4" spans="1:28">
      <c r="A4" s="367" t="s">
        <v>13</v>
      </c>
      <c r="B4" s="570"/>
      <c r="C4" s="570"/>
      <c r="D4" s="570">
        <v>8252.9767323900014</v>
      </c>
      <c r="E4" s="570">
        <v>9471.0585777999986</v>
      </c>
      <c r="F4" s="570">
        <v>13181.132892152194</v>
      </c>
      <c r="G4" s="570">
        <v>23266.204824607135</v>
      </c>
      <c r="H4" s="570">
        <v>31194.950779106814</v>
      </c>
      <c r="I4" s="570">
        <v>42521.637482657163</v>
      </c>
      <c r="J4" s="570">
        <v>63082.899757560277</v>
      </c>
      <c r="K4" s="570">
        <v>42399.494433298401</v>
      </c>
      <c r="L4" s="570">
        <v>57250.598375649897</v>
      </c>
      <c r="M4" s="570">
        <v>68587.351484475279</v>
      </c>
      <c r="N4" s="570">
        <v>70907.782831971635</v>
      </c>
      <c r="O4" s="570">
        <v>68156.801412667992</v>
      </c>
      <c r="P4" s="570">
        <v>59923.545156962835</v>
      </c>
      <c r="Q4" s="570">
        <v>38557.312091485917</v>
      </c>
      <c r="R4" s="570">
        <v>31088.935186145067</v>
      </c>
      <c r="S4" s="570">
        <v>39691.881374433236</v>
      </c>
      <c r="T4" s="570">
        <v>39967.202597530668</v>
      </c>
      <c r="U4" s="570">
        <v>34623.615357625073</v>
      </c>
      <c r="V4" s="570">
        <v>21671.405311686103</v>
      </c>
      <c r="W4" s="570">
        <v>33804.613229201714</v>
      </c>
      <c r="X4" s="570">
        <v>50355.116799383628</v>
      </c>
      <c r="Y4" s="570">
        <v>37969.448195936544</v>
      </c>
      <c r="Z4" s="570">
        <v>38058.16692124564</v>
      </c>
    </row>
    <row r="5" spans="1:28">
      <c r="A5" s="367" t="s">
        <v>12</v>
      </c>
      <c r="B5" s="570">
        <v>2688.5965359724164</v>
      </c>
      <c r="C5" s="570">
        <v>2211.0261085355673</v>
      </c>
      <c r="D5" s="570">
        <v>1888.1481342035265</v>
      </c>
      <c r="E5" s="570">
        <v>2349.11</v>
      </c>
      <c r="F5" s="570">
        <v>3329.62</v>
      </c>
      <c r="G5" s="570">
        <v>3671.0299999999997</v>
      </c>
      <c r="H5" s="570">
        <v>3713.26</v>
      </c>
      <c r="I5" s="570">
        <v>4341.99</v>
      </c>
      <c r="J5" s="570">
        <v>3566.92</v>
      </c>
      <c r="K5" s="570">
        <v>2755.89</v>
      </c>
      <c r="L5" s="570">
        <v>3815.33</v>
      </c>
      <c r="M5" s="570">
        <v>4777.82</v>
      </c>
      <c r="N5" s="570">
        <v>4934.8999999999996</v>
      </c>
      <c r="O5" s="570">
        <v>5576.35</v>
      </c>
      <c r="P5" s="570">
        <v>6354.4400000000005</v>
      </c>
      <c r="Q5" s="570">
        <v>4446.0499999999993</v>
      </c>
      <c r="R5" s="570">
        <v>5437.78</v>
      </c>
      <c r="S5" s="570">
        <v>5172.5300000000007</v>
      </c>
      <c r="T5" s="570">
        <v>5669.95</v>
      </c>
      <c r="U5" s="570">
        <v>4495.04</v>
      </c>
      <c r="V5" s="570">
        <v>3566.9799999999996</v>
      </c>
      <c r="W5" s="570">
        <v>6537.09</v>
      </c>
      <c r="X5" s="570">
        <v>7128.4099999999989</v>
      </c>
      <c r="Y5" s="570">
        <v>4936.17</v>
      </c>
      <c r="Z5" s="570">
        <v>3719.3</v>
      </c>
    </row>
    <row r="6" spans="1:28">
      <c r="A6" s="367" t="s">
        <v>483</v>
      </c>
      <c r="B6" s="570"/>
      <c r="C6" s="570"/>
      <c r="D6" s="570"/>
      <c r="E6" s="570"/>
      <c r="F6" s="570"/>
      <c r="G6" s="570"/>
      <c r="H6" s="570"/>
      <c r="I6" s="570"/>
      <c r="J6" s="570"/>
      <c r="K6" s="570">
        <v>11.713728489999999</v>
      </c>
      <c r="L6" s="570">
        <v>12.566703372000001</v>
      </c>
      <c r="M6" s="570">
        <v>24.012468820999999</v>
      </c>
      <c r="N6" s="570">
        <v>19.987384565000003</v>
      </c>
      <c r="O6" s="570">
        <v>14.995039735999999</v>
      </c>
      <c r="P6" s="570">
        <v>19.598549321</v>
      </c>
      <c r="Q6" s="570">
        <v>11.930599576000001</v>
      </c>
      <c r="R6" s="570">
        <v>25.780442046000001</v>
      </c>
      <c r="S6" s="570">
        <v>35.055293895999995</v>
      </c>
      <c r="T6" s="570">
        <v>45.088478224999996</v>
      </c>
      <c r="U6" s="570">
        <v>41.86608009338417</v>
      </c>
      <c r="V6" s="570">
        <v>17.228040156234265</v>
      </c>
      <c r="W6" s="570">
        <v>29.761969516558995</v>
      </c>
      <c r="X6" s="570">
        <v>33.799972377435481</v>
      </c>
      <c r="Y6" s="570">
        <v>33.548908073722586</v>
      </c>
      <c r="Z6" s="570">
        <v>31.240994043467097</v>
      </c>
    </row>
    <row r="7" spans="1:28">
      <c r="A7" s="367" t="s">
        <v>89</v>
      </c>
      <c r="B7" s="570">
        <v>1880.5960728000018</v>
      </c>
      <c r="C7" s="570">
        <v>1827.2550780000006</v>
      </c>
      <c r="D7" s="570">
        <v>2345.5859057999996</v>
      </c>
      <c r="E7" s="570">
        <v>1662.1084251000023</v>
      </c>
      <c r="F7" s="570">
        <v>1748.1550877999985</v>
      </c>
      <c r="G7" s="570">
        <v>2033.3009358000006</v>
      </c>
      <c r="H7" s="570">
        <v>1980.7495029000024</v>
      </c>
      <c r="I7" s="570">
        <v>2409.812150399996</v>
      </c>
      <c r="J7" s="570">
        <v>3718.8028583999976</v>
      </c>
      <c r="K7" s="570">
        <v>1109.0593467296101</v>
      </c>
      <c r="L7" s="570">
        <v>1846.1468026611701</v>
      </c>
      <c r="M7" s="570">
        <v>2166.3789577291204</v>
      </c>
      <c r="N7" s="570">
        <v>1498.8374125003602</v>
      </c>
      <c r="O7" s="570">
        <v>1252.2307579121698</v>
      </c>
      <c r="P7" s="570">
        <v>1756.1625821661801</v>
      </c>
      <c r="Q7" s="570">
        <v>2126.6656634282299</v>
      </c>
      <c r="R7" s="570">
        <v>1871.9405214009203</v>
      </c>
      <c r="S7" s="570">
        <v>4379.4928910543204</v>
      </c>
      <c r="T7" s="570">
        <v>6811.4498359587997</v>
      </c>
      <c r="U7" s="570">
        <v>6720.9971001342692</v>
      </c>
      <c r="V7" s="570">
        <v>9400.8580374144512</v>
      </c>
      <c r="W7" s="570">
        <v>17173.446261275432</v>
      </c>
      <c r="X7" s="570">
        <v>21995.13031629919</v>
      </c>
      <c r="Y7" s="570">
        <v>22586.858132133049</v>
      </c>
      <c r="Z7" s="570">
        <v>30655.041661076604</v>
      </c>
    </row>
    <row r="8" spans="1:28">
      <c r="A8" s="367" t="s">
        <v>482</v>
      </c>
      <c r="B8" s="570">
        <v>107.71483405797096</v>
      </c>
      <c r="C8" s="570">
        <v>144.13559232558134</v>
      </c>
      <c r="D8" s="570">
        <v>225.38744704761916</v>
      </c>
      <c r="E8" s="570">
        <v>392.32972368421042</v>
      </c>
      <c r="F8" s="570">
        <v>391.56220250000001</v>
      </c>
      <c r="G8" s="570">
        <v>208.32889046874993</v>
      </c>
      <c r="H8" s="570">
        <v>457.17113511764705</v>
      </c>
      <c r="I8" s="570">
        <v>287.91729192482262</v>
      </c>
      <c r="J8" s="570">
        <v>285.12876038554214</v>
      </c>
      <c r="K8" s="570">
        <v>524.07855709999967</v>
      </c>
      <c r="L8" s="570">
        <v>518.2531754099997</v>
      </c>
      <c r="M8" s="570">
        <v>772.09835257000054</v>
      </c>
      <c r="N8" s="570">
        <v>619.00658079999857</v>
      </c>
      <c r="O8" s="570">
        <v>655.5154777299997</v>
      </c>
      <c r="P8" s="570">
        <v>621.2876440099983</v>
      </c>
      <c r="Q8" s="570">
        <v>454.98738340000091</v>
      </c>
      <c r="R8" s="570">
        <v>371.62695026000097</v>
      </c>
      <c r="S8" s="570">
        <v>354.05729146000294</v>
      </c>
      <c r="T8" s="570">
        <v>387.7025579500089</v>
      </c>
      <c r="U8" s="570">
        <v>447.39786837999554</v>
      </c>
      <c r="V8" s="570">
        <v>439.34152076000123</v>
      </c>
      <c r="W8" s="570">
        <v>398.30881742000543</v>
      </c>
      <c r="X8" s="570">
        <v>351.02594337203664</v>
      </c>
      <c r="Y8" s="570">
        <v>402.28017942503493</v>
      </c>
      <c r="Z8" s="570">
        <v>517.15825610997126</v>
      </c>
    </row>
    <row r="9" spans="1:28">
      <c r="A9" s="367" t="s">
        <v>11</v>
      </c>
      <c r="B9" s="570">
        <v>242.70218983148499</v>
      </c>
      <c r="C9" s="570">
        <v>130.27463651162788</v>
      </c>
      <c r="D9" s="570">
        <v>214.89690390476193</v>
      </c>
      <c r="E9" s="570">
        <v>379.15513500000003</v>
      </c>
      <c r="F9" s="570">
        <v>133.53092968750002</v>
      </c>
      <c r="G9" s="570">
        <v>316.84705187499998</v>
      </c>
      <c r="H9" s="570">
        <v>631.73455044117657</v>
      </c>
      <c r="I9" s="570">
        <v>327.86224283687943</v>
      </c>
      <c r="J9" s="570">
        <v>431.65876168674691</v>
      </c>
      <c r="K9" s="570">
        <v>315.47535083333332</v>
      </c>
      <c r="L9" s="570">
        <v>123.49076020039041</v>
      </c>
      <c r="M9" s="570">
        <v>411.81821923654041</v>
      </c>
      <c r="N9" s="570">
        <v>354.53167328107946</v>
      </c>
      <c r="O9" s="570">
        <v>78.310546286216777</v>
      </c>
      <c r="P9" s="570">
        <v>637.3665155621934</v>
      </c>
      <c r="Q9" s="570">
        <v>378.316829961309</v>
      </c>
      <c r="R9" s="570">
        <v>303.20476227225754</v>
      </c>
      <c r="S9" s="570">
        <v>324.26880659879424</v>
      </c>
      <c r="T9" s="570">
        <v>444.10690147797436</v>
      </c>
      <c r="U9" s="570">
        <v>564.3644601180556</v>
      </c>
      <c r="V9" s="570">
        <v>523.13864242424245</v>
      </c>
      <c r="W9" s="570">
        <v>464.50394984247004</v>
      </c>
      <c r="X9" s="570">
        <v>415.15214240404032</v>
      </c>
      <c r="Y9" s="570">
        <v>369.20182862227921</v>
      </c>
      <c r="Z9" s="570">
        <v>430.95887069507273</v>
      </c>
    </row>
    <row r="10" spans="1:28">
      <c r="A10" s="367" t="s">
        <v>10</v>
      </c>
      <c r="B10" s="570">
        <v>834.05407068793534</v>
      </c>
      <c r="C10" s="570">
        <v>888.01737633886898</v>
      </c>
      <c r="D10" s="570">
        <v>639.8362084829198</v>
      </c>
      <c r="E10" s="570">
        <v>895.04604718314681</v>
      </c>
      <c r="F10" s="570">
        <v>859.32664920020693</v>
      </c>
      <c r="G10" s="570">
        <v>807.57628475080219</v>
      </c>
      <c r="H10" s="570">
        <v>948.08191443159467</v>
      </c>
      <c r="I10" s="570">
        <v>1207.0247703231737</v>
      </c>
      <c r="J10" s="570">
        <v>1644.9473098891297</v>
      </c>
      <c r="K10" s="570">
        <v>1048.9102880146684</v>
      </c>
      <c r="L10" s="570">
        <v>1089.9181575109585</v>
      </c>
      <c r="M10" s="570">
        <v>1387.3429214183561</v>
      </c>
      <c r="N10" s="570">
        <v>1141.2444339304891</v>
      </c>
      <c r="O10" s="570">
        <v>1517.3026433077678</v>
      </c>
      <c r="P10" s="570">
        <v>2074.8959793777867</v>
      </c>
      <c r="Q10" s="570">
        <v>2002.7175874154109</v>
      </c>
      <c r="R10" s="570">
        <v>2100.9301418420091</v>
      </c>
      <c r="S10" s="570">
        <v>2739.3989951769386</v>
      </c>
      <c r="T10" s="570">
        <v>2941.1635138288693</v>
      </c>
      <c r="U10" s="570">
        <v>2546.8519811570027</v>
      </c>
      <c r="V10" s="570">
        <v>1936.0381382620003</v>
      </c>
      <c r="W10" s="570">
        <v>2591.3522933012987</v>
      </c>
      <c r="X10" s="570">
        <v>3483.8032658300408</v>
      </c>
      <c r="Y10" s="570">
        <v>3194.1224826422331</v>
      </c>
      <c r="Z10" s="570">
        <v>2537.965122098301</v>
      </c>
    </row>
    <row r="11" spans="1:28">
      <c r="A11" s="367" t="s">
        <v>9</v>
      </c>
      <c r="B11" s="570">
        <v>257.75661485699999</v>
      </c>
      <c r="C11" s="570">
        <v>362.11834426300004</v>
      </c>
      <c r="D11" s="570">
        <v>308.11794889800007</v>
      </c>
      <c r="E11" s="570">
        <v>400.37542808800004</v>
      </c>
      <c r="F11" s="570">
        <v>349.861529652</v>
      </c>
      <c r="G11" s="570">
        <v>364.28072192299999</v>
      </c>
      <c r="H11" s="570">
        <v>473.83152651899996</v>
      </c>
      <c r="I11" s="570">
        <v>560.17132770000001</v>
      </c>
      <c r="J11" s="570">
        <v>687.33397644999991</v>
      </c>
      <c r="K11" s="570">
        <v>909.51152389800006</v>
      </c>
      <c r="L11" s="570">
        <v>887.63898793199996</v>
      </c>
      <c r="M11" s="570">
        <v>1052.5727833570002</v>
      </c>
      <c r="N11" s="570">
        <v>986.81389793100016</v>
      </c>
      <c r="O11" s="570">
        <v>933.32982382099999</v>
      </c>
      <c r="P11" s="570">
        <v>1006.8904959910001</v>
      </c>
      <c r="Q11" s="570">
        <v>725.84252643900004</v>
      </c>
      <c r="R11" s="570">
        <v>718.39909042199997</v>
      </c>
      <c r="S11" s="570">
        <v>681.839620685</v>
      </c>
      <c r="T11" s="570">
        <v>664.77676054300002</v>
      </c>
      <c r="U11" s="570">
        <v>728.44583638199992</v>
      </c>
      <c r="V11" s="570">
        <v>594.47127072500007</v>
      </c>
      <c r="W11" s="570">
        <v>768.18898752400014</v>
      </c>
      <c r="X11" s="570">
        <v>634.57211871000004</v>
      </c>
      <c r="Y11" s="570">
        <v>680.29078256100001</v>
      </c>
      <c r="Z11" s="570">
        <v>728.16137436399993</v>
      </c>
    </row>
    <row r="12" spans="1:28">
      <c r="A12" s="367" t="s">
        <v>8</v>
      </c>
      <c r="B12" s="570">
        <v>1530.1273038842344</v>
      </c>
      <c r="C12" s="570">
        <v>1605.7902304781562</v>
      </c>
      <c r="D12" s="570">
        <v>1751.3548064085446</v>
      </c>
      <c r="E12" s="570">
        <v>1821.2469344608878</v>
      </c>
      <c r="F12" s="570">
        <v>1922.6516396396396</v>
      </c>
      <c r="G12" s="570">
        <v>2128.158227848101</v>
      </c>
      <c r="H12" s="570">
        <v>2214.1991011235955</v>
      </c>
      <c r="I12" s="570">
        <v>2026.7178833280204</v>
      </c>
      <c r="J12" s="570">
        <v>2164.0650916784207</v>
      </c>
      <c r="K12" s="570">
        <v>1700.962147777082</v>
      </c>
      <c r="L12" s="570">
        <v>1985.5140822272583</v>
      </c>
      <c r="M12" s="570">
        <v>2207.7161739130433</v>
      </c>
      <c r="N12" s="570">
        <v>2235.9966922819913</v>
      </c>
      <c r="O12" s="570">
        <v>2481.9066536203522</v>
      </c>
      <c r="P12" s="570">
        <v>2692.8525800130633</v>
      </c>
      <c r="Q12" s="570">
        <v>2239.15</v>
      </c>
      <c r="R12" s="570">
        <v>1980.1000000000001</v>
      </c>
      <c r="S12" s="570">
        <v>1949.5499999999997</v>
      </c>
      <c r="T12" s="570">
        <v>1961.0700000000002</v>
      </c>
      <c r="U12" s="570">
        <v>1839.0499999999997</v>
      </c>
      <c r="V12" s="570">
        <v>1463.37</v>
      </c>
      <c r="W12" s="570">
        <v>1575.24</v>
      </c>
      <c r="X12" s="570">
        <v>1928.9999999999998</v>
      </c>
      <c r="Y12" s="570">
        <v>1921.9</v>
      </c>
      <c r="Z12" s="570">
        <v>1958.7999999999997</v>
      </c>
    </row>
    <row r="13" spans="1:28">
      <c r="A13" s="367" t="s">
        <v>6</v>
      </c>
      <c r="B13" s="570">
        <v>162.16238450398606</v>
      </c>
      <c r="C13" s="570">
        <v>126.61086915769772</v>
      </c>
      <c r="D13" s="570">
        <v>548.44878070117352</v>
      </c>
      <c r="E13" s="570">
        <v>729.56741008630411</v>
      </c>
      <c r="F13" s="570">
        <v>1151.4534318911001</v>
      </c>
      <c r="G13" s="570">
        <v>1356.205204618454</v>
      </c>
      <c r="H13" s="570">
        <v>1829.5832239093229</v>
      </c>
      <c r="I13" s="570">
        <v>1871.8794564556056</v>
      </c>
      <c r="J13" s="570">
        <v>1916.6909521475029</v>
      </c>
      <c r="K13" s="570">
        <v>1547.5333226847833</v>
      </c>
      <c r="L13" s="570">
        <v>1714.0395817387011</v>
      </c>
      <c r="M13" s="570">
        <v>2812.2594062007511</v>
      </c>
      <c r="N13" s="570">
        <v>2881.1613303049303</v>
      </c>
      <c r="O13" s="570">
        <v>2897.0054369624449</v>
      </c>
      <c r="P13" s="570">
        <v>3159.4349999999995</v>
      </c>
      <c r="Q13" s="570">
        <v>2535.1639505268845</v>
      </c>
      <c r="R13" s="570">
        <v>2400.0716977125371</v>
      </c>
      <c r="S13" s="570">
        <v>3732.264929050958</v>
      </c>
      <c r="T13" s="570">
        <v>4321.9705776720257</v>
      </c>
      <c r="U13" s="570">
        <v>3677.5480154347406</v>
      </c>
      <c r="V13" s="570">
        <v>2624.3879359277626</v>
      </c>
      <c r="W13" s="570">
        <v>4293.9711955900966</v>
      </c>
      <c r="X13" s="570">
        <v>6652.704214732431</v>
      </c>
      <c r="Y13" s="570">
        <v>6707.1552086628217</v>
      </c>
      <c r="Z13" s="570">
        <v>6561.0029547119411</v>
      </c>
    </row>
    <row r="14" spans="1:28">
      <c r="A14" s="367" t="s">
        <v>5</v>
      </c>
      <c r="B14" s="570">
        <v>869.772092379897</v>
      </c>
      <c r="C14" s="570">
        <v>838.58655906293643</v>
      </c>
      <c r="D14" s="570">
        <v>757.40652109021005</v>
      </c>
      <c r="E14" s="570">
        <v>1048.7365477455044</v>
      </c>
      <c r="F14" s="570">
        <v>1888.0864236949997</v>
      </c>
      <c r="G14" s="570">
        <v>1676.7875291089999</v>
      </c>
      <c r="H14" s="570">
        <v>2375.6679596729996</v>
      </c>
      <c r="I14" s="570">
        <v>2808.940149263</v>
      </c>
      <c r="J14" s="570">
        <v>3156.4404607420006</v>
      </c>
      <c r="K14" s="570">
        <v>2935.4549318559998</v>
      </c>
      <c r="L14" s="570">
        <v>3572.6247986860003</v>
      </c>
      <c r="M14" s="570">
        <v>3586.7511854809995</v>
      </c>
      <c r="N14" s="570">
        <v>3857.631928758</v>
      </c>
      <c r="O14" s="570">
        <v>2866.0145625219998</v>
      </c>
      <c r="P14" s="570">
        <v>3472.8287003819992</v>
      </c>
      <c r="Q14" s="570">
        <v>2342.3137027459998</v>
      </c>
      <c r="R14" s="570">
        <v>2472.9689731199996</v>
      </c>
      <c r="S14" s="570">
        <v>2845.2451734799997</v>
      </c>
      <c r="T14" s="570">
        <v>4102.8740915369999</v>
      </c>
      <c r="U14" s="570">
        <v>4177.5021337469998</v>
      </c>
      <c r="V14" s="570">
        <v>4004.0469735260003</v>
      </c>
      <c r="W14" s="570">
        <v>4584.2786128059997</v>
      </c>
      <c r="X14" s="570">
        <v>3277.7954727099996</v>
      </c>
      <c r="Y14" s="570">
        <v>3210.2426614260007</v>
      </c>
      <c r="Z14" s="570">
        <v>3993.22854865815</v>
      </c>
    </row>
    <row r="15" spans="1:28">
      <c r="A15" s="367" t="s">
        <v>4</v>
      </c>
      <c r="B15" s="570">
        <v>187.93445099997999</v>
      </c>
      <c r="C15" s="570">
        <v>190.74495714250565</v>
      </c>
      <c r="D15" s="570">
        <v>206.59752392904463</v>
      </c>
      <c r="E15" s="570">
        <v>249.18698466832745</v>
      </c>
      <c r="F15" s="570">
        <v>248.0906776220431</v>
      </c>
      <c r="G15" s="570">
        <v>279.22779138211888</v>
      </c>
      <c r="H15" s="570">
        <v>304.12351311539408</v>
      </c>
      <c r="I15" s="570">
        <v>280.33544724636249</v>
      </c>
      <c r="J15" s="570">
        <v>340.75880935872806</v>
      </c>
      <c r="K15" s="570">
        <v>333.35299003420448</v>
      </c>
      <c r="L15" s="570">
        <v>334.09345650626545</v>
      </c>
      <c r="M15" s="570">
        <v>396.18524300380545</v>
      </c>
      <c r="N15" s="570">
        <v>409.45556967294499</v>
      </c>
      <c r="O15" s="570">
        <v>500.16059177454355</v>
      </c>
      <c r="P15" s="570">
        <v>457.37323596024163</v>
      </c>
      <c r="Q15" s="570">
        <v>351.41568272009192</v>
      </c>
      <c r="R15" s="570">
        <v>413.2307826813821</v>
      </c>
      <c r="S15" s="570">
        <v>488.59349384427276</v>
      </c>
      <c r="T15" s="570">
        <v>673.6786432943295</v>
      </c>
      <c r="U15" s="570">
        <v>461.35685122460052</v>
      </c>
      <c r="V15" s="570">
        <v>398.15087128206483</v>
      </c>
      <c r="W15" s="570">
        <v>421.55117752687858</v>
      </c>
      <c r="X15" s="570">
        <v>494.80487051409847</v>
      </c>
      <c r="Y15" s="570">
        <v>500.69666951446834</v>
      </c>
      <c r="Z15" s="570">
        <v>555.61735414135478</v>
      </c>
    </row>
    <row r="16" spans="1:28">
      <c r="A16" s="367" t="s">
        <v>3</v>
      </c>
      <c r="B16" s="570">
        <v>27121.514959266362</v>
      </c>
      <c r="C16" s="570">
        <v>26185.263056921343</v>
      </c>
      <c r="D16" s="570">
        <v>29988.737115295015</v>
      </c>
      <c r="E16" s="570">
        <v>37261.974239163486</v>
      </c>
      <c r="F16" s="570">
        <v>48456.324559915651</v>
      </c>
      <c r="G16" s="570">
        <v>52236.974248640327</v>
      </c>
      <c r="H16" s="570">
        <v>58595.277635949868</v>
      </c>
      <c r="I16" s="570">
        <v>65181.082148729867</v>
      </c>
      <c r="J16" s="570">
        <v>71270.370029569676</v>
      </c>
      <c r="K16" s="570">
        <v>53940.216108780158</v>
      </c>
      <c r="L16" s="570">
        <v>72050.77742113026</v>
      </c>
      <c r="M16" s="570">
        <v>87172.234085839154</v>
      </c>
      <c r="N16" s="570">
        <v>76983.365519913379</v>
      </c>
      <c r="O16" s="570">
        <v>73759.906275003115</v>
      </c>
      <c r="P16" s="570">
        <v>69059.457898347217</v>
      </c>
      <c r="Q16" s="570">
        <v>60173.789935237859</v>
      </c>
      <c r="R16" s="570">
        <v>57199.777282962859</v>
      </c>
      <c r="S16" s="570">
        <v>68681.935718114022</v>
      </c>
      <c r="T16" s="570">
        <v>72574.882009832392</v>
      </c>
      <c r="U16" s="570">
        <v>68712.997122684072</v>
      </c>
      <c r="V16" s="570">
        <v>67370.739472168323</v>
      </c>
      <c r="W16" s="570">
        <v>99160.680904940906</v>
      </c>
      <c r="X16" s="570">
        <v>97016.48530885893</v>
      </c>
      <c r="Y16" s="570">
        <v>85668.109629674087</v>
      </c>
      <c r="Z16" s="570">
        <v>90014.960507999989</v>
      </c>
    </row>
    <row r="17" spans="1:26">
      <c r="A17" s="367" t="s">
        <v>431</v>
      </c>
      <c r="B17" s="570">
        <v>689.6626237393873</v>
      </c>
      <c r="C17" s="570">
        <v>792.77031755449684</v>
      </c>
      <c r="D17" s="570">
        <v>882.40221975119516</v>
      </c>
      <c r="E17" s="570">
        <v>1207.9318871852861</v>
      </c>
      <c r="F17" s="570">
        <v>1360.6638150441961</v>
      </c>
      <c r="G17" s="570">
        <v>1359.767802130455</v>
      </c>
      <c r="H17" s="570">
        <v>1536.824405087269</v>
      </c>
      <c r="I17" s="570">
        <v>1676.4175202807951</v>
      </c>
      <c r="J17" s="570">
        <v>2470.7607428437764</v>
      </c>
      <c r="K17" s="570">
        <v>2312.5697727921411</v>
      </c>
      <c r="L17" s="570">
        <v>3309.7403398843999</v>
      </c>
      <c r="M17" s="570">
        <v>3562.0627006865202</v>
      </c>
      <c r="N17" s="570">
        <v>4051.8565989999997</v>
      </c>
      <c r="O17" s="570">
        <v>3867.0306695805698</v>
      </c>
      <c r="P17" s="570">
        <v>3255.6245792708801</v>
      </c>
      <c r="Q17" s="570">
        <v>3443.9949717777799</v>
      </c>
      <c r="R17" s="570">
        <v>3444.3287436707601</v>
      </c>
      <c r="S17" s="570">
        <v>3197.16945063</v>
      </c>
      <c r="T17" s="570">
        <v>2869.5396014128996</v>
      </c>
      <c r="U17" s="570">
        <v>4206.5202337999999</v>
      </c>
      <c r="V17" s="570">
        <v>4608</v>
      </c>
      <c r="W17" s="570">
        <v>5088</v>
      </c>
      <c r="X17" s="570">
        <v>5383.2</v>
      </c>
      <c r="Y17" s="570">
        <v>5546.2</v>
      </c>
      <c r="Z17" s="570">
        <v>5733.7061936992241</v>
      </c>
    </row>
    <row r="18" spans="1:26">
      <c r="A18" s="367" t="s">
        <v>1</v>
      </c>
      <c r="B18" s="570">
        <v>616.46083299999998</v>
      </c>
      <c r="C18" s="570">
        <v>692.173002</v>
      </c>
      <c r="D18" s="570">
        <v>596.09629399999994</v>
      </c>
      <c r="E18" s="570">
        <v>549.00542099999984</v>
      </c>
      <c r="F18" s="570">
        <v>805.07604599999991</v>
      </c>
      <c r="G18" s="570">
        <v>1666.7311890000001</v>
      </c>
      <c r="H18" s="570">
        <v>2997.2194060000002</v>
      </c>
      <c r="I18" s="570">
        <v>3564.9459099999995</v>
      </c>
      <c r="J18" s="570">
        <v>3978.2229300000008</v>
      </c>
      <c r="K18" s="570">
        <v>3041.0732099999996</v>
      </c>
      <c r="L18" s="570">
        <v>5325.1154779999997</v>
      </c>
      <c r="M18" s="570">
        <v>6946.9399900700009</v>
      </c>
      <c r="N18" s="570">
        <v>6774.43274088</v>
      </c>
      <c r="O18" s="570">
        <v>7480.7812308800003</v>
      </c>
      <c r="P18" s="570">
        <v>7606.5353854299992</v>
      </c>
      <c r="Q18" s="570">
        <v>5050.4425657299998</v>
      </c>
      <c r="R18" s="570">
        <v>5055.8593180000007</v>
      </c>
      <c r="S18" s="570">
        <v>6663.2372917800003</v>
      </c>
      <c r="T18" s="570">
        <v>7342.2673879069998</v>
      </c>
      <c r="U18" s="570">
        <v>5467.9663804210004</v>
      </c>
      <c r="V18" s="570">
        <v>6264.0288966640001</v>
      </c>
      <c r="W18" s="570">
        <v>9122.3922752729995</v>
      </c>
      <c r="X18" s="570">
        <v>8942.5271439019998</v>
      </c>
      <c r="Y18" s="570">
        <v>7505.6012756919999</v>
      </c>
      <c r="Z18" s="570">
        <v>8490.9331917599993</v>
      </c>
    </row>
    <row r="19" spans="1:26">
      <c r="A19" s="367" t="s">
        <v>0</v>
      </c>
      <c r="B19" s="570">
        <v>289.94965210190367</v>
      </c>
      <c r="C19" s="570">
        <v>34.376503967619783</v>
      </c>
      <c r="D19" s="570">
        <v>768.26827827475267</v>
      </c>
      <c r="E19" s="570">
        <v>1010.2355002689661</v>
      </c>
      <c r="F19" s="570">
        <v>1193.6361656152976</v>
      </c>
      <c r="G19" s="570">
        <v>814.41939715800004</v>
      </c>
      <c r="H19" s="570">
        <v>1838.4419048119994</v>
      </c>
      <c r="I19" s="570">
        <v>981.44456665499979</v>
      </c>
      <c r="J19" s="570">
        <v>422.02272195399996</v>
      </c>
      <c r="K19" s="570">
        <v>763.26666839900008</v>
      </c>
      <c r="L19" s="570">
        <v>1169.1070392730001</v>
      </c>
      <c r="M19" s="570">
        <v>821.68666489999987</v>
      </c>
      <c r="N19" s="570">
        <v>852.45350893000023</v>
      </c>
      <c r="O19" s="570">
        <v>737.05331749000015</v>
      </c>
      <c r="P19" s="570">
        <v>1090.4125247169995</v>
      </c>
      <c r="Q19" s="570">
        <v>781.08580932099994</v>
      </c>
      <c r="R19" s="570">
        <v>688.70475694000015</v>
      </c>
      <c r="S19" s="570">
        <v>840.61098713499996</v>
      </c>
      <c r="T19" s="570">
        <v>1453.713197989</v>
      </c>
      <c r="U19" s="570">
        <v>1670.7440312889998</v>
      </c>
      <c r="V19" s="570">
        <v>1273.0458750489997</v>
      </c>
      <c r="W19" s="570">
        <v>2494.2705018080001</v>
      </c>
      <c r="X19" s="570">
        <v>3450.0243242709998</v>
      </c>
      <c r="Y19" s="570">
        <v>4361.40780498</v>
      </c>
      <c r="Z19" s="570">
        <v>4904</v>
      </c>
    </row>
    <row r="20" spans="1:26">
      <c r="A20" s="367" t="s">
        <v>2207</v>
      </c>
      <c r="B20" s="571">
        <v>45388.677618082562</v>
      </c>
      <c r="C20" s="571">
        <v>42503.258393259399</v>
      </c>
      <c r="D20" s="571">
        <v>49374.260820176765</v>
      </c>
      <c r="E20" s="571">
        <v>59427.068261434135</v>
      </c>
      <c r="F20" s="571">
        <v>77019.17205041484</v>
      </c>
      <c r="G20" s="571">
        <v>92185.840099311143</v>
      </c>
      <c r="H20" s="571">
        <v>111091.11655818671</v>
      </c>
      <c r="I20" s="571">
        <v>130048.17834780065</v>
      </c>
      <c r="J20" s="571">
        <v>159137.02316266581</v>
      </c>
      <c r="K20" s="571">
        <v>115648.56238068738</v>
      </c>
      <c r="L20" s="571">
        <v>155004.95516018226</v>
      </c>
      <c r="M20" s="571">
        <v>186685.23063770158</v>
      </c>
      <c r="N20" s="571">
        <v>178509.45810472083</v>
      </c>
      <c r="O20" s="571">
        <v>172774.6944392942</v>
      </c>
      <c r="P20" s="571">
        <v>163188.7068275114</v>
      </c>
      <c r="Q20" s="571">
        <v>125621.1792997655</v>
      </c>
      <c r="R20" s="571">
        <v>115573.63864947579</v>
      </c>
      <c r="S20" s="571">
        <v>141777.13131733853</v>
      </c>
      <c r="T20" s="571">
        <v>152231.43615515897</v>
      </c>
      <c r="U20" s="571">
        <v>140382.26345249021</v>
      </c>
      <c r="V20" s="571">
        <v>126155.23098604521</v>
      </c>
      <c r="W20" s="571">
        <v>188507.65017602636</v>
      </c>
      <c r="X20" s="571">
        <v>211543.55189336487</v>
      </c>
      <c r="Y20" s="571">
        <v>185593.23375934322</v>
      </c>
      <c r="Z20" s="571">
        <v>198890.2419506037</v>
      </c>
    </row>
    <row r="22" spans="1:26">
      <c r="A22" s="241" t="s">
        <v>3567</v>
      </c>
    </row>
  </sheetData>
  <hyperlinks>
    <hyperlink ref="AB3" location="Content!A1" display="Back to content page" xr:uid="{00000000-0004-0000-0E00-000000000000}"/>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D47D5-0848-4803-B665-5C6D5F44665C}">
  <dimension ref="A1:Q37"/>
  <sheetViews>
    <sheetView topLeftCell="D1" workbookViewId="0">
      <selection activeCell="Q3" sqref="Q3"/>
    </sheetView>
  </sheetViews>
  <sheetFormatPr defaultRowHeight="14.5"/>
  <cols>
    <col min="1" max="1" width="48.1796875" customWidth="1"/>
  </cols>
  <sheetData>
    <row r="1" spans="1:17">
      <c r="A1" s="89" t="s">
        <v>3704</v>
      </c>
    </row>
    <row r="3" spans="1:17" ht="77.5">
      <c r="A3" s="836" t="s">
        <v>3730</v>
      </c>
      <c r="B3" s="837" t="s">
        <v>2999</v>
      </c>
      <c r="C3" s="838" t="s">
        <v>3731</v>
      </c>
      <c r="D3" s="839" t="s">
        <v>2994</v>
      </c>
      <c r="E3" s="840" t="s">
        <v>3732</v>
      </c>
      <c r="F3" s="841" t="s">
        <v>3733</v>
      </c>
      <c r="G3" s="842" t="s">
        <v>3734</v>
      </c>
      <c r="H3" s="842" t="s">
        <v>3735</v>
      </c>
      <c r="I3" s="842" t="s">
        <v>3736</v>
      </c>
      <c r="J3" s="842" t="s">
        <v>3737</v>
      </c>
      <c r="K3" s="842" t="s">
        <v>3738</v>
      </c>
      <c r="L3" s="842" t="s">
        <v>2995</v>
      </c>
      <c r="M3" s="842" t="s">
        <v>3739</v>
      </c>
      <c r="N3" s="843" t="s">
        <v>3740</v>
      </c>
      <c r="Q3" s="486" t="s">
        <v>528</v>
      </c>
    </row>
    <row r="4" spans="1:17" ht="15.5">
      <c r="A4" s="844" t="s">
        <v>2964</v>
      </c>
      <c r="B4" s="845">
        <v>0</v>
      </c>
      <c r="C4" s="845">
        <v>0</v>
      </c>
      <c r="D4" s="845">
        <v>0</v>
      </c>
      <c r="E4" s="845">
        <v>0</v>
      </c>
      <c r="F4" s="845">
        <v>507.3717773770357</v>
      </c>
      <c r="G4" s="845">
        <v>0</v>
      </c>
      <c r="H4" s="845">
        <v>0</v>
      </c>
      <c r="I4" s="845">
        <v>0.52389243336199465</v>
      </c>
      <c r="J4" s="846">
        <v>0</v>
      </c>
      <c r="K4" s="845">
        <v>0</v>
      </c>
      <c r="L4" s="845">
        <v>0</v>
      </c>
      <c r="M4" s="845">
        <v>0</v>
      </c>
      <c r="N4" s="846">
        <v>507.89566981039769</v>
      </c>
    </row>
    <row r="5" spans="1:17" ht="15.5">
      <c r="A5" s="847" t="s">
        <v>3741</v>
      </c>
      <c r="B5" s="848">
        <v>0</v>
      </c>
      <c r="C5" s="848">
        <v>0</v>
      </c>
      <c r="D5" s="848">
        <v>159.40223798605138</v>
      </c>
      <c r="E5" s="848">
        <v>0</v>
      </c>
      <c r="F5" s="848">
        <v>0</v>
      </c>
      <c r="G5" s="848">
        <v>0</v>
      </c>
      <c r="H5" s="848">
        <v>0</v>
      </c>
      <c r="I5" s="848">
        <v>0</v>
      </c>
      <c r="J5" s="849">
        <v>0</v>
      </c>
      <c r="K5" s="848">
        <v>0</v>
      </c>
      <c r="L5" s="848">
        <v>0</v>
      </c>
      <c r="M5" s="848">
        <v>0</v>
      </c>
      <c r="N5" s="849">
        <v>159.40223798605138</v>
      </c>
    </row>
    <row r="6" spans="1:17" ht="15.5">
      <c r="A6" s="847" t="s">
        <v>3742</v>
      </c>
      <c r="B6" s="848">
        <v>0</v>
      </c>
      <c r="C6" s="848">
        <v>0</v>
      </c>
      <c r="D6" s="848">
        <v>0</v>
      </c>
      <c r="E6" s="848">
        <v>0</v>
      </c>
      <c r="F6" s="848">
        <v>0</v>
      </c>
      <c r="G6" s="848">
        <v>0</v>
      </c>
      <c r="H6" s="848">
        <v>0</v>
      </c>
      <c r="I6" s="848">
        <v>0</v>
      </c>
      <c r="J6" s="849">
        <v>0</v>
      </c>
      <c r="K6" s="848">
        <v>0</v>
      </c>
      <c r="L6" s="848">
        <v>0</v>
      </c>
      <c r="M6" s="848">
        <v>0</v>
      </c>
      <c r="N6" s="849">
        <v>0</v>
      </c>
    </row>
    <row r="7" spans="1:17" ht="15.5">
      <c r="A7" s="850" t="s">
        <v>3743</v>
      </c>
      <c r="B7" s="848">
        <v>0</v>
      </c>
      <c r="C7" s="848">
        <v>0</v>
      </c>
      <c r="D7" s="848">
        <v>0</v>
      </c>
      <c r="E7" s="848">
        <v>0</v>
      </c>
      <c r="F7" s="848">
        <v>0</v>
      </c>
      <c r="G7" s="848">
        <v>0</v>
      </c>
      <c r="H7" s="848">
        <v>0</v>
      </c>
      <c r="I7" s="848">
        <v>0</v>
      </c>
      <c r="J7" s="849">
        <v>0</v>
      </c>
      <c r="K7" s="848">
        <v>0</v>
      </c>
      <c r="L7" s="848">
        <v>0</v>
      </c>
      <c r="M7" s="848">
        <v>0</v>
      </c>
      <c r="N7" s="849">
        <v>0</v>
      </c>
    </row>
    <row r="8" spans="1:17" ht="15.5">
      <c r="A8" s="850" t="s">
        <v>3744</v>
      </c>
      <c r="B8" s="848">
        <v>0</v>
      </c>
      <c r="C8" s="848">
        <v>0</v>
      </c>
      <c r="D8" s="848">
        <v>-17.708838475399311</v>
      </c>
      <c r="E8" s="848">
        <v>0</v>
      </c>
      <c r="F8" s="848">
        <v>0</v>
      </c>
      <c r="G8" s="848">
        <v>0</v>
      </c>
      <c r="H8" s="848">
        <v>0</v>
      </c>
      <c r="I8" s="848">
        <v>0</v>
      </c>
      <c r="J8" s="849">
        <v>0</v>
      </c>
      <c r="K8" s="848">
        <v>0</v>
      </c>
      <c r="L8" s="848">
        <v>0</v>
      </c>
      <c r="M8" s="848">
        <v>0</v>
      </c>
      <c r="N8" s="849">
        <v>-17.708838475399311</v>
      </c>
    </row>
    <row r="9" spans="1:17" ht="15.5">
      <c r="A9" s="850" t="s">
        <v>3745</v>
      </c>
      <c r="B9" s="848">
        <v>0</v>
      </c>
      <c r="C9" s="848">
        <v>0</v>
      </c>
      <c r="D9" s="848">
        <v>6.7618009123334959</v>
      </c>
      <c r="E9" s="848">
        <v>0</v>
      </c>
      <c r="F9" s="848">
        <v>0</v>
      </c>
      <c r="G9" s="848">
        <v>0</v>
      </c>
      <c r="H9" s="848">
        <v>0</v>
      </c>
      <c r="I9" s="848">
        <v>0</v>
      </c>
      <c r="J9" s="849">
        <v>0</v>
      </c>
      <c r="K9" s="848">
        <v>0</v>
      </c>
      <c r="L9" s="848">
        <v>0</v>
      </c>
      <c r="M9" s="848">
        <v>0</v>
      </c>
      <c r="N9" s="849">
        <v>6.7618009123334959</v>
      </c>
    </row>
    <row r="10" spans="1:17" ht="15.5">
      <c r="A10" s="851" t="s">
        <v>3746</v>
      </c>
      <c r="B10" s="852">
        <v>0</v>
      </c>
      <c r="C10" s="852">
        <v>0</v>
      </c>
      <c r="D10" s="852">
        <v>148.45520042298557</v>
      </c>
      <c r="E10" s="852">
        <v>0</v>
      </c>
      <c r="F10" s="852">
        <v>507.3717773770357</v>
      </c>
      <c r="G10" s="852">
        <v>0</v>
      </c>
      <c r="H10" s="852">
        <v>0</v>
      </c>
      <c r="I10" s="852">
        <v>0.52389243336199465</v>
      </c>
      <c r="J10" s="853">
        <v>0</v>
      </c>
      <c r="K10" s="852">
        <v>0</v>
      </c>
      <c r="L10" s="852">
        <v>0</v>
      </c>
      <c r="M10" s="852">
        <v>0</v>
      </c>
      <c r="N10" s="853">
        <v>656.35087023338326</v>
      </c>
    </row>
    <row r="11" spans="1:17" ht="15.5">
      <c r="A11" s="854" t="s">
        <v>3747</v>
      </c>
      <c r="B11" s="848">
        <v>0</v>
      </c>
      <c r="C11" s="848">
        <v>0</v>
      </c>
      <c r="D11" s="848">
        <v>0</v>
      </c>
      <c r="E11" s="848">
        <v>0</v>
      </c>
      <c r="F11" s="848">
        <v>0</v>
      </c>
      <c r="G11" s="848">
        <v>0</v>
      </c>
      <c r="H11" s="848">
        <v>0</v>
      </c>
      <c r="I11" s="848">
        <v>0</v>
      </c>
      <c r="J11" s="849">
        <v>0</v>
      </c>
      <c r="K11" s="848">
        <v>0</v>
      </c>
      <c r="L11" s="848">
        <v>0</v>
      </c>
      <c r="M11" s="848">
        <v>0</v>
      </c>
      <c r="N11" s="849">
        <v>0</v>
      </c>
    </row>
    <row r="12" spans="1:17" ht="15.5">
      <c r="A12" s="850" t="s">
        <v>3748</v>
      </c>
      <c r="B12" s="848">
        <v>0</v>
      </c>
      <c r="C12" s="848">
        <v>0</v>
      </c>
      <c r="D12" s="848">
        <v>1.9983687817318128</v>
      </c>
      <c r="E12" s="848">
        <v>0</v>
      </c>
      <c r="F12" s="848">
        <v>17.600029489003362</v>
      </c>
      <c r="G12" s="848">
        <v>0</v>
      </c>
      <c r="H12" s="848">
        <v>0</v>
      </c>
      <c r="I12" s="848">
        <v>0</v>
      </c>
      <c r="J12" s="849">
        <v>0</v>
      </c>
      <c r="K12" s="848">
        <v>0</v>
      </c>
      <c r="L12" s="848">
        <v>-0.45550117591949046</v>
      </c>
      <c r="M12" s="848">
        <v>0</v>
      </c>
      <c r="N12" s="849">
        <v>19.142897094815684</v>
      </c>
    </row>
    <row r="13" spans="1:17" ht="15.5">
      <c r="A13" s="855" t="s">
        <v>3749</v>
      </c>
      <c r="B13" s="856">
        <v>0</v>
      </c>
      <c r="C13" s="856">
        <v>0</v>
      </c>
      <c r="D13" s="856">
        <v>-18.704086493772962</v>
      </c>
      <c r="E13" s="856">
        <v>0</v>
      </c>
      <c r="F13" s="856">
        <v>-91.285831458452478</v>
      </c>
      <c r="G13" s="856">
        <v>0</v>
      </c>
      <c r="H13" s="856">
        <v>0</v>
      </c>
      <c r="I13" s="856">
        <v>-0.52389243336199465</v>
      </c>
      <c r="J13" s="856">
        <v>0</v>
      </c>
      <c r="K13" s="856">
        <v>0</v>
      </c>
      <c r="L13" s="856">
        <v>9.4290718830610469</v>
      </c>
      <c r="M13" s="856">
        <v>0</v>
      </c>
      <c r="N13" s="857">
        <v>-101.08473850252639</v>
      </c>
    </row>
    <row r="14" spans="1:17" ht="15.5">
      <c r="A14" s="858" t="s">
        <v>3750</v>
      </c>
      <c r="B14" s="848">
        <v>0</v>
      </c>
      <c r="C14" s="848">
        <v>0</v>
      </c>
      <c r="D14" s="848">
        <v>-18.704086493772962</v>
      </c>
      <c r="E14" s="848">
        <v>0</v>
      </c>
      <c r="F14" s="848">
        <v>0</v>
      </c>
      <c r="G14" s="848">
        <v>0</v>
      </c>
      <c r="H14" s="848">
        <v>0</v>
      </c>
      <c r="I14" s="848">
        <v>-0.52389243336199465</v>
      </c>
      <c r="J14" s="848">
        <v>0</v>
      </c>
      <c r="K14" s="848">
        <v>0</v>
      </c>
      <c r="L14" s="848">
        <v>9.4290718830610469</v>
      </c>
      <c r="M14" s="848">
        <v>0</v>
      </c>
      <c r="N14" s="849">
        <v>-9.7989070440739088</v>
      </c>
    </row>
    <row r="15" spans="1:17" ht="15.5">
      <c r="A15" s="858" t="s">
        <v>3751</v>
      </c>
      <c r="B15" s="848">
        <v>0</v>
      </c>
      <c r="C15" s="848">
        <v>0</v>
      </c>
      <c r="D15" s="848">
        <v>0</v>
      </c>
      <c r="E15" s="848">
        <v>0</v>
      </c>
      <c r="F15" s="848">
        <v>0</v>
      </c>
      <c r="G15" s="848">
        <v>0</v>
      </c>
      <c r="H15" s="848">
        <v>0</v>
      </c>
      <c r="I15" s="848">
        <v>0</v>
      </c>
      <c r="J15" s="848">
        <v>0</v>
      </c>
      <c r="K15" s="848">
        <v>0</v>
      </c>
      <c r="L15" s="848">
        <v>0</v>
      </c>
      <c r="M15" s="848">
        <v>0</v>
      </c>
      <c r="N15" s="849">
        <v>0</v>
      </c>
    </row>
    <row r="16" spans="1:17" ht="15.5">
      <c r="A16" s="858" t="s">
        <v>3752</v>
      </c>
      <c r="B16" s="848">
        <v>0</v>
      </c>
      <c r="C16" s="848">
        <v>0</v>
      </c>
      <c r="D16" s="848">
        <v>0</v>
      </c>
      <c r="E16" s="848">
        <v>0</v>
      </c>
      <c r="F16" s="848">
        <v>0</v>
      </c>
      <c r="G16" s="848">
        <v>0</v>
      </c>
      <c r="H16" s="848">
        <v>0</v>
      </c>
      <c r="I16" s="848">
        <v>0</v>
      </c>
      <c r="J16" s="848">
        <v>0</v>
      </c>
      <c r="K16" s="848">
        <v>0</v>
      </c>
      <c r="L16" s="848">
        <v>0</v>
      </c>
      <c r="M16" s="848">
        <v>0</v>
      </c>
      <c r="N16" s="849">
        <v>0</v>
      </c>
    </row>
    <row r="17" spans="1:14" ht="15.5">
      <c r="A17" s="859" t="s">
        <v>3753</v>
      </c>
      <c r="B17" s="848">
        <v>0</v>
      </c>
      <c r="C17" s="848">
        <v>0</v>
      </c>
      <c r="D17" s="848">
        <v>0</v>
      </c>
      <c r="E17" s="848">
        <v>0</v>
      </c>
      <c r="F17" s="848">
        <v>0</v>
      </c>
      <c r="G17" s="848">
        <v>0</v>
      </c>
      <c r="H17" s="848">
        <v>0</v>
      </c>
      <c r="I17" s="848">
        <v>0</v>
      </c>
      <c r="J17" s="848">
        <v>0</v>
      </c>
      <c r="K17" s="848">
        <v>0</v>
      </c>
      <c r="L17" s="848">
        <v>0</v>
      </c>
      <c r="M17" s="848">
        <v>0</v>
      </c>
      <c r="N17" s="849">
        <v>0</v>
      </c>
    </row>
    <row r="18" spans="1:14" ht="15.5">
      <c r="A18" s="859" t="s">
        <v>3754</v>
      </c>
      <c r="B18" s="860">
        <v>0</v>
      </c>
      <c r="C18" s="848">
        <v>0</v>
      </c>
      <c r="D18" s="848">
        <v>0</v>
      </c>
      <c r="E18" s="848">
        <v>0</v>
      </c>
      <c r="F18" s="848">
        <v>0</v>
      </c>
      <c r="G18" s="848">
        <v>0</v>
      </c>
      <c r="H18" s="848">
        <v>0</v>
      </c>
      <c r="I18" s="848">
        <v>0</v>
      </c>
      <c r="J18" s="848">
        <v>0</v>
      </c>
      <c r="K18" s="848">
        <v>0</v>
      </c>
      <c r="L18" s="848">
        <v>0</v>
      </c>
      <c r="M18" s="848">
        <v>0</v>
      </c>
      <c r="N18" s="849">
        <v>0</v>
      </c>
    </row>
    <row r="19" spans="1:14" ht="15.5">
      <c r="A19" s="859" t="s">
        <v>3755</v>
      </c>
      <c r="B19" s="848">
        <v>0</v>
      </c>
      <c r="C19" s="848">
        <v>0</v>
      </c>
      <c r="D19" s="848">
        <v>0</v>
      </c>
      <c r="E19" s="848">
        <v>0</v>
      </c>
      <c r="F19" s="848">
        <v>0</v>
      </c>
      <c r="G19" s="848">
        <v>0</v>
      </c>
      <c r="H19" s="848">
        <v>0</v>
      </c>
      <c r="I19" s="848">
        <v>0</v>
      </c>
      <c r="J19" s="848">
        <v>0</v>
      </c>
      <c r="K19" s="848">
        <v>0</v>
      </c>
      <c r="L19" s="848">
        <v>0</v>
      </c>
      <c r="M19" s="848">
        <v>0</v>
      </c>
      <c r="N19" s="849">
        <v>0</v>
      </c>
    </row>
    <row r="20" spans="1:14" ht="15.5">
      <c r="A20" s="859" t="s">
        <v>3756</v>
      </c>
      <c r="B20" s="848">
        <v>0</v>
      </c>
      <c r="C20" s="848">
        <v>0</v>
      </c>
      <c r="D20" s="848">
        <v>0</v>
      </c>
      <c r="E20" s="848">
        <v>0</v>
      </c>
      <c r="F20" s="848">
        <v>0</v>
      </c>
      <c r="G20" s="848">
        <v>0</v>
      </c>
      <c r="H20" s="848">
        <v>0</v>
      </c>
      <c r="I20" s="848">
        <v>0</v>
      </c>
      <c r="J20" s="848">
        <v>0</v>
      </c>
      <c r="K20" s="848">
        <v>0</v>
      </c>
      <c r="L20" s="848">
        <v>0</v>
      </c>
      <c r="M20" s="848">
        <v>0</v>
      </c>
      <c r="N20" s="849">
        <v>0</v>
      </c>
    </row>
    <row r="21" spans="1:14" ht="15.5">
      <c r="A21" s="859" t="s">
        <v>3757</v>
      </c>
      <c r="B21" s="848">
        <v>0</v>
      </c>
      <c r="C21" s="848">
        <v>0</v>
      </c>
      <c r="D21" s="848">
        <v>0</v>
      </c>
      <c r="E21" s="848">
        <v>0</v>
      </c>
      <c r="F21" s="848">
        <v>0</v>
      </c>
      <c r="G21" s="848">
        <v>0</v>
      </c>
      <c r="H21" s="848">
        <v>0</v>
      </c>
      <c r="I21" s="848">
        <v>0</v>
      </c>
      <c r="J21" s="848">
        <v>0</v>
      </c>
      <c r="K21" s="848">
        <v>0</v>
      </c>
      <c r="L21" s="848">
        <v>0</v>
      </c>
      <c r="M21" s="848">
        <v>0</v>
      </c>
      <c r="N21" s="849">
        <v>0</v>
      </c>
    </row>
    <row r="22" spans="1:14" ht="15.5">
      <c r="A22" s="859" t="s">
        <v>3758</v>
      </c>
      <c r="B22" s="848">
        <v>0</v>
      </c>
      <c r="C22" s="848">
        <v>0</v>
      </c>
      <c r="D22" s="848">
        <v>0</v>
      </c>
      <c r="E22" s="848">
        <v>0</v>
      </c>
      <c r="F22" s="848">
        <v>-91.285831458452478</v>
      </c>
      <c r="G22" s="848">
        <v>0</v>
      </c>
      <c r="H22" s="848">
        <v>0</v>
      </c>
      <c r="I22" s="848">
        <v>0</v>
      </c>
      <c r="J22" s="848">
        <v>0</v>
      </c>
      <c r="K22" s="848">
        <v>0</v>
      </c>
      <c r="L22" s="848">
        <v>0</v>
      </c>
      <c r="M22" s="848">
        <v>0</v>
      </c>
      <c r="N22" s="849">
        <v>-91.285831458452478</v>
      </c>
    </row>
    <row r="23" spans="1:14" ht="15.5">
      <c r="A23" s="861" t="s">
        <v>3759</v>
      </c>
      <c r="B23" s="862">
        <v>0</v>
      </c>
      <c r="C23" s="862">
        <v>0</v>
      </c>
      <c r="D23" s="862">
        <v>0</v>
      </c>
      <c r="E23" s="862">
        <v>0</v>
      </c>
      <c r="F23" s="862">
        <v>0</v>
      </c>
      <c r="G23" s="862">
        <v>0</v>
      </c>
      <c r="H23" s="862">
        <v>0</v>
      </c>
      <c r="I23" s="862">
        <v>0</v>
      </c>
      <c r="J23" s="862">
        <v>0</v>
      </c>
      <c r="K23" s="862">
        <v>0</v>
      </c>
      <c r="L23" s="862">
        <v>0</v>
      </c>
      <c r="M23" s="862">
        <v>0</v>
      </c>
      <c r="N23" s="863">
        <v>0</v>
      </c>
    </row>
    <row r="24" spans="1:14" ht="15.5">
      <c r="A24" s="864" t="s">
        <v>3760</v>
      </c>
      <c r="B24" s="865">
        <v>0</v>
      </c>
      <c r="C24" s="865">
        <v>0</v>
      </c>
      <c r="D24" s="865">
        <v>0</v>
      </c>
      <c r="E24" s="865">
        <v>0</v>
      </c>
      <c r="F24" s="865">
        <v>0</v>
      </c>
      <c r="G24" s="865">
        <v>0</v>
      </c>
      <c r="H24" s="865">
        <v>0</v>
      </c>
      <c r="I24" s="865">
        <v>0</v>
      </c>
      <c r="J24" s="865">
        <v>0</v>
      </c>
      <c r="K24" s="865">
        <v>0</v>
      </c>
      <c r="L24" s="865">
        <v>1.2897678417884777</v>
      </c>
      <c r="M24" s="865">
        <v>0</v>
      </c>
      <c r="N24" s="866">
        <v>1.2897678417884777</v>
      </c>
    </row>
    <row r="25" spans="1:14" ht="15.5">
      <c r="A25" s="851" t="s">
        <v>3761</v>
      </c>
      <c r="B25" s="852">
        <v>0</v>
      </c>
      <c r="C25" s="852">
        <v>0</v>
      </c>
      <c r="D25" s="852">
        <v>0</v>
      </c>
      <c r="E25" s="852">
        <v>0</v>
      </c>
      <c r="F25" s="852">
        <v>0</v>
      </c>
      <c r="G25" s="852">
        <v>0</v>
      </c>
      <c r="H25" s="852">
        <v>0</v>
      </c>
      <c r="I25" s="852">
        <v>0</v>
      </c>
      <c r="J25" s="852">
        <v>0</v>
      </c>
      <c r="K25" s="852">
        <v>0</v>
      </c>
      <c r="L25" s="852">
        <v>3.2674118658641435E-2</v>
      </c>
      <c r="M25" s="852">
        <v>0</v>
      </c>
      <c r="N25" s="853">
        <v>3.2674118658641435E-2</v>
      </c>
    </row>
    <row r="26" spans="1:14" ht="15.5">
      <c r="A26" s="855" t="s">
        <v>3762</v>
      </c>
      <c r="B26" s="857">
        <v>0</v>
      </c>
      <c r="C26" s="856">
        <v>0</v>
      </c>
      <c r="D26" s="856">
        <v>127.75274514748079</v>
      </c>
      <c r="E26" s="856">
        <v>0</v>
      </c>
      <c r="F26" s="856">
        <v>398.48591642957985</v>
      </c>
      <c r="G26" s="856">
        <v>0</v>
      </c>
      <c r="H26" s="856">
        <v>0</v>
      </c>
      <c r="I26" s="856">
        <v>0</v>
      </c>
      <c r="J26" s="856">
        <v>0</v>
      </c>
      <c r="K26" s="856">
        <v>0</v>
      </c>
      <c r="L26" s="856">
        <v>8.5621310985334187</v>
      </c>
      <c r="M26" s="856">
        <v>0</v>
      </c>
      <c r="N26" s="857">
        <v>534.80079267559404</v>
      </c>
    </row>
    <row r="27" spans="1:14" ht="15.5">
      <c r="A27" s="858" t="s">
        <v>3763</v>
      </c>
      <c r="B27" s="849">
        <v>0</v>
      </c>
      <c r="C27" s="848">
        <v>0</v>
      </c>
      <c r="D27" s="848">
        <v>18.975660591571138</v>
      </c>
      <c r="E27" s="848">
        <v>0</v>
      </c>
      <c r="F27" s="848">
        <v>0</v>
      </c>
      <c r="G27" s="848">
        <v>0</v>
      </c>
      <c r="H27" s="848">
        <v>0</v>
      </c>
      <c r="I27" s="848">
        <v>0</v>
      </c>
      <c r="J27" s="848">
        <v>0</v>
      </c>
      <c r="K27" s="848">
        <v>0</v>
      </c>
      <c r="L27" s="848">
        <v>1.0814776161602491</v>
      </c>
      <c r="M27" s="848">
        <v>0</v>
      </c>
      <c r="N27" s="849">
        <v>20.057138207731388</v>
      </c>
    </row>
    <row r="28" spans="1:14" ht="15.5">
      <c r="A28" s="858" t="s">
        <v>821</v>
      </c>
      <c r="B28" s="848">
        <v>0</v>
      </c>
      <c r="C28" s="848">
        <v>0</v>
      </c>
      <c r="D28" s="848">
        <v>48.374525013892892</v>
      </c>
      <c r="E28" s="848">
        <v>0</v>
      </c>
      <c r="F28" s="848">
        <v>0</v>
      </c>
      <c r="G28" s="848">
        <v>0</v>
      </c>
      <c r="H28" s="848">
        <v>0</v>
      </c>
      <c r="I28" s="848">
        <v>0</v>
      </c>
      <c r="J28" s="848">
        <v>0</v>
      </c>
      <c r="K28" s="848">
        <v>0</v>
      </c>
      <c r="L28" s="848">
        <v>0</v>
      </c>
      <c r="M28" s="848">
        <v>0</v>
      </c>
      <c r="N28" s="849">
        <v>48.374525013892892</v>
      </c>
    </row>
    <row r="29" spans="1:14" ht="15.5">
      <c r="A29" s="858" t="s">
        <v>3764</v>
      </c>
      <c r="B29" s="848">
        <v>0</v>
      </c>
      <c r="C29" s="848">
        <v>0</v>
      </c>
      <c r="D29" s="848">
        <v>39.542383015019134</v>
      </c>
      <c r="E29" s="848">
        <v>0</v>
      </c>
      <c r="F29" s="848">
        <v>358.12638386706766</v>
      </c>
      <c r="G29" s="848">
        <v>0</v>
      </c>
      <c r="H29" s="848">
        <v>0</v>
      </c>
      <c r="I29" s="848">
        <v>0</v>
      </c>
      <c r="J29" s="848">
        <v>0</v>
      </c>
      <c r="K29" s="848">
        <v>0</v>
      </c>
      <c r="L29" s="848">
        <v>6.3628546861564894</v>
      </c>
      <c r="M29" s="848">
        <v>0</v>
      </c>
      <c r="N29" s="849">
        <v>404.03162156824328</v>
      </c>
    </row>
    <row r="30" spans="1:14" ht="15.5">
      <c r="A30" s="858" t="s">
        <v>3765</v>
      </c>
      <c r="B30" s="848">
        <v>0</v>
      </c>
      <c r="C30" s="848">
        <v>0</v>
      </c>
      <c r="D30" s="848">
        <v>20.860176526997634</v>
      </c>
      <c r="E30" s="848">
        <v>0</v>
      </c>
      <c r="F30" s="848">
        <v>40.35953256251225</v>
      </c>
      <c r="G30" s="848">
        <v>0</v>
      </c>
      <c r="H30" s="848">
        <v>0</v>
      </c>
      <c r="I30" s="848">
        <v>0</v>
      </c>
      <c r="J30" s="848">
        <v>0</v>
      </c>
      <c r="K30" s="848">
        <v>0</v>
      </c>
      <c r="L30" s="848">
        <v>1.1177987962166807</v>
      </c>
      <c r="M30" s="848">
        <v>0</v>
      </c>
      <c r="N30" s="849">
        <v>62.337507885726566</v>
      </c>
    </row>
    <row r="31" spans="1:14" ht="15.5">
      <c r="A31" s="858" t="s">
        <v>3766</v>
      </c>
      <c r="B31" s="848">
        <v>0</v>
      </c>
      <c r="C31" s="848">
        <v>0</v>
      </c>
      <c r="D31" s="848">
        <v>0</v>
      </c>
      <c r="E31" s="848">
        <v>0</v>
      </c>
      <c r="F31" s="848">
        <v>0</v>
      </c>
      <c r="G31" s="848">
        <v>0</v>
      </c>
      <c r="H31" s="848">
        <v>0</v>
      </c>
      <c r="I31" s="848">
        <v>0</v>
      </c>
      <c r="J31" s="848">
        <v>0</v>
      </c>
      <c r="K31" s="848">
        <v>0</v>
      </c>
      <c r="L31" s="848">
        <v>0</v>
      </c>
      <c r="M31" s="848">
        <v>0</v>
      </c>
      <c r="N31" s="849">
        <v>0</v>
      </c>
    </row>
    <row r="32" spans="1:14" ht="15.5">
      <c r="A32" s="858" t="s">
        <v>3767</v>
      </c>
      <c r="B32" s="848">
        <v>0</v>
      </c>
      <c r="C32" s="848">
        <v>0</v>
      </c>
      <c r="D32" s="848">
        <v>0</v>
      </c>
      <c r="E32" s="848">
        <v>0</v>
      </c>
      <c r="F32" s="848">
        <v>0</v>
      </c>
      <c r="G32" s="848">
        <v>0</v>
      </c>
      <c r="H32" s="848">
        <v>0</v>
      </c>
      <c r="I32" s="848">
        <v>0</v>
      </c>
      <c r="J32" s="848">
        <v>0</v>
      </c>
      <c r="K32" s="848">
        <v>0</v>
      </c>
      <c r="L32" s="848">
        <v>0</v>
      </c>
      <c r="M32" s="848">
        <v>0</v>
      </c>
      <c r="N32" s="849">
        <v>0</v>
      </c>
    </row>
    <row r="33" spans="1:14" ht="15.5">
      <c r="A33" s="867" t="s">
        <v>3768</v>
      </c>
      <c r="B33" s="863">
        <v>0</v>
      </c>
      <c r="C33" s="862">
        <v>0</v>
      </c>
      <c r="D33" s="862">
        <v>0</v>
      </c>
      <c r="E33" s="862">
        <v>0</v>
      </c>
      <c r="F33" s="862">
        <v>0</v>
      </c>
      <c r="G33" s="862">
        <v>0</v>
      </c>
      <c r="H33" s="862">
        <v>0</v>
      </c>
      <c r="I33" s="862">
        <v>0</v>
      </c>
      <c r="J33" s="862">
        <v>0</v>
      </c>
      <c r="K33" s="862">
        <v>0</v>
      </c>
      <c r="L33" s="862">
        <v>0</v>
      </c>
      <c r="M33" s="862">
        <v>0</v>
      </c>
      <c r="N33" s="863">
        <v>0</v>
      </c>
    </row>
    <row r="36" spans="1:14">
      <c r="A36" s="40" t="s">
        <v>20</v>
      </c>
    </row>
    <row r="37" spans="1:14">
      <c r="A37" s="53" t="s">
        <v>3729</v>
      </c>
    </row>
  </sheetData>
  <conditionalFormatting sqref="B4:N33">
    <cfRule type="cellIs" dxfId="143" priority="1" operator="equal">
      <formula>0</formula>
    </cfRule>
  </conditionalFormatting>
  <conditionalFormatting sqref="E4:N33">
    <cfRule type="containsErrors" dxfId="142" priority="2">
      <formula>ISERROR(E4)</formula>
    </cfRule>
  </conditionalFormatting>
  <hyperlinks>
    <hyperlink ref="Q3" location="Content!A1" display="Back to content page" xr:uid="{0FB5CE57-311A-4C43-9E41-71FDF616D93E}"/>
  </hyperlinks>
  <pageMargins left="0.7" right="0.7" top="0.75" bottom="0.75" header="0.3" footer="0.3"/>
  <legacyDrawing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BDEA-10F9-42CB-ACF7-72C9DED1B2FE}">
  <dimension ref="A1:J25"/>
  <sheetViews>
    <sheetView workbookViewId="0"/>
  </sheetViews>
  <sheetFormatPr defaultRowHeight="14.5"/>
  <cols>
    <col min="1" max="1" width="34" customWidth="1"/>
    <col min="2" max="2" width="53.26953125" bestFit="1" customWidth="1"/>
  </cols>
  <sheetData>
    <row r="1" spans="1:10">
      <c r="A1" s="89" t="s">
        <v>2993</v>
      </c>
    </row>
    <row r="3" spans="1:10">
      <c r="C3" s="1070">
        <v>2021</v>
      </c>
      <c r="D3" s="1070"/>
      <c r="E3" s="1070"/>
      <c r="F3" s="1070"/>
      <c r="G3" s="1070">
        <v>2022</v>
      </c>
      <c r="H3" s="1070"/>
      <c r="I3" s="1070"/>
      <c r="J3" s="1070"/>
    </row>
    <row r="4" spans="1:10" ht="42">
      <c r="C4" s="613" t="s">
        <v>2960</v>
      </c>
      <c r="D4" s="613" t="s">
        <v>2961</v>
      </c>
      <c r="E4" s="613" t="s">
        <v>146</v>
      </c>
      <c r="F4" s="613" t="s">
        <v>27</v>
      </c>
      <c r="G4" s="613" t="s">
        <v>2960</v>
      </c>
      <c r="H4" s="613" t="s">
        <v>2961</v>
      </c>
      <c r="I4" s="613" t="s">
        <v>146</v>
      </c>
      <c r="J4" s="613" t="s">
        <v>27</v>
      </c>
    </row>
    <row r="5" spans="1:10">
      <c r="A5" s="1071" t="s">
        <v>2963</v>
      </c>
      <c r="B5" s="626" t="s">
        <v>2964</v>
      </c>
      <c r="C5" s="617">
        <v>1330</v>
      </c>
      <c r="D5" s="617"/>
      <c r="E5" s="617">
        <v>1173</v>
      </c>
      <c r="F5" s="617">
        <v>39116</v>
      </c>
      <c r="G5" s="617">
        <v>1463.057767</v>
      </c>
      <c r="H5" s="617"/>
      <c r="I5" s="617">
        <v>1289.8362280000001</v>
      </c>
      <c r="J5" s="617">
        <v>43027.491416999997</v>
      </c>
    </row>
    <row r="6" spans="1:10">
      <c r="A6" s="1071"/>
      <c r="B6" s="615" t="s">
        <v>2965</v>
      </c>
      <c r="C6" s="617"/>
      <c r="D6" s="617">
        <v>1358</v>
      </c>
      <c r="E6" s="617">
        <v>112</v>
      </c>
      <c r="F6" s="617">
        <v>1471</v>
      </c>
      <c r="G6" s="617"/>
      <c r="H6" s="617">
        <v>1503.9015060000002</v>
      </c>
      <c r="I6" s="617">
        <v>123.73524500000001</v>
      </c>
      <c r="J6" s="617">
        <v>1627.636751</v>
      </c>
    </row>
    <row r="7" spans="1:10">
      <c r="A7" s="1071"/>
      <c r="B7" s="615" t="s">
        <v>2966</v>
      </c>
      <c r="C7" s="617">
        <v>-1330</v>
      </c>
      <c r="D7" s="617"/>
      <c r="E7" s="617">
        <v>-5</v>
      </c>
      <c r="F7" s="617">
        <v>-1335</v>
      </c>
      <c r="G7" s="617">
        <v>-1463.057767</v>
      </c>
      <c r="H7" s="617"/>
      <c r="I7" s="617">
        <v>-5.213508</v>
      </c>
      <c r="J7" s="617">
        <v>-1468.2712750000001</v>
      </c>
    </row>
    <row r="8" spans="1:10">
      <c r="A8" s="1071"/>
      <c r="B8" s="615" t="s">
        <v>2968</v>
      </c>
      <c r="C8" s="617"/>
      <c r="D8" s="617"/>
      <c r="E8" s="617"/>
      <c r="F8" s="617"/>
      <c r="G8" s="617"/>
      <c r="H8" s="617">
        <v>-113.04112600000001</v>
      </c>
      <c r="I8" s="617"/>
      <c r="J8" s="617">
        <v>-113.04112600000001</v>
      </c>
    </row>
    <row r="9" spans="1:10">
      <c r="A9" s="1071"/>
      <c r="B9" s="615" t="s">
        <v>2969</v>
      </c>
      <c r="C9" s="617"/>
      <c r="D9" s="617"/>
      <c r="E9" s="617"/>
      <c r="F9" s="617"/>
      <c r="G9" s="617">
        <v>12.123818</v>
      </c>
      <c r="H9" s="617">
        <v>-20.040364999999998</v>
      </c>
      <c r="I9" s="617"/>
      <c r="J9" s="617">
        <v>-7.9165469999999996</v>
      </c>
    </row>
    <row r="10" spans="1:10">
      <c r="A10" s="1071"/>
      <c r="B10" s="615" t="s">
        <v>2970</v>
      </c>
      <c r="C10" s="636"/>
      <c r="D10" s="636">
        <v>1358</v>
      </c>
      <c r="E10" s="636">
        <v>1280</v>
      </c>
      <c r="F10" s="636">
        <v>39252</v>
      </c>
      <c r="G10" s="636">
        <v>12.123818</v>
      </c>
      <c r="H10" s="636">
        <v>1370.8200159999999</v>
      </c>
      <c r="I10" s="636">
        <v>1408.3579650000001</v>
      </c>
      <c r="J10" s="636">
        <v>43065.899219999999</v>
      </c>
    </row>
    <row r="11" spans="1:10" ht="15">
      <c r="A11" s="633" t="s">
        <v>2996</v>
      </c>
      <c r="B11" s="615" t="s">
        <v>2973</v>
      </c>
      <c r="C11" s="617"/>
      <c r="D11" s="617"/>
      <c r="E11" s="617">
        <v>27</v>
      </c>
      <c r="F11" s="617">
        <v>27</v>
      </c>
      <c r="G11" s="617">
        <v>12.123818</v>
      </c>
      <c r="H11" s="617">
        <v>2.9285060000000001</v>
      </c>
      <c r="I11" s="617">
        <v>38.119765000000001</v>
      </c>
      <c r="J11" s="617">
        <v>53.172089999999997</v>
      </c>
    </row>
    <row r="12" spans="1:10">
      <c r="A12" s="1071" t="s">
        <v>2974</v>
      </c>
      <c r="B12" s="615" t="s">
        <v>2975</v>
      </c>
      <c r="C12" s="636"/>
      <c r="D12" s="636"/>
      <c r="E12" s="636">
        <v>1</v>
      </c>
      <c r="F12" s="636">
        <v>-14413</v>
      </c>
      <c r="G12" s="636"/>
      <c r="H12" s="636">
        <v>30.811121</v>
      </c>
      <c r="I12" s="636">
        <v>0.72932899999977963</v>
      </c>
      <c r="J12" s="636">
        <v>-15823.443368</v>
      </c>
    </row>
    <row r="13" spans="1:10">
      <c r="A13" s="1071"/>
      <c r="B13" s="615" t="s">
        <v>2976</v>
      </c>
      <c r="C13" s="617"/>
      <c r="D13" s="617"/>
      <c r="E13" s="617">
        <v>1</v>
      </c>
      <c r="F13" s="617">
        <v>1</v>
      </c>
      <c r="G13" s="617"/>
      <c r="H13" s="617">
        <v>30.811121</v>
      </c>
      <c r="I13" s="617">
        <v>0.72932899999977963</v>
      </c>
      <c r="J13" s="617">
        <v>31.54045</v>
      </c>
    </row>
    <row r="14" spans="1:10">
      <c r="A14" s="1071"/>
      <c r="B14" s="615" t="s">
        <v>2978</v>
      </c>
      <c r="C14" s="617"/>
      <c r="D14" s="617"/>
      <c r="E14" s="617"/>
      <c r="F14" s="617">
        <v>-14414</v>
      </c>
      <c r="G14" s="617"/>
      <c r="H14" s="617"/>
      <c r="I14" s="617"/>
      <c r="J14" s="617">
        <v>-15854.983818000001</v>
      </c>
    </row>
    <row r="15" spans="1:10" ht="15">
      <c r="A15" s="633" t="s">
        <v>2997</v>
      </c>
      <c r="B15" s="615" t="s">
        <v>2980</v>
      </c>
      <c r="C15" s="636"/>
      <c r="D15" s="636"/>
      <c r="E15" s="636">
        <v>109</v>
      </c>
      <c r="F15" s="636">
        <v>109</v>
      </c>
      <c r="G15" s="636"/>
      <c r="H15" s="636"/>
      <c r="I15" s="636"/>
      <c r="J15" s="636"/>
    </row>
    <row r="16" spans="1:10" ht="15">
      <c r="A16" s="633"/>
      <c r="B16" s="615" t="s">
        <v>2981</v>
      </c>
      <c r="C16" s="617"/>
      <c r="D16" s="617"/>
      <c r="E16" s="617">
        <v>315</v>
      </c>
      <c r="F16" s="617">
        <v>315</v>
      </c>
      <c r="G16" s="617"/>
      <c r="H16" s="617"/>
      <c r="I16" s="617">
        <v>346.23588699999999</v>
      </c>
      <c r="J16" s="617">
        <v>346.23588699999999</v>
      </c>
    </row>
    <row r="17" spans="1:10">
      <c r="A17" s="1071" t="s">
        <v>2982</v>
      </c>
      <c r="B17" s="615" t="s">
        <v>2983</v>
      </c>
      <c r="C17" s="636"/>
      <c r="D17" s="636">
        <v>1358</v>
      </c>
      <c r="E17" s="636">
        <v>830</v>
      </c>
      <c r="F17" s="636">
        <v>24388</v>
      </c>
      <c r="G17" s="636"/>
      <c r="H17" s="636">
        <v>1398.70263</v>
      </c>
      <c r="I17" s="636">
        <v>1024.731642</v>
      </c>
      <c r="J17" s="636">
        <v>26843.047875</v>
      </c>
    </row>
    <row r="18" spans="1:10">
      <c r="A18" s="1071"/>
      <c r="B18" s="615" t="s">
        <v>3004</v>
      </c>
      <c r="C18" s="617"/>
      <c r="D18" s="617">
        <v>1</v>
      </c>
      <c r="E18" s="617">
        <v>590</v>
      </c>
      <c r="F18" s="617">
        <v>591</v>
      </c>
      <c r="G18" s="617"/>
      <c r="H18" s="617">
        <v>720.38542400000006</v>
      </c>
      <c r="I18" s="617">
        <v>682.92751499999997</v>
      </c>
      <c r="J18" s="617">
        <v>1403.3129389999999</v>
      </c>
    </row>
    <row r="19" spans="1:10">
      <c r="A19" s="1071"/>
      <c r="B19" s="615" t="s">
        <v>2985</v>
      </c>
      <c r="C19" s="617"/>
      <c r="D19" s="617">
        <v>1342</v>
      </c>
      <c r="E19" s="617">
        <v>1</v>
      </c>
      <c r="F19" s="617">
        <v>1343</v>
      </c>
      <c r="G19" s="617"/>
      <c r="H19" s="617">
        <v>651.97075399999994</v>
      </c>
      <c r="I19" s="617">
        <v>1.260791</v>
      </c>
      <c r="J19" s="617">
        <v>653.23154499999998</v>
      </c>
    </row>
    <row r="20" spans="1:10">
      <c r="A20" s="1071"/>
      <c r="B20" s="615" t="s">
        <v>2986</v>
      </c>
      <c r="C20" s="617"/>
      <c r="D20" s="617">
        <v>15</v>
      </c>
      <c r="E20" s="617">
        <v>141</v>
      </c>
      <c r="F20" s="617">
        <v>22356</v>
      </c>
      <c r="G20" s="617"/>
      <c r="H20" s="617">
        <v>16.936879000000001</v>
      </c>
      <c r="I20" s="617">
        <v>198.474377</v>
      </c>
      <c r="J20" s="617">
        <v>24635.024859000001</v>
      </c>
    </row>
    <row r="21" spans="1:10">
      <c r="A21" s="1071"/>
      <c r="B21" s="615" t="s">
        <v>2989</v>
      </c>
      <c r="C21" s="617"/>
      <c r="D21" s="617"/>
      <c r="E21" s="617"/>
      <c r="F21" s="617"/>
      <c r="G21" s="617"/>
      <c r="H21" s="617">
        <v>9.409573</v>
      </c>
      <c r="I21" s="617"/>
      <c r="J21" s="617">
        <v>9.409573</v>
      </c>
    </row>
    <row r="23" spans="1:10">
      <c r="A23" s="40" t="s">
        <v>20</v>
      </c>
    </row>
    <row r="24" spans="1:10">
      <c r="A24" s="40"/>
    </row>
    <row r="25" spans="1:10">
      <c r="A25" s="53" t="s">
        <v>3003</v>
      </c>
    </row>
  </sheetData>
  <mergeCells count="5">
    <mergeCell ref="C3:F3"/>
    <mergeCell ref="G3:J3"/>
    <mergeCell ref="A5:A10"/>
    <mergeCell ref="A12:A14"/>
    <mergeCell ref="A17:A21"/>
  </mergeCells>
  <pageMargins left="0.7" right="0.7" top="0.75" bottom="0.75" header="0.3" footer="0.3"/>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8C545-23E7-4268-B954-496A132B54C7}">
  <dimension ref="A1:Q37"/>
  <sheetViews>
    <sheetView topLeftCell="C1" workbookViewId="0">
      <selection activeCell="Q3" sqref="Q3"/>
    </sheetView>
  </sheetViews>
  <sheetFormatPr defaultRowHeight="14.5"/>
  <cols>
    <col min="1" max="1" width="51.26953125" customWidth="1"/>
    <col min="2" max="14" width="10.6328125" customWidth="1"/>
  </cols>
  <sheetData>
    <row r="1" spans="1:17">
      <c r="A1" s="89" t="s">
        <v>3703</v>
      </c>
    </row>
    <row r="3" spans="1:17" ht="77.5">
      <c r="A3" s="836" t="s">
        <v>3730</v>
      </c>
      <c r="B3" s="837" t="s">
        <v>2999</v>
      </c>
      <c r="C3" s="838" t="s">
        <v>3731</v>
      </c>
      <c r="D3" s="839" t="s">
        <v>2994</v>
      </c>
      <c r="E3" s="840" t="s">
        <v>3732</v>
      </c>
      <c r="F3" s="841" t="s">
        <v>3733</v>
      </c>
      <c r="G3" s="842" t="s">
        <v>3734</v>
      </c>
      <c r="H3" s="842" t="s">
        <v>3735</v>
      </c>
      <c r="I3" s="842" t="s">
        <v>3736</v>
      </c>
      <c r="J3" s="842" t="s">
        <v>3737</v>
      </c>
      <c r="K3" s="842" t="s">
        <v>3738</v>
      </c>
      <c r="L3" s="842" t="s">
        <v>2995</v>
      </c>
      <c r="M3" s="842" t="s">
        <v>3739</v>
      </c>
      <c r="N3" s="843" t="s">
        <v>3740</v>
      </c>
      <c r="Q3" s="486" t="s">
        <v>528</v>
      </c>
    </row>
    <row r="4" spans="1:17" ht="15.5">
      <c r="A4" s="844" t="s">
        <v>2964</v>
      </c>
      <c r="B4" s="845">
        <v>0</v>
      </c>
      <c r="C4" s="845">
        <v>1463.0577665520207</v>
      </c>
      <c r="D4" s="845">
        <v>0</v>
      </c>
      <c r="E4" s="845">
        <v>0</v>
      </c>
      <c r="F4" s="845">
        <v>40274.597422470622</v>
      </c>
      <c r="G4" s="845">
        <v>0</v>
      </c>
      <c r="H4" s="845">
        <v>1289.0526397248491</v>
      </c>
      <c r="I4" s="845">
        <v>0.78358832903378473</v>
      </c>
      <c r="J4" s="846">
        <v>0</v>
      </c>
      <c r="K4" s="845">
        <v>0</v>
      </c>
      <c r="L4" s="845">
        <v>0</v>
      </c>
      <c r="M4" s="845">
        <v>0</v>
      </c>
      <c r="N4" s="846">
        <v>43027.491417076519</v>
      </c>
    </row>
    <row r="5" spans="1:17" ht="15.5">
      <c r="A5" s="847" t="s">
        <v>3741</v>
      </c>
      <c r="B5" s="848">
        <v>0</v>
      </c>
      <c r="C5" s="848">
        <v>0</v>
      </c>
      <c r="D5" s="848">
        <v>1503.901506281647</v>
      </c>
      <c r="E5" s="848">
        <v>0</v>
      </c>
      <c r="F5" s="848">
        <v>0</v>
      </c>
      <c r="G5" s="848">
        <v>0</v>
      </c>
      <c r="H5" s="848">
        <v>0</v>
      </c>
      <c r="I5" s="848">
        <v>0</v>
      </c>
      <c r="J5" s="849">
        <v>0</v>
      </c>
      <c r="K5" s="848">
        <v>0</v>
      </c>
      <c r="L5" s="848">
        <v>123.73524505588991</v>
      </c>
      <c r="M5" s="848">
        <v>0</v>
      </c>
      <c r="N5" s="849">
        <v>1627.6367513375369</v>
      </c>
    </row>
    <row r="6" spans="1:17" ht="15.5">
      <c r="A6" s="847" t="s">
        <v>3742</v>
      </c>
      <c r="B6" s="848">
        <v>0</v>
      </c>
      <c r="C6" s="848">
        <v>-1463.0577665520207</v>
      </c>
      <c r="D6" s="848">
        <v>0</v>
      </c>
      <c r="E6" s="848">
        <v>0</v>
      </c>
      <c r="F6" s="848">
        <v>0</v>
      </c>
      <c r="G6" s="848">
        <v>0</v>
      </c>
      <c r="H6" s="848">
        <v>0</v>
      </c>
      <c r="I6" s="848">
        <v>0</v>
      </c>
      <c r="J6" s="849">
        <v>0</v>
      </c>
      <c r="K6" s="848">
        <v>0</v>
      </c>
      <c r="L6" s="848">
        <v>-5.2135081685296631</v>
      </c>
      <c r="M6" s="848">
        <v>0</v>
      </c>
      <c r="N6" s="849">
        <v>-1468.2712747205503</v>
      </c>
    </row>
    <row r="7" spans="1:17" ht="15.5">
      <c r="A7" s="850" t="s">
        <v>3743</v>
      </c>
      <c r="B7" s="848">
        <v>0</v>
      </c>
      <c r="C7" s="848">
        <v>0</v>
      </c>
      <c r="D7" s="848">
        <v>-113.04112616079105</v>
      </c>
      <c r="E7" s="848">
        <v>0</v>
      </c>
      <c r="F7" s="848">
        <v>0</v>
      </c>
      <c r="G7" s="848">
        <v>0</v>
      </c>
      <c r="H7" s="848">
        <v>0</v>
      </c>
      <c r="I7" s="848">
        <v>0</v>
      </c>
      <c r="J7" s="849">
        <v>0</v>
      </c>
      <c r="K7" s="848">
        <v>0</v>
      </c>
      <c r="L7" s="848">
        <v>0</v>
      </c>
      <c r="M7" s="848">
        <v>0</v>
      </c>
      <c r="N7" s="849">
        <v>-113.04112616079105</v>
      </c>
    </row>
    <row r="8" spans="1:17" ht="15.5">
      <c r="A8" s="850" t="s">
        <v>3744</v>
      </c>
      <c r="B8" s="848">
        <v>0</v>
      </c>
      <c r="C8" s="848">
        <v>0</v>
      </c>
      <c r="D8" s="848">
        <v>0</v>
      </c>
      <c r="E8" s="848">
        <v>0</v>
      </c>
      <c r="F8" s="848">
        <v>0</v>
      </c>
      <c r="G8" s="848">
        <v>0</v>
      </c>
      <c r="H8" s="848">
        <v>0</v>
      </c>
      <c r="I8" s="848">
        <v>0</v>
      </c>
      <c r="J8" s="849">
        <v>0</v>
      </c>
      <c r="K8" s="848">
        <v>0</v>
      </c>
      <c r="L8" s="848">
        <v>0</v>
      </c>
      <c r="M8" s="848">
        <v>0</v>
      </c>
      <c r="N8" s="849">
        <v>0</v>
      </c>
    </row>
    <row r="9" spans="1:17" ht="15.5">
      <c r="A9" s="850" t="s">
        <v>3745</v>
      </c>
      <c r="B9" s="848">
        <v>0</v>
      </c>
      <c r="C9" s="848">
        <v>12.123817712811693</v>
      </c>
      <c r="D9" s="848">
        <v>-20.040364956530048</v>
      </c>
      <c r="E9" s="848">
        <v>0</v>
      </c>
      <c r="F9" s="848">
        <v>0</v>
      </c>
      <c r="G9" s="848">
        <v>0</v>
      </c>
      <c r="H9" s="848">
        <v>0</v>
      </c>
      <c r="I9" s="848">
        <v>0</v>
      </c>
      <c r="J9" s="849">
        <v>0</v>
      </c>
      <c r="K9" s="848">
        <v>0</v>
      </c>
      <c r="L9" s="848">
        <v>0</v>
      </c>
      <c r="M9" s="848">
        <v>0</v>
      </c>
      <c r="N9" s="849">
        <v>-7.9165472437183553</v>
      </c>
    </row>
    <row r="10" spans="1:17" ht="15.5">
      <c r="A10" s="851" t="s">
        <v>3746</v>
      </c>
      <c r="B10" s="852">
        <v>0</v>
      </c>
      <c r="C10" s="852">
        <v>12.123817712811693</v>
      </c>
      <c r="D10" s="852">
        <v>1370.8200151643259</v>
      </c>
      <c r="E10" s="852">
        <v>0</v>
      </c>
      <c r="F10" s="852">
        <v>40274.597422470622</v>
      </c>
      <c r="G10" s="852">
        <v>0</v>
      </c>
      <c r="H10" s="852">
        <v>1289.0526397248491</v>
      </c>
      <c r="I10" s="852">
        <v>0.78358832903378473</v>
      </c>
      <c r="J10" s="853">
        <v>0</v>
      </c>
      <c r="K10" s="852">
        <v>0</v>
      </c>
      <c r="L10" s="852">
        <v>118.52173688736025</v>
      </c>
      <c r="M10" s="852">
        <v>0</v>
      </c>
      <c r="N10" s="853">
        <v>43065.899220289</v>
      </c>
    </row>
    <row r="11" spans="1:17" ht="15.5">
      <c r="A11" s="854" t="s">
        <v>3747</v>
      </c>
      <c r="B11" s="848">
        <v>0</v>
      </c>
      <c r="C11" s="848">
        <v>0</v>
      </c>
      <c r="D11" s="848">
        <v>0</v>
      </c>
      <c r="E11" s="848">
        <v>0</v>
      </c>
      <c r="F11" s="848">
        <v>0</v>
      </c>
      <c r="G11" s="848">
        <v>0</v>
      </c>
      <c r="H11" s="848">
        <v>0</v>
      </c>
      <c r="I11" s="848">
        <v>0</v>
      </c>
      <c r="J11" s="849">
        <v>0</v>
      </c>
      <c r="K11" s="848">
        <v>0</v>
      </c>
      <c r="L11" s="848">
        <v>0</v>
      </c>
      <c r="M11" s="848">
        <v>0</v>
      </c>
      <c r="N11" s="849">
        <v>0</v>
      </c>
    </row>
    <row r="12" spans="1:17" ht="15.5">
      <c r="A12" s="850" t="s">
        <v>3748</v>
      </c>
      <c r="B12" s="848">
        <v>0</v>
      </c>
      <c r="C12" s="848">
        <v>12.123817712811693</v>
      </c>
      <c r="D12" s="848">
        <v>2.9285067569503553</v>
      </c>
      <c r="E12" s="848">
        <v>0</v>
      </c>
      <c r="F12" s="848">
        <v>0</v>
      </c>
      <c r="G12" s="848">
        <v>0</v>
      </c>
      <c r="H12" s="848">
        <v>0</v>
      </c>
      <c r="I12" s="848">
        <v>0</v>
      </c>
      <c r="J12" s="849">
        <v>0</v>
      </c>
      <c r="K12" s="848">
        <v>0</v>
      </c>
      <c r="L12" s="848">
        <v>38.119765457150606</v>
      </c>
      <c r="M12" s="848">
        <v>0</v>
      </c>
      <c r="N12" s="849">
        <v>53.172089926912655</v>
      </c>
    </row>
    <row r="13" spans="1:17" ht="15.5">
      <c r="A13" s="855" t="s">
        <v>3749</v>
      </c>
      <c r="B13" s="856">
        <v>0</v>
      </c>
      <c r="C13" s="856">
        <v>0</v>
      </c>
      <c r="D13" s="856">
        <v>30.811120664946973</v>
      </c>
      <c r="E13" s="856">
        <v>0</v>
      </c>
      <c r="F13" s="856">
        <v>-15854.983818357692</v>
      </c>
      <c r="G13" s="856">
        <v>0</v>
      </c>
      <c r="H13" s="856">
        <v>-1289.0526397248491</v>
      </c>
      <c r="I13" s="856">
        <v>-0.78358832903378473</v>
      </c>
      <c r="J13" s="856">
        <v>0</v>
      </c>
      <c r="K13" s="856">
        <v>0</v>
      </c>
      <c r="L13" s="856">
        <v>1290.5655573746051</v>
      </c>
      <c r="M13" s="856">
        <v>0</v>
      </c>
      <c r="N13" s="857">
        <v>-15823.443368372027</v>
      </c>
    </row>
    <row r="14" spans="1:17" ht="15.5">
      <c r="A14" s="858" t="s">
        <v>3750</v>
      </c>
      <c r="B14" s="848">
        <v>0</v>
      </c>
      <c r="C14" s="848">
        <v>0</v>
      </c>
      <c r="D14" s="848">
        <v>30.811120664946973</v>
      </c>
      <c r="E14" s="848">
        <v>0</v>
      </c>
      <c r="F14" s="848">
        <v>0</v>
      </c>
      <c r="G14" s="848">
        <v>0</v>
      </c>
      <c r="H14" s="848">
        <v>-1289.0526397248491</v>
      </c>
      <c r="I14" s="848">
        <v>-0.78358832903378473</v>
      </c>
      <c r="J14" s="848">
        <v>0</v>
      </c>
      <c r="K14" s="848">
        <v>0</v>
      </c>
      <c r="L14" s="848">
        <v>1290.5655573746051</v>
      </c>
      <c r="M14" s="848">
        <v>0</v>
      </c>
      <c r="N14" s="849">
        <v>31.540449985669056</v>
      </c>
    </row>
    <row r="15" spans="1:17" ht="15.5">
      <c r="A15" s="858" t="s">
        <v>3751</v>
      </c>
      <c r="B15" s="848">
        <v>0</v>
      </c>
      <c r="C15" s="848">
        <v>0</v>
      </c>
      <c r="D15" s="848">
        <v>0</v>
      </c>
      <c r="E15" s="848">
        <v>0</v>
      </c>
      <c r="F15" s="848">
        <v>0</v>
      </c>
      <c r="G15" s="848">
        <v>0</v>
      </c>
      <c r="H15" s="848">
        <v>0</v>
      </c>
      <c r="I15" s="848">
        <v>0</v>
      </c>
      <c r="J15" s="848">
        <v>0</v>
      </c>
      <c r="K15" s="848">
        <v>0</v>
      </c>
      <c r="L15" s="848">
        <v>0</v>
      </c>
      <c r="M15" s="848">
        <v>0</v>
      </c>
      <c r="N15" s="849">
        <v>0</v>
      </c>
    </row>
    <row r="16" spans="1:17" ht="15.5">
      <c r="A16" s="858" t="s">
        <v>3752</v>
      </c>
      <c r="B16" s="848">
        <v>0</v>
      </c>
      <c r="C16" s="848">
        <v>0</v>
      </c>
      <c r="D16" s="848">
        <v>0</v>
      </c>
      <c r="E16" s="848">
        <v>0</v>
      </c>
      <c r="F16" s="848">
        <v>0</v>
      </c>
      <c r="G16" s="848">
        <v>0</v>
      </c>
      <c r="H16" s="848">
        <v>0</v>
      </c>
      <c r="I16" s="848">
        <v>0</v>
      </c>
      <c r="J16" s="848">
        <v>0</v>
      </c>
      <c r="K16" s="848">
        <v>0</v>
      </c>
      <c r="L16" s="848">
        <v>0</v>
      </c>
      <c r="M16" s="848">
        <v>0</v>
      </c>
      <c r="N16" s="849">
        <v>0</v>
      </c>
    </row>
    <row r="17" spans="1:14" ht="15.5">
      <c r="A17" s="859" t="s">
        <v>3753</v>
      </c>
      <c r="B17" s="848">
        <v>0</v>
      </c>
      <c r="C17" s="848">
        <v>0</v>
      </c>
      <c r="D17" s="848">
        <v>0</v>
      </c>
      <c r="E17" s="848">
        <v>0</v>
      </c>
      <c r="F17" s="848">
        <v>0</v>
      </c>
      <c r="G17" s="848">
        <v>0</v>
      </c>
      <c r="H17" s="848">
        <v>0</v>
      </c>
      <c r="I17" s="848">
        <v>0</v>
      </c>
      <c r="J17" s="848">
        <v>0</v>
      </c>
      <c r="K17" s="848">
        <v>0</v>
      </c>
      <c r="L17" s="848">
        <v>0</v>
      </c>
      <c r="M17" s="848">
        <v>0</v>
      </c>
      <c r="N17" s="849">
        <v>0</v>
      </c>
    </row>
    <row r="18" spans="1:14" ht="15.5">
      <c r="A18" s="859" t="s">
        <v>3754</v>
      </c>
      <c r="B18" s="860">
        <v>0</v>
      </c>
      <c r="C18" s="848">
        <v>0</v>
      </c>
      <c r="D18" s="848">
        <v>0</v>
      </c>
      <c r="E18" s="848">
        <v>0</v>
      </c>
      <c r="F18" s="848">
        <v>0</v>
      </c>
      <c r="G18" s="848">
        <v>0</v>
      </c>
      <c r="H18" s="848">
        <v>0</v>
      </c>
      <c r="I18" s="848">
        <v>0</v>
      </c>
      <c r="J18" s="848">
        <v>0</v>
      </c>
      <c r="K18" s="848">
        <v>0</v>
      </c>
      <c r="L18" s="848">
        <v>0</v>
      </c>
      <c r="M18" s="848">
        <v>0</v>
      </c>
      <c r="N18" s="849">
        <v>0</v>
      </c>
    </row>
    <row r="19" spans="1:14" ht="15.5">
      <c r="A19" s="859" t="s">
        <v>3755</v>
      </c>
      <c r="B19" s="848">
        <v>0</v>
      </c>
      <c r="C19" s="848">
        <v>0</v>
      </c>
      <c r="D19" s="848">
        <v>0</v>
      </c>
      <c r="E19" s="848">
        <v>0</v>
      </c>
      <c r="F19" s="848">
        <v>0</v>
      </c>
      <c r="G19" s="848">
        <v>0</v>
      </c>
      <c r="H19" s="848">
        <v>0</v>
      </c>
      <c r="I19" s="848">
        <v>0</v>
      </c>
      <c r="J19" s="848">
        <v>0</v>
      </c>
      <c r="K19" s="848">
        <v>0</v>
      </c>
      <c r="L19" s="848">
        <v>0</v>
      </c>
      <c r="M19" s="848">
        <v>0</v>
      </c>
      <c r="N19" s="849">
        <v>0</v>
      </c>
    </row>
    <row r="20" spans="1:14" ht="15.5">
      <c r="A20" s="859" t="s">
        <v>3756</v>
      </c>
      <c r="B20" s="848">
        <v>0</v>
      </c>
      <c r="C20" s="848">
        <v>0</v>
      </c>
      <c r="D20" s="848">
        <v>0</v>
      </c>
      <c r="E20" s="848">
        <v>0</v>
      </c>
      <c r="F20" s="848">
        <v>0</v>
      </c>
      <c r="G20" s="848">
        <v>0</v>
      </c>
      <c r="H20" s="848">
        <v>0</v>
      </c>
      <c r="I20" s="848">
        <v>0</v>
      </c>
      <c r="J20" s="848">
        <v>0</v>
      </c>
      <c r="K20" s="848">
        <v>0</v>
      </c>
      <c r="L20" s="848">
        <v>0</v>
      </c>
      <c r="M20" s="848">
        <v>0</v>
      </c>
      <c r="N20" s="849">
        <v>0</v>
      </c>
    </row>
    <row r="21" spans="1:14" ht="15.5">
      <c r="A21" s="859" t="s">
        <v>3757</v>
      </c>
      <c r="B21" s="848">
        <v>0</v>
      </c>
      <c r="C21" s="848">
        <v>0</v>
      </c>
      <c r="D21" s="848">
        <v>0</v>
      </c>
      <c r="E21" s="848">
        <v>0</v>
      </c>
      <c r="F21" s="848">
        <v>0</v>
      </c>
      <c r="G21" s="848">
        <v>0</v>
      </c>
      <c r="H21" s="848">
        <v>0</v>
      </c>
      <c r="I21" s="848">
        <v>0</v>
      </c>
      <c r="J21" s="848">
        <v>0</v>
      </c>
      <c r="K21" s="848">
        <v>0</v>
      </c>
      <c r="L21" s="848">
        <v>0</v>
      </c>
      <c r="M21" s="848">
        <v>0</v>
      </c>
      <c r="N21" s="849">
        <v>0</v>
      </c>
    </row>
    <row r="22" spans="1:14" ht="15.5">
      <c r="A22" s="859" t="s">
        <v>3758</v>
      </c>
      <c r="B22" s="848">
        <v>0</v>
      </c>
      <c r="C22" s="848">
        <v>0</v>
      </c>
      <c r="D22" s="848">
        <v>0</v>
      </c>
      <c r="E22" s="848">
        <v>0</v>
      </c>
      <c r="F22" s="848">
        <v>-15854.983818357692</v>
      </c>
      <c r="G22" s="848">
        <v>0</v>
      </c>
      <c r="H22" s="848">
        <v>0</v>
      </c>
      <c r="I22" s="848">
        <v>0</v>
      </c>
      <c r="J22" s="848">
        <v>0</v>
      </c>
      <c r="K22" s="848">
        <v>0</v>
      </c>
      <c r="L22" s="848">
        <v>0</v>
      </c>
      <c r="M22" s="848">
        <v>0</v>
      </c>
      <c r="N22" s="849">
        <v>-15854.983818357692</v>
      </c>
    </row>
    <row r="23" spans="1:14" ht="15.5">
      <c r="A23" s="861" t="s">
        <v>3759</v>
      </c>
      <c r="B23" s="862">
        <v>0</v>
      </c>
      <c r="C23" s="862">
        <v>0</v>
      </c>
      <c r="D23" s="862">
        <v>0</v>
      </c>
      <c r="E23" s="862">
        <v>0</v>
      </c>
      <c r="F23" s="862">
        <v>0</v>
      </c>
      <c r="G23" s="862">
        <v>0</v>
      </c>
      <c r="H23" s="862">
        <v>0</v>
      </c>
      <c r="I23" s="862">
        <v>0</v>
      </c>
      <c r="J23" s="862">
        <v>0</v>
      </c>
      <c r="K23" s="862">
        <v>0</v>
      </c>
      <c r="L23" s="862">
        <v>0</v>
      </c>
      <c r="M23" s="862">
        <v>0</v>
      </c>
      <c r="N23" s="863">
        <v>0</v>
      </c>
    </row>
    <row r="24" spans="1:14" ht="15.5">
      <c r="A24" s="864" t="s">
        <v>3760</v>
      </c>
      <c r="B24" s="865">
        <v>0</v>
      </c>
      <c r="C24" s="865">
        <v>0</v>
      </c>
      <c r="D24" s="865">
        <v>0</v>
      </c>
      <c r="E24" s="865">
        <v>0</v>
      </c>
      <c r="F24" s="865">
        <v>0</v>
      </c>
      <c r="G24" s="865">
        <v>0</v>
      </c>
      <c r="H24" s="865">
        <v>0</v>
      </c>
      <c r="I24" s="865">
        <v>0</v>
      </c>
      <c r="J24" s="865">
        <v>0</v>
      </c>
      <c r="K24" s="865">
        <v>0</v>
      </c>
      <c r="L24" s="865">
        <v>0</v>
      </c>
      <c r="M24" s="865">
        <v>0</v>
      </c>
      <c r="N24" s="866">
        <v>0</v>
      </c>
    </row>
    <row r="25" spans="1:14" ht="15.5">
      <c r="A25" s="851" t="s">
        <v>3761</v>
      </c>
      <c r="B25" s="852">
        <v>0</v>
      </c>
      <c r="C25" s="852">
        <v>0</v>
      </c>
      <c r="D25" s="852">
        <v>0</v>
      </c>
      <c r="E25" s="852">
        <v>0</v>
      </c>
      <c r="F25" s="852">
        <v>0</v>
      </c>
      <c r="G25" s="852">
        <v>0</v>
      </c>
      <c r="H25" s="852">
        <v>0</v>
      </c>
      <c r="I25" s="852">
        <v>0</v>
      </c>
      <c r="J25" s="852">
        <v>0</v>
      </c>
      <c r="K25" s="852">
        <v>0</v>
      </c>
      <c r="L25" s="852">
        <v>346.23588650042984</v>
      </c>
      <c r="M25" s="852">
        <v>0</v>
      </c>
      <c r="N25" s="853">
        <v>346.23588650042984</v>
      </c>
    </row>
    <row r="26" spans="1:14" ht="15.5">
      <c r="A26" s="855" t="s">
        <v>3762</v>
      </c>
      <c r="B26" s="857">
        <v>0</v>
      </c>
      <c r="C26" s="856">
        <v>0</v>
      </c>
      <c r="D26" s="856">
        <v>1398.7026290723225</v>
      </c>
      <c r="E26" s="856">
        <v>0</v>
      </c>
      <c r="F26" s="856">
        <v>24419.613604112925</v>
      </c>
      <c r="G26" s="856">
        <v>0</v>
      </c>
      <c r="H26" s="856">
        <v>0</v>
      </c>
      <c r="I26" s="856">
        <v>0</v>
      </c>
      <c r="J26" s="856">
        <v>0</v>
      </c>
      <c r="K26" s="856">
        <v>0</v>
      </c>
      <c r="L26" s="856">
        <v>1024.7316423043849</v>
      </c>
      <c r="M26" s="856">
        <v>0</v>
      </c>
      <c r="N26" s="857">
        <v>26843.047875489632</v>
      </c>
    </row>
    <row r="27" spans="1:14" ht="15.5">
      <c r="A27" s="858" t="s">
        <v>3763</v>
      </c>
      <c r="B27" s="849">
        <v>0</v>
      </c>
      <c r="C27" s="848">
        <v>0</v>
      </c>
      <c r="D27" s="848">
        <v>720.38542371262054</v>
      </c>
      <c r="E27" s="848">
        <v>0</v>
      </c>
      <c r="F27" s="848">
        <v>0</v>
      </c>
      <c r="G27" s="848">
        <v>0</v>
      </c>
      <c r="H27" s="848">
        <v>0</v>
      </c>
      <c r="I27" s="848">
        <v>0</v>
      </c>
      <c r="J27" s="848">
        <v>0</v>
      </c>
      <c r="K27" s="848">
        <v>0</v>
      </c>
      <c r="L27" s="848">
        <v>682.92751504729119</v>
      </c>
      <c r="M27" s="848">
        <v>0</v>
      </c>
      <c r="N27" s="849">
        <v>1403.3129387599117</v>
      </c>
    </row>
    <row r="28" spans="1:14" ht="15.5">
      <c r="A28" s="858" t="s">
        <v>821</v>
      </c>
      <c r="B28" s="848">
        <v>0</v>
      </c>
      <c r="C28" s="848">
        <v>0</v>
      </c>
      <c r="D28" s="848">
        <v>651.97075365434216</v>
      </c>
      <c r="E28" s="848">
        <v>0</v>
      </c>
      <c r="F28" s="848">
        <v>0</v>
      </c>
      <c r="G28" s="848">
        <v>0</v>
      </c>
      <c r="H28" s="848">
        <v>0</v>
      </c>
      <c r="I28" s="848">
        <v>0</v>
      </c>
      <c r="J28" s="848">
        <v>0</v>
      </c>
      <c r="K28" s="848">
        <v>0</v>
      </c>
      <c r="L28" s="848">
        <v>1.26079105760963</v>
      </c>
      <c r="M28" s="848">
        <v>0</v>
      </c>
      <c r="N28" s="849">
        <v>653.23154471195176</v>
      </c>
    </row>
    <row r="29" spans="1:14" ht="15.5">
      <c r="A29" s="858" t="s">
        <v>3764</v>
      </c>
      <c r="B29" s="848">
        <v>0</v>
      </c>
      <c r="C29" s="848">
        <v>0</v>
      </c>
      <c r="D29" s="848">
        <v>16.936878761822872</v>
      </c>
      <c r="E29" s="848">
        <v>0</v>
      </c>
      <c r="F29" s="848">
        <v>24419.613604112925</v>
      </c>
      <c r="G29" s="848">
        <v>0</v>
      </c>
      <c r="H29" s="848">
        <v>0</v>
      </c>
      <c r="I29" s="848">
        <v>0</v>
      </c>
      <c r="J29" s="848">
        <v>0</v>
      </c>
      <c r="K29" s="848">
        <v>0</v>
      </c>
      <c r="L29" s="848">
        <v>198.47437661220974</v>
      </c>
      <c r="M29" s="848">
        <v>0</v>
      </c>
      <c r="N29" s="849">
        <v>24635.024859486955</v>
      </c>
    </row>
    <row r="30" spans="1:14" ht="15.5">
      <c r="A30" s="858" t="s">
        <v>3765</v>
      </c>
      <c r="B30" s="848">
        <v>0</v>
      </c>
      <c r="C30" s="848">
        <v>0</v>
      </c>
      <c r="D30" s="848">
        <v>0</v>
      </c>
      <c r="E30" s="848">
        <v>0</v>
      </c>
      <c r="F30" s="848">
        <v>0</v>
      </c>
      <c r="G30" s="848">
        <v>0</v>
      </c>
      <c r="H30" s="848">
        <v>0</v>
      </c>
      <c r="I30" s="848">
        <v>0</v>
      </c>
      <c r="J30" s="848">
        <v>0</v>
      </c>
      <c r="K30" s="848">
        <v>0</v>
      </c>
      <c r="L30" s="848">
        <v>142.06895958727424</v>
      </c>
      <c r="M30" s="848">
        <v>0</v>
      </c>
      <c r="N30" s="849">
        <v>142.06895958727424</v>
      </c>
    </row>
    <row r="31" spans="1:14" ht="15.5">
      <c r="A31" s="858" t="s">
        <v>3766</v>
      </c>
      <c r="B31" s="848">
        <v>0</v>
      </c>
      <c r="C31" s="848">
        <v>0</v>
      </c>
      <c r="D31" s="848">
        <v>0</v>
      </c>
      <c r="E31" s="848">
        <v>0</v>
      </c>
      <c r="F31" s="848">
        <v>0</v>
      </c>
      <c r="G31" s="848">
        <v>0</v>
      </c>
      <c r="H31" s="848">
        <v>0</v>
      </c>
      <c r="I31" s="848">
        <v>0</v>
      </c>
      <c r="J31" s="848">
        <v>0</v>
      </c>
      <c r="K31" s="848">
        <v>0</v>
      </c>
      <c r="L31" s="848">
        <v>0</v>
      </c>
      <c r="M31" s="848">
        <v>0</v>
      </c>
      <c r="N31" s="849">
        <v>0</v>
      </c>
    </row>
    <row r="32" spans="1:14" ht="15.5">
      <c r="A32" s="858" t="s">
        <v>3767</v>
      </c>
      <c r="B32" s="848">
        <v>0</v>
      </c>
      <c r="C32" s="848">
        <v>0</v>
      </c>
      <c r="D32" s="848">
        <v>0</v>
      </c>
      <c r="E32" s="848">
        <v>0</v>
      </c>
      <c r="F32" s="848">
        <v>0</v>
      </c>
      <c r="G32" s="848">
        <v>0</v>
      </c>
      <c r="H32" s="848">
        <v>0</v>
      </c>
      <c r="I32" s="848">
        <v>0</v>
      </c>
      <c r="J32" s="848">
        <v>0</v>
      </c>
      <c r="K32" s="848">
        <v>0</v>
      </c>
      <c r="L32" s="848">
        <v>0</v>
      </c>
      <c r="M32" s="848">
        <v>0</v>
      </c>
      <c r="N32" s="849">
        <v>0</v>
      </c>
    </row>
    <row r="33" spans="1:14" ht="15.5">
      <c r="A33" s="867" t="s">
        <v>3768</v>
      </c>
      <c r="B33" s="863">
        <v>0</v>
      </c>
      <c r="C33" s="862">
        <v>0</v>
      </c>
      <c r="D33" s="862">
        <v>9.4095729435368298</v>
      </c>
      <c r="E33" s="862">
        <v>0</v>
      </c>
      <c r="F33" s="862">
        <v>0</v>
      </c>
      <c r="G33" s="862">
        <v>0</v>
      </c>
      <c r="H33" s="862">
        <v>0</v>
      </c>
      <c r="I33" s="862">
        <v>0</v>
      </c>
      <c r="J33" s="862">
        <v>0</v>
      </c>
      <c r="K33" s="862">
        <v>0</v>
      </c>
      <c r="L33" s="862">
        <v>0</v>
      </c>
      <c r="M33" s="862">
        <v>0</v>
      </c>
      <c r="N33" s="863">
        <v>9.4095729435368298</v>
      </c>
    </row>
    <row r="36" spans="1:14">
      <c r="A36" s="40" t="s">
        <v>20</v>
      </c>
    </row>
    <row r="37" spans="1:14">
      <c r="A37" s="53" t="s">
        <v>3729</v>
      </c>
    </row>
  </sheetData>
  <conditionalFormatting sqref="B4:N33">
    <cfRule type="cellIs" dxfId="141" priority="1" operator="equal">
      <formula>0</formula>
    </cfRule>
  </conditionalFormatting>
  <conditionalFormatting sqref="E4:N33">
    <cfRule type="containsErrors" dxfId="140" priority="2">
      <formula>ISERROR(E4)</formula>
    </cfRule>
  </conditionalFormatting>
  <hyperlinks>
    <hyperlink ref="Q3" location="Content!A1" display="Back to content page" xr:uid="{9B3E962B-2829-44F8-89FC-D4D96F15A2BA}"/>
  </hyperlinks>
  <pageMargins left="0.7" right="0.7" top="0.75" bottom="0.75" header="0.3" footer="0.3"/>
  <legacy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ACD50-8D5B-41A4-B6CB-9EFBC0B65096}">
  <dimension ref="A1:J29"/>
  <sheetViews>
    <sheetView workbookViewId="0"/>
  </sheetViews>
  <sheetFormatPr defaultRowHeight="14.5"/>
  <cols>
    <col min="1" max="1" width="29.1796875" customWidth="1"/>
    <col min="2" max="2" width="53.26953125" bestFit="1" customWidth="1"/>
  </cols>
  <sheetData>
    <row r="1" spans="1:10">
      <c r="A1" s="89" t="s">
        <v>2998</v>
      </c>
    </row>
    <row r="3" spans="1:10">
      <c r="C3" s="1070">
        <v>2021</v>
      </c>
      <c r="D3" s="1070"/>
      <c r="E3" s="1070"/>
      <c r="F3" s="1070"/>
      <c r="G3" s="1070">
        <v>2022</v>
      </c>
      <c r="H3" s="1070"/>
      <c r="I3" s="1070"/>
      <c r="J3" s="1070"/>
    </row>
    <row r="4" spans="1:10" ht="70">
      <c r="A4" s="634"/>
      <c r="B4" s="634"/>
      <c r="C4" s="613" t="s">
        <v>2961</v>
      </c>
      <c r="D4" s="613" t="s">
        <v>2991</v>
      </c>
      <c r="E4" s="613" t="s">
        <v>146</v>
      </c>
      <c r="F4" s="613" t="s">
        <v>27</v>
      </c>
      <c r="G4" s="613" t="s">
        <v>2961</v>
      </c>
      <c r="H4" s="613" t="s">
        <v>2991</v>
      </c>
      <c r="I4" s="613" t="s">
        <v>146</v>
      </c>
      <c r="J4" s="613" t="s">
        <v>27</v>
      </c>
    </row>
    <row r="5" spans="1:10">
      <c r="A5" s="1072" t="s">
        <v>2963</v>
      </c>
      <c r="B5" s="615" t="s">
        <v>2964</v>
      </c>
      <c r="C5" s="617"/>
      <c r="D5" s="617">
        <v>225.675838</v>
      </c>
      <c r="E5" s="617">
        <v>23.636942999999999</v>
      </c>
      <c r="F5" s="617">
        <v>7112.269413</v>
      </c>
      <c r="G5" s="617"/>
      <c r="H5" s="617">
        <v>353.29607399999998</v>
      </c>
      <c r="I5" s="617">
        <v>24.458848</v>
      </c>
      <c r="J5" s="617">
        <v>8266.9583519999996</v>
      </c>
    </row>
    <row r="6" spans="1:10">
      <c r="A6" s="1072"/>
      <c r="B6" s="615" t="s">
        <v>2965</v>
      </c>
      <c r="C6" s="617">
        <v>282.519947</v>
      </c>
      <c r="D6" s="617">
        <v>84.532712000000004</v>
      </c>
      <c r="E6" s="617">
        <v>78.624247999999994</v>
      </c>
      <c r="F6" s="617">
        <v>403.410551</v>
      </c>
      <c r="G6" s="617">
        <v>288.19217599999996</v>
      </c>
      <c r="H6" s="617">
        <v>94.282030000000006</v>
      </c>
      <c r="I6" s="617">
        <v>77.558040000000005</v>
      </c>
      <c r="J6" s="617">
        <v>412.891231</v>
      </c>
    </row>
    <row r="7" spans="1:10">
      <c r="A7" s="1072"/>
      <c r="B7" s="615" t="s">
        <v>2966</v>
      </c>
      <c r="C7" s="617"/>
      <c r="D7" s="617">
        <v>-225.675838</v>
      </c>
      <c r="E7" s="617"/>
      <c r="F7" s="617">
        <v>-112.837919</v>
      </c>
      <c r="G7" s="617"/>
      <c r="H7" s="617">
        <v>-353.29607399999998</v>
      </c>
      <c r="I7" s="617"/>
      <c r="J7" s="617">
        <v>-176.64803699999999</v>
      </c>
    </row>
    <row r="8" spans="1:10">
      <c r="A8" s="1072"/>
      <c r="B8" s="615" t="s">
        <v>2967</v>
      </c>
      <c r="C8" s="617">
        <v>-0.26541799999999999</v>
      </c>
      <c r="D8" s="617"/>
      <c r="E8" s="617"/>
      <c r="F8" s="617">
        <v>-0.26541799999999999</v>
      </c>
      <c r="G8" s="617">
        <v>-0.95136500000000002</v>
      </c>
      <c r="H8" s="617"/>
      <c r="I8" s="617"/>
      <c r="J8" s="617">
        <v>-0.95136500000000002</v>
      </c>
    </row>
    <row r="9" spans="1:10">
      <c r="A9" s="1072"/>
      <c r="B9" s="615" t="s">
        <v>2969</v>
      </c>
      <c r="C9" s="617"/>
      <c r="D9" s="617"/>
      <c r="E9" s="617"/>
      <c r="F9" s="617"/>
      <c r="G9" s="617">
        <v>0.55651099999999998</v>
      </c>
      <c r="H9" s="617"/>
      <c r="I9" s="617"/>
      <c r="J9" s="617">
        <v>0.55651099999999998</v>
      </c>
    </row>
    <row r="10" spans="1:10">
      <c r="A10" s="1072"/>
      <c r="B10" s="615" t="s">
        <v>2970</v>
      </c>
      <c r="C10" s="636">
        <v>282.25452899999999</v>
      </c>
      <c r="D10" s="636">
        <v>84.532712000000004</v>
      </c>
      <c r="E10" s="636">
        <v>102.261191</v>
      </c>
      <c r="F10" s="636">
        <v>7402.5766270000004</v>
      </c>
      <c r="G10" s="636">
        <v>287.79732299999995</v>
      </c>
      <c r="H10" s="636">
        <v>94.282030000000006</v>
      </c>
      <c r="I10" s="636">
        <v>102.01688800000001</v>
      </c>
      <c r="J10" s="636">
        <v>8502.8066930000005</v>
      </c>
    </row>
    <row r="11" spans="1:10" ht="15">
      <c r="A11" s="635" t="s">
        <v>3000</v>
      </c>
      <c r="B11" s="615" t="s">
        <v>2973</v>
      </c>
      <c r="C11" s="617">
        <v>-0.106451</v>
      </c>
      <c r="D11" s="617"/>
      <c r="E11" s="617">
        <v>4.9338509999999998</v>
      </c>
      <c r="F11" s="617">
        <v>4.8273999999999999</v>
      </c>
      <c r="G11" s="617">
        <v>2.5206999999999979E-2</v>
      </c>
      <c r="H11" s="617">
        <v>-3.6974E-2</v>
      </c>
      <c r="I11" s="617">
        <v>1.993082</v>
      </c>
      <c r="J11" s="617">
        <v>-0.467391</v>
      </c>
    </row>
    <row r="12" spans="1:10">
      <c r="A12" s="1072" t="s">
        <v>2974</v>
      </c>
      <c r="B12" s="615" t="s">
        <v>2975</v>
      </c>
      <c r="C12" s="617">
        <v>-0.106458</v>
      </c>
      <c r="D12" s="617">
        <v>-20.121516</v>
      </c>
      <c r="E12" s="617">
        <v>28.773964000000003</v>
      </c>
      <c r="F12" s="617">
        <v>-535.93008999999995</v>
      </c>
      <c r="G12" s="617">
        <v>7.2029999999999997E-2</v>
      </c>
      <c r="H12" s="617">
        <v>-21.567784</v>
      </c>
      <c r="I12" s="617">
        <v>34.676686000000004</v>
      </c>
      <c r="J12" s="617">
        <v>-717.08274600000004</v>
      </c>
    </row>
    <row r="13" spans="1:10">
      <c r="A13" s="1072"/>
      <c r="B13" s="615" t="s">
        <v>2976</v>
      </c>
      <c r="C13" s="617"/>
      <c r="D13" s="617"/>
      <c r="E13" s="617">
        <v>0.76526300000000091</v>
      </c>
      <c r="F13" s="617">
        <v>0.765262</v>
      </c>
      <c r="G13" s="617">
        <v>7.2029999999999997E-2</v>
      </c>
      <c r="H13" s="617">
        <v>-8.0108920000000001</v>
      </c>
      <c r="I13" s="617">
        <v>34.676686000000004</v>
      </c>
      <c r="J13" s="617">
        <v>30.743271</v>
      </c>
    </row>
    <row r="14" spans="1:10">
      <c r="A14" s="1072"/>
      <c r="B14" s="626" t="s">
        <v>3001</v>
      </c>
      <c r="C14" s="617"/>
      <c r="D14" s="617"/>
      <c r="E14" s="617"/>
      <c r="F14" s="617"/>
      <c r="G14" s="617"/>
      <c r="H14" s="617"/>
      <c r="I14" s="617"/>
      <c r="J14" s="617">
        <v>-650.79717700000003</v>
      </c>
    </row>
    <row r="15" spans="1:10">
      <c r="A15" s="1072"/>
      <c r="B15" s="626" t="s">
        <v>3002</v>
      </c>
      <c r="C15" s="617"/>
      <c r="D15" s="617">
        <v>-12.135272000000001</v>
      </c>
      <c r="E15" s="617">
        <v>28.008700999999999</v>
      </c>
      <c r="F15" s="617">
        <v>-532.59577300000001</v>
      </c>
      <c r="G15" s="617"/>
      <c r="H15" s="617">
        <v>-13.556894</v>
      </c>
      <c r="I15" s="617"/>
      <c r="J15" s="617">
        <v>-6.7784469999999999</v>
      </c>
    </row>
    <row r="16" spans="1:10">
      <c r="A16" s="1072"/>
      <c r="B16" s="626" t="s">
        <v>3008</v>
      </c>
      <c r="C16" s="617">
        <v>-0.106458</v>
      </c>
      <c r="D16" s="617">
        <v>-7.9862419999999998</v>
      </c>
      <c r="E16" s="617"/>
      <c r="F16" s="617">
        <v>-4.0995790000000003</v>
      </c>
      <c r="G16" s="617"/>
      <c r="H16" s="617"/>
      <c r="I16" s="617"/>
      <c r="J16" s="617"/>
    </row>
    <row r="17" spans="1:10">
      <c r="A17" s="1072"/>
      <c r="B17" s="615" t="s">
        <v>2978</v>
      </c>
      <c r="C17" s="617"/>
      <c r="D17" s="617"/>
      <c r="E17" s="617"/>
      <c r="F17" s="617"/>
      <c r="G17" s="617"/>
      <c r="H17" s="617"/>
      <c r="I17" s="617"/>
      <c r="J17" s="617">
        <v>-90.250393000000003</v>
      </c>
    </row>
    <row r="18" spans="1:10">
      <c r="A18" s="1072" t="s">
        <v>2997</v>
      </c>
      <c r="B18" s="615" t="s">
        <v>2980</v>
      </c>
      <c r="C18" s="636"/>
      <c r="D18" s="636"/>
      <c r="E18" s="636"/>
      <c r="F18" s="636"/>
      <c r="G18" s="636"/>
      <c r="H18" s="636"/>
      <c r="I18" s="636">
        <v>1.031814</v>
      </c>
      <c r="J18" s="636">
        <v>1.031814</v>
      </c>
    </row>
    <row r="19" spans="1:10">
      <c r="A19" s="1072"/>
      <c r="B19" s="615" t="s">
        <v>2981</v>
      </c>
      <c r="C19" s="617"/>
      <c r="D19" s="617"/>
      <c r="E19" s="617"/>
      <c r="F19" s="617"/>
      <c r="G19" s="617"/>
      <c r="H19" s="617"/>
      <c r="I19" s="617">
        <v>13.757524</v>
      </c>
      <c r="J19" s="617">
        <v>13.757524</v>
      </c>
    </row>
    <row r="20" spans="1:10">
      <c r="A20" s="1072" t="s">
        <v>2982</v>
      </c>
      <c r="B20" s="615" t="s">
        <v>2983</v>
      </c>
      <c r="C20" s="636">
        <v>282.25452299999995</v>
      </c>
      <c r="D20" s="636">
        <v>64.411196000000004</v>
      </c>
      <c r="E20" s="636">
        <v>126.101303</v>
      </c>
      <c r="F20" s="636">
        <v>6861.8191370000004</v>
      </c>
      <c r="G20" s="636">
        <v>287.84414799999996</v>
      </c>
      <c r="H20" s="636">
        <v>72.751217999999994</v>
      </c>
      <c r="I20" s="636">
        <v>119.911154</v>
      </c>
      <c r="J20" s="636">
        <v>7771.402</v>
      </c>
    </row>
    <row r="21" spans="1:10">
      <c r="A21" s="1072"/>
      <c r="B21" s="615" t="s">
        <v>3004</v>
      </c>
      <c r="C21" s="617">
        <v>3.1236329999999999</v>
      </c>
      <c r="D21" s="617">
        <v>64.411196000000004</v>
      </c>
      <c r="E21" s="617">
        <v>47.324103999999998</v>
      </c>
      <c r="F21" s="617">
        <v>2616.6539550000002</v>
      </c>
      <c r="G21" s="617">
        <v>1.1011820000000001</v>
      </c>
      <c r="H21" s="617">
        <v>72.714243999999994</v>
      </c>
      <c r="I21" s="617">
        <v>51.325090000000003</v>
      </c>
      <c r="J21" s="617">
        <v>2792.8186230000001</v>
      </c>
    </row>
    <row r="22" spans="1:10">
      <c r="A22" s="1072"/>
      <c r="B22" s="615" t="s">
        <v>2985</v>
      </c>
      <c r="C22" s="617">
        <v>250.17985299999998</v>
      </c>
      <c r="D22" s="617"/>
      <c r="E22" s="617"/>
      <c r="F22" s="617">
        <v>250.17985400000001</v>
      </c>
      <c r="G22" s="617">
        <v>279.14000199999992</v>
      </c>
      <c r="H22" s="617"/>
      <c r="I22" s="617">
        <v>4.7289999999999997E-3</v>
      </c>
      <c r="J22" s="617">
        <v>279.14472999999998</v>
      </c>
    </row>
    <row r="23" spans="1:10">
      <c r="A23" s="1072"/>
      <c r="B23" s="615" t="s">
        <v>2986</v>
      </c>
      <c r="C23" s="617">
        <v>7.3503920000000003</v>
      </c>
      <c r="D23" s="617"/>
      <c r="E23" s="617">
        <v>39.696736999999999</v>
      </c>
      <c r="F23" s="617">
        <v>3934.3042230000001</v>
      </c>
      <c r="G23" s="617">
        <v>7.052861</v>
      </c>
      <c r="H23" s="617"/>
      <c r="I23" s="617">
        <v>40.235720000000001</v>
      </c>
      <c r="J23" s="617">
        <v>4197.0669809999999</v>
      </c>
    </row>
    <row r="24" spans="1:10">
      <c r="A24" s="1072"/>
      <c r="B24" s="615" t="s">
        <v>2987</v>
      </c>
      <c r="C24" s="617">
        <v>18.581337999999999</v>
      </c>
      <c r="D24" s="617"/>
      <c r="E24" s="617">
        <v>27.173697000000001</v>
      </c>
      <c r="F24" s="617">
        <v>45.755034000000002</v>
      </c>
      <c r="G24" s="617">
        <v>0.14397699999999999</v>
      </c>
      <c r="H24" s="617"/>
      <c r="I24" s="617">
        <v>16.310545999999999</v>
      </c>
      <c r="J24" s="617">
        <v>16.454523000000002</v>
      </c>
    </row>
    <row r="25" spans="1:10">
      <c r="A25" s="1072"/>
      <c r="B25" s="615" t="s">
        <v>2988</v>
      </c>
      <c r="C25" s="617"/>
      <c r="D25" s="617"/>
      <c r="E25" s="617"/>
      <c r="F25" s="617"/>
      <c r="G25" s="617"/>
      <c r="H25" s="617">
        <v>3.6974E-2</v>
      </c>
      <c r="I25" s="617"/>
      <c r="J25" s="617">
        <v>1.8487E-2</v>
      </c>
    </row>
    <row r="27" spans="1:10">
      <c r="A27" s="40" t="s">
        <v>20</v>
      </c>
    </row>
    <row r="28" spans="1:10">
      <c r="A28" s="40"/>
    </row>
    <row r="29" spans="1:10">
      <c r="A29" s="53" t="s">
        <v>3003</v>
      </c>
    </row>
  </sheetData>
  <mergeCells count="6">
    <mergeCell ref="A20:A25"/>
    <mergeCell ref="C3:F3"/>
    <mergeCell ref="G3:J3"/>
    <mergeCell ref="A5:A10"/>
    <mergeCell ref="A12:A17"/>
    <mergeCell ref="A18:A19"/>
  </mergeCell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CDAB-3491-4CC5-AFB4-65E99623DB6C}">
  <dimension ref="A1:J25"/>
  <sheetViews>
    <sheetView workbookViewId="0"/>
  </sheetViews>
  <sheetFormatPr defaultRowHeight="14.5"/>
  <cols>
    <col min="1" max="1" width="20.54296875" customWidth="1"/>
    <col min="2" max="2" width="53.26953125" bestFit="1" customWidth="1"/>
  </cols>
  <sheetData>
    <row r="1" spans="1:10">
      <c r="A1" s="89" t="s">
        <v>3011</v>
      </c>
    </row>
    <row r="3" spans="1:10">
      <c r="C3" s="1070">
        <v>2021</v>
      </c>
      <c r="D3" s="1070"/>
      <c r="E3" s="1070"/>
      <c r="F3" s="1070"/>
      <c r="G3" s="1070">
        <v>2022</v>
      </c>
      <c r="H3" s="1070"/>
      <c r="I3" s="1070"/>
      <c r="J3" s="1070"/>
    </row>
    <row r="4" spans="1:10" ht="70">
      <c r="A4" s="634"/>
      <c r="B4" s="634"/>
      <c r="C4" s="613" t="s">
        <v>2961</v>
      </c>
      <c r="D4" s="613" t="s">
        <v>2991</v>
      </c>
      <c r="E4" s="613" t="s">
        <v>146</v>
      </c>
      <c r="F4" s="613" t="s">
        <v>27</v>
      </c>
      <c r="G4" s="613" t="s">
        <v>2961</v>
      </c>
      <c r="H4" s="613" t="s">
        <v>2991</v>
      </c>
      <c r="I4" s="613" t="s">
        <v>146</v>
      </c>
      <c r="J4" s="613" t="s">
        <v>27</v>
      </c>
    </row>
    <row r="5" spans="1:10">
      <c r="A5" s="1072" t="s">
        <v>2963</v>
      </c>
      <c r="B5" s="615" t="s">
        <v>2964</v>
      </c>
      <c r="C5" s="617"/>
      <c r="D5" s="617"/>
      <c r="E5" s="617">
        <v>46.219261000000003</v>
      </c>
      <c r="F5" s="617">
        <v>57.683373000000003</v>
      </c>
      <c r="G5" s="617"/>
      <c r="H5" s="617"/>
      <c r="I5" s="617">
        <v>41.233878000000004</v>
      </c>
      <c r="J5" s="617">
        <v>754.48383000000001</v>
      </c>
    </row>
    <row r="6" spans="1:10">
      <c r="A6" s="1072"/>
      <c r="B6" s="615" t="s">
        <v>2965</v>
      </c>
      <c r="C6" s="617">
        <v>309.30316900000003</v>
      </c>
      <c r="D6" s="617">
        <v>40.795363999999999</v>
      </c>
      <c r="E6" s="617">
        <v>36.695614999999997</v>
      </c>
      <c r="F6" s="617">
        <v>367.15227900000002</v>
      </c>
      <c r="G6" s="617">
        <v>206.20593299999999</v>
      </c>
      <c r="H6" s="617">
        <v>55.984522999999996</v>
      </c>
      <c r="I6" s="617">
        <v>43.655202000000003</v>
      </c>
      <c r="J6" s="617">
        <v>277.85339599999998</v>
      </c>
    </row>
    <row r="7" spans="1:10">
      <c r="A7" s="1072"/>
      <c r="B7" s="615" t="s">
        <v>2966</v>
      </c>
      <c r="C7" s="617"/>
      <c r="D7" s="617"/>
      <c r="E7" s="617">
        <v>-9.9741999999999997E-2</v>
      </c>
      <c r="F7" s="617">
        <v>-9.9741999999999997E-2</v>
      </c>
      <c r="G7" s="617"/>
      <c r="H7" s="617"/>
      <c r="I7" s="617">
        <v>-6.0188999999999999E-2</v>
      </c>
      <c r="J7" s="617">
        <v>-6.0188999999999999E-2</v>
      </c>
    </row>
    <row r="8" spans="1:10">
      <c r="A8" s="1072"/>
      <c r="B8" s="615" t="s">
        <v>2970</v>
      </c>
      <c r="C8" s="636">
        <v>309.30316900000003</v>
      </c>
      <c r="D8" s="636">
        <v>40.795363999999999</v>
      </c>
      <c r="E8" s="636">
        <v>82.815134</v>
      </c>
      <c r="F8" s="636">
        <v>424.73590899999999</v>
      </c>
      <c r="G8" s="636">
        <v>206.20593299999999</v>
      </c>
      <c r="H8" s="636">
        <v>55.984522999999996</v>
      </c>
      <c r="I8" s="636">
        <v>84.828890999999999</v>
      </c>
      <c r="J8" s="636">
        <v>1032.2770370000001</v>
      </c>
    </row>
    <row r="9" spans="1:10" ht="15">
      <c r="A9" s="635" t="s">
        <v>3000</v>
      </c>
      <c r="B9" s="615" t="s">
        <v>2973</v>
      </c>
      <c r="C9" s="617">
        <v>-8.2380000000000009E-2</v>
      </c>
      <c r="D9" s="617"/>
      <c r="E9" s="617">
        <v>-4.2999999999999999E-4</v>
      </c>
      <c r="F9" s="617">
        <v>-8.4305000000000005E-2</v>
      </c>
      <c r="G9" s="617">
        <v>-0.112974</v>
      </c>
      <c r="H9" s="617"/>
      <c r="I9" s="617">
        <v>-1.1178E-2</v>
      </c>
      <c r="J9" s="617">
        <v>0.91912700000000003</v>
      </c>
    </row>
    <row r="10" spans="1:10">
      <c r="A10" s="1072" t="s">
        <v>2974</v>
      </c>
      <c r="B10" s="615" t="s">
        <v>2975</v>
      </c>
      <c r="C10" s="636"/>
      <c r="D10" s="636"/>
      <c r="E10" s="636">
        <v>0</v>
      </c>
      <c r="F10" s="636"/>
      <c r="G10" s="636">
        <v>-0.20540700000000001</v>
      </c>
      <c r="H10" s="636"/>
      <c r="I10" s="636">
        <v>6.964699999999624E-2</v>
      </c>
      <c r="J10" s="636">
        <v>-0.21027999999999999</v>
      </c>
    </row>
    <row r="11" spans="1:10">
      <c r="A11" s="1072"/>
      <c r="B11" s="615" t="s">
        <v>2976</v>
      </c>
      <c r="C11" s="617"/>
      <c r="D11" s="617"/>
      <c r="E11" s="617">
        <v>0</v>
      </c>
      <c r="F11" s="617"/>
      <c r="G11" s="617">
        <v>-0.20540700000000001</v>
      </c>
      <c r="H11" s="617"/>
      <c r="I11" s="617">
        <v>6.964699999999624E-2</v>
      </c>
      <c r="J11" s="617">
        <v>-0.13575999999999999</v>
      </c>
    </row>
    <row r="12" spans="1:10">
      <c r="A12" s="1072"/>
      <c r="B12" s="626" t="s">
        <v>3008</v>
      </c>
      <c r="C12" s="617"/>
      <c r="D12" s="617"/>
      <c r="E12" s="617">
        <v>0</v>
      </c>
      <c r="F12" s="617"/>
      <c r="G12" s="617"/>
      <c r="H12" s="617"/>
      <c r="I12" s="617"/>
      <c r="J12" s="617"/>
    </row>
    <row r="13" spans="1:10">
      <c r="A13" s="1072"/>
      <c r="B13" s="615" t="s">
        <v>2978</v>
      </c>
      <c r="C13" s="617"/>
      <c r="D13" s="617"/>
      <c r="E13" s="617"/>
      <c r="F13" s="617"/>
      <c r="G13" s="617"/>
      <c r="H13" s="617"/>
      <c r="I13" s="617"/>
      <c r="J13" s="617">
        <v>-7.4520000000000003E-2</v>
      </c>
    </row>
    <row r="14" spans="1:10">
      <c r="A14" s="1072" t="s">
        <v>2997</v>
      </c>
      <c r="B14" s="615" t="s">
        <v>2980</v>
      </c>
      <c r="C14" s="636"/>
      <c r="D14" s="636"/>
      <c r="E14" s="636">
        <v>0.62510699999999997</v>
      </c>
      <c r="F14" s="636">
        <v>0.62510699999999997</v>
      </c>
      <c r="G14" s="636"/>
      <c r="H14" s="636"/>
      <c r="I14" s="636"/>
      <c r="J14" s="636"/>
    </row>
    <row r="15" spans="1:10">
      <c r="A15" s="1072"/>
      <c r="B15" s="615" t="s">
        <v>2981</v>
      </c>
      <c r="C15" s="617"/>
      <c r="D15" s="617"/>
      <c r="E15" s="617">
        <v>10.94239</v>
      </c>
      <c r="F15" s="617">
        <v>10.94239</v>
      </c>
      <c r="G15" s="617"/>
      <c r="H15" s="617"/>
      <c r="I15" s="617"/>
      <c r="J15" s="617"/>
    </row>
    <row r="16" spans="1:10">
      <c r="A16" s="1072" t="s">
        <v>2982</v>
      </c>
      <c r="B16" s="615" t="s">
        <v>2983</v>
      </c>
      <c r="C16" s="636">
        <v>309.38555000000002</v>
      </c>
      <c r="D16" s="636">
        <v>40.795363999999999</v>
      </c>
      <c r="E16" s="636">
        <v>71.248064999999997</v>
      </c>
      <c r="F16" s="636">
        <v>413.25271600000002</v>
      </c>
      <c r="G16" s="636">
        <v>206.11349999999999</v>
      </c>
      <c r="H16" s="636">
        <v>55.984522999999996</v>
      </c>
      <c r="I16" s="636">
        <v>84.909716000000003</v>
      </c>
      <c r="J16" s="636">
        <v>1031.147631</v>
      </c>
    </row>
    <row r="17" spans="1:10">
      <c r="A17" s="1072"/>
      <c r="B17" s="615" t="s">
        <v>3004</v>
      </c>
      <c r="C17" s="617">
        <v>13.677463000000001</v>
      </c>
      <c r="D17" s="617">
        <v>35.331246</v>
      </c>
      <c r="E17" s="617">
        <v>22.239467000000001</v>
      </c>
      <c r="F17" s="617">
        <v>54.316951000000003</v>
      </c>
      <c r="G17" s="617">
        <v>75.555078000000009</v>
      </c>
      <c r="H17" s="617">
        <v>1.4029799999999999</v>
      </c>
      <c r="I17" s="617">
        <v>25.872743</v>
      </c>
      <c r="J17" s="617">
        <v>102.129311</v>
      </c>
    </row>
    <row r="18" spans="1:10">
      <c r="A18" s="1072"/>
      <c r="B18" s="615" t="s">
        <v>2985</v>
      </c>
      <c r="C18" s="617">
        <v>186.752792</v>
      </c>
      <c r="D18" s="617"/>
      <c r="E18" s="617"/>
      <c r="F18" s="617">
        <v>186.752792</v>
      </c>
      <c r="G18" s="617">
        <v>98.367248999999987</v>
      </c>
      <c r="H18" s="617"/>
      <c r="I18" s="617"/>
      <c r="J18" s="617">
        <v>98.367249000000001</v>
      </c>
    </row>
    <row r="19" spans="1:10">
      <c r="A19" s="1072"/>
      <c r="B19" s="615" t="s">
        <v>2986</v>
      </c>
      <c r="C19" s="617">
        <v>82.081897999999995</v>
      </c>
      <c r="D19" s="617">
        <v>1.0572170000000001</v>
      </c>
      <c r="E19" s="617">
        <v>39.072226999999998</v>
      </c>
      <c r="F19" s="617">
        <v>132.99910299999999</v>
      </c>
      <c r="G19" s="617">
        <v>29.140870999999997</v>
      </c>
      <c r="H19" s="617">
        <v>1.9719120000000001</v>
      </c>
      <c r="I19" s="617">
        <v>44.823732</v>
      </c>
      <c r="J19" s="617">
        <v>182.72616300000001</v>
      </c>
    </row>
    <row r="20" spans="1:10">
      <c r="A20" s="1072"/>
      <c r="B20" s="615" t="s">
        <v>2987</v>
      </c>
      <c r="C20" s="617">
        <v>4.679513</v>
      </c>
      <c r="D20" s="617"/>
      <c r="E20" s="617">
        <v>8.8564000000000004E-2</v>
      </c>
      <c r="F20" s="617">
        <v>4.7680769999999999</v>
      </c>
      <c r="G20" s="617"/>
      <c r="H20" s="617"/>
      <c r="I20" s="617">
        <v>0.137575</v>
      </c>
      <c r="J20" s="617">
        <v>0.137575</v>
      </c>
    </row>
    <row r="21" spans="1:10">
      <c r="A21" s="1072"/>
      <c r="B21" s="615" t="s">
        <v>2988</v>
      </c>
      <c r="C21" s="617"/>
      <c r="D21" s="617"/>
      <c r="E21" s="617">
        <v>1.0582119999999999</v>
      </c>
      <c r="F21" s="617">
        <v>1.0582119999999999</v>
      </c>
      <c r="G21" s="617"/>
      <c r="H21" s="617"/>
      <c r="I21" s="617">
        <v>5.1590999999999998E-2</v>
      </c>
      <c r="J21" s="617">
        <v>5.1590999999999998E-2</v>
      </c>
    </row>
    <row r="23" spans="1:10">
      <c r="A23" s="40" t="s">
        <v>20</v>
      </c>
    </row>
    <row r="24" spans="1:10">
      <c r="A24" s="40"/>
    </row>
    <row r="25" spans="1:10">
      <c r="A25" s="53" t="s">
        <v>3003</v>
      </c>
    </row>
  </sheetData>
  <mergeCells count="6">
    <mergeCell ref="A16:A21"/>
    <mergeCell ref="C3:F3"/>
    <mergeCell ref="G3:J3"/>
    <mergeCell ref="A5:A8"/>
    <mergeCell ref="A10:A13"/>
    <mergeCell ref="A14:A15"/>
  </mergeCells>
  <pageMargins left="0.7" right="0.7" top="0.75" bottom="0.75" header="0.3" footer="0.3"/>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DC919-0A28-41B2-8D8C-1A864A1AF0BB}">
  <dimension ref="A1:Q36"/>
  <sheetViews>
    <sheetView topLeftCell="C1" workbookViewId="0">
      <selection activeCell="Q3" sqref="Q3"/>
    </sheetView>
  </sheetViews>
  <sheetFormatPr defaultRowHeight="14.5"/>
  <cols>
    <col min="1" max="1" width="38.453125" customWidth="1"/>
    <col min="2" max="14" width="10.54296875" customWidth="1"/>
  </cols>
  <sheetData>
    <row r="1" spans="1:17">
      <c r="A1" s="89" t="s">
        <v>3702</v>
      </c>
    </row>
    <row r="3" spans="1:17" ht="46.5">
      <c r="A3" s="836" t="s">
        <v>3706</v>
      </c>
      <c r="B3" s="837" t="s">
        <v>3707</v>
      </c>
      <c r="C3" s="838" t="s">
        <v>2960</v>
      </c>
      <c r="D3" s="839" t="s">
        <v>2961</v>
      </c>
      <c r="E3" s="840" t="s">
        <v>3708</v>
      </c>
      <c r="F3" s="841" t="s">
        <v>3709</v>
      </c>
      <c r="G3" s="842" t="s">
        <v>2612</v>
      </c>
      <c r="H3" s="842" t="s">
        <v>2611</v>
      </c>
      <c r="I3" s="842" t="s">
        <v>2614</v>
      </c>
      <c r="J3" s="842" t="s">
        <v>2613</v>
      </c>
      <c r="K3" s="842" t="s">
        <v>3710</v>
      </c>
      <c r="L3" s="842" t="s">
        <v>146</v>
      </c>
      <c r="M3" s="842" t="s">
        <v>2616</v>
      </c>
      <c r="N3" s="843" t="s">
        <v>3711</v>
      </c>
      <c r="Q3" s="486" t="s">
        <v>528</v>
      </c>
    </row>
    <row r="4" spans="1:17" ht="15.5">
      <c r="A4" s="844" t="s">
        <v>2964</v>
      </c>
      <c r="B4" s="845">
        <v>0</v>
      </c>
      <c r="C4" s="845">
        <v>0</v>
      </c>
      <c r="D4" s="845">
        <v>0</v>
      </c>
      <c r="E4" s="845">
        <v>0</v>
      </c>
      <c r="F4" s="845">
        <v>934.58536625691318</v>
      </c>
      <c r="G4" s="845">
        <v>0</v>
      </c>
      <c r="H4" s="845">
        <v>40.465176268271698</v>
      </c>
      <c r="I4" s="845">
        <v>0.85803955288048117</v>
      </c>
      <c r="J4" s="846">
        <v>0</v>
      </c>
      <c r="K4" s="845">
        <v>0</v>
      </c>
      <c r="L4" s="845">
        <v>0</v>
      </c>
      <c r="M4" s="845">
        <v>0</v>
      </c>
      <c r="N4" s="846">
        <v>975.90858207806525</v>
      </c>
    </row>
    <row r="5" spans="1:17" ht="15.5">
      <c r="A5" s="847" t="s">
        <v>3712</v>
      </c>
      <c r="B5" s="848">
        <v>0.74348452278589849</v>
      </c>
      <c r="C5" s="848">
        <v>0</v>
      </c>
      <c r="D5" s="848">
        <v>237.46369303525364</v>
      </c>
      <c r="E5" s="848">
        <v>6.4165950128976785</v>
      </c>
      <c r="F5" s="848">
        <v>0.44906203889472729</v>
      </c>
      <c r="G5" s="848">
        <v>0</v>
      </c>
      <c r="H5" s="848">
        <v>0</v>
      </c>
      <c r="I5" s="848">
        <v>0</v>
      </c>
      <c r="J5" s="849">
        <v>0</v>
      </c>
      <c r="K5" s="848">
        <v>0</v>
      </c>
      <c r="L5" s="848">
        <v>40.915735167669808</v>
      </c>
      <c r="M5" s="848">
        <v>0</v>
      </c>
      <c r="N5" s="849">
        <v>285.98856977750177</v>
      </c>
    </row>
    <row r="6" spans="1:17" ht="15.5">
      <c r="A6" s="847" t="s">
        <v>3713</v>
      </c>
      <c r="B6" s="848">
        <v>0</v>
      </c>
      <c r="C6" s="848">
        <v>0</v>
      </c>
      <c r="D6" s="848">
        <v>0</v>
      </c>
      <c r="E6" s="848">
        <v>0</v>
      </c>
      <c r="F6" s="848">
        <v>0</v>
      </c>
      <c r="G6" s="848">
        <v>0</v>
      </c>
      <c r="H6" s="848">
        <v>0</v>
      </c>
      <c r="I6" s="848">
        <v>0</v>
      </c>
      <c r="J6" s="849">
        <v>0</v>
      </c>
      <c r="K6" s="848">
        <v>0</v>
      </c>
      <c r="L6" s="848">
        <v>-0.40335339638864987</v>
      </c>
      <c r="M6" s="848">
        <v>0</v>
      </c>
      <c r="N6" s="849">
        <v>-0.40335339638864987</v>
      </c>
    </row>
    <row r="7" spans="1:17" ht="15.5">
      <c r="A7" s="850" t="s">
        <v>2968</v>
      </c>
      <c r="B7" s="848">
        <v>0</v>
      </c>
      <c r="C7" s="848">
        <v>0</v>
      </c>
      <c r="D7" s="848">
        <v>0</v>
      </c>
      <c r="E7" s="848">
        <v>0</v>
      </c>
      <c r="F7" s="848">
        <v>0</v>
      </c>
      <c r="G7" s="848">
        <v>0</v>
      </c>
      <c r="H7" s="848">
        <v>0</v>
      </c>
      <c r="I7" s="848">
        <v>0</v>
      </c>
      <c r="J7" s="849">
        <v>0</v>
      </c>
      <c r="K7" s="848">
        <v>0</v>
      </c>
      <c r="L7" s="848">
        <v>0</v>
      </c>
      <c r="M7" s="848">
        <v>0</v>
      </c>
      <c r="N7" s="849">
        <v>0</v>
      </c>
    </row>
    <row r="8" spans="1:17" ht="15.5">
      <c r="A8" s="850" t="s">
        <v>2967</v>
      </c>
      <c r="B8" s="848">
        <v>0</v>
      </c>
      <c r="C8" s="848">
        <v>0</v>
      </c>
      <c r="D8" s="848">
        <v>0</v>
      </c>
      <c r="E8" s="848">
        <v>0</v>
      </c>
      <c r="F8" s="848">
        <v>0</v>
      </c>
      <c r="G8" s="848">
        <v>0</v>
      </c>
      <c r="H8" s="848">
        <v>0</v>
      </c>
      <c r="I8" s="848">
        <v>0</v>
      </c>
      <c r="J8" s="849">
        <v>0</v>
      </c>
      <c r="K8" s="848">
        <v>0</v>
      </c>
      <c r="L8" s="848">
        <v>0</v>
      </c>
      <c r="M8" s="848">
        <v>0</v>
      </c>
      <c r="N8" s="849">
        <v>0</v>
      </c>
    </row>
    <row r="9" spans="1:17" ht="15.5">
      <c r="A9" s="850" t="s">
        <v>3714</v>
      </c>
      <c r="B9" s="848">
        <v>0</v>
      </c>
      <c r="C9" s="848">
        <v>0</v>
      </c>
      <c r="D9" s="848">
        <v>0</v>
      </c>
      <c r="E9" s="848">
        <v>0</v>
      </c>
      <c r="F9" s="848">
        <v>0</v>
      </c>
      <c r="G9" s="848">
        <v>0</v>
      </c>
      <c r="H9" s="848">
        <v>0</v>
      </c>
      <c r="I9" s="848">
        <v>0</v>
      </c>
      <c r="J9" s="849">
        <v>0</v>
      </c>
      <c r="K9" s="848">
        <v>0</v>
      </c>
      <c r="L9" s="848">
        <v>0</v>
      </c>
      <c r="M9" s="848">
        <v>0</v>
      </c>
      <c r="N9" s="849">
        <v>0</v>
      </c>
    </row>
    <row r="10" spans="1:17" ht="15.5">
      <c r="A10" s="851" t="s">
        <v>2970</v>
      </c>
      <c r="B10" s="852">
        <v>0.74348452278589849</v>
      </c>
      <c r="C10" s="852">
        <v>0</v>
      </c>
      <c r="D10" s="852">
        <v>237.46369303525364</v>
      </c>
      <c r="E10" s="852">
        <v>6.4165950128976785</v>
      </c>
      <c r="F10" s="852">
        <v>935.03442829580797</v>
      </c>
      <c r="G10" s="852">
        <v>0</v>
      </c>
      <c r="H10" s="852">
        <v>40.465176268271698</v>
      </c>
      <c r="I10" s="852">
        <v>0.85803955288048117</v>
      </c>
      <c r="J10" s="853">
        <v>0</v>
      </c>
      <c r="K10" s="852">
        <v>0</v>
      </c>
      <c r="L10" s="852">
        <v>40.512381771281156</v>
      </c>
      <c r="M10" s="852">
        <v>0</v>
      </c>
      <c r="N10" s="853">
        <v>1261.4937984591784</v>
      </c>
    </row>
    <row r="11" spans="1:17" ht="15.5">
      <c r="A11" s="854" t="s">
        <v>2972</v>
      </c>
      <c r="B11" s="848">
        <v>0</v>
      </c>
      <c r="C11" s="848">
        <v>0</v>
      </c>
      <c r="D11" s="848">
        <v>0</v>
      </c>
      <c r="E11" s="848">
        <v>0</v>
      </c>
      <c r="F11" s="848">
        <v>0</v>
      </c>
      <c r="G11" s="848">
        <v>0</v>
      </c>
      <c r="H11" s="848">
        <v>0</v>
      </c>
      <c r="I11" s="848">
        <v>0</v>
      </c>
      <c r="J11" s="849">
        <v>0</v>
      </c>
      <c r="K11" s="848">
        <v>0</v>
      </c>
      <c r="L11" s="848">
        <v>0</v>
      </c>
      <c r="M11" s="848">
        <v>0</v>
      </c>
      <c r="N11" s="849">
        <v>0</v>
      </c>
    </row>
    <row r="12" spans="1:17" ht="15.5">
      <c r="A12" s="850" t="s">
        <v>2973</v>
      </c>
      <c r="B12" s="848">
        <v>0</v>
      </c>
      <c r="C12" s="848">
        <v>0</v>
      </c>
      <c r="D12" s="848">
        <v>2.4865052068889781E-5</v>
      </c>
      <c r="E12" s="848">
        <v>0</v>
      </c>
      <c r="F12" s="848">
        <v>-1.4903983924341446E-4</v>
      </c>
      <c r="G12" s="848">
        <v>0</v>
      </c>
      <c r="H12" s="848">
        <v>0</v>
      </c>
      <c r="I12" s="848">
        <v>0</v>
      </c>
      <c r="J12" s="849">
        <v>0</v>
      </c>
      <c r="K12" s="848">
        <v>0</v>
      </c>
      <c r="L12" s="848">
        <v>2.7695614789280398E-3</v>
      </c>
      <c r="M12" s="848">
        <v>0</v>
      </c>
      <c r="N12" s="849">
        <v>2.6453866917535152E-3</v>
      </c>
    </row>
    <row r="13" spans="1:17" ht="15.5">
      <c r="A13" s="855" t="s">
        <v>2975</v>
      </c>
      <c r="B13" s="856">
        <v>0</v>
      </c>
      <c r="C13" s="856">
        <v>0</v>
      </c>
      <c r="D13" s="856">
        <v>-0.15097449125824017</v>
      </c>
      <c r="E13" s="856">
        <v>0</v>
      </c>
      <c r="F13" s="856">
        <v>-2.0222126683863566E-2</v>
      </c>
      <c r="G13" s="856">
        <v>0</v>
      </c>
      <c r="H13" s="856">
        <v>-40.465176268271698</v>
      </c>
      <c r="I13" s="856">
        <v>-0.85803955288048117</v>
      </c>
      <c r="J13" s="856">
        <v>0</v>
      </c>
      <c r="K13" s="856">
        <v>0</v>
      </c>
      <c r="L13" s="856">
        <v>41.388324161650885</v>
      </c>
      <c r="M13" s="856">
        <v>0</v>
      </c>
      <c r="N13" s="857">
        <v>-0.10608827744339777</v>
      </c>
    </row>
    <row r="14" spans="1:17" ht="15.5">
      <c r="A14" s="858" t="s">
        <v>3715</v>
      </c>
      <c r="B14" s="848">
        <v>0</v>
      </c>
      <c r="C14" s="848">
        <v>0</v>
      </c>
      <c r="D14" s="848">
        <v>-0.15097449125824017</v>
      </c>
      <c r="E14" s="848">
        <v>0</v>
      </c>
      <c r="F14" s="848">
        <v>0</v>
      </c>
      <c r="G14" s="848">
        <v>0</v>
      </c>
      <c r="H14" s="848">
        <v>-40.465176268271698</v>
      </c>
      <c r="I14" s="848">
        <v>-0.85803955288048117</v>
      </c>
      <c r="J14" s="848">
        <v>0</v>
      </c>
      <c r="K14" s="848">
        <v>0</v>
      </c>
      <c r="L14" s="848">
        <v>41.388324161650885</v>
      </c>
      <c r="M14" s="848">
        <v>0</v>
      </c>
      <c r="N14" s="849">
        <v>-8.5866150759535742E-2</v>
      </c>
    </row>
    <row r="15" spans="1:17" ht="15.5">
      <c r="A15" s="858" t="s">
        <v>3045</v>
      </c>
      <c r="B15" s="848">
        <v>0</v>
      </c>
      <c r="C15" s="848">
        <v>0</v>
      </c>
      <c r="D15" s="848">
        <v>0</v>
      </c>
      <c r="E15" s="848">
        <v>0</v>
      </c>
      <c r="F15" s="848">
        <v>0</v>
      </c>
      <c r="G15" s="848">
        <v>0</v>
      </c>
      <c r="H15" s="848">
        <v>0</v>
      </c>
      <c r="I15" s="848">
        <v>0</v>
      </c>
      <c r="J15" s="848">
        <v>0</v>
      </c>
      <c r="K15" s="848">
        <v>0</v>
      </c>
      <c r="L15" s="848">
        <v>0</v>
      </c>
      <c r="M15" s="848">
        <v>0</v>
      </c>
      <c r="N15" s="849">
        <v>0</v>
      </c>
    </row>
    <row r="16" spans="1:17" ht="15.5">
      <c r="A16" s="858" t="s">
        <v>3716</v>
      </c>
      <c r="B16" s="848">
        <v>0</v>
      </c>
      <c r="C16" s="848">
        <v>0</v>
      </c>
      <c r="D16" s="848">
        <v>0</v>
      </c>
      <c r="E16" s="848">
        <v>0</v>
      </c>
      <c r="F16" s="848">
        <v>0</v>
      </c>
      <c r="G16" s="848">
        <v>0</v>
      </c>
      <c r="H16" s="848">
        <v>0</v>
      </c>
      <c r="I16" s="848">
        <v>0</v>
      </c>
      <c r="J16" s="848">
        <v>0</v>
      </c>
      <c r="K16" s="848">
        <v>0</v>
      </c>
      <c r="L16" s="848">
        <v>0</v>
      </c>
      <c r="M16" s="848">
        <v>0</v>
      </c>
      <c r="N16" s="849">
        <v>0</v>
      </c>
    </row>
    <row r="17" spans="1:14" ht="15.5">
      <c r="A17" s="859" t="s">
        <v>3717</v>
      </c>
      <c r="B17" s="848">
        <v>0</v>
      </c>
      <c r="C17" s="848">
        <v>0</v>
      </c>
      <c r="D17" s="848">
        <v>0</v>
      </c>
      <c r="E17" s="848">
        <v>0</v>
      </c>
      <c r="F17" s="848">
        <v>0</v>
      </c>
      <c r="G17" s="848">
        <v>0</v>
      </c>
      <c r="H17" s="848">
        <v>0</v>
      </c>
      <c r="I17" s="848">
        <v>0</v>
      </c>
      <c r="J17" s="848">
        <v>0</v>
      </c>
      <c r="K17" s="848">
        <v>0</v>
      </c>
      <c r="L17" s="848">
        <v>0</v>
      </c>
      <c r="M17" s="848">
        <v>0</v>
      </c>
      <c r="N17" s="849">
        <v>0</v>
      </c>
    </row>
    <row r="18" spans="1:14" ht="15.5">
      <c r="A18" s="859" t="s">
        <v>3718</v>
      </c>
      <c r="B18" s="860">
        <v>0</v>
      </c>
      <c r="C18" s="848">
        <v>0</v>
      </c>
      <c r="D18" s="848">
        <v>0</v>
      </c>
      <c r="E18" s="848">
        <v>0</v>
      </c>
      <c r="F18" s="848">
        <v>0</v>
      </c>
      <c r="G18" s="848">
        <v>0</v>
      </c>
      <c r="H18" s="848">
        <v>0</v>
      </c>
      <c r="I18" s="848">
        <v>0</v>
      </c>
      <c r="J18" s="848">
        <v>0</v>
      </c>
      <c r="K18" s="848">
        <v>0</v>
      </c>
      <c r="L18" s="848">
        <v>0</v>
      </c>
      <c r="M18" s="848">
        <v>0</v>
      </c>
      <c r="N18" s="849">
        <v>0</v>
      </c>
    </row>
    <row r="19" spans="1:14" ht="15.5">
      <c r="A19" s="859" t="s">
        <v>3719</v>
      </c>
      <c r="B19" s="848">
        <v>0</v>
      </c>
      <c r="C19" s="848">
        <v>0</v>
      </c>
      <c r="D19" s="848">
        <v>0</v>
      </c>
      <c r="E19" s="848">
        <v>0</v>
      </c>
      <c r="F19" s="848">
        <v>0</v>
      </c>
      <c r="G19" s="848">
        <v>0</v>
      </c>
      <c r="H19" s="848">
        <v>0</v>
      </c>
      <c r="I19" s="848">
        <v>0</v>
      </c>
      <c r="J19" s="848">
        <v>0</v>
      </c>
      <c r="K19" s="848">
        <v>0</v>
      </c>
      <c r="L19" s="848">
        <v>0</v>
      </c>
      <c r="M19" s="848">
        <v>0</v>
      </c>
      <c r="N19" s="849">
        <v>0</v>
      </c>
    </row>
    <row r="20" spans="1:14" ht="15.5">
      <c r="A20" s="859" t="s">
        <v>3720</v>
      </c>
      <c r="B20" s="848">
        <v>0</v>
      </c>
      <c r="C20" s="848">
        <v>0</v>
      </c>
      <c r="D20" s="848">
        <v>0</v>
      </c>
      <c r="E20" s="848">
        <v>0</v>
      </c>
      <c r="F20" s="848">
        <v>0</v>
      </c>
      <c r="G20" s="848">
        <v>0</v>
      </c>
      <c r="H20" s="848">
        <v>0</v>
      </c>
      <c r="I20" s="848">
        <v>0</v>
      </c>
      <c r="J20" s="848">
        <v>0</v>
      </c>
      <c r="K20" s="848">
        <v>0</v>
      </c>
      <c r="L20" s="848">
        <v>0</v>
      </c>
      <c r="M20" s="848">
        <v>0</v>
      </c>
      <c r="N20" s="849">
        <v>0</v>
      </c>
    </row>
    <row r="21" spans="1:14" ht="15.5">
      <c r="A21" s="859" t="s">
        <v>3721</v>
      </c>
      <c r="B21" s="848">
        <v>0</v>
      </c>
      <c r="C21" s="848">
        <v>0</v>
      </c>
      <c r="D21" s="848">
        <v>0</v>
      </c>
      <c r="E21" s="848">
        <v>0</v>
      </c>
      <c r="F21" s="848">
        <v>0</v>
      </c>
      <c r="G21" s="848">
        <v>0</v>
      </c>
      <c r="H21" s="848">
        <v>0</v>
      </c>
      <c r="I21" s="848">
        <v>0</v>
      </c>
      <c r="J21" s="848">
        <v>0</v>
      </c>
      <c r="K21" s="848">
        <v>0</v>
      </c>
      <c r="L21" s="848">
        <v>0</v>
      </c>
      <c r="M21" s="848">
        <v>0</v>
      </c>
      <c r="N21" s="849">
        <v>0</v>
      </c>
    </row>
    <row r="22" spans="1:14" ht="15.5">
      <c r="A22" s="859" t="s">
        <v>3722</v>
      </c>
      <c r="B22" s="848">
        <v>0</v>
      </c>
      <c r="C22" s="848">
        <v>0</v>
      </c>
      <c r="D22" s="848">
        <v>0</v>
      </c>
      <c r="E22" s="848">
        <v>0</v>
      </c>
      <c r="F22" s="848">
        <v>-2.0218305149517526E-2</v>
      </c>
      <c r="G22" s="848">
        <v>0</v>
      </c>
      <c r="H22" s="848">
        <v>0</v>
      </c>
      <c r="I22" s="848">
        <v>0</v>
      </c>
      <c r="J22" s="848">
        <v>0</v>
      </c>
      <c r="K22" s="848">
        <v>0</v>
      </c>
      <c r="L22" s="848">
        <v>0</v>
      </c>
      <c r="M22" s="848">
        <v>0</v>
      </c>
      <c r="N22" s="849">
        <v>-2.0218305149517526E-2</v>
      </c>
    </row>
    <row r="23" spans="1:14" ht="15.5">
      <c r="A23" s="861" t="s">
        <v>3723</v>
      </c>
      <c r="B23" s="862">
        <v>0</v>
      </c>
      <c r="C23" s="862">
        <v>0</v>
      </c>
      <c r="D23" s="862">
        <v>0</v>
      </c>
      <c r="E23" s="862">
        <v>0</v>
      </c>
      <c r="F23" s="862">
        <v>-3.8215343460407114E-6</v>
      </c>
      <c r="G23" s="862">
        <v>0</v>
      </c>
      <c r="H23" s="862">
        <v>0</v>
      </c>
      <c r="I23" s="862">
        <v>0</v>
      </c>
      <c r="J23" s="862">
        <v>0</v>
      </c>
      <c r="K23" s="862">
        <v>0</v>
      </c>
      <c r="L23" s="862">
        <v>0</v>
      </c>
      <c r="M23" s="862">
        <v>0</v>
      </c>
      <c r="N23" s="863">
        <v>-3.8215343460407114E-6</v>
      </c>
    </row>
    <row r="24" spans="1:14" ht="15.5">
      <c r="A24" s="864" t="s">
        <v>2980</v>
      </c>
      <c r="B24" s="865">
        <v>0</v>
      </c>
      <c r="C24" s="865">
        <v>0</v>
      </c>
      <c r="D24" s="865">
        <v>0</v>
      </c>
      <c r="E24" s="865">
        <v>0</v>
      </c>
      <c r="F24" s="865">
        <v>0</v>
      </c>
      <c r="G24" s="865">
        <v>0</v>
      </c>
      <c r="H24" s="865">
        <v>0</v>
      </c>
      <c r="I24" s="865">
        <v>0</v>
      </c>
      <c r="J24" s="865">
        <v>0</v>
      </c>
      <c r="K24" s="865">
        <v>0</v>
      </c>
      <c r="L24" s="865">
        <v>0</v>
      </c>
      <c r="M24" s="865">
        <v>0</v>
      </c>
      <c r="N24" s="866">
        <v>0</v>
      </c>
    </row>
    <row r="25" spans="1:14" ht="15.5">
      <c r="A25" s="851" t="s">
        <v>2981</v>
      </c>
      <c r="B25" s="852">
        <v>0</v>
      </c>
      <c r="C25" s="852">
        <v>0</v>
      </c>
      <c r="D25" s="852">
        <v>0</v>
      </c>
      <c r="E25" s="852">
        <v>0</v>
      </c>
      <c r="F25" s="852">
        <v>0</v>
      </c>
      <c r="G25" s="852">
        <v>0</v>
      </c>
      <c r="H25" s="852">
        <v>0</v>
      </c>
      <c r="I25" s="852">
        <v>0</v>
      </c>
      <c r="J25" s="852">
        <v>0</v>
      </c>
      <c r="K25" s="852">
        <v>0</v>
      </c>
      <c r="L25" s="852">
        <v>8.2545141874462562</v>
      </c>
      <c r="M25" s="852">
        <v>0</v>
      </c>
      <c r="N25" s="853">
        <v>8.2545141874462562</v>
      </c>
    </row>
    <row r="26" spans="1:14" ht="15.5">
      <c r="A26" s="855" t="s">
        <v>2983</v>
      </c>
      <c r="B26" s="857">
        <v>0.74348452278589849</v>
      </c>
      <c r="C26" s="856">
        <v>0</v>
      </c>
      <c r="D26" s="856">
        <v>237.31269367894333</v>
      </c>
      <c r="E26" s="856">
        <v>6.4165950128976785</v>
      </c>
      <c r="F26" s="856">
        <v>935.01435520896337</v>
      </c>
      <c r="G26" s="856">
        <v>0</v>
      </c>
      <c r="H26" s="856">
        <v>0</v>
      </c>
      <c r="I26" s="856">
        <v>0</v>
      </c>
      <c r="J26" s="856">
        <v>0</v>
      </c>
      <c r="K26" s="856">
        <v>0</v>
      </c>
      <c r="L26" s="856">
        <v>73.643422184006852</v>
      </c>
      <c r="M26" s="856">
        <v>0</v>
      </c>
      <c r="N26" s="857">
        <v>1253.1305506075971</v>
      </c>
    </row>
    <row r="27" spans="1:14" ht="15.5">
      <c r="A27" s="858" t="s">
        <v>3047</v>
      </c>
      <c r="B27" s="849">
        <v>0.31212883347664083</v>
      </c>
      <c r="C27" s="848">
        <v>0</v>
      </c>
      <c r="D27" s="848">
        <v>71.383529903506258</v>
      </c>
      <c r="E27" s="848">
        <v>6.4165950128976785</v>
      </c>
      <c r="F27" s="848">
        <v>179.22554743479503</v>
      </c>
      <c r="G27" s="848">
        <v>0</v>
      </c>
      <c r="H27" s="848">
        <v>0</v>
      </c>
      <c r="I27" s="848">
        <v>0</v>
      </c>
      <c r="J27" s="848">
        <v>0</v>
      </c>
      <c r="K27" s="848">
        <v>0</v>
      </c>
      <c r="L27" s="848">
        <v>19.860447119518483</v>
      </c>
      <c r="M27" s="848">
        <v>0</v>
      </c>
      <c r="N27" s="849">
        <v>277.19824830419407</v>
      </c>
    </row>
    <row r="28" spans="1:14" ht="15.5">
      <c r="A28" s="858" t="s">
        <v>821</v>
      </c>
      <c r="B28" s="848">
        <v>0</v>
      </c>
      <c r="C28" s="848">
        <v>0</v>
      </c>
      <c r="D28" s="848">
        <v>136.78749641731153</v>
      </c>
      <c r="E28" s="848">
        <v>0</v>
      </c>
      <c r="F28" s="848">
        <v>0</v>
      </c>
      <c r="G28" s="848">
        <v>0</v>
      </c>
      <c r="H28" s="848">
        <v>0</v>
      </c>
      <c r="I28" s="848">
        <v>0</v>
      </c>
      <c r="J28" s="848">
        <v>0</v>
      </c>
      <c r="K28" s="848">
        <v>0</v>
      </c>
      <c r="L28" s="848">
        <v>0</v>
      </c>
      <c r="M28" s="848">
        <v>0</v>
      </c>
      <c r="N28" s="849">
        <v>136.78749641731153</v>
      </c>
    </row>
    <row r="29" spans="1:14" ht="15.5">
      <c r="A29" s="858" t="s">
        <v>3724</v>
      </c>
      <c r="B29" s="848">
        <v>0.22184006878761822</v>
      </c>
      <c r="C29" s="848">
        <v>0</v>
      </c>
      <c r="D29" s="848">
        <v>27.844272689165951</v>
      </c>
      <c r="E29" s="848">
        <v>0</v>
      </c>
      <c r="F29" s="848">
        <v>576.8295930994766</v>
      </c>
      <c r="G29" s="848">
        <v>0</v>
      </c>
      <c r="H29" s="848">
        <v>0</v>
      </c>
      <c r="I29" s="848">
        <v>0</v>
      </c>
      <c r="J29" s="848">
        <v>0</v>
      </c>
      <c r="K29" s="848">
        <v>0</v>
      </c>
      <c r="L29" s="848">
        <v>44.638779019776422</v>
      </c>
      <c r="M29" s="848">
        <v>0</v>
      </c>
      <c r="N29" s="849">
        <v>649.53448487720652</v>
      </c>
    </row>
    <row r="30" spans="1:14" ht="15.5">
      <c r="A30" s="858" t="s">
        <v>3725</v>
      </c>
      <c r="B30" s="848">
        <v>0.20951562052163944</v>
      </c>
      <c r="C30" s="848">
        <v>0</v>
      </c>
      <c r="D30" s="848">
        <v>1.2973946689595872</v>
      </c>
      <c r="E30" s="848">
        <v>0</v>
      </c>
      <c r="F30" s="848">
        <v>178.95921467469188</v>
      </c>
      <c r="G30" s="848">
        <v>0</v>
      </c>
      <c r="H30" s="848">
        <v>0</v>
      </c>
      <c r="I30" s="848">
        <v>0</v>
      </c>
      <c r="J30" s="848">
        <v>0</v>
      </c>
      <c r="K30" s="848">
        <v>0</v>
      </c>
      <c r="L30" s="848">
        <v>4.3061049011177968</v>
      </c>
      <c r="M30" s="848">
        <v>0</v>
      </c>
      <c r="N30" s="849">
        <v>184.77222986529091</v>
      </c>
    </row>
    <row r="31" spans="1:14" ht="15.5">
      <c r="A31" s="858" t="s">
        <v>3726</v>
      </c>
      <c r="B31" s="848">
        <v>0</v>
      </c>
      <c r="C31" s="848">
        <v>0</v>
      </c>
      <c r="D31" s="848">
        <v>0</v>
      </c>
      <c r="E31" s="848">
        <v>0</v>
      </c>
      <c r="F31" s="848">
        <v>0</v>
      </c>
      <c r="G31" s="848">
        <v>0</v>
      </c>
      <c r="H31" s="848">
        <v>0</v>
      </c>
      <c r="I31" s="848">
        <v>0</v>
      </c>
      <c r="J31" s="848">
        <v>0</v>
      </c>
      <c r="K31" s="848">
        <v>0</v>
      </c>
      <c r="L31" s="848">
        <v>9.3121238177128085E-2</v>
      </c>
      <c r="M31" s="848">
        <v>0</v>
      </c>
      <c r="N31" s="849">
        <v>9.3121238177128085E-2</v>
      </c>
    </row>
    <row r="32" spans="1:14" ht="15.5">
      <c r="A32" s="858" t="s">
        <v>3727</v>
      </c>
      <c r="B32" s="848">
        <v>0</v>
      </c>
      <c r="C32" s="848">
        <v>0</v>
      </c>
      <c r="D32" s="848">
        <v>0</v>
      </c>
      <c r="E32" s="848">
        <v>0</v>
      </c>
      <c r="F32" s="848">
        <v>0</v>
      </c>
      <c r="G32" s="848">
        <v>0</v>
      </c>
      <c r="H32" s="848">
        <v>0</v>
      </c>
      <c r="I32" s="848">
        <v>0</v>
      </c>
      <c r="J32" s="848">
        <v>0</v>
      </c>
      <c r="K32" s="848">
        <v>0</v>
      </c>
      <c r="L32" s="848">
        <v>4.7449699054170233</v>
      </c>
      <c r="M32" s="848">
        <v>0</v>
      </c>
      <c r="N32" s="849">
        <v>4.7449699054170233</v>
      </c>
    </row>
    <row r="33" spans="1:14" ht="15.5">
      <c r="A33" s="867" t="s">
        <v>3728</v>
      </c>
      <c r="B33" s="863">
        <v>0</v>
      </c>
      <c r="C33" s="862">
        <v>0</v>
      </c>
      <c r="D33" s="862">
        <v>0</v>
      </c>
      <c r="E33" s="862">
        <v>0</v>
      </c>
      <c r="F33" s="862">
        <v>0</v>
      </c>
      <c r="G33" s="862">
        <v>0</v>
      </c>
      <c r="H33" s="862">
        <v>0</v>
      </c>
      <c r="I33" s="862">
        <v>0</v>
      </c>
      <c r="J33" s="862">
        <v>0</v>
      </c>
      <c r="K33" s="862">
        <v>0</v>
      </c>
      <c r="L33" s="862">
        <v>0</v>
      </c>
      <c r="M33" s="862">
        <v>0</v>
      </c>
      <c r="N33" s="863">
        <v>0</v>
      </c>
    </row>
    <row r="35" spans="1:14">
      <c r="A35" s="40" t="s">
        <v>20</v>
      </c>
    </row>
    <row r="36" spans="1:14">
      <c r="A36" s="53" t="s">
        <v>3729</v>
      </c>
    </row>
  </sheetData>
  <conditionalFormatting sqref="B4:N33">
    <cfRule type="cellIs" dxfId="139" priority="1" operator="equal">
      <formula>0</formula>
    </cfRule>
  </conditionalFormatting>
  <conditionalFormatting sqref="E4:N33">
    <cfRule type="containsErrors" dxfId="138" priority="2">
      <formula>ISERROR(E4)</formula>
    </cfRule>
  </conditionalFormatting>
  <hyperlinks>
    <hyperlink ref="Q3" location="Content!A1" display="Back to content page" xr:uid="{8E9626E7-4376-48FF-8B08-D12B67A448CB}"/>
  </hyperlinks>
  <pageMargins left="0.7" right="0.7" top="0.75" bottom="0.75" header="0.3" footer="0.3"/>
  <legacyDrawing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B9F6F-4B9D-490A-AACC-452C57CBC78D}">
  <dimension ref="A1:J27"/>
  <sheetViews>
    <sheetView workbookViewId="0"/>
  </sheetViews>
  <sheetFormatPr defaultRowHeight="14.5"/>
  <cols>
    <col min="1" max="1" width="42.26953125" customWidth="1"/>
    <col min="2" max="2" width="53.26953125" bestFit="1" customWidth="1"/>
  </cols>
  <sheetData>
    <row r="1" spans="1:10">
      <c r="A1" s="89" t="s">
        <v>3012</v>
      </c>
    </row>
    <row r="3" spans="1:10">
      <c r="C3" s="1070">
        <v>2021</v>
      </c>
      <c r="D3" s="1070"/>
      <c r="E3" s="1070"/>
      <c r="F3" s="1070"/>
      <c r="G3" s="1070">
        <v>2022</v>
      </c>
      <c r="H3" s="1070"/>
      <c r="I3" s="1070"/>
      <c r="J3" s="1070"/>
    </row>
    <row r="4" spans="1:10" ht="70">
      <c r="A4" s="634"/>
      <c r="B4" s="634"/>
      <c r="C4" s="613" t="s">
        <v>2961</v>
      </c>
      <c r="D4" s="613" t="s">
        <v>2991</v>
      </c>
      <c r="E4" s="613" t="s">
        <v>146</v>
      </c>
      <c r="F4" s="613" t="s">
        <v>27</v>
      </c>
      <c r="G4" s="613" t="s">
        <v>2961</v>
      </c>
      <c r="H4" s="613" t="s">
        <v>2991</v>
      </c>
      <c r="I4" s="613" t="s">
        <v>146</v>
      </c>
      <c r="J4" s="613" t="s">
        <v>27</v>
      </c>
    </row>
    <row r="5" spans="1:10">
      <c r="A5" s="1072" t="s">
        <v>2963</v>
      </c>
      <c r="B5" s="615" t="s">
        <v>2964</v>
      </c>
      <c r="C5" s="617"/>
      <c r="D5" s="617">
        <v>198.41078999999999</v>
      </c>
      <c r="E5" s="617">
        <v>60.843508</v>
      </c>
      <c r="F5" s="617">
        <v>6649.8649240000004</v>
      </c>
      <c r="G5" s="617"/>
      <c r="H5" s="617"/>
      <c r="I5" s="617">
        <v>75.950129000000004</v>
      </c>
      <c r="J5" s="617">
        <v>7214.7477509999999</v>
      </c>
    </row>
    <row r="6" spans="1:10">
      <c r="A6" s="1072"/>
      <c r="B6" s="615" t="s">
        <v>2965</v>
      </c>
      <c r="C6" s="617">
        <v>807.77801599999998</v>
      </c>
      <c r="D6" s="617"/>
      <c r="E6" s="617"/>
      <c r="F6" s="617">
        <v>807.77801699999998</v>
      </c>
      <c r="G6" s="617">
        <v>1153.281743</v>
      </c>
      <c r="H6" s="617">
        <v>481.53243600000002</v>
      </c>
      <c r="I6" s="617"/>
      <c r="J6" s="617">
        <v>1394.0479600000001</v>
      </c>
    </row>
    <row r="7" spans="1:10">
      <c r="A7" s="1072"/>
      <c r="B7" s="615" t="s">
        <v>2967</v>
      </c>
      <c r="C7" s="617">
        <v>-15.670918</v>
      </c>
      <c r="D7" s="617"/>
      <c r="E7" s="617"/>
      <c r="F7" s="617">
        <v>-15.670918</v>
      </c>
      <c r="G7" s="617">
        <v>-14.686634</v>
      </c>
      <c r="H7" s="617"/>
      <c r="I7" s="617"/>
      <c r="J7" s="617">
        <v>-14.686634</v>
      </c>
    </row>
    <row r="8" spans="1:10">
      <c r="A8" s="1072"/>
      <c r="B8" s="615" t="s">
        <v>2968</v>
      </c>
      <c r="C8" s="617">
        <v>-6.6915069999999996</v>
      </c>
      <c r="D8" s="617"/>
      <c r="E8" s="617"/>
      <c r="F8" s="617">
        <v>-6.6915069999999996</v>
      </c>
      <c r="G8" s="617">
        <v>-7.6980040000000001</v>
      </c>
      <c r="H8" s="617"/>
      <c r="I8" s="617"/>
      <c r="J8" s="617">
        <v>-7.6980029999999999</v>
      </c>
    </row>
    <row r="9" spans="1:10">
      <c r="A9" s="1072"/>
      <c r="B9" s="615" t="s">
        <v>2969</v>
      </c>
      <c r="C9" s="617">
        <v>-11.611732</v>
      </c>
      <c r="D9" s="617"/>
      <c r="E9" s="617"/>
      <c r="F9" s="617">
        <v>-11.611732</v>
      </c>
      <c r="G9" s="617">
        <v>-8.4202740000000009</v>
      </c>
      <c r="H9" s="617"/>
      <c r="I9" s="617"/>
      <c r="J9" s="617">
        <v>-8.4202729999999999</v>
      </c>
    </row>
    <row r="10" spans="1:10">
      <c r="A10" s="1072"/>
      <c r="B10" s="615" t="s">
        <v>2970</v>
      </c>
      <c r="C10" s="636">
        <v>773.80385899999999</v>
      </c>
      <c r="D10" s="636">
        <v>198.41078999999999</v>
      </c>
      <c r="E10" s="636">
        <v>60.843508</v>
      </c>
      <c r="F10" s="636">
        <v>7423.6687840000004</v>
      </c>
      <c r="G10" s="636">
        <v>1122.4768320000001</v>
      </c>
      <c r="H10" s="636">
        <v>481.53243600000002</v>
      </c>
      <c r="I10" s="636">
        <v>75.950129000000004</v>
      </c>
      <c r="J10" s="636">
        <v>8577.9908009999999</v>
      </c>
    </row>
    <row r="11" spans="1:10" ht="15">
      <c r="A11" s="635" t="s">
        <v>3000</v>
      </c>
      <c r="B11" s="615" t="s">
        <v>2973</v>
      </c>
      <c r="C11" s="617">
        <v>-1.353062</v>
      </c>
      <c r="D11" s="617"/>
      <c r="E11" s="617">
        <v>-6.0275150000000002</v>
      </c>
      <c r="F11" s="617">
        <v>121.176112</v>
      </c>
      <c r="G11" s="617">
        <v>5.4886780000000002</v>
      </c>
      <c r="H11" s="617">
        <v>-3.62568</v>
      </c>
      <c r="I11" s="617">
        <v>-7.6612210000000003</v>
      </c>
      <c r="J11" s="617">
        <v>137.426975</v>
      </c>
    </row>
    <row r="12" spans="1:10">
      <c r="A12" s="1072" t="s">
        <v>2974</v>
      </c>
      <c r="B12" s="615" t="s">
        <v>2975</v>
      </c>
      <c r="C12" s="636">
        <v>-224.97730999999999</v>
      </c>
      <c r="D12" s="636">
        <v>-120.569816</v>
      </c>
      <c r="E12" s="636">
        <v>88.121237999999991</v>
      </c>
      <c r="F12" s="636">
        <v>-2634.3076959999999</v>
      </c>
      <c r="G12" s="636">
        <v>-394.85764800000004</v>
      </c>
      <c r="H12" s="636">
        <v>-294.83615200000003</v>
      </c>
      <c r="I12" s="636">
        <v>162.020636</v>
      </c>
      <c r="J12" s="636">
        <v>-3061.1384760000001</v>
      </c>
    </row>
    <row r="13" spans="1:10">
      <c r="A13" s="1072"/>
      <c r="B13" s="615" t="s">
        <v>2976</v>
      </c>
      <c r="C13" s="617">
        <v>-224.97730999999999</v>
      </c>
      <c r="D13" s="617">
        <v>-120.569816</v>
      </c>
      <c r="E13" s="617">
        <v>88.121237999999991</v>
      </c>
      <c r="F13" s="617">
        <v>-205.62287499999999</v>
      </c>
      <c r="G13" s="617">
        <v>-394.85764800000004</v>
      </c>
      <c r="H13" s="617">
        <v>-294.83615200000003</v>
      </c>
      <c r="I13" s="617">
        <v>162.020636</v>
      </c>
      <c r="J13" s="617">
        <v>-389.585172</v>
      </c>
    </row>
    <row r="14" spans="1:10">
      <c r="A14" s="1072"/>
      <c r="B14" s="615" t="s">
        <v>2978</v>
      </c>
      <c r="C14" s="617"/>
      <c r="D14" s="617"/>
      <c r="E14" s="617"/>
      <c r="F14" s="617">
        <v>-2428.6848220000002</v>
      </c>
      <c r="G14" s="617"/>
      <c r="H14" s="617"/>
      <c r="I14" s="617"/>
      <c r="J14" s="617">
        <v>-2671.553304</v>
      </c>
    </row>
    <row r="15" spans="1:10">
      <c r="A15" s="1072" t="s">
        <v>2997</v>
      </c>
      <c r="B15" s="615" t="s">
        <v>2980</v>
      </c>
      <c r="C15" s="617"/>
      <c r="D15" s="617"/>
      <c r="E15" s="617">
        <v>0.70851200000000003</v>
      </c>
      <c r="F15" s="617">
        <v>0.70851200000000003</v>
      </c>
      <c r="G15" s="617"/>
      <c r="H15" s="617"/>
      <c r="I15" s="617">
        <v>1.1349960000000001</v>
      </c>
      <c r="J15" s="617">
        <v>1.1349960000000001</v>
      </c>
    </row>
    <row r="16" spans="1:10">
      <c r="A16" s="1072"/>
      <c r="B16" s="615" t="s">
        <v>2981</v>
      </c>
      <c r="C16" s="617"/>
      <c r="D16" s="617"/>
      <c r="E16" s="617">
        <v>10.096303000000001</v>
      </c>
      <c r="F16" s="617">
        <v>10.096303000000001</v>
      </c>
      <c r="G16" s="617"/>
      <c r="H16" s="617"/>
      <c r="I16" s="617">
        <v>12.579536000000001</v>
      </c>
      <c r="J16" s="617">
        <v>12.579536000000001</v>
      </c>
    </row>
    <row r="17" spans="1:10">
      <c r="A17" s="1072" t="s">
        <v>2982</v>
      </c>
      <c r="B17" s="615" t="s">
        <v>2983</v>
      </c>
      <c r="C17" s="636">
        <v>550.17960999999991</v>
      </c>
      <c r="D17" s="636">
        <v>77.840975999999998</v>
      </c>
      <c r="E17" s="636">
        <v>144.18744599999999</v>
      </c>
      <c r="F17" s="636">
        <v>4657.380161</v>
      </c>
      <c r="G17" s="636">
        <v>722.13050499999997</v>
      </c>
      <c r="H17" s="636">
        <v>190.32196400000001</v>
      </c>
      <c r="I17" s="636">
        <v>231.91745499999999</v>
      </c>
      <c r="J17" s="636">
        <v>5365.7108189999999</v>
      </c>
    </row>
    <row r="18" spans="1:10">
      <c r="A18" s="1072"/>
      <c r="B18" s="615" t="s">
        <v>3004</v>
      </c>
      <c r="C18" s="617">
        <v>38.451561999999996</v>
      </c>
      <c r="D18" s="617">
        <v>77.840975999999998</v>
      </c>
      <c r="E18" s="617">
        <v>33.920034000000001</v>
      </c>
      <c r="F18" s="617">
        <v>705.47601199999997</v>
      </c>
      <c r="G18" s="617">
        <v>61.820482999999996</v>
      </c>
      <c r="H18" s="617">
        <v>190.32196400000001</v>
      </c>
      <c r="I18" s="617">
        <v>90.515906999999999</v>
      </c>
      <c r="J18" s="617">
        <v>901.099694</v>
      </c>
    </row>
    <row r="19" spans="1:10">
      <c r="A19" s="1072"/>
      <c r="B19" s="615" t="s">
        <v>2985</v>
      </c>
      <c r="C19" s="617">
        <v>389.18983500000002</v>
      </c>
      <c r="D19" s="617"/>
      <c r="E19" s="617">
        <v>0.70851200000000003</v>
      </c>
      <c r="F19" s="617">
        <v>389.898347</v>
      </c>
      <c r="G19" s="617">
        <v>477.93302699999998</v>
      </c>
      <c r="H19" s="617"/>
      <c r="I19" s="617">
        <v>1.1349960000000001</v>
      </c>
      <c r="J19" s="617">
        <v>479.06802299999998</v>
      </c>
    </row>
    <row r="20" spans="1:10">
      <c r="A20" s="1072"/>
      <c r="B20" s="615" t="s">
        <v>2986</v>
      </c>
      <c r="C20" s="617">
        <v>21.821199999999997</v>
      </c>
      <c r="D20" s="617"/>
      <c r="E20" s="617">
        <v>54.024076000000001</v>
      </c>
      <c r="F20" s="617">
        <v>1914.4758629999999</v>
      </c>
      <c r="G20" s="617">
        <v>51.169389999999993</v>
      </c>
      <c r="H20" s="617"/>
      <c r="I20" s="617">
        <v>67.248495000000005</v>
      </c>
      <c r="J20" s="617">
        <v>2140.9115299999999</v>
      </c>
    </row>
    <row r="21" spans="1:10">
      <c r="A21" s="1072"/>
      <c r="B21" s="615" t="s">
        <v>2987</v>
      </c>
      <c r="C21" s="617"/>
      <c r="D21" s="617"/>
      <c r="E21" s="617">
        <v>2.3026659999999999</v>
      </c>
      <c r="F21" s="617">
        <v>2.3026659999999999</v>
      </c>
      <c r="G21" s="617"/>
      <c r="H21" s="617"/>
      <c r="I21" s="617">
        <v>2.8374890000000001</v>
      </c>
      <c r="J21" s="617">
        <v>2.8374890000000001</v>
      </c>
    </row>
    <row r="22" spans="1:10">
      <c r="A22" s="1072"/>
      <c r="B22" s="615" t="s">
        <v>2988</v>
      </c>
      <c r="C22" s="617">
        <v>78.231584999999995</v>
      </c>
      <c r="D22" s="617"/>
      <c r="E22" s="617">
        <v>35.253653999999997</v>
      </c>
      <c r="F22" s="617">
        <v>113.48523900000001</v>
      </c>
      <c r="G22" s="617">
        <v>105.82783999999999</v>
      </c>
      <c r="H22" s="617"/>
      <c r="I22" s="617">
        <v>47.764401999999997</v>
      </c>
      <c r="J22" s="617">
        <v>153.592242</v>
      </c>
    </row>
    <row r="23" spans="1:10">
      <c r="A23" s="1072"/>
      <c r="B23" s="615" t="s">
        <v>2989</v>
      </c>
      <c r="C23" s="617">
        <v>22.485430000000001</v>
      </c>
      <c r="D23" s="617"/>
      <c r="E23" s="617"/>
      <c r="F23" s="617">
        <v>22.485430000000001</v>
      </c>
      <c r="G23" s="617">
        <v>25.379764999999999</v>
      </c>
      <c r="H23" s="617"/>
      <c r="I23" s="617"/>
      <c r="J23" s="617">
        <v>25.379764999999999</v>
      </c>
    </row>
    <row r="25" spans="1:10">
      <c r="A25" s="40" t="s">
        <v>20</v>
      </c>
    </row>
    <row r="26" spans="1:10">
      <c r="A26" s="40"/>
    </row>
    <row r="27" spans="1:10">
      <c r="A27" s="53" t="s">
        <v>3003</v>
      </c>
    </row>
  </sheetData>
  <mergeCells count="6">
    <mergeCell ref="A17:A23"/>
    <mergeCell ref="C3:F3"/>
    <mergeCell ref="G3:J3"/>
    <mergeCell ref="A5:A10"/>
    <mergeCell ref="A12:A14"/>
    <mergeCell ref="A15:A16"/>
  </mergeCells>
  <pageMargins left="0.7" right="0.7" top="0.75" bottom="0.75" header="0.3" footer="0.3"/>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6B24A-4EBD-4AAB-8C5B-C1C07C33FCE9}">
  <dimension ref="A1:Q36"/>
  <sheetViews>
    <sheetView topLeftCell="C1" workbookViewId="0">
      <selection activeCell="Q3" sqref="Q3"/>
    </sheetView>
  </sheetViews>
  <sheetFormatPr defaultRowHeight="14.5"/>
  <cols>
    <col min="1" max="1" width="39.26953125" customWidth="1"/>
    <col min="2" max="14" width="10.6328125" customWidth="1"/>
  </cols>
  <sheetData>
    <row r="1" spans="1:17">
      <c r="A1" s="89" t="s">
        <v>3701</v>
      </c>
    </row>
    <row r="3" spans="1:17" ht="46.5">
      <c r="A3" s="836" t="s">
        <v>3706</v>
      </c>
      <c r="B3" s="837" t="s">
        <v>3707</v>
      </c>
      <c r="C3" s="838" t="s">
        <v>2960</v>
      </c>
      <c r="D3" s="839" t="s">
        <v>2961</v>
      </c>
      <c r="E3" s="840" t="s">
        <v>3708</v>
      </c>
      <c r="F3" s="841" t="s">
        <v>3709</v>
      </c>
      <c r="G3" s="842" t="s">
        <v>2612</v>
      </c>
      <c r="H3" s="842" t="s">
        <v>2611</v>
      </c>
      <c r="I3" s="842" t="s">
        <v>2614</v>
      </c>
      <c r="J3" s="842" t="s">
        <v>2613</v>
      </c>
      <c r="K3" s="842" t="s">
        <v>3710</v>
      </c>
      <c r="L3" s="842" t="s">
        <v>146</v>
      </c>
      <c r="M3" s="842" t="s">
        <v>2616</v>
      </c>
      <c r="N3" s="843" t="s">
        <v>3711</v>
      </c>
      <c r="Q3" s="486" t="s">
        <v>528</v>
      </c>
    </row>
    <row r="4" spans="1:17" ht="15.5">
      <c r="A4" s="844" t="s">
        <v>2964</v>
      </c>
      <c r="B4" s="845">
        <v>0</v>
      </c>
      <c r="C4" s="845">
        <v>0</v>
      </c>
      <c r="D4" s="845">
        <v>0</v>
      </c>
      <c r="E4" s="845">
        <v>0</v>
      </c>
      <c r="F4" s="845">
        <v>6826.4007092698812</v>
      </c>
      <c r="G4" s="845">
        <v>0</v>
      </c>
      <c r="H4" s="845">
        <v>68.598607302542703</v>
      </c>
      <c r="I4" s="845">
        <v>5.0615297694385193</v>
      </c>
      <c r="J4" s="846">
        <v>0</v>
      </c>
      <c r="K4" s="845">
        <v>0</v>
      </c>
      <c r="L4" s="845">
        <v>0</v>
      </c>
      <c r="M4" s="845">
        <v>0</v>
      </c>
      <c r="N4" s="846">
        <v>6900.0608463418621</v>
      </c>
    </row>
    <row r="5" spans="1:17" ht="15.5">
      <c r="A5" s="847" t="s">
        <v>3712</v>
      </c>
      <c r="B5" s="848">
        <v>394.11724287680363</v>
      </c>
      <c r="C5" s="848">
        <v>0</v>
      </c>
      <c r="D5" s="848">
        <v>487.01770875489632</v>
      </c>
      <c r="E5" s="848">
        <v>0</v>
      </c>
      <c r="F5" s="848">
        <v>0</v>
      </c>
      <c r="G5" s="848">
        <v>0</v>
      </c>
      <c r="H5" s="848">
        <v>0</v>
      </c>
      <c r="I5" s="848">
        <v>0</v>
      </c>
      <c r="J5" s="849">
        <v>0</v>
      </c>
      <c r="K5" s="848">
        <v>0</v>
      </c>
      <c r="L5" s="848">
        <v>0</v>
      </c>
      <c r="M5" s="848">
        <v>0</v>
      </c>
      <c r="N5" s="849">
        <v>881.13495163170001</v>
      </c>
    </row>
    <row r="6" spans="1:17" ht="15.5">
      <c r="A6" s="847" t="s">
        <v>3713</v>
      </c>
      <c r="B6" s="848">
        <v>0</v>
      </c>
      <c r="C6" s="848">
        <v>0</v>
      </c>
      <c r="D6" s="848">
        <v>-1.8175538435081684</v>
      </c>
      <c r="E6" s="848">
        <v>0</v>
      </c>
      <c r="F6" s="848">
        <v>0</v>
      </c>
      <c r="G6" s="848">
        <v>0</v>
      </c>
      <c r="H6" s="848">
        <v>0</v>
      </c>
      <c r="I6" s="848">
        <v>0</v>
      </c>
      <c r="J6" s="849">
        <v>0</v>
      </c>
      <c r="K6" s="848">
        <v>0</v>
      </c>
      <c r="L6" s="848">
        <v>0</v>
      </c>
      <c r="M6" s="848">
        <v>0</v>
      </c>
      <c r="N6" s="849">
        <v>-1.8175538435081684</v>
      </c>
    </row>
    <row r="7" spans="1:17" ht="15.5">
      <c r="A7" s="850" t="s">
        <v>2968</v>
      </c>
      <c r="B7" s="848">
        <v>0</v>
      </c>
      <c r="C7" s="848">
        <v>0</v>
      </c>
      <c r="D7" s="848">
        <v>0</v>
      </c>
      <c r="E7" s="848">
        <v>0</v>
      </c>
      <c r="F7" s="848">
        <v>0</v>
      </c>
      <c r="G7" s="848">
        <v>0</v>
      </c>
      <c r="H7" s="848">
        <v>0</v>
      </c>
      <c r="I7" s="848">
        <v>0</v>
      </c>
      <c r="J7" s="849">
        <v>0</v>
      </c>
      <c r="K7" s="848">
        <v>0</v>
      </c>
      <c r="L7" s="848">
        <v>0</v>
      </c>
      <c r="M7" s="848">
        <v>0</v>
      </c>
      <c r="N7" s="849">
        <v>0</v>
      </c>
    </row>
    <row r="8" spans="1:17" ht="15.5">
      <c r="A8" s="850" t="s">
        <v>2967</v>
      </c>
      <c r="B8" s="848">
        <v>0</v>
      </c>
      <c r="C8" s="848">
        <v>0</v>
      </c>
      <c r="D8" s="848">
        <v>-9.2791575480169808</v>
      </c>
      <c r="E8" s="848">
        <v>0</v>
      </c>
      <c r="F8" s="848">
        <v>0</v>
      </c>
      <c r="G8" s="848">
        <v>0</v>
      </c>
      <c r="H8" s="848">
        <v>0</v>
      </c>
      <c r="I8" s="848">
        <v>0</v>
      </c>
      <c r="J8" s="849">
        <v>0</v>
      </c>
      <c r="K8" s="848">
        <v>0</v>
      </c>
      <c r="L8" s="848">
        <v>0</v>
      </c>
      <c r="M8" s="848">
        <v>0</v>
      </c>
      <c r="N8" s="849">
        <v>-9.2791575480169808</v>
      </c>
    </row>
    <row r="9" spans="1:17" ht="15.5">
      <c r="A9" s="850" t="s">
        <v>3714</v>
      </c>
      <c r="B9" s="848">
        <v>0</v>
      </c>
      <c r="C9" s="848">
        <v>0</v>
      </c>
      <c r="D9" s="848">
        <v>830.07044881029071</v>
      </c>
      <c r="E9" s="848">
        <v>0</v>
      </c>
      <c r="F9" s="848">
        <v>0</v>
      </c>
      <c r="G9" s="848">
        <v>0</v>
      </c>
      <c r="H9" s="848">
        <v>0</v>
      </c>
      <c r="I9" s="848">
        <v>0</v>
      </c>
      <c r="J9" s="849">
        <v>0</v>
      </c>
      <c r="K9" s="848">
        <v>0</v>
      </c>
      <c r="L9" s="848">
        <v>0</v>
      </c>
      <c r="M9" s="848">
        <v>0</v>
      </c>
      <c r="N9" s="849">
        <v>830.07044881029071</v>
      </c>
    </row>
    <row r="10" spans="1:17" ht="15.5">
      <c r="A10" s="851" t="s">
        <v>2970</v>
      </c>
      <c r="B10" s="852">
        <v>394.11724287680363</v>
      </c>
      <c r="C10" s="852">
        <v>0</v>
      </c>
      <c r="D10" s="852">
        <v>1305.9914461736616</v>
      </c>
      <c r="E10" s="852">
        <v>0</v>
      </c>
      <c r="F10" s="852">
        <v>6826.4007092698812</v>
      </c>
      <c r="G10" s="852">
        <v>0</v>
      </c>
      <c r="H10" s="852">
        <v>68.598607302542703</v>
      </c>
      <c r="I10" s="852">
        <v>5.0615297694385193</v>
      </c>
      <c r="J10" s="853">
        <v>0</v>
      </c>
      <c r="K10" s="852">
        <v>0</v>
      </c>
      <c r="L10" s="852">
        <v>0</v>
      </c>
      <c r="M10" s="852">
        <v>0</v>
      </c>
      <c r="N10" s="853">
        <v>8600.1695353923278</v>
      </c>
    </row>
    <row r="11" spans="1:17" ht="15.5">
      <c r="A11" s="854" t="s">
        <v>2972</v>
      </c>
      <c r="B11" s="848">
        <v>0</v>
      </c>
      <c r="C11" s="848">
        <v>0</v>
      </c>
      <c r="D11" s="848">
        <v>0</v>
      </c>
      <c r="E11" s="848">
        <v>0</v>
      </c>
      <c r="F11" s="848">
        <v>0</v>
      </c>
      <c r="G11" s="848">
        <v>0</v>
      </c>
      <c r="H11" s="848">
        <v>0</v>
      </c>
      <c r="I11" s="848">
        <v>0</v>
      </c>
      <c r="J11" s="849">
        <v>0</v>
      </c>
      <c r="K11" s="848">
        <v>0</v>
      </c>
      <c r="L11" s="848">
        <v>0</v>
      </c>
      <c r="M11" s="848">
        <v>0</v>
      </c>
      <c r="N11" s="849">
        <v>0</v>
      </c>
    </row>
    <row r="12" spans="1:17" ht="15.5">
      <c r="A12" s="850" t="s">
        <v>2973</v>
      </c>
      <c r="B12" s="848">
        <v>-0.89280596159346715</v>
      </c>
      <c r="C12" s="848">
        <v>0</v>
      </c>
      <c r="D12" s="848">
        <v>4.3582991377471672</v>
      </c>
      <c r="E12" s="848">
        <v>0</v>
      </c>
      <c r="F12" s="848">
        <v>79.584335517699401</v>
      </c>
      <c r="G12" s="848">
        <v>0</v>
      </c>
      <c r="H12" s="848">
        <v>0</v>
      </c>
      <c r="I12" s="848">
        <v>0</v>
      </c>
      <c r="J12" s="849">
        <v>0</v>
      </c>
      <c r="K12" s="848">
        <v>0</v>
      </c>
      <c r="L12" s="848">
        <v>5.1590713671538992</v>
      </c>
      <c r="M12" s="848">
        <v>0</v>
      </c>
      <c r="N12" s="849">
        <v>88.208900061007</v>
      </c>
    </row>
    <row r="13" spans="1:17" ht="15.5">
      <c r="A13" s="855" t="s">
        <v>2975</v>
      </c>
      <c r="B13" s="856">
        <v>-16.506215725613814</v>
      </c>
      <c r="C13" s="856">
        <v>0</v>
      </c>
      <c r="D13" s="856">
        <v>-338.88745581350906</v>
      </c>
      <c r="E13" s="856">
        <v>0</v>
      </c>
      <c r="F13" s="856">
        <v>-2349.424570943354</v>
      </c>
      <c r="G13" s="856">
        <v>0</v>
      </c>
      <c r="H13" s="856">
        <v>-68.598607302542703</v>
      </c>
      <c r="I13" s="856">
        <v>-5.0615297694385193</v>
      </c>
      <c r="J13" s="856">
        <v>0</v>
      </c>
      <c r="K13" s="856">
        <v>0</v>
      </c>
      <c r="L13" s="856">
        <v>217.14079055435437</v>
      </c>
      <c r="M13" s="856">
        <v>0</v>
      </c>
      <c r="N13" s="857">
        <v>-2561.3375890001039</v>
      </c>
    </row>
    <row r="14" spans="1:17" ht="15.5">
      <c r="A14" s="858" t="s">
        <v>3715</v>
      </c>
      <c r="B14" s="848">
        <v>-16.506215725613814</v>
      </c>
      <c r="C14" s="848">
        <v>0</v>
      </c>
      <c r="D14" s="848">
        <v>-338.88745581350906</v>
      </c>
      <c r="E14" s="848">
        <v>0</v>
      </c>
      <c r="F14" s="848">
        <v>-423.69231714839884</v>
      </c>
      <c r="G14" s="848">
        <v>0</v>
      </c>
      <c r="H14" s="848">
        <v>-68.598607302542703</v>
      </c>
      <c r="I14" s="848">
        <v>-5.0013406034883907</v>
      </c>
      <c r="J14" s="848">
        <v>0</v>
      </c>
      <c r="K14" s="848">
        <v>0</v>
      </c>
      <c r="L14" s="848">
        <v>210.63176217946184</v>
      </c>
      <c r="M14" s="848">
        <v>0</v>
      </c>
      <c r="N14" s="849">
        <v>-642.05417441409099</v>
      </c>
    </row>
    <row r="15" spans="1:17" ht="15.5">
      <c r="A15" s="858" t="s">
        <v>3045</v>
      </c>
      <c r="B15" s="848">
        <v>0</v>
      </c>
      <c r="C15" s="848">
        <v>0</v>
      </c>
      <c r="D15" s="848">
        <v>0</v>
      </c>
      <c r="E15" s="848">
        <v>0</v>
      </c>
      <c r="F15" s="848">
        <v>0</v>
      </c>
      <c r="G15" s="848">
        <v>0</v>
      </c>
      <c r="H15" s="848">
        <v>0</v>
      </c>
      <c r="I15" s="848">
        <v>-6.0189165950128951E-2</v>
      </c>
      <c r="J15" s="848">
        <v>0</v>
      </c>
      <c r="K15" s="848">
        <v>0</v>
      </c>
      <c r="L15" s="848">
        <v>6.5090283748925168</v>
      </c>
      <c r="M15" s="848">
        <v>0</v>
      </c>
      <c r="N15" s="849">
        <v>6.4488392089423883</v>
      </c>
    </row>
    <row r="16" spans="1:17" ht="15.5">
      <c r="A16" s="858" t="s">
        <v>3716</v>
      </c>
      <c r="B16" s="848">
        <v>0</v>
      </c>
      <c r="C16" s="848">
        <v>0</v>
      </c>
      <c r="D16" s="848">
        <v>0</v>
      </c>
      <c r="E16" s="848">
        <v>0</v>
      </c>
      <c r="F16" s="848">
        <v>0</v>
      </c>
      <c r="G16" s="848">
        <v>0</v>
      </c>
      <c r="H16" s="848">
        <v>0</v>
      </c>
      <c r="I16" s="848">
        <v>0</v>
      </c>
      <c r="J16" s="848">
        <v>0</v>
      </c>
      <c r="K16" s="848">
        <v>0</v>
      </c>
      <c r="L16" s="848">
        <v>0</v>
      </c>
      <c r="M16" s="848">
        <v>0</v>
      </c>
      <c r="N16" s="849">
        <v>0</v>
      </c>
    </row>
    <row r="17" spans="1:14" ht="15.5">
      <c r="A17" s="859" t="s">
        <v>3717</v>
      </c>
      <c r="B17" s="848">
        <v>0</v>
      </c>
      <c r="C17" s="848">
        <v>0</v>
      </c>
      <c r="D17" s="848">
        <v>0</v>
      </c>
      <c r="E17" s="848">
        <v>0</v>
      </c>
      <c r="F17" s="848">
        <v>0</v>
      </c>
      <c r="G17" s="848">
        <v>0</v>
      </c>
      <c r="H17" s="848">
        <v>0</v>
      </c>
      <c r="I17" s="848">
        <v>0</v>
      </c>
      <c r="J17" s="848">
        <v>0</v>
      </c>
      <c r="K17" s="848">
        <v>0</v>
      </c>
      <c r="L17" s="848">
        <v>0</v>
      </c>
      <c r="M17" s="848">
        <v>0</v>
      </c>
      <c r="N17" s="849">
        <v>0</v>
      </c>
    </row>
    <row r="18" spans="1:14" ht="15.5">
      <c r="A18" s="859" t="s">
        <v>3718</v>
      </c>
      <c r="B18" s="860">
        <v>0</v>
      </c>
      <c r="C18" s="848">
        <v>0</v>
      </c>
      <c r="D18" s="848">
        <v>0</v>
      </c>
      <c r="E18" s="848">
        <v>0</v>
      </c>
      <c r="F18" s="848">
        <v>0</v>
      </c>
      <c r="G18" s="848">
        <v>0</v>
      </c>
      <c r="H18" s="848">
        <v>0</v>
      </c>
      <c r="I18" s="848">
        <v>0</v>
      </c>
      <c r="J18" s="848">
        <v>0</v>
      </c>
      <c r="K18" s="848">
        <v>0</v>
      </c>
      <c r="L18" s="848">
        <v>0</v>
      </c>
      <c r="M18" s="848">
        <v>0</v>
      </c>
      <c r="N18" s="849">
        <v>0</v>
      </c>
    </row>
    <row r="19" spans="1:14" ht="15.5">
      <c r="A19" s="859" t="s">
        <v>3719</v>
      </c>
      <c r="B19" s="848">
        <v>0</v>
      </c>
      <c r="C19" s="848">
        <v>0</v>
      </c>
      <c r="D19" s="848">
        <v>0</v>
      </c>
      <c r="E19" s="848">
        <v>0</v>
      </c>
      <c r="F19" s="848">
        <v>0</v>
      </c>
      <c r="G19" s="848">
        <v>0</v>
      </c>
      <c r="H19" s="848">
        <v>0</v>
      </c>
      <c r="I19" s="848">
        <v>0</v>
      </c>
      <c r="J19" s="848">
        <v>0</v>
      </c>
      <c r="K19" s="848">
        <v>0</v>
      </c>
      <c r="L19" s="848">
        <v>0</v>
      </c>
      <c r="M19" s="848">
        <v>0</v>
      </c>
      <c r="N19" s="849">
        <v>0</v>
      </c>
    </row>
    <row r="20" spans="1:14" ht="15.5">
      <c r="A20" s="859" t="s">
        <v>3720</v>
      </c>
      <c r="B20" s="848">
        <v>0</v>
      </c>
      <c r="C20" s="848">
        <v>0</v>
      </c>
      <c r="D20" s="848">
        <v>0</v>
      </c>
      <c r="E20" s="848">
        <v>0</v>
      </c>
      <c r="F20" s="848">
        <v>0</v>
      </c>
      <c r="G20" s="848">
        <v>0</v>
      </c>
      <c r="H20" s="848">
        <v>0</v>
      </c>
      <c r="I20" s="848">
        <v>0</v>
      </c>
      <c r="J20" s="848">
        <v>0</v>
      </c>
      <c r="K20" s="848">
        <v>0</v>
      </c>
      <c r="L20" s="848">
        <v>0</v>
      </c>
      <c r="M20" s="848">
        <v>0</v>
      </c>
      <c r="N20" s="849">
        <v>0</v>
      </c>
    </row>
    <row r="21" spans="1:14" ht="15.5">
      <c r="A21" s="859" t="s">
        <v>3721</v>
      </c>
      <c r="B21" s="848">
        <v>0</v>
      </c>
      <c r="C21" s="848">
        <v>0</v>
      </c>
      <c r="D21" s="848">
        <v>0</v>
      </c>
      <c r="E21" s="848">
        <v>0</v>
      </c>
      <c r="F21" s="848">
        <v>0</v>
      </c>
      <c r="G21" s="848">
        <v>0</v>
      </c>
      <c r="H21" s="848">
        <v>0</v>
      </c>
      <c r="I21" s="848">
        <v>0</v>
      </c>
      <c r="J21" s="848">
        <v>0</v>
      </c>
      <c r="K21" s="848">
        <v>0</v>
      </c>
      <c r="L21" s="848">
        <v>0</v>
      </c>
      <c r="M21" s="848">
        <v>0</v>
      </c>
      <c r="N21" s="849">
        <v>0</v>
      </c>
    </row>
    <row r="22" spans="1:14" ht="15.5">
      <c r="A22" s="859" t="s">
        <v>3722</v>
      </c>
      <c r="B22" s="848">
        <v>0</v>
      </c>
      <c r="C22" s="848">
        <v>0</v>
      </c>
      <c r="D22" s="848">
        <v>0</v>
      </c>
      <c r="E22" s="848">
        <v>0</v>
      </c>
      <c r="F22" s="848">
        <v>-1925.7322537949549</v>
      </c>
      <c r="G22" s="848">
        <v>0</v>
      </c>
      <c r="H22" s="848">
        <v>0</v>
      </c>
      <c r="I22" s="848">
        <v>0</v>
      </c>
      <c r="J22" s="848">
        <v>0</v>
      </c>
      <c r="K22" s="848">
        <v>0</v>
      </c>
      <c r="L22" s="848">
        <v>0</v>
      </c>
      <c r="M22" s="848">
        <v>0</v>
      </c>
      <c r="N22" s="849">
        <v>-1925.7322537949549</v>
      </c>
    </row>
    <row r="23" spans="1:14" ht="15.5">
      <c r="A23" s="861" t="s">
        <v>3723</v>
      </c>
      <c r="B23" s="862">
        <v>0</v>
      </c>
      <c r="C23" s="862">
        <v>0</v>
      </c>
      <c r="D23" s="862">
        <v>0</v>
      </c>
      <c r="E23" s="862">
        <v>0</v>
      </c>
      <c r="F23" s="862">
        <v>0</v>
      </c>
      <c r="G23" s="862">
        <v>0</v>
      </c>
      <c r="H23" s="862">
        <v>0</v>
      </c>
      <c r="I23" s="862">
        <v>0</v>
      </c>
      <c r="J23" s="862">
        <v>0</v>
      </c>
      <c r="K23" s="862">
        <v>0</v>
      </c>
      <c r="L23" s="862">
        <v>0</v>
      </c>
      <c r="M23" s="862">
        <v>0</v>
      </c>
      <c r="N23" s="863">
        <v>0</v>
      </c>
    </row>
    <row r="24" spans="1:14" ht="15.5">
      <c r="A24" s="864" t="s">
        <v>2980</v>
      </c>
      <c r="B24" s="865">
        <v>0</v>
      </c>
      <c r="C24" s="865">
        <v>0</v>
      </c>
      <c r="D24" s="865">
        <v>71.814751122575714</v>
      </c>
      <c r="E24" s="865">
        <v>0</v>
      </c>
      <c r="F24" s="865">
        <v>0</v>
      </c>
      <c r="G24" s="865">
        <v>0</v>
      </c>
      <c r="H24" s="865">
        <v>0</v>
      </c>
      <c r="I24" s="865">
        <v>0</v>
      </c>
      <c r="J24" s="865">
        <v>0</v>
      </c>
      <c r="K24" s="865">
        <v>0</v>
      </c>
      <c r="L24" s="865">
        <v>66.26374842193826</v>
      </c>
      <c r="M24" s="865">
        <v>0</v>
      </c>
      <c r="N24" s="866">
        <v>138.07849954451399</v>
      </c>
    </row>
    <row r="25" spans="1:14" ht="15.5">
      <c r="A25" s="851" t="s">
        <v>2981</v>
      </c>
      <c r="B25" s="852">
        <v>0</v>
      </c>
      <c r="C25" s="852">
        <v>0</v>
      </c>
      <c r="D25" s="852">
        <v>0.69354632225257751</v>
      </c>
      <c r="E25" s="852">
        <v>0</v>
      </c>
      <c r="F25" s="852">
        <v>0</v>
      </c>
      <c r="G25" s="852">
        <v>0</v>
      </c>
      <c r="H25" s="852">
        <v>0</v>
      </c>
      <c r="I25" s="852">
        <v>0</v>
      </c>
      <c r="J25" s="852">
        <v>0</v>
      </c>
      <c r="K25" s="852">
        <v>0</v>
      </c>
      <c r="L25" s="852">
        <v>0</v>
      </c>
      <c r="M25" s="852">
        <v>0</v>
      </c>
      <c r="N25" s="853">
        <v>0.69354632225257751</v>
      </c>
    </row>
    <row r="26" spans="1:14" ht="15.5">
      <c r="A26" s="855" t="s">
        <v>2983</v>
      </c>
      <c r="B26" s="857">
        <v>378.5038331127833</v>
      </c>
      <c r="C26" s="856">
        <v>0</v>
      </c>
      <c r="D26" s="856">
        <v>890.23739377757715</v>
      </c>
      <c r="E26" s="856">
        <v>0</v>
      </c>
      <c r="F26" s="856">
        <v>4397.3918028088274</v>
      </c>
      <c r="G26" s="856">
        <v>0</v>
      </c>
      <c r="H26" s="856">
        <v>0</v>
      </c>
      <c r="I26" s="856">
        <v>0</v>
      </c>
      <c r="J26" s="856">
        <v>0</v>
      </c>
      <c r="K26" s="856">
        <v>0</v>
      </c>
      <c r="L26" s="856">
        <v>145.71797076526221</v>
      </c>
      <c r="M26" s="856">
        <v>0</v>
      </c>
      <c r="N26" s="857">
        <v>5811.8510004644495</v>
      </c>
    </row>
    <row r="27" spans="1:14" ht="15.5">
      <c r="A27" s="858" t="s">
        <v>3047</v>
      </c>
      <c r="B27" s="849">
        <v>378.5038331127833</v>
      </c>
      <c r="C27" s="848">
        <v>0</v>
      </c>
      <c r="D27" s="848">
        <v>16.203047737642347</v>
      </c>
      <c r="E27" s="848">
        <v>0</v>
      </c>
      <c r="F27" s="848">
        <v>0</v>
      </c>
      <c r="G27" s="848">
        <v>0</v>
      </c>
      <c r="H27" s="848">
        <v>0</v>
      </c>
      <c r="I27" s="848">
        <v>0</v>
      </c>
      <c r="J27" s="848">
        <v>0</v>
      </c>
      <c r="K27" s="848">
        <v>0</v>
      </c>
      <c r="L27" s="848">
        <v>31.539122957867573</v>
      </c>
      <c r="M27" s="848">
        <v>0</v>
      </c>
      <c r="N27" s="849">
        <v>426.24600380829321</v>
      </c>
    </row>
    <row r="28" spans="1:14" ht="15.5">
      <c r="A28" s="858" t="s">
        <v>821</v>
      </c>
      <c r="B28" s="848">
        <v>0</v>
      </c>
      <c r="C28" s="848">
        <v>0</v>
      </c>
      <c r="D28" s="848">
        <v>730.94009744912569</v>
      </c>
      <c r="E28" s="848">
        <v>0</v>
      </c>
      <c r="F28" s="848">
        <v>0</v>
      </c>
      <c r="G28" s="848">
        <v>0</v>
      </c>
      <c r="H28" s="848">
        <v>0</v>
      </c>
      <c r="I28" s="848">
        <v>0</v>
      </c>
      <c r="J28" s="848">
        <v>0</v>
      </c>
      <c r="K28" s="848">
        <v>0</v>
      </c>
      <c r="L28" s="848">
        <v>0.94582975064488362</v>
      </c>
      <c r="M28" s="848">
        <v>0</v>
      </c>
      <c r="N28" s="849">
        <v>731.88592719977055</v>
      </c>
    </row>
    <row r="29" spans="1:14" ht="15.5">
      <c r="A29" s="858" t="s">
        <v>3724</v>
      </c>
      <c r="B29" s="848">
        <v>0</v>
      </c>
      <c r="C29" s="848">
        <v>0</v>
      </c>
      <c r="D29" s="848">
        <v>27.232970287570453</v>
      </c>
      <c r="E29" s="848">
        <v>0</v>
      </c>
      <c r="F29" s="848">
        <v>3987.5322441960443</v>
      </c>
      <c r="G29" s="848">
        <v>0</v>
      </c>
      <c r="H29" s="848">
        <v>0</v>
      </c>
      <c r="I29" s="848">
        <v>0</v>
      </c>
      <c r="J29" s="848">
        <v>0</v>
      </c>
      <c r="K29" s="848">
        <v>0</v>
      </c>
      <c r="L29" s="848">
        <v>55.528804815133249</v>
      </c>
      <c r="M29" s="848">
        <v>0</v>
      </c>
      <c r="N29" s="849">
        <v>4070.294019298748</v>
      </c>
    </row>
    <row r="30" spans="1:14" ht="15.5">
      <c r="A30" s="858" t="s">
        <v>3725</v>
      </c>
      <c r="B30" s="848">
        <v>0</v>
      </c>
      <c r="C30" s="848">
        <v>0</v>
      </c>
      <c r="D30" s="848">
        <v>1.8075857456768889</v>
      </c>
      <c r="E30" s="848">
        <v>0</v>
      </c>
      <c r="F30" s="848">
        <v>298.07967899111492</v>
      </c>
      <c r="G30" s="848">
        <v>0</v>
      </c>
      <c r="H30" s="848">
        <v>0</v>
      </c>
      <c r="I30" s="848">
        <v>0</v>
      </c>
      <c r="J30" s="848">
        <v>0</v>
      </c>
      <c r="K30" s="848">
        <v>0</v>
      </c>
      <c r="L30" s="848">
        <v>18.048151332760096</v>
      </c>
      <c r="M30" s="848">
        <v>0</v>
      </c>
      <c r="N30" s="849">
        <v>317.93541606955188</v>
      </c>
    </row>
    <row r="31" spans="1:14" ht="15.5">
      <c r="A31" s="858" t="s">
        <v>3726</v>
      </c>
      <c r="B31" s="848">
        <v>0</v>
      </c>
      <c r="C31" s="848">
        <v>0</v>
      </c>
      <c r="D31" s="848">
        <v>1.8486672398968187</v>
      </c>
      <c r="E31" s="848">
        <v>0</v>
      </c>
      <c r="F31" s="848">
        <v>111.77987962166809</v>
      </c>
      <c r="G31" s="848">
        <v>0</v>
      </c>
      <c r="H31" s="848">
        <v>0</v>
      </c>
      <c r="I31" s="848">
        <v>0</v>
      </c>
      <c r="J31" s="848">
        <v>0</v>
      </c>
      <c r="K31" s="848">
        <v>0</v>
      </c>
      <c r="L31" s="848">
        <v>8.5984522785898498</v>
      </c>
      <c r="M31" s="848">
        <v>0</v>
      </c>
      <c r="N31" s="849">
        <v>122.22699914015475</v>
      </c>
    </row>
    <row r="32" spans="1:14" ht="15.5">
      <c r="A32" s="858" t="s">
        <v>3727</v>
      </c>
      <c r="B32" s="848">
        <v>0</v>
      </c>
      <c r="C32" s="848">
        <v>0</v>
      </c>
      <c r="D32" s="848">
        <v>105.8278398777109</v>
      </c>
      <c r="E32" s="848">
        <v>0</v>
      </c>
      <c r="F32" s="848">
        <v>0</v>
      </c>
      <c r="G32" s="848">
        <v>0</v>
      </c>
      <c r="H32" s="848">
        <v>0</v>
      </c>
      <c r="I32" s="848">
        <v>0</v>
      </c>
      <c r="J32" s="848">
        <v>0</v>
      </c>
      <c r="K32" s="848">
        <v>0</v>
      </c>
      <c r="L32" s="848">
        <v>31.057609630266541</v>
      </c>
      <c r="M32" s="848">
        <v>0</v>
      </c>
      <c r="N32" s="849">
        <v>136.88544950797746</v>
      </c>
    </row>
    <row r="33" spans="1:14" ht="15.5">
      <c r="A33" s="867" t="s">
        <v>3728</v>
      </c>
      <c r="B33" s="863">
        <v>0</v>
      </c>
      <c r="C33" s="862">
        <v>0</v>
      </c>
      <c r="D33" s="862">
        <v>6.3771854399541414</v>
      </c>
      <c r="E33" s="862">
        <v>0</v>
      </c>
      <c r="F33" s="862">
        <v>0</v>
      </c>
      <c r="G33" s="862">
        <v>0</v>
      </c>
      <c r="H33" s="862">
        <v>0</v>
      </c>
      <c r="I33" s="862">
        <v>0</v>
      </c>
      <c r="J33" s="862">
        <v>0</v>
      </c>
      <c r="K33" s="862">
        <v>0</v>
      </c>
      <c r="L33" s="862">
        <v>0</v>
      </c>
      <c r="M33" s="862">
        <v>0</v>
      </c>
      <c r="N33" s="863">
        <v>6.3771854399541414</v>
      </c>
    </row>
    <row r="35" spans="1:14">
      <c r="A35" s="40" t="s">
        <v>20</v>
      </c>
    </row>
    <row r="36" spans="1:14">
      <c r="A36" s="53" t="s">
        <v>3729</v>
      </c>
    </row>
  </sheetData>
  <conditionalFormatting sqref="B4:N33">
    <cfRule type="cellIs" dxfId="137" priority="1" operator="equal">
      <formula>0</formula>
    </cfRule>
  </conditionalFormatting>
  <conditionalFormatting sqref="E4:N33">
    <cfRule type="containsErrors" dxfId="136" priority="2">
      <formula>ISERROR(E4)</formula>
    </cfRule>
  </conditionalFormatting>
  <hyperlinks>
    <hyperlink ref="Q3" location="Content!A1" display="Back to content page" xr:uid="{9596AE16-9DBF-4E39-B210-85898EFD2300}"/>
  </hyperlinks>
  <pageMargins left="0.7" right="0.7" top="0.75" bottom="0.75" header="0.3" footer="0.3"/>
  <legacyDrawing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6496E-CAAF-4468-816E-7651F2E49FD4}">
  <dimension ref="A1:J26"/>
  <sheetViews>
    <sheetView workbookViewId="0"/>
  </sheetViews>
  <sheetFormatPr defaultRowHeight="14.5"/>
  <cols>
    <col min="1" max="1" width="31.26953125" customWidth="1"/>
    <col min="2" max="2" width="53.26953125" bestFit="1" customWidth="1"/>
  </cols>
  <sheetData>
    <row r="1" spans="1:10">
      <c r="A1" s="89" t="s">
        <v>3013</v>
      </c>
    </row>
    <row r="3" spans="1:10">
      <c r="C3" s="1070">
        <v>2021</v>
      </c>
      <c r="D3" s="1070"/>
      <c r="E3" s="1070"/>
      <c r="F3" s="1070"/>
      <c r="G3" s="1070">
        <v>2022</v>
      </c>
      <c r="H3" s="1070"/>
      <c r="I3" s="1070"/>
      <c r="J3" s="1070"/>
    </row>
    <row r="4" spans="1:10" ht="70">
      <c r="A4" s="634"/>
      <c r="B4" s="634"/>
      <c r="C4" s="613" t="s">
        <v>2961</v>
      </c>
      <c r="D4" s="613" t="s">
        <v>2991</v>
      </c>
      <c r="E4" s="613" t="s">
        <v>146</v>
      </c>
      <c r="F4" s="613" t="s">
        <v>27</v>
      </c>
      <c r="G4" s="613" t="s">
        <v>2961</v>
      </c>
      <c r="H4" s="613" t="s">
        <v>2991</v>
      </c>
      <c r="I4" s="613" t="s">
        <v>146</v>
      </c>
      <c r="J4" s="613" t="s">
        <v>27</v>
      </c>
    </row>
    <row r="5" spans="1:10">
      <c r="A5" s="1072" t="s">
        <v>2963</v>
      </c>
      <c r="B5" s="615" t="s">
        <v>2964</v>
      </c>
      <c r="C5" s="617"/>
      <c r="D5" s="617">
        <v>74.394806000000003</v>
      </c>
      <c r="E5" s="617">
        <v>176.45458300000001</v>
      </c>
      <c r="F5" s="617">
        <v>4841.0883690000001</v>
      </c>
      <c r="G5" s="617"/>
      <c r="H5" s="617">
        <v>76.616287999999997</v>
      </c>
      <c r="I5" s="617">
        <v>165.13388499999999</v>
      </c>
      <c r="J5" s="617">
        <v>4376.8158050000002</v>
      </c>
    </row>
    <row r="6" spans="1:10">
      <c r="A6" s="1072"/>
      <c r="B6" s="615" t="s">
        <v>2965</v>
      </c>
      <c r="C6" s="617">
        <v>512.68003599999997</v>
      </c>
      <c r="D6" s="617">
        <v>37.959299999999999</v>
      </c>
      <c r="E6" s="617">
        <v>0.93733599999999995</v>
      </c>
      <c r="F6" s="617">
        <v>532.59702200000004</v>
      </c>
      <c r="G6" s="617">
        <v>470.09526999999997</v>
      </c>
      <c r="H6" s="617">
        <v>2.3416459999999999</v>
      </c>
      <c r="I6" s="617">
        <v>1.6480649999999999</v>
      </c>
      <c r="J6" s="617">
        <v>472.91415899999998</v>
      </c>
    </row>
    <row r="7" spans="1:10">
      <c r="A7" s="1072"/>
      <c r="B7" s="615" t="s">
        <v>2966</v>
      </c>
      <c r="C7" s="617"/>
      <c r="D7" s="617"/>
      <c r="E7" s="617">
        <v>-1.8916599999999999</v>
      </c>
      <c r="F7" s="617">
        <v>-1.8916599999999999</v>
      </c>
      <c r="G7" s="617"/>
      <c r="H7" s="617"/>
      <c r="I7" s="617">
        <v>-1.255566</v>
      </c>
      <c r="J7" s="617">
        <v>-1.255566</v>
      </c>
    </row>
    <row r="8" spans="1:10">
      <c r="A8" s="1072"/>
      <c r="B8" s="615" t="s">
        <v>2967</v>
      </c>
      <c r="C8" s="617">
        <v>-1.5682970000000001</v>
      </c>
      <c r="D8" s="617"/>
      <c r="E8" s="617"/>
      <c r="F8" s="617">
        <v>-1.5682970000000001</v>
      </c>
      <c r="G8" s="617">
        <v>-5.7043980000000003</v>
      </c>
      <c r="H8" s="617"/>
      <c r="I8" s="617"/>
      <c r="J8" s="617">
        <v>-5.7043980000000003</v>
      </c>
    </row>
    <row r="9" spans="1:10">
      <c r="A9" s="1072"/>
      <c r="B9" s="615" t="s">
        <v>2970</v>
      </c>
      <c r="C9" s="636">
        <v>511.11173900000006</v>
      </c>
      <c r="D9" s="636">
        <v>112.354108</v>
      </c>
      <c r="E9" s="636">
        <v>175.50026000000003</v>
      </c>
      <c r="F9" s="636">
        <v>5370.225434</v>
      </c>
      <c r="G9" s="636">
        <v>464.390873</v>
      </c>
      <c r="H9" s="636">
        <v>78.957933999999995</v>
      </c>
      <c r="I9" s="636">
        <v>165.52638400000001</v>
      </c>
      <c r="J9" s="636">
        <v>4842.7700000000004</v>
      </c>
    </row>
    <row r="10" spans="1:10" ht="15">
      <c r="A10" s="635" t="s">
        <v>3000</v>
      </c>
      <c r="B10" s="615" t="s">
        <v>2973</v>
      </c>
      <c r="C10" s="617">
        <v>8.0499150000000004</v>
      </c>
      <c r="D10" s="617">
        <v>-7.9920000000000008E-3</v>
      </c>
      <c r="E10" s="617">
        <v>-2.4534289999999999</v>
      </c>
      <c r="F10" s="617">
        <v>5.6348919999999998</v>
      </c>
      <c r="G10" s="617">
        <v>0.41071299999999999</v>
      </c>
      <c r="H10" s="617"/>
      <c r="I10" s="617">
        <v>-15.003475999999999</v>
      </c>
      <c r="J10" s="617">
        <v>-213.51107300000001</v>
      </c>
    </row>
    <row r="11" spans="1:10">
      <c r="A11" s="1072" t="s">
        <v>2974</v>
      </c>
      <c r="B11" s="615" t="s">
        <v>2975</v>
      </c>
      <c r="C11" s="636">
        <v>-42.863380999999997</v>
      </c>
      <c r="D11" s="636"/>
      <c r="E11" s="636">
        <v>30.345472999999998</v>
      </c>
      <c r="F11" s="636">
        <v>-547.41572099999996</v>
      </c>
      <c r="G11" s="636">
        <v>-15.655475000000001</v>
      </c>
      <c r="H11" s="636"/>
      <c r="I11" s="636">
        <v>14.265828999999997</v>
      </c>
      <c r="J11" s="636">
        <v>-528.64187800000002</v>
      </c>
    </row>
    <row r="12" spans="1:10">
      <c r="A12" s="1072"/>
      <c r="B12" s="615" t="s">
        <v>2976</v>
      </c>
      <c r="C12" s="617">
        <v>-42.863380999999997</v>
      </c>
      <c r="D12" s="617"/>
      <c r="E12" s="617">
        <v>18.744196999999986</v>
      </c>
      <c r="F12" s="617">
        <v>-24.119185000000002</v>
      </c>
      <c r="G12" s="617">
        <v>-12.136507999999999</v>
      </c>
      <c r="H12" s="617"/>
      <c r="I12" s="617">
        <v>5.8047689999999932</v>
      </c>
      <c r="J12" s="617">
        <v>-6.3317379999999996</v>
      </c>
    </row>
    <row r="13" spans="1:10">
      <c r="A13" s="1072"/>
      <c r="B13" s="626" t="s">
        <v>3007</v>
      </c>
      <c r="C13" s="617"/>
      <c r="D13" s="617"/>
      <c r="E13" s="617">
        <v>1.3011889999999999</v>
      </c>
      <c r="F13" s="617">
        <v>1.294832</v>
      </c>
      <c r="G13" s="617">
        <v>-3.518967</v>
      </c>
      <c r="H13" s="617"/>
      <c r="I13" s="617">
        <v>1.1829000000000001</v>
      </c>
      <c r="J13" s="617">
        <v>15.591552999999999</v>
      </c>
    </row>
    <row r="14" spans="1:10">
      <c r="A14" s="1072"/>
      <c r="B14" s="626" t="s">
        <v>3002</v>
      </c>
      <c r="C14" s="617"/>
      <c r="D14" s="617"/>
      <c r="E14" s="617">
        <v>10.300086</v>
      </c>
      <c r="F14" s="617">
        <v>-33.875838000000002</v>
      </c>
      <c r="G14" s="617"/>
      <c r="H14" s="617"/>
      <c r="I14" s="617">
        <v>7.2781599999999997</v>
      </c>
      <c r="J14" s="617">
        <v>-23.937059000000001</v>
      </c>
    </row>
    <row r="15" spans="1:10">
      <c r="A15" s="1072"/>
      <c r="B15" s="615" t="s">
        <v>2978</v>
      </c>
      <c r="C15" s="617"/>
      <c r="D15" s="617"/>
      <c r="E15" s="617"/>
      <c r="F15" s="617">
        <v>-490.71553</v>
      </c>
      <c r="G15" s="617"/>
      <c r="H15" s="617"/>
      <c r="I15" s="617"/>
      <c r="J15" s="617">
        <v>-513.96463400000005</v>
      </c>
    </row>
    <row r="16" spans="1:10">
      <c r="A16" s="1072" t="s">
        <v>2997</v>
      </c>
      <c r="B16" s="615" t="s">
        <v>2980</v>
      </c>
      <c r="C16" s="617"/>
      <c r="D16" s="617">
        <v>12.583366</v>
      </c>
      <c r="E16" s="617">
        <v>0.375836</v>
      </c>
      <c r="F16" s="617">
        <v>6.6675190000000004</v>
      </c>
      <c r="G16" s="617"/>
      <c r="H16" s="617">
        <v>12.67268</v>
      </c>
      <c r="I16" s="617">
        <v>17.002200999999999</v>
      </c>
      <c r="J16" s="617">
        <v>23.338542</v>
      </c>
    </row>
    <row r="17" spans="1:10">
      <c r="A17" s="1072"/>
      <c r="B17" s="615" t="s">
        <v>2981</v>
      </c>
      <c r="C17" s="617"/>
      <c r="D17" s="617"/>
      <c r="E17" s="617">
        <v>36.030850999999998</v>
      </c>
      <c r="F17" s="617">
        <v>36.030850999999998</v>
      </c>
      <c r="G17" s="617"/>
      <c r="H17" s="617"/>
      <c r="I17" s="617">
        <v>29.520144999999999</v>
      </c>
      <c r="J17" s="617">
        <v>29.520144999999999</v>
      </c>
    </row>
    <row r="18" spans="1:10">
      <c r="A18" s="1072" t="s">
        <v>2982</v>
      </c>
      <c r="B18" s="615" t="s">
        <v>2983</v>
      </c>
      <c r="C18" s="636">
        <v>460.198442</v>
      </c>
      <c r="D18" s="636">
        <v>99.778734</v>
      </c>
      <c r="E18" s="636">
        <v>171.89247499999999</v>
      </c>
      <c r="F18" s="636">
        <v>4774.4764519999999</v>
      </c>
      <c r="G18" s="636">
        <v>448.32468600000004</v>
      </c>
      <c r="H18" s="636">
        <v>66.285252</v>
      </c>
      <c r="I18" s="636">
        <v>148.27334300000001</v>
      </c>
      <c r="J18" s="636">
        <v>4474.7805079999998</v>
      </c>
    </row>
    <row r="19" spans="1:10">
      <c r="A19" s="1072"/>
      <c r="B19" s="615" t="s">
        <v>3004</v>
      </c>
      <c r="C19" s="617">
        <v>33.975208000000002</v>
      </c>
      <c r="D19" s="617">
        <v>99.778734</v>
      </c>
      <c r="E19" s="617">
        <v>86.752286999999995</v>
      </c>
      <c r="F19" s="617">
        <v>423.34581600000001</v>
      </c>
      <c r="G19" s="617">
        <v>37.262663000000003</v>
      </c>
      <c r="H19" s="617">
        <v>66.285252</v>
      </c>
      <c r="I19" s="617">
        <v>65.638120000000001</v>
      </c>
      <c r="J19" s="617">
        <v>354.28484400000002</v>
      </c>
    </row>
    <row r="20" spans="1:10">
      <c r="A20" s="1072"/>
      <c r="B20" s="615" t="s">
        <v>2985</v>
      </c>
      <c r="C20" s="617">
        <v>379.09517800000003</v>
      </c>
      <c r="D20" s="617"/>
      <c r="E20" s="617"/>
      <c r="F20" s="617">
        <v>386.97491200000002</v>
      </c>
      <c r="G20" s="617">
        <v>382.62689599999999</v>
      </c>
      <c r="H20" s="617"/>
      <c r="I20" s="617"/>
      <c r="J20" s="617">
        <v>382.62689599999999</v>
      </c>
    </row>
    <row r="21" spans="1:10">
      <c r="A21" s="1072"/>
      <c r="B21" s="615" t="s">
        <v>2986</v>
      </c>
      <c r="C21" s="617">
        <v>0.85645400000000005</v>
      </c>
      <c r="D21" s="617"/>
      <c r="E21" s="617">
        <v>56.749785000000003</v>
      </c>
      <c r="F21" s="617">
        <v>3838.8589459999998</v>
      </c>
      <c r="G21" s="617">
        <v>0.55458700000000005</v>
      </c>
      <c r="H21" s="617"/>
      <c r="I21" s="617">
        <v>53.176479</v>
      </c>
      <c r="J21" s="617">
        <v>3631.9254510000001</v>
      </c>
    </row>
    <row r="22" spans="1:10">
      <c r="A22" s="1072"/>
      <c r="B22" s="615" t="s">
        <v>2987</v>
      </c>
      <c r="C22" s="617">
        <v>6.7950420000000005</v>
      </c>
      <c r="D22" s="617"/>
      <c r="E22" s="617">
        <v>0.44107800000000003</v>
      </c>
      <c r="F22" s="617">
        <v>7.2361199999999997</v>
      </c>
      <c r="G22" s="617">
        <v>7.4525329999999999</v>
      </c>
      <c r="H22" s="617"/>
      <c r="I22" s="617">
        <v>0.44983499999999998</v>
      </c>
      <c r="J22" s="617">
        <v>7.9023669999999999</v>
      </c>
    </row>
    <row r="24" spans="1:10">
      <c r="A24" s="40" t="s">
        <v>20</v>
      </c>
    </row>
    <row r="25" spans="1:10">
      <c r="A25" s="40"/>
    </row>
    <row r="26" spans="1:10">
      <c r="A26" s="53" t="s">
        <v>3003</v>
      </c>
    </row>
  </sheetData>
  <mergeCells count="6">
    <mergeCell ref="A18:A22"/>
    <mergeCell ref="C3:F3"/>
    <mergeCell ref="G3:J3"/>
    <mergeCell ref="A5:A9"/>
    <mergeCell ref="A11:A15"/>
    <mergeCell ref="A16:A17"/>
  </mergeCells>
  <pageMargins left="0.7" right="0.7" top="0.75" bottom="0.75" header="0.3" footer="0.3"/>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E0F44-0304-40E1-B6D9-CDB60A64D9C2}">
  <dimension ref="A1:Q36"/>
  <sheetViews>
    <sheetView topLeftCell="B1" workbookViewId="0">
      <selection activeCell="Q3" sqref="Q3"/>
    </sheetView>
  </sheetViews>
  <sheetFormatPr defaultRowHeight="14.5"/>
  <cols>
    <col min="1" max="1" width="41.453125" customWidth="1"/>
    <col min="2" max="14" width="10.7265625" customWidth="1"/>
  </cols>
  <sheetData>
    <row r="1" spans="1:17">
      <c r="A1" s="89" t="s">
        <v>3700</v>
      </c>
    </row>
    <row r="3" spans="1:17" ht="46.5">
      <c r="A3" s="836" t="s">
        <v>3706</v>
      </c>
      <c r="B3" s="837" t="s">
        <v>3707</v>
      </c>
      <c r="C3" s="838" t="s">
        <v>2960</v>
      </c>
      <c r="D3" s="839" t="s">
        <v>2961</v>
      </c>
      <c r="E3" s="840" t="s">
        <v>3708</v>
      </c>
      <c r="F3" s="841" t="s">
        <v>3709</v>
      </c>
      <c r="G3" s="842" t="s">
        <v>2612</v>
      </c>
      <c r="H3" s="842" t="s">
        <v>2611</v>
      </c>
      <c r="I3" s="842" t="s">
        <v>2614</v>
      </c>
      <c r="J3" s="842" t="s">
        <v>2613</v>
      </c>
      <c r="K3" s="842" t="s">
        <v>3710</v>
      </c>
      <c r="L3" s="842" t="s">
        <v>146</v>
      </c>
      <c r="M3" s="842" t="s">
        <v>2616</v>
      </c>
      <c r="N3" s="843" t="s">
        <v>3711</v>
      </c>
      <c r="Q3" s="486" t="s">
        <v>528</v>
      </c>
    </row>
    <row r="4" spans="1:17" ht="15.5">
      <c r="A4" s="844" t="s">
        <v>2964</v>
      </c>
      <c r="B4" s="868">
        <v>34.844817999426766</v>
      </c>
      <c r="C4" s="868">
        <v>0</v>
      </c>
      <c r="D4" s="868">
        <v>0</v>
      </c>
      <c r="E4" s="868">
        <v>0</v>
      </c>
      <c r="F4" s="868">
        <v>4502.4919351776298</v>
      </c>
      <c r="G4" s="868">
        <v>0</v>
      </c>
      <c r="H4" s="868">
        <v>150.90423353396383</v>
      </c>
      <c r="I4" s="868">
        <v>14.229650603611345</v>
      </c>
      <c r="J4" s="869">
        <v>0</v>
      </c>
      <c r="K4" s="868">
        <v>0</v>
      </c>
      <c r="L4" s="868">
        <v>0</v>
      </c>
      <c r="M4" s="868">
        <v>0</v>
      </c>
      <c r="N4" s="869">
        <v>4702.4706373146309</v>
      </c>
    </row>
    <row r="5" spans="1:17" ht="15.5">
      <c r="A5" s="847" t="s">
        <v>3712</v>
      </c>
      <c r="B5" s="870">
        <v>10.089208942390369</v>
      </c>
      <c r="C5" s="870">
        <v>0</v>
      </c>
      <c r="D5" s="870">
        <v>436.8719008362612</v>
      </c>
      <c r="E5" s="870">
        <v>0</v>
      </c>
      <c r="F5" s="870">
        <v>0</v>
      </c>
      <c r="G5" s="870">
        <v>0</v>
      </c>
      <c r="H5" s="870">
        <v>0</v>
      </c>
      <c r="I5" s="870">
        <v>0</v>
      </c>
      <c r="J5" s="871">
        <v>0</v>
      </c>
      <c r="K5" s="870">
        <v>0</v>
      </c>
      <c r="L5" s="870">
        <v>1.6480653482373169</v>
      </c>
      <c r="M5" s="870">
        <v>0</v>
      </c>
      <c r="N5" s="871">
        <v>448.60917512688889</v>
      </c>
    </row>
    <row r="6" spans="1:17" ht="15.5">
      <c r="A6" s="847" t="s">
        <v>3713</v>
      </c>
      <c r="B6" s="870">
        <v>0</v>
      </c>
      <c r="C6" s="870">
        <v>0</v>
      </c>
      <c r="D6" s="870">
        <v>0</v>
      </c>
      <c r="E6" s="870">
        <v>0</v>
      </c>
      <c r="F6" s="870">
        <v>0</v>
      </c>
      <c r="G6" s="870">
        <v>0</v>
      </c>
      <c r="H6" s="870">
        <v>0</v>
      </c>
      <c r="I6" s="870">
        <v>0</v>
      </c>
      <c r="J6" s="871">
        <v>0</v>
      </c>
      <c r="K6" s="870">
        <v>0</v>
      </c>
      <c r="L6" s="870">
        <v>-1.2555661220980219</v>
      </c>
      <c r="M6" s="870">
        <v>0</v>
      </c>
      <c r="N6" s="871">
        <v>-1.2555661220980219</v>
      </c>
    </row>
    <row r="7" spans="1:17" ht="15.5">
      <c r="A7" s="850" t="s">
        <v>2968</v>
      </c>
      <c r="B7" s="870">
        <v>0</v>
      </c>
      <c r="C7" s="870">
        <v>0</v>
      </c>
      <c r="D7" s="870">
        <v>0</v>
      </c>
      <c r="E7" s="870">
        <v>0</v>
      </c>
      <c r="F7" s="870">
        <v>0</v>
      </c>
      <c r="G7" s="870">
        <v>0</v>
      </c>
      <c r="H7" s="870">
        <v>0</v>
      </c>
      <c r="I7" s="870">
        <v>0</v>
      </c>
      <c r="J7" s="871">
        <v>0</v>
      </c>
      <c r="K7" s="870">
        <v>0</v>
      </c>
      <c r="L7" s="870">
        <v>0</v>
      </c>
      <c r="M7" s="870">
        <v>0</v>
      </c>
      <c r="N7" s="871">
        <v>0</v>
      </c>
    </row>
    <row r="8" spans="1:17" ht="15.5">
      <c r="A8" s="850" t="s">
        <v>2967</v>
      </c>
      <c r="B8" s="870">
        <v>0</v>
      </c>
      <c r="C8" s="870">
        <v>0</v>
      </c>
      <c r="D8" s="870">
        <v>-9.5668524894451608</v>
      </c>
      <c r="E8" s="870">
        <v>0</v>
      </c>
      <c r="F8" s="870">
        <v>0</v>
      </c>
      <c r="G8" s="870">
        <v>0</v>
      </c>
      <c r="H8" s="870">
        <v>0</v>
      </c>
      <c r="I8" s="870">
        <v>0</v>
      </c>
      <c r="J8" s="871">
        <v>0</v>
      </c>
      <c r="K8" s="870">
        <v>0</v>
      </c>
      <c r="L8" s="870">
        <v>0</v>
      </c>
      <c r="M8" s="870">
        <v>0</v>
      </c>
      <c r="N8" s="871">
        <v>-9.5668524894451608</v>
      </c>
    </row>
    <row r="9" spans="1:17" ht="15.5">
      <c r="A9" s="850" t="s">
        <v>3714</v>
      </c>
      <c r="B9" s="870">
        <v>0</v>
      </c>
      <c r="C9" s="870">
        <v>0</v>
      </c>
      <c r="D9" s="870">
        <v>0</v>
      </c>
      <c r="E9" s="870">
        <v>0</v>
      </c>
      <c r="F9" s="870">
        <v>0</v>
      </c>
      <c r="G9" s="870">
        <v>0</v>
      </c>
      <c r="H9" s="870">
        <v>0</v>
      </c>
      <c r="I9" s="870">
        <v>0</v>
      </c>
      <c r="J9" s="871">
        <v>0</v>
      </c>
      <c r="K9" s="870">
        <v>0</v>
      </c>
      <c r="L9" s="870">
        <v>0</v>
      </c>
      <c r="M9" s="870">
        <v>0</v>
      </c>
      <c r="N9" s="871">
        <v>0</v>
      </c>
    </row>
    <row r="10" spans="1:17" ht="15.5">
      <c r="A10" s="851" t="s">
        <v>2970</v>
      </c>
      <c r="B10" s="872">
        <v>44.934026941817137</v>
      </c>
      <c r="C10" s="872">
        <v>0</v>
      </c>
      <c r="D10" s="872">
        <v>427.30504834681608</v>
      </c>
      <c r="E10" s="872">
        <v>0</v>
      </c>
      <c r="F10" s="872">
        <v>4502.4919351776298</v>
      </c>
      <c r="G10" s="872">
        <v>0</v>
      </c>
      <c r="H10" s="872">
        <v>150.90423353396383</v>
      </c>
      <c r="I10" s="872">
        <v>14.229650603611345</v>
      </c>
      <c r="J10" s="873">
        <v>0</v>
      </c>
      <c r="K10" s="872">
        <v>0</v>
      </c>
      <c r="L10" s="872">
        <v>0.392499226139295</v>
      </c>
      <c r="M10" s="872">
        <v>0</v>
      </c>
      <c r="N10" s="873">
        <v>5140.2573938299765</v>
      </c>
    </row>
    <row r="11" spans="1:17" ht="15.5">
      <c r="A11" s="854" t="s">
        <v>2972</v>
      </c>
      <c r="B11" s="870">
        <v>0</v>
      </c>
      <c r="C11" s="870">
        <v>0</v>
      </c>
      <c r="D11" s="870">
        <v>0</v>
      </c>
      <c r="E11" s="870">
        <v>0</v>
      </c>
      <c r="F11" s="870">
        <v>0</v>
      </c>
      <c r="G11" s="870">
        <v>0</v>
      </c>
      <c r="H11" s="870">
        <v>0</v>
      </c>
      <c r="I11" s="870">
        <v>0</v>
      </c>
      <c r="J11" s="871">
        <v>0</v>
      </c>
      <c r="K11" s="870">
        <v>0</v>
      </c>
      <c r="L11" s="870">
        <v>0</v>
      </c>
      <c r="M11" s="870">
        <v>0</v>
      </c>
      <c r="N11" s="871">
        <v>0</v>
      </c>
    </row>
    <row r="12" spans="1:17" ht="15.5">
      <c r="A12" s="850" t="s">
        <v>2973</v>
      </c>
      <c r="B12" s="870">
        <v>2.1352823158338197E-4</v>
      </c>
      <c r="C12" s="870">
        <v>0</v>
      </c>
      <c r="D12" s="870">
        <v>-15.702947934639894</v>
      </c>
      <c r="E12" s="870">
        <v>0</v>
      </c>
      <c r="F12" s="870">
        <v>18.053609248272725</v>
      </c>
      <c r="G12" s="870">
        <v>0</v>
      </c>
      <c r="H12" s="870">
        <v>-2.8421709430404007E-14</v>
      </c>
      <c r="I12" s="870">
        <v>-1.7763568394002505E-15</v>
      </c>
      <c r="J12" s="871">
        <v>0</v>
      </c>
      <c r="K12" s="870">
        <v>0</v>
      </c>
      <c r="L12" s="870">
        <v>-15.003475509721994</v>
      </c>
      <c r="M12" s="870">
        <v>0</v>
      </c>
      <c r="N12" s="871">
        <v>-12.652600667857611</v>
      </c>
    </row>
    <row r="13" spans="1:17" ht="15.5">
      <c r="A13" s="855" t="s">
        <v>2975</v>
      </c>
      <c r="B13" s="874">
        <v>0</v>
      </c>
      <c r="C13" s="874">
        <v>0</v>
      </c>
      <c r="D13" s="874">
        <v>-15.65375123184692</v>
      </c>
      <c r="E13" s="874">
        <v>0</v>
      </c>
      <c r="F13" s="874">
        <v>-561.17047826222472</v>
      </c>
      <c r="G13" s="874">
        <v>0</v>
      </c>
      <c r="H13" s="874">
        <v>-150.90423353396386</v>
      </c>
      <c r="I13" s="874">
        <v>-14.229650603611347</v>
      </c>
      <c r="J13" s="874">
        <v>0</v>
      </c>
      <c r="K13" s="874">
        <v>0</v>
      </c>
      <c r="L13" s="874">
        <v>185.59059963886494</v>
      </c>
      <c r="M13" s="874">
        <v>0</v>
      </c>
      <c r="N13" s="875">
        <v>-556.36751399278205</v>
      </c>
    </row>
    <row r="14" spans="1:17" ht="15.5">
      <c r="A14" s="858" t="s">
        <v>3715</v>
      </c>
      <c r="B14" s="870">
        <v>0</v>
      </c>
      <c r="C14" s="870">
        <v>0</v>
      </c>
      <c r="D14" s="870">
        <v>-15.653751231846918</v>
      </c>
      <c r="E14" s="870">
        <v>0</v>
      </c>
      <c r="F14" s="870">
        <v>17.939178627860233</v>
      </c>
      <c r="G14" s="870">
        <v>0</v>
      </c>
      <c r="H14" s="870">
        <v>-150.90423353396386</v>
      </c>
      <c r="I14" s="870">
        <v>-14.229650603611347</v>
      </c>
      <c r="J14" s="870">
        <v>0</v>
      </c>
      <c r="K14" s="870">
        <v>0</v>
      </c>
      <c r="L14" s="870">
        <v>178.31243970765257</v>
      </c>
      <c r="M14" s="870">
        <v>0</v>
      </c>
      <c r="N14" s="871">
        <v>15.463982966090668</v>
      </c>
    </row>
    <row r="15" spans="1:17" ht="15.5">
      <c r="A15" s="858" t="s">
        <v>3045</v>
      </c>
      <c r="B15" s="870">
        <v>0</v>
      </c>
      <c r="C15" s="870">
        <v>0</v>
      </c>
      <c r="D15" s="870">
        <v>0</v>
      </c>
      <c r="E15" s="870">
        <v>0</v>
      </c>
      <c r="F15" s="870">
        <v>-31.215219260533107</v>
      </c>
      <c r="G15" s="870">
        <v>0</v>
      </c>
      <c r="H15" s="870">
        <v>0</v>
      </c>
      <c r="I15" s="870">
        <v>0</v>
      </c>
      <c r="J15" s="870">
        <v>0</v>
      </c>
      <c r="K15" s="870">
        <v>0</v>
      </c>
      <c r="L15" s="870">
        <v>7.2781599312123797</v>
      </c>
      <c r="M15" s="870">
        <v>0</v>
      </c>
      <c r="N15" s="871">
        <v>-23.937059329320729</v>
      </c>
    </row>
    <row r="16" spans="1:17" ht="15.5">
      <c r="A16" s="858" t="s">
        <v>3716</v>
      </c>
      <c r="B16" s="870">
        <v>0</v>
      </c>
      <c r="C16" s="870">
        <v>0</v>
      </c>
      <c r="D16" s="870">
        <v>0</v>
      </c>
      <c r="E16" s="870">
        <v>0</v>
      </c>
      <c r="F16" s="870">
        <v>0</v>
      </c>
      <c r="G16" s="870">
        <v>0</v>
      </c>
      <c r="H16" s="870">
        <v>0</v>
      </c>
      <c r="I16" s="870">
        <v>0</v>
      </c>
      <c r="J16" s="870">
        <v>0</v>
      </c>
      <c r="K16" s="870">
        <v>0</v>
      </c>
      <c r="L16" s="870">
        <v>0</v>
      </c>
      <c r="M16" s="870">
        <v>0</v>
      </c>
      <c r="N16" s="871">
        <v>0</v>
      </c>
    </row>
    <row r="17" spans="1:14" ht="15.5">
      <c r="A17" s="859" t="s">
        <v>3717</v>
      </c>
      <c r="B17" s="870">
        <v>0</v>
      </c>
      <c r="C17" s="870">
        <v>0</v>
      </c>
      <c r="D17" s="870">
        <v>0</v>
      </c>
      <c r="E17" s="870">
        <v>0</v>
      </c>
      <c r="F17" s="870">
        <v>0</v>
      </c>
      <c r="G17" s="870">
        <v>0</v>
      </c>
      <c r="H17" s="870">
        <v>0</v>
      </c>
      <c r="I17" s="870">
        <v>0</v>
      </c>
      <c r="J17" s="870">
        <v>0</v>
      </c>
      <c r="K17" s="870">
        <v>0</v>
      </c>
      <c r="L17" s="870">
        <v>0</v>
      </c>
      <c r="M17" s="870">
        <v>0</v>
      </c>
      <c r="N17" s="871">
        <v>0</v>
      </c>
    </row>
    <row r="18" spans="1:14" ht="15.5">
      <c r="A18" s="859" t="s">
        <v>3718</v>
      </c>
      <c r="B18" s="876">
        <v>0</v>
      </c>
      <c r="C18" s="870">
        <v>0</v>
      </c>
      <c r="D18" s="870">
        <v>0</v>
      </c>
      <c r="E18" s="870">
        <v>0</v>
      </c>
      <c r="F18" s="870">
        <v>0</v>
      </c>
      <c r="G18" s="870">
        <v>0</v>
      </c>
      <c r="H18" s="870">
        <v>0</v>
      </c>
      <c r="I18" s="870">
        <v>0</v>
      </c>
      <c r="J18" s="870">
        <v>0</v>
      </c>
      <c r="K18" s="870">
        <v>0</v>
      </c>
      <c r="L18" s="870">
        <v>0</v>
      </c>
      <c r="M18" s="870">
        <v>0</v>
      </c>
      <c r="N18" s="871">
        <v>0</v>
      </c>
    </row>
    <row r="19" spans="1:14" ht="15.5">
      <c r="A19" s="859" t="s">
        <v>3719</v>
      </c>
      <c r="B19" s="870">
        <v>0</v>
      </c>
      <c r="C19" s="870">
        <v>0</v>
      </c>
      <c r="D19" s="870">
        <v>0</v>
      </c>
      <c r="E19" s="870">
        <v>0</v>
      </c>
      <c r="F19" s="870">
        <v>0</v>
      </c>
      <c r="G19" s="870">
        <v>0</v>
      </c>
      <c r="H19" s="870">
        <v>0</v>
      </c>
      <c r="I19" s="870">
        <v>0</v>
      </c>
      <c r="J19" s="870">
        <v>0</v>
      </c>
      <c r="K19" s="870">
        <v>0</v>
      </c>
      <c r="L19" s="870">
        <v>0</v>
      </c>
      <c r="M19" s="870">
        <v>0</v>
      </c>
      <c r="N19" s="871">
        <v>0</v>
      </c>
    </row>
    <row r="20" spans="1:14" ht="15.5">
      <c r="A20" s="859" t="s">
        <v>3720</v>
      </c>
      <c r="B20" s="870">
        <v>0</v>
      </c>
      <c r="C20" s="870">
        <v>0</v>
      </c>
      <c r="D20" s="870">
        <v>0</v>
      </c>
      <c r="E20" s="870">
        <v>0</v>
      </c>
      <c r="F20" s="870">
        <v>0</v>
      </c>
      <c r="G20" s="870">
        <v>0</v>
      </c>
      <c r="H20" s="870">
        <v>0</v>
      </c>
      <c r="I20" s="870">
        <v>0</v>
      </c>
      <c r="J20" s="870">
        <v>0</v>
      </c>
      <c r="K20" s="870">
        <v>0</v>
      </c>
      <c r="L20" s="870">
        <v>0</v>
      </c>
      <c r="M20" s="870">
        <v>0</v>
      </c>
      <c r="N20" s="871">
        <v>0</v>
      </c>
    </row>
    <row r="21" spans="1:14" ht="15.5">
      <c r="A21" s="859" t="s">
        <v>3721</v>
      </c>
      <c r="B21" s="870">
        <v>0</v>
      </c>
      <c r="C21" s="870">
        <v>0</v>
      </c>
      <c r="D21" s="870">
        <v>0</v>
      </c>
      <c r="E21" s="870">
        <v>0</v>
      </c>
      <c r="F21" s="870">
        <v>0</v>
      </c>
      <c r="G21" s="870">
        <v>0</v>
      </c>
      <c r="H21" s="870">
        <v>0</v>
      </c>
      <c r="I21" s="870">
        <v>0</v>
      </c>
      <c r="J21" s="870">
        <v>0</v>
      </c>
      <c r="K21" s="870">
        <v>0</v>
      </c>
      <c r="L21" s="870">
        <v>0</v>
      </c>
      <c r="M21" s="870">
        <v>0</v>
      </c>
      <c r="N21" s="871">
        <v>0</v>
      </c>
    </row>
    <row r="22" spans="1:14" ht="15.5">
      <c r="A22" s="859" t="s">
        <v>3722</v>
      </c>
      <c r="B22" s="870">
        <v>0</v>
      </c>
      <c r="C22" s="870">
        <v>0</v>
      </c>
      <c r="D22" s="870">
        <v>0</v>
      </c>
      <c r="E22" s="870">
        <v>0</v>
      </c>
      <c r="F22" s="870">
        <v>-547.89443762955182</v>
      </c>
      <c r="G22" s="870">
        <v>0</v>
      </c>
      <c r="H22" s="870">
        <v>0</v>
      </c>
      <c r="I22" s="870">
        <v>0</v>
      </c>
      <c r="J22" s="870">
        <v>0</v>
      </c>
      <c r="K22" s="870">
        <v>0</v>
      </c>
      <c r="L22" s="870">
        <v>0</v>
      </c>
      <c r="M22" s="870">
        <v>0</v>
      </c>
      <c r="N22" s="871">
        <v>-547.89443762955182</v>
      </c>
    </row>
    <row r="23" spans="1:14" ht="15.5">
      <c r="A23" s="861" t="s">
        <v>3723</v>
      </c>
      <c r="B23" s="877">
        <v>0</v>
      </c>
      <c r="C23" s="877">
        <v>0</v>
      </c>
      <c r="D23" s="877">
        <v>0</v>
      </c>
      <c r="E23" s="877">
        <v>0</v>
      </c>
      <c r="F23" s="877">
        <v>0</v>
      </c>
      <c r="G23" s="877">
        <v>0</v>
      </c>
      <c r="H23" s="877">
        <v>0</v>
      </c>
      <c r="I23" s="877">
        <v>0</v>
      </c>
      <c r="J23" s="877">
        <v>0</v>
      </c>
      <c r="K23" s="877">
        <v>0</v>
      </c>
      <c r="L23" s="877">
        <v>0</v>
      </c>
      <c r="M23" s="877">
        <v>0</v>
      </c>
      <c r="N23" s="878">
        <v>0</v>
      </c>
    </row>
    <row r="24" spans="1:14" ht="15.5">
      <c r="A24" s="864" t="s">
        <v>2980</v>
      </c>
      <c r="B24" s="879">
        <v>5.2046718972423909</v>
      </c>
      <c r="C24" s="879">
        <v>0</v>
      </c>
      <c r="D24" s="879">
        <v>0</v>
      </c>
      <c r="E24" s="879">
        <v>0</v>
      </c>
      <c r="F24" s="879">
        <v>0</v>
      </c>
      <c r="G24" s="879">
        <v>0</v>
      </c>
      <c r="H24" s="879">
        <v>0</v>
      </c>
      <c r="I24" s="879">
        <v>0</v>
      </c>
      <c r="J24" s="879">
        <v>0</v>
      </c>
      <c r="K24" s="879">
        <v>0</v>
      </c>
      <c r="L24" s="879">
        <v>23.193086859814141</v>
      </c>
      <c r="M24" s="879">
        <v>0</v>
      </c>
      <c r="N24" s="880">
        <v>28.397758757056533</v>
      </c>
    </row>
    <row r="25" spans="1:14" ht="15.5">
      <c r="A25" s="851" t="s">
        <v>2981</v>
      </c>
      <c r="B25" s="872">
        <v>0</v>
      </c>
      <c r="C25" s="872">
        <v>0</v>
      </c>
      <c r="D25" s="872">
        <v>0</v>
      </c>
      <c r="E25" s="872">
        <v>0</v>
      </c>
      <c r="F25" s="872">
        <v>0</v>
      </c>
      <c r="G25" s="872">
        <v>0</v>
      </c>
      <c r="H25" s="872">
        <v>0</v>
      </c>
      <c r="I25" s="872">
        <v>0</v>
      </c>
      <c r="J25" s="872">
        <v>0</v>
      </c>
      <c r="K25" s="872">
        <v>0</v>
      </c>
      <c r="L25" s="872">
        <v>29.520144618669942</v>
      </c>
      <c r="M25" s="872">
        <v>0</v>
      </c>
      <c r="N25" s="873">
        <v>29.520144618669942</v>
      </c>
    </row>
    <row r="26" spans="1:14" ht="15.5">
      <c r="A26" s="855" t="s">
        <v>2983</v>
      </c>
      <c r="B26" s="875">
        <v>39.729141516343162</v>
      </c>
      <c r="C26" s="874">
        <v>0</v>
      </c>
      <c r="D26" s="874">
        <v>427.35424504960906</v>
      </c>
      <c r="E26" s="874">
        <v>0</v>
      </c>
      <c r="F26" s="874">
        <v>3923.2678476671326</v>
      </c>
      <c r="G26" s="874">
        <v>0</v>
      </c>
      <c r="H26" s="874">
        <v>0</v>
      </c>
      <c r="I26" s="874">
        <v>0</v>
      </c>
      <c r="J26" s="874">
        <v>0</v>
      </c>
      <c r="K26" s="874">
        <v>0</v>
      </c>
      <c r="L26" s="874">
        <v>148.27334289624216</v>
      </c>
      <c r="M26" s="874">
        <v>0</v>
      </c>
      <c r="N26" s="875">
        <v>4538.624577129327</v>
      </c>
    </row>
    <row r="27" spans="1:14" ht="15.5">
      <c r="A27" s="858" t="s">
        <v>3047</v>
      </c>
      <c r="B27" s="871">
        <v>39.729141516343162</v>
      </c>
      <c r="C27" s="870">
        <v>0</v>
      </c>
      <c r="D27" s="870">
        <v>32.998854685772805</v>
      </c>
      <c r="E27" s="870">
        <v>0</v>
      </c>
      <c r="F27" s="870">
        <v>221.6130950884251</v>
      </c>
      <c r="G27" s="870">
        <v>0</v>
      </c>
      <c r="H27" s="870">
        <v>0</v>
      </c>
      <c r="I27" s="870">
        <v>0</v>
      </c>
      <c r="J27" s="870">
        <v>0</v>
      </c>
      <c r="K27" s="870">
        <v>0</v>
      </c>
      <c r="L27" s="870">
        <v>65.63811998996529</v>
      </c>
      <c r="M27" s="870">
        <v>0</v>
      </c>
      <c r="N27" s="871">
        <v>359.97921128050632</v>
      </c>
    </row>
    <row r="28" spans="1:14" ht="15.5">
      <c r="A28" s="858" t="s">
        <v>821</v>
      </c>
      <c r="B28" s="870">
        <v>0</v>
      </c>
      <c r="C28" s="870">
        <v>0</v>
      </c>
      <c r="D28" s="870">
        <v>364.27257429066617</v>
      </c>
      <c r="E28" s="870">
        <v>0</v>
      </c>
      <c r="F28" s="870">
        <v>3.2217540314812085</v>
      </c>
      <c r="G28" s="870">
        <v>0</v>
      </c>
      <c r="H28" s="870">
        <v>0</v>
      </c>
      <c r="I28" s="870">
        <v>0</v>
      </c>
      <c r="J28" s="870">
        <v>0</v>
      </c>
      <c r="K28" s="870">
        <v>0</v>
      </c>
      <c r="L28" s="870">
        <v>0</v>
      </c>
      <c r="M28" s="870">
        <v>0</v>
      </c>
      <c r="N28" s="871">
        <v>367.4943283221474</v>
      </c>
    </row>
    <row r="29" spans="1:14" ht="15.5">
      <c r="A29" s="858" t="s">
        <v>3724</v>
      </c>
      <c r="B29" s="870">
        <v>0</v>
      </c>
      <c r="C29" s="870">
        <v>0</v>
      </c>
      <c r="D29" s="870">
        <v>2.9418279851350113</v>
      </c>
      <c r="E29" s="870">
        <v>0</v>
      </c>
      <c r="F29" s="870">
        <v>3648.5403474967711</v>
      </c>
      <c r="G29" s="870">
        <v>0</v>
      </c>
      <c r="H29" s="870">
        <v>0</v>
      </c>
      <c r="I29" s="870">
        <v>0</v>
      </c>
      <c r="J29" s="870">
        <v>0</v>
      </c>
      <c r="K29" s="870">
        <v>0</v>
      </c>
      <c r="L29" s="870">
        <v>53.176478779019753</v>
      </c>
      <c r="M29" s="870">
        <v>0</v>
      </c>
      <c r="N29" s="871">
        <v>3704.6586542609261</v>
      </c>
    </row>
    <row r="30" spans="1:14" ht="15.5">
      <c r="A30" s="858" t="s">
        <v>3725</v>
      </c>
      <c r="B30" s="870">
        <v>0</v>
      </c>
      <c r="C30" s="870">
        <v>0</v>
      </c>
      <c r="D30" s="870">
        <v>20.541217150880506</v>
      </c>
      <c r="E30" s="870">
        <v>0</v>
      </c>
      <c r="F30" s="870">
        <v>49.892651050455171</v>
      </c>
      <c r="G30" s="870">
        <v>0</v>
      </c>
      <c r="H30" s="870">
        <v>0</v>
      </c>
      <c r="I30" s="870">
        <v>0</v>
      </c>
      <c r="J30" s="870">
        <v>0</v>
      </c>
      <c r="K30" s="870">
        <v>0</v>
      </c>
      <c r="L30" s="870">
        <v>29.008909437521336</v>
      </c>
      <c r="M30" s="870">
        <v>0</v>
      </c>
      <c r="N30" s="871">
        <v>99.442777638857024</v>
      </c>
    </row>
    <row r="31" spans="1:14" ht="15.5">
      <c r="A31" s="858" t="s">
        <v>3726</v>
      </c>
      <c r="B31" s="870">
        <v>0</v>
      </c>
      <c r="C31" s="870">
        <v>0</v>
      </c>
      <c r="D31" s="870">
        <v>6.5997709371545605</v>
      </c>
      <c r="E31" s="870">
        <v>0</v>
      </c>
      <c r="F31" s="870">
        <v>0</v>
      </c>
      <c r="G31" s="870">
        <v>0</v>
      </c>
      <c r="H31" s="870">
        <v>0</v>
      </c>
      <c r="I31" s="870">
        <v>0</v>
      </c>
      <c r="J31" s="870">
        <v>0</v>
      </c>
      <c r="K31" s="870">
        <v>0</v>
      </c>
      <c r="L31" s="870">
        <v>0.44983468973575269</v>
      </c>
      <c r="M31" s="870">
        <v>0</v>
      </c>
      <c r="N31" s="871">
        <v>7.0496056268903136</v>
      </c>
    </row>
    <row r="32" spans="1:14" ht="15.5">
      <c r="A32" s="858" t="s">
        <v>3727</v>
      </c>
      <c r="B32" s="870">
        <v>0</v>
      </c>
      <c r="C32" s="870">
        <v>0</v>
      </c>
      <c r="D32" s="870">
        <v>0</v>
      </c>
      <c r="E32" s="870">
        <v>0</v>
      </c>
      <c r="F32" s="870">
        <v>0</v>
      </c>
      <c r="G32" s="870">
        <v>0</v>
      </c>
      <c r="H32" s="870">
        <v>0</v>
      </c>
      <c r="I32" s="870">
        <v>0</v>
      </c>
      <c r="J32" s="870">
        <v>0</v>
      </c>
      <c r="K32" s="870">
        <v>0</v>
      </c>
      <c r="L32" s="870">
        <v>0</v>
      </c>
      <c r="M32" s="870">
        <v>0</v>
      </c>
      <c r="N32" s="871">
        <v>0</v>
      </c>
    </row>
    <row r="33" spans="1:14" ht="15.5">
      <c r="A33" s="867" t="s">
        <v>3728</v>
      </c>
      <c r="B33" s="878">
        <v>0</v>
      </c>
      <c r="C33" s="877">
        <v>0</v>
      </c>
      <c r="D33" s="877">
        <v>0</v>
      </c>
      <c r="E33" s="877">
        <v>0</v>
      </c>
      <c r="F33" s="877">
        <v>0</v>
      </c>
      <c r="G33" s="877">
        <v>0</v>
      </c>
      <c r="H33" s="877">
        <v>0</v>
      </c>
      <c r="I33" s="877">
        <v>0</v>
      </c>
      <c r="J33" s="877">
        <v>0</v>
      </c>
      <c r="K33" s="877">
        <v>0</v>
      </c>
      <c r="L33" s="877">
        <v>0</v>
      </c>
      <c r="M33" s="877">
        <v>0</v>
      </c>
      <c r="N33" s="878">
        <v>0</v>
      </c>
    </row>
    <row r="35" spans="1:14">
      <c r="A35" s="40" t="s">
        <v>20</v>
      </c>
    </row>
    <row r="36" spans="1:14">
      <c r="A36" s="53" t="s">
        <v>3729</v>
      </c>
    </row>
  </sheetData>
  <conditionalFormatting sqref="E4:N33">
    <cfRule type="containsErrors" dxfId="135" priority="1">
      <formula>ISERROR(E4)</formula>
    </cfRule>
  </conditionalFormatting>
  <hyperlinks>
    <hyperlink ref="Q3" location="Content!A1" display="Back to content page" xr:uid="{B34CFD8C-6A32-43A0-AAAF-8F662EA932FA}"/>
  </hyperlink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B22"/>
  <sheetViews>
    <sheetView topLeftCell="L1" workbookViewId="0">
      <selection activeCell="H21" sqref="H21"/>
    </sheetView>
  </sheetViews>
  <sheetFormatPr defaultColWidth="8.7265625" defaultRowHeight="14.5"/>
  <cols>
    <col min="1" max="1" width="28.7265625" customWidth="1"/>
    <col min="2" max="8" width="8.81640625" bestFit="1" customWidth="1"/>
    <col min="9" max="23" width="9.7265625" bestFit="1" customWidth="1"/>
    <col min="24" max="26" width="10.26953125" customWidth="1"/>
  </cols>
  <sheetData>
    <row r="1" spans="1:28">
      <c r="A1" s="44" t="s">
        <v>3108</v>
      </c>
    </row>
    <row r="3" spans="1:28">
      <c r="A3" s="365" t="s">
        <v>1141</v>
      </c>
      <c r="B3" s="366">
        <v>2000</v>
      </c>
      <c r="C3" s="366">
        <v>2001</v>
      </c>
      <c r="D3" s="366">
        <v>2002</v>
      </c>
      <c r="E3" s="366">
        <v>2003</v>
      </c>
      <c r="F3" s="366">
        <v>2004</v>
      </c>
      <c r="G3" s="366">
        <v>2005</v>
      </c>
      <c r="H3" s="366">
        <v>2006</v>
      </c>
      <c r="I3" s="366">
        <v>2007</v>
      </c>
      <c r="J3" s="366">
        <v>2008</v>
      </c>
      <c r="K3" s="366">
        <v>2009</v>
      </c>
      <c r="L3" s="366">
        <v>2010</v>
      </c>
      <c r="M3" s="366">
        <v>2011</v>
      </c>
      <c r="N3" s="366">
        <v>2012</v>
      </c>
      <c r="O3" s="366">
        <v>2013</v>
      </c>
      <c r="P3" s="366">
        <v>2014</v>
      </c>
      <c r="Q3" s="366">
        <v>2015</v>
      </c>
      <c r="R3" s="366">
        <v>2016</v>
      </c>
      <c r="S3" s="366">
        <v>2017</v>
      </c>
      <c r="T3" s="366">
        <v>2018</v>
      </c>
      <c r="U3" s="366">
        <v>2019</v>
      </c>
      <c r="V3" s="366">
        <v>2020</v>
      </c>
      <c r="W3" s="366">
        <v>2021</v>
      </c>
      <c r="X3" s="366">
        <v>2022</v>
      </c>
      <c r="Y3" s="366">
        <v>2023</v>
      </c>
      <c r="Z3" s="366">
        <v>2024</v>
      </c>
      <c r="AB3" s="486" t="s">
        <v>528</v>
      </c>
    </row>
    <row r="4" spans="1:28">
      <c r="A4" s="367" t="s">
        <v>13</v>
      </c>
      <c r="B4" s="570"/>
      <c r="C4" s="570"/>
      <c r="D4" s="570">
        <v>4090.3113818393995</v>
      </c>
      <c r="E4" s="570">
        <v>5726.9186619999991</v>
      </c>
      <c r="F4" s="570">
        <v>4652.0752832199105</v>
      </c>
      <c r="G4" s="570">
        <v>7341.701923239998</v>
      </c>
      <c r="H4" s="570">
        <v>9822.2017752700685</v>
      </c>
      <c r="I4" s="570">
        <v>13903.833913180039</v>
      </c>
      <c r="J4" s="570">
        <v>22240.579684829958</v>
      </c>
      <c r="K4" s="570">
        <v>19821.933569380271</v>
      </c>
      <c r="L4" s="570">
        <v>17745.938232439701</v>
      </c>
      <c r="M4" s="570">
        <v>21298.478018100264</v>
      </c>
      <c r="N4" s="570">
        <v>25984.605685300314</v>
      </c>
      <c r="O4" s="570">
        <v>28864.518593870533</v>
      </c>
      <c r="P4" s="570">
        <v>31163.964788860005</v>
      </c>
      <c r="Q4" s="570">
        <v>21959.883698450052</v>
      </c>
      <c r="R4" s="570">
        <v>14207.86582654043</v>
      </c>
      <c r="S4" s="570">
        <v>15293.500158210169</v>
      </c>
      <c r="T4" s="570">
        <v>15888.855343169658</v>
      </c>
      <c r="U4" s="570">
        <v>13666.053744100323</v>
      </c>
      <c r="V4" s="570">
        <v>8898.8025710597158</v>
      </c>
      <c r="W4" s="570">
        <v>11211.339749440211</v>
      </c>
      <c r="X4" s="570">
        <v>17114.89086134953</v>
      </c>
      <c r="Y4" s="570">
        <v>15180.553175099043</v>
      </c>
      <c r="Z4" s="570">
        <v>14379.484715149498</v>
      </c>
    </row>
    <row r="5" spans="1:28">
      <c r="A5" s="367" t="s">
        <v>12</v>
      </c>
      <c r="B5" s="570">
        <v>421.65232767134125</v>
      </c>
      <c r="C5" s="570">
        <v>349.39562973037096</v>
      </c>
      <c r="D5" s="570">
        <v>1703.1596746698722</v>
      </c>
      <c r="E5" s="570">
        <v>365.32000000000016</v>
      </c>
      <c r="F5" s="570">
        <v>832.38000000000011</v>
      </c>
      <c r="G5" s="570">
        <v>457.3100000000004</v>
      </c>
      <c r="H5" s="570">
        <v>369.78999999999951</v>
      </c>
      <c r="I5" s="570">
        <v>584.4099999999994</v>
      </c>
      <c r="J5" s="570">
        <v>1089.25</v>
      </c>
      <c r="K5" s="570">
        <v>1051.3600000000001</v>
      </c>
      <c r="L5" s="570">
        <v>1430.4899999999998</v>
      </c>
      <c r="M5" s="570">
        <v>2328.34</v>
      </c>
      <c r="N5" s="570">
        <v>2455.3199999999997</v>
      </c>
      <c r="O5" s="570">
        <v>2003.4700000000003</v>
      </c>
      <c r="P5" s="570">
        <v>1913.6499999999996</v>
      </c>
      <c r="Q5" s="570">
        <v>1455.7200000000012</v>
      </c>
      <c r="R5" s="570">
        <v>1344.1400000000003</v>
      </c>
      <c r="S5" s="570">
        <v>1427.1500000000005</v>
      </c>
      <c r="T5" s="570">
        <v>1683.9900000000016</v>
      </c>
      <c r="U5" s="570">
        <v>1998.1799999999994</v>
      </c>
      <c r="V5" s="570">
        <v>2116.0100000000002</v>
      </c>
      <c r="W5" s="570">
        <v>3232.3900000000012</v>
      </c>
      <c r="X5" s="570">
        <v>2297.2500000000009</v>
      </c>
      <c r="Y5" s="570">
        <v>1531.0100000000002</v>
      </c>
      <c r="Z5" s="570">
        <v>1551.63</v>
      </c>
    </row>
    <row r="6" spans="1:28">
      <c r="A6" s="367" t="s">
        <v>483</v>
      </c>
      <c r="B6" s="570"/>
      <c r="C6" s="570"/>
      <c r="D6" s="570"/>
      <c r="E6" s="570"/>
      <c r="F6" s="570"/>
      <c r="G6" s="570"/>
      <c r="H6" s="570"/>
      <c r="I6" s="570"/>
      <c r="J6" s="570"/>
      <c r="K6" s="570">
        <v>164.27879356599999</v>
      </c>
      <c r="L6" s="570">
        <v>157.28867840999999</v>
      </c>
      <c r="M6" s="570">
        <v>196.379569315</v>
      </c>
      <c r="N6" s="570">
        <v>185.53868487299999</v>
      </c>
      <c r="O6" s="570">
        <v>178.61036585400001</v>
      </c>
      <c r="P6" s="570">
        <v>194.80050782199999</v>
      </c>
      <c r="Q6" s="570">
        <v>158.777204184</v>
      </c>
      <c r="R6" s="570">
        <v>179.687299024</v>
      </c>
      <c r="S6" s="570">
        <v>195.585271103</v>
      </c>
      <c r="T6" s="570">
        <v>208.52926396199999</v>
      </c>
      <c r="U6" s="570">
        <v>180.28487282233374</v>
      </c>
      <c r="V6" s="570">
        <v>206.28037592164554</v>
      </c>
      <c r="W6" s="570">
        <v>323.15761902070176</v>
      </c>
      <c r="X6" s="570">
        <v>222.76748056593621</v>
      </c>
      <c r="Y6" s="570">
        <v>228.20392245852346</v>
      </c>
      <c r="Z6" s="570">
        <v>232.13885415782818</v>
      </c>
    </row>
    <row r="7" spans="1:28">
      <c r="A7" s="367" t="s">
        <v>89</v>
      </c>
      <c r="B7" s="570">
        <v>736.51368559999901</v>
      </c>
      <c r="C7" s="570">
        <v>745.29655530000355</v>
      </c>
      <c r="D7" s="570">
        <v>902.2660745999998</v>
      </c>
      <c r="E7" s="570">
        <v>1122.0390775000019</v>
      </c>
      <c r="F7" s="570">
        <v>1417.6406629000007</v>
      </c>
      <c r="G7" s="570">
        <v>1905.0676106000001</v>
      </c>
      <c r="H7" s="570">
        <v>2283.0182429999954</v>
      </c>
      <c r="I7" s="570">
        <v>2306.2777671999993</v>
      </c>
      <c r="J7" s="570">
        <v>3495.8777391999988</v>
      </c>
      <c r="K7" s="570">
        <v>328.19647597988705</v>
      </c>
      <c r="L7" s="570">
        <v>1127.3974898597298</v>
      </c>
      <c r="M7" s="570">
        <v>3500.5295352725698</v>
      </c>
      <c r="N7" s="570">
        <v>3785.7635466098604</v>
      </c>
      <c r="O7" s="570">
        <v>4262.2276127636505</v>
      </c>
      <c r="P7" s="570">
        <v>4872.1175600451406</v>
      </c>
      <c r="Q7" s="570">
        <v>5710.3170733819397</v>
      </c>
      <c r="R7" s="570">
        <v>3780.0758022286368</v>
      </c>
      <c r="S7" s="570">
        <v>3690.2568091383901</v>
      </c>
      <c r="T7" s="570">
        <v>4868.1189590443801</v>
      </c>
      <c r="U7" s="570">
        <v>5560.6495378627096</v>
      </c>
      <c r="V7" s="570">
        <v>4933.5415509314498</v>
      </c>
      <c r="W7" s="570">
        <v>5783.5288847660904</v>
      </c>
      <c r="X7" s="570">
        <v>10726.410109772089</v>
      </c>
      <c r="Y7" s="570">
        <v>11476.79405069705</v>
      </c>
      <c r="Z7" s="570">
        <v>12221.296226643199</v>
      </c>
    </row>
    <row r="8" spans="1:28">
      <c r="A8" s="367" t="s">
        <v>482</v>
      </c>
      <c r="B8" s="570">
        <v>57.043029275362414</v>
      </c>
      <c r="C8" s="570">
        <v>135.81199441860474</v>
      </c>
      <c r="D8" s="570">
        <v>136.68238066666663</v>
      </c>
      <c r="E8" s="570">
        <v>150.38460855263179</v>
      </c>
      <c r="F8" s="570">
        <v>126.72668406250023</v>
      </c>
      <c r="G8" s="570">
        <v>139.58056312500025</v>
      </c>
      <c r="H8" s="570">
        <v>162.66659382352941</v>
      </c>
      <c r="I8" s="570">
        <v>147.57665787234032</v>
      </c>
      <c r="J8" s="570">
        <v>77.299944099999948</v>
      </c>
      <c r="K8" s="570">
        <v>162.9475219200001</v>
      </c>
      <c r="L8" s="570">
        <v>211.18914531000019</v>
      </c>
      <c r="M8" s="570">
        <v>453.32986468999934</v>
      </c>
      <c r="N8" s="570">
        <v>220.77100298000028</v>
      </c>
      <c r="O8" s="570">
        <v>220.21802800999967</v>
      </c>
      <c r="P8" s="570">
        <v>241.2440904499997</v>
      </c>
      <c r="Q8" s="570">
        <v>296.03378992999751</v>
      </c>
      <c r="R8" s="570">
        <v>310.78584750000027</v>
      </c>
      <c r="S8" s="570">
        <v>278.34522565000202</v>
      </c>
      <c r="T8" s="570">
        <v>349.98208517999501</v>
      </c>
      <c r="U8" s="570">
        <v>322.11389842000517</v>
      </c>
      <c r="V8" s="570">
        <v>286.85191925000072</v>
      </c>
      <c r="W8" s="570">
        <v>359.632350430001</v>
      </c>
      <c r="X8" s="570">
        <v>514.63337139264263</v>
      </c>
      <c r="Y8" s="570">
        <v>490.9426647718085</v>
      </c>
      <c r="Z8" s="570">
        <v>725.16367868709222</v>
      </c>
    </row>
    <row r="9" spans="1:28">
      <c r="A9" s="367" t="s">
        <v>11</v>
      </c>
      <c r="B9" s="570"/>
      <c r="C9" s="570">
        <v>17.922736860465193</v>
      </c>
      <c r="D9" s="570">
        <v>176.50241876190478</v>
      </c>
      <c r="E9" s="570">
        <v>195.77645342105291</v>
      </c>
      <c r="F9" s="570">
        <v>304.6107784374999</v>
      </c>
      <c r="G9" s="570">
        <v>4.1637251562500524</v>
      </c>
      <c r="H9" s="570">
        <v>27.360001911764812</v>
      </c>
      <c r="I9" s="570">
        <v>30.478002411347575</v>
      </c>
      <c r="J9" s="570">
        <v>47.508353132530033</v>
      </c>
      <c r="K9" s="570">
        <v>41.81618357142861</v>
      </c>
      <c r="L9" s="570">
        <v>256.78066191626749</v>
      </c>
      <c r="M9" s="570">
        <v>37.767865451592115</v>
      </c>
      <c r="N9" s="570">
        <v>173.7939182954658</v>
      </c>
      <c r="O9" s="570">
        <v>407.41639737899845</v>
      </c>
      <c r="P9" s="570">
        <v>294.09113084043224</v>
      </c>
      <c r="Q9" s="570">
        <v>356.68028725465638</v>
      </c>
      <c r="R9" s="570">
        <v>314.750922470359</v>
      </c>
      <c r="S9" s="570">
        <v>573.88525133530061</v>
      </c>
      <c r="T9" s="570">
        <v>330.01027849806997</v>
      </c>
      <c r="U9" s="570">
        <v>403.75435567916657</v>
      </c>
      <c r="V9" s="570">
        <v>345.98930902848497</v>
      </c>
      <c r="W9" s="570">
        <v>370.64810282734697</v>
      </c>
      <c r="X9" s="570">
        <v>315.0179552174684</v>
      </c>
      <c r="Y9" s="570">
        <v>311.49822013349353</v>
      </c>
      <c r="Z9" s="570">
        <v>377.33947300231875</v>
      </c>
    </row>
    <row r="10" spans="1:28">
      <c r="A10" s="367" t="s">
        <v>10</v>
      </c>
      <c r="B10" s="570">
        <v>891.75354429835352</v>
      </c>
      <c r="C10" s="570">
        <v>820.18265351928676</v>
      </c>
      <c r="D10" s="570">
        <v>596.16620575661648</v>
      </c>
      <c r="E10" s="570">
        <v>1126.6125827579244</v>
      </c>
      <c r="F10" s="570">
        <v>1357.2042515757055</v>
      </c>
      <c r="G10" s="570">
        <v>1440.6838529521553</v>
      </c>
      <c r="H10" s="570">
        <v>1543.7857143414847</v>
      </c>
      <c r="I10" s="570">
        <v>2206.6292017919372</v>
      </c>
      <c r="J10" s="570">
        <v>3543.7912184475499</v>
      </c>
      <c r="K10" s="570">
        <v>2889.8932857518853</v>
      </c>
      <c r="L10" s="570">
        <v>2356.1871674072481</v>
      </c>
      <c r="M10" s="570">
        <v>2619.8872600115906</v>
      </c>
      <c r="N10" s="570">
        <v>2247.685677691125</v>
      </c>
      <c r="O10" s="570">
        <v>2452.117010267521</v>
      </c>
      <c r="P10" s="570">
        <v>3043.895050610332</v>
      </c>
      <c r="Q10" s="570">
        <v>2663.6306646131015</v>
      </c>
      <c r="R10" s="570">
        <v>2697.4180151729424</v>
      </c>
      <c r="S10" s="570">
        <v>3381.3167619387336</v>
      </c>
      <c r="T10" s="570">
        <v>3588.4537201865282</v>
      </c>
      <c r="U10" s="570">
        <v>3501.8500968970338</v>
      </c>
      <c r="V10" s="570">
        <v>2902.174318599753</v>
      </c>
      <c r="W10" s="570">
        <v>3883.7998524450104</v>
      </c>
      <c r="X10" s="570">
        <v>5048.2732676773403</v>
      </c>
      <c r="Y10" s="570">
        <v>4363.5263453795415</v>
      </c>
      <c r="Z10" s="570">
        <v>4348.940357222772</v>
      </c>
    </row>
    <row r="11" spans="1:28">
      <c r="A11" s="367" t="s">
        <v>9</v>
      </c>
      <c r="B11" s="570">
        <v>205.977305844</v>
      </c>
      <c r="C11" s="570">
        <v>243.65216146399996</v>
      </c>
      <c r="D11" s="570">
        <v>295.31871685499999</v>
      </c>
      <c r="E11" s="570">
        <v>336.33338355899997</v>
      </c>
      <c r="F11" s="570">
        <v>395.70645810300016</v>
      </c>
      <c r="G11" s="570">
        <v>459.02923078600008</v>
      </c>
      <c r="H11" s="570">
        <v>493.85274762499978</v>
      </c>
      <c r="I11" s="570">
        <v>649.99854760499989</v>
      </c>
      <c r="J11" s="570">
        <v>939.02823444199998</v>
      </c>
      <c r="K11" s="570">
        <v>935.05924676900031</v>
      </c>
      <c r="L11" s="570">
        <v>1239.926110418</v>
      </c>
      <c r="M11" s="570">
        <v>1491.9513086750003</v>
      </c>
      <c r="N11" s="570">
        <v>1647.563119876</v>
      </c>
      <c r="O11" s="570">
        <v>1609.7613634609997</v>
      </c>
      <c r="P11" s="570">
        <v>1649.123997936</v>
      </c>
      <c r="Q11" s="570">
        <v>1545.2412751229999</v>
      </c>
      <c r="R11" s="570">
        <v>1550.0499779869999</v>
      </c>
      <c r="S11" s="570">
        <v>1781.2275869720002</v>
      </c>
      <c r="T11" s="570">
        <v>2051.4908598900001</v>
      </c>
      <c r="U11" s="570">
        <v>2146.5184760659999</v>
      </c>
      <c r="V11" s="570">
        <v>1951.8077449569996</v>
      </c>
      <c r="W11" s="570">
        <v>2378.2874673320002</v>
      </c>
      <c r="X11" s="570">
        <v>2264.9002194700001</v>
      </c>
      <c r="Y11" s="570">
        <v>2165.11907561</v>
      </c>
      <c r="Z11" s="570">
        <v>2140.7301590099996</v>
      </c>
    </row>
    <row r="12" spans="1:28">
      <c r="A12" s="367" t="s">
        <v>8</v>
      </c>
      <c r="B12" s="570">
        <v>1760.9575780654989</v>
      </c>
      <c r="C12" s="570">
        <v>1693.0104919160647</v>
      </c>
      <c r="D12" s="570">
        <v>1825.6034712950598</v>
      </c>
      <c r="E12" s="570">
        <v>2009.9488724453843</v>
      </c>
      <c r="F12" s="570">
        <v>2402.9103783783785</v>
      </c>
      <c r="G12" s="570">
        <v>2877.1327061238453</v>
      </c>
      <c r="H12" s="570">
        <v>3390.1196147672554</v>
      </c>
      <c r="I12" s="570">
        <v>3522.4978642014667</v>
      </c>
      <c r="J12" s="570">
        <v>4198.2917489421725</v>
      </c>
      <c r="K12" s="570">
        <v>3333.4669067000623</v>
      </c>
      <c r="L12" s="570">
        <v>3928.9343476853351</v>
      </c>
      <c r="M12" s="570">
        <v>4670.637634782609</v>
      </c>
      <c r="N12" s="570">
        <v>4925.9780487804874</v>
      </c>
      <c r="O12" s="570">
        <v>4936.6049902152645</v>
      </c>
      <c r="P12" s="570">
        <v>5130.1229261920307</v>
      </c>
      <c r="Q12" s="570">
        <v>4311.58</v>
      </c>
      <c r="R12" s="570">
        <v>4091.3700000000003</v>
      </c>
      <c r="S12" s="570">
        <v>4566.0199999999995</v>
      </c>
      <c r="T12" s="570">
        <v>4969.99</v>
      </c>
      <c r="U12" s="570">
        <v>4976.13</v>
      </c>
      <c r="V12" s="570">
        <v>3819.0899999999997</v>
      </c>
      <c r="W12" s="570">
        <v>4662.6900000000005</v>
      </c>
      <c r="X12" s="570">
        <v>5910.0999999999995</v>
      </c>
      <c r="Y12" s="570">
        <v>5700.5</v>
      </c>
      <c r="Z12" s="570">
        <v>6195.2</v>
      </c>
    </row>
    <row r="13" spans="1:28">
      <c r="A13" s="367" t="s">
        <v>6</v>
      </c>
      <c r="B13" s="570">
        <v>423.51502696876537</v>
      </c>
      <c r="C13" s="570">
        <v>373.34632639437018</v>
      </c>
      <c r="D13" s="570">
        <v>878.79334494395687</v>
      </c>
      <c r="E13" s="570">
        <v>860.92227599408466</v>
      </c>
      <c r="F13" s="570">
        <v>977.94548959647341</v>
      </c>
      <c r="G13" s="570">
        <v>1233.2780124406918</v>
      </c>
      <c r="H13" s="570">
        <v>1728.3747830962714</v>
      </c>
      <c r="I13" s="570">
        <v>1624.9018906315489</v>
      </c>
      <c r="J13" s="570">
        <v>2638.3948510285336</v>
      </c>
      <c r="K13" s="570">
        <v>2327.3276748146955</v>
      </c>
      <c r="L13" s="570">
        <v>1350.6691300130628</v>
      </c>
      <c r="M13" s="570">
        <v>4015.1132220913314</v>
      </c>
      <c r="N13" s="570">
        <v>6084.2408135491742</v>
      </c>
      <c r="O13" s="570">
        <v>6554.1948651238781</v>
      </c>
      <c r="P13" s="570">
        <v>6182.5162638104011</v>
      </c>
      <c r="Q13" s="570">
        <v>5674.7508182360743</v>
      </c>
      <c r="R13" s="570">
        <v>3462.2054066150158</v>
      </c>
      <c r="S13" s="570">
        <v>3895.6871054979938</v>
      </c>
      <c r="T13" s="570">
        <v>5250.496905135089</v>
      </c>
      <c r="U13" s="570">
        <v>5296.5424939977365</v>
      </c>
      <c r="V13" s="570">
        <v>4319.1495477547778</v>
      </c>
      <c r="W13" s="570">
        <v>6115.6350490175428</v>
      </c>
      <c r="X13" s="570">
        <v>11995.460839227559</v>
      </c>
      <c r="Y13" s="570">
        <v>7443.4517776466091</v>
      </c>
      <c r="Z13" s="570">
        <v>6624.1533379146067</v>
      </c>
    </row>
    <row r="14" spans="1:28">
      <c r="A14" s="367" t="s">
        <v>5</v>
      </c>
      <c r="B14" s="570">
        <v>180.70384699025726</v>
      </c>
      <c r="C14" s="570">
        <v>333.796265351491</v>
      </c>
      <c r="D14" s="570">
        <v>452.17999459665577</v>
      </c>
      <c r="E14" s="570">
        <v>564.32757762751976</v>
      </c>
      <c r="F14" s="570">
        <v>438.85606521099999</v>
      </c>
      <c r="G14" s="570">
        <v>462.08636228900014</v>
      </c>
      <c r="H14" s="570">
        <v>602.56684507399996</v>
      </c>
      <c r="I14" s="570">
        <v>1041.1023634060002</v>
      </c>
      <c r="J14" s="570">
        <v>1622.1377245190001</v>
      </c>
      <c r="K14" s="570">
        <v>1911.4420326570007</v>
      </c>
      <c r="L14" s="570">
        <v>1793.9822509770011</v>
      </c>
      <c r="M14" s="570">
        <v>1492.970424961999</v>
      </c>
      <c r="N14" s="570">
        <v>1863.4690787609998</v>
      </c>
      <c r="O14" s="570">
        <v>2244.7737685390011</v>
      </c>
      <c r="P14" s="570">
        <v>3317.3615531160003</v>
      </c>
      <c r="Q14" s="570">
        <v>2271.33542124</v>
      </c>
      <c r="R14" s="570">
        <v>1909.7931087900006</v>
      </c>
      <c r="S14" s="570">
        <v>2469.6924345129992</v>
      </c>
      <c r="T14" s="570">
        <v>2676.2391182970005</v>
      </c>
      <c r="U14" s="570">
        <v>2526.89251367</v>
      </c>
      <c r="V14" s="570">
        <v>2249.4329125480008</v>
      </c>
      <c r="W14" s="570">
        <v>3119.1816218340009</v>
      </c>
      <c r="X14" s="570">
        <v>4809.2403435320002</v>
      </c>
      <c r="Y14" s="570">
        <v>4335.2527012150003</v>
      </c>
      <c r="Z14" s="570">
        <v>4912.2650020516903</v>
      </c>
    </row>
    <row r="15" spans="1:28">
      <c r="A15" s="367" t="s">
        <v>4</v>
      </c>
      <c r="B15" s="570">
        <v>220.19793800002014</v>
      </c>
      <c r="C15" s="570">
        <v>441.27076484763768</v>
      </c>
      <c r="D15" s="570">
        <v>366.88229450402952</v>
      </c>
      <c r="E15" s="570">
        <v>368.97357224675204</v>
      </c>
      <c r="F15" s="570">
        <v>442.7758782727272</v>
      </c>
      <c r="G15" s="570">
        <v>627.59972118181827</v>
      </c>
      <c r="H15" s="570">
        <v>694.21836257852408</v>
      </c>
      <c r="I15" s="570">
        <v>791.56449376187345</v>
      </c>
      <c r="J15" s="570">
        <v>809.02691625200953</v>
      </c>
      <c r="K15" s="570">
        <v>691.02531533843432</v>
      </c>
      <c r="L15" s="570">
        <v>901.57913966113369</v>
      </c>
      <c r="M15" s="570">
        <v>912.09360986467993</v>
      </c>
      <c r="N15" s="570">
        <v>945.34608654503654</v>
      </c>
      <c r="O15" s="570">
        <v>1013.3043658747149</v>
      </c>
      <c r="P15" s="570">
        <v>1076.0034271390516</v>
      </c>
      <c r="Q15" s="570">
        <v>852.91241102830168</v>
      </c>
      <c r="R15" s="570">
        <v>935.33661679803708</v>
      </c>
      <c r="S15" s="570">
        <v>1211.7103556299476</v>
      </c>
      <c r="T15" s="570">
        <v>1172.9195141662483</v>
      </c>
      <c r="U15" s="570">
        <v>1073.6105918140127</v>
      </c>
      <c r="V15" s="570">
        <v>883.63302370793872</v>
      </c>
      <c r="W15" s="570">
        <v>982.91759328079672</v>
      </c>
      <c r="X15" s="570">
        <v>1199.3103388615154</v>
      </c>
      <c r="Y15" s="570">
        <v>1306.0869836387653</v>
      </c>
      <c r="Z15" s="570">
        <v>1287.0177534216584</v>
      </c>
    </row>
    <row r="16" spans="1:28">
      <c r="A16" s="367" t="s">
        <v>3</v>
      </c>
      <c r="B16" s="570">
        <v>26707.388457024212</v>
      </c>
      <c r="C16" s="570">
        <v>24788.633073310782</v>
      </c>
      <c r="D16" s="570">
        <v>26536.888911615079</v>
      </c>
      <c r="E16" s="570">
        <v>34566.19637685566</v>
      </c>
      <c r="F16" s="570">
        <v>48307.54459154405</v>
      </c>
      <c r="G16" s="570">
        <v>54922.009704957716</v>
      </c>
      <c r="H16" s="570">
        <v>67982.735701471815</v>
      </c>
      <c r="I16" s="570">
        <v>76538.796195140618</v>
      </c>
      <c r="J16" s="570">
        <v>86631.974288570855</v>
      </c>
      <c r="K16" s="570">
        <v>71983.413122244339</v>
      </c>
      <c r="L16" s="570">
        <v>79279.561839747606</v>
      </c>
      <c r="M16" s="570">
        <v>99455.982231735383</v>
      </c>
      <c r="N16" s="570">
        <v>100516.77296535534</v>
      </c>
      <c r="O16" s="570">
        <v>100980.40041599372</v>
      </c>
      <c r="P16" s="570">
        <v>93318.10480760553</v>
      </c>
      <c r="Q16" s="570">
        <v>79829.173328062796</v>
      </c>
      <c r="R16" s="570">
        <v>69530.872951236364</v>
      </c>
      <c r="S16" s="570">
        <v>77262.74798164879</v>
      </c>
      <c r="T16" s="570">
        <v>86917.078340702908</v>
      </c>
      <c r="U16" s="570">
        <v>82834.927405683979</v>
      </c>
      <c r="V16" s="570">
        <v>64441.267967853375</v>
      </c>
      <c r="W16" s="570">
        <v>86854.652996366392</v>
      </c>
      <c r="X16" s="570">
        <v>103561.79978106495</v>
      </c>
      <c r="Y16" s="570">
        <v>99667.64312172115</v>
      </c>
      <c r="Z16" s="570">
        <v>120391.27015299999</v>
      </c>
    </row>
    <row r="17" spans="1:26">
      <c r="A17" s="367" t="s">
        <v>431</v>
      </c>
      <c r="B17" s="570">
        <v>1236.447553062822</v>
      </c>
      <c r="C17" s="570">
        <v>1435.851051527894</v>
      </c>
      <c r="D17" s="570">
        <v>1389.2363871397911</v>
      </c>
      <c r="E17" s="570">
        <v>1763.2811006967879</v>
      </c>
      <c r="F17" s="570">
        <v>2117.598738143738</v>
      </c>
      <c r="G17" s="570">
        <v>2732.0822307172512</v>
      </c>
      <c r="H17" s="570">
        <v>3711.2948831441249</v>
      </c>
      <c r="I17" s="570">
        <v>3762.2750172655797</v>
      </c>
      <c r="J17" s="570">
        <v>6108.8017766314078</v>
      </c>
      <c r="K17" s="570">
        <v>5940.7565438250131</v>
      </c>
      <c r="L17" s="570">
        <v>7075.3807414298481</v>
      </c>
      <c r="M17" s="570">
        <v>7401.059967042781</v>
      </c>
      <c r="N17" s="570">
        <v>3928.2258389999997</v>
      </c>
      <c r="O17" s="570">
        <v>11508.052534038799</v>
      </c>
      <c r="P17" s="570">
        <v>11909.680354869</v>
      </c>
      <c r="Q17" s="570">
        <v>10045.359970585099</v>
      </c>
      <c r="R17" s="570">
        <v>8875.2979863523506</v>
      </c>
      <c r="S17" s="570">
        <v>7198.1452715462001</v>
      </c>
      <c r="T17" s="570">
        <v>7981.7408000491996</v>
      </c>
      <c r="U17" s="570">
        <v>8252.4339951999991</v>
      </c>
      <c r="V17" s="570">
        <v>8046</v>
      </c>
      <c r="W17" s="570">
        <v>10256</v>
      </c>
      <c r="X17" s="570">
        <v>15102.7</v>
      </c>
      <c r="Y17" s="570">
        <v>14331.4</v>
      </c>
      <c r="Z17" s="570">
        <v>14898.151792751103</v>
      </c>
    </row>
    <row r="18" spans="1:26">
      <c r="A18" s="367" t="s">
        <v>1</v>
      </c>
      <c r="B18" s="570">
        <v>273.65075799999988</v>
      </c>
      <c r="C18" s="570">
        <v>347.97430899999995</v>
      </c>
      <c r="D18" s="570">
        <v>369.30939000000012</v>
      </c>
      <c r="E18" s="570">
        <v>538.70118900000011</v>
      </c>
      <c r="F18" s="570">
        <v>954.15737899999999</v>
      </c>
      <c r="G18" s="570">
        <v>1100.4374760000001</v>
      </c>
      <c r="H18" s="570">
        <v>1278.0339500000002</v>
      </c>
      <c r="I18" s="570">
        <v>1717.165485</v>
      </c>
      <c r="J18" s="570">
        <v>2074.4216869999996</v>
      </c>
      <c r="K18" s="570">
        <v>1605.7539649999999</v>
      </c>
      <c r="L18" s="570">
        <v>2018.6966849999999</v>
      </c>
      <c r="M18" s="570">
        <v>3077.6141699999998</v>
      </c>
      <c r="N18" s="570">
        <v>4187.2060619539998</v>
      </c>
      <c r="O18" s="570">
        <v>5264.1925160590008</v>
      </c>
      <c r="P18" s="570">
        <v>4489.9970350899994</v>
      </c>
      <c r="Q18" s="570">
        <v>4023.7899631589994</v>
      </c>
      <c r="R18" s="570">
        <v>3229.0176400599998</v>
      </c>
      <c r="S18" s="570">
        <v>3699.9670648500005</v>
      </c>
      <c r="T18" s="570">
        <v>4591.9871612000006</v>
      </c>
      <c r="U18" s="570">
        <v>4012.5920603460004</v>
      </c>
      <c r="V18" s="570">
        <v>3057.5573220000001</v>
      </c>
      <c r="W18" s="570">
        <v>4036.3867564350007</v>
      </c>
      <c r="X18" s="570">
        <v>4990.7920396680001</v>
      </c>
      <c r="Y18" s="570">
        <v>6477.5671425909995</v>
      </c>
      <c r="Z18" s="570">
        <v>6744.9523723819993</v>
      </c>
    </row>
    <row r="19" spans="1:26">
      <c r="A19" s="367" t="s">
        <v>0</v>
      </c>
      <c r="B19" s="570">
        <v>735.30419081715081</v>
      </c>
      <c r="C19" s="570">
        <v>433.3999359031576</v>
      </c>
      <c r="D19" s="570">
        <v>748.2034320974808</v>
      </c>
      <c r="E19" s="570">
        <v>553.21373379263378</v>
      </c>
      <c r="F19" s="570">
        <v>856.39186550044292</v>
      </c>
      <c r="G19" s="570">
        <v>916.14829015100031</v>
      </c>
      <c r="H19" s="570">
        <v>754.44682928700036</v>
      </c>
      <c r="I19" s="570">
        <v>1021.1123371609997</v>
      </c>
      <c r="J19" s="570">
        <v>530.76992313999995</v>
      </c>
      <c r="K19" s="570">
        <v>822.17990865400043</v>
      </c>
      <c r="L19" s="570">
        <v>2244.7246145700001</v>
      </c>
      <c r="M19" s="570">
        <v>2732.9912722300005</v>
      </c>
      <c r="N19" s="570">
        <v>3225.474616500001</v>
      </c>
      <c r="O19" s="570">
        <v>3110.3428477200005</v>
      </c>
      <c r="P19" s="570">
        <v>2921.0594112299996</v>
      </c>
      <c r="Q19" s="570">
        <v>3055.6277951110005</v>
      </c>
      <c r="R19" s="570">
        <v>2579.2825815370011</v>
      </c>
      <c r="S19" s="570">
        <v>2601.6221649280001</v>
      </c>
      <c r="T19" s="570">
        <v>3309.3514548100002</v>
      </c>
      <c r="U19" s="570">
        <v>2591.7464830790004</v>
      </c>
      <c r="V19" s="570">
        <v>2547.3757242820006</v>
      </c>
      <c r="W19" s="570">
        <v>3503.3573033030002</v>
      </c>
      <c r="X19" s="570">
        <v>4105.8456862810008</v>
      </c>
      <c r="Y19" s="570">
        <v>4705.6854112119991</v>
      </c>
      <c r="Z19" s="570">
        <v>4643</v>
      </c>
    </row>
    <row r="20" spans="1:26">
      <c r="A20" s="367" t="s">
        <v>2207</v>
      </c>
      <c r="B20" s="571">
        <v>37437.814842777196</v>
      </c>
      <c r="C20" s="571">
        <v>35910.978709544121</v>
      </c>
      <c r="D20" s="571">
        <v>40467.504079341503</v>
      </c>
      <c r="E20" s="571">
        <v>50248.949466449427</v>
      </c>
      <c r="F20" s="571">
        <v>65584.524503945431</v>
      </c>
      <c r="G20" s="571">
        <v>76618.311409720729</v>
      </c>
      <c r="H20" s="571">
        <v>94844.466045390829</v>
      </c>
      <c r="I20" s="571">
        <v>109848.61973662874</v>
      </c>
      <c r="J20" s="571">
        <v>136047.154090236</v>
      </c>
      <c r="K20" s="571">
        <v>114010.85054617201</v>
      </c>
      <c r="L20" s="571">
        <v>123118.72623484494</v>
      </c>
      <c r="M20" s="571">
        <v>155685.12595422484</v>
      </c>
      <c r="N20" s="571">
        <v>162377.75514607079</v>
      </c>
      <c r="O20" s="571">
        <v>175610.20567517006</v>
      </c>
      <c r="P20" s="571">
        <v>171717.73290561594</v>
      </c>
      <c r="Q20" s="571">
        <v>144210.81370035905</v>
      </c>
      <c r="R20" s="571">
        <v>118997.94998231213</v>
      </c>
      <c r="S20" s="571">
        <v>129526.85944296152</v>
      </c>
      <c r="T20" s="571">
        <v>145839.23380429109</v>
      </c>
      <c r="U20" s="571">
        <v>139344.28052563831</v>
      </c>
      <c r="V20" s="571">
        <v>111004.96428789414</v>
      </c>
      <c r="W20" s="571">
        <v>147073.60534649811</v>
      </c>
      <c r="X20" s="571">
        <v>190179.39229408003</v>
      </c>
      <c r="Y20" s="571">
        <v>179715.23459217395</v>
      </c>
      <c r="Z20" s="571">
        <v>201672.73387539375</v>
      </c>
    </row>
    <row r="22" spans="1:26">
      <c r="A22" s="241" t="s">
        <v>3567</v>
      </c>
    </row>
  </sheetData>
  <hyperlinks>
    <hyperlink ref="AB3" location="Content!A1" display="Back to content page" xr:uid="{00000000-0004-0000-0F00-000000000000}"/>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A1E2C-5A4A-4AAA-8AA6-BF9F15DE4DD6}">
  <dimension ref="A1:J28"/>
  <sheetViews>
    <sheetView workbookViewId="0"/>
  </sheetViews>
  <sheetFormatPr defaultRowHeight="14.5"/>
  <cols>
    <col min="1" max="1" width="38" customWidth="1"/>
    <col min="2" max="2" width="53.26953125" bestFit="1" customWidth="1"/>
  </cols>
  <sheetData>
    <row r="1" spans="1:10">
      <c r="A1" s="89" t="s">
        <v>3014</v>
      </c>
    </row>
    <row r="3" spans="1:10">
      <c r="C3" s="1070">
        <v>2021</v>
      </c>
      <c r="D3" s="1070"/>
      <c r="E3" s="1070"/>
      <c r="F3" s="1070"/>
      <c r="G3" s="1070">
        <v>2022</v>
      </c>
      <c r="H3" s="1070"/>
      <c r="I3" s="1070"/>
      <c r="J3" s="1070"/>
    </row>
    <row r="4" spans="1:10" ht="70">
      <c r="A4" s="634"/>
      <c r="B4" s="634"/>
      <c r="C4" s="613" t="s">
        <v>2961</v>
      </c>
      <c r="D4" s="613" t="s">
        <v>2991</v>
      </c>
      <c r="E4" s="613" t="s">
        <v>146</v>
      </c>
      <c r="F4" s="613" t="s">
        <v>27</v>
      </c>
      <c r="G4" s="613" t="s">
        <v>2961</v>
      </c>
      <c r="H4" s="613" t="s">
        <v>2991</v>
      </c>
      <c r="I4" s="613" t="s">
        <v>146</v>
      </c>
      <c r="J4" s="613" t="s">
        <v>27</v>
      </c>
    </row>
    <row r="5" spans="1:10">
      <c r="A5" s="1072" t="s">
        <v>2963</v>
      </c>
      <c r="B5" s="615" t="s">
        <v>2964</v>
      </c>
      <c r="C5" s="617"/>
      <c r="D5" s="617"/>
      <c r="E5" s="617">
        <v>24.768709999999999</v>
      </c>
      <c r="F5" s="617">
        <v>203.49137400000001</v>
      </c>
      <c r="G5" s="617"/>
      <c r="H5" s="617"/>
      <c r="I5" s="617">
        <v>25.64669</v>
      </c>
      <c r="J5" s="617">
        <v>165.644204</v>
      </c>
    </row>
    <row r="6" spans="1:10">
      <c r="A6" s="1072"/>
      <c r="B6" s="615" t="s">
        <v>2965</v>
      </c>
      <c r="C6" s="617">
        <v>1292.0275919999999</v>
      </c>
      <c r="D6" s="617">
        <v>1509.465148</v>
      </c>
      <c r="E6" s="617"/>
      <c r="F6" s="617">
        <v>2046.9010840000001</v>
      </c>
      <c r="G6" s="617">
        <v>1571.3899040000001</v>
      </c>
      <c r="H6" s="617">
        <v>722.42834600000003</v>
      </c>
      <c r="I6" s="617"/>
      <c r="J6" s="617">
        <v>1932.8391329999999</v>
      </c>
    </row>
    <row r="7" spans="1:10">
      <c r="A7" s="1072"/>
      <c r="B7" s="615" t="s">
        <v>2967</v>
      </c>
      <c r="C7" s="617">
        <v>-60.537962</v>
      </c>
      <c r="D7" s="617"/>
      <c r="E7" s="617"/>
      <c r="F7" s="617">
        <v>-60.537962</v>
      </c>
      <c r="G7" s="617">
        <v>-107.88110500000001</v>
      </c>
      <c r="H7" s="617"/>
      <c r="I7" s="617"/>
      <c r="J7" s="617">
        <v>-107.88110500000001</v>
      </c>
    </row>
    <row r="8" spans="1:10">
      <c r="A8" s="1072"/>
      <c r="B8" s="615" t="s">
        <v>2968</v>
      </c>
      <c r="C8" s="617">
        <v>-644.64695700000004</v>
      </c>
      <c r="D8" s="617"/>
      <c r="E8" s="617"/>
      <c r="F8" s="617">
        <v>-644.64695700000004</v>
      </c>
      <c r="G8" s="617">
        <v>-481.81428800000003</v>
      </c>
      <c r="H8" s="617"/>
      <c r="I8" s="617"/>
      <c r="J8" s="617">
        <v>-481.81428799999998</v>
      </c>
    </row>
    <row r="9" spans="1:10">
      <c r="A9" s="1072"/>
      <c r="B9" s="615" t="s">
        <v>2969</v>
      </c>
      <c r="C9" s="617">
        <v>187.829114</v>
      </c>
      <c r="D9" s="617">
        <v>-671.01444600000002</v>
      </c>
      <c r="E9" s="617"/>
      <c r="F9" s="617">
        <v>-147.67810700000001</v>
      </c>
      <c r="G9" s="617">
        <v>1.6759769999999996</v>
      </c>
      <c r="H9" s="617">
        <v>-8.1871299999999998</v>
      </c>
      <c r="I9" s="617"/>
      <c r="J9" s="617">
        <v>-2.417589</v>
      </c>
    </row>
    <row r="10" spans="1:10">
      <c r="A10" s="1072"/>
      <c r="B10" s="615" t="s">
        <v>2970</v>
      </c>
      <c r="C10" s="636">
        <v>774.67178799999999</v>
      </c>
      <c r="D10" s="636">
        <v>838.45070199999998</v>
      </c>
      <c r="E10" s="636">
        <v>24.768709999999999</v>
      </c>
      <c r="F10" s="636">
        <v>1397.529432</v>
      </c>
      <c r="G10" s="636">
        <v>983.37048800000002</v>
      </c>
      <c r="H10" s="636">
        <v>714.24121600000001</v>
      </c>
      <c r="I10" s="636">
        <v>25.64669</v>
      </c>
      <c r="J10" s="636">
        <v>1506.370355</v>
      </c>
    </row>
    <row r="11" spans="1:10" ht="15">
      <c r="A11" s="635" t="s">
        <v>3000</v>
      </c>
      <c r="B11" s="615" t="s">
        <v>2973</v>
      </c>
      <c r="C11" s="617">
        <v>2.7450000000000002E-2</v>
      </c>
      <c r="D11" s="617"/>
      <c r="E11" s="617">
        <v>1.8686999999999999E-2</v>
      </c>
      <c r="F11" s="617">
        <v>5.8675999999999999E-2</v>
      </c>
      <c r="G11" s="617">
        <v>-1.0460000000000001E-3</v>
      </c>
      <c r="H11" s="617"/>
      <c r="I11" s="617">
        <v>4.2854000000000003E-2</v>
      </c>
      <c r="J11" s="617">
        <v>-0.33021899999999998</v>
      </c>
    </row>
    <row r="12" spans="1:10">
      <c r="A12" s="1072" t="s">
        <v>2974</v>
      </c>
      <c r="B12" s="615" t="s">
        <v>2975</v>
      </c>
      <c r="C12" s="636">
        <v>-214.10147700000002</v>
      </c>
      <c r="D12" s="636">
        <v>-789.19727799999998</v>
      </c>
      <c r="E12" s="636">
        <v>230.50930600000001</v>
      </c>
      <c r="F12" s="636">
        <v>-538.67651999999998</v>
      </c>
      <c r="G12" s="636">
        <v>-296.81678599999998</v>
      </c>
      <c r="H12" s="636">
        <v>-681.47297200000003</v>
      </c>
      <c r="I12" s="636">
        <v>242.558438</v>
      </c>
      <c r="J12" s="636">
        <v>-521.79136700000004</v>
      </c>
    </row>
    <row r="13" spans="1:10">
      <c r="A13" s="1072"/>
      <c r="B13" s="615" t="s">
        <v>2976</v>
      </c>
      <c r="C13" s="617">
        <v>-214.10147700000002</v>
      </c>
      <c r="D13" s="617"/>
      <c r="E13" s="617">
        <v>95.787431999999995</v>
      </c>
      <c r="F13" s="617">
        <v>-118.314044</v>
      </c>
      <c r="G13" s="617">
        <v>-296.81678599999998</v>
      </c>
      <c r="H13" s="617"/>
      <c r="I13" s="617">
        <v>133.62909299999998</v>
      </c>
      <c r="J13" s="617">
        <v>-163.18769399999999</v>
      </c>
    </row>
    <row r="14" spans="1:10">
      <c r="A14" s="1072"/>
      <c r="B14" s="626" t="s">
        <v>3007</v>
      </c>
      <c r="C14" s="617"/>
      <c r="D14" s="617">
        <v>-789.19727799999998</v>
      </c>
      <c r="E14" s="617">
        <v>134.72187400000001</v>
      </c>
      <c r="F14" s="617">
        <v>-420.09386899999998</v>
      </c>
      <c r="G14" s="617"/>
      <c r="H14" s="617">
        <v>-681.47297200000003</v>
      </c>
      <c r="I14" s="617">
        <v>108.929345</v>
      </c>
      <c r="J14" s="617">
        <v>-358.02456799999999</v>
      </c>
    </row>
    <row r="15" spans="1:10">
      <c r="A15" s="1072"/>
      <c r="B15" s="615" t="s">
        <v>2978</v>
      </c>
      <c r="C15" s="617"/>
      <c r="D15" s="617"/>
      <c r="E15" s="617"/>
      <c r="F15" s="617">
        <v>-0.26860600000000001</v>
      </c>
      <c r="G15" s="617"/>
      <c r="H15" s="617"/>
      <c r="I15" s="617"/>
      <c r="J15" s="617"/>
    </row>
    <row r="16" spans="1:10">
      <c r="A16" s="1072"/>
      <c r="B16" s="626" t="s">
        <v>3005</v>
      </c>
      <c r="C16" s="617"/>
      <c r="D16" s="617"/>
      <c r="E16" s="617"/>
      <c r="F16" s="617"/>
      <c r="G16" s="617"/>
      <c r="H16" s="617"/>
      <c r="I16" s="617"/>
      <c r="J16" s="617">
        <v>-0.57910600000000001</v>
      </c>
    </row>
    <row r="17" spans="1:10">
      <c r="A17" s="1072" t="s">
        <v>2997</v>
      </c>
      <c r="B17" s="615" t="s">
        <v>2980</v>
      </c>
      <c r="C17" s="617"/>
      <c r="D17" s="617"/>
      <c r="E17" s="617">
        <v>4.0739470000000004</v>
      </c>
      <c r="F17" s="617">
        <v>4.0739470000000004</v>
      </c>
      <c r="G17" s="617"/>
      <c r="H17" s="617"/>
      <c r="I17" s="617">
        <v>5.1135000000000002</v>
      </c>
      <c r="J17" s="617">
        <v>5.1135000000000002</v>
      </c>
    </row>
    <row r="18" spans="1:10">
      <c r="A18" s="1072"/>
      <c r="B18" s="615" t="s">
        <v>2981</v>
      </c>
      <c r="C18" s="617"/>
      <c r="D18" s="617"/>
      <c r="E18" s="617">
        <v>12.629235</v>
      </c>
      <c r="F18" s="617">
        <v>12.629235</v>
      </c>
      <c r="G18" s="617"/>
      <c r="H18" s="617"/>
      <c r="I18" s="617">
        <v>14.814273</v>
      </c>
      <c r="J18" s="617">
        <v>14.814273</v>
      </c>
    </row>
    <row r="19" spans="1:10">
      <c r="A19" s="1072" t="s">
        <v>2982</v>
      </c>
      <c r="B19" s="615" t="s">
        <v>2983</v>
      </c>
      <c r="C19" s="636">
        <v>560.54286100000002</v>
      </c>
      <c r="D19" s="636">
        <v>49.253425999999997</v>
      </c>
      <c r="E19" s="636">
        <v>238.55614800000001</v>
      </c>
      <c r="F19" s="636">
        <v>842.09105399999999</v>
      </c>
      <c r="G19" s="636">
        <v>686.55474800000002</v>
      </c>
      <c r="H19" s="636">
        <v>32.768244000000003</v>
      </c>
      <c r="I19" s="636">
        <v>248.23450199999999</v>
      </c>
      <c r="J19" s="636">
        <v>964.98143400000004</v>
      </c>
    </row>
    <row r="20" spans="1:10">
      <c r="A20" s="1072"/>
      <c r="B20" s="615" t="s">
        <v>3004</v>
      </c>
      <c r="C20" s="617">
        <v>73.441991999999999</v>
      </c>
      <c r="D20" s="617">
        <v>49.253425999999997</v>
      </c>
      <c r="E20" s="617">
        <v>76.439639</v>
      </c>
      <c r="F20" s="617">
        <v>188.98423700000001</v>
      </c>
      <c r="G20" s="617">
        <v>84.981544</v>
      </c>
      <c r="H20" s="617">
        <v>32.768244000000003</v>
      </c>
      <c r="I20" s="617">
        <v>74.968118000000004</v>
      </c>
      <c r="J20" s="617">
        <v>186.555544</v>
      </c>
    </row>
    <row r="21" spans="1:10">
      <c r="A21" s="1072"/>
      <c r="B21" s="615" t="s">
        <v>2985</v>
      </c>
      <c r="C21" s="617">
        <v>407.04289700000004</v>
      </c>
      <c r="D21" s="617"/>
      <c r="E21" s="617"/>
      <c r="F21" s="617">
        <v>407.04289699999998</v>
      </c>
      <c r="G21" s="617">
        <v>509.99700700000005</v>
      </c>
      <c r="H21" s="617"/>
      <c r="I21" s="617">
        <v>0.72401599999999999</v>
      </c>
      <c r="J21" s="617">
        <v>510.721024</v>
      </c>
    </row>
    <row r="22" spans="1:10">
      <c r="A22" s="1072"/>
      <c r="B22" s="615" t="s">
        <v>2986</v>
      </c>
      <c r="C22" s="617">
        <v>60.625295999999999</v>
      </c>
      <c r="D22" s="617"/>
      <c r="E22" s="617">
        <v>85.154342</v>
      </c>
      <c r="F22" s="617">
        <v>149.30620999999999</v>
      </c>
      <c r="G22" s="617">
        <v>66.392623999999998</v>
      </c>
      <c r="H22" s="617"/>
      <c r="I22" s="617">
        <v>84.910477999999998</v>
      </c>
      <c r="J22" s="617">
        <v>154.53006099999999</v>
      </c>
    </row>
    <row r="23" spans="1:10">
      <c r="A23" s="1072"/>
      <c r="B23" s="615" t="s">
        <v>2987</v>
      </c>
      <c r="C23" s="617"/>
      <c r="D23" s="617"/>
      <c r="E23" s="617">
        <v>1.443594</v>
      </c>
      <c r="F23" s="617">
        <v>1.443594</v>
      </c>
      <c r="G23" s="617">
        <v>1.6555839999999999</v>
      </c>
      <c r="H23" s="617"/>
      <c r="I23" s="617">
        <v>1.60608</v>
      </c>
      <c r="J23" s="617">
        <v>3.2616649999999998</v>
      </c>
    </row>
    <row r="24" spans="1:10">
      <c r="A24" s="1072"/>
      <c r="B24" s="615" t="s">
        <v>2988</v>
      </c>
      <c r="C24" s="617">
        <v>0.34909000000000001</v>
      </c>
      <c r="D24" s="617"/>
      <c r="E24" s="617">
        <v>4.3927769999999997</v>
      </c>
      <c r="F24" s="617">
        <v>4.7418670000000001</v>
      </c>
      <c r="G24" s="617">
        <v>0.86199199999999998</v>
      </c>
      <c r="H24" s="617"/>
      <c r="I24" s="617">
        <v>3.5187460000000002</v>
      </c>
      <c r="J24" s="617">
        <v>4.3807390000000002</v>
      </c>
    </row>
    <row r="26" spans="1:10">
      <c r="A26" s="40" t="s">
        <v>20</v>
      </c>
    </row>
    <row r="27" spans="1:10">
      <c r="A27" s="40"/>
    </row>
    <row r="28" spans="1:10">
      <c r="A28" s="53" t="s">
        <v>3003</v>
      </c>
    </row>
  </sheetData>
  <mergeCells count="6">
    <mergeCell ref="A19:A24"/>
    <mergeCell ref="C3:F3"/>
    <mergeCell ref="G3:J3"/>
    <mergeCell ref="A5:A10"/>
    <mergeCell ref="A12:A16"/>
    <mergeCell ref="A17:A18"/>
  </mergeCell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F88FD-1366-4D28-AF3A-B7C2821DA3B7}">
  <dimension ref="A1:N28"/>
  <sheetViews>
    <sheetView workbookViewId="0"/>
  </sheetViews>
  <sheetFormatPr defaultRowHeight="14.5"/>
  <cols>
    <col min="1" max="1" width="42.26953125" customWidth="1"/>
    <col min="2" max="2" width="53.26953125" bestFit="1" customWidth="1"/>
  </cols>
  <sheetData>
    <row r="1" spans="1:14">
      <c r="A1" s="89" t="s">
        <v>3015</v>
      </c>
    </row>
    <row r="3" spans="1:14">
      <c r="C3" s="1070">
        <v>2021</v>
      </c>
      <c r="D3" s="1070"/>
      <c r="E3" s="1070"/>
      <c r="F3" s="1070"/>
      <c r="G3" s="1070"/>
      <c r="H3" s="1070"/>
      <c r="I3" s="1070">
        <v>2022</v>
      </c>
      <c r="J3" s="1070"/>
      <c r="K3" s="1070"/>
      <c r="L3" s="1070"/>
      <c r="M3" s="1070"/>
      <c r="N3" s="1070"/>
    </row>
    <row r="4" spans="1:14" ht="70">
      <c r="A4" s="634"/>
      <c r="B4" s="634"/>
      <c r="C4" s="613" t="s">
        <v>2960</v>
      </c>
      <c r="D4" s="613" t="s">
        <v>2961</v>
      </c>
      <c r="E4" s="613" t="s">
        <v>2991</v>
      </c>
      <c r="F4" s="613" t="s">
        <v>2962</v>
      </c>
      <c r="G4" s="613" t="s">
        <v>146</v>
      </c>
      <c r="H4" s="613" t="s">
        <v>27</v>
      </c>
      <c r="I4" s="613" t="s">
        <v>2960</v>
      </c>
      <c r="J4" s="613" t="s">
        <v>2961</v>
      </c>
      <c r="K4" s="613" t="s">
        <v>2991</v>
      </c>
      <c r="L4" s="613" t="s">
        <v>2962</v>
      </c>
      <c r="M4" s="613" t="s">
        <v>146</v>
      </c>
      <c r="N4" s="613" t="s">
        <v>27</v>
      </c>
    </row>
    <row r="5" spans="1:14">
      <c r="A5" s="1072" t="s">
        <v>2963</v>
      </c>
      <c r="B5" s="615" t="s">
        <v>2964</v>
      </c>
      <c r="C5" s="617">
        <v>7.2550530000000002</v>
      </c>
      <c r="D5" s="617"/>
      <c r="E5" s="617">
        <v>10637.044384000001</v>
      </c>
      <c r="F5" s="617">
        <v>4382.4395359999999</v>
      </c>
      <c r="G5" s="617">
        <v>1491.7526189999999</v>
      </c>
      <c r="H5" s="617">
        <v>21567.200961999999</v>
      </c>
      <c r="I5" s="617">
        <v>448.26107500000001</v>
      </c>
      <c r="J5" s="617"/>
      <c r="K5" s="617">
        <v>18113.339065</v>
      </c>
      <c r="L5" s="617">
        <v>5789.4045859999997</v>
      </c>
      <c r="M5" s="617">
        <v>1396.5279889999999</v>
      </c>
      <c r="N5" s="617">
        <v>24600.694578999999</v>
      </c>
    </row>
    <row r="6" spans="1:14">
      <c r="A6" s="1072"/>
      <c r="B6" s="615" t="s">
        <v>2965</v>
      </c>
      <c r="C6" s="617"/>
      <c r="D6" s="617">
        <v>1434.3070309999998</v>
      </c>
      <c r="E6" s="617"/>
      <c r="F6" s="617"/>
      <c r="G6" s="617">
        <v>767.09499000000005</v>
      </c>
      <c r="H6" s="617">
        <v>2201.4020209999999</v>
      </c>
      <c r="I6" s="617"/>
      <c r="J6" s="617">
        <v>1922.1322030000001</v>
      </c>
      <c r="K6" s="617"/>
      <c r="L6" s="617"/>
      <c r="M6" s="617">
        <v>710.14756</v>
      </c>
      <c r="N6" s="617">
        <v>2632.2797620000001</v>
      </c>
    </row>
    <row r="7" spans="1:14">
      <c r="A7" s="1072"/>
      <c r="B7" s="615" t="s">
        <v>2966</v>
      </c>
      <c r="C7" s="617">
        <v>-7.2021350000000002</v>
      </c>
      <c r="D7" s="617">
        <v>-28.059699999999999</v>
      </c>
      <c r="E7" s="617">
        <v>-10114.268744000001</v>
      </c>
      <c r="F7" s="617">
        <v>-3584.2271689999998</v>
      </c>
      <c r="G7" s="617">
        <v>-1162.40506</v>
      </c>
      <c r="H7" s="617">
        <v>-9839.0284360000005</v>
      </c>
      <c r="I7" s="617">
        <v>-428.27981499999999</v>
      </c>
      <c r="J7" s="617">
        <v>-157.48084499999999</v>
      </c>
      <c r="K7" s="617">
        <v>-18096.392488000001</v>
      </c>
      <c r="L7" s="617">
        <v>-4851.923178</v>
      </c>
      <c r="M7" s="617">
        <v>-984.54010400000004</v>
      </c>
      <c r="N7" s="617">
        <v>-15470.420185000001</v>
      </c>
    </row>
    <row r="8" spans="1:14">
      <c r="A8" s="1072"/>
      <c r="B8" s="615" t="s">
        <v>2967</v>
      </c>
      <c r="C8" s="617"/>
      <c r="D8" s="617">
        <v>-53.370255999999998</v>
      </c>
      <c r="E8" s="617"/>
      <c r="F8" s="617"/>
      <c r="G8" s="617"/>
      <c r="H8" s="617">
        <v>-53.370255999999998</v>
      </c>
      <c r="I8" s="617"/>
      <c r="J8" s="617">
        <v>-16.324096000000001</v>
      </c>
      <c r="K8" s="617"/>
      <c r="L8" s="617"/>
      <c r="M8" s="617"/>
      <c r="N8" s="617">
        <v>-16.324096000000001</v>
      </c>
    </row>
    <row r="9" spans="1:14">
      <c r="A9" s="1072"/>
      <c r="B9" s="615" t="s">
        <v>2968</v>
      </c>
      <c r="C9" s="617"/>
      <c r="D9" s="617">
        <v>-5.8625179999999997</v>
      </c>
      <c r="E9" s="617"/>
      <c r="F9" s="617"/>
      <c r="G9" s="617"/>
      <c r="H9" s="617">
        <v>-5.8625179999999997</v>
      </c>
      <c r="I9" s="617"/>
      <c r="J9" s="617">
        <v>-7.2309060000000001</v>
      </c>
      <c r="K9" s="617"/>
      <c r="L9" s="617"/>
      <c r="M9" s="617"/>
      <c r="N9" s="617">
        <v>-7.2309060000000001</v>
      </c>
    </row>
    <row r="10" spans="1:14">
      <c r="A10" s="1072"/>
      <c r="B10" s="615" t="s">
        <v>2969</v>
      </c>
      <c r="C10" s="617"/>
      <c r="D10" s="617">
        <v>107.356931</v>
      </c>
      <c r="E10" s="617">
        <v>-477.73266999999998</v>
      </c>
      <c r="F10" s="617"/>
      <c r="G10" s="617"/>
      <c r="H10" s="617">
        <v>-131.50940299999999</v>
      </c>
      <c r="I10" s="617">
        <v>-12.104862000000001</v>
      </c>
      <c r="J10" s="617"/>
      <c r="K10" s="617"/>
      <c r="L10" s="617"/>
      <c r="M10" s="617"/>
      <c r="N10" s="617">
        <v>-12.104862000000001</v>
      </c>
    </row>
    <row r="11" spans="1:14">
      <c r="A11" s="1072"/>
      <c r="B11" s="615" t="s">
        <v>2970</v>
      </c>
      <c r="C11" s="636">
        <v>5.2919000000000001E-2</v>
      </c>
      <c r="D11" s="636">
        <v>1454.3714869999999</v>
      </c>
      <c r="E11" s="636">
        <v>45.042971999999999</v>
      </c>
      <c r="F11" s="636">
        <v>798.21236599999997</v>
      </c>
      <c r="G11" s="636">
        <v>1096.4425489999999</v>
      </c>
      <c r="H11" s="636">
        <v>13738.832369</v>
      </c>
      <c r="I11" s="636">
        <v>7.876398</v>
      </c>
      <c r="J11" s="636">
        <v>1741.0963549999999</v>
      </c>
      <c r="K11" s="636">
        <v>16.946577999999999</v>
      </c>
      <c r="L11" s="636">
        <v>937.48140799999999</v>
      </c>
      <c r="M11" s="636">
        <v>1122.1354449999999</v>
      </c>
      <c r="N11" s="636">
        <v>11726.894292000001</v>
      </c>
    </row>
    <row r="12" spans="1:14" ht="15">
      <c r="A12" s="635" t="s">
        <v>3000</v>
      </c>
      <c r="B12" s="615" t="s">
        <v>2973</v>
      </c>
      <c r="C12" s="617">
        <v>5.2919000000000001E-2</v>
      </c>
      <c r="D12" s="617">
        <v>8.8698800000000002</v>
      </c>
      <c r="E12" s="617"/>
      <c r="F12" s="617">
        <v>-27.331897999999999</v>
      </c>
      <c r="G12" s="617">
        <v>-71.045754000000002</v>
      </c>
      <c r="H12" s="617">
        <v>-89.454853999999997</v>
      </c>
      <c r="I12" s="617">
        <v>7.876398</v>
      </c>
      <c r="J12" s="617">
        <v>-43.454998000000003</v>
      </c>
      <c r="K12" s="617">
        <v>0.51470500000000019</v>
      </c>
      <c r="L12" s="617">
        <v>58.951346000000001</v>
      </c>
      <c r="M12" s="617">
        <v>-26.992388999999999</v>
      </c>
      <c r="N12" s="617">
        <v>-3.3622890000000001</v>
      </c>
    </row>
    <row r="13" spans="1:14">
      <c r="A13" s="1072" t="s">
        <v>2974</v>
      </c>
      <c r="B13" s="615" t="s">
        <v>2975</v>
      </c>
      <c r="C13" s="636"/>
      <c r="D13" s="636">
        <v>-32.098821000000001</v>
      </c>
      <c r="E13" s="636"/>
      <c r="F13" s="636">
        <v>-651.57145400000002</v>
      </c>
      <c r="G13" s="636">
        <v>307.65692300000023</v>
      </c>
      <c r="H13" s="636">
        <v>-3698.8746540000002</v>
      </c>
      <c r="I13" s="636"/>
      <c r="J13" s="636">
        <v>-34.087907999999999</v>
      </c>
      <c r="K13" s="636"/>
      <c r="L13" s="636">
        <v>-828.71297800000002</v>
      </c>
      <c r="M13" s="636">
        <v>344.85262899999998</v>
      </c>
      <c r="N13" s="636">
        <v>-2545.805844</v>
      </c>
    </row>
    <row r="14" spans="1:14">
      <c r="A14" s="1072"/>
      <c r="B14" s="615" t="s">
        <v>2976</v>
      </c>
      <c r="C14" s="617"/>
      <c r="D14" s="617">
        <v>-30.744364000000001</v>
      </c>
      <c r="E14" s="617"/>
      <c r="F14" s="617">
        <v>-631.70431399999995</v>
      </c>
      <c r="G14" s="617">
        <v>287.80574200000024</v>
      </c>
      <c r="H14" s="617">
        <v>-374.64293500000002</v>
      </c>
      <c r="I14" s="617"/>
      <c r="J14" s="617">
        <v>-30.190161</v>
      </c>
      <c r="K14" s="617"/>
      <c r="L14" s="617">
        <v>-652.20181500000001</v>
      </c>
      <c r="M14" s="617">
        <v>266.04940000000011</v>
      </c>
      <c r="N14" s="617">
        <v>-416.34257600000001</v>
      </c>
    </row>
    <row r="15" spans="1:14">
      <c r="A15" s="1072"/>
      <c r="B15" s="626" t="s">
        <v>3007</v>
      </c>
      <c r="C15" s="617"/>
      <c r="D15" s="617">
        <v>-1.354457</v>
      </c>
      <c r="E15" s="617"/>
      <c r="F15" s="617">
        <v>-19.867139999999999</v>
      </c>
      <c r="G15" s="617">
        <v>19.851179999999999</v>
      </c>
      <c r="H15" s="617">
        <v>-64.752874000000006</v>
      </c>
      <c r="I15" s="617"/>
      <c r="J15" s="617">
        <v>-3.8977469999999999</v>
      </c>
      <c r="K15" s="617"/>
      <c r="L15" s="617">
        <v>-176.51116300000001</v>
      </c>
      <c r="M15" s="617">
        <v>78.803229999999999</v>
      </c>
      <c r="N15" s="617">
        <v>-173.25157200000001</v>
      </c>
    </row>
    <row r="16" spans="1:14">
      <c r="A16" s="1072"/>
      <c r="B16" s="615" t="s">
        <v>2978</v>
      </c>
      <c r="C16" s="617"/>
      <c r="D16" s="617"/>
      <c r="E16" s="617"/>
      <c r="F16" s="617"/>
      <c r="G16" s="617"/>
      <c r="H16" s="617">
        <v>-3259.4788440000002</v>
      </c>
      <c r="I16" s="617"/>
      <c r="J16" s="617"/>
      <c r="K16" s="617"/>
      <c r="L16" s="617"/>
      <c r="M16" s="617"/>
      <c r="N16" s="617">
        <v>-1956.2116960000001</v>
      </c>
    </row>
    <row r="17" spans="1:14">
      <c r="A17" s="1072" t="s">
        <v>2997</v>
      </c>
      <c r="B17" s="615" t="s">
        <v>2980</v>
      </c>
      <c r="C17" s="617"/>
      <c r="D17" s="617">
        <v>0.20540700000000001</v>
      </c>
      <c r="E17" s="617"/>
      <c r="F17" s="617">
        <v>114.720471</v>
      </c>
      <c r="G17" s="617">
        <v>34.321683999999998</v>
      </c>
      <c r="H17" s="617">
        <v>149.24756199999999</v>
      </c>
      <c r="I17" s="617"/>
      <c r="J17" s="617"/>
      <c r="K17" s="617"/>
      <c r="L17" s="617"/>
      <c r="M17" s="617">
        <v>125.291484</v>
      </c>
      <c r="N17" s="617">
        <v>125.291484</v>
      </c>
    </row>
    <row r="18" spans="1:14">
      <c r="A18" s="1072"/>
      <c r="B18" s="615" t="s">
        <v>2981</v>
      </c>
      <c r="C18" s="617"/>
      <c r="D18" s="617"/>
      <c r="E18" s="617"/>
      <c r="F18" s="617"/>
      <c r="G18" s="617">
        <v>287.767831</v>
      </c>
      <c r="H18" s="617">
        <v>287.767831</v>
      </c>
      <c r="I18" s="617"/>
      <c r="J18" s="617"/>
      <c r="K18" s="617"/>
      <c r="L18" s="617"/>
      <c r="M18" s="617">
        <v>290.60014100000001</v>
      </c>
      <c r="N18" s="617">
        <v>290.60014100000001</v>
      </c>
    </row>
    <row r="19" spans="1:14">
      <c r="A19" s="1073" t="s">
        <v>2982</v>
      </c>
      <c r="B19" s="615" t="s">
        <v>2983</v>
      </c>
      <c r="C19" s="636"/>
      <c r="D19" s="636">
        <v>1413.197379</v>
      </c>
      <c r="E19" s="636">
        <v>45.042971999999999</v>
      </c>
      <c r="F19" s="636">
        <v>59.252339999999997</v>
      </c>
      <c r="G19" s="636">
        <v>1153.0557100000001</v>
      </c>
      <c r="H19" s="636">
        <v>9692.3971760000004</v>
      </c>
      <c r="I19" s="636"/>
      <c r="J19" s="636">
        <v>1750.463444</v>
      </c>
      <c r="K19" s="636">
        <v>16.431871999999998</v>
      </c>
      <c r="L19" s="636">
        <v>49.817084000000001</v>
      </c>
      <c r="M19" s="636">
        <v>1078.0888379999999</v>
      </c>
      <c r="N19" s="636">
        <v>8768.5591120000008</v>
      </c>
    </row>
    <row r="20" spans="1:14">
      <c r="A20" s="1073"/>
      <c r="B20" s="615" t="s">
        <v>3004</v>
      </c>
      <c r="C20" s="617"/>
      <c r="D20" s="617">
        <v>185.85299000000001</v>
      </c>
      <c r="E20" s="617">
        <v>45.042971999999999</v>
      </c>
      <c r="F20" s="617">
        <v>41.890183</v>
      </c>
      <c r="G20" s="617">
        <v>967.34138700000005</v>
      </c>
      <c r="H20" s="617">
        <v>1505.291434</v>
      </c>
      <c r="I20" s="617"/>
      <c r="J20" s="617">
        <v>267.23864400000002</v>
      </c>
      <c r="K20" s="617">
        <v>16.431871999999998</v>
      </c>
      <c r="L20" s="617">
        <v>42.208844999999997</v>
      </c>
      <c r="M20" s="617">
        <v>877.92911800000002</v>
      </c>
      <c r="N20" s="617">
        <v>1489.108113</v>
      </c>
    </row>
    <row r="21" spans="1:14">
      <c r="A21" s="1073"/>
      <c r="B21" s="615" t="s">
        <v>2985</v>
      </c>
      <c r="C21" s="617"/>
      <c r="D21" s="617">
        <v>1191.313545</v>
      </c>
      <c r="E21" s="617"/>
      <c r="F21" s="617">
        <v>0.67127899999999996</v>
      </c>
      <c r="G21" s="617"/>
      <c r="H21" s="617">
        <v>1191.984825</v>
      </c>
      <c r="I21" s="617"/>
      <c r="J21" s="617">
        <v>1409.7448079999999</v>
      </c>
      <c r="K21" s="617"/>
      <c r="L21" s="617">
        <v>3.639176</v>
      </c>
      <c r="M21" s="617"/>
      <c r="N21" s="617">
        <v>1413.3839840000001</v>
      </c>
    </row>
    <row r="22" spans="1:14">
      <c r="A22" s="1073"/>
      <c r="B22" s="615" t="s">
        <v>2986</v>
      </c>
      <c r="C22" s="617"/>
      <c r="D22" s="617">
        <v>27.205410000000001</v>
      </c>
      <c r="E22" s="617"/>
      <c r="F22" s="617"/>
      <c r="G22" s="617">
        <v>142.84783300000001</v>
      </c>
      <c r="H22" s="617">
        <v>6765.2883220000003</v>
      </c>
      <c r="I22" s="617"/>
      <c r="J22" s="617">
        <v>57.419630000000005</v>
      </c>
      <c r="K22" s="617"/>
      <c r="L22" s="617">
        <v>1.012543</v>
      </c>
      <c r="M22" s="617">
        <v>144.51108400000001</v>
      </c>
      <c r="N22" s="617">
        <v>5649.2153040000003</v>
      </c>
    </row>
    <row r="23" spans="1:14">
      <c r="A23" s="1073"/>
      <c r="B23" s="615" t="s">
        <v>2987</v>
      </c>
      <c r="C23" s="617"/>
      <c r="D23" s="617"/>
      <c r="E23" s="617"/>
      <c r="F23" s="617"/>
      <c r="G23" s="617">
        <v>2.8827999999999999E-2</v>
      </c>
      <c r="H23" s="617">
        <v>2.8827999999999999E-2</v>
      </c>
      <c r="I23" s="617"/>
      <c r="J23" s="617">
        <v>16.060362000000001</v>
      </c>
      <c r="K23" s="617"/>
      <c r="L23" s="617"/>
      <c r="M23" s="617"/>
      <c r="N23" s="617">
        <v>16.060362000000001</v>
      </c>
    </row>
    <row r="24" spans="1:14">
      <c r="A24" s="1073"/>
      <c r="B24" s="615" t="s">
        <v>2988</v>
      </c>
      <c r="C24" s="617"/>
      <c r="D24" s="617"/>
      <c r="E24" s="617"/>
      <c r="F24" s="617">
        <v>15.580427</v>
      </c>
      <c r="G24" s="617">
        <v>39.317599999999999</v>
      </c>
      <c r="H24" s="617">
        <v>54.898026999999999</v>
      </c>
      <c r="I24" s="617"/>
      <c r="J24" s="617"/>
      <c r="K24" s="617"/>
      <c r="L24" s="617"/>
      <c r="M24" s="617"/>
      <c r="N24" s="617"/>
    </row>
    <row r="26" spans="1:14">
      <c r="A26" s="40" t="s">
        <v>20</v>
      </c>
    </row>
    <row r="27" spans="1:14">
      <c r="A27" s="40"/>
    </row>
    <row r="28" spans="1:14">
      <c r="A28" s="53" t="s">
        <v>3003</v>
      </c>
    </row>
  </sheetData>
  <mergeCells count="6">
    <mergeCell ref="A19:A24"/>
    <mergeCell ref="C3:H3"/>
    <mergeCell ref="I3:N3"/>
    <mergeCell ref="A5:A11"/>
    <mergeCell ref="A13:A16"/>
    <mergeCell ref="A17:A18"/>
  </mergeCells>
  <pageMargins left="0.7" right="0.7" top="0.75" bottom="0.75" header="0.3" footer="0.3"/>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89161-B92C-4C30-BB95-95C9EFF2F4E6}">
  <dimension ref="A1:Q36"/>
  <sheetViews>
    <sheetView topLeftCell="D1" workbookViewId="0">
      <selection activeCell="Q3" sqref="Q3"/>
    </sheetView>
  </sheetViews>
  <sheetFormatPr defaultRowHeight="14.5"/>
  <cols>
    <col min="1" max="1" width="37.36328125" customWidth="1"/>
    <col min="2" max="14" width="11.90625" customWidth="1"/>
  </cols>
  <sheetData>
    <row r="1" spans="1:17">
      <c r="A1" s="89" t="s">
        <v>3699</v>
      </c>
    </row>
    <row r="3" spans="1:17" ht="46.5">
      <c r="A3" s="836" t="s">
        <v>3706</v>
      </c>
      <c r="B3" s="837" t="s">
        <v>3707</v>
      </c>
      <c r="C3" s="838" t="s">
        <v>2960</v>
      </c>
      <c r="D3" s="839" t="s">
        <v>2961</v>
      </c>
      <c r="E3" s="840" t="s">
        <v>3708</v>
      </c>
      <c r="F3" s="841" t="s">
        <v>3709</v>
      </c>
      <c r="G3" s="842" t="s">
        <v>2612</v>
      </c>
      <c r="H3" s="842" t="s">
        <v>2611</v>
      </c>
      <c r="I3" s="842" t="s">
        <v>2614</v>
      </c>
      <c r="J3" s="842" t="s">
        <v>2613</v>
      </c>
      <c r="K3" s="842" t="s">
        <v>3710</v>
      </c>
      <c r="L3" s="842" t="s">
        <v>146</v>
      </c>
      <c r="M3" s="842" t="s">
        <v>2616</v>
      </c>
      <c r="N3" s="843" t="s">
        <v>3711</v>
      </c>
      <c r="Q3" s="486" t="s">
        <v>528</v>
      </c>
    </row>
    <row r="4" spans="1:17" ht="15.5">
      <c r="A4" s="844" t="s">
        <v>2964</v>
      </c>
      <c r="B4" s="845">
        <v>9641.9196474634555</v>
      </c>
      <c r="C4" s="845">
        <v>5832.0981799016199</v>
      </c>
      <c r="D4" s="845">
        <v>0</v>
      </c>
      <c r="E4" s="845">
        <v>9479.0665412088547</v>
      </c>
      <c r="F4" s="845">
        <v>8314.9137936696043</v>
      </c>
      <c r="G4" s="845">
        <v>0</v>
      </c>
      <c r="H4" s="845">
        <v>1417.411001964746</v>
      </c>
      <c r="I4" s="845">
        <v>7.0876842795260941</v>
      </c>
      <c r="J4" s="846">
        <v>0</v>
      </c>
      <c r="K4" s="845">
        <v>0</v>
      </c>
      <c r="L4" s="845">
        <v>0</v>
      </c>
      <c r="M4" s="845">
        <v>0</v>
      </c>
      <c r="N4" s="846">
        <v>34692.496848487812</v>
      </c>
    </row>
    <row r="5" spans="1:17" ht="15.5">
      <c r="A5" s="847" t="s">
        <v>3712</v>
      </c>
      <c r="B5" s="848">
        <v>0</v>
      </c>
      <c r="C5" s="848">
        <v>0</v>
      </c>
      <c r="D5" s="848">
        <v>1856.1397602625013</v>
      </c>
      <c r="E5" s="848">
        <v>0</v>
      </c>
      <c r="F5" s="848">
        <v>0</v>
      </c>
      <c r="G5" s="848">
        <v>0</v>
      </c>
      <c r="H5" s="848">
        <v>0</v>
      </c>
      <c r="I5" s="848">
        <v>0</v>
      </c>
      <c r="J5" s="849">
        <v>0</v>
      </c>
      <c r="K5" s="848">
        <v>0</v>
      </c>
      <c r="L5" s="848">
        <v>680.24758556766949</v>
      </c>
      <c r="M5" s="848">
        <v>0</v>
      </c>
      <c r="N5" s="849">
        <v>2536.3873458301709</v>
      </c>
    </row>
    <row r="6" spans="1:17" ht="15.5">
      <c r="A6" s="847" t="s">
        <v>3713</v>
      </c>
      <c r="B6" s="848">
        <v>-9634.2062287340777</v>
      </c>
      <c r="C6" s="848">
        <v>-5653.2546237565984</v>
      </c>
      <c r="D6" s="848">
        <v>-31.602397726187064</v>
      </c>
      <c r="E6" s="848">
        <v>-8495.8770372083691</v>
      </c>
      <c r="F6" s="848">
        <v>0</v>
      </c>
      <c r="G6" s="848">
        <v>0</v>
      </c>
      <c r="H6" s="848">
        <v>0</v>
      </c>
      <c r="I6" s="848">
        <v>0</v>
      </c>
      <c r="J6" s="849">
        <v>0</v>
      </c>
      <c r="K6" s="848">
        <v>0</v>
      </c>
      <c r="L6" s="848">
        <v>-977.99057877798771</v>
      </c>
      <c r="M6" s="848">
        <v>0</v>
      </c>
      <c r="N6" s="849">
        <v>-24792.93086620322</v>
      </c>
    </row>
    <row r="7" spans="1:17" ht="15.5">
      <c r="A7" s="850" t="s">
        <v>2968</v>
      </c>
      <c r="B7" s="848">
        <v>0</v>
      </c>
      <c r="C7" s="848">
        <v>0</v>
      </c>
      <c r="D7" s="848">
        <v>-12.167311550587559</v>
      </c>
      <c r="E7" s="848">
        <v>0</v>
      </c>
      <c r="F7" s="848">
        <v>0</v>
      </c>
      <c r="G7" s="848">
        <v>0</v>
      </c>
      <c r="H7" s="848">
        <v>0</v>
      </c>
      <c r="I7" s="848">
        <v>0</v>
      </c>
      <c r="J7" s="849">
        <v>0</v>
      </c>
      <c r="K7" s="848">
        <v>0</v>
      </c>
      <c r="L7" s="848">
        <v>0</v>
      </c>
      <c r="M7" s="848">
        <v>0</v>
      </c>
      <c r="N7" s="849">
        <v>-12.167311550587559</v>
      </c>
    </row>
    <row r="8" spans="1:17" ht="15.5">
      <c r="A8" s="850" t="s">
        <v>2967</v>
      </c>
      <c r="B8" s="848">
        <v>0</v>
      </c>
      <c r="C8" s="848">
        <v>0</v>
      </c>
      <c r="D8" s="848">
        <v>-41.559412145313843</v>
      </c>
      <c r="E8" s="848">
        <v>0</v>
      </c>
      <c r="F8" s="848">
        <v>0</v>
      </c>
      <c r="G8" s="848">
        <v>0</v>
      </c>
      <c r="H8" s="848">
        <v>0</v>
      </c>
      <c r="I8" s="848">
        <v>0</v>
      </c>
      <c r="J8" s="849">
        <v>0</v>
      </c>
      <c r="K8" s="848">
        <v>0</v>
      </c>
      <c r="L8" s="848">
        <v>0</v>
      </c>
      <c r="M8" s="848">
        <v>0</v>
      </c>
      <c r="N8" s="849">
        <v>-41.559412145313843</v>
      </c>
    </row>
    <row r="9" spans="1:17" ht="15.5">
      <c r="A9" s="850" t="s">
        <v>3714</v>
      </c>
      <c r="B9" s="848">
        <v>0</v>
      </c>
      <c r="C9" s="848">
        <v>-17.37281262940671</v>
      </c>
      <c r="D9" s="848">
        <v>0</v>
      </c>
      <c r="E9" s="848">
        <v>0</v>
      </c>
      <c r="F9" s="848">
        <v>0</v>
      </c>
      <c r="G9" s="848">
        <v>0</v>
      </c>
      <c r="H9" s="848">
        <v>0</v>
      </c>
      <c r="I9" s="848">
        <v>0</v>
      </c>
      <c r="J9" s="849">
        <v>0</v>
      </c>
      <c r="K9" s="848">
        <v>0</v>
      </c>
      <c r="L9" s="848">
        <v>0</v>
      </c>
      <c r="M9" s="848">
        <v>0</v>
      </c>
      <c r="N9" s="849">
        <v>-17.37281262940671</v>
      </c>
    </row>
    <row r="10" spans="1:17" ht="15.5">
      <c r="A10" s="851" t="s">
        <v>2970</v>
      </c>
      <c r="B10" s="852">
        <v>7.7134187293782865</v>
      </c>
      <c r="C10" s="852">
        <v>161.47074351561525</v>
      </c>
      <c r="D10" s="852">
        <v>1770.8106388404128</v>
      </c>
      <c r="E10" s="852">
        <v>983.18950400048686</v>
      </c>
      <c r="F10" s="852">
        <v>8314.9137936696043</v>
      </c>
      <c r="G10" s="852">
        <v>0</v>
      </c>
      <c r="H10" s="852">
        <v>1417.411001964746</v>
      </c>
      <c r="I10" s="852">
        <v>7.0876842795260941</v>
      </c>
      <c r="J10" s="853">
        <v>0</v>
      </c>
      <c r="K10" s="852">
        <v>0</v>
      </c>
      <c r="L10" s="852">
        <v>-297.74299321031822</v>
      </c>
      <c r="M10" s="852">
        <v>0</v>
      </c>
      <c r="N10" s="853">
        <v>12364.85379178945</v>
      </c>
    </row>
    <row r="11" spans="1:17" ht="15.5">
      <c r="A11" s="854" t="s">
        <v>2972</v>
      </c>
      <c r="B11" s="848">
        <v>0</v>
      </c>
      <c r="C11" s="848">
        <v>0</v>
      </c>
      <c r="D11" s="848">
        <v>-2.1496130696475824E-2</v>
      </c>
      <c r="E11" s="848">
        <v>0</v>
      </c>
      <c r="F11" s="848">
        <v>0</v>
      </c>
      <c r="G11" s="848">
        <v>0</v>
      </c>
      <c r="H11" s="848">
        <v>0</v>
      </c>
      <c r="I11" s="848">
        <v>0</v>
      </c>
      <c r="J11" s="849">
        <v>0</v>
      </c>
      <c r="K11" s="848">
        <v>0</v>
      </c>
      <c r="L11" s="848">
        <v>0</v>
      </c>
      <c r="M11" s="848">
        <v>0</v>
      </c>
      <c r="N11" s="849">
        <v>-2.1496130696475824E-2</v>
      </c>
    </row>
    <row r="12" spans="1:17" ht="15.5">
      <c r="A12" s="850" t="s">
        <v>2973</v>
      </c>
      <c r="B12" s="848">
        <v>6.0138966206186479</v>
      </c>
      <c r="C12" s="848">
        <v>161.47074351561525</v>
      </c>
      <c r="D12" s="848">
        <v>37.753274883705444</v>
      </c>
      <c r="E12" s="848">
        <v>103.36568634751944</v>
      </c>
      <c r="F12" s="848">
        <v>0</v>
      </c>
      <c r="G12" s="848">
        <v>0</v>
      </c>
      <c r="H12" s="848">
        <v>0</v>
      </c>
      <c r="I12" s="848">
        <v>0</v>
      </c>
      <c r="J12" s="849">
        <v>0</v>
      </c>
      <c r="K12" s="848">
        <v>0</v>
      </c>
      <c r="L12" s="848">
        <v>14.622967579255373</v>
      </c>
      <c r="M12" s="848">
        <v>0</v>
      </c>
      <c r="N12" s="849">
        <v>323.22656894671417</v>
      </c>
    </row>
    <row r="13" spans="1:17" ht="15.5">
      <c r="A13" s="855" t="s">
        <v>2975</v>
      </c>
      <c r="B13" s="856">
        <v>0</v>
      </c>
      <c r="C13" s="856">
        <v>0</v>
      </c>
      <c r="D13" s="856">
        <v>-34.087907928679961</v>
      </c>
      <c r="E13" s="856">
        <v>-830.06408722852132</v>
      </c>
      <c r="F13" s="856">
        <v>-2163.8924744886831</v>
      </c>
      <c r="G13" s="856">
        <v>0</v>
      </c>
      <c r="H13" s="856">
        <v>-1417.411001964746</v>
      </c>
      <c r="I13" s="856">
        <v>-7.0876842795260941</v>
      </c>
      <c r="J13" s="856">
        <v>0</v>
      </c>
      <c r="K13" s="856">
        <v>0</v>
      </c>
      <c r="L13" s="856">
        <v>1775.9041741265635</v>
      </c>
      <c r="M13" s="856">
        <v>0</v>
      </c>
      <c r="N13" s="857">
        <v>-2676.6389817635927</v>
      </c>
    </row>
    <row r="14" spans="1:17" ht="15.5">
      <c r="A14" s="858" t="s">
        <v>3715</v>
      </c>
      <c r="B14" s="848">
        <v>0</v>
      </c>
      <c r="C14" s="848">
        <v>0</v>
      </c>
      <c r="D14" s="848">
        <v>-34.087907928679968</v>
      </c>
      <c r="E14" s="848">
        <v>-830.06408722852143</v>
      </c>
      <c r="F14" s="848">
        <v>-71.645891102786535</v>
      </c>
      <c r="G14" s="848">
        <v>0</v>
      </c>
      <c r="H14" s="848">
        <v>-1417.411001964746</v>
      </c>
      <c r="I14" s="848">
        <v>-7.0876842795260941</v>
      </c>
      <c r="J14" s="848">
        <v>0</v>
      </c>
      <c r="K14" s="848">
        <v>0</v>
      </c>
      <c r="L14" s="848">
        <v>1775.9041741265635</v>
      </c>
      <c r="M14" s="848">
        <v>0</v>
      </c>
      <c r="N14" s="849">
        <v>-584.39239837769651</v>
      </c>
    </row>
    <row r="15" spans="1:17" ht="15.5">
      <c r="A15" s="858" t="s">
        <v>3045</v>
      </c>
      <c r="B15" s="848">
        <v>0</v>
      </c>
      <c r="C15" s="848">
        <v>0</v>
      </c>
      <c r="D15" s="848">
        <v>0</v>
      </c>
      <c r="E15" s="848">
        <v>0</v>
      </c>
      <c r="F15" s="848">
        <v>0</v>
      </c>
      <c r="G15" s="848">
        <v>0</v>
      </c>
      <c r="H15" s="848">
        <v>0</v>
      </c>
      <c r="I15" s="848">
        <v>0</v>
      </c>
      <c r="J15" s="848">
        <v>0</v>
      </c>
      <c r="K15" s="848">
        <v>0</v>
      </c>
      <c r="L15" s="848">
        <v>0</v>
      </c>
      <c r="M15" s="848">
        <v>0</v>
      </c>
      <c r="N15" s="849">
        <v>0</v>
      </c>
    </row>
    <row r="16" spans="1:17" ht="15.5">
      <c r="A16" s="858" t="s">
        <v>3716</v>
      </c>
      <c r="B16" s="848">
        <v>0</v>
      </c>
      <c r="C16" s="848">
        <v>0</v>
      </c>
      <c r="D16" s="848">
        <v>0</v>
      </c>
      <c r="E16" s="848">
        <v>0</v>
      </c>
      <c r="F16" s="848">
        <v>0</v>
      </c>
      <c r="G16" s="848">
        <v>0</v>
      </c>
      <c r="H16" s="848">
        <v>0</v>
      </c>
      <c r="I16" s="848">
        <v>0</v>
      </c>
      <c r="J16" s="848">
        <v>0</v>
      </c>
      <c r="K16" s="848">
        <v>0</v>
      </c>
      <c r="L16" s="848">
        <v>0</v>
      </c>
      <c r="M16" s="848">
        <v>0</v>
      </c>
      <c r="N16" s="849">
        <v>0</v>
      </c>
    </row>
    <row r="17" spans="1:14" ht="15.5">
      <c r="A17" s="859" t="s">
        <v>3717</v>
      </c>
      <c r="B17" s="848">
        <v>0</v>
      </c>
      <c r="C17" s="848">
        <v>0</v>
      </c>
      <c r="D17" s="848">
        <v>0</v>
      </c>
      <c r="E17" s="848">
        <v>0</v>
      </c>
      <c r="F17" s="848">
        <v>0</v>
      </c>
      <c r="G17" s="848">
        <v>0</v>
      </c>
      <c r="H17" s="848">
        <v>0</v>
      </c>
      <c r="I17" s="848">
        <v>0</v>
      </c>
      <c r="J17" s="848">
        <v>0</v>
      </c>
      <c r="K17" s="848">
        <v>0</v>
      </c>
      <c r="L17" s="848">
        <v>0</v>
      </c>
      <c r="M17" s="848">
        <v>0</v>
      </c>
      <c r="N17" s="849">
        <v>0</v>
      </c>
    </row>
    <row r="18" spans="1:14" ht="15.5">
      <c r="A18" s="859" t="s">
        <v>3718</v>
      </c>
      <c r="B18" s="860">
        <v>0</v>
      </c>
      <c r="C18" s="848">
        <v>0</v>
      </c>
      <c r="D18" s="848">
        <v>0</v>
      </c>
      <c r="E18" s="848">
        <v>0</v>
      </c>
      <c r="F18" s="848">
        <v>0</v>
      </c>
      <c r="G18" s="848">
        <v>0</v>
      </c>
      <c r="H18" s="848">
        <v>0</v>
      </c>
      <c r="I18" s="848">
        <v>0</v>
      </c>
      <c r="J18" s="848">
        <v>0</v>
      </c>
      <c r="K18" s="848">
        <v>0</v>
      </c>
      <c r="L18" s="848">
        <v>0</v>
      </c>
      <c r="M18" s="848">
        <v>0</v>
      </c>
      <c r="N18" s="849">
        <v>0</v>
      </c>
    </row>
    <row r="19" spans="1:14" ht="15.5">
      <c r="A19" s="859" t="s">
        <v>3719</v>
      </c>
      <c r="B19" s="848">
        <v>0</v>
      </c>
      <c r="C19" s="848">
        <v>0</v>
      </c>
      <c r="D19" s="848">
        <v>0</v>
      </c>
      <c r="E19" s="848">
        <v>0</v>
      </c>
      <c r="F19" s="848">
        <v>0</v>
      </c>
      <c r="G19" s="848">
        <v>0</v>
      </c>
      <c r="H19" s="848">
        <v>0</v>
      </c>
      <c r="I19" s="848">
        <v>0</v>
      </c>
      <c r="J19" s="848">
        <v>0</v>
      </c>
      <c r="K19" s="848">
        <v>0</v>
      </c>
      <c r="L19" s="848">
        <v>0</v>
      </c>
      <c r="M19" s="848">
        <v>0</v>
      </c>
      <c r="N19" s="849">
        <v>0</v>
      </c>
    </row>
    <row r="20" spans="1:14" ht="15.5">
      <c r="A20" s="859" t="s">
        <v>3720</v>
      </c>
      <c r="B20" s="848">
        <v>0</v>
      </c>
      <c r="C20" s="848">
        <v>0</v>
      </c>
      <c r="D20" s="848">
        <v>0</v>
      </c>
      <c r="E20" s="848">
        <v>0</v>
      </c>
      <c r="F20" s="848">
        <v>0</v>
      </c>
      <c r="G20" s="848">
        <v>0</v>
      </c>
      <c r="H20" s="848">
        <v>0</v>
      </c>
      <c r="I20" s="848">
        <v>0</v>
      </c>
      <c r="J20" s="848">
        <v>0</v>
      </c>
      <c r="K20" s="848">
        <v>0</v>
      </c>
      <c r="L20" s="848">
        <v>0</v>
      </c>
      <c r="M20" s="848">
        <v>0</v>
      </c>
      <c r="N20" s="849">
        <v>0</v>
      </c>
    </row>
    <row r="21" spans="1:14" ht="15.5">
      <c r="A21" s="859" t="s">
        <v>3721</v>
      </c>
      <c r="B21" s="848">
        <v>0</v>
      </c>
      <c r="C21" s="848">
        <v>0</v>
      </c>
      <c r="D21" s="848">
        <v>0</v>
      </c>
      <c r="E21" s="848">
        <v>0</v>
      </c>
      <c r="F21" s="848">
        <v>0</v>
      </c>
      <c r="G21" s="848">
        <v>0</v>
      </c>
      <c r="H21" s="848">
        <v>0</v>
      </c>
      <c r="I21" s="848">
        <v>0</v>
      </c>
      <c r="J21" s="848">
        <v>0</v>
      </c>
      <c r="K21" s="848">
        <v>0</v>
      </c>
      <c r="L21" s="848">
        <v>0</v>
      </c>
      <c r="M21" s="848">
        <v>0</v>
      </c>
      <c r="N21" s="849">
        <v>0</v>
      </c>
    </row>
    <row r="22" spans="1:14" ht="15.5">
      <c r="A22" s="859" t="s">
        <v>3722</v>
      </c>
      <c r="B22" s="848">
        <v>0</v>
      </c>
      <c r="C22" s="848">
        <v>0</v>
      </c>
      <c r="D22" s="848">
        <v>0</v>
      </c>
      <c r="E22" s="848">
        <v>0</v>
      </c>
      <c r="F22" s="848">
        <v>-2092.2465833858964</v>
      </c>
      <c r="G22" s="848">
        <v>0</v>
      </c>
      <c r="H22" s="848">
        <v>0</v>
      </c>
      <c r="I22" s="848">
        <v>0</v>
      </c>
      <c r="J22" s="848">
        <v>0</v>
      </c>
      <c r="K22" s="848">
        <v>0</v>
      </c>
      <c r="L22" s="848">
        <v>0</v>
      </c>
      <c r="M22" s="848">
        <v>0</v>
      </c>
      <c r="N22" s="849">
        <v>-2092.2465833858964</v>
      </c>
    </row>
    <row r="23" spans="1:14" ht="15.5">
      <c r="A23" s="861" t="s">
        <v>3723</v>
      </c>
      <c r="B23" s="862">
        <v>0</v>
      </c>
      <c r="C23" s="862">
        <v>0</v>
      </c>
      <c r="D23" s="862">
        <v>0</v>
      </c>
      <c r="E23" s="862">
        <v>0</v>
      </c>
      <c r="F23" s="862">
        <v>0</v>
      </c>
      <c r="G23" s="862">
        <v>0</v>
      </c>
      <c r="H23" s="862">
        <v>0</v>
      </c>
      <c r="I23" s="862">
        <v>0</v>
      </c>
      <c r="J23" s="862">
        <v>0</v>
      </c>
      <c r="K23" s="862">
        <v>0</v>
      </c>
      <c r="L23" s="862">
        <v>0</v>
      </c>
      <c r="M23" s="862">
        <v>0</v>
      </c>
      <c r="N23" s="863">
        <v>0</v>
      </c>
    </row>
    <row r="24" spans="1:14" ht="15.5">
      <c r="A24" s="864" t="s">
        <v>2980</v>
      </c>
      <c r="B24" s="865">
        <v>0</v>
      </c>
      <c r="C24" s="865">
        <v>0</v>
      </c>
      <c r="D24" s="865">
        <v>0</v>
      </c>
      <c r="E24" s="865">
        <v>0</v>
      </c>
      <c r="F24" s="865">
        <v>0</v>
      </c>
      <c r="G24" s="865">
        <v>0</v>
      </c>
      <c r="H24" s="865">
        <v>0</v>
      </c>
      <c r="I24" s="865">
        <v>0</v>
      </c>
      <c r="J24" s="865">
        <v>0</v>
      </c>
      <c r="K24" s="865">
        <v>0</v>
      </c>
      <c r="L24" s="865">
        <v>140.00819582137362</v>
      </c>
      <c r="M24" s="865">
        <v>0</v>
      </c>
      <c r="N24" s="866">
        <v>140.00819582137362</v>
      </c>
    </row>
    <row r="25" spans="1:14" ht="15.5">
      <c r="A25" s="851" t="s">
        <v>2981</v>
      </c>
      <c r="B25" s="852">
        <v>0</v>
      </c>
      <c r="C25" s="852">
        <v>0</v>
      </c>
      <c r="D25" s="852">
        <v>0</v>
      </c>
      <c r="E25" s="852">
        <v>0</v>
      </c>
      <c r="F25" s="852">
        <v>0</v>
      </c>
      <c r="G25" s="852">
        <v>0</v>
      </c>
      <c r="H25" s="852">
        <v>0</v>
      </c>
      <c r="I25" s="852">
        <v>0</v>
      </c>
      <c r="J25" s="852">
        <v>0</v>
      </c>
      <c r="K25" s="852">
        <v>0</v>
      </c>
      <c r="L25" s="852">
        <v>284.66173807974496</v>
      </c>
      <c r="M25" s="852">
        <v>0</v>
      </c>
      <c r="N25" s="853">
        <v>284.66173807974496</v>
      </c>
    </row>
    <row r="26" spans="1:14" ht="15.5">
      <c r="A26" s="855" t="s">
        <v>2983</v>
      </c>
      <c r="B26" s="857">
        <v>1.6995221087596386</v>
      </c>
      <c r="C26" s="856">
        <v>0</v>
      </c>
      <c r="D26" s="856">
        <v>1698.947959897331</v>
      </c>
      <c r="E26" s="856">
        <v>49.759730424446111</v>
      </c>
      <c r="F26" s="856">
        <v>6151.0213191809207</v>
      </c>
      <c r="G26" s="856">
        <v>0</v>
      </c>
      <c r="H26" s="856">
        <v>0</v>
      </c>
      <c r="I26" s="856">
        <v>0</v>
      </c>
      <c r="J26" s="856">
        <v>0</v>
      </c>
      <c r="K26" s="856">
        <v>0</v>
      </c>
      <c r="L26" s="856">
        <v>1038.8682794358713</v>
      </c>
      <c r="M26" s="856">
        <v>0</v>
      </c>
      <c r="N26" s="857">
        <v>8940.2968110473284</v>
      </c>
    </row>
    <row r="27" spans="1:14" ht="15.5">
      <c r="A27" s="858" t="s">
        <v>3047</v>
      </c>
      <c r="B27" s="849">
        <v>1.6995221087596386</v>
      </c>
      <c r="C27" s="848">
        <v>0</v>
      </c>
      <c r="D27" s="848">
        <v>301.5130347516731</v>
      </c>
      <c r="E27" s="848">
        <v>42.224338396866337</v>
      </c>
      <c r="F27" s="848">
        <v>306.66816500453217</v>
      </c>
      <c r="G27" s="848">
        <v>0</v>
      </c>
      <c r="H27" s="848">
        <v>0</v>
      </c>
      <c r="I27" s="848">
        <v>0</v>
      </c>
      <c r="J27" s="848">
        <v>0</v>
      </c>
      <c r="K27" s="848">
        <v>0</v>
      </c>
      <c r="L27" s="848">
        <v>839.3549785580708</v>
      </c>
      <c r="M27" s="848">
        <v>0</v>
      </c>
      <c r="N27" s="849">
        <v>1491.4600388199021</v>
      </c>
    </row>
    <row r="28" spans="1:14" ht="15.5">
      <c r="A28" s="858" t="s">
        <v>821</v>
      </c>
      <c r="B28" s="848">
        <v>0</v>
      </c>
      <c r="C28" s="848">
        <v>0</v>
      </c>
      <c r="D28" s="848">
        <v>1316.1442667138483</v>
      </c>
      <c r="E28" s="848">
        <v>5.0951848306114451</v>
      </c>
      <c r="F28" s="848">
        <v>0</v>
      </c>
      <c r="G28" s="848">
        <v>0</v>
      </c>
      <c r="H28" s="848">
        <v>0</v>
      </c>
      <c r="I28" s="848">
        <v>0</v>
      </c>
      <c r="J28" s="848">
        <v>0</v>
      </c>
      <c r="K28" s="848">
        <v>0</v>
      </c>
      <c r="L28" s="848">
        <v>0</v>
      </c>
      <c r="M28" s="848">
        <v>0</v>
      </c>
      <c r="N28" s="849">
        <v>1321.2394515444598</v>
      </c>
    </row>
    <row r="29" spans="1:14" ht="15.5">
      <c r="A29" s="858" t="s">
        <v>3724</v>
      </c>
      <c r="B29" s="848">
        <v>0</v>
      </c>
      <c r="C29" s="848">
        <v>0</v>
      </c>
      <c r="D29" s="848">
        <v>44.955661721810202</v>
      </c>
      <c r="E29" s="848">
        <v>0.11870509512443875</v>
      </c>
      <c r="F29" s="848">
        <v>5695.3901103527051</v>
      </c>
      <c r="G29" s="848">
        <v>0</v>
      </c>
      <c r="H29" s="848">
        <v>0</v>
      </c>
      <c r="I29" s="848">
        <v>0</v>
      </c>
      <c r="J29" s="848">
        <v>0</v>
      </c>
      <c r="K29" s="848">
        <v>0</v>
      </c>
      <c r="L29" s="848">
        <v>145.00415678981713</v>
      </c>
      <c r="M29" s="848">
        <v>0</v>
      </c>
      <c r="N29" s="849">
        <v>5885.4686339594564</v>
      </c>
    </row>
    <row r="30" spans="1:14" ht="15.5">
      <c r="A30" s="858" t="s">
        <v>3725</v>
      </c>
      <c r="B30" s="848">
        <v>0</v>
      </c>
      <c r="C30" s="848">
        <v>0</v>
      </c>
      <c r="D30" s="848">
        <v>13.315117201681472</v>
      </c>
      <c r="E30" s="848">
        <v>2.3215021018438904</v>
      </c>
      <c r="F30" s="848">
        <v>148.96304382368419</v>
      </c>
      <c r="G30" s="848">
        <v>0</v>
      </c>
      <c r="H30" s="848">
        <v>0</v>
      </c>
      <c r="I30" s="848">
        <v>0</v>
      </c>
      <c r="J30" s="848">
        <v>0</v>
      </c>
      <c r="K30" s="848">
        <v>0</v>
      </c>
      <c r="L30" s="848">
        <v>54.482437996837675</v>
      </c>
      <c r="M30" s="848">
        <v>0</v>
      </c>
      <c r="N30" s="849">
        <v>219.0821011240472</v>
      </c>
    </row>
    <row r="31" spans="1:14" ht="15.5">
      <c r="A31" s="858" t="s">
        <v>3726</v>
      </c>
      <c r="B31" s="848">
        <v>0</v>
      </c>
      <c r="C31" s="848">
        <v>0</v>
      </c>
      <c r="D31" s="848">
        <v>23.019879508317501</v>
      </c>
      <c r="E31" s="848">
        <v>0</v>
      </c>
      <c r="F31" s="848">
        <v>0</v>
      </c>
      <c r="G31" s="848">
        <v>0</v>
      </c>
      <c r="H31" s="848">
        <v>0</v>
      </c>
      <c r="I31" s="848">
        <v>0</v>
      </c>
      <c r="J31" s="848">
        <v>0</v>
      </c>
      <c r="K31" s="848">
        <v>0</v>
      </c>
      <c r="L31" s="848">
        <v>2.6706091145701639E-2</v>
      </c>
      <c r="M31" s="848">
        <v>0</v>
      </c>
      <c r="N31" s="849">
        <v>23.046585599463203</v>
      </c>
    </row>
    <row r="32" spans="1:14" ht="15.5">
      <c r="A32" s="858" t="s">
        <v>3727</v>
      </c>
      <c r="B32" s="848">
        <v>0</v>
      </c>
      <c r="C32" s="848">
        <v>0</v>
      </c>
      <c r="D32" s="848">
        <v>0</v>
      </c>
      <c r="E32" s="848">
        <v>0</v>
      </c>
      <c r="F32" s="848">
        <v>0</v>
      </c>
      <c r="G32" s="848">
        <v>0</v>
      </c>
      <c r="H32" s="848">
        <v>0</v>
      </c>
      <c r="I32" s="848">
        <v>0</v>
      </c>
      <c r="J32" s="848">
        <v>0</v>
      </c>
      <c r="K32" s="848">
        <v>0</v>
      </c>
      <c r="L32" s="848">
        <v>0</v>
      </c>
      <c r="M32" s="848">
        <v>0</v>
      </c>
      <c r="N32" s="849">
        <v>0</v>
      </c>
    </row>
    <row r="33" spans="1:14" ht="15.5">
      <c r="A33" s="867" t="s">
        <v>3728</v>
      </c>
      <c r="B33" s="863">
        <v>0</v>
      </c>
      <c r="C33" s="862">
        <v>0</v>
      </c>
      <c r="D33" s="862">
        <v>0</v>
      </c>
      <c r="E33" s="862">
        <v>0</v>
      </c>
      <c r="F33" s="862">
        <v>0</v>
      </c>
      <c r="G33" s="862">
        <v>0</v>
      </c>
      <c r="H33" s="862">
        <v>0</v>
      </c>
      <c r="I33" s="862">
        <v>0</v>
      </c>
      <c r="J33" s="862">
        <v>0</v>
      </c>
      <c r="K33" s="862">
        <v>0</v>
      </c>
      <c r="L33" s="862">
        <v>0</v>
      </c>
      <c r="M33" s="862">
        <v>0</v>
      </c>
      <c r="N33" s="863">
        <v>0</v>
      </c>
    </row>
    <row r="35" spans="1:14">
      <c r="A35" s="40" t="s">
        <v>20</v>
      </c>
    </row>
    <row r="36" spans="1:14">
      <c r="A36" s="53" t="s">
        <v>3729</v>
      </c>
    </row>
  </sheetData>
  <conditionalFormatting sqref="B4:N33">
    <cfRule type="cellIs" dxfId="134" priority="1" operator="equal">
      <formula>0</formula>
    </cfRule>
  </conditionalFormatting>
  <conditionalFormatting sqref="E4:N33">
    <cfRule type="containsErrors" dxfId="133" priority="2">
      <formula>ISERROR(E4)</formula>
    </cfRule>
  </conditionalFormatting>
  <hyperlinks>
    <hyperlink ref="Q3" location="Content!A1" display="Back to content page" xr:uid="{7E1B6E7C-B9D2-4050-96D1-C7192E7AD310}"/>
  </hyperlinks>
  <pageMargins left="0.7" right="0.7" top="0.75" bottom="0.75" header="0.3" footer="0.3"/>
  <legacyDrawing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FD6E7-D966-4CD0-9B1B-848CBF319252}">
  <dimension ref="A1:J26"/>
  <sheetViews>
    <sheetView workbookViewId="0"/>
  </sheetViews>
  <sheetFormatPr defaultRowHeight="14.5"/>
  <cols>
    <col min="1" max="1" width="37.7265625" customWidth="1"/>
    <col min="2" max="2" width="53.26953125" bestFit="1" customWidth="1"/>
  </cols>
  <sheetData>
    <row r="1" spans="1:10">
      <c r="A1" s="89" t="s">
        <v>3016</v>
      </c>
    </row>
    <row r="2" spans="1:10">
      <c r="C2" s="1070">
        <v>2021</v>
      </c>
      <c r="D2" s="1070"/>
      <c r="E2" s="1070"/>
      <c r="F2" s="1070"/>
      <c r="G2" s="1070">
        <v>2022</v>
      </c>
      <c r="H2" s="1070"/>
      <c r="I2" s="1070"/>
      <c r="J2" s="1070"/>
    </row>
    <row r="3" spans="1:10" ht="70">
      <c r="A3" s="634"/>
      <c r="B3" s="634"/>
      <c r="C3" s="613" t="s">
        <v>2961</v>
      </c>
      <c r="D3" s="613" t="s">
        <v>2991</v>
      </c>
      <c r="E3" s="613" t="s">
        <v>146</v>
      </c>
      <c r="F3" s="613" t="s">
        <v>27</v>
      </c>
      <c r="G3" s="613" t="s">
        <v>2961</v>
      </c>
      <c r="H3" s="613" t="s">
        <v>2991</v>
      </c>
      <c r="I3" s="613" t="s">
        <v>146</v>
      </c>
      <c r="J3" s="613" t="s">
        <v>27</v>
      </c>
    </row>
    <row r="4" spans="1:10">
      <c r="A4" s="1072" t="s">
        <v>2963</v>
      </c>
      <c r="B4" s="615" t="s">
        <v>2964</v>
      </c>
      <c r="C4" s="617"/>
      <c r="D4" s="617"/>
      <c r="E4" s="617">
        <v>178.95098899999999</v>
      </c>
      <c r="F4" s="617">
        <v>1369.928388</v>
      </c>
      <c r="G4" s="617"/>
      <c r="H4" s="617"/>
      <c r="I4" s="617">
        <v>99.742046000000002</v>
      </c>
      <c r="J4" s="617">
        <v>830.38005199999998</v>
      </c>
    </row>
    <row r="5" spans="1:10">
      <c r="A5" s="1072"/>
      <c r="B5" s="615" t="s">
        <v>2965</v>
      </c>
      <c r="C5" s="617">
        <v>1166.129263</v>
      </c>
      <c r="D5" s="617">
        <v>42.352153999999999</v>
      </c>
      <c r="E5" s="617">
        <v>263.41358600000001</v>
      </c>
      <c r="F5" s="617">
        <v>1450.718926</v>
      </c>
      <c r="G5" s="617">
        <v>1140.366865</v>
      </c>
      <c r="H5" s="617">
        <v>17.647525999999999</v>
      </c>
      <c r="I5" s="617">
        <v>250.81685300000001</v>
      </c>
      <c r="J5" s="617">
        <v>1400.00748</v>
      </c>
    </row>
    <row r="6" spans="1:10">
      <c r="A6" s="1072"/>
      <c r="B6" s="615" t="s">
        <v>2966</v>
      </c>
      <c r="C6" s="617">
        <v>-3.993503</v>
      </c>
      <c r="D6" s="617"/>
      <c r="E6" s="617">
        <v>-56.087704000000002</v>
      </c>
      <c r="F6" s="617">
        <v>-60.081207999999997</v>
      </c>
      <c r="G6" s="617">
        <v>-50.97196499999999</v>
      </c>
      <c r="H6" s="617"/>
      <c r="I6" s="617">
        <v>-14.531383999999999</v>
      </c>
      <c r="J6" s="617">
        <v>-250.29124300000001</v>
      </c>
    </row>
    <row r="7" spans="1:10">
      <c r="A7" s="1072"/>
      <c r="B7" s="615" t="s">
        <v>2967</v>
      </c>
      <c r="C7" s="617">
        <v>-12.427152</v>
      </c>
      <c r="D7" s="617"/>
      <c r="E7" s="617"/>
      <c r="F7" s="617">
        <v>-12.427152</v>
      </c>
      <c r="G7" s="617">
        <v>-97.212868</v>
      </c>
      <c r="H7" s="617"/>
      <c r="I7" s="617"/>
      <c r="J7" s="617">
        <v>-97.212868</v>
      </c>
    </row>
    <row r="8" spans="1:10">
      <c r="A8" s="1072"/>
      <c r="B8" s="615" t="s">
        <v>2969</v>
      </c>
      <c r="C8" s="617">
        <v>66.633967999999996</v>
      </c>
      <c r="D8" s="617"/>
      <c r="E8" s="617"/>
      <c r="F8" s="617">
        <v>66.633968999999993</v>
      </c>
      <c r="G8" s="617"/>
      <c r="H8" s="617"/>
      <c r="I8" s="617"/>
      <c r="J8" s="617"/>
    </row>
    <row r="9" spans="1:10">
      <c r="A9" s="1072"/>
      <c r="B9" s="615" t="s">
        <v>2970</v>
      </c>
      <c r="C9" s="636">
        <v>1216.342576</v>
      </c>
      <c r="D9" s="636">
        <v>42.352153999999999</v>
      </c>
      <c r="E9" s="636">
        <v>386.27687000000003</v>
      </c>
      <c r="F9" s="636">
        <v>2814.772923</v>
      </c>
      <c r="G9" s="636">
        <v>992.18202900000006</v>
      </c>
      <c r="H9" s="636">
        <v>17.647525999999999</v>
      </c>
      <c r="I9" s="636">
        <v>336.02751499999999</v>
      </c>
      <c r="J9" s="636">
        <v>1882.8834199999999</v>
      </c>
    </row>
    <row r="10" spans="1:10" ht="15">
      <c r="A10" s="635" t="s">
        <v>3000</v>
      </c>
      <c r="B10" s="615" t="s">
        <v>2973</v>
      </c>
      <c r="C10" s="617">
        <v>0.97761999999999993</v>
      </c>
      <c r="D10" s="617"/>
      <c r="E10" s="617">
        <v>-12.907778</v>
      </c>
      <c r="F10" s="617">
        <v>-57.192525000000003</v>
      </c>
      <c r="G10" s="617"/>
      <c r="H10" s="617"/>
      <c r="I10" s="617"/>
      <c r="J10" s="617">
        <v>7.5859999999999999E-3</v>
      </c>
    </row>
    <row r="11" spans="1:10">
      <c r="A11" s="1072" t="s">
        <v>2974</v>
      </c>
      <c r="B11" s="615" t="s">
        <v>2975</v>
      </c>
      <c r="C11" s="636">
        <v>-3.126493</v>
      </c>
      <c r="D11" s="636">
        <v>-42.352153999999999</v>
      </c>
      <c r="E11" s="636">
        <v>6.1478930000000105</v>
      </c>
      <c r="F11" s="636">
        <v>-277.09114299999999</v>
      </c>
      <c r="G11" s="636">
        <v>-0.651142</v>
      </c>
      <c r="H11" s="636">
        <v>-17.647525999999999</v>
      </c>
      <c r="I11" s="636">
        <v>1.7196909999999974</v>
      </c>
      <c r="J11" s="636">
        <v>-443.04285599999997</v>
      </c>
    </row>
    <row r="12" spans="1:10">
      <c r="A12" s="1072"/>
      <c r="B12" s="615" t="s">
        <v>2976</v>
      </c>
      <c r="C12" s="617">
        <v>-3.126493</v>
      </c>
      <c r="D12" s="617">
        <v>-42.352153999999999</v>
      </c>
      <c r="E12" s="617">
        <v>6.1478930000000105</v>
      </c>
      <c r="F12" s="617">
        <v>-18.154677</v>
      </c>
      <c r="G12" s="617">
        <v>-0.651142</v>
      </c>
      <c r="H12" s="617">
        <v>-17.647525999999999</v>
      </c>
      <c r="I12" s="617">
        <v>1.7196909999999974</v>
      </c>
      <c r="J12" s="617">
        <v>-7.7552140000000005</v>
      </c>
    </row>
    <row r="13" spans="1:10">
      <c r="A13" s="1072"/>
      <c r="B13" s="615" t="s">
        <v>2978</v>
      </c>
      <c r="C13" s="617"/>
      <c r="D13" s="617"/>
      <c r="E13" s="617"/>
      <c r="F13" s="617">
        <v>-258.936466</v>
      </c>
      <c r="G13" s="617"/>
      <c r="H13" s="617"/>
      <c r="I13" s="617"/>
      <c r="J13" s="617">
        <v>-435.28764200000001</v>
      </c>
    </row>
    <row r="14" spans="1:10" ht="15">
      <c r="A14" s="635" t="s">
        <v>2997</v>
      </c>
      <c r="B14" s="615" t="s">
        <v>2980</v>
      </c>
      <c r="C14" s="617"/>
      <c r="D14" s="617"/>
      <c r="E14" s="617">
        <v>8.9853830000000006</v>
      </c>
      <c r="F14" s="617">
        <v>8.9853830000000006</v>
      </c>
      <c r="G14" s="617"/>
      <c r="H14" s="617"/>
      <c r="I14" s="617"/>
      <c r="J14" s="617"/>
    </row>
    <row r="15" spans="1:10" ht="15">
      <c r="A15" s="635"/>
      <c r="B15" s="615" t="s">
        <v>2981</v>
      </c>
      <c r="C15" s="617"/>
      <c r="D15" s="617"/>
      <c r="E15" s="617">
        <v>29.131556</v>
      </c>
      <c r="F15" s="617">
        <v>29.131556</v>
      </c>
      <c r="G15" s="617"/>
      <c r="H15" s="617"/>
      <c r="I15" s="617">
        <v>34.049871000000003</v>
      </c>
      <c r="J15" s="617">
        <v>34.049871000000003</v>
      </c>
    </row>
    <row r="16" spans="1:10">
      <c r="A16" s="1072" t="s">
        <v>2982</v>
      </c>
      <c r="B16" s="615" t="s">
        <v>2983</v>
      </c>
      <c r="C16" s="636">
        <v>1212.2384629999999</v>
      </c>
      <c r="D16" s="636"/>
      <c r="E16" s="636">
        <v>367.21560199999999</v>
      </c>
      <c r="F16" s="636">
        <v>2556.7573659999998</v>
      </c>
      <c r="G16" s="636">
        <v>991.530888</v>
      </c>
      <c r="H16" s="636"/>
      <c r="I16" s="636">
        <v>303.69733400000001</v>
      </c>
      <c r="J16" s="636">
        <v>1405.783107</v>
      </c>
    </row>
    <row r="17" spans="1:10">
      <c r="A17" s="1072"/>
      <c r="B17" s="615" t="s">
        <v>3004</v>
      </c>
      <c r="C17" s="617">
        <v>88.618992999999989</v>
      </c>
      <c r="D17" s="617"/>
      <c r="E17" s="617">
        <v>37.549441000000002</v>
      </c>
      <c r="F17" s="617">
        <v>126.168434</v>
      </c>
      <c r="G17" s="617">
        <v>61.121825000000001</v>
      </c>
      <c r="H17" s="617"/>
      <c r="I17" s="617">
        <v>116.604969</v>
      </c>
      <c r="J17" s="617">
        <v>189.93110799999999</v>
      </c>
    </row>
    <row r="18" spans="1:10">
      <c r="A18" s="1072"/>
      <c r="B18" s="615" t="s">
        <v>2985</v>
      </c>
      <c r="C18" s="617">
        <v>623.45944499999996</v>
      </c>
      <c r="D18" s="617"/>
      <c r="E18" s="617"/>
      <c r="F18" s="617">
        <v>623.45944399999996</v>
      </c>
      <c r="G18" s="617">
        <v>445.32804099999998</v>
      </c>
      <c r="H18" s="617"/>
      <c r="I18" s="617"/>
      <c r="J18" s="617">
        <v>445.32804099999998</v>
      </c>
    </row>
    <row r="19" spans="1:10">
      <c r="A19" s="1072"/>
      <c r="B19" s="615" t="s">
        <v>2986</v>
      </c>
      <c r="C19" s="617">
        <v>12.716155000000001</v>
      </c>
      <c r="D19" s="617"/>
      <c r="E19" s="617">
        <v>252.985827</v>
      </c>
      <c r="F19" s="617">
        <v>1047.6704890000001</v>
      </c>
      <c r="G19" s="617"/>
      <c r="H19" s="617"/>
      <c r="I19" s="617">
        <v>87.339906999999997</v>
      </c>
      <c r="J19" s="617">
        <v>122.306956</v>
      </c>
    </row>
    <row r="20" spans="1:10">
      <c r="A20" s="1072"/>
      <c r="B20" s="615" t="s">
        <v>2987</v>
      </c>
      <c r="C20" s="617">
        <v>379.85573599999998</v>
      </c>
      <c r="D20" s="617"/>
      <c r="E20" s="617"/>
      <c r="F20" s="617">
        <v>379.85573699999998</v>
      </c>
      <c r="G20" s="617">
        <v>63.374222000000003</v>
      </c>
      <c r="H20" s="617"/>
      <c r="I20" s="617">
        <v>42.604989000000003</v>
      </c>
      <c r="J20" s="617">
        <v>105.979212</v>
      </c>
    </row>
    <row r="21" spans="1:10">
      <c r="A21" s="1072"/>
      <c r="B21" s="615" t="s">
        <v>2988</v>
      </c>
      <c r="C21" s="617">
        <v>79.003057000000013</v>
      </c>
      <c r="D21" s="617"/>
      <c r="E21" s="617"/>
      <c r="F21" s="617">
        <v>79.003056999999998</v>
      </c>
      <c r="G21" s="617">
        <v>17.467587999999999</v>
      </c>
      <c r="H21" s="617"/>
      <c r="I21" s="617">
        <v>25.847460999999999</v>
      </c>
      <c r="J21" s="617">
        <v>43.315049999999999</v>
      </c>
    </row>
    <row r="22" spans="1:10">
      <c r="A22" s="1072"/>
      <c r="B22" s="615" t="s">
        <v>2989</v>
      </c>
      <c r="C22" s="617">
        <v>24.013566000000001</v>
      </c>
      <c r="D22" s="617"/>
      <c r="E22" s="617"/>
      <c r="F22" s="617">
        <v>24.013566000000001</v>
      </c>
      <c r="G22" s="617">
        <v>12.048747000000001</v>
      </c>
      <c r="H22" s="617"/>
      <c r="I22" s="617"/>
      <c r="J22" s="617">
        <v>12.048747000000001</v>
      </c>
    </row>
    <row r="24" spans="1:10">
      <c r="A24" s="40" t="s">
        <v>20</v>
      </c>
    </row>
    <row r="25" spans="1:10">
      <c r="A25" s="40"/>
    </row>
    <row r="26" spans="1:10">
      <c r="A26" s="53" t="s">
        <v>3003</v>
      </c>
    </row>
  </sheetData>
  <mergeCells count="5">
    <mergeCell ref="C2:F2"/>
    <mergeCell ref="G2:J2"/>
    <mergeCell ref="A4:A9"/>
    <mergeCell ref="A11:A13"/>
    <mergeCell ref="A16:A22"/>
  </mergeCells>
  <pageMargins left="0.7" right="0.7" top="0.75" bottom="0.75" header="0.3" footer="0.3"/>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56C8-A9EC-4085-B85E-58DCCA3C558E}">
  <dimension ref="A1:Q36"/>
  <sheetViews>
    <sheetView topLeftCell="D1" workbookViewId="0">
      <selection activeCell="Q3" sqref="Q3"/>
    </sheetView>
  </sheetViews>
  <sheetFormatPr defaultRowHeight="14.5"/>
  <cols>
    <col min="1" max="1" width="34.90625" customWidth="1"/>
    <col min="2" max="14" width="10.90625" customWidth="1"/>
  </cols>
  <sheetData>
    <row r="1" spans="1:17">
      <c r="A1" s="89" t="s">
        <v>3698</v>
      </c>
    </row>
    <row r="3" spans="1:17" ht="46.5">
      <c r="A3" s="836" t="s">
        <v>3706</v>
      </c>
      <c r="B3" s="837" t="s">
        <v>3707</v>
      </c>
      <c r="C3" s="838" t="s">
        <v>2960</v>
      </c>
      <c r="D3" s="839" t="s">
        <v>2961</v>
      </c>
      <c r="E3" s="840" t="s">
        <v>3708</v>
      </c>
      <c r="F3" s="841" t="s">
        <v>3709</v>
      </c>
      <c r="G3" s="842" t="s">
        <v>2612</v>
      </c>
      <c r="H3" s="842" t="s">
        <v>2611</v>
      </c>
      <c r="I3" s="842" t="s">
        <v>2614</v>
      </c>
      <c r="J3" s="842" t="s">
        <v>2613</v>
      </c>
      <c r="K3" s="842" t="s">
        <v>3710</v>
      </c>
      <c r="L3" s="842" t="s">
        <v>146</v>
      </c>
      <c r="M3" s="842" t="s">
        <v>2616</v>
      </c>
      <c r="N3" s="843" t="s">
        <v>3711</v>
      </c>
      <c r="Q3" s="486" t="s">
        <v>528</v>
      </c>
    </row>
    <row r="4" spans="1:17" ht="15.5">
      <c r="A4" s="844" t="s">
        <v>2964</v>
      </c>
      <c r="B4" s="845">
        <v>0</v>
      </c>
      <c r="C4" s="845">
        <v>0</v>
      </c>
      <c r="D4" s="845">
        <v>0</v>
      </c>
      <c r="E4" s="845">
        <v>0</v>
      </c>
      <c r="F4" s="845">
        <v>741.59757523645737</v>
      </c>
      <c r="G4" s="845">
        <v>0</v>
      </c>
      <c r="H4" s="845">
        <v>113.7828786758383</v>
      </c>
      <c r="I4" s="845">
        <v>37.059329320722256</v>
      </c>
      <c r="J4" s="846">
        <v>1.9414923473774715</v>
      </c>
      <c r="K4" s="845">
        <v>0</v>
      </c>
      <c r="L4" s="845">
        <v>0</v>
      </c>
      <c r="M4" s="845">
        <v>0</v>
      </c>
      <c r="N4" s="846">
        <v>894.38127558039537</v>
      </c>
    </row>
    <row r="5" spans="1:17" ht="15.5">
      <c r="A5" s="847" t="s">
        <v>3712</v>
      </c>
      <c r="B5" s="848">
        <v>73.811120664946969</v>
      </c>
      <c r="C5" s="848">
        <v>0</v>
      </c>
      <c r="D5" s="848">
        <v>1229.2995825761918</v>
      </c>
      <c r="E5" s="848">
        <v>0</v>
      </c>
      <c r="F5" s="848">
        <v>0</v>
      </c>
      <c r="G5" s="848">
        <v>0</v>
      </c>
      <c r="H5" s="848">
        <v>0</v>
      </c>
      <c r="I5" s="848">
        <v>0</v>
      </c>
      <c r="J5" s="849">
        <v>0</v>
      </c>
      <c r="K5" s="848">
        <v>0</v>
      </c>
      <c r="L5" s="848">
        <v>213.56659984290624</v>
      </c>
      <c r="M5" s="848">
        <v>0</v>
      </c>
      <c r="N5" s="849">
        <v>1516.677303084045</v>
      </c>
    </row>
    <row r="6" spans="1:17" ht="15.5">
      <c r="A6" s="847" t="s">
        <v>3713</v>
      </c>
      <c r="B6" s="848">
        <v>0</v>
      </c>
      <c r="C6" s="848">
        <v>0</v>
      </c>
      <c r="D6" s="848">
        <v>-0.11297410910480556</v>
      </c>
      <c r="E6" s="848">
        <v>0</v>
      </c>
      <c r="F6" s="848">
        <v>-187.55971129502242</v>
      </c>
      <c r="G6" s="848">
        <v>0</v>
      </c>
      <c r="H6" s="848">
        <v>0</v>
      </c>
      <c r="I6" s="848">
        <v>0</v>
      </c>
      <c r="J6" s="849">
        <v>0</v>
      </c>
      <c r="K6" s="848">
        <v>0</v>
      </c>
      <c r="L6" s="848">
        <v>-17.04820636629406</v>
      </c>
      <c r="M6" s="848">
        <v>0</v>
      </c>
      <c r="N6" s="849">
        <v>-204.7208917704213</v>
      </c>
    </row>
    <row r="7" spans="1:17" ht="15.5">
      <c r="A7" s="850" t="s">
        <v>2968</v>
      </c>
      <c r="B7" s="848">
        <v>0</v>
      </c>
      <c r="C7" s="848">
        <v>0</v>
      </c>
      <c r="D7" s="848">
        <v>0</v>
      </c>
      <c r="E7" s="848">
        <v>0</v>
      </c>
      <c r="F7" s="848">
        <v>0</v>
      </c>
      <c r="G7" s="848">
        <v>0</v>
      </c>
      <c r="H7" s="848">
        <v>0</v>
      </c>
      <c r="I7" s="848">
        <v>0</v>
      </c>
      <c r="J7" s="849">
        <v>0</v>
      </c>
      <c r="K7" s="848">
        <v>0</v>
      </c>
      <c r="L7" s="848">
        <v>0</v>
      </c>
      <c r="M7" s="848">
        <v>0</v>
      </c>
      <c r="N7" s="849">
        <v>0</v>
      </c>
    </row>
    <row r="8" spans="1:17" ht="15.5">
      <c r="A8" s="850" t="s">
        <v>2967</v>
      </c>
      <c r="B8" s="848">
        <v>0</v>
      </c>
      <c r="C8" s="848">
        <v>0</v>
      </c>
      <c r="D8" s="848">
        <v>-84.264832330180568</v>
      </c>
      <c r="E8" s="848">
        <v>0</v>
      </c>
      <c r="F8" s="848">
        <v>0</v>
      </c>
      <c r="G8" s="848">
        <v>0</v>
      </c>
      <c r="H8" s="848">
        <v>0</v>
      </c>
      <c r="I8" s="848">
        <v>0</v>
      </c>
      <c r="J8" s="849">
        <v>0</v>
      </c>
      <c r="K8" s="848">
        <v>0</v>
      </c>
      <c r="L8" s="848">
        <v>0</v>
      </c>
      <c r="M8" s="848">
        <v>0</v>
      </c>
      <c r="N8" s="849">
        <v>-84.264832330180568</v>
      </c>
    </row>
    <row r="9" spans="1:17" ht="15.5">
      <c r="A9" s="850" t="s">
        <v>3714</v>
      </c>
      <c r="B9" s="848">
        <v>0</v>
      </c>
      <c r="C9" s="848">
        <v>0</v>
      </c>
      <c r="D9" s="848">
        <v>0</v>
      </c>
      <c r="E9" s="848">
        <v>0</v>
      </c>
      <c r="F9" s="848">
        <v>0</v>
      </c>
      <c r="G9" s="848">
        <v>0</v>
      </c>
      <c r="H9" s="848">
        <v>0</v>
      </c>
      <c r="I9" s="848">
        <v>0</v>
      </c>
      <c r="J9" s="849">
        <v>0</v>
      </c>
      <c r="K9" s="848">
        <v>0</v>
      </c>
      <c r="L9" s="848">
        <v>0</v>
      </c>
      <c r="M9" s="848">
        <v>0</v>
      </c>
      <c r="N9" s="849">
        <v>0</v>
      </c>
    </row>
    <row r="10" spans="1:17" ht="15.5">
      <c r="A10" s="851" t="s">
        <v>2970</v>
      </c>
      <c r="B10" s="852">
        <v>73.811120664946969</v>
      </c>
      <c r="C10" s="852">
        <v>0</v>
      </c>
      <c r="D10" s="852">
        <v>1144.9217761369064</v>
      </c>
      <c r="E10" s="852">
        <v>0</v>
      </c>
      <c r="F10" s="852">
        <v>554.03786394143492</v>
      </c>
      <c r="G10" s="852">
        <v>0</v>
      </c>
      <c r="H10" s="852">
        <v>113.7828786758383</v>
      </c>
      <c r="I10" s="852">
        <v>37.059329320722256</v>
      </c>
      <c r="J10" s="853">
        <v>1.9414923473774715</v>
      </c>
      <c r="K10" s="852">
        <v>0</v>
      </c>
      <c r="L10" s="852">
        <v>196.51839347661218</v>
      </c>
      <c r="M10" s="852">
        <v>0</v>
      </c>
      <c r="N10" s="853">
        <v>2122.0728545638385</v>
      </c>
    </row>
    <row r="11" spans="1:17" ht="15.5">
      <c r="A11" s="854" t="s">
        <v>2972</v>
      </c>
      <c r="B11" s="848">
        <v>0</v>
      </c>
      <c r="C11" s="848">
        <v>0</v>
      </c>
      <c r="D11" s="848">
        <v>0</v>
      </c>
      <c r="E11" s="848">
        <v>0</v>
      </c>
      <c r="F11" s="848">
        <v>0</v>
      </c>
      <c r="G11" s="848">
        <v>0</v>
      </c>
      <c r="H11" s="848">
        <v>0</v>
      </c>
      <c r="I11" s="848">
        <v>0</v>
      </c>
      <c r="J11" s="849">
        <v>0</v>
      </c>
      <c r="K11" s="848">
        <v>0</v>
      </c>
      <c r="L11" s="848">
        <v>0</v>
      </c>
      <c r="M11" s="848">
        <v>0</v>
      </c>
      <c r="N11" s="849">
        <v>0</v>
      </c>
    </row>
    <row r="12" spans="1:17" ht="15.5">
      <c r="A12" s="850" t="s">
        <v>2973</v>
      </c>
      <c r="B12" s="848">
        <v>0</v>
      </c>
      <c r="C12" s="848">
        <v>0</v>
      </c>
      <c r="D12" s="848">
        <v>2.0799876588325787</v>
      </c>
      <c r="E12" s="848">
        <v>0</v>
      </c>
      <c r="F12" s="848">
        <v>10.679629698082195</v>
      </c>
      <c r="G12" s="848">
        <v>0</v>
      </c>
      <c r="H12" s="848">
        <v>0</v>
      </c>
      <c r="I12" s="848">
        <v>0</v>
      </c>
      <c r="J12" s="849">
        <v>0</v>
      </c>
      <c r="K12" s="848">
        <v>0</v>
      </c>
      <c r="L12" s="848">
        <v>4.3116909906277101</v>
      </c>
      <c r="M12" s="848">
        <v>0</v>
      </c>
      <c r="N12" s="849">
        <v>17.071308347542484</v>
      </c>
    </row>
    <row r="13" spans="1:17" ht="15.5">
      <c r="A13" s="855" t="s">
        <v>2975</v>
      </c>
      <c r="B13" s="856">
        <v>-73.811120664946969</v>
      </c>
      <c r="C13" s="856">
        <v>0</v>
      </c>
      <c r="D13" s="856">
        <v>-136.05617655488678</v>
      </c>
      <c r="E13" s="856">
        <v>0</v>
      </c>
      <c r="F13" s="856">
        <v>-431.23257583357213</v>
      </c>
      <c r="G13" s="856">
        <v>0</v>
      </c>
      <c r="H13" s="856">
        <v>-113.7828786758383</v>
      </c>
      <c r="I13" s="856">
        <v>-37.059329320722256</v>
      </c>
      <c r="J13" s="856">
        <v>-1.9414923473774715</v>
      </c>
      <c r="K13" s="856">
        <v>0</v>
      </c>
      <c r="L13" s="856">
        <v>155.92799620808248</v>
      </c>
      <c r="M13" s="856">
        <v>0</v>
      </c>
      <c r="N13" s="857">
        <v>-637.95557718926136</v>
      </c>
    </row>
    <row r="14" spans="1:17" ht="15.5">
      <c r="A14" s="858" t="s">
        <v>3715</v>
      </c>
      <c r="B14" s="848">
        <v>-73.811120664946969</v>
      </c>
      <c r="C14" s="848">
        <v>0</v>
      </c>
      <c r="D14" s="848">
        <v>-136.05617655488678</v>
      </c>
      <c r="E14" s="848">
        <v>0</v>
      </c>
      <c r="F14" s="848">
        <v>0</v>
      </c>
      <c r="G14" s="848">
        <v>0</v>
      </c>
      <c r="H14" s="848">
        <v>-113.7828786758383</v>
      </c>
      <c r="I14" s="848">
        <v>-37.059329320722256</v>
      </c>
      <c r="J14" s="848">
        <v>-1.9414923473774715</v>
      </c>
      <c r="K14" s="848">
        <v>0</v>
      </c>
      <c r="L14" s="848">
        <v>155.92799620808248</v>
      </c>
      <c r="M14" s="848">
        <v>0</v>
      </c>
      <c r="N14" s="849">
        <v>-206.72300135568932</v>
      </c>
    </row>
    <row r="15" spans="1:17" ht="15.5">
      <c r="A15" s="858" t="s">
        <v>3045</v>
      </c>
      <c r="B15" s="848">
        <v>0</v>
      </c>
      <c r="C15" s="848">
        <v>0</v>
      </c>
      <c r="D15" s="848">
        <v>0</v>
      </c>
      <c r="E15" s="848">
        <v>0</v>
      </c>
      <c r="F15" s="848">
        <v>0</v>
      </c>
      <c r="G15" s="848">
        <v>0</v>
      </c>
      <c r="H15" s="848">
        <v>0</v>
      </c>
      <c r="I15" s="848">
        <v>0</v>
      </c>
      <c r="J15" s="848">
        <v>0</v>
      </c>
      <c r="K15" s="848">
        <v>0</v>
      </c>
      <c r="L15" s="848">
        <v>0</v>
      </c>
      <c r="M15" s="848">
        <v>0</v>
      </c>
      <c r="N15" s="849">
        <v>0</v>
      </c>
    </row>
    <row r="16" spans="1:17" ht="15.5">
      <c r="A16" s="858" t="s">
        <v>3716</v>
      </c>
      <c r="B16" s="848">
        <v>0</v>
      </c>
      <c r="C16" s="848">
        <v>0</v>
      </c>
      <c r="D16" s="848">
        <v>0</v>
      </c>
      <c r="E16" s="848">
        <v>0</v>
      </c>
      <c r="F16" s="848">
        <v>0</v>
      </c>
      <c r="G16" s="848">
        <v>0</v>
      </c>
      <c r="H16" s="848">
        <v>0</v>
      </c>
      <c r="I16" s="848">
        <v>0</v>
      </c>
      <c r="J16" s="848">
        <v>0</v>
      </c>
      <c r="K16" s="848">
        <v>0</v>
      </c>
      <c r="L16" s="848">
        <v>0</v>
      </c>
      <c r="M16" s="848">
        <v>0</v>
      </c>
      <c r="N16" s="849">
        <v>0</v>
      </c>
    </row>
    <row r="17" spans="1:14" ht="15.5">
      <c r="A17" s="859" t="s">
        <v>3717</v>
      </c>
      <c r="B17" s="848">
        <v>0</v>
      </c>
      <c r="C17" s="848">
        <v>0</v>
      </c>
      <c r="D17" s="848">
        <v>0</v>
      </c>
      <c r="E17" s="848">
        <v>0</v>
      </c>
      <c r="F17" s="848">
        <v>0</v>
      </c>
      <c r="G17" s="848">
        <v>0</v>
      </c>
      <c r="H17" s="848">
        <v>0</v>
      </c>
      <c r="I17" s="848">
        <v>0</v>
      </c>
      <c r="J17" s="848">
        <v>0</v>
      </c>
      <c r="K17" s="848">
        <v>0</v>
      </c>
      <c r="L17" s="848">
        <v>0</v>
      </c>
      <c r="M17" s="848">
        <v>0</v>
      </c>
      <c r="N17" s="849">
        <v>0</v>
      </c>
    </row>
    <row r="18" spans="1:14" ht="15.5">
      <c r="A18" s="859" t="s">
        <v>3718</v>
      </c>
      <c r="B18" s="860">
        <v>0</v>
      </c>
      <c r="C18" s="848">
        <v>0</v>
      </c>
      <c r="D18" s="848">
        <v>0</v>
      </c>
      <c r="E18" s="848">
        <v>0</v>
      </c>
      <c r="F18" s="848">
        <v>0</v>
      </c>
      <c r="G18" s="848">
        <v>0</v>
      </c>
      <c r="H18" s="848">
        <v>0</v>
      </c>
      <c r="I18" s="848">
        <v>0</v>
      </c>
      <c r="J18" s="848">
        <v>0</v>
      </c>
      <c r="K18" s="848">
        <v>0</v>
      </c>
      <c r="L18" s="848">
        <v>0</v>
      </c>
      <c r="M18" s="848">
        <v>0</v>
      </c>
      <c r="N18" s="849">
        <v>0</v>
      </c>
    </row>
    <row r="19" spans="1:14" ht="15.5">
      <c r="A19" s="859" t="s">
        <v>3719</v>
      </c>
      <c r="B19" s="848">
        <v>0</v>
      </c>
      <c r="C19" s="848">
        <v>0</v>
      </c>
      <c r="D19" s="848">
        <v>0</v>
      </c>
      <c r="E19" s="848">
        <v>0</v>
      </c>
      <c r="F19" s="848">
        <v>0</v>
      </c>
      <c r="G19" s="848">
        <v>0</v>
      </c>
      <c r="H19" s="848">
        <v>0</v>
      </c>
      <c r="I19" s="848">
        <v>0</v>
      </c>
      <c r="J19" s="848">
        <v>0</v>
      </c>
      <c r="K19" s="848">
        <v>0</v>
      </c>
      <c r="L19" s="848">
        <v>0</v>
      </c>
      <c r="M19" s="848">
        <v>0</v>
      </c>
      <c r="N19" s="849">
        <v>0</v>
      </c>
    </row>
    <row r="20" spans="1:14" ht="15.5">
      <c r="A20" s="859" t="s">
        <v>3720</v>
      </c>
      <c r="B20" s="848">
        <v>0</v>
      </c>
      <c r="C20" s="848">
        <v>0</v>
      </c>
      <c r="D20" s="848">
        <v>0</v>
      </c>
      <c r="E20" s="848">
        <v>0</v>
      </c>
      <c r="F20" s="848">
        <v>0</v>
      </c>
      <c r="G20" s="848">
        <v>0</v>
      </c>
      <c r="H20" s="848">
        <v>0</v>
      </c>
      <c r="I20" s="848">
        <v>0</v>
      </c>
      <c r="J20" s="848">
        <v>0</v>
      </c>
      <c r="K20" s="848">
        <v>0</v>
      </c>
      <c r="L20" s="848">
        <v>0</v>
      </c>
      <c r="M20" s="848">
        <v>0</v>
      </c>
      <c r="N20" s="849">
        <v>0</v>
      </c>
    </row>
    <row r="21" spans="1:14" ht="15.5">
      <c r="A21" s="859" t="s">
        <v>3721</v>
      </c>
      <c r="B21" s="848">
        <v>0</v>
      </c>
      <c r="C21" s="848">
        <v>0</v>
      </c>
      <c r="D21" s="848">
        <v>0</v>
      </c>
      <c r="E21" s="848">
        <v>0</v>
      </c>
      <c r="F21" s="848">
        <v>0</v>
      </c>
      <c r="G21" s="848">
        <v>0</v>
      </c>
      <c r="H21" s="848">
        <v>0</v>
      </c>
      <c r="I21" s="848">
        <v>0</v>
      </c>
      <c r="J21" s="848">
        <v>0</v>
      </c>
      <c r="K21" s="848">
        <v>0</v>
      </c>
      <c r="L21" s="848">
        <v>0</v>
      </c>
      <c r="M21" s="848">
        <v>0</v>
      </c>
      <c r="N21" s="849">
        <v>0</v>
      </c>
    </row>
    <row r="22" spans="1:14" ht="15.5">
      <c r="A22" s="859" t="s">
        <v>3722</v>
      </c>
      <c r="B22" s="848">
        <v>0</v>
      </c>
      <c r="C22" s="848">
        <v>0</v>
      </c>
      <c r="D22" s="848">
        <v>0</v>
      </c>
      <c r="E22" s="848">
        <v>0</v>
      </c>
      <c r="F22" s="848">
        <v>-431.23257583357213</v>
      </c>
      <c r="G22" s="848">
        <v>0</v>
      </c>
      <c r="H22" s="848">
        <v>0</v>
      </c>
      <c r="I22" s="848">
        <v>0</v>
      </c>
      <c r="J22" s="848">
        <v>0</v>
      </c>
      <c r="K22" s="848">
        <v>0</v>
      </c>
      <c r="L22" s="848">
        <v>0</v>
      </c>
      <c r="M22" s="848">
        <v>0</v>
      </c>
      <c r="N22" s="849">
        <v>-431.23257583357213</v>
      </c>
    </row>
    <row r="23" spans="1:14" ht="15.5">
      <c r="A23" s="861" t="s">
        <v>3723</v>
      </c>
      <c r="B23" s="862">
        <v>0</v>
      </c>
      <c r="C23" s="862">
        <v>0</v>
      </c>
      <c r="D23" s="862">
        <v>0</v>
      </c>
      <c r="E23" s="862">
        <v>0</v>
      </c>
      <c r="F23" s="862">
        <v>0</v>
      </c>
      <c r="G23" s="862">
        <v>0</v>
      </c>
      <c r="H23" s="862">
        <v>0</v>
      </c>
      <c r="I23" s="862">
        <v>0</v>
      </c>
      <c r="J23" s="862">
        <v>0</v>
      </c>
      <c r="K23" s="862">
        <v>0</v>
      </c>
      <c r="L23" s="862">
        <v>0</v>
      </c>
      <c r="M23" s="862">
        <v>0</v>
      </c>
      <c r="N23" s="863">
        <v>0</v>
      </c>
    </row>
    <row r="24" spans="1:14" ht="15.5">
      <c r="A24" s="864" t="s">
        <v>2980</v>
      </c>
      <c r="B24" s="865">
        <v>0</v>
      </c>
      <c r="C24" s="865">
        <v>0</v>
      </c>
      <c r="D24" s="865">
        <v>0</v>
      </c>
      <c r="E24" s="865">
        <v>0</v>
      </c>
      <c r="F24" s="865">
        <v>0</v>
      </c>
      <c r="G24" s="865">
        <v>0</v>
      </c>
      <c r="H24" s="865">
        <v>0</v>
      </c>
      <c r="I24" s="865">
        <v>0</v>
      </c>
      <c r="J24" s="865">
        <v>0</v>
      </c>
      <c r="K24" s="865">
        <v>0</v>
      </c>
      <c r="L24" s="865">
        <v>0</v>
      </c>
      <c r="M24" s="865">
        <v>0</v>
      </c>
      <c r="N24" s="866">
        <v>0</v>
      </c>
    </row>
    <row r="25" spans="1:14" ht="15.5">
      <c r="A25" s="851" t="s">
        <v>2981</v>
      </c>
      <c r="B25" s="852">
        <v>0</v>
      </c>
      <c r="C25" s="852">
        <v>0</v>
      </c>
      <c r="D25" s="852">
        <v>0</v>
      </c>
      <c r="E25" s="852">
        <v>0</v>
      </c>
      <c r="F25" s="852">
        <v>0</v>
      </c>
      <c r="G25" s="852">
        <v>0</v>
      </c>
      <c r="H25" s="852">
        <v>0</v>
      </c>
      <c r="I25" s="852">
        <v>0</v>
      </c>
      <c r="J25" s="852">
        <v>0</v>
      </c>
      <c r="K25" s="852">
        <v>0</v>
      </c>
      <c r="L25" s="852">
        <v>0</v>
      </c>
      <c r="M25" s="852">
        <v>0</v>
      </c>
      <c r="N25" s="853">
        <v>0</v>
      </c>
    </row>
    <row r="26" spans="1:14" ht="15.5">
      <c r="A26" s="855" t="s">
        <v>2983</v>
      </c>
      <c r="B26" s="857">
        <v>0</v>
      </c>
      <c r="C26" s="856">
        <v>0</v>
      </c>
      <c r="D26" s="856">
        <v>1006.785611923187</v>
      </c>
      <c r="E26" s="856">
        <v>0</v>
      </c>
      <c r="F26" s="856">
        <v>112.1256584097806</v>
      </c>
      <c r="G26" s="856">
        <v>0</v>
      </c>
      <c r="H26" s="856">
        <v>0</v>
      </c>
      <c r="I26" s="856">
        <v>0</v>
      </c>
      <c r="J26" s="856">
        <v>0</v>
      </c>
      <c r="K26" s="856">
        <v>0</v>
      </c>
      <c r="L26" s="856">
        <v>348.13469869406691</v>
      </c>
      <c r="M26" s="856">
        <v>0</v>
      </c>
      <c r="N26" s="857">
        <v>1467.0459690270345</v>
      </c>
    </row>
    <row r="27" spans="1:14" ht="15.5">
      <c r="A27" s="858" t="s">
        <v>3047</v>
      </c>
      <c r="B27" s="849">
        <v>0</v>
      </c>
      <c r="C27" s="848">
        <v>0</v>
      </c>
      <c r="D27" s="848">
        <v>0</v>
      </c>
      <c r="E27" s="848">
        <v>0</v>
      </c>
      <c r="F27" s="848">
        <v>12.299829464029806</v>
      </c>
      <c r="G27" s="848">
        <v>0</v>
      </c>
      <c r="H27" s="848">
        <v>0</v>
      </c>
      <c r="I27" s="848">
        <v>0</v>
      </c>
      <c r="J27" s="848">
        <v>0</v>
      </c>
      <c r="K27" s="848">
        <v>0</v>
      </c>
      <c r="L27" s="848">
        <v>114.19285557016333</v>
      </c>
      <c r="M27" s="848">
        <v>0</v>
      </c>
      <c r="N27" s="849">
        <v>126.49268503419313</v>
      </c>
    </row>
    <row r="28" spans="1:14" ht="15.5">
      <c r="A28" s="858" t="s">
        <v>821</v>
      </c>
      <c r="B28" s="848">
        <v>0</v>
      </c>
      <c r="C28" s="848">
        <v>0</v>
      </c>
      <c r="D28" s="848">
        <v>989.38759912104706</v>
      </c>
      <c r="E28" s="848">
        <v>0</v>
      </c>
      <c r="F28" s="848">
        <v>0</v>
      </c>
      <c r="G28" s="848">
        <v>0</v>
      </c>
      <c r="H28" s="848">
        <v>0</v>
      </c>
      <c r="I28" s="848">
        <v>0</v>
      </c>
      <c r="J28" s="848">
        <v>0</v>
      </c>
      <c r="K28" s="848">
        <v>0</v>
      </c>
      <c r="L28" s="848">
        <v>0</v>
      </c>
      <c r="M28" s="848">
        <v>0</v>
      </c>
      <c r="N28" s="849">
        <v>989.38759912104706</v>
      </c>
    </row>
    <row r="29" spans="1:14" ht="15.5">
      <c r="A29" s="858" t="s">
        <v>3724</v>
      </c>
      <c r="B29" s="848">
        <v>0</v>
      </c>
      <c r="C29" s="848">
        <v>0</v>
      </c>
      <c r="D29" s="848">
        <v>0</v>
      </c>
      <c r="E29" s="848">
        <v>0</v>
      </c>
      <c r="F29" s="848">
        <v>35.491555318715832</v>
      </c>
      <c r="G29" s="848">
        <v>0</v>
      </c>
      <c r="H29" s="848">
        <v>0</v>
      </c>
      <c r="I29" s="848">
        <v>0</v>
      </c>
      <c r="J29" s="848">
        <v>0</v>
      </c>
      <c r="K29" s="848">
        <v>0</v>
      </c>
      <c r="L29" s="848">
        <v>2.1192442583834898</v>
      </c>
      <c r="M29" s="848">
        <v>0</v>
      </c>
      <c r="N29" s="849">
        <v>37.610799577099321</v>
      </c>
    </row>
    <row r="30" spans="1:14" ht="15.5">
      <c r="A30" s="858" t="s">
        <v>3725</v>
      </c>
      <c r="B30" s="848">
        <v>0</v>
      </c>
      <c r="C30" s="848">
        <v>0</v>
      </c>
      <c r="D30" s="848">
        <v>0</v>
      </c>
      <c r="E30" s="848">
        <v>0</v>
      </c>
      <c r="F30" s="848">
        <v>64.334273627034946</v>
      </c>
      <c r="G30" s="848">
        <v>0</v>
      </c>
      <c r="H30" s="848">
        <v>0</v>
      </c>
      <c r="I30" s="848">
        <v>0</v>
      </c>
      <c r="J30" s="848">
        <v>0</v>
      </c>
      <c r="K30" s="848">
        <v>0</v>
      </c>
      <c r="L30" s="848">
        <v>213.0235182076525</v>
      </c>
      <c r="M30" s="848">
        <v>0</v>
      </c>
      <c r="N30" s="849">
        <v>277.35779183468742</v>
      </c>
    </row>
    <row r="31" spans="1:14" ht="15.5">
      <c r="A31" s="858" t="s">
        <v>3726</v>
      </c>
      <c r="B31" s="848">
        <v>0</v>
      </c>
      <c r="C31" s="848">
        <v>0</v>
      </c>
      <c r="D31" s="848">
        <v>0</v>
      </c>
      <c r="E31" s="848">
        <v>0</v>
      </c>
      <c r="F31" s="848">
        <v>0</v>
      </c>
      <c r="G31" s="848">
        <v>0</v>
      </c>
      <c r="H31" s="848">
        <v>0</v>
      </c>
      <c r="I31" s="848">
        <v>0</v>
      </c>
      <c r="J31" s="848">
        <v>0</v>
      </c>
      <c r="K31" s="848">
        <v>0</v>
      </c>
      <c r="L31" s="848">
        <v>8.5669224463456555</v>
      </c>
      <c r="M31" s="848">
        <v>0</v>
      </c>
      <c r="N31" s="849">
        <v>8.5669224463456555</v>
      </c>
    </row>
    <row r="32" spans="1:14" ht="31">
      <c r="A32" s="858" t="s">
        <v>3727</v>
      </c>
      <c r="B32" s="848">
        <v>0</v>
      </c>
      <c r="C32" s="848">
        <v>0</v>
      </c>
      <c r="D32" s="848">
        <v>17.398012802140059</v>
      </c>
      <c r="E32" s="848">
        <v>0</v>
      </c>
      <c r="F32" s="848">
        <v>0</v>
      </c>
      <c r="G32" s="848">
        <v>0</v>
      </c>
      <c r="H32" s="848">
        <v>0</v>
      </c>
      <c r="I32" s="848">
        <v>0</v>
      </c>
      <c r="J32" s="848">
        <v>0</v>
      </c>
      <c r="K32" s="848">
        <v>0</v>
      </c>
      <c r="L32" s="848">
        <v>10.232158211521922</v>
      </c>
      <c r="M32" s="848">
        <v>0</v>
      </c>
      <c r="N32" s="849">
        <v>27.630171013661979</v>
      </c>
    </row>
    <row r="33" spans="1:14" ht="15.5">
      <c r="A33" s="867" t="s">
        <v>3728</v>
      </c>
      <c r="B33" s="863">
        <v>0</v>
      </c>
      <c r="C33" s="862">
        <v>0</v>
      </c>
      <c r="D33" s="862">
        <v>0</v>
      </c>
      <c r="E33" s="862">
        <v>0</v>
      </c>
      <c r="F33" s="862">
        <v>0</v>
      </c>
      <c r="G33" s="862">
        <v>0</v>
      </c>
      <c r="H33" s="862">
        <v>0</v>
      </c>
      <c r="I33" s="862">
        <v>0</v>
      </c>
      <c r="J33" s="862">
        <v>0</v>
      </c>
      <c r="K33" s="862">
        <v>0</v>
      </c>
      <c r="L33" s="862">
        <v>0</v>
      </c>
      <c r="M33" s="862">
        <v>0</v>
      </c>
      <c r="N33" s="863">
        <v>0</v>
      </c>
    </row>
    <row r="35" spans="1:14">
      <c r="A35" s="40" t="s">
        <v>20</v>
      </c>
    </row>
    <row r="36" spans="1:14">
      <c r="A36" s="53" t="s">
        <v>3729</v>
      </c>
    </row>
  </sheetData>
  <conditionalFormatting sqref="B4:N33">
    <cfRule type="cellIs" dxfId="132" priority="1" operator="equal">
      <formula>0</formula>
    </cfRule>
  </conditionalFormatting>
  <conditionalFormatting sqref="E4:N33">
    <cfRule type="containsErrors" dxfId="131" priority="2">
      <formula>ISERROR(E4)</formula>
    </cfRule>
  </conditionalFormatting>
  <hyperlinks>
    <hyperlink ref="Q3" location="Content!A1" display="Back to content page" xr:uid="{9CE589E7-FAF5-47E5-8717-60C72F6CC368}"/>
  </hyperlinks>
  <pageMargins left="0.7" right="0.7" top="0.75" bottom="0.75" header="0.3" footer="0.3"/>
  <legacyDrawing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96A0C-169D-42C9-B0B8-6BAC480B2881}">
  <dimension ref="A1:H26"/>
  <sheetViews>
    <sheetView workbookViewId="0"/>
  </sheetViews>
  <sheetFormatPr defaultRowHeight="14.5"/>
  <cols>
    <col min="1" max="1" width="29.7265625" customWidth="1"/>
    <col min="2" max="2" width="53.26953125" bestFit="1" customWidth="1"/>
  </cols>
  <sheetData>
    <row r="1" spans="1:8">
      <c r="A1" s="89" t="s">
        <v>3017</v>
      </c>
    </row>
    <row r="3" spans="1:8">
      <c r="C3" s="1070">
        <v>2021</v>
      </c>
      <c r="D3" s="1070"/>
      <c r="E3" s="1070"/>
      <c r="F3" s="1070">
        <v>2022</v>
      </c>
      <c r="G3" s="1070"/>
      <c r="H3" s="1070"/>
    </row>
    <row r="4" spans="1:8" ht="42">
      <c r="C4" s="613" t="s">
        <v>3010</v>
      </c>
      <c r="D4" s="613" t="s">
        <v>146</v>
      </c>
      <c r="E4" s="613" t="s">
        <v>27</v>
      </c>
      <c r="F4" s="613" t="s">
        <v>3010</v>
      </c>
      <c r="G4" s="613" t="s">
        <v>146</v>
      </c>
      <c r="H4" s="613" t="s">
        <v>27</v>
      </c>
    </row>
    <row r="5" spans="1:8">
      <c r="A5" s="1071" t="s">
        <v>2963</v>
      </c>
      <c r="B5" s="615" t="s">
        <v>2964</v>
      </c>
      <c r="C5" s="617"/>
      <c r="D5" s="617">
        <v>8.7812000000000001E-2</v>
      </c>
      <c r="E5" s="617">
        <v>6.442329</v>
      </c>
      <c r="F5" s="617"/>
      <c r="G5" s="617">
        <v>9.6592999999999998E-2</v>
      </c>
      <c r="H5" s="617">
        <v>7.0865619999999998</v>
      </c>
    </row>
    <row r="6" spans="1:8">
      <c r="A6" s="1071"/>
      <c r="B6" s="615" t="s">
        <v>2965</v>
      </c>
      <c r="C6" s="617">
        <v>504.23230599999999</v>
      </c>
      <c r="D6" s="617"/>
      <c r="E6" s="617">
        <v>504.232305</v>
      </c>
      <c r="F6" s="617">
        <v>509.274629</v>
      </c>
      <c r="G6" s="617"/>
      <c r="H6" s="617">
        <v>511.38841500000001</v>
      </c>
    </row>
    <row r="7" spans="1:8">
      <c r="A7" s="1071"/>
      <c r="B7" s="615" t="s">
        <v>2967</v>
      </c>
      <c r="C7" s="617">
        <v>-67.508729000000002</v>
      </c>
      <c r="D7" s="617"/>
      <c r="E7" s="617">
        <v>-67.508729000000002</v>
      </c>
      <c r="F7" s="617">
        <v>-68.183817000000005</v>
      </c>
      <c r="G7" s="617"/>
      <c r="H7" s="617">
        <v>-68.183817000000005</v>
      </c>
    </row>
    <row r="8" spans="1:8">
      <c r="A8" s="1071"/>
      <c r="B8" s="615" t="s">
        <v>2968</v>
      </c>
      <c r="C8" s="617">
        <v>-208.07217800000001</v>
      </c>
      <c r="D8" s="617"/>
      <c r="E8" s="617">
        <v>-208.07217800000001</v>
      </c>
      <c r="F8" s="617">
        <v>-210.15290099999999</v>
      </c>
      <c r="G8" s="617"/>
      <c r="H8" s="617">
        <v>-210.15289999999999</v>
      </c>
    </row>
    <row r="9" spans="1:8">
      <c r="A9" s="1071"/>
      <c r="B9" s="615" t="s">
        <v>2969</v>
      </c>
      <c r="C9" s="617">
        <v>-6.6007969999999982</v>
      </c>
      <c r="D9" s="617"/>
      <c r="E9" s="617">
        <v>-6.600797</v>
      </c>
      <c r="F9" s="617">
        <v>20.050508000000001</v>
      </c>
      <c r="G9" s="617"/>
      <c r="H9" s="617">
        <v>20.050508000000001</v>
      </c>
    </row>
    <row r="10" spans="1:8">
      <c r="A10" s="1071"/>
      <c r="B10" s="615" t="s">
        <v>2970</v>
      </c>
      <c r="C10" s="636">
        <v>222.05059999999997</v>
      </c>
      <c r="D10" s="636">
        <v>8.7812000000000001E-2</v>
      </c>
      <c r="E10" s="636">
        <v>228.49293</v>
      </c>
      <c r="F10" s="636">
        <v>250.98841900000002</v>
      </c>
      <c r="G10" s="636">
        <v>9.6592999999999998E-2</v>
      </c>
      <c r="H10" s="636">
        <v>260.18876799999998</v>
      </c>
    </row>
    <row r="11" spans="1:8" ht="15">
      <c r="A11" s="633" t="s">
        <v>3000</v>
      </c>
      <c r="B11" s="615" t="s">
        <v>2973</v>
      </c>
      <c r="C11" s="617">
        <v>0.29509200000000002</v>
      </c>
      <c r="D11" s="617">
        <v>-9.218871</v>
      </c>
      <c r="E11" s="617">
        <v>-10.297739999999999</v>
      </c>
      <c r="F11" s="617">
        <v>-1.9785050000000002</v>
      </c>
      <c r="G11" s="617">
        <v>-10.140758</v>
      </c>
      <c r="H11" s="617">
        <v>-12.119263</v>
      </c>
    </row>
    <row r="12" spans="1:8">
      <c r="A12" s="1071" t="s">
        <v>2974</v>
      </c>
      <c r="B12" s="615" t="s">
        <v>2975</v>
      </c>
      <c r="C12" s="636">
        <v>-101.36828200000001</v>
      </c>
      <c r="D12" s="636">
        <v>51.634535999999997</v>
      </c>
      <c r="E12" s="636">
        <v>-56.088264000000002</v>
      </c>
      <c r="F12" s="636">
        <v>-102.38196499999999</v>
      </c>
      <c r="G12" s="636">
        <v>56.797989000000001</v>
      </c>
      <c r="H12" s="636">
        <v>-52.573945000000002</v>
      </c>
    </row>
    <row r="13" spans="1:8">
      <c r="A13" s="1071"/>
      <c r="B13" s="615" t="s">
        <v>2976</v>
      </c>
      <c r="C13" s="617">
        <v>-101.36828200000001</v>
      </c>
      <c r="D13" s="617">
        <v>51.634535999999997</v>
      </c>
      <c r="E13" s="617">
        <v>-55.265416999999999</v>
      </c>
      <c r="F13" s="617">
        <v>-102.38196499999999</v>
      </c>
      <c r="G13" s="617">
        <v>56.797989000000001</v>
      </c>
      <c r="H13" s="617">
        <v>-51.668813999999998</v>
      </c>
    </row>
    <row r="14" spans="1:8">
      <c r="A14" s="1071"/>
      <c r="B14" s="626" t="s">
        <v>3005</v>
      </c>
      <c r="C14" s="617"/>
      <c r="D14" s="617"/>
      <c r="E14" s="617">
        <v>-0.82284599999999997</v>
      </c>
      <c r="F14" s="617"/>
      <c r="G14" s="617"/>
      <c r="H14" s="617">
        <v>-0.90513100000000002</v>
      </c>
    </row>
    <row r="15" spans="1:8">
      <c r="A15" s="1071" t="s">
        <v>2997</v>
      </c>
      <c r="B15" s="615" t="s">
        <v>2980</v>
      </c>
      <c r="C15" s="617"/>
      <c r="D15" s="617">
        <v>1.0421320000000001</v>
      </c>
      <c r="E15" s="617">
        <v>1.0421320000000001</v>
      </c>
      <c r="F15" s="617"/>
      <c r="G15" s="617">
        <v>1.1463460000000001</v>
      </c>
      <c r="H15" s="617">
        <v>1.1463460000000001</v>
      </c>
    </row>
    <row r="16" spans="1:8">
      <c r="A16" s="1071"/>
      <c r="B16" s="615" t="s">
        <v>2981</v>
      </c>
      <c r="C16" s="617"/>
      <c r="D16" s="617">
        <v>2.77902</v>
      </c>
      <c r="E16" s="617">
        <v>2.77902</v>
      </c>
      <c r="F16" s="617"/>
      <c r="G16" s="617">
        <v>3.0569220000000001</v>
      </c>
      <c r="H16" s="617">
        <v>3.0569220000000001</v>
      </c>
    </row>
    <row r="17" spans="1:8">
      <c r="A17" s="1071" t="s">
        <v>2982</v>
      </c>
      <c r="B17" s="615" t="s">
        <v>2983</v>
      </c>
      <c r="C17" s="636">
        <v>120.387226</v>
      </c>
      <c r="D17" s="636">
        <v>57.120066000000001</v>
      </c>
      <c r="E17" s="636">
        <v>178.88125400000001</v>
      </c>
      <c r="F17" s="636">
        <v>150.58496000000002</v>
      </c>
      <c r="G17" s="636">
        <v>62.832073000000001</v>
      </c>
      <c r="H17" s="636">
        <v>215.53081900000001</v>
      </c>
    </row>
    <row r="18" spans="1:8">
      <c r="A18" s="1071"/>
      <c r="B18" s="615" t="s">
        <v>3004</v>
      </c>
      <c r="C18" s="617">
        <v>7.4202709999999996</v>
      </c>
      <c r="D18" s="617">
        <v>10.223889</v>
      </c>
      <c r="E18" s="617">
        <v>17.644158999999998</v>
      </c>
      <c r="F18" s="617">
        <v>9.4122449999999986</v>
      </c>
      <c r="G18" s="617">
        <v>11.246276999999999</v>
      </c>
      <c r="H18" s="617">
        <v>20.658522999999999</v>
      </c>
    </row>
    <row r="19" spans="1:8">
      <c r="A19" s="1071"/>
      <c r="B19" s="615" t="s">
        <v>2985</v>
      </c>
      <c r="C19" s="617">
        <v>67.624656000000002</v>
      </c>
      <c r="D19" s="617"/>
      <c r="E19" s="617">
        <v>67.624656999999999</v>
      </c>
      <c r="F19" s="617">
        <v>95.376992999999999</v>
      </c>
      <c r="G19" s="617"/>
      <c r="H19" s="617">
        <v>95.376992000000001</v>
      </c>
    </row>
    <row r="20" spans="1:8">
      <c r="A20" s="1071"/>
      <c r="B20" s="615" t="s">
        <v>2986</v>
      </c>
      <c r="C20" s="617">
        <v>7.8203440000000004</v>
      </c>
      <c r="D20" s="617">
        <v>15.707343</v>
      </c>
      <c r="E20" s="617">
        <v>24.901648000000002</v>
      </c>
      <c r="F20" s="617">
        <v>7.8985479999999999</v>
      </c>
      <c r="G20" s="617">
        <v>17.278078000000001</v>
      </c>
      <c r="H20" s="617">
        <v>27.290410999999999</v>
      </c>
    </row>
    <row r="21" spans="1:8">
      <c r="A21" s="1071"/>
      <c r="B21" s="615" t="s">
        <v>2988</v>
      </c>
      <c r="C21" s="617">
        <v>37.417048000000001</v>
      </c>
      <c r="D21" s="617"/>
      <c r="E21" s="617">
        <v>37.417048000000001</v>
      </c>
      <c r="F21" s="617">
        <v>37.791218999999998</v>
      </c>
      <c r="G21" s="617"/>
      <c r="H21" s="617">
        <v>37.791218999999998</v>
      </c>
    </row>
    <row r="22" spans="1:8">
      <c r="A22" s="1071"/>
      <c r="B22" s="615" t="s">
        <v>2989</v>
      </c>
      <c r="C22" s="617">
        <v>0.104907</v>
      </c>
      <c r="D22" s="617"/>
      <c r="E22" s="617">
        <v>0.104907</v>
      </c>
      <c r="F22" s="617">
        <v>0.10595599999999999</v>
      </c>
      <c r="G22" s="617"/>
      <c r="H22" s="617">
        <v>0.10595599999999999</v>
      </c>
    </row>
    <row r="24" spans="1:8">
      <c r="A24" s="40" t="s">
        <v>20</v>
      </c>
    </row>
    <row r="25" spans="1:8">
      <c r="A25" s="40"/>
    </row>
    <row r="26" spans="1:8">
      <c r="A26" s="53" t="s">
        <v>3003</v>
      </c>
    </row>
  </sheetData>
  <mergeCells count="6">
    <mergeCell ref="A17:A22"/>
    <mergeCell ref="C3:E3"/>
    <mergeCell ref="F3:H3"/>
    <mergeCell ref="A5:A10"/>
    <mergeCell ref="A12:A14"/>
    <mergeCell ref="A15:A16"/>
  </mergeCells>
  <pageMargins left="0.7" right="0.7" top="0.75" bottom="0.75" header="0.3" footer="0.3"/>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B30DF-1EE5-44E1-B88C-933452199404}">
  <dimension ref="A1:Q36"/>
  <sheetViews>
    <sheetView topLeftCell="E1" workbookViewId="0">
      <selection activeCell="Q3" sqref="Q3"/>
    </sheetView>
  </sheetViews>
  <sheetFormatPr defaultRowHeight="14.5"/>
  <cols>
    <col min="1" max="1" width="36.6328125" customWidth="1"/>
    <col min="2" max="14" width="12" customWidth="1"/>
  </cols>
  <sheetData>
    <row r="1" spans="1:17">
      <c r="A1" s="89" t="s">
        <v>3697</v>
      </c>
    </row>
    <row r="3" spans="1:17" ht="46.5">
      <c r="A3" s="836" t="s">
        <v>3706</v>
      </c>
      <c r="B3" s="837" t="s">
        <v>3707</v>
      </c>
      <c r="C3" s="838" t="s">
        <v>2960</v>
      </c>
      <c r="D3" s="839" t="s">
        <v>2961</v>
      </c>
      <c r="E3" s="840" t="s">
        <v>3708</v>
      </c>
      <c r="F3" s="841" t="s">
        <v>3709</v>
      </c>
      <c r="G3" s="842" t="s">
        <v>2612</v>
      </c>
      <c r="H3" s="842" t="s">
        <v>2611</v>
      </c>
      <c r="I3" s="842" t="s">
        <v>2614</v>
      </c>
      <c r="J3" s="842" t="s">
        <v>2613</v>
      </c>
      <c r="K3" s="842" t="s">
        <v>3710</v>
      </c>
      <c r="L3" s="842" t="s">
        <v>146</v>
      </c>
      <c r="M3" s="842" t="s">
        <v>2616</v>
      </c>
      <c r="N3" s="843" t="s">
        <v>3711</v>
      </c>
      <c r="Q3" s="486" t="s">
        <v>528</v>
      </c>
    </row>
    <row r="4" spans="1:17" ht="15.5">
      <c r="A4" s="844" t="s">
        <v>2964</v>
      </c>
      <c r="B4" s="845">
        <v>0</v>
      </c>
      <c r="C4" s="845">
        <v>0</v>
      </c>
      <c r="D4" s="845">
        <v>0</v>
      </c>
      <c r="E4" s="845">
        <v>0</v>
      </c>
      <c r="F4" s="845">
        <v>0.90513090729315826</v>
      </c>
      <c r="G4" s="845">
        <v>0</v>
      </c>
      <c r="H4" s="845">
        <v>0</v>
      </c>
      <c r="I4" s="845">
        <v>1.4789337919174543</v>
      </c>
      <c r="J4" s="846">
        <v>0.52450558899398081</v>
      </c>
      <c r="K4" s="845">
        <v>0</v>
      </c>
      <c r="L4" s="845">
        <v>0</v>
      </c>
      <c r="M4" s="845">
        <v>0</v>
      </c>
      <c r="N4" s="846">
        <v>2.9085702882045932</v>
      </c>
    </row>
    <row r="5" spans="1:17" ht="15.5">
      <c r="A5" s="847" t="s">
        <v>3712</v>
      </c>
      <c r="B5" s="848">
        <v>0</v>
      </c>
      <c r="C5" s="848">
        <v>0</v>
      </c>
      <c r="D5" s="848">
        <v>392.61927486385787</v>
      </c>
      <c r="E5" s="848">
        <v>0</v>
      </c>
      <c r="F5" s="848">
        <v>2.113786185153339</v>
      </c>
      <c r="G5" s="848">
        <v>0</v>
      </c>
      <c r="H5" s="848">
        <v>0</v>
      </c>
      <c r="I5" s="848">
        <v>0</v>
      </c>
      <c r="J5" s="849">
        <v>0</v>
      </c>
      <c r="K5" s="848">
        <v>0</v>
      </c>
      <c r="L5" s="848">
        <v>0</v>
      </c>
      <c r="M5" s="848">
        <v>0</v>
      </c>
      <c r="N5" s="849">
        <v>394.73306104901121</v>
      </c>
    </row>
    <row r="6" spans="1:17" ht="15.5">
      <c r="A6" s="847" t="s">
        <v>3713</v>
      </c>
      <c r="B6" s="848">
        <v>0</v>
      </c>
      <c r="C6" s="848">
        <v>0</v>
      </c>
      <c r="D6" s="848">
        <v>0</v>
      </c>
      <c r="E6" s="848">
        <v>0</v>
      </c>
      <c r="F6" s="848">
        <v>0</v>
      </c>
      <c r="G6" s="848">
        <v>0</v>
      </c>
      <c r="H6" s="848">
        <v>0</v>
      </c>
      <c r="I6" s="848">
        <v>0</v>
      </c>
      <c r="J6" s="849">
        <v>0</v>
      </c>
      <c r="K6" s="848">
        <v>0</v>
      </c>
      <c r="L6" s="848">
        <v>0</v>
      </c>
      <c r="M6" s="848">
        <v>0</v>
      </c>
      <c r="N6" s="849">
        <v>0</v>
      </c>
    </row>
    <row r="7" spans="1:17" ht="15.5">
      <c r="A7" s="850" t="s">
        <v>2968</v>
      </c>
      <c r="B7" s="848">
        <v>0</v>
      </c>
      <c r="C7" s="848">
        <v>0</v>
      </c>
      <c r="D7" s="848">
        <v>-210.80713671539124</v>
      </c>
      <c r="E7" s="848">
        <v>0</v>
      </c>
      <c r="F7" s="848">
        <v>0</v>
      </c>
      <c r="G7" s="848">
        <v>0</v>
      </c>
      <c r="H7" s="848">
        <v>0</v>
      </c>
      <c r="I7" s="848">
        <v>0</v>
      </c>
      <c r="J7" s="849">
        <v>0</v>
      </c>
      <c r="K7" s="848">
        <v>0</v>
      </c>
      <c r="L7" s="848">
        <v>0</v>
      </c>
      <c r="M7" s="848">
        <v>0</v>
      </c>
      <c r="N7" s="849">
        <v>-210.80713671539124</v>
      </c>
    </row>
    <row r="8" spans="1:17" ht="15.5">
      <c r="A8" s="850" t="s">
        <v>2967</v>
      </c>
      <c r="B8" s="848">
        <v>0</v>
      </c>
      <c r="C8" s="848">
        <v>0</v>
      </c>
      <c r="D8" s="848">
        <v>-36.549871023215822</v>
      </c>
      <c r="E8" s="848">
        <v>0</v>
      </c>
      <c r="F8" s="848">
        <v>0</v>
      </c>
      <c r="G8" s="848">
        <v>0</v>
      </c>
      <c r="H8" s="848">
        <v>0</v>
      </c>
      <c r="I8" s="848">
        <v>0</v>
      </c>
      <c r="J8" s="849">
        <v>0</v>
      </c>
      <c r="K8" s="848">
        <v>0</v>
      </c>
      <c r="L8" s="848">
        <v>0</v>
      </c>
      <c r="M8" s="848">
        <v>0</v>
      </c>
      <c r="N8" s="849">
        <v>-36.549871023215822</v>
      </c>
    </row>
    <row r="9" spans="1:17" ht="15.5">
      <c r="A9" s="850" t="s">
        <v>3714</v>
      </c>
      <c r="B9" s="848">
        <v>0</v>
      </c>
      <c r="C9" s="848">
        <v>0</v>
      </c>
      <c r="D9" s="848">
        <v>19.445261297410912</v>
      </c>
      <c r="E9" s="848">
        <v>0</v>
      </c>
      <c r="F9" s="848">
        <v>0</v>
      </c>
      <c r="G9" s="848">
        <v>0</v>
      </c>
      <c r="H9" s="848">
        <v>0</v>
      </c>
      <c r="I9" s="848">
        <v>0</v>
      </c>
      <c r="J9" s="849">
        <v>0</v>
      </c>
      <c r="K9" s="848">
        <v>0</v>
      </c>
      <c r="L9" s="848">
        <v>0</v>
      </c>
      <c r="M9" s="848">
        <v>0</v>
      </c>
      <c r="N9" s="849">
        <v>19.445261297410912</v>
      </c>
    </row>
    <row r="10" spans="1:17" ht="15.5">
      <c r="A10" s="851" t="s">
        <v>2970</v>
      </c>
      <c r="B10" s="852">
        <v>0</v>
      </c>
      <c r="C10" s="852">
        <v>0</v>
      </c>
      <c r="D10" s="852">
        <v>164.70752842266171</v>
      </c>
      <c r="E10" s="852">
        <v>0</v>
      </c>
      <c r="F10" s="852">
        <v>3.0189170924464972</v>
      </c>
      <c r="G10" s="852">
        <v>0</v>
      </c>
      <c r="H10" s="852">
        <v>0</v>
      </c>
      <c r="I10" s="852">
        <v>1.4789337919174543</v>
      </c>
      <c r="J10" s="853">
        <v>0.52450558899398081</v>
      </c>
      <c r="K10" s="852">
        <v>0</v>
      </c>
      <c r="L10" s="852">
        <v>0</v>
      </c>
      <c r="M10" s="852">
        <v>0</v>
      </c>
      <c r="N10" s="853">
        <v>169.72988489601963</v>
      </c>
    </row>
    <row r="11" spans="1:17" ht="15.5">
      <c r="A11" s="854" t="s">
        <v>2972</v>
      </c>
      <c r="B11" s="848">
        <v>0</v>
      </c>
      <c r="C11" s="848">
        <v>0</v>
      </c>
      <c r="D11" s="848">
        <v>-8.7298175217349769E-2</v>
      </c>
      <c r="E11" s="848">
        <v>0</v>
      </c>
      <c r="F11" s="848">
        <v>0</v>
      </c>
      <c r="G11" s="848">
        <v>0</v>
      </c>
      <c r="H11" s="848">
        <v>0</v>
      </c>
      <c r="I11" s="848">
        <v>0</v>
      </c>
      <c r="J11" s="849">
        <v>0</v>
      </c>
      <c r="K11" s="848">
        <v>0</v>
      </c>
      <c r="L11" s="848">
        <v>0</v>
      </c>
      <c r="M11" s="848">
        <v>0</v>
      </c>
      <c r="N11" s="849">
        <v>-8.7298175217349769E-2</v>
      </c>
    </row>
    <row r="12" spans="1:17" ht="15.5">
      <c r="A12" s="850" t="s">
        <v>2973</v>
      </c>
      <c r="B12" s="848">
        <v>0</v>
      </c>
      <c r="C12" s="848">
        <v>0</v>
      </c>
      <c r="D12" s="848">
        <v>-5.6015142829845814</v>
      </c>
      <c r="E12" s="848">
        <v>0</v>
      </c>
      <c r="F12" s="848">
        <v>1.0891870319813535E-2</v>
      </c>
      <c r="G12" s="848">
        <v>0</v>
      </c>
      <c r="H12" s="848">
        <v>0</v>
      </c>
      <c r="I12" s="848">
        <v>0</v>
      </c>
      <c r="J12" s="849">
        <v>0</v>
      </c>
      <c r="K12" s="848">
        <v>0</v>
      </c>
      <c r="L12" s="848">
        <v>6.5778159931212485</v>
      </c>
      <c r="M12" s="848">
        <v>0</v>
      </c>
      <c r="N12" s="849">
        <v>0.98719358045648065</v>
      </c>
    </row>
    <row r="13" spans="1:17" ht="15.5">
      <c r="A13" s="855" t="s">
        <v>2975</v>
      </c>
      <c r="B13" s="856">
        <v>0</v>
      </c>
      <c r="C13" s="856">
        <v>0</v>
      </c>
      <c r="D13" s="856">
        <v>-116.02600554122479</v>
      </c>
      <c r="E13" s="856">
        <v>0</v>
      </c>
      <c r="F13" s="856">
        <v>-0.89423903697334473</v>
      </c>
      <c r="G13" s="856">
        <v>0</v>
      </c>
      <c r="H13" s="856">
        <v>0</v>
      </c>
      <c r="I13" s="856">
        <v>-1.4789337919174543</v>
      </c>
      <c r="J13" s="856">
        <v>-0.52450558899398081</v>
      </c>
      <c r="K13" s="856">
        <v>0</v>
      </c>
      <c r="L13" s="856">
        <v>52.668099742046422</v>
      </c>
      <c r="M13" s="856">
        <v>0</v>
      </c>
      <c r="N13" s="857">
        <v>-66.255584217063145</v>
      </c>
    </row>
    <row r="14" spans="1:17" ht="15.5">
      <c r="A14" s="858" t="s">
        <v>3715</v>
      </c>
      <c r="B14" s="848">
        <v>0</v>
      </c>
      <c r="C14" s="848">
        <v>0</v>
      </c>
      <c r="D14" s="848">
        <v>-116.06575905225947</v>
      </c>
      <c r="E14" s="848">
        <v>0</v>
      </c>
      <c r="F14" s="848">
        <v>0</v>
      </c>
      <c r="G14" s="848">
        <v>0</v>
      </c>
      <c r="H14" s="848">
        <v>0</v>
      </c>
      <c r="I14" s="848">
        <v>-1.4789337919174543</v>
      </c>
      <c r="J14" s="848">
        <v>-0.52450558899398081</v>
      </c>
      <c r="K14" s="848">
        <v>0</v>
      </c>
      <c r="L14" s="848">
        <v>52.668099742046422</v>
      </c>
      <c r="M14" s="848">
        <v>0</v>
      </c>
      <c r="N14" s="849">
        <v>-65.401098691124474</v>
      </c>
    </row>
    <row r="15" spans="1:17" ht="15.5">
      <c r="A15" s="858" t="s">
        <v>3045</v>
      </c>
      <c r="B15" s="848">
        <v>0</v>
      </c>
      <c r="C15" s="848">
        <v>0</v>
      </c>
      <c r="D15" s="848">
        <v>0</v>
      </c>
      <c r="E15" s="848">
        <v>0</v>
      </c>
      <c r="F15" s="848">
        <v>0</v>
      </c>
      <c r="G15" s="848">
        <v>0</v>
      </c>
      <c r="H15" s="848">
        <v>0</v>
      </c>
      <c r="I15" s="848">
        <v>0</v>
      </c>
      <c r="J15" s="848">
        <v>0</v>
      </c>
      <c r="K15" s="848">
        <v>0</v>
      </c>
      <c r="L15" s="848">
        <v>0</v>
      </c>
      <c r="M15" s="848">
        <v>0</v>
      </c>
      <c r="N15" s="849">
        <v>0</v>
      </c>
    </row>
    <row r="16" spans="1:17" ht="15.5">
      <c r="A16" s="858" t="s">
        <v>3716</v>
      </c>
      <c r="B16" s="848">
        <v>0</v>
      </c>
      <c r="C16" s="848">
        <v>0</v>
      </c>
      <c r="D16" s="848">
        <v>0</v>
      </c>
      <c r="E16" s="848">
        <v>0</v>
      </c>
      <c r="F16" s="848">
        <v>0</v>
      </c>
      <c r="G16" s="848">
        <v>0</v>
      </c>
      <c r="H16" s="848">
        <v>0</v>
      </c>
      <c r="I16" s="848">
        <v>0</v>
      </c>
      <c r="J16" s="848">
        <v>0</v>
      </c>
      <c r="K16" s="848">
        <v>0</v>
      </c>
      <c r="L16" s="848">
        <v>0</v>
      </c>
      <c r="M16" s="848">
        <v>0</v>
      </c>
      <c r="N16" s="849">
        <v>0</v>
      </c>
    </row>
    <row r="17" spans="1:14" ht="15.5">
      <c r="A17" s="859" t="s">
        <v>3717</v>
      </c>
      <c r="B17" s="848">
        <v>0</v>
      </c>
      <c r="C17" s="848">
        <v>0</v>
      </c>
      <c r="D17" s="848">
        <v>0</v>
      </c>
      <c r="E17" s="848">
        <v>0</v>
      </c>
      <c r="F17" s="848">
        <v>0</v>
      </c>
      <c r="G17" s="848">
        <v>0</v>
      </c>
      <c r="H17" s="848">
        <v>0</v>
      </c>
      <c r="I17" s="848">
        <v>0</v>
      </c>
      <c r="J17" s="848">
        <v>0</v>
      </c>
      <c r="K17" s="848">
        <v>0</v>
      </c>
      <c r="L17" s="848">
        <v>0</v>
      </c>
      <c r="M17" s="848">
        <v>0</v>
      </c>
      <c r="N17" s="849">
        <v>0</v>
      </c>
    </row>
    <row r="18" spans="1:14" ht="15.5">
      <c r="A18" s="859" t="s">
        <v>3718</v>
      </c>
      <c r="B18" s="860">
        <v>0</v>
      </c>
      <c r="C18" s="848">
        <v>0</v>
      </c>
      <c r="D18" s="848">
        <v>0</v>
      </c>
      <c r="E18" s="848">
        <v>0</v>
      </c>
      <c r="F18" s="848">
        <v>0</v>
      </c>
      <c r="G18" s="848">
        <v>0</v>
      </c>
      <c r="H18" s="848">
        <v>0</v>
      </c>
      <c r="I18" s="848">
        <v>0</v>
      </c>
      <c r="J18" s="848">
        <v>0</v>
      </c>
      <c r="K18" s="848">
        <v>0</v>
      </c>
      <c r="L18" s="848">
        <v>0</v>
      </c>
      <c r="M18" s="848">
        <v>0</v>
      </c>
      <c r="N18" s="849">
        <v>0</v>
      </c>
    </row>
    <row r="19" spans="1:14" ht="15.5">
      <c r="A19" s="859" t="s">
        <v>3719</v>
      </c>
      <c r="B19" s="848">
        <v>0</v>
      </c>
      <c r="C19" s="848">
        <v>0</v>
      </c>
      <c r="D19" s="848">
        <v>0</v>
      </c>
      <c r="E19" s="848">
        <v>0</v>
      </c>
      <c r="F19" s="848">
        <v>0</v>
      </c>
      <c r="G19" s="848">
        <v>0</v>
      </c>
      <c r="H19" s="848">
        <v>0</v>
      </c>
      <c r="I19" s="848">
        <v>0</v>
      </c>
      <c r="J19" s="848">
        <v>0</v>
      </c>
      <c r="K19" s="848">
        <v>0</v>
      </c>
      <c r="L19" s="848">
        <v>0</v>
      </c>
      <c r="M19" s="848">
        <v>0</v>
      </c>
      <c r="N19" s="849">
        <v>0</v>
      </c>
    </row>
    <row r="20" spans="1:14" ht="15.5">
      <c r="A20" s="859" t="s">
        <v>3720</v>
      </c>
      <c r="B20" s="848">
        <v>0</v>
      </c>
      <c r="C20" s="848">
        <v>0</v>
      </c>
      <c r="D20" s="848">
        <v>0</v>
      </c>
      <c r="E20" s="848">
        <v>0</v>
      </c>
      <c r="F20" s="848">
        <v>0</v>
      </c>
      <c r="G20" s="848">
        <v>0</v>
      </c>
      <c r="H20" s="848">
        <v>0</v>
      </c>
      <c r="I20" s="848">
        <v>0</v>
      </c>
      <c r="J20" s="848">
        <v>0</v>
      </c>
      <c r="K20" s="848">
        <v>0</v>
      </c>
      <c r="L20" s="848">
        <v>0</v>
      </c>
      <c r="M20" s="848">
        <v>0</v>
      </c>
      <c r="N20" s="849">
        <v>0</v>
      </c>
    </row>
    <row r="21" spans="1:14" ht="15.5">
      <c r="A21" s="859" t="s">
        <v>3721</v>
      </c>
      <c r="B21" s="848">
        <v>0</v>
      </c>
      <c r="C21" s="848">
        <v>0</v>
      </c>
      <c r="D21" s="848">
        <v>0</v>
      </c>
      <c r="E21" s="848">
        <v>0</v>
      </c>
      <c r="F21" s="848">
        <v>0</v>
      </c>
      <c r="G21" s="848">
        <v>0</v>
      </c>
      <c r="H21" s="848">
        <v>0</v>
      </c>
      <c r="I21" s="848">
        <v>0</v>
      </c>
      <c r="J21" s="848">
        <v>0</v>
      </c>
      <c r="K21" s="848">
        <v>0</v>
      </c>
      <c r="L21" s="848">
        <v>0</v>
      </c>
      <c r="M21" s="848">
        <v>0</v>
      </c>
      <c r="N21" s="849">
        <v>0</v>
      </c>
    </row>
    <row r="22" spans="1:14" ht="15.5">
      <c r="A22" s="859" t="s">
        <v>3722</v>
      </c>
      <c r="B22" s="848">
        <v>0</v>
      </c>
      <c r="C22" s="848">
        <v>0</v>
      </c>
      <c r="D22" s="848">
        <v>0</v>
      </c>
      <c r="E22" s="848">
        <v>0</v>
      </c>
      <c r="F22" s="848">
        <v>0</v>
      </c>
      <c r="G22" s="848">
        <v>0</v>
      </c>
      <c r="H22" s="848">
        <v>0</v>
      </c>
      <c r="I22" s="848">
        <v>0</v>
      </c>
      <c r="J22" s="848">
        <v>0</v>
      </c>
      <c r="K22" s="848">
        <v>0</v>
      </c>
      <c r="L22" s="848">
        <v>0</v>
      </c>
      <c r="M22" s="848">
        <v>0</v>
      </c>
      <c r="N22" s="849">
        <v>0</v>
      </c>
    </row>
    <row r="23" spans="1:14" ht="15.5">
      <c r="A23" s="861" t="s">
        <v>3723</v>
      </c>
      <c r="B23" s="862">
        <v>0</v>
      </c>
      <c r="C23" s="862">
        <v>0</v>
      </c>
      <c r="D23" s="862">
        <v>3.9753511034675171E-2</v>
      </c>
      <c r="E23" s="862">
        <v>0</v>
      </c>
      <c r="F23" s="862">
        <v>-0.89423903697334473</v>
      </c>
      <c r="G23" s="862">
        <v>0</v>
      </c>
      <c r="H23" s="862">
        <v>0</v>
      </c>
      <c r="I23" s="862">
        <v>0</v>
      </c>
      <c r="J23" s="862">
        <v>0</v>
      </c>
      <c r="K23" s="862">
        <v>0</v>
      </c>
      <c r="L23" s="862">
        <v>0</v>
      </c>
      <c r="M23" s="862">
        <v>0</v>
      </c>
      <c r="N23" s="863">
        <v>-0.85448552593866955</v>
      </c>
    </row>
    <row r="24" spans="1:14" ht="15.5">
      <c r="A24" s="864" t="s">
        <v>2980</v>
      </c>
      <c r="B24" s="865">
        <v>0</v>
      </c>
      <c r="C24" s="865">
        <v>0</v>
      </c>
      <c r="D24" s="865">
        <v>0</v>
      </c>
      <c r="E24" s="865">
        <v>0</v>
      </c>
      <c r="F24" s="865">
        <v>0</v>
      </c>
      <c r="G24" s="865">
        <v>0</v>
      </c>
      <c r="H24" s="865">
        <v>0</v>
      </c>
      <c r="I24" s="865">
        <v>0</v>
      </c>
      <c r="J24" s="865">
        <v>0</v>
      </c>
      <c r="K24" s="865">
        <v>0</v>
      </c>
      <c r="L24" s="865">
        <v>1.2588134135855542</v>
      </c>
      <c r="M24" s="865">
        <v>0</v>
      </c>
      <c r="N24" s="866">
        <v>1.2588134135855542</v>
      </c>
    </row>
    <row r="25" spans="1:14" ht="15.5">
      <c r="A25" s="851" t="s">
        <v>2981</v>
      </c>
      <c r="B25" s="852">
        <v>0</v>
      </c>
      <c r="C25" s="852">
        <v>0</v>
      </c>
      <c r="D25" s="852">
        <v>0</v>
      </c>
      <c r="E25" s="852">
        <v>0</v>
      </c>
      <c r="F25" s="852">
        <v>0</v>
      </c>
      <c r="G25" s="852">
        <v>0</v>
      </c>
      <c r="H25" s="852">
        <v>0</v>
      </c>
      <c r="I25" s="852">
        <v>0</v>
      </c>
      <c r="J25" s="852">
        <v>0</v>
      </c>
      <c r="K25" s="852">
        <v>0</v>
      </c>
      <c r="L25" s="852">
        <v>-3.1293207222699899</v>
      </c>
      <c r="M25" s="852">
        <v>0</v>
      </c>
      <c r="N25" s="853">
        <v>-3.1293207222699899</v>
      </c>
    </row>
    <row r="26" spans="1:14" ht="15.5">
      <c r="A26" s="855" t="s">
        <v>2983</v>
      </c>
      <c r="B26" s="857">
        <v>0</v>
      </c>
      <c r="C26" s="856">
        <v>0</v>
      </c>
      <c r="D26" s="856">
        <v>54.195738989204159</v>
      </c>
      <c r="E26" s="856">
        <v>0</v>
      </c>
      <c r="F26" s="856">
        <v>2.113786185153339</v>
      </c>
      <c r="G26" s="856">
        <v>0</v>
      </c>
      <c r="H26" s="856">
        <v>0</v>
      </c>
      <c r="I26" s="856">
        <v>0</v>
      </c>
      <c r="J26" s="856">
        <v>0</v>
      </c>
      <c r="K26" s="856">
        <v>0</v>
      </c>
      <c r="L26" s="856">
        <v>47.960791057609612</v>
      </c>
      <c r="M26" s="856">
        <v>0</v>
      </c>
      <c r="N26" s="857">
        <v>104.27031623196712</v>
      </c>
    </row>
    <row r="27" spans="1:14" ht="15.5">
      <c r="A27" s="858" t="s">
        <v>3047</v>
      </c>
      <c r="B27" s="849">
        <v>0</v>
      </c>
      <c r="C27" s="848">
        <v>0</v>
      </c>
      <c r="D27" s="848">
        <v>2.703059615935798</v>
      </c>
      <c r="E27" s="848">
        <v>0</v>
      </c>
      <c r="F27" s="848">
        <v>0</v>
      </c>
      <c r="G27" s="848">
        <v>0</v>
      </c>
      <c r="H27" s="848">
        <v>0</v>
      </c>
      <c r="I27" s="848">
        <v>0</v>
      </c>
      <c r="J27" s="848">
        <v>0</v>
      </c>
      <c r="K27" s="848">
        <v>0</v>
      </c>
      <c r="L27" s="848">
        <v>5.72656921754084</v>
      </c>
      <c r="M27" s="848">
        <v>0</v>
      </c>
      <c r="N27" s="849">
        <v>8.4296288334766381</v>
      </c>
    </row>
    <row r="28" spans="1:14" ht="15.5">
      <c r="A28" s="858" t="s">
        <v>821</v>
      </c>
      <c r="B28" s="848">
        <v>0</v>
      </c>
      <c r="C28" s="848">
        <v>0</v>
      </c>
      <c r="D28" s="848">
        <v>44.886070507308688</v>
      </c>
      <c r="E28" s="848">
        <v>0</v>
      </c>
      <c r="F28" s="848">
        <v>0</v>
      </c>
      <c r="G28" s="848">
        <v>0</v>
      </c>
      <c r="H28" s="848">
        <v>0</v>
      </c>
      <c r="I28" s="848">
        <v>0</v>
      </c>
      <c r="J28" s="848">
        <v>0</v>
      </c>
      <c r="K28" s="848">
        <v>0</v>
      </c>
      <c r="L28" s="848">
        <v>0</v>
      </c>
      <c r="M28" s="848">
        <v>0</v>
      </c>
      <c r="N28" s="849">
        <v>44.886070507308688</v>
      </c>
    </row>
    <row r="29" spans="1:14" ht="15.5">
      <c r="A29" s="858" t="s">
        <v>3724</v>
      </c>
      <c r="B29" s="848">
        <v>0</v>
      </c>
      <c r="C29" s="848">
        <v>0</v>
      </c>
      <c r="D29" s="848">
        <v>4.180042036877806</v>
      </c>
      <c r="E29" s="848">
        <v>0</v>
      </c>
      <c r="F29" s="848">
        <v>2.113786185153339</v>
      </c>
      <c r="G29" s="848">
        <v>0</v>
      </c>
      <c r="H29" s="848">
        <v>0</v>
      </c>
      <c r="I29" s="848">
        <v>0</v>
      </c>
      <c r="J29" s="848">
        <v>0</v>
      </c>
      <c r="K29" s="848">
        <v>0</v>
      </c>
      <c r="L29" s="848">
        <v>12.249699054170245</v>
      </c>
      <c r="M29" s="848">
        <v>0</v>
      </c>
      <c r="N29" s="849">
        <v>18.543527276201388</v>
      </c>
    </row>
    <row r="30" spans="1:14" ht="15.5">
      <c r="A30" s="858" t="s">
        <v>3725</v>
      </c>
      <c r="B30" s="848">
        <v>0</v>
      </c>
      <c r="C30" s="848">
        <v>0</v>
      </c>
      <c r="D30" s="848">
        <v>2.4265668290818758</v>
      </c>
      <c r="E30" s="848">
        <v>0</v>
      </c>
      <c r="F30" s="848">
        <v>0</v>
      </c>
      <c r="G30" s="848">
        <v>0</v>
      </c>
      <c r="H30" s="848">
        <v>0</v>
      </c>
      <c r="I30" s="848">
        <v>0</v>
      </c>
      <c r="J30" s="848">
        <v>0</v>
      </c>
      <c r="K30" s="848">
        <v>0</v>
      </c>
      <c r="L30" s="848">
        <v>23.105760963026651</v>
      </c>
      <c r="M30" s="848">
        <v>0</v>
      </c>
      <c r="N30" s="849">
        <v>25.532327792108525</v>
      </c>
    </row>
    <row r="31" spans="1:14" ht="15.5">
      <c r="A31" s="858" t="s">
        <v>3726</v>
      </c>
      <c r="B31" s="848">
        <v>0</v>
      </c>
      <c r="C31" s="848">
        <v>0</v>
      </c>
      <c r="D31" s="848">
        <v>0</v>
      </c>
      <c r="E31" s="848">
        <v>0</v>
      </c>
      <c r="F31" s="848">
        <v>0</v>
      </c>
      <c r="G31" s="848">
        <v>0</v>
      </c>
      <c r="H31" s="848">
        <v>0</v>
      </c>
      <c r="I31" s="848">
        <v>0</v>
      </c>
      <c r="J31" s="848">
        <v>0</v>
      </c>
      <c r="K31" s="848">
        <v>0</v>
      </c>
      <c r="L31" s="848">
        <v>0</v>
      </c>
      <c r="M31" s="848">
        <v>0</v>
      </c>
      <c r="N31" s="849">
        <v>0</v>
      </c>
    </row>
    <row r="32" spans="1:14" ht="15.5">
      <c r="A32" s="858" t="s">
        <v>3727</v>
      </c>
      <c r="B32" s="848">
        <v>0</v>
      </c>
      <c r="C32" s="848">
        <v>0</v>
      </c>
      <c r="D32" s="848">
        <v>0</v>
      </c>
      <c r="E32" s="848">
        <v>0</v>
      </c>
      <c r="F32" s="848">
        <v>0</v>
      </c>
      <c r="G32" s="848">
        <v>0</v>
      </c>
      <c r="H32" s="848">
        <v>0</v>
      </c>
      <c r="I32" s="848">
        <v>0</v>
      </c>
      <c r="J32" s="848">
        <v>0</v>
      </c>
      <c r="K32" s="848">
        <v>0</v>
      </c>
      <c r="L32" s="848">
        <v>6.8787618228718808</v>
      </c>
      <c r="M32" s="848">
        <v>0</v>
      </c>
      <c r="N32" s="849">
        <v>6.8787618228718808</v>
      </c>
    </row>
    <row r="33" spans="1:14" ht="15.5">
      <c r="A33" s="867" t="s">
        <v>3728</v>
      </c>
      <c r="B33" s="863">
        <v>0</v>
      </c>
      <c r="C33" s="862">
        <v>0</v>
      </c>
      <c r="D33" s="862">
        <v>0</v>
      </c>
      <c r="E33" s="862">
        <v>0</v>
      </c>
      <c r="F33" s="862">
        <v>0</v>
      </c>
      <c r="G33" s="862">
        <v>0</v>
      </c>
      <c r="H33" s="862">
        <v>0</v>
      </c>
      <c r="I33" s="862">
        <v>0</v>
      </c>
      <c r="J33" s="862">
        <v>0</v>
      </c>
      <c r="K33" s="862">
        <v>0</v>
      </c>
      <c r="L33" s="862">
        <v>0</v>
      </c>
      <c r="M33" s="862">
        <v>0</v>
      </c>
      <c r="N33" s="863">
        <v>0</v>
      </c>
    </row>
    <row r="35" spans="1:14">
      <c r="A35" s="40" t="s">
        <v>20</v>
      </c>
    </row>
    <row r="36" spans="1:14">
      <c r="A36" s="53" t="s">
        <v>3729</v>
      </c>
    </row>
  </sheetData>
  <conditionalFormatting sqref="B4:N33">
    <cfRule type="cellIs" dxfId="130" priority="1" operator="equal">
      <formula>0</formula>
    </cfRule>
  </conditionalFormatting>
  <conditionalFormatting sqref="E4:N33">
    <cfRule type="containsErrors" dxfId="129" priority="2">
      <formula>ISERROR(E4)</formula>
    </cfRule>
  </conditionalFormatting>
  <hyperlinks>
    <hyperlink ref="Q3" location="Content!A1" display="Back to content page" xr:uid="{C9C48FA2-8468-472F-99E8-02599E7BEE76}"/>
  </hyperlinks>
  <pageMargins left="0.7" right="0.7" top="0.75" bottom="0.75" header="0.3" footer="0.3"/>
  <legacyDrawing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C73DA-E8E8-426D-850A-15D6A52255E3}">
  <dimension ref="A1:N31"/>
  <sheetViews>
    <sheetView workbookViewId="0"/>
  </sheetViews>
  <sheetFormatPr defaultRowHeight="14.5"/>
  <cols>
    <col min="1" max="1" width="35.26953125" customWidth="1"/>
    <col min="2" max="2" width="53.26953125" bestFit="1" customWidth="1"/>
    <col min="16" max="16" width="34.54296875" customWidth="1"/>
  </cols>
  <sheetData>
    <row r="1" spans="1:14">
      <c r="A1" s="89" t="s">
        <v>3018</v>
      </c>
    </row>
    <row r="3" spans="1:14">
      <c r="C3" s="1070">
        <v>2021</v>
      </c>
      <c r="D3" s="1070"/>
      <c r="E3" s="1070"/>
      <c r="F3" s="1070"/>
      <c r="G3" s="1070"/>
      <c r="H3" s="1070"/>
      <c r="I3" s="1070">
        <v>2022</v>
      </c>
      <c r="J3" s="1070"/>
      <c r="K3" s="1070"/>
      <c r="L3" s="1070"/>
      <c r="M3" s="1070"/>
      <c r="N3" s="1070"/>
    </row>
    <row r="4" spans="1:14" ht="70">
      <c r="A4" s="634"/>
      <c r="B4" s="634"/>
      <c r="C4" s="613" t="s">
        <v>2960</v>
      </c>
      <c r="D4" s="613" t="s">
        <v>2961</v>
      </c>
      <c r="E4" s="613" t="s">
        <v>2991</v>
      </c>
      <c r="F4" s="613" t="s">
        <v>2962</v>
      </c>
      <c r="G4" s="613" t="s">
        <v>146</v>
      </c>
      <c r="H4" s="613" t="s">
        <v>27</v>
      </c>
      <c r="I4" s="613" t="s">
        <v>2960</v>
      </c>
      <c r="J4" s="613" t="s">
        <v>2961</v>
      </c>
      <c r="K4" s="613" t="s">
        <v>2991</v>
      </c>
      <c r="L4" s="613" t="s">
        <v>2962</v>
      </c>
      <c r="M4" s="613" t="s">
        <v>146</v>
      </c>
      <c r="N4" s="613" t="s">
        <v>27</v>
      </c>
    </row>
    <row r="5" spans="1:14">
      <c r="A5" s="1072" t="s">
        <v>2963</v>
      </c>
      <c r="B5" s="615" t="s">
        <v>2964</v>
      </c>
      <c r="C5" s="617">
        <v>5381.5908140000001</v>
      </c>
      <c r="D5" s="617"/>
      <c r="E5" s="617">
        <v>307198.77710900002</v>
      </c>
      <c r="F5" s="617">
        <v>1245.9115489999999</v>
      </c>
      <c r="G5" s="617">
        <v>4424.1981289999994</v>
      </c>
      <c r="H5" s="617">
        <v>171882.02148900001</v>
      </c>
      <c r="I5" s="617">
        <v>5113.9688449999994</v>
      </c>
      <c r="J5" s="617"/>
      <c r="K5" s="617">
        <v>284608.05388399999</v>
      </c>
      <c r="L5" s="617">
        <v>34.475493999999998</v>
      </c>
      <c r="M5" s="617">
        <v>5934.1939599999987</v>
      </c>
      <c r="N5" s="617">
        <v>160045.42792300001</v>
      </c>
    </row>
    <row r="6" spans="1:14">
      <c r="A6" s="1072"/>
      <c r="B6" s="615" t="s">
        <v>2965</v>
      </c>
      <c r="C6" s="617">
        <v>14506.795166</v>
      </c>
      <c r="D6" s="617">
        <v>12573.046241</v>
      </c>
      <c r="E6" s="617">
        <v>683.15180999999995</v>
      </c>
      <c r="F6" s="617">
        <v>3723.294386</v>
      </c>
      <c r="G6" s="617">
        <v>858.81341399999997</v>
      </c>
      <c r="H6" s="617">
        <v>32003.525110999999</v>
      </c>
      <c r="I6" s="617">
        <v>8423.7962169999992</v>
      </c>
      <c r="J6" s="617">
        <v>17631.501385</v>
      </c>
      <c r="K6" s="617">
        <v>943.36008400000003</v>
      </c>
      <c r="L6" s="617">
        <v>4030.1960509999999</v>
      </c>
      <c r="M6" s="617">
        <v>958.78761799999995</v>
      </c>
      <c r="N6" s="617">
        <v>31515.961314</v>
      </c>
    </row>
    <row r="7" spans="1:14">
      <c r="A7" s="1072"/>
      <c r="B7" s="615" t="s">
        <v>2966</v>
      </c>
      <c r="C7" s="617"/>
      <c r="D7" s="617">
        <v>-2947.5470520000003</v>
      </c>
      <c r="E7" s="617">
        <v>-107444.63074399999</v>
      </c>
      <c r="F7" s="617"/>
      <c r="G7" s="617">
        <v>-1225.107481</v>
      </c>
      <c r="H7" s="617">
        <v>-57894.969904999998</v>
      </c>
      <c r="I7" s="617"/>
      <c r="J7" s="617">
        <v>-2268.3624750000004</v>
      </c>
      <c r="K7" s="617">
        <v>-93512.033056</v>
      </c>
      <c r="L7" s="617"/>
      <c r="M7" s="617">
        <v>-1296.259673</v>
      </c>
      <c r="N7" s="617">
        <v>-50320.638674000002</v>
      </c>
    </row>
    <row r="8" spans="1:14">
      <c r="A8" s="1072"/>
      <c r="B8" s="615" t="s">
        <v>2967</v>
      </c>
      <c r="C8" s="617"/>
      <c r="D8" s="617">
        <v>-1169.019299</v>
      </c>
      <c r="E8" s="617"/>
      <c r="F8" s="617"/>
      <c r="G8" s="617"/>
      <c r="H8" s="617">
        <v>-1169.019299</v>
      </c>
      <c r="I8" s="617"/>
      <c r="J8" s="617">
        <v>-832.35645399999999</v>
      </c>
      <c r="K8" s="617"/>
      <c r="L8" s="617"/>
      <c r="M8" s="617"/>
      <c r="N8" s="617">
        <v>-832.35645399999999</v>
      </c>
    </row>
    <row r="9" spans="1:14">
      <c r="A9" s="1072"/>
      <c r="B9" s="615" t="s">
        <v>2968</v>
      </c>
      <c r="C9" s="617"/>
      <c r="D9" s="617">
        <v>-3066.6953290000001</v>
      </c>
      <c r="E9" s="617"/>
      <c r="F9" s="617"/>
      <c r="G9" s="617"/>
      <c r="H9" s="617">
        <v>-3066.6953279999998</v>
      </c>
      <c r="I9" s="617"/>
      <c r="J9" s="617">
        <v>-2633.2425720000001</v>
      </c>
      <c r="K9" s="617"/>
      <c r="L9" s="617"/>
      <c r="M9" s="617"/>
      <c r="N9" s="617">
        <v>-2633.2425720000001</v>
      </c>
    </row>
    <row r="10" spans="1:14">
      <c r="A10" s="1072"/>
      <c r="B10" s="615" t="s">
        <v>2969</v>
      </c>
      <c r="C10" s="617">
        <v>378.41071899999997</v>
      </c>
      <c r="D10" s="617"/>
      <c r="E10" s="617"/>
      <c r="F10" s="617"/>
      <c r="G10" s="617"/>
      <c r="H10" s="617">
        <v>378.41071899999997</v>
      </c>
      <c r="I10" s="617">
        <v>2091.3585549999998</v>
      </c>
      <c r="J10" s="617">
        <v>-1647.704692</v>
      </c>
      <c r="K10" s="617">
        <v>-56490.540267999997</v>
      </c>
      <c r="L10" s="617"/>
      <c r="M10" s="617"/>
      <c r="N10" s="617">
        <v>-27801.616269999999</v>
      </c>
    </row>
    <row r="11" spans="1:14">
      <c r="A11" s="1072"/>
      <c r="B11" s="615" t="s">
        <v>2970</v>
      </c>
      <c r="C11" s="636">
        <v>20266.796698999999</v>
      </c>
      <c r="D11" s="636">
        <v>5389.7845610000004</v>
      </c>
      <c r="E11" s="636">
        <v>200437.29817600001</v>
      </c>
      <c r="F11" s="636">
        <v>4969.2059339999996</v>
      </c>
      <c r="G11" s="636">
        <v>4057.9040619999996</v>
      </c>
      <c r="H11" s="636">
        <v>142133.27278699999</v>
      </c>
      <c r="I11" s="636">
        <v>15629.123617000001</v>
      </c>
      <c r="J11" s="636">
        <v>10249.835196999999</v>
      </c>
      <c r="K11" s="636">
        <v>135548.84064300003</v>
      </c>
      <c r="L11" s="636">
        <v>4064.671546</v>
      </c>
      <c r="M11" s="636">
        <v>5596.7219049999985</v>
      </c>
      <c r="N11" s="636">
        <v>109973.535267</v>
      </c>
    </row>
    <row r="12" spans="1:14">
      <c r="A12" s="1072" t="s">
        <v>3000</v>
      </c>
      <c r="B12" s="615" t="s">
        <v>2972</v>
      </c>
      <c r="C12" s="617">
        <v>-5321.4255320000002</v>
      </c>
      <c r="D12" s="617">
        <v>5376.3327600000002</v>
      </c>
      <c r="E12" s="617"/>
      <c r="F12" s="617"/>
      <c r="G12" s="617"/>
      <c r="H12" s="617">
        <v>54.907228000000003</v>
      </c>
      <c r="I12" s="617">
        <v>-5063.0715989999999</v>
      </c>
      <c r="J12" s="617">
        <v>5066.8887940000004</v>
      </c>
      <c r="K12" s="617"/>
      <c r="L12" s="617"/>
      <c r="M12" s="617"/>
      <c r="N12" s="617">
        <v>3.8171939999999998</v>
      </c>
    </row>
    <row r="13" spans="1:14">
      <c r="A13" s="1072"/>
      <c r="B13" s="615" t="s">
        <v>2973</v>
      </c>
      <c r="C13" s="617">
        <v>527.91487600000005</v>
      </c>
      <c r="D13" s="617">
        <v>-1012.7281960000001</v>
      </c>
      <c r="E13" s="617">
        <v>64546.711571</v>
      </c>
      <c r="F13" s="617">
        <v>200.117671</v>
      </c>
      <c r="G13" s="617">
        <v>805.44926199999998</v>
      </c>
      <c r="H13" s="617">
        <v>32451.727414000001</v>
      </c>
      <c r="I13" s="617">
        <v>-0.84312600000000004</v>
      </c>
      <c r="J13" s="617">
        <v>3.5767179999999996</v>
      </c>
      <c r="K13" s="617">
        <v>3.8024000000000016E-2</v>
      </c>
      <c r="L13" s="617">
        <v>-135.472386</v>
      </c>
      <c r="M13" s="617">
        <v>-1074.986036</v>
      </c>
      <c r="N13" s="617">
        <v>-1204.823101</v>
      </c>
    </row>
    <row r="14" spans="1:14">
      <c r="A14" s="1072" t="s">
        <v>2974</v>
      </c>
      <c r="B14" s="615" t="s">
        <v>2975</v>
      </c>
      <c r="C14" s="636">
        <v>-14417.456291</v>
      </c>
      <c r="D14" s="636">
        <v>13395.16337</v>
      </c>
      <c r="E14" s="636">
        <v>-134776.672399</v>
      </c>
      <c r="F14" s="636">
        <v>-2702.4720550000002</v>
      </c>
      <c r="G14" s="636">
        <v>19707.283434000001</v>
      </c>
      <c r="H14" s="636">
        <v>-54137.041534999997</v>
      </c>
      <c r="I14" s="636">
        <v>-10566.895144</v>
      </c>
      <c r="J14" s="636">
        <v>9983.2540360000003</v>
      </c>
      <c r="K14" s="636">
        <v>-135481.24515200002</v>
      </c>
      <c r="L14" s="636">
        <v>-1949.449699</v>
      </c>
      <c r="M14" s="636">
        <v>17280.272388000005</v>
      </c>
      <c r="N14" s="636">
        <v>-55181.045982000003</v>
      </c>
    </row>
    <row r="15" spans="1:14">
      <c r="A15" s="1072"/>
      <c r="B15" s="615" t="s">
        <v>2976</v>
      </c>
      <c r="C15" s="617"/>
      <c r="D15" s="617">
        <v>-84.408140000000003</v>
      </c>
      <c r="E15" s="617">
        <v>-120288.105474</v>
      </c>
      <c r="F15" s="617"/>
      <c r="G15" s="617">
        <v>19707.283434000001</v>
      </c>
      <c r="H15" s="617">
        <v>-40945.272217999998</v>
      </c>
      <c r="I15" s="617"/>
      <c r="J15" s="617">
        <v>94.399063999999996</v>
      </c>
      <c r="K15" s="617">
        <v>-119087.32206000001</v>
      </c>
      <c r="L15" s="617"/>
      <c r="M15" s="617">
        <v>17280.272388000005</v>
      </c>
      <c r="N15" s="617">
        <v>-42655.776622999998</v>
      </c>
    </row>
    <row r="16" spans="1:14">
      <c r="A16" s="1072"/>
      <c r="B16" s="615" t="s">
        <v>2977</v>
      </c>
      <c r="C16" s="617">
        <v>-14417.456291</v>
      </c>
      <c r="D16" s="617">
        <v>13479.57151</v>
      </c>
      <c r="E16" s="617"/>
      <c r="F16" s="617"/>
      <c r="G16" s="617"/>
      <c r="H16" s="617">
        <v>-937.88478099999998</v>
      </c>
      <c r="I16" s="617">
        <v>-10566.895144</v>
      </c>
      <c r="J16" s="617">
        <v>9888.8549730000013</v>
      </c>
      <c r="K16" s="617"/>
      <c r="L16" s="617"/>
      <c r="M16" s="617"/>
      <c r="N16" s="617">
        <v>-678.04017099999999</v>
      </c>
    </row>
    <row r="17" spans="1:14">
      <c r="A17" s="1072"/>
      <c r="B17" s="615" t="s">
        <v>2978</v>
      </c>
      <c r="C17" s="617"/>
      <c r="D17" s="617"/>
      <c r="E17" s="617"/>
      <c r="F17" s="617"/>
      <c r="G17" s="617"/>
      <c r="H17" s="617">
        <v>-2340.7847940000001</v>
      </c>
      <c r="I17" s="617"/>
      <c r="J17" s="617"/>
      <c r="K17" s="617"/>
      <c r="L17" s="617"/>
      <c r="M17" s="617"/>
      <c r="N17" s="617">
        <v>-1747.2949659999999</v>
      </c>
    </row>
    <row r="18" spans="1:14">
      <c r="A18" s="1072"/>
      <c r="B18" s="626" t="s">
        <v>3005</v>
      </c>
      <c r="C18" s="617"/>
      <c r="D18" s="617"/>
      <c r="E18" s="617">
        <v>-14488.566925000001</v>
      </c>
      <c r="F18" s="617">
        <v>-2702.4720550000002</v>
      </c>
      <c r="G18" s="617"/>
      <c r="H18" s="617">
        <v>-9913.0997420000003</v>
      </c>
      <c r="I18" s="617"/>
      <c r="J18" s="617"/>
      <c r="K18" s="617">
        <v>-16393.923092000001</v>
      </c>
      <c r="L18" s="617">
        <v>-1949.449699</v>
      </c>
      <c r="M18" s="617"/>
      <c r="N18" s="617">
        <v>-10099.934222</v>
      </c>
    </row>
    <row r="19" spans="1:14">
      <c r="A19" s="1072" t="s">
        <v>2997</v>
      </c>
      <c r="B19" s="615" t="s">
        <v>2980</v>
      </c>
      <c r="C19" s="617"/>
      <c r="D19" s="617">
        <v>790.07834100000002</v>
      </c>
      <c r="E19" s="617">
        <v>-29612.263779999997</v>
      </c>
      <c r="F19" s="617">
        <v>96.732588000000007</v>
      </c>
      <c r="G19" s="617">
        <v>2764.8323300000002</v>
      </c>
      <c r="H19" s="617">
        <v>-11154.488631</v>
      </c>
      <c r="I19" s="617"/>
      <c r="J19" s="617">
        <v>384.18362500000001</v>
      </c>
      <c r="K19" s="617">
        <v>-30358.929636000001</v>
      </c>
      <c r="L19" s="617">
        <v>96.732588000000007</v>
      </c>
      <c r="M19" s="617">
        <v>3295.8383490000001</v>
      </c>
      <c r="N19" s="617">
        <v>-11402.710256</v>
      </c>
    </row>
    <row r="20" spans="1:14">
      <c r="A20" s="1072"/>
      <c r="B20" s="615" t="s">
        <v>2981</v>
      </c>
      <c r="C20" s="617"/>
      <c r="D20" s="617"/>
      <c r="E20" s="617"/>
      <c r="F20" s="617">
        <v>105.33104</v>
      </c>
      <c r="G20" s="617">
        <v>2148.5812550000001</v>
      </c>
      <c r="H20" s="617">
        <v>2253.912296</v>
      </c>
      <c r="I20" s="617"/>
      <c r="J20" s="617"/>
      <c r="K20" s="617"/>
      <c r="L20" s="617">
        <v>105.33104</v>
      </c>
      <c r="M20" s="617">
        <v>2363.4393810000001</v>
      </c>
      <c r="N20" s="617">
        <v>2468.7704210000002</v>
      </c>
    </row>
    <row r="21" spans="1:14">
      <c r="A21" s="1072" t="s">
        <v>2982</v>
      </c>
      <c r="B21" s="615" t="s">
        <v>2983</v>
      </c>
      <c r="C21" s="636"/>
      <c r="D21" s="636">
        <v>24383.930546000003</v>
      </c>
      <c r="E21" s="636">
        <v>30726.177987000003</v>
      </c>
      <c r="F21" s="636">
        <v>1864.55258</v>
      </c>
      <c r="G21" s="636">
        <v>18046.324648000002</v>
      </c>
      <c r="H21" s="636">
        <v>64499.987401999999</v>
      </c>
      <c r="I21" s="636"/>
      <c r="J21" s="636">
        <v>24912.217683999999</v>
      </c>
      <c r="K21" s="636">
        <v>30426.487101999996</v>
      </c>
      <c r="L21" s="636">
        <v>2048.6306039999999</v>
      </c>
      <c r="M21" s="636">
        <v>18292.702599</v>
      </c>
      <c r="N21" s="636">
        <v>64935.069413999998</v>
      </c>
    </row>
    <row r="22" spans="1:14">
      <c r="A22" s="1072"/>
      <c r="B22" s="615" t="s">
        <v>3004</v>
      </c>
      <c r="C22" s="617"/>
      <c r="D22" s="617">
        <v>2046.4865770000001</v>
      </c>
      <c r="E22" s="617">
        <v>19587.876660000002</v>
      </c>
      <c r="F22" s="617">
        <v>1830.4512850000001</v>
      </c>
      <c r="G22" s="617">
        <v>10554.97939</v>
      </c>
      <c r="H22" s="617">
        <v>24259.196080999998</v>
      </c>
      <c r="I22" s="617"/>
      <c r="J22" s="617">
        <v>2231.3437470000003</v>
      </c>
      <c r="K22" s="617">
        <v>18971.648084999993</v>
      </c>
      <c r="L22" s="617">
        <v>2013.4964130000001</v>
      </c>
      <c r="M22" s="617">
        <v>9533.9081119999992</v>
      </c>
      <c r="N22" s="617">
        <v>23311.049337</v>
      </c>
    </row>
    <row r="23" spans="1:14">
      <c r="A23" s="1072"/>
      <c r="B23" s="615" t="s">
        <v>2985</v>
      </c>
      <c r="C23" s="617"/>
      <c r="D23" s="617">
        <v>15102.930639999999</v>
      </c>
      <c r="E23" s="617"/>
      <c r="F23" s="617">
        <v>0.183477</v>
      </c>
      <c r="G23" s="617">
        <v>339.058357</v>
      </c>
      <c r="H23" s="617">
        <v>15442.172473000001</v>
      </c>
      <c r="I23" s="617"/>
      <c r="J23" s="617">
        <v>17000.811598</v>
      </c>
      <c r="K23" s="617"/>
      <c r="L23" s="617">
        <v>0.189166</v>
      </c>
      <c r="M23" s="617">
        <v>244.709678</v>
      </c>
      <c r="N23" s="617">
        <v>17245.710442</v>
      </c>
    </row>
    <row r="24" spans="1:14">
      <c r="A24" s="1072"/>
      <c r="B24" s="615" t="s">
        <v>2986</v>
      </c>
      <c r="C24" s="617"/>
      <c r="D24" s="617">
        <v>459.77835199999998</v>
      </c>
      <c r="E24" s="617">
        <v>5727.3144160000002</v>
      </c>
      <c r="F24" s="617">
        <v>5.2354560000000001</v>
      </c>
      <c r="G24" s="617">
        <v>3787.984563</v>
      </c>
      <c r="H24" s="617">
        <v>11049.359931000001</v>
      </c>
      <c r="I24" s="617"/>
      <c r="J24" s="617">
        <v>424.406946</v>
      </c>
      <c r="K24" s="617">
        <v>5772.7142450000001</v>
      </c>
      <c r="L24" s="617">
        <v>5.7590019999999997</v>
      </c>
      <c r="M24" s="617">
        <v>4479.0014199999996</v>
      </c>
      <c r="N24" s="617">
        <v>11370.710265</v>
      </c>
    </row>
    <row r="25" spans="1:14">
      <c r="A25" s="1072"/>
      <c r="B25" s="615" t="s">
        <v>2987</v>
      </c>
      <c r="C25" s="617"/>
      <c r="D25" s="617">
        <v>1121.727811</v>
      </c>
      <c r="E25" s="617">
        <v>517.63160400000004</v>
      </c>
      <c r="F25" s="617"/>
      <c r="G25" s="617">
        <v>642.75658199999998</v>
      </c>
      <c r="H25" s="617">
        <v>2023.300195</v>
      </c>
      <c r="I25" s="617"/>
      <c r="J25" s="617">
        <v>72.960256000000001</v>
      </c>
      <c r="K25" s="617">
        <v>543.53683000000001</v>
      </c>
      <c r="L25" s="617"/>
      <c r="M25" s="617">
        <v>550.87574800000004</v>
      </c>
      <c r="N25" s="617">
        <v>895.60441900000001</v>
      </c>
    </row>
    <row r="26" spans="1:14">
      <c r="A26" s="1072"/>
      <c r="B26" s="615" t="s">
        <v>2988</v>
      </c>
      <c r="C26" s="617"/>
      <c r="D26" s="617">
        <v>1516.867395</v>
      </c>
      <c r="E26" s="617">
        <v>122.11713</v>
      </c>
      <c r="F26" s="617"/>
      <c r="G26" s="617">
        <v>62.166809999999998</v>
      </c>
      <c r="H26" s="617">
        <v>1640.09277</v>
      </c>
      <c r="I26" s="617"/>
      <c r="J26" s="617">
        <v>810.18200000000002</v>
      </c>
      <c r="K26" s="617">
        <v>128.212478</v>
      </c>
      <c r="L26" s="617"/>
      <c r="M26" s="617">
        <v>68.856406000000007</v>
      </c>
      <c r="N26" s="617">
        <v>943.14464499999997</v>
      </c>
    </row>
    <row r="27" spans="1:14">
      <c r="A27" s="1072"/>
      <c r="B27" s="615" t="s">
        <v>2989</v>
      </c>
      <c r="C27" s="617"/>
      <c r="D27" s="617">
        <v>3966.9938860000002</v>
      </c>
      <c r="E27" s="617">
        <v>2157.8580299999999</v>
      </c>
      <c r="F27" s="617"/>
      <c r="G27" s="617"/>
      <c r="H27" s="617">
        <v>5045.9229009999999</v>
      </c>
      <c r="I27" s="617"/>
      <c r="J27" s="617">
        <v>4204.8700680000002</v>
      </c>
      <c r="K27" s="617">
        <v>2265.9978980000001</v>
      </c>
      <c r="L27" s="617"/>
      <c r="M27" s="617"/>
      <c r="N27" s="617">
        <v>5337.869017</v>
      </c>
    </row>
    <row r="29" spans="1:14">
      <c r="A29" s="40" t="s">
        <v>20</v>
      </c>
    </row>
    <row r="30" spans="1:14">
      <c r="A30" s="40"/>
    </row>
    <row r="31" spans="1:14">
      <c r="A31" s="53" t="s">
        <v>3003</v>
      </c>
    </row>
  </sheetData>
  <mergeCells count="7">
    <mergeCell ref="A21:A27"/>
    <mergeCell ref="C3:H3"/>
    <mergeCell ref="I3:N3"/>
    <mergeCell ref="A5:A11"/>
    <mergeCell ref="A12:A13"/>
    <mergeCell ref="A14:A18"/>
    <mergeCell ref="A19:A20"/>
  </mergeCells>
  <pageMargins left="0.7" right="0.7" top="0.75" bottom="0.75" header="0.3" footer="0.3"/>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21148-65DB-4220-AE82-EC71B5DA4460}">
  <dimension ref="A1:Q36"/>
  <sheetViews>
    <sheetView topLeftCell="E1" workbookViewId="0">
      <selection activeCell="Q3" sqref="Q3"/>
    </sheetView>
  </sheetViews>
  <sheetFormatPr defaultRowHeight="14.5"/>
  <cols>
    <col min="1" max="1" width="37.36328125" customWidth="1"/>
    <col min="2" max="14" width="11.26953125" customWidth="1"/>
  </cols>
  <sheetData>
    <row r="1" spans="1:17">
      <c r="A1" s="89" t="s">
        <v>3696</v>
      </c>
    </row>
    <row r="3" spans="1:17" ht="46.5">
      <c r="A3" s="836" t="s">
        <v>3706</v>
      </c>
      <c r="B3" s="837" t="s">
        <v>3707</v>
      </c>
      <c r="C3" s="838" t="s">
        <v>2960</v>
      </c>
      <c r="D3" s="839" t="s">
        <v>2961</v>
      </c>
      <c r="E3" s="840" t="s">
        <v>3708</v>
      </c>
      <c r="F3" s="841" t="s">
        <v>3709</v>
      </c>
      <c r="G3" s="842" t="s">
        <v>2612</v>
      </c>
      <c r="H3" s="842" t="s">
        <v>2611</v>
      </c>
      <c r="I3" s="842" t="s">
        <v>2614</v>
      </c>
      <c r="J3" s="842" t="s">
        <v>2613</v>
      </c>
      <c r="K3" s="842" t="s">
        <v>3710</v>
      </c>
      <c r="L3" s="842" t="s">
        <v>146</v>
      </c>
      <c r="M3" s="842" t="s">
        <v>2616</v>
      </c>
      <c r="N3" s="843" t="s">
        <v>3711</v>
      </c>
      <c r="Q3" s="486" t="s">
        <v>528</v>
      </c>
    </row>
    <row r="4" spans="1:17" ht="15.5">
      <c r="A4" s="844" t="s">
        <v>2964</v>
      </c>
      <c r="B4" s="845">
        <v>143054.84672542274</v>
      </c>
      <c r="C4" s="845">
        <v>4462.1231831470341</v>
      </c>
      <c r="D4" s="845">
        <v>0</v>
      </c>
      <c r="E4" s="845">
        <v>1.017433361994841</v>
      </c>
      <c r="F4" s="845">
        <v>16255.618124900477</v>
      </c>
      <c r="G4" s="845">
        <v>2554.2614450610999</v>
      </c>
      <c r="H4" s="845">
        <v>628.19884092863265</v>
      </c>
      <c r="I4" s="845">
        <v>552.74516527267497</v>
      </c>
      <c r="J4" s="846">
        <v>996.27687016337029</v>
      </c>
      <c r="K4" s="845">
        <v>0</v>
      </c>
      <c r="L4" s="845">
        <v>0</v>
      </c>
      <c r="M4" s="845">
        <v>0</v>
      </c>
      <c r="N4" s="846">
        <v>168505.08778825801</v>
      </c>
    </row>
    <row r="5" spans="1:17" ht="15.5">
      <c r="A5" s="847" t="s">
        <v>3712</v>
      </c>
      <c r="B5" s="848">
        <v>1179.2047148179995</v>
      </c>
      <c r="C5" s="848">
        <v>7336.7414230438517</v>
      </c>
      <c r="D5" s="848">
        <v>20990.048600341943</v>
      </c>
      <c r="E5" s="848">
        <v>3198.7059759243339</v>
      </c>
      <c r="F5" s="848">
        <v>0</v>
      </c>
      <c r="G5" s="848">
        <v>0</v>
      </c>
      <c r="H5" s="848">
        <v>0</v>
      </c>
      <c r="I5" s="848">
        <v>0</v>
      </c>
      <c r="J5" s="849">
        <v>0</v>
      </c>
      <c r="K5" s="848">
        <v>0</v>
      </c>
      <c r="L5" s="848">
        <v>707.05073086844345</v>
      </c>
      <c r="M5" s="848">
        <v>0</v>
      </c>
      <c r="N5" s="849">
        <v>33411.751444996575</v>
      </c>
    </row>
    <row r="6" spans="1:17" ht="15.5">
      <c r="A6" s="847" t="s">
        <v>3713</v>
      </c>
      <c r="B6" s="848">
        <v>-24159.930660647748</v>
      </c>
      <c r="C6" s="848">
        <v>-4.1423043852106614E-2</v>
      </c>
      <c r="D6" s="848">
        <v>-3260.0423418878381</v>
      </c>
      <c r="E6" s="848">
        <v>-9.3789767841788478</v>
      </c>
      <c r="F6" s="848">
        <v>0</v>
      </c>
      <c r="G6" s="848">
        <v>0</v>
      </c>
      <c r="H6" s="848">
        <v>0</v>
      </c>
      <c r="I6" s="848">
        <v>0</v>
      </c>
      <c r="J6" s="849">
        <v>0</v>
      </c>
      <c r="K6" s="848">
        <v>0</v>
      </c>
      <c r="L6" s="848">
        <v>-803.3533963886498</v>
      </c>
      <c r="M6" s="848">
        <v>0</v>
      </c>
      <c r="N6" s="849">
        <v>-28232.746798752265</v>
      </c>
    </row>
    <row r="7" spans="1:17" ht="15.5">
      <c r="A7" s="850" t="s">
        <v>2968</v>
      </c>
      <c r="B7" s="848">
        <v>0</v>
      </c>
      <c r="C7" s="848">
        <v>0</v>
      </c>
      <c r="D7" s="848">
        <v>-60.180721402923467</v>
      </c>
      <c r="E7" s="848">
        <v>0</v>
      </c>
      <c r="F7" s="848">
        <v>0</v>
      </c>
      <c r="G7" s="848">
        <v>0</v>
      </c>
      <c r="H7" s="848">
        <v>0</v>
      </c>
      <c r="I7" s="848">
        <v>0</v>
      </c>
      <c r="J7" s="849">
        <v>0</v>
      </c>
      <c r="K7" s="848">
        <v>0</v>
      </c>
      <c r="L7" s="848">
        <v>0</v>
      </c>
      <c r="M7" s="848">
        <v>0</v>
      </c>
      <c r="N7" s="849">
        <v>-60.180721402923467</v>
      </c>
    </row>
    <row r="8" spans="1:17" ht="15.5">
      <c r="A8" s="850" t="s">
        <v>2967</v>
      </c>
      <c r="B8" s="848">
        <v>0</v>
      </c>
      <c r="C8" s="848">
        <v>0</v>
      </c>
      <c r="D8" s="848">
        <v>-0.1465212072226999</v>
      </c>
      <c r="E8" s="848">
        <v>0</v>
      </c>
      <c r="F8" s="848">
        <v>0</v>
      </c>
      <c r="G8" s="848">
        <v>0</v>
      </c>
      <c r="H8" s="848">
        <v>0</v>
      </c>
      <c r="I8" s="848">
        <v>0</v>
      </c>
      <c r="J8" s="849">
        <v>0</v>
      </c>
      <c r="K8" s="848">
        <v>0</v>
      </c>
      <c r="L8" s="848">
        <v>0</v>
      </c>
      <c r="M8" s="848">
        <v>0</v>
      </c>
      <c r="N8" s="849">
        <v>-0.1465212072226999</v>
      </c>
    </row>
    <row r="9" spans="1:17" ht="15.5">
      <c r="A9" s="850" t="s">
        <v>3714</v>
      </c>
      <c r="B9" s="848">
        <v>0</v>
      </c>
      <c r="C9" s="848">
        <v>808.6788478073945</v>
      </c>
      <c r="D9" s="848">
        <v>-330.18139455381186</v>
      </c>
      <c r="E9" s="848">
        <v>0</v>
      </c>
      <c r="F9" s="848">
        <v>0</v>
      </c>
      <c r="G9" s="848">
        <v>0</v>
      </c>
      <c r="H9" s="848">
        <v>0</v>
      </c>
      <c r="I9" s="848">
        <v>0</v>
      </c>
      <c r="J9" s="849">
        <v>0</v>
      </c>
      <c r="K9" s="848">
        <v>0</v>
      </c>
      <c r="L9" s="848">
        <v>0</v>
      </c>
      <c r="M9" s="848">
        <v>0</v>
      </c>
      <c r="N9" s="849">
        <v>478.49745325358265</v>
      </c>
    </row>
    <row r="10" spans="1:17" ht="15.5">
      <c r="A10" s="851" t="s">
        <v>2970</v>
      </c>
      <c r="B10" s="852">
        <v>120074.12077959301</v>
      </c>
      <c r="C10" s="852">
        <v>12607.502030954427</v>
      </c>
      <c r="D10" s="852">
        <v>17339.497621290142</v>
      </c>
      <c r="E10" s="852">
        <v>3190.3444325021496</v>
      </c>
      <c r="F10" s="852">
        <v>16255.618124900477</v>
      </c>
      <c r="G10" s="852">
        <v>2554.2614450610999</v>
      </c>
      <c r="H10" s="852">
        <v>628.19884092863265</v>
      </c>
      <c r="I10" s="852">
        <v>552.74516527267497</v>
      </c>
      <c r="J10" s="853">
        <v>996.27687016337029</v>
      </c>
      <c r="K10" s="852">
        <v>0</v>
      </c>
      <c r="L10" s="852">
        <v>-96.302665520206347</v>
      </c>
      <c r="M10" s="852">
        <v>0</v>
      </c>
      <c r="N10" s="853">
        <v>174102.26264514579</v>
      </c>
    </row>
    <row r="11" spans="1:17" ht="15.5">
      <c r="A11" s="854" t="s">
        <v>2972</v>
      </c>
      <c r="B11" s="848">
        <v>0</v>
      </c>
      <c r="C11" s="848">
        <v>-4461.2240000000002</v>
      </c>
      <c r="D11" s="848">
        <v>0</v>
      </c>
      <c r="E11" s="848">
        <v>0</v>
      </c>
      <c r="F11" s="848">
        <v>0</v>
      </c>
      <c r="G11" s="848">
        <v>0</v>
      </c>
      <c r="H11" s="848">
        <v>0</v>
      </c>
      <c r="I11" s="848">
        <v>0</v>
      </c>
      <c r="J11" s="849">
        <v>0</v>
      </c>
      <c r="K11" s="848">
        <v>0</v>
      </c>
      <c r="L11" s="848">
        <v>0</v>
      </c>
      <c r="M11" s="848">
        <v>0</v>
      </c>
      <c r="N11" s="849">
        <v>-4461.2240000000002</v>
      </c>
    </row>
    <row r="12" spans="1:17" ht="15.5">
      <c r="A12" s="850" t="s">
        <v>2973</v>
      </c>
      <c r="B12" s="848">
        <v>-5725.5561593579623</v>
      </c>
      <c r="C12" s="848">
        <v>-4645.4918696856785</v>
      </c>
      <c r="D12" s="848">
        <v>26107.896795129538</v>
      </c>
      <c r="E12" s="848">
        <v>-9.6298237317282656</v>
      </c>
      <c r="F12" s="848">
        <v>684.48338335831431</v>
      </c>
      <c r="G12" s="848">
        <v>0</v>
      </c>
      <c r="H12" s="848">
        <v>0</v>
      </c>
      <c r="I12" s="848">
        <v>0</v>
      </c>
      <c r="J12" s="849">
        <v>0</v>
      </c>
      <c r="K12" s="848">
        <v>0</v>
      </c>
      <c r="L12" s="848">
        <v>-9354.7474794887676</v>
      </c>
      <c r="M12" s="848">
        <v>0</v>
      </c>
      <c r="N12" s="849">
        <v>7056.9548462237144</v>
      </c>
    </row>
    <row r="13" spans="1:17" ht="15.5">
      <c r="A13" s="855" t="s">
        <v>2975</v>
      </c>
      <c r="B13" s="856">
        <v>-100555.97947597208</v>
      </c>
      <c r="C13" s="856">
        <v>-12791.769900640105</v>
      </c>
      <c r="D13" s="856">
        <v>11505.648362299153</v>
      </c>
      <c r="E13" s="856">
        <v>-1234.0485597592433</v>
      </c>
      <c r="F13" s="856">
        <v>3690.9707344550261</v>
      </c>
      <c r="G13" s="856">
        <v>-2554.2614450610999</v>
      </c>
      <c r="H13" s="856">
        <v>-628.19884092863265</v>
      </c>
      <c r="I13" s="856">
        <v>-552.74516527267497</v>
      </c>
      <c r="J13" s="856">
        <v>-996.27687016337029</v>
      </c>
      <c r="K13" s="856">
        <v>0</v>
      </c>
      <c r="L13" s="856">
        <v>18784.463724754936</v>
      </c>
      <c r="M13" s="856">
        <v>0</v>
      </c>
      <c r="N13" s="857">
        <v>-85332.197436288101</v>
      </c>
    </row>
    <row r="14" spans="1:17" ht="15.5">
      <c r="A14" s="858" t="s">
        <v>3715</v>
      </c>
      <c r="B14" s="848">
        <v>-72793.116308397817</v>
      </c>
      <c r="C14" s="848">
        <v>0</v>
      </c>
      <c r="D14" s="848">
        <v>-2156.7784465462883</v>
      </c>
      <c r="E14" s="848">
        <v>-4.2992261392949267</v>
      </c>
      <c r="F14" s="848">
        <v>-64.165941848985639</v>
      </c>
      <c r="G14" s="848">
        <v>-2554.2614450610999</v>
      </c>
      <c r="H14" s="848">
        <v>-628.19884092863265</v>
      </c>
      <c r="I14" s="848">
        <v>-552.74516527267497</v>
      </c>
      <c r="J14" s="848">
        <v>-996.27687016337029</v>
      </c>
      <c r="K14" s="848">
        <v>0</v>
      </c>
      <c r="L14" s="848">
        <v>18784.463724754936</v>
      </c>
      <c r="M14" s="848">
        <v>0</v>
      </c>
      <c r="N14" s="849">
        <v>-60965.378519603226</v>
      </c>
    </row>
    <row r="15" spans="1:17" ht="15.5">
      <c r="A15" s="858" t="s">
        <v>3045</v>
      </c>
      <c r="B15" s="848">
        <v>0</v>
      </c>
      <c r="C15" s="848">
        <v>0</v>
      </c>
      <c r="D15" s="848">
        <v>0</v>
      </c>
      <c r="E15" s="848">
        <v>0</v>
      </c>
      <c r="F15" s="848">
        <v>0</v>
      </c>
      <c r="G15" s="848">
        <v>0</v>
      </c>
      <c r="H15" s="848">
        <v>0</v>
      </c>
      <c r="I15" s="848">
        <v>0</v>
      </c>
      <c r="J15" s="848">
        <v>0</v>
      </c>
      <c r="K15" s="848">
        <v>0</v>
      </c>
      <c r="L15" s="848">
        <v>0</v>
      </c>
      <c r="M15" s="848">
        <v>0</v>
      </c>
      <c r="N15" s="849">
        <v>0</v>
      </c>
    </row>
    <row r="16" spans="1:17" ht="15.5">
      <c r="A16" s="858" t="s">
        <v>3716</v>
      </c>
      <c r="B16" s="848">
        <v>0</v>
      </c>
      <c r="C16" s="848">
        <v>0</v>
      </c>
      <c r="D16" s="848">
        <v>0</v>
      </c>
      <c r="E16" s="848">
        <v>0</v>
      </c>
      <c r="F16" s="848">
        <v>0</v>
      </c>
      <c r="G16" s="848">
        <v>0</v>
      </c>
      <c r="H16" s="848">
        <v>0</v>
      </c>
      <c r="I16" s="848">
        <v>0</v>
      </c>
      <c r="J16" s="848">
        <v>0</v>
      </c>
      <c r="K16" s="848">
        <v>0</v>
      </c>
      <c r="L16" s="848">
        <v>0</v>
      </c>
      <c r="M16" s="848">
        <v>0</v>
      </c>
      <c r="N16" s="849">
        <v>0</v>
      </c>
    </row>
    <row r="17" spans="1:14" ht="15.5">
      <c r="A17" s="859" t="s">
        <v>3717</v>
      </c>
      <c r="B17" s="848">
        <v>-314.00571797076532</v>
      </c>
      <c r="C17" s="848">
        <v>0</v>
      </c>
      <c r="D17" s="848">
        <v>0</v>
      </c>
      <c r="E17" s="848">
        <v>0</v>
      </c>
      <c r="F17" s="848">
        <v>0</v>
      </c>
      <c r="G17" s="848">
        <v>0</v>
      </c>
      <c r="H17" s="848">
        <v>0</v>
      </c>
      <c r="I17" s="848">
        <v>0</v>
      </c>
      <c r="J17" s="848">
        <v>0</v>
      </c>
      <c r="K17" s="848">
        <v>0</v>
      </c>
      <c r="L17" s="848">
        <v>0</v>
      </c>
      <c r="M17" s="848">
        <v>0</v>
      </c>
      <c r="N17" s="849">
        <v>-314.00571797076532</v>
      </c>
    </row>
    <row r="18" spans="1:14" ht="15.5">
      <c r="A18" s="859" t="s">
        <v>3718</v>
      </c>
      <c r="B18" s="860">
        <v>-548.60609534728201</v>
      </c>
      <c r="C18" s="848">
        <v>0</v>
      </c>
      <c r="D18" s="848">
        <v>0</v>
      </c>
      <c r="E18" s="848">
        <v>0</v>
      </c>
      <c r="F18" s="848">
        <v>0</v>
      </c>
      <c r="G18" s="848">
        <v>0</v>
      </c>
      <c r="H18" s="848">
        <v>0</v>
      </c>
      <c r="I18" s="848">
        <v>0</v>
      </c>
      <c r="J18" s="848">
        <v>0</v>
      </c>
      <c r="K18" s="848">
        <v>0</v>
      </c>
      <c r="L18" s="848">
        <v>0</v>
      </c>
      <c r="M18" s="848">
        <v>0</v>
      </c>
      <c r="N18" s="849">
        <v>-548.60609534728201</v>
      </c>
    </row>
    <row r="19" spans="1:14" ht="15.5">
      <c r="A19" s="859" t="s">
        <v>3719</v>
      </c>
      <c r="B19" s="848">
        <v>0</v>
      </c>
      <c r="C19" s="848">
        <v>-12791.769900640105</v>
      </c>
      <c r="D19" s="848">
        <v>13662.426808845439</v>
      </c>
      <c r="E19" s="848">
        <v>0</v>
      </c>
      <c r="F19" s="848">
        <v>0</v>
      </c>
      <c r="G19" s="848">
        <v>0</v>
      </c>
      <c r="H19" s="848">
        <v>0</v>
      </c>
      <c r="I19" s="848">
        <v>0</v>
      </c>
      <c r="J19" s="848">
        <v>0</v>
      </c>
      <c r="K19" s="848">
        <v>0</v>
      </c>
      <c r="L19" s="848">
        <v>0</v>
      </c>
      <c r="M19" s="848">
        <v>0</v>
      </c>
      <c r="N19" s="849">
        <v>870.65690820533382</v>
      </c>
    </row>
    <row r="20" spans="1:14" ht="15.5">
      <c r="A20" s="859" t="s">
        <v>3720</v>
      </c>
      <c r="B20" s="848">
        <v>-25969.741544855257</v>
      </c>
      <c r="C20" s="848">
        <v>0</v>
      </c>
      <c r="D20" s="848">
        <v>0</v>
      </c>
      <c r="E20" s="848">
        <v>0</v>
      </c>
      <c r="F20" s="848">
        <v>0</v>
      </c>
      <c r="G20" s="848">
        <v>0</v>
      </c>
      <c r="H20" s="848">
        <v>0</v>
      </c>
      <c r="I20" s="848">
        <v>0</v>
      </c>
      <c r="J20" s="848">
        <v>0</v>
      </c>
      <c r="K20" s="848">
        <v>0</v>
      </c>
      <c r="L20" s="848">
        <v>0</v>
      </c>
      <c r="M20" s="848">
        <v>0</v>
      </c>
      <c r="N20" s="849">
        <v>-25969.741544855257</v>
      </c>
    </row>
    <row r="21" spans="1:14" ht="15.5">
      <c r="A21" s="859" t="s">
        <v>3721</v>
      </c>
      <c r="B21" s="848">
        <v>0</v>
      </c>
      <c r="C21" s="848">
        <v>0</v>
      </c>
      <c r="D21" s="848">
        <v>0</v>
      </c>
      <c r="E21" s="848">
        <v>-1229.7493336199484</v>
      </c>
      <c r="F21" s="848">
        <v>0</v>
      </c>
      <c r="G21" s="848">
        <v>0</v>
      </c>
      <c r="H21" s="848">
        <v>0</v>
      </c>
      <c r="I21" s="848">
        <v>0</v>
      </c>
      <c r="J21" s="848">
        <v>0</v>
      </c>
      <c r="K21" s="848">
        <v>0</v>
      </c>
      <c r="L21" s="848">
        <v>0</v>
      </c>
      <c r="M21" s="848">
        <v>0</v>
      </c>
      <c r="N21" s="849">
        <v>-1229.7493336199484</v>
      </c>
    </row>
    <row r="22" spans="1:14" ht="15.5">
      <c r="A22" s="859" t="s">
        <v>3722</v>
      </c>
      <c r="B22" s="848">
        <v>0</v>
      </c>
      <c r="C22" s="848">
        <v>0</v>
      </c>
      <c r="D22" s="848">
        <v>0</v>
      </c>
      <c r="E22" s="848">
        <v>0</v>
      </c>
      <c r="F22" s="848">
        <v>-1747.2949660003733</v>
      </c>
      <c r="G22" s="848">
        <v>0</v>
      </c>
      <c r="H22" s="848">
        <v>0</v>
      </c>
      <c r="I22" s="848">
        <v>0</v>
      </c>
      <c r="J22" s="848">
        <v>0</v>
      </c>
      <c r="K22" s="848">
        <v>0</v>
      </c>
      <c r="L22" s="848">
        <v>0</v>
      </c>
      <c r="M22" s="848">
        <v>0</v>
      </c>
      <c r="N22" s="849">
        <v>-1747.2949660003733</v>
      </c>
    </row>
    <row r="23" spans="1:14" ht="15.5">
      <c r="A23" s="861" t="s">
        <v>3723</v>
      </c>
      <c r="B23" s="862">
        <v>-930.50980940097634</v>
      </c>
      <c r="C23" s="862">
        <v>0</v>
      </c>
      <c r="D23" s="862">
        <v>0</v>
      </c>
      <c r="E23" s="862">
        <v>0</v>
      </c>
      <c r="F23" s="862">
        <v>5502.4316423043856</v>
      </c>
      <c r="G23" s="862">
        <v>0</v>
      </c>
      <c r="H23" s="862">
        <v>0</v>
      </c>
      <c r="I23" s="862">
        <v>0</v>
      </c>
      <c r="J23" s="862">
        <v>0</v>
      </c>
      <c r="K23" s="862">
        <v>0</v>
      </c>
      <c r="L23" s="862">
        <v>0</v>
      </c>
      <c r="M23" s="862">
        <v>0</v>
      </c>
      <c r="N23" s="863">
        <v>4571.9218329034093</v>
      </c>
    </row>
    <row r="24" spans="1:14" ht="15.5">
      <c r="A24" s="864" t="s">
        <v>2980</v>
      </c>
      <c r="B24" s="865">
        <v>17.936156491831468</v>
      </c>
      <c r="C24" s="865">
        <v>0</v>
      </c>
      <c r="D24" s="865">
        <v>17.690267727620135</v>
      </c>
      <c r="E24" s="865">
        <v>476.67669819432501</v>
      </c>
      <c r="F24" s="865">
        <v>0</v>
      </c>
      <c r="G24" s="865">
        <v>0</v>
      </c>
      <c r="H24" s="865">
        <v>0</v>
      </c>
      <c r="I24" s="865">
        <v>0</v>
      </c>
      <c r="J24" s="865">
        <v>0</v>
      </c>
      <c r="K24" s="865">
        <v>0</v>
      </c>
      <c r="L24" s="865">
        <v>73.344797936371421</v>
      </c>
      <c r="M24" s="865">
        <v>0</v>
      </c>
      <c r="N24" s="866">
        <v>585.64792035014796</v>
      </c>
    </row>
    <row r="25" spans="1:14" ht="15.5">
      <c r="A25" s="851" t="s">
        <v>2981</v>
      </c>
      <c r="B25" s="852">
        <v>0</v>
      </c>
      <c r="C25" s="852">
        <v>0</v>
      </c>
      <c r="D25" s="852">
        <v>0</v>
      </c>
      <c r="E25" s="852">
        <v>0</v>
      </c>
      <c r="F25" s="852">
        <v>0</v>
      </c>
      <c r="G25" s="852">
        <v>0</v>
      </c>
      <c r="H25" s="852">
        <v>0</v>
      </c>
      <c r="I25" s="852">
        <v>0</v>
      </c>
      <c r="J25" s="852">
        <v>0</v>
      </c>
      <c r="K25" s="852">
        <v>0</v>
      </c>
      <c r="L25" s="852">
        <v>0</v>
      </c>
      <c r="M25" s="852">
        <v>0</v>
      </c>
      <c r="N25" s="853">
        <v>0</v>
      </c>
    </row>
    <row r="26" spans="1:14" ht="15.5">
      <c r="A26" s="855" t="s">
        <v>2983</v>
      </c>
      <c r="B26" s="857">
        <v>25225.761306487053</v>
      </c>
      <c r="C26" s="856">
        <v>0</v>
      </c>
      <c r="D26" s="856">
        <v>2719.5589207321382</v>
      </c>
      <c r="E26" s="856">
        <v>1489.2489982803097</v>
      </c>
      <c r="F26" s="856">
        <v>19262.105475997188</v>
      </c>
      <c r="G26" s="856">
        <v>0</v>
      </c>
      <c r="H26" s="856">
        <v>0</v>
      </c>
      <c r="I26" s="856">
        <v>0</v>
      </c>
      <c r="J26" s="856">
        <v>0</v>
      </c>
      <c r="K26" s="856">
        <v>0</v>
      </c>
      <c r="L26" s="856">
        <v>27969.563740787129</v>
      </c>
      <c r="M26" s="856">
        <v>0</v>
      </c>
      <c r="N26" s="857">
        <v>76666.238442283822</v>
      </c>
    </row>
    <row r="27" spans="1:14" ht="15.5">
      <c r="A27" s="858" t="s">
        <v>3047</v>
      </c>
      <c r="B27" s="849">
        <v>19573.884926435461</v>
      </c>
      <c r="C27" s="848">
        <v>0</v>
      </c>
      <c r="D27" s="848">
        <v>51.802106579896815</v>
      </c>
      <c r="E27" s="848">
        <v>1453.5572635425624</v>
      </c>
      <c r="F27" s="848">
        <v>2787.4434317378414</v>
      </c>
      <c r="G27" s="848">
        <v>0</v>
      </c>
      <c r="H27" s="848">
        <v>0</v>
      </c>
      <c r="I27" s="848">
        <v>0</v>
      </c>
      <c r="J27" s="848">
        <v>0</v>
      </c>
      <c r="K27" s="848">
        <v>0</v>
      </c>
      <c r="L27" s="848">
        <v>6249.1590713671521</v>
      </c>
      <c r="M27" s="848">
        <v>0</v>
      </c>
      <c r="N27" s="849">
        <v>30115.846799662912</v>
      </c>
    </row>
    <row r="28" spans="1:14" ht="15.5">
      <c r="A28" s="858" t="s">
        <v>821</v>
      </c>
      <c r="B28" s="848">
        <v>0</v>
      </c>
      <c r="C28" s="848">
        <v>0</v>
      </c>
      <c r="D28" s="848">
        <v>363.40724127837922</v>
      </c>
      <c r="E28" s="848">
        <v>0</v>
      </c>
      <c r="F28" s="848">
        <v>0</v>
      </c>
      <c r="G28" s="848">
        <v>0</v>
      </c>
      <c r="H28" s="848">
        <v>0</v>
      </c>
      <c r="I28" s="848">
        <v>0</v>
      </c>
      <c r="J28" s="848">
        <v>0</v>
      </c>
      <c r="K28" s="848">
        <v>0</v>
      </c>
      <c r="L28" s="848">
        <v>160.53645743766117</v>
      </c>
      <c r="M28" s="848">
        <v>0</v>
      </c>
      <c r="N28" s="849">
        <v>523.94369871604044</v>
      </c>
    </row>
    <row r="29" spans="1:14" ht="15.5">
      <c r="A29" s="858" t="s">
        <v>3724</v>
      </c>
      <c r="B29" s="848">
        <v>619.68965749498432</v>
      </c>
      <c r="C29" s="848">
        <v>0</v>
      </c>
      <c r="D29" s="848">
        <v>0.68680027042132408</v>
      </c>
      <c r="E29" s="848">
        <v>5.4056857265692173</v>
      </c>
      <c r="F29" s="848">
        <v>5977.5092896447659</v>
      </c>
      <c r="G29" s="848">
        <v>0</v>
      </c>
      <c r="H29" s="848">
        <v>0</v>
      </c>
      <c r="I29" s="848">
        <v>0</v>
      </c>
      <c r="J29" s="848">
        <v>0</v>
      </c>
      <c r="K29" s="848">
        <v>0</v>
      </c>
      <c r="L29" s="848">
        <v>2937.8417615699473</v>
      </c>
      <c r="M29" s="848">
        <v>0</v>
      </c>
      <c r="N29" s="849">
        <v>9541.1331947066883</v>
      </c>
    </row>
    <row r="30" spans="1:14" ht="15.5">
      <c r="A30" s="858" t="s">
        <v>3725</v>
      </c>
      <c r="B30" s="848">
        <v>609.66765548867875</v>
      </c>
      <c r="C30" s="848">
        <v>0</v>
      </c>
      <c r="D30" s="848">
        <v>537.99050420722267</v>
      </c>
      <c r="E30" s="848">
        <v>30.286049011177987</v>
      </c>
      <c r="F30" s="848">
        <v>1722.4038867441316</v>
      </c>
      <c r="G30" s="848">
        <v>0</v>
      </c>
      <c r="H30" s="848">
        <v>0</v>
      </c>
      <c r="I30" s="848">
        <v>0</v>
      </c>
      <c r="J30" s="848">
        <v>0</v>
      </c>
      <c r="K30" s="848">
        <v>0</v>
      </c>
      <c r="L30" s="848">
        <v>18063.784581155884</v>
      </c>
      <c r="M30" s="848">
        <v>0</v>
      </c>
      <c r="N30" s="849">
        <v>20964.132676607092</v>
      </c>
    </row>
    <row r="31" spans="1:14" ht="15.5">
      <c r="A31" s="858" t="s">
        <v>3726</v>
      </c>
      <c r="B31" s="848">
        <v>5.3118372026368581</v>
      </c>
      <c r="C31" s="848">
        <v>0</v>
      </c>
      <c r="D31" s="848">
        <v>41.904953061908849</v>
      </c>
      <c r="E31" s="848">
        <v>0</v>
      </c>
      <c r="F31" s="848">
        <v>745.19919747778727</v>
      </c>
      <c r="G31" s="848">
        <v>0</v>
      </c>
      <c r="H31" s="848">
        <v>0</v>
      </c>
      <c r="I31" s="848">
        <v>0</v>
      </c>
      <c r="J31" s="848">
        <v>0</v>
      </c>
      <c r="K31" s="848">
        <v>0</v>
      </c>
      <c r="L31" s="848">
        <v>517.0963485080789</v>
      </c>
      <c r="M31" s="848">
        <v>0</v>
      </c>
      <c r="N31" s="849">
        <v>1309.5123362504119</v>
      </c>
    </row>
    <row r="32" spans="1:14" ht="15.5">
      <c r="A32" s="858" t="s">
        <v>3727</v>
      </c>
      <c r="B32" s="848">
        <v>4417.2072298652911</v>
      </c>
      <c r="C32" s="848">
        <v>0</v>
      </c>
      <c r="D32" s="848">
        <v>1153.1038905568184</v>
      </c>
      <c r="E32" s="848">
        <v>0</v>
      </c>
      <c r="F32" s="848">
        <v>8029.5496703926628</v>
      </c>
      <c r="G32" s="848">
        <v>0</v>
      </c>
      <c r="H32" s="848">
        <v>0</v>
      </c>
      <c r="I32" s="848">
        <v>0</v>
      </c>
      <c r="J32" s="848">
        <v>0</v>
      </c>
      <c r="K32" s="848">
        <v>0</v>
      </c>
      <c r="L32" s="848">
        <v>41.145520748409275</v>
      </c>
      <c r="M32" s="848">
        <v>0</v>
      </c>
      <c r="N32" s="849">
        <v>13641.00631156318</v>
      </c>
    </row>
    <row r="33" spans="1:14" ht="15.5">
      <c r="A33" s="867" t="s">
        <v>3728</v>
      </c>
      <c r="B33" s="863">
        <v>0</v>
      </c>
      <c r="C33" s="862">
        <v>0</v>
      </c>
      <c r="D33" s="862">
        <v>570.66342477749117</v>
      </c>
      <c r="E33" s="862">
        <v>0</v>
      </c>
      <c r="F33" s="862">
        <v>0</v>
      </c>
      <c r="G33" s="862">
        <v>0</v>
      </c>
      <c r="H33" s="862">
        <v>0</v>
      </c>
      <c r="I33" s="862">
        <v>0</v>
      </c>
      <c r="J33" s="862">
        <v>0</v>
      </c>
      <c r="K33" s="862">
        <v>0</v>
      </c>
      <c r="L33" s="862">
        <v>0</v>
      </c>
      <c r="M33" s="862">
        <v>0</v>
      </c>
      <c r="N33" s="863">
        <v>570.66342477749117</v>
      </c>
    </row>
    <row r="35" spans="1:14">
      <c r="A35" s="40" t="s">
        <v>20</v>
      </c>
    </row>
    <row r="36" spans="1:14">
      <c r="A36" s="53" t="s">
        <v>3729</v>
      </c>
    </row>
  </sheetData>
  <conditionalFormatting sqref="B4:N33">
    <cfRule type="cellIs" dxfId="128" priority="1" operator="equal">
      <formula>0</formula>
    </cfRule>
  </conditionalFormatting>
  <conditionalFormatting sqref="E4:N33">
    <cfRule type="containsErrors" dxfId="127" priority="2">
      <formula>ISERROR(E4)</formula>
    </cfRule>
  </conditionalFormatting>
  <hyperlinks>
    <hyperlink ref="Q3" location="Content!A1" display="Back to content page" xr:uid="{76483D2E-EB03-4B5B-9EB9-EFF9F3A616DB}"/>
  </hyperlinks>
  <pageMargins left="0.7" right="0.7" top="0.75" bottom="0.75" header="0.3" footer="0.3"/>
  <legacyDrawing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EE711-7589-4D15-B96B-82CF3157D57E}">
  <dimension ref="A1:G28"/>
  <sheetViews>
    <sheetView workbookViewId="0"/>
  </sheetViews>
  <sheetFormatPr defaultRowHeight="14.5"/>
  <cols>
    <col min="1" max="1" width="41.7265625" customWidth="1"/>
    <col min="2" max="2" width="53.26953125" bestFit="1" customWidth="1"/>
  </cols>
  <sheetData>
    <row r="1" spans="1:7">
      <c r="A1" s="89" t="s">
        <v>3019</v>
      </c>
    </row>
    <row r="3" spans="1:7">
      <c r="C3" s="1070">
        <v>2021</v>
      </c>
      <c r="D3" s="1070"/>
      <c r="E3" s="1070"/>
      <c r="F3" s="1070"/>
      <c r="G3" s="1070"/>
    </row>
    <row r="4" spans="1:7" ht="70">
      <c r="A4" s="634"/>
      <c r="B4" s="634"/>
      <c r="C4" s="613" t="s">
        <v>2961</v>
      </c>
      <c r="D4" s="613" t="s">
        <v>2991</v>
      </c>
      <c r="E4" s="613" t="s">
        <v>2962</v>
      </c>
      <c r="F4" s="613" t="s">
        <v>146</v>
      </c>
      <c r="G4" s="613" t="s">
        <v>27</v>
      </c>
    </row>
    <row r="5" spans="1:7">
      <c r="A5" s="1072" t="s">
        <v>2963</v>
      </c>
      <c r="B5" s="615" t="s">
        <v>2964</v>
      </c>
      <c r="C5" s="617"/>
      <c r="D5" s="617">
        <v>1323.583644</v>
      </c>
      <c r="E5" s="617">
        <v>1657.94497</v>
      </c>
      <c r="F5" s="617">
        <v>296.85150499999997</v>
      </c>
      <c r="G5" s="617">
        <v>10632.452235000001</v>
      </c>
    </row>
    <row r="6" spans="1:7">
      <c r="A6" s="1072"/>
      <c r="B6" s="615" t="s">
        <v>2965</v>
      </c>
      <c r="C6" s="617">
        <v>3857.7768229999997</v>
      </c>
      <c r="D6" s="617"/>
      <c r="E6" s="617"/>
      <c r="F6" s="617">
        <v>11.105933</v>
      </c>
      <c r="G6" s="617">
        <v>3868.8827550000001</v>
      </c>
    </row>
    <row r="7" spans="1:7">
      <c r="A7" s="1072"/>
      <c r="B7" s="615" t="s">
        <v>2966</v>
      </c>
      <c r="C7" s="617"/>
      <c r="D7" s="617">
        <v>-470.07738599999999</v>
      </c>
      <c r="E7" s="617"/>
      <c r="F7" s="617"/>
      <c r="G7" s="617">
        <v>-235.03869299999999</v>
      </c>
    </row>
    <row r="8" spans="1:7">
      <c r="A8" s="1072"/>
      <c r="B8" s="615" t="s">
        <v>2967</v>
      </c>
      <c r="C8" s="617">
        <v>-88.172351999999989</v>
      </c>
      <c r="D8" s="617"/>
      <c r="E8" s="617"/>
      <c r="F8" s="617"/>
      <c r="G8" s="617">
        <v>-88.172351000000006</v>
      </c>
    </row>
    <row r="9" spans="1:7">
      <c r="A9" s="1072"/>
      <c r="B9" s="615" t="s">
        <v>2968</v>
      </c>
      <c r="C9" s="617">
        <v>-26.378140999999999</v>
      </c>
      <c r="D9" s="617"/>
      <c r="E9" s="617"/>
      <c r="F9" s="617"/>
      <c r="G9" s="617">
        <v>-26.378140999999999</v>
      </c>
    </row>
    <row r="10" spans="1:7">
      <c r="A10" s="1072"/>
      <c r="B10" s="615" t="s">
        <v>2969</v>
      </c>
      <c r="C10" s="617">
        <v>173.47616300000001</v>
      </c>
      <c r="D10" s="617"/>
      <c r="E10" s="617"/>
      <c r="F10" s="617"/>
      <c r="G10" s="617">
        <v>173.47616300000001</v>
      </c>
    </row>
    <row r="11" spans="1:7">
      <c r="A11" s="1072"/>
      <c r="B11" s="615" t="s">
        <v>2970</v>
      </c>
      <c r="C11" s="636">
        <v>3916.7024939999997</v>
      </c>
      <c r="D11" s="636">
        <v>853.506258</v>
      </c>
      <c r="E11" s="636">
        <v>1657.94497</v>
      </c>
      <c r="F11" s="636">
        <v>307.95743799999997</v>
      </c>
      <c r="G11" s="636">
        <v>14325.221968</v>
      </c>
    </row>
    <row r="12" spans="1:7" ht="15">
      <c r="A12" s="635" t="s">
        <v>3000</v>
      </c>
      <c r="B12" s="615" t="s">
        <v>2973</v>
      </c>
      <c r="C12" s="617">
        <v>0.91477900000000001</v>
      </c>
      <c r="D12" s="617">
        <v>-0.157638</v>
      </c>
      <c r="E12" s="617"/>
      <c r="F12" s="617">
        <v>-31.675063999999999</v>
      </c>
      <c r="G12" s="617">
        <v>-193.83039099999999</v>
      </c>
    </row>
    <row r="13" spans="1:7">
      <c r="A13" s="1072" t="s">
        <v>2974</v>
      </c>
      <c r="B13" s="615" t="s">
        <v>2975</v>
      </c>
      <c r="C13" s="636">
        <v>-24.670393000000001</v>
      </c>
      <c r="D13" s="636"/>
      <c r="E13" s="636">
        <v>-1268.1685299999999</v>
      </c>
      <c r="F13" s="636">
        <v>523.23301800000002</v>
      </c>
      <c r="G13" s="636">
        <v>-3274.1739670000002</v>
      </c>
    </row>
    <row r="14" spans="1:7">
      <c r="A14" s="1072"/>
      <c r="B14" s="615" t="s">
        <v>2976</v>
      </c>
      <c r="C14" s="617">
        <v>-24.670393000000001</v>
      </c>
      <c r="D14" s="617"/>
      <c r="E14" s="617">
        <v>-1268.1685299999999</v>
      </c>
      <c r="F14" s="617">
        <v>523.23301800000002</v>
      </c>
      <c r="G14" s="617">
        <v>-801.60072000000002</v>
      </c>
    </row>
    <row r="15" spans="1:7">
      <c r="A15" s="1072"/>
      <c r="B15" s="615" t="s">
        <v>2978</v>
      </c>
      <c r="C15" s="617"/>
      <c r="D15" s="617"/>
      <c r="E15" s="617"/>
      <c r="F15" s="617"/>
      <c r="G15" s="617">
        <v>-2472.5732459999999</v>
      </c>
    </row>
    <row r="16" spans="1:7">
      <c r="A16" s="1072" t="s">
        <v>2997</v>
      </c>
      <c r="B16" s="615" t="s">
        <v>2980</v>
      </c>
      <c r="C16" s="617"/>
      <c r="D16" s="617"/>
      <c r="E16" s="617"/>
      <c r="F16" s="617">
        <v>19.223559999999999</v>
      </c>
      <c r="G16" s="617">
        <v>19.223559999999999</v>
      </c>
    </row>
    <row r="17" spans="1:7">
      <c r="A17" s="1072"/>
      <c r="B17" s="615" t="s">
        <v>2981</v>
      </c>
      <c r="C17" s="617"/>
      <c r="D17" s="617"/>
      <c r="E17" s="617"/>
      <c r="F17" s="617">
        <v>101.461737</v>
      </c>
      <c r="G17" s="617">
        <v>101.461737</v>
      </c>
    </row>
    <row r="18" spans="1:7">
      <c r="A18" s="1072" t="s">
        <v>2982</v>
      </c>
      <c r="B18" s="615" t="s">
        <v>2983</v>
      </c>
      <c r="C18" s="636">
        <v>3891.1173209999997</v>
      </c>
      <c r="D18" s="636">
        <v>853.66389600000002</v>
      </c>
      <c r="E18" s="636">
        <v>389.77643999999998</v>
      </c>
      <c r="F18" s="636">
        <v>742.18022399999995</v>
      </c>
      <c r="G18" s="636">
        <v>11124.193096000001</v>
      </c>
    </row>
    <row r="19" spans="1:7">
      <c r="A19" s="1072"/>
      <c r="B19" s="615" t="s">
        <v>3004</v>
      </c>
      <c r="C19" s="617">
        <v>184.80462499999999</v>
      </c>
      <c r="D19" s="617">
        <v>853.66389600000002</v>
      </c>
      <c r="E19" s="617">
        <v>389.77643999999998</v>
      </c>
      <c r="F19" s="617">
        <v>157.82115200000001</v>
      </c>
      <c r="G19" s="617">
        <v>1159.2341650000001</v>
      </c>
    </row>
    <row r="20" spans="1:7">
      <c r="A20" s="1072"/>
      <c r="B20" s="615" t="s">
        <v>2985</v>
      </c>
      <c r="C20" s="617">
        <v>3307.461546</v>
      </c>
      <c r="D20" s="617"/>
      <c r="E20" s="617"/>
      <c r="F20" s="617"/>
      <c r="G20" s="617">
        <v>3307.461546</v>
      </c>
    </row>
    <row r="21" spans="1:7">
      <c r="A21" s="1072"/>
      <c r="B21" s="615" t="s">
        <v>2986</v>
      </c>
      <c r="C21" s="617">
        <v>290.97401300000001</v>
      </c>
      <c r="D21" s="617"/>
      <c r="E21" s="617"/>
      <c r="F21" s="617">
        <v>301.40945799999997</v>
      </c>
      <c r="G21" s="617">
        <v>5292.3227360000001</v>
      </c>
    </row>
    <row r="22" spans="1:7">
      <c r="A22" s="1072"/>
      <c r="B22" s="615" t="s">
        <v>2987</v>
      </c>
      <c r="C22" s="617">
        <v>32.499760999999999</v>
      </c>
      <c r="D22" s="617"/>
      <c r="E22" s="617"/>
      <c r="F22" s="617">
        <v>11.690455999999999</v>
      </c>
      <c r="G22" s="617">
        <v>44.190216999999997</v>
      </c>
    </row>
    <row r="23" spans="1:7">
      <c r="A23" s="1072"/>
      <c r="B23" s="615" t="s">
        <v>2988</v>
      </c>
      <c r="C23" s="617"/>
      <c r="D23" s="617"/>
      <c r="E23" s="617"/>
      <c r="F23" s="617">
        <v>79.535684000000003</v>
      </c>
      <c r="G23" s="617">
        <v>79.535684000000003</v>
      </c>
    </row>
    <row r="24" spans="1:7">
      <c r="A24" s="1072"/>
      <c r="B24" s="615" t="s">
        <v>2989</v>
      </c>
      <c r="C24" s="617">
        <v>75.377376999999996</v>
      </c>
      <c r="D24" s="617"/>
      <c r="E24" s="617"/>
      <c r="F24" s="617"/>
      <c r="G24" s="617">
        <v>75.377376999999996</v>
      </c>
    </row>
    <row r="26" spans="1:7">
      <c r="A26" s="40" t="s">
        <v>20</v>
      </c>
    </row>
    <row r="27" spans="1:7">
      <c r="A27" s="40"/>
    </row>
    <row r="28" spans="1:7">
      <c r="A28" s="53" t="s">
        <v>3003</v>
      </c>
    </row>
  </sheetData>
  <mergeCells count="5">
    <mergeCell ref="C3:G3"/>
    <mergeCell ref="A5:A11"/>
    <mergeCell ref="A13:A15"/>
    <mergeCell ref="A16:A17"/>
    <mergeCell ref="A18:A2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B22"/>
  <sheetViews>
    <sheetView workbookViewId="0">
      <selection activeCell="H21" sqref="H21"/>
    </sheetView>
  </sheetViews>
  <sheetFormatPr defaultRowHeight="14.5"/>
  <cols>
    <col min="1" max="1" width="22.7265625" customWidth="1"/>
    <col min="2" max="26" width="11.453125" customWidth="1"/>
  </cols>
  <sheetData>
    <row r="1" spans="1:28">
      <c r="A1" s="44" t="s">
        <v>3109</v>
      </c>
    </row>
    <row r="3" spans="1:28">
      <c r="A3" s="365" t="s">
        <v>1141</v>
      </c>
      <c r="B3" s="366">
        <v>2000</v>
      </c>
      <c r="C3" s="366">
        <v>2001</v>
      </c>
      <c r="D3" s="366">
        <v>2002</v>
      </c>
      <c r="E3" s="366">
        <v>2003</v>
      </c>
      <c r="F3" s="366">
        <v>2004</v>
      </c>
      <c r="G3" s="366">
        <v>2005</v>
      </c>
      <c r="H3" s="366">
        <v>2006</v>
      </c>
      <c r="I3" s="366">
        <v>2007</v>
      </c>
      <c r="J3" s="366">
        <v>2008</v>
      </c>
      <c r="K3" s="366">
        <v>2009</v>
      </c>
      <c r="L3" s="366">
        <v>2010</v>
      </c>
      <c r="M3" s="366">
        <v>2011</v>
      </c>
      <c r="N3" s="366">
        <v>2012</v>
      </c>
      <c r="O3" s="366">
        <v>2013</v>
      </c>
      <c r="P3" s="366">
        <v>2014</v>
      </c>
      <c r="Q3" s="366">
        <v>2015</v>
      </c>
      <c r="R3" s="366">
        <v>2016</v>
      </c>
      <c r="S3" s="366">
        <v>2017</v>
      </c>
      <c r="T3" s="366">
        <v>2018</v>
      </c>
      <c r="U3" s="366">
        <v>2019</v>
      </c>
      <c r="V3" s="366">
        <v>2020</v>
      </c>
      <c r="W3" s="366">
        <v>2021</v>
      </c>
      <c r="X3" s="366">
        <v>2022</v>
      </c>
      <c r="Y3" s="366">
        <v>2023</v>
      </c>
      <c r="Z3" s="366">
        <v>2024</v>
      </c>
      <c r="AB3" s="486" t="s">
        <v>528</v>
      </c>
    </row>
    <row r="4" spans="1:28">
      <c r="A4" s="367" t="s">
        <v>13</v>
      </c>
      <c r="B4" s="570"/>
      <c r="C4" s="570"/>
      <c r="D4" s="570">
        <v>-271.82834765999996</v>
      </c>
      <c r="E4" s="570">
        <v>-702.62432095999998</v>
      </c>
      <c r="F4" s="570">
        <v>-418.52630181000643</v>
      </c>
      <c r="G4" s="570">
        <v>-223.04989206000107</v>
      </c>
      <c r="H4" s="570">
        <v>-225.2179376099906</v>
      </c>
      <c r="I4" s="570">
        <v>847.07139442799757</v>
      </c>
      <c r="J4" s="570">
        <v>1121.2014665700085</v>
      </c>
      <c r="K4" s="570">
        <v>457.01612336000107</v>
      </c>
      <c r="L4" s="570">
        <v>805.95312579000415</v>
      </c>
      <c r="M4" s="570">
        <v>532.04590836999569</v>
      </c>
      <c r="N4" s="570">
        <v>2061.2349147186233</v>
      </c>
      <c r="O4" s="570">
        <v>1241.5755348316363</v>
      </c>
      <c r="P4" s="570">
        <v>1168.1530636100154</v>
      </c>
      <c r="Q4" s="570">
        <v>1416.8538711773251</v>
      </c>
      <c r="R4" s="570">
        <v>1207.565012663988</v>
      </c>
      <c r="S4" s="570">
        <v>1106.7525112257322</v>
      </c>
      <c r="T4" s="570">
        <v>982.08303200024181</v>
      </c>
      <c r="U4" s="570">
        <v>2.2137715589990421</v>
      </c>
      <c r="V4" s="570">
        <v>-117.02977319797111</v>
      </c>
      <c r="W4" s="570">
        <v>748.45349114350472</v>
      </c>
      <c r="X4" s="570">
        <v>272.41034187088269</v>
      </c>
      <c r="Y4" s="570">
        <v>194.08780465430891</v>
      </c>
      <c r="Z4" s="570">
        <v>690.27351773622877</v>
      </c>
    </row>
    <row r="5" spans="1:28">
      <c r="A5" s="367" t="s">
        <v>12</v>
      </c>
      <c r="B5" s="570">
        <v>-1407.2056893907929</v>
      </c>
      <c r="C5" s="570">
        <v>-1327.6243128484236</v>
      </c>
      <c r="D5" s="570">
        <v>-232.18368436159668</v>
      </c>
      <c r="E5" s="570">
        <v>-1820.1999999999998</v>
      </c>
      <c r="F5" s="570">
        <v>-2505.3999999999996</v>
      </c>
      <c r="G5" s="570">
        <v>-2054.3999999999996</v>
      </c>
      <c r="H5" s="570">
        <v>-2060.3000000000002</v>
      </c>
      <c r="I5" s="570">
        <v>-2665.1000000000004</v>
      </c>
      <c r="J5" s="570">
        <v>-2878.0999999999995</v>
      </c>
      <c r="K5" s="570">
        <v>-3077.7000000000003</v>
      </c>
      <c r="L5" s="570">
        <v>-3401.2</v>
      </c>
      <c r="M5" s="570">
        <v>-3921.8999999999996</v>
      </c>
      <c r="N5" s="570">
        <v>-4615.8999999999996</v>
      </c>
      <c r="O5" s="570">
        <v>-4023.599999999999</v>
      </c>
      <c r="P5" s="570">
        <v>-4010.5</v>
      </c>
      <c r="Q5" s="570">
        <v>-3949.3999999999992</v>
      </c>
      <c r="R5" s="570">
        <v>-2841.8999999999996</v>
      </c>
      <c r="S5" s="570">
        <v>-3119.2999999999997</v>
      </c>
      <c r="T5" s="570">
        <v>-3750.5999999999985</v>
      </c>
      <c r="U5" s="570">
        <v>-3811.6000000000008</v>
      </c>
      <c r="V5" s="570">
        <v>-3671.7</v>
      </c>
      <c r="W5" s="570">
        <v>-4287.5999999999995</v>
      </c>
      <c r="X5" s="570">
        <v>-5198.3999999999996</v>
      </c>
      <c r="Y5" s="570">
        <v>-4161.6000000000004</v>
      </c>
      <c r="Z5" s="570">
        <v>-4714.3999999999996</v>
      </c>
    </row>
    <row r="6" spans="1:28">
      <c r="A6" s="367" t="s">
        <v>483</v>
      </c>
      <c r="B6" s="570"/>
      <c r="C6" s="570"/>
      <c r="D6" s="570"/>
      <c r="E6" s="570"/>
      <c r="F6" s="570"/>
      <c r="G6" s="570"/>
      <c r="H6" s="570"/>
      <c r="I6" s="570"/>
      <c r="J6" s="570"/>
      <c r="K6" s="570">
        <v>-13.995575627000001</v>
      </c>
      <c r="L6" s="570">
        <v>-22.506700788</v>
      </c>
      <c r="M6" s="570">
        <v>-14.742859618000001</v>
      </c>
      <c r="N6" s="570">
        <v>-21.06877669</v>
      </c>
      <c r="O6" s="570">
        <v>-30.779436774000001</v>
      </c>
      <c r="P6" s="570">
        <v>-14.547550373</v>
      </c>
      <c r="Q6" s="570">
        <v>-11.822876501</v>
      </c>
      <c r="R6" s="570">
        <v>-12.115064457999999</v>
      </c>
      <c r="S6" s="570">
        <v>-9.6033734390000003</v>
      </c>
      <c r="T6" s="570">
        <v>-20.08423998</v>
      </c>
      <c r="U6" s="570">
        <v>-9.8789565080000017</v>
      </c>
      <c r="V6" s="570">
        <v>-16.846279409571054</v>
      </c>
      <c r="W6" s="570">
        <v>-16.880808857081099</v>
      </c>
      <c r="X6" s="570">
        <v>-14.65873163873043</v>
      </c>
      <c r="Y6" s="570">
        <v>-15.669803278676515</v>
      </c>
      <c r="Z6" s="570">
        <v>-14.786915938411818</v>
      </c>
    </row>
    <row r="7" spans="1:28">
      <c r="A7" s="367" t="s">
        <v>89</v>
      </c>
      <c r="B7" s="570">
        <v>-173.44669027199285</v>
      </c>
      <c r="C7" s="570">
        <v>-184.95940579442234</v>
      </c>
      <c r="D7" s="570">
        <v>-262.89475843047018</v>
      </c>
      <c r="E7" s="570">
        <v>-290.02380195641092</v>
      </c>
      <c r="F7" s="570">
        <v>-413.338453122484</v>
      </c>
      <c r="G7" s="570">
        <v>-480.67495015114213</v>
      </c>
      <c r="H7" s="570">
        <v>-1664.5647842556564</v>
      </c>
      <c r="I7" s="570">
        <v>-1077.4843435536052</v>
      </c>
      <c r="J7" s="570">
        <v>-1344.1240478325519</v>
      </c>
      <c r="K7" s="570">
        <v>695.906876862947</v>
      </c>
      <c r="L7" s="570">
        <v>1882.0158826781999</v>
      </c>
      <c r="M7" s="570">
        <v>1995.3289630499598</v>
      </c>
      <c r="N7" s="570">
        <v>1471.9225006279798</v>
      </c>
      <c r="O7" s="570">
        <v>3767.2484950522598</v>
      </c>
      <c r="P7" s="570">
        <v>5319.7192657176402</v>
      </c>
      <c r="Q7" s="570">
        <v>4796.8269619450894</v>
      </c>
      <c r="R7" s="570">
        <v>4313.0236703736864</v>
      </c>
      <c r="S7" s="570">
        <v>6592.3583101437498</v>
      </c>
      <c r="T7" s="570">
        <v>11493.78644049624</v>
      </c>
      <c r="U7" s="570">
        <v>5153.1926515401001</v>
      </c>
      <c r="V7" s="570">
        <v>3404.8034905221598</v>
      </c>
      <c r="W7" s="570">
        <v>5517.1258372360699</v>
      </c>
      <c r="X7" s="570">
        <v>5638.4060226025003</v>
      </c>
      <c r="Y7" s="570">
        <v>3289.8678806665998</v>
      </c>
      <c r="Z7" s="570">
        <v>5019.9170979884002</v>
      </c>
    </row>
    <row r="8" spans="1:28">
      <c r="A8" s="367" t="s">
        <v>482</v>
      </c>
      <c r="B8" s="570">
        <v>-388.05523231884047</v>
      </c>
      <c r="C8" s="570">
        <v>-181.98253883720918</v>
      </c>
      <c r="D8" s="570">
        <v>-67.472399925714399</v>
      </c>
      <c r="E8" s="570">
        <v>-49.784673864473461</v>
      </c>
      <c r="F8" s="570">
        <v>-473.31693933749989</v>
      </c>
      <c r="G8" s="570">
        <v>-473.44941025218736</v>
      </c>
      <c r="H8" s="570">
        <v>-60.211312839705897</v>
      </c>
      <c r="I8" s="570">
        <v>-25.161246340425578</v>
      </c>
      <c r="J8" s="570">
        <v>-185.30894087469869</v>
      </c>
      <c r="K8" s="570">
        <v>-525.48255769000775</v>
      </c>
      <c r="L8" s="570">
        <v>-831.92610703999628</v>
      </c>
      <c r="M8" s="570">
        <v>-937.66558902999691</v>
      </c>
      <c r="N8" s="570">
        <v>-248.91453092003508</v>
      </c>
      <c r="O8" s="570">
        <v>-317.42411716001311</v>
      </c>
      <c r="P8" s="570">
        <v>-109.90971599000818</v>
      </c>
      <c r="Q8" s="570">
        <v>144.82438293999689</v>
      </c>
      <c r="R8" s="570">
        <v>114.52153391000093</v>
      </c>
      <c r="S8" s="570">
        <v>-100.73332157000436</v>
      </c>
      <c r="T8" s="570">
        <v>-320.79195032002667</v>
      </c>
      <c r="U8" s="570">
        <v>-236.3274219499699</v>
      </c>
      <c r="V8" s="570">
        <v>-237.00997357000892</v>
      </c>
      <c r="W8" s="570">
        <v>-344.72122322002269</v>
      </c>
      <c r="X8" s="570">
        <v>30.413017243241029</v>
      </c>
      <c r="Y8" s="570">
        <v>145.72286463249293</v>
      </c>
      <c r="Z8" s="570">
        <v>337.16813683713826</v>
      </c>
    </row>
    <row r="9" spans="1:28">
      <c r="A9" s="367" t="s">
        <v>11</v>
      </c>
      <c r="B9" s="570">
        <v>-269.95061130071576</v>
      </c>
      <c r="C9" s="570">
        <v>-379.52274779069768</v>
      </c>
      <c r="D9" s="570">
        <v>-479.0083324761905</v>
      </c>
      <c r="E9" s="570">
        <v>-825.36587236842104</v>
      </c>
      <c r="F9" s="570">
        <v>-258.08569843750001</v>
      </c>
      <c r="G9" s="570">
        <v>-630.40572421875004</v>
      </c>
      <c r="H9" s="570">
        <v>-692.22852147058825</v>
      </c>
      <c r="I9" s="570">
        <v>-678.43571460992905</v>
      </c>
      <c r="J9" s="570">
        <v>-474.98413204819275</v>
      </c>
      <c r="K9" s="570">
        <v>-547.45105321428571</v>
      </c>
      <c r="L9" s="570">
        <v>-637.24197469183832</v>
      </c>
      <c r="M9" s="570">
        <v>-1067.1676769957187</v>
      </c>
      <c r="N9" s="570">
        <v>-1118.8880300625062</v>
      </c>
      <c r="O9" s="570">
        <v>-1175.023033934852</v>
      </c>
      <c r="P9" s="570">
        <v>-1122.0675076031639</v>
      </c>
      <c r="Q9" s="570">
        <v>-1055.1394719071413</v>
      </c>
      <c r="R9" s="570">
        <v>-814.64323189481718</v>
      </c>
      <c r="S9" s="570">
        <v>-1123.3654335968645</v>
      </c>
      <c r="T9" s="570">
        <v>-864.91973185132929</v>
      </c>
      <c r="U9" s="570">
        <v>-977.69599957013884</v>
      </c>
      <c r="V9" s="570">
        <v>-711.16402344121207</v>
      </c>
      <c r="W9" s="570">
        <v>-921.44464339193451</v>
      </c>
      <c r="X9" s="570">
        <v>-1035.2428339106955</v>
      </c>
      <c r="Y9" s="570">
        <v>-946.03600282342097</v>
      </c>
      <c r="Z9" s="570">
        <v>-969.68383652029013</v>
      </c>
    </row>
    <row r="10" spans="1:28">
      <c r="A10" s="367" t="s">
        <v>10</v>
      </c>
      <c r="B10" s="570">
        <v>-70.494415920713038</v>
      </c>
      <c r="C10" s="570">
        <v>-46.54350455234021</v>
      </c>
      <c r="D10" s="570">
        <v>-36.703581883511553</v>
      </c>
      <c r="E10" s="570">
        <v>-109.62074101987383</v>
      </c>
      <c r="F10" s="570">
        <v>-123.34644990885781</v>
      </c>
      <c r="G10" s="570">
        <v>-231.97775837037756</v>
      </c>
      <c r="H10" s="570">
        <v>-163.59701300718351</v>
      </c>
      <c r="I10" s="570">
        <v>-213.96343115472408</v>
      </c>
      <c r="J10" s="570">
        <v>-299.79509276683962</v>
      </c>
      <c r="K10" s="570">
        <v>-279.71256911777056</v>
      </c>
      <c r="L10" s="570">
        <v>-224.7883549161109</v>
      </c>
      <c r="M10" s="570">
        <v>-248.63251618129533</v>
      </c>
      <c r="N10" s="570">
        <v>-182.82093176457991</v>
      </c>
      <c r="O10" s="570">
        <v>-138.15041296091604</v>
      </c>
      <c r="P10" s="570">
        <v>-135.96306639836905</v>
      </c>
      <c r="Q10" s="570">
        <v>-132.5321636294828</v>
      </c>
      <c r="R10" s="570">
        <v>-115.12956939498994</v>
      </c>
      <c r="S10" s="570">
        <v>-144.82899532855495</v>
      </c>
      <c r="T10" s="570">
        <v>-279.92659014254514</v>
      </c>
      <c r="U10" s="570">
        <v>-285.61191123975152</v>
      </c>
      <c r="V10" s="570">
        <v>-255.40832931634651</v>
      </c>
      <c r="W10" s="570">
        <v>-389.17444387557657</v>
      </c>
      <c r="X10" s="570">
        <v>-395.58208006174027</v>
      </c>
      <c r="Y10" s="570">
        <v>-351.53048414717637</v>
      </c>
      <c r="Z10" s="570">
        <v>-422.69324698078964</v>
      </c>
    </row>
    <row r="11" spans="1:28">
      <c r="A11" s="367" t="s">
        <v>9</v>
      </c>
      <c r="B11" s="570">
        <v>-173.49749347300002</v>
      </c>
      <c r="C11" s="570">
        <v>-232.67944605700012</v>
      </c>
      <c r="D11" s="570">
        <v>-299.62287040500001</v>
      </c>
      <c r="E11" s="570">
        <v>-324.93801424700001</v>
      </c>
      <c r="F11" s="570">
        <v>-397.57564987699993</v>
      </c>
      <c r="G11" s="570">
        <v>-585.35039101399991</v>
      </c>
      <c r="H11" s="570">
        <v>-578.0603222709999</v>
      </c>
      <c r="I11" s="570">
        <v>-425.01486580300002</v>
      </c>
      <c r="J11" s="570">
        <v>-901.48732693400007</v>
      </c>
      <c r="K11" s="570">
        <v>-891.60513252699991</v>
      </c>
      <c r="L11" s="570">
        <v>-689.82721664200005</v>
      </c>
      <c r="M11" s="570">
        <v>-567.70452017600019</v>
      </c>
      <c r="N11" s="570">
        <v>-750.89339476500004</v>
      </c>
      <c r="O11" s="570">
        <v>-940.87458524300018</v>
      </c>
      <c r="P11" s="570">
        <v>-713.25408049499993</v>
      </c>
      <c r="Q11" s="570">
        <v>-399.99876837199992</v>
      </c>
      <c r="R11" s="570">
        <v>-448.458691348</v>
      </c>
      <c r="S11" s="570">
        <v>-580.26340998899991</v>
      </c>
      <c r="T11" s="570">
        <v>-747.33580771300012</v>
      </c>
      <c r="U11" s="570">
        <v>-621.9194071259999</v>
      </c>
      <c r="V11" s="570">
        <v>-713.91222861900019</v>
      </c>
      <c r="W11" s="570">
        <v>-636.01101867199986</v>
      </c>
      <c r="X11" s="570">
        <v>-467.67096776</v>
      </c>
      <c r="Y11" s="570">
        <v>-691.48241123999992</v>
      </c>
      <c r="Z11" s="570">
        <v>-815.01560111700007</v>
      </c>
    </row>
    <row r="12" spans="1:28">
      <c r="A12" s="367" t="s">
        <v>8</v>
      </c>
      <c r="B12" s="570">
        <v>-304.05167555217059</v>
      </c>
      <c r="C12" s="570">
        <v>-271.53446852425185</v>
      </c>
      <c r="D12" s="570">
        <v>-283.39485981308411</v>
      </c>
      <c r="E12" s="570">
        <v>-266.54823819591263</v>
      </c>
      <c r="F12" s="570">
        <v>-293.86738738738745</v>
      </c>
      <c r="G12" s="570">
        <v>-279.52364009579196</v>
      </c>
      <c r="H12" s="570">
        <v>-155.2191332263242</v>
      </c>
      <c r="I12" s="570">
        <v>-140.46483901817015</v>
      </c>
      <c r="J12" s="570">
        <v>-229.34880112834983</v>
      </c>
      <c r="K12" s="570">
        <v>-144.67119599248593</v>
      </c>
      <c r="L12" s="570">
        <v>-171.56840401424409</v>
      </c>
      <c r="M12" s="570">
        <v>-118.95680000000004</v>
      </c>
      <c r="N12" s="570">
        <v>-27.626394921483438</v>
      </c>
      <c r="O12" s="570">
        <v>-74.525407697325534</v>
      </c>
      <c r="P12" s="570">
        <v>-85.982429784454609</v>
      </c>
      <c r="Q12" s="570">
        <v>-55.5</v>
      </c>
      <c r="R12" s="570">
        <v>-147.22000000000003</v>
      </c>
      <c r="S12" s="570">
        <v>-264.12999999999994</v>
      </c>
      <c r="T12" s="570">
        <v>-273.63000000000005</v>
      </c>
      <c r="U12" s="570">
        <v>-231.10000000000002</v>
      </c>
      <c r="V12" s="570">
        <v>-84.829999999999984</v>
      </c>
      <c r="W12" s="570">
        <v>-121.35000000000002</v>
      </c>
      <c r="X12" s="570">
        <v>-277.90000000000003</v>
      </c>
      <c r="Y12" s="570">
        <v>-222.60000000000002</v>
      </c>
      <c r="Z12" s="570">
        <v>-265.20000000000005</v>
      </c>
    </row>
    <row r="13" spans="1:28">
      <c r="A13" s="367" t="s">
        <v>6</v>
      </c>
      <c r="B13" s="570">
        <v>-536.96345959922689</v>
      </c>
      <c r="C13" s="570">
        <v>-113.53772317938012</v>
      </c>
      <c r="D13" s="570">
        <v>-402.80667990374798</v>
      </c>
      <c r="E13" s="570">
        <v>-577.7300516743328</v>
      </c>
      <c r="F13" s="570">
        <v>-704.32060303266724</v>
      </c>
      <c r="G13" s="570">
        <v>-786.00800704548715</v>
      </c>
      <c r="H13" s="570">
        <v>-589.40336356219325</v>
      </c>
      <c r="I13" s="570">
        <v>-884.60520594272168</v>
      </c>
      <c r="J13" s="570">
        <v>-632.80341662902856</v>
      </c>
      <c r="K13" s="570">
        <v>-837.22898433001023</v>
      </c>
      <c r="L13" s="570">
        <v>-1893.7896289539513</v>
      </c>
      <c r="M13" s="570">
        <v>-1505.1022446998495</v>
      </c>
      <c r="N13" s="570">
        <v>-1629.3523975708404</v>
      </c>
      <c r="O13" s="570">
        <v>-2418.2259561584615</v>
      </c>
      <c r="P13" s="570">
        <v>-1836.9227361895985</v>
      </c>
      <c r="Q13" s="570">
        <v>-1781.3632677924661</v>
      </c>
      <c r="R13" s="570">
        <v>-815.81719999251993</v>
      </c>
      <c r="S13" s="570">
        <v>-823.09776627183567</v>
      </c>
      <c r="T13" s="570">
        <v>-764.60890852615171</v>
      </c>
      <c r="U13" s="570">
        <v>-1293.1854356366866</v>
      </c>
      <c r="V13" s="570">
        <v>-1099.3937181953042</v>
      </c>
      <c r="W13" s="570">
        <v>-1231.937307498252</v>
      </c>
      <c r="X13" s="570">
        <v>-1029.3545751388772</v>
      </c>
      <c r="Y13" s="570">
        <v>-1084.8547548267588</v>
      </c>
      <c r="Z13" s="570">
        <v>-938.22314063053909</v>
      </c>
    </row>
    <row r="14" spans="1:28">
      <c r="A14" s="367" t="s">
        <v>5</v>
      </c>
      <c r="B14" s="570">
        <v>-795.79791139200006</v>
      </c>
      <c r="C14" s="570">
        <v>-713.36714886900018</v>
      </c>
      <c r="D14" s="570">
        <v>-442.15978781800004</v>
      </c>
      <c r="E14" s="570">
        <v>-939.81226754100021</v>
      </c>
      <c r="F14" s="570">
        <v>-1432.2661005790001</v>
      </c>
      <c r="G14" s="570">
        <v>-1087.398547025</v>
      </c>
      <c r="H14" s="570">
        <v>-1362.6187814609998</v>
      </c>
      <c r="I14" s="570">
        <v>-1826.9926864590002</v>
      </c>
      <c r="J14" s="570">
        <v>-1413.3258966470003</v>
      </c>
      <c r="K14" s="570">
        <v>-1699.6988391299997</v>
      </c>
      <c r="L14" s="570">
        <v>-2317.1649945579998</v>
      </c>
      <c r="M14" s="570">
        <v>-2782.8844091330006</v>
      </c>
      <c r="N14" s="570">
        <v>-3438.3331324420014</v>
      </c>
      <c r="O14" s="570">
        <v>-2381.3239756759999</v>
      </c>
      <c r="P14" s="570">
        <v>-2792.8859714349987</v>
      </c>
      <c r="Q14" s="570">
        <v>-3297.9565296230003</v>
      </c>
      <c r="R14" s="570">
        <v>-2957.4907323849993</v>
      </c>
      <c r="S14" s="570">
        <v>-2741.3158682880003</v>
      </c>
      <c r="T14" s="570">
        <v>-3699.7164932139999</v>
      </c>
      <c r="U14" s="570">
        <v>-3156.2573175550006</v>
      </c>
      <c r="V14" s="570">
        <v>-3025.2209156429999</v>
      </c>
      <c r="W14" s="570">
        <v>-3737.9703213619996</v>
      </c>
      <c r="X14" s="570">
        <v>-776.85345905499889</v>
      </c>
      <c r="Y14" s="570">
        <v>-691.10007025800087</v>
      </c>
      <c r="Z14" s="570">
        <v>-1373.0227705699995</v>
      </c>
    </row>
    <row r="15" spans="1:28">
      <c r="A15" s="367" t="s">
        <v>4</v>
      </c>
      <c r="B15" s="570">
        <v>-39.906474999540023</v>
      </c>
      <c r="C15" s="570">
        <v>-27.064817701505412</v>
      </c>
      <c r="D15" s="570">
        <v>-47.991084542544719</v>
      </c>
      <c r="E15" s="570">
        <v>-43.08746662440948</v>
      </c>
      <c r="F15" s="570">
        <v>-52.786969727272727</v>
      </c>
      <c r="G15" s="570">
        <v>-44.50509372727273</v>
      </c>
      <c r="H15" s="570">
        <v>-57.133196745555885</v>
      </c>
      <c r="I15" s="570">
        <v>-61.22790807479435</v>
      </c>
      <c r="J15" s="570">
        <v>-76.994664012725366</v>
      </c>
      <c r="K15" s="570">
        <v>-87.602925972534408</v>
      </c>
      <c r="L15" s="570">
        <v>-86.864647524395338</v>
      </c>
      <c r="M15" s="570">
        <v>-93.369366950576747</v>
      </c>
      <c r="N15" s="570">
        <v>-70.875826431532857</v>
      </c>
      <c r="O15" s="570">
        <v>-60.672536256107179</v>
      </c>
      <c r="P15" s="570">
        <v>-66.786274900953444</v>
      </c>
      <c r="Q15" s="570">
        <v>-119.77099001000001</v>
      </c>
      <c r="R15" s="570">
        <v>-104.15642317828399</v>
      </c>
      <c r="S15" s="570">
        <v>-90.907785596303654</v>
      </c>
      <c r="T15" s="570">
        <v>-97.221162011292094</v>
      </c>
      <c r="U15" s="570">
        <v>-91.691879520997276</v>
      </c>
      <c r="V15" s="570">
        <v>-97.226738136199089</v>
      </c>
      <c r="W15" s="570">
        <v>-138.09695074154178</v>
      </c>
      <c r="X15" s="570">
        <v>-162.78790135993884</v>
      </c>
      <c r="Y15" s="570">
        <v>-143.29578420894947</v>
      </c>
      <c r="Z15" s="570">
        <v>-159.04878789261397</v>
      </c>
    </row>
    <row r="16" spans="1:28">
      <c r="A16" s="367" t="s">
        <v>3</v>
      </c>
      <c r="B16" s="570">
        <v>2868.6181176012574</v>
      </c>
      <c r="C16" s="570">
        <v>2677.4241495507436</v>
      </c>
      <c r="D16" s="570">
        <v>2741.6463071364046</v>
      </c>
      <c r="E16" s="570">
        <v>3318.3944324295744</v>
      </c>
      <c r="F16" s="570">
        <v>3573.1607144296813</v>
      </c>
      <c r="G16" s="570">
        <v>4275.5780502373536</v>
      </c>
      <c r="H16" s="570">
        <v>5110.6937736434575</v>
      </c>
      <c r="I16" s="570">
        <v>8408.9157822068482</v>
      </c>
      <c r="J16" s="570">
        <v>10927.265018117481</v>
      </c>
      <c r="K16" s="570">
        <v>11526.695171383872</v>
      </c>
      <c r="L16" s="570">
        <v>13475.112026303568</v>
      </c>
      <c r="M16" s="570">
        <v>15660.724295818341</v>
      </c>
      <c r="N16" s="570">
        <v>14666.200879011267</v>
      </c>
      <c r="O16" s="570">
        <v>15357.516785936141</v>
      </c>
      <c r="P16" s="570">
        <v>17483.193418811286</v>
      </c>
      <c r="Q16" s="570">
        <v>14921.172340949895</v>
      </c>
      <c r="R16" s="570">
        <v>13465.853743537147</v>
      </c>
      <c r="S16" s="570">
        <v>14339.040794442808</v>
      </c>
      <c r="T16" s="570">
        <v>15533.995118350345</v>
      </c>
      <c r="U16" s="570">
        <v>15662.325988354258</v>
      </c>
      <c r="V16" s="570">
        <v>13476.033204823811</v>
      </c>
      <c r="W16" s="570">
        <v>17984.857127781233</v>
      </c>
      <c r="X16" s="570">
        <v>20936.028171090755</v>
      </c>
      <c r="Y16" s="570">
        <v>21014.332659703083</v>
      </c>
      <c r="Z16" s="570">
        <v>21759.523035999999</v>
      </c>
    </row>
    <row r="17" spans="1:26">
      <c r="A17" s="367" t="s">
        <v>431</v>
      </c>
      <c r="B17" s="570">
        <v>-144.73612433811431</v>
      </c>
      <c r="C17" s="570">
        <v>-155.58652370454183</v>
      </c>
      <c r="D17" s="570">
        <v>-111.9651786585932</v>
      </c>
      <c r="E17" s="570">
        <v>-269.68159688412823</v>
      </c>
      <c r="F17" s="570">
        <v>-217.47544022242801</v>
      </c>
      <c r="G17" s="570">
        <v>-107.39982110912399</v>
      </c>
      <c r="H17" s="570">
        <v>-283.08084074373397</v>
      </c>
      <c r="I17" s="570">
        <v>-326.32467532467507</v>
      </c>
      <c r="J17" s="570">
        <v>-489.90609137055804</v>
      </c>
      <c r="K17" s="570">
        <v>-340.81794231475806</v>
      </c>
      <c r="L17" s="570">
        <v>-141.86461463662192</v>
      </c>
      <c r="M17" s="570">
        <v>62.175351000000092</v>
      </c>
      <c r="N17" s="570">
        <v>384.36923999999999</v>
      </c>
      <c r="O17" s="570">
        <v>331.09320363220013</v>
      </c>
      <c r="P17" s="570">
        <v>462.06755657082101</v>
      </c>
      <c r="Q17" s="570">
        <v>144.76999999999998</v>
      </c>
      <c r="R17" s="570">
        <v>405.5</v>
      </c>
      <c r="S17" s="570">
        <v>277.15999999999997</v>
      </c>
      <c r="T17" s="570">
        <v>395.02</v>
      </c>
      <c r="U17" s="570">
        <v>109.08478839999998</v>
      </c>
      <c r="V17" s="570">
        <v>988</v>
      </c>
      <c r="W17" s="570">
        <v>686</v>
      </c>
      <c r="X17" s="570">
        <v>890.5</v>
      </c>
      <c r="Y17" s="570">
        <v>941.4</v>
      </c>
      <c r="Z17" s="570">
        <v>2181.9641868405047</v>
      </c>
    </row>
    <row r="18" spans="1:26">
      <c r="A18" s="367" t="s">
        <v>1</v>
      </c>
      <c r="B18" s="570">
        <v>-344.71115100000009</v>
      </c>
      <c r="C18" s="570">
        <v>-445.36618499999997</v>
      </c>
      <c r="D18" s="570">
        <v>-391.12363899999997</v>
      </c>
      <c r="E18" s="570">
        <v>-617.28794199999993</v>
      </c>
      <c r="F18" s="570">
        <v>-438.26156700000001</v>
      </c>
      <c r="G18" s="570">
        <v>-968.413141</v>
      </c>
      <c r="H18" s="570">
        <v>-1058.5041279999998</v>
      </c>
      <c r="I18" s="570">
        <v>-1227.418876</v>
      </c>
      <c r="J18" s="570">
        <v>-2043.2155840000007</v>
      </c>
      <c r="K18" s="570">
        <v>-1375.0426</v>
      </c>
      <c r="L18" s="570">
        <v>-2085.6655490000003</v>
      </c>
      <c r="M18" s="570">
        <v>-2349.35490888</v>
      </c>
      <c r="N18" s="570">
        <v>-1730.108515859999</v>
      </c>
      <c r="O18" s="570">
        <v>-2182.3893927569998</v>
      </c>
      <c r="P18" s="570">
        <v>-3224.7112510399998</v>
      </c>
      <c r="Q18" s="570">
        <v>-2355.43635159</v>
      </c>
      <c r="R18" s="570">
        <v>-2744.1879870299999</v>
      </c>
      <c r="S18" s="570">
        <v>-2951.2897075899996</v>
      </c>
      <c r="T18" s="570">
        <v>-3182.3335874939994</v>
      </c>
      <c r="U18" s="570">
        <v>-1589.0395552359998</v>
      </c>
      <c r="V18" s="570">
        <v>-708.67033162599978</v>
      </c>
      <c r="W18" s="570">
        <v>-1041.438408145</v>
      </c>
      <c r="X18" s="570">
        <v>-1344.1993543550002</v>
      </c>
      <c r="Y18" s="570">
        <v>-788.96767846900002</v>
      </c>
      <c r="Z18" s="570">
        <v>-1741.8235749879996</v>
      </c>
    </row>
    <row r="19" spans="1:26">
      <c r="A19" s="367" t="s">
        <v>0</v>
      </c>
      <c r="B19" s="570">
        <v>33.944394097999975</v>
      </c>
      <c r="C19" s="570">
        <v>102.53111359599973</v>
      </c>
      <c r="D19" s="570">
        <v>-106.02577042000007</v>
      </c>
      <c r="E19" s="570">
        <v>104.14907134799989</v>
      </c>
      <c r="F19" s="570">
        <v>-149.29589008800008</v>
      </c>
      <c r="G19" s="570">
        <v>-365.42493561900005</v>
      </c>
      <c r="H19" s="570">
        <v>2569.7178202160003</v>
      </c>
      <c r="I19" s="570">
        <v>-237.66015339</v>
      </c>
      <c r="J19" s="570">
        <v>-641.17475569199996</v>
      </c>
      <c r="K19" s="570">
        <v>-3865.3617207009993</v>
      </c>
      <c r="L19" s="570">
        <v>-1621.1304641900003</v>
      </c>
      <c r="M19" s="570">
        <v>-2951.4936099429997</v>
      </c>
      <c r="N19" s="570">
        <v>-584.32672115199966</v>
      </c>
      <c r="O19" s="570">
        <v>-935.94310722</v>
      </c>
      <c r="P19" s="570">
        <v>-367.52772119499969</v>
      </c>
      <c r="Q19" s="570">
        <v>-366.72072584999978</v>
      </c>
      <c r="R19" s="570">
        <v>-107.45330956999942</v>
      </c>
      <c r="S19" s="570">
        <v>125.6678324999998</v>
      </c>
      <c r="T19" s="570">
        <v>-555.06946192999976</v>
      </c>
      <c r="U19" s="570">
        <v>306.89167105600018</v>
      </c>
      <c r="V19" s="570">
        <v>36.413447372000064</v>
      </c>
      <c r="W19" s="570">
        <v>-495.96853432100033</v>
      </c>
      <c r="X19" s="570">
        <v>-1427.6528674749993</v>
      </c>
      <c r="Y19" s="570">
        <v>-1642.1153645449995</v>
      </c>
      <c r="Z19" s="570">
        <v>-2395</v>
      </c>
    </row>
    <row r="20" spans="1:26">
      <c r="A20" s="367" t="s">
        <v>2207</v>
      </c>
      <c r="B20" s="571">
        <v>-1735.2544178578491</v>
      </c>
      <c r="C20" s="571">
        <v>-1239.613559712031</v>
      </c>
      <c r="D20" s="571">
        <v>-693.53466816204946</v>
      </c>
      <c r="E20" s="571">
        <v>-3414.1614835583914</v>
      </c>
      <c r="F20" s="571">
        <v>-4304.702736100422</v>
      </c>
      <c r="G20" s="571">
        <v>-4042.4032614507796</v>
      </c>
      <c r="H20" s="571">
        <v>-1269.7277413334741</v>
      </c>
      <c r="I20" s="571">
        <v>-533.86676903619809</v>
      </c>
      <c r="J20" s="571">
        <v>437.89773475154652</v>
      </c>
      <c r="K20" s="571">
        <v>-1006.7529250100306</v>
      </c>
      <c r="L20" s="571">
        <v>2037.5423778166223</v>
      </c>
      <c r="M20" s="571">
        <v>1691.300016630863</v>
      </c>
      <c r="N20" s="571">
        <v>4164.6188817778966</v>
      </c>
      <c r="O20" s="571">
        <v>6018.5020576145762</v>
      </c>
      <c r="P20" s="571">
        <v>9952.0749993052159</v>
      </c>
      <c r="Q20" s="571">
        <v>7898.8064117372196</v>
      </c>
      <c r="R20" s="571">
        <v>8397.8917512332191</v>
      </c>
      <c r="S20" s="571">
        <v>10492.14378664273</v>
      </c>
      <c r="T20" s="571">
        <v>13848.646657664474</v>
      </c>
      <c r="U20" s="571">
        <v>8929.4009865668195</v>
      </c>
      <c r="V20" s="571">
        <v>7166.8378315633599</v>
      </c>
      <c r="W20" s="571">
        <v>11573.842796076395</v>
      </c>
      <c r="X20" s="571">
        <v>15637.454782052402</v>
      </c>
      <c r="Y20" s="571">
        <v>14846.15885585951</v>
      </c>
      <c r="Z20" s="571">
        <v>16179.948100764632</v>
      </c>
    </row>
    <row r="22" spans="1:26">
      <c r="A22" s="241" t="s">
        <v>3567</v>
      </c>
    </row>
  </sheetData>
  <hyperlinks>
    <hyperlink ref="AB3" location="Content!A1" display="Back to content page" xr:uid="{00000000-0004-0000-1000-000000000000}"/>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6B8F-894B-4348-9157-1FFD680E9803}">
  <dimension ref="A1:Q36"/>
  <sheetViews>
    <sheetView topLeftCell="D1" workbookViewId="0">
      <selection activeCell="Q3" sqref="Q3"/>
    </sheetView>
  </sheetViews>
  <sheetFormatPr defaultRowHeight="14.5"/>
  <cols>
    <col min="1" max="1" width="42.54296875" customWidth="1"/>
    <col min="2" max="14" width="11.6328125" customWidth="1"/>
  </cols>
  <sheetData>
    <row r="1" spans="1:17">
      <c r="A1" s="89" t="s">
        <v>3695</v>
      </c>
    </row>
    <row r="3" spans="1:17" ht="46.5">
      <c r="A3" s="836" t="s">
        <v>3706</v>
      </c>
      <c r="B3" s="837" t="s">
        <v>3707</v>
      </c>
      <c r="C3" s="838" t="s">
        <v>2960</v>
      </c>
      <c r="D3" s="839" t="s">
        <v>2961</v>
      </c>
      <c r="E3" s="840" t="s">
        <v>3708</v>
      </c>
      <c r="F3" s="841" t="s">
        <v>3709</v>
      </c>
      <c r="G3" s="842" t="s">
        <v>2612</v>
      </c>
      <c r="H3" s="842" t="s">
        <v>2611</v>
      </c>
      <c r="I3" s="842" t="s">
        <v>2614</v>
      </c>
      <c r="J3" s="842" t="s">
        <v>2613</v>
      </c>
      <c r="K3" s="842" t="s">
        <v>3710</v>
      </c>
      <c r="L3" s="842" t="s">
        <v>146</v>
      </c>
      <c r="M3" s="842" t="s">
        <v>2616</v>
      </c>
      <c r="N3" s="843" t="s">
        <v>3711</v>
      </c>
      <c r="Q3" s="486" t="s">
        <v>528</v>
      </c>
    </row>
    <row r="4" spans="1:17" ht="15.5">
      <c r="A4" s="844" t="s">
        <v>2964</v>
      </c>
      <c r="B4" s="845">
        <v>2041.8805654119526</v>
      </c>
      <c r="C4" s="845">
        <v>2.8541421251074808</v>
      </c>
      <c r="D4" s="845">
        <v>0</v>
      </c>
      <c r="E4" s="845">
        <v>2020.9826322739702</v>
      </c>
      <c r="F4" s="845">
        <v>38096.635209025473</v>
      </c>
      <c r="G4" s="845">
        <v>0</v>
      </c>
      <c r="H4" s="845">
        <v>235.38402406979219</v>
      </c>
      <c r="I4" s="845">
        <v>42.688067471846665</v>
      </c>
      <c r="J4" s="846">
        <v>0.29128065348237309</v>
      </c>
      <c r="K4" s="845">
        <v>0</v>
      </c>
      <c r="L4" s="845">
        <v>0</v>
      </c>
      <c r="M4" s="845">
        <v>0</v>
      </c>
      <c r="N4" s="846">
        <v>42440.715921031624</v>
      </c>
    </row>
    <row r="5" spans="1:17" ht="15.5">
      <c r="A5" s="847" t="s">
        <v>3712</v>
      </c>
      <c r="B5" s="848">
        <v>6.8744979296165132E-2</v>
      </c>
      <c r="C5" s="848">
        <v>0</v>
      </c>
      <c r="D5" s="848">
        <v>3688.3607125497365</v>
      </c>
      <c r="E5" s="848">
        <v>0</v>
      </c>
      <c r="F5" s="848">
        <v>0</v>
      </c>
      <c r="G5" s="848">
        <v>0</v>
      </c>
      <c r="H5" s="848">
        <v>0</v>
      </c>
      <c r="I5" s="848">
        <v>0</v>
      </c>
      <c r="J5" s="849">
        <v>0</v>
      </c>
      <c r="K5" s="848">
        <v>0</v>
      </c>
      <c r="L5" s="848">
        <v>16.941918056749778</v>
      </c>
      <c r="M5" s="848">
        <v>0</v>
      </c>
      <c r="N5" s="849">
        <v>3705.3713755857825</v>
      </c>
    </row>
    <row r="6" spans="1:17" ht="15.5">
      <c r="A6" s="847" t="s">
        <v>3713</v>
      </c>
      <c r="B6" s="848">
        <v>-1453.3082971142221</v>
      </c>
      <c r="C6" s="848">
        <v>0</v>
      </c>
      <c r="D6" s="848">
        <v>0</v>
      </c>
      <c r="E6" s="848">
        <v>0</v>
      </c>
      <c r="F6" s="848">
        <v>0</v>
      </c>
      <c r="G6" s="848">
        <v>0</v>
      </c>
      <c r="H6" s="848">
        <v>0</v>
      </c>
      <c r="I6" s="848">
        <v>0</v>
      </c>
      <c r="J6" s="849">
        <v>0</v>
      </c>
      <c r="K6" s="848">
        <v>0</v>
      </c>
      <c r="L6" s="848">
        <v>-52.106620808254497</v>
      </c>
      <c r="M6" s="848">
        <v>0</v>
      </c>
      <c r="N6" s="849">
        <v>-1505.4149179224767</v>
      </c>
    </row>
    <row r="7" spans="1:17" ht="15.5">
      <c r="A7" s="850" t="s">
        <v>2968</v>
      </c>
      <c r="B7" s="848">
        <v>0</v>
      </c>
      <c r="C7" s="848">
        <v>0</v>
      </c>
      <c r="D7" s="848">
        <v>0</v>
      </c>
      <c r="E7" s="848">
        <v>0</v>
      </c>
      <c r="F7" s="848">
        <v>0</v>
      </c>
      <c r="G7" s="848">
        <v>0</v>
      </c>
      <c r="H7" s="848">
        <v>0</v>
      </c>
      <c r="I7" s="848">
        <v>0</v>
      </c>
      <c r="J7" s="849">
        <v>0</v>
      </c>
      <c r="K7" s="848">
        <v>0</v>
      </c>
      <c r="L7" s="848">
        <v>0</v>
      </c>
      <c r="M7" s="848">
        <v>0</v>
      </c>
      <c r="N7" s="849">
        <v>0</v>
      </c>
    </row>
    <row r="8" spans="1:17" ht="15.5">
      <c r="A8" s="850" t="s">
        <v>2967</v>
      </c>
      <c r="B8" s="848">
        <v>0</v>
      </c>
      <c r="C8" s="848">
        <v>0</v>
      </c>
      <c r="D8" s="848">
        <v>-147.38485719988515</v>
      </c>
      <c r="E8" s="848">
        <v>0</v>
      </c>
      <c r="F8" s="848">
        <v>0</v>
      </c>
      <c r="G8" s="848">
        <v>0</v>
      </c>
      <c r="H8" s="848">
        <v>0</v>
      </c>
      <c r="I8" s="848">
        <v>0</v>
      </c>
      <c r="J8" s="849">
        <v>0</v>
      </c>
      <c r="K8" s="848">
        <v>0</v>
      </c>
      <c r="L8" s="848">
        <v>0</v>
      </c>
      <c r="M8" s="848">
        <v>0</v>
      </c>
      <c r="N8" s="849">
        <v>-147.38485719988515</v>
      </c>
    </row>
    <row r="9" spans="1:17" ht="15.5">
      <c r="A9" s="850" t="s">
        <v>3714</v>
      </c>
      <c r="B9" s="848">
        <v>0</v>
      </c>
      <c r="C9" s="848">
        <v>0</v>
      </c>
      <c r="D9" s="848">
        <v>-31.403225602010657</v>
      </c>
      <c r="E9" s="848">
        <v>0</v>
      </c>
      <c r="F9" s="848">
        <v>0</v>
      </c>
      <c r="G9" s="848">
        <v>0</v>
      </c>
      <c r="H9" s="848">
        <v>0</v>
      </c>
      <c r="I9" s="848">
        <v>0</v>
      </c>
      <c r="J9" s="849">
        <v>0</v>
      </c>
      <c r="K9" s="848">
        <v>0</v>
      </c>
      <c r="L9" s="848">
        <v>0</v>
      </c>
      <c r="M9" s="848">
        <v>0</v>
      </c>
      <c r="N9" s="849">
        <v>-31.403225602010657</v>
      </c>
    </row>
    <row r="10" spans="1:17" ht="15.5">
      <c r="A10" s="851" t="s">
        <v>2970</v>
      </c>
      <c r="B10" s="852">
        <v>588.62667941466509</v>
      </c>
      <c r="C10" s="852">
        <v>2.8541421251074808</v>
      </c>
      <c r="D10" s="852">
        <v>3509.5726297478404</v>
      </c>
      <c r="E10" s="852">
        <v>2020.9826322739702</v>
      </c>
      <c r="F10" s="852">
        <v>38096.635209025473</v>
      </c>
      <c r="G10" s="852">
        <v>0</v>
      </c>
      <c r="H10" s="852">
        <v>235.38402406979219</v>
      </c>
      <c r="I10" s="852">
        <v>42.688067471846665</v>
      </c>
      <c r="J10" s="853">
        <v>0.29128065348237309</v>
      </c>
      <c r="K10" s="852">
        <v>0</v>
      </c>
      <c r="L10" s="852">
        <v>-35.16470275150472</v>
      </c>
      <c r="M10" s="852">
        <v>0</v>
      </c>
      <c r="N10" s="853">
        <v>44461.869962030665</v>
      </c>
    </row>
    <row r="11" spans="1:17" ht="15.5">
      <c r="A11" s="854" t="s">
        <v>2972</v>
      </c>
      <c r="B11" s="848">
        <v>0</v>
      </c>
      <c r="C11" s="848">
        <v>0</v>
      </c>
      <c r="D11" s="848">
        <v>0</v>
      </c>
      <c r="E11" s="848">
        <v>0</v>
      </c>
      <c r="F11" s="848">
        <v>0</v>
      </c>
      <c r="G11" s="848">
        <v>0</v>
      </c>
      <c r="H11" s="848">
        <v>0</v>
      </c>
      <c r="I11" s="848">
        <v>0</v>
      </c>
      <c r="J11" s="849">
        <v>0</v>
      </c>
      <c r="K11" s="848">
        <v>0</v>
      </c>
      <c r="L11" s="848">
        <v>0</v>
      </c>
      <c r="M11" s="848">
        <v>0</v>
      </c>
      <c r="N11" s="849">
        <v>0</v>
      </c>
    </row>
    <row r="12" spans="1:17" ht="15.5">
      <c r="A12" s="850" t="s">
        <v>2973</v>
      </c>
      <c r="B12" s="848">
        <v>0</v>
      </c>
      <c r="C12" s="848">
        <v>0</v>
      </c>
      <c r="D12" s="848">
        <v>-445.80857407062194</v>
      </c>
      <c r="E12" s="848">
        <v>25.723664834815168</v>
      </c>
      <c r="F12" s="848">
        <v>0</v>
      </c>
      <c r="G12" s="848">
        <v>0</v>
      </c>
      <c r="H12" s="848">
        <v>0</v>
      </c>
      <c r="I12" s="848">
        <v>7.1054273576010019E-15</v>
      </c>
      <c r="J12" s="849">
        <v>0</v>
      </c>
      <c r="K12" s="848">
        <v>0</v>
      </c>
      <c r="L12" s="848">
        <v>22.690754869895841</v>
      </c>
      <c r="M12" s="848">
        <v>0</v>
      </c>
      <c r="N12" s="849">
        <v>-397.39415436591094</v>
      </c>
    </row>
    <row r="13" spans="1:17" ht="15.5">
      <c r="A13" s="855" t="s">
        <v>2975</v>
      </c>
      <c r="B13" s="856">
        <v>-28.747916150729274</v>
      </c>
      <c r="C13" s="856">
        <v>0</v>
      </c>
      <c r="D13" s="856">
        <v>-201.23910149482396</v>
      </c>
      <c r="E13" s="856">
        <v>-1682.2374398915128</v>
      </c>
      <c r="F13" s="856">
        <v>-18719.163678628556</v>
      </c>
      <c r="G13" s="856">
        <v>0</v>
      </c>
      <c r="H13" s="856">
        <v>-235.38402406979219</v>
      </c>
      <c r="I13" s="856">
        <v>-42.688067471846658</v>
      </c>
      <c r="J13" s="856">
        <v>-0.29128065348237309</v>
      </c>
      <c r="K13" s="856">
        <v>0</v>
      </c>
      <c r="L13" s="856">
        <v>1027.245666319975</v>
      </c>
      <c r="M13" s="856">
        <v>0</v>
      </c>
      <c r="N13" s="857">
        <v>-19882.505842040773</v>
      </c>
    </row>
    <row r="14" spans="1:17" ht="15.5">
      <c r="A14" s="858" t="s">
        <v>3715</v>
      </c>
      <c r="B14" s="848">
        <v>-28.747916150729274</v>
      </c>
      <c r="C14" s="848">
        <v>0</v>
      </c>
      <c r="D14" s="848">
        <v>-201.23910149482398</v>
      </c>
      <c r="E14" s="848">
        <v>-1682.2374398915128</v>
      </c>
      <c r="F14" s="848">
        <v>-77.930453145135147</v>
      </c>
      <c r="G14" s="848">
        <v>0</v>
      </c>
      <c r="H14" s="848">
        <v>-235.38402406979219</v>
      </c>
      <c r="I14" s="848">
        <v>-42.688067471846658</v>
      </c>
      <c r="J14" s="848">
        <v>-0.29128065348237309</v>
      </c>
      <c r="K14" s="848">
        <v>0</v>
      </c>
      <c r="L14" s="848">
        <v>1027.245666319975</v>
      </c>
      <c r="M14" s="848">
        <v>0</v>
      </c>
      <c r="N14" s="849">
        <v>-1241.2726165573476</v>
      </c>
    </row>
    <row r="15" spans="1:17" ht="15.5">
      <c r="A15" s="858" t="s">
        <v>3045</v>
      </c>
      <c r="B15" s="848">
        <v>0</v>
      </c>
      <c r="C15" s="848">
        <v>0</v>
      </c>
      <c r="D15" s="848">
        <v>0</v>
      </c>
      <c r="E15" s="848">
        <v>0</v>
      </c>
      <c r="F15" s="848">
        <v>0</v>
      </c>
      <c r="G15" s="848">
        <v>0</v>
      </c>
      <c r="H15" s="848">
        <v>0</v>
      </c>
      <c r="I15" s="848">
        <v>0</v>
      </c>
      <c r="J15" s="848">
        <v>0</v>
      </c>
      <c r="K15" s="848">
        <v>0</v>
      </c>
      <c r="L15" s="848">
        <v>0</v>
      </c>
      <c r="M15" s="848">
        <v>0</v>
      </c>
      <c r="N15" s="849">
        <v>0</v>
      </c>
    </row>
    <row r="16" spans="1:17" ht="15.5">
      <c r="A16" s="858" t="s">
        <v>3716</v>
      </c>
      <c r="B16" s="848">
        <v>0</v>
      </c>
      <c r="C16" s="848">
        <v>0</v>
      </c>
      <c r="D16" s="848">
        <v>0</v>
      </c>
      <c r="E16" s="848">
        <v>0</v>
      </c>
      <c r="F16" s="848">
        <v>0</v>
      </c>
      <c r="G16" s="848">
        <v>0</v>
      </c>
      <c r="H16" s="848">
        <v>0</v>
      </c>
      <c r="I16" s="848">
        <v>0</v>
      </c>
      <c r="J16" s="848">
        <v>0</v>
      </c>
      <c r="K16" s="848">
        <v>0</v>
      </c>
      <c r="L16" s="848">
        <v>0</v>
      </c>
      <c r="M16" s="848">
        <v>0</v>
      </c>
      <c r="N16" s="849">
        <v>0</v>
      </c>
    </row>
    <row r="17" spans="1:14" ht="15.5">
      <c r="A17" s="859" t="s">
        <v>3717</v>
      </c>
      <c r="B17" s="848">
        <v>0</v>
      </c>
      <c r="C17" s="848">
        <v>0</v>
      </c>
      <c r="D17" s="848">
        <v>0</v>
      </c>
      <c r="E17" s="848">
        <v>0</v>
      </c>
      <c r="F17" s="848">
        <v>0</v>
      </c>
      <c r="G17" s="848">
        <v>0</v>
      </c>
      <c r="H17" s="848">
        <v>0</v>
      </c>
      <c r="I17" s="848">
        <v>0</v>
      </c>
      <c r="J17" s="848">
        <v>0</v>
      </c>
      <c r="K17" s="848">
        <v>0</v>
      </c>
      <c r="L17" s="848">
        <v>0</v>
      </c>
      <c r="M17" s="848">
        <v>0</v>
      </c>
      <c r="N17" s="849">
        <v>0</v>
      </c>
    </row>
    <row r="18" spans="1:14" ht="15.5">
      <c r="A18" s="859" t="s">
        <v>3718</v>
      </c>
      <c r="B18" s="860">
        <v>0</v>
      </c>
      <c r="C18" s="848">
        <v>0</v>
      </c>
      <c r="D18" s="848">
        <v>0</v>
      </c>
      <c r="E18" s="848">
        <v>0</v>
      </c>
      <c r="F18" s="848">
        <v>0</v>
      </c>
      <c r="G18" s="848">
        <v>0</v>
      </c>
      <c r="H18" s="848">
        <v>0</v>
      </c>
      <c r="I18" s="848">
        <v>0</v>
      </c>
      <c r="J18" s="848">
        <v>0</v>
      </c>
      <c r="K18" s="848">
        <v>0</v>
      </c>
      <c r="L18" s="848">
        <v>0</v>
      </c>
      <c r="M18" s="848">
        <v>0</v>
      </c>
      <c r="N18" s="849">
        <v>0</v>
      </c>
    </row>
    <row r="19" spans="1:14" ht="15.5">
      <c r="A19" s="859" t="s">
        <v>3719</v>
      </c>
      <c r="B19" s="848">
        <v>0</v>
      </c>
      <c r="C19" s="848">
        <v>0</v>
      </c>
      <c r="D19" s="848">
        <v>0</v>
      </c>
      <c r="E19" s="848">
        <v>0</v>
      </c>
      <c r="F19" s="848">
        <v>0</v>
      </c>
      <c r="G19" s="848">
        <v>0</v>
      </c>
      <c r="H19" s="848">
        <v>0</v>
      </c>
      <c r="I19" s="848">
        <v>0</v>
      </c>
      <c r="J19" s="848">
        <v>0</v>
      </c>
      <c r="K19" s="848">
        <v>0</v>
      </c>
      <c r="L19" s="848">
        <v>0</v>
      </c>
      <c r="M19" s="848">
        <v>0</v>
      </c>
      <c r="N19" s="849">
        <v>0</v>
      </c>
    </row>
    <row r="20" spans="1:14" ht="15.5">
      <c r="A20" s="859" t="s">
        <v>3720</v>
      </c>
      <c r="B20" s="848">
        <v>0</v>
      </c>
      <c r="C20" s="848">
        <v>0</v>
      </c>
      <c r="D20" s="848">
        <v>0</v>
      </c>
      <c r="E20" s="848">
        <v>0</v>
      </c>
      <c r="F20" s="848">
        <v>0</v>
      </c>
      <c r="G20" s="848">
        <v>0</v>
      </c>
      <c r="H20" s="848">
        <v>0</v>
      </c>
      <c r="I20" s="848">
        <v>0</v>
      </c>
      <c r="J20" s="848">
        <v>0</v>
      </c>
      <c r="K20" s="848">
        <v>0</v>
      </c>
      <c r="L20" s="848">
        <v>0</v>
      </c>
      <c r="M20" s="848">
        <v>0</v>
      </c>
      <c r="N20" s="849">
        <v>0</v>
      </c>
    </row>
    <row r="21" spans="1:14" ht="15.5">
      <c r="A21" s="859" t="s">
        <v>3721</v>
      </c>
      <c r="B21" s="848">
        <v>0</v>
      </c>
      <c r="C21" s="848">
        <v>0</v>
      </c>
      <c r="D21" s="848">
        <v>0</v>
      </c>
      <c r="E21" s="848">
        <v>0</v>
      </c>
      <c r="F21" s="848">
        <v>0</v>
      </c>
      <c r="G21" s="848">
        <v>0</v>
      </c>
      <c r="H21" s="848">
        <v>0</v>
      </c>
      <c r="I21" s="848">
        <v>0</v>
      </c>
      <c r="J21" s="848">
        <v>0</v>
      </c>
      <c r="K21" s="848">
        <v>0</v>
      </c>
      <c r="L21" s="848">
        <v>0</v>
      </c>
      <c r="M21" s="848">
        <v>0</v>
      </c>
      <c r="N21" s="849">
        <v>0</v>
      </c>
    </row>
    <row r="22" spans="1:14" ht="15.5">
      <c r="A22" s="859" t="s">
        <v>3722</v>
      </c>
      <c r="B22" s="848">
        <v>0</v>
      </c>
      <c r="C22" s="848">
        <v>0</v>
      </c>
      <c r="D22" s="848">
        <v>0</v>
      </c>
      <c r="E22" s="848">
        <v>0</v>
      </c>
      <c r="F22" s="848">
        <v>-18641.233225483418</v>
      </c>
      <c r="G22" s="848">
        <v>0</v>
      </c>
      <c r="H22" s="848">
        <v>0</v>
      </c>
      <c r="I22" s="848">
        <v>0</v>
      </c>
      <c r="J22" s="848">
        <v>0</v>
      </c>
      <c r="K22" s="848">
        <v>0</v>
      </c>
      <c r="L22" s="848">
        <v>0</v>
      </c>
      <c r="M22" s="848">
        <v>0</v>
      </c>
      <c r="N22" s="849">
        <v>-18641.233225483418</v>
      </c>
    </row>
    <row r="23" spans="1:14" ht="15.5">
      <c r="A23" s="861" t="s">
        <v>3723</v>
      </c>
      <c r="B23" s="862">
        <v>0</v>
      </c>
      <c r="C23" s="862">
        <v>0</v>
      </c>
      <c r="D23" s="862">
        <v>0</v>
      </c>
      <c r="E23" s="862">
        <v>0</v>
      </c>
      <c r="F23" s="862">
        <v>0</v>
      </c>
      <c r="G23" s="862">
        <v>0</v>
      </c>
      <c r="H23" s="862">
        <v>0</v>
      </c>
      <c r="I23" s="862">
        <v>0</v>
      </c>
      <c r="J23" s="862">
        <v>0</v>
      </c>
      <c r="K23" s="862">
        <v>0</v>
      </c>
      <c r="L23" s="862">
        <v>0</v>
      </c>
      <c r="M23" s="862">
        <v>0</v>
      </c>
      <c r="N23" s="863">
        <v>0</v>
      </c>
    </row>
    <row r="24" spans="1:14" ht="15.5">
      <c r="A24" s="864" t="s">
        <v>2980</v>
      </c>
      <c r="B24" s="865">
        <v>0</v>
      </c>
      <c r="C24" s="865">
        <v>0</v>
      </c>
      <c r="D24" s="865">
        <v>0</v>
      </c>
      <c r="E24" s="865">
        <v>17.436339844819006</v>
      </c>
      <c r="F24" s="865">
        <v>0</v>
      </c>
      <c r="G24" s="865">
        <v>0</v>
      </c>
      <c r="H24" s="865">
        <v>0</v>
      </c>
      <c r="I24" s="865">
        <v>0</v>
      </c>
      <c r="J24" s="865">
        <v>0</v>
      </c>
      <c r="K24" s="865">
        <v>0</v>
      </c>
      <c r="L24" s="865">
        <v>13.953679427479033</v>
      </c>
      <c r="M24" s="865">
        <v>0</v>
      </c>
      <c r="N24" s="866">
        <v>31.390019272298041</v>
      </c>
    </row>
    <row r="25" spans="1:14" ht="15.5">
      <c r="A25" s="851" t="s">
        <v>2981</v>
      </c>
      <c r="B25" s="852">
        <v>0</v>
      </c>
      <c r="C25" s="852">
        <v>0</v>
      </c>
      <c r="D25" s="852">
        <v>0</v>
      </c>
      <c r="E25" s="852">
        <v>0</v>
      </c>
      <c r="F25" s="852">
        <v>0</v>
      </c>
      <c r="G25" s="852">
        <v>0</v>
      </c>
      <c r="H25" s="852">
        <v>0</v>
      </c>
      <c r="I25" s="852">
        <v>0</v>
      </c>
      <c r="J25" s="852">
        <v>0</v>
      </c>
      <c r="K25" s="852">
        <v>0</v>
      </c>
      <c r="L25" s="852">
        <v>152.62252794496985</v>
      </c>
      <c r="M25" s="852">
        <v>0</v>
      </c>
      <c r="N25" s="853">
        <v>152.62252794496985</v>
      </c>
    </row>
    <row r="26" spans="1:14" ht="15.5">
      <c r="A26" s="855" t="s">
        <v>2983</v>
      </c>
      <c r="B26" s="857">
        <v>559.87876326393553</v>
      </c>
      <c r="C26" s="856">
        <v>2.8541421251074808</v>
      </c>
      <c r="D26" s="856">
        <v>3754.1421023236385</v>
      </c>
      <c r="E26" s="856">
        <v>295.58518770282319</v>
      </c>
      <c r="F26" s="856">
        <v>19377.471530396928</v>
      </c>
      <c r="G26" s="856">
        <v>0</v>
      </c>
      <c r="H26" s="856">
        <v>0</v>
      </c>
      <c r="I26" s="856">
        <v>0</v>
      </c>
      <c r="J26" s="856">
        <v>0</v>
      </c>
      <c r="K26" s="856">
        <v>0</v>
      </c>
      <c r="L26" s="856">
        <v>802.81400132612555</v>
      </c>
      <c r="M26" s="856">
        <v>0</v>
      </c>
      <c r="N26" s="857">
        <v>24792.745727138557</v>
      </c>
    </row>
    <row r="27" spans="1:14" ht="15.5">
      <c r="A27" s="858" t="s">
        <v>3047</v>
      </c>
      <c r="B27" s="849">
        <v>559.87876326393553</v>
      </c>
      <c r="C27" s="848">
        <v>0</v>
      </c>
      <c r="D27" s="848">
        <v>1225.102450395314</v>
      </c>
      <c r="E27" s="848">
        <v>291.82829063592709</v>
      </c>
      <c r="F27" s="848">
        <v>866.34634819036546</v>
      </c>
      <c r="G27" s="848">
        <v>0</v>
      </c>
      <c r="H27" s="848">
        <v>0</v>
      </c>
      <c r="I27" s="848">
        <v>0</v>
      </c>
      <c r="J27" s="848">
        <v>0</v>
      </c>
      <c r="K27" s="848">
        <v>0</v>
      </c>
      <c r="L27" s="848">
        <v>375.99938079952778</v>
      </c>
      <c r="M27" s="848">
        <v>0</v>
      </c>
      <c r="N27" s="849">
        <v>3319.1552332850702</v>
      </c>
    </row>
    <row r="28" spans="1:14" ht="15.5">
      <c r="A28" s="858" t="s">
        <v>821</v>
      </c>
      <c r="B28" s="848">
        <v>0</v>
      </c>
      <c r="C28" s="848">
        <v>0</v>
      </c>
      <c r="D28" s="848">
        <v>2235.9306139321789</v>
      </c>
      <c r="E28" s="848">
        <v>3.3889913688503697</v>
      </c>
      <c r="F28" s="848">
        <v>0</v>
      </c>
      <c r="G28" s="848">
        <v>0</v>
      </c>
      <c r="H28" s="848">
        <v>0</v>
      </c>
      <c r="I28" s="848">
        <v>0</v>
      </c>
      <c r="J28" s="848">
        <v>0</v>
      </c>
      <c r="K28" s="848">
        <v>0</v>
      </c>
      <c r="L28" s="848">
        <v>0</v>
      </c>
      <c r="M28" s="848">
        <v>0</v>
      </c>
      <c r="N28" s="849">
        <v>2239.3196053010292</v>
      </c>
    </row>
    <row r="29" spans="1:14" ht="15.5">
      <c r="A29" s="858" t="s">
        <v>3724</v>
      </c>
      <c r="B29" s="848">
        <v>0</v>
      </c>
      <c r="C29" s="848">
        <v>0</v>
      </c>
      <c r="D29" s="848">
        <v>165.10356505848489</v>
      </c>
      <c r="E29" s="848">
        <v>0.10459135823875716</v>
      </c>
      <c r="F29" s="848">
        <v>14677.179784664115</v>
      </c>
      <c r="G29" s="848">
        <v>0</v>
      </c>
      <c r="H29" s="848">
        <v>0</v>
      </c>
      <c r="I29" s="848">
        <v>0</v>
      </c>
      <c r="J29" s="848">
        <v>0</v>
      </c>
      <c r="K29" s="848">
        <v>0</v>
      </c>
      <c r="L29" s="848">
        <v>360.33018056749768</v>
      </c>
      <c r="M29" s="848">
        <v>0</v>
      </c>
      <c r="N29" s="849">
        <v>15202.718121648337</v>
      </c>
    </row>
    <row r="30" spans="1:14" ht="15.5">
      <c r="A30" s="858" t="s">
        <v>3725</v>
      </c>
      <c r="B30" s="848">
        <v>0</v>
      </c>
      <c r="C30" s="848">
        <v>0</v>
      </c>
      <c r="D30" s="848">
        <v>30.291521926053306</v>
      </c>
      <c r="E30" s="848">
        <v>0.26331433980694358</v>
      </c>
      <c r="F30" s="848">
        <v>1579.5766952595718</v>
      </c>
      <c r="G30" s="848">
        <v>0</v>
      </c>
      <c r="H30" s="848">
        <v>0</v>
      </c>
      <c r="I30" s="848">
        <v>0</v>
      </c>
      <c r="J30" s="848">
        <v>0</v>
      </c>
      <c r="K30" s="848">
        <v>0</v>
      </c>
      <c r="L30" s="848">
        <v>66.484439959100001</v>
      </c>
      <c r="M30" s="848">
        <v>0</v>
      </c>
      <c r="N30" s="849">
        <v>1676.6159714845321</v>
      </c>
    </row>
    <row r="31" spans="1:14" ht="15.5">
      <c r="A31" s="858" t="s">
        <v>3726</v>
      </c>
      <c r="B31" s="848">
        <v>0</v>
      </c>
      <c r="C31" s="848">
        <v>0</v>
      </c>
      <c r="D31" s="848">
        <v>0</v>
      </c>
      <c r="E31" s="848">
        <v>0</v>
      </c>
      <c r="F31" s="848">
        <v>2254.3687022828758</v>
      </c>
      <c r="G31" s="848">
        <v>0</v>
      </c>
      <c r="H31" s="848">
        <v>0</v>
      </c>
      <c r="I31" s="848">
        <v>0</v>
      </c>
      <c r="J31" s="848">
        <v>0</v>
      </c>
      <c r="K31" s="848">
        <v>0</v>
      </c>
      <c r="L31" s="848">
        <v>0</v>
      </c>
      <c r="M31" s="848">
        <v>0</v>
      </c>
      <c r="N31" s="849">
        <v>2254.3687022828758</v>
      </c>
    </row>
    <row r="32" spans="1:14" ht="15.5">
      <c r="A32" s="858" t="s">
        <v>3727</v>
      </c>
      <c r="B32" s="848">
        <v>0</v>
      </c>
      <c r="C32" s="848">
        <v>0</v>
      </c>
      <c r="D32" s="848">
        <v>0</v>
      </c>
      <c r="E32" s="848">
        <v>0</v>
      </c>
      <c r="F32" s="848">
        <v>0</v>
      </c>
      <c r="G32" s="848">
        <v>0</v>
      </c>
      <c r="H32" s="848">
        <v>0</v>
      </c>
      <c r="I32" s="848">
        <v>0</v>
      </c>
      <c r="J32" s="848">
        <v>0</v>
      </c>
      <c r="K32" s="848">
        <v>0</v>
      </c>
      <c r="L32" s="848">
        <v>0</v>
      </c>
      <c r="M32" s="848">
        <v>0</v>
      </c>
      <c r="N32" s="849">
        <v>0</v>
      </c>
    </row>
    <row r="33" spans="1:14" ht="15.5">
      <c r="A33" s="867" t="s">
        <v>3728</v>
      </c>
      <c r="B33" s="863">
        <v>0</v>
      </c>
      <c r="C33" s="862">
        <v>2.8541421251074808</v>
      </c>
      <c r="D33" s="862">
        <v>97.713951011607918</v>
      </c>
      <c r="E33" s="862">
        <v>0</v>
      </c>
      <c r="F33" s="862">
        <v>0</v>
      </c>
      <c r="G33" s="862">
        <v>0</v>
      </c>
      <c r="H33" s="862">
        <v>0</v>
      </c>
      <c r="I33" s="862">
        <v>0</v>
      </c>
      <c r="J33" s="862">
        <v>0</v>
      </c>
      <c r="K33" s="862">
        <v>0</v>
      </c>
      <c r="L33" s="862">
        <v>0</v>
      </c>
      <c r="M33" s="862">
        <v>0</v>
      </c>
      <c r="N33" s="863">
        <v>100.5680931367154</v>
      </c>
    </row>
    <row r="35" spans="1:14">
      <c r="A35" s="40" t="s">
        <v>20</v>
      </c>
    </row>
    <row r="36" spans="1:14">
      <c r="A36" s="53" t="s">
        <v>3729</v>
      </c>
    </row>
  </sheetData>
  <conditionalFormatting sqref="B4:N33">
    <cfRule type="cellIs" dxfId="126" priority="1" operator="equal">
      <formula>0</formula>
    </cfRule>
  </conditionalFormatting>
  <conditionalFormatting sqref="E4:N33">
    <cfRule type="containsErrors" dxfId="125" priority="2">
      <formula>ISERROR(E4)</formula>
    </cfRule>
  </conditionalFormatting>
  <hyperlinks>
    <hyperlink ref="Q3" location="Content!A1" display="Back to content page" xr:uid="{F30D38A1-8CD3-4043-B562-6F23B7E1D179}"/>
  </hyperlinks>
  <pageMargins left="0.7" right="0.7" top="0.75" bottom="0.75" header="0.3" footer="0.3"/>
  <legacyDrawing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1AD1D-543C-467F-973F-20E3B75F27F0}">
  <dimension ref="A1:L30"/>
  <sheetViews>
    <sheetView workbookViewId="0"/>
  </sheetViews>
  <sheetFormatPr defaultRowHeight="14.5"/>
  <cols>
    <col min="1" max="1" width="34.26953125" customWidth="1"/>
    <col min="2" max="2" width="53.26953125" bestFit="1" customWidth="1"/>
  </cols>
  <sheetData>
    <row r="1" spans="1:12">
      <c r="A1" s="89" t="s">
        <v>3020</v>
      </c>
    </row>
    <row r="3" spans="1:12">
      <c r="C3" s="1070">
        <v>2021</v>
      </c>
      <c r="D3" s="1070"/>
      <c r="E3" s="1070"/>
      <c r="F3" s="1070"/>
      <c r="G3" s="1070"/>
      <c r="H3" s="1070">
        <v>2022</v>
      </c>
      <c r="I3" s="1070"/>
      <c r="J3" s="1070"/>
      <c r="K3" s="1070"/>
      <c r="L3" s="1070"/>
    </row>
    <row r="4" spans="1:12" ht="84">
      <c r="A4" s="634"/>
      <c r="B4" s="634"/>
      <c r="C4" s="613" t="s">
        <v>2960</v>
      </c>
      <c r="D4" s="613" t="s">
        <v>3009</v>
      </c>
      <c r="E4" s="613" t="s">
        <v>2991</v>
      </c>
      <c r="F4" s="613" t="s">
        <v>146</v>
      </c>
      <c r="G4" s="613" t="s">
        <v>27</v>
      </c>
      <c r="H4" s="613" t="s">
        <v>2960</v>
      </c>
      <c r="I4" s="613" t="s">
        <v>2994</v>
      </c>
      <c r="J4" s="613" t="s">
        <v>2999</v>
      </c>
      <c r="K4" s="613" t="s">
        <v>2995</v>
      </c>
      <c r="L4" s="613" t="s">
        <v>27</v>
      </c>
    </row>
    <row r="5" spans="1:12">
      <c r="A5" s="1072" t="s">
        <v>2963</v>
      </c>
      <c r="B5" s="615" t="s">
        <v>2964</v>
      </c>
      <c r="C5" s="617"/>
      <c r="D5" s="617"/>
      <c r="E5" s="617">
        <v>1428.9911139999999</v>
      </c>
      <c r="F5" s="617">
        <v>1224.1874459999999</v>
      </c>
      <c r="G5" s="617">
        <v>12693.311142</v>
      </c>
      <c r="H5" s="617"/>
      <c r="I5" s="617"/>
      <c r="J5" s="617">
        <v>1922.714244</v>
      </c>
      <c r="K5" s="617">
        <v>1481.6809969999999</v>
      </c>
      <c r="L5" s="617">
        <v>5109.6770800000004</v>
      </c>
    </row>
    <row r="6" spans="1:12">
      <c r="A6" s="1072"/>
      <c r="B6" s="615" t="s">
        <v>2965</v>
      </c>
      <c r="C6" s="617">
        <v>325.49679900000001</v>
      </c>
      <c r="D6" s="617">
        <v>1164.684246</v>
      </c>
      <c r="E6" s="617"/>
      <c r="F6" s="617">
        <v>12.295787000000001</v>
      </c>
      <c r="G6" s="617">
        <v>1502.4768320000001</v>
      </c>
      <c r="H6" s="617">
        <v>46.582115000000002</v>
      </c>
      <c r="I6" s="617">
        <v>1639.0441390000001</v>
      </c>
      <c r="J6" s="617">
        <v>153.69733400000001</v>
      </c>
      <c r="K6" s="617">
        <v>1.5477210000000001</v>
      </c>
      <c r="L6" s="617">
        <v>1764.022643</v>
      </c>
    </row>
    <row r="7" spans="1:12">
      <c r="A7" s="1072"/>
      <c r="B7" s="615" t="s">
        <v>2966</v>
      </c>
      <c r="C7" s="617"/>
      <c r="D7" s="617">
        <v>-2.49594</v>
      </c>
      <c r="E7" s="617"/>
      <c r="F7" s="617">
        <v>-126.741187</v>
      </c>
      <c r="G7" s="617">
        <v>-129.23712599999999</v>
      </c>
      <c r="H7" s="617"/>
      <c r="I7" s="617"/>
      <c r="J7" s="617">
        <v>-110.556988</v>
      </c>
      <c r="K7" s="617">
        <v>-251.33276000000001</v>
      </c>
      <c r="L7" s="617">
        <v>-306.61125399999997</v>
      </c>
    </row>
    <row r="8" spans="1:12">
      <c r="A8" s="1072"/>
      <c r="B8" s="615" t="s">
        <v>2967</v>
      </c>
      <c r="C8" s="617"/>
      <c r="D8" s="617">
        <v>-5.7537969999999996</v>
      </c>
      <c r="E8" s="617"/>
      <c r="F8" s="617"/>
      <c r="G8" s="617">
        <v>-5.7537979999999997</v>
      </c>
      <c r="H8" s="617"/>
      <c r="I8" s="617">
        <v>-24.197478</v>
      </c>
      <c r="J8" s="617"/>
      <c r="K8" s="617"/>
      <c r="L8" s="617">
        <v>-24.197478</v>
      </c>
    </row>
    <row r="9" spans="1:12">
      <c r="A9" s="1072"/>
      <c r="B9" s="615" t="s">
        <v>2968</v>
      </c>
      <c r="C9" s="617"/>
      <c r="D9" s="617"/>
      <c r="E9" s="617"/>
      <c r="F9" s="617"/>
      <c r="G9" s="617"/>
      <c r="H9" s="617"/>
      <c r="I9" s="617">
        <v>-2631.7187349999999</v>
      </c>
      <c r="J9" s="617"/>
      <c r="K9" s="617"/>
      <c r="L9" s="617">
        <v>-2631.7187349999999</v>
      </c>
    </row>
    <row r="10" spans="1:12">
      <c r="A10" s="1072"/>
      <c r="B10" s="615" t="s">
        <v>2969</v>
      </c>
      <c r="C10" s="617">
        <v>77.321582000000006</v>
      </c>
      <c r="D10" s="617">
        <v>53.725757000000002</v>
      </c>
      <c r="E10" s="617"/>
      <c r="F10" s="617"/>
      <c r="G10" s="617">
        <v>131.04733899999999</v>
      </c>
      <c r="H10" s="617">
        <v>15.154771999999999</v>
      </c>
      <c r="I10" s="617">
        <v>2645.561526</v>
      </c>
      <c r="J10" s="617">
        <v>-109.68759</v>
      </c>
      <c r="K10" s="617"/>
      <c r="L10" s="617">
        <v>4128.5031529999997</v>
      </c>
    </row>
    <row r="11" spans="1:12">
      <c r="A11" s="1072"/>
      <c r="B11" s="615" t="s">
        <v>2970</v>
      </c>
      <c r="C11" s="636">
        <v>402.81838199999999</v>
      </c>
      <c r="D11" s="636">
        <v>1210.160265</v>
      </c>
      <c r="E11" s="636">
        <v>1428.9911139999999</v>
      </c>
      <c r="F11" s="636">
        <v>1109.7420459999998</v>
      </c>
      <c r="G11" s="636">
        <v>14191.84439</v>
      </c>
      <c r="H11" s="636">
        <v>61.736887000000003</v>
      </c>
      <c r="I11" s="636">
        <v>1628.689453</v>
      </c>
      <c r="J11" s="636">
        <v>1856.1670019999999</v>
      </c>
      <c r="K11" s="636">
        <v>1231.8959579999998</v>
      </c>
      <c r="L11" s="636">
        <v>8039.6754080000001</v>
      </c>
    </row>
    <row r="12" spans="1:12" ht="15">
      <c r="A12" s="635" t="s">
        <v>3000</v>
      </c>
      <c r="B12" s="615" t="s">
        <v>2973</v>
      </c>
      <c r="C12" s="617">
        <v>-2.6273000000000001E-2</v>
      </c>
      <c r="D12" s="617">
        <v>7.2224609999999991</v>
      </c>
      <c r="E12" s="617"/>
      <c r="F12" s="617">
        <v>9.4583E-2</v>
      </c>
      <c r="G12" s="617">
        <v>7.2907710000000003</v>
      </c>
      <c r="H12" s="617">
        <v>-0.58278399999999997</v>
      </c>
      <c r="I12" s="617">
        <v>-2.3527519999999997</v>
      </c>
      <c r="J12" s="617">
        <v>2.8662E-2</v>
      </c>
      <c r="K12" s="617">
        <v>39.470593000000001</v>
      </c>
      <c r="L12" s="617">
        <v>-1706.0530920000001</v>
      </c>
    </row>
    <row r="13" spans="1:12">
      <c r="A13" s="1072" t="s">
        <v>2974</v>
      </c>
      <c r="B13" s="615" t="s">
        <v>2975</v>
      </c>
      <c r="C13" s="636">
        <v>-402.84465499999999</v>
      </c>
      <c r="D13" s="636">
        <v>291.84102499999995</v>
      </c>
      <c r="E13" s="636">
        <v>-1194.635522</v>
      </c>
      <c r="F13" s="636">
        <v>209.59587299999998</v>
      </c>
      <c r="G13" s="636">
        <v>-3814.8855159999998</v>
      </c>
      <c r="H13" s="636">
        <v>-62.319671</v>
      </c>
      <c r="I13" s="636">
        <v>30.755230999999998</v>
      </c>
      <c r="J13" s="636">
        <v>-1061.5362560000001</v>
      </c>
      <c r="K13" s="636">
        <v>186.34307899999999</v>
      </c>
      <c r="L13" s="636">
        <v>-2610.0715019999998</v>
      </c>
    </row>
    <row r="14" spans="1:12">
      <c r="A14" s="1072"/>
      <c r="B14" s="615" t="s">
        <v>2976</v>
      </c>
      <c r="C14" s="617"/>
      <c r="D14" s="617">
        <v>-86.569694999999996</v>
      </c>
      <c r="E14" s="617">
        <v>-1194.635522</v>
      </c>
      <c r="F14" s="617">
        <v>209.59587299999998</v>
      </c>
      <c r="G14" s="617">
        <v>-474.291583</v>
      </c>
      <c r="H14" s="617"/>
      <c r="I14" s="617">
        <v>-28.164708999999998</v>
      </c>
      <c r="J14" s="617">
        <v>-1061.5362560000001</v>
      </c>
      <c r="K14" s="617">
        <v>186.34307899999999</v>
      </c>
      <c r="L14" s="617">
        <v>-859.376803</v>
      </c>
    </row>
    <row r="15" spans="1:12">
      <c r="A15" s="1072"/>
      <c r="B15" s="626" t="s">
        <v>3008</v>
      </c>
      <c r="C15" s="617"/>
      <c r="D15" s="617"/>
      <c r="E15" s="617"/>
      <c r="F15" s="617"/>
      <c r="G15" s="617">
        <v>-132.527773</v>
      </c>
      <c r="H15" s="617"/>
      <c r="I15" s="617"/>
      <c r="J15" s="617"/>
      <c r="K15" s="617"/>
      <c r="L15" s="617"/>
    </row>
    <row r="16" spans="1:12">
      <c r="A16" s="1072"/>
      <c r="B16" s="615" t="s">
        <v>2977</v>
      </c>
      <c r="C16" s="617">
        <v>-402.84465499999999</v>
      </c>
      <c r="D16" s="617">
        <v>378.41071999999997</v>
      </c>
      <c r="E16" s="617"/>
      <c r="F16" s="617"/>
      <c r="G16" s="617">
        <v>-24.433935000000002</v>
      </c>
      <c r="H16" s="617">
        <v>-62.319671</v>
      </c>
      <c r="I16" s="617">
        <v>58.919939999999997</v>
      </c>
      <c r="J16" s="617"/>
      <c r="K16" s="617"/>
      <c r="L16" s="617">
        <v>-3.3997320000000002</v>
      </c>
    </row>
    <row r="17" spans="1:12">
      <c r="A17" s="1072"/>
      <c r="B17" s="615" t="s">
        <v>2978</v>
      </c>
      <c r="C17" s="617"/>
      <c r="D17" s="617"/>
      <c r="E17" s="617"/>
      <c r="F17" s="617"/>
      <c r="G17" s="617">
        <v>-3183.632224</v>
      </c>
      <c r="H17" s="617"/>
      <c r="I17" s="617"/>
      <c r="J17" s="617"/>
      <c r="K17" s="617"/>
      <c r="L17" s="617">
        <v>-1747.2949659999999</v>
      </c>
    </row>
    <row r="18" spans="1:12">
      <c r="A18" s="1072" t="s">
        <v>2997</v>
      </c>
      <c r="B18" s="615" t="s">
        <v>2980</v>
      </c>
      <c r="C18" s="617"/>
      <c r="D18" s="617"/>
      <c r="E18" s="617"/>
      <c r="F18" s="617">
        <v>32.725709000000002</v>
      </c>
      <c r="G18" s="617">
        <v>32.725709000000002</v>
      </c>
      <c r="H18" s="617"/>
      <c r="I18" s="617">
        <v>1.122576</v>
      </c>
      <c r="J18" s="617"/>
      <c r="K18" s="617">
        <v>23.235683999999999</v>
      </c>
      <c r="L18" s="617">
        <v>24.358259</v>
      </c>
    </row>
    <row r="19" spans="1:12">
      <c r="A19" s="1072"/>
      <c r="B19" s="615" t="s">
        <v>2981</v>
      </c>
      <c r="C19" s="617"/>
      <c r="D19" s="617"/>
      <c r="E19" s="617"/>
      <c r="F19" s="617">
        <v>198.52966499999999</v>
      </c>
      <c r="G19" s="617">
        <v>198.52966499999999</v>
      </c>
      <c r="H19" s="617"/>
      <c r="I19" s="617"/>
      <c r="J19" s="617"/>
      <c r="K19" s="617">
        <v>170.89217500000001</v>
      </c>
      <c r="L19" s="617">
        <v>170.89217500000001</v>
      </c>
    </row>
    <row r="20" spans="1:12">
      <c r="A20" s="1072" t="s">
        <v>2982</v>
      </c>
      <c r="B20" s="615" t="s">
        <v>2983</v>
      </c>
      <c r="C20" s="636"/>
      <c r="D20" s="636">
        <v>1494.7788270000003</v>
      </c>
      <c r="E20" s="636">
        <v>234.355594</v>
      </c>
      <c r="F20" s="636">
        <v>1087.9879619999999</v>
      </c>
      <c r="G20" s="636">
        <v>10138.412729</v>
      </c>
      <c r="H20" s="636"/>
      <c r="I20" s="636">
        <v>1660.6748599999999</v>
      </c>
      <c r="J20" s="636">
        <v>794.602082</v>
      </c>
      <c r="K20" s="636">
        <v>1184.6405850000001</v>
      </c>
      <c r="L20" s="636">
        <v>6940.4065629999996</v>
      </c>
    </row>
    <row r="21" spans="1:12">
      <c r="A21" s="1072"/>
      <c r="B21" s="615" t="s">
        <v>3004</v>
      </c>
      <c r="C21" s="617"/>
      <c r="D21" s="617">
        <v>311.361898</v>
      </c>
      <c r="E21" s="617">
        <v>234.355594</v>
      </c>
      <c r="F21" s="617">
        <v>610.24935500000004</v>
      </c>
      <c r="G21" s="617">
        <v>1477.802492</v>
      </c>
      <c r="H21" s="617"/>
      <c r="I21" s="617">
        <v>576.614598</v>
      </c>
      <c r="J21" s="617">
        <v>794.602082</v>
      </c>
      <c r="K21" s="617">
        <v>675.32502099999999</v>
      </c>
      <c r="L21" s="617">
        <v>1825.265549</v>
      </c>
    </row>
    <row r="22" spans="1:12">
      <c r="A22" s="1072"/>
      <c r="B22" s="615" t="s">
        <v>2985</v>
      </c>
      <c r="C22" s="617"/>
      <c r="D22" s="617">
        <v>886.03229099999999</v>
      </c>
      <c r="E22" s="617"/>
      <c r="F22" s="617">
        <v>2.7429060000000001</v>
      </c>
      <c r="G22" s="617">
        <v>888.77519800000005</v>
      </c>
      <c r="H22" s="617"/>
      <c r="I22" s="617">
        <v>895.54325500000004</v>
      </c>
      <c r="J22" s="617"/>
      <c r="K22" s="617">
        <v>3.1762679999999999</v>
      </c>
      <c r="L22" s="617">
        <v>898.71952299999998</v>
      </c>
    </row>
    <row r="23" spans="1:12">
      <c r="A23" s="1072"/>
      <c r="B23" s="615" t="s">
        <v>2986</v>
      </c>
      <c r="C23" s="617"/>
      <c r="D23" s="617">
        <v>4.8605140000000002</v>
      </c>
      <c r="E23" s="617"/>
      <c r="F23" s="617">
        <v>360.83404999999999</v>
      </c>
      <c r="G23" s="617">
        <v>7170.4022009999999</v>
      </c>
      <c r="H23" s="617"/>
      <c r="I23" s="617">
        <v>7.3827269999999992</v>
      </c>
      <c r="J23" s="617"/>
      <c r="K23" s="617">
        <v>391.10060199999998</v>
      </c>
      <c r="L23" s="617">
        <v>3539.9174790000002</v>
      </c>
    </row>
    <row r="24" spans="1:12">
      <c r="A24" s="1072"/>
      <c r="B24" s="615" t="s">
        <v>2987</v>
      </c>
      <c r="C24" s="617"/>
      <c r="D24" s="617">
        <v>102.464889</v>
      </c>
      <c r="E24" s="617"/>
      <c r="F24" s="617">
        <v>24.686156</v>
      </c>
      <c r="G24" s="617">
        <v>321.89810999999997</v>
      </c>
      <c r="H24" s="617"/>
      <c r="I24" s="617">
        <v>35.707699999999996</v>
      </c>
      <c r="J24" s="617"/>
      <c r="K24" s="617">
        <v>24.631125999999998</v>
      </c>
      <c r="L24" s="617">
        <v>380.30873200000002</v>
      </c>
    </row>
    <row r="25" spans="1:12">
      <c r="A25" s="1072"/>
      <c r="B25" s="615" t="s">
        <v>2988</v>
      </c>
      <c r="C25" s="617"/>
      <c r="D25" s="617">
        <v>85.256043000000005</v>
      </c>
      <c r="E25" s="617"/>
      <c r="F25" s="617">
        <v>6.5262250000000002</v>
      </c>
      <c r="G25" s="617">
        <v>91.782268000000002</v>
      </c>
      <c r="H25" s="617"/>
      <c r="I25" s="617">
        <v>56.807585000000003</v>
      </c>
      <c r="J25" s="617"/>
      <c r="K25" s="617">
        <v>12.309544000000001</v>
      </c>
      <c r="L25" s="617">
        <v>98.925098000000006</v>
      </c>
    </row>
    <row r="26" spans="1:12">
      <c r="A26" s="1072"/>
      <c r="B26" s="615" t="s">
        <v>2989</v>
      </c>
      <c r="C26" s="617"/>
      <c r="D26" s="617">
        <v>79.423426000000006</v>
      </c>
      <c r="E26" s="617"/>
      <c r="F26" s="617"/>
      <c r="G26" s="617">
        <v>79.423426000000006</v>
      </c>
      <c r="H26" s="617"/>
      <c r="I26" s="617">
        <v>79.292061000000004</v>
      </c>
      <c r="J26" s="617"/>
      <c r="K26" s="617"/>
      <c r="L26" s="617">
        <v>79.292061000000004</v>
      </c>
    </row>
    <row r="28" spans="1:12">
      <c r="A28" s="40" t="s">
        <v>20</v>
      </c>
    </row>
    <row r="29" spans="1:12">
      <c r="A29" s="40"/>
    </row>
    <row r="30" spans="1:12">
      <c r="A30" s="53" t="s">
        <v>3003</v>
      </c>
    </row>
  </sheetData>
  <mergeCells count="6">
    <mergeCell ref="A20:A26"/>
    <mergeCell ref="C3:G3"/>
    <mergeCell ref="H3:L3"/>
    <mergeCell ref="A5:A11"/>
    <mergeCell ref="A13:A17"/>
    <mergeCell ref="A18:A19"/>
  </mergeCells>
  <pageMargins left="0.7" right="0.7" top="0.75" bottom="0.75" header="0.3" footer="0.3"/>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AC4B2-8E8D-4B27-B410-A5F35059C277}">
  <dimension ref="A1:Q36"/>
  <sheetViews>
    <sheetView topLeftCell="D1" workbookViewId="0">
      <selection activeCell="Q3" sqref="Q3"/>
    </sheetView>
  </sheetViews>
  <sheetFormatPr defaultRowHeight="14.5"/>
  <cols>
    <col min="1" max="1" width="33.90625" customWidth="1"/>
    <col min="2" max="14" width="10" customWidth="1"/>
  </cols>
  <sheetData>
    <row r="1" spans="1:17">
      <c r="A1" s="89" t="s">
        <v>3694</v>
      </c>
    </row>
    <row r="3" spans="1:17" ht="46.5">
      <c r="A3" s="836" t="s">
        <v>3706</v>
      </c>
      <c r="B3" s="837" t="s">
        <v>3707</v>
      </c>
      <c r="C3" s="838" t="s">
        <v>2960</v>
      </c>
      <c r="D3" s="839" t="s">
        <v>2961</v>
      </c>
      <c r="E3" s="840" t="s">
        <v>3708</v>
      </c>
      <c r="F3" s="841" t="s">
        <v>3709</v>
      </c>
      <c r="G3" s="842" t="s">
        <v>2612</v>
      </c>
      <c r="H3" s="842" t="s">
        <v>2611</v>
      </c>
      <c r="I3" s="842" t="s">
        <v>2614</v>
      </c>
      <c r="J3" s="842" t="s">
        <v>2613</v>
      </c>
      <c r="K3" s="842" t="s">
        <v>3710</v>
      </c>
      <c r="L3" s="842" t="s">
        <v>146</v>
      </c>
      <c r="M3" s="842" t="s">
        <v>2616</v>
      </c>
      <c r="N3" s="843" t="s">
        <v>3711</v>
      </c>
      <c r="Q3" s="486" t="s">
        <v>528</v>
      </c>
    </row>
    <row r="4" spans="1:17" ht="15.5">
      <c r="A4" s="844" t="s">
        <v>2964</v>
      </c>
      <c r="B4" s="845">
        <v>967.46918887933498</v>
      </c>
      <c r="C4" s="845">
        <v>0</v>
      </c>
      <c r="D4" s="845">
        <v>0</v>
      </c>
      <c r="E4" s="845">
        <v>0</v>
      </c>
      <c r="F4" s="845">
        <v>4411.3929492691304</v>
      </c>
      <c r="G4" s="845">
        <v>0</v>
      </c>
      <c r="H4" s="845">
        <v>1469.5270851246769</v>
      </c>
      <c r="I4" s="845">
        <v>12.66466036113499</v>
      </c>
      <c r="J4" s="846">
        <v>0</v>
      </c>
      <c r="K4" s="845">
        <v>0</v>
      </c>
      <c r="L4" s="845">
        <v>0</v>
      </c>
      <c r="M4" s="845">
        <v>0</v>
      </c>
      <c r="N4" s="846">
        <v>6861.0538836342776</v>
      </c>
    </row>
    <row r="5" spans="1:17" ht="15.5">
      <c r="A5" s="847" t="s">
        <v>3712</v>
      </c>
      <c r="B5" s="848">
        <v>79.492691315563206</v>
      </c>
      <c r="C5" s="848">
        <v>0</v>
      </c>
      <c r="D5" s="848">
        <v>1749.3905795834526</v>
      </c>
      <c r="E5" s="848">
        <v>0</v>
      </c>
      <c r="F5" s="848">
        <v>1522.6306487054551</v>
      </c>
      <c r="G5" s="848">
        <v>0</v>
      </c>
      <c r="H5" s="848">
        <v>0</v>
      </c>
      <c r="I5" s="848">
        <v>0</v>
      </c>
      <c r="J5" s="849">
        <v>0</v>
      </c>
      <c r="K5" s="848">
        <v>0</v>
      </c>
      <c r="L5" s="848">
        <v>25.25365434221839</v>
      </c>
      <c r="M5" s="848">
        <v>0</v>
      </c>
      <c r="N5" s="849">
        <v>3376.7675739466895</v>
      </c>
    </row>
    <row r="6" spans="1:17" ht="15.5">
      <c r="A6" s="847" t="s">
        <v>3713</v>
      </c>
      <c r="B6" s="848">
        <v>-61.622241329893946</v>
      </c>
      <c r="C6" s="848">
        <v>0</v>
      </c>
      <c r="D6" s="848">
        <v>0</v>
      </c>
      <c r="E6" s="848">
        <v>0</v>
      </c>
      <c r="F6" s="848">
        <v>0</v>
      </c>
      <c r="G6" s="848">
        <v>0</v>
      </c>
      <c r="H6" s="848">
        <v>0</v>
      </c>
      <c r="I6" s="848">
        <v>0</v>
      </c>
      <c r="J6" s="849">
        <v>0</v>
      </c>
      <c r="K6" s="848">
        <v>0</v>
      </c>
      <c r="L6" s="848">
        <v>314.78933791917444</v>
      </c>
      <c r="M6" s="848">
        <v>0</v>
      </c>
      <c r="N6" s="849">
        <v>253.1670965892805</v>
      </c>
    </row>
    <row r="7" spans="1:17" ht="15.5">
      <c r="A7" s="850" t="s">
        <v>2968</v>
      </c>
      <c r="B7" s="848">
        <v>0</v>
      </c>
      <c r="C7" s="848">
        <v>0</v>
      </c>
      <c r="D7" s="848">
        <v>0</v>
      </c>
      <c r="E7" s="848">
        <v>0</v>
      </c>
      <c r="F7" s="848">
        <v>0</v>
      </c>
      <c r="G7" s="848">
        <v>0</v>
      </c>
      <c r="H7" s="848">
        <v>0</v>
      </c>
      <c r="I7" s="848">
        <v>0</v>
      </c>
      <c r="J7" s="849">
        <v>0</v>
      </c>
      <c r="K7" s="848">
        <v>0</v>
      </c>
      <c r="L7" s="848">
        <v>0</v>
      </c>
      <c r="M7" s="848">
        <v>0</v>
      </c>
      <c r="N7" s="849">
        <v>0</v>
      </c>
    </row>
    <row r="8" spans="1:17" ht="15.5">
      <c r="A8" s="850" t="s">
        <v>2967</v>
      </c>
      <c r="B8" s="848">
        <v>0</v>
      </c>
      <c r="C8" s="848">
        <v>0</v>
      </c>
      <c r="D8" s="848">
        <v>-42.132416165090284</v>
      </c>
      <c r="E8" s="848">
        <v>0</v>
      </c>
      <c r="F8" s="848">
        <v>0</v>
      </c>
      <c r="G8" s="848">
        <v>0</v>
      </c>
      <c r="H8" s="848">
        <v>0</v>
      </c>
      <c r="I8" s="848">
        <v>0</v>
      </c>
      <c r="J8" s="849">
        <v>0</v>
      </c>
      <c r="K8" s="848">
        <v>0</v>
      </c>
      <c r="L8" s="848">
        <v>0</v>
      </c>
      <c r="M8" s="848">
        <v>0</v>
      </c>
      <c r="N8" s="849">
        <v>-42.132416165090284</v>
      </c>
    </row>
    <row r="9" spans="1:17" ht="15.5">
      <c r="A9" s="850" t="s">
        <v>3714</v>
      </c>
      <c r="B9" s="848">
        <v>0</v>
      </c>
      <c r="C9" s="848">
        <v>0</v>
      </c>
      <c r="D9" s="848">
        <v>0</v>
      </c>
      <c r="E9" s="848">
        <v>0</v>
      </c>
      <c r="F9" s="848">
        <v>0</v>
      </c>
      <c r="G9" s="848">
        <v>0</v>
      </c>
      <c r="H9" s="848">
        <v>0</v>
      </c>
      <c r="I9" s="848">
        <v>0</v>
      </c>
      <c r="J9" s="849">
        <v>0</v>
      </c>
      <c r="K9" s="848">
        <v>0</v>
      </c>
      <c r="L9" s="848">
        <v>0</v>
      </c>
      <c r="M9" s="848">
        <v>0</v>
      </c>
      <c r="N9" s="849">
        <v>0</v>
      </c>
    </row>
    <row r="10" spans="1:17" ht="15.5">
      <c r="A10" s="851" t="s">
        <v>2970</v>
      </c>
      <c r="B10" s="852">
        <v>985.3396388650043</v>
      </c>
      <c r="C10" s="852">
        <v>0</v>
      </c>
      <c r="D10" s="852">
        <v>1707.2581634183623</v>
      </c>
      <c r="E10" s="852">
        <v>0</v>
      </c>
      <c r="F10" s="852">
        <v>5934.0235979745858</v>
      </c>
      <c r="G10" s="852">
        <v>0</v>
      </c>
      <c r="H10" s="852">
        <v>1469.5270851246769</v>
      </c>
      <c r="I10" s="852">
        <v>12.66466036113499</v>
      </c>
      <c r="J10" s="853">
        <v>0</v>
      </c>
      <c r="K10" s="852">
        <v>0</v>
      </c>
      <c r="L10" s="852">
        <v>340.04299226139284</v>
      </c>
      <c r="M10" s="852">
        <v>0</v>
      </c>
      <c r="N10" s="853">
        <v>10448.856138005158</v>
      </c>
    </row>
    <row r="11" spans="1:17" ht="29">
      <c r="A11" s="854" t="s">
        <v>2972</v>
      </c>
      <c r="B11" s="848">
        <v>0</v>
      </c>
      <c r="C11" s="848">
        <v>0</v>
      </c>
      <c r="D11" s="848">
        <v>0</v>
      </c>
      <c r="E11" s="848">
        <v>0</v>
      </c>
      <c r="F11" s="848">
        <v>0</v>
      </c>
      <c r="G11" s="848">
        <v>0</v>
      </c>
      <c r="H11" s="848">
        <v>0</v>
      </c>
      <c r="I11" s="848">
        <v>0</v>
      </c>
      <c r="J11" s="849">
        <v>0</v>
      </c>
      <c r="K11" s="848">
        <v>0</v>
      </c>
      <c r="L11" s="848">
        <v>0</v>
      </c>
      <c r="M11" s="848">
        <v>0</v>
      </c>
      <c r="N11" s="849">
        <v>0</v>
      </c>
    </row>
    <row r="12" spans="1:17" ht="15.5">
      <c r="A12" s="850" t="s">
        <v>2973</v>
      </c>
      <c r="B12" s="848">
        <v>-0.61622241329882854</v>
      </c>
      <c r="C12" s="848">
        <v>0</v>
      </c>
      <c r="D12" s="848">
        <v>36.042143307538026</v>
      </c>
      <c r="E12" s="848">
        <v>0</v>
      </c>
      <c r="F12" s="848">
        <v>198.96914111015485</v>
      </c>
      <c r="G12" s="848">
        <v>0</v>
      </c>
      <c r="H12" s="848">
        <v>0</v>
      </c>
      <c r="I12" s="848">
        <v>-499.28776153625671</v>
      </c>
      <c r="J12" s="849">
        <v>0</v>
      </c>
      <c r="K12" s="848">
        <v>0</v>
      </c>
      <c r="L12" s="848">
        <v>2005.8151332760096</v>
      </c>
      <c r="M12" s="848">
        <v>0</v>
      </c>
      <c r="N12" s="849">
        <v>1740.9224337441469</v>
      </c>
    </row>
    <row r="13" spans="1:17" ht="15.5">
      <c r="A13" s="855" t="s">
        <v>2975</v>
      </c>
      <c r="B13" s="856">
        <v>-554.6001719690455</v>
      </c>
      <c r="C13" s="856">
        <v>0</v>
      </c>
      <c r="D13" s="856">
        <v>-68.05913824400497</v>
      </c>
      <c r="E13" s="856">
        <v>0</v>
      </c>
      <c r="F13" s="856">
        <v>-1516.547243718353</v>
      </c>
      <c r="G13" s="856">
        <v>0</v>
      </c>
      <c r="H13" s="856">
        <v>-1469.5270851246769</v>
      </c>
      <c r="I13" s="856">
        <v>-12.66466036113499</v>
      </c>
      <c r="J13" s="856">
        <v>0</v>
      </c>
      <c r="K13" s="856">
        <v>0</v>
      </c>
      <c r="L13" s="856">
        <v>1694.3568357695608</v>
      </c>
      <c r="M13" s="856">
        <v>0</v>
      </c>
      <c r="N13" s="857">
        <v>-1927.0414636476544</v>
      </c>
    </row>
    <row r="14" spans="1:17" ht="15.5">
      <c r="A14" s="858" t="s">
        <v>3715</v>
      </c>
      <c r="B14" s="848">
        <v>-554.6001719690455</v>
      </c>
      <c r="C14" s="848">
        <v>0</v>
      </c>
      <c r="D14" s="848">
        <v>-68.05913824400497</v>
      </c>
      <c r="E14" s="848">
        <v>0</v>
      </c>
      <c r="F14" s="848">
        <v>0</v>
      </c>
      <c r="G14" s="848">
        <v>0</v>
      </c>
      <c r="H14" s="848">
        <v>-1469.5270851246769</v>
      </c>
      <c r="I14" s="848">
        <v>-12.66466036113499</v>
      </c>
      <c r="J14" s="848">
        <v>0</v>
      </c>
      <c r="K14" s="848">
        <v>0</v>
      </c>
      <c r="L14" s="848">
        <v>1694.3568357695608</v>
      </c>
      <c r="M14" s="848">
        <v>0</v>
      </c>
      <c r="N14" s="849">
        <v>-410.49421992930138</v>
      </c>
    </row>
    <row r="15" spans="1:17" ht="15.5">
      <c r="A15" s="858" t="s">
        <v>3045</v>
      </c>
      <c r="B15" s="848">
        <v>0</v>
      </c>
      <c r="C15" s="848">
        <v>0</v>
      </c>
      <c r="D15" s="848">
        <v>0</v>
      </c>
      <c r="E15" s="848">
        <v>0</v>
      </c>
      <c r="F15" s="848">
        <v>0</v>
      </c>
      <c r="G15" s="848">
        <v>0</v>
      </c>
      <c r="H15" s="848">
        <v>0</v>
      </c>
      <c r="I15" s="848">
        <v>0</v>
      </c>
      <c r="J15" s="848">
        <v>0</v>
      </c>
      <c r="K15" s="848">
        <v>0</v>
      </c>
      <c r="L15" s="848">
        <v>0</v>
      </c>
      <c r="M15" s="848">
        <v>0</v>
      </c>
      <c r="N15" s="849">
        <v>0</v>
      </c>
    </row>
    <row r="16" spans="1:17" ht="15.5">
      <c r="A16" s="858" t="s">
        <v>3716</v>
      </c>
      <c r="B16" s="848">
        <v>0</v>
      </c>
      <c r="C16" s="848">
        <v>0</v>
      </c>
      <c r="D16" s="848">
        <v>0</v>
      </c>
      <c r="E16" s="848">
        <v>0</v>
      </c>
      <c r="F16" s="848">
        <v>0</v>
      </c>
      <c r="G16" s="848">
        <v>0</v>
      </c>
      <c r="H16" s="848">
        <v>0</v>
      </c>
      <c r="I16" s="848">
        <v>0</v>
      </c>
      <c r="J16" s="848">
        <v>0</v>
      </c>
      <c r="K16" s="848">
        <v>0</v>
      </c>
      <c r="L16" s="848">
        <v>0</v>
      </c>
      <c r="M16" s="848">
        <v>0</v>
      </c>
      <c r="N16" s="849">
        <v>0</v>
      </c>
    </row>
    <row r="17" spans="1:14" ht="15.5">
      <c r="A17" s="859" t="s">
        <v>3717</v>
      </c>
      <c r="B17" s="848">
        <v>0</v>
      </c>
      <c r="C17" s="848">
        <v>0</v>
      </c>
      <c r="D17" s="848">
        <v>0</v>
      </c>
      <c r="E17" s="848">
        <v>0</v>
      </c>
      <c r="F17" s="848">
        <v>0</v>
      </c>
      <c r="G17" s="848">
        <v>0</v>
      </c>
      <c r="H17" s="848">
        <v>0</v>
      </c>
      <c r="I17" s="848">
        <v>0</v>
      </c>
      <c r="J17" s="848">
        <v>0</v>
      </c>
      <c r="K17" s="848">
        <v>0</v>
      </c>
      <c r="L17" s="848">
        <v>0</v>
      </c>
      <c r="M17" s="848">
        <v>0</v>
      </c>
      <c r="N17" s="849">
        <v>0</v>
      </c>
    </row>
    <row r="18" spans="1:14" ht="15.5">
      <c r="A18" s="859" t="s">
        <v>3718</v>
      </c>
      <c r="B18" s="860">
        <v>0</v>
      </c>
      <c r="C18" s="848">
        <v>0</v>
      </c>
      <c r="D18" s="848">
        <v>0</v>
      </c>
      <c r="E18" s="848">
        <v>0</v>
      </c>
      <c r="F18" s="848">
        <v>0</v>
      </c>
      <c r="G18" s="848">
        <v>0</v>
      </c>
      <c r="H18" s="848">
        <v>0</v>
      </c>
      <c r="I18" s="848">
        <v>0</v>
      </c>
      <c r="J18" s="848">
        <v>0</v>
      </c>
      <c r="K18" s="848">
        <v>0</v>
      </c>
      <c r="L18" s="848">
        <v>0</v>
      </c>
      <c r="M18" s="848">
        <v>0</v>
      </c>
      <c r="N18" s="849">
        <v>0</v>
      </c>
    </row>
    <row r="19" spans="1:14" ht="15.5">
      <c r="A19" s="859" t="s">
        <v>3719</v>
      </c>
      <c r="B19" s="848">
        <v>0</v>
      </c>
      <c r="C19" s="848">
        <v>0</v>
      </c>
      <c r="D19" s="848">
        <v>0</v>
      </c>
      <c r="E19" s="848">
        <v>0</v>
      </c>
      <c r="F19" s="848">
        <v>0</v>
      </c>
      <c r="G19" s="848">
        <v>0</v>
      </c>
      <c r="H19" s="848">
        <v>0</v>
      </c>
      <c r="I19" s="848">
        <v>0</v>
      </c>
      <c r="J19" s="848">
        <v>0</v>
      </c>
      <c r="K19" s="848">
        <v>0</v>
      </c>
      <c r="L19" s="848">
        <v>0</v>
      </c>
      <c r="M19" s="848">
        <v>0</v>
      </c>
      <c r="N19" s="849">
        <v>0</v>
      </c>
    </row>
    <row r="20" spans="1:14" ht="15.5">
      <c r="A20" s="859" t="s">
        <v>3720</v>
      </c>
      <c r="B20" s="848">
        <v>0</v>
      </c>
      <c r="C20" s="848">
        <v>0</v>
      </c>
      <c r="D20" s="848">
        <v>0</v>
      </c>
      <c r="E20" s="848">
        <v>0</v>
      </c>
      <c r="F20" s="848">
        <v>0</v>
      </c>
      <c r="G20" s="848">
        <v>0</v>
      </c>
      <c r="H20" s="848">
        <v>0</v>
      </c>
      <c r="I20" s="848">
        <v>0</v>
      </c>
      <c r="J20" s="848">
        <v>0</v>
      </c>
      <c r="K20" s="848">
        <v>0</v>
      </c>
      <c r="L20" s="848">
        <v>0</v>
      </c>
      <c r="M20" s="848">
        <v>0</v>
      </c>
      <c r="N20" s="849">
        <v>0</v>
      </c>
    </row>
    <row r="21" spans="1:14" ht="15.5">
      <c r="A21" s="859" t="s">
        <v>3721</v>
      </c>
      <c r="B21" s="848">
        <v>0</v>
      </c>
      <c r="C21" s="848">
        <v>0</v>
      </c>
      <c r="D21" s="848">
        <v>0</v>
      </c>
      <c r="E21" s="848">
        <v>0</v>
      </c>
      <c r="F21" s="848">
        <v>0</v>
      </c>
      <c r="G21" s="848">
        <v>0</v>
      </c>
      <c r="H21" s="848">
        <v>0</v>
      </c>
      <c r="I21" s="848">
        <v>0</v>
      </c>
      <c r="J21" s="848">
        <v>0</v>
      </c>
      <c r="K21" s="848">
        <v>0</v>
      </c>
      <c r="L21" s="848">
        <v>0</v>
      </c>
      <c r="M21" s="848">
        <v>0</v>
      </c>
      <c r="N21" s="849">
        <v>0</v>
      </c>
    </row>
    <row r="22" spans="1:14" ht="15.5">
      <c r="A22" s="859" t="s">
        <v>3722</v>
      </c>
      <c r="B22" s="848">
        <v>0</v>
      </c>
      <c r="C22" s="848">
        <v>0</v>
      </c>
      <c r="D22" s="848">
        <v>0</v>
      </c>
      <c r="E22" s="848">
        <v>0</v>
      </c>
      <c r="F22" s="848">
        <v>-1516.547243718353</v>
      </c>
      <c r="G22" s="848">
        <v>0</v>
      </c>
      <c r="H22" s="848">
        <v>0</v>
      </c>
      <c r="I22" s="848">
        <v>0</v>
      </c>
      <c r="J22" s="848">
        <v>0</v>
      </c>
      <c r="K22" s="848">
        <v>0</v>
      </c>
      <c r="L22" s="848">
        <v>0</v>
      </c>
      <c r="M22" s="848">
        <v>0</v>
      </c>
      <c r="N22" s="849">
        <v>-1516.547243718353</v>
      </c>
    </row>
    <row r="23" spans="1:14" ht="15.5">
      <c r="A23" s="861" t="s">
        <v>3723</v>
      </c>
      <c r="B23" s="862">
        <v>0</v>
      </c>
      <c r="C23" s="862">
        <v>0</v>
      </c>
      <c r="D23" s="862">
        <v>0</v>
      </c>
      <c r="E23" s="862">
        <v>0</v>
      </c>
      <c r="F23" s="862">
        <v>0</v>
      </c>
      <c r="G23" s="862">
        <v>0</v>
      </c>
      <c r="H23" s="862">
        <v>0</v>
      </c>
      <c r="I23" s="862">
        <v>0</v>
      </c>
      <c r="J23" s="862">
        <v>0</v>
      </c>
      <c r="K23" s="862">
        <v>0</v>
      </c>
      <c r="L23" s="862">
        <v>0</v>
      </c>
      <c r="M23" s="862">
        <v>0</v>
      </c>
      <c r="N23" s="863">
        <v>0</v>
      </c>
    </row>
    <row r="24" spans="1:14" ht="15.5">
      <c r="A24" s="864" t="s">
        <v>2980</v>
      </c>
      <c r="B24" s="865">
        <v>0</v>
      </c>
      <c r="C24" s="865">
        <v>0</v>
      </c>
      <c r="D24" s="865">
        <v>0</v>
      </c>
      <c r="E24" s="865">
        <v>0</v>
      </c>
      <c r="F24" s="865">
        <v>0</v>
      </c>
      <c r="G24" s="865">
        <v>0</v>
      </c>
      <c r="H24" s="865">
        <v>0</v>
      </c>
      <c r="I24" s="865">
        <v>0</v>
      </c>
      <c r="J24" s="865">
        <v>0</v>
      </c>
      <c r="K24" s="865">
        <v>0</v>
      </c>
      <c r="L24" s="865">
        <v>28.584694754943985</v>
      </c>
      <c r="M24" s="865">
        <v>0</v>
      </c>
      <c r="N24" s="866">
        <v>28.584694754943985</v>
      </c>
    </row>
    <row r="25" spans="1:14" ht="15.5">
      <c r="A25" s="851" t="s">
        <v>2981</v>
      </c>
      <c r="B25" s="852">
        <v>0</v>
      </c>
      <c r="C25" s="852">
        <v>0</v>
      </c>
      <c r="D25" s="852">
        <v>0</v>
      </c>
      <c r="E25" s="852">
        <v>0</v>
      </c>
      <c r="F25" s="852">
        <v>0</v>
      </c>
      <c r="G25" s="852">
        <v>0</v>
      </c>
      <c r="H25" s="852">
        <v>0</v>
      </c>
      <c r="I25" s="852">
        <v>0</v>
      </c>
      <c r="J25" s="852">
        <v>0</v>
      </c>
      <c r="K25" s="852">
        <v>0</v>
      </c>
      <c r="L25" s="852">
        <v>0</v>
      </c>
      <c r="M25" s="852">
        <v>0</v>
      </c>
      <c r="N25" s="853">
        <v>0</v>
      </c>
    </row>
    <row r="26" spans="1:14" ht="15.5">
      <c r="A26" s="855" t="s">
        <v>2983</v>
      </c>
      <c r="B26" s="857">
        <v>431.35568930925763</v>
      </c>
      <c r="C26" s="856">
        <v>0</v>
      </c>
      <c r="D26" s="856">
        <v>1603.1568818668193</v>
      </c>
      <c r="E26" s="856">
        <v>0</v>
      </c>
      <c r="F26" s="856">
        <v>4218.5072131460774</v>
      </c>
      <c r="G26" s="856">
        <v>0</v>
      </c>
      <c r="H26" s="856">
        <v>0</v>
      </c>
      <c r="I26" s="856">
        <v>499.28776153625671</v>
      </c>
      <c r="J26" s="856">
        <v>0</v>
      </c>
      <c r="K26" s="856">
        <v>0</v>
      </c>
      <c r="L26" s="856">
        <v>0</v>
      </c>
      <c r="M26" s="856">
        <v>0</v>
      </c>
      <c r="N26" s="857">
        <v>6752.3075458584108</v>
      </c>
    </row>
    <row r="27" spans="1:14" ht="15.5">
      <c r="A27" s="858" t="s">
        <v>3047</v>
      </c>
      <c r="B27" s="849">
        <v>431.35568930925763</v>
      </c>
      <c r="C27" s="848">
        <v>0</v>
      </c>
      <c r="D27" s="848">
        <v>539.98617965988342</v>
      </c>
      <c r="E27" s="848">
        <v>0</v>
      </c>
      <c r="F27" s="848">
        <v>312.27954523741278</v>
      </c>
      <c r="G27" s="848">
        <v>0</v>
      </c>
      <c r="H27" s="848">
        <v>0</v>
      </c>
      <c r="I27" s="848">
        <v>340.93758956721121</v>
      </c>
      <c r="J27" s="848">
        <v>0</v>
      </c>
      <c r="K27" s="848">
        <v>0</v>
      </c>
      <c r="L27" s="848">
        <v>0</v>
      </c>
      <c r="M27" s="848">
        <v>0</v>
      </c>
      <c r="N27" s="849">
        <v>1624.559003773765</v>
      </c>
    </row>
    <row r="28" spans="1:14" ht="15.5">
      <c r="A28" s="858" t="s">
        <v>821</v>
      </c>
      <c r="B28" s="848">
        <v>0</v>
      </c>
      <c r="C28" s="848">
        <v>0</v>
      </c>
      <c r="D28" s="848">
        <v>898.35196331327029</v>
      </c>
      <c r="E28" s="848">
        <v>0</v>
      </c>
      <c r="F28" s="848">
        <v>0</v>
      </c>
      <c r="G28" s="848">
        <v>0</v>
      </c>
      <c r="H28" s="848">
        <v>0</v>
      </c>
      <c r="I28" s="848">
        <v>0.92796407757714705</v>
      </c>
      <c r="J28" s="848">
        <v>0</v>
      </c>
      <c r="K28" s="848">
        <v>0</v>
      </c>
      <c r="L28" s="848">
        <v>0</v>
      </c>
      <c r="M28" s="848">
        <v>0</v>
      </c>
      <c r="N28" s="849">
        <v>899.27992739084743</v>
      </c>
    </row>
    <row r="29" spans="1:14" ht="15.5">
      <c r="A29" s="858" t="s">
        <v>3724</v>
      </c>
      <c r="B29" s="848">
        <v>0</v>
      </c>
      <c r="C29" s="848">
        <v>0</v>
      </c>
      <c r="D29" s="848">
        <v>10.105092194516097</v>
      </c>
      <c r="E29" s="848">
        <v>0</v>
      </c>
      <c r="F29" s="848">
        <v>3173.5989299703824</v>
      </c>
      <c r="G29" s="848">
        <v>0</v>
      </c>
      <c r="H29" s="848">
        <v>0</v>
      </c>
      <c r="I29" s="848">
        <v>104.79729148753225</v>
      </c>
      <c r="J29" s="848">
        <v>0</v>
      </c>
      <c r="K29" s="848">
        <v>0</v>
      </c>
      <c r="L29" s="848">
        <v>0</v>
      </c>
      <c r="M29" s="848">
        <v>0</v>
      </c>
      <c r="N29" s="849">
        <v>3288.5013136524308</v>
      </c>
    </row>
    <row r="30" spans="1:14" ht="15.5">
      <c r="A30" s="858" t="s">
        <v>3725</v>
      </c>
      <c r="B30" s="848">
        <v>0</v>
      </c>
      <c r="C30" s="848">
        <v>0</v>
      </c>
      <c r="D30" s="848">
        <v>123.44989013088754</v>
      </c>
      <c r="E30" s="848">
        <v>0</v>
      </c>
      <c r="F30" s="848">
        <v>382.85086462214576</v>
      </c>
      <c r="G30" s="848">
        <v>0</v>
      </c>
      <c r="H30" s="848">
        <v>0</v>
      </c>
      <c r="I30" s="848">
        <v>44.117225566064768</v>
      </c>
      <c r="J30" s="848">
        <v>0</v>
      </c>
      <c r="K30" s="848">
        <v>0</v>
      </c>
      <c r="L30" s="848">
        <v>0</v>
      </c>
      <c r="M30" s="848">
        <v>0</v>
      </c>
      <c r="N30" s="849">
        <v>550.41798031909809</v>
      </c>
    </row>
    <row r="31" spans="1:14" ht="15.5">
      <c r="A31" s="858" t="s">
        <v>3726</v>
      </c>
      <c r="B31" s="848">
        <v>0</v>
      </c>
      <c r="C31" s="848">
        <v>0</v>
      </c>
      <c r="D31" s="848">
        <v>31.263756568262153</v>
      </c>
      <c r="E31" s="848">
        <v>0</v>
      </c>
      <c r="F31" s="848">
        <v>319.9699054170249</v>
      </c>
      <c r="G31" s="848">
        <v>0</v>
      </c>
      <c r="H31" s="848">
        <v>0</v>
      </c>
      <c r="I31" s="848">
        <v>7.4543804337441486</v>
      </c>
      <c r="J31" s="848">
        <v>0</v>
      </c>
      <c r="K31" s="848">
        <v>0</v>
      </c>
      <c r="L31" s="848">
        <v>0</v>
      </c>
      <c r="M31" s="848">
        <v>0</v>
      </c>
      <c r="N31" s="849">
        <v>358.68804241903126</v>
      </c>
    </row>
    <row r="32" spans="1:14" ht="31">
      <c r="A32" s="858" t="s">
        <v>3727</v>
      </c>
      <c r="B32" s="848">
        <v>0</v>
      </c>
      <c r="C32" s="848">
        <v>0</v>
      </c>
      <c r="D32" s="848">
        <v>0</v>
      </c>
      <c r="E32" s="848">
        <v>0</v>
      </c>
      <c r="F32" s="848">
        <v>29.807967899111492</v>
      </c>
      <c r="G32" s="848">
        <v>0</v>
      </c>
      <c r="H32" s="848">
        <v>0</v>
      </c>
      <c r="I32" s="848">
        <v>1.053310404127257</v>
      </c>
      <c r="J32" s="848">
        <v>0</v>
      </c>
      <c r="K32" s="848">
        <v>0</v>
      </c>
      <c r="L32" s="848">
        <v>0</v>
      </c>
      <c r="M32" s="848">
        <v>0</v>
      </c>
      <c r="N32" s="849">
        <v>30.861278303238748</v>
      </c>
    </row>
    <row r="33" spans="1:14" ht="15.5">
      <c r="A33" s="867" t="s">
        <v>3728</v>
      </c>
      <c r="B33" s="863">
        <v>0</v>
      </c>
      <c r="C33" s="862">
        <v>0</v>
      </c>
      <c r="D33" s="862">
        <v>0</v>
      </c>
      <c r="E33" s="862">
        <v>0</v>
      </c>
      <c r="F33" s="862">
        <v>0</v>
      </c>
      <c r="G33" s="862">
        <v>0</v>
      </c>
      <c r="H33" s="862">
        <v>0</v>
      </c>
      <c r="I33" s="862">
        <v>0</v>
      </c>
      <c r="J33" s="862">
        <v>0</v>
      </c>
      <c r="K33" s="862">
        <v>0</v>
      </c>
      <c r="L33" s="862">
        <v>0</v>
      </c>
      <c r="M33" s="862">
        <v>0</v>
      </c>
      <c r="N33" s="863">
        <v>0</v>
      </c>
    </row>
    <row r="35" spans="1:14">
      <c r="A35" s="40" t="s">
        <v>20</v>
      </c>
    </row>
    <row r="36" spans="1:14">
      <c r="A36" s="53" t="s">
        <v>3729</v>
      </c>
    </row>
  </sheetData>
  <conditionalFormatting sqref="B4:N33">
    <cfRule type="cellIs" dxfId="124" priority="1" operator="equal">
      <formula>0</formula>
    </cfRule>
  </conditionalFormatting>
  <conditionalFormatting sqref="E4:N33">
    <cfRule type="containsErrors" dxfId="123" priority="2">
      <formula>ISERROR(E4)</formula>
    </cfRule>
  </conditionalFormatting>
  <hyperlinks>
    <hyperlink ref="Q3" location="Content!A1" display="Back to content page" xr:uid="{63C83BB9-48AD-44D5-B082-F66CA752C0EB}"/>
  </hyperlinks>
  <pageMargins left="0.7" right="0.7" top="0.75" bottom="0.75" header="0.3" footer="0.3"/>
  <legacyDrawing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6083E-F6CB-4C00-A290-E7BF89F580E8}">
  <dimension ref="A1:J30"/>
  <sheetViews>
    <sheetView workbookViewId="0"/>
  </sheetViews>
  <sheetFormatPr defaultRowHeight="14.5"/>
  <cols>
    <col min="1" max="1" width="25.453125" customWidth="1"/>
    <col min="2" max="2" width="54.26953125" customWidth="1"/>
  </cols>
  <sheetData>
    <row r="1" spans="1:10">
      <c r="A1" s="89" t="s">
        <v>3021</v>
      </c>
    </row>
    <row r="3" spans="1:10">
      <c r="C3" s="1070">
        <v>2021</v>
      </c>
      <c r="D3" s="1070"/>
      <c r="E3" s="1070"/>
      <c r="F3" s="1070"/>
      <c r="G3" s="1070">
        <v>2022</v>
      </c>
      <c r="H3" s="1070"/>
      <c r="I3" s="1070"/>
      <c r="J3" s="1070"/>
    </row>
    <row r="4" spans="1:10" ht="70">
      <c r="A4" s="634"/>
      <c r="B4" s="634"/>
      <c r="C4" s="613" t="s">
        <v>3009</v>
      </c>
      <c r="D4" s="613" t="s">
        <v>2991</v>
      </c>
      <c r="E4" s="613" t="s">
        <v>146</v>
      </c>
      <c r="F4" s="613" t="s">
        <v>27</v>
      </c>
      <c r="G4" s="613" t="s">
        <v>3009</v>
      </c>
      <c r="H4" s="613" t="s">
        <v>2991</v>
      </c>
      <c r="I4" s="613" t="s">
        <v>146</v>
      </c>
      <c r="J4" s="613" t="s">
        <v>27</v>
      </c>
    </row>
    <row r="5" spans="1:10">
      <c r="A5" s="1072" t="s">
        <v>2963</v>
      </c>
      <c r="B5" s="615" t="s">
        <v>2964</v>
      </c>
      <c r="C5" s="617"/>
      <c r="D5" s="617">
        <v>4822.2499289999996</v>
      </c>
      <c r="E5" s="617">
        <v>388.81322599999999</v>
      </c>
      <c r="F5" s="617">
        <v>9586.1961809999993</v>
      </c>
      <c r="G5" s="617"/>
      <c r="H5" s="617">
        <v>5849.924524</v>
      </c>
      <c r="I5" s="617">
        <v>508.38426499999997</v>
      </c>
      <c r="J5" s="617">
        <v>10276.633906999999</v>
      </c>
    </row>
    <row r="6" spans="1:10">
      <c r="A6" s="1072"/>
      <c r="B6" s="615" t="s">
        <v>2965</v>
      </c>
      <c r="C6" s="617">
        <v>1120.2681170000001</v>
      </c>
      <c r="D6" s="617">
        <v>0.32725799999999999</v>
      </c>
      <c r="E6" s="617">
        <v>224.511608</v>
      </c>
      <c r="F6" s="617">
        <v>1344.9433529999999</v>
      </c>
      <c r="G6" s="617">
        <v>1668.377043</v>
      </c>
      <c r="H6" s="617">
        <v>0.47936400000000001</v>
      </c>
      <c r="I6" s="617">
        <v>198.10154800000001</v>
      </c>
      <c r="J6" s="617">
        <v>1866.7182720000001</v>
      </c>
    </row>
    <row r="7" spans="1:10">
      <c r="A7" s="1072"/>
      <c r="B7" s="615" t="s">
        <v>2966</v>
      </c>
      <c r="C7" s="617"/>
      <c r="D7" s="617">
        <v>-407.11665200000004</v>
      </c>
      <c r="E7" s="617">
        <v>-33.529665000000001</v>
      </c>
      <c r="F7" s="617">
        <v>-311.17798800000003</v>
      </c>
      <c r="G7" s="617"/>
      <c r="H7" s="617">
        <v>-1346.5937719999999</v>
      </c>
      <c r="I7" s="617">
        <v>-33.974549000000003</v>
      </c>
      <c r="J7" s="617">
        <v>-707.271434</v>
      </c>
    </row>
    <row r="8" spans="1:10">
      <c r="A8" s="1072"/>
      <c r="B8" s="615" t="s">
        <v>2967</v>
      </c>
      <c r="C8" s="617">
        <v>-24.331469999999999</v>
      </c>
      <c r="D8" s="617"/>
      <c r="E8" s="617"/>
      <c r="F8" s="617">
        <v>-24.331469999999999</v>
      </c>
      <c r="G8" s="617">
        <v>-59.828031000000003</v>
      </c>
      <c r="H8" s="617"/>
      <c r="I8" s="617"/>
      <c r="J8" s="617">
        <v>-59.828031000000003</v>
      </c>
    </row>
    <row r="9" spans="1:10">
      <c r="A9" s="1072"/>
      <c r="B9" s="615" t="s">
        <v>2969</v>
      </c>
      <c r="C9" s="617">
        <v>12.789721</v>
      </c>
      <c r="D9" s="617">
        <v>-463.81914499999999</v>
      </c>
      <c r="E9" s="617"/>
      <c r="F9" s="617">
        <v>-232.08560199999999</v>
      </c>
      <c r="G9" s="617">
        <v>3.3078249999999998</v>
      </c>
      <c r="H9" s="617">
        <v>-8.6271140000000006</v>
      </c>
      <c r="I9" s="617"/>
      <c r="J9" s="617">
        <v>-1.0057320000000001</v>
      </c>
    </row>
    <row r="10" spans="1:10">
      <c r="A10" s="1072"/>
      <c r="B10" s="615" t="s">
        <v>2970</v>
      </c>
      <c r="C10" s="636">
        <v>1108.726365</v>
      </c>
      <c r="D10" s="636">
        <v>3951.6413870000001</v>
      </c>
      <c r="E10" s="636">
        <v>579.79516899999999</v>
      </c>
      <c r="F10" s="636">
        <v>10363.544474</v>
      </c>
      <c r="G10" s="636">
        <v>1611.8568369999998</v>
      </c>
      <c r="H10" s="636">
        <v>4495.1830039999995</v>
      </c>
      <c r="I10" s="636">
        <v>672.51126399999998</v>
      </c>
      <c r="J10" s="636">
        <v>11375.246981</v>
      </c>
    </row>
    <row r="11" spans="1:10">
      <c r="A11" s="1072" t="s">
        <v>3000</v>
      </c>
      <c r="B11" s="615" t="s">
        <v>2972</v>
      </c>
      <c r="C11" s="617"/>
      <c r="D11" s="617"/>
      <c r="E11" s="617"/>
      <c r="F11" s="617"/>
      <c r="G11" s="617">
        <v>-1.0032000000000041E-2</v>
      </c>
      <c r="H11" s="617"/>
      <c r="I11" s="617"/>
      <c r="J11" s="617">
        <v>-1.0031999999999999E-2</v>
      </c>
    </row>
    <row r="12" spans="1:10">
      <c r="A12" s="1072"/>
      <c r="B12" s="615" t="s">
        <v>2973</v>
      </c>
      <c r="C12" s="617">
        <v>4.1870000000001628E-3</v>
      </c>
      <c r="D12" s="617">
        <v>0.94204699999999997</v>
      </c>
      <c r="E12" s="617">
        <v>-22.103808999999998</v>
      </c>
      <c r="F12" s="617">
        <v>-81.197252000000006</v>
      </c>
      <c r="G12" s="617">
        <v>5.8668170000000002</v>
      </c>
      <c r="H12" s="617">
        <v>2.4666100000000029</v>
      </c>
      <c r="I12" s="617">
        <v>32.160446999999998</v>
      </c>
      <c r="J12" s="617">
        <v>41.156767000000002</v>
      </c>
    </row>
    <row r="13" spans="1:10">
      <c r="A13" s="1072" t="s">
        <v>2974</v>
      </c>
      <c r="B13" s="615" t="s">
        <v>2975</v>
      </c>
      <c r="C13" s="636"/>
      <c r="D13" s="636">
        <v>-3326.6408709999996</v>
      </c>
      <c r="E13" s="636">
        <v>254.11005</v>
      </c>
      <c r="F13" s="636">
        <v>-1430.895205</v>
      </c>
      <c r="G13" s="636"/>
      <c r="H13" s="636">
        <v>-2804.164518</v>
      </c>
      <c r="I13" s="636">
        <v>266.83462000000003</v>
      </c>
      <c r="J13" s="636">
        <v>-1398.4127289999999</v>
      </c>
    </row>
    <row r="14" spans="1:10">
      <c r="A14" s="1072"/>
      <c r="B14" s="615" t="s">
        <v>2976</v>
      </c>
      <c r="C14" s="617"/>
      <c r="D14" s="617">
        <v>-2612.4132979999999</v>
      </c>
      <c r="E14" s="617">
        <v>253.012473</v>
      </c>
      <c r="F14" s="617">
        <v>-1053.194176</v>
      </c>
      <c r="G14" s="617"/>
      <c r="H14" s="617">
        <v>-2007.8991120000001</v>
      </c>
      <c r="I14" s="617">
        <v>263.79191700000007</v>
      </c>
      <c r="J14" s="617">
        <v>-740.15763800000002</v>
      </c>
    </row>
    <row r="15" spans="1:10">
      <c r="A15" s="1072"/>
      <c r="B15" s="626" t="s">
        <v>3007</v>
      </c>
      <c r="C15" s="617"/>
      <c r="D15" s="617"/>
      <c r="E15" s="617">
        <v>1.097577</v>
      </c>
      <c r="F15" s="617">
        <v>1.097577</v>
      </c>
      <c r="G15" s="617"/>
      <c r="H15" s="617"/>
      <c r="I15" s="617">
        <v>3.0427029999999999</v>
      </c>
      <c r="J15" s="617">
        <v>-20.061243000000001</v>
      </c>
    </row>
    <row r="16" spans="1:10">
      <c r="A16" s="1072"/>
      <c r="B16" s="626" t="s">
        <v>3006</v>
      </c>
      <c r="C16" s="617"/>
      <c r="D16" s="617">
        <v>-714.22757200000001</v>
      </c>
      <c r="E16" s="617"/>
      <c r="F16" s="617">
        <v>-357.113786</v>
      </c>
      <c r="G16" s="617"/>
      <c r="H16" s="617">
        <v>-796.26540599999998</v>
      </c>
      <c r="I16" s="617"/>
      <c r="J16" s="617">
        <v>-398.13270299999999</v>
      </c>
    </row>
    <row r="17" spans="1:10">
      <c r="A17" s="1072"/>
      <c r="B17" s="615" t="s">
        <v>2978</v>
      </c>
      <c r="C17" s="617"/>
      <c r="D17" s="617"/>
      <c r="E17" s="617"/>
      <c r="F17" s="617">
        <v>-21.684819999999998</v>
      </c>
      <c r="G17" s="617"/>
      <c r="H17" s="617"/>
      <c r="I17" s="617"/>
      <c r="J17" s="617">
        <v>-240.06114500000001</v>
      </c>
    </row>
    <row r="18" spans="1:10">
      <c r="A18" s="1072" t="s">
        <v>2997</v>
      </c>
      <c r="B18" s="615" t="s">
        <v>2980</v>
      </c>
      <c r="C18" s="617"/>
      <c r="D18" s="617"/>
      <c r="E18" s="617">
        <v>10.877041999999999</v>
      </c>
      <c r="F18" s="617">
        <v>10.877041999999999</v>
      </c>
      <c r="G18" s="617"/>
      <c r="H18" s="617"/>
      <c r="I18" s="617">
        <v>12.55861</v>
      </c>
      <c r="J18" s="617">
        <v>12.55861</v>
      </c>
    </row>
    <row r="19" spans="1:10">
      <c r="A19" s="1072"/>
      <c r="B19" s="615" t="s">
        <v>2981</v>
      </c>
      <c r="C19" s="617"/>
      <c r="D19" s="617"/>
      <c r="E19" s="617">
        <v>93.637145000000004</v>
      </c>
      <c r="F19" s="617">
        <v>93.637145000000004</v>
      </c>
      <c r="G19" s="617"/>
      <c r="H19" s="617"/>
      <c r="I19" s="617">
        <v>101.94325000000001</v>
      </c>
      <c r="J19" s="617">
        <v>101.94325000000001</v>
      </c>
    </row>
    <row r="20" spans="1:10">
      <c r="A20" s="1072" t="s">
        <v>2982</v>
      </c>
      <c r="B20" s="615" t="s">
        <v>2983</v>
      </c>
      <c r="C20" s="636">
        <v>1108.72218</v>
      </c>
      <c r="D20" s="636">
        <v>624.05846900000017</v>
      </c>
      <c r="E20" s="636">
        <v>751.49484099999995</v>
      </c>
      <c r="F20" s="636">
        <v>8909.3323330000003</v>
      </c>
      <c r="G20" s="636">
        <v>1605.9799879999998</v>
      </c>
      <c r="H20" s="636">
        <v>1688.5518780000004</v>
      </c>
      <c r="I20" s="636">
        <v>792.68357700000001</v>
      </c>
      <c r="J20" s="636">
        <v>9821.1655940000001</v>
      </c>
    </row>
    <row r="21" spans="1:10">
      <c r="A21" s="1072"/>
      <c r="B21" s="615" t="s">
        <v>2984</v>
      </c>
      <c r="C21" s="617">
        <v>193.76415399999999</v>
      </c>
      <c r="D21" s="617">
        <v>590.16623700000002</v>
      </c>
      <c r="E21" s="617">
        <v>424.062769</v>
      </c>
      <c r="F21" s="617">
        <v>974.03428899999994</v>
      </c>
      <c r="G21" s="617">
        <v>438.58512599999995</v>
      </c>
      <c r="H21" s="617">
        <v>1586.7953580000003</v>
      </c>
      <c r="I21" s="617">
        <v>390.99656099999999</v>
      </c>
      <c r="J21" s="617">
        <v>1722.6796119999999</v>
      </c>
    </row>
    <row r="22" spans="1:10">
      <c r="A22" s="1072"/>
      <c r="B22" s="615" t="s">
        <v>2985</v>
      </c>
      <c r="C22" s="617">
        <v>121.721485</v>
      </c>
      <c r="D22" s="617">
        <v>13.556894</v>
      </c>
      <c r="E22" s="617"/>
      <c r="F22" s="617">
        <v>128.499931</v>
      </c>
      <c r="G22" s="617">
        <v>751.864599</v>
      </c>
      <c r="H22" s="617">
        <v>16.391515999999999</v>
      </c>
      <c r="I22" s="617"/>
      <c r="J22" s="617">
        <v>809.02854200000002</v>
      </c>
    </row>
    <row r="23" spans="1:10">
      <c r="A23" s="1072"/>
      <c r="B23" s="615" t="s">
        <v>2986</v>
      </c>
      <c r="C23" s="617"/>
      <c r="D23" s="617">
        <v>5.422758</v>
      </c>
      <c r="E23" s="617">
        <v>161.46637999999999</v>
      </c>
      <c r="F23" s="617">
        <v>5749.4423079999997</v>
      </c>
      <c r="G23" s="617">
        <v>68.228003000000001</v>
      </c>
      <c r="H23" s="617">
        <v>20.581828000000002</v>
      </c>
      <c r="I23" s="617">
        <v>198.66294099999999</v>
      </c>
      <c r="J23" s="617">
        <v>4178.8375370000003</v>
      </c>
    </row>
    <row r="24" spans="1:10">
      <c r="A24" s="1072"/>
      <c r="B24" s="615" t="s">
        <v>2987</v>
      </c>
      <c r="C24" s="617"/>
      <c r="D24" s="617">
        <v>8.1341359999999998</v>
      </c>
      <c r="E24" s="617">
        <v>130.12631099999999</v>
      </c>
      <c r="F24" s="617">
        <v>134.19337899999999</v>
      </c>
      <c r="G24" s="617">
        <v>64.199080999999993</v>
      </c>
      <c r="H24" s="617">
        <v>56.569217999999999</v>
      </c>
      <c r="I24" s="617">
        <v>42.293207000000002</v>
      </c>
      <c r="J24" s="617">
        <v>2196.929376</v>
      </c>
    </row>
    <row r="25" spans="1:10">
      <c r="A25" s="1072"/>
      <c r="B25" s="615" t="s">
        <v>2988</v>
      </c>
      <c r="C25" s="617">
        <v>630.82774700000004</v>
      </c>
      <c r="D25" s="617"/>
      <c r="E25" s="617"/>
      <c r="F25" s="617">
        <v>630.82774700000004</v>
      </c>
      <c r="G25" s="617"/>
      <c r="H25" s="617">
        <v>0.32631199999999999</v>
      </c>
      <c r="I25" s="617">
        <v>3.7403269999999997</v>
      </c>
      <c r="J25" s="617">
        <v>3.9034819999999999</v>
      </c>
    </row>
    <row r="26" spans="1:10">
      <c r="A26" s="1072"/>
      <c r="B26" s="615" t="s">
        <v>2989</v>
      </c>
      <c r="C26" s="617"/>
      <c r="D26" s="617"/>
      <c r="E26" s="617"/>
      <c r="F26" s="617"/>
      <c r="G26" s="617">
        <v>1.4646029999999999</v>
      </c>
      <c r="H26" s="617"/>
      <c r="I26" s="617"/>
      <c r="J26" s="617">
        <v>1.4646029999999999</v>
      </c>
    </row>
    <row r="28" spans="1:10">
      <c r="A28" s="40" t="s">
        <v>20</v>
      </c>
    </row>
    <row r="29" spans="1:10">
      <c r="A29" s="40"/>
    </row>
    <row r="30" spans="1:10">
      <c r="A30" s="53" t="s">
        <v>3003</v>
      </c>
    </row>
  </sheetData>
  <mergeCells count="7">
    <mergeCell ref="A20:A26"/>
    <mergeCell ref="C3:F3"/>
    <mergeCell ref="G3:J3"/>
    <mergeCell ref="A5:A10"/>
    <mergeCell ref="A11:A12"/>
    <mergeCell ref="A13:A17"/>
    <mergeCell ref="A18:A19"/>
  </mergeCells>
  <pageMargins left="0.7" right="0.7" top="0.75" bottom="0.75" header="0.3" footer="0.3"/>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6AE3C-E599-4687-B701-FCA2D2307D6D}">
  <dimension ref="A1:Q36"/>
  <sheetViews>
    <sheetView workbookViewId="0">
      <selection activeCell="Q3" sqref="Q3"/>
    </sheetView>
  </sheetViews>
  <sheetFormatPr defaultRowHeight="14.5"/>
  <cols>
    <col min="1" max="1" width="33.7265625" customWidth="1"/>
    <col min="2" max="14" width="10.90625" customWidth="1"/>
  </cols>
  <sheetData>
    <row r="1" spans="1:17">
      <c r="A1" s="89" t="s">
        <v>3693</v>
      </c>
    </row>
    <row r="3" spans="1:17" ht="46.5">
      <c r="A3" s="836" t="s">
        <v>3706</v>
      </c>
      <c r="B3" s="837" t="s">
        <v>3707</v>
      </c>
      <c r="C3" s="838" t="s">
        <v>2960</v>
      </c>
      <c r="D3" s="839" t="s">
        <v>2961</v>
      </c>
      <c r="E3" s="840" t="s">
        <v>3708</v>
      </c>
      <c r="F3" s="841" t="s">
        <v>3709</v>
      </c>
      <c r="G3" s="842" t="s">
        <v>2612</v>
      </c>
      <c r="H3" s="842" t="s">
        <v>2611</v>
      </c>
      <c r="I3" s="842" t="s">
        <v>2614</v>
      </c>
      <c r="J3" s="842" t="s">
        <v>2613</v>
      </c>
      <c r="K3" s="842" t="s">
        <v>3710</v>
      </c>
      <c r="L3" s="842" t="s">
        <v>146</v>
      </c>
      <c r="M3" s="842" t="s">
        <v>2616</v>
      </c>
      <c r="N3" s="843" t="s">
        <v>3711</v>
      </c>
      <c r="Q3" s="486" t="s">
        <v>528</v>
      </c>
    </row>
    <row r="4" spans="1:17" ht="15.5">
      <c r="A4" s="844" t="s">
        <v>2964</v>
      </c>
      <c r="B4" s="845">
        <v>3154.7778733161363</v>
      </c>
      <c r="C4" s="845">
        <v>0</v>
      </c>
      <c r="D4" s="845">
        <v>0</v>
      </c>
      <c r="E4" s="845">
        <v>0</v>
      </c>
      <c r="F4" s="845">
        <v>6986.6289290149998</v>
      </c>
      <c r="G4" s="845">
        <v>0</v>
      </c>
      <c r="H4" s="845">
        <v>312.95872742906266</v>
      </c>
      <c r="I4" s="845">
        <v>1.3998968185726564</v>
      </c>
      <c r="J4" s="846">
        <v>0</v>
      </c>
      <c r="K4" s="845">
        <v>0</v>
      </c>
      <c r="L4" s="845">
        <v>0</v>
      </c>
      <c r="M4" s="845">
        <v>0</v>
      </c>
      <c r="N4" s="846">
        <v>10455.765426578771</v>
      </c>
    </row>
    <row r="5" spans="1:17" ht="15.5">
      <c r="A5" s="847" t="s">
        <v>3712</v>
      </c>
      <c r="B5" s="848">
        <v>0.39127734785516377</v>
      </c>
      <c r="C5" s="848">
        <v>0</v>
      </c>
      <c r="D5" s="848">
        <v>1863.1657065061622</v>
      </c>
      <c r="E5" s="848">
        <v>0</v>
      </c>
      <c r="F5" s="848">
        <v>0</v>
      </c>
      <c r="G5" s="848">
        <v>0</v>
      </c>
      <c r="H5" s="848">
        <v>0</v>
      </c>
      <c r="I5" s="848">
        <v>0</v>
      </c>
      <c r="J5" s="849">
        <v>0</v>
      </c>
      <c r="K5" s="848">
        <v>0</v>
      </c>
      <c r="L5" s="848">
        <v>175.45399828030949</v>
      </c>
      <c r="M5" s="848">
        <v>0</v>
      </c>
      <c r="N5" s="849">
        <v>2039.0109821343267</v>
      </c>
    </row>
    <row r="6" spans="1:17" ht="15.5">
      <c r="A6" s="847" t="s">
        <v>3713</v>
      </c>
      <c r="B6" s="848">
        <v>-303.05202063628548</v>
      </c>
      <c r="C6" s="848">
        <v>0</v>
      </c>
      <c r="D6" s="848">
        <v>-0.19203210088850675</v>
      </c>
      <c r="E6" s="848">
        <v>0</v>
      </c>
      <c r="F6" s="848">
        <v>0</v>
      </c>
      <c r="G6" s="848">
        <v>0</v>
      </c>
      <c r="H6" s="848">
        <v>0</v>
      </c>
      <c r="I6" s="848">
        <v>0</v>
      </c>
      <c r="J6" s="849">
        <v>0</v>
      </c>
      <c r="K6" s="848">
        <v>0</v>
      </c>
      <c r="L6" s="848">
        <v>-30.326741186586403</v>
      </c>
      <c r="M6" s="848">
        <v>0</v>
      </c>
      <c r="N6" s="849">
        <v>-333.57079392376039</v>
      </c>
    </row>
    <row r="7" spans="1:17" ht="15.5">
      <c r="A7" s="850" t="s">
        <v>2968</v>
      </c>
      <c r="B7" s="848">
        <v>0</v>
      </c>
      <c r="C7" s="848">
        <v>0</v>
      </c>
      <c r="D7" s="848">
        <v>0</v>
      </c>
      <c r="E7" s="848">
        <v>0</v>
      </c>
      <c r="F7" s="848">
        <v>0</v>
      </c>
      <c r="G7" s="848">
        <v>0</v>
      </c>
      <c r="H7" s="848">
        <v>0</v>
      </c>
      <c r="I7" s="848">
        <v>0</v>
      </c>
      <c r="J7" s="849">
        <v>0</v>
      </c>
      <c r="K7" s="848">
        <v>0</v>
      </c>
      <c r="L7" s="848">
        <v>0</v>
      </c>
      <c r="M7" s="848">
        <v>0</v>
      </c>
      <c r="N7" s="849">
        <v>0</v>
      </c>
    </row>
    <row r="8" spans="1:17" ht="15.5">
      <c r="A8" s="850" t="s">
        <v>2967</v>
      </c>
      <c r="B8" s="848">
        <v>0</v>
      </c>
      <c r="C8" s="848">
        <v>0</v>
      </c>
      <c r="D8" s="848">
        <v>-60.249355116079101</v>
      </c>
      <c r="E8" s="848">
        <v>0</v>
      </c>
      <c r="F8" s="848">
        <v>0</v>
      </c>
      <c r="G8" s="848">
        <v>0</v>
      </c>
      <c r="H8" s="848">
        <v>0</v>
      </c>
      <c r="I8" s="848">
        <v>0</v>
      </c>
      <c r="J8" s="849">
        <v>0</v>
      </c>
      <c r="K8" s="848">
        <v>0</v>
      </c>
      <c r="L8" s="848">
        <v>0</v>
      </c>
      <c r="M8" s="848">
        <v>0</v>
      </c>
      <c r="N8" s="849">
        <v>-60.249355116079101</v>
      </c>
    </row>
    <row r="9" spans="1:17" ht="15.5">
      <c r="A9" s="850" t="s">
        <v>3714</v>
      </c>
      <c r="B9" s="848">
        <v>0</v>
      </c>
      <c r="C9" s="848">
        <v>0</v>
      </c>
      <c r="D9" s="848">
        <v>-0.86414445399828044</v>
      </c>
      <c r="E9" s="848">
        <v>0</v>
      </c>
      <c r="F9" s="848">
        <v>-2.0483424094774052</v>
      </c>
      <c r="G9" s="848">
        <v>0</v>
      </c>
      <c r="H9" s="848">
        <v>0</v>
      </c>
      <c r="I9" s="848">
        <v>0</v>
      </c>
      <c r="J9" s="849">
        <v>0</v>
      </c>
      <c r="K9" s="848">
        <v>0</v>
      </c>
      <c r="L9" s="848">
        <v>0</v>
      </c>
      <c r="M9" s="848">
        <v>0</v>
      </c>
      <c r="N9" s="849">
        <v>-2.9124868634756855</v>
      </c>
    </row>
    <row r="10" spans="1:17" ht="15.5">
      <c r="A10" s="851" t="s">
        <v>2970</v>
      </c>
      <c r="B10" s="852">
        <v>2852.117130027706</v>
      </c>
      <c r="C10" s="852">
        <v>0</v>
      </c>
      <c r="D10" s="852">
        <v>1801.8601748351962</v>
      </c>
      <c r="E10" s="852">
        <v>0</v>
      </c>
      <c r="F10" s="852">
        <v>6984.5805866055225</v>
      </c>
      <c r="G10" s="852">
        <v>0</v>
      </c>
      <c r="H10" s="852">
        <v>312.95872742906266</v>
      </c>
      <c r="I10" s="852">
        <v>1.3998968185726564</v>
      </c>
      <c r="J10" s="853">
        <v>0</v>
      </c>
      <c r="K10" s="852">
        <v>0</v>
      </c>
      <c r="L10" s="852">
        <v>145.12725709372307</v>
      </c>
      <c r="M10" s="852">
        <v>0</v>
      </c>
      <c r="N10" s="853">
        <v>12098.043772809784</v>
      </c>
    </row>
    <row r="11" spans="1:17" ht="29">
      <c r="A11" s="854" t="s">
        <v>2972</v>
      </c>
      <c r="B11" s="848">
        <v>0</v>
      </c>
      <c r="C11" s="848">
        <v>0</v>
      </c>
      <c r="D11" s="848">
        <v>0</v>
      </c>
      <c r="E11" s="848">
        <v>0</v>
      </c>
      <c r="F11" s="848">
        <v>0</v>
      </c>
      <c r="G11" s="848">
        <v>0</v>
      </c>
      <c r="H11" s="848">
        <v>0</v>
      </c>
      <c r="I11" s="848">
        <v>0</v>
      </c>
      <c r="J11" s="849">
        <v>0</v>
      </c>
      <c r="K11" s="848">
        <v>0</v>
      </c>
      <c r="L11" s="848">
        <v>0</v>
      </c>
      <c r="M11" s="848">
        <v>0</v>
      </c>
      <c r="N11" s="849">
        <v>0</v>
      </c>
    </row>
    <row r="12" spans="1:17" ht="15.5">
      <c r="A12" s="850" t="s">
        <v>2973</v>
      </c>
      <c r="B12" s="848">
        <v>12.322967421419932</v>
      </c>
      <c r="C12" s="848">
        <v>0</v>
      </c>
      <c r="D12" s="848">
        <v>79.851356644692714</v>
      </c>
      <c r="E12" s="848">
        <v>0</v>
      </c>
      <c r="F12" s="848">
        <v>-84.007547530332687</v>
      </c>
      <c r="G12" s="848">
        <v>0</v>
      </c>
      <c r="H12" s="848">
        <v>0</v>
      </c>
      <c r="I12" s="848">
        <v>0</v>
      </c>
      <c r="J12" s="849">
        <v>0</v>
      </c>
      <c r="K12" s="848">
        <v>0</v>
      </c>
      <c r="L12" s="848">
        <v>28.579535683576978</v>
      </c>
      <c r="M12" s="848">
        <v>0</v>
      </c>
      <c r="N12" s="849">
        <v>36.746312219356938</v>
      </c>
    </row>
    <row r="13" spans="1:17" ht="15.5">
      <c r="A13" s="855" t="s">
        <v>2975</v>
      </c>
      <c r="B13" s="856">
        <v>-2142.0369733447978</v>
      </c>
      <c r="C13" s="856">
        <v>0</v>
      </c>
      <c r="D13" s="856">
        <v>0</v>
      </c>
      <c r="E13" s="856">
        <v>0</v>
      </c>
      <c r="F13" s="856">
        <v>-329.78413107862804</v>
      </c>
      <c r="G13" s="856">
        <v>0</v>
      </c>
      <c r="H13" s="856">
        <v>-312.95872742906266</v>
      </c>
      <c r="I13" s="856">
        <v>-1.3998968185726564</v>
      </c>
      <c r="J13" s="856">
        <v>0</v>
      </c>
      <c r="K13" s="856">
        <v>0</v>
      </c>
      <c r="L13" s="856">
        <v>758.24564058469457</v>
      </c>
      <c r="M13" s="856">
        <v>0</v>
      </c>
      <c r="N13" s="857">
        <v>-2027.9340880863665</v>
      </c>
    </row>
    <row r="14" spans="1:17" ht="15.5">
      <c r="A14" s="858" t="s">
        <v>3715</v>
      </c>
      <c r="B14" s="848">
        <v>-1418.3159931212381</v>
      </c>
      <c r="C14" s="848">
        <v>0</v>
      </c>
      <c r="D14" s="848">
        <v>0</v>
      </c>
      <c r="E14" s="848">
        <v>0</v>
      </c>
      <c r="F14" s="848">
        <v>-25.398203878857359</v>
      </c>
      <c r="G14" s="848">
        <v>0</v>
      </c>
      <c r="H14" s="848">
        <v>-312.95872742906266</v>
      </c>
      <c r="I14" s="848">
        <v>-1.3998968185726564</v>
      </c>
      <c r="J14" s="848">
        <v>0</v>
      </c>
      <c r="K14" s="848">
        <v>0</v>
      </c>
      <c r="L14" s="848">
        <v>758.24564058469457</v>
      </c>
      <c r="M14" s="848">
        <v>0</v>
      </c>
      <c r="N14" s="849">
        <v>-999.8271806630363</v>
      </c>
    </row>
    <row r="15" spans="1:17" ht="15.5">
      <c r="A15" s="858" t="s">
        <v>3045</v>
      </c>
      <c r="B15" s="848">
        <v>0</v>
      </c>
      <c r="C15" s="848">
        <v>0</v>
      </c>
      <c r="D15" s="848">
        <v>0</v>
      </c>
      <c r="E15" s="848">
        <v>0</v>
      </c>
      <c r="F15" s="848">
        <v>0</v>
      </c>
      <c r="G15" s="848">
        <v>0</v>
      </c>
      <c r="H15" s="848">
        <v>0</v>
      </c>
      <c r="I15" s="848">
        <v>0</v>
      </c>
      <c r="J15" s="848">
        <v>0</v>
      </c>
      <c r="K15" s="848">
        <v>0</v>
      </c>
      <c r="L15" s="848">
        <v>0</v>
      </c>
      <c r="M15" s="848">
        <v>0</v>
      </c>
      <c r="N15" s="849">
        <v>0</v>
      </c>
    </row>
    <row r="16" spans="1:17" ht="15.5">
      <c r="A16" s="858" t="s">
        <v>3716</v>
      </c>
      <c r="B16" s="848">
        <v>0</v>
      </c>
      <c r="C16" s="848">
        <v>0</v>
      </c>
      <c r="D16" s="848">
        <v>0</v>
      </c>
      <c r="E16" s="848">
        <v>0</v>
      </c>
      <c r="F16" s="848">
        <v>0</v>
      </c>
      <c r="G16" s="848">
        <v>0</v>
      </c>
      <c r="H16" s="848">
        <v>0</v>
      </c>
      <c r="I16" s="848">
        <v>0</v>
      </c>
      <c r="J16" s="848">
        <v>0</v>
      </c>
      <c r="K16" s="848">
        <v>0</v>
      </c>
      <c r="L16" s="848">
        <v>0</v>
      </c>
      <c r="M16" s="848">
        <v>0</v>
      </c>
      <c r="N16" s="849">
        <v>0</v>
      </c>
    </row>
    <row r="17" spans="1:14" ht="15.5">
      <c r="A17" s="859" t="s">
        <v>3717</v>
      </c>
      <c r="B17" s="848">
        <v>-723.65720836916023</v>
      </c>
      <c r="C17" s="848">
        <v>0</v>
      </c>
      <c r="D17" s="848">
        <v>0</v>
      </c>
      <c r="E17" s="848">
        <v>0</v>
      </c>
      <c r="F17" s="848">
        <v>0</v>
      </c>
      <c r="G17" s="848">
        <v>0</v>
      </c>
      <c r="H17" s="848">
        <v>0</v>
      </c>
      <c r="I17" s="848">
        <v>0</v>
      </c>
      <c r="J17" s="848">
        <v>0</v>
      </c>
      <c r="K17" s="848">
        <v>0</v>
      </c>
      <c r="L17" s="848">
        <v>0</v>
      </c>
      <c r="M17" s="848">
        <v>0</v>
      </c>
      <c r="N17" s="849">
        <v>-723.65720836916023</v>
      </c>
    </row>
    <row r="18" spans="1:14" ht="15.5">
      <c r="A18" s="859" t="s">
        <v>3718</v>
      </c>
      <c r="B18" s="860">
        <v>0</v>
      </c>
      <c r="C18" s="848">
        <v>0</v>
      </c>
      <c r="D18" s="848">
        <v>0</v>
      </c>
      <c r="E18" s="848">
        <v>0</v>
      </c>
      <c r="F18" s="848">
        <v>0</v>
      </c>
      <c r="G18" s="848">
        <v>0</v>
      </c>
      <c r="H18" s="848">
        <v>0</v>
      </c>
      <c r="I18" s="848">
        <v>0</v>
      </c>
      <c r="J18" s="848">
        <v>0</v>
      </c>
      <c r="K18" s="848">
        <v>0</v>
      </c>
      <c r="L18" s="848">
        <v>0</v>
      </c>
      <c r="M18" s="848">
        <v>0</v>
      </c>
      <c r="N18" s="849">
        <v>0</v>
      </c>
    </row>
    <row r="19" spans="1:14" ht="15.5">
      <c r="A19" s="859" t="s">
        <v>3719</v>
      </c>
      <c r="B19" s="848">
        <v>0</v>
      </c>
      <c r="C19" s="848">
        <v>0</v>
      </c>
      <c r="D19" s="848">
        <v>0</v>
      </c>
      <c r="E19" s="848">
        <v>0</v>
      </c>
      <c r="F19" s="848">
        <v>0</v>
      </c>
      <c r="G19" s="848">
        <v>0</v>
      </c>
      <c r="H19" s="848">
        <v>0</v>
      </c>
      <c r="I19" s="848">
        <v>0</v>
      </c>
      <c r="J19" s="848">
        <v>0</v>
      </c>
      <c r="K19" s="848">
        <v>0</v>
      </c>
      <c r="L19" s="848">
        <v>0</v>
      </c>
      <c r="M19" s="848">
        <v>0</v>
      </c>
      <c r="N19" s="849">
        <v>0</v>
      </c>
    </row>
    <row r="20" spans="1:14" ht="15.5">
      <c r="A20" s="859" t="s">
        <v>3720</v>
      </c>
      <c r="B20" s="848">
        <v>0</v>
      </c>
      <c r="C20" s="848">
        <v>0</v>
      </c>
      <c r="D20" s="848">
        <v>0</v>
      </c>
      <c r="E20" s="848">
        <v>0</v>
      </c>
      <c r="F20" s="848">
        <v>0</v>
      </c>
      <c r="G20" s="848">
        <v>0</v>
      </c>
      <c r="H20" s="848">
        <v>0</v>
      </c>
      <c r="I20" s="848">
        <v>0</v>
      </c>
      <c r="J20" s="848">
        <v>0</v>
      </c>
      <c r="K20" s="848">
        <v>0</v>
      </c>
      <c r="L20" s="848">
        <v>0</v>
      </c>
      <c r="M20" s="848">
        <v>0</v>
      </c>
      <c r="N20" s="849">
        <v>0</v>
      </c>
    </row>
    <row r="21" spans="1:14" ht="15.5">
      <c r="A21" s="859" t="s">
        <v>3721</v>
      </c>
      <c r="B21" s="848">
        <v>0</v>
      </c>
      <c r="C21" s="848">
        <v>0</v>
      </c>
      <c r="D21" s="848">
        <v>0</v>
      </c>
      <c r="E21" s="848">
        <v>0</v>
      </c>
      <c r="F21" s="848">
        <v>0</v>
      </c>
      <c r="G21" s="848">
        <v>0</v>
      </c>
      <c r="H21" s="848">
        <v>0</v>
      </c>
      <c r="I21" s="848">
        <v>0</v>
      </c>
      <c r="J21" s="848">
        <v>0</v>
      </c>
      <c r="K21" s="848">
        <v>0</v>
      </c>
      <c r="L21" s="848">
        <v>0</v>
      </c>
      <c r="M21" s="848">
        <v>0</v>
      </c>
      <c r="N21" s="849">
        <v>0</v>
      </c>
    </row>
    <row r="22" spans="1:14" ht="15.5">
      <c r="A22" s="859" t="s">
        <v>3722</v>
      </c>
      <c r="B22" s="848">
        <v>0</v>
      </c>
      <c r="C22" s="848">
        <v>0</v>
      </c>
      <c r="D22" s="848">
        <v>0</v>
      </c>
      <c r="E22" s="848">
        <v>0</v>
      </c>
      <c r="F22" s="848">
        <v>-304.38592719977066</v>
      </c>
      <c r="G22" s="848">
        <v>0</v>
      </c>
      <c r="H22" s="848">
        <v>0</v>
      </c>
      <c r="I22" s="848">
        <v>0</v>
      </c>
      <c r="J22" s="848">
        <v>0</v>
      </c>
      <c r="K22" s="848">
        <v>0</v>
      </c>
      <c r="L22" s="848">
        <v>0</v>
      </c>
      <c r="M22" s="848">
        <v>0</v>
      </c>
      <c r="N22" s="849">
        <v>-304.38592719977066</v>
      </c>
    </row>
    <row r="23" spans="1:14" ht="15.5">
      <c r="A23" s="861" t="s">
        <v>3723</v>
      </c>
      <c r="B23" s="862">
        <v>-6.3771854399419681E-2</v>
      </c>
      <c r="C23" s="862">
        <v>0</v>
      </c>
      <c r="D23" s="862">
        <v>0</v>
      </c>
      <c r="E23" s="862">
        <v>0</v>
      </c>
      <c r="F23" s="862">
        <v>0</v>
      </c>
      <c r="G23" s="862">
        <v>0</v>
      </c>
      <c r="H23" s="862">
        <v>0</v>
      </c>
      <c r="I23" s="862">
        <v>0</v>
      </c>
      <c r="J23" s="862">
        <v>0</v>
      </c>
      <c r="K23" s="862">
        <v>0</v>
      </c>
      <c r="L23" s="862">
        <v>0</v>
      </c>
      <c r="M23" s="862">
        <v>0</v>
      </c>
      <c r="N23" s="863">
        <v>-6.3771854399419681E-2</v>
      </c>
    </row>
    <row r="24" spans="1:14" ht="15.5">
      <c r="A24" s="864" t="s">
        <v>2980</v>
      </c>
      <c r="B24" s="865">
        <v>0</v>
      </c>
      <c r="C24" s="865">
        <v>0</v>
      </c>
      <c r="D24" s="865">
        <v>0.83190025795356848</v>
      </c>
      <c r="E24" s="865">
        <v>0</v>
      </c>
      <c r="F24" s="865">
        <v>0</v>
      </c>
      <c r="G24" s="865">
        <v>0</v>
      </c>
      <c r="H24" s="865">
        <v>0</v>
      </c>
      <c r="I24" s="865">
        <v>0</v>
      </c>
      <c r="J24" s="865">
        <v>0</v>
      </c>
      <c r="K24" s="865">
        <v>0</v>
      </c>
      <c r="L24" s="865">
        <v>3.2688564058470528</v>
      </c>
      <c r="M24" s="865">
        <v>0</v>
      </c>
      <c r="N24" s="866">
        <v>4.1007566638006212</v>
      </c>
    </row>
    <row r="25" spans="1:14" ht="15.5">
      <c r="A25" s="851" t="s">
        <v>2981</v>
      </c>
      <c r="B25" s="852">
        <v>0</v>
      </c>
      <c r="C25" s="852">
        <v>0</v>
      </c>
      <c r="D25" s="852">
        <v>0</v>
      </c>
      <c r="E25" s="852">
        <v>0</v>
      </c>
      <c r="F25" s="852">
        <v>0</v>
      </c>
      <c r="G25" s="852">
        <v>0</v>
      </c>
      <c r="H25" s="852">
        <v>0</v>
      </c>
      <c r="I25" s="852">
        <v>0</v>
      </c>
      <c r="J25" s="852">
        <v>0</v>
      </c>
      <c r="K25" s="852">
        <v>0</v>
      </c>
      <c r="L25" s="852">
        <v>93.435941530524474</v>
      </c>
      <c r="M25" s="852">
        <v>0</v>
      </c>
      <c r="N25" s="853">
        <v>93.435941530524474</v>
      </c>
    </row>
    <row r="26" spans="1:14" ht="15.5">
      <c r="A26" s="855" t="s">
        <v>2983</v>
      </c>
      <c r="B26" s="857">
        <v>697.75718926148841</v>
      </c>
      <c r="C26" s="856">
        <v>0</v>
      </c>
      <c r="D26" s="856">
        <v>1721.1769179325499</v>
      </c>
      <c r="E26" s="856">
        <v>0</v>
      </c>
      <c r="F26" s="856">
        <v>6738.8040030572274</v>
      </c>
      <c r="G26" s="856">
        <v>0</v>
      </c>
      <c r="H26" s="856">
        <v>0</v>
      </c>
      <c r="I26" s="856">
        <v>0</v>
      </c>
      <c r="J26" s="856">
        <v>0</v>
      </c>
      <c r="K26" s="856">
        <v>0</v>
      </c>
      <c r="L26" s="856">
        <v>778.08856405846916</v>
      </c>
      <c r="M26" s="856">
        <v>0</v>
      </c>
      <c r="N26" s="857">
        <v>9935.8266743097356</v>
      </c>
    </row>
    <row r="27" spans="1:14" ht="15.5">
      <c r="A27" s="858" t="s">
        <v>3047</v>
      </c>
      <c r="B27" s="849">
        <v>642.73359128690163</v>
      </c>
      <c r="C27" s="848">
        <v>0</v>
      </c>
      <c r="D27" s="848">
        <v>416.15518295595678</v>
      </c>
      <c r="E27" s="848">
        <v>0</v>
      </c>
      <c r="F27" s="848">
        <v>100.54576287379382</v>
      </c>
      <c r="G27" s="848">
        <v>0</v>
      </c>
      <c r="H27" s="848">
        <v>0</v>
      </c>
      <c r="I27" s="848">
        <v>0</v>
      </c>
      <c r="J27" s="848">
        <v>0</v>
      </c>
      <c r="K27" s="848">
        <v>0</v>
      </c>
      <c r="L27" s="848">
        <v>374.69475494410989</v>
      </c>
      <c r="M27" s="848">
        <v>0</v>
      </c>
      <c r="N27" s="849">
        <v>1534.1292920607621</v>
      </c>
    </row>
    <row r="28" spans="1:14" ht="15.5">
      <c r="A28" s="858" t="s">
        <v>821</v>
      </c>
      <c r="B28" s="848">
        <v>7.5795356835769567</v>
      </c>
      <c r="C28" s="848">
        <v>0</v>
      </c>
      <c r="D28" s="848">
        <v>812.00033438425521</v>
      </c>
      <c r="E28" s="848">
        <v>0</v>
      </c>
      <c r="F28" s="848">
        <v>50.229196522403747</v>
      </c>
      <c r="G28" s="848">
        <v>0</v>
      </c>
      <c r="H28" s="848">
        <v>0</v>
      </c>
      <c r="I28" s="848">
        <v>0</v>
      </c>
      <c r="J28" s="848">
        <v>0</v>
      </c>
      <c r="K28" s="848">
        <v>0</v>
      </c>
      <c r="L28" s="848">
        <v>0</v>
      </c>
      <c r="M28" s="848">
        <v>0</v>
      </c>
      <c r="N28" s="849">
        <v>869.80906659023594</v>
      </c>
    </row>
    <row r="29" spans="1:14" ht="15.5">
      <c r="A29" s="858" t="s">
        <v>3724</v>
      </c>
      <c r="B29" s="848">
        <v>8.25738033820579</v>
      </c>
      <c r="C29" s="848">
        <v>0</v>
      </c>
      <c r="D29" s="848">
        <v>90.040364956530041</v>
      </c>
      <c r="E29" s="848">
        <v>0</v>
      </c>
      <c r="F29" s="848">
        <v>4034.8275532626349</v>
      </c>
      <c r="G29" s="848">
        <v>0</v>
      </c>
      <c r="H29" s="848">
        <v>0</v>
      </c>
      <c r="I29" s="848">
        <v>0</v>
      </c>
      <c r="J29" s="848">
        <v>0</v>
      </c>
      <c r="K29" s="848">
        <v>0</v>
      </c>
      <c r="L29" s="848">
        <v>185.6319862424763</v>
      </c>
      <c r="M29" s="848">
        <v>0</v>
      </c>
      <c r="N29" s="849">
        <v>4318.7572847998472</v>
      </c>
    </row>
    <row r="30" spans="1:14" ht="15.5">
      <c r="A30" s="858" t="s">
        <v>3725</v>
      </c>
      <c r="B30" s="848">
        <v>3.2043565491544852</v>
      </c>
      <c r="C30" s="848">
        <v>0</v>
      </c>
      <c r="D30" s="848">
        <v>312.3786662845132</v>
      </c>
      <c r="E30" s="848">
        <v>0</v>
      </c>
      <c r="F30" s="848">
        <v>470.40699340785324</v>
      </c>
      <c r="G30" s="848">
        <v>0</v>
      </c>
      <c r="H30" s="848">
        <v>0</v>
      </c>
      <c r="I30" s="848">
        <v>0</v>
      </c>
      <c r="J30" s="848">
        <v>0</v>
      </c>
      <c r="K30" s="848">
        <v>0</v>
      </c>
      <c r="L30" s="848">
        <v>159.18314703353391</v>
      </c>
      <c r="M30" s="848">
        <v>0</v>
      </c>
      <c r="N30" s="849">
        <v>945.17316327505489</v>
      </c>
    </row>
    <row r="31" spans="1:14" ht="15.5">
      <c r="A31" s="858" t="s">
        <v>3726</v>
      </c>
      <c r="B31" s="848">
        <v>35.982325403649561</v>
      </c>
      <c r="C31" s="848">
        <v>0</v>
      </c>
      <c r="D31" s="848">
        <v>90.602369351294541</v>
      </c>
      <c r="E31" s="848">
        <v>0</v>
      </c>
      <c r="F31" s="848">
        <v>2082.7944969905411</v>
      </c>
      <c r="G31" s="848">
        <v>0</v>
      </c>
      <c r="H31" s="848">
        <v>0</v>
      </c>
      <c r="I31" s="848">
        <v>0</v>
      </c>
      <c r="J31" s="848">
        <v>0</v>
      </c>
      <c r="K31" s="848">
        <v>0</v>
      </c>
      <c r="L31" s="848">
        <v>49.966466036113481</v>
      </c>
      <c r="M31" s="848">
        <v>0</v>
      </c>
      <c r="N31" s="849">
        <v>2259.3456577815987</v>
      </c>
    </row>
    <row r="32" spans="1:14" ht="31">
      <c r="A32" s="858" t="s">
        <v>3727</v>
      </c>
      <c r="B32" s="848">
        <v>0</v>
      </c>
      <c r="C32" s="848">
        <v>0</v>
      </c>
      <c r="D32" s="848">
        <v>0</v>
      </c>
      <c r="E32" s="848">
        <v>0</v>
      </c>
      <c r="F32" s="848">
        <v>0</v>
      </c>
      <c r="G32" s="848">
        <v>0</v>
      </c>
      <c r="H32" s="848">
        <v>0</v>
      </c>
      <c r="I32" s="848">
        <v>0</v>
      </c>
      <c r="J32" s="848">
        <v>0</v>
      </c>
      <c r="K32" s="848">
        <v>0</v>
      </c>
      <c r="L32" s="848">
        <v>8.6122098022355935</v>
      </c>
      <c r="M32" s="848">
        <v>0</v>
      </c>
      <c r="N32" s="849">
        <v>8.6122098022355935</v>
      </c>
    </row>
    <row r="33" spans="1:14" ht="15.5">
      <c r="A33" s="867" t="s">
        <v>3728</v>
      </c>
      <c r="B33" s="863">
        <v>0</v>
      </c>
      <c r="C33" s="862">
        <v>0</v>
      </c>
      <c r="D33" s="862">
        <v>0</v>
      </c>
      <c r="E33" s="862">
        <v>0</v>
      </c>
      <c r="F33" s="862">
        <v>0</v>
      </c>
      <c r="G33" s="862">
        <v>0</v>
      </c>
      <c r="H33" s="862">
        <v>0</v>
      </c>
      <c r="I33" s="862">
        <v>0</v>
      </c>
      <c r="J33" s="862">
        <v>0</v>
      </c>
      <c r="K33" s="862">
        <v>0</v>
      </c>
      <c r="L33" s="862">
        <v>0</v>
      </c>
      <c r="M33" s="862">
        <v>0</v>
      </c>
      <c r="N33" s="863">
        <v>0</v>
      </c>
    </row>
    <row r="35" spans="1:14">
      <c r="A35" s="40" t="s">
        <v>20</v>
      </c>
    </row>
    <row r="36" spans="1:14">
      <c r="A36" s="53" t="s">
        <v>3729</v>
      </c>
    </row>
  </sheetData>
  <conditionalFormatting sqref="B4:N33">
    <cfRule type="cellIs" dxfId="122" priority="1" operator="equal">
      <formula>0</formula>
    </cfRule>
  </conditionalFormatting>
  <conditionalFormatting sqref="E4:N33">
    <cfRule type="containsErrors" dxfId="121" priority="2">
      <formula>ISERROR(E4)</formula>
    </cfRule>
  </conditionalFormatting>
  <hyperlinks>
    <hyperlink ref="Q3" location="Content!A1" display="Back to content page" xr:uid="{79663DE6-528F-41BE-9519-74F7E41A4335}"/>
  </hyperlinks>
  <pageMargins left="0.7" right="0.7" top="0.75" bottom="0.75" header="0.3" footer="0.3"/>
  <legacyDrawing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DFCDE-E18E-46B8-9ED6-A84AF6DD56F4}">
  <dimension ref="A1:E23"/>
  <sheetViews>
    <sheetView topLeftCell="A7" workbookViewId="0">
      <selection activeCell="A23" sqref="A23"/>
    </sheetView>
  </sheetViews>
  <sheetFormatPr defaultRowHeight="14.5"/>
  <cols>
    <col min="1" max="1" width="18.54296875" customWidth="1"/>
    <col min="2" max="2" width="25.26953125" customWidth="1"/>
    <col min="4" max="4" width="9.36328125" customWidth="1"/>
  </cols>
  <sheetData>
    <row r="1" spans="1:5">
      <c r="A1" s="44" t="s">
        <v>3372</v>
      </c>
    </row>
    <row r="3" spans="1:5">
      <c r="A3" s="637" t="s">
        <v>3037</v>
      </c>
      <c r="B3" s="637" t="s">
        <v>3038</v>
      </c>
      <c r="C3" s="638" t="s">
        <v>3039</v>
      </c>
      <c r="D3" s="637">
        <v>2022</v>
      </c>
      <c r="E3" s="637">
        <v>2023</v>
      </c>
    </row>
    <row r="4" spans="1:5">
      <c r="A4" s="1074" t="s">
        <v>3040</v>
      </c>
      <c r="B4" s="640" t="s">
        <v>2964</v>
      </c>
      <c r="C4" s="1075" t="s">
        <v>3041</v>
      </c>
      <c r="D4" s="791">
        <v>117076.94680000001</v>
      </c>
      <c r="E4" s="791">
        <v>118447.35370000001</v>
      </c>
    </row>
    <row r="5" spans="1:5">
      <c r="A5" s="1074"/>
      <c r="B5" s="640" t="s">
        <v>86</v>
      </c>
      <c r="C5" s="1075"/>
      <c r="D5" s="791">
        <v>3987.2912510000001</v>
      </c>
      <c r="E5" s="791">
        <v>3993.5875860000001</v>
      </c>
    </row>
    <row r="6" spans="1:5">
      <c r="A6" s="1074"/>
      <c r="B6" s="640" t="s">
        <v>85</v>
      </c>
      <c r="C6" s="1075"/>
      <c r="D6" s="791"/>
      <c r="E6" s="791">
        <v>-42.7196</v>
      </c>
    </row>
    <row r="7" spans="1:5">
      <c r="A7" s="1074"/>
      <c r="B7" s="640" t="s">
        <v>3042</v>
      </c>
      <c r="C7" s="1075"/>
      <c r="D7" s="791">
        <v>-4934.2935440000001</v>
      </c>
      <c r="E7" s="791">
        <v>-4937.1699019999996</v>
      </c>
    </row>
    <row r="8" spans="1:5">
      <c r="A8" s="1074"/>
      <c r="B8" s="640" t="s">
        <v>3043</v>
      </c>
      <c r="C8" s="1075"/>
      <c r="D8" s="791">
        <v>121064.2381</v>
      </c>
      <c r="E8" s="791">
        <v>122398.2216</v>
      </c>
    </row>
    <row r="9" spans="1:5">
      <c r="A9" s="1074" t="s">
        <v>3044</v>
      </c>
      <c r="B9" s="640" t="s">
        <v>146</v>
      </c>
      <c r="C9" s="1075"/>
      <c r="D9" s="791">
        <v>-4079.9987999999998</v>
      </c>
      <c r="E9" s="791">
        <v>-4079.9987999999998</v>
      </c>
    </row>
    <row r="10" spans="1:5">
      <c r="A10" s="1074"/>
      <c r="B10" s="640" t="s">
        <v>3045</v>
      </c>
      <c r="C10" s="1075"/>
      <c r="D10" s="791">
        <v>-720</v>
      </c>
      <c r="E10" s="791">
        <v>-720</v>
      </c>
    </row>
    <row r="11" spans="1:5">
      <c r="A11" s="1074"/>
      <c r="B11" s="640" t="s">
        <v>162</v>
      </c>
      <c r="C11" s="1075"/>
      <c r="D11" s="791">
        <v>-16029.43664</v>
      </c>
      <c r="E11" s="791">
        <v>-16523.574199999999</v>
      </c>
    </row>
    <row r="12" spans="1:5">
      <c r="A12" s="1074" t="s">
        <v>3046</v>
      </c>
      <c r="B12" s="640" t="s">
        <v>27</v>
      </c>
      <c r="C12" s="1075"/>
      <c r="D12" s="791">
        <v>95300.509109999999</v>
      </c>
      <c r="E12" s="791">
        <v>96137.478730000003</v>
      </c>
    </row>
    <row r="13" spans="1:5">
      <c r="A13" s="1074"/>
      <c r="B13" s="640" t="s">
        <v>3047</v>
      </c>
      <c r="C13" s="1075"/>
      <c r="D13" s="791">
        <v>18003.871360000001</v>
      </c>
      <c r="E13" s="791">
        <v>17495.93302</v>
      </c>
    </row>
    <row r="14" spans="1:5">
      <c r="A14" s="1074"/>
      <c r="B14" s="640" t="s">
        <v>3048</v>
      </c>
      <c r="C14" s="1075"/>
      <c r="D14" s="791">
        <v>77296.637749999994</v>
      </c>
      <c r="E14" s="791">
        <v>78641.545710000006</v>
      </c>
    </row>
    <row r="15" spans="1:5">
      <c r="A15" s="1074" t="s">
        <v>3049</v>
      </c>
      <c r="B15" s="640" t="s">
        <v>27</v>
      </c>
      <c r="C15" s="1075"/>
      <c r="D15" s="791">
        <v>95300.509109999999</v>
      </c>
      <c r="E15" s="791">
        <v>96137.478730000003</v>
      </c>
    </row>
    <row r="16" spans="1:5">
      <c r="A16" s="1074"/>
      <c r="B16" s="640" t="s">
        <v>146</v>
      </c>
      <c r="C16" s="1075"/>
      <c r="D16" s="791">
        <v>50916.254209999999</v>
      </c>
      <c r="E16" s="791">
        <v>51043.50099</v>
      </c>
    </row>
    <row r="17" spans="1:5">
      <c r="A17" s="1074"/>
      <c r="B17" s="640" t="s">
        <v>3050</v>
      </c>
      <c r="C17" s="1075"/>
      <c r="D17" s="791">
        <v>44384.2549</v>
      </c>
      <c r="E17" s="791">
        <v>45093.977749999998</v>
      </c>
    </row>
    <row r="18" spans="1:5" ht="28">
      <c r="A18" s="639" t="s">
        <v>3051</v>
      </c>
      <c r="B18" s="640" t="s">
        <v>146</v>
      </c>
      <c r="C18" s="641" t="s">
        <v>3052</v>
      </c>
      <c r="D18" s="791">
        <v>14407.024810000001</v>
      </c>
      <c r="E18" s="791">
        <v>14442.524810000001</v>
      </c>
    </row>
    <row r="19" spans="1:5">
      <c r="E19" s="674"/>
    </row>
    <row r="20" spans="1:5">
      <c r="A20" s="40" t="s">
        <v>20</v>
      </c>
    </row>
    <row r="21" spans="1:5">
      <c r="A21" s="40"/>
    </row>
    <row r="22" spans="1:5">
      <c r="A22" s="53" t="s">
        <v>3057</v>
      </c>
    </row>
    <row r="23" spans="1:5">
      <c r="A23" s="17" t="s">
        <v>3691</v>
      </c>
    </row>
  </sheetData>
  <mergeCells count="5">
    <mergeCell ref="A4:A8"/>
    <mergeCell ref="C4:C17"/>
    <mergeCell ref="A9:A11"/>
    <mergeCell ref="A12:A14"/>
    <mergeCell ref="A15:A17"/>
  </mergeCells>
  <hyperlinks>
    <hyperlink ref="A22" r:id="rId1" xr:uid="{FEBA6E9C-7756-4598-9DC2-5FBB991071C3}"/>
  </hyperlink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E3006-F5D3-475D-A8A1-08CE1FF9B768}">
  <dimension ref="A1:E24"/>
  <sheetViews>
    <sheetView topLeftCell="A7" workbookViewId="0">
      <selection activeCell="A24" sqref="A24"/>
    </sheetView>
  </sheetViews>
  <sheetFormatPr defaultRowHeight="14.5"/>
  <cols>
    <col min="1" max="1" width="18.7265625" customWidth="1"/>
    <col min="2" max="2" width="20.81640625" customWidth="1"/>
    <col min="4" max="4" width="10" customWidth="1"/>
  </cols>
  <sheetData>
    <row r="1" spans="1:5">
      <c r="A1" s="44" t="s">
        <v>3373</v>
      </c>
    </row>
    <row r="3" spans="1:5">
      <c r="A3" s="637" t="s">
        <v>3037</v>
      </c>
      <c r="B3" s="637" t="s">
        <v>3038</v>
      </c>
      <c r="C3" s="638" t="s">
        <v>3039</v>
      </c>
      <c r="D3" s="637">
        <v>2022</v>
      </c>
      <c r="E3" s="637">
        <v>2023</v>
      </c>
    </row>
    <row r="4" spans="1:5">
      <c r="A4" s="1074" t="s">
        <v>3040</v>
      </c>
      <c r="B4" s="640" t="s">
        <v>2964</v>
      </c>
      <c r="C4" s="1075" t="s">
        <v>3041</v>
      </c>
      <c r="D4" s="790">
        <v>7957.1646140000003</v>
      </c>
      <c r="E4" s="790">
        <v>7957.8028869999998</v>
      </c>
    </row>
    <row r="5" spans="1:5">
      <c r="A5" s="1074"/>
      <c r="B5" s="640" t="s">
        <v>86</v>
      </c>
      <c r="C5" s="1075"/>
      <c r="D5" s="790">
        <v>15.077703850000001</v>
      </c>
      <c r="E5" s="790">
        <v>7.7533221980000002</v>
      </c>
    </row>
    <row r="6" spans="1:5">
      <c r="A6" s="1074"/>
      <c r="B6" s="640" t="s">
        <v>3042</v>
      </c>
      <c r="C6" s="1075"/>
      <c r="D6" s="790">
        <v>-0.645746869</v>
      </c>
      <c r="E6" s="790">
        <v>7.1185451259999999</v>
      </c>
    </row>
    <row r="7" spans="1:5">
      <c r="A7" s="1074"/>
      <c r="B7" s="640" t="s">
        <v>3043</v>
      </c>
      <c r="C7" s="1075"/>
      <c r="D7" s="790">
        <v>7972.2423179999996</v>
      </c>
      <c r="E7" s="790">
        <v>7965.5562090000003</v>
      </c>
    </row>
    <row r="8" spans="1:5">
      <c r="A8" s="1074" t="s">
        <v>3044</v>
      </c>
      <c r="B8" s="640" t="s">
        <v>162</v>
      </c>
      <c r="C8" s="1075"/>
      <c r="D8" s="790">
        <v>-2797.6550000000002</v>
      </c>
      <c r="E8" s="790">
        <v>-2797.6177600000001</v>
      </c>
    </row>
    <row r="9" spans="1:5">
      <c r="A9" s="1074"/>
      <c r="B9" s="640" t="s">
        <v>3053</v>
      </c>
      <c r="C9" s="1075"/>
      <c r="D9" s="790">
        <v>-2.6666906689999998</v>
      </c>
      <c r="E9" s="790">
        <v>-3.7836212329999999</v>
      </c>
    </row>
    <row r="10" spans="1:5">
      <c r="A10" s="1074"/>
      <c r="B10" s="640" t="s">
        <v>3054</v>
      </c>
      <c r="C10" s="1075"/>
      <c r="D10" s="790">
        <v>-5.1740507640000004</v>
      </c>
      <c r="E10" s="790">
        <v>-4.9776328510000001</v>
      </c>
    </row>
    <row r="11" spans="1:5">
      <c r="A11" s="1074" t="s">
        <v>3046</v>
      </c>
      <c r="B11" s="640" t="s">
        <v>27</v>
      </c>
      <c r="C11" s="1075"/>
      <c r="D11" s="790">
        <v>5165.7940829999998</v>
      </c>
      <c r="E11" s="790">
        <v>5166.0119880000002</v>
      </c>
    </row>
    <row r="12" spans="1:5">
      <c r="A12" s="1074"/>
      <c r="B12" s="640" t="s">
        <v>3047</v>
      </c>
      <c r="C12" s="1075"/>
      <c r="D12" s="790">
        <v>6.1551916709999999</v>
      </c>
      <c r="E12" s="790">
        <v>6.249177692</v>
      </c>
    </row>
    <row r="13" spans="1:5">
      <c r="A13" s="1074"/>
      <c r="B13" s="640" t="s">
        <v>3055</v>
      </c>
      <c r="C13" s="1075"/>
      <c r="D13" s="790">
        <v>11.788793419999999</v>
      </c>
      <c r="E13" s="790">
        <v>11.67799662</v>
      </c>
    </row>
    <row r="14" spans="1:5">
      <c r="A14" s="1074"/>
      <c r="B14" s="640" t="s">
        <v>3048</v>
      </c>
      <c r="C14" s="1075"/>
      <c r="D14" s="790">
        <v>5147.8158919999996</v>
      </c>
      <c r="E14" s="790">
        <v>5148.0530490000001</v>
      </c>
    </row>
    <row r="15" spans="1:5">
      <c r="A15" s="1074"/>
      <c r="B15" s="640" t="s">
        <v>158</v>
      </c>
      <c r="C15" s="1075"/>
      <c r="D15" s="790">
        <v>3.4205759000000002E-2</v>
      </c>
      <c r="E15" s="790">
        <v>3.1765360999999999E-2</v>
      </c>
    </row>
    <row r="16" spans="1:5">
      <c r="A16" s="1074" t="s">
        <v>3049</v>
      </c>
      <c r="B16" s="640" t="s">
        <v>27</v>
      </c>
      <c r="C16" s="1075"/>
      <c r="D16" s="790">
        <v>5165.7940829999998</v>
      </c>
      <c r="E16" s="790">
        <v>5166.0119880000002</v>
      </c>
    </row>
    <row r="17" spans="1:5">
      <c r="A17" s="1074"/>
      <c r="B17" s="640" t="s">
        <v>146</v>
      </c>
      <c r="C17" s="1075"/>
      <c r="D17" s="790">
        <v>28.470520409999999</v>
      </c>
      <c r="E17" s="790">
        <v>27.66460567</v>
      </c>
    </row>
    <row r="18" spans="1:5">
      <c r="A18" s="1074"/>
      <c r="B18" s="640" t="s">
        <v>3050</v>
      </c>
      <c r="C18" s="1075"/>
      <c r="D18" s="790">
        <v>5137.3235629999999</v>
      </c>
      <c r="E18" s="790">
        <v>5138.3473830000003</v>
      </c>
    </row>
    <row r="19" spans="1:5" ht="28">
      <c r="A19" s="639" t="s">
        <v>3051</v>
      </c>
      <c r="B19" s="640" t="s">
        <v>146</v>
      </c>
      <c r="C19" s="641" t="s">
        <v>3052</v>
      </c>
      <c r="D19" s="790">
        <v>6.1627919999999996</v>
      </c>
      <c r="E19" s="790">
        <v>6.0660400000000001</v>
      </c>
    </row>
    <row r="21" spans="1:5">
      <c r="A21" s="40" t="s">
        <v>20</v>
      </c>
    </row>
    <row r="22" spans="1:5">
      <c r="A22" s="40"/>
    </row>
    <row r="23" spans="1:5">
      <c r="A23" s="53" t="s">
        <v>3057</v>
      </c>
    </row>
    <row r="24" spans="1:5">
      <c r="A24" s="17" t="s">
        <v>3691</v>
      </c>
    </row>
  </sheetData>
  <mergeCells count="5">
    <mergeCell ref="A4:A7"/>
    <mergeCell ref="C4:C18"/>
    <mergeCell ref="A8:A10"/>
    <mergeCell ref="A11:A15"/>
    <mergeCell ref="A16:A18"/>
  </mergeCells>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4554C-E009-4B1A-AF0C-F3D4F4BB5FD1}">
  <dimension ref="A1:E20"/>
  <sheetViews>
    <sheetView workbookViewId="0">
      <selection activeCell="B21" sqref="B21"/>
    </sheetView>
  </sheetViews>
  <sheetFormatPr defaultRowHeight="14.5"/>
  <cols>
    <col min="1" max="1" width="28.453125" customWidth="1"/>
    <col min="2" max="2" width="23.81640625" customWidth="1"/>
    <col min="4" max="4" width="10" customWidth="1"/>
  </cols>
  <sheetData>
    <row r="1" spans="1:5">
      <c r="A1" s="44" t="s">
        <v>3058</v>
      </c>
    </row>
    <row r="3" spans="1:5">
      <c r="A3" s="637" t="s">
        <v>3037</v>
      </c>
      <c r="B3" s="637" t="s">
        <v>3038</v>
      </c>
      <c r="C3" s="638" t="s">
        <v>3039</v>
      </c>
      <c r="D3" s="637">
        <v>2022</v>
      </c>
      <c r="E3" s="637">
        <v>2023</v>
      </c>
    </row>
    <row r="4" spans="1:5">
      <c r="A4" s="1074" t="s">
        <v>3040</v>
      </c>
      <c r="B4" s="640" t="s">
        <v>2964</v>
      </c>
      <c r="C4" s="1075" t="s">
        <v>3041</v>
      </c>
      <c r="D4" s="791">
        <v>3983.2355520000001</v>
      </c>
      <c r="E4" s="791">
        <v>4067.6651740000002</v>
      </c>
    </row>
    <row r="5" spans="1:5">
      <c r="A5" s="1074"/>
      <c r="B5" s="640" t="s">
        <v>3042</v>
      </c>
      <c r="C5" s="1075"/>
      <c r="D5" s="791"/>
      <c r="E5" s="791">
        <v>-745.44213330000002</v>
      </c>
    </row>
    <row r="6" spans="1:5">
      <c r="A6" s="1074"/>
      <c r="B6" s="640" t="s">
        <v>3043</v>
      </c>
      <c r="C6" s="1075"/>
      <c r="D6" s="791">
        <v>3983.2355520000001</v>
      </c>
      <c r="E6" s="791">
        <v>4067.6651740000002</v>
      </c>
    </row>
    <row r="7" spans="1:5">
      <c r="A7" s="639" t="s">
        <v>3044</v>
      </c>
      <c r="B7" s="640" t="s">
        <v>162</v>
      </c>
      <c r="C7" s="1075"/>
      <c r="D7" s="791">
        <v>-1983.1417200000001</v>
      </c>
      <c r="E7" s="791">
        <v>-2027.9414400000001</v>
      </c>
    </row>
    <row r="8" spans="1:5">
      <c r="A8" s="1074" t="s">
        <v>3046</v>
      </c>
      <c r="B8" s="640" t="s">
        <v>27</v>
      </c>
      <c r="C8" s="1075"/>
      <c r="D8" s="791">
        <v>2000.079888</v>
      </c>
      <c r="E8" s="791">
        <v>1294.2526250000001</v>
      </c>
    </row>
    <row r="9" spans="1:5">
      <c r="A9" s="1074"/>
      <c r="B9" s="640" t="s">
        <v>3047</v>
      </c>
      <c r="C9" s="1075"/>
      <c r="D9" s="791">
        <v>24.645871660000001</v>
      </c>
      <c r="E9" s="791">
        <v>25.32101514</v>
      </c>
    </row>
    <row r="10" spans="1:5">
      <c r="A10" s="1074"/>
      <c r="B10" s="640" t="s">
        <v>3048</v>
      </c>
      <c r="C10" s="1075"/>
      <c r="D10" s="791">
        <v>1970.453669</v>
      </c>
      <c r="E10" s="791">
        <v>1263.411578</v>
      </c>
    </row>
    <row r="11" spans="1:5">
      <c r="A11" s="1074"/>
      <c r="B11" s="640" t="s">
        <v>158</v>
      </c>
      <c r="C11" s="1075"/>
      <c r="D11" s="791">
        <v>4.9803470799999996</v>
      </c>
      <c r="E11" s="791">
        <v>5.5200314239999999</v>
      </c>
    </row>
    <row r="12" spans="1:5">
      <c r="A12" s="1074" t="s">
        <v>3049</v>
      </c>
      <c r="B12" s="640" t="s">
        <v>27</v>
      </c>
      <c r="C12" s="1075"/>
      <c r="D12" s="791">
        <v>2000.079888</v>
      </c>
      <c r="E12" s="791">
        <v>1294.2526250000001</v>
      </c>
    </row>
    <row r="13" spans="1:5">
      <c r="A13" s="1074"/>
      <c r="B13" s="640" t="s">
        <v>146</v>
      </c>
      <c r="C13" s="1075"/>
      <c r="D13" s="791">
        <v>15.60508752</v>
      </c>
      <c r="E13" s="791">
        <v>15.774817840000001</v>
      </c>
    </row>
    <row r="14" spans="1:5">
      <c r="A14" s="1074"/>
      <c r="B14" s="640" t="s">
        <v>3050</v>
      </c>
      <c r="C14" s="1075"/>
      <c r="D14" s="791">
        <v>1984.4748</v>
      </c>
      <c r="E14" s="791">
        <v>1278.477807</v>
      </c>
    </row>
    <row r="15" spans="1:5">
      <c r="A15" s="639" t="s">
        <v>3051</v>
      </c>
      <c r="B15" s="640" t="s">
        <v>146</v>
      </c>
      <c r="C15" s="641" t="s">
        <v>3052</v>
      </c>
      <c r="D15" s="791">
        <v>4.3386199999999997</v>
      </c>
      <c r="E15" s="791">
        <v>4.3899426999999998</v>
      </c>
    </row>
    <row r="17" spans="1:1">
      <c r="A17" s="40" t="s">
        <v>20</v>
      </c>
    </row>
    <row r="18" spans="1:1">
      <c r="A18" s="40"/>
    </row>
    <row r="19" spans="1:1">
      <c r="A19" s="53" t="s">
        <v>3057</v>
      </c>
    </row>
    <row r="20" spans="1:1">
      <c r="A20" s="17" t="s">
        <v>3691</v>
      </c>
    </row>
  </sheetData>
  <mergeCells count="4">
    <mergeCell ref="A4:A6"/>
    <mergeCell ref="C4:C14"/>
    <mergeCell ref="A8:A11"/>
    <mergeCell ref="A12:A14"/>
  </mergeCells>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DD16C-2D1A-4CA0-8129-8D1F28BCCDD3}">
  <dimension ref="A1:E25"/>
  <sheetViews>
    <sheetView workbookViewId="0">
      <selection activeCell="G20" sqref="G20"/>
    </sheetView>
  </sheetViews>
  <sheetFormatPr defaultRowHeight="14.5"/>
  <cols>
    <col min="1" max="1" width="29.54296875" customWidth="1"/>
    <col min="2" max="2" width="20.54296875" customWidth="1"/>
    <col min="4" max="4" width="10.90625" customWidth="1"/>
    <col min="5" max="5" width="11.90625" customWidth="1"/>
  </cols>
  <sheetData>
    <row r="1" spans="1:5">
      <c r="A1" s="44" t="s">
        <v>3374</v>
      </c>
    </row>
    <row r="3" spans="1:5">
      <c r="A3" s="637" t="s">
        <v>3037</v>
      </c>
      <c r="B3" s="637" t="s">
        <v>3038</v>
      </c>
      <c r="C3" s="638" t="s">
        <v>3039</v>
      </c>
      <c r="D3" s="637">
        <v>2022</v>
      </c>
      <c r="E3" s="637">
        <v>2023</v>
      </c>
    </row>
    <row r="4" spans="1:5">
      <c r="A4" s="1074" t="s">
        <v>3040</v>
      </c>
      <c r="B4" s="640" t="s">
        <v>2964</v>
      </c>
      <c r="C4" s="1075" t="s">
        <v>3041</v>
      </c>
      <c r="D4" s="791">
        <v>1069555.9339999999</v>
      </c>
      <c r="E4" s="791">
        <v>1083360.3640000001</v>
      </c>
    </row>
    <row r="5" spans="1:5">
      <c r="A5" s="1074"/>
      <c r="B5" s="640" t="s">
        <v>86</v>
      </c>
      <c r="C5" s="1075"/>
      <c r="D5" s="791">
        <v>3533.009258</v>
      </c>
      <c r="E5" s="791">
        <v>3532.6849860000002</v>
      </c>
    </row>
    <row r="6" spans="1:5">
      <c r="A6" s="1074"/>
      <c r="B6" s="640" t="s">
        <v>85</v>
      </c>
      <c r="C6" s="1075"/>
      <c r="D6" s="791">
        <v>-220.49461120000001</v>
      </c>
      <c r="E6" s="791">
        <v>-220.47437339999999</v>
      </c>
    </row>
    <row r="7" spans="1:5">
      <c r="A7" s="1074"/>
      <c r="B7" s="640" t="s">
        <v>3042</v>
      </c>
      <c r="C7" s="1075"/>
      <c r="D7" s="791">
        <v>-514.10824520000006</v>
      </c>
      <c r="E7" s="791">
        <v>-525.38167820000001</v>
      </c>
    </row>
    <row r="8" spans="1:5">
      <c r="A8" s="1074"/>
      <c r="B8" s="640" t="s">
        <v>3043</v>
      </c>
      <c r="C8" s="1075"/>
      <c r="D8" s="791">
        <v>1072868.4480000001</v>
      </c>
      <c r="E8" s="791">
        <v>1086672.574</v>
      </c>
    </row>
    <row r="9" spans="1:5">
      <c r="A9" s="1074" t="s">
        <v>3044</v>
      </c>
      <c r="B9" s="640" t="s">
        <v>162</v>
      </c>
      <c r="C9" s="1075"/>
      <c r="D9" s="791">
        <v>-110747.55190000001</v>
      </c>
      <c r="E9" s="791">
        <v>-114181.713</v>
      </c>
    </row>
    <row r="10" spans="1:5">
      <c r="A10" s="1074"/>
      <c r="B10" s="640" t="s">
        <v>3053</v>
      </c>
      <c r="C10" s="1075"/>
      <c r="D10" s="791">
        <v>-6173.1419290000003</v>
      </c>
      <c r="E10" s="791">
        <v>-6614.995997</v>
      </c>
    </row>
    <row r="11" spans="1:5">
      <c r="A11" s="1074"/>
      <c r="B11" s="640" t="s">
        <v>3054</v>
      </c>
      <c r="C11" s="1075"/>
      <c r="D11" s="791">
        <v>-3161.7530139999999</v>
      </c>
      <c r="E11" s="791">
        <v>-3125.0958390000001</v>
      </c>
    </row>
    <row r="12" spans="1:5">
      <c r="A12" s="1074" t="s">
        <v>3046</v>
      </c>
      <c r="B12" s="640" t="s">
        <v>27</v>
      </c>
      <c r="C12" s="1075"/>
      <c r="D12" s="791">
        <v>952271.89320000005</v>
      </c>
      <c r="E12" s="791">
        <v>962225.38769999996</v>
      </c>
    </row>
    <row r="13" spans="1:5">
      <c r="A13" s="1074"/>
      <c r="B13" s="640" t="s">
        <v>3047</v>
      </c>
      <c r="C13" s="1075"/>
      <c r="D13" s="791">
        <v>40473.347820000003</v>
      </c>
      <c r="E13" s="791">
        <v>41253.614430000001</v>
      </c>
    </row>
    <row r="14" spans="1:5">
      <c r="A14" s="1074"/>
      <c r="B14" s="640" t="s">
        <v>3055</v>
      </c>
      <c r="C14" s="1075"/>
      <c r="D14" s="791">
        <v>1471.072613</v>
      </c>
      <c r="E14" s="791">
        <v>1445.8094129999999</v>
      </c>
    </row>
    <row r="15" spans="1:5">
      <c r="A15" s="1074"/>
      <c r="B15" s="640" t="s">
        <v>3048</v>
      </c>
      <c r="C15" s="1075"/>
      <c r="D15" s="791">
        <v>899328.12919999997</v>
      </c>
      <c r="E15" s="791">
        <v>908431.549</v>
      </c>
    </row>
    <row r="16" spans="1:5">
      <c r="A16" s="1074"/>
      <c r="B16" s="640" t="s">
        <v>158</v>
      </c>
      <c r="C16" s="1075"/>
      <c r="D16" s="791">
        <v>10999.3436</v>
      </c>
      <c r="E16" s="791">
        <v>11094.414860000001</v>
      </c>
    </row>
    <row r="17" spans="1:5">
      <c r="A17" s="1074" t="s">
        <v>3049</v>
      </c>
      <c r="B17" s="640" t="s">
        <v>27</v>
      </c>
      <c r="C17" s="1075"/>
      <c r="D17" s="791">
        <v>952271.89320000005</v>
      </c>
      <c r="E17" s="791">
        <v>962225.38769999996</v>
      </c>
    </row>
    <row r="18" spans="1:5">
      <c r="A18" s="1074"/>
      <c r="B18" s="640" t="s">
        <v>146</v>
      </c>
      <c r="C18" s="1075"/>
      <c r="D18" s="791">
        <v>41475.537510000002</v>
      </c>
      <c r="E18" s="791">
        <v>41508.097710000002</v>
      </c>
    </row>
    <row r="19" spans="1:5">
      <c r="A19" s="1074"/>
      <c r="B19" s="640" t="s">
        <v>3050</v>
      </c>
      <c r="C19" s="1075"/>
      <c r="D19" s="791">
        <v>910796.35569999996</v>
      </c>
      <c r="E19" s="791">
        <v>920717.28989999997</v>
      </c>
    </row>
    <row r="20" spans="1:5">
      <c r="A20" s="639" t="s">
        <v>3051</v>
      </c>
      <c r="B20" s="640" t="s">
        <v>146</v>
      </c>
      <c r="C20" s="641" t="s">
        <v>3052</v>
      </c>
      <c r="D20" s="791">
        <v>13336.6739</v>
      </c>
      <c r="E20" s="791">
        <v>13461.48906</v>
      </c>
    </row>
    <row r="22" spans="1:5">
      <c r="A22" s="40" t="s">
        <v>20</v>
      </c>
    </row>
    <row r="23" spans="1:5">
      <c r="A23" s="40"/>
    </row>
    <row r="24" spans="1:5">
      <c r="A24" s="53" t="s">
        <v>3057</v>
      </c>
    </row>
    <row r="25" spans="1:5">
      <c r="A25" s="17" t="s">
        <v>3691</v>
      </c>
    </row>
  </sheetData>
  <mergeCells count="5">
    <mergeCell ref="A4:A8"/>
    <mergeCell ref="C4:C19"/>
    <mergeCell ref="A9:A11"/>
    <mergeCell ref="A12:A16"/>
    <mergeCell ref="A17:A19"/>
  </mergeCells>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84EB-B0D3-4F87-9C33-52FB15287A3E}">
  <dimension ref="A1:E26"/>
  <sheetViews>
    <sheetView workbookViewId="0">
      <selection activeCell="G21" sqref="G21"/>
    </sheetView>
  </sheetViews>
  <sheetFormatPr defaultColWidth="8.81640625" defaultRowHeight="14"/>
  <cols>
    <col min="1" max="1" width="27.7265625" style="17" customWidth="1"/>
    <col min="2" max="2" width="19.453125" style="17" customWidth="1"/>
    <col min="3" max="3" width="8.81640625" style="17"/>
    <col min="4" max="4" width="11" style="17" customWidth="1"/>
    <col min="5" max="16384" width="8.81640625" style="17"/>
  </cols>
  <sheetData>
    <row r="1" spans="1:5">
      <c r="A1" s="44" t="s">
        <v>3375</v>
      </c>
    </row>
    <row r="3" spans="1:5">
      <c r="A3" s="637" t="s">
        <v>3037</v>
      </c>
      <c r="B3" s="637" t="s">
        <v>3038</v>
      </c>
      <c r="C3" s="638" t="s">
        <v>3039</v>
      </c>
      <c r="D3" s="637">
        <v>2022</v>
      </c>
      <c r="E3" s="637">
        <v>2023</v>
      </c>
    </row>
    <row r="4" spans="1:5">
      <c r="A4" s="1074" t="s">
        <v>3040</v>
      </c>
      <c r="B4" s="640" t="s">
        <v>2964</v>
      </c>
      <c r="C4" s="1075" t="s">
        <v>3041</v>
      </c>
      <c r="D4" s="791">
        <v>29188.924210000001</v>
      </c>
      <c r="E4" s="791">
        <v>29968.856779999998</v>
      </c>
    </row>
    <row r="5" spans="1:5">
      <c r="A5" s="1074"/>
      <c r="B5" s="640" t="s">
        <v>86</v>
      </c>
      <c r="C5" s="1075"/>
      <c r="D5" s="791">
        <v>10646.29587</v>
      </c>
      <c r="E5" s="791">
        <v>10132.73522</v>
      </c>
    </row>
    <row r="6" spans="1:5">
      <c r="A6" s="1074"/>
      <c r="B6" s="640" t="s">
        <v>85</v>
      </c>
      <c r="C6" s="1075"/>
      <c r="D6" s="791">
        <v>-11039.68334</v>
      </c>
      <c r="E6" s="791">
        <v>-10174.38422</v>
      </c>
    </row>
    <row r="7" spans="1:5">
      <c r="A7" s="1074"/>
      <c r="B7" s="640" t="s">
        <v>3042</v>
      </c>
      <c r="C7" s="1075"/>
      <c r="D7" s="791">
        <v>291.40248589999999</v>
      </c>
      <c r="E7" s="791">
        <v>17.818409490000001</v>
      </c>
    </row>
    <row r="8" spans="1:5">
      <c r="A8" s="1074"/>
      <c r="B8" s="640" t="s">
        <v>3043</v>
      </c>
      <c r="C8" s="1075"/>
      <c r="D8" s="791">
        <v>28795.53674</v>
      </c>
      <c r="E8" s="791">
        <v>29927.207780000001</v>
      </c>
    </row>
    <row r="9" spans="1:5">
      <c r="A9" s="1074" t="s">
        <v>3044</v>
      </c>
      <c r="B9" s="640" t="s">
        <v>3045</v>
      </c>
      <c r="C9" s="1075"/>
      <c r="D9" s="791">
        <v>-1004.1515000000001</v>
      </c>
      <c r="E9" s="791">
        <v>-1067.41066</v>
      </c>
    </row>
    <row r="10" spans="1:5">
      <c r="A10" s="1074"/>
      <c r="B10" s="640" t="s">
        <v>162</v>
      </c>
      <c r="C10" s="1075"/>
      <c r="D10" s="791">
        <v>-2088.3074799999999</v>
      </c>
      <c r="E10" s="791">
        <v>-2130.9472799999999</v>
      </c>
    </row>
    <row r="11" spans="1:5">
      <c r="A11" s="1074"/>
      <c r="B11" s="640" t="s">
        <v>3053</v>
      </c>
      <c r="C11" s="1075"/>
      <c r="D11" s="791">
        <v>-805.97627629999999</v>
      </c>
      <c r="E11" s="791">
        <v>-580.94999749999999</v>
      </c>
    </row>
    <row r="12" spans="1:5">
      <c r="A12" s="1074"/>
      <c r="B12" s="640" t="s">
        <v>3054</v>
      </c>
      <c r="C12" s="1075"/>
      <c r="D12" s="791">
        <v>-598.71822159999999</v>
      </c>
      <c r="E12" s="791">
        <v>-528.30871400000001</v>
      </c>
    </row>
    <row r="13" spans="1:5">
      <c r="A13" s="1074" t="s">
        <v>3046</v>
      </c>
      <c r="B13" s="640" t="s">
        <v>27</v>
      </c>
      <c r="C13" s="1075"/>
      <c r="D13" s="791">
        <v>24589.325400000002</v>
      </c>
      <c r="E13" s="791">
        <v>25140.243740000002</v>
      </c>
    </row>
    <row r="14" spans="1:5">
      <c r="A14" s="1074"/>
      <c r="B14" s="640" t="s">
        <v>3047</v>
      </c>
      <c r="C14" s="1075"/>
      <c r="D14" s="791">
        <v>12690.540650000001</v>
      </c>
      <c r="E14" s="791">
        <v>12760.25959</v>
      </c>
    </row>
    <row r="15" spans="1:5">
      <c r="A15" s="1074"/>
      <c r="B15" s="640" t="s">
        <v>3055</v>
      </c>
      <c r="C15" s="1075"/>
      <c r="D15" s="791">
        <v>472.42285709999999</v>
      </c>
      <c r="E15" s="791">
        <v>487.78457520000001</v>
      </c>
    </row>
    <row r="16" spans="1:5">
      <c r="A16" s="1074"/>
      <c r="B16" s="640" t="s">
        <v>3048</v>
      </c>
      <c r="C16" s="1075"/>
      <c r="D16" s="791">
        <v>10695.3681</v>
      </c>
      <c r="E16" s="791">
        <v>11143.086810000001</v>
      </c>
    </row>
    <row r="17" spans="1:5">
      <c r="A17" s="1074"/>
      <c r="B17" s="640" t="s">
        <v>158</v>
      </c>
      <c r="C17" s="1075"/>
      <c r="D17" s="791">
        <v>730.99379690000001</v>
      </c>
      <c r="E17" s="791">
        <v>749.11276529999998</v>
      </c>
    </row>
    <row r="18" spans="1:5">
      <c r="A18" s="1074" t="s">
        <v>3049</v>
      </c>
      <c r="B18" s="640" t="s">
        <v>27</v>
      </c>
      <c r="C18" s="1075"/>
      <c r="D18" s="791">
        <v>24589.325400000002</v>
      </c>
      <c r="E18" s="791">
        <v>25140.243740000002</v>
      </c>
    </row>
    <row r="19" spans="1:5">
      <c r="A19" s="1074"/>
      <c r="B19" s="640" t="s">
        <v>146</v>
      </c>
      <c r="C19" s="1075"/>
      <c r="D19" s="791">
        <v>3983.1234989999998</v>
      </c>
      <c r="E19" s="791">
        <v>4019.4900040000002</v>
      </c>
    </row>
    <row r="20" spans="1:5">
      <c r="A20" s="1074"/>
      <c r="B20" s="640" t="s">
        <v>3050</v>
      </c>
      <c r="C20" s="1075"/>
      <c r="D20" s="791">
        <v>20606.2019</v>
      </c>
      <c r="E20" s="791">
        <v>21120.75374</v>
      </c>
    </row>
    <row r="21" spans="1:5">
      <c r="A21" s="639" t="s">
        <v>3051</v>
      </c>
      <c r="B21" s="640" t="s">
        <v>146</v>
      </c>
      <c r="C21" s="641" t="s">
        <v>3052</v>
      </c>
      <c r="D21" s="791">
        <v>500.22053</v>
      </c>
      <c r="E21" s="791">
        <v>639.65152799999998</v>
      </c>
    </row>
    <row r="23" spans="1:5">
      <c r="A23" s="40" t="s">
        <v>20</v>
      </c>
    </row>
    <row r="24" spans="1:5">
      <c r="A24" s="40"/>
    </row>
    <row r="25" spans="1:5">
      <c r="A25" s="53" t="s">
        <v>3057</v>
      </c>
    </row>
    <row r="26" spans="1:5">
      <c r="A26" s="17" t="s">
        <v>3691</v>
      </c>
    </row>
  </sheetData>
  <mergeCells count="5">
    <mergeCell ref="A4:A8"/>
    <mergeCell ref="C4:C20"/>
    <mergeCell ref="A9:A12"/>
    <mergeCell ref="A13:A17"/>
    <mergeCell ref="A18:A2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B22"/>
  <sheetViews>
    <sheetView workbookViewId="0">
      <selection activeCell="I21" sqref="I21"/>
    </sheetView>
  </sheetViews>
  <sheetFormatPr defaultRowHeight="14.5"/>
  <cols>
    <col min="1" max="1" width="28.26953125" customWidth="1"/>
    <col min="2" max="2" width="9.453125" bestFit="1" customWidth="1"/>
    <col min="3" max="3" width="8.7265625" bestFit="1" customWidth="1"/>
    <col min="4" max="5" width="9.453125" bestFit="1" customWidth="1"/>
  </cols>
  <sheetData>
    <row r="1" spans="1:28">
      <c r="A1" s="44" t="s">
        <v>3110</v>
      </c>
    </row>
    <row r="3" spans="1:28">
      <c r="A3" s="365" t="s">
        <v>1141</v>
      </c>
      <c r="B3" s="366">
        <v>2000</v>
      </c>
      <c r="C3" s="366">
        <v>2001</v>
      </c>
      <c r="D3" s="366">
        <v>2002</v>
      </c>
      <c r="E3" s="366">
        <v>2003</v>
      </c>
      <c r="F3" s="366">
        <v>2004</v>
      </c>
      <c r="G3" s="366">
        <v>2005</v>
      </c>
      <c r="H3" s="366">
        <v>2006</v>
      </c>
      <c r="I3" s="366">
        <v>2007</v>
      </c>
      <c r="J3" s="366">
        <v>2008</v>
      </c>
      <c r="K3" s="366">
        <v>2009</v>
      </c>
      <c r="L3" s="366">
        <v>2010</v>
      </c>
      <c r="M3" s="366">
        <v>2011</v>
      </c>
      <c r="N3" s="366">
        <v>2012</v>
      </c>
      <c r="O3" s="366">
        <v>2013</v>
      </c>
      <c r="P3" s="366">
        <v>2014</v>
      </c>
      <c r="Q3" s="366">
        <v>2015</v>
      </c>
      <c r="R3" s="366">
        <v>2016</v>
      </c>
      <c r="S3" s="366">
        <v>2017</v>
      </c>
      <c r="T3" s="366">
        <v>2018</v>
      </c>
      <c r="U3" s="366">
        <v>2019</v>
      </c>
      <c r="V3" s="366">
        <v>2020</v>
      </c>
      <c r="W3" s="366">
        <v>2021</v>
      </c>
      <c r="X3" s="366">
        <v>2022</v>
      </c>
      <c r="Y3" s="366">
        <v>2023</v>
      </c>
      <c r="Z3" s="366">
        <v>2024</v>
      </c>
      <c r="AB3" s="486" t="s">
        <v>528</v>
      </c>
    </row>
    <row r="4" spans="1:28">
      <c r="A4" s="367" t="s">
        <v>13</v>
      </c>
      <c r="B4" s="602">
        <v>0.13887708784341937</v>
      </c>
      <c r="C4" s="602">
        <v>0.92129003558877776</v>
      </c>
      <c r="D4" s="602">
        <v>0.89819891195057322</v>
      </c>
      <c r="E4" s="602">
        <v>0.38914358485747952</v>
      </c>
      <c r="F4" s="602">
        <v>1.3466772415855714</v>
      </c>
      <c r="G4" s="602">
        <v>1.6011582326176368</v>
      </c>
      <c r="H4" s="602">
        <v>1.7935180749690638</v>
      </c>
      <c r="I4" s="602">
        <v>4.0942410957197897</v>
      </c>
      <c r="J4" s="602">
        <v>3.8588948735070647</v>
      </c>
      <c r="K4" s="602">
        <v>4.2303294980188548</v>
      </c>
      <c r="L4" s="602">
        <v>3.4357297820627326</v>
      </c>
      <c r="M4" s="602">
        <v>2.5771882565545408</v>
      </c>
      <c r="N4" s="602">
        <v>4.8740384963441663</v>
      </c>
      <c r="O4" s="602">
        <v>3.9743771722926731</v>
      </c>
      <c r="P4" s="602">
        <v>4.2612269108395493</v>
      </c>
      <c r="Q4" s="602">
        <v>6.2109236708749886</v>
      </c>
      <c r="R4" s="602">
        <v>6.0344088659923409</v>
      </c>
      <c r="S4" s="602">
        <v>4.7760666515691383</v>
      </c>
      <c r="T4" s="602">
        <v>4.044318130272373</v>
      </c>
      <c r="U4" s="602">
        <v>1.6325706868170304</v>
      </c>
      <c r="V4" s="602">
        <v>1.5129499480097646</v>
      </c>
      <c r="W4" s="602">
        <v>3.3722701399904076</v>
      </c>
      <c r="X4" s="602">
        <v>1.7838438059783208</v>
      </c>
      <c r="Y4" s="602">
        <v>1.9698239557049788</v>
      </c>
      <c r="Z4" s="602">
        <v>3.3360755666807247</v>
      </c>
    </row>
    <row r="5" spans="1:28">
      <c r="A5" s="367" t="s">
        <v>12</v>
      </c>
      <c r="B5" s="602">
        <v>11.497809629771734</v>
      </c>
      <c r="C5" s="602">
        <v>10.150364960130252</v>
      </c>
      <c r="D5" s="602">
        <v>10.008863326506996</v>
      </c>
      <c r="E5" s="602">
        <v>13.002692383185014</v>
      </c>
      <c r="F5" s="602">
        <v>13.559471640117135</v>
      </c>
      <c r="G5" s="602">
        <v>13.24169941838618</v>
      </c>
      <c r="H5" s="602">
        <v>13.596087081972094</v>
      </c>
      <c r="I5" s="602">
        <v>15.996006802365736</v>
      </c>
      <c r="J5" s="602">
        <v>25.646103368200745</v>
      </c>
      <c r="K5" s="602">
        <v>20.793874788396817</v>
      </c>
      <c r="L5" s="602">
        <v>18.591183857057203</v>
      </c>
      <c r="M5" s="602">
        <v>18.873146645113529</v>
      </c>
      <c r="N5" s="602">
        <v>18.147288107480509</v>
      </c>
      <c r="O5" s="602">
        <v>29.486928207884173</v>
      </c>
      <c r="P5" s="602">
        <v>25.214959738447018</v>
      </c>
      <c r="Q5" s="602">
        <v>29.08049735610091</v>
      </c>
      <c r="R5" s="602">
        <v>26.419837949306384</v>
      </c>
      <c r="S5" s="602">
        <v>13.610179993753579</v>
      </c>
      <c r="T5" s="602">
        <v>13.597470379823992</v>
      </c>
      <c r="U5" s="602">
        <v>14.423223369581773</v>
      </c>
      <c r="V5" s="602">
        <v>16.785334353595495</v>
      </c>
      <c r="W5" s="602">
        <v>12.352531846685409</v>
      </c>
      <c r="X5" s="602">
        <v>13.931064293226084</v>
      </c>
      <c r="Y5" s="602">
        <v>15.629246381121838</v>
      </c>
      <c r="Z5" s="602">
        <v>20.37635674680482</v>
      </c>
    </row>
    <row r="6" spans="1:28">
      <c r="A6" s="367" t="s">
        <v>483</v>
      </c>
      <c r="B6" s="602"/>
      <c r="C6" s="602"/>
      <c r="D6" s="602"/>
      <c r="E6" s="602"/>
      <c r="F6" s="602"/>
      <c r="G6" s="602"/>
      <c r="H6" s="602"/>
      <c r="I6" s="602"/>
      <c r="J6" s="602"/>
      <c r="K6" s="602">
        <v>7.0014069505600185</v>
      </c>
      <c r="L6" s="602">
        <v>13.50198542690608</v>
      </c>
      <c r="M6" s="602">
        <v>10.330386640076183</v>
      </c>
      <c r="N6" s="602">
        <v>4.779516423894246</v>
      </c>
      <c r="O6" s="602">
        <v>12.103942331767321</v>
      </c>
      <c r="P6" s="602">
        <v>31.087161523087829</v>
      </c>
      <c r="Q6" s="602">
        <v>23.787130559762343</v>
      </c>
      <c r="R6" s="602">
        <v>13.28284582341824</v>
      </c>
      <c r="S6" s="602">
        <v>9.0663326304675795</v>
      </c>
      <c r="T6" s="602">
        <v>2.1598778004087245</v>
      </c>
      <c r="U6" s="602">
        <v>11.970526493747794</v>
      </c>
      <c r="V6" s="602">
        <v>11.675976423754788</v>
      </c>
      <c r="W6" s="602">
        <v>11.397393671495582</v>
      </c>
      <c r="X6" s="602">
        <v>8.7913506885869364</v>
      </c>
      <c r="Y6" s="602">
        <v>8.733674672898335</v>
      </c>
      <c r="Z6" s="602">
        <v>10.470029445096317</v>
      </c>
    </row>
    <row r="7" spans="1:28">
      <c r="A7" s="367" t="s">
        <v>89</v>
      </c>
      <c r="B7" s="602">
        <v>1.1590198542285606</v>
      </c>
      <c r="C7" s="602">
        <v>0.3915209461239047</v>
      </c>
      <c r="D7" s="602">
        <v>0.51401095701199362</v>
      </c>
      <c r="E7" s="602">
        <v>1.4189467287095474</v>
      </c>
      <c r="F7" s="602">
        <v>1.6011831505580203</v>
      </c>
      <c r="G7" s="602">
        <v>2.0536583581414249</v>
      </c>
      <c r="H7" s="602">
        <v>2.8603664112602503</v>
      </c>
      <c r="I7" s="602">
        <v>6.162059490522501</v>
      </c>
      <c r="J7" s="602">
        <v>11.955944450813934</v>
      </c>
      <c r="K7" s="602">
        <v>58.858436371953815</v>
      </c>
      <c r="L7" s="602">
        <v>63.006005217521874</v>
      </c>
      <c r="M7" s="602">
        <v>63.97053212754561</v>
      </c>
      <c r="N7" s="602">
        <v>73.819797523962322</v>
      </c>
      <c r="O7" s="602">
        <v>83.878782349147997</v>
      </c>
      <c r="P7" s="602">
        <v>80.732897327330832</v>
      </c>
      <c r="Q7" s="602">
        <v>75.306654220662807</v>
      </c>
      <c r="R7" s="602">
        <v>73.890343737650994</v>
      </c>
      <c r="S7" s="602">
        <v>63.782601405762087</v>
      </c>
      <c r="T7" s="602">
        <v>65.847263204628305</v>
      </c>
      <c r="U7" s="602">
        <v>50.048250848779333</v>
      </c>
      <c r="V7" s="602">
        <v>33.144925226616401</v>
      </c>
      <c r="W7" s="602">
        <v>28.549388810116387</v>
      </c>
      <c r="X7" s="602">
        <v>27.821890339568512</v>
      </c>
      <c r="Y7" s="602">
        <v>20.04404008685491</v>
      </c>
      <c r="Z7" s="602">
        <v>18.928955490682593</v>
      </c>
    </row>
    <row r="8" spans="1:28">
      <c r="A8" s="367" t="s">
        <v>482</v>
      </c>
      <c r="B8" s="602">
        <v>85.171705084807328</v>
      </c>
      <c r="C8" s="602">
        <v>81.688122706208077</v>
      </c>
      <c r="D8" s="602">
        <v>79.155407181833169</v>
      </c>
      <c r="E8" s="602">
        <v>75.909619568599823</v>
      </c>
      <c r="F8" s="602">
        <v>75.01574938168379</v>
      </c>
      <c r="G8" s="602">
        <v>83.252042469539006</v>
      </c>
      <c r="H8" s="602">
        <v>68.614197690055533</v>
      </c>
      <c r="I8" s="602">
        <v>79.864925026584672</v>
      </c>
      <c r="J8" s="602">
        <v>78.735118059124815</v>
      </c>
      <c r="K8" s="602">
        <v>60.436118299787047</v>
      </c>
      <c r="L8" s="602">
        <v>65.797263130008076</v>
      </c>
      <c r="M8" s="602">
        <v>69.014982020716388</v>
      </c>
      <c r="N8" s="602">
        <v>71.008609606233364</v>
      </c>
      <c r="O8" s="602">
        <v>68.177771740552416</v>
      </c>
      <c r="P8" s="602">
        <v>69.180725182407485</v>
      </c>
      <c r="Q8" s="602">
        <v>75.040519287875185</v>
      </c>
      <c r="R8" s="602">
        <v>78.122064852086098</v>
      </c>
      <c r="S8" s="602">
        <v>81.782075973442815</v>
      </c>
      <c r="T8" s="602">
        <v>80.589369442921708</v>
      </c>
      <c r="U8" s="602">
        <v>78.648151181120696</v>
      </c>
      <c r="V8" s="602">
        <v>75.692794637961455</v>
      </c>
      <c r="W8" s="602">
        <v>80.871195860033566</v>
      </c>
      <c r="X8" s="602">
        <v>82.365798071439485</v>
      </c>
      <c r="Y8" s="602">
        <v>80.803595552939299</v>
      </c>
      <c r="Z8" s="602">
        <v>78.469009485793066</v>
      </c>
    </row>
    <row r="9" spans="1:28">
      <c r="A9" s="367" t="s">
        <v>11</v>
      </c>
      <c r="B9" s="602">
        <v>27.600318015275388</v>
      </c>
      <c r="C9" s="602">
        <v>60.290375811547477</v>
      </c>
      <c r="D9" s="602">
        <v>39.666207000740663</v>
      </c>
      <c r="E9" s="602">
        <v>17.499417392655033</v>
      </c>
      <c r="F9" s="602">
        <v>86.284054874774469</v>
      </c>
      <c r="G9" s="602">
        <v>33.648819340832674</v>
      </c>
      <c r="H9" s="602">
        <v>16.311732141303395</v>
      </c>
      <c r="I9" s="602">
        <v>43.588699076981456</v>
      </c>
      <c r="J9" s="602">
        <v>40.363235802434787</v>
      </c>
      <c r="K9" s="602">
        <v>49.739004443861454</v>
      </c>
      <c r="L9" s="602">
        <v>75.410151966334539</v>
      </c>
      <c r="M9" s="602">
        <v>46.537139572647405</v>
      </c>
      <c r="N9" s="602">
        <v>48.648498421452722</v>
      </c>
      <c r="O9" s="602">
        <v>77.93422326447039</v>
      </c>
      <c r="P9" s="602">
        <v>23.027710886465606</v>
      </c>
      <c r="Q9" s="602">
        <v>30.827407966486653</v>
      </c>
      <c r="R9" s="602">
        <v>54.260910396686533</v>
      </c>
      <c r="S9" s="602">
        <v>54.879291983945897</v>
      </c>
      <c r="T9" s="602">
        <v>43.582514137459114</v>
      </c>
      <c r="U9" s="602">
        <v>38.811022378968318</v>
      </c>
      <c r="V9" s="602">
        <v>37.908452652997873</v>
      </c>
      <c r="W9" s="602">
        <v>46.646461248269311</v>
      </c>
      <c r="X9" s="602">
        <v>52.222010448684209</v>
      </c>
      <c r="Y9" s="602">
        <v>54.672456201877296</v>
      </c>
      <c r="Z9" s="602">
        <v>59.086516642213915</v>
      </c>
    </row>
    <row r="10" spans="1:28">
      <c r="A10" s="367" t="s">
        <v>10</v>
      </c>
      <c r="B10" s="602">
        <v>3.0346327628710092</v>
      </c>
      <c r="C10" s="602">
        <v>5.5073408173268783</v>
      </c>
      <c r="D10" s="602">
        <v>5.5069601333809892</v>
      </c>
      <c r="E10" s="602">
        <v>8.0403211012335873</v>
      </c>
      <c r="F10" s="602">
        <v>7.1529090856343753</v>
      </c>
      <c r="G10" s="602">
        <v>4.7935826351854081</v>
      </c>
      <c r="H10" s="602">
        <v>3.9542063394024245</v>
      </c>
      <c r="I10" s="602">
        <v>2.9376534759024047</v>
      </c>
      <c r="J10" s="602">
        <v>3.5117835440023657</v>
      </c>
      <c r="K10" s="602">
        <v>4.434335251482354</v>
      </c>
      <c r="L10" s="602">
        <v>5.5074714865253362</v>
      </c>
      <c r="M10" s="602">
        <v>4.1872135007662461</v>
      </c>
      <c r="N10" s="602">
        <v>5.0690005958766466</v>
      </c>
      <c r="O10" s="602">
        <v>6.7314858560304645</v>
      </c>
      <c r="P10" s="602">
        <v>6.5466885434838629</v>
      </c>
      <c r="Q10" s="602">
        <v>6.2732555602365876</v>
      </c>
      <c r="R10" s="602">
        <v>6.9562775144311164</v>
      </c>
      <c r="S10" s="602">
        <v>6.2558342746388762</v>
      </c>
      <c r="T10" s="602">
        <v>6.0745181054410473</v>
      </c>
      <c r="U10" s="602">
        <v>5.5892657819874163</v>
      </c>
      <c r="V10" s="602">
        <v>4.5652366457547906</v>
      </c>
      <c r="W10" s="602">
        <v>5.0793018534991088</v>
      </c>
      <c r="X10" s="602">
        <v>4.7453489848458101</v>
      </c>
      <c r="Y10" s="602">
        <v>4.4801651638880644</v>
      </c>
      <c r="Z10" s="602">
        <v>5.0694049721451355</v>
      </c>
    </row>
    <row r="11" spans="1:28">
      <c r="A11" s="367" t="s">
        <v>9</v>
      </c>
      <c r="B11" s="602">
        <v>18.477159444534731</v>
      </c>
      <c r="C11" s="602">
        <v>20.09080737711465</v>
      </c>
      <c r="D11" s="602">
        <v>23.914567454504223</v>
      </c>
      <c r="E11" s="602">
        <v>23.57881188627476</v>
      </c>
      <c r="F11" s="602">
        <v>27.643646605578777</v>
      </c>
      <c r="G11" s="602">
        <v>27.833548899342098</v>
      </c>
      <c r="H11" s="602">
        <v>30.594083277842127</v>
      </c>
      <c r="I11" s="602">
        <v>35.885283838055877</v>
      </c>
      <c r="J11" s="602">
        <v>21.835645386718987</v>
      </c>
      <c r="K11" s="602">
        <v>23.510292497585013</v>
      </c>
      <c r="L11" s="602">
        <v>19.016614592455579</v>
      </c>
      <c r="M11" s="602">
        <v>25.740915716414953</v>
      </c>
      <c r="N11" s="602">
        <v>18.060720777669189</v>
      </c>
      <c r="O11" s="602">
        <v>21.355355217052537</v>
      </c>
      <c r="P11" s="602">
        <v>28.57632658701753</v>
      </c>
      <c r="Q11" s="602">
        <v>30.546761538340178</v>
      </c>
      <c r="R11" s="602">
        <v>29.812431451821336</v>
      </c>
      <c r="S11" s="602">
        <v>18.958803153294976</v>
      </c>
      <c r="T11" s="602">
        <v>20.946414318396826</v>
      </c>
      <c r="U11" s="602">
        <v>18.832946625959384</v>
      </c>
      <c r="V11" s="602">
        <v>21.117779703391072</v>
      </c>
      <c r="W11" s="602">
        <v>23.019786843481036</v>
      </c>
      <c r="X11" s="602">
        <v>28.916685680595368</v>
      </c>
      <c r="Y11" s="602">
        <v>29.546257364214711</v>
      </c>
      <c r="Z11" s="602">
        <v>24.1301052833692</v>
      </c>
    </row>
    <row r="12" spans="1:28">
      <c r="A12" s="367" t="s">
        <v>8</v>
      </c>
      <c r="B12" s="602">
        <v>1.7143412748887044</v>
      </c>
      <c r="C12" s="602">
        <v>1.7483908989497168</v>
      </c>
      <c r="D12" s="602">
        <v>2.6393223609745236</v>
      </c>
      <c r="E12" s="602">
        <v>2.5178454226547471</v>
      </c>
      <c r="F12" s="602">
        <v>2.8256388307075859</v>
      </c>
      <c r="G12" s="602">
        <v>1.6022635600056945</v>
      </c>
      <c r="H12" s="602">
        <v>6.8407661034347704</v>
      </c>
      <c r="I12" s="602">
        <v>8.7936248350261099</v>
      </c>
      <c r="J12" s="602">
        <v>9.7059202589377644</v>
      </c>
      <c r="K12" s="602">
        <v>11.919827823803116</v>
      </c>
      <c r="L12" s="602">
        <v>11.815197699496762</v>
      </c>
      <c r="M12" s="602">
        <v>13.744679694507106</v>
      </c>
      <c r="N12" s="602">
        <v>15.986616535690077</v>
      </c>
      <c r="O12" s="602">
        <v>13.57525667817554</v>
      </c>
      <c r="P12" s="602">
        <v>12.999972566894572</v>
      </c>
      <c r="Q12" s="602">
        <v>15.704809661486568</v>
      </c>
      <c r="R12" s="602">
        <v>15.948586903923051</v>
      </c>
      <c r="S12" s="602">
        <v>15.957529356991362</v>
      </c>
      <c r="T12" s="602">
        <v>16.63995783263125</v>
      </c>
      <c r="U12" s="602">
        <v>16.961665236826658</v>
      </c>
      <c r="V12" s="602">
        <v>18.457492157070341</v>
      </c>
      <c r="W12" s="602">
        <v>20.462509467306237</v>
      </c>
      <c r="X12" s="602">
        <v>19.915307012081207</v>
      </c>
      <c r="Y12" s="602">
        <v>16.79366178889947</v>
      </c>
      <c r="Z12" s="602">
        <v>17.756224545492717</v>
      </c>
    </row>
    <row r="13" spans="1:28">
      <c r="A13" s="367" t="s">
        <v>6</v>
      </c>
      <c r="B13" s="602">
        <v>55.445243046255897</v>
      </c>
      <c r="C13" s="602">
        <v>81.99334105543501</v>
      </c>
      <c r="D13" s="602">
        <v>32.274573990745473</v>
      </c>
      <c r="E13" s="602">
        <v>30.112209286184321</v>
      </c>
      <c r="F13" s="602">
        <v>23.43350977264982</v>
      </c>
      <c r="G13" s="602">
        <v>22.291912504534679</v>
      </c>
      <c r="H13" s="602">
        <v>23.163289089660367</v>
      </c>
      <c r="I13" s="602">
        <v>22.396918210718912</v>
      </c>
      <c r="J13" s="602">
        <v>27.76089766451658</v>
      </c>
      <c r="K13" s="602">
        <v>27.927285122554746</v>
      </c>
      <c r="L13" s="602">
        <v>26.538540945579886</v>
      </c>
      <c r="M13" s="602">
        <v>21.972783018422579</v>
      </c>
      <c r="N13" s="602">
        <v>25.272140180880026</v>
      </c>
      <c r="O13" s="602">
        <v>28.001794672245587</v>
      </c>
      <c r="P13" s="602">
        <v>28.528140290870102</v>
      </c>
      <c r="Q13" s="602">
        <v>25.726259348428236</v>
      </c>
      <c r="R13" s="602">
        <v>27.887564703118496</v>
      </c>
      <c r="S13" s="602">
        <v>21.505915422424891</v>
      </c>
      <c r="T13" s="602">
        <v>28.403533814252736</v>
      </c>
      <c r="U13" s="602">
        <v>23.172279797212923</v>
      </c>
      <c r="V13" s="602">
        <v>29.450626741269726</v>
      </c>
      <c r="W13" s="602">
        <v>24.726378166658026</v>
      </c>
      <c r="X13" s="602">
        <v>19.836058798836596</v>
      </c>
      <c r="Y13" s="602">
        <v>18.960763829383691</v>
      </c>
      <c r="Z13" s="602">
        <v>20.097765441472355</v>
      </c>
    </row>
    <row r="14" spans="1:28">
      <c r="A14" s="367" t="s">
        <v>5</v>
      </c>
      <c r="B14" s="602">
        <v>33.803962489072617</v>
      </c>
      <c r="C14" s="602">
        <v>30.597159374518903</v>
      </c>
      <c r="D14" s="602">
        <v>41.977255383454164</v>
      </c>
      <c r="E14" s="602">
        <v>46.478240367947734</v>
      </c>
      <c r="F14" s="602">
        <v>36.002901818851804</v>
      </c>
      <c r="G14" s="602">
        <v>36.142669070794078</v>
      </c>
      <c r="H14" s="602">
        <v>32.844576179521333</v>
      </c>
      <c r="I14" s="602">
        <v>37.235134075129828</v>
      </c>
      <c r="J14" s="602">
        <v>40.867448147513748</v>
      </c>
      <c r="K14" s="602">
        <v>49.141619834416019</v>
      </c>
      <c r="L14" s="602">
        <v>39.961547411428114</v>
      </c>
      <c r="M14" s="602">
        <v>39.614878671703536</v>
      </c>
      <c r="N14" s="602">
        <v>34.263126870471247</v>
      </c>
      <c r="O14" s="602">
        <v>49.226764340060299</v>
      </c>
      <c r="P14" s="602">
        <v>42.00640514970727</v>
      </c>
      <c r="Q14" s="602">
        <v>49.184284742968565</v>
      </c>
      <c r="R14" s="602">
        <v>39.255031842951631</v>
      </c>
      <c r="S14" s="602">
        <v>36.705878320989477</v>
      </c>
      <c r="T14" s="602">
        <v>31.823123833002988</v>
      </c>
      <c r="U14" s="602">
        <v>30.274024889516838</v>
      </c>
      <c r="V14" s="602">
        <v>24.545880543665639</v>
      </c>
      <c r="W14" s="602">
        <v>27.318874551342748</v>
      </c>
      <c r="X14" s="602">
        <v>43.858494692992551</v>
      </c>
      <c r="Y14" s="602">
        <v>42.37028942461091</v>
      </c>
      <c r="Z14" s="602">
        <v>37.424058699709654</v>
      </c>
    </row>
    <row r="15" spans="1:28">
      <c r="A15" s="367" t="s">
        <v>4</v>
      </c>
      <c r="B15" s="602">
        <v>3.1087946105068842</v>
      </c>
      <c r="C15" s="602">
        <v>2.8102289217308134</v>
      </c>
      <c r="D15" s="602">
        <v>1.5600045723556242</v>
      </c>
      <c r="E15" s="602">
        <v>0.36959467196224532</v>
      </c>
      <c r="F15" s="602">
        <v>0.45135921129565071</v>
      </c>
      <c r="G15" s="602">
        <v>1.0072022593650141</v>
      </c>
      <c r="H15" s="602">
        <v>0.21420384228090028</v>
      </c>
      <c r="I15" s="602">
        <v>0.50112836166834085</v>
      </c>
      <c r="J15" s="602">
        <v>0.57211922992866149</v>
      </c>
      <c r="K15" s="602">
        <v>1.2749819263083759</v>
      </c>
      <c r="L15" s="602">
        <v>0.5363956357548092</v>
      </c>
      <c r="M15" s="602">
        <v>0.17178691718989447</v>
      </c>
      <c r="N15" s="602">
        <v>0.88876639287592241</v>
      </c>
      <c r="O15" s="602">
        <v>0.82108296105553091</v>
      </c>
      <c r="P15" s="602">
        <v>0.51616465272776579</v>
      </c>
      <c r="Q15" s="602">
        <v>0.33457879663137585</v>
      </c>
      <c r="R15" s="602">
        <v>0.14362408686279871</v>
      </c>
      <c r="S15" s="602">
        <v>0.17633717581210603</v>
      </c>
      <c r="T15" s="602">
        <v>0.11920656872974082</v>
      </c>
      <c r="U15" s="602">
        <v>0.26535915867008725</v>
      </c>
      <c r="V15" s="602">
        <v>0.34670981942903029</v>
      </c>
      <c r="W15" s="602">
        <v>0.22248542609870536</v>
      </c>
      <c r="X15" s="602">
        <v>0.22282985598080848</v>
      </c>
      <c r="Y15" s="602">
        <v>0.14301704930633419</v>
      </c>
      <c r="Z15" s="602">
        <v>0.24192833149628118</v>
      </c>
    </row>
    <row r="16" spans="1:28">
      <c r="A16" s="367" t="s">
        <v>3</v>
      </c>
      <c r="B16" s="602">
        <v>10.590079873840642</v>
      </c>
      <c r="C16" s="602">
        <v>10.278119730767745</v>
      </c>
      <c r="D16" s="602">
        <v>9.5198975153378438</v>
      </c>
      <c r="E16" s="602">
        <v>9.5886102593728602</v>
      </c>
      <c r="F16" s="602">
        <v>9.0154108991459054</v>
      </c>
      <c r="G16" s="602">
        <v>10.75936261945119</v>
      </c>
      <c r="H16" s="602">
        <v>11.297575664569701</v>
      </c>
      <c r="I16" s="602">
        <v>16.922709289789747</v>
      </c>
      <c r="J16" s="602">
        <v>19.38835720832272</v>
      </c>
      <c r="K16" s="602">
        <v>22.37101457599525</v>
      </c>
      <c r="L16" s="602">
        <v>20.830752440388231</v>
      </c>
      <c r="M16" s="602">
        <v>19.963043039799771</v>
      </c>
      <c r="N16" s="602">
        <v>22.538882398460196</v>
      </c>
      <c r="O16" s="602">
        <v>23.310010150652253</v>
      </c>
      <c r="P16" s="602">
        <v>25.755202817961781</v>
      </c>
      <c r="Q16" s="602">
        <v>25.316833221820694</v>
      </c>
      <c r="R16" s="602">
        <v>24.531408054617181</v>
      </c>
      <c r="S16" s="602">
        <v>22.746694674831403</v>
      </c>
      <c r="T16" s="602">
        <v>23.007620565278831</v>
      </c>
      <c r="U16" s="602">
        <v>23.326073131226611</v>
      </c>
      <c r="V16" s="602">
        <v>20.39503442220018</v>
      </c>
      <c r="W16" s="602">
        <v>18.928691762488363</v>
      </c>
      <c r="X16" s="602">
        <v>21.601095313062409</v>
      </c>
      <c r="Y16" s="602">
        <v>23.768696002746712</v>
      </c>
      <c r="Z16" s="602">
        <v>25.251101170037447</v>
      </c>
    </row>
    <row r="17" spans="1:26">
      <c r="A17" s="367" t="s">
        <v>431</v>
      </c>
      <c r="B17" s="602">
        <v>7.0815728159083324</v>
      </c>
      <c r="C17" s="602">
        <v>7.9788985327694091</v>
      </c>
      <c r="D17" s="602">
        <v>10.063859842239294</v>
      </c>
      <c r="E17" s="602">
        <v>4.9324472665206738</v>
      </c>
      <c r="F17" s="602">
        <v>10.391633210681553</v>
      </c>
      <c r="G17" s="602">
        <v>20.02276492579697</v>
      </c>
      <c r="H17" s="602">
        <v>18.830613801197746</v>
      </c>
      <c r="I17" s="602">
        <v>20.484494423396541</v>
      </c>
      <c r="J17" s="602">
        <v>16.296006421514942</v>
      </c>
      <c r="K17" s="602">
        <v>15.029828749170395</v>
      </c>
      <c r="L17" s="602">
        <v>18.209933518454015</v>
      </c>
      <c r="M17" s="602">
        <v>25.814319852984656</v>
      </c>
      <c r="N17" s="602">
        <v>26.954090517396789</v>
      </c>
      <c r="O17" s="602">
        <v>24.852727634577732</v>
      </c>
      <c r="P17" s="602">
        <v>27.61365284453241</v>
      </c>
      <c r="Q17" s="602">
        <v>21.008655021980886</v>
      </c>
      <c r="R17" s="602">
        <v>22.811470645555602</v>
      </c>
      <c r="S17" s="602">
        <v>21.5412657845641</v>
      </c>
      <c r="T17" s="602">
        <v>25.830217090111695</v>
      </c>
      <c r="U17" s="602">
        <v>16.67678964093307</v>
      </c>
      <c r="V17" s="602">
        <v>24.03560830860534</v>
      </c>
      <c r="W17" s="602">
        <v>20.388045689250507</v>
      </c>
      <c r="X17" s="602">
        <v>21.125274725274725</v>
      </c>
      <c r="Y17" s="602">
        <v>23.749948444395564</v>
      </c>
      <c r="Z17" s="602">
        <v>34.110689404776835</v>
      </c>
    </row>
    <row r="18" spans="1:26">
      <c r="A18" s="367" t="s">
        <v>1</v>
      </c>
      <c r="B18" s="602">
        <v>29.100497644229605</v>
      </c>
      <c r="C18" s="602">
        <v>29.282663241378398</v>
      </c>
      <c r="D18" s="602">
        <v>36.887011326211322</v>
      </c>
      <c r="E18" s="602">
        <v>43.939330271848533</v>
      </c>
      <c r="F18" s="602">
        <v>49.117840253537288</v>
      </c>
      <c r="G18" s="602">
        <v>23.415150257963795</v>
      </c>
      <c r="H18" s="602">
        <v>18.588944205147218</v>
      </c>
      <c r="I18" s="602">
        <v>22.79412725972119</v>
      </c>
      <c r="J18" s="602">
        <v>18.854906797829194</v>
      </c>
      <c r="K18" s="602">
        <v>21.616416623341731</v>
      </c>
      <c r="L18" s="602">
        <v>18.455501784159452</v>
      </c>
      <c r="M18" s="602">
        <v>20.906679020129356</v>
      </c>
      <c r="N18" s="602">
        <v>29.725405370362374</v>
      </c>
      <c r="O18" s="602">
        <v>29.472178930269465</v>
      </c>
      <c r="P18" s="602">
        <v>21.47365879723684</v>
      </c>
      <c r="Q18" s="602">
        <v>23.553577633589551</v>
      </c>
      <c r="R18" s="602">
        <v>20.660779649739268</v>
      </c>
      <c r="S18" s="602">
        <v>16.709424841837006</v>
      </c>
      <c r="T18" s="602">
        <v>18.729219475593304</v>
      </c>
      <c r="U18" s="602">
        <v>22.408856517502038</v>
      </c>
      <c r="V18" s="602">
        <v>19.911058246757708</v>
      </c>
      <c r="W18" s="602">
        <v>18.119723212453167</v>
      </c>
      <c r="X18" s="602">
        <v>23.213215379452357</v>
      </c>
      <c r="Y18" s="602">
        <v>28.15918774943728</v>
      </c>
      <c r="Z18" s="602">
        <v>24.177087908568787</v>
      </c>
    </row>
    <row r="19" spans="1:26">
      <c r="A19" s="367" t="s">
        <v>0</v>
      </c>
      <c r="B19" s="602">
        <v>81.957740816191532</v>
      </c>
      <c r="C19" s="602">
        <v>96.930808825996735</v>
      </c>
      <c r="D19" s="602">
        <v>64.402150093826179</v>
      </c>
      <c r="E19" s="602">
        <v>42.511426958669233</v>
      </c>
      <c r="F19" s="602">
        <v>58.777299616682832</v>
      </c>
      <c r="G19" s="602">
        <v>56.641798730499495</v>
      </c>
      <c r="H19" s="602">
        <v>68.170856193437416</v>
      </c>
      <c r="I19" s="602">
        <v>64.956777533758469</v>
      </c>
      <c r="J19" s="602">
        <v>63.814340128319216</v>
      </c>
      <c r="K19" s="602">
        <v>57.481720006296435</v>
      </c>
      <c r="L19" s="602">
        <v>55.725333080118247</v>
      </c>
      <c r="M19" s="602">
        <v>73.674036064001243</v>
      </c>
      <c r="N19" s="602">
        <v>78.586881785918251</v>
      </c>
      <c r="O19" s="602">
        <v>81.135415413240835</v>
      </c>
      <c r="P19" s="602">
        <v>71.835207792049545</v>
      </c>
      <c r="Q19" s="602">
        <v>77.081571135904753</v>
      </c>
      <c r="R19" s="602">
        <v>79.382680898985214</v>
      </c>
      <c r="S19" s="602">
        <v>75.858776033584718</v>
      </c>
      <c r="T19" s="602">
        <v>63.998685275971788</v>
      </c>
      <c r="U19" s="602">
        <v>60.867916972346158</v>
      </c>
      <c r="V19" s="602">
        <v>71.032982106672762</v>
      </c>
      <c r="W19" s="602">
        <v>58.678053342716765</v>
      </c>
      <c r="X19" s="602">
        <v>47.611738307268958</v>
      </c>
      <c r="Y19" s="602">
        <v>39.634918370494049</v>
      </c>
      <c r="Z19" s="602">
        <v>34.032822168415386</v>
      </c>
    </row>
    <row r="20" spans="1:26">
      <c r="A20" s="367" t="s">
        <v>2207</v>
      </c>
      <c r="B20" s="603">
        <v>12.849039760897361</v>
      </c>
      <c r="C20" s="603">
        <v>13.655138829033866</v>
      </c>
      <c r="D20" s="603">
        <v>12.850832834446118</v>
      </c>
      <c r="E20" s="603">
        <v>12.378441926162543</v>
      </c>
      <c r="F20" s="603">
        <v>13.340207226314643</v>
      </c>
      <c r="G20" s="603">
        <v>11.472395328432603</v>
      </c>
      <c r="H20" s="603">
        <v>13.204655004137821</v>
      </c>
      <c r="I20" s="603">
        <v>15.321218570888131</v>
      </c>
      <c r="J20" s="603">
        <v>15.103367858628317</v>
      </c>
      <c r="K20" s="603">
        <v>18.995445641296566</v>
      </c>
      <c r="L20" s="603">
        <v>17.700875896863</v>
      </c>
      <c r="M20" s="603">
        <v>17.607183162777176</v>
      </c>
      <c r="N20" s="603">
        <v>19.914161857171507</v>
      </c>
      <c r="O20" s="603">
        <v>21.744466604139564</v>
      </c>
      <c r="P20" s="603">
        <v>22.929759922546886</v>
      </c>
      <c r="Q20" s="603">
        <v>25.019171380798721</v>
      </c>
      <c r="R20" s="603">
        <v>24.685624635718828</v>
      </c>
      <c r="S20" s="603">
        <v>22.419208584341103</v>
      </c>
      <c r="T20" s="603">
        <v>24.355598725714973</v>
      </c>
      <c r="U20" s="603">
        <v>22.011504056283592</v>
      </c>
      <c r="V20" s="603">
        <v>21.122543526732454</v>
      </c>
      <c r="W20" s="603">
        <v>19.264748884066673</v>
      </c>
      <c r="X20" s="603">
        <v>19.662189760284448</v>
      </c>
      <c r="Y20" s="603">
        <v>20.711076673006019</v>
      </c>
      <c r="Z20" s="603">
        <v>21.779164000889072</v>
      </c>
    </row>
    <row r="22" spans="1:26">
      <c r="A22" s="241" t="s">
        <v>2855</v>
      </c>
    </row>
  </sheetData>
  <hyperlinks>
    <hyperlink ref="AB3" location="Content!A1" display="Back to content page" xr:uid="{00000000-0004-0000-1100-000000000000}"/>
  </hyperlinks>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B32F5-5EC9-43D8-9816-A59C304C6495}">
  <dimension ref="A1:E24"/>
  <sheetViews>
    <sheetView workbookViewId="0">
      <selection activeCell="H20" sqref="H20"/>
    </sheetView>
  </sheetViews>
  <sheetFormatPr defaultColWidth="8.81640625" defaultRowHeight="14"/>
  <cols>
    <col min="1" max="1" width="21.453125" style="17" customWidth="1"/>
    <col min="2" max="2" width="21" style="17" customWidth="1"/>
    <col min="3" max="3" width="8.81640625" style="17"/>
    <col min="4" max="4" width="10.26953125" style="17" customWidth="1"/>
    <col min="5" max="16384" width="8.81640625" style="17"/>
  </cols>
  <sheetData>
    <row r="1" spans="1:5">
      <c r="A1" s="44" t="s">
        <v>3376</v>
      </c>
    </row>
    <row r="3" spans="1:5">
      <c r="A3" s="637" t="s">
        <v>3037</v>
      </c>
      <c r="B3" s="637" t="s">
        <v>3038</v>
      </c>
      <c r="C3" s="638" t="s">
        <v>3039</v>
      </c>
      <c r="D3" s="637">
        <v>2022</v>
      </c>
      <c r="E3" s="637">
        <v>2023</v>
      </c>
    </row>
    <row r="4" spans="1:5">
      <c r="A4" s="1074" t="s">
        <v>3040</v>
      </c>
      <c r="B4" s="640" t="s">
        <v>2964</v>
      </c>
      <c r="C4" s="1075" t="s">
        <v>3041</v>
      </c>
      <c r="D4" s="791">
        <v>26130.35052</v>
      </c>
      <c r="E4" s="791">
        <v>26164.566139999999</v>
      </c>
    </row>
    <row r="5" spans="1:5">
      <c r="A5" s="1074"/>
      <c r="B5" s="640" t="s">
        <v>86</v>
      </c>
      <c r="C5" s="1075"/>
      <c r="D5" s="791">
        <v>1857.3663100000001</v>
      </c>
      <c r="E5" s="791">
        <v>1859.021299</v>
      </c>
    </row>
    <row r="6" spans="1:5">
      <c r="A6" s="1074"/>
      <c r="B6" s="640" t="s">
        <v>85</v>
      </c>
      <c r="C6" s="1075"/>
      <c r="D6" s="791">
        <v>-2.6555506690000001</v>
      </c>
      <c r="E6" s="791">
        <v>-2.6555515569999999</v>
      </c>
    </row>
    <row r="7" spans="1:5">
      <c r="A7" s="1074"/>
      <c r="B7" s="640" t="s">
        <v>3042</v>
      </c>
      <c r="C7" s="1075"/>
      <c r="D7" s="791">
        <v>-5.7849668049999998</v>
      </c>
      <c r="E7" s="791">
        <v>-6.1274276859999999</v>
      </c>
    </row>
    <row r="8" spans="1:5">
      <c r="A8" s="1074"/>
      <c r="B8" s="640" t="s">
        <v>3043</v>
      </c>
      <c r="C8" s="1075"/>
      <c r="D8" s="791">
        <v>27985.061280000002</v>
      </c>
      <c r="E8" s="791">
        <v>28020.93189</v>
      </c>
    </row>
    <row r="9" spans="1:5">
      <c r="A9" s="1074" t="s">
        <v>3044</v>
      </c>
      <c r="B9" s="640" t="s">
        <v>162</v>
      </c>
      <c r="C9" s="1075"/>
      <c r="D9" s="791">
        <v>-4386.6858000000002</v>
      </c>
      <c r="E9" s="791">
        <v>-4454.1646799999999</v>
      </c>
    </row>
    <row r="10" spans="1:5">
      <c r="A10" s="1074"/>
      <c r="B10" s="640" t="s">
        <v>3054</v>
      </c>
      <c r="C10" s="1075"/>
      <c r="D10" s="791">
        <v>-387.06512379999998</v>
      </c>
      <c r="E10" s="791">
        <v>-387.06525319999997</v>
      </c>
    </row>
    <row r="11" spans="1:5">
      <c r="A11" s="1074" t="s">
        <v>3046</v>
      </c>
      <c r="B11" s="640" t="s">
        <v>27</v>
      </c>
      <c r="C11" s="1075"/>
      <c r="D11" s="791">
        <v>23205.525389999999</v>
      </c>
      <c r="E11" s="791">
        <v>23173.574530000002</v>
      </c>
    </row>
    <row r="12" spans="1:5">
      <c r="A12" s="1074"/>
      <c r="B12" s="640" t="s">
        <v>3047</v>
      </c>
      <c r="C12" s="1075"/>
      <c r="D12" s="791">
        <v>1149.0456200000001</v>
      </c>
      <c r="E12" s="791">
        <v>992.42070709999996</v>
      </c>
    </row>
    <row r="13" spans="1:5">
      <c r="A13" s="1074"/>
      <c r="B13" s="640" t="s">
        <v>3055</v>
      </c>
      <c r="C13" s="1075"/>
      <c r="D13" s="791">
        <v>598.49693160000004</v>
      </c>
      <c r="E13" s="791">
        <v>644.07623869999998</v>
      </c>
    </row>
    <row r="14" spans="1:5">
      <c r="A14" s="1074"/>
      <c r="B14" s="640" t="s">
        <v>3048</v>
      </c>
      <c r="C14" s="1075"/>
      <c r="D14" s="791">
        <v>17825.697540000001</v>
      </c>
      <c r="E14" s="791">
        <v>19694.328399999999</v>
      </c>
    </row>
    <row r="15" spans="1:5">
      <c r="A15" s="1074"/>
      <c r="B15" s="640" t="s">
        <v>158</v>
      </c>
      <c r="C15" s="1075"/>
      <c r="D15" s="791">
        <v>3632.2852939999998</v>
      </c>
      <c r="E15" s="791">
        <v>1842.749182</v>
      </c>
    </row>
    <row r="16" spans="1:5">
      <c r="A16" s="1074" t="s">
        <v>3049</v>
      </c>
      <c r="B16" s="640" t="s">
        <v>27</v>
      </c>
      <c r="C16" s="1075"/>
      <c r="D16" s="791">
        <v>23205.525389999999</v>
      </c>
      <c r="E16" s="791">
        <v>23173.574530000002</v>
      </c>
    </row>
    <row r="17" spans="1:5">
      <c r="A17" s="1074"/>
      <c r="B17" s="640" t="s">
        <v>146</v>
      </c>
      <c r="C17" s="1075"/>
      <c r="D17" s="791">
        <v>3162.6678689999999</v>
      </c>
      <c r="E17" s="791">
        <v>3162.6689259999998</v>
      </c>
    </row>
    <row r="18" spans="1:5">
      <c r="A18" s="1074"/>
      <c r="B18" s="640" t="s">
        <v>3050</v>
      </c>
      <c r="C18" s="1075"/>
      <c r="D18" s="791">
        <v>20042.857520000001</v>
      </c>
      <c r="E18" s="791">
        <v>20010.905599999998</v>
      </c>
    </row>
    <row r="19" spans="1:5" ht="28">
      <c r="A19" s="639" t="s">
        <v>3051</v>
      </c>
      <c r="B19" s="640" t="s">
        <v>146</v>
      </c>
      <c r="C19" s="641" t="s">
        <v>3052</v>
      </c>
      <c r="D19" s="791">
        <v>481.5301503</v>
      </c>
      <c r="E19" s="791">
        <v>481.62543870000002</v>
      </c>
    </row>
    <row r="21" spans="1:5">
      <c r="A21" s="40" t="s">
        <v>20</v>
      </c>
    </row>
    <row r="22" spans="1:5">
      <c r="A22" s="40"/>
    </row>
    <row r="23" spans="1:5">
      <c r="A23" s="53" t="s">
        <v>3057</v>
      </c>
    </row>
    <row r="24" spans="1:5">
      <c r="A24" s="17" t="s">
        <v>3691</v>
      </c>
    </row>
  </sheetData>
  <mergeCells count="5">
    <mergeCell ref="A4:A8"/>
    <mergeCell ref="C4:C18"/>
    <mergeCell ref="A9:A10"/>
    <mergeCell ref="A11:A15"/>
    <mergeCell ref="A16:A18"/>
  </mergeCell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86905-A280-4D32-9698-3F037D4B6208}">
  <dimension ref="A1:E25"/>
  <sheetViews>
    <sheetView workbookViewId="0">
      <selection activeCell="G20" sqref="G20"/>
    </sheetView>
  </sheetViews>
  <sheetFormatPr defaultColWidth="8.81640625" defaultRowHeight="14"/>
  <cols>
    <col min="1" max="1" width="27.1796875" style="17" customWidth="1"/>
    <col min="2" max="2" width="24" style="17" customWidth="1"/>
    <col min="3" max="3" width="8.81640625" style="17"/>
    <col min="4" max="4" width="8.81640625" style="17" customWidth="1"/>
    <col min="5" max="16384" width="8.81640625" style="17"/>
  </cols>
  <sheetData>
    <row r="1" spans="1:5">
      <c r="A1" s="44" t="s">
        <v>3377</v>
      </c>
    </row>
    <row r="3" spans="1:5">
      <c r="A3" s="637" t="s">
        <v>3037</v>
      </c>
      <c r="B3" s="637" t="s">
        <v>3038</v>
      </c>
      <c r="C3" s="638" t="s">
        <v>3039</v>
      </c>
      <c r="D3" s="637">
        <v>2022</v>
      </c>
      <c r="E3" s="637">
        <v>2023</v>
      </c>
    </row>
    <row r="4" spans="1:5">
      <c r="A4" s="1074" t="s">
        <v>3040</v>
      </c>
      <c r="B4" s="640" t="s">
        <v>2964</v>
      </c>
      <c r="C4" s="1075" t="s">
        <v>3041</v>
      </c>
      <c r="D4" s="791">
        <v>181845.82440000001</v>
      </c>
      <c r="E4" s="791">
        <v>185449.60930000001</v>
      </c>
    </row>
    <row r="5" spans="1:5">
      <c r="A5" s="1074"/>
      <c r="B5" s="640" t="s">
        <v>86</v>
      </c>
      <c r="C5" s="1075"/>
      <c r="D5" s="791">
        <v>9.2399999999999996E-2</v>
      </c>
      <c r="E5" s="791">
        <v>0.18479999999999999</v>
      </c>
    </row>
    <row r="6" spans="1:5">
      <c r="A6" s="1074"/>
      <c r="B6" s="640" t="s">
        <v>85</v>
      </c>
      <c r="C6" s="1075"/>
      <c r="D6" s="791">
        <v>-3.8037999999999998</v>
      </c>
      <c r="E6" s="791">
        <v>-3.8037999999999998</v>
      </c>
    </row>
    <row r="7" spans="1:5">
      <c r="A7" s="1074"/>
      <c r="B7" s="640" t="s">
        <v>3042</v>
      </c>
      <c r="C7" s="1075"/>
      <c r="D7" s="791">
        <v>-200.6950779</v>
      </c>
      <c r="E7" s="791">
        <v>-256.62839170000001</v>
      </c>
    </row>
    <row r="8" spans="1:5">
      <c r="A8" s="1074"/>
      <c r="B8" s="640" t="s">
        <v>3043</v>
      </c>
      <c r="C8" s="1075"/>
      <c r="D8" s="791">
        <v>181842.11300000001</v>
      </c>
      <c r="E8" s="791">
        <v>185445.9903</v>
      </c>
    </row>
    <row r="9" spans="1:5">
      <c r="A9" s="1074" t="s">
        <v>3044</v>
      </c>
      <c r="B9" s="640" t="s">
        <v>146</v>
      </c>
      <c r="C9" s="1075"/>
      <c r="D9" s="791">
        <v>-4.4276543999999998</v>
      </c>
      <c r="E9" s="791">
        <v>-4.4276543999999998</v>
      </c>
    </row>
    <row r="10" spans="1:5">
      <c r="A10" s="1074"/>
      <c r="B10" s="640" t="s">
        <v>162</v>
      </c>
      <c r="C10" s="1075"/>
      <c r="D10" s="791">
        <v>-58956.65496</v>
      </c>
      <c r="E10" s="791">
        <v>-60417.766360000001</v>
      </c>
    </row>
    <row r="11" spans="1:5">
      <c r="A11" s="1074"/>
      <c r="B11" s="640" t="s">
        <v>3054</v>
      </c>
      <c r="C11" s="1075"/>
      <c r="D11" s="791">
        <v>-1456.2945689999999</v>
      </c>
      <c r="E11" s="791">
        <v>-1108.251168</v>
      </c>
    </row>
    <row r="12" spans="1:5">
      <c r="A12" s="1074" t="s">
        <v>3046</v>
      </c>
      <c r="B12" s="640" t="s">
        <v>27</v>
      </c>
      <c r="C12" s="1075"/>
      <c r="D12" s="791">
        <v>121224.0407</v>
      </c>
      <c r="E12" s="791">
        <v>123658.9167</v>
      </c>
    </row>
    <row r="13" spans="1:5">
      <c r="A13" s="1074"/>
      <c r="B13" s="640" t="s">
        <v>3047</v>
      </c>
      <c r="C13" s="1075"/>
      <c r="D13" s="791">
        <v>6122.8080470000004</v>
      </c>
      <c r="E13" s="791">
        <v>6344.4678549999999</v>
      </c>
    </row>
    <row r="14" spans="1:5">
      <c r="A14" s="1074"/>
      <c r="B14" s="640" t="s">
        <v>3055</v>
      </c>
      <c r="C14" s="1075"/>
      <c r="D14" s="791">
        <v>33723.98386</v>
      </c>
      <c r="E14" s="791">
        <v>34206.080139999998</v>
      </c>
    </row>
    <row r="15" spans="1:5">
      <c r="A15" s="1074"/>
      <c r="B15" s="640" t="s">
        <v>3048</v>
      </c>
      <c r="C15" s="1075"/>
      <c r="D15" s="791">
        <v>81057.736999999994</v>
      </c>
      <c r="E15" s="791">
        <v>82619.804929999998</v>
      </c>
    </row>
    <row r="16" spans="1:5">
      <c r="A16" s="1074"/>
      <c r="B16" s="640" t="s">
        <v>158</v>
      </c>
      <c r="C16" s="1075"/>
      <c r="D16" s="791">
        <v>319.511822</v>
      </c>
      <c r="E16" s="791">
        <v>488.56376160000002</v>
      </c>
    </row>
    <row r="17" spans="1:5">
      <c r="A17" s="1074" t="s">
        <v>3049</v>
      </c>
      <c r="B17" s="640" t="s">
        <v>27</v>
      </c>
      <c r="C17" s="1075"/>
      <c r="D17" s="791">
        <v>121224.0407</v>
      </c>
      <c r="E17" s="791">
        <v>123658.9167</v>
      </c>
    </row>
    <row r="18" spans="1:5">
      <c r="A18" s="1074"/>
      <c r="B18" s="640" t="s">
        <v>146</v>
      </c>
      <c r="C18" s="1075"/>
      <c r="D18" s="791">
        <v>1740.8546670000001</v>
      </c>
      <c r="E18" s="791">
        <v>2652.4471870000002</v>
      </c>
    </row>
    <row r="19" spans="1:5">
      <c r="A19" s="1074"/>
      <c r="B19" s="640" t="s">
        <v>3050</v>
      </c>
      <c r="C19" s="1075"/>
      <c r="D19" s="791">
        <v>119483.18610000001</v>
      </c>
      <c r="E19" s="791">
        <v>121006.46950000001</v>
      </c>
    </row>
    <row r="20" spans="1:5" ht="28">
      <c r="A20" s="639" t="s">
        <v>3051</v>
      </c>
      <c r="B20" s="640" t="s">
        <v>146</v>
      </c>
      <c r="C20" s="641" t="s">
        <v>3052</v>
      </c>
      <c r="D20" s="791">
        <v>943.84564260000002</v>
      </c>
      <c r="E20" s="791">
        <v>1115.924096</v>
      </c>
    </row>
    <row r="22" spans="1:5">
      <c r="A22" s="40" t="s">
        <v>20</v>
      </c>
    </row>
    <row r="23" spans="1:5">
      <c r="A23" s="40"/>
    </row>
    <row r="24" spans="1:5">
      <c r="A24" s="53" t="s">
        <v>3057</v>
      </c>
    </row>
    <row r="25" spans="1:5">
      <c r="A25" s="17" t="s">
        <v>3691</v>
      </c>
    </row>
  </sheetData>
  <mergeCells count="5">
    <mergeCell ref="A4:A8"/>
    <mergeCell ref="C4:C19"/>
    <mergeCell ref="A9:A11"/>
    <mergeCell ref="A12:A16"/>
    <mergeCell ref="A17:A19"/>
  </mergeCells>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746EB-99F5-4B0F-9E1A-A0A485B48D86}">
  <dimension ref="A1:E24"/>
  <sheetViews>
    <sheetView workbookViewId="0">
      <selection activeCell="H19" sqref="H19"/>
    </sheetView>
  </sheetViews>
  <sheetFormatPr defaultColWidth="8.81640625" defaultRowHeight="14"/>
  <cols>
    <col min="1" max="1" width="21.54296875" style="17" customWidth="1"/>
    <col min="2" max="2" width="22.54296875" style="17" customWidth="1"/>
    <col min="3" max="3" width="8.81640625" style="17"/>
    <col min="4" max="4" width="10.54296875" style="17" customWidth="1"/>
    <col min="5" max="16384" width="8.81640625" style="17"/>
  </cols>
  <sheetData>
    <row r="1" spans="1:5">
      <c r="A1" s="44" t="s">
        <v>3378</v>
      </c>
    </row>
    <row r="3" spans="1:5">
      <c r="A3" s="637" t="s">
        <v>3037</v>
      </c>
      <c r="B3" s="637" t="s">
        <v>3038</v>
      </c>
      <c r="C3" s="638" t="s">
        <v>3039</v>
      </c>
      <c r="D3" s="637">
        <v>2022</v>
      </c>
      <c r="E3" s="637">
        <v>2023</v>
      </c>
    </row>
    <row r="4" spans="1:5">
      <c r="A4" s="1074" t="s">
        <v>3040</v>
      </c>
      <c r="B4" s="640" t="s">
        <v>2964</v>
      </c>
      <c r="C4" s="1075" t="s">
        <v>3041</v>
      </c>
      <c r="D4" s="791">
        <v>83667.518890000007</v>
      </c>
      <c r="E4" s="791">
        <v>84524.471350000007</v>
      </c>
    </row>
    <row r="5" spans="1:5">
      <c r="A5" s="1074"/>
      <c r="B5" s="640" t="s">
        <v>86</v>
      </c>
      <c r="C5" s="1075"/>
      <c r="D5" s="791">
        <v>9.2399999999999996E-2</v>
      </c>
      <c r="E5" s="791">
        <v>0.1232</v>
      </c>
    </row>
    <row r="6" spans="1:5">
      <c r="A6" s="1074"/>
      <c r="B6" s="640" t="s">
        <v>85</v>
      </c>
      <c r="C6" s="1075"/>
      <c r="D6" s="791">
        <v>-56.33108326</v>
      </c>
      <c r="E6" s="791">
        <v>-54.363042550000003</v>
      </c>
    </row>
    <row r="7" spans="1:5">
      <c r="A7" s="1074"/>
      <c r="B7" s="640" t="s">
        <v>3042</v>
      </c>
      <c r="C7" s="1075"/>
      <c r="D7" s="791">
        <v>-98.918041900000006</v>
      </c>
      <c r="E7" s="791">
        <v>-98.923790819999994</v>
      </c>
    </row>
    <row r="8" spans="1:5">
      <c r="A8" s="1074"/>
      <c r="B8" s="640" t="s">
        <v>3043</v>
      </c>
      <c r="C8" s="1075"/>
      <c r="D8" s="791">
        <v>83611.280199999994</v>
      </c>
      <c r="E8" s="791">
        <v>84470.231509999998</v>
      </c>
    </row>
    <row r="9" spans="1:5">
      <c r="A9" s="1074" t="s">
        <v>3044</v>
      </c>
      <c r="B9" s="640" t="s">
        <v>3045</v>
      </c>
      <c r="C9" s="1075"/>
      <c r="D9" s="791">
        <v>-314.7136185</v>
      </c>
      <c r="E9" s="791">
        <v>-312.9568185</v>
      </c>
    </row>
    <row r="10" spans="1:5">
      <c r="A10" s="1074"/>
      <c r="B10" s="640" t="s">
        <v>162</v>
      </c>
      <c r="C10" s="1075"/>
      <c r="D10" s="791">
        <v>-24057.859280000001</v>
      </c>
      <c r="E10" s="791">
        <v>-24606.36724</v>
      </c>
    </row>
    <row r="11" spans="1:5" ht="14.5" customHeight="1">
      <c r="A11" s="1076" t="s">
        <v>3046</v>
      </c>
      <c r="B11" s="640" t="s">
        <v>27</v>
      </c>
      <c r="C11" s="1075"/>
      <c r="D11" s="791">
        <v>59141.178140000004</v>
      </c>
      <c r="E11" s="791">
        <v>59451.983659999998</v>
      </c>
    </row>
    <row r="12" spans="1:5">
      <c r="A12" s="1077"/>
      <c r="B12" s="640" t="s">
        <v>3047</v>
      </c>
      <c r="C12" s="1075"/>
      <c r="D12" s="791">
        <v>11233.636259999999</v>
      </c>
      <c r="E12" s="791">
        <v>11150.09431</v>
      </c>
    </row>
    <row r="13" spans="1:5">
      <c r="A13" s="1077"/>
      <c r="B13" s="640" t="s">
        <v>3055</v>
      </c>
      <c r="C13" s="1075"/>
      <c r="D13" s="791">
        <v>2219.0982199999999</v>
      </c>
      <c r="E13" s="791">
        <v>2338.9029019999998</v>
      </c>
    </row>
    <row r="14" spans="1:5">
      <c r="A14" s="1077"/>
      <c r="B14" s="640" t="s">
        <v>3048</v>
      </c>
      <c r="C14" s="1075"/>
      <c r="D14" s="791">
        <v>45671.679129999997</v>
      </c>
      <c r="E14" s="791">
        <v>45944.848910000001</v>
      </c>
    </row>
    <row r="15" spans="1:5">
      <c r="A15" s="1078"/>
      <c r="B15" s="640"/>
      <c r="C15" s="1075"/>
      <c r="D15" s="791">
        <v>16.764539559999999</v>
      </c>
      <c r="E15" s="791">
        <v>18.137538110000001</v>
      </c>
    </row>
    <row r="16" spans="1:5">
      <c r="A16" s="1074" t="s">
        <v>3049</v>
      </c>
      <c r="B16" s="640" t="s">
        <v>27</v>
      </c>
      <c r="C16" s="1075"/>
      <c r="D16" s="791">
        <v>59141.178140000004</v>
      </c>
      <c r="E16" s="791">
        <v>59451.983659999998</v>
      </c>
    </row>
    <row r="17" spans="1:5">
      <c r="A17" s="1074"/>
      <c r="B17" s="640" t="s">
        <v>146</v>
      </c>
      <c r="C17" s="1075"/>
      <c r="D17" s="791">
        <v>6177.2728059999999</v>
      </c>
      <c r="E17" s="791">
        <v>6177.6318170000004</v>
      </c>
    </row>
    <row r="18" spans="1:5">
      <c r="A18" s="1074"/>
      <c r="B18" s="640" t="s">
        <v>3050</v>
      </c>
      <c r="C18" s="1075"/>
      <c r="D18" s="791">
        <v>52963.905339999998</v>
      </c>
      <c r="E18" s="791">
        <v>53274.351840000003</v>
      </c>
    </row>
    <row r="19" spans="1:5" ht="28">
      <c r="A19" s="639" t="s">
        <v>3051</v>
      </c>
      <c r="B19" s="640" t="s">
        <v>146</v>
      </c>
      <c r="C19" s="641" t="s">
        <v>3052</v>
      </c>
      <c r="D19" s="791">
        <v>1758.100514</v>
      </c>
      <c r="E19" s="791">
        <v>1758.588514</v>
      </c>
    </row>
    <row r="21" spans="1:5">
      <c r="A21" s="40" t="s">
        <v>20</v>
      </c>
    </row>
    <row r="22" spans="1:5">
      <c r="A22" s="40"/>
    </row>
    <row r="23" spans="1:5">
      <c r="A23" s="53" t="s">
        <v>3057</v>
      </c>
    </row>
    <row r="24" spans="1:5">
      <c r="A24" s="17" t="s">
        <v>3691</v>
      </c>
    </row>
  </sheetData>
  <mergeCells count="5">
    <mergeCell ref="A4:A8"/>
    <mergeCell ref="C4:C18"/>
    <mergeCell ref="A9:A10"/>
    <mergeCell ref="A16:A18"/>
    <mergeCell ref="A11:A15"/>
  </mergeCells>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B1D20-2F5F-4A76-A3C3-9AB1684475ED}">
  <dimension ref="A1:E26"/>
  <sheetViews>
    <sheetView topLeftCell="A3" workbookViewId="0">
      <selection activeCell="I22" sqref="I22"/>
    </sheetView>
  </sheetViews>
  <sheetFormatPr defaultColWidth="8.81640625" defaultRowHeight="14"/>
  <cols>
    <col min="1" max="1" width="25.1796875" style="17" customWidth="1"/>
    <col min="2" max="2" width="20.1796875" style="17" customWidth="1"/>
    <col min="3" max="3" width="8.81640625" style="17"/>
    <col min="4" max="4" width="12.7265625" style="17" customWidth="1"/>
    <col min="5" max="16384" width="8.81640625" style="17"/>
  </cols>
  <sheetData>
    <row r="1" spans="1:5">
      <c r="A1" s="44" t="s">
        <v>3379</v>
      </c>
    </row>
    <row r="3" spans="1:5">
      <c r="A3" s="637" t="s">
        <v>3037</v>
      </c>
      <c r="B3" s="637" t="s">
        <v>3038</v>
      </c>
      <c r="C3" s="638" t="s">
        <v>3039</v>
      </c>
      <c r="D3" s="637">
        <v>2022</v>
      </c>
      <c r="E3" s="637">
        <v>2023</v>
      </c>
    </row>
    <row r="4" spans="1:5">
      <c r="A4" s="1074" t="s">
        <v>3040</v>
      </c>
      <c r="B4" s="640" t="s">
        <v>2964</v>
      </c>
      <c r="C4" s="1075" t="s">
        <v>3041</v>
      </c>
      <c r="D4" s="791">
        <v>6262.2429009999996</v>
      </c>
      <c r="E4" s="791">
        <v>6323.9426599999997</v>
      </c>
    </row>
    <row r="5" spans="1:5">
      <c r="A5" s="1074"/>
      <c r="B5" s="640" t="s">
        <v>86</v>
      </c>
      <c r="C5" s="1075"/>
      <c r="D5" s="791">
        <v>10.303290260000001</v>
      </c>
      <c r="E5" s="791">
        <v>7.4767874399999998</v>
      </c>
    </row>
    <row r="6" spans="1:5">
      <c r="A6" s="1074"/>
      <c r="B6" s="640" t="s">
        <v>3042</v>
      </c>
      <c r="C6" s="1075"/>
      <c r="D6" s="791">
        <v>-87.892095319999996</v>
      </c>
      <c r="E6" s="791">
        <v>12.00835603</v>
      </c>
    </row>
    <row r="7" spans="1:5">
      <c r="A7" s="1074"/>
      <c r="B7" s="640" t="s">
        <v>3043</v>
      </c>
      <c r="C7" s="1075"/>
      <c r="D7" s="791">
        <v>6272.5461910000004</v>
      </c>
      <c r="E7" s="791">
        <v>6331.4194470000002</v>
      </c>
    </row>
    <row r="8" spans="1:5">
      <c r="A8" s="1074" t="s">
        <v>3044</v>
      </c>
      <c r="B8" s="640" t="s">
        <v>3045</v>
      </c>
      <c r="C8" s="1075"/>
      <c r="D8" s="791">
        <v>-3566.8740120000002</v>
      </c>
      <c r="E8" s="791">
        <v>-3629.9716309999999</v>
      </c>
    </row>
    <row r="9" spans="1:5">
      <c r="A9" s="1074"/>
      <c r="B9" s="640" t="s">
        <v>162</v>
      </c>
      <c r="C9" s="1075"/>
      <c r="D9" s="791">
        <v>-16.78895412</v>
      </c>
      <c r="E9" s="791">
        <v>-17.500824000000001</v>
      </c>
    </row>
    <row r="10" spans="1:5">
      <c r="A10" s="1074"/>
      <c r="B10" s="640" t="s">
        <v>3053</v>
      </c>
      <c r="C10" s="1075"/>
      <c r="D10" s="791">
        <v>-41.288897030000001</v>
      </c>
      <c r="E10" s="791">
        <v>-41.813643249999998</v>
      </c>
    </row>
    <row r="11" spans="1:5">
      <c r="A11" s="1074"/>
      <c r="B11" s="640" t="s">
        <v>3054</v>
      </c>
      <c r="C11" s="1075"/>
      <c r="D11" s="791">
        <v>-119.62616439999999</v>
      </c>
      <c r="E11" s="791">
        <v>-119.70278980000001</v>
      </c>
    </row>
    <row r="12" spans="1:5">
      <c r="A12" s="1074" t="s">
        <v>3046</v>
      </c>
      <c r="B12" s="640" t="s">
        <v>27</v>
      </c>
      <c r="C12" s="1075"/>
      <c r="D12" s="791">
        <v>2533.4389289999999</v>
      </c>
      <c r="E12" s="791">
        <v>2527.1890530000001</v>
      </c>
    </row>
    <row r="13" spans="1:5">
      <c r="A13" s="1074"/>
      <c r="B13" s="640" t="s">
        <v>3047</v>
      </c>
      <c r="C13" s="1075"/>
      <c r="D13" s="791">
        <v>980.46854440000004</v>
      </c>
      <c r="E13" s="791">
        <v>1010.932243</v>
      </c>
    </row>
    <row r="14" spans="1:5">
      <c r="A14" s="1074"/>
      <c r="B14" s="640" t="s">
        <v>821</v>
      </c>
      <c r="C14" s="1075"/>
      <c r="D14" s="791">
        <v>5.8473760299999995</v>
      </c>
      <c r="E14" s="791">
        <v>7.7461864189999998</v>
      </c>
    </row>
    <row r="15" spans="1:5">
      <c r="A15" s="1074"/>
      <c r="B15" s="640" t="s">
        <v>3055</v>
      </c>
      <c r="C15" s="1075"/>
      <c r="D15" s="791">
        <v>682.15301929999998</v>
      </c>
      <c r="E15" s="791">
        <v>683.65031250000004</v>
      </c>
    </row>
    <row r="16" spans="1:5">
      <c r="A16" s="1074"/>
      <c r="B16" s="640" t="s">
        <v>3048</v>
      </c>
      <c r="C16" s="1075"/>
      <c r="D16" s="791">
        <v>823.59639389999995</v>
      </c>
      <c r="E16" s="791">
        <v>788.46621130000005</v>
      </c>
    </row>
    <row r="17" spans="1:5">
      <c r="A17" s="1074"/>
      <c r="B17" s="640" t="s">
        <v>158</v>
      </c>
      <c r="C17" s="1075"/>
      <c r="D17" s="791">
        <v>41.373595039999998</v>
      </c>
      <c r="E17" s="791">
        <v>36.394099820000001</v>
      </c>
    </row>
    <row r="18" spans="1:5">
      <c r="A18" s="1074" t="s">
        <v>3049</v>
      </c>
      <c r="B18" s="640" t="s">
        <v>27</v>
      </c>
      <c r="C18" s="1075"/>
      <c r="D18" s="791">
        <v>2533.4389289999999</v>
      </c>
      <c r="E18" s="791">
        <v>2527.1890530000001</v>
      </c>
    </row>
    <row r="19" spans="1:5">
      <c r="A19" s="1074"/>
      <c r="B19" s="640" t="s">
        <v>146</v>
      </c>
      <c r="C19" s="1075"/>
      <c r="D19" s="791">
        <v>2004.8009999999999</v>
      </c>
      <c r="E19" s="791">
        <v>1917.958022</v>
      </c>
    </row>
    <row r="20" spans="1:5">
      <c r="A20" s="1074"/>
      <c r="B20" s="640" t="s">
        <v>3050</v>
      </c>
      <c r="C20" s="1075"/>
      <c r="D20" s="791">
        <v>528.63792839999996</v>
      </c>
      <c r="E20" s="791">
        <v>609.23103070000002</v>
      </c>
    </row>
    <row r="21" spans="1:5" ht="28">
      <c r="A21" s="639" t="s">
        <v>3051</v>
      </c>
      <c r="B21" s="640" t="s">
        <v>146</v>
      </c>
      <c r="C21" s="641" t="s">
        <v>3052</v>
      </c>
      <c r="D21" s="791">
        <v>601.87678500000004</v>
      </c>
      <c r="E21" s="791">
        <v>578.3223653</v>
      </c>
    </row>
    <row r="23" spans="1:5">
      <c r="A23" s="40" t="s">
        <v>20</v>
      </c>
    </row>
    <row r="24" spans="1:5">
      <c r="A24" s="40"/>
    </row>
    <row r="25" spans="1:5">
      <c r="A25" s="53" t="s">
        <v>3057</v>
      </c>
    </row>
    <row r="26" spans="1:5">
      <c r="A26" s="17" t="s">
        <v>3691</v>
      </c>
    </row>
  </sheetData>
  <mergeCells count="5">
    <mergeCell ref="A4:A7"/>
    <mergeCell ref="C4:C20"/>
    <mergeCell ref="A8:A11"/>
    <mergeCell ref="A12:A17"/>
    <mergeCell ref="A18:A20"/>
  </mergeCells>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518D7-3AB2-486F-B4D2-64D86F772B4A}">
  <dimension ref="A1:E26"/>
  <sheetViews>
    <sheetView workbookViewId="0">
      <selection activeCell="H21" sqref="H21"/>
    </sheetView>
  </sheetViews>
  <sheetFormatPr defaultColWidth="8.81640625" defaultRowHeight="14"/>
  <cols>
    <col min="1" max="1" width="24.54296875" style="17" customWidth="1"/>
    <col min="2" max="2" width="22" style="17" customWidth="1"/>
    <col min="3" max="3" width="8.81640625" style="17"/>
    <col min="4" max="4" width="9.453125" style="17" customWidth="1"/>
    <col min="5" max="16384" width="8.81640625" style="17"/>
  </cols>
  <sheetData>
    <row r="1" spans="1:5">
      <c r="A1" s="44" t="s">
        <v>3380</v>
      </c>
    </row>
    <row r="3" spans="1:5">
      <c r="A3" s="637" t="s">
        <v>3037</v>
      </c>
      <c r="B3" s="637" t="s">
        <v>3038</v>
      </c>
      <c r="C3" s="638" t="s">
        <v>3039</v>
      </c>
      <c r="D3" s="637">
        <v>2022</v>
      </c>
      <c r="E3" s="637">
        <v>2023</v>
      </c>
    </row>
    <row r="4" spans="1:5">
      <c r="A4" s="1074" t="s">
        <v>3040</v>
      </c>
      <c r="B4" s="640" t="s">
        <v>2964</v>
      </c>
      <c r="C4" s="1075" t="s">
        <v>3041</v>
      </c>
      <c r="D4" s="790">
        <v>255041.84839999999</v>
      </c>
      <c r="E4" s="790">
        <v>252553.85870000001</v>
      </c>
    </row>
    <row r="5" spans="1:5">
      <c r="A5" s="1074"/>
      <c r="B5" s="640" t="s">
        <v>86</v>
      </c>
      <c r="C5" s="1075"/>
      <c r="D5" s="790">
        <v>25004.064610000001</v>
      </c>
      <c r="E5" s="790">
        <v>23828.250049999999</v>
      </c>
    </row>
    <row r="6" spans="1:5">
      <c r="A6" s="1074"/>
      <c r="B6" s="640" t="s">
        <v>85</v>
      </c>
      <c r="C6" s="1075"/>
      <c r="D6" s="790">
        <v>-34660.780599999998</v>
      </c>
      <c r="E6" s="790">
        <v>-34911.648999999998</v>
      </c>
    </row>
    <row r="7" spans="1:5">
      <c r="A7" s="1074"/>
      <c r="B7" s="640" t="s">
        <v>3042</v>
      </c>
      <c r="C7" s="1075"/>
      <c r="D7" s="790">
        <v>-4117.4751349999997</v>
      </c>
      <c r="E7" s="790">
        <v>-2394.0017309999998</v>
      </c>
    </row>
    <row r="8" spans="1:5">
      <c r="A8" s="1074"/>
      <c r="B8" s="640" t="s">
        <v>3043</v>
      </c>
      <c r="C8" s="1075"/>
      <c r="D8" s="790">
        <v>245385.1324</v>
      </c>
      <c r="E8" s="790">
        <v>241470.45970000001</v>
      </c>
    </row>
    <row r="9" spans="1:5">
      <c r="A9" s="1074" t="s">
        <v>3044</v>
      </c>
      <c r="B9" s="640" t="s">
        <v>3045</v>
      </c>
      <c r="C9" s="1075"/>
      <c r="D9" s="790">
        <v>-332.61188870000001</v>
      </c>
      <c r="E9" s="790">
        <v>-74.811001959999999</v>
      </c>
    </row>
    <row r="10" spans="1:5">
      <c r="A10" s="1074"/>
      <c r="B10" s="640" t="s">
        <v>162</v>
      </c>
      <c r="C10" s="1075"/>
      <c r="D10" s="790">
        <v>-33056.234960000002</v>
      </c>
      <c r="E10" s="790">
        <v>-28702.28312</v>
      </c>
    </row>
    <row r="11" spans="1:5">
      <c r="A11" s="1074"/>
      <c r="B11" s="640" t="s">
        <v>3053</v>
      </c>
      <c r="C11" s="1075"/>
      <c r="D11" s="790">
        <v>-3319.7894350000001</v>
      </c>
      <c r="E11" s="790">
        <v>-3305.8333149999999</v>
      </c>
    </row>
    <row r="12" spans="1:5">
      <c r="A12" s="1074"/>
      <c r="B12" s="640" t="s">
        <v>3054</v>
      </c>
      <c r="C12" s="1075"/>
      <c r="D12" s="790">
        <v>-5374.6089670000001</v>
      </c>
      <c r="E12" s="790">
        <v>-5352.0145549999997</v>
      </c>
    </row>
    <row r="13" spans="1:5">
      <c r="A13" s="1074" t="s">
        <v>3046</v>
      </c>
      <c r="B13" s="640" t="s">
        <v>27</v>
      </c>
      <c r="C13" s="1075"/>
      <c r="D13" s="790">
        <v>200069.37719999999</v>
      </c>
      <c r="E13" s="790">
        <v>201641.516</v>
      </c>
    </row>
    <row r="14" spans="1:5">
      <c r="A14" s="1074"/>
      <c r="B14" s="640" t="s">
        <v>3047</v>
      </c>
      <c r="C14" s="1075"/>
      <c r="D14" s="790">
        <v>39794.811049999997</v>
      </c>
      <c r="E14" s="790">
        <v>36184.081680000003</v>
      </c>
    </row>
    <row r="15" spans="1:5">
      <c r="A15" s="1074"/>
      <c r="B15" s="640" t="s">
        <v>3055</v>
      </c>
      <c r="C15" s="1075"/>
      <c r="D15" s="790">
        <v>130.91628460000001</v>
      </c>
      <c r="E15" s="790">
        <v>1096.935086</v>
      </c>
    </row>
    <row r="16" spans="1:5">
      <c r="A16" s="1074"/>
      <c r="B16" s="640" t="s">
        <v>3048</v>
      </c>
      <c r="C16" s="1075"/>
      <c r="D16" s="790">
        <v>158728.69899999999</v>
      </c>
      <c r="E16" s="790">
        <v>163621.4154</v>
      </c>
    </row>
    <row r="17" spans="1:5">
      <c r="A17" s="1074"/>
      <c r="B17" s="640" t="s">
        <v>158</v>
      </c>
      <c r="C17" s="1075"/>
      <c r="D17" s="790">
        <v>1414.9508740000001</v>
      </c>
      <c r="E17" s="790">
        <v>739.08379630000002</v>
      </c>
    </row>
    <row r="18" spans="1:5">
      <c r="A18" s="1074" t="s">
        <v>3049</v>
      </c>
      <c r="B18" s="640" t="s">
        <v>27</v>
      </c>
      <c r="C18" s="1075"/>
      <c r="D18" s="790">
        <v>200069.37719999999</v>
      </c>
      <c r="E18" s="790">
        <v>201641.516</v>
      </c>
    </row>
    <row r="19" spans="1:5">
      <c r="A19" s="1074"/>
      <c r="B19" s="640" t="s">
        <v>146</v>
      </c>
      <c r="C19" s="1075"/>
      <c r="D19" s="790">
        <v>40029.942320000002</v>
      </c>
      <c r="E19" s="790">
        <v>39784.513599999998</v>
      </c>
    </row>
    <row r="20" spans="1:5">
      <c r="A20" s="1074"/>
      <c r="B20" s="640" t="s">
        <v>3050</v>
      </c>
      <c r="C20" s="1075"/>
      <c r="D20" s="790">
        <v>160039.43489999999</v>
      </c>
      <c r="E20" s="790">
        <v>161857.0024</v>
      </c>
    </row>
    <row r="21" spans="1:5" ht="28">
      <c r="A21" s="639" t="s">
        <v>3051</v>
      </c>
      <c r="B21" s="640" t="s">
        <v>146</v>
      </c>
      <c r="C21" s="641" t="s">
        <v>3052</v>
      </c>
      <c r="D21" s="790">
        <v>16319.398800000001</v>
      </c>
      <c r="E21" s="790">
        <v>16495.58365</v>
      </c>
    </row>
    <row r="23" spans="1:5">
      <c r="A23" s="40" t="s">
        <v>20</v>
      </c>
    </row>
    <row r="24" spans="1:5">
      <c r="A24" s="40"/>
    </row>
    <row r="25" spans="1:5">
      <c r="A25" s="53" t="s">
        <v>3057</v>
      </c>
    </row>
    <row r="26" spans="1:5">
      <c r="A26" s="17" t="s">
        <v>3691</v>
      </c>
    </row>
  </sheetData>
  <mergeCells count="5">
    <mergeCell ref="A4:A8"/>
    <mergeCell ref="C4:C20"/>
    <mergeCell ref="A9:A12"/>
    <mergeCell ref="A13:A17"/>
    <mergeCell ref="A18:A20"/>
  </mergeCell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2F9D1-DCCD-4601-9317-B86A43DB2D4A}">
  <dimension ref="A1:E26"/>
  <sheetViews>
    <sheetView workbookViewId="0">
      <selection activeCell="J21" sqref="J21"/>
    </sheetView>
  </sheetViews>
  <sheetFormatPr defaultColWidth="8.81640625" defaultRowHeight="14"/>
  <cols>
    <col min="1" max="1" width="23.81640625" style="17" customWidth="1"/>
    <col min="2" max="2" width="21.7265625" style="17" customWidth="1"/>
    <col min="3" max="3" width="8.81640625" style="17"/>
    <col min="4" max="4" width="9.08984375" style="17" customWidth="1"/>
    <col min="5" max="5" width="10.26953125" style="17" customWidth="1"/>
    <col min="6" max="16384" width="8.81640625" style="17"/>
  </cols>
  <sheetData>
    <row r="1" spans="1:5">
      <c r="A1" s="44" t="s">
        <v>3381</v>
      </c>
    </row>
    <row r="3" spans="1:5">
      <c r="A3" s="637" t="s">
        <v>3037</v>
      </c>
      <c r="B3" s="637" t="s">
        <v>3038</v>
      </c>
      <c r="C3" s="638" t="s">
        <v>3039</v>
      </c>
      <c r="D3" s="637">
        <v>2022</v>
      </c>
      <c r="E3" s="637">
        <v>2023</v>
      </c>
    </row>
    <row r="4" spans="1:5">
      <c r="A4" s="1074" t="s">
        <v>3040</v>
      </c>
      <c r="B4" s="640" t="s">
        <v>2964</v>
      </c>
      <c r="C4" s="1075" t="s">
        <v>3041</v>
      </c>
      <c r="D4" s="791">
        <v>33338.997900000002</v>
      </c>
      <c r="E4" s="791">
        <v>30370.67815</v>
      </c>
    </row>
    <row r="5" spans="1:5">
      <c r="A5" s="1074"/>
      <c r="B5" s="640" t="s">
        <v>86</v>
      </c>
      <c r="C5" s="1075"/>
      <c r="D5" s="791">
        <v>8499.9882689999995</v>
      </c>
      <c r="E5" s="791">
        <v>7531.7254730000004</v>
      </c>
    </row>
    <row r="6" spans="1:5">
      <c r="A6" s="1074"/>
      <c r="B6" s="640" t="s">
        <v>85</v>
      </c>
      <c r="C6" s="1075"/>
      <c r="D6" s="791">
        <v>-3848.7726440000001</v>
      </c>
      <c r="E6" s="791">
        <v>-4527.2376469999999</v>
      </c>
    </row>
    <row r="7" spans="1:5">
      <c r="A7" s="1074"/>
      <c r="B7" s="640" t="s">
        <v>3042</v>
      </c>
      <c r="C7" s="1075"/>
      <c r="D7" s="791">
        <v>-44.041639740000001</v>
      </c>
      <c r="E7" s="791">
        <v>-45.539392980000002</v>
      </c>
    </row>
    <row r="8" spans="1:5">
      <c r="A8" s="1074"/>
      <c r="B8" s="640" t="s">
        <v>3043</v>
      </c>
      <c r="C8" s="1075"/>
      <c r="D8" s="791">
        <v>37990.213530000001</v>
      </c>
      <c r="E8" s="791">
        <v>33375.165979999998</v>
      </c>
    </row>
    <row r="9" spans="1:5">
      <c r="A9" s="1074" t="s">
        <v>3044</v>
      </c>
      <c r="B9" s="640" t="s">
        <v>146</v>
      </c>
      <c r="C9" s="1075"/>
      <c r="D9" s="791">
        <v>-1.7405200000000001</v>
      </c>
      <c r="E9" s="791">
        <v>-1.7405200000000001</v>
      </c>
    </row>
    <row r="10" spans="1:5">
      <c r="A10" s="1074"/>
      <c r="B10" s="640" t="s">
        <v>162</v>
      </c>
      <c r="C10" s="1075"/>
      <c r="D10" s="791">
        <v>-5958.4</v>
      </c>
      <c r="E10" s="791">
        <v>-5958.4</v>
      </c>
    </row>
    <row r="11" spans="1:5">
      <c r="A11" s="1074"/>
      <c r="B11" s="640" t="s">
        <v>3387</v>
      </c>
      <c r="C11" s="1075"/>
      <c r="D11" s="791">
        <v>-385.3643477</v>
      </c>
      <c r="E11" s="791">
        <v>-387.08484040000002</v>
      </c>
    </row>
    <row r="12" spans="1:5">
      <c r="A12" s="1074"/>
      <c r="B12" s="640" t="s">
        <v>3054</v>
      </c>
      <c r="C12" s="1075"/>
      <c r="D12" s="791">
        <v>-2214.665313</v>
      </c>
      <c r="E12" s="791">
        <v>-2319.2562280000002</v>
      </c>
    </row>
    <row r="13" spans="1:5" ht="14.5" customHeight="1">
      <c r="A13" s="1076" t="s">
        <v>3046</v>
      </c>
      <c r="B13" s="640" t="s">
        <v>27</v>
      </c>
      <c r="C13" s="1075"/>
      <c r="D13" s="791">
        <v>29386.660779999998</v>
      </c>
      <c r="E13" s="791">
        <v>24663.468489999999</v>
      </c>
    </row>
    <row r="14" spans="1:5">
      <c r="A14" s="1077"/>
      <c r="B14" s="640" t="s">
        <v>3047</v>
      </c>
      <c r="C14" s="1075"/>
      <c r="D14" s="791">
        <v>916.76388139999995</v>
      </c>
      <c r="E14" s="791">
        <v>2818.0113799999999</v>
      </c>
    </row>
    <row r="15" spans="1:5">
      <c r="A15" s="1077"/>
      <c r="B15" s="640" t="s">
        <v>3055</v>
      </c>
      <c r="C15" s="1075"/>
      <c r="D15" s="791">
        <v>2881.524872</v>
      </c>
      <c r="E15" s="791">
        <v>2807.090952</v>
      </c>
    </row>
    <row r="16" spans="1:5">
      <c r="A16" s="1077"/>
      <c r="B16" s="640" t="s">
        <v>3048</v>
      </c>
      <c r="C16" s="1075"/>
      <c r="D16" s="791">
        <v>20129.014609999998</v>
      </c>
      <c r="E16" s="791">
        <v>15117.75382</v>
      </c>
    </row>
    <row r="17" spans="1:5">
      <c r="A17" s="1078"/>
      <c r="B17" s="640" t="s">
        <v>158</v>
      </c>
      <c r="C17" s="1075"/>
      <c r="D17" s="791">
        <v>5459.3574140000001</v>
      </c>
      <c r="E17" s="791">
        <v>3920.6123299999999</v>
      </c>
    </row>
    <row r="18" spans="1:5">
      <c r="A18" s="1074" t="s">
        <v>3049</v>
      </c>
      <c r="B18" s="640" t="s">
        <v>27</v>
      </c>
      <c r="C18" s="1075"/>
      <c r="D18" s="791">
        <v>29386.660779999998</v>
      </c>
      <c r="E18" s="791">
        <v>24663.468489999999</v>
      </c>
    </row>
    <row r="19" spans="1:5">
      <c r="A19" s="1074"/>
      <c r="B19" s="640" t="s">
        <v>146</v>
      </c>
      <c r="C19" s="1075"/>
      <c r="D19" s="791">
        <v>10828.43478</v>
      </c>
      <c r="E19" s="791">
        <v>11586.60089</v>
      </c>
    </row>
    <row r="20" spans="1:5">
      <c r="A20" s="1074"/>
      <c r="B20" s="640" t="s">
        <v>3050</v>
      </c>
      <c r="C20" s="1075"/>
      <c r="D20" s="791">
        <v>18558.225999999999</v>
      </c>
      <c r="E20" s="791">
        <v>13076.8676</v>
      </c>
    </row>
    <row r="21" spans="1:5" ht="28">
      <c r="A21" s="639" t="s">
        <v>3051</v>
      </c>
      <c r="B21" s="640" t="s">
        <v>146</v>
      </c>
      <c r="C21" s="641" t="s">
        <v>3052</v>
      </c>
      <c r="D21" s="791">
        <v>1542.544496</v>
      </c>
      <c r="E21" s="791">
        <v>2227.025032</v>
      </c>
    </row>
    <row r="23" spans="1:5">
      <c r="A23" s="40" t="s">
        <v>20</v>
      </c>
    </row>
    <row r="24" spans="1:5">
      <c r="A24" s="40"/>
    </row>
    <row r="25" spans="1:5">
      <c r="A25" s="53" t="s">
        <v>3057</v>
      </c>
    </row>
    <row r="26" spans="1:5">
      <c r="A26" s="17" t="s">
        <v>3691</v>
      </c>
    </row>
  </sheetData>
  <mergeCells count="5">
    <mergeCell ref="A4:A8"/>
    <mergeCell ref="C4:C20"/>
    <mergeCell ref="A9:A12"/>
    <mergeCell ref="A18:A20"/>
    <mergeCell ref="A13:A17"/>
  </mergeCell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BE511-7B3E-4DD9-95B0-41BC9E62C7AC}">
  <dimension ref="A1:E23"/>
  <sheetViews>
    <sheetView workbookViewId="0">
      <selection activeCell="H21" sqref="H21"/>
    </sheetView>
  </sheetViews>
  <sheetFormatPr defaultColWidth="8.81640625" defaultRowHeight="14"/>
  <cols>
    <col min="1" max="1" width="24.7265625" style="17" customWidth="1"/>
    <col min="2" max="2" width="24" style="17" customWidth="1"/>
    <col min="3" max="3" width="8.81640625" style="17"/>
    <col min="4" max="4" width="10.54296875" style="17" customWidth="1"/>
    <col min="5" max="16384" width="8.81640625" style="17"/>
  </cols>
  <sheetData>
    <row r="1" spans="1:5">
      <c r="A1" s="44" t="s">
        <v>3382</v>
      </c>
    </row>
    <row r="3" spans="1:5">
      <c r="A3" s="637" t="s">
        <v>3037</v>
      </c>
      <c r="B3" s="637" t="s">
        <v>3038</v>
      </c>
      <c r="C3" s="638" t="s">
        <v>3039</v>
      </c>
      <c r="D3" s="637">
        <v>2022</v>
      </c>
      <c r="E3" s="637">
        <v>2023</v>
      </c>
    </row>
    <row r="4" spans="1:5">
      <c r="A4" s="1074" t="s">
        <v>3040</v>
      </c>
      <c r="B4" s="640" t="s">
        <v>2964</v>
      </c>
      <c r="C4" s="1075" t="s">
        <v>3041</v>
      </c>
      <c r="D4" s="792">
        <v>134.03354759999999</v>
      </c>
      <c r="E4" s="792">
        <v>134.2738368</v>
      </c>
    </row>
    <row r="5" spans="1:5">
      <c r="A5" s="1074"/>
      <c r="B5" s="640" t="s">
        <v>86</v>
      </c>
      <c r="C5" s="1075"/>
      <c r="D5" s="792">
        <v>0.1232</v>
      </c>
      <c r="E5" s="792">
        <v>0.73919999999999997</v>
      </c>
    </row>
    <row r="6" spans="1:5">
      <c r="A6" s="1074"/>
      <c r="B6" s="640" t="s">
        <v>85</v>
      </c>
      <c r="C6" s="1075"/>
      <c r="D6" s="792">
        <v>-5.7595999999999998</v>
      </c>
      <c r="E6" s="792">
        <v>-5.7595999999999998</v>
      </c>
    </row>
    <row r="7" spans="1:5">
      <c r="A7" s="1074"/>
      <c r="B7" s="640" t="s">
        <v>3042</v>
      </c>
      <c r="C7" s="1075"/>
      <c r="D7" s="792">
        <v>-31.07161941</v>
      </c>
      <c r="E7" s="792">
        <v>-31.62868619</v>
      </c>
    </row>
    <row r="8" spans="1:5">
      <c r="A8" s="1074"/>
      <c r="B8" s="640" t="s">
        <v>3043</v>
      </c>
      <c r="C8" s="1075"/>
      <c r="D8" s="792">
        <v>128.39714760000001</v>
      </c>
      <c r="E8" s="792">
        <v>129.2534368</v>
      </c>
    </row>
    <row r="9" spans="1:5">
      <c r="A9" s="1074" t="s">
        <v>3044</v>
      </c>
      <c r="B9" s="640" t="s">
        <v>146</v>
      </c>
      <c r="C9" s="1075"/>
      <c r="D9" s="792">
        <v>3.5527100000000005E-15</v>
      </c>
      <c r="E9" s="792">
        <v>-7.10543E-15</v>
      </c>
    </row>
    <row r="10" spans="1:5">
      <c r="A10" s="1074"/>
      <c r="B10" s="640" t="s">
        <v>3053</v>
      </c>
      <c r="C10" s="1075"/>
      <c r="D10" s="792">
        <v>-2.6811434410000001</v>
      </c>
      <c r="E10" s="792">
        <v>-3.0339618179999999</v>
      </c>
    </row>
    <row r="11" spans="1:5">
      <c r="A11" s="1074"/>
      <c r="B11" s="640" t="s">
        <v>3054</v>
      </c>
      <c r="C11" s="1075"/>
      <c r="D11" s="792">
        <v>-6.712246328</v>
      </c>
      <c r="E11" s="792">
        <v>-7.1767094699999996</v>
      </c>
    </row>
    <row r="12" spans="1:5">
      <c r="A12" s="1074" t="s">
        <v>3046</v>
      </c>
      <c r="B12" s="640" t="s">
        <v>27</v>
      </c>
      <c r="C12" s="1075"/>
      <c r="D12" s="792">
        <v>87.932138420000001</v>
      </c>
      <c r="E12" s="792">
        <v>87.414079319999999</v>
      </c>
    </row>
    <row r="13" spans="1:5">
      <c r="A13" s="1074"/>
      <c r="B13" s="640" t="s">
        <v>3047</v>
      </c>
      <c r="C13" s="1075"/>
      <c r="D13" s="792">
        <v>18.081176809999999</v>
      </c>
      <c r="E13" s="792">
        <v>17.755762749999999</v>
      </c>
    </row>
    <row r="14" spans="1:5">
      <c r="A14" s="1074"/>
      <c r="B14" s="640" t="s">
        <v>3055</v>
      </c>
      <c r="C14" s="1075"/>
      <c r="D14" s="792">
        <v>40.11131116</v>
      </c>
      <c r="E14" s="792">
        <v>39.34338906</v>
      </c>
    </row>
    <row r="15" spans="1:5">
      <c r="A15" s="1074"/>
      <c r="B15" s="640" t="s">
        <v>3048</v>
      </c>
      <c r="C15" s="1075"/>
      <c r="D15" s="792">
        <v>29.739650439999998</v>
      </c>
      <c r="E15" s="792">
        <v>30.31492751</v>
      </c>
    </row>
    <row r="16" spans="1:5">
      <c r="A16" s="1074" t="s">
        <v>3049</v>
      </c>
      <c r="B16" s="640" t="s">
        <v>27</v>
      </c>
      <c r="C16" s="1075"/>
      <c r="D16" s="792">
        <v>87.932138420000001</v>
      </c>
      <c r="E16" s="792">
        <v>87.414079319999999</v>
      </c>
    </row>
    <row r="17" spans="1:5">
      <c r="A17" s="1074"/>
      <c r="B17" s="640" t="s">
        <v>146</v>
      </c>
      <c r="C17" s="1075"/>
      <c r="D17" s="792">
        <v>87.932138420000001</v>
      </c>
      <c r="E17" s="792">
        <v>87.414079319999999</v>
      </c>
    </row>
    <row r="18" spans="1:5" ht="28">
      <c r="A18" s="639" t="s">
        <v>3051</v>
      </c>
      <c r="B18" s="640" t="s">
        <v>146</v>
      </c>
      <c r="C18" s="641" t="s">
        <v>3052</v>
      </c>
      <c r="D18" s="792">
        <v>27.277540999999999</v>
      </c>
      <c r="E18" s="792">
        <v>27.344287999999999</v>
      </c>
    </row>
    <row r="20" spans="1:5">
      <c r="A20" s="40" t="s">
        <v>20</v>
      </c>
    </row>
    <row r="21" spans="1:5">
      <c r="A21" s="40"/>
    </row>
    <row r="22" spans="1:5">
      <c r="A22" s="53" t="s">
        <v>3057</v>
      </c>
    </row>
    <row r="23" spans="1:5">
      <c r="A23" s="17" t="s">
        <v>3691</v>
      </c>
    </row>
  </sheetData>
  <mergeCells count="5">
    <mergeCell ref="A4:A8"/>
    <mergeCell ref="C4:C17"/>
    <mergeCell ref="A9:A11"/>
    <mergeCell ref="A12:A15"/>
    <mergeCell ref="A16:A17"/>
  </mergeCells>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C8A45-6A3F-4F86-9C15-4F3D76D27183}">
  <dimension ref="A1:E29"/>
  <sheetViews>
    <sheetView workbookViewId="0">
      <selection activeCell="H22" sqref="H22"/>
    </sheetView>
  </sheetViews>
  <sheetFormatPr defaultColWidth="8.81640625" defaultRowHeight="14"/>
  <cols>
    <col min="1" max="1" width="21.1796875" style="17" customWidth="1"/>
    <col min="2" max="2" width="25.453125" style="17" customWidth="1"/>
    <col min="3" max="3" width="8.81640625" style="17"/>
    <col min="4" max="4" width="10.54296875" style="17" customWidth="1"/>
    <col min="5" max="16384" width="8.81640625" style="17"/>
  </cols>
  <sheetData>
    <row r="1" spans="1:5">
      <c r="A1" s="44" t="s">
        <v>3383</v>
      </c>
    </row>
    <row r="3" spans="1:5">
      <c r="A3" s="637" t="s">
        <v>3037</v>
      </c>
      <c r="B3" s="637" t="s">
        <v>3038</v>
      </c>
      <c r="C3" s="638" t="s">
        <v>3039</v>
      </c>
      <c r="D3" s="637">
        <v>2022</v>
      </c>
      <c r="E3" s="637">
        <v>2023</v>
      </c>
    </row>
    <row r="4" spans="1:5">
      <c r="A4" s="1074" t="s">
        <v>3040</v>
      </c>
      <c r="B4" s="640" t="s">
        <v>2964</v>
      </c>
      <c r="C4" s="1075" t="s">
        <v>3041</v>
      </c>
      <c r="D4" s="790">
        <v>235287.6097</v>
      </c>
      <c r="E4" s="790">
        <v>244243.79610000001</v>
      </c>
    </row>
    <row r="5" spans="1:5">
      <c r="A5" s="1074"/>
      <c r="B5" s="640" t="s">
        <v>86</v>
      </c>
      <c r="C5" s="1075"/>
      <c r="D5" s="790">
        <v>6090.3503129999999</v>
      </c>
      <c r="E5" s="790">
        <v>7115.3507419999996</v>
      </c>
    </row>
    <row r="6" spans="1:5">
      <c r="A6" s="1074"/>
      <c r="B6" s="640" t="s">
        <v>85</v>
      </c>
      <c r="C6" s="1075"/>
      <c r="D6" s="790">
        <v>-4668.7274010000001</v>
      </c>
      <c r="E6" s="790">
        <v>-5142.8121950000004</v>
      </c>
    </row>
    <row r="7" spans="1:5">
      <c r="A7" s="1074"/>
      <c r="B7" s="640" t="s">
        <v>3042</v>
      </c>
      <c r="C7" s="1075"/>
      <c r="D7" s="790">
        <v>-1975.870463</v>
      </c>
      <c r="E7" s="790">
        <v>3495.9364930000002</v>
      </c>
    </row>
    <row r="8" spans="1:5">
      <c r="A8" s="1074"/>
      <c r="B8" s="640" t="s">
        <v>3043</v>
      </c>
      <c r="C8" s="1075"/>
      <c r="D8" s="790">
        <v>236709.23259999999</v>
      </c>
      <c r="E8" s="790">
        <v>246216.33470000001</v>
      </c>
    </row>
    <row r="9" spans="1:5">
      <c r="A9" s="1074" t="s">
        <v>3044</v>
      </c>
      <c r="B9" s="640" t="s">
        <v>146</v>
      </c>
      <c r="C9" s="1075"/>
      <c r="D9" s="790">
        <v>-330.02</v>
      </c>
      <c r="E9" s="790">
        <v>-330.02</v>
      </c>
    </row>
    <row r="10" spans="1:5">
      <c r="A10" s="1074"/>
      <c r="B10" s="640" t="s">
        <v>3045</v>
      </c>
      <c r="C10" s="1075"/>
      <c r="D10" s="790">
        <v>-2135.5170280000002</v>
      </c>
      <c r="E10" s="790">
        <v>-2139.4515959999999</v>
      </c>
    </row>
    <row r="11" spans="1:5">
      <c r="A11" s="1074"/>
      <c r="B11" s="640" t="s">
        <v>162</v>
      </c>
      <c r="C11" s="1075"/>
      <c r="D11" s="790">
        <v>-2318.3762000000002</v>
      </c>
      <c r="E11" s="790">
        <v>-2318.3762000000002</v>
      </c>
    </row>
    <row r="12" spans="1:5">
      <c r="A12" s="1074"/>
      <c r="B12" s="640" t="s">
        <v>3056</v>
      </c>
      <c r="C12" s="1075"/>
      <c r="D12" s="790">
        <v>-24.813600000000001</v>
      </c>
      <c r="E12" s="790">
        <v>-24.813600000000001</v>
      </c>
    </row>
    <row r="13" spans="1:5">
      <c r="A13" s="1074"/>
      <c r="B13" s="640" t="s">
        <v>3053</v>
      </c>
      <c r="C13" s="1075"/>
      <c r="D13" s="790">
        <v>-1582.7612509999999</v>
      </c>
      <c r="E13" s="790">
        <v>-1833.5009910000001</v>
      </c>
    </row>
    <row r="14" spans="1:5">
      <c r="A14" s="1074"/>
      <c r="B14" s="640" t="s">
        <v>3054</v>
      </c>
      <c r="C14" s="1075"/>
      <c r="D14" s="790">
        <v>-5569.58007</v>
      </c>
      <c r="E14" s="790">
        <v>-7218.741215</v>
      </c>
    </row>
    <row r="15" spans="1:5">
      <c r="A15" s="1074" t="s">
        <v>3046</v>
      </c>
      <c r="B15" s="640" t="s">
        <v>27</v>
      </c>
      <c r="C15" s="1075"/>
      <c r="D15" s="790">
        <v>222806.10759999999</v>
      </c>
      <c r="E15" s="790">
        <v>235880.98360000001</v>
      </c>
    </row>
    <row r="16" spans="1:5">
      <c r="A16" s="1074"/>
      <c r="B16" s="640" t="s">
        <v>3047</v>
      </c>
      <c r="C16" s="1075"/>
      <c r="D16" s="790">
        <v>54159.973250000003</v>
      </c>
      <c r="E16" s="790">
        <v>59883.401610000001</v>
      </c>
    </row>
    <row r="17" spans="1:5">
      <c r="A17" s="1074"/>
      <c r="B17" s="640" t="s">
        <v>821</v>
      </c>
      <c r="C17" s="1075"/>
      <c r="D17" s="790">
        <v>465.38632189999998</v>
      </c>
      <c r="E17" s="790">
        <v>533.80124360000002</v>
      </c>
    </row>
    <row r="18" spans="1:5">
      <c r="A18" s="1074"/>
      <c r="B18" s="640" t="s">
        <v>3055</v>
      </c>
      <c r="C18" s="1075"/>
      <c r="D18" s="790">
        <v>20885.519479999999</v>
      </c>
      <c r="E18" s="790">
        <v>26964.821629999999</v>
      </c>
    </row>
    <row r="19" spans="1:5">
      <c r="A19" s="1074"/>
      <c r="B19" s="640" t="s">
        <v>3048</v>
      </c>
      <c r="C19" s="1075"/>
      <c r="D19" s="790">
        <v>146085.8958</v>
      </c>
      <c r="E19" s="790">
        <v>147021.7248</v>
      </c>
    </row>
    <row r="20" spans="1:5">
      <c r="A20" s="1074"/>
      <c r="B20" s="640" t="s">
        <v>158</v>
      </c>
      <c r="C20" s="1075"/>
      <c r="D20" s="790">
        <v>1209.332803</v>
      </c>
      <c r="E20" s="790">
        <v>1477.2343169999999</v>
      </c>
    </row>
    <row r="21" spans="1:5">
      <c r="A21" s="1074" t="s">
        <v>3049</v>
      </c>
      <c r="B21" s="640" t="s">
        <v>27</v>
      </c>
      <c r="C21" s="1075"/>
      <c r="D21" s="790">
        <v>222806.10759999999</v>
      </c>
      <c r="E21" s="790">
        <v>235880.98360000001</v>
      </c>
    </row>
    <row r="22" spans="1:5">
      <c r="A22" s="1074"/>
      <c r="B22" s="640" t="s">
        <v>146</v>
      </c>
      <c r="C22" s="1075"/>
      <c r="D22" s="790">
        <v>41042.652000000002</v>
      </c>
      <c r="E22" s="790">
        <v>53580.337249999997</v>
      </c>
    </row>
    <row r="23" spans="1:5">
      <c r="A23" s="1074"/>
      <c r="B23" s="640" t="s">
        <v>3050</v>
      </c>
      <c r="C23" s="1075"/>
      <c r="D23" s="790">
        <v>181763.45559999999</v>
      </c>
      <c r="E23" s="790">
        <v>182300.64629999999</v>
      </c>
    </row>
    <row r="24" spans="1:5" ht="28">
      <c r="A24" s="639" t="s">
        <v>3051</v>
      </c>
      <c r="B24" s="640" t="s">
        <v>146</v>
      </c>
      <c r="C24" s="641" t="s">
        <v>3052</v>
      </c>
      <c r="D24" s="790">
        <v>14232.97381</v>
      </c>
      <c r="E24" s="790">
        <v>16700.233370000002</v>
      </c>
    </row>
    <row r="26" spans="1:5">
      <c r="A26" s="40" t="s">
        <v>20</v>
      </c>
    </row>
    <row r="27" spans="1:5">
      <c r="A27" s="40"/>
    </row>
    <row r="28" spans="1:5">
      <c r="A28" s="53" t="s">
        <v>3057</v>
      </c>
    </row>
    <row r="29" spans="1:5">
      <c r="A29" s="17" t="s">
        <v>3691</v>
      </c>
    </row>
  </sheetData>
  <mergeCells count="5">
    <mergeCell ref="A4:A8"/>
    <mergeCell ref="C4:C23"/>
    <mergeCell ref="A9:A14"/>
    <mergeCell ref="A15:A20"/>
    <mergeCell ref="A21:A23"/>
  </mergeCell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CD8BB-BB05-4EAA-9A30-6E3225ACAA6D}">
  <dimension ref="A1:E26"/>
  <sheetViews>
    <sheetView workbookViewId="0">
      <selection activeCell="I21" sqref="I21"/>
    </sheetView>
  </sheetViews>
  <sheetFormatPr defaultColWidth="8.81640625" defaultRowHeight="14"/>
  <cols>
    <col min="1" max="1" width="22.7265625" style="17" customWidth="1"/>
    <col min="2" max="2" width="28.26953125" style="17" customWidth="1"/>
    <col min="3" max="3" width="8.81640625" style="17"/>
    <col min="4" max="4" width="9.90625" style="17" customWidth="1"/>
    <col min="5" max="16384" width="8.81640625" style="17"/>
  </cols>
  <sheetData>
    <row r="1" spans="1:5">
      <c r="A1" s="44" t="s">
        <v>3384</v>
      </c>
    </row>
    <row r="3" spans="1:5">
      <c r="A3" s="637" t="s">
        <v>3037</v>
      </c>
      <c r="B3" s="637" t="s">
        <v>3038</v>
      </c>
      <c r="C3" s="638" t="s">
        <v>3039</v>
      </c>
      <c r="D3" s="637">
        <v>2022</v>
      </c>
      <c r="E3" s="637">
        <v>2023</v>
      </c>
    </row>
    <row r="4" spans="1:5">
      <c r="A4" s="1074" t="s">
        <v>3040</v>
      </c>
      <c r="B4" s="640" t="s">
        <v>2964</v>
      </c>
      <c r="C4" s="1075" t="s">
        <v>3041</v>
      </c>
      <c r="D4" s="790">
        <v>312661.37660000002</v>
      </c>
      <c r="E4" s="790">
        <v>316285.18939999997</v>
      </c>
    </row>
    <row r="5" spans="1:5">
      <c r="A5" s="1074"/>
      <c r="B5" s="640" t="s">
        <v>86</v>
      </c>
      <c r="C5" s="1075"/>
      <c r="D5" s="790">
        <v>157.09080460000001</v>
      </c>
      <c r="E5" s="790">
        <v>193.9255963</v>
      </c>
    </row>
    <row r="6" spans="1:5">
      <c r="A6" s="1074"/>
      <c r="B6" s="640" t="s">
        <v>85</v>
      </c>
      <c r="C6" s="1075"/>
      <c r="D6" s="790">
        <v>-759.59870000000001</v>
      </c>
      <c r="E6" s="790">
        <v>-115.3103</v>
      </c>
    </row>
    <row r="7" spans="1:5">
      <c r="A7" s="1074"/>
      <c r="B7" s="640" t="s">
        <v>3042</v>
      </c>
      <c r="C7" s="1075"/>
      <c r="D7" s="790">
        <v>297.5925694</v>
      </c>
      <c r="E7" s="790">
        <v>38.123425650000001</v>
      </c>
    </row>
    <row r="8" spans="1:5">
      <c r="A8" s="1074"/>
      <c r="B8" s="640" t="s">
        <v>3043</v>
      </c>
      <c r="C8" s="1075"/>
      <c r="D8" s="790">
        <v>312058.86869999999</v>
      </c>
      <c r="E8" s="790">
        <v>316363.80469999998</v>
      </c>
    </row>
    <row r="9" spans="1:5">
      <c r="A9" s="1074" t="s">
        <v>3044</v>
      </c>
      <c r="B9" s="640" t="s">
        <v>146</v>
      </c>
      <c r="C9" s="1075"/>
      <c r="D9" s="790">
        <v>-442.99040000000002</v>
      </c>
      <c r="E9" s="790">
        <v>-442.47559999999999</v>
      </c>
    </row>
    <row r="10" spans="1:5">
      <c r="A10" s="1074"/>
      <c r="B10" s="640" t="s">
        <v>3045</v>
      </c>
      <c r="C10" s="1075"/>
      <c r="D10" s="790">
        <v>-26.1828</v>
      </c>
      <c r="E10" s="790">
        <v>-0.41760000000000003</v>
      </c>
    </row>
    <row r="11" spans="1:5">
      <c r="A11" s="1074"/>
      <c r="B11" s="640" t="s">
        <v>162</v>
      </c>
      <c r="C11" s="1075"/>
      <c r="D11" s="790">
        <v>-84646.52</v>
      </c>
      <c r="E11" s="790">
        <v>-87022.469240000006</v>
      </c>
    </row>
    <row r="12" spans="1:5">
      <c r="A12" s="1074"/>
      <c r="B12" s="640" t="s">
        <v>3054</v>
      </c>
      <c r="C12" s="1075"/>
      <c r="D12" s="790">
        <v>-1904.9752020000001</v>
      </c>
      <c r="E12" s="790">
        <v>-1790.3100420000001</v>
      </c>
    </row>
    <row r="13" spans="1:5">
      <c r="A13" s="1074" t="s">
        <v>3046</v>
      </c>
      <c r="B13" s="640" t="s">
        <v>27</v>
      </c>
      <c r="C13" s="1075"/>
      <c r="D13" s="790">
        <v>225335.7929</v>
      </c>
      <c r="E13" s="790">
        <v>227146.25570000001</v>
      </c>
    </row>
    <row r="14" spans="1:5">
      <c r="A14" s="1074"/>
      <c r="B14" s="640" t="s">
        <v>3047</v>
      </c>
      <c r="C14" s="1075"/>
      <c r="D14" s="790">
        <v>27508.06007</v>
      </c>
      <c r="E14" s="790">
        <v>27323.731759999999</v>
      </c>
    </row>
    <row r="15" spans="1:5">
      <c r="A15" s="1074"/>
      <c r="B15" s="640" t="s">
        <v>3055</v>
      </c>
      <c r="C15" s="1075"/>
      <c r="D15" s="790">
        <v>2373.7613019999999</v>
      </c>
      <c r="E15" s="790">
        <v>2340.4032830000001</v>
      </c>
    </row>
    <row r="16" spans="1:5">
      <c r="A16" s="1074"/>
      <c r="B16" s="640" t="s">
        <v>3048</v>
      </c>
      <c r="C16" s="1075"/>
      <c r="D16" s="790">
        <v>171550.46909999999</v>
      </c>
      <c r="E16" s="790">
        <v>173869.75889999999</v>
      </c>
    </row>
    <row r="17" spans="1:5">
      <c r="A17" s="1074"/>
      <c r="B17" s="640" t="s">
        <v>158</v>
      </c>
      <c r="C17" s="1075"/>
      <c r="D17" s="790">
        <v>23903.50243</v>
      </c>
      <c r="E17" s="790">
        <v>23612.361730000001</v>
      </c>
    </row>
    <row r="18" spans="1:5">
      <c r="A18" s="1074" t="s">
        <v>3049</v>
      </c>
      <c r="B18" s="640" t="s">
        <v>27</v>
      </c>
      <c r="C18" s="1075"/>
      <c r="D18" s="790">
        <v>225335.7929</v>
      </c>
      <c r="E18" s="790">
        <v>227146.25570000001</v>
      </c>
    </row>
    <row r="19" spans="1:5">
      <c r="A19" s="1074"/>
      <c r="B19" s="640" t="s">
        <v>146</v>
      </c>
      <c r="C19" s="1075"/>
      <c r="D19" s="790">
        <v>8775.0951229999991</v>
      </c>
      <c r="E19" s="790">
        <v>8868.711808</v>
      </c>
    </row>
    <row r="20" spans="1:5">
      <c r="A20" s="1074"/>
      <c r="B20" s="640" t="s">
        <v>3050</v>
      </c>
      <c r="C20" s="1075"/>
      <c r="D20" s="790">
        <v>216560.69769999999</v>
      </c>
      <c r="E20" s="790">
        <v>218277.54389999999</v>
      </c>
    </row>
    <row r="21" spans="1:5" ht="28">
      <c r="A21" s="639" t="s">
        <v>3051</v>
      </c>
      <c r="B21" s="640" t="s">
        <v>146</v>
      </c>
      <c r="C21" s="641" t="s">
        <v>3052</v>
      </c>
      <c r="D21" s="790">
        <v>2840.8254870000001</v>
      </c>
      <c r="E21" s="790">
        <v>2897.0725910000001</v>
      </c>
    </row>
    <row r="23" spans="1:5">
      <c r="A23" s="40" t="s">
        <v>20</v>
      </c>
    </row>
    <row r="24" spans="1:5">
      <c r="A24" s="40"/>
    </row>
    <row r="25" spans="1:5">
      <c r="A25" s="53" t="s">
        <v>3057</v>
      </c>
    </row>
    <row r="26" spans="1:5">
      <c r="A26" s="17" t="s">
        <v>3691</v>
      </c>
    </row>
  </sheetData>
  <mergeCells count="5">
    <mergeCell ref="A4:A8"/>
    <mergeCell ref="C4:C20"/>
    <mergeCell ref="A9:A12"/>
    <mergeCell ref="A13:A17"/>
    <mergeCell ref="A18:A20"/>
  </mergeCells>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626FB-8D90-4BA3-862C-E371D9B2B77B}">
  <dimension ref="A1:E27"/>
  <sheetViews>
    <sheetView topLeftCell="A3" workbookViewId="0">
      <selection activeCell="I19" sqref="I19"/>
    </sheetView>
  </sheetViews>
  <sheetFormatPr defaultColWidth="8.81640625" defaultRowHeight="14"/>
  <cols>
    <col min="1" max="1" width="23.1796875" style="17" customWidth="1"/>
    <col min="2" max="2" width="28" style="17" customWidth="1"/>
    <col min="3" max="3" width="8.81640625" style="17"/>
    <col min="4" max="4" width="10.36328125" style="17" customWidth="1"/>
    <col min="5" max="16384" width="8.81640625" style="17"/>
  </cols>
  <sheetData>
    <row r="1" spans="1:5">
      <c r="A1" s="44" t="s">
        <v>3385</v>
      </c>
    </row>
    <row r="3" spans="1:5">
      <c r="A3" s="637" t="s">
        <v>3037</v>
      </c>
      <c r="B3" s="637" t="s">
        <v>3038</v>
      </c>
      <c r="C3" s="638" t="s">
        <v>3039</v>
      </c>
      <c r="D3" s="637">
        <v>2022</v>
      </c>
      <c r="E3" s="637">
        <v>2023</v>
      </c>
    </row>
    <row r="4" spans="1:5">
      <c r="A4" s="1076" t="s">
        <v>3040</v>
      </c>
      <c r="B4" s="640" t="s">
        <v>2964</v>
      </c>
      <c r="C4" s="1075" t="s">
        <v>3041</v>
      </c>
      <c r="D4" s="790">
        <v>651562.82990000001</v>
      </c>
      <c r="E4" s="790">
        <v>653619.96830000007</v>
      </c>
    </row>
    <row r="5" spans="1:5">
      <c r="A5" s="1077"/>
      <c r="B5" s="640" t="s">
        <v>86</v>
      </c>
      <c r="C5" s="1075"/>
      <c r="D5" s="790">
        <v>650.02721466999992</v>
      </c>
      <c r="E5" s="790">
        <v>1344.5271620999999</v>
      </c>
    </row>
    <row r="6" spans="1:5">
      <c r="A6" s="1077"/>
      <c r="B6" s="640" t="s">
        <v>85</v>
      </c>
      <c r="C6" s="1075"/>
      <c r="D6" s="790">
        <v>-12267.899842999999</v>
      </c>
      <c r="E6" s="790">
        <v>-15863.984302999999</v>
      </c>
    </row>
    <row r="7" spans="1:5">
      <c r="A7" s="1077"/>
      <c r="B7" s="640" t="s">
        <v>3042</v>
      </c>
      <c r="C7" s="1075"/>
      <c r="D7" s="790">
        <v>1489.1107490999998</v>
      </c>
      <c r="E7" s="790">
        <v>-937.88380749999999</v>
      </c>
    </row>
    <row r="8" spans="1:5">
      <c r="A8" s="1078"/>
      <c r="B8" s="640" t="s">
        <v>3043</v>
      </c>
      <c r="C8" s="1075"/>
      <c r="D8" s="790">
        <v>639944.95720000006</v>
      </c>
      <c r="E8" s="790">
        <v>639100.5111</v>
      </c>
    </row>
    <row r="9" spans="1:5">
      <c r="A9" s="1076" t="s">
        <v>3044</v>
      </c>
      <c r="B9" s="640" t="s">
        <v>3045</v>
      </c>
      <c r="C9" s="1075"/>
      <c r="D9" s="790">
        <v>-914.76811619999989</v>
      </c>
      <c r="E9" s="790">
        <v>-915.00229719999993</v>
      </c>
    </row>
    <row r="10" spans="1:5">
      <c r="A10" s="1077"/>
      <c r="B10" s="640" t="s">
        <v>162</v>
      </c>
      <c r="C10" s="1075"/>
      <c r="D10" s="790">
        <v>-96526.080000000002</v>
      </c>
      <c r="E10" s="790">
        <v>-96526.080000000002</v>
      </c>
    </row>
    <row r="11" spans="1:5">
      <c r="A11" s="1077"/>
      <c r="B11" s="640" t="s">
        <v>3053</v>
      </c>
      <c r="C11" s="1075"/>
      <c r="D11" s="790">
        <v>-3971.6843159999999</v>
      </c>
      <c r="E11" s="790">
        <v>-4361.9736389999998</v>
      </c>
    </row>
    <row r="12" spans="1:5">
      <c r="A12" s="1078"/>
      <c r="B12" s="640" t="s">
        <v>3054</v>
      </c>
      <c r="C12" s="1075"/>
      <c r="D12" s="790">
        <v>-11894.872364000001</v>
      </c>
      <c r="E12" s="790">
        <v>-9810.8117259999999</v>
      </c>
    </row>
    <row r="13" spans="1:5">
      <c r="A13" s="1076" t="s">
        <v>3046</v>
      </c>
      <c r="B13" s="640" t="s">
        <v>27</v>
      </c>
      <c r="C13" s="1075"/>
      <c r="D13" s="790">
        <v>528126.66320000007</v>
      </c>
      <c r="E13" s="790">
        <v>526548.75959999999</v>
      </c>
    </row>
    <row r="14" spans="1:5">
      <c r="A14" s="1077"/>
      <c r="B14" s="640" t="s">
        <v>3047</v>
      </c>
      <c r="C14" s="1075"/>
      <c r="D14" s="790">
        <v>167074.73632000003</v>
      </c>
      <c r="E14" s="790">
        <v>167411.73960999999</v>
      </c>
    </row>
    <row r="15" spans="1:5">
      <c r="A15" s="1077"/>
      <c r="B15" s="640" t="s">
        <v>821</v>
      </c>
      <c r="C15" s="1075"/>
      <c r="D15" s="790">
        <v>210.52166541</v>
      </c>
      <c r="E15" s="790">
        <v>213.95563913000001</v>
      </c>
    </row>
    <row r="16" spans="1:5">
      <c r="A16" s="1077"/>
      <c r="B16" s="640" t="s">
        <v>3055</v>
      </c>
      <c r="C16" s="1075"/>
      <c r="D16" s="790">
        <v>6236.9399169999997</v>
      </c>
      <c r="E16" s="790">
        <v>6055.0856989999993</v>
      </c>
    </row>
    <row r="17" spans="1:5">
      <c r="A17" s="1077"/>
      <c r="B17" s="640" t="s">
        <v>3048</v>
      </c>
      <c r="C17" s="1075"/>
      <c r="D17" s="790">
        <v>352574.48119999998</v>
      </c>
      <c r="E17" s="790">
        <v>350966.10440000001</v>
      </c>
    </row>
    <row r="18" spans="1:5">
      <c r="A18" s="1078"/>
      <c r="B18" s="640" t="s">
        <v>158</v>
      </c>
      <c r="C18" s="1075"/>
      <c r="D18" s="790">
        <v>2029.9840721999999</v>
      </c>
      <c r="E18" s="790">
        <v>1901.8742704000001</v>
      </c>
    </row>
    <row r="19" spans="1:5">
      <c r="A19" s="1076" t="s">
        <v>3049</v>
      </c>
      <c r="B19" s="640" t="s">
        <v>27</v>
      </c>
      <c r="C19" s="1075"/>
      <c r="D19" s="790">
        <v>528126.66320000007</v>
      </c>
      <c r="E19" s="790">
        <v>526548.75959999999</v>
      </c>
    </row>
    <row r="20" spans="1:5">
      <c r="A20" s="1077"/>
      <c r="B20" s="640" t="s">
        <v>146</v>
      </c>
      <c r="C20" s="1075"/>
      <c r="D20" s="790">
        <v>81468.125120000012</v>
      </c>
      <c r="E20" s="790">
        <v>79895.146420000005</v>
      </c>
    </row>
    <row r="21" spans="1:5">
      <c r="A21" s="1078"/>
      <c r="B21" s="640" t="s">
        <v>3050</v>
      </c>
      <c r="C21" s="1075"/>
      <c r="D21" s="790">
        <v>446658.53810000001</v>
      </c>
      <c r="E21" s="790">
        <v>446653.61320000002</v>
      </c>
    </row>
    <row r="22" spans="1:5" ht="28">
      <c r="A22" s="639" t="s">
        <v>3051</v>
      </c>
      <c r="B22" s="640" t="s">
        <v>146</v>
      </c>
      <c r="C22" s="641" t="s">
        <v>3052</v>
      </c>
      <c r="D22" s="790">
        <v>29850.489130000002</v>
      </c>
      <c r="E22" s="790">
        <v>30423.116760000001</v>
      </c>
    </row>
    <row r="24" spans="1:5">
      <c r="A24" s="40" t="s">
        <v>20</v>
      </c>
    </row>
    <row r="25" spans="1:5">
      <c r="A25" s="40"/>
    </row>
    <row r="26" spans="1:5">
      <c r="A26" s="53" t="s">
        <v>3057</v>
      </c>
    </row>
    <row r="27" spans="1:5">
      <c r="A27" s="17" t="s">
        <v>3691</v>
      </c>
    </row>
  </sheetData>
  <mergeCells count="5">
    <mergeCell ref="A4:A8"/>
    <mergeCell ref="C4:C21"/>
    <mergeCell ref="A9:A12"/>
    <mergeCell ref="A13:A18"/>
    <mergeCell ref="A19:A2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AB22"/>
  <sheetViews>
    <sheetView workbookViewId="0">
      <selection activeCell="G8" sqref="G8"/>
    </sheetView>
  </sheetViews>
  <sheetFormatPr defaultRowHeight="14.5"/>
  <cols>
    <col min="1" max="1" width="29.54296875" customWidth="1"/>
  </cols>
  <sheetData>
    <row r="1" spans="1:28">
      <c r="A1" s="44" t="s">
        <v>3111</v>
      </c>
    </row>
    <row r="3" spans="1:28">
      <c r="A3" s="365" t="s">
        <v>1141</v>
      </c>
      <c r="B3" s="366">
        <v>2000</v>
      </c>
      <c r="C3" s="366">
        <v>2001</v>
      </c>
      <c r="D3" s="366">
        <v>2002</v>
      </c>
      <c r="E3" s="366">
        <v>2003</v>
      </c>
      <c r="F3" s="366">
        <v>2004</v>
      </c>
      <c r="G3" s="366">
        <v>2005</v>
      </c>
      <c r="H3" s="366">
        <v>2006</v>
      </c>
      <c r="I3" s="366">
        <v>2007</v>
      </c>
      <c r="J3" s="366">
        <v>2008</v>
      </c>
      <c r="K3" s="366">
        <v>2009</v>
      </c>
      <c r="L3" s="366">
        <v>2010</v>
      </c>
      <c r="M3" s="366">
        <v>2011</v>
      </c>
      <c r="N3" s="366">
        <v>2012</v>
      </c>
      <c r="O3" s="366">
        <v>2013</v>
      </c>
      <c r="P3" s="366">
        <v>2014</v>
      </c>
      <c r="Q3" s="366">
        <v>2015</v>
      </c>
      <c r="R3" s="366">
        <v>2016</v>
      </c>
      <c r="S3" s="366">
        <v>2017</v>
      </c>
      <c r="T3" s="366">
        <v>2018</v>
      </c>
      <c r="U3" s="366">
        <v>2019</v>
      </c>
      <c r="V3" s="366">
        <v>2020</v>
      </c>
      <c r="W3" s="366">
        <v>2021</v>
      </c>
      <c r="X3" s="366">
        <v>2022</v>
      </c>
      <c r="Y3" s="366">
        <v>2023</v>
      </c>
      <c r="Z3" s="366">
        <v>2024</v>
      </c>
      <c r="AB3" s="486" t="s">
        <v>528</v>
      </c>
    </row>
    <row r="4" spans="1:28">
      <c r="A4" s="367" t="s">
        <v>13</v>
      </c>
      <c r="B4" s="509"/>
      <c r="C4" s="509"/>
      <c r="D4" s="509">
        <v>7.8123294160479517</v>
      </c>
      <c r="E4" s="509">
        <v>11.437708260951572</v>
      </c>
      <c r="F4" s="509">
        <v>11.398020281550352</v>
      </c>
      <c r="G4" s="509">
        <v>7.5741476298982482</v>
      </c>
      <c r="H4" s="509">
        <v>7.4871757756279811</v>
      </c>
      <c r="I4" s="509">
        <v>6.5101306484723942</v>
      </c>
      <c r="J4" s="509">
        <v>5.9650152489243995</v>
      </c>
      <c r="K4" s="509">
        <v>6.6666589040614124</v>
      </c>
      <c r="L4" s="509">
        <v>6.4868563300224977</v>
      </c>
      <c r="M4" s="509">
        <v>5.6788882413351613</v>
      </c>
      <c r="N4" s="509">
        <v>5.7043442722614319</v>
      </c>
      <c r="O4" s="509">
        <v>5.1877345183120527</v>
      </c>
      <c r="P4" s="509">
        <v>4.5892303274081465</v>
      </c>
      <c r="Q4" s="509">
        <v>4.9206759057948624</v>
      </c>
      <c r="R4" s="509">
        <v>5.2607587262168405</v>
      </c>
      <c r="S4" s="509">
        <v>5.4646118549901388</v>
      </c>
      <c r="T4" s="509">
        <v>4.2338180008899924</v>
      </c>
      <c r="U4" s="509">
        <v>4.0202515731037369</v>
      </c>
      <c r="V4" s="509">
        <v>4.8128816731577757</v>
      </c>
      <c r="W4" s="509">
        <v>3.7046049954273466</v>
      </c>
      <c r="X4" s="509">
        <v>3.6163706839327556</v>
      </c>
      <c r="Y4" s="509">
        <v>3.6120203306086589</v>
      </c>
      <c r="Z4" s="509">
        <v>4.1538845906444868</v>
      </c>
    </row>
    <row r="5" spans="1:28">
      <c r="A5" s="367" t="s">
        <v>12</v>
      </c>
      <c r="B5" s="509">
        <v>80.641708711226585</v>
      </c>
      <c r="C5" s="509">
        <v>81.866541494213806</v>
      </c>
      <c r="D5" s="509">
        <v>20.61135667836864</v>
      </c>
      <c r="E5" s="509">
        <v>85.598158178994083</v>
      </c>
      <c r="F5" s="509">
        <v>78.436198213508519</v>
      </c>
      <c r="G5" s="509">
        <v>85.113655228986872</v>
      </c>
      <c r="H5" s="509">
        <v>87.732509728336424</v>
      </c>
      <c r="I5" s="509">
        <v>85.663259173124729</v>
      </c>
      <c r="J5" s="509">
        <v>79.043413850490111</v>
      </c>
      <c r="K5" s="509">
        <v>78.333910348352205</v>
      </c>
      <c r="L5" s="509">
        <v>74.916841867160912</v>
      </c>
      <c r="M5" s="509">
        <v>68.372422823951936</v>
      </c>
      <c r="N5" s="509">
        <v>69.929898644511184</v>
      </c>
      <c r="O5" s="509">
        <v>76.032094863362346</v>
      </c>
      <c r="P5" s="509">
        <v>76.277017101275007</v>
      </c>
      <c r="Q5" s="509">
        <v>79.860601918591271</v>
      </c>
      <c r="R5" s="509">
        <v>78.103262339253305</v>
      </c>
      <c r="S5" s="509">
        <v>73.380771634010074</v>
      </c>
      <c r="T5" s="509">
        <v>73.383605531311574</v>
      </c>
      <c r="U5" s="509">
        <v>69.574168085294303</v>
      </c>
      <c r="V5" s="509">
        <v>67.48206988863123</v>
      </c>
      <c r="W5" s="509">
        <v>61.707393064330205</v>
      </c>
      <c r="X5" s="509">
        <v>73.440507777951197</v>
      </c>
      <c r="Y5" s="509">
        <v>76.827490801436653</v>
      </c>
      <c r="Z5" s="509">
        <v>78.502818714211884</v>
      </c>
    </row>
    <row r="6" spans="1:28">
      <c r="A6" s="367" t="s">
        <v>483</v>
      </c>
      <c r="B6" s="509"/>
      <c r="C6" s="509"/>
      <c r="D6" s="509"/>
      <c r="E6" s="509"/>
      <c r="F6" s="509"/>
      <c r="G6" s="509"/>
      <c r="H6" s="509"/>
      <c r="I6" s="509"/>
      <c r="J6" s="509"/>
      <c r="K6" s="509">
        <v>8.3041733933753594</v>
      </c>
      <c r="L6" s="509">
        <v>13.462102145604703</v>
      </c>
      <c r="M6" s="509">
        <v>8.1861308289495511</v>
      </c>
      <c r="N6" s="509">
        <v>10.631449263648038</v>
      </c>
      <c r="O6" s="509">
        <v>15.532575368461652</v>
      </c>
      <c r="P6" s="509">
        <v>10.719425426034434</v>
      </c>
      <c r="Q6" s="509">
        <v>8.9182249325891654</v>
      </c>
      <c r="R6" s="509">
        <v>8.2063160138778848</v>
      </c>
      <c r="S6" s="509">
        <v>6.2767134170636121</v>
      </c>
      <c r="T6" s="509">
        <v>9.180653829127138</v>
      </c>
      <c r="U6" s="509">
        <v>7.9507220374936241</v>
      </c>
      <c r="V6" s="509">
        <v>8.4842004301043819</v>
      </c>
      <c r="W6" s="509">
        <v>6.0224585346173063</v>
      </c>
      <c r="X6" s="509">
        <v>7.4440389141887398</v>
      </c>
      <c r="Y6" s="509">
        <v>7.6412201961214681</v>
      </c>
      <c r="Z6" s="509">
        <v>7.3590997669442801</v>
      </c>
    </row>
    <row r="7" spans="1:28">
      <c r="A7" s="367" t="s">
        <v>89</v>
      </c>
      <c r="B7" s="509">
        <v>20.97598169669795</v>
      </c>
      <c r="C7" s="509">
        <v>20.496457121846049</v>
      </c>
      <c r="D7" s="509">
        <v>23.360091972885908</v>
      </c>
      <c r="E7" s="509">
        <v>21.862854648912226</v>
      </c>
      <c r="F7" s="509">
        <v>23.759222303804464</v>
      </c>
      <c r="G7" s="509">
        <v>21.549698936412053</v>
      </c>
      <c r="H7" s="509">
        <v>43.008720465203815</v>
      </c>
      <c r="I7" s="509">
        <v>34.887831960336577</v>
      </c>
      <c r="J7" s="509">
        <v>34.595324680043547</v>
      </c>
      <c r="K7" s="509">
        <v>73.075374301233794</v>
      </c>
      <c r="L7" s="509">
        <v>52.821267198590547</v>
      </c>
      <c r="M7" s="509">
        <v>34.589337646312487</v>
      </c>
      <c r="N7" s="509">
        <v>42.114443306133076</v>
      </c>
      <c r="O7" s="509">
        <v>39.20086484364969</v>
      </c>
      <c r="P7" s="509">
        <v>29.502602250865905</v>
      </c>
      <c r="Q7" s="509">
        <v>22.824449054166344</v>
      </c>
      <c r="R7" s="509">
        <v>20.664061876886528</v>
      </c>
      <c r="S7" s="509">
        <v>23.28969814183225</v>
      </c>
      <c r="T7" s="509">
        <v>25.186024710269482</v>
      </c>
      <c r="U7" s="509">
        <v>22.135439272455709</v>
      </c>
      <c r="V7" s="509">
        <v>20.290824930731564</v>
      </c>
      <c r="W7" s="509">
        <v>18.865985841522274</v>
      </c>
      <c r="X7" s="509">
        <v>20.933312656875959</v>
      </c>
      <c r="Y7" s="509">
        <v>17.130225697508532</v>
      </c>
      <c r="Z7" s="509">
        <v>14.886977041087651</v>
      </c>
    </row>
    <row r="8" spans="1:28">
      <c r="A8" s="367" t="s">
        <v>482</v>
      </c>
      <c r="B8" s="509">
        <v>94.637792950008631</v>
      </c>
      <c r="C8" s="509">
        <v>85.864318045387293</v>
      </c>
      <c r="D8" s="509">
        <v>87.105955177774845</v>
      </c>
      <c r="E8" s="509">
        <v>89.53055091503515</v>
      </c>
      <c r="F8" s="509">
        <v>92.863353521607621</v>
      </c>
      <c r="G8" s="509">
        <v>91.533425798928405</v>
      </c>
      <c r="H8" s="509">
        <v>86.692027799849242</v>
      </c>
      <c r="I8" s="509">
        <v>88.775303849782432</v>
      </c>
      <c r="J8" s="509">
        <v>94.136496526657112</v>
      </c>
      <c r="K8" s="509">
        <v>89.056509545523056</v>
      </c>
      <c r="L8" s="509">
        <v>89.64810334165783</v>
      </c>
      <c r="M8" s="509">
        <v>85.426950344196584</v>
      </c>
      <c r="N8" s="509">
        <v>88.882618111663419</v>
      </c>
      <c r="O8" s="509">
        <v>88.66057387796404</v>
      </c>
      <c r="P8" s="509">
        <v>86.181239426088425</v>
      </c>
      <c r="Q8" s="509">
        <v>80.512888552267597</v>
      </c>
      <c r="R8" s="509">
        <v>79.59752866765831</v>
      </c>
      <c r="S8" s="509">
        <v>85.859869062535509</v>
      </c>
      <c r="T8" s="509">
        <v>84.652895692195742</v>
      </c>
      <c r="U8" s="509">
        <v>85.400944868256857</v>
      </c>
      <c r="V8" s="509">
        <v>84.838486967891583</v>
      </c>
      <c r="W8" s="509">
        <v>84.941854188190632</v>
      </c>
      <c r="X8" s="509">
        <v>75.768180353684855</v>
      </c>
      <c r="Y8" s="509">
        <v>75.916962883733291</v>
      </c>
      <c r="Z8" s="509">
        <v>68.093290479366416</v>
      </c>
    </row>
    <row r="9" spans="1:28">
      <c r="A9" s="367" t="s">
        <v>11</v>
      </c>
      <c r="B9" s="509"/>
      <c r="C9" s="509">
        <v>96.988984864768028</v>
      </c>
      <c r="D9" s="509">
        <v>77.848420974557769</v>
      </c>
      <c r="E9" s="509">
        <v>82.227441081486447</v>
      </c>
      <c r="F9" s="509">
        <v>78.284135039098345</v>
      </c>
      <c r="G9" s="509">
        <v>99.476427467985204</v>
      </c>
      <c r="H9" s="509">
        <v>96.753370953485387</v>
      </c>
      <c r="I9" s="509">
        <v>96.832635064809409</v>
      </c>
      <c r="J9" s="509">
        <v>94.168227645139268</v>
      </c>
      <c r="K9" s="509">
        <v>95.361314230805505</v>
      </c>
      <c r="L9" s="509">
        <v>79.824484571594994</v>
      </c>
      <c r="M9" s="509">
        <v>97.419180169113261</v>
      </c>
      <c r="N9" s="509">
        <v>89.328316565107869</v>
      </c>
      <c r="O9" s="509">
        <v>78.084402565514964</v>
      </c>
      <c r="P9" s="509">
        <v>81.697534131429165</v>
      </c>
      <c r="Q9" s="509">
        <v>77.431299941285829</v>
      </c>
      <c r="R9" s="509">
        <v>78.862869598627512</v>
      </c>
      <c r="S9" s="509">
        <v>72.563055535182556</v>
      </c>
      <c r="T9" s="509">
        <v>78.542931616986849</v>
      </c>
      <c r="U9" s="509">
        <v>76.787938120997907</v>
      </c>
      <c r="V9" s="509">
        <v>74.865340282168816</v>
      </c>
      <c r="W9" s="509">
        <v>78.174110322126239</v>
      </c>
      <c r="X9" s="509">
        <v>82.538077265429934</v>
      </c>
      <c r="Y9" s="509">
        <v>81.707266354491964</v>
      </c>
      <c r="Z9" s="509">
        <v>80.839938313430395</v>
      </c>
    </row>
    <row r="10" spans="1:28">
      <c r="A10" s="367" t="s">
        <v>10</v>
      </c>
      <c r="B10" s="509">
        <v>9.7735577048929425</v>
      </c>
      <c r="C10" s="509">
        <v>10.702439638485</v>
      </c>
      <c r="D10" s="509">
        <v>11.041054394460026</v>
      </c>
      <c r="E10" s="509">
        <v>14.292798430022449</v>
      </c>
      <c r="F10" s="509">
        <v>12.254619650658983</v>
      </c>
      <c r="G10" s="509">
        <v>15.912865270637999</v>
      </c>
      <c r="H10" s="509">
        <v>11.602598702839591</v>
      </c>
      <c r="I10" s="509">
        <v>10.194634093427577</v>
      </c>
      <c r="J10" s="509">
        <v>9.2140038917828289</v>
      </c>
      <c r="K10" s="509">
        <v>10.20369135615778</v>
      </c>
      <c r="L10" s="509">
        <v>10.90239438116895</v>
      </c>
      <c r="M10" s="509">
        <v>10.558089419736204</v>
      </c>
      <c r="N10" s="509">
        <v>9.7838633078096855</v>
      </c>
      <c r="O10" s="509">
        <v>9.1733158749423129</v>
      </c>
      <c r="P10" s="509">
        <v>8.4600900953173745</v>
      </c>
      <c r="Q10" s="509">
        <v>9.0975374376412734</v>
      </c>
      <c r="R10" s="509">
        <v>9.1662395013006357</v>
      </c>
      <c r="S10" s="509">
        <v>8.8336881992882219</v>
      </c>
      <c r="T10" s="509">
        <v>11.583876716738084</v>
      </c>
      <c r="U10" s="509">
        <v>11.080828915943325</v>
      </c>
      <c r="V10" s="509">
        <v>10.707696086118936</v>
      </c>
      <c r="W10" s="509">
        <v>11.964718055886085</v>
      </c>
      <c r="X10" s="509">
        <v>10.131653045500814</v>
      </c>
      <c r="Y10" s="509">
        <v>10.305399394759807</v>
      </c>
      <c r="Z10" s="509">
        <v>11.375685978323718</v>
      </c>
    </row>
    <row r="11" spans="1:28">
      <c r="A11" s="367" t="s">
        <v>9</v>
      </c>
      <c r="B11" s="509">
        <v>52.961980289850231</v>
      </c>
      <c r="C11" s="509">
        <v>57.056282932758663</v>
      </c>
      <c r="D11" s="509">
        <v>57.310730635488547</v>
      </c>
      <c r="E11" s="509">
        <v>57.144188864466194</v>
      </c>
      <c r="F11" s="509">
        <v>57.310743053408522</v>
      </c>
      <c r="G11" s="509">
        <v>61.259347605844148</v>
      </c>
      <c r="H11" s="509">
        <v>61.441181611890435</v>
      </c>
      <c r="I11" s="509">
        <v>53.188471147218472</v>
      </c>
      <c r="J11" s="509">
        <v>53.79994246101225</v>
      </c>
      <c r="K11" s="509">
        <v>55.604795660505488</v>
      </c>
      <c r="L11" s="509">
        <v>42.010474014855916</v>
      </c>
      <c r="M11" s="509">
        <v>38.463954603429251</v>
      </c>
      <c r="N11" s="509">
        <v>37.018939799200602</v>
      </c>
      <c r="O11" s="509">
        <v>42.592062858223507</v>
      </c>
      <c r="P11" s="509">
        <v>40.36216033646231</v>
      </c>
      <c r="Q11" s="509">
        <v>31.761713135159813</v>
      </c>
      <c r="R11" s="509">
        <v>32.713343531532502</v>
      </c>
      <c r="S11" s="509">
        <v>29.344425193317115</v>
      </c>
      <c r="T11" s="509">
        <v>31.041607381988719</v>
      </c>
      <c r="U11" s="509">
        <v>26.925960273103005</v>
      </c>
      <c r="V11" s="509">
        <v>30.906220633792863</v>
      </c>
      <c r="W11" s="509">
        <v>26.686891887856447</v>
      </c>
      <c r="X11" s="509">
        <v>24.268940061824182</v>
      </c>
      <c r="Y11" s="509">
        <v>31.088767167541942</v>
      </c>
      <c r="Z11" s="509">
        <v>32.836350160950616</v>
      </c>
    </row>
    <row r="12" spans="1:28">
      <c r="A12" s="367" t="s">
        <v>8</v>
      </c>
      <c r="B12" s="509">
        <v>15.812070346635595</v>
      </c>
      <c r="C12" s="509">
        <v>15.057274767000347</v>
      </c>
      <c r="D12" s="509">
        <v>15.343177315502727</v>
      </c>
      <c r="E12" s="509">
        <v>13.496179976342844</v>
      </c>
      <c r="F12" s="509">
        <v>12.706660819249349</v>
      </c>
      <c r="G12" s="509">
        <v>9.8447835595291693</v>
      </c>
      <c r="H12" s="509">
        <v>8.5710844833855688</v>
      </c>
      <c r="I12" s="509">
        <v>8.7049761643133898</v>
      </c>
      <c r="J12" s="509">
        <v>9.9129466954186043</v>
      </c>
      <c r="K12" s="509">
        <v>10.108631083043464</v>
      </c>
      <c r="L12" s="509">
        <v>10.021513619311694</v>
      </c>
      <c r="M12" s="509">
        <v>9.1561532997327753</v>
      </c>
      <c r="N12" s="509">
        <v>8.4234869189296617</v>
      </c>
      <c r="O12" s="509">
        <v>8.5979510127178536</v>
      </c>
      <c r="P12" s="509">
        <v>8.6920540810751117</v>
      </c>
      <c r="Q12" s="509">
        <v>9.8797094633432607</v>
      </c>
      <c r="R12" s="509">
        <v>11.333005368083201</v>
      </c>
      <c r="S12" s="509">
        <v>12.197326318380407</v>
      </c>
      <c r="T12" s="509">
        <v>11.802671834295166</v>
      </c>
      <c r="U12" s="509">
        <v>10.868046599604506</v>
      </c>
      <c r="V12" s="509">
        <v>9.8241860992264751</v>
      </c>
      <c r="W12" s="509">
        <v>10.147996839650821</v>
      </c>
      <c r="X12" s="509">
        <v>11.362238852977789</v>
      </c>
      <c r="Y12" s="509">
        <v>9.6735858025669454</v>
      </c>
      <c r="Z12" s="509">
        <v>9.9966585794604335</v>
      </c>
    </row>
    <row r="13" spans="1:28">
      <c r="A13" s="367" t="s">
        <v>6</v>
      </c>
      <c r="B13" s="509">
        <v>63.561644479348324</v>
      </c>
      <c r="C13" s="509">
        <v>64.891485224477151</v>
      </c>
      <c r="D13" s="509">
        <v>43.045097223530895</v>
      </c>
      <c r="E13" s="509">
        <v>50.888561016085752</v>
      </c>
      <c r="F13" s="509">
        <v>51.935998142818875</v>
      </c>
      <c r="G13" s="509">
        <v>48.791302396088895</v>
      </c>
      <c r="H13" s="509">
        <v>39.763747565977198</v>
      </c>
      <c r="I13" s="509">
        <v>46.720119748389237</v>
      </c>
      <c r="J13" s="509">
        <v>34.167957487787795</v>
      </c>
      <c r="K13" s="509">
        <v>38.172160081664536</v>
      </c>
      <c r="L13" s="509">
        <v>65.041802855955652</v>
      </c>
      <c r="M13" s="509">
        <v>36.390811874119834</v>
      </c>
      <c r="N13" s="509">
        <v>29.969364335059311</v>
      </c>
      <c r="O13" s="509">
        <v>35.101419159597228</v>
      </c>
      <c r="P13" s="509">
        <v>33.381890914785707</v>
      </c>
      <c r="Q13" s="509">
        <v>31.91024311190257</v>
      </c>
      <c r="R13" s="509">
        <v>33.49824400266111</v>
      </c>
      <c r="S13" s="509">
        <v>32.146914453110426</v>
      </c>
      <c r="T13" s="509">
        <v>32.07377313032876</v>
      </c>
      <c r="U13" s="509">
        <v>31.204139625019948</v>
      </c>
      <c r="V13" s="509">
        <v>33.695235295660055</v>
      </c>
      <c r="W13" s="509">
        <v>30.171545294666974</v>
      </c>
      <c r="X13" s="509">
        <v>18.23683999299773</v>
      </c>
      <c r="Y13" s="509">
        <v>26.284800842733897</v>
      </c>
      <c r="Z13" s="509">
        <v>28.097293059000556</v>
      </c>
    </row>
    <row r="14" spans="1:28">
      <c r="A14" s="367" t="s">
        <v>5</v>
      </c>
      <c r="B14" s="509">
        <v>87.280319729832783</v>
      </c>
      <c r="C14" s="509">
        <v>76.441215227135402</v>
      </c>
      <c r="D14" s="509">
        <v>68.64857081493949</v>
      </c>
      <c r="E14" s="509">
        <v>76.631058931131108</v>
      </c>
      <c r="F14" s="509">
        <v>85.038850955418454</v>
      </c>
      <c r="G14" s="509">
        <v>81.505681315195417</v>
      </c>
      <c r="H14" s="509">
        <v>80.730713974413533</v>
      </c>
      <c r="I14" s="509">
        <v>77.040381507749345</v>
      </c>
      <c r="J14" s="509">
        <v>68.906277047892644</v>
      </c>
      <c r="K14" s="509">
        <v>70.353783316928926</v>
      </c>
      <c r="L14" s="509">
        <v>72.353842559892598</v>
      </c>
      <c r="M14" s="509">
        <v>77.477844155148844</v>
      </c>
      <c r="N14" s="509">
        <v>74.516532116314778</v>
      </c>
      <c r="O14" s="509">
        <v>69.684957305074661</v>
      </c>
      <c r="P14" s="509">
        <v>61.541028931494203</v>
      </c>
      <c r="Q14" s="509">
        <v>71.015598106445609</v>
      </c>
      <c r="R14" s="509">
        <v>70.461252774856291</v>
      </c>
      <c r="S14" s="509">
        <v>64.004102707790295</v>
      </c>
      <c r="T14" s="509">
        <v>67.721412507061501</v>
      </c>
      <c r="U14" s="509">
        <v>66.29444562478902</v>
      </c>
      <c r="V14" s="509">
        <v>65.799562566845381</v>
      </c>
      <c r="W14" s="509">
        <v>63.646997590532386</v>
      </c>
      <c r="X14" s="509">
        <v>40.96738597720546</v>
      </c>
      <c r="Y14" s="509">
        <v>41.309025684976142</v>
      </c>
      <c r="Z14" s="509">
        <v>43.364485263863678</v>
      </c>
    </row>
    <row r="15" spans="1:28">
      <c r="A15" s="367" t="s">
        <v>4</v>
      </c>
      <c r="B15" s="509">
        <v>17.260615509696503</v>
      </c>
      <c r="C15" s="509">
        <v>6.8756182155117642</v>
      </c>
      <c r="D15" s="509">
        <v>12.260052770191075</v>
      </c>
      <c r="E15" s="509">
        <v>10.657001677010888</v>
      </c>
      <c r="F15" s="509">
        <v>10.854270485796997</v>
      </c>
      <c r="G15" s="509">
        <v>7.0147996660742047</v>
      </c>
      <c r="H15" s="509">
        <v>7.6842687698631105</v>
      </c>
      <c r="I15" s="509">
        <v>7.3331195729211345</v>
      </c>
      <c r="J15" s="509">
        <v>8.8915538757877748</v>
      </c>
      <c r="K15" s="509">
        <v>11.738931388375825</v>
      </c>
      <c r="L15" s="509">
        <v>8.9539789224363968</v>
      </c>
      <c r="M15" s="509">
        <v>9.3476742048349397</v>
      </c>
      <c r="N15" s="509">
        <v>7.3093467261686014</v>
      </c>
      <c r="O15" s="509">
        <v>6.0117065553417381</v>
      </c>
      <c r="P15" s="509">
        <v>6.0392571028979205</v>
      </c>
      <c r="Q15" s="509">
        <v>12.419681794197995</v>
      </c>
      <c r="R15" s="509">
        <v>10.071343667898754</v>
      </c>
      <c r="S15" s="509">
        <v>7.0404450056730585</v>
      </c>
      <c r="T15" s="509">
        <v>7.7127816312456261</v>
      </c>
      <c r="U15" s="509">
        <v>7.9654523226337925</v>
      </c>
      <c r="V15" s="509">
        <v>10.03944736427567</v>
      </c>
      <c r="W15" s="509">
        <v>12.392385686223513</v>
      </c>
      <c r="X15" s="509">
        <v>12.02263372076672</v>
      </c>
      <c r="Y15" s="509">
        <v>9.9312394874617063</v>
      </c>
      <c r="Z15" s="509">
        <v>11.081573336864931</v>
      </c>
    </row>
    <row r="16" spans="1:28">
      <c r="A16" s="367" t="s">
        <v>3</v>
      </c>
      <c r="B16" s="509">
        <v>1.2707998340095747</v>
      </c>
      <c r="C16" s="509">
        <v>1.2832583388496304</v>
      </c>
      <c r="D16" s="509">
        <v>1.5347748484277148</v>
      </c>
      <c r="E16" s="509">
        <v>1.7995549543785743</v>
      </c>
      <c r="F16" s="509">
        <v>2.4795048918891305</v>
      </c>
      <c r="G16" s="509">
        <v>3.5515523346550864</v>
      </c>
      <c r="H16" s="509">
        <v>3.3444050317542287</v>
      </c>
      <c r="I16" s="509">
        <v>5.980266114404313</v>
      </c>
      <c r="J16" s="509">
        <v>6.6931772446539028</v>
      </c>
      <c r="K16" s="509">
        <v>5.2863977890242522</v>
      </c>
      <c r="L16" s="509">
        <v>6.468273636767921</v>
      </c>
      <c r="M16" s="509">
        <v>5.7628717013559951</v>
      </c>
      <c r="N16" s="509">
        <v>7.1442385493761478</v>
      </c>
      <c r="O16" s="509">
        <v>6.5362285549715402</v>
      </c>
      <c r="P16" s="509">
        <v>6.4867725226164126</v>
      </c>
      <c r="Q16" s="509">
        <v>6.420545306618437</v>
      </c>
      <c r="R16" s="509">
        <v>6.8675677232239165</v>
      </c>
      <c r="S16" s="509">
        <v>7.0765041121059298</v>
      </c>
      <c r="T16" s="509">
        <v>6.6116945859698388</v>
      </c>
      <c r="U16" s="509">
        <v>5.9514432110958451</v>
      </c>
      <c r="V16" s="509">
        <v>5.5471009081579519</v>
      </c>
      <c r="W16" s="509">
        <v>5.615370182654841</v>
      </c>
      <c r="X16" s="509">
        <v>5.2989357238853163</v>
      </c>
      <c r="Y16" s="509">
        <v>5.4066961020325621</v>
      </c>
      <c r="Z16" s="509">
        <v>6.7023001948191734</v>
      </c>
    </row>
    <row r="17" spans="1:26">
      <c r="A17" s="367" t="s">
        <v>431</v>
      </c>
      <c r="B17" s="509">
        <v>13.760973356933103</v>
      </c>
      <c r="C17" s="509">
        <v>13.512145882387905</v>
      </c>
      <c r="D17" s="509">
        <v>13.169601574854475</v>
      </c>
      <c r="E17" s="509">
        <v>15.859323158305596</v>
      </c>
      <c r="F17" s="509">
        <v>15.053667283841875</v>
      </c>
      <c r="G17" s="509">
        <v>14.082973716707595</v>
      </c>
      <c r="H17" s="509">
        <v>14.700642814734897</v>
      </c>
      <c r="I17" s="509">
        <v>16.772522804394033</v>
      </c>
      <c r="J17" s="509">
        <v>13.714207131504965</v>
      </c>
      <c r="K17" s="509">
        <v>11.207817004631458</v>
      </c>
      <c r="L17" s="509">
        <v>11.047752591845757</v>
      </c>
      <c r="M17" s="509">
        <v>13.724191071841583</v>
      </c>
      <c r="N17" s="509">
        <v>22.043543580075411</v>
      </c>
      <c r="O17" s="509">
        <v>7.6093656270108525</v>
      </c>
      <c r="P17" s="509">
        <v>6.1458026111041804</v>
      </c>
      <c r="Q17" s="509">
        <v>7.1298083872989748</v>
      </c>
      <c r="R17" s="509">
        <v>6.4546742621962805</v>
      </c>
      <c r="S17" s="509">
        <v>7.7017122421799424</v>
      </c>
      <c r="T17" s="509">
        <v>7.0383848201556782</v>
      </c>
      <c r="U17" s="509">
        <v>8.1559352690880154</v>
      </c>
      <c r="V17" s="509">
        <v>5.5190230155002347</v>
      </c>
      <c r="W17" s="509">
        <v>5.674606824243539</v>
      </c>
      <c r="X17" s="509">
        <v>3.5217835696946462</v>
      </c>
      <c r="Y17" s="509">
        <v>5.1999338514966107</v>
      </c>
      <c r="Z17" s="509">
        <v>5.0135933967341337</v>
      </c>
    </row>
    <row r="18" spans="1:26">
      <c r="A18" s="367" t="s">
        <v>1</v>
      </c>
      <c r="B18" s="509">
        <v>68.595937564751708</v>
      </c>
      <c r="C18" s="509">
        <v>67.778836968275883</v>
      </c>
      <c r="D18" s="509">
        <v>66.693699488013735</v>
      </c>
      <c r="E18" s="509">
        <v>66.040173188682601</v>
      </c>
      <c r="F18" s="509">
        <v>56.02108737314839</v>
      </c>
      <c r="G18" s="509">
        <v>57.321565025104434</v>
      </c>
      <c r="H18" s="509">
        <v>57.693691954653524</v>
      </c>
      <c r="I18" s="509">
        <v>57.039639026882568</v>
      </c>
      <c r="J18" s="509">
        <v>58.857319195467674</v>
      </c>
      <c r="K18" s="509">
        <v>57.958565150670495</v>
      </c>
      <c r="L18" s="509">
        <v>61.98000069906665</v>
      </c>
      <c r="M18" s="509">
        <v>57.627580370739139</v>
      </c>
      <c r="N18" s="509">
        <v>52.325079144699906</v>
      </c>
      <c r="O18" s="509">
        <v>50.209347296397333</v>
      </c>
      <c r="P18" s="509">
        <v>54.159270099621516</v>
      </c>
      <c r="Q18" s="509">
        <v>49.292505789935689</v>
      </c>
      <c r="R18" s="509">
        <v>55.70502247653333</v>
      </c>
      <c r="S18" s="509">
        <v>53.680985335558162</v>
      </c>
      <c r="T18" s="509">
        <v>51.491622012492257</v>
      </c>
      <c r="U18" s="509">
        <v>44.120682574735341</v>
      </c>
      <c r="V18" s="509">
        <v>42.565328592666688</v>
      </c>
      <c r="W18" s="509">
        <v>43.121988686207196</v>
      </c>
      <c r="X18" s="509">
        <v>44.782251307219994</v>
      </c>
      <c r="Y18" s="509">
        <v>36.54718441572706</v>
      </c>
      <c r="Z18" s="509">
        <v>39.746097607869636</v>
      </c>
    </row>
    <row r="19" spans="1:26">
      <c r="A19" s="367" t="s">
        <v>0</v>
      </c>
      <c r="B19" s="509">
        <v>63.571185099552075</v>
      </c>
      <c r="C19" s="509">
        <v>69.404397669894408</v>
      </c>
      <c r="D19" s="509">
        <v>66.659803410108893</v>
      </c>
      <c r="E19" s="509">
        <v>53.748912994865549</v>
      </c>
      <c r="F19" s="509">
        <v>68.37117918687629</v>
      </c>
      <c r="G19" s="509">
        <v>60.940258669085104</v>
      </c>
      <c r="H19" s="509">
        <v>64.450739359275232</v>
      </c>
      <c r="I19" s="509">
        <v>66.825423853539988</v>
      </c>
      <c r="J19" s="509">
        <v>72.300804843563157</v>
      </c>
      <c r="K19" s="509">
        <v>85.624778825006189</v>
      </c>
      <c r="L19" s="509">
        <v>57.942897451012641</v>
      </c>
      <c r="M19" s="509">
        <v>65.769150799083079</v>
      </c>
      <c r="N19" s="509">
        <v>53.51226809614991</v>
      </c>
      <c r="O19" s="509">
        <v>56.898411924438065</v>
      </c>
      <c r="P19" s="509">
        <v>51.874884898738394</v>
      </c>
      <c r="Q19" s="509">
        <v>49.488538015156763</v>
      </c>
      <c r="R19" s="509">
        <v>51.684801356191493</v>
      </c>
      <c r="S19" s="509">
        <v>49.16124607321656</v>
      </c>
      <c r="T19" s="509">
        <v>48.681504072057081</v>
      </c>
      <c r="U19" s="509">
        <v>46.929701334919635</v>
      </c>
      <c r="V19" s="509">
        <v>54.775453316289514</v>
      </c>
      <c r="W19" s="509">
        <v>53.54403754751911</v>
      </c>
      <c r="X19" s="509">
        <v>52.637419594738667</v>
      </c>
      <c r="Y19" s="509">
        <v>48.914789741307608</v>
      </c>
      <c r="Z19" s="509">
        <v>51.473662207357862</v>
      </c>
    </row>
    <row r="20" spans="1:26">
      <c r="A20" s="367" t="s">
        <v>2207</v>
      </c>
      <c r="B20" s="510">
        <v>18.373742722667611</v>
      </c>
      <c r="C20" s="510">
        <v>18.14664258742501</v>
      </c>
      <c r="D20" s="510">
        <v>16.46136555656809</v>
      </c>
      <c r="E20" s="510">
        <v>19.029668643105413</v>
      </c>
      <c r="F20" s="510">
        <v>19.769747547745936</v>
      </c>
      <c r="G20" s="510">
        <v>17.265262494670463</v>
      </c>
      <c r="H20" s="510">
        <v>16.078057551576254</v>
      </c>
      <c r="I20" s="510">
        <v>17.969880378959598</v>
      </c>
      <c r="J20" s="510">
        <v>17.00404096609412</v>
      </c>
      <c r="K20" s="510">
        <v>19.788065613293771</v>
      </c>
      <c r="L20" s="510">
        <v>20.270019942986334</v>
      </c>
      <c r="M20" s="510">
        <v>19.703616946712788</v>
      </c>
      <c r="N20" s="510">
        <v>19.853561813077228</v>
      </c>
      <c r="O20" s="510">
        <v>19.296679686062451</v>
      </c>
      <c r="P20" s="510">
        <v>18.352971161330775</v>
      </c>
      <c r="Q20" s="510">
        <v>19.086585143837521</v>
      </c>
      <c r="R20" s="510">
        <v>19.856646915241637</v>
      </c>
      <c r="S20" s="510">
        <v>19.048399074242283</v>
      </c>
      <c r="T20" s="510">
        <v>19.428192048466663</v>
      </c>
      <c r="U20" s="510">
        <v>18.050335230254703</v>
      </c>
      <c r="V20" s="510">
        <v>19.340188397760919</v>
      </c>
      <c r="W20" s="510">
        <v>18.510094306422921</v>
      </c>
      <c r="X20" s="510">
        <v>15.967298719663175</v>
      </c>
      <c r="Y20" s="510">
        <v>15.764245040957976</v>
      </c>
      <c r="Z20" s="510">
        <v>16.273253650616326</v>
      </c>
    </row>
    <row r="22" spans="1:26">
      <c r="A22" s="241" t="s">
        <v>3567</v>
      </c>
    </row>
  </sheetData>
  <hyperlinks>
    <hyperlink ref="AB3" location="Content!A1" display="Back to content page" xr:uid="{00000000-0004-0000-1200-000000000000}"/>
  </hyperlink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3BBA5-E659-4943-B809-0FD2F2EA611C}">
  <dimension ref="A1:E25"/>
  <sheetViews>
    <sheetView workbookViewId="0">
      <selection activeCell="I19" sqref="I19"/>
    </sheetView>
  </sheetViews>
  <sheetFormatPr defaultColWidth="8.81640625" defaultRowHeight="14"/>
  <cols>
    <col min="1" max="1" width="27.7265625" style="17" customWidth="1"/>
    <col min="2" max="2" width="28" style="17" customWidth="1"/>
    <col min="3" max="3" width="8.81640625" style="17"/>
    <col min="4" max="4" width="10.81640625" style="17" customWidth="1"/>
    <col min="5" max="16384" width="8.81640625" style="17"/>
  </cols>
  <sheetData>
    <row r="1" spans="1:5">
      <c r="A1" s="44" t="s">
        <v>3386</v>
      </c>
    </row>
    <row r="3" spans="1:5" ht="20.5" customHeight="1">
      <c r="A3" s="637" t="s">
        <v>3037</v>
      </c>
      <c r="B3" s="637" t="s">
        <v>3038</v>
      </c>
      <c r="C3" s="638" t="s">
        <v>3039</v>
      </c>
      <c r="D3" s="637">
        <v>2022</v>
      </c>
      <c r="E3" s="637">
        <v>2023</v>
      </c>
    </row>
    <row r="4" spans="1:5">
      <c r="A4" s="1074" t="s">
        <v>3040</v>
      </c>
      <c r="B4" s="640" t="s">
        <v>2964</v>
      </c>
      <c r="C4" s="1075" t="s">
        <v>3041</v>
      </c>
      <c r="D4" s="790">
        <v>286902.1384</v>
      </c>
      <c r="E4" s="790">
        <v>281551.81140000001</v>
      </c>
    </row>
    <row r="5" spans="1:5">
      <c r="A5" s="1074"/>
      <c r="B5" s="640" t="s">
        <v>86</v>
      </c>
      <c r="C5" s="1075"/>
      <c r="D5" s="790">
        <v>9034.6023330000007</v>
      </c>
      <c r="E5" s="790">
        <v>9554.5337330000002</v>
      </c>
    </row>
    <row r="6" spans="1:5">
      <c r="A6" s="1074"/>
      <c r="B6" s="640" t="s">
        <v>85</v>
      </c>
      <c r="C6" s="1075"/>
      <c r="D6" s="790">
        <v>-2302.7585199999999</v>
      </c>
      <c r="E6" s="790">
        <v>-1182.1166237</v>
      </c>
    </row>
    <row r="7" spans="1:5">
      <c r="A7" s="1074"/>
      <c r="B7" s="640" t="s">
        <v>3043</v>
      </c>
      <c r="C7" s="1075"/>
      <c r="D7" s="790">
        <v>293633.98219999997</v>
      </c>
      <c r="E7" s="790">
        <v>289924.22849999997</v>
      </c>
    </row>
    <row r="8" spans="1:5">
      <c r="A8" s="1074" t="s">
        <v>3044</v>
      </c>
      <c r="B8" s="640" t="s">
        <v>3045</v>
      </c>
      <c r="C8" s="1075"/>
      <c r="D8" s="790">
        <v>-1835.1606299999999</v>
      </c>
      <c r="E8" s="790">
        <v>-2127.5849803000001</v>
      </c>
    </row>
    <row r="9" spans="1:5">
      <c r="A9" s="1074"/>
      <c r="B9" s="640" t="s">
        <v>162</v>
      </c>
      <c r="C9" s="1075"/>
      <c r="D9" s="790">
        <v>-902.54863999999998</v>
      </c>
      <c r="E9" s="790">
        <v>-910.18284000000006</v>
      </c>
    </row>
    <row r="10" spans="1:5">
      <c r="A10" s="1074"/>
      <c r="B10" s="640" t="s">
        <v>3054</v>
      </c>
      <c r="C10" s="1075"/>
      <c r="D10" s="790">
        <v>-7677.508433</v>
      </c>
      <c r="E10" s="790">
        <v>-6339.0480250000001</v>
      </c>
    </row>
    <row r="11" spans="1:5">
      <c r="A11" s="1074" t="s">
        <v>3046</v>
      </c>
      <c r="B11" s="640" t="s">
        <v>27</v>
      </c>
      <c r="C11" s="1075"/>
      <c r="D11" s="790">
        <v>270356.98920000001</v>
      </c>
      <c r="E11" s="790">
        <v>268150.92800000001</v>
      </c>
    </row>
    <row r="12" spans="1:5">
      <c r="A12" s="1074"/>
      <c r="B12" s="640" t="s">
        <v>3047</v>
      </c>
      <c r="C12" s="1075"/>
      <c r="D12" s="790">
        <v>35490.439149999998</v>
      </c>
      <c r="E12" s="790">
        <v>33767.645689999998</v>
      </c>
    </row>
    <row r="13" spans="1:5">
      <c r="A13" s="1074"/>
      <c r="B13" s="640" t="s">
        <v>3055</v>
      </c>
      <c r="C13" s="1075"/>
      <c r="D13" s="790">
        <v>8786.7060469999997</v>
      </c>
      <c r="E13" s="790">
        <v>7906.7918490000002</v>
      </c>
    </row>
    <row r="14" spans="1:5">
      <c r="A14" s="1074"/>
      <c r="B14" s="640" t="s">
        <v>3048</v>
      </c>
      <c r="C14" s="1075"/>
      <c r="D14" s="790">
        <v>216163.451</v>
      </c>
      <c r="E14" s="790">
        <v>218473.6452</v>
      </c>
    </row>
    <row r="15" spans="1:5">
      <c r="A15" s="1074"/>
      <c r="B15" s="640" t="s">
        <v>158</v>
      </c>
      <c r="C15" s="1075"/>
      <c r="D15" s="790">
        <v>9916.3930889000003</v>
      </c>
      <c r="E15" s="790">
        <v>8002.8453134000001</v>
      </c>
    </row>
    <row r="16" spans="1:5">
      <c r="A16" s="1074" t="s">
        <v>3049</v>
      </c>
      <c r="B16" s="640" t="s">
        <v>27</v>
      </c>
      <c r="C16" s="1075"/>
      <c r="D16" s="790">
        <v>270356.98920000001</v>
      </c>
      <c r="E16" s="790">
        <v>268150.92800000001</v>
      </c>
    </row>
    <row r="17" spans="1:5">
      <c r="A17" s="1074"/>
      <c r="B17" s="640" t="s">
        <v>146</v>
      </c>
      <c r="C17" s="1075"/>
      <c r="D17" s="790">
        <v>42297.522799999999</v>
      </c>
      <c r="E17" s="790">
        <v>37268.231509999998</v>
      </c>
    </row>
    <row r="18" spans="1:5">
      <c r="A18" s="1074"/>
      <c r="B18" s="640" t="s">
        <v>3050</v>
      </c>
      <c r="C18" s="1075"/>
      <c r="D18" s="790">
        <v>228059.4664</v>
      </c>
      <c r="E18" s="790">
        <v>230882.69649999999</v>
      </c>
    </row>
    <row r="19" spans="1:5">
      <c r="A19" s="639" t="s">
        <v>3051</v>
      </c>
      <c r="B19" s="640" t="s">
        <v>146</v>
      </c>
      <c r="C19" s="641" t="s">
        <v>3052</v>
      </c>
      <c r="D19" s="790">
        <v>14858.565780000001</v>
      </c>
      <c r="E19" s="790">
        <v>12530.862566</v>
      </c>
    </row>
    <row r="22" spans="1:5">
      <c r="A22" s="40" t="s">
        <v>20</v>
      </c>
    </row>
    <row r="23" spans="1:5">
      <c r="A23" s="40"/>
    </row>
    <row r="24" spans="1:5">
      <c r="A24" s="53" t="s">
        <v>3057</v>
      </c>
    </row>
    <row r="25" spans="1:5">
      <c r="A25" s="17" t="s">
        <v>3691</v>
      </c>
    </row>
  </sheetData>
  <mergeCells count="5">
    <mergeCell ref="A4:A7"/>
    <mergeCell ref="C4:C18"/>
    <mergeCell ref="A8:A10"/>
    <mergeCell ref="A11:A15"/>
    <mergeCell ref="A16:A18"/>
  </mergeCells>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sheetPr codeName="Sheet255"/>
  <dimension ref="B8:L9"/>
  <sheetViews>
    <sheetView workbookViewId="0">
      <selection activeCell="D126" sqref="A1:XFD1048576"/>
    </sheetView>
  </sheetViews>
  <sheetFormatPr defaultColWidth="9.26953125" defaultRowHeight="14.5"/>
  <cols>
    <col min="2" max="2" width="9.7265625" customWidth="1"/>
  </cols>
  <sheetData>
    <row r="8" spans="2:12" ht="58.5">
      <c r="B8" s="986">
        <v>3.4</v>
      </c>
      <c r="C8" s="986"/>
      <c r="D8" s="986"/>
      <c r="E8" s="986"/>
      <c r="F8" s="986"/>
      <c r="G8" s="986"/>
      <c r="H8" s="986"/>
      <c r="I8" s="986"/>
      <c r="J8" s="986"/>
      <c r="K8" s="986"/>
      <c r="L8" s="986"/>
    </row>
    <row r="9" spans="2:12" ht="58.5">
      <c r="B9" s="986" t="s">
        <v>493</v>
      </c>
      <c r="C9" s="986"/>
      <c r="D9" s="986"/>
      <c r="E9" s="986"/>
      <c r="F9" s="986"/>
      <c r="G9" s="986"/>
      <c r="H9" s="986"/>
      <c r="I9" s="986"/>
      <c r="J9" s="986"/>
      <c r="K9" s="986"/>
      <c r="L9" s="986"/>
    </row>
  </sheetData>
  <mergeCells count="2">
    <mergeCell ref="B8:L8"/>
    <mergeCell ref="B9:L9"/>
  </mergeCell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sheetPr codeName="Sheet256"/>
  <dimension ref="A1:AQ34"/>
  <sheetViews>
    <sheetView workbookViewId="0">
      <selection activeCell="E21" sqref="E21"/>
    </sheetView>
  </sheetViews>
  <sheetFormatPr defaultColWidth="9.26953125" defaultRowHeight="14"/>
  <cols>
    <col min="1" max="1" width="33.7265625" style="112" customWidth="1"/>
    <col min="2" max="14" width="10.26953125" style="112" customWidth="1"/>
    <col min="15" max="15" width="10.90625" style="112" customWidth="1"/>
    <col min="16" max="16" width="11.6328125" style="112" customWidth="1"/>
    <col min="17" max="17" width="21.26953125" style="112" customWidth="1"/>
    <col min="18" max="18" width="24.54296875" style="112" customWidth="1"/>
    <col min="19" max="19" width="21.26953125" style="112" customWidth="1"/>
    <col min="20" max="20" width="24.54296875" style="112" customWidth="1"/>
    <col min="21" max="21" width="21.26953125" style="112" customWidth="1"/>
    <col min="22" max="22" width="24.54296875" style="112" customWidth="1"/>
    <col min="23" max="23" width="21.26953125" style="112" customWidth="1"/>
    <col min="24" max="24" width="24.54296875" style="112" customWidth="1"/>
    <col min="25" max="25" width="21.26953125" style="112" customWidth="1"/>
    <col min="26" max="26" width="24.54296875" style="112" customWidth="1"/>
    <col min="27" max="27" width="21.26953125" style="112" customWidth="1"/>
    <col min="28" max="28" width="24.54296875" style="112" customWidth="1"/>
    <col min="29" max="29" width="21.26953125" style="112" customWidth="1"/>
    <col min="30" max="30" width="24.54296875" style="112" customWidth="1"/>
    <col min="31" max="31" width="21.26953125" style="112" customWidth="1"/>
    <col min="32" max="32" width="24.54296875" style="112" customWidth="1"/>
    <col min="33" max="33" width="21.26953125" style="112" customWidth="1"/>
    <col min="34" max="34" width="24.54296875" style="112" customWidth="1"/>
    <col min="35" max="35" width="21.26953125" style="112" customWidth="1"/>
    <col min="36" max="36" width="24.54296875" style="112" customWidth="1"/>
    <col min="37" max="37" width="21.26953125" style="112" customWidth="1"/>
    <col min="38" max="40" width="24.54296875" style="112" customWidth="1"/>
    <col min="41" max="16384" width="9.26953125" style="112"/>
  </cols>
  <sheetData>
    <row r="1" spans="1:31">
      <c r="A1" s="18" t="s">
        <v>3636</v>
      </c>
      <c r="AD1" s="285"/>
      <c r="AE1" s="285"/>
    </row>
    <row r="2" spans="1:31" s="17" customFormat="1"/>
    <row r="3" spans="1:31" s="17" customFormat="1" ht="14.5">
      <c r="A3" s="153" t="s">
        <v>2519</v>
      </c>
      <c r="B3" s="25">
        <v>2010</v>
      </c>
      <c r="C3" s="25">
        <v>2011</v>
      </c>
      <c r="D3" s="25">
        <v>2012</v>
      </c>
      <c r="E3" s="25">
        <v>2013</v>
      </c>
      <c r="F3" s="25">
        <v>2014</v>
      </c>
      <c r="G3" s="25">
        <v>2015</v>
      </c>
      <c r="H3" s="25">
        <v>2016</v>
      </c>
      <c r="I3" s="25">
        <v>2017</v>
      </c>
      <c r="J3" s="25">
        <v>2018</v>
      </c>
      <c r="K3" s="25">
        <v>2019</v>
      </c>
      <c r="L3" s="25">
        <v>2020</v>
      </c>
      <c r="M3" s="25">
        <v>2021</v>
      </c>
      <c r="N3" s="25">
        <v>2022</v>
      </c>
      <c r="O3" s="25">
        <v>2023</v>
      </c>
      <c r="P3" s="25">
        <v>2024</v>
      </c>
      <c r="R3" s="1" t="s">
        <v>528</v>
      </c>
    </row>
    <row r="4" spans="1:31" s="17" customFormat="1">
      <c r="A4" s="16" t="s">
        <v>13</v>
      </c>
      <c r="B4" s="727">
        <v>148.4</v>
      </c>
      <c r="C4" s="727">
        <v>148.4</v>
      </c>
      <c r="D4" s="727">
        <v>148.4</v>
      </c>
      <c r="E4" s="727">
        <v>148.4</v>
      </c>
      <c r="F4" s="727">
        <v>148.4</v>
      </c>
      <c r="G4" s="727">
        <v>148.4</v>
      </c>
      <c r="H4" s="727">
        <v>148.4</v>
      </c>
      <c r="I4" s="727">
        <v>148.4</v>
      </c>
      <c r="J4" s="727">
        <v>148.4</v>
      </c>
      <c r="K4" s="727">
        <v>148.4</v>
      </c>
      <c r="L4" s="727">
        <v>148.4</v>
      </c>
      <c r="M4" s="727">
        <v>148.4</v>
      </c>
      <c r="N4" s="727">
        <v>148.4</v>
      </c>
      <c r="O4" s="727"/>
      <c r="P4" s="727"/>
    </row>
    <row r="5" spans="1:31" s="17" customFormat="1">
      <c r="A5" s="16" t="s">
        <v>12</v>
      </c>
      <c r="B5" s="727">
        <v>12.24</v>
      </c>
      <c r="C5" s="727">
        <v>12.24</v>
      </c>
      <c r="D5" s="727">
        <v>12.24</v>
      </c>
      <c r="E5" s="727">
        <v>12.24</v>
      </c>
      <c r="F5" s="727">
        <v>12.24</v>
      </c>
      <c r="G5" s="727">
        <v>12.24</v>
      </c>
      <c r="H5" s="727">
        <v>12.24</v>
      </c>
      <c r="I5" s="727">
        <v>12.24</v>
      </c>
      <c r="J5" s="727">
        <v>12.24</v>
      </c>
      <c r="K5" s="727">
        <v>12.24</v>
      </c>
      <c r="L5" s="727">
        <v>12.24</v>
      </c>
      <c r="M5" s="727">
        <v>12.24</v>
      </c>
      <c r="N5" s="727">
        <v>12.24</v>
      </c>
      <c r="O5" s="727"/>
      <c r="P5" s="727"/>
    </row>
    <row r="6" spans="1:31" s="17" customFormat="1">
      <c r="A6" s="16" t="s">
        <v>483</v>
      </c>
      <c r="B6" s="727">
        <v>1.2</v>
      </c>
      <c r="C6" s="727">
        <v>1.2</v>
      </c>
      <c r="D6" s="727">
        <v>1.2</v>
      </c>
      <c r="E6" s="727">
        <v>1.2</v>
      </c>
      <c r="F6" s="727">
        <v>1.2</v>
      </c>
      <c r="G6" s="727">
        <v>1.2</v>
      </c>
      <c r="H6" s="727">
        <v>1.2</v>
      </c>
      <c r="I6" s="727">
        <v>1.2</v>
      </c>
      <c r="J6" s="727">
        <v>1.2</v>
      </c>
      <c r="K6" s="727">
        <v>1.2</v>
      </c>
      <c r="L6" s="727">
        <v>1.2</v>
      </c>
      <c r="M6" s="727">
        <v>1.2</v>
      </c>
      <c r="N6" s="727">
        <v>1.2</v>
      </c>
      <c r="O6" s="727"/>
      <c r="P6" s="727"/>
    </row>
    <row r="7" spans="1:31" s="17" customFormat="1">
      <c r="A7" s="16" t="s">
        <v>568</v>
      </c>
      <c r="B7" s="727">
        <v>1283</v>
      </c>
      <c r="C7" s="727">
        <v>1283</v>
      </c>
      <c r="D7" s="727">
        <v>1283</v>
      </c>
      <c r="E7" s="727">
        <v>1283</v>
      </c>
      <c r="F7" s="727">
        <v>1283</v>
      </c>
      <c r="G7" s="727">
        <v>1283</v>
      </c>
      <c r="H7" s="727">
        <v>1283</v>
      </c>
      <c r="I7" s="727">
        <v>1283</v>
      </c>
      <c r="J7" s="727">
        <v>1283</v>
      </c>
      <c r="K7" s="727">
        <v>1283</v>
      </c>
      <c r="L7" s="727">
        <v>1283</v>
      </c>
      <c r="M7" s="727">
        <v>1283</v>
      </c>
      <c r="N7" s="727">
        <v>1283</v>
      </c>
      <c r="O7" s="727"/>
      <c r="P7" s="727"/>
    </row>
    <row r="8" spans="1:31" s="17" customFormat="1">
      <c r="A8" s="16" t="s">
        <v>482</v>
      </c>
      <c r="B8" s="727">
        <v>4.51</v>
      </c>
      <c r="C8" s="727">
        <v>4.51</v>
      </c>
      <c r="D8" s="727">
        <v>4.51</v>
      </c>
      <c r="E8" s="727">
        <v>4.51</v>
      </c>
      <c r="F8" s="727">
        <v>4.51</v>
      </c>
      <c r="G8" s="727">
        <v>4.51</v>
      </c>
      <c r="H8" s="727">
        <v>4.51</v>
      </c>
      <c r="I8" s="727">
        <v>4.51</v>
      </c>
      <c r="J8" s="727">
        <v>4.51</v>
      </c>
      <c r="K8" s="727">
        <v>4.51</v>
      </c>
      <c r="L8" s="727">
        <v>4.51</v>
      </c>
      <c r="M8" s="727">
        <v>4.51</v>
      </c>
      <c r="N8" s="727">
        <v>4.51</v>
      </c>
      <c r="O8" s="727"/>
      <c r="P8" s="727"/>
    </row>
    <row r="9" spans="1:31" s="17" customFormat="1">
      <c r="A9" s="16" t="s">
        <v>11</v>
      </c>
      <c r="B9" s="727">
        <v>3.0219999999999998</v>
      </c>
      <c r="C9" s="727">
        <v>3.0219999999999998</v>
      </c>
      <c r="D9" s="727">
        <v>3.0219999999999998</v>
      </c>
      <c r="E9" s="727">
        <v>3.0219999999999998</v>
      </c>
      <c r="F9" s="727">
        <v>3.0219999999999998</v>
      </c>
      <c r="G9" s="727">
        <v>3.0219999999999998</v>
      </c>
      <c r="H9" s="727">
        <v>3.0219999999999998</v>
      </c>
      <c r="I9" s="727">
        <v>3.0219999999999998</v>
      </c>
      <c r="J9" s="727">
        <v>3.0219999999999998</v>
      </c>
      <c r="K9" s="727">
        <v>3.0219999999999998</v>
      </c>
      <c r="L9" s="727">
        <v>3.0219999999999998</v>
      </c>
      <c r="M9" s="727">
        <v>3.0219999999999998</v>
      </c>
      <c r="N9" s="727">
        <v>3.0219999999999998</v>
      </c>
      <c r="O9" s="727"/>
      <c r="P9" s="727"/>
    </row>
    <row r="10" spans="1:31" s="17" customFormat="1">
      <c r="A10" s="16" t="s">
        <v>10</v>
      </c>
      <c r="B10" s="727">
        <v>337</v>
      </c>
      <c r="C10" s="727">
        <v>337</v>
      </c>
      <c r="D10" s="727">
        <v>337</v>
      </c>
      <c r="E10" s="727">
        <v>337</v>
      </c>
      <c r="F10" s="727">
        <v>337</v>
      </c>
      <c r="G10" s="727">
        <v>337</v>
      </c>
      <c r="H10" s="727">
        <v>337</v>
      </c>
      <c r="I10" s="727">
        <v>337</v>
      </c>
      <c r="J10" s="727">
        <v>337</v>
      </c>
      <c r="K10" s="727">
        <v>337</v>
      </c>
      <c r="L10" s="727">
        <v>337</v>
      </c>
      <c r="M10" s="727">
        <v>337</v>
      </c>
      <c r="N10" s="727">
        <v>337</v>
      </c>
      <c r="O10" s="727"/>
      <c r="P10" s="727"/>
    </row>
    <row r="11" spans="1:31" s="17" customFormat="1">
      <c r="A11" s="16" t="s">
        <v>9</v>
      </c>
      <c r="B11" s="727">
        <v>17.28</v>
      </c>
      <c r="C11" s="727">
        <v>17.28</v>
      </c>
      <c r="D11" s="727">
        <v>17.28</v>
      </c>
      <c r="E11" s="727">
        <v>17.28</v>
      </c>
      <c r="F11" s="727">
        <v>17.28</v>
      </c>
      <c r="G11" s="727">
        <v>17.28</v>
      </c>
      <c r="H11" s="727">
        <v>17.28</v>
      </c>
      <c r="I11" s="727">
        <v>17.28</v>
      </c>
      <c r="J11" s="727">
        <v>17.28</v>
      </c>
      <c r="K11" s="727">
        <v>17.28</v>
      </c>
      <c r="L11" s="727">
        <v>17.28</v>
      </c>
      <c r="M11" s="727">
        <v>17.28</v>
      </c>
      <c r="N11" s="727">
        <v>17.28</v>
      </c>
      <c r="O11" s="727"/>
      <c r="P11" s="727"/>
    </row>
    <row r="12" spans="1:31" s="17" customFormat="1">
      <c r="A12" s="672" t="s">
        <v>8</v>
      </c>
      <c r="B12" s="727">
        <v>2.7509999999999999</v>
      </c>
      <c r="C12" s="727">
        <v>2.75</v>
      </c>
      <c r="D12" s="727">
        <v>2.75</v>
      </c>
      <c r="E12" s="727">
        <v>2.75</v>
      </c>
      <c r="F12" s="727">
        <v>2.75</v>
      </c>
      <c r="G12" s="727">
        <v>2.75</v>
      </c>
      <c r="H12" s="727">
        <v>2.75</v>
      </c>
      <c r="I12" s="727">
        <v>2.75</v>
      </c>
      <c r="J12" s="727">
        <v>2.75</v>
      </c>
      <c r="K12" s="727">
        <v>2.75</v>
      </c>
      <c r="L12" s="727">
        <v>2.6019999999999999</v>
      </c>
      <c r="M12" s="727">
        <v>2.6429999999999998</v>
      </c>
      <c r="N12" s="727">
        <v>2.8740000000000001</v>
      </c>
      <c r="O12" s="727">
        <f>3319/1000</f>
        <v>3.319</v>
      </c>
      <c r="P12" s="727">
        <f>2854/1000</f>
        <v>2.8540000000000001</v>
      </c>
      <c r="Q12" s="271"/>
    </row>
    <row r="13" spans="1:31" s="17" customFormat="1">
      <c r="A13" s="16" t="s">
        <v>6</v>
      </c>
      <c r="B13" s="727">
        <v>217.1</v>
      </c>
      <c r="C13" s="727">
        <v>217.1</v>
      </c>
      <c r="D13" s="727">
        <v>217.1</v>
      </c>
      <c r="E13" s="727">
        <v>217.1</v>
      </c>
      <c r="F13" s="727">
        <v>217.1</v>
      </c>
      <c r="G13" s="727">
        <v>217.1</v>
      </c>
      <c r="H13" s="727">
        <v>217.1</v>
      </c>
      <c r="I13" s="727">
        <v>217.1</v>
      </c>
      <c r="J13" s="727">
        <v>217.1</v>
      </c>
      <c r="K13" s="727">
        <v>217.1</v>
      </c>
      <c r="L13" s="727">
        <v>217.1</v>
      </c>
      <c r="M13" s="727">
        <v>217.1</v>
      </c>
      <c r="N13" s="727">
        <v>217.1</v>
      </c>
      <c r="O13" s="727"/>
      <c r="P13" s="727"/>
      <c r="Q13" s="307"/>
    </row>
    <row r="14" spans="1:31" s="17" customFormat="1">
      <c r="A14" s="16" t="s">
        <v>17</v>
      </c>
      <c r="B14" s="727">
        <v>39.909999999999997</v>
      </c>
      <c r="C14" s="727">
        <v>39.909999999999997</v>
      </c>
      <c r="D14" s="727">
        <v>39.909999999999997</v>
      </c>
      <c r="E14" s="727">
        <v>39.909999999999997</v>
      </c>
      <c r="F14" s="727">
        <v>39.909999999999997</v>
      </c>
      <c r="G14" s="727">
        <v>39.909999999999997</v>
      </c>
      <c r="H14" s="727">
        <v>39.909999999999997</v>
      </c>
      <c r="I14" s="727">
        <v>39.909999999999997</v>
      </c>
      <c r="J14" s="727">
        <v>39.909999999999997</v>
      </c>
      <c r="K14" s="727">
        <v>39.909999999999997</v>
      </c>
      <c r="L14" s="727">
        <v>39.909999999999997</v>
      </c>
      <c r="M14" s="727">
        <v>39.909999999999997</v>
      </c>
      <c r="N14" s="727">
        <v>39.909999999999997</v>
      </c>
      <c r="O14" s="727"/>
      <c r="P14" s="727"/>
    </row>
    <row r="15" spans="1:31" s="17" customFormat="1">
      <c r="A15" s="16" t="s">
        <v>4</v>
      </c>
      <c r="B15" s="727">
        <v>0</v>
      </c>
      <c r="C15" s="727">
        <v>0</v>
      </c>
      <c r="D15" s="727">
        <v>0</v>
      </c>
      <c r="E15" s="727">
        <v>0</v>
      </c>
      <c r="F15" s="727">
        <v>0</v>
      </c>
      <c r="G15" s="727">
        <v>0</v>
      </c>
      <c r="H15" s="727">
        <v>0</v>
      </c>
      <c r="I15" s="727">
        <v>0</v>
      </c>
      <c r="J15" s="727">
        <v>0</v>
      </c>
      <c r="K15" s="727">
        <v>0</v>
      </c>
      <c r="L15" s="727">
        <v>0</v>
      </c>
      <c r="M15" s="727">
        <v>0</v>
      </c>
      <c r="N15" s="727">
        <v>0</v>
      </c>
      <c r="O15" s="727"/>
      <c r="P15" s="727"/>
    </row>
    <row r="16" spans="1:31" s="17" customFormat="1">
      <c r="A16" s="16" t="s">
        <v>3</v>
      </c>
      <c r="B16" s="727">
        <v>51.35</v>
      </c>
      <c r="C16" s="727">
        <v>51.35</v>
      </c>
      <c r="D16" s="727">
        <v>51.35</v>
      </c>
      <c r="E16" s="727">
        <v>51.35</v>
      </c>
      <c r="F16" s="727">
        <v>51.35</v>
      </c>
      <c r="G16" s="727">
        <v>51.35</v>
      </c>
      <c r="H16" s="727">
        <v>51.35</v>
      </c>
      <c r="I16" s="727">
        <v>51.35</v>
      </c>
      <c r="J16" s="727">
        <v>51.35</v>
      </c>
      <c r="K16" s="727">
        <v>51.35</v>
      </c>
      <c r="L16" s="727">
        <v>51.35</v>
      </c>
      <c r="M16" s="727">
        <v>51.35</v>
      </c>
      <c r="N16" s="727">
        <v>51.35</v>
      </c>
      <c r="O16" s="727"/>
      <c r="P16" s="727"/>
    </row>
    <row r="17" spans="1:43" s="17" customFormat="1">
      <c r="A17" s="16" t="s">
        <v>32</v>
      </c>
      <c r="B17" s="727">
        <v>96.27</v>
      </c>
      <c r="C17" s="727">
        <v>96.27</v>
      </c>
      <c r="D17" s="727">
        <v>96.27</v>
      </c>
      <c r="E17" s="727">
        <v>96.27</v>
      </c>
      <c r="F17" s="727">
        <v>96.27</v>
      </c>
      <c r="G17" s="727">
        <v>96.27</v>
      </c>
      <c r="H17" s="727">
        <v>96.27</v>
      </c>
      <c r="I17" s="727">
        <v>96.27</v>
      </c>
      <c r="J17" s="727">
        <v>96.27</v>
      </c>
      <c r="K17" s="727">
        <v>96.27</v>
      </c>
      <c r="L17" s="727">
        <v>96.27</v>
      </c>
      <c r="M17" s="727">
        <v>96.27</v>
      </c>
      <c r="N17" s="727">
        <v>96.27</v>
      </c>
      <c r="O17" s="727"/>
      <c r="P17" s="727"/>
    </row>
    <row r="18" spans="1:43" s="17" customFormat="1">
      <c r="A18" s="16" t="s">
        <v>1</v>
      </c>
      <c r="B18" s="727">
        <v>104.8</v>
      </c>
      <c r="C18" s="727">
        <v>104.8</v>
      </c>
      <c r="D18" s="727">
        <v>104.8</v>
      </c>
      <c r="E18" s="727">
        <v>104.8</v>
      </c>
      <c r="F18" s="727">
        <v>104.8</v>
      </c>
      <c r="G18" s="727">
        <v>104.8</v>
      </c>
      <c r="H18" s="727">
        <v>104.8</v>
      </c>
      <c r="I18" s="727">
        <v>104.8</v>
      </c>
      <c r="J18" s="727">
        <v>104.8</v>
      </c>
      <c r="K18" s="727">
        <v>104.8</v>
      </c>
      <c r="L18" s="727">
        <v>104.8</v>
      </c>
      <c r="M18" s="727">
        <v>104.8</v>
      </c>
      <c r="N18" s="727">
        <v>104.8</v>
      </c>
      <c r="O18" s="727"/>
      <c r="P18" s="727"/>
    </row>
    <row r="19" spans="1:43" s="17" customFormat="1">
      <c r="A19" s="16" t="s">
        <v>23</v>
      </c>
      <c r="B19" s="727">
        <v>20</v>
      </c>
      <c r="C19" s="727">
        <v>20</v>
      </c>
      <c r="D19" s="727">
        <v>20</v>
      </c>
      <c r="E19" s="727">
        <v>20</v>
      </c>
      <c r="F19" s="727">
        <v>20</v>
      </c>
      <c r="G19" s="727">
        <v>20</v>
      </c>
      <c r="H19" s="727">
        <v>20</v>
      </c>
      <c r="I19" s="727">
        <v>20</v>
      </c>
      <c r="J19" s="727">
        <v>20</v>
      </c>
      <c r="K19" s="727">
        <v>20</v>
      </c>
      <c r="L19" s="727">
        <v>20</v>
      </c>
      <c r="M19" s="727">
        <v>20</v>
      </c>
      <c r="N19" s="727">
        <v>20</v>
      </c>
      <c r="O19" s="727"/>
      <c r="P19" s="727"/>
    </row>
    <row r="20" spans="1:43" s="17" customFormat="1"/>
    <row r="21" spans="1:43" s="17" customFormat="1" ht="14.5">
      <c r="AQ21"/>
    </row>
    <row r="22" spans="1:43" s="17" customFormat="1" ht="14.25" customHeight="1">
      <c r="A22" s="102" t="s">
        <v>20</v>
      </c>
      <c r="Z22" s="266"/>
      <c r="AA22" s="267"/>
      <c r="AB22" s="266"/>
      <c r="AC22" s="266"/>
      <c r="AD22" s="266"/>
      <c r="AE22" s="266"/>
    </row>
    <row r="23" spans="1:43" s="17" customFormat="1">
      <c r="A23" s="102"/>
    </row>
    <row r="24" spans="1:43" s="17" customFormat="1">
      <c r="A24" s="53" t="s">
        <v>3642</v>
      </c>
      <c r="B24" s="48"/>
      <c r="C24" s="48"/>
    </row>
    <row r="25" spans="1:43" s="17" customFormat="1">
      <c r="A25" s="53"/>
      <c r="B25" s="48"/>
      <c r="C25" s="48"/>
    </row>
    <row r="26" spans="1:43" s="17" customFormat="1">
      <c r="A26" s="18" t="s">
        <v>151</v>
      </c>
    </row>
    <row r="27" spans="1:43" s="17" customFormat="1" ht="14.25" customHeight="1">
      <c r="E27" s="132"/>
      <c r="F27" s="132"/>
      <c r="G27" s="132"/>
      <c r="H27" s="132"/>
      <c r="I27" s="132"/>
      <c r="J27" s="132"/>
      <c r="K27" s="132"/>
      <c r="L27" s="132"/>
      <c r="M27" s="132"/>
      <c r="N27" s="132"/>
      <c r="O27" s="132"/>
      <c r="P27" s="132"/>
      <c r="Q27" s="132"/>
      <c r="R27" s="132"/>
      <c r="S27" s="132"/>
      <c r="T27" s="132"/>
      <c r="U27" s="132"/>
      <c r="V27" s="132"/>
      <c r="W27" s="132"/>
      <c r="X27" s="132"/>
      <c r="AQ27" s="132"/>
    </row>
    <row r="28" spans="1:43" s="17" customFormat="1" ht="14.5">
      <c r="A28" s="13" t="s">
        <v>199</v>
      </c>
      <c r="C28" s="135"/>
    </row>
    <row r="29" spans="1:43" ht="14.25" customHeight="1">
      <c r="A29" s="17" t="s">
        <v>198</v>
      </c>
      <c r="C29" s="86"/>
      <c r="D29" s="86"/>
      <c r="E29" s="171"/>
      <c r="F29" s="171"/>
      <c r="G29" s="171"/>
      <c r="H29" s="171"/>
      <c r="I29" s="171"/>
      <c r="J29" s="171"/>
      <c r="K29" s="171"/>
      <c r="L29" s="171"/>
      <c r="M29" s="171"/>
      <c r="N29" s="171"/>
      <c r="O29" s="171"/>
      <c r="P29" s="171"/>
      <c r="Q29" s="171"/>
      <c r="R29" s="171"/>
      <c r="S29" s="171"/>
      <c r="T29" s="171"/>
      <c r="U29" s="171"/>
      <c r="V29" s="171"/>
      <c r="W29" s="171"/>
      <c r="X29" s="171"/>
      <c r="AQ29" s="171"/>
    </row>
    <row r="30" spans="1:43">
      <c r="A30" s="135"/>
      <c r="C30" s="86"/>
      <c r="D30" s="86"/>
      <c r="E30" s="171"/>
      <c r="F30" s="171"/>
      <c r="G30" s="171"/>
      <c r="H30" s="171"/>
      <c r="I30" s="171"/>
      <c r="J30" s="171"/>
      <c r="K30" s="171"/>
      <c r="L30" s="171"/>
      <c r="M30" s="171"/>
      <c r="N30" s="171"/>
      <c r="O30" s="171"/>
      <c r="P30" s="171"/>
      <c r="Q30" s="171"/>
      <c r="R30" s="171"/>
      <c r="S30" s="171"/>
      <c r="T30" s="171"/>
      <c r="U30" s="171"/>
      <c r="V30" s="171"/>
      <c r="W30" s="171"/>
      <c r="X30" s="171"/>
      <c r="AQ30" s="171"/>
    </row>
    <row r="31" spans="1:43">
      <c r="A31" s="86" t="s">
        <v>197</v>
      </c>
      <c r="C31" s="131"/>
      <c r="D31" s="131"/>
      <c r="E31" s="131"/>
      <c r="F31" s="131"/>
      <c r="G31" s="131"/>
      <c r="H31" s="131"/>
      <c r="I31" s="131"/>
      <c r="J31" s="131"/>
      <c r="K31" s="131"/>
      <c r="L31" s="131"/>
      <c r="M31" s="131"/>
      <c r="N31" s="131"/>
      <c r="O31" s="131"/>
      <c r="P31" s="131"/>
      <c r="Q31" s="131"/>
      <c r="R31" s="131"/>
      <c r="S31" s="131"/>
      <c r="T31" s="131"/>
      <c r="U31" s="131"/>
      <c r="V31" s="131"/>
      <c r="W31" s="131"/>
      <c r="X31" s="131"/>
      <c r="AQ31" s="131"/>
    </row>
    <row r="32" spans="1:43">
      <c r="A32" s="86"/>
      <c r="C32" s="48"/>
      <c r="D32" s="48"/>
      <c r="E32" s="48"/>
      <c r="F32" s="48"/>
      <c r="G32" s="48"/>
      <c r="H32" s="48"/>
      <c r="I32" s="48"/>
      <c r="J32" s="48"/>
      <c r="K32" s="48"/>
      <c r="L32" s="48"/>
      <c r="M32" s="48"/>
      <c r="N32" s="48"/>
      <c r="O32" s="48"/>
      <c r="P32" s="48"/>
      <c r="Q32" s="48"/>
      <c r="R32" s="48"/>
      <c r="S32" s="48"/>
      <c r="T32" s="48"/>
      <c r="U32" s="48"/>
      <c r="V32" s="48"/>
      <c r="W32" s="48"/>
      <c r="X32" s="48"/>
      <c r="AQ32" s="48"/>
    </row>
    <row r="33" spans="1:1">
      <c r="A33" s="13" t="s">
        <v>389</v>
      </c>
    </row>
    <row r="34" spans="1:1">
      <c r="A34" s="48"/>
    </row>
  </sheetData>
  <hyperlinks>
    <hyperlink ref="R3" location="Content!A1" display="Back to content page" xr:uid="{461F0706-166E-4189-8203-6C994A8A7252}"/>
  </hyperlinks>
  <pageMargins left="0.7" right="0.7" top="0.75" bottom="0.75" header="0.3" footer="0.3"/>
  <pageSetup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C0539-ED94-4D0F-A630-3BD8D1AF3EBB}">
  <dimension ref="A1:R34"/>
  <sheetViews>
    <sheetView workbookViewId="0">
      <selection activeCell="F21" sqref="F21"/>
    </sheetView>
  </sheetViews>
  <sheetFormatPr defaultRowHeight="14.5"/>
  <cols>
    <col min="1" max="1" width="17" customWidth="1"/>
    <col min="2" max="14" width="11" customWidth="1"/>
  </cols>
  <sheetData>
    <row r="1" spans="1:18">
      <c r="A1" s="18" t="s">
        <v>3637</v>
      </c>
    </row>
    <row r="3" spans="1:18">
      <c r="A3" s="153" t="s">
        <v>2519</v>
      </c>
      <c r="B3" s="25">
        <v>2010</v>
      </c>
      <c r="C3" s="25">
        <v>2011</v>
      </c>
      <c r="D3" s="25">
        <v>2012</v>
      </c>
      <c r="E3" s="25">
        <v>2013</v>
      </c>
      <c r="F3" s="25">
        <v>2014</v>
      </c>
      <c r="G3" s="25">
        <v>2015</v>
      </c>
      <c r="H3" s="25">
        <v>2016</v>
      </c>
      <c r="I3" s="25">
        <v>2017</v>
      </c>
      <c r="J3" s="25">
        <v>2018</v>
      </c>
      <c r="K3" s="25">
        <v>2019</v>
      </c>
      <c r="L3" s="25">
        <v>2020</v>
      </c>
      <c r="M3" s="25">
        <v>2021</v>
      </c>
      <c r="N3" s="25">
        <v>2022</v>
      </c>
      <c r="O3" s="25">
        <v>2023</v>
      </c>
      <c r="P3" s="25">
        <v>2024</v>
      </c>
      <c r="R3" s="1" t="s">
        <v>528</v>
      </c>
    </row>
    <row r="4" spans="1:18">
      <c r="A4" s="28" t="s">
        <v>13</v>
      </c>
      <c r="B4" s="617">
        <v>6370.5136226610002</v>
      </c>
      <c r="C4" s="617">
        <v>6127.584568925</v>
      </c>
      <c r="D4" s="617">
        <v>5894.1763392989997</v>
      </c>
      <c r="E4" s="617">
        <v>5671.5644421959996</v>
      </c>
      <c r="F4" s="617">
        <v>5463.7628264499999</v>
      </c>
      <c r="G4" s="617">
        <v>5270.2984800160002</v>
      </c>
      <c r="H4" s="617">
        <v>5085.1401171979996</v>
      </c>
      <c r="I4" s="617">
        <v>4908.2450877279998</v>
      </c>
      <c r="J4" s="617">
        <v>4741.6450472890001</v>
      </c>
      <c r="K4" s="617">
        <v>4583.6943044079999</v>
      </c>
      <c r="L4" s="617">
        <v>4436.3222147460001</v>
      </c>
      <c r="M4" s="617">
        <v>4297.4098346800001</v>
      </c>
      <c r="N4" s="617">
        <v>4164.441679001</v>
      </c>
      <c r="O4" s="617"/>
      <c r="P4" s="617"/>
    </row>
    <row r="5" spans="1:18">
      <c r="A5" s="16" t="s">
        <v>12</v>
      </c>
      <c r="B5" s="617">
        <v>6020.3304197360003</v>
      </c>
      <c r="C5" s="617">
        <v>5902.9628147100002</v>
      </c>
      <c r="D5" s="617">
        <v>5804.7525937620003</v>
      </c>
      <c r="E5" s="617">
        <v>5717.8039521979999</v>
      </c>
      <c r="F5" s="617">
        <v>5635.2449582050003</v>
      </c>
      <c r="G5" s="617">
        <v>5555.3714859669999</v>
      </c>
      <c r="H5" s="617">
        <v>5477.0589983070004</v>
      </c>
      <c r="I5" s="617">
        <v>5399.8086244300002</v>
      </c>
      <c r="J5" s="617">
        <v>5323.7274268949996</v>
      </c>
      <c r="K5" s="617">
        <v>5248.526746261</v>
      </c>
      <c r="L5" s="617">
        <v>5173.5200309060001</v>
      </c>
      <c r="M5" s="617">
        <v>5096.9397124480001</v>
      </c>
      <c r="N5" s="617">
        <v>5016.6154895379996</v>
      </c>
      <c r="O5" s="617"/>
      <c r="P5" s="617"/>
    </row>
    <row r="6" spans="1:18">
      <c r="A6" s="16" t="s">
        <v>483</v>
      </c>
      <c r="B6" s="617">
        <v>1832.519898112</v>
      </c>
      <c r="C6" s="617">
        <v>1796.256601243</v>
      </c>
      <c r="D6" s="617">
        <v>1760.4858941069999</v>
      </c>
      <c r="E6" s="617">
        <v>1723.6624379479999</v>
      </c>
      <c r="F6" s="617">
        <v>1686.570541516</v>
      </c>
      <c r="G6" s="617">
        <v>1651.3413019730001</v>
      </c>
      <c r="H6" s="617">
        <v>1617.8153829979999</v>
      </c>
      <c r="I6" s="617">
        <v>1585.8981932649999</v>
      </c>
      <c r="J6" s="617">
        <v>1555.2301092549999</v>
      </c>
      <c r="K6" s="617">
        <v>1525.5956815469999</v>
      </c>
      <c r="L6" s="617">
        <v>1495.9553108279999</v>
      </c>
      <c r="M6" s="617">
        <v>1466.6806816149999</v>
      </c>
      <c r="N6" s="617">
        <v>1438.52464912</v>
      </c>
      <c r="O6" s="617"/>
      <c r="P6" s="617"/>
    </row>
    <row r="7" spans="1:18">
      <c r="A7" s="28" t="s">
        <v>568</v>
      </c>
      <c r="B7" s="617">
        <v>18712.706400203999</v>
      </c>
      <c r="C7" s="617">
        <v>18108.856414990001</v>
      </c>
      <c r="D7" s="617">
        <v>17514.254186678001</v>
      </c>
      <c r="E7" s="617">
        <v>16928.489797286002</v>
      </c>
      <c r="F7" s="617">
        <v>16364.119228641001</v>
      </c>
      <c r="G7" s="617">
        <v>15832.561151477999</v>
      </c>
      <c r="H7" s="617">
        <v>15281.738745037999</v>
      </c>
      <c r="I7" s="617">
        <v>14733.003413578001</v>
      </c>
      <c r="J7" s="617">
        <v>14248.012974110001</v>
      </c>
      <c r="K7" s="617">
        <v>13803.499831658</v>
      </c>
      <c r="L7" s="617">
        <v>13365.975900948</v>
      </c>
      <c r="M7" s="617">
        <v>12940.129299628001</v>
      </c>
      <c r="N7" s="617">
        <v>12529.667870634999</v>
      </c>
      <c r="O7" s="617"/>
      <c r="P7" s="617"/>
    </row>
    <row r="8" spans="1:18">
      <c r="A8" s="16" t="s">
        <v>482</v>
      </c>
      <c r="B8" s="617">
        <v>4057.0323393150002</v>
      </c>
      <c r="C8" s="617">
        <v>4034.5919292059998</v>
      </c>
      <c r="D8" s="617">
        <v>4012.9446382699998</v>
      </c>
      <c r="E8" s="617">
        <v>3991.1857627059999</v>
      </c>
      <c r="F8" s="617">
        <v>3969.0257581850001</v>
      </c>
      <c r="G8" s="617">
        <v>3946.402429794</v>
      </c>
      <c r="H8" s="617">
        <v>3923.4210839950001</v>
      </c>
      <c r="I8" s="617">
        <v>3893.9902175369998</v>
      </c>
      <c r="J8" s="617">
        <v>3858.232621485</v>
      </c>
      <c r="K8" s="617">
        <v>3822.4420573719999</v>
      </c>
      <c r="L8" s="617">
        <v>3781.2445241119999</v>
      </c>
      <c r="M8" s="617">
        <v>3737.7972522629998</v>
      </c>
      <c r="N8" s="617">
        <v>3700.005824843</v>
      </c>
      <c r="O8" s="617"/>
      <c r="P8" s="617"/>
    </row>
    <row r="9" spans="1:18">
      <c r="A9" s="16" t="s">
        <v>11</v>
      </c>
      <c r="B9" s="617">
        <v>1513.8376887479999</v>
      </c>
      <c r="C9" s="617">
        <v>1500.4898190619999</v>
      </c>
      <c r="D9" s="617">
        <v>1485.483844011</v>
      </c>
      <c r="E9" s="617">
        <v>1469.48413424</v>
      </c>
      <c r="F9" s="617">
        <v>1452.822451347</v>
      </c>
      <c r="G9" s="617">
        <v>1435.8948043129999</v>
      </c>
      <c r="H9" s="617">
        <v>1418.4983069079999</v>
      </c>
      <c r="I9" s="617">
        <v>1400.948491268</v>
      </c>
      <c r="J9" s="617">
        <v>1383.951203584</v>
      </c>
      <c r="K9" s="617">
        <v>1367.789065382</v>
      </c>
      <c r="L9" s="617">
        <v>1351.685603833</v>
      </c>
      <c r="M9" s="617">
        <v>1336.25641266</v>
      </c>
      <c r="N9" s="617">
        <v>1321.8961467300001</v>
      </c>
      <c r="O9" s="617"/>
      <c r="P9" s="617"/>
    </row>
    <row r="10" spans="1:18">
      <c r="A10" s="28" t="s">
        <v>10</v>
      </c>
      <c r="B10" s="617">
        <v>15191.580708766</v>
      </c>
      <c r="C10" s="617">
        <v>14766.259316546</v>
      </c>
      <c r="D10" s="617">
        <v>14363.383719969999</v>
      </c>
      <c r="E10" s="617">
        <v>13978.01428412</v>
      </c>
      <c r="F10" s="617">
        <v>13608.272666819001</v>
      </c>
      <c r="G10" s="617">
        <v>13253.783365220001</v>
      </c>
      <c r="H10" s="617">
        <v>12911.901140661001</v>
      </c>
      <c r="I10" s="617">
        <v>12580.083711685</v>
      </c>
      <c r="J10" s="617">
        <v>12256.806946852999</v>
      </c>
      <c r="K10" s="617">
        <v>11942.073925052</v>
      </c>
      <c r="L10" s="617">
        <v>11639.330243234999</v>
      </c>
      <c r="M10" s="617">
        <v>11350.20908466</v>
      </c>
      <c r="N10" s="617">
        <v>11071.955885648</v>
      </c>
      <c r="O10" s="617"/>
      <c r="P10" s="617"/>
    </row>
    <row r="11" spans="1:18">
      <c r="A11" s="16" t="s">
        <v>9</v>
      </c>
      <c r="B11" s="617">
        <v>1165.4836355780001</v>
      </c>
      <c r="C11" s="617">
        <v>1131.999678743</v>
      </c>
      <c r="D11" s="617">
        <v>1099.965963438</v>
      </c>
      <c r="E11" s="617">
        <v>1069.186779505</v>
      </c>
      <c r="F11" s="617">
        <v>1039.6149862909999</v>
      </c>
      <c r="G11" s="617">
        <v>1011.3787720609999</v>
      </c>
      <c r="H11" s="617">
        <v>984.18139146500005</v>
      </c>
      <c r="I11" s="617">
        <v>957.88652980400002</v>
      </c>
      <c r="J11" s="617">
        <v>932.63840977400002</v>
      </c>
      <c r="K11" s="617">
        <v>908.24268076199996</v>
      </c>
      <c r="L11" s="617">
        <v>884.61651873899996</v>
      </c>
      <c r="M11" s="617">
        <v>861.96326699600002</v>
      </c>
      <c r="N11" s="617">
        <v>840.11028781200002</v>
      </c>
      <c r="O11" s="617"/>
      <c r="P11" s="617"/>
    </row>
    <row r="12" spans="1:18">
      <c r="A12" s="16" t="s">
        <v>8</v>
      </c>
      <c r="B12" s="617">
        <v>1948.1308106223526</v>
      </c>
      <c r="C12" s="617">
        <v>2094.9363433088279</v>
      </c>
      <c r="D12" s="617">
        <v>1729.236609115982</v>
      </c>
      <c r="E12" s="617">
        <v>2197.4122287838823</v>
      </c>
      <c r="F12" s="617">
        <v>2241.5143549597501</v>
      </c>
      <c r="G12" s="617">
        <v>2542.0611585671063</v>
      </c>
      <c r="H12" s="617">
        <v>2026.67347956499</v>
      </c>
      <c r="I12" s="617">
        <v>2286.4624890034574</v>
      </c>
      <c r="J12" s="617">
        <v>3007.5237182025544</v>
      </c>
      <c r="K12" s="617">
        <v>2273.5081892108578</v>
      </c>
      <c r="L12" s="617">
        <v>2129.4338995728858</v>
      </c>
      <c r="M12" s="617">
        <v>2163.1310155175802</v>
      </c>
      <c r="N12" s="617">
        <v>2360.4043403844321</v>
      </c>
      <c r="O12" s="617">
        <v>2729.8403878199274</v>
      </c>
      <c r="P12" s="617">
        <v>2350.9564455251925</v>
      </c>
    </row>
    <row r="13" spans="1:18">
      <c r="A13" s="28" t="s">
        <v>6</v>
      </c>
      <c r="B13" s="617">
        <v>9439.4443989120009</v>
      </c>
      <c r="C13" s="617">
        <v>9180.0770424540005</v>
      </c>
      <c r="D13" s="617">
        <v>8920.2635270190003</v>
      </c>
      <c r="E13" s="617">
        <v>8666.1093372399991</v>
      </c>
      <c r="F13" s="617">
        <v>8418.4892670080008</v>
      </c>
      <c r="G13" s="617">
        <v>8177.7723401599997</v>
      </c>
      <c r="H13" s="617">
        <v>7941.5870846600001</v>
      </c>
      <c r="I13" s="617">
        <v>7707.7671961759997</v>
      </c>
      <c r="J13" s="617">
        <v>7481.397132133</v>
      </c>
      <c r="K13" s="617">
        <v>7264.6646843600001</v>
      </c>
      <c r="L13" s="617">
        <v>7052.4363422599999</v>
      </c>
      <c r="M13" s="617">
        <v>6846.8957165109996</v>
      </c>
      <c r="N13" s="617">
        <v>6648.0390918169996</v>
      </c>
      <c r="O13" s="617"/>
      <c r="P13" s="617"/>
    </row>
    <row r="14" spans="1:18">
      <c r="A14" s="16" t="s">
        <v>17</v>
      </c>
      <c r="B14" s="617">
        <v>18916.386349298999</v>
      </c>
      <c r="C14" s="617">
        <v>18594.574447020001</v>
      </c>
      <c r="D14" s="617">
        <v>18185.098881189999</v>
      </c>
      <c r="E14" s="617">
        <v>17718.028082475001</v>
      </c>
      <c r="F14" s="617">
        <v>17261.072971824</v>
      </c>
      <c r="G14" s="617">
        <v>16809.164806469002</v>
      </c>
      <c r="H14" s="617">
        <v>16361.83473932</v>
      </c>
      <c r="I14" s="617">
        <v>15920.359111603</v>
      </c>
      <c r="J14" s="617">
        <v>15485.035465038</v>
      </c>
      <c r="K14" s="617">
        <v>15057.570400084</v>
      </c>
      <c r="L14" s="617">
        <v>14625.680070303</v>
      </c>
      <c r="M14" s="617">
        <v>14200.077707266</v>
      </c>
      <c r="N14" s="617">
        <v>13811.303882599001</v>
      </c>
      <c r="O14" s="617"/>
      <c r="P14" s="617"/>
    </row>
    <row r="15" spans="1:18">
      <c r="A15" s="16" t="s">
        <v>4</v>
      </c>
      <c r="B15" s="617"/>
      <c r="C15" s="617"/>
      <c r="D15" s="617"/>
      <c r="E15" s="617"/>
      <c r="F15" s="617"/>
      <c r="G15" s="617"/>
      <c r="H15" s="617"/>
      <c r="I15" s="617"/>
      <c r="J15" s="617"/>
      <c r="K15" s="617"/>
      <c r="L15" s="617"/>
      <c r="M15" s="617"/>
      <c r="N15" s="617"/>
      <c r="O15" s="617"/>
      <c r="P15" s="617"/>
    </row>
    <row r="16" spans="1:18">
      <c r="A16" s="28" t="s">
        <v>3</v>
      </c>
      <c r="B16" s="617">
        <v>981.00928412999997</v>
      </c>
      <c r="C16" s="617">
        <v>968.95558758599998</v>
      </c>
      <c r="D16" s="617">
        <v>954.77034407799999</v>
      </c>
      <c r="E16" s="617">
        <v>939.12098385599995</v>
      </c>
      <c r="F16" s="617">
        <v>923.64690405199997</v>
      </c>
      <c r="G16" s="617">
        <v>905.26796495899998</v>
      </c>
      <c r="H16" s="617">
        <v>896.79361963600002</v>
      </c>
      <c r="I16" s="617">
        <v>890.949174395</v>
      </c>
      <c r="J16" s="617">
        <v>876.08551004000003</v>
      </c>
      <c r="K16" s="617">
        <v>861.75235117</v>
      </c>
      <c r="L16" s="617">
        <v>847.88608294599999</v>
      </c>
      <c r="M16" s="617">
        <v>834.92401126499999</v>
      </c>
      <c r="N16" s="617">
        <v>823.20148910499995</v>
      </c>
      <c r="O16" s="617"/>
      <c r="P16" s="617"/>
    </row>
    <row r="17" spans="1:16">
      <c r="A17" s="16" t="s">
        <v>32</v>
      </c>
      <c r="B17" s="617">
        <v>2150.8769465139999</v>
      </c>
      <c r="C17" s="617">
        <v>2091.4908519159999</v>
      </c>
      <c r="D17" s="617">
        <v>2032.1161744799999</v>
      </c>
      <c r="E17" s="617">
        <v>1971.771006335</v>
      </c>
      <c r="F17" s="617">
        <v>1911.9584730639999</v>
      </c>
      <c r="G17" s="617">
        <v>1850.600148455</v>
      </c>
      <c r="H17" s="617">
        <v>1788.6068807239999</v>
      </c>
      <c r="I17" s="617">
        <v>1729.829304462</v>
      </c>
      <c r="J17" s="617">
        <v>1676.09308708</v>
      </c>
      <c r="K17" s="617">
        <v>1626.8724516960001</v>
      </c>
      <c r="L17" s="617">
        <v>1578.900807537</v>
      </c>
      <c r="M17" s="617">
        <v>1532.219779173</v>
      </c>
      <c r="N17" s="617">
        <v>1487.672553675</v>
      </c>
      <c r="O17" s="617"/>
      <c r="P17" s="617"/>
    </row>
    <row r="18" spans="1:16">
      <c r="A18" s="16" t="s">
        <v>1</v>
      </c>
      <c r="B18" s="617">
        <v>7504.1562857979998</v>
      </c>
      <c r="C18" s="617">
        <v>7258.7256392870004</v>
      </c>
      <c r="D18" s="617">
        <v>7027.1293459159997</v>
      </c>
      <c r="E18" s="617">
        <v>6805.6380555180003</v>
      </c>
      <c r="F18" s="617">
        <v>6593.1376635189999</v>
      </c>
      <c r="G18" s="617">
        <v>6390.5988924140001</v>
      </c>
      <c r="H18" s="617">
        <v>6195.8956566240004</v>
      </c>
      <c r="I18" s="617">
        <v>6008.7195235219997</v>
      </c>
      <c r="J18" s="617">
        <v>5830.7840807800003</v>
      </c>
      <c r="K18" s="617">
        <v>5660.6304073399997</v>
      </c>
      <c r="L18" s="617">
        <v>5498.6005589369997</v>
      </c>
      <c r="M18" s="617">
        <v>5345.9549561470003</v>
      </c>
      <c r="N18" s="617">
        <v>5200.2343281160001</v>
      </c>
      <c r="O18" s="617"/>
      <c r="P18" s="617"/>
    </row>
    <row r="19" spans="1:16">
      <c r="A19" s="28" t="s">
        <v>23</v>
      </c>
      <c r="B19" s="617">
        <v>1497.3928892399999</v>
      </c>
      <c r="C19" s="617">
        <v>1471.083211528</v>
      </c>
      <c r="D19" s="617">
        <v>1447.3993020790001</v>
      </c>
      <c r="E19" s="617">
        <v>1427.163837267</v>
      </c>
      <c r="F19" s="617">
        <v>1407.7211675999999</v>
      </c>
      <c r="G19" s="617">
        <v>1388.9840921729999</v>
      </c>
      <c r="H19" s="617">
        <v>1369.835429341</v>
      </c>
      <c r="I19" s="617">
        <v>1350.212611229</v>
      </c>
      <c r="J19" s="617">
        <v>1330.277950936</v>
      </c>
      <c r="K19" s="617">
        <v>1309.640367516</v>
      </c>
      <c r="L19" s="617">
        <v>1288.0881217149999</v>
      </c>
      <c r="M19" s="617">
        <v>1266.046346159</v>
      </c>
      <c r="N19" s="617">
        <v>1244.6281847549999</v>
      </c>
      <c r="O19" s="617"/>
      <c r="P19" s="617"/>
    </row>
    <row r="21" spans="1:16">
      <c r="A21" s="102" t="s">
        <v>20</v>
      </c>
      <c r="J21" s="574"/>
      <c r="K21" s="574"/>
      <c r="L21" s="574"/>
    </row>
    <row r="22" spans="1:16">
      <c r="A22" s="102"/>
      <c r="J22" s="574"/>
      <c r="K22" s="574"/>
      <c r="L22" s="574"/>
    </row>
    <row r="23" spans="1:16">
      <c r="A23" s="53" t="s">
        <v>3643</v>
      </c>
      <c r="J23" s="574"/>
      <c r="K23" s="574"/>
      <c r="L23" s="574"/>
    </row>
    <row r="24" spans="1:16">
      <c r="A24" s="53"/>
      <c r="J24" s="574"/>
      <c r="K24" s="574"/>
      <c r="L24" s="574"/>
    </row>
    <row r="25" spans="1:16">
      <c r="A25" s="18" t="s">
        <v>151</v>
      </c>
      <c r="J25" s="574"/>
      <c r="K25" s="574"/>
      <c r="L25" s="574"/>
    </row>
    <row r="26" spans="1:16">
      <c r="A26" s="17"/>
      <c r="J26" s="574"/>
      <c r="K26" s="574"/>
      <c r="L26" s="574"/>
    </row>
    <row r="27" spans="1:16">
      <c r="A27" s="13" t="s">
        <v>199</v>
      </c>
      <c r="J27" s="574"/>
      <c r="K27" s="574"/>
      <c r="L27" s="574"/>
    </row>
    <row r="28" spans="1:16">
      <c r="A28" s="17" t="s">
        <v>198</v>
      </c>
      <c r="J28" s="574"/>
      <c r="K28" s="574"/>
      <c r="L28" s="574"/>
    </row>
    <row r="29" spans="1:16">
      <c r="A29" s="135"/>
      <c r="J29" s="574"/>
      <c r="K29" s="574"/>
      <c r="L29" s="574"/>
    </row>
    <row r="30" spans="1:16">
      <c r="A30" s="86" t="s">
        <v>197</v>
      </c>
      <c r="J30" s="574"/>
      <c r="K30" s="574"/>
      <c r="L30" s="574"/>
    </row>
    <row r="31" spans="1:16">
      <c r="A31" s="86"/>
      <c r="J31" s="574"/>
      <c r="K31" s="574"/>
      <c r="L31" s="574"/>
    </row>
    <row r="32" spans="1:16">
      <c r="A32" s="13" t="s">
        <v>389</v>
      </c>
      <c r="J32" s="574"/>
      <c r="K32" s="574"/>
      <c r="L32" s="574"/>
    </row>
    <row r="33" spans="10:12">
      <c r="J33" s="574"/>
      <c r="K33" s="574"/>
      <c r="L33" s="574"/>
    </row>
    <row r="34" spans="10:12">
      <c r="J34" s="574"/>
      <c r="K34" s="574"/>
      <c r="L34" s="574"/>
    </row>
  </sheetData>
  <hyperlinks>
    <hyperlink ref="R3" location="Content!A1" display="Back to content page" xr:uid="{BF4EFE0B-0FEB-413F-8880-E25653AD53E8}"/>
  </hyperlink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3C1F-C237-49D6-8B25-A09E1180D2B0}">
  <dimension ref="A1:L22"/>
  <sheetViews>
    <sheetView workbookViewId="0"/>
  </sheetViews>
  <sheetFormatPr defaultRowHeight="14.5"/>
  <cols>
    <col min="1" max="1" width="21.26953125" customWidth="1"/>
  </cols>
  <sheetData>
    <row r="1" spans="1:12">
      <c r="A1" s="18" t="s">
        <v>2915</v>
      </c>
    </row>
    <row r="3" spans="1:12">
      <c r="A3" s="153" t="s">
        <v>14</v>
      </c>
      <c r="B3" s="25">
        <v>2013</v>
      </c>
      <c r="C3" s="25">
        <v>2014</v>
      </c>
      <c r="D3" s="25">
        <v>2015</v>
      </c>
      <c r="E3" s="25">
        <v>2016</v>
      </c>
      <c r="F3" s="25">
        <v>2017</v>
      </c>
      <c r="G3" s="25">
        <v>2018</v>
      </c>
      <c r="H3" s="25">
        <v>2019</v>
      </c>
      <c r="I3" s="25">
        <v>2020</v>
      </c>
      <c r="J3" s="25">
        <v>2021</v>
      </c>
      <c r="L3" s="1" t="s">
        <v>528</v>
      </c>
    </row>
    <row r="4" spans="1:12">
      <c r="A4" s="16" t="s">
        <v>13</v>
      </c>
      <c r="B4" s="285">
        <v>9.8854446999999998E-2</v>
      </c>
      <c r="C4" s="285">
        <v>9.8854446999999998E-2</v>
      </c>
      <c r="D4" s="285">
        <v>9.8854446999999998E-2</v>
      </c>
      <c r="E4" s="285">
        <v>9.8854446999999998E-2</v>
      </c>
      <c r="F4" s="285">
        <v>9.8854446999999998E-2</v>
      </c>
      <c r="G4" s="285">
        <v>9.8854446999999998E-2</v>
      </c>
      <c r="H4" s="285">
        <v>9.8854446999999998E-2</v>
      </c>
      <c r="I4" s="285">
        <v>9.8854446999999998E-2</v>
      </c>
      <c r="J4" s="285">
        <v>9.8854446999999998E-2</v>
      </c>
    </row>
    <row r="5" spans="1:12">
      <c r="A5" s="16" t="s">
        <v>12</v>
      </c>
      <c r="B5" s="285">
        <v>0.57312091499999995</v>
      </c>
      <c r="C5" s="285">
        <v>0.53921568600000003</v>
      </c>
      <c r="D5" s="285">
        <v>0.55718954200000004</v>
      </c>
      <c r="E5" s="285">
        <v>0.66176470600000004</v>
      </c>
      <c r="F5" s="285">
        <v>0.56372549000000005</v>
      </c>
      <c r="G5" s="285">
        <v>0.65032679699999996</v>
      </c>
      <c r="H5" s="285">
        <v>0.60939542499999999</v>
      </c>
      <c r="I5" s="285">
        <v>0.66560130699999998</v>
      </c>
      <c r="J5" s="285">
        <v>0.63725081699999997</v>
      </c>
    </row>
    <row r="6" spans="1:12">
      <c r="A6" s="28" t="s">
        <v>483</v>
      </c>
      <c r="B6" s="285">
        <v>0.39166666700000002</v>
      </c>
      <c r="C6" s="285">
        <v>0.39166666700000002</v>
      </c>
      <c r="D6" s="285">
        <v>0.39166666700000002</v>
      </c>
      <c r="E6" s="285">
        <v>0.39166666700000002</v>
      </c>
      <c r="F6" s="285">
        <v>0.39166666700000002</v>
      </c>
      <c r="G6" s="285">
        <v>0.39166666700000002</v>
      </c>
      <c r="H6" s="285">
        <v>0.39166666700000002</v>
      </c>
      <c r="I6" s="285">
        <v>0.39166666700000002</v>
      </c>
      <c r="J6" s="285">
        <v>0.39166666700000002</v>
      </c>
    </row>
    <row r="7" spans="1:12">
      <c r="A7" s="16" t="s">
        <v>568</v>
      </c>
      <c r="B7" s="285">
        <v>5.6040530000000003E-3</v>
      </c>
      <c r="C7" s="285">
        <v>5.6040530000000003E-3</v>
      </c>
      <c r="D7" s="285">
        <v>5.6040530000000003E-3</v>
      </c>
      <c r="E7" s="285">
        <v>5.6040530000000003E-3</v>
      </c>
      <c r="F7" s="285">
        <v>5.6040530000000003E-3</v>
      </c>
      <c r="G7" s="285">
        <v>5.6040530000000003E-3</v>
      </c>
      <c r="H7" s="285">
        <v>5.6040530000000003E-3</v>
      </c>
      <c r="I7" s="285">
        <v>5.6040530000000003E-3</v>
      </c>
      <c r="J7" s="285">
        <v>5.6040530000000003E-3</v>
      </c>
    </row>
    <row r="8" spans="1:12">
      <c r="A8" s="16" t="s">
        <v>482</v>
      </c>
      <c r="B8" s="285">
        <v>22.305986696000002</v>
      </c>
      <c r="C8" s="285">
        <v>22.305986696000002</v>
      </c>
      <c r="D8" s="285">
        <v>22.305986696000002</v>
      </c>
      <c r="E8" s="285">
        <v>22.305986696000002</v>
      </c>
      <c r="F8" s="285">
        <v>22.305986696000002</v>
      </c>
      <c r="G8" s="285">
        <v>22.305986696000002</v>
      </c>
      <c r="H8" s="285">
        <v>22.305986696000002</v>
      </c>
      <c r="I8" s="285">
        <v>22.305986696000002</v>
      </c>
      <c r="J8" s="285">
        <v>22.305986696000002</v>
      </c>
    </row>
    <row r="9" spans="1:12">
      <c r="A9" s="16" t="s">
        <v>11</v>
      </c>
      <c r="B9" s="285">
        <v>0.12574453999999999</v>
      </c>
      <c r="C9" s="285">
        <v>0.12574453999999999</v>
      </c>
      <c r="D9" s="285">
        <v>0.12574453999999999</v>
      </c>
      <c r="E9" s="285">
        <v>0.12574453999999999</v>
      </c>
      <c r="F9" s="285">
        <v>0.12574453999999999</v>
      </c>
      <c r="G9" s="285">
        <v>0.12574453999999999</v>
      </c>
      <c r="H9" s="285">
        <v>0.12574453999999999</v>
      </c>
      <c r="I9" s="285">
        <v>0.12574453999999999</v>
      </c>
      <c r="J9" s="285">
        <v>0.12574453999999999</v>
      </c>
    </row>
    <row r="10" spans="1:12">
      <c r="A10" s="16" t="s">
        <v>10</v>
      </c>
      <c r="B10" s="285">
        <v>3.8575667660000001</v>
      </c>
      <c r="C10" s="285">
        <v>3.8575667660000001</v>
      </c>
      <c r="D10" s="285">
        <v>3.8575667660000001</v>
      </c>
      <c r="E10" s="285">
        <v>3.8575667660000001</v>
      </c>
      <c r="F10" s="285">
        <v>3.8575667660000001</v>
      </c>
      <c r="G10" s="285">
        <v>3.8575667660000001</v>
      </c>
      <c r="H10" s="285">
        <v>3.8575667660000001</v>
      </c>
      <c r="I10" s="285">
        <v>3.8575667660000001</v>
      </c>
      <c r="J10" s="285">
        <v>3.8575667660000001</v>
      </c>
    </row>
    <row r="11" spans="1:12">
      <c r="A11" s="16" t="s">
        <v>9</v>
      </c>
      <c r="B11" s="285">
        <v>6.7476851849999999</v>
      </c>
      <c r="C11" s="285">
        <v>6.7476851849999999</v>
      </c>
      <c r="D11" s="285">
        <v>6.7476851849999999</v>
      </c>
      <c r="E11" s="285">
        <v>6.7476851849999999</v>
      </c>
      <c r="F11" s="285">
        <v>6.7476851849999999</v>
      </c>
      <c r="G11" s="285">
        <v>6.7476851849999999</v>
      </c>
      <c r="H11" s="285">
        <v>6.7476851849999999</v>
      </c>
      <c r="I11" s="285">
        <v>6.7476851849999999</v>
      </c>
      <c r="J11" s="285">
        <v>6.7476851849999999</v>
      </c>
    </row>
    <row r="12" spans="1:12">
      <c r="A12" s="16" t="s">
        <v>8</v>
      </c>
      <c r="B12" s="285">
        <v>13.631406760999999</v>
      </c>
      <c r="C12" s="285">
        <v>13.558705925</v>
      </c>
      <c r="D12" s="285">
        <v>12.468193383999999</v>
      </c>
      <c r="E12" s="285">
        <v>12.977099236999999</v>
      </c>
      <c r="F12" s="285">
        <v>12.504543802000001</v>
      </c>
      <c r="G12" s="285">
        <v>11.050527081</v>
      </c>
      <c r="H12" s="285">
        <v>10.941475827</v>
      </c>
      <c r="I12" s="285">
        <v>11.086877499</v>
      </c>
      <c r="J12" s="285">
        <v>10.941475827</v>
      </c>
    </row>
    <row r="13" spans="1:12">
      <c r="A13" s="16" t="s">
        <v>6</v>
      </c>
      <c r="B13" s="285">
        <v>0.47022438599999999</v>
      </c>
      <c r="C13" s="285">
        <v>0.48292426100000002</v>
      </c>
      <c r="D13" s="285">
        <v>0.49562413599999999</v>
      </c>
      <c r="E13" s="285">
        <v>0.49562413599999999</v>
      </c>
      <c r="F13" s="285">
        <v>0.49562413599999999</v>
      </c>
      <c r="G13" s="285">
        <v>0.49562413599999999</v>
      </c>
      <c r="H13" s="285">
        <v>0.49562413599999999</v>
      </c>
      <c r="I13" s="285">
        <v>0.49562413599999999</v>
      </c>
      <c r="J13" s="285">
        <v>0.49562413599999999</v>
      </c>
    </row>
    <row r="14" spans="1:12">
      <c r="A14" s="16" t="s">
        <v>17</v>
      </c>
      <c r="B14" s="285">
        <v>0.50363317500000004</v>
      </c>
      <c r="C14" s="285">
        <v>0.50363317500000004</v>
      </c>
      <c r="D14" s="285">
        <v>0.50363317500000004</v>
      </c>
      <c r="E14" s="285">
        <v>0.50363317500000004</v>
      </c>
      <c r="F14" s="285">
        <v>0.50363317500000004</v>
      </c>
      <c r="G14" s="285">
        <v>0.50363317500000004</v>
      </c>
      <c r="H14" s="285">
        <v>0.50363317500000004</v>
      </c>
      <c r="I14" s="285">
        <v>0.50363317500000004</v>
      </c>
      <c r="J14" s="285">
        <v>0.50363317500000004</v>
      </c>
    </row>
    <row r="15" spans="1:12">
      <c r="A15" s="16" t="s">
        <v>3</v>
      </c>
      <c r="B15" s="285">
        <v>18.870496591999999</v>
      </c>
      <c r="C15" s="285">
        <v>20.477117819</v>
      </c>
      <c r="D15" s="285">
        <v>22.083739046000002</v>
      </c>
      <c r="E15" s="285">
        <v>22.064264849000001</v>
      </c>
      <c r="F15" s="285">
        <v>22.181110028999999</v>
      </c>
      <c r="G15" s="285">
        <v>22.356377799000001</v>
      </c>
      <c r="H15" s="285">
        <v>22.395326192999999</v>
      </c>
      <c r="I15" s="285">
        <v>23.347614410999999</v>
      </c>
      <c r="J15" s="285">
        <v>23.411879259999999</v>
      </c>
    </row>
    <row r="16" spans="1:12">
      <c r="A16" s="16" t="s">
        <v>32</v>
      </c>
      <c r="B16" s="285">
        <v>4.811467747</v>
      </c>
      <c r="C16" s="285">
        <v>4.811467747</v>
      </c>
      <c r="D16" s="285">
        <v>4.811467747</v>
      </c>
      <c r="E16" s="285">
        <v>4.811467747</v>
      </c>
      <c r="F16" s="285">
        <v>4.811467747</v>
      </c>
      <c r="G16" s="285">
        <v>4.811467747</v>
      </c>
      <c r="H16" s="285">
        <v>4.811467747</v>
      </c>
      <c r="I16" s="285">
        <v>4.811467747</v>
      </c>
      <c r="J16" s="285">
        <v>4.811467747</v>
      </c>
    </row>
    <row r="17" spans="1:10">
      <c r="A17" s="16" t="s">
        <v>1</v>
      </c>
      <c r="B17" s="285">
        <v>1.0992366410000001</v>
      </c>
      <c r="C17" s="285">
        <v>1.0992366410000001</v>
      </c>
      <c r="D17" s="285">
        <v>1.0992366410000001</v>
      </c>
      <c r="E17" s="285">
        <v>1.0992366410000001</v>
      </c>
      <c r="F17" s="285">
        <v>1.0992366410000001</v>
      </c>
      <c r="G17" s="285">
        <v>1.0992366410000001</v>
      </c>
      <c r="H17" s="285">
        <v>1.0992366410000001</v>
      </c>
      <c r="I17" s="285">
        <v>1.0992366410000001</v>
      </c>
      <c r="J17" s="285">
        <v>1.0992366410000001</v>
      </c>
    </row>
    <row r="18" spans="1:10">
      <c r="A18" s="16" t="s">
        <v>23</v>
      </c>
      <c r="B18" s="285">
        <v>13.723750000000001</v>
      </c>
      <c r="C18" s="285">
        <v>13.569375000000001</v>
      </c>
      <c r="D18" s="285">
        <v>13.414999999999999</v>
      </c>
      <c r="E18" s="285">
        <v>13.605</v>
      </c>
      <c r="F18" s="285">
        <v>13.85</v>
      </c>
      <c r="G18" s="285">
        <v>15.205348255000001</v>
      </c>
      <c r="H18" s="285">
        <v>17.967401864999999</v>
      </c>
      <c r="I18" s="285">
        <v>21.406246974999998</v>
      </c>
      <c r="J18" s="285">
        <v>21.406246974999998</v>
      </c>
    </row>
    <row r="20" spans="1:10">
      <c r="A20" s="102" t="s">
        <v>20</v>
      </c>
    </row>
    <row r="21" spans="1:10">
      <c r="A21" s="102"/>
    </row>
    <row r="22" spans="1:10">
      <c r="A22" s="53" t="s">
        <v>2893</v>
      </c>
    </row>
  </sheetData>
  <hyperlinks>
    <hyperlink ref="L3" location="Content!A1" display="Back to content page" xr:uid="{13A82FC0-CF16-4F7F-BBDC-61364B25A52A}"/>
  </hyperlink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316BE-94B2-48D7-A5F6-EC65096F6D8A}">
  <dimension ref="A1:AS27"/>
  <sheetViews>
    <sheetView workbookViewId="0">
      <selection activeCell="G21" sqref="G21"/>
    </sheetView>
  </sheetViews>
  <sheetFormatPr defaultRowHeight="14.5"/>
  <cols>
    <col min="1" max="1" width="23.7265625" customWidth="1"/>
  </cols>
  <sheetData>
    <row r="1" spans="1:17">
      <c r="A1" s="44" t="s">
        <v>3366</v>
      </c>
    </row>
    <row r="3" spans="1:17">
      <c r="A3" s="153" t="s">
        <v>2519</v>
      </c>
      <c r="B3" s="25">
        <v>2010</v>
      </c>
      <c r="C3" s="25">
        <v>2011</v>
      </c>
      <c r="D3" s="25">
        <v>2012</v>
      </c>
      <c r="E3" s="25">
        <v>2013</v>
      </c>
      <c r="F3" s="25">
        <v>2014</v>
      </c>
      <c r="G3" s="25">
        <v>2015</v>
      </c>
      <c r="H3" s="25">
        <v>2016</v>
      </c>
      <c r="I3" s="25">
        <v>2017</v>
      </c>
      <c r="J3" s="25">
        <v>2018</v>
      </c>
      <c r="K3" s="25">
        <v>2019</v>
      </c>
      <c r="L3" s="25">
        <v>2020</v>
      </c>
      <c r="M3" s="25">
        <v>2021</v>
      </c>
      <c r="N3" s="25">
        <v>2022</v>
      </c>
      <c r="O3" s="25">
        <v>2023</v>
      </c>
      <c r="Q3" s="1" t="s">
        <v>528</v>
      </c>
    </row>
    <row r="4" spans="1:17">
      <c r="A4" s="16" t="s">
        <v>13</v>
      </c>
      <c r="B4" s="687">
        <v>148</v>
      </c>
      <c r="C4" s="687">
        <v>148</v>
      </c>
      <c r="D4" s="687">
        <v>148</v>
      </c>
      <c r="E4" s="687">
        <v>148</v>
      </c>
      <c r="F4" s="687">
        <v>148</v>
      </c>
      <c r="G4" s="687">
        <v>148</v>
      </c>
      <c r="H4" s="687">
        <v>148</v>
      </c>
      <c r="I4" s="687">
        <v>148</v>
      </c>
      <c r="J4" s="687">
        <v>148</v>
      </c>
      <c r="K4" s="687">
        <v>148</v>
      </c>
      <c r="L4" s="687">
        <v>148</v>
      </c>
      <c r="M4" s="687">
        <v>148</v>
      </c>
      <c r="N4" s="687">
        <v>148</v>
      </c>
      <c r="O4" s="687"/>
    </row>
    <row r="5" spans="1:17">
      <c r="A5" s="16" t="s">
        <v>12</v>
      </c>
      <c r="B5" s="687">
        <v>2.4</v>
      </c>
      <c r="C5" s="687">
        <v>2.4</v>
      </c>
      <c r="D5" s="687">
        <v>2.4</v>
      </c>
      <c r="E5" s="687">
        <v>2.4</v>
      </c>
      <c r="F5" s="687">
        <v>2.4</v>
      </c>
      <c r="G5" s="687">
        <v>2.4</v>
      </c>
      <c r="H5" s="687">
        <v>2.4</v>
      </c>
      <c r="I5" s="687">
        <v>2.4</v>
      </c>
      <c r="J5" s="687">
        <v>2.4</v>
      </c>
      <c r="K5" s="687">
        <v>2.4</v>
      </c>
      <c r="L5" s="687">
        <v>2.4</v>
      </c>
      <c r="M5" s="687">
        <v>2.4</v>
      </c>
      <c r="N5" s="687">
        <v>2.4</v>
      </c>
      <c r="O5" s="687"/>
    </row>
    <row r="6" spans="1:17">
      <c r="A6" s="16" t="s">
        <v>483</v>
      </c>
      <c r="B6" s="687">
        <v>1.2</v>
      </c>
      <c r="C6" s="687">
        <v>1.2</v>
      </c>
      <c r="D6" s="687">
        <v>1.2</v>
      </c>
      <c r="E6" s="687">
        <v>1.2</v>
      </c>
      <c r="F6" s="687">
        <v>1.2</v>
      </c>
      <c r="G6" s="687">
        <v>1.2</v>
      </c>
      <c r="H6" s="687">
        <v>1.2</v>
      </c>
      <c r="I6" s="687">
        <v>1.2</v>
      </c>
      <c r="J6" s="687">
        <v>1.2</v>
      </c>
      <c r="K6" s="687">
        <v>1.2</v>
      </c>
      <c r="L6" s="687">
        <v>1.2</v>
      </c>
      <c r="M6" s="687">
        <v>1.2</v>
      </c>
      <c r="N6" s="687">
        <v>1.2</v>
      </c>
      <c r="O6" s="687"/>
    </row>
    <row r="7" spans="1:17">
      <c r="A7" s="16" t="s">
        <v>568</v>
      </c>
      <c r="B7" s="687">
        <v>900</v>
      </c>
      <c r="C7" s="687">
        <v>900</v>
      </c>
      <c r="D7" s="687">
        <v>900</v>
      </c>
      <c r="E7" s="687">
        <v>900</v>
      </c>
      <c r="F7" s="687">
        <v>900</v>
      </c>
      <c r="G7" s="687">
        <v>900</v>
      </c>
      <c r="H7" s="687">
        <v>900</v>
      </c>
      <c r="I7" s="687">
        <v>900</v>
      </c>
      <c r="J7" s="687">
        <v>900</v>
      </c>
      <c r="K7" s="687">
        <v>900</v>
      </c>
      <c r="L7" s="687">
        <v>900</v>
      </c>
      <c r="M7" s="687">
        <v>900</v>
      </c>
      <c r="N7" s="687">
        <v>900</v>
      </c>
      <c r="O7" s="687"/>
    </row>
    <row r="8" spans="1:17">
      <c r="A8" s="16" t="s">
        <v>482</v>
      </c>
      <c r="B8" s="687">
        <v>2.64</v>
      </c>
      <c r="C8" s="687">
        <v>2.64</v>
      </c>
      <c r="D8" s="687">
        <v>2.64</v>
      </c>
      <c r="E8" s="687">
        <v>2.64</v>
      </c>
      <c r="F8" s="687">
        <v>2.64</v>
      </c>
      <c r="G8" s="687">
        <v>2.64</v>
      </c>
      <c r="H8" s="687">
        <v>2.64</v>
      </c>
      <c r="I8" s="687">
        <v>2.64</v>
      </c>
      <c r="J8" s="687">
        <v>2.64</v>
      </c>
      <c r="K8" s="687">
        <v>2.64</v>
      </c>
      <c r="L8" s="687">
        <v>2.64</v>
      </c>
      <c r="M8" s="687">
        <v>2.64</v>
      </c>
      <c r="N8" s="687">
        <v>2.64</v>
      </c>
      <c r="O8" s="687"/>
    </row>
    <row r="9" spans="1:17">
      <c r="A9" s="16" t="s">
        <v>11</v>
      </c>
      <c r="B9" s="687">
        <v>5.23</v>
      </c>
      <c r="C9" s="687">
        <v>5.23</v>
      </c>
      <c r="D9" s="687">
        <v>5.23</v>
      </c>
      <c r="E9" s="687">
        <v>5.23</v>
      </c>
      <c r="F9" s="687">
        <v>5.23</v>
      </c>
      <c r="G9" s="687">
        <v>5.23</v>
      </c>
      <c r="H9" s="687">
        <v>5.23</v>
      </c>
      <c r="I9" s="687">
        <v>5.23</v>
      </c>
      <c r="J9" s="687">
        <v>5.23</v>
      </c>
      <c r="K9" s="687">
        <v>5.23</v>
      </c>
      <c r="L9" s="687">
        <v>5.23</v>
      </c>
      <c r="M9" s="687">
        <v>5.23</v>
      </c>
      <c r="N9" s="687">
        <v>5.23</v>
      </c>
      <c r="O9" s="687"/>
    </row>
    <row r="10" spans="1:17">
      <c r="A10" s="16" t="s">
        <v>10</v>
      </c>
      <c r="B10" s="687">
        <v>337</v>
      </c>
      <c r="C10" s="687">
        <v>337</v>
      </c>
      <c r="D10" s="687">
        <v>337</v>
      </c>
      <c r="E10" s="687">
        <v>337</v>
      </c>
      <c r="F10" s="687">
        <v>337</v>
      </c>
      <c r="G10" s="687">
        <v>337</v>
      </c>
      <c r="H10" s="687">
        <v>337</v>
      </c>
      <c r="I10" s="687">
        <v>337</v>
      </c>
      <c r="J10" s="687">
        <v>337</v>
      </c>
      <c r="K10" s="687">
        <v>337</v>
      </c>
      <c r="L10" s="687">
        <v>337</v>
      </c>
      <c r="M10" s="687">
        <v>337</v>
      </c>
      <c r="N10" s="687">
        <v>337</v>
      </c>
      <c r="O10" s="687"/>
    </row>
    <row r="11" spans="1:17">
      <c r="A11" s="16" t="s">
        <v>9</v>
      </c>
      <c r="B11" s="687">
        <v>16.14</v>
      </c>
      <c r="C11" s="687">
        <v>16.14</v>
      </c>
      <c r="D11" s="687">
        <v>16.14</v>
      </c>
      <c r="E11" s="687">
        <v>16.14</v>
      </c>
      <c r="F11" s="687">
        <v>16.14</v>
      </c>
      <c r="G11" s="687">
        <v>16.14</v>
      </c>
      <c r="H11" s="687">
        <v>16.14</v>
      </c>
      <c r="I11" s="687">
        <v>16.14</v>
      </c>
      <c r="J11" s="687">
        <v>16.14</v>
      </c>
      <c r="K11" s="687">
        <v>16.14</v>
      </c>
      <c r="L11" s="687">
        <v>16.14</v>
      </c>
      <c r="M11" s="687">
        <v>16.14</v>
      </c>
      <c r="N11" s="687">
        <v>16.14</v>
      </c>
      <c r="O11" s="687"/>
    </row>
    <row r="12" spans="1:17">
      <c r="A12" s="16" t="s">
        <v>8</v>
      </c>
      <c r="B12" s="687">
        <v>2.7509999999999999</v>
      </c>
      <c r="C12" s="687">
        <v>2.7509999999999999</v>
      </c>
      <c r="D12" s="687">
        <v>2.7509999999999999</v>
      </c>
      <c r="E12" s="687">
        <v>2.7509999999999999</v>
      </c>
      <c r="F12" s="687">
        <v>2.7509999999999999</v>
      </c>
      <c r="G12" s="687">
        <v>2.7509999999999999</v>
      </c>
      <c r="H12" s="687">
        <v>2.7509999999999999</v>
      </c>
      <c r="I12" s="687">
        <v>2.7509999999999999</v>
      </c>
      <c r="J12" s="687">
        <v>2.7509999999999999</v>
      </c>
      <c r="K12" s="687">
        <v>2.7509999999999999</v>
      </c>
      <c r="L12" s="687">
        <v>2.6019999999999999</v>
      </c>
      <c r="M12" s="727">
        <v>2.6429999999999998</v>
      </c>
      <c r="N12" s="727">
        <v>2.8740000000000001</v>
      </c>
      <c r="O12" s="727">
        <f>3319/1000</f>
        <v>3.319</v>
      </c>
    </row>
    <row r="13" spans="1:17">
      <c r="A13" s="16" t="s">
        <v>6</v>
      </c>
      <c r="B13" s="687">
        <v>100.3</v>
      </c>
      <c r="C13" s="687">
        <v>100.3</v>
      </c>
      <c r="D13" s="687">
        <v>100.3</v>
      </c>
      <c r="E13" s="687">
        <v>100.3</v>
      </c>
      <c r="F13" s="687">
        <v>100.3</v>
      </c>
      <c r="G13" s="687">
        <v>100.3</v>
      </c>
      <c r="H13" s="687">
        <v>100.3</v>
      </c>
      <c r="I13" s="687">
        <v>100.3</v>
      </c>
      <c r="J13" s="687">
        <v>100.3</v>
      </c>
      <c r="K13" s="687">
        <v>100.3</v>
      </c>
      <c r="L13" s="687">
        <v>100.3</v>
      </c>
      <c r="M13" s="687">
        <v>100.3</v>
      </c>
      <c r="N13" s="687">
        <v>100.3</v>
      </c>
      <c r="O13" s="687"/>
    </row>
    <row r="14" spans="1:17">
      <c r="A14" s="16" t="s">
        <v>17</v>
      </c>
      <c r="B14" s="687">
        <v>6.16</v>
      </c>
      <c r="C14" s="687">
        <v>6.16</v>
      </c>
      <c r="D14" s="687">
        <v>6.16</v>
      </c>
      <c r="E14" s="687">
        <v>6.16</v>
      </c>
      <c r="F14" s="687">
        <v>6.16</v>
      </c>
      <c r="G14" s="687">
        <v>6.16</v>
      </c>
      <c r="H14" s="687">
        <v>6.16</v>
      </c>
      <c r="I14" s="687">
        <v>6.16</v>
      </c>
      <c r="J14" s="687">
        <v>6.16</v>
      </c>
      <c r="K14" s="687">
        <v>6.16</v>
      </c>
      <c r="L14" s="687">
        <v>6.16</v>
      </c>
      <c r="M14" s="687">
        <v>6.16</v>
      </c>
      <c r="N14" s="687">
        <v>6.16</v>
      </c>
      <c r="O14" s="687"/>
    </row>
    <row r="15" spans="1:17">
      <c r="A15" s="672" t="s">
        <v>4</v>
      </c>
      <c r="B15" s="687"/>
      <c r="C15" s="687"/>
      <c r="D15" s="687"/>
      <c r="E15" s="687"/>
      <c r="F15" s="687"/>
      <c r="G15" s="687"/>
      <c r="H15" s="687"/>
      <c r="I15" s="687"/>
      <c r="J15" s="687"/>
      <c r="K15" s="687"/>
      <c r="L15" s="687"/>
      <c r="M15" s="687"/>
      <c r="N15" s="687"/>
      <c r="O15" s="687"/>
    </row>
    <row r="16" spans="1:17">
      <c r="A16" s="16" t="s">
        <v>3</v>
      </c>
      <c r="B16" s="687">
        <v>44.8</v>
      </c>
      <c r="C16" s="687">
        <v>44.8</v>
      </c>
      <c r="D16" s="687">
        <v>44.8</v>
      </c>
      <c r="E16" s="687">
        <v>44.8</v>
      </c>
      <c r="F16" s="687">
        <v>44.8</v>
      </c>
      <c r="G16" s="687">
        <v>44.8</v>
      </c>
      <c r="H16" s="687">
        <v>44.8</v>
      </c>
      <c r="I16" s="687">
        <v>44.8</v>
      </c>
      <c r="J16" s="687">
        <v>44.8</v>
      </c>
      <c r="K16" s="687">
        <v>44.8</v>
      </c>
      <c r="L16" s="687">
        <v>44.8</v>
      </c>
      <c r="M16" s="687">
        <v>44.8</v>
      </c>
      <c r="N16" s="687">
        <v>44.8</v>
      </c>
      <c r="O16" s="687"/>
    </row>
    <row r="17" spans="1:45">
      <c r="A17" s="16" t="s">
        <v>32</v>
      </c>
      <c r="B17" s="687">
        <v>84</v>
      </c>
      <c r="C17" s="687">
        <v>84</v>
      </c>
      <c r="D17" s="687">
        <v>84</v>
      </c>
      <c r="E17" s="687">
        <v>84</v>
      </c>
      <c r="F17" s="687">
        <v>84</v>
      </c>
      <c r="G17" s="687">
        <v>84</v>
      </c>
      <c r="H17" s="687">
        <v>84</v>
      </c>
      <c r="I17" s="687">
        <v>84</v>
      </c>
      <c r="J17" s="687">
        <v>84</v>
      </c>
      <c r="K17" s="687">
        <v>84</v>
      </c>
      <c r="L17" s="687">
        <v>84</v>
      </c>
      <c r="M17" s="687">
        <v>84</v>
      </c>
      <c r="N17" s="687">
        <v>84</v>
      </c>
      <c r="O17" s="687"/>
    </row>
    <row r="18" spans="1:45">
      <c r="A18" s="16" t="s">
        <v>1</v>
      </c>
      <c r="B18" s="687">
        <v>80.2</v>
      </c>
      <c r="C18" s="687">
        <v>80.2</v>
      </c>
      <c r="D18" s="687">
        <v>80.2</v>
      </c>
      <c r="E18" s="687">
        <v>80.2</v>
      </c>
      <c r="F18" s="687">
        <v>80.2</v>
      </c>
      <c r="G18" s="687">
        <v>80.2</v>
      </c>
      <c r="H18" s="687">
        <v>80.2</v>
      </c>
      <c r="I18" s="687">
        <v>80.2</v>
      </c>
      <c r="J18" s="687">
        <v>80.2</v>
      </c>
      <c r="K18" s="687">
        <v>80.2</v>
      </c>
      <c r="L18" s="687">
        <v>80.2</v>
      </c>
      <c r="M18" s="687">
        <v>80.2</v>
      </c>
      <c r="N18" s="687">
        <v>80.2</v>
      </c>
      <c r="O18" s="687"/>
    </row>
    <row r="19" spans="1:45">
      <c r="A19" s="16" t="s">
        <v>23</v>
      </c>
      <c r="B19" s="687">
        <v>12.26</v>
      </c>
      <c r="C19" s="687">
        <v>12.26</v>
      </c>
      <c r="D19" s="687">
        <v>12.26</v>
      </c>
      <c r="E19" s="687">
        <v>12.26</v>
      </c>
      <c r="F19" s="687">
        <v>12.26</v>
      </c>
      <c r="G19" s="687">
        <v>12.26</v>
      </c>
      <c r="H19" s="687">
        <v>12.26</v>
      </c>
      <c r="I19" s="687">
        <v>12.26</v>
      </c>
      <c r="J19" s="687">
        <v>12.26</v>
      </c>
      <c r="K19" s="687">
        <v>12.26</v>
      </c>
      <c r="L19" s="687">
        <v>12.26</v>
      </c>
      <c r="M19" s="687">
        <v>12.26</v>
      </c>
      <c r="N19" s="687">
        <v>12.26</v>
      </c>
      <c r="O19" s="687"/>
    </row>
    <row r="22" spans="1:45" s="17" customFormat="1" ht="14.25" customHeight="1">
      <c r="A22" s="102" t="s">
        <v>20</v>
      </c>
      <c r="AB22" s="266"/>
      <c r="AC22" s="267"/>
      <c r="AD22" s="266"/>
      <c r="AE22" s="266"/>
      <c r="AF22" s="266"/>
      <c r="AG22" s="266"/>
    </row>
    <row r="23" spans="1:45" s="17" customFormat="1" ht="14">
      <c r="A23" s="13" t="s">
        <v>2914</v>
      </c>
    </row>
    <row r="24" spans="1:45" s="17" customFormat="1" ht="14">
      <c r="A24" s="53" t="s">
        <v>3643</v>
      </c>
      <c r="B24" s="48"/>
      <c r="C24" s="48"/>
    </row>
    <row r="25" spans="1:45" s="17" customFormat="1" ht="14">
      <c r="A25" s="53"/>
      <c r="B25" s="48"/>
      <c r="C25" s="48"/>
    </row>
    <row r="26" spans="1:45" s="112" customFormat="1" ht="14">
      <c r="A26" s="86"/>
      <c r="C26" s="48"/>
      <c r="D26" s="48"/>
      <c r="E26" s="48"/>
      <c r="F26" s="48"/>
      <c r="G26" s="48"/>
      <c r="H26" s="48"/>
      <c r="I26" s="48"/>
      <c r="J26" s="48"/>
      <c r="K26" s="48"/>
      <c r="L26" s="48"/>
      <c r="M26" s="48"/>
      <c r="N26" s="48"/>
      <c r="O26" s="48"/>
      <c r="P26" s="48"/>
      <c r="Q26" s="48"/>
      <c r="R26" s="48"/>
      <c r="S26" s="48"/>
      <c r="T26" s="48"/>
      <c r="U26" s="48"/>
      <c r="V26" s="48"/>
      <c r="W26" s="48"/>
      <c r="X26" s="48"/>
      <c r="Y26" s="48"/>
      <c r="Z26" s="48"/>
      <c r="AS26" s="48"/>
    </row>
    <row r="27" spans="1:45" s="112" customFormat="1" ht="14">
      <c r="A27" s="13" t="s">
        <v>389</v>
      </c>
    </row>
  </sheetData>
  <hyperlinks>
    <hyperlink ref="Q3" location="'3.4.4'!A1" display="Back to content page" xr:uid="{97E139AB-6466-4F19-976E-3F0AE98DA0DF}"/>
  </hyperlinks>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sheetPr codeName="Sheet257"/>
  <dimension ref="A1:AA51"/>
  <sheetViews>
    <sheetView workbookViewId="0">
      <selection activeCell="F21" sqref="F21"/>
    </sheetView>
  </sheetViews>
  <sheetFormatPr defaultColWidth="9.26953125" defaultRowHeight="14"/>
  <cols>
    <col min="1" max="1" width="33.7265625" style="17" customWidth="1"/>
    <col min="2" max="23" width="9.453125" style="17" customWidth="1"/>
    <col min="24" max="16384" width="9.26953125" style="17"/>
  </cols>
  <sheetData>
    <row r="1" spans="1:27" s="44" customFormat="1">
      <c r="A1" s="44" t="s">
        <v>3638</v>
      </c>
      <c r="N1" s="17"/>
      <c r="O1" s="17"/>
      <c r="P1" s="17"/>
      <c r="Q1" s="17"/>
      <c r="R1" s="17"/>
      <c r="S1" s="17"/>
      <c r="T1" s="17"/>
      <c r="U1" s="17"/>
      <c r="V1" s="17"/>
      <c r="W1" s="17"/>
    </row>
    <row r="3" spans="1:27" s="44" customFormat="1" ht="14.5">
      <c r="A3" s="153" t="s">
        <v>26</v>
      </c>
      <c r="B3" s="25">
        <v>1982</v>
      </c>
      <c r="C3" s="25">
        <v>1987</v>
      </c>
      <c r="D3" s="25">
        <v>1992</v>
      </c>
      <c r="E3" s="25">
        <v>1997</v>
      </c>
      <c r="F3" s="25">
        <v>2002</v>
      </c>
      <c r="G3" s="25">
        <v>2007</v>
      </c>
      <c r="H3" s="25">
        <v>2008</v>
      </c>
      <c r="I3" s="25">
        <v>2009</v>
      </c>
      <c r="J3" s="25">
        <v>2010</v>
      </c>
      <c r="K3" s="25">
        <v>2011</v>
      </c>
      <c r="L3" s="25">
        <v>2012</v>
      </c>
      <c r="M3" s="25">
        <v>2013</v>
      </c>
      <c r="N3" s="25">
        <v>2014</v>
      </c>
      <c r="O3" s="25">
        <v>2015</v>
      </c>
      <c r="P3" s="25">
        <v>2016</v>
      </c>
      <c r="Q3" s="25">
        <v>2017</v>
      </c>
      <c r="R3" s="25">
        <v>2018</v>
      </c>
      <c r="S3" s="25">
        <v>2019</v>
      </c>
      <c r="T3" s="25">
        <v>2020</v>
      </c>
      <c r="U3" s="25">
        <v>2021</v>
      </c>
      <c r="V3" s="25">
        <v>2022</v>
      </c>
      <c r="W3" s="25">
        <v>2023</v>
      </c>
      <c r="X3" s="25">
        <v>2024</v>
      </c>
      <c r="Z3" s="1" t="s">
        <v>528</v>
      </c>
    </row>
    <row r="4" spans="1:27" ht="14.5">
      <c r="A4" s="16" t="s">
        <v>13</v>
      </c>
      <c r="B4" s="617">
        <v>18070.61287338251</v>
      </c>
      <c r="C4" s="617">
        <v>15479.516729487705</v>
      </c>
      <c r="D4" s="617">
        <v>13451.172878654606</v>
      </c>
      <c r="E4" s="617">
        <v>11570.284632129054</v>
      </c>
      <c r="F4" s="617">
        <v>9941.8442416636626</v>
      </c>
      <c r="G4" s="617">
        <v>8355.5281755184824</v>
      </c>
      <c r="H4" s="617"/>
      <c r="I4" s="617"/>
      <c r="J4" s="617">
        <v>6353.3424269119996</v>
      </c>
      <c r="K4" s="617">
        <v>6111.0681684700003</v>
      </c>
      <c r="L4" s="617">
        <v>5878.2890715379999</v>
      </c>
      <c r="M4" s="617">
        <v>5656.2772065019999</v>
      </c>
      <c r="N4" s="617">
        <v>5449.0357029289999</v>
      </c>
      <c r="O4" s="617">
        <v>5256.0928237360004</v>
      </c>
      <c r="P4" s="617">
        <v>5071.4335400629998</v>
      </c>
      <c r="Q4" s="617">
        <v>4895.015316602</v>
      </c>
      <c r="R4" s="617">
        <v>4728.8643328759999</v>
      </c>
      <c r="S4" s="617">
        <v>4571.3393332369997</v>
      </c>
      <c r="T4" s="617">
        <v>4424.364472927</v>
      </c>
      <c r="U4" s="617">
        <v>4285.8265197620003</v>
      </c>
      <c r="V4" s="617">
        <v>4153.2167688150003</v>
      </c>
      <c r="W4" s="617"/>
      <c r="X4" s="617"/>
      <c r="Z4"/>
    </row>
    <row r="5" spans="1:27" ht="14.5">
      <c r="A5" s="16" t="s">
        <v>12</v>
      </c>
      <c r="B5" s="617">
        <v>2240.3650301422444</v>
      </c>
      <c r="C5" s="617">
        <v>1899.8328938650436</v>
      </c>
      <c r="D5" s="617">
        <v>1638.1447464697981</v>
      </c>
      <c r="E5" s="617">
        <v>1448.0957239543391</v>
      </c>
      <c r="F5" s="617">
        <v>1326.7174357205402</v>
      </c>
      <c r="G5" s="617">
        <v>1253.1413381565351</v>
      </c>
      <c r="H5" s="617"/>
      <c r="I5" s="617"/>
      <c r="J5" s="617">
        <v>1180.4569450460001</v>
      </c>
      <c r="K5" s="617">
        <v>1157.4436891590001</v>
      </c>
      <c r="L5" s="617">
        <v>1138.1867830910001</v>
      </c>
      <c r="M5" s="617">
        <v>1121.1380298429999</v>
      </c>
      <c r="N5" s="617">
        <v>1104.9499918050001</v>
      </c>
      <c r="O5" s="617">
        <v>1089.2885266599999</v>
      </c>
      <c r="P5" s="617">
        <v>1073.9331369229999</v>
      </c>
      <c r="Q5" s="617">
        <v>1058.7860047900001</v>
      </c>
      <c r="R5" s="617">
        <v>1043.8681229209999</v>
      </c>
      <c r="S5" s="617">
        <v>1029.122891424</v>
      </c>
      <c r="T5" s="617">
        <v>1014.415692335</v>
      </c>
      <c r="U5" s="617">
        <v>999.39994361699996</v>
      </c>
      <c r="V5" s="617">
        <v>983.65009598799998</v>
      </c>
      <c r="W5" s="617"/>
      <c r="X5" s="617"/>
      <c r="Z5"/>
    </row>
    <row r="6" spans="1:27" ht="14.5">
      <c r="A6" s="16" t="s">
        <v>492</v>
      </c>
      <c r="B6" s="617"/>
      <c r="C6" s="617"/>
      <c r="D6" s="617"/>
      <c r="E6" s="617"/>
      <c r="F6" s="617"/>
      <c r="G6" s="617">
        <v>1870.2658894673</v>
      </c>
      <c r="H6" s="617"/>
      <c r="I6" s="617"/>
      <c r="J6" s="617">
        <v>1832.519898112</v>
      </c>
      <c r="K6" s="617">
        <v>1796.256601243</v>
      </c>
      <c r="L6" s="617">
        <v>1760.4858941069999</v>
      </c>
      <c r="M6" s="617">
        <v>1723.6624379479999</v>
      </c>
      <c r="N6" s="617">
        <v>1686.570541516</v>
      </c>
      <c r="O6" s="617">
        <v>1651.3413019730001</v>
      </c>
      <c r="P6" s="617">
        <v>1617.8153829979999</v>
      </c>
      <c r="Q6" s="617">
        <v>1585.8981932649999</v>
      </c>
      <c r="R6" s="617">
        <v>1555.2301092549999</v>
      </c>
      <c r="S6" s="617">
        <v>1525.5956815469999</v>
      </c>
      <c r="T6" s="617">
        <v>1495.9553108279999</v>
      </c>
      <c r="U6" s="617">
        <v>1466.6806816149999</v>
      </c>
      <c r="V6" s="617">
        <v>1438.52464912</v>
      </c>
      <c r="W6" s="617"/>
      <c r="X6" s="617"/>
      <c r="Z6"/>
    </row>
    <row r="7" spans="1:27" ht="14.5">
      <c r="A7" s="28" t="s">
        <v>89</v>
      </c>
      <c r="B7" s="617">
        <v>32411.671442886585</v>
      </c>
      <c r="C7" s="617">
        <v>28354.525453148635</v>
      </c>
      <c r="D7" s="617">
        <v>23853.052475125241</v>
      </c>
      <c r="E7" s="617">
        <v>20418.165388364738</v>
      </c>
      <c r="F7" s="617">
        <v>18175.590747089482</v>
      </c>
      <c r="G7" s="617">
        <v>15737.583282853579</v>
      </c>
      <c r="H7" s="617"/>
      <c r="I7" s="617"/>
      <c r="J7" s="617">
        <v>13126.606204352</v>
      </c>
      <c r="K7" s="617">
        <v>12703.016970765</v>
      </c>
      <c r="L7" s="617">
        <v>12285.91486205</v>
      </c>
      <c r="M7" s="617">
        <v>11875.012328572</v>
      </c>
      <c r="N7" s="617">
        <v>11479.117151814</v>
      </c>
      <c r="O7" s="617">
        <v>11106.239311247</v>
      </c>
      <c r="P7" s="617">
        <v>10719.847911561999</v>
      </c>
      <c r="Q7" s="617">
        <v>10334.920555121</v>
      </c>
      <c r="R7" s="617">
        <v>9994.7090231479997</v>
      </c>
      <c r="S7" s="617">
        <v>9682.8915420819994</v>
      </c>
      <c r="T7" s="617">
        <v>9375.976859589</v>
      </c>
      <c r="U7" s="617">
        <v>9077.2536006739992</v>
      </c>
      <c r="V7" s="617">
        <v>8789.3227463530002</v>
      </c>
      <c r="W7" s="617"/>
      <c r="X7" s="617"/>
      <c r="Z7"/>
    </row>
    <row r="8" spans="1:27" ht="14.5">
      <c r="A8" s="16" t="s">
        <v>482</v>
      </c>
      <c r="B8" s="617">
        <v>4129.3035085002657</v>
      </c>
      <c r="C8" s="617">
        <v>3440.1114387614557</v>
      </c>
      <c r="D8" s="617">
        <v>2907.6587069509565</v>
      </c>
      <c r="E8" s="617">
        <v>2622.273431602368</v>
      </c>
      <c r="F8" s="617">
        <v>2439.5134649130509</v>
      </c>
      <c r="G8" s="617">
        <v>2326.0383250057052</v>
      </c>
      <c r="H8" s="617"/>
      <c r="I8" s="617"/>
      <c r="J8" s="617">
        <v>2374.8481986239999</v>
      </c>
      <c r="K8" s="617">
        <v>2361.7123488030002</v>
      </c>
      <c r="L8" s="617">
        <v>2349.0407638649999</v>
      </c>
      <c r="M8" s="617">
        <v>2336.3038610960002</v>
      </c>
      <c r="N8" s="617">
        <v>2323.332151133</v>
      </c>
      <c r="O8" s="617">
        <v>2310.0892271960001</v>
      </c>
      <c r="P8" s="617">
        <v>2296.6367320949998</v>
      </c>
      <c r="Q8" s="617">
        <v>2279.4089078259999</v>
      </c>
      <c r="R8" s="617">
        <v>2258.4776320890001</v>
      </c>
      <c r="S8" s="617">
        <v>2237.5270579739999</v>
      </c>
      <c r="T8" s="617">
        <v>2213.4114287490002</v>
      </c>
      <c r="U8" s="617">
        <v>2187.9788793739999</v>
      </c>
      <c r="V8" s="617">
        <v>2165.8570682009999</v>
      </c>
      <c r="W8" s="617"/>
      <c r="X8" s="617"/>
      <c r="Z8"/>
    </row>
    <row r="9" spans="1:27" ht="14.5">
      <c r="A9" s="16" t="s">
        <v>11</v>
      </c>
      <c r="B9" s="617">
        <v>3806.2827682374077</v>
      </c>
      <c r="C9" s="617">
        <v>3440.2372250770272</v>
      </c>
      <c r="D9" s="617">
        <v>3149.9192946108078</v>
      </c>
      <c r="E9" s="617">
        <v>2902.8478435947804</v>
      </c>
      <c r="F9" s="617">
        <v>2773.8191777508941</v>
      </c>
      <c r="G9" s="617">
        <v>2674.1194324117591</v>
      </c>
      <c r="H9" s="617"/>
      <c r="I9" s="617"/>
      <c r="J9" s="617">
        <v>2619.9110232130001</v>
      </c>
      <c r="K9" s="617">
        <v>2596.8106398730001</v>
      </c>
      <c r="L9" s="617">
        <v>2570.8406698150002</v>
      </c>
      <c r="M9" s="617">
        <v>2543.1509007519999</v>
      </c>
      <c r="N9" s="617">
        <v>2514.3154932309999</v>
      </c>
      <c r="O9" s="617">
        <v>2485.0197970079998</v>
      </c>
      <c r="P9" s="617">
        <v>2454.9126886600002</v>
      </c>
      <c r="Q9" s="617">
        <v>2424.5402413410002</v>
      </c>
      <c r="R9" s="617">
        <v>2395.124022086</v>
      </c>
      <c r="S9" s="617">
        <v>2367.1531475669999</v>
      </c>
      <c r="T9" s="617">
        <v>2339.2838213250002</v>
      </c>
      <c r="U9" s="617">
        <v>2312.5814156890001</v>
      </c>
      <c r="V9" s="617">
        <v>2287.7289369280002</v>
      </c>
      <c r="W9" s="617"/>
      <c r="X9" s="617"/>
      <c r="Z9"/>
    </row>
    <row r="10" spans="1:27" ht="14.5">
      <c r="A10" s="16" t="s">
        <v>10</v>
      </c>
      <c r="B10" s="617">
        <v>36548.229075623705</v>
      </c>
      <c r="C10" s="617">
        <v>31902.332287687852</v>
      </c>
      <c r="D10" s="617">
        <v>27479.026042207297</v>
      </c>
      <c r="E10" s="617">
        <v>23518.345949844232</v>
      </c>
      <c r="F10" s="617">
        <v>20136.198377763329</v>
      </c>
      <c r="G10" s="617">
        <v>17397.119398392122</v>
      </c>
      <c r="H10" s="617"/>
      <c r="I10" s="617"/>
      <c r="J10" s="617">
        <v>15191.580708766</v>
      </c>
      <c r="K10" s="617">
        <v>14766.259316546</v>
      </c>
      <c r="L10" s="617">
        <v>14363.383719969999</v>
      </c>
      <c r="M10" s="617">
        <v>13978.01428412</v>
      </c>
      <c r="N10" s="617">
        <v>13608.272666819001</v>
      </c>
      <c r="O10" s="617">
        <v>13253.783365220001</v>
      </c>
      <c r="P10" s="617">
        <v>12911.901140661001</v>
      </c>
      <c r="Q10" s="617">
        <v>12580.083711685</v>
      </c>
      <c r="R10" s="617">
        <v>12256.806946852999</v>
      </c>
      <c r="S10" s="617">
        <v>11942.073925052</v>
      </c>
      <c r="T10" s="617">
        <v>11639.330243234999</v>
      </c>
      <c r="U10" s="617">
        <v>11350.20908466</v>
      </c>
      <c r="V10" s="617">
        <v>11071.955885648</v>
      </c>
      <c r="W10" s="617"/>
      <c r="X10" s="617"/>
      <c r="Z10"/>
    </row>
    <row r="11" spans="1:27" ht="14.5">
      <c r="A11" s="16" t="s">
        <v>9</v>
      </c>
      <c r="B11" s="617">
        <v>2460.6355483169577</v>
      </c>
      <c r="C11" s="617">
        <v>1980.3583786091849</v>
      </c>
      <c r="D11" s="617">
        <v>1653.7844305315248</v>
      </c>
      <c r="E11" s="617">
        <v>1551.2877947386739</v>
      </c>
      <c r="F11" s="617">
        <v>1353.2573508117616</v>
      </c>
      <c r="G11" s="617">
        <v>1176.9202869118735</v>
      </c>
      <c r="H11" s="617"/>
      <c r="I11" s="617"/>
      <c r="J11" s="617">
        <v>1088.594090175</v>
      </c>
      <c r="K11" s="617">
        <v>1057.3191443809999</v>
      </c>
      <c r="L11" s="617">
        <v>1027.3987644609999</v>
      </c>
      <c r="M11" s="617">
        <v>998.65015169100002</v>
      </c>
      <c r="N11" s="617">
        <v>971.02927538999995</v>
      </c>
      <c r="O11" s="617">
        <v>944.65586696000003</v>
      </c>
      <c r="P11" s="617">
        <v>919.25275799999997</v>
      </c>
      <c r="Q11" s="617">
        <v>894.69262679600001</v>
      </c>
      <c r="R11" s="617">
        <v>871.11018135100005</v>
      </c>
      <c r="S11" s="617">
        <v>848.32389279500001</v>
      </c>
      <c r="T11" s="617">
        <v>826.25640118299998</v>
      </c>
      <c r="U11" s="617">
        <v>805.09763479900005</v>
      </c>
      <c r="V11" s="617">
        <v>784.68634521299998</v>
      </c>
      <c r="W11" s="617"/>
      <c r="X11" s="617"/>
      <c r="Z11"/>
    </row>
    <row r="12" spans="1:27" ht="14.5">
      <c r="A12" s="16" t="s">
        <v>8</v>
      </c>
      <c r="B12" s="617">
        <v>2776.6742491552482</v>
      </c>
      <c r="C12" s="617">
        <v>2663.7360083659319</v>
      </c>
      <c r="D12" s="617">
        <v>2536.7908443151819</v>
      </c>
      <c r="E12" s="617">
        <v>2352</v>
      </c>
      <c r="F12" s="617">
        <v>2289</v>
      </c>
      <c r="G12" s="617">
        <v>2123.4304310064144</v>
      </c>
      <c r="H12" s="617">
        <v>2579.3494362860024</v>
      </c>
      <c r="I12" s="617">
        <v>2590.5706209918185</v>
      </c>
      <c r="J12" s="617">
        <v>1948.1308106223526</v>
      </c>
      <c r="K12" s="617">
        <v>2094.9363433088279</v>
      </c>
      <c r="L12" s="617">
        <v>1729.236609115982</v>
      </c>
      <c r="M12" s="806">
        <v>2280.3799428426382</v>
      </c>
      <c r="N12" s="617">
        <v>2241.5143549597501</v>
      </c>
      <c r="O12" s="617">
        <v>2542.0611585671063</v>
      </c>
      <c r="P12" s="617">
        <v>2026.67347956499</v>
      </c>
      <c r="Q12" s="617">
        <v>2286.4624890034574</v>
      </c>
      <c r="R12" s="617">
        <v>3007.5237182025544</v>
      </c>
      <c r="S12" s="617">
        <v>2273.5081892108578</v>
      </c>
      <c r="T12" s="617">
        <v>2129.4338995728858</v>
      </c>
      <c r="U12" s="617">
        <v>2163.1310155175802</v>
      </c>
      <c r="V12" s="727">
        <v>2360.4043403844321</v>
      </c>
      <c r="W12" s="617">
        <v>2729.8403878199274</v>
      </c>
      <c r="X12" s="617">
        <v>2350.9564455251925</v>
      </c>
      <c r="Z12"/>
      <c r="AA12"/>
    </row>
    <row r="13" spans="1:27" ht="14.5">
      <c r="A13" s="16" t="s">
        <v>6</v>
      </c>
      <c r="B13" s="617">
        <v>7879.4845795815772</v>
      </c>
      <c r="C13" s="617">
        <v>7499.2796055932213</v>
      </c>
      <c r="D13" s="617">
        <v>6989.3234773884233</v>
      </c>
      <c r="E13" s="617">
        <v>5929.7786507631145</v>
      </c>
      <c r="F13" s="617">
        <v>5191.5398707674067</v>
      </c>
      <c r="G13" s="617">
        <v>4523.8452197253728</v>
      </c>
      <c r="H13" s="617"/>
      <c r="I13" s="617"/>
      <c r="J13" s="617">
        <v>4361.0146163560003</v>
      </c>
      <c r="K13" s="617">
        <v>4241.1871366100004</v>
      </c>
      <c r="L13" s="617">
        <v>4121.1535318289998</v>
      </c>
      <c r="M13" s="617">
        <v>4003.7345302859999</v>
      </c>
      <c r="N13" s="617">
        <v>3889.3342859549998</v>
      </c>
      <c r="O13" s="617">
        <v>3778.123287508</v>
      </c>
      <c r="P13" s="617">
        <v>3669.0059170489999</v>
      </c>
      <c r="Q13" s="617">
        <v>3560.9813439730001</v>
      </c>
      <c r="R13" s="617">
        <v>3456.398582925</v>
      </c>
      <c r="S13" s="617">
        <v>3356.2683917149998</v>
      </c>
      <c r="T13" s="617">
        <v>3258.2190931770001</v>
      </c>
      <c r="U13" s="617">
        <v>3163.2595134319999</v>
      </c>
      <c r="V13" s="617">
        <v>3071.3879360169999</v>
      </c>
      <c r="W13" s="617"/>
      <c r="X13" s="617"/>
      <c r="Z13"/>
    </row>
    <row r="14" spans="1:27" ht="14.5">
      <c r="A14" s="16" t="s">
        <v>17</v>
      </c>
      <c r="B14" s="617">
        <v>5829.1491524076464</v>
      </c>
      <c r="C14" s="617">
        <v>4939.118944568012</v>
      </c>
      <c r="D14" s="617">
        <v>4069.5281527447182</v>
      </c>
      <c r="E14" s="617">
        <v>3504.0435866616531</v>
      </c>
      <c r="F14" s="617">
        <v>3145.580637929881</v>
      </c>
      <c r="G14" s="617">
        <v>2960.5421252463116</v>
      </c>
      <c r="H14" s="617"/>
      <c r="I14" s="617"/>
      <c r="J14" s="617">
        <v>2919.692806607</v>
      </c>
      <c r="K14" s="617">
        <v>2870.0220143729998</v>
      </c>
      <c r="L14" s="617">
        <v>2806.8205739949999</v>
      </c>
      <c r="M14" s="617">
        <v>2734.7294659999998</v>
      </c>
      <c r="N14" s="617">
        <v>2664.1996869569998</v>
      </c>
      <c r="O14" s="617">
        <v>2594.4488901989998</v>
      </c>
      <c r="P14" s="617">
        <v>2525.404710454</v>
      </c>
      <c r="Q14" s="617">
        <v>2457.2641475189998</v>
      </c>
      <c r="R14" s="617">
        <v>2390.07312615</v>
      </c>
      <c r="S14" s="617">
        <v>2324.0950554880001</v>
      </c>
      <c r="T14" s="617">
        <v>2257.43395723</v>
      </c>
      <c r="U14" s="617">
        <v>2191.7433895449999</v>
      </c>
      <c r="V14" s="617">
        <v>2131.7372066349999</v>
      </c>
      <c r="W14" s="617"/>
      <c r="X14" s="617"/>
      <c r="Z14"/>
    </row>
    <row r="15" spans="1:27" ht="14.5">
      <c r="A15" s="16" t="s">
        <v>4</v>
      </c>
      <c r="B15" s="617"/>
      <c r="C15" s="617"/>
      <c r="D15" s="617"/>
      <c r="E15" s="617"/>
      <c r="F15" s="617">
        <v>32.1</v>
      </c>
      <c r="G15" s="617">
        <v>32.6</v>
      </c>
      <c r="H15" s="617"/>
      <c r="I15" s="617"/>
      <c r="J15" s="617"/>
      <c r="K15" s="617"/>
      <c r="L15" s="617"/>
      <c r="M15" s="617"/>
      <c r="N15" s="617"/>
      <c r="O15" s="617"/>
      <c r="P15" s="617"/>
      <c r="Q15" s="617"/>
      <c r="R15" s="617"/>
      <c r="S15" s="617"/>
      <c r="T15" s="617"/>
      <c r="U15" s="617"/>
      <c r="V15" s="617"/>
      <c r="W15" s="617"/>
      <c r="X15" s="617"/>
      <c r="Z15"/>
    </row>
    <row r="16" spans="1:27" ht="14.5">
      <c r="A16" s="16" t="s">
        <v>3</v>
      </c>
      <c r="B16" s="617">
        <v>1546.3292002589933</v>
      </c>
      <c r="C16" s="617">
        <v>1360.3343296013863</v>
      </c>
      <c r="D16" s="617">
        <v>1221.0165700826369</v>
      </c>
      <c r="E16" s="617">
        <v>1094.6569661007647</v>
      </c>
      <c r="F16" s="617">
        <v>983.89547586412141</v>
      </c>
      <c r="G16" s="617">
        <v>928.35729952631812</v>
      </c>
      <c r="H16" s="617"/>
      <c r="I16" s="617"/>
      <c r="J16" s="617">
        <v>855.87567534699997</v>
      </c>
      <c r="K16" s="617">
        <v>845.35949997700004</v>
      </c>
      <c r="L16" s="617">
        <v>832.98366922499997</v>
      </c>
      <c r="M16" s="617">
        <v>819.33047861299997</v>
      </c>
      <c r="N16" s="617">
        <v>805.83021035100001</v>
      </c>
      <c r="O16" s="617">
        <v>789.79561499800002</v>
      </c>
      <c r="P16" s="617">
        <v>782.40222316799998</v>
      </c>
      <c r="Q16" s="617">
        <v>777.30327191599997</v>
      </c>
      <c r="R16" s="617">
        <v>764.33555695799998</v>
      </c>
      <c r="S16" s="617">
        <v>751.83067833300004</v>
      </c>
      <c r="T16" s="617">
        <v>739.73313565700005</v>
      </c>
      <c r="U16" s="617">
        <v>728.42445383999996</v>
      </c>
      <c r="V16" s="617">
        <v>718.19720957899995</v>
      </c>
      <c r="W16" s="617"/>
      <c r="X16" s="617"/>
      <c r="Z16"/>
    </row>
    <row r="17" spans="1:26" ht="14.5">
      <c r="A17" s="149" t="s">
        <v>32</v>
      </c>
      <c r="B17" s="617">
        <v>4221.5228007713122</v>
      </c>
      <c r="C17" s="617">
        <v>3617.8083515124617</v>
      </c>
      <c r="D17" s="617">
        <v>3084.1421159469278</v>
      </c>
      <c r="E17" s="617">
        <v>2659.4027823495057</v>
      </c>
      <c r="F17" s="617">
        <v>2345.9429723047188</v>
      </c>
      <c r="G17" s="617">
        <v>2042.8168079951374</v>
      </c>
      <c r="H17" s="617"/>
      <c r="I17" s="617"/>
      <c r="J17" s="617">
        <v>1876.738999763</v>
      </c>
      <c r="K17" s="617">
        <v>1824.9219025760001</v>
      </c>
      <c r="L17" s="617">
        <v>1773.114767386</v>
      </c>
      <c r="M17" s="617">
        <v>1720.460834446</v>
      </c>
      <c r="N17" s="617">
        <v>1668.2716499159999</v>
      </c>
      <c r="O17" s="617">
        <v>1614.7336913920001</v>
      </c>
      <c r="P17" s="617">
        <v>1560.6417158080001</v>
      </c>
      <c r="Q17" s="617">
        <v>1509.3555788389999</v>
      </c>
      <c r="R17" s="617">
        <v>1462.468259216</v>
      </c>
      <c r="S17" s="617">
        <v>1419.5209924430001</v>
      </c>
      <c r="T17" s="617">
        <v>1377.6635279229999</v>
      </c>
      <c r="U17" s="617">
        <v>1336.9321850060001</v>
      </c>
      <c r="V17" s="617">
        <v>1298.0626831689999</v>
      </c>
      <c r="W17" s="617"/>
      <c r="X17" s="617"/>
      <c r="Z17"/>
    </row>
    <row r="18" spans="1:26" ht="14.5">
      <c r="A18" s="16" t="s">
        <v>1</v>
      </c>
      <c r="B18" s="617">
        <v>12862.144751410986</v>
      </c>
      <c r="C18" s="617">
        <v>11071.356688466105</v>
      </c>
      <c r="D18" s="617">
        <v>9745.4517174839712</v>
      </c>
      <c r="E18" s="617">
        <v>8605.0680417322201</v>
      </c>
      <c r="F18" s="617">
        <v>7547.9347975134733</v>
      </c>
      <c r="G18" s="617">
        <v>6622.8337470539955</v>
      </c>
      <c r="H18" s="617"/>
      <c r="I18" s="617"/>
      <c r="J18" s="617">
        <v>5742.6844858869999</v>
      </c>
      <c r="K18" s="617">
        <v>5554.8644682329996</v>
      </c>
      <c r="L18" s="617">
        <v>5377.6314269320001</v>
      </c>
      <c r="M18" s="617">
        <v>5208.1314127149999</v>
      </c>
      <c r="N18" s="617">
        <v>5045.5118379220003</v>
      </c>
      <c r="O18" s="617">
        <v>4890.5155646149997</v>
      </c>
      <c r="P18" s="617">
        <v>4741.5155692870003</v>
      </c>
      <c r="Q18" s="617">
        <v>4598.2758185729999</v>
      </c>
      <c r="R18" s="617">
        <v>4462.107664872</v>
      </c>
      <c r="S18" s="617">
        <v>4331.894643785</v>
      </c>
      <c r="T18" s="617">
        <v>4207.8985193389999</v>
      </c>
      <c r="U18" s="617">
        <v>4091.0838500280001</v>
      </c>
      <c r="V18" s="617">
        <v>3979.5686365930001</v>
      </c>
      <c r="W18" s="617"/>
      <c r="X18" s="617"/>
      <c r="Z18"/>
    </row>
    <row r="19" spans="1:26">
      <c r="A19" s="16" t="s">
        <v>23</v>
      </c>
      <c r="B19" s="617">
        <v>1556.4723987677207</v>
      </c>
      <c r="C19" s="617">
        <v>1286.842964852603</v>
      </c>
      <c r="D19" s="617">
        <v>1116.4467633834965</v>
      </c>
      <c r="E19" s="617">
        <v>1017.7810331274443</v>
      </c>
      <c r="F19" s="617">
        <v>969.86596389092506</v>
      </c>
      <c r="G19" s="617">
        <v>962.31130535252294</v>
      </c>
      <c r="H19" s="617"/>
      <c r="I19" s="617"/>
      <c r="J19" s="617">
        <v>917.90184110500002</v>
      </c>
      <c r="K19" s="617">
        <v>901.77400866599999</v>
      </c>
      <c r="L19" s="617">
        <v>887.25577217399996</v>
      </c>
      <c r="M19" s="617">
        <v>874.85143224399997</v>
      </c>
      <c r="N19" s="617">
        <v>862.93307573899995</v>
      </c>
      <c r="O19" s="617">
        <v>851.44724850199998</v>
      </c>
      <c r="P19" s="617">
        <v>839.70911818599996</v>
      </c>
      <c r="Q19" s="617">
        <v>827.68033068299997</v>
      </c>
      <c r="R19" s="617">
        <v>815.46038392299999</v>
      </c>
      <c r="S19" s="617">
        <v>802.80954528799998</v>
      </c>
      <c r="T19" s="617">
        <v>789.59801861100004</v>
      </c>
      <c r="U19" s="617">
        <v>776.08641019499998</v>
      </c>
      <c r="V19" s="617">
        <v>762.95707725499994</v>
      </c>
      <c r="W19" s="617"/>
      <c r="X19" s="617"/>
    </row>
    <row r="21" spans="1:26" ht="13.9" customHeight="1">
      <c r="A21" s="102" t="s">
        <v>20</v>
      </c>
    </row>
    <row r="22" spans="1:26">
      <c r="A22" s="44"/>
    </row>
    <row r="23" spans="1:26">
      <c r="A23" s="53" t="s">
        <v>3367</v>
      </c>
    </row>
    <row r="24" spans="1:26">
      <c r="A24" s="17" t="s">
        <v>3368</v>
      </c>
    </row>
    <row r="25" spans="1:26">
      <c r="A25" s="53" t="s">
        <v>102</v>
      </c>
    </row>
    <row r="26" spans="1:26">
      <c r="A26" s="44"/>
    </row>
    <row r="27" spans="1:26" ht="13.9" customHeight="1">
      <c r="A27" s="44" t="s">
        <v>151</v>
      </c>
    </row>
    <row r="29" spans="1:26">
      <c r="A29" s="53" t="s">
        <v>200</v>
      </c>
    </row>
    <row r="35" spans="1:14" ht="15.5">
      <c r="A35" s="669" t="s">
        <v>1037</v>
      </c>
      <c r="B35" s="670">
        <v>2010</v>
      </c>
      <c r="C35" s="670">
        <v>2011</v>
      </c>
      <c r="D35" s="670">
        <v>2012</v>
      </c>
      <c r="E35" s="670">
        <v>2013</v>
      </c>
      <c r="F35" s="670">
        <v>2014</v>
      </c>
      <c r="G35" s="670">
        <v>2015</v>
      </c>
      <c r="H35" s="670">
        <v>2016</v>
      </c>
      <c r="I35" s="670">
        <v>2017</v>
      </c>
      <c r="J35" s="670">
        <v>2018</v>
      </c>
      <c r="K35" s="670">
        <v>2019</v>
      </c>
      <c r="L35" s="670">
        <v>2020</v>
      </c>
      <c r="M35" s="670">
        <v>2021</v>
      </c>
      <c r="N35" s="670">
        <v>2022</v>
      </c>
    </row>
    <row r="36" spans="1:14" ht="14.5">
      <c r="A36" s="671" t="s">
        <v>13</v>
      </c>
    </row>
    <row r="37" spans="1:14" ht="14.5">
      <c r="A37" s="671" t="s">
        <v>12</v>
      </c>
    </row>
    <row r="38" spans="1:14" ht="14.5">
      <c r="A38" s="671" t="s">
        <v>483</v>
      </c>
    </row>
    <row r="39" spans="1:14" ht="14.5">
      <c r="A39" s="671" t="s">
        <v>568</v>
      </c>
    </row>
    <row r="40" spans="1:14" ht="14.5">
      <c r="A40" s="671" t="s">
        <v>482</v>
      </c>
    </row>
    <row r="41" spans="1:14" ht="14.5">
      <c r="A41" s="671" t="s">
        <v>11</v>
      </c>
    </row>
    <row r="42" spans="1:14" ht="14.5">
      <c r="A42" s="671" t="s">
        <v>10</v>
      </c>
    </row>
    <row r="43" spans="1:14" ht="14.5">
      <c r="A43" s="671" t="s">
        <v>9</v>
      </c>
    </row>
    <row r="44" spans="1:14" ht="14.5">
      <c r="A44" s="671" t="s">
        <v>8</v>
      </c>
    </row>
    <row r="45" spans="1:14" ht="14.5">
      <c r="A45" s="671" t="s">
        <v>6</v>
      </c>
    </row>
    <row r="46" spans="1:14" ht="14.5">
      <c r="A46" s="671" t="s">
        <v>17</v>
      </c>
    </row>
    <row r="47" spans="1:14" ht="14.5">
      <c r="A47" s="671" t="s">
        <v>4</v>
      </c>
    </row>
    <row r="48" spans="1:14" ht="14.5">
      <c r="A48" s="671" t="s">
        <v>3</v>
      </c>
    </row>
    <row r="49" spans="1:1" ht="14.5">
      <c r="A49" s="671" t="s">
        <v>32</v>
      </c>
    </row>
    <row r="50" spans="1:1" ht="14.5">
      <c r="A50" s="671" t="s">
        <v>1</v>
      </c>
    </row>
    <row r="51" spans="1:1" ht="14.5">
      <c r="A51" s="671" t="s">
        <v>23</v>
      </c>
    </row>
  </sheetData>
  <hyperlinks>
    <hyperlink ref="Z3" location="Content!A1" display="Back to content page" xr:uid="{00000000-0004-0000-0001-000000000000}"/>
  </hyperlinks>
  <pageMargins left="0.7" right="0.7" top="0.75" bottom="0.75" header="0.3" footer="0.3"/>
  <pageSetup orientation="portrait"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sheetPr codeName="Sheet258"/>
  <dimension ref="A1:AJ37"/>
  <sheetViews>
    <sheetView topLeftCell="B1" workbookViewId="0">
      <selection activeCell="O22" sqref="O22"/>
    </sheetView>
  </sheetViews>
  <sheetFormatPr defaultColWidth="9.26953125" defaultRowHeight="14"/>
  <cols>
    <col min="1" max="1" width="33.7265625" style="17" customWidth="1"/>
    <col min="2" max="12" width="6.26953125" style="17" customWidth="1"/>
    <col min="13" max="18" width="7.26953125" style="17" customWidth="1"/>
    <col min="19" max="22" width="7" style="17" bestFit="1" customWidth="1"/>
    <col min="23" max="23" width="6.26953125" style="17" customWidth="1"/>
    <col min="24" max="16384" width="9.26953125" style="17"/>
  </cols>
  <sheetData>
    <row r="1" spans="1:26" s="40" customFormat="1">
      <c r="A1" s="18" t="s">
        <v>3189</v>
      </c>
      <c r="B1" s="18"/>
      <c r="C1" s="18"/>
      <c r="M1" s="17"/>
      <c r="N1" s="17"/>
      <c r="O1" s="17"/>
      <c r="P1" s="287"/>
      <c r="Q1" s="287"/>
      <c r="R1" s="17"/>
      <c r="S1" s="17"/>
      <c r="T1" s="17"/>
      <c r="U1" s="17"/>
      <c r="V1" s="17"/>
      <c r="W1" s="17"/>
    </row>
    <row r="3" spans="1:26" ht="15" customHeight="1">
      <c r="A3" s="1079" t="s">
        <v>26</v>
      </c>
      <c r="B3" s="1041" t="s">
        <v>201</v>
      </c>
      <c r="C3" s="1042"/>
      <c r="D3" s="1042"/>
      <c r="E3" s="1042"/>
      <c r="F3" s="1042"/>
      <c r="G3" s="1042"/>
      <c r="H3" s="1042"/>
      <c r="I3" s="1042"/>
      <c r="J3" s="1042"/>
      <c r="K3" s="1042"/>
      <c r="L3" s="1042"/>
      <c r="M3" s="1042"/>
      <c r="N3" s="1042"/>
      <c r="O3" s="1042"/>
      <c r="P3" s="1042"/>
      <c r="Q3" s="1042"/>
      <c r="R3" s="1042"/>
      <c r="S3" s="1042"/>
      <c r="T3" s="1042"/>
      <c r="U3" s="315"/>
      <c r="V3" s="315"/>
      <c r="W3" s="315"/>
    </row>
    <row r="4" spans="1:26" s="44" customFormat="1" ht="14.5">
      <c r="A4" s="1079"/>
      <c r="B4" s="154">
        <v>1987</v>
      </c>
      <c r="C4" s="154">
        <v>1992</v>
      </c>
      <c r="D4" s="154">
        <v>1997</v>
      </c>
      <c r="E4" s="154">
        <v>2002</v>
      </c>
      <c r="F4" s="154">
        <v>2007</v>
      </c>
      <c r="G4" s="154">
        <v>2008</v>
      </c>
      <c r="H4" s="154">
        <v>2009</v>
      </c>
      <c r="I4" s="154">
        <v>2010</v>
      </c>
      <c r="J4" s="154">
        <v>2011</v>
      </c>
      <c r="K4" s="25">
        <v>2012</v>
      </c>
      <c r="L4" s="25">
        <v>2013</v>
      </c>
      <c r="M4" s="25">
        <v>2014</v>
      </c>
      <c r="N4" s="25">
        <v>2015</v>
      </c>
      <c r="O4" s="25">
        <v>2016</v>
      </c>
      <c r="P4" s="25">
        <v>2017</v>
      </c>
      <c r="Q4" s="25">
        <v>2018</v>
      </c>
      <c r="R4" s="25">
        <v>2019</v>
      </c>
      <c r="S4" s="25">
        <v>2020</v>
      </c>
      <c r="T4" s="25">
        <v>2021</v>
      </c>
      <c r="U4" s="25">
        <v>2022</v>
      </c>
      <c r="V4" s="25">
        <v>2023</v>
      </c>
      <c r="W4" s="25">
        <v>2024</v>
      </c>
      <c r="Y4" s="1" t="s">
        <v>528</v>
      </c>
    </row>
    <row r="5" spans="1:26" ht="14.5">
      <c r="A5" s="155" t="s">
        <v>13</v>
      </c>
      <c r="B5" s="287">
        <v>0.48</v>
      </c>
      <c r="C5" s="287"/>
      <c r="D5" s="287">
        <v>0.48</v>
      </c>
      <c r="E5" s="287">
        <v>0.64049999999999996</v>
      </c>
      <c r="F5" s="287">
        <v>0.64049999999999996</v>
      </c>
      <c r="G5" s="287"/>
      <c r="H5" s="287"/>
      <c r="I5" s="287"/>
      <c r="J5" s="287">
        <v>0.64049999999999996</v>
      </c>
      <c r="K5" s="287">
        <v>1.28</v>
      </c>
      <c r="L5" s="287">
        <v>1.24</v>
      </c>
      <c r="M5" s="287">
        <v>1.6</v>
      </c>
      <c r="N5" s="287">
        <v>1.49</v>
      </c>
      <c r="O5" s="287"/>
      <c r="P5" s="287">
        <v>0.70579999999999998</v>
      </c>
      <c r="Q5" s="287">
        <v>0.70579999999999998</v>
      </c>
      <c r="R5" s="287">
        <v>0.70579999999999998</v>
      </c>
      <c r="S5" s="287"/>
      <c r="T5" s="287"/>
      <c r="U5" s="287"/>
      <c r="V5" s="287"/>
      <c r="W5" s="287"/>
      <c r="Y5"/>
    </row>
    <row r="6" spans="1:26" ht="14.5">
      <c r="A6" s="155" t="s">
        <v>12</v>
      </c>
      <c r="B6" s="287">
        <v>0.09</v>
      </c>
      <c r="C6" s="287">
        <v>0.113</v>
      </c>
      <c r="D6" s="287">
        <v>0.1434</v>
      </c>
      <c r="E6" s="287">
        <v>0.19400000000000001</v>
      </c>
      <c r="F6" s="287">
        <v>0.19400000000000001</v>
      </c>
      <c r="G6" s="287"/>
      <c r="H6" s="287"/>
      <c r="I6" s="287"/>
      <c r="J6" s="287">
        <v>0.19400000000000001</v>
      </c>
      <c r="K6" s="287"/>
      <c r="L6" s="287"/>
      <c r="M6" s="287">
        <v>0.19400000000000001</v>
      </c>
      <c r="N6" s="287" t="s">
        <v>7</v>
      </c>
      <c r="O6" s="287"/>
      <c r="P6" s="287">
        <v>0.01</v>
      </c>
      <c r="Q6" s="287">
        <v>0.01</v>
      </c>
      <c r="R6" s="287">
        <v>0.20199</v>
      </c>
      <c r="S6" s="287"/>
      <c r="T6" s="287"/>
      <c r="U6" s="287"/>
      <c r="V6" s="287"/>
      <c r="W6" s="287"/>
      <c r="Y6"/>
    </row>
    <row r="7" spans="1:26" ht="14.5">
      <c r="A7" s="155" t="s">
        <v>483</v>
      </c>
      <c r="B7" s="287"/>
      <c r="C7" s="287"/>
      <c r="D7" s="287"/>
      <c r="E7" s="287"/>
      <c r="F7" s="287">
        <v>0.01</v>
      </c>
      <c r="G7" s="287"/>
      <c r="H7" s="287"/>
      <c r="I7" s="287"/>
      <c r="J7" s="287"/>
      <c r="K7" s="287">
        <v>0.01</v>
      </c>
      <c r="L7" s="287"/>
      <c r="M7" s="287"/>
      <c r="N7" s="287"/>
      <c r="O7" s="287"/>
      <c r="P7" s="287">
        <v>0.01</v>
      </c>
      <c r="Q7" s="287">
        <v>0.01</v>
      </c>
      <c r="R7" s="287">
        <v>0.01</v>
      </c>
      <c r="S7" s="287"/>
      <c r="T7" s="287"/>
      <c r="U7" s="287"/>
      <c r="V7" s="287"/>
      <c r="W7" s="287"/>
      <c r="Y7"/>
    </row>
    <row r="8" spans="1:26" ht="14.5">
      <c r="A8" s="28" t="s">
        <v>89</v>
      </c>
      <c r="B8" s="287"/>
      <c r="C8" s="287"/>
      <c r="D8" s="287"/>
      <c r="E8" s="287">
        <v>0.62219999999999998</v>
      </c>
      <c r="F8" s="287">
        <v>0.62219999999999998</v>
      </c>
      <c r="G8" s="287"/>
      <c r="H8" s="287"/>
      <c r="I8" s="287"/>
      <c r="J8" s="287">
        <v>0.62219999999999998</v>
      </c>
      <c r="K8" s="287"/>
      <c r="L8" s="287"/>
      <c r="M8" s="287">
        <v>0.68359999999999999</v>
      </c>
      <c r="N8" s="287"/>
      <c r="O8" s="287"/>
      <c r="P8" s="287">
        <v>0.68359999999999999</v>
      </c>
      <c r="Q8" s="287">
        <v>0.68359999999999999</v>
      </c>
      <c r="R8" s="287">
        <v>0.68359999999999999</v>
      </c>
      <c r="S8" s="287"/>
      <c r="T8" s="287"/>
      <c r="U8" s="287"/>
      <c r="V8" s="287"/>
      <c r="W8" s="287"/>
      <c r="Y8"/>
    </row>
    <row r="9" spans="1:26" ht="14.5">
      <c r="A9" s="155" t="s">
        <v>482</v>
      </c>
      <c r="B9" s="287"/>
      <c r="C9" s="287"/>
      <c r="D9" s="287">
        <v>0.65700000000000003</v>
      </c>
      <c r="E9" s="287">
        <v>1.042</v>
      </c>
      <c r="F9" s="287">
        <v>1.042</v>
      </c>
      <c r="G9" s="287"/>
      <c r="H9" s="287"/>
      <c r="I9" s="287"/>
      <c r="J9" s="287">
        <v>1.042</v>
      </c>
      <c r="K9" s="287"/>
      <c r="L9" s="287"/>
      <c r="M9" s="287">
        <v>1.042</v>
      </c>
      <c r="N9" s="287"/>
      <c r="O9" s="287"/>
      <c r="P9" s="287">
        <v>1.0680000000000001</v>
      </c>
      <c r="Q9" s="287">
        <v>1.0680000000000001</v>
      </c>
      <c r="R9" s="287">
        <v>1.0680000000000001</v>
      </c>
      <c r="S9" s="287"/>
      <c r="T9" s="287"/>
      <c r="U9" s="287"/>
      <c r="V9" s="287"/>
      <c r="W9" s="287"/>
      <c r="X9" s="114"/>
      <c r="Y9"/>
    </row>
    <row r="10" spans="1:26" ht="14.5">
      <c r="A10" s="155" t="s">
        <v>11</v>
      </c>
      <c r="B10" s="287">
        <v>0.05</v>
      </c>
      <c r="C10" s="287"/>
      <c r="D10" s="287">
        <v>0.05</v>
      </c>
      <c r="E10" s="287">
        <v>0.05</v>
      </c>
      <c r="F10" s="287">
        <v>0.05</v>
      </c>
      <c r="G10" s="287"/>
      <c r="H10" s="287"/>
      <c r="I10" s="287"/>
      <c r="J10" s="287">
        <v>0.05</v>
      </c>
      <c r="K10" s="287"/>
      <c r="L10" s="287"/>
      <c r="M10" s="287">
        <v>4.3799999999999999E-2</v>
      </c>
      <c r="N10" s="287"/>
      <c r="O10" s="287"/>
      <c r="P10" s="287">
        <v>4.3799999999999999E-2</v>
      </c>
      <c r="Q10" s="287">
        <v>4.3799999999999999E-2</v>
      </c>
      <c r="R10" s="287">
        <v>4.3799999999999999E-2</v>
      </c>
      <c r="S10" s="287"/>
      <c r="T10" s="287"/>
      <c r="U10" s="287"/>
      <c r="V10" s="287"/>
      <c r="W10" s="287"/>
      <c r="Y10"/>
    </row>
    <row r="11" spans="1:26" ht="14.5">
      <c r="A11" s="155" t="s">
        <v>10</v>
      </c>
      <c r="B11" s="287">
        <v>16.3</v>
      </c>
      <c r="C11" s="287"/>
      <c r="D11" s="287">
        <v>16.3</v>
      </c>
      <c r="E11" s="287">
        <v>14.68</v>
      </c>
      <c r="F11" s="287">
        <v>14.68</v>
      </c>
      <c r="G11" s="287"/>
      <c r="H11" s="287"/>
      <c r="I11" s="287"/>
      <c r="J11" s="287">
        <v>14.68</v>
      </c>
      <c r="K11" s="287"/>
      <c r="L11" s="287"/>
      <c r="M11" s="287">
        <v>16.5</v>
      </c>
      <c r="N11" s="287"/>
      <c r="O11" s="287"/>
      <c r="P11" s="287">
        <v>13.556900000000001</v>
      </c>
      <c r="Q11" s="287">
        <v>13.556900000000001</v>
      </c>
      <c r="R11" s="287">
        <v>13.556900000000001</v>
      </c>
      <c r="S11" s="287"/>
      <c r="T11" s="287"/>
      <c r="U11" s="287"/>
      <c r="V11" s="287"/>
      <c r="W11" s="287"/>
      <c r="Y11"/>
    </row>
    <row r="12" spans="1:26" ht="14.5">
      <c r="A12" s="155" t="s">
        <v>9</v>
      </c>
      <c r="B12" s="287"/>
      <c r="C12" s="287"/>
      <c r="D12" s="287">
        <v>0.93600000000000005</v>
      </c>
      <c r="E12" s="287">
        <v>0.96950000000000003</v>
      </c>
      <c r="F12" s="287">
        <v>0.96950000000000003</v>
      </c>
      <c r="G12" s="287"/>
      <c r="H12" s="287"/>
      <c r="I12" s="287"/>
      <c r="J12" s="287">
        <v>0.96950000000000003</v>
      </c>
      <c r="K12" s="287"/>
      <c r="L12" s="287"/>
      <c r="M12" s="287">
        <v>1.357</v>
      </c>
      <c r="N12" s="287"/>
      <c r="O12" s="287"/>
      <c r="P12" s="287">
        <v>1.3568</v>
      </c>
      <c r="Q12" s="287">
        <v>1.3568</v>
      </c>
      <c r="R12" s="287">
        <v>1.3568</v>
      </c>
      <c r="S12" s="287"/>
      <c r="T12" s="287"/>
      <c r="U12" s="287"/>
      <c r="V12" s="287"/>
      <c r="W12" s="287"/>
      <c r="Y12"/>
    </row>
    <row r="13" spans="1:26" ht="14.5">
      <c r="A13" s="155" t="s">
        <v>8</v>
      </c>
      <c r="B13" s="287"/>
      <c r="C13" s="287">
        <v>0.63</v>
      </c>
      <c r="D13" s="287">
        <v>0.62</v>
      </c>
      <c r="E13" s="287">
        <v>0.72599999999999998</v>
      </c>
      <c r="F13" s="287">
        <v>0.63</v>
      </c>
      <c r="G13" s="287">
        <v>0.61599999999999999</v>
      </c>
      <c r="H13" s="287">
        <v>0.63200000000000001</v>
      </c>
      <c r="I13" s="287">
        <v>0.63700000000000001</v>
      </c>
      <c r="J13" s="287">
        <v>0.57099999999999995</v>
      </c>
      <c r="K13" s="287">
        <v>0.58199999999999996</v>
      </c>
      <c r="L13" s="287">
        <v>0.60799999999999998</v>
      </c>
      <c r="M13" s="287">
        <v>0.62</v>
      </c>
      <c r="N13" s="287">
        <v>0.61199999999999999</v>
      </c>
      <c r="O13" s="287">
        <v>0.62</v>
      </c>
      <c r="P13" s="287">
        <v>0.61499999999999999</v>
      </c>
      <c r="Q13" s="287">
        <v>0.59099999999999997</v>
      </c>
      <c r="R13" s="287">
        <v>0.59499999999999997</v>
      </c>
      <c r="S13" s="287">
        <v>0.60699999999999998</v>
      </c>
      <c r="T13" s="287">
        <v>0.60399999999999998</v>
      </c>
      <c r="U13" s="598">
        <v>0.63200000000000001</v>
      </c>
      <c r="V13" s="598">
        <v>0.61799999999999999</v>
      </c>
      <c r="W13" s="673">
        <v>0.621</v>
      </c>
      <c r="Y13"/>
      <c r="Z13"/>
    </row>
    <row r="14" spans="1:26" ht="14.5">
      <c r="A14" s="155" t="s">
        <v>6</v>
      </c>
      <c r="B14" s="287"/>
      <c r="C14" s="287">
        <v>0.60499999999999998</v>
      </c>
      <c r="D14" s="287">
        <v>0.60499999999999998</v>
      </c>
      <c r="E14" s="287">
        <v>0.74419999999999997</v>
      </c>
      <c r="F14" s="287">
        <v>0.74419999999999997</v>
      </c>
      <c r="G14" s="287"/>
      <c r="H14" s="287"/>
      <c r="I14" s="287"/>
      <c r="J14" s="287">
        <v>0.74419999999999997</v>
      </c>
      <c r="K14" s="287"/>
      <c r="L14" s="287"/>
      <c r="M14" s="287">
        <v>0.88419999999999999</v>
      </c>
      <c r="N14" s="287"/>
      <c r="O14" s="287"/>
      <c r="P14" s="287">
        <v>1.4730000000000001</v>
      </c>
      <c r="Q14" s="287">
        <v>1.4730000000000001</v>
      </c>
      <c r="R14" s="287">
        <v>1.4730000000000003</v>
      </c>
      <c r="S14" s="287"/>
      <c r="T14" s="287"/>
      <c r="U14" s="287"/>
      <c r="V14" s="287"/>
      <c r="W14" s="287"/>
      <c r="Y14"/>
    </row>
    <row r="15" spans="1:26" ht="14.5">
      <c r="A15" s="155" t="s">
        <v>17</v>
      </c>
      <c r="B15" s="287">
        <v>0.14000000000000001</v>
      </c>
      <c r="C15" s="287">
        <v>0.249</v>
      </c>
      <c r="D15" s="287">
        <v>0.27300000000000002</v>
      </c>
      <c r="E15" s="287">
        <v>0.3</v>
      </c>
      <c r="F15" s="287">
        <v>0.3</v>
      </c>
      <c r="G15" s="287"/>
      <c r="H15" s="287"/>
      <c r="I15" s="287"/>
      <c r="J15" s="287">
        <v>0.3</v>
      </c>
      <c r="K15" s="287"/>
      <c r="L15" s="287"/>
      <c r="M15" s="287">
        <v>0.28799999999999998</v>
      </c>
      <c r="N15" s="287"/>
      <c r="O15" s="287"/>
      <c r="P15" s="287">
        <v>0.28799999999999998</v>
      </c>
      <c r="Q15" s="287">
        <v>0.28799999999999998</v>
      </c>
      <c r="R15" s="287">
        <v>0.28799999999999998</v>
      </c>
      <c r="S15" s="287"/>
      <c r="T15" s="287"/>
      <c r="U15" s="287"/>
      <c r="V15" s="287"/>
      <c r="W15" s="287"/>
      <c r="Y15"/>
    </row>
    <row r="16" spans="1:26" ht="14.5">
      <c r="A16" s="155" t="s">
        <v>4</v>
      </c>
      <c r="B16" s="287"/>
      <c r="C16" s="287">
        <v>1.1900000000000001E-2</v>
      </c>
      <c r="D16" s="287">
        <v>1.1900000000000001E-2</v>
      </c>
      <c r="E16" s="287">
        <v>1.1900000000000001E-2</v>
      </c>
      <c r="F16" s="287">
        <v>1.37E-2</v>
      </c>
      <c r="G16" s="287"/>
      <c r="H16" s="287"/>
      <c r="I16" s="287"/>
      <c r="J16" s="287">
        <v>1.37E-2</v>
      </c>
      <c r="K16" s="287">
        <v>1.2E-2</v>
      </c>
      <c r="L16" s="287">
        <v>1.2999999999999999E-2</v>
      </c>
      <c r="M16" s="287">
        <v>1.37E-2</v>
      </c>
      <c r="N16" s="287"/>
      <c r="O16" s="287"/>
      <c r="P16" s="287">
        <v>1.37E-2</v>
      </c>
      <c r="Q16" s="287">
        <v>1.37E-2</v>
      </c>
      <c r="R16" s="287">
        <v>1.37E-2</v>
      </c>
      <c r="S16" s="287"/>
      <c r="T16" s="287"/>
      <c r="U16" s="287"/>
      <c r="V16" s="287"/>
      <c r="W16" s="287"/>
      <c r="Y16"/>
    </row>
    <row r="17" spans="1:36" ht="14.5">
      <c r="A17" s="155" t="s">
        <v>3</v>
      </c>
      <c r="B17" s="287"/>
      <c r="C17" s="287">
        <v>13.31</v>
      </c>
      <c r="D17" s="287">
        <v>12.9</v>
      </c>
      <c r="E17" s="287">
        <v>12.5</v>
      </c>
      <c r="F17" s="287">
        <v>12.5</v>
      </c>
      <c r="G17" s="287"/>
      <c r="H17" s="287"/>
      <c r="I17" s="287"/>
      <c r="J17" s="287">
        <v>12.5</v>
      </c>
      <c r="K17" s="287"/>
      <c r="L17" s="287"/>
      <c r="M17" s="287">
        <v>12.5</v>
      </c>
      <c r="N17" s="287"/>
      <c r="O17" s="287"/>
      <c r="P17" s="287">
        <v>19.38</v>
      </c>
      <c r="Q17" s="287">
        <v>19.850000000000001</v>
      </c>
      <c r="R17" s="287">
        <v>19.850000000000001</v>
      </c>
      <c r="S17" s="287"/>
      <c r="T17" s="287"/>
      <c r="U17" s="287"/>
      <c r="V17" s="287"/>
      <c r="W17" s="287"/>
      <c r="Y17"/>
    </row>
    <row r="18" spans="1:36" ht="14.5">
      <c r="A18" s="152" t="s">
        <v>32</v>
      </c>
      <c r="B18" s="287"/>
      <c r="C18" s="287"/>
      <c r="D18" s="287"/>
      <c r="E18" s="287">
        <v>5.1840000000000002</v>
      </c>
      <c r="F18" s="287">
        <v>5.1840000000000002</v>
      </c>
      <c r="G18" s="287"/>
      <c r="H18" s="287"/>
      <c r="I18" s="287"/>
      <c r="J18" s="287">
        <v>5.1840000000000002</v>
      </c>
      <c r="K18" s="287"/>
      <c r="L18" s="287"/>
      <c r="M18" s="287">
        <v>5.1840000000000002</v>
      </c>
      <c r="N18" s="287"/>
      <c r="O18" s="287"/>
      <c r="P18" s="287">
        <v>5.1840000000000002</v>
      </c>
      <c r="Q18" s="287">
        <v>5.1840000000000002</v>
      </c>
      <c r="R18" s="287">
        <v>5.1840000000000002</v>
      </c>
      <c r="S18" s="287"/>
      <c r="T18" s="287"/>
      <c r="U18" s="287"/>
      <c r="V18" s="287"/>
      <c r="W18" s="287"/>
      <c r="Y18"/>
    </row>
    <row r="19" spans="1:36" ht="14.5">
      <c r="A19" s="155" t="s">
        <v>1</v>
      </c>
      <c r="B19" s="287"/>
      <c r="C19" s="287">
        <v>1.7470000000000001</v>
      </c>
      <c r="D19" s="287">
        <v>1.706</v>
      </c>
      <c r="E19" s="287">
        <v>1.74</v>
      </c>
      <c r="F19" s="287">
        <v>1.74</v>
      </c>
      <c r="G19" s="287"/>
      <c r="H19" s="287"/>
      <c r="I19" s="287"/>
      <c r="J19" s="287">
        <v>1.74</v>
      </c>
      <c r="K19" s="287"/>
      <c r="L19" s="287"/>
      <c r="M19" s="287">
        <v>1.5720000000000001</v>
      </c>
      <c r="N19" s="287"/>
      <c r="O19" s="287"/>
      <c r="P19" s="287">
        <v>1.5720000000000001</v>
      </c>
      <c r="Q19" s="287">
        <v>1.5720000000000001</v>
      </c>
      <c r="R19" s="287">
        <v>1.5720000000000003</v>
      </c>
      <c r="S19" s="287"/>
      <c r="T19" s="287"/>
      <c r="U19" s="287"/>
      <c r="V19" s="287"/>
      <c r="W19" s="287"/>
      <c r="Y19"/>
    </row>
    <row r="20" spans="1:36" ht="14.5">
      <c r="A20" s="155" t="s">
        <v>23</v>
      </c>
      <c r="B20" s="287">
        <v>1.22</v>
      </c>
      <c r="C20" s="287"/>
      <c r="D20" s="287">
        <v>1.22</v>
      </c>
      <c r="E20" s="287">
        <v>4.2050000000000001</v>
      </c>
      <c r="F20" s="287">
        <v>4.2050000000000001</v>
      </c>
      <c r="G20" s="287"/>
      <c r="H20" s="287"/>
      <c r="I20" s="287"/>
      <c r="J20" s="287">
        <v>4.2050000000000001</v>
      </c>
      <c r="K20" s="287">
        <v>4.2050000000000001</v>
      </c>
      <c r="L20" s="287">
        <v>4.2050000000000001</v>
      </c>
      <c r="M20" s="287">
        <v>4.21</v>
      </c>
      <c r="N20" s="287">
        <v>4.21</v>
      </c>
      <c r="O20" s="287">
        <v>3.4019775534092807</v>
      </c>
      <c r="P20" s="287">
        <v>3.3931416508627206</v>
      </c>
      <c r="Q20" s="287">
        <v>3.77138165086272</v>
      </c>
      <c r="R20" s="287">
        <v>3.4039685713764487</v>
      </c>
      <c r="S20" s="287">
        <v>2.6691424124039038</v>
      </c>
      <c r="T20" s="287"/>
      <c r="U20" s="287"/>
      <c r="V20" s="287"/>
      <c r="W20" s="287"/>
      <c r="Y20"/>
      <c r="Z20"/>
    </row>
    <row r="21" spans="1:36">
      <c r="D21" s="114"/>
      <c r="E21" s="114"/>
      <c r="F21" s="114"/>
      <c r="G21" s="114"/>
      <c r="H21" s="114"/>
      <c r="I21" s="114"/>
      <c r="J21" s="114"/>
      <c r="K21" s="114"/>
      <c r="L21" s="114"/>
      <c r="X21" s="114"/>
      <c r="Y21" s="114"/>
      <c r="Z21" s="114"/>
      <c r="AA21" s="114"/>
      <c r="AB21" s="114"/>
      <c r="AC21" s="114"/>
      <c r="AD21" s="114"/>
      <c r="AE21" s="114"/>
      <c r="AF21" s="114"/>
      <c r="AG21" s="114"/>
      <c r="AH21" s="114"/>
      <c r="AI21" s="114"/>
      <c r="AJ21" s="114"/>
    </row>
    <row r="22" spans="1:36" ht="14.25" customHeight="1">
      <c r="A22" s="102" t="s">
        <v>20</v>
      </c>
    </row>
    <row r="23" spans="1:36" ht="14.5">
      <c r="A23" s="102"/>
      <c r="C23" s="132"/>
      <c r="D23" s="132"/>
      <c r="E23" s="132"/>
      <c r="F23" s="132"/>
      <c r="G23" s="132"/>
      <c r="H23" s="132"/>
      <c r="I23" s="132"/>
      <c r="M23" s="8"/>
      <c r="N23" s="8"/>
      <c r="O23" s="8"/>
      <c r="P23" s="8"/>
      <c r="Q23" s="8"/>
      <c r="R23" s="8"/>
      <c r="S23" s="8"/>
      <c r="T23" s="8"/>
      <c r="U23" s="8"/>
      <c r="V23" s="8"/>
      <c r="W23" s="8"/>
      <c r="X23" s="8"/>
      <c r="Y23" s="8"/>
    </row>
    <row r="24" spans="1:36" ht="14.25" customHeight="1">
      <c r="A24" s="41" t="s">
        <v>412</v>
      </c>
      <c r="C24" s="42"/>
      <c r="D24" s="42"/>
      <c r="E24" s="42"/>
      <c r="F24" s="42"/>
      <c r="G24" s="42"/>
      <c r="H24" s="42"/>
      <c r="I24" s="42"/>
      <c r="J24" s="42"/>
      <c r="K24" s="42"/>
    </row>
    <row r="25" spans="1:36">
      <c r="A25" s="17" t="s">
        <v>15</v>
      </c>
    </row>
    <row r="26" spans="1:36">
      <c r="A26" s="53" t="s">
        <v>3644</v>
      </c>
      <c r="B26" s="18"/>
      <c r="C26" s="18"/>
      <c r="D26" s="18"/>
      <c r="E26" s="18"/>
      <c r="F26" s="18"/>
      <c r="G26" s="18"/>
      <c r="H26" s="18"/>
      <c r="I26" s="18"/>
      <c r="J26" s="18"/>
      <c r="K26" s="18"/>
    </row>
    <row r="27" spans="1:36">
      <c r="A27" s="53"/>
      <c r="B27" s="18"/>
      <c r="C27" s="18"/>
      <c r="D27" s="18"/>
      <c r="E27" s="18"/>
      <c r="F27" s="18"/>
      <c r="G27" s="18"/>
      <c r="H27" s="18"/>
      <c r="I27" s="18"/>
      <c r="J27" s="18"/>
      <c r="K27" s="18"/>
    </row>
    <row r="28" spans="1:36">
      <c r="A28" s="53" t="s">
        <v>102</v>
      </c>
      <c r="B28" s="18"/>
      <c r="C28" s="18"/>
      <c r="D28" s="18"/>
      <c r="E28" s="18"/>
      <c r="F28" s="18"/>
      <c r="G28" s="18"/>
      <c r="H28" s="18"/>
      <c r="I28" s="18"/>
      <c r="J28" s="18"/>
      <c r="K28" s="18"/>
    </row>
    <row r="29" spans="1:36" ht="14.25" customHeight="1">
      <c r="A29" s="44" t="s">
        <v>151</v>
      </c>
      <c r="C29" s="18"/>
      <c r="D29" s="18"/>
      <c r="E29" s="18"/>
      <c r="F29" s="18"/>
      <c r="G29" s="18"/>
      <c r="H29" s="18"/>
      <c r="I29" s="18"/>
      <c r="J29" s="18"/>
      <c r="K29" s="18"/>
    </row>
    <row r="30" spans="1:36">
      <c r="C30" s="18"/>
      <c r="D30" s="18"/>
      <c r="E30" s="18"/>
      <c r="F30" s="18"/>
      <c r="G30" s="18"/>
      <c r="H30" s="18"/>
      <c r="I30" s="18"/>
      <c r="J30" s="18"/>
      <c r="K30" s="18"/>
    </row>
    <row r="31" spans="1:36" ht="14.25" customHeight="1">
      <c r="A31" s="18" t="s">
        <v>226</v>
      </c>
      <c r="C31" s="18"/>
      <c r="D31" s="18"/>
      <c r="E31" s="18"/>
      <c r="F31" s="18"/>
      <c r="G31" s="18"/>
      <c r="H31" s="18"/>
      <c r="I31" s="18"/>
      <c r="J31" s="18"/>
      <c r="K31" s="18"/>
    </row>
    <row r="32" spans="1:36">
      <c r="A32" s="18"/>
      <c r="B32" s="18"/>
      <c r="C32" s="18"/>
      <c r="D32" s="18"/>
      <c r="E32" s="18"/>
      <c r="F32" s="18"/>
      <c r="G32" s="18"/>
      <c r="H32" s="18"/>
      <c r="I32" s="18"/>
      <c r="J32" s="18"/>
      <c r="K32" s="18"/>
    </row>
    <row r="33" spans="1:11">
      <c r="A33" s="18" t="s">
        <v>227</v>
      </c>
      <c r="B33" s="18"/>
      <c r="C33" s="18"/>
      <c r="D33" s="18"/>
      <c r="E33" s="18"/>
      <c r="F33" s="18"/>
      <c r="G33" s="18"/>
      <c r="H33" s="18"/>
      <c r="I33" s="18"/>
      <c r="J33" s="18"/>
      <c r="K33" s="18"/>
    </row>
    <row r="34" spans="1:11">
      <c r="A34" s="113"/>
      <c r="B34" s="18"/>
      <c r="C34" s="18"/>
      <c r="D34" s="18"/>
      <c r="E34" s="18"/>
      <c r="F34" s="18"/>
      <c r="G34" s="18"/>
      <c r="H34" s="18"/>
      <c r="I34" s="18"/>
      <c r="J34" s="18"/>
      <c r="K34" s="18"/>
    </row>
    <row r="35" spans="1:11">
      <c r="B35" s="18"/>
      <c r="C35" s="18"/>
      <c r="D35" s="18"/>
      <c r="E35" s="18"/>
      <c r="F35" s="18"/>
      <c r="G35" s="18"/>
      <c r="H35" s="18"/>
      <c r="I35" s="18"/>
      <c r="J35" s="18"/>
      <c r="K35" s="18"/>
    </row>
    <row r="36" spans="1:11">
      <c r="B36" s="18"/>
      <c r="C36" s="18"/>
      <c r="D36" s="18"/>
      <c r="E36" s="18"/>
      <c r="F36" s="18"/>
      <c r="G36" s="18"/>
      <c r="H36" s="18"/>
      <c r="I36" s="18"/>
      <c r="J36" s="18"/>
      <c r="K36" s="18"/>
    </row>
    <row r="37" spans="1:11">
      <c r="B37" s="18"/>
      <c r="C37" s="18"/>
      <c r="D37" s="18"/>
      <c r="E37" s="18"/>
      <c r="F37" s="18"/>
      <c r="G37" s="18"/>
      <c r="H37" s="18"/>
      <c r="I37" s="18"/>
      <c r="J37" s="18"/>
      <c r="K37" s="18"/>
    </row>
  </sheetData>
  <mergeCells count="2">
    <mergeCell ref="A3:A4"/>
    <mergeCell ref="B3:T3"/>
  </mergeCells>
  <conditionalFormatting sqref="M9">
    <cfRule type="expression" dxfId="120" priority="5" stopIfTrue="1">
      <formula>ISNA(ACTIVECELL)</formula>
    </cfRule>
  </conditionalFormatting>
  <conditionalFormatting sqref="M14:M15">
    <cfRule type="expression" dxfId="119" priority="7" stopIfTrue="1">
      <formula>ISNA(ACTIVECELL)</formula>
    </cfRule>
  </conditionalFormatting>
  <conditionalFormatting sqref="M19">
    <cfRule type="expression" dxfId="118" priority="4" stopIfTrue="1">
      <formula>ISNA(ACTIVECELL)</formula>
    </cfRule>
  </conditionalFormatting>
  <conditionalFormatting sqref="M17:N17 P17:Q17">
    <cfRule type="expression" dxfId="117" priority="1" stopIfTrue="1">
      <formula>ISNA(ACTIVECELL)</formula>
    </cfRule>
  </conditionalFormatting>
  <hyperlinks>
    <hyperlink ref="Y4" location="Content!A1" display="Back to content page" xr:uid="{00000000-0004-0000-0101-000000000000}"/>
  </hyperlinks>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E9F3A-1800-4C3C-B9DA-1A6EFF5CB0C5}">
  <dimension ref="A1:Z22"/>
  <sheetViews>
    <sheetView topLeftCell="G1" workbookViewId="0">
      <selection activeCell="Q21" sqref="Q21"/>
    </sheetView>
  </sheetViews>
  <sheetFormatPr defaultRowHeight="14.5"/>
  <cols>
    <col min="1" max="1" width="23.26953125" customWidth="1"/>
  </cols>
  <sheetData>
    <row r="1" spans="1:26">
      <c r="A1" s="44" t="s">
        <v>3349</v>
      </c>
    </row>
    <row r="3" spans="1:26">
      <c r="A3" s="153" t="s">
        <v>2519</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X3" s="25">
        <v>2022</v>
      </c>
      <c r="Z3" s="1" t="s">
        <v>528</v>
      </c>
    </row>
    <row r="4" spans="1:26">
      <c r="A4" s="16" t="s">
        <v>13</v>
      </c>
      <c r="B4" s="285">
        <v>0.85000000000000009</v>
      </c>
      <c r="C4" s="285">
        <v>0.86499999999999999</v>
      </c>
      <c r="D4" s="285">
        <v>0.88500000000000001</v>
      </c>
      <c r="E4" s="285">
        <v>0.90250000000000008</v>
      </c>
      <c r="F4" s="285">
        <v>0.91999999999999993</v>
      </c>
      <c r="G4" s="285">
        <v>0.93750000000000011</v>
      </c>
      <c r="H4" s="285">
        <v>0.9375</v>
      </c>
      <c r="I4" s="285">
        <v>0.93750000000000011</v>
      </c>
      <c r="J4" s="285">
        <v>0.9375</v>
      </c>
      <c r="K4" s="285">
        <v>0.93750000000000011</v>
      </c>
      <c r="L4" s="285">
        <v>0.9375</v>
      </c>
      <c r="M4" s="285">
        <v>0.93750000000000011</v>
      </c>
      <c r="N4" s="285">
        <v>0.93750000000000011</v>
      </c>
      <c r="O4" s="285">
        <v>0.93750000000000011</v>
      </c>
      <c r="P4" s="285">
        <v>0.9375</v>
      </c>
      <c r="Q4" s="285">
        <v>0.93750000000000011</v>
      </c>
      <c r="R4" s="285">
        <v>0.9375</v>
      </c>
      <c r="S4" s="285">
        <v>0.93750000000000011</v>
      </c>
      <c r="T4" s="285">
        <v>0.9375</v>
      </c>
      <c r="U4" s="285">
        <v>0.93750000000000011</v>
      </c>
      <c r="V4" s="285">
        <v>0.9375</v>
      </c>
      <c r="W4" s="285">
        <v>0.93750000000000011</v>
      </c>
      <c r="X4" s="285">
        <v>0.9375</v>
      </c>
    </row>
    <row r="5" spans="1:26">
      <c r="A5" s="16" t="s">
        <v>12</v>
      </c>
      <c r="B5" s="285">
        <v>1.0174999999999998</v>
      </c>
      <c r="C5" s="285">
        <v>1.0149999999999999</v>
      </c>
      <c r="D5" s="285">
        <v>1.0175000000000001</v>
      </c>
      <c r="E5" s="285">
        <v>1.02</v>
      </c>
      <c r="F5" s="285">
        <v>1.02</v>
      </c>
      <c r="G5" s="285">
        <v>1.0225</v>
      </c>
      <c r="H5" s="285">
        <v>1.0250000000000001</v>
      </c>
      <c r="I5" s="285">
        <v>1.0249999999999999</v>
      </c>
      <c r="J5" s="285">
        <v>1.0275000000000001</v>
      </c>
      <c r="K5" s="285">
        <v>1.03</v>
      </c>
      <c r="L5" s="285">
        <v>1.03</v>
      </c>
      <c r="M5" s="285">
        <v>1.0325</v>
      </c>
      <c r="N5" s="285">
        <v>1.0174999999999998</v>
      </c>
      <c r="O5" s="285">
        <v>0.99749999999999994</v>
      </c>
      <c r="P5" s="285">
        <v>0.98</v>
      </c>
      <c r="Q5" s="285">
        <v>0.98249999999999993</v>
      </c>
      <c r="R5" s="285">
        <v>1.0525</v>
      </c>
      <c r="S5" s="285">
        <v>1.0075000000000001</v>
      </c>
      <c r="T5" s="285">
        <v>1.0649999999999999</v>
      </c>
      <c r="U5" s="285">
        <v>1.0549999999999999</v>
      </c>
      <c r="V5" s="285">
        <v>1.1525000000000001</v>
      </c>
      <c r="W5" s="285">
        <v>1.2225000000000001</v>
      </c>
      <c r="X5" s="285">
        <v>1.1125</v>
      </c>
    </row>
    <row r="6" spans="1:26">
      <c r="A6" s="16" t="s">
        <v>483</v>
      </c>
      <c r="B6" s="285">
        <v>0.41500000000000004</v>
      </c>
      <c r="C6" s="285">
        <v>0.41500000000000004</v>
      </c>
      <c r="D6" s="285">
        <v>0.41500000000000004</v>
      </c>
      <c r="E6" s="285">
        <v>0.41500000000000004</v>
      </c>
      <c r="F6" s="285">
        <v>0.41500000000000004</v>
      </c>
      <c r="G6" s="285">
        <v>0.41500000000000004</v>
      </c>
      <c r="H6" s="285">
        <v>0.41500000000000004</v>
      </c>
      <c r="I6" s="285">
        <v>0.41500000000000004</v>
      </c>
      <c r="J6" s="285">
        <v>0.41500000000000004</v>
      </c>
      <c r="K6" s="285">
        <v>0.41500000000000004</v>
      </c>
      <c r="L6" s="285">
        <v>0.41500000000000004</v>
      </c>
      <c r="M6" s="285">
        <v>0.41500000000000004</v>
      </c>
      <c r="N6" s="285">
        <v>0.41500000000000004</v>
      </c>
      <c r="O6" s="285">
        <v>0.41500000000000004</v>
      </c>
      <c r="P6" s="285">
        <v>0.41500000000000004</v>
      </c>
      <c r="Q6" s="285">
        <v>0.41500000000000004</v>
      </c>
      <c r="R6" s="285">
        <v>0.41500000000000004</v>
      </c>
      <c r="S6" s="285">
        <v>0.41500000000000004</v>
      </c>
      <c r="T6" s="285">
        <v>0.41500000000000004</v>
      </c>
      <c r="U6" s="285">
        <v>0.41500000000000004</v>
      </c>
      <c r="V6" s="285">
        <v>0.41500000000000004</v>
      </c>
      <c r="W6" s="285">
        <v>0.41500000000000004</v>
      </c>
      <c r="X6" s="285">
        <v>0.41500000000000004</v>
      </c>
    </row>
    <row r="7" spans="1:26">
      <c r="A7" s="28" t="s">
        <v>568</v>
      </c>
      <c r="B7" s="285">
        <v>9.5000000000000001E-2</v>
      </c>
      <c r="C7" s="285">
        <v>9.7500000000000003E-2</v>
      </c>
      <c r="D7" s="285">
        <v>0.10250000000000001</v>
      </c>
      <c r="E7" s="285">
        <v>0.105</v>
      </c>
      <c r="F7" s="285">
        <v>0.11000000000000001</v>
      </c>
      <c r="G7" s="285">
        <v>0.11249999999999999</v>
      </c>
      <c r="H7" s="285">
        <v>0.1125</v>
      </c>
      <c r="I7" s="285">
        <v>0.11249999999999999</v>
      </c>
      <c r="J7" s="285">
        <v>0.1125</v>
      </c>
      <c r="K7" s="285">
        <v>0.11249999999999999</v>
      </c>
      <c r="L7" s="285">
        <v>0.1125</v>
      </c>
      <c r="M7" s="285">
        <v>0.1125</v>
      </c>
      <c r="N7" s="285">
        <v>0.1125</v>
      </c>
      <c r="O7" s="285">
        <v>0.11249999999999999</v>
      </c>
      <c r="P7" s="285">
        <v>0.1125</v>
      </c>
      <c r="Q7" s="285">
        <v>0.11249999999999999</v>
      </c>
      <c r="R7" s="285">
        <v>0.1125</v>
      </c>
      <c r="S7" s="285">
        <v>0.1125</v>
      </c>
      <c r="T7" s="285">
        <v>0.1125</v>
      </c>
      <c r="U7" s="285">
        <v>0.11249999999999999</v>
      </c>
      <c r="V7" s="285">
        <v>0.1125</v>
      </c>
      <c r="W7" s="285">
        <v>0.11249999999999999</v>
      </c>
      <c r="X7" s="285">
        <v>0.1125</v>
      </c>
    </row>
    <row r="8" spans="1:26">
      <c r="A8" s="16" t="s">
        <v>482</v>
      </c>
      <c r="B8" s="285">
        <v>37.835000000000001</v>
      </c>
      <c r="C8" s="285">
        <v>38.024999999999999</v>
      </c>
      <c r="D8" s="285">
        <v>38.215000000000003</v>
      </c>
      <c r="E8" s="285">
        <v>38.402500000000003</v>
      </c>
      <c r="F8" s="285">
        <v>38.592500000000001</v>
      </c>
      <c r="G8" s="285">
        <v>38.78</v>
      </c>
      <c r="H8" s="285">
        <v>38.78</v>
      </c>
      <c r="I8" s="285">
        <v>38.78</v>
      </c>
      <c r="J8" s="285">
        <v>38.78</v>
      </c>
      <c r="K8" s="285">
        <v>38.78</v>
      </c>
      <c r="L8" s="285">
        <v>38.78</v>
      </c>
      <c r="M8" s="285">
        <v>38.78</v>
      </c>
      <c r="N8" s="285">
        <v>38.78</v>
      </c>
      <c r="O8" s="285">
        <v>38.78</v>
      </c>
      <c r="P8" s="285">
        <v>38.78</v>
      </c>
      <c r="Q8" s="285">
        <v>38.78</v>
      </c>
      <c r="R8" s="285">
        <v>38.78</v>
      </c>
      <c r="S8" s="285">
        <v>38.78</v>
      </c>
      <c r="T8" s="285">
        <v>38.78</v>
      </c>
      <c r="U8" s="285">
        <v>38.78</v>
      </c>
      <c r="V8" s="285">
        <v>38.78</v>
      </c>
      <c r="W8" s="285">
        <v>38.78</v>
      </c>
      <c r="X8" s="285">
        <v>38.78</v>
      </c>
    </row>
    <row r="9" spans="1:26">
      <c r="A9" s="16" t="s">
        <v>11</v>
      </c>
      <c r="B9" s="285">
        <v>1.2825</v>
      </c>
      <c r="C9" s="285">
        <v>1.2825</v>
      </c>
      <c r="D9" s="285">
        <v>1.2825</v>
      </c>
      <c r="E9" s="285">
        <v>1.2825</v>
      </c>
      <c r="F9" s="285">
        <v>1.2825</v>
      </c>
      <c r="G9" s="285">
        <v>1.2825</v>
      </c>
      <c r="H9" s="285">
        <v>1.2825</v>
      </c>
      <c r="I9" s="285">
        <v>1.2825</v>
      </c>
      <c r="J9" s="285">
        <v>1.2825</v>
      </c>
      <c r="K9" s="285">
        <v>1.2825</v>
      </c>
      <c r="L9" s="285">
        <v>1.2825</v>
      </c>
      <c r="M9" s="285">
        <v>1.2825</v>
      </c>
      <c r="N9" s="285">
        <v>1.2825</v>
      </c>
      <c r="O9" s="285">
        <v>1.2825</v>
      </c>
      <c r="P9" s="285">
        <v>1.2825</v>
      </c>
      <c r="Q9" s="285">
        <v>1.2825</v>
      </c>
      <c r="R9" s="285">
        <v>1.2825</v>
      </c>
      <c r="S9" s="285">
        <v>1.2825</v>
      </c>
      <c r="T9" s="285">
        <v>1.2825</v>
      </c>
      <c r="U9" s="285">
        <v>1.2825</v>
      </c>
      <c r="V9" s="285">
        <v>1.2825</v>
      </c>
      <c r="W9" s="285">
        <v>1.2825</v>
      </c>
      <c r="X9" s="285">
        <v>1.2825</v>
      </c>
    </row>
    <row r="10" spans="1:26">
      <c r="A10" s="16" t="s">
        <v>10</v>
      </c>
      <c r="B10" s="285">
        <v>5.5949999999999998</v>
      </c>
      <c r="C10" s="285">
        <v>5.6</v>
      </c>
      <c r="D10" s="285">
        <v>5.61</v>
      </c>
      <c r="E10" s="285">
        <v>5.6174999999999997</v>
      </c>
      <c r="F10" s="285">
        <v>5.625</v>
      </c>
      <c r="G10" s="285">
        <v>5.6325000000000003</v>
      </c>
      <c r="H10" s="285">
        <v>5.6300000000000008</v>
      </c>
      <c r="I10" s="285">
        <v>5.63</v>
      </c>
      <c r="J10" s="285">
        <v>5.63</v>
      </c>
      <c r="K10" s="285">
        <v>5.63</v>
      </c>
      <c r="L10" s="285">
        <v>5.6300000000000008</v>
      </c>
      <c r="M10" s="285">
        <v>5.63</v>
      </c>
      <c r="N10" s="285">
        <v>5.6300000000000008</v>
      </c>
      <c r="O10" s="285">
        <v>5.63</v>
      </c>
      <c r="P10" s="285">
        <v>5.6300000000000008</v>
      </c>
      <c r="Q10" s="285">
        <v>5.6300000000000008</v>
      </c>
      <c r="R10" s="285">
        <v>5.6300000000000008</v>
      </c>
      <c r="S10" s="285">
        <v>5.63</v>
      </c>
      <c r="T10" s="285">
        <v>5.6300000000000008</v>
      </c>
      <c r="U10" s="285">
        <v>5.63</v>
      </c>
      <c r="V10" s="285">
        <v>5.6300000000000008</v>
      </c>
      <c r="W10" s="285">
        <v>5.63</v>
      </c>
      <c r="X10" s="285">
        <v>5.6300000000000008</v>
      </c>
    </row>
    <row r="11" spans="1:26">
      <c r="A11" s="16" t="s">
        <v>9</v>
      </c>
      <c r="B11" s="285">
        <v>7.9725000000000001</v>
      </c>
      <c r="C11" s="285">
        <v>8.3025000000000002</v>
      </c>
      <c r="D11" s="285">
        <v>8.629999999999999</v>
      </c>
      <c r="E11" s="285">
        <v>8.6699999999999982</v>
      </c>
      <c r="F11" s="285">
        <v>8.7125000000000004</v>
      </c>
      <c r="G11" s="285">
        <v>8.7524999999999995</v>
      </c>
      <c r="H11" s="285">
        <v>8.7525000000000013</v>
      </c>
      <c r="I11" s="285">
        <v>8.7524999999999995</v>
      </c>
      <c r="J11" s="285">
        <v>8.7524999999999995</v>
      </c>
      <c r="K11" s="285">
        <v>8.7524999999999995</v>
      </c>
      <c r="L11" s="285">
        <v>8.7524999999999995</v>
      </c>
      <c r="M11" s="285">
        <v>8.7524999999999995</v>
      </c>
      <c r="N11" s="285">
        <v>8.7524999999999995</v>
      </c>
      <c r="O11" s="285">
        <v>8.7524999999999995</v>
      </c>
      <c r="P11" s="285">
        <v>8.7525000000000013</v>
      </c>
      <c r="Q11" s="285">
        <v>8.7524999999999995</v>
      </c>
      <c r="R11" s="285">
        <v>8.7525000000000013</v>
      </c>
      <c r="S11" s="285">
        <v>8.7524999999999995</v>
      </c>
      <c r="T11" s="285">
        <v>8.7525000000000013</v>
      </c>
      <c r="U11" s="285">
        <v>8.7524999999999995</v>
      </c>
      <c r="V11" s="285">
        <v>8.7525000000000013</v>
      </c>
      <c r="W11" s="285">
        <v>8.7524999999999995</v>
      </c>
      <c r="X11" s="285">
        <v>8.7524999999999995</v>
      </c>
    </row>
    <row r="12" spans="1:26">
      <c r="A12" s="28" t="s">
        <v>8</v>
      </c>
      <c r="B12" s="285">
        <v>11.085000000000001</v>
      </c>
      <c r="C12" s="285">
        <v>11.785</v>
      </c>
      <c r="D12" s="285">
        <v>12.48</v>
      </c>
      <c r="E12" s="285">
        <v>13.1775</v>
      </c>
      <c r="F12" s="285">
        <v>12.8675</v>
      </c>
      <c r="G12" s="285">
        <v>12.56</v>
      </c>
      <c r="H12" s="285">
        <v>12.395</v>
      </c>
      <c r="I12" s="285">
        <v>11.452500000000001</v>
      </c>
      <c r="J12" s="285">
        <v>13.919999999999998</v>
      </c>
      <c r="K12" s="285">
        <v>11.484999999999999</v>
      </c>
      <c r="L12" s="285">
        <v>11.580000000000002</v>
      </c>
      <c r="M12" s="285">
        <v>10.377500000000001</v>
      </c>
      <c r="N12" s="285">
        <v>10.58</v>
      </c>
      <c r="O12" s="285">
        <v>11.05</v>
      </c>
      <c r="P12" s="285">
        <v>11.27</v>
      </c>
      <c r="Q12" s="285">
        <v>11.125</v>
      </c>
      <c r="R12" s="285">
        <v>11.2675</v>
      </c>
      <c r="S12" s="285">
        <v>11.085000000000001</v>
      </c>
      <c r="T12" s="285">
        <v>10.7425</v>
      </c>
      <c r="U12" s="285">
        <v>10.815000000000001</v>
      </c>
      <c r="V12" s="285">
        <v>11.032499999999999</v>
      </c>
      <c r="W12" s="285">
        <v>10.98</v>
      </c>
      <c r="X12" s="285">
        <v>11.484999999999999</v>
      </c>
    </row>
    <row r="13" spans="1:26">
      <c r="A13" s="16" t="s">
        <v>6</v>
      </c>
      <c r="B13" s="285">
        <v>0.51750000000000007</v>
      </c>
      <c r="C13" s="285">
        <v>0.53499999999999992</v>
      </c>
      <c r="D13" s="285">
        <v>0.5625</v>
      </c>
      <c r="E13" s="285">
        <v>0.59499999999999997</v>
      </c>
      <c r="F13" s="285">
        <v>0.62000000000000011</v>
      </c>
      <c r="G13" s="285">
        <v>0.64749999999999996</v>
      </c>
      <c r="H13" s="285">
        <v>0.67</v>
      </c>
      <c r="I13" s="285">
        <v>0.69500000000000006</v>
      </c>
      <c r="J13" s="285">
        <v>0.71499999999999997</v>
      </c>
      <c r="K13" s="285">
        <v>0.74</v>
      </c>
      <c r="L13" s="285">
        <v>0.76250000000000007</v>
      </c>
      <c r="M13" s="285">
        <v>0.78749999999999998</v>
      </c>
      <c r="N13" s="285">
        <v>0.80499999999999994</v>
      </c>
      <c r="O13" s="285">
        <v>0.8274999999999999</v>
      </c>
      <c r="P13" s="285">
        <v>0.85499999999999998</v>
      </c>
      <c r="Q13" s="285">
        <v>0.875</v>
      </c>
      <c r="R13" s="285">
        <v>0.875</v>
      </c>
      <c r="S13" s="285">
        <v>0.875</v>
      </c>
      <c r="T13" s="285">
        <v>0.875</v>
      </c>
      <c r="U13" s="285">
        <v>0.875</v>
      </c>
      <c r="V13" s="285">
        <v>0.875</v>
      </c>
      <c r="W13" s="285">
        <v>0.875</v>
      </c>
      <c r="X13" s="285">
        <v>0.875</v>
      </c>
    </row>
    <row r="14" spans="1:26">
      <c r="A14" s="16" t="s">
        <v>17</v>
      </c>
      <c r="B14" s="285">
        <v>0.45</v>
      </c>
      <c r="C14" s="285">
        <v>0.44000000000000006</v>
      </c>
      <c r="D14" s="285">
        <v>0.42749999999999999</v>
      </c>
      <c r="E14" s="285">
        <v>0.41749999999999998</v>
      </c>
      <c r="F14" s="285">
        <v>0.40500000000000003</v>
      </c>
      <c r="G14" s="285">
        <v>0.39</v>
      </c>
      <c r="H14" s="285">
        <v>0.375</v>
      </c>
      <c r="I14" s="285">
        <v>0.36</v>
      </c>
      <c r="J14" s="285">
        <v>0.34750000000000003</v>
      </c>
      <c r="K14" s="285">
        <v>0.33749999999999997</v>
      </c>
      <c r="L14" s="285">
        <v>0.32250000000000001</v>
      </c>
      <c r="M14" s="285">
        <v>0.30500000000000005</v>
      </c>
      <c r="N14" s="285">
        <v>0.29249999999999998</v>
      </c>
      <c r="O14" s="285">
        <v>0.27750000000000002</v>
      </c>
      <c r="P14" s="285">
        <v>0.26500000000000001</v>
      </c>
      <c r="Q14" s="285">
        <v>0.25</v>
      </c>
      <c r="R14" s="285">
        <v>0.23500000000000001</v>
      </c>
      <c r="S14" s="285">
        <v>0.2225</v>
      </c>
      <c r="T14" s="285">
        <v>0.21</v>
      </c>
      <c r="U14" s="285">
        <v>0.19499999999999998</v>
      </c>
      <c r="V14" s="285">
        <v>0.1825</v>
      </c>
      <c r="W14" s="285">
        <v>0.15500000000000003</v>
      </c>
      <c r="X14" s="285">
        <v>0.15500000000000003</v>
      </c>
    </row>
    <row r="15" spans="1:26">
      <c r="A15" s="16" t="s">
        <v>3</v>
      </c>
      <c r="B15" s="285">
        <v>20.384999999999998</v>
      </c>
      <c r="C15" s="285">
        <v>20.727499999999999</v>
      </c>
      <c r="D15" s="285">
        <v>21.067500000000003</v>
      </c>
      <c r="E15" s="285">
        <v>21.41</v>
      </c>
      <c r="F15" s="285">
        <v>21.75</v>
      </c>
      <c r="G15" s="285">
        <v>22.087499999999999</v>
      </c>
      <c r="H15" s="285">
        <v>22.432500000000001</v>
      </c>
      <c r="I15" s="285">
        <v>22.770000000000003</v>
      </c>
      <c r="J15" s="285">
        <v>23.11</v>
      </c>
      <c r="K15" s="285">
        <v>23.454999999999998</v>
      </c>
      <c r="L15" s="285">
        <v>23.795000000000002</v>
      </c>
      <c r="M15" s="285">
        <v>24.135000000000002</v>
      </c>
      <c r="N15" s="285">
        <v>24.475000000000001</v>
      </c>
      <c r="O15" s="285">
        <v>22.872499999999999</v>
      </c>
      <c r="P15" s="285">
        <v>26.372499999999999</v>
      </c>
      <c r="Q15" s="285">
        <v>29.875</v>
      </c>
      <c r="R15" s="285">
        <v>30.5</v>
      </c>
      <c r="S15" s="285">
        <v>31.03</v>
      </c>
      <c r="T15" s="285">
        <v>30.412499999999998</v>
      </c>
      <c r="U15" s="285">
        <v>32.019999999999996</v>
      </c>
      <c r="V15" s="285">
        <v>32.515000000000001</v>
      </c>
      <c r="W15" s="285">
        <v>33.445</v>
      </c>
      <c r="X15" s="285">
        <v>33.797499999999999</v>
      </c>
    </row>
    <row r="16" spans="1:26">
      <c r="A16" s="16" t="s">
        <v>32</v>
      </c>
      <c r="B16" s="285">
        <v>5.3250000000000002</v>
      </c>
      <c r="C16" s="285">
        <v>5.9024999999999999</v>
      </c>
      <c r="D16" s="285">
        <v>6.48</v>
      </c>
      <c r="E16" s="285">
        <v>6.4799999999999995</v>
      </c>
      <c r="F16" s="285">
        <v>6.48</v>
      </c>
      <c r="G16" s="285">
        <v>6.4799999999999995</v>
      </c>
      <c r="H16" s="285">
        <v>6.48</v>
      </c>
      <c r="I16" s="285">
        <v>6.48</v>
      </c>
      <c r="J16" s="285">
        <v>6.48</v>
      </c>
      <c r="K16" s="285">
        <v>6.4799999999999995</v>
      </c>
      <c r="L16" s="285">
        <v>6.4799999999999995</v>
      </c>
      <c r="M16" s="285">
        <v>6.4799999999999995</v>
      </c>
      <c r="N16" s="285">
        <v>6.48</v>
      </c>
      <c r="O16" s="285">
        <v>6.4799999999999995</v>
      </c>
      <c r="P16" s="285">
        <v>6.48</v>
      </c>
      <c r="Q16" s="285">
        <v>6.4799999999999995</v>
      </c>
      <c r="R16" s="285">
        <v>6.48</v>
      </c>
      <c r="S16" s="285">
        <v>6.48</v>
      </c>
      <c r="T16" s="285">
        <v>6.4799999999999995</v>
      </c>
      <c r="U16" s="285">
        <v>6.48</v>
      </c>
      <c r="V16" s="285">
        <v>6.48</v>
      </c>
      <c r="W16" s="285">
        <v>6.48</v>
      </c>
      <c r="X16" s="285">
        <v>6.48</v>
      </c>
    </row>
    <row r="17" spans="1:24">
      <c r="A17" s="28" t="s">
        <v>1</v>
      </c>
      <c r="B17" s="285">
        <v>1.4475</v>
      </c>
      <c r="C17" s="285">
        <v>1.4325000000000001</v>
      </c>
      <c r="D17" s="285">
        <v>1.4175</v>
      </c>
      <c r="E17" s="285">
        <v>1.4175</v>
      </c>
      <c r="F17" s="285">
        <v>1.4175</v>
      </c>
      <c r="G17" s="285">
        <v>1.4175</v>
      </c>
      <c r="H17" s="285">
        <v>1.4175</v>
      </c>
      <c r="I17" s="285">
        <v>1.4175</v>
      </c>
      <c r="J17" s="285">
        <v>1.4175</v>
      </c>
      <c r="K17" s="285">
        <v>1.4175</v>
      </c>
      <c r="L17" s="285">
        <v>1.4175</v>
      </c>
      <c r="M17" s="285">
        <v>1.4175</v>
      </c>
      <c r="N17" s="285">
        <v>1.4175</v>
      </c>
      <c r="O17" s="285">
        <v>1.4175</v>
      </c>
      <c r="P17" s="285">
        <v>1.4175</v>
      </c>
      <c r="Q17" s="285">
        <v>1.4175</v>
      </c>
      <c r="R17" s="285">
        <v>1.4175</v>
      </c>
      <c r="S17" s="285">
        <v>1.4175</v>
      </c>
      <c r="T17" s="285">
        <v>1.4175</v>
      </c>
      <c r="U17" s="285">
        <v>1.4175</v>
      </c>
      <c r="V17" s="285">
        <v>1.4175</v>
      </c>
      <c r="W17" s="285">
        <v>1.4175</v>
      </c>
      <c r="X17" s="285">
        <v>1.4175</v>
      </c>
    </row>
    <row r="18" spans="1:24">
      <c r="A18" s="16" t="s">
        <v>23</v>
      </c>
      <c r="B18" s="285">
        <v>17.87</v>
      </c>
      <c r="C18" s="285">
        <v>18.805</v>
      </c>
      <c r="D18" s="285">
        <v>19.739999999999998</v>
      </c>
      <c r="E18" s="285">
        <v>19.14</v>
      </c>
      <c r="F18" s="285">
        <v>18.544999999999998</v>
      </c>
      <c r="G18" s="285">
        <v>17.95</v>
      </c>
      <c r="H18" s="285">
        <v>17.355</v>
      </c>
      <c r="I18" s="285">
        <v>16.7575</v>
      </c>
      <c r="J18" s="285">
        <v>16.655000000000001</v>
      </c>
      <c r="K18" s="285">
        <v>16.55</v>
      </c>
      <c r="L18" s="285">
        <v>16.452500000000001</v>
      </c>
      <c r="M18" s="285">
        <v>16.350000000000001</v>
      </c>
      <c r="N18" s="285">
        <v>16.2425</v>
      </c>
      <c r="O18" s="285">
        <v>16.14</v>
      </c>
      <c r="P18" s="285">
        <v>16.037500000000001</v>
      </c>
      <c r="Q18" s="285">
        <v>15.934999999999999</v>
      </c>
      <c r="R18" s="285">
        <v>15.97</v>
      </c>
      <c r="S18" s="285">
        <v>15.672499999999999</v>
      </c>
      <c r="T18" s="285">
        <v>17.702500000000001</v>
      </c>
      <c r="U18" s="285">
        <v>19.885000000000002</v>
      </c>
      <c r="V18" s="285">
        <v>23.045000000000002</v>
      </c>
      <c r="W18" s="285">
        <v>23.045000000000002</v>
      </c>
      <c r="X18" s="285">
        <v>23.045000000000002</v>
      </c>
    </row>
    <row r="20" spans="1:24">
      <c r="A20" s="136" t="s">
        <v>18</v>
      </c>
    </row>
    <row r="21" spans="1:24">
      <c r="A21" s="17" t="s">
        <v>3256</v>
      </c>
    </row>
    <row r="22" spans="1:24">
      <c r="A22" t="s">
        <v>2903</v>
      </c>
    </row>
  </sheetData>
  <hyperlinks>
    <hyperlink ref="Z3" location="Content!A1" display="Back to content page" xr:uid="{36EFB2AE-843F-4222-92D2-47320FA16B03}"/>
  </hyperlinks>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19FA6-CB6B-4204-9FD0-532CB896CEB9}">
  <dimension ref="A1:Q27"/>
  <sheetViews>
    <sheetView workbookViewId="0">
      <selection activeCell="A24" sqref="A24"/>
    </sheetView>
  </sheetViews>
  <sheetFormatPr defaultRowHeight="14.5"/>
  <cols>
    <col min="1" max="1" width="33" customWidth="1"/>
  </cols>
  <sheetData>
    <row r="1" spans="1:17">
      <c r="A1" s="44" t="s">
        <v>3360</v>
      </c>
    </row>
    <row r="4" spans="1:17">
      <c r="A4" s="153" t="s">
        <v>2519</v>
      </c>
      <c r="B4" s="25">
        <v>2010</v>
      </c>
      <c r="C4" s="25">
        <v>2011</v>
      </c>
      <c r="D4" s="25">
        <v>2012</v>
      </c>
      <c r="E4" s="25">
        <v>2013</v>
      </c>
      <c r="F4" s="25">
        <v>2014</v>
      </c>
      <c r="G4" s="25">
        <v>2015</v>
      </c>
      <c r="H4" s="25">
        <v>2016</v>
      </c>
      <c r="I4" s="25">
        <v>2017</v>
      </c>
      <c r="J4" s="25">
        <v>2018</v>
      </c>
      <c r="K4" s="25">
        <v>2019</v>
      </c>
      <c r="L4" s="25">
        <v>2020</v>
      </c>
      <c r="M4" s="25">
        <v>2021</v>
      </c>
      <c r="N4" s="25">
        <v>2022</v>
      </c>
      <c r="Q4" s="1" t="s">
        <v>528</v>
      </c>
    </row>
    <row r="5" spans="1:17">
      <c r="A5" s="16" t="s">
        <v>13</v>
      </c>
      <c r="B5" s="287">
        <v>0.31950000000000001</v>
      </c>
      <c r="C5" s="287">
        <v>0.31950000000000001</v>
      </c>
      <c r="D5" s="287">
        <v>0.31950000000000001</v>
      </c>
      <c r="E5" s="287">
        <v>0.31950000000000001</v>
      </c>
      <c r="F5" s="287">
        <v>0.31950000000000001</v>
      </c>
      <c r="G5" s="287">
        <v>0.31950000000000001</v>
      </c>
      <c r="H5" s="287">
        <v>0.31950000000000001</v>
      </c>
      <c r="I5" s="287">
        <v>0.31950000000000001</v>
      </c>
      <c r="J5" s="287">
        <v>0.31950000000000001</v>
      </c>
      <c r="K5" s="287">
        <v>0.31950000000000001</v>
      </c>
      <c r="L5" s="287">
        <v>0.31950000000000001</v>
      </c>
      <c r="M5" s="287">
        <v>0.31950000000000001</v>
      </c>
      <c r="N5" s="287">
        <v>0.31950000000000001</v>
      </c>
    </row>
    <row r="6" spans="1:17">
      <c r="A6" s="16" t="s">
        <v>12</v>
      </c>
      <c r="B6" s="287">
        <v>8.9966667E-2</v>
      </c>
      <c r="C6" s="287">
        <v>9.0399999999999994E-2</v>
      </c>
      <c r="D6" s="287">
        <v>8.3699999999999997E-2</v>
      </c>
      <c r="E6" s="287">
        <v>8.7400000000000005E-2</v>
      </c>
      <c r="F6" s="287">
        <v>9.11E-2</v>
      </c>
      <c r="G6" s="287">
        <v>8.8499999999999995E-2</v>
      </c>
      <c r="H6" s="287">
        <v>9.6299999999999997E-2</v>
      </c>
      <c r="I6" s="287">
        <v>0.10059999999999999</v>
      </c>
      <c r="J6" s="287">
        <v>9.7199999999999995E-2</v>
      </c>
      <c r="K6" s="287">
        <v>9.9199999999999997E-2</v>
      </c>
      <c r="L6" s="287">
        <v>0.1092014</v>
      </c>
      <c r="M6" s="287">
        <v>0.12807163599999999</v>
      </c>
      <c r="N6" s="287">
        <v>0.12932748599999999</v>
      </c>
    </row>
    <row r="7" spans="1:17">
      <c r="A7" s="28" t="s">
        <v>483</v>
      </c>
      <c r="B7" s="287">
        <v>4.7999999999999996E-3</v>
      </c>
      <c r="C7" s="287">
        <v>4.7999999999999996E-3</v>
      </c>
      <c r="D7" s="287">
        <v>4.7999999999999996E-3</v>
      </c>
      <c r="E7" s="287">
        <v>4.7999999999999996E-3</v>
      </c>
      <c r="F7" s="287">
        <v>4.7999999999999996E-3</v>
      </c>
      <c r="G7" s="287">
        <v>4.7999999999999996E-3</v>
      </c>
      <c r="H7" s="287">
        <v>4.7999999999999996E-3</v>
      </c>
      <c r="I7" s="287">
        <v>4.7999999999999996E-3</v>
      </c>
      <c r="J7" s="287">
        <v>4.7999999999999996E-3</v>
      </c>
      <c r="K7" s="287">
        <v>4.7999999999999996E-3</v>
      </c>
      <c r="L7" s="287">
        <v>4.7999999999999996E-3</v>
      </c>
      <c r="M7" s="287">
        <v>4.7999999999999996E-3</v>
      </c>
      <c r="N7" s="287">
        <v>4.7999999999999996E-3</v>
      </c>
    </row>
    <row r="8" spans="1:17">
      <c r="A8" s="16" t="s">
        <v>568</v>
      </c>
      <c r="B8" s="287">
        <v>0.46489999999999998</v>
      </c>
      <c r="C8" s="287">
        <v>0.46489999999999998</v>
      </c>
      <c r="D8" s="287">
        <v>0.46489999999999998</v>
      </c>
      <c r="E8" s="287">
        <v>0.46489999999999998</v>
      </c>
      <c r="F8" s="287">
        <v>0.46489999999999998</v>
      </c>
      <c r="G8" s="287">
        <v>0.46489999999999998</v>
      </c>
      <c r="H8" s="287">
        <v>0.46489999999999998</v>
      </c>
      <c r="I8" s="287">
        <v>0.46489999999999998</v>
      </c>
      <c r="J8" s="287">
        <v>0.46489999999999998</v>
      </c>
      <c r="K8" s="287">
        <v>0.46489999999999998</v>
      </c>
      <c r="L8" s="287">
        <v>0.46489999999999998</v>
      </c>
      <c r="M8" s="287">
        <v>0.46489999999999998</v>
      </c>
      <c r="N8" s="287">
        <v>0.46489999999999998</v>
      </c>
    </row>
    <row r="9" spans="1:17">
      <c r="A9" s="16" t="s">
        <v>482</v>
      </c>
      <c r="B9" s="287">
        <v>4.1300000000000003E-2</v>
      </c>
      <c r="C9" s="287">
        <v>4.1300000000000003E-2</v>
      </c>
      <c r="D9" s="287">
        <v>4.1300000000000003E-2</v>
      </c>
      <c r="E9" s="287">
        <v>4.1300000000000003E-2</v>
      </c>
      <c r="F9" s="287">
        <v>4.1300000000000003E-2</v>
      </c>
      <c r="G9" s="287">
        <v>4.1300000000000003E-2</v>
      </c>
      <c r="H9" s="287">
        <v>4.1300000000000003E-2</v>
      </c>
      <c r="I9" s="287">
        <v>4.1300000000000003E-2</v>
      </c>
      <c r="J9" s="287">
        <v>4.1300000000000003E-2</v>
      </c>
      <c r="K9" s="287">
        <v>4.1300000000000003E-2</v>
      </c>
      <c r="L9" s="287">
        <v>4.1300000000000003E-2</v>
      </c>
      <c r="M9" s="287">
        <v>4.1300000000000003E-2</v>
      </c>
      <c r="N9" s="287">
        <v>4.1300000000000003E-2</v>
      </c>
    </row>
    <row r="10" spans="1:17">
      <c r="A10" s="16" t="s">
        <v>11</v>
      </c>
      <c r="B10" s="287">
        <v>0.02</v>
      </c>
      <c r="C10" s="287">
        <v>0.02</v>
      </c>
      <c r="D10" s="287">
        <v>0.02</v>
      </c>
      <c r="E10" s="287">
        <v>0.02</v>
      </c>
      <c r="F10" s="287">
        <v>0.02</v>
      </c>
      <c r="G10" s="287">
        <v>0.02</v>
      </c>
      <c r="H10" s="287">
        <v>0.02</v>
      </c>
      <c r="I10" s="287">
        <v>0.02</v>
      </c>
      <c r="J10" s="287">
        <v>0.02</v>
      </c>
      <c r="K10" s="287">
        <v>0.02</v>
      </c>
      <c r="L10" s="287">
        <v>0.02</v>
      </c>
      <c r="M10" s="287">
        <v>0.02</v>
      </c>
      <c r="N10" s="287">
        <v>0.02</v>
      </c>
    </row>
    <row r="11" spans="1:17">
      <c r="A11" s="16" t="s">
        <v>10</v>
      </c>
      <c r="B11" s="287">
        <v>0.39500000000000002</v>
      </c>
      <c r="C11" s="287">
        <v>0.39500000000000002</v>
      </c>
      <c r="D11" s="287">
        <v>0.39500000000000002</v>
      </c>
      <c r="E11" s="287">
        <v>0.39500000000000002</v>
      </c>
      <c r="F11" s="287">
        <v>0.39500000000000002</v>
      </c>
      <c r="G11" s="287">
        <v>0.39500000000000002</v>
      </c>
      <c r="H11" s="287">
        <v>0.39500000000000002</v>
      </c>
      <c r="I11" s="287">
        <v>0.39500000000000002</v>
      </c>
      <c r="J11" s="287">
        <v>0.39500000000000002</v>
      </c>
      <c r="K11" s="287">
        <v>0.39500000000000002</v>
      </c>
      <c r="L11" s="287">
        <v>0.39500000000000002</v>
      </c>
      <c r="M11" s="287">
        <v>0.39500000000000002</v>
      </c>
      <c r="N11" s="287">
        <v>0.39500000000000002</v>
      </c>
    </row>
    <row r="12" spans="1:17">
      <c r="A12" s="16" t="s">
        <v>9</v>
      </c>
      <c r="B12" s="287">
        <v>0.1431</v>
      </c>
      <c r="C12" s="287">
        <v>0.1431</v>
      </c>
      <c r="D12" s="287">
        <v>0.1431</v>
      </c>
      <c r="E12" s="287">
        <v>0.1431</v>
      </c>
      <c r="F12" s="287">
        <v>0.1431</v>
      </c>
      <c r="G12" s="287">
        <v>0.1431</v>
      </c>
      <c r="H12" s="287">
        <v>0.1431</v>
      </c>
      <c r="I12" s="287">
        <v>0.1431</v>
      </c>
      <c r="J12" s="287">
        <v>0.1431</v>
      </c>
      <c r="K12" s="287">
        <v>0.1431</v>
      </c>
      <c r="L12" s="287">
        <v>0.1431</v>
      </c>
      <c r="M12" s="287">
        <v>0.1431</v>
      </c>
      <c r="N12" s="287">
        <v>0.1431</v>
      </c>
    </row>
    <row r="13" spans="1:17">
      <c r="A13" s="16" t="s">
        <v>8</v>
      </c>
      <c r="B13" s="287">
        <v>0.23300000000000001</v>
      </c>
      <c r="C13" s="287">
        <v>0.20499999999999999</v>
      </c>
      <c r="D13" s="287">
        <v>0.20599999999999999</v>
      </c>
      <c r="E13" s="287">
        <v>0.22</v>
      </c>
      <c r="F13" s="287">
        <v>0.23400000000000001</v>
      </c>
      <c r="G13" s="287">
        <v>0.255</v>
      </c>
      <c r="H13" s="287">
        <v>0.25700000000000001</v>
      </c>
      <c r="I13" s="287">
        <v>0.26</v>
      </c>
      <c r="J13" s="287">
        <v>0.28100000000000003</v>
      </c>
      <c r="K13" s="287">
        <v>0.28699999999999998</v>
      </c>
      <c r="L13" s="287">
        <v>0.29399999999999998</v>
      </c>
      <c r="M13" s="287">
        <v>0.29499999999999998</v>
      </c>
      <c r="N13" s="287">
        <v>0.32</v>
      </c>
    </row>
    <row r="14" spans="1:17">
      <c r="A14" s="28" t="s">
        <v>6</v>
      </c>
      <c r="B14" s="287">
        <v>0.31285000000000002</v>
      </c>
      <c r="C14" s="287">
        <v>0.32468000000000002</v>
      </c>
      <c r="D14" s="287">
        <v>0.33650999999999998</v>
      </c>
      <c r="E14" s="287">
        <v>0.34833999999999998</v>
      </c>
      <c r="F14" s="287">
        <v>0.36016999999999999</v>
      </c>
      <c r="G14" s="287">
        <v>0.372</v>
      </c>
      <c r="H14" s="287">
        <v>0.372</v>
      </c>
      <c r="I14" s="287">
        <v>0.372</v>
      </c>
      <c r="J14" s="287">
        <v>0.372</v>
      </c>
      <c r="K14" s="287">
        <v>0.372</v>
      </c>
      <c r="L14" s="287">
        <v>0.372</v>
      </c>
      <c r="M14" s="287">
        <v>0.372</v>
      </c>
      <c r="N14" s="287">
        <v>0.372</v>
      </c>
    </row>
    <row r="15" spans="1:17">
      <c r="A15" s="16" t="s">
        <v>17</v>
      </c>
      <c r="B15" s="287">
        <v>6.4809500000000006E-2</v>
      </c>
      <c r="C15" s="287">
        <v>6.3990450000000004E-2</v>
      </c>
      <c r="D15" s="287">
        <v>6.3171400000000003E-2</v>
      </c>
      <c r="E15" s="287">
        <v>6.2352350000000001E-2</v>
      </c>
      <c r="F15" s="287">
        <v>6.1533299999999999E-2</v>
      </c>
      <c r="G15" s="287">
        <v>6.0714249999999997E-2</v>
      </c>
      <c r="H15" s="287">
        <v>5.9895200000000003E-2</v>
      </c>
      <c r="I15" s="287">
        <v>5.9076150000000001E-2</v>
      </c>
      <c r="J15" s="287">
        <v>5.8257099999999999E-2</v>
      </c>
      <c r="K15" s="287">
        <v>5.7438049999999997E-2</v>
      </c>
      <c r="L15" s="287">
        <v>5.6619000000000003E-2</v>
      </c>
      <c r="M15" s="287">
        <v>6.156818E-2</v>
      </c>
      <c r="N15" s="287">
        <v>6.156818E-2</v>
      </c>
    </row>
    <row r="16" spans="1:17">
      <c r="A16" s="16" t="s">
        <v>4</v>
      </c>
      <c r="B16" s="287">
        <v>8.9999999999999993E-3</v>
      </c>
      <c r="C16" s="287">
        <v>8.9999999999999993E-3</v>
      </c>
      <c r="D16" s="287">
        <v>8.9999999999999993E-3</v>
      </c>
      <c r="E16" s="287">
        <v>8.9999999999999993E-3</v>
      </c>
      <c r="F16" s="287">
        <v>8.9999999999999993E-3</v>
      </c>
      <c r="G16" s="287">
        <v>8.9999999999999993E-3</v>
      </c>
      <c r="H16" s="287">
        <v>8.9999999999999993E-3</v>
      </c>
      <c r="I16" s="287">
        <v>8.9999999999999993E-3</v>
      </c>
      <c r="J16" s="287">
        <v>8.9999999999999993E-3</v>
      </c>
      <c r="K16" s="287">
        <v>8.9999999999999993E-3</v>
      </c>
      <c r="L16" s="287">
        <v>8.9999999999999993E-3</v>
      </c>
      <c r="M16" s="287">
        <v>8.9999999999999993E-3</v>
      </c>
      <c r="N16" s="287">
        <v>8.9999999999999993E-3</v>
      </c>
    </row>
    <row r="17" spans="1:14">
      <c r="A17" s="16" t="s">
        <v>3</v>
      </c>
      <c r="B17" s="287">
        <v>4.120153846</v>
      </c>
      <c r="C17" s="287">
        <v>4.1417692309999996</v>
      </c>
      <c r="D17" s="287">
        <v>4.163384615</v>
      </c>
      <c r="E17" s="287">
        <v>4.1849999999999996</v>
      </c>
      <c r="F17" s="287">
        <v>3.9575</v>
      </c>
      <c r="G17" s="287">
        <v>3.73</v>
      </c>
      <c r="H17" s="287">
        <v>3.78</v>
      </c>
      <c r="I17" s="287">
        <v>3.89</v>
      </c>
      <c r="J17" s="287">
        <v>2.9969999999999999</v>
      </c>
      <c r="K17" s="287">
        <v>3.15</v>
      </c>
      <c r="L17" s="287">
        <v>3.11</v>
      </c>
      <c r="M17" s="287">
        <v>3.4180000000000001</v>
      </c>
      <c r="N17" s="287">
        <v>3.476</v>
      </c>
    </row>
    <row r="18" spans="1:14">
      <c r="A18" s="16" t="s">
        <v>32</v>
      </c>
      <c r="B18" s="287">
        <v>0.52700000000000002</v>
      </c>
      <c r="C18" s="287">
        <v>0.52700000000000002</v>
      </c>
      <c r="D18" s="287">
        <v>0.52700000000000002</v>
      </c>
      <c r="E18" s="287">
        <v>0.52700000000000002</v>
      </c>
      <c r="F18" s="287">
        <v>0.52700000000000002</v>
      </c>
      <c r="G18" s="287">
        <v>0.52700000000000002</v>
      </c>
      <c r="H18" s="287">
        <v>0.52700000000000002</v>
      </c>
      <c r="I18" s="287">
        <v>0.52700000000000002</v>
      </c>
      <c r="J18" s="287">
        <v>0.52700000000000002</v>
      </c>
      <c r="K18" s="287">
        <v>0.52700000000000002</v>
      </c>
      <c r="L18" s="287">
        <v>0.52700000000000002</v>
      </c>
      <c r="M18" s="287">
        <v>0.52700000000000002</v>
      </c>
      <c r="N18" s="287">
        <v>0.52700000000000002</v>
      </c>
    </row>
    <row r="19" spans="1:14">
      <c r="A19" s="16" t="s">
        <v>1</v>
      </c>
      <c r="B19" s="287">
        <v>0.28999999999999998</v>
      </c>
      <c r="C19" s="287">
        <v>0.28999999999999998</v>
      </c>
      <c r="D19" s="287">
        <v>0.28999999999999998</v>
      </c>
      <c r="E19" s="287">
        <v>0.28999999999999998</v>
      </c>
      <c r="F19" s="287">
        <v>0.28999999999999998</v>
      </c>
      <c r="G19" s="287">
        <v>0.28999999999999998</v>
      </c>
      <c r="H19" s="287">
        <v>0.28999999999999998</v>
      </c>
      <c r="I19" s="287">
        <v>0.28999999999999998</v>
      </c>
      <c r="J19" s="287">
        <v>0.28999999999999998</v>
      </c>
      <c r="K19" s="287">
        <v>0.28999999999999998</v>
      </c>
      <c r="L19" s="287">
        <v>0.28999999999999998</v>
      </c>
      <c r="M19" s="287">
        <v>0.28999999999999998</v>
      </c>
      <c r="N19" s="287">
        <v>0.28999999999999998</v>
      </c>
    </row>
    <row r="20" spans="1:14">
      <c r="A20" s="16" t="s">
        <v>23</v>
      </c>
      <c r="B20" s="287">
        <v>0.50236250000000005</v>
      </c>
      <c r="C20" s="287">
        <v>0.52815000000000001</v>
      </c>
      <c r="D20" s="287">
        <v>0.55393749999999997</v>
      </c>
      <c r="E20" s="287">
        <v>0.57972500000000005</v>
      </c>
      <c r="F20" s="287">
        <v>0.60551250000000001</v>
      </c>
      <c r="G20" s="287">
        <v>0.63129999999999997</v>
      </c>
      <c r="H20" s="287">
        <v>0.59930000000000005</v>
      </c>
      <c r="I20" s="287">
        <v>0.48770000000000002</v>
      </c>
      <c r="J20" s="287">
        <v>0.64895999999999998</v>
      </c>
      <c r="K20" s="287">
        <v>0.56143200000000004</v>
      </c>
      <c r="L20" s="287">
        <v>0.54707799999999995</v>
      </c>
      <c r="M20" s="287">
        <v>0.54707799999999995</v>
      </c>
      <c r="N20" s="287">
        <v>0.54707799999999995</v>
      </c>
    </row>
    <row r="22" spans="1:14">
      <c r="A22" s="102" t="s">
        <v>20</v>
      </c>
    </row>
    <row r="23" spans="1:14">
      <c r="A23" s="102"/>
    </row>
    <row r="24" spans="1:14">
      <c r="A24" s="53" t="s">
        <v>3354</v>
      </c>
    </row>
    <row r="25" spans="1:14">
      <c r="A25" s="53"/>
    </row>
    <row r="26" spans="1:14">
      <c r="A26" s="86"/>
    </row>
    <row r="27" spans="1:14">
      <c r="A27" s="13" t="s">
        <v>389</v>
      </c>
    </row>
  </sheetData>
  <hyperlinks>
    <hyperlink ref="Q4" location="Content!A1" display="Back to content page" xr:uid="{C516EE9E-AC45-4A6A-B9FE-33B37AB5930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386"/>
  <sheetViews>
    <sheetView zoomScaleNormal="100" workbookViewId="0"/>
  </sheetViews>
  <sheetFormatPr defaultColWidth="9.26953125" defaultRowHeight="14.5"/>
  <sheetData>
    <row r="1" spans="2:12" s="17" customFormat="1" ht="14">
      <c r="B1" s="18" t="s">
        <v>16</v>
      </c>
      <c r="J1" s="17" t="s">
        <v>15</v>
      </c>
    </row>
    <row r="2" spans="2:12" s="17" customFormat="1">
      <c r="B2" s="18"/>
      <c r="L2" t="s">
        <v>15</v>
      </c>
    </row>
    <row r="3" spans="2:12" s="17" customFormat="1" ht="14">
      <c r="B3" s="13"/>
      <c r="F3" s="17" t="s">
        <v>15</v>
      </c>
    </row>
    <row r="4" spans="2:12">
      <c r="B4" s="18" t="s">
        <v>527</v>
      </c>
    </row>
    <row r="5" spans="2:12">
      <c r="B5" s="18"/>
    </row>
    <row r="6" spans="2:12">
      <c r="B6" s="50" t="s">
        <v>2265</v>
      </c>
    </row>
    <row r="7" spans="2:12">
      <c r="B7" s="13"/>
    </row>
    <row r="8" spans="2:12">
      <c r="B8" s="1" t="s">
        <v>3098</v>
      </c>
    </row>
    <row r="9" spans="2:12">
      <c r="B9" s="1" t="s">
        <v>3099</v>
      </c>
    </row>
    <row r="10" spans="2:12">
      <c r="B10" s="1" t="s">
        <v>3100</v>
      </c>
    </row>
    <row r="11" spans="2:12">
      <c r="B11" s="1" t="s">
        <v>3101</v>
      </c>
    </row>
    <row r="12" spans="2:12">
      <c r="B12" s="330"/>
    </row>
    <row r="13" spans="2:12">
      <c r="B13" s="1" t="s">
        <v>3102</v>
      </c>
    </row>
    <row r="14" spans="2:12">
      <c r="B14" s="1" t="s">
        <v>3103</v>
      </c>
    </row>
    <row r="15" spans="2:12">
      <c r="B15" s="1" t="s">
        <v>3104</v>
      </c>
    </row>
    <row r="16" spans="2:12">
      <c r="B16" s="1"/>
    </row>
    <row r="17" spans="2:2">
      <c r="B17" s="1" t="s">
        <v>3105</v>
      </c>
    </row>
    <row r="18" spans="2:2">
      <c r="B18" s="1" t="s">
        <v>3106</v>
      </c>
    </row>
    <row r="19" spans="2:2">
      <c r="B19" s="1" t="s">
        <v>3107</v>
      </c>
    </row>
    <row r="20" spans="2:2">
      <c r="B20" s="1" t="s">
        <v>3108</v>
      </c>
    </row>
    <row r="22" spans="2:2">
      <c r="B22" s="1" t="s">
        <v>3109</v>
      </c>
    </row>
    <row r="23" spans="2:2">
      <c r="B23" s="1" t="s">
        <v>3110</v>
      </c>
    </row>
    <row r="24" spans="2:2">
      <c r="B24" s="1" t="s">
        <v>3111</v>
      </c>
    </row>
    <row r="25" spans="2:2">
      <c r="B25" s="306"/>
    </row>
    <row r="26" spans="2:2">
      <c r="B26" s="1" t="s">
        <v>3112</v>
      </c>
    </row>
    <row r="27" spans="2:2">
      <c r="B27" s="1" t="s">
        <v>3113</v>
      </c>
    </row>
    <row r="28" spans="2:2">
      <c r="B28" s="1" t="s">
        <v>3114</v>
      </c>
    </row>
    <row r="29" spans="2:2">
      <c r="B29" s="1" t="s">
        <v>3115</v>
      </c>
    </row>
    <row r="30" spans="2:2">
      <c r="B30" s="1" t="s">
        <v>3116</v>
      </c>
    </row>
    <row r="31" spans="2:2">
      <c r="B31" s="1" t="s">
        <v>3117</v>
      </c>
    </row>
    <row r="32" spans="2:2">
      <c r="B32" s="1" t="s">
        <v>3118</v>
      </c>
    </row>
    <row r="33" spans="2:2">
      <c r="B33" s="1" t="s">
        <v>3119</v>
      </c>
    </row>
    <row r="34" spans="2:2">
      <c r="B34" s="1" t="s">
        <v>3120</v>
      </c>
    </row>
    <row r="35" spans="2:2">
      <c r="B35" s="1" t="s">
        <v>3121</v>
      </c>
    </row>
    <row r="36" spans="2:2">
      <c r="B36" s="1" t="s">
        <v>3122</v>
      </c>
    </row>
    <row r="37" spans="2:2">
      <c r="B37" s="1" t="s">
        <v>3123</v>
      </c>
    </row>
    <row r="38" spans="2:2">
      <c r="B38" s="1" t="s">
        <v>3124</v>
      </c>
    </row>
    <row r="39" spans="2:2">
      <c r="B39" s="1" t="s">
        <v>3125</v>
      </c>
    </row>
    <row r="40" spans="2:2">
      <c r="B40" s="1" t="s">
        <v>3126</v>
      </c>
    </row>
    <row r="41" spans="2:2">
      <c r="B41" s="1" t="s">
        <v>3127</v>
      </c>
    </row>
    <row r="42" spans="2:2">
      <c r="B42" s="1" t="s">
        <v>3128</v>
      </c>
    </row>
    <row r="43" spans="2:2">
      <c r="B43" s="13"/>
    </row>
    <row r="44" spans="2:2">
      <c r="B44" s="421"/>
    </row>
    <row r="46" spans="2:2">
      <c r="B46" s="18" t="s">
        <v>529</v>
      </c>
    </row>
    <row r="47" spans="2:2">
      <c r="B47" s="18"/>
    </row>
    <row r="48" spans="2:2">
      <c r="B48" s="505" t="s">
        <v>3129</v>
      </c>
    </row>
    <row r="49" spans="2:2">
      <c r="B49" s="505" t="s">
        <v>3586</v>
      </c>
    </row>
    <row r="50" spans="2:2">
      <c r="B50" s="505" t="s">
        <v>3131</v>
      </c>
    </row>
    <row r="51" spans="2:2">
      <c r="B51" s="505" t="s">
        <v>3571</v>
      </c>
    </row>
    <row r="52" spans="2:2">
      <c r="B52" s="505" t="s">
        <v>3132</v>
      </c>
    </row>
    <row r="53" spans="2:2">
      <c r="B53" s="505" t="s">
        <v>3133</v>
      </c>
    </row>
    <row r="54" spans="2:2">
      <c r="B54" s="505" t="s">
        <v>3134</v>
      </c>
    </row>
    <row r="55" spans="2:2">
      <c r="B55" s="505" t="s">
        <v>3135</v>
      </c>
    </row>
    <row r="56" spans="2:2">
      <c r="B56" s="330" t="s">
        <v>3587</v>
      </c>
    </row>
    <row r="57" spans="2:2">
      <c r="B57" s="330" t="s">
        <v>3588</v>
      </c>
    </row>
    <row r="58" spans="2:2">
      <c r="B58" s="330" t="s">
        <v>3136</v>
      </c>
    </row>
    <row r="59" spans="2:2">
      <c r="B59" s="330" t="s">
        <v>3137</v>
      </c>
    </row>
    <row r="60" spans="2:2">
      <c r="B60" s="330" t="s">
        <v>3138</v>
      </c>
    </row>
    <row r="61" spans="2:2">
      <c r="B61" s="330" t="s">
        <v>3589</v>
      </c>
    </row>
    <row r="62" spans="2:2">
      <c r="B62" s="505" t="s">
        <v>3139</v>
      </c>
    </row>
    <row r="63" spans="2:2">
      <c r="B63" s="330" t="s">
        <v>2874</v>
      </c>
    </row>
    <row r="64" spans="2:2">
      <c r="B64" s="330" t="s">
        <v>3315</v>
      </c>
    </row>
    <row r="65" spans="2:2">
      <c r="B65" s="1" t="s">
        <v>3300</v>
      </c>
    </row>
    <row r="66" spans="2:2">
      <c r="B66" s="1" t="s">
        <v>3301</v>
      </c>
    </row>
    <row r="67" spans="2:2">
      <c r="B67" s="1" t="s">
        <v>3302</v>
      </c>
    </row>
    <row r="70" spans="2:2">
      <c r="B70" s="50" t="s">
        <v>530</v>
      </c>
    </row>
    <row r="71" spans="2:2">
      <c r="B71" s="50"/>
    </row>
    <row r="72" spans="2:2">
      <c r="B72" s="18" t="s">
        <v>531</v>
      </c>
    </row>
    <row r="73" spans="2:2">
      <c r="B73" s="18"/>
    </row>
    <row r="74" spans="2:2">
      <c r="B74" s="1" t="s">
        <v>3140</v>
      </c>
    </row>
    <row r="75" spans="2:2">
      <c r="B75" s="1" t="s">
        <v>3141</v>
      </c>
    </row>
    <row r="76" spans="2:2">
      <c r="B76" s="1" t="s">
        <v>3142</v>
      </c>
    </row>
    <row r="77" spans="2:2">
      <c r="B77" s="1" t="s">
        <v>3143</v>
      </c>
    </row>
    <row r="78" spans="2:2">
      <c r="B78" s="1" t="s">
        <v>3144</v>
      </c>
    </row>
    <row r="79" spans="2:2">
      <c r="B79" s="1" t="s">
        <v>3145</v>
      </c>
    </row>
    <row r="80" spans="2:2">
      <c r="B80" s="1" t="s">
        <v>3146</v>
      </c>
    </row>
    <row r="81" spans="2:2">
      <c r="B81" s="1" t="s">
        <v>3147</v>
      </c>
    </row>
    <row r="82" spans="2:2">
      <c r="B82" s="1" t="s">
        <v>3148</v>
      </c>
    </row>
    <row r="83" spans="2:2">
      <c r="B83" s="1" t="s">
        <v>3149</v>
      </c>
    </row>
    <row r="84" spans="2:2">
      <c r="B84" s="1" t="s">
        <v>3592</v>
      </c>
    </row>
    <row r="85" spans="2:2">
      <c r="B85" s="1" t="s">
        <v>3593</v>
      </c>
    </row>
    <row r="86" spans="2:2">
      <c r="B86" s="1" t="s">
        <v>3594</v>
      </c>
    </row>
    <row r="87" spans="2:2">
      <c r="B87" s="1" t="s">
        <v>3151</v>
      </c>
    </row>
    <row r="88" spans="2:2">
      <c r="B88" s="1" t="s">
        <v>3152</v>
      </c>
    </row>
    <row r="89" spans="2:2">
      <c r="B89" s="1" t="s">
        <v>3153</v>
      </c>
    </row>
    <row r="90" spans="2:2">
      <c r="B90" s="1" t="s">
        <v>3595</v>
      </c>
    </row>
    <row r="91" spans="2:2">
      <c r="B91" s="1" t="s">
        <v>3596</v>
      </c>
    </row>
    <row r="92" spans="2:2">
      <c r="B92" s="1" t="s">
        <v>3155</v>
      </c>
    </row>
    <row r="93" spans="2:2">
      <c r="B93" s="1" t="s">
        <v>3156</v>
      </c>
    </row>
    <row r="94" spans="2:2">
      <c r="B94" s="486" t="s">
        <v>3157</v>
      </c>
    </row>
    <row r="95" spans="2:2">
      <c r="B95" s="508" t="s">
        <v>3597</v>
      </c>
    </row>
    <row r="96" spans="2:2">
      <c r="B96" s="508" t="s">
        <v>3598</v>
      </c>
    </row>
    <row r="97" spans="2:2">
      <c r="B97" s="1" t="s">
        <v>3158</v>
      </c>
    </row>
    <row r="98" spans="2:2">
      <c r="B98" s="18"/>
    </row>
    <row r="99" spans="2:2">
      <c r="B99" s="18" t="s">
        <v>532</v>
      </c>
    </row>
    <row r="100" spans="2:2">
      <c r="B100" s="18"/>
    </row>
    <row r="101" spans="2:2">
      <c r="B101" s="505" t="s">
        <v>3605</v>
      </c>
    </row>
    <row r="102" spans="2:2">
      <c r="B102" s="330" t="s">
        <v>3606</v>
      </c>
    </row>
    <row r="103" spans="2:2">
      <c r="B103" s="330" t="s">
        <v>3159</v>
      </c>
    </row>
    <row r="104" spans="2:2">
      <c r="B104" s="330" t="s">
        <v>3160</v>
      </c>
    </row>
    <row r="105" spans="2:2">
      <c r="B105" s="330" t="s">
        <v>3161</v>
      </c>
    </row>
    <row r="106" spans="2:2">
      <c r="B106" s="330" t="s">
        <v>3162</v>
      </c>
    </row>
    <row r="107" spans="2:2">
      <c r="B107" s="330" t="s">
        <v>2775</v>
      </c>
    </row>
    <row r="108" spans="2:2">
      <c r="B108" s="330" t="s">
        <v>3163</v>
      </c>
    </row>
    <row r="109" spans="2:2">
      <c r="B109" s="330" t="s">
        <v>3164</v>
      </c>
    </row>
    <row r="110" spans="2:2">
      <c r="B110" s="330" t="s">
        <v>3165</v>
      </c>
    </row>
    <row r="111" spans="2:2">
      <c r="B111" s="1" t="s">
        <v>3166</v>
      </c>
    </row>
    <row r="112" spans="2:2">
      <c r="B112" s="1" t="s">
        <v>3167</v>
      </c>
    </row>
    <row r="113" spans="2:2">
      <c r="B113" s="1" t="s">
        <v>2832</v>
      </c>
    </row>
    <row r="114" spans="2:2">
      <c r="B114" s="1" t="s">
        <v>3168</v>
      </c>
    </row>
    <row r="115" spans="2:2">
      <c r="B115" s="1" t="s">
        <v>3169</v>
      </c>
    </row>
    <row r="116" spans="2:2">
      <c r="B116" s="1" t="s">
        <v>3170</v>
      </c>
    </row>
    <row r="117" spans="2:2">
      <c r="B117" s="1" t="s">
        <v>2909</v>
      </c>
    </row>
    <row r="118" spans="2:2">
      <c r="B118" s="1" t="s">
        <v>3171</v>
      </c>
    </row>
    <row r="119" spans="2:2">
      <c r="B119" s="486" t="s">
        <v>3172</v>
      </c>
    </row>
    <row r="120" spans="2:2">
      <c r="B120" s="330" t="s">
        <v>3173</v>
      </c>
    </row>
    <row r="121" spans="2:2">
      <c r="B121" s="330" t="s">
        <v>3607</v>
      </c>
    </row>
    <row r="122" spans="2:2">
      <c r="B122" s="330" t="s">
        <v>3174</v>
      </c>
    </row>
    <row r="123" spans="2:2">
      <c r="B123" s="330" t="s">
        <v>3175</v>
      </c>
    </row>
    <row r="124" spans="2:2">
      <c r="B124" s="330" t="s">
        <v>3176</v>
      </c>
    </row>
    <row r="125" spans="2:2">
      <c r="B125" s="330" t="s">
        <v>3177</v>
      </c>
    </row>
    <row r="126" spans="2:2">
      <c r="B126" s="330" t="s">
        <v>3178</v>
      </c>
    </row>
    <row r="127" spans="2:2">
      <c r="B127" s="330" t="s">
        <v>3179</v>
      </c>
    </row>
    <row r="128" spans="2:2">
      <c r="B128" s="330" t="s">
        <v>3180</v>
      </c>
    </row>
    <row r="129" spans="1:3">
      <c r="B129" s="330" t="s">
        <v>3331</v>
      </c>
    </row>
    <row r="131" spans="1:3" s="17" customFormat="1">
      <c r="A131"/>
      <c r="B131" s="13"/>
      <c r="C131"/>
    </row>
    <row r="132" spans="1:3" s="17" customFormat="1">
      <c r="A132"/>
      <c r="B132" s="18" t="s">
        <v>533</v>
      </c>
      <c r="C132"/>
    </row>
    <row r="133" spans="1:3" s="17" customFormat="1">
      <c r="A133"/>
      <c r="B133" s="13"/>
      <c r="C133"/>
    </row>
    <row r="134" spans="1:3" s="17" customFormat="1">
      <c r="A134"/>
      <c r="B134" s="1" t="s">
        <v>3391</v>
      </c>
      <c r="C134"/>
    </row>
    <row r="135" spans="1:3" s="17" customFormat="1">
      <c r="A135"/>
      <c r="B135" s="1" t="s">
        <v>3456</v>
      </c>
      <c r="C135"/>
    </row>
    <row r="136" spans="1:3" s="17" customFormat="1">
      <c r="A136"/>
      <c r="B136" s="1" t="s">
        <v>3460</v>
      </c>
      <c r="C136"/>
    </row>
    <row r="137" spans="1:3" s="17" customFormat="1">
      <c r="A137"/>
      <c r="B137" s="1" t="s">
        <v>2636</v>
      </c>
      <c r="C137"/>
    </row>
    <row r="138" spans="1:3" s="17" customFormat="1">
      <c r="A138"/>
      <c r="B138" s="1" t="s">
        <v>2652</v>
      </c>
      <c r="C138"/>
    </row>
    <row r="139" spans="1:3" s="17" customFormat="1">
      <c r="A139"/>
      <c r="B139" s="1" t="s">
        <v>3182</v>
      </c>
      <c r="C139"/>
    </row>
    <row r="140" spans="1:3" s="17" customFormat="1">
      <c r="A140"/>
      <c r="B140" s="1" t="s">
        <v>2639</v>
      </c>
      <c r="C140"/>
    </row>
    <row r="141" spans="1:3" s="17" customFormat="1">
      <c r="A141"/>
      <c r="B141" s="1" t="s">
        <v>3389</v>
      </c>
      <c r="C141"/>
    </row>
    <row r="142" spans="1:3" s="17" customFormat="1">
      <c r="A142"/>
      <c r="B142" s="1" t="s">
        <v>2843</v>
      </c>
      <c r="C142"/>
    </row>
    <row r="143" spans="1:3" s="17" customFormat="1">
      <c r="A143"/>
      <c r="B143" s="1" t="s">
        <v>3617</v>
      </c>
      <c r="C143"/>
    </row>
    <row r="144" spans="1:3" s="17" customFormat="1">
      <c r="A144"/>
      <c r="B144" s="1" t="s">
        <v>3462</v>
      </c>
      <c r="C144"/>
    </row>
    <row r="145" spans="1:3" s="17" customFormat="1">
      <c r="A145"/>
      <c r="B145" s="1" t="s">
        <v>3618</v>
      </c>
      <c r="C145"/>
    </row>
    <row r="146" spans="1:3" s="17" customFormat="1">
      <c r="A146"/>
      <c r="B146" s="1" t="s">
        <v>3488</v>
      </c>
      <c r="C146"/>
    </row>
    <row r="147" spans="1:3" s="17" customFormat="1">
      <c r="A147"/>
      <c r="B147" s="1" t="s">
        <v>3619</v>
      </c>
      <c r="C147"/>
    </row>
    <row r="148" spans="1:3" s="17" customFormat="1">
      <c r="A148"/>
      <c r="B148" s="1" t="s">
        <v>3506</v>
      </c>
      <c r="C148"/>
    </row>
    <row r="149" spans="1:3" s="17" customFormat="1">
      <c r="A149"/>
      <c r="B149" s="1" t="s">
        <v>3183</v>
      </c>
      <c r="C149"/>
    </row>
    <row r="150" spans="1:3" s="17" customFormat="1">
      <c r="A150"/>
      <c r="B150" s="1" t="s">
        <v>3184</v>
      </c>
      <c r="C150"/>
    </row>
    <row r="151" spans="1:3" s="17" customFormat="1">
      <c r="A151"/>
      <c r="B151" s="1" t="s">
        <v>3185</v>
      </c>
      <c r="C151"/>
    </row>
    <row r="152" spans="1:3" s="17" customFormat="1">
      <c r="A152"/>
      <c r="B152" s="1" t="s">
        <v>3186</v>
      </c>
      <c r="C152"/>
    </row>
    <row r="153" spans="1:3" s="17" customFormat="1">
      <c r="A153"/>
      <c r="B153" s="1" t="s">
        <v>2859</v>
      </c>
      <c r="C153"/>
    </row>
    <row r="154" spans="1:3" s="17" customFormat="1">
      <c r="A154"/>
      <c r="B154" s="1" t="s">
        <v>2860</v>
      </c>
      <c r="C154"/>
    </row>
    <row r="155" spans="1:3" s="17" customFormat="1">
      <c r="A155"/>
      <c r="B155" s="1" t="s">
        <v>3609</v>
      </c>
      <c r="C155"/>
    </row>
    <row r="156" spans="1:3" s="17" customFormat="1">
      <c r="A156"/>
      <c r="B156" s="1" t="s">
        <v>3608</v>
      </c>
      <c r="C156"/>
    </row>
    <row r="157" spans="1:3" s="17" customFormat="1">
      <c r="A157"/>
      <c r="B157" s="486" t="s">
        <v>3187</v>
      </c>
      <c r="C157"/>
    </row>
    <row r="158" spans="1:3" s="17" customFormat="1">
      <c r="A158"/>
      <c r="B158" s="1" t="s">
        <v>2644</v>
      </c>
      <c r="C158"/>
    </row>
    <row r="159" spans="1:3" s="17" customFormat="1">
      <c r="A159"/>
      <c r="B159" s="1" t="s">
        <v>2880</v>
      </c>
      <c r="C159"/>
    </row>
    <row r="160" spans="1:3" s="17" customFormat="1">
      <c r="A160"/>
      <c r="B160" s="1" t="s">
        <v>2913</v>
      </c>
      <c r="C160"/>
    </row>
    <row r="161" spans="1:3" s="17" customFormat="1">
      <c r="A161"/>
      <c r="B161" s="330" t="s">
        <v>3616</v>
      </c>
      <c r="C161"/>
    </row>
    <row r="162" spans="1:3" s="17" customFormat="1">
      <c r="A162" s="573"/>
      <c r="B162" s="505" t="s">
        <v>2911</v>
      </c>
      <c r="C162"/>
    </row>
    <row r="163" spans="1:3" s="17" customFormat="1">
      <c r="A163" s="573"/>
      <c r="B163" s="505" t="s">
        <v>2910</v>
      </c>
      <c r="C163"/>
    </row>
    <row r="164" spans="1:3" s="17" customFormat="1">
      <c r="A164"/>
      <c r="B164" s="508" t="s">
        <v>3022</v>
      </c>
      <c r="C164"/>
    </row>
    <row r="165" spans="1:3" s="17" customFormat="1">
      <c r="A165"/>
      <c r="B165" s="508" t="s">
        <v>3023</v>
      </c>
      <c r="C165"/>
    </row>
    <row r="166" spans="1:3" s="17" customFormat="1">
      <c r="A166"/>
      <c r="B166" s="610" t="s">
        <v>3024</v>
      </c>
      <c r="C166"/>
    </row>
    <row r="167" spans="1:3" s="17" customFormat="1">
      <c r="A167"/>
      <c r="B167" s="508" t="s">
        <v>3025</v>
      </c>
      <c r="C167"/>
    </row>
    <row r="168" spans="1:3" s="17" customFormat="1">
      <c r="A168"/>
      <c r="B168" s="508" t="s">
        <v>3026</v>
      </c>
      <c r="C168"/>
    </row>
    <row r="169" spans="1:3" s="17" customFormat="1">
      <c r="A169"/>
      <c r="B169" s="508" t="s">
        <v>3027</v>
      </c>
      <c r="C169"/>
    </row>
    <row r="170" spans="1:3" s="17" customFormat="1">
      <c r="A170"/>
      <c r="B170" s="508" t="s">
        <v>3028</v>
      </c>
      <c r="C170"/>
    </row>
    <row r="171" spans="1:3" s="17" customFormat="1">
      <c r="A171"/>
      <c r="B171" s="508" t="s">
        <v>3029</v>
      </c>
      <c r="C171"/>
    </row>
    <row r="172" spans="1:3" s="17" customFormat="1">
      <c r="A172"/>
      <c r="B172" s="508" t="s">
        <v>3030</v>
      </c>
      <c r="C172"/>
    </row>
    <row r="173" spans="1:3" s="17" customFormat="1">
      <c r="A173"/>
      <c r="B173" s="508" t="s">
        <v>3031</v>
      </c>
      <c r="C173"/>
    </row>
    <row r="174" spans="1:3" s="17" customFormat="1">
      <c r="A174"/>
      <c r="B174" s="508" t="s">
        <v>3032</v>
      </c>
      <c r="C174"/>
    </row>
    <row r="175" spans="1:3" s="17" customFormat="1">
      <c r="A175"/>
      <c r="B175" s="508" t="s">
        <v>3033</v>
      </c>
      <c r="C175"/>
    </row>
    <row r="176" spans="1:3" s="17" customFormat="1">
      <c r="A176"/>
      <c r="B176" s="508" t="s">
        <v>3034</v>
      </c>
      <c r="C176"/>
    </row>
    <row r="177" spans="1:3" s="17" customFormat="1">
      <c r="A177"/>
      <c r="B177" s="508" t="s">
        <v>3035</v>
      </c>
      <c r="C177"/>
    </row>
    <row r="178" spans="1:3" s="17" customFormat="1">
      <c r="A178"/>
      <c r="B178" s="508" t="s">
        <v>3036</v>
      </c>
      <c r="C178"/>
    </row>
    <row r="179" spans="1:3" s="17" customFormat="1">
      <c r="A179"/>
      <c r="B179" s="1" t="s">
        <v>3620</v>
      </c>
      <c r="C179"/>
    </row>
    <row r="180" spans="1:3" s="17" customFormat="1">
      <c r="A180"/>
      <c r="B180" s="1" t="s">
        <v>3621</v>
      </c>
      <c r="C180"/>
    </row>
    <row r="181" spans="1:3" s="17" customFormat="1" ht="13.9" customHeight="1">
      <c r="A181"/>
      <c r="B181" s="1" t="s">
        <v>3622</v>
      </c>
      <c r="C181"/>
    </row>
    <row r="182" spans="1:3" s="17" customFormat="1">
      <c r="A182"/>
      <c r="B182" s="1" t="s">
        <v>3623</v>
      </c>
      <c r="C182"/>
    </row>
    <row r="183" spans="1:3" s="17" customFormat="1">
      <c r="A183"/>
      <c r="B183" s="1" t="s">
        <v>3624</v>
      </c>
      <c r="C183"/>
    </row>
    <row r="184" spans="1:3" s="17" customFormat="1">
      <c r="A184"/>
      <c r="B184" s="1" t="s">
        <v>3625</v>
      </c>
      <c r="C184"/>
    </row>
    <row r="185" spans="1:3" s="17" customFormat="1">
      <c r="A185"/>
      <c r="B185" s="1" t="s">
        <v>3626</v>
      </c>
      <c r="C185"/>
    </row>
    <row r="186" spans="1:3" s="17" customFormat="1">
      <c r="A186"/>
      <c r="B186" s="1" t="s">
        <v>3627</v>
      </c>
      <c r="C186"/>
    </row>
    <row r="187" spans="1:3" s="17" customFormat="1">
      <c r="A187"/>
      <c r="B187" s="1" t="s">
        <v>3628</v>
      </c>
      <c r="C187"/>
    </row>
    <row r="188" spans="1:3" s="17" customFormat="1">
      <c r="A188"/>
      <c r="B188" s="1" t="s">
        <v>3629</v>
      </c>
      <c r="C188"/>
    </row>
    <row r="189" spans="1:3" s="17" customFormat="1">
      <c r="A189"/>
      <c r="B189" s="1" t="s">
        <v>3630</v>
      </c>
      <c r="C189"/>
    </row>
    <row r="190" spans="1:3" s="17" customFormat="1">
      <c r="A190"/>
      <c r="B190" s="1" t="s">
        <v>3631</v>
      </c>
      <c r="C190"/>
    </row>
    <row r="191" spans="1:3" s="17" customFormat="1">
      <c r="A191"/>
      <c r="B191" s="1" t="s">
        <v>3632</v>
      </c>
      <c r="C191"/>
    </row>
    <row r="192" spans="1:3" s="17" customFormat="1">
      <c r="A192"/>
      <c r="B192" s="1" t="s">
        <v>3633</v>
      </c>
      <c r="C192"/>
    </row>
    <row r="193" spans="1:3" s="17" customFormat="1">
      <c r="A193"/>
      <c r="B193" s="1" t="s">
        <v>3634</v>
      </c>
      <c r="C193"/>
    </row>
    <row r="194" spans="1:3" s="17" customFormat="1">
      <c r="A194"/>
      <c r="B194" s="1" t="s">
        <v>3635</v>
      </c>
      <c r="C194"/>
    </row>
    <row r="195" spans="1:3" s="17" customFormat="1">
      <c r="A195"/>
      <c r="B195"/>
      <c r="C195"/>
    </row>
    <row r="196" spans="1:3" s="17" customFormat="1">
      <c r="A196"/>
      <c r="B196" s="240"/>
      <c r="C196"/>
    </row>
    <row r="197" spans="1:3" s="17" customFormat="1">
      <c r="A197"/>
      <c r="B197" s="18" t="s">
        <v>534</v>
      </c>
      <c r="C197"/>
    </row>
    <row r="198" spans="1:3" s="17" customFormat="1">
      <c r="A198"/>
      <c r="B198" s="240"/>
      <c r="C198"/>
    </row>
    <row r="199" spans="1:3" s="17" customFormat="1">
      <c r="A199"/>
      <c r="B199" s="1" t="s">
        <v>3636</v>
      </c>
      <c r="C199"/>
    </row>
    <row r="200" spans="1:3" s="17" customFormat="1">
      <c r="A200"/>
      <c r="B200" s="1" t="s">
        <v>3646</v>
      </c>
      <c r="C200"/>
    </row>
    <row r="201" spans="1:3" s="17" customFormat="1">
      <c r="A201"/>
      <c r="B201" s="486" t="s">
        <v>2915</v>
      </c>
      <c r="C201"/>
    </row>
    <row r="202" spans="1:3" s="17" customFormat="1">
      <c r="A202"/>
      <c r="B202" s="1" t="s">
        <v>2916</v>
      </c>
      <c r="C202"/>
    </row>
    <row r="203" spans="1:3" s="17" customFormat="1">
      <c r="A203"/>
      <c r="B203" s="1" t="s">
        <v>3638</v>
      </c>
      <c r="C203"/>
    </row>
    <row r="204" spans="1:3" s="17" customFormat="1">
      <c r="A204"/>
      <c r="B204" s="1" t="s">
        <v>3189</v>
      </c>
      <c r="C204"/>
    </row>
    <row r="205" spans="1:3" s="17" customFormat="1">
      <c r="A205"/>
      <c r="B205" s="1" t="s">
        <v>3349</v>
      </c>
      <c r="C205"/>
    </row>
    <row r="206" spans="1:3" s="17" customFormat="1">
      <c r="A206"/>
      <c r="B206" s="1" t="s">
        <v>3647</v>
      </c>
      <c r="C206"/>
    </row>
    <row r="207" spans="1:3" s="17" customFormat="1">
      <c r="A207"/>
      <c r="B207" s="1" t="s">
        <v>3648</v>
      </c>
      <c r="C207"/>
    </row>
    <row r="208" spans="1:3" s="17" customFormat="1">
      <c r="A208"/>
      <c r="B208" s="1" t="s">
        <v>3649</v>
      </c>
      <c r="C208"/>
    </row>
    <row r="209" spans="1:3" s="17" customFormat="1">
      <c r="A209"/>
      <c r="B209" s="1" t="s">
        <v>2917</v>
      </c>
      <c r="C209"/>
    </row>
    <row r="210" spans="1:3" s="17" customFormat="1">
      <c r="A210"/>
      <c r="B210" s="1" t="s">
        <v>3650</v>
      </c>
      <c r="C210"/>
    </row>
    <row r="211" spans="1:3" s="17" customFormat="1">
      <c r="A211"/>
      <c r="B211" s="1" t="s">
        <v>3651</v>
      </c>
      <c r="C211"/>
    </row>
    <row r="212" spans="1:3" s="17" customFormat="1">
      <c r="A212"/>
      <c r="B212" s="1" t="s">
        <v>3652</v>
      </c>
      <c r="C212"/>
    </row>
    <row r="213" spans="1:3" s="17" customFormat="1">
      <c r="A213"/>
      <c r="B213" s="1" t="s">
        <v>3653</v>
      </c>
      <c r="C213"/>
    </row>
    <row r="214" spans="1:3" s="17" customFormat="1">
      <c r="A214"/>
      <c r="B214" s="1" t="s">
        <v>3654</v>
      </c>
      <c r="C214"/>
    </row>
    <row r="215" spans="1:3" s="17" customFormat="1">
      <c r="A215"/>
      <c r="B215" s="1" t="s">
        <v>3655</v>
      </c>
      <c r="C215"/>
    </row>
    <row r="216" spans="1:3" s="17" customFormat="1">
      <c r="A216"/>
      <c r="B216" s="1" t="s">
        <v>3657</v>
      </c>
      <c r="C216"/>
    </row>
    <row r="217" spans="1:3" s="17" customFormat="1">
      <c r="A217"/>
      <c r="B217" s="1" t="s">
        <v>3658</v>
      </c>
      <c r="C217"/>
    </row>
    <row r="218" spans="1:3" s="17" customFormat="1">
      <c r="A218"/>
      <c r="B218" s="1" t="s">
        <v>3659</v>
      </c>
      <c r="C218"/>
    </row>
    <row r="219" spans="1:3" s="17" customFormat="1">
      <c r="A219"/>
      <c r="B219" s="1" t="s">
        <v>2918</v>
      </c>
      <c r="C219"/>
    </row>
    <row r="220" spans="1:3" s="17" customFormat="1">
      <c r="A220"/>
      <c r="B220" s="1" t="s">
        <v>3190</v>
      </c>
      <c r="C220"/>
    </row>
    <row r="221" spans="1:3" s="17" customFormat="1">
      <c r="A221"/>
      <c r="B221" s="1" t="s">
        <v>2919</v>
      </c>
      <c r="C221"/>
    </row>
    <row r="222" spans="1:3" s="17" customFormat="1">
      <c r="A222"/>
      <c r="B222" s="1" t="s">
        <v>3660</v>
      </c>
      <c r="C222"/>
    </row>
    <row r="223" spans="1:3" s="17" customFormat="1">
      <c r="A223"/>
      <c r="B223" s="1" t="s">
        <v>3661</v>
      </c>
      <c r="C223"/>
    </row>
    <row r="224" spans="1:3" s="17" customFormat="1">
      <c r="A224"/>
      <c r="B224" s="1" t="s">
        <v>3662</v>
      </c>
      <c r="C224"/>
    </row>
    <row r="225" spans="1:12" s="17" customFormat="1">
      <c r="A225"/>
      <c r="B225" s="1" t="s">
        <v>3347</v>
      </c>
      <c r="C225"/>
    </row>
    <row r="226" spans="1:12" s="17" customFormat="1">
      <c r="A226"/>
      <c r="B226" s="1" t="s">
        <v>2920</v>
      </c>
      <c r="C226"/>
    </row>
    <row r="227" spans="1:12" s="17" customFormat="1">
      <c r="A227"/>
      <c r="B227" s="1" t="s">
        <v>3191</v>
      </c>
      <c r="C227"/>
    </row>
    <row r="228" spans="1:12" s="17" customFormat="1">
      <c r="A228"/>
      <c r="B228" s="1" t="s">
        <v>2921</v>
      </c>
      <c r="C228"/>
    </row>
    <row r="229" spans="1:12" s="17" customFormat="1">
      <c r="A229"/>
      <c r="B229"/>
      <c r="C229"/>
    </row>
    <row r="230" spans="1:12" s="17" customFormat="1">
      <c r="A230"/>
      <c r="B230"/>
      <c r="C230"/>
    </row>
    <row r="231" spans="1:12" s="17" customFormat="1">
      <c r="A231"/>
      <c r="B231" s="240"/>
      <c r="C231"/>
    </row>
    <row r="232" spans="1:12" s="17" customFormat="1">
      <c r="A232"/>
      <c r="B232" s="50" t="s">
        <v>535</v>
      </c>
      <c r="C232"/>
    </row>
    <row r="233" spans="1:12" s="17" customFormat="1" ht="14">
      <c r="B233" s="179"/>
    </row>
    <row r="234" spans="1:12" s="17" customFormat="1" ht="14">
      <c r="B234" s="18" t="s">
        <v>536</v>
      </c>
    </row>
    <row r="235" spans="1:12" s="17" customFormat="1" ht="14">
      <c r="B235" s="18"/>
    </row>
    <row r="236" spans="1:12" s="506" customFormat="1">
      <c r="B236" s="486" t="s">
        <v>2899</v>
      </c>
    </row>
    <row r="237" spans="1:12" s="605" customFormat="1">
      <c r="B237" s="486" t="s">
        <v>3672</v>
      </c>
      <c r="L237" s="607"/>
    </row>
    <row r="238" spans="1:12" s="506" customFormat="1">
      <c r="B238" s="1" t="s">
        <v>3269</v>
      </c>
    </row>
    <row r="239" spans="1:12" s="605" customFormat="1">
      <c r="B239" s="606" t="s">
        <v>2950</v>
      </c>
    </row>
    <row r="240" spans="1:12" s="506" customFormat="1">
      <c r="B240" s="507" t="s">
        <v>3663</v>
      </c>
    </row>
    <row r="241" spans="2:2" s="506" customFormat="1">
      <c r="B241" s="1" t="s">
        <v>3667</v>
      </c>
    </row>
    <row r="242" spans="2:2" s="506" customFormat="1">
      <c r="B242" s="507" t="s">
        <v>3666</v>
      </c>
    </row>
    <row r="243" spans="2:2" s="506" customFormat="1">
      <c r="B243" s="1" t="s">
        <v>3293</v>
      </c>
    </row>
    <row r="244" spans="2:2" s="506" customFormat="1">
      <c r="B244" s="1" t="s">
        <v>3289</v>
      </c>
    </row>
    <row r="245" spans="2:2" s="17" customFormat="1" ht="14">
      <c r="B245" s="18"/>
    </row>
    <row r="246" spans="2:2" s="506" customFormat="1">
      <c r="B246" s="1" t="s">
        <v>3194</v>
      </c>
    </row>
    <row r="247" spans="2:2" s="506" customFormat="1">
      <c r="B247" s="1" t="s">
        <v>3195</v>
      </c>
    </row>
    <row r="248" spans="2:2" s="506" customFormat="1">
      <c r="B248" s="1" t="s">
        <v>3196</v>
      </c>
    </row>
    <row r="249" spans="2:2" s="506" customFormat="1">
      <c r="B249" s="1" t="s">
        <v>3197</v>
      </c>
    </row>
    <row r="250" spans="2:2" s="506" customFormat="1">
      <c r="B250" s="1" t="s">
        <v>3198</v>
      </c>
    </row>
    <row r="251" spans="2:2" s="506" customFormat="1">
      <c r="B251" s="1" t="s">
        <v>3199</v>
      </c>
    </row>
    <row r="252" spans="2:2" s="506" customFormat="1">
      <c r="B252" s="1" t="s">
        <v>3200</v>
      </c>
    </row>
    <row r="253" spans="2:2" s="506" customFormat="1">
      <c r="B253" s="486" t="s">
        <v>2841</v>
      </c>
    </row>
    <row r="254" spans="2:2" s="506" customFormat="1">
      <c r="B254" s="1" t="s">
        <v>3201</v>
      </c>
    </row>
    <row r="255" spans="2:2" s="506" customFormat="1">
      <c r="B255" s="1" t="s">
        <v>3202</v>
      </c>
    </row>
    <row r="256" spans="2:2" s="506" customFormat="1">
      <c r="B256" s="1" t="s">
        <v>2861</v>
      </c>
    </row>
    <row r="257" spans="2:2" s="506" customFormat="1">
      <c r="B257" s="1" t="s">
        <v>3203</v>
      </c>
    </row>
    <row r="258" spans="2:2" s="506" customFormat="1">
      <c r="B258" s="330" t="s">
        <v>2713</v>
      </c>
    </row>
    <row r="259" spans="2:2" s="506" customFormat="1">
      <c r="B259" s="1" t="s">
        <v>3204</v>
      </c>
    </row>
    <row r="260" spans="2:2" s="506" customFormat="1">
      <c r="B260" s="1" t="s">
        <v>3205</v>
      </c>
    </row>
    <row r="261" spans="2:2" s="506" customFormat="1">
      <c r="B261" s="1" t="s">
        <v>2714</v>
      </c>
    </row>
    <row r="262" spans="2:2" s="506" customFormat="1">
      <c r="B262" s="1" t="s">
        <v>3206</v>
      </c>
    </row>
    <row r="263" spans="2:2" s="506" customFormat="1">
      <c r="B263" s="1" t="s">
        <v>2838</v>
      </c>
    </row>
    <row r="264" spans="2:2" s="506" customFormat="1">
      <c r="B264" s="1" t="s">
        <v>3207</v>
      </c>
    </row>
    <row r="265" spans="2:2" s="506" customFormat="1">
      <c r="B265" s="1" t="s">
        <v>2842</v>
      </c>
    </row>
    <row r="266" spans="2:2" s="506" customFormat="1">
      <c r="B266" s="1" t="s">
        <v>3208</v>
      </c>
    </row>
    <row r="267" spans="2:2" s="506" customFormat="1">
      <c r="B267" s="1" t="s">
        <v>2839</v>
      </c>
    </row>
    <row r="268" spans="2:2" s="506" customFormat="1">
      <c r="B268" s="1" t="s">
        <v>3209</v>
      </c>
    </row>
    <row r="269" spans="2:2" s="17" customFormat="1" ht="14">
      <c r="B269" s="18"/>
    </row>
    <row r="270" spans="2:2" s="506" customFormat="1">
      <c r="B270" s="486" t="s">
        <v>3210</v>
      </c>
    </row>
    <row r="271" spans="2:2" s="506" customFormat="1">
      <c r="B271" s="1" t="s">
        <v>3211</v>
      </c>
    </row>
    <row r="272" spans="2:2" s="506" customFormat="1">
      <c r="B272" s="508" t="s">
        <v>3212</v>
      </c>
    </row>
    <row r="273" spans="2:11" s="506" customFormat="1">
      <c r="B273" s="1" t="s">
        <v>3213</v>
      </c>
    </row>
    <row r="274" spans="2:11" s="506" customFormat="1">
      <c r="B274" s="1" t="s">
        <v>3214</v>
      </c>
    </row>
    <row r="275" spans="2:11" s="506" customFormat="1">
      <c r="B275" s="1" t="s">
        <v>3673</v>
      </c>
    </row>
    <row r="276" spans="2:11" s="506" customFormat="1">
      <c r="B276" s="508" t="s">
        <v>3215</v>
      </c>
    </row>
    <row r="277" spans="2:11" s="506" customFormat="1">
      <c r="B277" s="1" t="s">
        <v>3216</v>
      </c>
    </row>
    <row r="278" spans="2:11" s="506" customFormat="1">
      <c r="B278" s="1" t="s">
        <v>3217</v>
      </c>
    </row>
    <row r="279" spans="2:11" s="506" customFormat="1">
      <c r="B279" s="1" t="s">
        <v>3218</v>
      </c>
    </row>
    <row r="280" spans="2:11" s="506" customFormat="1">
      <c r="B280" s="1" t="s">
        <v>3219</v>
      </c>
    </row>
    <row r="281" spans="2:11" s="506" customFormat="1">
      <c r="B281" s="1" t="s">
        <v>3220</v>
      </c>
    </row>
    <row r="282" spans="2:11" s="17" customFormat="1" ht="14">
      <c r="B282" s="18"/>
    </row>
    <row r="283" spans="2:11" s="605" customFormat="1">
      <c r="B283" s="610" t="s">
        <v>3221</v>
      </c>
    </row>
    <row r="284" spans="2:11" s="605" customFormat="1" ht="13.5" customHeight="1">
      <c r="B284" s="486" t="s">
        <v>578</v>
      </c>
    </row>
    <row r="285" spans="2:11" s="605" customFormat="1">
      <c r="B285" s="486" t="s">
        <v>2958</v>
      </c>
      <c r="K285" s="607"/>
    </row>
    <row r="286" spans="2:11" s="17" customFormat="1" ht="14">
      <c r="B286" s="179"/>
    </row>
    <row r="287" spans="2:11" s="17" customFormat="1">
      <c r="B287" s="330" t="s">
        <v>2837</v>
      </c>
    </row>
    <row r="288" spans="2:11" s="17" customFormat="1">
      <c r="B288" s="330" t="s">
        <v>3287</v>
      </c>
    </row>
    <row r="289" spans="2:2" s="17" customFormat="1" ht="14">
      <c r="B289" s="179"/>
    </row>
    <row r="290" spans="2:2" s="17" customFormat="1">
      <c r="B290" s="330" t="s">
        <v>2844</v>
      </c>
    </row>
    <row r="291" spans="2:2" s="17" customFormat="1">
      <c r="B291" s="1" t="s">
        <v>3675</v>
      </c>
    </row>
    <row r="292" spans="2:2" s="17" customFormat="1" ht="14">
      <c r="B292" s="179"/>
    </row>
    <row r="293" spans="2:2" s="17" customFormat="1" ht="14">
      <c r="B293" s="18" t="s">
        <v>537</v>
      </c>
    </row>
    <row r="294" spans="2:2" s="17" customFormat="1" ht="14">
      <c r="B294" s="18"/>
    </row>
    <row r="295" spans="2:2" s="17" customFormat="1">
      <c r="B295" s="1" t="s">
        <v>3223</v>
      </c>
    </row>
    <row r="296" spans="2:2" s="17" customFormat="1">
      <c r="B296" s="1" t="s">
        <v>3224</v>
      </c>
    </row>
    <row r="297" spans="2:2" s="17" customFormat="1">
      <c r="B297" s="1" t="s">
        <v>3225</v>
      </c>
    </row>
    <row r="298" spans="2:2" s="17" customFormat="1">
      <c r="B298" s="1" t="s">
        <v>3226</v>
      </c>
    </row>
    <row r="299" spans="2:2" s="17" customFormat="1">
      <c r="B299" s="1" t="s">
        <v>3227</v>
      </c>
    </row>
    <row r="300" spans="2:2" s="17" customFormat="1">
      <c r="B300" s="1" t="s">
        <v>3228</v>
      </c>
    </row>
    <row r="301" spans="2:2" s="17" customFormat="1">
      <c r="B301" s="1" t="s">
        <v>3679</v>
      </c>
    </row>
    <row r="302" spans="2:2" s="17" customFormat="1">
      <c r="B302" s="1" t="s">
        <v>3680</v>
      </c>
    </row>
    <row r="303" spans="2:2" s="17" customFormat="1">
      <c r="B303" s="1" t="s">
        <v>3681</v>
      </c>
    </row>
    <row r="304" spans="2:2" s="17" customFormat="1">
      <c r="B304" s="1" t="s">
        <v>3230</v>
      </c>
    </row>
    <row r="305" spans="2:2" s="17" customFormat="1">
      <c r="B305" s="1" t="s">
        <v>3231</v>
      </c>
    </row>
    <row r="306" spans="2:2" s="17" customFormat="1">
      <c r="B306" s="1" t="s">
        <v>3232</v>
      </c>
    </row>
    <row r="307" spans="2:2" s="17" customFormat="1">
      <c r="B307" s="1" t="s">
        <v>3295</v>
      </c>
    </row>
    <row r="308" spans="2:2" s="17" customFormat="1">
      <c r="B308" s="330" t="s">
        <v>3294</v>
      </c>
    </row>
    <row r="309" spans="2:2" s="17" customFormat="1">
      <c r="B309" s="330" t="s">
        <v>2945</v>
      </c>
    </row>
    <row r="310" spans="2:2" s="17" customFormat="1" ht="14">
      <c r="B310" s="179"/>
    </row>
    <row r="311" spans="2:2" s="17" customFormat="1" ht="14">
      <c r="B311" s="18" t="s">
        <v>4310</v>
      </c>
    </row>
    <row r="312" spans="2:2" s="17" customFormat="1" ht="14">
      <c r="B312" s="179"/>
    </row>
    <row r="313" spans="2:2" s="17" customFormat="1">
      <c r="B313" s="1" t="s">
        <v>4195</v>
      </c>
    </row>
    <row r="314" spans="2:2" s="17" customFormat="1">
      <c r="B314" s="1" t="s">
        <v>4196</v>
      </c>
    </row>
    <row r="315" spans="2:2" s="17" customFormat="1">
      <c r="B315" s="1" t="s">
        <v>4197</v>
      </c>
    </row>
    <row r="316" spans="2:2" s="17" customFormat="1">
      <c r="B316" s="1" t="s">
        <v>4311</v>
      </c>
    </row>
    <row r="317" spans="2:2" s="17" customFormat="1">
      <c r="B317" s="1" t="s">
        <v>4312</v>
      </c>
    </row>
    <row r="318" spans="2:2" s="17" customFormat="1">
      <c r="B318" s="1" t="s">
        <v>4313</v>
      </c>
    </row>
    <row r="319" spans="2:2" s="17" customFormat="1">
      <c r="B319" s="1" t="s">
        <v>4314</v>
      </c>
    </row>
    <row r="320" spans="2:2" s="17" customFormat="1">
      <c r="B320" s="1" t="s">
        <v>4315</v>
      </c>
    </row>
    <row r="321" spans="2:2" s="17" customFormat="1">
      <c r="B321" s="1" t="s">
        <v>4316</v>
      </c>
    </row>
    <row r="322" spans="2:2" s="17" customFormat="1">
      <c r="B322" s="1" t="s">
        <v>4317</v>
      </c>
    </row>
    <row r="323" spans="2:2" s="17" customFormat="1">
      <c r="B323" s="1" t="s">
        <v>4318</v>
      </c>
    </row>
    <row r="324" spans="2:2" s="17" customFormat="1">
      <c r="B324" s="1" t="s">
        <v>4319</v>
      </c>
    </row>
    <row r="325" spans="2:2" s="17" customFormat="1">
      <c r="B325" s="1" t="s">
        <v>4320</v>
      </c>
    </row>
    <row r="326" spans="2:2" s="17" customFormat="1">
      <c r="B326" s="1" t="s">
        <v>4280</v>
      </c>
    </row>
    <row r="327" spans="2:2" s="17" customFormat="1">
      <c r="B327" s="1" t="s">
        <v>4321</v>
      </c>
    </row>
    <row r="328" spans="2:2" s="17" customFormat="1">
      <c r="B328" s="1" t="s">
        <v>4322</v>
      </c>
    </row>
    <row r="329" spans="2:2" s="17" customFormat="1">
      <c r="B329" s="1" t="s">
        <v>4323</v>
      </c>
    </row>
    <row r="330" spans="2:2" s="17" customFormat="1">
      <c r="B330" s="1" t="s">
        <v>4324</v>
      </c>
    </row>
    <row r="331" spans="2:2" s="17" customFormat="1">
      <c r="B331" s="1" t="s">
        <v>4325</v>
      </c>
    </row>
    <row r="332" spans="2:2" s="17" customFormat="1">
      <c r="B332" s="1" t="s">
        <v>4326</v>
      </c>
    </row>
    <row r="333" spans="2:2" s="17" customFormat="1">
      <c r="B333" s="1" t="s">
        <v>4327</v>
      </c>
    </row>
    <row r="334" spans="2:2" s="17" customFormat="1">
      <c r="B334" s="1" t="s">
        <v>4328</v>
      </c>
    </row>
    <row r="335" spans="2:2" s="17" customFormat="1">
      <c r="B335" s="1" t="s">
        <v>4329</v>
      </c>
    </row>
    <row r="336" spans="2:2" s="17" customFormat="1" ht="14">
      <c r="B336" s="179"/>
    </row>
    <row r="337" spans="2:2" s="17" customFormat="1" ht="14">
      <c r="B337" s="179"/>
    </row>
    <row r="338" spans="2:2" s="17" customFormat="1" ht="14">
      <c r="B338" s="18" t="s">
        <v>3778</v>
      </c>
    </row>
    <row r="339" spans="2:2" s="17" customFormat="1" ht="16.149999999999999" customHeight="1">
      <c r="B339" s="13"/>
    </row>
    <row r="340" spans="2:2" s="17" customFormat="1" ht="16.149999999999999" customHeight="1">
      <c r="B340" s="1" t="s">
        <v>3769</v>
      </c>
    </row>
    <row r="341" spans="2:2" s="17" customFormat="1" ht="16.149999999999999" customHeight="1">
      <c r="B341" s="1" t="s">
        <v>3770</v>
      </c>
    </row>
    <row r="342" spans="2:2" s="17" customFormat="1" ht="16.149999999999999" customHeight="1">
      <c r="B342" s="1" t="s">
        <v>3771</v>
      </c>
    </row>
    <row r="343" spans="2:2" s="17" customFormat="1" ht="16.149999999999999" customHeight="1">
      <c r="B343" s="1" t="s">
        <v>3772</v>
      </c>
    </row>
    <row r="344" spans="2:2" s="17" customFormat="1" ht="16.149999999999999" customHeight="1">
      <c r="B344" s="1" t="s">
        <v>3773</v>
      </c>
    </row>
    <row r="345" spans="2:2" s="17" customFormat="1" ht="16.149999999999999" customHeight="1">
      <c r="B345" s="1" t="s">
        <v>3774</v>
      </c>
    </row>
    <row r="346" spans="2:2" s="17" customFormat="1" ht="16.149999999999999" customHeight="1">
      <c r="B346" s="1" t="s">
        <v>3775</v>
      </c>
    </row>
    <row r="347" spans="2:2" s="17" customFormat="1" ht="16.149999999999999" customHeight="1">
      <c r="B347" s="1" t="s">
        <v>3776</v>
      </c>
    </row>
    <row r="348" spans="2:2" s="17" customFormat="1" ht="16.149999999999999" customHeight="1">
      <c r="B348" s="1" t="s">
        <v>3777</v>
      </c>
    </row>
    <row r="349" spans="2:2" s="17" customFormat="1" ht="16.149999999999999" customHeight="1">
      <c r="B349" s="13"/>
    </row>
    <row r="350" spans="2:2">
      <c r="B350" s="18"/>
    </row>
    <row r="351" spans="2:2">
      <c r="B351" s="50" t="s">
        <v>538</v>
      </c>
    </row>
    <row r="352" spans="2:2">
      <c r="B352" s="88"/>
    </row>
    <row r="353" spans="2:2">
      <c r="B353" s="1" t="s">
        <v>3233</v>
      </c>
    </row>
    <row r="354" spans="2:2">
      <c r="B354" s="1" t="s">
        <v>3234</v>
      </c>
    </row>
    <row r="355" spans="2:2">
      <c r="B355" s="1" t="s">
        <v>3235</v>
      </c>
    </row>
    <row r="356" spans="2:2">
      <c r="B356" s="1" t="s">
        <v>3682</v>
      </c>
    </row>
    <row r="357" spans="2:2">
      <c r="B357" s="1" t="s">
        <v>3237</v>
      </c>
    </row>
    <row r="358" spans="2:2">
      <c r="B358" s="1" t="s">
        <v>3238</v>
      </c>
    </row>
    <row r="359" spans="2:2">
      <c r="B359" s="1" t="s">
        <v>3239</v>
      </c>
    </row>
    <row r="360" spans="2:2">
      <c r="B360" s="1" t="s">
        <v>2939</v>
      </c>
    </row>
    <row r="361" spans="2:2">
      <c r="B361" s="1" t="s">
        <v>3240</v>
      </c>
    </row>
    <row r="362" spans="2:2">
      <c r="B362" s="1" t="s">
        <v>3683</v>
      </c>
    </row>
    <row r="363" spans="2:2">
      <c r="B363" s="1" t="s">
        <v>3684</v>
      </c>
    </row>
    <row r="364" spans="2:2">
      <c r="B364" s="1" t="s">
        <v>2940</v>
      </c>
    </row>
    <row r="365" spans="2:2">
      <c r="B365" s="1" t="s">
        <v>3685</v>
      </c>
    </row>
    <row r="366" spans="2:2">
      <c r="B366" s="1" t="s">
        <v>2942</v>
      </c>
    </row>
    <row r="367" spans="2:2">
      <c r="B367" s="1" t="s">
        <v>2943</v>
      </c>
    </row>
    <row r="368" spans="2:2">
      <c r="B368" s="1" t="s">
        <v>3262</v>
      </c>
    </row>
    <row r="369" spans="2:2">
      <c r="B369" s="88"/>
    </row>
    <row r="370" spans="2:2">
      <c r="B370" s="88"/>
    </row>
    <row r="372" spans="2:2">
      <c r="B372" s="50" t="s">
        <v>2477</v>
      </c>
    </row>
    <row r="374" spans="2:2">
      <c r="B374" s="1" t="s">
        <v>2668</v>
      </c>
    </row>
    <row r="375" spans="2:2">
      <c r="B375" s="1" t="s">
        <v>3243</v>
      </c>
    </row>
    <row r="376" spans="2:2">
      <c r="B376" s="1" t="s">
        <v>3244</v>
      </c>
    </row>
    <row r="377" spans="2:2">
      <c r="B377" s="1" t="s">
        <v>3245</v>
      </c>
    </row>
    <row r="378" spans="2:2">
      <c r="B378" s="1" t="s">
        <v>3246</v>
      </c>
    </row>
    <row r="379" spans="2:2">
      <c r="B379" s="1" t="s">
        <v>3247</v>
      </c>
    </row>
    <row r="380" spans="2:2">
      <c r="B380" s="330" t="s">
        <v>3248</v>
      </c>
    </row>
    <row r="381" spans="2:2">
      <c r="B381" s="330" t="s">
        <v>3249</v>
      </c>
    </row>
    <row r="382" spans="2:2">
      <c r="B382" s="330" t="s">
        <v>3250</v>
      </c>
    </row>
    <row r="383" spans="2:2">
      <c r="B383" s="330" t="s">
        <v>3251</v>
      </c>
    </row>
    <row r="384" spans="2:2">
      <c r="B384" s="330" t="s">
        <v>3259</v>
      </c>
    </row>
    <row r="385" spans="2:2">
      <c r="B385" s="330" t="s">
        <v>2935</v>
      </c>
    </row>
    <row r="386" spans="2:2">
      <c r="B386" s="330" t="s">
        <v>3569</v>
      </c>
    </row>
  </sheetData>
  <hyperlinks>
    <hyperlink ref="B236" location="'4.1.1.'!A1" display="Table 4.1.1   Share of  Agriculture in Gross Domestic Product (GDP), Employment, Exports and Imports in SADC, (%), 2006 - 2020" xr:uid="{00000000-0004-0000-0100-000000000000}"/>
    <hyperlink ref="B237" location="'4.1.2 '!A1" display="Table 4.1.2 Gross Capital Stock in SADC at Constant 2005 Prices, Million US $,  1980 - 2020, Selected Years" xr:uid="{00000000-0004-0000-0100-000001000000}"/>
    <hyperlink ref="B238" location="'4.1.3'!A1" display="Table 4.1.3 Total Land Area, Agricultural Land,  Land Use and Agricultural Population in SADC , Thousand, 1999 - 2020, Selected Years" xr:uid="{00000000-0004-0000-0100-000002000000}"/>
    <hyperlink ref="B239" location="'4.1.4'!A1" display="Table 4.1.4  Irrigated Land in SADC and Its Share in Arable Land and Permanent Crops, Thousand Hectares, 1999  - 2020" xr:uid="{00000000-0004-0000-0100-000003000000}"/>
    <hyperlink ref="B240" location="'4.1.5'!A1" display="Table 4.1.5 Insecticides Consumption in SADC, Tonne, 1990 - 2020" xr:uid="{00000000-0004-0000-0100-000004000000}"/>
    <hyperlink ref="B241" location="'4.1.6'!A1" display="Table 4.1.6  Herbicides Consumption in SADC, Tonne, 1990 - 2020" xr:uid="{00000000-0004-0000-0100-000005000000}"/>
    <hyperlink ref="B242" location="'4.1.7'!A1" display="Table 4.1.7 Fungicides and Bactericides Consumption in SADC, Tonne, 1990 - 2020" xr:uid="{00000000-0004-0000-0100-000006000000}"/>
    <hyperlink ref="B243" location="'4.1.8 '!A1" display="Table 4.1.8  Fertilizer Consumption in Nutrients in SADC by Type  of Fertilizer, Thousand  Tonne of Nutrients, 2002 - 2020" xr:uid="{00000000-0004-0000-0100-000007000000}"/>
    <hyperlink ref="B244" location="'4.1.9'!A1" display="Table 4.1.9   Agriculture Gross Production Index Number in SADC, (Base year: 2004 - 2006 =100), 1980 - 2020" xr:uid="{00000000-0004-0000-0100-000008000000}"/>
    <hyperlink ref="B246" location="'4.1.10'!A1" display="Table 4.1.10   Agricultural Producer Price for Maize in SADC, US $ Per Tonne, 1991 - 2020" xr:uid="{00000000-0004-0000-0100-000009000000}"/>
    <hyperlink ref="B247" location="'4.1.11'!A1" display="Table 4.1.11    Agricultural Producer Price for Sorghum in SADC, US $ Per Tonne, 1991 - 2020" xr:uid="{00000000-0004-0000-0100-00000A000000}"/>
    <hyperlink ref="B248" location="'4.1.12'!A1" display="Table 4.1.12    Agricultural Producer Price  for Paddy Rice in SADC, US $ Per Tonne, 1991 - 2020" xr:uid="{00000000-0004-0000-0100-00000B000000}"/>
    <hyperlink ref="B249" location="'4.1.13'!A1" display="Table 4.1.13    Agricultural Producer Price for  Cassava in SADC, US $ Per Tonne, 1991 - 2020" xr:uid="{00000000-0004-0000-0100-00000C000000}"/>
    <hyperlink ref="B250" location="'4.1.14'!A1" display="Table 4.1.14  Agricultural Producer Price  for  Wheat in SADC, US $ Per Tonne, 1991 - 2020" xr:uid="{00000000-0004-0000-0100-00000D000000}"/>
    <hyperlink ref="B251" location="'4.1.15'!A1" display="Table 4.1.15 Agricultural Producer Price  for Groundnuts With Shell in SADC, US $ Per Tonne, 1991 - 2020" xr:uid="{00000000-0004-0000-0100-00000E000000}"/>
    <hyperlink ref="B252" location="'4.1.16'!A1" display="Table 4.1.16  Agricultural Producer Price  for  Soyabeans in SADC, US $ Per Tonne, 1991 - 2020" xr:uid="{00000000-0004-0000-0100-00000F000000}"/>
    <hyperlink ref="B253" location="'4.1.17'!A1" display="Table 4.1.17 Agricultural Producer Price  for  Green Coffee in SADC, US $ Per Tonne, 1991 - 2020" xr:uid="{00000000-0004-0000-0100-000010000000}"/>
    <hyperlink ref="B254" location="'4.1.18'!A1" display="Table 4.1.18 Agricultural Producer Price  for Tea in SADC, US $ Per Tonne, 1991 - 2020" xr:uid="{00000000-0004-0000-0100-000011000000}"/>
    <hyperlink ref="B255" location="'4.1.19'!A1" display="Table 4.1.19 Agricultural Producer Price  for  Seed Cotton in SADC, US $ Per Tonne, 1991 - 2020" xr:uid="{00000000-0004-0000-0100-000012000000}"/>
    <hyperlink ref="B256" location="'4.1.20'!A1" display="Table 4.1.20 Agricultural Producer Price  for Tobacco, Unmanufactured  in SADC, US $ Per Tonne, 1991 - 2020" xr:uid="{00000000-0004-0000-0100-000013000000}"/>
    <hyperlink ref="B257" location="'4.1.21'!A1" display="Table 4.1.21 Agricultural Producer Price for  Sugar Cane in SADC, US $ Per Tonne, 1991 - 2020" xr:uid="{00000000-0004-0000-0100-000014000000}"/>
    <hyperlink ref="B258" location="'4.1.22'!A1" display="Table 4.1.22 Agricultural Producer Price  for Cattle Live Weight in SADC, US $ Per Tonne, 1991 - 2020" xr:uid="{00000000-0004-0000-0100-000015000000}"/>
    <hyperlink ref="B259" location="'4.1.23'!A1" display="Table 4.1.23 Agricultural Producer Price for Cattle  Meat in SADC, US $ Per Tonne, 1991 - 2020" xr:uid="{00000000-0004-0000-0100-000016000000}"/>
    <hyperlink ref="B260" location="'4.1.24'!A1" display="Table 4.1.24 Agricultural Producer Price for  Fresh Whole Cow Milk in SADC, US $ Per Tonne, 1991 - 2020" xr:uid="{00000000-0004-0000-0100-000017000000}"/>
    <hyperlink ref="B261" location="'4.1.25'!A1" display="Table 4.1.25 Agricultural Producer Price  for Chicken Live Weight in SADC , US $ Per Tonne, 1991 - 2020" xr:uid="{00000000-0004-0000-0100-000018000000}"/>
    <hyperlink ref="B262" location="'4.1.26'!A1" display="Table 4.1.26 Agricultural Producer Price  for Chicken Meat in SADC , US $ Per Tonne, 1991 - 2020" xr:uid="{00000000-0004-0000-0100-000019000000}"/>
    <hyperlink ref="B263" location="'4.1.27'!A1" display="Table 4.1.27 Agricultural Producer Price for Goat Live Weight in SADC, US $ Per Tonne, 1991 - 2020" xr:uid="{00000000-0004-0000-0100-00001A000000}"/>
    <hyperlink ref="B264" location="'4.1.28'!A1" display="Table 4.1.28 Agricultural Producer Price  for  Goat Meat in SADC, US $ Per Tonne, 1991 - 2020" xr:uid="{00000000-0004-0000-0100-00001B000000}"/>
    <hyperlink ref="B265" location="'4.1.29'!A1" display="Table 4.1.29 Agricultural Producer Price  for Pig Liveweight in SADC, US $ Per Tonne, 1991 - 2020" xr:uid="{00000000-0004-0000-0100-00001C000000}"/>
    <hyperlink ref="B266" location="'4.1.30'!A1" display="Table 4.1.30 Agricultural Producer Price for  Pig Meat in SADC, US $ Per Tonne, 1991 - 2020" xr:uid="{00000000-0004-0000-0100-00001D000000}"/>
    <hyperlink ref="B267" location="'4.1.31'!A1" display="Table 4.1.31 Agricultural Producer Price  for  Sheep Live weight in SADC, US $ Per Tonne, 1991 - 2020" xr:uid="{00000000-0004-0000-0100-00001E000000}"/>
    <hyperlink ref="B268" location="'4.1.32'!A1" display="Table 4.1.32 Agricultural Producer Price for  Sheep Meat in SADC, US $ Per Tonne, 1991 - 2020" xr:uid="{00000000-0004-0000-0100-00001F000000}"/>
    <hyperlink ref="B270" location="'4.1.33 '!A1" display="Table 4.1.33 Maize Production in SADC (Production, Area, and Yield), 2000 - 2020" xr:uid="{00000000-0004-0000-0100-000020000000}"/>
    <hyperlink ref="B271" location="'4.1.34'!A1" display="Table 4.1.34  Sorghum Production in SADC (Production, Area, and Yield), 2000 - 2020" xr:uid="{00000000-0004-0000-0100-000021000000}"/>
    <hyperlink ref="B272" location="'4.1.35'!A1" display="Table 4.1.35 Paddy Rice Production in SADC (Production, Area, and Yield), 2000 - 2020" xr:uid="{00000000-0004-0000-0100-000022000000}"/>
    <hyperlink ref="B273" location="'4.1.36 '!A1" display="Table 4.1.36 Cassava Production in SADC (Production, Area, and Yield), 2000 - 2020" xr:uid="{00000000-0004-0000-0100-000023000000}"/>
    <hyperlink ref="B274" location="'4.1.37'!A1" display="Table 4.1.37 Wheat Production in SADC (Production, Area, and Yield), 2000 - 2020" xr:uid="{00000000-0004-0000-0100-000024000000}"/>
    <hyperlink ref="B275" location="'4.1.38'!A1" display="Table 4.1.38 Groundnut with Shell Production in SADC (Production, Area, and Yield), 2000 - 2020" xr:uid="{00000000-0004-0000-0100-000025000000}"/>
    <hyperlink ref="B276" location="'4.1.39'!A1" display="Table 4.1.39 Soyabeans Production in SADC (Production, Area, and Yield), 2000 - 2020" xr:uid="{00000000-0004-0000-0100-000026000000}"/>
    <hyperlink ref="B277" location="'4.1.40'!A1" display="Table 4.1.40 Coffee Production in SADC (Production, Area, and Yield), Green, 2000 - 2020" xr:uid="{00000000-0004-0000-0100-000027000000}"/>
    <hyperlink ref="B278" location="'4.1.41'!A1" display="Table 4.1.41 Tea Production in SADC  (Production, Area, and Yield), 2000 - 2020" xr:uid="{00000000-0004-0000-0100-000028000000}"/>
    <hyperlink ref="B279" location="'4.1.42'!A1" display="Table 4.1.42 Seed Cotton Production in SADC (Production, Area, and Yield), 2000 - 2020" xr:uid="{00000000-0004-0000-0100-000029000000}"/>
    <hyperlink ref="B280" location="'4.1.43'!A1" display="Table 4.1.43 Tobacco Production in SADC (Production, Area, and Yield), Unmanufactured, 2000 - 2020" xr:uid="{00000000-0004-0000-0100-00002A000000}"/>
    <hyperlink ref="B281" location="'4.1.44'!A1" display="Table 4.1.44 Sugarcane Production in SADC (Production, Area, and Yield), 2000 - 2020" xr:uid="{00000000-0004-0000-0100-00002B000000}"/>
    <hyperlink ref="B283" location="'4.1.47'!A1" display="Table 4.1.47 Livestock Population in SADC, Number, 2000 - 2020" xr:uid="{00000000-0004-0000-0100-00002C000000}"/>
    <hyperlink ref="B284" location="'4.1.48'!A1" display="Table 4.1.48  Livestock and Poultry Meat Production  in SADC, Thousand  Tonne, 2001 - 2020" xr:uid="{00000000-0004-0000-0100-00002D000000}"/>
    <hyperlink ref="B285" location="'4.1.49'!A1" display="Table 4.1.49   Fish Production in SADC, Freshwater and Marine Catch, Tonne, 1990 - 2020" xr:uid="{00000000-0004-0000-0100-00002E000000}"/>
    <hyperlink ref="B8" location="'1.1.1'!A1" display="Table 1.1.1 Total Merchandise Trade in SADC, Million $, 2000-2021" xr:uid="{00000000-0004-0000-0100-000033000000}"/>
    <hyperlink ref="B9" location="'1.1.2'!A1" display="Table 1.1.2 Intra-SADC Merchandise Trade, Million $, 2000-2021" xr:uid="{00000000-0004-0000-0100-000034000000}"/>
    <hyperlink ref="B10" location="'1.1.3'!A1" display="Table 1.1.3 Extra-SADC Merchandise Trade, Million $, 2000-2021" xr:uid="{00000000-0004-0000-0100-000035000000}"/>
    <hyperlink ref="B11" location="'1.1.4'!A1" display="Table 1.1.4 Intra-SADC Trade as % of SADC Total Trade (%), 2000-2021" xr:uid="{00000000-0004-0000-0100-000036000000}"/>
    <hyperlink ref="B13" location="'1.1.5'!A1" display="Table 1.1.5 SADC Total Exports (FOB) of Merchandise, Million $, 2000-2021" xr:uid="{00000000-0004-0000-0100-000037000000}"/>
    <hyperlink ref="B14" location="'1.1.6'!A1" display="Table 1.1.6 SADC Total Imports (CIF) of Merchandise, Million $, 2000-2021" xr:uid="{00000000-0004-0000-0100-000038000000}"/>
    <hyperlink ref="B15" location="'1.1.7'!A1" display="Table 1.1.7 Total Merchandise Trade balance, Million $, 2000-2021" xr:uid="{00000000-0004-0000-0100-000039000000}"/>
    <hyperlink ref="B17" location="'1.1.8'!A1" display="Table 1.1.8 Intra-SADC Exports (FOB) of Merchandise, Million $, 2000-2021" xr:uid="{00000000-0004-0000-0100-00003A000000}"/>
    <hyperlink ref="B18" location="'1.1.9'!A1" display="Table 1.1.9 Intra-SADC Imports (CIF) of Merchandise, Million $, 2000-2021" xr:uid="{00000000-0004-0000-0100-00003B000000}"/>
    <hyperlink ref="B19" location="'1.1.10'!A1" display="Table 1.1.10 Extra-SADC Exports (FOB) of Merchandise, Million $, 2000-2021" xr:uid="{00000000-0004-0000-0100-00003C000000}"/>
    <hyperlink ref="B20" location="'1.1.11'!A1" display="Table 1.1.11 Extra-SADC Imports (CIF) of Merchandise, Million $, 2000-2021" xr:uid="{00000000-0004-0000-0100-00003D000000}"/>
    <hyperlink ref="B22" location="'1.1.12'!A1" display="Table 1.1.12 Intra-SADC Merchandise Trade balance, Million $, 2000-2021" xr:uid="{00000000-0004-0000-0100-00003E000000}"/>
    <hyperlink ref="B23" location="'1.1.13'!A1" display="Table 1.1.13 Intra-SADC Exports of goods as % of Total Exports of Goods in SADC (%), 2000-2021" xr:uid="{00000000-0004-0000-0100-00003F000000}"/>
    <hyperlink ref="B24" location="'1.1.14'!A1" display="Table 1.1.14 Intra-SADC Imports of goods as % of Total Imports of Goods in SADC (%), 2000-2021" xr:uid="{00000000-0004-0000-0100-000040000000}"/>
    <hyperlink ref="B26" location="'1.1.15'!A1" display="Table 1.1.15 Merchandise Trade, Angola, Million $, 2000-2021" xr:uid="{00000000-0004-0000-0100-000041000000}"/>
    <hyperlink ref="B27" location="'1.1.16'!A1" display="Table 1.1.16 Merchandise Trade, Botswana, Million $, 2000-2021" xr:uid="{00000000-0004-0000-0100-000042000000}"/>
    <hyperlink ref="B28" location="'1.1.17'!A1" display="Table 1.1.17 Merchandise Trade, Comoros, Million $, 2009-2021" xr:uid="{00000000-0004-0000-0100-000043000000}"/>
    <hyperlink ref="B29" location="'1.1.18'!A1" display="Table 1.1.18 Merchandise Trade, Democratic Republic of Congo, Million $, 2000-2021" xr:uid="{00000000-0004-0000-0100-000044000000}"/>
    <hyperlink ref="B30" location="'1.1.19'!A1" display="Table 1.1.19 Merchandise Trade, Eswatini, Million $, 2000-2021" xr:uid="{00000000-0004-0000-0100-000045000000}"/>
    <hyperlink ref="B31" location="'1.1.20'!A1" display="Table 1.1.20 Merchandise Trade, Lesotho, Million $, 2000-2021" xr:uid="{00000000-0004-0000-0100-000046000000}"/>
    <hyperlink ref="B32" location="'1.1.21'!A1" display="Table 1.1.21 Merchandise Trade, Madagascar, Million $, 2000-2021" xr:uid="{00000000-0004-0000-0100-000047000000}"/>
    <hyperlink ref="B33" location="'1.1.22'!A1" display="Table 1.1.22 Merchandise Trade, Malawi, Million $, 2000-2021" xr:uid="{00000000-0004-0000-0100-000048000000}"/>
    <hyperlink ref="B34" location="'1.1.23'!A1" display="Table 1.1.23 Merchandise Trade, Mauritius, Million $, 2000-2021" xr:uid="{00000000-0004-0000-0100-000049000000}"/>
    <hyperlink ref="B35" location="'1.1.24'!A1" display="Table 1.1.24 Merchandise Trade, Mozambique, Million $, 2000-2021" xr:uid="{00000000-0004-0000-0100-00004A000000}"/>
    <hyperlink ref="B36" location="'1.1.25'!A1" display="Table 1.1.25 Merchandise Trade, Namibia, Million $, 2000-2021" xr:uid="{00000000-0004-0000-0100-00004B000000}"/>
    <hyperlink ref="B37" location="'1.1.26'!A1" display="Table 1.1.26 Merchandise Trade, Seychelles, Million $, 2000-2021" xr:uid="{00000000-0004-0000-0100-00004C000000}"/>
    <hyperlink ref="B38" location="'1.1.27'!A1" display="Table 1.1.27 Merchandise Trade, South Africa, Million $, 2000-2021" xr:uid="{00000000-0004-0000-0100-00004D000000}"/>
    <hyperlink ref="B39" location="'1.1.28'!A1" display="Table 1.1.28 Merchandise Trade, Tanzania, Million $, 2000-2021" xr:uid="{00000000-0004-0000-0100-00004E000000}"/>
    <hyperlink ref="B40" location="'1.1.29'!A1" display="Table 1.1.29 Merchandise Trade, Zambia, Million $, 2000-2021" xr:uid="{00000000-0004-0000-0100-00004F000000}"/>
    <hyperlink ref="B41" location="'1.1.30'!A1" display="Table 1.1.30 Merchandise Trade, Zimbabwe, Million $, 2000-2021" xr:uid="{00000000-0004-0000-0100-000050000000}"/>
    <hyperlink ref="B48" location="'2.1'!A1" display="Table 2.1  Total Arrivals of Non Resident Tourists/Visitors in  SADC, Thousand, 1995 - 2021" xr:uid="{00000000-0004-0000-0100-0000C1000000}"/>
    <hyperlink ref="B49" location="'2.2'!A1" display="Table 2.2  Arrivals of Non Resident Tourists/Visitors (Overnight) in  SADC, Thousand, 1995 - 2021" xr:uid="{00000000-0004-0000-0100-0000C2000000}"/>
    <hyperlink ref="B50" location="'2.3'!A1" display="Table 2.3  Annual Growth in Arrivals of Non Resident Tourists/Visitors in SADC, (%), 1996 - 2021" xr:uid="{00000000-0004-0000-0100-0000C3000000}"/>
    <hyperlink ref="B51" location="'2.4'!A1" display="Table 2.4  Arrivals of Non Resident Tourists/Visitors from SADC countries, Thousand, 2000 - 2021" xr:uid="{00000000-0004-0000-0100-0000C4000000}"/>
    <hyperlink ref="B52" location="'2.5'!A1" display="Table 2.5  Arrivals by region in SADC countries, Thousand, 1995 - 2021" xr:uid="{00000000-0004-0000-0100-0000C5000000}"/>
    <hyperlink ref="B53" location="'2.6'!A1" display="Table 2.6  Arrivals of Non Resident Tourists/Visitors in  SADC by main purpose, Thousand, 2000 - 2021" xr:uid="{00000000-0004-0000-0100-0000C6000000}"/>
    <hyperlink ref="B54" location="'2.7'!A1" display="Table 2.7  Arrivals of Non Resident Tourists/Visitors in  SADC by mode of transport, Thousand, 2000 - 2021" xr:uid="{00000000-0004-0000-0100-0000C7000000}"/>
    <hyperlink ref="B55" location="'2.8'!A1" display="Table 2.8  Tourism Receipts in SADC, Million US$, 1995 - 2021" xr:uid="{00000000-0004-0000-0100-0000C8000000}"/>
    <hyperlink ref="B74" location="'3.1.1'!A1" display="Table 3.1.1 Total Road Network in SADC, Km, 1990-2021, Selected Years " xr:uid="{00000000-0004-0000-0100-0000D6000000}"/>
    <hyperlink ref="B75" location="'3.1.2'!A1" display="Table 3.1.2  Motor Vehicle Fleet in SADC,  2007-2021" xr:uid="{00000000-0004-0000-0100-0000D7000000}"/>
    <hyperlink ref="B76" location="'3.1.3'!A1" display="Table 3.1.3  Motor Vehicle Fleet in SADC, Per Thousand People, 2000-2021" xr:uid="{00000000-0004-0000-0100-0000D8000000}"/>
    <hyperlink ref="B77" location="'3.1.4'!A1" display="Table 3.1.4  Passenger Car Fleet, Number, 2000-2021" xr:uid="{00000000-0004-0000-0100-0000D9000000}"/>
    <hyperlink ref="B78" location="'3.1.5'!A1" display="Table 3.1.5  Passenger Car Fleet in SADC, Per Thousand People, 2000-2021" xr:uid="{00000000-0004-0000-0100-0000DA000000}"/>
    <hyperlink ref="B79" location="'3.1.6'!A1" display="Table 3.1.6  Railway Line Route Length in SADC, Total Route-Km, 1980-2021, Selected years" xr:uid="{00000000-0004-0000-0100-0000DB000000}"/>
    <hyperlink ref="B80" location="'3.1.7'!A1" display="Table 3.1.7  Passengers carried through railways, Number, 2007-2021" xr:uid="{00000000-0004-0000-0100-0000DC000000}"/>
    <hyperlink ref="B81" location="'3.1.8'!A1" display="Table 3.1.8 Passengers Carried through SADC Railways,  Million Passenger-Km, 1980-2021" xr:uid="{00000000-0004-0000-0100-0000DD000000}"/>
    <hyperlink ref="B82" location="'3.1.9'!A1" display="Table 3.1.9 Goods Transported through SADC Railways, Tons, 2007-2021" xr:uid="{00000000-0004-0000-0100-0000DE000000}"/>
    <hyperlink ref="B83" location="'3.1.10'!A1" display="Table 3.1.10 Goods Transported through SADC Railways,  Million Ton-Km, 1980-2021" xr:uid="{00000000-0004-0000-0100-0000DF000000}"/>
    <hyperlink ref="B84" location="'3.1.11'!A1" display="Table 3.1.11 Volume of export carried on rail transport, Tons, 2007-2021" xr:uid="{00000000-0004-0000-0100-0000E0000000}"/>
    <hyperlink ref="B85" location="'3.1.12'!A1" display="Table 3.1.12 Volume of import carried on rail transport, Tons, 2007-2021" xr:uid="{00000000-0004-0000-0100-0000E1000000}"/>
    <hyperlink ref="B86" location="'3.1.13'!A1" display="Table 3.1.13  Number of Airports, Number, 2000-2021" xr:uid="{00000000-0004-0000-0100-0000E2000000}"/>
    <hyperlink ref="B87" location="'3.1.14'!A1" display="Table 3.1.14 Air Tansport - Registered Carrier Departures Worldwide of SADC, Number, 1980-2021" xr:uid="{00000000-0004-0000-0100-0000E3000000}"/>
    <hyperlink ref="B88" location="'3.1.15'!A1" display="Table 3.1.15 Air Transport - Passengers Carried in SADC, Number, 1980-2021" xr:uid="{00000000-0004-0000-0100-0000E4000000}"/>
    <hyperlink ref="B89" location="'3.1.16'!A1" display="Table 3.1.16  Air Transport - Freight, Tons, 2000-2021" xr:uid="{00000000-0004-0000-0100-0000E5000000}"/>
    <hyperlink ref="B90" location="'3.1.17'!A1" display="Table 3.1.17 Air Transport - Freight in SADC, Million Ton-Km, 1980-2021" xr:uid="{00000000-0004-0000-0100-0000E6000000}"/>
    <hyperlink ref="B91" location="'3.1.18'!A1" display="Table 3.1.18 Aircarft movement, Number, 2007-2021" xr:uid="{00000000-0004-0000-0100-0000E7000000}"/>
    <hyperlink ref="B92" location="'3.1.19'!A1" display="Table 3.1.19  Number of Ports, Number, 2000-2021" xr:uid="{00000000-0004-0000-0100-0000E8000000}"/>
    <hyperlink ref="B93" location="'3.1.20'!A1" display="Table 3.1.20  Port Traffic-Freight Cargo imported, Tons, 2000-2021" xr:uid="{00000000-0004-0000-0100-0000E9000000}"/>
    <hyperlink ref="B94" location="'3.1.21'!A1" display="Table 3.1.21  Port Traffic-Freight Cargo exported, Tons, 2000-2021" xr:uid="{00000000-0004-0000-0100-0000EA000000}"/>
    <hyperlink ref="B101" location="'3.2.1 '!A1" display="Table 3.2.1  Telecommunication Services - Fixed Telephone Lines in SADC, Number, 2000-2021" xr:uid="{00000000-0004-0000-0100-0000EB000000}"/>
    <hyperlink ref="B102" location="'3.2.2'!A1" display="Table 3.2.2  Telecommunication Services - Fixed Telephone Lines, Per 100 Inhabitants in SADC, 2000-2021" xr:uid="{00000000-0004-0000-0100-0000EC000000}"/>
    <hyperlink ref="B103" location="'3.2.3'!A1" display="Table 3.2.3  Internet Services - Fixed broadband, Number of  Subscriptions in SADC, 2002-2021" xr:uid="{00000000-0004-0000-0100-0000ED000000}"/>
    <hyperlink ref="B104" location="'3.2.4'!A1" display="Table 3.2.4  Internet Services - Fixed broadband, Density Per  100 Inhabitants in SADC, 2002-2021" xr:uid="{00000000-0004-0000-0100-0000EE000000}"/>
    <hyperlink ref="B105" location="'3.2.5'!A1" display="Table 3.2.5  Internet Services - Fixed Internet Subscriptions, Number of  Subscriptions in SADC, 2000  - 2021" xr:uid="{00000000-0004-0000-0100-0000EF000000}"/>
    <hyperlink ref="B106" location="'3.2.6'!A1" display="Table 3.2.6  Internet Services - Fixed Internet Subscriptions, Density Per  100 Inhabitants in SADC, 2000  - 2021" xr:uid="{00000000-0004-0000-0100-0000F0000000}"/>
    <hyperlink ref="B107" location="'3.2.7'!A1" display="Table 3.2.7  Total fixed broadband subscriptions in SADC, 2010-2021" xr:uid="{00000000-0004-0000-0100-0000F1000000}"/>
    <hyperlink ref="B108" location="'3.2.8'!A1" display="Table 3.2.8  Internet Access Subscriptions in SADC, Number, 2000-2021" xr:uid="{00000000-0004-0000-0100-0000F2000000}"/>
    <hyperlink ref="B109" location="'3.2.9'!A1" display="Table 3.2.9  Internet Access Subscriptions in SADC, per 100 Inhabitants, 2000-2021" xr:uid="{00000000-0004-0000-0100-0000F3000000}"/>
    <hyperlink ref="B110" location="'3.2.10'!A1" display="Table 3.2.10  Internet Users, Number, 2000-2021" xr:uid="{00000000-0004-0000-0100-0000F4000000}"/>
    <hyperlink ref="B111" location="'3.2.11'!A1" display="Table 3.2.11  Internet Users Per 100 Inhabitants in SADC, 2000-2021" xr:uid="{00000000-0004-0000-0100-0000F5000000}"/>
    <hyperlink ref="B112" location="'3.2.12'!A1" display="Table 3.2.12 Mobile Cellular Subscribers, Number of  Subscriptions in SADC, 2000-2021" xr:uid="{00000000-0004-0000-0100-0000F6000000}"/>
    <hyperlink ref="B113" location="'3.2.13'!A1" display="Table 3.2.13  Households with Internet access at home in SADC, by region, %, 2010-2021" xr:uid="{00000000-0004-0000-0100-0000F7000000}"/>
    <hyperlink ref="B114" location="'3.2.14'!A1" display="Table 3.2.14 Mobile Cellular Subscribers, Density Per  100 Inhabitants in SADC, 2000-2021" xr:uid="{00000000-0004-0000-0100-0000F8000000}"/>
    <hyperlink ref="B115" location="'3.2.15'!A1" display="Table 3.2.15  Mobile Service Providers, Number, 2000-2021" xr:uid="{00000000-0004-0000-0100-0000F9000000}"/>
    <hyperlink ref="B116" location="'3.2.16'!A1" display="Table 3.2.16  Population covered by at least a 3G mobile network, %, 2010-2021" xr:uid="{00000000-0004-0000-0100-0000FA000000}"/>
    <hyperlink ref="B117" location="'3.2.17'!A1" display="Table 3.2.17  Female mobile phone ownership as a % of total female population, %, 2014-2020" xr:uid="{00000000-0004-0000-0100-0000FB000000}"/>
    <hyperlink ref="B118" location="'3.2.18'!A1" display="Table 3.2.18  Population covered by a mobile-cellular network, %, 2010-2021" xr:uid="{00000000-0004-0000-0100-0000FC000000}"/>
    <hyperlink ref="B119" location="'3.2.19'!A1" display="Table 3.2.19 Mobile Broadband subscriptions, 2007-2021" xr:uid="{00000000-0004-0000-0100-0000FD000000}"/>
    <hyperlink ref="B134" location="'3.3.1'!A1" display="Table 3.3.1 Total Energy supply,  Petajoules, 1990- 2019" xr:uid="{00000000-0004-0000-0100-000006010000}"/>
    <hyperlink ref="B135" location="'3.3.2'!A1" display="Table 3.3.2 Components of Total Energy Supply,  Petajoules, 1990-2019" xr:uid="{00000000-0004-0000-0100-000007010000}"/>
    <hyperlink ref="B136" location="'3.3.3'!A1" display="Table 3.3.3 Energy supply per capita,  Gigajoules, 1990- 2019" xr:uid="{00000000-0004-0000-0100-000008010000}"/>
    <hyperlink ref="B137" location="'3.3.4'!A1" display="Table 3.3.4 Primary energy production,  Petajoules, Selected years" xr:uid="{00000000-0004-0000-0100-000009010000}"/>
    <hyperlink ref="B138" location="'3.3.5'!A1" display="Table 3.3.5  Energy production in SADC, kt of oil equivalent, 1980 -2015" xr:uid="{00000000-0004-0000-0100-00000A010000}"/>
    <hyperlink ref="B139" location="'3.3.6'!A1" display="Table 3.3.6 Total Energy Use in SADC, Kt of Oil Equivalent, 1980 -2021" xr:uid="{00000000-0004-0000-0100-00000B010000}"/>
    <hyperlink ref="B140" location="'3.3.7'!A1" display="Table 3.3.7 Net import of energy, % of energy use,2000-2014" xr:uid="{00000000-0004-0000-0100-00000C010000}"/>
    <hyperlink ref="B141" location="'3.3.8'!A1" display="Table 3.3.8  Total Energy Use Per Capita in SADC, Kg of Oil Equivalent, 1980 - 2021" xr:uid="{00000000-0004-0000-0100-00000D010000}"/>
    <hyperlink ref="B142" location="'3.3.9'!A1" display="Table 3.3.9 GDP per unit of energy use (constant 2017 PPP $ per kg of oil equivalent) in SADC, 1990-2015" xr:uid="{00000000-0004-0000-0100-00000E010000}"/>
    <hyperlink ref="B143" location="'3.3.10 '!A1" display="Table 3.3.10  Energy use (kg of oil equivalent) in SADC per $1 000 GDP (constant 2017 PPP), 1990-2015" xr:uid="{00000000-0004-0000-0100-00000F010000}"/>
    <hyperlink ref="B144" location="'3.3.11'!A1" display="Table 3.3.11  Energy Consumption Per Capita, kWh, 2018-2019" xr:uid="{00000000-0004-0000-0100-000010010000}"/>
    <hyperlink ref="B145" location="'3.3.12'!A1" display="Table 3.3.12 Total Electricity Production in SADC,  Million Kilowatt-Hour, 1990-2021" xr:uid="{00000000-0004-0000-0100-000011010000}"/>
    <hyperlink ref="B146" location="'3.3.13'!A1" display="Table 3.3.13 Production of electricity - by type,  Million Kilowatt-Hour, 2016-2021" xr:uid="{00000000-0004-0000-0100-000012010000}"/>
    <hyperlink ref="B147" location="'3.3.14'!A1" display="Table 3.3.14  Total Net Installed Capacity of  Electricity Power Plants in SADC,   Thousand Kilowatt, 1990 - 2021" xr:uid="{00000000-0004-0000-0100-000013010000}"/>
    <hyperlink ref="B148" location="'3.3.15'!A1" display="Table 3.3.15 Percentage of Population in SADC With Access to Electricity, 2009 - 2020" xr:uid="{00000000-0004-0000-0100-000014010000}"/>
    <hyperlink ref="B149" location="'3.3.16'!A1" display="Table 3.3.16 Electricity consumption (Million Kilowatt-hours) in SADC, 2000-2021" xr:uid="{00000000-0004-0000-0100-000015010000}"/>
    <hyperlink ref="B150" location="'3.3.17'!A1" display="Table 3.3.17 Electricity consumption by industry and construction (Million Kilowatt-hours) in SADC, 2000-2021" xr:uid="{00000000-0004-0000-0100-000016010000}"/>
    <hyperlink ref="B151" location="'3.3.18'!A1" display="Table 3.3.18 Electricity consumption by households (Million Kilowatt-hours) in SADC, 2000-2021" xr:uid="{00000000-0004-0000-0100-000017010000}"/>
    <hyperlink ref="B152" location="'3.3.19'!A1" display="Table 3.3.19 Electricity Tariffs in SADC by Type of Customer, US $ , 2001 -2021" xr:uid="{00000000-0004-0000-0100-000018010000}"/>
    <hyperlink ref="B153" location="'3.3.20'!A1" display="Table 3.3.20 Electricity Imports  (Million Kilowatt-hours) in SADC, 2000-2019" xr:uid="{00000000-0004-0000-0100-000019010000}"/>
    <hyperlink ref="B154" location="'3.3.21'!A1" display="Table 3.3.21 Electricity Exports  (Million Kilowatt-hours) in SADC, 2000-2019" xr:uid="{00000000-0004-0000-0100-00001A010000}"/>
    <hyperlink ref="B155" location="'3.3.22'!A1" display="Table 3.3.22 Pump prices for gasoline in SADC in US cents per litre, 1991 - 2021 Selected Years" xr:uid="{00000000-0004-0000-0100-00001B010000}"/>
    <hyperlink ref="B156" location="'3.3.23'!A1" display="Table 3.3.23 Pump prices for diesel in SADC in US cents per litre, 1991-2021, Selected Years" xr:uid="{00000000-0004-0000-0100-00001C010000}"/>
    <hyperlink ref="B157" location="'3.3.24'!A1" display="Table 3.3.24  Price for Kerosene in SADC, US $ per litre, 2000 - 2021" xr:uid="{00000000-0004-0000-0100-00001D010000}"/>
    <hyperlink ref="B158" location="'3.3.25'!A1" display="Table 3.3.25  Fuels Used in SADC for Cooking , Percent Total  Population, Latest Year " xr:uid="{00000000-0004-0000-0100-00001E010000}"/>
    <hyperlink ref="B159" location="'3.3.26'!A1" display="Table 3.3.26  Access to clean fuels and technologies for cooking , Percent Total  Population, 2000-2020" xr:uid="{00000000-0004-0000-0100-00001F010000}"/>
    <hyperlink ref="B160" location="'3.3.27'!A1" display="Table 3.3.27  Renewable energy share in the total final energy consumption (%),2000-2019" xr:uid="{00000000-0004-0000-0100-000020010000}"/>
    <hyperlink ref="B56" location="'2.9'!A1" display="Table 2.9 Non Resident Tourists/Visitors Average Length of Stay in SADC, Days, 1990 - 2022" xr:uid="{41209E78-3D40-49CA-844E-C53AAFB16EE4}"/>
    <hyperlink ref="B57" location="'2.10'!A1" display="Table 2.10 Non Resident Tourists/Visitors from SADC Countries Average Length of Stay, Nights, 2000 - 2021" xr:uid="{A840F48B-3530-4EB1-A597-03F0EE04968B}"/>
    <hyperlink ref="B58" location="'2.11'!A1" display="Table 2.11 Tourist Nights spent, Number, 2000-2022" xr:uid="{FAE333BF-3932-45A7-9396-7B4706BAD77C}"/>
    <hyperlink ref="B59" location="'2.12'!A1" display="Table 2.12 Number of Hotels in SADC, Units, 2000 - 2022" xr:uid="{59D4A06D-2322-45DB-BEF0-1437285F3B60}"/>
    <hyperlink ref="B60" location="'2.13'!A1" display="Table 2.13  Tourism Bed Capacity in SADC, 1990 - 2022" xr:uid="{45FC43DE-5811-46C6-8E6E-855FDE39F9FB}"/>
    <hyperlink ref="B61" location="'2.14'!A1" display="Table 2.14 Tourism Bed Occupancy Rate in SADC, %, 1990 - 2022" xr:uid="{55A66C0A-B84D-45A6-9432-CF9C581E241D}"/>
    <hyperlink ref="B62" location="'2.15'!A1" display="Table 2.15 Tourism Room Capacity  in SADC, Units, 1990 - 2022" xr:uid="{8D112637-2FFB-4E92-BD0A-9EAC61F9A3E9}"/>
    <hyperlink ref="B63" location="'2.16'!A1" display="Table 2.16 Number of employees by tourism industries , Thousand,  2000 - 2021" xr:uid="{8DE2AAE6-183D-43D3-982B-B382674FBEE7}"/>
    <hyperlink ref="B64" location="'2.17'!A1" display="Table 2.17 Tourism direct GDP as a proportion of total GDP, %, 2008-2020" xr:uid="{80DC58F8-F6EF-4ECE-8DF1-30F79A5095CF}"/>
    <hyperlink ref="B120" location="'3.2.20'!A1" display="Table 3.2.20 Active mobile-broadband subscriptions per 100 inhabitants, %, 2010-2022" xr:uid="{03CF5537-7DDD-4479-A0ED-25E78C60E92C}"/>
    <hyperlink ref="B121" location="'3.2.21'!A1" display="Table 3.2.21 Individuals using the Internet (% of population), 2000-2020" xr:uid="{89442700-53FC-4F61-9A7F-A1A930E72BE2}"/>
    <hyperlink ref="B122" location="'3.2.22'!A1" display="Table 3.2.22 Internet tariffs, 20hours per month, in USD, 2012-2022" xr:uid="{32CFE287-FB86-4AB5-9B79-1D7EE1C8F705}"/>
    <hyperlink ref="B123" location="'3.2.23'!A1" display="Table 3.2.23 Fixed Telephone price of a three-minute local call (off-peak), in USD, 2012-2022" xr:uid="{6D1143E5-6B3F-47FD-95AC-E52DB6B9E89F}"/>
    <hyperlink ref="B124" location="'3.2.24'!A1" display="Table 3.2.24 Fixed telephone price of a three-minute local call (peak), in USD, 2012-2022" xr:uid="{3B2BB716-570F-4A6C-8382-78111B89D4C3}"/>
    <hyperlink ref="B125" location="'3.2.25'!A1" display="Table 3.2.25 Fixed telephone price of a three-minute call from fixed phone to a mobile , in USD, 2012-2022" xr:uid="{E90BF58A-8B06-4638-A842-89CCE0F0FBB2}"/>
    <hyperlink ref="B126" location="'3.2.26'!A1" display="Table 3.2.26 Mobile phone call tariff, peak (per minute), in USD, 2012-2022" xr:uid="{A90F0ABE-20AA-470D-9A85-399DABE69568}"/>
    <hyperlink ref="B127" location="'3.2.28'!A1" display="Table 3.2.28 Mobile cellular SMS price, in USD, 2012-2022" xr:uid="{63E74BB5-3984-44E1-B235-F047FBD0FED8}"/>
    <hyperlink ref="B128" location="'3.2.29'!A1" display="Table 3.2.29  Population covered by at least a 4G mobile network, %, 2012-2022" xr:uid="{E27EBE8F-9E22-45E6-BD0F-1B66EFC3EC2D}"/>
    <hyperlink ref="B129" location="'3.2.30'!A1" display="Table 3.2.30  Households with a computer at home, %, 2010-2021" xr:uid="{9151429A-7E3B-4603-A66F-988E8FB4F15A}"/>
    <hyperlink ref="B161" location="'3.3.28'!A1" display="Table 3.3.28  Installed renewable electricity-generating capacity, Watts per capita,2000-2021" xr:uid="{0DE714F9-1915-4240-9911-23A866865452}"/>
    <hyperlink ref="B163" location="'3.3.30'!A1" display="Table 3.3.30 Inflation rate in SADC for Energy, 2010 - 2023" xr:uid="{897A525F-D16B-4616-BC40-D65E7567796C}"/>
    <hyperlink ref="B287" location="'4.1.48'!A1" display="Table 4.1.48   Plant genetic resources accessions stored ex situ (number), Selected years" xr:uid="{D0CADDF9-6759-458D-A755-A4F9CB162693}"/>
    <hyperlink ref="B288" location="'4.1.49'!A1" display="Table 4.1.49  Total official flows (disbursements) for agriculture, by recipient countries, Millions of constant 2021 United States dollars, 2000-2021" xr:uid="{73287068-1782-420F-9C8A-A0042AE53F3C}"/>
    <hyperlink ref="B296" location="'4.2.2'!A1" display="Table 4.2.2 Prevalence of underweight among children under 5 (%), 2000-2022" xr:uid="{34384CDF-A3FF-4792-A9DC-F06B66FA5218}"/>
    <hyperlink ref="B297" location="'4.2.3'!A1" display="Table 4.2.3 Prevalence of wasting among children under 5 (Low weight for height), (%), 2000-2022" xr:uid="{E8A87EEF-3BC6-442E-993D-BFF42C11975F}"/>
    <hyperlink ref="B298" location="'4.2.4'!A1" display="Table 4.2.4 Children moderately or severely wasted, Thousands, 2000-2022" xr:uid="{69A5B74E-F323-4C5C-BF3E-59288CBE0BEB}"/>
    <hyperlink ref="B299" location="'4.2.5'!A1" display="Table 4.2.5 Prevalence of stunting among children under 5 (Low height for age), (%),2000-2022" xr:uid="{D60E537B-A785-4DAB-B1BD-93AF26AE5B34}"/>
    <hyperlink ref="B300" location="'4.2.6'!A1" display="Table 4.2.6 Children moderately or severely stunted, Thousands, 2000-2022" xr:uid="{11FCBFEE-0420-4B6B-8B44-6B647866C8A6}"/>
    <hyperlink ref="B301" location="'4.2.7'!A1" display="Table 4.2.7 Prevalence of undernourishment (3-year average), (%),2000-2022" xr:uid="{33116682-88A9-4785-B4B7-F49F8CD196B5}"/>
    <hyperlink ref="B302" location="'4.2.8'!A1" display="Table 4.2.8 Number of people undernourished (3-year average), Million,2000-2022" xr:uid="{FE2982F4-C853-4E75-AE0A-D8DA5295264D}"/>
    <hyperlink ref="B303" location="'4.2.9'!A1" display="Table 4.2.9 Number of moderately or severely food insecure people (3-year average), Million,2014-2022" xr:uid="{127865AB-5847-4EC3-86F2-3B98FD393454}"/>
    <hyperlink ref="B304" location="'4.2.10'!A1" display="Table 4.2.10 Prevalence of severe food insecurity in the total population (3-year average),%, 2014-2022" xr:uid="{91FCA950-676E-4F1F-ABAF-D0A04114CE93}"/>
    <hyperlink ref="B305" location="'4.2.11'!A1" display="Table 4.2.11 Children moderately or severely overweight, Thousands, 2000-2022" xr:uid="{6D95E2C2-2D77-4D90-918C-BBC24AD47817}"/>
    <hyperlink ref="B306" location="'4.2.12'!A1" display="Table 4.2.12 Proportion of children moderately or severely overweight, (%), 2000-2022" xr:uid="{B8A9F1BF-8A44-472C-A40D-AEF05C86FE0C}"/>
    <hyperlink ref="B307" location="'4.2.13'!A1" display="Table 4.2.13 Proportion of women aged 15-49 years with anaemia, (%), 2000-2022" xr:uid="{27DAF122-B954-4B03-AF9B-76EAC382F05F}"/>
    <hyperlink ref="B374" location="'6.1'!A1" display="Table 6.1  Number of deaths, missing persons and directly affected persons attributed to disasters per 100 000 population, latest year" xr:uid="{ABF7790E-0197-4FBC-A06A-26633245F591}"/>
    <hyperlink ref="B375" location="'6.2'!A1" display="Table 6.2  Number of deaths and missing persons attributed to disasters, 2005-2021" xr:uid="{5C34A6A6-B6C0-446A-83AB-401F75CCD4F8}"/>
    <hyperlink ref="B376" location="'6.3'!A1" display="Table 6.3 Number of deaths and missing persons attributed to disasters per 100,000 population (number), 2005-2021" xr:uid="{94DC413A-25B8-47B4-AEE7-532AE33D7186}"/>
    <hyperlink ref="B377" location="'6.4'!A1" display="Table 6.4 Number of deaths due to disaster (number), 2005-2021" xr:uid="{A5E924CE-D255-478A-8D99-03CD63028E53}"/>
    <hyperlink ref="B378" location="'6.5'!A1" display="Table 6.5 Number of directly affected persons attributed to disasters per 100,000 population (number), 2005-2021" xr:uid="{876DE146-1D0C-4724-8E29-243B119CAAD3}"/>
    <hyperlink ref="B379" location="'6.6'!A1" display="Table 6.6 Number of missing persons due to disaster (number), 2005-2021" xr:uid="{B8366E86-F62B-4647-89CE-ECDDBD82D916}"/>
    <hyperlink ref="B42" location="'10.1.31'!A1" display="Table 1.1.31 Proportion of tariff lines applies to imports with zero-tariffs (%), 2005-2021, Selected years" xr:uid="{2B43579D-5DD7-4750-93F9-E9F1F583B467}"/>
    <hyperlink ref="B95" location="'3.1.22'!A1" display="Table 3.1.22 Container port traffic, maritime transport (twenty-foot equivalent units - TEUs), 2010-2020" xr:uid="{CE9C3465-02A8-43E5-B641-0C62F4F39285}"/>
    <hyperlink ref="B96" location="'3.1.23'!A1" display="Table 3.1.23 Proportion of population that has convenient access to public transport (%), 2020" xr:uid="{C2E09515-3C1F-4505-9FE0-E2CA19483AE4}"/>
    <hyperlink ref="B290" location="'4.1.50'!A1" display="Table 4.1.50  Number of local breeds kept in the country" xr:uid="{49177351-2EE3-4084-AD2F-3B21312EC182}"/>
    <hyperlink ref="B308" location="'4.2.14'!A1" display="Table 4.2.14 Food waste, Tonnes" xr:uid="{32D0048F-1630-4663-B705-F4F03AC494F6}"/>
    <hyperlink ref="B309" location="'4.2.15'!A1" display="Table 4.2.15 Food waste per Capita, Kg" xr:uid="{5E1222CD-E93D-408C-ACB9-3749B0A1F8F1}"/>
    <hyperlink ref="B162" location="'3.3.29'!A1" display="Table 3.3.29  Total Installed renewable electricity, MW,2000-2023" xr:uid="{49059601-B7FC-4E17-8589-1DE0F2006BE6}"/>
    <hyperlink ref="B199" location="'3.3.1'!A1" display="Table 3.4.1 Total Annual Renewable Water Resources Available in SADC, Cubic Kilometer per year, 2011 - 2023" xr:uid="{170931B2-5E69-403A-94CA-13A7F32FE7B5}"/>
    <hyperlink ref="B200" location="'3.4.2'!A1" display="Table 3.4.2  Total renewable water resources per capita in SADC, Cubic Kilometer per year, 2011 - 2021" xr:uid="{E24A908F-24B2-4F09-AD5B-4F4061248B7A}"/>
    <hyperlink ref="B201" location="'3.4.3'!A1" display="Table 3.4.3  Agricultural water withdrawal as % of total renewable water resources, %, 2013 - 2021" xr:uid="{0B31E5FA-8E35-4F14-8654-7169717B6330}"/>
    <hyperlink ref="B202" location="'3.4.4'!A1" display="Table 3.4.4 Total Internal Renewable Water Resources (IRWR) Available in SADC, Cubic Kilometer per year, 2011 - 2023" xr:uid="{0E8FFE54-49AC-4025-94AF-0A05DEA811B7}"/>
    <hyperlink ref="B203" location="'3.4.5'!A1" display="Table 3.4.5 Total annual renewable internal water resources per capita in SADC, 1982 -  2023, Selected years" xr:uid="{B78B3374-4EE8-4BA3-AAD1-91226D61E21D}"/>
    <hyperlink ref="B204" location="'3.4.6'!A1" display="Table 3.4.6 Total Annual Freshwater Withdrawals in SADC, Billion Cubic Meter, 1987 - 2023, Selected Years" xr:uid="{9EDF66D0-FDDC-4F41-A564-0CD559329606}"/>
    <hyperlink ref="B205" location="'3.4.7'!A1" display="Table 3.4.7 Freshwater withdrawal as a proportion of available freshwater resources, %, 2000-2021" xr:uid="{5E2E99D0-F2FC-46E7-BD80-2E21E2AC5C10}"/>
    <hyperlink ref="B206" location="'3.4.8'!A1" display="Table 3.4.8  Municipal water withdrawal, km3, 2009-2021" xr:uid="{78EA27DE-F9C4-411E-AFE6-28D3852F2D08}"/>
    <hyperlink ref="B207" location="'3.4.9'!A1" display="Table 3.4.9  Agricultural water withdrawal, km3, 2009-2021" xr:uid="{5B744EF1-3EB5-4EC5-A3D8-C0797B568071}"/>
    <hyperlink ref="B208" location="'3.4.10'!A1" display="Table 3.4.10  Irrigation water withdrawal, km3, 2009-2021" xr:uid="{A9D061FB-09DC-489A-B8FA-8CB4539FE834}"/>
    <hyperlink ref="B209" location="'3.4.11'!A1" display="Table 3.4.11  Agricultural water withdrawal, km3, 2009-2021" xr:uid="{1949F749-C824-47B0-9A14-FF9F769DF195}"/>
    <hyperlink ref="B210" location="'3.4.12'!A1" display="Table 3.4.12 Percentage of Total Annual Freshwater Withdrawals Used for Domestic Use in SADC, 2009 - 2023" xr:uid="{7E50348E-32FA-4FC4-B110-084028C5485D}"/>
    <hyperlink ref="B211" location="'3.4.13'!A1" display="Table 3.4.13  Percentage of Total Annual Freshwater Withdrawals Used for Agriculture (Irrigation) in SADC, 2009 - 2023" xr:uid="{699D6153-A6C0-4401-85F8-3C2DD8405614}"/>
    <hyperlink ref="B212" location="'3.3.14'!A1" display="Table 3.4.14  Percentage of Total Annual Freshwater Withdrawals Used for Industry in SADC, 2009 - 2023, Selected Years" xr:uid="{5BCFE340-35D3-4500-8B4D-FB8944401AC3}"/>
    <hyperlink ref="B213" location="'3.4.15'!A1" display="Table 3.4.15  Dam capacity, km3, 2013-2021" xr:uid="{D5D9A763-E09E-4240-B7DD-10F64931EC53}"/>
    <hyperlink ref="B214" location="'3.4.16'!A1" display="Table 3.4.16  Dam capacity per capita, m3/habitant, 2013-2023" xr:uid="{EF8B21CA-F14F-4D15-B496-6B6B3BF16FEC}"/>
    <hyperlink ref="B215" location="'3.4.17'!A1" display="Table 3.4.17  Groundwater produced internally, km3/year, 2013-2021" xr:uid="{B8AE89B1-0792-44C5-9B53-9FD0884C9BA9}"/>
    <hyperlink ref="B216" location="'3.4.18'!A1" display="Table 3.4.18  Surface water produced internally, km3/year, 2013-2021" xr:uid="{C99B921A-B010-4652-8EAE-9A3AF1543941}"/>
    <hyperlink ref="B217" location="'3.4.19'!A1" display="Table 3.4.19  Long-term average annual precipitation in depth, mm/year, 2013-2021" xr:uid="{AF020779-6821-4968-9847-3EA0CFCBDF71}"/>
    <hyperlink ref="B218" location="'3.4.20'!A1" display="Table 3.4.20  Long-term average annual precipitation volume, km3/year, 2013-2021" xr:uid="{6F8C132B-8B77-4238-B3C7-B2DC94BE7B1E}"/>
    <hyperlink ref="B219" location="'3.4.21'!A1" display="Table 3.4.21  Percentage  Population Connected to Public Water Supply in SADC, (%), 1988 - 2015" xr:uid="{C8B0801B-CB96-4678-B86A-6C526D8521F8}"/>
    <hyperlink ref="B220" location="'3.4.22'!A1" display="Table 3.4.22   Water Tariffs in SADC, US $ per m3, 2001 - 2023" xr:uid="{AB5C3DF4-DA64-41F8-B0E7-431A7E0B8360}"/>
    <hyperlink ref="B221" location="'3.4.23'!A1" display="Table 3.4.23 Organic water polluant (BOD) emissions, kg per day, Unit, 1991 -  2007" xr:uid="{5F0E5886-FEBC-4DA1-9976-A9829E7EA577}"/>
    <hyperlink ref="B222" location="'3.4.24'!A1" display="Table 3.4.24 Irrigated Agriculture Water Use Efficiency,  US$/m3, 2011-2021" xr:uid="{8C5F4907-44B1-4DF2-B81A-E1DDD94EFF17}"/>
    <hyperlink ref="B223" location="'3.4.25'!A1" display="Table 3.4.25 Industrial Water Use Efficiency,  US$/m3, 2011-2021" xr:uid="{4E966786-7E0A-4853-946C-80C73E96A2B3}"/>
    <hyperlink ref="B224" location="'3.4.26'!A1" display="Table 3.4.26 Services Water Use Efficiency,  US$/m3, 2011-2023" xr:uid="{4D6AB36F-E410-4150-988C-DC52FA051AC1}"/>
    <hyperlink ref="B225" location="'3.4.27'!A1" display="Table 3.4.27 Water Use Efficiency, United States dollars per cubic meter, 2000-2021" xr:uid="{DC9F05EF-49C0-4D2C-BC5E-20181ED60A46}"/>
    <hyperlink ref="B226" location="'3.4.28'!A1" display="Table 3.4.28 Degree of integrated water resources management implementation, (%), Selected years" xr:uid="{B1DA9F5F-665C-4A7D-B878-C5E4C925FA22}"/>
    <hyperlink ref="B227" location="'3.4.29'!A1" display="Table 3.4.29  Inflation rate for Water in SADC, 2010 -2023" xr:uid="{F5BB13FF-B464-40A9-B542-757CDA1BCFCE}"/>
    <hyperlink ref="B228" location="'3.4.30'!A1" display="Table 3.4.30 Mortality rate attributed to unsafe water, unsafe sanitation and lack of hygiene from diarrhoea, intestinal nematode infections, malnutrition and acute respiratory infections (deaths per 100,000 population)" xr:uid="{A086DF98-C02D-4BF1-918B-215D6021D1BD}"/>
    <hyperlink ref="B291" location="'4.5.51'!A1" display="Table 4.1.51 Pesticides Consumption in SADC, Tonne, 2010 - 2023" xr:uid="{2F38F323-BFD9-4C03-B828-82CBC63255C8}"/>
    <hyperlink ref="B380" location="'6.7'!A1" display="Table 6.7 Number of people affected by disaster (number), 2005-2022" xr:uid="{7770B4A9-E1F0-4C81-BBDC-E38C8B3BDDC3}"/>
    <hyperlink ref="B381" location="'6.8'!A1" display="Table 6.8 Number of people whose damaged dwellings were attributed to disasters (number), 2005-2022" xr:uid="{DEA0BF23-711E-4CC3-B1DB-724FC220CF65}"/>
    <hyperlink ref="B382" location="'6.9'!A1" display="Table 6.9 Number of people whose destroyed dwellings were attributed to disasters (number), 2005-2022" xr:uid="{2281313F-92ED-406A-93A7-54F3153DCAB1}"/>
    <hyperlink ref="B383" location="'6.10'!A1" display="Table 6.10 Number of people whose livelihoods were disrupted or destroyed, attributed to disasters (number), 2005-2022" xr:uid="{54F7A55F-631D-4564-967D-0386161EDE16}"/>
    <hyperlink ref="B384" location="'6.11'!A1" display="Table 6.11 Direct agriculture loss attributed to disasters (current United States dollars), 2005-2022" xr:uid="{C31C7696-BBE3-4FE8-8ADF-6F5D658A0A87}"/>
    <hyperlink ref="B385" location="'6.12'!A1" display="Table 6.12 Direct economic loss attributed to disasters (current United States dollars), 2013-2022" xr:uid="{B14EBD2B-D730-475D-A6F2-4DF3FC99B686}"/>
    <hyperlink ref="B386" location="'6.13'!A1" display="Table 6.13 Direct economic loss resulting from damaged or destroyed critical infrastructure attributed to disasters (current United States dollars), 2013-2022" xr:uid="{E59DAFAE-9BE4-4590-86C6-BC1C8925ABF7}"/>
    <hyperlink ref="B353" location="'5.1'!A1" display="Table 5.1  Carbon Dioxide Emissions in SADC, Total and Per Capita, 1990 - 2022" xr:uid="{737C56C4-E77E-45D3-B434-657BC8840B91}"/>
    <hyperlink ref="B354" location="'5.2'!A1" display="Table 5.2  Carbon Dioxide (CO2) Emissions excluding LULUCF in SADC, Total  (Mt CO2e), 1990 - 2023" xr:uid="{BF5E5966-F0F9-4F42-8CDF-55678C663D90}"/>
    <hyperlink ref="B355" location="'5.3'!A1" display="Table 5.3  Carbon Dioxide (CO2) Emissions excluding LULUCF per capita, (t CO2e/capita), 1990 - 2023" xr:uid="{AD7650D2-3203-428E-882A-89692A5A7408}"/>
    <hyperlink ref="B356" location="'5.4'!A1" display="Table 5.4  Carbon dioxide (CO2) emissions from Industrial Combustion (Energy), (Mt CO2e)), 1990 - 2023" xr:uid="{11C238E1-3209-4673-ACC5-7AC0AA82E162}"/>
    <hyperlink ref="B357" location="'5.5'!A1" display="Table 5.5  Carbon dioxide (CO2) emissions from Industrial Processes (Mt CO2e),  1990 - 2023" xr:uid="{84D65631-E621-4252-8E07-4C5DD8047F3E}"/>
    <hyperlink ref="B358" location="'5.6'!A1" display="Table 5.6  Carbon dioxide (CO2) emissions from Power Industry (Energy) (Mt CO2e),  1990 - 2023" xr:uid="{739F84B1-D32F-49B1-8FB9-6A9B5E58884F}"/>
    <hyperlink ref="B359" location="'5.7'!A1" display="Table 5.7  Carbon dioxide (CO2) emissions from Transport (Energy) (Mt CO2e),  1990 - 2023" xr:uid="{5953FB8C-F92B-429F-ADC4-3A1F325BEB4C}"/>
    <hyperlink ref="B360" location="'5.8'!A1" display="Table 5.8  Carbon dioxide (CO2) net fluxes from LULUCF - Deforestation (Mt CO2e),  2000 - 2023" xr:uid="{3C650DA1-F447-45E9-BFC3-2F06188099F0}"/>
    <hyperlink ref="B361" location="'5.9'!A1" display="Table 5.9  Mean Annual Rainfall in SADC, mm, 1970 - 2022" xr:uid="{61F90FB5-3930-4808-BB3E-68F030F1E8D7}"/>
    <hyperlink ref="B362" location="'5.10'!A1" display="Table 5.10 Average precipitation in depth (mm per year), 2002-2018, Selected years" xr:uid="{E76C390F-E2A1-40F8-AFD9-05F8BA156635}"/>
    <hyperlink ref="B363" location="'5.11'!A1" display="Table 5.11 Mean Annual Temperature in SADC, 0C, 1970 - 2022" xr:uid="{E2C89987-8C4E-46A0-B078-D9342B9B5D5F}"/>
    <hyperlink ref="B364" location="'5.12'!A1" display="Table 5.12 Consumption of Ozone-Depleting Chlorofluorocarbons (CFCs) in SADC, Tons of Ozone-Depleting Potential, 1995/1998 - 2022, Selected Years" xr:uid="{466AD502-B9AC-4703-90A7-D57B5BAD4CF5}"/>
    <hyperlink ref="B365" location="'5.13'!A1" display="Table 5.13 Number of Threatened Plant Species in SADC, 2006 - 2022, Selected Years" xr:uid="{CB1FEEAD-D4B0-4686-A495-B3638E6F8268}"/>
    <hyperlink ref="B366" location="'5.14'!A1" display="Table 5.14 Number of Threatened Animal Species in SADC, 2006 - 2021, Selected Years" xr:uid="{2D731B71-AE74-44EF-82E0-602047A07AB8}"/>
    <hyperlink ref="B367" location="'5.15'!A1" display="Table 5.15 National poaching, Selected Years" xr:uid="{E0F0DEBC-1160-43D5-B76F-AB4EB2F04CA6}"/>
    <hyperlink ref="B368" location="'5.16'!A1" display="Table 5.16 Carbon dioxide emissions from fuel combustion, Millions of tonnes, 2000-2021" xr:uid="{971BD726-11BC-402F-B47B-A603090B987C}"/>
    <hyperlink ref="B340" location="'4.3.1 '!A1" display="Table 4.3.1  Total Forest Area in  SADC,  '000 Ha, 1990 - 2020" xr:uid="{BAD32A9D-5ACA-4460-86C8-343CFB7B20A9}"/>
    <hyperlink ref="B341" location="'4.3.2'!A1" display="Table 4.3.2 Annual Change  Rate in  Total Forestry Area in SADC,  '000 Ha Per Year, 1991 - 2020" xr:uid="{CB1F5D1A-86E6-412E-AE92-2AE210920BC1}"/>
    <hyperlink ref="B342" location="'4.3.3'!A1" display="Table 4.3.3 Total Land Area in  SADC,  '000 Ha, 1990 - 2020" xr:uid="{66070521-6709-4190-993F-34E7DF1394F6}"/>
    <hyperlink ref="B343" location="'4.3.4'!A1" display="Table 4.3.4  Forest Area as a Percentage of Land Area in  SADC,  '000 Ha, 1990 - 2020" xr:uid="{20EC65D3-A773-4D32-BFD3-BC27E2199A5A}"/>
    <hyperlink ref="B344" location="'4.3.5'!A1" display="Table 4.3.5  Proportion of forest area within legally established protected areas in  SADC,  %,  2015 - 2020" xr:uid="{21D72B16-6B67-4F6F-A37D-BF094876DE13}"/>
    <hyperlink ref="B345" location="'4.3.6'!A1" display="Table 4.3.6 Mountain green cover area (square kilometres), 2000-2018, Selected years" xr:uid="{A43525FA-D2EF-44AB-BC17-5AF03846384D}"/>
    <hyperlink ref="B346" location="'4.3.7'!A1" display="Table 4.3.7  Exports and Imports of Wood Related Forestry Products in  SADC , Million US $, 2000 - 2015" xr:uid="{0546DD1C-FB54-4D9A-8F74-5C44DEF6FA42}"/>
    <hyperlink ref="B347" location="'4.3.8'!A1" display="Table 4.3.8  Exports and Imports of Non-Wood Forestry Products in  SADC , Million US $, 2000 - 2015" xr:uid="{F4249B0C-C991-4E49-8C17-5A7D32B267BF}"/>
    <hyperlink ref="B348" location="'4.3.9'!A1" display="Table 4.3.9  Exports and Imports of Wood and Non-Wood Forestry Products in  SADC , Million US $, 2000 - 2015" xr:uid="{42A93CEB-6BD2-4BFA-AA0D-017A06E14D88}"/>
    <hyperlink ref="B97" location="'3.1.24'!A1" display="Table 3.1.24:  Annual Inflation rate (DIV 07:Transport) - Period Average, as measured by National Consumer Price Index in SADC,  (%), 2000-2023" xr:uid="{03C584A9-67BF-4288-AAB8-EA08DBC8EAE4}"/>
    <hyperlink ref="B295" location="'4.2.1'!A1" display="Table 4.2.1:  Annual Inflation rate (DIV 01:Food and Non-Alcoholic Beverages) - Period Average, as measured by National Consumer Price Index in SADC,  (%), 2000-2023" xr:uid="{5369E5C0-4DFF-4528-BB5C-5F03085B442F}"/>
    <hyperlink ref="B164" location="'3.3.31'!A1" display="Table 3.3.31 Energy balance ANGOLA, Thousand Tonnes of Oil equivalent (ktoe), 2021 - 2022" xr:uid="{ECBC7EDB-EAB4-49C7-BE9E-3CD0CEE99001}"/>
    <hyperlink ref="B165" location="'3.3.32'!A1" display="Table 3.3.32 Energy balance BOTSWANA, Thousand Tonnes of Oil equivalent (ktoe), 2021 - 2022" xr:uid="{1201024D-630F-4F56-890E-F24283D11354}"/>
    <hyperlink ref="B166" location="'3.3.33'!A1" display="Table 3.3.33 Energy balance COMOROS, Thousand Tonnes of Oil equivalent (ktoe), 2021 - 2022" xr:uid="{F2F35C8A-CA30-475A-8572-B879A0F7C831}"/>
    <hyperlink ref="B167" location="'3.3.34'!A1" display="Table 3.3.34 Energy balance DEMOCRATIC REPUBLIC OF CONGO, Thousand Tonnes of Oil equivalent (ktoe), 2021 - 2022" xr:uid="{01464175-132F-404C-A721-02788500C48D}"/>
    <hyperlink ref="B168" location="'3.3.35'!A1" display="Table 3.3.35 Energy balance ESWATINI, Thousand Tonnes of Oil equivalent (ktoe), 2021 - 2022" xr:uid="{8AFBA881-B04C-442F-B658-12113B6B675E}"/>
    <hyperlink ref="B169" location="'3.3.36'!A1" display="Table 3.3.36 Energy balance LESOTHO, Thousand Tonnes of Oil equivalent (ktoe), 2021 - 2022" xr:uid="{DAD870ED-3DA0-4CFD-A0E5-87751A0BDB64}"/>
    <hyperlink ref="B170" location="'3.3.37'!A1" display="Table 3.3.37 Energy balance MADAGASCAR, Thousand Tonnes of Oil equivalent (ktoe), 2021 - 2022" xr:uid="{D0652E58-5301-453F-AFF3-62355660FD6F}"/>
    <hyperlink ref="B171" location="'3.3.38'!A1" display="Table 3.3.38 Energy balance MALAWI, Thousand Tonnes of Oil equivalent (ktoe), 2021 - 2022" xr:uid="{7AB030C5-1B91-40F3-B51D-A77969B351D1}"/>
    <hyperlink ref="B172" location="'3.3.39'!A1" display="Table 3.3.39 Energy balance MAURITIUS, Thousand Tonnes of Oil equivalent (ktoe), 2021 - 2022" xr:uid="{A2320016-279F-4350-B8A3-F06B7DE6992F}"/>
    <hyperlink ref="B173" location="'3.3.40'!A1" display="Table 3.3.40 Energy balance MOZAMBIQUE, Thousand Tonnes of Oil equivalent (ktoe), 2021 - 2022" xr:uid="{AAB37DAD-170A-4B37-9B9F-77CC7CF7BC2A}"/>
    <hyperlink ref="B174" location="'3.3.41'!A1" display="Table 3.3.41 Energy balance NAMIBIA, Thousand Tonnes of Oil equivalent (ktoe), 2021 - 2022" xr:uid="{59EB6A74-3544-4FD8-9B31-9C8E9957A95D}"/>
    <hyperlink ref="B175" location="'3.3.42'!A1" display="Table 3.3.42 Energy balance SEYCHELLES, Thousand Tonnes of Oil equivalent (ktoe), 2021 - 2022" xr:uid="{4D83645B-5F2E-4098-9081-2B67425F7DC0}"/>
    <hyperlink ref="B176" location="'3.3.44'!A1" display="Table 3.3.44 Energy balance TANZANIA, Thousand Tonnes of Oil equivalent (ktoe), 2021 - 2022" xr:uid="{A071BD45-363D-488A-B56A-FF7B95EEE279}"/>
    <hyperlink ref="B177" location="'3.3.45'!A1" display="Table 3.3.45 Energy balance ZAMBIA, Thousand Tonnes of Oil equivalent (ktoe), 2021 - 2022" xr:uid="{0B1418E5-F3E2-4E48-9374-80377031F33D}"/>
    <hyperlink ref="B178" location="'3.3.46'!A1" display="Table 3.3.46 Energy balance ZIMBABWE, Thousand Tonnes of Oil equivalent (ktoe), 2021 - 2022" xr:uid="{6F17D28F-7AD5-4094-9928-B3A7EF656191}"/>
    <hyperlink ref="B179" location="'3.3.47'!A1" display="Table 3.3.47 Renewable Energy balance ANGOLA, 2022" xr:uid="{ED34F085-14DF-4BA6-951E-32D91887D102}"/>
    <hyperlink ref="B180" location="'3.3.48'!A1" display="Table 3.3.48 Renewable Energy balance BOTSWANA, 2022" xr:uid="{42CC27F1-CDEA-4B3D-87CA-475780325F66}"/>
    <hyperlink ref="B181" location="'3.3.49'!A1" display="Table 3.3.49 Renewable Energy balance COMOROS, 2022" xr:uid="{4ADA3B40-D1D4-45BD-B4CF-096D5AE226A6}"/>
    <hyperlink ref="B182" location="'3.3.50'!A1" display="Table 3.3.50 Renewable Energy balance DEMOCRATIC REPUBLIC OF CONGO, 2022" xr:uid="{6CEDE05C-AF14-4567-9DE9-B4C8E4854621}"/>
    <hyperlink ref="B183" location="'3.3.51'!A1" display="Table 3.3.51 Renewable Energy balance ESWATINI, 2022" xr:uid="{96580932-1A2B-4F2F-BB1E-6BA7B85C2AC7}"/>
    <hyperlink ref="B184" location="'3.3.52'!A1" display="Table 3.3.52 Renewable Energy balance LESOTHO, 2022" xr:uid="{9DE727D4-30F3-4861-8228-D38A583C3999}"/>
    <hyperlink ref="B185" location="'3.3.53'!A1" display="Table 3.3.53 Renewable Energy balance MADAGASCAR, 2022" xr:uid="{D36AE86E-8266-4DF8-94CE-7789119F6D5F}"/>
    <hyperlink ref="B186" location="'3.3.54'!A1" display="Table 3.3.54 Renewable Energy balance MALAWI, 2022" xr:uid="{93B861CE-C505-4E42-9E20-3175922ADC60}"/>
    <hyperlink ref="B187" location="'3.3.55'!A1" display="Table 3.3.55 Renewable Energy balance MAURITIUS, 2022" xr:uid="{2846CF7D-7383-4176-9942-2F8AA6FE7355}"/>
    <hyperlink ref="B188" location="'3.3.56'!A1" display="Table 3.3.56 Renewable Energy balance MOZAMBIQUE, 2022" xr:uid="{3A481968-F6E3-49FD-9E39-5228A0D12170}"/>
    <hyperlink ref="B189" location="'3.3.57'!A1" display="Table 3.3.57 Renewable Energy balance NAMIBIA, 2022" xr:uid="{EE60571C-7321-40B9-A045-CAEB7272AFF5}"/>
    <hyperlink ref="B190" location="'3.3.58'!A1" display="Table 3.3.58 Renewable Energy balance SEYCHELLES, 2022" xr:uid="{6D8C3985-1B5A-43FD-8DFA-9E1569AC709E}"/>
    <hyperlink ref="B191" location="'3.3.59'!A1" display="Table 3.3.59 Renewable Energy balance SOUTH AFRICA, 2022" xr:uid="{6CDD5E1E-C279-4DE4-A20D-5888CBC31B77}"/>
    <hyperlink ref="B192" location="'3.3.60'!A1" display="Table 3.3.60 Renewable Energy balance TANZANIA, 2022" xr:uid="{5677DF53-398E-40AE-AFA5-16676CB09F71}"/>
    <hyperlink ref="B193" location="'3.3.61'!A1" display="Table 3.3.61 Renewable Energy balance ZAMBIA, 2022" xr:uid="{967F9A7A-7440-435E-B1A0-B420D3F4AB59}"/>
    <hyperlink ref="B194" location="'3.3.62'!A1" display="Table 3.3.62 Renewable Energy balance ZIMBABWE, 2022" xr:uid="{F114485E-6201-4D10-8E7F-B675FFE426A5}"/>
    <hyperlink ref="B65" location="'2.18'!A1" display="Table 2.18 Total Domestic tourism trips, Overnight visitors/Tourists, in  SADC, Thousand, 1999 - 2024 " xr:uid="{724FC843-957F-46F2-B6C9-E803A61430E2}"/>
    <hyperlink ref="B66" location="'2.19'!A1" display="Table 2.19 Total Domestic tourism trips, same day visitors/Excursionists, in  SADC, Thousand, 1999 - 2022 " xr:uid="{6325F19E-BBC3-4B7C-A122-7DF099B225AD}"/>
    <hyperlink ref="B67" location="'2.20'!A1" display="Table 2.20 Total of nights spent in accommodation establishments (ISIC 5510) by domestic tourists in  SADC, Thousand, 1995 - 2022 " xr:uid="{7092412C-77A1-4D12-8D87-5129602D95DC}"/>
    <hyperlink ref="B313" location="'4.3.1'!A1" display="Table 4.3.1 Food Balance Sheet, Botswana, 2021" xr:uid="{C7D4DE5C-4882-4AAB-A83B-2950CBBE6942}"/>
    <hyperlink ref="B314" location="'4.3.2'!A1" display="Table 4.3.2 Food Balance Sheet, Botswana, 2022" xr:uid="{18188EC0-CBD8-4704-BCB2-3BC335C741BA}"/>
    <hyperlink ref="B315" location="'4.3.3'!A1" display="Table 4.3.3 Food Balance Sheet, Botswana, 2023" xr:uid="{FF36CF4F-84B9-4A0A-B15D-49F5057E7AFB}"/>
    <hyperlink ref="B316" location="'4.3.4'!A1" display="Table 4.3.4 Food Balance Sheet, Eswatini, 2020" xr:uid="{B5078779-672B-46AB-8507-70E9CB2D1815}"/>
    <hyperlink ref="B317" location="'4.3.5'!A1" display="Table 4.3.5 Food Balance Sheet, Eswatini, 2021" xr:uid="{E55B37BB-AB0F-4136-AE16-B496FD2B521A}"/>
    <hyperlink ref="B318" location="'4.3.6'!A1" display="Table 4.3.6 Food Balance Sheet, Eswatini, 2022" xr:uid="{4F673553-5C42-444B-B5AE-407151E64049}"/>
    <hyperlink ref="B319" location="'4.3.7'!A1" display="Table 4.3.7 Food Balance Sheet, Eswatini, 2023" xr:uid="{2360FB9E-8378-4DAC-A31B-C3BD8CAA4173}"/>
    <hyperlink ref="B320" location="'4.3.8'!A1" display="Table 4.3.8 Food Balance Sheet, Eswatini, 2024" xr:uid="{72BBC222-4758-45CA-9E2B-5850ED9C7D5D}"/>
    <hyperlink ref="B321" location="'4.3.9'!A1" display="Table 4.3.9  Food Balance Sheet, Lesotho, 2020" xr:uid="{39A9D9BD-6F44-4455-88C2-3602A19C51CD}"/>
    <hyperlink ref="B322" location="'4.3.10'!A1" display="Table 4.3.10  Food Balance Sheet, Lesotho, 2021" xr:uid="{6526F3D2-4D01-4367-B35B-5D68EDED0C44}"/>
    <hyperlink ref="B323" location="'4.3.11'!A1" display="Table 4.3.11  Food Balance Sheet, Lesotho, 2022" xr:uid="{461915D5-D23D-49BF-AEA3-A87474023967}"/>
    <hyperlink ref="B324" location="'4.3.12'!A1" display="Table 4.3.12  Food Balance Sheet, Lesotho, 2023" xr:uid="{0EAE47C2-8AAA-4096-88D0-FB5D60410DF7}"/>
    <hyperlink ref="B325" location="'4.3.13'!A1" display="Table 4.3.13  Food Balance Sheet, Lesotho, 2024" xr:uid="{37F3D370-3EBB-4624-AE6E-D32276C72281}"/>
    <hyperlink ref="B326" location="'4.3.14'!A1" display="Table 4.3.14  Food Balance Sheet,  Mauritius, 2020" xr:uid="{9B8371AF-6060-4190-A757-680D15F81CF4}"/>
    <hyperlink ref="B327" location="'4.3.15'!A1" display="Table 4.3.15  Food Balance Sheet,  Mauritius, 2021" xr:uid="{31AD13FE-27AB-4AB8-BC65-CDE555CA9090}"/>
    <hyperlink ref="B328" location="'4.3.16'!A1" display="Table 4.3.16  Food Balance Sheet,  Mauritius, 2022" xr:uid="{A4B5B447-4FE3-4D4B-BED9-29DDAB66BB7D}"/>
    <hyperlink ref="B329" location="'4.3.17'!A1" display="Table 4.3.17  Food Balance Sheet,  Mauritius, 2023" xr:uid="{73E13B99-F453-4240-B802-1382B5288CA0}"/>
    <hyperlink ref="B330" location="'4.3.18'!A1" display="Table 4.3.18  Food Balance Sheet,  Mauritius, 2024" xr:uid="{583762FA-606A-4FD6-92A9-1F54D51BD07C}"/>
    <hyperlink ref="B331" location="'4.3.19'!A1" display="Table 4.3.19  Food Balance Sheet,  Zimbabwe, 2020" xr:uid="{4298ED6B-DF56-4A37-971F-49A7E65DD546}"/>
    <hyperlink ref="B332" location="'4.3.20'!A1" display="Table 4.3.20  Food Balance Sheet,  Zimbabwe, 2021" xr:uid="{3DB950C2-4426-4369-8F62-10BF9383AD0A}"/>
    <hyperlink ref="B333" location="'4.3.21'!A1" display="Table 4.3.21  Food Balance Sheet,  Zimbabwe, 2022" xr:uid="{C89D2681-501B-4684-BB55-6CC02A84E2A7}"/>
    <hyperlink ref="B334" location="'4.3.22'!A1" display="Table 4.3.22  Food Balance Sheet,  Zimbabwe, 2023" xr:uid="{5B5605A4-7EDF-49CD-860C-7C94A433916A}"/>
    <hyperlink ref="B335" location="'4.3.23'!A1" display="Table 4.3.23  Food Balance Sheet,  Zimbabwe, 2024" xr:uid="{7D9E8239-1D37-4482-BD68-D85C39AA66ED}"/>
  </hyperlinks>
  <pageMargins left="0.7" right="0.7" top="0.75" bottom="0.75" header="0.3" footer="0.3"/>
  <pageSetup scale="82" orientation="portrait" r:id="rId1"/>
  <colBreaks count="1" manualBreakCount="1">
    <brk id="12"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AB49"/>
  <sheetViews>
    <sheetView zoomScale="87" zoomScaleNormal="87" workbookViewId="0">
      <selection activeCell="Q4" sqref="Q4:Z7"/>
    </sheetView>
  </sheetViews>
  <sheetFormatPr defaultColWidth="9.26953125" defaultRowHeight="14"/>
  <cols>
    <col min="1" max="1" width="36.54296875" style="17" customWidth="1"/>
    <col min="2" max="16" width="11.7265625" style="17" hidden="1" customWidth="1"/>
    <col min="17" max="26" width="11.7265625" style="17" customWidth="1"/>
    <col min="27" max="27" width="14.7265625" style="17" customWidth="1"/>
    <col min="28" max="28" width="15.26953125" style="17" customWidth="1"/>
    <col min="29" max="16384" width="9.26953125" style="17"/>
  </cols>
  <sheetData>
    <row r="1" spans="1:28" ht="21" customHeight="1">
      <c r="A1" s="44" t="s">
        <v>3112</v>
      </c>
      <c r="B1" s="43"/>
      <c r="C1" s="43"/>
      <c r="D1" s="43"/>
      <c r="E1" s="43"/>
      <c r="F1" s="43"/>
      <c r="G1" s="43"/>
      <c r="H1" s="43"/>
      <c r="I1" s="43"/>
      <c r="J1" s="43"/>
      <c r="K1" s="43"/>
      <c r="L1" s="43"/>
      <c r="M1" s="43"/>
      <c r="N1" s="43"/>
      <c r="O1" s="43"/>
      <c r="P1" s="43"/>
      <c r="Q1" s="43"/>
      <c r="R1" s="43"/>
      <c r="S1" s="43"/>
      <c r="T1" s="43"/>
      <c r="U1" s="43"/>
      <c r="V1" s="43"/>
      <c r="W1" s="43"/>
      <c r="X1" s="43"/>
      <c r="Y1" s="43"/>
      <c r="Z1" s="43"/>
    </row>
    <row r="2" spans="1:28" ht="15.65" customHeight="1">
      <c r="A2" s="44"/>
      <c r="B2" s="43"/>
      <c r="C2" s="43"/>
      <c r="D2" s="43"/>
      <c r="E2" s="43"/>
      <c r="F2" s="43"/>
      <c r="G2" s="43"/>
      <c r="H2" s="43"/>
      <c r="I2" s="43"/>
      <c r="J2" s="43"/>
      <c r="K2" s="43"/>
      <c r="L2" s="43"/>
      <c r="M2" s="43"/>
      <c r="N2" s="43"/>
      <c r="O2" s="43"/>
      <c r="P2" s="43"/>
      <c r="Q2" s="43"/>
      <c r="R2" s="43"/>
      <c r="S2" s="43"/>
      <c r="T2" s="43"/>
      <c r="U2" s="43"/>
      <c r="V2" s="43"/>
      <c r="W2" s="43"/>
      <c r="X2" s="43"/>
      <c r="Y2" s="43"/>
      <c r="Z2" s="43"/>
    </row>
    <row r="3" spans="1:28" ht="20.65" customHeight="1">
      <c r="A3" s="682" t="s">
        <v>422</v>
      </c>
      <c r="B3" s="683">
        <v>2000</v>
      </c>
      <c r="C3" s="683">
        <v>2001</v>
      </c>
      <c r="D3" s="683">
        <v>2002</v>
      </c>
      <c r="E3" s="683">
        <v>2003</v>
      </c>
      <c r="F3" s="683">
        <v>2004</v>
      </c>
      <c r="G3" s="683">
        <v>2005</v>
      </c>
      <c r="H3" s="683">
        <v>2006</v>
      </c>
      <c r="I3" s="683">
        <v>2007</v>
      </c>
      <c r="J3" s="683">
        <v>2008</v>
      </c>
      <c r="K3" s="683">
        <v>2009</v>
      </c>
      <c r="L3" s="683">
        <v>2010</v>
      </c>
      <c r="M3" s="683">
        <v>2011</v>
      </c>
      <c r="N3" s="683">
        <v>2012</v>
      </c>
      <c r="O3" s="683">
        <v>2013</v>
      </c>
      <c r="P3" s="683">
        <v>2014</v>
      </c>
      <c r="Q3" s="683">
        <v>2015</v>
      </c>
      <c r="R3" s="683">
        <v>2016</v>
      </c>
      <c r="S3" s="683">
        <v>2017</v>
      </c>
      <c r="T3" s="683">
        <v>2018</v>
      </c>
      <c r="U3" s="683">
        <v>2019</v>
      </c>
      <c r="V3" s="683">
        <v>2020</v>
      </c>
      <c r="W3" s="683">
        <v>2021</v>
      </c>
      <c r="X3" s="683">
        <v>2022</v>
      </c>
      <c r="Y3" s="683">
        <v>2023</v>
      </c>
      <c r="Z3" s="683">
        <v>2024</v>
      </c>
      <c r="AB3" s="684" t="s">
        <v>528</v>
      </c>
    </row>
    <row r="4" spans="1:28" ht="18" customHeight="1">
      <c r="A4" s="685" t="s">
        <v>423</v>
      </c>
      <c r="B4" s="280">
        <v>7920.6729999999989</v>
      </c>
      <c r="C4" s="280">
        <v>6534.3157609999989</v>
      </c>
      <c r="D4" s="280">
        <v>8327.7767323900007</v>
      </c>
      <c r="E4" s="280">
        <v>9508.0585777999986</v>
      </c>
      <c r="F4" s="280">
        <v>13361.063290722195</v>
      </c>
      <c r="G4" s="280">
        <v>23644.795412947136</v>
      </c>
      <c r="H4" s="280">
        <v>31764.65561908681</v>
      </c>
      <c r="I4" s="280">
        <v>44336.896937645157</v>
      </c>
      <c r="J4" s="280">
        <v>65614.910162060289</v>
      </c>
      <c r="K4" s="280">
        <v>44272.3611881084</v>
      </c>
      <c r="L4" s="280">
        <v>59287.558686499891</v>
      </c>
      <c r="M4" s="280">
        <v>70401.736777105281</v>
      </c>
      <c r="N4" s="280">
        <v>74540.936786480248</v>
      </c>
      <c r="O4" s="280">
        <v>70977.723867469627</v>
      </c>
      <c r="P4" s="280">
        <v>62590.675881292846</v>
      </c>
      <c r="Q4" s="280">
        <v>41110.66405663325</v>
      </c>
      <c r="R4" s="280">
        <v>33085.446290449057</v>
      </c>
      <c r="S4" s="280">
        <v>41682.673650118966</v>
      </c>
      <c r="T4" s="280">
        <v>41651.731110400913</v>
      </c>
      <c r="U4" s="280">
        <v>35198.251697104075</v>
      </c>
      <c r="V4" s="280">
        <v>22004.31965445813</v>
      </c>
      <c r="W4" s="280">
        <v>34984.381065535214</v>
      </c>
      <c r="X4" s="280">
        <v>51269.68795226451</v>
      </c>
      <c r="Y4" s="280">
        <v>38732.40845633085</v>
      </c>
      <c r="Z4" s="280">
        <v>39371.634396551868</v>
      </c>
    </row>
    <row r="5" spans="1:28" ht="18" customHeight="1">
      <c r="A5" s="685" t="s">
        <v>424</v>
      </c>
      <c r="B5" s="280">
        <v>3586.6218000000003</v>
      </c>
      <c r="C5" s="280">
        <v>3751.4347599999996</v>
      </c>
      <c r="D5" s="280">
        <v>4436.9397294993996</v>
      </c>
      <c r="E5" s="280">
        <v>6466.5429829599989</v>
      </c>
      <c r="F5" s="280">
        <v>5250.5319835999171</v>
      </c>
      <c r="G5" s="280">
        <v>7943.3424036399992</v>
      </c>
      <c r="H5" s="280">
        <v>10617.124552860058</v>
      </c>
      <c r="I5" s="280">
        <v>14872.021973740038</v>
      </c>
      <c r="J5" s="280">
        <v>23651.388622759961</v>
      </c>
      <c r="K5" s="280">
        <v>21237.784200830272</v>
      </c>
      <c r="L5" s="280">
        <v>18976.945417499694</v>
      </c>
      <c r="M5" s="280">
        <v>22580.817402360266</v>
      </c>
      <c r="N5" s="280">
        <v>27556.524725090308</v>
      </c>
      <c r="O5" s="280">
        <v>30443.865513840537</v>
      </c>
      <c r="P5" s="280">
        <v>32662.942449580001</v>
      </c>
      <c r="Q5" s="280">
        <v>23096.381792420056</v>
      </c>
      <c r="R5" s="280">
        <v>14996.811918180434</v>
      </c>
      <c r="S5" s="280">
        <v>16177.539922670165</v>
      </c>
      <c r="T5" s="280">
        <v>16591.300824039659</v>
      </c>
      <c r="U5" s="280">
        <v>14238.476312020324</v>
      </c>
      <c r="V5" s="280">
        <v>9348.7466870297139</v>
      </c>
      <c r="W5" s="280">
        <v>11642.654094630208</v>
      </c>
      <c r="X5" s="280">
        <v>17757.051672359532</v>
      </c>
      <c r="Y5" s="280">
        <v>15749.42563083904</v>
      </c>
      <c r="Z5" s="280">
        <v>15002.678672719499</v>
      </c>
    </row>
    <row r="6" spans="1:28" ht="18" customHeight="1">
      <c r="A6" s="685" t="s">
        <v>425</v>
      </c>
      <c r="B6" s="280">
        <v>11</v>
      </c>
      <c r="C6" s="280">
        <v>60.2</v>
      </c>
      <c r="D6" s="280">
        <v>74.8</v>
      </c>
      <c r="E6" s="280">
        <v>37</v>
      </c>
      <c r="F6" s="280">
        <v>179.93039857000005</v>
      </c>
      <c r="G6" s="280">
        <v>378.59058834000041</v>
      </c>
      <c r="H6" s="280">
        <v>569.70483997999827</v>
      </c>
      <c r="I6" s="280">
        <v>1815.2594549879968</v>
      </c>
      <c r="J6" s="280">
        <v>2532.0104045000107</v>
      </c>
      <c r="K6" s="280">
        <v>1872.8667548100002</v>
      </c>
      <c r="L6" s="280">
        <v>2036.9603108499973</v>
      </c>
      <c r="M6" s="280">
        <v>1814.3852926299967</v>
      </c>
      <c r="N6" s="280">
        <v>3633.1539545086175</v>
      </c>
      <c r="O6" s="280">
        <v>2820.9224548016409</v>
      </c>
      <c r="P6" s="280">
        <v>2667.1307243300103</v>
      </c>
      <c r="Q6" s="280">
        <v>2553.3519651473302</v>
      </c>
      <c r="R6" s="280">
        <v>1996.5111043039922</v>
      </c>
      <c r="S6" s="280">
        <v>1990.7922756857286</v>
      </c>
      <c r="T6" s="280">
        <v>1684.5285128702426</v>
      </c>
      <c r="U6" s="280">
        <v>574.63633947899905</v>
      </c>
      <c r="V6" s="280">
        <v>332.91434277202666</v>
      </c>
      <c r="W6" s="280">
        <v>1179.7678363335019</v>
      </c>
      <c r="X6" s="280">
        <v>914.57115288088391</v>
      </c>
      <c r="Y6" s="280">
        <v>762.96026039430603</v>
      </c>
      <c r="Z6" s="280">
        <v>1313.4674753062309</v>
      </c>
    </row>
    <row r="7" spans="1:28" ht="18" customHeight="1">
      <c r="A7" s="685" t="s">
        <v>426</v>
      </c>
      <c r="B7" s="280"/>
      <c r="C7" s="280"/>
      <c r="D7" s="280">
        <v>346.62834765999997</v>
      </c>
      <c r="E7" s="280">
        <v>739.62432095999998</v>
      </c>
      <c r="F7" s="280">
        <v>598.45670038000651</v>
      </c>
      <c r="G7" s="280">
        <v>601.64048040000148</v>
      </c>
      <c r="H7" s="280">
        <v>794.92277758998887</v>
      </c>
      <c r="I7" s="280">
        <v>968.18806055999926</v>
      </c>
      <c r="J7" s="280">
        <v>1410.8089379300022</v>
      </c>
      <c r="K7" s="280">
        <v>1415.8506314499991</v>
      </c>
      <c r="L7" s="280">
        <v>1231.0071850599932</v>
      </c>
      <c r="M7" s="280">
        <v>1282.339384260001</v>
      </c>
      <c r="N7" s="280">
        <v>1571.9190397899945</v>
      </c>
      <c r="O7" s="280">
        <v>1579.3469199700046</v>
      </c>
      <c r="P7" s="280">
        <v>1498.9776607199949</v>
      </c>
      <c r="Q7" s="280">
        <v>1136.4980939700051</v>
      </c>
      <c r="R7" s="280">
        <v>788.94609164000428</v>
      </c>
      <c r="S7" s="280">
        <v>884.03976445999638</v>
      </c>
      <c r="T7" s="280">
        <v>702.44548087000078</v>
      </c>
      <c r="U7" s="280">
        <v>572.42256792000001</v>
      </c>
      <c r="V7" s="280">
        <v>449.94411596999777</v>
      </c>
      <c r="W7" s="280">
        <v>431.3143451899972</v>
      </c>
      <c r="X7" s="280">
        <v>642.16081101000123</v>
      </c>
      <c r="Y7" s="280">
        <v>568.87245573999712</v>
      </c>
      <c r="Z7" s="280">
        <v>623.19395757000211</v>
      </c>
    </row>
    <row r="8" spans="1:28" ht="18" customHeight="1">
      <c r="A8" s="685" t="s">
        <v>427</v>
      </c>
      <c r="B8" s="280">
        <v>7909.6729999999989</v>
      </c>
      <c r="C8" s="280">
        <v>6474.1157609999991</v>
      </c>
      <c r="D8" s="280">
        <v>8252.9767323900014</v>
      </c>
      <c r="E8" s="280">
        <v>9471.0585777999986</v>
      </c>
      <c r="F8" s="280">
        <v>13181.132892152194</v>
      </c>
      <c r="G8" s="280">
        <v>23266.204824607135</v>
      </c>
      <c r="H8" s="280">
        <v>31194.950779106814</v>
      </c>
      <c r="I8" s="280">
        <v>42521.637482657163</v>
      </c>
      <c r="J8" s="280">
        <v>63082.899757560277</v>
      </c>
      <c r="K8" s="280">
        <v>42399.494433298401</v>
      </c>
      <c r="L8" s="280">
        <v>57250.598375649897</v>
      </c>
      <c r="M8" s="280">
        <v>68587.351484475279</v>
      </c>
      <c r="N8" s="280">
        <v>70907.782831971635</v>
      </c>
      <c r="O8" s="280">
        <v>68156.801412667992</v>
      </c>
      <c r="P8" s="280">
        <v>59923.545156962835</v>
      </c>
      <c r="Q8" s="280">
        <v>38557.312091485917</v>
      </c>
      <c r="R8" s="280">
        <v>31088.935186145067</v>
      </c>
      <c r="S8" s="280">
        <v>39691.881374433236</v>
      </c>
      <c r="T8" s="280">
        <v>39967.202597530668</v>
      </c>
      <c r="U8" s="280">
        <v>34623.615357625073</v>
      </c>
      <c r="V8" s="280">
        <v>21671.405311686103</v>
      </c>
      <c r="W8" s="280">
        <v>33804.613229201714</v>
      </c>
      <c r="X8" s="280">
        <v>50355.116799383628</v>
      </c>
      <c r="Y8" s="280">
        <v>37969.448195936544</v>
      </c>
      <c r="Z8" s="280">
        <v>38058.16692124564</v>
      </c>
    </row>
    <row r="9" spans="1:28" ht="18" customHeight="1">
      <c r="A9" s="685" t="s">
        <v>428</v>
      </c>
      <c r="B9" s="280"/>
      <c r="C9" s="280"/>
      <c r="D9" s="280">
        <v>4090.3113818393999</v>
      </c>
      <c r="E9" s="280">
        <v>5726.9186619999991</v>
      </c>
      <c r="F9" s="280">
        <v>4652.0752832199105</v>
      </c>
      <c r="G9" s="280">
        <v>7341.701923239998</v>
      </c>
      <c r="H9" s="280">
        <v>9822.2017752700685</v>
      </c>
      <c r="I9" s="280">
        <v>13903.833913180039</v>
      </c>
      <c r="J9" s="280">
        <v>22240.579684829958</v>
      </c>
      <c r="K9" s="280">
        <v>19821.933569380271</v>
      </c>
      <c r="L9" s="280">
        <v>17745.938232439701</v>
      </c>
      <c r="M9" s="280">
        <v>21298.478018100264</v>
      </c>
      <c r="N9" s="280">
        <v>25984.605685300314</v>
      </c>
      <c r="O9" s="280">
        <v>28864.518593870533</v>
      </c>
      <c r="P9" s="280">
        <v>31163.964788860005</v>
      </c>
      <c r="Q9" s="280">
        <v>21959.883698450052</v>
      </c>
      <c r="R9" s="280">
        <v>14207.86582654043</v>
      </c>
      <c r="S9" s="280">
        <v>15293.500158210169</v>
      </c>
      <c r="T9" s="280">
        <v>15888.855343169658</v>
      </c>
      <c r="U9" s="280">
        <v>13666.053744100323</v>
      </c>
      <c r="V9" s="280">
        <v>8898.8025710597158</v>
      </c>
      <c r="W9" s="280">
        <v>11211.339749440211</v>
      </c>
      <c r="X9" s="280">
        <v>17114.89086134953</v>
      </c>
      <c r="Y9" s="280">
        <v>15180.553175099043</v>
      </c>
      <c r="Z9" s="280">
        <v>14379.484715149498</v>
      </c>
    </row>
    <row r="10" spans="1:28" ht="7.5" customHeight="1">
      <c r="A10" s="685"/>
      <c r="B10" s="305"/>
      <c r="C10" s="305"/>
      <c r="D10" s="305"/>
      <c r="E10" s="305"/>
      <c r="F10" s="305"/>
      <c r="G10" s="305"/>
      <c r="H10" s="305"/>
      <c r="I10" s="305"/>
      <c r="J10" s="305"/>
      <c r="K10" s="305"/>
      <c r="L10" s="305"/>
      <c r="M10" s="305"/>
      <c r="N10" s="305"/>
      <c r="O10" s="305"/>
      <c r="P10" s="305"/>
      <c r="Q10" s="305"/>
      <c r="R10" s="305"/>
      <c r="S10" s="305"/>
      <c r="T10" s="305"/>
      <c r="U10" s="305"/>
      <c r="V10" s="305"/>
      <c r="W10" s="285"/>
      <c r="X10" s="285"/>
      <c r="Y10" s="285"/>
      <c r="Z10" s="285"/>
    </row>
    <row r="11" spans="1:28" ht="18" customHeight="1">
      <c r="A11" s="686" t="s">
        <v>429</v>
      </c>
      <c r="B11" s="305"/>
      <c r="C11" s="305"/>
      <c r="D11" s="305"/>
      <c r="E11" s="305"/>
      <c r="F11" s="561">
        <v>179.93039857000005</v>
      </c>
      <c r="G11" s="561">
        <v>378.59058834000041</v>
      </c>
      <c r="H11" s="561">
        <v>569.70483997999827</v>
      </c>
      <c r="I11" s="561">
        <v>1815.2594549879968</v>
      </c>
      <c r="J11" s="561">
        <v>2532.0104045000107</v>
      </c>
      <c r="K11" s="561">
        <v>1872.8667548100002</v>
      </c>
      <c r="L11" s="687">
        <v>2036.9603108499973</v>
      </c>
      <c r="M11" s="687">
        <v>1814.3852926299967</v>
      </c>
      <c r="N11" s="687">
        <v>3633.1539545086175</v>
      </c>
      <c r="O11" s="687">
        <v>2820.9224548016409</v>
      </c>
      <c r="P11" s="687">
        <v>2667.1307243300103</v>
      </c>
      <c r="Q11" s="687">
        <v>2553.3519651473302</v>
      </c>
      <c r="R11" s="687">
        <v>1996.5111043039922</v>
      </c>
      <c r="S11" s="687">
        <v>1990.7922756857286</v>
      </c>
      <c r="T11" s="687">
        <v>1684.5285128702426</v>
      </c>
      <c r="U11" s="687">
        <v>574.63633947899905</v>
      </c>
      <c r="V11" s="687">
        <v>332.91434277202666</v>
      </c>
      <c r="W11" s="687">
        <v>1179.7678363335019</v>
      </c>
      <c r="X11" s="687">
        <v>914.57115288088391</v>
      </c>
      <c r="Y11" s="687">
        <v>762.96026039430603</v>
      </c>
      <c r="Z11" s="687">
        <v>1313.4674753062309</v>
      </c>
    </row>
    <row r="12" spans="1:28" ht="18" customHeight="1">
      <c r="A12" s="688" t="s">
        <v>12</v>
      </c>
      <c r="B12" s="285"/>
      <c r="C12" s="285"/>
      <c r="D12" s="285"/>
      <c r="E12" s="285"/>
      <c r="F12" s="970">
        <v>0</v>
      </c>
      <c r="G12" s="970">
        <v>0</v>
      </c>
      <c r="H12" s="970">
        <v>0</v>
      </c>
      <c r="I12" s="970">
        <v>0.11641783999999999</v>
      </c>
      <c r="J12" s="970">
        <v>0.41105487000000002</v>
      </c>
      <c r="K12" s="970">
        <v>0.53823231000000005</v>
      </c>
      <c r="L12" s="971">
        <v>9.8503560000000018E-2</v>
      </c>
      <c r="M12" s="971">
        <v>1.5930380000000001E-2</v>
      </c>
      <c r="N12" s="971">
        <v>7.9590000000000002E-5</v>
      </c>
      <c r="O12" s="971">
        <v>4.6579999999999999E-4</v>
      </c>
      <c r="P12" s="971">
        <v>0</v>
      </c>
      <c r="Q12" s="971">
        <v>5.3837010000000005E-2</v>
      </c>
      <c r="R12" s="971">
        <v>3.7029470000000002E-2</v>
      </c>
      <c r="S12" s="971">
        <v>1.9802E-4</v>
      </c>
      <c r="T12" s="971">
        <v>1.8251759999999999E-2</v>
      </c>
      <c r="U12" s="687">
        <v>6.6663990000000002</v>
      </c>
      <c r="V12" s="687">
        <v>0</v>
      </c>
      <c r="W12" s="687">
        <v>7.7806300000000002E-3</v>
      </c>
      <c r="X12" s="687">
        <v>0.29290400999999994</v>
      </c>
      <c r="Y12" s="687">
        <v>1.1097854599999999</v>
      </c>
      <c r="Z12" s="687">
        <v>19.252388889999995</v>
      </c>
    </row>
    <row r="13" spans="1:28" ht="18" customHeight="1">
      <c r="A13" s="688" t="s">
        <v>483</v>
      </c>
      <c r="B13" s="285"/>
      <c r="C13" s="285"/>
      <c r="D13" s="285"/>
      <c r="E13" s="285"/>
      <c r="F13" s="970">
        <v>0</v>
      </c>
      <c r="G13" s="970">
        <v>0</v>
      </c>
      <c r="H13" s="970">
        <v>0</v>
      </c>
      <c r="I13" s="970">
        <v>0</v>
      </c>
      <c r="J13" s="970">
        <v>0</v>
      </c>
      <c r="K13" s="970">
        <v>0</v>
      </c>
      <c r="L13" s="971">
        <v>0</v>
      </c>
      <c r="M13" s="971">
        <v>0</v>
      </c>
      <c r="N13" s="971">
        <v>0</v>
      </c>
      <c r="O13" s="971">
        <v>0</v>
      </c>
      <c r="P13" s="971">
        <v>0</v>
      </c>
      <c r="Q13" s="971">
        <v>0</v>
      </c>
      <c r="R13" s="971">
        <v>0</v>
      </c>
      <c r="S13" s="971">
        <v>0.23762372000000001</v>
      </c>
      <c r="T13" s="971">
        <v>0</v>
      </c>
      <c r="U13" s="687">
        <v>0</v>
      </c>
      <c r="V13" s="687">
        <v>0</v>
      </c>
      <c r="W13" s="687">
        <v>0</v>
      </c>
      <c r="X13" s="687">
        <v>2.4450000000000001E-3</v>
      </c>
      <c r="Y13" s="687">
        <v>2.5000000000000001E-3</v>
      </c>
      <c r="Z13" s="687">
        <v>0</v>
      </c>
    </row>
    <row r="14" spans="1:28" ht="18" customHeight="1">
      <c r="A14" s="688" t="s">
        <v>430</v>
      </c>
      <c r="B14" s="285"/>
      <c r="C14" s="285"/>
      <c r="D14" s="285"/>
      <c r="E14" s="285"/>
      <c r="F14" s="970">
        <v>7.022462830000002</v>
      </c>
      <c r="G14" s="970">
        <v>22.958406929999992</v>
      </c>
      <c r="H14" s="970">
        <v>18.639637110000002</v>
      </c>
      <c r="I14" s="970">
        <v>3.0749030099999999</v>
      </c>
      <c r="J14" s="970">
        <v>8.4676700000000018E-3</v>
      </c>
      <c r="K14" s="970">
        <v>3.3433000000000003E-4</v>
      </c>
      <c r="L14" s="971">
        <v>95.368835960000027</v>
      </c>
      <c r="M14" s="971">
        <v>1.69337501</v>
      </c>
      <c r="N14" s="971">
        <v>1.2503187499999999</v>
      </c>
      <c r="O14" s="971">
        <v>1.7342122000000002</v>
      </c>
      <c r="P14" s="971">
        <v>28.012700070000022</v>
      </c>
      <c r="Q14" s="971">
        <v>282.78066633000026</v>
      </c>
      <c r="R14" s="971">
        <v>203.0374898700004</v>
      </c>
      <c r="S14" s="971">
        <v>392.37722919291087</v>
      </c>
      <c r="T14" s="971">
        <v>104.82193589999997</v>
      </c>
      <c r="U14" s="687">
        <v>131.76177543000009</v>
      </c>
      <c r="V14" s="687">
        <v>50.677839220000038</v>
      </c>
      <c r="W14" s="687">
        <v>252.89006733459155</v>
      </c>
      <c r="X14" s="687">
        <v>96.911580877999668</v>
      </c>
      <c r="Y14" s="687">
        <v>122.73000721000049</v>
      </c>
      <c r="Z14" s="687">
        <v>207.31130864000173</v>
      </c>
    </row>
    <row r="15" spans="1:28" ht="18" customHeight="1">
      <c r="A15" s="688" t="s">
        <v>482</v>
      </c>
      <c r="B15" s="285"/>
      <c r="C15" s="285"/>
      <c r="D15" s="285"/>
      <c r="E15" s="285"/>
      <c r="F15" s="970">
        <v>0</v>
      </c>
      <c r="G15" s="970">
        <v>6.2050356900000008</v>
      </c>
      <c r="H15" s="970">
        <v>4.1609200000000002E-3</v>
      </c>
      <c r="I15" s="970">
        <v>1.5751419999999999E-2</v>
      </c>
      <c r="J15" s="970">
        <v>0.37179807999999998</v>
      </c>
      <c r="K15" s="970">
        <v>8.1597043599999992</v>
      </c>
      <c r="L15" s="971">
        <v>0</v>
      </c>
      <c r="M15" s="971">
        <v>1.9900600000000001E-3</v>
      </c>
      <c r="N15" s="971">
        <v>5.6989190000000002E-2</v>
      </c>
      <c r="O15" s="971">
        <v>0.29720575999999999</v>
      </c>
      <c r="P15" s="971">
        <v>1.9165770000000006E-2</v>
      </c>
      <c r="Q15" s="971">
        <v>4.8941699999999998E-3</v>
      </c>
      <c r="R15" s="971">
        <v>4.1205799999999996E-3</v>
      </c>
      <c r="S15" s="971">
        <v>0</v>
      </c>
      <c r="T15" s="971">
        <v>1.2932265000000001</v>
      </c>
      <c r="U15" s="687">
        <v>1.730456E-2</v>
      </c>
      <c r="V15" s="687">
        <v>0</v>
      </c>
      <c r="W15" s="687">
        <v>0</v>
      </c>
      <c r="X15" s="687">
        <v>0</v>
      </c>
      <c r="Y15" s="687">
        <v>0</v>
      </c>
      <c r="Z15" s="687">
        <v>3.3605910000000003E-2</v>
      </c>
    </row>
    <row r="16" spans="1:28" ht="18" customHeight="1">
      <c r="A16" s="688" t="s">
        <v>11</v>
      </c>
      <c r="B16" s="285"/>
      <c r="C16" s="285"/>
      <c r="D16" s="285"/>
      <c r="E16" s="285"/>
      <c r="F16" s="970">
        <v>2.1699999999999999E-4</v>
      </c>
      <c r="G16" s="970">
        <v>0</v>
      </c>
      <c r="H16" s="970">
        <v>0</v>
      </c>
      <c r="I16" s="970">
        <v>0</v>
      </c>
      <c r="J16" s="970">
        <v>0</v>
      </c>
      <c r="K16" s="970">
        <v>0</v>
      </c>
      <c r="L16" s="971">
        <v>0</v>
      </c>
      <c r="M16" s="971">
        <v>0</v>
      </c>
      <c r="N16" s="971">
        <v>0.79299461000000038</v>
      </c>
      <c r="O16" s="971">
        <v>0.38562930999999995</v>
      </c>
      <c r="P16" s="971">
        <v>0</v>
      </c>
      <c r="Q16" s="971">
        <v>0</v>
      </c>
      <c r="R16" s="971">
        <v>0</v>
      </c>
      <c r="S16" s="971">
        <v>0</v>
      </c>
      <c r="T16" s="971">
        <v>1.9235999999999999E-3</v>
      </c>
      <c r="U16" s="687">
        <v>0</v>
      </c>
      <c r="V16" s="687">
        <v>0</v>
      </c>
      <c r="W16" s="687">
        <v>2.0699999999999998E-3</v>
      </c>
      <c r="X16" s="687">
        <v>0</v>
      </c>
      <c r="Y16" s="687">
        <v>0</v>
      </c>
      <c r="Z16" s="687">
        <v>0</v>
      </c>
    </row>
    <row r="17" spans="1:26" ht="18" customHeight="1">
      <c r="A17" s="688" t="s">
        <v>10</v>
      </c>
      <c r="B17" s="285"/>
      <c r="C17" s="285"/>
      <c r="D17" s="285"/>
      <c r="E17" s="285"/>
      <c r="F17" s="970">
        <v>6.0000000000000001E-3</v>
      </c>
      <c r="G17" s="970">
        <v>4.6979999999999999E-3</v>
      </c>
      <c r="H17" s="970">
        <v>0</v>
      </c>
      <c r="I17" s="970">
        <v>3.1841000000000004E-4</v>
      </c>
      <c r="J17" s="970">
        <v>1.409675E-2</v>
      </c>
      <c r="K17" s="970">
        <v>1.1443E-4</v>
      </c>
      <c r="L17" s="971">
        <v>1.0141900000000001E-3</v>
      </c>
      <c r="M17" s="971">
        <v>0.65756068000000001</v>
      </c>
      <c r="N17" s="971">
        <v>2.3593378599999997</v>
      </c>
      <c r="O17" s="971">
        <v>1.9839793400000001</v>
      </c>
      <c r="P17" s="971">
        <v>0.25786568999999998</v>
      </c>
      <c r="Q17" s="971">
        <v>0</v>
      </c>
      <c r="R17" s="971">
        <v>3.3193940000000005E-2</v>
      </c>
      <c r="S17" s="971">
        <v>0</v>
      </c>
      <c r="T17" s="971">
        <v>2.772049999999999E-3</v>
      </c>
      <c r="U17" s="687">
        <v>7.576900000000001E-4</v>
      </c>
      <c r="V17" s="687">
        <v>1.4649999999999999E-3</v>
      </c>
      <c r="W17" s="687">
        <v>3.2254127669711308E-2</v>
      </c>
      <c r="X17" s="687">
        <v>1.3230000000000002E-4</v>
      </c>
      <c r="Y17" s="687">
        <v>3.3912999999999999E-4</v>
      </c>
      <c r="Z17" s="687">
        <v>0.26439480999999998</v>
      </c>
    </row>
    <row r="18" spans="1:26" ht="18" customHeight="1">
      <c r="A18" s="688" t="s">
        <v>9</v>
      </c>
      <c r="B18" s="285"/>
      <c r="C18" s="285"/>
      <c r="D18" s="285"/>
      <c r="E18" s="285"/>
      <c r="F18" s="970">
        <v>0</v>
      </c>
      <c r="G18" s="970">
        <v>1E-4</v>
      </c>
      <c r="H18" s="970">
        <v>0</v>
      </c>
      <c r="I18" s="970">
        <v>8.4577000000000003E-4</v>
      </c>
      <c r="J18" s="970">
        <v>0</v>
      </c>
      <c r="K18" s="970">
        <v>0</v>
      </c>
      <c r="L18" s="971">
        <v>0</v>
      </c>
      <c r="M18" s="971">
        <v>0</v>
      </c>
      <c r="N18" s="971">
        <v>0</v>
      </c>
      <c r="O18" s="971">
        <v>1.9955360000000002E-2</v>
      </c>
      <c r="P18" s="971">
        <v>1.7313399999999998E-3</v>
      </c>
      <c r="Q18" s="971">
        <v>0</v>
      </c>
      <c r="R18" s="971">
        <v>0</v>
      </c>
      <c r="S18" s="971">
        <v>4.1206549999999981E-2</v>
      </c>
      <c r="T18" s="971">
        <v>0.23908669999999999</v>
      </c>
      <c r="U18" s="687">
        <v>1.28903919</v>
      </c>
      <c r="V18" s="687">
        <v>0</v>
      </c>
      <c r="W18" s="687">
        <v>4.8580000000000003E-3</v>
      </c>
      <c r="X18" s="687">
        <v>103.11697206999996</v>
      </c>
      <c r="Y18" s="687">
        <v>4.4614999999999998E-4</v>
      </c>
      <c r="Z18" s="687">
        <v>4.6874209999999999E-2</v>
      </c>
    </row>
    <row r="19" spans="1:26" ht="18" customHeight="1">
      <c r="A19" s="688" t="s">
        <v>8</v>
      </c>
      <c r="B19" s="285"/>
      <c r="C19" s="285"/>
      <c r="D19" s="285"/>
      <c r="E19" s="285"/>
      <c r="F19" s="970">
        <v>0</v>
      </c>
      <c r="G19" s="970">
        <v>0</v>
      </c>
      <c r="H19" s="970">
        <v>0</v>
      </c>
      <c r="I19" s="970">
        <v>0</v>
      </c>
      <c r="J19" s="970">
        <v>0</v>
      </c>
      <c r="K19" s="970">
        <v>0</v>
      </c>
      <c r="L19" s="971">
        <v>7.0149000000000003E-4</v>
      </c>
      <c r="M19" s="971">
        <v>0</v>
      </c>
      <c r="N19" s="971">
        <v>5.4475929999999999E-2</v>
      </c>
      <c r="O19" s="971">
        <v>0</v>
      </c>
      <c r="P19" s="971">
        <v>0</v>
      </c>
      <c r="Q19" s="971">
        <v>0</v>
      </c>
      <c r="R19" s="971">
        <v>1.28713E-3</v>
      </c>
      <c r="S19" s="971">
        <v>3.3872239999999998E-2</v>
      </c>
      <c r="T19" s="971">
        <v>0</v>
      </c>
      <c r="U19" s="687">
        <v>0</v>
      </c>
      <c r="V19" s="687">
        <v>0.13434788</v>
      </c>
      <c r="W19" s="687">
        <v>1.1200379999999999E-2</v>
      </c>
      <c r="X19" s="687">
        <v>1.2379709999999999E-2</v>
      </c>
      <c r="Y19" s="687">
        <v>0</v>
      </c>
      <c r="Z19" s="687">
        <v>46.89572325999999</v>
      </c>
    </row>
    <row r="20" spans="1:26" ht="18" customHeight="1">
      <c r="A20" s="688" t="s">
        <v>6</v>
      </c>
      <c r="B20" s="285"/>
      <c r="C20" s="285"/>
      <c r="D20" s="285"/>
      <c r="E20" s="285"/>
      <c r="F20" s="970">
        <v>8.4078219999999995E-2</v>
      </c>
      <c r="G20" s="970">
        <v>3.8989669999999997E-2</v>
      </c>
      <c r="H20" s="970">
        <v>3.4785300000000005E-2</v>
      </c>
      <c r="I20" s="970">
        <v>1.9747867699999997</v>
      </c>
      <c r="J20" s="970">
        <v>10.597603509999995</v>
      </c>
      <c r="K20" s="970">
        <v>1.9493334400000004</v>
      </c>
      <c r="L20" s="971">
        <v>9.5405042299999963</v>
      </c>
      <c r="M20" s="971">
        <v>9.2964208799999941</v>
      </c>
      <c r="N20" s="971">
        <v>5.6947914599999985</v>
      </c>
      <c r="O20" s="971">
        <v>4.7103635899999974</v>
      </c>
      <c r="P20" s="971">
        <v>5.6969715899999969</v>
      </c>
      <c r="Q20" s="971">
        <v>3.057621849999999</v>
      </c>
      <c r="R20" s="971">
        <v>1.6042913099999987</v>
      </c>
      <c r="S20" s="971">
        <v>0.56779402999999984</v>
      </c>
      <c r="T20" s="971">
        <v>1.1544873899999994</v>
      </c>
      <c r="U20" s="687">
        <v>4.3080229500000007</v>
      </c>
      <c r="V20" s="687">
        <v>3.2752621800000008</v>
      </c>
      <c r="W20" s="687">
        <v>0.87924068000000022</v>
      </c>
      <c r="X20" s="687">
        <v>1.5953686699999996</v>
      </c>
      <c r="Y20" s="687">
        <v>2.8432236500000001</v>
      </c>
      <c r="Z20" s="687">
        <v>2.4167318400000002</v>
      </c>
    </row>
    <row r="21" spans="1:26" ht="18" customHeight="1">
      <c r="A21" s="688" t="s">
        <v>17</v>
      </c>
      <c r="B21" s="285"/>
      <c r="C21" s="285"/>
      <c r="D21" s="285"/>
      <c r="E21" s="285"/>
      <c r="F21" s="970">
        <v>1.5763763000000002</v>
      </c>
      <c r="G21" s="970">
        <v>0.29305346999999998</v>
      </c>
      <c r="H21" s="970">
        <v>0.98327098999999996</v>
      </c>
      <c r="I21" s="970">
        <v>1.2315239100000002</v>
      </c>
      <c r="J21" s="970">
        <v>4.671639980000001</v>
      </c>
      <c r="K21" s="970">
        <v>314.95779362000002</v>
      </c>
      <c r="L21" s="971">
        <v>109.61758772000005</v>
      </c>
      <c r="M21" s="971">
        <v>57.271536349999991</v>
      </c>
      <c r="N21" s="971">
        <v>105.30336291260754</v>
      </c>
      <c r="O21" s="971">
        <v>229.70691269163552</v>
      </c>
      <c r="P21" s="971">
        <v>446.21851790999983</v>
      </c>
      <c r="Q21" s="971">
        <v>778.48114135333287</v>
      </c>
      <c r="R21" s="971">
        <v>438.66129808999989</v>
      </c>
      <c r="S21" s="971">
        <v>250.39569389000013</v>
      </c>
      <c r="T21" s="971">
        <v>350.08261090999997</v>
      </c>
      <c r="U21" s="687">
        <v>56.12651918000001</v>
      </c>
      <c r="V21" s="687">
        <v>67.854240300000001</v>
      </c>
      <c r="W21" s="687">
        <v>394.82255386999987</v>
      </c>
      <c r="X21" s="687">
        <v>69.82474163396823</v>
      </c>
      <c r="Y21" s="687">
        <v>183.58252054030532</v>
      </c>
      <c r="Z21" s="687">
        <v>197.2058248602298</v>
      </c>
    </row>
    <row r="22" spans="1:26" ht="18" customHeight="1">
      <c r="A22" s="688" t="s">
        <v>4</v>
      </c>
      <c r="B22" s="285"/>
      <c r="C22" s="285"/>
      <c r="D22" s="285"/>
      <c r="E22" s="285"/>
      <c r="F22" s="970">
        <v>0</v>
      </c>
      <c r="G22" s="970">
        <v>0</v>
      </c>
      <c r="H22" s="970">
        <v>0</v>
      </c>
      <c r="I22" s="970">
        <v>0</v>
      </c>
      <c r="J22" s="970">
        <v>0</v>
      </c>
      <c r="K22" s="970">
        <v>3.0546999999999996E-4</v>
      </c>
      <c r="L22" s="971">
        <v>0</v>
      </c>
      <c r="M22" s="971">
        <v>0</v>
      </c>
      <c r="N22" s="971">
        <v>3.7770080000000004E-2</v>
      </c>
      <c r="O22" s="971">
        <v>4.8143500000000002E-3</v>
      </c>
      <c r="P22" s="971">
        <v>0.10508052000000001</v>
      </c>
      <c r="Q22" s="971">
        <v>1.6104134999999999E-2</v>
      </c>
      <c r="R22" s="971">
        <v>1.4159731499999999</v>
      </c>
      <c r="S22" s="971">
        <v>0</v>
      </c>
      <c r="T22" s="971">
        <v>93.022056217267661</v>
      </c>
      <c r="U22" s="687">
        <v>0</v>
      </c>
      <c r="V22" s="687">
        <v>0.12159557402678012</v>
      </c>
      <c r="W22" s="687">
        <v>1.99803E-3</v>
      </c>
      <c r="X22" s="687">
        <v>8.1660000000000001E-5</v>
      </c>
      <c r="Y22" s="687">
        <v>0</v>
      </c>
      <c r="Z22" s="687">
        <v>3.362946E-2</v>
      </c>
    </row>
    <row r="23" spans="1:26" ht="18" customHeight="1">
      <c r="A23" s="688" t="s">
        <v>3</v>
      </c>
      <c r="B23" s="285"/>
      <c r="C23" s="285"/>
      <c r="D23" s="285"/>
      <c r="E23" s="285"/>
      <c r="F23" s="970">
        <v>171.11816592000002</v>
      </c>
      <c r="G23" s="970">
        <v>348.98235993000043</v>
      </c>
      <c r="H23" s="970">
        <v>549.98130623999839</v>
      </c>
      <c r="I23" s="970">
        <v>1808.7527463379965</v>
      </c>
      <c r="J23" s="970">
        <v>2515.8115123200109</v>
      </c>
      <c r="K23" s="970">
        <v>1547.0077505700001</v>
      </c>
      <c r="L23" s="971">
        <v>1818.9711992499972</v>
      </c>
      <c r="M23" s="971">
        <v>1742.9298263299968</v>
      </c>
      <c r="N23" s="971">
        <v>3517.3352589460105</v>
      </c>
      <c r="O23" s="971">
        <v>2581.704883890005</v>
      </c>
      <c r="P23" s="971">
        <v>2186.08909984001</v>
      </c>
      <c r="Q23" s="971">
        <v>1487.8190229389973</v>
      </c>
      <c r="R23" s="971">
        <v>1351.256494453992</v>
      </c>
      <c r="S23" s="971">
        <v>1346.8413914128175</v>
      </c>
      <c r="T23" s="971">
        <v>1133.2892443429751</v>
      </c>
      <c r="U23" s="687">
        <v>374.04717058899894</v>
      </c>
      <c r="V23" s="687">
        <v>210.52740744799985</v>
      </c>
      <c r="W23" s="687">
        <v>530.29925858124079</v>
      </c>
      <c r="X23" s="687">
        <v>641.15936111891597</v>
      </c>
      <c r="Y23" s="687">
        <v>448.28948246400023</v>
      </c>
      <c r="Z23" s="687">
        <v>835.85276993599939</v>
      </c>
    </row>
    <row r="24" spans="1:26" s="44" customFormat="1" ht="18" customHeight="1">
      <c r="A24" s="688" t="s">
        <v>431</v>
      </c>
      <c r="B24" s="285"/>
      <c r="C24" s="285"/>
      <c r="D24" s="285"/>
      <c r="E24" s="285"/>
      <c r="F24" s="970">
        <v>0</v>
      </c>
      <c r="G24" s="970">
        <v>2.2212799999999998E-2</v>
      </c>
      <c r="H24" s="970">
        <v>1.0000000000000001E-5</v>
      </c>
      <c r="I24" s="970">
        <v>0</v>
      </c>
      <c r="J24" s="970">
        <v>1.236192E-2</v>
      </c>
      <c r="K24" s="970">
        <v>0.21020528000000002</v>
      </c>
      <c r="L24" s="971">
        <v>3.335036440000001</v>
      </c>
      <c r="M24" s="971">
        <v>2.3738019399999999</v>
      </c>
      <c r="N24" s="971">
        <v>5.8110349999999998E-2</v>
      </c>
      <c r="O24" s="971">
        <v>0.36618427999999997</v>
      </c>
      <c r="P24" s="971">
        <v>0.57700399999999996</v>
      </c>
      <c r="Q24" s="971">
        <v>0.12043774</v>
      </c>
      <c r="R24" s="971">
        <v>4.9916730000000013E-2</v>
      </c>
      <c r="S24" s="971">
        <v>6.2299130000000008E-2</v>
      </c>
      <c r="T24" s="971">
        <v>0.45761950000000018</v>
      </c>
      <c r="U24" s="687">
        <v>0.12004943000000003</v>
      </c>
      <c r="V24" s="687">
        <v>1.2869430000000001E-2</v>
      </c>
      <c r="W24" s="687">
        <v>0.52717241999999997</v>
      </c>
      <c r="X24" s="687">
        <v>3.4354610000000001E-2</v>
      </c>
      <c r="Y24" s="687">
        <v>0.89943960000000023</v>
      </c>
      <c r="Z24" s="687">
        <v>0.10527064000000004</v>
      </c>
    </row>
    <row r="25" spans="1:26" ht="18" customHeight="1">
      <c r="A25" s="688" t="s">
        <v>1</v>
      </c>
      <c r="B25" s="285"/>
      <c r="C25" s="285"/>
      <c r="D25" s="285"/>
      <c r="E25" s="285"/>
      <c r="F25" s="970">
        <v>7.5853329999999997E-2</v>
      </c>
      <c r="G25" s="970">
        <v>5.2581830000000003E-2</v>
      </c>
      <c r="H25" s="970">
        <v>1.5E-3</v>
      </c>
      <c r="I25" s="970">
        <v>8.5007689999999983E-2</v>
      </c>
      <c r="J25" s="970">
        <v>0.10550725</v>
      </c>
      <c r="K25" s="970">
        <v>4.247759999999999E-2</v>
      </c>
      <c r="L25" s="971">
        <v>1.1114470000000001E-2</v>
      </c>
      <c r="M25" s="971">
        <v>0.13187009</v>
      </c>
      <c r="N25" s="971">
        <v>0.18040446000000002</v>
      </c>
      <c r="O25" s="971">
        <v>3.8258899999999993E-3</v>
      </c>
      <c r="P25" s="971">
        <v>0.15258760000000002</v>
      </c>
      <c r="Q25" s="971">
        <v>0.57945878000000028</v>
      </c>
      <c r="R25" s="971">
        <v>0.40107880999999995</v>
      </c>
      <c r="S25" s="971">
        <v>0.23458155</v>
      </c>
      <c r="T25" s="971">
        <v>0.11158931000000001</v>
      </c>
      <c r="U25" s="687">
        <v>0.29704492999999993</v>
      </c>
      <c r="V25" s="687">
        <v>0.18183116999999999</v>
      </c>
      <c r="W25" s="687">
        <v>0.28917928000000004</v>
      </c>
      <c r="X25" s="687">
        <v>0.27724877000000003</v>
      </c>
      <c r="Y25" s="687">
        <v>0.19798565000000004</v>
      </c>
      <c r="Z25" s="687">
        <v>3.5479970299999999</v>
      </c>
    </row>
    <row r="26" spans="1:26" ht="18" customHeight="1">
      <c r="A26" s="688" t="s">
        <v>23</v>
      </c>
      <c r="B26" s="285"/>
      <c r="C26" s="285"/>
      <c r="D26" s="285"/>
      <c r="E26" s="285"/>
      <c r="F26" s="970">
        <v>4.7244970000000004E-2</v>
      </c>
      <c r="G26" s="970">
        <v>3.3150020000000002E-2</v>
      </c>
      <c r="H26" s="970">
        <v>6.0169420000000008E-2</v>
      </c>
      <c r="I26" s="970">
        <v>7.1538299999999999E-3</v>
      </c>
      <c r="J26" s="970">
        <v>6.3621499999999996E-3</v>
      </c>
      <c r="K26" s="970">
        <v>5.0339999999999998E-4</v>
      </c>
      <c r="L26" s="971">
        <v>1.5813540000000004E-2</v>
      </c>
      <c r="M26" s="971">
        <v>1.298091E-2</v>
      </c>
      <c r="N26" s="971">
        <v>3.0060369999999999E-2</v>
      </c>
      <c r="O26" s="971">
        <v>4.0223400000000001E-3</v>
      </c>
      <c r="P26" s="971">
        <v>0</v>
      </c>
      <c r="Q26" s="971">
        <v>0.43878083999999995</v>
      </c>
      <c r="R26" s="971">
        <v>8.9307699999999993E-3</v>
      </c>
      <c r="S26" s="971">
        <v>3.8594999999999998E-4</v>
      </c>
      <c r="T26" s="971">
        <v>3.3708690000000006E-2</v>
      </c>
      <c r="U26" s="687">
        <v>2.2565300000000001E-3</v>
      </c>
      <c r="V26" s="687">
        <v>0.12748456999999999</v>
      </c>
      <c r="W26" s="687">
        <v>2.03E-4</v>
      </c>
      <c r="X26" s="687">
        <v>1.3435824500000002</v>
      </c>
      <c r="Y26" s="687">
        <v>3.3045305399999996</v>
      </c>
      <c r="Z26" s="687">
        <v>0.50095582000000005</v>
      </c>
    </row>
    <row r="27" spans="1:26" ht="10.5" customHeight="1">
      <c r="A27" s="685"/>
      <c r="B27" s="285"/>
      <c r="C27" s="285"/>
      <c r="D27" s="285"/>
      <c r="E27" s="285"/>
      <c r="F27" s="285"/>
      <c r="G27" s="285"/>
      <c r="H27" s="285"/>
      <c r="I27" s="285"/>
      <c r="J27" s="285"/>
      <c r="K27" s="285"/>
      <c r="L27" s="285"/>
      <c r="M27" s="285"/>
      <c r="N27" s="285"/>
      <c r="O27" s="285"/>
      <c r="P27" s="285"/>
      <c r="Q27" s="285"/>
      <c r="R27" s="285"/>
      <c r="S27" s="285"/>
      <c r="T27" s="285"/>
      <c r="U27" s="285"/>
      <c r="V27" s="285"/>
      <c r="W27" s="285"/>
      <c r="X27" s="285"/>
      <c r="Y27" s="285"/>
      <c r="Z27" s="285"/>
    </row>
    <row r="28" spans="1:26" ht="18" customHeight="1">
      <c r="A28" s="686" t="s">
        <v>432</v>
      </c>
      <c r="B28" s="285"/>
      <c r="C28" s="285"/>
      <c r="D28" s="285"/>
      <c r="E28" s="285"/>
      <c r="F28" s="562">
        <v>598.45670038000651</v>
      </c>
      <c r="G28" s="562">
        <v>601.64048040000148</v>
      </c>
      <c r="H28" s="562">
        <v>794.92277758998887</v>
      </c>
      <c r="I28" s="562">
        <v>968.18806055999926</v>
      </c>
      <c r="J28" s="562">
        <v>1410.8089379300022</v>
      </c>
      <c r="K28" s="562">
        <v>1415.8506314499991</v>
      </c>
      <c r="L28" s="689">
        <v>1231.0071850599932</v>
      </c>
      <c r="M28" s="689">
        <v>1282.339384260001</v>
      </c>
      <c r="N28" s="689">
        <v>1571.9190397899945</v>
      </c>
      <c r="O28" s="689">
        <v>1579.3469199700046</v>
      </c>
      <c r="P28" s="689">
        <v>1498.9776607199949</v>
      </c>
      <c r="Q28" s="689">
        <v>1136.4980939700051</v>
      </c>
      <c r="R28" s="689">
        <v>788.94609164000428</v>
      </c>
      <c r="S28" s="689">
        <v>884.03976445999638</v>
      </c>
      <c r="T28" s="689">
        <v>702.44548087000078</v>
      </c>
      <c r="U28" s="689">
        <v>572.42256792000001</v>
      </c>
      <c r="V28" s="689">
        <v>449.94411596999777</v>
      </c>
      <c r="W28" s="689">
        <v>431.3143451899972</v>
      </c>
      <c r="X28" s="689">
        <v>642.16081101000123</v>
      </c>
      <c r="Y28" s="689">
        <v>568.87245573999712</v>
      </c>
      <c r="Z28" s="689">
        <v>623.19395757000211</v>
      </c>
    </row>
    <row r="29" spans="1:26" ht="18" customHeight="1">
      <c r="A29" s="688" t="s">
        <v>12</v>
      </c>
      <c r="B29" s="285"/>
      <c r="C29" s="285"/>
      <c r="D29" s="285"/>
      <c r="E29" s="285"/>
      <c r="F29" s="973">
        <v>1.9839399999999997E-2</v>
      </c>
      <c r="G29" s="973">
        <v>0.12104063</v>
      </c>
      <c r="H29" s="973">
        <v>0.66332654000000002</v>
      </c>
      <c r="I29" s="973">
        <v>0.46168202000000008</v>
      </c>
      <c r="J29" s="973">
        <v>2.9246825400000001</v>
      </c>
      <c r="K29" s="973">
        <v>0.10552702000000003</v>
      </c>
      <c r="L29" s="974">
        <v>0.79349826999999995</v>
      </c>
      <c r="M29" s="974">
        <v>0.76080001999999991</v>
      </c>
      <c r="N29" s="974">
        <v>0.28969985999999998</v>
      </c>
      <c r="O29" s="974">
        <v>0.55323690999999997</v>
      </c>
      <c r="P29" s="974">
        <v>0.54595498999999903</v>
      </c>
      <c r="Q29" s="974">
        <v>1.0285776200000003</v>
      </c>
      <c r="R29" s="974">
        <v>1.8967509099999997</v>
      </c>
      <c r="S29" s="974">
        <v>1.1427573200000001</v>
      </c>
      <c r="T29" s="974">
        <v>1.39874429</v>
      </c>
      <c r="U29" s="974">
        <v>0.36614146000000047</v>
      </c>
      <c r="V29" s="974">
        <v>0.18198428</v>
      </c>
      <c r="W29" s="974">
        <v>0.44614937999999993</v>
      </c>
      <c r="X29" s="974">
        <v>2.4439925600000021</v>
      </c>
      <c r="Y29" s="974">
        <v>1.45601695</v>
      </c>
      <c r="Z29" s="975">
        <v>5.1656968899999907</v>
      </c>
    </row>
    <row r="30" spans="1:26" ht="18" customHeight="1">
      <c r="A30" s="688" t="s">
        <v>483</v>
      </c>
      <c r="B30" s="285"/>
      <c r="C30" s="285"/>
      <c r="D30" s="285"/>
      <c r="E30" s="285"/>
      <c r="F30" s="973">
        <v>0</v>
      </c>
      <c r="G30" s="973">
        <v>9.3179999999999999E-4</v>
      </c>
      <c r="H30" s="973">
        <v>2.60523E-3</v>
      </c>
      <c r="I30" s="973">
        <v>1.8749190000000002E-2</v>
      </c>
      <c r="J30" s="973">
        <v>1.03531E-3</v>
      </c>
      <c r="K30" s="973">
        <v>0</v>
      </c>
      <c r="L30" s="974">
        <v>0</v>
      </c>
      <c r="M30" s="974">
        <v>0</v>
      </c>
      <c r="N30" s="974">
        <v>0</v>
      </c>
      <c r="O30" s="974">
        <v>9.232E-4</v>
      </c>
      <c r="P30" s="974">
        <v>1.4895749999999999E-2</v>
      </c>
      <c r="Q30" s="974">
        <v>0</v>
      </c>
      <c r="R30" s="974">
        <v>0</v>
      </c>
      <c r="S30" s="974">
        <v>0</v>
      </c>
      <c r="T30" s="974">
        <v>0</v>
      </c>
      <c r="U30" s="974">
        <v>0</v>
      </c>
      <c r="V30" s="974">
        <v>0</v>
      </c>
      <c r="W30" s="974">
        <v>0</v>
      </c>
      <c r="X30" s="974">
        <v>5.7933000000000008E-4</v>
      </c>
      <c r="Y30" s="974">
        <v>1.1951800000000001E-3</v>
      </c>
      <c r="Z30" s="975">
        <v>7.2227999999999995E-4</v>
      </c>
    </row>
    <row r="31" spans="1:26" ht="18" customHeight="1">
      <c r="A31" s="688" t="s">
        <v>430</v>
      </c>
      <c r="B31" s="285"/>
      <c r="C31" s="285"/>
      <c r="D31" s="285"/>
      <c r="E31" s="285"/>
      <c r="F31" s="973">
        <v>2.1109231599999982</v>
      </c>
      <c r="G31" s="973">
        <v>0.62649564999999996</v>
      </c>
      <c r="H31" s="973">
        <v>0.93436166999999992</v>
      </c>
      <c r="I31" s="973">
        <v>1.2174293399999989</v>
      </c>
      <c r="J31" s="973">
        <v>4.0724295700000015</v>
      </c>
      <c r="K31" s="973">
        <v>0.66121571999999995</v>
      </c>
      <c r="L31" s="974">
        <v>4.7867459499999976</v>
      </c>
      <c r="M31" s="974">
        <v>2.1548298599999995</v>
      </c>
      <c r="N31" s="974">
        <v>2.2380534800000031</v>
      </c>
      <c r="O31" s="974">
        <v>6.5812704699999989</v>
      </c>
      <c r="P31" s="974">
        <v>12.921009800000006</v>
      </c>
      <c r="Q31" s="974">
        <v>8.2048962100000082</v>
      </c>
      <c r="R31" s="974">
        <v>2.4455050400000009</v>
      </c>
      <c r="S31" s="974">
        <v>1.6917324199999986</v>
      </c>
      <c r="T31" s="974">
        <v>1.9550328299999999</v>
      </c>
      <c r="U31" s="974">
        <v>4.1885709499999946</v>
      </c>
      <c r="V31" s="974">
        <v>3.3409554899999967</v>
      </c>
      <c r="W31" s="974">
        <v>6.9061405200000037</v>
      </c>
      <c r="X31" s="974">
        <v>12.454362509999966</v>
      </c>
      <c r="Y31" s="974">
        <v>3.4175336600000019</v>
      </c>
      <c r="Z31" s="975">
        <v>5.7216815299999828</v>
      </c>
    </row>
    <row r="32" spans="1:26" ht="18" customHeight="1">
      <c r="A32" s="688" t="s">
        <v>482</v>
      </c>
      <c r="B32" s="285"/>
      <c r="C32" s="285"/>
      <c r="D32" s="285"/>
      <c r="E32" s="285"/>
      <c r="F32" s="973">
        <v>2.5190055100000013</v>
      </c>
      <c r="G32" s="973">
        <v>3.4389821700000005</v>
      </c>
      <c r="H32" s="973">
        <v>9.0191299399999938</v>
      </c>
      <c r="I32" s="973">
        <v>32.421189329999976</v>
      </c>
      <c r="J32" s="973">
        <v>13.340206389999999</v>
      </c>
      <c r="K32" s="973">
        <v>16.847567779999999</v>
      </c>
      <c r="L32" s="974">
        <v>18.071062490000003</v>
      </c>
      <c r="M32" s="974">
        <v>14.710719639999997</v>
      </c>
      <c r="N32" s="974">
        <v>30.748860959999991</v>
      </c>
      <c r="O32" s="974">
        <v>15.299380860000005</v>
      </c>
      <c r="P32" s="974">
        <v>6.5263464200000003</v>
      </c>
      <c r="Q32" s="974">
        <v>10.788363419999996</v>
      </c>
      <c r="R32" s="974">
        <v>7.3326917599999994</v>
      </c>
      <c r="S32" s="974">
        <v>23.118293379999997</v>
      </c>
      <c r="T32" s="974">
        <v>31.252105570000001</v>
      </c>
      <c r="U32" s="974">
        <v>16.705864120000005</v>
      </c>
      <c r="V32" s="974">
        <v>4.9580104100000018</v>
      </c>
      <c r="W32" s="974">
        <v>6.3004240699999938</v>
      </c>
      <c r="X32" s="974">
        <v>27.374142349999996</v>
      </c>
      <c r="Y32" s="974">
        <v>0.57273565999999987</v>
      </c>
      <c r="Z32" s="975">
        <v>0.52002865000000043</v>
      </c>
    </row>
    <row r="33" spans="1:26" ht="18" customHeight="1">
      <c r="A33" s="688" t="s">
        <v>11</v>
      </c>
      <c r="B33" s="285"/>
      <c r="C33" s="285"/>
      <c r="D33" s="285"/>
      <c r="E33" s="285"/>
      <c r="F33" s="973">
        <v>0</v>
      </c>
      <c r="G33" s="973">
        <v>2.2170200000000001E-3</v>
      </c>
      <c r="H33" s="973">
        <v>5.8518800000000003E-3</v>
      </c>
      <c r="I33" s="973">
        <v>4.8622910000000005E-2</v>
      </c>
      <c r="J33" s="973">
        <v>8.6080530000000002E-2</v>
      </c>
      <c r="K33" s="973">
        <v>0</v>
      </c>
      <c r="L33" s="974">
        <v>0</v>
      </c>
      <c r="M33" s="974">
        <v>0.47319741999999998</v>
      </c>
      <c r="N33" s="974">
        <v>5.5442049999999993E-2</v>
      </c>
      <c r="O33" s="974">
        <v>0</v>
      </c>
      <c r="P33" s="974">
        <v>0</v>
      </c>
      <c r="Q33" s="974">
        <v>0</v>
      </c>
      <c r="R33" s="974">
        <v>0</v>
      </c>
      <c r="S33" s="974">
        <v>0</v>
      </c>
      <c r="T33" s="974">
        <v>0</v>
      </c>
      <c r="U33" s="974">
        <v>4.8182999999999999E-4</v>
      </c>
      <c r="V33" s="974">
        <v>2.5357999999999999E-4</v>
      </c>
      <c r="W33" s="974">
        <v>2.8517399999999997E-3</v>
      </c>
      <c r="X33" s="974">
        <v>4.2866000000000003E-4</v>
      </c>
      <c r="Y33" s="974">
        <v>0</v>
      </c>
      <c r="Z33" s="975">
        <v>3.6000000000000001E-5</v>
      </c>
    </row>
    <row r="34" spans="1:26" ht="18" customHeight="1">
      <c r="A34" s="688" t="s">
        <v>10</v>
      </c>
      <c r="B34" s="285"/>
      <c r="C34" s="285"/>
      <c r="D34" s="285"/>
      <c r="E34" s="285"/>
      <c r="F34" s="973">
        <v>4.3360000000000002E-4</v>
      </c>
      <c r="G34" s="973">
        <v>6.0401099999999996E-3</v>
      </c>
      <c r="H34" s="973">
        <v>1.5562659999999999E-2</v>
      </c>
      <c r="I34" s="973">
        <v>9.514336000000001E-2</v>
      </c>
      <c r="J34" s="973">
        <v>1.0168199999999999E-3</v>
      </c>
      <c r="K34" s="973">
        <v>0.24670243999999991</v>
      </c>
      <c r="L34" s="974">
        <v>8.1290039999999966E-2</v>
      </c>
      <c r="M34" s="974">
        <v>5.2618729999999996E-2</v>
      </c>
      <c r="N34" s="974">
        <v>0</v>
      </c>
      <c r="O34" s="974">
        <v>7.2250200000000004E-3</v>
      </c>
      <c r="P34" s="974">
        <v>4.5468250000000002E-2</v>
      </c>
      <c r="Q34" s="974">
        <v>0.18268754999999998</v>
      </c>
      <c r="R34" s="974">
        <v>5.2353110000000001E-2</v>
      </c>
      <c r="S34" s="974">
        <v>7.62644E-3</v>
      </c>
      <c r="T34" s="974">
        <v>8.8037999999999994E-4</v>
      </c>
      <c r="U34" s="974">
        <v>3.6900000000000002E-4</v>
      </c>
      <c r="V34" s="974">
        <v>2.3981950000000002E-2</v>
      </c>
      <c r="W34" s="974">
        <v>2.1217E-4</v>
      </c>
      <c r="X34" s="974">
        <v>4.4521049999999993E-2</v>
      </c>
      <c r="Y34" s="974">
        <v>1.6009260000000001E-2</v>
      </c>
      <c r="Z34" s="975">
        <v>2.7290999999999996E-4</v>
      </c>
    </row>
    <row r="35" spans="1:26" ht="18" customHeight="1">
      <c r="A35" s="688" t="s">
        <v>9</v>
      </c>
      <c r="B35" s="285"/>
      <c r="C35" s="285"/>
      <c r="D35" s="285"/>
      <c r="E35" s="285"/>
      <c r="F35" s="973">
        <v>2.9399999999999999E-4</v>
      </c>
      <c r="G35" s="973">
        <v>9.3231E-4</v>
      </c>
      <c r="H35" s="973">
        <v>2.6515259999999999E-2</v>
      </c>
      <c r="I35" s="973">
        <v>9.9402710000000005E-2</v>
      </c>
      <c r="J35" s="973">
        <v>2.9859E-4</v>
      </c>
      <c r="K35" s="973">
        <v>1.5019899999999999E-3</v>
      </c>
      <c r="L35" s="974">
        <v>1.36264E-3</v>
      </c>
      <c r="M35" s="974">
        <v>4.0768829999999999E-2</v>
      </c>
      <c r="N35" s="974">
        <v>8.9688600000000007E-2</v>
      </c>
      <c r="O35" s="974">
        <v>0</v>
      </c>
      <c r="P35" s="974">
        <v>2.2654979999999998E-2</v>
      </c>
      <c r="Q35" s="974">
        <v>7.9864099999999993E-3</v>
      </c>
      <c r="R35" s="974">
        <v>9.1152199999999985E-3</v>
      </c>
      <c r="S35" s="974">
        <v>0</v>
      </c>
      <c r="T35" s="974">
        <v>3.9241399999999996E-3</v>
      </c>
      <c r="U35" s="974">
        <v>0.48540548</v>
      </c>
      <c r="V35" s="974">
        <v>0.72558758000000001</v>
      </c>
      <c r="W35" s="974">
        <v>0.29869515000000002</v>
      </c>
      <c r="X35" s="974">
        <v>5.0936089999999996E-2</v>
      </c>
      <c r="Y35" s="974">
        <v>4.2676199999999997E-3</v>
      </c>
      <c r="Z35" s="975">
        <v>1.0000000000000001E-5</v>
      </c>
    </row>
    <row r="36" spans="1:26" ht="18" customHeight="1">
      <c r="A36" s="688" t="s">
        <v>8</v>
      </c>
      <c r="B36" s="285"/>
      <c r="C36" s="285"/>
      <c r="D36" s="285"/>
      <c r="E36" s="285"/>
      <c r="F36" s="973">
        <v>9.1097877500000006</v>
      </c>
      <c r="G36" s="973">
        <v>7.7631420000000007E-2</v>
      </c>
      <c r="H36" s="973">
        <v>2.05041889</v>
      </c>
      <c r="I36" s="973">
        <v>1.03374996</v>
      </c>
      <c r="J36" s="973">
        <v>2.8752416900000011</v>
      </c>
      <c r="K36" s="973">
        <v>7.5888685599999999</v>
      </c>
      <c r="L36" s="974">
        <v>2.9764672600000006</v>
      </c>
      <c r="M36" s="974">
        <v>0.67866621000000005</v>
      </c>
      <c r="N36" s="974">
        <v>0.76000432000000007</v>
      </c>
      <c r="O36" s="974">
        <v>1.0823943000000009</v>
      </c>
      <c r="P36" s="974">
        <v>5.0473896199999988</v>
      </c>
      <c r="Q36" s="974">
        <v>1.5394428600000001</v>
      </c>
      <c r="R36" s="974">
        <v>0.5279698599999999</v>
      </c>
      <c r="S36" s="974">
        <v>0.69548333000000007</v>
      </c>
      <c r="T36" s="974">
        <v>2.2240599999999988</v>
      </c>
      <c r="U36" s="974">
        <v>1.8254337800000009</v>
      </c>
      <c r="V36" s="974">
        <v>0.79552554000000009</v>
      </c>
      <c r="W36" s="974">
        <v>2.6949408000000021</v>
      </c>
      <c r="X36" s="974">
        <v>1.4705959900000001</v>
      </c>
      <c r="Y36" s="974">
        <v>2.0234690599999992</v>
      </c>
      <c r="Z36" s="975">
        <v>0.2685883699999998</v>
      </c>
    </row>
    <row r="37" spans="1:26" ht="18" customHeight="1">
      <c r="A37" s="688" t="s">
        <v>6</v>
      </c>
      <c r="B37" s="285"/>
      <c r="C37" s="285"/>
      <c r="D37" s="285"/>
      <c r="E37" s="285"/>
      <c r="F37" s="973">
        <v>1.1663388899999994</v>
      </c>
      <c r="G37" s="973">
        <v>0.60728354000000029</v>
      </c>
      <c r="H37" s="973">
        <v>0.70542622999999938</v>
      </c>
      <c r="I37" s="973">
        <v>2.6687114300000006</v>
      </c>
      <c r="J37" s="973">
        <v>3.1938648899999995</v>
      </c>
      <c r="K37" s="973">
        <v>19.55683212000001</v>
      </c>
      <c r="L37" s="974">
        <v>3.86858469</v>
      </c>
      <c r="M37" s="974">
        <v>6.5381161699999968</v>
      </c>
      <c r="N37" s="974">
        <v>130.44330858999999</v>
      </c>
      <c r="O37" s="974">
        <v>2.5563407899999997</v>
      </c>
      <c r="P37" s="974">
        <v>3.1085103100000007</v>
      </c>
      <c r="Q37" s="974">
        <v>5.2386953299999943</v>
      </c>
      <c r="R37" s="974">
        <v>3.652907729999999</v>
      </c>
      <c r="S37" s="974">
        <v>6.5967789999999962</v>
      </c>
      <c r="T37" s="974">
        <v>5.2707440799999912</v>
      </c>
      <c r="U37" s="974">
        <v>4.398628770000002</v>
      </c>
      <c r="V37" s="974">
        <v>4.6764695599999948</v>
      </c>
      <c r="W37" s="974">
        <v>1.8273570999999997</v>
      </c>
      <c r="X37" s="974">
        <v>4.5878792500000012</v>
      </c>
      <c r="Y37" s="974">
        <v>3.9704008899999996</v>
      </c>
      <c r="Z37" s="975">
        <v>31.667561980000034</v>
      </c>
    </row>
    <row r="38" spans="1:26" ht="18" customHeight="1">
      <c r="A38" s="688" t="s">
        <v>17</v>
      </c>
      <c r="B38" s="285"/>
      <c r="C38" s="285"/>
      <c r="D38" s="285"/>
      <c r="E38" s="285"/>
      <c r="F38" s="973">
        <v>24.675545200000069</v>
      </c>
      <c r="G38" s="973">
        <v>44.598334930000036</v>
      </c>
      <c r="H38" s="973">
        <v>71.489201370000401</v>
      </c>
      <c r="I38" s="973">
        <v>123.09971863999994</v>
      </c>
      <c r="J38" s="973">
        <v>264.29447190000036</v>
      </c>
      <c r="K38" s="973">
        <v>367.27179987000142</v>
      </c>
      <c r="L38" s="974">
        <v>246.72919355999815</v>
      </c>
      <c r="M38" s="974">
        <v>219.14319265000015</v>
      </c>
      <c r="N38" s="974">
        <v>232.33943466999918</v>
      </c>
      <c r="O38" s="974">
        <v>238.13247819000136</v>
      </c>
      <c r="P38" s="974">
        <v>173.33476079999937</v>
      </c>
      <c r="Q38" s="974">
        <v>91.931834090000621</v>
      </c>
      <c r="R38" s="974">
        <v>55.23192140000004</v>
      </c>
      <c r="S38" s="974">
        <v>43.237954849999909</v>
      </c>
      <c r="T38" s="974">
        <v>44.116754069999757</v>
      </c>
      <c r="U38" s="974">
        <v>25.566066170000074</v>
      </c>
      <c r="V38" s="974">
        <v>25.453072350000003</v>
      </c>
      <c r="W38" s="974">
        <v>35.453074349999937</v>
      </c>
      <c r="X38" s="974">
        <v>68.687925789999966</v>
      </c>
      <c r="Y38" s="974">
        <v>60.926184790000157</v>
      </c>
      <c r="Z38" s="975">
        <v>35.61036923000038</v>
      </c>
    </row>
    <row r="39" spans="1:26" ht="18" customHeight="1">
      <c r="A39" s="688" t="s">
        <v>4</v>
      </c>
      <c r="B39" s="285"/>
      <c r="C39" s="285"/>
      <c r="D39" s="285"/>
      <c r="E39" s="285"/>
      <c r="F39" s="973">
        <v>2.9399999999999999E-4</v>
      </c>
      <c r="G39" s="973">
        <v>1.58744E-2</v>
      </c>
      <c r="H39" s="973">
        <v>0.13007900999999999</v>
      </c>
      <c r="I39" s="973">
        <v>0.12847627000000003</v>
      </c>
      <c r="J39" s="973">
        <v>0.3255652</v>
      </c>
      <c r="K39" s="973">
        <v>1.478724E-2</v>
      </c>
      <c r="L39" s="974">
        <v>0.19769936000000002</v>
      </c>
      <c r="M39" s="974">
        <v>0.22831761</v>
      </c>
      <c r="N39" s="974">
        <v>0.79361298000000002</v>
      </c>
      <c r="O39" s="974">
        <v>0.36847064999999996</v>
      </c>
      <c r="P39" s="974">
        <v>1.6609927799999993</v>
      </c>
      <c r="Q39" s="974">
        <v>0.58362869999999967</v>
      </c>
      <c r="R39" s="974">
        <v>1.6312E-3</v>
      </c>
      <c r="S39" s="974">
        <v>0</v>
      </c>
      <c r="T39" s="974">
        <v>0.59088759999999996</v>
      </c>
      <c r="U39" s="974">
        <v>2.42908656</v>
      </c>
      <c r="V39" s="974">
        <v>0.51318144999999993</v>
      </c>
      <c r="W39" s="974">
        <v>0</v>
      </c>
      <c r="X39" s="974">
        <v>2.8969999999999998E-3</v>
      </c>
      <c r="Y39" s="974">
        <v>5.2099960000000001E-2</v>
      </c>
      <c r="Z39" s="975">
        <v>0.84332172999999999</v>
      </c>
    </row>
    <row r="40" spans="1:26" ht="18" customHeight="1">
      <c r="A40" s="688" t="s">
        <v>3</v>
      </c>
      <c r="B40" s="285"/>
      <c r="C40" s="285"/>
      <c r="D40" s="285"/>
      <c r="E40" s="285"/>
      <c r="F40" s="973">
        <v>558.32234013000641</v>
      </c>
      <c r="G40" s="973">
        <v>551.69908086000146</v>
      </c>
      <c r="H40" s="973">
        <v>707.88890306998849</v>
      </c>
      <c r="I40" s="973">
        <v>803.27930610999931</v>
      </c>
      <c r="J40" s="973">
        <v>1117.4749955100019</v>
      </c>
      <c r="K40" s="973">
        <v>1001.4486970899976</v>
      </c>
      <c r="L40" s="974">
        <v>950.54291718999502</v>
      </c>
      <c r="M40" s="974">
        <v>1030.8330558000007</v>
      </c>
      <c r="N40" s="974">
        <v>1166.7776637799955</v>
      </c>
      <c r="O40" s="974">
        <v>1307.9611341700033</v>
      </c>
      <c r="P40" s="974">
        <v>1288.3244395699953</v>
      </c>
      <c r="Q40" s="974">
        <v>1012.7022788700045</v>
      </c>
      <c r="R40" s="974">
        <v>716.22276030000432</v>
      </c>
      <c r="S40" s="974">
        <v>801.02584662999652</v>
      </c>
      <c r="T40" s="974">
        <v>609.57363493000094</v>
      </c>
      <c r="U40" s="974">
        <v>506.20675360999991</v>
      </c>
      <c r="V40" s="974">
        <v>403.56964176999776</v>
      </c>
      <c r="W40" s="974">
        <v>373.13871716999722</v>
      </c>
      <c r="X40" s="974">
        <v>516.68249332000141</v>
      </c>
      <c r="Y40" s="974">
        <v>487.83182894999698</v>
      </c>
      <c r="Z40" s="975">
        <v>532.27817024000171</v>
      </c>
    </row>
    <row r="41" spans="1:26" ht="18" customHeight="1">
      <c r="A41" s="688" t="s">
        <v>431</v>
      </c>
      <c r="B41" s="285"/>
      <c r="C41" s="285"/>
      <c r="D41" s="285"/>
      <c r="E41" s="285"/>
      <c r="F41" s="973">
        <v>0.28016334000000004</v>
      </c>
      <c r="G41" s="973">
        <v>0.12063456000000002</v>
      </c>
      <c r="H41" s="973">
        <v>1.2339011800000006</v>
      </c>
      <c r="I41" s="973">
        <v>2.5403858600000002</v>
      </c>
      <c r="J41" s="973">
        <v>1.6490476999999997</v>
      </c>
      <c r="K41" s="973">
        <v>1.0822024300000002</v>
      </c>
      <c r="L41" s="974">
        <v>1.2042262200000002</v>
      </c>
      <c r="M41" s="974">
        <v>2.7828215500000018</v>
      </c>
      <c r="N41" s="974">
        <v>1.4986593899999998</v>
      </c>
      <c r="O41" s="974">
        <v>1.267241570000001</v>
      </c>
      <c r="P41" s="974">
        <v>1.7661872299999999</v>
      </c>
      <c r="Q41" s="974">
        <v>0.43841977999999998</v>
      </c>
      <c r="R41" s="974">
        <v>0.12501670000000001</v>
      </c>
      <c r="S41" s="974">
        <v>0.88641608999999999</v>
      </c>
      <c r="T41" s="974">
        <v>1.37960539</v>
      </c>
      <c r="U41" s="974">
        <v>1.8683376399999991</v>
      </c>
      <c r="V41" s="974">
        <v>3.8070276100000005</v>
      </c>
      <c r="W41" s="974">
        <v>1.9500776500000001</v>
      </c>
      <c r="X41" s="974">
        <v>2.1746816999999998</v>
      </c>
      <c r="Y41" s="974">
        <v>0.77068924000000072</v>
      </c>
      <c r="Z41" s="975">
        <v>1.1765410500000002</v>
      </c>
    </row>
    <row r="42" spans="1:26" ht="18" customHeight="1">
      <c r="A42" s="688" t="s">
        <v>1</v>
      </c>
      <c r="B42" s="285"/>
      <c r="C42" s="285"/>
      <c r="D42" s="285"/>
      <c r="E42" s="285"/>
      <c r="F42" s="973">
        <v>1.617294E-2</v>
      </c>
      <c r="G42" s="973">
        <v>5.4806470000000003E-2</v>
      </c>
      <c r="H42" s="973">
        <v>0.20652912999999998</v>
      </c>
      <c r="I42" s="973">
        <v>0.31347198999999987</v>
      </c>
      <c r="J42" s="973">
        <v>0.10455518000000003</v>
      </c>
      <c r="K42" s="973">
        <v>0.52162254000000008</v>
      </c>
      <c r="L42" s="974">
        <v>1.0685571199999999</v>
      </c>
      <c r="M42" s="974">
        <v>2.3797309699999989</v>
      </c>
      <c r="N42" s="974">
        <v>4.288594419999999</v>
      </c>
      <c r="O42" s="974">
        <v>4.7470714799999989</v>
      </c>
      <c r="P42" s="974">
        <v>5.3166501000000004</v>
      </c>
      <c r="Q42" s="974">
        <v>1.8265126800000002</v>
      </c>
      <c r="R42" s="974">
        <v>0.97757408000000023</v>
      </c>
      <c r="S42" s="974">
        <v>4.8196971899999976</v>
      </c>
      <c r="T42" s="974">
        <v>3.8956303400000025</v>
      </c>
      <c r="U42" s="974">
        <v>3.3941546200000006</v>
      </c>
      <c r="V42" s="974">
        <v>1.3110218399999987</v>
      </c>
      <c r="W42" s="974">
        <v>1.7041869699999985</v>
      </c>
      <c r="X42" s="974">
        <v>4.834272010000003</v>
      </c>
      <c r="Y42" s="974">
        <v>6.581559440000011</v>
      </c>
      <c r="Z42" s="975">
        <v>9.1616886499999843</v>
      </c>
    </row>
    <row r="43" spans="1:26" ht="18" customHeight="1">
      <c r="A43" s="688" t="s">
        <v>23</v>
      </c>
      <c r="B43" s="285"/>
      <c r="C43" s="285"/>
      <c r="D43" s="285"/>
      <c r="E43" s="285"/>
      <c r="F43" s="973">
        <v>0.23556246000000008</v>
      </c>
      <c r="G43" s="973">
        <v>0.2701945300000001</v>
      </c>
      <c r="H43" s="973">
        <v>0.55096552999999993</v>
      </c>
      <c r="I43" s="973">
        <v>0.76202144000000005</v>
      </c>
      <c r="J43" s="973">
        <v>0.46544610999999936</v>
      </c>
      <c r="K43" s="973">
        <v>0.5033066500000003</v>
      </c>
      <c r="L43" s="974">
        <v>0.68558026999999977</v>
      </c>
      <c r="M43" s="974">
        <v>1.5625487999999996</v>
      </c>
      <c r="N43" s="974">
        <v>1.5960166899999992</v>
      </c>
      <c r="O43" s="974">
        <v>0.78975235999999993</v>
      </c>
      <c r="P43" s="974">
        <v>0.34240011999999997</v>
      </c>
      <c r="Q43" s="974">
        <v>2.0247704499999997</v>
      </c>
      <c r="R43" s="974">
        <v>0.46989433000000003</v>
      </c>
      <c r="S43" s="974">
        <v>0.81717780999999989</v>
      </c>
      <c r="T43" s="974">
        <v>0.78347725000000001</v>
      </c>
      <c r="U43" s="974">
        <v>4.9872739299999971</v>
      </c>
      <c r="V43" s="974">
        <v>0.58740255999999991</v>
      </c>
      <c r="W43" s="974">
        <v>0.59151811999999993</v>
      </c>
      <c r="X43" s="974">
        <v>1.3511033999999995</v>
      </c>
      <c r="Y43" s="974">
        <v>1.2484650800000006</v>
      </c>
      <c r="Z43" s="975">
        <v>0.77926805999999993</v>
      </c>
    </row>
    <row r="45" spans="1:26">
      <c r="A45" s="506" t="s">
        <v>3690</v>
      </c>
    </row>
    <row r="49" ht="13.15" customHeight="1"/>
  </sheetData>
  <hyperlinks>
    <hyperlink ref="AB3" location="Content!A1" display="Back to content page" xr:uid="{00000000-0004-0000-1300-000000000000}"/>
  </hyperlinks>
  <pageMargins left="0.7" right="0.7" top="0.75" bottom="0.75" header="0.3" footer="0.3"/>
  <pageSetup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D44C1-37E3-4619-B54A-BD4C74B542A1}">
  <dimension ref="A1:Q27"/>
  <sheetViews>
    <sheetView workbookViewId="0">
      <selection activeCell="A24" sqref="A24"/>
    </sheetView>
  </sheetViews>
  <sheetFormatPr defaultRowHeight="14.5"/>
  <cols>
    <col min="1" max="1" width="37.54296875" customWidth="1"/>
  </cols>
  <sheetData>
    <row r="1" spans="1:17">
      <c r="A1" s="44" t="s">
        <v>3361</v>
      </c>
    </row>
    <row r="3" spans="1:17">
      <c r="A3" s="153" t="s">
        <v>2519</v>
      </c>
      <c r="B3" s="25">
        <v>2010</v>
      </c>
      <c r="C3" s="25">
        <v>2011</v>
      </c>
      <c r="D3" s="25">
        <v>2012</v>
      </c>
      <c r="E3" s="25">
        <v>2013</v>
      </c>
      <c r="F3" s="25">
        <v>2014</v>
      </c>
      <c r="G3" s="25">
        <v>2015</v>
      </c>
      <c r="H3" s="25">
        <v>2016</v>
      </c>
      <c r="I3" s="25">
        <v>2017</v>
      </c>
      <c r="J3" s="25">
        <v>2018</v>
      </c>
      <c r="K3" s="25">
        <v>2019</v>
      </c>
      <c r="L3" s="25">
        <v>2020</v>
      </c>
      <c r="M3" s="25">
        <v>2021</v>
      </c>
      <c r="N3" s="25">
        <v>2022</v>
      </c>
      <c r="Q3" s="1" t="s">
        <v>528</v>
      </c>
    </row>
    <row r="4" spans="1:17">
      <c r="A4" s="16" t="s">
        <v>13</v>
      </c>
      <c r="B4" s="285">
        <v>0.1467</v>
      </c>
      <c r="C4" s="285">
        <v>0.1467</v>
      </c>
      <c r="D4" s="285">
        <v>0.1467</v>
      </c>
      <c r="E4" s="285">
        <v>0.1467</v>
      </c>
      <c r="F4" s="285">
        <v>0.1467</v>
      </c>
      <c r="G4" s="285">
        <v>0.1467</v>
      </c>
      <c r="H4" s="285">
        <v>0.1467</v>
      </c>
      <c r="I4" s="285">
        <v>0.1467</v>
      </c>
      <c r="J4" s="285">
        <v>0.1467</v>
      </c>
      <c r="K4" s="285">
        <v>0.1467</v>
      </c>
      <c r="L4" s="285">
        <v>0.1467</v>
      </c>
      <c r="M4" s="285">
        <v>0.1467</v>
      </c>
      <c r="N4" s="285">
        <v>0.1467</v>
      </c>
    </row>
    <row r="5" spans="1:17">
      <c r="A5" s="16" t="s">
        <v>12</v>
      </c>
      <c r="B5" s="285">
        <v>7.4818181999999997E-2</v>
      </c>
      <c r="C5" s="285">
        <v>7.4300000000000005E-2</v>
      </c>
      <c r="D5" s="285">
        <v>7.4300000000000005E-2</v>
      </c>
      <c r="E5" s="285">
        <v>7.0150000000000004E-2</v>
      </c>
      <c r="F5" s="285">
        <v>6.6000000000000003E-2</v>
      </c>
      <c r="G5" s="285">
        <v>6.8199999999999997E-2</v>
      </c>
      <c r="H5" s="285">
        <v>8.1000000000000003E-2</v>
      </c>
      <c r="I5" s="285">
        <v>6.9000000000000006E-2</v>
      </c>
      <c r="J5" s="285">
        <v>7.9600000000000004E-2</v>
      </c>
      <c r="K5" s="285">
        <v>7.4590000000000004E-2</v>
      </c>
      <c r="L5" s="285">
        <v>8.1469600000000003E-2</v>
      </c>
      <c r="M5" s="285">
        <v>7.7999537999999993E-2</v>
      </c>
      <c r="N5" s="285">
        <v>5.9660856999999998E-2</v>
      </c>
    </row>
    <row r="6" spans="1:17">
      <c r="A6" s="16" t="s">
        <v>483</v>
      </c>
      <c r="B6" s="285">
        <v>4.7000000000000002E-3</v>
      </c>
      <c r="C6" s="285">
        <v>4.7000000000000002E-3</v>
      </c>
      <c r="D6" s="285">
        <v>4.7000000000000002E-3</v>
      </c>
      <c r="E6" s="285">
        <v>4.7000000000000002E-3</v>
      </c>
      <c r="F6" s="285">
        <v>4.7000000000000002E-3</v>
      </c>
      <c r="G6" s="285">
        <v>4.7000000000000002E-3</v>
      </c>
      <c r="H6" s="285">
        <v>4.7000000000000002E-3</v>
      </c>
      <c r="I6" s="285">
        <v>4.7000000000000002E-3</v>
      </c>
      <c r="J6" s="285">
        <v>4.7000000000000002E-3</v>
      </c>
      <c r="K6" s="285">
        <v>4.7000000000000002E-3</v>
      </c>
      <c r="L6" s="285">
        <v>4.7000000000000002E-3</v>
      </c>
      <c r="M6" s="285">
        <v>4.7000000000000002E-3</v>
      </c>
      <c r="N6" s="285">
        <v>4.7000000000000002E-3</v>
      </c>
    </row>
    <row r="7" spans="1:17">
      <c r="A7" s="28" t="s">
        <v>568</v>
      </c>
      <c r="B7" s="285">
        <v>7.1900000000000006E-2</v>
      </c>
      <c r="C7" s="285">
        <v>7.1900000000000006E-2</v>
      </c>
      <c r="D7" s="285">
        <v>7.1900000000000006E-2</v>
      </c>
      <c r="E7" s="285">
        <v>7.1900000000000006E-2</v>
      </c>
      <c r="F7" s="285">
        <v>7.1900000000000006E-2</v>
      </c>
      <c r="G7" s="285">
        <v>7.1900000000000006E-2</v>
      </c>
      <c r="H7" s="285">
        <v>7.1900000000000006E-2</v>
      </c>
      <c r="I7" s="285">
        <v>7.1900000000000006E-2</v>
      </c>
      <c r="J7" s="285">
        <v>7.1900000000000006E-2</v>
      </c>
      <c r="K7" s="285">
        <v>7.1900000000000006E-2</v>
      </c>
      <c r="L7" s="285">
        <v>7.1900000000000006E-2</v>
      </c>
      <c r="M7" s="285">
        <v>7.1900000000000006E-2</v>
      </c>
      <c r="N7" s="285">
        <v>7.1900000000000006E-2</v>
      </c>
    </row>
    <row r="8" spans="1:17">
      <c r="A8" s="16" t="s">
        <v>482</v>
      </c>
      <c r="B8" s="285">
        <v>1.006</v>
      </c>
      <c r="C8" s="285">
        <v>1.006</v>
      </c>
      <c r="D8" s="285">
        <v>1.006</v>
      </c>
      <c r="E8" s="285">
        <v>1.006</v>
      </c>
      <c r="F8" s="285">
        <v>1.006</v>
      </c>
      <c r="G8" s="285">
        <v>1.006</v>
      </c>
      <c r="H8" s="285">
        <v>1.006</v>
      </c>
      <c r="I8" s="285">
        <v>1.006</v>
      </c>
      <c r="J8" s="285">
        <v>1.006</v>
      </c>
      <c r="K8" s="285">
        <v>1.006</v>
      </c>
      <c r="L8" s="285">
        <v>1.006</v>
      </c>
      <c r="M8" s="285">
        <v>1.006</v>
      </c>
      <c r="N8" s="285">
        <v>1.006</v>
      </c>
    </row>
    <row r="9" spans="1:17">
      <c r="A9" s="16" t="s">
        <v>11</v>
      </c>
      <c r="B9" s="285">
        <v>3.8E-3</v>
      </c>
      <c r="C9" s="285">
        <v>3.8E-3</v>
      </c>
      <c r="D9" s="285">
        <v>3.8E-3</v>
      </c>
      <c r="E9" s="285">
        <v>3.8E-3</v>
      </c>
      <c r="F9" s="285">
        <v>3.8E-3</v>
      </c>
      <c r="G9" s="285">
        <v>3.8E-3</v>
      </c>
      <c r="H9" s="285">
        <v>3.8E-3</v>
      </c>
      <c r="I9" s="285">
        <v>3.8E-3</v>
      </c>
      <c r="J9" s="285">
        <v>3.8E-3</v>
      </c>
      <c r="K9" s="285">
        <v>3.8E-3</v>
      </c>
      <c r="L9" s="285">
        <v>3.8E-3</v>
      </c>
      <c r="M9" s="285">
        <v>3.8E-3</v>
      </c>
      <c r="N9" s="285">
        <v>3.8E-3</v>
      </c>
    </row>
    <row r="10" spans="1:17">
      <c r="A10" s="16" t="s">
        <v>10</v>
      </c>
      <c r="B10" s="285">
        <v>13</v>
      </c>
      <c r="C10" s="285">
        <v>13</v>
      </c>
      <c r="D10" s="285">
        <v>13</v>
      </c>
      <c r="E10" s="285">
        <v>13</v>
      </c>
      <c r="F10" s="285">
        <v>13</v>
      </c>
      <c r="G10" s="285">
        <v>13</v>
      </c>
      <c r="H10" s="285">
        <v>13</v>
      </c>
      <c r="I10" s="285">
        <v>13</v>
      </c>
      <c r="J10" s="285">
        <v>13</v>
      </c>
      <c r="K10" s="285">
        <v>13</v>
      </c>
      <c r="L10" s="285">
        <v>13</v>
      </c>
      <c r="M10" s="285">
        <v>13</v>
      </c>
      <c r="N10" s="285">
        <v>13</v>
      </c>
    </row>
    <row r="11" spans="1:17">
      <c r="A11" s="28" t="s">
        <v>9</v>
      </c>
      <c r="B11" s="285">
        <v>1.1659999999999999</v>
      </c>
      <c r="C11" s="285">
        <v>1.1659999999999999</v>
      </c>
      <c r="D11" s="285">
        <v>1.1659999999999999</v>
      </c>
      <c r="E11" s="285">
        <v>1.1659999999999999</v>
      </c>
      <c r="F11" s="285">
        <v>1.1659999999999999</v>
      </c>
      <c r="G11" s="285">
        <v>1.1659999999999999</v>
      </c>
      <c r="H11" s="285">
        <v>1.1659999999999999</v>
      </c>
      <c r="I11" s="285">
        <v>1.1659999999999999</v>
      </c>
      <c r="J11" s="285">
        <v>1.1659999999999999</v>
      </c>
      <c r="K11" s="285">
        <v>1.1659999999999999</v>
      </c>
      <c r="L11" s="285">
        <v>1.1659999999999999</v>
      </c>
      <c r="M11" s="285">
        <v>1.1659999999999999</v>
      </c>
      <c r="N11" s="285">
        <v>1.1659999999999999</v>
      </c>
    </row>
    <row r="12" spans="1:17">
      <c r="A12" s="16" t="s">
        <v>8</v>
      </c>
      <c r="B12" s="285">
        <v>0.40400000000000003</v>
      </c>
      <c r="C12" s="285">
        <v>0.35599999999999998</v>
      </c>
      <c r="D12" s="285">
        <v>0.36499999999999999</v>
      </c>
      <c r="E12" s="285">
        <v>0.375</v>
      </c>
      <c r="F12" s="285">
        <v>0.373</v>
      </c>
      <c r="G12" s="285">
        <v>0.34300000000000003</v>
      </c>
      <c r="H12" s="285">
        <v>0.35699999999999998</v>
      </c>
      <c r="I12" s="285">
        <v>0.34399999999999997</v>
      </c>
      <c r="J12" s="285">
        <v>0.30399999999999999</v>
      </c>
      <c r="K12" s="285">
        <v>0.30099999999999999</v>
      </c>
      <c r="L12" s="285">
        <v>0.30499999999999999</v>
      </c>
      <c r="M12" s="285">
        <v>0.30099999999999999</v>
      </c>
      <c r="N12" s="285">
        <v>0.30299999999999999</v>
      </c>
    </row>
    <row r="13" spans="1:17">
      <c r="A13" s="16" t="s">
        <v>6</v>
      </c>
      <c r="B13" s="285">
        <v>0.938142857</v>
      </c>
      <c r="C13" s="285">
        <v>0.96571428599999998</v>
      </c>
      <c r="D13" s="285">
        <v>0.99328571399999999</v>
      </c>
      <c r="E13" s="285">
        <v>1.020857143</v>
      </c>
      <c r="F13" s="285">
        <v>1.0484285710000001</v>
      </c>
      <c r="G13" s="285">
        <v>1.0760000000000001</v>
      </c>
      <c r="H13" s="285">
        <v>1.0760000000000001</v>
      </c>
      <c r="I13" s="285">
        <v>1.0760000000000001</v>
      </c>
      <c r="J13" s="285">
        <v>1.0760000000000001</v>
      </c>
      <c r="K13" s="285">
        <v>1.0760000000000001</v>
      </c>
      <c r="L13" s="285">
        <v>1.0760000000000001</v>
      </c>
      <c r="M13" s="285">
        <v>1.0760000000000001</v>
      </c>
      <c r="N13" s="285">
        <v>1.0760000000000001</v>
      </c>
    </row>
    <row r="14" spans="1:17">
      <c r="A14" s="16" t="s">
        <v>17</v>
      </c>
      <c r="B14" s="285">
        <v>0.20100000000000001</v>
      </c>
      <c r="C14" s="285">
        <v>0.20100000000000001</v>
      </c>
      <c r="D14" s="285">
        <v>0.20100000000000001</v>
      </c>
      <c r="E14" s="285">
        <v>0.20100000000000001</v>
      </c>
      <c r="F14" s="285">
        <v>0.20100000000000001</v>
      </c>
      <c r="G14" s="285">
        <v>0.20100000000000001</v>
      </c>
      <c r="H14" s="285">
        <v>0.20100000000000001</v>
      </c>
      <c r="I14" s="285">
        <v>0.20100000000000001</v>
      </c>
      <c r="J14" s="285">
        <v>0.20100000000000001</v>
      </c>
      <c r="K14" s="285">
        <v>0.20100000000000001</v>
      </c>
      <c r="L14" s="285">
        <v>0.20100000000000001</v>
      </c>
      <c r="M14" s="285">
        <v>0.20100000000000001</v>
      </c>
      <c r="N14" s="285">
        <v>0.20100000000000001</v>
      </c>
    </row>
    <row r="15" spans="1:17">
      <c r="A15" s="28" t="s">
        <v>4</v>
      </c>
      <c r="B15" s="285">
        <v>8.9999999999999998E-4</v>
      </c>
      <c r="C15" s="285">
        <v>8.9999999999999998E-4</v>
      </c>
      <c r="D15" s="285">
        <v>8.9999999999999998E-4</v>
      </c>
      <c r="E15" s="285">
        <v>8.9999999999999998E-4</v>
      </c>
      <c r="F15" s="285">
        <v>8.9999999999999998E-4</v>
      </c>
      <c r="G15" s="285">
        <v>8.9999999999999998E-4</v>
      </c>
      <c r="H15" s="285">
        <v>8.9999999999999998E-4</v>
      </c>
      <c r="I15" s="285">
        <v>8.9999999999999998E-4</v>
      </c>
      <c r="J15" s="285">
        <v>8.9999999999999998E-4</v>
      </c>
      <c r="K15" s="285">
        <v>8.9999999999999998E-4</v>
      </c>
      <c r="L15" s="285">
        <v>8.9999999999999998E-4</v>
      </c>
      <c r="M15" s="285">
        <v>8.9999999999999998E-4</v>
      </c>
      <c r="N15" s="285">
        <v>8.9999999999999998E-4</v>
      </c>
    </row>
    <row r="16" spans="1:17">
      <c r="A16" s="16" t="s">
        <v>3</v>
      </c>
      <c r="B16" s="285">
        <v>9.2621538460000004</v>
      </c>
      <c r="C16" s="285">
        <v>9.4047692309999995</v>
      </c>
      <c r="D16" s="285">
        <v>9.5473846150000004</v>
      </c>
      <c r="E16" s="285">
        <v>9.69</v>
      </c>
      <c r="F16" s="285">
        <v>10.515000000000001</v>
      </c>
      <c r="G16" s="285">
        <v>11.34</v>
      </c>
      <c r="H16" s="285">
        <v>11.33</v>
      </c>
      <c r="I16" s="285">
        <v>11.39</v>
      </c>
      <c r="J16" s="285">
        <v>11.48</v>
      </c>
      <c r="K16" s="285">
        <v>11.5</v>
      </c>
      <c r="L16" s="285">
        <v>11.989000000000001</v>
      </c>
      <c r="M16" s="285">
        <v>12.022</v>
      </c>
      <c r="N16" s="285">
        <v>11.839</v>
      </c>
    </row>
    <row r="17" spans="1:14">
      <c r="A17" s="16" t="s">
        <v>32</v>
      </c>
      <c r="B17" s="285">
        <v>4.6319999999999997</v>
      </c>
      <c r="C17" s="285">
        <v>4.6319999999999997</v>
      </c>
      <c r="D17" s="285">
        <v>4.6319999999999997</v>
      </c>
      <c r="E17" s="285">
        <v>4.6319999999999997</v>
      </c>
      <c r="F17" s="285">
        <v>4.6319999999999997</v>
      </c>
      <c r="G17" s="285">
        <v>4.6319999999999997</v>
      </c>
      <c r="H17" s="285">
        <v>4.6319999999999997</v>
      </c>
      <c r="I17" s="285">
        <v>4.6319999999999997</v>
      </c>
      <c r="J17" s="285">
        <v>4.6319999999999997</v>
      </c>
      <c r="K17" s="285">
        <v>4.6319999999999997</v>
      </c>
      <c r="L17" s="285">
        <v>4.6319999999999997</v>
      </c>
      <c r="M17" s="285">
        <v>4.6319999999999997</v>
      </c>
      <c r="N17" s="285">
        <v>4.6319999999999997</v>
      </c>
    </row>
    <row r="18" spans="1:14">
      <c r="A18" s="16" t="s">
        <v>1</v>
      </c>
      <c r="B18" s="285">
        <v>1.1519999999999999</v>
      </c>
      <c r="C18" s="285">
        <v>1.1519999999999999</v>
      </c>
      <c r="D18" s="285">
        <v>1.1519999999999999</v>
      </c>
      <c r="E18" s="285">
        <v>1.1519999999999999</v>
      </c>
      <c r="F18" s="285">
        <v>1.1519999999999999</v>
      </c>
      <c r="G18" s="285">
        <v>1.1519999999999999</v>
      </c>
      <c r="H18" s="285">
        <v>1.1519999999999999</v>
      </c>
      <c r="I18" s="285">
        <v>1.1519999999999999</v>
      </c>
      <c r="J18" s="285">
        <v>1.1519999999999999</v>
      </c>
      <c r="K18" s="285">
        <v>1.1519999999999999</v>
      </c>
      <c r="L18" s="285">
        <v>1.1519999999999999</v>
      </c>
      <c r="M18" s="285">
        <v>1.1519999999999999</v>
      </c>
      <c r="N18" s="285">
        <v>1.1519999999999999</v>
      </c>
    </row>
    <row r="19" spans="1:14">
      <c r="A19" s="28" t="s">
        <v>23</v>
      </c>
      <c r="B19" s="285">
        <v>2.8373750000000002</v>
      </c>
      <c r="C19" s="285">
        <v>2.8065000000000002</v>
      </c>
      <c r="D19" s="285">
        <v>2.7756249999999998</v>
      </c>
      <c r="E19" s="285">
        <v>2.7447499999999998</v>
      </c>
      <c r="F19" s="285">
        <v>2.7138749999999998</v>
      </c>
      <c r="G19" s="285">
        <v>2.6829999999999998</v>
      </c>
      <c r="H19" s="285">
        <v>2.7210000000000001</v>
      </c>
      <c r="I19" s="285">
        <v>2.77</v>
      </c>
      <c r="J19" s="285">
        <v>3.0410696509999999</v>
      </c>
      <c r="K19" s="285">
        <v>3.5934803729999998</v>
      </c>
      <c r="L19" s="285">
        <v>4.2812493949999997</v>
      </c>
      <c r="M19" s="285">
        <v>4.2812493949999997</v>
      </c>
      <c r="N19" s="285">
        <v>4.2812493949999997</v>
      </c>
    </row>
    <row r="22" spans="1:14">
      <c r="A22" s="102" t="s">
        <v>20</v>
      </c>
    </row>
    <row r="23" spans="1:14">
      <c r="A23" s="102"/>
    </row>
    <row r="24" spans="1:14">
      <c r="A24" s="53" t="s">
        <v>3354</v>
      </c>
    </row>
    <row r="25" spans="1:14">
      <c r="A25" s="53"/>
    </row>
    <row r="26" spans="1:14">
      <c r="A26" s="86"/>
    </row>
    <row r="27" spans="1:14">
      <c r="A27" s="13" t="s">
        <v>389</v>
      </c>
    </row>
  </sheetData>
  <hyperlinks>
    <hyperlink ref="Q3" location="Content!A1" display="Back to content page" xr:uid="{63EADF36-E386-4A39-B230-534C88212FD5}"/>
  </hyperlinks>
  <pageMargins left="0.7" right="0.7" top="0.75" bottom="0.75" header="0.3" footer="0.3"/>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EAA06-0D4B-4F32-8154-4B7996736CFE}">
  <dimension ref="A1:Q26"/>
  <sheetViews>
    <sheetView workbookViewId="0">
      <selection activeCell="A23" sqref="A23"/>
    </sheetView>
  </sheetViews>
  <sheetFormatPr defaultRowHeight="14.5"/>
  <cols>
    <col min="1" max="1" width="38.54296875" customWidth="1"/>
  </cols>
  <sheetData>
    <row r="1" spans="1:17">
      <c r="A1" s="44" t="s">
        <v>3362</v>
      </c>
    </row>
    <row r="3" spans="1:17">
      <c r="A3" s="153" t="s">
        <v>2519</v>
      </c>
      <c r="B3" s="25">
        <v>2010</v>
      </c>
      <c r="C3" s="25">
        <v>2011</v>
      </c>
      <c r="D3" s="25">
        <v>2012</v>
      </c>
      <c r="E3" s="25">
        <v>2013</v>
      </c>
      <c r="F3" s="25">
        <v>2014</v>
      </c>
      <c r="G3" s="25">
        <v>2015</v>
      </c>
      <c r="H3" s="25">
        <v>2016</v>
      </c>
      <c r="I3" s="25">
        <v>2017</v>
      </c>
      <c r="J3" s="25">
        <v>2018</v>
      </c>
      <c r="K3" s="25">
        <v>2019</v>
      </c>
      <c r="L3" s="25">
        <v>2020</v>
      </c>
      <c r="M3" s="25">
        <v>2021</v>
      </c>
      <c r="N3" s="25">
        <v>2022</v>
      </c>
      <c r="Q3" s="1" t="s">
        <v>528</v>
      </c>
    </row>
    <row r="4" spans="1:17">
      <c r="A4" s="16" t="s">
        <v>13</v>
      </c>
      <c r="B4" s="287">
        <v>0.1467</v>
      </c>
      <c r="C4" s="287">
        <v>0.1467</v>
      </c>
      <c r="D4" s="287">
        <v>0.1467</v>
      </c>
      <c r="E4" s="287">
        <v>0.1467</v>
      </c>
      <c r="F4" s="287">
        <v>0.1467</v>
      </c>
      <c r="G4" s="287">
        <v>0.1467</v>
      </c>
      <c r="H4" s="287">
        <v>0.1467</v>
      </c>
      <c r="I4" s="287">
        <v>0.1467</v>
      </c>
      <c r="J4" s="287">
        <v>0.1467</v>
      </c>
      <c r="K4" s="287">
        <v>0.1467</v>
      </c>
      <c r="L4" s="287">
        <v>0.1467</v>
      </c>
      <c r="M4" s="287">
        <v>0.1467</v>
      </c>
      <c r="N4" s="287">
        <v>0.1467</v>
      </c>
    </row>
    <row r="5" spans="1:17">
      <c r="A5" s="16" t="s">
        <v>12</v>
      </c>
      <c r="B5" s="287">
        <v>2.1714285999999999E-2</v>
      </c>
      <c r="C5" s="287">
        <v>2.0985713999999999E-2</v>
      </c>
      <c r="D5" s="287">
        <v>2.0257142999999998E-2</v>
      </c>
      <c r="E5" s="287">
        <v>1.9528571000000002E-2</v>
      </c>
      <c r="F5" s="287">
        <v>1.8800000000000001E-2</v>
      </c>
      <c r="G5" s="287">
        <v>2.1899999999999999E-2</v>
      </c>
      <c r="H5" s="287">
        <v>3.2899999999999999E-2</v>
      </c>
      <c r="I5" s="287">
        <v>2.6800000000000001E-2</v>
      </c>
      <c r="J5" s="287">
        <v>3.7999999999999999E-2</v>
      </c>
      <c r="K5" s="287">
        <v>3.4590000000000003E-2</v>
      </c>
      <c r="L5" s="287">
        <v>4.0200800000000002E-2</v>
      </c>
      <c r="M5" s="287">
        <v>3.7046784999999999E-2</v>
      </c>
      <c r="N5" s="287">
        <v>1.8919867999999999E-2</v>
      </c>
    </row>
    <row r="6" spans="1:17">
      <c r="A6" s="672" t="s">
        <v>483</v>
      </c>
      <c r="B6" s="673"/>
      <c r="C6" s="673"/>
      <c r="D6" s="673"/>
      <c r="E6" s="673"/>
      <c r="F6" s="673"/>
      <c r="G6" s="673"/>
      <c r="H6" s="673"/>
      <c r="I6" s="673"/>
      <c r="J6" s="673"/>
      <c r="K6" s="673"/>
      <c r="L6" s="673"/>
      <c r="M6" s="673"/>
      <c r="N6" s="673"/>
    </row>
    <row r="7" spans="1:17">
      <c r="A7" s="16" t="s">
        <v>568</v>
      </c>
      <c r="B7" s="287">
        <v>7.1900000000000006E-2</v>
      </c>
      <c r="C7" s="287">
        <v>7.1900000000000006E-2</v>
      </c>
      <c r="D7" s="287">
        <v>7.1900000000000006E-2</v>
      </c>
      <c r="E7" s="287">
        <v>7.1900000000000006E-2</v>
      </c>
      <c r="F7" s="287">
        <v>7.1900000000000006E-2</v>
      </c>
      <c r="G7" s="287">
        <v>7.1900000000000006E-2</v>
      </c>
      <c r="H7" s="287">
        <v>7.1900000000000006E-2</v>
      </c>
      <c r="I7" s="287">
        <v>7.1900000000000006E-2</v>
      </c>
      <c r="J7" s="287">
        <v>7.1900000000000006E-2</v>
      </c>
      <c r="K7" s="287">
        <v>7.1900000000000006E-2</v>
      </c>
      <c r="L7" s="287">
        <v>7.1900000000000006E-2</v>
      </c>
      <c r="M7" s="287">
        <v>7.1900000000000006E-2</v>
      </c>
      <c r="N7" s="287">
        <v>7.1900000000000006E-2</v>
      </c>
    </row>
    <row r="8" spans="1:17">
      <c r="A8" s="28" t="s">
        <v>482</v>
      </c>
      <c r="B8" s="287">
        <v>0.99299999999999999</v>
      </c>
      <c r="C8" s="287">
        <v>0.99299999999999999</v>
      </c>
      <c r="D8" s="287">
        <v>0.99299999999999999</v>
      </c>
      <c r="E8" s="287">
        <v>0.99299999999999999</v>
      </c>
      <c r="F8" s="287">
        <v>0.99299999999999999</v>
      </c>
      <c r="G8" s="287">
        <v>0.99299999999999999</v>
      </c>
      <c r="H8" s="287">
        <v>0.99299999999999999</v>
      </c>
      <c r="I8" s="287">
        <v>0.99299999999999999</v>
      </c>
      <c r="J8" s="287">
        <v>0.99299999999999999</v>
      </c>
      <c r="K8" s="287">
        <v>0.99299999999999999</v>
      </c>
      <c r="L8" s="287">
        <v>0.99299999999999999</v>
      </c>
      <c r="M8" s="287">
        <v>0.99299999999999999</v>
      </c>
      <c r="N8" s="287">
        <v>0.99299999999999999</v>
      </c>
    </row>
    <row r="9" spans="1:17">
      <c r="A9" s="16" t="s">
        <v>11</v>
      </c>
      <c r="B9" s="287">
        <v>3.8E-3</v>
      </c>
      <c r="C9" s="287">
        <v>3.8E-3</v>
      </c>
      <c r="D9" s="287">
        <v>3.8E-3</v>
      </c>
      <c r="E9" s="287">
        <v>3.8E-3</v>
      </c>
      <c r="F9" s="287">
        <v>3.8E-3</v>
      </c>
      <c r="G9" s="287">
        <v>3.8E-3</v>
      </c>
      <c r="H9" s="287">
        <v>3.8E-3</v>
      </c>
      <c r="I9" s="287">
        <v>3.8E-3</v>
      </c>
      <c r="J9" s="287">
        <v>3.8E-3</v>
      </c>
      <c r="K9" s="287">
        <v>3.8E-3</v>
      </c>
      <c r="L9" s="287">
        <v>3.8E-3</v>
      </c>
      <c r="M9" s="287">
        <v>3.8E-3</v>
      </c>
      <c r="N9" s="287">
        <v>3.8E-3</v>
      </c>
    </row>
    <row r="10" spans="1:17">
      <c r="A10" s="16" t="s">
        <v>10</v>
      </c>
      <c r="B10" s="287">
        <v>13</v>
      </c>
      <c r="C10" s="287">
        <v>13</v>
      </c>
      <c r="D10" s="287">
        <v>13</v>
      </c>
      <c r="E10" s="287">
        <v>13</v>
      </c>
      <c r="F10" s="287">
        <v>13</v>
      </c>
      <c r="G10" s="287">
        <v>13</v>
      </c>
      <c r="H10" s="287">
        <v>13</v>
      </c>
      <c r="I10" s="287">
        <v>13</v>
      </c>
      <c r="J10" s="287">
        <v>13</v>
      </c>
      <c r="K10" s="287">
        <v>13</v>
      </c>
      <c r="L10" s="287">
        <v>13</v>
      </c>
      <c r="M10" s="287">
        <v>13</v>
      </c>
      <c r="N10" s="287">
        <v>13</v>
      </c>
    </row>
    <row r="11" spans="1:17">
      <c r="A11" s="16" t="s">
        <v>9</v>
      </c>
      <c r="B11" s="287">
        <v>1.345</v>
      </c>
      <c r="C11" s="287">
        <v>1.3808</v>
      </c>
      <c r="D11" s="287">
        <v>1.4166000000000001</v>
      </c>
      <c r="E11" s="287">
        <v>1.4523999999999999</v>
      </c>
      <c r="F11" s="287">
        <v>1.4882</v>
      </c>
      <c r="G11" s="287">
        <v>1.524</v>
      </c>
      <c r="H11" s="287">
        <v>1.5598000000000001</v>
      </c>
      <c r="I11" s="287">
        <v>1.5955999999999999</v>
      </c>
      <c r="J11" s="287">
        <v>1.6314</v>
      </c>
      <c r="K11" s="287">
        <v>1.6672</v>
      </c>
      <c r="L11" s="287">
        <v>1.7030000000000001</v>
      </c>
      <c r="M11" s="287">
        <v>1.96</v>
      </c>
      <c r="N11" s="287">
        <v>1.984</v>
      </c>
    </row>
    <row r="12" spans="1:17">
      <c r="A12" s="672" t="s">
        <v>8</v>
      </c>
      <c r="B12" s="673"/>
      <c r="C12" s="673"/>
      <c r="D12" s="673"/>
      <c r="E12" s="673"/>
      <c r="F12" s="673"/>
      <c r="G12" s="673"/>
      <c r="H12" s="673"/>
      <c r="I12" s="673"/>
      <c r="J12" s="673"/>
      <c r="K12" s="673"/>
      <c r="L12" s="673"/>
      <c r="M12" s="673"/>
      <c r="N12" s="673"/>
    </row>
    <row r="13" spans="1:17">
      <c r="A13" s="16" t="s">
        <v>6</v>
      </c>
      <c r="B13" s="287">
        <v>0.89249999999999996</v>
      </c>
      <c r="C13" s="287">
        <v>0.91500000000000004</v>
      </c>
      <c r="D13" s="287">
        <v>0.9375</v>
      </c>
      <c r="E13" s="287">
        <v>0.96</v>
      </c>
      <c r="F13" s="287">
        <v>0.98250000000000004</v>
      </c>
      <c r="G13" s="287">
        <v>1.0049999999999999</v>
      </c>
      <c r="H13" s="287">
        <v>1.0049999999999999</v>
      </c>
      <c r="I13" s="287">
        <v>1.0049999999999999</v>
      </c>
      <c r="J13" s="287">
        <v>1.0049999999999999</v>
      </c>
      <c r="K13" s="287">
        <v>1.0049999999999999</v>
      </c>
      <c r="L13" s="287">
        <v>1.0049999999999999</v>
      </c>
      <c r="M13" s="287">
        <v>1.0049999999999999</v>
      </c>
      <c r="N13" s="287">
        <v>1.0049999999999999</v>
      </c>
    </row>
    <row r="14" spans="1:17">
      <c r="A14" s="16" t="s">
        <v>17</v>
      </c>
      <c r="B14" s="287">
        <v>0.101393411</v>
      </c>
      <c r="C14" s="287">
        <v>9.6067586999999996E-2</v>
      </c>
      <c r="D14" s="287">
        <v>9.0741764000000003E-2</v>
      </c>
      <c r="E14" s="287">
        <v>8.5415939999999996E-2</v>
      </c>
      <c r="F14" s="287">
        <v>8.0090117000000002E-2</v>
      </c>
      <c r="G14" s="287">
        <v>7.4764292999999996E-2</v>
      </c>
      <c r="H14" s="287">
        <v>6.9438469000000003E-2</v>
      </c>
      <c r="I14" s="287">
        <v>6.4112645999999995E-2</v>
      </c>
      <c r="J14" s="287">
        <v>5.8786822000000002E-2</v>
      </c>
      <c r="K14" s="287">
        <v>5.3460999000000002E-2</v>
      </c>
      <c r="L14" s="287">
        <v>4.8135175000000002E-2</v>
      </c>
      <c r="M14" s="287">
        <v>2.7560000000000001E-2</v>
      </c>
      <c r="N14" s="287">
        <v>2.7560000000000001E-2</v>
      </c>
    </row>
    <row r="15" spans="1:17">
      <c r="A15" s="672" t="s">
        <v>4</v>
      </c>
      <c r="B15" s="673"/>
      <c r="C15" s="673"/>
      <c r="D15" s="673"/>
      <c r="E15" s="673"/>
      <c r="F15" s="673"/>
      <c r="G15" s="673"/>
      <c r="H15" s="673"/>
      <c r="I15" s="673"/>
      <c r="J15" s="673"/>
      <c r="K15" s="673"/>
      <c r="L15" s="673"/>
      <c r="M15" s="673"/>
      <c r="N15" s="673"/>
    </row>
    <row r="16" spans="1:17">
      <c r="A16" s="28" t="s">
        <v>3</v>
      </c>
      <c r="B16" s="287"/>
      <c r="C16" s="287"/>
      <c r="D16" s="287"/>
      <c r="E16" s="287">
        <v>9.3000000000000007</v>
      </c>
      <c r="F16" s="287">
        <v>10.275</v>
      </c>
      <c r="G16" s="287">
        <v>11.25</v>
      </c>
      <c r="H16" s="287">
        <v>11.24</v>
      </c>
      <c r="I16" s="287">
        <v>11.29</v>
      </c>
      <c r="J16" s="287">
        <v>11.38</v>
      </c>
      <c r="K16" s="287">
        <v>11.4</v>
      </c>
      <c r="L16" s="287">
        <v>11.89</v>
      </c>
      <c r="M16" s="287">
        <v>11.922000000000001</v>
      </c>
      <c r="N16" s="287">
        <v>11.727</v>
      </c>
    </row>
    <row r="17" spans="1:14">
      <c r="A17" s="16" t="s">
        <v>32</v>
      </c>
      <c r="B17" s="287">
        <v>4.4249999999999998</v>
      </c>
      <c r="C17" s="287">
        <v>4.4249999999999998</v>
      </c>
      <c r="D17" s="287">
        <v>4.4249999999999998</v>
      </c>
      <c r="E17" s="287">
        <v>4.4249999999999998</v>
      </c>
      <c r="F17" s="287">
        <v>4.4249999999999998</v>
      </c>
      <c r="G17" s="287">
        <v>4.4249999999999998</v>
      </c>
      <c r="H17" s="287">
        <v>4.4249999999999998</v>
      </c>
      <c r="I17" s="287">
        <v>4.4249999999999998</v>
      </c>
      <c r="J17" s="287">
        <v>4.4249999999999998</v>
      </c>
      <c r="K17" s="287">
        <v>4.4249999999999998</v>
      </c>
      <c r="L17" s="287">
        <v>4.4249999999999998</v>
      </c>
      <c r="M17" s="287">
        <v>4.4249999999999998</v>
      </c>
      <c r="N17" s="287">
        <v>4.4249999999999998</v>
      </c>
    </row>
    <row r="18" spans="1:14">
      <c r="A18" s="16" t="s">
        <v>1</v>
      </c>
      <c r="B18" s="287">
        <v>1.1519999999999999</v>
      </c>
      <c r="C18" s="287">
        <v>1.1519999999999999</v>
      </c>
      <c r="D18" s="287">
        <v>1.1519999999999999</v>
      </c>
      <c r="E18" s="287">
        <v>1.1519999999999999</v>
      </c>
      <c r="F18" s="287">
        <v>1.1519999999999999</v>
      </c>
      <c r="G18" s="287">
        <v>1.1519999999999999</v>
      </c>
      <c r="H18" s="287">
        <v>1.1519999999999999</v>
      </c>
      <c r="I18" s="287">
        <v>1.1519999999999999</v>
      </c>
      <c r="J18" s="287">
        <v>1.1519999999999999</v>
      </c>
      <c r="K18" s="287">
        <v>1.1519999999999999</v>
      </c>
      <c r="L18" s="287">
        <v>1.1519999999999999</v>
      </c>
      <c r="M18" s="287">
        <v>1.1519999999999999</v>
      </c>
      <c r="N18" s="287">
        <v>1.1519999999999999</v>
      </c>
    </row>
    <row r="19" spans="1:14">
      <c r="A19" s="16" t="s">
        <v>23</v>
      </c>
      <c r="B19" s="287"/>
      <c r="C19" s="287"/>
      <c r="D19" s="287"/>
      <c r="E19" s="287"/>
      <c r="F19" s="287"/>
      <c r="G19" s="287">
        <v>2.573</v>
      </c>
      <c r="H19" s="287">
        <v>2.6110000000000002</v>
      </c>
      <c r="I19" s="287">
        <v>2.6619999999999999</v>
      </c>
      <c r="J19" s="287">
        <v>2.9331200000000002</v>
      </c>
      <c r="K19" s="287">
        <v>3.4970432059999998</v>
      </c>
      <c r="L19" s="287">
        <v>4.1896512000000001</v>
      </c>
      <c r="M19" s="287">
        <v>4.1896512000000001</v>
      </c>
      <c r="N19" s="287">
        <v>4.1896512000000001</v>
      </c>
    </row>
    <row r="21" spans="1:14">
      <c r="A21" s="102" t="s">
        <v>20</v>
      </c>
    </row>
    <row r="22" spans="1:14">
      <c r="A22" s="102"/>
    </row>
    <row r="23" spans="1:14">
      <c r="A23" s="53" t="s">
        <v>3354</v>
      </c>
    </row>
    <row r="24" spans="1:14">
      <c r="A24" s="53"/>
    </row>
    <row r="25" spans="1:14">
      <c r="A25" s="86"/>
    </row>
    <row r="26" spans="1:14">
      <c r="A26" s="13" t="s">
        <v>389</v>
      </c>
    </row>
  </sheetData>
  <hyperlinks>
    <hyperlink ref="Q3" location="Content!A1" display="Back to content page" xr:uid="{436DB5C7-C01E-43B8-B3BC-0C0AC4901F56}"/>
  </hyperlinks>
  <pageMargins left="0.7" right="0.7" top="0.75" bottom="0.75" header="0.3" footer="0.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A9CB7-7792-4D1A-88A8-7A285EDB8E7C}">
  <dimension ref="A1:P26"/>
  <sheetViews>
    <sheetView topLeftCell="B1" workbookViewId="0">
      <selection activeCell="Q17" sqref="Q17"/>
    </sheetView>
  </sheetViews>
  <sheetFormatPr defaultRowHeight="14.5"/>
  <cols>
    <col min="1" max="1" width="28.7265625" customWidth="1"/>
  </cols>
  <sheetData>
    <row r="1" spans="1:16">
      <c r="A1" s="44" t="s">
        <v>2917</v>
      </c>
    </row>
    <row r="3" spans="1:16">
      <c r="A3" s="153" t="s">
        <v>2519</v>
      </c>
      <c r="B3" s="25">
        <v>2009</v>
      </c>
      <c r="C3" s="25">
        <v>2010</v>
      </c>
      <c r="D3" s="25">
        <v>2011</v>
      </c>
      <c r="E3" s="25">
        <v>2012</v>
      </c>
      <c r="F3" s="25">
        <v>2013</v>
      </c>
      <c r="G3" s="25">
        <v>2014</v>
      </c>
      <c r="H3" s="25">
        <v>2015</v>
      </c>
      <c r="I3" s="25">
        <v>2016</v>
      </c>
      <c r="J3" s="25">
        <v>2017</v>
      </c>
      <c r="K3" s="25">
        <v>2018</v>
      </c>
      <c r="L3" s="25">
        <v>2019</v>
      </c>
      <c r="M3" s="25">
        <v>2020</v>
      </c>
      <c r="N3" s="25">
        <v>2021</v>
      </c>
      <c r="P3" s="1" t="s">
        <v>528</v>
      </c>
    </row>
    <row r="4" spans="1:16">
      <c r="A4" s="16" t="s">
        <v>13</v>
      </c>
      <c r="B4" s="287">
        <v>0.23960000000000001</v>
      </c>
      <c r="C4" s="287">
        <v>0.23960000000000001</v>
      </c>
      <c r="D4" s="287">
        <v>0.23960000000000001</v>
      </c>
      <c r="E4" s="287">
        <v>0.23960000000000001</v>
      </c>
      <c r="F4" s="287">
        <v>0.23960000000000001</v>
      </c>
      <c r="G4" s="287">
        <v>0.23960000000000001</v>
      </c>
      <c r="H4" s="287">
        <v>0.23960000000000001</v>
      </c>
      <c r="I4" s="287">
        <v>0.23960000000000001</v>
      </c>
      <c r="J4" s="287">
        <v>0.23960000000000001</v>
      </c>
      <c r="K4" s="287">
        <v>0.23960000000000001</v>
      </c>
      <c r="L4" s="287">
        <v>0.23960000000000001</v>
      </c>
      <c r="M4" s="287">
        <v>0.23960000000000001</v>
      </c>
      <c r="N4" s="287">
        <v>0.23960000000000001</v>
      </c>
    </row>
    <row r="5" spans="1:16">
      <c r="A5" s="16" t="s">
        <v>12</v>
      </c>
      <c r="B5" s="287">
        <v>3.4633333000000002E-2</v>
      </c>
      <c r="C5" s="287">
        <v>3.3566667000000001E-2</v>
      </c>
      <c r="D5" s="287">
        <v>3.2500000000000001E-2</v>
      </c>
      <c r="E5" s="287">
        <v>3.6299999999999999E-2</v>
      </c>
      <c r="F5" s="287">
        <v>3.3550000000000003E-2</v>
      </c>
      <c r="G5" s="287">
        <v>3.0800000000000001E-2</v>
      </c>
      <c r="H5" s="287">
        <v>3.1099999999999999E-2</v>
      </c>
      <c r="I5" s="287">
        <v>2.4E-2</v>
      </c>
      <c r="J5" s="287">
        <v>2.3400000000000001E-2</v>
      </c>
      <c r="K5" s="287">
        <v>2.7199999999999998E-2</v>
      </c>
      <c r="L5" s="287">
        <v>2.8199999999999999E-2</v>
      </c>
      <c r="M5" s="287">
        <v>2.9756600000000001E-2</v>
      </c>
      <c r="N5" s="287">
        <v>2.75503E-2</v>
      </c>
    </row>
    <row r="6" spans="1:16">
      <c r="A6" s="16" t="s">
        <v>483</v>
      </c>
      <c r="B6" s="287">
        <v>5.0000000000000001E-4</v>
      </c>
      <c r="C6" s="287">
        <v>5.0000000000000001E-4</v>
      </c>
      <c r="D6" s="287">
        <v>5.0000000000000001E-4</v>
      </c>
      <c r="E6" s="287">
        <v>5.0000000000000001E-4</v>
      </c>
      <c r="F6" s="287">
        <v>5.0000000000000001E-4</v>
      </c>
      <c r="G6" s="287">
        <v>5.0000000000000001E-4</v>
      </c>
      <c r="H6" s="287">
        <v>5.0000000000000001E-4</v>
      </c>
      <c r="I6" s="287">
        <v>5.0000000000000001E-4</v>
      </c>
      <c r="J6" s="287">
        <v>5.0000000000000001E-4</v>
      </c>
      <c r="K6" s="287">
        <v>5.0000000000000001E-4</v>
      </c>
      <c r="L6" s="287">
        <v>5.0000000000000001E-4</v>
      </c>
      <c r="M6" s="287">
        <v>5.0000000000000001E-4</v>
      </c>
      <c r="N6" s="287">
        <v>5.0000000000000001E-4</v>
      </c>
    </row>
    <row r="7" spans="1:16">
      <c r="A7" s="28" t="s">
        <v>568</v>
      </c>
      <c r="B7" s="287">
        <v>0.14680000000000001</v>
      </c>
      <c r="C7" s="287">
        <v>0.14680000000000001</v>
      </c>
      <c r="D7" s="287">
        <v>0.14680000000000001</v>
      </c>
      <c r="E7" s="287">
        <v>0.14680000000000001</v>
      </c>
      <c r="F7" s="287">
        <v>0.14680000000000001</v>
      </c>
      <c r="G7" s="287">
        <v>0.14680000000000001</v>
      </c>
      <c r="H7" s="287">
        <v>0.14680000000000001</v>
      </c>
      <c r="I7" s="287">
        <v>0.14680000000000001</v>
      </c>
      <c r="J7" s="287">
        <v>0.14680000000000001</v>
      </c>
      <c r="K7" s="287">
        <v>0.14680000000000001</v>
      </c>
      <c r="L7" s="287">
        <v>0.14680000000000001</v>
      </c>
      <c r="M7" s="287">
        <v>0.14680000000000001</v>
      </c>
      <c r="N7" s="287">
        <v>0.14680000000000001</v>
      </c>
    </row>
    <row r="8" spans="1:16">
      <c r="A8" s="16" t="s">
        <v>482</v>
      </c>
      <c r="B8" s="287">
        <v>2.07E-2</v>
      </c>
      <c r="C8" s="287">
        <v>2.07E-2</v>
      </c>
      <c r="D8" s="287">
        <v>2.07E-2</v>
      </c>
      <c r="E8" s="287">
        <v>2.07E-2</v>
      </c>
      <c r="F8" s="287">
        <v>2.07E-2</v>
      </c>
      <c r="G8" s="287">
        <v>2.07E-2</v>
      </c>
      <c r="H8" s="287">
        <v>2.07E-2</v>
      </c>
      <c r="I8" s="287">
        <v>2.07E-2</v>
      </c>
      <c r="J8" s="287">
        <v>2.07E-2</v>
      </c>
      <c r="K8" s="287">
        <v>2.07E-2</v>
      </c>
      <c r="L8" s="287">
        <v>2.07E-2</v>
      </c>
      <c r="M8" s="287">
        <v>2.07E-2</v>
      </c>
      <c r="N8" s="287">
        <v>2.07E-2</v>
      </c>
    </row>
    <row r="9" spans="1:16">
      <c r="A9" s="16" t="s">
        <v>11</v>
      </c>
      <c r="B9" s="287">
        <v>0.02</v>
      </c>
      <c r="C9" s="287">
        <v>0.02</v>
      </c>
      <c r="D9" s="287">
        <v>0.02</v>
      </c>
      <c r="E9" s="287">
        <v>0.02</v>
      </c>
      <c r="F9" s="287">
        <v>0.02</v>
      </c>
      <c r="G9" s="287">
        <v>0.02</v>
      </c>
      <c r="H9" s="287">
        <v>0.02</v>
      </c>
      <c r="I9" s="287">
        <v>0.02</v>
      </c>
      <c r="J9" s="287">
        <v>0.02</v>
      </c>
      <c r="K9" s="287">
        <v>0.02</v>
      </c>
      <c r="L9" s="287">
        <v>0.02</v>
      </c>
      <c r="M9" s="287">
        <v>0.02</v>
      </c>
      <c r="N9" s="287">
        <v>0.02</v>
      </c>
    </row>
    <row r="10" spans="1:16">
      <c r="A10" s="16" t="s">
        <v>10</v>
      </c>
      <c r="B10" s="287">
        <v>0.16189999999999999</v>
      </c>
      <c r="C10" s="287">
        <v>0.16189999999999999</v>
      </c>
      <c r="D10" s="287">
        <v>0.16189999999999999</v>
      </c>
      <c r="E10" s="287">
        <v>0.16189999999999999</v>
      </c>
      <c r="F10" s="287">
        <v>0.16189999999999999</v>
      </c>
      <c r="G10" s="287">
        <v>0.16189999999999999</v>
      </c>
      <c r="H10" s="287">
        <v>0.16189999999999999</v>
      </c>
      <c r="I10" s="287">
        <v>0.16189999999999999</v>
      </c>
      <c r="J10" s="287">
        <v>0.16189999999999999</v>
      </c>
      <c r="K10" s="287">
        <v>0.16189999999999999</v>
      </c>
      <c r="L10" s="287">
        <v>0.16189999999999999</v>
      </c>
      <c r="M10" s="287">
        <v>0.16189999999999999</v>
      </c>
      <c r="N10" s="287">
        <v>0.16189999999999999</v>
      </c>
    </row>
    <row r="11" spans="1:16">
      <c r="A11" s="16" t="s">
        <v>9</v>
      </c>
      <c r="B11" s="287">
        <v>4.7699999999999999E-2</v>
      </c>
      <c r="C11" s="287">
        <v>4.7699999999999999E-2</v>
      </c>
      <c r="D11" s="287">
        <v>4.7699999999999999E-2</v>
      </c>
      <c r="E11" s="287">
        <v>4.7699999999999999E-2</v>
      </c>
      <c r="F11" s="287">
        <v>4.7699999999999999E-2</v>
      </c>
      <c r="G11" s="287">
        <v>4.7699999999999999E-2</v>
      </c>
      <c r="H11" s="287">
        <v>4.7699999999999999E-2</v>
      </c>
      <c r="I11" s="287">
        <v>4.7699999999999999E-2</v>
      </c>
      <c r="J11" s="287">
        <v>4.7699999999999999E-2</v>
      </c>
      <c r="K11" s="287">
        <v>4.7699999999999999E-2</v>
      </c>
      <c r="L11" s="287">
        <v>4.7699999999999999E-2</v>
      </c>
      <c r="M11" s="287">
        <v>4.7699999999999999E-2</v>
      </c>
      <c r="N11" s="287">
        <v>4.7699999999999999E-2</v>
      </c>
    </row>
    <row r="12" spans="1:16">
      <c r="A12" s="16" t="s">
        <v>8</v>
      </c>
      <c r="B12" s="287">
        <v>0.01</v>
      </c>
      <c r="C12" s="287">
        <v>0.01</v>
      </c>
      <c r="D12" s="287">
        <v>0.01</v>
      </c>
      <c r="E12" s="287">
        <v>1.0999999999999999E-2</v>
      </c>
      <c r="F12" s="287">
        <v>1.2999999999999999E-2</v>
      </c>
      <c r="G12" s="287">
        <v>1.2999999999999999E-2</v>
      </c>
      <c r="H12" s="287">
        <v>1.4E-2</v>
      </c>
      <c r="I12" s="287">
        <v>1.2E-2</v>
      </c>
      <c r="J12" s="287">
        <v>1.2E-2</v>
      </c>
      <c r="K12" s="287">
        <v>1.0999999999999999E-2</v>
      </c>
      <c r="L12" s="287">
        <v>0.01</v>
      </c>
      <c r="M12" s="287">
        <v>8.9999999999999993E-3</v>
      </c>
      <c r="N12" s="287">
        <v>8.9999999999999993E-3</v>
      </c>
    </row>
    <row r="13" spans="1:16">
      <c r="A13" s="16" t="s">
        <v>6</v>
      </c>
      <c r="B13" s="287">
        <v>3.1719999999999998E-2</v>
      </c>
      <c r="C13" s="287">
        <v>3.0599999999999999E-2</v>
      </c>
      <c r="D13" s="287">
        <v>2.9479999999999999E-2</v>
      </c>
      <c r="E13" s="287">
        <v>2.836E-2</v>
      </c>
      <c r="F13" s="287">
        <v>2.724E-2</v>
      </c>
      <c r="G13" s="287">
        <v>2.6120000000000001E-2</v>
      </c>
      <c r="H13" s="287">
        <v>2.5000000000000001E-2</v>
      </c>
      <c r="I13" s="287">
        <v>2.5000000000000001E-2</v>
      </c>
      <c r="J13" s="287">
        <v>2.5000000000000001E-2</v>
      </c>
      <c r="K13" s="287">
        <v>2.5000000000000001E-2</v>
      </c>
      <c r="L13" s="287">
        <v>2.5000000000000001E-2</v>
      </c>
      <c r="M13" s="287">
        <v>2.5000000000000001E-2</v>
      </c>
      <c r="N13" s="287">
        <v>2.5000000000000001E-2</v>
      </c>
    </row>
    <row r="14" spans="1:16">
      <c r="A14" s="16" t="s">
        <v>17</v>
      </c>
      <c r="B14" s="287">
        <v>1.4E-2</v>
      </c>
      <c r="C14" s="287">
        <v>1.4E-2</v>
      </c>
      <c r="D14" s="287">
        <v>1.4E-2</v>
      </c>
      <c r="E14" s="287">
        <v>1.4E-2</v>
      </c>
      <c r="F14" s="287">
        <v>1.4E-2</v>
      </c>
      <c r="G14" s="287">
        <v>1.4E-2</v>
      </c>
      <c r="H14" s="287">
        <v>1.4E-2</v>
      </c>
      <c r="I14" s="287">
        <v>1.4E-2</v>
      </c>
      <c r="J14" s="287">
        <v>1.4E-2</v>
      </c>
      <c r="K14" s="287">
        <v>1.4E-2</v>
      </c>
      <c r="L14" s="287">
        <v>1.4E-2</v>
      </c>
      <c r="M14" s="287">
        <v>1.4E-2</v>
      </c>
      <c r="N14" s="287">
        <v>1.4E-2</v>
      </c>
    </row>
    <row r="15" spans="1:16">
      <c r="A15" s="16" t="s">
        <v>4</v>
      </c>
      <c r="B15" s="287">
        <v>3.8E-3</v>
      </c>
      <c r="C15" s="287">
        <v>3.8E-3</v>
      </c>
      <c r="D15" s="287">
        <v>3.8E-3</v>
      </c>
      <c r="E15" s="287">
        <v>3.8E-3</v>
      </c>
      <c r="F15" s="287">
        <v>3.8E-3</v>
      </c>
      <c r="G15" s="287">
        <v>3.8E-3</v>
      </c>
      <c r="H15" s="287">
        <v>3.8E-3</v>
      </c>
      <c r="I15" s="287">
        <v>3.8E-3</v>
      </c>
      <c r="J15" s="287">
        <v>3.8E-3</v>
      </c>
      <c r="K15" s="287">
        <v>3.8E-3</v>
      </c>
      <c r="L15" s="287">
        <v>3.8E-3</v>
      </c>
      <c r="M15" s="287">
        <v>3.8E-3</v>
      </c>
      <c r="N15" s="287">
        <v>3.8E-3</v>
      </c>
    </row>
    <row r="16" spans="1:16">
      <c r="A16" s="16" t="s">
        <v>3</v>
      </c>
      <c r="B16" s="287">
        <v>1.448692308</v>
      </c>
      <c r="C16" s="287">
        <v>1.492769231</v>
      </c>
      <c r="D16" s="287">
        <v>1.536846154</v>
      </c>
      <c r="E16" s="287">
        <v>1.580923077</v>
      </c>
      <c r="F16" s="287">
        <v>1.625</v>
      </c>
      <c r="G16" s="287">
        <v>2.6074999999999999</v>
      </c>
      <c r="H16" s="287">
        <v>3.59</v>
      </c>
      <c r="I16" s="287">
        <v>3.94</v>
      </c>
      <c r="J16" s="287">
        <v>4.0999999999999996</v>
      </c>
      <c r="K16" s="287">
        <v>4.07</v>
      </c>
      <c r="L16" s="287">
        <v>4.25</v>
      </c>
      <c r="M16" s="287">
        <v>4.09</v>
      </c>
      <c r="N16" s="287">
        <v>4.1639999999999997</v>
      </c>
    </row>
    <row r="17" spans="1:14">
      <c r="A17" s="16" t="s">
        <v>32</v>
      </c>
      <c r="B17" s="287">
        <v>2.5000000000000001E-2</v>
      </c>
      <c r="C17" s="287">
        <v>2.5000000000000001E-2</v>
      </c>
      <c r="D17" s="287">
        <v>2.5000000000000001E-2</v>
      </c>
      <c r="E17" s="287">
        <v>2.5000000000000001E-2</v>
      </c>
      <c r="F17" s="287">
        <v>2.5000000000000001E-2</v>
      </c>
      <c r="G17" s="287">
        <v>2.5000000000000001E-2</v>
      </c>
      <c r="H17" s="287">
        <v>2.5000000000000001E-2</v>
      </c>
      <c r="I17" s="287">
        <v>2.5000000000000001E-2</v>
      </c>
      <c r="J17" s="287">
        <v>2.5000000000000001E-2</v>
      </c>
      <c r="K17" s="287">
        <v>2.5000000000000001E-2</v>
      </c>
      <c r="L17" s="287">
        <v>2.5000000000000001E-2</v>
      </c>
      <c r="M17" s="287">
        <v>2.5000000000000001E-2</v>
      </c>
      <c r="N17" s="287">
        <v>2.5000000000000001E-2</v>
      </c>
    </row>
    <row r="18" spans="1:14">
      <c r="A18" s="16" t="s">
        <v>1</v>
      </c>
      <c r="B18" s="287">
        <v>0.13</v>
      </c>
      <c r="C18" s="287">
        <v>0.13</v>
      </c>
      <c r="D18" s="287">
        <v>0.13</v>
      </c>
      <c r="E18" s="287">
        <v>0.13</v>
      </c>
      <c r="F18" s="287">
        <v>0.13</v>
      </c>
      <c r="G18" s="287">
        <v>0.13</v>
      </c>
      <c r="H18" s="287">
        <v>0.13</v>
      </c>
      <c r="I18" s="287">
        <v>0.13</v>
      </c>
      <c r="J18" s="287">
        <v>0.13</v>
      </c>
      <c r="K18" s="287">
        <v>0.13</v>
      </c>
      <c r="L18" s="287">
        <v>0.13</v>
      </c>
      <c r="M18" s="287">
        <v>0.13</v>
      </c>
      <c r="N18" s="287">
        <v>0.13</v>
      </c>
    </row>
    <row r="19" spans="1:14">
      <c r="A19" s="16" t="s">
        <v>23</v>
      </c>
      <c r="B19" s="287">
        <v>0.18160000000000001</v>
      </c>
      <c r="C19" s="287">
        <v>0.16489999999999999</v>
      </c>
      <c r="D19" s="287">
        <v>0.1482</v>
      </c>
      <c r="E19" s="287">
        <v>0.13150000000000001</v>
      </c>
      <c r="F19" s="287">
        <v>0.1148</v>
      </c>
      <c r="G19" s="287">
        <v>9.8100000000000007E-2</v>
      </c>
      <c r="H19" s="287">
        <v>8.14E-2</v>
      </c>
      <c r="I19" s="287">
        <v>8.14E-2</v>
      </c>
      <c r="J19" s="287">
        <v>8.14E-2</v>
      </c>
      <c r="K19" s="287">
        <v>8.1351999999999994E-2</v>
      </c>
      <c r="L19" s="287">
        <v>8.1351999999999994E-2</v>
      </c>
      <c r="M19" s="287">
        <v>8.1351999999999994E-2</v>
      </c>
      <c r="N19" s="287">
        <v>8.1351999999999994E-2</v>
      </c>
    </row>
    <row r="21" spans="1:14">
      <c r="A21" s="102" t="s">
        <v>20</v>
      </c>
    </row>
    <row r="22" spans="1:14">
      <c r="A22" s="102"/>
    </row>
    <row r="23" spans="1:14">
      <c r="A23" s="53" t="s">
        <v>2877</v>
      </c>
    </row>
    <row r="24" spans="1:14">
      <c r="A24" s="53"/>
    </row>
    <row r="25" spans="1:14">
      <c r="A25" s="86"/>
    </row>
    <row r="26" spans="1:14">
      <c r="A26" s="13" t="s">
        <v>389</v>
      </c>
    </row>
  </sheetData>
  <hyperlinks>
    <hyperlink ref="P3" location="Content!A1" display="Back to content page" xr:uid="{82ACE88D-A70E-4E1C-8AF6-9B0FA340FAEB}"/>
  </hyperlinks>
  <pageMargins left="0.7" right="0.7" top="0.75" bottom="0.75" header="0.3" footer="0.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C08FC-44C5-45FD-BB38-4C0F8BCD9CF6}">
  <dimension ref="A1:R33"/>
  <sheetViews>
    <sheetView topLeftCell="B1" workbookViewId="0">
      <selection activeCell="O21" sqref="O21"/>
    </sheetView>
  </sheetViews>
  <sheetFormatPr defaultRowHeight="14.5"/>
  <cols>
    <col min="1" max="1" width="37.7265625" customWidth="1"/>
  </cols>
  <sheetData>
    <row r="1" spans="1:18">
      <c r="A1" s="18" t="s">
        <v>3639</v>
      </c>
    </row>
    <row r="3" spans="1:18">
      <c r="A3" s="153" t="s">
        <v>2519</v>
      </c>
      <c r="B3" s="25">
        <v>2010</v>
      </c>
      <c r="C3" s="25">
        <v>2011</v>
      </c>
      <c r="D3" s="25">
        <v>2012</v>
      </c>
      <c r="E3" s="25">
        <v>2013</v>
      </c>
      <c r="F3" s="25">
        <v>2014</v>
      </c>
      <c r="G3" s="25">
        <v>2015</v>
      </c>
      <c r="H3" s="25">
        <v>2016</v>
      </c>
      <c r="I3" s="25">
        <v>2017</v>
      </c>
      <c r="J3" s="25">
        <v>2018</v>
      </c>
      <c r="K3" s="25">
        <v>2019</v>
      </c>
      <c r="L3" s="25">
        <v>2020</v>
      </c>
      <c r="M3" s="25">
        <v>2021</v>
      </c>
      <c r="N3" s="25">
        <v>2022</v>
      </c>
      <c r="O3" s="25">
        <v>2023</v>
      </c>
      <c r="P3" s="25">
        <v>2024</v>
      </c>
      <c r="R3" s="1" t="s">
        <v>528</v>
      </c>
    </row>
    <row r="4" spans="1:18">
      <c r="A4" s="16" t="s">
        <v>13</v>
      </c>
      <c r="B4" s="687">
        <v>45.267781241000002</v>
      </c>
      <c r="C4" s="687">
        <v>45.267781241000002</v>
      </c>
      <c r="D4" s="687">
        <v>45.267781241000002</v>
      </c>
      <c r="E4" s="687">
        <v>45.267781241000002</v>
      </c>
      <c r="F4" s="687">
        <v>45.267781241000002</v>
      </c>
      <c r="G4" s="687">
        <v>45.267781241000002</v>
      </c>
      <c r="H4" s="687">
        <v>45.267781241000002</v>
      </c>
      <c r="I4" s="687">
        <v>45.267781241000002</v>
      </c>
      <c r="J4" s="687">
        <v>45.267781241000002</v>
      </c>
      <c r="K4" s="687">
        <v>45.267781241000002</v>
      </c>
      <c r="L4" s="687">
        <v>45.267781241000002</v>
      </c>
      <c r="M4" s="687">
        <v>45.267781241000002</v>
      </c>
      <c r="N4" s="687">
        <v>45.267781241000002</v>
      </c>
      <c r="O4" s="687"/>
      <c r="P4" s="687"/>
    </row>
    <row r="5" spans="1:18">
      <c r="A5" s="16" t="s">
        <v>12</v>
      </c>
      <c r="B5" s="687">
        <v>45.357186507000002</v>
      </c>
      <c r="C5" s="687">
        <v>45.841784990000001</v>
      </c>
      <c r="D5" s="687">
        <v>43.077714874000002</v>
      </c>
      <c r="E5" s="687">
        <v>45.735217163999998</v>
      </c>
      <c r="F5" s="687">
        <v>48.483235764</v>
      </c>
      <c r="G5" s="687">
        <v>47.124600639000001</v>
      </c>
      <c r="H5" s="687">
        <v>47.839046199999999</v>
      </c>
      <c r="I5" s="687">
        <v>52.124352332000001</v>
      </c>
      <c r="J5" s="687">
        <v>47.647058823000002</v>
      </c>
      <c r="K5" s="687">
        <v>49.111342145999998</v>
      </c>
      <c r="L5" s="687">
        <v>49.540710873000002</v>
      </c>
      <c r="M5" s="687">
        <v>54.820138544000002</v>
      </c>
      <c r="N5" s="687">
        <v>60.636450359999998</v>
      </c>
      <c r="O5" s="687"/>
      <c r="P5" s="687"/>
    </row>
    <row r="6" spans="1:18">
      <c r="A6" s="16" t="s">
        <v>483</v>
      </c>
      <c r="B6" s="687">
        <v>48</v>
      </c>
      <c r="C6" s="687">
        <v>48</v>
      </c>
      <c r="D6" s="687">
        <v>48</v>
      </c>
      <c r="E6" s="687">
        <v>48</v>
      </c>
      <c r="F6" s="687">
        <v>48</v>
      </c>
      <c r="G6" s="687">
        <v>48</v>
      </c>
      <c r="H6" s="687">
        <v>48</v>
      </c>
      <c r="I6" s="687">
        <v>48</v>
      </c>
      <c r="J6" s="687">
        <v>48</v>
      </c>
      <c r="K6" s="687">
        <v>48</v>
      </c>
      <c r="L6" s="687">
        <v>48</v>
      </c>
      <c r="M6" s="687">
        <v>48</v>
      </c>
      <c r="N6" s="687">
        <v>48</v>
      </c>
      <c r="O6" s="687"/>
      <c r="P6" s="687"/>
    </row>
    <row r="7" spans="1:18">
      <c r="A7" s="28" t="s">
        <v>568</v>
      </c>
      <c r="B7" s="687">
        <v>68.007606788000004</v>
      </c>
      <c r="C7" s="687">
        <v>68.007606788000004</v>
      </c>
      <c r="D7" s="687">
        <v>68.007606788000004</v>
      </c>
      <c r="E7" s="687">
        <v>68.007606788000004</v>
      </c>
      <c r="F7" s="687">
        <v>68.007606788000004</v>
      </c>
      <c r="G7" s="687">
        <v>68.007606788000004</v>
      </c>
      <c r="H7" s="687">
        <v>68.007606788000004</v>
      </c>
      <c r="I7" s="687">
        <v>68.007606788000004</v>
      </c>
      <c r="J7" s="687">
        <v>68.007606788000004</v>
      </c>
      <c r="K7" s="687">
        <v>68.007606788000004</v>
      </c>
      <c r="L7" s="687">
        <v>68.007606788000004</v>
      </c>
      <c r="M7" s="687">
        <v>68.007606788000004</v>
      </c>
      <c r="N7" s="687">
        <v>68.007606788000004</v>
      </c>
      <c r="O7" s="687"/>
      <c r="P7" s="687"/>
    </row>
    <row r="8" spans="1:18">
      <c r="A8" s="16" t="s">
        <v>482</v>
      </c>
      <c r="B8" s="687">
        <v>3.8670411979999999</v>
      </c>
      <c r="C8" s="687">
        <v>3.8670411979999999</v>
      </c>
      <c r="D8" s="687">
        <v>3.8670411979999999</v>
      </c>
      <c r="E8" s="687">
        <v>3.8670411979999999</v>
      </c>
      <c r="F8" s="687">
        <v>3.8670411979999999</v>
      </c>
      <c r="G8" s="687">
        <v>3.8670411979999999</v>
      </c>
      <c r="H8" s="687">
        <v>3.8670411979999999</v>
      </c>
      <c r="I8" s="687">
        <v>3.8670411979999999</v>
      </c>
      <c r="J8" s="687">
        <v>3.8670411979999999</v>
      </c>
      <c r="K8" s="687">
        <v>3.8670411979999999</v>
      </c>
      <c r="L8" s="687">
        <v>3.8670411979999999</v>
      </c>
      <c r="M8" s="687">
        <v>3.8670411979999999</v>
      </c>
      <c r="N8" s="687">
        <v>3.8670411979999999</v>
      </c>
      <c r="O8" s="687"/>
      <c r="P8" s="687"/>
    </row>
    <row r="9" spans="1:18">
      <c r="A9" s="16" t="s">
        <v>11</v>
      </c>
      <c r="B9" s="687">
        <v>45.662100457000001</v>
      </c>
      <c r="C9" s="687">
        <v>45.662100457000001</v>
      </c>
      <c r="D9" s="687">
        <v>45.662100457000001</v>
      </c>
      <c r="E9" s="687">
        <v>45.662100457000001</v>
      </c>
      <c r="F9" s="687">
        <v>45.662100457000001</v>
      </c>
      <c r="G9" s="687">
        <v>45.662100457000001</v>
      </c>
      <c r="H9" s="687">
        <v>45.662100457000001</v>
      </c>
      <c r="I9" s="687">
        <v>45.662100457000001</v>
      </c>
      <c r="J9" s="687">
        <v>45.662100457000001</v>
      </c>
      <c r="K9" s="687">
        <v>45.662100457000001</v>
      </c>
      <c r="L9" s="687">
        <v>45.662100457000001</v>
      </c>
      <c r="M9" s="687">
        <v>45.662100457000001</v>
      </c>
      <c r="N9" s="687">
        <v>45.662100457000001</v>
      </c>
      <c r="O9" s="687"/>
      <c r="P9" s="687"/>
    </row>
    <row r="10" spans="1:18">
      <c r="A10" s="16" t="s">
        <v>10</v>
      </c>
      <c r="B10" s="687">
        <v>2.9136454500000002</v>
      </c>
      <c r="C10" s="687">
        <v>2.9136454500000002</v>
      </c>
      <c r="D10" s="687">
        <v>2.9136454500000002</v>
      </c>
      <c r="E10" s="687">
        <v>2.9136454500000002</v>
      </c>
      <c r="F10" s="687">
        <v>2.9136454500000002</v>
      </c>
      <c r="G10" s="687">
        <v>2.9136454500000002</v>
      </c>
      <c r="H10" s="687">
        <v>2.9136454500000002</v>
      </c>
      <c r="I10" s="687">
        <v>2.9136454500000002</v>
      </c>
      <c r="J10" s="687">
        <v>2.9136454500000002</v>
      </c>
      <c r="K10" s="687">
        <v>2.9136454500000002</v>
      </c>
      <c r="L10" s="687">
        <v>2.9136454500000002</v>
      </c>
      <c r="M10" s="687">
        <v>2.9136454500000002</v>
      </c>
      <c r="N10" s="687">
        <v>2.9136454500000002</v>
      </c>
      <c r="O10" s="687"/>
      <c r="P10" s="687"/>
    </row>
    <row r="11" spans="1:18">
      <c r="A11" s="28" t="s">
        <v>9</v>
      </c>
      <c r="B11" s="687">
        <v>10.546875</v>
      </c>
      <c r="C11" s="687">
        <v>10.546875</v>
      </c>
      <c r="D11" s="687">
        <v>10.546875</v>
      </c>
      <c r="E11" s="687">
        <v>10.546875</v>
      </c>
      <c r="F11" s="687">
        <v>10.546875</v>
      </c>
      <c r="G11" s="687">
        <v>10.546875</v>
      </c>
      <c r="H11" s="687">
        <v>10.546875</v>
      </c>
      <c r="I11" s="687">
        <v>10.546875</v>
      </c>
      <c r="J11" s="687">
        <v>10.546875</v>
      </c>
      <c r="K11" s="687">
        <v>10.546875</v>
      </c>
      <c r="L11" s="687">
        <v>10.546875</v>
      </c>
      <c r="M11" s="687">
        <v>10.546875</v>
      </c>
      <c r="N11" s="687">
        <v>10.546875</v>
      </c>
      <c r="O11" s="687"/>
      <c r="P11" s="687"/>
    </row>
    <row r="12" spans="1:18">
      <c r="A12" s="16" t="s">
        <v>8</v>
      </c>
      <c r="B12" s="689">
        <v>35.007849293563581</v>
      </c>
      <c r="C12" s="689">
        <v>35.9</v>
      </c>
      <c r="D12" s="689">
        <v>35.4</v>
      </c>
      <c r="E12" s="689">
        <v>36.18</v>
      </c>
      <c r="F12" s="689">
        <v>37.741935483870968</v>
      </c>
      <c r="G12" s="689">
        <v>41.666666666666671</v>
      </c>
      <c r="H12" s="689">
        <v>41.451612903225801</v>
      </c>
      <c r="I12" s="689">
        <v>42.601626016260163</v>
      </c>
      <c r="J12" s="689">
        <v>47.546531302876481</v>
      </c>
      <c r="K12" s="689">
        <v>48.235294117647058</v>
      </c>
      <c r="L12" s="689">
        <v>48.4</v>
      </c>
      <c r="M12" s="689">
        <v>48.841059602649004</v>
      </c>
      <c r="N12" s="727">
        <v>50.632911392405063</v>
      </c>
      <c r="O12" s="727">
        <f>(170+143)/618*100</f>
        <v>50.647249190938517</v>
      </c>
      <c r="P12" s="727">
        <f>((178+154)/621)*100</f>
        <v>53.4621578099839</v>
      </c>
    </row>
    <row r="13" spans="1:18">
      <c r="A13" s="16" t="s">
        <v>6</v>
      </c>
      <c r="B13" s="687">
        <v>24.411028686000002</v>
      </c>
      <c r="C13" s="687">
        <v>24.599312488999999</v>
      </c>
      <c r="D13" s="687">
        <v>24.776982231000002</v>
      </c>
      <c r="E13" s="687">
        <v>24.944910824000001</v>
      </c>
      <c r="F13" s="687">
        <v>25.103878012999999</v>
      </c>
      <c r="G13" s="687">
        <v>25.254582485</v>
      </c>
      <c r="H13" s="687">
        <v>25.254582485</v>
      </c>
      <c r="I13" s="687">
        <v>25.254582485</v>
      </c>
      <c r="J13" s="687">
        <v>25.254582485</v>
      </c>
      <c r="K13" s="687">
        <v>25.254582485</v>
      </c>
      <c r="L13" s="687">
        <v>25.254582485</v>
      </c>
      <c r="M13" s="687">
        <v>25.254582485</v>
      </c>
      <c r="N13" s="687">
        <v>25.254582485</v>
      </c>
      <c r="O13" s="687"/>
      <c r="P13" s="687"/>
    </row>
    <row r="14" spans="1:18">
      <c r="A14" s="16" t="s">
        <v>17</v>
      </c>
      <c r="B14" s="687">
        <v>23.021318238999999</v>
      </c>
      <c r="C14" s="687">
        <v>22.782824669</v>
      </c>
      <c r="D14" s="687">
        <v>22.54322801</v>
      </c>
      <c r="E14" s="687">
        <v>22.302520591</v>
      </c>
      <c r="F14" s="687">
        <v>22.060694668</v>
      </c>
      <c r="G14" s="687">
        <v>21.817742429999999</v>
      </c>
      <c r="H14" s="687">
        <v>21.573655986999999</v>
      </c>
      <c r="I14" s="687">
        <v>21.328427379000001</v>
      </c>
      <c r="J14" s="687">
        <v>21.082048571000001</v>
      </c>
      <c r="K14" s="687">
        <v>20.834511451000001</v>
      </c>
      <c r="L14" s="687">
        <v>39.063423327000002</v>
      </c>
      <c r="M14" s="687">
        <v>47.723571816000003</v>
      </c>
      <c r="N14" s="687">
        <v>21.896499935000001</v>
      </c>
      <c r="O14" s="687"/>
      <c r="P14" s="687"/>
    </row>
    <row r="15" spans="1:18">
      <c r="A15" s="28" t="s">
        <v>4</v>
      </c>
      <c r="B15" s="687">
        <v>65.693430656999993</v>
      </c>
      <c r="C15" s="687">
        <v>65.693430656999993</v>
      </c>
      <c r="D15" s="687">
        <v>65.693430656999993</v>
      </c>
      <c r="E15" s="687">
        <v>65.693430656999993</v>
      </c>
      <c r="F15" s="687">
        <v>65.693430656999993</v>
      </c>
      <c r="G15" s="687">
        <v>65.693430656999993</v>
      </c>
      <c r="H15" s="687">
        <v>65.693430656999993</v>
      </c>
      <c r="I15" s="687">
        <v>65.693430656999993</v>
      </c>
      <c r="J15" s="687">
        <v>65.693430656999993</v>
      </c>
      <c r="K15" s="687">
        <v>65.693430656999993</v>
      </c>
      <c r="L15" s="687">
        <v>65.693430656999993</v>
      </c>
      <c r="M15" s="687">
        <v>65.693430656999993</v>
      </c>
      <c r="N15" s="687">
        <v>65.693430656999993</v>
      </c>
      <c r="O15" s="687"/>
      <c r="P15" s="687"/>
    </row>
    <row r="16" spans="1:18">
      <c r="A16" s="16" t="s">
        <v>3</v>
      </c>
      <c r="B16" s="687">
        <v>27.698370014999998</v>
      </c>
      <c r="C16" s="687">
        <v>27.45915016</v>
      </c>
      <c r="D16" s="687">
        <v>27.226447744000001</v>
      </c>
      <c r="E16" s="687">
        <v>27</v>
      </c>
      <c r="F16" s="687">
        <v>23.170374707000001</v>
      </c>
      <c r="G16" s="687">
        <v>19.989281886000001</v>
      </c>
      <c r="H16" s="687">
        <v>19.842519684999999</v>
      </c>
      <c r="I16" s="687">
        <v>20.072239421999999</v>
      </c>
      <c r="J16" s="687">
        <v>15.098236776</v>
      </c>
      <c r="K16" s="687">
        <v>16.666666667000001</v>
      </c>
      <c r="L16" s="687">
        <v>16.207378078000001</v>
      </c>
      <c r="M16" s="687">
        <v>17.435217303000002</v>
      </c>
      <c r="N16" s="687">
        <v>17.440168581999998</v>
      </c>
      <c r="O16" s="687"/>
      <c r="P16" s="687"/>
    </row>
    <row r="17" spans="1:16">
      <c r="A17" s="16" t="s">
        <v>32</v>
      </c>
      <c r="B17" s="687">
        <v>10.165895062000001</v>
      </c>
      <c r="C17" s="687">
        <v>10.165895062000001</v>
      </c>
      <c r="D17" s="687">
        <v>10.165895062000001</v>
      </c>
      <c r="E17" s="687">
        <v>10.165895062000001</v>
      </c>
      <c r="F17" s="687">
        <v>10.165895062000001</v>
      </c>
      <c r="G17" s="687">
        <v>10.165895062000001</v>
      </c>
      <c r="H17" s="687">
        <v>10.165895062000001</v>
      </c>
      <c r="I17" s="687">
        <v>10.165895062000001</v>
      </c>
      <c r="J17" s="687">
        <v>10.165895062000001</v>
      </c>
      <c r="K17" s="687">
        <v>10.165895062000001</v>
      </c>
      <c r="L17" s="687">
        <v>10.165895062000001</v>
      </c>
      <c r="M17" s="687">
        <v>10.165895062000001</v>
      </c>
      <c r="N17" s="687">
        <v>10.165895062000001</v>
      </c>
      <c r="O17" s="687"/>
      <c r="P17" s="687"/>
    </row>
    <row r="18" spans="1:16">
      <c r="A18" s="16" t="s">
        <v>1</v>
      </c>
      <c r="B18" s="687">
        <v>18.447837150000002</v>
      </c>
      <c r="C18" s="687">
        <v>18.447837150000002</v>
      </c>
      <c r="D18" s="687">
        <v>18.447837150000002</v>
      </c>
      <c r="E18" s="687">
        <v>18.447837150000002</v>
      </c>
      <c r="F18" s="687">
        <v>18.447837150000002</v>
      </c>
      <c r="G18" s="687">
        <v>18.447837150000002</v>
      </c>
      <c r="H18" s="687">
        <v>18.447837150000002</v>
      </c>
      <c r="I18" s="687">
        <v>18.447837150000002</v>
      </c>
      <c r="J18" s="687">
        <v>18.447837150000002</v>
      </c>
      <c r="K18" s="687">
        <v>18.447837150000002</v>
      </c>
      <c r="L18" s="687">
        <v>18.447837150000002</v>
      </c>
      <c r="M18" s="687">
        <v>18.447837150000002</v>
      </c>
      <c r="N18" s="687">
        <v>18.447837150000002</v>
      </c>
      <c r="O18" s="687"/>
      <c r="P18" s="687"/>
    </row>
    <row r="19" spans="1:16">
      <c r="A19" s="28" t="s">
        <v>23</v>
      </c>
      <c r="B19" s="687">
        <v>14.334221442</v>
      </c>
      <c r="C19" s="687">
        <v>15.164305095</v>
      </c>
      <c r="D19" s="687">
        <v>16.004839554</v>
      </c>
      <c r="E19" s="687">
        <v>16.856023435000001</v>
      </c>
      <c r="F19" s="687">
        <v>17.718060417</v>
      </c>
      <c r="G19" s="687">
        <v>18.591159407999999</v>
      </c>
      <c r="H19" s="689">
        <v>17.616106825849499</v>
      </c>
      <c r="I19" s="689">
        <v>15.956893513783507</v>
      </c>
      <c r="J19" s="689">
        <v>17.207486806633522</v>
      </c>
      <c r="K19" s="689">
        <v>17.2</v>
      </c>
      <c r="L19" s="689">
        <v>17</v>
      </c>
      <c r="M19" s="687">
        <v>11.142845713</v>
      </c>
      <c r="N19" s="687">
        <v>11.142845713</v>
      </c>
      <c r="O19" s="687"/>
      <c r="P19" s="687"/>
    </row>
    <row r="21" spans="1:16">
      <c r="A21" s="102" t="s">
        <v>20</v>
      </c>
    </row>
    <row r="22" spans="1:16">
      <c r="A22" s="102"/>
    </row>
    <row r="23" spans="1:16">
      <c r="A23" s="53" t="s">
        <v>3354</v>
      </c>
    </row>
    <row r="24" spans="1:16">
      <c r="A24" s="288" t="s">
        <v>3363</v>
      </c>
    </row>
    <row r="26" spans="1:16">
      <c r="A26" s="53" t="s">
        <v>3645</v>
      </c>
    </row>
    <row r="29" spans="1:16">
      <c r="A29" s="44" t="s">
        <v>151</v>
      </c>
    </row>
    <row r="30" spans="1:16">
      <c r="A30" s="17"/>
    </row>
    <row r="31" spans="1:16">
      <c r="A31" s="18" t="s">
        <v>386</v>
      </c>
    </row>
    <row r="32" spans="1:16">
      <c r="A32" s="17"/>
    </row>
    <row r="33" spans="1:1">
      <c r="A33" s="18" t="s">
        <v>227</v>
      </c>
    </row>
  </sheetData>
  <hyperlinks>
    <hyperlink ref="R3" location="Content!A1" display="Back to content page" xr:uid="{24930985-2053-4967-8626-3BFA57B8A9B5}"/>
  </hyperlinks>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09BE7-DD2E-4462-A394-E8A7E9195785}">
  <dimension ref="A1:S33"/>
  <sheetViews>
    <sheetView topLeftCell="B1" workbookViewId="0">
      <selection activeCell="N21" sqref="N21"/>
    </sheetView>
  </sheetViews>
  <sheetFormatPr defaultRowHeight="14.5"/>
  <cols>
    <col min="1" max="1" width="37.26953125" customWidth="1"/>
  </cols>
  <sheetData>
    <row r="1" spans="1:19">
      <c r="A1" s="18" t="s">
        <v>3640</v>
      </c>
    </row>
    <row r="3" spans="1:19">
      <c r="A3" s="153" t="s">
        <v>2519</v>
      </c>
      <c r="B3" s="25">
        <v>2010</v>
      </c>
      <c r="C3" s="25">
        <v>2011</v>
      </c>
      <c r="D3" s="25">
        <v>2012</v>
      </c>
      <c r="E3" s="25">
        <v>2013</v>
      </c>
      <c r="F3" s="25">
        <v>2014</v>
      </c>
      <c r="G3" s="25">
        <v>2015</v>
      </c>
      <c r="H3" s="25">
        <v>2016</v>
      </c>
      <c r="I3" s="25">
        <v>2017</v>
      </c>
      <c r="J3" s="25">
        <v>2018</v>
      </c>
      <c r="K3" s="25">
        <v>2019</v>
      </c>
      <c r="L3" s="25">
        <v>2020</v>
      </c>
      <c r="M3" s="25">
        <v>2021</v>
      </c>
      <c r="N3" s="25">
        <v>2022</v>
      </c>
      <c r="O3" s="25">
        <v>2023</v>
      </c>
      <c r="P3" s="25">
        <v>2024</v>
      </c>
      <c r="S3" s="1" t="s">
        <v>528</v>
      </c>
    </row>
    <row r="4" spans="1:19">
      <c r="A4" s="28" t="s">
        <v>13</v>
      </c>
      <c r="B4" s="285">
        <v>20.784924908000001</v>
      </c>
      <c r="C4" s="285">
        <v>20.784924908000001</v>
      </c>
      <c r="D4" s="285">
        <v>20.784924908000001</v>
      </c>
      <c r="E4" s="285">
        <v>20.784924908000001</v>
      </c>
      <c r="F4" s="285">
        <v>20.784924908000001</v>
      </c>
      <c r="G4" s="285">
        <v>20.784924908000001</v>
      </c>
      <c r="H4" s="285">
        <v>20.784924908000001</v>
      </c>
      <c r="I4" s="285">
        <v>20.784924908000001</v>
      </c>
      <c r="J4" s="285">
        <v>20.784924908000001</v>
      </c>
      <c r="K4" s="285">
        <v>20.784924908000001</v>
      </c>
      <c r="L4" s="285">
        <v>20.784924908000001</v>
      </c>
      <c r="M4" s="285">
        <v>20.784924908000001</v>
      </c>
      <c r="N4" s="285">
        <v>20.784924908000001</v>
      </c>
      <c r="O4" s="285"/>
      <c r="P4" s="285"/>
    </row>
    <row r="5" spans="1:19">
      <c r="A5" s="16" t="s">
        <v>12</v>
      </c>
      <c r="B5" s="285">
        <v>37.719995111000003</v>
      </c>
      <c r="C5" s="285">
        <v>37.677484786999997</v>
      </c>
      <c r="D5" s="285">
        <v>38.239835306000003</v>
      </c>
      <c r="E5" s="285">
        <v>36.708529566000003</v>
      </c>
      <c r="F5" s="285">
        <v>35.125066525000001</v>
      </c>
      <c r="G5" s="285">
        <v>36.315228967000003</v>
      </c>
      <c r="H5" s="285">
        <v>40.238450075000003</v>
      </c>
      <c r="I5" s="285">
        <v>35.751295337000002</v>
      </c>
      <c r="J5" s="285">
        <v>39.019607843000003</v>
      </c>
      <c r="K5" s="285">
        <v>36.927570672000002</v>
      </c>
      <c r="L5" s="285">
        <v>36.959799951999997</v>
      </c>
      <c r="M5" s="285">
        <v>33.387138737999997</v>
      </c>
      <c r="N5" s="285">
        <v>27.972573394000001</v>
      </c>
      <c r="O5" s="285"/>
      <c r="P5" s="285"/>
    </row>
    <row r="6" spans="1:19">
      <c r="A6" s="16" t="s">
        <v>483</v>
      </c>
      <c r="B6" s="285">
        <v>47</v>
      </c>
      <c r="C6" s="285">
        <v>47</v>
      </c>
      <c r="D6" s="285">
        <v>47</v>
      </c>
      <c r="E6" s="285">
        <v>47</v>
      </c>
      <c r="F6" s="285">
        <v>47</v>
      </c>
      <c r="G6" s="285">
        <v>47</v>
      </c>
      <c r="H6" s="285">
        <v>47</v>
      </c>
      <c r="I6" s="285">
        <v>47</v>
      </c>
      <c r="J6" s="285">
        <v>47</v>
      </c>
      <c r="K6" s="285">
        <v>47</v>
      </c>
      <c r="L6" s="285">
        <v>47</v>
      </c>
      <c r="M6" s="285">
        <v>47</v>
      </c>
      <c r="N6" s="285">
        <v>47</v>
      </c>
      <c r="O6" s="285"/>
      <c r="P6" s="285"/>
    </row>
    <row r="7" spans="1:19">
      <c r="A7" s="16" t="s">
        <v>568</v>
      </c>
      <c r="B7" s="285">
        <v>10.517846693999999</v>
      </c>
      <c r="C7" s="285">
        <v>10.517846693999999</v>
      </c>
      <c r="D7" s="285">
        <v>10.517846693999999</v>
      </c>
      <c r="E7" s="285">
        <v>10.517846693999999</v>
      </c>
      <c r="F7" s="285">
        <v>10.517846693999999</v>
      </c>
      <c r="G7" s="285">
        <v>10.517846693999999</v>
      </c>
      <c r="H7" s="285">
        <v>10.517846693999999</v>
      </c>
      <c r="I7" s="285">
        <v>10.517846693999999</v>
      </c>
      <c r="J7" s="285">
        <v>10.517846693999999</v>
      </c>
      <c r="K7" s="285">
        <v>10.517846693999999</v>
      </c>
      <c r="L7" s="285">
        <v>10.517846693999999</v>
      </c>
      <c r="M7" s="285">
        <v>10.517846693999999</v>
      </c>
      <c r="N7" s="285">
        <v>10.517846693999999</v>
      </c>
      <c r="O7" s="285"/>
      <c r="P7" s="285"/>
    </row>
    <row r="8" spans="1:19">
      <c r="A8" s="16" t="s">
        <v>482</v>
      </c>
      <c r="B8" s="285">
        <v>94.194756553999994</v>
      </c>
      <c r="C8" s="285">
        <v>94.194756553999994</v>
      </c>
      <c r="D8" s="285">
        <v>94.194756553999994</v>
      </c>
      <c r="E8" s="285">
        <v>94.194756553999994</v>
      </c>
      <c r="F8" s="285">
        <v>94.194756553999994</v>
      </c>
      <c r="G8" s="285">
        <v>94.194756553999994</v>
      </c>
      <c r="H8" s="285">
        <v>94.194756553999994</v>
      </c>
      <c r="I8" s="285">
        <v>94.194756553999994</v>
      </c>
      <c r="J8" s="285">
        <v>94.194756553999994</v>
      </c>
      <c r="K8" s="285">
        <v>94.194756553999994</v>
      </c>
      <c r="L8" s="285">
        <v>94.194756553999994</v>
      </c>
      <c r="M8" s="285">
        <v>94.194756553999994</v>
      </c>
      <c r="N8" s="285">
        <v>94.194756553999994</v>
      </c>
      <c r="O8" s="285"/>
      <c r="P8" s="285"/>
    </row>
    <row r="9" spans="1:19">
      <c r="A9" s="16" t="s">
        <v>11</v>
      </c>
      <c r="B9" s="285">
        <v>8.6757990869999997</v>
      </c>
      <c r="C9" s="285">
        <v>8.6757990869999997</v>
      </c>
      <c r="D9" s="285">
        <v>8.6757990869999997</v>
      </c>
      <c r="E9" s="285">
        <v>8.6757990869999997</v>
      </c>
      <c r="F9" s="285">
        <v>8.6757990869999997</v>
      </c>
      <c r="G9" s="285">
        <v>8.6757990869999997</v>
      </c>
      <c r="H9" s="285">
        <v>8.6757990869999997</v>
      </c>
      <c r="I9" s="285">
        <v>8.6757990869999997</v>
      </c>
      <c r="J9" s="285">
        <v>8.6757990869999997</v>
      </c>
      <c r="K9" s="285">
        <v>8.6757990869999997</v>
      </c>
      <c r="L9" s="285">
        <v>8.6757990869999997</v>
      </c>
      <c r="M9" s="285">
        <v>8.6757990869999997</v>
      </c>
      <c r="N9" s="285">
        <v>8.6757990869999997</v>
      </c>
      <c r="O9" s="285"/>
      <c r="P9" s="285"/>
    </row>
    <row r="10" spans="1:19">
      <c r="A10" s="16" t="s">
        <v>10</v>
      </c>
      <c r="B10" s="285">
        <v>95.892128731</v>
      </c>
      <c r="C10" s="285">
        <v>95.892128731</v>
      </c>
      <c r="D10" s="285">
        <v>95.892128731</v>
      </c>
      <c r="E10" s="285">
        <v>95.892128731</v>
      </c>
      <c r="F10" s="285">
        <v>95.892128731</v>
      </c>
      <c r="G10" s="285">
        <v>95.892128731</v>
      </c>
      <c r="H10" s="285">
        <v>95.892128731</v>
      </c>
      <c r="I10" s="285">
        <v>95.892128731</v>
      </c>
      <c r="J10" s="285">
        <v>95.892128731</v>
      </c>
      <c r="K10" s="285">
        <v>95.892128731</v>
      </c>
      <c r="L10" s="285">
        <v>95.892128731</v>
      </c>
      <c r="M10" s="285">
        <v>95.892128731</v>
      </c>
      <c r="N10" s="285">
        <v>95.892128731</v>
      </c>
      <c r="O10" s="285"/>
      <c r="P10" s="285"/>
    </row>
    <row r="11" spans="1:19">
      <c r="A11" s="16" t="s">
        <v>9</v>
      </c>
      <c r="B11" s="285">
        <v>85.9375</v>
      </c>
      <c r="C11" s="285">
        <v>85.9375</v>
      </c>
      <c r="D11" s="285">
        <v>85.9375</v>
      </c>
      <c r="E11" s="285">
        <v>85.9375</v>
      </c>
      <c r="F11" s="285">
        <v>85.9375</v>
      </c>
      <c r="G11" s="285">
        <v>85.9375</v>
      </c>
      <c r="H11" s="285">
        <v>85.9375</v>
      </c>
      <c r="I11" s="285">
        <v>85.9375</v>
      </c>
      <c r="J11" s="285">
        <v>85.9375</v>
      </c>
      <c r="K11" s="285">
        <v>85.9375</v>
      </c>
      <c r="L11" s="285">
        <v>85.9375</v>
      </c>
      <c r="M11" s="285">
        <v>85.9375</v>
      </c>
      <c r="N11" s="285">
        <v>85.9375</v>
      </c>
      <c r="O11" s="285"/>
      <c r="P11" s="285"/>
    </row>
    <row r="12" spans="1:19">
      <c r="A12" s="16" t="s">
        <v>8</v>
      </c>
      <c r="B12" s="285">
        <v>63.42229199372057</v>
      </c>
      <c r="C12" s="285">
        <v>62.35</v>
      </c>
      <c r="D12" s="285">
        <v>62.71</v>
      </c>
      <c r="E12" s="285">
        <v>61.68</v>
      </c>
      <c r="F12" s="285">
        <v>60.161290322580641</v>
      </c>
      <c r="G12" s="285">
        <v>56.045751633986931</v>
      </c>
      <c r="H12" s="285">
        <v>56.612903225806456</v>
      </c>
      <c r="I12" s="285">
        <v>55.447154471544714</v>
      </c>
      <c r="J12" s="285">
        <v>50.592216582064296</v>
      </c>
      <c r="K12" s="285">
        <v>50.084033613445378</v>
      </c>
      <c r="L12" s="285">
        <v>50.084033613445378</v>
      </c>
      <c r="M12" s="285">
        <v>49.668874172185426</v>
      </c>
      <c r="N12" s="723">
        <v>47.784810126582279</v>
      </c>
      <c r="O12" s="727">
        <f>(290+5)/618*100</f>
        <v>47.734627831715208</v>
      </c>
      <c r="P12" s="727">
        <f>((274+5)/621)*100</f>
        <v>44.927536231884055</v>
      </c>
    </row>
    <row r="13" spans="1:19">
      <c r="A13" s="16" t="s">
        <v>6</v>
      </c>
      <c r="B13" s="285">
        <v>73.201317556999996</v>
      </c>
      <c r="C13" s="285">
        <v>73.167141459000007</v>
      </c>
      <c r="D13" s="285">
        <v>73.134891960000004</v>
      </c>
      <c r="E13" s="285">
        <v>73.104410611999995</v>
      </c>
      <c r="F13" s="285">
        <v>73.075555883000007</v>
      </c>
      <c r="G13" s="285">
        <v>73.048200949999995</v>
      </c>
      <c r="H13" s="285">
        <v>73.048200949999995</v>
      </c>
      <c r="I13" s="285">
        <v>73.048200949999995</v>
      </c>
      <c r="J13" s="285">
        <v>73.048200949999995</v>
      </c>
      <c r="K13" s="285">
        <v>73.048200949999995</v>
      </c>
      <c r="L13" s="285">
        <v>73.048200949999995</v>
      </c>
      <c r="M13" s="285">
        <v>73.048200949999995</v>
      </c>
      <c r="N13" s="285">
        <v>73.048200949999995</v>
      </c>
      <c r="O13" s="285"/>
      <c r="P13" s="285"/>
    </row>
    <row r="14" spans="1:19">
      <c r="A14" s="16" t="s">
        <v>17</v>
      </c>
      <c r="B14" s="285">
        <v>71.398251275999996</v>
      </c>
      <c r="C14" s="285">
        <v>71.562987266999997</v>
      </c>
      <c r="D14" s="285">
        <v>71.728485202000002</v>
      </c>
      <c r="E14" s="285">
        <v>71.894750377999998</v>
      </c>
      <c r="F14" s="285">
        <v>72.061788143000001</v>
      </c>
      <c r="G14" s="285">
        <v>72.229603896</v>
      </c>
      <c r="H14" s="285">
        <v>72.398203084000002</v>
      </c>
      <c r="I14" s="285">
        <v>72.567591204999999</v>
      </c>
      <c r="J14" s="285">
        <v>72.737773812</v>
      </c>
      <c r="K14" s="285">
        <v>72.908756504999999</v>
      </c>
      <c r="L14" s="285">
        <v>138.676912144</v>
      </c>
      <c r="M14" s="285">
        <v>155.80187582400001</v>
      </c>
      <c r="N14" s="285">
        <v>71.484921056000005</v>
      </c>
      <c r="O14" s="285"/>
      <c r="P14" s="285"/>
    </row>
    <row r="15" spans="1:19">
      <c r="A15" s="28" t="s">
        <v>4</v>
      </c>
      <c r="B15" s="285">
        <v>6.5693430660000001</v>
      </c>
      <c r="C15" s="285">
        <v>6.5693430660000001</v>
      </c>
      <c r="D15" s="285">
        <v>6.5693430660000001</v>
      </c>
      <c r="E15" s="285">
        <v>6.5693430660000001</v>
      </c>
      <c r="F15" s="285">
        <v>6.5693430660000001</v>
      </c>
      <c r="G15" s="285">
        <v>6.5693430660000001</v>
      </c>
      <c r="H15" s="285">
        <v>6.5693430660000001</v>
      </c>
      <c r="I15" s="285">
        <v>6.5693430660000001</v>
      </c>
      <c r="J15" s="285">
        <v>6.5693430660000001</v>
      </c>
      <c r="K15" s="285">
        <v>6.5693430660000001</v>
      </c>
      <c r="L15" s="285">
        <v>6.5693430660000001</v>
      </c>
      <c r="M15" s="285">
        <v>6.5693430660000001</v>
      </c>
      <c r="N15" s="285">
        <v>6.5693430660000001</v>
      </c>
      <c r="O15" s="285"/>
      <c r="P15" s="285"/>
    </row>
    <row r="16" spans="1:19">
      <c r="A16" s="16" t="s">
        <v>3</v>
      </c>
      <c r="B16" s="285">
        <v>62.266258481000001</v>
      </c>
      <c r="C16" s="285">
        <v>62.351849207999997</v>
      </c>
      <c r="D16" s="285">
        <v>62.435108053</v>
      </c>
      <c r="E16" s="285">
        <v>62.516129032000002</v>
      </c>
      <c r="F16" s="285">
        <v>61.563231850000001</v>
      </c>
      <c r="G16" s="285">
        <v>60.77170418</v>
      </c>
      <c r="H16" s="285">
        <v>59.475065616999998</v>
      </c>
      <c r="I16" s="285">
        <v>58.771929825000001</v>
      </c>
      <c r="J16" s="285">
        <v>57.833753149000003</v>
      </c>
      <c r="K16" s="285">
        <v>60.846560846999999</v>
      </c>
      <c r="L16" s="285">
        <v>62.479181922000002</v>
      </c>
      <c r="M16" s="285">
        <v>61.324219546999998</v>
      </c>
      <c r="N16" s="285">
        <v>59.399929757999999</v>
      </c>
      <c r="O16" s="285"/>
      <c r="P16" s="285"/>
    </row>
    <row r="17" spans="1:16">
      <c r="A17" s="16" t="s">
        <v>32</v>
      </c>
      <c r="B17" s="285">
        <v>89.351851851999996</v>
      </c>
      <c r="C17" s="285">
        <v>89.351851851999996</v>
      </c>
      <c r="D17" s="285">
        <v>89.351851851999996</v>
      </c>
      <c r="E17" s="285">
        <v>89.351851851999996</v>
      </c>
      <c r="F17" s="285">
        <v>89.351851851999996</v>
      </c>
      <c r="G17" s="285">
        <v>89.351851851999996</v>
      </c>
      <c r="H17" s="285">
        <v>89.351851851999996</v>
      </c>
      <c r="I17" s="285">
        <v>89.351851851999996</v>
      </c>
      <c r="J17" s="285">
        <v>89.351851851999996</v>
      </c>
      <c r="K17" s="285">
        <v>89.351851851999996</v>
      </c>
      <c r="L17" s="285">
        <v>89.351851851999996</v>
      </c>
      <c r="M17" s="285">
        <v>89.351851851999996</v>
      </c>
      <c r="N17" s="285">
        <v>89.351851851999996</v>
      </c>
      <c r="O17" s="285"/>
      <c r="P17" s="285"/>
    </row>
    <row r="18" spans="1:16">
      <c r="A18" s="16" t="s">
        <v>1</v>
      </c>
      <c r="B18" s="285">
        <v>73.282442747999994</v>
      </c>
      <c r="C18" s="285">
        <v>73.282442747999994</v>
      </c>
      <c r="D18" s="285">
        <v>73.282442747999994</v>
      </c>
      <c r="E18" s="285">
        <v>73.282442747999994</v>
      </c>
      <c r="F18" s="285">
        <v>73.282442747999994</v>
      </c>
      <c r="G18" s="285">
        <v>73.282442747999994</v>
      </c>
      <c r="H18" s="285">
        <v>73.282442747999994</v>
      </c>
      <c r="I18" s="285">
        <v>73.282442747999994</v>
      </c>
      <c r="J18" s="285">
        <v>73.282442747999994</v>
      </c>
      <c r="K18" s="285">
        <v>73.282442747999994</v>
      </c>
      <c r="L18" s="285">
        <v>73.282442747999994</v>
      </c>
      <c r="M18" s="285">
        <v>73.282442747999994</v>
      </c>
      <c r="N18" s="285">
        <v>73.282442747999994</v>
      </c>
      <c r="O18" s="285"/>
      <c r="P18" s="285"/>
    </row>
    <row r="19" spans="1:16">
      <c r="A19" s="16" t="s">
        <v>23</v>
      </c>
      <c r="B19" s="285">
        <v>80.960584369000003</v>
      </c>
      <c r="C19" s="285">
        <v>80.580559024999999</v>
      </c>
      <c r="D19" s="285">
        <v>80.195749137999996</v>
      </c>
      <c r="E19" s="285">
        <v>79.806063777999995</v>
      </c>
      <c r="F19" s="285">
        <v>79.411409698</v>
      </c>
      <c r="G19" s="285">
        <v>79.011691256999995</v>
      </c>
      <c r="H19" s="285">
        <v>79.992578160373483</v>
      </c>
      <c r="I19" s="285">
        <v>81.645564374194265</v>
      </c>
      <c r="J19" s="285">
        <v>80.635425750853472</v>
      </c>
      <c r="K19" s="285">
        <v>80.5</v>
      </c>
      <c r="L19" s="285">
        <v>79.900000000000006</v>
      </c>
      <c r="M19" s="285">
        <v>87.200182549000004</v>
      </c>
      <c r="N19" s="285">
        <v>87.200182549000004</v>
      </c>
      <c r="O19" s="285"/>
      <c r="P19" s="285"/>
    </row>
    <row r="22" spans="1:16">
      <c r="A22" s="102" t="s">
        <v>20</v>
      </c>
    </row>
    <row r="23" spans="1:16">
      <c r="A23" s="102"/>
    </row>
    <row r="24" spans="1:16">
      <c r="A24" s="53" t="s">
        <v>3354</v>
      </c>
    </row>
    <row r="25" spans="1:16">
      <c r="A25" s="288" t="s">
        <v>3364</v>
      </c>
    </row>
    <row r="27" spans="1:16">
      <c r="A27" s="53" t="s">
        <v>3645</v>
      </c>
    </row>
    <row r="29" spans="1:16">
      <c r="A29" s="44" t="s">
        <v>151</v>
      </c>
    </row>
    <row r="30" spans="1:16">
      <c r="A30" s="17"/>
    </row>
    <row r="31" spans="1:16">
      <c r="A31" s="18" t="s">
        <v>226</v>
      </c>
    </row>
    <row r="32" spans="1:16">
      <c r="A32" s="17"/>
    </row>
    <row r="33" spans="1:1">
      <c r="A33" s="18" t="s">
        <v>227</v>
      </c>
    </row>
  </sheetData>
  <hyperlinks>
    <hyperlink ref="S3" location="Content!A1" display="Back to content page" xr:uid="{DF231F4E-21D6-4C73-A1FB-80D136D4A51C}"/>
  </hyperlinks>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239AE-26F0-4C1E-B599-E594BAD02DA0}">
  <dimension ref="A1:R33"/>
  <sheetViews>
    <sheetView workbookViewId="0">
      <selection activeCell="F22" sqref="F22"/>
    </sheetView>
  </sheetViews>
  <sheetFormatPr defaultRowHeight="14.5"/>
  <cols>
    <col min="1" max="1" width="29.81640625" customWidth="1"/>
  </cols>
  <sheetData>
    <row r="1" spans="1:18">
      <c r="A1" s="18" t="s">
        <v>3641</v>
      </c>
    </row>
    <row r="3" spans="1:18">
      <c r="A3" s="153" t="s">
        <v>2519</v>
      </c>
      <c r="B3" s="25">
        <v>2010</v>
      </c>
      <c r="C3" s="25">
        <v>2011</v>
      </c>
      <c r="D3" s="25">
        <v>2012</v>
      </c>
      <c r="E3" s="25">
        <v>2013</v>
      </c>
      <c r="F3" s="25">
        <v>2014</v>
      </c>
      <c r="G3" s="25">
        <v>2015</v>
      </c>
      <c r="H3" s="25">
        <v>2016</v>
      </c>
      <c r="I3" s="25">
        <v>2017</v>
      </c>
      <c r="J3" s="25">
        <v>2018</v>
      </c>
      <c r="K3" s="25">
        <v>2019</v>
      </c>
      <c r="L3" s="25">
        <v>2020</v>
      </c>
      <c r="M3" s="25">
        <v>2021</v>
      </c>
      <c r="N3" s="25">
        <v>2022</v>
      </c>
      <c r="O3" s="25">
        <v>2023</v>
      </c>
      <c r="P3" s="25">
        <v>2024</v>
      </c>
      <c r="R3" s="1" t="s">
        <v>528</v>
      </c>
    </row>
    <row r="4" spans="1:18">
      <c r="A4" s="16" t="s">
        <v>13</v>
      </c>
      <c r="B4" s="687">
        <v>33.947293850999998</v>
      </c>
      <c r="C4" s="687">
        <v>33.947293850999998</v>
      </c>
      <c r="D4" s="687">
        <v>33.947293850999998</v>
      </c>
      <c r="E4" s="687">
        <v>33.947293850999998</v>
      </c>
      <c r="F4" s="687">
        <v>33.947293850999998</v>
      </c>
      <c r="G4" s="687">
        <v>33.947293850999998</v>
      </c>
      <c r="H4" s="687">
        <v>33.947293850999998</v>
      </c>
      <c r="I4" s="687">
        <v>33.947293850999998</v>
      </c>
      <c r="J4" s="687">
        <v>33.947293850999998</v>
      </c>
      <c r="K4" s="687">
        <v>33.947293850999998</v>
      </c>
      <c r="L4" s="687">
        <v>33.947293850999998</v>
      </c>
      <c r="M4" s="687">
        <v>33.947293850999998</v>
      </c>
      <c r="N4" s="687">
        <v>33.947293850999998</v>
      </c>
      <c r="O4" s="687"/>
      <c r="P4" s="687"/>
    </row>
    <row r="5" spans="1:18">
      <c r="A5" s="16" t="s">
        <v>12</v>
      </c>
      <c r="B5" s="687">
        <v>16.922818381999999</v>
      </c>
      <c r="C5" s="687">
        <v>16.480730222999998</v>
      </c>
      <c r="D5" s="687">
        <v>18.682449819999999</v>
      </c>
      <c r="E5" s="687">
        <v>17.556253270999999</v>
      </c>
      <c r="F5" s="687">
        <v>16.391697711999999</v>
      </c>
      <c r="G5" s="687">
        <v>16.560170394</v>
      </c>
      <c r="H5" s="687">
        <v>11.922503726</v>
      </c>
      <c r="I5" s="687">
        <v>12.124352332000001</v>
      </c>
      <c r="J5" s="687">
        <v>13.333333333000001</v>
      </c>
      <c r="K5" s="687">
        <v>13.961087183</v>
      </c>
      <c r="L5" s="687">
        <v>13.499489175000001</v>
      </c>
      <c r="M5" s="687">
        <v>11.792722717</v>
      </c>
      <c r="N5" s="687">
        <v>11.390976245999999</v>
      </c>
      <c r="O5" s="687"/>
      <c r="P5" s="687"/>
    </row>
    <row r="6" spans="1:18">
      <c r="A6" s="16" t="s">
        <v>483</v>
      </c>
      <c r="B6" s="687">
        <v>5</v>
      </c>
      <c r="C6" s="687">
        <v>5</v>
      </c>
      <c r="D6" s="687">
        <v>5</v>
      </c>
      <c r="E6" s="687">
        <v>5</v>
      </c>
      <c r="F6" s="687">
        <v>5</v>
      </c>
      <c r="G6" s="687">
        <v>5</v>
      </c>
      <c r="H6" s="687">
        <v>5</v>
      </c>
      <c r="I6" s="687">
        <v>5</v>
      </c>
      <c r="J6" s="687">
        <v>5</v>
      </c>
      <c r="K6" s="687">
        <v>5</v>
      </c>
      <c r="L6" s="687">
        <v>5</v>
      </c>
      <c r="M6" s="687">
        <v>5</v>
      </c>
      <c r="N6" s="687">
        <v>5</v>
      </c>
      <c r="O6" s="687"/>
      <c r="P6" s="687"/>
    </row>
    <row r="7" spans="1:18">
      <c r="A7" s="28" t="s">
        <v>568</v>
      </c>
      <c r="B7" s="687">
        <v>21.474546518</v>
      </c>
      <c r="C7" s="687">
        <v>21.474546518</v>
      </c>
      <c r="D7" s="687">
        <v>21.474546518</v>
      </c>
      <c r="E7" s="687">
        <v>21.474546518</v>
      </c>
      <c r="F7" s="687">
        <v>21.474546518</v>
      </c>
      <c r="G7" s="687">
        <v>21.474546518</v>
      </c>
      <c r="H7" s="687">
        <v>21.474546518</v>
      </c>
      <c r="I7" s="687">
        <v>21.474546518</v>
      </c>
      <c r="J7" s="687">
        <v>21.474546518</v>
      </c>
      <c r="K7" s="687">
        <v>21.474546518</v>
      </c>
      <c r="L7" s="687">
        <v>21.474546518</v>
      </c>
      <c r="M7" s="687">
        <v>21.474546518</v>
      </c>
      <c r="N7" s="687">
        <v>21.474546518</v>
      </c>
      <c r="O7" s="687"/>
      <c r="P7" s="687"/>
    </row>
    <row r="8" spans="1:18">
      <c r="A8" s="16" t="s">
        <v>482</v>
      </c>
      <c r="B8" s="687">
        <v>1.938202247</v>
      </c>
      <c r="C8" s="687">
        <v>1.938202247</v>
      </c>
      <c r="D8" s="687">
        <v>1.938202247</v>
      </c>
      <c r="E8" s="687">
        <v>1.938202247</v>
      </c>
      <c r="F8" s="687">
        <v>1.938202247</v>
      </c>
      <c r="G8" s="687">
        <v>1.938202247</v>
      </c>
      <c r="H8" s="687">
        <v>1.938202247</v>
      </c>
      <c r="I8" s="687">
        <v>1.938202247</v>
      </c>
      <c r="J8" s="687">
        <v>1.938202247</v>
      </c>
      <c r="K8" s="687">
        <v>1.938202247</v>
      </c>
      <c r="L8" s="687">
        <v>1.938202247</v>
      </c>
      <c r="M8" s="687">
        <v>1.938202247</v>
      </c>
      <c r="N8" s="687">
        <v>1.938202247</v>
      </c>
      <c r="O8" s="687"/>
      <c r="P8" s="687"/>
    </row>
    <row r="9" spans="1:18">
      <c r="A9" s="16" t="s">
        <v>11</v>
      </c>
      <c r="B9" s="687">
        <v>45.662100457000001</v>
      </c>
      <c r="C9" s="687">
        <v>45.662100457000001</v>
      </c>
      <c r="D9" s="687">
        <v>45.662100457000001</v>
      </c>
      <c r="E9" s="687">
        <v>45.662100457000001</v>
      </c>
      <c r="F9" s="687">
        <v>45.662100457000001</v>
      </c>
      <c r="G9" s="687">
        <v>45.662100457000001</v>
      </c>
      <c r="H9" s="687">
        <v>45.662100457000001</v>
      </c>
      <c r="I9" s="687">
        <v>45.662100457000001</v>
      </c>
      <c r="J9" s="687">
        <v>45.662100457000001</v>
      </c>
      <c r="K9" s="687">
        <v>45.662100457000001</v>
      </c>
      <c r="L9" s="687">
        <v>45.662100457000001</v>
      </c>
      <c r="M9" s="687">
        <v>45.662100457000001</v>
      </c>
      <c r="N9" s="687">
        <v>45.662100457000001</v>
      </c>
      <c r="O9" s="687"/>
      <c r="P9" s="687"/>
    </row>
    <row r="10" spans="1:18">
      <c r="A10" s="16" t="s">
        <v>10</v>
      </c>
      <c r="B10" s="687">
        <v>1.1942258189999999</v>
      </c>
      <c r="C10" s="687">
        <v>1.1942258189999999</v>
      </c>
      <c r="D10" s="687">
        <v>1.1942258189999999</v>
      </c>
      <c r="E10" s="687">
        <v>1.1942258189999999</v>
      </c>
      <c r="F10" s="687">
        <v>1.1942258189999999</v>
      </c>
      <c r="G10" s="687">
        <v>1.1942258189999999</v>
      </c>
      <c r="H10" s="687">
        <v>1.1942258189999999</v>
      </c>
      <c r="I10" s="687">
        <v>1.1942258189999999</v>
      </c>
      <c r="J10" s="687">
        <v>1.1942258189999999</v>
      </c>
      <c r="K10" s="687">
        <v>1.1942258189999999</v>
      </c>
      <c r="L10" s="687">
        <v>1.1942258189999999</v>
      </c>
      <c r="M10" s="687">
        <v>1.1942258189999999</v>
      </c>
      <c r="N10" s="687">
        <v>1.1942258189999999</v>
      </c>
      <c r="O10" s="687"/>
      <c r="P10" s="687"/>
    </row>
    <row r="11" spans="1:18">
      <c r="A11" s="16" t="s">
        <v>9</v>
      </c>
      <c r="B11" s="687">
        <v>3.515625</v>
      </c>
      <c r="C11" s="687">
        <v>3.515625</v>
      </c>
      <c r="D11" s="687">
        <v>3.515625</v>
      </c>
      <c r="E11" s="687">
        <v>3.515625</v>
      </c>
      <c r="F11" s="687">
        <v>3.515625</v>
      </c>
      <c r="G11" s="687">
        <v>3.515625</v>
      </c>
      <c r="H11" s="687">
        <v>3.515625</v>
      </c>
      <c r="I11" s="687">
        <v>3.515625</v>
      </c>
      <c r="J11" s="687">
        <v>3.515625</v>
      </c>
      <c r="K11" s="687">
        <v>3.515625</v>
      </c>
      <c r="L11" s="687">
        <v>3.515625</v>
      </c>
      <c r="M11" s="687">
        <v>3.515625</v>
      </c>
      <c r="N11" s="687">
        <v>3.515625</v>
      </c>
      <c r="O11" s="687"/>
      <c r="P11" s="687"/>
    </row>
    <row r="12" spans="1:18">
      <c r="A12" s="28" t="s">
        <v>8</v>
      </c>
      <c r="B12" s="687">
        <v>1.5698587127158554</v>
      </c>
      <c r="C12" s="687">
        <v>1.75</v>
      </c>
      <c r="D12" s="687">
        <v>1.89</v>
      </c>
      <c r="E12" s="687">
        <v>2.14</v>
      </c>
      <c r="F12" s="687">
        <v>2.0967741935483875</v>
      </c>
      <c r="G12" s="687">
        <v>2.2875816993464051</v>
      </c>
      <c r="H12" s="687">
        <v>1.935483870967742</v>
      </c>
      <c r="I12" s="687">
        <v>1.9512195121951219</v>
      </c>
      <c r="J12" s="687">
        <v>1.8612521150592216</v>
      </c>
      <c r="K12" s="687">
        <v>1.680672268907563</v>
      </c>
      <c r="L12" s="687">
        <v>1.5</v>
      </c>
      <c r="M12" s="687">
        <v>1.490066225165563</v>
      </c>
      <c r="N12" s="729">
        <v>1.5822784810126582</v>
      </c>
      <c r="O12" s="729">
        <f>(3+7)/618*100</f>
        <v>1.6181229773462782</v>
      </c>
      <c r="P12" s="729">
        <f>((3+7)/621)*100</f>
        <v>1.6103059581320449</v>
      </c>
    </row>
    <row r="13" spans="1:18">
      <c r="A13" s="16" t="s">
        <v>6</v>
      </c>
      <c r="B13" s="687">
        <v>2.3876537569999998</v>
      </c>
      <c r="C13" s="687">
        <v>2.2335460519999999</v>
      </c>
      <c r="D13" s="687">
        <v>2.0881258090000001</v>
      </c>
      <c r="E13" s="687">
        <v>1.9506785639999999</v>
      </c>
      <c r="F13" s="687">
        <v>1.8205661040000001</v>
      </c>
      <c r="G13" s="687">
        <v>1.697216565</v>
      </c>
      <c r="H13" s="687">
        <v>1.697216565</v>
      </c>
      <c r="I13" s="687">
        <v>1.697216565</v>
      </c>
      <c r="J13" s="687">
        <v>1.697216565</v>
      </c>
      <c r="K13" s="687">
        <v>1.697216565</v>
      </c>
      <c r="L13" s="687">
        <v>1.697216565</v>
      </c>
      <c r="M13" s="687">
        <v>1.697216565</v>
      </c>
      <c r="N13" s="687">
        <v>1.697216565</v>
      </c>
      <c r="O13" s="687"/>
      <c r="P13" s="687"/>
    </row>
    <row r="14" spans="1:18">
      <c r="A14" s="16" t="s">
        <v>17</v>
      </c>
      <c r="B14" s="687">
        <v>5.5804304849999999</v>
      </c>
      <c r="C14" s="687">
        <v>5.6541880640000004</v>
      </c>
      <c r="D14" s="687">
        <v>5.7282867880000001</v>
      </c>
      <c r="E14" s="687">
        <v>5.8027290320000002</v>
      </c>
      <c r="F14" s="687">
        <v>5.8775171879999997</v>
      </c>
      <c r="G14" s="687">
        <v>5.9526536739999996</v>
      </c>
      <c r="H14" s="687">
        <v>6.0281409290000001</v>
      </c>
      <c r="I14" s="687">
        <v>6.1039814149999998</v>
      </c>
      <c r="J14" s="687">
        <v>6.1801776180000001</v>
      </c>
      <c r="K14" s="687">
        <v>6.2567320439999996</v>
      </c>
      <c r="L14" s="687">
        <v>12.018665718999999</v>
      </c>
      <c r="M14" s="687">
        <v>14.425238353999999</v>
      </c>
      <c r="N14" s="687">
        <v>6.6185790090000003</v>
      </c>
      <c r="O14" s="687"/>
      <c r="P14" s="687"/>
    </row>
    <row r="15" spans="1:18">
      <c r="A15" s="16" t="s">
        <v>4</v>
      </c>
      <c r="B15" s="687">
        <v>27.737226277000001</v>
      </c>
      <c r="C15" s="687">
        <v>27.737226277000001</v>
      </c>
      <c r="D15" s="687">
        <v>27.737226277000001</v>
      </c>
      <c r="E15" s="687">
        <v>27.737226277000001</v>
      </c>
      <c r="F15" s="687">
        <v>27.737226277000001</v>
      </c>
      <c r="G15" s="687">
        <v>27.737226277000001</v>
      </c>
      <c r="H15" s="687">
        <v>27.737226277000001</v>
      </c>
      <c r="I15" s="687">
        <v>27.737226277000001</v>
      </c>
      <c r="J15" s="687">
        <v>27.737226277000001</v>
      </c>
      <c r="K15" s="687">
        <v>27.737226277000001</v>
      </c>
      <c r="L15" s="687">
        <v>27.737226277000001</v>
      </c>
      <c r="M15" s="687">
        <v>27.737226277000001</v>
      </c>
      <c r="N15" s="687">
        <v>27.737226277000001</v>
      </c>
      <c r="O15" s="687"/>
      <c r="P15" s="687"/>
    </row>
    <row r="16" spans="1:18">
      <c r="A16" s="16" t="s">
        <v>3</v>
      </c>
      <c r="B16" s="687">
        <v>10.035371504</v>
      </c>
      <c r="C16" s="687">
        <v>10.189000632000001</v>
      </c>
      <c r="D16" s="687">
        <v>10.338444203</v>
      </c>
      <c r="E16" s="687">
        <v>10.483870968</v>
      </c>
      <c r="F16" s="687">
        <v>15.266393443</v>
      </c>
      <c r="G16" s="687">
        <v>19.239013933999999</v>
      </c>
      <c r="H16" s="687">
        <v>20.682414697999999</v>
      </c>
      <c r="I16" s="687">
        <v>21.155830753</v>
      </c>
      <c r="J16" s="687">
        <v>20.503778337</v>
      </c>
      <c r="K16" s="687">
        <v>22.486772487</v>
      </c>
      <c r="L16" s="687">
        <v>21.313439999</v>
      </c>
      <c r="M16" s="687">
        <v>21.24056315</v>
      </c>
      <c r="N16" s="687">
        <v>23.159901660999999</v>
      </c>
      <c r="O16" s="687"/>
      <c r="P16" s="687"/>
    </row>
    <row r="17" spans="1:16">
      <c r="A17" s="28" t="s">
        <v>32</v>
      </c>
      <c r="B17" s="687">
        <v>0.482253086</v>
      </c>
      <c r="C17" s="687">
        <v>0.482253086</v>
      </c>
      <c r="D17" s="687">
        <v>0.482253086</v>
      </c>
      <c r="E17" s="687">
        <v>0.482253086</v>
      </c>
      <c r="F17" s="687">
        <v>0.482253086</v>
      </c>
      <c r="G17" s="687">
        <v>0.482253086</v>
      </c>
      <c r="H17" s="687">
        <v>0.482253086</v>
      </c>
      <c r="I17" s="687">
        <v>0.482253086</v>
      </c>
      <c r="J17" s="687">
        <v>0.482253086</v>
      </c>
      <c r="K17" s="687">
        <v>0.482253086</v>
      </c>
      <c r="L17" s="687">
        <v>0.482253086</v>
      </c>
      <c r="M17" s="687">
        <v>0.482253086</v>
      </c>
      <c r="N17" s="687">
        <v>0.482253086</v>
      </c>
      <c r="O17" s="687"/>
      <c r="P17" s="687"/>
    </row>
    <row r="18" spans="1:16">
      <c r="A18" s="16" t="s">
        <v>1</v>
      </c>
      <c r="B18" s="687">
        <v>8.2697201020000008</v>
      </c>
      <c r="C18" s="687">
        <v>8.2697201020000008</v>
      </c>
      <c r="D18" s="687">
        <v>8.2697201020000008</v>
      </c>
      <c r="E18" s="687">
        <v>8.2697201020000008</v>
      </c>
      <c r="F18" s="687">
        <v>8.2697201020000008</v>
      </c>
      <c r="G18" s="687">
        <v>8.2697201020000008</v>
      </c>
      <c r="H18" s="687">
        <v>8.2697201020000008</v>
      </c>
      <c r="I18" s="687">
        <v>8.2697201020000008</v>
      </c>
      <c r="J18" s="687">
        <v>8.2697201020000008</v>
      </c>
      <c r="K18" s="687">
        <v>8.2697201020000008</v>
      </c>
      <c r="L18" s="687">
        <v>8.2697201020000008</v>
      </c>
      <c r="M18" s="687">
        <v>8.2697201020000008</v>
      </c>
      <c r="N18" s="687">
        <v>8.2697201020000008</v>
      </c>
      <c r="O18" s="687"/>
      <c r="P18" s="687"/>
    </row>
    <row r="19" spans="1:16">
      <c r="A19" s="16" t="s">
        <v>23</v>
      </c>
      <c r="B19" s="687">
        <v>4.7051941890000002</v>
      </c>
      <c r="C19" s="687">
        <v>4.2551358800000001</v>
      </c>
      <c r="D19" s="687">
        <v>3.7994113079999998</v>
      </c>
      <c r="E19" s="687">
        <v>3.337912787</v>
      </c>
      <c r="F19" s="687">
        <v>2.8705298849999998</v>
      </c>
      <c r="G19" s="687">
        <v>2.397149336</v>
      </c>
      <c r="H19" s="687">
        <v>2.3913150137770121</v>
      </c>
      <c r="I19" s="687">
        <v>2.3975421120222293</v>
      </c>
      <c r="J19" s="687">
        <v>2.1570874425130211</v>
      </c>
      <c r="K19" s="687">
        <v>2.4</v>
      </c>
      <c r="L19" s="687">
        <v>3</v>
      </c>
      <c r="M19" s="687">
        <v>1.656971738</v>
      </c>
      <c r="N19" s="687">
        <v>1.656971738</v>
      </c>
      <c r="O19" s="687"/>
      <c r="P19" s="687"/>
    </row>
    <row r="22" spans="1:16">
      <c r="A22" s="102" t="s">
        <v>20</v>
      </c>
    </row>
    <row r="23" spans="1:16">
      <c r="A23" s="102"/>
    </row>
    <row r="24" spans="1:16">
      <c r="A24" s="53" t="s">
        <v>3354</v>
      </c>
    </row>
    <row r="25" spans="1:16">
      <c r="A25" s="288" t="s">
        <v>3365</v>
      </c>
    </row>
    <row r="26" spans="1:16">
      <c r="A26" s="53"/>
    </row>
    <row r="27" spans="1:16">
      <c r="A27" s="53" t="s">
        <v>3645</v>
      </c>
    </row>
    <row r="28" spans="1:16">
      <c r="A28" s="13"/>
    </row>
    <row r="29" spans="1:16">
      <c r="A29" s="44" t="s">
        <v>151</v>
      </c>
    </row>
    <row r="30" spans="1:16">
      <c r="A30" s="17"/>
    </row>
    <row r="31" spans="1:16">
      <c r="A31" s="13" t="s">
        <v>414</v>
      </c>
    </row>
    <row r="32" spans="1:16">
      <c r="A32" s="13"/>
    </row>
    <row r="33" spans="1:1">
      <c r="A33" s="18" t="s">
        <v>227</v>
      </c>
    </row>
  </sheetData>
  <hyperlinks>
    <hyperlink ref="R3" location="Content!A1" display="Back to content page" xr:uid="{856DD288-D8F7-4099-8717-6515BAAE0573}"/>
  </hyperlinks>
  <pageMargins left="0.7" right="0.7" top="0.75" bottom="0.75" header="0.3" footer="0.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1ADEB-4AE7-4195-8142-8CFF4A208866}">
  <dimension ref="A1:P45"/>
  <sheetViews>
    <sheetView workbookViewId="0"/>
  </sheetViews>
  <sheetFormatPr defaultRowHeight="14.5"/>
  <cols>
    <col min="1" max="1" width="44.26953125" customWidth="1"/>
  </cols>
  <sheetData>
    <row r="1" spans="1:16">
      <c r="A1" s="18" t="s">
        <v>3358</v>
      </c>
    </row>
    <row r="3" spans="1:16">
      <c r="A3" s="156" t="s">
        <v>2519</v>
      </c>
      <c r="B3" s="154">
        <v>2010</v>
      </c>
      <c r="C3" s="154">
        <v>2011</v>
      </c>
      <c r="D3" s="154">
        <v>2012</v>
      </c>
      <c r="E3" s="154">
        <v>2013</v>
      </c>
      <c r="F3" s="154">
        <v>2014</v>
      </c>
      <c r="G3" s="154">
        <v>2015</v>
      </c>
      <c r="H3" s="154">
        <v>2016</v>
      </c>
      <c r="I3" s="154">
        <v>2017</v>
      </c>
      <c r="J3" s="154">
        <v>2018</v>
      </c>
      <c r="K3" s="154">
        <v>2019</v>
      </c>
      <c r="L3" s="154">
        <v>2020</v>
      </c>
      <c r="M3" s="154">
        <v>2021</v>
      </c>
      <c r="N3" s="154">
        <v>2022</v>
      </c>
      <c r="P3" s="1" t="s">
        <v>528</v>
      </c>
    </row>
    <row r="4" spans="1:16">
      <c r="A4" s="16" t="s">
        <v>13</v>
      </c>
      <c r="B4" s="285">
        <v>9.4452099999999994</v>
      </c>
      <c r="C4" s="285">
        <v>9.4452099999999994</v>
      </c>
      <c r="D4" s="285">
        <v>9.4452099999999994</v>
      </c>
      <c r="E4" s="285">
        <v>9.4452099999999994</v>
      </c>
      <c r="F4" s="285">
        <v>9.4452099999999994</v>
      </c>
      <c r="G4" s="285">
        <v>9.4452099999999994</v>
      </c>
      <c r="H4" s="285">
        <v>9.4452099999999994</v>
      </c>
      <c r="I4" s="285">
        <v>9.4452099999999994</v>
      </c>
      <c r="J4" s="285">
        <v>9.4452099999999994</v>
      </c>
      <c r="K4" s="285">
        <v>9.4452099999999994</v>
      </c>
      <c r="L4" s="285">
        <v>9.4452099999999994</v>
      </c>
      <c r="M4" s="285">
        <v>9.4452099999999994</v>
      </c>
      <c r="N4" s="285">
        <v>9.4452099999999994</v>
      </c>
    </row>
    <row r="5" spans="1:16">
      <c r="A5" s="16" t="s">
        <v>12</v>
      </c>
      <c r="B5" s="285">
        <v>0.57970500000000003</v>
      </c>
      <c r="C5" s="285">
        <v>0.97970500000000005</v>
      </c>
      <c r="D5" s="285">
        <v>1.1097049999999999</v>
      </c>
      <c r="E5" s="285">
        <v>1.1097049999999999</v>
      </c>
      <c r="F5" s="285">
        <v>1.1097049999999999</v>
      </c>
      <c r="G5" s="285">
        <v>1.1097049999999999</v>
      </c>
      <c r="H5" s="285">
        <v>1.1097049999999999</v>
      </c>
      <c r="I5" s="285">
        <v>1.1097049999999999</v>
      </c>
      <c r="J5" s="285">
        <v>1.1097049999999999</v>
      </c>
      <c r="K5" s="285">
        <v>1.1097049999999999</v>
      </c>
      <c r="L5" s="285">
        <v>1.1097049999999999</v>
      </c>
      <c r="M5" s="285">
        <v>1.1097049999999999</v>
      </c>
      <c r="N5" s="285">
        <v>1.1097049999999999</v>
      </c>
    </row>
    <row r="6" spans="1:16">
      <c r="A6" s="16" t="s">
        <v>568</v>
      </c>
      <c r="B6" s="285">
        <v>5.2867999999999998E-2</v>
      </c>
      <c r="C6" s="285">
        <v>5.2867999999999998E-2</v>
      </c>
      <c r="D6" s="285">
        <v>5.2867999999999998E-2</v>
      </c>
      <c r="E6" s="285">
        <v>5.2867999999999998E-2</v>
      </c>
      <c r="F6" s="285">
        <v>5.2867999999999998E-2</v>
      </c>
      <c r="G6" s="285">
        <v>5.2867999999999998E-2</v>
      </c>
      <c r="H6" s="285">
        <v>5.2867999999999998E-2</v>
      </c>
      <c r="I6" s="285">
        <v>5.2867999999999998E-2</v>
      </c>
      <c r="J6" s="285">
        <v>5.2867999999999998E-2</v>
      </c>
      <c r="K6" s="285">
        <v>5.2867999999999998E-2</v>
      </c>
      <c r="L6" s="285">
        <v>5.2867999999999998E-2</v>
      </c>
      <c r="M6" s="285">
        <v>5.2867999999999998E-2</v>
      </c>
      <c r="N6" s="285">
        <v>5.2867999999999998E-2</v>
      </c>
    </row>
    <row r="7" spans="1:16">
      <c r="A7" s="28" t="s">
        <v>482</v>
      </c>
      <c r="B7" s="285">
        <v>0.58499000000000001</v>
      </c>
      <c r="C7" s="285">
        <v>0.58499000000000001</v>
      </c>
      <c r="D7" s="285">
        <v>0.58499000000000001</v>
      </c>
      <c r="E7" s="285">
        <v>0.58499000000000001</v>
      </c>
      <c r="F7" s="285">
        <v>0.58499000000000001</v>
      </c>
      <c r="G7" s="285">
        <v>0.58499000000000001</v>
      </c>
      <c r="H7" s="285">
        <v>0.58499000000000001</v>
      </c>
      <c r="I7" s="285">
        <v>0.58499000000000001</v>
      </c>
      <c r="J7" s="285">
        <v>0.58499000000000001</v>
      </c>
      <c r="K7" s="285">
        <v>0.58499000000000001</v>
      </c>
      <c r="L7" s="285">
        <v>0.58499000000000001</v>
      </c>
      <c r="M7" s="285">
        <v>0.58499000000000001</v>
      </c>
      <c r="N7" s="285">
        <v>0.58499000000000001</v>
      </c>
    </row>
    <row r="8" spans="1:16">
      <c r="A8" s="16" t="s">
        <v>11</v>
      </c>
      <c r="B8" s="285">
        <v>2.820395</v>
      </c>
      <c r="C8" s="285">
        <v>2.820395</v>
      </c>
      <c r="D8" s="285">
        <v>2.820395</v>
      </c>
      <c r="E8" s="285">
        <v>2.820395</v>
      </c>
      <c r="F8" s="285">
        <v>2.820395</v>
      </c>
      <c r="G8" s="285">
        <v>2.820395</v>
      </c>
      <c r="H8" s="285">
        <v>2.8733949999999999</v>
      </c>
      <c r="I8" s="285">
        <v>2.8733949999999999</v>
      </c>
      <c r="J8" s="285">
        <v>2.8733949999999999</v>
      </c>
      <c r="K8" s="285">
        <v>2.8733949999999999</v>
      </c>
      <c r="L8" s="285">
        <v>2.8733949999999999</v>
      </c>
      <c r="M8" s="285">
        <v>2.8733949999999999</v>
      </c>
      <c r="N8" s="285">
        <v>2.8733949999999999</v>
      </c>
    </row>
    <row r="9" spans="1:16">
      <c r="A9" s="16" t="s">
        <v>10</v>
      </c>
      <c r="B9" s="285">
        <v>0.49346000000000001</v>
      </c>
      <c r="C9" s="285">
        <v>0.49346000000000001</v>
      </c>
      <c r="D9" s="285">
        <v>0.49346000000000001</v>
      </c>
      <c r="E9" s="285">
        <v>0.49346000000000001</v>
      </c>
      <c r="F9" s="285">
        <v>0.49346000000000001</v>
      </c>
      <c r="G9" s="285">
        <v>0.49346000000000001</v>
      </c>
      <c r="H9" s="285">
        <v>0.49346000000000001</v>
      </c>
      <c r="I9" s="285">
        <v>0.49346000000000001</v>
      </c>
      <c r="J9" s="285">
        <v>0.49346000000000001</v>
      </c>
      <c r="K9" s="285">
        <v>0.49346000000000001</v>
      </c>
      <c r="L9" s="285">
        <v>0.49346000000000001</v>
      </c>
      <c r="M9" s="285">
        <v>0.49346000000000001</v>
      </c>
      <c r="N9" s="285">
        <v>0.49346000000000001</v>
      </c>
    </row>
    <row r="10" spans="1:16">
      <c r="A10" s="16" t="s">
        <v>9</v>
      </c>
      <c r="B10" s="285">
        <v>4.1755E-2</v>
      </c>
      <c r="C10" s="285">
        <v>4.1755E-2</v>
      </c>
      <c r="D10" s="285">
        <v>4.1755E-2</v>
      </c>
      <c r="E10" s="285">
        <v>4.1755E-2</v>
      </c>
      <c r="F10" s="285">
        <v>4.1755E-2</v>
      </c>
      <c r="G10" s="285">
        <v>4.1755E-2</v>
      </c>
      <c r="H10" s="285">
        <v>4.1755E-2</v>
      </c>
      <c r="I10" s="285">
        <v>4.1755E-2</v>
      </c>
      <c r="J10" s="285">
        <v>4.1755E-2</v>
      </c>
      <c r="K10" s="285">
        <v>4.1755E-2</v>
      </c>
      <c r="L10" s="285">
        <v>4.1755E-2</v>
      </c>
      <c r="M10" s="285">
        <v>4.1755E-2</v>
      </c>
      <c r="N10" s="285">
        <v>4.1755E-2</v>
      </c>
    </row>
    <row r="11" spans="1:16">
      <c r="A11" s="28" t="s">
        <v>8</v>
      </c>
      <c r="B11" s="285">
        <v>9.2869999999999994E-2</v>
      </c>
      <c r="C11" s="285">
        <v>9.2869999999999994E-2</v>
      </c>
      <c r="D11" s="285">
        <v>9.2869999999999994E-2</v>
      </c>
      <c r="E11" s="285">
        <v>9.2869999999999994E-2</v>
      </c>
      <c r="F11" s="285">
        <v>9.2869999999999994E-2</v>
      </c>
      <c r="G11" s="285">
        <v>9.2869999999999994E-2</v>
      </c>
      <c r="H11" s="285">
        <v>9.2869999999999994E-2</v>
      </c>
      <c r="I11" s="285">
        <v>9.2869999999999994E-2</v>
      </c>
      <c r="J11" s="285">
        <v>9.2869999999999994E-2</v>
      </c>
      <c r="K11" s="285">
        <v>9.2869999999999994E-2</v>
      </c>
      <c r="L11" s="285">
        <v>9.2869999999999994E-2</v>
      </c>
      <c r="M11" s="285">
        <v>9.2869999999999994E-2</v>
      </c>
      <c r="N11" s="285">
        <v>9.2869999999999994E-2</v>
      </c>
    </row>
    <row r="12" spans="1:16">
      <c r="A12" s="16" t="s">
        <v>6</v>
      </c>
      <c r="B12" s="285">
        <v>74.136570000000006</v>
      </c>
      <c r="C12" s="285">
        <v>74.136570000000006</v>
      </c>
      <c r="D12" s="285">
        <v>74.136570000000006</v>
      </c>
      <c r="E12" s="285">
        <v>74.136570000000006</v>
      </c>
      <c r="F12" s="285">
        <v>74.136570000000006</v>
      </c>
      <c r="G12" s="285">
        <v>74.136570000000006</v>
      </c>
      <c r="H12" s="285">
        <v>74.136570000000006</v>
      </c>
      <c r="I12" s="285">
        <v>74.136570000000006</v>
      </c>
      <c r="J12" s="285">
        <v>74.136570000000006</v>
      </c>
      <c r="K12" s="285">
        <v>74.136570000000006</v>
      </c>
      <c r="L12" s="285">
        <v>74.136570000000006</v>
      </c>
      <c r="M12" s="285">
        <v>74.136570000000006</v>
      </c>
      <c r="N12" s="285">
        <v>74.136570000000006</v>
      </c>
    </row>
    <row r="13" spans="1:16">
      <c r="A13" s="16" t="s">
        <v>17</v>
      </c>
      <c r="B13" s="285">
        <v>0.70853299999999997</v>
      </c>
      <c r="C13" s="285">
        <v>0.70853299999999997</v>
      </c>
      <c r="D13" s="285">
        <v>0.70853299999999997</v>
      </c>
      <c r="E13" s="285">
        <v>0.70853299999999997</v>
      </c>
      <c r="F13" s="285">
        <v>0.70853299999999997</v>
      </c>
      <c r="G13" s="285">
        <v>0.70853299999999997</v>
      </c>
      <c r="H13" s="285">
        <v>0.70853299999999997</v>
      </c>
      <c r="I13" s="285">
        <v>0.70853299999999997</v>
      </c>
      <c r="J13" s="285">
        <v>0.70853299999999997</v>
      </c>
      <c r="K13" s="285">
        <v>0.70853299999999997</v>
      </c>
      <c r="L13" s="285">
        <v>0.70853299999999997</v>
      </c>
      <c r="M13" s="285">
        <v>0.70853299999999997</v>
      </c>
      <c r="N13" s="285">
        <v>0.70853299999999997</v>
      </c>
    </row>
    <row r="14" spans="1:16">
      <c r="A14" s="16" t="s">
        <v>4</v>
      </c>
      <c r="B14" s="285">
        <v>1E-3</v>
      </c>
      <c r="C14" s="285">
        <v>1E-3</v>
      </c>
      <c r="D14" s="285">
        <v>1E-3</v>
      </c>
      <c r="E14" s="285">
        <v>1E-3</v>
      </c>
      <c r="F14" s="285">
        <v>1E-3</v>
      </c>
      <c r="G14" s="285">
        <v>1E-3</v>
      </c>
      <c r="H14" s="285">
        <v>1E-3</v>
      </c>
      <c r="I14" s="285">
        <v>1E-3</v>
      </c>
      <c r="J14" s="285">
        <v>1E-3</v>
      </c>
      <c r="K14" s="285">
        <v>1E-3</v>
      </c>
      <c r="L14" s="285">
        <v>1E-3</v>
      </c>
      <c r="M14" s="285">
        <v>1E-3</v>
      </c>
      <c r="N14" s="285">
        <v>1E-3</v>
      </c>
    </row>
    <row r="15" spans="1:16">
      <c r="A15" s="28" t="s">
        <v>3</v>
      </c>
      <c r="B15" s="285">
        <v>30.512523999999999</v>
      </c>
      <c r="C15" s="285">
        <v>30.534524000000001</v>
      </c>
      <c r="D15" s="285">
        <v>30.534931</v>
      </c>
      <c r="E15" s="285">
        <v>31.021875000000001</v>
      </c>
      <c r="F15" s="285">
        <v>31.021875000000001</v>
      </c>
      <c r="G15" s="285">
        <v>31.021875000000001</v>
      </c>
      <c r="H15" s="285">
        <v>31.021875000000001</v>
      </c>
      <c r="I15" s="285">
        <v>31.021875000000001</v>
      </c>
      <c r="J15" s="285">
        <v>31.021875000000001</v>
      </c>
      <c r="K15" s="285">
        <v>31.021875000000001</v>
      </c>
      <c r="L15" s="285">
        <v>31.021875000000001</v>
      </c>
      <c r="M15" s="285">
        <v>31.021875000000001</v>
      </c>
      <c r="N15" s="285">
        <v>31.021875000000001</v>
      </c>
    </row>
    <row r="16" spans="1:16">
      <c r="A16" s="16" t="s">
        <v>32</v>
      </c>
      <c r="B16" s="285">
        <v>104.1987</v>
      </c>
      <c r="C16" s="285">
        <v>104.1987</v>
      </c>
      <c r="D16" s="285">
        <v>104.1987</v>
      </c>
      <c r="E16" s="285">
        <v>104.1987</v>
      </c>
      <c r="F16" s="285">
        <v>104.1987</v>
      </c>
      <c r="G16" s="285">
        <v>104.1987</v>
      </c>
      <c r="H16" s="285">
        <v>104.1987</v>
      </c>
      <c r="I16" s="285">
        <v>104.1987</v>
      </c>
      <c r="J16" s="285">
        <v>104.1987</v>
      </c>
      <c r="K16" s="285">
        <v>104.1987</v>
      </c>
      <c r="L16" s="285">
        <v>104.1987</v>
      </c>
      <c r="M16" s="285">
        <v>104.1987</v>
      </c>
      <c r="N16" s="285">
        <v>104.1987</v>
      </c>
    </row>
    <row r="17" spans="1:14">
      <c r="A17" s="16" t="s">
        <v>1</v>
      </c>
      <c r="B17" s="285">
        <v>101.13339999999999</v>
      </c>
      <c r="C17" s="285">
        <v>101.13339999999999</v>
      </c>
      <c r="D17" s="285">
        <v>101.13339999999999</v>
      </c>
      <c r="E17" s="285">
        <v>101.13339999999999</v>
      </c>
      <c r="F17" s="285">
        <v>101.13339999999999</v>
      </c>
      <c r="G17" s="285">
        <v>101.13339999999999</v>
      </c>
      <c r="H17" s="285">
        <v>101.13339999999999</v>
      </c>
      <c r="I17" s="285">
        <v>101.13339999999999</v>
      </c>
      <c r="J17" s="285">
        <v>101.13339999999999</v>
      </c>
      <c r="K17" s="285">
        <v>101.13339999999999</v>
      </c>
      <c r="L17" s="285">
        <v>101.13339999999999</v>
      </c>
      <c r="M17" s="285">
        <v>101.13339999999999</v>
      </c>
      <c r="N17" s="285">
        <v>101.13339999999999</v>
      </c>
    </row>
    <row r="18" spans="1:14">
      <c r="A18" s="16" t="s">
        <v>23</v>
      </c>
      <c r="B18" s="285">
        <v>99.889945999999995</v>
      </c>
      <c r="C18" s="285">
        <v>99.889945999999995</v>
      </c>
      <c r="D18" s="285">
        <v>99.929946000000001</v>
      </c>
      <c r="E18" s="285">
        <v>99.929946000000001</v>
      </c>
      <c r="F18" s="285">
        <v>99.929946000000001</v>
      </c>
      <c r="G18" s="285">
        <v>99.929946000000001</v>
      </c>
      <c r="H18" s="285">
        <v>99.929946000000001</v>
      </c>
      <c r="I18" s="285">
        <v>99.929946000000001</v>
      </c>
      <c r="J18" s="285">
        <v>99.929946000000001</v>
      </c>
      <c r="K18" s="285">
        <v>99.929946000000001</v>
      </c>
      <c r="L18" s="285">
        <v>99.929946000000001</v>
      </c>
      <c r="M18" s="285">
        <v>99.929946000000001</v>
      </c>
      <c r="N18" s="285">
        <v>99.929946000000001</v>
      </c>
    </row>
    <row r="21" spans="1:14">
      <c r="A21" s="102" t="s">
        <v>20</v>
      </c>
    </row>
    <row r="22" spans="1:14">
      <c r="A22" s="102"/>
    </row>
    <row r="23" spans="1:14">
      <c r="A23" s="53" t="s">
        <v>3354</v>
      </c>
    </row>
    <row r="24" spans="1:14">
      <c r="A24" s="53"/>
    </row>
    <row r="25" spans="1:14">
      <c r="A25" s="86"/>
    </row>
    <row r="26" spans="1:14">
      <c r="A26" s="13" t="s">
        <v>389</v>
      </c>
    </row>
    <row r="30" spans="1:14">
      <c r="A30" s="156" t="s">
        <v>1037</v>
      </c>
      <c r="B30" s="154">
        <v>2013</v>
      </c>
      <c r="C30" s="154">
        <v>2014</v>
      </c>
      <c r="D30" s="154">
        <v>2015</v>
      </c>
      <c r="E30" s="154">
        <v>2016</v>
      </c>
      <c r="F30" s="154">
        <v>2017</v>
      </c>
      <c r="G30" s="154">
        <v>2018</v>
      </c>
      <c r="H30" s="154">
        <v>2019</v>
      </c>
      <c r="I30" s="154">
        <v>2020</v>
      </c>
      <c r="J30" s="154">
        <v>2021</v>
      </c>
      <c r="K30" s="154">
        <v>2022</v>
      </c>
      <c r="L30" s="154">
        <v>2023</v>
      </c>
      <c r="M30" s="154">
        <v>2024</v>
      </c>
    </row>
    <row r="31" spans="1:14">
      <c r="A31" s="16" t="s">
        <v>13</v>
      </c>
      <c r="B31" s="285">
        <v>9.4452099999999994</v>
      </c>
      <c r="C31" s="285">
        <v>9.4452099999999994</v>
      </c>
      <c r="D31" s="285">
        <v>9.4452099999999994</v>
      </c>
      <c r="E31" s="285">
        <v>9.4452099999999994</v>
      </c>
      <c r="F31" s="285">
        <v>9.4452099999999994</v>
      </c>
      <c r="G31" s="285">
        <v>9.4452099999999994</v>
      </c>
      <c r="H31" s="285">
        <v>9.4452099999999994</v>
      </c>
      <c r="I31" s="285">
        <v>9.4452099999999994</v>
      </c>
      <c r="J31" s="285">
        <v>9.4452099999999994</v>
      </c>
      <c r="K31" s="285"/>
      <c r="L31" s="285"/>
      <c r="M31" s="285"/>
    </row>
    <row r="32" spans="1:14">
      <c r="A32" s="16" t="s">
        <v>12</v>
      </c>
      <c r="B32" s="285">
        <v>1.1097049999999999</v>
      </c>
      <c r="C32" s="285">
        <v>1.1097049999999999</v>
      </c>
      <c r="D32" s="285">
        <v>1.1097049999999999</v>
      </c>
      <c r="E32" s="285">
        <v>1.1097049999999999</v>
      </c>
      <c r="F32" s="285">
        <v>1.1097049999999999</v>
      </c>
      <c r="G32" s="285">
        <v>1.1097049999999999</v>
      </c>
      <c r="H32" s="285">
        <v>1.1097049999999999</v>
      </c>
      <c r="I32" s="285">
        <v>1.1097049999999999</v>
      </c>
      <c r="J32" s="285">
        <v>1.1097049999999999</v>
      </c>
      <c r="K32" s="285"/>
      <c r="L32" s="285"/>
      <c r="M32" s="285"/>
    </row>
    <row r="33" spans="1:13">
      <c r="A33" s="16" t="s">
        <v>568</v>
      </c>
      <c r="B33" s="285">
        <v>5.2867999999999998E-2</v>
      </c>
      <c r="C33" s="285">
        <v>5.2867999999999998E-2</v>
      </c>
      <c r="D33" s="285">
        <v>5.2867999999999998E-2</v>
      </c>
      <c r="E33" s="285">
        <v>5.2867999999999998E-2</v>
      </c>
      <c r="F33" s="285">
        <v>5.2867999999999998E-2</v>
      </c>
      <c r="G33" s="285">
        <v>5.2867999999999998E-2</v>
      </c>
      <c r="H33" s="285">
        <v>5.2867999999999998E-2</v>
      </c>
      <c r="I33" s="285">
        <v>5.2867999999999998E-2</v>
      </c>
      <c r="J33" s="285">
        <v>5.2867999999999998E-2</v>
      </c>
      <c r="K33" s="285"/>
      <c r="L33" s="285"/>
      <c r="M33" s="285"/>
    </row>
    <row r="34" spans="1:13">
      <c r="A34" s="28" t="s">
        <v>482</v>
      </c>
      <c r="B34" s="285">
        <v>0.58499000000000001</v>
      </c>
      <c r="C34" s="285">
        <v>0.58499000000000001</v>
      </c>
      <c r="D34" s="285">
        <v>0.58499000000000001</v>
      </c>
      <c r="E34" s="285">
        <v>0.58499000000000001</v>
      </c>
      <c r="F34" s="285">
        <v>0.58499000000000001</v>
      </c>
      <c r="G34" s="285">
        <v>0.58499000000000001</v>
      </c>
      <c r="H34" s="285">
        <v>0.58499000000000001</v>
      </c>
      <c r="I34" s="285">
        <v>0.58499000000000001</v>
      </c>
      <c r="J34" s="285">
        <v>0.58499000000000001</v>
      </c>
      <c r="K34" s="285"/>
      <c r="L34" s="285"/>
      <c r="M34" s="285"/>
    </row>
    <row r="35" spans="1:13">
      <c r="A35" s="16" t="s">
        <v>11</v>
      </c>
      <c r="B35" s="285">
        <v>2.820395</v>
      </c>
      <c r="C35" s="285">
        <v>2.820395</v>
      </c>
      <c r="D35" s="285">
        <v>2.820395</v>
      </c>
      <c r="E35" s="285">
        <v>2.8733949999999999</v>
      </c>
      <c r="F35" s="285">
        <v>2.8733949999999999</v>
      </c>
      <c r="G35" s="285">
        <v>2.8733949999999999</v>
      </c>
      <c r="H35" s="285">
        <v>2.8733949999999999</v>
      </c>
      <c r="I35" s="285">
        <v>2.8733949999999999</v>
      </c>
      <c r="J35" s="285">
        <v>2.8733949999999999</v>
      </c>
      <c r="K35" s="285"/>
      <c r="L35" s="285"/>
      <c r="M35" s="285"/>
    </row>
    <row r="36" spans="1:13">
      <c r="A36" s="16" t="s">
        <v>10</v>
      </c>
      <c r="B36" s="285">
        <v>0.49346000000000001</v>
      </c>
      <c r="C36" s="285">
        <v>0.49346000000000001</v>
      </c>
      <c r="D36" s="285">
        <v>0.49346000000000001</v>
      </c>
      <c r="E36" s="285">
        <v>0.49346000000000001</v>
      </c>
      <c r="F36" s="285">
        <v>0.49346000000000001</v>
      </c>
      <c r="G36" s="285">
        <v>0.49346000000000001</v>
      </c>
      <c r="H36" s="285">
        <v>0.49346000000000001</v>
      </c>
      <c r="I36" s="285">
        <v>0.49346000000000001</v>
      </c>
      <c r="J36" s="285">
        <v>0.49346000000000001</v>
      </c>
      <c r="K36" s="285"/>
      <c r="L36" s="285"/>
      <c r="M36" s="285"/>
    </row>
    <row r="37" spans="1:13">
      <c r="A37" s="16" t="s">
        <v>9</v>
      </c>
      <c r="B37" s="285">
        <v>4.1755E-2</v>
      </c>
      <c r="C37" s="285">
        <v>4.1755E-2</v>
      </c>
      <c r="D37" s="285">
        <v>4.1755E-2</v>
      </c>
      <c r="E37" s="285">
        <v>4.1755E-2</v>
      </c>
      <c r="F37" s="285">
        <v>4.1755E-2</v>
      </c>
      <c r="G37" s="285">
        <v>4.1755E-2</v>
      </c>
      <c r="H37" s="285">
        <v>4.1755E-2</v>
      </c>
      <c r="I37" s="285">
        <v>4.1755E-2</v>
      </c>
      <c r="J37" s="285">
        <v>4.1755E-2</v>
      </c>
      <c r="K37" s="285"/>
      <c r="L37" s="285"/>
      <c r="M37" s="285"/>
    </row>
    <row r="38" spans="1:13">
      <c r="A38" s="16" t="s">
        <v>8</v>
      </c>
      <c r="B38" s="285">
        <v>9.2869999999999994E-2</v>
      </c>
      <c r="C38" s="285">
        <v>9.2869999999999994E-2</v>
      </c>
      <c r="D38" s="285">
        <v>9.2869999999999994E-2</v>
      </c>
      <c r="E38" s="285">
        <v>9.2869999999999994E-2</v>
      </c>
      <c r="F38" s="285">
        <v>9.2869999999999994E-2</v>
      </c>
      <c r="G38" s="285">
        <v>9.2869999999999994E-2</v>
      </c>
      <c r="H38" s="285">
        <v>9.2869999999999994E-2</v>
      </c>
      <c r="I38" s="285">
        <v>9.2869999999999994E-2</v>
      </c>
      <c r="J38" s="285">
        <v>9.2869999999999994E-2</v>
      </c>
      <c r="K38" s="285"/>
      <c r="L38" s="285"/>
      <c r="M38" s="285"/>
    </row>
    <row r="39" spans="1:13">
      <c r="A39" s="16" t="s">
        <v>6</v>
      </c>
      <c r="B39" s="285">
        <v>74.136570000000006</v>
      </c>
      <c r="C39" s="285">
        <v>74.136570000000006</v>
      </c>
      <c r="D39" s="285">
        <v>74.136570000000006</v>
      </c>
      <c r="E39" s="285">
        <v>74.136570000000006</v>
      </c>
      <c r="F39" s="285">
        <v>74.136570000000006</v>
      </c>
      <c r="G39" s="285">
        <v>74.136570000000006</v>
      </c>
      <c r="H39" s="285">
        <v>74.136570000000006</v>
      </c>
      <c r="I39" s="285">
        <v>74.136570000000006</v>
      </c>
      <c r="J39" s="285">
        <v>74.136570000000006</v>
      </c>
      <c r="K39" s="285"/>
      <c r="L39" s="285"/>
      <c r="M39" s="285"/>
    </row>
    <row r="40" spans="1:13">
      <c r="A40" s="16" t="s">
        <v>17</v>
      </c>
      <c r="B40" s="285">
        <v>0.70853299999999997</v>
      </c>
      <c r="C40" s="285">
        <v>0.70853299999999997</v>
      </c>
      <c r="D40" s="285">
        <v>0.70853299999999997</v>
      </c>
      <c r="E40" s="285">
        <v>0.70853299999999997</v>
      </c>
      <c r="F40" s="285">
        <v>0.70853299999999997</v>
      </c>
      <c r="G40" s="285">
        <v>0.70853299999999997</v>
      </c>
      <c r="H40" s="285">
        <v>0.70853299999999997</v>
      </c>
      <c r="I40" s="285">
        <v>0.70853299999999997</v>
      </c>
      <c r="J40" s="285">
        <v>0.70853299999999997</v>
      </c>
      <c r="K40" s="285"/>
      <c r="L40" s="285"/>
      <c r="M40" s="285"/>
    </row>
    <row r="41" spans="1:13">
      <c r="A41" s="16" t="s">
        <v>4</v>
      </c>
      <c r="B41" s="285">
        <v>1E-3</v>
      </c>
      <c r="C41" s="285">
        <v>1E-3</v>
      </c>
      <c r="D41" s="285">
        <v>1E-3</v>
      </c>
      <c r="E41" s="285">
        <v>1E-3</v>
      </c>
      <c r="F41" s="285">
        <v>1E-3</v>
      </c>
      <c r="G41" s="285">
        <v>1E-3</v>
      </c>
      <c r="H41" s="285">
        <v>1E-3</v>
      </c>
      <c r="I41" s="285">
        <v>1E-3</v>
      </c>
      <c r="J41" s="285">
        <v>1E-3</v>
      </c>
      <c r="K41" s="285"/>
      <c r="L41" s="285"/>
      <c r="M41" s="285"/>
    </row>
    <row r="42" spans="1:13">
      <c r="A42" s="16" t="s">
        <v>3</v>
      </c>
      <c r="B42" s="285">
        <v>31.021875000000001</v>
      </c>
      <c r="C42" s="285">
        <v>31.021875000000001</v>
      </c>
      <c r="D42" s="285">
        <v>31.021875000000001</v>
      </c>
      <c r="E42" s="285">
        <v>31.021875000000001</v>
      </c>
      <c r="F42" s="285">
        <v>31.021875000000001</v>
      </c>
      <c r="G42" s="285">
        <v>31.021875000000001</v>
      </c>
      <c r="H42" s="285">
        <v>31.021875000000001</v>
      </c>
      <c r="I42" s="285">
        <v>31.021875000000001</v>
      </c>
      <c r="J42" s="285">
        <v>31.021875000000001</v>
      </c>
      <c r="K42" s="285"/>
      <c r="L42" s="285"/>
      <c r="M42" s="285"/>
    </row>
    <row r="43" spans="1:13">
      <c r="A43" s="16" t="s">
        <v>32</v>
      </c>
      <c r="B43" s="285">
        <v>104.1987</v>
      </c>
      <c r="C43" s="285">
        <v>104.1987</v>
      </c>
      <c r="D43" s="285">
        <v>104.1987</v>
      </c>
      <c r="E43" s="285">
        <v>104.1987</v>
      </c>
      <c r="F43" s="285">
        <v>104.1987</v>
      </c>
      <c r="G43" s="285">
        <v>104.1987</v>
      </c>
      <c r="H43" s="285">
        <v>104.1987</v>
      </c>
      <c r="I43" s="285">
        <v>104.1987</v>
      </c>
      <c r="J43" s="285">
        <v>104.1987</v>
      </c>
      <c r="K43" s="285"/>
      <c r="L43" s="285"/>
      <c r="M43" s="285"/>
    </row>
    <row r="44" spans="1:13">
      <c r="A44" s="149" t="s">
        <v>1</v>
      </c>
      <c r="B44" s="285">
        <v>101.13339999999999</v>
      </c>
      <c r="C44" s="285">
        <v>101.13339999999999</v>
      </c>
      <c r="D44" s="285">
        <v>101.13339999999999</v>
      </c>
      <c r="E44" s="285">
        <v>101.13339999999999</v>
      </c>
      <c r="F44" s="285">
        <v>101.13339999999999</v>
      </c>
      <c r="G44" s="285">
        <v>101.13339999999999</v>
      </c>
      <c r="H44" s="285">
        <v>101.13339999999999</v>
      </c>
      <c r="I44" s="285">
        <v>101.13339999999999</v>
      </c>
      <c r="J44" s="285">
        <v>101.13339999999999</v>
      </c>
      <c r="K44" s="285"/>
      <c r="L44" s="285"/>
      <c r="M44" s="285"/>
    </row>
    <row r="45" spans="1:13">
      <c r="A45" s="16" t="s">
        <v>23</v>
      </c>
      <c r="B45" s="285">
        <v>99.929946000000001</v>
      </c>
      <c r="C45" s="285">
        <v>99.929946000000001</v>
      </c>
      <c r="D45" s="285">
        <v>99.929946000000001</v>
      </c>
      <c r="E45" s="285">
        <v>99.929946000000001</v>
      </c>
      <c r="F45" s="285">
        <v>99.929946000000001</v>
      </c>
      <c r="G45" s="285">
        <v>99.929946000000001</v>
      </c>
      <c r="H45" s="285">
        <v>99.929946000000001</v>
      </c>
      <c r="I45" s="285">
        <v>99.929946000000001</v>
      </c>
      <c r="J45" s="285">
        <v>99.929946000000001</v>
      </c>
      <c r="K45" s="285"/>
      <c r="L45" s="285"/>
      <c r="M45" s="285"/>
    </row>
  </sheetData>
  <hyperlinks>
    <hyperlink ref="P3" location="Content!A1" display="Back to content page" xr:uid="{3ED3D699-E5C1-4835-B1EE-92457DC12D99}"/>
  </hyperlinks>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FE9AC-8251-412C-B962-FC9CBBCBF609}">
  <dimension ref="A1:P22"/>
  <sheetViews>
    <sheetView workbookViewId="0">
      <selection activeCell="I23" sqref="I23"/>
    </sheetView>
  </sheetViews>
  <sheetFormatPr defaultRowHeight="14.5"/>
  <cols>
    <col min="1" max="1" width="20.81640625" customWidth="1"/>
    <col min="2" max="13" width="10.26953125" customWidth="1"/>
  </cols>
  <sheetData>
    <row r="1" spans="1:16">
      <c r="A1" s="44" t="s">
        <v>3359</v>
      </c>
    </row>
    <row r="3" spans="1:16">
      <c r="A3" s="153" t="s">
        <v>2519</v>
      </c>
      <c r="B3" s="25">
        <v>2010</v>
      </c>
      <c r="C3" s="25">
        <v>2011</v>
      </c>
      <c r="D3" s="25">
        <v>2012</v>
      </c>
      <c r="E3" s="25">
        <v>2013</v>
      </c>
      <c r="F3" s="25">
        <v>2014</v>
      </c>
      <c r="G3" s="25">
        <v>2015</v>
      </c>
      <c r="H3" s="25">
        <v>2016</v>
      </c>
      <c r="I3" s="25">
        <v>2017</v>
      </c>
      <c r="J3" s="25">
        <v>2018</v>
      </c>
      <c r="K3" s="25">
        <v>2019</v>
      </c>
      <c r="L3" s="25">
        <v>2020</v>
      </c>
      <c r="M3" s="25">
        <v>2021</v>
      </c>
      <c r="N3" s="25">
        <v>2022</v>
      </c>
      <c r="P3" s="1" t="s">
        <v>528</v>
      </c>
    </row>
    <row r="4" spans="1:16">
      <c r="A4" s="16" t="s">
        <v>13</v>
      </c>
      <c r="B4" s="285">
        <v>405.463874487</v>
      </c>
      <c r="C4" s="285">
        <v>390.002176862</v>
      </c>
      <c r="D4" s="285">
        <v>375.14645081999998</v>
      </c>
      <c r="E4" s="285">
        <v>360.97787860599999</v>
      </c>
      <c r="F4" s="285">
        <v>347.75193589000003</v>
      </c>
      <c r="G4" s="285">
        <v>335.43851689000002</v>
      </c>
      <c r="H4" s="285">
        <v>323.65374856</v>
      </c>
      <c r="I4" s="285">
        <v>312.394916341</v>
      </c>
      <c r="J4" s="285">
        <v>301.79132895599997</v>
      </c>
      <c r="K4" s="285">
        <v>291.73824313300003</v>
      </c>
      <c r="L4" s="285">
        <v>282.35845650900001</v>
      </c>
      <c r="M4" s="285">
        <v>273.51710474800001</v>
      </c>
      <c r="N4" s="285">
        <v>265.05408484399999</v>
      </c>
    </row>
    <row r="5" spans="1:16">
      <c r="A5" s="16" t="s">
        <v>12</v>
      </c>
      <c r="B5" s="285">
        <v>285.13199722000002</v>
      </c>
      <c r="C5" s="285">
        <v>472.48057061999998</v>
      </c>
      <c r="D5" s="285">
        <v>526.27148505399998</v>
      </c>
      <c r="E5" s="285">
        <v>518.38853225299999</v>
      </c>
      <c r="F5" s="285">
        <v>510.90355443999999</v>
      </c>
      <c r="G5" s="285">
        <v>503.66205186600001</v>
      </c>
      <c r="H5" s="285">
        <v>496.56207154499998</v>
      </c>
      <c r="I5" s="285">
        <v>489.55838476899999</v>
      </c>
      <c r="J5" s="285">
        <v>482.66069806100001</v>
      </c>
      <c r="K5" s="285">
        <v>475.84284092799999</v>
      </c>
      <c r="L5" s="285">
        <v>469.042569109</v>
      </c>
      <c r="M5" s="285">
        <v>462.09963101300002</v>
      </c>
      <c r="N5" s="285">
        <v>454.81726240299997</v>
      </c>
    </row>
    <row r="6" spans="1:16">
      <c r="A6" s="28" t="s">
        <v>568</v>
      </c>
      <c r="B6" s="285">
        <v>0.77108601899999996</v>
      </c>
      <c r="C6" s="285">
        <v>0.74620344599999999</v>
      </c>
      <c r="D6" s="285">
        <v>0.72170194099999996</v>
      </c>
      <c r="E6" s="285">
        <v>0.69756461299999994</v>
      </c>
      <c r="F6" s="285">
        <v>0.67430885100000004</v>
      </c>
      <c r="G6" s="285">
        <v>0.65240517799999997</v>
      </c>
      <c r="H6" s="285">
        <v>0.62970768799999999</v>
      </c>
      <c r="I6" s="285">
        <v>0.60709619999999997</v>
      </c>
      <c r="J6" s="285">
        <v>0.58711141899999997</v>
      </c>
      <c r="K6" s="285">
        <v>0.56879456699999997</v>
      </c>
      <c r="L6" s="285">
        <v>0.55076571600000002</v>
      </c>
      <c r="M6" s="285">
        <v>0.53321804799999994</v>
      </c>
      <c r="N6" s="285">
        <v>0.51630434999999997</v>
      </c>
    </row>
    <row r="7" spans="1:16">
      <c r="A7" s="16" t="s">
        <v>482</v>
      </c>
      <c r="B7" s="285">
        <v>526.23577564899995</v>
      </c>
      <c r="C7" s="285">
        <v>523.32504050199998</v>
      </c>
      <c r="D7" s="285">
        <v>520.51718047500003</v>
      </c>
      <c r="E7" s="285">
        <v>517.69484685700002</v>
      </c>
      <c r="F7" s="285">
        <v>514.82048298899997</v>
      </c>
      <c r="G7" s="285">
        <v>511.88602159800001</v>
      </c>
      <c r="H7" s="285">
        <v>508.90512193500001</v>
      </c>
      <c r="I7" s="285">
        <v>505.08765794999999</v>
      </c>
      <c r="J7" s="285">
        <v>500.44955681599998</v>
      </c>
      <c r="K7" s="285">
        <v>495.80717941099999</v>
      </c>
      <c r="L7" s="285">
        <v>490.46346655399998</v>
      </c>
      <c r="M7" s="285">
        <v>484.82794115299998</v>
      </c>
      <c r="N7" s="285">
        <v>479.92603270000001</v>
      </c>
    </row>
    <row r="8" spans="1:16">
      <c r="A8" s="16" t="s">
        <v>11</v>
      </c>
      <c r="B8" s="285">
        <v>1412.845879601</v>
      </c>
      <c r="C8" s="285">
        <v>1400.3884789000001</v>
      </c>
      <c r="D8" s="285">
        <v>1386.38358909</v>
      </c>
      <c r="E8" s="285">
        <v>1371.4512590300001</v>
      </c>
      <c r="F8" s="285">
        <v>1355.9011176930001</v>
      </c>
      <c r="G8" s="285">
        <v>1340.102755331</v>
      </c>
      <c r="H8" s="285">
        <v>1348.7445210389999</v>
      </c>
      <c r="I8" s="285">
        <v>1332.057706839</v>
      </c>
      <c r="J8" s="285">
        <v>1315.896250371</v>
      </c>
      <c r="K8" s="285">
        <v>1300.5288754210001</v>
      </c>
      <c r="L8" s="285">
        <v>1285.2172917360001</v>
      </c>
      <c r="M8" s="285">
        <v>1270.546821593</v>
      </c>
      <c r="N8" s="285">
        <v>1256.892712949</v>
      </c>
    </row>
    <row r="9" spans="1:16">
      <c r="A9" s="16" t="s">
        <v>10</v>
      </c>
      <c r="B9" s="285">
        <v>22.244621414000001</v>
      </c>
      <c r="C9" s="285">
        <v>21.621834784000001</v>
      </c>
      <c r="D9" s="285">
        <v>21.031914926999999</v>
      </c>
      <c r="E9" s="285">
        <v>20.467628867999998</v>
      </c>
      <c r="F9" s="285">
        <v>19.926226201999999</v>
      </c>
      <c r="G9" s="285">
        <v>19.407157089999998</v>
      </c>
      <c r="H9" s="285">
        <v>18.906548181000002</v>
      </c>
      <c r="I9" s="285">
        <v>18.420676878999998</v>
      </c>
      <c r="J9" s="285">
        <v>17.947311442</v>
      </c>
      <c r="K9" s="285">
        <v>17.486456377</v>
      </c>
      <c r="L9" s="285">
        <v>17.043156978999999</v>
      </c>
      <c r="M9" s="285">
        <v>16.619804673000001</v>
      </c>
      <c r="N9" s="285">
        <v>16.212366028000002</v>
      </c>
    </row>
    <row r="10" spans="1:16">
      <c r="A10" s="16" t="s">
        <v>9</v>
      </c>
      <c r="B10" s="285">
        <v>2.8162482180000001</v>
      </c>
      <c r="C10" s="285">
        <v>2.7353383440000001</v>
      </c>
      <c r="D10" s="285">
        <v>2.6579328009999998</v>
      </c>
      <c r="E10" s="285">
        <v>2.5835586789999998</v>
      </c>
      <c r="F10" s="285">
        <v>2.512102069</v>
      </c>
      <c r="G10" s="285">
        <v>2.4438727220000001</v>
      </c>
      <c r="H10" s="285">
        <v>2.378153588</v>
      </c>
      <c r="I10" s="285">
        <v>2.314615281</v>
      </c>
      <c r="J10" s="285">
        <v>2.2536062960000001</v>
      </c>
      <c r="K10" s="285">
        <v>2.1946570099999998</v>
      </c>
      <c r="L10" s="285">
        <v>2.1375672880000001</v>
      </c>
      <c r="M10" s="285">
        <v>2.0828284849999998</v>
      </c>
      <c r="N10" s="285">
        <v>2.030023441</v>
      </c>
    </row>
    <row r="11" spans="1:16">
      <c r="A11" s="16" t="s">
        <v>8</v>
      </c>
      <c r="B11" s="285">
        <v>72.401456605000007</v>
      </c>
      <c r="C11" s="285">
        <v>72.201183736000004</v>
      </c>
      <c r="D11" s="285">
        <v>72.038598477999997</v>
      </c>
      <c r="E11" s="285">
        <v>71.937374902000002</v>
      </c>
      <c r="F11" s="285">
        <v>71.880526778000004</v>
      </c>
      <c r="G11" s="285">
        <v>71.865508501999997</v>
      </c>
      <c r="H11" s="285">
        <v>71.891766778999994</v>
      </c>
      <c r="I11" s="285">
        <v>71.955712410000004</v>
      </c>
      <c r="J11" s="285">
        <v>72.057434904000004</v>
      </c>
      <c r="K11" s="285">
        <v>72.201015338999994</v>
      </c>
      <c r="L11" s="285">
        <v>72.372455918</v>
      </c>
      <c r="M11" s="285">
        <v>72.576063418999993</v>
      </c>
      <c r="N11" s="285">
        <v>72.774717308999996</v>
      </c>
    </row>
    <row r="12" spans="1:16">
      <c r="A12" s="16" t="s">
        <v>6</v>
      </c>
      <c r="B12" s="285">
        <v>3223.4363447310002</v>
      </c>
      <c r="C12" s="285">
        <v>3134.8660721480001</v>
      </c>
      <c r="D12" s="285">
        <v>3046.143442604</v>
      </c>
      <c r="E12" s="285">
        <v>2959.3533924819999</v>
      </c>
      <c r="F12" s="285">
        <v>2874.794651487</v>
      </c>
      <c r="G12" s="285">
        <v>2792.5932360219999</v>
      </c>
      <c r="H12" s="285">
        <v>2711.9393220309998</v>
      </c>
      <c r="I12" s="285">
        <v>2632.0931473189999</v>
      </c>
      <c r="J12" s="285">
        <v>2554.7909819629999</v>
      </c>
      <c r="K12" s="285">
        <v>2480.7799258340001</v>
      </c>
      <c r="L12" s="285">
        <v>2408.3069578929999</v>
      </c>
      <c r="M12" s="285">
        <v>2338.117750207</v>
      </c>
      <c r="N12" s="285">
        <v>2270.2110340549998</v>
      </c>
    </row>
    <row r="13" spans="1:16">
      <c r="A13" s="28" t="s">
        <v>17</v>
      </c>
      <c r="B13" s="285">
        <v>335.82771158200001</v>
      </c>
      <c r="C13" s="285">
        <v>330.11449803699998</v>
      </c>
      <c r="D13" s="285">
        <v>322.844967817</v>
      </c>
      <c r="E13" s="285">
        <v>314.55293388500002</v>
      </c>
      <c r="F13" s="285">
        <v>306.44048649299998</v>
      </c>
      <c r="G13" s="285">
        <v>298.417638883</v>
      </c>
      <c r="H13" s="285">
        <v>290.47606748599998</v>
      </c>
      <c r="I13" s="285">
        <v>282.63843153099998</v>
      </c>
      <c r="J13" s="285">
        <v>274.910013359</v>
      </c>
      <c r="K13" s="285">
        <v>267.32111070600001</v>
      </c>
      <c r="L13" s="285">
        <v>259.653645133</v>
      </c>
      <c r="M13" s="285">
        <v>252.09781153</v>
      </c>
      <c r="N13" s="285">
        <v>245.195804907</v>
      </c>
    </row>
    <row r="14" spans="1:16">
      <c r="A14" s="16" t="s">
        <v>4</v>
      </c>
      <c r="B14" s="285">
        <v>10.529530067</v>
      </c>
      <c r="C14" s="285">
        <v>10.306728231999999</v>
      </c>
      <c r="D14" s="285">
        <v>10.045909807999999</v>
      </c>
      <c r="E14" s="285">
        <v>9.7949908420000007</v>
      </c>
      <c r="F14" s="285">
        <v>9.5552965010000008</v>
      </c>
      <c r="G14" s="285">
        <v>9.3257483909999994</v>
      </c>
      <c r="H14" s="285">
        <v>9.1057265909999998</v>
      </c>
      <c r="I14" s="285">
        <v>8.8946605349999999</v>
      </c>
      <c r="J14" s="285">
        <v>8.6926286509999997</v>
      </c>
      <c r="K14" s="285">
        <v>8.4997875050000005</v>
      </c>
      <c r="L14" s="285">
        <v>8.3131738869999996</v>
      </c>
      <c r="M14" s="285">
        <v>8.1309406679999991</v>
      </c>
      <c r="N14" s="285">
        <v>7.9667309319999999</v>
      </c>
    </row>
    <row r="15" spans="1:16">
      <c r="A15" s="16" t="s">
        <v>3</v>
      </c>
      <c r="B15" s="285">
        <v>582.922479576</v>
      </c>
      <c r="C15" s="285">
        <v>576.17522188999999</v>
      </c>
      <c r="D15" s="285">
        <v>567.74774249799998</v>
      </c>
      <c r="E15" s="285">
        <v>567.34749310699999</v>
      </c>
      <c r="F15" s="285">
        <v>557.99919769500002</v>
      </c>
      <c r="G15" s="285">
        <v>546.89600098300002</v>
      </c>
      <c r="H15" s="285">
        <v>541.77642783099998</v>
      </c>
      <c r="I15" s="285">
        <v>538.24564594799995</v>
      </c>
      <c r="J15" s="285">
        <v>529.26611843800003</v>
      </c>
      <c r="K15" s="285">
        <v>520.60708313400005</v>
      </c>
      <c r="L15" s="285">
        <v>512.23010865399999</v>
      </c>
      <c r="M15" s="285">
        <v>504.39938290100002</v>
      </c>
      <c r="N15" s="285">
        <v>497.31750135999999</v>
      </c>
    </row>
    <row r="16" spans="1:16">
      <c r="A16" s="16" t="s">
        <v>32</v>
      </c>
      <c r="B16" s="285">
        <v>2328.0210001730002</v>
      </c>
      <c r="C16" s="285">
        <v>2263.743926785</v>
      </c>
      <c r="D16" s="285">
        <v>2199.4792108629999</v>
      </c>
      <c r="E16" s="285">
        <v>2134.1640755980002</v>
      </c>
      <c r="F16" s="285">
        <v>2069.4254424770002</v>
      </c>
      <c r="G16" s="285">
        <v>2003.0137082050001</v>
      </c>
      <c r="H16" s="285">
        <v>1935.9147375360001</v>
      </c>
      <c r="I16" s="285">
        <v>1872.296299438</v>
      </c>
      <c r="J16" s="285">
        <v>1814.134421447</v>
      </c>
      <c r="K16" s="285">
        <v>1760.8600242289999</v>
      </c>
      <c r="L16" s="285">
        <v>1708.937483892</v>
      </c>
      <c r="M16" s="285">
        <v>1658.4118531639999</v>
      </c>
      <c r="N16" s="285">
        <v>1610.1957631509999</v>
      </c>
    </row>
    <row r="17" spans="1:14">
      <c r="A17" s="16" t="s">
        <v>1</v>
      </c>
      <c r="B17" s="285">
        <v>7241.6110621569997</v>
      </c>
      <c r="C17" s="285">
        <v>7004.7672096209999</v>
      </c>
      <c r="D17" s="285">
        <v>6781.2736926739999</v>
      </c>
      <c r="E17" s="285">
        <v>6567.5316385870001</v>
      </c>
      <c r="F17" s="285">
        <v>6362.4659215620004</v>
      </c>
      <c r="G17" s="285">
        <v>6167.0133017750004</v>
      </c>
      <c r="H17" s="285">
        <v>5979.1220782410001</v>
      </c>
      <c r="I17" s="285">
        <v>5798.4946093529998</v>
      </c>
      <c r="J17" s="285">
        <v>5626.7845301059997</v>
      </c>
      <c r="K17" s="285">
        <v>5462.5839621920004</v>
      </c>
      <c r="L17" s="285">
        <v>5306.2229939620001</v>
      </c>
      <c r="M17" s="285">
        <v>5158.91794811</v>
      </c>
      <c r="N17" s="285">
        <v>5018.2955954110002</v>
      </c>
    </row>
    <row r="18" spans="1:14">
      <c r="A18" s="16" t="s">
        <v>23</v>
      </c>
      <c r="B18" s="285">
        <v>7478.7247423509998</v>
      </c>
      <c r="C18" s="285">
        <v>7347.32112805</v>
      </c>
      <c r="D18" s="285">
        <v>7231.926704857</v>
      </c>
      <c r="E18" s="285">
        <v>7130.8202595610001</v>
      </c>
      <c r="F18" s="285">
        <v>7033.6750130689998</v>
      </c>
      <c r="G18" s="285">
        <v>6940.055266288</v>
      </c>
      <c r="H18" s="285">
        <v>6844.3790241480001</v>
      </c>
      <c r="I18" s="285">
        <v>6746.333666431</v>
      </c>
      <c r="J18" s="285">
        <v>6646.7301900989996</v>
      </c>
      <c r="K18" s="285">
        <v>6543.6145602670003</v>
      </c>
      <c r="L18" s="285">
        <v>6435.9288223109997</v>
      </c>
      <c r="M18" s="285">
        <v>6325.7971502560004</v>
      </c>
      <c r="N18" s="285">
        <v>6218.7813646300001</v>
      </c>
    </row>
    <row r="20" spans="1:14">
      <c r="A20" s="102" t="s">
        <v>20</v>
      </c>
    </row>
    <row r="21" spans="1:14">
      <c r="A21" s="102"/>
    </row>
    <row r="22" spans="1:14">
      <c r="A22" s="53" t="s">
        <v>3354</v>
      </c>
    </row>
  </sheetData>
  <hyperlinks>
    <hyperlink ref="P3" location="Content!A1" display="Back to content page" xr:uid="{702D57BE-AB7B-4877-ADF4-9F6FEE3E0D56}"/>
  </hyperlinks>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10E5E-AA40-404E-A13E-2487D7C6D31A}">
  <dimension ref="A1:P26"/>
  <sheetViews>
    <sheetView workbookViewId="0">
      <selection activeCell="G20" sqref="G20"/>
    </sheetView>
  </sheetViews>
  <sheetFormatPr defaultRowHeight="14.5"/>
  <cols>
    <col min="1" max="1" width="41.1796875" customWidth="1"/>
  </cols>
  <sheetData>
    <row r="1" spans="1:16">
      <c r="A1" s="44" t="s">
        <v>3355</v>
      </c>
    </row>
    <row r="3" spans="1:16">
      <c r="A3" s="153" t="s">
        <v>2519</v>
      </c>
      <c r="B3" s="25">
        <v>2010</v>
      </c>
      <c r="C3" s="25">
        <v>2011</v>
      </c>
      <c r="D3" s="25">
        <v>2012</v>
      </c>
      <c r="E3" s="25">
        <v>2013</v>
      </c>
      <c r="F3" s="25">
        <v>2014</v>
      </c>
      <c r="G3" s="25">
        <v>2015</v>
      </c>
      <c r="H3" s="25">
        <v>2016</v>
      </c>
      <c r="I3" s="25">
        <v>2017</v>
      </c>
      <c r="J3" s="25">
        <v>2018</v>
      </c>
      <c r="K3" s="25">
        <v>2019</v>
      </c>
      <c r="L3" s="25">
        <v>2020</v>
      </c>
      <c r="M3" s="25">
        <v>2021</v>
      </c>
      <c r="N3" s="25">
        <v>2022</v>
      </c>
      <c r="P3" s="1" t="s">
        <v>528</v>
      </c>
    </row>
    <row r="4" spans="1:16">
      <c r="A4" s="16" t="s">
        <v>13</v>
      </c>
      <c r="B4" s="285">
        <v>58</v>
      </c>
      <c r="C4" s="285">
        <v>58</v>
      </c>
      <c r="D4" s="285">
        <v>58</v>
      </c>
      <c r="E4" s="285">
        <v>58</v>
      </c>
      <c r="F4" s="285">
        <v>58</v>
      </c>
      <c r="G4" s="285">
        <v>58</v>
      </c>
      <c r="H4" s="285">
        <v>58</v>
      </c>
      <c r="I4" s="285">
        <v>58</v>
      </c>
      <c r="J4" s="285">
        <v>58</v>
      </c>
      <c r="K4" s="285">
        <v>58</v>
      </c>
      <c r="L4" s="285">
        <v>58</v>
      </c>
      <c r="M4" s="285">
        <v>58</v>
      </c>
      <c r="N4" s="285">
        <v>58</v>
      </c>
    </row>
    <row r="5" spans="1:16">
      <c r="A5" s="16" t="s">
        <v>12</v>
      </c>
      <c r="B5" s="285">
        <v>1.7</v>
      </c>
      <c r="C5" s="285">
        <v>1.7</v>
      </c>
      <c r="D5" s="285">
        <v>1.7</v>
      </c>
      <c r="E5" s="285">
        <v>1.7</v>
      </c>
      <c r="F5" s="285">
        <v>1.7</v>
      </c>
      <c r="G5" s="285">
        <v>1.7</v>
      </c>
      <c r="H5" s="285">
        <v>1.7</v>
      </c>
      <c r="I5" s="285">
        <v>1.7</v>
      </c>
      <c r="J5" s="285">
        <v>1.7</v>
      </c>
      <c r="K5" s="285">
        <v>1.7</v>
      </c>
      <c r="L5" s="285">
        <v>1.7</v>
      </c>
      <c r="M5" s="285">
        <v>1.7</v>
      </c>
      <c r="N5" s="285">
        <v>1.7</v>
      </c>
    </row>
    <row r="6" spans="1:16">
      <c r="A6" s="16" t="s">
        <v>483</v>
      </c>
      <c r="B6" s="285">
        <v>1</v>
      </c>
      <c r="C6" s="285">
        <v>1</v>
      </c>
      <c r="D6" s="285">
        <v>1</v>
      </c>
      <c r="E6" s="285">
        <v>1</v>
      </c>
      <c r="F6" s="285">
        <v>1</v>
      </c>
      <c r="G6" s="285">
        <v>1</v>
      </c>
      <c r="H6" s="285">
        <v>1</v>
      </c>
      <c r="I6" s="285">
        <v>1</v>
      </c>
      <c r="J6" s="285">
        <v>1</v>
      </c>
      <c r="K6" s="285">
        <v>1</v>
      </c>
      <c r="L6" s="285">
        <v>1</v>
      </c>
      <c r="M6" s="285">
        <v>1</v>
      </c>
      <c r="N6" s="285">
        <v>1</v>
      </c>
    </row>
    <row r="7" spans="1:16">
      <c r="A7" s="28" t="s">
        <v>568</v>
      </c>
      <c r="B7" s="285">
        <v>421</v>
      </c>
      <c r="C7" s="285">
        <v>421</v>
      </c>
      <c r="D7" s="285">
        <v>421</v>
      </c>
      <c r="E7" s="285">
        <v>421</v>
      </c>
      <c r="F7" s="285">
        <v>421</v>
      </c>
      <c r="G7" s="285">
        <v>421</v>
      </c>
      <c r="H7" s="285">
        <v>421</v>
      </c>
      <c r="I7" s="285">
        <v>421</v>
      </c>
      <c r="J7" s="285">
        <v>421</v>
      </c>
      <c r="K7" s="285">
        <v>421</v>
      </c>
      <c r="L7" s="285">
        <v>421</v>
      </c>
      <c r="M7" s="285">
        <v>421</v>
      </c>
      <c r="N7" s="285">
        <v>421</v>
      </c>
    </row>
    <row r="8" spans="1:16">
      <c r="A8" s="16" t="s">
        <v>482</v>
      </c>
      <c r="B8" s="285">
        <v>0.66</v>
      </c>
      <c r="C8" s="285">
        <v>0.66</v>
      </c>
      <c r="D8" s="285">
        <v>0.66</v>
      </c>
      <c r="E8" s="285">
        <v>0.66</v>
      </c>
      <c r="F8" s="285">
        <v>0.66</v>
      </c>
      <c r="G8" s="285">
        <v>0.66</v>
      </c>
      <c r="H8" s="285">
        <v>0.66</v>
      </c>
      <c r="I8" s="285">
        <v>0.66</v>
      </c>
      <c r="J8" s="285">
        <v>0.66</v>
      </c>
      <c r="K8" s="285">
        <v>0.66</v>
      </c>
      <c r="L8" s="285">
        <v>0.66</v>
      </c>
      <c r="M8" s="285">
        <v>0.66</v>
      </c>
      <c r="N8" s="285">
        <v>0.66</v>
      </c>
    </row>
    <row r="9" spans="1:16">
      <c r="A9" s="16" t="s">
        <v>11</v>
      </c>
      <c r="B9" s="285">
        <v>0.5</v>
      </c>
      <c r="C9" s="285">
        <v>0.5</v>
      </c>
      <c r="D9" s="285">
        <v>0.5</v>
      </c>
      <c r="E9" s="285">
        <v>0.5</v>
      </c>
      <c r="F9" s="285">
        <v>0.5</v>
      </c>
      <c r="G9" s="285">
        <v>0.5</v>
      </c>
      <c r="H9" s="285">
        <v>0.5</v>
      </c>
      <c r="I9" s="285">
        <v>0.5</v>
      </c>
      <c r="J9" s="285">
        <v>0.5</v>
      </c>
      <c r="K9" s="285">
        <v>0.5</v>
      </c>
      <c r="L9" s="285">
        <v>0.5</v>
      </c>
      <c r="M9" s="285">
        <v>0.5</v>
      </c>
      <c r="N9" s="285">
        <v>0.5</v>
      </c>
    </row>
    <row r="10" spans="1:16">
      <c r="A10" s="16" t="s">
        <v>10</v>
      </c>
      <c r="B10" s="285">
        <v>55</v>
      </c>
      <c r="C10" s="285">
        <v>55</v>
      </c>
      <c r="D10" s="285">
        <v>55</v>
      </c>
      <c r="E10" s="285">
        <v>55</v>
      </c>
      <c r="F10" s="285">
        <v>55</v>
      </c>
      <c r="G10" s="285">
        <v>55</v>
      </c>
      <c r="H10" s="285">
        <v>55</v>
      </c>
      <c r="I10" s="285">
        <v>55</v>
      </c>
      <c r="J10" s="285">
        <v>55</v>
      </c>
      <c r="K10" s="285">
        <v>55</v>
      </c>
      <c r="L10" s="285">
        <v>55</v>
      </c>
      <c r="M10" s="285">
        <v>55</v>
      </c>
      <c r="N10" s="285">
        <v>55</v>
      </c>
    </row>
    <row r="11" spans="1:16">
      <c r="A11" s="16" t="s">
        <v>9</v>
      </c>
      <c r="B11" s="285">
        <v>2.5</v>
      </c>
      <c r="C11" s="285">
        <v>2.5</v>
      </c>
      <c r="D11" s="285">
        <v>2.5</v>
      </c>
      <c r="E11" s="285">
        <v>2.5</v>
      </c>
      <c r="F11" s="285">
        <v>2.5</v>
      </c>
      <c r="G11" s="285">
        <v>2.5</v>
      </c>
      <c r="H11" s="285">
        <v>2.5</v>
      </c>
      <c r="I11" s="285">
        <v>2.5</v>
      </c>
      <c r="J11" s="285">
        <v>2.5</v>
      </c>
      <c r="K11" s="285">
        <v>2.5</v>
      </c>
      <c r="L11" s="285">
        <v>2.5</v>
      </c>
      <c r="M11" s="285">
        <v>2.5</v>
      </c>
      <c r="N11" s="285">
        <v>2.5</v>
      </c>
    </row>
    <row r="12" spans="1:16">
      <c r="A12" s="16" t="s">
        <v>8</v>
      </c>
      <c r="B12" s="285">
        <v>0.89300000000000002</v>
      </c>
      <c r="C12" s="285">
        <v>0.89300000000000002</v>
      </c>
      <c r="D12" s="285">
        <v>0.89300000000000002</v>
      </c>
      <c r="E12" s="285">
        <v>0.89300000000000002</v>
      </c>
      <c r="F12" s="285">
        <v>0.89300000000000002</v>
      </c>
      <c r="G12" s="285">
        <v>0.89300000000000002</v>
      </c>
      <c r="H12" s="285">
        <v>0.89300000000000002</v>
      </c>
      <c r="I12" s="285">
        <v>0.89300000000000002</v>
      </c>
      <c r="J12" s="285">
        <v>0.89300000000000002</v>
      </c>
      <c r="K12" s="285">
        <v>0.89300000000000002</v>
      </c>
      <c r="L12" s="285">
        <v>0.89300000000000002</v>
      </c>
      <c r="M12" s="285">
        <v>0.89300000000000002</v>
      </c>
      <c r="N12" s="285">
        <v>0.89300000000000002</v>
      </c>
    </row>
    <row r="13" spans="1:16">
      <c r="A13" s="16" t="s">
        <v>6</v>
      </c>
      <c r="B13" s="285">
        <v>17</v>
      </c>
      <c r="C13" s="285">
        <v>17</v>
      </c>
      <c r="D13" s="285">
        <v>17</v>
      </c>
      <c r="E13" s="285">
        <v>17</v>
      </c>
      <c r="F13" s="285">
        <v>17</v>
      </c>
      <c r="G13" s="285">
        <v>17</v>
      </c>
      <c r="H13" s="285">
        <v>17</v>
      </c>
      <c r="I13" s="285">
        <v>17</v>
      </c>
      <c r="J13" s="285">
        <v>17</v>
      </c>
      <c r="K13" s="285">
        <v>17</v>
      </c>
      <c r="L13" s="285">
        <v>17</v>
      </c>
      <c r="M13" s="285">
        <v>17</v>
      </c>
      <c r="N13" s="285">
        <v>17</v>
      </c>
    </row>
    <row r="14" spans="1:16">
      <c r="A14" s="16" t="s">
        <v>17</v>
      </c>
      <c r="B14" s="285">
        <v>2.1</v>
      </c>
      <c r="C14" s="285">
        <v>2.1</v>
      </c>
      <c r="D14" s="285">
        <v>2.1</v>
      </c>
      <c r="E14" s="285">
        <v>2.1</v>
      </c>
      <c r="F14" s="285">
        <v>2.1</v>
      </c>
      <c r="G14" s="285">
        <v>2.1</v>
      </c>
      <c r="H14" s="285">
        <v>2.1</v>
      </c>
      <c r="I14" s="285">
        <v>2.1</v>
      </c>
      <c r="J14" s="285">
        <v>2.1</v>
      </c>
      <c r="K14" s="285">
        <v>2.1</v>
      </c>
      <c r="L14" s="285">
        <v>2.1</v>
      </c>
      <c r="M14" s="285">
        <v>2.1</v>
      </c>
      <c r="N14" s="285">
        <v>2.1</v>
      </c>
    </row>
    <row r="15" spans="1:16">
      <c r="A15" s="16" t="s">
        <v>3</v>
      </c>
      <c r="B15" s="285">
        <v>4.8</v>
      </c>
      <c r="C15" s="285">
        <v>4.8</v>
      </c>
      <c r="D15" s="285">
        <v>4.8</v>
      </c>
      <c r="E15" s="285">
        <v>4.8</v>
      </c>
      <c r="F15" s="285">
        <v>4.8</v>
      </c>
      <c r="G15" s="285">
        <v>4.8</v>
      </c>
      <c r="H15" s="285">
        <v>4.8</v>
      </c>
      <c r="I15" s="285">
        <v>4.8</v>
      </c>
      <c r="J15" s="285">
        <v>4.8</v>
      </c>
      <c r="K15" s="285">
        <v>4.8</v>
      </c>
      <c r="L15" s="285">
        <v>4.8</v>
      </c>
      <c r="M15" s="285">
        <v>4.8</v>
      </c>
      <c r="N15" s="285">
        <v>4.8</v>
      </c>
    </row>
    <row r="16" spans="1:16">
      <c r="A16" s="16" t="s">
        <v>32</v>
      </c>
      <c r="B16" s="285">
        <v>30</v>
      </c>
      <c r="C16" s="285">
        <v>30</v>
      </c>
      <c r="D16" s="285">
        <v>30</v>
      </c>
      <c r="E16" s="285">
        <v>30</v>
      </c>
      <c r="F16" s="285">
        <v>30</v>
      </c>
      <c r="G16" s="285">
        <v>30</v>
      </c>
      <c r="H16" s="285">
        <v>30</v>
      </c>
      <c r="I16" s="285">
        <v>30</v>
      </c>
      <c r="J16" s="285">
        <v>30</v>
      </c>
      <c r="K16" s="285">
        <v>30</v>
      </c>
      <c r="L16" s="285">
        <v>30</v>
      </c>
      <c r="M16" s="285">
        <v>30</v>
      </c>
      <c r="N16" s="285">
        <v>30</v>
      </c>
    </row>
    <row r="17" spans="1:14">
      <c r="A17" s="16" t="s">
        <v>1</v>
      </c>
      <c r="B17" s="285">
        <v>47</v>
      </c>
      <c r="C17" s="285">
        <v>47</v>
      </c>
      <c r="D17" s="285">
        <v>47</v>
      </c>
      <c r="E17" s="285">
        <v>47</v>
      </c>
      <c r="F17" s="285">
        <v>47</v>
      </c>
      <c r="G17" s="285">
        <v>47</v>
      </c>
      <c r="H17" s="285">
        <v>47</v>
      </c>
      <c r="I17" s="285">
        <v>47</v>
      </c>
      <c r="J17" s="285">
        <v>47</v>
      </c>
      <c r="K17" s="285">
        <v>47</v>
      </c>
      <c r="L17" s="285">
        <v>47</v>
      </c>
      <c r="M17" s="285">
        <v>47</v>
      </c>
      <c r="N17" s="285">
        <v>47</v>
      </c>
    </row>
    <row r="18" spans="1:14">
      <c r="A18" s="16" t="s">
        <v>23</v>
      </c>
      <c r="B18" s="285">
        <v>6</v>
      </c>
      <c r="C18" s="285">
        <v>6</v>
      </c>
      <c r="D18" s="285">
        <v>6</v>
      </c>
      <c r="E18" s="285">
        <v>6</v>
      </c>
      <c r="F18" s="285">
        <v>6</v>
      </c>
      <c r="G18" s="285">
        <v>6</v>
      </c>
      <c r="H18" s="285">
        <v>6</v>
      </c>
      <c r="I18" s="285">
        <v>6</v>
      </c>
      <c r="J18" s="285">
        <v>6</v>
      </c>
      <c r="K18" s="285">
        <v>6</v>
      </c>
      <c r="L18" s="285">
        <v>6</v>
      </c>
      <c r="M18" s="285">
        <v>6</v>
      </c>
      <c r="N18" s="285">
        <v>6</v>
      </c>
    </row>
    <row r="21" spans="1:14">
      <c r="A21" s="102" t="s">
        <v>20</v>
      </c>
    </row>
    <row r="22" spans="1:14">
      <c r="A22" s="102"/>
    </row>
    <row r="23" spans="1:14">
      <c r="A23" s="53" t="s">
        <v>3354</v>
      </c>
    </row>
    <row r="24" spans="1:14">
      <c r="A24" s="53"/>
    </row>
    <row r="25" spans="1:14">
      <c r="A25" s="86"/>
    </row>
    <row r="26" spans="1:14">
      <c r="A26" s="13" t="s">
        <v>389</v>
      </c>
    </row>
  </sheetData>
  <hyperlinks>
    <hyperlink ref="P3" location="Content!A1" display="Back to content page" xr:uid="{ED88F9A0-5F8E-4806-8C64-F6A610D2E05B}"/>
  </hyperlinks>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05D86-62FE-4E6A-8FFF-FAD8D962BE16}">
  <dimension ref="A1:P25"/>
  <sheetViews>
    <sheetView workbookViewId="0"/>
  </sheetViews>
  <sheetFormatPr defaultRowHeight="14.5"/>
  <cols>
    <col min="1" max="1" width="29.26953125" customWidth="1"/>
    <col min="2" max="13" width="11.26953125" customWidth="1"/>
  </cols>
  <sheetData>
    <row r="1" spans="1:16">
      <c r="A1" s="44" t="s">
        <v>3656</v>
      </c>
    </row>
    <row r="3" spans="1:16">
      <c r="A3" s="153" t="s">
        <v>2519</v>
      </c>
      <c r="B3" s="25">
        <v>2010</v>
      </c>
      <c r="C3" s="25">
        <v>2011</v>
      </c>
      <c r="D3" s="25">
        <v>2012</v>
      </c>
      <c r="E3" s="25">
        <v>2013</v>
      </c>
      <c r="F3" s="25">
        <v>2014</v>
      </c>
      <c r="G3" s="25">
        <v>2015</v>
      </c>
      <c r="H3" s="25">
        <v>2016</v>
      </c>
      <c r="I3" s="25">
        <v>2017</v>
      </c>
      <c r="J3" s="25">
        <v>2018</v>
      </c>
      <c r="K3" s="25">
        <v>2019</v>
      </c>
      <c r="L3" s="25">
        <v>2020</v>
      </c>
      <c r="M3" s="25">
        <v>2021</v>
      </c>
      <c r="N3" s="25">
        <v>2022</v>
      </c>
      <c r="P3" s="1" t="s">
        <v>528</v>
      </c>
    </row>
    <row r="4" spans="1:16">
      <c r="A4" s="16" t="s">
        <v>13</v>
      </c>
      <c r="B4" s="285">
        <v>145</v>
      </c>
      <c r="C4" s="285">
        <v>145</v>
      </c>
      <c r="D4" s="285">
        <v>145</v>
      </c>
      <c r="E4" s="285">
        <v>145</v>
      </c>
      <c r="F4" s="285">
        <v>145</v>
      </c>
      <c r="G4" s="285">
        <v>145</v>
      </c>
      <c r="H4" s="285">
        <v>145</v>
      </c>
      <c r="I4" s="285">
        <v>145</v>
      </c>
      <c r="J4" s="285">
        <v>145</v>
      </c>
      <c r="K4" s="285">
        <v>145</v>
      </c>
      <c r="L4" s="285">
        <v>145</v>
      </c>
      <c r="M4" s="285">
        <v>145</v>
      </c>
      <c r="N4" s="285">
        <v>145</v>
      </c>
    </row>
    <row r="5" spans="1:16">
      <c r="A5" s="16" t="s">
        <v>12</v>
      </c>
      <c r="B5" s="285">
        <v>0.8</v>
      </c>
      <c r="C5" s="285">
        <v>0.8</v>
      </c>
      <c r="D5" s="285">
        <v>0.8</v>
      </c>
      <c r="E5" s="285">
        <v>0.8</v>
      </c>
      <c r="F5" s="285">
        <v>0.8</v>
      </c>
      <c r="G5" s="285">
        <v>0.8</v>
      </c>
      <c r="H5" s="285">
        <v>0.8</v>
      </c>
      <c r="I5" s="285">
        <v>0.8</v>
      </c>
      <c r="J5" s="285">
        <v>0.8</v>
      </c>
      <c r="K5" s="285">
        <v>0.8</v>
      </c>
      <c r="L5" s="285">
        <v>0.8</v>
      </c>
      <c r="M5" s="285">
        <v>0.8</v>
      </c>
      <c r="N5" s="285">
        <v>0.8</v>
      </c>
    </row>
    <row r="6" spans="1:16">
      <c r="A6" s="28" t="s">
        <v>483</v>
      </c>
      <c r="B6" s="285">
        <v>0.2</v>
      </c>
      <c r="C6" s="285">
        <v>0.2</v>
      </c>
      <c r="D6" s="285">
        <v>0.2</v>
      </c>
      <c r="E6" s="285">
        <v>0.2</v>
      </c>
      <c r="F6" s="285">
        <v>0.2</v>
      </c>
      <c r="G6" s="285">
        <v>0.2</v>
      </c>
      <c r="H6" s="285">
        <v>0.2</v>
      </c>
      <c r="I6" s="285">
        <v>0.2</v>
      </c>
      <c r="J6" s="285">
        <v>0.2</v>
      </c>
      <c r="K6" s="285">
        <v>0.2</v>
      </c>
      <c r="L6" s="285">
        <v>0.2</v>
      </c>
      <c r="M6" s="285">
        <v>0.2</v>
      </c>
      <c r="N6" s="285">
        <v>0.2</v>
      </c>
    </row>
    <row r="7" spans="1:16">
      <c r="A7" s="16" t="s">
        <v>568</v>
      </c>
      <c r="B7" s="285">
        <v>899</v>
      </c>
      <c r="C7" s="285">
        <v>899</v>
      </c>
      <c r="D7" s="285">
        <v>899</v>
      </c>
      <c r="E7" s="285">
        <v>899</v>
      </c>
      <c r="F7" s="285">
        <v>899</v>
      </c>
      <c r="G7" s="285">
        <v>899</v>
      </c>
      <c r="H7" s="285">
        <v>899</v>
      </c>
      <c r="I7" s="285">
        <v>899</v>
      </c>
      <c r="J7" s="285">
        <v>899</v>
      </c>
      <c r="K7" s="285">
        <v>899</v>
      </c>
      <c r="L7" s="285">
        <v>899</v>
      </c>
      <c r="M7" s="285">
        <v>899</v>
      </c>
      <c r="N7" s="285">
        <v>899</v>
      </c>
    </row>
    <row r="8" spans="1:16">
      <c r="A8" s="16" t="s">
        <v>482</v>
      </c>
      <c r="B8" s="285">
        <v>2.64</v>
      </c>
      <c r="C8" s="285">
        <v>2.64</v>
      </c>
      <c r="D8" s="285">
        <v>2.64</v>
      </c>
      <c r="E8" s="285">
        <v>2.64</v>
      </c>
      <c r="F8" s="285">
        <v>2.64</v>
      </c>
      <c r="G8" s="285">
        <v>2.64</v>
      </c>
      <c r="H8" s="285">
        <v>2.64</v>
      </c>
      <c r="I8" s="285">
        <v>2.64</v>
      </c>
      <c r="J8" s="285">
        <v>2.64</v>
      </c>
      <c r="K8" s="285">
        <v>2.64</v>
      </c>
      <c r="L8" s="285">
        <v>2.64</v>
      </c>
      <c r="M8" s="285">
        <v>2.64</v>
      </c>
      <c r="N8" s="285">
        <v>2.64</v>
      </c>
    </row>
    <row r="9" spans="1:16">
      <c r="A9" s="16" t="s">
        <v>11</v>
      </c>
      <c r="B9" s="285">
        <v>5.23</v>
      </c>
      <c r="C9" s="285">
        <v>5.23</v>
      </c>
      <c r="D9" s="285">
        <v>5.23</v>
      </c>
      <c r="E9" s="285">
        <v>5.23</v>
      </c>
      <c r="F9" s="285">
        <v>5.23</v>
      </c>
      <c r="G9" s="285">
        <v>5.23</v>
      </c>
      <c r="H9" s="285">
        <v>5.23</v>
      </c>
      <c r="I9" s="285">
        <v>5.23</v>
      </c>
      <c r="J9" s="285">
        <v>5.23</v>
      </c>
      <c r="K9" s="285">
        <v>5.23</v>
      </c>
      <c r="L9" s="285">
        <v>5.23</v>
      </c>
      <c r="M9" s="285">
        <v>5.23</v>
      </c>
      <c r="N9" s="285">
        <v>5.23</v>
      </c>
    </row>
    <row r="10" spans="1:16">
      <c r="A10" s="28" t="s">
        <v>10</v>
      </c>
      <c r="B10" s="285">
        <v>332</v>
      </c>
      <c r="C10" s="285">
        <v>332</v>
      </c>
      <c r="D10" s="285">
        <v>332</v>
      </c>
      <c r="E10" s="285">
        <v>332</v>
      </c>
      <c r="F10" s="285">
        <v>332</v>
      </c>
      <c r="G10" s="285">
        <v>332</v>
      </c>
      <c r="H10" s="285">
        <v>332</v>
      </c>
      <c r="I10" s="285">
        <v>332</v>
      </c>
      <c r="J10" s="285">
        <v>332</v>
      </c>
      <c r="K10" s="285">
        <v>332</v>
      </c>
      <c r="L10" s="285">
        <v>332</v>
      </c>
      <c r="M10" s="285">
        <v>332</v>
      </c>
      <c r="N10" s="285">
        <v>332</v>
      </c>
    </row>
    <row r="11" spans="1:16">
      <c r="A11" s="16" t="s">
        <v>9</v>
      </c>
      <c r="B11" s="285">
        <v>16.14</v>
      </c>
      <c r="C11" s="285">
        <v>16.14</v>
      </c>
      <c r="D11" s="285">
        <v>16.14</v>
      </c>
      <c r="E11" s="285">
        <v>16.14</v>
      </c>
      <c r="F11" s="285">
        <v>16.14</v>
      </c>
      <c r="G11" s="285">
        <v>16.14</v>
      </c>
      <c r="H11" s="285">
        <v>16.14</v>
      </c>
      <c r="I11" s="285">
        <v>16.14</v>
      </c>
      <c r="J11" s="285">
        <v>16.14</v>
      </c>
      <c r="K11" s="285">
        <v>16.14</v>
      </c>
      <c r="L11" s="285">
        <v>16.14</v>
      </c>
      <c r="M11" s="285">
        <v>16.14</v>
      </c>
      <c r="N11" s="285">
        <v>16.14</v>
      </c>
    </row>
    <row r="12" spans="1:16">
      <c r="A12" s="16" t="s">
        <v>8</v>
      </c>
      <c r="B12" s="285">
        <v>2.3580000000000001</v>
      </c>
      <c r="C12" s="285">
        <v>2.3580000000000001</v>
      </c>
      <c r="D12" s="285">
        <v>2.3580000000000001</v>
      </c>
      <c r="E12" s="285">
        <v>2.3580000000000001</v>
      </c>
      <c r="F12" s="285">
        <v>2.3580000000000001</v>
      </c>
      <c r="G12" s="285">
        <v>2.3580000000000001</v>
      </c>
      <c r="H12" s="285">
        <v>2.3580000000000001</v>
      </c>
      <c r="I12" s="285">
        <v>2.3580000000000001</v>
      </c>
      <c r="J12" s="285">
        <v>2.3580000000000001</v>
      </c>
      <c r="K12" s="285">
        <v>2.3580000000000001</v>
      </c>
      <c r="L12" s="285">
        <v>2.3580000000000001</v>
      </c>
      <c r="M12" s="285">
        <v>2.3580000000000001</v>
      </c>
      <c r="N12" s="285">
        <v>2.3580000000000001</v>
      </c>
    </row>
    <row r="13" spans="1:16">
      <c r="A13" s="16" t="s">
        <v>6</v>
      </c>
      <c r="B13" s="285">
        <v>97.3</v>
      </c>
      <c r="C13" s="285">
        <v>97.3</v>
      </c>
      <c r="D13" s="285">
        <v>97.3</v>
      </c>
      <c r="E13" s="285">
        <v>97.3</v>
      </c>
      <c r="F13" s="285">
        <v>97.3</v>
      </c>
      <c r="G13" s="285">
        <v>97.3</v>
      </c>
      <c r="H13" s="285">
        <v>97.3</v>
      </c>
      <c r="I13" s="285">
        <v>97.3</v>
      </c>
      <c r="J13" s="285">
        <v>97.3</v>
      </c>
      <c r="K13" s="285">
        <v>97.3</v>
      </c>
      <c r="L13" s="285">
        <v>97.3</v>
      </c>
      <c r="M13" s="285">
        <v>97.3</v>
      </c>
      <c r="N13" s="285">
        <v>97.3</v>
      </c>
    </row>
    <row r="14" spans="1:16">
      <c r="A14" s="28" t="s">
        <v>17</v>
      </c>
      <c r="B14" s="285">
        <v>4.0999999999999996</v>
      </c>
      <c r="C14" s="285">
        <v>4.0999999999999996</v>
      </c>
      <c r="D14" s="285">
        <v>4.0999999999999996</v>
      </c>
      <c r="E14" s="285">
        <v>4.0999999999999996</v>
      </c>
      <c r="F14" s="285">
        <v>4.0999999999999996</v>
      </c>
      <c r="G14" s="285">
        <v>4.0999999999999996</v>
      </c>
      <c r="H14" s="285">
        <v>4.0999999999999996</v>
      </c>
      <c r="I14" s="285">
        <v>4.0999999999999996</v>
      </c>
      <c r="J14" s="285">
        <v>4.0999999999999996</v>
      </c>
      <c r="K14" s="285">
        <v>4.0999999999999996</v>
      </c>
      <c r="L14" s="285">
        <v>4.0999999999999996</v>
      </c>
      <c r="M14" s="285">
        <v>4.0999999999999996</v>
      </c>
      <c r="N14" s="285">
        <v>4.0999999999999996</v>
      </c>
    </row>
    <row r="15" spans="1:16">
      <c r="A15" s="16" t="s">
        <v>3</v>
      </c>
      <c r="B15" s="285">
        <v>43</v>
      </c>
      <c r="C15" s="285">
        <v>43</v>
      </c>
      <c r="D15" s="285">
        <v>43</v>
      </c>
      <c r="E15" s="285">
        <v>43</v>
      </c>
      <c r="F15" s="285">
        <v>43</v>
      </c>
      <c r="G15" s="285">
        <v>43</v>
      </c>
      <c r="H15" s="285">
        <v>43</v>
      </c>
      <c r="I15" s="285">
        <v>43</v>
      </c>
      <c r="J15" s="285">
        <v>43</v>
      </c>
      <c r="K15" s="285">
        <v>43</v>
      </c>
      <c r="L15" s="285">
        <v>43</v>
      </c>
      <c r="M15" s="285">
        <v>43</v>
      </c>
      <c r="N15" s="285">
        <v>43</v>
      </c>
    </row>
    <row r="16" spans="1:16">
      <c r="A16" s="16" t="s">
        <v>32</v>
      </c>
      <c r="B16" s="285">
        <v>80</v>
      </c>
      <c r="C16" s="285">
        <v>80</v>
      </c>
      <c r="D16" s="285">
        <v>80</v>
      </c>
      <c r="E16" s="285">
        <v>80</v>
      </c>
      <c r="F16" s="285">
        <v>80</v>
      </c>
      <c r="G16" s="285">
        <v>80</v>
      </c>
      <c r="H16" s="285">
        <v>80</v>
      </c>
      <c r="I16" s="285">
        <v>80</v>
      </c>
      <c r="J16" s="285">
        <v>80</v>
      </c>
      <c r="K16" s="285">
        <v>80</v>
      </c>
      <c r="L16" s="285">
        <v>80</v>
      </c>
      <c r="M16" s="285">
        <v>80</v>
      </c>
      <c r="N16" s="285">
        <v>80</v>
      </c>
    </row>
    <row r="17" spans="1:14">
      <c r="A17" s="16" t="s">
        <v>1</v>
      </c>
      <c r="B17" s="285">
        <v>80.2</v>
      </c>
      <c r="C17" s="285">
        <v>80.2</v>
      </c>
      <c r="D17" s="285">
        <v>80.2</v>
      </c>
      <c r="E17" s="285">
        <v>80.2</v>
      </c>
      <c r="F17" s="285">
        <v>80.2</v>
      </c>
      <c r="G17" s="285">
        <v>80.2</v>
      </c>
      <c r="H17" s="285">
        <v>80.2</v>
      </c>
      <c r="I17" s="285">
        <v>80.2</v>
      </c>
      <c r="J17" s="285">
        <v>80.2</v>
      </c>
      <c r="K17" s="285">
        <v>80.2</v>
      </c>
      <c r="L17" s="285">
        <v>80.2</v>
      </c>
      <c r="M17" s="285">
        <v>80.2</v>
      </c>
      <c r="N17" s="285">
        <v>80.2</v>
      </c>
    </row>
    <row r="18" spans="1:14">
      <c r="A18" s="16" t="s">
        <v>23</v>
      </c>
      <c r="B18" s="285">
        <v>11.26</v>
      </c>
      <c r="C18" s="285">
        <v>11.26</v>
      </c>
      <c r="D18" s="285">
        <v>11.26</v>
      </c>
      <c r="E18" s="285">
        <v>11.26</v>
      </c>
      <c r="F18" s="285">
        <v>11.26</v>
      </c>
      <c r="G18" s="285">
        <v>11.26</v>
      </c>
      <c r="H18" s="285">
        <v>11.26</v>
      </c>
      <c r="I18" s="285">
        <v>11.26</v>
      </c>
      <c r="J18" s="285">
        <v>11.26</v>
      </c>
      <c r="K18" s="285">
        <v>11.26</v>
      </c>
      <c r="L18" s="285">
        <v>11.26</v>
      </c>
      <c r="M18" s="285">
        <v>11.26</v>
      </c>
      <c r="N18" s="285">
        <v>11.26</v>
      </c>
    </row>
    <row r="20" spans="1:14">
      <c r="A20" s="102" t="s">
        <v>20</v>
      </c>
    </row>
    <row r="21" spans="1:14">
      <c r="A21" s="102"/>
    </row>
    <row r="22" spans="1:14">
      <c r="A22" s="53" t="s">
        <v>3354</v>
      </c>
    </row>
    <row r="23" spans="1:14">
      <c r="A23" s="53"/>
    </row>
    <row r="24" spans="1:14">
      <c r="A24" s="86"/>
    </row>
    <row r="25" spans="1:14">
      <c r="A25" s="13" t="s">
        <v>389</v>
      </c>
    </row>
  </sheetData>
  <hyperlinks>
    <hyperlink ref="P3" location="Content!A1" display="Back to content page" xr:uid="{DB89F518-0F40-4BD1-B2FF-1B91FABAA867}"/>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AC47"/>
  <sheetViews>
    <sheetView zoomScale="87" zoomScaleNormal="87" workbookViewId="0">
      <selection activeCell="Q4" sqref="Q4:Z7"/>
    </sheetView>
  </sheetViews>
  <sheetFormatPr defaultColWidth="9.26953125" defaultRowHeight="18" customHeight="1"/>
  <cols>
    <col min="1" max="1" width="36.54296875" style="17" customWidth="1"/>
    <col min="2" max="16" width="11.7265625" style="17" hidden="1" customWidth="1"/>
    <col min="17" max="26" width="11.7265625" style="17" customWidth="1"/>
    <col min="27" max="27" width="13.26953125" style="17" customWidth="1"/>
    <col min="28" max="28" width="15.26953125" style="17" customWidth="1"/>
    <col min="29" max="16384" width="9.26953125" style="17"/>
  </cols>
  <sheetData>
    <row r="1" spans="1:28" ht="18" customHeight="1">
      <c r="A1" s="44" t="s">
        <v>3113</v>
      </c>
      <c r="B1" s="43"/>
      <c r="C1" s="43"/>
      <c r="D1" s="43"/>
      <c r="E1" s="43"/>
      <c r="F1" s="43"/>
      <c r="G1" s="43"/>
      <c r="H1" s="43"/>
      <c r="I1" s="43"/>
      <c r="J1" s="43"/>
      <c r="K1" s="274"/>
      <c r="L1" s="274"/>
      <c r="M1" s="274"/>
      <c r="N1" s="690"/>
    </row>
    <row r="2" spans="1:28" ht="18" customHeight="1">
      <c r="A2" s="44"/>
      <c r="B2" s="43"/>
      <c r="C2" s="43"/>
      <c r="D2" s="43"/>
      <c r="E2" s="43"/>
      <c r="F2" s="43"/>
      <c r="G2" s="43"/>
      <c r="H2" s="43"/>
      <c r="I2" s="43"/>
      <c r="J2" s="43"/>
      <c r="K2" s="43"/>
      <c r="L2" s="43"/>
      <c r="M2" s="43"/>
      <c r="N2" s="43"/>
      <c r="O2" s="43"/>
      <c r="P2" s="43"/>
      <c r="Q2" s="43"/>
      <c r="R2" s="43"/>
      <c r="S2" s="43"/>
      <c r="T2" s="43"/>
      <c r="U2" s="43"/>
      <c r="V2" s="43"/>
      <c r="W2" s="43"/>
      <c r="X2" s="43"/>
      <c r="Y2" s="43"/>
      <c r="Z2" s="43"/>
    </row>
    <row r="3" spans="1:28" ht="18" customHeight="1">
      <c r="A3" s="682" t="s">
        <v>422</v>
      </c>
      <c r="B3" s="683">
        <v>2000</v>
      </c>
      <c r="C3" s="683">
        <v>2001</v>
      </c>
      <c r="D3" s="683">
        <v>2002</v>
      </c>
      <c r="E3" s="683">
        <v>2003</v>
      </c>
      <c r="F3" s="683">
        <v>2004</v>
      </c>
      <c r="G3" s="683">
        <v>2005</v>
      </c>
      <c r="H3" s="683">
        <v>2006</v>
      </c>
      <c r="I3" s="683">
        <v>2007</v>
      </c>
      <c r="J3" s="683">
        <v>2008</v>
      </c>
      <c r="K3" s="683">
        <v>2009</v>
      </c>
      <c r="L3" s="683">
        <v>2010</v>
      </c>
      <c r="M3" s="683">
        <v>2011</v>
      </c>
      <c r="N3" s="683">
        <v>2012</v>
      </c>
      <c r="O3" s="683">
        <v>2013</v>
      </c>
      <c r="P3" s="683">
        <v>2014</v>
      </c>
      <c r="Q3" s="683">
        <v>2015</v>
      </c>
      <c r="R3" s="683">
        <v>2016</v>
      </c>
      <c r="S3" s="683">
        <v>2017</v>
      </c>
      <c r="T3" s="683">
        <v>2018</v>
      </c>
      <c r="U3" s="683">
        <v>2019</v>
      </c>
      <c r="V3" s="683">
        <v>2020</v>
      </c>
      <c r="W3" s="683">
        <v>2021</v>
      </c>
      <c r="X3" s="683">
        <v>2022</v>
      </c>
      <c r="Y3" s="683">
        <v>2023</v>
      </c>
      <c r="Z3" s="683">
        <v>2024</v>
      </c>
      <c r="AB3" s="684" t="s">
        <v>528</v>
      </c>
    </row>
    <row r="4" spans="1:28" ht="18" customHeight="1">
      <c r="A4" s="685" t="s">
        <v>423</v>
      </c>
      <c r="B4" s="280">
        <v>3037.8870000000002</v>
      </c>
      <c r="C4" s="280">
        <v>2460.8069999999998</v>
      </c>
      <c r="D4" s="280">
        <v>2098.1489999999999</v>
      </c>
      <c r="E4" s="280">
        <v>2700.21</v>
      </c>
      <c r="F4" s="280">
        <v>3851.92</v>
      </c>
      <c r="G4" s="280">
        <v>4231.33</v>
      </c>
      <c r="H4" s="280">
        <v>4297.5600000000004</v>
      </c>
      <c r="I4" s="280">
        <v>5168.79</v>
      </c>
      <c r="J4" s="280">
        <v>4797.22</v>
      </c>
      <c r="K4" s="280">
        <v>3479.39</v>
      </c>
      <c r="L4" s="280">
        <v>4686.63</v>
      </c>
      <c r="M4" s="280">
        <v>5889.32</v>
      </c>
      <c r="N4" s="280">
        <v>6029</v>
      </c>
      <c r="O4" s="280">
        <v>7908.25</v>
      </c>
      <c r="P4" s="280">
        <v>8496.94</v>
      </c>
      <c r="Q4" s="280">
        <v>6269.15</v>
      </c>
      <c r="R4" s="280">
        <v>7390.28</v>
      </c>
      <c r="S4" s="280">
        <v>5987.43</v>
      </c>
      <c r="T4" s="280">
        <v>6562.25</v>
      </c>
      <c r="U4" s="280">
        <v>5252.64</v>
      </c>
      <c r="V4" s="280">
        <v>4286.4799999999996</v>
      </c>
      <c r="W4" s="280">
        <v>7458.39</v>
      </c>
      <c r="X4" s="280">
        <v>8282.2099999999991</v>
      </c>
      <c r="Y4" s="280">
        <v>5850.57</v>
      </c>
      <c r="Z4" s="280">
        <v>4671.1000000000004</v>
      </c>
    </row>
    <row r="5" spans="1:28" ht="18" customHeight="1">
      <c r="A5" s="685" t="s">
        <v>424</v>
      </c>
      <c r="B5" s="280">
        <v>2178.1484810897177</v>
      </c>
      <c r="C5" s="280">
        <v>1926.800834043227</v>
      </c>
      <c r="D5" s="280">
        <v>2145.3442248279421</v>
      </c>
      <c r="E5" s="280">
        <v>2536.62</v>
      </c>
      <c r="F5" s="280">
        <v>3860.08</v>
      </c>
      <c r="G5" s="280">
        <v>3072.01</v>
      </c>
      <c r="H5" s="280">
        <v>3014.39</v>
      </c>
      <c r="I5" s="280">
        <v>4076.31</v>
      </c>
      <c r="J5" s="280">
        <v>5197.6499999999996</v>
      </c>
      <c r="K5" s="280">
        <v>4852.5600000000004</v>
      </c>
      <c r="L5" s="280">
        <v>5702.99</v>
      </c>
      <c r="M5" s="280">
        <v>7361.74</v>
      </c>
      <c r="N5" s="280">
        <v>8165.32</v>
      </c>
      <c r="O5" s="280">
        <v>8358.9699999999993</v>
      </c>
      <c r="P5" s="280">
        <v>8066.65</v>
      </c>
      <c r="Q5" s="280">
        <v>7228.22</v>
      </c>
      <c r="R5" s="280">
        <v>6138.54</v>
      </c>
      <c r="S5" s="280">
        <v>5361.35</v>
      </c>
      <c r="T5" s="280">
        <v>6326.89</v>
      </c>
      <c r="U5" s="280">
        <v>6567.38</v>
      </c>
      <c r="V5" s="280">
        <v>6507.21</v>
      </c>
      <c r="W5" s="280">
        <v>8441.2900000000009</v>
      </c>
      <c r="X5" s="280">
        <v>8649.4500000000007</v>
      </c>
      <c r="Y5" s="280">
        <v>6607.01</v>
      </c>
      <c r="Z5" s="280">
        <v>7217.83</v>
      </c>
    </row>
    <row r="6" spans="1:28" ht="18" customHeight="1">
      <c r="A6" s="685" t="s">
        <v>425</v>
      </c>
      <c r="B6" s="280">
        <v>349.29046402758365</v>
      </c>
      <c r="C6" s="280">
        <v>249.78089146443244</v>
      </c>
      <c r="D6" s="280">
        <v>210.00086579647328</v>
      </c>
      <c r="E6" s="280">
        <v>351.1</v>
      </c>
      <c r="F6" s="280">
        <v>522.29999999999995</v>
      </c>
      <c r="G6" s="280">
        <v>560.29999999999995</v>
      </c>
      <c r="H6" s="280">
        <v>584.29999999999995</v>
      </c>
      <c r="I6" s="280">
        <v>826.8</v>
      </c>
      <c r="J6" s="280">
        <v>1230.3</v>
      </c>
      <c r="K6" s="280">
        <v>723.5</v>
      </c>
      <c r="L6" s="280">
        <v>871.3</v>
      </c>
      <c r="M6" s="280">
        <v>1111.5</v>
      </c>
      <c r="N6" s="280">
        <v>1094.0999999999999</v>
      </c>
      <c r="O6" s="280">
        <v>2331.9</v>
      </c>
      <c r="P6" s="280">
        <v>2142.5</v>
      </c>
      <c r="Q6" s="280">
        <v>1823.1</v>
      </c>
      <c r="R6" s="280">
        <v>1952.5</v>
      </c>
      <c r="S6" s="280">
        <v>814.9</v>
      </c>
      <c r="T6" s="280">
        <v>892.3</v>
      </c>
      <c r="U6" s="280">
        <v>757.6</v>
      </c>
      <c r="V6" s="280">
        <v>719.5</v>
      </c>
      <c r="W6" s="280">
        <v>921.3</v>
      </c>
      <c r="X6" s="280">
        <v>1153.8</v>
      </c>
      <c r="Y6" s="280">
        <v>914.4</v>
      </c>
      <c r="Z6" s="280">
        <v>951.8</v>
      </c>
    </row>
    <row r="7" spans="1:28" ht="18" customHeight="1">
      <c r="A7" s="685" t="s">
        <v>426</v>
      </c>
      <c r="B7" s="280">
        <v>1756.4961534183765</v>
      </c>
      <c r="C7" s="280">
        <v>1577.4052043128561</v>
      </c>
      <c r="D7" s="280">
        <v>442.18455015806995</v>
      </c>
      <c r="E7" s="280">
        <v>2171.2999999999997</v>
      </c>
      <c r="F7" s="280">
        <v>3027.7</v>
      </c>
      <c r="G7" s="280">
        <v>2614.6999999999998</v>
      </c>
      <c r="H7" s="280">
        <v>2644.6000000000004</v>
      </c>
      <c r="I7" s="280">
        <v>3491.9000000000005</v>
      </c>
      <c r="J7" s="280">
        <v>4108.3999999999996</v>
      </c>
      <c r="K7" s="280">
        <v>3801.2000000000003</v>
      </c>
      <c r="L7" s="280">
        <v>4272.5</v>
      </c>
      <c r="M7" s="280">
        <v>5033.3999999999996</v>
      </c>
      <c r="N7" s="280">
        <v>5710</v>
      </c>
      <c r="O7" s="280">
        <v>6355.4999999999991</v>
      </c>
      <c r="P7" s="280">
        <v>6153</v>
      </c>
      <c r="Q7" s="280">
        <v>5772.4999999999991</v>
      </c>
      <c r="R7" s="280">
        <v>4794.3999999999996</v>
      </c>
      <c r="S7" s="280">
        <v>3934.2</v>
      </c>
      <c r="T7" s="280">
        <v>4642.8999999999987</v>
      </c>
      <c r="U7" s="280">
        <v>4569.2000000000007</v>
      </c>
      <c r="V7" s="280">
        <v>4391.2</v>
      </c>
      <c r="W7" s="280">
        <v>5208.8999999999996</v>
      </c>
      <c r="X7" s="280">
        <v>6352.2</v>
      </c>
      <c r="Y7" s="280">
        <v>5076</v>
      </c>
      <c r="Z7" s="280">
        <v>5666.2</v>
      </c>
    </row>
    <row r="8" spans="1:28" ht="18" customHeight="1">
      <c r="A8" s="685" t="s">
        <v>427</v>
      </c>
      <c r="B8" s="280">
        <v>2688.5965359724164</v>
      </c>
      <c r="C8" s="280">
        <v>2211.0261085355673</v>
      </c>
      <c r="D8" s="280">
        <v>1888.1481342035265</v>
      </c>
      <c r="E8" s="280">
        <v>2349.11</v>
      </c>
      <c r="F8" s="280">
        <v>3329.62</v>
      </c>
      <c r="G8" s="280">
        <v>3671.0299999999997</v>
      </c>
      <c r="H8" s="280">
        <v>3713.26</v>
      </c>
      <c r="I8" s="280">
        <v>4341.99</v>
      </c>
      <c r="J8" s="280">
        <v>3566.92</v>
      </c>
      <c r="K8" s="280">
        <v>2755.89</v>
      </c>
      <c r="L8" s="280">
        <v>3815.33</v>
      </c>
      <c r="M8" s="280">
        <v>4777.82</v>
      </c>
      <c r="N8" s="280">
        <v>4934.8999999999996</v>
      </c>
      <c r="O8" s="280">
        <v>5576.35</v>
      </c>
      <c r="P8" s="280">
        <v>6354.4400000000005</v>
      </c>
      <c r="Q8" s="280">
        <v>4446.0499999999993</v>
      </c>
      <c r="R8" s="280">
        <v>5437.78</v>
      </c>
      <c r="S8" s="280">
        <v>5172.5300000000007</v>
      </c>
      <c r="T8" s="280">
        <v>5669.95</v>
      </c>
      <c r="U8" s="280">
        <v>4495.04</v>
      </c>
      <c r="V8" s="280">
        <v>3566.9799999999996</v>
      </c>
      <c r="W8" s="280">
        <v>6537.09</v>
      </c>
      <c r="X8" s="280">
        <v>7128.4099999999989</v>
      </c>
      <c r="Y8" s="280">
        <v>4936.17</v>
      </c>
      <c r="Z8" s="280">
        <v>3719.3</v>
      </c>
    </row>
    <row r="9" spans="1:28" ht="18" customHeight="1">
      <c r="A9" s="685" t="s">
        <v>428</v>
      </c>
      <c r="B9" s="280">
        <v>421.65232767134125</v>
      </c>
      <c r="C9" s="280">
        <v>349.39562973037096</v>
      </c>
      <c r="D9" s="280">
        <v>1703.1596746698722</v>
      </c>
      <c r="E9" s="280">
        <v>365.32000000000016</v>
      </c>
      <c r="F9" s="280">
        <v>832.38000000000011</v>
      </c>
      <c r="G9" s="280">
        <v>457.3100000000004</v>
      </c>
      <c r="H9" s="280">
        <v>369.78999999999951</v>
      </c>
      <c r="I9" s="280">
        <v>584.4099999999994</v>
      </c>
      <c r="J9" s="280">
        <v>1089.25</v>
      </c>
      <c r="K9" s="280">
        <v>1051.3600000000001</v>
      </c>
      <c r="L9" s="280">
        <v>1430.4899999999998</v>
      </c>
      <c r="M9" s="280">
        <v>2328.34</v>
      </c>
      <c r="N9" s="280">
        <v>2455.3199999999997</v>
      </c>
      <c r="O9" s="280">
        <v>2003.4700000000003</v>
      </c>
      <c r="P9" s="280">
        <v>1913.6499999999996</v>
      </c>
      <c r="Q9" s="280">
        <v>1455.7200000000012</v>
      </c>
      <c r="R9" s="280">
        <v>1344.1400000000003</v>
      </c>
      <c r="S9" s="280">
        <v>1427.1500000000005</v>
      </c>
      <c r="T9" s="280">
        <v>1683.9900000000016</v>
      </c>
      <c r="U9" s="280">
        <v>1998.1799999999994</v>
      </c>
      <c r="V9" s="280">
        <v>2116.0100000000002</v>
      </c>
      <c r="W9" s="280">
        <v>3232.3900000000012</v>
      </c>
      <c r="X9" s="280">
        <v>2297.2500000000009</v>
      </c>
      <c r="Y9" s="280">
        <v>1531.0100000000002</v>
      </c>
      <c r="Z9" s="280">
        <v>1551.63</v>
      </c>
    </row>
    <row r="10" spans="1:28" ht="18" customHeight="1">
      <c r="A10" s="685"/>
      <c r="B10" s="305"/>
      <c r="C10" s="305"/>
      <c r="D10" s="305"/>
      <c r="E10" s="305"/>
      <c r="F10" s="305"/>
      <c r="G10" s="305"/>
      <c r="H10" s="305"/>
      <c r="I10" s="305"/>
      <c r="J10" s="305"/>
      <c r="K10" s="305"/>
      <c r="L10" s="305"/>
      <c r="M10" s="305"/>
      <c r="N10" s="305"/>
      <c r="O10" s="305"/>
      <c r="P10" s="305"/>
      <c r="Q10" s="305"/>
      <c r="R10" s="305"/>
      <c r="S10" s="305"/>
      <c r="T10" s="305"/>
      <c r="U10" s="305"/>
      <c r="V10" s="305"/>
      <c r="W10" s="305"/>
      <c r="X10" s="305"/>
      <c r="Y10" s="305"/>
      <c r="Z10" s="305"/>
    </row>
    <row r="11" spans="1:28" ht="18" customHeight="1">
      <c r="A11" s="686" t="s">
        <v>429</v>
      </c>
      <c r="B11" s="305"/>
      <c r="C11" s="305"/>
      <c r="D11" s="305"/>
      <c r="E11" s="285">
        <v>351.1</v>
      </c>
      <c r="F11" s="285">
        <v>522.29999999999995</v>
      </c>
      <c r="G11" s="285">
        <v>560.29999999999995</v>
      </c>
      <c r="H11" s="285">
        <v>584.29999999999995</v>
      </c>
      <c r="I11" s="285">
        <v>826.8</v>
      </c>
      <c r="J11" s="285">
        <v>1230.3</v>
      </c>
      <c r="K11" s="285">
        <v>723.5</v>
      </c>
      <c r="L11" s="285">
        <v>871.3</v>
      </c>
      <c r="M11" s="285">
        <v>1111.5</v>
      </c>
      <c r="N11" s="285">
        <v>1094.0999999999999</v>
      </c>
      <c r="O11" s="285">
        <v>2331.9</v>
      </c>
      <c r="P11" s="285">
        <v>2142.5</v>
      </c>
      <c r="Q11" s="285">
        <v>1823.1</v>
      </c>
      <c r="R11" s="285">
        <v>1952.5</v>
      </c>
      <c r="S11" s="285">
        <v>814.9</v>
      </c>
      <c r="T11" s="285">
        <v>892.3</v>
      </c>
      <c r="U11" s="285">
        <v>757.6</v>
      </c>
      <c r="V11" s="285">
        <v>719.5</v>
      </c>
      <c r="W11" s="285">
        <v>921.3</v>
      </c>
      <c r="X11" s="285">
        <v>1153.8</v>
      </c>
      <c r="Y11" s="285">
        <v>914.4</v>
      </c>
      <c r="Z11" s="285">
        <v>951.8</v>
      </c>
    </row>
    <row r="12" spans="1:28" ht="18" customHeight="1">
      <c r="A12" s="691" t="s">
        <v>13</v>
      </c>
      <c r="B12" s="972">
        <v>1.0569377345992493E-2</v>
      </c>
      <c r="C12" s="972">
        <v>0.33201562363834419</v>
      </c>
      <c r="D12" s="972">
        <v>0.59703139938217586</v>
      </c>
      <c r="E12" s="972">
        <v>0.2</v>
      </c>
      <c r="F12" s="972">
        <v>0.3</v>
      </c>
      <c r="G12" s="972">
        <v>6.1</v>
      </c>
      <c r="H12" s="972">
        <v>6</v>
      </c>
      <c r="I12" s="972">
        <v>1.3</v>
      </c>
      <c r="J12" s="972">
        <v>3.1</v>
      </c>
      <c r="K12" s="972">
        <v>0.8</v>
      </c>
      <c r="L12" s="972">
        <v>0.4</v>
      </c>
      <c r="M12" s="972">
        <v>1.7</v>
      </c>
      <c r="N12" s="972">
        <v>0.8</v>
      </c>
      <c r="O12" s="972">
        <v>2</v>
      </c>
      <c r="P12" s="972">
        <v>2.2999999999999998</v>
      </c>
      <c r="Q12" s="972">
        <v>2.5</v>
      </c>
      <c r="R12" s="972">
        <v>2.4</v>
      </c>
      <c r="S12" s="972">
        <v>1.7</v>
      </c>
      <c r="T12" s="972">
        <v>3.6</v>
      </c>
      <c r="U12" s="972">
        <v>1.3</v>
      </c>
      <c r="V12" s="972">
        <v>0.6</v>
      </c>
      <c r="W12" s="972">
        <v>1</v>
      </c>
      <c r="X12" s="972">
        <v>3.3</v>
      </c>
      <c r="Y12" s="972">
        <v>2.2999999999999998</v>
      </c>
      <c r="Z12" s="972">
        <v>6</v>
      </c>
    </row>
    <row r="13" spans="1:28" ht="18" customHeight="1">
      <c r="A13" s="691" t="s">
        <v>483</v>
      </c>
      <c r="B13" s="972">
        <v>9.8777875910797079E-5</v>
      </c>
      <c r="C13" s="972">
        <v>9.8777875910797079E-5</v>
      </c>
      <c r="D13" s="972">
        <v>9.8777875910797079E-5</v>
      </c>
      <c r="E13" s="972">
        <v>0</v>
      </c>
      <c r="F13" s="972">
        <v>0</v>
      </c>
      <c r="G13" s="972">
        <v>0</v>
      </c>
      <c r="H13" s="972">
        <v>0</v>
      </c>
      <c r="I13" s="972">
        <v>0</v>
      </c>
      <c r="J13" s="972">
        <v>0</v>
      </c>
      <c r="K13" s="972">
        <v>0</v>
      </c>
      <c r="L13" s="972">
        <v>0</v>
      </c>
      <c r="M13" s="972">
        <v>0</v>
      </c>
      <c r="N13" s="972">
        <v>0</v>
      </c>
      <c r="O13" s="972">
        <v>0</v>
      </c>
      <c r="P13" s="972">
        <v>0</v>
      </c>
      <c r="Q13" s="972">
        <v>0</v>
      </c>
      <c r="R13" s="972">
        <v>0</v>
      </c>
      <c r="S13" s="972">
        <v>0</v>
      </c>
      <c r="T13" s="972">
        <v>0</v>
      </c>
      <c r="U13" s="972">
        <v>0</v>
      </c>
      <c r="V13" s="972">
        <v>0</v>
      </c>
      <c r="W13" s="972">
        <v>0</v>
      </c>
      <c r="X13" s="972">
        <v>0</v>
      </c>
      <c r="Y13" s="972">
        <v>0</v>
      </c>
      <c r="Z13" s="972">
        <v>0.1</v>
      </c>
    </row>
    <row r="14" spans="1:28" ht="18" customHeight="1">
      <c r="A14" s="691" t="s">
        <v>430</v>
      </c>
      <c r="B14" s="972">
        <v>0.48733026827114151</v>
      </c>
      <c r="C14" s="972">
        <v>1.3192821568627451</v>
      </c>
      <c r="D14" s="972">
        <v>1.3772976235871353</v>
      </c>
      <c r="E14" s="972">
        <v>0.8</v>
      </c>
      <c r="F14" s="972">
        <v>0.4</v>
      </c>
      <c r="G14" s="972">
        <v>1.1000000000000001</v>
      </c>
      <c r="H14" s="972">
        <v>2.8</v>
      </c>
      <c r="I14" s="972">
        <v>2.2999999999999998</v>
      </c>
      <c r="J14" s="972">
        <v>11.2</v>
      </c>
      <c r="K14" s="972">
        <v>11.5</v>
      </c>
      <c r="L14" s="972">
        <v>9.6</v>
      </c>
      <c r="M14" s="972">
        <v>9.1</v>
      </c>
      <c r="N14" s="972">
        <v>6.8</v>
      </c>
      <c r="O14" s="972">
        <v>5.5</v>
      </c>
      <c r="P14" s="972">
        <v>3.8</v>
      </c>
      <c r="Q14" s="972">
        <v>3.5</v>
      </c>
      <c r="R14" s="972">
        <v>1.9</v>
      </c>
      <c r="S14" s="972">
        <v>1.6</v>
      </c>
      <c r="T14" s="972">
        <v>7.8</v>
      </c>
      <c r="U14" s="972">
        <v>5.8</v>
      </c>
      <c r="V14" s="972">
        <v>4.9000000000000004</v>
      </c>
      <c r="W14" s="972">
        <v>5.2</v>
      </c>
      <c r="X14" s="972">
        <v>5.2</v>
      </c>
      <c r="Y14" s="972">
        <v>15</v>
      </c>
      <c r="Z14" s="972">
        <v>10.1</v>
      </c>
    </row>
    <row r="15" spans="1:28" ht="18" customHeight="1">
      <c r="A15" s="691" t="s">
        <v>482</v>
      </c>
      <c r="B15" s="972">
        <v>0.39250987083241334</v>
      </c>
      <c r="C15" s="972">
        <v>0.20399225762527229</v>
      </c>
      <c r="D15" s="972">
        <v>0.11196028100499969</v>
      </c>
      <c r="E15" s="972">
        <v>0.5</v>
      </c>
      <c r="F15" s="972">
        <v>0.3</v>
      </c>
      <c r="G15" s="972">
        <v>0.3</v>
      </c>
      <c r="H15" s="972">
        <v>0.5</v>
      </c>
      <c r="I15" s="972">
        <v>1.2</v>
      </c>
      <c r="J15" s="972">
        <v>1.2</v>
      </c>
      <c r="K15" s="972">
        <v>1.6</v>
      </c>
      <c r="L15" s="972">
        <v>1.2</v>
      </c>
      <c r="M15" s="972">
        <v>4.4000000000000004</v>
      </c>
      <c r="N15" s="972">
        <v>1.4</v>
      </c>
      <c r="O15" s="972">
        <v>1.1000000000000001</v>
      </c>
      <c r="P15" s="972">
        <v>1.4</v>
      </c>
      <c r="Q15" s="972">
        <v>1</v>
      </c>
      <c r="R15" s="972">
        <v>1.1000000000000001</v>
      </c>
      <c r="S15" s="972">
        <v>0.4</v>
      </c>
      <c r="T15" s="972">
        <v>0.7</v>
      </c>
      <c r="U15" s="972">
        <v>0.6</v>
      </c>
      <c r="V15" s="972">
        <v>0.3</v>
      </c>
      <c r="W15" s="972">
        <v>0.2</v>
      </c>
      <c r="X15" s="972">
        <v>0.3</v>
      </c>
      <c r="Y15" s="972">
        <v>0.4</v>
      </c>
      <c r="Z15" s="972">
        <v>0.5</v>
      </c>
    </row>
    <row r="16" spans="1:28" ht="18" customHeight="1">
      <c r="A16" s="691" t="s">
        <v>11</v>
      </c>
      <c r="B16" s="972">
        <v>0.35878800066239791</v>
      </c>
      <c r="C16" s="972">
        <v>0.10278709694989104</v>
      </c>
      <c r="D16" s="972">
        <v>0.1908481065</v>
      </c>
      <c r="E16" s="972">
        <v>0.2</v>
      </c>
      <c r="F16" s="972">
        <v>0.2</v>
      </c>
      <c r="G16" s="972">
        <v>0.1</v>
      </c>
      <c r="H16" s="972">
        <v>0.1</v>
      </c>
      <c r="I16" s="972">
        <v>0.1</v>
      </c>
      <c r="J16" s="972">
        <v>1</v>
      </c>
      <c r="K16" s="972">
        <v>0.4</v>
      </c>
      <c r="L16" s="972">
        <v>0.7</v>
      </c>
      <c r="M16" s="972">
        <v>1</v>
      </c>
      <c r="N16" s="972">
        <v>1.3</v>
      </c>
      <c r="O16" s="972">
        <v>1.5</v>
      </c>
      <c r="P16" s="972">
        <v>3.7</v>
      </c>
      <c r="Q16" s="972">
        <v>0.2</v>
      </c>
      <c r="R16" s="972">
        <v>0.3</v>
      </c>
      <c r="S16" s="972">
        <v>0.3</v>
      </c>
      <c r="T16" s="972">
        <v>0.4</v>
      </c>
      <c r="U16" s="972">
        <v>1.1000000000000001</v>
      </c>
      <c r="V16" s="972">
        <v>0.2</v>
      </c>
      <c r="W16" s="972">
        <v>0.1</v>
      </c>
      <c r="X16" s="972">
        <v>0.5</v>
      </c>
      <c r="Y16" s="972">
        <v>0.8</v>
      </c>
      <c r="Z16" s="972">
        <v>8.4</v>
      </c>
    </row>
    <row r="17" spans="1:29" ht="18" customHeight="1">
      <c r="A17" s="691" t="s">
        <v>10</v>
      </c>
      <c r="B17" s="972">
        <v>0.46547996577610951</v>
      </c>
      <c r="C17" s="972">
        <v>0</v>
      </c>
      <c r="D17" s="972">
        <v>0</v>
      </c>
      <c r="E17" s="972">
        <v>0</v>
      </c>
      <c r="F17" s="972">
        <v>0.1</v>
      </c>
      <c r="G17" s="972">
        <v>0.1</v>
      </c>
      <c r="H17" s="972">
        <v>0</v>
      </c>
      <c r="I17" s="972">
        <v>0</v>
      </c>
      <c r="J17" s="972">
        <v>0.1</v>
      </c>
      <c r="K17" s="972">
        <v>0</v>
      </c>
      <c r="L17" s="972">
        <v>0</v>
      </c>
      <c r="M17" s="972">
        <v>0</v>
      </c>
      <c r="N17" s="972">
        <v>0</v>
      </c>
      <c r="O17" s="972">
        <v>0</v>
      </c>
      <c r="P17" s="972">
        <v>0.1</v>
      </c>
      <c r="Q17" s="972">
        <v>0</v>
      </c>
      <c r="R17" s="972">
        <v>0</v>
      </c>
      <c r="S17" s="972">
        <v>0</v>
      </c>
      <c r="T17" s="972">
        <v>0</v>
      </c>
      <c r="U17" s="972">
        <v>0</v>
      </c>
      <c r="V17" s="972">
        <v>0</v>
      </c>
      <c r="W17" s="972">
        <v>0.1</v>
      </c>
      <c r="X17" s="972">
        <v>0.2</v>
      </c>
      <c r="Y17" s="972">
        <v>0</v>
      </c>
      <c r="Z17" s="972">
        <v>0</v>
      </c>
    </row>
    <row r="18" spans="1:29" ht="18" customHeight="1">
      <c r="A18" s="691" t="s">
        <v>9</v>
      </c>
      <c r="B18" s="972">
        <v>3.217138725988077</v>
      </c>
      <c r="C18" s="972">
        <v>1.3824063208060999</v>
      </c>
      <c r="D18" s="972">
        <v>0.85633800414737071</v>
      </c>
      <c r="E18" s="972">
        <v>0.7</v>
      </c>
      <c r="F18" s="972">
        <v>1.5</v>
      </c>
      <c r="G18" s="972">
        <v>0.5</v>
      </c>
      <c r="H18" s="972">
        <v>0.8</v>
      </c>
      <c r="I18" s="972">
        <v>0.6</v>
      </c>
      <c r="J18" s="972">
        <v>1.9</v>
      </c>
      <c r="K18" s="972">
        <v>2.2999999999999998</v>
      </c>
      <c r="L18" s="972">
        <v>2.6</v>
      </c>
      <c r="M18" s="972">
        <v>2.4</v>
      </c>
      <c r="N18" s="972">
        <v>1.7</v>
      </c>
      <c r="O18" s="972">
        <v>1.7</v>
      </c>
      <c r="P18" s="972">
        <v>2.2999999999999998</v>
      </c>
      <c r="Q18" s="972">
        <v>1.6</v>
      </c>
      <c r="R18" s="972">
        <v>1.7</v>
      </c>
      <c r="S18" s="972">
        <v>5.6</v>
      </c>
      <c r="T18" s="972">
        <v>1.6</v>
      </c>
      <c r="U18" s="972">
        <v>1.7</v>
      </c>
      <c r="V18" s="972">
        <v>1.5</v>
      </c>
      <c r="W18" s="972">
        <v>2.2000000000000002</v>
      </c>
      <c r="X18" s="972">
        <v>1.3</v>
      </c>
      <c r="Y18" s="972">
        <v>1.3</v>
      </c>
      <c r="Z18" s="972">
        <v>1.4</v>
      </c>
    </row>
    <row r="19" spans="1:29" ht="18" customHeight="1">
      <c r="A19" s="691" t="s">
        <v>8</v>
      </c>
      <c r="B19" s="972">
        <v>0.3411022775447119</v>
      </c>
      <c r="C19" s="972">
        <v>0.19193235021786487</v>
      </c>
      <c r="D19" s="972">
        <v>0.20902829863713029</v>
      </c>
      <c r="E19" s="972">
        <v>0.1</v>
      </c>
      <c r="F19" s="972">
        <v>0.4</v>
      </c>
      <c r="G19" s="972">
        <v>4</v>
      </c>
      <c r="H19" s="972">
        <v>1</v>
      </c>
      <c r="I19" s="972">
        <v>0.5</v>
      </c>
      <c r="J19" s="972">
        <v>2</v>
      </c>
      <c r="K19" s="972">
        <v>0.1</v>
      </c>
      <c r="L19" s="972">
        <v>0.1</v>
      </c>
      <c r="M19" s="972">
        <v>0.3</v>
      </c>
      <c r="N19" s="972">
        <v>0</v>
      </c>
      <c r="O19" s="972">
        <v>0</v>
      </c>
      <c r="P19" s="972">
        <v>0.1</v>
      </c>
      <c r="Q19" s="972">
        <v>0.1</v>
      </c>
      <c r="R19" s="972">
        <v>0.2</v>
      </c>
      <c r="S19" s="972">
        <v>0.1</v>
      </c>
      <c r="T19" s="972">
        <v>0.1</v>
      </c>
      <c r="U19" s="972">
        <v>0.5</v>
      </c>
      <c r="V19" s="972">
        <v>0.1</v>
      </c>
      <c r="W19" s="972">
        <v>0.1</v>
      </c>
      <c r="X19" s="972">
        <v>1.7</v>
      </c>
      <c r="Y19" s="972">
        <v>0.3</v>
      </c>
      <c r="Z19" s="972">
        <v>1.8</v>
      </c>
    </row>
    <row r="20" spans="1:29" ht="18" customHeight="1">
      <c r="A20" s="691" t="s">
        <v>6</v>
      </c>
      <c r="B20" s="972">
        <v>0.87151676529035116</v>
      </c>
      <c r="C20" s="972">
        <v>0.18445126361655773</v>
      </c>
      <c r="D20" s="972">
        <v>7.1379009650743938E-2</v>
      </c>
      <c r="E20" s="972">
        <v>0.9</v>
      </c>
      <c r="F20" s="972">
        <v>1.2</v>
      </c>
      <c r="G20" s="972">
        <v>0.2</v>
      </c>
      <c r="H20" s="972">
        <v>0.8</v>
      </c>
      <c r="I20" s="972">
        <v>0.4</v>
      </c>
      <c r="J20" s="972">
        <v>2.2999999999999998</v>
      </c>
      <c r="K20" s="972">
        <v>6.7</v>
      </c>
      <c r="L20" s="972">
        <v>2.6</v>
      </c>
      <c r="M20" s="972">
        <v>2.4</v>
      </c>
      <c r="N20" s="972">
        <v>5.2</v>
      </c>
      <c r="O20" s="972">
        <v>4.0999999999999996</v>
      </c>
      <c r="P20" s="972">
        <v>4.4000000000000004</v>
      </c>
      <c r="Q20" s="972">
        <v>2.8</v>
      </c>
      <c r="R20" s="972">
        <v>3.2</v>
      </c>
      <c r="S20" s="972">
        <v>1.2</v>
      </c>
      <c r="T20" s="972">
        <v>1.5</v>
      </c>
      <c r="U20" s="972">
        <v>2.6</v>
      </c>
      <c r="V20" s="972">
        <v>1.8</v>
      </c>
      <c r="W20" s="972">
        <v>3.3</v>
      </c>
      <c r="X20" s="972">
        <v>7.7</v>
      </c>
      <c r="Y20" s="972">
        <v>5.4</v>
      </c>
      <c r="Z20" s="972">
        <v>3.6</v>
      </c>
    </row>
    <row r="21" spans="1:29" ht="18" customHeight="1">
      <c r="A21" s="691" t="s">
        <v>17</v>
      </c>
      <c r="B21" s="972">
        <v>5.2068165632589984</v>
      </c>
      <c r="C21" s="972">
        <v>1.1007477723311545</v>
      </c>
      <c r="D21" s="972">
        <v>2.2093037129860553</v>
      </c>
      <c r="E21" s="972">
        <v>4.5999999999999996</v>
      </c>
      <c r="F21" s="972">
        <v>6.1</v>
      </c>
      <c r="G21" s="972">
        <v>8.1999999999999993</v>
      </c>
      <c r="H21" s="972">
        <v>11.5</v>
      </c>
      <c r="I21" s="972">
        <v>9.9</v>
      </c>
      <c r="J21" s="972">
        <v>54.9</v>
      </c>
      <c r="K21" s="972">
        <v>18.399999999999999</v>
      </c>
      <c r="L21" s="972">
        <v>16.7</v>
      </c>
      <c r="M21" s="972">
        <v>31.3</v>
      </c>
      <c r="N21" s="972">
        <v>111.8</v>
      </c>
      <c r="O21" s="972">
        <v>922.6</v>
      </c>
      <c r="P21" s="972">
        <v>834.8</v>
      </c>
      <c r="Q21" s="972">
        <v>739.1</v>
      </c>
      <c r="R21" s="972">
        <v>853.8</v>
      </c>
      <c r="S21" s="972">
        <v>147.9</v>
      </c>
      <c r="T21" s="972">
        <v>180.3</v>
      </c>
      <c r="U21" s="972">
        <v>160.80000000000001</v>
      </c>
      <c r="V21" s="972">
        <v>66.3</v>
      </c>
      <c r="W21" s="972">
        <v>143.6</v>
      </c>
      <c r="X21" s="972">
        <v>194</v>
      </c>
      <c r="Y21" s="972">
        <v>62.6</v>
      </c>
      <c r="Z21" s="972">
        <v>166.1</v>
      </c>
    </row>
    <row r="22" spans="1:29" ht="18" customHeight="1">
      <c r="A22" s="691" t="s">
        <v>4</v>
      </c>
      <c r="B22" s="972">
        <v>9.8777875910797079E-5</v>
      </c>
      <c r="C22" s="972">
        <v>2.5653622004357295E-3</v>
      </c>
      <c r="D22" s="972">
        <v>6.4984999999999999E-3</v>
      </c>
      <c r="E22" s="972">
        <v>0</v>
      </c>
      <c r="F22" s="972">
        <v>0</v>
      </c>
      <c r="G22" s="972">
        <v>0.1</v>
      </c>
      <c r="H22" s="972">
        <v>0</v>
      </c>
      <c r="I22" s="972">
        <v>0</v>
      </c>
      <c r="J22" s="972">
        <v>0</v>
      </c>
      <c r="K22" s="972">
        <v>0</v>
      </c>
      <c r="L22" s="972">
        <v>0</v>
      </c>
      <c r="M22" s="972">
        <v>0.1</v>
      </c>
      <c r="N22" s="972">
        <v>0</v>
      </c>
      <c r="O22" s="972">
        <v>0</v>
      </c>
      <c r="P22" s="972">
        <v>0.1</v>
      </c>
      <c r="Q22" s="972">
        <v>0</v>
      </c>
      <c r="R22" s="972">
        <v>0</v>
      </c>
      <c r="S22" s="972">
        <v>3.5</v>
      </c>
      <c r="T22" s="972">
        <v>5.9</v>
      </c>
      <c r="U22" s="972">
        <v>0</v>
      </c>
      <c r="V22" s="972">
        <v>0.1</v>
      </c>
      <c r="W22" s="972">
        <v>0</v>
      </c>
      <c r="X22" s="972">
        <v>0</v>
      </c>
      <c r="Y22" s="972">
        <v>0</v>
      </c>
      <c r="Z22" s="972">
        <v>0</v>
      </c>
    </row>
    <row r="23" spans="1:29" ht="18" customHeight="1">
      <c r="A23" s="691" t="s">
        <v>3</v>
      </c>
      <c r="B23" s="972">
        <v>187.94117588650914</v>
      </c>
      <c r="C23" s="972">
        <v>148.61909428104573</v>
      </c>
      <c r="D23" s="972">
        <v>164.02244102542602</v>
      </c>
      <c r="E23" s="972">
        <v>255.7</v>
      </c>
      <c r="F23" s="972">
        <v>361.1</v>
      </c>
      <c r="G23" s="972">
        <v>342.1</v>
      </c>
      <c r="H23" s="972">
        <v>297.7</v>
      </c>
      <c r="I23" s="972">
        <v>422.2</v>
      </c>
      <c r="J23" s="972">
        <v>896</v>
      </c>
      <c r="K23" s="972">
        <v>480.3</v>
      </c>
      <c r="L23" s="972">
        <v>619.9</v>
      </c>
      <c r="M23" s="972">
        <v>802.5</v>
      </c>
      <c r="N23" s="972">
        <v>792.6</v>
      </c>
      <c r="O23" s="972">
        <v>1216.5999999999999</v>
      </c>
      <c r="P23" s="972">
        <v>1131.3</v>
      </c>
      <c r="Q23" s="972">
        <v>971.1</v>
      </c>
      <c r="R23" s="972">
        <v>1002.6</v>
      </c>
      <c r="S23" s="972">
        <v>591.1</v>
      </c>
      <c r="T23" s="972">
        <v>592.29999999999995</v>
      </c>
      <c r="U23" s="972">
        <v>518.4</v>
      </c>
      <c r="V23" s="972">
        <v>572.4</v>
      </c>
      <c r="W23" s="972">
        <v>683.4</v>
      </c>
      <c r="X23" s="972">
        <v>838.1</v>
      </c>
      <c r="Y23" s="972">
        <v>710.6</v>
      </c>
      <c r="Z23" s="972">
        <v>634.29999999999995</v>
      </c>
    </row>
    <row r="24" spans="1:29" s="44" customFormat="1" ht="18" customHeight="1">
      <c r="A24" s="691" t="s">
        <v>431</v>
      </c>
      <c r="B24" s="972">
        <v>1.8981791532347096</v>
      </c>
      <c r="C24" s="972">
        <v>2.0938061900871459</v>
      </c>
      <c r="D24" s="972">
        <v>0.70629490981094512</v>
      </c>
      <c r="E24" s="972">
        <v>0.6</v>
      </c>
      <c r="F24" s="972">
        <v>1.1000000000000001</v>
      </c>
      <c r="G24" s="972">
        <v>0.8</v>
      </c>
      <c r="H24" s="972">
        <v>0.8</v>
      </c>
      <c r="I24" s="972">
        <v>0.5</v>
      </c>
      <c r="J24" s="972">
        <v>2.2999999999999998</v>
      </c>
      <c r="K24" s="972">
        <v>0.9</v>
      </c>
      <c r="L24" s="972">
        <v>3.1</v>
      </c>
      <c r="M24" s="972">
        <v>4.3</v>
      </c>
      <c r="N24" s="972">
        <v>8.6</v>
      </c>
      <c r="O24" s="972">
        <v>1.5</v>
      </c>
      <c r="P24" s="972">
        <v>2.8</v>
      </c>
      <c r="Q24" s="972">
        <v>1.5</v>
      </c>
      <c r="R24" s="972">
        <v>2.9</v>
      </c>
      <c r="S24" s="972">
        <v>0.7</v>
      </c>
      <c r="T24" s="972">
        <v>13.1</v>
      </c>
      <c r="U24" s="972">
        <v>2.4</v>
      </c>
      <c r="V24" s="972">
        <v>1.2</v>
      </c>
      <c r="W24" s="972">
        <v>1.4</v>
      </c>
      <c r="X24" s="972">
        <v>1.9</v>
      </c>
      <c r="Y24" s="972">
        <v>1.3</v>
      </c>
      <c r="Z24" s="972">
        <v>0.3</v>
      </c>
      <c r="AC24" s="17"/>
    </row>
    <row r="25" spans="1:29" ht="18" customHeight="1">
      <c r="A25" s="691" t="s">
        <v>1</v>
      </c>
      <c r="B25" s="972">
        <v>12.4598270942813</v>
      </c>
      <c r="C25" s="972">
        <v>7.7193396241830055</v>
      </c>
      <c r="D25" s="972">
        <v>5.8149265721866463</v>
      </c>
      <c r="E25" s="972">
        <v>3.6</v>
      </c>
      <c r="F25" s="972">
        <v>5.8</v>
      </c>
      <c r="G25" s="972">
        <v>14.2</v>
      </c>
      <c r="H25" s="972">
        <v>16.8</v>
      </c>
      <c r="I25" s="972">
        <v>10.7</v>
      </c>
      <c r="J25" s="972">
        <v>42.6</v>
      </c>
      <c r="K25" s="972">
        <v>44.2</v>
      </c>
      <c r="L25" s="972">
        <v>38.700000000000003</v>
      </c>
      <c r="M25" s="972">
        <v>76.400000000000006</v>
      </c>
      <c r="N25" s="972">
        <v>49.4</v>
      </c>
      <c r="O25" s="972">
        <v>47</v>
      </c>
      <c r="P25" s="972">
        <v>46.8</v>
      </c>
      <c r="Q25" s="972">
        <v>43.5</v>
      </c>
      <c r="R25" s="972">
        <v>31.4</v>
      </c>
      <c r="S25" s="972">
        <v>29.6</v>
      </c>
      <c r="T25" s="972">
        <v>39.5</v>
      </c>
      <c r="U25" s="972">
        <v>27.8</v>
      </c>
      <c r="V25" s="972">
        <v>37</v>
      </c>
      <c r="W25" s="972">
        <v>35.700000000000003</v>
      </c>
      <c r="X25" s="972">
        <v>32.700000000000003</v>
      </c>
      <c r="Y25" s="972">
        <v>27.6</v>
      </c>
      <c r="Z25" s="972">
        <v>27.6</v>
      </c>
    </row>
    <row r="26" spans="1:29" ht="18" customHeight="1">
      <c r="A26" s="691" t="s">
        <v>23</v>
      </c>
      <c r="B26" s="972">
        <v>109.09503212188122</v>
      </c>
      <c r="C26" s="972">
        <v>59.780906683006535</v>
      </c>
      <c r="D26" s="972">
        <v>67.177686181741961</v>
      </c>
      <c r="E26" s="972">
        <v>83.2</v>
      </c>
      <c r="F26" s="972">
        <v>143.80000000000001</v>
      </c>
      <c r="G26" s="972">
        <v>182.5</v>
      </c>
      <c r="H26" s="972">
        <v>245.5</v>
      </c>
      <c r="I26" s="972">
        <v>377.1</v>
      </c>
      <c r="J26" s="972">
        <v>211.7</v>
      </c>
      <c r="K26" s="972">
        <v>156.30000000000001</v>
      </c>
      <c r="L26" s="972">
        <v>175.7</v>
      </c>
      <c r="M26" s="972">
        <v>175.6</v>
      </c>
      <c r="N26" s="972">
        <v>114.5</v>
      </c>
      <c r="O26" s="972">
        <v>128.30000000000001</v>
      </c>
      <c r="P26" s="972">
        <v>108.6</v>
      </c>
      <c r="Q26" s="972">
        <v>56.2</v>
      </c>
      <c r="R26" s="972">
        <v>51</v>
      </c>
      <c r="S26" s="972">
        <v>31.2</v>
      </c>
      <c r="T26" s="972">
        <v>45.5</v>
      </c>
      <c r="U26" s="972">
        <v>34.6</v>
      </c>
      <c r="V26" s="972">
        <v>33.1</v>
      </c>
      <c r="W26" s="972">
        <v>45</v>
      </c>
      <c r="X26" s="972">
        <v>66.900000000000006</v>
      </c>
      <c r="Y26" s="972">
        <v>86.8</v>
      </c>
      <c r="Z26" s="972">
        <v>91.6</v>
      </c>
    </row>
    <row r="27" spans="1:29" ht="18" customHeight="1">
      <c r="A27" s="685"/>
      <c r="B27" s="285"/>
      <c r="C27" s="285"/>
      <c r="D27" s="285"/>
      <c r="E27" s="285"/>
      <c r="F27" s="285"/>
      <c r="G27" s="285"/>
      <c r="H27" s="285"/>
      <c r="I27" s="285"/>
      <c r="J27" s="285"/>
      <c r="K27" s="305"/>
      <c r="L27" s="305"/>
      <c r="M27" s="305"/>
      <c r="N27" s="305"/>
      <c r="O27" s="305"/>
      <c r="P27" s="305"/>
      <c r="Q27" s="305"/>
      <c r="R27" s="305"/>
      <c r="S27" s="305"/>
      <c r="T27" s="305"/>
      <c r="U27" s="305"/>
      <c r="V27" s="305"/>
      <c r="W27" s="305"/>
      <c r="X27" s="305"/>
      <c r="Y27" s="305"/>
      <c r="Z27" s="305"/>
    </row>
    <row r="28" spans="1:29" ht="18" customHeight="1">
      <c r="A28" s="686" t="s">
        <v>432</v>
      </c>
      <c r="B28" s="285"/>
      <c r="C28" s="285"/>
      <c r="D28" s="285"/>
      <c r="E28" s="285">
        <v>2171.2999999999997</v>
      </c>
      <c r="F28" s="285">
        <v>3027.7</v>
      </c>
      <c r="G28" s="285">
        <v>2614.6999999999998</v>
      </c>
      <c r="H28" s="285">
        <v>2644.6000000000004</v>
      </c>
      <c r="I28" s="285">
        <v>3491.9000000000005</v>
      </c>
      <c r="J28" s="285">
        <v>4108.3999999999996</v>
      </c>
      <c r="K28" s="285">
        <v>3801.2000000000003</v>
      </c>
      <c r="L28" s="285">
        <v>4272.5</v>
      </c>
      <c r="M28" s="285">
        <v>5033.3999999999996</v>
      </c>
      <c r="N28" s="285">
        <v>5710</v>
      </c>
      <c r="O28" s="285">
        <v>6355.4999999999991</v>
      </c>
      <c r="P28" s="285">
        <v>6153</v>
      </c>
      <c r="Q28" s="285">
        <v>5772.4999999999991</v>
      </c>
      <c r="R28" s="285">
        <v>4794.3999999999996</v>
      </c>
      <c r="S28" s="285">
        <v>3934.2</v>
      </c>
      <c r="T28" s="285">
        <v>4642.8999999999987</v>
      </c>
      <c r="U28" s="285">
        <v>4569.2000000000007</v>
      </c>
      <c r="V28" s="285">
        <v>4391.2</v>
      </c>
      <c r="W28" s="285">
        <v>5208.8999999999996</v>
      </c>
      <c r="X28" s="285">
        <v>6352.2</v>
      </c>
      <c r="Y28" s="285">
        <v>5076</v>
      </c>
      <c r="Z28" s="285">
        <v>5666.2</v>
      </c>
    </row>
    <row r="29" spans="1:29" ht="18" customHeight="1">
      <c r="A29" s="691" t="s">
        <v>13</v>
      </c>
      <c r="B29" s="972">
        <v>6.0438176197836178E-4</v>
      </c>
      <c r="C29" s="972">
        <v>9.7372984749455327E-2</v>
      </c>
      <c r="D29" s="972">
        <v>7.3661626592390719E-4</v>
      </c>
      <c r="E29" s="972">
        <v>0</v>
      </c>
      <c r="F29" s="972">
        <v>0</v>
      </c>
      <c r="G29" s="972">
        <v>0</v>
      </c>
      <c r="H29" s="972">
        <v>0</v>
      </c>
      <c r="I29" s="972">
        <v>0.3</v>
      </c>
      <c r="J29" s="972">
        <v>0.7</v>
      </c>
      <c r="K29" s="972">
        <v>0.5</v>
      </c>
      <c r="L29" s="972">
        <v>0.2</v>
      </c>
      <c r="M29" s="972">
        <v>0.1</v>
      </c>
      <c r="N29" s="972">
        <v>0</v>
      </c>
      <c r="O29" s="972">
        <v>0</v>
      </c>
      <c r="P29" s="972">
        <v>0</v>
      </c>
      <c r="Q29" s="972">
        <v>0.1</v>
      </c>
      <c r="R29" s="972">
        <v>0.1</v>
      </c>
      <c r="S29" s="972">
        <v>0.1</v>
      </c>
      <c r="T29" s="972">
        <v>0.1</v>
      </c>
      <c r="U29" s="972">
        <v>7.3</v>
      </c>
      <c r="V29" s="972">
        <v>1.1000000000000001</v>
      </c>
      <c r="W29" s="972">
        <v>9.1</v>
      </c>
      <c r="X29" s="972">
        <v>2.6</v>
      </c>
      <c r="Y29" s="972">
        <v>2.8</v>
      </c>
      <c r="Z29" s="972">
        <v>20.100000000000001</v>
      </c>
    </row>
    <row r="30" spans="1:29" ht="18" customHeight="1">
      <c r="A30" s="691" t="s">
        <v>483</v>
      </c>
      <c r="B30" s="972">
        <v>6.0438176197836178E-4</v>
      </c>
      <c r="C30" s="972">
        <v>6.0438176197836178E-4</v>
      </c>
      <c r="D30" s="972">
        <v>6.0438176197836178E-4</v>
      </c>
      <c r="E30" s="972">
        <v>0</v>
      </c>
      <c r="F30" s="972">
        <v>0</v>
      </c>
      <c r="G30" s="972">
        <v>0</v>
      </c>
      <c r="H30" s="972">
        <v>0</v>
      </c>
      <c r="I30" s="972">
        <v>0</v>
      </c>
      <c r="J30" s="972">
        <v>0</v>
      </c>
      <c r="K30" s="972">
        <v>0</v>
      </c>
      <c r="L30" s="972">
        <v>0</v>
      </c>
      <c r="M30" s="972">
        <v>0</v>
      </c>
      <c r="N30" s="972">
        <v>0</v>
      </c>
      <c r="O30" s="972">
        <v>0</v>
      </c>
      <c r="P30" s="972">
        <v>0</v>
      </c>
      <c r="Q30" s="972">
        <v>0</v>
      </c>
      <c r="R30" s="972">
        <v>0</v>
      </c>
      <c r="S30" s="972">
        <v>0</v>
      </c>
      <c r="T30" s="972">
        <v>0</v>
      </c>
      <c r="U30" s="972">
        <v>0</v>
      </c>
      <c r="V30" s="972">
        <v>0</v>
      </c>
      <c r="W30" s="972">
        <v>0</v>
      </c>
      <c r="X30" s="972">
        <v>0</v>
      </c>
      <c r="Y30" s="972">
        <v>0</v>
      </c>
      <c r="Z30" s="972">
        <v>0</v>
      </c>
    </row>
    <row r="31" spans="1:29" ht="18" customHeight="1">
      <c r="A31" s="691" t="s">
        <v>430</v>
      </c>
      <c r="B31" s="972">
        <v>9.7447339368514016E-4</v>
      </c>
      <c r="C31" s="972">
        <v>3.5206835511982569E-3</v>
      </c>
      <c r="D31" s="972">
        <v>8.6883459298148738E-2</v>
      </c>
      <c r="E31" s="972">
        <v>0</v>
      </c>
      <c r="F31" s="972">
        <v>0</v>
      </c>
      <c r="G31" s="972">
        <v>0.3</v>
      </c>
      <c r="H31" s="972">
        <v>0</v>
      </c>
      <c r="I31" s="972">
        <v>0</v>
      </c>
      <c r="J31" s="972">
        <v>0.6</v>
      </c>
      <c r="K31" s="972">
        <v>0.3</v>
      </c>
      <c r="L31" s="972">
        <v>0.4</v>
      </c>
      <c r="M31" s="972">
        <v>1.4</v>
      </c>
      <c r="N31" s="972">
        <v>0.1</v>
      </c>
      <c r="O31" s="972">
        <v>0.2</v>
      </c>
      <c r="P31" s="972">
        <v>0</v>
      </c>
      <c r="Q31" s="972">
        <v>0</v>
      </c>
      <c r="R31" s="972">
        <v>0</v>
      </c>
      <c r="S31" s="972">
        <v>0</v>
      </c>
      <c r="T31" s="972">
        <v>5.0999999999999996</v>
      </c>
      <c r="U31" s="972">
        <v>0.6</v>
      </c>
      <c r="V31" s="972">
        <v>1.1000000000000001</v>
      </c>
      <c r="W31" s="972">
        <v>1.1000000000000001</v>
      </c>
      <c r="X31" s="972">
        <v>0.2</v>
      </c>
      <c r="Y31" s="972">
        <v>5</v>
      </c>
      <c r="Z31" s="972">
        <v>0.2</v>
      </c>
    </row>
    <row r="32" spans="1:29" ht="18" customHeight="1">
      <c r="A32" s="691" t="s">
        <v>482</v>
      </c>
      <c r="B32" s="972">
        <v>1.4955809229410465E-2</v>
      </c>
      <c r="C32" s="972">
        <v>1.3182216775599128E-3</v>
      </c>
      <c r="D32" s="972">
        <v>1.5099118969787551E-2</v>
      </c>
      <c r="E32" s="972">
        <v>1.4</v>
      </c>
      <c r="F32" s="972">
        <v>0.3</v>
      </c>
      <c r="G32" s="972">
        <v>0.2</v>
      </c>
      <c r="H32" s="972">
        <v>0.6</v>
      </c>
      <c r="I32" s="972">
        <v>1.3</v>
      </c>
      <c r="J32" s="972">
        <v>2</v>
      </c>
      <c r="K32" s="972">
        <v>3.8</v>
      </c>
      <c r="L32" s="972">
        <v>5.8</v>
      </c>
      <c r="M32" s="972">
        <v>2.2000000000000002</v>
      </c>
      <c r="N32" s="972">
        <v>5.3</v>
      </c>
      <c r="O32" s="972">
        <v>3.9</v>
      </c>
      <c r="P32" s="972">
        <v>1</v>
      </c>
      <c r="Q32" s="972">
        <v>7.2</v>
      </c>
      <c r="R32" s="972">
        <v>10.5</v>
      </c>
      <c r="S32" s="972">
        <v>6.6</v>
      </c>
      <c r="T32" s="972">
        <v>12.1</v>
      </c>
      <c r="U32" s="972">
        <v>24.5</v>
      </c>
      <c r="V32" s="972">
        <v>22.8</v>
      </c>
      <c r="W32" s="972">
        <v>27.3</v>
      </c>
      <c r="X32" s="972">
        <v>22.8</v>
      </c>
      <c r="Y32" s="972">
        <v>33.1</v>
      </c>
      <c r="Z32" s="972">
        <v>40.799999999999997</v>
      </c>
    </row>
    <row r="33" spans="1:26" ht="18" customHeight="1">
      <c r="A33" s="691" t="s">
        <v>11</v>
      </c>
      <c r="B33" s="972">
        <v>1.2868097604327668</v>
      </c>
      <c r="C33" s="972">
        <v>0.32585744281045748</v>
      </c>
      <c r="D33" s="972">
        <v>1.3903982608243095</v>
      </c>
      <c r="E33" s="972">
        <v>0.2</v>
      </c>
      <c r="F33" s="972">
        <v>0.1</v>
      </c>
      <c r="G33" s="972">
        <v>0.2</v>
      </c>
      <c r="H33" s="972">
        <v>0.4</v>
      </c>
      <c r="I33" s="972">
        <v>0</v>
      </c>
      <c r="J33" s="972">
        <v>0</v>
      </c>
      <c r="K33" s="972">
        <v>0</v>
      </c>
      <c r="L33" s="972">
        <v>0.1</v>
      </c>
      <c r="M33" s="972">
        <v>8.6</v>
      </c>
      <c r="N33" s="972">
        <v>12.1</v>
      </c>
      <c r="O33" s="972">
        <v>7.8</v>
      </c>
      <c r="P33" s="972">
        <v>0.3</v>
      </c>
      <c r="Q33" s="972">
        <v>0.2</v>
      </c>
      <c r="R33" s="972">
        <v>1.3</v>
      </c>
      <c r="S33" s="972">
        <v>1.1000000000000001</v>
      </c>
      <c r="T33" s="972">
        <v>1.8</v>
      </c>
      <c r="U33" s="972">
        <v>3.6</v>
      </c>
      <c r="V33" s="972">
        <v>2.4</v>
      </c>
      <c r="W33" s="972">
        <v>1.2</v>
      </c>
      <c r="X33" s="972">
        <v>2.7</v>
      </c>
      <c r="Y33" s="972">
        <v>1.5</v>
      </c>
      <c r="Z33" s="972">
        <v>2.9</v>
      </c>
    </row>
    <row r="34" spans="1:26" ht="18" customHeight="1">
      <c r="A34" s="691" t="s">
        <v>10</v>
      </c>
      <c r="B34" s="972">
        <v>2.1547750055199825E-2</v>
      </c>
      <c r="C34" s="972">
        <v>1.8209422657952066E-4</v>
      </c>
      <c r="D34" s="972">
        <v>2.1547750055199825E-2</v>
      </c>
      <c r="E34" s="972">
        <v>0</v>
      </c>
      <c r="F34" s="972">
        <v>0</v>
      </c>
      <c r="G34" s="972">
        <v>0</v>
      </c>
      <c r="H34" s="972">
        <v>0</v>
      </c>
      <c r="I34" s="972">
        <v>0</v>
      </c>
      <c r="J34" s="972">
        <v>0</v>
      </c>
      <c r="K34" s="972">
        <v>0.1</v>
      </c>
      <c r="L34" s="972">
        <v>0.4</v>
      </c>
      <c r="M34" s="972">
        <v>0.1</v>
      </c>
      <c r="N34" s="972">
        <v>0.2</v>
      </c>
      <c r="O34" s="972">
        <v>0.1</v>
      </c>
      <c r="P34" s="972">
        <v>0.1</v>
      </c>
      <c r="Q34" s="972">
        <v>0</v>
      </c>
      <c r="R34" s="972">
        <v>0</v>
      </c>
      <c r="S34" s="972">
        <v>0</v>
      </c>
      <c r="T34" s="972">
        <v>0.2</v>
      </c>
      <c r="U34" s="972">
        <v>0</v>
      </c>
      <c r="V34" s="972">
        <v>0</v>
      </c>
      <c r="W34" s="972">
        <v>0</v>
      </c>
      <c r="X34" s="972">
        <v>0</v>
      </c>
      <c r="Y34" s="972">
        <v>0.3</v>
      </c>
      <c r="Z34" s="972">
        <v>0.3</v>
      </c>
    </row>
    <row r="35" spans="1:26" ht="18" customHeight="1">
      <c r="A35" s="691" t="s">
        <v>9</v>
      </c>
      <c r="B35" s="972">
        <v>1.1548776617354826</v>
      </c>
      <c r="C35" s="972">
        <v>0.67555447440087135</v>
      </c>
      <c r="D35" s="972">
        <v>1.3552943763912262</v>
      </c>
      <c r="E35" s="972">
        <v>0.8</v>
      </c>
      <c r="F35" s="972">
        <v>0.8</v>
      </c>
      <c r="G35" s="972">
        <v>1.4</v>
      </c>
      <c r="H35" s="972">
        <v>0.9</v>
      </c>
      <c r="I35" s="972">
        <v>0.9</v>
      </c>
      <c r="J35" s="972">
        <v>2.2999999999999998</v>
      </c>
      <c r="K35" s="972">
        <v>1.4</v>
      </c>
      <c r="L35" s="972">
        <v>1</v>
      </c>
      <c r="M35" s="972">
        <v>1.5</v>
      </c>
      <c r="N35" s="972">
        <v>2.9</v>
      </c>
      <c r="O35" s="972">
        <v>6.1</v>
      </c>
      <c r="P35" s="972">
        <v>2.7</v>
      </c>
      <c r="Q35" s="972">
        <v>0.9</v>
      </c>
      <c r="R35" s="972">
        <v>3.8</v>
      </c>
      <c r="S35" s="972">
        <v>2</v>
      </c>
      <c r="T35" s="972">
        <v>1.4</v>
      </c>
      <c r="U35" s="972">
        <v>2.2999999999999998</v>
      </c>
      <c r="V35" s="972">
        <v>1.3</v>
      </c>
      <c r="W35" s="972">
        <v>1.6</v>
      </c>
      <c r="X35" s="972">
        <v>1.1000000000000001</v>
      </c>
      <c r="Y35" s="972">
        <v>1</v>
      </c>
      <c r="Z35" s="972">
        <v>1.2</v>
      </c>
    </row>
    <row r="36" spans="1:26" ht="18" customHeight="1">
      <c r="A36" s="691" t="s">
        <v>8</v>
      </c>
      <c r="B36" s="972">
        <v>1.0390638562596599</v>
      </c>
      <c r="C36" s="972">
        <v>0.60620959694989096</v>
      </c>
      <c r="D36" s="972">
        <v>1.3536980520912363</v>
      </c>
      <c r="E36" s="972">
        <v>3.1</v>
      </c>
      <c r="F36" s="972">
        <v>3.5</v>
      </c>
      <c r="G36" s="972">
        <v>7.7</v>
      </c>
      <c r="H36" s="972">
        <v>5.0999999999999996</v>
      </c>
      <c r="I36" s="972">
        <v>1.5</v>
      </c>
      <c r="J36" s="972">
        <v>2.8</v>
      </c>
      <c r="K36" s="972">
        <v>7.6</v>
      </c>
      <c r="L36" s="972">
        <v>4.4000000000000004</v>
      </c>
      <c r="M36" s="972">
        <v>4</v>
      </c>
      <c r="N36" s="972">
        <v>5.0999999999999996</v>
      </c>
      <c r="O36" s="972">
        <v>20.5</v>
      </c>
      <c r="P36" s="972">
        <v>8.1</v>
      </c>
      <c r="Q36" s="972">
        <v>3.5</v>
      </c>
      <c r="R36" s="972">
        <v>2.6</v>
      </c>
      <c r="S36" s="972">
        <v>1.2</v>
      </c>
      <c r="T36" s="972">
        <v>19.899999999999999</v>
      </c>
      <c r="U36" s="972">
        <v>5.6</v>
      </c>
      <c r="V36" s="972">
        <v>2.2000000000000002</v>
      </c>
      <c r="W36" s="972">
        <v>1.6</v>
      </c>
      <c r="X36" s="972">
        <v>1.7</v>
      </c>
      <c r="Y36" s="972">
        <v>3</v>
      </c>
      <c r="Z36" s="972">
        <v>6.3</v>
      </c>
    </row>
    <row r="37" spans="1:26" ht="18" customHeight="1">
      <c r="A37" s="691" t="s">
        <v>6</v>
      </c>
      <c r="B37" s="972">
        <v>5.1094627953190551E-2</v>
      </c>
      <c r="C37" s="972">
        <v>1.6728545751633985E-2</v>
      </c>
      <c r="D37" s="972">
        <v>0.59142285607197853</v>
      </c>
      <c r="E37" s="972">
        <v>0.9</v>
      </c>
      <c r="F37" s="972">
        <v>2.5</v>
      </c>
      <c r="G37" s="972">
        <v>0.7</v>
      </c>
      <c r="H37" s="972">
        <v>8.1</v>
      </c>
      <c r="I37" s="972">
        <v>3.1</v>
      </c>
      <c r="J37" s="972">
        <v>0.8</v>
      </c>
      <c r="K37" s="972">
        <v>4.9000000000000004</v>
      </c>
      <c r="L37" s="972">
        <v>8.6999999999999993</v>
      </c>
      <c r="M37" s="972">
        <v>38.1</v>
      </c>
      <c r="N37" s="972">
        <v>20.6</v>
      </c>
      <c r="O37" s="972">
        <v>3.3</v>
      </c>
      <c r="P37" s="972">
        <v>12.8</v>
      </c>
      <c r="Q37" s="972">
        <v>44.6</v>
      </c>
      <c r="R37" s="972">
        <v>118.6</v>
      </c>
      <c r="S37" s="972">
        <v>69.5</v>
      </c>
      <c r="T37" s="972">
        <v>57.5</v>
      </c>
      <c r="U37" s="972">
        <v>64.5</v>
      </c>
      <c r="V37" s="972">
        <v>21.8</v>
      </c>
      <c r="W37" s="972">
        <v>34.200000000000003</v>
      </c>
      <c r="X37" s="972">
        <v>63.4</v>
      </c>
      <c r="Y37" s="972">
        <v>101.1</v>
      </c>
      <c r="Z37" s="972">
        <v>153</v>
      </c>
    </row>
    <row r="38" spans="1:26" ht="18" customHeight="1">
      <c r="A38" s="691" t="s">
        <v>17</v>
      </c>
      <c r="B38" s="972">
        <v>6.2078357518215945</v>
      </c>
      <c r="C38" s="972">
        <v>6.0790481808278853</v>
      </c>
      <c r="D38" s="972">
        <v>7.9533389374730614</v>
      </c>
      <c r="E38" s="972">
        <v>11</v>
      </c>
      <c r="F38" s="972">
        <v>16.2</v>
      </c>
      <c r="G38" s="972">
        <v>15.6</v>
      </c>
      <c r="H38" s="972">
        <v>19.399999999999999</v>
      </c>
      <c r="I38" s="972">
        <v>24.9</v>
      </c>
      <c r="J38" s="972">
        <v>28.8</v>
      </c>
      <c r="K38" s="972">
        <v>29.8</v>
      </c>
      <c r="L38" s="972">
        <v>41.6</v>
      </c>
      <c r="M38" s="972">
        <v>62.4</v>
      </c>
      <c r="N38" s="972">
        <v>455.7</v>
      </c>
      <c r="O38" s="972">
        <v>1098.4000000000001</v>
      </c>
      <c r="P38" s="972">
        <v>1005.5</v>
      </c>
      <c r="Q38" s="972">
        <v>1122.0999999999999</v>
      </c>
      <c r="R38" s="972">
        <v>645</v>
      </c>
      <c r="S38" s="972">
        <v>356</v>
      </c>
      <c r="T38" s="972">
        <v>517.29999999999995</v>
      </c>
      <c r="U38" s="972">
        <v>520.6</v>
      </c>
      <c r="V38" s="972">
        <v>493.3</v>
      </c>
      <c r="W38" s="972">
        <v>402.4</v>
      </c>
      <c r="X38" s="972">
        <v>1109.3</v>
      </c>
      <c r="Y38" s="972">
        <v>508.7</v>
      </c>
      <c r="Z38" s="972">
        <v>1009.9</v>
      </c>
    </row>
    <row r="39" spans="1:26" ht="18" customHeight="1">
      <c r="A39" s="691" t="s">
        <v>4</v>
      </c>
      <c r="B39" s="972">
        <v>4.3829609185250607E-3</v>
      </c>
      <c r="C39" s="972">
        <v>3.298774509803921E-4</v>
      </c>
      <c r="D39" s="972">
        <v>4.9878979705098806E-3</v>
      </c>
      <c r="E39" s="972">
        <v>0</v>
      </c>
      <c r="F39" s="972">
        <v>0</v>
      </c>
      <c r="G39" s="972">
        <v>0</v>
      </c>
      <c r="H39" s="972">
        <v>0</v>
      </c>
      <c r="I39" s="972">
        <v>0</v>
      </c>
      <c r="J39" s="972">
        <v>0</v>
      </c>
      <c r="K39" s="972">
        <v>0</v>
      </c>
      <c r="L39" s="972">
        <v>0</v>
      </c>
      <c r="M39" s="972">
        <v>0</v>
      </c>
      <c r="N39" s="972">
        <v>0</v>
      </c>
      <c r="O39" s="972">
        <v>0</v>
      </c>
      <c r="P39" s="972">
        <v>0</v>
      </c>
      <c r="Q39" s="972">
        <v>0.1</v>
      </c>
      <c r="R39" s="972">
        <v>0.1</v>
      </c>
      <c r="S39" s="972">
        <v>0</v>
      </c>
      <c r="T39" s="972">
        <v>0</v>
      </c>
      <c r="U39" s="972">
        <v>0.1</v>
      </c>
      <c r="V39" s="972">
        <v>0</v>
      </c>
      <c r="W39" s="972">
        <v>0</v>
      </c>
      <c r="X39" s="972">
        <v>0</v>
      </c>
      <c r="Y39" s="972">
        <v>0</v>
      </c>
      <c r="Z39" s="972">
        <v>0</v>
      </c>
    </row>
    <row r="40" spans="1:26" ht="18" customHeight="1">
      <c r="A40" s="691" t="s">
        <v>3</v>
      </c>
      <c r="B40" s="972">
        <v>1538.9015083274455</v>
      </c>
      <c r="C40" s="972">
        <v>1344.6786700163395</v>
      </c>
      <c r="D40" s="972">
        <v>2022.8414128729548</v>
      </c>
      <c r="E40" s="972">
        <v>2113.1</v>
      </c>
      <c r="F40" s="972">
        <v>2945</v>
      </c>
      <c r="G40" s="972">
        <v>2537.1999999999998</v>
      </c>
      <c r="H40" s="972">
        <v>2557.3000000000002</v>
      </c>
      <c r="I40" s="972">
        <v>3401.5</v>
      </c>
      <c r="J40" s="972">
        <v>4015.8</v>
      </c>
      <c r="K40" s="972">
        <v>3700.4</v>
      </c>
      <c r="L40" s="972">
        <v>4156.8999999999996</v>
      </c>
      <c r="M40" s="972">
        <v>4846.7</v>
      </c>
      <c r="N40" s="972">
        <v>5140</v>
      </c>
      <c r="O40" s="972">
        <v>5157.2</v>
      </c>
      <c r="P40" s="972">
        <v>5063.1000000000004</v>
      </c>
      <c r="Q40" s="972">
        <v>4524.2</v>
      </c>
      <c r="R40" s="972">
        <v>3964.3</v>
      </c>
      <c r="S40" s="972">
        <v>3456.8</v>
      </c>
      <c r="T40" s="972">
        <v>3979.7</v>
      </c>
      <c r="U40" s="972">
        <v>3800.9</v>
      </c>
      <c r="V40" s="972">
        <v>3793.9</v>
      </c>
      <c r="W40" s="972">
        <v>4629.3999999999996</v>
      </c>
      <c r="X40" s="972">
        <v>5056.8999999999996</v>
      </c>
      <c r="Y40" s="972">
        <v>4258.5</v>
      </c>
      <c r="Z40" s="972">
        <v>4272.2</v>
      </c>
    </row>
    <row r="41" spans="1:26" ht="18" customHeight="1">
      <c r="A41" s="691" t="s">
        <v>431</v>
      </c>
      <c r="B41" s="972">
        <v>0.29761296754250383</v>
      </c>
      <c r="C41" s="972">
        <v>0.39849898692810448</v>
      </c>
      <c r="D41" s="972">
        <v>0.42435415421800532</v>
      </c>
      <c r="E41" s="972">
        <v>0.2</v>
      </c>
      <c r="F41" s="972">
        <v>0.7</v>
      </c>
      <c r="G41" s="972">
        <v>0.6</v>
      </c>
      <c r="H41" s="972">
        <v>0.2</v>
      </c>
      <c r="I41" s="972">
        <v>0.3</v>
      </c>
      <c r="J41" s="972">
        <v>0.2</v>
      </c>
      <c r="K41" s="972">
        <v>2.9</v>
      </c>
      <c r="L41" s="972">
        <v>0.2</v>
      </c>
      <c r="M41" s="972">
        <v>0.3</v>
      </c>
      <c r="N41" s="972">
        <v>0.4</v>
      </c>
      <c r="O41" s="972">
        <v>0.4</v>
      </c>
      <c r="P41" s="972">
        <v>4.4000000000000004</v>
      </c>
      <c r="Q41" s="972">
        <v>0.3</v>
      </c>
      <c r="R41" s="972">
        <v>0.2</v>
      </c>
      <c r="S41" s="972">
        <v>0.2</v>
      </c>
      <c r="T41" s="972">
        <v>1.4</v>
      </c>
      <c r="U41" s="972">
        <v>0.8</v>
      </c>
      <c r="V41" s="972">
        <v>0.4</v>
      </c>
      <c r="W41" s="972">
        <v>0.3</v>
      </c>
      <c r="X41" s="972">
        <v>1</v>
      </c>
      <c r="Y41" s="972">
        <v>0.3</v>
      </c>
      <c r="Z41" s="972">
        <v>0.6</v>
      </c>
    </row>
    <row r="42" spans="1:26" ht="18" customHeight="1">
      <c r="A42" s="691" t="s">
        <v>1</v>
      </c>
      <c r="B42" s="972">
        <v>72.465915454846552</v>
      </c>
      <c r="C42" s="972">
        <v>53.127872205882348</v>
      </c>
      <c r="D42" s="972">
        <v>88.577091871327497</v>
      </c>
      <c r="E42" s="972">
        <v>2.2000000000000002</v>
      </c>
      <c r="F42" s="972">
        <v>3</v>
      </c>
      <c r="G42" s="972">
        <v>4</v>
      </c>
      <c r="H42" s="972">
        <v>5.8</v>
      </c>
      <c r="I42" s="972">
        <v>6.3</v>
      </c>
      <c r="J42" s="972">
        <v>7.6</v>
      </c>
      <c r="K42" s="972">
        <v>10.4</v>
      </c>
      <c r="L42" s="972">
        <v>14.7</v>
      </c>
      <c r="M42" s="972">
        <v>19.3</v>
      </c>
      <c r="N42" s="972">
        <v>24.6</v>
      </c>
      <c r="O42" s="972">
        <v>19.899999999999999</v>
      </c>
      <c r="P42" s="972">
        <v>32</v>
      </c>
      <c r="Q42" s="972">
        <v>37.9</v>
      </c>
      <c r="R42" s="972">
        <v>26.2</v>
      </c>
      <c r="S42" s="972">
        <v>21</v>
      </c>
      <c r="T42" s="972">
        <v>21.2</v>
      </c>
      <c r="U42" s="972">
        <v>91.1</v>
      </c>
      <c r="V42" s="972">
        <v>23.6</v>
      </c>
      <c r="W42" s="972">
        <v>62.7</v>
      </c>
      <c r="X42" s="972">
        <v>62.9</v>
      </c>
      <c r="Y42" s="972">
        <v>136</v>
      </c>
      <c r="Z42" s="972">
        <v>105.7</v>
      </c>
    </row>
    <row r="43" spans="1:26" ht="18" customHeight="1">
      <c r="A43" s="691" t="s">
        <v>23</v>
      </c>
      <c r="B43" s="972">
        <v>1.558887273128726</v>
      </c>
      <c r="C43" s="972">
        <v>2.4788967184095858</v>
      </c>
      <c r="D43" s="972">
        <v>2.0237301268724766</v>
      </c>
      <c r="E43" s="972">
        <v>38.4</v>
      </c>
      <c r="F43" s="972">
        <v>55.6</v>
      </c>
      <c r="G43" s="972">
        <v>46.8</v>
      </c>
      <c r="H43" s="972">
        <v>46.8</v>
      </c>
      <c r="I43" s="972">
        <v>51.8</v>
      </c>
      <c r="J43" s="972">
        <v>46.8</v>
      </c>
      <c r="K43" s="972">
        <v>39.1</v>
      </c>
      <c r="L43" s="972">
        <v>38.1</v>
      </c>
      <c r="M43" s="972">
        <v>48.7</v>
      </c>
      <c r="N43" s="972">
        <v>43</v>
      </c>
      <c r="O43" s="972">
        <v>37.700000000000003</v>
      </c>
      <c r="P43" s="972">
        <v>23</v>
      </c>
      <c r="Q43" s="972">
        <v>31.4</v>
      </c>
      <c r="R43" s="972">
        <v>21.7</v>
      </c>
      <c r="S43" s="972">
        <v>19.7</v>
      </c>
      <c r="T43" s="972">
        <v>25.2</v>
      </c>
      <c r="U43" s="972">
        <v>47.3</v>
      </c>
      <c r="V43" s="972">
        <v>27.3</v>
      </c>
      <c r="W43" s="972">
        <v>38</v>
      </c>
      <c r="X43" s="972">
        <v>27.6</v>
      </c>
      <c r="Y43" s="972">
        <v>24.7</v>
      </c>
      <c r="Z43" s="972">
        <v>53</v>
      </c>
    </row>
    <row r="45" spans="1:26" ht="18" customHeight="1">
      <c r="A45" s="241" t="s">
        <v>2784</v>
      </c>
    </row>
    <row r="47" spans="1:26" ht="18" customHeight="1">
      <c r="A47" s="241" t="s">
        <v>3253</v>
      </c>
    </row>
  </sheetData>
  <hyperlinks>
    <hyperlink ref="AB3" location="Content!A1" display="Back to content page" xr:uid="{00000000-0004-0000-1400-000000000000}"/>
  </hyperlinks>
  <pageMargins left="0.7" right="0.7" top="0.75" bottom="0.75" header="0.3" footer="0.3"/>
  <pageSetup paperSize="9" orientation="portrait" horizontalDpi="4294967293"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79EB1-7B63-4DC2-9BE1-C8BB6A8F177E}">
  <dimension ref="A1:P23"/>
  <sheetViews>
    <sheetView topLeftCell="B1" workbookViewId="0">
      <selection activeCell="A23" sqref="A23"/>
    </sheetView>
  </sheetViews>
  <sheetFormatPr defaultRowHeight="14.5"/>
  <cols>
    <col min="1" max="1" width="29.453125" customWidth="1"/>
    <col min="2" max="13" width="11.453125" customWidth="1"/>
  </cols>
  <sheetData>
    <row r="1" spans="1:16">
      <c r="A1" s="44" t="s">
        <v>3356</v>
      </c>
    </row>
    <row r="3" spans="1:16">
      <c r="A3" s="153" t="s">
        <v>2519</v>
      </c>
      <c r="B3" s="25">
        <v>2010</v>
      </c>
      <c r="C3" s="25">
        <v>2011</v>
      </c>
      <c r="D3" s="25">
        <v>2012</v>
      </c>
      <c r="E3" s="25">
        <v>2013</v>
      </c>
      <c r="F3" s="25">
        <v>2014</v>
      </c>
      <c r="G3" s="25">
        <v>2015</v>
      </c>
      <c r="H3" s="25">
        <v>2016</v>
      </c>
      <c r="I3" s="25">
        <v>2017</v>
      </c>
      <c r="J3" s="25">
        <v>2018</v>
      </c>
      <c r="K3" s="25">
        <v>2019</v>
      </c>
      <c r="L3" s="25">
        <v>2020</v>
      </c>
      <c r="M3" s="25">
        <v>2021</v>
      </c>
      <c r="N3" s="25">
        <v>2022</v>
      </c>
      <c r="P3" s="1" t="s">
        <v>528</v>
      </c>
    </row>
    <row r="4" spans="1:16">
      <c r="A4" s="16" t="s">
        <v>13</v>
      </c>
      <c r="B4" s="285">
        <v>1010</v>
      </c>
      <c r="C4" s="285">
        <v>1010</v>
      </c>
      <c r="D4" s="285">
        <v>1010</v>
      </c>
      <c r="E4" s="285">
        <v>1010</v>
      </c>
      <c r="F4" s="285">
        <v>1010</v>
      </c>
      <c r="G4" s="285">
        <v>1010</v>
      </c>
      <c r="H4" s="285">
        <v>1010</v>
      </c>
      <c r="I4" s="285">
        <v>1010</v>
      </c>
      <c r="J4" s="285">
        <v>1010</v>
      </c>
      <c r="K4" s="285">
        <v>1010</v>
      </c>
      <c r="L4" s="285">
        <v>1010</v>
      </c>
      <c r="M4" s="285">
        <v>1010</v>
      </c>
      <c r="N4" s="285">
        <v>1010</v>
      </c>
    </row>
    <row r="5" spans="1:16">
      <c r="A5" s="16" t="s">
        <v>12</v>
      </c>
      <c r="B5" s="285">
        <v>416</v>
      </c>
      <c r="C5" s="285">
        <v>416</v>
      </c>
      <c r="D5" s="285">
        <v>416</v>
      </c>
      <c r="E5" s="285">
        <v>416</v>
      </c>
      <c r="F5" s="285">
        <v>416</v>
      </c>
      <c r="G5" s="285">
        <v>416</v>
      </c>
      <c r="H5" s="285">
        <v>416</v>
      </c>
      <c r="I5" s="285">
        <v>416</v>
      </c>
      <c r="J5" s="285">
        <v>416</v>
      </c>
      <c r="K5" s="285">
        <v>416</v>
      </c>
      <c r="L5" s="285">
        <v>416</v>
      </c>
      <c r="M5" s="285">
        <v>416</v>
      </c>
      <c r="N5" s="285">
        <v>416</v>
      </c>
    </row>
    <row r="6" spans="1:16">
      <c r="A6" s="28" t="s">
        <v>483</v>
      </c>
      <c r="B6" s="285">
        <v>900</v>
      </c>
      <c r="C6" s="285">
        <v>900</v>
      </c>
      <c r="D6" s="285">
        <v>900</v>
      </c>
      <c r="E6" s="285">
        <v>900</v>
      </c>
      <c r="F6" s="285">
        <v>900</v>
      </c>
      <c r="G6" s="285">
        <v>900</v>
      </c>
      <c r="H6" s="285">
        <v>900</v>
      </c>
      <c r="I6" s="285">
        <v>900</v>
      </c>
      <c r="J6" s="285">
        <v>900</v>
      </c>
      <c r="K6" s="285">
        <v>900</v>
      </c>
      <c r="L6" s="285">
        <v>900</v>
      </c>
      <c r="M6" s="285">
        <v>900</v>
      </c>
      <c r="N6" s="285">
        <v>900</v>
      </c>
    </row>
    <row r="7" spans="1:16">
      <c r="A7" s="16" t="s">
        <v>568</v>
      </c>
      <c r="B7" s="285">
        <v>1543</v>
      </c>
      <c r="C7" s="285">
        <v>1543</v>
      </c>
      <c r="D7" s="285">
        <v>1543</v>
      </c>
      <c r="E7" s="285">
        <v>1543</v>
      </c>
      <c r="F7" s="285">
        <v>1543</v>
      </c>
      <c r="G7" s="285">
        <v>1543</v>
      </c>
      <c r="H7" s="285">
        <v>1543</v>
      </c>
      <c r="I7" s="285">
        <v>1543</v>
      </c>
      <c r="J7" s="285">
        <v>1543</v>
      </c>
      <c r="K7" s="285">
        <v>1543</v>
      </c>
      <c r="L7" s="285">
        <v>1543</v>
      </c>
      <c r="M7" s="285">
        <v>1543</v>
      </c>
      <c r="N7" s="285">
        <v>1543</v>
      </c>
    </row>
    <row r="8" spans="1:16">
      <c r="A8" s="16" t="s">
        <v>482</v>
      </c>
      <c r="B8" s="285">
        <v>788</v>
      </c>
      <c r="C8" s="285">
        <v>788</v>
      </c>
      <c r="D8" s="285">
        <v>788</v>
      </c>
      <c r="E8" s="285">
        <v>788</v>
      </c>
      <c r="F8" s="285">
        <v>788</v>
      </c>
      <c r="G8" s="285">
        <v>788</v>
      </c>
      <c r="H8" s="285">
        <v>788</v>
      </c>
      <c r="I8" s="285">
        <v>788</v>
      </c>
      <c r="J8" s="285">
        <v>788</v>
      </c>
      <c r="K8" s="285">
        <v>788</v>
      </c>
      <c r="L8" s="285">
        <v>788</v>
      </c>
      <c r="M8" s="285">
        <v>788</v>
      </c>
      <c r="N8" s="285">
        <v>788</v>
      </c>
    </row>
    <row r="9" spans="1:16">
      <c r="A9" s="16" t="s">
        <v>11</v>
      </c>
      <c r="B9" s="285">
        <v>788</v>
      </c>
      <c r="C9" s="285">
        <v>788</v>
      </c>
      <c r="D9" s="285">
        <v>788</v>
      </c>
      <c r="E9" s="285">
        <v>788</v>
      </c>
      <c r="F9" s="285">
        <v>788</v>
      </c>
      <c r="G9" s="285">
        <v>788</v>
      </c>
      <c r="H9" s="285">
        <v>788</v>
      </c>
      <c r="I9" s="285">
        <v>788</v>
      </c>
      <c r="J9" s="285">
        <v>788</v>
      </c>
      <c r="K9" s="285">
        <v>788</v>
      </c>
      <c r="L9" s="285">
        <v>788</v>
      </c>
      <c r="M9" s="285">
        <v>788</v>
      </c>
      <c r="N9" s="285">
        <v>788</v>
      </c>
    </row>
    <row r="10" spans="1:16">
      <c r="A10" s="16" t="s">
        <v>10</v>
      </c>
      <c r="B10" s="285">
        <v>1513</v>
      </c>
      <c r="C10" s="285">
        <v>1513</v>
      </c>
      <c r="D10" s="285">
        <v>1513</v>
      </c>
      <c r="E10" s="285">
        <v>1513</v>
      </c>
      <c r="F10" s="285">
        <v>1513</v>
      </c>
      <c r="G10" s="285">
        <v>1513</v>
      </c>
      <c r="H10" s="285">
        <v>1513</v>
      </c>
      <c r="I10" s="285">
        <v>1513</v>
      </c>
      <c r="J10" s="285">
        <v>1513</v>
      </c>
      <c r="K10" s="285">
        <v>1513</v>
      </c>
      <c r="L10" s="285">
        <v>1513</v>
      </c>
      <c r="M10" s="285">
        <v>1513</v>
      </c>
      <c r="N10" s="285">
        <v>1513</v>
      </c>
    </row>
    <row r="11" spans="1:16">
      <c r="A11" s="28" t="s">
        <v>9</v>
      </c>
      <c r="B11" s="285">
        <v>1181</v>
      </c>
      <c r="C11" s="285">
        <v>1181</v>
      </c>
      <c r="D11" s="285">
        <v>1181</v>
      </c>
      <c r="E11" s="285">
        <v>1181</v>
      </c>
      <c r="F11" s="285">
        <v>1181</v>
      </c>
      <c r="G11" s="285">
        <v>1181</v>
      </c>
      <c r="H11" s="285">
        <v>1181</v>
      </c>
      <c r="I11" s="285">
        <v>1181</v>
      </c>
      <c r="J11" s="285">
        <v>1181</v>
      </c>
      <c r="K11" s="285">
        <v>1181</v>
      </c>
      <c r="L11" s="285">
        <v>1181</v>
      </c>
      <c r="M11" s="285">
        <v>1181</v>
      </c>
      <c r="N11" s="285">
        <v>1181</v>
      </c>
    </row>
    <row r="12" spans="1:16">
      <c r="A12" s="16" t="s">
        <v>8</v>
      </c>
      <c r="B12" s="285">
        <v>2041</v>
      </c>
      <c r="C12" s="285">
        <v>2041</v>
      </c>
      <c r="D12" s="285">
        <v>2041</v>
      </c>
      <c r="E12" s="285">
        <v>2041</v>
      </c>
      <c r="F12" s="285">
        <v>2041</v>
      </c>
      <c r="G12" s="285">
        <v>2041</v>
      </c>
      <c r="H12" s="285">
        <v>2041</v>
      </c>
      <c r="I12" s="285">
        <v>2041</v>
      </c>
      <c r="J12" s="285">
        <v>2041</v>
      </c>
      <c r="K12" s="285">
        <v>2041</v>
      </c>
      <c r="L12" s="285">
        <v>2041</v>
      </c>
      <c r="M12" s="285">
        <v>2041</v>
      </c>
      <c r="N12" s="285">
        <v>2041</v>
      </c>
    </row>
    <row r="13" spans="1:16">
      <c r="A13" s="16" t="s">
        <v>6</v>
      </c>
      <c r="B13" s="285">
        <v>1032</v>
      </c>
      <c r="C13" s="285">
        <v>1032</v>
      </c>
      <c r="D13" s="285">
        <v>1032</v>
      </c>
      <c r="E13" s="285">
        <v>1032</v>
      </c>
      <c r="F13" s="285">
        <v>1032</v>
      </c>
      <c r="G13" s="285">
        <v>1032</v>
      </c>
      <c r="H13" s="285">
        <v>1032</v>
      </c>
      <c r="I13" s="285">
        <v>1032</v>
      </c>
      <c r="J13" s="285">
        <v>1032</v>
      </c>
      <c r="K13" s="285">
        <v>1032</v>
      </c>
      <c r="L13" s="285">
        <v>1032</v>
      </c>
      <c r="M13" s="285">
        <v>1032</v>
      </c>
      <c r="N13" s="285">
        <v>1032</v>
      </c>
    </row>
    <row r="14" spans="1:16">
      <c r="A14" s="16" t="s">
        <v>17</v>
      </c>
      <c r="B14" s="285">
        <v>285</v>
      </c>
      <c r="C14" s="285">
        <v>285</v>
      </c>
      <c r="D14" s="285">
        <v>285</v>
      </c>
      <c r="E14" s="285">
        <v>285</v>
      </c>
      <c r="F14" s="285">
        <v>285</v>
      </c>
      <c r="G14" s="285">
        <v>285</v>
      </c>
      <c r="H14" s="285">
        <v>285</v>
      </c>
      <c r="I14" s="285">
        <v>285</v>
      </c>
      <c r="J14" s="285">
        <v>285</v>
      </c>
      <c r="K14" s="285">
        <v>285</v>
      </c>
      <c r="L14" s="285">
        <v>285</v>
      </c>
      <c r="M14" s="285">
        <v>285</v>
      </c>
      <c r="N14" s="285">
        <v>285</v>
      </c>
    </row>
    <row r="15" spans="1:16">
      <c r="A15" s="16" t="s">
        <v>4</v>
      </c>
      <c r="B15" s="285">
        <v>2330</v>
      </c>
      <c r="C15" s="285">
        <v>2330</v>
      </c>
      <c r="D15" s="285">
        <v>2330</v>
      </c>
      <c r="E15" s="285">
        <v>2330</v>
      </c>
      <c r="F15" s="285">
        <v>2330</v>
      </c>
      <c r="G15" s="285">
        <v>2330</v>
      </c>
      <c r="H15" s="285">
        <v>2330</v>
      </c>
      <c r="I15" s="285">
        <v>2330</v>
      </c>
      <c r="J15" s="285">
        <v>2330</v>
      </c>
      <c r="K15" s="285">
        <v>2330</v>
      </c>
      <c r="L15" s="285">
        <v>2330</v>
      </c>
      <c r="M15" s="285">
        <v>2330</v>
      </c>
      <c r="N15" s="285">
        <v>2330</v>
      </c>
    </row>
    <row r="16" spans="1:16">
      <c r="A16" s="28" t="s">
        <v>3</v>
      </c>
      <c r="B16" s="285">
        <v>495</v>
      </c>
      <c r="C16" s="285">
        <v>495</v>
      </c>
      <c r="D16" s="285">
        <v>495</v>
      </c>
      <c r="E16" s="285">
        <v>495</v>
      </c>
      <c r="F16" s="285">
        <v>495</v>
      </c>
      <c r="G16" s="285">
        <v>495</v>
      </c>
      <c r="H16" s="285">
        <v>495</v>
      </c>
      <c r="I16" s="285">
        <v>495</v>
      </c>
      <c r="J16" s="285">
        <v>495</v>
      </c>
      <c r="K16" s="285">
        <v>495</v>
      </c>
      <c r="L16" s="285">
        <v>495</v>
      </c>
      <c r="M16" s="285">
        <v>495</v>
      </c>
      <c r="N16" s="285">
        <v>495</v>
      </c>
    </row>
    <row r="17" spans="1:14">
      <c r="A17" s="16" t="s">
        <v>32</v>
      </c>
      <c r="B17" s="285">
        <v>1071</v>
      </c>
      <c r="C17" s="285">
        <v>1071</v>
      </c>
      <c r="D17" s="285">
        <v>1071</v>
      </c>
      <c r="E17" s="285">
        <v>1071</v>
      </c>
      <c r="F17" s="285">
        <v>1071</v>
      </c>
      <c r="G17" s="285">
        <v>1071</v>
      </c>
      <c r="H17" s="285">
        <v>1071</v>
      </c>
      <c r="I17" s="285">
        <v>1071</v>
      </c>
      <c r="J17" s="285">
        <v>1071</v>
      </c>
      <c r="K17" s="285">
        <v>1071</v>
      </c>
      <c r="L17" s="285">
        <v>1071</v>
      </c>
      <c r="M17" s="285">
        <v>1071</v>
      </c>
      <c r="N17" s="285">
        <v>1071</v>
      </c>
    </row>
    <row r="18" spans="1:14">
      <c r="A18" s="16" t="s">
        <v>1</v>
      </c>
      <c r="B18" s="285">
        <v>1020</v>
      </c>
      <c r="C18" s="285">
        <v>1020</v>
      </c>
      <c r="D18" s="285">
        <v>1020</v>
      </c>
      <c r="E18" s="285">
        <v>1020</v>
      </c>
      <c r="F18" s="285">
        <v>1020</v>
      </c>
      <c r="G18" s="285">
        <v>1020</v>
      </c>
      <c r="H18" s="285">
        <v>1020</v>
      </c>
      <c r="I18" s="285">
        <v>1020</v>
      </c>
      <c r="J18" s="285">
        <v>1020</v>
      </c>
      <c r="K18" s="285">
        <v>1020</v>
      </c>
      <c r="L18" s="285">
        <v>1020</v>
      </c>
      <c r="M18" s="285">
        <v>1020</v>
      </c>
      <c r="N18" s="285">
        <v>1020</v>
      </c>
    </row>
    <row r="19" spans="1:14">
      <c r="A19" s="16" t="s">
        <v>23</v>
      </c>
      <c r="B19" s="285">
        <v>657</v>
      </c>
      <c r="C19" s="285">
        <v>657</v>
      </c>
      <c r="D19" s="285">
        <v>657</v>
      </c>
      <c r="E19" s="285">
        <v>657</v>
      </c>
      <c r="F19" s="285">
        <v>657</v>
      </c>
      <c r="G19" s="285">
        <v>657</v>
      </c>
      <c r="H19" s="285">
        <v>657</v>
      </c>
      <c r="I19" s="285">
        <v>657</v>
      </c>
      <c r="J19" s="285">
        <v>657</v>
      </c>
      <c r="K19" s="285">
        <v>657</v>
      </c>
      <c r="L19" s="285">
        <v>657</v>
      </c>
      <c r="M19" s="285">
        <v>657</v>
      </c>
      <c r="N19" s="285">
        <v>657</v>
      </c>
    </row>
    <row r="21" spans="1:14">
      <c r="A21" s="102" t="s">
        <v>20</v>
      </c>
    </row>
    <row r="22" spans="1:14">
      <c r="A22" s="102"/>
    </row>
    <row r="23" spans="1:14">
      <c r="A23" s="53" t="s">
        <v>3354</v>
      </c>
    </row>
  </sheetData>
  <hyperlinks>
    <hyperlink ref="P3" location="Content!A1" display="Back to content page" xr:uid="{037C0362-6425-4D7C-9192-03222DDDADDA}"/>
  </hyperlinks>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910AA-0115-4C69-A702-69D447D66905}">
  <dimension ref="A1:P26"/>
  <sheetViews>
    <sheetView workbookViewId="0">
      <selection activeCell="F21" sqref="F21"/>
    </sheetView>
  </sheetViews>
  <sheetFormatPr defaultRowHeight="14.5"/>
  <cols>
    <col min="1" max="1" width="36.7265625" customWidth="1"/>
    <col min="2" max="13" width="12.7265625" customWidth="1"/>
  </cols>
  <sheetData>
    <row r="1" spans="1:16">
      <c r="A1" s="44" t="s">
        <v>3357</v>
      </c>
    </row>
    <row r="2" spans="1:16" ht="13.9" customHeight="1"/>
    <row r="3" spans="1:16">
      <c r="A3" s="153" t="s">
        <v>2519</v>
      </c>
      <c r="B3" s="25">
        <v>2010</v>
      </c>
      <c r="C3" s="25">
        <v>2011</v>
      </c>
      <c r="D3" s="25">
        <v>2012</v>
      </c>
      <c r="E3" s="25">
        <v>2013</v>
      </c>
      <c r="F3" s="25">
        <v>2014</v>
      </c>
      <c r="G3" s="25">
        <v>2015</v>
      </c>
      <c r="H3" s="25">
        <v>2016</v>
      </c>
      <c r="I3" s="25">
        <v>2017</v>
      </c>
      <c r="J3" s="25">
        <v>2018</v>
      </c>
      <c r="K3" s="25">
        <v>2019</v>
      </c>
      <c r="L3" s="25">
        <v>2020</v>
      </c>
      <c r="M3" s="25">
        <v>2021</v>
      </c>
      <c r="N3" s="25">
        <v>2022</v>
      </c>
      <c r="P3" s="1" t="s">
        <v>528</v>
      </c>
    </row>
    <row r="4" spans="1:16">
      <c r="A4" s="16" t="s">
        <v>13</v>
      </c>
      <c r="B4" s="285">
        <v>1259.1669999999999</v>
      </c>
      <c r="C4" s="285">
        <v>1259.1669999999999</v>
      </c>
      <c r="D4" s="285">
        <v>1259.1669999999999</v>
      </c>
      <c r="E4" s="285">
        <v>1259.1669999999999</v>
      </c>
      <c r="F4" s="285">
        <v>1259.1669999999999</v>
      </c>
      <c r="G4" s="285">
        <v>1259.1669999999999</v>
      </c>
      <c r="H4" s="285">
        <v>1259.1669999999999</v>
      </c>
      <c r="I4" s="285">
        <v>1259.1669999999999</v>
      </c>
      <c r="J4" s="285">
        <v>1259.1669999999999</v>
      </c>
      <c r="K4" s="285">
        <v>1259.1669999999999</v>
      </c>
      <c r="L4" s="285">
        <v>1259.1669999999999</v>
      </c>
      <c r="M4" s="285">
        <v>1259.1669999999999</v>
      </c>
      <c r="N4" s="285">
        <v>1259.1669999999999</v>
      </c>
    </row>
    <row r="5" spans="1:16">
      <c r="A5" s="28" t="s">
        <v>12</v>
      </c>
      <c r="B5" s="285">
        <v>241.99968000000001</v>
      </c>
      <c r="C5" s="285">
        <v>241.99968000000001</v>
      </c>
      <c r="D5" s="285">
        <v>241.99968000000001</v>
      </c>
      <c r="E5" s="285">
        <v>241.99968000000001</v>
      </c>
      <c r="F5" s="285">
        <v>241.99968000000001</v>
      </c>
      <c r="G5" s="285">
        <v>241.99968000000001</v>
      </c>
      <c r="H5" s="285">
        <v>241.99968000000001</v>
      </c>
      <c r="I5" s="285">
        <v>241.99968000000001</v>
      </c>
      <c r="J5" s="285">
        <v>241.99968000000001</v>
      </c>
      <c r="K5" s="285">
        <v>241.99968000000001</v>
      </c>
      <c r="L5" s="285">
        <v>241.99968000000001</v>
      </c>
      <c r="M5" s="285">
        <v>241.99968000000001</v>
      </c>
      <c r="N5" s="285">
        <v>241.99968000000001</v>
      </c>
    </row>
    <row r="6" spans="1:16">
      <c r="A6" s="16" t="s">
        <v>483</v>
      </c>
      <c r="B6" s="285">
        <v>1.6749000000000001</v>
      </c>
      <c r="C6" s="285">
        <v>1.6749000000000001</v>
      </c>
      <c r="D6" s="285">
        <v>1.6749000000000001</v>
      </c>
      <c r="E6" s="285">
        <v>1.6749000000000001</v>
      </c>
      <c r="F6" s="285">
        <v>1.6749000000000001</v>
      </c>
      <c r="G6" s="285">
        <v>1.6749000000000001</v>
      </c>
      <c r="H6" s="285">
        <v>1.6749000000000001</v>
      </c>
      <c r="I6" s="285">
        <v>1.6749000000000001</v>
      </c>
      <c r="J6" s="285">
        <v>1.6749000000000001</v>
      </c>
      <c r="K6" s="285">
        <v>1.6749000000000001</v>
      </c>
      <c r="L6" s="285">
        <v>1.6749000000000001</v>
      </c>
      <c r="M6" s="285">
        <v>1.6749000000000001</v>
      </c>
      <c r="N6" s="285">
        <v>1.6749000000000001</v>
      </c>
    </row>
    <row r="7" spans="1:16">
      <c r="A7" s="16" t="s">
        <v>568</v>
      </c>
      <c r="B7" s="285">
        <v>3618.1189800000002</v>
      </c>
      <c r="C7" s="285">
        <v>3618.1189800000002</v>
      </c>
      <c r="D7" s="285">
        <v>3618.1189800000002</v>
      </c>
      <c r="E7" s="285">
        <v>3618.1189800000002</v>
      </c>
      <c r="F7" s="285">
        <v>3618.1189800000002</v>
      </c>
      <c r="G7" s="285">
        <v>3618.1189800000002</v>
      </c>
      <c r="H7" s="285">
        <v>3618.1189800000002</v>
      </c>
      <c r="I7" s="285">
        <v>3618.1189800000002</v>
      </c>
      <c r="J7" s="285">
        <v>3618.1189800000002</v>
      </c>
      <c r="K7" s="285">
        <v>3618.1189800000002</v>
      </c>
      <c r="L7" s="285">
        <v>3618.1189800000002</v>
      </c>
      <c r="M7" s="285">
        <v>3618.1189800000002</v>
      </c>
      <c r="N7" s="285">
        <v>3618.1189800000002</v>
      </c>
    </row>
    <row r="8" spans="1:16">
      <c r="A8" s="16" t="s">
        <v>482</v>
      </c>
      <c r="B8" s="285">
        <v>13.679679999999999</v>
      </c>
      <c r="C8" s="285">
        <v>13.679679999999999</v>
      </c>
      <c r="D8" s="285">
        <v>13.679679999999999</v>
      </c>
      <c r="E8" s="285">
        <v>13.679679999999999</v>
      </c>
      <c r="F8" s="285">
        <v>13.679679999999999</v>
      </c>
      <c r="G8" s="285">
        <v>13.679679999999999</v>
      </c>
      <c r="H8" s="285">
        <v>13.679679999999999</v>
      </c>
      <c r="I8" s="285">
        <v>13.679679999999999</v>
      </c>
      <c r="J8" s="285">
        <v>13.679679999999999</v>
      </c>
      <c r="K8" s="285">
        <v>13.679679999999999</v>
      </c>
      <c r="L8" s="285">
        <v>13.679679999999999</v>
      </c>
      <c r="M8" s="285">
        <v>13.679679999999999</v>
      </c>
      <c r="N8" s="285">
        <v>13.679679999999999</v>
      </c>
    </row>
    <row r="9" spans="1:16">
      <c r="A9" s="16" t="s">
        <v>11</v>
      </c>
      <c r="B9" s="285">
        <v>23.923680000000001</v>
      </c>
      <c r="C9" s="285">
        <v>23.923680000000001</v>
      </c>
      <c r="D9" s="285">
        <v>23.923680000000001</v>
      </c>
      <c r="E9" s="285">
        <v>23.923680000000001</v>
      </c>
      <c r="F9" s="285">
        <v>23.923680000000001</v>
      </c>
      <c r="G9" s="285">
        <v>23.923680000000001</v>
      </c>
      <c r="H9" s="285">
        <v>23.923680000000001</v>
      </c>
      <c r="I9" s="285">
        <v>23.923680000000001</v>
      </c>
      <c r="J9" s="285">
        <v>23.923680000000001</v>
      </c>
      <c r="K9" s="285">
        <v>23.923680000000001</v>
      </c>
      <c r="L9" s="285">
        <v>23.923680000000001</v>
      </c>
      <c r="M9" s="285">
        <v>23.923680000000001</v>
      </c>
      <c r="N9" s="285">
        <v>23.923680000000001</v>
      </c>
    </row>
    <row r="10" spans="1:16">
      <c r="A10" s="16" t="s">
        <v>10</v>
      </c>
      <c r="B10" s="285">
        <v>888.19151999999997</v>
      </c>
      <c r="C10" s="285">
        <v>888.58489999999995</v>
      </c>
      <c r="D10" s="285">
        <v>888.58489999999995</v>
      </c>
      <c r="E10" s="285">
        <v>888.58489999999995</v>
      </c>
      <c r="F10" s="285">
        <v>888.58489999999995</v>
      </c>
      <c r="G10" s="285">
        <v>888.58489999999995</v>
      </c>
      <c r="H10" s="285">
        <v>888.58489999999995</v>
      </c>
      <c r="I10" s="285">
        <v>888.57733499999995</v>
      </c>
      <c r="J10" s="285">
        <v>888.57733499999995</v>
      </c>
      <c r="K10" s="285">
        <v>888.57733499999995</v>
      </c>
      <c r="L10" s="285">
        <v>888.57733499999995</v>
      </c>
      <c r="M10" s="285">
        <v>888.57733499999995</v>
      </c>
      <c r="N10" s="285">
        <v>888.57733499999995</v>
      </c>
    </row>
    <row r="11" spans="1:16">
      <c r="A11" s="16" t="s">
        <v>9</v>
      </c>
      <c r="B11" s="285">
        <v>139.92488</v>
      </c>
      <c r="C11" s="285">
        <v>139.92488</v>
      </c>
      <c r="D11" s="285">
        <v>139.92488</v>
      </c>
      <c r="E11" s="285">
        <v>139.92488</v>
      </c>
      <c r="F11" s="285">
        <v>139.92488</v>
      </c>
      <c r="G11" s="285">
        <v>139.92488</v>
      </c>
      <c r="H11" s="285">
        <v>139.92488</v>
      </c>
      <c r="I11" s="285">
        <v>139.92488</v>
      </c>
      <c r="J11" s="285">
        <v>139.92488</v>
      </c>
      <c r="K11" s="285">
        <v>139.92488</v>
      </c>
      <c r="L11" s="285">
        <v>139.92488</v>
      </c>
      <c r="M11" s="285">
        <v>139.92488</v>
      </c>
      <c r="N11" s="285">
        <v>139.92488</v>
      </c>
    </row>
    <row r="12" spans="1:16">
      <c r="A12" s="28" t="s">
        <v>8</v>
      </c>
      <c r="B12" s="285">
        <v>4.16364</v>
      </c>
      <c r="C12" s="285">
        <v>4.16364</v>
      </c>
      <c r="D12" s="285">
        <v>4.16364</v>
      </c>
      <c r="E12" s="285">
        <v>4.16364</v>
      </c>
      <c r="F12" s="285">
        <v>4.16364</v>
      </c>
      <c r="G12" s="285">
        <v>4.16364</v>
      </c>
      <c r="H12" s="285">
        <v>4.16364</v>
      </c>
      <c r="I12" s="285">
        <v>4.0962870000000002</v>
      </c>
      <c r="J12" s="285">
        <v>4.0962870000000002</v>
      </c>
      <c r="K12" s="285">
        <v>4.0962870000000002</v>
      </c>
      <c r="L12" s="285">
        <v>4.0962870000000002</v>
      </c>
      <c r="M12" s="285">
        <v>4.0962870000000002</v>
      </c>
      <c r="N12" s="285">
        <v>4.0962870000000002</v>
      </c>
    </row>
    <row r="13" spans="1:16">
      <c r="A13" s="16" t="s">
        <v>6</v>
      </c>
      <c r="B13" s="285">
        <v>824.96015999999997</v>
      </c>
      <c r="C13" s="285">
        <v>824.96015999999997</v>
      </c>
      <c r="D13" s="285">
        <v>824.96015999999997</v>
      </c>
      <c r="E13" s="285">
        <v>824.96015999999997</v>
      </c>
      <c r="F13" s="285">
        <v>824.96015999999997</v>
      </c>
      <c r="G13" s="285">
        <v>824.96015999999997</v>
      </c>
      <c r="H13" s="285">
        <v>811.54416000000003</v>
      </c>
      <c r="I13" s="285">
        <v>824.96015999999997</v>
      </c>
      <c r="J13" s="285">
        <v>824.96015999999997</v>
      </c>
      <c r="K13" s="285">
        <v>824.96015999999997</v>
      </c>
      <c r="L13" s="285">
        <v>824.96015999999997</v>
      </c>
      <c r="M13" s="285">
        <v>824.96015999999997</v>
      </c>
      <c r="N13" s="285">
        <v>824.96015999999997</v>
      </c>
    </row>
    <row r="14" spans="1:16">
      <c r="A14" s="16" t="s">
        <v>17</v>
      </c>
      <c r="B14" s="285">
        <v>234.92265</v>
      </c>
      <c r="C14" s="285">
        <v>234.92265</v>
      </c>
      <c r="D14" s="285">
        <v>234.92265</v>
      </c>
      <c r="E14" s="285">
        <v>234.92265</v>
      </c>
      <c r="F14" s="285">
        <v>234.92265</v>
      </c>
      <c r="G14" s="285">
        <v>234.92265</v>
      </c>
      <c r="H14" s="285">
        <v>234.92265</v>
      </c>
      <c r="I14" s="285">
        <v>234.92265</v>
      </c>
      <c r="J14" s="285">
        <v>234.92265</v>
      </c>
      <c r="K14" s="285">
        <v>234.92265</v>
      </c>
      <c r="L14" s="285">
        <v>234.92265</v>
      </c>
      <c r="M14" s="285">
        <v>234.92265</v>
      </c>
      <c r="N14" s="285">
        <v>234.92265</v>
      </c>
    </row>
    <row r="15" spans="1:16">
      <c r="A15" s="16" t="s">
        <v>4</v>
      </c>
      <c r="B15" s="285">
        <v>1.0718000000000001</v>
      </c>
      <c r="C15" s="285">
        <v>1.0718000000000001</v>
      </c>
      <c r="D15" s="285">
        <v>1.0718000000000001</v>
      </c>
      <c r="E15" s="285">
        <v>1.0718000000000001</v>
      </c>
      <c r="F15" s="285">
        <v>1.0718000000000001</v>
      </c>
      <c r="G15" s="285">
        <v>1.0718000000000001</v>
      </c>
      <c r="H15" s="285">
        <v>1.0718000000000001</v>
      </c>
      <c r="I15" s="285">
        <v>1.0718000000000001</v>
      </c>
      <c r="J15" s="285">
        <v>1.0718000000000001</v>
      </c>
      <c r="K15" s="285">
        <v>1.0718000000000001</v>
      </c>
      <c r="L15" s="285">
        <v>1.0718000000000001</v>
      </c>
      <c r="M15" s="285">
        <v>1.0718000000000001</v>
      </c>
      <c r="N15" s="285">
        <v>1.0718000000000001</v>
      </c>
    </row>
    <row r="16" spans="1:16">
      <c r="A16" s="16" t="s">
        <v>3</v>
      </c>
      <c r="B16" s="285">
        <v>603.44955000000004</v>
      </c>
      <c r="C16" s="285">
        <v>603.44955000000004</v>
      </c>
      <c r="D16" s="285">
        <v>603.44955000000004</v>
      </c>
      <c r="E16" s="285">
        <v>603.44955000000004</v>
      </c>
      <c r="F16" s="285">
        <v>603.44955000000004</v>
      </c>
      <c r="G16" s="285">
        <v>603.44955000000004</v>
      </c>
      <c r="H16" s="285">
        <v>603.44955000000004</v>
      </c>
      <c r="I16" s="285">
        <v>603.44955000000004</v>
      </c>
      <c r="J16" s="285">
        <v>603.44955000000004</v>
      </c>
      <c r="K16" s="285">
        <v>603.44955000000004</v>
      </c>
      <c r="L16" s="285">
        <v>603.44955000000004</v>
      </c>
      <c r="M16" s="285">
        <v>603.44955000000004</v>
      </c>
      <c r="N16" s="285">
        <v>603.44955000000004</v>
      </c>
    </row>
    <row r="17" spans="1:14">
      <c r="A17" s="16" t="s">
        <v>32</v>
      </c>
      <c r="B17" s="285">
        <v>1014.5583</v>
      </c>
      <c r="C17" s="285">
        <v>1014.5583</v>
      </c>
      <c r="D17" s="285">
        <v>1014.5583</v>
      </c>
      <c r="E17" s="285">
        <v>1014.5583</v>
      </c>
      <c r="F17" s="285">
        <v>1014.5583</v>
      </c>
      <c r="G17" s="285">
        <v>1014.5583</v>
      </c>
      <c r="H17" s="285">
        <v>1014.5583</v>
      </c>
      <c r="I17" s="285">
        <v>1014.5583</v>
      </c>
      <c r="J17" s="285">
        <v>1014.5583</v>
      </c>
      <c r="K17" s="285">
        <v>1014.5583</v>
      </c>
      <c r="L17" s="285">
        <v>1014.5583</v>
      </c>
      <c r="M17" s="285">
        <v>1014.5583</v>
      </c>
      <c r="N17" s="285">
        <v>1014.5583</v>
      </c>
    </row>
    <row r="18" spans="1:14">
      <c r="A18" s="16" t="s">
        <v>1</v>
      </c>
      <c r="B18" s="285">
        <v>767.66219999999998</v>
      </c>
      <c r="C18" s="285">
        <v>767.66219999999998</v>
      </c>
      <c r="D18" s="285">
        <v>767.66219999999998</v>
      </c>
      <c r="E18" s="285">
        <v>767.66219999999998</v>
      </c>
      <c r="F18" s="285">
        <v>767.66219999999998</v>
      </c>
      <c r="G18" s="285">
        <v>767.66219999999998</v>
      </c>
      <c r="H18" s="285">
        <v>767.66219999999998</v>
      </c>
      <c r="I18" s="285">
        <v>767.66219999999998</v>
      </c>
      <c r="J18" s="285">
        <v>767.66219999999998</v>
      </c>
      <c r="K18" s="285">
        <v>767.66219999999998</v>
      </c>
      <c r="L18" s="285">
        <v>767.66219999999998</v>
      </c>
      <c r="M18" s="285">
        <v>767.66219999999998</v>
      </c>
      <c r="N18" s="285">
        <v>767.66219999999998</v>
      </c>
    </row>
    <row r="19" spans="1:14">
      <c r="A19" s="28" t="s">
        <v>23</v>
      </c>
      <c r="B19" s="285">
        <v>256.72931999999997</v>
      </c>
      <c r="C19" s="285">
        <v>256.72931999999997</v>
      </c>
      <c r="D19" s="285">
        <v>256.72931999999997</v>
      </c>
      <c r="E19" s="285">
        <v>256.72931999999997</v>
      </c>
      <c r="F19" s="285">
        <v>256.72931999999997</v>
      </c>
      <c r="G19" s="285">
        <v>256.72931999999997</v>
      </c>
      <c r="H19" s="285">
        <v>256.72931999999997</v>
      </c>
      <c r="I19" s="285">
        <v>256.72931999999997</v>
      </c>
      <c r="J19" s="285">
        <v>256.72931999999997</v>
      </c>
      <c r="K19" s="285">
        <v>256.72931999999997</v>
      </c>
      <c r="L19" s="285">
        <v>256.72931999999997</v>
      </c>
      <c r="M19" s="285">
        <v>256.72931999999997</v>
      </c>
      <c r="N19" s="285">
        <v>256.72931999999997</v>
      </c>
    </row>
    <row r="21" spans="1:14">
      <c r="A21" s="102" t="s">
        <v>20</v>
      </c>
    </row>
    <row r="22" spans="1:14">
      <c r="A22" s="102"/>
    </row>
    <row r="23" spans="1:14">
      <c r="A23" s="53" t="s">
        <v>3354</v>
      </c>
    </row>
    <row r="24" spans="1:14">
      <c r="A24" s="53"/>
    </row>
    <row r="25" spans="1:14">
      <c r="A25" s="86"/>
    </row>
    <row r="26" spans="1:14">
      <c r="A26" s="13" t="s">
        <v>389</v>
      </c>
    </row>
  </sheetData>
  <hyperlinks>
    <hyperlink ref="P3" location="Content!A1" display="Back to content page" xr:uid="{0AAA1800-D844-4C12-97FC-DFA9271FD01C}"/>
  </hyperlinks>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sheetPr codeName="Sheet262"/>
  <dimension ref="A1:R34"/>
  <sheetViews>
    <sheetView workbookViewId="0">
      <selection activeCell="G30" sqref="G30"/>
    </sheetView>
  </sheetViews>
  <sheetFormatPr defaultColWidth="9.26953125" defaultRowHeight="14.5"/>
  <cols>
    <col min="1" max="1" width="33.7265625" customWidth="1"/>
    <col min="2" max="15" width="8.7265625" customWidth="1"/>
  </cols>
  <sheetData>
    <row r="1" spans="1:18" s="94" customFormat="1">
      <c r="A1" s="18" t="s">
        <v>2918</v>
      </c>
    </row>
    <row r="2" spans="1:18" ht="11.25" customHeight="1"/>
    <row r="3" spans="1:18" ht="11.25" customHeight="1">
      <c r="A3" s="1080" t="s">
        <v>14</v>
      </c>
      <c r="B3" s="1002" t="s">
        <v>164</v>
      </c>
      <c r="C3" s="1002"/>
      <c r="D3" s="1002"/>
      <c r="E3" s="1002"/>
      <c r="F3" s="1002"/>
      <c r="G3" s="1002"/>
      <c r="H3" s="1002"/>
      <c r="I3" s="1002"/>
      <c r="J3" s="1002"/>
      <c r="K3" s="1002"/>
      <c r="L3" s="1002"/>
      <c r="M3" s="1002"/>
      <c r="N3" s="1002"/>
      <c r="O3" s="1002"/>
    </row>
    <row r="4" spans="1:18">
      <c r="A4" s="1080"/>
      <c r="B4" s="1081">
        <v>1988</v>
      </c>
      <c r="C4" s="1081"/>
      <c r="D4" s="1081">
        <v>1990</v>
      </c>
      <c r="E4" s="1081"/>
      <c r="F4" s="1081">
        <v>1995</v>
      </c>
      <c r="G4" s="1081"/>
      <c r="H4" s="1002">
        <v>2000</v>
      </c>
      <c r="I4" s="1002"/>
      <c r="J4" s="1002">
        <v>2005</v>
      </c>
      <c r="K4" s="1002"/>
      <c r="L4" s="1002">
        <v>2010</v>
      </c>
      <c r="M4" s="1002"/>
      <c r="N4" s="1002">
        <v>2015</v>
      </c>
      <c r="O4" s="1002"/>
    </row>
    <row r="5" spans="1:18">
      <c r="A5" s="1080"/>
      <c r="B5" s="214" t="s">
        <v>22</v>
      </c>
      <c r="C5" s="214" t="s">
        <v>21</v>
      </c>
      <c r="D5" s="214" t="s">
        <v>22</v>
      </c>
      <c r="E5" s="214" t="s">
        <v>21</v>
      </c>
      <c r="F5" s="214" t="s">
        <v>22</v>
      </c>
      <c r="G5" s="214" t="s">
        <v>21</v>
      </c>
      <c r="H5" s="214" t="s">
        <v>22</v>
      </c>
      <c r="I5" s="214" t="s">
        <v>21</v>
      </c>
      <c r="J5" s="214" t="s">
        <v>22</v>
      </c>
      <c r="K5" s="214" t="s">
        <v>21</v>
      </c>
      <c r="L5" s="214" t="s">
        <v>22</v>
      </c>
      <c r="M5" s="214" t="s">
        <v>21</v>
      </c>
      <c r="N5" s="214" t="s">
        <v>22</v>
      </c>
      <c r="O5" s="214" t="s">
        <v>21</v>
      </c>
      <c r="Q5" s="1" t="s">
        <v>528</v>
      </c>
    </row>
    <row r="6" spans="1:18" ht="13.5" customHeight="1">
      <c r="A6" s="16" t="s">
        <v>13</v>
      </c>
      <c r="B6" s="279"/>
      <c r="C6" s="279"/>
      <c r="D6" s="279"/>
      <c r="E6" s="279"/>
      <c r="F6" s="279"/>
      <c r="G6" s="279"/>
      <c r="H6" s="279"/>
      <c r="I6" s="279"/>
      <c r="J6" s="279"/>
      <c r="K6" s="279"/>
      <c r="L6" s="279"/>
      <c r="M6" s="279"/>
      <c r="N6" s="281"/>
      <c r="O6" s="281"/>
      <c r="R6" s="33"/>
    </row>
    <row r="7" spans="1:18">
      <c r="A7" s="16" t="s">
        <v>12</v>
      </c>
      <c r="B7" s="279">
        <v>63</v>
      </c>
      <c r="C7" s="279">
        <v>88</v>
      </c>
      <c r="D7" s="279"/>
      <c r="E7" s="279"/>
      <c r="F7" s="279"/>
      <c r="G7" s="279"/>
      <c r="H7" s="279">
        <v>41</v>
      </c>
      <c r="I7" s="279">
        <v>69</v>
      </c>
      <c r="J7" s="279"/>
      <c r="K7" s="279"/>
      <c r="L7" s="279"/>
      <c r="M7" s="279"/>
      <c r="N7" s="279">
        <v>9.4</v>
      </c>
      <c r="O7" s="279">
        <v>59</v>
      </c>
    </row>
    <row r="8" spans="1:18">
      <c r="A8" s="16" t="s">
        <v>483</v>
      </c>
      <c r="B8" s="279"/>
      <c r="C8" s="279"/>
      <c r="D8" s="279"/>
      <c r="E8" s="279"/>
      <c r="F8" s="279"/>
      <c r="G8" s="279"/>
      <c r="H8" s="279"/>
      <c r="I8" s="279"/>
      <c r="J8" s="279"/>
      <c r="K8" s="279"/>
      <c r="L8" s="279"/>
      <c r="M8" s="279"/>
      <c r="N8" s="279"/>
      <c r="O8" s="279"/>
    </row>
    <row r="9" spans="1:18">
      <c r="A9" s="28" t="s">
        <v>89</v>
      </c>
      <c r="B9" s="279"/>
      <c r="C9" s="279"/>
      <c r="D9" s="279"/>
      <c r="E9" s="279"/>
      <c r="F9" s="279">
        <v>19</v>
      </c>
      <c r="G9" s="279">
        <v>97</v>
      </c>
      <c r="H9" s="279"/>
      <c r="I9" s="279"/>
      <c r="J9" s="279">
        <v>1</v>
      </c>
      <c r="K9" s="279">
        <v>31</v>
      </c>
      <c r="L9" s="279"/>
      <c r="M9" s="279"/>
      <c r="N9" s="281"/>
      <c r="O9" s="281"/>
    </row>
    <row r="10" spans="1:18">
      <c r="A10" s="16" t="s">
        <v>482</v>
      </c>
      <c r="B10" s="279"/>
      <c r="C10" s="279"/>
      <c r="D10" s="279">
        <v>86</v>
      </c>
      <c r="E10" s="279">
        <v>24.9</v>
      </c>
      <c r="F10" s="279">
        <v>86.8</v>
      </c>
      <c r="G10" s="279">
        <v>29.5</v>
      </c>
      <c r="H10" s="279">
        <v>88.8</v>
      </c>
      <c r="I10" s="279">
        <v>41.1</v>
      </c>
      <c r="J10" s="279">
        <v>90.8</v>
      </c>
      <c r="K10" s="279">
        <v>52.7</v>
      </c>
      <c r="L10" s="279">
        <v>92.8</v>
      </c>
      <c r="M10" s="279">
        <v>64.2</v>
      </c>
      <c r="N10" s="281"/>
      <c r="O10" s="281"/>
    </row>
    <row r="11" spans="1:18">
      <c r="A11" s="16" t="s">
        <v>11</v>
      </c>
      <c r="B11" s="279"/>
      <c r="C11" s="279"/>
      <c r="D11" s="279"/>
      <c r="E11" s="279"/>
      <c r="F11" s="279"/>
      <c r="G11" s="279"/>
      <c r="H11" s="279">
        <v>54</v>
      </c>
      <c r="I11" s="279">
        <v>96</v>
      </c>
      <c r="J11" s="279"/>
      <c r="K11" s="279"/>
      <c r="L11" s="279"/>
      <c r="M11" s="279"/>
      <c r="N11" s="284"/>
      <c r="O11" s="284"/>
    </row>
    <row r="12" spans="1:18">
      <c r="A12" s="16" t="s">
        <v>10</v>
      </c>
      <c r="B12" s="279"/>
      <c r="C12" s="279"/>
      <c r="D12" s="279"/>
      <c r="E12" s="279"/>
      <c r="F12" s="279">
        <v>68</v>
      </c>
      <c r="G12" s="279">
        <v>80</v>
      </c>
      <c r="H12" s="279">
        <v>71</v>
      </c>
      <c r="I12" s="279">
        <v>93</v>
      </c>
      <c r="J12" s="279">
        <v>75</v>
      </c>
      <c r="K12" s="279">
        <v>74</v>
      </c>
      <c r="L12" s="279"/>
      <c r="M12" s="279"/>
      <c r="N12" s="284"/>
      <c r="O12" s="284"/>
    </row>
    <row r="13" spans="1:18">
      <c r="A13" s="16" t="s">
        <v>9</v>
      </c>
      <c r="B13" s="279"/>
      <c r="C13" s="279"/>
      <c r="D13" s="279"/>
      <c r="E13" s="279"/>
      <c r="F13" s="279">
        <v>80</v>
      </c>
      <c r="G13" s="279">
        <v>96</v>
      </c>
      <c r="H13" s="279">
        <v>50</v>
      </c>
      <c r="I13" s="279">
        <v>88</v>
      </c>
      <c r="J13" s="279"/>
      <c r="K13" s="279"/>
      <c r="L13" s="279"/>
      <c r="M13" s="279"/>
      <c r="N13" s="284"/>
      <c r="O13" s="284"/>
    </row>
    <row r="14" spans="1:18">
      <c r="A14" s="16" t="s">
        <v>165</v>
      </c>
      <c r="B14" s="279"/>
      <c r="C14" s="279"/>
      <c r="D14" s="279">
        <v>0.5</v>
      </c>
      <c r="E14" s="279">
        <v>9.1</v>
      </c>
      <c r="F14" s="279"/>
      <c r="G14" s="279"/>
      <c r="H14" s="279">
        <v>0.3</v>
      </c>
      <c r="I14" s="279">
        <v>0.6</v>
      </c>
      <c r="J14" s="279"/>
      <c r="K14" s="279"/>
      <c r="L14" s="279"/>
      <c r="M14" s="279"/>
      <c r="N14" s="279"/>
      <c r="O14" s="279"/>
      <c r="P14" s="8" t="s">
        <v>15</v>
      </c>
    </row>
    <row r="15" spans="1:18">
      <c r="A15" s="16" t="s">
        <v>6</v>
      </c>
      <c r="B15" s="279"/>
      <c r="C15" s="279"/>
      <c r="D15" s="279"/>
      <c r="E15" s="279"/>
      <c r="F15" s="279"/>
      <c r="G15" s="279"/>
      <c r="H15" s="279"/>
      <c r="I15" s="279"/>
      <c r="J15" s="279">
        <v>29</v>
      </c>
      <c r="K15" s="279">
        <v>65</v>
      </c>
      <c r="L15" s="279"/>
      <c r="M15" s="279"/>
      <c r="N15" s="281"/>
      <c r="O15" s="281"/>
    </row>
    <row r="16" spans="1:18">
      <c r="A16" s="16" t="s">
        <v>5</v>
      </c>
      <c r="B16" s="279"/>
      <c r="C16" s="279"/>
      <c r="D16" s="279"/>
      <c r="E16" s="279"/>
      <c r="F16" s="279"/>
      <c r="G16" s="279"/>
      <c r="H16" s="279">
        <v>21</v>
      </c>
      <c r="I16" s="279">
        <v>51</v>
      </c>
      <c r="J16" s="279"/>
      <c r="K16" s="279"/>
      <c r="L16" s="279"/>
      <c r="M16" s="279"/>
      <c r="N16" s="284"/>
      <c r="O16" s="284"/>
    </row>
    <row r="17" spans="1:16">
      <c r="A17" s="16" t="s">
        <v>4</v>
      </c>
      <c r="B17" s="279" t="s">
        <v>94</v>
      </c>
      <c r="C17" s="279" t="s">
        <v>94</v>
      </c>
      <c r="D17" s="279" t="s">
        <v>94</v>
      </c>
      <c r="E17" s="279" t="s">
        <v>94</v>
      </c>
      <c r="F17" s="279" t="s">
        <v>94</v>
      </c>
      <c r="G17" s="279" t="s">
        <v>94</v>
      </c>
      <c r="H17" s="279" t="s">
        <v>94</v>
      </c>
      <c r="I17" s="279" t="s">
        <v>94</v>
      </c>
      <c r="J17" s="279" t="s">
        <v>94</v>
      </c>
      <c r="K17" s="279" t="s">
        <v>94</v>
      </c>
      <c r="L17" s="279" t="s">
        <v>94</v>
      </c>
      <c r="M17" s="279" t="s">
        <v>94</v>
      </c>
      <c r="N17" s="279" t="s">
        <v>94</v>
      </c>
      <c r="O17" s="279" t="s">
        <v>94</v>
      </c>
      <c r="P17" s="8" t="s">
        <v>15</v>
      </c>
    </row>
    <row r="18" spans="1:16">
      <c r="A18" s="16" t="s">
        <v>3</v>
      </c>
      <c r="B18" s="279"/>
      <c r="C18" s="279"/>
      <c r="D18" s="279"/>
      <c r="E18" s="279"/>
      <c r="F18" s="279">
        <v>4</v>
      </c>
      <c r="G18" s="279">
        <v>27</v>
      </c>
      <c r="H18" s="279"/>
      <c r="I18" s="279"/>
      <c r="J18" s="279"/>
      <c r="K18" s="279"/>
      <c r="L18" s="279"/>
      <c r="M18" s="279"/>
      <c r="N18" s="284"/>
      <c r="O18" s="284"/>
    </row>
    <row r="19" spans="1:16">
      <c r="A19" s="149" t="s">
        <v>32</v>
      </c>
      <c r="B19" s="279">
        <v>66</v>
      </c>
      <c r="C19" s="279">
        <v>69</v>
      </c>
      <c r="D19" s="279"/>
      <c r="E19" s="279"/>
      <c r="F19" s="279">
        <v>60</v>
      </c>
      <c r="G19" s="279">
        <v>92</v>
      </c>
      <c r="H19" s="279"/>
      <c r="I19" s="279"/>
      <c r="J19" s="279">
        <v>23</v>
      </c>
      <c r="K19" s="279">
        <v>75</v>
      </c>
      <c r="L19" s="279"/>
      <c r="M19" s="279"/>
      <c r="N19" s="284"/>
      <c r="O19" s="284"/>
    </row>
    <row r="20" spans="1:16">
      <c r="A20" s="16" t="s">
        <v>1</v>
      </c>
      <c r="B20" s="279"/>
      <c r="C20" s="279"/>
      <c r="D20" s="279">
        <v>38</v>
      </c>
      <c r="E20" s="279">
        <v>67</v>
      </c>
      <c r="F20" s="279"/>
      <c r="G20" s="279"/>
      <c r="H20" s="279"/>
      <c r="I20" s="279"/>
      <c r="J20" s="279"/>
      <c r="K20" s="279"/>
      <c r="L20" s="279"/>
      <c r="M20" s="279"/>
      <c r="N20" s="284"/>
      <c r="O20" s="284"/>
    </row>
    <row r="21" spans="1:16">
      <c r="A21" s="16" t="s">
        <v>0</v>
      </c>
      <c r="B21" s="279">
        <v>1</v>
      </c>
      <c r="C21" s="279">
        <v>50</v>
      </c>
      <c r="D21" s="279"/>
      <c r="E21" s="279"/>
      <c r="F21" s="279"/>
      <c r="G21" s="279"/>
      <c r="H21" s="279"/>
      <c r="I21" s="279"/>
      <c r="J21" s="279">
        <v>5</v>
      </c>
      <c r="K21" s="279">
        <v>48</v>
      </c>
      <c r="L21" s="279"/>
      <c r="M21" s="279"/>
      <c r="N21" s="279"/>
      <c r="O21" s="279"/>
    </row>
    <row r="22" spans="1:16">
      <c r="A22" s="16" t="s">
        <v>24</v>
      </c>
      <c r="B22" s="279"/>
      <c r="C22" s="279"/>
      <c r="D22" s="279"/>
      <c r="E22" s="279"/>
      <c r="F22" s="279"/>
      <c r="G22" s="279"/>
      <c r="H22" s="279"/>
      <c r="I22" s="279"/>
      <c r="J22" s="279"/>
      <c r="K22" s="279"/>
      <c r="L22" s="279"/>
      <c r="M22" s="279"/>
      <c r="N22" s="281"/>
      <c r="O22" s="281"/>
    </row>
    <row r="24" spans="1:16" s="115" customFormat="1">
      <c r="A24" s="102" t="s">
        <v>20</v>
      </c>
      <c r="C24" s="17"/>
      <c r="D24" s="17"/>
      <c r="E24" s="17"/>
      <c r="F24" s="17"/>
      <c r="G24" s="17"/>
      <c r="H24" s="17"/>
    </row>
    <row r="25" spans="1:16" s="17" customFormat="1" ht="14">
      <c r="A25" s="102"/>
      <c r="C25" s="97"/>
    </row>
    <row r="26" spans="1:16" s="17" customFormat="1" ht="14">
      <c r="A26" s="17" t="s">
        <v>228</v>
      </c>
    </row>
    <row r="27" spans="1:16" s="115" customFormat="1">
      <c r="A27" s="17" t="s">
        <v>15</v>
      </c>
      <c r="B27" s="17"/>
      <c r="C27" s="17"/>
      <c r="D27" s="17"/>
      <c r="E27" s="17"/>
      <c r="F27" s="17"/>
      <c r="G27" s="17"/>
      <c r="H27" s="17"/>
    </row>
    <row r="28" spans="1:16" s="115" customFormat="1">
      <c r="A28" s="53" t="s">
        <v>102</v>
      </c>
      <c r="D28" s="17"/>
      <c r="E28" s="17"/>
      <c r="F28" s="17"/>
      <c r="G28" s="17"/>
      <c r="H28" s="17"/>
    </row>
    <row r="29" spans="1:16" s="115" customFormat="1">
      <c r="D29" s="17"/>
      <c r="E29" s="17"/>
      <c r="F29" s="17"/>
      <c r="G29" s="17"/>
      <c r="H29" s="17"/>
    </row>
    <row r="30" spans="1:16" s="115" customFormat="1">
      <c r="A30" s="18" t="s">
        <v>151</v>
      </c>
      <c r="C30" s="17"/>
      <c r="D30" s="17"/>
      <c r="E30" s="17"/>
      <c r="F30" s="17"/>
      <c r="G30" s="17"/>
      <c r="H30" s="17"/>
    </row>
    <row r="31" spans="1:16" s="115" customFormat="1">
      <c r="A31" s="31"/>
      <c r="C31" s="17"/>
      <c r="D31" s="17"/>
      <c r="E31" s="17"/>
      <c r="F31" s="17"/>
      <c r="G31" s="17"/>
      <c r="H31" s="17"/>
    </row>
    <row r="32" spans="1:16" s="115" customFormat="1">
      <c r="A32" s="17" t="s">
        <v>203</v>
      </c>
      <c r="C32" s="17"/>
      <c r="D32" s="17"/>
      <c r="E32" s="17"/>
      <c r="F32" s="17"/>
      <c r="G32" s="17"/>
      <c r="H32" s="17"/>
    </row>
    <row r="33" spans="1:1">
      <c r="A33" s="17"/>
    </row>
    <row r="34" spans="1:1">
      <c r="A34" s="17" t="s">
        <v>202</v>
      </c>
    </row>
  </sheetData>
  <mergeCells count="9">
    <mergeCell ref="N4:O4"/>
    <mergeCell ref="B3:O3"/>
    <mergeCell ref="A3:A5"/>
    <mergeCell ref="H4:I4"/>
    <mergeCell ref="B4:C4"/>
    <mergeCell ref="D4:E4"/>
    <mergeCell ref="F4:G4"/>
    <mergeCell ref="L4:M4"/>
    <mergeCell ref="J4:K4"/>
  </mergeCells>
  <conditionalFormatting sqref="N16:O16">
    <cfRule type="expression" dxfId="116" priority="11" stopIfTrue="1">
      <formula>ISNA(ACTIVECELL)</formula>
    </cfRule>
  </conditionalFormatting>
  <conditionalFormatting sqref="N18:O18">
    <cfRule type="expression" dxfId="115" priority="12" stopIfTrue="1">
      <formula>ISNA(ACTIVECELL)</formula>
    </cfRule>
  </conditionalFormatting>
  <hyperlinks>
    <hyperlink ref="Q5" location="Content!A1" display="Back to content page" xr:uid="{00000000-0004-0000-0501-000000000000}"/>
  </hyperlinks>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sheetPr codeName="Sheet263"/>
  <dimension ref="A1:AD59"/>
  <sheetViews>
    <sheetView workbookViewId="0">
      <selection activeCell="K16" sqref="K16"/>
    </sheetView>
  </sheetViews>
  <sheetFormatPr defaultColWidth="9.26953125" defaultRowHeight="14"/>
  <cols>
    <col min="1" max="1" width="15.7265625" style="17" customWidth="1"/>
    <col min="2" max="2" width="42" style="17" customWidth="1"/>
    <col min="3" max="26" width="7" style="17" customWidth="1"/>
    <col min="27" max="28" width="7.7265625" style="17" customWidth="1"/>
    <col min="29" max="16384" width="9.26953125" style="17"/>
  </cols>
  <sheetData>
    <row r="1" spans="1:30" s="44" customFormat="1">
      <c r="A1" s="44" t="s">
        <v>3190</v>
      </c>
    </row>
    <row r="2" spans="1:30">
      <c r="A2" s="13"/>
    </row>
    <row r="3" spans="1:30">
      <c r="A3" s="1083" t="s">
        <v>211</v>
      </c>
      <c r="B3" s="1083" t="s">
        <v>14</v>
      </c>
      <c r="C3" s="1041" t="s">
        <v>210</v>
      </c>
      <c r="D3" s="1042"/>
      <c r="E3" s="1042"/>
      <c r="F3" s="1042"/>
      <c r="G3" s="1042"/>
      <c r="H3" s="1042"/>
      <c r="I3" s="1042"/>
      <c r="J3" s="1042"/>
      <c r="K3" s="1042"/>
      <c r="L3" s="1042"/>
      <c r="M3" s="1042"/>
      <c r="N3" s="1042"/>
      <c r="O3" s="1042"/>
      <c r="P3" s="1042"/>
      <c r="Q3" s="1042"/>
      <c r="R3" s="1042"/>
      <c r="S3" s="1042"/>
      <c r="T3" s="1042"/>
      <c r="U3" s="1042"/>
      <c r="V3" s="1042"/>
      <c r="W3" s="1042"/>
      <c r="X3" s="315"/>
      <c r="Y3" s="315"/>
      <c r="Z3" s="315"/>
      <c r="AA3" s="176"/>
      <c r="AB3" s="176"/>
    </row>
    <row r="4" spans="1:30" ht="14.5">
      <c r="A4" s="1083"/>
      <c r="B4" s="1083"/>
      <c r="C4" s="25">
        <v>2001</v>
      </c>
      <c r="D4" s="25">
        <v>2002</v>
      </c>
      <c r="E4" s="25">
        <v>2003</v>
      </c>
      <c r="F4" s="109">
        <v>2004</v>
      </c>
      <c r="G4" s="25">
        <v>2005</v>
      </c>
      <c r="H4" s="109">
        <v>2006</v>
      </c>
      <c r="I4" s="25">
        <v>2007</v>
      </c>
      <c r="J4" s="25">
        <v>2008</v>
      </c>
      <c r="K4" s="25">
        <v>2009</v>
      </c>
      <c r="L4" s="25">
        <v>2010</v>
      </c>
      <c r="M4" s="25">
        <v>2011</v>
      </c>
      <c r="N4" s="25">
        <v>2012</v>
      </c>
      <c r="O4" s="25">
        <v>2013</v>
      </c>
      <c r="P4" s="25">
        <v>2014</v>
      </c>
      <c r="Q4" s="25">
        <v>2015</v>
      </c>
      <c r="R4" s="25">
        <v>2016</v>
      </c>
      <c r="S4" s="25">
        <v>2017</v>
      </c>
      <c r="T4" s="25">
        <v>2018</v>
      </c>
      <c r="U4" s="25">
        <v>2019</v>
      </c>
      <c r="V4" s="25">
        <v>2020</v>
      </c>
      <c r="W4" s="25">
        <v>2021</v>
      </c>
      <c r="X4" s="25">
        <v>2022</v>
      </c>
      <c r="Y4" s="25">
        <v>2023</v>
      </c>
      <c r="Z4" s="25">
        <v>2024</v>
      </c>
      <c r="AA4" s="177"/>
      <c r="AB4" s="1" t="s">
        <v>528</v>
      </c>
    </row>
    <row r="5" spans="1:30">
      <c r="A5" s="1083" t="s">
        <v>73</v>
      </c>
      <c r="B5" s="1084" t="s">
        <v>13</v>
      </c>
      <c r="C5" s="287"/>
      <c r="D5" s="287"/>
      <c r="E5" s="287">
        <v>0.52274405196853291</v>
      </c>
      <c r="F5" s="287">
        <v>0.46740623516322277</v>
      </c>
      <c r="G5" s="287">
        <v>0.44622425629290602</v>
      </c>
      <c r="H5" s="287">
        <v>0.48507462686567143</v>
      </c>
      <c r="I5" s="287">
        <v>0.58662495111458746</v>
      </c>
      <c r="J5" s="287">
        <v>0.59999999999999987</v>
      </c>
      <c r="K5" s="287">
        <v>0.56746532156368235</v>
      </c>
      <c r="L5" s="287">
        <v>0.48870547350130339</v>
      </c>
      <c r="M5" s="287">
        <v>0.47971394609418078</v>
      </c>
      <c r="N5" s="287">
        <v>0.47165411408311669</v>
      </c>
      <c r="O5" s="287">
        <v>0.46599709684110696</v>
      </c>
      <c r="P5" s="287">
        <v>0.45619267875147745</v>
      </c>
      <c r="Q5" s="287">
        <v>0.37307400544688041</v>
      </c>
      <c r="R5" s="287"/>
      <c r="S5" s="287"/>
      <c r="T5" s="287"/>
      <c r="U5" s="287"/>
      <c r="V5" s="287"/>
      <c r="W5" s="287"/>
      <c r="X5" s="287"/>
      <c r="Y5" s="287"/>
      <c r="Z5" s="287"/>
      <c r="AA5" s="175"/>
      <c r="AB5" s="175"/>
      <c r="AC5" s="33"/>
    </row>
    <row r="6" spans="1:30">
      <c r="A6" s="1083"/>
      <c r="B6" s="1084"/>
      <c r="C6" s="287"/>
      <c r="D6" s="287"/>
      <c r="E6" s="287">
        <v>1.4320496824113651</v>
      </c>
      <c r="F6" s="287">
        <v>1.7921450618854531</v>
      </c>
      <c r="G6" s="287">
        <v>2.0217590402442496</v>
      </c>
      <c r="H6" s="287">
        <v>2.5752833506087778</v>
      </c>
      <c r="I6" s="287">
        <v>2.9613777474088039</v>
      </c>
      <c r="J6" s="287">
        <v>3.0573751123282951</v>
      </c>
      <c r="K6" s="287">
        <v>2.9645722180772864</v>
      </c>
      <c r="L6" s="287">
        <v>2.7865679684646385</v>
      </c>
      <c r="M6" s="287">
        <v>3.5560646989559581</v>
      </c>
      <c r="N6" s="287">
        <v>4.446546884158936</v>
      </c>
      <c r="O6" s="287">
        <v>5.8094601217238777</v>
      </c>
      <c r="P6" s="287">
        <v>6.145718290203491</v>
      </c>
      <c r="Q6" s="287">
        <v>5.617115337338185</v>
      </c>
      <c r="R6" s="287"/>
      <c r="S6" s="287"/>
      <c r="T6" s="287"/>
      <c r="U6" s="287"/>
      <c r="V6" s="287"/>
      <c r="W6" s="287"/>
      <c r="X6" s="287"/>
      <c r="Y6" s="287"/>
      <c r="Z6" s="287"/>
      <c r="AA6" s="175"/>
      <c r="AB6" s="175"/>
    </row>
    <row r="7" spans="1:30">
      <c r="A7" s="1083"/>
      <c r="B7" s="202" t="s">
        <v>12</v>
      </c>
      <c r="C7" s="287"/>
      <c r="D7" s="287"/>
      <c r="E7" s="287"/>
      <c r="F7" s="287"/>
      <c r="G7" s="287"/>
      <c r="H7" s="287"/>
      <c r="I7" s="287"/>
      <c r="J7" s="287"/>
      <c r="K7" s="287"/>
      <c r="L7" s="287"/>
      <c r="M7" s="287"/>
      <c r="N7" s="287"/>
      <c r="O7" s="287"/>
      <c r="P7" s="287">
        <v>0.94</v>
      </c>
      <c r="Q7" s="287">
        <v>0.95</v>
      </c>
      <c r="R7" s="287"/>
      <c r="S7" s="287"/>
      <c r="T7" s="287"/>
      <c r="U7" s="287"/>
      <c r="V7" s="287"/>
      <c r="W7" s="287"/>
      <c r="X7" s="287"/>
      <c r="Y7" s="287"/>
      <c r="Z7" s="287"/>
      <c r="AA7" s="175"/>
      <c r="AB7" s="175"/>
    </row>
    <row r="8" spans="1:30">
      <c r="A8" s="1083"/>
      <c r="B8" s="202" t="s">
        <v>483</v>
      </c>
      <c r="C8" s="287"/>
      <c r="D8" s="287"/>
      <c r="E8" s="287"/>
      <c r="F8" s="287"/>
      <c r="G8" s="287"/>
      <c r="H8" s="287"/>
      <c r="I8" s="287"/>
      <c r="J8" s="287"/>
      <c r="K8" s="287"/>
      <c r="L8" s="287"/>
      <c r="M8" s="287"/>
      <c r="N8" s="287"/>
      <c r="O8" s="287"/>
      <c r="P8" s="287"/>
      <c r="Q8" s="287"/>
      <c r="R8" s="287"/>
      <c r="S8" s="287"/>
      <c r="T8" s="287"/>
      <c r="U8" s="287"/>
      <c r="V8" s="287"/>
      <c r="W8" s="287"/>
      <c r="X8" s="287"/>
      <c r="Y8" s="287"/>
      <c r="Z8" s="287"/>
      <c r="AA8" s="175"/>
      <c r="AB8" s="175"/>
    </row>
    <row r="9" spans="1:30">
      <c r="A9" s="1083"/>
      <c r="B9" s="202" t="s">
        <v>89</v>
      </c>
      <c r="C9" s="287"/>
      <c r="D9" s="287"/>
      <c r="E9" s="287"/>
      <c r="F9" s="287"/>
      <c r="G9" s="287"/>
      <c r="H9" s="287"/>
      <c r="I9" s="287"/>
      <c r="J9" s="287"/>
      <c r="K9" s="287"/>
      <c r="L9" s="287"/>
      <c r="M9" s="287"/>
      <c r="N9" s="287"/>
      <c r="O9" s="287"/>
      <c r="P9" s="287"/>
      <c r="Q9" s="287">
        <v>0.87</v>
      </c>
      <c r="R9" s="287">
        <v>0.85</v>
      </c>
      <c r="S9" s="287">
        <v>0.87</v>
      </c>
      <c r="T9" s="287">
        <v>0.87</v>
      </c>
      <c r="U9" s="287">
        <v>0.87</v>
      </c>
      <c r="V9" s="287"/>
      <c r="W9" s="287"/>
      <c r="X9" s="287"/>
      <c r="Y9" s="287"/>
      <c r="Z9" s="287"/>
      <c r="AA9" s="175"/>
      <c r="AB9" s="175"/>
    </row>
    <row r="10" spans="1:30">
      <c r="A10" s="1083"/>
      <c r="B10" s="202" t="s">
        <v>482</v>
      </c>
      <c r="C10" s="287" t="s">
        <v>7</v>
      </c>
      <c r="D10" s="287">
        <v>0.48547717842323646</v>
      </c>
      <c r="E10" s="287">
        <v>0.55276907001044928</v>
      </c>
      <c r="F10" s="287">
        <v>0.82377622377622373</v>
      </c>
      <c r="G10" s="287">
        <v>1.0032102728731942</v>
      </c>
      <c r="H10" s="287">
        <v>1.0360501567398119</v>
      </c>
      <c r="I10" s="287">
        <v>0.99814365272026273</v>
      </c>
      <c r="J10" s="287">
        <v>1.0577464788732394</v>
      </c>
      <c r="K10" s="287">
        <v>0.9512471655328798</v>
      </c>
      <c r="L10" s="287">
        <v>1.1675191815856778</v>
      </c>
      <c r="M10" s="287">
        <v>1.4066852367688023</v>
      </c>
      <c r="N10" s="287">
        <v>1.5616246498599442</v>
      </c>
      <c r="O10" s="287">
        <v>1.4245283018867925</v>
      </c>
      <c r="P10" s="287"/>
      <c r="Q10" s="287"/>
      <c r="R10" s="287"/>
      <c r="S10" s="287"/>
      <c r="T10" s="287"/>
      <c r="U10" s="287"/>
      <c r="V10" s="287"/>
      <c r="W10" s="287"/>
      <c r="X10" s="287"/>
      <c r="Y10" s="287"/>
      <c r="Z10" s="287"/>
      <c r="AA10" s="175"/>
      <c r="AB10" s="175"/>
    </row>
    <row r="11" spans="1:30" customFormat="1" ht="14.5">
      <c r="A11" s="1083"/>
      <c r="B11" s="209" t="s">
        <v>257</v>
      </c>
      <c r="C11" s="287">
        <v>0.18139534883720931</v>
      </c>
      <c r="D11" s="287">
        <v>0.14857142857142858</v>
      </c>
      <c r="E11" s="287">
        <v>0.20526315789473687</v>
      </c>
      <c r="F11" s="287">
        <v>0.26874999999999999</v>
      </c>
      <c r="G11" s="287">
        <v>0.29062500000000002</v>
      </c>
      <c r="H11" s="287">
        <v>0.28676470588235292</v>
      </c>
      <c r="I11" s="287">
        <v>0.29361702127659572</v>
      </c>
      <c r="J11" s="287">
        <v>0.26385542168674697</v>
      </c>
      <c r="K11" s="287">
        <v>0.28690476190476188</v>
      </c>
      <c r="L11" s="287">
        <v>0.36203174950135247</v>
      </c>
      <c r="M11" s="287">
        <v>0.4178082191780822</v>
      </c>
      <c r="N11" s="287">
        <v>0.40975609756097564</v>
      </c>
      <c r="O11" s="287">
        <v>0.37219999999999998</v>
      </c>
      <c r="P11" s="598" t="s">
        <v>101</v>
      </c>
      <c r="Q11" s="598" t="s">
        <v>101</v>
      </c>
      <c r="R11" s="598" t="s">
        <v>101</v>
      </c>
      <c r="S11" s="598">
        <v>0.28000000000000003</v>
      </c>
      <c r="T11" s="598">
        <v>0.28999999999999998</v>
      </c>
      <c r="U11" s="598">
        <v>0.28000000000000003</v>
      </c>
      <c r="V11" s="598">
        <v>0.31</v>
      </c>
      <c r="W11" s="598">
        <v>0.31</v>
      </c>
      <c r="X11" s="598">
        <v>0.33</v>
      </c>
      <c r="Y11" s="598">
        <v>0.34</v>
      </c>
      <c r="Z11" s="598"/>
      <c r="AB11" s="175"/>
      <c r="AC11" s="17"/>
      <c r="AD11" s="17"/>
    </row>
    <row r="12" spans="1:30" customFormat="1" ht="14.5">
      <c r="A12" s="1083"/>
      <c r="B12" s="209" t="s">
        <v>258</v>
      </c>
      <c r="C12" s="287">
        <v>0.30348837209302326</v>
      </c>
      <c r="D12" s="287">
        <v>0.24857142857142855</v>
      </c>
      <c r="E12" s="287">
        <v>0.34342105263157896</v>
      </c>
      <c r="F12" s="287">
        <v>0.44843749999999999</v>
      </c>
      <c r="G12" s="287">
        <v>0.484375</v>
      </c>
      <c r="H12" s="287">
        <v>0.47941176470588232</v>
      </c>
      <c r="I12" s="287">
        <v>0.49078014184397162</v>
      </c>
      <c r="J12" s="287">
        <v>0.44698795180722889</v>
      </c>
      <c r="K12" s="287">
        <v>0.48571428571428571</v>
      </c>
      <c r="L12" s="287">
        <v>0.61340473783436711</v>
      </c>
      <c r="M12" s="287">
        <v>0.70684931506849313</v>
      </c>
      <c r="N12" s="287">
        <v>0.69268292682926835</v>
      </c>
      <c r="O12" s="287">
        <v>0.62934999999999997</v>
      </c>
      <c r="P12" s="598" t="s">
        <v>101</v>
      </c>
      <c r="Q12" s="598" t="s">
        <v>101</v>
      </c>
      <c r="R12" s="598" t="s">
        <v>101</v>
      </c>
      <c r="S12" s="598">
        <v>0.41</v>
      </c>
      <c r="T12" s="598">
        <v>0.49</v>
      </c>
      <c r="U12" s="598">
        <v>0.51</v>
      </c>
      <c r="V12" s="598">
        <v>0.53</v>
      </c>
      <c r="W12" s="598">
        <v>0.53</v>
      </c>
      <c r="X12" s="598">
        <v>0.56000000000000005</v>
      </c>
      <c r="Y12" s="598">
        <v>0.56999999999999995</v>
      </c>
      <c r="Z12" s="598"/>
      <c r="AB12" s="175"/>
      <c r="AC12" s="17"/>
      <c r="AD12" s="17"/>
    </row>
    <row r="13" spans="1:30" customFormat="1" ht="14.5">
      <c r="A13" s="1083"/>
      <c r="B13" s="209" t="s">
        <v>259</v>
      </c>
      <c r="C13" s="287">
        <v>0.50813953488372099</v>
      </c>
      <c r="D13" s="287">
        <v>0.41619047619047622</v>
      </c>
      <c r="E13" s="287">
        <v>0.61710526315789482</v>
      </c>
      <c r="F13" s="287">
        <v>0.79687499999999989</v>
      </c>
      <c r="G13" s="287">
        <v>0.86093749999999991</v>
      </c>
      <c r="H13" s="287">
        <v>0.85147058823529409</v>
      </c>
      <c r="I13" s="287">
        <v>0.87092198581560276</v>
      </c>
      <c r="J13" s="287">
        <v>0.78554216867469873</v>
      </c>
      <c r="K13" s="287">
        <v>0.85357142857142854</v>
      </c>
      <c r="L13" s="287">
        <v>1.0778983032323288</v>
      </c>
      <c r="M13" s="287">
        <v>1.2424657534246577</v>
      </c>
      <c r="N13" s="287">
        <v>1.2170731707317075</v>
      </c>
      <c r="O13" s="287">
        <v>1.110629562</v>
      </c>
      <c r="P13" s="598" t="s">
        <v>101</v>
      </c>
      <c r="Q13" s="598" t="s">
        <v>101</v>
      </c>
      <c r="R13" s="598" t="s">
        <v>101</v>
      </c>
      <c r="S13" s="598">
        <v>0.83</v>
      </c>
      <c r="T13" s="598">
        <v>0.87</v>
      </c>
      <c r="U13" s="598">
        <v>0.91</v>
      </c>
      <c r="V13" s="598">
        <v>0.94</v>
      </c>
      <c r="W13" s="598">
        <v>0.94</v>
      </c>
      <c r="X13" s="598">
        <v>1.02</v>
      </c>
      <c r="Y13" s="598">
        <v>1.03</v>
      </c>
      <c r="Z13" s="598"/>
      <c r="AB13" s="175"/>
      <c r="AC13" s="17"/>
      <c r="AD13" s="17"/>
    </row>
    <row r="14" spans="1:30" customFormat="1" ht="14.5">
      <c r="A14" s="1083"/>
      <c r="B14" s="209" t="s">
        <v>260</v>
      </c>
      <c r="C14" s="287">
        <v>0.7558139534883721</v>
      </c>
      <c r="D14" s="287">
        <v>0.61904761904761907</v>
      </c>
      <c r="E14" s="287">
        <v>0.85526315789473684</v>
      </c>
      <c r="F14" s="287">
        <v>1.1031249999999999</v>
      </c>
      <c r="G14" s="287">
        <v>1.190625</v>
      </c>
      <c r="H14" s="287">
        <v>1.1764705882352942</v>
      </c>
      <c r="I14" s="287">
        <v>1.2028368794326243</v>
      </c>
      <c r="J14" s="287">
        <v>1.0831325301204819</v>
      </c>
      <c r="K14" s="287">
        <v>1.1773809523809524</v>
      </c>
      <c r="L14" s="287">
        <v>1.4863794092734774</v>
      </c>
      <c r="M14" s="287">
        <v>1.7136986301369863</v>
      </c>
      <c r="N14" s="287">
        <v>1.678048780487805</v>
      </c>
      <c r="O14" s="287">
        <v>1.525174187</v>
      </c>
      <c r="P14" s="598" t="s">
        <v>101</v>
      </c>
      <c r="Q14" s="598" t="s">
        <v>101</v>
      </c>
      <c r="R14" s="598" t="s">
        <v>101</v>
      </c>
      <c r="S14" s="598">
        <v>1.1499999999999999</v>
      </c>
      <c r="T14" s="598">
        <v>1.2</v>
      </c>
      <c r="U14" s="598">
        <v>1.26</v>
      </c>
      <c r="V14" s="598">
        <v>1.26</v>
      </c>
      <c r="W14" s="598">
        <v>1.26</v>
      </c>
      <c r="X14" s="598">
        <v>1.37</v>
      </c>
      <c r="Y14" s="598">
        <v>1.43</v>
      </c>
      <c r="Z14" s="598"/>
      <c r="AB14" s="175"/>
      <c r="AC14" s="17"/>
      <c r="AD14" s="17"/>
    </row>
    <row r="15" spans="1:30">
      <c r="A15" s="1083"/>
      <c r="B15" s="202" t="s">
        <v>10</v>
      </c>
      <c r="C15" s="287"/>
      <c r="D15" s="287"/>
      <c r="E15" s="287"/>
      <c r="F15" s="287"/>
      <c r="G15" s="287"/>
      <c r="H15" s="287"/>
      <c r="I15" s="287"/>
      <c r="J15" s="287"/>
      <c r="K15" s="287"/>
      <c r="L15" s="287"/>
      <c r="M15" s="287"/>
      <c r="N15" s="287"/>
      <c r="O15" s="287"/>
      <c r="P15" s="287"/>
      <c r="Q15" s="287"/>
      <c r="R15" s="287"/>
      <c r="S15" s="287"/>
      <c r="T15" s="287"/>
      <c r="U15" s="287"/>
      <c r="V15" s="287"/>
      <c r="W15" s="287"/>
      <c r="X15" s="287"/>
      <c r="Y15" s="287"/>
      <c r="Z15" s="287"/>
      <c r="AA15" s="175"/>
      <c r="AB15" s="175"/>
    </row>
    <row r="16" spans="1:30">
      <c r="A16" s="1083"/>
      <c r="B16" s="202" t="s">
        <v>9</v>
      </c>
      <c r="C16" s="287"/>
      <c r="D16" s="287"/>
      <c r="E16" s="287"/>
      <c r="F16" s="287"/>
      <c r="G16" s="287"/>
      <c r="H16" s="287"/>
      <c r="I16" s="287"/>
      <c r="J16" s="287"/>
      <c r="K16" s="287"/>
      <c r="L16" s="287"/>
      <c r="M16" s="287"/>
      <c r="N16" s="287"/>
      <c r="O16" s="287"/>
      <c r="P16" s="287"/>
      <c r="Q16" s="287"/>
      <c r="R16" s="287"/>
      <c r="S16" s="287"/>
      <c r="T16" s="287"/>
      <c r="U16" s="287"/>
      <c r="V16" s="287"/>
      <c r="W16" s="287"/>
      <c r="X16" s="287"/>
      <c r="Y16" s="287"/>
      <c r="Z16" s="287"/>
      <c r="AA16" s="175"/>
      <c r="AB16" s="175"/>
    </row>
    <row r="17" spans="1:29">
      <c r="A17" s="1083"/>
      <c r="B17" s="202" t="s">
        <v>8</v>
      </c>
      <c r="C17" s="287">
        <v>0.22187822497420021</v>
      </c>
      <c r="D17" s="287">
        <v>0.21795727636849133</v>
      </c>
      <c r="E17" s="287">
        <v>0.25369978858350956</v>
      </c>
      <c r="F17" s="287">
        <v>0.25657657657657656</v>
      </c>
      <c r="G17" s="287">
        <v>0.24495381457406773</v>
      </c>
      <c r="H17" s="287">
        <v>0.24173354735152489</v>
      </c>
      <c r="I17" s="287">
        <v>0.24003825310806504</v>
      </c>
      <c r="J17" s="287">
        <v>0.24894217207334274</v>
      </c>
      <c r="K17" s="287">
        <v>0.2235441452723857</v>
      </c>
      <c r="L17" s="287">
        <v>0.23308514082227258</v>
      </c>
      <c r="M17" s="287">
        <v>0.24591304347826087</v>
      </c>
      <c r="N17" s="287">
        <v>0.31607083194119617</v>
      </c>
      <c r="O17" s="287">
        <v>0.31</v>
      </c>
      <c r="P17" s="287">
        <v>0.30992815153494446</v>
      </c>
      <c r="Q17" s="287">
        <v>0.26822323462414582</v>
      </c>
      <c r="R17" s="287">
        <v>0.26419156578658415</v>
      </c>
      <c r="S17" s="287">
        <v>0.27803867034043206</v>
      </c>
      <c r="T17" s="287">
        <v>0.28575802036738596</v>
      </c>
      <c r="U17" s="287">
        <v>0.27511995580340265</v>
      </c>
      <c r="V17" s="287">
        <v>0.25144641129579243</v>
      </c>
      <c r="W17" s="287">
        <v>0.23645692562092949</v>
      </c>
      <c r="X17" s="807">
        <v>0.22709395939243399</v>
      </c>
      <c r="Y17" s="807">
        <f>9.81/44.98</f>
        <v>0.21809693196976437</v>
      </c>
      <c r="Z17" s="809">
        <f>10/46.17</f>
        <v>0.21659085986571366</v>
      </c>
      <c r="AA17" s="175"/>
      <c r="AB17" s="175"/>
    </row>
    <row r="18" spans="1:29">
      <c r="A18" s="1083"/>
      <c r="B18" s="92" t="s">
        <v>6</v>
      </c>
      <c r="C18" s="287">
        <v>0.14875900029359648</v>
      </c>
      <c r="D18" s="287">
        <v>0.1700003896723471</v>
      </c>
      <c r="E18" s="287">
        <v>0.2198098595920786</v>
      </c>
      <c r="F18" s="287">
        <v>0.35483261083876899</v>
      </c>
      <c r="G18" s="287">
        <v>0.40617173811455504</v>
      </c>
      <c r="H18" s="287">
        <v>0.42545015444350304</v>
      </c>
      <c r="I18" s="287">
        <v>0.5001846902635636</v>
      </c>
      <c r="J18" s="287">
        <v>0.54396911303388584</v>
      </c>
      <c r="K18" s="287">
        <v>0.49344882579192578</v>
      </c>
      <c r="L18" s="287">
        <v>0.5177053338818044</v>
      </c>
      <c r="M18" s="287">
        <v>0.66666666666666663</v>
      </c>
      <c r="N18" s="287">
        <v>0.6</v>
      </c>
      <c r="O18" s="287"/>
      <c r="P18" s="287"/>
      <c r="Q18" s="287"/>
      <c r="R18" s="287"/>
      <c r="S18" s="287"/>
      <c r="T18" s="287"/>
      <c r="U18" s="287"/>
      <c r="V18" s="287"/>
      <c r="W18" s="287"/>
      <c r="X18" s="287"/>
      <c r="Y18" s="287"/>
      <c r="Z18" s="287"/>
      <c r="AA18" s="175"/>
      <c r="AB18" s="175"/>
    </row>
    <row r="19" spans="1:29">
      <c r="A19" s="1083"/>
      <c r="B19" s="92" t="s">
        <v>5</v>
      </c>
      <c r="C19" s="287"/>
      <c r="D19" s="287"/>
      <c r="E19" s="287"/>
      <c r="F19" s="287"/>
      <c r="G19" s="287"/>
      <c r="H19" s="287"/>
      <c r="I19" s="287"/>
      <c r="J19" s="287"/>
      <c r="K19" s="287"/>
      <c r="L19" s="287"/>
      <c r="M19" s="287"/>
      <c r="N19" s="287"/>
      <c r="O19" s="287"/>
      <c r="P19" s="287"/>
      <c r="Q19" s="287"/>
      <c r="R19" s="287"/>
      <c r="S19" s="287"/>
      <c r="T19" s="287"/>
      <c r="U19" s="287"/>
      <c r="V19" s="287"/>
      <c r="W19" s="287"/>
      <c r="X19" s="287"/>
      <c r="Y19" s="287"/>
      <c r="Z19" s="287"/>
      <c r="AA19" s="175"/>
      <c r="AB19" s="175"/>
    </row>
    <row r="20" spans="1:29">
      <c r="A20" s="1083"/>
      <c r="B20" s="92" t="s">
        <v>4</v>
      </c>
      <c r="C20" s="287">
        <v>0.21</v>
      </c>
      <c r="D20" s="287">
        <v>0.21</v>
      </c>
      <c r="E20" s="287">
        <v>0.21</v>
      </c>
      <c r="F20" s="287">
        <v>0.25</v>
      </c>
      <c r="G20" s="287">
        <v>0.25</v>
      </c>
      <c r="H20" s="287">
        <v>0.28000000000000003</v>
      </c>
      <c r="I20" s="287">
        <v>0.28000000000000003</v>
      </c>
      <c r="J20" s="287">
        <v>0.28000000000000003</v>
      </c>
      <c r="K20" s="287">
        <v>0.44</v>
      </c>
      <c r="L20" s="287">
        <v>0.49</v>
      </c>
      <c r="M20" s="287">
        <v>0.45</v>
      </c>
      <c r="N20" s="287">
        <v>0.53</v>
      </c>
      <c r="O20" s="287" t="s">
        <v>7</v>
      </c>
      <c r="P20" s="287"/>
      <c r="Q20" s="287"/>
      <c r="R20" s="287"/>
      <c r="S20" s="287"/>
      <c r="T20" s="287"/>
      <c r="U20" s="287"/>
      <c r="V20" s="287"/>
      <c r="W20" s="287"/>
      <c r="X20" s="287"/>
      <c r="Y20" s="287"/>
      <c r="Z20" s="287"/>
      <c r="AA20" s="175"/>
      <c r="AB20" s="175"/>
    </row>
    <row r="21" spans="1:29" customFormat="1" ht="14.5">
      <c r="A21" s="1083"/>
      <c r="B21" s="92" t="s">
        <v>209</v>
      </c>
      <c r="C21" s="287"/>
      <c r="D21" s="287"/>
      <c r="E21" s="287"/>
      <c r="F21" s="287"/>
      <c r="G21" s="287"/>
      <c r="H21" s="287"/>
      <c r="I21" s="287"/>
      <c r="J21" s="287"/>
      <c r="K21" s="287">
        <v>0.83466943317928888</v>
      </c>
      <c r="L21" s="287">
        <v>0.83047641565196839</v>
      </c>
      <c r="M21" s="287">
        <v>0.85053300068042637</v>
      </c>
      <c r="N21" s="287">
        <v>0.76832652665511347</v>
      </c>
      <c r="O21" s="287">
        <v>0.68</v>
      </c>
      <c r="P21" s="287"/>
      <c r="Q21" s="287"/>
      <c r="R21" s="287"/>
      <c r="S21" s="287"/>
      <c r="T21" s="287"/>
      <c r="U21" s="287"/>
      <c r="V21" s="287"/>
      <c r="W21" s="287"/>
      <c r="X21" s="287"/>
      <c r="Y21" s="287"/>
      <c r="Z21" s="287"/>
      <c r="AA21" s="175"/>
      <c r="AB21" s="175"/>
      <c r="AC21" s="17"/>
    </row>
    <row r="22" spans="1:29" customFormat="1" ht="14.5">
      <c r="A22" s="1083"/>
      <c r="B22" s="92" t="s">
        <v>208</v>
      </c>
      <c r="C22" s="287"/>
      <c r="D22" s="287"/>
      <c r="E22" s="287"/>
      <c r="F22" s="287"/>
      <c r="G22" s="287"/>
      <c r="H22" s="287"/>
      <c r="I22" s="287"/>
      <c r="J22" s="287"/>
      <c r="K22" s="287">
        <v>1.2354993869659532</v>
      </c>
      <c r="L22" s="287">
        <v>1.2309374630570991</v>
      </c>
      <c r="M22" s="287">
        <v>1.2843048310274439</v>
      </c>
      <c r="N22" s="287">
        <v>1.1936934207496637</v>
      </c>
      <c r="O22" s="287">
        <v>1.0900000000000001</v>
      </c>
      <c r="P22" s="287"/>
      <c r="Q22" s="287"/>
      <c r="R22" s="287"/>
      <c r="S22" s="287"/>
      <c r="T22" s="287"/>
      <c r="U22" s="287"/>
      <c r="V22" s="287"/>
      <c r="W22" s="287"/>
      <c r="X22" s="287"/>
      <c r="Y22" s="287"/>
      <c r="Z22" s="287"/>
      <c r="AA22" s="175"/>
      <c r="AB22" s="175"/>
      <c r="AC22" s="17"/>
    </row>
    <row r="23" spans="1:29" customFormat="1" ht="14.5">
      <c r="A23" s="1083"/>
      <c r="B23" s="92" t="s">
        <v>207</v>
      </c>
      <c r="C23" s="287"/>
      <c r="D23" s="287"/>
      <c r="E23" s="287"/>
      <c r="F23" s="287"/>
      <c r="G23" s="287"/>
      <c r="H23" s="287"/>
      <c r="I23" s="287"/>
      <c r="J23" s="287"/>
      <c r="K23" s="287">
        <v>1.5750259360558332</v>
      </c>
      <c r="L23" s="287">
        <v>1.6151436339992906</v>
      </c>
      <c r="M23" s="287">
        <v>1.715241551372193</v>
      </c>
      <c r="N23" s="287">
        <v>1.6384502587345637</v>
      </c>
      <c r="O23" s="287">
        <v>1.51</v>
      </c>
      <c r="P23" s="287"/>
      <c r="Q23" s="287"/>
      <c r="R23" s="287"/>
      <c r="S23" s="287"/>
      <c r="T23" s="287"/>
      <c r="U23" s="287"/>
      <c r="V23" s="287"/>
      <c r="W23" s="287"/>
      <c r="X23" s="287"/>
      <c r="Y23" s="287"/>
      <c r="Z23" s="287"/>
      <c r="AA23" s="17"/>
      <c r="AB23" s="175"/>
      <c r="AC23" s="17"/>
    </row>
    <row r="24" spans="1:29" customFormat="1" ht="14.5">
      <c r="A24" s="1083"/>
      <c r="B24" s="92" t="s">
        <v>206</v>
      </c>
      <c r="C24" s="287"/>
      <c r="D24" s="287"/>
      <c r="E24" s="287"/>
      <c r="F24" s="287"/>
      <c r="G24" s="287"/>
      <c r="H24" s="287"/>
      <c r="I24" s="287"/>
      <c r="J24" s="287"/>
      <c r="K24" s="287">
        <v>1.9066930742871517</v>
      </c>
      <c r="L24" s="287">
        <v>2.0185601134885922</v>
      </c>
      <c r="M24" s="287">
        <v>2.1816171467452938</v>
      </c>
      <c r="N24" s="287">
        <v>2.1207751130070167</v>
      </c>
      <c r="O24" s="287">
        <v>1.97</v>
      </c>
      <c r="P24" s="287"/>
      <c r="Q24" s="287"/>
      <c r="R24" s="287"/>
      <c r="S24" s="287"/>
      <c r="T24" s="287"/>
      <c r="U24" s="287"/>
      <c r="V24" s="287"/>
      <c r="W24" s="287"/>
      <c r="X24" s="287"/>
      <c r="Y24" s="287"/>
      <c r="Z24" s="287"/>
      <c r="AA24" s="17"/>
      <c r="AB24" s="175"/>
      <c r="AC24" s="17"/>
    </row>
    <row r="25" spans="1:29" customFormat="1" ht="14.5">
      <c r="A25" s="1083"/>
      <c r="B25" s="92" t="s">
        <v>205</v>
      </c>
      <c r="C25" s="287"/>
      <c r="D25" s="287"/>
      <c r="E25" s="287"/>
      <c r="F25" s="287"/>
      <c r="G25" s="287"/>
      <c r="H25" s="287"/>
      <c r="I25" s="287"/>
      <c r="J25" s="287"/>
      <c r="K25" s="287">
        <v>1.9412744820648244</v>
      </c>
      <c r="L25" s="287">
        <v>2.0821019032982622</v>
      </c>
      <c r="M25" s="287">
        <v>2.2765933318212745</v>
      </c>
      <c r="N25" s="287">
        <v>2.2286316758970881</v>
      </c>
      <c r="O25" s="287">
        <v>2.09</v>
      </c>
      <c r="P25" s="287"/>
      <c r="Q25" s="287"/>
      <c r="R25" s="287"/>
      <c r="S25" s="287"/>
      <c r="T25" s="287"/>
      <c r="U25" s="287"/>
      <c r="V25" s="287"/>
      <c r="W25" s="287"/>
      <c r="X25" s="287"/>
      <c r="Y25" s="287"/>
      <c r="Z25" s="287"/>
      <c r="AA25" s="17"/>
      <c r="AB25" s="175"/>
      <c r="AC25" s="17"/>
    </row>
    <row r="26" spans="1:29" customFormat="1" ht="14.5">
      <c r="A26" s="1083"/>
      <c r="B26" s="92" t="s">
        <v>204</v>
      </c>
      <c r="C26" s="287"/>
      <c r="D26" s="287"/>
      <c r="E26" s="287"/>
      <c r="F26" s="287"/>
      <c r="G26" s="287"/>
      <c r="H26" s="287"/>
      <c r="I26" s="287"/>
      <c r="J26" s="287"/>
      <c r="K26" s="287">
        <v>2.3358169071646389</v>
      </c>
      <c r="L26" s="287">
        <v>2.516550419671356</v>
      </c>
      <c r="M26" s="287">
        <v>2.7642322522113858</v>
      </c>
      <c r="N26" s="287">
        <v>2.7194396306215691</v>
      </c>
      <c r="O26" s="287">
        <v>2.56</v>
      </c>
      <c r="P26" s="287"/>
      <c r="Q26" s="287"/>
      <c r="R26" s="287"/>
      <c r="S26" s="287"/>
      <c r="T26" s="287"/>
      <c r="U26" s="287"/>
      <c r="V26" s="287"/>
      <c r="W26" s="287"/>
      <c r="X26" s="287"/>
      <c r="Y26" s="287"/>
      <c r="Z26" s="287"/>
      <c r="AA26" s="175"/>
      <c r="AB26" s="175"/>
      <c r="AC26" s="17"/>
    </row>
    <row r="27" spans="1:29">
      <c r="A27" s="1083"/>
      <c r="B27" s="149" t="s">
        <v>32</v>
      </c>
      <c r="C27" s="287">
        <v>6.1034136159366179</v>
      </c>
      <c r="D27" s="287">
        <v>6.0792071963486087</v>
      </c>
      <c r="E27" s="287">
        <v>6.3561304832219587</v>
      </c>
      <c r="F27" s="287">
        <v>6.6744550409766745</v>
      </c>
      <c r="G27" s="287">
        <v>6.9128311998021523</v>
      </c>
      <c r="H27" s="287">
        <v>7.2772208154337639</v>
      </c>
      <c r="I27" s="287">
        <v>7.7811785297498517</v>
      </c>
      <c r="J27" s="287">
        <v>8.2400741519528733</v>
      </c>
      <c r="K27" s="287">
        <v>6.3314683403371763</v>
      </c>
      <c r="L27" s="287">
        <v>4.9468837098603249</v>
      </c>
      <c r="M27" s="287">
        <v>0.32</v>
      </c>
      <c r="N27" s="287">
        <v>0.34</v>
      </c>
      <c r="O27" s="287"/>
      <c r="P27" s="287"/>
      <c r="Q27" s="287"/>
      <c r="R27" s="287"/>
      <c r="S27" s="287"/>
      <c r="T27" s="287"/>
      <c r="U27" s="287"/>
      <c r="V27" s="287"/>
      <c r="W27" s="287"/>
      <c r="X27" s="287"/>
      <c r="Y27" s="287"/>
      <c r="Z27" s="287"/>
      <c r="AA27" s="175"/>
      <c r="AB27" s="175"/>
    </row>
    <row r="28" spans="1:29">
      <c r="A28" s="1083"/>
      <c r="B28" s="92" t="s">
        <v>1</v>
      </c>
      <c r="C28" s="287"/>
      <c r="D28" s="287"/>
      <c r="E28" s="287"/>
      <c r="F28" s="287"/>
      <c r="G28" s="287"/>
      <c r="H28" s="287"/>
      <c r="I28" s="287"/>
      <c r="J28" s="287"/>
      <c r="K28" s="287"/>
      <c r="L28" s="287"/>
      <c r="M28" s="287"/>
      <c r="N28" s="287"/>
      <c r="O28" s="287"/>
      <c r="P28" s="287"/>
      <c r="Q28" s="287"/>
      <c r="R28" s="287"/>
      <c r="S28" s="287"/>
      <c r="T28" s="287"/>
      <c r="U28" s="287"/>
      <c r="V28" s="287"/>
      <c r="W28" s="287"/>
      <c r="X28" s="287"/>
      <c r="Y28" s="287"/>
      <c r="Z28" s="287"/>
      <c r="AA28" s="175"/>
      <c r="AB28" s="175"/>
    </row>
    <row r="29" spans="1:29">
      <c r="A29" s="1083"/>
      <c r="B29" s="92" t="s">
        <v>0</v>
      </c>
      <c r="C29" s="287">
        <v>5.0306715063520873</v>
      </c>
      <c r="D29" s="287">
        <v>6.4438181818181821</v>
      </c>
      <c r="E29" s="287">
        <v>4.2388880928499786</v>
      </c>
      <c r="F29" s="287">
        <v>2.2000572138812715</v>
      </c>
      <c r="G29" s="287">
        <v>10.691478898022902</v>
      </c>
      <c r="H29" s="287">
        <v>6.0982865338842299E-3</v>
      </c>
      <c r="I29" s="287">
        <v>2.595870664451827E-2</v>
      </c>
      <c r="J29" s="287">
        <v>8.6742989583180337E-5</v>
      </c>
      <c r="K29" s="287">
        <v>12.48</v>
      </c>
      <c r="L29" s="287">
        <v>12.04</v>
      </c>
      <c r="M29" s="287">
        <v>13.74</v>
      </c>
      <c r="N29" s="287">
        <v>15.74</v>
      </c>
      <c r="O29" s="287">
        <v>15.74</v>
      </c>
      <c r="P29" s="287">
        <v>16</v>
      </c>
      <c r="Q29" s="287">
        <v>16</v>
      </c>
      <c r="R29" s="287">
        <v>8.1999999999999993</v>
      </c>
      <c r="S29" s="287">
        <v>2.57</v>
      </c>
      <c r="T29" s="287">
        <v>2.57</v>
      </c>
      <c r="U29" s="287">
        <v>1.337</v>
      </c>
      <c r="V29" s="287">
        <v>1.093</v>
      </c>
      <c r="W29" s="287"/>
      <c r="X29" s="287"/>
      <c r="Y29" s="287"/>
      <c r="Z29" s="287"/>
      <c r="AA29" s="175"/>
      <c r="AB29" s="175"/>
    </row>
    <row r="30" spans="1:29">
      <c r="A30" s="1082" t="s">
        <v>184</v>
      </c>
      <c r="B30" s="92" t="s">
        <v>13</v>
      </c>
      <c r="C30" s="287"/>
      <c r="D30" s="287"/>
      <c r="E30" s="287"/>
      <c r="F30" s="287"/>
      <c r="G30" s="287"/>
      <c r="H30" s="287"/>
      <c r="I30" s="287"/>
      <c r="J30" s="287"/>
      <c r="K30" s="287"/>
      <c r="L30" s="287"/>
      <c r="M30" s="287"/>
      <c r="N30" s="287"/>
      <c r="O30" s="287"/>
      <c r="P30" s="287"/>
      <c r="Q30" s="287"/>
      <c r="R30" s="287"/>
      <c r="S30" s="287"/>
      <c r="T30" s="287"/>
      <c r="U30" s="287"/>
      <c r="V30" s="287"/>
      <c r="W30" s="287"/>
      <c r="X30" s="287"/>
      <c r="Y30" s="287"/>
      <c r="Z30" s="287"/>
      <c r="AA30" s="175"/>
      <c r="AB30" s="175"/>
    </row>
    <row r="31" spans="1:29">
      <c r="A31" s="1082"/>
      <c r="B31" s="92" t="s">
        <v>12</v>
      </c>
      <c r="C31" s="287"/>
      <c r="D31" s="287"/>
      <c r="E31" s="287"/>
      <c r="F31" s="287"/>
      <c r="G31" s="287"/>
      <c r="H31" s="287"/>
      <c r="I31" s="287"/>
      <c r="J31" s="287"/>
      <c r="K31" s="287"/>
      <c r="L31" s="287"/>
      <c r="M31" s="287"/>
      <c r="N31" s="287"/>
      <c r="O31" s="287"/>
      <c r="P31" s="287">
        <v>2.65</v>
      </c>
      <c r="Q31" s="287">
        <v>2.68</v>
      </c>
      <c r="R31" s="287"/>
      <c r="S31" s="287"/>
      <c r="T31" s="287"/>
      <c r="U31" s="287"/>
      <c r="V31" s="287"/>
      <c r="W31" s="287"/>
      <c r="X31" s="287"/>
      <c r="Y31" s="287"/>
      <c r="Z31" s="287"/>
      <c r="AA31" s="175"/>
      <c r="AB31" s="175"/>
    </row>
    <row r="32" spans="1:29">
      <c r="A32" s="1082"/>
      <c r="B32" s="92" t="s">
        <v>483</v>
      </c>
      <c r="C32" s="287"/>
      <c r="D32" s="287"/>
      <c r="E32" s="287"/>
      <c r="F32" s="287"/>
      <c r="G32" s="287"/>
      <c r="H32" s="287"/>
      <c r="I32" s="287"/>
      <c r="J32" s="287"/>
      <c r="K32" s="287"/>
      <c r="L32" s="287"/>
      <c r="M32" s="287"/>
      <c r="N32" s="287"/>
      <c r="O32" s="287"/>
      <c r="P32" s="287"/>
      <c r="Q32" s="287"/>
      <c r="R32" s="287"/>
      <c r="S32" s="287"/>
      <c r="T32" s="287"/>
      <c r="U32" s="287"/>
      <c r="V32" s="287"/>
      <c r="W32" s="287"/>
      <c r="X32" s="287"/>
      <c r="Y32" s="287"/>
      <c r="Z32" s="287"/>
      <c r="AA32" s="175"/>
      <c r="AB32" s="175"/>
    </row>
    <row r="33" spans="1:28">
      <c r="A33" s="1082"/>
      <c r="B33" s="28" t="s">
        <v>89</v>
      </c>
      <c r="C33" s="287"/>
      <c r="D33" s="287"/>
      <c r="E33" s="287"/>
      <c r="F33" s="287"/>
      <c r="G33" s="287"/>
      <c r="H33" s="287"/>
      <c r="I33" s="287"/>
      <c r="J33" s="287"/>
      <c r="K33" s="287"/>
      <c r="L33" s="287"/>
      <c r="M33" s="287"/>
      <c r="N33" s="287"/>
      <c r="O33" s="287"/>
      <c r="P33" s="287"/>
      <c r="Q33" s="287"/>
      <c r="R33" s="287"/>
      <c r="S33" s="287"/>
      <c r="T33" s="287"/>
      <c r="U33" s="287"/>
      <c r="V33" s="287"/>
      <c r="W33" s="287"/>
      <c r="X33" s="287"/>
      <c r="Y33" s="287"/>
      <c r="Z33" s="287"/>
      <c r="AA33" s="175"/>
      <c r="AB33" s="175"/>
    </row>
    <row r="34" spans="1:28">
      <c r="A34" s="1082"/>
      <c r="B34" s="92" t="s">
        <v>482</v>
      </c>
      <c r="C34" s="287"/>
      <c r="D34" s="287">
        <v>0.51867219917012441</v>
      </c>
      <c r="E34" s="287">
        <v>0.64785788923719956</v>
      </c>
      <c r="F34" s="287">
        <v>0.96923076923076912</v>
      </c>
      <c r="G34" s="287">
        <v>1.1797752808988762</v>
      </c>
      <c r="H34" s="287">
        <v>1.219435736677116</v>
      </c>
      <c r="I34" s="287">
        <v>1.175210624018278</v>
      </c>
      <c r="J34" s="287">
        <v>1.2464788732394367</v>
      </c>
      <c r="K34" s="287">
        <v>1.1201814058956916</v>
      </c>
      <c r="L34" s="287">
        <v>1.336317135549872</v>
      </c>
      <c r="M34" s="287">
        <v>1.6573816155988859</v>
      </c>
      <c r="N34" s="287">
        <v>1.838935574229692</v>
      </c>
      <c r="O34" s="287">
        <v>1.6780660377358489</v>
      </c>
      <c r="P34" s="287"/>
      <c r="Q34" s="287"/>
      <c r="R34" s="287"/>
      <c r="S34" s="287"/>
      <c r="T34" s="287"/>
      <c r="U34" s="287"/>
      <c r="V34" s="287"/>
      <c r="W34" s="287"/>
      <c r="X34" s="287"/>
      <c r="Y34" s="287"/>
      <c r="Z34" s="287"/>
      <c r="AA34" s="175"/>
      <c r="AB34" s="175"/>
    </row>
    <row r="35" spans="1:28">
      <c r="A35" s="1082"/>
      <c r="B35" s="92" t="s">
        <v>196</v>
      </c>
      <c r="C35" s="287">
        <v>0.43953488372093025</v>
      </c>
      <c r="D35" s="287">
        <v>0.36</v>
      </c>
      <c r="E35" s="287">
        <v>0.49736842105263157</v>
      </c>
      <c r="F35" s="287">
        <v>0.64218750000000002</v>
      </c>
      <c r="G35" s="287">
        <v>0.69374999999999998</v>
      </c>
      <c r="H35" s="287">
        <v>0.68529411764705883</v>
      </c>
      <c r="I35" s="287">
        <v>0.70070921985815615</v>
      </c>
      <c r="J35" s="287">
        <v>0.71445783132530116</v>
      </c>
      <c r="K35" s="287">
        <v>0.7761904761904761</v>
      </c>
      <c r="L35" s="287">
        <v>0.97953495997158391</v>
      </c>
      <c r="M35" s="287">
        <v>1.1301369863013699</v>
      </c>
      <c r="N35" s="287">
        <v>1.1073170731707318</v>
      </c>
      <c r="O35" s="287"/>
      <c r="P35" s="287"/>
      <c r="Q35" s="287"/>
      <c r="R35" s="287"/>
      <c r="S35" s="287"/>
      <c r="T35" s="287"/>
      <c r="U35" s="287"/>
      <c r="V35" s="287"/>
      <c r="W35" s="287"/>
      <c r="X35" s="287"/>
      <c r="Y35" s="287"/>
      <c r="Z35" s="287"/>
      <c r="AA35" s="175"/>
      <c r="AB35" s="175"/>
    </row>
    <row r="36" spans="1:28">
      <c r="A36" s="1082"/>
      <c r="B36" s="92" t="s">
        <v>10</v>
      </c>
      <c r="C36" s="287"/>
      <c r="D36" s="287"/>
      <c r="E36" s="287"/>
      <c r="F36" s="287"/>
      <c r="G36" s="287"/>
      <c r="H36" s="287"/>
      <c r="I36" s="287"/>
      <c r="J36" s="287"/>
      <c r="K36" s="287"/>
      <c r="L36" s="287"/>
      <c r="M36" s="287"/>
      <c r="N36" s="287"/>
      <c r="O36" s="287"/>
      <c r="P36" s="287"/>
      <c r="Q36" s="287"/>
      <c r="R36" s="287"/>
      <c r="S36" s="287"/>
      <c r="T36" s="287"/>
      <c r="U36" s="287"/>
      <c r="V36" s="287"/>
      <c r="W36" s="287"/>
      <c r="X36" s="287"/>
      <c r="Y36" s="287"/>
      <c r="Z36" s="287"/>
      <c r="AA36" s="175"/>
      <c r="AB36" s="175"/>
    </row>
    <row r="37" spans="1:28">
      <c r="A37" s="1082"/>
      <c r="B37" s="92" t="s">
        <v>9</v>
      </c>
      <c r="C37" s="287"/>
      <c r="D37" s="287"/>
      <c r="E37" s="287"/>
      <c r="F37" s="287"/>
      <c r="G37" s="287"/>
      <c r="H37" s="287"/>
      <c r="I37" s="287"/>
      <c r="J37" s="287"/>
      <c r="K37" s="287"/>
      <c r="L37" s="287"/>
      <c r="M37" s="287"/>
      <c r="N37" s="287"/>
      <c r="O37" s="287"/>
      <c r="P37" s="287"/>
      <c r="Q37" s="287"/>
      <c r="R37" s="287"/>
      <c r="S37" s="287"/>
      <c r="T37" s="287"/>
      <c r="U37" s="287"/>
      <c r="V37" s="287"/>
      <c r="W37" s="287"/>
      <c r="X37" s="287"/>
      <c r="Y37" s="287"/>
      <c r="Z37" s="287"/>
      <c r="AA37" s="175"/>
      <c r="AB37" s="175"/>
    </row>
    <row r="38" spans="1:28">
      <c r="A38" s="1082"/>
      <c r="B38" s="92" t="s">
        <v>8</v>
      </c>
      <c r="C38" s="287">
        <v>0.52184382524939799</v>
      </c>
      <c r="D38" s="287">
        <v>0.48664886515353806</v>
      </c>
      <c r="E38" s="287">
        <v>0.53664552501761809</v>
      </c>
      <c r="F38" s="287">
        <v>0.59603603603603605</v>
      </c>
      <c r="G38" s="287">
        <v>0.5655148819705782</v>
      </c>
      <c r="H38" s="287">
        <v>0.54157303370786525</v>
      </c>
      <c r="I38" s="287">
        <v>0.54446923812559767</v>
      </c>
      <c r="J38" s="287">
        <v>0.59767277856135403</v>
      </c>
      <c r="K38" s="287">
        <v>0.53068252974326857</v>
      </c>
      <c r="L38" s="287">
        <v>0.54775008093234057</v>
      </c>
      <c r="M38" s="287">
        <v>0.58191304347826089</v>
      </c>
      <c r="N38" s="287">
        <v>0.87403942532576007</v>
      </c>
      <c r="O38" s="287">
        <v>0.87</v>
      </c>
      <c r="P38" s="287">
        <v>0.86773350751143041</v>
      </c>
      <c r="Q38" s="287">
        <v>0.75512528473804108</v>
      </c>
      <c r="R38" s="287">
        <v>0.74514854510661699</v>
      </c>
      <c r="S38" s="287">
        <v>0.76798478643153467</v>
      </c>
      <c r="T38" s="287">
        <v>0.78027164372856916</v>
      </c>
      <c r="U38" s="287">
        <v>0.74639285251668797</v>
      </c>
      <c r="V38" s="287">
        <v>0.68330051199689934</v>
      </c>
      <c r="W38" s="287">
        <v>0.65144035162429914</v>
      </c>
      <c r="X38" s="807">
        <v>0.60801839982054695</v>
      </c>
      <c r="Y38" s="807">
        <f>26.59/44.98</f>
        <v>0.59115162294353052</v>
      </c>
      <c r="Z38" s="809">
        <f>26.53/46.17</f>
        <v>0.57461555122373831</v>
      </c>
      <c r="AA38" s="175"/>
      <c r="AB38" s="175"/>
    </row>
    <row r="39" spans="1:28">
      <c r="A39" s="1082"/>
      <c r="B39" s="92" t="s">
        <v>6</v>
      </c>
      <c r="C39" s="287">
        <v>14.015784664358945</v>
      </c>
      <c r="D39" s="287">
        <v>12.368154267595608</v>
      </c>
      <c r="E39" s="287">
        <v>14.138284417725465</v>
      </c>
      <c r="F39" s="287">
        <v>18.906399816337832</v>
      </c>
      <c r="G39" s="287">
        <v>18.007614005078793</v>
      </c>
      <c r="H39" s="287">
        <v>16.0114214806562</v>
      </c>
      <c r="I39" s="287">
        <v>15.644351737174887</v>
      </c>
      <c r="J39" s="287">
        <v>16.54658898962391</v>
      </c>
      <c r="K39" s="287">
        <v>20.826167172206759</v>
      </c>
      <c r="L39" s="287">
        <v>17.122583299053886</v>
      </c>
      <c r="M39" s="287">
        <v>18</v>
      </c>
      <c r="N39" s="287">
        <v>18</v>
      </c>
      <c r="O39" s="287"/>
      <c r="P39" s="287" t="s">
        <v>7</v>
      </c>
      <c r="Q39" s="287"/>
      <c r="R39" s="287"/>
      <c r="S39" s="287"/>
      <c r="T39" s="287"/>
      <c r="U39" s="287"/>
      <c r="V39" s="287"/>
      <c r="W39" s="287"/>
      <c r="X39" s="287"/>
      <c r="Y39" s="287"/>
      <c r="Z39" s="287"/>
      <c r="AA39" s="175"/>
      <c r="AB39" s="175"/>
    </row>
    <row r="40" spans="1:28">
      <c r="A40" s="1082"/>
      <c r="B40" s="92" t="s">
        <v>5</v>
      </c>
      <c r="C40" s="287"/>
      <c r="D40" s="287"/>
      <c r="E40" s="287"/>
      <c r="F40" s="287"/>
      <c r="G40" s="287"/>
      <c r="H40" s="287"/>
      <c r="I40" s="287"/>
      <c r="J40" s="287"/>
      <c r="K40" s="287"/>
      <c r="L40" s="287"/>
      <c r="M40" s="287"/>
      <c r="N40" s="287"/>
      <c r="O40" s="287"/>
      <c r="P40" s="287"/>
      <c r="Q40" s="287"/>
      <c r="R40" s="287"/>
      <c r="S40" s="287"/>
      <c r="T40" s="287"/>
      <c r="U40" s="287"/>
      <c r="V40" s="287"/>
      <c r="W40" s="287"/>
      <c r="X40" s="287"/>
      <c r="Y40" s="287"/>
      <c r="Z40" s="287"/>
      <c r="AA40" s="175"/>
      <c r="AB40" s="175"/>
    </row>
    <row r="41" spans="1:28">
      <c r="A41" s="1082"/>
      <c r="B41" s="92" t="s">
        <v>4</v>
      </c>
      <c r="C41" s="287"/>
      <c r="D41" s="287"/>
      <c r="E41" s="287"/>
      <c r="F41" s="287"/>
      <c r="G41" s="287"/>
      <c r="H41" s="287"/>
      <c r="I41" s="287"/>
      <c r="J41" s="287"/>
      <c r="K41" s="287"/>
      <c r="L41" s="287"/>
      <c r="M41" s="287"/>
      <c r="N41" s="287"/>
      <c r="O41" s="287"/>
      <c r="P41" s="287"/>
      <c r="Q41" s="287"/>
      <c r="R41" s="287"/>
      <c r="S41" s="287"/>
      <c r="T41" s="287"/>
      <c r="U41" s="287"/>
      <c r="V41" s="287"/>
      <c r="W41" s="287"/>
      <c r="X41" s="287"/>
      <c r="Y41" s="287"/>
      <c r="Z41" s="287"/>
      <c r="AA41" s="175"/>
      <c r="AB41" s="175"/>
    </row>
    <row r="42" spans="1:28">
      <c r="A42" s="1082"/>
      <c r="B42" s="92" t="s">
        <v>3</v>
      </c>
      <c r="C42" s="287"/>
      <c r="D42" s="287"/>
      <c r="E42" s="287"/>
      <c r="F42" s="287"/>
      <c r="G42" s="287"/>
      <c r="H42" s="287"/>
      <c r="I42" s="287"/>
      <c r="J42" s="287"/>
      <c r="K42" s="287"/>
      <c r="L42" s="287"/>
      <c r="M42" s="287"/>
      <c r="N42" s="287"/>
      <c r="O42" s="287"/>
      <c r="P42" s="287"/>
      <c r="Q42" s="287"/>
      <c r="R42" s="287"/>
      <c r="S42" s="287"/>
      <c r="T42" s="287"/>
      <c r="U42" s="287"/>
      <c r="V42" s="287"/>
      <c r="W42" s="287"/>
      <c r="X42" s="287"/>
      <c r="Y42" s="287"/>
      <c r="Z42" s="287"/>
      <c r="AA42" s="175"/>
      <c r="AB42" s="175"/>
    </row>
    <row r="43" spans="1:28">
      <c r="A43" s="1082"/>
      <c r="B43" s="149" t="s">
        <v>32</v>
      </c>
      <c r="C43" s="287"/>
      <c r="D43" s="287"/>
      <c r="E43" s="287"/>
      <c r="F43" s="287"/>
      <c r="G43" s="287"/>
      <c r="H43" s="287"/>
      <c r="I43" s="287"/>
      <c r="J43" s="287"/>
      <c r="K43" s="287"/>
      <c r="L43" s="287"/>
      <c r="M43" s="287"/>
      <c r="N43" s="287"/>
      <c r="O43" s="287"/>
      <c r="P43" s="287"/>
      <c r="Q43" s="287"/>
      <c r="R43" s="287"/>
      <c r="S43" s="287"/>
      <c r="T43" s="287"/>
      <c r="U43" s="287"/>
      <c r="V43" s="287"/>
      <c r="W43" s="287"/>
      <c r="X43" s="287"/>
      <c r="Y43" s="287"/>
      <c r="Z43" s="287"/>
      <c r="AA43" s="175"/>
      <c r="AB43" s="175"/>
    </row>
    <row r="44" spans="1:28">
      <c r="A44" s="1082"/>
      <c r="B44" s="92" t="s">
        <v>1</v>
      </c>
      <c r="C44" s="287"/>
      <c r="D44" s="287"/>
      <c r="E44" s="287"/>
      <c r="F44" s="287"/>
      <c r="G44" s="287"/>
      <c r="H44" s="287"/>
      <c r="I44" s="287"/>
      <c r="J44" s="287"/>
      <c r="K44" s="287"/>
      <c r="L44" s="287"/>
      <c r="M44" s="287"/>
      <c r="N44" s="287"/>
      <c r="O44" s="287"/>
      <c r="P44" s="287"/>
      <c r="Q44" s="287"/>
      <c r="R44" s="287"/>
      <c r="S44" s="287"/>
      <c r="T44" s="287"/>
      <c r="U44" s="287"/>
      <c r="V44" s="287"/>
      <c r="W44" s="287"/>
      <c r="X44" s="287"/>
      <c r="Y44" s="287"/>
      <c r="Z44" s="287"/>
      <c r="AA44" s="175"/>
      <c r="AB44" s="175"/>
    </row>
    <row r="45" spans="1:28">
      <c r="A45" s="1082"/>
      <c r="B45" s="92" t="s">
        <v>0</v>
      </c>
      <c r="C45" s="287">
        <v>7.2842105263157899</v>
      </c>
      <c r="D45" s="287">
        <v>13.378545454545456</v>
      </c>
      <c r="E45" s="287">
        <v>7.7395615417681611</v>
      </c>
      <c r="F45" s="287">
        <v>5.3921340777714208</v>
      </c>
      <c r="G45" s="287">
        <v>2.2180880534926324</v>
      </c>
      <c r="H45" s="287">
        <v>1.6120648825152181E-2</v>
      </c>
      <c r="I45" s="287">
        <v>3.6836682392026573E-2</v>
      </c>
      <c r="J45" s="287">
        <v>5.0873196647527525E-4</v>
      </c>
      <c r="K45" s="287">
        <v>19.690000000000001</v>
      </c>
      <c r="L45" s="287">
        <v>17.66</v>
      </c>
      <c r="M45" s="287">
        <v>22.22</v>
      </c>
      <c r="N45" s="287">
        <v>26.16</v>
      </c>
      <c r="O45" s="287">
        <v>26.16</v>
      </c>
      <c r="P45" s="287">
        <v>26.16</v>
      </c>
      <c r="Q45" s="287">
        <v>26.16</v>
      </c>
      <c r="R45" s="287">
        <v>1.2999999999999999E-2</v>
      </c>
      <c r="S45" s="287">
        <v>1.2E-2</v>
      </c>
      <c r="T45" s="287">
        <v>1.2E-2</v>
      </c>
      <c r="U45" s="287">
        <v>4.5999999999999999E-3</v>
      </c>
      <c r="V45" s="287">
        <v>0.02</v>
      </c>
      <c r="W45" s="287"/>
      <c r="X45" s="287"/>
      <c r="Y45" s="287"/>
      <c r="Z45" s="287"/>
      <c r="AA45" s="175"/>
      <c r="AB45" s="175"/>
    </row>
    <row r="47" spans="1:28">
      <c r="A47" s="40" t="s">
        <v>20</v>
      </c>
    </row>
    <row r="48" spans="1:28">
      <c r="A48" s="40"/>
    </row>
    <row r="49" spans="1:13">
      <c r="A49" s="53" t="s">
        <v>102</v>
      </c>
    </row>
    <row r="50" spans="1:13">
      <c r="A50" s="53"/>
    </row>
    <row r="51" spans="1:13" ht="13.9" customHeight="1">
      <c r="A51" s="40" t="s">
        <v>36</v>
      </c>
    </row>
    <row r="53" spans="1:13" ht="14.25" customHeight="1">
      <c r="A53" s="17" t="s">
        <v>246</v>
      </c>
    </row>
    <row r="54" spans="1:13" ht="14.25" customHeight="1">
      <c r="D54"/>
      <c r="E54"/>
      <c r="F54"/>
    </row>
    <row r="55" spans="1:13">
      <c r="A55" s="17" t="s">
        <v>249</v>
      </c>
    </row>
    <row r="57" spans="1:13" ht="15.75" customHeight="1">
      <c r="A57" s="17" t="s">
        <v>248</v>
      </c>
    </row>
    <row r="59" spans="1:13">
      <c r="A59" s="17" t="s">
        <v>247</v>
      </c>
      <c r="B59" s="48"/>
      <c r="C59" s="48"/>
      <c r="D59" s="48"/>
      <c r="E59" s="48"/>
      <c r="F59" s="48"/>
      <c r="G59" s="48"/>
      <c r="H59" s="48"/>
      <c r="I59" s="48"/>
      <c r="J59" s="48"/>
      <c r="K59" s="48"/>
      <c r="L59" s="48"/>
      <c r="M59" s="48"/>
    </row>
  </sheetData>
  <mergeCells count="6">
    <mergeCell ref="C3:W3"/>
    <mergeCell ref="A30:A45"/>
    <mergeCell ref="A3:A4"/>
    <mergeCell ref="B3:B4"/>
    <mergeCell ref="A5:A29"/>
    <mergeCell ref="B5:B6"/>
  </mergeCells>
  <conditionalFormatting sqref="C34 O39">
    <cfRule type="expression" dxfId="114" priority="32" stopIfTrue="1">
      <formula>ISNA(ACTIVECELL)</formula>
    </cfRule>
  </conditionalFormatting>
  <conditionalFormatting sqref="C5:D7">
    <cfRule type="expression" dxfId="113" priority="42" stopIfTrue="1">
      <formula>ISNA(ACTIVECELL)</formula>
    </cfRule>
  </conditionalFormatting>
  <conditionalFormatting sqref="C21:J26">
    <cfRule type="expression" dxfId="112" priority="28" stopIfTrue="1">
      <formula>ISNA(ACTIVECELL)</formula>
    </cfRule>
  </conditionalFormatting>
  <conditionalFormatting sqref="C30:O31 C33:O33">
    <cfRule type="expression" dxfId="111" priority="30" stopIfTrue="1">
      <formula>ISNA(ACTIVECELL)</formula>
    </cfRule>
  </conditionalFormatting>
  <conditionalFormatting sqref="C36:O37">
    <cfRule type="expression" dxfId="110" priority="31" stopIfTrue="1">
      <formula>ISNA(ACTIVECELL)</formula>
    </cfRule>
  </conditionalFormatting>
  <conditionalFormatting sqref="C40:O44">
    <cfRule type="expression" dxfId="109" priority="33" stopIfTrue="1">
      <formula>ISNA(ACTIVECELL)</formula>
    </cfRule>
  </conditionalFormatting>
  <conditionalFormatting sqref="C19:P19">
    <cfRule type="expression" dxfId="108" priority="38" stopIfTrue="1">
      <formula>ISNA(ACTIVECELL)</formula>
    </cfRule>
  </conditionalFormatting>
  <conditionalFormatting sqref="C32:Q32">
    <cfRule type="expression" dxfId="107" priority="4" stopIfTrue="1">
      <formula>ISNA(ACTIVECELL)</formula>
    </cfRule>
  </conditionalFormatting>
  <conditionalFormatting sqref="C8:Z8">
    <cfRule type="expression" dxfId="106" priority="10" stopIfTrue="1">
      <formula>ISNA(ACTIVECELL)</formula>
    </cfRule>
  </conditionalFormatting>
  <conditionalFormatting sqref="E7:O7 C9:O9">
    <cfRule type="expression" dxfId="105" priority="40" stopIfTrue="1">
      <formula>ISNA(ACTIVECELL)</formula>
    </cfRule>
  </conditionalFormatting>
  <conditionalFormatting sqref="O18">
    <cfRule type="expression" dxfId="104" priority="19" stopIfTrue="1">
      <formula>ISNA(ACTIVECELL)</formula>
    </cfRule>
  </conditionalFormatting>
  <conditionalFormatting sqref="O27 C28:O28">
    <cfRule type="expression" dxfId="103" priority="27" stopIfTrue="1">
      <formula>ISNA(ACTIVECELL)</formula>
    </cfRule>
  </conditionalFormatting>
  <conditionalFormatting sqref="O35">
    <cfRule type="expression" dxfId="102" priority="18" stopIfTrue="1">
      <formula>ISNA(ACTIVECELL)</formula>
    </cfRule>
  </conditionalFormatting>
  <conditionalFormatting sqref="P18:P28">
    <cfRule type="expression" dxfId="101" priority="49" stopIfTrue="1">
      <formula>ISNA(ACTIVECELL)</formula>
    </cfRule>
  </conditionalFormatting>
  <conditionalFormatting sqref="P33:P37">
    <cfRule type="expression" dxfId="100" priority="36" stopIfTrue="1">
      <formula>ISNA(ACTIVECELL)</formula>
    </cfRule>
  </conditionalFormatting>
  <conditionalFormatting sqref="P39:P44">
    <cfRule type="expression" dxfId="99" priority="51" stopIfTrue="1">
      <formula>ISNA(ACTIVECELL)</formula>
    </cfRule>
  </conditionalFormatting>
  <conditionalFormatting sqref="P30:Q30">
    <cfRule type="expression" dxfId="98" priority="16" stopIfTrue="1">
      <formula>ISNA(ACTIVECELL)</formula>
    </cfRule>
  </conditionalFormatting>
  <conditionalFormatting sqref="P11:Z14">
    <cfRule type="expression" dxfId="97" priority="1" stopIfTrue="1">
      <formula>ISNA(ACTIVECELL)</formula>
    </cfRule>
  </conditionalFormatting>
  <conditionalFormatting sqref="Q18:Q26">
    <cfRule type="expression" dxfId="96" priority="12" stopIfTrue="1">
      <formula>ISNA(ACTIVECELL)</formula>
    </cfRule>
  </conditionalFormatting>
  <conditionalFormatting sqref="Q42">
    <cfRule type="expression" dxfId="95" priority="14" stopIfTrue="1">
      <formula>ISNA(ACTIVECELL)</formula>
    </cfRule>
  </conditionalFormatting>
  <conditionalFormatting sqref="Q10:Z10 R15:Z16">
    <cfRule type="expression" dxfId="94" priority="8" stopIfTrue="1">
      <formula>ISNA(ACTIVECELL)</formula>
    </cfRule>
  </conditionalFormatting>
  <conditionalFormatting sqref="R18:Y28 Z18:Z29 W29:Y29">
    <cfRule type="expression" dxfId="93" priority="7" stopIfTrue="1">
      <formula>ISNA(ACTIVECELL)</formula>
    </cfRule>
  </conditionalFormatting>
  <conditionalFormatting sqref="R39:Y44 Z39:Z45 W45:Y45">
    <cfRule type="expression" dxfId="92" priority="5" stopIfTrue="1">
      <formula>ISNA(ACTIVECELL)</formula>
    </cfRule>
  </conditionalFormatting>
  <conditionalFormatting sqref="R5:Z7">
    <cfRule type="expression" dxfId="91" priority="9" stopIfTrue="1">
      <formula>ISNA(ACTIVECELL)</formula>
    </cfRule>
  </conditionalFormatting>
  <conditionalFormatting sqref="R30:Z37">
    <cfRule type="expression" dxfId="90" priority="6" stopIfTrue="1">
      <formula>ISNA(ACTIVECELL)</formula>
    </cfRule>
  </conditionalFormatting>
  <conditionalFormatting sqref="V9:Z9 P9:P10 C15:P16">
    <cfRule type="expression" dxfId="89" priority="37" stopIfTrue="1">
      <formula>ISNA(ACTIVECELL)</formula>
    </cfRule>
  </conditionalFormatting>
  <hyperlinks>
    <hyperlink ref="AB4" location="Content!A1" display="Back to content page" xr:uid="{00000000-0004-0000-0601-000000000000}"/>
  </hyperlinks>
  <pageMargins left="0.7" right="0.7" top="0.75" bottom="0.75" header="0.3" footer="0.3"/>
  <pageSetup paperSize="9" orientation="portrait" horizontalDpi="4294967295" verticalDpi="4294967295" r:id="rId1"/>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sheetPr codeName="Sheet265"/>
  <dimension ref="A1:U24"/>
  <sheetViews>
    <sheetView workbookViewId="0">
      <selection activeCell="S3" sqref="S3"/>
    </sheetView>
  </sheetViews>
  <sheetFormatPr defaultRowHeight="14.5"/>
  <cols>
    <col min="1" max="1" width="33.26953125" customWidth="1"/>
    <col min="2" max="18" width="11.7265625" customWidth="1"/>
  </cols>
  <sheetData>
    <row r="1" spans="1:21">
      <c r="A1" s="44" t="s">
        <v>2919</v>
      </c>
      <c r="B1" s="44"/>
      <c r="C1" s="44"/>
      <c r="D1" s="44"/>
      <c r="E1" s="44"/>
      <c r="F1" s="44"/>
      <c r="G1" s="17"/>
      <c r="H1" s="17"/>
      <c r="I1" s="17"/>
      <c r="J1" s="17"/>
      <c r="K1" s="17"/>
      <c r="L1" s="17"/>
      <c r="M1" s="17"/>
      <c r="N1" s="17"/>
      <c r="O1" s="17"/>
      <c r="P1" s="17"/>
      <c r="Q1" s="17"/>
      <c r="R1" s="17"/>
    </row>
    <row r="2" spans="1:21">
      <c r="A2" s="17"/>
      <c r="B2" s="17"/>
      <c r="C2" s="17"/>
      <c r="D2" s="17"/>
      <c r="E2" s="17"/>
      <c r="F2" s="17"/>
      <c r="G2" s="17"/>
      <c r="H2" s="17"/>
      <c r="I2" s="17"/>
      <c r="J2" s="17"/>
      <c r="K2" s="17"/>
      <c r="L2" s="17"/>
      <c r="M2" s="17"/>
      <c r="N2" s="17"/>
      <c r="O2" s="17"/>
      <c r="P2" s="17"/>
      <c r="Q2" s="17"/>
      <c r="R2" s="17"/>
    </row>
    <row r="3" spans="1:21">
      <c r="A3" s="153" t="s">
        <v>26</v>
      </c>
      <c r="B3" s="25">
        <v>1991</v>
      </c>
      <c r="C3" s="25">
        <v>1992</v>
      </c>
      <c r="D3" s="25">
        <v>1993</v>
      </c>
      <c r="E3" s="25">
        <v>1994</v>
      </c>
      <c r="F3" s="25">
        <v>1995</v>
      </c>
      <c r="G3" s="25">
        <v>1996</v>
      </c>
      <c r="H3" s="25">
        <v>1997</v>
      </c>
      <c r="I3" s="25">
        <v>1998</v>
      </c>
      <c r="J3" s="25">
        <v>1999</v>
      </c>
      <c r="K3" s="25">
        <v>2000</v>
      </c>
      <c r="L3" s="25">
        <v>2001</v>
      </c>
      <c r="M3" s="25">
        <v>2002</v>
      </c>
      <c r="N3" s="25">
        <v>2003</v>
      </c>
      <c r="O3" s="25">
        <v>2004</v>
      </c>
      <c r="P3" s="25">
        <v>2005</v>
      </c>
      <c r="Q3" s="25">
        <v>2006</v>
      </c>
      <c r="R3" s="25">
        <v>2007</v>
      </c>
      <c r="U3" s="1" t="s">
        <v>528</v>
      </c>
    </row>
    <row r="4" spans="1:21">
      <c r="A4" s="16" t="s">
        <v>13</v>
      </c>
      <c r="B4" s="280"/>
      <c r="C4" s="280"/>
      <c r="D4" s="280"/>
      <c r="E4" s="280"/>
      <c r="F4" s="280"/>
      <c r="G4" s="280"/>
      <c r="H4" s="280"/>
      <c r="I4" s="280"/>
      <c r="J4" s="280"/>
      <c r="K4" s="280"/>
      <c r="L4" s="280"/>
      <c r="M4" s="280"/>
      <c r="N4" s="280"/>
      <c r="O4" s="280"/>
      <c r="P4" s="280"/>
      <c r="Q4" s="280"/>
      <c r="R4" s="280"/>
    </row>
    <row r="5" spans="1:21">
      <c r="A5" s="16" t="s">
        <v>12</v>
      </c>
      <c r="B5" s="280"/>
      <c r="C5" s="280"/>
      <c r="D5" s="280"/>
      <c r="E5" s="280"/>
      <c r="F5" s="280"/>
      <c r="G5" s="280"/>
      <c r="H5" s="280"/>
      <c r="I5" s="280">
        <v>2488.4380000000001</v>
      </c>
      <c r="J5" s="280">
        <v>2992.2849999999999</v>
      </c>
      <c r="K5" s="280">
        <v>2895.183</v>
      </c>
      <c r="L5" s="280">
        <v>3039.261</v>
      </c>
      <c r="M5" s="280">
        <v>3085.5079999999998</v>
      </c>
      <c r="N5" s="280">
        <v>3167.944</v>
      </c>
      <c r="O5" s="280">
        <v>3299.4259999999999</v>
      </c>
      <c r="P5" s="280">
        <v>3439.6469999999999</v>
      </c>
      <c r="Q5" s="280">
        <v>5016.0439999999999</v>
      </c>
      <c r="R5" s="280">
        <v>3245.6</v>
      </c>
    </row>
    <row r="6" spans="1:21">
      <c r="A6" s="16" t="s">
        <v>492</v>
      </c>
      <c r="B6" s="280"/>
      <c r="C6" s="280"/>
      <c r="D6" s="280"/>
      <c r="E6" s="280"/>
      <c r="F6" s="280"/>
      <c r="G6" s="280"/>
      <c r="H6" s="280"/>
      <c r="I6" s="280"/>
      <c r="J6" s="280"/>
      <c r="K6" s="280"/>
      <c r="L6" s="280"/>
      <c r="M6" s="280"/>
      <c r="N6" s="280"/>
      <c r="O6" s="280"/>
      <c r="P6" s="280"/>
      <c r="Q6" s="280"/>
      <c r="R6" s="280"/>
    </row>
    <row r="7" spans="1:21">
      <c r="A7" s="28" t="s">
        <v>89</v>
      </c>
      <c r="B7" s="280"/>
      <c r="C7" s="280"/>
      <c r="D7" s="280"/>
      <c r="E7" s="280"/>
      <c r="F7" s="280"/>
      <c r="G7" s="280"/>
      <c r="H7" s="280"/>
      <c r="I7" s="280"/>
      <c r="J7" s="280"/>
      <c r="K7" s="280"/>
      <c r="L7" s="280"/>
      <c r="M7" s="280"/>
      <c r="N7" s="280"/>
      <c r="O7" s="280"/>
      <c r="P7" s="280"/>
      <c r="Q7" s="280"/>
      <c r="R7" s="280"/>
    </row>
    <row r="8" spans="1:21">
      <c r="A8" s="16" t="s">
        <v>482</v>
      </c>
      <c r="B8" s="280"/>
      <c r="C8" s="280"/>
      <c r="D8" s="280"/>
      <c r="E8" s="280"/>
      <c r="F8" s="280"/>
      <c r="G8" s="280"/>
      <c r="H8" s="280"/>
      <c r="I8" s="280"/>
      <c r="J8" s="280"/>
      <c r="K8" s="280"/>
      <c r="L8" s="280"/>
      <c r="M8" s="280"/>
      <c r="N8" s="280"/>
      <c r="O8" s="280"/>
      <c r="P8" s="280"/>
      <c r="Q8" s="280"/>
      <c r="R8" s="280"/>
    </row>
    <row r="9" spans="1:21">
      <c r="A9" s="16" t="s">
        <v>11</v>
      </c>
      <c r="B9" s="280"/>
      <c r="C9" s="280"/>
      <c r="D9" s="280"/>
      <c r="E9" s="280"/>
      <c r="F9" s="280"/>
      <c r="G9" s="280"/>
      <c r="H9" s="280"/>
      <c r="I9" s="280"/>
      <c r="J9" s="280"/>
      <c r="K9" s="280"/>
      <c r="L9" s="280">
        <v>13574.26</v>
      </c>
      <c r="M9" s="280">
        <v>13984.81</v>
      </c>
      <c r="N9" s="280">
        <v>3132.3069999999998</v>
      </c>
      <c r="O9" s="280">
        <v>4414.4960000000001</v>
      </c>
      <c r="P9" s="280">
        <v>3822.9259999999999</v>
      </c>
      <c r="Q9" s="280">
        <v>4021.7370000000001</v>
      </c>
      <c r="R9" s="280">
        <v>5251.9970000000003</v>
      </c>
    </row>
    <row r="10" spans="1:21">
      <c r="A10" s="16" t="s">
        <v>10</v>
      </c>
      <c r="B10" s="280"/>
      <c r="C10" s="280"/>
      <c r="D10" s="280"/>
      <c r="E10" s="280"/>
      <c r="F10" s="280"/>
      <c r="G10" s="280"/>
      <c r="H10" s="280"/>
      <c r="I10" s="280"/>
      <c r="J10" s="280"/>
      <c r="K10" s="280"/>
      <c r="L10" s="280">
        <v>116377.9</v>
      </c>
      <c r="M10" s="280">
        <v>118905.8</v>
      </c>
      <c r="N10" s="280">
        <v>103652.9</v>
      </c>
      <c r="O10" s="280">
        <v>66857.919999999998</v>
      </c>
      <c r="P10" s="280">
        <v>88887.17</v>
      </c>
      <c r="Q10" s="280">
        <v>92769.68</v>
      </c>
      <c r="R10" s="280"/>
    </row>
    <row r="11" spans="1:21">
      <c r="A11" s="16" t="s">
        <v>9</v>
      </c>
      <c r="B11" s="280"/>
      <c r="C11" s="280"/>
      <c r="D11" s="280"/>
      <c r="E11" s="280"/>
      <c r="F11" s="280"/>
      <c r="G11" s="280"/>
      <c r="H11" s="280"/>
      <c r="I11" s="280"/>
      <c r="J11" s="280">
        <v>37204.86</v>
      </c>
      <c r="K11" s="280">
        <v>34259.83</v>
      </c>
      <c r="L11" s="280">
        <v>32671.69</v>
      </c>
      <c r="M11" s="280"/>
      <c r="N11" s="280"/>
      <c r="O11" s="280"/>
      <c r="P11" s="280"/>
      <c r="Q11" s="280"/>
      <c r="R11" s="280"/>
    </row>
    <row r="12" spans="1:21">
      <c r="A12" s="16" t="s">
        <v>8</v>
      </c>
      <c r="B12" s="280"/>
      <c r="C12" s="280"/>
      <c r="D12" s="280"/>
      <c r="E12" s="280"/>
      <c r="F12" s="280"/>
      <c r="G12" s="280"/>
      <c r="H12" s="280">
        <v>16799.04</v>
      </c>
      <c r="I12" s="280">
        <v>17447.07</v>
      </c>
      <c r="J12" s="280">
        <v>17816.52</v>
      </c>
      <c r="K12" s="280">
        <v>17647.18</v>
      </c>
      <c r="L12" s="280">
        <v>17994.53</v>
      </c>
      <c r="M12" s="280">
        <v>17335.77</v>
      </c>
      <c r="N12" s="280">
        <v>16885.37</v>
      </c>
      <c r="O12" s="280">
        <v>16248.24</v>
      </c>
      <c r="P12" s="280">
        <v>15174.98</v>
      </c>
      <c r="Q12" s="280">
        <v>15435.99</v>
      </c>
      <c r="R12" s="280">
        <v>15445.87</v>
      </c>
    </row>
    <row r="13" spans="1:21">
      <c r="A13" s="16" t="s">
        <v>6</v>
      </c>
      <c r="B13" s="280"/>
      <c r="C13" s="280"/>
      <c r="D13" s="280"/>
      <c r="E13" s="280"/>
      <c r="F13" s="280"/>
      <c r="G13" s="280"/>
      <c r="H13" s="280"/>
      <c r="I13" s="280"/>
      <c r="J13" s="280"/>
      <c r="K13" s="280"/>
      <c r="L13" s="280"/>
      <c r="M13" s="280"/>
      <c r="N13" s="280"/>
      <c r="O13" s="280"/>
      <c r="P13" s="280"/>
      <c r="Q13" s="280"/>
      <c r="R13" s="280"/>
    </row>
    <row r="14" spans="1:21">
      <c r="A14" s="16" t="s">
        <v>17</v>
      </c>
      <c r="B14" s="280"/>
      <c r="C14" s="280"/>
      <c r="D14" s="280"/>
      <c r="E14" s="280"/>
      <c r="F14" s="280"/>
      <c r="G14" s="280"/>
      <c r="H14" s="280"/>
      <c r="I14" s="280"/>
      <c r="J14" s="280"/>
      <c r="K14" s="280"/>
      <c r="L14" s="280"/>
      <c r="M14" s="280"/>
      <c r="N14" s="280"/>
      <c r="O14" s="280"/>
      <c r="P14" s="280"/>
      <c r="Q14" s="280"/>
      <c r="R14" s="280"/>
    </row>
    <row r="15" spans="1:21">
      <c r="A15" s="16" t="s">
        <v>4</v>
      </c>
      <c r="B15" s="280"/>
      <c r="C15" s="280"/>
      <c r="D15" s="280"/>
      <c r="E15" s="280"/>
      <c r="F15" s="280"/>
      <c r="G15" s="280"/>
      <c r="H15" s="280"/>
      <c r="I15" s="280"/>
      <c r="J15" s="280"/>
      <c r="K15" s="280"/>
      <c r="L15" s="280"/>
      <c r="M15" s="280"/>
      <c r="N15" s="280"/>
      <c r="O15" s="280"/>
      <c r="P15" s="280"/>
      <c r="Q15" s="280"/>
      <c r="R15" s="280"/>
    </row>
    <row r="16" spans="1:21">
      <c r="A16" s="16" t="s">
        <v>3</v>
      </c>
      <c r="B16" s="280">
        <v>260529.5</v>
      </c>
      <c r="C16" s="280"/>
      <c r="D16" s="280">
        <v>264249.2</v>
      </c>
      <c r="E16" s="280">
        <v>256752</v>
      </c>
      <c r="F16" s="280">
        <v>257003.9</v>
      </c>
      <c r="G16" s="280">
        <v>255956.4</v>
      </c>
      <c r="H16" s="280">
        <v>247143</v>
      </c>
      <c r="I16" s="280">
        <v>237714.6</v>
      </c>
      <c r="J16" s="280">
        <v>235694.1</v>
      </c>
      <c r="K16" s="280">
        <v>229388.1</v>
      </c>
      <c r="L16" s="280">
        <v>224182</v>
      </c>
      <c r="M16" s="280">
        <v>220168.1</v>
      </c>
      <c r="N16" s="280">
        <v>214304.9</v>
      </c>
      <c r="O16" s="280">
        <v>220097.9</v>
      </c>
      <c r="P16" s="280">
        <v>191928.5</v>
      </c>
      <c r="Q16" s="280">
        <v>191580.5</v>
      </c>
      <c r="R16" s="280">
        <v>229582</v>
      </c>
    </row>
    <row r="17" spans="1:18">
      <c r="A17" s="149" t="s">
        <v>32</v>
      </c>
      <c r="B17" s="280"/>
      <c r="C17" s="280"/>
      <c r="D17" s="280"/>
      <c r="E17" s="280"/>
      <c r="F17" s="280"/>
      <c r="G17" s="280"/>
      <c r="H17" s="280"/>
      <c r="I17" s="280"/>
      <c r="J17" s="280"/>
      <c r="K17" s="280"/>
      <c r="L17" s="280"/>
      <c r="M17" s="280"/>
      <c r="N17" s="280">
        <v>29527.29</v>
      </c>
      <c r="O17" s="280">
        <v>28980.73</v>
      </c>
      <c r="P17" s="280">
        <v>29707.03</v>
      </c>
      <c r="Q17" s="280">
        <v>30022.3</v>
      </c>
      <c r="R17" s="280">
        <v>30322.19</v>
      </c>
    </row>
    <row r="18" spans="1:18">
      <c r="A18" s="16" t="s">
        <v>1</v>
      </c>
      <c r="B18" s="280"/>
      <c r="C18" s="280"/>
      <c r="D18" s="280"/>
      <c r="E18" s="280"/>
      <c r="F18" s="280"/>
      <c r="G18" s="280"/>
      <c r="H18" s="280"/>
      <c r="I18" s="280"/>
      <c r="J18" s="280"/>
      <c r="K18" s="280"/>
      <c r="L18" s="280"/>
      <c r="M18" s="280"/>
      <c r="N18" s="280"/>
      <c r="O18" s="280"/>
      <c r="P18" s="280"/>
      <c r="Q18" s="280"/>
      <c r="R18" s="280"/>
    </row>
    <row r="19" spans="1:18">
      <c r="A19" s="16" t="s">
        <v>23</v>
      </c>
      <c r="B19" s="280"/>
      <c r="C19" s="280"/>
      <c r="D19" s="280"/>
      <c r="E19" s="280"/>
      <c r="F19" s="280"/>
      <c r="G19" s="280">
        <v>29285.35</v>
      </c>
      <c r="H19" s="280"/>
      <c r="I19" s="280"/>
      <c r="J19" s="280"/>
      <c r="K19" s="280"/>
      <c r="L19" s="280"/>
      <c r="M19" s="280"/>
      <c r="N19" s="280"/>
      <c r="O19" s="280"/>
      <c r="P19" s="280"/>
      <c r="Q19" s="280"/>
      <c r="R19" s="280"/>
    </row>
    <row r="22" spans="1:18">
      <c r="A22" s="102" t="s">
        <v>20</v>
      </c>
    </row>
    <row r="23" spans="1:18">
      <c r="A23" s="102"/>
    </row>
    <row r="24" spans="1:18">
      <c r="A24" s="41" t="s">
        <v>2500</v>
      </c>
    </row>
  </sheetData>
  <conditionalFormatting sqref="G8">
    <cfRule type="expression" dxfId="88" priority="4" stopIfTrue="1">
      <formula>ISNA(ACTIVECELL)</formula>
    </cfRule>
  </conditionalFormatting>
  <conditionalFormatting sqref="G13:G14">
    <cfRule type="expression" dxfId="87" priority="6" stopIfTrue="1">
      <formula>ISNA(ACTIVECELL)</formula>
    </cfRule>
  </conditionalFormatting>
  <conditionalFormatting sqref="G18">
    <cfRule type="expression" dxfId="86" priority="3" stopIfTrue="1">
      <formula>ISNA(ACTIVECELL)</formula>
    </cfRule>
  </conditionalFormatting>
  <conditionalFormatting sqref="G16:H16 J16:R16">
    <cfRule type="expression" dxfId="85" priority="2" stopIfTrue="1">
      <formula>ISNA(ACTIVECELL)</formula>
    </cfRule>
  </conditionalFormatting>
  <conditionalFormatting sqref="H14 J14:R14">
    <cfRule type="expression" dxfId="84" priority="1" stopIfTrue="1">
      <formula>ISNA(ACTIVECELL)</formula>
    </cfRule>
  </conditionalFormatting>
  <hyperlinks>
    <hyperlink ref="U3" location="Content!A1" display="Back to content page" xr:uid="{00000000-0004-0000-0801-000000000000}"/>
  </hyperlinks>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00909-1C9B-44CB-B59B-7728EB56C1DD}">
  <dimension ref="A1:P22"/>
  <sheetViews>
    <sheetView workbookViewId="0">
      <selection activeCell="A22" sqref="A22"/>
    </sheetView>
  </sheetViews>
  <sheetFormatPr defaultRowHeight="14.5"/>
  <cols>
    <col min="1" max="1" width="25.7265625" customWidth="1"/>
  </cols>
  <sheetData>
    <row r="1" spans="1:16">
      <c r="A1" s="44" t="s">
        <v>3350</v>
      </c>
    </row>
    <row r="3" spans="1:16">
      <c r="A3" s="153" t="s">
        <v>2519</v>
      </c>
      <c r="B3" s="25">
        <v>2010</v>
      </c>
      <c r="C3" s="25">
        <v>2011</v>
      </c>
      <c r="D3" s="25">
        <v>2012</v>
      </c>
      <c r="E3" s="25">
        <v>2013</v>
      </c>
      <c r="F3" s="25">
        <v>2014</v>
      </c>
      <c r="G3" s="25">
        <v>2015</v>
      </c>
      <c r="H3" s="25">
        <v>2016</v>
      </c>
      <c r="I3" s="25">
        <v>2017</v>
      </c>
      <c r="J3" s="25">
        <v>2018</v>
      </c>
      <c r="K3" s="25">
        <v>2019</v>
      </c>
      <c r="L3" s="25">
        <v>2020</v>
      </c>
      <c r="M3" s="25">
        <v>2021</v>
      </c>
      <c r="N3" s="25">
        <v>2022</v>
      </c>
      <c r="P3" s="1" t="s">
        <v>528</v>
      </c>
    </row>
    <row r="4" spans="1:16">
      <c r="A4" s="16" t="s">
        <v>13</v>
      </c>
      <c r="B4" s="287">
        <v>0.18788278999999999</v>
      </c>
      <c r="C4" s="287">
        <v>0.183880552</v>
      </c>
      <c r="D4" s="287">
        <v>0.20723414800000001</v>
      </c>
      <c r="E4" s="287">
        <v>0.23319230499999999</v>
      </c>
      <c r="F4" s="287">
        <v>0.283487092</v>
      </c>
      <c r="G4" s="287">
        <v>0.34575002700000002</v>
      </c>
      <c r="H4" s="287">
        <v>0.362920034</v>
      </c>
      <c r="I4" s="287">
        <v>0.36941014999999999</v>
      </c>
      <c r="J4" s="287">
        <v>0.313312272</v>
      </c>
      <c r="K4" s="287">
        <v>0.28491050499999998</v>
      </c>
      <c r="L4" s="287">
        <v>0.33923904399999999</v>
      </c>
      <c r="M4" s="287">
        <v>0.40000050799999998</v>
      </c>
      <c r="N4" s="287">
        <v>0.48838738500000001</v>
      </c>
    </row>
    <row r="5" spans="1:16">
      <c r="A5" s="16" t="s">
        <v>12</v>
      </c>
      <c r="B5" s="287">
        <v>2.6262992999999998E-2</v>
      </c>
      <c r="C5" s="287">
        <v>2.9183946999999998E-2</v>
      </c>
      <c r="D5" s="287">
        <v>3.2429998000000002E-2</v>
      </c>
      <c r="E5" s="287">
        <v>3.3476376000000002E-2</v>
      </c>
      <c r="F5" s="287">
        <v>3.4953070000000003E-2</v>
      </c>
      <c r="G5" s="287">
        <v>5.9021915000000001E-2</v>
      </c>
      <c r="H5" s="287">
        <v>6.3009867999999997E-2</v>
      </c>
      <c r="I5" s="287">
        <v>7.6895298000000001E-2</v>
      </c>
      <c r="J5" s="287">
        <v>8.0308881999999998E-2</v>
      </c>
      <c r="K5" s="287">
        <v>8.7565483E-2</v>
      </c>
      <c r="L5" s="287">
        <v>7.8032029000000003E-2</v>
      </c>
      <c r="M5" s="287">
        <v>6.6458976000000003E-2</v>
      </c>
      <c r="N5" s="287">
        <v>9.9092215999999997E-2</v>
      </c>
    </row>
    <row r="6" spans="1:16">
      <c r="A6" s="28" t="s">
        <v>483</v>
      </c>
      <c r="B6" s="287">
        <v>6.2046716000000002E-2</v>
      </c>
      <c r="C6" s="287">
        <v>6.6507804000000004E-2</v>
      </c>
      <c r="D6" s="287">
        <v>6.9288298999999998E-2</v>
      </c>
      <c r="E6" s="287">
        <v>7.7016667999999996E-2</v>
      </c>
      <c r="F6" s="287">
        <v>7.7994100999999996E-2</v>
      </c>
      <c r="G6" s="287">
        <v>8.1104097999999999E-2</v>
      </c>
      <c r="H6" s="287">
        <v>8.5456241000000002E-2</v>
      </c>
      <c r="I6" s="287">
        <v>9.1764393E-2</v>
      </c>
      <c r="J6" s="287">
        <v>9.9128257999999997E-2</v>
      </c>
      <c r="K6" s="287">
        <v>0.110498479</v>
      </c>
      <c r="L6" s="287">
        <v>0.11560611899999999</v>
      </c>
      <c r="M6" s="287">
        <v>0.117777917</v>
      </c>
      <c r="N6" s="287">
        <v>0.123521982</v>
      </c>
    </row>
    <row r="7" spans="1:16">
      <c r="A7" s="16" t="s">
        <v>568</v>
      </c>
      <c r="B7" s="287">
        <v>0.24844728599999999</v>
      </c>
      <c r="C7" s="287">
        <v>0.25919297200000002</v>
      </c>
      <c r="D7" s="287">
        <v>0.27124317999999997</v>
      </c>
      <c r="E7" s="287">
        <v>0.27806505599999998</v>
      </c>
      <c r="F7" s="287">
        <v>0.29251221900000002</v>
      </c>
      <c r="G7" s="287">
        <v>0.30950999200000001</v>
      </c>
      <c r="H7" s="287">
        <v>0.332431274</v>
      </c>
      <c r="I7" s="287">
        <v>0.35590392199999998</v>
      </c>
      <c r="J7" s="287">
        <v>0.36265364500000002</v>
      </c>
      <c r="K7" s="287">
        <v>0.39466234500000003</v>
      </c>
      <c r="L7" s="287">
        <v>0.42397195300000001</v>
      </c>
      <c r="M7" s="287">
        <v>0.42376325399999998</v>
      </c>
      <c r="N7" s="287">
        <v>0.40519677399999998</v>
      </c>
    </row>
    <row r="8" spans="1:16">
      <c r="A8" s="16" t="s">
        <v>482</v>
      </c>
      <c r="B8" s="287">
        <v>0.107929973</v>
      </c>
      <c r="C8" s="287">
        <v>0.10561435</v>
      </c>
      <c r="D8" s="287">
        <v>0.116850546</v>
      </c>
      <c r="E8" s="287">
        <v>0.120321337</v>
      </c>
      <c r="F8" s="287">
        <v>0.110849743</v>
      </c>
      <c r="G8" s="287">
        <v>0.114792256</v>
      </c>
      <c r="H8" s="287">
        <v>0.111120307</v>
      </c>
      <c r="I8" s="287">
        <v>0.106639204</v>
      </c>
      <c r="J8" s="287">
        <v>0.110377423</v>
      </c>
      <c r="K8" s="287">
        <v>0.11364126400000001</v>
      </c>
      <c r="L8" s="287">
        <v>0.106317095</v>
      </c>
      <c r="M8" s="287">
        <v>0.11498315000000001</v>
      </c>
      <c r="N8" s="287">
        <v>0.11496829</v>
      </c>
    </row>
    <row r="9" spans="1:16">
      <c r="A9" s="16" t="s">
        <v>11</v>
      </c>
      <c r="B9" s="287">
        <v>1.4903636E-2</v>
      </c>
      <c r="C9" s="287">
        <v>1.4571194000000001E-2</v>
      </c>
      <c r="D9" s="287">
        <v>1.6692219000000001E-2</v>
      </c>
      <c r="E9" s="287">
        <v>1.7578215000000001E-2</v>
      </c>
      <c r="F9" s="287">
        <v>1.3982648E-2</v>
      </c>
      <c r="G9" s="287">
        <v>1.3768491000000001E-2</v>
      </c>
      <c r="H9" s="287">
        <v>1.8573829E-2</v>
      </c>
      <c r="I9" s="287">
        <v>1.8135291000000001E-2</v>
      </c>
      <c r="J9" s="287">
        <v>1.5297244999999999E-2</v>
      </c>
      <c r="K9" s="287">
        <v>1.5839804999999998E-2</v>
      </c>
      <c r="L9" s="287">
        <v>1.7434154E-2</v>
      </c>
      <c r="M9" s="287">
        <v>1.9966384E-2</v>
      </c>
      <c r="N9" s="287">
        <v>2.0631974000000001E-2</v>
      </c>
    </row>
    <row r="10" spans="1:16">
      <c r="A10" s="16" t="s">
        <v>10</v>
      </c>
      <c r="B10" s="287">
        <v>0.101043905</v>
      </c>
      <c r="C10" s="287">
        <v>0.102540362</v>
      </c>
      <c r="D10" s="287">
        <v>0.10181163</v>
      </c>
      <c r="E10" s="287">
        <v>9.8545952000000006E-2</v>
      </c>
      <c r="F10" s="287">
        <v>9.9347094999999996E-2</v>
      </c>
      <c r="G10" s="287">
        <v>0.10205446899999999</v>
      </c>
      <c r="H10" s="287">
        <v>0.10361527800000001</v>
      </c>
      <c r="I10" s="287">
        <v>0.105191414</v>
      </c>
      <c r="J10" s="287">
        <v>0.106001409</v>
      </c>
      <c r="K10" s="287">
        <v>0.10598161</v>
      </c>
      <c r="L10" s="287">
        <v>0.107695454</v>
      </c>
      <c r="M10" s="287">
        <v>0.105117327</v>
      </c>
      <c r="N10" s="287">
        <v>0.105384675</v>
      </c>
    </row>
    <row r="11" spans="1:16">
      <c r="A11" s="16" t="s">
        <v>9</v>
      </c>
      <c r="B11" s="287">
        <v>3.9365663000000002E-2</v>
      </c>
      <c r="C11" s="287">
        <v>4.1376715000000001E-2</v>
      </c>
      <c r="D11" s="287">
        <v>4.4143478E-2</v>
      </c>
      <c r="E11" s="287">
        <v>4.8379005000000003E-2</v>
      </c>
      <c r="F11" s="287">
        <v>5.3019414000000001E-2</v>
      </c>
      <c r="G11" s="287">
        <v>5.4111260000000001E-2</v>
      </c>
      <c r="H11" s="287">
        <v>5.5762836000000003E-2</v>
      </c>
      <c r="I11" s="287">
        <v>6.1017689E-2</v>
      </c>
      <c r="J11" s="287">
        <v>6.0737057999999997E-2</v>
      </c>
      <c r="K11" s="287">
        <v>6.8847164000000002E-2</v>
      </c>
      <c r="L11" s="287">
        <v>7.6453811999999996E-2</v>
      </c>
      <c r="M11" s="287">
        <v>8.1519293000000007E-2</v>
      </c>
      <c r="N11" s="287">
        <v>0.102427448</v>
      </c>
    </row>
    <row r="12" spans="1:16">
      <c r="A12" s="16" t="s">
        <v>8</v>
      </c>
      <c r="B12" s="287">
        <v>0.28689172299999999</v>
      </c>
      <c r="C12" s="287">
        <v>0.34375997699999999</v>
      </c>
      <c r="D12" s="287">
        <v>0.34181358000000001</v>
      </c>
      <c r="E12" s="287">
        <v>0.31658793499999999</v>
      </c>
      <c r="F12" s="287">
        <v>0.31591908600000002</v>
      </c>
      <c r="G12" s="287">
        <v>0.33271151199999999</v>
      </c>
      <c r="H12" s="287">
        <v>0.33845178999999997</v>
      </c>
      <c r="I12" s="287">
        <v>0.34653880199999998</v>
      </c>
      <c r="J12" s="287">
        <v>0.365717599</v>
      </c>
      <c r="K12" s="287">
        <v>0.36625531</v>
      </c>
      <c r="L12" s="287">
        <v>0.36262550100000002</v>
      </c>
      <c r="M12" s="287">
        <v>0.38507676600000001</v>
      </c>
      <c r="N12" s="287">
        <v>0.40388978800000003</v>
      </c>
    </row>
    <row r="13" spans="1:16">
      <c r="A13" s="28" t="s">
        <v>6</v>
      </c>
      <c r="B13" s="287">
        <v>4.8605541000000002E-2</v>
      </c>
      <c r="C13" s="287">
        <v>4.9059119999999998E-2</v>
      </c>
      <c r="D13" s="287">
        <v>4.9629468000000003E-2</v>
      </c>
      <c r="E13" s="287">
        <v>4.8911587999999999E-2</v>
      </c>
      <c r="F13" s="287">
        <v>5.2145081000000003E-2</v>
      </c>
      <c r="G13" s="287">
        <v>5.2154855E-2</v>
      </c>
      <c r="H13" s="287">
        <v>5.4745822E-2</v>
      </c>
      <c r="I13" s="287">
        <v>6.2011174000000002E-2</v>
      </c>
      <c r="J13" s="287">
        <v>6.2861950999999999E-2</v>
      </c>
      <c r="K13" s="287">
        <v>6.2373029000000003E-2</v>
      </c>
      <c r="L13" s="287">
        <v>6.6866245000000005E-2</v>
      </c>
      <c r="M13" s="287">
        <v>6.8488071999999997E-2</v>
      </c>
      <c r="N13" s="287">
        <v>7.1026774000000001E-2</v>
      </c>
    </row>
    <row r="14" spans="1:16">
      <c r="A14" s="16" t="s">
        <v>17</v>
      </c>
      <c r="B14" s="287">
        <v>6.0267780999999999E-2</v>
      </c>
      <c r="C14" s="287">
        <v>6.0776346000000002E-2</v>
      </c>
      <c r="D14" s="287">
        <v>6.3387135999999997E-2</v>
      </c>
      <c r="E14" s="287">
        <v>6.5009442000000001E-2</v>
      </c>
      <c r="F14" s="287">
        <v>7.1769632E-2</v>
      </c>
      <c r="G14" s="287">
        <v>6.1144546000000001E-2</v>
      </c>
      <c r="H14" s="287">
        <v>6.1806169000000001E-2</v>
      </c>
      <c r="I14" s="287">
        <v>6.9873803999999998E-2</v>
      </c>
      <c r="J14" s="287">
        <v>7.1462053999999997E-2</v>
      </c>
      <c r="K14" s="287">
        <v>6.4620004999999994E-2</v>
      </c>
      <c r="L14" s="287">
        <v>7.6772880000000002E-2</v>
      </c>
      <c r="M14" s="287">
        <v>8.2361781999999994E-2</v>
      </c>
      <c r="N14" s="287">
        <v>7.7892865000000006E-2</v>
      </c>
    </row>
    <row r="15" spans="1:16">
      <c r="A15" s="16" t="s">
        <v>4</v>
      </c>
      <c r="B15" s="287">
        <v>2.4947580870000001</v>
      </c>
      <c r="C15" s="287">
        <v>2.6065012730000001</v>
      </c>
      <c r="D15" s="287">
        <v>2.453694236</v>
      </c>
      <c r="E15" s="287">
        <v>3.4684844969999999</v>
      </c>
      <c r="F15" s="287">
        <v>3.2245906959999999</v>
      </c>
      <c r="G15" s="287">
        <v>3.113344449</v>
      </c>
      <c r="H15" s="287">
        <v>3.2769313840000001</v>
      </c>
      <c r="I15" s="287">
        <v>3.8841058519999998</v>
      </c>
      <c r="J15" s="287">
        <v>4.0166108119999997</v>
      </c>
      <c r="K15" s="287">
        <v>4.3328029419999998</v>
      </c>
      <c r="L15" s="287">
        <v>3.6666178249999999</v>
      </c>
      <c r="M15" s="287">
        <v>4.0701681819999997</v>
      </c>
      <c r="N15" s="287">
        <v>4.349451674</v>
      </c>
    </row>
    <row r="16" spans="1:16">
      <c r="A16" s="16" t="s">
        <v>3</v>
      </c>
      <c r="B16" s="287">
        <v>0.16772142900000001</v>
      </c>
      <c r="C16" s="287">
        <v>0.16591965</v>
      </c>
      <c r="D16" s="287">
        <v>0.16251286100000001</v>
      </c>
      <c r="E16" s="287">
        <v>0.16060680099999999</v>
      </c>
      <c r="F16" s="287">
        <v>0.15820967</v>
      </c>
      <c r="G16" s="287">
        <v>0.148822806</v>
      </c>
      <c r="H16" s="287">
        <v>0.153894686</v>
      </c>
      <c r="I16" s="287">
        <v>0.15138573499999999</v>
      </c>
      <c r="J16" s="287">
        <v>0.13034062099999999</v>
      </c>
      <c r="K16" s="287">
        <v>0.112541764</v>
      </c>
      <c r="L16" s="287">
        <v>0.13441461099999999</v>
      </c>
      <c r="M16" s="287">
        <v>0.13898460400000001</v>
      </c>
      <c r="N16" s="287">
        <v>0.15918204799999999</v>
      </c>
    </row>
    <row r="17" spans="1:14">
      <c r="A17" s="16" t="s">
        <v>32</v>
      </c>
      <c r="B17" s="287">
        <v>0.11420246000000001</v>
      </c>
      <c r="C17" s="287">
        <v>0.12195690200000001</v>
      </c>
      <c r="D17" s="287">
        <v>0.13607729599999999</v>
      </c>
      <c r="E17" s="287">
        <v>0.147251572</v>
      </c>
      <c r="F17" s="287">
        <v>0.15128087500000001</v>
      </c>
      <c r="G17" s="287">
        <v>0.16635943</v>
      </c>
      <c r="H17" s="287">
        <v>0.182248626</v>
      </c>
      <c r="I17" s="287">
        <v>0.203720398</v>
      </c>
      <c r="J17" s="287">
        <v>0.219364421</v>
      </c>
      <c r="K17" s="287">
        <v>0.22414224299999999</v>
      </c>
      <c r="L17" s="287">
        <v>0.233657795</v>
      </c>
      <c r="M17" s="287">
        <v>0.24215724299999999</v>
      </c>
      <c r="N17" s="287">
        <v>0.234360544</v>
      </c>
    </row>
    <row r="18" spans="1:14">
      <c r="A18" s="16" t="s">
        <v>1</v>
      </c>
      <c r="B18" s="287">
        <v>7.7940844999999995E-2</v>
      </c>
      <c r="C18" s="287">
        <v>8.0724355999999997E-2</v>
      </c>
      <c r="D18" s="287">
        <v>8.9905546000000003E-2</v>
      </c>
      <c r="E18" s="287">
        <v>8.5677385999999994E-2</v>
      </c>
      <c r="F18" s="287">
        <v>7.1272431999999997E-2</v>
      </c>
      <c r="G18" s="287">
        <v>5.3953249000000002E-2</v>
      </c>
      <c r="H18" s="287">
        <v>6.9960507000000005E-2</v>
      </c>
      <c r="I18" s="287">
        <v>8.1662789E-2</v>
      </c>
      <c r="J18" s="287">
        <v>3.9717816000000003E-2</v>
      </c>
      <c r="K18" s="287">
        <v>3.4496864000000002E-2</v>
      </c>
      <c r="L18" s="287">
        <v>3.4991156000000002E-2</v>
      </c>
      <c r="M18" s="287">
        <v>4.1691977999999998E-2</v>
      </c>
      <c r="N18" s="287">
        <v>4.0625960000000003E-2</v>
      </c>
    </row>
    <row r="19" spans="1:14">
      <c r="A19" s="16" t="s">
        <v>23</v>
      </c>
      <c r="B19" s="287">
        <v>4.2271099999999999E-2</v>
      </c>
      <c r="C19" s="287">
        <v>4.3846562999999998E-2</v>
      </c>
      <c r="D19" s="287">
        <v>4.7837273999999999E-2</v>
      </c>
      <c r="E19" s="287">
        <v>4.3655641000000002E-2</v>
      </c>
      <c r="F19" s="287">
        <v>5.5124323000000003E-2</v>
      </c>
      <c r="G19" s="287">
        <v>5.3558636E-2</v>
      </c>
      <c r="H19" s="287">
        <v>5.0385329999999999E-2</v>
      </c>
      <c r="I19" s="287">
        <v>4.7521303000000001E-2</v>
      </c>
      <c r="J19" s="287">
        <v>4.5594981E-2</v>
      </c>
      <c r="K19" s="287">
        <v>5.1627525E-2</v>
      </c>
      <c r="L19" s="287">
        <v>4.2450741E-2</v>
      </c>
      <c r="M19" s="287">
        <v>4.5521411999999997E-2</v>
      </c>
      <c r="N19" s="287">
        <v>3.8165639000000001E-2</v>
      </c>
    </row>
    <row r="21" spans="1:14">
      <c r="A21" s="102" t="s">
        <v>20</v>
      </c>
    </row>
    <row r="22" spans="1:14">
      <c r="A22" s="53" t="s">
        <v>3351</v>
      </c>
    </row>
  </sheetData>
  <hyperlinks>
    <hyperlink ref="P3" location="Content!A1" display="Back to content page" xr:uid="{7460144B-5334-435A-A41C-38660D6FE0D7}"/>
  </hyperlinks>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237D6-2AFD-42AB-ABF6-2F65C587E424}">
  <dimension ref="A1:P22"/>
  <sheetViews>
    <sheetView topLeftCell="A4" workbookViewId="0">
      <selection activeCell="A22" sqref="A22"/>
    </sheetView>
  </sheetViews>
  <sheetFormatPr defaultRowHeight="14.5"/>
  <cols>
    <col min="1" max="1" width="37.26953125" customWidth="1"/>
  </cols>
  <sheetData>
    <row r="1" spans="1:16">
      <c r="A1" s="44" t="s">
        <v>3352</v>
      </c>
    </row>
    <row r="3" spans="1:16">
      <c r="A3" s="153" t="s">
        <v>2519</v>
      </c>
      <c r="B3" s="25">
        <v>2010</v>
      </c>
      <c r="C3" s="25">
        <v>2011</v>
      </c>
      <c r="D3" s="25">
        <v>2012</v>
      </c>
      <c r="E3" s="25">
        <v>2013</v>
      </c>
      <c r="F3" s="25">
        <v>2014</v>
      </c>
      <c r="G3" s="25">
        <v>2015</v>
      </c>
      <c r="H3" s="25">
        <v>2016</v>
      </c>
      <c r="I3" s="25">
        <v>2017</v>
      </c>
      <c r="J3" s="25">
        <v>2018</v>
      </c>
      <c r="K3" s="25">
        <v>2019</v>
      </c>
      <c r="L3" s="25">
        <v>2020</v>
      </c>
      <c r="M3" s="25">
        <v>2021</v>
      </c>
      <c r="N3" s="25">
        <v>2022</v>
      </c>
      <c r="P3" s="1" t="s">
        <v>528</v>
      </c>
    </row>
    <row r="4" spans="1:16">
      <c r="A4" s="28" t="s">
        <v>13</v>
      </c>
      <c r="B4" s="285">
        <v>201.56374460399999</v>
      </c>
      <c r="C4" s="285">
        <v>223.82569515899999</v>
      </c>
      <c r="D4" s="285">
        <v>246.95033943300001</v>
      </c>
      <c r="E4" s="285">
        <v>242.612554493</v>
      </c>
      <c r="F4" s="285">
        <v>220.01780892799999</v>
      </c>
      <c r="G4" s="285">
        <v>200.88972022900001</v>
      </c>
      <c r="H4" s="285">
        <v>198.80254053100001</v>
      </c>
      <c r="I4" s="285">
        <v>196.843541251</v>
      </c>
      <c r="J4" s="285">
        <v>220.80823258999999</v>
      </c>
      <c r="K4" s="285">
        <v>227.434620964</v>
      </c>
      <c r="L4" s="285">
        <v>196.21306479</v>
      </c>
      <c r="M4" s="285">
        <v>208.85172662900001</v>
      </c>
      <c r="N4" s="285">
        <v>202.180575971</v>
      </c>
    </row>
    <row r="5" spans="1:16">
      <c r="A5" s="16" t="s">
        <v>12</v>
      </c>
      <c r="B5" s="285">
        <v>124.675027327</v>
      </c>
      <c r="C5" s="285">
        <v>152.218424419</v>
      </c>
      <c r="D5" s="285">
        <v>123.814693182</v>
      </c>
      <c r="E5" s="285">
        <v>153.44839567899999</v>
      </c>
      <c r="F5" s="285">
        <v>187.756340935</v>
      </c>
      <c r="G5" s="285">
        <v>157.25991826399999</v>
      </c>
      <c r="H5" s="285">
        <v>236.61194302600001</v>
      </c>
      <c r="I5" s="285">
        <v>228.77204941900001</v>
      </c>
      <c r="J5" s="285">
        <v>191.61331601500001</v>
      </c>
      <c r="K5" s="285">
        <v>177.70156643199999</v>
      </c>
      <c r="L5" s="285">
        <v>125.085340366</v>
      </c>
      <c r="M5" s="285">
        <v>192.057629029</v>
      </c>
      <c r="N5" s="285">
        <v>260.90094374699999</v>
      </c>
    </row>
    <row r="6" spans="1:16">
      <c r="A6" s="16" t="s">
        <v>483</v>
      </c>
      <c r="B6" s="285">
        <v>155.681750919</v>
      </c>
      <c r="C6" s="285">
        <v>167.366204936</v>
      </c>
      <c r="D6" s="285">
        <v>170.93198273900001</v>
      </c>
      <c r="E6" s="285">
        <v>195.713009986</v>
      </c>
      <c r="F6" s="285">
        <v>204.341806639</v>
      </c>
      <c r="G6" s="285">
        <v>195.89377112</v>
      </c>
      <c r="H6" s="285">
        <v>190.06261177299999</v>
      </c>
      <c r="I6" s="285">
        <v>184.61352739899999</v>
      </c>
      <c r="J6" s="285">
        <v>186.77640695299999</v>
      </c>
      <c r="K6" s="285">
        <v>185.50938863299999</v>
      </c>
      <c r="L6" s="285">
        <v>185.58735995699999</v>
      </c>
      <c r="M6" s="285">
        <v>216.704056915</v>
      </c>
      <c r="N6" s="285">
        <v>217.306132805</v>
      </c>
    </row>
    <row r="7" spans="1:16">
      <c r="A7" s="16" t="s">
        <v>568</v>
      </c>
      <c r="B7" s="285">
        <v>61.592061893</v>
      </c>
      <c r="C7" s="285">
        <v>69.337850169999996</v>
      </c>
      <c r="D7" s="285">
        <v>72.347279064000006</v>
      </c>
      <c r="E7" s="285">
        <v>80.475664170000002</v>
      </c>
      <c r="F7" s="285">
        <v>93.030233562999996</v>
      </c>
      <c r="G7" s="285">
        <v>99.160189986000006</v>
      </c>
      <c r="H7" s="285">
        <v>99.430620161999997</v>
      </c>
      <c r="I7" s="285">
        <v>104.254888525</v>
      </c>
      <c r="J7" s="285">
        <v>112.025704655</v>
      </c>
      <c r="K7" s="285">
        <v>107.66287940300001</v>
      </c>
      <c r="L7" s="285">
        <v>106.19927960299999</v>
      </c>
      <c r="M7" s="285">
        <v>127.992882056</v>
      </c>
      <c r="N7" s="285">
        <v>149.03922233500001</v>
      </c>
    </row>
    <row r="8" spans="1:16">
      <c r="A8" s="28" t="s">
        <v>482</v>
      </c>
      <c r="B8" s="285">
        <v>61.271319007000002</v>
      </c>
      <c r="C8" s="285">
        <v>60.916391449999999</v>
      </c>
      <c r="D8" s="285">
        <v>64.907283526000001</v>
      </c>
      <c r="E8" s="285">
        <v>65.146645891000006</v>
      </c>
      <c r="F8" s="285">
        <v>65.595842439999998</v>
      </c>
      <c r="G8" s="285">
        <v>68.037217729999995</v>
      </c>
      <c r="H8" s="285">
        <v>68.334958818000004</v>
      </c>
      <c r="I8" s="285">
        <v>66.457805987</v>
      </c>
      <c r="J8" s="285">
        <v>66.421143866999998</v>
      </c>
      <c r="K8" s="285">
        <v>68.863057601999998</v>
      </c>
      <c r="L8" s="285">
        <v>60.827705354000003</v>
      </c>
      <c r="M8" s="285">
        <v>67.267164455</v>
      </c>
      <c r="N8" s="285">
        <v>67.603312168000002</v>
      </c>
    </row>
    <row r="9" spans="1:16">
      <c r="A9" s="16" t="s">
        <v>11</v>
      </c>
      <c r="B9" s="285">
        <v>25.543659623</v>
      </c>
      <c r="C9" s="285">
        <v>28.683140311999999</v>
      </c>
      <c r="D9" s="285">
        <v>27.714288619000001</v>
      </c>
      <c r="E9" s="285">
        <v>26.389640677999999</v>
      </c>
      <c r="F9" s="285">
        <v>30.795009681</v>
      </c>
      <c r="G9" s="285">
        <v>33.789862710000001</v>
      </c>
      <c r="H9" s="285">
        <v>31.316404429999999</v>
      </c>
      <c r="I9" s="285">
        <v>27.597108198000001</v>
      </c>
      <c r="J9" s="285">
        <v>30.756058099000001</v>
      </c>
      <c r="K9" s="285">
        <v>29.450844189000001</v>
      </c>
      <c r="L9" s="285">
        <v>27.688092948000001</v>
      </c>
      <c r="M9" s="285">
        <v>29.709258575</v>
      </c>
      <c r="N9" s="285">
        <v>27.971967991</v>
      </c>
    </row>
    <row r="10" spans="1:16">
      <c r="A10" s="16" t="s">
        <v>10</v>
      </c>
      <c r="B10" s="285">
        <v>10.296154417</v>
      </c>
      <c r="C10" s="285">
        <v>10.470068424000001</v>
      </c>
      <c r="D10" s="285">
        <v>10.423825289</v>
      </c>
      <c r="E10" s="285">
        <v>11.180513555999999</v>
      </c>
      <c r="F10" s="285">
        <v>12.542817789000001</v>
      </c>
      <c r="G10" s="285">
        <v>12.609904787</v>
      </c>
      <c r="H10" s="285">
        <v>13.45621435</v>
      </c>
      <c r="I10" s="285">
        <v>14.535487709</v>
      </c>
      <c r="J10" s="285">
        <v>16.147840658</v>
      </c>
      <c r="K10" s="285">
        <v>17.648415635999999</v>
      </c>
      <c r="L10" s="285">
        <v>14.100239684</v>
      </c>
      <c r="M10" s="285">
        <v>16.768118207000001</v>
      </c>
      <c r="N10" s="285">
        <v>17.930289744</v>
      </c>
    </row>
    <row r="11" spans="1:16">
      <c r="A11" s="16" t="s">
        <v>9</v>
      </c>
      <c r="B11" s="285">
        <v>15.441931779000001</v>
      </c>
      <c r="C11" s="285">
        <v>17.529476582000001</v>
      </c>
      <c r="D11" s="285">
        <v>18.059645819</v>
      </c>
      <c r="E11" s="285">
        <v>20.341208543</v>
      </c>
      <c r="F11" s="285">
        <v>23.007941828</v>
      </c>
      <c r="G11" s="285">
        <v>25.627626980999999</v>
      </c>
      <c r="H11" s="285">
        <v>28.020713496999999</v>
      </c>
      <c r="I11" s="285">
        <v>30.8672875</v>
      </c>
      <c r="J11" s="285">
        <v>32.928904901000003</v>
      </c>
      <c r="K11" s="285">
        <v>34.990177144</v>
      </c>
      <c r="L11" s="285">
        <v>36.321696250000002</v>
      </c>
      <c r="M11" s="285">
        <v>37.225686619999998</v>
      </c>
      <c r="N11" s="285">
        <v>34.848775441000001</v>
      </c>
    </row>
    <row r="12" spans="1:16">
      <c r="A12" s="28" t="s">
        <v>8</v>
      </c>
      <c r="B12" s="285">
        <v>203.32136728899999</v>
      </c>
      <c r="C12" s="285">
        <v>204.78268290299999</v>
      </c>
      <c r="D12" s="285">
        <v>187.43333792000001</v>
      </c>
      <c r="E12" s="285">
        <v>160.723600694</v>
      </c>
      <c r="F12" s="285">
        <v>160.44229131099999</v>
      </c>
      <c r="G12" s="285">
        <v>147.3346975</v>
      </c>
      <c r="H12" s="285">
        <v>170.29450915199999</v>
      </c>
      <c r="I12" s="285">
        <v>173.05071879400001</v>
      </c>
      <c r="J12" s="285">
        <v>194.510487299</v>
      </c>
      <c r="K12" s="285">
        <v>212.06379233300001</v>
      </c>
      <c r="L12" s="285">
        <v>196.72119907300001</v>
      </c>
      <c r="M12" s="285">
        <v>227.76920842600001</v>
      </c>
      <c r="N12" s="285">
        <v>225.909385407</v>
      </c>
    </row>
    <row r="13" spans="1:16">
      <c r="A13" s="16" t="s">
        <v>6</v>
      </c>
      <c r="B13" s="285">
        <v>51.054550644000003</v>
      </c>
      <c r="C13" s="285">
        <v>56.535807030000001</v>
      </c>
      <c r="D13" s="285">
        <v>63.994957603000003</v>
      </c>
      <c r="E13" s="285">
        <v>68.912445376999997</v>
      </c>
      <c r="F13" s="285">
        <v>84.360118396000004</v>
      </c>
      <c r="G13" s="285">
        <v>102.16815923999999</v>
      </c>
      <c r="H13" s="285">
        <v>123.106314349</v>
      </c>
      <c r="I13" s="285">
        <v>144.64523922699999</v>
      </c>
      <c r="J13" s="285">
        <v>161.642829667</v>
      </c>
      <c r="K13" s="285">
        <v>155.96541107300001</v>
      </c>
      <c r="L13" s="285">
        <v>137.90931686900001</v>
      </c>
      <c r="M13" s="285">
        <v>143.82542924200001</v>
      </c>
      <c r="N13" s="285">
        <v>157.25025072899999</v>
      </c>
    </row>
    <row r="14" spans="1:16">
      <c r="A14" s="16" t="s">
        <v>17</v>
      </c>
      <c r="B14" s="285">
        <v>143.16105233799999</v>
      </c>
      <c r="C14" s="285">
        <v>159.13265225699999</v>
      </c>
      <c r="D14" s="285">
        <v>169.91936441499999</v>
      </c>
      <c r="E14" s="285">
        <v>154.12786821399999</v>
      </c>
      <c r="F14" s="285">
        <v>162.28912809600001</v>
      </c>
      <c r="G14" s="285">
        <v>176.664329248</v>
      </c>
      <c r="H14" s="285">
        <v>164.15219945000001</v>
      </c>
      <c r="I14" s="285">
        <v>150.760403346</v>
      </c>
      <c r="J14" s="285">
        <v>154.12279536299999</v>
      </c>
      <c r="K14" s="285">
        <v>154.09417198899999</v>
      </c>
      <c r="L14" s="285">
        <v>131.58632477</v>
      </c>
      <c r="M14" s="285">
        <v>124.790313396</v>
      </c>
      <c r="N14" s="285">
        <v>149.53802849100001</v>
      </c>
    </row>
    <row r="15" spans="1:16">
      <c r="A15" s="16" t="s">
        <v>4</v>
      </c>
      <c r="B15" s="285">
        <v>40.902410422000003</v>
      </c>
      <c r="C15" s="285">
        <v>50.838770089</v>
      </c>
      <c r="D15" s="285">
        <v>49.100856249000003</v>
      </c>
      <c r="E15" s="285">
        <v>42.555737483999998</v>
      </c>
      <c r="F15" s="285">
        <v>45.870476347999997</v>
      </c>
      <c r="G15" s="285">
        <v>43.345990237000002</v>
      </c>
      <c r="H15" s="285">
        <v>47.159369236000003</v>
      </c>
      <c r="I15" s="285">
        <v>42.941927122999999</v>
      </c>
      <c r="J15" s="285">
        <v>46.793879994000001</v>
      </c>
      <c r="K15" s="285">
        <v>49.074176502</v>
      </c>
      <c r="L15" s="285">
        <v>54.820033465999998</v>
      </c>
      <c r="M15" s="285">
        <v>45.390950199000002</v>
      </c>
      <c r="N15" s="285">
        <v>41.891519938000002</v>
      </c>
    </row>
    <row r="16" spans="1:16">
      <c r="A16" s="28" t="s">
        <v>3</v>
      </c>
      <c r="B16" s="285">
        <v>48.986393397999997</v>
      </c>
      <c r="C16" s="285">
        <v>47.455613954</v>
      </c>
      <c r="D16" s="285">
        <v>45.861167158999997</v>
      </c>
      <c r="E16" s="285">
        <v>45.820315817000001</v>
      </c>
      <c r="F16" s="285">
        <v>28.570908533000001</v>
      </c>
      <c r="G16" s="285">
        <v>20.414961367</v>
      </c>
      <c r="H16" s="285">
        <v>18.715135320000002</v>
      </c>
      <c r="I16" s="285">
        <v>18.021409455000001</v>
      </c>
      <c r="J16" s="285">
        <v>18.370036909</v>
      </c>
      <c r="K16" s="285">
        <v>17.699479669999999</v>
      </c>
      <c r="L16" s="285">
        <v>16.956339281000002</v>
      </c>
      <c r="M16" s="285">
        <v>18.566593347000001</v>
      </c>
      <c r="N16" s="285">
        <v>16.999972490000001</v>
      </c>
    </row>
    <row r="17" spans="1:14">
      <c r="A17" s="16" t="s">
        <v>32</v>
      </c>
      <c r="B17" s="285">
        <v>312.344740941</v>
      </c>
      <c r="C17" s="285">
        <v>387.82214030199998</v>
      </c>
      <c r="D17" s="285">
        <v>384.91275581100001</v>
      </c>
      <c r="E17" s="285">
        <v>412.97225962200002</v>
      </c>
      <c r="F17" s="285">
        <v>430.34306348899997</v>
      </c>
      <c r="G17" s="285">
        <v>448.25682103999998</v>
      </c>
      <c r="H17" s="285">
        <v>495.14833369299998</v>
      </c>
      <c r="I17" s="285">
        <v>534.11048895900001</v>
      </c>
      <c r="J17" s="285">
        <v>641.214284099</v>
      </c>
      <c r="K17" s="285">
        <v>725.44081230100005</v>
      </c>
      <c r="L17" s="285">
        <v>790.94665082799997</v>
      </c>
      <c r="M17" s="285">
        <v>820.19759218299998</v>
      </c>
      <c r="N17" s="285">
        <v>793.78981687400005</v>
      </c>
    </row>
    <row r="18" spans="1:14">
      <c r="A18" s="16" t="s">
        <v>1</v>
      </c>
      <c r="B18" s="285">
        <v>37.945912341000003</v>
      </c>
      <c r="C18" s="285">
        <v>40.394999783999999</v>
      </c>
      <c r="D18" s="285">
        <v>43.571342037000001</v>
      </c>
      <c r="E18" s="285">
        <v>48.419890303000003</v>
      </c>
      <c r="F18" s="285">
        <v>48.171621104000003</v>
      </c>
      <c r="G18" s="285">
        <v>49.620377646000001</v>
      </c>
      <c r="H18" s="285">
        <v>52.799999696999997</v>
      </c>
      <c r="I18" s="285">
        <v>55.999291720999999</v>
      </c>
      <c r="J18" s="285">
        <v>56.116932167000002</v>
      </c>
      <c r="K18" s="285">
        <v>58.151209491000003</v>
      </c>
      <c r="L18" s="285">
        <v>66.822468412999996</v>
      </c>
      <c r="M18" s="285">
        <v>74.959337499</v>
      </c>
      <c r="N18" s="285">
        <v>66.005668514000007</v>
      </c>
    </row>
    <row r="19" spans="1:14">
      <c r="A19" s="16" t="s">
        <v>23</v>
      </c>
      <c r="B19" s="285">
        <v>14.865407339000001</v>
      </c>
      <c r="C19" s="285">
        <v>19.941559889000001</v>
      </c>
      <c r="D19" s="285">
        <v>32.078738985999998</v>
      </c>
      <c r="E19" s="285">
        <v>35.416908992000003</v>
      </c>
      <c r="F19" s="285">
        <v>41.408178425999999</v>
      </c>
      <c r="G19" s="285">
        <v>47.776984865000003</v>
      </c>
      <c r="H19" s="285">
        <v>48.624358325999999</v>
      </c>
      <c r="I19" s="285">
        <v>64.494320866999999</v>
      </c>
      <c r="J19" s="285">
        <v>66.392244954999995</v>
      </c>
      <c r="K19" s="285">
        <v>73.719440117000005</v>
      </c>
      <c r="L19" s="285">
        <v>71.967735876000006</v>
      </c>
      <c r="M19" s="285">
        <v>67.376578160999998</v>
      </c>
      <c r="N19" s="285">
        <v>100.246207266</v>
      </c>
    </row>
    <row r="21" spans="1:14">
      <c r="A21" s="102" t="s">
        <v>20</v>
      </c>
    </row>
    <row r="22" spans="1:14">
      <c r="A22" s="53" t="s">
        <v>3351</v>
      </c>
    </row>
  </sheetData>
  <hyperlinks>
    <hyperlink ref="P3" location="Content!A1" display="Back to content page" xr:uid="{040ED56A-67C2-4400-873A-56547B08D842}"/>
  </hyperlinks>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FF34D-AC56-4035-A8A5-2A251EEBC179}">
  <dimension ref="A1:P22"/>
  <sheetViews>
    <sheetView workbookViewId="0">
      <selection activeCell="A24" sqref="A24:XFD42"/>
    </sheetView>
  </sheetViews>
  <sheetFormatPr defaultRowHeight="14.5"/>
  <cols>
    <col min="1" max="1" width="37.1796875" customWidth="1"/>
    <col min="2" max="14" width="11.7265625" customWidth="1"/>
  </cols>
  <sheetData>
    <row r="1" spans="1:16">
      <c r="A1" s="44" t="s">
        <v>3353</v>
      </c>
    </row>
    <row r="3" spans="1:16">
      <c r="A3" s="153" t="s">
        <v>2519</v>
      </c>
      <c r="B3" s="25">
        <v>2010</v>
      </c>
      <c r="C3" s="25">
        <v>2011</v>
      </c>
      <c r="D3" s="25">
        <v>2012</v>
      </c>
      <c r="E3" s="25">
        <v>2013</v>
      </c>
      <c r="F3" s="25">
        <v>2014</v>
      </c>
      <c r="G3" s="25">
        <v>2015</v>
      </c>
      <c r="H3" s="25">
        <v>2016</v>
      </c>
      <c r="I3" s="25">
        <v>2017</v>
      </c>
      <c r="J3" s="25">
        <v>2018</v>
      </c>
      <c r="K3" s="25">
        <v>2019</v>
      </c>
      <c r="L3" s="25">
        <v>2020</v>
      </c>
      <c r="M3" s="25">
        <v>2021</v>
      </c>
      <c r="N3" s="25">
        <v>2022</v>
      </c>
      <c r="P3" s="1" t="s">
        <v>528</v>
      </c>
    </row>
    <row r="4" spans="1:16">
      <c r="A4" s="16" t="s">
        <v>13</v>
      </c>
      <c r="B4" s="285">
        <v>123.79010917700001</v>
      </c>
      <c r="C4" s="285">
        <v>119.19768060200001</v>
      </c>
      <c r="D4" s="285">
        <v>131.03101250700001</v>
      </c>
      <c r="E4" s="285">
        <v>148.66085072199999</v>
      </c>
      <c r="F4" s="285">
        <v>170.26549933199999</v>
      </c>
      <c r="G4" s="285">
        <v>178.81100956500001</v>
      </c>
      <c r="H4" s="285">
        <v>168.37987422099999</v>
      </c>
      <c r="I4" s="285">
        <v>167.075733458</v>
      </c>
      <c r="J4" s="285">
        <v>152.72438964599999</v>
      </c>
      <c r="K4" s="285">
        <v>148.11308058700001</v>
      </c>
      <c r="L4" s="285">
        <v>147.63491679000001</v>
      </c>
      <c r="M4" s="285">
        <v>138.94899777800001</v>
      </c>
      <c r="N4" s="285">
        <v>142.96047459499999</v>
      </c>
    </row>
    <row r="5" spans="1:16">
      <c r="A5" s="16" t="s">
        <v>12</v>
      </c>
      <c r="B5" s="285">
        <v>69.608091009999995</v>
      </c>
      <c r="C5" s="285">
        <v>70.255503458000007</v>
      </c>
      <c r="D5" s="285">
        <v>81.080322034999995</v>
      </c>
      <c r="E5" s="285">
        <v>86.151071010999999</v>
      </c>
      <c r="F5" s="285">
        <v>84.521408315000002</v>
      </c>
      <c r="G5" s="285">
        <v>89.095228734000003</v>
      </c>
      <c r="H5" s="285">
        <v>83.326788774999997</v>
      </c>
      <c r="I5" s="285">
        <v>88.000558776999995</v>
      </c>
      <c r="J5" s="285">
        <v>97.309311027999996</v>
      </c>
      <c r="K5" s="285">
        <v>101.726747076</v>
      </c>
      <c r="L5" s="285">
        <v>91.379957332000004</v>
      </c>
      <c r="M5" s="285">
        <v>79.253477278999995</v>
      </c>
      <c r="N5" s="285">
        <v>77.274798309000005</v>
      </c>
    </row>
    <row r="6" spans="1:16">
      <c r="A6" s="28" t="s">
        <v>483</v>
      </c>
      <c r="B6" s="285">
        <v>85.630550263000003</v>
      </c>
      <c r="C6" s="285">
        <v>90.916038182999998</v>
      </c>
      <c r="D6" s="285">
        <v>97.708112082</v>
      </c>
      <c r="E6" s="285">
        <v>104.322943588</v>
      </c>
      <c r="F6" s="285">
        <v>108.741332533</v>
      </c>
      <c r="G6" s="285">
        <v>112.05750341700001</v>
      </c>
      <c r="H6" s="285">
        <v>113.563417376</v>
      </c>
      <c r="I6" s="285">
        <v>120.315457244</v>
      </c>
      <c r="J6" s="285">
        <v>121.549675208</v>
      </c>
      <c r="K6" s="285">
        <v>124.161694489</v>
      </c>
      <c r="L6" s="285">
        <v>129.79338348300001</v>
      </c>
      <c r="M6" s="285">
        <v>130.39774599</v>
      </c>
      <c r="N6" s="285">
        <v>130.11431451000001</v>
      </c>
    </row>
    <row r="7" spans="1:16">
      <c r="A7" s="16" t="s">
        <v>568</v>
      </c>
      <c r="B7" s="285">
        <v>22.122546392</v>
      </c>
      <c r="C7" s="285">
        <v>22.529054493</v>
      </c>
      <c r="D7" s="285">
        <v>24.328619959000001</v>
      </c>
      <c r="E7" s="285">
        <v>25.889932300000002</v>
      </c>
      <c r="F7" s="285">
        <v>27.594344866</v>
      </c>
      <c r="G7" s="285">
        <v>29.704029981000001</v>
      </c>
      <c r="H7" s="285">
        <v>30.516888667</v>
      </c>
      <c r="I7" s="285">
        <v>32.649421951000001</v>
      </c>
      <c r="J7" s="285">
        <v>34.954318831999998</v>
      </c>
      <c r="K7" s="285">
        <v>38.829442079000003</v>
      </c>
      <c r="L7" s="285">
        <v>41.137365074000002</v>
      </c>
      <c r="M7" s="285">
        <v>39.784472049999998</v>
      </c>
      <c r="N7" s="285">
        <v>42.814031806999999</v>
      </c>
    </row>
    <row r="8" spans="1:16">
      <c r="A8" s="16" t="s">
        <v>482</v>
      </c>
      <c r="B8" s="285">
        <v>43.559391321</v>
      </c>
      <c r="C8" s="285">
        <v>45.123118284</v>
      </c>
      <c r="D8" s="285">
        <v>45.600107747999999</v>
      </c>
      <c r="E8" s="285">
        <v>48.390980403999997</v>
      </c>
      <c r="F8" s="285">
        <v>49.672130076000002</v>
      </c>
      <c r="G8" s="285">
        <v>50.207030048</v>
      </c>
      <c r="H8" s="285">
        <v>51.860977976999997</v>
      </c>
      <c r="I8" s="285">
        <v>54.806056282</v>
      </c>
      <c r="J8" s="285">
        <v>56.531573555000001</v>
      </c>
      <c r="K8" s="285">
        <v>57.508541073000004</v>
      </c>
      <c r="L8" s="285">
        <v>59.072025291999999</v>
      </c>
      <c r="M8" s="285">
        <v>63.629435731000001</v>
      </c>
      <c r="N8" s="285">
        <v>61.831297321999998</v>
      </c>
    </row>
    <row r="9" spans="1:16">
      <c r="A9" s="28" t="s">
        <v>11</v>
      </c>
      <c r="B9" s="285">
        <v>59.198248204000002</v>
      </c>
      <c r="C9" s="285">
        <v>59.746186455999997</v>
      </c>
      <c r="D9" s="285">
        <v>64.745396201999995</v>
      </c>
      <c r="E9" s="285">
        <v>67.994889955000005</v>
      </c>
      <c r="F9" s="285">
        <v>66.715741195000007</v>
      </c>
      <c r="G9" s="285">
        <v>66.814619350000001</v>
      </c>
      <c r="H9" s="285">
        <v>71.283597713000006</v>
      </c>
      <c r="I9" s="285">
        <v>70.782737307999994</v>
      </c>
      <c r="J9" s="285">
        <v>66.729295898999993</v>
      </c>
      <c r="K9" s="285">
        <v>66.167491959000003</v>
      </c>
      <c r="L9" s="285">
        <v>60.576945823000003</v>
      </c>
      <c r="M9" s="285">
        <v>59.098939444000003</v>
      </c>
      <c r="N9" s="285">
        <v>60.056807812999999</v>
      </c>
    </row>
    <row r="10" spans="1:16">
      <c r="A10" s="16" t="s">
        <v>10</v>
      </c>
      <c r="B10" s="285">
        <v>12.555147314999999</v>
      </c>
      <c r="C10" s="285">
        <v>12.806441252999999</v>
      </c>
      <c r="D10" s="285">
        <v>13.667019483000001</v>
      </c>
      <c r="E10" s="285">
        <v>14.086805016</v>
      </c>
      <c r="F10" s="285">
        <v>14.332999360000001</v>
      </c>
      <c r="G10" s="285">
        <v>14.817079490999999</v>
      </c>
      <c r="H10" s="285">
        <v>15.477443471000001</v>
      </c>
      <c r="I10" s="285">
        <v>16.090372220999999</v>
      </c>
      <c r="J10" s="285">
        <v>15.833160051</v>
      </c>
      <c r="K10" s="285">
        <v>16.885370159000001</v>
      </c>
      <c r="L10" s="285">
        <v>15.638165097</v>
      </c>
      <c r="M10" s="285">
        <v>16.488511491000001</v>
      </c>
      <c r="N10" s="285">
        <v>16.610695660000001</v>
      </c>
    </row>
    <row r="11" spans="1:16">
      <c r="A11" s="16" t="s">
        <v>9</v>
      </c>
      <c r="B11" s="285">
        <v>18.218561595000001</v>
      </c>
      <c r="C11" s="285">
        <v>20.192113891000002</v>
      </c>
      <c r="D11" s="285">
        <v>22.103626010999999</v>
      </c>
      <c r="E11" s="285">
        <v>24.684227812</v>
      </c>
      <c r="F11" s="285">
        <v>27.659049060000001</v>
      </c>
      <c r="G11" s="285">
        <v>30.802563788</v>
      </c>
      <c r="H11" s="285">
        <v>34.145499270999998</v>
      </c>
      <c r="I11" s="285">
        <v>38.196155077999997</v>
      </c>
      <c r="J11" s="285">
        <v>40.355115527000002</v>
      </c>
      <c r="K11" s="285">
        <v>41.931961145000002</v>
      </c>
      <c r="L11" s="285">
        <v>40.702956321999999</v>
      </c>
      <c r="M11" s="285">
        <v>41.832273827000002</v>
      </c>
      <c r="N11" s="285">
        <v>41.479119404999999</v>
      </c>
    </row>
    <row r="12" spans="1:16">
      <c r="A12" s="28" t="s">
        <v>8</v>
      </c>
      <c r="B12" s="285">
        <v>27.475138461</v>
      </c>
      <c r="C12" s="285">
        <v>32.564683455999997</v>
      </c>
      <c r="D12" s="285">
        <v>33.697124830999996</v>
      </c>
      <c r="E12" s="285">
        <v>33.193887459000003</v>
      </c>
      <c r="F12" s="285">
        <v>32.98440128</v>
      </c>
      <c r="G12" s="285">
        <v>31.805714165000001</v>
      </c>
      <c r="H12" s="285">
        <v>33.187314792999999</v>
      </c>
      <c r="I12" s="285">
        <v>34.06780088</v>
      </c>
      <c r="J12" s="285">
        <v>32.920182635000003</v>
      </c>
      <c r="K12" s="285">
        <v>33.361221811</v>
      </c>
      <c r="L12" s="285">
        <v>28.091996108</v>
      </c>
      <c r="M12" s="285">
        <v>28.403843575</v>
      </c>
      <c r="N12" s="285">
        <v>27.948379837000001</v>
      </c>
    </row>
    <row r="13" spans="1:16">
      <c r="A13" s="16" t="s">
        <v>6</v>
      </c>
      <c r="B13" s="285">
        <v>18.026344737999999</v>
      </c>
      <c r="C13" s="285">
        <v>18.702765706000001</v>
      </c>
      <c r="D13" s="285">
        <v>19.801904309000001</v>
      </c>
      <c r="E13" s="285">
        <v>20.609001589999998</v>
      </c>
      <c r="F13" s="285">
        <v>21.092419498000002</v>
      </c>
      <c r="G13" s="285">
        <v>21.559838556999999</v>
      </c>
      <c r="H13" s="285">
        <v>21.513813668000001</v>
      </c>
      <c r="I13" s="285">
        <v>20.314490485</v>
      </c>
      <c r="J13" s="285">
        <v>20.500585524000002</v>
      </c>
      <c r="K13" s="285">
        <v>21.417224292</v>
      </c>
      <c r="L13" s="285">
        <v>21.213424275000001</v>
      </c>
      <c r="M13" s="285">
        <v>20.905553863000002</v>
      </c>
      <c r="N13" s="285">
        <v>22.578547271000001</v>
      </c>
    </row>
    <row r="14" spans="1:16">
      <c r="A14" s="16" t="s">
        <v>17</v>
      </c>
      <c r="B14" s="285">
        <v>79.267315081999996</v>
      </c>
      <c r="C14" s="285">
        <v>85.144132557000006</v>
      </c>
      <c r="D14" s="285">
        <v>89.047861454</v>
      </c>
      <c r="E14" s="285">
        <v>98.419608471000004</v>
      </c>
      <c r="F14" s="285">
        <v>105.75899839</v>
      </c>
      <c r="G14" s="285">
        <v>111.437838712</v>
      </c>
      <c r="H14" s="285">
        <v>115.542316736</v>
      </c>
      <c r="I14" s="285">
        <v>117.74699954099999</v>
      </c>
      <c r="J14" s="285">
        <v>119.74250829</v>
      </c>
      <c r="K14" s="285">
        <v>121.09527235500001</v>
      </c>
      <c r="L14" s="285">
        <v>113.93076151</v>
      </c>
      <c r="M14" s="285">
        <v>105.81210511899999</v>
      </c>
      <c r="N14" s="285">
        <v>106.532972066</v>
      </c>
    </row>
    <row r="15" spans="1:16">
      <c r="A15" s="28" t="s">
        <v>4</v>
      </c>
      <c r="B15" s="285">
        <v>78.526395777000005</v>
      </c>
      <c r="C15" s="285">
        <v>78.403501224999999</v>
      </c>
      <c r="D15" s="285">
        <v>83.636878042999996</v>
      </c>
      <c r="E15" s="285">
        <v>94.602369512999999</v>
      </c>
      <c r="F15" s="285">
        <v>97.567748785999996</v>
      </c>
      <c r="G15" s="285">
        <v>111.328719556</v>
      </c>
      <c r="H15" s="285">
        <v>127.49004807999999</v>
      </c>
      <c r="I15" s="285">
        <v>136.77271061900001</v>
      </c>
      <c r="J15" s="285">
        <v>146.141118396</v>
      </c>
      <c r="K15" s="285">
        <v>156.719969658</v>
      </c>
      <c r="L15" s="285">
        <v>140.011012849</v>
      </c>
      <c r="M15" s="285">
        <v>148.944018817</v>
      </c>
      <c r="N15" s="285">
        <v>153.644467166</v>
      </c>
    </row>
    <row r="16" spans="1:16">
      <c r="A16" s="16" t="s">
        <v>3</v>
      </c>
      <c r="B16" s="285">
        <v>49.988803511</v>
      </c>
      <c r="C16" s="285">
        <v>51.641469698999998</v>
      </c>
      <c r="D16" s="285">
        <v>52.757955920000001</v>
      </c>
      <c r="E16" s="285">
        <v>53.690679003</v>
      </c>
      <c r="F16" s="285">
        <v>57.393296526</v>
      </c>
      <c r="G16" s="285">
        <v>61.930294906</v>
      </c>
      <c r="H16" s="285">
        <v>61.311783742999999</v>
      </c>
      <c r="I16" s="285">
        <v>60.729176760000001</v>
      </c>
      <c r="J16" s="285">
        <v>79.992369474</v>
      </c>
      <c r="K16" s="285">
        <v>76.455869397000001</v>
      </c>
      <c r="L16" s="285">
        <v>73.211517548000003</v>
      </c>
      <c r="M16" s="285">
        <v>67.986269344999997</v>
      </c>
      <c r="N16" s="285">
        <v>67.554240097999994</v>
      </c>
    </row>
    <row r="17" spans="1:14">
      <c r="A17" s="16" t="s">
        <v>32</v>
      </c>
      <c r="B17" s="285">
        <v>30.192655519999999</v>
      </c>
      <c r="C17" s="285">
        <v>31.036850822000002</v>
      </c>
      <c r="D17" s="285">
        <v>32.058944081999996</v>
      </c>
      <c r="E17" s="285">
        <v>33.884081090999999</v>
      </c>
      <c r="F17" s="285">
        <v>37.293009333000001</v>
      </c>
      <c r="G17" s="285">
        <v>38.653190649000003</v>
      </c>
      <c r="H17" s="285">
        <v>39.934806829000003</v>
      </c>
      <c r="I17" s="285">
        <v>41.103034649999998</v>
      </c>
      <c r="J17" s="285">
        <v>44.904650930999999</v>
      </c>
      <c r="K17" s="285">
        <v>47.45170615</v>
      </c>
      <c r="L17" s="285">
        <v>49.274245860000001</v>
      </c>
      <c r="M17" s="285">
        <v>51.358701922000002</v>
      </c>
      <c r="N17" s="285">
        <v>49.705113722</v>
      </c>
    </row>
    <row r="18" spans="1:14">
      <c r="A18" s="28" t="s">
        <v>1</v>
      </c>
      <c r="B18" s="285">
        <v>30.570771592</v>
      </c>
      <c r="C18" s="285">
        <v>29.891773749999999</v>
      </c>
      <c r="D18" s="285">
        <v>36.042280652999999</v>
      </c>
      <c r="E18" s="285">
        <v>38.648612833000001</v>
      </c>
      <c r="F18" s="285">
        <v>39.870824323000001</v>
      </c>
      <c r="G18" s="285">
        <v>43.595058700000003</v>
      </c>
      <c r="H18" s="285">
        <v>43.980475861000002</v>
      </c>
      <c r="I18" s="285">
        <v>42.726757857000003</v>
      </c>
      <c r="J18" s="285">
        <v>43.634086422000003</v>
      </c>
      <c r="K18" s="285">
        <v>44.065585155999997</v>
      </c>
      <c r="L18" s="285">
        <v>44.659718593000001</v>
      </c>
      <c r="M18" s="285">
        <v>43.160582773000002</v>
      </c>
      <c r="N18" s="285">
        <v>51.054235202999998</v>
      </c>
    </row>
    <row r="19" spans="1:14">
      <c r="A19" s="16" t="s">
        <v>23</v>
      </c>
      <c r="B19" s="285">
        <v>17.160838809000001</v>
      </c>
      <c r="C19" s="285">
        <v>18.676628324999999</v>
      </c>
      <c r="D19" s="285">
        <v>19.655081259999999</v>
      </c>
      <c r="E19" s="285">
        <v>20.127293396999999</v>
      </c>
      <c r="F19" s="285">
        <v>19.629547195000001</v>
      </c>
      <c r="G19" s="285">
        <v>19.456626109999998</v>
      </c>
      <c r="H19" s="285">
        <v>21.093043245</v>
      </c>
      <c r="I19" s="285">
        <v>26.786930642000002</v>
      </c>
      <c r="J19" s="285">
        <v>21.245329013999999</v>
      </c>
      <c r="K19" s="285">
        <v>20.555566091999999</v>
      </c>
      <c r="L19" s="285">
        <v>19.999285910000001</v>
      </c>
      <c r="M19" s="285">
        <v>22.53439964</v>
      </c>
      <c r="N19" s="285">
        <v>17.128850164999999</v>
      </c>
    </row>
    <row r="21" spans="1:14">
      <c r="A21" s="102" t="s">
        <v>20</v>
      </c>
    </row>
    <row r="22" spans="1:14">
      <c r="A22" s="53" t="s">
        <v>3351</v>
      </c>
    </row>
  </sheetData>
  <hyperlinks>
    <hyperlink ref="P3" location="Content!A1" display="Back to content page" xr:uid="{9A94208C-F3B7-4E46-B655-DA5131ED1B6E}"/>
  </hyperlinks>
  <pageMargins left="0.7" right="0.7" top="0.75" bottom="0.75" header="0.3" footer="0.3"/>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B88A-AB3A-404D-BF8B-453A02DB315A}">
  <dimension ref="A1:AA23"/>
  <sheetViews>
    <sheetView workbookViewId="0">
      <selection activeCell="L21" sqref="L21"/>
    </sheetView>
  </sheetViews>
  <sheetFormatPr defaultRowHeight="14.5"/>
  <cols>
    <col min="1" max="1" width="29.54296875" customWidth="1"/>
  </cols>
  <sheetData>
    <row r="1" spans="1:27">
      <c r="A1" s="44" t="s">
        <v>3347</v>
      </c>
    </row>
    <row r="3" spans="1:27">
      <c r="A3" s="153" t="s">
        <v>2519</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X3" s="25">
        <v>2022</v>
      </c>
      <c r="AA3" s="1" t="s">
        <v>528</v>
      </c>
    </row>
    <row r="4" spans="1:27">
      <c r="A4" s="16" t="s">
        <v>13</v>
      </c>
      <c r="B4" s="285">
        <v>62.314999999999998</v>
      </c>
      <c r="C4" s="285">
        <v>58.384999999999998</v>
      </c>
      <c r="D4" s="285">
        <v>65.147499999999994</v>
      </c>
      <c r="E4" s="285">
        <v>63.977499999999992</v>
      </c>
      <c r="F4" s="285">
        <v>68.78</v>
      </c>
      <c r="G4" s="285">
        <v>77.857500000000002</v>
      </c>
      <c r="H4" s="285">
        <v>85.727499999999992</v>
      </c>
      <c r="I4" s="285">
        <v>99.564999999999998</v>
      </c>
      <c r="J4" s="285">
        <v>108.52499999999999</v>
      </c>
      <c r="K4" s="285">
        <v>104.12</v>
      </c>
      <c r="L4" s="285">
        <v>112.51</v>
      </c>
      <c r="M4" s="285">
        <v>118.2975</v>
      </c>
      <c r="N4" s="285">
        <v>130.34500000000003</v>
      </c>
      <c r="O4" s="285">
        <v>135.29999999999998</v>
      </c>
      <c r="P4" s="285">
        <v>135.5975</v>
      </c>
      <c r="Q4" s="285">
        <v>132.315</v>
      </c>
      <c r="R4" s="285">
        <v>127.83250000000001</v>
      </c>
      <c r="S4" s="285">
        <v>126.70500000000001</v>
      </c>
      <c r="T4" s="285">
        <v>129.5</v>
      </c>
      <c r="U4" s="285">
        <v>130.0325</v>
      </c>
      <c r="V4" s="285">
        <v>119.4225</v>
      </c>
      <c r="W4" s="285">
        <v>120.52</v>
      </c>
      <c r="X4" s="285">
        <v>119.77</v>
      </c>
    </row>
    <row r="5" spans="1:27">
      <c r="A5" s="16" t="s">
        <v>12</v>
      </c>
      <c r="B5" s="285">
        <v>49.730000000000004</v>
      </c>
      <c r="C5" s="285">
        <v>48.662500000000001</v>
      </c>
      <c r="D5" s="285">
        <v>51.342499999999994</v>
      </c>
      <c r="E5" s="285">
        <v>50.872500000000002</v>
      </c>
      <c r="F5" s="285">
        <v>51.195</v>
      </c>
      <c r="G5" s="285">
        <v>54.832499999999996</v>
      </c>
      <c r="H5" s="285">
        <v>60.98</v>
      </c>
      <c r="I5" s="285">
        <v>64.772500000000008</v>
      </c>
      <c r="J5" s="285">
        <v>65.387500000000003</v>
      </c>
      <c r="K5" s="285">
        <v>52.844999999999999</v>
      </c>
      <c r="L5" s="285">
        <v>61.75</v>
      </c>
      <c r="M5" s="285">
        <v>69.952500000000001</v>
      </c>
      <c r="N5" s="285">
        <v>65.747499999999988</v>
      </c>
      <c r="O5" s="285">
        <v>76.495000000000005</v>
      </c>
      <c r="P5" s="285">
        <v>86.019999999999982</v>
      </c>
      <c r="Q5" s="285">
        <v>78.617500000000007</v>
      </c>
      <c r="R5" s="285">
        <v>97.024999999999991</v>
      </c>
      <c r="S5" s="285">
        <v>97.62</v>
      </c>
      <c r="T5" s="285">
        <v>90.234999999999999</v>
      </c>
      <c r="U5" s="285">
        <v>88.58</v>
      </c>
      <c r="V5" s="285">
        <v>69.684999999999988</v>
      </c>
      <c r="W5" s="285">
        <v>84.375</v>
      </c>
      <c r="X5" s="285">
        <v>103.7175</v>
      </c>
    </row>
    <row r="6" spans="1:27">
      <c r="A6" s="16" t="s">
        <v>483</v>
      </c>
      <c r="B6" s="285">
        <v>62.887499999999996</v>
      </c>
      <c r="C6" s="285">
        <v>63.957500000000003</v>
      </c>
      <c r="D6" s="285">
        <v>65.36</v>
      </c>
      <c r="E6" s="285">
        <v>66.41</v>
      </c>
      <c r="F6" s="285">
        <v>67.155000000000001</v>
      </c>
      <c r="G6" s="285">
        <v>68.262500000000003</v>
      </c>
      <c r="H6" s="285">
        <v>68.900000000000006</v>
      </c>
      <c r="I6" s="285">
        <v>66.497500000000002</v>
      </c>
      <c r="J6" s="285">
        <v>69.29249999999999</v>
      </c>
      <c r="K6" s="285">
        <v>71.679999999999993</v>
      </c>
      <c r="L6" s="285">
        <v>72.572500000000005</v>
      </c>
      <c r="M6" s="285">
        <v>77.600000000000009</v>
      </c>
      <c r="N6" s="285">
        <v>81.047499999999999</v>
      </c>
      <c r="O6" s="285">
        <v>90.002499999999984</v>
      </c>
      <c r="P6" s="285">
        <v>93.902499999999989</v>
      </c>
      <c r="Q6" s="285">
        <v>92.912499999999994</v>
      </c>
      <c r="R6" s="285">
        <v>91.94</v>
      </c>
      <c r="S6" s="285">
        <v>93.012500000000003</v>
      </c>
      <c r="T6" s="285">
        <v>94.039999999999992</v>
      </c>
      <c r="U6" s="285">
        <v>94.677499999999995</v>
      </c>
      <c r="V6" s="285">
        <v>96.782499999999999</v>
      </c>
      <c r="W6" s="285">
        <v>105.17500000000001</v>
      </c>
      <c r="X6" s="285">
        <v>105.23</v>
      </c>
    </row>
    <row r="7" spans="1:27">
      <c r="A7" s="28" t="s">
        <v>568</v>
      </c>
      <c r="B7" s="285">
        <v>16.662500000000001</v>
      </c>
      <c r="C7" s="285">
        <v>16.96</v>
      </c>
      <c r="D7" s="285">
        <v>18.4725</v>
      </c>
      <c r="E7" s="285">
        <v>18.142499999999998</v>
      </c>
      <c r="F7" s="285">
        <v>19.584999999999997</v>
      </c>
      <c r="G7" s="285">
        <v>20.72</v>
      </c>
      <c r="H7" s="285">
        <v>21.097499999999997</v>
      </c>
      <c r="I7" s="285">
        <v>22.45</v>
      </c>
      <c r="J7" s="285">
        <v>24.272500000000001</v>
      </c>
      <c r="K7" s="285">
        <v>24.84</v>
      </c>
      <c r="L7" s="285">
        <v>28.065000000000001</v>
      </c>
      <c r="M7" s="285">
        <v>30.592500000000001</v>
      </c>
      <c r="N7" s="285">
        <v>32.265000000000001</v>
      </c>
      <c r="O7" s="285">
        <v>35.392499999999998</v>
      </c>
      <c r="P7" s="285">
        <v>39.92</v>
      </c>
      <c r="Q7" s="285">
        <v>42.674999999999997</v>
      </c>
      <c r="R7" s="285">
        <v>43.105000000000004</v>
      </c>
      <c r="S7" s="285">
        <v>45.472500000000004</v>
      </c>
      <c r="T7" s="285">
        <v>48.802499999999995</v>
      </c>
      <c r="U7" s="285">
        <v>49.112499999999997</v>
      </c>
      <c r="V7" s="285">
        <v>49.647500000000001</v>
      </c>
      <c r="W7" s="285">
        <v>55.695</v>
      </c>
      <c r="X7" s="285">
        <v>63.354999999999997</v>
      </c>
    </row>
    <row r="8" spans="1:27">
      <c r="A8" s="16" t="s">
        <v>482</v>
      </c>
      <c r="B8" s="285">
        <v>63.515000000000001</v>
      </c>
      <c r="C8" s="285">
        <v>56.099999999999994</v>
      </c>
      <c r="D8" s="285">
        <v>26.267500000000005</v>
      </c>
      <c r="E8" s="285">
        <v>24.512499999999999</v>
      </c>
      <c r="F8" s="285">
        <v>23.947500000000002</v>
      </c>
      <c r="G8" s="285">
        <v>23.155000000000001</v>
      </c>
      <c r="H8" s="285">
        <v>24.669999999999998</v>
      </c>
      <c r="I8" s="285">
        <v>26.08</v>
      </c>
      <c r="J8" s="285">
        <v>26.277499999999996</v>
      </c>
      <c r="K8" s="285">
        <v>26.762500000000003</v>
      </c>
      <c r="L8" s="285">
        <v>26.977500000000003</v>
      </c>
      <c r="M8" s="285">
        <v>27.295000000000002</v>
      </c>
      <c r="N8" s="285">
        <v>28.439999999999998</v>
      </c>
      <c r="O8" s="285">
        <v>29.227499999999999</v>
      </c>
      <c r="P8" s="285">
        <v>29.669999999999998</v>
      </c>
      <c r="Q8" s="285">
        <v>30.432500000000001</v>
      </c>
      <c r="R8" s="285">
        <v>30.932500000000001</v>
      </c>
      <c r="S8" s="285">
        <v>31.222499999999997</v>
      </c>
      <c r="T8" s="285">
        <v>31.66</v>
      </c>
      <c r="U8" s="285">
        <v>32.537500000000001</v>
      </c>
      <c r="V8" s="285">
        <v>30.892499999999998</v>
      </c>
      <c r="W8" s="285">
        <v>33.72</v>
      </c>
      <c r="X8" s="285">
        <v>33.337500000000006</v>
      </c>
    </row>
    <row r="9" spans="1:27">
      <c r="A9" s="16" t="s">
        <v>11</v>
      </c>
      <c r="B9" s="285">
        <v>20.5075</v>
      </c>
      <c r="C9" s="285">
        <v>21.580000000000002</v>
      </c>
      <c r="D9" s="285">
        <v>22.397500000000001</v>
      </c>
      <c r="E9" s="285">
        <v>23.142500000000002</v>
      </c>
      <c r="F9" s="285">
        <v>23.53</v>
      </c>
      <c r="G9" s="285">
        <v>24.164999999999999</v>
      </c>
      <c r="H9" s="285">
        <v>26</v>
      </c>
      <c r="I9" s="285">
        <v>28.990000000000002</v>
      </c>
      <c r="J9" s="285">
        <v>30.892500000000002</v>
      </c>
      <c r="K9" s="285">
        <v>29.967500000000001</v>
      </c>
      <c r="L9" s="285">
        <v>30.862500000000001</v>
      </c>
      <c r="M9" s="285">
        <v>32.204999999999998</v>
      </c>
      <c r="N9" s="285">
        <v>33.674999999999997</v>
      </c>
      <c r="O9" s="285">
        <v>34.375</v>
      </c>
      <c r="P9" s="285">
        <v>35.515000000000001</v>
      </c>
      <c r="Q9" s="285">
        <v>36.637500000000003</v>
      </c>
      <c r="R9" s="285">
        <v>37.3675</v>
      </c>
      <c r="S9" s="285">
        <v>35.83</v>
      </c>
      <c r="T9" s="285">
        <v>35.5075</v>
      </c>
      <c r="U9" s="285">
        <v>34.824999999999996</v>
      </c>
      <c r="V9" s="285">
        <v>32.15</v>
      </c>
      <c r="W9" s="285">
        <v>32.344999999999999</v>
      </c>
      <c r="X9" s="285">
        <v>32.0625</v>
      </c>
    </row>
    <row r="10" spans="1:27">
      <c r="A10" s="16" t="s">
        <v>10</v>
      </c>
      <c r="B10" s="285">
        <v>5.88</v>
      </c>
      <c r="C10" s="285">
        <v>6.1775000000000002</v>
      </c>
      <c r="D10" s="285">
        <v>5.0875000000000004</v>
      </c>
      <c r="E10" s="285">
        <v>5.5349999999999993</v>
      </c>
      <c r="F10" s="285">
        <v>5.6050000000000004</v>
      </c>
      <c r="G10" s="285">
        <v>5.6599999999999993</v>
      </c>
      <c r="H10" s="285">
        <v>5.3174999999999999</v>
      </c>
      <c r="I10" s="285">
        <v>5.8125</v>
      </c>
      <c r="J10" s="285">
        <v>6.43</v>
      </c>
      <c r="K10" s="285">
        <v>5.8774999999999995</v>
      </c>
      <c r="L10" s="285">
        <v>5.8875000000000002</v>
      </c>
      <c r="M10" s="285">
        <v>5.995000000000001</v>
      </c>
      <c r="N10" s="285">
        <v>6.2025000000000006</v>
      </c>
      <c r="O10" s="285">
        <v>6.5024999999999995</v>
      </c>
      <c r="P10" s="285">
        <v>6.9074999999999998</v>
      </c>
      <c r="Q10" s="285">
        <v>7.0525000000000002</v>
      </c>
      <c r="R10" s="285">
        <v>7.4375000000000009</v>
      </c>
      <c r="S10" s="285">
        <v>7.8699999999999992</v>
      </c>
      <c r="T10" s="285">
        <v>8.2124999999999986</v>
      </c>
      <c r="U10" s="285">
        <v>8.8625000000000007</v>
      </c>
      <c r="V10" s="285">
        <v>7.6450000000000005</v>
      </c>
      <c r="W10" s="285">
        <v>8.5374999999999996</v>
      </c>
      <c r="X10" s="285">
        <v>8.8625000000000007</v>
      </c>
    </row>
    <row r="11" spans="1:27">
      <c r="A11" s="28" t="s">
        <v>9</v>
      </c>
      <c r="B11" s="285">
        <v>6.61</v>
      </c>
      <c r="C11" s="285">
        <v>5.9175000000000004</v>
      </c>
      <c r="D11" s="285">
        <v>5.8075000000000001</v>
      </c>
      <c r="E11" s="285">
        <v>6.1475</v>
      </c>
      <c r="F11" s="285">
        <v>5.8274999999999997</v>
      </c>
      <c r="G11" s="285">
        <v>5.7924999999999995</v>
      </c>
      <c r="H11" s="285">
        <v>6.5075000000000003</v>
      </c>
      <c r="I11" s="285">
        <v>7.66</v>
      </c>
      <c r="J11" s="285">
        <v>7.9125000000000005</v>
      </c>
      <c r="K11" s="285">
        <v>8.4024999999999999</v>
      </c>
      <c r="L11" s="285">
        <v>9.0499999999999989</v>
      </c>
      <c r="M11" s="285">
        <v>10.135000000000002</v>
      </c>
      <c r="N11" s="285">
        <v>10.799999999999999</v>
      </c>
      <c r="O11" s="285">
        <v>12.1075</v>
      </c>
      <c r="P11" s="285">
        <v>13.622499999999999</v>
      </c>
      <c r="Q11" s="285">
        <v>15.17</v>
      </c>
      <c r="R11" s="285">
        <v>16.715</v>
      </c>
      <c r="S11" s="285">
        <v>18.575000000000003</v>
      </c>
      <c r="T11" s="285">
        <v>19.704999999999998</v>
      </c>
      <c r="U11" s="285">
        <v>20.675000000000001</v>
      </c>
      <c r="V11" s="285">
        <v>20.685000000000002</v>
      </c>
      <c r="W11" s="285">
        <v>21.232499999999998</v>
      </c>
      <c r="X11" s="285">
        <v>20.53</v>
      </c>
    </row>
    <row r="12" spans="1:27">
      <c r="A12" s="16" t="s">
        <v>8</v>
      </c>
      <c r="B12" s="285">
        <v>33.795000000000002</v>
      </c>
      <c r="C12" s="285">
        <v>35.004999999999995</v>
      </c>
      <c r="D12" s="285">
        <v>21.515000000000001</v>
      </c>
      <c r="E12" s="285">
        <v>27.527499999999996</v>
      </c>
      <c r="F12" s="285">
        <v>34.129999999999995</v>
      </c>
      <c r="G12" s="285">
        <v>44.754999999999995</v>
      </c>
      <c r="H12" s="285">
        <v>41.592500000000001</v>
      </c>
      <c r="I12" s="285">
        <v>86.365000000000023</v>
      </c>
      <c r="J12" s="285">
        <v>79.207499999999996</v>
      </c>
      <c r="K12" s="285">
        <v>60.707500000000003</v>
      </c>
      <c r="L12" s="285">
        <v>61.077499999999993</v>
      </c>
      <c r="M12" s="285">
        <v>63.292500000000004</v>
      </c>
      <c r="N12" s="285">
        <v>59.287500000000009</v>
      </c>
      <c r="O12" s="285">
        <v>52.467500000000001</v>
      </c>
      <c r="P12" s="285">
        <v>52.434999999999995</v>
      </c>
      <c r="Q12" s="285">
        <v>49.070000000000007</v>
      </c>
      <c r="R12" s="285">
        <v>55.225000000000001</v>
      </c>
      <c r="S12" s="285">
        <v>56.352500000000006</v>
      </c>
      <c r="T12" s="285">
        <v>61.775000000000006</v>
      </c>
      <c r="U12" s="285">
        <v>66.382500000000007</v>
      </c>
      <c r="V12" s="285">
        <v>60.462499999999999</v>
      </c>
      <c r="W12" s="285">
        <v>68.497500000000002</v>
      </c>
      <c r="X12" s="285">
        <v>68.037500000000009</v>
      </c>
    </row>
    <row r="13" spans="1:27">
      <c r="A13" s="16" t="s">
        <v>6</v>
      </c>
      <c r="B13" s="285">
        <v>14.33</v>
      </c>
      <c r="C13" s="285">
        <v>15.9375</v>
      </c>
      <c r="D13" s="285">
        <v>13.584999999999999</v>
      </c>
      <c r="E13" s="285">
        <v>14.229999999999999</v>
      </c>
      <c r="F13" s="285">
        <v>14.717499999999999</v>
      </c>
      <c r="G13" s="285">
        <v>14.01</v>
      </c>
      <c r="H13" s="285">
        <v>15.977500000000001</v>
      </c>
      <c r="I13" s="285">
        <v>17.2425</v>
      </c>
      <c r="J13" s="285">
        <v>16.899999999999999</v>
      </c>
      <c r="K13" s="285">
        <v>17.420000000000002</v>
      </c>
      <c r="L13" s="285">
        <v>18.697499999999998</v>
      </c>
      <c r="M13" s="285">
        <v>20.297499999999999</v>
      </c>
      <c r="N13" s="285">
        <v>22.53</v>
      </c>
      <c r="O13" s="285">
        <v>24.022499999999997</v>
      </c>
      <c r="P13" s="285">
        <v>28.092499999999998</v>
      </c>
      <c r="Q13" s="285">
        <v>32.75</v>
      </c>
      <c r="R13" s="285">
        <v>38.057499999999997</v>
      </c>
      <c r="S13" s="285">
        <v>43.162500000000001</v>
      </c>
      <c r="T13" s="285">
        <v>47.542499999999997</v>
      </c>
      <c r="U13" s="285">
        <v>46.387500000000003</v>
      </c>
      <c r="V13" s="285">
        <v>41.734999999999999</v>
      </c>
      <c r="W13" s="285">
        <v>43.145000000000003</v>
      </c>
      <c r="X13" s="285">
        <v>47.079999999999991</v>
      </c>
    </row>
    <row r="14" spans="1:27">
      <c r="A14" s="16" t="s">
        <v>17</v>
      </c>
      <c r="B14" s="285">
        <v>36.715000000000003</v>
      </c>
      <c r="C14" s="285">
        <v>40.015000000000001</v>
      </c>
      <c r="D14" s="285">
        <v>41.910000000000004</v>
      </c>
      <c r="E14" s="285">
        <v>41.47</v>
      </c>
      <c r="F14" s="285">
        <v>47.227499999999999</v>
      </c>
      <c r="G14" s="285">
        <v>47.27</v>
      </c>
      <c r="H14" s="285">
        <v>56.769999999999996</v>
      </c>
      <c r="I14" s="285">
        <v>61.427499999999995</v>
      </c>
      <c r="J14" s="285">
        <v>66.010000000000005</v>
      </c>
      <c r="K14" s="285">
        <v>59.997500000000002</v>
      </c>
      <c r="L14" s="285">
        <v>62.192499999999995</v>
      </c>
      <c r="M14" s="285">
        <v>68.192499999999995</v>
      </c>
      <c r="N14" s="285">
        <v>72.22</v>
      </c>
      <c r="O14" s="285">
        <v>70.89</v>
      </c>
      <c r="P14" s="285">
        <v>75.259999999999991</v>
      </c>
      <c r="Q14" s="285">
        <v>80.757499999999993</v>
      </c>
      <c r="R14" s="285">
        <v>78.655000000000001</v>
      </c>
      <c r="S14" s="285">
        <v>75.737499999999997</v>
      </c>
      <c r="T14" s="285">
        <v>77.1875</v>
      </c>
      <c r="U14" s="285">
        <v>77.54249999999999</v>
      </c>
      <c r="V14" s="285">
        <v>69.360000000000014</v>
      </c>
      <c r="W14" s="285">
        <v>65.542500000000004</v>
      </c>
      <c r="X14" s="285">
        <v>72.357500000000002</v>
      </c>
    </row>
    <row r="15" spans="1:27">
      <c r="A15" s="28" t="s">
        <v>4</v>
      </c>
      <c r="B15" s="285">
        <v>78.984999999999999</v>
      </c>
      <c r="C15" s="285">
        <v>57.489999999999995</v>
      </c>
      <c r="D15" s="285">
        <v>52.984999999999999</v>
      </c>
      <c r="E15" s="285">
        <v>37.527500000000003</v>
      </c>
      <c r="F15" s="285">
        <v>34.405000000000001</v>
      </c>
      <c r="G15" s="285">
        <v>37.114999999999995</v>
      </c>
      <c r="H15" s="285">
        <v>41.442500000000003</v>
      </c>
      <c r="I15" s="285">
        <v>46.212499999999999</v>
      </c>
      <c r="J15" s="285">
        <v>45.192499999999995</v>
      </c>
      <c r="K15" s="285">
        <v>43.967500000000001</v>
      </c>
      <c r="L15" s="285">
        <v>46.255000000000003</v>
      </c>
      <c r="M15" s="285">
        <v>49.407500000000006</v>
      </c>
      <c r="N15" s="285">
        <v>50.977500000000006</v>
      </c>
      <c r="O15" s="285">
        <v>53.702500000000001</v>
      </c>
      <c r="P15" s="285">
        <v>55.922499999999999</v>
      </c>
      <c r="Q15" s="285">
        <v>60.787500000000009</v>
      </c>
      <c r="R15" s="285">
        <v>68.745000000000005</v>
      </c>
      <c r="S15" s="285">
        <v>71.402500000000003</v>
      </c>
      <c r="T15" s="285">
        <v>76.55</v>
      </c>
      <c r="U15" s="285">
        <v>81.742500000000007</v>
      </c>
      <c r="V15" s="285">
        <v>76.48</v>
      </c>
      <c r="W15" s="285">
        <v>77.274999999999991</v>
      </c>
      <c r="X15" s="285">
        <v>78.180000000000007</v>
      </c>
    </row>
    <row r="16" spans="1:27">
      <c r="A16" s="16" t="s">
        <v>3</v>
      </c>
      <c r="B16" s="285">
        <v>26.814999999999998</v>
      </c>
      <c r="C16" s="285">
        <v>27.002499999999998</v>
      </c>
      <c r="D16" s="285">
        <v>27.32</v>
      </c>
      <c r="E16" s="285">
        <v>26.984999999999999</v>
      </c>
      <c r="F16" s="285">
        <v>27.232499999999998</v>
      </c>
      <c r="G16" s="285">
        <v>28.020000000000003</v>
      </c>
      <c r="H16" s="285">
        <v>28.522500000000001</v>
      </c>
      <c r="I16" s="285">
        <v>29.587499999999999</v>
      </c>
      <c r="J16" s="285">
        <v>30.637499999999999</v>
      </c>
      <c r="K16" s="285">
        <v>29.310000000000002</v>
      </c>
      <c r="L16" s="285">
        <v>29.505000000000003</v>
      </c>
      <c r="M16" s="285">
        <v>29.597500000000004</v>
      </c>
      <c r="N16" s="285">
        <v>29.497500000000002</v>
      </c>
      <c r="O16" s="285">
        <v>29.767499999999998</v>
      </c>
      <c r="P16" s="285">
        <v>25.970000000000002</v>
      </c>
      <c r="Q16" s="285">
        <v>24.722499999999997</v>
      </c>
      <c r="R16" s="285">
        <v>24.077500000000001</v>
      </c>
      <c r="S16" s="285">
        <v>23.747499999999999</v>
      </c>
      <c r="T16" s="285">
        <v>28.602499999999999</v>
      </c>
      <c r="U16" s="285">
        <v>27.764999999999997</v>
      </c>
      <c r="V16" s="285">
        <v>26.465</v>
      </c>
      <c r="W16" s="285">
        <v>25.644999999999996</v>
      </c>
      <c r="X16" s="285">
        <v>25.13</v>
      </c>
    </row>
    <row r="17" spans="1:24">
      <c r="A17" s="16" t="s">
        <v>32</v>
      </c>
      <c r="B17" s="285">
        <v>74.55</v>
      </c>
      <c r="C17" s="285">
        <v>78.490000000000009</v>
      </c>
      <c r="D17" s="285">
        <v>46.572500000000005</v>
      </c>
      <c r="E17" s="285">
        <v>53.225000000000001</v>
      </c>
      <c r="F17" s="285">
        <v>56.932499999999997</v>
      </c>
      <c r="G17" s="285">
        <v>61.370000000000005</v>
      </c>
      <c r="H17" s="285">
        <v>68.352499999999992</v>
      </c>
      <c r="I17" s="285">
        <v>72.819999999999993</v>
      </c>
      <c r="J17" s="285">
        <v>78.207499999999996</v>
      </c>
      <c r="K17" s="285">
        <v>75.555000000000007</v>
      </c>
      <c r="L17" s="285">
        <v>86.83</v>
      </c>
      <c r="M17" s="285">
        <v>106.0275</v>
      </c>
      <c r="N17" s="285">
        <v>105.58750000000001</v>
      </c>
      <c r="O17" s="285">
        <v>113.1425</v>
      </c>
      <c r="P17" s="285">
        <v>118.44499999999999</v>
      </c>
      <c r="Q17" s="285">
        <v>123.33</v>
      </c>
      <c r="R17" s="285">
        <v>135.4675</v>
      </c>
      <c r="S17" s="285">
        <v>145.58750000000003</v>
      </c>
      <c r="T17" s="285">
        <v>173.54500000000002</v>
      </c>
      <c r="U17" s="285">
        <v>195.40750000000003</v>
      </c>
      <c r="V17" s="285">
        <v>212.37</v>
      </c>
      <c r="W17" s="285">
        <v>220.29750000000001</v>
      </c>
      <c r="X17" s="285">
        <v>213.20499999999998</v>
      </c>
    </row>
    <row r="18" spans="1:24">
      <c r="A18" s="16" t="s">
        <v>1</v>
      </c>
      <c r="B18" s="285">
        <v>7.9225000000000003</v>
      </c>
      <c r="C18" s="285">
        <v>8.3625000000000007</v>
      </c>
      <c r="D18" s="285">
        <v>8.9175000000000004</v>
      </c>
      <c r="E18" s="285">
        <v>9.5824999999999996</v>
      </c>
      <c r="F18" s="285">
        <v>10.49</v>
      </c>
      <c r="G18" s="285">
        <v>11.487500000000001</v>
      </c>
      <c r="H18" s="285">
        <v>13.035</v>
      </c>
      <c r="I18" s="285">
        <v>14.484999999999999</v>
      </c>
      <c r="J18" s="285">
        <v>15.57</v>
      </c>
      <c r="K18" s="285">
        <v>17.137500000000003</v>
      </c>
      <c r="L18" s="285">
        <v>19.357500000000002</v>
      </c>
      <c r="M18" s="285">
        <v>19.817499999999999</v>
      </c>
      <c r="N18" s="285">
        <v>22.505000000000003</v>
      </c>
      <c r="O18" s="285">
        <v>24.59</v>
      </c>
      <c r="P18" s="285">
        <v>24.875</v>
      </c>
      <c r="Q18" s="285">
        <v>26.364999999999998</v>
      </c>
      <c r="R18" s="285">
        <v>27.344999999999999</v>
      </c>
      <c r="S18" s="285">
        <v>27.844999999999999</v>
      </c>
      <c r="T18" s="285">
        <v>28.127499999999998</v>
      </c>
      <c r="U18" s="285">
        <v>28.802500000000002</v>
      </c>
      <c r="V18" s="285">
        <v>31.324999999999996</v>
      </c>
      <c r="W18" s="285">
        <v>33.087499999999999</v>
      </c>
      <c r="X18" s="285">
        <v>33.002499999999998</v>
      </c>
    </row>
    <row r="19" spans="1:24">
      <c r="A19" s="28" t="s">
        <v>23</v>
      </c>
      <c r="B19" s="285">
        <v>5.04</v>
      </c>
      <c r="C19" s="285">
        <v>4.375</v>
      </c>
      <c r="D19" s="285">
        <v>3.7050000000000001</v>
      </c>
      <c r="E19" s="285">
        <v>3.8425000000000002</v>
      </c>
      <c r="F19" s="285">
        <v>4.3099999999999996</v>
      </c>
      <c r="G19" s="285">
        <v>5.0750000000000002</v>
      </c>
      <c r="H19" s="285">
        <v>5.8900000000000006</v>
      </c>
      <c r="I19" s="285">
        <v>4.9050000000000002</v>
      </c>
      <c r="J19" s="285">
        <v>5.0024999999999995</v>
      </c>
      <c r="K19" s="285">
        <v>7.2074999999999996</v>
      </c>
      <c r="L19" s="285">
        <v>8.8149999999999995</v>
      </c>
      <c r="M19" s="285">
        <v>10.595000000000001</v>
      </c>
      <c r="N19" s="285">
        <v>14.047499999999998</v>
      </c>
      <c r="O19" s="285">
        <v>15.05</v>
      </c>
      <c r="P19" s="285">
        <v>16.452499999999997</v>
      </c>
      <c r="Q19" s="285">
        <v>18.022500000000001</v>
      </c>
      <c r="R19" s="285">
        <v>18.669999999999998</v>
      </c>
      <c r="S19" s="285">
        <v>24.212499999999999</v>
      </c>
      <c r="T19" s="285">
        <v>23.202500000000001</v>
      </c>
      <c r="U19" s="285">
        <v>24.627499999999998</v>
      </c>
      <c r="V19" s="285">
        <v>23.8675</v>
      </c>
      <c r="W19" s="285">
        <v>23.407499999999999</v>
      </c>
      <c r="X19" s="285">
        <v>30.254999999999999</v>
      </c>
    </row>
    <row r="21" spans="1:24">
      <c r="A21" s="136" t="s">
        <v>18</v>
      </c>
    </row>
    <row r="22" spans="1:24">
      <c r="A22" s="17" t="s">
        <v>3348</v>
      </c>
    </row>
    <row r="23" spans="1:24">
      <c r="A23" t="s">
        <v>2902</v>
      </c>
    </row>
  </sheetData>
  <hyperlinks>
    <hyperlink ref="AA3" location="Content!A1" display="Back to content page" xr:uid="{7F427E90-6D7C-47EC-95A2-C811C20C7EE3}"/>
  </hyperlinks>
  <pageMargins left="0.7" right="0.7" top="0.75" bottom="0.75" header="0.3" footer="0.3"/>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63BC5-7523-4D6F-87A2-30F6716AABB6}">
  <dimension ref="A1:G23"/>
  <sheetViews>
    <sheetView workbookViewId="0">
      <selection activeCell="P40" sqref="P40"/>
    </sheetView>
  </sheetViews>
  <sheetFormatPr defaultRowHeight="14.5"/>
  <cols>
    <col min="1" max="1" width="35.7265625" customWidth="1"/>
  </cols>
  <sheetData>
    <row r="1" spans="1:7">
      <c r="A1" s="44" t="s">
        <v>2920</v>
      </c>
    </row>
    <row r="3" spans="1:7">
      <c r="A3" s="153" t="s">
        <v>2519</v>
      </c>
      <c r="B3" s="25">
        <v>2017</v>
      </c>
      <c r="C3" s="25">
        <v>2020</v>
      </c>
      <c r="D3" s="25">
        <v>2023</v>
      </c>
      <c r="G3" s="1" t="s">
        <v>528</v>
      </c>
    </row>
    <row r="4" spans="1:7">
      <c r="A4" s="16" t="s">
        <v>13</v>
      </c>
      <c r="B4" s="285">
        <v>37</v>
      </c>
      <c r="C4" s="285">
        <v>61</v>
      </c>
      <c r="D4" s="285">
        <v>62</v>
      </c>
    </row>
    <row r="5" spans="1:7">
      <c r="A5" s="16" t="s">
        <v>12</v>
      </c>
      <c r="B5" s="285">
        <v>41</v>
      </c>
      <c r="C5" s="285">
        <v>48</v>
      </c>
      <c r="D5" s="285">
        <v>56</v>
      </c>
    </row>
    <row r="6" spans="1:7">
      <c r="A6" s="16" t="s">
        <v>483</v>
      </c>
      <c r="B6" s="285">
        <v>26</v>
      </c>
      <c r="C6" s="285">
        <v>20</v>
      </c>
      <c r="D6" s="285">
        <v>25</v>
      </c>
    </row>
    <row r="7" spans="1:7">
      <c r="A7" s="28" t="s">
        <v>568</v>
      </c>
      <c r="B7" s="285">
        <v>31</v>
      </c>
      <c r="C7" s="285">
        <v>32</v>
      </c>
      <c r="D7" s="285">
        <v>40</v>
      </c>
    </row>
    <row r="8" spans="1:7">
      <c r="A8" s="16" t="s">
        <v>482</v>
      </c>
      <c r="B8" s="285">
        <v>53</v>
      </c>
      <c r="C8" s="285">
        <v>59</v>
      </c>
      <c r="D8" s="285">
        <v>58</v>
      </c>
    </row>
    <row r="9" spans="1:7">
      <c r="A9" s="16" t="s">
        <v>11</v>
      </c>
      <c r="B9" s="285">
        <v>33</v>
      </c>
      <c r="C9" s="285">
        <v>45</v>
      </c>
      <c r="D9" s="285">
        <v>53</v>
      </c>
    </row>
    <row r="10" spans="1:7">
      <c r="A10" s="16" t="s">
        <v>10</v>
      </c>
      <c r="B10" s="285">
        <v>36</v>
      </c>
      <c r="C10" s="285">
        <v>38</v>
      </c>
      <c r="D10" s="285">
        <v>39</v>
      </c>
    </row>
    <row r="11" spans="1:7">
      <c r="A11" s="16" t="s">
        <v>9</v>
      </c>
      <c r="B11" s="285">
        <v>40</v>
      </c>
      <c r="C11" s="285">
        <v>55</v>
      </c>
      <c r="D11" s="285">
        <v>58</v>
      </c>
    </row>
    <row r="12" spans="1:7">
      <c r="A12" s="16" t="s">
        <v>8</v>
      </c>
      <c r="B12" s="285">
        <v>64</v>
      </c>
      <c r="C12" s="285">
        <v>68</v>
      </c>
      <c r="D12" s="285">
        <v>68</v>
      </c>
    </row>
    <row r="13" spans="1:7">
      <c r="A13" s="16" t="s">
        <v>6</v>
      </c>
      <c r="B13" s="285">
        <v>55</v>
      </c>
      <c r="C13" s="285">
        <v>62</v>
      </c>
      <c r="D13" s="285">
        <v>66</v>
      </c>
    </row>
    <row r="14" spans="1:7">
      <c r="A14" s="16" t="s">
        <v>17</v>
      </c>
      <c r="B14" s="285">
        <v>59</v>
      </c>
      <c r="C14" s="285">
        <v>53</v>
      </c>
      <c r="D14" s="285">
        <v>60</v>
      </c>
    </row>
    <row r="15" spans="1:7">
      <c r="A15" s="16" t="s">
        <v>4</v>
      </c>
      <c r="B15" s="285">
        <v>45</v>
      </c>
      <c r="C15" s="285">
        <v>55</v>
      </c>
      <c r="D15" s="285">
        <v>53</v>
      </c>
    </row>
    <row r="16" spans="1:7">
      <c r="A16" s="16" t="s">
        <v>3</v>
      </c>
      <c r="B16" s="285">
        <v>65</v>
      </c>
      <c r="C16" s="285">
        <v>71</v>
      </c>
      <c r="D16" s="285">
        <v>60</v>
      </c>
    </row>
    <row r="17" spans="1:4">
      <c r="A17" s="16" t="s">
        <v>32</v>
      </c>
      <c r="B17" s="285">
        <v>50</v>
      </c>
      <c r="C17" s="285">
        <v>54</v>
      </c>
      <c r="D17" s="285">
        <v>54</v>
      </c>
    </row>
    <row r="18" spans="1:4">
      <c r="A18" s="16" t="s">
        <v>1</v>
      </c>
      <c r="B18" s="285">
        <v>46</v>
      </c>
      <c r="C18" s="285">
        <v>58</v>
      </c>
      <c r="D18" s="285">
        <v>66</v>
      </c>
    </row>
    <row r="19" spans="1:4">
      <c r="A19" s="28" t="s">
        <v>23</v>
      </c>
      <c r="B19" s="285">
        <v>61</v>
      </c>
      <c r="C19" s="285">
        <v>63</v>
      </c>
      <c r="D19" s="285">
        <v>63</v>
      </c>
    </row>
    <row r="21" spans="1:4">
      <c r="A21" s="136" t="s">
        <v>18</v>
      </c>
    </row>
    <row r="22" spans="1:4">
      <c r="A22" s="17" t="s">
        <v>3256</v>
      </c>
    </row>
    <row r="23" spans="1:4">
      <c r="A23" t="s">
        <v>2904</v>
      </c>
    </row>
  </sheetData>
  <hyperlinks>
    <hyperlink ref="G3" location="Content!A1" display="Back to content page" xr:uid="{4DAA7FCB-CC0E-4B5D-AE85-CE870F5CA10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T49"/>
  <sheetViews>
    <sheetView workbookViewId="0">
      <selection activeCell="H4" sqref="H4:Q7"/>
    </sheetView>
  </sheetViews>
  <sheetFormatPr defaultRowHeight="14.5"/>
  <cols>
    <col min="1" max="1" width="36.54296875" style="17" customWidth="1"/>
    <col min="2" max="7" width="11.7265625" style="17" hidden="1" customWidth="1"/>
    <col min="8" max="17" width="11.7265625" style="17" customWidth="1"/>
    <col min="18" max="18" width="13.26953125" style="17" customWidth="1"/>
    <col min="19" max="19" width="15.26953125" style="17" customWidth="1"/>
  </cols>
  <sheetData>
    <row r="1" spans="1:20">
      <c r="A1" s="44" t="s">
        <v>3114</v>
      </c>
      <c r="B1" s="43"/>
      <c r="C1" s="43"/>
      <c r="D1" s="43"/>
      <c r="E1" s="43"/>
      <c r="F1" s="43"/>
      <c r="G1" s="43"/>
      <c r="H1" s="43"/>
      <c r="I1" s="43"/>
      <c r="J1" s="43"/>
      <c r="K1" s="43"/>
      <c r="L1" s="43"/>
      <c r="M1" s="43"/>
      <c r="N1" s="43"/>
      <c r="O1" s="43"/>
      <c r="P1" s="43"/>
      <c r="Q1" s="43"/>
    </row>
    <row r="2" spans="1:20">
      <c r="A2" s="44"/>
      <c r="B2" s="43"/>
      <c r="C2" s="43"/>
      <c r="D2" s="43"/>
      <c r="E2" s="43"/>
      <c r="F2" s="43"/>
      <c r="G2" s="43"/>
      <c r="H2" s="43"/>
      <c r="I2" s="43"/>
      <c r="J2" s="43"/>
      <c r="K2" s="43"/>
      <c r="L2" s="43"/>
      <c r="M2" s="43"/>
      <c r="N2" s="43"/>
      <c r="O2" s="43"/>
      <c r="P2" s="43"/>
      <c r="Q2" s="43"/>
    </row>
    <row r="3" spans="1:20">
      <c r="A3" s="368" t="s">
        <v>422</v>
      </c>
      <c r="B3" s="217">
        <v>2009</v>
      </c>
      <c r="C3" s="217">
        <v>2010</v>
      </c>
      <c r="D3" s="217">
        <v>2011</v>
      </c>
      <c r="E3" s="217">
        <v>2012</v>
      </c>
      <c r="F3" s="217">
        <v>2013</v>
      </c>
      <c r="G3" s="217">
        <v>2014</v>
      </c>
      <c r="H3" s="217">
        <v>2015</v>
      </c>
      <c r="I3" s="217">
        <v>2016</v>
      </c>
      <c r="J3" s="217">
        <v>2017</v>
      </c>
      <c r="K3" s="217">
        <v>2018</v>
      </c>
      <c r="L3" s="217">
        <v>2019</v>
      </c>
      <c r="M3" s="217">
        <v>2020</v>
      </c>
      <c r="N3" s="217">
        <v>2021</v>
      </c>
      <c r="O3" s="217">
        <v>2022</v>
      </c>
      <c r="P3" s="217">
        <v>2023</v>
      </c>
      <c r="Q3" s="217">
        <v>2024</v>
      </c>
      <c r="S3" s="1" t="s">
        <v>528</v>
      </c>
    </row>
    <row r="4" spans="1:20">
      <c r="A4" s="244" t="s">
        <v>423</v>
      </c>
      <c r="B4" s="294">
        <v>12.595597530999999</v>
      </c>
      <c r="C4" s="294">
        <v>14.528314244000001</v>
      </c>
      <c r="D4" s="294">
        <v>26.778824978999999</v>
      </c>
      <c r="E4" s="294">
        <v>20.990635433000001</v>
      </c>
      <c r="F4" s="541">
        <v>17.059968482999999</v>
      </c>
      <c r="G4" s="541">
        <v>28.439619894</v>
      </c>
      <c r="H4" s="541">
        <v>15.654310963</v>
      </c>
      <c r="I4" s="541">
        <v>29.729345123000002</v>
      </c>
      <c r="J4" s="541">
        <v>38.550401528999998</v>
      </c>
      <c r="K4" s="541">
        <v>46.083832696999998</v>
      </c>
      <c r="L4" s="541">
        <v>47.559162205384169</v>
      </c>
      <c r="M4" s="542">
        <v>19.505497438488248</v>
      </c>
      <c r="N4" s="542">
        <v>33.590399594130503</v>
      </c>
      <c r="O4" s="692">
        <v>37.057858692800579</v>
      </c>
      <c r="P4" s="692">
        <v>36.759350125560701</v>
      </c>
      <c r="Q4" s="692">
        <v>34.894453611272837</v>
      </c>
      <c r="T4" s="17"/>
    </row>
    <row r="5" spans="1:20">
      <c r="A5" s="244" t="s">
        <v>424</v>
      </c>
      <c r="B5" s="294">
        <v>179.156238234</v>
      </c>
      <c r="C5" s="294">
        <v>181.75699007</v>
      </c>
      <c r="D5" s="294">
        <v>213.88878509099999</v>
      </c>
      <c r="E5" s="294">
        <v>207.610712431</v>
      </c>
      <c r="F5" s="541">
        <v>211.45473137499999</v>
      </c>
      <c r="G5" s="541">
        <v>218.18912876799999</v>
      </c>
      <c r="H5" s="541">
        <v>174.323792072</v>
      </c>
      <c r="I5" s="541">
        <v>195.75126655899999</v>
      </c>
      <c r="J5" s="541">
        <v>208.683752175</v>
      </c>
      <c r="K5" s="541">
        <v>229.608858414</v>
      </c>
      <c r="L5" s="541">
        <v>195.85691144233374</v>
      </c>
      <c r="M5" s="542">
        <v>225.40411261347057</v>
      </c>
      <c r="N5" s="542">
        <v>343.86685795535436</v>
      </c>
      <c r="O5" s="692">
        <v>240.68409852003174</v>
      </c>
      <c r="P5" s="692">
        <v>247.0841677890381</v>
      </c>
      <c r="Q5" s="692">
        <v>250.57922966404573</v>
      </c>
      <c r="T5" s="17"/>
    </row>
    <row r="6" spans="1:20">
      <c r="A6" s="244" t="s">
        <v>425</v>
      </c>
      <c r="B6" s="294">
        <v>0.88186904099999996</v>
      </c>
      <c r="C6" s="294">
        <v>1.9616108720000001</v>
      </c>
      <c r="D6" s="294">
        <v>2.7663561579999998</v>
      </c>
      <c r="E6" s="294">
        <v>1.0032508680000001</v>
      </c>
      <c r="F6" s="541">
        <v>2.0649287470000002</v>
      </c>
      <c r="G6" s="541">
        <v>8.8410705729999997</v>
      </c>
      <c r="H6" s="541">
        <v>3.7237113869999998</v>
      </c>
      <c r="I6" s="541">
        <v>3.9489030770000002</v>
      </c>
      <c r="J6" s="541">
        <v>3.4951076329999999</v>
      </c>
      <c r="K6" s="541">
        <v>0.99535447200000005</v>
      </c>
      <c r="L6" s="541">
        <v>5.6930821119999999</v>
      </c>
      <c r="M6" s="542">
        <v>2.277457282253982</v>
      </c>
      <c r="N6" s="542">
        <v>3.8284300775715074</v>
      </c>
      <c r="O6" s="692">
        <v>3.2578863153650977</v>
      </c>
      <c r="P6" s="692">
        <v>3.2104420518381174</v>
      </c>
      <c r="Q6" s="692">
        <v>3.6534595678057413</v>
      </c>
      <c r="T6" s="17"/>
    </row>
    <row r="7" spans="1:20">
      <c r="A7" s="244" t="s">
        <v>426</v>
      </c>
      <c r="B7" s="294">
        <v>14.877444668000001</v>
      </c>
      <c r="C7" s="294">
        <v>24.468311660000001</v>
      </c>
      <c r="D7" s="294">
        <v>17.509215776000001</v>
      </c>
      <c r="E7" s="294">
        <v>22.072027557999998</v>
      </c>
      <c r="F7" s="541">
        <v>32.844365521</v>
      </c>
      <c r="G7" s="541">
        <v>23.388620946</v>
      </c>
      <c r="H7" s="541">
        <v>15.546587887999999</v>
      </c>
      <c r="I7" s="541">
        <v>16.063967535</v>
      </c>
      <c r="J7" s="541">
        <v>13.098481072</v>
      </c>
      <c r="K7" s="541">
        <v>21.079594451999998</v>
      </c>
      <c r="L7" s="541">
        <v>15.572038620000001</v>
      </c>
      <c r="M7" s="542">
        <v>19.123736691825034</v>
      </c>
      <c r="N7" s="542">
        <v>20.709238934652607</v>
      </c>
      <c r="O7" s="692">
        <v>17.916617954095528</v>
      </c>
      <c r="P7" s="692">
        <v>18.880245330514633</v>
      </c>
      <c r="Q7" s="692">
        <v>18.44037550621756</v>
      </c>
      <c r="T7" s="17"/>
    </row>
    <row r="8" spans="1:20">
      <c r="A8" s="244" t="s">
        <v>427</v>
      </c>
      <c r="B8" s="294">
        <v>11.713728489999999</v>
      </c>
      <c r="C8" s="294">
        <v>12.566703372000001</v>
      </c>
      <c r="D8" s="294">
        <v>24.012468820999999</v>
      </c>
      <c r="E8" s="294">
        <v>19.987384565000003</v>
      </c>
      <c r="F8" s="294">
        <v>14.995039735999999</v>
      </c>
      <c r="G8" s="294">
        <v>19.598549321</v>
      </c>
      <c r="H8" s="294">
        <v>11.930599576000001</v>
      </c>
      <c r="I8" s="294">
        <v>25.780442046000001</v>
      </c>
      <c r="J8" s="294">
        <v>35.055293895999995</v>
      </c>
      <c r="K8" s="294">
        <v>45.088478224999996</v>
      </c>
      <c r="L8" s="294">
        <v>41.86608009338417</v>
      </c>
      <c r="M8" s="294">
        <v>17.228040156234265</v>
      </c>
      <c r="N8" s="294">
        <v>29.761969516558995</v>
      </c>
      <c r="O8" s="294">
        <v>33.799972377435481</v>
      </c>
      <c r="P8" s="294">
        <v>33.548908073722586</v>
      </c>
      <c r="Q8" s="294">
        <v>31.240994043467097</v>
      </c>
    </row>
    <row r="9" spans="1:20">
      <c r="A9" s="244" t="s">
        <v>428</v>
      </c>
      <c r="B9" s="294">
        <v>164.27879356599999</v>
      </c>
      <c r="C9" s="294">
        <v>157.28867840999999</v>
      </c>
      <c r="D9" s="294">
        <v>196.379569315</v>
      </c>
      <c r="E9" s="294">
        <v>185.53868487299999</v>
      </c>
      <c r="F9" s="294">
        <v>178.61036585400001</v>
      </c>
      <c r="G9" s="294">
        <v>194.80050782199999</v>
      </c>
      <c r="H9" s="294">
        <v>158.777204184</v>
      </c>
      <c r="I9" s="294">
        <v>179.687299024</v>
      </c>
      <c r="J9" s="294">
        <v>195.585271103</v>
      </c>
      <c r="K9" s="294">
        <v>208.52926396199999</v>
      </c>
      <c r="L9" s="294">
        <v>180.28487282233374</v>
      </c>
      <c r="M9" s="294">
        <v>206.28037592164554</v>
      </c>
      <c r="N9" s="294">
        <v>323.15761902070176</v>
      </c>
      <c r="O9" s="294">
        <v>222.76748056593621</v>
      </c>
      <c r="P9" s="294">
        <v>228.20392245852346</v>
      </c>
      <c r="Q9" s="294">
        <v>232.13885415782818</v>
      </c>
    </row>
    <row r="10" spans="1:20">
      <c r="A10" s="244"/>
      <c r="B10" s="533"/>
      <c r="C10" s="533"/>
      <c r="D10" s="533"/>
      <c r="E10" s="533"/>
      <c r="F10" s="533"/>
      <c r="G10" s="533"/>
      <c r="H10" s="533"/>
      <c r="I10" s="533"/>
      <c r="J10" s="533"/>
      <c r="K10" s="533"/>
      <c r="L10" s="533"/>
      <c r="M10" s="278"/>
      <c r="N10" s="278"/>
      <c r="O10" s="278"/>
      <c r="P10" s="278"/>
      <c r="Q10" s="278"/>
    </row>
    <row r="11" spans="1:20">
      <c r="A11" s="245" t="s">
        <v>429</v>
      </c>
      <c r="B11" s="533"/>
      <c r="C11" s="533"/>
      <c r="D11" s="533"/>
      <c r="E11" s="533"/>
      <c r="F11" s="533"/>
      <c r="G11" s="533"/>
      <c r="H11" s="533"/>
      <c r="I11" s="533"/>
      <c r="J11" s="533"/>
      <c r="K11" s="533"/>
      <c r="L11" s="533"/>
      <c r="M11" s="278"/>
      <c r="N11" s="278"/>
      <c r="O11" s="278"/>
      <c r="P11" s="278"/>
      <c r="Q11" s="278"/>
    </row>
    <row r="12" spans="1:20">
      <c r="A12" s="246" t="s">
        <v>13</v>
      </c>
      <c r="B12" s="540"/>
      <c r="C12" s="540"/>
      <c r="D12" s="540"/>
      <c r="E12" s="540"/>
      <c r="F12" s="972"/>
      <c r="G12" s="972"/>
      <c r="H12" s="972"/>
      <c r="I12" s="972"/>
      <c r="J12" s="972"/>
      <c r="K12" s="972"/>
      <c r="L12" s="972"/>
      <c r="M12" s="972"/>
      <c r="N12" s="972"/>
      <c r="O12" s="972">
        <v>0</v>
      </c>
      <c r="P12" s="972"/>
      <c r="Q12" s="972"/>
    </row>
    <row r="13" spans="1:20">
      <c r="A13" s="246" t="s">
        <v>12</v>
      </c>
      <c r="B13" s="540"/>
      <c r="C13" s="540"/>
      <c r="D13" s="540"/>
      <c r="E13" s="540"/>
      <c r="F13" s="972"/>
      <c r="G13" s="972"/>
      <c r="H13" s="972"/>
      <c r="I13" s="972"/>
      <c r="J13" s="972"/>
      <c r="K13" s="972"/>
      <c r="L13" s="972"/>
      <c r="M13" s="972"/>
      <c r="N13" s="972"/>
      <c r="O13" s="972">
        <v>0</v>
      </c>
      <c r="P13" s="972"/>
      <c r="Q13" s="972"/>
    </row>
    <row r="14" spans="1:20">
      <c r="A14" s="246" t="s">
        <v>430</v>
      </c>
      <c r="B14" s="540"/>
      <c r="C14" s="540"/>
      <c r="D14" s="540"/>
      <c r="E14" s="540"/>
      <c r="F14" s="972">
        <v>0</v>
      </c>
      <c r="G14" s="972">
        <v>3.2334220000000004E-2</v>
      </c>
      <c r="H14" s="972"/>
      <c r="I14" s="972">
        <v>3.3523876660000003</v>
      </c>
      <c r="J14" s="972"/>
      <c r="K14" s="972"/>
      <c r="L14" s="972"/>
      <c r="M14" s="972"/>
      <c r="N14" s="972"/>
      <c r="O14" s="972">
        <v>0</v>
      </c>
      <c r="P14" s="972"/>
      <c r="Q14" s="972"/>
    </row>
    <row r="15" spans="1:20">
      <c r="A15" s="246" t="s">
        <v>482</v>
      </c>
      <c r="B15" s="540"/>
      <c r="C15" s="540"/>
      <c r="D15" s="540"/>
      <c r="E15" s="540"/>
      <c r="F15" s="972"/>
      <c r="G15" s="972"/>
      <c r="H15" s="972"/>
      <c r="I15" s="972"/>
      <c r="J15" s="972"/>
      <c r="K15" s="972"/>
      <c r="L15" s="972"/>
      <c r="M15" s="972"/>
      <c r="N15" s="972"/>
      <c r="O15" s="972">
        <v>0</v>
      </c>
      <c r="P15" s="972"/>
      <c r="Q15" s="972"/>
    </row>
    <row r="16" spans="1:20">
      <c r="A16" s="246" t="s">
        <v>11</v>
      </c>
      <c r="B16" s="540"/>
      <c r="C16" s="540"/>
      <c r="D16" s="540"/>
      <c r="E16" s="540"/>
      <c r="F16" s="972"/>
      <c r="G16" s="972"/>
      <c r="H16" s="972"/>
      <c r="I16" s="972"/>
      <c r="J16" s="972"/>
      <c r="K16" s="972"/>
      <c r="L16" s="972"/>
      <c r="M16" s="972"/>
      <c r="N16" s="972"/>
      <c r="O16" s="972">
        <v>0</v>
      </c>
      <c r="P16" s="972"/>
      <c r="Q16" s="972"/>
    </row>
    <row r="17" spans="1:19">
      <c r="A17" s="246" t="s">
        <v>10</v>
      </c>
      <c r="B17" s="540"/>
      <c r="C17" s="540"/>
      <c r="D17" s="540"/>
      <c r="E17" s="540"/>
      <c r="F17" s="972">
        <v>1.3504554499999999</v>
      </c>
      <c r="G17" s="972">
        <v>6.0993498060000002</v>
      </c>
      <c r="H17" s="972">
        <v>0.64431305000000005</v>
      </c>
      <c r="I17" s="972">
        <v>1.0512073100000001</v>
      </c>
      <c r="J17" s="972">
        <v>2.9203137319999999</v>
      </c>
      <c r="K17" s="972">
        <v>0.86066160199999997</v>
      </c>
      <c r="L17" s="972">
        <v>4.8338020539999995</v>
      </c>
      <c r="M17" s="972">
        <v>1.573784474</v>
      </c>
      <c r="N17" s="972">
        <v>1.6031798509999999</v>
      </c>
      <c r="O17" s="972">
        <v>2.3583483426000003</v>
      </c>
      <c r="P17" s="972"/>
      <c r="Q17" s="972"/>
    </row>
    <row r="18" spans="1:19">
      <c r="A18" s="246" t="s">
        <v>9</v>
      </c>
      <c r="B18" s="540"/>
      <c r="C18" s="540"/>
      <c r="D18" s="540"/>
      <c r="E18" s="540"/>
      <c r="F18" s="972">
        <v>0</v>
      </c>
      <c r="G18" s="972">
        <v>0</v>
      </c>
      <c r="H18" s="972">
        <v>0</v>
      </c>
      <c r="I18" s="972">
        <v>0</v>
      </c>
      <c r="J18" s="972">
        <v>0</v>
      </c>
      <c r="K18" s="972">
        <v>0</v>
      </c>
      <c r="L18" s="972">
        <v>0</v>
      </c>
      <c r="M18" s="972">
        <v>0</v>
      </c>
      <c r="N18" s="972">
        <v>0</v>
      </c>
      <c r="O18" s="972">
        <v>0</v>
      </c>
      <c r="P18" s="972"/>
      <c r="Q18" s="972"/>
    </row>
    <row r="19" spans="1:19">
      <c r="A19" s="246" t="s">
        <v>8</v>
      </c>
      <c r="B19" s="540"/>
      <c r="C19" s="540"/>
      <c r="D19" s="540"/>
      <c r="E19" s="540"/>
      <c r="F19" s="972">
        <v>0.41507175900000004</v>
      </c>
      <c r="G19" s="972">
        <v>0.21791865299999999</v>
      </c>
      <c r="H19" s="972">
        <v>2.7279067280000002</v>
      </c>
      <c r="I19" s="972">
        <v>2.7532560720000001</v>
      </c>
      <c r="J19" s="972">
        <v>0.44600564500000001</v>
      </c>
      <c r="K19" s="972">
        <v>7.01178E-4</v>
      </c>
      <c r="L19" s="972">
        <v>0.26553813299999995</v>
      </c>
      <c r="M19" s="972">
        <v>0.17518246400000001</v>
      </c>
      <c r="N19" s="972">
        <v>0.70777613000000006</v>
      </c>
      <c r="O19" s="972">
        <v>0.31904071000000001</v>
      </c>
      <c r="P19" s="972"/>
      <c r="Q19" s="972"/>
    </row>
    <row r="20" spans="1:19">
      <c r="A20" s="246" t="s">
        <v>6</v>
      </c>
      <c r="B20" s="540"/>
      <c r="C20" s="540"/>
      <c r="D20" s="540"/>
      <c r="E20" s="540"/>
      <c r="F20" s="972">
        <v>0</v>
      </c>
      <c r="G20" s="972">
        <v>1.206604E-2</v>
      </c>
      <c r="H20" s="972">
        <v>0</v>
      </c>
      <c r="I20" s="972">
        <v>0</v>
      </c>
      <c r="J20" s="972">
        <v>0</v>
      </c>
      <c r="K20" s="972">
        <v>0</v>
      </c>
      <c r="L20" s="972">
        <v>0</v>
      </c>
      <c r="M20" s="972">
        <v>0</v>
      </c>
      <c r="N20" s="972">
        <v>0</v>
      </c>
      <c r="O20" s="972">
        <v>0</v>
      </c>
      <c r="P20" s="972"/>
      <c r="Q20" s="972"/>
    </row>
    <row r="21" spans="1:19">
      <c r="A21" s="246" t="s">
        <v>17</v>
      </c>
      <c r="B21" s="540"/>
      <c r="C21" s="540"/>
      <c r="D21" s="540"/>
      <c r="E21" s="540"/>
      <c r="F21" s="972"/>
      <c r="G21" s="972"/>
      <c r="H21" s="972"/>
      <c r="I21" s="972"/>
      <c r="J21" s="972"/>
      <c r="K21" s="972"/>
      <c r="L21" s="972"/>
      <c r="M21" s="972"/>
      <c r="N21" s="972"/>
      <c r="O21" s="972"/>
      <c r="P21" s="972"/>
      <c r="Q21" s="972"/>
    </row>
    <row r="22" spans="1:19">
      <c r="A22" s="246" t="s">
        <v>4</v>
      </c>
      <c r="B22" s="540"/>
      <c r="C22" s="540"/>
      <c r="D22" s="540"/>
      <c r="E22" s="540"/>
      <c r="F22" s="972">
        <v>6.6488199999999999E-4</v>
      </c>
      <c r="G22" s="972">
        <v>0</v>
      </c>
      <c r="H22" s="972">
        <v>0</v>
      </c>
      <c r="I22" s="972">
        <v>0</v>
      </c>
      <c r="J22" s="972">
        <v>0</v>
      </c>
      <c r="K22" s="972">
        <v>1.1048030000000001E-3</v>
      </c>
      <c r="L22" s="972">
        <v>9.282027E-3</v>
      </c>
      <c r="M22" s="972">
        <v>0</v>
      </c>
      <c r="N22" s="972">
        <v>0</v>
      </c>
      <c r="O22" s="972">
        <v>2.0773659999999998E-3</v>
      </c>
      <c r="P22" s="972"/>
      <c r="Q22" s="972"/>
    </row>
    <row r="23" spans="1:19">
      <c r="A23" s="246" t="s">
        <v>3</v>
      </c>
      <c r="B23" s="540"/>
      <c r="C23" s="540"/>
      <c r="D23" s="540"/>
      <c r="E23" s="540"/>
      <c r="F23" s="972">
        <v>0.21312402600000002</v>
      </c>
      <c r="G23" s="972">
        <v>0.118836973</v>
      </c>
      <c r="H23" s="972">
        <v>0.237630272</v>
      </c>
      <c r="I23" s="972">
        <v>5.9907377999999997E-2</v>
      </c>
      <c r="J23" s="972">
        <v>2.3944669999999999E-3</v>
      </c>
      <c r="K23" s="972">
        <v>9.0055566000000004E-2</v>
      </c>
      <c r="L23" s="972">
        <v>5.2578236E-2</v>
      </c>
      <c r="M23" s="972">
        <v>0</v>
      </c>
      <c r="N23" s="972">
        <v>0.33127290999999998</v>
      </c>
      <c r="O23" s="972">
        <v>9.5260235799999995E-2</v>
      </c>
      <c r="P23" s="972"/>
      <c r="Q23" s="972"/>
    </row>
    <row r="24" spans="1:19">
      <c r="A24" s="246" t="s">
        <v>431</v>
      </c>
      <c r="B24" s="540"/>
      <c r="C24" s="540"/>
      <c r="D24" s="540"/>
      <c r="E24" s="540"/>
      <c r="F24" s="972">
        <v>1.2778331E-2</v>
      </c>
      <c r="G24" s="972">
        <v>2.3979830999999997E-2</v>
      </c>
      <c r="H24" s="972">
        <v>4.1964285000000004E-2</v>
      </c>
      <c r="I24" s="972">
        <v>6.8635013999999994E-2</v>
      </c>
      <c r="J24" s="972">
        <v>9.6889352999999998E-2</v>
      </c>
      <c r="K24" s="972">
        <v>4.0357131000000004E-2</v>
      </c>
      <c r="L24" s="972">
        <v>0.57645998499999995</v>
      </c>
      <c r="M24" s="972">
        <v>7.5503840000000003E-2</v>
      </c>
      <c r="N24" s="972">
        <v>7.3392095259999994</v>
      </c>
      <c r="O24" s="972">
        <v>1.6256839669999998</v>
      </c>
      <c r="P24" s="972"/>
      <c r="Q24" s="972"/>
      <c r="R24" s="40"/>
      <c r="S24" s="40"/>
    </row>
    <row r="25" spans="1:19">
      <c r="A25" s="246" t="s">
        <v>1</v>
      </c>
      <c r="B25" s="540"/>
      <c r="C25" s="540"/>
      <c r="D25" s="540"/>
      <c r="E25" s="540"/>
      <c r="F25" s="972">
        <v>0</v>
      </c>
      <c r="G25" s="972">
        <v>0</v>
      </c>
      <c r="H25" s="972">
        <v>0</v>
      </c>
      <c r="I25" s="972">
        <v>0</v>
      </c>
      <c r="J25" s="972">
        <v>0</v>
      </c>
      <c r="K25" s="972">
        <v>0</v>
      </c>
      <c r="L25" s="972">
        <v>0</v>
      </c>
      <c r="M25" s="972">
        <v>0</v>
      </c>
      <c r="N25" s="972">
        <v>4.1225530000000002E-3</v>
      </c>
      <c r="O25" s="972">
        <v>8.2451060000000007E-4</v>
      </c>
      <c r="P25" s="972"/>
      <c r="Q25" s="972"/>
    </row>
    <row r="26" spans="1:19">
      <c r="A26" s="246" t="s">
        <v>23</v>
      </c>
      <c r="B26" s="540"/>
      <c r="C26" s="540"/>
      <c r="D26" s="540"/>
      <c r="E26" s="540"/>
      <c r="F26" s="972">
        <v>0</v>
      </c>
      <c r="G26" s="972">
        <v>0</v>
      </c>
      <c r="H26" s="972">
        <v>0</v>
      </c>
      <c r="I26" s="972">
        <v>0</v>
      </c>
      <c r="J26" s="972">
        <v>0</v>
      </c>
      <c r="K26" s="972">
        <v>0</v>
      </c>
      <c r="L26" s="972">
        <v>3.4670249999999999E-3</v>
      </c>
      <c r="M26" s="972">
        <v>0</v>
      </c>
      <c r="N26" s="972">
        <v>0</v>
      </c>
      <c r="O26" s="972">
        <v>6.9340500000000002E-4</v>
      </c>
      <c r="P26" s="972"/>
      <c r="Q26" s="972"/>
    </row>
    <row r="27" spans="1:19">
      <c r="A27" s="244"/>
      <c r="B27" s="529"/>
      <c r="C27" s="529"/>
      <c r="D27" s="529"/>
      <c r="E27" s="529"/>
      <c r="F27" s="972"/>
      <c r="G27" s="972"/>
      <c r="H27" s="972"/>
      <c r="I27" s="972"/>
      <c r="J27" s="972"/>
      <c r="K27" s="972"/>
      <c r="L27" s="972"/>
      <c r="M27" s="972"/>
      <c r="N27" s="972"/>
      <c r="O27" s="972"/>
      <c r="P27" s="972"/>
      <c r="Q27" s="972"/>
    </row>
    <row r="28" spans="1:19">
      <c r="A28" s="245" t="s">
        <v>432</v>
      </c>
      <c r="B28" s="529"/>
      <c r="C28" s="529"/>
      <c r="D28" s="529"/>
      <c r="E28" s="529"/>
      <c r="F28" s="972"/>
      <c r="G28" s="972"/>
      <c r="H28" s="972"/>
      <c r="I28" s="972"/>
      <c r="J28" s="972"/>
      <c r="K28" s="972"/>
      <c r="L28" s="972"/>
      <c r="M28" s="972"/>
      <c r="N28" s="972"/>
      <c r="O28" s="972"/>
      <c r="P28" s="972"/>
      <c r="Q28" s="972"/>
    </row>
    <row r="29" spans="1:19">
      <c r="A29" s="246" t="s">
        <v>13</v>
      </c>
      <c r="B29" s="540"/>
      <c r="C29" s="540"/>
      <c r="D29" s="540"/>
      <c r="E29" s="540"/>
      <c r="F29" s="972">
        <v>0</v>
      </c>
      <c r="G29" s="972">
        <v>0</v>
      </c>
      <c r="H29" s="972">
        <v>0</v>
      </c>
      <c r="I29" s="972">
        <v>0</v>
      </c>
      <c r="J29" s="972">
        <v>0</v>
      </c>
      <c r="K29" s="972">
        <v>0</v>
      </c>
      <c r="L29" s="972">
        <v>0</v>
      </c>
      <c r="M29" s="972">
        <v>0</v>
      </c>
      <c r="N29" s="972">
        <v>0</v>
      </c>
      <c r="O29" s="972">
        <v>0</v>
      </c>
      <c r="P29" s="972"/>
      <c r="Q29" s="972"/>
    </row>
    <row r="30" spans="1:19">
      <c r="A30" s="246" t="s">
        <v>12</v>
      </c>
      <c r="B30" s="540"/>
      <c r="C30" s="540"/>
      <c r="D30" s="540"/>
      <c r="E30" s="540"/>
      <c r="F30" s="972">
        <v>0</v>
      </c>
      <c r="G30" s="972">
        <v>1.5219699999999999E-4</v>
      </c>
      <c r="H30" s="972">
        <v>0</v>
      </c>
      <c r="I30" s="972">
        <v>0</v>
      </c>
      <c r="J30" s="972">
        <v>0</v>
      </c>
      <c r="K30" s="972">
        <v>0</v>
      </c>
      <c r="L30" s="972">
        <v>0</v>
      </c>
      <c r="M30" s="972">
        <v>0</v>
      </c>
      <c r="N30" s="972">
        <v>0</v>
      </c>
      <c r="O30" s="972">
        <v>0</v>
      </c>
      <c r="P30" s="972"/>
      <c r="Q30" s="972"/>
    </row>
    <row r="31" spans="1:19">
      <c r="A31" s="246" t="s">
        <v>430</v>
      </c>
      <c r="B31" s="540"/>
      <c r="C31" s="540"/>
      <c r="D31" s="540"/>
      <c r="E31" s="540"/>
      <c r="F31" s="972">
        <v>0</v>
      </c>
      <c r="G31" s="972">
        <v>0</v>
      </c>
      <c r="H31" s="972">
        <v>0</v>
      </c>
      <c r="I31" s="972">
        <v>0</v>
      </c>
      <c r="J31" s="972">
        <v>0</v>
      </c>
      <c r="K31" s="972">
        <v>0</v>
      </c>
      <c r="L31" s="972">
        <v>0</v>
      </c>
      <c r="M31" s="972">
        <v>0</v>
      </c>
      <c r="N31" s="972">
        <v>0</v>
      </c>
      <c r="O31" s="972">
        <v>0</v>
      </c>
      <c r="P31" s="972"/>
      <c r="Q31" s="972"/>
    </row>
    <row r="32" spans="1:19">
      <c r="A32" s="246" t="s">
        <v>482</v>
      </c>
      <c r="B32" s="540"/>
      <c r="C32" s="540"/>
      <c r="D32" s="540"/>
      <c r="E32" s="540"/>
      <c r="F32" s="972">
        <v>3.5275979999999998E-3</v>
      </c>
      <c r="G32" s="972">
        <v>5.9889369999999997E-3</v>
      </c>
      <c r="H32" s="972">
        <v>1.4130057000000001E-2</v>
      </c>
      <c r="I32" s="972">
        <v>1.8051603999999999E-2</v>
      </c>
      <c r="J32" s="972">
        <v>3.4989819999999999E-3</v>
      </c>
      <c r="K32" s="972">
        <v>0</v>
      </c>
      <c r="L32" s="972">
        <v>0.15012713899999999</v>
      </c>
      <c r="M32" s="972">
        <v>0.19477339199999999</v>
      </c>
      <c r="N32" s="972">
        <v>9.3139159999999999E-2</v>
      </c>
      <c r="O32" s="972">
        <v>8.8307734599999993E-2</v>
      </c>
      <c r="P32" s="972"/>
      <c r="Q32" s="972"/>
    </row>
    <row r="33" spans="1:17">
      <c r="A33" s="246" t="s">
        <v>11</v>
      </c>
      <c r="B33" s="540"/>
      <c r="C33" s="540"/>
      <c r="D33" s="540"/>
      <c r="E33" s="540"/>
      <c r="F33" s="972">
        <v>0</v>
      </c>
      <c r="G33" s="972">
        <v>0</v>
      </c>
      <c r="H33" s="972">
        <v>0</v>
      </c>
      <c r="I33" s="972">
        <v>0</v>
      </c>
      <c r="J33" s="972">
        <v>0</v>
      </c>
      <c r="K33" s="972">
        <v>0</v>
      </c>
      <c r="L33" s="972">
        <v>0</v>
      </c>
      <c r="M33" s="972">
        <v>0</v>
      </c>
      <c r="N33" s="972">
        <v>0</v>
      </c>
      <c r="O33" s="972">
        <v>0</v>
      </c>
      <c r="P33" s="972"/>
      <c r="Q33" s="972"/>
    </row>
    <row r="34" spans="1:17">
      <c r="A34" s="246" t="s">
        <v>10</v>
      </c>
      <c r="B34" s="540"/>
      <c r="C34" s="540"/>
      <c r="D34" s="540"/>
      <c r="E34" s="540"/>
      <c r="F34" s="972">
        <v>17.101498160999999</v>
      </c>
      <c r="G34" s="972">
        <v>5.3518943039999991</v>
      </c>
      <c r="H34" s="972">
        <v>3.144673295</v>
      </c>
      <c r="I34" s="972">
        <v>2.5056089900000003</v>
      </c>
      <c r="J34" s="972">
        <v>2.0279469020000001</v>
      </c>
      <c r="K34" s="972">
        <v>6.2197699269999998</v>
      </c>
      <c r="L34" s="972">
        <v>2.842788165</v>
      </c>
      <c r="M34" s="972">
        <v>3.0484221370000002</v>
      </c>
      <c r="N34" s="972">
        <v>3.630987352</v>
      </c>
      <c r="O34" s="972">
        <v>3.5539828966</v>
      </c>
      <c r="P34" s="972"/>
      <c r="Q34" s="972"/>
    </row>
    <row r="35" spans="1:17">
      <c r="A35" s="246" t="s">
        <v>9</v>
      </c>
      <c r="B35" s="540"/>
      <c r="C35" s="540"/>
      <c r="D35" s="540"/>
      <c r="E35" s="540"/>
      <c r="F35" s="972">
        <v>0</v>
      </c>
      <c r="G35" s="972">
        <v>0</v>
      </c>
      <c r="H35" s="972">
        <v>0</v>
      </c>
      <c r="I35" s="972">
        <v>0</v>
      </c>
      <c r="J35" s="972">
        <v>0</v>
      </c>
      <c r="K35" s="972">
        <v>0</v>
      </c>
      <c r="L35" s="972">
        <v>0</v>
      </c>
      <c r="M35" s="972">
        <v>0</v>
      </c>
      <c r="N35" s="972">
        <v>0</v>
      </c>
      <c r="O35" s="972">
        <v>0</v>
      </c>
      <c r="P35" s="972"/>
      <c r="Q35" s="972"/>
    </row>
    <row r="36" spans="1:17">
      <c r="A36" s="246" t="s">
        <v>8</v>
      </c>
      <c r="B36" s="540"/>
      <c r="C36" s="540"/>
      <c r="D36" s="540"/>
      <c r="E36" s="540"/>
      <c r="F36" s="972">
        <v>7.8950790409999998</v>
      </c>
      <c r="G36" s="972">
        <v>7.7664760820000005</v>
      </c>
      <c r="H36" s="972">
        <v>4.4281187869999998</v>
      </c>
      <c r="I36" s="972">
        <v>5.8212178049999999</v>
      </c>
      <c r="J36" s="972">
        <v>4.2952458179999997</v>
      </c>
      <c r="K36" s="972">
        <v>5.1317001869999999</v>
      </c>
      <c r="L36" s="972">
        <v>5.3370365599999996</v>
      </c>
      <c r="M36" s="972">
        <v>3.4940763810000002</v>
      </c>
      <c r="N36" s="972">
        <v>5.0864808760000004</v>
      </c>
      <c r="O36" s="972">
        <v>4.6689079643999998</v>
      </c>
      <c r="P36" s="972"/>
      <c r="Q36" s="972"/>
    </row>
    <row r="37" spans="1:17">
      <c r="A37" s="246" t="s">
        <v>6</v>
      </c>
      <c r="B37" s="540"/>
      <c r="C37" s="540"/>
      <c r="D37" s="540"/>
      <c r="E37" s="540"/>
      <c r="F37" s="972">
        <v>0.274004478</v>
      </c>
      <c r="G37" s="972">
        <v>0.42919122499999995</v>
      </c>
      <c r="H37" s="972">
        <v>0.195422392</v>
      </c>
      <c r="I37" s="972">
        <v>4.3995891000000002E-2</v>
      </c>
      <c r="J37" s="972">
        <v>2.6331944999999999E-2</v>
      </c>
      <c r="K37" s="972">
        <v>1.3159369000000001E-2</v>
      </c>
      <c r="L37" s="972">
        <v>0.357139445</v>
      </c>
      <c r="M37" s="972">
        <v>0.81413379299999999</v>
      </c>
      <c r="N37" s="972">
        <v>0.53575442600000001</v>
      </c>
      <c r="O37" s="972">
        <v>0.34930379560000002</v>
      </c>
      <c r="P37" s="972"/>
      <c r="Q37" s="972"/>
    </row>
    <row r="38" spans="1:17">
      <c r="A38" s="246" t="s">
        <v>17</v>
      </c>
      <c r="B38" s="540"/>
      <c r="C38" s="540"/>
      <c r="D38" s="540"/>
      <c r="E38" s="540"/>
      <c r="F38" s="972">
        <v>0</v>
      </c>
      <c r="G38" s="972">
        <v>0</v>
      </c>
      <c r="H38" s="972">
        <v>6.1203423999999999E-2</v>
      </c>
      <c r="I38" s="972">
        <v>1.4793074E-2</v>
      </c>
      <c r="J38" s="972">
        <v>1.254973E-2</v>
      </c>
      <c r="K38" s="972">
        <v>5.2101329999999996E-3</v>
      </c>
      <c r="L38" s="972">
        <v>1.387229E-3</v>
      </c>
      <c r="M38" s="972">
        <v>5.390851E-2</v>
      </c>
      <c r="N38" s="972">
        <v>5.8872000000000004E-4</v>
      </c>
      <c r="O38" s="972">
        <v>1.47288644E-2</v>
      </c>
      <c r="P38" s="972"/>
      <c r="Q38" s="972"/>
    </row>
    <row r="39" spans="1:17">
      <c r="A39" s="246" t="s">
        <v>4</v>
      </c>
      <c r="B39" s="540"/>
      <c r="C39" s="540"/>
      <c r="D39" s="540"/>
      <c r="E39" s="540"/>
      <c r="F39" s="972">
        <v>0</v>
      </c>
      <c r="G39" s="972">
        <v>0</v>
      </c>
      <c r="H39" s="972">
        <v>0</v>
      </c>
      <c r="I39" s="972">
        <v>0</v>
      </c>
      <c r="J39" s="972">
        <v>0</v>
      </c>
      <c r="K39" s="972">
        <v>0</v>
      </c>
      <c r="L39" s="972">
        <v>2.4008373E-2</v>
      </c>
      <c r="M39" s="972">
        <v>0</v>
      </c>
      <c r="N39" s="972">
        <v>3.1106232000000001E-2</v>
      </c>
      <c r="O39" s="972">
        <v>1.1022921E-2</v>
      </c>
      <c r="P39" s="972"/>
      <c r="Q39" s="972"/>
    </row>
    <row r="40" spans="1:17">
      <c r="A40" s="246" t="s">
        <v>3</v>
      </c>
      <c r="B40" s="540"/>
      <c r="C40" s="540"/>
      <c r="D40" s="540"/>
      <c r="E40" s="540"/>
      <c r="F40" s="972">
        <v>5.5812497599999995</v>
      </c>
      <c r="G40" s="972">
        <v>5.5503141679999999</v>
      </c>
      <c r="H40" s="972">
        <v>5.4829422320000001</v>
      </c>
      <c r="I40" s="972">
        <v>4.5700116059999996</v>
      </c>
      <c r="J40" s="972">
        <v>4.4448470889999996</v>
      </c>
      <c r="K40" s="972">
        <v>6.6046886589999998</v>
      </c>
      <c r="L40" s="972">
        <v>4.2687050310000005</v>
      </c>
      <c r="M40" s="972">
        <v>5.6940756590000001</v>
      </c>
      <c r="N40" s="972">
        <v>3.302029509</v>
      </c>
      <c r="O40" s="972">
        <v>4.8628691893999996</v>
      </c>
      <c r="P40" s="972"/>
      <c r="Q40" s="972"/>
    </row>
    <row r="41" spans="1:17">
      <c r="A41" s="246" t="s">
        <v>431</v>
      </c>
      <c r="B41" s="540"/>
      <c r="C41" s="540"/>
      <c r="D41" s="540"/>
      <c r="E41" s="540"/>
      <c r="F41" s="972">
        <v>2.0407146910000002</v>
      </c>
      <c r="G41" s="972">
        <v>2.1882650610000001</v>
      </c>
      <c r="H41" s="972">
        <v>2.054676154</v>
      </c>
      <c r="I41" s="972">
        <v>3.0220233730000001</v>
      </c>
      <c r="J41" s="972">
        <v>2.9522239950000002</v>
      </c>
      <c r="K41" s="972">
        <v>2.8167468210000002</v>
      </c>
      <c r="L41" s="972">
        <v>2.775451414</v>
      </c>
      <c r="M41" s="972">
        <v>2.7894683119999999</v>
      </c>
      <c r="N41" s="972">
        <v>6.2390944469999994</v>
      </c>
      <c r="O41" s="972">
        <v>3.5145969977999996</v>
      </c>
      <c r="P41" s="972"/>
      <c r="Q41" s="972"/>
    </row>
    <row r="42" spans="1:17">
      <c r="A42" s="246" t="s">
        <v>1</v>
      </c>
      <c r="B42" s="540"/>
      <c r="C42" s="540"/>
      <c r="D42" s="540"/>
      <c r="E42" s="540"/>
      <c r="F42" s="972">
        <v>0</v>
      </c>
      <c r="G42" s="972">
        <v>0</v>
      </c>
      <c r="H42" s="972">
        <v>1.4326067E-2</v>
      </c>
      <c r="I42" s="972">
        <v>3.5818972999999997E-2</v>
      </c>
      <c r="J42" s="972">
        <v>0</v>
      </c>
      <c r="K42" s="972">
        <v>0</v>
      </c>
      <c r="L42" s="972">
        <v>0</v>
      </c>
      <c r="M42" s="972">
        <v>0</v>
      </c>
      <c r="N42" s="972">
        <v>0</v>
      </c>
      <c r="O42" s="972">
        <v>0</v>
      </c>
      <c r="P42" s="972"/>
      <c r="Q42" s="972"/>
    </row>
    <row r="43" spans="1:17">
      <c r="A43" s="246" t="s">
        <v>23</v>
      </c>
      <c r="B43" s="540"/>
      <c r="C43" s="540"/>
      <c r="D43" s="540"/>
      <c r="E43" s="540"/>
      <c r="F43" s="972">
        <v>7.5687920000000004E-3</v>
      </c>
      <c r="G43" s="972">
        <v>0</v>
      </c>
      <c r="H43" s="972">
        <v>0</v>
      </c>
      <c r="I43" s="972">
        <v>0</v>
      </c>
      <c r="J43" s="972">
        <v>2.29547E-4</v>
      </c>
      <c r="K43" s="972">
        <v>7.9631999999999999E-5</v>
      </c>
      <c r="L43" s="972">
        <v>0</v>
      </c>
      <c r="M43" s="972">
        <v>0</v>
      </c>
      <c r="N43" s="972">
        <v>0</v>
      </c>
      <c r="O43" s="972">
        <v>6.1835800000000009E-5</v>
      </c>
      <c r="P43" s="972"/>
      <c r="Q43" s="972"/>
    </row>
    <row r="45" spans="1:17">
      <c r="A45" s="241" t="s">
        <v>2782</v>
      </c>
    </row>
    <row r="47" spans="1:17">
      <c r="A47" s="241" t="s">
        <v>2786</v>
      </c>
    </row>
    <row r="49" spans="1:1">
      <c r="A49" s="17" t="s">
        <v>2783</v>
      </c>
    </row>
  </sheetData>
  <hyperlinks>
    <hyperlink ref="S3" location="Content!A1" display="Back to content page" xr:uid="{00000000-0004-0000-1500-000000000000}"/>
  </hyperlinks>
  <pageMargins left="0.7" right="0.7" top="0.75" bottom="0.75" header="0.3" footer="0.3"/>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sheetPr codeName="Sheet264"/>
  <dimension ref="A1:R25"/>
  <sheetViews>
    <sheetView workbookViewId="0">
      <selection activeCell="N22" sqref="N22"/>
    </sheetView>
  </sheetViews>
  <sheetFormatPr defaultColWidth="9.26953125" defaultRowHeight="14"/>
  <cols>
    <col min="1" max="1" width="33.7265625" style="17" customWidth="1"/>
    <col min="2" max="13" width="7" style="17" customWidth="1"/>
    <col min="14" max="16384" width="9.26953125" style="17"/>
  </cols>
  <sheetData>
    <row r="1" spans="1:18" s="44" customFormat="1">
      <c r="A1" s="18" t="s">
        <v>3191</v>
      </c>
    </row>
    <row r="3" spans="1:18" ht="15" customHeight="1">
      <c r="A3" s="1085" t="s">
        <v>14</v>
      </c>
      <c r="B3" s="1086" t="s">
        <v>164</v>
      </c>
      <c r="C3" s="1087"/>
      <c r="D3" s="1087"/>
      <c r="E3" s="1087"/>
      <c r="F3" s="1087"/>
      <c r="G3" s="1087"/>
      <c r="H3" s="1087"/>
      <c r="I3" s="1087"/>
      <c r="J3" s="1087"/>
      <c r="K3" s="1087"/>
      <c r="L3" s="1087"/>
      <c r="M3" s="1087"/>
      <c r="N3" s="1087"/>
      <c r="O3" s="560"/>
      <c r="P3" s="560"/>
      <c r="Q3" s="648"/>
    </row>
    <row r="4" spans="1:18" ht="14.5">
      <c r="A4" s="1085"/>
      <c r="B4" s="301">
        <v>2010</v>
      </c>
      <c r="C4" s="301">
        <v>2011</v>
      </c>
      <c r="D4" s="301">
        <v>2012</v>
      </c>
      <c r="E4" s="301">
        <v>2013</v>
      </c>
      <c r="F4" s="301">
        <v>2014</v>
      </c>
      <c r="G4" s="301">
        <v>2015</v>
      </c>
      <c r="H4" s="301">
        <v>2016</v>
      </c>
      <c r="I4" s="301">
        <v>2017</v>
      </c>
      <c r="J4" s="301">
        <v>2018</v>
      </c>
      <c r="K4" s="301">
        <v>2019</v>
      </c>
      <c r="L4" s="301">
        <v>2020</v>
      </c>
      <c r="M4" s="301">
        <v>2021</v>
      </c>
      <c r="N4" s="301">
        <v>2022</v>
      </c>
      <c r="O4" s="301">
        <v>2023</v>
      </c>
      <c r="P4" s="301">
        <v>2024</v>
      </c>
      <c r="Q4" s="646"/>
      <c r="R4" s="1" t="s">
        <v>528</v>
      </c>
    </row>
    <row r="5" spans="1:18">
      <c r="A5" s="302" t="s">
        <v>13</v>
      </c>
      <c r="B5" s="278"/>
      <c r="C5" s="278">
        <v>10.189531208948452</v>
      </c>
      <c r="D5" s="278">
        <v>19.157685604130563</v>
      </c>
      <c r="E5" s="278">
        <v>6.5573571013853211</v>
      </c>
      <c r="F5" s="278">
        <v>4.9675784410000574</v>
      </c>
      <c r="G5" s="278">
        <v>5.4388938182753179</v>
      </c>
      <c r="H5" s="278">
        <v>18.770120641779215</v>
      </c>
      <c r="I5" s="278">
        <v>4.6993464718224232</v>
      </c>
      <c r="J5" s="278">
        <v>103.80078209772785</v>
      </c>
      <c r="K5" s="278">
        <v>5.1712284350609252</v>
      </c>
      <c r="L5" s="278">
        <v>7.5842369478817773</v>
      </c>
      <c r="M5" s="278">
        <v>15.61242098241209</v>
      </c>
      <c r="N5" s="278">
        <v>6.3154090017425659</v>
      </c>
      <c r="O5" s="278">
        <v>3.0351161290211905</v>
      </c>
      <c r="P5" s="278"/>
      <c r="Q5" s="647"/>
      <c r="R5" s="33"/>
    </row>
    <row r="6" spans="1:18">
      <c r="A6" s="302" t="s">
        <v>12</v>
      </c>
      <c r="B6" s="278">
        <v>0.81525672958365403</v>
      </c>
      <c r="C6" s="278">
        <v>9.223232521353153E-2</v>
      </c>
      <c r="D6" s="278">
        <v>32.107803566903158</v>
      </c>
      <c r="E6" s="278">
        <v>19.43672584569341</v>
      </c>
      <c r="F6" s="278">
        <v>2.8684903946180538</v>
      </c>
      <c r="G6" s="278">
        <v>19.508525841646421</v>
      </c>
      <c r="H6" s="278">
        <v>6.6714181371387262</v>
      </c>
      <c r="I6" s="278">
        <v>19.017944401018077</v>
      </c>
      <c r="J6" s="278">
        <v>6.3381000000000016</v>
      </c>
      <c r="K6" s="278">
        <v>0</v>
      </c>
      <c r="L6" s="278">
        <v>0</v>
      </c>
      <c r="M6" s="278">
        <v>7.3855833333333409</v>
      </c>
      <c r="N6" s="278">
        <v>4.6446896774394038</v>
      </c>
      <c r="O6" s="278">
        <v>0.2619851401622843</v>
      </c>
      <c r="P6" s="278">
        <v>0.39002084937091636</v>
      </c>
      <c r="Q6" s="647"/>
    </row>
    <row r="7" spans="1:18">
      <c r="A7" s="302" t="s">
        <v>483</v>
      </c>
      <c r="B7" s="278"/>
      <c r="C7" s="278"/>
      <c r="D7" s="278"/>
      <c r="E7" s="278">
        <v>-8.4317905990949349E-4</v>
      </c>
      <c r="F7" s="278">
        <v>0</v>
      </c>
      <c r="G7" s="278">
        <v>0</v>
      </c>
      <c r="H7" s="278">
        <v>0</v>
      </c>
      <c r="I7" s="278">
        <v>0</v>
      </c>
      <c r="J7" s="278">
        <v>0</v>
      </c>
      <c r="K7" s="278">
        <v>0</v>
      </c>
      <c r="L7" s="278">
        <v>0</v>
      </c>
      <c r="M7" s="278">
        <v>-2.272181949059493E-2</v>
      </c>
      <c r="N7" s="278">
        <v>0.18951562903001795</v>
      </c>
      <c r="O7" s="278"/>
      <c r="P7" s="278"/>
      <c r="Q7" s="647"/>
    </row>
    <row r="8" spans="1:18">
      <c r="A8" s="303" t="s">
        <v>89</v>
      </c>
      <c r="B8" s="278"/>
      <c r="C8" s="278"/>
      <c r="D8" s="278">
        <v>1.1511715719918001</v>
      </c>
      <c r="E8" s="278">
        <v>1.0684514993194338</v>
      </c>
      <c r="F8" s="278">
        <v>0.65540863889539391</v>
      </c>
      <c r="G8" s="278">
        <v>0.80557504441509664</v>
      </c>
      <c r="H8" s="278">
        <v>4.4796178046724089</v>
      </c>
      <c r="I8" s="278">
        <v>36.798624514864997</v>
      </c>
      <c r="J8" s="278">
        <v>27.060295467663501</v>
      </c>
      <c r="K8" s="278">
        <v>2.6808767230672381</v>
      </c>
      <c r="L8" s="278">
        <v>8.1814119993871</v>
      </c>
      <c r="M8" s="278">
        <v>7.7409077850588996</v>
      </c>
      <c r="N8" s="278">
        <v>26.256091880505284</v>
      </c>
      <c r="O8" s="278">
        <v>43.724128772617178</v>
      </c>
      <c r="P8" s="278"/>
      <c r="Q8" s="647"/>
    </row>
    <row r="9" spans="1:18">
      <c r="A9" s="302" t="s">
        <v>482</v>
      </c>
      <c r="B9" s="278">
        <v>34.734749726312863</v>
      </c>
      <c r="C9" s="278">
        <v>7.8435653686101423</v>
      </c>
      <c r="D9" s="278">
        <v>5.723345560621417</v>
      </c>
      <c r="E9" s="278">
        <v>12.384030979003846</v>
      </c>
      <c r="F9" s="278">
        <v>10.317138184152341</v>
      </c>
      <c r="G9" s="278">
        <v>8.1165959418462048</v>
      </c>
      <c r="H9" s="278">
        <v>7.0795960299364848</v>
      </c>
      <c r="I9" s="278">
        <v>6.4887629202798953</v>
      </c>
      <c r="J9" s="278">
        <v>10.519153412212461</v>
      </c>
      <c r="K9" s="278">
        <v>4.5664945135093635</v>
      </c>
      <c r="L9" s="278">
        <v>6.8154631420432565</v>
      </c>
      <c r="M9" s="278">
        <v>17.556342162376307</v>
      </c>
      <c r="N9" s="278">
        <v>7.2560863621955214</v>
      </c>
      <c r="O9" s="278">
        <v>6.228754165873351</v>
      </c>
      <c r="P9" s="278">
        <v>1.9836416809949931</v>
      </c>
      <c r="Q9" s="647"/>
    </row>
    <row r="10" spans="1:18">
      <c r="A10" s="302" t="s">
        <v>11</v>
      </c>
      <c r="B10" s="278"/>
      <c r="C10" s="278">
        <v>3.3362552612983412</v>
      </c>
      <c r="D10" s="278">
        <v>7.5000000000000098</v>
      </c>
      <c r="E10" s="278">
        <v>7.67500000000003</v>
      </c>
      <c r="F10" s="278">
        <v>6.6583333333333563</v>
      </c>
      <c r="G10" s="278">
        <v>8.4403833333333491</v>
      </c>
      <c r="H10" s="278">
        <v>8.4625000000000092</v>
      </c>
      <c r="I10" s="278">
        <v>4.6328900161344384</v>
      </c>
      <c r="J10" s="278">
        <v>6.331584831935559</v>
      </c>
      <c r="K10" s="278">
        <v>7.7681562429937445</v>
      </c>
      <c r="L10" s="278">
        <v>1.9141709120069974</v>
      </c>
      <c r="M10" s="278">
        <v>0</v>
      </c>
      <c r="N10" s="278">
        <v>12.358740485346212</v>
      </c>
      <c r="O10" s="278">
        <v>1.0604966639762157</v>
      </c>
      <c r="P10" s="278"/>
      <c r="Q10" s="647"/>
    </row>
    <row r="11" spans="1:18">
      <c r="A11" s="302" t="s">
        <v>10</v>
      </c>
      <c r="B11" s="278">
        <v>1.2</v>
      </c>
      <c r="C11" s="278">
        <v>0.2</v>
      </c>
      <c r="D11" s="278">
        <v>21.6</v>
      </c>
      <c r="E11" s="278">
        <v>0</v>
      </c>
      <c r="F11" s="278">
        <v>0</v>
      </c>
      <c r="G11" s="278">
        <v>0</v>
      </c>
      <c r="H11" s="278">
        <v>4.9000000000000004</v>
      </c>
      <c r="I11" s="278">
        <v>8.5</v>
      </c>
      <c r="J11" s="278">
        <v>4.9000000000000004</v>
      </c>
      <c r="K11" s="278">
        <v>0</v>
      </c>
      <c r="L11" s="278">
        <v>0</v>
      </c>
      <c r="M11" s="278">
        <v>0</v>
      </c>
      <c r="N11" s="278">
        <v>0</v>
      </c>
      <c r="O11" s="278">
        <v>0.5</v>
      </c>
      <c r="P11" s="278">
        <v>3.5</v>
      </c>
      <c r="Q11" s="647"/>
    </row>
    <row r="12" spans="1:18">
      <c r="A12" s="302" t="s">
        <v>9</v>
      </c>
      <c r="B12" s="278"/>
      <c r="C12" s="278"/>
      <c r="D12" s="278"/>
      <c r="E12" s="278"/>
      <c r="F12" s="278"/>
      <c r="G12" s="278"/>
      <c r="H12" s="278"/>
      <c r="I12" s="278"/>
      <c r="J12" s="278"/>
      <c r="K12" s="278"/>
      <c r="L12" s="278"/>
      <c r="M12" s="278"/>
      <c r="N12" s="278"/>
      <c r="O12" s="278"/>
      <c r="P12" s="278"/>
      <c r="Q12" s="647"/>
    </row>
    <row r="13" spans="1:18">
      <c r="A13" s="302" t="s">
        <v>8</v>
      </c>
      <c r="B13" s="278">
        <v>0</v>
      </c>
      <c r="C13" s="278">
        <v>0</v>
      </c>
      <c r="D13" s="278">
        <v>37.1</v>
      </c>
      <c r="E13" s="278">
        <v>0</v>
      </c>
      <c r="F13" s="278">
        <v>0</v>
      </c>
      <c r="G13" s="278">
        <v>0</v>
      </c>
      <c r="H13" s="278">
        <v>-3.3</v>
      </c>
      <c r="I13" s="278">
        <v>-0.7</v>
      </c>
      <c r="J13" s="278">
        <v>0</v>
      </c>
      <c r="K13" s="278">
        <v>0</v>
      </c>
      <c r="L13" s="278">
        <v>0</v>
      </c>
      <c r="M13" s="278">
        <v>0</v>
      </c>
      <c r="N13" s="278">
        <v>0</v>
      </c>
      <c r="O13" s="278">
        <v>0</v>
      </c>
      <c r="P13" s="278">
        <v>0</v>
      </c>
      <c r="Q13" s="647"/>
    </row>
    <row r="14" spans="1:18">
      <c r="A14" s="302" t="s">
        <v>6</v>
      </c>
      <c r="B14" s="278">
        <v>26.74</v>
      </c>
      <c r="C14" s="278">
        <v>12.38</v>
      </c>
      <c r="D14" s="278">
        <v>-2.0499999999999998</v>
      </c>
      <c r="E14" s="278">
        <v>-0.42</v>
      </c>
      <c r="F14" s="278">
        <v>0</v>
      </c>
      <c r="G14" s="278">
        <v>2.0499999999999998</v>
      </c>
      <c r="H14" s="278">
        <v>8.23</v>
      </c>
      <c r="I14" s="278">
        <v>17.09</v>
      </c>
      <c r="J14" s="278">
        <v>10.82</v>
      </c>
      <c r="K14" s="278">
        <v>13.05</v>
      </c>
      <c r="L14" s="278">
        <v>0.08</v>
      </c>
      <c r="M14" s="278">
        <v>0</v>
      </c>
      <c r="N14" s="278">
        <v>0</v>
      </c>
      <c r="O14" s="278">
        <v>0</v>
      </c>
      <c r="P14" s="278"/>
      <c r="Q14" s="647"/>
    </row>
    <row r="15" spans="1:18">
      <c r="A15" s="302" t="s">
        <v>5</v>
      </c>
      <c r="B15" s="278">
        <v>4.9627604407058525</v>
      </c>
      <c r="C15" s="278">
        <v>7.8985914159658925</v>
      </c>
      <c r="D15" s="278">
        <v>9.9608176285689254</v>
      </c>
      <c r="E15" s="278">
        <v>9.6944110667828163</v>
      </c>
      <c r="F15" s="278">
        <v>12.285094233311909</v>
      </c>
      <c r="G15" s="278">
        <v>10.041200065717598</v>
      </c>
      <c r="H15" s="278">
        <v>12.132202949222352</v>
      </c>
      <c r="I15" s="278">
        <v>9.7930507733943788</v>
      </c>
      <c r="J15" s="278">
        <v>6.4893769958627088</v>
      </c>
      <c r="K15" s="278">
        <v>4.387116824170473</v>
      </c>
      <c r="L15" s="278">
        <v>4.9268088080667356</v>
      </c>
      <c r="M15" s="278">
        <v>1.56594844920743</v>
      </c>
      <c r="N15" s="278">
        <v>3.1081873916344711</v>
      </c>
      <c r="O15" s="278">
        <v>2.4193658767775617</v>
      </c>
      <c r="P15" s="278">
        <v>3.3568372596057223</v>
      </c>
      <c r="Q15" s="647"/>
    </row>
    <row r="16" spans="1:18">
      <c r="A16" s="302" t="s">
        <v>4</v>
      </c>
      <c r="B16" s="278"/>
      <c r="C16" s="278"/>
      <c r="D16" s="278"/>
      <c r="E16" s="278"/>
      <c r="F16" s="278"/>
      <c r="G16" s="278"/>
      <c r="H16" s="278"/>
      <c r="I16" s="278"/>
      <c r="J16" s="278"/>
      <c r="K16" s="278"/>
      <c r="L16" s="278"/>
      <c r="M16" s="278"/>
      <c r="N16" s="278"/>
      <c r="O16" s="278"/>
      <c r="P16" s="278"/>
      <c r="Q16" s="647"/>
    </row>
    <row r="17" spans="1:17">
      <c r="A17" s="302" t="s">
        <v>3</v>
      </c>
      <c r="B17" s="278">
        <v>11.3</v>
      </c>
      <c r="C17" s="278">
        <v>9</v>
      </c>
      <c r="D17" s="278">
        <v>9.1999999999999993</v>
      </c>
      <c r="E17" s="278">
        <v>8.6</v>
      </c>
      <c r="F17" s="278">
        <v>8.3000000000000007</v>
      </c>
      <c r="G17" s="278">
        <v>9.1999999999999993</v>
      </c>
      <c r="H17" s="278">
        <v>8.9</v>
      </c>
      <c r="I17" s="278">
        <v>7.8</v>
      </c>
      <c r="J17" s="278">
        <v>9.1</v>
      </c>
      <c r="K17" s="278">
        <v>9</v>
      </c>
      <c r="L17" s="278">
        <v>6.6</v>
      </c>
      <c r="M17" s="278">
        <v>5</v>
      </c>
      <c r="N17" s="278">
        <v>5</v>
      </c>
      <c r="O17" s="278">
        <v>6.4</v>
      </c>
      <c r="P17" s="278">
        <v>6.9</v>
      </c>
      <c r="Q17" s="647"/>
    </row>
    <row r="18" spans="1:17">
      <c r="A18" s="304" t="s">
        <v>32</v>
      </c>
      <c r="B18" s="278"/>
      <c r="C18" s="278"/>
      <c r="D18" s="278"/>
      <c r="E18" s="278"/>
      <c r="F18" s="278"/>
      <c r="G18" s="278"/>
      <c r="H18" s="278"/>
      <c r="I18" s="278"/>
      <c r="J18" s="278"/>
      <c r="K18" s="278"/>
      <c r="L18" s="278"/>
      <c r="M18" s="278"/>
      <c r="N18" s="278"/>
      <c r="O18" s="278"/>
      <c r="P18" s="278"/>
      <c r="Q18" s="647"/>
    </row>
    <row r="19" spans="1:17">
      <c r="A19" s="302" t="s">
        <v>1</v>
      </c>
      <c r="B19" s="278"/>
      <c r="C19" s="278"/>
      <c r="D19" s="278"/>
      <c r="E19" s="278"/>
      <c r="F19" s="278"/>
      <c r="G19" s="278"/>
      <c r="H19" s="278"/>
      <c r="I19" s="278"/>
      <c r="J19" s="278"/>
      <c r="K19" s="278"/>
      <c r="L19" s="278"/>
      <c r="M19" s="278"/>
      <c r="N19" s="278"/>
      <c r="O19" s="278"/>
      <c r="P19" s="278"/>
      <c r="Q19" s="647"/>
    </row>
    <row r="20" spans="1:17">
      <c r="A20" s="302" t="s">
        <v>0</v>
      </c>
      <c r="B20" s="278">
        <v>45.121451380936406</v>
      </c>
      <c r="C20" s="278">
        <v>4.7454546620944598</v>
      </c>
      <c r="D20" s="278">
        <v>15.422776454751499</v>
      </c>
      <c r="E20" s="278">
        <v>2.4067618167639182</v>
      </c>
      <c r="F20" s="278">
        <v>-1.1428304260945765</v>
      </c>
      <c r="G20" s="278">
        <v>0.48045996636921018</v>
      </c>
      <c r="H20" s="278">
        <v>-0.127966629058065</v>
      </c>
      <c r="I20" s="278">
        <v>-0.56047071850656494</v>
      </c>
      <c r="J20" s="278">
        <v>2.8690303209756962E-2</v>
      </c>
      <c r="K20" s="278">
        <v>28.1628354120555</v>
      </c>
      <c r="L20" s="278">
        <v>359.11937731133258</v>
      </c>
      <c r="M20" s="278">
        <v>2.551427690635053</v>
      </c>
      <c r="N20" s="278">
        <v>46.102971639307867</v>
      </c>
      <c r="O20" s="278"/>
      <c r="P20" s="278"/>
      <c r="Q20" s="647"/>
    </row>
    <row r="22" spans="1:17">
      <c r="A22" s="40" t="s">
        <v>20</v>
      </c>
    </row>
    <row r="23" spans="1:17">
      <c r="A23" s="40"/>
    </row>
    <row r="24" spans="1:17">
      <c r="A24" s="53" t="s">
        <v>102</v>
      </c>
    </row>
    <row r="25" spans="1:17">
      <c r="A25" s="53"/>
    </row>
  </sheetData>
  <mergeCells count="2">
    <mergeCell ref="A3:A4"/>
    <mergeCell ref="B3:N3"/>
  </mergeCells>
  <hyperlinks>
    <hyperlink ref="R4" location="Content!A1" display="Back to content page" xr:uid="{00000000-0004-0000-0701-000000000000}"/>
  </hyperlinks>
  <pageMargins left="0.7" right="0.7" top="0.75" bottom="0.75" header="0.3" footer="0.3"/>
  <pageSetup paperSize="9" orientation="portrait" r:id="rId1"/>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BF048-0B0E-4B6F-9CDC-62A61B1378F8}">
  <dimension ref="A1:F23"/>
  <sheetViews>
    <sheetView workbookViewId="0">
      <selection activeCell="D36" sqref="D36"/>
    </sheetView>
  </sheetViews>
  <sheetFormatPr defaultRowHeight="14.5"/>
  <cols>
    <col min="1" max="1" width="35.7265625" customWidth="1"/>
  </cols>
  <sheetData>
    <row r="1" spans="1:6">
      <c r="A1" s="44" t="s">
        <v>2921</v>
      </c>
      <c r="F1" s="44"/>
    </row>
    <row r="3" spans="1:6">
      <c r="A3" s="153" t="s">
        <v>2519</v>
      </c>
      <c r="B3" s="25">
        <v>2019</v>
      </c>
      <c r="E3" s="1" t="s">
        <v>528</v>
      </c>
    </row>
    <row r="4" spans="1:6">
      <c r="A4" s="302" t="s">
        <v>13</v>
      </c>
      <c r="B4" s="285">
        <v>48.852269999999997</v>
      </c>
    </row>
    <row r="5" spans="1:6">
      <c r="A5" s="302" t="s">
        <v>12</v>
      </c>
      <c r="B5" s="285">
        <v>26.84732</v>
      </c>
    </row>
    <row r="6" spans="1:6">
      <c r="A6" s="302" t="s">
        <v>483</v>
      </c>
      <c r="B6" s="285">
        <v>43.849809999999998</v>
      </c>
    </row>
    <row r="7" spans="1:6">
      <c r="A7" s="302" t="s">
        <v>568</v>
      </c>
      <c r="B7" s="285">
        <v>52.276290000000003</v>
      </c>
    </row>
    <row r="8" spans="1:6">
      <c r="A8" s="302" t="s">
        <v>482</v>
      </c>
      <c r="B8" s="285">
        <v>46.453940000000003</v>
      </c>
    </row>
    <row r="9" spans="1:6">
      <c r="A9" s="302" t="s">
        <v>11</v>
      </c>
      <c r="B9" s="285">
        <v>108.06187</v>
      </c>
    </row>
    <row r="10" spans="1:6">
      <c r="A10" s="302" t="s">
        <v>10</v>
      </c>
      <c r="B10" s="285">
        <v>40.058079999999997</v>
      </c>
    </row>
    <row r="11" spans="1:6">
      <c r="A11" s="302" t="s">
        <v>9</v>
      </c>
      <c r="B11" s="285">
        <v>30.805910000000001</v>
      </c>
    </row>
    <row r="12" spans="1:6">
      <c r="A12" s="302" t="s">
        <v>8</v>
      </c>
      <c r="B12" s="285">
        <v>5.4715400000000001</v>
      </c>
    </row>
    <row r="13" spans="1:6">
      <c r="A13" s="302" t="s">
        <v>6</v>
      </c>
      <c r="B13" s="285">
        <v>45.562159999999999</v>
      </c>
    </row>
    <row r="14" spans="1:6">
      <c r="A14" s="302" t="s">
        <v>17</v>
      </c>
      <c r="B14" s="285">
        <v>28.811060000000001</v>
      </c>
    </row>
    <row r="15" spans="1:6">
      <c r="A15" s="302" t="s">
        <v>4</v>
      </c>
      <c r="B15" s="285">
        <v>8.3504400000000008</v>
      </c>
    </row>
    <row r="16" spans="1:6">
      <c r="A16" s="302" t="s">
        <v>3</v>
      </c>
      <c r="B16" s="285">
        <v>27.593520000000002</v>
      </c>
    </row>
    <row r="17" spans="1:2">
      <c r="A17" s="302" t="s">
        <v>32</v>
      </c>
      <c r="B17" s="285">
        <v>30.211739999999999</v>
      </c>
    </row>
    <row r="18" spans="1:2">
      <c r="A18" s="302" t="s">
        <v>1</v>
      </c>
      <c r="B18" s="285">
        <v>35.767600000000002</v>
      </c>
    </row>
    <row r="19" spans="1:2">
      <c r="A19" s="302" t="s">
        <v>23</v>
      </c>
      <c r="B19" s="285">
        <v>36.195270000000001</v>
      </c>
    </row>
    <row r="21" spans="1:2">
      <c r="A21" s="136" t="s">
        <v>18</v>
      </c>
    </row>
    <row r="22" spans="1:2">
      <c r="A22" s="17" t="s">
        <v>3256</v>
      </c>
    </row>
    <row r="23" spans="1:2">
      <c r="A23" t="s">
        <v>3346</v>
      </c>
    </row>
  </sheetData>
  <hyperlinks>
    <hyperlink ref="E3" location="Content!A1" display="Back to content page" xr:uid="{A58FE701-106A-4A5A-8E27-23DD433E066C}"/>
  </hyperlinks>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sheetPr codeName="Sheet266">
    <pageSetUpPr fitToPage="1"/>
  </sheetPr>
  <dimension ref="B6:J9"/>
  <sheetViews>
    <sheetView topLeftCell="B4" workbookViewId="0">
      <selection activeCell="D126" sqref="A1:XFD1048576"/>
    </sheetView>
  </sheetViews>
  <sheetFormatPr defaultColWidth="9.26953125" defaultRowHeight="14.5"/>
  <cols>
    <col min="2" max="2" width="9.7265625" customWidth="1"/>
  </cols>
  <sheetData>
    <row r="6" spans="2:10" ht="58.5">
      <c r="B6" s="986">
        <v>4</v>
      </c>
      <c r="C6" s="986"/>
      <c r="D6" s="986"/>
      <c r="E6" s="986"/>
      <c r="F6" s="986"/>
      <c r="G6" s="986"/>
      <c r="H6" s="986"/>
      <c r="I6" s="986"/>
      <c r="J6" s="986"/>
    </row>
    <row r="7" spans="2:10" ht="58.5">
      <c r="B7" s="986" t="s">
        <v>498</v>
      </c>
      <c r="C7" s="986"/>
      <c r="D7" s="986"/>
      <c r="E7" s="986"/>
      <c r="F7" s="986"/>
      <c r="G7" s="986"/>
      <c r="H7" s="986"/>
      <c r="I7" s="986"/>
      <c r="J7" s="986"/>
    </row>
    <row r="8" spans="2:10" ht="58.5">
      <c r="B8" s="986" t="s">
        <v>499</v>
      </c>
      <c r="C8" s="986"/>
      <c r="D8" s="986"/>
      <c r="E8" s="986"/>
      <c r="F8" s="986"/>
      <c r="G8" s="986"/>
      <c r="H8" s="986"/>
      <c r="I8" s="986"/>
      <c r="J8" s="986"/>
    </row>
    <row r="9" spans="2:10" ht="58.5">
      <c r="B9" s="986" t="s">
        <v>500</v>
      </c>
      <c r="C9" s="986"/>
      <c r="D9" s="986"/>
      <c r="E9" s="986"/>
      <c r="F9" s="986"/>
      <c r="G9" s="986"/>
      <c r="H9" s="986"/>
      <c r="I9" s="986"/>
      <c r="J9" s="986"/>
    </row>
  </sheetData>
  <mergeCells count="4">
    <mergeCell ref="B6:J6"/>
    <mergeCell ref="B7:J7"/>
    <mergeCell ref="B8:J8"/>
    <mergeCell ref="B9:J9"/>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sheetPr codeName="Sheet267"/>
  <dimension ref="B8:L9"/>
  <sheetViews>
    <sheetView workbookViewId="0">
      <selection activeCell="M9" sqref="M9"/>
    </sheetView>
  </sheetViews>
  <sheetFormatPr defaultColWidth="9.26953125" defaultRowHeight="14.5"/>
  <cols>
    <col min="2" max="2" width="9.7265625" customWidth="1"/>
  </cols>
  <sheetData>
    <row r="8" spans="2:12" ht="58.5">
      <c r="B8" s="986">
        <v>4.0999999999999996</v>
      </c>
      <c r="C8" s="986"/>
      <c r="D8" s="986"/>
      <c r="E8" s="986"/>
      <c r="F8" s="986"/>
      <c r="G8" s="986"/>
      <c r="H8" s="986"/>
      <c r="I8" s="986"/>
      <c r="J8" s="986"/>
      <c r="K8" s="986"/>
      <c r="L8" s="986"/>
    </row>
    <row r="9" spans="2:12" ht="58.5">
      <c r="B9" s="986" t="s">
        <v>498</v>
      </c>
      <c r="C9" s="986"/>
      <c r="D9" s="986"/>
      <c r="E9" s="986"/>
      <c r="F9" s="986"/>
      <c r="G9" s="986"/>
      <c r="H9" s="986"/>
      <c r="I9" s="986"/>
      <c r="J9" s="986"/>
      <c r="K9" s="986"/>
      <c r="L9" s="986"/>
    </row>
  </sheetData>
  <mergeCells count="2">
    <mergeCell ref="B8:L8"/>
    <mergeCell ref="B9:L9"/>
  </mergeCells>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sheetPr codeName="Sheet268"/>
  <dimension ref="A1:U26"/>
  <sheetViews>
    <sheetView workbookViewId="0">
      <selection activeCell="I21" sqref="I21"/>
    </sheetView>
  </sheetViews>
  <sheetFormatPr defaultRowHeight="14.5"/>
  <cols>
    <col min="1" max="1" width="33.7265625" customWidth="1"/>
    <col min="2" max="15" width="7" bestFit="1" customWidth="1"/>
    <col min="16" max="16" width="7" customWidth="1"/>
  </cols>
  <sheetData>
    <row r="1" spans="1:21">
      <c r="A1" s="18" t="s">
        <v>3192</v>
      </c>
      <c r="B1" s="13"/>
      <c r="C1" s="13"/>
      <c r="D1" s="13"/>
    </row>
    <row r="2" spans="1:21">
      <c r="A2" s="13"/>
      <c r="B2" s="13"/>
      <c r="C2" s="13"/>
      <c r="D2" s="13"/>
    </row>
    <row r="3" spans="1:21">
      <c r="A3" s="219" t="s">
        <v>14</v>
      </c>
      <c r="B3" s="214">
        <v>2010</v>
      </c>
      <c r="C3" s="214">
        <v>2011</v>
      </c>
      <c r="D3" s="214">
        <v>2012</v>
      </c>
      <c r="E3" s="109">
        <v>2013</v>
      </c>
      <c r="F3" s="109">
        <v>2014</v>
      </c>
      <c r="G3" s="109">
        <v>2015</v>
      </c>
      <c r="H3" s="109">
        <v>2016</v>
      </c>
      <c r="I3" s="109">
        <v>2017</v>
      </c>
      <c r="J3" s="109">
        <v>2018</v>
      </c>
      <c r="K3" s="109">
        <v>2019</v>
      </c>
      <c r="L3" s="109">
        <v>2020</v>
      </c>
      <c r="M3" s="109">
        <v>2021</v>
      </c>
      <c r="N3" s="109">
        <v>2022</v>
      </c>
      <c r="O3" s="109">
        <v>2023</v>
      </c>
      <c r="P3" s="109">
        <v>2024</v>
      </c>
      <c r="R3" s="1" t="s">
        <v>528</v>
      </c>
      <c r="T3" s="44"/>
      <c r="U3" s="44"/>
    </row>
    <row r="4" spans="1:21">
      <c r="A4" s="92" t="s">
        <v>13</v>
      </c>
      <c r="B4" s="282">
        <v>10.188367250916899</v>
      </c>
      <c r="C4" s="282">
        <v>9.599042464776705</v>
      </c>
      <c r="D4" s="282">
        <v>9.5809560912046994</v>
      </c>
      <c r="E4" s="282">
        <v>10.206463892731978</v>
      </c>
      <c r="F4" s="282">
        <v>11.532640035460672</v>
      </c>
      <c r="G4" s="282">
        <v>13.880363304821069</v>
      </c>
      <c r="H4" s="282">
        <v>14.851041594315916</v>
      </c>
      <c r="I4" s="282">
        <v>15.133190399634849</v>
      </c>
      <c r="J4" s="282">
        <v>13.544803130667937</v>
      </c>
      <c r="K4" s="282">
        <v>12.582541057389443</v>
      </c>
      <c r="L4" s="282">
        <v>15.472400921260604</v>
      </c>
      <c r="M4" s="282">
        <v>17.00833325999595</v>
      </c>
      <c r="N4" s="282">
        <v>19.436932612887979</v>
      </c>
      <c r="O4" s="282">
        <v>21.189752435744598</v>
      </c>
      <c r="P4" s="282">
        <v>22.590759478141806</v>
      </c>
      <c r="S4" s="33"/>
    </row>
    <row r="5" spans="1:21">
      <c r="A5" s="92" t="s">
        <v>12</v>
      </c>
      <c r="B5" s="282">
        <v>2.2219947572317467</v>
      </c>
      <c r="C5" s="282">
        <v>2.2243794573320637</v>
      </c>
      <c r="D5" s="282">
        <v>2.4246101442360044</v>
      </c>
      <c r="E5" s="282">
        <v>2.0717826889126729</v>
      </c>
      <c r="F5" s="282">
        <v>1.8830272453367953</v>
      </c>
      <c r="G5" s="282">
        <v>2.0211807946267939</v>
      </c>
      <c r="H5" s="282">
        <v>2.0486995445761695</v>
      </c>
      <c r="I5" s="282">
        <v>1.9205229229355796</v>
      </c>
      <c r="J5" s="282">
        <v>2.2204760398829744</v>
      </c>
      <c r="K5" s="282">
        <v>2.1872480148941089</v>
      </c>
      <c r="L5" s="282">
        <v>2.3287944540524199</v>
      </c>
      <c r="M5" s="282">
        <v>1.8811796201509352</v>
      </c>
      <c r="N5" s="282">
        <v>1.6548335153485023</v>
      </c>
      <c r="O5" s="282">
        <v>1.6644204828034166</v>
      </c>
      <c r="P5" s="282">
        <v>1.8105491304639367</v>
      </c>
    </row>
    <row r="6" spans="1:21">
      <c r="A6" s="92" t="s">
        <v>483</v>
      </c>
      <c r="B6" s="282">
        <v>31.618599829699008</v>
      </c>
      <c r="C6" s="282">
        <v>31.622393389337788</v>
      </c>
      <c r="D6" s="282">
        <v>31.283701119217</v>
      </c>
      <c r="E6" s="282">
        <v>31.913736225170215</v>
      </c>
      <c r="F6" s="282">
        <v>31.283943604033322</v>
      </c>
      <c r="G6" s="282">
        <v>31.727066091195834</v>
      </c>
      <c r="H6" s="282">
        <v>32.720969894705625</v>
      </c>
      <c r="I6" s="282">
        <v>33.293442743286256</v>
      </c>
      <c r="J6" s="282">
        <v>35.205251884708147</v>
      </c>
      <c r="K6" s="282">
        <v>36.96724891261173</v>
      </c>
      <c r="L6" s="282">
        <v>37.345288465340673</v>
      </c>
      <c r="M6" s="282">
        <v>36.883434637280502</v>
      </c>
      <c r="N6" s="282">
        <v>36.558111397079394</v>
      </c>
      <c r="O6" s="282">
        <v>35.34385872713861</v>
      </c>
      <c r="P6" s="282">
        <v>35.948185800697061</v>
      </c>
    </row>
    <row r="7" spans="1:21">
      <c r="A7" s="92" t="s">
        <v>89</v>
      </c>
      <c r="B7" s="282">
        <v>16.251192007028116</v>
      </c>
      <c r="C7" s="282">
        <v>16.6331436661278</v>
      </c>
      <c r="D7" s="282">
        <v>16.293601064226284</v>
      </c>
      <c r="E7" s="282">
        <v>14.449314498766096</v>
      </c>
      <c r="F7" s="282">
        <v>12.537459463358628</v>
      </c>
      <c r="G7" s="282">
        <v>13.018225857547202</v>
      </c>
      <c r="H7" s="282">
        <v>12.836084307812762</v>
      </c>
      <c r="I7" s="282">
        <v>12.622794514647277</v>
      </c>
      <c r="J7" s="282">
        <v>12.658035258034134</v>
      </c>
      <c r="K7" s="282">
        <v>13.519629406858327</v>
      </c>
      <c r="L7" s="282">
        <v>14.073559802536941</v>
      </c>
      <c r="M7" s="282">
        <v>11.707450005958766</v>
      </c>
      <c r="N7" s="282">
        <v>10.740644575796912</v>
      </c>
      <c r="O7" s="282">
        <v>10.815420884273856</v>
      </c>
      <c r="P7" s="282">
        <v>10.013159957452819</v>
      </c>
    </row>
    <row r="8" spans="1:21">
      <c r="A8" s="92" t="s">
        <v>482</v>
      </c>
      <c r="B8" s="282">
        <v>10.425786751149245</v>
      </c>
      <c r="C8" s="282">
        <v>10.056574115237774</v>
      </c>
      <c r="D8" s="282">
        <v>10.69638187543536</v>
      </c>
      <c r="E8" s="282">
        <v>8.9422855421647558</v>
      </c>
      <c r="F8" s="282">
        <v>8.7706576511928738</v>
      </c>
      <c r="G8" s="282">
        <v>7.8890048851931889</v>
      </c>
      <c r="H8" s="282">
        <v>5.7165810007582616</v>
      </c>
      <c r="I8" s="282">
        <v>8.6448872338533533</v>
      </c>
      <c r="J8" s="282">
        <v>7.9175717409225745</v>
      </c>
      <c r="K8" s="282">
        <v>7.9498709538758359</v>
      </c>
      <c r="L8" s="282">
        <v>8.2871297834824702</v>
      </c>
      <c r="M8" s="282">
        <v>7.7110736321170634</v>
      </c>
      <c r="N8" s="282">
        <v>8.1381434724623105</v>
      </c>
      <c r="O8" s="282">
        <v>7.1277069609661945</v>
      </c>
      <c r="P8" s="282">
        <v>6.9966517826539008</v>
      </c>
    </row>
    <row r="9" spans="1:21">
      <c r="A9" s="92" t="s">
        <v>11</v>
      </c>
      <c r="B9" s="282">
        <v>5.3922400895011293</v>
      </c>
      <c r="C9" s="282">
        <v>5.0693660764061379</v>
      </c>
      <c r="D9" s="282">
        <v>5.5273410067235256</v>
      </c>
      <c r="E9" s="282">
        <v>5.6920745605518297</v>
      </c>
      <c r="F9" s="282">
        <v>4.4407674030844859</v>
      </c>
      <c r="G9" s="282">
        <v>4.2468839080591358</v>
      </c>
      <c r="H9" s="282">
        <v>5.5416955450291194</v>
      </c>
      <c r="I9" s="282">
        <v>5.637251657398668</v>
      </c>
      <c r="J9" s="282">
        <v>4.8392722243296582</v>
      </c>
      <c r="K9" s="282">
        <v>5.0950223779464503</v>
      </c>
      <c r="L9" s="282">
        <v>6.0143799769820463</v>
      </c>
      <c r="M9" s="282">
        <v>6.7814467161976228</v>
      </c>
      <c r="N9" s="282">
        <v>6.879136407614399</v>
      </c>
      <c r="O9" s="282">
        <v>7.7255626158032218</v>
      </c>
      <c r="P9" s="282">
        <v>6.9366924576819127</v>
      </c>
    </row>
    <row r="10" spans="1:21">
      <c r="A10" s="92" t="s">
        <v>10</v>
      </c>
      <c r="B10" s="282">
        <v>30.340334604828577</v>
      </c>
      <c r="C10" s="282">
        <v>30.248573602845447</v>
      </c>
      <c r="D10" s="282">
        <v>29.097120122522124</v>
      </c>
      <c r="E10" s="282">
        <v>27.624678694261128</v>
      </c>
      <c r="F10" s="282">
        <v>26.948209631573416</v>
      </c>
      <c r="G10" s="282">
        <v>26.967039258461291</v>
      </c>
      <c r="H10" s="282">
        <v>26.302844166166238</v>
      </c>
      <c r="I10" s="282">
        <v>25.650060945686132</v>
      </c>
      <c r="J10" s="282">
        <v>25.450873073711232</v>
      </c>
      <c r="K10" s="282">
        <v>24.11240612878472</v>
      </c>
      <c r="L10" s="282">
        <v>26.115694457510426</v>
      </c>
      <c r="M10" s="282">
        <v>23.863562428247047</v>
      </c>
      <c r="N10" s="282">
        <v>23.064796473257839</v>
      </c>
      <c r="O10" s="282">
        <v>23.608063631352916</v>
      </c>
      <c r="P10" s="282">
        <v>23.285528062172709</v>
      </c>
    </row>
    <row r="11" spans="1:21">
      <c r="A11" s="92" t="s">
        <v>9</v>
      </c>
      <c r="B11" s="282">
        <v>24.940237485063594</v>
      </c>
      <c r="C11" s="282">
        <v>25.308926482140748</v>
      </c>
      <c r="D11" s="282">
        <v>23.747596818051029</v>
      </c>
      <c r="E11" s="282">
        <v>24.583640995235548</v>
      </c>
      <c r="F11" s="282">
        <v>25.00248614969211</v>
      </c>
      <c r="G11" s="282">
        <v>25.316610272244443</v>
      </c>
      <c r="H11" s="282">
        <v>24.000742419973129</v>
      </c>
      <c r="I11" s="282">
        <v>24.442545955746322</v>
      </c>
      <c r="J11" s="282">
        <v>23.128360888566373</v>
      </c>
      <c r="K11" s="282">
        <v>24.422764572660785</v>
      </c>
      <c r="L11" s="282">
        <v>26.489008128269482</v>
      </c>
      <c r="M11" s="282">
        <v>27.242148931228094</v>
      </c>
      <c r="N11" s="282">
        <v>29.440266060166937</v>
      </c>
      <c r="O11" s="282">
        <v>30.946523833750479</v>
      </c>
      <c r="P11" s="282">
        <v>34.121485283761736</v>
      </c>
    </row>
    <row r="12" spans="1:21" ht="15.5">
      <c r="A12" s="92" t="s">
        <v>8</v>
      </c>
      <c r="B12" s="282">
        <v>4.0930656934306571</v>
      </c>
      <c r="C12" s="282">
        <v>4.1849926695988273</v>
      </c>
      <c r="D12" s="282">
        <v>4.1458817596073958</v>
      </c>
      <c r="E12" s="282">
        <v>3.7553327517596582</v>
      </c>
      <c r="F12" s="282">
        <v>3.5844113588169955</v>
      </c>
      <c r="G12" s="282">
        <v>3.448285057520307</v>
      </c>
      <c r="H12" s="282">
        <v>3.4733635306850523</v>
      </c>
      <c r="I12" s="282">
        <v>3.3766915052160957</v>
      </c>
      <c r="J12" s="282">
        <v>2.8947516961876705</v>
      </c>
      <c r="K12" s="282">
        <v>3.0596143703007312</v>
      </c>
      <c r="L12" s="282">
        <v>3.5216560748130297</v>
      </c>
      <c r="M12" s="282">
        <v>3.6591701749440264</v>
      </c>
      <c r="N12" s="282">
        <v>4.0590155289304732</v>
      </c>
      <c r="O12" s="282">
        <v>4.6272879830991123</v>
      </c>
      <c r="P12" s="282">
        <v>4.8984354654540354</v>
      </c>
      <c r="Q12" s="8" t="s">
        <v>15</v>
      </c>
      <c r="R12" s="20"/>
    </row>
    <row r="13" spans="1:21">
      <c r="A13" s="92" t="s">
        <v>6</v>
      </c>
      <c r="B13" s="282">
        <v>29.750117483095185</v>
      </c>
      <c r="C13" s="282">
        <v>29.413213741475847</v>
      </c>
      <c r="D13" s="282">
        <v>28.354758503483417</v>
      </c>
      <c r="E13" s="282">
        <v>27.288444887072544</v>
      </c>
      <c r="F13" s="282">
        <v>27.520973707426439</v>
      </c>
      <c r="G13" s="282">
        <v>26.537270253462559</v>
      </c>
      <c r="H13" s="282">
        <v>26.570663878459527</v>
      </c>
      <c r="I13" s="282">
        <v>28.900945908119844</v>
      </c>
      <c r="J13" s="282">
        <v>28.295488805856618</v>
      </c>
      <c r="K13" s="282">
        <v>27.796540948259956</v>
      </c>
      <c r="L13" s="282">
        <v>30.162571430241513</v>
      </c>
      <c r="M13" s="282">
        <v>30.607324027609177</v>
      </c>
      <c r="N13" s="282">
        <v>29.067135256032756</v>
      </c>
      <c r="O13" s="282">
        <v>28.835228933821078</v>
      </c>
      <c r="P13" s="282">
        <v>28.553430011631665</v>
      </c>
    </row>
    <row r="14" spans="1:21">
      <c r="A14" s="92" t="s">
        <v>5</v>
      </c>
      <c r="B14" s="282">
        <v>9.1400682685623895</v>
      </c>
      <c r="C14" s="282">
        <v>8.5880303159525369</v>
      </c>
      <c r="D14" s="282">
        <v>8.5555303908091105</v>
      </c>
      <c r="E14" s="282">
        <v>8.4915803370412135</v>
      </c>
      <c r="F14" s="282">
        <v>8.8015722105212948</v>
      </c>
      <c r="G14" s="282">
        <v>7.216408799212366</v>
      </c>
      <c r="H14" s="282">
        <v>7.306014763518907</v>
      </c>
      <c r="I14" s="282">
        <v>8.3100912143091339</v>
      </c>
      <c r="J14" s="282">
        <v>8.3996451944932957</v>
      </c>
      <c r="K14" s="282">
        <v>7.6529745987128024</v>
      </c>
      <c r="L14" s="282">
        <v>9.768563479156068</v>
      </c>
      <c r="M14" s="282">
        <v>10.413012570190459</v>
      </c>
      <c r="N14" s="282">
        <v>9.5955204669670913</v>
      </c>
      <c r="O14" s="282">
        <v>8.4223623668720098</v>
      </c>
      <c r="P14" s="282">
        <v>8.0465081492002621</v>
      </c>
    </row>
    <row r="15" spans="1:21">
      <c r="A15" s="92" t="s">
        <v>4</v>
      </c>
      <c r="B15" s="282">
        <v>2.667255277846651</v>
      </c>
      <c r="C15" s="282">
        <v>2.7143345422782592</v>
      </c>
      <c r="D15" s="282">
        <v>2.4393558458631173</v>
      </c>
      <c r="E15" s="282">
        <v>3.1373444775768617</v>
      </c>
      <c r="F15" s="282">
        <v>2.8102611219843929</v>
      </c>
      <c r="G15" s="282">
        <v>2.4587005946720377</v>
      </c>
      <c r="H15" s="282">
        <v>2.277271798384862</v>
      </c>
      <c r="I15" s="282">
        <v>2.5628900585199386</v>
      </c>
      <c r="J15" s="282">
        <v>2.479064075144557</v>
      </c>
      <c r="K15" s="282">
        <v>2.4968079046818668</v>
      </c>
      <c r="L15" s="282">
        <v>2.2927703530684713</v>
      </c>
      <c r="M15" s="282">
        <v>2.8429191895691699</v>
      </c>
      <c r="N15" s="282">
        <v>2.8693705047458264</v>
      </c>
      <c r="O15" s="282">
        <v>2.9424784281776413</v>
      </c>
      <c r="P15" s="282">
        <v>2.9323332301090779</v>
      </c>
      <c r="Q15" s="74" t="s">
        <v>15</v>
      </c>
    </row>
    <row r="16" spans="1:21">
      <c r="A16" s="92" t="s">
        <v>3</v>
      </c>
      <c r="B16" s="282">
        <v>2.2989068086863367</v>
      </c>
      <c r="C16" s="282">
        <v>2.2404823647304632</v>
      </c>
      <c r="D16" s="282">
        <v>2.1781966889596194</v>
      </c>
      <c r="E16" s="282">
        <v>2.1283547755130319</v>
      </c>
      <c r="F16" s="282">
        <v>2.3503786442762227</v>
      </c>
      <c r="G16" s="282">
        <v>2.4803004473324184</v>
      </c>
      <c r="H16" s="282">
        <v>2.6791507354148565</v>
      </c>
      <c r="I16" s="282">
        <v>2.757565859632825</v>
      </c>
      <c r="J16" s="282">
        <v>2.5104721964402268</v>
      </c>
      <c r="K16" s="282">
        <v>2.1689601047459468</v>
      </c>
      <c r="L16" s="282">
        <v>2.84845700214048</v>
      </c>
      <c r="M16" s="282">
        <v>2.7617591200417704</v>
      </c>
      <c r="N16" s="282">
        <v>3.0142864791404094</v>
      </c>
      <c r="O16" s="282">
        <v>2.9125271148742313</v>
      </c>
      <c r="P16" s="282">
        <v>3.2459703088755525</v>
      </c>
    </row>
    <row r="17" spans="1:18">
      <c r="A17" s="92" t="s">
        <v>32</v>
      </c>
      <c r="B17" s="282">
        <v>31.669172516696264</v>
      </c>
      <c r="C17" s="282">
        <v>30.93993881893778</v>
      </c>
      <c r="D17" s="282">
        <v>28.684508397699261</v>
      </c>
      <c r="E17" s="282">
        <v>28.96210988808015</v>
      </c>
      <c r="F17" s="282">
        <v>27.973373798886218</v>
      </c>
      <c r="G17" s="282">
        <v>29.17805055224883</v>
      </c>
      <c r="H17" s="282">
        <v>29.911503469958117</v>
      </c>
      <c r="I17" s="282">
        <v>31.336498427050074</v>
      </c>
      <c r="J17" s="282">
        <v>29.698217340423966</v>
      </c>
      <c r="K17" s="282">
        <v>29.208246613910894</v>
      </c>
      <c r="L17" s="282">
        <v>28.656465398371882</v>
      </c>
      <c r="M17" s="282">
        <v>28.904629468934502</v>
      </c>
      <c r="N17" s="282">
        <v>28.257808463485322</v>
      </c>
      <c r="O17" s="282">
        <v>28.732049055957802</v>
      </c>
      <c r="P17" s="282">
        <v>28.165413215197699</v>
      </c>
      <c r="Q17" t="s">
        <v>15</v>
      </c>
      <c r="R17" t="s">
        <v>15</v>
      </c>
    </row>
    <row r="18" spans="1:18">
      <c r="A18" s="92" t="s">
        <v>1</v>
      </c>
      <c r="B18" s="282">
        <v>9.9728103157466066</v>
      </c>
      <c r="C18" s="282">
        <v>10.211628425038983</v>
      </c>
      <c r="D18" s="282">
        <v>9.8614653729360136</v>
      </c>
      <c r="E18" s="282">
        <v>8.7590861659293342</v>
      </c>
      <c r="F18" s="282">
        <v>7.2714278653195548</v>
      </c>
      <c r="G18" s="282">
        <v>5.2507804466947077</v>
      </c>
      <c r="H18" s="282">
        <v>6.5364605704129861</v>
      </c>
      <c r="I18" s="282">
        <v>4.3076185381154755</v>
      </c>
      <c r="J18" s="282">
        <v>3.6288582574412143</v>
      </c>
      <c r="K18" s="282">
        <v>3.0958468212231232</v>
      </c>
      <c r="L18" s="282">
        <v>3.0691249522864048</v>
      </c>
      <c r="M18" s="282">
        <v>3.1334728058776413</v>
      </c>
      <c r="N18" s="282">
        <v>3.2945763048148424</v>
      </c>
      <c r="O18" s="282">
        <v>2.3685713210258643</v>
      </c>
      <c r="P18" s="282">
        <v>2.9744408034927701</v>
      </c>
    </row>
    <row r="19" spans="1:18">
      <c r="A19" s="92" t="s">
        <v>0</v>
      </c>
      <c r="B19" s="282">
        <v>11.33667979134705</v>
      </c>
      <c r="C19" s="282">
        <v>9.8161214492829565</v>
      </c>
      <c r="D19" s="282">
        <v>9.0939230812336866</v>
      </c>
      <c r="E19" s="282">
        <v>8.0032102714558153</v>
      </c>
      <c r="F19" s="282">
        <v>9.7110801296300533</v>
      </c>
      <c r="G19" s="282">
        <v>9.2775268919626335</v>
      </c>
      <c r="H19" s="282">
        <v>8.7102628190029936</v>
      </c>
      <c r="I19" s="282">
        <v>9.4882979678990083</v>
      </c>
      <c r="J19" s="282">
        <v>10.408325828571813</v>
      </c>
      <c r="K19" s="282">
        <v>10.388278806901464</v>
      </c>
      <c r="L19" s="282">
        <v>9.2900400131092447</v>
      </c>
      <c r="M19" s="282">
        <v>9.3852970729611371</v>
      </c>
      <c r="N19" s="282">
        <v>8.1106266587597862</v>
      </c>
      <c r="O19" s="282">
        <v>4.4260413731273154</v>
      </c>
      <c r="P19" s="282">
        <v>9.2149606751150035</v>
      </c>
    </row>
    <row r="20" spans="1:18">
      <c r="A20" s="13"/>
      <c r="B20" s="13"/>
      <c r="C20" s="13"/>
      <c r="D20" s="13"/>
    </row>
    <row r="21" spans="1:18" ht="14.65" customHeight="1">
      <c r="A21" s="18" t="s">
        <v>18</v>
      </c>
      <c r="B21" s="13"/>
      <c r="C21" s="13"/>
      <c r="D21" s="13"/>
      <c r="E21" s="13"/>
      <c r="F21" s="13"/>
      <c r="G21" s="13"/>
      <c r="H21" s="13"/>
      <c r="I21" s="13"/>
      <c r="J21" s="13"/>
      <c r="K21" s="13"/>
      <c r="L21" s="13"/>
      <c r="M21" s="13"/>
      <c r="N21" s="13"/>
      <c r="O21" s="13"/>
      <c r="P21" s="13"/>
    </row>
    <row r="22" spans="1:18">
      <c r="A22" s="13"/>
      <c r="B22" s="13"/>
      <c r="C22" s="13"/>
      <c r="D22" s="13"/>
      <c r="E22" s="13"/>
      <c r="F22" s="13"/>
      <c r="G22" s="13"/>
      <c r="H22" s="13"/>
      <c r="I22" s="13"/>
      <c r="J22" s="13"/>
      <c r="K22" s="13"/>
      <c r="L22" s="13"/>
      <c r="M22" s="13"/>
      <c r="N22" s="13"/>
      <c r="O22" s="13"/>
      <c r="P22" s="13"/>
    </row>
    <row r="23" spans="1:18">
      <c r="A23" s="53" t="s">
        <v>3687</v>
      </c>
      <c r="B23" s="13"/>
      <c r="C23" s="13"/>
      <c r="D23" s="13"/>
    </row>
    <row r="24" spans="1:18">
      <c r="A24" s="13"/>
      <c r="B24" s="13"/>
      <c r="C24" s="13"/>
      <c r="D24" s="13"/>
    </row>
    <row r="25" spans="1:18">
      <c r="A25" s="13" t="s">
        <v>573</v>
      </c>
      <c r="B25" s="13"/>
      <c r="C25" s="13"/>
      <c r="D25" s="13"/>
    </row>
    <row r="26" spans="1:18">
      <c r="A26" s="13"/>
      <c r="B26" s="13"/>
      <c r="C26" s="13"/>
      <c r="D26" s="13"/>
    </row>
  </sheetData>
  <hyperlinks>
    <hyperlink ref="R3" location="Content!A1" display="Back to content page" xr:uid="{00000000-0004-0000-0B01-000000000000}"/>
  </hyperlinks>
  <pageMargins left="0.7" right="0.7" top="0.75" bottom="0.75" header="0.3" footer="0.3"/>
  <pageSetup orientation="portrait" horizontalDpi="1200" verticalDpi="1200"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sheetPr codeName="Sheet269"/>
  <dimension ref="A1:Y25"/>
  <sheetViews>
    <sheetView topLeftCell="J1" zoomScaleNormal="100" workbookViewId="0">
      <selection activeCell="S21" sqref="S21"/>
    </sheetView>
  </sheetViews>
  <sheetFormatPr defaultColWidth="9.26953125" defaultRowHeight="14.5"/>
  <cols>
    <col min="1" max="1" width="37" customWidth="1"/>
    <col min="2" max="18" width="9.54296875" bestFit="1" customWidth="1"/>
    <col min="19" max="20" width="10.26953125" bestFit="1" customWidth="1"/>
    <col min="21" max="21" width="9.54296875" bestFit="1" customWidth="1"/>
    <col min="22" max="22" width="10.7265625" bestFit="1" customWidth="1"/>
    <col min="23" max="24" width="9.54296875" bestFit="1" customWidth="1"/>
    <col min="25" max="25" width="9.54296875" customWidth="1"/>
    <col min="26" max="26" width="9.54296875" bestFit="1" customWidth="1"/>
    <col min="27" max="51" width="7" customWidth="1"/>
  </cols>
  <sheetData>
    <row r="1" spans="1:25">
      <c r="A1" s="44" t="s">
        <v>3193</v>
      </c>
    </row>
    <row r="3" spans="1:25" ht="15.5">
      <c r="A3" s="172" t="s">
        <v>2519</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row>
    <row r="4" spans="1:25" ht="15.5">
      <c r="A4" s="172" t="s">
        <v>13</v>
      </c>
      <c r="B4" s="282">
        <v>9075.8503380000002</v>
      </c>
      <c r="C4" s="282">
        <v>9013.4222030000001</v>
      </c>
      <c r="D4" s="282">
        <v>8713.0465559999993</v>
      </c>
      <c r="E4" s="282">
        <v>8479.442008</v>
      </c>
      <c r="F4" s="282">
        <v>8311.1060899999993</v>
      </c>
      <c r="G4" s="282">
        <v>8140.5062639999996</v>
      </c>
      <c r="H4" s="282">
        <v>8034.7314829999996</v>
      </c>
      <c r="I4" s="282">
        <v>7962.0753430000004</v>
      </c>
      <c r="J4" s="282">
        <v>7928.6752230000002</v>
      </c>
      <c r="K4" s="282">
        <v>8023.8180030000003</v>
      </c>
      <c r="L4" s="282">
        <v>8116.2205590000003</v>
      </c>
      <c r="M4" s="282">
        <v>8242.1867559999991</v>
      </c>
      <c r="N4" s="282">
        <v>8429.7557259999994</v>
      </c>
      <c r="O4" s="282">
        <v>8682.8427850000007</v>
      </c>
      <c r="P4" s="282">
        <v>9024.5712309999999</v>
      </c>
      <c r="Q4" s="282">
        <v>9467.4611659999991</v>
      </c>
      <c r="R4" s="282">
        <v>9904.7737859999997</v>
      </c>
      <c r="S4" s="282">
        <v>10175.677247</v>
      </c>
      <c r="T4" s="282">
        <v>10398.036969999999</v>
      </c>
      <c r="U4" s="282">
        <v>10606.852578</v>
      </c>
      <c r="V4" s="282">
        <v>11216.781002</v>
      </c>
      <c r="W4" s="282">
        <v>12626.409924</v>
      </c>
      <c r="X4" s="282">
        <v>14522.766968</v>
      </c>
      <c r="Y4" s="282">
        <v>16986.496967999999</v>
      </c>
    </row>
    <row r="5" spans="1:25" ht="15.5">
      <c r="A5" s="172" t="s">
        <v>12</v>
      </c>
      <c r="B5" s="282">
        <v>85.545060000000007</v>
      </c>
      <c r="C5" s="282">
        <v>93.150523000000007</v>
      </c>
      <c r="D5" s="282">
        <v>97.549803999999995</v>
      </c>
      <c r="E5" s="282">
        <v>134.168826</v>
      </c>
      <c r="F5" s="282">
        <v>134.57907299999999</v>
      </c>
      <c r="G5" s="282">
        <v>135.10501300000001</v>
      </c>
      <c r="H5" s="282">
        <v>138.11469</v>
      </c>
      <c r="I5" s="282">
        <v>145.01153199999999</v>
      </c>
      <c r="J5" s="282">
        <v>152.58900399999999</v>
      </c>
      <c r="K5" s="282">
        <v>157.253626</v>
      </c>
      <c r="L5" s="282">
        <v>161.88269500000001</v>
      </c>
      <c r="M5" s="282">
        <v>167.42968300000001</v>
      </c>
      <c r="N5" s="282">
        <v>178.340586</v>
      </c>
      <c r="O5" s="282">
        <v>189.321145</v>
      </c>
      <c r="P5" s="282">
        <v>198.688106</v>
      </c>
      <c r="Q5" s="282">
        <v>207.444864</v>
      </c>
      <c r="R5" s="282">
        <v>218.90006299999999</v>
      </c>
      <c r="S5" s="282">
        <v>229.37968000000001</v>
      </c>
      <c r="T5" s="282">
        <v>241.515646</v>
      </c>
      <c r="U5" s="282">
        <v>252.874414</v>
      </c>
      <c r="V5" s="282">
        <v>264.82766199999998</v>
      </c>
      <c r="W5" s="282">
        <v>271.48407900000001</v>
      </c>
      <c r="X5" s="282">
        <v>279.85158100000001</v>
      </c>
      <c r="Y5" s="282">
        <v>287.87158099999999</v>
      </c>
    </row>
    <row r="6" spans="1:25" ht="15.5">
      <c r="A6" s="172" t="s">
        <v>483</v>
      </c>
      <c r="B6" s="282">
        <v>179.870138</v>
      </c>
      <c r="C6" s="282">
        <v>189.27690000000001</v>
      </c>
      <c r="D6" s="282">
        <v>197.31420399999999</v>
      </c>
      <c r="E6" s="282">
        <v>204.46756300000001</v>
      </c>
      <c r="F6" s="282">
        <v>213.19446600000001</v>
      </c>
      <c r="G6" s="282">
        <v>215.78842800000001</v>
      </c>
      <c r="H6" s="282">
        <v>219.01511500000001</v>
      </c>
      <c r="I6" s="282">
        <v>214.80283299999999</v>
      </c>
      <c r="J6" s="282">
        <v>211.687354</v>
      </c>
      <c r="K6" s="282">
        <v>210.39318</v>
      </c>
      <c r="L6" s="282">
        <v>208.890244</v>
      </c>
      <c r="M6" s="282">
        <v>211.14496</v>
      </c>
      <c r="N6" s="282">
        <v>215.11277999999999</v>
      </c>
      <c r="O6" s="282">
        <v>219.199365</v>
      </c>
      <c r="P6" s="282">
        <v>223.78775200000001</v>
      </c>
      <c r="Q6" s="282">
        <v>230.70739699999999</v>
      </c>
      <c r="R6" s="282">
        <v>237.07390799999999</v>
      </c>
      <c r="S6" s="282">
        <v>242.95025699999999</v>
      </c>
      <c r="T6" s="282">
        <v>252.23487700000001</v>
      </c>
      <c r="U6" s="282">
        <v>264.57164</v>
      </c>
      <c r="V6" s="282">
        <v>276.01226700000001</v>
      </c>
      <c r="W6" s="282">
        <v>284.65029099999998</v>
      </c>
      <c r="X6" s="282">
        <v>298.05929600000002</v>
      </c>
      <c r="Y6" s="282">
        <v>313.829296</v>
      </c>
    </row>
    <row r="7" spans="1:25" ht="15.5">
      <c r="A7" s="172" t="s">
        <v>568</v>
      </c>
      <c r="B7" s="282">
        <v>11046.759005</v>
      </c>
      <c r="C7" s="282">
        <v>10589.673500999999</v>
      </c>
      <c r="D7" s="282">
        <v>10178.087235000001</v>
      </c>
      <c r="E7" s="282">
        <v>9749.4677119999997</v>
      </c>
      <c r="F7" s="282">
        <v>9288.6329270000006</v>
      </c>
      <c r="G7" s="282">
        <v>8871.0810760000004</v>
      </c>
      <c r="H7" s="282">
        <v>8470.5966690000005</v>
      </c>
      <c r="I7" s="282">
        <v>8127.4436290000003</v>
      </c>
      <c r="J7" s="282">
        <v>7878.3503739999996</v>
      </c>
      <c r="K7" s="282">
        <v>7712.5348469999999</v>
      </c>
      <c r="L7" s="282">
        <v>7411.0346939999999</v>
      </c>
      <c r="M7" s="282">
        <v>7280.6872549999998</v>
      </c>
      <c r="N7" s="282">
        <v>7412.878874</v>
      </c>
      <c r="O7" s="282">
        <v>7326.2103399999996</v>
      </c>
      <c r="P7" s="282">
        <v>7239.4063059999999</v>
      </c>
      <c r="Q7" s="282">
        <v>7190.9379280000003</v>
      </c>
      <c r="R7" s="282">
        <v>7215.0724190000001</v>
      </c>
      <c r="S7" s="282">
        <v>7304.4376819999998</v>
      </c>
      <c r="T7" s="282">
        <v>7423.9660819999999</v>
      </c>
      <c r="U7" s="282">
        <v>7396.4684280000001</v>
      </c>
      <c r="V7" s="282">
        <v>7558.0362219999997</v>
      </c>
      <c r="W7" s="282">
        <v>8362.5182359999999</v>
      </c>
      <c r="X7" s="282">
        <v>11000.31797</v>
      </c>
      <c r="Y7" s="282">
        <v>12728.427970000001</v>
      </c>
    </row>
    <row r="8" spans="1:25" ht="15.5">
      <c r="A8" s="172" t="s">
        <v>482</v>
      </c>
      <c r="B8" s="282">
        <v>652.972443</v>
      </c>
      <c r="C8" s="282">
        <v>650.79825100000005</v>
      </c>
      <c r="D8" s="282">
        <v>651.56756600000006</v>
      </c>
      <c r="E8" s="282">
        <v>651.76591299999995</v>
      </c>
      <c r="F8" s="282">
        <v>649.66218900000001</v>
      </c>
      <c r="G8" s="282">
        <v>651.50090299999999</v>
      </c>
      <c r="H8" s="282">
        <v>659.015086</v>
      </c>
      <c r="I8" s="282">
        <v>666.52454799999998</v>
      </c>
      <c r="J8" s="282">
        <v>666.49140699999998</v>
      </c>
      <c r="K8" s="282">
        <v>664.36718800000006</v>
      </c>
      <c r="L8" s="282">
        <v>673.66646500000002</v>
      </c>
      <c r="M8" s="282">
        <v>681.26489000000004</v>
      </c>
      <c r="N8" s="282">
        <v>691.55518500000005</v>
      </c>
      <c r="O8" s="282">
        <v>701.27085399999999</v>
      </c>
      <c r="P8" s="282">
        <v>708.626529</v>
      </c>
      <c r="Q8" s="282">
        <v>718.91833899999995</v>
      </c>
      <c r="R8" s="282">
        <v>732.04630899999995</v>
      </c>
      <c r="S8" s="282">
        <v>742.10345900000004</v>
      </c>
      <c r="T8" s="282">
        <v>751.93287299999997</v>
      </c>
      <c r="U8" s="282">
        <v>762.38969999999995</v>
      </c>
      <c r="V8" s="282">
        <v>771.93761099999995</v>
      </c>
      <c r="W8" s="282">
        <v>781.81262500000003</v>
      </c>
      <c r="X8" s="282">
        <v>792.95083999999997</v>
      </c>
      <c r="Y8" s="282">
        <v>803.73083999999994</v>
      </c>
    </row>
    <row r="9" spans="1:25" ht="15.5">
      <c r="A9" s="172" t="s">
        <v>11</v>
      </c>
      <c r="B9" s="282">
        <v>41.717813</v>
      </c>
      <c r="C9" s="282">
        <v>44.174708000000003</v>
      </c>
      <c r="D9" s="282">
        <v>45.984012999999997</v>
      </c>
      <c r="E9" s="282">
        <v>47.647728999999998</v>
      </c>
      <c r="F9" s="282">
        <v>49.357298999999998</v>
      </c>
      <c r="G9" s="282">
        <v>51.014418999999997</v>
      </c>
      <c r="H9" s="282">
        <v>52.556666999999997</v>
      </c>
      <c r="I9" s="282">
        <v>54.636918999999999</v>
      </c>
      <c r="J9" s="282">
        <v>57.294181999999999</v>
      </c>
      <c r="K9" s="282">
        <v>60.184694999999998</v>
      </c>
      <c r="L9" s="282">
        <v>63.005578</v>
      </c>
      <c r="M9" s="282">
        <v>66.183757</v>
      </c>
      <c r="N9" s="282">
        <v>70.119924999999995</v>
      </c>
      <c r="O9" s="282">
        <v>74.405709000000002</v>
      </c>
      <c r="P9" s="282">
        <v>77.448248000000007</v>
      </c>
      <c r="Q9" s="282">
        <v>80.791006999999993</v>
      </c>
      <c r="R9" s="282">
        <v>85.649234000000007</v>
      </c>
      <c r="S9" s="282">
        <v>90.087286000000006</v>
      </c>
      <c r="T9" s="282">
        <v>93.801209</v>
      </c>
      <c r="U9" s="282">
        <v>97.618105999999997</v>
      </c>
      <c r="V9" s="282">
        <v>101.735662</v>
      </c>
      <c r="W9" s="282">
        <v>107.310976</v>
      </c>
      <c r="X9" s="282">
        <v>113.06286</v>
      </c>
      <c r="Y9" s="282">
        <v>119.63285999999999</v>
      </c>
    </row>
    <row r="10" spans="1:25" ht="15.5">
      <c r="A10" s="172" t="s">
        <v>10</v>
      </c>
      <c r="B10" s="282">
        <v>1664.0627850000001</v>
      </c>
      <c r="C10" s="282">
        <v>1663.1523</v>
      </c>
      <c r="D10" s="282">
        <v>1650.2166440000001</v>
      </c>
      <c r="E10" s="282">
        <v>1651.511733</v>
      </c>
      <c r="F10" s="282">
        <v>1640.324014</v>
      </c>
      <c r="G10" s="282">
        <v>1632.889275</v>
      </c>
      <c r="H10" s="282">
        <v>1629.517002</v>
      </c>
      <c r="I10" s="282">
        <v>1627.484158</v>
      </c>
      <c r="J10" s="282">
        <v>1636.1044360000001</v>
      </c>
      <c r="K10" s="282">
        <v>1638.5491340000001</v>
      </c>
      <c r="L10" s="282">
        <v>1654.6127650000001</v>
      </c>
      <c r="M10" s="282">
        <v>1675.5071350000001</v>
      </c>
      <c r="N10" s="282">
        <v>1701.8478459999999</v>
      </c>
      <c r="O10" s="282">
        <v>1732.7173310000001</v>
      </c>
      <c r="P10" s="282">
        <v>1768.7371419999999</v>
      </c>
      <c r="Q10" s="282">
        <v>1800.1661799999999</v>
      </c>
      <c r="R10" s="282">
        <v>1843.733933</v>
      </c>
      <c r="S10" s="282">
        <v>1887.3731620000001</v>
      </c>
      <c r="T10" s="282">
        <v>1919.017409</v>
      </c>
      <c r="U10" s="282">
        <v>1959.7875839999999</v>
      </c>
      <c r="V10" s="282">
        <v>1998.8380239999999</v>
      </c>
      <c r="W10" s="282">
        <v>2020.867442</v>
      </c>
      <c r="X10" s="282">
        <v>2038.5626990000001</v>
      </c>
      <c r="Y10" s="282">
        <v>2049.2926990000001</v>
      </c>
    </row>
    <row r="11" spans="1:25" ht="15.5">
      <c r="A11" s="172" t="s">
        <v>9</v>
      </c>
      <c r="B11" s="282">
        <v>490.78204099999999</v>
      </c>
      <c r="C11" s="282">
        <v>493.31302799999997</v>
      </c>
      <c r="D11" s="282">
        <v>498.99053099999998</v>
      </c>
      <c r="E11" s="282">
        <v>506.77071899999999</v>
      </c>
      <c r="F11" s="282">
        <v>517.17806399999995</v>
      </c>
      <c r="G11" s="282">
        <v>530.73510799999997</v>
      </c>
      <c r="H11" s="282">
        <v>553.75020099999995</v>
      </c>
      <c r="I11" s="282">
        <v>583.66617099999996</v>
      </c>
      <c r="J11" s="282">
        <v>611.34198300000003</v>
      </c>
      <c r="K11" s="282">
        <v>632.85126200000002</v>
      </c>
      <c r="L11" s="282">
        <v>652.59546499999999</v>
      </c>
      <c r="M11" s="282">
        <v>680.167284</v>
      </c>
      <c r="N11" s="282">
        <v>707.43240000000003</v>
      </c>
      <c r="O11" s="282">
        <v>736.91532500000005</v>
      </c>
      <c r="P11" s="282">
        <v>779.19271300000003</v>
      </c>
      <c r="Q11" s="282">
        <v>830.26158999999996</v>
      </c>
      <c r="R11" s="282">
        <v>878.77614200000005</v>
      </c>
      <c r="S11" s="282">
        <v>940.21311000000003</v>
      </c>
      <c r="T11" s="282">
        <v>997.80516699999998</v>
      </c>
      <c r="U11" s="282">
        <v>1069.025513</v>
      </c>
      <c r="V11" s="282">
        <v>1248.687944</v>
      </c>
      <c r="W11" s="282">
        <v>1430.312831</v>
      </c>
      <c r="X11" s="282">
        <v>1626.885896</v>
      </c>
      <c r="Y11" s="282">
        <v>1840.8158960000001</v>
      </c>
    </row>
    <row r="12" spans="1:25" ht="15.5">
      <c r="A12" s="172" t="s">
        <v>8</v>
      </c>
      <c r="B12" s="282">
        <v>547.64063499999997</v>
      </c>
      <c r="C12" s="282">
        <v>547.29400999999996</v>
      </c>
      <c r="D12" s="282">
        <v>554.60783500000002</v>
      </c>
      <c r="E12" s="282">
        <v>567.13774899999999</v>
      </c>
      <c r="F12" s="282">
        <v>592.74869000000001</v>
      </c>
      <c r="G12" s="282">
        <v>648.66560400000003</v>
      </c>
      <c r="H12" s="282">
        <v>716.42168600000002</v>
      </c>
      <c r="I12" s="282">
        <v>761.00506399999995</v>
      </c>
      <c r="J12" s="282">
        <v>801.04820600000005</v>
      </c>
      <c r="K12" s="282">
        <v>809.635537</v>
      </c>
      <c r="L12" s="282">
        <v>814.38425900000004</v>
      </c>
      <c r="M12" s="282">
        <v>825.44677000000001</v>
      </c>
      <c r="N12" s="282">
        <v>837.46882300000004</v>
      </c>
      <c r="O12" s="282">
        <v>931.16004499999997</v>
      </c>
      <c r="P12" s="282">
        <v>955.55556200000001</v>
      </c>
      <c r="Q12" s="282">
        <v>951.92035199999998</v>
      </c>
      <c r="R12" s="282">
        <v>944.44962399999997</v>
      </c>
      <c r="S12" s="282">
        <v>933.45359800000006</v>
      </c>
      <c r="T12" s="282">
        <v>923.39550399999996</v>
      </c>
      <c r="U12" s="282">
        <v>918.47772199999997</v>
      </c>
      <c r="V12" s="282">
        <v>899.656835</v>
      </c>
      <c r="W12" s="282">
        <v>890.17589299999997</v>
      </c>
      <c r="X12" s="282">
        <v>874.44391800000005</v>
      </c>
      <c r="Y12" s="282">
        <v>854.71391800000004</v>
      </c>
    </row>
    <row r="13" spans="1:25" ht="15.5">
      <c r="A13" s="172" t="s">
        <v>6</v>
      </c>
      <c r="B13" s="282">
        <v>505.16007300000001</v>
      </c>
      <c r="C13" s="282">
        <v>506.70160499999997</v>
      </c>
      <c r="D13" s="282">
        <v>517.10721999999998</v>
      </c>
      <c r="E13" s="282">
        <v>536.09335099999998</v>
      </c>
      <c r="F13" s="282">
        <v>560.370046</v>
      </c>
      <c r="G13" s="282">
        <v>595.26960799999995</v>
      </c>
      <c r="H13" s="282">
        <v>643.58341099999996</v>
      </c>
      <c r="I13" s="282">
        <v>702.02586399999996</v>
      </c>
      <c r="J13" s="282">
        <v>803.80633799999998</v>
      </c>
      <c r="K13" s="282">
        <v>936.40724899999998</v>
      </c>
      <c r="L13" s="282">
        <v>1049.299947</v>
      </c>
      <c r="M13" s="282">
        <v>1155.428306</v>
      </c>
      <c r="N13" s="282">
        <v>1260.830467</v>
      </c>
      <c r="O13" s="282">
        <v>1360.2158429999999</v>
      </c>
      <c r="P13" s="282">
        <v>1469.5116909999999</v>
      </c>
      <c r="Q13" s="282">
        <v>1592.4897570000001</v>
      </c>
      <c r="R13" s="282">
        <v>1699.8772879999999</v>
      </c>
      <c r="S13" s="282">
        <v>1453.253878</v>
      </c>
      <c r="T13" s="282">
        <v>1859.711519</v>
      </c>
      <c r="U13" s="282">
        <v>2098.3633960000002</v>
      </c>
      <c r="V13" s="282">
        <v>2222.4509039999998</v>
      </c>
      <c r="W13" s="282">
        <v>1968.0415660000001</v>
      </c>
      <c r="X13" s="282">
        <v>1473.6660790000001</v>
      </c>
      <c r="Y13" s="282">
        <v>1656.3760789999999</v>
      </c>
    </row>
    <row r="14" spans="1:25" ht="15.5">
      <c r="A14" s="172" t="s">
        <v>17</v>
      </c>
      <c r="B14" s="282">
        <v>1446.9100370000001</v>
      </c>
      <c r="C14" s="282">
        <v>1482.483534</v>
      </c>
      <c r="D14" s="282">
        <v>1481.523801</v>
      </c>
      <c r="E14" s="282">
        <v>1510.0974020000001</v>
      </c>
      <c r="F14" s="282">
        <v>1511.447179</v>
      </c>
      <c r="G14" s="282">
        <v>1514.4814899999999</v>
      </c>
      <c r="H14" s="282">
        <v>1488.944164</v>
      </c>
      <c r="I14" s="282">
        <v>1214.022702</v>
      </c>
      <c r="J14" s="282">
        <v>1162.447956</v>
      </c>
      <c r="K14" s="282">
        <v>1152.207036</v>
      </c>
      <c r="L14" s="282">
        <v>1150.635509</v>
      </c>
      <c r="M14" s="282">
        <v>1156.522093</v>
      </c>
      <c r="N14" s="282">
        <v>1148.6724610000001</v>
      </c>
      <c r="O14" s="282">
        <v>1024.8515970000001</v>
      </c>
      <c r="P14" s="282">
        <v>1055.49585</v>
      </c>
      <c r="Q14" s="282">
        <v>1137.558865</v>
      </c>
      <c r="R14" s="282">
        <v>1192.98379</v>
      </c>
      <c r="S14" s="282">
        <v>1197.7137009999999</v>
      </c>
      <c r="T14" s="282">
        <v>1256.4666569999999</v>
      </c>
      <c r="U14" s="282">
        <v>1303.1221499999999</v>
      </c>
      <c r="V14" s="282">
        <v>1371.5867290000001</v>
      </c>
      <c r="W14" s="282">
        <v>1567.6764539999999</v>
      </c>
      <c r="X14" s="282">
        <v>1551.6502109999999</v>
      </c>
      <c r="Y14" s="282">
        <v>1551.2002110000001</v>
      </c>
    </row>
    <row r="15" spans="1:25" ht="15.5">
      <c r="A15" s="172" t="s">
        <v>4</v>
      </c>
      <c r="B15" s="282">
        <v>36.12182</v>
      </c>
      <c r="C15" s="282">
        <v>36.630637</v>
      </c>
      <c r="D15" s="282">
        <v>36.980243999999999</v>
      </c>
      <c r="E15" s="282">
        <v>35.735256</v>
      </c>
      <c r="F15" s="282">
        <v>34.458931</v>
      </c>
      <c r="G15" s="282">
        <v>34.289819999999999</v>
      </c>
      <c r="H15" s="282">
        <v>33.931657000000001</v>
      </c>
      <c r="I15" s="282">
        <v>33.411605000000002</v>
      </c>
      <c r="J15" s="282">
        <v>32.479097000000003</v>
      </c>
      <c r="K15" s="282">
        <v>31.573194000000001</v>
      </c>
      <c r="L15" s="282">
        <v>31.301302</v>
      </c>
      <c r="M15" s="282">
        <v>30.997297</v>
      </c>
      <c r="N15" s="282">
        <v>30.706544000000001</v>
      </c>
      <c r="O15" s="282">
        <v>30.874141000000002</v>
      </c>
      <c r="P15" s="282">
        <v>30.870743000000001</v>
      </c>
      <c r="Q15" s="282">
        <v>30.781697999999999</v>
      </c>
      <c r="R15" s="282">
        <v>30.746064000000001</v>
      </c>
      <c r="S15" s="282">
        <v>30.764952000000001</v>
      </c>
      <c r="T15" s="282">
        <v>30.655170999999999</v>
      </c>
      <c r="U15" s="282">
        <v>30.718138</v>
      </c>
      <c r="V15" s="282">
        <v>30.631017</v>
      </c>
      <c r="W15" s="282">
        <v>30.450378000000001</v>
      </c>
      <c r="X15" s="282">
        <v>30.225684000000001</v>
      </c>
      <c r="Y15" s="282">
        <v>29.755683999999999</v>
      </c>
    </row>
    <row r="16" spans="1:25" ht="15.5">
      <c r="A16" s="172" t="s">
        <v>3</v>
      </c>
      <c r="B16" s="282">
        <v>19049.247248</v>
      </c>
      <c r="C16" s="282">
        <v>18981.182173000001</v>
      </c>
      <c r="D16" s="282">
        <v>19192.182872000001</v>
      </c>
      <c r="E16" s="282">
        <v>19357.245758000001</v>
      </c>
      <c r="F16" s="282">
        <v>19542.567867000002</v>
      </c>
      <c r="G16" s="282">
        <v>19724.253242999999</v>
      </c>
      <c r="H16" s="282">
        <v>19812.317578999999</v>
      </c>
      <c r="I16" s="282">
        <v>19852.962898000002</v>
      </c>
      <c r="J16" s="282">
        <v>19992.9601</v>
      </c>
      <c r="K16" s="282">
        <v>19997.164949000002</v>
      </c>
      <c r="L16" s="282">
        <v>19944.882224000001</v>
      </c>
      <c r="M16" s="282">
        <v>20175.320285999998</v>
      </c>
      <c r="N16" s="282">
        <v>20494.220721000002</v>
      </c>
      <c r="O16" s="282">
        <v>20981.424103000001</v>
      </c>
      <c r="P16" s="282">
        <v>21211.272719000001</v>
      </c>
      <c r="Q16" s="282">
        <v>21414.914387000001</v>
      </c>
      <c r="R16" s="282">
        <v>21531.199430000001</v>
      </c>
      <c r="S16" s="282">
        <v>21804.030387999999</v>
      </c>
      <c r="T16" s="282">
        <v>22045.514189000001</v>
      </c>
      <c r="U16" s="282">
        <v>22203.083860999999</v>
      </c>
      <c r="V16" s="282">
        <v>22453.243577000001</v>
      </c>
      <c r="W16" s="282">
        <v>22748.579891000001</v>
      </c>
      <c r="X16" s="282">
        <v>23284.253816</v>
      </c>
      <c r="Y16" s="282">
        <v>24029.493815999998</v>
      </c>
    </row>
    <row r="17" spans="1:25" ht="15.5">
      <c r="A17" s="172" t="s">
        <v>32</v>
      </c>
      <c r="B17" s="282">
        <v>1785.600578</v>
      </c>
      <c r="C17" s="282">
        <v>1916.9896900000001</v>
      </c>
      <c r="D17" s="282">
        <v>2066.4874279999999</v>
      </c>
      <c r="E17" s="282">
        <v>2217.6085050000002</v>
      </c>
      <c r="F17" s="282">
        <v>2355.920678</v>
      </c>
      <c r="G17" s="282">
        <v>2493.033492</v>
      </c>
      <c r="H17" s="282">
        <v>2648.225191</v>
      </c>
      <c r="I17" s="282">
        <v>2789.5412860000001</v>
      </c>
      <c r="J17" s="282">
        <v>2963.3480039999999</v>
      </c>
      <c r="K17" s="282">
        <v>3206.5807100000002</v>
      </c>
      <c r="L17" s="282">
        <v>3491.3937919999998</v>
      </c>
      <c r="M17" s="282">
        <v>3795.9610269999998</v>
      </c>
      <c r="N17" s="282">
        <v>4165.6506399999998</v>
      </c>
      <c r="O17" s="282">
        <v>4619.8900569999996</v>
      </c>
      <c r="P17" s="282">
        <v>5101.6452859999999</v>
      </c>
      <c r="Q17" s="282">
        <v>5683.1835709999996</v>
      </c>
      <c r="R17" s="282">
        <v>6382.3678490000002</v>
      </c>
      <c r="S17" s="282">
        <v>7181.87392</v>
      </c>
      <c r="T17" s="282">
        <v>8156.3526199999997</v>
      </c>
      <c r="U17" s="282">
        <v>9175.4804540000005</v>
      </c>
      <c r="V17" s="282">
        <v>10068.242521</v>
      </c>
      <c r="W17" s="282">
        <v>10867.900764</v>
      </c>
      <c r="X17" s="282">
        <v>11735.652045999999</v>
      </c>
      <c r="Y17" s="282">
        <v>12681.822045999999</v>
      </c>
    </row>
    <row r="18" spans="1:25" ht="15.5">
      <c r="A18" s="172" t="s">
        <v>1</v>
      </c>
      <c r="B18" s="282">
        <v>907.49917300000004</v>
      </c>
      <c r="C18" s="282">
        <v>1002.680304</v>
      </c>
      <c r="D18" s="282">
        <v>1091.6935450000001</v>
      </c>
      <c r="E18" s="282">
        <v>1188.953489</v>
      </c>
      <c r="F18" s="282">
        <v>1287.400621</v>
      </c>
      <c r="G18" s="282">
        <v>1378.015537</v>
      </c>
      <c r="H18" s="282">
        <v>1470.475502</v>
      </c>
      <c r="I18" s="282">
        <v>1579.388989</v>
      </c>
      <c r="J18" s="282">
        <v>1658.875223</v>
      </c>
      <c r="K18" s="282">
        <v>1743.056055</v>
      </c>
      <c r="L18" s="282">
        <v>1813.191431</v>
      </c>
      <c r="M18" s="282">
        <v>1908.7060799999999</v>
      </c>
      <c r="N18" s="282">
        <v>2036.1663000000001</v>
      </c>
      <c r="O18" s="282">
        <v>2121.3076890000002</v>
      </c>
      <c r="P18" s="282">
        <v>2167.6826249999999</v>
      </c>
      <c r="Q18" s="282">
        <v>2201.1054239999999</v>
      </c>
      <c r="R18" s="282">
        <v>2254.3668229999998</v>
      </c>
      <c r="S18" s="282">
        <v>2346.2087240000001</v>
      </c>
      <c r="T18" s="282">
        <v>2310.2638579999998</v>
      </c>
      <c r="U18" s="282">
        <v>2258.9234230000002</v>
      </c>
      <c r="V18" s="282">
        <v>2206.5902019999999</v>
      </c>
      <c r="W18" s="282">
        <v>2179.1658000000002</v>
      </c>
      <c r="X18" s="282">
        <v>2156.2962790000001</v>
      </c>
      <c r="Y18" s="282">
        <v>2137.996279</v>
      </c>
    </row>
    <row r="19" spans="1:25" ht="15.5">
      <c r="A19" s="172" t="s">
        <v>23</v>
      </c>
      <c r="B19" s="282">
        <v>4833.4252699999997</v>
      </c>
      <c r="C19" s="282">
        <v>4743.4543809999996</v>
      </c>
      <c r="D19" s="282">
        <v>4679.0954259999999</v>
      </c>
      <c r="E19" s="282">
        <v>4612.7554790000004</v>
      </c>
      <c r="F19" s="282">
        <v>4739.2995680000004</v>
      </c>
      <c r="G19" s="282">
        <v>6962.1074529999996</v>
      </c>
      <c r="H19" s="282">
        <v>7123.4712570000002</v>
      </c>
      <c r="I19" s="282">
        <v>6975.8913839999996</v>
      </c>
      <c r="J19" s="282">
        <v>6786.8397109999996</v>
      </c>
      <c r="K19" s="282">
        <v>6461.635781</v>
      </c>
      <c r="L19" s="282">
        <v>6162.9646919999996</v>
      </c>
      <c r="M19" s="282">
        <v>5888.6953089999997</v>
      </c>
      <c r="N19" s="282">
        <v>5645.7630289999997</v>
      </c>
      <c r="O19" s="282">
        <v>5481.5450339999998</v>
      </c>
      <c r="P19" s="282">
        <v>5335.3591980000001</v>
      </c>
      <c r="Q19" s="282">
        <v>5198.5704379999997</v>
      </c>
      <c r="R19" s="282">
        <v>5080.4810740000003</v>
      </c>
      <c r="S19" s="282">
        <v>4895.0773820000004</v>
      </c>
      <c r="T19" s="282">
        <v>4711.150764</v>
      </c>
      <c r="U19" s="282">
        <v>4614.9986929999995</v>
      </c>
      <c r="V19" s="282">
        <v>4484.4365440000001</v>
      </c>
      <c r="W19" s="282">
        <v>4343.8656430000001</v>
      </c>
      <c r="X19" s="282">
        <v>4214.9442250000002</v>
      </c>
      <c r="Y19" s="282">
        <v>4084.5542249999999</v>
      </c>
    </row>
    <row r="21" spans="1:25">
      <c r="A21" s="44" t="s">
        <v>18</v>
      </c>
    </row>
    <row r="23" spans="1:25">
      <c r="A23" s="13" t="s">
        <v>3266</v>
      </c>
    </row>
    <row r="25" spans="1:25">
      <c r="A25" t="s">
        <v>3267</v>
      </c>
    </row>
  </sheetData>
  <phoneticPr fontId="201" type="noConversion"/>
  <pageMargins left="0.7" right="0.7" top="0.75" bottom="0.75" header="0.3" footer="0.3"/>
  <pageSetup paperSize="9" orientation="portrait"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sheetPr codeName="Sheet270"/>
  <dimension ref="A1:AJ63"/>
  <sheetViews>
    <sheetView topLeftCell="Q9" zoomScale="95" zoomScaleNormal="95" workbookViewId="0">
      <selection activeCell="Y29" sqref="Y29"/>
    </sheetView>
  </sheetViews>
  <sheetFormatPr defaultRowHeight="14.5"/>
  <cols>
    <col min="1" max="1" width="33.7265625" customWidth="1"/>
    <col min="2" max="6" width="13.453125" style="80" hidden="1" customWidth="1"/>
    <col min="7" max="14" width="13.453125" style="80" customWidth="1"/>
    <col min="15" max="19" width="12.7265625" style="80" bestFit="1" customWidth="1"/>
    <col min="20" max="22" width="12.7265625" style="80" customWidth="1"/>
    <col min="23" max="27" width="7.7265625" style="80" bestFit="1" customWidth="1"/>
    <col min="28" max="30" width="7.7265625" style="80" customWidth="1"/>
  </cols>
  <sheetData>
    <row r="1" spans="1:36">
      <c r="A1" s="18" t="s">
        <v>3269</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7"/>
    </row>
    <row r="2" spans="1:36">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7"/>
    </row>
    <row r="3" spans="1:36" ht="15" customHeight="1">
      <c r="A3" s="1083" t="s">
        <v>14</v>
      </c>
      <c r="B3" s="1090" t="s">
        <v>96</v>
      </c>
      <c r="C3" s="1091"/>
      <c r="D3" s="1091"/>
      <c r="E3" s="1091"/>
      <c r="F3" s="1091"/>
      <c r="G3" s="1096" t="s">
        <v>93</v>
      </c>
      <c r="H3" s="1097"/>
      <c r="I3" s="1097"/>
      <c r="J3" s="1097"/>
      <c r="K3" s="1097"/>
      <c r="L3" s="1097"/>
      <c r="M3" s="1097"/>
      <c r="N3" s="1097"/>
      <c r="O3" s="1036"/>
      <c r="P3" s="1037"/>
      <c r="Q3" s="1037"/>
      <c r="R3" s="1037"/>
      <c r="S3" s="1037"/>
      <c r="T3" s="1037"/>
      <c r="U3" s="1037"/>
      <c r="V3" s="1037"/>
      <c r="W3" s="1037"/>
      <c r="X3" s="1037"/>
      <c r="Y3" s="1037"/>
      <c r="Z3" s="1037"/>
      <c r="AA3" s="1037"/>
      <c r="AB3" s="315"/>
      <c r="AC3" s="315"/>
      <c r="AD3" s="315"/>
      <c r="AE3" s="17"/>
    </row>
    <row r="4" spans="1:36" ht="15" customHeight="1">
      <c r="A4" s="1083"/>
      <c r="B4" s="1092"/>
      <c r="C4" s="1093"/>
      <c r="D4" s="1093"/>
      <c r="E4" s="1093"/>
      <c r="F4" s="1093"/>
      <c r="G4" s="1096"/>
      <c r="H4" s="1097"/>
      <c r="I4" s="1097"/>
      <c r="J4" s="1097"/>
      <c r="K4" s="1097"/>
      <c r="L4" s="1097"/>
      <c r="M4" s="1097"/>
      <c r="N4" s="1097"/>
      <c r="O4" s="1098" t="s">
        <v>92</v>
      </c>
      <c r="P4" s="1099"/>
      <c r="Q4" s="1099"/>
      <c r="R4" s="1099"/>
      <c r="S4" s="1099"/>
      <c r="T4" s="1099"/>
      <c r="U4" s="1099"/>
      <c r="V4" s="1099"/>
      <c r="W4" s="1102" t="s">
        <v>91</v>
      </c>
      <c r="X4" s="1103"/>
      <c r="Y4" s="1103"/>
      <c r="Z4" s="1103"/>
      <c r="AA4" s="1103"/>
      <c r="AB4" s="1103"/>
      <c r="AC4" s="1103"/>
      <c r="AD4" s="1103"/>
      <c r="AE4" s="17"/>
      <c r="AG4" s="33"/>
    </row>
    <row r="5" spans="1:36" ht="15" customHeight="1">
      <c r="A5" s="1083"/>
      <c r="B5" s="1088" t="s">
        <v>82</v>
      </c>
      <c r="C5" s="1089"/>
      <c r="D5" s="1089"/>
      <c r="E5" s="1089"/>
      <c r="F5" s="314"/>
      <c r="G5" s="1094" t="s">
        <v>82</v>
      </c>
      <c r="H5" s="1095"/>
      <c r="I5" s="1095"/>
      <c r="J5" s="1095"/>
      <c r="K5" s="1095"/>
      <c r="L5" s="1095"/>
      <c r="M5" s="1095"/>
      <c r="N5" s="1095"/>
      <c r="O5" s="1100" t="s">
        <v>82</v>
      </c>
      <c r="P5" s="1101"/>
      <c r="Q5" s="1101"/>
      <c r="R5" s="1101"/>
      <c r="S5" s="1101"/>
      <c r="T5" s="1101"/>
      <c r="U5" s="1101"/>
      <c r="V5" s="1101"/>
      <c r="W5" s="1104"/>
      <c r="X5" s="1105"/>
      <c r="Y5" s="1105"/>
      <c r="Z5" s="1105"/>
      <c r="AA5" s="1105"/>
      <c r="AB5" s="1105"/>
      <c r="AC5" s="1105"/>
      <c r="AD5" s="1105"/>
      <c r="AE5" s="17"/>
    </row>
    <row r="6" spans="1:36" ht="15" customHeight="1">
      <c r="A6" s="1083"/>
      <c r="B6" s="95">
        <v>2007</v>
      </c>
      <c r="C6" s="95">
        <v>2010</v>
      </c>
      <c r="D6" s="95">
        <v>2015</v>
      </c>
      <c r="E6" s="95">
        <v>2019</v>
      </c>
      <c r="F6" s="95">
        <v>2020</v>
      </c>
      <c r="G6" s="95">
        <v>2007</v>
      </c>
      <c r="H6" s="95">
        <v>2010</v>
      </c>
      <c r="I6" s="95">
        <v>2015</v>
      </c>
      <c r="J6" s="95">
        <v>2019</v>
      </c>
      <c r="K6" s="95">
        <v>2020</v>
      </c>
      <c r="L6" s="95">
        <v>2021</v>
      </c>
      <c r="M6" s="95">
        <v>2022</v>
      </c>
      <c r="N6" s="95">
        <v>2023</v>
      </c>
      <c r="O6" s="95">
        <v>2007</v>
      </c>
      <c r="P6" s="95">
        <v>2010</v>
      </c>
      <c r="Q6" s="95">
        <v>2015</v>
      </c>
      <c r="R6" s="95">
        <v>2019</v>
      </c>
      <c r="S6" s="95">
        <v>2020</v>
      </c>
      <c r="T6" s="95">
        <v>2021</v>
      </c>
      <c r="U6" s="95">
        <v>2022</v>
      </c>
      <c r="V6" s="95">
        <v>2023</v>
      </c>
      <c r="W6" s="95">
        <v>2007</v>
      </c>
      <c r="X6" s="95">
        <v>2010</v>
      </c>
      <c r="Y6" s="95">
        <v>2015</v>
      </c>
      <c r="Z6" s="95">
        <v>2019</v>
      </c>
      <c r="AA6" s="95">
        <v>2020</v>
      </c>
      <c r="AB6" s="95">
        <v>2021</v>
      </c>
      <c r="AC6" s="95">
        <v>2022</v>
      </c>
      <c r="AD6" s="95">
        <v>2023</v>
      </c>
      <c r="AE6" s="17"/>
      <c r="AF6" s="1" t="s">
        <v>528</v>
      </c>
      <c r="AI6" s="44"/>
      <c r="AJ6" s="44"/>
    </row>
    <row r="7" spans="1:36">
      <c r="A7" s="92" t="s">
        <v>13</v>
      </c>
      <c r="B7" s="191">
        <v>124670</v>
      </c>
      <c r="C7" s="191">
        <v>124670</v>
      </c>
      <c r="D7" s="191">
        <v>124670</v>
      </c>
      <c r="E7" s="191">
        <v>124670</v>
      </c>
      <c r="F7" s="191">
        <v>124670</v>
      </c>
      <c r="G7" s="488">
        <v>124670</v>
      </c>
      <c r="H7" s="488">
        <v>124670</v>
      </c>
      <c r="I7" s="488">
        <v>124670</v>
      </c>
      <c r="J7" s="488">
        <v>124670</v>
      </c>
      <c r="K7" s="488">
        <v>124670</v>
      </c>
      <c r="L7" s="488">
        <v>124670</v>
      </c>
      <c r="M7" s="488">
        <v>124670</v>
      </c>
      <c r="N7" s="488">
        <v>124670</v>
      </c>
      <c r="O7" s="488">
        <v>57690</v>
      </c>
      <c r="P7" s="488">
        <v>58390</v>
      </c>
      <c r="Q7" s="488">
        <v>58390</v>
      </c>
      <c r="R7" s="488">
        <v>56952.49</v>
      </c>
      <c r="S7" s="488">
        <v>56952.49</v>
      </c>
      <c r="T7" s="488">
        <v>45897</v>
      </c>
      <c r="U7" s="488">
        <v>45897</v>
      </c>
      <c r="V7" s="488">
        <v>46063</v>
      </c>
      <c r="W7" s="488">
        <v>46.274163792411969</v>
      </c>
      <c r="X7" s="488">
        <v>46.8356461057191</v>
      </c>
      <c r="Y7" s="488">
        <v>46.8356461057191</v>
      </c>
      <c r="Z7" s="488">
        <v>45.682594048287477</v>
      </c>
      <c r="AA7" s="488">
        <v>45.682594048287477</v>
      </c>
      <c r="AB7" s="488">
        <v>36.814791048367688</v>
      </c>
      <c r="AC7" s="488">
        <v>36.814791048367688</v>
      </c>
      <c r="AD7" s="488">
        <f>(V7/N7)*100</f>
        <v>36.947942568380526</v>
      </c>
      <c r="AE7" s="17"/>
      <c r="AJ7" s="1"/>
    </row>
    <row r="8" spans="1:36">
      <c r="A8" s="92" t="s">
        <v>12</v>
      </c>
      <c r="B8" s="191">
        <v>58173</v>
      </c>
      <c r="C8" s="191">
        <v>58173</v>
      </c>
      <c r="D8" s="191">
        <v>58173</v>
      </c>
      <c r="E8" s="191">
        <v>58173</v>
      </c>
      <c r="F8" s="191">
        <v>58173</v>
      </c>
      <c r="G8" s="488">
        <v>56673</v>
      </c>
      <c r="H8" s="488">
        <v>56673</v>
      </c>
      <c r="I8" s="488">
        <v>56673</v>
      </c>
      <c r="J8" s="488">
        <v>56673</v>
      </c>
      <c r="K8" s="488">
        <v>56673</v>
      </c>
      <c r="L8" s="488">
        <v>56673</v>
      </c>
      <c r="M8" s="488">
        <v>56673</v>
      </c>
      <c r="N8" s="488">
        <v>56673</v>
      </c>
      <c r="O8" s="488">
        <v>25783.999999999996</v>
      </c>
      <c r="P8" s="488">
        <v>25861</v>
      </c>
      <c r="Q8" s="488">
        <v>25861</v>
      </c>
      <c r="R8" s="488">
        <v>25862</v>
      </c>
      <c r="S8" s="488">
        <v>25862</v>
      </c>
      <c r="T8" s="488">
        <v>25862</v>
      </c>
      <c r="U8" s="488">
        <v>25862</v>
      </c>
      <c r="V8" s="488">
        <v>25862</v>
      </c>
      <c r="W8" s="488">
        <v>45.496091613290268</v>
      </c>
      <c r="X8" s="488">
        <v>45.631958781077408</v>
      </c>
      <c r="Y8" s="488">
        <v>45.631958781077408</v>
      </c>
      <c r="Z8" s="488">
        <v>45.633723289749966</v>
      </c>
      <c r="AA8" s="488">
        <v>45.633723289749966</v>
      </c>
      <c r="AB8" s="488">
        <v>45.633723289749966</v>
      </c>
      <c r="AC8" s="488">
        <v>45.633723289749966</v>
      </c>
      <c r="AD8" s="488">
        <f t="shared" ref="AD8:AD23" si="0">(V8/N8)*100</f>
        <v>45.633723289749966</v>
      </c>
      <c r="AE8" s="17"/>
    </row>
    <row r="9" spans="1:36">
      <c r="A9" s="92" t="s">
        <v>483</v>
      </c>
      <c r="B9" s="191">
        <v>186.1</v>
      </c>
      <c r="C9" s="191">
        <v>186.1</v>
      </c>
      <c r="D9" s="191">
        <v>186.1</v>
      </c>
      <c r="E9" s="191">
        <v>186.1</v>
      </c>
      <c r="F9" s="191">
        <v>186.1</v>
      </c>
      <c r="G9" s="488">
        <v>186.1</v>
      </c>
      <c r="H9" s="488">
        <v>186.1</v>
      </c>
      <c r="I9" s="488">
        <v>186.1</v>
      </c>
      <c r="J9" s="488">
        <v>186.1</v>
      </c>
      <c r="K9" s="488">
        <v>186.1</v>
      </c>
      <c r="L9" s="488">
        <v>186.1</v>
      </c>
      <c r="M9" s="488">
        <v>186.1</v>
      </c>
      <c r="N9" s="488">
        <v>186.1</v>
      </c>
      <c r="O9" s="488">
        <v>133</v>
      </c>
      <c r="P9" s="488">
        <v>133</v>
      </c>
      <c r="Q9" s="488">
        <v>131</v>
      </c>
      <c r="R9" s="488">
        <v>131</v>
      </c>
      <c r="S9" s="488">
        <v>131</v>
      </c>
      <c r="T9" s="488">
        <v>133</v>
      </c>
      <c r="U9" s="488">
        <v>133</v>
      </c>
      <c r="V9" s="488">
        <v>133</v>
      </c>
      <c r="W9" s="488">
        <v>71.466953250940364</v>
      </c>
      <c r="X9" s="488">
        <v>71.466953250940364</v>
      </c>
      <c r="Y9" s="488">
        <v>70.39226222461042</v>
      </c>
      <c r="Z9" s="488">
        <v>70.39226222461042</v>
      </c>
      <c r="AA9" s="488">
        <v>70.39226222461042</v>
      </c>
      <c r="AB9" s="488">
        <v>71.466953250940364</v>
      </c>
      <c r="AC9" s="488">
        <v>71.466953250940364</v>
      </c>
      <c r="AD9" s="488">
        <f t="shared" si="0"/>
        <v>71.466953250940364</v>
      </c>
      <c r="AE9" s="17"/>
    </row>
    <row r="10" spans="1:36">
      <c r="A10" s="92" t="s">
        <v>89</v>
      </c>
      <c r="B10" s="191">
        <v>234486</v>
      </c>
      <c r="C10" s="191">
        <v>234486</v>
      </c>
      <c r="D10" s="191">
        <v>234486</v>
      </c>
      <c r="E10" s="191">
        <v>234486</v>
      </c>
      <c r="F10" s="191">
        <v>234486</v>
      </c>
      <c r="G10" s="488">
        <v>226705</v>
      </c>
      <c r="H10" s="488">
        <v>226705</v>
      </c>
      <c r="I10" s="488">
        <v>226705</v>
      </c>
      <c r="J10" s="488">
        <v>226705</v>
      </c>
      <c r="K10" s="488">
        <v>226705</v>
      </c>
      <c r="L10" s="488">
        <v>226705</v>
      </c>
      <c r="M10" s="488">
        <v>226705</v>
      </c>
      <c r="N10" s="488">
        <v>226705</v>
      </c>
      <c r="O10" s="488">
        <v>25650</v>
      </c>
      <c r="P10" s="488">
        <v>26000</v>
      </c>
      <c r="Q10" s="488">
        <v>32200</v>
      </c>
      <c r="R10" s="488">
        <v>31500</v>
      </c>
      <c r="S10" s="488">
        <v>33572</v>
      </c>
      <c r="T10" s="488">
        <v>34312.972399999999</v>
      </c>
      <c r="U10" s="488">
        <v>35167.028899999998</v>
      </c>
      <c r="V10" s="488">
        <v>35167.028899999998</v>
      </c>
      <c r="W10" s="488">
        <v>11.314263029046558</v>
      </c>
      <c r="X10" s="488">
        <v>11.468648684413665</v>
      </c>
      <c r="Y10" s="488">
        <v>14.203480293773847</v>
      </c>
      <c r="Z10" s="488">
        <v>13.894708983039633</v>
      </c>
      <c r="AA10" s="488">
        <v>14.808672062812906</v>
      </c>
      <c r="AB10" s="488">
        <v>15.135516375907015</v>
      </c>
      <c r="AC10" s="488">
        <v>15.512242297258551</v>
      </c>
      <c r="AD10" s="488">
        <f t="shared" si="0"/>
        <v>15.512242297258549</v>
      </c>
      <c r="AE10" s="17"/>
    </row>
    <row r="11" spans="1:36">
      <c r="A11" s="92" t="s">
        <v>482</v>
      </c>
      <c r="B11" s="191">
        <v>1736</v>
      </c>
      <c r="C11" s="191">
        <v>1736</v>
      </c>
      <c r="D11" s="191">
        <v>1736</v>
      </c>
      <c r="E11" s="191">
        <v>1736</v>
      </c>
      <c r="F11" s="191">
        <v>1736</v>
      </c>
      <c r="G11" s="488">
        <v>1720</v>
      </c>
      <c r="H11" s="488">
        <v>1720</v>
      </c>
      <c r="I11" s="488">
        <v>1720</v>
      </c>
      <c r="J11" s="488">
        <v>1720</v>
      </c>
      <c r="K11" s="488">
        <v>1720</v>
      </c>
      <c r="L11" s="488">
        <v>1720</v>
      </c>
      <c r="M11" s="488">
        <v>1720</v>
      </c>
      <c r="N11" s="488">
        <v>1720</v>
      </c>
      <c r="O11" s="488">
        <v>1224</v>
      </c>
      <c r="P11" s="488">
        <v>1222</v>
      </c>
      <c r="Q11" s="488">
        <v>1222</v>
      </c>
      <c r="R11" s="488">
        <v>1222</v>
      </c>
      <c r="S11" s="488">
        <v>1222</v>
      </c>
      <c r="T11" s="488">
        <v>1195</v>
      </c>
      <c r="U11" s="488">
        <v>1195</v>
      </c>
      <c r="V11" s="488">
        <v>1195</v>
      </c>
      <c r="W11" s="488">
        <v>71.162790697674424</v>
      </c>
      <c r="X11" s="488">
        <v>71.04651162790698</v>
      </c>
      <c r="Y11" s="488">
        <v>71.04651162790698</v>
      </c>
      <c r="Z11" s="488">
        <v>71.04651162790698</v>
      </c>
      <c r="AA11" s="488">
        <v>71.04651162790698</v>
      </c>
      <c r="AB11" s="488">
        <v>69.476744186046517</v>
      </c>
      <c r="AC11" s="488">
        <v>69.476744186046517</v>
      </c>
      <c r="AD11" s="488">
        <f t="shared" si="0"/>
        <v>69.476744186046517</v>
      </c>
      <c r="AE11" s="14"/>
      <c r="AF11" s="14"/>
    </row>
    <row r="12" spans="1:36">
      <c r="A12" s="92" t="s">
        <v>11</v>
      </c>
      <c r="B12" s="191">
        <v>3036</v>
      </c>
      <c r="C12" s="191">
        <v>3036</v>
      </c>
      <c r="D12" s="191">
        <v>3036</v>
      </c>
      <c r="E12" s="191">
        <v>3036</v>
      </c>
      <c r="F12" s="191">
        <v>3036</v>
      </c>
      <c r="G12" s="488">
        <v>3036</v>
      </c>
      <c r="H12" s="488">
        <v>3036</v>
      </c>
      <c r="I12" s="488">
        <v>3036</v>
      </c>
      <c r="J12" s="488">
        <v>3036</v>
      </c>
      <c r="K12" s="488">
        <v>3036</v>
      </c>
      <c r="L12" s="488">
        <v>3036</v>
      </c>
      <c r="M12" s="488">
        <v>3036</v>
      </c>
      <c r="N12" s="488">
        <v>3036</v>
      </c>
      <c r="O12" s="488">
        <v>2329</v>
      </c>
      <c r="P12" s="488">
        <v>2326</v>
      </c>
      <c r="Q12" s="488">
        <v>2312</v>
      </c>
      <c r="R12" s="488">
        <v>2142</v>
      </c>
      <c r="S12" s="488">
        <v>2600</v>
      </c>
      <c r="T12" s="488">
        <v>2433</v>
      </c>
      <c r="U12" s="488">
        <v>2433</v>
      </c>
      <c r="V12" s="488">
        <v>2360.748</v>
      </c>
      <c r="W12" s="488">
        <v>76.712779973649532</v>
      </c>
      <c r="X12" s="488">
        <v>76.613965744400531</v>
      </c>
      <c r="Y12" s="488">
        <v>76.152832674571812</v>
      </c>
      <c r="Z12" s="488">
        <v>70.553359683794469</v>
      </c>
      <c r="AA12" s="488">
        <v>85.638998682476938</v>
      </c>
      <c r="AB12" s="488">
        <v>80.13833992094861</v>
      </c>
      <c r="AC12" s="488">
        <v>80.13833992094861</v>
      </c>
      <c r="AD12" s="488">
        <f t="shared" si="0"/>
        <v>77.758498023715418</v>
      </c>
      <c r="AE12" s="17"/>
    </row>
    <row r="13" spans="1:36">
      <c r="A13" s="92" t="s">
        <v>10</v>
      </c>
      <c r="B13" s="191">
        <v>58704</v>
      </c>
      <c r="C13" s="191">
        <v>58704</v>
      </c>
      <c r="D13" s="191">
        <v>58729.5</v>
      </c>
      <c r="E13" s="191">
        <v>58729.5</v>
      </c>
      <c r="F13" s="191">
        <v>58729.5</v>
      </c>
      <c r="G13" s="488">
        <v>58154</v>
      </c>
      <c r="H13" s="488">
        <v>58154</v>
      </c>
      <c r="I13" s="488">
        <v>58154</v>
      </c>
      <c r="J13" s="488">
        <v>58180</v>
      </c>
      <c r="K13" s="488">
        <v>58180</v>
      </c>
      <c r="L13" s="488">
        <v>58180</v>
      </c>
      <c r="M13" s="488">
        <v>58180</v>
      </c>
      <c r="N13" s="488">
        <v>58180</v>
      </c>
      <c r="O13" s="488">
        <v>40893</v>
      </c>
      <c r="P13" s="488">
        <v>41395</v>
      </c>
      <c r="Q13" s="488">
        <v>41395</v>
      </c>
      <c r="R13" s="488">
        <v>40895</v>
      </c>
      <c r="S13" s="488">
        <v>40895</v>
      </c>
      <c r="T13" s="488">
        <v>40895</v>
      </c>
      <c r="U13" s="488">
        <v>40895</v>
      </c>
      <c r="V13" s="488">
        <v>40895</v>
      </c>
      <c r="W13" s="488">
        <v>70.318464765966226</v>
      </c>
      <c r="X13" s="488">
        <v>71.181689995529112</v>
      </c>
      <c r="Y13" s="488">
        <v>71.181689995529112</v>
      </c>
      <c r="Z13" s="488">
        <v>70.290477827432113</v>
      </c>
      <c r="AA13" s="488">
        <v>70.290477827432113</v>
      </c>
      <c r="AB13" s="488">
        <v>70.290477827432113</v>
      </c>
      <c r="AC13" s="488">
        <v>70.290477827432113</v>
      </c>
      <c r="AD13" s="488">
        <f t="shared" si="0"/>
        <v>70.290477827432113</v>
      </c>
      <c r="AE13" s="17"/>
    </row>
    <row r="14" spans="1:36" ht="15" customHeight="1">
      <c r="A14" s="92" t="s">
        <v>9</v>
      </c>
      <c r="B14" s="191">
        <v>11848</v>
      </c>
      <c r="C14" s="191">
        <v>11848</v>
      </c>
      <c r="D14" s="191">
        <v>11848</v>
      </c>
      <c r="E14" s="191">
        <v>11848</v>
      </c>
      <c r="F14" s="191">
        <v>11848</v>
      </c>
      <c r="G14" s="488">
        <v>9428</v>
      </c>
      <c r="H14" s="488">
        <v>9428</v>
      </c>
      <c r="I14" s="488">
        <v>9428</v>
      </c>
      <c r="J14" s="488">
        <v>9428</v>
      </c>
      <c r="K14" s="488">
        <v>9428</v>
      </c>
      <c r="L14" s="488">
        <v>9428</v>
      </c>
      <c r="M14" s="488">
        <v>9428</v>
      </c>
      <c r="N14" s="488">
        <v>9428</v>
      </c>
      <c r="O14" s="488">
        <v>4975</v>
      </c>
      <c r="P14" s="488">
        <v>5580</v>
      </c>
      <c r="Q14" s="488">
        <v>5580</v>
      </c>
      <c r="R14" s="488">
        <v>5650</v>
      </c>
      <c r="S14" s="488">
        <v>5650</v>
      </c>
      <c r="T14" s="488">
        <v>6050</v>
      </c>
      <c r="U14" s="488">
        <v>6050</v>
      </c>
      <c r="V14" s="488">
        <v>6050</v>
      </c>
      <c r="W14" s="488">
        <v>52.768349596945271</v>
      </c>
      <c r="X14" s="488">
        <v>59.185405176071278</v>
      </c>
      <c r="Y14" s="488">
        <v>59.185405176071278</v>
      </c>
      <c r="Z14" s="488">
        <v>59.927874416631312</v>
      </c>
      <c r="AA14" s="488">
        <v>59.927874416631312</v>
      </c>
      <c r="AB14" s="488">
        <v>64.170555791260071</v>
      </c>
      <c r="AC14" s="488">
        <v>64.170555791260071</v>
      </c>
      <c r="AD14" s="488">
        <f t="shared" si="0"/>
        <v>64.170555791260071</v>
      </c>
      <c r="AE14" s="17"/>
    </row>
    <row r="15" spans="1:36">
      <c r="A15" s="92" t="s">
        <v>8</v>
      </c>
      <c r="B15" s="191">
        <v>204</v>
      </c>
      <c r="C15" s="191">
        <v>204</v>
      </c>
      <c r="D15" s="191">
        <v>204</v>
      </c>
      <c r="E15" s="191">
        <v>204</v>
      </c>
      <c r="F15" s="191">
        <v>204</v>
      </c>
      <c r="G15" s="488">
        <v>202.7</v>
      </c>
      <c r="H15" s="488">
        <v>202.7</v>
      </c>
      <c r="I15" s="488">
        <v>202.6</v>
      </c>
      <c r="J15" s="488">
        <v>203</v>
      </c>
      <c r="K15" s="488">
        <v>203</v>
      </c>
      <c r="L15" s="488">
        <v>199.7</v>
      </c>
      <c r="M15" s="488">
        <v>199.7</v>
      </c>
      <c r="N15" s="488">
        <v>199.7</v>
      </c>
      <c r="O15" s="488">
        <v>92</v>
      </c>
      <c r="P15" s="488">
        <v>91</v>
      </c>
      <c r="Q15" s="582">
        <v>89</v>
      </c>
      <c r="R15" s="582">
        <v>86</v>
      </c>
      <c r="S15" s="582">
        <v>86</v>
      </c>
      <c r="T15" s="488">
        <v>86</v>
      </c>
      <c r="U15" s="488">
        <v>86</v>
      </c>
      <c r="V15" s="488">
        <v>85.957400000000007</v>
      </c>
      <c r="W15" s="488">
        <v>45.38727183029107</v>
      </c>
      <c r="X15" s="488">
        <v>44.89393191909226</v>
      </c>
      <c r="Y15" s="488">
        <v>43.928923988153997</v>
      </c>
      <c r="Z15" s="488">
        <v>42.364532019704434</v>
      </c>
      <c r="AA15" s="488">
        <v>42.364532019704434</v>
      </c>
      <c r="AB15" s="488">
        <v>43.064596895343016</v>
      </c>
      <c r="AC15" s="488">
        <v>43.064596895343016</v>
      </c>
      <c r="AD15" s="488">
        <f t="shared" si="0"/>
        <v>43.04326489734602</v>
      </c>
      <c r="AE15" s="49" t="s">
        <v>15</v>
      </c>
    </row>
    <row r="16" spans="1:36">
      <c r="A16" s="92" t="s">
        <v>6</v>
      </c>
      <c r="B16" s="191">
        <v>79938</v>
      </c>
      <c r="C16" s="191">
        <v>79938</v>
      </c>
      <c r="D16" s="191">
        <v>79938</v>
      </c>
      <c r="E16" s="191">
        <v>79938</v>
      </c>
      <c r="F16" s="191">
        <v>79938</v>
      </c>
      <c r="G16" s="488">
        <v>78638</v>
      </c>
      <c r="H16" s="488">
        <v>78638</v>
      </c>
      <c r="I16" s="488">
        <v>78638</v>
      </c>
      <c r="J16" s="488">
        <v>78638</v>
      </c>
      <c r="K16" s="488">
        <v>78638</v>
      </c>
      <c r="L16" s="488">
        <v>78638</v>
      </c>
      <c r="M16" s="488">
        <v>78638</v>
      </c>
      <c r="N16" s="488">
        <v>78638</v>
      </c>
      <c r="O16" s="488">
        <v>49050</v>
      </c>
      <c r="P16" s="488">
        <v>49400</v>
      </c>
      <c r="Q16" s="488">
        <v>49400</v>
      </c>
      <c r="R16" s="488">
        <v>49400</v>
      </c>
      <c r="S16" s="488">
        <v>41413.832000000002</v>
      </c>
      <c r="T16" s="488">
        <v>41413.832000000002</v>
      </c>
      <c r="U16" s="488">
        <v>41413.832000000002</v>
      </c>
      <c r="V16" s="488">
        <v>41512.332000000002</v>
      </c>
      <c r="W16" s="488">
        <v>62.374424578448078</v>
      </c>
      <c r="X16" s="488">
        <v>62.819502021923242</v>
      </c>
      <c r="Y16" s="488">
        <v>62.819502021923242</v>
      </c>
      <c r="Z16" s="488">
        <v>62.819502021923242</v>
      </c>
      <c r="AA16" s="488">
        <v>52.663892774485618</v>
      </c>
      <c r="AB16" s="488">
        <v>52.663892774485618</v>
      </c>
      <c r="AC16" s="488">
        <v>52.663892774485618</v>
      </c>
      <c r="AD16" s="488">
        <f t="shared" si="0"/>
        <v>52.789150283577911</v>
      </c>
      <c r="AE16" s="17"/>
    </row>
    <row r="17" spans="1:32">
      <c r="A17" s="92" t="s">
        <v>5</v>
      </c>
      <c r="B17" s="191">
        <v>82429</v>
      </c>
      <c r="C17" s="191">
        <v>82429</v>
      </c>
      <c r="D17" s="191">
        <v>82429</v>
      </c>
      <c r="E17" s="191">
        <v>82429</v>
      </c>
      <c r="F17" s="191">
        <v>82429</v>
      </c>
      <c r="G17" s="488">
        <v>82329</v>
      </c>
      <c r="H17" s="488">
        <v>82329</v>
      </c>
      <c r="I17" s="488">
        <v>78638</v>
      </c>
      <c r="J17" s="488">
        <v>82329</v>
      </c>
      <c r="K17" s="488">
        <v>82329</v>
      </c>
      <c r="L17" s="488">
        <v>82329</v>
      </c>
      <c r="M17" s="488">
        <v>82329</v>
      </c>
      <c r="N17" s="488">
        <v>82329</v>
      </c>
      <c r="O17" s="488">
        <v>38808</v>
      </c>
      <c r="P17" s="488">
        <v>38809</v>
      </c>
      <c r="Q17" s="488">
        <v>38809</v>
      </c>
      <c r="R17" s="488">
        <v>38810</v>
      </c>
      <c r="S17" s="488">
        <v>38810</v>
      </c>
      <c r="T17" s="488">
        <v>38812</v>
      </c>
      <c r="U17" s="488">
        <v>38812</v>
      </c>
      <c r="V17" s="488">
        <v>38812</v>
      </c>
      <c r="W17" s="488">
        <v>47.137703603833401</v>
      </c>
      <c r="X17" s="488">
        <v>47.138918242660544</v>
      </c>
      <c r="Y17" s="488">
        <v>49.351458582364764</v>
      </c>
      <c r="Z17" s="488">
        <v>47.140132881487688</v>
      </c>
      <c r="AA17" s="488">
        <v>47.140132881487688</v>
      </c>
      <c r="AB17" s="488">
        <v>47.142562159141981</v>
      </c>
      <c r="AC17" s="488">
        <v>47.142562159141981</v>
      </c>
      <c r="AD17" s="488">
        <f t="shared" si="0"/>
        <v>47.142562159141981</v>
      </c>
      <c r="AE17" s="17"/>
    </row>
    <row r="18" spans="1:32">
      <c r="A18" s="92" t="s">
        <v>4</v>
      </c>
      <c r="B18" s="191">
        <v>46</v>
      </c>
      <c r="C18" s="191">
        <v>46</v>
      </c>
      <c r="D18" s="191">
        <v>46</v>
      </c>
      <c r="E18" s="191">
        <v>46</v>
      </c>
      <c r="F18" s="191">
        <v>46</v>
      </c>
      <c r="G18" s="488">
        <v>46</v>
      </c>
      <c r="H18" s="488">
        <v>46</v>
      </c>
      <c r="I18" s="488">
        <v>45.5</v>
      </c>
      <c r="J18" s="488">
        <v>46</v>
      </c>
      <c r="K18" s="488">
        <v>46</v>
      </c>
      <c r="L18" s="488">
        <v>46</v>
      </c>
      <c r="M18" s="488">
        <v>46</v>
      </c>
      <c r="N18" s="488">
        <v>46</v>
      </c>
      <c r="O18" s="488">
        <v>3</v>
      </c>
      <c r="P18" s="488">
        <v>3</v>
      </c>
      <c r="Q18" s="488">
        <v>1</v>
      </c>
      <c r="R18" s="488">
        <v>1.55</v>
      </c>
      <c r="S18" s="488">
        <v>1.55</v>
      </c>
      <c r="T18" s="488">
        <v>1.55</v>
      </c>
      <c r="U18" s="488">
        <v>1.55</v>
      </c>
      <c r="V18" s="488">
        <v>1.55</v>
      </c>
      <c r="W18" s="488">
        <v>6.5217391304347823</v>
      </c>
      <c r="X18" s="488">
        <v>6.5217391304347823</v>
      </c>
      <c r="Y18" s="488">
        <v>2.197802197802198</v>
      </c>
      <c r="Z18" s="488">
        <v>3.3695652173913042</v>
      </c>
      <c r="AA18" s="488">
        <v>3.3695652173913042</v>
      </c>
      <c r="AB18" s="488">
        <v>3.3695652173913042</v>
      </c>
      <c r="AC18" s="488">
        <v>3.3695652173913042</v>
      </c>
      <c r="AD18" s="488">
        <f t="shared" si="0"/>
        <v>3.3695652173913042</v>
      </c>
      <c r="AE18" s="17"/>
    </row>
    <row r="19" spans="1:32">
      <c r="A19" s="92" t="s">
        <v>3</v>
      </c>
      <c r="B19" s="191">
        <v>121909</v>
      </c>
      <c r="C19" s="191">
        <v>121909</v>
      </c>
      <c r="D19" s="191">
        <v>121909</v>
      </c>
      <c r="E19" s="191">
        <v>121909</v>
      </c>
      <c r="F19" s="191">
        <v>121909</v>
      </c>
      <c r="G19" s="488">
        <v>121309</v>
      </c>
      <c r="H19" s="488">
        <v>121309</v>
      </c>
      <c r="I19" s="488">
        <v>121309</v>
      </c>
      <c r="J19" s="488">
        <v>121309</v>
      </c>
      <c r="K19" s="488">
        <v>121309</v>
      </c>
      <c r="L19" s="488">
        <v>121309</v>
      </c>
      <c r="M19" s="488">
        <v>121309</v>
      </c>
      <c r="N19" s="488">
        <v>121309</v>
      </c>
      <c r="O19" s="488">
        <v>96890</v>
      </c>
      <c r="P19" s="488">
        <v>96891</v>
      </c>
      <c r="Q19" s="488">
        <v>96374</v>
      </c>
      <c r="R19" s="488">
        <v>96341</v>
      </c>
      <c r="S19" s="488">
        <v>96341</v>
      </c>
      <c r="T19" s="488">
        <v>96341</v>
      </c>
      <c r="U19" s="488">
        <v>96341</v>
      </c>
      <c r="V19" s="488">
        <v>96341</v>
      </c>
      <c r="W19" s="488">
        <v>79.870413571952611</v>
      </c>
      <c r="X19" s="488">
        <v>79.871237913097957</v>
      </c>
      <c r="Y19" s="488">
        <v>79.445053540957389</v>
      </c>
      <c r="Z19" s="488">
        <v>79.417850283161187</v>
      </c>
      <c r="AA19" s="488">
        <v>79.417850283161187</v>
      </c>
      <c r="AB19" s="488">
        <v>79.417850283161187</v>
      </c>
      <c r="AC19" s="488">
        <v>79.417850283161187</v>
      </c>
      <c r="AD19" s="488">
        <f t="shared" si="0"/>
        <v>79.417850283161187</v>
      </c>
      <c r="AE19" s="14"/>
      <c r="AF19" s="14"/>
    </row>
    <row r="20" spans="1:32">
      <c r="A20" s="92" t="s">
        <v>32</v>
      </c>
      <c r="B20" s="191">
        <v>94730</v>
      </c>
      <c r="C20" s="191">
        <v>94730</v>
      </c>
      <c r="D20" s="191">
        <v>94730</v>
      </c>
      <c r="E20" s="191">
        <v>94730</v>
      </c>
      <c r="F20" s="191">
        <v>94730</v>
      </c>
      <c r="G20" s="488">
        <v>88580.3</v>
      </c>
      <c r="H20" s="488">
        <v>88580.3</v>
      </c>
      <c r="I20" s="488">
        <v>88580.3</v>
      </c>
      <c r="J20" s="488">
        <v>88580</v>
      </c>
      <c r="K20" s="488">
        <v>88580</v>
      </c>
      <c r="L20" s="488">
        <v>88580</v>
      </c>
      <c r="M20" s="488">
        <v>88580</v>
      </c>
      <c r="N20" s="488">
        <v>88580</v>
      </c>
      <c r="O20" s="488">
        <v>35650</v>
      </c>
      <c r="P20" s="488">
        <v>37300</v>
      </c>
      <c r="Q20" s="488">
        <v>37300</v>
      </c>
      <c r="R20" s="488">
        <v>39650</v>
      </c>
      <c r="S20" s="488">
        <v>39521.199999999997</v>
      </c>
      <c r="T20" s="488">
        <v>39521.199999999997</v>
      </c>
      <c r="U20" s="488">
        <v>39521.199999999997</v>
      </c>
      <c r="V20" s="488">
        <v>39521.199999999997</v>
      </c>
      <c r="W20" s="488">
        <v>40.24596891182351</v>
      </c>
      <c r="X20" s="488">
        <v>42.108685565526422</v>
      </c>
      <c r="Y20" s="488">
        <v>42.108685565526422</v>
      </c>
      <c r="Z20" s="488">
        <v>44.761797245427864</v>
      </c>
      <c r="AA20" s="488">
        <v>44.616391962068178</v>
      </c>
      <c r="AB20" s="488">
        <v>44.616391962068178</v>
      </c>
      <c r="AC20" s="488">
        <v>44.616391962068178</v>
      </c>
      <c r="AD20" s="488">
        <f t="shared" si="0"/>
        <v>44.616391962068185</v>
      </c>
      <c r="AE20" s="14"/>
      <c r="AF20" s="14"/>
    </row>
    <row r="21" spans="1:32">
      <c r="A21" s="92" t="s">
        <v>1</v>
      </c>
      <c r="B21" s="191">
        <v>75261</v>
      </c>
      <c r="C21" s="191">
        <v>75261</v>
      </c>
      <c r="D21" s="191">
        <v>75261</v>
      </c>
      <c r="E21" s="191">
        <v>75261</v>
      </c>
      <c r="F21" s="191">
        <v>75261</v>
      </c>
      <c r="G21" s="488">
        <v>74339</v>
      </c>
      <c r="H21" s="488">
        <v>74339</v>
      </c>
      <c r="I21" s="488">
        <v>74339</v>
      </c>
      <c r="J21" s="488">
        <v>74339</v>
      </c>
      <c r="K21" s="488">
        <v>74339</v>
      </c>
      <c r="L21" s="488">
        <v>74339</v>
      </c>
      <c r="M21" s="488">
        <v>74339</v>
      </c>
      <c r="N21" s="488">
        <v>74339</v>
      </c>
      <c r="O21" s="488">
        <v>22984</v>
      </c>
      <c r="P21" s="488">
        <v>23735</v>
      </c>
      <c r="Q21" s="488">
        <v>23435</v>
      </c>
      <c r="R21" s="488">
        <v>23836</v>
      </c>
      <c r="S21" s="488">
        <v>23836</v>
      </c>
      <c r="T21" s="488">
        <v>23839</v>
      </c>
      <c r="U21" s="488">
        <v>23839</v>
      </c>
      <c r="V21" s="488">
        <v>23839</v>
      </c>
      <c r="W21" s="488">
        <v>30.917822408157225</v>
      </c>
      <c r="X21" s="488">
        <v>31.928059295928112</v>
      </c>
      <c r="Y21" s="488">
        <v>31.524502616392471</v>
      </c>
      <c r="Z21" s="488">
        <v>32.063923378038446</v>
      </c>
      <c r="AA21" s="488">
        <v>32.063923378038446</v>
      </c>
      <c r="AB21" s="488">
        <v>32.067958944833805</v>
      </c>
      <c r="AC21" s="488">
        <v>32.067958944833805</v>
      </c>
      <c r="AD21" s="488">
        <f t="shared" si="0"/>
        <v>32.067958944833805</v>
      </c>
      <c r="AE21" s="17"/>
    </row>
    <row r="22" spans="1:32">
      <c r="A22" s="92" t="s">
        <v>0</v>
      </c>
      <c r="B22" s="191">
        <v>39076</v>
      </c>
      <c r="C22" s="191">
        <v>39076</v>
      </c>
      <c r="D22" s="191">
        <v>39076</v>
      </c>
      <c r="E22" s="191">
        <v>39076</v>
      </c>
      <c r="F22" s="191">
        <v>39076</v>
      </c>
      <c r="G22" s="488">
        <v>38685</v>
      </c>
      <c r="H22" s="488">
        <v>38685</v>
      </c>
      <c r="I22" s="488">
        <v>38685</v>
      </c>
      <c r="J22" s="488">
        <v>38685</v>
      </c>
      <c r="K22" s="488">
        <v>38685</v>
      </c>
      <c r="L22" s="488">
        <v>38685</v>
      </c>
      <c r="M22" s="488">
        <v>38685</v>
      </c>
      <c r="N22" s="488">
        <v>38685</v>
      </c>
      <c r="O22" s="488">
        <v>16250</v>
      </c>
      <c r="P22" s="488">
        <v>16320</v>
      </c>
      <c r="Q22" s="488">
        <v>15950</v>
      </c>
      <c r="R22" s="488">
        <v>16200</v>
      </c>
      <c r="S22" s="488">
        <v>16200</v>
      </c>
      <c r="T22" s="488">
        <v>15236.4378</v>
      </c>
      <c r="U22" s="488">
        <v>15276.429700000001</v>
      </c>
      <c r="V22" s="488">
        <v>16167.1216</v>
      </c>
      <c r="W22" s="488">
        <v>42.005945456895439</v>
      </c>
      <c r="X22" s="488">
        <v>42.186894145017447</v>
      </c>
      <c r="Y22" s="488">
        <v>41.230451079229674</v>
      </c>
      <c r="Z22" s="488">
        <v>41.876696393951143</v>
      </c>
      <c r="AA22" s="488">
        <v>41.876696393951143</v>
      </c>
      <c r="AB22" s="488">
        <v>39.385906165180302</v>
      </c>
      <c r="AC22" s="488">
        <v>39.489284477187539</v>
      </c>
      <c r="AD22" s="488">
        <f t="shared" si="0"/>
        <v>41.79170634612899</v>
      </c>
      <c r="AE22" s="17"/>
    </row>
    <row r="23" spans="1:32">
      <c r="A23" s="92" t="s">
        <v>19</v>
      </c>
      <c r="B23" s="489">
        <v>986432.1</v>
      </c>
      <c r="C23" s="489">
        <v>986432.1</v>
      </c>
      <c r="D23" s="489">
        <v>986457.59999999998</v>
      </c>
      <c r="E23" s="489">
        <v>986457.59999999998</v>
      </c>
      <c r="F23" s="489">
        <v>986457.59999999998</v>
      </c>
      <c r="G23" s="489">
        <v>964701.10000000009</v>
      </c>
      <c r="H23" s="489">
        <v>964701.10000000009</v>
      </c>
      <c r="I23" s="489">
        <v>961009.5</v>
      </c>
      <c r="J23" s="489">
        <v>964727.1</v>
      </c>
      <c r="K23" s="489">
        <v>964727.1</v>
      </c>
      <c r="L23" s="489">
        <v>964723.8</v>
      </c>
      <c r="M23" s="489">
        <v>964723.8</v>
      </c>
      <c r="N23" s="583">
        <f>SUM(N7:N22)</f>
        <v>964723.8</v>
      </c>
      <c r="O23" s="489">
        <v>418405</v>
      </c>
      <c r="P23" s="489">
        <v>423456</v>
      </c>
      <c r="Q23" s="489">
        <v>428449</v>
      </c>
      <c r="R23" s="489">
        <v>428679.04</v>
      </c>
      <c r="S23" s="489">
        <v>423094.07199999999</v>
      </c>
      <c r="T23" s="489">
        <v>412028.99219999998</v>
      </c>
      <c r="U23" s="489">
        <v>412923.04060000001</v>
      </c>
      <c r="V23" s="583">
        <f>SUM(V7:V22)</f>
        <v>414005.93790000002</v>
      </c>
      <c r="W23" s="583">
        <v>43.371465006103961</v>
      </c>
      <c r="X23" s="583">
        <v>43.895046869957952</v>
      </c>
      <c r="Y23" s="583">
        <v>44.583222122153842</v>
      </c>
      <c r="Z23" s="583">
        <v>44.435264646344031</v>
      </c>
      <c r="AA23" s="583">
        <v>43.856347769229245</v>
      </c>
      <c r="AB23" s="583">
        <v>42.709529110819069</v>
      </c>
      <c r="AC23" s="583">
        <v>42.802203138349029</v>
      </c>
      <c r="AD23" s="489">
        <f t="shared" si="0"/>
        <v>42.914452602910799</v>
      </c>
      <c r="AE23" s="17"/>
    </row>
    <row r="24" spans="1:32">
      <c r="A24" s="17"/>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7"/>
    </row>
    <row r="25" spans="1:32">
      <c r="A25" s="40" t="s">
        <v>20</v>
      </c>
      <c r="B25" s="14"/>
      <c r="D25" s="14"/>
      <c r="E25" s="14"/>
      <c r="F25" s="14"/>
      <c r="G25" s="14"/>
      <c r="H25" s="13"/>
      <c r="I25" s="14"/>
      <c r="J25" s="14"/>
      <c r="K25" s="14"/>
      <c r="L25" s="14"/>
      <c r="M25" s="14"/>
      <c r="N25" s="14"/>
      <c r="O25" s="55" t="s">
        <v>15</v>
      </c>
      <c r="Q25" s="14"/>
      <c r="R25" s="14"/>
      <c r="S25" s="14"/>
      <c r="T25" s="14"/>
      <c r="U25" s="14"/>
      <c r="V25" s="14"/>
      <c r="X25" s="14"/>
      <c r="Y25" s="14"/>
      <c r="Z25" s="14"/>
      <c r="AA25" s="14"/>
      <c r="AB25" s="14"/>
      <c r="AC25" s="14"/>
      <c r="AD25" s="14"/>
      <c r="AE25" s="17"/>
    </row>
    <row r="26" spans="1:32">
      <c r="A26" s="40"/>
      <c r="B26" s="14"/>
      <c r="D26" s="14"/>
      <c r="E26" s="14"/>
      <c r="F26" s="14"/>
      <c r="G26" s="14"/>
      <c r="H26" s="13"/>
      <c r="I26" s="14"/>
      <c r="J26" s="14"/>
      <c r="K26" s="14"/>
      <c r="L26" s="14"/>
      <c r="M26" s="14"/>
      <c r="N26" s="14"/>
      <c r="O26" s="55"/>
      <c r="Q26" s="14"/>
      <c r="R26" s="14"/>
      <c r="S26" s="14"/>
      <c r="T26" s="14"/>
      <c r="U26" s="14"/>
      <c r="V26" s="14"/>
      <c r="X26" s="14"/>
      <c r="Y26" s="14"/>
      <c r="Z26" s="14"/>
      <c r="AA26" s="14"/>
      <c r="AB26" s="14"/>
      <c r="AC26" s="14"/>
      <c r="AD26" s="14"/>
      <c r="AE26" s="17"/>
    </row>
    <row r="27" spans="1:32">
      <c r="A27" s="13" t="s">
        <v>2905</v>
      </c>
      <c r="B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7"/>
    </row>
    <row r="28" spans="1:32">
      <c r="A28" s="53" t="s">
        <v>102</v>
      </c>
      <c r="B28" s="14"/>
      <c r="C28" s="14"/>
      <c r="D28" s="14"/>
      <c r="E28" s="14"/>
      <c r="F28" s="14"/>
      <c r="G28" s="14"/>
      <c r="H28" s="57"/>
      <c r="I28" s="14"/>
      <c r="J28" s="14"/>
      <c r="K28" s="14"/>
      <c r="L28" s="14"/>
      <c r="M28" s="14"/>
      <c r="N28" s="14"/>
      <c r="O28" s="42"/>
      <c r="P28" s="17"/>
      <c r="Q28" s="14"/>
      <c r="R28" s="14"/>
      <c r="S28" s="14"/>
      <c r="T28" s="14"/>
      <c r="U28" s="14"/>
      <c r="V28" s="14"/>
      <c r="W28" s="17"/>
      <c r="X28" s="53"/>
      <c r="Y28" s="14"/>
      <c r="Z28" s="14"/>
      <c r="AA28" s="14"/>
      <c r="AB28" s="14"/>
      <c r="AC28" s="14"/>
      <c r="AD28" s="14"/>
      <c r="AE28" s="17"/>
    </row>
    <row r="29" spans="1:32">
      <c r="A29" s="14"/>
      <c r="B29" s="14"/>
      <c r="C29" s="14"/>
      <c r="D29" s="14"/>
      <c r="E29" s="14"/>
      <c r="F29" s="14"/>
      <c r="G29" s="14"/>
      <c r="H29" s="57"/>
      <c r="I29" s="14"/>
      <c r="J29" s="14"/>
      <c r="K29" s="14"/>
      <c r="L29" s="14"/>
      <c r="M29" s="14"/>
      <c r="N29" s="14"/>
      <c r="O29" s="42"/>
      <c r="P29" s="17"/>
      <c r="Q29" s="14"/>
      <c r="R29" s="14"/>
      <c r="S29" s="14"/>
      <c r="T29" s="14"/>
      <c r="U29" s="14"/>
      <c r="V29" s="14"/>
      <c r="W29" s="17"/>
      <c r="X29" s="53"/>
      <c r="Y29" s="14"/>
      <c r="Z29" s="14"/>
      <c r="AA29" s="14"/>
      <c r="AB29" s="14"/>
      <c r="AC29" s="14"/>
      <c r="AD29" s="14"/>
      <c r="AE29" s="17"/>
    </row>
    <row r="30" spans="1:32">
      <c r="A30" s="44" t="s">
        <v>231</v>
      </c>
      <c r="B30" s="14"/>
      <c r="C30" s="14"/>
      <c r="D30" s="14"/>
      <c r="E30" s="14"/>
      <c r="F30" s="14"/>
      <c r="G30" s="14"/>
      <c r="H30" s="57"/>
      <c r="I30" s="14"/>
      <c r="J30" s="14"/>
      <c r="K30" s="14"/>
      <c r="L30" s="14"/>
      <c r="M30" s="14"/>
      <c r="N30" s="14"/>
      <c r="O30" s="42"/>
      <c r="P30" s="17"/>
      <c r="Q30" s="14"/>
      <c r="R30" s="14"/>
      <c r="S30" s="14"/>
      <c r="T30" s="14"/>
      <c r="U30" s="14"/>
      <c r="V30" s="14"/>
      <c r="W30" s="17"/>
      <c r="X30" s="53"/>
      <c r="Y30" s="14"/>
      <c r="Z30" s="14"/>
      <c r="AA30" s="14"/>
      <c r="AB30" s="14"/>
      <c r="AC30" s="14"/>
      <c r="AD30" s="14"/>
      <c r="AE30" s="17"/>
    </row>
    <row r="31" spans="1:32">
      <c r="A31" s="44"/>
      <c r="B31" s="14"/>
      <c r="C31" s="14"/>
      <c r="D31" s="14"/>
      <c r="E31" s="14"/>
      <c r="F31" s="14"/>
      <c r="G31" s="14"/>
      <c r="H31" s="57"/>
      <c r="I31" s="14"/>
      <c r="J31" s="14"/>
      <c r="K31" s="14"/>
      <c r="L31" s="14"/>
      <c r="M31" s="14"/>
      <c r="N31" s="14"/>
      <c r="O31" s="42"/>
      <c r="P31" s="17"/>
      <c r="Q31" s="14"/>
      <c r="R31" s="14"/>
      <c r="S31" s="14"/>
      <c r="T31" s="14"/>
      <c r="U31" s="14"/>
      <c r="V31" s="14"/>
      <c r="W31" s="17"/>
      <c r="X31" s="53"/>
      <c r="Y31" s="14"/>
      <c r="Z31" s="14"/>
      <c r="AA31" s="14"/>
      <c r="AB31" s="14"/>
      <c r="AC31" s="14"/>
      <c r="AD31" s="14"/>
      <c r="AE31" s="17"/>
    </row>
    <row r="32" spans="1:32">
      <c r="A32" s="13" t="s">
        <v>370</v>
      </c>
      <c r="B32" s="14"/>
      <c r="C32" s="14"/>
      <c r="D32" s="14"/>
      <c r="E32" s="14"/>
      <c r="F32" s="14"/>
      <c r="G32" s="14"/>
      <c r="H32" s="57"/>
      <c r="I32" s="14"/>
      <c r="J32" s="14"/>
      <c r="K32" s="14"/>
      <c r="L32" s="14"/>
      <c r="M32" s="14"/>
      <c r="N32" s="14"/>
      <c r="O32" s="42"/>
      <c r="P32" s="17"/>
      <c r="Q32" s="14"/>
      <c r="R32" s="14"/>
      <c r="S32" s="14"/>
      <c r="T32" s="14"/>
      <c r="U32" s="14"/>
      <c r="V32" s="14"/>
      <c r="W32" s="17"/>
      <c r="X32" s="53"/>
      <c r="Y32" s="14"/>
      <c r="Z32" s="14"/>
      <c r="AA32" s="14"/>
      <c r="AB32" s="14"/>
      <c r="AC32" s="14"/>
      <c r="AD32" s="14"/>
      <c r="AE32" s="17"/>
    </row>
    <row r="33" spans="1:31">
      <c r="A33" s="17" t="s">
        <v>3268</v>
      </c>
      <c r="B33" s="14"/>
      <c r="C33" s="14"/>
      <c r="D33" s="14"/>
      <c r="E33" s="14"/>
      <c r="F33" s="14"/>
      <c r="G33" s="14"/>
      <c r="H33" s="14"/>
      <c r="I33" s="14"/>
      <c r="J33" s="14"/>
      <c r="K33" s="14"/>
      <c r="L33" s="14"/>
      <c r="M33" s="14"/>
      <c r="N33" s="14"/>
      <c r="O33" s="17"/>
      <c r="P33" s="13"/>
      <c r="Q33" s="14"/>
      <c r="R33" s="14"/>
      <c r="S33" s="14"/>
      <c r="T33" s="14"/>
      <c r="U33" s="14"/>
      <c r="V33" s="14"/>
      <c r="W33" s="13"/>
      <c r="X33" s="14"/>
      <c r="Y33" s="14"/>
      <c r="Z33" s="14"/>
      <c r="AA33" s="14"/>
      <c r="AB33" s="14"/>
      <c r="AC33" s="14"/>
      <c r="AD33" s="14"/>
      <c r="AE33" s="17"/>
    </row>
    <row r="34" spans="1:31">
      <c r="A34" s="17"/>
      <c r="B34" s="14"/>
      <c r="C34" s="14"/>
      <c r="D34" s="14"/>
      <c r="E34" s="14"/>
      <c r="F34" s="14"/>
      <c r="G34" s="14"/>
      <c r="H34" s="14"/>
      <c r="I34" s="14"/>
      <c r="J34" s="14"/>
      <c r="K34" s="14"/>
      <c r="L34" s="14"/>
      <c r="M34" s="14"/>
      <c r="N34" s="14"/>
      <c r="O34" s="14"/>
      <c r="P34" s="17"/>
      <c r="Q34" s="14"/>
      <c r="R34" s="14"/>
      <c r="S34" s="14"/>
      <c r="T34" s="14"/>
      <c r="U34" s="14"/>
      <c r="V34" s="14"/>
      <c r="W34" s="17"/>
      <c r="X34" s="14"/>
      <c r="Y34" s="14"/>
      <c r="Z34" s="14"/>
      <c r="AA34" s="14"/>
      <c r="AB34" s="14"/>
      <c r="AC34" s="14"/>
      <c r="AD34" s="14"/>
      <c r="AE34" s="17"/>
    </row>
    <row r="35" spans="1:31">
      <c r="A35" s="17"/>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7"/>
    </row>
    <row r="36" spans="1:31">
      <c r="A36" s="17"/>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7"/>
    </row>
    <row r="37" spans="1:31">
      <c r="A37" s="17"/>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7"/>
    </row>
    <row r="38" spans="1:31">
      <c r="A38" s="17"/>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7"/>
    </row>
    <row r="39" spans="1:31">
      <c r="A39" s="17"/>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7"/>
    </row>
    <row r="40" spans="1:31">
      <c r="A40" s="17"/>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7"/>
    </row>
    <row r="41" spans="1:31">
      <c r="A41" s="17"/>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7"/>
    </row>
    <row r="42" spans="1:31">
      <c r="A42" s="17"/>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7"/>
    </row>
    <row r="43" spans="1:31">
      <c r="A43" s="17"/>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7"/>
    </row>
    <row r="44" spans="1:31">
      <c r="A44" s="17"/>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7"/>
    </row>
    <row r="45" spans="1:31">
      <c r="A45" s="17"/>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7"/>
    </row>
    <row r="46" spans="1:31">
      <c r="A46" s="17"/>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7"/>
    </row>
    <row r="47" spans="1:31">
      <c r="A47" s="17"/>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7"/>
    </row>
    <row r="48" spans="1:31">
      <c r="A48" s="17"/>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7"/>
    </row>
    <row r="49" spans="1:31">
      <c r="A49" s="17"/>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7"/>
    </row>
    <row r="50" spans="1:31">
      <c r="A50" s="17"/>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7"/>
    </row>
    <row r="51" spans="1:31">
      <c r="A51" s="17"/>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7"/>
    </row>
    <row r="52" spans="1:31">
      <c r="A52" s="17"/>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7"/>
    </row>
    <row r="53" spans="1:31">
      <c r="A53" s="17"/>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7"/>
    </row>
    <row r="54" spans="1:31">
      <c r="A54" s="17"/>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7"/>
    </row>
    <row r="55" spans="1:31">
      <c r="A55" s="17"/>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7"/>
    </row>
    <row r="56" spans="1:31">
      <c r="A56" s="17"/>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7"/>
    </row>
    <row r="57" spans="1:31">
      <c r="A57" s="17"/>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7"/>
    </row>
    <row r="58" spans="1:31">
      <c r="A58" s="17"/>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7"/>
    </row>
    <row r="59" spans="1:31">
      <c r="A59" s="17"/>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7"/>
    </row>
    <row r="60" spans="1:31">
      <c r="A60" s="17"/>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7"/>
    </row>
    <row r="61" spans="1:31">
      <c r="A61" s="17"/>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7"/>
    </row>
    <row r="62" spans="1:31">
      <c r="A62" s="17"/>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7"/>
    </row>
    <row r="63" spans="1:31">
      <c r="A63" s="17"/>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7"/>
    </row>
  </sheetData>
  <mergeCells count="9">
    <mergeCell ref="O3:AA3"/>
    <mergeCell ref="A3:A6"/>
    <mergeCell ref="B5:E5"/>
    <mergeCell ref="B3:F4"/>
    <mergeCell ref="G5:N5"/>
    <mergeCell ref="G3:N4"/>
    <mergeCell ref="O4:V4"/>
    <mergeCell ref="O5:V5"/>
    <mergeCell ref="W4:AD5"/>
  </mergeCells>
  <hyperlinks>
    <hyperlink ref="AF6" location="Content!A1" display="Back to content page" xr:uid="{00000000-0004-0000-0D01-000000000000}"/>
  </hyperlinks>
  <pageMargins left="0.7" right="0.7" top="0.75" bottom="0.75" header="0.3" footer="0.3"/>
  <pageSetup orientation="portrait" r:id="rId1"/>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sheetPr codeName="Sheet271"/>
  <dimension ref="A1:BA23"/>
  <sheetViews>
    <sheetView zoomScale="99" zoomScaleNormal="99" workbookViewId="0"/>
  </sheetViews>
  <sheetFormatPr defaultRowHeight="14.5"/>
  <cols>
    <col min="1" max="1" width="33.7265625" customWidth="1"/>
    <col min="2" max="52" width="10" customWidth="1"/>
  </cols>
  <sheetData>
    <row r="1" spans="1:53">
      <c r="A1" s="138" t="s">
        <v>2950</v>
      </c>
      <c r="B1" s="62"/>
      <c r="C1" s="62"/>
      <c r="D1" s="62"/>
      <c r="E1" s="62"/>
      <c r="F1" s="62"/>
      <c r="G1" s="62"/>
      <c r="H1" s="63"/>
      <c r="I1" s="63"/>
      <c r="J1" s="62"/>
      <c r="K1" s="63"/>
      <c r="L1" s="62"/>
      <c r="M1" s="62"/>
      <c r="N1" s="62"/>
      <c r="O1" s="62"/>
      <c r="P1" s="62"/>
      <c r="Q1" s="62"/>
      <c r="R1" s="62"/>
      <c r="S1" s="62"/>
      <c r="T1" s="62"/>
      <c r="U1" s="62"/>
      <c r="V1" s="62"/>
      <c r="W1" s="62"/>
      <c r="X1" s="63"/>
      <c r="Y1" s="63"/>
      <c r="Z1" s="62"/>
      <c r="AA1" s="63"/>
      <c r="AB1" s="62"/>
      <c r="AC1" s="62"/>
      <c r="AD1" s="62"/>
      <c r="AE1" s="62"/>
      <c r="AF1" s="62"/>
      <c r="AG1" s="62"/>
      <c r="AH1" s="62"/>
      <c r="AI1" s="62"/>
      <c r="AJ1" s="62"/>
      <c r="AK1" s="62"/>
      <c r="AL1" s="62"/>
      <c r="AM1" s="62"/>
      <c r="AN1" s="62"/>
      <c r="AO1" s="63"/>
      <c r="AP1" s="63"/>
      <c r="AQ1" s="13"/>
      <c r="AR1" s="13"/>
      <c r="AS1" s="13"/>
      <c r="AT1" s="62"/>
      <c r="AU1" s="62"/>
      <c r="AV1" s="62"/>
      <c r="AW1" s="62"/>
      <c r="AX1" s="62"/>
      <c r="AY1" s="62"/>
      <c r="AZ1" s="62"/>
      <c r="BA1" s="13"/>
    </row>
    <row r="2" spans="1:53">
      <c r="A2" s="22"/>
      <c r="B2" s="62"/>
      <c r="C2" s="62"/>
      <c r="D2" s="62"/>
      <c r="E2" s="62"/>
      <c r="F2" s="62"/>
      <c r="G2" s="62"/>
      <c r="H2" s="63"/>
      <c r="I2" s="63"/>
      <c r="J2" s="62"/>
      <c r="K2" s="63"/>
      <c r="L2" s="62"/>
      <c r="M2" s="62"/>
      <c r="N2" s="62"/>
      <c r="O2" s="62"/>
      <c r="P2" s="62"/>
      <c r="Q2" s="62"/>
      <c r="R2" s="62"/>
      <c r="S2" s="62"/>
      <c r="T2" s="62"/>
      <c r="U2" s="62"/>
      <c r="V2" s="62"/>
      <c r="W2" s="62"/>
      <c r="X2" s="63"/>
      <c r="Y2" s="63"/>
      <c r="Z2" s="62"/>
      <c r="AA2" s="63"/>
      <c r="AB2" s="62"/>
      <c r="AC2" s="62"/>
      <c r="AD2" s="62"/>
      <c r="AE2" s="62"/>
      <c r="AF2" s="62"/>
      <c r="AG2" s="62"/>
      <c r="AH2" s="62"/>
      <c r="AI2" s="62"/>
      <c r="AJ2" s="62"/>
      <c r="AK2" s="62"/>
      <c r="AL2" s="62"/>
      <c r="AM2" s="62"/>
      <c r="AN2" s="62"/>
      <c r="AO2" s="63"/>
      <c r="AP2" s="63"/>
      <c r="AQ2" s="13"/>
      <c r="AR2" s="13"/>
      <c r="AS2" s="13"/>
      <c r="AT2" s="62"/>
      <c r="AU2" s="62"/>
      <c r="AV2" s="62"/>
      <c r="AW2" s="62"/>
      <c r="AX2" s="62"/>
      <c r="AY2" s="62"/>
      <c r="AZ2" s="62"/>
      <c r="BA2" s="13"/>
    </row>
    <row r="3" spans="1:53">
      <c r="A3" s="21" t="s">
        <v>2951</v>
      </c>
      <c r="B3" s="21" t="s">
        <v>436</v>
      </c>
      <c r="C3" s="21" t="s">
        <v>462</v>
      </c>
      <c r="D3" s="21" t="s">
        <v>463</v>
      </c>
      <c r="E3" s="21" t="s">
        <v>464</v>
      </c>
      <c r="F3" s="21" t="s">
        <v>465</v>
      </c>
      <c r="G3" s="21" t="s">
        <v>437</v>
      </c>
      <c r="H3" s="21" t="s">
        <v>466</v>
      </c>
      <c r="I3" s="21" t="s">
        <v>467</v>
      </c>
      <c r="J3" s="21" t="s">
        <v>468</v>
      </c>
      <c r="K3" s="21" t="s">
        <v>469</v>
      </c>
      <c r="L3" s="21" t="s">
        <v>438</v>
      </c>
      <c r="M3" s="21" t="s">
        <v>445</v>
      </c>
      <c r="N3" s="21" t="s">
        <v>446</v>
      </c>
      <c r="O3" s="21" t="s">
        <v>447</v>
      </c>
      <c r="P3" s="21" t="s">
        <v>448</v>
      </c>
      <c r="Q3" s="21" t="s">
        <v>439</v>
      </c>
      <c r="R3" s="21" t="s">
        <v>440</v>
      </c>
      <c r="S3" s="21" t="s">
        <v>441</v>
      </c>
      <c r="T3" s="21" t="s">
        <v>34</v>
      </c>
      <c r="U3" s="21" t="s">
        <v>442</v>
      </c>
      <c r="V3" s="21" t="s">
        <v>33</v>
      </c>
      <c r="W3" s="21" t="s">
        <v>596</v>
      </c>
      <c r="X3" s="21" t="s">
        <v>597</v>
      </c>
      <c r="Y3" s="21" t="s">
        <v>598</v>
      </c>
      <c r="Z3" s="21" t="s">
        <v>599</v>
      </c>
      <c r="AA3" s="21" t="s">
        <v>600</v>
      </c>
      <c r="AB3" s="21" t="s">
        <v>601</v>
      </c>
      <c r="AC3" s="21" t="s">
        <v>602</v>
      </c>
      <c r="AD3" s="21" t="s">
        <v>603</v>
      </c>
      <c r="AE3" s="21" t="s">
        <v>1144</v>
      </c>
      <c r="AF3" s="21" t="s">
        <v>1145</v>
      </c>
      <c r="AG3" s="21" t="s">
        <v>2774</v>
      </c>
      <c r="AH3" s="21" t="s">
        <v>2847</v>
      </c>
      <c r="AI3" s="13"/>
      <c r="AJ3" s="13"/>
      <c r="AK3" s="13"/>
      <c r="AL3" s="13"/>
      <c r="AM3" s="13"/>
      <c r="AN3" s="13"/>
      <c r="AO3" s="13"/>
      <c r="AP3" s="13"/>
      <c r="AQ3" s="13"/>
      <c r="AR3" s="13"/>
      <c r="AS3" s="13"/>
      <c r="AT3" s="13"/>
      <c r="AU3" s="13"/>
      <c r="AV3" s="13"/>
      <c r="AW3" s="13"/>
      <c r="AX3" s="13"/>
      <c r="AY3" s="13"/>
      <c r="AZ3" s="13"/>
      <c r="BA3" s="13"/>
    </row>
    <row r="4" spans="1:53">
      <c r="A4" s="92" t="s">
        <v>13</v>
      </c>
      <c r="B4" s="285">
        <v>82.2</v>
      </c>
      <c r="C4" s="285">
        <v>82.2</v>
      </c>
      <c r="D4" s="285">
        <v>83.1</v>
      </c>
      <c r="E4" s="285">
        <v>83.1</v>
      </c>
      <c r="F4" s="285">
        <v>83.1</v>
      </c>
      <c r="G4" s="285">
        <v>83.1</v>
      </c>
      <c r="H4" s="285">
        <v>83.1</v>
      </c>
      <c r="I4" s="285">
        <v>84.1</v>
      </c>
      <c r="J4" s="285">
        <v>84.1</v>
      </c>
      <c r="K4" s="285">
        <v>84.1</v>
      </c>
      <c r="L4" s="285">
        <v>84.1</v>
      </c>
      <c r="M4" s="285">
        <v>84.1</v>
      </c>
      <c r="N4" s="285">
        <v>85</v>
      </c>
      <c r="O4" s="285">
        <v>85</v>
      </c>
      <c r="P4" s="285">
        <v>85</v>
      </c>
      <c r="Q4" s="285">
        <v>85.5</v>
      </c>
      <c r="R4" s="285">
        <v>85.5</v>
      </c>
      <c r="S4" s="285">
        <v>85.53</v>
      </c>
      <c r="T4" s="285">
        <v>85.53</v>
      </c>
      <c r="U4" s="285">
        <v>85.53</v>
      </c>
      <c r="V4" s="285">
        <v>85.53</v>
      </c>
      <c r="W4" s="285">
        <v>85.53</v>
      </c>
      <c r="X4" s="285">
        <v>85.53</v>
      </c>
      <c r="Y4" s="285">
        <v>85.53</v>
      </c>
      <c r="Z4" s="285">
        <v>85.53</v>
      </c>
      <c r="AA4" s="285">
        <v>85.53</v>
      </c>
      <c r="AB4" s="285">
        <v>85.53</v>
      </c>
      <c r="AC4" s="285">
        <v>85.53</v>
      </c>
      <c r="AD4" s="285">
        <v>85.53</v>
      </c>
      <c r="AE4" s="285">
        <v>85.53</v>
      </c>
      <c r="AF4" s="285">
        <v>85.53</v>
      </c>
      <c r="AG4" s="285">
        <v>85.53</v>
      </c>
      <c r="AH4" s="285">
        <v>85.53</v>
      </c>
      <c r="AI4" s="13"/>
      <c r="AJ4" s="13"/>
      <c r="AK4" s="13"/>
      <c r="AL4" s="13"/>
      <c r="AM4" s="13"/>
      <c r="AN4" s="13"/>
      <c r="AO4" s="13"/>
      <c r="AP4" s="13"/>
      <c r="AQ4" s="13"/>
      <c r="AR4" s="13"/>
      <c r="AS4" s="13"/>
      <c r="AT4" s="13"/>
      <c r="AU4" s="13"/>
      <c r="AV4" s="13"/>
      <c r="AW4" s="13"/>
      <c r="AX4" s="13"/>
      <c r="AY4" s="13"/>
      <c r="AZ4" s="13"/>
      <c r="BA4" s="13"/>
    </row>
    <row r="5" spans="1:53">
      <c r="A5" s="92" t="s">
        <v>12</v>
      </c>
      <c r="B5" s="285">
        <v>1.4</v>
      </c>
      <c r="C5" s="285">
        <v>1.4</v>
      </c>
      <c r="D5" s="285">
        <v>1.38</v>
      </c>
      <c r="E5" s="285">
        <v>1.38</v>
      </c>
      <c r="F5" s="285">
        <v>1.38</v>
      </c>
      <c r="G5" s="285">
        <v>1</v>
      </c>
      <c r="H5" s="285">
        <v>1.4</v>
      </c>
      <c r="I5" s="285">
        <v>1.4</v>
      </c>
      <c r="J5" s="285">
        <v>1.4</v>
      </c>
      <c r="K5" s="285">
        <v>1.4</v>
      </c>
      <c r="L5" s="285">
        <v>1.4</v>
      </c>
      <c r="M5" s="285">
        <v>1.4</v>
      </c>
      <c r="N5" s="285">
        <v>1.44</v>
      </c>
      <c r="O5" s="285">
        <v>1.59</v>
      </c>
      <c r="P5" s="285">
        <v>1.74</v>
      </c>
      <c r="Q5" s="285">
        <v>1.89</v>
      </c>
      <c r="R5" s="285">
        <v>2.04</v>
      </c>
      <c r="S5" s="285">
        <v>2.19</v>
      </c>
      <c r="T5" s="285">
        <v>2.34</v>
      </c>
      <c r="U5" s="285">
        <v>2.4900000000000002</v>
      </c>
      <c r="V5" s="285">
        <v>2.64</v>
      </c>
      <c r="W5" s="285">
        <v>2.79</v>
      </c>
      <c r="X5" s="285">
        <v>2.94</v>
      </c>
      <c r="Y5" s="285">
        <v>3.09</v>
      </c>
      <c r="Z5" s="285">
        <v>3.24</v>
      </c>
      <c r="AA5" s="285">
        <v>3.39</v>
      </c>
      <c r="AB5" s="285">
        <v>3.5</v>
      </c>
      <c r="AC5" s="285">
        <v>3.75</v>
      </c>
      <c r="AD5" s="285">
        <v>3.94</v>
      </c>
      <c r="AE5" s="285">
        <v>3.94</v>
      </c>
      <c r="AF5" s="285">
        <v>3.94</v>
      </c>
      <c r="AG5" s="285">
        <v>3.94</v>
      </c>
      <c r="AH5" s="285">
        <v>3.94</v>
      </c>
      <c r="AI5" s="13"/>
      <c r="AJ5" s="13"/>
      <c r="AK5" s="13"/>
      <c r="AL5" s="13"/>
      <c r="AM5" s="13"/>
      <c r="AN5" s="13"/>
      <c r="AO5" s="13"/>
      <c r="AP5" s="13"/>
      <c r="AQ5" s="13"/>
      <c r="AR5" s="13"/>
      <c r="AS5" s="13"/>
      <c r="AT5" s="13"/>
      <c r="AU5" s="13"/>
      <c r="AV5" s="13"/>
      <c r="AW5" s="13"/>
      <c r="AX5" s="13"/>
      <c r="AY5" s="13"/>
      <c r="AZ5" s="13"/>
      <c r="BA5" s="13"/>
    </row>
    <row r="6" spans="1:53">
      <c r="A6" s="92" t="s">
        <v>483</v>
      </c>
      <c r="B6" s="285">
        <v>0.13</v>
      </c>
      <c r="C6" s="285">
        <v>0.13</v>
      </c>
      <c r="D6" s="285">
        <v>0.13</v>
      </c>
      <c r="E6" s="285">
        <v>0.13</v>
      </c>
      <c r="F6" s="285">
        <v>0.13</v>
      </c>
      <c r="G6" s="285">
        <v>0.13</v>
      </c>
      <c r="H6" s="285">
        <v>0.13</v>
      </c>
      <c r="I6" s="285">
        <v>0.13</v>
      </c>
      <c r="J6" s="285">
        <v>0.13</v>
      </c>
      <c r="K6" s="285">
        <v>0.13</v>
      </c>
      <c r="L6" s="285">
        <v>0.13</v>
      </c>
      <c r="M6" s="285">
        <v>0.13</v>
      </c>
      <c r="N6" s="285">
        <v>0.13</v>
      </c>
      <c r="O6" s="285">
        <v>0.13</v>
      </c>
      <c r="P6" s="285">
        <v>0.13</v>
      </c>
      <c r="Q6" s="285">
        <v>0.13</v>
      </c>
      <c r="R6" s="285">
        <v>0.13</v>
      </c>
      <c r="S6" s="285">
        <v>0.13</v>
      </c>
      <c r="T6" s="285">
        <v>0.13</v>
      </c>
      <c r="U6" s="285">
        <v>0.13</v>
      </c>
      <c r="V6" s="285">
        <v>0.13</v>
      </c>
      <c r="W6" s="285">
        <v>0.13</v>
      </c>
      <c r="X6" s="285">
        <v>0.13</v>
      </c>
      <c r="Y6" s="285">
        <v>0.13</v>
      </c>
      <c r="Z6" s="285">
        <v>0.13</v>
      </c>
      <c r="AA6" s="285">
        <v>0.13</v>
      </c>
      <c r="AB6" s="285">
        <v>0.13</v>
      </c>
      <c r="AC6" s="285">
        <v>0.13</v>
      </c>
      <c r="AD6" s="285">
        <v>0.13</v>
      </c>
      <c r="AE6" s="285">
        <v>0.13</v>
      </c>
      <c r="AF6" s="285">
        <v>0.13</v>
      </c>
      <c r="AG6" s="285">
        <v>0.13</v>
      </c>
      <c r="AH6" s="285">
        <v>0.13</v>
      </c>
      <c r="AI6" s="13"/>
      <c r="AJ6" s="13"/>
      <c r="AK6" s="13"/>
      <c r="AL6" s="13"/>
      <c r="AM6" s="13"/>
      <c r="AN6" s="13"/>
      <c r="AO6" s="13"/>
      <c r="AP6" s="13"/>
      <c r="AQ6" s="13"/>
      <c r="AR6" s="13"/>
      <c r="AS6" s="13"/>
      <c r="AT6" s="13"/>
      <c r="AU6" s="13"/>
      <c r="AV6" s="13"/>
      <c r="AW6" s="13"/>
      <c r="AX6" s="13"/>
      <c r="AY6" s="13"/>
      <c r="AZ6" s="13"/>
      <c r="BA6" s="13"/>
    </row>
    <row r="7" spans="1:53">
      <c r="A7" s="92" t="s">
        <v>568</v>
      </c>
      <c r="B7" s="285">
        <v>10</v>
      </c>
      <c r="C7" s="285">
        <v>10</v>
      </c>
      <c r="D7" s="285">
        <v>10</v>
      </c>
      <c r="E7" s="285">
        <v>11</v>
      </c>
      <c r="F7" s="285">
        <v>11</v>
      </c>
      <c r="G7" s="285">
        <v>11</v>
      </c>
      <c r="H7" s="285">
        <v>11</v>
      </c>
      <c r="I7" s="285">
        <v>11</v>
      </c>
      <c r="J7" s="285">
        <v>11</v>
      </c>
      <c r="K7" s="285">
        <v>11</v>
      </c>
      <c r="L7" s="285">
        <v>11</v>
      </c>
      <c r="M7" s="285">
        <v>11</v>
      </c>
      <c r="N7" s="285">
        <v>11</v>
      </c>
      <c r="O7" s="285">
        <v>11</v>
      </c>
      <c r="P7" s="285">
        <v>11</v>
      </c>
      <c r="Q7" s="285">
        <v>11</v>
      </c>
      <c r="R7" s="285">
        <v>11</v>
      </c>
      <c r="S7" s="285">
        <v>11</v>
      </c>
      <c r="T7" s="285">
        <v>11</v>
      </c>
      <c r="U7" s="285">
        <v>11</v>
      </c>
      <c r="V7" s="285">
        <v>11</v>
      </c>
      <c r="W7" s="285">
        <v>11</v>
      </c>
      <c r="X7" s="285">
        <v>11</v>
      </c>
      <c r="Y7" s="285">
        <v>11</v>
      </c>
      <c r="Z7" s="285">
        <v>11</v>
      </c>
      <c r="AA7" s="285">
        <v>11</v>
      </c>
      <c r="AB7" s="285">
        <v>11</v>
      </c>
      <c r="AC7" s="285">
        <v>11</v>
      </c>
      <c r="AD7" s="285">
        <v>11</v>
      </c>
      <c r="AE7" s="285">
        <v>11</v>
      </c>
      <c r="AF7" s="285">
        <v>11</v>
      </c>
      <c r="AG7" s="285">
        <v>11</v>
      </c>
      <c r="AH7" s="285">
        <v>11</v>
      </c>
      <c r="AI7" s="13"/>
      <c r="AJ7" s="13"/>
      <c r="AK7" s="13"/>
      <c r="AL7" s="13"/>
      <c r="AM7" s="13"/>
      <c r="AN7" s="13"/>
      <c r="AO7" s="13"/>
      <c r="AP7" s="13"/>
      <c r="AQ7" s="13"/>
      <c r="AR7" s="13"/>
      <c r="AS7" s="13"/>
      <c r="AT7" s="13"/>
      <c r="AU7" s="13"/>
      <c r="AV7" s="13"/>
      <c r="AW7" s="13"/>
      <c r="AX7" s="13"/>
      <c r="AY7" s="13"/>
      <c r="AZ7" s="13"/>
      <c r="BA7" s="13"/>
    </row>
    <row r="8" spans="1:53">
      <c r="A8" s="92" t="s">
        <v>482</v>
      </c>
      <c r="B8" s="285">
        <v>45</v>
      </c>
      <c r="C8" s="285">
        <v>45</v>
      </c>
      <c r="D8" s="285">
        <v>49</v>
      </c>
      <c r="E8" s="285">
        <v>49</v>
      </c>
      <c r="F8" s="285">
        <v>49</v>
      </c>
      <c r="G8" s="285">
        <v>49</v>
      </c>
      <c r="H8" s="285">
        <v>49</v>
      </c>
      <c r="I8" s="285">
        <v>49</v>
      </c>
      <c r="J8" s="285">
        <v>49</v>
      </c>
      <c r="K8" s="285">
        <v>49</v>
      </c>
      <c r="L8" s="285">
        <v>50</v>
      </c>
      <c r="M8" s="285">
        <v>50</v>
      </c>
      <c r="N8" s="285">
        <v>50</v>
      </c>
      <c r="O8" s="285">
        <v>50</v>
      </c>
      <c r="P8" s="285">
        <v>50</v>
      </c>
      <c r="Q8" s="285">
        <v>50</v>
      </c>
      <c r="R8" s="285">
        <v>50</v>
      </c>
      <c r="S8" s="285">
        <v>50</v>
      </c>
      <c r="T8" s="285">
        <v>50</v>
      </c>
      <c r="U8" s="285">
        <v>50</v>
      </c>
      <c r="V8" s="285">
        <v>50</v>
      </c>
      <c r="W8" s="285">
        <v>50</v>
      </c>
      <c r="X8" s="285">
        <v>50</v>
      </c>
      <c r="Y8" s="285">
        <v>50</v>
      </c>
      <c r="Z8" s="285">
        <v>50</v>
      </c>
      <c r="AA8" s="285">
        <v>50</v>
      </c>
      <c r="AB8" s="285">
        <v>50</v>
      </c>
      <c r="AC8" s="285">
        <v>50</v>
      </c>
      <c r="AD8" s="285">
        <v>50</v>
      </c>
      <c r="AE8" s="285">
        <v>50</v>
      </c>
      <c r="AF8" s="285">
        <v>50</v>
      </c>
      <c r="AG8" s="285">
        <v>50</v>
      </c>
      <c r="AH8" s="285">
        <v>50</v>
      </c>
    </row>
    <row r="9" spans="1:53">
      <c r="A9" s="92" t="s">
        <v>11</v>
      </c>
      <c r="B9" s="285">
        <v>2</v>
      </c>
      <c r="C9" s="285">
        <v>2</v>
      </c>
      <c r="D9" s="285">
        <v>2</v>
      </c>
      <c r="E9" s="285">
        <v>2</v>
      </c>
      <c r="F9" s="285">
        <v>3</v>
      </c>
      <c r="G9" s="285">
        <v>3</v>
      </c>
      <c r="H9" s="285">
        <v>3</v>
      </c>
      <c r="I9" s="285">
        <v>3</v>
      </c>
      <c r="J9" s="285">
        <v>3</v>
      </c>
      <c r="K9" s="285">
        <v>3</v>
      </c>
      <c r="L9" s="285">
        <v>3</v>
      </c>
      <c r="M9" s="285">
        <v>3</v>
      </c>
      <c r="N9" s="285">
        <v>3</v>
      </c>
      <c r="O9" s="285">
        <v>3</v>
      </c>
      <c r="P9" s="285">
        <v>3</v>
      </c>
      <c r="Q9" s="285">
        <v>3</v>
      </c>
      <c r="R9" s="285">
        <v>3</v>
      </c>
      <c r="S9" s="285">
        <v>3</v>
      </c>
      <c r="T9" s="285">
        <v>3</v>
      </c>
      <c r="U9" s="285">
        <v>3</v>
      </c>
      <c r="V9" s="285">
        <v>3</v>
      </c>
      <c r="W9" s="285">
        <v>3</v>
      </c>
      <c r="X9" s="285">
        <v>3</v>
      </c>
      <c r="Y9" s="285">
        <v>3</v>
      </c>
      <c r="Z9" s="285">
        <v>3</v>
      </c>
      <c r="AA9" s="285">
        <v>3</v>
      </c>
      <c r="AB9" s="285">
        <v>3</v>
      </c>
      <c r="AC9" s="285">
        <v>3</v>
      </c>
      <c r="AD9" s="285">
        <v>3</v>
      </c>
      <c r="AE9" s="285">
        <v>3</v>
      </c>
      <c r="AF9" s="285">
        <v>3</v>
      </c>
      <c r="AG9" s="285">
        <v>3</v>
      </c>
      <c r="AH9" s="285">
        <v>3</v>
      </c>
    </row>
    <row r="10" spans="1:53">
      <c r="A10" s="92" t="s">
        <v>10</v>
      </c>
      <c r="B10" s="285">
        <v>1087</v>
      </c>
      <c r="C10" s="285">
        <v>1087</v>
      </c>
      <c r="D10" s="285">
        <v>1087</v>
      </c>
      <c r="E10" s="285">
        <v>1087</v>
      </c>
      <c r="F10" s="285">
        <v>1087</v>
      </c>
      <c r="G10" s="285">
        <v>1087</v>
      </c>
      <c r="H10" s="285">
        <v>1087</v>
      </c>
      <c r="I10" s="285">
        <v>1087</v>
      </c>
      <c r="J10" s="285">
        <v>1087</v>
      </c>
      <c r="K10" s="285">
        <v>1086</v>
      </c>
      <c r="L10" s="285">
        <v>1086</v>
      </c>
      <c r="M10" s="285">
        <v>1086</v>
      </c>
      <c r="N10" s="285">
        <v>1086</v>
      </c>
      <c r="O10" s="285">
        <v>1086</v>
      </c>
      <c r="P10" s="285">
        <v>1086</v>
      </c>
      <c r="Q10" s="285">
        <v>1086</v>
      </c>
      <c r="R10" s="285">
        <v>1086</v>
      </c>
      <c r="S10" s="285">
        <v>1086</v>
      </c>
      <c r="T10" s="285">
        <v>1086</v>
      </c>
      <c r="U10" s="285">
        <v>1086</v>
      </c>
      <c r="V10" s="285">
        <v>1086</v>
      </c>
      <c r="W10" s="285">
        <v>1086</v>
      </c>
      <c r="X10" s="285">
        <v>1086</v>
      </c>
      <c r="Y10" s="285">
        <v>1086</v>
      </c>
      <c r="Z10" s="285">
        <v>1086</v>
      </c>
      <c r="AA10" s="285">
        <v>1086</v>
      </c>
      <c r="AB10" s="285">
        <v>1086</v>
      </c>
      <c r="AC10" s="285">
        <v>1086</v>
      </c>
      <c r="AD10" s="285">
        <v>1086</v>
      </c>
      <c r="AE10" s="285">
        <v>1086</v>
      </c>
      <c r="AF10" s="285">
        <v>1086</v>
      </c>
      <c r="AG10" s="285">
        <v>1086</v>
      </c>
      <c r="AH10" s="285">
        <v>1086</v>
      </c>
    </row>
    <row r="11" spans="1:53">
      <c r="A11" s="92" t="s">
        <v>9</v>
      </c>
      <c r="B11" s="285">
        <v>20</v>
      </c>
      <c r="C11" s="285">
        <v>20</v>
      </c>
      <c r="D11" s="285">
        <v>28</v>
      </c>
      <c r="E11" s="285">
        <v>28</v>
      </c>
      <c r="F11" s="285">
        <v>32</v>
      </c>
      <c r="G11" s="285">
        <v>36</v>
      </c>
      <c r="H11" s="285">
        <v>40</v>
      </c>
      <c r="I11" s="285">
        <v>43</v>
      </c>
      <c r="J11" s="285">
        <v>47</v>
      </c>
      <c r="K11" s="285">
        <v>51</v>
      </c>
      <c r="L11" s="285">
        <v>55</v>
      </c>
      <c r="M11" s="285">
        <v>55</v>
      </c>
      <c r="N11" s="285">
        <v>61</v>
      </c>
      <c r="O11" s="285">
        <v>63</v>
      </c>
      <c r="P11" s="285">
        <v>71</v>
      </c>
      <c r="Q11" s="285">
        <v>73</v>
      </c>
      <c r="R11" s="285">
        <v>75</v>
      </c>
      <c r="S11" s="285">
        <v>77</v>
      </c>
      <c r="T11" s="285">
        <v>80</v>
      </c>
      <c r="U11" s="285">
        <v>83</v>
      </c>
      <c r="V11" s="285">
        <v>86</v>
      </c>
      <c r="W11" s="285">
        <v>89</v>
      </c>
      <c r="X11" s="285">
        <v>90.6</v>
      </c>
      <c r="Y11" s="285">
        <v>90.6</v>
      </c>
      <c r="Z11" s="285">
        <v>90.6</v>
      </c>
      <c r="AA11" s="285">
        <v>90.6</v>
      </c>
      <c r="AB11" s="285">
        <v>90.6</v>
      </c>
      <c r="AC11" s="285">
        <v>90.6</v>
      </c>
      <c r="AD11" s="285">
        <v>90.6</v>
      </c>
      <c r="AE11" s="285">
        <v>90.6</v>
      </c>
      <c r="AF11" s="285">
        <v>90.6</v>
      </c>
      <c r="AG11" s="285">
        <v>90.6</v>
      </c>
      <c r="AH11" s="285">
        <v>90.6</v>
      </c>
    </row>
    <row r="12" spans="1:53">
      <c r="A12" s="92" t="s">
        <v>8</v>
      </c>
      <c r="B12" s="285">
        <v>17</v>
      </c>
      <c r="C12" s="285">
        <v>17</v>
      </c>
      <c r="D12" s="285">
        <v>17</v>
      </c>
      <c r="E12" s="285">
        <v>18</v>
      </c>
      <c r="F12" s="285">
        <v>18</v>
      </c>
      <c r="G12" s="285">
        <v>18</v>
      </c>
      <c r="H12" s="285">
        <v>18</v>
      </c>
      <c r="I12" s="285">
        <v>18</v>
      </c>
      <c r="J12" s="285">
        <v>20</v>
      </c>
      <c r="K12" s="285">
        <v>20</v>
      </c>
      <c r="L12" s="285">
        <v>20</v>
      </c>
      <c r="M12" s="285">
        <v>21</v>
      </c>
      <c r="N12" s="285">
        <v>21</v>
      </c>
      <c r="O12" s="285">
        <v>22</v>
      </c>
      <c r="P12" s="285">
        <v>21</v>
      </c>
      <c r="Q12" s="285">
        <v>21</v>
      </c>
      <c r="R12" s="285">
        <v>21</v>
      </c>
      <c r="S12" s="285">
        <v>21</v>
      </c>
      <c r="T12" s="285">
        <v>21</v>
      </c>
      <c r="U12" s="285">
        <v>21.5</v>
      </c>
      <c r="V12" s="285">
        <v>20</v>
      </c>
      <c r="W12" s="285">
        <v>20</v>
      </c>
      <c r="X12" s="285">
        <v>19</v>
      </c>
      <c r="Y12" s="285">
        <v>19</v>
      </c>
      <c r="Z12" s="285">
        <v>19</v>
      </c>
      <c r="AA12" s="285">
        <v>19</v>
      </c>
      <c r="AB12" s="285">
        <v>19</v>
      </c>
      <c r="AC12" s="285">
        <v>19</v>
      </c>
      <c r="AD12" s="285">
        <v>19</v>
      </c>
      <c r="AE12" s="285">
        <v>19</v>
      </c>
      <c r="AF12" s="285">
        <v>19</v>
      </c>
      <c r="AG12" s="285">
        <v>19</v>
      </c>
      <c r="AH12" s="285">
        <v>19</v>
      </c>
    </row>
    <row r="13" spans="1:53">
      <c r="A13" s="92" t="s">
        <v>6</v>
      </c>
      <c r="B13" s="285">
        <v>113.4</v>
      </c>
      <c r="C13" s="285">
        <v>111.2</v>
      </c>
      <c r="D13" s="285">
        <v>109</v>
      </c>
      <c r="E13" s="285">
        <v>109</v>
      </c>
      <c r="F13" s="285">
        <v>109</v>
      </c>
      <c r="G13" s="285">
        <v>109</v>
      </c>
      <c r="H13" s="285">
        <v>109</v>
      </c>
      <c r="I13" s="285">
        <v>110.5</v>
      </c>
      <c r="J13" s="285">
        <v>112.1</v>
      </c>
      <c r="K13" s="285">
        <v>114</v>
      </c>
      <c r="L13" s="285">
        <v>115</v>
      </c>
      <c r="M13" s="285">
        <v>117</v>
      </c>
      <c r="N13" s="285">
        <v>118</v>
      </c>
      <c r="O13" s="285">
        <v>118</v>
      </c>
      <c r="P13" s="285">
        <v>118</v>
      </c>
      <c r="Q13" s="285">
        <v>118</v>
      </c>
      <c r="R13" s="285">
        <v>118</v>
      </c>
      <c r="S13" s="285">
        <v>118</v>
      </c>
      <c r="T13" s="285">
        <v>118</v>
      </c>
      <c r="U13" s="285">
        <v>118</v>
      </c>
      <c r="V13" s="285">
        <v>118</v>
      </c>
      <c r="W13" s="285">
        <v>118</v>
      </c>
      <c r="X13" s="285">
        <v>118</v>
      </c>
      <c r="Y13" s="285">
        <v>118</v>
      </c>
      <c r="Z13" s="285">
        <v>118</v>
      </c>
      <c r="AA13" s="285">
        <v>118</v>
      </c>
      <c r="AB13" s="285">
        <v>118</v>
      </c>
      <c r="AC13" s="285">
        <v>118.12</v>
      </c>
      <c r="AD13" s="285">
        <v>118</v>
      </c>
      <c r="AE13" s="285">
        <v>118</v>
      </c>
      <c r="AF13" s="285">
        <v>118</v>
      </c>
      <c r="AG13" s="285">
        <v>118</v>
      </c>
      <c r="AH13" s="285">
        <v>118</v>
      </c>
    </row>
    <row r="14" spans="1:53">
      <c r="A14" s="92" t="s">
        <v>17</v>
      </c>
      <c r="B14" s="285">
        <v>5</v>
      </c>
      <c r="C14" s="285">
        <v>5</v>
      </c>
      <c r="D14" s="285">
        <v>6</v>
      </c>
      <c r="E14" s="285">
        <v>6</v>
      </c>
      <c r="F14" s="285">
        <v>6</v>
      </c>
      <c r="G14" s="285">
        <v>7</v>
      </c>
      <c r="H14" s="285">
        <v>7</v>
      </c>
      <c r="I14" s="285">
        <v>7</v>
      </c>
      <c r="J14" s="285">
        <v>7</v>
      </c>
      <c r="K14" s="285">
        <v>7</v>
      </c>
      <c r="L14" s="285">
        <v>7</v>
      </c>
      <c r="M14" s="285">
        <v>8</v>
      </c>
      <c r="N14" s="285">
        <v>8</v>
      </c>
      <c r="O14" s="285">
        <v>8</v>
      </c>
      <c r="P14" s="285">
        <v>8</v>
      </c>
      <c r="Q14" s="285">
        <v>8</v>
      </c>
      <c r="R14" s="285">
        <v>8</v>
      </c>
      <c r="S14" s="285">
        <v>8</v>
      </c>
      <c r="T14" s="285">
        <v>8</v>
      </c>
      <c r="U14" s="285">
        <v>8</v>
      </c>
      <c r="V14" s="285">
        <v>8</v>
      </c>
      <c r="W14" s="285">
        <v>8</v>
      </c>
      <c r="X14" s="285">
        <v>8</v>
      </c>
      <c r="Y14" s="285">
        <v>8</v>
      </c>
      <c r="Z14" s="285">
        <v>8</v>
      </c>
      <c r="AA14" s="285">
        <v>8</v>
      </c>
      <c r="AB14" s="285">
        <v>8</v>
      </c>
      <c r="AC14" s="285">
        <v>8</v>
      </c>
      <c r="AD14" s="285">
        <v>8</v>
      </c>
      <c r="AE14" s="285">
        <v>8</v>
      </c>
      <c r="AF14" s="285">
        <v>8</v>
      </c>
      <c r="AG14" s="285">
        <v>8</v>
      </c>
      <c r="AH14" s="285">
        <v>8</v>
      </c>
    </row>
    <row r="15" spans="1:53">
      <c r="A15" s="92" t="s">
        <v>4</v>
      </c>
      <c r="B15" s="285"/>
      <c r="C15" s="285"/>
      <c r="D15" s="285"/>
      <c r="E15" s="285"/>
      <c r="F15" s="285"/>
      <c r="G15" s="285"/>
      <c r="H15" s="285"/>
      <c r="I15" s="285"/>
      <c r="J15" s="285"/>
      <c r="K15" s="285"/>
      <c r="L15" s="285"/>
      <c r="M15" s="285"/>
      <c r="N15" s="285"/>
      <c r="O15" s="285">
        <v>0.3</v>
      </c>
      <c r="P15" s="285">
        <v>0.3</v>
      </c>
      <c r="Q15" s="285">
        <v>0.3</v>
      </c>
      <c r="R15" s="285">
        <v>0.3</v>
      </c>
      <c r="S15" s="285">
        <v>0.3</v>
      </c>
      <c r="T15" s="285">
        <v>0.3</v>
      </c>
      <c r="U15" s="285">
        <v>0.3</v>
      </c>
      <c r="V15" s="285">
        <v>0.3</v>
      </c>
      <c r="W15" s="285">
        <v>0.3</v>
      </c>
      <c r="X15" s="285">
        <v>0.3</v>
      </c>
      <c r="Y15" s="285">
        <v>0.3</v>
      </c>
      <c r="Z15" s="285">
        <v>0.3</v>
      </c>
      <c r="AA15" s="285">
        <v>0.3</v>
      </c>
      <c r="AB15" s="285">
        <v>0.3</v>
      </c>
      <c r="AC15" s="285">
        <v>0.3</v>
      </c>
      <c r="AD15" s="285">
        <v>0.3</v>
      </c>
      <c r="AE15" s="285">
        <v>0.3</v>
      </c>
      <c r="AF15" s="285">
        <v>0.3</v>
      </c>
      <c r="AG15" s="285">
        <v>0.3</v>
      </c>
      <c r="AH15" s="285">
        <v>0.3</v>
      </c>
    </row>
    <row r="16" spans="1:53">
      <c r="A16" s="92" t="s">
        <v>3</v>
      </c>
      <c r="B16" s="285">
        <v>1200</v>
      </c>
      <c r="C16" s="285">
        <v>1200</v>
      </c>
      <c r="D16" s="285">
        <v>1240</v>
      </c>
      <c r="E16" s="285">
        <v>1270</v>
      </c>
      <c r="F16" s="285">
        <v>1270</v>
      </c>
      <c r="G16" s="285">
        <v>1355</v>
      </c>
      <c r="H16" s="285">
        <v>1400</v>
      </c>
      <c r="I16" s="285">
        <v>1498</v>
      </c>
      <c r="J16" s="285">
        <v>1485</v>
      </c>
      <c r="K16" s="285">
        <v>1498</v>
      </c>
      <c r="L16" s="285">
        <v>1498</v>
      </c>
      <c r="M16" s="285">
        <v>1500</v>
      </c>
      <c r="N16" s="285">
        <v>1506</v>
      </c>
      <c r="O16" s="285">
        <v>1510</v>
      </c>
      <c r="P16" s="285">
        <v>1514</v>
      </c>
      <c r="Q16" s="285">
        <v>1518</v>
      </c>
      <c r="R16" s="285">
        <v>1522</v>
      </c>
      <c r="S16" s="285">
        <v>1526</v>
      </c>
      <c r="T16" s="285">
        <v>1530</v>
      </c>
      <c r="U16" s="285">
        <v>1534</v>
      </c>
      <c r="V16" s="285">
        <v>1538</v>
      </c>
      <c r="W16" s="285">
        <v>1601</v>
      </c>
      <c r="X16" s="285">
        <v>1670</v>
      </c>
      <c r="Y16" s="285">
        <v>1670</v>
      </c>
      <c r="Z16" s="285">
        <v>1670</v>
      </c>
      <c r="AA16" s="285">
        <v>1670</v>
      </c>
      <c r="AB16" s="285">
        <v>1670</v>
      </c>
      <c r="AC16" s="285">
        <v>1670</v>
      </c>
      <c r="AD16" s="285">
        <v>1670</v>
      </c>
      <c r="AE16" s="285">
        <v>1670</v>
      </c>
      <c r="AF16" s="285">
        <v>1670</v>
      </c>
      <c r="AG16" s="285">
        <v>1670</v>
      </c>
      <c r="AH16" s="285">
        <v>1670</v>
      </c>
    </row>
    <row r="17" spans="1:53">
      <c r="A17" s="92" t="s">
        <v>32</v>
      </c>
      <c r="B17" s="285">
        <v>147</v>
      </c>
      <c r="C17" s="285">
        <v>148</v>
      </c>
      <c r="D17" s="285">
        <v>148.19999999999999</v>
      </c>
      <c r="E17" s="285">
        <v>150</v>
      </c>
      <c r="F17" s="285">
        <v>150</v>
      </c>
      <c r="G17" s="285">
        <v>150</v>
      </c>
      <c r="H17" s="285">
        <v>150</v>
      </c>
      <c r="I17" s="285">
        <v>155</v>
      </c>
      <c r="J17" s="285">
        <v>155</v>
      </c>
      <c r="K17" s="285">
        <v>157</v>
      </c>
      <c r="L17" s="285">
        <v>160</v>
      </c>
      <c r="M17" s="285">
        <v>172</v>
      </c>
      <c r="N17" s="285">
        <v>184</v>
      </c>
      <c r="O17" s="285">
        <v>200</v>
      </c>
      <c r="P17" s="285">
        <v>225</v>
      </c>
      <c r="Q17" s="285">
        <v>250</v>
      </c>
      <c r="R17" s="285">
        <v>266.66669999999999</v>
      </c>
      <c r="S17" s="285">
        <v>283.33330000000001</v>
      </c>
      <c r="T17" s="285">
        <v>300</v>
      </c>
      <c r="U17" s="285">
        <v>320</v>
      </c>
      <c r="V17" s="285">
        <v>335</v>
      </c>
      <c r="W17" s="285">
        <v>350</v>
      </c>
      <c r="X17" s="285">
        <v>364</v>
      </c>
      <c r="Y17" s="285">
        <v>364</v>
      </c>
      <c r="Z17" s="285">
        <v>364</v>
      </c>
      <c r="AA17" s="285">
        <v>364</v>
      </c>
      <c r="AB17" s="285">
        <v>364</v>
      </c>
      <c r="AC17" s="285">
        <v>364</v>
      </c>
      <c r="AD17" s="285">
        <v>364</v>
      </c>
      <c r="AE17" s="285">
        <v>364</v>
      </c>
      <c r="AF17" s="285">
        <v>364</v>
      </c>
      <c r="AG17" s="285">
        <v>364</v>
      </c>
      <c r="AH17" s="285">
        <v>364</v>
      </c>
    </row>
    <row r="18" spans="1:53">
      <c r="A18" s="92" t="s">
        <v>1</v>
      </c>
      <c r="B18" s="285">
        <v>30</v>
      </c>
      <c r="C18" s="285">
        <v>30</v>
      </c>
      <c r="D18" s="285">
        <v>46</v>
      </c>
      <c r="E18" s="285">
        <v>57</v>
      </c>
      <c r="F18" s="285">
        <v>68</v>
      </c>
      <c r="G18" s="285">
        <v>79</v>
      </c>
      <c r="H18" s="285">
        <v>90</v>
      </c>
      <c r="I18" s="285">
        <v>101</v>
      </c>
      <c r="J18" s="285">
        <v>112</v>
      </c>
      <c r="K18" s="285">
        <v>123</v>
      </c>
      <c r="L18" s="285">
        <v>134</v>
      </c>
      <c r="M18" s="285">
        <v>145</v>
      </c>
      <c r="N18" s="285">
        <v>156</v>
      </c>
      <c r="O18" s="285">
        <v>156</v>
      </c>
      <c r="P18" s="285">
        <v>156</v>
      </c>
      <c r="Q18" s="285">
        <v>156</v>
      </c>
      <c r="R18" s="285">
        <v>156</v>
      </c>
      <c r="S18" s="285">
        <v>156</v>
      </c>
      <c r="T18" s="285">
        <v>156</v>
      </c>
      <c r="U18" s="285">
        <v>156</v>
      </c>
      <c r="V18" s="285">
        <v>156</v>
      </c>
      <c r="W18" s="285">
        <v>156</v>
      </c>
      <c r="X18" s="285">
        <v>156</v>
      </c>
      <c r="Y18" s="285">
        <v>156</v>
      </c>
      <c r="Z18" s="285">
        <v>156</v>
      </c>
      <c r="AA18" s="285">
        <v>156</v>
      </c>
      <c r="AB18" s="285">
        <v>156</v>
      </c>
      <c r="AC18" s="285">
        <v>156</v>
      </c>
      <c r="AD18" s="285">
        <v>156</v>
      </c>
      <c r="AE18" s="285">
        <v>156</v>
      </c>
      <c r="AF18" s="285">
        <v>156</v>
      </c>
      <c r="AG18" s="285">
        <v>156</v>
      </c>
      <c r="AH18" s="285">
        <v>156</v>
      </c>
    </row>
    <row r="19" spans="1:53">
      <c r="A19" s="92" t="s">
        <v>23</v>
      </c>
      <c r="B19" s="285">
        <v>109</v>
      </c>
      <c r="C19" s="285">
        <v>109</v>
      </c>
      <c r="D19" s="285">
        <v>109</v>
      </c>
      <c r="E19" s="285">
        <v>117</v>
      </c>
      <c r="F19" s="285">
        <v>126</v>
      </c>
      <c r="G19" s="285">
        <v>135</v>
      </c>
      <c r="H19" s="285">
        <v>145</v>
      </c>
      <c r="I19" s="285">
        <v>155</v>
      </c>
      <c r="J19" s="285">
        <v>155.6</v>
      </c>
      <c r="K19" s="285">
        <v>156.19999999999999</v>
      </c>
      <c r="L19" s="285">
        <v>156.80000000000001</v>
      </c>
      <c r="M19" s="285">
        <v>157.4</v>
      </c>
      <c r="N19" s="285">
        <v>158</v>
      </c>
      <c r="O19" s="285">
        <v>158.6</v>
      </c>
      <c r="P19" s="285">
        <v>159.19999999999999</v>
      </c>
      <c r="Q19" s="285">
        <v>159.80000000000001</v>
      </c>
      <c r="R19" s="285">
        <v>160.4</v>
      </c>
      <c r="S19" s="285">
        <v>161</v>
      </c>
      <c r="T19" s="285">
        <v>163.6</v>
      </c>
      <c r="U19" s="285">
        <v>166</v>
      </c>
      <c r="V19" s="285">
        <v>168.6</v>
      </c>
      <c r="W19" s="285">
        <v>171.2</v>
      </c>
      <c r="X19" s="285">
        <v>173.8</v>
      </c>
      <c r="Y19" s="285">
        <v>176.4</v>
      </c>
      <c r="Z19" s="285">
        <v>178.96</v>
      </c>
      <c r="AA19" s="285">
        <v>181.52</v>
      </c>
      <c r="AB19" s="285">
        <v>184.08</v>
      </c>
      <c r="AC19" s="285">
        <v>186.6</v>
      </c>
      <c r="AD19" s="285">
        <v>186.6</v>
      </c>
      <c r="AE19" s="285">
        <v>186.6</v>
      </c>
      <c r="AF19" s="285">
        <v>186.6</v>
      </c>
      <c r="AG19" s="285">
        <v>186.6</v>
      </c>
      <c r="AH19" s="285">
        <v>186.6</v>
      </c>
    </row>
    <row r="20" spans="1:53">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row>
    <row r="21" spans="1:53">
      <c r="A21" s="64" t="s">
        <v>20</v>
      </c>
      <c r="B21" s="13"/>
      <c r="D21" s="13"/>
      <c r="E21" s="13"/>
      <c r="F21" s="13"/>
      <c r="I21" s="13"/>
      <c r="J21" s="13"/>
      <c r="K21" s="13"/>
      <c r="L21" s="13"/>
      <c r="M21" s="13"/>
      <c r="N21" s="13"/>
      <c r="O21" s="13"/>
      <c r="P21" s="13"/>
      <c r="Q21" s="13"/>
      <c r="R21" s="13"/>
      <c r="S21" s="13"/>
      <c r="T21" s="13" t="s">
        <v>15</v>
      </c>
      <c r="U21" s="13"/>
      <c r="V21" s="13"/>
      <c r="W21" s="13"/>
      <c r="X21" s="13"/>
      <c r="AA21" s="13"/>
      <c r="AB21" s="13"/>
      <c r="AC21" s="13"/>
      <c r="AD21" s="13"/>
      <c r="AE21" s="13"/>
      <c r="AF21" s="13"/>
      <c r="AG21" s="13"/>
      <c r="AH21" s="13"/>
      <c r="AI21" s="13"/>
      <c r="AJ21" s="13"/>
      <c r="AK21" s="13" t="s">
        <v>15</v>
      </c>
      <c r="AL21" s="13"/>
      <c r="AM21" s="13"/>
      <c r="AN21" s="13"/>
      <c r="AO21" s="13"/>
      <c r="AR21" s="13"/>
      <c r="AS21" s="13"/>
      <c r="AT21" s="13"/>
      <c r="AU21" s="13"/>
      <c r="AV21" s="13"/>
      <c r="AW21" s="13"/>
      <c r="AX21" s="13"/>
      <c r="AY21" s="13"/>
      <c r="AZ21" s="13"/>
      <c r="BA21" s="13"/>
    </row>
    <row r="22" spans="1:53">
      <c r="A22" s="13"/>
      <c r="B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row>
    <row r="23" spans="1:53">
      <c r="A23" s="13" t="s">
        <v>2952</v>
      </c>
      <c r="B23" s="13"/>
      <c r="D23" s="13"/>
      <c r="E23" s="13"/>
      <c r="F23" s="13"/>
      <c r="G23" s="13"/>
      <c r="H23" s="53"/>
      <c r="I23" s="53"/>
      <c r="J23" s="13"/>
      <c r="K23" s="13"/>
      <c r="L23" s="13"/>
      <c r="M23" s="13"/>
      <c r="N23" s="13"/>
      <c r="O23" s="13"/>
      <c r="P23" s="13"/>
      <c r="Q23" s="13"/>
      <c r="R23" s="13"/>
      <c r="S23" s="13"/>
      <c r="T23" s="13"/>
      <c r="U23" s="13"/>
      <c r="V23" s="13"/>
      <c r="W23" s="13"/>
      <c r="X23" s="13"/>
      <c r="Y23" s="13"/>
      <c r="Z23" s="53"/>
      <c r="AA23" s="53"/>
      <c r="AB23" s="13"/>
      <c r="AC23" s="13"/>
      <c r="AD23" s="13"/>
      <c r="AE23" s="13"/>
      <c r="AF23" s="13"/>
      <c r="AG23" s="13"/>
      <c r="AH23" s="13"/>
      <c r="AI23" s="13"/>
      <c r="AJ23" s="13"/>
      <c r="AK23" s="13"/>
      <c r="AL23" s="13"/>
      <c r="AM23" s="13"/>
      <c r="AN23" s="13"/>
      <c r="AO23" s="13"/>
      <c r="AP23" s="13"/>
      <c r="AQ23" s="53"/>
      <c r="AR23" s="53"/>
      <c r="AS23" s="13"/>
      <c r="AT23" s="13"/>
      <c r="AU23" s="13"/>
      <c r="AV23" s="13"/>
      <c r="AW23" s="13"/>
      <c r="AX23" s="13"/>
      <c r="AY23" s="13"/>
      <c r="AZ23" s="13"/>
      <c r="BA23" s="13"/>
    </row>
  </sheetData>
  <phoneticPr fontId="201" type="noConversion"/>
  <conditionalFormatting sqref="B1:AP19">
    <cfRule type="expression" dxfId="83" priority="4" stopIfTrue="1">
      <formula>#N/A</formula>
    </cfRule>
  </conditionalFormatting>
  <conditionalFormatting sqref="AT1:AZ19">
    <cfRule type="expression" dxfId="82" priority="3" stopIfTrue="1">
      <formula>#N/A</formula>
    </cfRule>
  </conditionalFormatting>
  <pageMargins left="0.7" right="0.7" top="0.75" bottom="0.75" header="0.3" footer="0.3"/>
  <pageSetup paperSize="9" orientation="portrait" horizontalDpi="4294967295" verticalDpi="4294967295"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sheetPr codeName="Sheet272"/>
  <dimension ref="A1:AL38"/>
  <sheetViews>
    <sheetView zoomScale="96" zoomScaleNormal="96" workbookViewId="0">
      <selection activeCell="I22" sqref="I22"/>
    </sheetView>
  </sheetViews>
  <sheetFormatPr defaultRowHeight="14.5"/>
  <cols>
    <col min="1" max="1" width="33.7265625" customWidth="1"/>
    <col min="2" max="35" width="9.7265625" customWidth="1"/>
  </cols>
  <sheetData>
    <row r="1" spans="1:38">
      <c r="A1" s="18" t="s">
        <v>3663</v>
      </c>
      <c r="B1" s="13"/>
      <c r="C1" s="13"/>
      <c r="D1" s="13"/>
      <c r="E1" s="13"/>
      <c r="F1" s="13"/>
      <c r="G1" s="13"/>
      <c r="H1" s="13"/>
      <c r="I1" s="13"/>
      <c r="J1" s="13"/>
      <c r="K1" s="13"/>
      <c r="L1" s="13"/>
      <c r="M1" s="13"/>
      <c r="N1" s="13"/>
      <c r="O1" s="13"/>
      <c r="P1" s="13"/>
      <c r="Q1" s="13"/>
      <c r="R1" s="13"/>
      <c r="S1" s="13"/>
      <c r="T1" s="13"/>
      <c r="U1" s="13"/>
      <c r="V1" s="62"/>
      <c r="W1" s="62"/>
      <c r="X1" s="62"/>
      <c r="Y1" s="13"/>
      <c r="Z1" s="13"/>
      <c r="AA1" s="13"/>
      <c r="AB1" s="13"/>
      <c r="AC1" s="13"/>
      <c r="AD1" s="13"/>
      <c r="AE1" s="13"/>
      <c r="AF1" s="13"/>
      <c r="AG1" s="13"/>
      <c r="AH1" s="13"/>
      <c r="AI1" s="13"/>
    </row>
    <row r="2" spans="1:38">
      <c r="A2" s="13"/>
      <c r="B2" s="13"/>
      <c r="C2" s="13"/>
      <c r="D2" s="13"/>
      <c r="E2" s="13"/>
      <c r="F2" s="13"/>
      <c r="G2" s="13"/>
      <c r="H2" s="13"/>
      <c r="I2" s="13"/>
      <c r="J2" s="13"/>
      <c r="K2" s="13"/>
      <c r="L2" s="13"/>
      <c r="M2" s="13"/>
      <c r="N2" s="13"/>
      <c r="O2" s="13"/>
      <c r="P2" s="13"/>
      <c r="Q2" s="13"/>
      <c r="R2" s="13"/>
      <c r="S2" s="13"/>
      <c r="T2" s="13"/>
      <c r="U2" s="13"/>
      <c r="V2" s="62"/>
      <c r="W2" s="62"/>
      <c r="X2" s="62"/>
      <c r="Y2" s="13"/>
      <c r="Z2" s="13"/>
      <c r="AA2" s="13"/>
      <c r="AB2" s="13"/>
      <c r="AC2" s="13"/>
      <c r="AD2" s="13"/>
      <c r="AE2" s="13"/>
      <c r="AF2" s="13"/>
      <c r="AG2" s="13"/>
      <c r="AH2" s="13"/>
      <c r="AI2" s="13"/>
    </row>
    <row r="3" spans="1:38">
      <c r="A3" s="92" t="s">
        <v>2519</v>
      </c>
      <c r="B3" s="34">
        <v>1990</v>
      </c>
      <c r="C3" s="34">
        <v>1991</v>
      </c>
      <c r="D3" s="34">
        <v>1992</v>
      </c>
      <c r="E3" s="34">
        <v>1993</v>
      </c>
      <c r="F3" s="34">
        <v>1994</v>
      </c>
      <c r="G3" s="34">
        <v>1995</v>
      </c>
      <c r="H3" s="34">
        <v>1996</v>
      </c>
      <c r="I3" s="34">
        <v>1997</v>
      </c>
      <c r="J3" s="34">
        <v>1998</v>
      </c>
      <c r="K3" s="34">
        <v>1999</v>
      </c>
      <c r="L3" s="34">
        <v>2000</v>
      </c>
      <c r="M3" s="34">
        <v>2001</v>
      </c>
      <c r="N3" s="34">
        <v>2002</v>
      </c>
      <c r="O3" s="34">
        <v>2003</v>
      </c>
      <c r="P3" s="34">
        <v>2004</v>
      </c>
      <c r="Q3" s="34">
        <v>2005</v>
      </c>
      <c r="R3" s="34">
        <v>2006</v>
      </c>
      <c r="S3" s="34">
        <v>2007</v>
      </c>
      <c r="T3" s="34">
        <v>2008</v>
      </c>
      <c r="U3" s="34">
        <v>2009</v>
      </c>
      <c r="V3" s="34">
        <v>2010</v>
      </c>
      <c r="W3" s="34">
        <v>2011</v>
      </c>
      <c r="X3" s="34">
        <v>2012</v>
      </c>
      <c r="Y3" s="34">
        <v>2013</v>
      </c>
      <c r="Z3" s="34">
        <v>2014</v>
      </c>
      <c r="AA3" s="34">
        <v>2015</v>
      </c>
      <c r="AB3" s="34">
        <v>2016</v>
      </c>
      <c r="AC3" s="34">
        <v>2017</v>
      </c>
      <c r="AD3" s="34">
        <v>2018</v>
      </c>
      <c r="AE3" s="34">
        <v>2019</v>
      </c>
      <c r="AF3" s="34">
        <v>2020</v>
      </c>
      <c r="AG3" s="34">
        <v>2021</v>
      </c>
      <c r="AH3" s="34">
        <v>2022</v>
      </c>
      <c r="AI3" s="34">
        <v>2023</v>
      </c>
      <c r="AJ3" s="34">
        <v>2024</v>
      </c>
      <c r="AL3" s="1" t="s">
        <v>528</v>
      </c>
    </row>
    <row r="4" spans="1:38">
      <c r="A4" s="92" t="s">
        <v>13</v>
      </c>
      <c r="B4" s="280">
        <v>56</v>
      </c>
      <c r="C4" s="280">
        <v>74</v>
      </c>
      <c r="D4" s="280">
        <v>13</v>
      </c>
      <c r="E4" s="280">
        <v>153</v>
      </c>
      <c r="F4" s="280">
        <v>22</v>
      </c>
      <c r="G4" s="280">
        <v>205</v>
      </c>
      <c r="H4" s="280">
        <v>37</v>
      </c>
      <c r="I4" s="280">
        <v>37</v>
      </c>
      <c r="J4" s="280">
        <v>37</v>
      </c>
      <c r="K4" s="280">
        <v>37</v>
      </c>
      <c r="L4" s="280">
        <v>37</v>
      </c>
      <c r="M4" s="280">
        <v>37</v>
      </c>
      <c r="N4" s="280">
        <v>37</v>
      </c>
      <c r="O4" s="280">
        <v>37</v>
      </c>
      <c r="P4" s="280">
        <v>37</v>
      </c>
      <c r="Q4" s="280">
        <v>37</v>
      </c>
      <c r="R4" s="280">
        <v>37</v>
      </c>
      <c r="S4" s="280">
        <v>37</v>
      </c>
      <c r="T4" s="280">
        <v>37</v>
      </c>
      <c r="U4" s="280">
        <v>37</v>
      </c>
      <c r="V4" s="280">
        <v>37</v>
      </c>
      <c r="W4" s="280">
        <v>37</v>
      </c>
      <c r="X4" s="280">
        <v>37</v>
      </c>
      <c r="Y4" s="280">
        <v>37</v>
      </c>
      <c r="Z4" s="280">
        <v>37</v>
      </c>
      <c r="AA4" s="280">
        <v>37</v>
      </c>
      <c r="AB4" s="280">
        <v>37</v>
      </c>
      <c r="AC4" s="280">
        <v>37</v>
      </c>
      <c r="AD4" s="280">
        <v>37</v>
      </c>
      <c r="AE4" s="280">
        <v>37</v>
      </c>
      <c r="AF4" s="280">
        <v>37</v>
      </c>
      <c r="AG4" s="280">
        <v>37</v>
      </c>
      <c r="AH4" s="280">
        <v>37</v>
      </c>
      <c r="AI4" s="280">
        <v>37</v>
      </c>
      <c r="AJ4" s="280"/>
      <c r="AL4" s="663"/>
    </row>
    <row r="5" spans="1:38">
      <c r="A5" s="92" t="s">
        <v>12</v>
      </c>
      <c r="B5" s="280">
        <v>272</v>
      </c>
      <c r="C5" s="280">
        <v>255</v>
      </c>
      <c r="D5" s="280">
        <v>238</v>
      </c>
      <c r="E5" s="280">
        <v>193</v>
      </c>
      <c r="F5" s="280">
        <v>156</v>
      </c>
      <c r="G5" s="280">
        <v>127</v>
      </c>
      <c r="H5" s="280">
        <v>131</v>
      </c>
      <c r="I5" s="280">
        <v>143</v>
      </c>
      <c r="J5" s="280">
        <v>170</v>
      </c>
      <c r="K5" s="280">
        <v>215</v>
      </c>
      <c r="L5" s="280">
        <v>282</v>
      </c>
      <c r="M5" s="280">
        <v>329</v>
      </c>
      <c r="N5" s="280">
        <v>327</v>
      </c>
      <c r="O5" s="280">
        <v>286</v>
      </c>
      <c r="P5" s="280">
        <v>238</v>
      </c>
      <c r="Q5" s="280">
        <v>247</v>
      </c>
      <c r="R5" s="280">
        <v>307</v>
      </c>
      <c r="S5" s="280">
        <v>328</v>
      </c>
      <c r="T5" s="280">
        <v>324</v>
      </c>
      <c r="U5" s="280">
        <v>285</v>
      </c>
      <c r="V5" s="280">
        <v>294</v>
      </c>
      <c r="W5" s="280">
        <v>321</v>
      </c>
      <c r="X5" s="280">
        <v>346</v>
      </c>
      <c r="Y5" s="280">
        <v>364</v>
      </c>
      <c r="Z5" s="280">
        <v>355</v>
      </c>
      <c r="AA5" s="280">
        <v>466</v>
      </c>
      <c r="AB5" s="280">
        <v>561</v>
      </c>
      <c r="AC5" s="280">
        <v>717</v>
      </c>
      <c r="AD5" s="280">
        <v>668</v>
      </c>
      <c r="AE5" s="280">
        <v>757</v>
      </c>
      <c r="AF5" s="280">
        <v>908</v>
      </c>
      <c r="AG5" s="280">
        <v>1056</v>
      </c>
      <c r="AH5" s="280">
        <v>1070</v>
      </c>
      <c r="AI5" s="280">
        <v>969</v>
      </c>
      <c r="AJ5" s="280"/>
    </row>
    <row r="6" spans="1:38">
      <c r="A6" s="92" t="s">
        <v>483</v>
      </c>
      <c r="B6" s="280">
        <v>1</v>
      </c>
      <c r="C6" s="280">
        <v>1</v>
      </c>
      <c r="D6" s="280">
        <v>1</v>
      </c>
      <c r="E6" s="280">
        <v>1</v>
      </c>
      <c r="F6" s="280">
        <v>1</v>
      </c>
      <c r="G6" s="280">
        <v>1</v>
      </c>
      <c r="H6" s="280">
        <v>1</v>
      </c>
      <c r="I6" s="280">
        <v>1</v>
      </c>
      <c r="J6" s="280">
        <v>1</v>
      </c>
      <c r="K6" s="280">
        <v>1</v>
      </c>
      <c r="L6" s="280">
        <v>1</v>
      </c>
      <c r="M6" s="280">
        <v>1</v>
      </c>
      <c r="N6" s="280">
        <v>1</v>
      </c>
      <c r="O6" s="280">
        <v>1</v>
      </c>
      <c r="P6" s="280">
        <v>0</v>
      </c>
      <c r="Q6" s="280">
        <v>0</v>
      </c>
      <c r="R6" s="280">
        <v>1</v>
      </c>
      <c r="S6" s="280">
        <v>1</v>
      </c>
      <c r="T6" s="280">
        <v>3</v>
      </c>
      <c r="U6" s="280">
        <v>5</v>
      </c>
      <c r="V6" s="280">
        <v>8</v>
      </c>
      <c r="W6" s="280">
        <v>8</v>
      </c>
      <c r="X6" s="280">
        <v>7</v>
      </c>
      <c r="Y6" s="280">
        <v>5</v>
      </c>
      <c r="Z6" s="280">
        <v>3</v>
      </c>
      <c r="AA6" s="280">
        <v>5</v>
      </c>
      <c r="AB6" s="280">
        <v>5</v>
      </c>
      <c r="AC6" s="280">
        <v>7</v>
      </c>
      <c r="AD6" s="280">
        <v>7</v>
      </c>
      <c r="AE6" s="280">
        <v>9</v>
      </c>
      <c r="AF6" s="280">
        <v>11</v>
      </c>
      <c r="AG6" s="280">
        <v>12</v>
      </c>
      <c r="AH6" s="280">
        <v>13</v>
      </c>
      <c r="AI6" s="280">
        <v>13</v>
      </c>
      <c r="AJ6" s="280"/>
    </row>
    <row r="7" spans="1:38">
      <c r="A7" s="92" t="s">
        <v>568</v>
      </c>
      <c r="B7" s="280">
        <v>400</v>
      </c>
      <c r="C7" s="280">
        <v>405</v>
      </c>
      <c r="D7" s="280">
        <v>413</v>
      </c>
      <c r="E7" s="280">
        <v>421</v>
      </c>
      <c r="F7" s="280">
        <v>426</v>
      </c>
      <c r="G7" s="280">
        <v>429</v>
      </c>
      <c r="H7" s="280">
        <v>432</v>
      </c>
      <c r="I7" s="280">
        <v>433</v>
      </c>
      <c r="J7" s="280">
        <v>431</v>
      </c>
      <c r="K7" s="280">
        <v>428</v>
      </c>
      <c r="L7" s="280">
        <v>424</v>
      </c>
      <c r="M7" s="280">
        <v>424</v>
      </c>
      <c r="N7" s="280">
        <v>426</v>
      </c>
      <c r="O7" s="280">
        <v>429</v>
      </c>
      <c r="P7" s="280">
        <v>429</v>
      </c>
      <c r="Q7" s="280">
        <v>423</v>
      </c>
      <c r="R7" s="280">
        <v>410</v>
      </c>
      <c r="S7" s="280">
        <v>391</v>
      </c>
      <c r="T7" s="280">
        <v>371</v>
      </c>
      <c r="U7" s="280">
        <v>354</v>
      </c>
      <c r="V7" s="280">
        <v>340</v>
      </c>
      <c r="W7" s="280">
        <v>330</v>
      </c>
      <c r="X7" s="280">
        <v>323</v>
      </c>
      <c r="Y7" s="280">
        <v>318</v>
      </c>
      <c r="Z7" s="280">
        <v>315</v>
      </c>
      <c r="AA7" s="280">
        <v>320</v>
      </c>
      <c r="AB7" s="280">
        <v>312</v>
      </c>
      <c r="AC7" s="280">
        <v>300</v>
      </c>
      <c r="AD7" s="280">
        <v>288</v>
      </c>
      <c r="AE7" s="280">
        <v>279</v>
      </c>
      <c r="AF7" s="280">
        <v>265</v>
      </c>
      <c r="AG7" s="280">
        <v>262</v>
      </c>
      <c r="AH7" s="280">
        <v>376</v>
      </c>
      <c r="AI7" s="280">
        <v>446</v>
      </c>
      <c r="AJ7" s="280"/>
    </row>
    <row r="8" spans="1:38">
      <c r="A8" s="92" t="s">
        <v>482</v>
      </c>
      <c r="B8" s="280">
        <v>268</v>
      </c>
      <c r="C8" s="280">
        <v>272</v>
      </c>
      <c r="D8" s="280">
        <v>277</v>
      </c>
      <c r="E8" s="280">
        <v>282</v>
      </c>
      <c r="F8" s="280">
        <v>285</v>
      </c>
      <c r="G8" s="280">
        <v>288</v>
      </c>
      <c r="H8" s="280">
        <v>290</v>
      </c>
      <c r="I8" s="280">
        <v>271</v>
      </c>
      <c r="J8" s="280">
        <v>265</v>
      </c>
      <c r="K8" s="280">
        <v>219</v>
      </c>
      <c r="L8" s="280">
        <v>212</v>
      </c>
      <c r="M8" s="280">
        <v>173</v>
      </c>
      <c r="N8" s="280">
        <v>292</v>
      </c>
      <c r="O8" s="280">
        <v>373</v>
      </c>
      <c r="P8" s="280">
        <v>490</v>
      </c>
      <c r="Q8" s="280">
        <v>418</v>
      </c>
      <c r="R8" s="280">
        <v>314</v>
      </c>
      <c r="S8" s="280">
        <v>155</v>
      </c>
      <c r="T8" s="280">
        <v>67</v>
      </c>
      <c r="U8" s="280">
        <v>59</v>
      </c>
      <c r="V8" s="280">
        <v>150</v>
      </c>
      <c r="W8" s="280">
        <v>176</v>
      </c>
      <c r="X8" s="280">
        <v>171</v>
      </c>
      <c r="Y8" s="280">
        <v>133</v>
      </c>
      <c r="Z8" s="280">
        <v>149</v>
      </c>
      <c r="AA8" s="280">
        <v>165</v>
      </c>
      <c r="AB8" s="280">
        <v>191</v>
      </c>
      <c r="AC8" s="280">
        <v>240</v>
      </c>
      <c r="AD8" s="280">
        <v>287</v>
      </c>
      <c r="AE8" s="280">
        <v>316</v>
      </c>
      <c r="AF8" s="280">
        <v>341</v>
      </c>
      <c r="AG8" s="280">
        <v>352</v>
      </c>
      <c r="AH8" s="280">
        <v>350</v>
      </c>
      <c r="AI8" s="280">
        <v>333</v>
      </c>
      <c r="AJ8" s="280"/>
    </row>
    <row r="9" spans="1:38">
      <c r="A9" s="92" t="s">
        <v>11</v>
      </c>
      <c r="B9" s="280"/>
      <c r="C9" s="280"/>
      <c r="D9" s="280"/>
      <c r="E9" s="280"/>
      <c r="F9" s="280"/>
      <c r="G9" s="280"/>
      <c r="H9" s="280"/>
      <c r="I9" s="280"/>
      <c r="J9" s="280"/>
      <c r="K9" s="280"/>
      <c r="L9" s="280">
        <v>1</v>
      </c>
      <c r="M9" s="280">
        <v>1</v>
      </c>
      <c r="N9" s="280">
        <v>4</v>
      </c>
      <c r="O9" s="280">
        <v>4</v>
      </c>
      <c r="P9" s="280">
        <v>5</v>
      </c>
      <c r="Q9" s="280">
        <v>4</v>
      </c>
      <c r="R9" s="280">
        <v>8</v>
      </c>
      <c r="S9" s="280">
        <v>11</v>
      </c>
      <c r="T9" s="280">
        <v>11</v>
      </c>
      <c r="U9" s="280">
        <v>8</v>
      </c>
      <c r="V9" s="280">
        <v>4</v>
      </c>
      <c r="W9" s="280">
        <v>8</v>
      </c>
      <c r="X9" s="280">
        <v>10</v>
      </c>
      <c r="Y9" s="280">
        <v>17</v>
      </c>
      <c r="Z9" s="280">
        <v>14</v>
      </c>
      <c r="AA9" s="280">
        <v>49</v>
      </c>
      <c r="AB9" s="280">
        <v>69</v>
      </c>
      <c r="AC9" s="280">
        <v>78</v>
      </c>
      <c r="AD9" s="280">
        <v>61</v>
      </c>
      <c r="AE9" s="280">
        <v>98</v>
      </c>
      <c r="AF9" s="280">
        <v>184</v>
      </c>
      <c r="AG9" s="280">
        <v>194</v>
      </c>
      <c r="AH9" s="280">
        <v>392</v>
      </c>
      <c r="AI9" s="280">
        <v>440</v>
      </c>
      <c r="AJ9" s="280"/>
    </row>
    <row r="10" spans="1:38">
      <c r="A10" s="92" t="s">
        <v>10</v>
      </c>
      <c r="B10" s="280">
        <v>81</v>
      </c>
      <c r="C10" s="280">
        <v>99</v>
      </c>
      <c r="D10" s="280">
        <v>66</v>
      </c>
      <c r="E10" s="280">
        <v>67</v>
      </c>
      <c r="F10" s="280">
        <v>47</v>
      </c>
      <c r="G10" s="280">
        <v>49</v>
      </c>
      <c r="H10" s="280">
        <v>87</v>
      </c>
      <c r="I10" s="280">
        <v>116</v>
      </c>
      <c r="J10" s="280">
        <v>46</v>
      </c>
      <c r="K10" s="280">
        <v>27</v>
      </c>
      <c r="L10" s="280">
        <v>59</v>
      </c>
      <c r="M10" s="280">
        <v>23</v>
      </c>
      <c r="N10" s="280">
        <v>201</v>
      </c>
      <c r="O10" s="280">
        <v>13</v>
      </c>
      <c r="P10" s="280">
        <v>13</v>
      </c>
      <c r="Q10" s="280">
        <v>53</v>
      </c>
      <c r="R10" s="280">
        <v>30</v>
      </c>
      <c r="S10" s="280">
        <v>34</v>
      </c>
      <c r="T10" s="280">
        <v>35</v>
      </c>
      <c r="U10" s="280">
        <v>43</v>
      </c>
      <c r="V10" s="280">
        <v>100</v>
      </c>
      <c r="W10" s="280">
        <v>157</v>
      </c>
      <c r="X10" s="280">
        <v>160</v>
      </c>
      <c r="Y10" s="280">
        <v>333</v>
      </c>
      <c r="Z10" s="280">
        <v>241</v>
      </c>
      <c r="AA10" s="280">
        <v>198</v>
      </c>
      <c r="AB10" s="280">
        <v>250</v>
      </c>
      <c r="AC10" s="280">
        <v>251</v>
      </c>
      <c r="AD10" s="280">
        <v>287</v>
      </c>
      <c r="AE10" s="280">
        <v>308</v>
      </c>
      <c r="AF10" s="280">
        <v>232</v>
      </c>
      <c r="AG10" s="280">
        <v>276</v>
      </c>
      <c r="AH10" s="280">
        <v>470</v>
      </c>
      <c r="AI10" s="280">
        <v>291</v>
      </c>
      <c r="AJ10" s="280"/>
    </row>
    <row r="11" spans="1:38">
      <c r="A11" s="92" t="s">
        <v>9</v>
      </c>
      <c r="B11" s="280">
        <v>82</v>
      </c>
      <c r="C11" s="280">
        <v>82</v>
      </c>
      <c r="D11" s="280">
        <v>82</v>
      </c>
      <c r="E11" s="280">
        <v>82</v>
      </c>
      <c r="F11" s="280">
        <v>82</v>
      </c>
      <c r="G11" s="280">
        <v>82</v>
      </c>
      <c r="H11" s="280">
        <v>82</v>
      </c>
      <c r="I11" s="280">
        <v>82</v>
      </c>
      <c r="J11" s="280">
        <v>69</v>
      </c>
      <c r="K11" s="280">
        <v>63</v>
      </c>
      <c r="L11" s="280">
        <v>80</v>
      </c>
      <c r="M11" s="280">
        <v>62</v>
      </c>
      <c r="N11" s="280">
        <v>43</v>
      </c>
      <c r="O11" s="280">
        <v>25</v>
      </c>
      <c r="P11" s="280">
        <v>7</v>
      </c>
      <c r="Q11" s="280">
        <v>177</v>
      </c>
      <c r="R11" s="280">
        <v>142</v>
      </c>
      <c r="S11" s="280">
        <v>338</v>
      </c>
      <c r="T11" s="280">
        <v>305</v>
      </c>
      <c r="U11" s="280">
        <v>192</v>
      </c>
      <c r="V11" s="280">
        <v>358</v>
      </c>
      <c r="W11" s="280">
        <v>181</v>
      </c>
      <c r="X11" s="280">
        <v>388</v>
      </c>
      <c r="Y11" s="280">
        <v>630</v>
      </c>
      <c r="Z11" s="280">
        <v>575</v>
      </c>
      <c r="AA11" s="280">
        <v>616</v>
      </c>
      <c r="AB11" s="280">
        <v>657</v>
      </c>
      <c r="AC11" s="280">
        <v>698</v>
      </c>
      <c r="AD11" s="280">
        <v>739</v>
      </c>
      <c r="AE11" s="280">
        <v>780</v>
      </c>
      <c r="AF11" s="280">
        <v>821</v>
      </c>
      <c r="AG11" s="280">
        <v>689</v>
      </c>
      <c r="AH11" s="280">
        <v>1195</v>
      </c>
      <c r="AI11" s="280">
        <v>1195</v>
      </c>
      <c r="AJ11" s="280"/>
    </row>
    <row r="12" spans="1:38">
      <c r="A12" s="92" t="s">
        <v>8</v>
      </c>
      <c r="B12" s="280">
        <v>81</v>
      </c>
      <c r="C12" s="280">
        <v>88</v>
      </c>
      <c r="D12" s="280">
        <v>95</v>
      </c>
      <c r="E12" s="280">
        <v>102</v>
      </c>
      <c r="F12" s="280">
        <v>109</v>
      </c>
      <c r="G12" s="280">
        <v>184</v>
      </c>
      <c r="H12" s="280">
        <v>105</v>
      </c>
      <c r="I12" s="280">
        <v>192</v>
      </c>
      <c r="J12" s="280">
        <v>133</v>
      </c>
      <c r="K12" s="280">
        <v>164</v>
      </c>
      <c r="L12" s="280">
        <v>136</v>
      </c>
      <c r="M12" s="280">
        <v>188</v>
      </c>
      <c r="N12" s="280">
        <v>234</v>
      </c>
      <c r="O12" s="280">
        <v>251</v>
      </c>
      <c r="P12" s="280">
        <v>199</v>
      </c>
      <c r="Q12" s="280">
        <v>219</v>
      </c>
      <c r="R12" s="280">
        <v>399</v>
      </c>
      <c r="S12" s="280">
        <v>383.2</v>
      </c>
      <c r="T12" s="280">
        <v>650</v>
      </c>
      <c r="U12" s="280">
        <v>802.6</v>
      </c>
      <c r="V12" s="280">
        <v>902.5</v>
      </c>
      <c r="W12" s="280">
        <v>854.4</v>
      </c>
      <c r="X12" s="280">
        <v>785.8</v>
      </c>
      <c r="Y12" s="280">
        <v>893.1</v>
      </c>
      <c r="Z12" s="280">
        <v>810.4</v>
      </c>
      <c r="AA12" s="280">
        <v>963</v>
      </c>
      <c r="AB12" s="280">
        <v>878.4</v>
      </c>
      <c r="AC12" s="280">
        <v>777.3</v>
      </c>
      <c r="AD12" s="280">
        <v>937.2</v>
      </c>
      <c r="AE12" s="280">
        <v>823.3</v>
      </c>
      <c r="AF12" s="280">
        <v>878.6</v>
      </c>
      <c r="AG12" s="280">
        <v>818.1</v>
      </c>
      <c r="AH12" s="280">
        <v>1167.2</v>
      </c>
      <c r="AI12" s="280">
        <v>678.4</v>
      </c>
      <c r="AJ12" s="280">
        <v>1282.2</v>
      </c>
    </row>
    <row r="13" spans="1:38">
      <c r="A13" s="92" t="s">
        <v>6</v>
      </c>
      <c r="B13" s="280">
        <v>27</v>
      </c>
      <c r="C13" s="280">
        <v>27</v>
      </c>
      <c r="D13" s="280">
        <v>27</v>
      </c>
      <c r="E13" s="280">
        <v>27</v>
      </c>
      <c r="F13" s="280">
        <v>27</v>
      </c>
      <c r="G13" s="280">
        <v>16</v>
      </c>
      <c r="H13" s="280">
        <v>18</v>
      </c>
      <c r="I13" s="280">
        <v>18</v>
      </c>
      <c r="J13" s="280">
        <v>31</v>
      </c>
      <c r="K13" s="280">
        <v>43</v>
      </c>
      <c r="L13" s="280">
        <v>56</v>
      </c>
      <c r="M13" s="280">
        <v>69</v>
      </c>
      <c r="N13" s="280">
        <v>81</v>
      </c>
      <c r="O13" s="280">
        <v>94</v>
      </c>
      <c r="P13" s="280">
        <v>107</v>
      </c>
      <c r="Q13" s="280">
        <v>120</v>
      </c>
      <c r="R13" s="280">
        <v>132</v>
      </c>
      <c r="S13" s="280">
        <v>145</v>
      </c>
      <c r="T13" s="280">
        <v>158</v>
      </c>
      <c r="U13" s="280">
        <v>170</v>
      </c>
      <c r="V13" s="280">
        <v>183</v>
      </c>
      <c r="W13" s="280">
        <v>196</v>
      </c>
      <c r="X13" s="280">
        <v>208</v>
      </c>
      <c r="Y13" s="280">
        <v>221</v>
      </c>
      <c r="Z13" s="280">
        <v>234</v>
      </c>
      <c r="AA13" s="280">
        <v>247</v>
      </c>
      <c r="AB13" s="280">
        <v>259</v>
      </c>
      <c r="AC13" s="280">
        <v>272</v>
      </c>
      <c r="AD13" s="280">
        <v>312</v>
      </c>
      <c r="AE13" s="280">
        <v>353</v>
      </c>
      <c r="AF13" s="280">
        <v>662</v>
      </c>
      <c r="AG13" s="280">
        <v>638</v>
      </c>
      <c r="AH13" s="280">
        <v>1194</v>
      </c>
      <c r="AI13" s="280">
        <v>2262</v>
      </c>
      <c r="AJ13" s="280"/>
    </row>
    <row r="14" spans="1:38">
      <c r="A14" s="92" t="s">
        <v>17</v>
      </c>
      <c r="B14" s="280">
        <v>79</v>
      </c>
      <c r="C14" s="280">
        <v>81</v>
      </c>
      <c r="D14" s="280">
        <v>84</v>
      </c>
      <c r="E14" s="280">
        <v>88</v>
      </c>
      <c r="F14" s="280">
        <v>91</v>
      </c>
      <c r="G14" s="280">
        <v>92</v>
      </c>
      <c r="H14" s="280">
        <v>92</v>
      </c>
      <c r="I14" s="280">
        <v>92</v>
      </c>
      <c r="J14" s="280">
        <v>92</v>
      </c>
      <c r="K14" s="280">
        <v>92</v>
      </c>
      <c r="L14" s="280">
        <v>212</v>
      </c>
      <c r="M14" s="280">
        <v>216</v>
      </c>
      <c r="N14" s="280">
        <v>202</v>
      </c>
      <c r="O14" s="280">
        <v>64</v>
      </c>
      <c r="P14" s="280">
        <v>46</v>
      </c>
      <c r="Q14" s="280">
        <v>57</v>
      </c>
      <c r="R14" s="280">
        <v>65</v>
      </c>
      <c r="S14" s="280">
        <v>76</v>
      </c>
      <c r="T14" s="280">
        <v>93</v>
      </c>
      <c r="U14" s="280">
        <v>96</v>
      </c>
      <c r="V14" s="280">
        <v>106</v>
      </c>
      <c r="W14" s="280">
        <v>93</v>
      </c>
      <c r="X14" s="280">
        <v>99</v>
      </c>
      <c r="Y14" s="280">
        <v>125</v>
      </c>
      <c r="Z14" s="280">
        <v>132</v>
      </c>
      <c r="AA14" s="280">
        <v>150</v>
      </c>
      <c r="AB14" s="280">
        <v>129</v>
      </c>
      <c r="AC14" s="280">
        <v>138</v>
      </c>
      <c r="AD14" s="280">
        <v>134</v>
      </c>
      <c r="AE14" s="280">
        <v>146</v>
      </c>
      <c r="AF14" s="280">
        <v>162</v>
      </c>
      <c r="AG14" s="280">
        <v>187</v>
      </c>
      <c r="AH14" s="280">
        <v>192</v>
      </c>
      <c r="AI14" s="280">
        <v>191</v>
      </c>
      <c r="AJ14" s="280"/>
    </row>
    <row r="15" spans="1:38">
      <c r="A15" s="92" t="s">
        <v>4</v>
      </c>
      <c r="B15" s="280">
        <v>16</v>
      </c>
      <c r="C15" s="280">
        <v>16</v>
      </c>
      <c r="D15" s="280">
        <v>17</v>
      </c>
      <c r="E15" s="280">
        <v>22</v>
      </c>
      <c r="F15" s="280">
        <v>22</v>
      </c>
      <c r="G15" s="280">
        <v>35</v>
      </c>
      <c r="H15" s="280">
        <v>33</v>
      </c>
      <c r="I15" s="280">
        <v>32</v>
      </c>
      <c r="J15" s="280">
        <v>20</v>
      </c>
      <c r="K15" s="280">
        <v>15</v>
      </c>
      <c r="L15" s="280">
        <v>12</v>
      </c>
      <c r="M15" s="280">
        <v>11</v>
      </c>
      <c r="N15" s="280">
        <v>26</v>
      </c>
      <c r="O15" s="280">
        <v>25</v>
      </c>
      <c r="P15" s="280">
        <v>25</v>
      </c>
      <c r="Q15" s="280">
        <v>14</v>
      </c>
      <c r="R15" s="280">
        <v>16</v>
      </c>
      <c r="S15" s="280">
        <v>27</v>
      </c>
      <c r="T15" s="280">
        <v>74</v>
      </c>
      <c r="U15" s="280">
        <v>107</v>
      </c>
      <c r="V15" s="280">
        <v>126</v>
      </c>
      <c r="W15" s="280">
        <v>88</v>
      </c>
      <c r="X15" s="280">
        <v>63</v>
      </c>
      <c r="Y15" s="280">
        <v>32</v>
      </c>
      <c r="Z15" s="280">
        <v>22</v>
      </c>
      <c r="AA15" s="280">
        <v>17</v>
      </c>
      <c r="AB15" s="280">
        <v>20</v>
      </c>
      <c r="AC15" s="280">
        <v>20</v>
      </c>
      <c r="AD15" s="280">
        <v>20</v>
      </c>
      <c r="AE15" s="280">
        <v>21</v>
      </c>
      <c r="AF15" s="280">
        <v>24</v>
      </c>
      <c r="AG15" s="280">
        <v>24</v>
      </c>
      <c r="AH15" s="280">
        <v>24</v>
      </c>
      <c r="AI15" s="280">
        <v>22</v>
      </c>
      <c r="AJ15" s="280"/>
    </row>
    <row r="16" spans="1:38">
      <c r="A16" s="92" t="s">
        <v>3</v>
      </c>
      <c r="B16" s="280">
        <v>4285</v>
      </c>
      <c r="C16" s="280">
        <v>4285</v>
      </c>
      <c r="D16" s="280">
        <v>4266</v>
      </c>
      <c r="E16" s="280">
        <v>4213</v>
      </c>
      <c r="F16" s="280">
        <v>4069</v>
      </c>
      <c r="G16" s="280">
        <v>4231</v>
      </c>
      <c r="H16" s="280">
        <v>4396</v>
      </c>
      <c r="I16" s="280">
        <v>4894</v>
      </c>
      <c r="J16" s="280">
        <v>5683</v>
      </c>
      <c r="K16" s="280">
        <v>6297</v>
      </c>
      <c r="L16" s="280">
        <v>6465</v>
      </c>
      <c r="M16" s="280">
        <v>6079</v>
      </c>
      <c r="N16" s="280">
        <v>6295</v>
      </c>
      <c r="O16" s="280">
        <v>6276</v>
      </c>
      <c r="P16" s="280">
        <v>6418</v>
      </c>
      <c r="Q16" s="280">
        <v>6809</v>
      </c>
      <c r="R16" s="280">
        <v>6585</v>
      </c>
      <c r="S16" s="280">
        <v>6757</v>
      </c>
      <c r="T16" s="280">
        <v>7583</v>
      </c>
      <c r="U16" s="280">
        <v>7477</v>
      </c>
      <c r="V16" s="280">
        <v>7704</v>
      </c>
      <c r="W16" s="280">
        <v>7643</v>
      </c>
      <c r="X16" s="280">
        <v>7886</v>
      </c>
      <c r="Y16" s="280">
        <v>8329</v>
      </c>
      <c r="Z16" s="280">
        <v>8802</v>
      </c>
      <c r="AA16" s="280">
        <v>8653</v>
      </c>
      <c r="AB16" s="280">
        <v>8223</v>
      </c>
      <c r="AC16" s="280">
        <v>9055</v>
      </c>
      <c r="AD16" s="280">
        <v>8948</v>
      </c>
      <c r="AE16" s="280">
        <v>8975</v>
      </c>
      <c r="AF16" s="280">
        <v>9548</v>
      </c>
      <c r="AG16" s="280">
        <v>9772</v>
      </c>
      <c r="AH16" s="280">
        <v>9686</v>
      </c>
      <c r="AI16" s="280">
        <v>9639</v>
      </c>
      <c r="AJ16" s="280"/>
    </row>
    <row r="17" spans="1:36">
      <c r="A17" s="92" t="s">
        <v>431</v>
      </c>
      <c r="B17" s="280">
        <v>1</v>
      </c>
      <c r="C17" s="280">
        <v>1</v>
      </c>
      <c r="D17" s="280">
        <v>1</v>
      </c>
      <c r="E17" s="280">
        <v>1</v>
      </c>
      <c r="F17" s="280">
        <v>179</v>
      </c>
      <c r="G17" s="280">
        <v>275</v>
      </c>
      <c r="H17" s="280">
        <v>0</v>
      </c>
      <c r="I17" s="280">
        <v>25</v>
      </c>
      <c r="J17" s="280">
        <v>1</v>
      </c>
      <c r="K17" s="280">
        <v>1</v>
      </c>
      <c r="L17" s="280">
        <v>1</v>
      </c>
      <c r="M17" s="280">
        <v>1</v>
      </c>
      <c r="N17" s="280">
        <v>1</v>
      </c>
      <c r="O17" s="280">
        <v>1</v>
      </c>
      <c r="P17" s="280">
        <v>1</v>
      </c>
      <c r="Q17" s="280">
        <v>1</v>
      </c>
      <c r="R17" s="280">
        <v>1</v>
      </c>
      <c r="S17" s="280">
        <v>1</v>
      </c>
      <c r="T17" s="280">
        <v>1</v>
      </c>
      <c r="U17" s="280">
        <v>1</v>
      </c>
      <c r="V17" s="280">
        <v>1</v>
      </c>
      <c r="W17" s="280">
        <v>1</v>
      </c>
      <c r="X17" s="280">
        <v>1</v>
      </c>
      <c r="Y17" s="280">
        <v>1</v>
      </c>
      <c r="Z17" s="280">
        <v>1</v>
      </c>
      <c r="AA17" s="280">
        <v>1</v>
      </c>
      <c r="AB17" s="280">
        <v>1</v>
      </c>
      <c r="AC17" s="280">
        <v>1</v>
      </c>
      <c r="AD17" s="280">
        <v>1</v>
      </c>
      <c r="AE17" s="280">
        <v>1</v>
      </c>
      <c r="AF17" s="280">
        <v>1</v>
      </c>
      <c r="AG17" s="280">
        <v>1</v>
      </c>
      <c r="AH17" s="280">
        <v>1</v>
      </c>
      <c r="AI17" s="280">
        <v>1</v>
      </c>
      <c r="AJ17" s="280"/>
    </row>
    <row r="18" spans="1:36">
      <c r="A18" s="92" t="s">
        <v>1</v>
      </c>
      <c r="B18" s="280">
        <v>427</v>
      </c>
      <c r="C18" s="280">
        <v>427</v>
      </c>
      <c r="D18" s="280">
        <v>427</v>
      </c>
      <c r="E18" s="280">
        <v>427</v>
      </c>
      <c r="F18" s="280">
        <v>427</v>
      </c>
      <c r="G18" s="280">
        <v>244</v>
      </c>
      <c r="H18" s="280">
        <v>476</v>
      </c>
      <c r="I18" s="280">
        <v>472</v>
      </c>
      <c r="J18" s="280">
        <v>468</v>
      </c>
      <c r="K18" s="280">
        <v>464</v>
      </c>
      <c r="L18" s="280">
        <v>460</v>
      </c>
      <c r="M18" s="280">
        <v>456</v>
      </c>
      <c r="N18" s="280">
        <v>451</v>
      </c>
      <c r="O18" s="280">
        <v>447</v>
      </c>
      <c r="P18" s="280">
        <v>443</v>
      </c>
      <c r="Q18" s="280">
        <v>439</v>
      </c>
      <c r="R18" s="280">
        <v>435</v>
      </c>
      <c r="S18" s="280">
        <v>431</v>
      </c>
      <c r="T18" s="280">
        <v>427</v>
      </c>
      <c r="U18" s="280">
        <v>423</v>
      </c>
      <c r="V18" s="280">
        <v>419</v>
      </c>
      <c r="W18" s="280">
        <v>415</v>
      </c>
      <c r="X18" s="280">
        <v>410</v>
      </c>
      <c r="Y18" s="280">
        <v>406</v>
      </c>
      <c r="Z18" s="280">
        <v>402</v>
      </c>
      <c r="AA18" s="280">
        <v>398</v>
      </c>
      <c r="AB18" s="280">
        <v>394</v>
      </c>
      <c r="AC18" s="280">
        <v>390</v>
      </c>
      <c r="AD18" s="280">
        <v>229</v>
      </c>
      <c r="AE18" s="280">
        <v>229</v>
      </c>
      <c r="AF18" s="280">
        <v>229</v>
      </c>
      <c r="AG18" s="280">
        <v>229</v>
      </c>
      <c r="AH18" s="280">
        <v>229</v>
      </c>
      <c r="AI18" s="280">
        <v>229</v>
      </c>
      <c r="AJ18" s="280"/>
    </row>
    <row r="19" spans="1:36">
      <c r="A19" s="92" t="s">
        <v>23</v>
      </c>
      <c r="B19" s="280">
        <v>2071</v>
      </c>
      <c r="C19" s="280">
        <v>1805</v>
      </c>
      <c r="D19" s="280">
        <v>961</v>
      </c>
      <c r="E19" s="280">
        <v>681</v>
      </c>
      <c r="F19" s="280">
        <v>649</v>
      </c>
      <c r="G19" s="280">
        <v>619</v>
      </c>
      <c r="H19" s="280">
        <v>599</v>
      </c>
      <c r="I19" s="280">
        <v>840</v>
      </c>
      <c r="J19" s="280">
        <v>940</v>
      </c>
      <c r="K19" s="280">
        <v>947</v>
      </c>
      <c r="L19" s="280">
        <v>954</v>
      </c>
      <c r="M19" s="280">
        <v>961</v>
      </c>
      <c r="N19" s="280">
        <v>968</v>
      </c>
      <c r="O19" s="280">
        <v>974</v>
      </c>
      <c r="P19" s="280">
        <v>981</v>
      </c>
      <c r="Q19" s="280">
        <v>988</v>
      </c>
      <c r="R19" s="280">
        <v>995</v>
      </c>
      <c r="S19" s="280">
        <v>1002</v>
      </c>
      <c r="T19" s="280">
        <v>1009</v>
      </c>
      <c r="U19" s="280">
        <v>1016</v>
      </c>
      <c r="V19" s="280">
        <v>1023</v>
      </c>
      <c r="W19" s="280">
        <v>1029</v>
      </c>
      <c r="X19" s="280">
        <v>1036</v>
      </c>
      <c r="Y19" s="280">
        <v>927</v>
      </c>
      <c r="Z19" s="280">
        <v>1099</v>
      </c>
      <c r="AA19" s="280">
        <v>1099</v>
      </c>
      <c r="AB19" s="280">
        <v>1099</v>
      </c>
      <c r="AC19" s="280">
        <v>1099</v>
      </c>
      <c r="AD19" s="280">
        <v>1099</v>
      </c>
      <c r="AE19" s="280">
        <v>1099</v>
      </c>
      <c r="AF19" s="280">
        <v>1099</v>
      </c>
      <c r="AG19" s="280">
        <v>1099</v>
      </c>
      <c r="AH19" s="280">
        <v>1099</v>
      </c>
      <c r="AI19" s="280">
        <v>1099</v>
      </c>
      <c r="AJ19" s="280"/>
    </row>
    <row r="20" spans="1:36">
      <c r="A20" s="92" t="s">
        <v>24</v>
      </c>
      <c r="B20" s="833">
        <f>SUM(B4:B19)</f>
        <v>8147</v>
      </c>
      <c r="C20" s="833">
        <f t="shared" ref="C20:AI20" si="0">SUM(C4:C19)</f>
        <v>7918</v>
      </c>
      <c r="D20" s="833">
        <f t="shared" si="0"/>
        <v>6968</v>
      </c>
      <c r="E20" s="833">
        <f t="shared" si="0"/>
        <v>6760</v>
      </c>
      <c r="F20" s="833">
        <f t="shared" si="0"/>
        <v>6592</v>
      </c>
      <c r="G20" s="833">
        <f t="shared" si="0"/>
        <v>6877</v>
      </c>
      <c r="H20" s="833">
        <f t="shared" si="0"/>
        <v>6779</v>
      </c>
      <c r="I20" s="833">
        <f t="shared" si="0"/>
        <v>7648</v>
      </c>
      <c r="J20" s="833">
        <f t="shared" si="0"/>
        <v>8387</v>
      </c>
      <c r="K20" s="833">
        <f t="shared" si="0"/>
        <v>9013</v>
      </c>
      <c r="L20" s="833">
        <f t="shared" si="0"/>
        <v>9392</v>
      </c>
      <c r="M20" s="833">
        <f t="shared" si="0"/>
        <v>9031</v>
      </c>
      <c r="N20" s="833">
        <f t="shared" si="0"/>
        <v>9589</v>
      </c>
      <c r="O20" s="833">
        <f t="shared" si="0"/>
        <v>9300</v>
      </c>
      <c r="P20" s="833">
        <f t="shared" si="0"/>
        <v>9439</v>
      </c>
      <c r="Q20" s="833">
        <f t="shared" si="0"/>
        <v>10006</v>
      </c>
      <c r="R20" s="833">
        <f t="shared" si="0"/>
        <v>9877</v>
      </c>
      <c r="S20" s="833">
        <f t="shared" si="0"/>
        <v>10117.200000000001</v>
      </c>
      <c r="T20" s="833">
        <f t="shared" si="0"/>
        <v>11148</v>
      </c>
      <c r="U20" s="833">
        <f t="shared" si="0"/>
        <v>11075.6</v>
      </c>
      <c r="V20" s="833">
        <f t="shared" si="0"/>
        <v>11755.5</v>
      </c>
      <c r="W20" s="833">
        <f t="shared" si="0"/>
        <v>11537.4</v>
      </c>
      <c r="X20" s="833">
        <f t="shared" si="0"/>
        <v>11930.8</v>
      </c>
      <c r="Y20" s="833">
        <f t="shared" si="0"/>
        <v>12771.1</v>
      </c>
      <c r="Z20" s="833">
        <f t="shared" si="0"/>
        <v>13191.4</v>
      </c>
      <c r="AA20" s="833">
        <f t="shared" si="0"/>
        <v>13384</v>
      </c>
      <c r="AB20" s="833">
        <f t="shared" si="0"/>
        <v>13085.4</v>
      </c>
      <c r="AC20" s="833">
        <f t="shared" si="0"/>
        <v>14080.3</v>
      </c>
      <c r="AD20" s="833">
        <f t="shared" si="0"/>
        <v>14054.2</v>
      </c>
      <c r="AE20" s="833">
        <f t="shared" si="0"/>
        <v>14231.3</v>
      </c>
      <c r="AF20" s="833">
        <f t="shared" si="0"/>
        <v>15402.6</v>
      </c>
      <c r="AG20" s="833">
        <f t="shared" si="0"/>
        <v>15646.1</v>
      </c>
      <c r="AH20" s="833">
        <f t="shared" si="0"/>
        <v>17495.2</v>
      </c>
      <c r="AI20" s="833">
        <f t="shared" si="0"/>
        <v>17845.400000000001</v>
      </c>
      <c r="AJ20" s="833"/>
    </row>
    <row r="21" spans="1:36">
      <c r="A21" s="13"/>
      <c r="B21" s="13"/>
      <c r="C21" s="13"/>
      <c r="D21" s="13"/>
      <c r="E21" s="13"/>
      <c r="F21" s="13"/>
      <c r="G21" s="13"/>
      <c r="H21" s="13"/>
      <c r="I21" s="13"/>
      <c r="J21" s="13"/>
      <c r="K21" s="13"/>
      <c r="L21" s="13"/>
      <c r="M21" s="13"/>
      <c r="N21" s="13"/>
      <c r="O21" s="13"/>
      <c r="P21" s="13"/>
      <c r="Q21" s="13"/>
      <c r="R21" s="13"/>
      <c r="S21" s="13"/>
      <c r="T21" s="13"/>
      <c r="U21" s="13"/>
      <c r="V21" s="13"/>
      <c r="Y21" s="13"/>
      <c r="Z21" s="13"/>
      <c r="AA21" s="13"/>
      <c r="AB21" s="13"/>
      <c r="AC21" s="13"/>
      <c r="AD21" s="13"/>
      <c r="AE21" s="13"/>
      <c r="AF21" s="13"/>
      <c r="AG21" s="13"/>
      <c r="AH21" s="13"/>
      <c r="AI21" s="13"/>
    </row>
    <row r="22" spans="1:36">
      <c r="A22" s="18" t="s">
        <v>18</v>
      </c>
      <c r="B22" s="13"/>
      <c r="D22" s="13"/>
      <c r="E22" s="13"/>
      <c r="F22" s="13"/>
      <c r="G22" s="13"/>
      <c r="H22" s="13"/>
      <c r="I22" s="13"/>
      <c r="J22" s="13"/>
      <c r="K22" s="13"/>
    </row>
    <row r="23" spans="1:36">
      <c r="A23" s="13"/>
      <c r="B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row>
    <row r="24" spans="1:36">
      <c r="A24" s="13" t="s">
        <v>371</v>
      </c>
      <c r="B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row>
    <row r="25" spans="1:36">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row>
    <row r="26" spans="1:36">
      <c r="A26" s="13" t="s">
        <v>572</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row>
    <row r="27" spans="1:36">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row>
    <row r="28" spans="1:36">
      <c r="A28" s="13" t="s">
        <v>2833</v>
      </c>
      <c r="V28" s="13"/>
      <c r="W28" s="13"/>
      <c r="X28" s="13"/>
    </row>
    <row r="29" spans="1:36">
      <c r="A29" s="13"/>
      <c r="V29" s="13"/>
      <c r="W29" s="13"/>
      <c r="X29" s="13"/>
    </row>
    <row r="30" spans="1:36">
      <c r="A30" s="13" t="s">
        <v>2895</v>
      </c>
      <c r="V30" s="13"/>
      <c r="W30" s="13"/>
      <c r="X30" s="13"/>
    </row>
    <row r="31" spans="1:36">
      <c r="A31" s="13"/>
      <c r="V31" s="13"/>
      <c r="W31" s="13"/>
      <c r="X31" s="13"/>
    </row>
    <row r="32" spans="1:36">
      <c r="A32" s="13" t="s">
        <v>3664</v>
      </c>
      <c r="V32" s="13"/>
      <c r="W32" s="13"/>
      <c r="X32" s="13"/>
    </row>
    <row r="33" spans="1:35">
      <c r="A33" s="13"/>
      <c r="V33" s="13"/>
      <c r="W33" s="13"/>
      <c r="X33" s="13"/>
    </row>
    <row r="34" spans="1:35">
      <c r="A34" s="53" t="s">
        <v>102</v>
      </c>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row>
    <row r="35" spans="1:3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row>
    <row r="36" spans="1:35">
      <c r="A36" s="53" t="s">
        <v>2896</v>
      </c>
      <c r="V36" s="13"/>
      <c r="W36" s="13"/>
      <c r="X36" s="13"/>
    </row>
    <row r="37" spans="1:35">
      <c r="V37" s="13"/>
      <c r="W37" s="13"/>
      <c r="X37" s="13"/>
    </row>
    <row r="38" spans="1:35">
      <c r="A38" s="584" t="s">
        <v>2947</v>
      </c>
      <c r="V38" s="13"/>
      <c r="W38" s="13"/>
      <c r="X38" s="13"/>
    </row>
  </sheetData>
  <conditionalFormatting sqref="V1:X2">
    <cfRule type="expression" dxfId="81" priority="1" stopIfTrue="1">
      <formula>#N/A</formula>
    </cfRule>
  </conditionalFormatting>
  <hyperlinks>
    <hyperlink ref="AL3" location="Content!A1" display="Back to content page" xr:uid="{00000000-0004-0000-0F01-000000000000}"/>
  </hyperlinks>
  <pageMargins left="0.7" right="0.7" top="0.75" bottom="0.75" header="0.3" footer="0.3"/>
  <pageSetup paperSize="9" orientation="portrait" horizontalDpi="4294967295" verticalDpi="4294967295"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sheetPr codeName="Sheet273"/>
  <dimension ref="A1:AL37"/>
  <sheetViews>
    <sheetView zoomScale="90" zoomScaleNormal="90" workbookViewId="0">
      <selection activeCell="K20" sqref="K20"/>
    </sheetView>
  </sheetViews>
  <sheetFormatPr defaultRowHeight="14.5"/>
  <cols>
    <col min="1" max="1" width="31.7265625" customWidth="1"/>
    <col min="2" max="35" width="8.54296875" customWidth="1"/>
  </cols>
  <sheetData>
    <row r="1" spans="1:38">
      <c r="A1" s="18" t="s">
        <v>3667</v>
      </c>
      <c r="B1" s="13"/>
      <c r="C1" s="13"/>
      <c r="D1" s="13"/>
      <c r="E1" s="13"/>
      <c r="F1" s="13"/>
      <c r="G1" s="13"/>
      <c r="H1" s="13"/>
      <c r="I1" s="13"/>
      <c r="J1" s="13"/>
      <c r="K1" s="13"/>
      <c r="L1" s="13"/>
      <c r="M1" s="13"/>
      <c r="N1" s="13"/>
      <c r="O1" s="13"/>
      <c r="P1" s="13"/>
      <c r="Q1" s="13"/>
      <c r="R1" s="13"/>
      <c r="S1" s="13"/>
      <c r="T1" s="13"/>
      <c r="U1" s="13"/>
      <c r="V1" s="62"/>
      <c r="W1" s="62"/>
      <c r="X1" s="62"/>
      <c r="Y1" s="13"/>
      <c r="Z1" s="13"/>
      <c r="AA1" s="13"/>
      <c r="AB1" s="13"/>
      <c r="AC1" s="13"/>
      <c r="AD1" s="13"/>
      <c r="AE1" s="13"/>
      <c r="AF1" s="13"/>
      <c r="AG1" s="13"/>
      <c r="AH1" s="13"/>
      <c r="AI1" s="13"/>
    </row>
    <row r="2" spans="1:38">
      <c r="A2" s="13"/>
      <c r="B2" s="13"/>
      <c r="C2" s="13"/>
      <c r="D2" s="13"/>
      <c r="E2" s="13"/>
      <c r="F2" s="13"/>
      <c r="G2" s="13"/>
      <c r="H2" s="13"/>
      <c r="I2" s="13"/>
      <c r="J2" s="13"/>
      <c r="K2" s="13"/>
      <c r="L2" s="13"/>
      <c r="M2" s="13"/>
      <c r="N2" s="13"/>
      <c r="O2" s="13"/>
      <c r="P2" s="13"/>
      <c r="Q2" s="13"/>
      <c r="R2" s="13"/>
      <c r="S2" s="13"/>
      <c r="T2" s="13"/>
      <c r="U2" s="13"/>
      <c r="V2" s="62"/>
      <c r="W2" s="62"/>
      <c r="X2" s="62"/>
      <c r="Y2" s="13"/>
      <c r="Z2" s="13"/>
      <c r="AA2" s="13"/>
      <c r="AB2" s="13"/>
      <c r="AC2" s="13"/>
      <c r="AD2" s="13"/>
      <c r="AE2" s="13"/>
      <c r="AF2" s="13"/>
      <c r="AG2" s="13"/>
      <c r="AH2" s="13"/>
      <c r="AI2" s="13"/>
    </row>
    <row r="3" spans="1:38">
      <c r="A3" s="293" t="s">
        <v>2519</v>
      </c>
      <c r="B3" s="34">
        <v>1990</v>
      </c>
      <c r="C3" s="34">
        <v>1991</v>
      </c>
      <c r="D3" s="34">
        <v>1992</v>
      </c>
      <c r="E3" s="34">
        <v>1993</v>
      </c>
      <c r="F3" s="34">
        <v>1994</v>
      </c>
      <c r="G3" s="34">
        <v>1995</v>
      </c>
      <c r="H3" s="34">
        <v>1996</v>
      </c>
      <c r="I3" s="34">
        <v>1997</v>
      </c>
      <c r="J3" s="34">
        <v>1998</v>
      </c>
      <c r="K3" s="34">
        <v>1999</v>
      </c>
      <c r="L3" s="34">
        <v>2000</v>
      </c>
      <c r="M3" s="34">
        <v>2001</v>
      </c>
      <c r="N3" s="34">
        <v>2002</v>
      </c>
      <c r="O3" s="34">
        <v>2003</v>
      </c>
      <c r="P3" s="34">
        <v>2004</v>
      </c>
      <c r="Q3" s="34">
        <v>2005</v>
      </c>
      <c r="R3" s="34">
        <v>2006</v>
      </c>
      <c r="S3" s="34">
        <v>2007</v>
      </c>
      <c r="T3" s="34">
        <v>2008</v>
      </c>
      <c r="U3" s="34">
        <v>2009</v>
      </c>
      <c r="V3" s="34">
        <v>2010</v>
      </c>
      <c r="W3" s="34">
        <v>2011</v>
      </c>
      <c r="X3" s="34">
        <v>2012</v>
      </c>
      <c r="Y3" s="34">
        <v>2013</v>
      </c>
      <c r="Z3" s="34">
        <v>2014</v>
      </c>
      <c r="AA3" s="34">
        <v>2015</v>
      </c>
      <c r="AB3" s="34">
        <v>2016</v>
      </c>
      <c r="AC3" s="34">
        <v>2017</v>
      </c>
      <c r="AD3" s="34">
        <v>2018</v>
      </c>
      <c r="AE3" s="34">
        <v>2019</v>
      </c>
      <c r="AF3" s="34">
        <v>2020</v>
      </c>
      <c r="AG3" s="34">
        <v>2021</v>
      </c>
      <c r="AH3" s="34">
        <v>2022</v>
      </c>
      <c r="AI3" s="34">
        <v>2023</v>
      </c>
      <c r="AJ3" s="34">
        <v>2024</v>
      </c>
      <c r="AL3" s="1" t="s">
        <v>528</v>
      </c>
    </row>
    <row r="4" spans="1:38">
      <c r="A4" s="293" t="s">
        <v>13</v>
      </c>
      <c r="B4" s="280">
        <v>0</v>
      </c>
      <c r="C4" s="280">
        <v>0</v>
      </c>
      <c r="D4" s="280">
        <v>2</v>
      </c>
      <c r="E4" s="280">
        <v>1</v>
      </c>
      <c r="F4" s="280">
        <v>65</v>
      </c>
      <c r="G4" s="280">
        <v>129</v>
      </c>
      <c r="H4" s="280">
        <v>1</v>
      </c>
      <c r="I4" s="280">
        <v>1</v>
      </c>
      <c r="J4" s="280">
        <v>1</v>
      </c>
      <c r="K4" s="280">
        <v>1</v>
      </c>
      <c r="L4" s="280">
        <v>1</v>
      </c>
      <c r="M4" s="280">
        <v>1</v>
      </c>
      <c r="N4" s="280">
        <v>1</v>
      </c>
      <c r="O4" s="280">
        <v>1</v>
      </c>
      <c r="P4" s="280">
        <v>1</v>
      </c>
      <c r="Q4" s="280">
        <v>1</v>
      </c>
      <c r="R4" s="280">
        <v>1</v>
      </c>
      <c r="S4" s="280">
        <v>1</v>
      </c>
      <c r="T4" s="280">
        <v>1</v>
      </c>
      <c r="U4" s="280">
        <v>1</v>
      </c>
      <c r="V4" s="280">
        <v>1</v>
      </c>
      <c r="W4" s="280">
        <v>1</v>
      </c>
      <c r="X4" s="280">
        <v>1</v>
      </c>
      <c r="Y4" s="280">
        <v>1</v>
      </c>
      <c r="Z4" s="280">
        <v>1</v>
      </c>
      <c r="AA4" s="280">
        <v>1</v>
      </c>
      <c r="AB4" s="280">
        <v>1</v>
      </c>
      <c r="AC4" s="280">
        <v>1</v>
      </c>
      <c r="AD4" s="280">
        <v>1</v>
      </c>
      <c r="AE4" s="280">
        <v>1</v>
      </c>
      <c r="AF4" s="280">
        <v>1</v>
      </c>
      <c r="AG4" s="280">
        <v>1</v>
      </c>
      <c r="AH4" s="280">
        <v>1</v>
      </c>
      <c r="AI4" s="280">
        <v>1</v>
      </c>
      <c r="AJ4" s="280"/>
    </row>
    <row r="5" spans="1:38">
      <c r="A5" s="293" t="s">
        <v>12</v>
      </c>
      <c r="B5" s="280">
        <v>52</v>
      </c>
      <c r="C5" s="280">
        <v>51</v>
      </c>
      <c r="D5" s="280">
        <v>51</v>
      </c>
      <c r="E5" s="280">
        <v>44</v>
      </c>
      <c r="F5" s="280">
        <v>36</v>
      </c>
      <c r="G5" s="280">
        <v>29</v>
      </c>
      <c r="H5" s="280">
        <v>30</v>
      </c>
      <c r="I5" s="280">
        <v>33</v>
      </c>
      <c r="J5" s="280">
        <v>39</v>
      </c>
      <c r="K5" s="280">
        <v>50</v>
      </c>
      <c r="L5" s="280">
        <v>65</v>
      </c>
      <c r="M5" s="280">
        <v>76</v>
      </c>
      <c r="N5" s="280">
        <v>76</v>
      </c>
      <c r="O5" s="280">
        <v>66</v>
      </c>
      <c r="P5" s="280">
        <v>55</v>
      </c>
      <c r="Q5" s="280">
        <v>57</v>
      </c>
      <c r="R5" s="280">
        <v>71</v>
      </c>
      <c r="S5" s="280">
        <v>76</v>
      </c>
      <c r="T5" s="280">
        <v>75</v>
      </c>
      <c r="U5" s="280">
        <v>66</v>
      </c>
      <c r="V5" s="280">
        <v>68</v>
      </c>
      <c r="W5" s="280">
        <v>74</v>
      </c>
      <c r="X5" s="280">
        <v>80</v>
      </c>
      <c r="Y5" s="280">
        <v>84</v>
      </c>
      <c r="Z5" s="280">
        <v>82</v>
      </c>
      <c r="AA5" s="280">
        <v>108</v>
      </c>
      <c r="AB5" s="280">
        <v>129</v>
      </c>
      <c r="AC5" s="280">
        <v>166</v>
      </c>
      <c r="AD5" s="280">
        <v>154</v>
      </c>
      <c r="AE5" s="280">
        <v>175</v>
      </c>
      <c r="AF5" s="280">
        <v>210</v>
      </c>
      <c r="AG5" s="280">
        <v>244</v>
      </c>
      <c r="AH5" s="280">
        <v>247</v>
      </c>
      <c r="AI5" s="280">
        <v>224</v>
      </c>
      <c r="AJ5" s="280"/>
      <c r="AL5" s="33"/>
    </row>
    <row r="6" spans="1:38">
      <c r="A6" s="293" t="s">
        <v>483</v>
      </c>
      <c r="B6" s="280"/>
      <c r="C6" s="280"/>
      <c r="D6" s="280"/>
      <c r="E6" s="280"/>
      <c r="F6" s="280"/>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280"/>
      <c r="AG6" s="280"/>
      <c r="AH6" s="280"/>
      <c r="AI6" s="280"/>
      <c r="AJ6" s="280"/>
      <c r="AL6" s="33"/>
    </row>
    <row r="7" spans="1:38">
      <c r="A7" s="293" t="s">
        <v>568</v>
      </c>
      <c r="B7" s="280">
        <v>241</v>
      </c>
      <c r="C7" s="280">
        <v>244</v>
      </c>
      <c r="D7" s="280">
        <v>250</v>
      </c>
      <c r="E7" s="280">
        <v>254</v>
      </c>
      <c r="F7" s="280">
        <v>256</v>
      </c>
      <c r="G7" s="280">
        <v>256</v>
      </c>
      <c r="H7" s="280">
        <v>259</v>
      </c>
      <c r="I7" s="280">
        <v>263</v>
      </c>
      <c r="J7" s="280">
        <v>267</v>
      </c>
      <c r="K7" s="280">
        <v>269</v>
      </c>
      <c r="L7" s="280">
        <v>268</v>
      </c>
      <c r="M7" s="280">
        <v>266</v>
      </c>
      <c r="N7" s="280">
        <v>266</v>
      </c>
      <c r="O7" s="280">
        <v>267</v>
      </c>
      <c r="P7" s="280">
        <v>272</v>
      </c>
      <c r="Q7" s="280">
        <v>279</v>
      </c>
      <c r="R7" s="280">
        <v>287</v>
      </c>
      <c r="S7" s="280">
        <v>296</v>
      </c>
      <c r="T7" s="280">
        <v>309</v>
      </c>
      <c r="U7" s="280">
        <v>320</v>
      </c>
      <c r="V7" s="280">
        <v>326</v>
      </c>
      <c r="W7" s="280">
        <v>326</v>
      </c>
      <c r="X7" s="280">
        <v>326</v>
      </c>
      <c r="Y7" s="280">
        <v>330</v>
      </c>
      <c r="Z7" s="280">
        <v>339</v>
      </c>
      <c r="AA7" s="280">
        <v>356</v>
      </c>
      <c r="AB7" s="280">
        <v>357</v>
      </c>
      <c r="AC7" s="280">
        <v>349</v>
      </c>
      <c r="AD7" s="280">
        <v>336</v>
      </c>
      <c r="AE7" s="280">
        <v>325</v>
      </c>
      <c r="AF7" s="280">
        <v>308</v>
      </c>
      <c r="AG7" s="280">
        <v>305</v>
      </c>
      <c r="AH7" s="280">
        <v>438</v>
      </c>
      <c r="AI7" s="280">
        <v>521</v>
      </c>
      <c r="AJ7" s="280"/>
      <c r="AL7" s="33"/>
    </row>
    <row r="8" spans="1:38">
      <c r="A8" s="293" t="s">
        <v>482</v>
      </c>
      <c r="B8" s="280">
        <v>162</v>
      </c>
      <c r="C8" s="280">
        <v>164</v>
      </c>
      <c r="D8" s="280">
        <v>168</v>
      </c>
      <c r="E8" s="280">
        <v>171</v>
      </c>
      <c r="F8" s="280">
        <v>172</v>
      </c>
      <c r="G8" s="280">
        <v>172</v>
      </c>
      <c r="H8" s="280">
        <v>173</v>
      </c>
      <c r="I8" s="280">
        <v>165</v>
      </c>
      <c r="J8" s="280">
        <v>164</v>
      </c>
      <c r="K8" s="280">
        <v>138</v>
      </c>
      <c r="L8" s="280">
        <v>134</v>
      </c>
      <c r="M8" s="280">
        <v>109</v>
      </c>
      <c r="N8" s="280">
        <v>182</v>
      </c>
      <c r="O8" s="280">
        <v>233</v>
      </c>
      <c r="P8" s="280">
        <v>311</v>
      </c>
      <c r="Q8" s="280">
        <v>275</v>
      </c>
      <c r="R8" s="280">
        <v>220</v>
      </c>
      <c r="S8" s="280">
        <v>118</v>
      </c>
      <c r="T8" s="280">
        <v>56</v>
      </c>
      <c r="U8" s="280">
        <v>53</v>
      </c>
      <c r="V8" s="280">
        <v>144</v>
      </c>
      <c r="W8" s="280">
        <v>174</v>
      </c>
      <c r="X8" s="280">
        <v>173</v>
      </c>
      <c r="Y8" s="280">
        <v>138</v>
      </c>
      <c r="Z8" s="280">
        <v>160</v>
      </c>
      <c r="AA8" s="280">
        <v>183</v>
      </c>
      <c r="AB8" s="280">
        <v>218</v>
      </c>
      <c r="AC8" s="280">
        <v>279</v>
      </c>
      <c r="AD8" s="280">
        <v>335</v>
      </c>
      <c r="AE8" s="280">
        <v>368</v>
      </c>
      <c r="AF8" s="280">
        <v>396</v>
      </c>
      <c r="AG8" s="280">
        <v>410</v>
      </c>
      <c r="AH8" s="280">
        <v>408</v>
      </c>
      <c r="AI8" s="280">
        <v>388</v>
      </c>
      <c r="AJ8" s="280"/>
    </row>
    <row r="9" spans="1:38">
      <c r="A9" s="293" t="s">
        <v>11</v>
      </c>
      <c r="B9" s="280">
        <v>3</v>
      </c>
      <c r="C9" s="280">
        <v>3</v>
      </c>
      <c r="D9" s="280">
        <v>3</v>
      </c>
      <c r="E9" s="280">
        <v>3</v>
      </c>
      <c r="F9" s="280">
        <v>3</v>
      </c>
      <c r="G9" s="280">
        <v>3</v>
      </c>
      <c r="H9" s="280">
        <v>3</v>
      </c>
      <c r="I9" s="280">
        <v>3</v>
      </c>
      <c r="J9" s="280">
        <v>2</v>
      </c>
      <c r="K9" s="280">
        <v>1</v>
      </c>
      <c r="L9" s="280">
        <v>2</v>
      </c>
      <c r="M9" s="280">
        <v>2</v>
      </c>
      <c r="N9" s="280">
        <v>6</v>
      </c>
      <c r="O9" s="280">
        <v>4</v>
      </c>
      <c r="P9" s="280">
        <v>5</v>
      </c>
      <c r="Q9" s="280">
        <v>3</v>
      </c>
      <c r="R9" s="280">
        <v>5</v>
      </c>
      <c r="S9" s="280">
        <v>6</v>
      </c>
      <c r="T9" s="280">
        <v>6</v>
      </c>
      <c r="U9" s="280">
        <v>4</v>
      </c>
      <c r="V9" s="280">
        <v>2</v>
      </c>
      <c r="W9" s="280">
        <v>5</v>
      </c>
      <c r="X9" s="280">
        <v>4</v>
      </c>
      <c r="Y9" s="280">
        <v>5</v>
      </c>
      <c r="Z9" s="280">
        <v>2</v>
      </c>
      <c r="AA9" s="280">
        <v>5</v>
      </c>
      <c r="AB9" s="280">
        <v>4</v>
      </c>
      <c r="AC9" s="280">
        <v>2</v>
      </c>
      <c r="AD9" s="280">
        <v>1</v>
      </c>
      <c r="AE9" s="280">
        <v>1</v>
      </c>
      <c r="AF9" s="280">
        <v>2</v>
      </c>
      <c r="AG9" s="280">
        <v>2</v>
      </c>
      <c r="AH9" s="280">
        <v>3</v>
      </c>
      <c r="AI9" s="280">
        <v>3</v>
      </c>
      <c r="AJ9" s="280"/>
    </row>
    <row r="10" spans="1:38">
      <c r="A10" s="293" t="s">
        <v>10</v>
      </c>
      <c r="B10" s="280">
        <v>14</v>
      </c>
      <c r="C10" s="280">
        <v>7</v>
      </c>
      <c r="D10" s="280">
        <v>24</v>
      </c>
      <c r="E10" s="280">
        <v>22</v>
      </c>
      <c r="F10" s="280">
        <v>9</v>
      </c>
      <c r="G10" s="280">
        <v>16</v>
      </c>
      <c r="H10" s="280">
        <v>34</v>
      </c>
      <c r="I10" s="280">
        <v>22</v>
      </c>
      <c r="J10" s="280">
        <v>28</v>
      </c>
      <c r="K10" s="280">
        <v>8</v>
      </c>
      <c r="L10" s="280">
        <v>31</v>
      </c>
      <c r="M10" s="280">
        <v>22</v>
      </c>
      <c r="N10" s="280">
        <v>23</v>
      </c>
      <c r="O10" s="280">
        <v>26</v>
      </c>
      <c r="P10" s="280">
        <v>30</v>
      </c>
      <c r="Q10" s="280">
        <v>39</v>
      </c>
      <c r="R10" s="280">
        <v>40</v>
      </c>
      <c r="S10" s="280">
        <v>27</v>
      </c>
      <c r="T10" s="280">
        <v>33</v>
      </c>
      <c r="U10" s="280">
        <v>36</v>
      </c>
      <c r="V10" s="280">
        <v>1206.5999999999999</v>
      </c>
      <c r="W10" s="280">
        <v>945.6</v>
      </c>
      <c r="X10" s="280">
        <v>873.3</v>
      </c>
      <c r="Y10" s="280">
        <v>954.5</v>
      </c>
      <c r="Z10" s="280">
        <v>898.9</v>
      </c>
      <c r="AA10" s="280">
        <v>994.6</v>
      </c>
      <c r="AB10" s="280">
        <v>1078.5</v>
      </c>
      <c r="AC10" s="280">
        <v>977.1</v>
      </c>
      <c r="AD10" s="280">
        <v>823.1</v>
      </c>
      <c r="AE10" s="280">
        <v>890.8</v>
      </c>
      <c r="AF10" s="280">
        <v>689</v>
      </c>
      <c r="AG10" s="280">
        <v>787.7</v>
      </c>
      <c r="AH10" s="280">
        <v>870.2</v>
      </c>
      <c r="AI10" s="280">
        <v>750.4</v>
      </c>
      <c r="AJ10" s="280">
        <v>917.7</v>
      </c>
    </row>
    <row r="11" spans="1:38">
      <c r="A11" s="293" t="s">
        <v>9</v>
      </c>
      <c r="B11" s="280">
        <v>51</v>
      </c>
      <c r="C11" s="280">
        <v>51</v>
      </c>
      <c r="D11" s="280">
        <v>51</v>
      </c>
      <c r="E11" s="280">
        <v>51</v>
      </c>
      <c r="F11" s="280">
        <v>51</v>
      </c>
      <c r="G11" s="280">
        <v>51</v>
      </c>
      <c r="H11" s="280">
        <v>51</v>
      </c>
      <c r="I11" s="280">
        <v>51</v>
      </c>
      <c r="J11" s="280">
        <v>44</v>
      </c>
      <c r="K11" s="280">
        <v>44</v>
      </c>
      <c r="L11" s="280">
        <v>111</v>
      </c>
      <c r="M11" s="280">
        <v>89</v>
      </c>
      <c r="N11" s="280">
        <v>67</v>
      </c>
      <c r="O11" s="280">
        <v>45</v>
      </c>
      <c r="P11" s="280">
        <v>23</v>
      </c>
      <c r="Q11" s="280">
        <v>105</v>
      </c>
      <c r="R11" s="280">
        <v>5</v>
      </c>
      <c r="S11" s="280">
        <v>140</v>
      </c>
      <c r="T11" s="280">
        <v>130</v>
      </c>
      <c r="U11" s="280">
        <v>344</v>
      </c>
      <c r="V11" s="280">
        <v>43</v>
      </c>
      <c r="W11" s="280">
        <v>217</v>
      </c>
      <c r="X11" s="280">
        <v>330</v>
      </c>
      <c r="Y11" s="280">
        <v>495</v>
      </c>
      <c r="Z11" s="280">
        <v>1180</v>
      </c>
      <c r="AA11" s="280">
        <v>1051</v>
      </c>
      <c r="AB11" s="280">
        <v>923</v>
      </c>
      <c r="AC11" s="280">
        <v>795</v>
      </c>
      <c r="AD11" s="280">
        <v>667</v>
      </c>
      <c r="AE11" s="280">
        <v>538</v>
      </c>
      <c r="AF11" s="280">
        <v>410</v>
      </c>
      <c r="AG11" s="280">
        <v>420</v>
      </c>
      <c r="AH11" s="280">
        <v>467</v>
      </c>
      <c r="AI11" s="280">
        <v>467</v>
      </c>
      <c r="AJ11" s="280"/>
    </row>
    <row r="12" spans="1:38">
      <c r="A12" s="293" t="s">
        <v>8</v>
      </c>
      <c r="B12" s="280">
        <v>641</v>
      </c>
      <c r="C12" s="280">
        <v>560</v>
      </c>
      <c r="D12" s="280">
        <v>479</v>
      </c>
      <c r="E12" s="280">
        <v>398</v>
      </c>
      <c r="F12" s="280">
        <v>317</v>
      </c>
      <c r="G12" s="280">
        <v>301</v>
      </c>
      <c r="H12" s="280">
        <v>340</v>
      </c>
      <c r="I12" s="280">
        <v>335</v>
      </c>
      <c r="J12" s="280">
        <v>323</v>
      </c>
      <c r="K12" s="280">
        <v>296</v>
      </c>
      <c r="L12" s="280">
        <v>322</v>
      </c>
      <c r="M12" s="280">
        <v>354</v>
      </c>
      <c r="N12" s="280">
        <v>342</v>
      </c>
      <c r="O12" s="280">
        <v>412</v>
      </c>
      <c r="P12" s="280">
        <v>415</v>
      </c>
      <c r="Q12" s="280">
        <v>405</v>
      </c>
      <c r="R12" s="280">
        <v>310</v>
      </c>
      <c r="S12" s="280">
        <v>857</v>
      </c>
      <c r="T12" s="280">
        <v>1393.7</v>
      </c>
      <c r="U12" s="280">
        <v>1279.9000000000001</v>
      </c>
      <c r="V12" s="280">
        <v>1206.5999999999999</v>
      </c>
      <c r="W12" s="280">
        <v>945.6</v>
      </c>
      <c r="X12" s="280">
        <v>873.3</v>
      </c>
      <c r="Y12" s="280">
        <v>954.5</v>
      </c>
      <c r="Z12" s="280">
        <v>898.9</v>
      </c>
      <c r="AA12" s="280">
        <v>994.6</v>
      </c>
      <c r="AB12" s="280">
        <v>1078.5</v>
      </c>
      <c r="AC12" s="280">
        <v>977.1</v>
      </c>
      <c r="AD12" s="280">
        <v>823.1</v>
      </c>
      <c r="AE12" s="280">
        <v>890.8</v>
      </c>
      <c r="AF12" s="280">
        <v>689</v>
      </c>
      <c r="AG12" s="280">
        <v>268</v>
      </c>
      <c r="AH12" s="280">
        <v>296</v>
      </c>
      <c r="AI12" s="280">
        <v>255</v>
      </c>
      <c r="AJ12" s="280"/>
      <c r="AL12" s="1" t="s">
        <v>15</v>
      </c>
    </row>
    <row r="13" spans="1:38">
      <c r="A13" s="293" t="s">
        <v>6</v>
      </c>
      <c r="B13" s="280">
        <v>3</v>
      </c>
      <c r="C13" s="280">
        <v>3</v>
      </c>
      <c r="D13" s="280">
        <v>3</v>
      </c>
      <c r="E13" s="280">
        <v>3</v>
      </c>
      <c r="F13" s="280">
        <v>3</v>
      </c>
      <c r="G13" s="280">
        <v>4</v>
      </c>
      <c r="H13" s="280">
        <v>2</v>
      </c>
      <c r="I13" s="280">
        <v>2</v>
      </c>
      <c r="J13" s="280">
        <v>7</v>
      </c>
      <c r="K13" s="280">
        <v>13</v>
      </c>
      <c r="L13" s="280">
        <v>18</v>
      </c>
      <c r="M13" s="280">
        <v>23</v>
      </c>
      <c r="N13" s="280">
        <v>28</v>
      </c>
      <c r="O13" s="280">
        <v>34</v>
      </c>
      <c r="P13" s="280">
        <v>39</v>
      </c>
      <c r="Q13" s="280">
        <v>44</v>
      </c>
      <c r="R13" s="280">
        <v>49</v>
      </c>
      <c r="S13" s="280">
        <v>55</v>
      </c>
      <c r="T13" s="280">
        <v>60</v>
      </c>
      <c r="U13" s="280">
        <v>65</v>
      </c>
      <c r="V13" s="280">
        <v>71</v>
      </c>
      <c r="W13" s="280">
        <v>76</v>
      </c>
      <c r="X13" s="280">
        <v>81</v>
      </c>
      <c r="Y13" s="280">
        <v>86</v>
      </c>
      <c r="Z13" s="280">
        <v>92</v>
      </c>
      <c r="AA13" s="280">
        <v>97</v>
      </c>
      <c r="AB13" s="280">
        <v>102</v>
      </c>
      <c r="AC13" s="280">
        <v>107</v>
      </c>
      <c r="AD13" s="280">
        <v>137</v>
      </c>
      <c r="AE13" s="280">
        <v>166</v>
      </c>
      <c r="AF13" s="280">
        <v>145</v>
      </c>
      <c r="AG13" s="280">
        <v>173</v>
      </c>
      <c r="AH13" s="280">
        <v>456</v>
      </c>
      <c r="AI13" s="280">
        <v>421</v>
      </c>
      <c r="AJ13" s="280"/>
    </row>
    <row r="14" spans="1:38">
      <c r="A14" s="293" t="s">
        <v>17</v>
      </c>
      <c r="B14" s="280">
        <v>153</v>
      </c>
      <c r="C14" s="280">
        <v>159</v>
      </c>
      <c r="D14" s="280">
        <v>167</v>
      </c>
      <c r="E14" s="280">
        <v>174</v>
      </c>
      <c r="F14" s="280">
        <v>175</v>
      </c>
      <c r="G14" s="280">
        <v>175</v>
      </c>
      <c r="H14" s="280">
        <v>174</v>
      </c>
      <c r="I14" s="280">
        <v>174</v>
      </c>
      <c r="J14" s="280">
        <v>174</v>
      </c>
      <c r="K14" s="280">
        <v>174</v>
      </c>
      <c r="L14" s="280">
        <v>401</v>
      </c>
      <c r="M14" s="280">
        <v>409</v>
      </c>
      <c r="N14" s="280">
        <v>382</v>
      </c>
      <c r="O14" s="280">
        <v>121</v>
      </c>
      <c r="P14" s="280">
        <v>86</v>
      </c>
      <c r="Q14" s="280">
        <v>108</v>
      </c>
      <c r="R14" s="280">
        <v>123</v>
      </c>
      <c r="S14" s="280">
        <v>144</v>
      </c>
      <c r="T14" s="280">
        <v>175</v>
      </c>
      <c r="U14" s="280">
        <v>182</v>
      </c>
      <c r="V14" s="280">
        <v>199</v>
      </c>
      <c r="W14" s="280">
        <v>175</v>
      </c>
      <c r="X14" s="280">
        <v>188</v>
      </c>
      <c r="Y14" s="280">
        <v>236</v>
      </c>
      <c r="Z14" s="280">
        <v>250</v>
      </c>
      <c r="AA14" s="280">
        <v>283</v>
      </c>
      <c r="AB14" s="280">
        <v>244</v>
      </c>
      <c r="AC14" s="280">
        <v>261</v>
      </c>
      <c r="AD14" s="280">
        <v>254</v>
      </c>
      <c r="AE14" s="280">
        <v>276</v>
      </c>
      <c r="AF14" s="280">
        <v>307</v>
      </c>
      <c r="AG14" s="280">
        <v>353</v>
      </c>
      <c r="AH14" s="280">
        <v>362</v>
      </c>
      <c r="AI14" s="280">
        <v>361</v>
      </c>
      <c r="AJ14" s="280"/>
    </row>
    <row r="15" spans="1:38">
      <c r="A15" s="293" t="s">
        <v>4</v>
      </c>
      <c r="B15" s="280">
        <v>12</v>
      </c>
      <c r="C15" s="280">
        <v>13</v>
      </c>
      <c r="D15" s="280">
        <v>13</v>
      </c>
      <c r="E15" s="280">
        <v>17</v>
      </c>
      <c r="F15" s="280">
        <v>14</v>
      </c>
      <c r="G15" s="280">
        <v>19</v>
      </c>
      <c r="H15" s="280">
        <v>17</v>
      </c>
      <c r="I15" s="280">
        <v>18</v>
      </c>
      <c r="J15" s="280">
        <v>12</v>
      </c>
      <c r="K15" s="280">
        <v>10</v>
      </c>
      <c r="L15" s="280">
        <v>9</v>
      </c>
      <c r="M15" s="280">
        <v>8</v>
      </c>
      <c r="N15" s="280">
        <v>18</v>
      </c>
      <c r="O15" s="280">
        <v>18</v>
      </c>
      <c r="P15" s="280">
        <v>18</v>
      </c>
      <c r="Q15" s="280">
        <v>10</v>
      </c>
      <c r="R15" s="280">
        <v>11</v>
      </c>
      <c r="S15" s="280">
        <v>19</v>
      </c>
      <c r="T15" s="280">
        <v>53</v>
      </c>
      <c r="U15" s="280">
        <v>76</v>
      </c>
      <c r="V15" s="280">
        <v>90</v>
      </c>
      <c r="W15" s="280">
        <v>63</v>
      </c>
      <c r="X15" s="280">
        <v>45</v>
      </c>
      <c r="Y15" s="280">
        <v>23</v>
      </c>
      <c r="Z15" s="280">
        <v>16</v>
      </c>
      <c r="AA15" s="280">
        <v>12</v>
      </c>
      <c r="AB15" s="280">
        <v>14</v>
      </c>
      <c r="AC15" s="280">
        <v>14</v>
      </c>
      <c r="AD15" s="280">
        <v>14</v>
      </c>
      <c r="AE15" s="280">
        <v>15</v>
      </c>
      <c r="AF15" s="280">
        <v>17</v>
      </c>
      <c r="AG15" s="280">
        <v>17</v>
      </c>
      <c r="AH15" s="280">
        <v>17</v>
      </c>
      <c r="AI15" s="280">
        <v>16</v>
      </c>
      <c r="AJ15" s="280"/>
    </row>
    <row r="16" spans="1:38">
      <c r="A16" s="293" t="s">
        <v>3</v>
      </c>
      <c r="B16" s="280">
        <v>7618</v>
      </c>
      <c r="C16" s="280">
        <v>7618</v>
      </c>
      <c r="D16" s="280">
        <v>7588</v>
      </c>
      <c r="E16" s="280">
        <v>7495</v>
      </c>
      <c r="F16" s="280">
        <v>7325</v>
      </c>
      <c r="G16" s="280">
        <v>7754</v>
      </c>
      <c r="H16" s="280">
        <v>8215</v>
      </c>
      <c r="I16" s="280">
        <v>8922</v>
      </c>
      <c r="J16" s="280">
        <v>9810</v>
      </c>
      <c r="K16" s="280">
        <v>10139</v>
      </c>
      <c r="L16" s="280">
        <v>10021</v>
      </c>
      <c r="M16" s="280">
        <v>9300</v>
      </c>
      <c r="N16" s="280">
        <v>9663</v>
      </c>
      <c r="O16" s="280">
        <v>9650</v>
      </c>
      <c r="P16" s="280">
        <v>9869</v>
      </c>
      <c r="Q16" s="280">
        <v>10470</v>
      </c>
      <c r="R16" s="280">
        <v>10125</v>
      </c>
      <c r="S16" s="280">
        <v>10390</v>
      </c>
      <c r="T16" s="280">
        <v>11661</v>
      </c>
      <c r="U16" s="280">
        <v>11497</v>
      </c>
      <c r="V16" s="280">
        <v>11846</v>
      </c>
      <c r="W16" s="280">
        <v>11753</v>
      </c>
      <c r="X16" s="280">
        <v>12127</v>
      </c>
      <c r="Y16" s="280">
        <v>12807</v>
      </c>
      <c r="Z16" s="280">
        <v>13534</v>
      </c>
      <c r="AA16" s="280">
        <v>13306</v>
      </c>
      <c r="AB16" s="280">
        <v>12644</v>
      </c>
      <c r="AC16" s="280">
        <v>13924</v>
      </c>
      <c r="AD16" s="280">
        <v>13759</v>
      </c>
      <c r="AE16" s="280">
        <v>13801</v>
      </c>
      <c r="AF16" s="280">
        <v>14682</v>
      </c>
      <c r="AG16" s="280">
        <v>15027</v>
      </c>
      <c r="AH16" s="280">
        <v>14894</v>
      </c>
      <c r="AI16" s="280">
        <v>14822</v>
      </c>
      <c r="AJ16" s="280"/>
    </row>
    <row r="17" spans="1:36">
      <c r="A17" s="293" t="s">
        <v>431</v>
      </c>
      <c r="B17" s="280">
        <v>0</v>
      </c>
      <c r="C17" s="280">
        <v>0</v>
      </c>
      <c r="D17" s="280">
        <v>0</v>
      </c>
      <c r="E17" s="280">
        <v>0</v>
      </c>
      <c r="F17" s="280">
        <v>79</v>
      </c>
      <c r="G17" s="280">
        <v>108</v>
      </c>
      <c r="H17" s="280">
        <v>7</v>
      </c>
      <c r="I17" s="280">
        <v>20</v>
      </c>
      <c r="J17" s="280">
        <v>0</v>
      </c>
      <c r="K17" s="280">
        <v>0</v>
      </c>
      <c r="L17" s="280">
        <v>0</v>
      </c>
      <c r="M17" s="280">
        <v>0</v>
      </c>
      <c r="N17" s="280">
        <v>0</v>
      </c>
      <c r="O17" s="280">
        <v>0</v>
      </c>
      <c r="P17" s="280">
        <v>0</v>
      </c>
      <c r="Q17" s="280">
        <v>0</v>
      </c>
      <c r="R17" s="280">
        <v>0</v>
      </c>
      <c r="S17" s="280">
        <v>0</v>
      </c>
      <c r="T17" s="280">
        <v>0</v>
      </c>
      <c r="U17" s="280">
        <v>0</v>
      </c>
      <c r="V17" s="280">
        <v>0</v>
      </c>
      <c r="W17" s="280">
        <v>0</v>
      </c>
      <c r="X17" s="280">
        <v>0</v>
      </c>
      <c r="Y17" s="280">
        <v>0</v>
      </c>
      <c r="Z17" s="280">
        <v>0</v>
      </c>
      <c r="AA17" s="280">
        <v>0</v>
      </c>
      <c r="AB17" s="280">
        <v>0</v>
      </c>
      <c r="AC17" s="280">
        <v>0</v>
      </c>
      <c r="AD17" s="280">
        <v>0</v>
      </c>
      <c r="AE17" s="280">
        <v>0</v>
      </c>
      <c r="AF17" s="280">
        <v>0</v>
      </c>
      <c r="AG17" s="280">
        <v>0</v>
      </c>
      <c r="AH17" s="280">
        <v>0</v>
      </c>
      <c r="AI17" s="280">
        <v>0</v>
      </c>
      <c r="AJ17" s="280"/>
    </row>
    <row r="18" spans="1:36">
      <c r="A18" s="293" t="s">
        <v>1</v>
      </c>
      <c r="B18" s="280">
        <v>340</v>
      </c>
      <c r="C18" s="280">
        <v>340</v>
      </c>
      <c r="D18" s="280">
        <v>340</v>
      </c>
      <c r="E18" s="280">
        <v>340</v>
      </c>
      <c r="F18" s="280">
        <v>340</v>
      </c>
      <c r="G18" s="280">
        <v>251</v>
      </c>
      <c r="H18" s="280">
        <v>250</v>
      </c>
      <c r="I18" s="280">
        <v>326</v>
      </c>
      <c r="J18" s="280">
        <v>403</v>
      </c>
      <c r="K18" s="280">
        <v>479</v>
      </c>
      <c r="L18" s="280">
        <v>555</v>
      </c>
      <c r="M18" s="280">
        <v>632</v>
      </c>
      <c r="N18" s="280">
        <v>708</v>
      </c>
      <c r="O18" s="280">
        <v>785</v>
      </c>
      <c r="P18" s="280">
        <v>861</v>
      </c>
      <c r="Q18" s="280">
        <v>937</v>
      </c>
      <c r="R18" s="280">
        <v>1014</v>
      </c>
      <c r="S18" s="280">
        <v>1090</v>
      </c>
      <c r="T18" s="280">
        <v>1166</v>
      </c>
      <c r="U18" s="280">
        <v>1243</v>
      </c>
      <c r="V18" s="280">
        <v>1319</v>
      </c>
      <c r="W18" s="280">
        <v>1395</v>
      </c>
      <c r="X18" s="280">
        <v>1472</v>
      </c>
      <c r="Y18" s="280">
        <v>1548</v>
      </c>
      <c r="Z18" s="280">
        <v>1625</v>
      </c>
      <c r="AA18" s="280">
        <v>1701</v>
      </c>
      <c r="AB18" s="280">
        <v>1777</v>
      </c>
      <c r="AC18" s="280">
        <v>1854</v>
      </c>
      <c r="AD18" s="280">
        <v>1854</v>
      </c>
      <c r="AE18" s="280">
        <v>1854</v>
      </c>
      <c r="AF18" s="280">
        <v>1854</v>
      </c>
      <c r="AG18" s="280">
        <v>1854</v>
      </c>
      <c r="AH18" s="280">
        <v>1854</v>
      </c>
      <c r="AI18" s="280">
        <v>1854</v>
      </c>
      <c r="AJ18" s="280"/>
    </row>
    <row r="19" spans="1:36">
      <c r="A19" s="293" t="s">
        <v>23</v>
      </c>
      <c r="B19" s="280">
        <v>1386</v>
      </c>
      <c r="C19" s="280">
        <v>1340</v>
      </c>
      <c r="D19" s="280">
        <v>731</v>
      </c>
      <c r="E19" s="280">
        <v>785</v>
      </c>
      <c r="F19" s="280">
        <v>795</v>
      </c>
      <c r="G19" s="280">
        <v>879</v>
      </c>
      <c r="H19" s="280">
        <v>860</v>
      </c>
      <c r="I19" s="280">
        <v>910</v>
      </c>
      <c r="J19" s="280">
        <v>909</v>
      </c>
      <c r="K19" s="280">
        <v>907</v>
      </c>
      <c r="L19" s="280">
        <v>905</v>
      </c>
      <c r="M19" s="280">
        <v>903</v>
      </c>
      <c r="N19" s="280">
        <v>901</v>
      </c>
      <c r="O19" s="280">
        <v>899</v>
      </c>
      <c r="P19" s="280">
        <v>898</v>
      </c>
      <c r="Q19" s="280">
        <v>896</v>
      </c>
      <c r="R19" s="280">
        <v>894</v>
      </c>
      <c r="S19" s="280">
        <v>892</v>
      </c>
      <c r="T19" s="280">
        <v>890</v>
      </c>
      <c r="U19" s="280">
        <v>888</v>
      </c>
      <c r="V19" s="280">
        <v>886</v>
      </c>
      <c r="W19" s="280">
        <v>884</v>
      </c>
      <c r="X19" s="280">
        <v>882</v>
      </c>
      <c r="Y19" s="280">
        <v>610</v>
      </c>
      <c r="Z19" s="280">
        <v>549</v>
      </c>
      <c r="AA19" s="280">
        <v>549</v>
      </c>
      <c r="AB19" s="280">
        <v>549</v>
      </c>
      <c r="AC19" s="280">
        <v>549</v>
      </c>
      <c r="AD19" s="280">
        <v>549</v>
      </c>
      <c r="AE19" s="280">
        <v>549</v>
      </c>
      <c r="AF19" s="280">
        <v>549</v>
      </c>
      <c r="AG19" s="280">
        <v>549</v>
      </c>
      <c r="AH19" s="280">
        <v>549</v>
      </c>
      <c r="AI19" s="280">
        <v>549</v>
      </c>
      <c r="AJ19" s="280"/>
    </row>
    <row r="20" spans="1:36">
      <c r="A20" s="92" t="s">
        <v>24</v>
      </c>
      <c r="B20" s="834">
        <f>SUM(B4:B19)</f>
        <v>10676</v>
      </c>
      <c r="C20" s="834">
        <f t="shared" ref="C20:AI20" si="0">SUM(C4:C19)</f>
        <v>10553</v>
      </c>
      <c r="D20" s="834">
        <f t="shared" si="0"/>
        <v>9870</v>
      </c>
      <c r="E20" s="834">
        <f t="shared" si="0"/>
        <v>9758</v>
      </c>
      <c r="F20" s="834">
        <f t="shared" si="0"/>
        <v>9640</v>
      </c>
      <c r="G20" s="834">
        <f t="shared" si="0"/>
        <v>10147</v>
      </c>
      <c r="H20" s="834">
        <f t="shared" si="0"/>
        <v>10416</v>
      </c>
      <c r="I20" s="834">
        <f t="shared" si="0"/>
        <v>11245</v>
      </c>
      <c r="J20" s="834">
        <f t="shared" si="0"/>
        <v>12183</v>
      </c>
      <c r="K20" s="834">
        <f t="shared" si="0"/>
        <v>12529</v>
      </c>
      <c r="L20" s="834">
        <f t="shared" si="0"/>
        <v>12843</v>
      </c>
      <c r="M20" s="834">
        <f t="shared" si="0"/>
        <v>12194</v>
      </c>
      <c r="N20" s="834">
        <f t="shared" si="0"/>
        <v>12663</v>
      </c>
      <c r="O20" s="834">
        <f t="shared" si="0"/>
        <v>12561</v>
      </c>
      <c r="P20" s="834">
        <f t="shared" si="0"/>
        <v>12883</v>
      </c>
      <c r="Q20" s="834">
        <f t="shared" si="0"/>
        <v>13629</v>
      </c>
      <c r="R20" s="834">
        <f t="shared" si="0"/>
        <v>13155</v>
      </c>
      <c r="S20" s="834">
        <f t="shared" si="0"/>
        <v>14111</v>
      </c>
      <c r="T20" s="834">
        <f t="shared" si="0"/>
        <v>16008.7</v>
      </c>
      <c r="U20" s="834">
        <f t="shared" si="0"/>
        <v>16054.9</v>
      </c>
      <c r="V20" s="834">
        <f t="shared" si="0"/>
        <v>17408.2</v>
      </c>
      <c r="W20" s="834">
        <f t="shared" si="0"/>
        <v>17034.2</v>
      </c>
      <c r="X20" s="834">
        <f t="shared" si="0"/>
        <v>17455.599999999999</v>
      </c>
      <c r="Y20" s="834">
        <f t="shared" si="0"/>
        <v>18272</v>
      </c>
      <c r="Z20" s="834">
        <f t="shared" si="0"/>
        <v>19627.8</v>
      </c>
      <c r="AA20" s="834">
        <f t="shared" si="0"/>
        <v>19641.2</v>
      </c>
      <c r="AB20" s="834">
        <f t="shared" si="0"/>
        <v>19119</v>
      </c>
      <c r="AC20" s="834">
        <f t="shared" si="0"/>
        <v>20255.2</v>
      </c>
      <c r="AD20" s="834">
        <f t="shared" si="0"/>
        <v>19707.2</v>
      </c>
      <c r="AE20" s="834">
        <f t="shared" si="0"/>
        <v>19850.599999999999</v>
      </c>
      <c r="AF20" s="834">
        <f t="shared" si="0"/>
        <v>20259</v>
      </c>
      <c r="AG20" s="834">
        <f t="shared" si="0"/>
        <v>20410.7</v>
      </c>
      <c r="AH20" s="834">
        <f t="shared" si="0"/>
        <v>20862.2</v>
      </c>
      <c r="AI20" s="834">
        <f t="shared" si="0"/>
        <v>20632.400000000001</v>
      </c>
      <c r="AJ20" s="834"/>
    </row>
    <row r="21" spans="1:36">
      <c r="A21" s="18" t="s">
        <v>18</v>
      </c>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row>
    <row r="22" spans="1:36">
      <c r="A22" s="13"/>
      <c r="B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row>
    <row r="23" spans="1:36">
      <c r="A23" s="13" t="s">
        <v>372</v>
      </c>
      <c r="B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row>
    <row r="24" spans="1:36">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row>
    <row r="25" spans="1:36">
      <c r="A25" s="13" t="s">
        <v>572</v>
      </c>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row>
    <row r="26" spans="1:36">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row>
    <row r="27" spans="1:36">
      <c r="A27" s="13" t="s">
        <v>2897</v>
      </c>
      <c r="V27" s="13"/>
      <c r="W27" s="13"/>
      <c r="X27" s="13"/>
    </row>
    <row r="28" spans="1:36">
      <c r="A28" s="13"/>
      <c r="V28" s="13"/>
      <c r="W28" s="13"/>
      <c r="X28" s="13"/>
    </row>
    <row r="29" spans="1:36">
      <c r="A29" s="13" t="s">
        <v>2895</v>
      </c>
      <c r="V29" s="13"/>
      <c r="W29" s="13"/>
      <c r="X29" s="13"/>
    </row>
    <row r="30" spans="1:36">
      <c r="A30" s="13"/>
      <c r="V30" s="13"/>
      <c r="W30" s="13"/>
      <c r="X30" s="13"/>
    </row>
    <row r="31" spans="1:36">
      <c r="A31" s="13" t="s">
        <v>3665</v>
      </c>
      <c r="V31" s="13"/>
      <c r="W31" s="13"/>
      <c r="X31" s="13"/>
    </row>
    <row r="32" spans="1:36">
      <c r="A32" s="13"/>
      <c r="V32" s="13"/>
      <c r="W32" s="13"/>
      <c r="X32" s="13"/>
    </row>
    <row r="33" spans="1:35">
      <c r="A33" s="53" t="s">
        <v>102</v>
      </c>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row>
    <row r="34" spans="1:35">
      <c r="V34" s="13"/>
      <c r="W34" s="13"/>
      <c r="X34" s="13"/>
      <c r="Z34" s="13"/>
      <c r="AA34" s="13"/>
      <c r="AB34" s="13"/>
      <c r="AC34" s="13"/>
      <c r="AD34" s="13"/>
      <c r="AE34" s="13"/>
      <c r="AF34" s="13"/>
      <c r="AG34" s="13"/>
      <c r="AH34" s="13"/>
      <c r="AI34" s="13"/>
    </row>
    <row r="35" spans="1:35">
      <c r="A35" s="53" t="s">
        <v>2716</v>
      </c>
      <c r="V35" s="13"/>
      <c r="W35" s="13"/>
      <c r="X35" s="13"/>
    </row>
    <row r="36" spans="1:35">
      <c r="V36" s="13"/>
      <c r="W36" s="13"/>
      <c r="X36" s="13"/>
    </row>
    <row r="37" spans="1:35">
      <c r="V37" s="13"/>
      <c r="W37" s="13"/>
      <c r="X37" s="13"/>
    </row>
  </sheetData>
  <conditionalFormatting sqref="V1:X2">
    <cfRule type="expression" dxfId="80" priority="1" stopIfTrue="1">
      <formula>#N/A</formula>
    </cfRule>
  </conditionalFormatting>
  <hyperlinks>
    <hyperlink ref="AL12" location="'Content Page'!B336" display="Back to Content Page" xr:uid="{00000000-0004-0000-1001-000000000000}"/>
    <hyperlink ref="AL3" location="Content!A1" display="Back to content page" xr:uid="{00000000-0004-0000-1001-000001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AD46"/>
  <sheetViews>
    <sheetView zoomScale="87" zoomScaleNormal="87" workbookViewId="0">
      <selection activeCell="Q4" sqref="Q4:Z7"/>
    </sheetView>
  </sheetViews>
  <sheetFormatPr defaultColWidth="9.26953125" defaultRowHeight="18" customHeight="1"/>
  <cols>
    <col min="1" max="1" width="36.54296875" style="17" customWidth="1"/>
    <col min="2" max="16" width="11.7265625" style="17" hidden="1" customWidth="1"/>
    <col min="17" max="26" width="11.7265625" style="17" customWidth="1"/>
    <col min="27" max="27" width="12.453125" style="17" customWidth="1"/>
    <col min="28" max="28" width="15.26953125" style="17" customWidth="1"/>
    <col min="29" max="29" width="20.26953125" style="17" customWidth="1"/>
    <col min="30" max="30" width="21.7265625" style="17" customWidth="1"/>
    <col min="31" max="31" width="21.26953125" style="17" customWidth="1"/>
    <col min="32" max="16384" width="9.26953125" style="17"/>
  </cols>
  <sheetData>
    <row r="1" spans="1:30" ht="18" customHeight="1">
      <c r="A1" s="44" t="s">
        <v>3115</v>
      </c>
      <c r="B1" s="43"/>
      <c r="C1" s="43"/>
      <c r="D1" s="43"/>
      <c r="E1" s="43"/>
      <c r="F1" s="43"/>
      <c r="G1" s="43"/>
      <c r="H1" s="43"/>
      <c r="I1" s="43"/>
      <c r="J1" s="43"/>
      <c r="K1" s="647"/>
      <c r="L1" s="647"/>
      <c r="M1" s="647"/>
      <c r="N1" s="647"/>
      <c r="O1" s="647"/>
      <c r="P1" s="647"/>
      <c r="Q1" s="647"/>
      <c r="R1" s="647"/>
      <c r="S1" s="647"/>
      <c r="T1" s="647"/>
      <c r="U1" s="647"/>
      <c r="V1" s="75"/>
      <c r="W1" s="75"/>
      <c r="X1" s="75"/>
      <c r="Y1" s="647"/>
      <c r="Z1" s="647"/>
    </row>
    <row r="2" spans="1:30" ht="18" customHeight="1">
      <c r="A2" s="44"/>
      <c r="B2" s="43"/>
      <c r="C2" s="43"/>
      <c r="D2" s="43"/>
      <c r="E2" s="43"/>
      <c r="F2" s="43"/>
      <c r="G2" s="43"/>
      <c r="H2" s="43"/>
      <c r="I2" s="43"/>
      <c r="J2" s="43"/>
      <c r="K2" s="274"/>
      <c r="L2" s="274"/>
      <c r="M2" s="274"/>
      <c r="N2" s="274"/>
      <c r="O2" s="274"/>
      <c r="P2" s="274"/>
      <c r="Q2" s="274"/>
      <c r="R2" s="274"/>
      <c r="S2" s="274"/>
      <c r="T2" s="274"/>
      <c r="U2" s="274"/>
      <c r="V2" s="274"/>
      <c r="W2" s="274"/>
      <c r="X2" s="274"/>
      <c r="Y2" s="274"/>
      <c r="Z2" s="274"/>
    </row>
    <row r="3" spans="1:30" ht="18" customHeight="1">
      <c r="A3" s="682" t="s">
        <v>422</v>
      </c>
      <c r="B3" s="683">
        <v>2000</v>
      </c>
      <c r="C3" s="683">
        <v>2001</v>
      </c>
      <c r="D3" s="683">
        <v>2002</v>
      </c>
      <c r="E3" s="683">
        <v>2003</v>
      </c>
      <c r="F3" s="683">
        <v>2004</v>
      </c>
      <c r="G3" s="683">
        <v>2005</v>
      </c>
      <c r="H3" s="683">
        <v>2006</v>
      </c>
      <c r="I3" s="683">
        <v>2007</v>
      </c>
      <c r="J3" s="683">
        <v>2008</v>
      </c>
      <c r="K3" s="683">
        <v>2009</v>
      </c>
      <c r="L3" s="683">
        <v>2010</v>
      </c>
      <c r="M3" s="683">
        <v>2011</v>
      </c>
      <c r="N3" s="683">
        <v>2012</v>
      </c>
      <c r="O3" s="683">
        <v>2013</v>
      </c>
      <c r="P3" s="683">
        <v>2014</v>
      </c>
      <c r="Q3" s="683">
        <v>2015</v>
      </c>
      <c r="R3" s="683">
        <v>2016</v>
      </c>
      <c r="S3" s="683">
        <v>2017</v>
      </c>
      <c r="T3" s="683">
        <v>2018</v>
      </c>
      <c r="U3" s="683">
        <v>2019</v>
      </c>
      <c r="V3" s="683">
        <v>2020</v>
      </c>
      <c r="W3" s="683">
        <v>2021</v>
      </c>
      <c r="X3" s="683">
        <v>2022</v>
      </c>
      <c r="Y3" s="683">
        <v>2023</v>
      </c>
      <c r="Z3" s="683">
        <v>2024</v>
      </c>
      <c r="AB3" s="684" t="s">
        <v>528</v>
      </c>
      <c r="AC3" s="44"/>
      <c r="AD3" s="44"/>
    </row>
    <row r="4" spans="1:30" ht="18" customHeight="1">
      <c r="A4" s="685" t="s">
        <v>423</v>
      </c>
      <c r="B4" s="280">
        <v>1902.6481425280124</v>
      </c>
      <c r="C4" s="280">
        <v>1834.4372842111939</v>
      </c>
      <c r="D4" s="280">
        <v>2357.7047666344952</v>
      </c>
      <c r="E4" s="280">
        <v>1686.0323256295076</v>
      </c>
      <c r="F4" s="280">
        <v>1776.6017354403914</v>
      </c>
      <c r="G4" s="280">
        <v>2075.9335180019061</v>
      </c>
      <c r="H4" s="280">
        <v>2039.0745051457629</v>
      </c>
      <c r="I4" s="280">
        <v>2568.0573735061976</v>
      </c>
      <c r="J4" s="280">
        <v>4223.797773970643</v>
      </c>
      <c r="K4" s="693">
        <v>2695.7151088286901</v>
      </c>
      <c r="L4" s="693">
        <v>4990.39591024536</v>
      </c>
      <c r="M4" s="693">
        <v>6012.7975394978903</v>
      </c>
      <c r="N4" s="693">
        <v>5725.0795285950198</v>
      </c>
      <c r="O4" s="693">
        <v>7767.5941422823598</v>
      </c>
      <c r="P4" s="693">
        <v>9114.82443417576</v>
      </c>
      <c r="Q4" s="693">
        <v>8612.3026115309694</v>
      </c>
      <c r="R4" s="693">
        <v>7169.5333810285401</v>
      </c>
      <c r="S4" s="693">
        <v>12092.2348402767</v>
      </c>
      <c r="T4" s="693">
        <v>19944.0820124315</v>
      </c>
      <c r="U4" s="693">
        <v>13454.978482910699</v>
      </c>
      <c r="V4" s="694">
        <v>14061.5474132371</v>
      </c>
      <c r="W4" s="694">
        <v>24035.408480462302</v>
      </c>
      <c r="X4" s="694">
        <v>30473.4086550303</v>
      </c>
      <c r="Y4" s="693">
        <v>28249.123838509098</v>
      </c>
      <c r="Z4" s="693">
        <v>37812.565320474503</v>
      </c>
    </row>
    <row r="5" spans="1:30" ht="18" customHeight="1">
      <c r="A5" s="685" t="s">
        <v>424</v>
      </c>
      <c r="B5" s="280">
        <v>932.01244560000248</v>
      </c>
      <c r="C5" s="280">
        <v>937.43816730561923</v>
      </c>
      <c r="D5" s="280">
        <v>1177.2796938649653</v>
      </c>
      <c r="E5" s="280">
        <v>1435.9867799859182</v>
      </c>
      <c r="F5" s="280">
        <v>1859.4257636628777</v>
      </c>
      <c r="G5" s="280">
        <v>2428.3751429530475</v>
      </c>
      <c r="H5" s="280">
        <v>4005.9080295014123</v>
      </c>
      <c r="I5" s="280">
        <v>3542.0073338598058</v>
      </c>
      <c r="J5" s="280">
        <v>5344.9967026031964</v>
      </c>
      <c r="K5" s="693">
        <v>1218.94536121602</v>
      </c>
      <c r="L5" s="693">
        <v>2389.6307147657199</v>
      </c>
      <c r="M5" s="693">
        <v>5351.6191539913798</v>
      </c>
      <c r="N5" s="693">
        <v>6540.0831620765402</v>
      </c>
      <c r="O5" s="693">
        <v>7010.3425020815803</v>
      </c>
      <c r="P5" s="693">
        <v>6911.0601463370804</v>
      </c>
      <c r="Q5" s="693">
        <v>7399.1270595395899</v>
      </c>
      <c r="R5" s="693">
        <v>4764.6449914825698</v>
      </c>
      <c r="S5" s="693">
        <v>4810.6404482170201</v>
      </c>
      <c r="T5" s="693">
        <v>6506.9646950208398</v>
      </c>
      <c r="U5" s="693">
        <v>7141.4382690990396</v>
      </c>
      <c r="V5" s="694">
        <v>6189.4274362319402</v>
      </c>
      <c r="W5" s="694">
        <v>7128.3652667168899</v>
      </c>
      <c r="X5" s="694">
        <v>13566.282425900699</v>
      </c>
      <c r="Y5" s="693">
        <v>13849.191876406499</v>
      </c>
      <c r="Z5" s="693">
        <v>14358.902788052699</v>
      </c>
    </row>
    <row r="6" spans="1:30" ht="18" customHeight="1">
      <c r="A6" s="685" t="s">
        <v>425</v>
      </c>
      <c r="B6" s="280">
        <v>22.052069728010583</v>
      </c>
      <c r="C6" s="280">
        <v>7.1822062111933294</v>
      </c>
      <c r="D6" s="280">
        <v>12.11886083449536</v>
      </c>
      <c r="E6" s="280">
        <v>23.923900529505399</v>
      </c>
      <c r="F6" s="280">
        <v>28.446647640392921</v>
      </c>
      <c r="G6" s="280">
        <v>42.632582201905471</v>
      </c>
      <c r="H6" s="280">
        <v>58.325002245760572</v>
      </c>
      <c r="I6" s="280">
        <v>158.24522310620154</v>
      </c>
      <c r="J6" s="280">
        <v>504.99491557064556</v>
      </c>
      <c r="K6" s="280">
        <v>1586.65576209908</v>
      </c>
      <c r="L6" s="280">
        <v>3144.2491075841899</v>
      </c>
      <c r="M6" s="280">
        <v>3846.4185817687699</v>
      </c>
      <c r="N6" s="280">
        <v>4226.2421160946597</v>
      </c>
      <c r="O6" s="280">
        <v>6515.36338437019</v>
      </c>
      <c r="P6" s="280">
        <v>7358.6618520095799</v>
      </c>
      <c r="Q6" s="280">
        <v>6485.6369481027396</v>
      </c>
      <c r="R6" s="280">
        <v>5297.5928596276199</v>
      </c>
      <c r="S6" s="280">
        <v>7712.7419492223798</v>
      </c>
      <c r="T6" s="280">
        <v>13132.6321764727</v>
      </c>
      <c r="U6" s="280">
        <v>6733.9813827764301</v>
      </c>
      <c r="V6" s="280">
        <v>4660.6893758226497</v>
      </c>
      <c r="W6" s="280">
        <v>6861.9622191868702</v>
      </c>
      <c r="X6" s="280">
        <v>8478.2783387311101</v>
      </c>
      <c r="Y6" s="280">
        <v>5662.2657063760498</v>
      </c>
      <c r="Z6" s="280">
        <v>7157.5236593978998</v>
      </c>
    </row>
    <row r="7" spans="1:30" ht="18" customHeight="1">
      <c r="A7" s="685" t="s">
        <v>426</v>
      </c>
      <c r="B7" s="280">
        <v>195.49876000000344</v>
      </c>
      <c r="C7" s="280">
        <v>192.14161200561566</v>
      </c>
      <c r="D7" s="280">
        <v>275.01361926496554</v>
      </c>
      <c r="E7" s="280">
        <v>313.9477024859163</v>
      </c>
      <c r="F7" s="280">
        <v>441.78510076287694</v>
      </c>
      <c r="G7" s="280">
        <v>523.30753235304758</v>
      </c>
      <c r="H7" s="280">
        <v>1722.8897865014169</v>
      </c>
      <c r="I7" s="280">
        <v>1235.7295666598068</v>
      </c>
      <c r="J7" s="280">
        <v>1849.1189634031975</v>
      </c>
      <c r="K7" s="280">
        <v>890.74888523613299</v>
      </c>
      <c r="L7" s="280">
        <v>1262.23322490599</v>
      </c>
      <c r="M7" s="280">
        <v>1851.08961871881</v>
      </c>
      <c r="N7" s="280">
        <v>2754.3196154666798</v>
      </c>
      <c r="O7" s="280">
        <v>2748.1148893179302</v>
      </c>
      <c r="P7" s="280">
        <v>2038.94258629194</v>
      </c>
      <c r="Q7" s="280">
        <v>1688.80998615765</v>
      </c>
      <c r="R7" s="280">
        <v>984.56918925393302</v>
      </c>
      <c r="S7" s="280">
        <v>1120.38363907863</v>
      </c>
      <c r="T7" s="280">
        <v>1638.84573597646</v>
      </c>
      <c r="U7" s="280">
        <v>1580.78873123633</v>
      </c>
      <c r="V7" s="280">
        <v>1255.8858853004899</v>
      </c>
      <c r="W7" s="280">
        <v>1344.8363819507999</v>
      </c>
      <c r="X7" s="280">
        <v>2839.8723161286098</v>
      </c>
      <c r="Y7" s="280">
        <v>2372.39782570945</v>
      </c>
      <c r="Z7" s="280">
        <v>2137.6065614095</v>
      </c>
    </row>
    <row r="8" spans="1:30" ht="18" customHeight="1">
      <c r="A8" s="685" t="s">
        <v>427</v>
      </c>
      <c r="B8" s="280">
        <v>1880.5960728000018</v>
      </c>
      <c r="C8" s="280">
        <v>1827.2550780000006</v>
      </c>
      <c r="D8" s="280">
        <v>2345.5859057999996</v>
      </c>
      <c r="E8" s="280">
        <v>1662.1084251000023</v>
      </c>
      <c r="F8" s="280">
        <v>1748.1550877999985</v>
      </c>
      <c r="G8" s="280">
        <v>2033.3009358000006</v>
      </c>
      <c r="H8" s="280">
        <v>1980.7495029000024</v>
      </c>
      <c r="I8" s="280">
        <v>2409.812150399996</v>
      </c>
      <c r="J8" s="280">
        <v>3718.8028583999976</v>
      </c>
      <c r="K8" s="280">
        <v>1109.0593467296101</v>
      </c>
      <c r="L8" s="280">
        <v>1846.1468026611701</v>
      </c>
      <c r="M8" s="280">
        <v>2166.3789577291204</v>
      </c>
      <c r="N8" s="280">
        <v>1498.8374125003602</v>
      </c>
      <c r="O8" s="280">
        <v>1252.2307579121698</v>
      </c>
      <c r="P8" s="280">
        <v>1756.1625821661801</v>
      </c>
      <c r="Q8" s="280">
        <v>2126.6656634282299</v>
      </c>
      <c r="R8" s="280">
        <v>1871.9405214009203</v>
      </c>
      <c r="S8" s="280">
        <v>4379.4928910543204</v>
      </c>
      <c r="T8" s="280">
        <v>6811.4498359587997</v>
      </c>
      <c r="U8" s="280">
        <v>6720.9971001342692</v>
      </c>
      <c r="V8" s="280">
        <v>9400.8580374144512</v>
      </c>
      <c r="W8" s="280">
        <v>17173.446261275432</v>
      </c>
      <c r="X8" s="280">
        <v>21995.13031629919</v>
      </c>
      <c r="Y8" s="280">
        <v>22586.858132133049</v>
      </c>
      <c r="Z8" s="280">
        <v>30655.041661076604</v>
      </c>
    </row>
    <row r="9" spans="1:30" ht="18" customHeight="1">
      <c r="A9" s="685" t="s">
        <v>428</v>
      </c>
      <c r="B9" s="280">
        <v>736.51368559999901</v>
      </c>
      <c r="C9" s="280">
        <v>745.29655530000355</v>
      </c>
      <c r="D9" s="280">
        <v>902.2660745999998</v>
      </c>
      <c r="E9" s="280">
        <v>1122.0390775000019</v>
      </c>
      <c r="F9" s="280">
        <v>1417.6406629000007</v>
      </c>
      <c r="G9" s="280">
        <v>1905.0676106000001</v>
      </c>
      <c r="H9" s="280">
        <v>2283.0182429999954</v>
      </c>
      <c r="I9" s="280">
        <v>2306.2777671999993</v>
      </c>
      <c r="J9" s="280">
        <v>3495.8777391999988</v>
      </c>
      <c r="K9" s="280">
        <v>328.19647597988705</v>
      </c>
      <c r="L9" s="280">
        <v>1127.3974898597298</v>
      </c>
      <c r="M9" s="280">
        <v>3500.5295352725698</v>
      </c>
      <c r="N9" s="280">
        <v>3785.7635466098604</v>
      </c>
      <c r="O9" s="280">
        <v>4262.2276127636505</v>
      </c>
      <c r="P9" s="280">
        <v>4872.1175600451406</v>
      </c>
      <c r="Q9" s="280">
        <v>5710.3170733819397</v>
      </c>
      <c r="R9" s="280">
        <v>3780.0758022286368</v>
      </c>
      <c r="S9" s="280">
        <v>3690.2568091383901</v>
      </c>
      <c r="T9" s="280">
        <v>4868.1189590443801</v>
      </c>
      <c r="U9" s="280">
        <v>5560.6495378627096</v>
      </c>
      <c r="V9" s="280">
        <v>4933.5415509314498</v>
      </c>
      <c r="W9" s="280">
        <v>5783.5288847660904</v>
      </c>
      <c r="X9" s="280">
        <v>10726.410109772089</v>
      </c>
      <c r="Y9" s="280">
        <v>11476.79405069705</v>
      </c>
      <c r="Z9" s="280">
        <v>12221.296226643199</v>
      </c>
    </row>
    <row r="10" spans="1:30" ht="18" customHeight="1">
      <c r="A10" s="685"/>
      <c r="B10" s="285"/>
      <c r="C10" s="285"/>
      <c r="D10" s="285"/>
      <c r="E10" s="285"/>
      <c r="F10" s="285"/>
      <c r="G10" s="285"/>
      <c r="H10" s="285"/>
      <c r="I10" s="285"/>
      <c r="J10" s="285"/>
      <c r="K10" s="285"/>
      <c r="L10" s="285"/>
      <c r="M10" s="285"/>
      <c r="N10" s="285"/>
      <c r="O10" s="285"/>
      <c r="P10" s="285"/>
      <c r="Q10" s="285"/>
      <c r="R10" s="285"/>
      <c r="S10" s="285"/>
      <c r="T10" s="285"/>
      <c r="U10" s="285"/>
      <c r="V10" s="285"/>
      <c r="W10" s="285"/>
      <c r="X10" s="285"/>
      <c r="Y10" s="285"/>
      <c r="Z10" s="285"/>
    </row>
    <row r="11" spans="1:30" ht="18" customHeight="1">
      <c r="A11" s="686" t="s">
        <v>429</v>
      </c>
      <c r="B11" s="285"/>
      <c r="C11" s="285"/>
      <c r="D11" s="285"/>
      <c r="E11" s="285"/>
      <c r="F11" s="285"/>
      <c r="G11" s="285"/>
      <c r="H11" s="285"/>
      <c r="I11" s="285"/>
      <c r="J11" s="285"/>
      <c r="K11" s="285">
        <v>1586.65576209908</v>
      </c>
      <c r="L11" s="285">
        <v>3144.2491075841899</v>
      </c>
      <c r="M11" s="285">
        <v>3846.4185817687699</v>
      </c>
      <c r="N11" s="285">
        <v>4226.2421160946597</v>
      </c>
      <c r="O11" s="285">
        <v>6515.36338437019</v>
      </c>
      <c r="P11" s="285">
        <v>7358.6618520095799</v>
      </c>
      <c r="Q11" s="285">
        <v>6485.6369481027396</v>
      </c>
      <c r="R11" s="285">
        <v>5297.5928596276199</v>
      </c>
      <c r="S11" s="285">
        <v>7712.7419492223798</v>
      </c>
      <c r="T11" s="285">
        <v>13132.6321764727</v>
      </c>
      <c r="U11" s="285">
        <v>6733.9813827764301</v>
      </c>
      <c r="V11" s="285">
        <v>4660.6893758226497</v>
      </c>
      <c r="W11" s="285">
        <v>6861.9622191868702</v>
      </c>
      <c r="X11" s="285">
        <v>8478.2783387311101</v>
      </c>
      <c r="Y11" s="285">
        <v>5662.2657063760498</v>
      </c>
      <c r="Z11" s="285">
        <v>7157.5236593978998</v>
      </c>
    </row>
    <row r="12" spans="1:30" ht="18" customHeight="1">
      <c r="A12" s="691" t="s">
        <v>13</v>
      </c>
      <c r="B12" s="285"/>
      <c r="C12" s="285"/>
      <c r="D12" s="285"/>
      <c r="E12" s="285"/>
      <c r="F12" s="285"/>
      <c r="G12" s="285"/>
      <c r="H12" s="285"/>
      <c r="I12" s="285"/>
      <c r="J12" s="285"/>
      <c r="K12" s="972">
        <v>0</v>
      </c>
      <c r="L12" s="972">
        <v>0</v>
      </c>
      <c r="M12" s="972">
        <v>5.1006000558097897E-2</v>
      </c>
      <c r="N12" s="972">
        <v>0.81648928969610202</v>
      </c>
      <c r="O12" s="972">
        <v>1.13169820031698</v>
      </c>
      <c r="P12" s="972">
        <v>0.43507711567697199</v>
      </c>
      <c r="Q12" s="972">
        <v>0.77345149094802002</v>
      </c>
      <c r="R12" s="972">
        <v>1.91016641488241</v>
      </c>
      <c r="S12" s="972">
        <v>7.4305095905858796</v>
      </c>
      <c r="T12" s="972">
        <v>21.4376804069793</v>
      </c>
      <c r="U12" s="972">
        <v>30.287964571606899</v>
      </c>
      <c r="V12" s="972">
        <v>1.8036507146610801</v>
      </c>
      <c r="W12" s="972">
        <v>26.372821982249299</v>
      </c>
      <c r="X12" s="972">
        <v>73.870818194395</v>
      </c>
      <c r="Y12" s="972">
        <v>20.136181040831499</v>
      </c>
      <c r="Z12" s="972">
        <v>149.59064670292699</v>
      </c>
    </row>
    <row r="13" spans="1:30" ht="18" customHeight="1">
      <c r="A13" s="691" t="s">
        <v>12</v>
      </c>
      <c r="B13" s="285"/>
      <c r="C13" s="285"/>
      <c r="D13" s="285"/>
      <c r="E13" s="285"/>
      <c r="F13" s="285"/>
      <c r="G13" s="285"/>
      <c r="H13" s="285"/>
      <c r="I13" s="285"/>
      <c r="J13" s="285"/>
      <c r="K13" s="972">
        <v>3.3983027104415101E-2</v>
      </c>
      <c r="L13" s="972">
        <v>0</v>
      </c>
      <c r="M13" s="972">
        <v>0.100131949683434</v>
      </c>
      <c r="N13" s="972">
        <v>0.13970587992115699</v>
      </c>
      <c r="O13" s="972">
        <v>1.4523535375916501</v>
      </c>
      <c r="P13" s="972">
        <v>0</v>
      </c>
      <c r="Q13" s="972">
        <v>5.0000000000000001E-3</v>
      </c>
      <c r="R13" s="972">
        <v>1.3883000288157501E-2</v>
      </c>
      <c r="S13" s="972">
        <v>2.0444171314242801</v>
      </c>
      <c r="T13" s="972">
        <v>0.25106399952090602</v>
      </c>
      <c r="U13" s="972">
        <v>0.23865095937365399</v>
      </c>
      <c r="V13" s="972">
        <v>0.733250479654876</v>
      </c>
      <c r="W13" s="972">
        <v>0.14301564168344999</v>
      </c>
      <c r="X13" s="972">
        <v>6.1993700095276001E-2</v>
      </c>
      <c r="Y13" s="972">
        <v>0.25582882990099198</v>
      </c>
      <c r="Z13" s="972">
        <v>0.101672441347454</v>
      </c>
    </row>
    <row r="14" spans="1:30" ht="18" customHeight="1">
      <c r="A14" s="691" t="s">
        <v>483</v>
      </c>
      <c r="B14" s="285"/>
      <c r="C14" s="285"/>
      <c r="D14" s="285"/>
      <c r="E14" s="285"/>
      <c r="F14" s="285"/>
      <c r="G14" s="285"/>
      <c r="H14" s="285"/>
      <c r="I14" s="285"/>
      <c r="J14" s="285"/>
      <c r="K14" s="972">
        <v>0</v>
      </c>
      <c r="L14" s="972">
        <v>0</v>
      </c>
      <c r="M14" s="972">
        <v>0</v>
      </c>
      <c r="N14" s="972">
        <v>0</v>
      </c>
      <c r="O14" s="972">
        <v>0</v>
      </c>
      <c r="P14" s="972">
        <v>0</v>
      </c>
      <c r="Q14" s="972">
        <v>0</v>
      </c>
      <c r="R14" s="972">
        <v>0</v>
      </c>
      <c r="S14" s="972">
        <v>0</v>
      </c>
      <c r="T14" s="972">
        <v>0</v>
      </c>
      <c r="U14" s="972">
        <v>0</v>
      </c>
      <c r="V14" s="972">
        <v>1.50000137476E-4</v>
      </c>
      <c r="W14" s="972">
        <v>0</v>
      </c>
      <c r="X14" s="972">
        <v>0</v>
      </c>
      <c r="Y14" s="972">
        <v>0</v>
      </c>
      <c r="Z14" s="972">
        <v>0</v>
      </c>
    </row>
    <row r="15" spans="1:30" ht="18" customHeight="1">
      <c r="A15" s="691" t="s">
        <v>482</v>
      </c>
      <c r="B15" s="285"/>
      <c r="C15" s="285"/>
      <c r="D15" s="285"/>
      <c r="E15" s="285"/>
      <c r="F15" s="285"/>
      <c r="G15" s="285"/>
      <c r="H15" s="285"/>
      <c r="I15" s="285"/>
      <c r="J15" s="285"/>
      <c r="K15" s="972">
        <v>0.23910976566154599</v>
      </c>
      <c r="L15" s="972">
        <v>7.2344549398884297</v>
      </c>
      <c r="M15" s="972">
        <v>0.206653027229696</v>
      </c>
      <c r="N15" s="972">
        <v>14.599424173689201</v>
      </c>
      <c r="O15" s="972">
        <v>13.543805995333001</v>
      </c>
      <c r="P15" s="972">
        <v>13.236396927462099</v>
      </c>
      <c r="Q15" s="972">
        <v>0.70195199963339705</v>
      </c>
      <c r="R15" s="972">
        <v>0.108288000575041</v>
      </c>
      <c r="S15" s="972">
        <v>2.1330994603526201</v>
      </c>
      <c r="T15" s="972">
        <v>2.2020046967928502</v>
      </c>
      <c r="U15" s="972">
        <v>2.7187217087917799</v>
      </c>
      <c r="V15" s="972">
        <v>2.2216118879511102</v>
      </c>
      <c r="W15" s="972">
        <v>6.2391326406081902</v>
      </c>
      <c r="X15" s="972">
        <v>41.030445893819</v>
      </c>
      <c r="Y15" s="972">
        <v>11.7047486373114</v>
      </c>
      <c r="Z15" s="972">
        <v>85.594520454329</v>
      </c>
    </row>
    <row r="16" spans="1:30" ht="18" customHeight="1">
      <c r="A16" s="691" t="s">
        <v>11</v>
      </c>
      <c r="B16" s="285"/>
      <c r="C16" s="285"/>
      <c r="D16" s="285"/>
      <c r="E16" s="285"/>
      <c r="F16" s="285"/>
      <c r="G16" s="285"/>
      <c r="H16" s="285"/>
      <c r="I16" s="285"/>
      <c r="J16" s="285"/>
      <c r="K16" s="972">
        <v>0</v>
      </c>
      <c r="L16" s="972">
        <v>0</v>
      </c>
      <c r="M16" s="972">
        <v>0</v>
      </c>
      <c r="N16" s="972">
        <v>0</v>
      </c>
      <c r="O16" s="972">
        <v>0</v>
      </c>
      <c r="P16" s="972">
        <v>0</v>
      </c>
      <c r="Q16" s="972">
        <v>0</v>
      </c>
      <c r="R16" s="972">
        <v>2.6639998810151898E-2</v>
      </c>
      <c r="S16" s="972">
        <v>0</v>
      </c>
      <c r="T16" s="972">
        <v>0</v>
      </c>
      <c r="U16" s="972">
        <v>0</v>
      </c>
      <c r="V16" s="972">
        <v>0</v>
      </c>
      <c r="W16" s="972">
        <v>0</v>
      </c>
      <c r="X16" s="972">
        <v>0</v>
      </c>
      <c r="Y16" s="972">
        <v>0</v>
      </c>
      <c r="Z16" s="972">
        <v>0</v>
      </c>
    </row>
    <row r="17" spans="1:29" ht="18" customHeight="1">
      <c r="A17" s="691" t="s">
        <v>10</v>
      </c>
      <c r="B17" s="285"/>
      <c r="C17" s="285"/>
      <c r="D17" s="285"/>
      <c r="E17" s="285"/>
      <c r="F17" s="285"/>
      <c r="G17" s="285"/>
      <c r="H17" s="285"/>
      <c r="I17" s="285"/>
      <c r="J17" s="285"/>
      <c r="K17" s="972">
        <v>1.10421790555153</v>
      </c>
      <c r="L17" s="972">
        <v>0</v>
      </c>
      <c r="M17" s="972">
        <v>1.1413199840813499E-2</v>
      </c>
      <c r="N17" s="972">
        <v>0</v>
      </c>
      <c r="O17" s="972">
        <v>0</v>
      </c>
      <c r="P17" s="972">
        <v>1.6486130320232301E-2</v>
      </c>
      <c r="Q17" s="972">
        <v>0</v>
      </c>
      <c r="R17" s="972">
        <v>0</v>
      </c>
      <c r="S17" s="972">
        <v>1.6300006208290101E-3</v>
      </c>
      <c r="T17" s="972">
        <v>5.0000171792378597E-5</v>
      </c>
      <c r="U17" s="972">
        <v>6.32000030615196E-4</v>
      </c>
      <c r="V17" s="972">
        <v>0.91645620006509798</v>
      </c>
      <c r="W17" s="972">
        <v>2.0468639089551601</v>
      </c>
      <c r="X17" s="972">
        <v>2.3236276000659801</v>
      </c>
      <c r="Y17" s="972">
        <v>1.6469465794677201</v>
      </c>
      <c r="Z17" s="972">
        <v>1.38365470079686</v>
      </c>
    </row>
    <row r="18" spans="1:29" ht="18" customHeight="1">
      <c r="A18" s="691" t="s">
        <v>9</v>
      </c>
      <c r="B18" s="285"/>
      <c r="C18" s="285"/>
      <c r="D18" s="285"/>
      <c r="E18" s="285"/>
      <c r="F18" s="285"/>
      <c r="G18" s="285"/>
      <c r="H18" s="285"/>
      <c r="I18" s="285"/>
      <c r="J18" s="285"/>
      <c r="K18" s="972">
        <v>0</v>
      </c>
      <c r="L18" s="972">
        <v>0</v>
      </c>
      <c r="M18" s="972">
        <v>1.3034049942134401E-2</v>
      </c>
      <c r="N18" s="972">
        <v>0</v>
      </c>
      <c r="O18" s="972">
        <v>0.21224174911641699</v>
      </c>
      <c r="P18" s="972">
        <v>2.3037500197571201E-2</v>
      </c>
      <c r="Q18" s="972">
        <v>0.193945764896789</v>
      </c>
      <c r="R18" s="972">
        <v>1.0562133108697001</v>
      </c>
      <c r="S18" s="972">
        <v>4.77449996237201E-2</v>
      </c>
      <c r="T18" s="972">
        <v>0.243220150209286</v>
      </c>
      <c r="U18" s="972">
        <v>0.27829017879102802</v>
      </c>
      <c r="V18" s="972">
        <v>0.10885781712185801</v>
      </c>
      <c r="W18" s="972">
        <v>4.4681400918552003E-3</v>
      </c>
      <c r="X18" s="972">
        <v>0.101440010128118</v>
      </c>
      <c r="Y18" s="972">
        <v>9.9145400214296995E-3</v>
      </c>
      <c r="Z18" s="972">
        <v>2.6274891553639199E-2</v>
      </c>
    </row>
    <row r="19" spans="1:29" ht="18" customHeight="1">
      <c r="A19" s="691" t="s">
        <v>8</v>
      </c>
      <c r="B19" s="285"/>
      <c r="C19" s="285"/>
      <c r="D19" s="285"/>
      <c r="E19" s="285"/>
      <c r="F19" s="285"/>
      <c r="G19" s="285"/>
      <c r="H19" s="285"/>
      <c r="I19" s="285"/>
      <c r="J19" s="285"/>
      <c r="K19" s="972">
        <v>0</v>
      </c>
      <c r="L19" s="972">
        <v>0</v>
      </c>
      <c r="M19" s="972">
        <v>4.5044295422528302E-2</v>
      </c>
      <c r="N19" s="972">
        <v>7.3816097028530399</v>
      </c>
      <c r="O19" s="972">
        <v>24.9072199913726</v>
      </c>
      <c r="P19" s="972">
        <v>10.0698356514979</v>
      </c>
      <c r="Q19" s="972">
        <v>1.55487778657958</v>
      </c>
      <c r="R19" s="972">
        <v>1.15494681292252</v>
      </c>
      <c r="S19" s="972">
        <v>1.99349625263073</v>
      </c>
      <c r="T19" s="972">
        <v>1.68971214931915</v>
      </c>
      <c r="U19" s="972">
        <v>0.48953451017787603</v>
      </c>
      <c r="V19" s="972">
        <v>0</v>
      </c>
      <c r="W19" s="972">
        <v>0</v>
      </c>
      <c r="X19" s="972">
        <v>0.396340000028024</v>
      </c>
      <c r="Y19" s="972">
        <v>4.1989992318180303</v>
      </c>
      <c r="Z19" s="972">
        <v>57.915810605627399</v>
      </c>
    </row>
    <row r="20" spans="1:29" ht="18" customHeight="1">
      <c r="A20" s="691" t="s">
        <v>6</v>
      </c>
      <c r="B20" s="285"/>
      <c r="C20" s="285"/>
      <c r="D20" s="285"/>
      <c r="E20" s="285"/>
      <c r="F20" s="285"/>
      <c r="G20" s="285"/>
      <c r="H20" s="285"/>
      <c r="I20" s="285"/>
      <c r="J20" s="285"/>
      <c r="K20" s="972">
        <v>0.53612759152982004</v>
      </c>
      <c r="L20" s="972">
        <v>2.7830619138231701E-2</v>
      </c>
      <c r="M20" s="972">
        <v>0.10153299875470501</v>
      </c>
      <c r="N20" s="972">
        <v>6.0886599988852996</v>
      </c>
      <c r="O20" s="972">
        <v>7.2057007809005302</v>
      </c>
      <c r="P20" s="972">
        <v>147.20688978089899</v>
      </c>
      <c r="Q20" s="972">
        <v>0.58367251896630101</v>
      </c>
      <c r="R20" s="972">
        <v>5.3099958629612698E-2</v>
      </c>
      <c r="S20" s="972">
        <v>0.547438330116646</v>
      </c>
      <c r="T20" s="972">
        <v>104.855011124979</v>
      </c>
      <c r="U20" s="972">
        <v>492.32186595952197</v>
      </c>
      <c r="V20" s="972">
        <v>672.91814046243906</v>
      </c>
      <c r="W20" s="972">
        <v>1122.1128043308299</v>
      </c>
      <c r="X20" s="972">
        <v>2352.06047654652</v>
      </c>
      <c r="Y20" s="972">
        <v>1588.55686656641</v>
      </c>
      <c r="Z20" s="972">
        <v>1702.96221434625</v>
      </c>
    </row>
    <row r="21" spans="1:29" ht="18" customHeight="1">
      <c r="A21" s="691" t="s">
        <v>17</v>
      </c>
      <c r="B21" s="285"/>
      <c r="C21" s="285"/>
      <c r="D21" s="285"/>
      <c r="E21" s="285"/>
      <c r="F21" s="285"/>
      <c r="G21" s="285"/>
      <c r="H21" s="285"/>
      <c r="I21" s="285"/>
      <c r="J21" s="285"/>
      <c r="K21" s="972">
        <v>8.9714427884828599E-2</v>
      </c>
      <c r="L21" s="972">
        <v>1.9899997713797999E-2</v>
      </c>
      <c r="M21" s="972">
        <v>2.7170419814729998</v>
      </c>
      <c r="N21" s="972">
        <v>3.4554683301785502E-2</v>
      </c>
      <c r="O21" s="972">
        <v>7.0062540010918397</v>
      </c>
      <c r="P21" s="972">
        <v>273.88479343061499</v>
      </c>
      <c r="Q21" s="972">
        <v>67.149066619617798</v>
      </c>
      <c r="R21" s="972">
        <v>1.42204176940282</v>
      </c>
      <c r="S21" s="972">
        <v>0.49792969985066399</v>
      </c>
      <c r="T21" s="972">
        <v>8.0313489200766401</v>
      </c>
      <c r="U21" s="972">
        <v>2.50812052194406E-3</v>
      </c>
      <c r="V21" s="972">
        <v>1.4570396523764101E-3</v>
      </c>
      <c r="W21" s="972">
        <v>0.13889813969713199</v>
      </c>
      <c r="X21" s="972">
        <v>7.1000002501068003E-3</v>
      </c>
      <c r="Y21" s="972">
        <v>23.038033605612199</v>
      </c>
      <c r="Z21" s="972">
        <v>86.970370514791497</v>
      </c>
    </row>
    <row r="22" spans="1:29" ht="18" customHeight="1">
      <c r="A22" s="691" t="s">
        <v>4</v>
      </c>
      <c r="B22" s="285"/>
      <c r="C22" s="285"/>
      <c r="D22" s="285"/>
      <c r="E22" s="285"/>
      <c r="F22" s="285"/>
      <c r="G22" s="285"/>
      <c r="H22" s="285"/>
      <c r="I22" s="285"/>
      <c r="J22" s="285"/>
      <c r="K22" s="972">
        <v>0</v>
      </c>
      <c r="L22" s="972">
        <v>0</v>
      </c>
      <c r="M22" s="972">
        <v>0.280256712688915</v>
      </c>
      <c r="N22" s="972">
        <v>0</v>
      </c>
      <c r="O22" s="972">
        <v>3.4287557546312901E-3</v>
      </c>
      <c r="P22" s="972">
        <v>0</v>
      </c>
      <c r="Q22" s="972">
        <v>7.6195666057185503E-3</v>
      </c>
      <c r="R22" s="972">
        <v>3.2299349730788102E-2</v>
      </c>
      <c r="S22" s="972">
        <v>7.0000159548159603E-5</v>
      </c>
      <c r="T22" s="972">
        <v>0.125812415701723</v>
      </c>
      <c r="U22" s="972">
        <v>1.3336132473055E-2</v>
      </c>
      <c r="V22" s="972">
        <v>0</v>
      </c>
      <c r="W22" s="972">
        <v>0</v>
      </c>
      <c r="X22" s="972">
        <v>0</v>
      </c>
      <c r="Y22" s="972">
        <v>4.7542563506832298</v>
      </c>
      <c r="Z22" s="972">
        <v>0.63797999931897897</v>
      </c>
    </row>
    <row r="23" spans="1:29" ht="18" customHeight="1">
      <c r="A23" s="691" t="s">
        <v>3</v>
      </c>
      <c r="B23" s="285"/>
      <c r="C23" s="285"/>
      <c r="D23" s="285"/>
      <c r="E23" s="285"/>
      <c r="F23" s="285"/>
      <c r="G23" s="285"/>
      <c r="H23" s="285"/>
      <c r="I23" s="285"/>
      <c r="J23" s="285"/>
      <c r="K23" s="972">
        <v>1177.6808469438799</v>
      </c>
      <c r="L23" s="972">
        <v>2503.1458387898001</v>
      </c>
      <c r="M23" s="972">
        <v>2856.76548564108</v>
      </c>
      <c r="N23" s="972">
        <v>2629.4255556697599</v>
      </c>
      <c r="O23" s="972">
        <v>3891.4610184991102</v>
      </c>
      <c r="P23" s="972">
        <v>3643.6542564156398</v>
      </c>
      <c r="Q23" s="972">
        <v>3765.59507965487</v>
      </c>
      <c r="R23" s="972">
        <v>3971.6617868161702</v>
      </c>
      <c r="S23" s="972">
        <v>6601.1966864710703</v>
      </c>
      <c r="T23" s="972">
        <v>10540.0767555025</v>
      </c>
      <c r="U23" s="972">
        <v>3606.82393398058</v>
      </c>
      <c r="V23" s="972">
        <v>1090.29349488053</v>
      </c>
      <c r="W23" s="972">
        <v>2098.01564846566</v>
      </c>
      <c r="X23" s="972">
        <v>3473.4368105397298</v>
      </c>
      <c r="Y23" s="972">
        <v>2433.6269220187801</v>
      </c>
      <c r="Z23" s="972">
        <v>2949.5681234683002</v>
      </c>
    </row>
    <row r="24" spans="1:29" s="44" customFormat="1" ht="18" customHeight="1">
      <c r="A24" s="691" t="s">
        <v>431</v>
      </c>
      <c r="B24" s="285"/>
      <c r="C24" s="285"/>
      <c r="D24" s="285"/>
      <c r="E24" s="285"/>
      <c r="F24" s="285"/>
      <c r="G24" s="285"/>
      <c r="H24" s="285"/>
      <c r="I24" s="285"/>
      <c r="J24" s="285"/>
      <c r="K24" s="972">
        <v>354.63716394203402</v>
      </c>
      <c r="L24" s="972">
        <v>376.63205916376199</v>
      </c>
      <c r="M24" s="972">
        <v>497.00445673934598</v>
      </c>
      <c r="N24" s="972">
        <v>881.26992654049604</v>
      </c>
      <c r="O24" s="972">
        <v>1284.65968374007</v>
      </c>
      <c r="P24" s="972">
        <v>2250.3409741681298</v>
      </c>
      <c r="Q24" s="972">
        <v>2053.3529879921898</v>
      </c>
      <c r="R24" s="972">
        <v>722.614330702438</v>
      </c>
      <c r="S24" s="972">
        <v>407.19387542792299</v>
      </c>
      <c r="T24" s="972">
        <v>1319.7460003946301</v>
      </c>
      <c r="U24" s="972">
        <v>1692.80917345237</v>
      </c>
      <c r="V24" s="972">
        <v>1652.37764455518</v>
      </c>
      <c r="W24" s="972">
        <v>2159.40631689464</v>
      </c>
      <c r="X24" s="972">
        <v>1452.5476102555699</v>
      </c>
      <c r="Y24" s="972">
        <v>1236.8943756792901</v>
      </c>
      <c r="Z24" s="972">
        <v>1695.99828130738</v>
      </c>
      <c r="AC24" s="17"/>
    </row>
    <row r="25" spans="1:29" ht="18" customHeight="1">
      <c r="A25" s="691" t="s">
        <v>1</v>
      </c>
      <c r="B25" s="285"/>
      <c r="C25" s="285"/>
      <c r="D25" s="285"/>
      <c r="E25" s="285"/>
      <c r="F25" s="285"/>
      <c r="G25" s="285"/>
      <c r="H25" s="285"/>
      <c r="I25" s="285"/>
      <c r="J25" s="285"/>
      <c r="K25" s="972">
        <v>50.349465995152002</v>
      </c>
      <c r="L25" s="972">
        <v>257.09669859286799</v>
      </c>
      <c r="M25" s="972">
        <v>488.47564417612301</v>
      </c>
      <c r="N25" s="972">
        <v>686.46932257802496</v>
      </c>
      <c r="O25" s="972">
        <v>1283.77997911952</v>
      </c>
      <c r="P25" s="972">
        <v>1019.5976062253</v>
      </c>
      <c r="Q25" s="972">
        <v>595.67279899549203</v>
      </c>
      <c r="R25" s="972">
        <v>597.53282349232995</v>
      </c>
      <c r="S25" s="972">
        <v>689.539381257331</v>
      </c>
      <c r="T25" s="972">
        <v>1133.36805677235</v>
      </c>
      <c r="U25" s="972">
        <v>907.88868005716904</v>
      </c>
      <c r="V25" s="972">
        <v>1239.21533178493</v>
      </c>
      <c r="W25" s="972">
        <v>1447.14763076909</v>
      </c>
      <c r="X25" s="972">
        <v>1078.9243689261</v>
      </c>
      <c r="Y25" s="972">
        <v>337.07211274647398</v>
      </c>
      <c r="Z25" s="972">
        <v>425.91499604182297</v>
      </c>
    </row>
    <row r="26" spans="1:29" ht="18" customHeight="1">
      <c r="A26" s="691" t="s">
        <v>23</v>
      </c>
      <c r="B26" s="285"/>
      <c r="C26" s="285"/>
      <c r="D26" s="285"/>
      <c r="E26" s="285"/>
      <c r="F26" s="285"/>
      <c r="G26" s="285"/>
      <c r="H26" s="285"/>
      <c r="I26" s="285"/>
      <c r="J26" s="285"/>
      <c r="K26" s="972">
        <v>1.98513250028188</v>
      </c>
      <c r="L26" s="972">
        <v>9.2325481022069597E-2</v>
      </c>
      <c r="M26" s="972">
        <v>0.64688099662749998</v>
      </c>
      <c r="N26" s="972">
        <v>1.6867578033436501E-2</v>
      </c>
      <c r="O26" s="972">
        <v>0</v>
      </c>
      <c r="P26" s="972">
        <v>0.19649866384005299</v>
      </c>
      <c r="Q26" s="972">
        <v>4.6495712939813999E-2</v>
      </c>
      <c r="R26" s="972">
        <v>6.3400005699934198E-3</v>
      </c>
      <c r="S26" s="972">
        <v>0.115670600696326</v>
      </c>
      <c r="T26" s="972">
        <v>0.60545993940461096</v>
      </c>
      <c r="U26" s="972">
        <v>0.108091145021982</v>
      </c>
      <c r="V26" s="972">
        <v>9.9330000326765602E-2</v>
      </c>
      <c r="W26" s="972">
        <v>0.33461827336115302</v>
      </c>
      <c r="X26" s="972">
        <v>3.5173070644150801</v>
      </c>
      <c r="Y26" s="972">
        <v>0.37052054945796098</v>
      </c>
      <c r="Z26" s="972">
        <v>0.85911392345058701</v>
      </c>
    </row>
    <row r="27" spans="1:29" ht="18" customHeight="1">
      <c r="A27" s="685"/>
      <c r="B27" s="285"/>
      <c r="C27" s="285"/>
      <c r="D27" s="285"/>
      <c r="E27" s="285"/>
      <c r="F27" s="285"/>
      <c r="G27" s="285"/>
      <c r="H27" s="285"/>
      <c r="I27" s="285"/>
      <c r="J27" s="285"/>
      <c r="K27" s="285"/>
      <c r="L27" s="285"/>
      <c r="M27" s="285"/>
      <c r="N27" s="285"/>
      <c r="O27" s="285"/>
      <c r="P27" s="285"/>
      <c r="Q27" s="285"/>
      <c r="R27" s="285"/>
      <c r="S27" s="285"/>
      <c r="T27" s="285"/>
      <c r="U27" s="285"/>
      <c r="V27" s="285"/>
      <c r="W27" s="285"/>
      <c r="X27" s="285"/>
      <c r="Y27" s="285"/>
      <c r="Z27" s="285"/>
    </row>
    <row r="28" spans="1:29" ht="18" customHeight="1">
      <c r="A28" s="686" t="s">
        <v>432</v>
      </c>
      <c r="B28" s="285"/>
      <c r="C28" s="285"/>
      <c r="D28" s="285"/>
      <c r="E28" s="285"/>
      <c r="F28" s="285"/>
      <c r="G28" s="285"/>
      <c r="H28" s="285"/>
      <c r="I28" s="285"/>
      <c r="J28" s="285"/>
      <c r="K28" s="285">
        <v>890.74888523613299</v>
      </c>
      <c r="L28" s="285">
        <v>1262.23322490599</v>
      </c>
      <c r="M28" s="285">
        <v>1851.08961871881</v>
      </c>
      <c r="N28" s="285">
        <v>2754.3196154666798</v>
      </c>
      <c r="O28" s="285">
        <v>2748.1148893179302</v>
      </c>
      <c r="P28" s="285">
        <v>2038.94258629194</v>
      </c>
      <c r="Q28" s="285">
        <v>1688.80998615765</v>
      </c>
      <c r="R28" s="285">
        <v>984.56918925393302</v>
      </c>
      <c r="S28" s="285">
        <v>1120.38363907863</v>
      </c>
      <c r="T28" s="285">
        <v>1638.84573597646</v>
      </c>
      <c r="U28" s="285">
        <v>1580.78873123633</v>
      </c>
      <c r="V28" s="285">
        <v>1255.8858853004899</v>
      </c>
      <c r="W28" s="285">
        <v>1344.8363819507999</v>
      </c>
      <c r="X28" s="285">
        <v>2839.8723161286098</v>
      </c>
      <c r="Y28" s="285">
        <v>2372.39782570945</v>
      </c>
      <c r="Z28" s="285">
        <v>2137.6065614095</v>
      </c>
    </row>
    <row r="29" spans="1:29" ht="18" customHeight="1">
      <c r="A29" s="691" t="s">
        <v>13</v>
      </c>
      <c r="B29" s="285"/>
      <c r="C29" s="285"/>
      <c r="D29" s="285"/>
      <c r="E29" s="285"/>
      <c r="F29" s="285"/>
      <c r="G29" s="285"/>
      <c r="H29" s="285"/>
      <c r="I29" s="285"/>
      <c r="J29" s="285"/>
      <c r="K29" s="972">
        <v>2.9482093903268801E-2</v>
      </c>
      <c r="L29" s="972">
        <v>2.45004162562719E-2</v>
      </c>
      <c r="M29" s="972">
        <v>1.1694084951538</v>
      </c>
      <c r="N29" s="972">
        <v>0.25451137929779399</v>
      </c>
      <c r="O29" s="972">
        <v>0.27471557579518002</v>
      </c>
      <c r="P29" s="972">
        <v>9.3045101149214595</v>
      </c>
      <c r="Q29" s="972">
        <v>44.6540212053239</v>
      </c>
      <c r="R29" s="972">
        <v>62.4651356983452</v>
      </c>
      <c r="S29" s="972">
        <v>39.922740127487899</v>
      </c>
      <c r="T29" s="972">
        <v>27.491505848208501</v>
      </c>
      <c r="U29" s="972">
        <v>34.083206574136703</v>
      </c>
      <c r="V29" s="972">
        <v>12.4270789130879</v>
      </c>
      <c r="W29" s="972">
        <v>29.8273547033507</v>
      </c>
      <c r="X29" s="972">
        <v>72.665962599731301</v>
      </c>
      <c r="Y29" s="972">
        <v>77.767025070338605</v>
      </c>
      <c r="Z29" s="972">
        <v>88.671211565763002</v>
      </c>
    </row>
    <row r="30" spans="1:29" ht="18" customHeight="1">
      <c r="A30" s="691" t="s">
        <v>12</v>
      </c>
      <c r="B30" s="285"/>
      <c r="C30" s="285"/>
      <c r="D30" s="285"/>
      <c r="E30" s="285"/>
      <c r="F30" s="285"/>
      <c r="G30" s="285"/>
      <c r="H30" s="285"/>
      <c r="I30" s="285"/>
      <c r="J30" s="285"/>
      <c r="K30" s="972">
        <v>15.7020596367437</v>
      </c>
      <c r="L30" s="972">
        <v>9.6122835239010804</v>
      </c>
      <c r="M30" s="972">
        <v>10.0441635728164</v>
      </c>
      <c r="N30" s="972">
        <v>6.7530986462633198</v>
      </c>
      <c r="O30" s="972">
        <v>3.6921132930473601</v>
      </c>
      <c r="P30" s="972">
        <v>2.9142113891916201</v>
      </c>
      <c r="Q30" s="972">
        <v>7.4807273971926902</v>
      </c>
      <c r="R30" s="972">
        <v>1.0290483594470199</v>
      </c>
      <c r="S30" s="972">
        <v>1.24433325951731</v>
      </c>
      <c r="T30" s="972">
        <v>4.39523076580873</v>
      </c>
      <c r="U30" s="972">
        <v>1.19142372711677</v>
      </c>
      <c r="V30" s="972">
        <v>0.17560921032659399</v>
      </c>
      <c r="W30" s="972">
        <v>1.87197572395659</v>
      </c>
      <c r="X30" s="972">
        <v>2.1527634194994598</v>
      </c>
      <c r="Y30" s="972">
        <v>3.5162590522327601</v>
      </c>
      <c r="Z30" s="972">
        <v>5.7803997745117197</v>
      </c>
    </row>
    <row r="31" spans="1:29" ht="18" customHeight="1">
      <c r="A31" s="691" t="s">
        <v>483</v>
      </c>
      <c r="B31" s="285"/>
      <c r="C31" s="285"/>
      <c r="D31" s="285"/>
      <c r="E31" s="285"/>
      <c r="F31" s="285"/>
      <c r="G31" s="285"/>
      <c r="H31" s="285"/>
      <c r="I31" s="285"/>
      <c r="J31" s="285"/>
      <c r="K31" s="972">
        <v>0</v>
      </c>
      <c r="L31" s="972">
        <v>0</v>
      </c>
      <c r="M31" s="972">
        <v>1.18742974012416E-2</v>
      </c>
      <c r="N31" s="972">
        <v>7.12148723096723E-2</v>
      </c>
      <c r="O31" s="972">
        <v>4.1095760364910902E-2</v>
      </c>
      <c r="P31" s="972">
        <v>0</v>
      </c>
      <c r="Q31" s="972">
        <v>0</v>
      </c>
      <c r="R31" s="972">
        <v>6.0712265575958803E-2</v>
      </c>
      <c r="S31" s="972">
        <v>0</v>
      </c>
      <c r="T31" s="972">
        <v>2.1465414117938599E-3</v>
      </c>
      <c r="U31" s="972">
        <v>0</v>
      </c>
      <c r="V31" s="972">
        <v>0</v>
      </c>
      <c r="W31" s="972">
        <v>0</v>
      </c>
      <c r="X31" s="972">
        <v>6.5178938152789002E-3</v>
      </c>
      <c r="Y31" s="972">
        <v>9.5594508018733999E-3</v>
      </c>
      <c r="Z31" s="972">
        <v>0</v>
      </c>
    </row>
    <row r="32" spans="1:29" ht="18" customHeight="1">
      <c r="A32" s="691" t="s">
        <v>482</v>
      </c>
      <c r="B32" s="285"/>
      <c r="C32" s="285"/>
      <c r="D32" s="285"/>
      <c r="E32" s="285"/>
      <c r="F32" s="285"/>
      <c r="G32" s="285"/>
      <c r="H32" s="285"/>
      <c r="I32" s="285"/>
      <c r="J32" s="285"/>
      <c r="K32" s="972">
        <v>0.53167554906743797</v>
      </c>
      <c r="L32" s="972">
        <v>0.70179820101011503</v>
      </c>
      <c r="M32" s="972">
        <v>0.51940990471992299</v>
      </c>
      <c r="N32" s="972">
        <v>4.8390490445839198</v>
      </c>
      <c r="O32" s="972">
        <v>2.7809740351962602</v>
      </c>
      <c r="P32" s="972">
        <v>2.5761850999465201</v>
      </c>
      <c r="Q32" s="972">
        <v>2.0523875462985899</v>
      </c>
      <c r="R32" s="972">
        <v>3.88826266326301</v>
      </c>
      <c r="S32" s="972">
        <v>5.2467416957867403</v>
      </c>
      <c r="T32" s="972">
        <v>13.6012057423615</v>
      </c>
      <c r="U32" s="972">
        <v>12.0660762894424</v>
      </c>
      <c r="V32" s="972">
        <v>19.3567127549845</v>
      </c>
      <c r="W32" s="972">
        <v>12.3971096606755</v>
      </c>
      <c r="X32" s="972">
        <v>80.031774918235897</v>
      </c>
      <c r="Y32" s="972">
        <v>55.149719797006703</v>
      </c>
      <c r="Z32" s="972">
        <v>43.7081625260141</v>
      </c>
    </row>
    <row r="33" spans="1:26" ht="18" customHeight="1">
      <c r="A33" s="691" t="s">
        <v>11</v>
      </c>
      <c r="B33" s="285"/>
      <c r="C33" s="285"/>
      <c r="D33" s="285"/>
      <c r="E33" s="285"/>
      <c r="F33" s="285"/>
      <c r="G33" s="285"/>
      <c r="H33" s="285"/>
      <c r="I33" s="285"/>
      <c r="J33" s="285"/>
      <c r="K33" s="972">
        <v>0</v>
      </c>
      <c r="L33" s="972">
        <v>0</v>
      </c>
      <c r="M33" s="972">
        <v>0</v>
      </c>
      <c r="N33" s="972">
        <v>0</v>
      </c>
      <c r="O33" s="972">
        <v>7.7696839319508104E-2</v>
      </c>
      <c r="P33" s="972">
        <v>1.9638184598503201E-2</v>
      </c>
      <c r="Q33" s="972">
        <v>7.7994967877571195E-2</v>
      </c>
      <c r="R33" s="972">
        <v>5.6513488666448897E-2</v>
      </c>
      <c r="S33" s="972">
        <v>0.15136951647725999</v>
      </c>
      <c r="T33" s="972">
        <v>0.16742622461479301</v>
      </c>
      <c r="U33" s="972">
        <v>0.113228630496839</v>
      </c>
      <c r="V33" s="972">
        <v>0.14204932853688099</v>
      </c>
      <c r="W33" s="972">
        <v>1.0076130755860999</v>
      </c>
      <c r="X33" s="972">
        <v>0.48598397197280702</v>
      </c>
      <c r="Y33" s="972">
        <v>8.4333693624220302E-2</v>
      </c>
      <c r="Z33" s="972">
        <v>0.12986575310520601</v>
      </c>
    </row>
    <row r="34" spans="1:26" ht="18" customHeight="1">
      <c r="A34" s="691" t="s">
        <v>10</v>
      </c>
      <c r="B34" s="285"/>
      <c r="C34" s="285"/>
      <c r="D34" s="285"/>
      <c r="E34" s="285"/>
      <c r="F34" s="285"/>
      <c r="G34" s="285"/>
      <c r="H34" s="285"/>
      <c r="I34" s="285"/>
      <c r="J34" s="285"/>
      <c r="K34" s="972">
        <v>0.18091006404249599</v>
      </c>
      <c r="L34" s="972">
        <v>3.6399956130367899E-4</v>
      </c>
      <c r="M34" s="972">
        <v>3.08950360817557E-2</v>
      </c>
      <c r="N34" s="972">
        <v>2.1593790674036901E-2</v>
      </c>
      <c r="O34" s="972">
        <v>0.15152703363339101</v>
      </c>
      <c r="P34" s="972">
        <v>8.4813218754414305E-2</v>
      </c>
      <c r="Q34" s="972">
        <v>2.1113133430603298E-3</v>
      </c>
      <c r="R34" s="972">
        <v>2.8678905013315801E-2</v>
      </c>
      <c r="S34" s="972">
        <v>4.9262981927896202E-4</v>
      </c>
      <c r="T34" s="972">
        <v>1.1602776483980301E-2</v>
      </c>
      <c r="U34" s="972">
        <v>2.8652973434823301E-2</v>
      </c>
      <c r="V34" s="972">
        <v>0</v>
      </c>
      <c r="W34" s="972">
        <v>3.1735632648438E-3</v>
      </c>
      <c r="X34" s="972">
        <v>3.4986725659224699E-2</v>
      </c>
      <c r="Y34" s="972">
        <v>6.2467520610227003E-3</v>
      </c>
      <c r="Z34" s="972">
        <v>1.8461300023206E-3</v>
      </c>
    </row>
    <row r="35" spans="1:26" ht="18" customHeight="1">
      <c r="A35" s="691" t="s">
        <v>9</v>
      </c>
      <c r="B35" s="285"/>
      <c r="C35" s="285"/>
      <c r="D35" s="285"/>
      <c r="E35" s="285"/>
      <c r="F35" s="285"/>
      <c r="G35" s="285"/>
      <c r="H35" s="285"/>
      <c r="I35" s="285"/>
      <c r="J35" s="285"/>
      <c r="K35" s="972">
        <v>0.18870742474539801</v>
      </c>
      <c r="L35" s="972">
        <v>1.15986897968966E-2</v>
      </c>
      <c r="M35" s="972">
        <v>0.68133919327572601</v>
      </c>
      <c r="N35" s="972">
        <v>0.443794309540536</v>
      </c>
      <c r="O35" s="972">
        <v>0.34064039935475898</v>
      </c>
      <c r="P35" s="972">
        <v>0.203270079427606</v>
      </c>
      <c r="Q35" s="972">
        <v>6.7218008080510205E-2</v>
      </c>
      <c r="R35" s="972">
        <v>6.2749599221036595E-2</v>
      </c>
      <c r="S35" s="972">
        <v>4.2654683407809799E-2</v>
      </c>
      <c r="T35" s="972">
        <v>3.00627906056583E-2</v>
      </c>
      <c r="U35" s="972">
        <v>9.1409607479626693E-3</v>
      </c>
      <c r="V35" s="972">
        <v>0.123628969214382</v>
      </c>
      <c r="W35" s="972">
        <v>0.420357959953158</v>
      </c>
      <c r="X35" s="972">
        <v>2.36400398304E-2</v>
      </c>
      <c r="Y35" s="972">
        <v>1.38373580023408</v>
      </c>
      <c r="Z35" s="972">
        <v>9.1469898311115991E-3</v>
      </c>
    </row>
    <row r="36" spans="1:26" ht="18" customHeight="1">
      <c r="A36" s="691" t="s">
        <v>8</v>
      </c>
      <c r="B36" s="285"/>
      <c r="C36" s="285"/>
      <c r="D36" s="285"/>
      <c r="E36" s="285"/>
      <c r="F36" s="285"/>
      <c r="G36" s="285"/>
      <c r="H36" s="285"/>
      <c r="I36" s="285"/>
      <c r="J36" s="285"/>
      <c r="K36" s="972">
        <v>2.50194190574424</v>
      </c>
      <c r="L36" s="972">
        <v>8.8810347587386804</v>
      </c>
      <c r="M36" s="972">
        <v>15.080389035573299</v>
      </c>
      <c r="N36" s="972">
        <v>16.545073163996999</v>
      </c>
      <c r="O36" s="972">
        <v>29.152218659690099</v>
      </c>
      <c r="P36" s="972">
        <v>31.097750227870801</v>
      </c>
      <c r="Q36" s="972">
        <v>3.9950012677131101</v>
      </c>
      <c r="R36" s="972">
        <v>0.29667587930835998</v>
      </c>
      <c r="S36" s="972">
        <v>2.4320370189164602</v>
      </c>
      <c r="T36" s="972">
        <v>12.9325821968747</v>
      </c>
      <c r="U36" s="972">
        <v>1.93179634179404</v>
      </c>
      <c r="V36" s="972">
        <v>1.07719738525984</v>
      </c>
      <c r="W36" s="972">
        <v>1.15706687362172</v>
      </c>
      <c r="X36" s="972">
        <v>3.1256666187172302</v>
      </c>
      <c r="Y36" s="972">
        <v>2.5384845172596999</v>
      </c>
      <c r="Z36" s="972">
        <v>6.4172485899293497</v>
      </c>
    </row>
    <row r="37" spans="1:26" ht="18" customHeight="1">
      <c r="A37" s="691" t="s">
        <v>6</v>
      </c>
      <c r="B37" s="285"/>
      <c r="C37" s="285"/>
      <c r="D37" s="285"/>
      <c r="E37" s="285"/>
      <c r="F37" s="285"/>
      <c r="G37" s="285"/>
      <c r="H37" s="285"/>
      <c r="I37" s="285"/>
      <c r="J37" s="285"/>
      <c r="K37" s="972">
        <v>6.2264048889781902</v>
      </c>
      <c r="L37" s="972">
        <v>4.4333174777749296</v>
      </c>
      <c r="M37" s="972">
        <v>3.2241924528905299</v>
      </c>
      <c r="N37" s="972">
        <v>5.1176586749817803</v>
      </c>
      <c r="O37" s="972">
        <v>4.5068548385855696</v>
      </c>
      <c r="P37" s="972">
        <v>4.1843739560922604</v>
      </c>
      <c r="Q37" s="972">
        <v>2.4170894287059199</v>
      </c>
      <c r="R37" s="972">
        <v>0.221119116619727</v>
      </c>
      <c r="S37" s="972">
        <v>1.0951214220307901</v>
      </c>
      <c r="T37" s="972">
        <v>0.74876703639336295</v>
      </c>
      <c r="U37" s="972">
        <v>2.97294694173865</v>
      </c>
      <c r="V37" s="972">
        <v>2.8560190175101101</v>
      </c>
      <c r="W37" s="972">
        <v>5.1316019647982696</v>
      </c>
      <c r="X37" s="972">
        <v>147.12735188220299</v>
      </c>
      <c r="Y37" s="972">
        <v>29.441719855558599</v>
      </c>
      <c r="Z37" s="972">
        <v>33.753915360571298</v>
      </c>
    </row>
    <row r="38" spans="1:26" ht="18" customHeight="1">
      <c r="A38" s="691" t="s">
        <v>17</v>
      </c>
      <c r="B38" s="285"/>
      <c r="C38" s="285"/>
      <c r="D38" s="285"/>
      <c r="E38" s="285"/>
      <c r="F38" s="285"/>
      <c r="G38" s="285"/>
      <c r="H38" s="285"/>
      <c r="I38" s="285"/>
      <c r="J38" s="285"/>
      <c r="K38" s="972">
        <v>17.8816373069902</v>
      </c>
      <c r="L38" s="972">
        <v>49.759123163152701</v>
      </c>
      <c r="M38" s="972">
        <v>149.27669791744299</v>
      </c>
      <c r="N38" s="972">
        <v>159.83205896727301</v>
      </c>
      <c r="O38" s="972">
        <v>162.69904878511201</v>
      </c>
      <c r="P38" s="972">
        <v>133.856468468933</v>
      </c>
      <c r="Q38" s="972">
        <v>85.615433228726701</v>
      </c>
      <c r="R38" s="972">
        <v>56.551968309178399</v>
      </c>
      <c r="S38" s="972">
        <v>48.7287148647465</v>
      </c>
      <c r="T38" s="972">
        <v>47.4239880478112</v>
      </c>
      <c r="U38" s="972">
        <v>42.457798601459899</v>
      </c>
      <c r="V38" s="972">
        <v>25.0368647808437</v>
      </c>
      <c r="W38" s="972">
        <v>31.559551218508702</v>
      </c>
      <c r="X38" s="972">
        <v>60.242584475423101</v>
      </c>
      <c r="Y38" s="972">
        <v>48.821741219818101</v>
      </c>
      <c r="Z38" s="972">
        <v>50.654460599887301</v>
      </c>
    </row>
    <row r="39" spans="1:26" ht="18" customHeight="1">
      <c r="A39" s="691" t="s">
        <v>4</v>
      </c>
      <c r="B39" s="285"/>
      <c r="C39" s="285"/>
      <c r="D39" s="285"/>
      <c r="E39" s="285"/>
      <c r="F39" s="285"/>
      <c r="G39" s="285"/>
      <c r="H39" s="285"/>
      <c r="I39" s="285"/>
      <c r="J39" s="285"/>
      <c r="K39" s="972">
        <v>0</v>
      </c>
      <c r="L39" s="972">
        <v>0.17199489414729999</v>
      </c>
      <c r="M39" s="972">
        <v>0</v>
      </c>
      <c r="N39" s="972">
        <v>0.79127763272281604</v>
      </c>
      <c r="O39" s="972">
        <v>8.7219768740700698E-2</v>
      </c>
      <c r="P39" s="972">
        <v>0.16568604790998001</v>
      </c>
      <c r="Q39" s="972">
        <v>9.2632729240036696E-2</v>
      </c>
      <c r="R39" s="972">
        <v>1.53951714391483E-2</v>
      </c>
      <c r="S39" s="972">
        <v>0.128988774955136</v>
      </c>
      <c r="T39" s="972">
        <v>2.47125000319782E-2</v>
      </c>
      <c r="U39" s="972">
        <v>5.7581154473600599E-2</v>
      </c>
      <c r="V39" s="972">
        <v>3.4791022422595198E-4</v>
      </c>
      <c r="W39" s="972">
        <v>4.303421105127E-3</v>
      </c>
      <c r="X39" s="972">
        <v>0</v>
      </c>
      <c r="Y39" s="972">
        <v>7.3459663614524495E-2</v>
      </c>
      <c r="Z39" s="972">
        <v>3.6029176636093903E-2</v>
      </c>
    </row>
    <row r="40" spans="1:26" ht="18" customHeight="1">
      <c r="A40" s="691" t="s">
        <v>3</v>
      </c>
      <c r="B40" s="285"/>
      <c r="C40" s="285"/>
      <c r="D40" s="285"/>
      <c r="E40" s="285"/>
      <c r="F40" s="285"/>
      <c r="G40" s="285"/>
      <c r="H40" s="285"/>
      <c r="I40" s="285"/>
      <c r="J40" s="285"/>
      <c r="K40" s="972">
        <v>630.874291147338</v>
      </c>
      <c r="L40" s="972">
        <v>903.51672059315297</v>
      </c>
      <c r="M40" s="972">
        <v>1282.05872718204</v>
      </c>
      <c r="N40" s="972">
        <v>2044.80625205408</v>
      </c>
      <c r="O40" s="972">
        <v>2019.2201994080999</v>
      </c>
      <c r="P40" s="972">
        <v>1418.2049430424699</v>
      </c>
      <c r="Q40" s="972">
        <v>1132.8529136838299</v>
      </c>
      <c r="R40" s="972">
        <v>639.99976682297904</v>
      </c>
      <c r="S40" s="972">
        <v>750.03810644495604</v>
      </c>
      <c r="T40" s="972">
        <v>1049.52329496981</v>
      </c>
      <c r="U40" s="972">
        <v>962.31961227732404</v>
      </c>
      <c r="V40" s="972">
        <v>696.08072508564396</v>
      </c>
      <c r="W40" s="972">
        <v>853.39795883032104</v>
      </c>
      <c r="X40" s="972">
        <v>1423.1265998006199</v>
      </c>
      <c r="Y40" s="972">
        <v>1207.7227583373799</v>
      </c>
      <c r="Z40" s="972">
        <v>1149.12266402252</v>
      </c>
    </row>
    <row r="41" spans="1:26" ht="18" customHeight="1">
      <c r="A41" s="691" t="s">
        <v>431</v>
      </c>
      <c r="B41" s="285"/>
      <c r="C41" s="285"/>
      <c r="D41" s="285"/>
      <c r="E41" s="285"/>
      <c r="F41" s="285"/>
      <c r="G41" s="285"/>
      <c r="H41" s="285"/>
      <c r="I41" s="285"/>
      <c r="J41" s="285"/>
      <c r="K41" s="972">
        <v>56.2544042226952</v>
      </c>
      <c r="L41" s="972">
        <v>73.962212655717494</v>
      </c>
      <c r="M41" s="972">
        <v>96.471760000228798</v>
      </c>
      <c r="N41" s="972">
        <v>139.499765364909</v>
      </c>
      <c r="O41" s="972">
        <v>158.56892388036201</v>
      </c>
      <c r="P41" s="972">
        <v>118.332357548574</v>
      </c>
      <c r="Q41" s="972">
        <v>102.417673483434</v>
      </c>
      <c r="R41" s="972">
        <v>51.158155516441703</v>
      </c>
      <c r="S41" s="972">
        <v>58.025483379333899</v>
      </c>
      <c r="T41" s="972">
        <v>101.931125029672</v>
      </c>
      <c r="U41" s="972">
        <v>119.58130669156201</v>
      </c>
      <c r="V41" s="972">
        <v>102.876029448775</v>
      </c>
      <c r="W41" s="972">
        <v>107.716892240793</v>
      </c>
      <c r="X41" s="972">
        <v>523.82282320431102</v>
      </c>
      <c r="Y41" s="972">
        <v>435.222640956254</v>
      </c>
      <c r="Z41" s="972">
        <v>352.43531665502098</v>
      </c>
    </row>
    <row r="42" spans="1:26" ht="18" customHeight="1">
      <c r="A42" s="691" t="s">
        <v>1</v>
      </c>
      <c r="B42" s="285"/>
      <c r="C42" s="285"/>
      <c r="D42" s="285"/>
      <c r="E42" s="285"/>
      <c r="F42" s="285"/>
      <c r="G42" s="285"/>
      <c r="H42" s="285"/>
      <c r="I42" s="285"/>
      <c r="J42" s="285"/>
      <c r="K42" s="972">
        <v>142.42688891590799</v>
      </c>
      <c r="L42" s="972">
        <v>175.178244869374</v>
      </c>
      <c r="M42" s="972">
        <v>251.27879429691501</v>
      </c>
      <c r="N42" s="972">
        <v>328.51895953743298</v>
      </c>
      <c r="O42" s="972">
        <v>312.49415897229102</v>
      </c>
      <c r="P42" s="972">
        <v>280.47366511336799</v>
      </c>
      <c r="Q42" s="972">
        <v>277.81199888570001</v>
      </c>
      <c r="R42" s="972">
        <v>165.554500465107</v>
      </c>
      <c r="S42" s="972">
        <v>197.75319798207201</v>
      </c>
      <c r="T42" s="972">
        <v>347.64795496163202</v>
      </c>
      <c r="U42" s="972">
        <v>376.92536048563699</v>
      </c>
      <c r="V42" s="972">
        <v>356.64862722974499</v>
      </c>
      <c r="W42" s="972">
        <v>250.72872449151001</v>
      </c>
      <c r="X42" s="972">
        <v>448.28551312397201</v>
      </c>
      <c r="Y42" s="972">
        <v>405.59500985701601</v>
      </c>
      <c r="Z42" s="972">
        <v>347.80971684663302</v>
      </c>
    </row>
    <row r="43" spans="1:26" ht="18" customHeight="1">
      <c r="A43" s="691" t="s">
        <v>23</v>
      </c>
      <c r="B43" s="285"/>
      <c r="C43" s="285"/>
      <c r="D43" s="285"/>
      <c r="E43" s="285"/>
      <c r="F43" s="285"/>
      <c r="G43" s="285"/>
      <c r="H43" s="285"/>
      <c r="I43" s="285"/>
      <c r="J43" s="285"/>
      <c r="K43" s="972">
        <v>17.950482079977199</v>
      </c>
      <c r="L43" s="972">
        <v>35.980031663403103</v>
      </c>
      <c r="M43" s="972">
        <v>41.241967334268601</v>
      </c>
      <c r="N43" s="972">
        <v>46.825308028604503</v>
      </c>
      <c r="O43" s="972">
        <v>54.027502068334798</v>
      </c>
      <c r="P43" s="972">
        <v>37.524713799882399</v>
      </c>
      <c r="Q43" s="972">
        <v>29.272783012183101</v>
      </c>
      <c r="R43" s="972">
        <v>3.1805069933272301</v>
      </c>
      <c r="S43" s="972">
        <v>15.573657279117899</v>
      </c>
      <c r="T43" s="972">
        <v>32.9141305447354</v>
      </c>
      <c r="U43" s="972">
        <v>27.050599586969302</v>
      </c>
      <c r="V43" s="972">
        <v>39.084995266335703</v>
      </c>
      <c r="W43" s="972">
        <v>49.612698223357498</v>
      </c>
      <c r="X43" s="972">
        <v>78.740147454613705</v>
      </c>
      <c r="Y43" s="972">
        <v>105.065131686247</v>
      </c>
      <c r="Z43" s="972">
        <v>59.076577419071597</v>
      </c>
    </row>
    <row r="45" spans="1:26" ht="18" customHeight="1">
      <c r="A45" s="241" t="s">
        <v>2949</v>
      </c>
    </row>
    <row r="46" spans="1:26" ht="18" customHeight="1">
      <c r="A46" s="241" t="s">
        <v>2786</v>
      </c>
    </row>
  </sheetData>
  <hyperlinks>
    <hyperlink ref="AB3" location="Content!A1" display="Back to content page" xr:uid="{00000000-0004-0000-1600-000000000000}"/>
  </hyperlinks>
  <pageMargins left="0.7" right="0.7" top="0.75" bottom="0.75" header="0.3" footer="0.3"/>
  <pageSetup paperSize="9" orientation="portrait" horizontalDpi="4294967293" r:id="rId1"/>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sheetPr codeName="Sheet274"/>
  <dimension ref="A1:AL37"/>
  <sheetViews>
    <sheetView zoomScaleNormal="100" workbookViewId="0">
      <selection activeCell="K22" sqref="K22"/>
    </sheetView>
  </sheetViews>
  <sheetFormatPr defaultRowHeight="14.5"/>
  <cols>
    <col min="1" max="1" width="33.7265625" customWidth="1"/>
    <col min="2" max="35" width="8.7265625" customWidth="1"/>
  </cols>
  <sheetData>
    <row r="1" spans="1:38">
      <c r="A1" s="18" t="s">
        <v>3666</v>
      </c>
      <c r="B1" s="17"/>
      <c r="C1" s="17"/>
      <c r="D1" s="17"/>
      <c r="E1" s="17"/>
      <c r="F1" s="17"/>
      <c r="G1" s="17"/>
      <c r="H1" s="17"/>
      <c r="I1" s="17"/>
      <c r="J1" s="17"/>
      <c r="K1" s="17"/>
      <c r="L1" s="17"/>
      <c r="M1" s="17"/>
      <c r="N1" s="17"/>
      <c r="O1" s="17"/>
      <c r="P1" s="17"/>
      <c r="Q1" s="17"/>
      <c r="R1" s="17"/>
      <c r="S1" s="17"/>
      <c r="T1" s="17"/>
      <c r="U1" s="17"/>
      <c r="V1" s="62"/>
      <c r="W1" s="62"/>
      <c r="X1" s="62"/>
      <c r="Y1" s="17"/>
      <c r="Z1" s="13"/>
      <c r="AA1" s="13"/>
      <c r="AB1" s="13"/>
      <c r="AC1" s="13"/>
      <c r="AD1" s="13"/>
      <c r="AE1" s="13"/>
      <c r="AF1" s="13"/>
      <c r="AG1" s="13"/>
      <c r="AH1" s="13"/>
      <c r="AI1" s="13"/>
    </row>
    <row r="2" spans="1:38">
      <c r="A2" s="17"/>
      <c r="B2" s="17"/>
      <c r="C2" s="17"/>
      <c r="D2" s="17"/>
      <c r="E2" s="17"/>
      <c r="F2" s="17"/>
      <c r="G2" s="17"/>
      <c r="H2" s="17"/>
      <c r="I2" s="17"/>
      <c r="J2" s="17"/>
      <c r="K2" s="17"/>
      <c r="L2" s="17"/>
      <c r="M2" s="17"/>
      <c r="N2" s="17"/>
      <c r="O2" s="17"/>
      <c r="P2" s="17"/>
      <c r="Q2" s="17"/>
      <c r="R2" s="17"/>
      <c r="S2" s="17"/>
      <c r="T2" s="17"/>
      <c r="U2" s="17"/>
      <c r="V2" s="62"/>
      <c r="W2" s="62"/>
      <c r="X2" s="62"/>
      <c r="Y2" s="17"/>
      <c r="Z2" s="13"/>
      <c r="AA2" s="13"/>
      <c r="AB2" s="13"/>
      <c r="AC2" s="13"/>
      <c r="AD2" s="13"/>
      <c r="AE2" s="13"/>
      <c r="AF2" s="13"/>
      <c r="AG2" s="13"/>
      <c r="AH2" s="13"/>
      <c r="AI2" s="13"/>
    </row>
    <row r="3" spans="1:38">
      <c r="A3" s="92" t="s">
        <v>2519</v>
      </c>
      <c r="B3" s="34">
        <v>1990</v>
      </c>
      <c r="C3" s="34">
        <v>1991</v>
      </c>
      <c r="D3" s="34">
        <v>1992</v>
      </c>
      <c r="E3" s="34">
        <v>1993</v>
      </c>
      <c r="F3" s="34">
        <v>1994</v>
      </c>
      <c r="G3" s="34">
        <v>1995</v>
      </c>
      <c r="H3" s="34">
        <v>1996</v>
      </c>
      <c r="I3" s="34">
        <v>1997</v>
      </c>
      <c r="J3" s="34">
        <v>1998</v>
      </c>
      <c r="K3" s="34">
        <v>1999</v>
      </c>
      <c r="L3" s="34">
        <v>2000</v>
      </c>
      <c r="M3" s="34">
        <v>2001</v>
      </c>
      <c r="N3" s="34">
        <v>2002</v>
      </c>
      <c r="O3" s="34">
        <v>2003</v>
      </c>
      <c r="P3" s="34">
        <v>2004</v>
      </c>
      <c r="Q3" s="34">
        <v>2005</v>
      </c>
      <c r="R3" s="34">
        <v>2006</v>
      </c>
      <c r="S3" s="34">
        <v>2007</v>
      </c>
      <c r="T3" s="34">
        <v>2008</v>
      </c>
      <c r="U3" s="34">
        <v>2009</v>
      </c>
      <c r="V3" s="34">
        <v>2010</v>
      </c>
      <c r="W3" s="34">
        <v>2011</v>
      </c>
      <c r="X3" s="34">
        <v>2012</v>
      </c>
      <c r="Y3" s="34">
        <v>2013</v>
      </c>
      <c r="Z3" s="34">
        <v>2014</v>
      </c>
      <c r="AA3" s="34">
        <v>2015</v>
      </c>
      <c r="AB3" s="34">
        <v>2016</v>
      </c>
      <c r="AC3" s="34">
        <v>2017</v>
      </c>
      <c r="AD3" s="34">
        <v>2018</v>
      </c>
      <c r="AE3" s="34">
        <v>2019</v>
      </c>
      <c r="AF3" s="34">
        <v>2020</v>
      </c>
      <c r="AG3" s="34">
        <v>2021</v>
      </c>
      <c r="AH3" s="34">
        <v>2022</v>
      </c>
      <c r="AI3" s="34">
        <v>2023</v>
      </c>
      <c r="AJ3" s="34">
        <v>2024</v>
      </c>
      <c r="AL3" s="1" t="s">
        <v>528</v>
      </c>
    </row>
    <row r="4" spans="1:38">
      <c r="A4" s="92" t="s">
        <v>13</v>
      </c>
      <c r="B4" s="296">
        <v>5</v>
      </c>
      <c r="C4" s="296">
        <v>5</v>
      </c>
      <c r="D4" s="296">
        <v>8</v>
      </c>
      <c r="E4" s="296">
        <v>13</v>
      </c>
      <c r="F4" s="296">
        <v>1</v>
      </c>
      <c r="G4" s="296">
        <v>1</v>
      </c>
      <c r="H4" s="296">
        <v>1</v>
      </c>
      <c r="I4" s="296">
        <v>1</v>
      </c>
      <c r="J4" s="296">
        <v>1</v>
      </c>
      <c r="K4" s="296">
        <v>1</v>
      </c>
      <c r="L4" s="296">
        <v>1</v>
      </c>
      <c r="M4" s="296">
        <v>1</v>
      </c>
      <c r="N4" s="296">
        <v>1</v>
      </c>
      <c r="O4" s="296">
        <v>1</v>
      </c>
      <c r="P4" s="296">
        <v>1</v>
      </c>
      <c r="Q4" s="296">
        <v>1</v>
      </c>
      <c r="R4" s="296">
        <v>1</v>
      </c>
      <c r="S4" s="296">
        <v>1</v>
      </c>
      <c r="T4" s="296">
        <v>1</v>
      </c>
      <c r="U4" s="296">
        <v>1</v>
      </c>
      <c r="V4" s="296">
        <v>1</v>
      </c>
      <c r="W4" s="296">
        <v>1</v>
      </c>
      <c r="X4" s="296">
        <v>1</v>
      </c>
      <c r="Y4" s="296">
        <v>1</v>
      </c>
      <c r="Z4" s="296">
        <v>1</v>
      </c>
      <c r="AA4" s="296">
        <v>1</v>
      </c>
      <c r="AB4" s="296">
        <v>1</v>
      </c>
      <c r="AC4" s="296">
        <v>1</v>
      </c>
      <c r="AD4" s="296">
        <v>1</v>
      </c>
      <c r="AE4" s="296">
        <v>1</v>
      </c>
      <c r="AF4" s="296">
        <v>1</v>
      </c>
      <c r="AG4" s="296">
        <v>1</v>
      </c>
      <c r="AH4" s="296">
        <v>1</v>
      </c>
      <c r="AI4" s="296">
        <v>1</v>
      </c>
      <c r="AJ4" s="296"/>
    </row>
    <row r="5" spans="1:38">
      <c r="A5" s="92" t="s">
        <v>12</v>
      </c>
      <c r="B5" s="296">
        <v>20</v>
      </c>
      <c r="C5" s="296">
        <v>19</v>
      </c>
      <c r="D5" s="296">
        <v>18</v>
      </c>
      <c r="E5" s="296">
        <v>15</v>
      </c>
      <c r="F5" s="296">
        <v>12</v>
      </c>
      <c r="G5" s="296">
        <v>10</v>
      </c>
      <c r="H5" s="296">
        <v>10</v>
      </c>
      <c r="I5" s="296">
        <v>11</v>
      </c>
      <c r="J5" s="296">
        <v>13</v>
      </c>
      <c r="K5" s="296">
        <v>17</v>
      </c>
      <c r="L5" s="296">
        <v>22</v>
      </c>
      <c r="M5" s="296">
        <v>25</v>
      </c>
      <c r="N5" s="296">
        <v>25</v>
      </c>
      <c r="O5" s="296">
        <v>22</v>
      </c>
      <c r="P5" s="296">
        <v>18</v>
      </c>
      <c r="Q5" s="296">
        <v>19</v>
      </c>
      <c r="R5" s="296">
        <v>24</v>
      </c>
      <c r="S5" s="296">
        <v>25</v>
      </c>
      <c r="T5" s="296">
        <v>25</v>
      </c>
      <c r="U5" s="296">
        <v>22</v>
      </c>
      <c r="V5" s="296">
        <v>23</v>
      </c>
      <c r="W5" s="296">
        <v>25</v>
      </c>
      <c r="X5" s="296">
        <v>27</v>
      </c>
      <c r="Y5" s="296">
        <v>28</v>
      </c>
      <c r="Z5" s="296">
        <v>27</v>
      </c>
      <c r="AA5" s="296">
        <v>36</v>
      </c>
      <c r="AB5" s="296">
        <v>43</v>
      </c>
      <c r="AC5" s="296">
        <v>55</v>
      </c>
      <c r="AD5" s="296">
        <v>51</v>
      </c>
      <c r="AE5" s="296">
        <v>58</v>
      </c>
      <c r="AF5" s="296">
        <v>70</v>
      </c>
      <c r="AG5" s="296">
        <v>81</v>
      </c>
      <c r="AH5" s="296">
        <v>82</v>
      </c>
      <c r="AI5" s="296">
        <v>75</v>
      </c>
      <c r="AJ5" s="296"/>
      <c r="AL5" s="33"/>
    </row>
    <row r="6" spans="1:38">
      <c r="A6" s="92" t="s">
        <v>483</v>
      </c>
      <c r="B6" s="296">
        <v>13</v>
      </c>
      <c r="C6" s="296">
        <v>13</v>
      </c>
      <c r="D6" s="296">
        <v>13</v>
      </c>
      <c r="E6" s="296">
        <v>13</v>
      </c>
      <c r="F6" s="296">
        <v>13</v>
      </c>
      <c r="G6" s="296">
        <v>16</v>
      </c>
      <c r="H6" s="296">
        <v>18</v>
      </c>
      <c r="I6" s="296">
        <v>18</v>
      </c>
      <c r="J6" s="296">
        <v>14</v>
      </c>
      <c r="K6" s="296">
        <v>12</v>
      </c>
      <c r="L6" s="296">
        <v>11</v>
      </c>
      <c r="M6" s="296">
        <v>10</v>
      </c>
      <c r="N6" s="296">
        <v>8</v>
      </c>
      <c r="O6" s="296">
        <v>5</v>
      </c>
      <c r="P6" s="296">
        <v>2</v>
      </c>
      <c r="Q6" s="296">
        <v>2</v>
      </c>
      <c r="R6" s="296">
        <v>4</v>
      </c>
      <c r="S6" s="296">
        <v>7</v>
      </c>
      <c r="T6" s="296">
        <v>12</v>
      </c>
      <c r="U6" s="296">
        <v>15</v>
      </c>
      <c r="V6" s="296">
        <v>18</v>
      </c>
      <c r="W6" s="296">
        <v>17</v>
      </c>
      <c r="X6" s="296">
        <v>14</v>
      </c>
      <c r="Y6" s="296">
        <v>11</v>
      </c>
      <c r="Z6" s="296">
        <v>6</v>
      </c>
      <c r="AA6" s="296">
        <v>10</v>
      </c>
      <c r="AB6" s="296">
        <v>10</v>
      </c>
      <c r="AC6" s="296">
        <v>14</v>
      </c>
      <c r="AD6" s="296">
        <v>14</v>
      </c>
      <c r="AE6" s="296">
        <v>17</v>
      </c>
      <c r="AF6" s="296">
        <v>22</v>
      </c>
      <c r="AG6" s="296">
        <v>25</v>
      </c>
      <c r="AH6" s="296">
        <v>26</v>
      </c>
      <c r="AI6" s="296">
        <v>26</v>
      </c>
      <c r="AJ6" s="296"/>
      <c r="AL6" s="33"/>
    </row>
    <row r="7" spans="1:38">
      <c r="A7" s="92" t="s">
        <v>568</v>
      </c>
      <c r="B7" s="296">
        <v>318</v>
      </c>
      <c r="C7" s="296">
        <v>315</v>
      </c>
      <c r="D7" s="296">
        <v>311</v>
      </c>
      <c r="E7" s="296">
        <v>314</v>
      </c>
      <c r="F7" s="296">
        <v>322</v>
      </c>
      <c r="G7" s="296">
        <v>327</v>
      </c>
      <c r="H7" s="296">
        <v>327</v>
      </c>
      <c r="I7" s="296">
        <v>322</v>
      </c>
      <c r="J7" s="296">
        <v>319</v>
      </c>
      <c r="K7" s="296">
        <v>320</v>
      </c>
      <c r="L7" s="296">
        <v>323</v>
      </c>
      <c r="M7" s="296">
        <v>326</v>
      </c>
      <c r="N7" s="296">
        <v>326</v>
      </c>
      <c r="O7" s="296">
        <v>325</v>
      </c>
      <c r="P7" s="296">
        <v>324</v>
      </c>
      <c r="Q7" s="296">
        <v>325</v>
      </c>
      <c r="R7" s="296">
        <v>329</v>
      </c>
      <c r="S7" s="296">
        <v>335</v>
      </c>
      <c r="T7" s="296">
        <v>341</v>
      </c>
      <c r="U7" s="296">
        <v>348</v>
      </c>
      <c r="V7" s="296">
        <v>354</v>
      </c>
      <c r="W7" s="296">
        <v>358</v>
      </c>
      <c r="X7" s="296">
        <v>361</v>
      </c>
      <c r="Y7" s="296">
        <v>362</v>
      </c>
      <c r="Z7" s="296">
        <v>364</v>
      </c>
      <c r="AA7" s="296">
        <v>373</v>
      </c>
      <c r="AB7" s="296">
        <v>369</v>
      </c>
      <c r="AC7" s="296">
        <v>361</v>
      </c>
      <c r="AD7" s="296">
        <v>350</v>
      </c>
      <c r="AE7" s="296">
        <v>340</v>
      </c>
      <c r="AF7" s="296">
        <v>323</v>
      </c>
      <c r="AG7" s="296">
        <v>319</v>
      </c>
      <c r="AH7" s="296">
        <v>458</v>
      </c>
      <c r="AI7" s="296">
        <v>543</v>
      </c>
      <c r="AJ7" s="296"/>
    </row>
    <row r="8" spans="1:38">
      <c r="A8" s="92" t="s">
        <v>482</v>
      </c>
      <c r="B8" s="296">
        <v>214</v>
      </c>
      <c r="C8" s="296">
        <v>211</v>
      </c>
      <c r="D8" s="296">
        <v>209</v>
      </c>
      <c r="E8" s="296">
        <v>210</v>
      </c>
      <c r="F8" s="296">
        <v>216</v>
      </c>
      <c r="G8" s="296">
        <v>219</v>
      </c>
      <c r="H8" s="296">
        <v>219</v>
      </c>
      <c r="I8" s="296">
        <v>202</v>
      </c>
      <c r="J8" s="296">
        <v>196</v>
      </c>
      <c r="K8" s="296">
        <v>164</v>
      </c>
      <c r="L8" s="296">
        <v>161</v>
      </c>
      <c r="M8" s="296">
        <v>133</v>
      </c>
      <c r="N8" s="296">
        <v>223</v>
      </c>
      <c r="O8" s="296">
        <v>283</v>
      </c>
      <c r="P8" s="296">
        <v>370</v>
      </c>
      <c r="Q8" s="296">
        <v>321</v>
      </c>
      <c r="R8" s="296">
        <v>252</v>
      </c>
      <c r="S8" s="296">
        <v>133</v>
      </c>
      <c r="T8" s="296">
        <v>61</v>
      </c>
      <c r="U8" s="296">
        <v>58</v>
      </c>
      <c r="V8" s="296">
        <v>156</v>
      </c>
      <c r="W8" s="296">
        <v>191</v>
      </c>
      <c r="X8" s="296">
        <v>191</v>
      </c>
      <c r="Y8" s="296">
        <v>152</v>
      </c>
      <c r="Z8" s="296">
        <v>172</v>
      </c>
      <c r="AA8" s="296">
        <v>192</v>
      </c>
      <c r="AB8" s="296">
        <v>226</v>
      </c>
      <c r="AC8" s="296">
        <v>288</v>
      </c>
      <c r="AD8" s="296">
        <v>348</v>
      </c>
      <c r="AE8" s="296">
        <v>386</v>
      </c>
      <c r="AF8" s="296">
        <v>416</v>
      </c>
      <c r="AG8" s="296">
        <v>429</v>
      </c>
      <c r="AH8" s="296">
        <v>426</v>
      </c>
      <c r="AI8" s="296">
        <v>405</v>
      </c>
      <c r="AJ8" s="296"/>
    </row>
    <row r="9" spans="1:38">
      <c r="A9" s="92" t="s">
        <v>11</v>
      </c>
      <c r="B9" s="296">
        <v>0</v>
      </c>
      <c r="C9" s="296">
        <v>0</v>
      </c>
      <c r="D9" s="296">
        <v>0</v>
      </c>
      <c r="E9" s="296">
        <v>0</v>
      </c>
      <c r="F9" s="296">
        <v>0</v>
      </c>
      <c r="G9" s="296">
        <v>0</v>
      </c>
      <c r="H9" s="296">
        <v>0</v>
      </c>
      <c r="I9" s="296">
        <v>0</v>
      </c>
      <c r="J9" s="296">
        <v>0</v>
      </c>
      <c r="K9" s="296">
        <v>0</v>
      </c>
      <c r="L9" s="296">
        <v>0</v>
      </c>
      <c r="M9" s="296">
        <v>0</v>
      </c>
      <c r="N9" s="296">
        <v>0</v>
      </c>
      <c r="O9" s="296">
        <v>0</v>
      </c>
      <c r="P9" s="296">
        <v>0</v>
      </c>
      <c r="Q9" s="296">
        <v>0</v>
      </c>
      <c r="R9" s="296">
        <v>0</v>
      </c>
      <c r="S9" s="296">
        <v>0</v>
      </c>
      <c r="T9" s="296">
        <v>0</v>
      </c>
      <c r="U9" s="296">
        <v>0</v>
      </c>
      <c r="V9" s="296">
        <v>0</v>
      </c>
      <c r="W9" s="296">
        <v>0</v>
      </c>
      <c r="X9" s="296">
        <v>0</v>
      </c>
      <c r="Y9" s="296">
        <v>1</v>
      </c>
      <c r="Z9" s="296">
        <v>0</v>
      </c>
      <c r="AA9" s="296">
        <v>1</v>
      </c>
      <c r="AB9" s="296">
        <v>2</v>
      </c>
      <c r="AC9" s="296">
        <v>3</v>
      </c>
      <c r="AD9" s="296">
        <v>5</v>
      </c>
      <c r="AE9" s="296">
        <v>14</v>
      </c>
      <c r="AF9" s="296">
        <v>35</v>
      </c>
      <c r="AG9" s="296">
        <v>44</v>
      </c>
      <c r="AH9" s="296">
        <v>94</v>
      </c>
      <c r="AI9" s="296">
        <v>107</v>
      </c>
      <c r="AJ9" s="296"/>
    </row>
    <row r="10" spans="1:38">
      <c r="A10" s="92" t="s">
        <v>10</v>
      </c>
      <c r="B10" s="296">
        <v>33</v>
      </c>
      <c r="C10" s="296">
        <v>25</v>
      </c>
      <c r="D10" s="296">
        <v>11</v>
      </c>
      <c r="E10" s="296">
        <v>21</v>
      </c>
      <c r="F10" s="296">
        <v>20</v>
      </c>
      <c r="G10" s="296">
        <v>8</v>
      </c>
      <c r="H10" s="296">
        <v>22</v>
      </c>
      <c r="I10" s="296">
        <v>2</v>
      </c>
      <c r="J10" s="296">
        <v>14</v>
      </c>
      <c r="K10" s="296">
        <v>14</v>
      </c>
      <c r="L10" s="296">
        <v>25</v>
      </c>
      <c r="M10" s="296">
        <v>42</v>
      </c>
      <c r="N10" s="296">
        <v>17</v>
      </c>
      <c r="O10" s="296">
        <v>79</v>
      </c>
      <c r="P10" s="296">
        <v>15</v>
      </c>
      <c r="Q10" s="296">
        <v>22</v>
      </c>
      <c r="R10" s="296">
        <v>35</v>
      </c>
      <c r="S10" s="296">
        <v>33</v>
      </c>
      <c r="T10" s="296">
        <v>37</v>
      </c>
      <c r="U10" s="296">
        <v>36</v>
      </c>
      <c r="V10" s="296">
        <v>73</v>
      </c>
      <c r="W10" s="296">
        <v>78</v>
      </c>
      <c r="X10" s="296">
        <v>104</v>
      </c>
      <c r="Y10" s="296">
        <v>102</v>
      </c>
      <c r="Z10" s="296">
        <v>109</v>
      </c>
      <c r="AA10" s="296">
        <v>96</v>
      </c>
      <c r="AB10" s="296">
        <v>130</v>
      </c>
      <c r="AC10" s="296">
        <v>246</v>
      </c>
      <c r="AD10" s="296">
        <v>211</v>
      </c>
      <c r="AE10" s="296">
        <v>269</v>
      </c>
      <c r="AF10" s="296">
        <v>364</v>
      </c>
      <c r="AG10" s="296">
        <v>224</v>
      </c>
      <c r="AH10" s="296">
        <v>150</v>
      </c>
      <c r="AI10" s="296">
        <v>193</v>
      </c>
      <c r="AJ10" s="296"/>
    </row>
    <row r="11" spans="1:38">
      <c r="A11" s="92" t="s">
        <v>9</v>
      </c>
      <c r="B11" s="296">
        <v>0</v>
      </c>
      <c r="C11" s="296">
        <v>0</v>
      </c>
      <c r="D11" s="296">
        <v>0</v>
      </c>
      <c r="E11" s="296">
        <v>0</v>
      </c>
      <c r="F11" s="296">
        <v>0</v>
      </c>
      <c r="G11" s="296">
        <v>0</v>
      </c>
      <c r="H11" s="296">
        <v>0</v>
      </c>
      <c r="I11" s="296">
        <v>0</v>
      </c>
      <c r="J11" s="296">
        <v>0</v>
      </c>
      <c r="K11" s="296">
        <v>0</v>
      </c>
      <c r="L11" s="296">
        <v>3</v>
      </c>
      <c r="M11" s="296">
        <v>5</v>
      </c>
      <c r="N11" s="296">
        <v>7</v>
      </c>
      <c r="O11" s="296">
        <v>10</v>
      </c>
      <c r="P11" s="296">
        <v>12</v>
      </c>
      <c r="Q11" s="296">
        <v>14</v>
      </c>
      <c r="R11" s="296">
        <v>52</v>
      </c>
      <c r="S11" s="296">
        <v>28</v>
      </c>
      <c r="T11" s="296">
        <v>72</v>
      </c>
      <c r="U11" s="296">
        <v>26</v>
      </c>
      <c r="V11" s="296">
        <v>117</v>
      </c>
      <c r="W11" s="296">
        <v>122</v>
      </c>
      <c r="X11" s="296">
        <v>15</v>
      </c>
      <c r="Y11" s="296">
        <v>222</v>
      </c>
      <c r="Z11" s="296">
        <v>421</v>
      </c>
      <c r="AA11" s="296">
        <v>393</v>
      </c>
      <c r="AB11" s="296">
        <v>366</v>
      </c>
      <c r="AC11" s="296">
        <v>339</v>
      </c>
      <c r="AD11" s="296">
        <v>312</v>
      </c>
      <c r="AE11" s="296">
        <v>285</v>
      </c>
      <c r="AF11" s="296">
        <v>257</v>
      </c>
      <c r="AG11" s="296">
        <v>274</v>
      </c>
      <c r="AH11" s="296">
        <v>342</v>
      </c>
      <c r="AI11" s="296">
        <v>342</v>
      </c>
      <c r="AJ11" s="296"/>
    </row>
    <row r="12" spans="1:38">
      <c r="A12" s="92" t="s">
        <v>8</v>
      </c>
      <c r="B12" s="296">
        <v>116</v>
      </c>
      <c r="C12" s="296">
        <v>115</v>
      </c>
      <c r="D12" s="296">
        <v>113</v>
      </c>
      <c r="E12" s="296">
        <v>112</v>
      </c>
      <c r="F12" s="296">
        <v>111</v>
      </c>
      <c r="G12" s="296">
        <v>109</v>
      </c>
      <c r="H12" s="296">
        <v>108</v>
      </c>
      <c r="I12" s="296">
        <v>106</v>
      </c>
      <c r="J12" s="296">
        <v>105</v>
      </c>
      <c r="K12" s="296">
        <v>72</v>
      </c>
      <c r="L12" s="296">
        <v>98</v>
      </c>
      <c r="M12" s="296">
        <v>106</v>
      </c>
      <c r="N12" s="296">
        <v>119</v>
      </c>
      <c r="O12" s="296">
        <v>121</v>
      </c>
      <c r="P12" s="296">
        <v>126</v>
      </c>
      <c r="Q12" s="296">
        <v>145</v>
      </c>
      <c r="R12" s="296">
        <v>113</v>
      </c>
      <c r="S12" s="296">
        <v>173</v>
      </c>
      <c r="T12" s="296">
        <v>210.8</v>
      </c>
      <c r="U12" s="296">
        <v>206.7</v>
      </c>
      <c r="V12" s="296">
        <v>228.8</v>
      </c>
      <c r="W12" s="296">
        <v>257.10000000000002</v>
      </c>
      <c r="X12" s="296">
        <v>196</v>
      </c>
      <c r="Y12" s="296">
        <v>197.3</v>
      </c>
      <c r="Z12" s="296">
        <v>240.2</v>
      </c>
      <c r="AA12" s="296">
        <v>206.9</v>
      </c>
      <c r="AB12" s="280">
        <v>238.9</v>
      </c>
      <c r="AC12" s="280">
        <v>204.9</v>
      </c>
      <c r="AD12" s="280">
        <v>210.2</v>
      </c>
      <c r="AE12" s="280">
        <v>203.1</v>
      </c>
      <c r="AF12" s="280">
        <v>210.7</v>
      </c>
      <c r="AG12" s="280">
        <v>181.3</v>
      </c>
      <c r="AH12" s="280">
        <v>225.5</v>
      </c>
      <c r="AI12" s="296">
        <v>162.6</v>
      </c>
      <c r="AJ12" s="296">
        <v>210</v>
      </c>
    </row>
    <row r="13" spans="1:38">
      <c r="A13" s="92" t="s">
        <v>6</v>
      </c>
      <c r="B13" s="296">
        <v>22</v>
      </c>
      <c r="C13" s="296">
        <v>22</v>
      </c>
      <c r="D13" s="296">
        <v>22</v>
      </c>
      <c r="E13" s="296">
        <v>22</v>
      </c>
      <c r="F13" s="296">
        <v>22</v>
      </c>
      <c r="G13" s="296">
        <v>7</v>
      </c>
      <c r="H13" s="296">
        <v>11</v>
      </c>
      <c r="I13" s="296">
        <v>15</v>
      </c>
      <c r="J13" s="296">
        <v>22</v>
      </c>
      <c r="K13" s="296">
        <v>29</v>
      </c>
      <c r="L13" s="296">
        <v>36</v>
      </c>
      <c r="M13" s="296">
        <v>42</v>
      </c>
      <c r="N13" s="296">
        <v>49</v>
      </c>
      <c r="O13" s="296">
        <v>56</v>
      </c>
      <c r="P13" s="296">
        <v>63</v>
      </c>
      <c r="Q13" s="296">
        <v>69</v>
      </c>
      <c r="R13" s="296">
        <v>76</v>
      </c>
      <c r="S13" s="296">
        <v>83</v>
      </c>
      <c r="T13" s="296">
        <v>90</v>
      </c>
      <c r="U13" s="296">
        <v>96</v>
      </c>
      <c r="V13" s="296">
        <v>103</v>
      </c>
      <c r="W13" s="296">
        <v>110</v>
      </c>
      <c r="X13" s="296">
        <v>117</v>
      </c>
      <c r="Y13" s="296">
        <v>124</v>
      </c>
      <c r="Z13" s="296">
        <v>130</v>
      </c>
      <c r="AA13" s="296">
        <v>137</v>
      </c>
      <c r="AB13" s="296">
        <v>144</v>
      </c>
      <c r="AC13" s="296">
        <v>151</v>
      </c>
      <c r="AD13" s="296">
        <v>216</v>
      </c>
      <c r="AE13" s="296">
        <v>282</v>
      </c>
      <c r="AF13" s="296">
        <v>182</v>
      </c>
      <c r="AG13" s="296">
        <v>210</v>
      </c>
      <c r="AH13" s="296">
        <v>345</v>
      </c>
      <c r="AI13" s="296">
        <v>316</v>
      </c>
      <c r="AJ13" s="296"/>
    </row>
    <row r="14" spans="1:38">
      <c r="A14" s="92" t="s">
        <v>17</v>
      </c>
      <c r="B14" s="296">
        <v>223</v>
      </c>
      <c r="C14" s="296">
        <v>216</v>
      </c>
      <c r="D14" s="296">
        <v>205</v>
      </c>
      <c r="E14" s="296">
        <v>193</v>
      </c>
      <c r="F14" s="296">
        <v>187</v>
      </c>
      <c r="G14" s="296">
        <v>185</v>
      </c>
      <c r="H14" s="296">
        <v>184</v>
      </c>
      <c r="I14" s="296">
        <v>184</v>
      </c>
      <c r="J14" s="296">
        <v>184</v>
      </c>
      <c r="K14" s="296">
        <v>184</v>
      </c>
      <c r="L14" s="296">
        <v>425</v>
      </c>
      <c r="M14" s="296">
        <v>433</v>
      </c>
      <c r="N14" s="296">
        <v>405</v>
      </c>
      <c r="O14" s="296">
        <v>128</v>
      </c>
      <c r="P14" s="296">
        <v>91</v>
      </c>
      <c r="Q14" s="296">
        <v>114</v>
      </c>
      <c r="R14" s="296">
        <v>130</v>
      </c>
      <c r="S14" s="296">
        <v>153</v>
      </c>
      <c r="T14" s="296">
        <v>186</v>
      </c>
      <c r="U14" s="296">
        <v>192</v>
      </c>
      <c r="V14" s="296">
        <v>211</v>
      </c>
      <c r="W14" s="296">
        <v>185</v>
      </c>
      <c r="X14" s="296">
        <v>199</v>
      </c>
      <c r="Y14" s="296">
        <v>250</v>
      </c>
      <c r="Z14" s="296">
        <v>265</v>
      </c>
      <c r="AA14" s="296">
        <v>299</v>
      </c>
      <c r="AB14" s="296">
        <v>258</v>
      </c>
      <c r="AC14" s="296">
        <v>277</v>
      </c>
      <c r="AD14" s="296">
        <v>269</v>
      </c>
      <c r="AE14" s="296">
        <v>292</v>
      </c>
      <c r="AF14" s="296">
        <v>325</v>
      </c>
      <c r="AG14" s="296">
        <v>374</v>
      </c>
      <c r="AH14" s="296">
        <v>383</v>
      </c>
      <c r="AI14" s="296">
        <v>382</v>
      </c>
      <c r="AJ14" s="296"/>
    </row>
    <row r="15" spans="1:38">
      <c r="A15" s="92" t="s">
        <v>4</v>
      </c>
      <c r="B15" s="296">
        <v>17</v>
      </c>
      <c r="C15" s="296">
        <v>17</v>
      </c>
      <c r="D15" s="296">
        <v>14</v>
      </c>
      <c r="E15" s="296">
        <v>13</v>
      </c>
      <c r="F15" s="296">
        <v>8</v>
      </c>
      <c r="G15" s="296">
        <v>10</v>
      </c>
      <c r="H15" s="296">
        <v>9</v>
      </c>
      <c r="I15" s="296">
        <v>11</v>
      </c>
      <c r="J15" s="296">
        <v>8</v>
      </c>
      <c r="K15" s="296">
        <v>6</v>
      </c>
      <c r="L15" s="296">
        <v>5</v>
      </c>
      <c r="M15" s="296">
        <v>5</v>
      </c>
      <c r="N15" s="296">
        <v>11</v>
      </c>
      <c r="O15" s="296">
        <v>11</v>
      </c>
      <c r="P15" s="296">
        <v>11</v>
      </c>
      <c r="Q15" s="296">
        <v>6</v>
      </c>
      <c r="R15" s="296">
        <v>7</v>
      </c>
      <c r="S15" s="296">
        <v>11</v>
      </c>
      <c r="T15" s="296">
        <v>32</v>
      </c>
      <c r="U15" s="296">
        <v>46</v>
      </c>
      <c r="V15" s="296">
        <v>54</v>
      </c>
      <c r="W15" s="296">
        <v>38</v>
      </c>
      <c r="X15" s="296">
        <v>27</v>
      </c>
      <c r="Y15" s="296">
        <v>14</v>
      </c>
      <c r="Z15" s="296">
        <v>10</v>
      </c>
      <c r="AA15" s="296">
        <v>7</v>
      </c>
      <c r="AB15" s="296">
        <v>9</v>
      </c>
      <c r="AC15" s="296">
        <v>8</v>
      </c>
      <c r="AD15" s="296">
        <v>8</v>
      </c>
      <c r="AE15" s="296">
        <v>9</v>
      </c>
      <c r="AF15" s="296">
        <v>10</v>
      </c>
      <c r="AG15" s="296">
        <v>10</v>
      </c>
      <c r="AH15" s="296">
        <v>10</v>
      </c>
      <c r="AI15" s="296">
        <v>9</v>
      </c>
      <c r="AJ15" s="296"/>
    </row>
    <row r="16" spans="1:38">
      <c r="A16" s="92" t="s">
        <v>3</v>
      </c>
      <c r="B16" s="296">
        <v>3504</v>
      </c>
      <c r="C16" s="296">
        <v>3504</v>
      </c>
      <c r="D16" s="296">
        <v>3556</v>
      </c>
      <c r="E16" s="296">
        <v>3705</v>
      </c>
      <c r="F16" s="296">
        <v>4025</v>
      </c>
      <c r="G16" s="296">
        <v>4786</v>
      </c>
      <c r="H16" s="296">
        <v>5556</v>
      </c>
      <c r="I16" s="296">
        <v>6305</v>
      </c>
      <c r="J16" s="296">
        <v>7127</v>
      </c>
      <c r="K16" s="296">
        <v>7763</v>
      </c>
      <c r="L16" s="296">
        <v>8290</v>
      </c>
      <c r="M16" s="296">
        <v>8316</v>
      </c>
      <c r="N16" s="296">
        <v>9009</v>
      </c>
      <c r="O16" s="296">
        <v>9136</v>
      </c>
      <c r="P16" s="296">
        <v>9344</v>
      </c>
      <c r="Q16" s="296">
        <v>9913</v>
      </c>
      <c r="R16" s="296">
        <v>9586</v>
      </c>
      <c r="S16" s="296">
        <v>9837</v>
      </c>
      <c r="T16" s="296">
        <v>11040</v>
      </c>
      <c r="U16" s="296">
        <v>10885</v>
      </c>
      <c r="V16" s="296">
        <v>11215</v>
      </c>
      <c r="W16" s="296">
        <v>11127</v>
      </c>
      <c r="X16" s="296">
        <v>11481</v>
      </c>
      <c r="Y16" s="296">
        <v>12125</v>
      </c>
      <c r="Z16" s="296">
        <v>12814</v>
      </c>
      <c r="AA16" s="296">
        <v>12598</v>
      </c>
      <c r="AB16" s="296">
        <v>11971</v>
      </c>
      <c r="AC16" s="296">
        <v>13183</v>
      </c>
      <c r="AD16" s="296">
        <v>13026</v>
      </c>
      <c r="AE16" s="296">
        <v>13067</v>
      </c>
      <c r="AF16" s="296">
        <v>13901</v>
      </c>
      <c r="AG16" s="296">
        <v>14227</v>
      </c>
      <c r="AH16" s="296">
        <v>14101</v>
      </c>
      <c r="AI16" s="296">
        <v>14033</v>
      </c>
      <c r="AJ16" s="296"/>
    </row>
    <row r="17" spans="1:36">
      <c r="A17" s="92" t="s">
        <v>431</v>
      </c>
      <c r="B17" s="296">
        <v>19</v>
      </c>
      <c r="C17" s="296">
        <v>19</v>
      </c>
      <c r="D17" s="296">
        <v>19</v>
      </c>
      <c r="E17" s="296">
        <v>19</v>
      </c>
      <c r="F17" s="296">
        <v>457</v>
      </c>
      <c r="G17" s="296">
        <v>174</v>
      </c>
      <c r="H17" s="296">
        <v>0</v>
      </c>
      <c r="I17" s="296">
        <v>4</v>
      </c>
      <c r="J17" s="296">
        <v>0</v>
      </c>
      <c r="K17" s="296">
        <v>0</v>
      </c>
      <c r="L17" s="296">
        <v>0</v>
      </c>
      <c r="M17" s="296">
        <v>0</v>
      </c>
      <c r="N17" s="296">
        <v>0</v>
      </c>
      <c r="O17" s="296">
        <v>0</v>
      </c>
      <c r="P17" s="296">
        <v>0</v>
      </c>
      <c r="Q17" s="296">
        <v>0</v>
      </c>
      <c r="R17" s="296">
        <v>0</v>
      </c>
      <c r="S17" s="296">
        <v>0</v>
      </c>
      <c r="T17" s="296">
        <v>0</v>
      </c>
      <c r="U17" s="296">
        <v>0</v>
      </c>
      <c r="V17" s="296">
        <v>0</v>
      </c>
      <c r="W17" s="296">
        <v>0</v>
      </c>
      <c r="X17" s="296">
        <v>0</v>
      </c>
      <c r="Y17" s="296">
        <v>0</v>
      </c>
      <c r="Z17" s="296">
        <v>0</v>
      </c>
      <c r="AA17" s="296">
        <v>0</v>
      </c>
      <c r="AB17" s="296">
        <v>0</v>
      </c>
      <c r="AC17" s="296">
        <v>0</v>
      </c>
      <c r="AD17" s="296">
        <v>0</v>
      </c>
      <c r="AE17" s="296">
        <v>0</v>
      </c>
      <c r="AF17" s="296">
        <v>0</v>
      </c>
      <c r="AG17" s="296">
        <v>0</v>
      </c>
      <c r="AH17" s="296">
        <v>0</v>
      </c>
      <c r="AI17" s="296">
        <v>0</v>
      </c>
      <c r="AJ17" s="296"/>
    </row>
    <row r="18" spans="1:36">
      <c r="A18" s="92" t="s">
        <v>1</v>
      </c>
      <c r="B18" s="296">
        <v>62</v>
      </c>
      <c r="C18" s="296">
        <v>62</v>
      </c>
      <c r="D18" s="296">
        <v>62</v>
      </c>
      <c r="E18" s="296">
        <v>62</v>
      </c>
      <c r="F18" s="296">
        <v>62</v>
      </c>
      <c r="G18" s="296">
        <v>130</v>
      </c>
      <c r="H18" s="296">
        <v>328</v>
      </c>
      <c r="I18" s="296">
        <v>398</v>
      </c>
      <c r="J18" s="296">
        <v>469</v>
      </c>
      <c r="K18" s="296">
        <v>539</v>
      </c>
      <c r="L18" s="296">
        <v>609</v>
      </c>
      <c r="M18" s="296">
        <v>679</v>
      </c>
      <c r="N18" s="296">
        <v>750</v>
      </c>
      <c r="O18" s="296">
        <v>820</v>
      </c>
      <c r="P18" s="296">
        <v>890</v>
      </c>
      <c r="Q18" s="296">
        <v>961</v>
      </c>
      <c r="R18" s="296">
        <v>1031</v>
      </c>
      <c r="S18" s="296">
        <v>1101</v>
      </c>
      <c r="T18" s="296">
        <v>1172</v>
      </c>
      <c r="U18" s="296">
        <v>1242</v>
      </c>
      <c r="V18" s="296">
        <v>1312</v>
      </c>
      <c r="W18" s="296">
        <v>1382</v>
      </c>
      <c r="X18" s="296">
        <v>1453</v>
      </c>
      <c r="Y18" s="296">
        <v>1523</v>
      </c>
      <c r="Z18" s="296">
        <v>1593</v>
      </c>
      <c r="AA18" s="296">
        <v>1664</v>
      </c>
      <c r="AB18" s="296">
        <v>1734</v>
      </c>
      <c r="AC18" s="296">
        <v>1804</v>
      </c>
      <c r="AD18" s="296">
        <v>1804</v>
      </c>
      <c r="AE18" s="296">
        <v>1804</v>
      </c>
      <c r="AF18" s="296">
        <v>1804</v>
      </c>
      <c r="AG18" s="296">
        <v>1804</v>
      </c>
      <c r="AH18" s="296">
        <v>1804</v>
      </c>
      <c r="AI18" s="296">
        <v>1804</v>
      </c>
      <c r="AJ18" s="296"/>
    </row>
    <row r="19" spans="1:36">
      <c r="A19" s="92" t="s">
        <v>23</v>
      </c>
      <c r="B19" s="296">
        <v>393</v>
      </c>
      <c r="C19" s="296">
        <v>1097</v>
      </c>
      <c r="D19" s="296">
        <v>227</v>
      </c>
      <c r="E19" s="296">
        <v>0</v>
      </c>
      <c r="F19" s="296">
        <v>0</v>
      </c>
      <c r="G19" s="296">
        <v>736</v>
      </c>
      <c r="H19" s="296">
        <v>739</v>
      </c>
      <c r="I19" s="296">
        <v>847</v>
      </c>
      <c r="J19" s="296">
        <v>889</v>
      </c>
      <c r="K19" s="296">
        <v>917</v>
      </c>
      <c r="L19" s="296">
        <v>945</v>
      </c>
      <c r="M19" s="296">
        <v>973</v>
      </c>
      <c r="N19" s="296">
        <v>1000</v>
      </c>
      <c r="O19" s="296">
        <v>1028</v>
      </c>
      <c r="P19" s="296">
        <v>1056</v>
      </c>
      <c r="Q19" s="296">
        <v>1084</v>
      </c>
      <c r="R19" s="296">
        <v>1112</v>
      </c>
      <c r="S19" s="296">
        <v>1140</v>
      </c>
      <c r="T19" s="296">
        <v>1168</v>
      </c>
      <c r="U19" s="296">
        <v>1195</v>
      </c>
      <c r="V19" s="296">
        <v>1223</v>
      </c>
      <c r="W19" s="296">
        <v>1251</v>
      </c>
      <c r="X19" s="296">
        <v>1279</v>
      </c>
      <c r="Y19" s="296">
        <v>784</v>
      </c>
      <c r="Z19" s="296">
        <v>360</v>
      </c>
      <c r="AA19" s="296">
        <v>360</v>
      </c>
      <c r="AB19" s="296">
        <v>360</v>
      </c>
      <c r="AC19" s="296">
        <v>360</v>
      </c>
      <c r="AD19" s="296">
        <v>360</v>
      </c>
      <c r="AE19" s="296">
        <v>360</v>
      </c>
      <c r="AF19" s="296">
        <v>360</v>
      </c>
      <c r="AG19" s="296">
        <v>360</v>
      </c>
      <c r="AH19" s="296">
        <v>360</v>
      </c>
      <c r="AI19" s="296">
        <v>360</v>
      </c>
      <c r="AJ19" s="296"/>
    </row>
    <row r="20" spans="1:36">
      <c r="A20" s="92" t="s">
        <v>24</v>
      </c>
      <c r="B20" s="835">
        <f>SUM(B4:B19)</f>
        <v>4959</v>
      </c>
      <c r="C20" s="835">
        <f t="shared" ref="C20:AI20" si="0">SUM(C4:C19)</f>
        <v>5640</v>
      </c>
      <c r="D20" s="835">
        <f t="shared" si="0"/>
        <v>4788</v>
      </c>
      <c r="E20" s="835">
        <f t="shared" si="0"/>
        <v>4712</v>
      </c>
      <c r="F20" s="835">
        <f t="shared" si="0"/>
        <v>5456</v>
      </c>
      <c r="G20" s="835">
        <f t="shared" si="0"/>
        <v>6718</v>
      </c>
      <c r="H20" s="835">
        <f t="shared" si="0"/>
        <v>7532</v>
      </c>
      <c r="I20" s="835">
        <f t="shared" si="0"/>
        <v>8426</v>
      </c>
      <c r="J20" s="835">
        <f t="shared" si="0"/>
        <v>9361</v>
      </c>
      <c r="K20" s="835">
        <f t="shared" si="0"/>
        <v>10038</v>
      </c>
      <c r="L20" s="835">
        <f t="shared" si="0"/>
        <v>10954</v>
      </c>
      <c r="M20" s="835">
        <f t="shared" si="0"/>
        <v>11096</v>
      </c>
      <c r="N20" s="835">
        <f t="shared" si="0"/>
        <v>11950</v>
      </c>
      <c r="O20" s="835">
        <f t="shared" si="0"/>
        <v>12025</v>
      </c>
      <c r="P20" s="835">
        <f t="shared" si="0"/>
        <v>12323</v>
      </c>
      <c r="Q20" s="835">
        <f t="shared" si="0"/>
        <v>12996</v>
      </c>
      <c r="R20" s="835">
        <f t="shared" si="0"/>
        <v>12752</v>
      </c>
      <c r="S20" s="835">
        <f t="shared" si="0"/>
        <v>13060</v>
      </c>
      <c r="T20" s="835">
        <f t="shared" si="0"/>
        <v>14447.8</v>
      </c>
      <c r="U20" s="835">
        <f t="shared" si="0"/>
        <v>14368.7</v>
      </c>
      <c r="V20" s="835">
        <f t="shared" si="0"/>
        <v>15088.8</v>
      </c>
      <c r="W20" s="835">
        <f t="shared" si="0"/>
        <v>15142.1</v>
      </c>
      <c r="X20" s="835">
        <f t="shared" si="0"/>
        <v>15465</v>
      </c>
      <c r="Y20" s="835">
        <f t="shared" si="0"/>
        <v>15896.3</v>
      </c>
      <c r="Z20" s="835">
        <f t="shared" si="0"/>
        <v>16512.2</v>
      </c>
      <c r="AA20" s="835">
        <f t="shared" si="0"/>
        <v>16373.9</v>
      </c>
      <c r="AB20" s="835">
        <f t="shared" si="0"/>
        <v>15861.9</v>
      </c>
      <c r="AC20" s="835">
        <f t="shared" si="0"/>
        <v>17294.900000000001</v>
      </c>
      <c r="AD20" s="835">
        <f t="shared" si="0"/>
        <v>17185.2</v>
      </c>
      <c r="AE20" s="835">
        <f t="shared" si="0"/>
        <v>17387.099999999999</v>
      </c>
      <c r="AF20" s="835">
        <f t="shared" si="0"/>
        <v>18280.7</v>
      </c>
      <c r="AG20" s="835">
        <f t="shared" si="0"/>
        <v>18563.3</v>
      </c>
      <c r="AH20" s="835">
        <f t="shared" si="0"/>
        <v>18807.5</v>
      </c>
      <c r="AI20" s="835">
        <f t="shared" si="0"/>
        <v>18758.599999999999</v>
      </c>
      <c r="AJ20" s="835"/>
    </row>
    <row r="21" spans="1:36">
      <c r="A21" s="17"/>
      <c r="B21" s="61"/>
      <c r="C21" s="17"/>
      <c r="D21" s="17"/>
      <c r="E21" s="17"/>
      <c r="F21" s="17"/>
      <c r="G21" s="17"/>
      <c r="H21" s="13"/>
      <c r="I21" s="13"/>
      <c r="J21" s="13"/>
      <c r="K21" s="17"/>
      <c r="O21" s="17"/>
      <c r="P21" s="17"/>
      <c r="Q21" s="17"/>
      <c r="R21" s="17"/>
      <c r="S21" s="17"/>
      <c r="T21" s="13"/>
      <c r="U21" s="13"/>
      <c r="V21" s="13"/>
      <c r="W21" s="17"/>
      <c r="Z21" s="13"/>
      <c r="AA21" s="13"/>
      <c r="AB21" s="13"/>
      <c r="AC21" s="13"/>
      <c r="AD21" s="13"/>
      <c r="AE21" s="13"/>
      <c r="AF21" s="13"/>
      <c r="AG21" s="13"/>
      <c r="AH21" s="13"/>
      <c r="AI21" s="13"/>
    </row>
    <row r="22" spans="1:36">
      <c r="A22" s="18" t="s">
        <v>18</v>
      </c>
      <c r="B22" s="17"/>
      <c r="D22" s="17"/>
      <c r="E22" s="17"/>
      <c r="F22" s="17"/>
      <c r="G22" s="17"/>
      <c r="H22" s="17"/>
      <c r="I22" s="17"/>
      <c r="J22" s="17"/>
      <c r="K22" s="17"/>
      <c r="L22" s="17"/>
      <c r="M22" s="17"/>
      <c r="N22" s="17"/>
      <c r="O22" s="17"/>
      <c r="P22" s="17"/>
      <c r="Q22" s="17"/>
      <c r="R22" s="17"/>
      <c r="S22" s="17"/>
      <c r="T22" s="17"/>
      <c r="U22" s="17"/>
      <c r="V22" s="13"/>
      <c r="W22" s="13"/>
      <c r="X22" s="13"/>
      <c r="Y22" s="17"/>
      <c r="Z22" s="13"/>
      <c r="AA22" s="13"/>
      <c r="AB22" s="13"/>
      <c r="AC22" s="13"/>
      <c r="AD22" s="13"/>
      <c r="AE22" s="13"/>
      <c r="AF22" s="13"/>
      <c r="AG22" s="13"/>
      <c r="AH22" s="13"/>
      <c r="AI22" s="13"/>
    </row>
    <row r="23" spans="1:36">
      <c r="A23" s="17"/>
      <c r="B23" s="17"/>
      <c r="D23" s="17"/>
      <c r="E23" s="17"/>
      <c r="F23" s="17"/>
      <c r="G23" s="17"/>
      <c r="H23" s="17"/>
      <c r="I23" s="17"/>
      <c r="J23" s="17"/>
      <c r="K23" s="17"/>
      <c r="L23" s="17"/>
      <c r="M23" s="17"/>
      <c r="N23" s="17"/>
      <c r="O23" s="17"/>
      <c r="P23" s="17"/>
      <c r="Q23" s="17"/>
      <c r="R23" s="17"/>
      <c r="S23" s="17"/>
      <c r="T23" s="17"/>
      <c r="U23" s="17"/>
      <c r="V23" s="13"/>
      <c r="W23" s="13"/>
      <c r="X23" s="13"/>
      <c r="Y23" s="17"/>
      <c r="Z23" s="13"/>
      <c r="AA23" s="13"/>
      <c r="AB23" s="13"/>
      <c r="AC23" s="13"/>
      <c r="AD23" s="13"/>
      <c r="AE23" s="13"/>
      <c r="AF23" s="13"/>
      <c r="AG23" s="13"/>
      <c r="AH23" s="13"/>
      <c r="AI23" s="13"/>
    </row>
    <row r="24" spans="1:36">
      <c r="A24" s="17" t="s">
        <v>372</v>
      </c>
      <c r="B24" s="13"/>
      <c r="D24" s="17"/>
      <c r="E24" s="17"/>
      <c r="F24" s="17"/>
      <c r="G24" s="17"/>
      <c r="H24" s="17"/>
      <c r="I24" s="17"/>
      <c r="J24" s="17"/>
      <c r="K24" s="17"/>
      <c r="L24" s="17"/>
      <c r="M24" s="17"/>
      <c r="N24" s="17"/>
      <c r="O24" s="17"/>
      <c r="P24" s="17"/>
      <c r="Q24" s="17"/>
      <c r="R24" s="17"/>
      <c r="S24" s="17"/>
      <c r="T24" s="17"/>
      <c r="U24" s="17"/>
      <c r="V24" s="13"/>
      <c r="W24" s="13"/>
      <c r="X24" s="13"/>
      <c r="Y24" s="17"/>
      <c r="Z24" s="13"/>
      <c r="AA24" s="13"/>
      <c r="AB24" s="13"/>
      <c r="AC24" s="13"/>
      <c r="AD24" s="13"/>
      <c r="AE24" s="13"/>
      <c r="AF24" s="13"/>
      <c r="AG24" s="13"/>
      <c r="AH24" s="13"/>
      <c r="AI24" s="13"/>
    </row>
    <row r="25" spans="1:36">
      <c r="A25" s="17"/>
      <c r="B25" s="17"/>
      <c r="C25" s="17"/>
      <c r="D25" s="17"/>
      <c r="E25" s="17"/>
      <c r="F25" s="17"/>
      <c r="G25" s="17"/>
      <c r="H25" s="17"/>
      <c r="I25" s="17"/>
      <c r="J25" s="17"/>
      <c r="K25" s="17"/>
      <c r="L25" s="17"/>
      <c r="M25" s="17"/>
      <c r="N25" s="17"/>
      <c r="O25" s="17"/>
      <c r="P25" s="17"/>
      <c r="Q25" s="17"/>
      <c r="R25" s="17"/>
      <c r="S25" s="17"/>
      <c r="T25" s="17"/>
      <c r="U25" s="17"/>
      <c r="V25" s="13"/>
      <c r="W25" s="13"/>
      <c r="X25" s="13"/>
      <c r="Y25" s="17"/>
      <c r="Z25" s="13"/>
      <c r="AA25" s="13"/>
      <c r="AB25" s="13"/>
      <c r="AC25" s="13"/>
      <c r="AD25" s="13"/>
      <c r="AE25" s="13"/>
      <c r="AF25" s="13"/>
      <c r="AG25" s="13"/>
      <c r="AH25" s="13"/>
      <c r="AI25" s="13"/>
    </row>
    <row r="26" spans="1:36">
      <c r="A26" s="13" t="s">
        <v>572</v>
      </c>
      <c r="V26" s="13"/>
      <c r="W26" s="13"/>
      <c r="X26" s="13"/>
    </row>
    <row r="27" spans="1:36">
      <c r="A27" s="13"/>
      <c r="V27" s="13"/>
      <c r="W27" s="13"/>
      <c r="X27" s="13"/>
    </row>
    <row r="28" spans="1:36">
      <c r="A28" s="13" t="s">
        <v>2898</v>
      </c>
      <c r="V28" s="13"/>
      <c r="W28" s="13"/>
      <c r="X28" s="13"/>
    </row>
    <row r="29" spans="1:36">
      <c r="A29" s="13"/>
      <c r="V29" s="13"/>
      <c r="W29" s="13"/>
      <c r="X29" s="13"/>
    </row>
    <row r="30" spans="1:36">
      <c r="A30" s="13" t="s">
        <v>2895</v>
      </c>
      <c r="V30" s="13"/>
      <c r="W30" s="13"/>
      <c r="X30" s="13"/>
    </row>
    <row r="31" spans="1:36">
      <c r="A31" s="13"/>
      <c r="V31" s="13"/>
      <c r="W31" s="13"/>
      <c r="X31" s="13"/>
    </row>
    <row r="32" spans="1:36">
      <c r="A32" s="13" t="s">
        <v>3291</v>
      </c>
      <c r="V32" s="13"/>
      <c r="W32" s="13"/>
      <c r="X32" s="13"/>
    </row>
    <row r="33" spans="1:35">
      <c r="A33" s="13"/>
      <c r="V33" s="13"/>
      <c r="W33" s="13"/>
      <c r="X33" s="13"/>
    </row>
    <row r="34" spans="1:35">
      <c r="A34" s="53" t="s">
        <v>102</v>
      </c>
      <c r="B34" s="17"/>
      <c r="C34" s="17"/>
      <c r="D34" s="17"/>
      <c r="E34" s="17"/>
      <c r="F34" s="17"/>
      <c r="G34" s="17"/>
      <c r="H34" s="17"/>
      <c r="I34" s="17"/>
      <c r="J34" s="17"/>
      <c r="K34" s="17"/>
      <c r="L34" s="17"/>
      <c r="M34" s="17"/>
      <c r="N34" s="17"/>
      <c r="O34" s="17"/>
      <c r="P34" s="17"/>
      <c r="Q34" s="17"/>
      <c r="R34" s="17"/>
      <c r="S34" s="17"/>
      <c r="T34" s="17"/>
      <c r="U34" s="17"/>
      <c r="V34" s="13"/>
      <c r="W34" s="13"/>
      <c r="X34" s="13"/>
      <c r="Y34" s="17"/>
      <c r="Z34" s="13"/>
      <c r="AA34" s="13"/>
      <c r="AB34" s="13"/>
      <c r="AC34" s="13"/>
      <c r="AD34" s="13"/>
      <c r="AE34" s="13"/>
      <c r="AF34" s="13"/>
      <c r="AG34" s="13"/>
      <c r="AH34" s="13"/>
      <c r="AI34" s="13"/>
    </row>
    <row r="35" spans="1:35">
      <c r="V35" s="13"/>
      <c r="W35" s="13"/>
      <c r="X35" s="13"/>
      <c r="Z35" s="13"/>
      <c r="AA35" s="13"/>
      <c r="AB35" s="13"/>
      <c r="AC35" s="13"/>
      <c r="AD35" s="13"/>
      <c r="AE35" s="13"/>
      <c r="AF35" s="13"/>
      <c r="AG35" s="13"/>
      <c r="AH35" s="13"/>
      <c r="AI35" s="13"/>
    </row>
    <row r="36" spans="1:35">
      <c r="A36" s="53" t="s">
        <v>2896</v>
      </c>
      <c r="V36" s="13"/>
      <c r="W36" s="13"/>
      <c r="X36" s="13"/>
    </row>
    <row r="37" spans="1:35">
      <c r="V37" s="13"/>
      <c r="W37" s="13"/>
      <c r="X37" s="13"/>
    </row>
  </sheetData>
  <conditionalFormatting sqref="V1:X2">
    <cfRule type="expression" dxfId="79" priority="1" stopIfTrue="1">
      <formula>#N/A</formula>
    </cfRule>
  </conditionalFormatting>
  <hyperlinks>
    <hyperlink ref="AL3" location="Content!A1" display="Back to content page" xr:uid="{00000000-0004-0000-1101-000000000000}"/>
  </hyperlinks>
  <pageMargins left="0.7" right="0.7" top="0.75" bottom="0.75" header="0.3" footer="0.3"/>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sheetPr codeName="Sheet275"/>
  <dimension ref="A1:Z79"/>
  <sheetViews>
    <sheetView topLeftCell="K14" workbookViewId="0">
      <selection activeCell="Y30" sqref="Y30"/>
    </sheetView>
  </sheetViews>
  <sheetFormatPr defaultRowHeight="14.5"/>
  <cols>
    <col min="1" max="1" width="33.7265625" customWidth="1"/>
    <col min="2" max="2" width="20" customWidth="1"/>
    <col min="3" max="24" width="10.26953125" customWidth="1"/>
  </cols>
  <sheetData>
    <row r="1" spans="1:26">
      <c r="A1" s="18" t="s">
        <v>3293</v>
      </c>
      <c r="B1" s="13"/>
      <c r="C1" s="13"/>
      <c r="D1" s="13"/>
      <c r="E1" s="13"/>
      <c r="F1" s="13"/>
      <c r="G1" s="13"/>
      <c r="H1" s="13"/>
      <c r="I1" s="13"/>
      <c r="N1" s="13"/>
      <c r="O1" s="13"/>
      <c r="P1" s="13"/>
      <c r="Q1" s="13"/>
      <c r="R1" s="13"/>
      <c r="S1" s="13"/>
      <c r="T1" s="13"/>
      <c r="U1" s="13"/>
      <c r="V1" s="13"/>
      <c r="W1" s="13"/>
      <c r="X1" s="13"/>
      <c r="Y1" s="13"/>
      <c r="Z1" s="13"/>
    </row>
    <row r="2" spans="1:26">
      <c r="A2" s="13"/>
      <c r="B2" s="13"/>
      <c r="C2" s="13"/>
      <c r="D2" s="13"/>
      <c r="E2" s="13"/>
      <c r="F2" s="13"/>
      <c r="G2" s="13"/>
      <c r="H2" s="13"/>
      <c r="I2" s="13"/>
      <c r="N2" s="13"/>
      <c r="O2" s="60"/>
      <c r="P2" s="13"/>
      <c r="Q2" s="13"/>
      <c r="R2" s="13"/>
      <c r="S2" s="13"/>
      <c r="T2" s="13"/>
      <c r="U2" s="13"/>
      <c r="V2" s="13"/>
      <c r="W2" s="13"/>
      <c r="X2" s="13"/>
      <c r="Y2" s="13"/>
      <c r="Z2" s="13"/>
    </row>
    <row r="3" spans="1:26" s="2" customFormat="1">
      <c r="A3" s="218" t="s">
        <v>14</v>
      </c>
      <c r="B3" s="219" t="s">
        <v>55</v>
      </c>
      <c r="C3" s="230">
        <v>2002</v>
      </c>
      <c r="D3" s="230">
        <v>2003</v>
      </c>
      <c r="E3" s="230">
        <v>2004</v>
      </c>
      <c r="F3" s="76">
        <v>2005</v>
      </c>
      <c r="G3" s="76">
        <v>2006</v>
      </c>
      <c r="H3" s="76">
        <v>2007</v>
      </c>
      <c r="I3" s="76">
        <v>2008</v>
      </c>
      <c r="J3" s="34">
        <v>2009</v>
      </c>
      <c r="K3" s="95">
        <v>2010</v>
      </c>
      <c r="L3" s="21">
        <v>2011</v>
      </c>
      <c r="M3" s="21">
        <v>2012</v>
      </c>
      <c r="N3" s="21">
        <v>2013</v>
      </c>
      <c r="O3" s="21">
        <v>2014</v>
      </c>
      <c r="P3" s="21">
        <v>2015</v>
      </c>
      <c r="Q3" s="21">
        <v>2016</v>
      </c>
      <c r="R3" s="21">
        <v>2017</v>
      </c>
      <c r="S3" s="21">
        <v>2018</v>
      </c>
      <c r="T3" s="21">
        <v>2019</v>
      </c>
      <c r="U3" s="21">
        <v>2020</v>
      </c>
      <c r="V3" s="21">
        <v>2021</v>
      </c>
      <c r="W3" s="21">
        <v>2022</v>
      </c>
      <c r="X3" s="21">
        <v>2023</v>
      </c>
      <c r="Y3" s="18"/>
      <c r="Z3" s="1" t="s">
        <v>528</v>
      </c>
    </row>
    <row r="4" spans="1:26">
      <c r="A4" s="1106" t="s">
        <v>54</v>
      </c>
      <c r="B4" s="219" t="s">
        <v>45</v>
      </c>
      <c r="C4" s="285">
        <v>2.7570000000000001</v>
      </c>
      <c r="D4" s="285">
        <v>1.7869999999999999</v>
      </c>
      <c r="E4" s="285">
        <v>7.1870000000000003</v>
      </c>
      <c r="F4" s="285">
        <v>3.6819999999999999</v>
      </c>
      <c r="G4" s="285">
        <v>6.641</v>
      </c>
      <c r="H4" s="285">
        <v>5.5839999999999996</v>
      </c>
      <c r="I4" s="285">
        <v>8.1720000000000006</v>
      </c>
      <c r="J4" s="285">
        <v>10.468</v>
      </c>
      <c r="K4" s="285">
        <v>17.369</v>
      </c>
      <c r="L4" s="285">
        <v>21.472000000000001</v>
      </c>
      <c r="M4" s="285">
        <v>24.7</v>
      </c>
      <c r="N4" s="285">
        <v>19.731000000000002</v>
      </c>
      <c r="O4" s="285">
        <v>27.61252</v>
      </c>
      <c r="P4" s="285">
        <v>25.49428</v>
      </c>
      <c r="Q4" s="285">
        <v>20.776769999999999</v>
      </c>
      <c r="R4" s="285">
        <v>26.714790000000001</v>
      </c>
      <c r="S4" s="285">
        <v>21.94248</v>
      </c>
      <c r="T4" s="285">
        <v>17.106870000000001</v>
      </c>
      <c r="U4" s="285">
        <v>23.881070000000001</v>
      </c>
      <c r="V4" s="285">
        <v>17.204000000000001</v>
      </c>
      <c r="W4" s="285">
        <v>30.632999999999999</v>
      </c>
      <c r="X4" s="285">
        <v>18.128</v>
      </c>
      <c r="Y4" s="59" t="s">
        <v>15</v>
      </c>
      <c r="Z4" s="13"/>
    </row>
    <row r="5" spans="1:26">
      <c r="A5" s="1106"/>
      <c r="B5" s="219" t="s">
        <v>44</v>
      </c>
      <c r="C5" s="285">
        <v>1.006</v>
      </c>
      <c r="D5" s="285">
        <v>1.4610000000000001</v>
      </c>
      <c r="E5" s="285">
        <v>3.6429999999999998</v>
      </c>
      <c r="F5" s="285">
        <v>1.5009999999999999</v>
      </c>
      <c r="G5" s="285">
        <v>1.3779999999999999</v>
      </c>
      <c r="H5" s="285">
        <v>2.4049999999999998</v>
      </c>
      <c r="I5" s="285">
        <v>3.915</v>
      </c>
      <c r="J5" s="285">
        <v>5.0970000000000004</v>
      </c>
      <c r="K5" s="285">
        <v>8.6289999999999996</v>
      </c>
      <c r="L5" s="285">
        <v>8.2070000000000007</v>
      </c>
      <c r="M5" s="285">
        <v>11.395</v>
      </c>
      <c r="N5" s="285">
        <v>9.4570000000000007</v>
      </c>
      <c r="O5" s="285">
        <v>7.8660200000000007</v>
      </c>
      <c r="P5" s="285">
        <v>5.2473900000000002</v>
      </c>
      <c r="Q5" s="285">
        <v>6.5542400000000001</v>
      </c>
      <c r="R5" s="285">
        <v>11.948840000000001</v>
      </c>
      <c r="S5" s="285">
        <v>6.3906499999999999</v>
      </c>
      <c r="T5" s="285">
        <v>10.15535</v>
      </c>
      <c r="U5" s="285">
        <v>8.179590000000001</v>
      </c>
      <c r="V5" s="285">
        <v>5.7320000000000002</v>
      </c>
      <c r="W5" s="285">
        <v>17.983000000000001</v>
      </c>
      <c r="X5" s="285">
        <v>5.7089999999999996</v>
      </c>
      <c r="Z5" s="33"/>
    </row>
    <row r="6" spans="1:26">
      <c r="A6" s="1106"/>
      <c r="B6" s="219" t="s">
        <v>43</v>
      </c>
      <c r="C6" s="285">
        <v>1.38</v>
      </c>
      <c r="D6" s="285">
        <v>2.6549999999999998</v>
      </c>
      <c r="E6" s="285">
        <v>4.0250000000000004</v>
      </c>
      <c r="F6" s="285">
        <v>2.2770000000000001</v>
      </c>
      <c r="G6" s="285">
        <v>4.0590000000000002</v>
      </c>
      <c r="H6" s="285">
        <v>3.2480000000000002</v>
      </c>
      <c r="I6" s="285">
        <v>15.993</v>
      </c>
      <c r="J6" s="285">
        <v>6.3239999999999998</v>
      </c>
      <c r="K6" s="285">
        <v>8.5649999999999995</v>
      </c>
      <c r="L6" s="285">
        <v>8.7100000000000009</v>
      </c>
      <c r="M6" s="285">
        <v>11.58</v>
      </c>
      <c r="N6" s="285">
        <v>14.148999999999999</v>
      </c>
      <c r="O6" s="285">
        <v>9.8924599999999998</v>
      </c>
      <c r="P6" s="285">
        <v>8.695170000000001</v>
      </c>
      <c r="Q6" s="285">
        <v>8.1512100000000007</v>
      </c>
      <c r="R6" s="285">
        <v>13.64231</v>
      </c>
      <c r="S6" s="285">
        <v>10.524329999999999</v>
      </c>
      <c r="T6" s="285">
        <v>9.0075800000000008</v>
      </c>
      <c r="U6" s="285">
        <v>10.07386</v>
      </c>
      <c r="V6" s="285">
        <v>7.19</v>
      </c>
      <c r="W6" s="285">
        <v>22.620999999999999</v>
      </c>
      <c r="X6" s="285">
        <v>8.4710000000000001</v>
      </c>
      <c r="Y6" s="59" t="s">
        <v>15</v>
      </c>
      <c r="Z6" s="13"/>
    </row>
    <row r="7" spans="1:26" s="94" customFormat="1">
      <c r="A7" s="1106"/>
      <c r="B7" s="219" t="s">
        <v>27</v>
      </c>
      <c r="C7" s="523">
        <v>5.1429999999999998</v>
      </c>
      <c r="D7" s="523">
        <v>5.9030000000000005</v>
      </c>
      <c r="E7" s="523">
        <v>14.855</v>
      </c>
      <c r="F7" s="523">
        <v>7.46</v>
      </c>
      <c r="G7" s="523">
        <v>12.077999999999999</v>
      </c>
      <c r="H7" s="523">
        <v>11.236999999999998</v>
      </c>
      <c r="I7" s="523">
        <v>28.08</v>
      </c>
      <c r="J7" s="523">
        <v>21.889000000000003</v>
      </c>
      <c r="K7" s="523">
        <v>34.562999999999995</v>
      </c>
      <c r="L7" s="523">
        <v>38.389000000000003</v>
      </c>
      <c r="M7" s="523">
        <v>47.674999999999997</v>
      </c>
      <c r="N7" s="523">
        <v>43.337000000000003</v>
      </c>
      <c r="O7" s="523">
        <v>45.371000000000002</v>
      </c>
      <c r="P7" s="523">
        <v>39.436840000000004</v>
      </c>
      <c r="Q7" s="523">
        <v>35.482219999999998</v>
      </c>
      <c r="R7" s="523">
        <v>52.30594</v>
      </c>
      <c r="S7" s="523">
        <v>38.857460000000003</v>
      </c>
      <c r="T7" s="523">
        <v>36.269800000000004</v>
      </c>
      <c r="U7" s="523">
        <f>SUM(U4:U6)</f>
        <v>42.134519999999995</v>
      </c>
      <c r="V7" s="523">
        <f t="shared" ref="V7:X7" si="0">SUM(V4:V6)</f>
        <v>30.126000000000001</v>
      </c>
      <c r="W7" s="523">
        <f t="shared" si="0"/>
        <v>71.236999999999995</v>
      </c>
      <c r="X7" s="523">
        <f t="shared" si="0"/>
        <v>32.308</v>
      </c>
      <c r="Y7" s="664"/>
      <c r="Z7" s="18"/>
    </row>
    <row r="8" spans="1:26">
      <c r="A8" s="1106" t="s">
        <v>53</v>
      </c>
      <c r="B8" s="219" t="s">
        <v>45</v>
      </c>
      <c r="C8" s="285"/>
      <c r="D8" s="285"/>
      <c r="E8" s="285"/>
      <c r="F8" s="285"/>
      <c r="G8" s="285"/>
      <c r="H8" s="285"/>
      <c r="I8" s="285"/>
      <c r="J8" s="285">
        <v>13.631</v>
      </c>
      <c r="K8" s="285">
        <v>19.939</v>
      </c>
      <c r="L8" s="285">
        <v>8.4250000000000007</v>
      </c>
      <c r="M8" s="285">
        <v>15.093</v>
      </c>
      <c r="N8" s="285">
        <v>21.942</v>
      </c>
      <c r="O8" s="285">
        <v>21.155999999999999</v>
      </c>
      <c r="P8" s="285">
        <v>13.124180000000001</v>
      </c>
      <c r="Q8" s="285">
        <v>10.69894</v>
      </c>
      <c r="R8" s="285">
        <v>5.5894899999999996</v>
      </c>
      <c r="S8" s="285">
        <v>12.644500000000001</v>
      </c>
      <c r="T8" s="285">
        <v>9.9968599999999999</v>
      </c>
      <c r="U8" s="285">
        <v>9.9968599999999999</v>
      </c>
      <c r="V8" s="285">
        <v>13.085000000000001</v>
      </c>
      <c r="W8" s="285">
        <v>15.9</v>
      </c>
      <c r="X8" s="285">
        <v>17.547000000000001</v>
      </c>
      <c r="Y8" s="13"/>
      <c r="Z8" s="13"/>
    </row>
    <row r="9" spans="1:26">
      <c r="A9" s="1106"/>
      <c r="B9" s="219" t="s">
        <v>44</v>
      </c>
      <c r="C9" s="285"/>
      <c r="D9" s="285"/>
      <c r="E9" s="285"/>
      <c r="F9" s="285"/>
      <c r="G9" s="285"/>
      <c r="H9" s="285"/>
      <c r="I9" s="285"/>
      <c r="J9" s="285">
        <v>0.89800000000000002</v>
      </c>
      <c r="K9" s="285">
        <v>0.83699999999999997</v>
      </c>
      <c r="L9" s="285">
        <v>0.73499999999999999</v>
      </c>
      <c r="M9" s="285">
        <v>0.224</v>
      </c>
      <c r="N9" s="285">
        <v>0.376</v>
      </c>
      <c r="O9" s="285">
        <v>1.123</v>
      </c>
      <c r="P9" s="285">
        <v>2.0594600000000001</v>
      </c>
      <c r="Q9" s="285">
        <v>0.75851000000000002</v>
      </c>
      <c r="R9" s="285">
        <v>1.6559000000000001</v>
      </c>
      <c r="S9" s="285">
        <v>1.4153199999999999</v>
      </c>
      <c r="T9" s="285">
        <v>1.6724300000000001</v>
      </c>
      <c r="U9" s="285">
        <v>1.6724300000000001</v>
      </c>
      <c r="V9" s="285">
        <v>1.26</v>
      </c>
      <c r="W9" s="285">
        <v>1.6439999999999999</v>
      </c>
      <c r="X9" s="285">
        <v>3.41</v>
      </c>
      <c r="Y9" s="13"/>
      <c r="Z9" s="13"/>
    </row>
    <row r="10" spans="1:26">
      <c r="A10" s="1106"/>
      <c r="B10" s="219" t="s">
        <v>43</v>
      </c>
      <c r="C10" s="285"/>
      <c r="D10" s="285"/>
      <c r="E10" s="285"/>
      <c r="F10" s="285"/>
      <c r="G10" s="285"/>
      <c r="H10" s="285"/>
      <c r="I10" s="285"/>
      <c r="J10" s="285">
        <v>0.83</v>
      </c>
      <c r="K10" s="285">
        <v>0.754</v>
      </c>
      <c r="L10" s="285">
        <v>0.38300000000000001</v>
      </c>
      <c r="M10" s="285">
        <v>0.13300000000000001</v>
      </c>
      <c r="N10" s="285">
        <v>0.16800000000000001</v>
      </c>
      <c r="O10" s="285">
        <v>0.97399999999999998</v>
      </c>
      <c r="P10" s="285">
        <v>1.95851</v>
      </c>
      <c r="Q10" s="285">
        <v>0.72339999999999993</v>
      </c>
      <c r="R10" s="285">
        <v>1.3691</v>
      </c>
      <c r="S10" s="285">
        <v>1.05684</v>
      </c>
      <c r="T10" s="285">
        <v>1.6664000000000001</v>
      </c>
      <c r="U10" s="285">
        <v>1.6664000000000001</v>
      </c>
      <c r="V10" s="285">
        <v>1.0640000000000001</v>
      </c>
      <c r="W10" s="285">
        <v>1.3580000000000001</v>
      </c>
      <c r="X10" s="285">
        <v>3.2429999999999999</v>
      </c>
      <c r="Y10" s="13"/>
      <c r="Z10" s="60"/>
    </row>
    <row r="11" spans="1:26" s="94" customFormat="1">
      <c r="A11" s="1106"/>
      <c r="B11" s="219" t="s">
        <v>27</v>
      </c>
      <c r="C11" s="523"/>
      <c r="D11" s="523"/>
      <c r="E11" s="523"/>
      <c r="F11" s="523"/>
      <c r="G11" s="523"/>
      <c r="H11" s="523"/>
      <c r="I11" s="523"/>
      <c r="J11" s="523">
        <v>15.359</v>
      </c>
      <c r="K11" s="523">
        <v>21.53</v>
      </c>
      <c r="L11" s="523">
        <v>9.5429999999999993</v>
      </c>
      <c r="M11" s="523">
        <v>15.45</v>
      </c>
      <c r="N11" s="523">
        <v>22.486000000000001</v>
      </c>
      <c r="O11" s="523">
        <v>23.253</v>
      </c>
      <c r="P11" s="523">
        <v>17.142150000000001</v>
      </c>
      <c r="Q11" s="523">
        <v>12.18085</v>
      </c>
      <c r="R11" s="523">
        <v>8.61449</v>
      </c>
      <c r="S11" s="523">
        <v>15.11666</v>
      </c>
      <c r="T11" s="523">
        <v>13.33569</v>
      </c>
      <c r="U11" s="523">
        <f>SUM(U8:U10)</f>
        <v>13.33569</v>
      </c>
      <c r="V11" s="523">
        <f t="shared" ref="V11:X11" si="1">SUM(V8:V10)</f>
        <v>15.409000000000001</v>
      </c>
      <c r="W11" s="523">
        <f t="shared" si="1"/>
        <v>18.902000000000001</v>
      </c>
      <c r="X11" s="523">
        <f t="shared" si="1"/>
        <v>24.2</v>
      </c>
      <c r="Y11" s="664"/>
      <c r="Z11" s="18"/>
    </row>
    <row r="12" spans="1:26">
      <c r="A12" s="1106" t="s">
        <v>483</v>
      </c>
      <c r="B12" s="219" t="s">
        <v>45</v>
      </c>
      <c r="C12" s="285"/>
      <c r="D12" s="285"/>
      <c r="E12" s="285"/>
      <c r="F12" s="285"/>
      <c r="G12" s="285"/>
      <c r="H12" s="285"/>
      <c r="I12" s="285"/>
      <c r="J12" s="285"/>
      <c r="K12" s="285"/>
      <c r="L12" s="285"/>
      <c r="M12" s="285"/>
      <c r="N12" s="285"/>
      <c r="O12" s="285"/>
      <c r="P12" s="285"/>
      <c r="Q12" s="285"/>
      <c r="R12" s="285"/>
      <c r="S12" s="285"/>
      <c r="T12" s="285"/>
      <c r="U12" s="285"/>
      <c r="V12" s="285">
        <v>0.08</v>
      </c>
      <c r="W12" s="285">
        <v>9.9000000000000005E-2</v>
      </c>
      <c r="X12" s="285">
        <v>0.106</v>
      </c>
      <c r="Y12" s="59"/>
      <c r="Z12" s="13"/>
    </row>
    <row r="13" spans="1:26">
      <c r="A13" s="1106"/>
      <c r="B13" s="219" t="s">
        <v>44</v>
      </c>
      <c r="C13" s="285"/>
      <c r="D13" s="285"/>
      <c r="E13" s="285"/>
      <c r="F13" s="285"/>
      <c r="G13" s="285"/>
      <c r="H13" s="285"/>
      <c r="I13" s="285"/>
      <c r="J13" s="285"/>
      <c r="K13" s="285"/>
      <c r="L13" s="285"/>
      <c r="M13" s="285"/>
      <c r="N13" s="285"/>
      <c r="O13" s="285"/>
      <c r="P13" s="285"/>
      <c r="Q13" s="285"/>
      <c r="R13" s="285"/>
      <c r="S13" s="285"/>
      <c r="T13" s="285"/>
      <c r="U13" s="285"/>
      <c r="V13" s="285">
        <v>7.0000000000000007E-2</v>
      </c>
      <c r="W13" s="285">
        <v>8.4000000000000005E-2</v>
      </c>
      <c r="X13" s="285">
        <v>7.5999999999999998E-2</v>
      </c>
      <c r="Y13" s="59"/>
      <c r="Z13" s="13"/>
    </row>
    <row r="14" spans="1:26">
      <c r="A14" s="1106"/>
      <c r="B14" s="219" t="s">
        <v>43</v>
      </c>
      <c r="C14" s="285"/>
      <c r="D14" s="285"/>
      <c r="E14" s="285"/>
      <c r="F14" s="285"/>
      <c r="G14" s="285"/>
      <c r="H14" s="285"/>
      <c r="I14" s="285"/>
      <c r="J14" s="285"/>
      <c r="K14" s="285"/>
      <c r="L14" s="285"/>
      <c r="M14" s="285"/>
      <c r="N14" s="285"/>
      <c r="O14" s="285"/>
      <c r="P14" s="285"/>
      <c r="Q14" s="285"/>
      <c r="R14" s="285"/>
      <c r="S14" s="285"/>
      <c r="T14" s="285"/>
      <c r="U14" s="285"/>
      <c r="V14" s="285">
        <v>7.0000000000000007E-2</v>
      </c>
      <c r="W14" s="285">
        <v>0.08</v>
      </c>
      <c r="X14" s="285">
        <v>0.08</v>
      </c>
      <c r="Y14" s="59"/>
      <c r="Z14" s="13"/>
    </row>
    <row r="15" spans="1:26" s="94" customFormat="1">
      <c r="A15" s="1106"/>
      <c r="B15" s="219" t="s">
        <v>27</v>
      </c>
      <c r="C15" s="523"/>
      <c r="D15" s="523"/>
      <c r="E15" s="523"/>
      <c r="F15" s="523"/>
      <c r="G15" s="523"/>
      <c r="H15" s="523"/>
      <c r="I15" s="523"/>
      <c r="J15" s="523"/>
      <c r="K15" s="523"/>
      <c r="L15" s="523"/>
      <c r="M15" s="523"/>
      <c r="N15" s="523"/>
      <c r="O15" s="523"/>
      <c r="P15" s="523"/>
      <c r="Q15" s="523"/>
      <c r="R15" s="523"/>
      <c r="S15" s="523"/>
      <c r="T15" s="523"/>
      <c r="U15" s="523"/>
      <c r="V15" s="523">
        <v>0.22</v>
      </c>
      <c r="W15" s="523">
        <v>0.26300000000000001</v>
      </c>
      <c r="X15" s="523">
        <v>0.26200000000000001</v>
      </c>
      <c r="Y15" s="664"/>
      <c r="Z15" s="18"/>
    </row>
    <row r="16" spans="1:26">
      <c r="A16" s="1106" t="s">
        <v>89</v>
      </c>
      <c r="B16" s="219" t="s">
        <v>45</v>
      </c>
      <c r="C16" s="285">
        <v>0</v>
      </c>
      <c r="D16" s="285">
        <v>1.075</v>
      </c>
      <c r="E16" s="285">
        <v>0.79500000000000004</v>
      </c>
      <c r="F16" s="285">
        <v>0.376</v>
      </c>
      <c r="G16" s="285">
        <v>1.627</v>
      </c>
      <c r="H16" s="285">
        <v>2.9430000000000001</v>
      </c>
      <c r="I16" s="285">
        <v>4.3140000000000001</v>
      </c>
      <c r="J16" s="285">
        <v>2.93</v>
      </c>
      <c r="K16" s="285">
        <v>4.6760000000000002</v>
      </c>
      <c r="L16" s="285">
        <v>5.2329999999999997</v>
      </c>
      <c r="M16" s="285">
        <v>2.2519999999999998</v>
      </c>
      <c r="N16" s="285">
        <v>5.2270000000000003</v>
      </c>
      <c r="O16" s="285">
        <v>15.180530000000001</v>
      </c>
      <c r="P16" s="285">
        <v>18.084379999999999</v>
      </c>
      <c r="Q16" s="285">
        <v>11.3126</v>
      </c>
      <c r="R16" s="285">
        <v>16.04354</v>
      </c>
      <c r="S16" s="285">
        <v>9.6705199999999998</v>
      </c>
      <c r="T16" s="285">
        <v>15.57137</v>
      </c>
      <c r="U16" s="285">
        <v>23.688830000000003</v>
      </c>
      <c r="V16" s="285">
        <v>23.689</v>
      </c>
      <c r="W16" s="285">
        <v>22.01</v>
      </c>
      <c r="X16" s="285">
        <v>32.284999999999997</v>
      </c>
      <c r="Y16" s="59" t="s">
        <v>30</v>
      </c>
      <c r="Z16" s="13"/>
    </row>
    <row r="17" spans="1:26">
      <c r="A17" s="1106"/>
      <c r="B17" s="219" t="s">
        <v>44</v>
      </c>
      <c r="C17" s="285">
        <v>0</v>
      </c>
      <c r="D17" s="285">
        <v>0.36899999999999999</v>
      </c>
      <c r="E17" s="285">
        <v>0.314</v>
      </c>
      <c r="F17" s="285">
        <v>0.04</v>
      </c>
      <c r="G17" s="285">
        <v>0.245</v>
      </c>
      <c r="H17" s="285">
        <v>0.46800000000000003</v>
      </c>
      <c r="I17" s="285">
        <v>0.89100000000000001</v>
      </c>
      <c r="J17" s="285">
        <v>0.69</v>
      </c>
      <c r="K17" s="285">
        <v>0.81799999999999995</v>
      </c>
      <c r="L17" s="285">
        <v>1.5580000000000001</v>
      </c>
      <c r="M17" s="285">
        <v>2.2429999999999999</v>
      </c>
      <c r="N17" s="285">
        <v>2.2429999999999999</v>
      </c>
      <c r="O17" s="285">
        <v>1.7103599999999999</v>
      </c>
      <c r="P17" s="285">
        <v>1.13381</v>
      </c>
      <c r="Q17" s="285">
        <v>1.51065</v>
      </c>
      <c r="R17" s="285">
        <v>1.5342899999999999</v>
      </c>
      <c r="S17" s="285">
        <v>0.97262999999999999</v>
      </c>
      <c r="T17" s="285">
        <v>0.74976999999999994</v>
      </c>
      <c r="U17" s="285">
        <v>1.7714400000000001</v>
      </c>
      <c r="V17" s="285">
        <v>1.7709999999999999</v>
      </c>
      <c r="W17" s="285">
        <v>3.2040000000000002</v>
      </c>
      <c r="X17" s="285">
        <v>4.8070000000000004</v>
      </c>
      <c r="Y17" s="59" t="s">
        <v>15</v>
      </c>
      <c r="Z17" s="13" t="s">
        <v>15</v>
      </c>
    </row>
    <row r="18" spans="1:26">
      <c r="A18" s="1106"/>
      <c r="B18" s="219" t="s">
        <v>43</v>
      </c>
      <c r="C18" s="285">
        <v>0</v>
      </c>
      <c r="D18" s="285">
        <v>0.4</v>
      </c>
      <c r="E18" s="285">
        <v>0.28599999999999998</v>
      </c>
      <c r="F18" s="285">
        <v>3.7999999999999999E-2</v>
      </c>
      <c r="G18" s="285">
        <v>1.1759999999999999</v>
      </c>
      <c r="H18" s="285">
        <v>0.84199999999999997</v>
      </c>
      <c r="I18" s="285">
        <v>1.1419999999999999</v>
      </c>
      <c r="J18" s="285">
        <v>1.7929999999999999</v>
      </c>
      <c r="K18" s="285">
        <v>2.0139999999999998</v>
      </c>
      <c r="L18" s="285">
        <v>4.28</v>
      </c>
      <c r="M18" s="285">
        <v>1.853</v>
      </c>
      <c r="N18" s="285">
        <v>1.853</v>
      </c>
      <c r="O18" s="285">
        <v>3.2943500000000001</v>
      </c>
      <c r="P18" s="285">
        <v>1.9601099999999998</v>
      </c>
      <c r="Q18" s="285">
        <v>4.7880900000000004</v>
      </c>
      <c r="R18" s="285">
        <v>3.5959400000000001</v>
      </c>
      <c r="S18" s="285">
        <v>4.3525799999999997</v>
      </c>
      <c r="T18" s="285">
        <v>2.62358</v>
      </c>
      <c r="U18" s="285">
        <v>3.1353599999999999</v>
      </c>
      <c r="V18" s="285">
        <v>3.1349999999999998</v>
      </c>
      <c r="W18" s="285">
        <v>4.6669999999999998</v>
      </c>
      <c r="X18" s="285">
        <v>4.444</v>
      </c>
      <c r="Y18" s="59" t="s">
        <v>15</v>
      </c>
      <c r="Z18" s="13"/>
    </row>
    <row r="19" spans="1:26" s="94" customFormat="1">
      <c r="A19" s="1106"/>
      <c r="B19" s="219" t="s">
        <v>27</v>
      </c>
      <c r="C19" s="523">
        <v>0</v>
      </c>
      <c r="D19" s="523">
        <v>1.8439999999999999</v>
      </c>
      <c r="E19" s="523">
        <v>1.395</v>
      </c>
      <c r="F19" s="523">
        <v>0.45399999999999996</v>
      </c>
      <c r="G19" s="523">
        <v>3.048</v>
      </c>
      <c r="H19" s="523">
        <v>4.2530000000000001</v>
      </c>
      <c r="I19" s="523">
        <v>6.3469999999999995</v>
      </c>
      <c r="J19" s="523">
        <v>5.4130000000000003</v>
      </c>
      <c r="K19" s="523">
        <v>7.5079999999999991</v>
      </c>
      <c r="L19" s="523">
        <v>11.071</v>
      </c>
      <c r="M19" s="523">
        <v>6.347999999999999</v>
      </c>
      <c r="N19" s="523">
        <v>9.3230000000000004</v>
      </c>
      <c r="O19" s="523">
        <v>20.185240000000004</v>
      </c>
      <c r="P19" s="523">
        <v>21.1783</v>
      </c>
      <c r="Q19" s="523">
        <v>17.611339999999998</v>
      </c>
      <c r="R19" s="523">
        <v>21.173769999999998</v>
      </c>
      <c r="S19" s="523">
        <v>14.99573</v>
      </c>
      <c r="T19" s="523">
        <v>18.94472</v>
      </c>
      <c r="U19" s="523">
        <f>SUM(U16:U18)</f>
        <v>28.59563</v>
      </c>
      <c r="V19" s="523">
        <f t="shared" ref="V19:X19" si="2">SUM(V16:V18)</f>
        <v>28.594999999999999</v>
      </c>
      <c r="W19" s="523">
        <f t="shared" si="2"/>
        <v>29.881</v>
      </c>
      <c r="X19" s="523">
        <f t="shared" si="2"/>
        <v>41.536000000000001</v>
      </c>
      <c r="Y19" s="664"/>
      <c r="Z19" s="18"/>
    </row>
    <row r="20" spans="1:26">
      <c r="A20" s="1106" t="s">
        <v>482</v>
      </c>
      <c r="B20" s="92" t="s">
        <v>45</v>
      </c>
      <c r="C20" s="285"/>
      <c r="D20" s="285"/>
      <c r="E20" s="285"/>
      <c r="F20" s="285"/>
      <c r="G20" s="285"/>
      <c r="H20" s="285"/>
      <c r="I20" s="285"/>
      <c r="J20" s="285"/>
      <c r="K20" s="285"/>
      <c r="L20" s="285"/>
      <c r="M20" s="285"/>
      <c r="N20" s="285"/>
      <c r="O20" s="285"/>
      <c r="P20" s="285"/>
      <c r="Q20" s="285"/>
      <c r="R20" s="285"/>
      <c r="S20" s="285"/>
      <c r="T20" s="285"/>
      <c r="U20" s="285"/>
      <c r="V20" s="285">
        <v>8.0649999999999995</v>
      </c>
      <c r="W20" s="285">
        <v>7.2560000000000002</v>
      </c>
      <c r="X20" s="285">
        <v>7.2560000000000002</v>
      </c>
      <c r="Y20" s="13"/>
      <c r="Z20" s="13"/>
    </row>
    <row r="21" spans="1:26">
      <c r="A21" s="1106"/>
      <c r="B21" s="92" t="s">
        <v>44</v>
      </c>
      <c r="C21" s="285"/>
      <c r="D21" s="285"/>
      <c r="E21" s="285"/>
      <c r="F21" s="285"/>
      <c r="G21" s="285"/>
      <c r="H21" s="285"/>
      <c r="I21" s="285"/>
      <c r="J21" s="285"/>
      <c r="K21" s="285"/>
      <c r="L21" s="285"/>
      <c r="M21" s="285"/>
      <c r="N21" s="285"/>
      <c r="O21" s="285"/>
      <c r="P21" s="285"/>
      <c r="Q21" s="285"/>
      <c r="R21" s="285"/>
      <c r="S21" s="285"/>
      <c r="T21" s="285"/>
      <c r="U21" s="285"/>
      <c r="V21" s="285">
        <v>4.4210000000000003</v>
      </c>
      <c r="W21" s="285">
        <v>4.085</v>
      </c>
      <c r="X21" s="285">
        <v>4.085</v>
      </c>
      <c r="Y21" s="13"/>
      <c r="Z21" s="13"/>
    </row>
    <row r="22" spans="1:26">
      <c r="A22" s="1106"/>
      <c r="B22" s="92" t="s">
        <v>43</v>
      </c>
      <c r="C22" s="285"/>
      <c r="D22" s="285"/>
      <c r="E22" s="285"/>
      <c r="F22" s="285"/>
      <c r="G22" s="285"/>
      <c r="H22" s="285"/>
      <c r="I22" s="285"/>
      <c r="J22" s="285"/>
      <c r="K22" s="285"/>
      <c r="L22" s="285"/>
      <c r="M22" s="285"/>
      <c r="N22" s="285"/>
      <c r="O22" s="285"/>
      <c r="P22" s="285"/>
      <c r="Q22" s="285"/>
      <c r="R22" s="285"/>
      <c r="S22" s="285"/>
      <c r="T22" s="285"/>
      <c r="U22" s="285"/>
      <c r="V22" s="285">
        <v>3.6539999999999999</v>
      </c>
      <c r="W22" s="285">
        <v>2.9870000000000001</v>
      </c>
      <c r="X22" s="285">
        <v>2.9870000000000001</v>
      </c>
      <c r="Y22" s="13"/>
      <c r="Z22" s="13"/>
    </row>
    <row r="23" spans="1:26" s="94" customFormat="1">
      <c r="A23" s="1106"/>
      <c r="B23" s="92" t="s">
        <v>27</v>
      </c>
      <c r="C23" s="523">
        <v>0</v>
      </c>
      <c r="D23" s="523">
        <v>0</v>
      </c>
      <c r="E23" s="523">
        <v>0</v>
      </c>
      <c r="F23" s="523">
        <v>0</v>
      </c>
      <c r="G23" s="523">
        <v>0</v>
      </c>
      <c r="H23" s="523">
        <v>0</v>
      </c>
      <c r="I23" s="523">
        <v>0</v>
      </c>
      <c r="J23" s="523">
        <v>0</v>
      </c>
      <c r="K23" s="523">
        <v>0</v>
      </c>
      <c r="L23" s="523">
        <v>0</v>
      </c>
      <c r="M23" s="523">
        <v>0</v>
      </c>
      <c r="N23" s="523"/>
      <c r="O23" s="523">
        <v>0</v>
      </c>
      <c r="P23" s="523">
        <v>0</v>
      </c>
      <c r="Q23" s="523">
        <v>0</v>
      </c>
      <c r="R23" s="523">
        <v>0</v>
      </c>
      <c r="S23" s="523">
        <v>0</v>
      </c>
      <c r="T23" s="523">
        <v>0</v>
      </c>
      <c r="U23" s="523"/>
      <c r="V23" s="523">
        <v>16.14</v>
      </c>
      <c r="W23" s="523">
        <v>14.327999999999999</v>
      </c>
      <c r="X23" s="523">
        <v>14.327999999999999</v>
      </c>
      <c r="Y23" s="664"/>
      <c r="Z23" s="18"/>
    </row>
    <row r="24" spans="1:26">
      <c r="A24" s="1106" t="s">
        <v>52</v>
      </c>
      <c r="B24" s="219" t="s">
        <v>45</v>
      </c>
      <c r="C24" s="285"/>
      <c r="D24" s="285"/>
      <c r="E24" s="285"/>
      <c r="F24" s="285"/>
      <c r="G24" s="285"/>
      <c r="H24" s="285"/>
      <c r="I24" s="285"/>
      <c r="J24" s="285"/>
      <c r="K24" s="285"/>
      <c r="L24" s="285"/>
      <c r="M24" s="285"/>
      <c r="N24" s="285"/>
      <c r="O24" s="285"/>
      <c r="P24" s="285"/>
      <c r="Q24" s="285"/>
      <c r="R24" s="285"/>
      <c r="S24" s="285"/>
      <c r="T24" s="285"/>
      <c r="U24" s="285"/>
      <c r="V24" s="285">
        <v>3.0019999999999998</v>
      </c>
      <c r="W24" s="285">
        <v>1.911</v>
      </c>
      <c r="X24" s="285">
        <v>2.1520000000000001</v>
      </c>
      <c r="Y24" s="13"/>
      <c r="Z24" s="13"/>
    </row>
    <row r="25" spans="1:26">
      <c r="A25" s="1106"/>
      <c r="B25" s="219" t="s">
        <v>44</v>
      </c>
      <c r="C25" s="285"/>
      <c r="D25" s="285"/>
      <c r="E25" s="285"/>
      <c r="F25" s="285"/>
      <c r="G25" s="285"/>
      <c r="H25" s="285"/>
      <c r="I25" s="285"/>
      <c r="J25" s="285"/>
      <c r="K25" s="285"/>
      <c r="L25" s="285"/>
      <c r="M25" s="285"/>
      <c r="N25" s="285"/>
      <c r="O25" s="285"/>
      <c r="P25" s="285"/>
      <c r="Q25" s="285"/>
      <c r="R25" s="285"/>
      <c r="S25" s="285"/>
      <c r="T25" s="285"/>
      <c r="U25" s="285"/>
      <c r="V25" s="285">
        <v>0.35499999999999998</v>
      </c>
      <c r="W25" s="285">
        <v>0.251</v>
      </c>
      <c r="X25" s="285">
        <v>0.51700000000000002</v>
      </c>
      <c r="Y25" s="13"/>
      <c r="Z25" s="13"/>
    </row>
    <row r="26" spans="1:26">
      <c r="A26" s="1106"/>
      <c r="B26" s="219" t="s">
        <v>43</v>
      </c>
      <c r="C26" s="285"/>
      <c r="D26" s="285"/>
      <c r="E26" s="285"/>
      <c r="F26" s="285"/>
      <c r="G26" s="285"/>
      <c r="H26" s="285"/>
      <c r="I26" s="285"/>
      <c r="J26" s="285"/>
      <c r="K26" s="285"/>
      <c r="L26" s="285"/>
      <c r="M26" s="285"/>
      <c r="N26" s="285"/>
      <c r="O26" s="285"/>
      <c r="P26" s="285"/>
      <c r="Q26" s="285"/>
      <c r="R26" s="285"/>
      <c r="S26" s="285"/>
      <c r="T26" s="285"/>
      <c r="U26" s="285"/>
      <c r="V26" s="285">
        <v>0.19800000000000001</v>
      </c>
      <c r="W26" s="285">
        <v>6.3E-2</v>
      </c>
      <c r="X26" s="285">
        <v>0.434</v>
      </c>
      <c r="Y26" s="13"/>
      <c r="Z26" s="13"/>
    </row>
    <row r="27" spans="1:26" s="94" customFormat="1">
      <c r="A27" s="1106"/>
      <c r="B27" s="219" t="s">
        <v>27</v>
      </c>
      <c r="C27" s="523"/>
      <c r="D27" s="523"/>
      <c r="E27" s="523"/>
      <c r="F27" s="523"/>
      <c r="G27" s="523"/>
      <c r="H27" s="523"/>
      <c r="I27" s="523"/>
      <c r="J27" s="523"/>
      <c r="K27" s="523"/>
      <c r="L27" s="523"/>
      <c r="M27" s="523"/>
      <c r="N27" s="523"/>
      <c r="O27" s="523"/>
      <c r="P27" s="523"/>
      <c r="Q27" s="523"/>
      <c r="R27" s="523"/>
      <c r="S27" s="523"/>
      <c r="T27" s="523"/>
      <c r="U27" s="523"/>
      <c r="V27" s="523">
        <v>3.5550000000000002</v>
      </c>
      <c r="W27" s="523">
        <v>2.2250000000000001</v>
      </c>
      <c r="X27" s="523">
        <v>3.1030000000000002</v>
      </c>
      <c r="Y27" s="664"/>
      <c r="Z27" s="18"/>
    </row>
    <row r="28" spans="1:26">
      <c r="A28" s="1106" t="s">
        <v>51</v>
      </c>
      <c r="B28" s="219" t="s">
        <v>45</v>
      </c>
      <c r="C28" s="285">
        <v>2.645</v>
      </c>
      <c r="D28" s="285">
        <v>4.0949999999999998</v>
      </c>
      <c r="E28" s="285">
        <v>2.7160000000000002</v>
      </c>
      <c r="F28" s="285">
        <v>7.2569999999999997</v>
      </c>
      <c r="G28" s="285">
        <v>3.7440000000000002</v>
      </c>
      <c r="H28" s="285">
        <v>4.4130000000000003</v>
      </c>
      <c r="I28" s="285">
        <v>7.6269999999999998</v>
      </c>
      <c r="J28" s="285">
        <v>4.4390000000000001</v>
      </c>
      <c r="K28" s="285">
        <v>4.4820000000000002</v>
      </c>
      <c r="L28" s="285">
        <v>5.7549999999999999</v>
      </c>
      <c r="M28" s="285">
        <v>4.1639999999999997</v>
      </c>
      <c r="N28" s="285">
        <v>8.3260000000000005</v>
      </c>
      <c r="O28" s="285">
        <v>18.316459999999999</v>
      </c>
      <c r="P28" s="285">
        <v>16.444599999999998</v>
      </c>
      <c r="Q28" s="285">
        <v>9.3370999999999995</v>
      </c>
      <c r="R28" s="285">
        <v>31.410700000000002</v>
      </c>
      <c r="S28" s="285">
        <v>28.692640000000001</v>
      </c>
      <c r="T28" s="285">
        <v>24.184519999999999</v>
      </c>
      <c r="U28" s="285">
        <v>19.108349999999998</v>
      </c>
      <c r="V28" s="285">
        <v>9.5589999999999993</v>
      </c>
      <c r="W28" s="285">
        <v>14.651999999999999</v>
      </c>
      <c r="X28" s="285">
        <v>14.651999999999999</v>
      </c>
      <c r="Y28" s="59"/>
      <c r="Z28" s="13"/>
    </row>
    <row r="29" spans="1:26">
      <c r="A29" s="1106"/>
      <c r="B29" s="219" t="s">
        <v>44</v>
      </c>
      <c r="C29" s="285">
        <v>1.752</v>
      </c>
      <c r="D29" s="285">
        <v>0.91</v>
      </c>
      <c r="E29" s="285">
        <v>1.87</v>
      </c>
      <c r="F29" s="285">
        <v>4.5549999999999997</v>
      </c>
      <c r="G29" s="285">
        <v>1.9950000000000001</v>
      </c>
      <c r="H29" s="285">
        <v>2.548</v>
      </c>
      <c r="I29" s="285">
        <v>2.6869999999999998</v>
      </c>
      <c r="J29" s="285">
        <v>1.756</v>
      </c>
      <c r="K29" s="285">
        <v>1.589</v>
      </c>
      <c r="L29" s="285">
        <v>2.44</v>
      </c>
      <c r="M29" s="285">
        <v>2.3980000000000001</v>
      </c>
      <c r="N29" s="285">
        <v>3.1280000000000001</v>
      </c>
      <c r="O29" s="285">
        <v>3.9941799999999996</v>
      </c>
      <c r="P29" s="285">
        <v>2.6666500000000002</v>
      </c>
      <c r="Q29" s="285">
        <v>4.3118100000000004</v>
      </c>
      <c r="R29" s="285">
        <v>3.9369499999999999</v>
      </c>
      <c r="S29" s="285">
        <v>4.6420500000000002</v>
      </c>
      <c r="T29" s="285">
        <v>5.9841499999999996</v>
      </c>
      <c r="U29" s="285">
        <v>6.8416499999999996</v>
      </c>
      <c r="V29" s="285">
        <v>5.399</v>
      </c>
      <c r="W29" s="285">
        <v>3.15</v>
      </c>
      <c r="X29" s="285">
        <v>4.0140000000000002</v>
      </c>
      <c r="Y29" s="13"/>
      <c r="Z29" s="13"/>
    </row>
    <row r="30" spans="1:26">
      <c r="A30" s="1106"/>
      <c r="B30" s="219" t="s">
        <v>43</v>
      </c>
      <c r="C30" s="285">
        <v>1.7809999999999999</v>
      </c>
      <c r="D30" s="285">
        <v>1.3320000000000001</v>
      </c>
      <c r="E30" s="285">
        <v>1.913</v>
      </c>
      <c r="F30" s="285">
        <v>4.54</v>
      </c>
      <c r="G30" s="285">
        <v>1.66</v>
      </c>
      <c r="H30" s="285">
        <v>2.6139999999999999</v>
      </c>
      <c r="I30" s="285">
        <v>2.9430000000000001</v>
      </c>
      <c r="J30" s="285">
        <v>1.738</v>
      </c>
      <c r="K30" s="285">
        <v>2.3860000000000001</v>
      </c>
      <c r="L30" s="285">
        <v>2.863</v>
      </c>
      <c r="M30" s="285">
        <v>2.1030000000000002</v>
      </c>
      <c r="N30" s="285">
        <v>2.1030000000000002</v>
      </c>
      <c r="O30" s="285">
        <v>3.8927899999999998</v>
      </c>
      <c r="P30" s="285">
        <v>3.48204</v>
      </c>
      <c r="Q30" s="285">
        <v>4.3178599999999996</v>
      </c>
      <c r="R30" s="285">
        <v>3.6379099999999998</v>
      </c>
      <c r="S30" s="285">
        <v>4.4680299999999997</v>
      </c>
      <c r="T30" s="285">
        <v>5.6675900000000006</v>
      </c>
      <c r="U30" s="285">
        <v>5.79108</v>
      </c>
      <c r="V30" s="285">
        <v>4.6189999999999998</v>
      </c>
      <c r="W30" s="285">
        <v>2.83</v>
      </c>
      <c r="X30" s="285">
        <v>3.1829999999999998</v>
      </c>
      <c r="Y30" s="13"/>
      <c r="Z30" s="13"/>
    </row>
    <row r="31" spans="1:26" s="94" customFormat="1">
      <c r="A31" s="1106"/>
      <c r="B31" s="219" t="s">
        <v>27</v>
      </c>
      <c r="C31" s="523">
        <v>6.1779999999999999</v>
      </c>
      <c r="D31" s="523">
        <v>6.3369999999999997</v>
      </c>
      <c r="E31" s="523">
        <v>6.4990000000000006</v>
      </c>
      <c r="F31" s="523">
        <v>16.352</v>
      </c>
      <c r="G31" s="523">
        <v>7.3990000000000009</v>
      </c>
      <c r="H31" s="523">
        <v>9.5749999999999993</v>
      </c>
      <c r="I31" s="523">
        <v>13.257</v>
      </c>
      <c r="J31" s="523">
        <v>7.9329999999999998</v>
      </c>
      <c r="K31" s="523">
        <v>8.4570000000000007</v>
      </c>
      <c r="L31" s="523">
        <v>11.058</v>
      </c>
      <c r="M31" s="523">
        <v>8.6649999999999991</v>
      </c>
      <c r="N31" s="523">
        <v>13.557</v>
      </c>
      <c r="O31" s="523">
        <v>26.203429999999997</v>
      </c>
      <c r="P31" s="523">
        <v>22.59329</v>
      </c>
      <c r="Q31" s="523">
        <v>17.96677</v>
      </c>
      <c r="R31" s="523">
        <v>38.98556</v>
      </c>
      <c r="S31" s="523">
        <v>37.802720000000001</v>
      </c>
      <c r="T31" s="523">
        <v>35.836259999999996</v>
      </c>
      <c r="U31" s="523">
        <f>SUM(U28:U30)</f>
        <v>31.741079999999997</v>
      </c>
      <c r="V31" s="523">
        <f t="shared" ref="V31:X31" si="3">SUM(V28:V30)</f>
        <v>19.576999999999998</v>
      </c>
      <c r="W31" s="523">
        <f t="shared" si="3"/>
        <v>20.631999999999998</v>
      </c>
      <c r="X31" s="523">
        <f t="shared" si="3"/>
        <v>21.849</v>
      </c>
      <c r="Y31" s="664"/>
      <c r="Z31" s="18"/>
    </row>
    <row r="32" spans="1:26">
      <c r="A32" s="1106" t="s">
        <v>50</v>
      </c>
      <c r="B32" s="219" t="s">
        <v>45</v>
      </c>
      <c r="C32" s="285">
        <v>60.082999999999998</v>
      </c>
      <c r="D32" s="285">
        <v>60.988999999999997</v>
      </c>
      <c r="E32" s="285">
        <v>71.63</v>
      </c>
      <c r="F32" s="285">
        <v>66.171999999999997</v>
      </c>
      <c r="G32" s="285">
        <v>82.959000000000003</v>
      </c>
      <c r="H32" s="285">
        <v>84.33</v>
      </c>
      <c r="I32" s="285">
        <v>98.191000000000003</v>
      </c>
      <c r="J32" s="285">
        <v>72.040999999999997</v>
      </c>
      <c r="K32" s="285">
        <v>96.533000000000001</v>
      </c>
      <c r="L32" s="285">
        <v>84.938000000000002</v>
      </c>
      <c r="M32" s="285">
        <v>113.36799999999999</v>
      </c>
      <c r="N32" s="285">
        <v>118.71</v>
      </c>
      <c r="O32" s="285">
        <v>118.30503999999999</v>
      </c>
      <c r="P32" s="285">
        <v>109.42662</v>
      </c>
      <c r="Q32" s="285">
        <v>63.280190000000005</v>
      </c>
      <c r="R32" s="285">
        <v>86.463200000000001</v>
      </c>
      <c r="S32" s="285">
        <v>88.08489999999999</v>
      </c>
      <c r="T32" s="285">
        <v>77.290039999999991</v>
      </c>
      <c r="U32" s="285">
        <v>77.290000000000006</v>
      </c>
      <c r="V32" s="285">
        <v>103.589</v>
      </c>
      <c r="W32" s="285">
        <v>63.405000000000001</v>
      </c>
      <c r="X32" s="285">
        <v>273.988</v>
      </c>
      <c r="Y32" s="13"/>
      <c r="Z32" s="13"/>
    </row>
    <row r="33" spans="1:26">
      <c r="A33" s="1106"/>
      <c r="B33" s="219" t="s">
        <v>44</v>
      </c>
      <c r="C33" s="285">
        <v>18.021999999999998</v>
      </c>
      <c r="D33" s="285">
        <v>20.661999999999999</v>
      </c>
      <c r="E33" s="285">
        <v>23.747</v>
      </c>
      <c r="F33" s="285">
        <v>19.675999999999998</v>
      </c>
      <c r="G33" s="285">
        <v>24.015999999999998</v>
      </c>
      <c r="H33" s="285">
        <v>25.369</v>
      </c>
      <c r="I33" s="285">
        <v>12.489000000000001</v>
      </c>
      <c r="J33" s="285">
        <v>20.614000000000001</v>
      </c>
      <c r="K33" s="285">
        <v>17.68</v>
      </c>
      <c r="L33" s="285">
        <v>13.968999999999999</v>
      </c>
      <c r="M33" s="285">
        <v>22.582999999999998</v>
      </c>
      <c r="N33" s="285">
        <v>26.190999999999999</v>
      </c>
      <c r="O33" s="285">
        <v>11.677370000000002</v>
      </c>
      <c r="P33" s="285">
        <v>26.75459</v>
      </c>
      <c r="Q33" s="285">
        <v>14.40682</v>
      </c>
      <c r="R33" s="285">
        <v>24.073310000000003</v>
      </c>
      <c r="S33" s="285">
        <v>23.66046</v>
      </c>
      <c r="T33" s="285">
        <v>21.38777</v>
      </c>
      <c r="U33" s="285">
        <v>21.388000000000002</v>
      </c>
      <c r="V33" s="285">
        <v>35.118000000000002</v>
      </c>
      <c r="W33" s="285">
        <v>19.553999999999998</v>
      </c>
      <c r="X33" s="285">
        <v>45.420999999999999</v>
      </c>
      <c r="Y33" s="13"/>
      <c r="Z33" s="13"/>
    </row>
    <row r="34" spans="1:26">
      <c r="A34" s="1106"/>
      <c r="B34" s="219" t="s">
        <v>43</v>
      </c>
      <c r="C34" s="285">
        <v>6.5789999999999997</v>
      </c>
      <c r="D34" s="285">
        <v>11.581</v>
      </c>
      <c r="E34" s="285">
        <v>7.8410000000000002</v>
      </c>
      <c r="F34" s="285">
        <v>11.726000000000001</v>
      </c>
      <c r="G34" s="285">
        <v>14.545999999999999</v>
      </c>
      <c r="H34" s="285">
        <v>15.457000000000001</v>
      </c>
      <c r="I34" s="285">
        <v>9.6229999999999993</v>
      </c>
      <c r="J34" s="285">
        <v>15.305</v>
      </c>
      <c r="K34" s="285">
        <v>16.68</v>
      </c>
      <c r="L34" s="285">
        <v>7.375</v>
      </c>
      <c r="M34" s="285">
        <v>13.718</v>
      </c>
      <c r="N34" s="285">
        <v>19.391999999999999</v>
      </c>
      <c r="O34" s="285">
        <v>13.211349999999999</v>
      </c>
      <c r="P34" s="285">
        <v>17.376660000000001</v>
      </c>
      <c r="Q34" s="285">
        <v>10.543469999999999</v>
      </c>
      <c r="R34" s="285">
        <v>17.517900000000001</v>
      </c>
      <c r="S34" s="285">
        <v>17.5593</v>
      </c>
      <c r="T34" s="285">
        <v>18.622540000000001</v>
      </c>
      <c r="U34" s="285">
        <v>18.623000000000001</v>
      </c>
      <c r="V34" s="285">
        <v>28.738</v>
      </c>
      <c r="W34" s="285">
        <v>11.88</v>
      </c>
      <c r="X34" s="285">
        <v>30.013999999999999</v>
      </c>
      <c r="Y34" s="13"/>
      <c r="Z34" s="13"/>
    </row>
    <row r="35" spans="1:26" s="94" customFormat="1">
      <c r="A35" s="1106"/>
      <c r="B35" s="219" t="s">
        <v>27</v>
      </c>
      <c r="C35" s="523">
        <v>84.683999999999983</v>
      </c>
      <c r="D35" s="523">
        <v>93.231999999999999</v>
      </c>
      <c r="E35" s="523">
        <v>103.21799999999999</v>
      </c>
      <c r="F35" s="523">
        <v>97.573999999999998</v>
      </c>
      <c r="G35" s="523">
        <v>121.52099999999999</v>
      </c>
      <c r="H35" s="523">
        <v>125.15600000000001</v>
      </c>
      <c r="I35" s="523">
        <v>120.30300000000001</v>
      </c>
      <c r="J35" s="523">
        <v>107.96000000000001</v>
      </c>
      <c r="K35" s="523">
        <v>130.893</v>
      </c>
      <c r="L35" s="523">
        <v>106.282</v>
      </c>
      <c r="M35" s="523">
        <v>149.66899999999998</v>
      </c>
      <c r="N35" s="523">
        <v>164.29299999999998</v>
      </c>
      <c r="O35" s="523">
        <v>143.19376</v>
      </c>
      <c r="P35" s="523">
        <v>153.55786999999998</v>
      </c>
      <c r="Q35" s="523">
        <v>88.23048</v>
      </c>
      <c r="R35" s="523">
        <v>128.05441000000002</v>
      </c>
      <c r="S35" s="523">
        <v>129.30465999999998</v>
      </c>
      <c r="T35" s="523">
        <v>117.30034999999999</v>
      </c>
      <c r="U35" s="523">
        <f>SUM(U32:U34)</f>
        <v>117.30100000000002</v>
      </c>
      <c r="V35" s="523">
        <f t="shared" ref="V35:X35" si="4">SUM(V32:V34)</f>
        <v>167.44499999999999</v>
      </c>
      <c r="W35" s="523">
        <f t="shared" si="4"/>
        <v>94.838999999999999</v>
      </c>
      <c r="X35" s="523">
        <f t="shared" si="4"/>
        <v>349.423</v>
      </c>
      <c r="Y35" s="664"/>
      <c r="Z35" s="18"/>
    </row>
    <row r="36" spans="1:26">
      <c r="A36" s="1106" t="s">
        <v>8</v>
      </c>
      <c r="B36" s="219" t="s">
        <v>45</v>
      </c>
      <c r="C36" s="285">
        <v>11.028</v>
      </c>
      <c r="D36" s="285">
        <v>10.742000000000001</v>
      </c>
      <c r="E36" s="285">
        <v>10.499000000000001</v>
      </c>
      <c r="F36" s="285">
        <v>9.9</v>
      </c>
      <c r="G36" s="285">
        <v>8.6</v>
      </c>
      <c r="H36" s="285">
        <v>8.8000000000000007</v>
      </c>
      <c r="I36" s="285">
        <v>7.3</v>
      </c>
      <c r="J36" s="285">
        <v>6.95</v>
      </c>
      <c r="K36" s="285">
        <v>5.3490000000000002</v>
      </c>
      <c r="L36" s="285">
        <v>7.7009999999999996</v>
      </c>
      <c r="M36" s="285">
        <v>9.1189999999999998</v>
      </c>
      <c r="N36" s="285">
        <v>6.1580000000000004</v>
      </c>
      <c r="O36" s="285">
        <v>10.65761</v>
      </c>
      <c r="P36" s="285">
        <v>6.56935</v>
      </c>
      <c r="Q36" s="285">
        <v>9.0551299999999983</v>
      </c>
      <c r="R36" s="285">
        <v>8.378309999999999</v>
      </c>
      <c r="S36" s="285">
        <v>7.4086000000000007</v>
      </c>
      <c r="T36" s="285">
        <v>7.7755100000000006</v>
      </c>
      <c r="U36" s="285">
        <v>5.6537700000000006</v>
      </c>
      <c r="V36" s="285">
        <v>6.1769999999999996</v>
      </c>
      <c r="W36" s="285">
        <v>5.5629999999999997</v>
      </c>
      <c r="X36" s="285">
        <v>4.9909999999999997</v>
      </c>
      <c r="Y36" s="13" t="s">
        <v>15</v>
      </c>
      <c r="Z36" s="13" t="s">
        <v>15</v>
      </c>
    </row>
    <row r="37" spans="1:26">
      <c r="A37" s="1106"/>
      <c r="B37" s="219" t="s">
        <v>44</v>
      </c>
      <c r="C37" s="285">
        <v>4.0110000000000001</v>
      </c>
      <c r="D37" s="285">
        <v>4.0940000000000003</v>
      </c>
      <c r="E37" s="285">
        <v>4.0220000000000002</v>
      </c>
      <c r="F37" s="285">
        <v>5.8</v>
      </c>
      <c r="G37" s="285">
        <v>3.4</v>
      </c>
      <c r="H37" s="285">
        <v>2.2999999999999998</v>
      </c>
      <c r="I37" s="285">
        <v>6</v>
      </c>
      <c r="J37" s="285">
        <v>2.7429999999999999</v>
      </c>
      <c r="K37" s="285">
        <v>2.4710000000000001</v>
      </c>
      <c r="L37" s="285">
        <v>2.27</v>
      </c>
      <c r="M37" s="285">
        <v>2.2549999999999999</v>
      </c>
      <c r="N37" s="285">
        <v>1.92</v>
      </c>
      <c r="O37" s="285">
        <v>4.1241599999999998</v>
      </c>
      <c r="P37" s="285">
        <v>3.1261399999999999</v>
      </c>
      <c r="Q37" s="285">
        <v>4.3029299999999999</v>
      </c>
      <c r="R37" s="285">
        <v>4.4480000000000004</v>
      </c>
      <c r="S37" s="285">
        <v>2.4352800000000001</v>
      </c>
      <c r="T37" s="285">
        <v>2.5485199999999999</v>
      </c>
      <c r="U37" s="285">
        <v>2.2197399999999998</v>
      </c>
      <c r="V37" s="285">
        <v>3.206</v>
      </c>
      <c r="W37" s="285">
        <v>1.1499999999999999</v>
      </c>
      <c r="X37" s="285">
        <v>0</v>
      </c>
      <c r="Y37" s="13" t="s">
        <v>15</v>
      </c>
      <c r="Z37" s="13"/>
    </row>
    <row r="38" spans="1:26">
      <c r="A38" s="1106"/>
      <c r="B38" s="219" t="s">
        <v>43</v>
      </c>
      <c r="C38" s="285">
        <v>13.295999999999999</v>
      </c>
      <c r="D38" s="285">
        <v>11.516</v>
      </c>
      <c r="E38" s="285">
        <v>12.247999999999999</v>
      </c>
      <c r="F38" s="285">
        <v>14.2</v>
      </c>
      <c r="G38" s="285">
        <v>9.4</v>
      </c>
      <c r="H38" s="285">
        <v>11.8</v>
      </c>
      <c r="I38" s="285">
        <v>5</v>
      </c>
      <c r="J38" s="285">
        <v>8.5289999999999999</v>
      </c>
      <c r="K38" s="285">
        <v>6.1120000000000001</v>
      </c>
      <c r="L38" s="285">
        <v>8.8829999999999991</v>
      </c>
      <c r="M38" s="285">
        <v>5.6639999999999997</v>
      </c>
      <c r="N38" s="285">
        <v>6.3230000000000004</v>
      </c>
      <c r="O38" s="285">
        <v>8.7150200000000009</v>
      </c>
      <c r="P38" s="285">
        <v>4.0922200000000002</v>
      </c>
      <c r="Q38" s="285">
        <v>7.1362899999999998</v>
      </c>
      <c r="R38" s="285">
        <v>6.4946999999999999</v>
      </c>
      <c r="S38" s="285">
        <v>4.1896400000000007</v>
      </c>
      <c r="T38" s="285">
        <v>4.2821600000000002</v>
      </c>
      <c r="U38" s="285">
        <v>3.4115799999999998</v>
      </c>
      <c r="V38" s="285">
        <v>4.6040000000000001</v>
      </c>
      <c r="W38" s="285">
        <v>2.7679999999999998</v>
      </c>
      <c r="X38" s="285">
        <v>2.5960000000000001</v>
      </c>
      <c r="Y38" s="13" t="s">
        <v>15</v>
      </c>
      <c r="Z38" s="13"/>
    </row>
    <row r="39" spans="1:26" s="94" customFormat="1">
      <c r="A39" s="1106"/>
      <c r="B39" s="219" t="s">
        <v>27</v>
      </c>
      <c r="C39" s="523">
        <v>28.335000000000001</v>
      </c>
      <c r="D39" s="523">
        <v>26.352000000000004</v>
      </c>
      <c r="E39" s="523">
        <v>26.768999999999998</v>
      </c>
      <c r="F39" s="523">
        <v>29.9</v>
      </c>
      <c r="G39" s="523">
        <v>21.4</v>
      </c>
      <c r="H39" s="523">
        <v>22.900000000000002</v>
      </c>
      <c r="I39" s="523">
        <v>18.3</v>
      </c>
      <c r="J39" s="523">
        <v>18.222000000000001</v>
      </c>
      <c r="K39" s="523">
        <v>13.932</v>
      </c>
      <c r="L39" s="523">
        <v>18.853999999999999</v>
      </c>
      <c r="M39" s="523">
        <v>17.037999999999997</v>
      </c>
      <c r="N39" s="523">
        <v>14.401</v>
      </c>
      <c r="O39" s="523">
        <v>23.496790000000001</v>
      </c>
      <c r="P39" s="523">
        <v>13.787710000000001</v>
      </c>
      <c r="Q39" s="523">
        <v>20.494349999999997</v>
      </c>
      <c r="R39" s="523">
        <v>19.321010000000001</v>
      </c>
      <c r="S39" s="523">
        <v>14.033520000000001</v>
      </c>
      <c r="T39" s="523">
        <v>14.606190000000002</v>
      </c>
      <c r="U39" s="523">
        <f>SUM(U36:U38)</f>
        <v>11.28509</v>
      </c>
      <c r="V39" s="523">
        <f t="shared" ref="V39:X39" si="5">SUM(V36:V38)</f>
        <v>13.986999999999998</v>
      </c>
      <c r="W39" s="523">
        <f t="shared" si="5"/>
        <v>9.4809999999999981</v>
      </c>
      <c r="X39" s="523">
        <f t="shared" si="5"/>
        <v>7.5869999999999997</v>
      </c>
      <c r="Y39" s="664"/>
      <c r="Z39" s="18"/>
    </row>
    <row r="40" spans="1:26">
      <c r="A40" s="1106" t="s">
        <v>49</v>
      </c>
      <c r="B40" s="219" t="s">
        <v>45</v>
      </c>
      <c r="C40" s="285">
        <v>17.7</v>
      </c>
      <c r="D40" s="285">
        <v>1.8360000000000001</v>
      </c>
      <c r="E40" s="285">
        <v>3.4140000000000001</v>
      </c>
      <c r="F40" s="285">
        <v>6.4</v>
      </c>
      <c r="G40" s="285">
        <v>17.167999999999999</v>
      </c>
      <c r="H40" s="285">
        <v>11.464</v>
      </c>
      <c r="I40" s="285">
        <v>41.86</v>
      </c>
      <c r="J40" s="285">
        <v>15.132999999999999</v>
      </c>
      <c r="K40" s="285">
        <v>43.384999999999998</v>
      </c>
      <c r="L40" s="285">
        <v>32.590000000000003</v>
      </c>
      <c r="M40" s="285">
        <v>25.984000000000002</v>
      </c>
      <c r="N40" s="285">
        <v>44.874000000000002</v>
      </c>
      <c r="O40" s="285">
        <v>33.555730000000004</v>
      </c>
      <c r="P40" s="285">
        <v>12.068820000000001</v>
      </c>
      <c r="Q40" s="285">
        <v>19.192490000000003</v>
      </c>
      <c r="R40" s="285">
        <v>22.609490000000001</v>
      </c>
      <c r="S40" s="285">
        <v>26.508470000000003</v>
      </c>
      <c r="T40" s="285">
        <v>26.508470000000003</v>
      </c>
      <c r="U40" s="285">
        <v>47.90052</v>
      </c>
      <c r="V40" s="285">
        <v>56.86</v>
      </c>
      <c r="W40" s="285">
        <v>38.654000000000003</v>
      </c>
      <c r="X40" s="285">
        <v>56.512</v>
      </c>
      <c r="Y40" s="13"/>
      <c r="Z40" s="13"/>
    </row>
    <row r="41" spans="1:26">
      <c r="A41" s="1106"/>
      <c r="B41" s="219" t="s">
        <v>44</v>
      </c>
      <c r="C41" s="285">
        <v>2</v>
      </c>
      <c r="D41" s="285">
        <v>1.36</v>
      </c>
      <c r="E41" s="285">
        <v>3.4729999999999999</v>
      </c>
      <c r="F41" s="285">
        <v>0.439</v>
      </c>
      <c r="G41" s="285">
        <v>2.835</v>
      </c>
      <c r="H41" s="285">
        <v>1.079</v>
      </c>
      <c r="I41" s="285">
        <v>10.363</v>
      </c>
      <c r="J41" s="285">
        <v>4.6779999999999999</v>
      </c>
      <c r="K41" s="285">
        <v>2.5870000000000002</v>
      </c>
      <c r="L41" s="285">
        <v>7.4649999999999999</v>
      </c>
      <c r="M41" s="285">
        <v>3.6080000000000001</v>
      </c>
      <c r="N41" s="285">
        <v>3.875</v>
      </c>
      <c r="O41" s="285">
        <v>5.7485900000000001</v>
      </c>
      <c r="P41" s="285">
        <v>5.5009399999999999</v>
      </c>
      <c r="Q41" s="285">
        <v>2.42998</v>
      </c>
      <c r="R41" s="285">
        <v>4.1877399999999998</v>
      </c>
      <c r="S41" s="285">
        <v>4.1652700000000005</v>
      </c>
      <c r="T41" s="285">
        <v>4.1652700000000005</v>
      </c>
      <c r="U41" s="285">
        <v>8.1069999999999993</v>
      </c>
      <c r="V41" s="285">
        <v>11.180999999999999</v>
      </c>
      <c r="W41" s="285">
        <v>1.3280000000000001</v>
      </c>
      <c r="X41" s="285">
        <v>16.378</v>
      </c>
      <c r="Y41" s="13"/>
      <c r="Z41" s="13"/>
    </row>
    <row r="42" spans="1:26">
      <c r="A42" s="1106"/>
      <c r="B42" s="219" t="s">
        <v>43</v>
      </c>
      <c r="C42" s="285">
        <v>6.9</v>
      </c>
      <c r="D42" s="285">
        <v>0.11700000000000001</v>
      </c>
      <c r="E42" s="285">
        <v>3.508</v>
      </c>
      <c r="F42" s="285">
        <v>0.29799999999999999</v>
      </c>
      <c r="G42" s="285">
        <v>2.7480000000000002</v>
      </c>
      <c r="H42" s="285">
        <v>1.2929999999999999</v>
      </c>
      <c r="I42" s="285">
        <v>9.43</v>
      </c>
      <c r="J42" s="285">
        <v>2.3730000000000002</v>
      </c>
      <c r="K42" s="285">
        <v>0.35499999999999998</v>
      </c>
      <c r="L42" s="285">
        <v>1.506</v>
      </c>
      <c r="M42" s="285">
        <v>4.2750000000000004</v>
      </c>
      <c r="N42" s="285">
        <v>3.9279999999999999</v>
      </c>
      <c r="O42" s="285">
        <v>3.2632600000000003</v>
      </c>
      <c r="P42" s="285">
        <v>6.0651800000000007</v>
      </c>
      <c r="Q42" s="285">
        <v>4.1847899999999996</v>
      </c>
      <c r="R42" s="285">
        <v>2.2361999999999997</v>
      </c>
      <c r="S42" s="285">
        <v>7.24451</v>
      </c>
      <c r="T42" s="285">
        <v>7.24451</v>
      </c>
      <c r="U42" s="285">
        <v>7.3497899999999996</v>
      </c>
      <c r="V42" s="285">
        <v>1.2110000000000001</v>
      </c>
      <c r="W42" s="285">
        <v>5.165</v>
      </c>
      <c r="X42" s="285">
        <v>12.596</v>
      </c>
      <c r="Y42" s="13"/>
      <c r="Z42" s="13"/>
    </row>
    <row r="43" spans="1:26" s="94" customFormat="1">
      <c r="A43" s="1106"/>
      <c r="B43" s="219" t="s">
        <v>27</v>
      </c>
      <c r="C43" s="523">
        <v>26.6</v>
      </c>
      <c r="D43" s="523">
        <v>3.3130000000000002</v>
      </c>
      <c r="E43" s="523">
        <v>10.395</v>
      </c>
      <c r="F43" s="523">
        <v>7.1370000000000005</v>
      </c>
      <c r="G43" s="523">
        <v>22.751000000000001</v>
      </c>
      <c r="H43" s="523">
        <v>13.836</v>
      </c>
      <c r="I43" s="523">
        <v>61.652999999999999</v>
      </c>
      <c r="J43" s="523">
        <v>22.184000000000001</v>
      </c>
      <c r="K43" s="523">
        <v>46.326999999999998</v>
      </c>
      <c r="L43" s="523">
        <v>41.561000000000007</v>
      </c>
      <c r="M43" s="523">
        <v>33.867000000000004</v>
      </c>
      <c r="N43" s="523">
        <v>52.677</v>
      </c>
      <c r="O43" s="523">
        <v>42.567580000000007</v>
      </c>
      <c r="P43" s="523">
        <v>23.634940000000004</v>
      </c>
      <c r="Q43" s="523">
        <v>25.807260000000003</v>
      </c>
      <c r="R43" s="523">
        <v>29.033429999999999</v>
      </c>
      <c r="S43" s="523">
        <v>37.91825</v>
      </c>
      <c r="T43" s="523">
        <v>37.91825</v>
      </c>
      <c r="U43" s="523">
        <f>SUM(U40:U42)</f>
        <v>63.357309999999998</v>
      </c>
      <c r="V43" s="523">
        <f t="shared" ref="V43:X43" si="6">SUM(V40:V42)</f>
        <v>69.251999999999995</v>
      </c>
      <c r="W43" s="523">
        <f t="shared" si="6"/>
        <v>45.147000000000006</v>
      </c>
      <c r="X43" s="523">
        <f t="shared" si="6"/>
        <v>85.486000000000004</v>
      </c>
      <c r="Y43" s="664"/>
      <c r="Z43" s="18"/>
    </row>
    <row r="44" spans="1:26">
      <c r="A44" s="1106" t="s">
        <v>17</v>
      </c>
      <c r="B44" s="219" t="s">
        <v>45</v>
      </c>
      <c r="C44" s="285">
        <v>2.92</v>
      </c>
      <c r="D44" s="285">
        <v>0.80500000000000005</v>
      </c>
      <c r="E44" s="285">
        <v>1.9730000000000001</v>
      </c>
      <c r="F44" s="285">
        <v>1.0029999999999999</v>
      </c>
      <c r="G44" s="285">
        <v>1.8919999999999999</v>
      </c>
      <c r="H44" s="285">
        <v>1.337</v>
      </c>
      <c r="I44" s="285">
        <v>0.21</v>
      </c>
      <c r="J44" s="285">
        <v>1.268</v>
      </c>
      <c r="K44" s="285">
        <v>2.8490000000000002</v>
      </c>
      <c r="L44" s="285">
        <v>4.8659999999999997</v>
      </c>
      <c r="M44" s="285">
        <v>5</v>
      </c>
      <c r="N44" s="285">
        <v>5.0999999999999996</v>
      </c>
      <c r="O44" s="285">
        <v>3.8741999999999996</v>
      </c>
      <c r="P44" s="285">
        <v>10.368120000000001</v>
      </c>
      <c r="Q44" s="285">
        <v>19.64846</v>
      </c>
      <c r="R44" s="285">
        <v>18.840139999999998</v>
      </c>
      <c r="S44" s="285">
        <v>20.356590000000001</v>
      </c>
      <c r="T44" s="285">
        <v>18.85604</v>
      </c>
      <c r="U44" s="285">
        <v>2.7277499999999999</v>
      </c>
      <c r="V44" s="285">
        <v>2.7280000000000002</v>
      </c>
      <c r="W44" s="285">
        <v>11.696</v>
      </c>
      <c r="X44" s="285">
        <v>20.75</v>
      </c>
      <c r="Y44" s="13"/>
      <c r="Z44" s="13"/>
    </row>
    <row r="45" spans="1:26">
      <c r="A45" s="1106"/>
      <c r="B45" s="219" t="s">
        <v>44</v>
      </c>
      <c r="C45" s="285">
        <v>0.14699999999999999</v>
      </c>
      <c r="D45" s="285">
        <v>0.20799999999999999</v>
      </c>
      <c r="E45" s="285">
        <v>0.34100000000000003</v>
      </c>
      <c r="F45" s="285">
        <v>0.30199999999999999</v>
      </c>
      <c r="G45" s="285">
        <v>0.216</v>
      </c>
      <c r="H45" s="285">
        <v>0.29199999999999998</v>
      </c>
      <c r="I45" s="285">
        <v>1.9E-2</v>
      </c>
      <c r="J45" s="285">
        <v>2E-3</v>
      </c>
      <c r="K45" s="285">
        <v>0.39</v>
      </c>
      <c r="L45" s="285">
        <v>0.26300000000000001</v>
      </c>
      <c r="M45" s="285">
        <v>0.4</v>
      </c>
      <c r="N45" s="285">
        <v>0.3</v>
      </c>
      <c r="O45" s="285">
        <v>0.60526999999999997</v>
      </c>
      <c r="P45" s="285">
        <v>0.59884999999999999</v>
      </c>
      <c r="Q45" s="285">
        <v>0.90522000000000002</v>
      </c>
      <c r="R45" s="285">
        <v>0.72204999999999997</v>
      </c>
      <c r="S45" s="285">
        <v>0.98536999999999997</v>
      </c>
      <c r="T45" s="285">
        <v>1.3090299999999999</v>
      </c>
      <c r="U45" s="285">
        <v>6.7030000000000006E-2</v>
      </c>
      <c r="V45" s="285">
        <v>6.7000000000000004E-2</v>
      </c>
      <c r="W45" s="285">
        <v>0.1</v>
      </c>
      <c r="X45" s="285">
        <v>0.55900000000000005</v>
      </c>
      <c r="Y45" s="59" t="s">
        <v>15</v>
      </c>
      <c r="Z45" s="13"/>
    </row>
    <row r="46" spans="1:26">
      <c r="A46" s="1106"/>
      <c r="B46" s="92" t="s">
        <v>43</v>
      </c>
      <c r="C46" s="285">
        <v>0.11799999999999999</v>
      </c>
      <c r="D46" s="285">
        <v>0.13700000000000001</v>
      </c>
      <c r="E46" s="285">
        <v>0.29799999999999999</v>
      </c>
      <c r="F46" s="285">
        <v>0.251</v>
      </c>
      <c r="G46" s="285">
        <v>0.20599999999999999</v>
      </c>
      <c r="H46" s="285">
        <v>0.34300000000000003</v>
      </c>
      <c r="I46" s="285">
        <v>0</v>
      </c>
      <c r="J46" s="285">
        <v>2E-3</v>
      </c>
      <c r="K46" s="285">
        <v>0.308</v>
      </c>
      <c r="L46" s="285">
        <v>0.155</v>
      </c>
      <c r="M46" s="285">
        <v>0.2</v>
      </c>
      <c r="N46" s="285">
        <v>0.2</v>
      </c>
      <c r="O46" s="285">
        <v>0.43145999999999995</v>
      </c>
      <c r="P46" s="285">
        <v>0.64891999999999994</v>
      </c>
      <c r="Q46" s="285">
        <v>0.33168999999999998</v>
      </c>
      <c r="R46" s="285">
        <v>0.46729999999999999</v>
      </c>
      <c r="S46" s="285">
        <v>0.46949000000000002</v>
      </c>
      <c r="T46" s="285">
        <v>0.23908000000000001</v>
      </c>
      <c r="U46" s="285">
        <v>0.18614</v>
      </c>
      <c r="V46" s="285">
        <v>0.186</v>
      </c>
      <c r="W46" s="285">
        <v>0.14199999999999999</v>
      </c>
      <c r="X46" s="285">
        <v>0.34300000000000003</v>
      </c>
      <c r="Y46" s="13" t="s">
        <v>15</v>
      </c>
      <c r="Z46" s="13"/>
    </row>
    <row r="47" spans="1:26" s="94" customFormat="1">
      <c r="A47" s="1106"/>
      <c r="B47" s="92" t="s">
        <v>27</v>
      </c>
      <c r="C47" s="523">
        <v>3.1849999999999996</v>
      </c>
      <c r="D47" s="523">
        <v>1.1500000000000001</v>
      </c>
      <c r="E47" s="523">
        <v>2.6120000000000001</v>
      </c>
      <c r="F47" s="523">
        <v>1.556</v>
      </c>
      <c r="G47" s="523">
        <v>2.3140000000000001</v>
      </c>
      <c r="H47" s="523">
        <v>1.972</v>
      </c>
      <c r="I47" s="523">
        <v>0.22899999999999998</v>
      </c>
      <c r="J47" s="523">
        <v>1.272</v>
      </c>
      <c r="K47" s="523">
        <v>3.5470000000000002</v>
      </c>
      <c r="L47" s="523">
        <v>5.2839999999999998</v>
      </c>
      <c r="M47" s="523">
        <v>5.6000000000000005</v>
      </c>
      <c r="N47" s="523">
        <v>5.6</v>
      </c>
      <c r="O47" s="523">
        <v>4.9109299999999987</v>
      </c>
      <c r="P47" s="523">
        <v>11.615890000000002</v>
      </c>
      <c r="Q47" s="523">
        <v>20.885369999999998</v>
      </c>
      <c r="R47" s="523">
        <v>20.029489999999999</v>
      </c>
      <c r="S47" s="523">
        <v>21.811450000000001</v>
      </c>
      <c r="T47" s="523">
        <v>20.404150000000001</v>
      </c>
      <c r="U47" s="523">
        <f>SUM(U44:U46)</f>
        <v>2.9809199999999998</v>
      </c>
      <c r="V47" s="523">
        <f t="shared" ref="V47:X47" si="7">SUM(V44:V46)</f>
        <v>2.9810000000000003</v>
      </c>
      <c r="W47" s="523">
        <f t="shared" si="7"/>
        <v>11.937999999999999</v>
      </c>
      <c r="X47" s="523">
        <f t="shared" si="7"/>
        <v>21.652000000000001</v>
      </c>
      <c r="Y47" s="664"/>
      <c r="Z47" s="18"/>
    </row>
    <row r="48" spans="1:26">
      <c r="A48" s="1106" t="s">
        <v>48</v>
      </c>
      <c r="B48" s="92" t="s">
        <v>45</v>
      </c>
      <c r="C48" s="285">
        <v>0</v>
      </c>
      <c r="D48" s="285">
        <v>8.0000000000000002E-3</v>
      </c>
      <c r="E48" s="285">
        <v>3.0000000000000001E-3</v>
      </c>
      <c r="F48" s="285">
        <v>0.01</v>
      </c>
      <c r="G48" s="285">
        <v>4.0000000000000001E-3</v>
      </c>
      <c r="H48" s="285">
        <v>2.5000000000000001E-2</v>
      </c>
      <c r="I48" s="285">
        <v>1.4E-2</v>
      </c>
      <c r="J48" s="285">
        <v>2.4E-2</v>
      </c>
      <c r="K48" s="285">
        <v>0.01</v>
      </c>
      <c r="L48" s="285">
        <v>1.4999999999999999E-2</v>
      </c>
      <c r="M48" s="285">
        <v>0</v>
      </c>
      <c r="N48" s="285">
        <v>0</v>
      </c>
      <c r="O48" s="285">
        <v>3.6760000000000001E-2</v>
      </c>
      <c r="P48" s="285">
        <v>5.7590000000000002E-2</v>
      </c>
      <c r="Q48" s="285">
        <v>4.7450000000000006E-2</v>
      </c>
      <c r="R48" s="285">
        <v>5.0479999999999997E-2</v>
      </c>
      <c r="S48" s="285">
        <v>4.675E-2</v>
      </c>
      <c r="T48" s="285">
        <v>6.4319999999999988E-2</v>
      </c>
      <c r="U48" s="285">
        <v>4.5960000000000001E-2</v>
      </c>
      <c r="V48" s="285">
        <v>4.5999999999999999E-2</v>
      </c>
      <c r="W48" s="285">
        <v>2.9000000000000001E-2</v>
      </c>
      <c r="X48" s="285">
        <v>0.04</v>
      </c>
      <c r="Y48" s="13"/>
      <c r="Z48" s="13"/>
    </row>
    <row r="49" spans="1:26">
      <c r="A49" s="1106"/>
      <c r="B49" s="92" t="s">
        <v>44</v>
      </c>
      <c r="C49" s="285">
        <v>0</v>
      </c>
      <c r="D49" s="285">
        <v>1E-3</v>
      </c>
      <c r="E49" s="285">
        <v>4.0000000000000001E-3</v>
      </c>
      <c r="F49" s="285">
        <v>0.01</v>
      </c>
      <c r="G49" s="285">
        <v>0</v>
      </c>
      <c r="H49" s="285">
        <v>0</v>
      </c>
      <c r="I49" s="285">
        <v>8.9999999999999993E-3</v>
      </c>
      <c r="J49" s="285">
        <v>1.0999999999999999E-2</v>
      </c>
      <c r="K49" s="285">
        <v>5.0000000000000001E-3</v>
      </c>
      <c r="L49" s="285">
        <v>5.0000000000000001E-3</v>
      </c>
      <c r="M49" s="285">
        <v>0</v>
      </c>
      <c r="N49" s="285">
        <v>0</v>
      </c>
      <c r="O49" s="285">
        <v>3.14E-3</v>
      </c>
      <c r="P49" s="285">
        <v>3.4450000000000001E-2</v>
      </c>
      <c r="Q49" s="285">
        <v>1.192E-2</v>
      </c>
      <c r="R49" s="285">
        <v>2.2030000000000001E-2</v>
      </c>
      <c r="S49" s="285">
        <v>1.1720000000000001E-2</v>
      </c>
      <c r="T49" s="285">
        <v>3.4549999999999997E-2</v>
      </c>
      <c r="U49" s="285">
        <v>1.5800000000000002E-2</v>
      </c>
      <c r="V49" s="285">
        <v>1.6E-2</v>
      </c>
      <c r="W49" s="285">
        <v>2.1000000000000001E-2</v>
      </c>
      <c r="X49" s="285">
        <v>2.5999999999999999E-2</v>
      </c>
      <c r="Y49" s="13"/>
      <c r="Z49" s="13"/>
    </row>
    <row r="50" spans="1:26">
      <c r="A50" s="1106"/>
      <c r="B50" s="92" t="s">
        <v>43</v>
      </c>
      <c r="C50" s="285">
        <v>0</v>
      </c>
      <c r="D50" s="285">
        <v>1.4999999999999999E-2</v>
      </c>
      <c r="E50" s="285">
        <v>4.0000000000000001E-3</v>
      </c>
      <c r="F50" s="285">
        <v>1.4E-2</v>
      </c>
      <c r="G50" s="285">
        <v>7.0000000000000001E-3</v>
      </c>
      <c r="H50" s="285">
        <v>5.0000000000000001E-3</v>
      </c>
      <c r="I50" s="285">
        <v>1.0999999999999999E-2</v>
      </c>
      <c r="J50" s="285">
        <v>1.7000000000000001E-2</v>
      </c>
      <c r="K50" s="285">
        <v>1.4E-2</v>
      </c>
      <c r="L50" s="285">
        <v>0.01</v>
      </c>
      <c r="M50" s="285">
        <v>0</v>
      </c>
      <c r="N50" s="285">
        <v>0</v>
      </c>
      <c r="O50" s="285">
        <v>1.0659999999999999E-2</v>
      </c>
      <c r="P50" s="285">
        <v>3.0499999999999999E-2</v>
      </c>
      <c r="Q50" s="285">
        <v>1.8890000000000001E-2</v>
      </c>
      <c r="R50" s="285">
        <v>2.4390000000000002E-2</v>
      </c>
      <c r="S50" s="285">
        <v>1.8879999999999997E-2</v>
      </c>
      <c r="T50" s="285">
        <v>2.7890000000000002E-2</v>
      </c>
      <c r="U50" s="285">
        <v>1.9609999999999999E-2</v>
      </c>
      <c r="V50" s="285">
        <v>0.02</v>
      </c>
      <c r="W50" s="285">
        <v>2.5999999999999999E-2</v>
      </c>
      <c r="X50" s="285">
        <v>0.02</v>
      </c>
      <c r="Y50" s="13"/>
      <c r="Z50" s="13"/>
    </row>
    <row r="51" spans="1:26" s="94" customFormat="1">
      <c r="A51" s="1106"/>
      <c r="B51" s="92" t="s">
        <v>27</v>
      </c>
      <c r="C51" s="523">
        <v>0</v>
      </c>
      <c r="D51" s="523">
        <v>2.4E-2</v>
      </c>
      <c r="E51" s="523">
        <v>1.0999999999999999E-2</v>
      </c>
      <c r="F51" s="523">
        <v>3.4000000000000002E-2</v>
      </c>
      <c r="G51" s="523">
        <v>1.0999999999999999E-2</v>
      </c>
      <c r="H51" s="523">
        <v>3.0000000000000002E-2</v>
      </c>
      <c r="I51" s="523">
        <v>3.4000000000000002E-2</v>
      </c>
      <c r="J51" s="523">
        <v>5.2000000000000005E-2</v>
      </c>
      <c r="K51" s="523">
        <v>2.8999999999999998E-2</v>
      </c>
      <c r="L51" s="523">
        <v>0.03</v>
      </c>
      <c r="M51" s="523">
        <v>0</v>
      </c>
      <c r="N51" s="523">
        <v>0</v>
      </c>
      <c r="O51" s="523">
        <v>5.0559999999999994E-2</v>
      </c>
      <c r="P51" s="523">
        <v>0.12254000000000001</v>
      </c>
      <c r="Q51" s="523">
        <v>7.826000000000001E-2</v>
      </c>
      <c r="R51" s="523">
        <v>9.6899999999999986E-2</v>
      </c>
      <c r="S51" s="523">
        <v>7.7350000000000002E-2</v>
      </c>
      <c r="T51" s="523">
        <v>0.12675999999999998</v>
      </c>
      <c r="U51" s="523">
        <f>SUM(U48:U50)</f>
        <v>8.1369999999999998E-2</v>
      </c>
      <c r="V51" s="523">
        <f t="shared" ref="V51:X51" si="8">SUM(V48:V50)</f>
        <v>8.2000000000000003E-2</v>
      </c>
      <c r="W51" s="523">
        <f t="shared" si="8"/>
        <v>7.5999999999999998E-2</v>
      </c>
      <c r="X51" s="523">
        <f t="shared" si="8"/>
        <v>8.6000000000000007E-2</v>
      </c>
      <c r="Y51" s="664"/>
      <c r="Z51" s="18"/>
    </row>
    <row r="52" spans="1:26">
      <c r="A52" s="1106" t="s">
        <v>3</v>
      </c>
      <c r="B52" s="92" t="s">
        <v>45</v>
      </c>
      <c r="C52" s="285">
        <v>477.072</v>
      </c>
      <c r="D52" s="285">
        <v>420.827</v>
      </c>
      <c r="E52" s="285">
        <v>427.57100000000003</v>
      </c>
      <c r="F52" s="285">
        <v>347.26</v>
      </c>
      <c r="G52" s="285">
        <v>428.71899999999999</v>
      </c>
      <c r="H52" s="285">
        <v>439.48</v>
      </c>
      <c r="I52" s="285">
        <v>424.12299999999999</v>
      </c>
      <c r="J52" s="285">
        <v>453.8</v>
      </c>
      <c r="K52" s="285">
        <v>395</v>
      </c>
      <c r="L52" s="285">
        <v>419</v>
      </c>
      <c r="M52" s="285">
        <v>430</v>
      </c>
      <c r="N52" s="285">
        <v>416.5</v>
      </c>
      <c r="O52" s="285">
        <v>420.9</v>
      </c>
      <c r="P52" s="285">
        <v>393.6</v>
      </c>
      <c r="Q52" s="285">
        <v>327</v>
      </c>
      <c r="R52" s="285">
        <v>470</v>
      </c>
      <c r="S52" s="285">
        <v>381</v>
      </c>
      <c r="T52" s="285">
        <v>381</v>
      </c>
      <c r="U52" s="285">
        <v>381</v>
      </c>
      <c r="V52" s="285">
        <v>618.73800000000006</v>
      </c>
      <c r="W52" s="285">
        <v>541.67100000000005</v>
      </c>
      <c r="X52" s="285">
        <v>420.63799999999998</v>
      </c>
      <c r="Y52" s="13"/>
      <c r="Z52" s="13"/>
    </row>
    <row r="53" spans="1:26">
      <c r="A53" s="1106"/>
      <c r="B53" s="92" t="s">
        <v>44</v>
      </c>
      <c r="C53" s="285">
        <v>224.87899999999999</v>
      </c>
      <c r="D53" s="285">
        <v>200.75399999999999</v>
      </c>
      <c r="E53" s="285">
        <v>227.90700000000001</v>
      </c>
      <c r="F53" s="285">
        <v>159.48599999999999</v>
      </c>
      <c r="G53" s="285">
        <v>203.78</v>
      </c>
      <c r="H53" s="285">
        <v>192.51</v>
      </c>
      <c r="I53" s="285">
        <v>185.02099999999999</v>
      </c>
      <c r="J53" s="285">
        <v>180.59</v>
      </c>
      <c r="K53" s="285">
        <v>162.33099999999999</v>
      </c>
      <c r="L53" s="285">
        <v>160</v>
      </c>
      <c r="M53" s="285">
        <v>185.9</v>
      </c>
      <c r="N53" s="285">
        <v>180.8</v>
      </c>
      <c r="O53" s="285">
        <v>179.9</v>
      </c>
      <c r="P53" s="285">
        <v>81.7</v>
      </c>
      <c r="Q53" s="285">
        <v>235</v>
      </c>
      <c r="R53" s="285">
        <v>268</v>
      </c>
      <c r="S53" s="285">
        <v>248.9</v>
      </c>
      <c r="T53" s="285">
        <v>248.9</v>
      </c>
      <c r="U53" s="285">
        <v>248.9</v>
      </c>
      <c r="V53" s="285">
        <v>348.75799999999998</v>
      </c>
      <c r="W53" s="285">
        <v>321.44900000000001</v>
      </c>
      <c r="X53" s="285">
        <v>298.89100000000002</v>
      </c>
      <c r="Y53" s="13"/>
      <c r="Z53" s="13"/>
    </row>
    <row r="54" spans="1:26">
      <c r="A54" s="1106"/>
      <c r="B54" s="92" t="s">
        <v>43</v>
      </c>
      <c r="C54" s="285">
        <v>136.55600000000001</v>
      </c>
      <c r="D54" s="285">
        <v>128.46</v>
      </c>
      <c r="E54" s="285">
        <v>146.34700000000001</v>
      </c>
      <c r="F54" s="285">
        <v>116.84</v>
      </c>
      <c r="G54" s="285">
        <v>152.94</v>
      </c>
      <c r="H54" s="285">
        <v>136.88399999999999</v>
      </c>
      <c r="I54" s="285">
        <v>111.40900000000001</v>
      </c>
      <c r="J54" s="285">
        <v>111.209</v>
      </c>
      <c r="K54" s="285">
        <v>106.36499999999999</v>
      </c>
      <c r="L54" s="285">
        <v>100</v>
      </c>
      <c r="M54" s="285">
        <v>102.9</v>
      </c>
      <c r="N54" s="285">
        <v>100.8</v>
      </c>
      <c r="O54" s="285">
        <v>101.3</v>
      </c>
      <c r="P54" s="285">
        <v>102.9</v>
      </c>
      <c r="Q54" s="285">
        <v>125</v>
      </c>
      <c r="R54" s="285">
        <v>135.9</v>
      </c>
      <c r="S54" s="285">
        <v>132</v>
      </c>
      <c r="T54" s="285">
        <v>132</v>
      </c>
      <c r="U54" s="285">
        <v>132</v>
      </c>
      <c r="V54" s="285">
        <v>288.17</v>
      </c>
      <c r="W54" s="285">
        <v>234.477</v>
      </c>
      <c r="X54" s="285">
        <v>206.71</v>
      </c>
      <c r="Y54" s="13"/>
      <c r="Z54" s="13"/>
    </row>
    <row r="55" spans="1:26" s="94" customFormat="1">
      <c r="A55" s="1106"/>
      <c r="B55" s="92" t="s">
        <v>27</v>
      </c>
      <c r="C55" s="523">
        <v>838.50700000000006</v>
      </c>
      <c r="D55" s="523">
        <v>750.04100000000005</v>
      </c>
      <c r="E55" s="523">
        <v>801.82500000000005</v>
      </c>
      <c r="F55" s="523">
        <v>623.58600000000001</v>
      </c>
      <c r="G55" s="523">
        <v>785.43900000000008</v>
      </c>
      <c r="H55" s="523">
        <v>768.87400000000002</v>
      </c>
      <c r="I55" s="523">
        <v>720.553</v>
      </c>
      <c r="J55" s="523">
        <v>745.59899999999993</v>
      </c>
      <c r="K55" s="523">
        <v>663.69600000000003</v>
      </c>
      <c r="L55" s="523">
        <v>679</v>
      </c>
      <c r="M55" s="523">
        <v>718.8</v>
      </c>
      <c r="N55" s="523">
        <v>698.09999999999991</v>
      </c>
      <c r="O55" s="523">
        <v>702.09999999999991</v>
      </c>
      <c r="P55" s="523">
        <v>578.20000000000005</v>
      </c>
      <c r="Q55" s="523">
        <v>687</v>
      </c>
      <c r="R55" s="523">
        <v>873.9</v>
      </c>
      <c r="S55" s="523">
        <v>761.9</v>
      </c>
      <c r="T55" s="523">
        <v>761.9</v>
      </c>
      <c r="U55" s="523">
        <f>SUM(U52:U54)</f>
        <v>761.9</v>
      </c>
      <c r="V55" s="523">
        <f t="shared" ref="V55:X55" si="9">SUM(V52:V54)</f>
        <v>1255.6660000000002</v>
      </c>
      <c r="W55" s="523">
        <f t="shared" si="9"/>
        <v>1097.5970000000002</v>
      </c>
      <c r="X55" s="523">
        <f t="shared" si="9"/>
        <v>926.23900000000003</v>
      </c>
      <c r="Y55" s="664"/>
      <c r="Z55" s="18"/>
    </row>
    <row r="56" spans="1:26">
      <c r="A56" s="1106" t="s">
        <v>32</v>
      </c>
      <c r="B56" s="92" t="s">
        <v>45</v>
      </c>
      <c r="C56" s="285">
        <v>22.192</v>
      </c>
      <c r="D56" s="285">
        <v>26.59</v>
      </c>
      <c r="E56" s="285">
        <v>34.469000000000001</v>
      </c>
      <c r="F56" s="285">
        <v>33.53</v>
      </c>
      <c r="G56" s="285">
        <v>39.222000000000001</v>
      </c>
      <c r="H56" s="285">
        <v>41.448</v>
      </c>
      <c r="I56" s="285">
        <v>43.426000000000002</v>
      </c>
      <c r="J56" s="285">
        <v>66.941999999999993</v>
      </c>
      <c r="K56" s="285">
        <v>58.341000000000001</v>
      </c>
      <c r="L56" s="285">
        <v>56.887</v>
      </c>
      <c r="M56" s="285">
        <v>56.530999999999999</v>
      </c>
      <c r="N56" s="285">
        <v>42.685000000000002</v>
      </c>
      <c r="O56" s="285">
        <v>84.00994</v>
      </c>
      <c r="P56" s="285">
        <v>76.565899999999999</v>
      </c>
      <c r="Q56" s="285">
        <v>107.56708999999999</v>
      </c>
      <c r="R56" s="285">
        <v>106.01211000000001</v>
      </c>
      <c r="S56" s="285">
        <v>141.75826000000001</v>
      </c>
      <c r="T56" s="285">
        <v>141.50948</v>
      </c>
      <c r="U56" s="285">
        <v>171.35477</v>
      </c>
      <c r="V56" s="285">
        <v>88.894999999999996</v>
      </c>
      <c r="W56" s="285">
        <v>165.63</v>
      </c>
      <c r="X56" s="285">
        <v>188.18299999999999</v>
      </c>
      <c r="Y56" s="13"/>
      <c r="Z56" s="13"/>
    </row>
    <row r="57" spans="1:26">
      <c r="A57" s="1106"/>
      <c r="B57" s="92" t="s">
        <v>44</v>
      </c>
      <c r="C57" s="285">
        <v>5.2809999999999997</v>
      </c>
      <c r="D57" s="285">
        <v>6.39</v>
      </c>
      <c r="E57" s="285">
        <v>9.7249999999999996</v>
      </c>
      <c r="F57" s="285">
        <v>16.824999999999999</v>
      </c>
      <c r="G57" s="285">
        <v>11.552</v>
      </c>
      <c r="H57" s="285">
        <v>8.9920000000000009</v>
      </c>
      <c r="I57" s="285">
        <v>9.2639999999999993</v>
      </c>
      <c r="J57" s="285">
        <v>14.951000000000001</v>
      </c>
      <c r="K57" s="285">
        <v>8.0549999999999997</v>
      </c>
      <c r="L57" s="285">
        <v>30.451000000000001</v>
      </c>
      <c r="M57" s="285">
        <v>40.171999999999997</v>
      </c>
      <c r="N57" s="285">
        <v>15.042999999999999</v>
      </c>
      <c r="O57" s="285">
        <v>27.078589999999998</v>
      </c>
      <c r="P57" s="285">
        <v>33.157330000000002</v>
      </c>
      <c r="Q57" s="285">
        <v>54.640699999999995</v>
      </c>
      <c r="R57" s="285">
        <v>46.566230000000004</v>
      </c>
      <c r="S57" s="285">
        <v>57.285119999999999</v>
      </c>
      <c r="T57" s="285">
        <v>57.18929</v>
      </c>
      <c r="U57" s="285">
        <v>32.934129999999996</v>
      </c>
      <c r="V57" s="285">
        <v>22.837</v>
      </c>
      <c r="W57" s="285">
        <v>84.016000000000005</v>
      </c>
      <c r="X57" s="285">
        <v>74.61</v>
      </c>
      <c r="Y57" s="13"/>
      <c r="Z57" s="13"/>
    </row>
    <row r="58" spans="1:26">
      <c r="A58" s="1106"/>
      <c r="B58" s="92" t="s">
        <v>43</v>
      </c>
      <c r="C58" s="285">
        <v>4.3449999999999998</v>
      </c>
      <c r="D58" s="285">
        <v>5.07</v>
      </c>
      <c r="E58" s="285">
        <v>6.0529999999999999</v>
      </c>
      <c r="F58" s="285">
        <v>5.4630000000000001</v>
      </c>
      <c r="G58" s="285">
        <v>1.583</v>
      </c>
      <c r="H58" s="285">
        <v>0.27600000000000002</v>
      </c>
      <c r="I58" s="285">
        <v>0.27600000000000002</v>
      </c>
      <c r="J58" s="285">
        <v>4.6399999999999997</v>
      </c>
      <c r="K58" s="285">
        <v>9.859</v>
      </c>
      <c r="L58" s="285">
        <v>14.007999999999999</v>
      </c>
      <c r="M58" s="285">
        <v>8.0090000000000003</v>
      </c>
      <c r="N58" s="285">
        <v>5.383</v>
      </c>
      <c r="O58" s="285">
        <v>9.1137199999999989</v>
      </c>
      <c r="P58" s="285">
        <v>10.660780000000001</v>
      </c>
      <c r="Q58" s="285">
        <v>7.95289</v>
      </c>
      <c r="R58" s="285">
        <v>11.03768</v>
      </c>
      <c r="S58" s="285">
        <v>15.03842</v>
      </c>
      <c r="T58" s="285">
        <v>15.03842</v>
      </c>
      <c r="U58" s="285">
        <v>17.737400000000001</v>
      </c>
      <c r="V58" s="285">
        <v>22.291</v>
      </c>
      <c r="W58" s="285">
        <v>24.648</v>
      </c>
      <c r="X58" s="285">
        <v>16.789000000000001</v>
      </c>
      <c r="Y58" s="13"/>
      <c r="Z58" s="13"/>
    </row>
    <row r="59" spans="1:26" s="94" customFormat="1">
      <c r="A59" s="1106"/>
      <c r="B59" s="92" t="s">
        <v>27</v>
      </c>
      <c r="C59" s="523">
        <v>31.817999999999998</v>
      </c>
      <c r="D59" s="523">
        <v>38.049999999999997</v>
      </c>
      <c r="E59" s="523">
        <v>50.247</v>
      </c>
      <c r="F59" s="523">
        <v>55.818000000000005</v>
      </c>
      <c r="G59" s="523">
        <v>52.356999999999999</v>
      </c>
      <c r="H59" s="523">
        <v>50.716000000000001</v>
      </c>
      <c r="I59" s="523">
        <v>52.966000000000001</v>
      </c>
      <c r="J59" s="523">
        <v>86.533000000000001</v>
      </c>
      <c r="K59" s="523">
        <v>76.254999999999995</v>
      </c>
      <c r="L59" s="523">
        <v>101.34599999999999</v>
      </c>
      <c r="M59" s="523">
        <v>104.712</v>
      </c>
      <c r="N59" s="523">
        <v>63.111000000000004</v>
      </c>
      <c r="O59" s="523">
        <v>120.20224999999999</v>
      </c>
      <c r="P59" s="523">
        <v>120.38401</v>
      </c>
      <c r="Q59" s="523">
        <v>170.16067999999999</v>
      </c>
      <c r="R59" s="523">
        <v>163.61602000000002</v>
      </c>
      <c r="S59" s="523">
        <v>214.08180000000002</v>
      </c>
      <c r="T59" s="523">
        <v>213.73719</v>
      </c>
      <c r="U59" s="523">
        <f>SUM(U56:U58)</f>
        <v>222.02630000000002</v>
      </c>
      <c r="V59" s="523">
        <f t="shared" ref="V59:X59" si="10">SUM(V56:V58)</f>
        <v>134.023</v>
      </c>
      <c r="W59" s="523">
        <f t="shared" si="10"/>
        <v>274.29400000000004</v>
      </c>
      <c r="X59" s="523">
        <f t="shared" si="10"/>
        <v>279.58199999999999</v>
      </c>
      <c r="Y59" s="664"/>
      <c r="Z59" s="18"/>
    </row>
    <row r="60" spans="1:26">
      <c r="A60" s="1106" t="s">
        <v>47</v>
      </c>
      <c r="B60" s="92" t="s">
        <v>45</v>
      </c>
      <c r="C60" s="285">
        <v>40.335000000000001</v>
      </c>
      <c r="D60" s="285">
        <v>42.816000000000003</v>
      </c>
      <c r="E60" s="285">
        <v>60.177</v>
      </c>
      <c r="F60" s="285">
        <v>51.637</v>
      </c>
      <c r="G60" s="285">
        <v>49.225000000000001</v>
      </c>
      <c r="H60" s="285">
        <v>55.753999999999998</v>
      </c>
      <c r="I60" s="285">
        <v>53.215000000000003</v>
      </c>
      <c r="J60" s="285">
        <v>64.144999999999996</v>
      </c>
      <c r="K60" s="285">
        <v>77.617000000000004</v>
      </c>
      <c r="L60" s="285">
        <v>116.486</v>
      </c>
      <c r="M60" s="285">
        <v>89.724000000000004</v>
      </c>
      <c r="N60" s="285">
        <v>120.614</v>
      </c>
      <c r="O60" s="285">
        <v>259.88690428051524</v>
      </c>
      <c r="P60" s="285">
        <v>559.97813700324753</v>
      </c>
      <c r="Q60" s="285">
        <v>188.10738000000001</v>
      </c>
      <c r="R60" s="285">
        <v>210.68985000000001</v>
      </c>
      <c r="S60" s="285">
        <v>147.98573999999999</v>
      </c>
      <c r="T60" s="285">
        <v>167.64042999999998</v>
      </c>
      <c r="U60" s="285">
        <v>191.73401999999999</v>
      </c>
      <c r="V60" s="285">
        <v>178.63499999999999</v>
      </c>
      <c r="W60" s="285">
        <v>171.91200000000001</v>
      </c>
      <c r="X60" s="285">
        <v>232.08600000000001</v>
      </c>
      <c r="Y60" s="13"/>
      <c r="Z60" s="13"/>
    </row>
    <row r="61" spans="1:26">
      <c r="A61" s="1106"/>
      <c r="B61" s="92" t="s">
        <v>44</v>
      </c>
      <c r="C61" s="285">
        <v>13.47</v>
      </c>
      <c r="D61" s="285">
        <v>14.558999999999999</v>
      </c>
      <c r="E61" s="285">
        <v>11.414</v>
      </c>
      <c r="F61" s="285">
        <v>4.79</v>
      </c>
      <c r="G61" s="285">
        <v>8.5530000000000008</v>
      </c>
      <c r="H61" s="285">
        <v>11.587</v>
      </c>
      <c r="I61" s="285">
        <v>8.8889999999999993</v>
      </c>
      <c r="J61" s="285">
        <v>6.226</v>
      </c>
      <c r="K61" s="285">
        <v>8.4250000000000007</v>
      </c>
      <c r="L61" s="285">
        <v>26.815000000000001</v>
      </c>
      <c r="M61" s="285">
        <v>25.38</v>
      </c>
      <c r="N61" s="285">
        <v>29.331</v>
      </c>
      <c r="O61" s="285">
        <v>63.199485876032576</v>
      </c>
      <c r="P61" s="285">
        <v>136.17588950239818</v>
      </c>
      <c r="Q61" s="285">
        <v>38.318150000000003</v>
      </c>
      <c r="R61" s="285">
        <v>37.342680000000001</v>
      </c>
      <c r="S61" s="285">
        <v>36.83126</v>
      </c>
      <c r="T61" s="285">
        <v>49.348649999999999</v>
      </c>
      <c r="U61" s="285">
        <v>57.817720000000001</v>
      </c>
      <c r="V61" s="285">
        <v>34.030999999999999</v>
      </c>
      <c r="W61" s="285">
        <v>41.576999999999998</v>
      </c>
      <c r="X61" s="285">
        <v>45.947000000000003</v>
      </c>
      <c r="Y61" s="13"/>
      <c r="Z61" s="13"/>
    </row>
    <row r="62" spans="1:26">
      <c r="A62" s="1106"/>
      <c r="B62" s="92" t="s">
        <v>43</v>
      </c>
      <c r="C62" s="285">
        <v>13.52</v>
      </c>
      <c r="D62" s="285">
        <v>17.846</v>
      </c>
      <c r="E62" s="285">
        <v>13.996</v>
      </c>
      <c r="F62" s="285">
        <v>19.885000000000002</v>
      </c>
      <c r="G62" s="285">
        <v>19.587</v>
      </c>
      <c r="H62" s="285">
        <v>28.013000000000002</v>
      </c>
      <c r="I62" s="285">
        <v>55.875999999999998</v>
      </c>
      <c r="J62" s="285">
        <v>21.14</v>
      </c>
      <c r="K62" s="285">
        <v>13.148</v>
      </c>
      <c r="L62" s="285">
        <v>22.829000000000001</v>
      </c>
      <c r="M62" s="285">
        <v>13.781000000000001</v>
      </c>
      <c r="N62" s="285">
        <v>5.8540000000000001</v>
      </c>
      <c r="O62" s="285">
        <v>12.61360984345214</v>
      </c>
      <c r="P62" s="285">
        <v>27.178536604515326</v>
      </c>
      <c r="Q62" s="285">
        <v>16.71959</v>
      </c>
      <c r="R62" s="285">
        <v>25.768549999999998</v>
      </c>
      <c r="S62" s="285">
        <v>14.724549999999999</v>
      </c>
      <c r="T62" s="285">
        <v>39.798199999999994</v>
      </c>
      <c r="U62" s="285">
        <v>53.551610000000004</v>
      </c>
      <c r="V62" s="285">
        <v>30.170999999999999</v>
      </c>
      <c r="W62" s="285">
        <v>31.847999999999999</v>
      </c>
      <c r="X62" s="285">
        <v>15.597</v>
      </c>
      <c r="Y62" s="13"/>
      <c r="Z62" s="13"/>
    </row>
    <row r="63" spans="1:26">
      <c r="A63" s="1106"/>
      <c r="B63" s="92" t="s">
        <v>27</v>
      </c>
      <c r="C63" s="523">
        <v>67.325000000000003</v>
      </c>
      <c r="D63" s="523">
        <v>75.221000000000004</v>
      </c>
      <c r="E63" s="523">
        <v>85.586999999999989</v>
      </c>
      <c r="F63" s="523">
        <v>76.311999999999998</v>
      </c>
      <c r="G63" s="523">
        <v>77.365000000000009</v>
      </c>
      <c r="H63" s="523">
        <v>95.353999999999999</v>
      </c>
      <c r="I63" s="523">
        <v>117.97999999999999</v>
      </c>
      <c r="J63" s="523">
        <v>91.510999999999996</v>
      </c>
      <c r="K63" s="523">
        <v>99.19</v>
      </c>
      <c r="L63" s="523">
        <v>166.13000000000002</v>
      </c>
      <c r="M63" s="523">
        <v>128.88499999999999</v>
      </c>
      <c r="N63" s="523">
        <v>155.79900000000001</v>
      </c>
      <c r="O63" s="523">
        <v>335.69999999999993</v>
      </c>
      <c r="P63" s="523">
        <v>723.332563110161</v>
      </c>
      <c r="Q63" s="523">
        <v>243.14512000000002</v>
      </c>
      <c r="R63" s="523">
        <v>273.80108000000001</v>
      </c>
      <c r="S63" s="523">
        <v>199.54155</v>
      </c>
      <c r="T63" s="523">
        <v>256.78727999999995</v>
      </c>
      <c r="U63" s="523">
        <f>SUM(U60:U62)</f>
        <v>303.10334999999998</v>
      </c>
      <c r="V63" s="523">
        <v>242.83699999999999</v>
      </c>
      <c r="W63" s="523">
        <v>245.33699999999999</v>
      </c>
      <c r="X63" s="523">
        <v>293.63</v>
      </c>
      <c r="Y63" s="59"/>
      <c r="Z63" s="13"/>
    </row>
    <row r="64" spans="1:26">
      <c r="A64" s="1106" t="s">
        <v>46</v>
      </c>
      <c r="B64" s="92" t="s">
        <v>45</v>
      </c>
      <c r="C64" s="285">
        <v>70.742000000000004</v>
      </c>
      <c r="D64" s="285">
        <v>77.498999999999995</v>
      </c>
      <c r="E64" s="285">
        <v>51.594000000000001</v>
      </c>
      <c r="F64" s="285">
        <v>48.402999999999999</v>
      </c>
      <c r="G64" s="285">
        <v>60.542999999999999</v>
      </c>
      <c r="H64" s="285">
        <v>57.418999999999997</v>
      </c>
      <c r="I64" s="285">
        <v>48.551000000000002</v>
      </c>
      <c r="J64" s="285">
        <v>64.897999999999996</v>
      </c>
      <c r="K64" s="285">
        <v>61.625</v>
      </c>
      <c r="L64" s="285">
        <v>57.341000000000001</v>
      </c>
      <c r="M64" s="285">
        <v>66.222999999999999</v>
      </c>
      <c r="N64" s="285">
        <v>78.075999999999993</v>
      </c>
      <c r="O64" s="285">
        <v>50</v>
      </c>
      <c r="P64" s="285">
        <v>42.6</v>
      </c>
      <c r="Q64" s="285">
        <v>58.1</v>
      </c>
      <c r="R64" s="285">
        <v>65</v>
      </c>
      <c r="S64" s="285">
        <v>50.1</v>
      </c>
      <c r="T64" s="285">
        <v>50.1</v>
      </c>
      <c r="U64" s="285">
        <v>50.1</v>
      </c>
      <c r="V64" s="285">
        <v>139.12799999999999</v>
      </c>
      <c r="W64" s="285">
        <v>107.19799999999999</v>
      </c>
      <c r="X64" s="285">
        <v>96.59</v>
      </c>
      <c r="Y64" s="59" t="s">
        <v>15</v>
      </c>
      <c r="Z64" s="13"/>
    </row>
    <row r="65" spans="1:26">
      <c r="A65" s="1106"/>
      <c r="B65" s="92" t="s">
        <v>44</v>
      </c>
      <c r="C65" s="285">
        <v>48.087000000000003</v>
      </c>
      <c r="D65" s="285">
        <v>44.402999999999999</v>
      </c>
      <c r="E65" s="285">
        <v>20.405999999999999</v>
      </c>
      <c r="F65" s="285">
        <v>20.765999999999998</v>
      </c>
      <c r="G65" s="285">
        <v>45.301000000000002</v>
      </c>
      <c r="H65" s="285">
        <v>30.289000000000001</v>
      </c>
      <c r="I65" s="285">
        <v>30.606000000000002</v>
      </c>
      <c r="J65" s="285">
        <v>36.545999999999999</v>
      </c>
      <c r="K65" s="285">
        <v>28.561</v>
      </c>
      <c r="L65" s="285">
        <v>26.029</v>
      </c>
      <c r="M65" s="285">
        <v>41.262</v>
      </c>
      <c r="N65" s="285">
        <v>54.140999999999998</v>
      </c>
      <c r="O65" s="285">
        <v>31.5</v>
      </c>
      <c r="P65" s="285">
        <v>23</v>
      </c>
      <c r="Q65" s="285">
        <v>39</v>
      </c>
      <c r="R65" s="285">
        <v>41.4</v>
      </c>
      <c r="S65" s="285">
        <v>45.8</v>
      </c>
      <c r="T65" s="285">
        <v>45.8</v>
      </c>
      <c r="U65" s="285">
        <v>45.8</v>
      </c>
      <c r="V65" s="285">
        <v>6.41</v>
      </c>
      <c r="W65" s="285">
        <v>8.4380000000000006</v>
      </c>
      <c r="X65" s="285">
        <v>4.2889999999999997</v>
      </c>
      <c r="Y65" s="59" t="s">
        <v>15</v>
      </c>
      <c r="Z65" s="13"/>
    </row>
    <row r="66" spans="1:26">
      <c r="A66" s="1106"/>
      <c r="B66" s="92" t="s">
        <v>43</v>
      </c>
      <c r="C66" s="285">
        <v>11.481</v>
      </c>
      <c r="D66" s="285">
        <v>24.13</v>
      </c>
      <c r="E66" s="285">
        <v>14.352</v>
      </c>
      <c r="F66" s="285">
        <v>15.849</v>
      </c>
      <c r="G66" s="285">
        <v>26.817</v>
      </c>
      <c r="H66" s="285">
        <v>20.433</v>
      </c>
      <c r="I66" s="285">
        <v>14.318</v>
      </c>
      <c r="J66" s="285">
        <v>10.798</v>
      </c>
      <c r="K66" s="285">
        <v>15.811999999999999</v>
      </c>
      <c r="L66" s="285">
        <v>10.189</v>
      </c>
      <c r="M66" s="285">
        <v>8.7530000000000001</v>
      </c>
      <c r="N66" s="285">
        <v>15.007999999999999</v>
      </c>
      <c r="O66" s="285">
        <v>21.6</v>
      </c>
      <c r="P66" s="285">
        <v>13</v>
      </c>
      <c r="Q66" s="285">
        <v>33.200000000000003</v>
      </c>
      <c r="R66" s="285">
        <v>40</v>
      </c>
      <c r="S66" s="285">
        <v>36.9</v>
      </c>
      <c r="T66" s="285">
        <v>36.9</v>
      </c>
      <c r="U66" s="285">
        <v>36.9</v>
      </c>
      <c r="V66" s="285">
        <v>2.9129999999999998</v>
      </c>
      <c r="W66" s="285">
        <v>8.2080000000000002</v>
      </c>
      <c r="X66" s="285">
        <v>4.5090000000000003</v>
      </c>
      <c r="Y66" s="13"/>
      <c r="Z66" s="13"/>
    </row>
    <row r="67" spans="1:26">
      <c r="A67" s="1106"/>
      <c r="B67" s="92" t="s">
        <v>27</v>
      </c>
      <c r="C67" s="523">
        <v>130.31</v>
      </c>
      <c r="D67" s="523">
        <v>146.03199999999998</v>
      </c>
      <c r="E67" s="523">
        <v>86.352000000000004</v>
      </c>
      <c r="F67" s="523">
        <v>85.018000000000001</v>
      </c>
      <c r="G67" s="523">
        <v>132.661</v>
      </c>
      <c r="H67" s="523">
        <v>108.14099999999999</v>
      </c>
      <c r="I67" s="523">
        <v>93.475000000000009</v>
      </c>
      <c r="J67" s="523">
        <v>112.24199999999999</v>
      </c>
      <c r="K67" s="523">
        <v>105.998</v>
      </c>
      <c r="L67" s="523">
        <v>93.558999999999997</v>
      </c>
      <c r="M67" s="523">
        <v>116.238</v>
      </c>
      <c r="N67" s="523">
        <v>147.22499999999999</v>
      </c>
      <c r="O67" s="523">
        <v>103.1</v>
      </c>
      <c r="P67" s="523">
        <v>78.599999999999994</v>
      </c>
      <c r="Q67" s="523">
        <v>130.30000000000001</v>
      </c>
      <c r="R67" s="523">
        <v>146.4</v>
      </c>
      <c r="S67" s="523">
        <v>132.80000000000001</v>
      </c>
      <c r="T67" s="523">
        <v>132.80000000000001</v>
      </c>
      <c r="U67" s="523">
        <f>SUM(U64:U66)</f>
        <v>132.80000000000001</v>
      </c>
      <c r="V67" s="523">
        <v>148.45099999999999</v>
      </c>
      <c r="W67" s="523">
        <v>123.84399999999999</v>
      </c>
      <c r="X67" s="523">
        <v>105.38800000000001</v>
      </c>
      <c r="Y67" s="59"/>
      <c r="Z67" s="13"/>
    </row>
    <row r="68" spans="1:26">
      <c r="A68" s="13"/>
      <c r="B68" s="13"/>
      <c r="C68" s="13"/>
      <c r="D68" s="13"/>
      <c r="E68" s="13"/>
      <c r="F68" s="13"/>
      <c r="G68" s="13"/>
      <c r="H68" s="13"/>
      <c r="I68" s="13"/>
      <c r="N68" s="13" t="s">
        <v>15</v>
      </c>
      <c r="Y68" s="13"/>
      <c r="Z68" s="13"/>
    </row>
    <row r="69" spans="1:26" ht="14.65" customHeight="1">
      <c r="A69" s="18" t="s">
        <v>18</v>
      </c>
      <c r="B69" s="17"/>
      <c r="D69" s="17"/>
      <c r="E69" s="17"/>
      <c r="F69" s="17"/>
      <c r="G69" s="17"/>
      <c r="H69" s="17"/>
      <c r="I69" s="17"/>
      <c r="J69" s="17"/>
      <c r="K69" s="17"/>
      <c r="L69" s="17"/>
      <c r="N69" s="13"/>
      <c r="Y69" s="13"/>
      <c r="Z69" s="13"/>
    </row>
    <row r="70" spans="1:26">
      <c r="A70" s="13"/>
      <c r="B70" s="13"/>
      <c r="D70" s="17"/>
      <c r="E70" s="17"/>
      <c r="F70" s="17"/>
      <c r="G70" s="17"/>
      <c r="H70" s="17"/>
      <c r="I70" s="17"/>
      <c r="J70" s="17"/>
      <c r="K70" s="17"/>
      <c r="L70" s="17"/>
      <c r="N70" s="13"/>
      <c r="Y70" s="13"/>
      <c r="Z70" s="13"/>
    </row>
    <row r="71" spans="1:26" ht="14.65" customHeight="1">
      <c r="A71" s="17" t="s">
        <v>372</v>
      </c>
      <c r="B71" s="13"/>
      <c r="D71" s="53"/>
      <c r="E71" s="53"/>
      <c r="F71" s="53"/>
      <c r="G71" s="53"/>
      <c r="H71" s="53"/>
      <c r="I71" s="53"/>
      <c r="J71" s="53"/>
      <c r="K71" s="53"/>
      <c r="L71" s="53"/>
      <c r="N71" s="13"/>
      <c r="Y71" s="13"/>
      <c r="Z71" s="13"/>
    </row>
    <row r="72" spans="1:26">
      <c r="A72" s="17"/>
      <c r="B72" s="13"/>
      <c r="C72" s="53"/>
      <c r="D72" s="53"/>
      <c r="E72" s="53"/>
      <c r="F72" s="53"/>
      <c r="G72" s="53"/>
      <c r="H72" s="53"/>
      <c r="I72" s="53"/>
      <c r="J72" s="53"/>
      <c r="K72" s="53"/>
      <c r="L72" s="53"/>
      <c r="N72" s="13"/>
      <c r="Y72" s="13"/>
      <c r="Z72" s="13"/>
    </row>
    <row r="73" spans="1:26">
      <c r="A73" s="13" t="s">
        <v>572</v>
      </c>
    </row>
    <row r="75" spans="1:26">
      <c r="A75" s="13" t="s">
        <v>2717</v>
      </c>
    </row>
    <row r="77" spans="1:26">
      <c r="A77" s="13" t="s">
        <v>3292</v>
      </c>
    </row>
    <row r="79" spans="1:26">
      <c r="A79" s="53" t="s">
        <v>102</v>
      </c>
      <c r="B79" s="13"/>
      <c r="C79" s="13"/>
      <c r="D79" s="13"/>
      <c r="E79" s="13"/>
      <c r="F79" s="13"/>
      <c r="H79" s="13"/>
      <c r="I79" s="13"/>
      <c r="N79" s="13"/>
      <c r="Y79" s="13"/>
      <c r="Z79" s="13"/>
    </row>
  </sheetData>
  <mergeCells count="16">
    <mergeCell ref="A4:A7"/>
    <mergeCell ref="A8:A11"/>
    <mergeCell ref="A16:A19"/>
    <mergeCell ref="A24:A27"/>
    <mergeCell ref="A28:A31"/>
    <mergeCell ref="A12:A15"/>
    <mergeCell ref="A20:A23"/>
    <mergeCell ref="A32:A35"/>
    <mergeCell ref="A56:A59"/>
    <mergeCell ref="A60:A63"/>
    <mergeCell ref="A64:A67"/>
    <mergeCell ref="A36:A39"/>
    <mergeCell ref="A40:A43"/>
    <mergeCell ref="A44:A47"/>
    <mergeCell ref="A48:A51"/>
    <mergeCell ref="A52:A55"/>
  </mergeCells>
  <hyperlinks>
    <hyperlink ref="Z3" location="Content!A1" display="Back to content page" xr:uid="{00000000-0004-0000-1201-000000000000}"/>
  </hyperlinks>
  <pageMargins left="0.7" right="0.7" top="0.75" bottom="0.75" header="0.3" footer="0.3"/>
  <pageSetup orientation="portrait"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sheetPr codeName="Sheet276"/>
  <dimension ref="A1:T26"/>
  <sheetViews>
    <sheetView zoomScale="95" zoomScaleNormal="95" workbookViewId="0">
      <selection activeCell="J30" sqref="J30"/>
    </sheetView>
  </sheetViews>
  <sheetFormatPr defaultRowHeight="14.5"/>
  <cols>
    <col min="1" max="1" width="33.7265625" customWidth="1"/>
    <col min="2" max="14" width="8.7265625" customWidth="1"/>
  </cols>
  <sheetData>
    <row r="1" spans="1:20">
      <c r="A1" s="18" t="s">
        <v>3289</v>
      </c>
    </row>
    <row r="2" spans="1:20">
      <c r="A2" s="13"/>
    </row>
    <row r="3" spans="1:20">
      <c r="A3" s="92" t="s">
        <v>2519</v>
      </c>
      <c r="B3" s="95">
        <v>2012</v>
      </c>
      <c r="C3" s="95">
        <v>2013</v>
      </c>
      <c r="D3" s="95">
        <v>2014</v>
      </c>
      <c r="E3" s="95">
        <v>2015</v>
      </c>
      <c r="F3" s="95">
        <v>2016</v>
      </c>
      <c r="G3" s="95">
        <v>2017</v>
      </c>
      <c r="H3" s="95">
        <v>2018</v>
      </c>
      <c r="I3" s="95">
        <v>2019</v>
      </c>
      <c r="J3" s="95">
        <v>2020</v>
      </c>
      <c r="K3" s="95">
        <v>2021</v>
      </c>
      <c r="L3" s="95">
        <v>2022</v>
      </c>
      <c r="M3" s="95">
        <v>2023</v>
      </c>
      <c r="N3" s="95">
        <v>2024</v>
      </c>
      <c r="P3" s="1" t="s">
        <v>528</v>
      </c>
      <c r="S3" s="44"/>
      <c r="T3" s="44"/>
    </row>
    <row r="4" spans="1:20">
      <c r="A4" s="92" t="s">
        <v>13</v>
      </c>
      <c r="B4" s="285">
        <v>78.86</v>
      </c>
      <c r="C4" s="285">
        <v>105.77</v>
      </c>
      <c r="D4" s="285">
        <v>94.48</v>
      </c>
      <c r="E4" s="285">
        <v>100.65</v>
      </c>
      <c r="F4" s="285">
        <v>104.87</v>
      </c>
      <c r="G4" s="285">
        <v>105.13</v>
      </c>
      <c r="H4" s="285">
        <v>107.35</v>
      </c>
      <c r="I4" s="285">
        <v>108.47</v>
      </c>
      <c r="J4" s="285">
        <v>113.3</v>
      </c>
      <c r="K4" s="285">
        <v>115.88</v>
      </c>
      <c r="L4" s="285">
        <v>121.78</v>
      </c>
      <c r="M4" s="285">
        <v>129.66999999999999</v>
      </c>
      <c r="N4" s="285">
        <v>136.25</v>
      </c>
      <c r="O4" s="319"/>
    </row>
    <row r="5" spans="1:20">
      <c r="A5" s="92" t="s">
        <v>12</v>
      </c>
      <c r="B5" s="285">
        <v>97.13</v>
      </c>
      <c r="C5" s="285">
        <v>94.57</v>
      </c>
      <c r="D5" s="285">
        <v>99.22</v>
      </c>
      <c r="E5" s="285">
        <v>102.22</v>
      </c>
      <c r="F5" s="285">
        <v>98.56</v>
      </c>
      <c r="G5" s="285">
        <v>98.09</v>
      </c>
      <c r="H5" s="285">
        <v>99.18</v>
      </c>
      <c r="I5" s="285">
        <v>108.84</v>
      </c>
      <c r="J5" s="285">
        <v>123.12</v>
      </c>
      <c r="K5" s="285">
        <v>116.77</v>
      </c>
      <c r="L5" s="285">
        <v>138.96</v>
      </c>
      <c r="M5" s="285">
        <v>119.32</v>
      </c>
      <c r="N5" s="285">
        <v>115.72</v>
      </c>
      <c r="O5" s="319"/>
      <c r="P5" s="33"/>
    </row>
    <row r="6" spans="1:20">
      <c r="A6" s="92" t="s">
        <v>483</v>
      </c>
      <c r="B6" s="285">
        <v>100.19</v>
      </c>
      <c r="C6" s="285">
        <v>101.46</v>
      </c>
      <c r="D6" s="285">
        <v>99</v>
      </c>
      <c r="E6" s="285">
        <v>98.76</v>
      </c>
      <c r="F6" s="285">
        <v>102.24</v>
      </c>
      <c r="G6" s="285">
        <v>102.62</v>
      </c>
      <c r="H6" s="285">
        <v>104.19</v>
      </c>
      <c r="I6" s="285">
        <v>104.7</v>
      </c>
      <c r="J6" s="285">
        <v>105.93</v>
      </c>
      <c r="K6" s="285">
        <v>106.27</v>
      </c>
      <c r="L6" s="285">
        <v>109.09</v>
      </c>
      <c r="M6" s="285">
        <v>111.14</v>
      </c>
      <c r="N6" s="285">
        <v>111.49</v>
      </c>
      <c r="O6" s="319"/>
      <c r="P6" s="33"/>
    </row>
    <row r="7" spans="1:20">
      <c r="A7" s="92" t="s">
        <v>568</v>
      </c>
      <c r="B7" s="285">
        <v>87.38</v>
      </c>
      <c r="C7" s="285">
        <v>92.52</v>
      </c>
      <c r="D7" s="285">
        <v>98.72</v>
      </c>
      <c r="E7" s="285">
        <v>99.26</v>
      </c>
      <c r="F7" s="285">
        <v>102.02</v>
      </c>
      <c r="G7" s="285">
        <v>103.88</v>
      </c>
      <c r="H7" s="285">
        <v>106.28</v>
      </c>
      <c r="I7" s="285">
        <v>108.49</v>
      </c>
      <c r="J7" s="285">
        <v>113.09</v>
      </c>
      <c r="K7" s="285">
        <v>113.71</v>
      </c>
      <c r="L7" s="285">
        <v>116.28</v>
      </c>
      <c r="M7" s="285">
        <v>119</v>
      </c>
      <c r="N7" s="285">
        <v>121.83</v>
      </c>
      <c r="O7" s="319"/>
    </row>
    <row r="8" spans="1:20">
      <c r="A8" s="92" t="s">
        <v>482</v>
      </c>
      <c r="B8" s="285">
        <v>101.01</v>
      </c>
      <c r="C8" s="285">
        <v>101.83</v>
      </c>
      <c r="D8" s="285">
        <v>101.76</v>
      </c>
      <c r="E8" s="285">
        <v>100.7</v>
      </c>
      <c r="F8" s="285">
        <v>97.54</v>
      </c>
      <c r="G8" s="285">
        <v>100.28</v>
      </c>
      <c r="H8" s="285">
        <v>102.17</v>
      </c>
      <c r="I8" s="285">
        <v>102.72</v>
      </c>
      <c r="J8" s="285">
        <v>103.36</v>
      </c>
      <c r="K8" s="285">
        <v>99.49</v>
      </c>
      <c r="L8" s="285">
        <v>104.75</v>
      </c>
      <c r="M8" s="285">
        <v>103.27</v>
      </c>
      <c r="N8" s="285">
        <v>110.74</v>
      </c>
      <c r="O8" s="319"/>
    </row>
    <row r="9" spans="1:20">
      <c r="A9" s="92" t="s">
        <v>11</v>
      </c>
      <c r="B9" s="285">
        <v>104.18</v>
      </c>
      <c r="C9" s="285">
        <v>105.78</v>
      </c>
      <c r="D9" s="285">
        <v>106.27</v>
      </c>
      <c r="E9" s="285">
        <v>100.88</v>
      </c>
      <c r="F9" s="285">
        <v>92.85</v>
      </c>
      <c r="G9" s="285">
        <v>112.34</v>
      </c>
      <c r="H9" s="285">
        <v>106.68</v>
      </c>
      <c r="I9" s="285">
        <v>91.22</v>
      </c>
      <c r="J9" s="285">
        <v>84.74</v>
      </c>
      <c r="K9" s="285">
        <v>91.88</v>
      </c>
      <c r="L9" s="285">
        <v>110.19</v>
      </c>
      <c r="M9" s="285">
        <v>126.89</v>
      </c>
      <c r="N9" s="285">
        <v>105.59</v>
      </c>
      <c r="O9" s="319"/>
    </row>
    <row r="10" spans="1:20">
      <c r="A10" s="92" t="s">
        <v>10</v>
      </c>
      <c r="B10" s="285">
        <v>108.31</v>
      </c>
      <c r="C10" s="285">
        <v>97.76</v>
      </c>
      <c r="D10" s="285">
        <v>101.08</v>
      </c>
      <c r="E10" s="285">
        <v>98.72</v>
      </c>
      <c r="F10" s="285">
        <v>100.2</v>
      </c>
      <c r="G10" s="285">
        <v>97.92</v>
      </c>
      <c r="H10" s="285">
        <v>100.65</v>
      </c>
      <c r="I10" s="285">
        <v>101.46</v>
      </c>
      <c r="J10" s="285">
        <v>102.03</v>
      </c>
      <c r="K10" s="285">
        <v>105.6</v>
      </c>
      <c r="L10" s="285">
        <v>107.75</v>
      </c>
      <c r="M10" s="285">
        <v>112.19</v>
      </c>
      <c r="N10" s="285">
        <v>110.14</v>
      </c>
      <c r="O10" s="319"/>
    </row>
    <row r="11" spans="1:20">
      <c r="A11" s="92" t="s">
        <v>9</v>
      </c>
      <c r="B11" s="285">
        <v>76.849999999999994</v>
      </c>
      <c r="C11" s="285">
        <v>89.18</v>
      </c>
      <c r="D11" s="285">
        <v>103.62</v>
      </c>
      <c r="E11" s="285">
        <v>99.06</v>
      </c>
      <c r="F11" s="285">
        <v>97.32</v>
      </c>
      <c r="G11" s="285">
        <v>114.11</v>
      </c>
      <c r="H11" s="285">
        <v>121.33</v>
      </c>
      <c r="I11" s="285">
        <v>125.89</v>
      </c>
      <c r="J11" s="285">
        <v>132.32</v>
      </c>
      <c r="K11" s="285">
        <v>137.87</v>
      </c>
      <c r="L11" s="285">
        <v>136.66</v>
      </c>
      <c r="M11" s="285">
        <v>142.69</v>
      </c>
      <c r="N11" s="285">
        <v>144.30000000000001</v>
      </c>
      <c r="O11" s="319"/>
    </row>
    <row r="12" spans="1:20">
      <c r="A12" s="92" t="s">
        <v>8</v>
      </c>
      <c r="B12" s="285">
        <v>102.43</v>
      </c>
      <c r="C12" s="285">
        <v>100.81</v>
      </c>
      <c r="D12" s="285">
        <v>102.85</v>
      </c>
      <c r="E12" s="285">
        <v>99.92</v>
      </c>
      <c r="F12" s="285">
        <v>97.23</v>
      </c>
      <c r="G12" s="285">
        <v>97.66</v>
      </c>
      <c r="H12" s="285">
        <v>90.01</v>
      </c>
      <c r="I12" s="285">
        <v>94.89</v>
      </c>
      <c r="J12" s="285">
        <v>80.180000000000007</v>
      </c>
      <c r="K12" s="285">
        <v>83.47</v>
      </c>
      <c r="L12" s="285">
        <v>84.46</v>
      </c>
      <c r="M12" s="285">
        <v>92.91</v>
      </c>
      <c r="N12" s="285">
        <v>85.81</v>
      </c>
      <c r="O12" s="319"/>
    </row>
    <row r="13" spans="1:20">
      <c r="A13" s="92" t="s">
        <v>6</v>
      </c>
      <c r="B13" s="285">
        <v>116.83</v>
      </c>
      <c r="C13" s="285">
        <v>107.72</v>
      </c>
      <c r="D13" s="285">
        <v>103.64</v>
      </c>
      <c r="E13" s="285">
        <v>94.86</v>
      </c>
      <c r="F13" s="285">
        <v>101.5</v>
      </c>
      <c r="G13" s="285">
        <v>115.39</v>
      </c>
      <c r="H13" s="285">
        <v>134.22999999999999</v>
      </c>
      <c r="I13" s="285">
        <v>139.94</v>
      </c>
      <c r="J13" s="285">
        <v>140.32</v>
      </c>
      <c r="K13" s="285">
        <v>155.61000000000001</v>
      </c>
      <c r="L13" s="285">
        <v>174.2</v>
      </c>
      <c r="M13" s="285">
        <v>155.57</v>
      </c>
      <c r="N13" s="285">
        <v>169.09</v>
      </c>
      <c r="O13" s="319"/>
    </row>
    <row r="14" spans="1:20">
      <c r="A14" s="92" t="s">
        <v>17</v>
      </c>
      <c r="B14" s="285">
        <v>103.93</v>
      </c>
      <c r="C14" s="285">
        <v>100.61</v>
      </c>
      <c r="D14" s="285">
        <v>102.42</v>
      </c>
      <c r="E14" s="285">
        <v>99.76</v>
      </c>
      <c r="F14" s="285">
        <v>97.82</v>
      </c>
      <c r="G14" s="285">
        <v>104.88</v>
      </c>
      <c r="H14" s="285">
        <v>101.93</v>
      </c>
      <c r="I14" s="285">
        <v>97.74</v>
      </c>
      <c r="J14" s="285">
        <v>96.89</v>
      </c>
      <c r="K14" s="285">
        <v>95.98</v>
      </c>
      <c r="L14" s="285">
        <v>105.97</v>
      </c>
      <c r="M14" s="285">
        <v>112.29</v>
      </c>
      <c r="N14" s="285">
        <v>105.33</v>
      </c>
      <c r="O14" s="319"/>
    </row>
    <row r="15" spans="1:20">
      <c r="A15" s="92" t="s">
        <v>4</v>
      </c>
      <c r="B15" s="285">
        <v>95.01</v>
      </c>
      <c r="C15" s="285">
        <v>89.71</v>
      </c>
      <c r="D15" s="285">
        <v>95.09</v>
      </c>
      <c r="E15" s="285">
        <v>100.06</v>
      </c>
      <c r="F15" s="285">
        <v>104.85</v>
      </c>
      <c r="G15" s="285">
        <v>90.51</v>
      </c>
      <c r="H15" s="285">
        <v>109.16</v>
      </c>
      <c r="I15" s="285">
        <v>119.73</v>
      </c>
      <c r="J15" s="285">
        <v>128.38999999999999</v>
      </c>
      <c r="K15" s="285">
        <v>149.62</v>
      </c>
      <c r="L15" s="285">
        <v>151.83000000000001</v>
      </c>
      <c r="M15" s="285">
        <v>140.87</v>
      </c>
      <c r="N15" s="285">
        <v>129.56</v>
      </c>
      <c r="O15" s="319"/>
    </row>
    <row r="16" spans="1:20">
      <c r="A16" s="92" t="s">
        <v>3</v>
      </c>
      <c r="B16" s="285">
        <v>92.14</v>
      </c>
      <c r="C16" s="285">
        <v>97.31</v>
      </c>
      <c r="D16" s="285">
        <v>102.83</v>
      </c>
      <c r="E16" s="285">
        <v>101.1</v>
      </c>
      <c r="F16" s="285">
        <v>96.07</v>
      </c>
      <c r="G16" s="285">
        <v>105.79</v>
      </c>
      <c r="H16" s="285">
        <v>104.58</v>
      </c>
      <c r="I16" s="285">
        <v>104.8</v>
      </c>
      <c r="J16" s="285">
        <v>111.35</v>
      </c>
      <c r="K16" s="285">
        <v>113.25</v>
      </c>
      <c r="L16" s="285">
        <v>114.38</v>
      </c>
      <c r="M16" s="285">
        <v>113.73</v>
      </c>
      <c r="N16" s="285">
        <v>110.25</v>
      </c>
      <c r="O16" s="319"/>
    </row>
    <row r="17" spans="1:15">
      <c r="A17" s="92" t="s">
        <v>431</v>
      </c>
      <c r="B17" s="285">
        <v>86.17</v>
      </c>
      <c r="C17" s="285">
        <v>92.64</v>
      </c>
      <c r="D17" s="285">
        <v>99</v>
      </c>
      <c r="E17" s="285">
        <v>103.4</v>
      </c>
      <c r="F17" s="285">
        <v>97.59</v>
      </c>
      <c r="G17" s="285">
        <v>95.52</v>
      </c>
      <c r="H17" s="285">
        <v>104.22</v>
      </c>
      <c r="I17" s="285">
        <v>106.57</v>
      </c>
      <c r="J17" s="285">
        <v>109.36</v>
      </c>
      <c r="K17" s="285">
        <v>111.2</v>
      </c>
      <c r="L17" s="285">
        <v>111.58</v>
      </c>
      <c r="M17" s="285">
        <v>120.5</v>
      </c>
      <c r="N17" s="285">
        <v>129.31</v>
      </c>
      <c r="O17" s="319"/>
    </row>
    <row r="18" spans="1:15">
      <c r="A18" s="92" t="s">
        <v>1</v>
      </c>
      <c r="B18" s="285">
        <v>100.56</v>
      </c>
      <c r="C18" s="285">
        <v>100.54</v>
      </c>
      <c r="D18" s="285">
        <v>106.34</v>
      </c>
      <c r="E18" s="285">
        <v>92.7</v>
      </c>
      <c r="F18" s="285">
        <v>100.96</v>
      </c>
      <c r="G18" s="285">
        <v>122.27</v>
      </c>
      <c r="H18" s="285">
        <v>112.99</v>
      </c>
      <c r="I18" s="285">
        <v>107.98</v>
      </c>
      <c r="J18" s="285">
        <v>117.26</v>
      </c>
      <c r="K18" s="285">
        <v>123.04</v>
      </c>
      <c r="L18" s="285">
        <v>115.28</v>
      </c>
      <c r="M18" s="285">
        <v>141.19999999999999</v>
      </c>
      <c r="N18" s="285">
        <v>103.83</v>
      </c>
      <c r="O18" s="319"/>
    </row>
    <row r="19" spans="1:15">
      <c r="A19" s="92" t="s">
        <v>23</v>
      </c>
      <c r="B19" s="285">
        <v>107.54</v>
      </c>
      <c r="C19" s="285">
        <v>108.17</v>
      </c>
      <c r="D19" s="285">
        <v>97.92</v>
      </c>
      <c r="E19" s="285">
        <v>100.45</v>
      </c>
      <c r="F19" s="285">
        <v>101.63</v>
      </c>
      <c r="G19" s="285">
        <v>108.52</v>
      </c>
      <c r="H19" s="285">
        <v>115.72</v>
      </c>
      <c r="I19" s="285">
        <v>114.14</v>
      </c>
      <c r="J19" s="285">
        <v>126.46</v>
      </c>
      <c r="K19" s="285">
        <v>131.63</v>
      </c>
      <c r="L19" s="285">
        <v>131.12</v>
      </c>
      <c r="M19" s="285">
        <v>137.11000000000001</v>
      </c>
      <c r="N19" s="285">
        <v>138.35</v>
      </c>
      <c r="O19" s="319"/>
    </row>
    <row r="21" spans="1:15" ht="15" customHeight="1">
      <c r="A21" s="18" t="s">
        <v>20</v>
      </c>
    </row>
    <row r="22" spans="1:15">
      <c r="A22" s="13"/>
    </row>
    <row r="23" spans="1:15">
      <c r="A23" s="13"/>
    </row>
    <row r="24" spans="1:15">
      <c r="A24" s="13" t="s">
        <v>3290</v>
      </c>
    </row>
    <row r="25" spans="1:15">
      <c r="A25" s="13"/>
    </row>
    <row r="26" spans="1:15">
      <c r="A26" s="13"/>
    </row>
  </sheetData>
  <hyperlinks>
    <hyperlink ref="P3" location="Content!A1" display="Back to content page" xr:uid="{00000000-0004-0000-1301-000000000000}"/>
  </hyperlinks>
  <pageMargins left="0.7" right="0.7" top="0.75" bottom="0.75" header="0.3" footer="0.3"/>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sheetPr codeName="Sheet277"/>
  <dimension ref="A1:AO37"/>
  <sheetViews>
    <sheetView topLeftCell="X1" zoomScale="102" zoomScaleNormal="102" workbookViewId="0">
      <selection activeCell="AK20" sqref="AK20"/>
    </sheetView>
  </sheetViews>
  <sheetFormatPr defaultRowHeight="14.5"/>
  <cols>
    <col min="1" max="1" width="33.7265625" customWidth="1"/>
    <col min="2" max="10" width="8.26953125" hidden="1" customWidth="1"/>
    <col min="11" max="35" width="8.7265625" customWidth="1"/>
    <col min="38" max="38" width="14.54296875" customWidth="1"/>
  </cols>
  <sheetData>
    <row r="1" spans="1:41">
      <c r="A1" s="18" t="s">
        <v>3194</v>
      </c>
      <c r="B1" s="17"/>
      <c r="C1" s="17"/>
      <c r="D1" s="17"/>
      <c r="E1" s="17"/>
      <c r="F1" s="17"/>
      <c r="G1" s="17"/>
      <c r="H1" s="17"/>
      <c r="I1" s="17"/>
      <c r="J1" s="17"/>
      <c r="K1" s="17"/>
      <c r="L1" s="17"/>
      <c r="M1" s="17"/>
      <c r="N1" s="17"/>
      <c r="O1" s="17"/>
      <c r="P1" s="17"/>
      <c r="Q1" s="17"/>
      <c r="R1" s="17"/>
      <c r="S1" s="17"/>
      <c r="T1" s="17"/>
      <c r="U1" s="62"/>
      <c r="V1" s="62"/>
      <c r="W1" s="62"/>
      <c r="X1" s="17"/>
      <c r="AE1" s="13"/>
      <c r="AF1" s="13"/>
      <c r="AG1" s="13"/>
      <c r="AH1" s="13"/>
      <c r="AI1" s="13"/>
    </row>
    <row r="2" spans="1:41">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c r="AI2" s="13"/>
    </row>
    <row r="3" spans="1:41">
      <c r="A3" s="275" t="s">
        <v>14</v>
      </c>
      <c r="B3" s="21">
        <v>1991</v>
      </c>
      <c r="C3" s="21">
        <v>1992</v>
      </c>
      <c r="D3" s="21">
        <v>1993</v>
      </c>
      <c r="E3" s="21">
        <v>1994</v>
      </c>
      <c r="F3" s="21">
        <v>1995</v>
      </c>
      <c r="G3" s="21">
        <v>1996</v>
      </c>
      <c r="H3" s="21">
        <v>1997</v>
      </c>
      <c r="I3" s="21">
        <v>1998</v>
      </c>
      <c r="J3" s="21">
        <v>1999</v>
      </c>
      <c r="K3" s="21">
        <v>2000</v>
      </c>
      <c r="L3" s="21">
        <v>2001</v>
      </c>
      <c r="M3" s="21">
        <v>2002</v>
      </c>
      <c r="N3" s="21">
        <v>2003</v>
      </c>
      <c r="O3" s="21">
        <v>2004</v>
      </c>
      <c r="P3" s="21">
        <v>2005</v>
      </c>
      <c r="Q3" s="21">
        <v>2006</v>
      </c>
      <c r="R3" s="21">
        <v>2007</v>
      </c>
      <c r="S3" s="21">
        <v>2008</v>
      </c>
      <c r="T3" s="21">
        <v>2009</v>
      </c>
      <c r="U3" s="21">
        <v>2010</v>
      </c>
      <c r="V3" s="21">
        <v>2011</v>
      </c>
      <c r="W3" s="21">
        <v>2012</v>
      </c>
      <c r="X3" s="21">
        <v>2013</v>
      </c>
      <c r="Y3" s="21">
        <v>2014</v>
      </c>
      <c r="Z3" s="21">
        <v>2015</v>
      </c>
      <c r="AA3" s="21">
        <v>2016</v>
      </c>
      <c r="AB3" s="21">
        <v>2017</v>
      </c>
      <c r="AC3" s="21">
        <v>2018</v>
      </c>
      <c r="AD3" s="21">
        <v>2019</v>
      </c>
      <c r="AE3" s="21">
        <v>2020</v>
      </c>
      <c r="AF3" s="21">
        <v>2021</v>
      </c>
      <c r="AG3" s="21">
        <v>2022</v>
      </c>
      <c r="AH3" s="21">
        <v>2023</v>
      </c>
      <c r="AI3" s="21">
        <v>2024</v>
      </c>
      <c r="AK3" s="1" t="s">
        <v>528</v>
      </c>
    </row>
    <row r="4" spans="1:41">
      <c r="A4" s="92" t="s">
        <v>13</v>
      </c>
      <c r="B4" s="285"/>
      <c r="C4" s="285"/>
      <c r="D4" s="285"/>
      <c r="E4" s="285"/>
      <c r="F4" s="285"/>
      <c r="G4" s="285"/>
      <c r="H4" s="285"/>
      <c r="I4" s="285"/>
      <c r="J4" s="285"/>
      <c r="K4" s="687"/>
      <c r="L4" s="687"/>
      <c r="M4" s="687"/>
      <c r="N4" s="687"/>
      <c r="O4" s="687"/>
      <c r="P4" s="687"/>
      <c r="Q4" s="687"/>
      <c r="R4" s="687"/>
      <c r="S4" s="687"/>
      <c r="T4" s="687"/>
      <c r="U4" s="687">
        <v>440.7</v>
      </c>
      <c r="V4" s="687">
        <v>399</v>
      </c>
      <c r="W4" s="687">
        <v>693.4</v>
      </c>
      <c r="X4" s="687">
        <v>387.7</v>
      </c>
      <c r="Y4" s="687">
        <v>384.8</v>
      </c>
      <c r="Z4" s="687"/>
      <c r="AA4" s="687"/>
      <c r="AB4" s="687"/>
      <c r="AC4" s="687"/>
      <c r="AD4" s="687"/>
      <c r="AE4" s="687"/>
      <c r="AF4" s="687"/>
      <c r="AG4" s="687"/>
      <c r="AH4" s="687"/>
      <c r="AI4" s="687"/>
      <c r="AK4" s="33"/>
      <c r="AL4" s="308"/>
      <c r="AM4" s="8"/>
    </row>
    <row r="5" spans="1:41">
      <c r="A5" s="92" t="s">
        <v>12</v>
      </c>
      <c r="B5" s="285">
        <v>143.9</v>
      </c>
      <c r="C5" s="285">
        <v>146.9</v>
      </c>
      <c r="D5" s="285">
        <v>151</v>
      </c>
      <c r="E5" s="285">
        <v>136.30000000000001</v>
      </c>
      <c r="F5" s="285">
        <v>167.4</v>
      </c>
      <c r="G5" s="285">
        <v>131.5</v>
      </c>
      <c r="H5" s="285">
        <v>119.7</v>
      </c>
      <c r="I5" s="285">
        <v>103.4</v>
      </c>
      <c r="J5" s="285">
        <v>100.8</v>
      </c>
      <c r="K5" s="687">
        <v>126</v>
      </c>
      <c r="L5" s="687">
        <v>87</v>
      </c>
      <c r="M5" s="687">
        <v>112.4</v>
      </c>
      <c r="N5" s="687">
        <v>188.5</v>
      </c>
      <c r="O5" s="687">
        <v>202.7</v>
      </c>
      <c r="P5" s="687">
        <v>200</v>
      </c>
      <c r="Q5" s="687">
        <v>202</v>
      </c>
      <c r="R5" s="687">
        <v>203.2</v>
      </c>
      <c r="S5" s="687">
        <v>198</v>
      </c>
      <c r="T5" s="687">
        <v>188.3</v>
      </c>
      <c r="U5" s="687">
        <v>178.7</v>
      </c>
      <c r="V5" s="687">
        <v>205.1</v>
      </c>
      <c r="W5" s="687">
        <v>176</v>
      </c>
      <c r="X5" s="687">
        <v>395.3</v>
      </c>
      <c r="Y5" s="687">
        <v>240.6</v>
      </c>
      <c r="Z5" s="687"/>
      <c r="AA5" s="687"/>
      <c r="AB5" s="687"/>
      <c r="AC5" s="687"/>
      <c r="AD5" s="687"/>
      <c r="AE5" s="687"/>
      <c r="AF5" s="687"/>
      <c r="AG5" s="687"/>
      <c r="AH5" s="687"/>
      <c r="AI5" s="687"/>
      <c r="AL5" s="308"/>
      <c r="AM5" s="8"/>
    </row>
    <row r="6" spans="1:41">
      <c r="A6" s="92" t="s">
        <v>483</v>
      </c>
      <c r="B6" s="285"/>
      <c r="C6" s="285"/>
      <c r="D6" s="285"/>
      <c r="E6" s="285"/>
      <c r="F6" s="285"/>
      <c r="G6" s="285"/>
      <c r="H6" s="285"/>
      <c r="I6" s="285"/>
      <c r="J6" s="285"/>
      <c r="K6" s="687"/>
      <c r="L6" s="687"/>
      <c r="M6" s="687"/>
      <c r="N6" s="687"/>
      <c r="O6" s="687"/>
      <c r="P6" s="687"/>
      <c r="Q6" s="687"/>
      <c r="R6" s="687"/>
      <c r="S6" s="687"/>
      <c r="T6" s="687"/>
      <c r="U6" s="687"/>
      <c r="V6" s="687"/>
      <c r="W6" s="687"/>
      <c r="X6" s="687"/>
      <c r="Y6" s="687"/>
      <c r="Z6" s="687"/>
      <c r="AA6" s="687"/>
      <c r="AB6" s="687"/>
      <c r="AC6" s="687"/>
      <c r="AD6" s="687"/>
      <c r="AE6" s="687"/>
      <c r="AF6" s="687"/>
      <c r="AG6" s="687"/>
      <c r="AH6" s="687"/>
      <c r="AI6" s="687"/>
      <c r="AM6" s="8"/>
    </row>
    <row r="7" spans="1:41">
      <c r="A7" s="92" t="s">
        <v>89</v>
      </c>
      <c r="B7" s="285"/>
      <c r="C7" s="285"/>
      <c r="D7" s="285"/>
      <c r="E7" s="285"/>
      <c r="F7" s="285"/>
      <c r="G7" s="285"/>
      <c r="H7" s="285"/>
      <c r="I7" s="285"/>
      <c r="J7" s="285"/>
      <c r="K7" s="687"/>
      <c r="L7" s="687"/>
      <c r="M7" s="687"/>
      <c r="N7" s="687"/>
      <c r="O7" s="687"/>
      <c r="P7" s="687"/>
      <c r="Q7" s="687"/>
      <c r="R7" s="687"/>
      <c r="S7" s="687"/>
      <c r="T7" s="687"/>
      <c r="U7" s="687"/>
      <c r="V7" s="687"/>
      <c r="W7" s="687"/>
      <c r="X7" s="687"/>
      <c r="Y7" s="687"/>
      <c r="Z7" s="687"/>
      <c r="AA7" s="687"/>
      <c r="AB7" s="687"/>
      <c r="AC7" s="687"/>
      <c r="AD7" s="687"/>
      <c r="AE7" s="687"/>
      <c r="AF7" s="687"/>
      <c r="AG7" s="687"/>
      <c r="AH7" s="687"/>
      <c r="AI7" s="687"/>
      <c r="AL7" s="308"/>
      <c r="AM7" s="8"/>
    </row>
    <row r="8" spans="1:41">
      <c r="A8" s="92" t="s">
        <v>482</v>
      </c>
      <c r="B8" s="285">
        <v>-337.70236267360394</v>
      </c>
      <c r="C8" s="285">
        <v>-169.1346873429145</v>
      </c>
      <c r="D8" s="285">
        <v>34.487540478159417</v>
      </c>
      <c r="E8" s="285">
        <v>195.7987432764678</v>
      </c>
      <c r="F8" s="285">
        <v>-216.84209902752355</v>
      </c>
      <c r="G8" s="285">
        <v>-379.07513957855463</v>
      </c>
      <c r="H8" s="285">
        <v>207.02422313232387</v>
      </c>
      <c r="I8" s="285">
        <v>120.91534637649715</v>
      </c>
      <c r="J8" s="285">
        <v>157.42363098670307</v>
      </c>
      <c r="K8" s="687">
        <v>291.31868416679845</v>
      </c>
      <c r="L8" s="687">
        <v>-41.269278998214759</v>
      </c>
      <c r="M8" s="687">
        <v>-158.50857120502405</v>
      </c>
      <c r="N8" s="687">
        <v>50.816035989999769</v>
      </c>
      <c r="O8" s="687"/>
      <c r="P8" s="687"/>
      <c r="Q8" s="687"/>
      <c r="R8" s="687"/>
      <c r="S8" s="687"/>
      <c r="T8" s="687"/>
      <c r="U8" s="687"/>
      <c r="V8" s="687"/>
      <c r="W8" s="687"/>
      <c r="X8" s="687"/>
      <c r="Y8" s="687"/>
      <c r="Z8" s="687"/>
      <c r="AA8" s="687"/>
      <c r="AB8" s="687"/>
      <c r="AC8" s="687"/>
      <c r="AD8" s="687"/>
      <c r="AE8" s="687"/>
      <c r="AF8" s="687"/>
      <c r="AG8" s="687"/>
      <c r="AH8" s="687"/>
      <c r="AI8" s="687"/>
    </row>
    <row r="9" spans="1:41">
      <c r="A9" s="92" t="s">
        <v>11</v>
      </c>
      <c r="B9" s="285">
        <v>184</v>
      </c>
      <c r="C9" s="285">
        <v>209.3</v>
      </c>
      <c r="D9" s="285">
        <v>191.9</v>
      </c>
      <c r="E9" s="285">
        <v>177.4</v>
      </c>
      <c r="F9" s="285">
        <v>203.7</v>
      </c>
      <c r="G9" s="285">
        <v>171.9</v>
      </c>
      <c r="H9" s="285">
        <v>161.69999999999999</v>
      </c>
      <c r="I9" s="285"/>
      <c r="J9" s="285"/>
      <c r="K9" s="687"/>
      <c r="L9" s="687"/>
      <c r="M9" s="687"/>
      <c r="N9" s="687"/>
      <c r="O9" s="687"/>
      <c r="P9" s="687"/>
      <c r="Q9" s="687"/>
      <c r="R9" s="687"/>
      <c r="S9" s="687"/>
      <c r="T9" s="687"/>
      <c r="U9" s="687"/>
      <c r="V9" s="687"/>
      <c r="W9" s="687"/>
      <c r="X9" s="687"/>
      <c r="Y9" s="687"/>
      <c r="Z9" s="687"/>
      <c r="AA9" s="687"/>
      <c r="AB9" s="687"/>
      <c r="AC9" s="687"/>
      <c r="AD9" s="687"/>
      <c r="AE9" s="687">
        <v>183.3</v>
      </c>
      <c r="AF9" s="687">
        <v>222.6</v>
      </c>
      <c r="AG9" s="687">
        <v>237.8</v>
      </c>
      <c r="AH9" s="687"/>
      <c r="AI9" s="687"/>
      <c r="AN9" s="565"/>
    </row>
    <row r="10" spans="1:41">
      <c r="A10" s="92" t="s">
        <v>10</v>
      </c>
      <c r="B10" s="285">
        <v>337.8</v>
      </c>
      <c r="C10" s="285">
        <v>287</v>
      </c>
      <c r="D10" s="285">
        <v>288.39999999999998</v>
      </c>
      <c r="E10" s="285">
        <v>216.8</v>
      </c>
      <c r="F10" s="285">
        <v>178.6</v>
      </c>
      <c r="G10" s="285">
        <v>208.3</v>
      </c>
      <c r="H10" s="285">
        <v>135.30000000000001</v>
      </c>
      <c r="I10" s="285">
        <v>99.2</v>
      </c>
      <c r="J10" s="285">
        <v>98.7</v>
      </c>
      <c r="K10" s="687">
        <v>143.80000000000001</v>
      </c>
      <c r="L10" s="687">
        <v>139</v>
      </c>
      <c r="M10" s="687">
        <v>135.4</v>
      </c>
      <c r="N10" s="687">
        <v>109.7</v>
      </c>
      <c r="O10" s="687">
        <v>113</v>
      </c>
      <c r="P10" s="687">
        <v>143.1</v>
      </c>
      <c r="Q10" s="687">
        <v>169.1</v>
      </c>
      <c r="R10" s="687">
        <v>254.3</v>
      </c>
      <c r="S10" s="687">
        <v>226.5</v>
      </c>
      <c r="T10" s="687">
        <v>220.4</v>
      </c>
      <c r="U10" s="687">
        <v>215.6</v>
      </c>
      <c r="V10" s="687">
        <v>216.5</v>
      </c>
      <c r="W10" s="687"/>
      <c r="X10" s="687"/>
      <c r="Y10" s="687"/>
      <c r="Z10" s="687"/>
      <c r="AA10" s="687"/>
      <c r="AB10" s="687"/>
      <c r="AC10" s="687"/>
      <c r="AD10" s="687"/>
      <c r="AE10" s="687"/>
      <c r="AF10" s="687"/>
      <c r="AG10" s="687"/>
      <c r="AH10" s="687"/>
      <c r="AI10" s="687"/>
      <c r="AL10" s="308"/>
      <c r="AM10" s="8"/>
    </row>
    <row r="11" spans="1:41">
      <c r="A11" s="92" t="s">
        <v>9</v>
      </c>
      <c r="B11" s="285">
        <v>96.3</v>
      </c>
      <c r="C11" s="285">
        <v>82.4</v>
      </c>
      <c r="D11" s="285">
        <v>97.7</v>
      </c>
      <c r="E11" s="285">
        <v>53.8</v>
      </c>
      <c r="F11" s="285">
        <v>47.1</v>
      </c>
      <c r="G11" s="285">
        <v>171.1</v>
      </c>
      <c r="H11" s="285">
        <v>196.4</v>
      </c>
      <c r="I11" s="285">
        <v>226.2</v>
      </c>
      <c r="J11" s="285">
        <v>186</v>
      </c>
      <c r="K11" s="687">
        <v>111.9</v>
      </c>
      <c r="L11" s="687">
        <v>156.4</v>
      </c>
      <c r="M11" s="687">
        <v>279.7</v>
      </c>
      <c r="N11" s="687">
        <v>128.69999999999999</v>
      </c>
      <c r="O11" s="687">
        <v>144.5</v>
      </c>
      <c r="P11" s="687">
        <v>185.8</v>
      </c>
      <c r="Q11" s="687">
        <v>198.9</v>
      </c>
      <c r="R11" s="687">
        <v>135.9</v>
      </c>
      <c r="S11" s="687">
        <v>327.3</v>
      </c>
      <c r="T11" s="687">
        <v>365.1</v>
      </c>
      <c r="U11" s="687">
        <v>228.76</v>
      </c>
      <c r="V11" s="687">
        <v>194.08</v>
      </c>
      <c r="W11" s="687">
        <v>234.7</v>
      </c>
      <c r="X11" s="687">
        <v>294.54000000000002</v>
      </c>
      <c r="Y11" s="687">
        <v>226.69</v>
      </c>
      <c r="Z11" s="687"/>
      <c r="AA11" s="687">
        <v>269.08857308793819</v>
      </c>
      <c r="AB11" s="687">
        <v>168.03275875859774</v>
      </c>
      <c r="AC11" s="687">
        <v>152.4630347491113</v>
      </c>
      <c r="AD11" s="687">
        <v>266.20133065970373</v>
      </c>
      <c r="AE11" s="687">
        <v>288.5257561278803</v>
      </c>
      <c r="AF11" s="687">
        <v>172.84</v>
      </c>
      <c r="AG11" s="687">
        <v>285.66000000000003</v>
      </c>
      <c r="AH11" s="687">
        <v>626.15</v>
      </c>
      <c r="AI11" s="687">
        <v>794.2</v>
      </c>
      <c r="AM11" s="8"/>
    </row>
    <row r="12" spans="1:41">
      <c r="A12" s="92" t="s">
        <v>8</v>
      </c>
      <c r="B12" s="285">
        <v>303.5</v>
      </c>
      <c r="C12" s="285">
        <v>321.3</v>
      </c>
      <c r="D12" s="285">
        <v>283.3</v>
      </c>
      <c r="E12" s="285">
        <v>278.39999999999998</v>
      </c>
      <c r="F12" s="285">
        <v>287.60000000000002</v>
      </c>
      <c r="G12" s="285">
        <v>278.60000000000002</v>
      </c>
      <c r="H12" s="285">
        <v>237.4</v>
      </c>
      <c r="I12" s="285">
        <v>208.4</v>
      </c>
      <c r="J12" s="285">
        <v>198.5</v>
      </c>
      <c r="K12" s="687">
        <v>171.4</v>
      </c>
      <c r="L12" s="687">
        <v>154.5</v>
      </c>
      <c r="M12" s="687">
        <v>150.19999999999999</v>
      </c>
      <c r="N12" s="687">
        <v>172.4</v>
      </c>
      <c r="O12" s="687">
        <v>184.9</v>
      </c>
      <c r="P12" s="687">
        <v>185.9</v>
      </c>
      <c r="Q12" s="687">
        <v>178.9</v>
      </c>
      <c r="R12" s="687">
        <v>189.7</v>
      </c>
      <c r="S12" s="687">
        <v>221.1</v>
      </c>
      <c r="T12" s="687">
        <v>190.6</v>
      </c>
      <c r="U12" s="687"/>
      <c r="V12" s="687"/>
      <c r="W12" s="687"/>
      <c r="X12" s="687"/>
      <c r="Y12" s="687"/>
      <c r="Z12" s="687"/>
      <c r="AA12" s="687"/>
      <c r="AB12" s="687"/>
      <c r="AC12" s="687"/>
      <c r="AD12" s="687"/>
      <c r="AE12" s="687"/>
      <c r="AF12" s="687"/>
      <c r="AG12" s="687"/>
      <c r="AH12" s="687"/>
      <c r="AI12" s="687"/>
      <c r="AL12" s="268"/>
    </row>
    <row r="13" spans="1:41">
      <c r="A13" s="92" t="s">
        <v>6</v>
      </c>
      <c r="B13" s="285">
        <v>132.69999999999999</v>
      </c>
      <c r="C13" s="285">
        <v>109.7</v>
      </c>
      <c r="D13" s="285">
        <v>107.6</v>
      </c>
      <c r="E13" s="285">
        <v>89.3</v>
      </c>
      <c r="F13" s="285">
        <v>92.4</v>
      </c>
      <c r="G13" s="285">
        <v>107.1</v>
      </c>
      <c r="H13" s="285">
        <v>138.5</v>
      </c>
      <c r="I13" s="285">
        <v>138.1</v>
      </c>
      <c r="J13" s="285">
        <v>129.69999999999999</v>
      </c>
      <c r="K13" s="687">
        <v>51.8</v>
      </c>
      <c r="L13" s="687">
        <v>91.8</v>
      </c>
      <c r="M13" s="687">
        <v>126.7</v>
      </c>
      <c r="N13" s="687">
        <v>105.1</v>
      </c>
      <c r="O13" s="687">
        <v>122.4</v>
      </c>
      <c r="P13" s="687">
        <v>154.5</v>
      </c>
      <c r="Q13" s="687">
        <v>139.9</v>
      </c>
      <c r="R13" s="687">
        <v>145.4</v>
      </c>
      <c r="S13" s="687">
        <v>279.39999999999998</v>
      </c>
      <c r="T13" s="687">
        <v>298.3</v>
      </c>
      <c r="U13" s="687">
        <v>264.89999999999998</v>
      </c>
      <c r="V13" s="687">
        <v>384.3</v>
      </c>
      <c r="W13" s="687"/>
      <c r="X13" s="687"/>
      <c r="Y13" s="687"/>
      <c r="Z13" s="687">
        <v>299.5</v>
      </c>
      <c r="AA13" s="687">
        <v>383.1</v>
      </c>
      <c r="AB13" s="687">
        <v>261.60000000000002</v>
      </c>
      <c r="AC13" s="687"/>
      <c r="AD13" s="687"/>
      <c r="AE13" s="687">
        <v>336.1</v>
      </c>
      <c r="AF13" s="687">
        <v>340.2</v>
      </c>
      <c r="AG13" s="687">
        <v>331.2</v>
      </c>
      <c r="AH13" s="687">
        <v>407</v>
      </c>
      <c r="AI13" s="687"/>
      <c r="AN13" s="565"/>
    </row>
    <row r="14" spans="1:41">
      <c r="A14" s="92" t="s">
        <v>17</v>
      </c>
      <c r="B14" s="285">
        <v>166.6</v>
      </c>
      <c r="C14" s="285">
        <v>172.9</v>
      </c>
      <c r="D14" s="285">
        <v>194.9</v>
      </c>
      <c r="E14" s="285">
        <v>197.4</v>
      </c>
      <c r="F14" s="285">
        <v>193.3</v>
      </c>
      <c r="G14" s="285">
        <v>176.8</v>
      </c>
      <c r="H14" s="285">
        <v>151.9</v>
      </c>
      <c r="I14" s="285">
        <v>153.80000000000001</v>
      </c>
      <c r="J14" s="285">
        <v>146.30000000000001</v>
      </c>
      <c r="K14" s="687">
        <v>145.1</v>
      </c>
      <c r="L14" s="687">
        <v>98.3</v>
      </c>
      <c r="M14" s="687">
        <v>106.1</v>
      </c>
      <c r="N14" s="687">
        <v>228.6</v>
      </c>
      <c r="O14" s="687">
        <v>377.6</v>
      </c>
      <c r="P14" s="687">
        <v>276.60000000000002</v>
      </c>
      <c r="Q14" s="687">
        <v>284.89999999999998</v>
      </c>
      <c r="R14" s="687">
        <v>302.7</v>
      </c>
      <c r="S14" s="687">
        <v>262.60000000000002</v>
      </c>
      <c r="T14" s="687">
        <v>281.8</v>
      </c>
      <c r="U14" s="687">
        <v>534.4</v>
      </c>
      <c r="V14" s="687">
        <v>569.29999999999995</v>
      </c>
      <c r="W14" s="687"/>
      <c r="X14" s="687"/>
      <c r="Y14" s="687"/>
      <c r="Z14" s="757"/>
      <c r="AA14" s="687">
        <v>360.6</v>
      </c>
      <c r="AB14" s="687">
        <v>365.1</v>
      </c>
      <c r="AC14" s="687">
        <v>364.8</v>
      </c>
      <c r="AD14" s="687"/>
      <c r="AE14" s="687">
        <v>304.3</v>
      </c>
      <c r="AF14" s="687">
        <v>318.8</v>
      </c>
      <c r="AG14" s="687">
        <v>405.9</v>
      </c>
      <c r="AH14" s="687"/>
      <c r="AI14" s="687"/>
      <c r="AJ14" s="8" t="s">
        <v>15</v>
      </c>
      <c r="AN14" s="565"/>
    </row>
    <row r="15" spans="1:41">
      <c r="A15" s="92" t="s">
        <v>4</v>
      </c>
      <c r="B15" s="285" t="s">
        <v>94</v>
      </c>
      <c r="C15" s="285" t="s">
        <v>94</v>
      </c>
      <c r="D15" s="285" t="s">
        <v>94</v>
      </c>
      <c r="E15" s="285" t="s">
        <v>94</v>
      </c>
      <c r="F15" s="285" t="s">
        <v>94</v>
      </c>
      <c r="G15" s="285" t="s">
        <v>94</v>
      </c>
      <c r="H15" s="285" t="s">
        <v>94</v>
      </c>
      <c r="I15" s="285" t="s">
        <v>94</v>
      </c>
      <c r="J15" s="285" t="s">
        <v>94</v>
      </c>
      <c r="K15" s="687" t="s">
        <v>94</v>
      </c>
      <c r="L15" s="687" t="s">
        <v>94</v>
      </c>
      <c r="M15" s="687" t="s">
        <v>94</v>
      </c>
      <c r="N15" s="687" t="s">
        <v>94</v>
      </c>
      <c r="O15" s="687" t="s">
        <v>94</v>
      </c>
      <c r="P15" s="687" t="s">
        <v>94</v>
      </c>
      <c r="Q15" s="687" t="s">
        <v>94</v>
      </c>
      <c r="R15" s="687" t="s">
        <v>94</v>
      </c>
      <c r="S15" s="687" t="s">
        <v>94</v>
      </c>
      <c r="T15" s="687" t="s">
        <v>94</v>
      </c>
      <c r="U15" s="687" t="s">
        <v>94</v>
      </c>
      <c r="V15" s="687" t="s">
        <v>94</v>
      </c>
      <c r="W15" s="687" t="s">
        <v>94</v>
      </c>
      <c r="X15" s="687" t="s">
        <v>94</v>
      </c>
      <c r="Y15" s="687" t="s">
        <v>94</v>
      </c>
      <c r="Z15" s="687" t="s">
        <v>94</v>
      </c>
      <c r="AA15" s="687" t="s">
        <v>94</v>
      </c>
      <c r="AB15" s="687" t="s">
        <v>94</v>
      </c>
      <c r="AC15" s="687" t="s">
        <v>94</v>
      </c>
      <c r="AD15" s="687" t="s">
        <v>94</v>
      </c>
      <c r="AE15" s="687" t="s">
        <v>94</v>
      </c>
      <c r="AF15" s="687" t="s">
        <v>94</v>
      </c>
      <c r="AG15" s="687" t="s">
        <v>94</v>
      </c>
      <c r="AH15" s="687"/>
      <c r="AI15" s="687"/>
      <c r="AL15" s="268"/>
    </row>
    <row r="16" spans="1:41">
      <c r="A16" s="92" t="s">
        <v>3</v>
      </c>
      <c r="B16" s="285">
        <v>129.30000000000001</v>
      </c>
      <c r="C16" s="285">
        <v>158.5</v>
      </c>
      <c r="D16" s="285">
        <v>126.1</v>
      </c>
      <c r="E16" s="285">
        <v>102.8</v>
      </c>
      <c r="F16" s="285">
        <v>159.1</v>
      </c>
      <c r="G16" s="285">
        <v>137.69999999999999</v>
      </c>
      <c r="H16" s="285">
        <v>128</v>
      </c>
      <c r="I16" s="285">
        <v>103.8</v>
      </c>
      <c r="J16" s="285">
        <v>110.3</v>
      </c>
      <c r="K16" s="687">
        <v>78.595013914322394</v>
      </c>
      <c r="L16" s="687">
        <v>103.06401180969651</v>
      </c>
      <c r="M16" s="687">
        <v>129.79508391575143</v>
      </c>
      <c r="N16" s="687">
        <v>123.44045368620037</v>
      </c>
      <c r="O16" s="687">
        <v>129.64387044760383</v>
      </c>
      <c r="P16" s="687">
        <v>98.872960482882206</v>
      </c>
      <c r="Q16" s="687">
        <v>156.78271663317179</v>
      </c>
      <c r="R16" s="687">
        <v>205.57382626445906</v>
      </c>
      <c r="S16" s="687">
        <v>201.85052777003526</v>
      </c>
      <c r="T16" s="687">
        <v>154.66505475750247</v>
      </c>
      <c r="U16" s="687">
        <v>137.23197945972521</v>
      </c>
      <c r="V16" s="687">
        <v>211.09043029876881</v>
      </c>
      <c r="W16" s="687">
        <v>239.52752840425273</v>
      </c>
      <c r="X16" s="687">
        <v>206.94599743239326</v>
      </c>
      <c r="Y16" s="687">
        <v>181.16569218728418</v>
      </c>
      <c r="Z16" s="687">
        <v>181.40634664620541</v>
      </c>
      <c r="AA16" s="687">
        <v>230.91436766375088</v>
      </c>
      <c r="AB16" s="687">
        <v>129.00855047331638</v>
      </c>
      <c r="AC16" s="687">
        <v>141.05275871700221</v>
      </c>
      <c r="AD16" s="687">
        <v>166.99569746690094</v>
      </c>
      <c r="AE16" s="687">
        <v>150.04949863650995</v>
      </c>
      <c r="AF16" s="687">
        <v>190.06454665269845</v>
      </c>
      <c r="AG16" s="687">
        <v>247.17543452504555</v>
      </c>
      <c r="AH16" s="687">
        <v>180.17886178861789</v>
      </c>
      <c r="AI16" s="687">
        <v>223</v>
      </c>
      <c r="AL16" s="308"/>
      <c r="AO16" s="8"/>
    </row>
    <row r="17" spans="1:40">
      <c r="A17" s="92" t="s">
        <v>32</v>
      </c>
      <c r="B17" s="285"/>
      <c r="C17" s="285">
        <v>162.1</v>
      </c>
      <c r="D17" s="285">
        <v>213.3</v>
      </c>
      <c r="E17" s="285">
        <v>201.9</v>
      </c>
      <c r="F17" s="285">
        <v>230.9</v>
      </c>
      <c r="G17" s="285">
        <v>275.5</v>
      </c>
      <c r="H17" s="285">
        <v>200.9</v>
      </c>
      <c r="I17" s="285">
        <v>194.1</v>
      </c>
      <c r="J17" s="285">
        <v>182.6</v>
      </c>
      <c r="K17" s="687">
        <v>119.9</v>
      </c>
      <c r="L17" s="687">
        <v>119.8</v>
      </c>
      <c r="M17" s="687">
        <v>123.1</v>
      </c>
      <c r="N17" s="687">
        <v>150.19999999999999</v>
      </c>
      <c r="O17" s="687">
        <v>316.15292821736733</v>
      </c>
      <c r="P17" s="687">
        <v>324.56845105549121</v>
      </c>
      <c r="Q17" s="687">
        <v>312.3204728812205</v>
      </c>
      <c r="R17" s="687">
        <v>374.35350421804026</v>
      </c>
      <c r="S17" s="687">
        <v>403.92961631697739</v>
      </c>
      <c r="T17" s="687">
        <v>384.29296372036657</v>
      </c>
      <c r="U17" s="687">
        <v>388.82636770027676</v>
      </c>
      <c r="V17" s="687">
        <v>356.07294208295878</v>
      </c>
      <c r="W17" s="687">
        <v>370.47464528854107</v>
      </c>
      <c r="X17" s="687">
        <v>183.5</v>
      </c>
      <c r="Y17" s="687">
        <v>177.9</v>
      </c>
      <c r="Z17" s="687">
        <v>197</v>
      </c>
      <c r="AA17" s="687">
        <v>197.8</v>
      </c>
      <c r="AB17" s="687"/>
      <c r="AC17" s="687"/>
      <c r="AD17" s="687"/>
      <c r="AE17" s="687"/>
      <c r="AF17" s="687"/>
      <c r="AG17" s="687"/>
      <c r="AH17" s="687">
        <v>292.13083333333333</v>
      </c>
      <c r="AI17" s="687"/>
      <c r="AL17" s="308"/>
    </row>
    <row r="18" spans="1:40">
      <c r="A18" s="92" t="s">
        <v>1</v>
      </c>
      <c r="B18" s="285"/>
      <c r="C18" s="285"/>
      <c r="D18" s="285"/>
      <c r="E18" s="285">
        <v>157.68611457744296</v>
      </c>
      <c r="F18" s="285">
        <v>206.56118820376017</v>
      </c>
      <c r="G18" s="285">
        <v>172.24672785163273</v>
      </c>
      <c r="H18" s="285">
        <v>169.94455303394557</v>
      </c>
      <c r="I18" s="285">
        <v>221.62284875853652</v>
      </c>
      <c r="J18" s="285">
        <v>176.7098860548501</v>
      </c>
      <c r="K18" s="687">
        <v>114.90193595164132</v>
      </c>
      <c r="L18" s="687">
        <v>149.67080618204483</v>
      </c>
      <c r="M18" s="687">
        <v>229.25016875665582</v>
      </c>
      <c r="N18" s="687">
        <v>155.99251822369683</v>
      </c>
      <c r="O18" s="687">
        <v>124.76940920171796</v>
      </c>
      <c r="P18" s="687">
        <v>188.9</v>
      </c>
      <c r="Q18" s="687">
        <v>224.5</v>
      </c>
      <c r="R18" s="687">
        <v>193.5</v>
      </c>
      <c r="S18" s="687">
        <v>347.1</v>
      </c>
      <c r="T18" s="687">
        <v>358.4</v>
      </c>
      <c r="U18" s="687"/>
      <c r="V18" s="687"/>
      <c r="W18" s="687"/>
      <c r="X18" s="687">
        <v>192.82</v>
      </c>
      <c r="Y18" s="687">
        <v>189.52</v>
      </c>
      <c r="Z18" s="757"/>
      <c r="AA18" s="687"/>
      <c r="AB18" s="687"/>
      <c r="AC18" s="687">
        <v>177.5</v>
      </c>
      <c r="AD18" s="687">
        <v>243.2</v>
      </c>
      <c r="AE18" s="687">
        <v>143.4</v>
      </c>
      <c r="AF18" s="687">
        <v>124.3</v>
      </c>
      <c r="AG18" s="687">
        <v>178.3</v>
      </c>
      <c r="AH18" s="687">
        <v>330.6</v>
      </c>
      <c r="AI18" s="687">
        <v>392.4</v>
      </c>
      <c r="AL18" s="308"/>
      <c r="AN18" s="565"/>
    </row>
    <row r="19" spans="1:40">
      <c r="A19" s="92" t="s">
        <v>23</v>
      </c>
      <c r="B19" s="285"/>
      <c r="C19" s="285"/>
      <c r="D19" s="285"/>
      <c r="E19" s="285"/>
      <c r="F19" s="285"/>
      <c r="G19" s="285"/>
      <c r="H19" s="285"/>
      <c r="I19" s="285"/>
      <c r="J19" s="285"/>
      <c r="K19" s="687"/>
      <c r="L19" s="687"/>
      <c r="M19" s="687"/>
      <c r="N19" s="687"/>
      <c r="O19" s="687"/>
      <c r="P19" s="687"/>
      <c r="Q19" s="687"/>
      <c r="R19" s="687"/>
      <c r="S19" s="687"/>
      <c r="T19" s="687"/>
      <c r="U19" s="687">
        <v>275</v>
      </c>
      <c r="V19" s="687">
        <v>275</v>
      </c>
      <c r="W19" s="687">
        <v>275</v>
      </c>
      <c r="X19" s="687">
        <v>275</v>
      </c>
      <c r="Y19" s="687">
        <v>275</v>
      </c>
      <c r="Z19" s="687">
        <v>275</v>
      </c>
      <c r="AA19" s="687">
        <v>390</v>
      </c>
      <c r="AB19" s="687">
        <v>390</v>
      </c>
      <c r="AC19" s="687">
        <v>390</v>
      </c>
      <c r="AD19" s="687"/>
      <c r="AE19" s="687">
        <v>359.58904109589042</v>
      </c>
      <c r="AF19" s="687"/>
      <c r="AG19" s="687">
        <v>618.85544210544663</v>
      </c>
      <c r="AH19" s="687">
        <v>386.9480675524884</v>
      </c>
      <c r="AI19" s="687"/>
    </row>
    <row r="20" spans="1:40">
      <c r="A20" s="17"/>
      <c r="B20" s="17"/>
      <c r="P20" s="17"/>
      <c r="Q20" s="17"/>
      <c r="R20" s="17"/>
      <c r="S20" s="17"/>
      <c r="T20" s="17"/>
      <c r="X20" s="17"/>
      <c r="AE20" s="190"/>
      <c r="AF20" s="190"/>
      <c r="AG20" s="190"/>
      <c r="AH20" s="190"/>
      <c r="AI20" s="190"/>
    </row>
    <row r="21" spans="1:40">
      <c r="A21" s="44" t="s">
        <v>18</v>
      </c>
      <c r="B21" s="13"/>
      <c r="D21" s="17"/>
      <c r="F21" s="17"/>
      <c r="G21" s="17"/>
      <c r="H21" s="17"/>
      <c r="I21" s="17"/>
      <c r="J21" s="17"/>
      <c r="K21" s="17"/>
      <c r="L21" s="17"/>
      <c r="M21" s="17"/>
      <c r="N21" s="17"/>
      <c r="O21" s="17"/>
      <c r="P21" s="17"/>
      <c r="Q21" s="17"/>
      <c r="R21" s="17"/>
      <c r="S21" s="17"/>
      <c r="T21" s="17"/>
      <c r="X21" s="17"/>
      <c r="AG21" s="13"/>
      <c r="AH21" s="13"/>
      <c r="AI21" s="13"/>
    </row>
    <row r="22" spans="1:40">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c r="AI22" s="13"/>
    </row>
    <row r="23" spans="1:40" ht="15" customHeight="1">
      <c r="A23" s="13" t="s">
        <v>373</v>
      </c>
      <c r="B23" s="17"/>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13"/>
      <c r="AF23" s="13"/>
      <c r="AG23" s="13"/>
      <c r="AH23" s="13"/>
      <c r="AI23" s="13"/>
    </row>
    <row r="24" spans="1:40">
      <c r="A24" s="17"/>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13"/>
      <c r="AF24" s="13"/>
      <c r="AG24" s="13"/>
      <c r="AH24" s="13"/>
      <c r="AI24" s="13"/>
    </row>
    <row r="25" spans="1:40">
      <c r="A25" s="17" t="s">
        <v>2836</v>
      </c>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13"/>
      <c r="AF25" s="13"/>
      <c r="AG25" s="13"/>
      <c r="AH25" s="13"/>
      <c r="AI25" s="13"/>
    </row>
    <row r="26" spans="1:40">
      <c r="A26" s="17"/>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13"/>
      <c r="AF26" s="13"/>
      <c r="AG26" s="13"/>
      <c r="AH26" s="13"/>
      <c r="AI26" s="13"/>
    </row>
    <row r="27" spans="1:40">
      <c r="A27" s="17" t="s">
        <v>2900</v>
      </c>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13"/>
      <c r="AF27" s="13"/>
      <c r="AG27" s="13"/>
      <c r="AH27" s="13"/>
      <c r="AI27" s="13"/>
    </row>
    <row r="28" spans="1:40">
      <c r="A28" s="17"/>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13"/>
      <c r="AF28" s="13"/>
      <c r="AG28" s="13"/>
      <c r="AH28" s="13"/>
      <c r="AI28" s="13"/>
    </row>
    <row r="29" spans="1:40">
      <c r="A29" s="17" t="s">
        <v>3270</v>
      </c>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13"/>
      <c r="AF29" s="13"/>
      <c r="AG29" s="13"/>
      <c r="AH29" s="13"/>
      <c r="AI29" s="13"/>
    </row>
    <row r="30" spans="1:40">
      <c r="A30" s="53"/>
      <c r="U30" s="13"/>
      <c r="V30" s="13"/>
      <c r="W30" s="13"/>
      <c r="AE30" s="13"/>
      <c r="AF30" s="13"/>
      <c r="AG30" s="13"/>
      <c r="AH30" s="13"/>
      <c r="AI30" s="13"/>
    </row>
    <row r="31" spans="1:40">
      <c r="A31" s="53" t="s">
        <v>2718</v>
      </c>
      <c r="U31" s="13"/>
      <c r="V31" s="13"/>
      <c r="W31" s="13"/>
      <c r="AE31" s="13"/>
      <c r="AF31" s="13"/>
      <c r="AG31" s="13"/>
      <c r="AH31" s="13"/>
      <c r="AI31" s="13"/>
    </row>
    <row r="32" spans="1:40">
      <c r="A32" s="42"/>
      <c r="AE32" s="13"/>
      <c r="AF32" s="13"/>
      <c r="AG32" s="13"/>
      <c r="AH32" s="13"/>
      <c r="AI32" s="13"/>
    </row>
    <row r="33" spans="1:35">
      <c r="A33" s="17" t="s">
        <v>3059</v>
      </c>
    </row>
    <row r="34" spans="1:35">
      <c r="A34" s="17"/>
    </row>
    <row r="35" spans="1:35">
      <c r="A35" s="17" t="s">
        <v>3668</v>
      </c>
    </row>
    <row r="37" spans="1:35">
      <c r="A37" s="53" t="s">
        <v>102</v>
      </c>
      <c r="U37" s="13"/>
      <c r="V37" s="13"/>
      <c r="W37" s="13"/>
      <c r="AE37" s="13"/>
      <c r="AF37" s="13"/>
      <c r="AG37" s="13"/>
      <c r="AH37" s="13"/>
      <c r="AI37" s="13"/>
    </row>
  </sheetData>
  <conditionalFormatting sqref="U1:W2">
    <cfRule type="expression" dxfId="78" priority="1" stopIfTrue="1">
      <formula>#N/A</formula>
    </cfRule>
  </conditionalFormatting>
  <hyperlinks>
    <hyperlink ref="AK3" location="Content!A1" display="Back to content page" xr:uid="{00000000-0004-0000-1401-000000000000}"/>
  </hyperlinks>
  <pageMargins left="0.7" right="0.7" top="0.75" bottom="0.75" header="0.3" footer="0.3"/>
  <pageSetup paperSize="9" orientation="portrait" r:id="rId1"/>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sheetPr codeName="Sheet278"/>
  <dimension ref="A1:AO37"/>
  <sheetViews>
    <sheetView topLeftCell="Y1" zoomScale="99" zoomScaleNormal="99" workbookViewId="0">
      <selection activeCell="AJ21" sqref="AJ21"/>
    </sheetView>
  </sheetViews>
  <sheetFormatPr defaultRowHeight="14.5"/>
  <cols>
    <col min="1" max="1" width="34.26953125" customWidth="1"/>
    <col min="2" max="35" width="10.26953125" customWidth="1"/>
  </cols>
  <sheetData>
    <row r="1" spans="1:41">
      <c r="A1" s="18" t="s">
        <v>3195</v>
      </c>
      <c r="B1" s="13"/>
      <c r="C1" s="13"/>
      <c r="D1" s="13"/>
      <c r="E1" s="13"/>
      <c r="F1" s="13"/>
      <c r="G1" s="13"/>
      <c r="H1" s="13"/>
      <c r="I1" s="13"/>
      <c r="J1" s="13"/>
      <c r="K1" s="13"/>
      <c r="L1" s="13"/>
      <c r="M1" s="13"/>
      <c r="N1" s="13"/>
      <c r="O1" s="13"/>
      <c r="P1" s="13"/>
      <c r="Q1" s="13"/>
      <c r="R1" s="13"/>
      <c r="S1" s="13"/>
      <c r="T1" s="13"/>
      <c r="U1" s="62"/>
      <c r="V1" s="62"/>
      <c r="W1" s="62"/>
      <c r="X1" s="13"/>
      <c r="AE1" s="13"/>
      <c r="AF1" s="13"/>
      <c r="AG1" s="13"/>
      <c r="AH1" s="13"/>
      <c r="AI1" s="13"/>
    </row>
    <row r="2" spans="1:41">
      <c r="A2" s="13"/>
      <c r="B2" s="13"/>
      <c r="C2" s="13"/>
      <c r="D2" s="13"/>
      <c r="E2" s="13"/>
      <c r="F2" s="13"/>
      <c r="G2" s="13"/>
      <c r="H2" s="13"/>
      <c r="I2" s="13"/>
      <c r="J2" s="13"/>
      <c r="K2" s="13"/>
      <c r="L2" s="13"/>
      <c r="M2" s="13"/>
      <c r="N2" s="13"/>
      <c r="O2" s="13"/>
      <c r="P2" s="13"/>
      <c r="Q2" s="13"/>
      <c r="R2" s="13"/>
      <c r="S2" s="13"/>
      <c r="T2" s="13"/>
      <c r="U2" s="62"/>
      <c r="V2" s="62"/>
      <c r="W2" s="62"/>
      <c r="X2" s="13"/>
      <c r="AE2" s="13"/>
      <c r="AF2" s="13"/>
      <c r="AG2" s="13"/>
      <c r="AH2" s="13"/>
      <c r="AI2" s="13"/>
    </row>
    <row r="3" spans="1:41">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I3" s="21">
        <v>2024</v>
      </c>
      <c r="AK3" s="1" t="s">
        <v>528</v>
      </c>
      <c r="AN3" s="44"/>
      <c r="AO3" s="44"/>
    </row>
    <row r="4" spans="1:41">
      <c r="A4" s="92" t="s">
        <v>13</v>
      </c>
      <c r="B4" s="687"/>
      <c r="C4" s="687"/>
      <c r="D4" s="687"/>
      <c r="E4" s="687"/>
      <c r="F4" s="687"/>
      <c r="G4" s="687"/>
      <c r="H4" s="687"/>
      <c r="I4" s="687"/>
      <c r="J4" s="687"/>
      <c r="K4" s="687"/>
      <c r="L4" s="687"/>
      <c r="M4" s="687"/>
      <c r="N4" s="687"/>
      <c r="O4" s="687"/>
      <c r="P4" s="687"/>
      <c r="Q4" s="687"/>
      <c r="R4" s="687"/>
      <c r="S4" s="687"/>
      <c r="T4" s="687"/>
      <c r="U4" s="687">
        <v>314.5</v>
      </c>
      <c r="V4" s="687">
        <v>321.10000000000002</v>
      </c>
      <c r="W4" s="687">
        <v>406.4</v>
      </c>
      <c r="X4" s="687">
        <v>314.05</v>
      </c>
      <c r="Y4" s="687">
        <v>308.3</v>
      </c>
      <c r="Z4" s="687"/>
      <c r="AA4" s="687"/>
      <c r="AB4" s="687"/>
      <c r="AC4" s="687"/>
      <c r="AD4" s="687"/>
      <c r="AE4" s="687"/>
      <c r="AF4" s="687"/>
      <c r="AG4" s="687"/>
      <c r="AH4" s="687"/>
      <c r="AI4" s="687"/>
      <c r="AL4" s="308"/>
      <c r="AN4" s="565"/>
    </row>
    <row r="5" spans="1:41">
      <c r="A5" s="92" t="s">
        <v>12</v>
      </c>
      <c r="B5" s="687"/>
      <c r="C5" s="687"/>
      <c r="D5" s="687"/>
      <c r="E5" s="687"/>
      <c r="F5" s="687"/>
      <c r="G5" s="687"/>
      <c r="H5" s="687">
        <v>87.4</v>
      </c>
      <c r="I5" s="687">
        <v>99.9</v>
      </c>
      <c r="J5" s="687">
        <v>105.1</v>
      </c>
      <c r="K5" s="687">
        <v>112.5</v>
      </c>
      <c r="L5" s="687">
        <v>93.8</v>
      </c>
      <c r="M5" s="687">
        <v>110.6</v>
      </c>
      <c r="N5" s="687">
        <v>242.4</v>
      </c>
      <c r="O5" s="687">
        <v>256</v>
      </c>
      <c r="P5" s="687"/>
      <c r="Q5" s="687"/>
      <c r="R5" s="687"/>
      <c r="S5" s="687"/>
      <c r="T5" s="687"/>
      <c r="U5" s="687"/>
      <c r="V5" s="687">
        <v>438.7</v>
      </c>
      <c r="W5" s="687">
        <v>393.7</v>
      </c>
      <c r="X5" s="687">
        <v>403.6</v>
      </c>
      <c r="Y5" s="687">
        <v>589.29999999999995</v>
      </c>
      <c r="Z5" s="687"/>
      <c r="AA5" s="687"/>
      <c r="AB5" s="687"/>
      <c r="AC5" s="687"/>
      <c r="AD5" s="687"/>
      <c r="AE5" s="687"/>
      <c r="AF5" s="687"/>
      <c r="AG5" s="687"/>
      <c r="AH5" s="687"/>
      <c r="AI5" s="687"/>
      <c r="AJ5" s="178" t="s">
        <v>15</v>
      </c>
      <c r="AK5" s="33"/>
      <c r="AL5" s="308"/>
      <c r="AN5" s="565"/>
    </row>
    <row r="6" spans="1:41">
      <c r="A6" s="92" t="s">
        <v>483</v>
      </c>
      <c r="B6" s="687" t="s">
        <v>94</v>
      </c>
      <c r="C6" s="687" t="s">
        <v>94</v>
      </c>
      <c r="D6" s="687" t="s">
        <v>94</v>
      </c>
      <c r="E6" s="687" t="s">
        <v>94</v>
      </c>
      <c r="F6" s="687" t="s">
        <v>94</v>
      </c>
      <c r="G6" s="687" t="s">
        <v>94</v>
      </c>
      <c r="H6" s="687" t="s">
        <v>94</v>
      </c>
      <c r="I6" s="687" t="s">
        <v>94</v>
      </c>
      <c r="J6" s="687" t="s">
        <v>94</v>
      </c>
      <c r="K6" s="687" t="s">
        <v>94</v>
      </c>
      <c r="L6" s="687" t="s">
        <v>94</v>
      </c>
      <c r="M6" s="687" t="s">
        <v>94</v>
      </c>
      <c r="N6" s="687" t="s">
        <v>94</v>
      </c>
      <c r="O6" s="687" t="s">
        <v>94</v>
      </c>
      <c r="P6" s="687" t="s">
        <v>94</v>
      </c>
      <c r="Q6" s="687" t="s">
        <v>94</v>
      </c>
      <c r="R6" s="687" t="s">
        <v>94</v>
      </c>
      <c r="S6" s="687" t="s">
        <v>94</v>
      </c>
      <c r="T6" s="687" t="s">
        <v>94</v>
      </c>
      <c r="U6" s="687" t="s">
        <v>94</v>
      </c>
      <c r="V6" s="687" t="s">
        <v>94</v>
      </c>
      <c r="W6" s="687" t="s">
        <v>94</v>
      </c>
      <c r="X6" s="687" t="s">
        <v>94</v>
      </c>
      <c r="Y6" s="687" t="s">
        <v>94</v>
      </c>
      <c r="Z6" s="687" t="s">
        <v>94</v>
      </c>
      <c r="AA6" s="687" t="s">
        <v>94</v>
      </c>
      <c r="AB6" s="687" t="s">
        <v>94</v>
      </c>
      <c r="AC6" s="687" t="s">
        <v>94</v>
      </c>
      <c r="AD6" s="687" t="s">
        <v>94</v>
      </c>
      <c r="AE6" s="687" t="s">
        <v>94</v>
      </c>
      <c r="AF6" s="687" t="s">
        <v>94</v>
      </c>
      <c r="AG6" s="687" t="s">
        <v>94</v>
      </c>
      <c r="AH6" s="687"/>
      <c r="AI6" s="687"/>
      <c r="AJ6" s="178"/>
      <c r="AK6" s="33"/>
    </row>
    <row r="7" spans="1:41">
      <c r="A7" s="92" t="s">
        <v>89</v>
      </c>
      <c r="B7" s="687"/>
      <c r="C7" s="687"/>
      <c r="D7" s="687"/>
      <c r="E7" s="687"/>
      <c r="F7" s="687"/>
      <c r="G7" s="687"/>
      <c r="H7" s="687"/>
      <c r="I7" s="687"/>
      <c r="J7" s="687"/>
      <c r="K7" s="687"/>
      <c r="L7" s="687"/>
      <c r="M7" s="687"/>
      <c r="N7" s="687"/>
      <c r="O7" s="687"/>
      <c r="P7" s="687"/>
      <c r="Q7" s="687"/>
      <c r="R7" s="687"/>
      <c r="S7" s="687"/>
      <c r="T7" s="687"/>
      <c r="U7" s="687"/>
      <c r="V7" s="687"/>
      <c r="W7" s="687"/>
      <c r="X7" s="687"/>
      <c r="Y7" s="687"/>
      <c r="Z7" s="687"/>
      <c r="AA7" s="687"/>
      <c r="AB7" s="687"/>
      <c r="AC7" s="687"/>
      <c r="AD7" s="687"/>
      <c r="AE7" s="687"/>
      <c r="AF7" s="687"/>
      <c r="AG7" s="687"/>
      <c r="AH7" s="687"/>
      <c r="AI7" s="687"/>
      <c r="AL7" s="308"/>
    </row>
    <row r="8" spans="1:41">
      <c r="A8" s="92" t="s">
        <v>482</v>
      </c>
      <c r="B8" s="687"/>
      <c r="C8" s="687"/>
      <c r="D8" s="687"/>
      <c r="E8" s="687"/>
      <c r="F8" s="687"/>
      <c r="G8" s="687"/>
      <c r="H8" s="687"/>
      <c r="I8" s="687"/>
      <c r="J8" s="687"/>
      <c r="K8" s="687"/>
      <c r="L8" s="687"/>
      <c r="M8" s="687"/>
      <c r="N8" s="687"/>
      <c r="O8" s="687"/>
      <c r="P8" s="687"/>
      <c r="Q8" s="687"/>
      <c r="R8" s="687"/>
      <c r="S8" s="687"/>
      <c r="T8" s="687"/>
      <c r="U8" s="687"/>
      <c r="V8" s="687"/>
      <c r="W8" s="687"/>
      <c r="X8" s="687"/>
      <c r="Y8" s="687"/>
      <c r="Z8" s="687"/>
      <c r="AA8" s="687"/>
      <c r="AB8" s="687"/>
      <c r="AC8" s="687"/>
      <c r="AD8" s="687"/>
      <c r="AE8" s="687"/>
      <c r="AF8" s="687"/>
      <c r="AG8" s="687"/>
      <c r="AH8" s="687"/>
      <c r="AI8" s="687"/>
    </row>
    <row r="9" spans="1:41">
      <c r="A9" s="92" t="s">
        <v>11</v>
      </c>
      <c r="B9" s="687"/>
      <c r="C9" s="687"/>
      <c r="D9" s="687"/>
      <c r="E9" s="687"/>
      <c r="F9" s="687"/>
      <c r="G9" s="687"/>
      <c r="H9" s="687"/>
      <c r="I9" s="687"/>
      <c r="J9" s="687"/>
      <c r="K9" s="687"/>
      <c r="L9" s="687"/>
      <c r="M9" s="687"/>
      <c r="N9" s="687"/>
      <c r="O9" s="687"/>
      <c r="P9" s="687"/>
      <c r="Q9" s="687"/>
      <c r="R9" s="687"/>
      <c r="S9" s="687"/>
      <c r="T9" s="687"/>
      <c r="U9" s="687"/>
      <c r="V9" s="687"/>
      <c r="W9" s="687"/>
      <c r="X9" s="687"/>
      <c r="Y9" s="687"/>
      <c r="Z9" s="687"/>
      <c r="AA9" s="687"/>
      <c r="AB9" s="687"/>
      <c r="AC9" s="687"/>
      <c r="AD9" s="687"/>
      <c r="AE9" s="687">
        <v>160.9</v>
      </c>
      <c r="AF9" s="687">
        <v>267.3</v>
      </c>
      <c r="AG9" s="687">
        <v>369.8</v>
      </c>
      <c r="AH9" s="687">
        <v>492.6</v>
      </c>
      <c r="AI9" s="687"/>
      <c r="AN9" s="565"/>
    </row>
    <row r="10" spans="1:41">
      <c r="A10" s="92" t="s">
        <v>10</v>
      </c>
      <c r="B10" s="687">
        <v>125.7</v>
      </c>
      <c r="C10" s="687">
        <v>106.8</v>
      </c>
      <c r="D10" s="687">
        <v>107.3</v>
      </c>
      <c r="E10" s="687">
        <v>80.7</v>
      </c>
      <c r="F10" s="687">
        <v>66.5</v>
      </c>
      <c r="G10" s="687">
        <v>77.5</v>
      </c>
      <c r="H10" s="687">
        <v>50.4</v>
      </c>
      <c r="I10" s="687">
        <v>36.9</v>
      </c>
      <c r="J10" s="687">
        <v>36.700000000000003</v>
      </c>
      <c r="K10" s="687">
        <v>53.5</v>
      </c>
      <c r="L10" s="687">
        <v>51.7</v>
      </c>
      <c r="M10" s="687">
        <v>50.4</v>
      </c>
      <c r="N10" s="687">
        <v>56.4</v>
      </c>
      <c r="O10" s="687">
        <v>28.2</v>
      </c>
      <c r="P10" s="687">
        <v>29.1</v>
      </c>
      <c r="Q10" s="687">
        <v>28.6</v>
      </c>
      <c r="R10" s="687">
        <v>39.6</v>
      </c>
      <c r="S10" s="687">
        <v>51.6</v>
      </c>
      <c r="T10" s="687">
        <v>45.3</v>
      </c>
      <c r="U10" s="687">
        <v>43</v>
      </c>
      <c r="V10" s="687">
        <v>50.1</v>
      </c>
      <c r="W10" s="687"/>
      <c r="X10" s="687"/>
      <c r="Y10" s="687"/>
      <c r="Z10" s="687"/>
      <c r="AA10" s="687"/>
      <c r="AB10" s="687"/>
      <c r="AC10" s="687"/>
      <c r="AD10" s="687"/>
      <c r="AE10" s="687"/>
      <c r="AF10" s="687"/>
      <c r="AG10" s="687"/>
      <c r="AH10" s="687"/>
      <c r="AI10" s="687"/>
      <c r="AL10" s="308"/>
    </row>
    <row r="11" spans="1:41">
      <c r="A11" s="92" t="s">
        <v>9</v>
      </c>
      <c r="B11" s="687">
        <v>176.6</v>
      </c>
      <c r="C11" s="687">
        <v>179.8</v>
      </c>
      <c r="D11" s="687">
        <v>163.5</v>
      </c>
      <c r="E11" s="687">
        <v>91.6</v>
      </c>
      <c r="F11" s="687">
        <v>72</v>
      </c>
      <c r="G11" s="687">
        <v>631</v>
      </c>
      <c r="H11" s="687">
        <v>619.1</v>
      </c>
      <c r="I11" s="687">
        <v>727.6</v>
      </c>
      <c r="J11" s="687">
        <v>626.9</v>
      </c>
      <c r="K11" s="687">
        <v>500.6</v>
      </c>
      <c r="L11" s="687">
        <v>411.2</v>
      </c>
      <c r="M11" s="687">
        <v>519</v>
      </c>
      <c r="N11" s="687">
        <v>565.5</v>
      </c>
      <c r="O11" s="687">
        <v>507.9</v>
      </c>
      <c r="P11" s="687">
        <v>515.1</v>
      </c>
      <c r="Q11" s="687">
        <v>537.70000000000005</v>
      </c>
      <c r="R11" s="687">
        <v>486.2</v>
      </c>
      <c r="S11" s="687">
        <v>548</v>
      </c>
      <c r="T11" s="687">
        <v>753.2</v>
      </c>
      <c r="U11" s="687">
        <v>872.83</v>
      </c>
      <c r="V11" s="687">
        <v>712.66</v>
      </c>
      <c r="W11" s="687">
        <v>711.49</v>
      </c>
      <c r="X11" s="687">
        <v>536.41999999999996</v>
      </c>
      <c r="Y11" s="687"/>
      <c r="Z11" s="687"/>
      <c r="AA11" s="687">
        <v>472.6873035933375</v>
      </c>
      <c r="AB11" s="687">
        <v>435.77609125645148</v>
      </c>
      <c r="AC11" s="687">
        <v>370.44049169788678</v>
      </c>
      <c r="AD11" s="687">
        <v>445.18761085231188</v>
      </c>
      <c r="AE11" s="687">
        <v>363.31016895272597</v>
      </c>
      <c r="AF11" s="687">
        <v>517.63</v>
      </c>
      <c r="AG11" s="687">
        <v>471.27</v>
      </c>
      <c r="AH11" s="687">
        <v>886.23</v>
      </c>
      <c r="AI11" s="687">
        <v>1236.22</v>
      </c>
      <c r="AM11" s="8"/>
    </row>
    <row r="12" spans="1:41">
      <c r="A12" s="92" t="s">
        <v>8</v>
      </c>
      <c r="B12" s="687" t="s">
        <v>94</v>
      </c>
      <c r="C12" s="687" t="s">
        <v>94</v>
      </c>
      <c r="D12" s="687" t="s">
        <v>94</v>
      </c>
      <c r="E12" s="687" t="s">
        <v>94</v>
      </c>
      <c r="F12" s="687" t="s">
        <v>94</v>
      </c>
      <c r="G12" s="687" t="s">
        <v>94</v>
      </c>
      <c r="H12" s="687" t="s">
        <v>94</v>
      </c>
      <c r="I12" s="687" t="s">
        <v>94</v>
      </c>
      <c r="J12" s="687" t="s">
        <v>94</v>
      </c>
      <c r="K12" s="687" t="s">
        <v>94</v>
      </c>
      <c r="L12" s="687" t="s">
        <v>94</v>
      </c>
      <c r="M12" s="687" t="s">
        <v>94</v>
      </c>
      <c r="N12" s="687" t="s">
        <v>94</v>
      </c>
      <c r="O12" s="687" t="s">
        <v>94</v>
      </c>
      <c r="P12" s="687" t="s">
        <v>94</v>
      </c>
      <c r="Q12" s="687" t="s">
        <v>94</v>
      </c>
      <c r="R12" s="687" t="s">
        <v>94</v>
      </c>
      <c r="S12" s="687" t="s">
        <v>94</v>
      </c>
      <c r="T12" s="687" t="s">
        <v>94</v>
      </c>
      <c r="U12" s="687" t="s">
        <v>94</v>
      </c>
      <c r="V12" s="687" t="s">
        <v>94</v>
      </c>
      <c r="W12" s="687" t="s">
        <v>94</v>
      </c>
      <c r="X12" s="687" t="s">
        <v>94</v>
      </c>
      <c r="Y12" s="687" t="s">
        <v>94</v>
      </c>
      <c r="Z12" s="687" t="s">
        <v>94</v>
      </c>
      <c r="AA12" s="687" t="s">
        <v>94</v>
      </c>
      <c r="AB12" s="687" t="s">
        <v>94</v>
      </c>
      <c r="AC12" s="687" t="s">
        <v>94</v>
      </c>
      <c r="AD12" s="687" t="s">
        <v>94</v>
      </c>
      <c r="AE12" s="687" t="s">
        <v>94</v>
      </c>
      <c r="AF12" s="687" t="s">
        <v>94</v>
      </c>
      <c r="AG12" s="687" t="s">
        <v>94</v>
      </c>
      <c r="AH12" s="687"/>
      <c r="AI12" s="687"/>
      <c r="AL12" s="268"/>
    </row>
    <row r="13" spans="1:41">
      <c r="A13" s="92" t="s">
        <v>6</v>
      </c>
      <c r="B13" s="687">
        <v>63.9</v>
      </c>
      <c r="C13" s="687">
        <v>52.8</v>
      </c>
      <c r="D13" s="687">
        <v>51.8</v>
      </c>
      <c r="E13" s="687">
        <v>57.3</v>
      </c>
      <c r="F13" s="687">
        <v>47.9</v>
      </c>
      <c r="G13" s="687">
        <v>84.9</v>
      </c>
      <c r="H13" s="687">
        <v>83.1</v>
      </c>
      <c r="I13" s="687">
        <v>176.7</v>
      </c>
      <c r="J13" s="687">
        <v>164.4</v>
      </c>
      <c r="K13" s="687">
        <v>51.8</v>
      </c>
      <c r="L13" s="687">
        <v>79.7</v>
      </c>
      <c r="M13" s="687">
        <v>105.6</v>
      </c>
      <c r="N13" s="687">
        <v>92.5</v>
      </c>
      <c r="O13" s="687">
        <v>111.2</v>
      </c>
      <c r="P13" s="687">
        <v>141.30000000000001</v>
      </c>
      <c r="Q13" s="687">
        <v>177.3</v>
      </c>
      <c r="R13" s="687">
        <v>174.5</v>
      </c>
      <c r="S13" s="687">
        <v>205.8</v>
      </c>
      <c r="T13" s="687">
        <v>216.4</v>
      </c>
      <c r="U13" s="687">
        <v>192.2</v>
      </c>
      <c r="V13" s="687">
        <v>278.8</v>
      </c>
      <c r="W13" s="687"/>
      <c r="X13" s="687"/>
      <c r="Y13" s="687"/>
      <c r="Z13" s="687"/>
      <c r="AA13" s="687"/>
      <c r="AB13" s="687"/>
      <c r="AC13" s="687"/>
      <c r="AD13" s="687"/>
      <c r="AE13" s="687"/>
      <c r="AF13" s="687"/>
      <c r="AG13" s="687"/>
      <c r="AH13" s="687"/>
      <c r="AI13" s="687"/>
    </row>
    <row r="14" spans="1:41">
      <c r="A14" s="92" t="s">
        <v>17</v>
      </c>
      <c r="B14" s="687">
        <v>147.80000000000001</v>
      </c>
      <c r="C14" s="687">
        <v>149</v>
      </c>
      <c r="D14" s="687">
        <v>168</v>
      </c>
      <c r="E14" s="687">
        <v>169</v>
      </c>
      <c r="F14" s="687">
        <v>182</v>
      </c>
      <c r="G14" s="687">
        <v>173.5</v>
      </c>
      <c r="H14" s="687">
        <v>184.5</v>
      </c>
      <c r="I14" s="687">
        <v>162.80000000000001</v>
      </c>
      <c r="J14" s="687">
        <v>147.30000000000001</v>
      </c>
      <c r="K14" s="687">
        <v>157.4</v>
      </c>
      <c r="L14" s="687">
        <v>154.80000000000001</v>
      </c>
      <c r="M14" s="687">
        <v>123.3</v>
      </c>
      <c r="N14" s="687">
        <v>253.1</v>
      </c>
      <c r="O14" s="687">
        <v>277.89999999999998</v>
      </c>
      <c r="P14" s="687">
        <v>263.2</v>
      </c>
      <c r="Q14" s="687">
        <v>271</v>
      </c>
      <c r="R14" s="687">
        <v>283.89999999999998</v>
      </c>
      <c r="S14" s="687">
        <v>244.4</v>
      </c>
      <c r="T14" s="687">
        <v>262.2</v>
      </c>
      <c r="U14" s="687">
        <v>497.3</v>
      </c>
      <c r="V14" s="687">
        <v>529.79999999999995</v>
      </c>
      <c r="W14" s="687"/>
      <c r="X14" s="687"/>
      <c r="Y14" s="687"/>
      <c r="Z14" s="757"/>
      <c r="AA14" s="687"/>
      <c r="AB14" s="687"/>
      <c r="AC14" s="687"/>
      <c r="AD14" s="687"/>
      <c r="AE14" s="687"/>
      <c r="AF14" s="687"/>
      <c r="AG14" s="687"/>
      <c r="AH14" s="687"/>
      <c r="AI14" s="687"/>
      <c r="AJ14" s="8" t="s">
        <v>15</v>
      </c>
    </row>
    <row r="15" spans="1:41">
      <c r="A15" s="92" t="s">
        <v>4</v>
      </c>
      <c r="B15" s="687" t="s">
        <v>94</v>
      </c>
      <c r="C15" s="687" t="s">
        <v>94</v>
      </c>
      <c r="D15" s="687" t="s">
        <v>94</v>
      </c>
      <c r="E15" s="687" t="s">
        <v>94</v>
      </c>
      <c r="F15" s="687" t="s">
        <v>94</v>
      </c>
      <c r="G15" s="687" t="s">
        <v>94</v>
      </c>
      <c r="H15" s="687" t="s">
        <v>94</v>
      </c>
      <c r="I15" s="687" t="s">
        <v>94</v>
      </c>
      <c r="J15" s="687" t="s">
        <v>94</v>
      </c>
      <c r="K15" s="687" t="s">
        <v>94</v>
      </c>
      <c r="L15" s="687" t="s">
        <v>94</v>
      </c>
      <c r="M15" s="687" t="s">
        <v>94</v>
      </c>
      <c r="N15" s="687" t="s">
        <v>94</v>
      </c>
      <c r="O15" s="687" t="s">
        <v>94</v>
      </c>
      <c r="P15" s="687" t="s">
        <v>94</v>
      </c>
      <c r="Q15" s="687" t="s">
        <v>94</v>
      </c>
      <c r="R15" s="687" t="s">
        <v>94</v>
      </c>
      <c r="S15" s="687" t="s">
        <v>94</v>
      </c>
      <c r="T15" s="687" t="s">
        <v>94</v>
      </c>
      <c r="U15" s="687" t="s">
        <v>94</v>
      </c>
      <c r="V15" s="687" t="s">
        <v>94</v>
      </c>
      <c r="W15" s="687" t="s">
        <v>94</v>
      </c>
      <c r="X15" s="687" t="s">
        <v>94</v>
      </c>
      <c r="Y15" s="687" t="s">
        <v>94</v>
      </c>
      <c r="Z15" s="687" t="s">
        <v>94</v>
      </c>
      <c r="AA15" s="687" t="s">
        <v>94</v>
      </c>
      <c r="AB15" s="687" t="s">
        <v>94</v>
      </c>
      <c r="AC15" s="687" t="s">
        <v>94</v>
      </c>
      <c r="AD15" s="687" t="s">
        <v>94</v>
      </c>
      <c r="AE15" s="687" t="s">
        <v>94</v>
      </c>
      <c r="AF15" s="687" t="s">
        <v>94</v>
      </c>
      <c r="AG15" s="687" t="s">
        <v>94</v>
      </c>
      <c r="AH15" s="687"/>
      <c r="AI15" s="687"/>
      <c r="AL15" s="268"/>
    </row>
    <row r="16" spans="1:41">
      <c r="A16" s="92" t="s">
        <v>3</v>
      </c>
      <c r="B16" s="687">
        <v>106.8</v>
      </c>
      <c r="C16" s="687">
        <v>166.5</v>
      </c>
      <c r="D16" s="687">
        <v>142.6</v>
      </c>
      <c r="E16" s="687">
        <v>100.5</v>
      </c>
      <c r="F16" s="687">
        <v>132.9</v>
      </c>
      <c r="G16" s="687">
        <v>110.5</v>
      </c>
      <c r="H16" s="687">
        <v>112.8</v>
      </c>
      <c r="I16" s="687">
        <v>99.5</v>
      </c>
      <c r="J16" s="687">
        <v>119.5</v>
      </c>
      <c r="K16" s="687">
        <v>74.978731994290087</v>
      </c>
      <c r="L16" s="687">
        <v>88.340249444967512</v>
      </c>
      <c r="M16" s="687">
        <v>142.63300527742118</v>
      </c>
      <c r="N16" s="687">
        <v>191.67977580075879</v>
      </c>
      <c r="O16" s="687">
        <v>139.53704708600134</v>
      </c>
      <c r="P16" s="687">
        <v>70.734697727058389</v>
      </c>
      <c r="Q16" s="687">
        <v>176.05656697009104</v>
      </c>
      <c r="R16" s="687">
        <v>210.2843615332275</v>
      </c>
      <c r="S16" s="687">
        <v>215.0381133584595</v>
      </c>
      <c r="T16" s="687">
        <v>177.15000237045464</v>
      </c>
      <c r="U16" s="687">
        <v>188.94594520772444</v>
      </c>
      <c r="V16" s="687">
        <v>230.46835146351214</v>
      </c>
      <c r="W16" s="687">
        <v>325.40325523684407</v>
      </c>
      <c r="X16" s="687">
        <v>278.95597796827764</v>
      </c>
      <c r="Y16" s="687">
        <v>241.8654758068229</v>
      </c>
      <c r="Z16" s="687">
        <v>206.98945357458837</v>
      </c>
      <c r="AA16" s="687">
        <v>160.13838196412672</v>
      </c>
      <c r="AB16" s="687">
        <v>258.08766674924368</v>
      </c>
      <c r="AC16" s="687">
        <v>199.60142219806599</v>
      </c>
      <c r="AD16" s="687">
        <v>201.92714746205885</v>
      </c>
      <c r="AE16" s="687">
        <v>160.30027148331928</v>
      </c>
      <c r="AF16" s="687">
        <v>225.57872326045083</v>
      </c>
      <c r="AG16" s="687">
        <v>237.5371010492116</v>
      </c>
      <c r="AH16" s="687">
        <v>196.49864498644988</v>
      </c>
      <c r="AI16" s="687">
        <v>212.2</v>
      </c>
      <c r="AL16" s="308"/>
    </row>
    <row r="17" spans="1:40">
      <c r="A17" s="92" t="s">
        <v>32</v>
      </c>
      <c r="B17" s="687"/>
      <c r="C17" s="687"/>
      <c r="D17" s="687"/>
      <c r="E17" s="687"/>
      <c r="F17" s="687"/>
      <c r="G17" s="687"/>
      <c r="H17" s="687"/>
      <c r="I17" s="687"/>
      <c r="J17" s="687"/>
      <c r="K17" s="687"/>
      <c r="L17" s="687"/>
      <c r="M17" s="687"/>
      <c r="N17" s="687"/>
      <c r="O17" s="687">
        <v>217.57664769597943</v>
      </c>
      <c r="P17" s="687">
        <v>223.3686648258662</v>
      </c>
      <c r="Q17" s="687">
        <v>214.9388928828181</v>
      </c>
      <c r="R17" s="687">
        <v>235.73085658663206</v>
      </c>
      <c r="S17" s="687">
        <v>262.35643233302682</v>
      </c>
      <c r="T17" s="687">
        <v>251.97985306369765</v>
      </c>
      <c r="U17" s="687">
        <v>254.95210388135956</v>
      </c>
      <c r="V17" s="687">
        <v>258.39283421086424</v>
      </c>
      <c r="W17" s="687">
        <v>268.84392695807088</v>
      </c>
      <c r="X17" s="687">
        <v>241.8</v>
      </c>
      <c r="Y17" s="687">
        <v>242.1</v>
      </c>
      <c r="Z17" s="687">
        <v>211.6</v>
      </c>
      <c r="AA17" s="687">
        <v>195</v>
      </c>
      <c r="AB17" s="687"/>
      <c r="AC17" s="687"/>
      <c r="AD17" s="687"/>
      <c r="AE17" s="687"/>
      <c r="AF17" s="687"/>
      <c r="AG17" s="687"/>
      <c r="AH17" s="687"/>
      <c r="AI17" s="687"/>
      <c r="AL17" s="308"/>
    </row>
    <row r="18" spans="1:40">
      <c r="A18" s="92" t="s">
        <v>1</v>
      </c>
      <c r="B18" s="687"/>
      <c r="C18" s="687"/>
      <c r="D18" s="687"/>
      <c r="E18" s="687"/>
      <c r="F18" s="687"/>
      <c r="G18" s="687"/>
      <c r="H18" s="687"/>
      <c r="I18" s="687"/>
      <c r="J18" s="687"/>
      <c r="K18" s="687"/>
      <c r="L18" s="687"/>
      <c r="M18" s="687"/>
      <c r="N18" s="687"/>
      <c r="O18" s="687"/>
      <c r="P18" s="687">
        <v>406.1</v>
      </c>
      <c r="Q18" s="687">
        <v>600.5</v>
      </c>
      <c r="R18" s="687">
        <v>550.9</v>
      </c>
      <c r="S18" s="687">
        <v>907.7</v>
      </c>
      <c r="T18" s="687">
        <v>975.6</v>
      </c>
      <c r="U18" s="687">
        <v>421.5</v>
      </c>
      <c r="V18" s="687">
        <v>452.6</v>
      </c>
      <c r="W18" s="687">
        <v>479.8</v>
      </c>
      <c r="X18" s="687">
        <v>834.5</v>
      </c>
      <c r="Y18" s="687">
        <v>926.7</v>
      </c>
      <c r="Z18" s="687">
        <v>670</v>
      </c>
      <c r="AA18" s="687"/>
      <c r="AB18" s="687"/>
      <c r="AC18" s="687">
        <v>604</v>
      </c>
      <c r="AD18" s="687">
        <v>470.2</v>
      </c>
      <c r="AE18" s="687">
        <v>306.39999999999998</v>
      </c>
      <c r="AF18" s="687">
        <v>314.2</v>
      </c>
      <c r="AG18" s="687">
        <v>441.7</v>
      </c>
      <c r="AH18" s="687">
        <v>412.8</v>
      </c>
      <c r="AI18" s="687">
        <v>317.3</v>
      </c>
      <c r="AL18" s="308"/>
      <c r="AN18" s="565"/>
    </row>
    <row r="19" spans="1:40">
      <c r="A19" s="92" t="s">
        <v>23</v>
      </c>
      <c r="B19" s="687"/>
      <c r="C19" s="687"/>
      <c r="D19" s="687"/>
      <c r="E19" s="687"/>
      <c r="F19" s="687"/>
      <c r="G19" s="687"/>
      <c r="H19" s="687"/>
      <c r="I19" s="687"/>
      <c r="J19" s="687"/>
      <c r="K19" s="687"/>
      <c r="L19" s="687"/>
      <c r="M19" s="687"/>
      <c r="N19" s="687"/>
      <c r="O19" s="687"/>
      <c r="P19" s="687"/>
      <c r="Q19" s="687"/>
      <c r="R19" s="687"/>
      <c r="S19" s="687"/>
      <c r="T19" s="687"/>
      <c r="U19" s="687">
        <v>110</v>
      </c>
      <c r="V19" s="687">
        <v>284.99</v>
      </c>
      <c r="W19" s="687">
        <v>295</v>
      </c>
      <c r="X19" s="687">
        <v>295</v>
      </c>
      <c r="Y19" s="687">
        <v>295</v>
      </c>
      <c r="Z19" s="687">
        <v>295</v>
      </c>
      <c r="AA19" s="687">
        <v>390</v>
      </c>
      <c r="AB19" s="687">
        <v>390</v>
      </c>
      <c r="AC19" s="687">
        <v>390</v>
      </c>
      <c r="AD19" s="687"/>
      <c r="AE19" s="687">
        <v>375.22260273972603</v>
      </c>
      <c r="AF19" s="687"/>
      <c r="AG19" s="687">
        <v>895.26463945488149</v>
      </c>
      <c r="AH19" s="687">
        <v>418.08190228747748</v>
      </c>
      <c r="AI19" s="687"/>
    </row>
    <row r="20" spans="1:40">
      <c r="A20" s="17"/>
      <c r="B20" s="17"/>
      <c r="P20" s="17"/>
      <c r="Q20" s="17"/>
      <c r="R20" s="17"/>
      <c r="S20" s="17"/>
      <c r="T20" s="17"/>
      <c r="X20" s="17"/>
      <c r="AE20" s="190"/>
      <c r="AF20" s="190"/>
      <c r="AG20" s="190"/>
      <c r="AH20" s="190"/>
      <c r="AI20" s="190"/>
    </row>
    <row r="21" spans="1:40">
      <c r="A21" s="44" t="s">
        <v>18</v>
      </c>
      <c r="B21" s="13"/>
      <c r="D21" s="17"/>
      <c r="F21" s="17"/>
      <c r="G21" s="17"/>
      <c r="H21" s="17"/>
      <c r="I21" s="17"/>
      <c r="J21" s="17"/>
      <c r="K21" s="17"/>
      <c r="L21" s="17"/>
      <c r="M21" s="17"/>
      <c r="N21" s="17"/>
      <c r="O21" s="17"/>
      <c r="P21" s="17"/>
      <c r="Q21" s="17"/>
      <c r="R21" s="17"/>
      <c r="S21" s="17"/>
      <c r="T21" s="17"/>
      <c r="X21" s="17"/>
      <c r="AE21" s="13"/>
      <c r="AF21" s="13"/>
      <c r="AG21" s="13"/>
      <c r="AH21" s="13"/>
      <c r="AI21" s="13"/>
    </row>
    <row r="22" spans="1:40">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c r="AI22" s="13"/>
    </row>
    <row r="23" spans="1:40">
      <c r="A23" s="13" t="s">
        <v>374</v>
      </c>
      <c r="B23" s="17"/>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13"/>
      <c r="AF23" s="13"/>
      <c r="AG23" s="13"/>
      <c r="AH23" s="13"/>
      <c r="AI23" s="13"/>
    </row>
    <row r="24" spans="1:40">
      <c r="A24" s="17"/>
      <c r="U24" s="13"/>
      <c r="V24" s="13"/>
      <c r="W24" s="13"/>
      <c r="AE24" s="13"/>
      <c r="AF24" s="13"/>
      <c r="AG24" s="13"/>
      <c r="AH24" s="13"/>
      <c r="AI24" s="13"/>
    </row>
    <row r="25" spans="1:40">
      <c r="A25" s="17" t="s">
        <v>2795</v>
      </c>
      <c r="U25" s="13"/>
      <c r="V25" s="13"/>
      <c r="W25" s="13"/>
    </row>
    <row r="26" spans="1:40">
      <c r="A26" s="17"/>
      <c r="U26" s="13"/>
      <c r="V26" s="13"/>
      <c r="W26" s="13"/>
    </row>
    <row r="27" spans="1:40">
      <c r="A27" s="17" t="s">
        <v>2922</v>
      </c>
    </row>
    <row r="28" spans="1:40">
      <c r="A28" s="17"/>
    </row>
    <row r="29" spans="1:40">
      <c r="A29" s="17" t="s">
        <v>3271</v>
      </c>
    </row>
    <row r="30" spans="1:40">
      <c r="A30" s="17"/>
    </row>
    <row r="31" spans="1:40">
      <c r="A31" s="53" t="s">
        <v>2718</v>
      </c>
      <c r="U31" s="13"/>
      <c r="V31" s="13"/>
      <c r="W31" s="13"/>
    </row>
    <row r="32" spans="1:40">
      <c r="U32" s="13"/>
      <c r="V32" s="13"/>
      <c r="W32" s="13"/>
    </row>
    <row r="33" spans="1:35">
      <c r="A33" s="53" t="s">
        <v>3060</v>
      </c>
    </row>
    <row r="35" spans="1:35">
      <c r="A35" s="17" t="s">
        <v>3668</v>
      </c>
    </row>
    <row r="37" spans="1:35">
      <c r="A37" s="53" t="s">
        <v>102</v>
      </c>
      <c r="U37" s="13"/>
      <c r="V37" s="13"/>
      <c r="W37" s="13"/>
      <c r="AE37" s="13"/>
      <c r="AF37" s="13"/>
      <c r="AG37" s="13"/>
      <c r="AH37" s="13"/>
      <c r="AI37" s="13"/>
    </row>
  </sheetData>
  <conditionalFormatting sqref="U1:W2">
    <cfRule type="expression" dxfId="77" priority="1" stopIfTrue="1">
      <formula>#N/A</formula>
    </cfRule>
  </conditionalFormatting>
  <hyperlinks>
    <hyperlink ref="AK3" location="Content!A1" display="Back to content page" xr:uid="{00000000-0004-0000-1501-000000000000}"/>
  </hyperlinks>
  <pageMargins left="0.7" right="0.7" top="0.75" bottom="0.75" header="0.3" footer="0.3"/>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sheetPr codeName="Sheet279"/>
  <dimension ref="A1:AO37"/>
  <sheetViews>
    <sheetView zoomScale="99" zoomScaleNormal="99" workbookViewId="0">
      <selection activeCell="K20" sqref="K20"/>
    </sheetView>
  </sheetViews>
  <sheetFormatPr defaultRowHeight="14.5"/>
  <cols>
    <col min="1" max="1" width="34.26953125" customWidth="1"/>
    <col min="2" max="35" width="7.7265625" customWidth="1"/>
  </cols>
  <sheetData>
    <row r="1" spans="1:41">
      <c r="A1" s="18" t="s">
        <v>3196</v>
      </c>
      <c r="B1" s="13"/>
      <c r="C1" s="13"/>
      <c r="D1" s="13"/>
      <c r="E1" s="13"/>
      <c r="F1" s="13"/>
      <c r="G1" s="13"/>
      <c r="H1" s="13"/>
      <c r="I1" s="13"/>
      <c r="J1" s="13"/>
      <c r="K1" s="13"/>
      <c r="L1" s="13"/>
      <c r="M1" s="13"/>
      <c r="N1" s="13"/>
      <c r="O1" s="13"/>
      <c r="P1" s="13"/>
      <c r="Q1" s="13"/>
      <c r="R1" s="13"/>
      <c r="S1" s="13"/>
      <c r="T1" s="13"/>
      <c r="U1" s="62"/>
      <c r="V1" s="62"/>
      <c r="W1" s="62"/>
      <c r="AE1" s="13"/>
      <c r="AF1" s="13"/>
      <c r="AG1" s="13"/>
      <c r="AH1" s="13"/>
      <c r="AI1" s="13"/>
    </row>
    <row r="2" spans="1:41">
      <c r="A2" s="13"/>
      <c r="B2" s="13"/>
      <c r="C2" s="13"/>
      <c r="D2" s="13"/>
      <c r="E2" s="13"/>
      <c r="F2" s="13"/>
      <c r="G2" s="13"/>
      <c r="H2" s="13"/>
      <c r="I2" s="13"/>
      <c r="J2" s="13"/>
      <c r="K2" s="13"/>
      <c r="L2" s="13"/>
      <c r="M2" s="13"/>
      <c r="N2" s="13"/>
      <c r="O2" s="13"/>
      <c r="P2" s="13"/>
      <c r="Q2" s="13"/>
      <c r="R2" s="13"/>
      <c r="S2" s="13"/>
      <c r="T2" s="13"/>
      <c r="U2" s="62"/>
      <c r="V2" s="62"/>
      <c r="W2" s="62"/>
      <c r="AE2" s="13"/>
      <c r="AF2" s="13"/>
      <c r="AG2" s="13"/>
      <c r="AH2" s="13"/>
      <c r="AI2" s="13"/>
    </row>
    <row r="3" spans="1:41">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I3" s="21">
        <v>2024</v>
      </c>
      <c r="AK3" s="1" t="s">
        <v>528</v>
      </c>
      <c r="AN3" s="44"/>
      <c r="AO3" s="44"/>
    </row>
    <row r="4" spans="1:41">
      <c r="A4" s="92" t="s">
        <v>13</v>
      </c>
      <c r="B4" s="757"/>
      <c r="C4" s="757"/>
      <c r="D4" s="757"/>
      <c r="E4" s="757"/>
      <c r="F4" s="757"/>
      <c r="G4" s="757"/>
      <c r="H4" s="757"/>
      <c r="I4" s="757"/>
      <c r="J4" s="757"/>
      <c r="K4" s="757"/>
      <c r="L4" s="757"/>
      <c r="M4" s="757"/>
      <c r="N4" s="757"/>
      <c r="O4" s="757"/>
      <c r="P4" s="757"/>
      <c r="Q4" s="757"/>
      <c r="R4" s="757"/>
      <c r="S4" s="757"/>
      <c r="T4" s="757"/>
      <c r="U4" s="757">
        <v>425.5</v>
      </c>
      <c r="V4" s="757">
        <v>442.8</v>
      </c>
      <c r="W4" s="757">
        <v>708.1</v>
      </c>
      <c r="X4" s="757">
        <v>429.99</v>
      </c>
      <c r="Y4" s="687">
        <v>422.25</v>
      </c>
      <c r="Z4" s="687"/>
      <c r="AA4" s="687"/>
      <c r="AB4" s="687"/>
      <c r="AC4" s="687"/>
      <c r="AD4" s="687"/>
      <c r="AE4" s="687"/>
      <c r="AF4" s="687"/>
      <c r="AG4" s="687"/>
      <c r="AH4" s="687"/>
      <c r="AI4" s="687"/>
      <c r="AK4" s="33"/>
      <c r="AL4" s="308"/>
    </row>
    <row r="5" spans="1:41">
      <c r="A5" s="92" t="s">
        <v>12</v>
      </c>
      <c r="B5" s="757" t="s">
        <v>94</v>
      </c>
      <c r="C5" s="757" t="s">
        <v>94</v>
      </c>
      <c r="D5" s="757" t="s">
        <v>94</v>
      </c>
      <c r="E5" s="757" t="s">
        <v>94</v>
      </c>
      <c r="F5" s="757" t="s">
        <v>94</v>
      </c>
      <c r="G5" s="757" t="s">
        <v>94</v>
      </c>
      <c r="H5" s="757" t="s">
        <v>94</v>
      </c>
      <c r="I5" s="757" t="s">
        <v>94</v>
      </c>
      <c r="J5" s="757" t="s">
        <v>94</v>
      </c>
      <c r="K5" s="757" t="s">
        <v>94</v>
      </c>
      <c r="L5" s="757" t="s">
        <v>94</v>
      </c>
      <c r="M5" s="757" t="s">
        <v>94</v>
      </c>
      <c r="N5" s="757" t="s">
        <v>94</v>
      </c>
      <c r="O5" s="757" t="s">
        <v>94</v>
      </c>
      <c r="P5" s="757" t="s">
        <v>94</v>
      </c>
      <c r="Q5" s="757" t="s">
        <v>94</v>
      </c>
      <c r="R5" s="757" t="s">
        <v>94</v>
      </c>
      <c r="S5" s="757" t="s">
        <v>94</v>
      </c>
      <c r="T5" s="757" t="s">
        <v>94</v>
      </c>
      <c r="U5" s="757" t="s">
        <v>94</v>
      </c>
      <c r="V5" s="757" t="s">
        <v>94</v>
      </c>
      <c r="W5" s="757" t="s">
        <v>94</v>
      </c>
      <c r="X5" s="757" t="s">
        <v>94</v>
      </c>
      <c r="Y5" s="757" t="s">
        <v>94</v>
      </c>
      <c r="Z5" s="757" t="s">
        <v>94</v>
      </c>
      <c r="AA5" s="757" t="s">
        <v>94</v>
      </c>
      <c r="AB5" s="757" t="s">
        <v>94</v>
      </c>
      <c r="AC5" s="757" t="s">
        <v>94</v>
      </c>
      <c r="AD5" s="757" t="s">
        <v>94</v>
      </c>
      <c r="AE5" s="757" t="s">
        <v>94</v>
      </c>
      <c r="AF5" s="757" t="s">
        <v>94</v>
      </c>
      <c r="AG5" s="687"/>
      <c r="AH5" s="687"/>
      <c r="AI5" s="687"/>
      <c r="AL5" s="308"/>
    </row>
    <row r="6" spans="1:41">
      <c r="A6" s="92" t="s">
        <v>483</v>
      </c>
      <c r="B6" s="757" t="s">
        <v>94</v>
      </c>
      <c r="C6" s="757" t="s">
        <v>94</v>
      </c>
      <c r="D6" s="757" t="s">
        <v>94</v>
      </c>
      <c r="E6" s="757" t="s">
        <v>94</v>
      </c>
      <c r="F6" s="757" t="s">
        <v>94</v>
      </c>
      <c r="G6" s="757" t="s">
        <v>94</v>
      </c>
      <c r="H6" s="757" t="s">
        <v>94</v>
      </c>
      <c r="I6" s="757" t="s">
        <v>94</v>
      </c>
      <c r="J6" s="757" t="s">
        <v>94</v>
      </c>
      <c r="K6" s="757" t="s">
        <v>94</v>
      </c>
      <c r="L6" s="757" t="s">
        <v>94</v>
      </c>
      <c r="M6" s="757" t="s">
        <v>94</v>
      </c>
      <c r="N6" s="757" t="s">
        <v>94</v>
      </c>
      <c r="O6" s="757" t="s">
        <v>94</v>
      </c>
      <c r="P6" s="757" t="s">
        <v>94</v>
      </c>
      <c r="Q6" s="757" t="s">
        <v>94</v>
      </c>
      <c r="R6" s="757" t="s">
        <v>94</v>
      </c>
      <c r="S6" s="757" t="s">
        <v>94</v>
      </c>
      <c r="T6" s="757" t="s">
        <v>94</v>
      </c>
      <c r="U6" s="757" t="s">
        <v>94</v>
      </c>
      <c r="V6" s="757" t="s">
        <v>94</v>
      </c>
      <c r="W6" s="757" t="s">
        <v>94</v>
      </c>
      <c r="X6" s="757" t="s">
        <v>94</v>
      </c>
      <c r="Y6" s="757" t="s">
        <v>94</v>
      </c>
      <c r="Z6" s="757" t="s">
        <v>94</v>
      </c>
      <c r="AA6" s="757" t="s">
        <v>94</v>
      </c>
      <c r="AB6" s="757" t="s">
        <v>94</v>
      </c>
      <c r="AC6" s="757" t="s">
        <v>94</v>
      </c>
      <c r="AD6" s="757" t="s">
        <v>94</v>
      </c>
      <c r="AE6" s="757" t="s">
        <v>94</v>
      </c>
      <c r="AF6" s="757" t="s">
        <v>94</v>
      </c>
      <c r="AG6" s="687"/>
      <c r="AH6" s="687"/>
      <c r="AI6" s="687"/>
    </row>
    <row r="7" spans="1:41">
      <c r="A7" s="92" t="s">
        <v>89</v>
      </c>
      <c r="B7" s="757"/>
      <c r="C7" s="757"/>
      <c r="D7" s="757"/>
      <c r="E7" s="757"/>
      <c r="F7" s="757"/>
      <c r="G7" s="757"/>
      <c r="H7" s="757"/>
      <c r="I7" s="757"/>
      <c r="J7" s="757"/>
      <c r="K7" s="757"/>
      <c r="L7" s="757"/>
      <c r="M7" s="757"/>
      <c r="N7" s="757"/>
      <c r="O7" s="757"/>
      <c r="P7" s="757"/>
      <c r="Q7" s="757"/>
      <c r="R7" s="757"/>
      <c r="S7" s="757"/>
      <c r="T7" s="757"/>
      <c r="U7" s="757"/>
      <c r="V7" s="757"/>
      <c r="W7" s="757"/>
      <c r="X7" s="757"/>
      <c r="Y7" s="757"/>
      <c r="Z7" s="687"/>
      <c r="AA7" s="687"/>
      <c r="AB7" s="687"/>
      <c r="AC7" s="687"/>
      <c r="AD7" s="687"/>
      <c r="AE7" s="687"/>
      <c r="AF7" s="687"/>
      <c r="AG7" s="687"/>
      <c r="AH7" s="687"/>
      <c r="AI7" s="687"/>
      <c r="AL7" s="308"/>
    </row>
    <row r="8" spans="1:41">
      <c r="A8" s="92" t="s">
        <v>482</v>
      </c>
      <c r="B8" s="757"/>
      <c r="C8" s="757"/>
      <c r="D8" s="757"/>
      <c r="E8" s="757"/>
      <c r="F8" s="757"/>
      <c r="G8" s="757"/>
      <c r="H8" s="757"/>
      <c r="I8" s="757"/>
      <c r="J8" s="757"/>
      <c r="K8" s="757"/>
      <c r="L8" s="757"/>
      <c r="M8" s="757"/>
      <c r="N8" s="757"/>
      <c r="O8" s="757"/>
      <c r="P8" s="757"/>
      <c r="Q8" s="757"/>
      <c r="R8" s="757"/>
      <c r="S8" s="757"/>
      <c r="T8" s="757"/>
      <c r="U8" s="757"/>
      <c r="V8" s="757"/>
      <c r="W8" s="757"/>
      <c r="X8" s="757"/>
      <c r="Y8" s="757"/>
      <c r="Z8" s="687"/>
      <c r="AA8" s="687"/>
      <c r="AB8" s="687"/>
      <c r="AC8" s="687"/>
      <c r="AD8" s="687"/>
      <c r="AE8" s="687"/>
      <c r="AF8" s="687"/>
      <c r="AG8" s="687"/>
      <c r="AH8" s="687"/>
      <c r="AI8" s="687"/>
    </row>
    <row r="9" spans="1:41">
      <c r="A9" s="92" t="s">
        <v>11</v>
      </c>
      <c r="B9" s="757" t="s">
        <v>94</v>
      </c>
      <c r="C9" s="757" t="s">
        <v>94</v>
      </c>
      <c r="D9" s="757" t="s">
        <v>94</v>
      </c>
      <c r="E9" s="757" t="s">
        <v>94</v>
      </c>
      <c r="F9" s="757" t="s">
        <v>94</v>
      </c>
      <c r="G9" s="757" t="s">
        <v>94</v>
      </c>
      <c r="H9" s="757" t="s">
        <v>94</v>
      </c>
      <c r="I9" s="757" t="s">
        <v>94</v>
      </c>
      <c r="J9" s="757" t="s">
        <v>94</v>
      </c>
      <c r="K9" s="757" t="s">
        <v>94</v>
      </c>
      <c r="L9" s="757" t="s">
        <v>94</v>
      </c>
      <c r="M9" s="757" t="s">
        <v>94</v>
      </c>
      <c r="N9" s="757" t="s">
        <v>94</v>
      </c>
      <c r="O9" s="757" t="s">
        <v>94</v>
      </c>
      <c r="P9" s="757" t="s">
        <v>94</v>
      </c>
      <c r="Q9" s="757" t="s">
        <v>94</v>
      </c>
      <c r="R9" s="757" t="s">
        <v>94</v>
      </c>
      <c r="S9" s="757" t="s">
        <v>94</v>
      </c>
      <c r="T9" s="757" t="s">
        <v>94</v>
      </c>
      <c r="U9" s="757" t="s">
        <v>94</v>
      </c>
      <c r="V9" s="757" t="s">
        <v>94</v>
      </c>
      <c r="W9" s="757" t="s">
        <v>94</v>
      </c>
      <c r="X9" s="757" t="s">
        <v>94</v>
      </c>
      <c r="Y9" s="757" t="s">
        <v>94</v>
      </c>
      <c r="Z9" s="757" t="s">
        <v>94</v>
      </c>
      <c r="AA9" s="757" t="s">
        <v>94</v>
      </c>
      <c r="AB9" s="757" t="s">
        <v>94</v>
      </c>
      <c r="AC9" s="757" t="s">
        <v>94</v>
      </c>
      <c r="AD9" s="757" t="s">
        <v>94</v>
      </c>
      <c r="AE9" s="757" t="s">
        <v>94</v>
      </c>
      <c r="AF9" s="757" t="s">
        <v>94</v>
      </c>
      <c r="AG9" s="687"/>
      <c r="AH9" s="687"/>
      <c r="AI9" s="687"/>
    </row>
    <row r="10" spans="1:41">
      <c r="A10" s="92" t="s">
        <v>10</v>
      </c>
      <c r="B10" s="757">
        <v>119.9</v>
      </c>
      <c r="C10" s="757">
        <v>187.8</v>
      </c>
      <c r="D10" s="757">
        <v>245.6</v>
      </c>
      <c r="E10" s="757">
        <v>211.3</v>
      </c>
      <c r="F10" s="757">
        <v>170</v>
      </c>
      <c r="G10" s="757">
        <v>179.3</v>
      </c>
      <c r="H10" s="757">
        <v>168.5</v>
      </c>
      <c r="I10" s="757">
        <v>196.6</v>
      </c>
      <c r="J10" s="757">
        <v>175.1</v>
      </c>
      <c r="K10" s="757">
        <v>190.6</v>
      </c>
      <c r="L10" s="757">
        <v>163.6</v>
      </c>
      <c r="M10" s="757">
        <v>156.5</v>
      </c>
      <c r="N10" s="757">
        <v>163.4</v>
      </c>
      <c r="O10" s="757">
        <v>158.19999999999999</v>
      </c>
      <c r="P10" s="757">
        <v>194.1</v>
      </c>
      <c r="Q10" s="757">
        <v>225.1</v>
      </c>
      <c r="R10" s="757">
        <v>343.1</v>
      </c>
      <c r="S10" s="757">
        <v>314.89999999999998</v>
      </c>
      <c r="T10" s="757">
        <v>314.5</v>
      </c>
      <c r="U10" s="757">
        <v>280.2</v>
      </c>
      <c r="V10" s="757">
        <v>316.2</v>
      </c>
      <c r="W10" s="757"/>
      <c r="X10" s="757"/>
      <c r="Y10" s="757" t="s">
        <v>7</v>
      </c>
      <c r="Z10" s="687"/>
      <c r="AA10" s="687"/>
      <c r="AB10" s="687"/>
      <c r="AC10" s="687"/>
      <c r="AD10" s="687">
        <v>267</v>
      </c>
      <c r="AE10" s="687"/>
      <c r="AF10" s="687">
        <v>347.26049400853498</v>
      </c>
      <c r="AG10" s="687">
        <v>341.87872214994866</v>
      </c>
      <c r="AH10" s="687">
        <v>323.41156513891195</v>
      </c>
      <c r="AI10" s="687"/>
      <c r="AL10" s="308"/>
    </row>
    <row r="11" spans="1:41">
      <c r="A11" s="92" t="s">
        <v>9</v>
      </c>
      <c r="B11" s="757">
        <v>139.1</v>
      </c>
      <c r="C11" s="757">
        <v>130.4</v>
      </c>
      <c r="D11" s="757">
        <v>204.4</v>
      </c>
      <c r="E11" s="757">
        <v>171.7</v>
      </c>
      <c r="F11" s="757">
        <v>117.8</v>
      </c>
      <c r="G11" s="757">
        <v>969.4</v>
      </c>
      <c r="H11" s="757">
        <v>854.4</v>
      </c>
      <c r="I11" s="757">
        <v>729.2</v>
      </c>
      <c r="J11" s="757">
        <v>727.5</v>
      </c>
      <c r="K11" s="757">
        <v>594.4</v>
      </c>
      <c r="L11" s="757">
        <v>632.79999999999995</v>
      </c>
      <c r="M11" s="757">
        <v>648.4</v>
      </c>
      <c r="N11" s="757">
        <v>472.8</v>
      </c>
      <c r="O11" s="757">
        <v>583.4</v>
      </c>
      <c r="P11" s="757">
        <v>717.8</v>
      </c>
      <c r="Q11" s="757">
        <v>751.3</v>
      </c>
      <c r="R11" s="757">
        <v>672.1</v>
      </c>
      <c r="S11" s="757">
        <v>1067.4000000000001</v>
      </c>
      <c r="T11" s="757">
        <v>1293.9000000000001</v>
      </c>
      <c r="U11" s="757">
        <v>1089.01</v>
      </c>
      <c r="V11" s="757">
        <v>1048.99</v>
      </c>
      <c r="W11" s="757">
        <v>1217.27</v>
      </c>
      <c r="X11" s="757">
        <v>973.77</v>
      </c>
      <c r="Y11" s="687">
        <v>971.18</v>
      </c>
      <c r="Z11" s="687"/>
      <c r="AA11" s="687">
        <v>833.47168368039263</v>
      </c>
      <c r="AB11" s="687">
        <v>829.00526364349776</v>
      </c>
      <c r="AC11" s="687">
        <v>851.57391796957597</v>
      </c>
      <c r="AD11" s="687">
        <v>881.82450876001826</v>
      </c>
      <c r="AE11" s="687">
        <v>867.77462209125508</v>
      </c>
      <c r="AF11" s="687">
        <v>735.2</v>
      </c>
      <c r="AG11" s="687">
        <v>1095.3</v>
      </c>
      <c r="AH11" s="687">
        <v>1736.44</v>
      </c>
      <c r="AI11" s="687">
        <v>2129.9899999999998</v>
      </c>
    </row>
    <row r="12" spans="1:41">
      <c r="A12" s="92" t="s">
        <v>8</v>
      </c>
      <c r="B12" s="757" t="s">
        <v>94</v>
      </c>
      <c r="C12" s="757" t="s">
        <v>94</v>
      </c>
      <c r="D12" s="757" t="s">
        <v>94</v>
      </c>
      <c r="E12" s="757" t="s">
        <v>94</v>
      </c>
      <c r="F12" s="757" t="s">
        <v>94</v>
      </c>
      <c r="G12" s="757" t="s">
        <v>94</v>
      </c>
      <c r="H12" s="757" t="s">
        <v>94</v>
      </c>
      <c r="I12" s="757" t="s">
        <v>94</v>
      </c>
      <c r="J12" s="757" t="s">
        <v>94</v>
      </c>
      <c r="K12" s="757" t="s">
        <v>94</v>
      </c>
      <c r="L12" s="757" t="s">
        <v>94</v>
      </c>
      <c r="M12" s="757" t="s">
        <v>94</v>
      </c>
      <c r="N12" s="757" t="s">
        <v>94</v>
      </c>
      <c r="O12" s="757" t="s">
        <v>94</v>
      </c>
      <c r="P12" s="757" t="s">
        <v>94</v>
      </c>
      <c r="Q12" s="757" t="s">
        <v>94</v>
      </c>
      <c r="R12" s="757" t="s">
        <v>94</v>
      </c>
      <c r="S12" s="757" t="s">
        <v>94</v>
      </c>
      <c r="T12" s="757" t="s">
        <v>94</v>
      </c>
      <c r="U12" s="757" t="s">
        <v>94</v>
      </c>
      <c r="V12" s="757" t="s">
        <v>94</v>
      </c>
      <c r="W12" s="757" t="s">
        <v>94</v>
      </c>
      <c r="X12" s="757" t="s">
        <v>94</v>
      </c>
      <c r="Y12" s="757" t="s">
        <v>94</v>
      </c>
      <c r="Z12" s="757" t="s">
        <v>94</v>
      </c>
      <c r="AA12" s="757" t="s">
        <v>94</v>
      </c>
      <c r="AB12" s="757" t="s">
        <v>94</v>
      </c>
      <c r="AC12" s="757" t="s">
        <v>94</v>
      </c>
      <c r="AD12" s="757" t="s">
        <v>94</v>
      </c>
      <c r="AE12" s="757" t="s">
        <v>94</v>
      </c>
      <c r="AF12" s="757" t="s">
        <v>94</v>
      </c>
      <c r="AG12" s="687"/>
      <c r="AH12" s="687"/>
      <c r="AI12" s="687"/>
      <c r="AL12" s="268"/>
    </row>
    <row r="13" spans="1:41">
      <c r="A13" s="92" t="s">
        <v>6</v>
      </c>
      <c r="B13" s="757">
        <v>181.1</v>
      </c>
      <c r="C13" s="757">
        <v>149.69999999999999</v>
      </c>
      <c r="D13" s="757">
        <v>146.80000000000001</v>
      </c>
      <c r="E13" s="757">
        <v>162.4</v>
      </c>
      <c r="F13" s="757">
        <v>135.80000000000001</v>
      </c>
      <c r="G13" s="757">
        <v>217.1</v>
      </c>
      <c r="H13" s="757">
        <v>169.9</v>
      </c>
      <c r="I13" s="757">
        <v>165.2</v>
      </c>
      <c r="J13" s="757">
        <v>168.9</v>
      </c>
      <c r="K13" s="757">
        <v>90.6</v>
      </c>
      <c r="L13" s="757">
        <v>94.2</v>
      </c>
      <c r="M13" s="757">
        <v>105.6</v>
      </c>
      <c r="N13" s="757">
        <v>84.1</v>
      </c>
      <c r="O13" s="757">
        <v>144.6</v>
      </c>
      <c r="P13" s="757">
        <v>163.30000000000001</v>
      </c>
      <c r="Q13" s="757">
        <v>157.6</v>
      </c>
      <c r="R13" s="757">
        <v>193.9</v>
      </c>
      <c r="S13" s="757">
        <v>300.60000000000002</v>
      </c>
      <c r="T13" s="757">
        <v>322.3</v>
      </c>
      <c r="U13" s="757">
        <v>286.2</v>
      </c>
      <c r="V13" s="757">
        <v>415.2</v>
      </c>
      <c r="W13" s="757"/>
      <c r="X13" s="757"/>
      <c r="Y13" s="757"/>
      <c r="Z13" s="687">
        <v>729.2</v>
      </c>
      <c r="AA13" s="687">
        <v>699.5</v>
      </c>
      <c r="AB13" s="687">
        <v>753.8</v>
      </c>
      <c r="AC13" s="687"/>
      <c r="AD13" s="687"/>
      <c r="AE13" s="687">
        <v>737.2</v>
      </c>
      <c r="AF13" s="687">
        <v>848.7</v>
      </c>
      <c r="AG13" s="687">
        <v>869.7</v>
      </c>
      <c r="AH13" s="687"/>
      <c r="AI13" s="687"/>
      <c r="AN13" s="565"/>
    </row>
    <row r="14" spans="1:41">
      <c r="A14" s="92" t="s">
        <v>17</v>
      </c>
      <c r="B14" s="757" t="s">
        <v>94</v>
      </c>
      <c r="C14" s="757" t="s">
        <v>94</v>
      </c>
      <c r="D14" s="757" t="s">
        <v>94</v>
      </c>
      <c r="E14" s="757" t="s">
        <v>94</v>
      </c>
      <c r="F14" s="757" t="s">
        <v>94</v>
      </c>
      <c r="G14" s="757" t="s">
        <v>94</v>
      </c>
      <c r="H14" s="757" t="s">
        <v>94</v>
      </c>
      <c r="I14" s="757" t="s">
        <v>94</v>
      </c>
      <c r="J14" s="757" t="s">
        <v>94</v>
      </c>
      <c r="K14" s="757" t="s">
        <v>94</v>
      </c>
      <c r="L14" s="757" t="s">
        <v>94</v>
      </c>
      <c r="M14" s="757" t="s">
        <v>94</v>
      </c>
      <c r="N14" s="757" t="s">
        <v>94</v>
      </c>
      <c r="O14" s="757" t="s">
        <v>94</v>
      </c>
      <c r="P14" s="757" t="s">
        <v>94</v>
      </c>
      <c r="Q14" s="757" t="s">
        <v>94</v>
      </c>
      <c r="R14" s="757" t="s">
        <v>94</v>
      </c>
      <c r="S14" s="757" t="s">
        <v>94</v>
      </c>
      <c r="T14" s="757" t="s">
        <v>94</v>
      </c>
      <c r="U14" s="757" t="s">
        <v>94</v>
      </c>
      <c r="V14" s="757" t="s">
        <v>94</v>
      </c>
      <c r="W14" s="757" t="s">
        <v>94</v>
      </c>
      <c r="X14" s="757" t="s">
        <v>94</v>
      </c>
      <c r="Y14" s="757" t="s">
        <v>94</v>
      </c>
      <c r="Z14" s="757" t="s">
        <v>94</v>
      </c>
      <c r="AA14" s="757" t="s">
        <v>94</v>
      </c>
      <c r="AB14" s="757" t="s">
        <v>94</v>
      </c>
      <c r="AC14" s="757" t="s">
        <v>94</v>
      </c>
      <c r="AD14" s="757" t="s">
        <v>94</v>
      </c>
      <c r="AE14" s="757" t="s">
        <v>94</v>
      </c>
      <c r="AF14" s="757" t="s">
        <v>94</v>
      </c>
      <c r="AG14" s="687"/>
      <c r="AH14" s="687"/>
      <c r="AI14" s="687"/>
    </row>
    <row r="15" spans="1:41" ht="14.15" customHeight="1">
      <c r="A15" s="92" t="s">
        <v>4</v>
      </c>
      <c r="B15" s="757" t="s">
        <v>94</v>
      </c>
      <c r="C15" s="757" t="s">
        <v>94</v>
      </c>
      <c r="D15" s="757" t="s">
        <v>94</v>
      </c>
      <c r="E15" s="757" t="s">
        <v>94</v>
      </c>
      <c r="F15" s="757" t="s">
        <v>94</v>
      </c>
      <c r="G15" s="757" t="s">
        <v>94</v>
      </c>
      <c r="H15" s="757" t="s">
        <v>94</v>
      </c>
      <c r="I15" s="757" t="s">
        <v>94</v>
      </c>
      <c r="J15" s="757" t="s">
        <v>94</v>
      </c>
      <c r="K15" s="757" t="s">
        <v>94</v>
      </c>
      <c r="L15" s="757" t="s">
        <v>94</v>
      </c>
      <c r="M15" s="757" t="s">
        <v>94</v>
      </c>
      <c r="N15" s="757" t="s">
        <v>94</v>
      </c>
      <c r="O15" s="757" t="s">
        <v>94</v>
      </c>
      <c r="P15" s="757" t="s">
        <v>94</v>
      </c>
      <c r="Q15" s="757" t="s">
        <v>94</v>
      </c>
      <c r="R15" s="757" t="s">
        <v>94</v>
      </c>
      <c r="S15" s="757" t="s">
        <v>94</v>
      </c>
      <c r="T15" s="757" t="s">
        <v>94</v>
      </c>
      <c r="U15" s="757" t="s">
        <v>94</v>
      </c>
      <c r="V15" s="757" t="s">
        <v>94</v>
      </c>
      <c r="W15" s="757" t="s">
        <v>94</v>
      </c>
      <c r="X15" s="757" t="s">
        <v>94</v>
      </c>
      <c r="Y15" s="757" t="s">
        <v>94</v>
      </c>
      <c r="Z15" s="687" t="s">
        <v>94</v>
      </c>
      <c r="AA15" s="687" t="s">
        <v>94</v>
      </c>
      <c r="AB15" s="687" t="s">
        <v>94</v>
      </c>
      <c r="AC15" s="687" t="s">
        <v>94</v>
      </c>
      <c r="AD15" s="687" t="s">
        <v>94</v>
      </c>
      <c r="AE15" s="687" t="s">
        <v>94</v>
      </c>
      <c r="AF15" s="687" t="s">
        <v>94</v>
      </c>
      <c r="AG15" s="687"/>
      <c r="AH15" s="687"/>
      <c r="AI15" s="687"/>
      <c r="AL15" s="268"/>
    </row>
    <row r="16" spans="1:41">
      <c r="A16" s="92" t="s">
        <v>3</v>
      </c>
      <c r="B16" s="757">
        <v>383.9</v>
      </c>
      <c r="C16" s="757">
        <v>420.8</v>
      </c>
      <c r="D16" s="757">
        <v>385.6</v>
      </c>
      <c r="E16" s="757">
        <v>354.9</v>
      </c>
      <c r="F16" s="757">
        <v>363.9</v>
      </c>
      <c r="G16" s="757">
        <v>344.2</v>
      </c>
      <c r="H16" s="757">
        <v>342.7</v>
      </c>
      <c r="I16" s="757">
        <v>292.3</v>
      </c>
      <c r="J16" s="757">
        <v>264.5</v>
      </c>
      <c r="K16" s="757">
        <v>245.8</v>
      </c>
      <c r="L16" s="757">
        <v>226.5</v>
      </c>
      <c r="M16" s="757">
        <v>234.3</v>
      </c>
      <c r="N16" s="757">
        <v>335.1</v>
      </c>
      <c r="O16" s="757">
        <v>352.3</v>
      </c>
      <c r="P16" s="757">
        <v>309.60000000000002</v>
      </c>
      <c r="Q16" s="757">
        <v>430.7</v>
      </c>
      <c r="R16" s="757">
        <v>608</v>
      </c>
      <c r="S16" s="757">
        <v>619.79999999999995</v>
      </c>
      <c r="T16" s="757">
        <v>480.3</v>
      </c>
      <c r="U16" s="757">
        <v>507.5</v>
      </c>
      <c r="V16" s="757">
        <v>621.20000000000005</v>
      </c>
      <c r="W16" s="757"/>
      <c r="X16" s="757"/>
      <c r="Y16" s="757"/>
      <c r="Z16" s="687"/>
      <c r="AA16" s="687"/>
      <c r="AB16" s="687"/>
      <c r="AC16" s="687"/>
      <c r="AD16" s="687"/>
      <c r="AE16" s="687"/>
      <c r="AF16" s="687"/>
      <c r="AG16" s="687"/>
      <c r="AH16" s="687"/>
      <c r="AI16" s="687"/>
      <c r="AL16" s="308"/>
    </row>
    <row r="17" spans="1:40">
      <c r="A17" s="92" t="s">
        <v>32</v>
      </c>
      <c r="B17" s="757"/>
      <c r="C17" s="757"/>
      <c r="D17" s="757"/>
      <c r="E17" s="757"/>
      <c r="F17" s="757"/>
      <c r="G17" s="757"/>
      <c r="H17" s="757"/>
      <c r="I17" s="757"/>
      <c r="J17" s="757"/>
      <c r="K17" s="757"/>
      <c r="L17" s="757"/>
      <c r="M17" s="757"/>
      <c r="N17" s="757"/>
      <c r="O17" s="757">
        <v>347.22874977051583</v>
      </c>
      <c r="P17" s="757">
        <v>356.47189810278792</v>
      </c>
      <c r="Q17" s="757">
        <v>343.01941049604596</v>
      </c>
      <c r="R17" s="757">
        <v>376.20051914341337</v>
      </c>
      <c r="S17" s="757">
        <v>418.69263562651508</v>
      </c>
      <c r="T17" s="757">
        <v>409.71976066045596</v>
      </c>
      <c r="U17" s="757">
        <v>414.55261477329174</v>
      </c>
      <c r="V17" s="757">
        <v>420.14703993835877</v>
      </c>
      <c r="W17" s="757">
        <v>441.30368390914293</v>
      </c>
      <c r="X17" s="687">
        <v>401.4</v>
      </c>
      <c r="Y17" s="687">
        <v>397.4</v>
      </c>
      <c r="Z17" s="687">
        <v>333.7</v>
      </c>
      <c r="AA17" s="687">
        <v>311</v>
      </c>
      <c r="AB17" s="687"/>
      <c r="AC17" s="687"/>
      <c r="AD17" s="687"/>
      <c r="AE17" s="687"/>
      <c r="AF17" s="687"/>
      <c r="AG17" s="687"/>
      <c r="AH17" s="687"/>
      <c r="AI17" s="687"/>
      <c r="AL17" s="308"/>
    </row>
    <row r="18" spans="1:40">
      <c r="A18" s="92" t="s">
        <v>1</v>
      </c>
      <c r="B18" s="757"/>
      <c r="C18" s="757"/>
      <c r="D18" s="757"/>
      <c r="E18" s="757"/>
      <c r="F18" s="757"/>
      <c r="G18" s="757"/>
      <c r="H18" s="757"/>
      <c r="I18" s="757"/>
      <c r="J18" s="757"/>
      <c r="K18" s="757"/>
      <c r="L18" s="757"/>
      <c r="M18" s="757"/>
      <c r="N18" s="757"/>
      <c r="O18" s="757"/>
      <c r="P18" s="757"/>
      <c r="Q18" s="757"/>
      <c r="R18" s="757"/>
      <c r="S18" s="757"/>
      <c r="T18" s="757"/>
      <c r="U18" s="757"/>
      <c r="V18" s="757"/>
      <c r="W18" s="757"/>
      <c r="X18" s="687">
        <v>1670.11</v>
      </c>
      <c r="Y18" s="687">
        <v>1515.07</v>
      </c>
      <c r="Z18" s="687">
        <v>1164.0999999999999</v>
      </c>
      <c r="AA18" s="687"/>
      <c r="AB18" s="687"/>
      <c r="AC18" s="687">
        <v>1352.5</v>
      </c>
      <c r="AD18" s="687">
        <v>1180.3</v>
      </c>
      <c r="AE18" s="687">
        <v>1031.9000000000001</v>
      </c>
      <c r="AF18" s="687">
        <v>1216.9000000000001</v>
      </c>
      <c r="AG18" s="687">
        <v>1446.9</v>
      </c>
      <c r="AH18" s="687">
        <v>1312</v>
      </c>
      <c r="AI18" s="687">
        <v>1360.7</v>
      </c>
      <c r="AL18" s="308"/>
      <c r="AN18" s="565"/>
    </row>
    <row r="19" spans="1:40">
      <c r="A19" s="92" t="s">
        <v>23</v>
      </c>
      <c r="B19" s="757"/>
      <c r="C19" s="757"/>
      <c r="D19" s="757"/>
      <c r="E19" s="757"/>
      <c r="F19" s="757"/>
      <c r="G19" s="757"/>
      <c r="H19" s="757"/>
      <c r="I19" s="757"/>
      <c r="J19" s="757"/>
      <c r="K19" s="757"/>
      <c r="L19" s="757"/>
      <c r="M19" s="757"/>
      <c r="N19" s="757"/>
      <c r="O19" s="757"/>
      <c r="P19" s="757"/>
      <c r="Q19" s="757"/>
      <c r="R19" s="757"/>
      <c r="S19" s="757"/>
      <c r="T19" s="757"/>
      <c r="U19" s="757"/>
      <c r="V19" s="757"/>
      <c r="W19" s="757"/>
      <c r="X19" s="757"/>
      <c r="Y19" s="757"/>
      <c r="Z19" s="687"/>
      <c r="AA19" s="687"/>
      <c r="AB19" s="687"/>
      <c r="AC19" s="687"/>
      <c r="AD19" s="687"/>
      <c r="AE19" s="687"/>
      <c r="AF19" s="687">
        <v>841.3</v>
      </c>
      <c r="AG19" s="687">
        <v>358</v>
      </c>
      <c r="AH19" s="687">
        <v>876.9</v>
      </c>
      <c r="AI19" s="687"/>
      <c r="AN19" s="565"/>
    </row>
    <row r="20" spans="1:40">
      <c r="A20" s="17"/>
      <c r="B20" s="17"/>
      <c r="P20" s="17"/>
      <c r="Q20" s="17"/>
      <c r="R20" s="17"/>
      <c r="S20" s="17"/>
      <c r="T20" s="17"/>
      <c r="X20" s="17"/>
      <c r="AE20" s="190"/>
      <c r="AF20" s="190"/>
      <c r="AG20" s="190"/>
      <c r="AH20" s="190"/>
      <c r="AI20" s="190"/>
    </row>
    <row r="21" spans="1:40">
      <c r="A21" s="44" t="s">
        <v>18</v>
      </c>
      <c r="B21" s="13"/>
      <c r="D21" s="17"/>
      <c r="F21" s="17"/>
      <c r="G21" s="17"/>
      <c r="H21" s="17"/>
      <c r="I21" s="17"/>
      <c r="J21" s="17"/>
      <c r="K21" s="17"/>
      <c r="L21" s="17"/>
      <c r="M21" s="17"/>
      <c r="N21" s="17"/>
      <c r="O21" s="17"/>
      <c r="P21" s="17"/>
      <c r="Q21" s="17"/>
      <c r="R21" s="17"/>
      <c r="S21" s="17"/>
      <c r="T21" s="17"/>
      <c r="X21" s="17"/>
      <c r="AE21" s="13"/>
      <c r="AF21" s="13"/>
      <c r="AG21" s="13"/>
      <c r="AH21" s="13"/>
      <c r="AI21" s="13"/>
    </row>
    <row r="22" spans="1:40">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c r="AI22" s="13"/>
    </row>
    <row r="23" spans="1:40">
      <c r="A23" s="13" t="s">
        <v>375</v>
      </c>
      <c r="B23" s="17"/>
      <c r="D23" s="17"/>
      <c r="F23" s="17"/>
      <c r="G23" s="17"/>
      <c r="H23" s="17"/>
      <c r="I23" s="17"/>
      <c r="J23" s="17"/>
      <c r="K23" s="17"/>
      <c r="L23" s="17"/>
      <c r="M23" s="17"/>
      <c r="N23" s="17"/>
      <c r="O23" s="17"/>
      <c r="P23" s="17"/>
      <c r="Q23" s="17"/>
      <c r="R23" s="17"/>
      <c r="S23" s="17"/>
      <c r="T23" s="17"/>
      <c r="U23" s="13"/>
      <c r="V23" s="13"/>
      <c r="W23" s="13"/>
      <c r="X23" s="17"/>
      <c r="AE23" s="13"/>
      <c r="AF23" s="13"/>
      <c r="AG23" s="13"/>
      <c r="AH23" s="13"/>
      <c r="AI23" s="13"/>
    </row>
    <row r="24" spans="1:40">
      <c r="A24" s="17"/>
      <c r="U24" s="13"/>
      <c r="V24" s="13"/>
      <c r="W24" s="13"/>
      <c r="AE24" s="13"/>
      <c r="AF24" s="13"/>
      <c r="AG24" s="13"/>
      <c r="AH24" s="13"/>
      <c r="AI24" s="13"/>
    </row>
    <row r="25" spans="1:40">
      <c r="A25" s="17" t="s">
        <v>2835</v>
      </c>
      <c r="U25" s="13"/>
      <c r="V25" s="13"/>
      <c r="W25" s="13"/>
    </row>
    <row r="26" spans="1:40">
      <c r="A26" s="17"/>
      <c r="U26" s="13"/>
      <c r="V26" s="13"/>
      <c r="W26" s="13"/>
    </row>
    <row r="27" spans="1:40">
      <c r="A27" s="17" t="s">
        <v>2923</v>
      </c>
      <c r="U27" s="13"/>
      <c r="V27" s="13"/>
      <c r="W27" s="13"/>
    </row>
    <row r="28" spans="1:40">
      <c r="A28" s="17"/>
      <c r="U28" s="13"/>
      <c r="V28" s="13"/>
      <c r="W28" s="13"/>
    </row>
    <row r="29" spans="1:40">
      <c r="A29" s="17" t="s">
        <v>3272</v>
      </c>
      <c r="U29" s="13"/>
      <c r="V29" s="13"/>
      <c r="W29" s="13"/>
    </row>
    <row r="30" spans="1:40">
      <c r="A30" s="17"/>
      <c r="U30" s="13"/>
      <c r="V30" s="13"/>
      <c r="W30" s="13"/>
    </row>
    <row r="31" spans="1:40">
      <c r="A31" s="53" t="s">
        <v>3061</v>
      </c>
      <c r="U31" s="13"/>
      <c r="V31" s="13"/>
      <c r="W31" s="13"/>
    </row>
    <row r="32" spans="1:40">
      <c r="U32" s="13"/>
      <c r="V32" s="13"/>
      <c r="W32" s="13"/>
    </row>
    <row r="33" spans="1:23">
      <c r="A33" s="17" t="s">
        <v>3668</v>
      </c>
      <c r="U33" s="13"/>
      <c r="V33" s="13"/>
      <c r="W33" s="13"/>
    </row>
    <row r="34" spans="1:23">
      <c r="U34" s="13"/>
      <c r="V34" s="13"/>
      <c r="W34" s="13"/>
    </row>
    <row r="35" spans="1:23">
      <c r="A35" s="53" t="s">
        <v>102</v>
      </c>
      <c r="U35" s="13"/>
      <c r="V35" s="13"/>
      <c r="W35" s="13"/>
    </row>
    <row r="36" spans="1:23">
      <c r="U36" s="13"/>
      <c r="V36" s="13"/>
      <c r="W36" s="13"/>
    </row>
    <row r="37" spans="1:23">
      <c r="U37" s="13"/>
      <c r="V37" s="13"/>
      <c r="W37" s="13"/>
    </row>
  </sheetData>
  <conditionalFormatting sqref="U1:W2">
    <cfRule type="expression" dxfId="76" priority="1" stopIfTrue="1">
      <formula>#N/A</formula>
    </cfRule>
  </conditionalFormatting>
  <hyperlinks>
    <hyperlink ref="AK3" location="Content!A1" display="Back to content page" xr:uid="{00000000-0004-0000-1601-000000000000}"/>
  </hyperlinks>
  <pageMargins left="0.7" right="0.7" top="0.75" bottom="0.75" header="0.3" footer="0.3"/>
  <pageSetup paperSize="9" orientation="portrait" r:id="rId1"/>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sheetPr codeName="Sheet280"/>
  <dimension ref="A1:AN39"/>
  <sheetViews>
    <sheetView topLeftCell="L1" zoomScale="108" zoomScaleNormal="108" workbookViewId="0">
      <selection activeCell="X20" sqref="X20"/>
    </sheetView>
  </sheetViews>
  <sheetFormatPr defaultRowHeight="14.5"/>
  <cols>
    <col min="1" max="1" width="34.26953125" customWidth="1"/>
    <col min="2" max="35" width="8.54296875" customWidth="1"/>
  </cols>
  <sheetData>
    <row r="1" spans="1:40">
      <c r="A1" s="18" t="s">
        <v>3197</v>
      </c>
      <c r="B1" s="13"/>
      <c r="C1" s="13"/>
      <c r="D1" s="13"/>
      <c r="E1" s="13"/>
      <c r="F1" s="13"/>
      <c r="G1" s="13"/>
      <c r="H1" s="13"/>
      <c r="I1" s="13"/>
      <c r="J1" s="13"/>
      <c r="K1" s="13"/>
      <c r="L1" s="13"/>
      <c r="M1" s="13"/>
      <c r="N1" s="13"/>
      <c r="O1" s="13"/>
      <c r="P1" s="13"/>
      <c r="Q1" s="13"/>
      <c r="R1" s="13"/>
      <c r="S1" s="13"/>
      <c r="T1" s="13"/>
      <c r="U1" s="62"/>
      <c r="V1" s="62"/>
      <c r="W1" s="62"/>
      <c r="X1" s="13"/>
      <c r="AE1" s="13"/>
      <c r="AF1" s="13"/>
      <c r="AG1" s="13"/>
      <c r="AH1" s="13"/>
      <c r="AI1" s="13"/>
    </row>
    <row r="2" spans="1:40">
      <c r="A2" s="13"/>
      <c r="B2" s="13"/>
      <c r="C2" s="13"/>
      <c r="D2" s="13"/>
      <c r="E2" s="13"/>
      <c r="F2" s="13"/>
      <c r="G2" s="13"/>
      <c r="H2" s="13"/>
      <c r="I2" s="13"/>
      <c r="J2" s="13"/>
      <c r="K2" s="13"/>
      <c r="L2" s="13"/>
      <c r="M2" s="13"/>
      <c r="N2" s="13"/>
      <c r="O2" s="13"/>
      <c r="P2" s="13"/>
      <c r="Q2" s="13"/>
      <c r="R2" s="13"/>
      <c r="S2" s="13"/>
      <c r="T2" s="13"/>
      <c r="U2" s="62"/>
      <c r="V2" s="62"/>
      <c r="W2" s="62"/>
      <c r="X2" s="13"/>
      <c r="AE2" s="13"/>
      <c r="AF2" s="13"/>
      <c r="AG2" s="13"/>
      <c r="AH2" s="13"/>
      <c r="AI2" s="13"/>
    </row>
    <row r="3" spans="1:40">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I3" s="21">
        <v>2024</v>
      </c>
      <c r="AK3" s="1" t="s">
        <v>528</v>
      </c>
    </row>
    <row r="4" spans="1:40">
      <c r="A4" s="92" t="s">
        <v>13</v>
      </c>
      <c r="B4" s="757"/>
      <c r="C4" s="757"/>
      <c r="D4" s="757"/>
      <c r="E4" s="757"/>
      <c r="F4" s="757"/>
      <c r="G4" s="757"/>
      <c r="H4" s="757"/>
      <c r="I4" s="757"/>
      <c r="J4" s="757"/>
      <c r="K4" s="757"/>
      <c r="L4" s="757"/>
      <c r="M4" s="757"/>
      <c r="N4" s="757"/>
      <c r="O4" s="757"/>
      <c r="P4" s="757"/>
      <c r="Q4" s="757"/>
      <c r="R4" s="757"/>
      <c r="S4" s="757"/>
      <c r="T4" s="757"/>
      <c r="U4" s="757">
        <v>331.9</v>
      </c>
      <c r="V4" s="757">
        <v>308.3</v>
      </c>
      <c r="W4" s="757">
        <v>417.9</v>
      </c>
      <c r="X4" s="757">
        <v>300.06</v>
      </c>
      <c r="Y4" s="687">
        <v>234.02</v>
      </c>
      <c r="Z4" s="687"/>
      <c r="AA4" s="687"/>
      <c r="AB4" s="687"/>
      <c r="AC4" s="687"/>
      <c r="AD4" s="687"/>
      <c r="AE4" s="687"/>
      <c r="AF4" s="687"/>
      <c r="AG4" s="687"/>
      <c r="AH4" s="687"/>
      <c r="AI4" s="687"/>
      <c r="AK4" s="33"/>
      <c r="AL4" s="308"/>
      <c r="AM4" s="8"/>
    </row>
    <row r="5" spans="1:40">
      <c r="A5" s="92" t="s">
        <v>12</v>
      </c>
      <c r="B5" s="757" t="s">
        <v>94</v>
      </c>
      <c r="C5" s="757" t="s">
        <v>94</v>
      </c>
      <c r="D5" s="757" t="s">
        <v>94</v>
      </c>
      <c r="E5" s="757" t="s">
        <v>94</v>
      </c>
      <c r="F5" s="757" t="s">
        <v>94</v>
      </c>
      <c r="G5" s="757" t="s">
        <v>94</v>
      </c>
      <c r="H5" s="757" t="s">
        <v>94</v>
      </c>
      <c r="I5" s="757" t="s">
        <v>94</v>
      </c>
      <c r="J5" s="757" t="s">
        <v>94</v>
      </c>
      <c r="K5" s="757" t="s">
        <v>94</v>
      </c>
      <c r="L5" s="757" t="s">
        <v>94</v>
      </c>
      <c r="M5" s="757" t="s">
        <v>94</v>
      </c>
      <c r="N5" s="757" t="s">
        <v>94</v>
      </c>
      <c r="O5" s="757" t="s">
        <v>94</v>
      </c>
      <c r="P5" s="757" t="s">
        <v>94</v>
      </c>
      <c r="Q5" s="757" t="s">
        <v>94</v>
      </c>
      <c r="R5" s="757" t="s">
        <v>94</v>
      </c>
      <c r="S5" s="757" t="s">
        <v>94</v>
      </c>
      <c r="T5" s="757" t="s">
        <v>94</v>
      </c>
      <c r="U5" s="757" t="s">
        <v>94</v>
      </c>
      <c r="V5" s="757" t="s">
        <v>94</v>
      </c>
      <c r="W5" s="757" t="s">
        <v>94</v>
      </c>
      <c r="X5" s="757" t="s">
        <v>94</v>
      </c>
      <c r="Y5" s="757" t="s">
        <v>94</v>
      </c>
      <c r="Z5" s="757" t="s">
        <v>94</v>
      </c>
      <c r="AA5" s="757" t="s">
        <v>94</v>
      </c>
      <c r="AB5" s="757" t="s">
        <v>94</v>
      </c>
      <c r="AC5" s="757" t="s">
        <v>94</v>
      </c>
      <c r="AD5" s="757" t="s">
        <v>94</v>
      </c>
      <c r="AE5" s="757" t="s">
        <v>94</v>
      </c>
      <c r="AF5" s="757" t="s">
        <v>94</v>
      </c>
      <c r="AG5" s="687"/>
      <c r="AH5" s="687"/>
      <c r="AI5" s="687"/>
      <c r="AL5" s="308"/>
    </row>
    <row r="6" spans="1:40">
      <c r="A6" s="92" t="s">
        <v>483</v>
      </c>
      <c r="B6" s="687"/>
      <c r="C6" s="687"/>
      <c r="D6" s="687"/>
      <c r="E6" s="687"/>
      <c r="F6" s="687"/>
      <c r="G6" s="687"/>
      <c r="H6" s="687"/>
      <c r="I6" s="687"/>
      <c r="J6" s="687"/>
      <c r="K6" s="687"/>
      <c r="L6" s="687"/>
      <c r="M6" s="687"/>
      <c r="N6" s="687"/>
      <c r="O6" s="687"/>
      <c r="P6" s="687"/>
      <c r="Q6" s="687"/>
      <c r="R6" s="687"/>
      <c r="S6" s="687"/>
      <c r="T6" s="687"/>
      <c r="U6" s="687"/>
      <c r="V6" s="687"/>
      <c r="W6" s="687"/>
      <c r="X6" s="687"/>
      <c r="Y6" s="687"/>
      <c r="Z6" s="687"/>
      <c r="AA6" s="687"/>
      <c r="AB6" s="687"/>
      <c r="AC6" s="687"/>
      <c r="AD6" s="687"/>
      <c r="AE6" s="687"/>
      <c r="AF6" s="687"/>
      <c r="AG6" s="687"/>
      <c r="AH6" s="687"/>
      <c r="AI6" s="687"/>
    </row>
    <row r="7" spans="1:40">
      <c r="A7" s="92" t="s">
        <v>89</v>
      </c>
      <c r="B7" s="757"/>
      <c r="C7" s="757"/>
      <c r="D7" s="757"/>
      <c r="E7" s="757"/>
      <c r="F7" s="757"/>
      <c r="G7" s="757"/>
      <c r="H7" s="757"/>
      <c r="I7" s="757"/>
      <c r="J7" s="757"/>
      <c r="K7" s="757"/>
      <c r="L7" s="757"/>
      <c r="M7" s="757"/>
      <c r="N7" s="757"/>
      <c r="O7" s="757"/>
      <c r="P7" s="757"/>
      <c r="Q7" s="757"/>
      <c r="R7" s="757"/>
      <c r="S7" s="757"/>
      <c r="T7" s="757"/>
      <c r="U7" s="757"/>
      <c r="V7" s="757"/>
      <c r="W7" s="757"/>
      <c r="X7" s="757"/>
      <c r="Y7" s="757"/>
      <c r="Z7" s="687"/>
      <c r="AA7" s="687"/>
      <c r="AB7" s="687"/>
      <c r="AC7" s="687"/>
      <c r="AD7" s="687"/>
      <c r="AE7" s="687"/>
      <c r="AF7" s="687"/>
      <c r="AG7" s="687"/>
      <c r="AH7" s="687"/>
      <c r="AI7" s="687"/>
      <c r="AL7" s="308"/>
    </row>
    <row r="8" spans="1:40">
      <c r="A8" s="92" t="s">
        <v>482</v>
      </c>
      <c r="B8" s="757"/>
      <c r="C8" s="757"/>
      <c r="D8" s="757"/>
      <c r="E8" s="757"/>
      <c r="F8" s="757"/>
      <c r="G8" s="757"/>
      <c r="H8" s="757"/>
      <c r="I8" s="757"/>
      <c r="J8" s="757"/>
      <c r="K8" s="757"/>
      <c r="L8" s="757"/>
      <c r="M8" s="757"/>
      <c r="N8" s="757"/>
      <c r="O8" s="757"/>
      <c r="P8" s="757"/>
      <c r="Q8" s="757"/>
      <c r="R8" s="757"/>
      <c r="S8" s="757"/>
      <c r="T8" s="757"/>
      <c r="U8" s="757"/>
      <c r="V8" s="757"/>
      <c r="W8" s="757"/>
      <c r="X8" s="757"/>
      <c r="Y8" s="757"/>
      <c r="Z8" s="687"/>
      <c r="AA8" s="687"/>
      <c r="AB8" s="687"/>
      <c r="AC8" s="687"/>
      <c r="AD8" s="687"/>
      <c r="AE8" s="687"/>
      <c r="AF8" s="687"/>
      <c r="AG8" s="687"/>
      <c r="AH8" s="687"/>
      <c r="AI8" s="687"/>
    </row>
    <row r="9" spans="1:40">
      <c r="A9" s="92" t="s">
        <v>11</v>
      </c>
      <c r="B9" s="757" t="s">
        <v>94</v>
      </c>
      <c r="C9" s="757" t="s">
        <v>94</v>
      </c>
      <c r="D9" s="757" t="s">
        <v>94</v>
      </c>
      <c r="E9" s="757" t="s">
        <v>94</v>
      </c>
      <c r="F9" s="757" t="s">
        <v>94</v>
      </c>
      <c r="G9" s="757" t="s">
        <v>94</v>
      </c>
      <c r="H9" s="757" t="s">
        <v>94</v>
      </c>
      <c r="I9" s="757" t="s">
        <v>94</v>
      </c>
      <c r="J9" s="757" t="s">
        <v>94</v>
      </c>
      <c r="K9" s="757" t="s">
        <v>94</v>
      </c>
      <c r="L9" s="757" t="s">
        <v>94</v>
      </c>
      <c r="M9" s="757" t="s">
        <v>94</v>
      </c>
      <c r="N9" s="757" t="s">
        <v>94</v>
      </c>
      <c r="O9" s="757" t="s">
        <v>94</v>
      </c>
      <c r="P9" s="757" t="s">
        <v>94</v>
      </c>
      <c r="Q9" s="757" t="s">
        <v>94</v>
      </c>
      <c r="R9" s="757" t="s">
        <v>94</v>
      </c>
      <c r="S9" s="757" t="s">
        <v>94</v>
      </c>
      <c r="T9" s="757" t="s">
        <v>94</v>
      </c>
      <c r="U9" s="757" t="s">
        <v>94</v>
      </c>
      <c r="V9" s="757" t="s">
        <v>94</v>
      </c>
      <c r="W9" s="757" t="s">
        <v>94</v>
      </c>
      <c r="X9" s="757" t="s">
        <v>94</v>
      </c>
      <c r="Y9" s="757" t="s">
        <v>94</v>
      </c>
      <c r="Z9" s="757" t="s">
        <v>94</v>
      </c>
      <c r="AA9" s="757" t="s">
        <v>94</v>
      </c>
      <c r="AB9" s="757" t="s">
        <v>94</v>
      </c>
      <c r="AC9" s="757" t="s">
        <v>94</v>
      </c>
      <c r="AD9" s="757" t="s">
        <v>94</v>
      </c>
      <c r="AE9" s="757" t="s">
        <v>94</v>
      </c>
      <c r="AF9" s="757" t="s">
        <v>94</v>
      </c>
      <c r="AG9" s="687"/>
      <c r="AH9" s="687"/>
      <c r="AI9" s="687"/>
    </row>
    <row r="10" spans="1:40">
      <c r="A10" s="92" t="s">
        <v>10</v>
      </c>
      <c r="B10" s="757">
        <v>112.8</v>
      </c>
      <c r="C10" s="757">
        <v>112.7</v>
      </c>
      <c r="D10" s="757">
        <v>104.5</v>
      </c>
      <c r="E10" s="757">
        <v>133.69999999999999</v>
      </c>
      <c r="F10" s="757">
        <v>139.30000000000001</v>
      </c>
      <c r="G10" s="757">
        <v>144.30000000000001</v>
      </c>
      <c r="H10" s="757">
        <v>105.5</v>
      </c>
      <c r="I10" s="757">
        <v>182.9</v>
      </c>
      <c r="J10" s="757">
        <v>83.5</v>
      </c>
      <c r="K10" s="757">
        <v>97.1</v>
      </c>
      <c r="L10" s="757">
        <v>99.6</v>
      </c>
      <c r="M10" s="757">
        <v>96.3</v>
      </c>
      <c r="N10" s="757">
        <v>65.400000000000006</v>
      </c>
      <c r="O10" s="757">
        <v>67.599999999999994</v>
      </c>
      <c r="P10" s="757">
        <v>85.6</v>
      </c>
      <c r="Q10" s="757">
        <v>101.2</v>
      </c>
      <c r="R10" s="757">
        <v>140.1</v>
      </c>
      <c r="S10" s="757">
        <v>187.9</v>
      </c>
      <c r="T10" s="757">
        <v>173.9</v>
      </c>
      <c r="U10" s="757">
        <v>172.4</v>
      </c>
      <c r="V10" s="757">
        <v>168.1</v>
      </c>
      <c r="W10" s="757"/>
      <c r="X10" s="757"/>
      <c r="Y10" s="687" t="s">
        <v>7</v>
      </c>
      <c r="Z10" s="687"/>
      <c r="AA10" s="687"/>
      <c r="AB10" s="687"/>
      <c r="AC10" s="687"/>
      <c r="AD10" s="687"/>
      <c r="AE10" s="687"/>
      <c r="AF10" s="687"/>
      <c r="AG10" s="687"/>
      <c r="AH10" s="687"/>
      <c r="AI10" s="687"/>
      <c r="AL10" s="308"/>
      <c r="AM10" s="8"/>
    </row>
    <row r="11" spans="1:40">
      <c r="A11" s="92" t="s">
        <v>9</v>
      </c>
      <c r="B11" s="757">
        <v>49.9</v>
      </c>
      <c r="C11" s="757">
        <v>50.8</v>
      </c>
      <c r="D11" s="757">
        <v>46.3</v>
      </c>
      <c r="E11" s="757">
        <v>29.2</v>
      </c>
      <c r="F11" s="757">
        <v>21.7</v>
      </c>
      <c r="G11" s="757">
        <v>218.2</v>
      </c>
      <c r="H11" s="757">
        <v>200.2</v>
      </c>
      <c r="I11" s="757">
        <v>171.8</v>
      </c>
      <c r="J11" s="757"/>
      <c r="K11" s="757">
        <v>117.6</v>
      </c>
      <c r="L11" s="757">
        <v>119</v>
      </c>
      <c r="M11" s="757">
        <v>160.5</v>
      </c>
      <c r="N11" s="757">
        <v>130.19999999999999</v>
      </c>
      <c r="O11" s="757">
        <v>128.5</v>
      </c>
      <c r="P11" s="757">
        <v>253.3</v>
      </c>
      <c r="Q11" s="757">
        <v>257.8</v>
      </c>
      <c r="R11" s="757">
        <v>321.8</v>
      </c>
      <c r="S11" s="757">
        <v>334.5</v>
      </c>
      <c r="T11" s="757">
        <v>385</v>
      </c>
      <c r="U11" s="757">
        <v>354.51</v>
      </c>
      <c r="V11" s="757">
        <v>362.32</v>
      </c>
      <c r="W11" s="757">
        <v>298.45</v>
      </c>
      <c r="X11" s="757">
        <v>279.27999999999997</v>
      </c>
      <c r="Y11" s="687">
        <v>334.66</v>
      </c>
      <c r="Z11" s="687"/>
      <c r="AA11" s="687">
        <v>289.79332343803441</v>
      </c>
      <c r="AB11" s="687">
        <v>321.49218357487905</v>
      </c>
      <c r="AC11" s="687">
        <v>310.29765321523831</v>
      </c>
      <c r="AD11" s="687">
        <v>316.34964046906282</v>
      </c>
      <c r="AE11" s="687">
        <v>332.94733060569376</v>
      </c>
      <c r="AF11" s="687">
        <v>315.56</v>
      </c>
      <c r="AG11" s="687">
        <v>418.15</v>
      </c>
      <c r="AH11" s="687">
        <v>668.3</v>
      </c>
      <c r="AI11" s="687">
        <v>837.61</v>
      </c>
      <c r="AM11" s="8"/>
    </row>
    <row r="12" spans="1:40">
      <c r="A12" s="92" t="s">
        <v>8</v>
      </c>
      <c r="B12" s="757">
        <v>482.4</v>
      </c>
      <c r="C12" s="757">
        <v>381.9</v>
      </c>
      <c r="D12" s="757">
        <v>367.3</v>
      </c>
      <c r="E12" s="757">
        <v>356.8</v>
      </c>
      <c r="F12" s="757">
        <v>415.5</v>
      </c>
      <c r="G12" s="757">
        <v>430.8</v>
      </c>
      <c r="H12" s="757">
        <v>354.1</v>
      </c>
      <c r="I12" s="757">
        <v>288.3</v>
      </c>
      <c r="J12" s="757">
        <v>386.4</v>
      </c>
      <c r="K12" s="757">
        <v>387.1</v>
      </c>
      <c r="L12" s="757">
        <v>266.89999999999998</v>
      </c>
      <c r="M12" s="757">
        <v>346.3</v>
      </c>
      <c r="N12" s="757">
        <v>333.7</v>
      </c>
      <c r="O12" s="757">
        <v>348.3</v>
      </c>
      <c r="P12" s="757">
        <v>348</v>
      </c>
      <c r="Q12" s="757">
        <v>300.10000000000002</v>
      </c>
      <c r="R12" s="757">
        <v>348.86690073412069</v>
      </c>
      <c r="S12" s="757">
        <v>351.24692658939233</v>
      </c>
      <c r="T12" s="757">
        <v>273.95115842204132</v>
      </c>
      <c r="U12" s="757">
        <v>275.41409548554725</v>
      </c>
      <c r="V12" s="757">
        <v>407.52351097178683</v>
      </c>
      <c r="W12" s="757">
        <v>345.37831902575368</v>
      </c>
      <c r="X12" s="757">
        <v>387.60573656490118</v>
      </c>
      <c r="Y12" s="757">
        <v>414.08137940043105</v>
      </c>
      <c r="Z12" s="687">
        <v>321.71857040588446</v>
      </c>
      <c r="AA12" s="757">
        <v>321.59407118961673</v>
      </c>
      <c r="AB12" s="757">
        <v>542.02035258873445</v>
      </c>
      <c r="AC12" s="757">
        <v>671.88358732792199</v>
      </c>
      <c r="AD12" s="757">
        <v>563.51898200112657</v>
      </c>
      <c r="AE12" s="757">
        <v>694.84449444598818</v>
      </c>
      <c r="AF12" s="687">
        <v>599.87335740395463</v>
      </c>
      <c r="AG12" s="687">
        <v>639.6</v>
      </c>
      <c r="AH12" s="687">
        <v>673</v>
      </c>
      <c r="AI12" s="687">
        <v>706.5319907494976</v>
      </c>
      <c r="AL12" s="268"/>
      <c r="AN12" s="565"/>
    </row>
    <row r="13" spans="1:40">
      <c r="A13" s="92" t="s">
        <v>6</v>
      </c>
      <c r="B13" s="757">
        <v>152.69999999999999</v>
      </c>
      <c r="C13" s="757">
        <v>126.2</v>
      </c>
      <c r="D13" s="757">
        <v>123.8</v>
      </c>
      <c r="E13" s="757">
        <v>111.9</v>
      </c>
      <c r="F13" s="757">
        <v>78.2</v>
      </c>
      <c r="G13" s="757">
        <v>125.5</v>
      </c>
      <c r="H13" s="757">
        <v>122.8</v>
      </c>
      <c r="I13" s="757">
        <v>119.4</v>
      </c>
      <c r="J13" s="757">
        <v>111.1</v>
      </c>
      <c r="K13" s="757">
        <v>32.4</v>
      </c>
      <c r="L13" s="757">
        <v>38.6</v>
      </c>
      <c r="M13" s="757">
        <v>33.799999999999997</v>
      </c>
      <c r="N13" s="757">
        <v>42</v>
      </c>
      <c r="O13" s="757">
        <v>66.7</v>
      </c>
      <c r="P13" s="757">
        <v>132.4</v>
      </c>
      <c r="Q13" s="757">
        <v>157.6</v>
      </c>
      <c r="R13" s="757">
        <v>213.3</v>
      </c>
      <c r="S13" s="757">
        <v>249.4</v>
      </c>
      <c r="T13" s="757">
        <v>310</v>
      </c>
      <c r="U13" s="757">
        <v>275.3</v>
      </c>
      <c r="V13" s="757">
        <v>399.3</v>
      </c>
      <c r="W13" s="757"/>
      <c r="X13" s="757"/>
      <c r="Y13" s="687"/>
      <c r="Z13" s="687">
        <v>207.4</v>
      </c>
      <c r="AA13" s="687">
        <v>245.9</v>
      </c>
      <c r="AB13" s="687">
        <v>267.39999999999998</v>
      </c>
      <c r="AC13" s="687"/>
      <c r="AD13" s="687"/>
      <c r="AE13" s="687">
        <v>477.1</v>
      </c>
      <c r="AF13" s="687">
        <v>264.7</v>
      </c>
      <c r="AG13" s="687">
        <v>341.6</v>
      </c>
      <c r="AH13" s="687"/>
      <c r="AI13" s="687"/>
      <c r="AN13" s="565"/>
    </row>
    <row r="14" spans="1:40">
      <c r="A14" s="92" t="s">
        <v>17</v>
      </c>
      <c r="B14" s="757" t="s">
        <v>94</v>
      </c>
      <c r="C14" s="757" t="s">
        <v>94</v>
      </c>
      <c r="D14" s="757" t="s">
        <v>94</v>
      </c>
      <c r="E14" s="757" t="s">
        <v>94</v>
      </c>
      <c r="F14" s="757" t="s">
        <v>94</v>
      </c>
      <c r="G14" s="757" t="s">
        <v>94</v>
      </c>
      <c r="H14" s="757" t="s">
        <v>94</v>
      </c>
      <c r="I14" s="757" t="s">
        <v>94</v>
      </c>
      <c r="J14" s="757" t="s">
        <v>94</v>
      </c>
      <c r="K14" s="757" t="s">
        <v>94</v>
      </c>
      <c r="L14" s="757" t="s">
        <v>94</v>
      </c>
      <c r="M14" s="757" t="s">
        <v>94</v>
      </c>
      <c r="N14" s="757" t="s">
        <v>94</v>
      </c>
      <c r="O14" s="757" t="s">
        <v>94</v>
      </c>
      <c r="P14" s="757" t="s">
        <v>94</v>
      </c>
      <c r="Q14" s="757" t="s">
        <v>94</v>
      </c>
      <c r="R14" s="757" t="s">
        <v>94</v>
      </c>
      <c r="S14" s="757" t="s">
        <v>94</v>
      </c>
      <c r="T14" s="757" t="s">
        <v>94</v>
      </c>
      <c r="U14" s="757" t="s">
        <v>94</v>
      </c>
      <c r="V14" s="757" t="s">
        <v>94</v>
      </c>
      <c r="W14" s="757" t="s">
        <v>94</v>
      </c>
      <c r="X14" s="757" t="s">
        <v>94</v>
      </c>
      <c r="Y14" s="757" t="s">
        <v>94</v>
      </c>
      <c r="Z14" s="687" t="s">
        <v>94</v>
      </c>
      <c r="AA14" s="687" t="s">
        <v>94</v>
      </c>
      <c r="AB14" s="687" t="s">
        <v>94</v>
      </c>
      <c r="AC14" s="687" t="s">
        <v>94</v>
      </c>
      <c r="AD14" s="687" t="s">
        <v>94</v>
      </c>
      <c r="AE14" s="687" t="s">
        <v>94</v>
      </c>
      <c r="AF14" s="687" t="s">
        <v>94</v>
      </c>
      <c r="AG14" s="687"/>
      <c r="AH14" s="687"/>
      <c r="AI14" s="687"/>
    </row>
    <row r="15" spans="1:40">
      <c r="A15" s="92" t="s">
        <v>4</v>
      </c>
      <c r="B15" s="757" t="s">
        <v>94</v>
      </c>
      <c r="C15" s="757" t="s">
        <v>94</v>
      </c>
      <c r="D15" s="757" t="s">
        <v>94</v>
      </c>
      <c r="E15" s="757" t="s">
        <v>94</v>
      </c>
      <c r="F15" s="757" t="s">
        <v>94</v>
      </c>
      <c r="G15" s="757" t="s">
        <v>94</v>
      </c>
      <c r="H15" s="757" t="s">
        <v>94</v>
      </c>
      <c r="I15" s="757" t="s">
        <v>94</v>
      </c>
      <c r="J15" s="757" t="s">
        <v>94</v>
      </c>
      <c r="K15" s="757" t="s">
        <v>94</v>
      </c>
      <c r="L15" s="757" t="s">
        <v>94</v>
      </c>
      <c r="M15" s="757" t="s">
        <v>94</v>
      </c>
      <c r="N15" s="757" t="s">
        <v>94</v>
      </c>
      <c r="O15" s="757" t="s">
        <v>94</v>
      </c>
      <c r="P15" s="757" t="s">
        <v>94</v>
      </c>
      <c r="Q15" s="757" t="s">
        <v>94</v>
      </c>
      <c r="R15" s="757" t="s">
        <v>94</v>
      </c>
      <c r="S15" s="757" t="s">
        <v>94</v>
      </c>
      <c r="T15" s="757" t="s">
        <v>94</v>
      </c>
      <c r="U15" s="687">
        <v>1329.2</v>
      </c>
      <c r="V15" s="687">
        <v>1347.2</v>
      </c>
      <c r="W15" s="687">
        <v>1362.4</v>
      </c>
      <c r="X15" s="687">
        <v>1700.5</v>
      </c>
      <c r="Y15" s="687">
        <v>1799.6</v>
      </c>
      <c r="Z15" s="757" t="s">
        <v>94</v>
      </c>
      <c r="AA15" s="757" t="s">
        <v>94</v>
      </c>
      <c r="AB15" s="757" t="s">
        <v>94</v>
      </c>
      <c r="AC15" s="757" t="s">
        <v>94</v>
      </c>
      <c r="AD15" s="757" t="s">
        <v>94</v>
      </c>
      <c r="AE15" s="757" t="s">
        <v>94</v>
      </c>
      <c r="AF15" s="757" t="s">
        <v>94</v>
      </c>
      <c r="AG15" s="687"/>
      <c r="AH15" s="687"/>
      <c r="AI15" s="687"/>
      <c r="AL15" s="268"/>
      <c r="AN15" s="565"/>
    </row>
    <row r="16" spans="1:40">
      <c r="A16" s="92" t="s">
        <v>3</v>
      </c>
      <c r="B16" s="757"/>
      <c r="C16" s="757"/>
      <c r="D16" s="757"/>
      <c r="E16" s="757"/>
      <c r="F16" s="757"/>
      <c r="G16" s="757"/>
      <c r="H16" s="757"/>
      <c r="I16" s="757"/>
      <c r="J16" s="757"/>
      <c r="K16" s="757"/>
      <c r="L16" s="757"/>
      <c r="M16" s="757"/>
      <c r="N16" s="757"/>
      <c r="O16" s="757"/>
      <c r="P16" s="757"/>
      <c r="Q16" s="757"/>
      <c r="R16" s="757"/>
      <c r="S16" s="757"/>
      <c r="T16" s="757"/>
      <c r="U16" s="757"/>
      <c r="V16" s="757"/>
      <c r="W16" s="757"/>
      <c r="X16" s="757"/>
      <c r="Y16" s="757"/>
      <c r="Z16" s="687"/>
      <c r="AA16" s="687"/>
      <c r="AB16" s="687"/>
      <c r="AC16" s="687"/>
      <c r="AD16" s="687"/>
      <c r="AE16" s="687"/>
      <c r="AF16" s="687"/>
      <c r="AG16" s="687"/>
      <c r="AH16" s="687"/>
      <c r="AI16" s="687"/>
      <c r="AL16" s="308"/>
    </row>
    <row r="17" spans="1:40">
      <c r="A17" s="92" t="s">
        <v>32</v>
      </c>
      <c r="B17" s="757"/>
      <c r="C17" s="757"/>
      <c r="D17" s="757"/>
      <c r="E17" s="757"/>
      <c r="F17" s="757"/>
      <c r="G17" s="757"/>
      <c r="H17" s="757"/>
      <c r="I17" s="757"/>
      <c r="J17" s="757"/>
      <c r="K17" s="757"/>
      <c r="L17" s="757"/>
      <c r="M17" s="757"/>
      <c r="N17" s="757"/>
      <c r="O17" s="757">
        <v>74.161923994859549</v>
      </c>
      <c r="P17" s="757">
        <v>76.135209762180452</v>
      </c>
      <c r="Q17" s="757">
        <v>73.262241393082505</v>
      </c>
      <c r="R17" s="757">
        <v>80.348799480856584</v>
      </c>
      <c r="S17" s="757">
        <v>89.424893421382606</v>
      </c>
      <c r="T17" s="757">
        <v>85.077633871089901</v>
      </c>
      <c r="U17" s="757">
        <v>85.284183637266736</v>
      </c>
      <c r="V17" s="757">
        <v>86.43508411454988</v>
      </c>
      <c r="W17" s="757">
        <v>92.072278424635741</v>
      </c>
      <c r="X17" s="687">
        <v>216.9</v>
      </c>
      <c r="Y17" s="687">
        <v>211.3</v>
      </c>
      <c r="Z17" s="687">
        <v>175.9</v>
      </c>
      <c r="AA17" s="687">
        <v>166.7</v>
      </c>
      <c r="AB17" s="687"/>
      <c r="AC17" s="687"/>
      <c r="AD17" s="687"/>
      <c r="AE17" s="687"/>
      <c r="AF17" s="687"/>
      <c r="AG17" s="687"/>
      <c r="AH17" s="687"/>
      <c r="AI17" s="687"/>
      <c r="AL17" s="308"/>
    </row>
    <row r="18" spans="1:40">
      <c r="A18" s="92" t="s">
        <v>1</v>
      </c>
      <c r="B18" s="757"/>
      <c r="C18" s="757"/>
      <c r="D18" s="757"/>
      <c r="E18" s="757"/>
      <c r="F18" s="757"/>
      <c r="G18" s="757"/>
      <c r="H18" s="757"/>
      <c r="I18" s="757"/>
      <c r="J18" s="757"/>
      <c r="K18" s="757"/>
      <c r="L18" s="757"/>
      <c r="M18" s="757"/>
      <c r="N18" s="757"/>
      <c r="O18" s="757"/>
      <c r="P18" s="757"/>
      <c r="Q18" s="757"/>
      <c r="R18" s="757"/>
      <c r="S18" s="687">
        <v>347.1</v>
      </c>
      <c r="T18" s="687">
        <v>198.2</v>
      </c>
      <c r="U18" s="687">
        <v>723.7</v>
      </c>
      <c r="V18" s="687">
        <v>813</v>
      </c>
      <c r="W18" s="687">
        <v>729.1</v>
      </c>
      <c r="X18" s="687">
        <v>677.6</v>
      </c>
      <c r="Y18" s="687">
        <v>768.5</v>
      </c>
      <c r="Z18" s="687">
        <v>648.79999999999995</v>
      </c>
      <c r="AA18" s="687"/>
      <c r="AB18" s="687"/>
      <c r="AC18" s="757">
        <v>314.7</v>
      </c>
      <c r="AD18" s="757">
        <v>274.60000000000002</v>
      </c>
      <c r="AE18" s="757">
        <v>208.2</v>
      </c>
      <c r="AF18" s="757">
        <v>225.8</v>
      </c>
      <c r="AG18" s="687">
        <v>281.2</v>
      </c>
      <c r="AH18" s="687">
        <v>259</v>
      </c>
      <c r="AI18" s="687">
        <v>253.3</v>
      </c>
      <c r="AL18" s="308"/>
      <c r="AN18" s="565"/>
    </row>
    <row r="19" spans="1:40">
      <c r="A19" s="92" t="s">
        <v>23</v>
      </c>
      <c r="B19" s="757"/>
      <c r="C19" s="757"/>
      <c r="D19" s="757"/>
      <c r="E19" s="757"/>
      <c r="F19" s="757"/>
      <c r="G19" s="757"/>
      <c r="H19" s="757"/>
      <c r="I19" s="757"/>
      <c r="J19" s="757"/>
      <c r="K19" s="757"/>
      <c r="L19" s="757"/>
      <c r="M19" s="757"/>
      <c r="N19" s="757"/>
      <c r="O19" s="757"/>
      <c r="P19" s="757"/>
      <c r="Q19" s="757"/>
      <c r="R19" s="757"/>
      <c r="S19" s="757"/>
      <c r="T19" s="757"/>
      <c r="U19" s="757"/>
      <c r="V19" s="757"/>
      <c r="W19" s="757"/>
      <c r="X19" s="757"/>
      <c r="Y19" s="757"/>
      <c r="Z19" s="687"/>
      <c r="AA19" s="687"/>
      <c r="AB19" s="687"/>
      <c r="AC19" s="687"/>
      <c r="AD19" s="687"/>
      <c r="AE19" s="687"/>
      <c r="AF19" s="687"/>
      <c r="AG19" s="687">
        <v>2400.7231253837085</v>
      </c>
      <c r="AH19" s="687">
        <v>1793.2100310671117</v>
      </c>
      <c r="AI19" s="687"/>
    </row>
    <row r="20" spans="1:40">
      <c r="A20" s="17"/>
      <c r="B20" s="17"/>
      <c r="P20" s="17"/>
      <c r="Q20" s="17"/>
      <c r="R20" s="17"/>
      <c r="S20" s="17"/>
      <c r="T20" s="17"/>
      <c r="X20" s="17"/>
      <c r="AE20" s="190"/>
      <c r="AF20" s="190"/>
      <c r="AG20" s="190"/>
      <c r="AH20" s="190"/>
      <c r="AI20" s="190"/>
    </row>
    <row r="21" spans="1:40">
      <c r="A21" s="44" t="s">
        <v>18</v>
      </c>
      <c r="B21" s="13"/>
      <c r="D21" s="17"/>
      <c r="F21" s="17"/>
      <c r="G21" s="17"/>
      <c r="H21" s="17"/>
      <c r="I21" s="17"/>
      <c r="J21" s="17"/>
      <c r="K21" s="17"/>
      <c r="L21" s="17"/>
      <c r="M21" s="17"/>
      <c r="N21" s="17"/>
      <c r="O21" s="17"/>
      <c r="P21" s="17"/>
      <c r="Q21" s="17"/>
      <c r="R21" s="17"/>
      <c r="S21" s="17"/>
      <c r="T21" s="17"/>
      <c r="X21" s="17"/>
      <c r="AE21" s="13"/>
      <c r="AF21" s="13"/>
      <c r="AG21" s="13"/>
      <c r="AH21" s="13"/>
      <c r="AI21" s="13"/>
    </row>
    <row r="22" spans="1:40">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c r="AI22" s="13"/>
    </row>
    <row r="23" spans="1:40">
      <c r="A23" s="13" t="s">
        <v>374</v>
      </c>
      <c r="B23" s="17"/>
      <c r="D23" s="17"/>
      <c r="F23" s="17"/>
      <c r="G23" s="17"/>
      <c r="H23" s="17"/>
      <c r="I23" s="17"/>
      <c r="J23" s="17"/>
      <c r="K23" s="17"/>
      <c r="L23" s="17"/>
      <c r="M23" s="17"/>
      <c r="N23" s="17"/>
      <c r="O23" s="17"/>
      <c r="P23" s="17"/>
      <c r="Q23" s="17"/>
      <c r="R23" s="17"/>
      <c r="S23" s="17"/>
      <c r="T23" s="17"/>
      <c r="U23" s="13"/>
      <c r="V23" s="13"/>
      <c r="W23" s="13"/>
      <c r="X23" s="17"/>
      <c r="AE23" s="13"/>
      <c r="AF23" s="13"/>
      <c r="AG23" s="13"/>
      <c r="AH23" s="13"/>
      <c r="AI23" s="13"/>
    </row>
    <row r="24" spans="1:40">
      <c r="A24" s="17"/>
      <c r="U24" s="13"/>
      <c r="V24" s="13"/>
      <c r="W24" s="13"/>
      <c r="AE24" s="13"/>
      <c r="AF24" s="13"/>
      <c r="AG24" s="13"/>
      <c r="AH24" s="13"/>
      <c r="AI24" s="13"/>
    </row>
    <row r="25" spans="1:40">
      <c r="A25" s="17" t="s">
        <v>2835</v>
      </c>
      <c r="U25" s="13"/>
      <c r="V25" s="13"/>
      <c r="W25" s="13"/>
    </row>
    <row r="26" spans="1:40">
      <c r="A26" s="17"/>
      <c r="U26" s="13"/>
      <c r="V26" s="13"/>
      <c r="W26" s="13"/>
    </row>
    <row r="27" spans="1:40">
      <c r="A27" s="17" t="s">
        <v>2924</v>
      </c>
      <c r="U27" s="13"/>
      <c r="V27" s="13"/>
      <c r="W27" s="13"/>
    </row>
    <row r="28" spans="1:40">
      <c r="A28" s="17"/>
      <c r="U28" s="13"/>
      <c r="V28" s="13"/>
      <c r="W28" s="13"/>
    </row>
    <row r="29" spans="1:40">
      <c r="A29" s="17" t="s">
        <v>3273</v>
      </c>
      <c r="U29" s="13"/>
      <c r="V29" s="13"/>
      <c r="W29" s="13"/>
    </row>
    <row r="30" spans="1:40">
      <c r="A30" s="17"/>
      <c r="U30" s="13"/>
      <c r="V30" s="13"/>
      <c r="W30" s="13"/>
    </row>
    <row r="31" spans="1:40">
      <c r="A31" s="53" t="s">
        <v>102</v>
      </c>
      <c r="D31" s="8"/>
      <c r="U31" s="13"/>
      <c r="V31" s="13"/>
      <c r="W31" s="13"/>
      <c r="AE31" s="13"/>
      <c r="AF31" s="13"/>
      <c r="AG31" s="13"/>
      <c r="AH31" s="13"/>
      <c r="AI31" s="13"/>
    </row>
    <row r="32" spans="1:40">
      <c r="U32" s="13"/>
      <c r="V32" s="13"/>
      <c r="W32" s="13"/>
      <c r="AE32" s="13"/>
      <c r="AF32" s="13"/>
      <c r="AG32" s="13"/>
      <c r="AH32" s="13"/>
      <c r="AI32" s="13"/>
    </row>
    <row r="33" spans="1:23">
      <c r="A33" s="53" t="s">
        <v>3062</v>
      </c>
      <c r="U33" s="13"/>
      <c r="V33" s="13"/>
      <c r="W33" s="13"/>
    </row>
    <row r="34" spans="1:23">
      <c r="U34" s="13"/>
      <c r="V34" s="13"/>
      <c r="W34" s="13"/>
    </row>
    <row r="35" spans="1:23">
      <c r="A35" s="17" t="s">
        <v>3669</v>
      </c>
      <c r="U35" s="13"/>
      <c r="V35" s="13"/>
      <c r="W35" s="13"/>
    </row>
    <row r="36" spans="1:23">
      <c r="U36" s="13"/>
      <c r="V36" s="13"/>
      <c r="W36" s="13"/>
    </row>
    <row r="37" spans="1:23">
      <c r="U37" s="13"/>
      <c r="V37" s="13"/>
      <c r="W37" s="13"/>
    </row>
    <row r="38" spans="1:23">
      <c r="U38" s="13"/>
      <c r="V38" s="13"/>
      <c r="W38" s="13"/>
    </row>
    <row r="39" spans="1:23">
      <c r="U39" s="13"/>
      <c r="V39" s="13"/>
      <c r="W39" s="13"/>
    </row>
  </sheetData>
  <conditionalFormatting sqref="U1:W2">
    <cfRule type="expression" dxfId="75" priority="1" stopIfTrue="1">
      <formula>#N/A</formula>
    </cfRule>
  </conditionalFormatting>
  <hyperlinks>
    <hyperlink ref="AK3" location="Content!A1" display="Back to content page" xr:uid="{00000000-0004-0000-1701-000000000000}"/>
  </hyperlinks>
  <pageMargins left="0.7" right="0.7" top="0.75" bottom="0.75" header="0.3" footer="0.3"/>
  <pageSetup paperSize="9" orientation="portrait" horizontalDpi="4294967295" verticalDpi="4294967295" r:id="rId1"/>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sheetPr codeName="Sheet281"/>
  <dimension ref="A1:AL35"/>
  <sheetViews>
    <sheetView topLeftCell="R1" zoomScale="102" zoomScaleNormal="102" workbookViewId="0">
      <selection activeCell="AE21" sqref="AE21"/>
    </sheetView>
  </sheetViews>
  <sheetFormatPr defaultRowHeight="14.5"/>
  <cols>
    <col min="1" max="1" width="33.7265625" customWidth="1"/>
    <col min="2" max="35" width="8.54296875" customWidth="1"/>
  </cols>
  <sheetData>
    <row r="1" spans="1:38">
      <c r="A1" s="18" t="s">
        <v>3198</v>
      </c>
      <c r="B1" s="17"/>
      <c r="C1" s="17"/>
      <c r="D1" s="17"/>
      <c r="E1" s="17"/>
      <c r="F1" s="17"/>
      <c r="G1" s="17"/>
      <c r="H1" s="17"/>
      <c r="I1" s="17"/>
      <c r="J1" s="17"/>
      <c r="K1" s="17"/>
      <c r="L1" s="17"/>
      <c r="M1" s="17"/>
      <c r="N1" s="17"/>
      <c r="O1" s="17"/>
      <c r="P1" s="17"/>
      <c r="Q1" s="17"/>
      <c r="R1" s="17"/>
      <c r="S1" s="17"/>
      <c r="T1" s="17"/>
      <c r="U1" s="62"/>
      <c r="V1" s="62"/>
      <c r="W1" s="62"/>
      <c r="X1" s="17"/>
      <c r="AE1" s="13"/>
      <c r="AF1" s="13"/>
      <c r="AG1" s="13"/>
      <c r="AH1" s="13"/>
      <c r="AI1" s="13"/>
    </row>
    <row r="2" spans="1:38">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c r="AI2" s="13"/>
    </row>
    <row r="3" spans="1:38">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I3" s="21">
        <v>2024</v>
      </c>
      <c r="AK3" s="1" t="s">
        <v>528</v>
      </c>
    </row>
    <row r="4" spans="1:38">
      <c r="A4" s="92" t="s">
        <v>13</v>
      </c>
      <c r="B4" s="757"/>
      <c r="C4" s="757"/>
      <c r="D4" s="757"/>
      <c r="E4" s="757"/>
      <c r="F4" s="757"/>
      <c r="G4" s="757"/>
      <c r="H4" s="757"/>
      <c r="I4" s="757"/>
      <c r="J4" s="757"/>
      <c r="K4" s="757"/>
      <c r="L4" s="757"/>
      <c r="M4" s="757"/>
      <c r="N4" s="757"/>
      <c r="O4" s="757"/>
      <c r="P4" s="757"/>
      <c r="Q4" s="757"/>
      <c r="R4" s="757"/>
      <c r="S4" s="757"/>
      <c r="T4" s="757"/>
      <c r="U4" s="757"/>
      <c r="V4" s="757"/>
      <c r="W4" s="757"/>
      <c r="X4" s="757"/>
      <c r="Y4" s="757"/>
      <c r="Z4" s="687"/>
      <c r="AA4" s="757"/>
      <c r="AB4" s="757"/>
      <c r="AC4" s="757"/>
      <c r="AD4" s="757"/>
      <c r="AE4" s="757"/>
      <c r="AF4" s="757"/>
      <c r="AG4" s="687"/>
      <c r="AH4" s="687"/>
      <c r="AI4" s="687"/>
      <c r="AL4" s="308"/>
    </row>
    <row r="5" spans="1:38">
      <c r="A5" s="92" t="s">
        <v>12</v>
      </c>
      <c r="B5" s="757"/>
      <c r="C5" s="757"/>
      <c r="D5" s="757"/>
      <c r="E5" s="757"/>
      <c r="F5" s="757"/>
      <c r="G5" s="757"/>
      <c r="H5" s="757"/>
      <c r="I5" s="757"/>
      <c r="J5" s="757"/>
      <c r="K5" s="757"/>
      <c r="L5" s="757"/>
      <c r="M5" s="757"/>
      <c r="N5" s="757"/>
      <c r="O5" s="757"/>
      <c r="P5" s="757"/>
      <c r="Q5" s="757"/>
      <c r="R5" s="757"/>
      <c r="S5" s="757"/>
      <c r="T5" s="757"/>
      <c r="U5" s="757"/>
      <c r="V5" s="757"/>
      <c r="W5" s="757"/>
      <c r="X5" s="757"/>
      <c r="Y5" s="757"/>
      <c r="Z5" s="757"/>
      <c r="AA5" s="757"/>
      <c r="AB5" s="757"/>
      <c r="AC5" s="757"/>
      <c r="AD5" s="757"/>
      <c r="AE5" s="757"/>
      <c r="AF5" s="757"/>
      <c r="AG5" s="687"/>
      <c r="AH5" s="687"/>
      <c r="AI5" s="687"/>
      <c r="AK5" s="33"/>
      <c r="AL5" s="308"/>
    </row>
    <row r="6" spans="1:38">
      <c r="A6" s="92" t="s">
        <v>483</v>
      </c>
      <c r="B6" s="757" t="s">
        <v>94</v>
      </c>
      <c r="C6" s="757" t="s">
        <v>94</v>
      </c>
      <c r="D6" s="757" t="s">
        <v>94</v>
      </c>
      <c r="E6" s="757" t="s">
        <v>94</v>
      </c>
      <c r="F6" s="757" t="s">
        <v>94</v>
      </c>
      <c r="G6" s="757" t="s">
        <v>94</v>
      </c>
      <c r="H6" s="757" t="s">
        <v>94</v>
      </c>
      <c r="I6" s="757" t="s">
        <v>94</v>
      </c>
      <c r="J6" s="757" t="s">
        <v>94</v>
      </c>
      <c r="K6" s="757" t="s">
        <v>94</v>
      </c>
      <c r="L6" s="757" t="s">
        <v>94</v>
      </c>
      <c r="M6" s="757" t="s">
        <v>94</v>
      </c>
      <c r="N6" s="757" t="s">
        <v>94</v>
      </c>
      <c r="O6" s="757" t="s">
        <v>94</v>
      </c>
      <c r="P6" s="757" t="s">
        <v>94</v>
      </c>
      <c r="Q6" s="757" t="s">
        <v>94</v>
      </c>
      <c r="R6" s="757" t="s">
        <v>94</v>
      </c>
      <c r="S6" s="757" t="s">
        <v>94</v>
      </c>
      <c r="T6" s="757" t="s">
        <v>94</v>
      </c>
      <c r="U6" s="757" t="s">
        <v>94</v>
      </c>
      <c r="V6" s="757" t="s">
        <v>94</v>
      </c>
      <c r="W6" s="757" t="s">
        <v>94</v>
      </c>
      <c r="X6" s="757" t="s">
        <v>94</v>
      </c>
      <c r="Y6" s="757" t="s">
        <v>94</v>
      </c>
      <c r="Z6" s="757" t="s">
        <v>94</v>
      </c>
      <c r="AA6" s="757" t="s">
        <v>94</v>
      </c>
      <c r="AB6" s="757" t="s">
        <v>94</v>
      </c>
      <c r="AC6" s="757" t="s">
        <v>94</v>
      </c>
      <c r="AD6" s="757" t="s">
        <v>94</v>
      </c>
      <c r="AE6" s="757" t="s">
        <v>94</v>
      </c>
      <c r="AF6" s="757" t="s">
        <v>94</v>
      </c>
      <c r="AG6" s="757" t="s">
        <v>94</v>
      </c>
      <c r="AH6" s="687"/>
      <c r="AI6" s="687"/>
      <c r="AK6" s="33"/>
    </row>
    <row r="7" spans="1:38">
      <c r="A7" s="92" t="s">
        <v>89</v>
      </c>
      <c r="B7" s="757"/>
      <c r="C7" s="757"/>
      <c r="D7" s="757"/>
      <c r="E7" s="757"/>
      <c r="F7" s="757"/>
      <c r="G7" s="757"/>
      <c r="H7" s="757"/>
      <c r="I7" s="757"/>
      <c r="J7" s="757"/>
      <c r="K7" s="757"/>
      <c r="L7" s="757"/>
      <c r="M7" s="757"/>
      <c r="N7" s="757"/>
      <c r="O7" s="757"/>
      <c r="P7" s="757"/>
      <c r="Q7" s="757"/>
      <c r="R7" s="757"/>
      <c r="S7" s="757"/>
      <c r="T7" s="757"/>
      <c r="U7" s="757"/>
      <c r="V7" s="757"/>
      <c r="W7" s="757"/>
      <c r="X7" s="757"/>
      <c r="Y7" s="757"/>
      <c r="Z7" s="687"/>
      <c r="AA7" s="757"/>
      <c r="AB7" s="757"/>
      <c r="AC7" s="757"/>
      <c r="AD7" s="757"/>
      <c r="AE7" s="757"/>
      <c r="AF7" s="757"/>
      <c r="AG7" s="687"/>
      <c r="AH7" s="687"/>
      <c r="AI7" s="687"/>
      <c r="AL7" s="308"/>
    </row>
    <row r="8" spans="1:38">
      <c r="A8" s="92" t="s">
        <v>482</v>
      </c>
      <c r="B8" s="757"/>
      <c r="C8" s="757"/>
      <c r="D8" s="757"/>
      <c r="E8" s="757"/>
      <c r="F8" s="757"/>
      <c r="G8" s="757"/>
      <c r="H8" s="757"/>
      <c r="I8" s="757"/>
      <c r="J8" s="757"/>
      <c r="K8" s="757"/>
      <c r="L8" s="757"/>
      <c r="M8" s="757"/>
      <c r="N8" s="757"/>
      <c r="O8" s="757"/>
      <c r="P8" s="757"/>
      <c r="Q8" s="757"/>
      <c r="R8" s="757"/>
      <c r="S8" s="757"/>
      <c r="T8" s="757"/>
      <c r="U8" s="757"/>
      <c r="V8" s="757"/>
      <c r="W8" s="757"/>
      <c r="X8" s="757"/>
      <c r="Y8" s="757"/>
      <c r="Z8" s="687"/>
      <c r="AA8" s="757"/>
      <c r="AB8" s="757"/>
      <c r="AC8" s="757"/>
      <c r="AD8" s="757"/>
      <c r="AE8" s="757"/>
      <c r="AF8" s="757"/>
      <c r="AG8" s="757"/>
      <c r="AH8" s="687"/>
      <c r="AI8" s="687"/>
    </row>
    <row r="9" spans="1:38">
      <c r="A9" s="92" t="s">
        <v>11</v>
      </c>
      <c r="B9" s="757"/>
      <c r="C9" s="757"/>
      <c r="D9" s="757"/>
      <c r="E9" s="757"/>
      <c r="F9" s="757"/>
      <c r="G9" s="757"/>
      <c r="H9" s="757"/>
      <c r="I9" s="757"/>
      <c r="J9" s="757"/>
      <c r="K9" s="757"/>
      <c r="L9" s="757"/>
      <c r="M9" s="757"/>
      <c r="N9" s="757"/>
      <c r="O9" s="757"/>
      <c r="P9" s="757"/>
      <c r="Q9" s="757"/>
      <c r="R9" s="757"/>
      <c r="S9" s="757"/>
      <c r="T9" s="757"/>
      <c r="U9" s="757"/>
      <c r="V9" s="757"/>
      <c r="W9" s="757"/>
      <c r="X9" s="757"/>
      <c r="Y9" s="757"/>
      <c r="Z9" s="757"/>
      <c r="AA9" s="757"/>
      <c r="AB9" s="757"/>
      <c r="AC9" s="757"/>
      <c r="AD9" s="757"/>
      <c r="AE9" s="687">
        <v>316.3</v>
      </c>
      <c r="AF9" s="687">
        <v>395.2</v>
      </c>
      <c r="AG9" s="687">
        <v>387.6</v>
      </c>
      <c r="AH9" s="687">
        <v>345</v>
      </c>
      <c r="AI9" s="687"/>
    </row>
    <row r="10" spans="1:38">
      <c r="A10" s="92" t="s">
        <v>10</v>
      </c>
      <c r="B10" s="757">
        <v>244.6</v>
      </c>
      <c r="C10" s="757">
        <v>251.7</v>
      </c>
      <c r="D10" s="757">
        <v>329.2</v>
      </c>
      <c r="E10" s="757">
        <v>283.2</v>
      </c>
      <c r="F10" s="757">
        <v>227.8</v>
      </c>
      <c r="G10" s="757">
        <v>240.3</v>
      </c>
      <c r="H10" s="757">
        <v>225.9</v>
      </c>
      <c r="I10" s="757">
        <v>220.5</v>
      </c>
      <c r="J10" s="757">
        <v>198.9</v>
      </c>
      <c r="K10" s="757">
        <v>184.7</v>
      </c>
      <c r="L10" s="757">
        <v>158.5</v>
      </c>
      <c r="M10" s="757">
        <v>151.6</v>
      </c>
      <c r="N10" s="757">
        <v>169.6</v>
      </c>
      <c r="O10" s="757">
        <v>85</v>
      </c>
      <c r="P10" s="757">
        <v>87.7</v>
      </c>
      <c r="Q10" s="757">
        <v>86</v>
      </c>
      <c r="R10" s="757">
        <v>119.3</v>
      </c>
      <c r="S10" s="757">
        <v>155.19999999999999</v>
      </c>
      <c r="T10" s="757">
        <v>136.5</v>
      </c>
      <c r="U10" s="757">
        <v>129.30000000000001</v>
      </c>
      <c r="V10" s="757">
        <v>150.69999999999999</v>
      </c>
      <c r="W10" s="757"/>
      <c r="X10" s="757"/>
      <c r="Y10" s="757"/>
      <c r="Z10" s="687"/>
      <c r="AA10" s="687"/>
      <c r="AB10" s="687"/>
      <c r="AC10" s="687"/>
      <c r="AD10" s="687"/>
      <c r="AE10" s="687"/>
      <c r="AF10" s="687"/>
      <c r="AG10" s="687"/>
      <c r="AH10" s="687"/>
      <c r="AI10" s="687"/>
      <c r="AJ10" s="1" t="s">
        <v>15</v>
      </c>
      <c r="AL10" s="308"/>
    </row>
    <row r="11" spans="1:38">
      <c r="A11" s="92" t="s">
        <v>9</v>
      </c>
      <c r="B11" s="757">
        <v>196.2</v>
      </c>
      <c r="C11" s="757">
        <v>199.8</v>
      </c>
      <c r="D11" s="757">
        <v>181.7</v>
      </c>
      <c r="E11" s="757">
        <v>114.5</v>
      </c>
      <c r="F11" s="757">
        <v>85.1</v>
      </c>
      <c r="G11" s="757">
        <v>165.1</v>
      </c>
      <c r="H11" s="757">
        <v>241.5</v>
      </c>
      <c r="I11" s="757">
        <v>139.4</v>
      </c>
      <c r="J11" s="757">
        <v>163.80000000000001</v>
      </c>
      <c r="K11" s="757">
        <v>157.69999999999999</v>
      </c>
      <c r="L11" s="757">
        <v>224.2</v>
      </c>
      <c r="M11" s="757">
        <v>244.8</v>
      </c>
      <c r="N11" s="757">
        <v>241.5</v>
      </c>
      <c r="O11" s="757">
        <v>271.10000000000002</v>
      </c>
      <c r="P11" s="757">
        <v>346.6</v>
      </c>
      <c r="Q11" s="757">
        <v>384</v>
      </c>
      <c r="R11" s="757">
        <v>453.1</v>
      </c>
      <c r="S11" s="757">
        <v>485.3</v>
      </c>
      <c r="T11" s="757">
        <v>524.79999999999995</v>
      </c>
      <c r="U11" s="757"/>
      <c r="V11" s="757"/>
      <c r="W11" s="757"/>
      <c r="X11" s="757"/>
      <c r="Y11" s="757"/>
      <c r="Z11" s="687"/>
      <c r="AA11" s="687"/>
      <c r="AB11" s="687"/>
      <c r="AC11" s="687"/>
      <c r="AD11" s="687"/>
      <c r="AE11" s="687"/>
      <c r="AF11" s="687"/>
      <c r="AG11" s="687"/>
      <c r="AH11" s="687"/>
      <c r="AI11" s="687"/>
    </row>
    <row r="12" spans="1:38">
      <c r="A12" s="92" t="s">
        <v>8</v>
      </c>
      <c r="B12" s="757" t="s">
        <v>94</v>
      </c>
      <c r="C12" s="757" t="s">
        <v>94</v>
      </c>
      <c r="D12" s="757" t="s">
        <v>94</v>
      </c>
      <c r="E12" s="757" t="s">
        <v>94</v>
      </c>
      <c r="F12" s="757" t="s">
        <v>94</v>
      </c>
      <c r="G12" s="757" t="s">
        <v>94</v>
      </c>
      <c r="H12" s="757" t="s">
        <v>94</v>
      </c>
      <c r="I12" s="757" t="s">
        <v>94</v>
      </c>
      <c r="J12" s="757" t="s">
        <v>94</v>
      </c>
      <c r="K12" s="757" t="s">
        <v>94</v>
      </c>
      <c r="L12" s="757" t="s">
        <v>94</v>
      </c>
      <c r="M12" s="757" t="s">
        <v>94</v>
      </c>
      <c r="N12" s="757" t="s">
        <v>94</v>
      </c>
      <c r="O12" s="757" t="s">
        <v>94</v>
      </c>
      <c r="P12" s="757" t="s">
        <v>94</v>
      </c>
      <c r="Q12" s="757" t="s">
        <v>94</v>
      </c>
      <c r="R12" s="757" t="s">
        <v>94</v>
      </c>
      <c r="S12" s="757" t="s">
        <v>94</v>
      </c>
      <c r="T12" s="757" t="s">
        <v>94</v>
      </c>
      <c r="U12" s="757" t="s">
        <v>94</v>
      </c>
      <c r="V12" s="757" t="s">
        <v>94</v>
      </c>
      <c r="W12" s="757" t="s">
        <v>94</v>
      </c>
      <c r="X12" s="757" t="s">
        <v>94</v>
      </c>
      <c r="Y12" s="757" t="s">
        <v>94</v>
      </c>
      <c r="Z12" s="757" t="s">
        <v>94</v>
      </c>
      <c r="AA12" s="757" t="s">
        <v>94</v>
      </c>
      <c r="AB12" s="757" t="s">
        <v>94</v>
      </c>
      <c r="AC12" s="757" t="s">
        <v>94</v>
      </c>
      <c r="AD12" s="757" t="s">
        <v>94</v>
      </c>
      <c r="AE12" s="757" t="s">
        <v>94</v>
      </c>
      <c r="AF12" s="757" t="s">
        <v>94</v>
      </c>
      <c r="AG12" s="757" t="s">
        <v>94</v>
      </c>
      <c r="AH12" s="687"/>
      <c r="AI12" s="687"/>
      <c r="AL12" s="268"/>
    </row>
    <row r="13" spans="1:38">
      <c r="A13" s="92" t="s">
        <v>6</v>
      </c>
      <c r="B13" s="757">
        <v>188.7</v>
      </c>
      <c r="C13" s="757">
        <v>156</v>
      </c>
      <c r="D13" s="757">
        <v>153</v>
      </c>
      <c r="E13" s="757">
        <v>169.2</v>
      </c>
      <c r="F13" s="757">
        <v>141.5</v>
      </c>
      <c r="G13" s="757">
        <v>226.2</v>
      </c>
      <c r="H13" s="757">
        <v>221.3</v>
      </c>
      <c r="I13" s="757">
        <v>215.1</v>
      </c>
      <c r="J13" s="757">
        <v>200.2</v>
      </c>
      <c r="K13" s="757">
        <v>177.3</v>
      </c>
      <c r="L13" s="757">
        <v>149.5</v>
      </c>
      <c r="M13" s="757">
        <v>192.3</v>
      </c>
      <c r="N13" s="757">
        <v>224.3</v>
      </c>
      <c r="O13" s="757">
        <v>278.8</v>
      </c>
      <c r="P13" s="757">
        <v>308.10000000000002</v>
      </c>
      <c r="Q13" s="757">
        <v>291.3</v>
      </c>
      <c r="R13" s="757">
        <v>322.8</v>
      </c>
      <c r="S13" s="757">
        <v>500.5</v>
      </c>
      <c r="T13" s="757">
        <v>451.6</v>
      </c>
      <c r="U13" s="757">
        <v>400.9</v>
      </c>
      <c r="V13" s="757">
        <v>581.70000000000005</v>
      </c>
      <c r="W13" s="757"/>
      <c r="X13" s="757"/>
      <c r="Y13" s="757"/>
      <c r="Z13" s="687">
        <v>766.2</v>
      </c>
      <c r="AA13" s="687">
        <v>668.9</v>
      </c>
      <c r="AB13" s="687">
        <v>714.1</v>
      </c>
      <c r="AC13" s="687"/>
      <c r="AD13" s="687"/>
      <c r="AE13" s="687">
        <v>669.4</v>
      </c>
      <c r="AF13" s="687">
        <v>780</v>
      </c>
      <c r="AG13" s="687">
        <v>861.2</v>
      </c>
      <c r="AH13" s="687"/>
      <c r="AI13" s="687"/>
    </row>
    <row r="14" spans="1:38">
      <c r="A14" s="92" t="s">
        <v>17</v>
      </c>
      <c r="B14" s="757">
        <v>212.6</v>
      </c>
      <c r="C14" s="757">
        <v>235.3</v>
      </c>
      <c r="D14" s="757">
        <v>205.3</v>
      </c>
      <c r="E14" s="757">
        <v>199.4</v>
      </c>
      <c r="F14" s="757">
        <v>195.2</v>
      </c>
      <c r="G14" s="757">
        <v>179.3</v>
      </c>
      <c r="H14" s="757">
        <v>194.2</v>
      </c>
      <c r="I14" s="757">
        <v>193.6</v>
      </c>
      <c r="J14" s="757">
        <v>175.1</v>
      </c>
      <c r="K14" s="757">
        <v>180.3</v>
      </c>
      <c r="L14" s="757">
        <v>163.69999999999999</v>
      </c>
      <c r="M14" s="757">
        <v>187.3</v>
      </c>
      <c r="N14" s="757">
        <v>244.6</v>
      </c>
      <c r="O14" s="757">
        <v>285.2</v>
      </c>
      <c r="P14" s="757">
        <v>275.8</v>
      </c>
      <c r="Q14" s="757">
        <v>284</v>
      </c>
      <c r="R14" s="757">
        <v>295.8</v>
      </c>
      <c r="S14" s="757">
        <v>259.2</v>
      </c>
      <c r="T14" s="757">
        <v>278.10000000000002</v>
      </c>
      <c r="U14" s="757">
        <v>527.4</v>
      </c>
      <c r="V14" s="757">
        <v>561.79999999999995</v>
      </c>
      <c r="W14" s="757"/>
      <c r="X14" s="757"/>
      <c r="Y14" s="757"/>
      <c r="Z14" s="757"/>
      <c r="AA14" s="687">
        <v>329.7</v>
      </c>
      <c r="AB14" s="687">
        <v>389</v>
      </c>
      <c r="AC14" s="687">
        <v>344.9</v>
      </c>
      <c r="AD14" s="757"/>
      <c r="AE14" s="687">
        <v>331.4</v>
      </c>
      <c r="AF14" s="687">
        <v>458.2</v>
      </c>
      <c r="AG14" s="687">
        <v>493.9</v>
      </c>
      <c r="AH14" s="687"/>
      <c r="AI14" s="687"/>
    </row>
    <row r="15" spans="1:38">
      <c r="A15" s="92" t="s">
        <v>4</v>
      </c>
      <c r="B15" s="757" t="s">
        <v>94</v>
      </c>
      <c r="C15" s="757" t="s">
        <v>94</v>
      </c>
      <c r="D15" s="757" t="s">
        <v>94</v>
      </c>
      <c r="E15" s="757" t="s">
        <v>94</v>
      </c>
      <c r="F15" s="757" t="s">
        <v>94</v>
      </c>
      <c r="G15" s="757" t="s">
        <v>94</v>
      </c>
      <c r="H15" s="757" t="s">
        <v>94</v>
      </c>
      <c r="I15" s="757" t="s">
        <v>94</v>
      </c>
      <c r="J15" s="757" t="s">
        <v>94</v>
      </c>
      <c r="K15" s="757" t="s">
        <v>94</v>
      </c>
      <c r="L15" s="757" t="s">
        <v>94</v>
      </c>
      <c r="M15" s="757" t="s">
        <v>94</v>
      </c>
      <c r="N15" s="757" t="s">
        <v>94</v>
      </c>
      <c r="O15" s="757" t="s">
        <v>94</v>
      </c>
      <c r="P15" s="757" t="s">
        <v>94</v>
      </c>
      <c r="Q15" s="757" t="s">
        <v>94</v>
      </c>
      <c r="R15" s="757" t="s">
        <v>94</v>
      </c>
      <c r="S15" s="757" t="s">
        <v>94</v>
      </c>
      <c r="T15" s="757" t="s">
        <v>94</v>
      </c>
      <c r="U15" s="757" t="s">
        <v>94</v>
      </c>
      <c r="V15" s="757" t="s">
        <v>94</v>
      </c>
      <c r="W15" s="757" t="s">
        <v>94</v>
      </c>
      <c r="X15" s="757" t="s">
        <v>94</v>
      </c>
      <c r="Y15" s="757" t="s">
        <v>94</v>
      </c>
      <c r="Z15" s="757" t="s">
        <v>94</v>
      </c>
      <c r="AA15" s="757" t="s">
        <v>94</v>
      </c>
      <c r="AB15" s="757" t="s">
        <v>94</v>
      </c>
      <c r="AC15" s="757" t="s">
        <v>94</v>
      </c>
      <c r="AD15" s="757" t="s">
        <v>94</v>
      </c>
      <c r="AE15" s="757" t="s">
        <v>94</v>
      </c>
      <c r="AF15" s="757" t="s">
        <v>94</v>
      </c>
      <c r="AG15" s="757" t="s">
        <v>94</v>
      </c>
      <c r="AH15" s="687"/>
      <c r="AI15" s="687"/>
      <c r="AL15" s="268"/>
    </row>
    <row r="16" spans="1:38">
      <c r="A16" s="92" t="s">
        <v>3</v>
      </c>
      <c r="B16" s="757">
        <v>224.9</v>
      </c>
      <c r="C16" s="757">
        <v>250</v>
      </c>
      <c r="D16" s="757">
        <v>230.4</v>
      </c>
      <c r="E16" s="757">
        <v>212.6</v>
      </c>
      <c r="F16" s="757">
        <v>218.6</v>
      </c>
      <c r="G16" s="757">
        <v>210.5</v>
      </c>
      <c r="H16" s="757">
        <v>177.5</v>
      </c>
      <c r="I16" s="757">
        <v>146.19999999999999</v>
      </c>
      <c r="J16" s="757">
        <v>157.30000000000001</v>
      </c>
      <c r="K16" s="757">
        <v>167.99561662797572</v>
      </c>
      <c r="L16" s="757">
        <v>165.2439237019214</v>
      </c>
      <c r="M16" s="757">
        <v>149.48414396424664</v>
      </c>
      <c r="N16" s="757">
        <v>188.79003793937633</v>
      </c>
      <c r="O16" s="757">
        <v>169.14990930091938</v>
      </c>
      <c r="P16" s="757">
        <v>162.53104467289134</v>
      </c>
      <c r="Q16" s="757">
        <v>225.23200141860741</v>
      </c>
      <c r="R16" s="757">
        <v>355.17974597414377</v>
      </c>
      <c r="S16" s="757">
        <v>279.63449955766691</v>
      </c>
      <c r="T16" s="757">
        <v>190.58692457213292</v>
      </c>
      <c r="U16" s="757">
        <v>316.08532954576492</v>
      </c>
      <c r="V16" s="757">
        <v>326.62999269277964</v>
      </c>
      <c r="W16" s="757">
        <v>354.5373816996327</v>
      </c>
      <c r="X16" s="757">
        <v>298.2057812564708</v>
      </c>
      <c r="Y16" s="757">
        <v>281.09663459325077</v>
      </c>
      <c r="Z16" s="757">
        <v>295.36567988036421</v>
      </c>
      <c r="AA16" s="757">
        <v>251.79536325265585</v>
      </c>
      <c r="AB16" s="757">
        <v>276.99855114894638</v>
      </c>
      <c r="AC16" s="757">
        <v>283.80022797442462</v>
      </c>
      <c r="AD16" s="757">
        <v>282.67089080420016</v>
      </c>
      <c r="AE16" s="757">
        <v>295.41454348895542</v>
      </c>
      <c r="AF16" s="757">
        <v>351.0053732553817</v>
      </c>
      <c r="AG16" s="757">
        <v>386.79691221555868</v>
      </c>
      <c r="AH16" s="757">
        <v>293.53387533875338</v>
      </c>
      <c r="AI16" s="757">
        <v>292.5</v>
      </c>
      <c r="AL16" s="308"/>
    </row>
    <row r="17" spans="1:38">
      <c r="A17" s="92" t="s">
        <v>32</v>
      </c>
      <c r="B17" s="757"/>
      <c r="C17" s="757"/>
      <c r="D17" s="757"/>
      <c r="E17" s="757"/>
      <c r="F17" s="757"/>
      <c r="G17" s="757"/>
      <c r="H17" s="757"/>
      <c r="I17" s="757"/>
      <c r="J17" s="757"/>
      <c r="K17" s="757"/>
      <c r="L17" s="757"/>
      <c r="M17" s="757"/>
      <c r="N17" s="757"/>
      <c r="O17" s="757">
        <v>298.73691940517716</v>
      </c>
      <c r="P17" s="757">
        <v>306.68923131735994</v>
      </c>
      <c r="Q17" s="757">
        <v>295.11542455467685</v>
      </c>
      <c r="R17" s="757">
        <v>323.66239454899414</v>
      </c>
      <c r="S17" s="757">
        <v>360.22068043132992</v>
      </c>
      <c r="T17" s="757">
        <v>349.23729455426798</v>
      </c>
      <c r="U17" s="757">
        <v>356.62882281983963</v>
      </c>
      <c r="V17" s="757">
        <v>358.21368948247078</v>
      </c>
      <c r="W17" s="757">
        <v>372.70216962524654</v>
      </c>
      <c r="X17" s="687">
        <v>442.3</v>
      </c>
      <c r="Y17" s="687">
        <v>458.1</v>
      </c>
      <c r="Z17" s="687">
        <v>407.3</v>
      </c>
      <c r="AA17" s="687">
        <v>392.4</v>
      </c>
      <c r="AB17" s="757"/>
      <c r="AC17" s="757"/>
      <c r="AD17" s="757"/>
      <c r="AE17" s="757"/>
      <c r="AF17" s="757"/>
      <c r="AG17" s="687"/>
      <c r="AH17" s="687"/>
      <c r="AI17" s="687"/>
      <c r="AL17" s="308"/>
    </row>
    <row r="18" spans="1:38">
      <c r="A18" s="92" t="s">
        <v>1</v>
      </c>
      <c r="B18" s="757"/>
      <c r="C18" s="757"/>
      <c r="D18" s="757"/>
      <c r="E18" s="757"/>
      <c r="F18" s="757"/>
      <c r="G18" s="757"/>
      <c r="H18" s="757"/>
      <c r="I18" s="757"/>
      <c r="J18" s="757"/>
      <c r="K18" s="757"/>
      <c r="L18" s="757"/>
      <c r="M18" s="757"/>
      <c r="N18" s="757"/>
      <c r="O18" s="757"/>
      <c r="P18" s="757"/>
      <c r="Q18" s="757"/>
      <c r="R18" s="757"/>
      <c r="S18" s="757"/>
      <c r="T18" s="757"/>
      <c r="U18" s="757"/>
      <c r="V18" s="757"/>
      <c r="W18" s="757"/>
      <c r="X18" s="757"/>
      <c r="Y18" s="757"/>
      <c r="Z18" s="757"/>
      <c r="AA18" s="757"/>
      <c r="AB18" s="757"/>
      <c r="AC18" s="757"/>
      <c r="AD18" s="757"/>
      <c r="AE18" s="757"/>
      <c r="AF18" s="757"/>
      <c r="AG18" s="687"/>
      <c r="AH18" s="687"/>
      <c r="AI18" s="687"/>
      <c r="AL18" s="308"/>
    </row>
    <row r="19" spans="1:38">
      <c r="A19" s="92" t="s">
        <v>23</v>
      </c>
      <c r="B19" s="757"/>
      <c r="C19" s="757"/>
      <c r="D19" s="757"/>
      <c r="E19" s="757"/>
      <c r="F19" s="757"/>
      <c r="G19" s="757"/>
      <c r="H19" s="757"/>
      <c r="I19" s="757"/>
      <c r="J19" s="757"/>
      <c r="K19" s="757"/>
      <c r="L19" s="757"/>
      <c r="M19" s="757"/>
      <c r="N19" s="757"/>
      <c r="O19" s="757"/>
      <c r="P19" s="757"/>
      <c r="Q19" s="757"/>
      <c r="R19" s="757"/>
      <c r="S19" s="757"/>
      <c r="T19" s="757"/>
      <c r="U19" s="757">
        <v>466</v>
      </c>
      <c r="V19" s="757">
        <v>466</v>
      </c>
      <c r="W19" s="757">
        <v>466</v>
      </c>
      <c r="X19" s="757">
        <v>466</v>
      </c>
      <c r="Y19" s="757">
        <v>466</v>
      </c>
      <c r="Z19" s="757">
        <v>466</v>
      </c>
      <c r="AA19" s="757">
        <v>2142.9</v>
      </c>
      <c r="AB19" s="757">
        <v>1879.8</v>
      </c>
      <c r="AC19" s="757">
        <v>1249.4000000000001</v>
      </c>
      <c r="AD19" s="757"/>
      <c r="AE19" s="757">
        <v>899.57191780821915</v>
      </c>
      <c r="AF19" s="757"/>
      <c r="AG19" s="757">
        <v>1075.8424395815025</v>
      </c>
      <c r="AH19" s="687">
        <v>464.99657884081114</v>
      </c>
      <c r="AI19" s="687"/>
    </row>
    <row r="20" spans="1:38">
      <c r="A20" s="17"/>
      <c r="B20" s="17"/>
      <c r="P20" s="17"/>
      <c r="Q20" s="17"/>
      <c r="R20" s="17"/>
      <c r="S20" s="17"/>
      <c r="T20" s="17"/>
      <c r="X20" s="17"/>
      <c r="AE20" s="190"/>
      <c r="AF20" s="190"/>
      <c r="AG20" s="190"/>
      <c r="AH20" s="13"/>
      <c r="AI20" s="13"/>
    </row>
    <row r="21" spans="1:38">
      <c r="A21" s="44" t="s">
        <v>18</v>
      </c>
      <c r="B21" s="13"/>
      <c r="D21" s="17"/>
      <c r="F21" s="17"/>
      <c r="G21" s="17"/>
      <c r="H21" s="17"/>
      <c r="I21" s="17"/>
      <c r="J21" s="17"/>
      <c r="K21" s="17"/>
      <c r="L21" s="17"/>
      <c r="M21" s="17"/>
      <c r="N21" s="17"/>
      <c r="O21" s="17"/>
      <c r="P21" s="17"/>
      <c r="Q21" s="17"/>
      <c r="R21" s="17"/>
      <c r="S21" s="17"/>
      <c r="T21" s="17"/>
      <c r="X21" s="17"/>
      <c r="AE21" s="13"/>
      <c r="AF21" s="13"/>
      <c r="AG21" s="13"/>
      <c r="AH21" s="13"/>
      <c r="AI21" s="13"/>
    </row>
    <row r="22" spans="1:38">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c r="AI22" s="13"/>
    </row>
    <row r="23" spans="1:38">
      <c r="A23" s="13" t="s">
        <v>374</v>
      </c>
      <c r="B23" s="17"/>
      <c r="D23" s="17"/>
      <c r="F23" s="17"/>
      <c r="G23" s="17"/>
      <c r="H23" s="17"/>
      <c r="I23" s="17"/>
      <c r="J23" s="17"/>
      <c r="K23" s="17"/>
      <c r="L23" s="17"/>
      <c r="M23" s="17"/>
      <c r="N23" s="17"/>
      <c r="O23" s="17"/>
      <c r="P23" s="17"/>
      <c r="Q23" s="17"/>
      <c r="R23" s="17"/>
      <c r="S23" s="17"/>
      <c r="T23" s="17"/>
      <c r="U23" s="13"/>
      <c r="V23" s="13"/>
      <c r="W23" s="13"/>
      <c r="X23" s="17"/>
      <c r="AE23" s="13"/>
      <c r="AF23" s="13"/>
      <c r="AG23" s="13"/>
      <c r="AH23" s="13"/>
      <c r="AI23" s="13"/>
    </row>
    <row r="24" spans="1:38">
      <c r="A24" s="17"/>
      <c r="U24" s="13"/>
      <c r="V24" s="13"/>
      <c r="W24" s="13"/>
      <c r="AE24" s="13"/>
      <c r="AF24" s="13"/>
      <c r="AG24" s="13"/>
      <c r="AH24" s="13"/>
      <c r="AI24" s="13"/>
    </row>
    <row r="25" spans="1:38">
      <c r="A25" s="17" t="s">
        <v>2835</v>
      </c>
      <c r="U25" s="13"/>
      <c r="V25" s="13"/>
      <c r="W25" s="13"/>
    </row>
    <row r="26" spans="1:38">
      <c r="A26" s="17"/>
      <c r="U26" s="13"/>
      <c r="V26" s="13"/>
      <c r="W26" s="13"/>
    </row>
    <row r="27" spans="1:38">
      <c r="A27" s="17" t="s">
        <v>2925</v>
      </c>
      <c r="U27" s="13"/>
      <c r="V27" s="13"/>
      <c r="W27" s="13"/>
    </row>
    <row r="28" spans="1:38">
      <c r="A28" s="17"/>
      <c r="U28" s="13"/>
      <c r="V28" s="13"/>
      <c r="W28" s="13"/>
    </row>
    <row r="29" spans="1:38">
      <c r="A29" s="17" t="s">
        <v>3274</v>
      </c>
      <c r="U29" s="13"/>
      <c r="V29" s="13"/>
      <c r="W29" s="13"/>
    </row>
    <row r="30" spans="1:38">
      <c r="A30" s="17"/>
      <c r="U30" s="13"/>
      <c r="V30" s="13"/>
      <c r="W30" s="13"/>
    </row>
    <row r="31" spans="1:38">
      <c r="A31" s="17" t="s">
        <v>3063</v>
      </c>
      <c r="U31" s="13"/>
      <c r="V31" s="13"/>
      <c r="W31" s="13"/>
    </row>
    <row r="32" spans="1:38">
      <c r="U32" s="13"/>
      <c r="V32" s="13"/>
      <c r="W32" s="13"/>
    </row>
    <row r="33" spans="1:35">
      <c r="A33" s="53" t="s">
        <v>102</v>
      </c>
      <c r="U33" s="13"/>
      <c r="V33" s="13"/>
      <c r="W33" s="13"/>
      <c r="AE33" s="13"/>
      <c r="AF33" s="13"/>
      <c r="AG33" s="13"/>
      <c r="AH33" s="13"/>
      <c r="AI33" s="13"/>
    </row>
    <row r="34" spans="1:35">
      <c r="U34" s="13"/>
      <c r="V34" s="13"/>
      <c r="W34" s="13"/>
    </row>
    <row r="35" spans="1:35">
      <c r="U35" s="13"/>
      <c r="V35" s="13"/>
      <c r="W35" s="13"/>
    </row>
  </sheetData>
  <conditionalFormatting sqref="U1:W2">
    <cfRule type="expression" dxfId="74" priority="1" stopIfTrue="1">
      <formula>#N/A</formula>
    </cfRule>
  </conditionalFormatting>
  <hyperlinks>
    <hyperlink ref="AJ10" location="'Content Page'!B336" display="Back to Content Page" xr:uid="{00000000-0004-0000-1801-000000000000}"/>
    <hyperlink ref="AK3" location="Content!A1" display="Back to content page" xr:uid="{00000000-0004-0000-1801-000001000000}"/>
  </hyperlinks>
  <pageMargins left="0.7" right="0.7" top="0.75" bottom="0.75" header="0.3" footer="0.3"/>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1-000000000000}">
  <sheetPr codeName="Sheet282"/>
  <dimension ref="A1:AN42"/>
  <sheetViews>
    <sheetView topLeftCell="X1" zoomScale="93" zoomScaleNormal="93" workbookViewId="0">
      <selection activeCell="AI21" sqref="AI21"/>
    </sheetView>
  </sheetViews>
  <sheetFormatPr defaultRowHeight="14.5"/>
  <cols>
    <col min="1" max="1" width="34" customWidth="1"/>
    <col min="2" max="35" width="10.7265625" customWidth="1"/>
  </cols>
  <sheetData>
    <row r="1" spans="1:40">
      <c r="A1" s="18" t="s">
        <v>3199</v>
      </c>
      <c r="B1" s="13"/>
      <c r="C1" s="13"/>
      <c r="D1" s="13"/>
      <c r="E1" s="13"/>
      <c r="F1" s="13"/>
      <c r="G1" s="13"/>
      <c r="H1" s="13"/>
      <c r="I1" s="13"/>
      <c r="J1" s="13"/>
      <c r="K1" s="13"/>
      <c r="L1" s="13"/>
      <c r="M1" s="13"/>
      <c r="N1" s="13"/>
      <c r="O1" s="13"/>
      <c r="P1" s="13"/>
      <c r="Q1" s="13"/>
      <c r="R1" s="13"/>
      <c r="S1" s="13"/>
      <c r="T1" s="13"/>
      <c r="U1" s="62"/>
      <c r="V1" s="62"/>
      <c r="W1" s="62"/>
      <c r="AE1" s="13"/>
      <c r="AF1" s="13"/>
      <c r="AG1" s="13"/>
      <c r="AH1" s="13"/>
      <c r="AI1" s="13"/>
    </row>
    <row r="2" spans="1:40">
      <c r="A2" s="13"/>
      <c r="B2" s="13"/>
      <c r="C2" s="13"/>
      <c r="D2" s="13"/>
      <c r="E2" s="13"/>
      <c r="F2" s="13"/>
      <c r="G2" s="13"/>
      <c r="H2" s="13"/>
      <c r="I2" s="13"/>
      <c r="J2" s="13"/>
      <c r="K2" s="13"/>
      <c r="L2" s="13"/>
      <c r="M2" s="13"/>
      <c r="N2" s="13"/>
      <c r="O2" s="13"/>
      <c r="P2" s="13"/>
      <c r="Q2" s="13"/>
      <c r="R2" s="13"/>
      <c r="S2" s="13"/>
      <c r="T2" s="13"/>
      <c r="U2" s="62"/>
      <c r="V2" s="62"/>
      <c r="W2" s="62"/>
      <c r="AE2" s="13"/>
      <c r="AF2" s="13"/>
      <c r="AG2" s="13"/>
      <c r="AH2" s="13"/>
      <c r="AI2" s="13"/>
    </row>
    <row r="3" spans="1:40">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I3" s="21">
        <v>2024</v>
      </c>
      <c r="AK3" s="1" t="s">
        <v>528</v>
      </c>
    </row>
    <row r="4" spans="1:40">
      <c r="A4" s="92" t="s">
        <v>13</v>
      </c>
      <c r="B4" s="757"/>
      <c r="C4" s="757"/>
      <c r="D4" s="757"/>
      <c r="E4" s="757"/>
      <c r="F4" s="757"/>
      <c r="G4" s="757"/>
      <c r="H4" s="757"/>
      <c r="I4" s="757"/>
      <c r="J4" s="757"/>
      <c r="K4" s="757"/>
      <c r="L4" s="757"/>
      <c r="M4" s="757"/>
      <c r="N4" s="757"/>
      <c r="O4" s="757"/>
      <c r="P4" s="757"/>
      <c r="Q4" s="757"/>
      <c r="R4" s="757"/>
      <c r="S4" s="757"/>
      <c r="T4" s="757"/>
      <c r="U4" s="757">
        <v>1039.3</v>
      </c>
      <c r="V4" s="757">
        <v>986.9</v>
      </c>
      <c r="W4" s="757">
        <v>1256.9000000000001</v>
      </c>
      <c r="X4" s="757">
        <v>847.85</v>
      </c>
      <c r="Y4" s="687">
        <v>838.1</v>
      </c>
      <c r="Z4" s="687"/>
      <c r="AA4" s="687"/>
      <c r="AB4" s="687"/>
      <c r="AC4" s="687"/>
      <c r="AD4" s="687"/>
      <c r="AE4" s="687"/>
      <c r="AF4" s="687"/>
      <c r="AG4" s="687"/>
      <c r="AH4" s="687"/>
      <c r="AI4" s="687"/>
      <c r="AL4" s="308"/>
    </row>
    <row r="5" spans="1:40">
      <c r="A5" s="92" t="s">
        <v>12</v>
      </c>
      <c r="B5" s="757"/>
      <c r="C5" s="757"/>
      <c r="D5" s="757"/>
      <c r="E5" s="757"/>
      <c r="F5" s="757"/>
      <c r="G5" s="757"/>
      <c r="H5" s="757">
        <v>305.7</v>
      </c>
      <c r="I5" s="757">
        <v>320.89999999999998</v>
      </c>
      <c r="J5" s="757">
        <v>293.2</v>
      </c>
      <c r="K5" s="757">
        <v>292.2</v>
      </c>
      <c r="L5" s="757">
        <v>281.10000000000002</v>
      </c>
      <c r="M5" s="757">
        <v>346.4</v>
      </c>
      <c r="N5" s="757">
        <v>202.4</v>
      </c>
      <c r="O5" s="757">
        <v>292.3</v>
      </c>
      <c r="P5" s="757"/>
      <c r="Q5" s="757"/>
      <c r="R5" s="757"/>
      <c r="S5" s="757"/>
      <c r="T5" s="757"/>
      <c r="U5" s="757"/>
      <c r="V5" s="757"/>
      <c r="W5" s="757"/>
      <c r="X5" s="757"/>
      <c r="Y5" s="757" t="s">
        <v>7</v>
      </c>
      <c r="Z5" s="757"/>
      <c r="AA5" s="687"/>
      <c r="AB5" s="687"/>
      <c r="AC5" s="687"/>
      <c r="AD5" s="687"/>
      <c r="AE5" s="687"/>
      <c r="AF5" s="687"/>
      <c r="AG5" s="687"/>
      <c r="AH5" s="687"/>
      <c r="AI5" s="687"/>
      <c r="AK5" s="33"/>
      <c r="AL5" s="308"/>
    </row>
    <row r="6" spans="1:40">
      <c r="A6" s="92" t="s">
        <v>483</v>
      </c>
      <c r="B6" s="757"/>
      <c r="C6" s="757"/>
      <c r="D6" s="757"/>
      <c r="E6" s="757"/>
      <c r="F6" s="757"/>
      <c r="G6" s="757"/>
      <c r="H6" s="757"/>
      <c r="I6" s="757"/>
      <c r="J6" s="757"/>
      <c r="K6" s="757"/>
      <c r="L6" s="757"/>
      <c r="M6" s="757"/>
      <c r="N6" s="757"/>
      <c r="O6" s="757"/>
      <c r="P6" s="757"/>
      <c r="Q6" s="757"/>
      <c r="R6" s="757"/>
      <c r="S6" s="757"/>
      <c r="T6" s="757"/>
      <c r="U6" s="757"/>
      <c r="V6" s="757"/>
      <c r="W6" s="757"/>
      <c r="X6" s="757"/>
      <c r="Y6" s="757"/>
      <c r="Z6" s="757"/>
      <c r="AA6" s="757"/>
      <c r="AB6" s="757"/>
      <c r="AC6" s="757"/>
      <c r="AD6" s="757"/>
      <c r="AE6" s="757"/>
      <c r="AF6" s="757"/>
      <c r="AG6" s="687"/>
      <c r="AH6" s="687"/>
      <c r="AI6" s="687"/>
      <c r="AK6" s="33"/>
    </row>
    <row r="7" spans="1:40">
      <c r="A7" s="92" t="s">
        <v>89</v>
      </c>
      <c r="B7" s="757"/>
      <c r="C7" s="757"/>
      <c r="D7" s="757"/>
      <c r="E7" s="757"/>
      <c r="F7" s="757"/>
      <c r="G7" s="757"/>
      <c r="H7" s="757"/>
      <c r="I7" s="757"/>
      <c r="J7" s="757"/>
      <c r="K7" s="757"/>
      <c r="L7" s="757"/>
      <c r="M7" s="757"/>
      <c r="N7" s="757"/>
      <c r="O7" s="757"/>
      <c r="P7" s="757"/>
      <c r="Q7" s="757"/>
      <c r="R7" s="757"/>
      <c r="S7" s="757"/>
      <c r="T7" s="757"/>
      <c r="U7" s="757"/>
      <c r="V7" s="757"/>
      <c r="W7" s="757"/>
      <c r="X7" s="757"/>
      <c r="Y7" s="687"/>
      <c r="Z7" s="687"/>
      <c r="AA7" s="687"/>
      <c r="AB7" s="687"/>
      <c r="AC7" s="687"/>
      <c r="AD7" s="687"/>
      <c r="AE7" s="687"/>
      <c r="AF7" s="687"/>
      <c r="AG7" s="687"/>
      <c r="AH7" s="687"/>
      <c r="AI7" s="687"/>
      <c r="AL7" s="308"/>
    </row>
    <row r="8" spans="1:40">
      <c r="A8" s="92" t="s">
        <v>482</v>
      </c>
      <c r="B8" s="757"/>
      <c r="C8" s="757"/>
      <c r="D8" s="757"/>
      <c r="E8" s="757"/>
      <c r="F8" s="757"/>
      <c r="G8" s="757"/>
      <c r="H8" s="757"/>
      <c r="I8" s="757"/>
      <c r="J8" s="757"/>
      <c r="K8" s="757"/>
      <c r="L8" s="757"/>
      <c r="M8" s="757"/>
      <c r="N8" s="757"/>
      <c r="O8" s="757"/>
      <c r="P8" s="757"/>
      <c r="Q8" s="757"/>
      <c r="R8" s="757"/>
      <c r="S8" s="757"/>
      <c r="T8" s="757"/>
      <c r="U8" s="757"/>
      <c r="V8" s="757"/>
      <c r="W8" s="757"/>
      <c r="X8" s="757"/>
      <c r="Y8" s="757"/>
      <c r="Z8" s="687"/>
      <c r="AA8" s="687"/>
      <c r="AB8" s="687"/>
      <c r="AC8" s="687"/>
      <c r="AD8" s="687"/>
      <c r="AE8" s="687"/>
      <c r="AF8" s="687"/>
      <c r="AG8" s="687"/>
      <c r="AH8" s="687"/>
      <c r="AI8" s="687"/>
    </row>
    <row r="9" spans="1:40">
      <c r="A9" s="92" t="s">
        <v>11</v>
      </c>
      <c r="B9" s="757" t="s">
        <v>94</v>
      </c>
      <c r="C9" s="757" t="s">
        <v>94</v>
      </c>
      <c r="D9" s="757" t="s">
        <v>94</v>
      </c>
      <c r="E9" s="757" t="s">
        <v>94</v>
      </c>
      <c r="F9" s="757" t="s">
        <v>94</v>
      </c>
      <c r="G9" s="757" t="s">
        <v>94</v>
      </c>
      <c r="H9" s="757" t="s">
        <v>94</v>
      </c>
      <c r="I9" s="757" t="s">
        <v>94</v>
      </c>
      <c r="J9" s="757" t="s">
        <v>94</v>
      </c>
      <c r="K9" s="757" t="s">
        <v>94</v>
      </c>
      <c r="L9" s="757" t="s">
        <v>94</v>
      </c>
      <c r="M9" s="757" t="s">
        <v>94</v>
      </c>
      <c r="N9" s="757" t="s">
        <v>94</v>
      </c>
      <c r="O9" s="757" t="s">
        <v>94</v>
      </c>
      <c r="P9" s="757" t="s">
        <v>94</v>
      </c>
      <c r="Q9" s="757" t="s">
        <v>94</v>
      </c>
      <c r="R9" s="757" t="s">
        <v>94</v>
      </c>
      <c r="S9" s="757" t="s">
        <v>94</v>
      </c>
      <c r="T9" s="687">
        <v>1307.8</v>
      </c>
      <c r="U9" s="687">
        <v>1173.9000000000001</v>
      </c>
      <c r="V9" s="687">
        <v>1307</v>
      </c>
      <c r="W9" s="687">
        <v>1238</v>
      </c>
      <c r="X9" s="687">
        <v>1040.7</v>
      </c>
      <c r="Y9" s="687">
        <v>1063.4000000000001</v>
      </c>
      <c r="Z9" s="687">
        <v>694.9</v>
      </c>
      <c r="AA9" s="687">
        <v>559.9</v>
      </c>
      <c r="AB9" s="687">
        <v>973.7</v>
      </c>
      <c r="AC9" s="687"/>
      <c r="AD9" s="687"/>
      <c r="AE9" s="687"/>
      <c r="AF9" s="687"/>
      <c r="AG9" s="687"/>
      <c r="AH9" s="687"/>
      <c r="AI9" s="687"/>
    </row>
    <row r="10" spans="1:40">
      <c r="A10" s="92" t="s">
        <v>10</v>
      </c>
      <c r="B10" s="757"/>
      <c r="C10" s="757"/>
      <c r="D10" s="757"/>
      <c r="E10" s="757"/>
      <c r="F10" s="757"/>
      <c r="G10" s="757"/>
      <c r="H10" s="757">
        <v>355.2</v>
      </c>
      <c r="I10" s="757">
        <v>308.2</v>
      </c>
      <c r="J10" s="757">
        <v>238.7</v>
      </c>
      <c r="K10" s="757">
        <v>285.3</v>
      </c>
      <c r="L10" s="757">
        <v>258.2</v>
      </c>
      <c r="M10" s="757">
        <v>291.39999999999998</v>
      </c>
      <c r="N10" s="757">
        <v>354.6</v>
      </c>
      <c r="O10" s="757">
        <v>177.7</v>
      </c>
      <c r="P10" s="757">
        <v>183.3</v>
      </c>
      <c r="Q10" s="757">
        <v>179.7</v>
      </c>
      <c r="R10" s="757">
        <v>249.5</v>
      </c>
      <c r="S10" s="757">
        <v>324.5</v>
      </c>
      <c r="T10" s="757">
        <v>285.3</v>
      </c>
      <c r="U10" s="757">
        <v>270.3</v>
      </c>
      <c r="V10" s="757">
        <v>315.10000000000002</v>
      </c>
      <c r="W10" s="757"/>
      <c r="X10" s="757"/>
      <c r="Y10" s="757" t="s">
        <v>7</v>
      </c>
      <c r="Z10" s="687"/>
      <c r="AA10" s="687"/>
      <c r="AB10" s="687"/>
      <c r="AC10" s="687"/>
      <c r="AD10" s="687"/>
      <c r="AE10" s="687"/>
      <c r="AF10" s="687"/>
      <c r="AG10" s="687"/>
      <c r="AH10" s="687"/>
      <c r="AI10" s="687"/>
      <c r="AL10" s="308"/>
    </row>
    <row r="11" spans="1:40">
      <c r="A11" s="92" t="s">
        <v>9</v>
      </c>
      <c r="B11" s="757">
        <v>244.4</v>
      </c>
      <c r="C11" s="757">
        <v>260.89999999999998</v>
      </c>
      <c r="D11" s="757">
        <v>238.5</v>
      </c>
      <c r="E11" s="757">
        <v>180.9</v>
      </c>
      <c r="F11" s="757">
        <v>163.6</v>
      </c>
      <c r="G11" s="757">
        <v>266.5</v>
      </c>
      <c r="H11" s="757">
        <v>259.10000000000002</v>
      </c>
      <c r="I11" s="757">
        <v>190.8</v>
      </c>
      <c r="J11" s="757">
        <v>277.2</v>
      </c>
      <c r="K11" s="757">
        <v>233.3</v>
      </c>
      <c r="L11" s="757">
        <v>582.70000000000005</v>
      </c>
      <c r="M11" s="757">
        <v>208.1</v>
      </c>
      <c r="N11" s="757">
        <v>619.4</v>
      </c>
      <c r="O11" s="757">
        <v>501.1</v>
      </c>
      <c r="P11" s="757">
        <v>483.8</v>
      </c>
      <c r="Q11" s="757">
        <v>422</v>
      </c>
      <c r="R11" s="757">
        <v>500.2</v>
      </c>
      <c r="S11" s="757">
        <v>515.20000000000005</v>
      </c>
      <c r="T11" s="757">
        <v>553.70000000000005</v>
      </c>
      <c r="U11" s="757">
        <v>1173.99</v>
      </c>
      <c r="V11" s="757">
        <v>1309.47</v>
      </c>
      <c r="W11" s="757">
        <v>1331.92</v>
      </c>
      <c r="X11" s="757">
        <v>1047.3699999999999</v>
      </c>
      <c r="Y11" s="687">
        <v>1069.01</v>
      </c>
      <c r="Z11" s="687"/>
      <c r="AA11" s="687">
        <v>886.18586998525188</v>
      </c>
      <c r="AB11" s="687">
        <v>898.99378437299754</v>
      </c>
      <c r="AC11" s="687">
        <v>818.7670678719802</v>
      </c>
      <c r="AD11" s="687">
        <v>898.37935729012906</v>
      </c>
      <c r="AE11" s="687">
        <v>822.41328807768173</v>
      </c>
      <c r="AF11" s="687"/>
      <c r="AG11" s="687">
        <v>1239.08</v>
      </c>
      <c r="AH11" s="687">
        <v>1797.66</v>
      </c>
      <c r="AI11" s="687">
        <v>2574.16</v>
      </c>
    </row>
    <row r="12" spans="1:40">
      <c r="A12" s="92" t="s">
        <v>8</v>
      </c>
      <c r="B12" s="757">
        <v>817.8</v>
      </c>
      <c r="C12" s="757">
        <v>710.8</v>
      </c>
      <c r="D12" s="757">
        <v>748.7</v>
      </c>
      <c r="E12" s="757">
        <v>770.8</v>
      </c>
      <c r="F12" s="757">
        <v>785.3</v>
      </c>
      <c r="G12" s="757">
        <v>950.5</v>
      </c>
      <c r="H12" s="757">
        <v>760.7</v>
      </c>
      <c r="I12" s="757">
        <v>791.2</v>
      </c>
      <c r="J12" s="757">
        <v>747.4</v>
      </c>
      <c r="K12" s="757">
        <v>846.5</v>
      </c>
      <c r="L12" s="757">
        <v>801</v>
      </c>
      <c r="M12" s="757">
        <v>763.7</v>
      </c>
      <c r="N12" s="757">
        <v>721.9</v>
      </c>
      <c r="O12" s="757">
        <v>680.2</v>
      </c>
      <c r="P12" s="757">
        <v>842.2</v>
      </c>
      <c r="Q12" s="757">
        <v>671.9</v>
      </c>
      <c r="R12" s="757">
        <v>918.28917969996814</v>
      </c>
      <c r="S12" s="757">
        <v>1219.178082191781</v>
      </c>
      <c r="T12" s="757">
        <v>1006.574827802129</v>
      </c>
      <c r="U12" s="757">
        <v>1301.7213380967846</v>
      </c>
      <c r="V12" s="757">
        <v>1440.2647161267851</v>
      </c>
      <c r="W12" s="757">
        <v>1431.4234378119386</v>
      </c>
      <c r="X12" s="757">
        <v>1497.656451029761</v>
      </c>
      <c r="Y12" s="757">
        <v>1317.3535366729802</v>
      </c>
      <c r="Z12" s="757">
        <v>1238.1031153651991</v>
      </c>
      <c r="AA12" s="757">
        <v>1303.5392229409399</v>
      </c>
      <c r="AB12" s="757">
        <v>2019.5985743327697</v>
      </c>
      <c r="AC12" s="757">
        <v>2324.1867777435614</v>
      </c>
      <c r="AD12" s="757">
        <v>2654.3745545385727</v>
      </c>
      <c r="AE12" s="757">
        <v>2602.4899865131379</v>
      </c>
      <c r="AF12" s="687">
        <v>2735.2881918571366</v>
      </c>
      <c r="AG12" s="687">
        <v>2851.9</v>
      </c>
      <c r="AH12" s="687">
        <v>3044.1</v>
      </c>
      <c r="AI12" s="687">
        <v>3468.3313206228408</v>
      </c>
      <c r="AL12" s="268"/>
      <c r="AM12" s="8"/>
    </row>
    <row r="13" spans="1:40">
      <c r="A13" s="92" t="s">
        <v>6</v>
      </c>
      <c r="B13" s="757">
        <v>412.1</v>
      </c>
      <c r="C13" s="757">
        <v>340.6</v>
      </c>
      <c r="D13" s="757">
        <v>334.1</v>
      </c>
      <c r="E13" s="757">
        <v>289.60000000000002</v>
      </c>
      <c r="F13" s="757">
        <v>260.8</v>
      </c>
      <c r="G13" s="757">
        <v>390.7</v>
      </c>
      <c r="H13" s="757">
        <v>371.2</v>
      </c>
      <c r="I13" s="757">
        <v>456.5</v>
      </c>
      <c r="J13" s="757">
        <v>376.1</v>
      </c>
      <c r="K13" s="757">
        <v>239.5</v>
      </c>
      <c r="L13" s="757">
        <v>210.1</v>
      </c>
      <c r="M13" s="757">
        <v>211.2</v>
      </c>
      <c r="N13" s="757">
        <v>214.4</v>
      </c>
      <c r="O13" s="757">
        <v>400.5</v>
      </c>
      <c r="P13" s="757">
        <v>463.5</v>
      </c>
      <c r="Q13" s="757">
        <v>413.7</v>
      </c>
      <c r="R13" s="757">
        <v>426.6</v>
      </c>
      <c r="S13" s="757">
        <v>429</v>
      </c>
      <c r="T13" s="757">
        <v>392.8</v>
      </c>
      <c r="U13" s="757">
        <v>348.8</v>
      </c>
      <c r="V13" s="757">
        <v>506</v>
      </c>
      <c r="W13" s="757"/>
      <c r="X13" s="757"/>
      <c r="Y13" s="757"/>
      <c r="Z13" s="687"/>
      <c r="AA13" s="687"/>
      <c r="AB13" s="687"/>
      <c r="AC13" s="687"/>
      <c r="AD13" s="687"/>
      <c r="AE13" s="687">
        <v>876.4</v>
      </c>
      <c r="AF13" s="687">
        <v>1078.0999999999999</v>
      </c>
      <c r="AG13" s="687">
        <v>951.1</v>
      </c>
      <c r="AH13" s="687">
        <v>1017.4</v>
      </c>
      <c r="AI13" s="687">
        <v>860.7</v>
      </c>
      <c r="AN13" s="565"/>
    </row>
    <row r="14" spans="1:40">
      <c r="A14" s="92" t="s">
        <v>17</v>
      </c>
      <c r="B14" s="757">
        <v>529.5</v>
      </c>
      <c r="C14" s="757">
        <v>587.29999999999995</v>
      </c>
      <c r="D14" s="757">
        <v>586.29999999999995</v>
      </c>
      <c r="E14" s="757">
        <v>543.5</v>
      </c>
      <c r="F14" s="757">
        <v>579</v>
      </c>
      <c r="G14" s="757">
        <v>488.4</v>
      </c>
      <c r="H14" s="757">
        <v>477.4</v>
      </c>
      <c r="I14" s="757">
        <v>398</v>
      </c>
      <c r="J14" s="757">
        <v>479.3</v>
      </c>
      <c r="K14" s="757">
        <v>264.10000000000002</v>
      </c>
      <c r="L14" s="757">
        <v>208.5</v>
      </c>
      <c r="M14" s="757">
        <v>370</v>
      </c>
      <c r="N14" s="757">
        <v>423</v>
      </c>
      <c r="O14" s="757">
        <v>512.29999999999995</v>
      </c>
      <c r="P14" s="757">
        <v>551.6</v>
      </c>
      <c r="Q14" s="757">
        <v>568.1</v>
      </c>
      <c r="R14" s="757">
        <v>585.9</v>
      </c>
      <c r="S14" s="757">
        <v>533.1</v>
      </c>
      <c r="T14" s="757">
        <v>572</v>
      </c>
      <c r="U14" s="757">
        <v>1084.8</v>
      </c>
      <c r="V14" s="757">
        <v>1155.5999999999999</v>
      </c>
      <c r="W14" s="757"/>
      <c r="X14" s="757"/>
      <c r="Y14" s="757"/>
      <c r="Z14" s="757"/>
      <c r="AA14" s="687"/>
      <c r="AB14" s="687"/>
      <c r="AC14" s="687"/>
      <c r="AD14" s="687"/>
      <c r="AE14" s="687"/>
      <c r="AF14" s="687"/>
      <c r="AG14" s="687"/>
      <c r="AH14" s="687"/>
      <c r="AI14" s="687"/>
    </row>
    <row r="15" spans="1:40">
      <c r="A15" s="92" t="s">
        <v>4</v>
      </c>
      <c r="B15" s="757" t="s">
        <v>94</v>
      </c>
      <c r="C15" s="757" t="s">
        <v>94</v>
      </c>
      <c r="D15" s="757" t="s">
        <v>94</v>
      </c>
      <c r="E15" s="757" t="s">
        <v>94</v>
      </c>
      <c r="F15" s="757" t="s">
        <v>94</v>
      </c>
      <c r="G15" s="757" t="s">
        <v>94</v>
      </c>
      <c r="H15" s="757" t="s">
        <v>94</v>
      </c>
      <c r="I15" s="757" t="s">
        <v>94</v>
      </c>
      <c r="J15" s="757" t="s">
        <v>94</v>
      </c>
      <c r="K15" s="757" t="s">
        <v>94</v>
      </c>
      <c r="L15" s="757" t="s">
        <v>94</v>
      </c>
      <c r="M15" s="757" t="s">
        <v>94</v>
      </c>
      <c r="N15" s="757" t="s">
        <v>94</v>
      </c>
      <c r="O15" s="757" t="s">
        <v>94</v>
      </c>
      <c r="P15" s="757" t="s">
        <v>94</v>
      </c>
      <c r="Q15" s="757" t="s">
        <v>94</v>
      </c>
      <c r="R15" s="757" t="s">
        <v>94</v>
      </c>
      <c r="S15" s="757" t="s">
        <v>94</v>
      </c>
      <c r="T15" s="757" t="s">
        <v>94</v>
      </c>
      <c r="U15" s="757" t="s">
        <v>94</v>
      </c>
      <c r="V15" s="757" t="s">
        <v>94</v>
      </c>
      <c r="W15" s="757" t="s">
        <v>94</v>
      </c>
      <c r="X15" s="757" t="s">
        <v>94</v>
      </c>
      <c r="Y15" s="757" t="s">
        <v>94</v>
      </c>
      <c r="Z15" s="687" t="s">
        <v>94</v>
      </c>
      <c r="AA15" s="687" t="s">
        <v>94</v>
      </c>
      <c r="AB15" s="687" t="s">
        <v>94</v>
      </c>
      <c r="AC15" s="687" t="s">
        <v>94</v>
      </c>
      <c r="AD15" s="687" t="s">
        <v>94</v>
      </c>
      <c r="AE15" s="687" t="s">
        <v>94</v>
      </c>
      <c r="AF15" s="687" t="s">
        <v>94</v>
      </c>
      <c r="AG15" s="687" t="s">
        <v>94</v>
      </c>
      <c r="AH15" s="687"/>
      <c r="AI15" s="687"/>
      <c r="AL15" s="268"/>
    </row>
    <row r="16" spans="1:40">
      <c r="A16" s="92" t="s">
        <v>3</v>
      </c>
      <c r="B16" s="757">
        <v>574</v>
      </c>
      <c r="C16" s="757">
        <v>502.1</v>
      </c>
      <c r="D16" s="757">
        <v>420.5</v>
      </c>
      <c r="E16" s="757">
        <v>406.1</v>
      </c>
      <c r="F16" s="757">
        <v>579</v>
      </c>
      <c r="G16" s="757">
        <v>511.7</v>
      </c>
      <c r="H16" s="757">
        <v>217.2</v>
      </c>
      <c r="I16" s="757">
        <v>357.4</v>
      </c>
      <c r="J16" s="757">
        <v>251.7</v>
      </c>
      <c r="K16" s="757">
        <v>354.5</v>
      </c>
      <c r="L16" s="757">
        <v>237.5</v>
      </c>
      <c r="M16" s="757">
        <v>230.2</v>
      </c>
      <c r="N16" s="757">
        <v>667.6</v>
      </c>
      <c r="O16" s="757">
        <v>445.6</v>
      </c>
      <c r="P16" s="757">
        <v>388.3</v>
      </c>
      <c r="Q16" s="757">
        <v>423.7</v>
      </c>
      <c r="R16" s="757">
        <v>783.2</v>
      </c>
      <c r="S16" s="757">
        <v>741.1</v>
      </c>
      <c r="T16" s="757">
        <v>761.8</v>
      </c>
      <c r="U16" s="757">
        <v>637.5</v>
      </c>
      <c r="V16" s="757">
        <v>717.2</v>
      </c>
      <c r="W16" s="757">
        <v>1008.077269299078</v>
      </c>
      <c r="X16" s="757">
        <v>906.53083198741047</v>
      </c>
      <c r="Y16" s="757">
        <v>758.06822890290505</v>
      </c>
      <c r="Z16" s="687">
        <v>596.3780427650895</v>
      </c>
      <c r="AA16" s="687">
        <v>528.37985713217654</v>
      </c>
      <c r="AB16" s="687">
        <v>591.25134187629965</v>
      </c>
      <c r="AC16" s="687">
        <v>589.71397513418037</v>
      </c>
      <c r="AD16" s="687">
        <v>543.55795968623329</v>
      </c>
      <c r="AE16" s="687">
        <v>481.86770806129329</v>
      </c>
      <c r="AF16" s="687">
        <v>529.28255212733598</v>
      </c>
      <c r="AG16" s="687">
        <v>480.8784551306324</v>
      </c>
      <c r="AH16" s="687">
        <v>426.61246612466124</v>
      </c>
      <c r="AI16" s="687">
        <v>430.9</v>
      </c>
      <c r="AL16" s="308"/>
    </row>
    <row r="17" spans="1:40">
      <c r="A17" s="92" t="s">
        <v>32</v>
      </c>
      <c r="B17" s="757"/>
      <c r="C17" s="757"/>
      <c r="D17" s="757"/>
      <c r="E17" s="757"/>
      <c r="F17" s="757"/>
      <c r="G17" s="757"/>
      <c r="H17" s="757">
        <v>843</v>
      </c>
      <c r="I17" s="757">
        <v>868.1</v>
      </c>
      <c r="J17" s="757">
        <v>676.7</v>
      </c>
      <c r="K17" s="757">
        <v>604.70000000000005</v>
      </c>
      <c r="L17" s="757">
        <v>382.2</v>
      </c>
      <c r="M17" s="757">
        <v>418</v>
      </c>
      <c r="N17" s="757">
        <v>479.6</v>
      </c>
      <c r="O17" s="757">
        <v>242.17734532770331</v>
      </c>
      <c r="P17" s="757">
        <v>248.62385321100916</v>
      </c>
      <c r="Q17" s="757">
        <v>239.2411534467609</v>
      </c>
      <c r="R17" s="757">
        <v>261.73182998053215</v>
      </c>
      <c r="S17" s="757">
        <v>293.90035944161167</v>
      </c>
      <c r="T17" s="757">
        <v>282.27599787926988</v>
      </c>
      <c r="U17" s="757">
        <v>285.6056198112538</v>
      </c>
      <c r="V17" s="757">
        <v>261.54745087967126</v>
      </c>
      <c r="W17" s="757">
        <v>277.30928294203727</v>
      </c>
      <c r="X17" s="687">
        <v>426.2</v>
      </c>
      <c r="Y17" s="687">
        <v>425.2</v>
      </c>
      <c r="Z17" s="687">
        <v>356.4</v>
      </c>
      <c r="AA17" s="687">
        <v>348.6</v>
      </c>
      <c r="AB17" s="687"/>
      <c r="AC17" s="687">
        <v>401.6</v>
      </c>
      <c r="AD17" s="687">
        <v>1305</v>
      </c>
      <c r="AE17" s="687">
        <v>1144.8</v>
      </c>
      <c r="AF17" s="687">
        <v>1449.2</v>
      </c>
      <c r="AG17" s="687">
        <v>1804.2</v>
      </c>
      <c r="AH17" s="687">
        <v>1525</v>
      </c>
      <c r="AI17" s="687">
        <v>1512.5</v>
      </c>
      <c r="AL17" s="308"/>
      <c r="AN17" s="565"/>
    </row>
    <row r="18" spans="1:40">
      <c r="A18" s="92" t="s">
        <v>1</v>
      </c>
      <c r="B18" s="757"/>
      <c r="C18" s="757"/>
      <c r="D18" s="757"/>
      <c r="E18" s="757"/>
      <c r="F18" s="757"/>
      <c r="G18" s="757"/>
      <c r="H18" s="757"/>
      <c r="I18" s="757"/>
      <c r="J18" s="757"/>
      <c r="K18" s="757"/>
      <c r="L18" s="757"/>
      <c r="M18" s="757"/>
      <c r="N18" s="757"/>
      <c r="O18" s="757"/>
      <c r="P18" s="757"/>
      <c r="Q18" s="757"/>
      <c r="R18" s="757"/>
      <c r="S18" s="757"/>
      <c r="T18" s="757"/>
      <c r="U18" s="687">
        <v>328.2</v>
      </c>
      <c r="V18" s="687">
        <v>399.6</v>
      </c>
      <c r="W18" s="687">
        <v>482.5</v>
      </c>
      <c r="X18" s="687">
        <v>534.1</v>
      </c>
      <c r="Y18" s="687">
        <v>465.3</v>
      </c>
      <c r="Z18" s="687">
        <v>401.7</v>
      </c>
      <c r="AA18" s="687"/>
      <c r="AB18" s="687"/>
      <c r="AC18" s="687">
        <v>401.6</v>
      </c>
      <c r="AD18" s="687">
        <v>1305</v>
      </c>
      <c r="AE18" s="687">
        <v>1144.8</v>
      </c>
      <c r="AF18" s="687">
        <v>1449.2</v>
      </c>
      <c r="AG18" s="687"/>
      <c r="AH18" s="687">
        <v>1422.9</v>
      </c>
      <c r="AI18" s="687"/>
      <c r="AL18" s="308"/>
    </row>
    <row r="19" spans="1:40">
      <c r="A19" s="92" t="s">
        <v>23</v>
      </c>
      <c r="B19" s="757"/>
      <c r="C19" s="757"/>
      <c r="D19" s="757"/>
      <c r="E19" s="757"/>
      <c r="F19" s="757"/>
      <c r="G19" s="757"/>
      <c r="H19" s="757"/>
      <c r="I19" s="757"/>
      <c r="J19" s="757"/>
      <c r="K19" s="757"/>
      <c r="L19" s="757"/>
      <c r="M19" s="757"/>
      <c r="N19" s="757"/>
      <c r="O19" s="757"/>
      <c r="P19" s="757"/>
      <c r="Q19" s="757"/>
      <c r="R19" s="757"/>
      <c r="S19" s="757"/>
      <c r="T19" s="757"/>
      <c r="U19" s="757">
        <v>300</v>
      </c>
      <c r="V19" s="757">
        <v>300</v>
      </c>
      <c r="W19" s="757">
        <v>500</v>
      </c>
      <c r="X19" s="757">
        <v>500</v>
      </c>
      <c r="Y19" s="757">
        <v>500</v>
      </c>
      <c r="Z19" s="757">
        <v>500</v>
      </c>
      <c r="AA19" s="687">
        <v>500</v>
      </c>
      <c r="AB19" s="687">
        <v>500</v>
      </c>
      <c r="AC19" s="687">
        <v>550</v>
      </c>
      <c r="AD19" s="687"/>
      <c r="AE19" s="687">
        <v>513.69863013698637</v>
      </c>
      <c r="AF19" s="687"/>
      <c r="AG19" s="687">
        <v>2322.3067027941538</v>
      </c>
      <c r="AH19" s="687">
        <v>1315.7409334889762</v>
      </c>
      <c r="AI19" s="687"/>
    </row>
    <row r="20" spans="1:40">
      <c r="A20" s="17"/>
      <c r="B20" s="17"/>
      <c r="P20" s="17"/>
      <c r="Q20" s="17"/>
      <c r="R20" s="17"/>
      <c r="S20" s="17"/>
      <c r="T20" s="17"/>
      <c r="X20" s="17"/>
      <c r="AE20" s="190"/>
      <c r="AF20" s="190"/>
      <c r="AG20" s="190"/>
      <c r="AH20" s="190"/>
      <c r="AI20" s="190"/>
    </row>
    <row r="21" spans="1:40">
      <c r="A21" s="44" t="s">
        <v>18</v>
      </c>
      <c r="B21" s="13"/>
      <c r="D21" s="17"/>
      <c r="F21" s="17"/>
      <c r="G21" s="17"/>
      <c r="H21" s="17"/>
      <c r="I21" s="17"/>
      <c r="J21" s="17"/>
      <c r="K21" s="17"/>
      <c r="L21" s="17"/>
      <c r="M21" s="17"/>
      <c r="N21" s="17"/>
      <c r="O21" s="17"/>
      <c r="P21" s="17"/>
      <c r="Q21" s="17"/>
      <c r="R21" s="17"/>
      <c r="S21" s="17"/>
      <c r="T21" s="17"/>
      <c r="X21" s="17"/>
      <c r="AE21" s="13"/>
      <c r="AF21" s="13"/>
      <c r="AG21" s="13"/>
      <c r="AH21" s="13"/>
      <c r="AI21" s="13"/>
    </row>
    <row r="22" spans="1:40">
      <c r="A22" s="44"/>
      <c r="B22" s="13"/>
      <c r="D22" s="17"/>
      <c r="F22" s="17"/>
      <c r="G22" s="17"/>
      <c r="H22" s="17"/>
      <c r="I22" s="17"/>
      <c r="J22" s="17"/>
      <c r="K22" s="17"/>
      <c r="L22" s="17"/>
      <c r="M22" s="17"/>
      <c r="N22" s="17"/>
      <c r="O22" s="17"/>
      <c r="P22" s="17"/>
      <c r="Q22" s="17"/>
      <c r="R22" s="17"/>
      <c r="S22" s="17"/>
      <c r="T22" s="17"/>
      <c r="X22" s="17"/>
      <c r="AE22" s="13"/>
      <c r="AF22" s="13"/>
      <c r="AG22" s="13"/>
      <c r="AH22" s="13"/>
      <c r="AI22" s="13"/>
    </row>
    <row r="23" spans="1:40">
      <c r="A23" s="13" t="s">
        <v>374</v>
      </c>
      <c r="B23" s="13"/>
      <c r="D23" s="17"/>
      <c r="F23" s="17"/>
      <c r="G23" s="17"/>
      <c r="H23" s="17"/>
      <c r="I23" s="17"/>
      <c r="J23" s="17"/>
      <c r="K23" s="17"/>
      <c r="L23" s="17"/>
      <c r="M23" s="17"/>
      <c r="N23" s="17"/>
      <c r="O23" s="17"/>
      <c r="P23" s="17"/>
      <c r="Q23" s="17"/>
      <c r="R23" s="17"/>
      <c r="S23" s="17"/>
      <c r="T23" s="17"/>
      <c r="X23" s="17"/>
      <c r="AE23" s="13"/>
      <c r="AF23" s="13"/>
      <c r="AG23" s="13"/>
      <c r="AH23" s="13"/>
      <c r="AI23" s="13"/>
    </row>
    <row r="24" spans="1:40">
      <c r="A24" s="13"/>
      <c r="B24" s="17"/>
      <c r="D24" s="17"/>
      <c r="F24" s="17"/>
      <c r="G24" s="17"/>
      <c r="H24" s="17"/>
      <c r="I24" s="17"/>
      <c r="J24" s="17"/>
      <c r="K24" s="17"/>
      <c r="L24" s="17"/>
      <c r="M24" s="17"/>
      <c r="N24" s="17"/>
      <c r="O24" s="17"/>
      <c r="P24" s="17"/>
      <c r="Q24" s="17"/>
      <c r="R24" s="17"/>
      <c r="S24" s="17"/>
      <c r="T24" s="17"/>
      <c r="U24" s="13"/>
      <c r="V24" s="13"/>
      <c r="W24" s="13"/>
      <c r="X24" s="17"/>
      <c r="AE24" s="13"/>
      <c r="AF24" s="13"/>
      <c r="AG24" s="13"/>
      <c r="AH24" s="13"/>
      <c r="AI24" s="13"/>
    </row>
    <row r="25" spans="1:40">
      <c r="A25" s="13" t="s">
        <v>400</v>
      </c>
      <c r="B25" s="17"/>
      <c r="D25" s="17"/>
      <c r="F25" s="17"/>
      <c r="G25" s="17"/>
      <c r="H25" s="17"/>
      <c r="I25" s="17"/>
      <c r="J25" s="17"/>
      <c r="K25" s="17"/>
      <c r="L25" s="17"/>
      <c r="M25" s="17"/>
      <c r="N25" s="17"/>
      <c r="O25" s="17"/>
      <c r="P25" s="17"/>
      <c r="Q25" s="17"/>
      <c r="R25" s="17"/>
      <c r="S25" s="17"/>
      <c r="T25" s="17"/>
      <c r="U25" s="13"/>
      <c r="V25" s="13"/>
      <c r="W25" s="13"/>
      <c r="X25" s="17"/>
      <c r="AE25" s="13"/>
      <c r="AF25" s="13"/>
      <c r="AG25" s="13"/>
      <c r="AH25" s="13"/>
      <c r="AI25" s="13"/>
    </row>
    <row r="26" spans="1:40">
      <c r="A26" s="17"/>
      <c r="U26" s="13"/>
      <c r="V26" s="13"/>
      <c r="W26" s="13"/>
      <c r="AE26" s="13"/>
      <c r="AF26" s="13"/>
      <c r="AG26" s="13"/>
      <c r="AH26" s="13"/>
      <c r="AI26" s="13"/>
    </row>
    <row r="27" spans="1:40">
      <c r="A27" s="17" t="s">
        <v>2835</v>
      </c>
      <c r="U27" s="13"/>
      <c r="V27" s="13"/>
      <c r="W27" s="13"/>
      <c r="AE27" s="13"/>
      <c r="AF27" s="13"/>
      <c r="AG27" s="13"/>
      <c r="AH27" s="13"/>
      <c r="AI27" s="13"/>
    </row>
    <row r="28" spans="1:40">
      <c r="A28" s="17"/>
      <c r="U28" s="13"/>
      <c r="V28" s="13"/>
      <c r="W28" s="13"/>
      <c r="AE28" s="13"/>
      <c r="AF28" s="13"/>
      <c r="AG28" s="13"/>
      <c r="AH28" s="13"/>
      <c r="AI28" s="13"/>
    </row>
    <row r="29" spans="1:40">
      <c r="A29" s="17" t="s">
        <v>2926</v>
      </c>
      <c r="U29" s="13"/>
      <c r="V29" s="13"/>
      <c r="W29" s="13"/>
      <c r="AE29" s="13"/>
      <c r="AF29" s="13"/>
      <c r="AG29" s="13"/>
      <c r="AH29" s="13"/>
      <c r="AI29" s="13"/>
    </row>
    <row r="30" spans="1:40">
      <c r="A30" s="17"/>
      <c r="U30" s="13"/>
      <c r="V30" s="13"/>
      <c r="W30" s="13"/>
      <c r="AE30" s="13"/>
      <c r="AF30" s="13"/>
      <c r="AG30" s="13"/>
      <c r="AH30" s="13"/>
      <c r="AI30" s="13"/>
    </row>
    <row r="31" spans="1:40">
      <c r="A31" s="17" t="s">
        <v>3275</v>
      </c>
      <c r="U31" s="13"/>
      <c r="V31" s="13"/>
      <c r="W31" s="13"/>
      <c r="AE31" s="13"/>
      <c r="AF31" s="13"/>
      <c r="AG31" s="13"/>
      <c r="AH31" s="13"/>
      <c r="AI31" s="13"/>
    </row>
    <row r="32" spans="1:40">
      <c r="A32" s="17"/>
      <c r="U32" s="13"/>
      <c r="V32" s="13"/>
      <c r="W32" s="13"/>
      <c r="AE32" s="13"/>
      <c r="AF32" s="13"/>
      <c r="AG32" s="13"/>
      <c r="AH32" s="13"/>
      <c r="AI32" s="13"/>
    </row>
    <row r="33" spans="1:35">
      <c r="A33" s="17" t="s">
        <v>3064</v>
      </c>
      <c r="U33" s="13"/>
      <c r="V33" s="13"/>
      <c r="W33" s="13"/>
    </row>
    <row r="34" spans="1:35">
      <c r="A34" s="17"/>
      <c r="U34" s="13"/>
      <c r="V34" s="13"/>
      <c r="W34" s="13"/>
    </row>
    <row r="35" spans="1:35">
      <c r="A35" s="17" t="s">
        <v>3669</v>
      </c>
      <c r="U35" s="13"/>
      <c r="V35" s="13"/>
      <c r="W35" s="13"/>
    </row>
    <row r="36" spans="1:35">
      <c r="A36" s="17"/>
      <c r="U36" s="13"/>
      <c r="V36" s="13"/>
      <c r="W36" s="13"/>
    </row>
    <row r="37" spans="1:35">
      <c r="A37" s="53" t="s">
        <v>102</v>
      </c>
      <c r="U37" s="13"/>
      <c r="V37" s="13"/>
      <c r="W37" s="13"/>
      <c r="AE37" s="13"/>
      <c r="AF37" s="13"/>
      <c r="AG37" s="13"/>
      <c r="AH37" s="13"/>
      <c r="AI37" s="13"/>
    </row>
    <row r="38" spans="1:35">
      <c r="D38" s="8"/>
      <c r="U38" s="13"/>
      <c r="V38" s="13"/>
      <c r="W38" s="13"/>
      <c r="AE38" s="13"/>
      <c r="AF38" s="13"/>
      <c r="AG38" s="13"/>
      <c r="AH38" s="13"/>
      <c r="AI38" s="13"/>
    </row>
    <row r="39" spans="1:35">
      <c r="U39" s="13"/>
      <c r="V39" s="13"/>
      <c r="W39" s="13"/>
    </row>
    <row r="40" spans="1:35">
      <c r="U40" s="13"/>
      <c r="V40" s="13"/>
      <c r="W40" s="13"/>
    </row>
    <row r="41" spans="1:35">
      <c r="U41" s="13"/>
      <c r="V41" s="13"/>
      <c r="W41" s="13"/>
    </row>
    <row r="42" spans="1:35">
      <c r="U42" s="13"/>
      <c r="V42" s="13"/>
      <c r="W42" s="13"/>
    </row>
  </sheetData>
  <conditionalFormatting sqref="U1:W2">
    <cfRule type="expression" dxfId="73" priority="1" stopIfTrue="1">
      <formula>#N/A</formula>
    </cfRule>
  </conditionalFormatting>
  <hyperlinks>
    <hyperlink ref="AK3" location="Content!A1" display="Back to content page" xr:uid="{00000000-0004-0000-1901-000000000000}"/>
  </hyperlinks>
  <pageMargins left="0.7" right="0.7" top="0.75" bottom="0.75" header="0.3" footer="0.3"/>
  <pageSetup paperSize="9" orientation="portrait" r:id="rId1"/>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1-000000000000}">
  <sheetPr codeName="Sheet283"/>
  <dimension ref="A1:AM43"/>
  <sheetViews>
    <sheetView zoomScale="89" zoomScaleNormal="89" workbookViewId="0">
      <selection activeCell="N22" sqref="N22"/>
    </sheetView>
  </sheetViews>
  <sheetFormatPr defaultRowHeight="14.5"/>
  <cols>
    <col min="1" max="1" width="33.7265625" customWidth="1"/>
    <col min="2" max="35" width="8" customWidth="1"/>
  </cols>
  <sheetData>
    <row r="1" spans="1:39">
      <c r="A1" s="18" t="s">
        <v>3200</v>
      </c>
      <c r="B1" s="13"/>
      <c r="C1" s="13"/>
      <c r="D1" s="13"/>
      <c r="E1" s="13"/>
      <c r="F1" s="13"/>
      <c r="G1" s="13"/>
      <c r="H1" s="13"/>
      <c r="I1" s="13"/>
      <c r="J1" s="13"/>
      <c r="K1" s="13"/>
      <c r="L1" s="13"/>
      <c r="M1" s="13"/>
      <c r="N1" s="13"/>
      <c r="O1" s="13"/>
      <c r="P1" s="13"/>
      <c r="Q1" s="13"/>
      <c r="R1" s="13"/>
      <c r="S1" s="13"/>
      <c r="T1" s="13"/>
      <c r="U1" s="62"/>
      <c r="V1" s="62"/>
      <c r="W1" s="62"/>
      <c r="X1" s="13"/>
      <c r="AE1" s="13"/>
      <c r="AF1" s="13"/>
      <c r="AG1" s="13"/>
      <c r="AH1" s="13"/>
      <c r="AI1" s="13"/>
    </row>
    <row r="2" spans="1:39">
      <c r="A2" s="13"/>
      <c r="B2" s="13"/>
      <c r="C2" s="13"/>
      <c r="D2" s="13"/>
      <c r="E2" s="13"/>
      <c r="F2" s="13"/>
      <c r="G2" s="13"/>
      <c r="H2" s="13"/>
      <c r="I2" s="13"/>
      <c r="J2" s="13"/>
      <c r="K2" s="13"/>
      <c r="L2" s="13"/>
      <c r="M2" s="13"/>
      <c r="N2" s="13"/>
      <c r="O2" s="13"/>
      <c r="P2" s="13"/>
      <c r="Q2" s="13"/>
      <c r="R2" s="13"/>
      <c r="S2" s="13"/>
      <c r="T2" s="13"/>
      <c r="U2" s="62"/>
      <c r="V2" s="62"/>
      <c r="W2" s="62"/>
      <c r="X2" s="13"/>
      <c r="AE2" s="13"/>
      <c r="AF2" s="13"/>
      <c r="AG2" s="13"/>
      <c r="AH2" s="13"/>
      <c r="AI2" s="13"/>
    </row>
    <row r="3" spans="1:39">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I3" s="21">
        <v>2024</v>
      </c>
      <c r="AK3" s="1" t="s">
        <v>528</v>
      </c>
    </row>
    <row r="4" spans="1:39">
      <c r="A4" s="92" t="s">
        <v>13</v>
      </c>
      <c r="B4" s="285"/>
      <c r="C4" s="285"/>
      <c r="D4" s="285"/>
      <c r="E4" s="285"/>
      <c r="F4" s="285"/>
      <c r="G4" s="285"/>
      <c r="H4" s="285"/>
      <c r="I4" s="285"/>
      <c r="J4" s="285"/>
      <c r="K4" s="285"/>
      <c r="L4" s="285"/>
      <c r="M4" s="285"/>
      <c r="N4" s="285"/>
      <c r="O4" s="285"/>
      <c r="P4" s="285"/>
      <c r="Q4" s="285"/>
      <c r="R4" s="285"/>
      <c r="S4" s="285"/>
      <c r="T4" s="285"/>
      <c r="U4" s="285">
        <v>1088.3</v>
      </c>
      <c r="V4" s="285">
        <v>1066.9000000000001</v>
      </c>
      <c r="W4" s="285">
        <v>1246.5</v>
      </c>
      <c r="X4" s="285">
        <v>1036.1199999999999</v>
      </c>
      <c r="Y4" s="285">
        <v>1017.48</v>
      </c>
      <c r="Z4" s="285"/>
      <c r="AA4" s="285"/>
      <c r="AB4" s="285"/>
      <c r="AC4" s="285"/>
      <c r="AD4" s="285"/>
      <c r="AE4" s="285"/>
      <c r="AF4" s="285"/>
      <c r="AG4" s="285"/>
      <c r="AH4" s="285"/>
      <c r="AI4" s="285"/>
      <c r="AL4" s="308"/>
      <c r="AM4" s="8"/>
    </row>
    <row r="5" spans="1:39">
      <c r="A5" s="92" t="s">
        <v>12</v>
      </c>
      <c r="B5" s="687" t="s">
        <v>94</v>
      </c>
      <c r="C5" s="687" t="s">
        <v>94</v>
      </c>
      <c r="D5" s="687" t="s">
        <v>94</v>
      </c>
      <c r="E5" s="687" t="s">
        <v>94</v>
      </c>
      <c r="F5" s="687" t="s">
        <v>94</v>
      </c>
      <c r="G5" s="687" t="s">
        <v>94</v>
      </c>
      <c r="H5" s="687" t="s">
        <v>94</v>
      </c>
      <c r="I5" s="687" t="s">
        <v>94</v>
      </c>
      <c r="J5" s="687" t="s">
        <v>94</v>
      </c>
      <c r="K5" s="687" t="s">
        <v>94</v>
      </c>
      <c r="L5" s="687" t="s">
        <v>94</v>
      </c>
      <c r="M5" s="687" t="s">
        <v>94</v>
      </c>
      <c r="N5" s="687" t="s">
        <v>94</v>
      </c>
      <c r="O5" s="687" t="s">
        <v>94</v>
      </c>
      <c r="P5" s="687" t="s">
        <v>94</v>
      </c>
      <c r="Q5" s="687" t="s">
        <v>94</v>
      </c>
      <c r="R5" s="687" t="s">
        <v>94</v>
      </c>
      <c r="S5" s="687" t="s">
        <v>94</v>
      </c>
      <c r="T5" s="687" t="s">
        <v>94</v>
      </c>
      <c r="U5" s="687" t="s">
        <v>94</v>
      </c>
      <c r="V5" s="687" t="s">
        <v>94</v>
      </c>
      <c r="W5" s="687" t="s">
        <v>94</v>
      </c>
      <c r="X5" s="687" t="s">
        <v>94</v>
      </c>
      <c r="Y5" s="687" t="s">
        <v>94</v>
      </c>
      <c r="Z5" s="687" t="s">
        <v>94</v>
      </c>
      <c r="AA5" s="687" t="s">
        <v>94</v>
      </c>
      <c r="AB5" s="687" t="s">
        <v>94</v>
      </c>
      <c r="AC5" s="687" t="s">
        <v>94</v>
      </c>
      <c r="AD5" s="687" t="s">
        <v>94</v>
      </c>
      <c r="AE5" s="687" t="s">
        <v>94</v>
      </c>
      <c r="AF5" s="687" t="s">
        <v>94</v>
      </c>
      <c r="AG5" s="687" t="s">
        <v>94</v>
      </c>
      <c r="AH5" s="687"/>
      <c r="AI5" s="687"/>
      <c r="AJ5" s="1"/>
      <c r="AK5" s="33"/>
      <c r="AL5" s="308"/>
    </row>
    <row r="6" spans="1:39">
      <c r="A6" s="92" t="s">
        <v>483</v>
      </c>
      <c r="B6" s="687" t="s">
        <v>94</v>
      </c>
      <c r="C6" s="687" t="s">
        <v>94</v>
      </c>
      <c r="D6" s="687" t="s">
        <v>94</v>
      </c>
      <c r="E6" s="687" t="s">
        <v>94</v>
      </c>
      <c r="F6" s="687" t="s">
        <v>94</v>
      </c>
      <c r="G6" s="687" t="s">
        <v>94</v>
      </c>
      <c r="H6" s="687" t="s">
        <v>94</v>
      </c>
      <c r="I6" s="687" t="s">
        <v>94</v>
      </c>
      <c r="J6" s="687" t="s">
        <v>94</v>
      </c>
      <c r="K6" s="687" t="s">
        <v>94</v>
      </c>
      <c r="L6" s="687" t="s">
        <v>94</v>
      </c>
      <c r="M6" s="687" t="s">
        <v>94</v>
      </c>
      <c r="N6" s="687" t="s">
        <v>94</v>
      </c>
      <c r="O6" s="687" t="s">
        <v>94</v>
      </c>
      <c r="P6" s="687" t="s">
        <v>94</v>
      </c>
      <c r="Q6" s="687" t="s">
        <v>94</v>
      </c>
      <c r="R6" s="687" t="s">
        <v>94</v>
      </c>
      <c r="S6" s="687" t="s">
        <v>94</v>
      </c>
      <c r="T6" s="687" t="s">
        <v>94</v>
      </c>
      <c r="U6" s="687" t="s">
        <v>94</v>
      </c>
      <c r="V6" s="687" t="s">
        <v>94</v>
      </c>
      <c r="W6" s="687" t="s">
        <v>94</v>
      </c>
      <c r="X6" s="687" t="s">
        <v>94</v>
      </c>
      <c r="Y6" s="687" t="s">
        <v>94</v>
      </c>
      <c r="Z6" s="687" t="s">
        <v>94</v>
      </c>
      <c r="AA6" s="687" t="s">
        <v>94</v>
      </c>
      <c r="AB6" s="687" t="s">
        <v>94</v>
      </c>
      <c r="AC6" s="687" t="s">
        <v>94</v>
      </c>
      <c r="AD6" s="687" t="s">
        <v>94</v>
      </c>
      <c r="AE6" s="687" t="s">
        <v>94</v>
      </c>
      <c r="AF6" s="687" t="s">
        <v>94</v>
      </c>
      <c r="AG6" s="687" t="s">
        <v>94</v>
      </c>
      <c r="AH6" s="687"/>
      <c r="AI6" s="687"/>
      <c r="AJ6" s="1"/>
      <c r="AK6" s="33"/>
    </row>
    <row r="7" spans="1:39">
      <c r="A7" s="92" t="s">
        <v>89</v>
      </c>
      <c r="B7" s="687"/>
      <c r="C7" s="687"/>
      <c r="D7" s="687"/>
      <c r="E7" s="687"/>
      <c r="F7" s="687"/>
      <c r="G7" s="687"/>
      <c r="H7" s="687"/>
      <c r="I7" s="687"/>
      <c r="J7" s="687"/>
      <c r="K7" s="687"/>
      <c r="L7" s="687"/>
      <c r="M7" s="687"/>
      <c r="N7" s="687"/>
      <c r="O7" s="687"/>
      <c r="P7" s="687"/>
      <c r="Q7" s="687"/>
      <c r="R7" s="687"/>
      <c r="S7" s="687"/>
      <c r="T7" s="687"/>
      <c r="U7" s="687"/>
      <c r="V7" s="687"/>
      <c r="W7" s="687"/>
      <c r="X7" s="687"/>
      <c r="Y7" s="687"/>
      <c r="Z7" s="687"/>
      <c r="AA7" s="687"/>
      <c r="AB7" s="687"/>
      <c r="AC7" s="687"/>
      <c r="AD7" s="687"/>
      <c r="AE7" s="687"/>
      <c r="AF7" s="687"/>
      <c r="AG7" s="687"/>
      <c r="AH7" s="687"/>
      <c r="AI7" s="687"/>
      <c r="AL7" s="308"/>
    </row>
    <row r="8" spans="1:39">
      <c r="A8" s="92" t="s">
        <v>482</v>
      </c>
      <c r="B8" s="687"/>
      <c r="C8" s="687"/>
      <c r="D8" s="687"/>
      <c r="E8" s="687"/>
      <c r="F8" s="687"/>
      <c r="G8" s="687"/>
      <c r="H8" s="687"/>
      <c r="I8" s="687"/>
      <c r="J8" s="687"/>
      <c r="K8" s="687"/>
      <c r="L8" s="687"/>
      <c r="M8" s="687"/>
      <c r="N8" s="687"/>
      <c r="O8" s="687"/>
      <c r="P8" s="687"/>
      <c r="Q8" s="687"/>
      <c r="R8" s="687"/>
      <c r="S8" s="687"/>
      <c r="T8" s="687"/>
      <c r="U8" s="687"/>
      <c r="V8" s="687"/>
      <c r="W8" s="687"/>
      <c r="X8" s="687"/>
      <c r="Y8" s="687"/>
      <c r="Z8" s="687"/>
      <c r="AA8" s="687"/>
      <c r="AB8" s="687"/>
      <c r="AC8" s="687"/>
      <c r="AD8" s="687"/>
      <c r="AE8" s="687"/>
      <c r="AF8" s="687"/>
      <c r="AG8" s="687"/>
      <c r="AH8" s="687"/>
      <c r="AI8" s="687"/>
    </row>
    <row r="9" spans="1:39">
      <c r="A9" s="92" t="s">
        <v>11</v>
      </c>
      <c r="B9" s="687" t="s">
        <v>94</v>
      </c>
      <c r="C9" s="687" t="s">
        <v>94</v>
      </c>
      <c r="D9" s="687" t="s">
        <v>94</v>
      </c>
      <c r="E9" s="687" t="s">
        <v>94</v>
      </c>
      <c r="F9" s="687" t="s">
        <v>94</v>
      </c>
      <c r="G9" s="687" t="s">
        <v>94</v>
      </c>
      <c r="H9" s="687" t="s">
        <v>94</v>
      </c>
      <c r="I9" s="687" t="s">
        <v>94</v>
      </c>
      <c r="J9" s="687" t="s">
        <v>94</v>
      </c>
      <c r="K9" s="687" t="s">
        <v>94</v>
      </c>
      <c r="L9" s="687" t="s">
        <v>94</v>
      </c>
      <c r="M9" s="687" t="s">
        <v>94</v>
      </c>
      <c r="N9" s="687" t="s">
        <v>94</v>
      </c>
      <c r="O9" s="687" t="s">
        <v>94</v>
      </c>
      <c r="P9" s="687" t="s">
        <v>94</v>
      </c>
      <c r="Q9" s="687" t="s">
        <v>94</v>
      </c>
      <c r="R9" s="687" t="s">
        <v>94</v>
      </c>
      <c r="S9" s="687" t="s">
        <v>94</v>
      </c>
      <c r="T9" s="687" t="s">
        <v>94</v>
      </c>
      <c r="U9" s="687" t="s">
        <v>94</v>
      </c>
      <c r="V9" s="687" t="s">
        <v>94</v>
      </c>
      <c r="W9" s="687" t="s">
        <v>94</v>
      </c>
      <c r="X9" s="687" t="s">
        <v>94</v>
      </c>
      <c r="Y9" s="687" t="s">
        <v>94</v>
      </c>
      <c r="Z9" s="687" t="s">
        <v>94</v>
      </c>
      <c r="AA9" s="687" t="s">
        <v>94</v>
      </c>
      <c r="AB9" s="687" t="s">
        <v>94</v>
      </c>
      <c r="AC9" s="687" t="s">
        <v>94</v>
      </c>
      <c r="AD9" s="687" t="s">
        <v>94</v>
      </c>
      <c r="AE9" s="687" t="s">
        <v>94</v>
      </c>
      <c r="AF9" s="687" t="s">
        <v>94</v>
      </c>
      <c r="AG9" s="687" t="s">
        <v>94</v>
      </c>
      <c r="AH9" s="687"/>
      <c r="AI9" s="687"/>
    </row>
    <row r="10" spans="1:39">
      <c r="A10" s="92" t="s">
        <v>10</v>
      </c>
      <c r="B10" s="687">
        <v>337.3</v>
      </c>
      <c r="C10" s="687">
        <v>357.4</v>
      </c>
      <c r="D10" s="687">
        <v>376.1</v>
      </c>
      <c r="E10" s="687">
        <v>173.8</v>
      </c>
      <c r="F10" s="687">
        <v>144.5</v>
      </c>
      <c r="G10" s="687">
        <v>191.2</v>
      </c>
      <c r="H10" s="687">
        <v>153</v>
      </c>
      <c r="I10" s="687">
        <v>142.4</v>
      </c>
      <c r="J10" s="687">
        <v>115</v>
      </c>
      <c r="K10" s="687">
        <v>106.9</v>
      </c>
      <c r="L10" s="687">
        <v>119.9</v>
      </c>
      <c r="M10" s="687">
        <v>131.9</v>
      </c>
      <c r="N10" s="687">
        <v>160.5</v>
      </c>
      <c r="O10" s="687">
        <v>80.400000000000006</v>
      </c>
      <c r="P10" s="687">
        <v>82.9</v>
      </c>
      <c r="Q10" s="687">
        <v>81.3</v>
      </c>
      <c r="R10" s="687">
        <v>112.9</v>
      </c>
      <c r="S10" s="687">
        <v>146.80000000000001</v>
      </c>
      <c r="T10" s="687">
        <v>129.1</v>
      </c>
      <c r="U10" s="687">
        <v>122.3</v>
      </c>
      <c r="V10" s="687">
        <v>142.6</v>
      </c>
      <c r="W10" s="687"/>
      <c r="X10" s="687"/>
      <c r="Y10" s="687"/>
      <c r="Z10" s="687"/>
      <c r="AA10" s="687"/>
      <c r="AB10" s="687"/>
      <c r="AC10" s="687"/>
      <c r="AD10" s="687"/>
      <c r="AE10" s="687"/>
      <c r="AF10" s="687"/>
      <c r="AG10" s="687"/>
      <c r="AH10" s="687"/>
      <c r="AI10" s="687"/>
      <c r="AL10" s="308"/>
      <c r="AM10" s="8"/>
    </row>
    <row r="11" spans="1:39">
      <c r="A11" s="92" t="s">
        <v>9</v>
      </c>
      <c r="B11" s="687">
        <v>231.9</v>
      </c>
      <c r="C11" s="687">
        <v>180.4</v>
      </c>
      <c r="D11" s="687">
        <v>147.6</v>
      </c>
      <c r="E11" s="687">
        <v>137.4</v>
      </c>
      <c r="F11" s="687">
        <v>130.9</v>
      </c>
      <c r="G11" s="687">
        <v>955</v>
      </c>
      <c r="H11" s="687">
        <v>948.1</v>
      </c>
      <c r="I11" s="687">
        <v>414.5</v>
      </c>
      <c r="J11" s="687">
        <v>465.4</v>
      </c>
      <c r="K11" s="687">
        <v>472.9</v>
      </c>
      <c r="L11" s="687">
        <v>493</v>
      </c>
      <c r="M11" s="687">
        <v>613.4</v>
      </c>
      <c r="N11" s="687">
        <v>489.8</v>
      </c>
      <c r="O11" s="687">
        <v>456.5</v>
      </c>
      <c r="P11" s="687">
        <v>548.9</v>
      </c>
      <c r="Q11" s="687">
        <v>589.20000000000005</v>
      </c>
      <c r="R11" s="687">
        <v>557.70000000000005</v>
      </c>
      <c r="S11" s="687">
        <v>754.3</v>
      </c>
      <c r="T11" s="687">
        <v>805.7</v>
      </c>
      <c r="U11" s="687">
        <v>765.91</v>
      </c>
      <c r="V11" s="687">
        <v>892.17</v>
      </c>
      <c r="W11" s="687">
        <v>975.9</v>
      </c>
      <c r="X11" s="687">
        <v>678.54</v>
      </c>
      <c r="Y11" s="687">
        <v>640.78</v>
      </c>
      <c r="Z11" s="687"/>
      <c r="AA11" s="687">
        <v>535.1737542615283</v>
      </c>
      <c r="AB11" s="687">
        <v>497.42765611566972</v>
      </c>
      <c r="AC11" s="687">
        <v>465.36204472300597</v>
      </c>
      <c r="AD11" s="687">
        <v>568.54661137935739</v>
      </c>
      <c r="AE11" s="687">
        <v>524.87303723680179</v>
      </c>
      <c r="AF11" s="687"/>
      <c r="AG11" s="687">
        <v>908.41</v>
      </c>
      <c r="AH11" s="687">
        <v>892.88</v>
      </c>
      <c r="AI11" s="687">
        <v>1480.47</v>
      </c>
      <c r="AM11" s="8"/>
    </row>
    <row r="12" spans="1:39">
      <c r="A12" s="92" t="s">
        <v>8</v>
      </c>
      <c r="B12" s="687" t="s">
        <v>94</v>
      </c>
      <c r="C12" s="687" t="s">
        <v>94</v>
      </c>
      <c r="D12" s="687" t="s">
        <v>94</v>
      </c>
      <c r="E12" s="687" t="s">
        <v>94</v>
      </c>
      <c r="F12" s="687" t="s">
        <v>94</v>
      </c>
      <c r="G12" s="687" t="s">
        <v>94</v>
      </c>
      <c r="H12" s="687" t="s">
        <v>94</v>
      </c>
      <c r="I12" s="687" t="s">
        <v>94</v>
      </c>
      <c r="J12" s="687" t="s">
        <v>94</v>
      </c>
      <c r="K12" s="687" t="s">
        <v>94</v>
      </c>
      <c r="L12" s="687" t="s">
        <v>94</v>
      </c>
      <c r="M12" s="687" t="s">
        <v>94</v>
      </c>
      <c r="N12" s="687" t="s">
        <v>94</v>
      </c>
      <c r="O12" s="687" t="s">
        <v>94</v>
      </c>
      <c r="P12" s="687" t="s">
        <v>94</v>
      </c>
      <c r="Q12" s="687" t="s">
        <v>94</v>
      </c>
      <c r="R12" s="687" t="s">
        <v>94</v>
      </c>
      <c r="S12" s="687" t="s">
        <v>94</v>
      </c>
      <c r="T12" s="687" t="s">
        <v>94</v>
      </c>
      <c r="U12" s="687" t="s">
        <v>94</v>
      </c>
      <c r="V12" s="687" t="s">
        <v>94</v>
      </c>
      <c r="W12" s="687" t="s">
        <v>94</v>
      </c>
      <c r="X12" s="687" t="s">
        <v>94</v>
      </c>
      <c r="Y12" s="687" t="s">
        <v>94</v>
      </c>
      <c r="Z12" s="687" t="s">
        <v>94</v>
      </c>
      <c r="AA12" s="687" t="s">
        <v>94</v>
      </c>
      <c r="AB12" s="687" t="s">
        <v>94</v>
      </c>
      <c r="AC12" s="687" t="s">
        <v>94</v>
      </c>
      <c r="AD12" s="687" t="s">
        <v>94</v>
      </c>
      <c r="AE12" s="687" t="s">
        <v>94</v>
      </c>
      <c r="AF12" s="687" t="s">
        <v>94</v>
      </c>
      <c r="AG12" s="687" t="s">
        <v>94</v>
      </c>
      <c r="AH12" s="687"/>
      <c r="AI12" s="687"/>
      <c r="AL12" s="268"/>
    </row>
    <row r="13" spans="1:39">
      <c r="A13" s="92" t="s">
        <v>6</v>
      </c>
      <c r="B13" s="687"/>
      <c r="C13" s="687"/>
      <c r="D13" s="687"/>
      <c r="E13" s="687"/>
      <c r="F13" s="687"/>
      <c r="G13" s="687"/>
      <c r="H13" s="687"/>
      <c r="I13" s="687"/>
      <c r="J13" s="687"/>
      <c r="K13" s="687"/>
      <c r="L13" s="687"/>
      <c r="M13" s="687"/>
      <c r="N13" s="687"/>
      <c r="O13" s="687"/>
      <c r="P13" s="687"/>
      <c r="Q13" s="687"/>
      <c r="R13" s="687"/>
      <c r="S13" s="687"/>
      <c r="T13" s="687"/>
      <c r="U13" s="687"/>
      <c r="V13" s="687"/>
      <c r="W13" s="687"/>
      <c r="X13" s="687"/>
      <c r="Y13" s="687"/>
      <c r="Z13" s="687"/>
      <c r="AA13" s="687"/>
      <c r="AB13" s="687"/>
      <c r="AC13" s="687"/>
      <c r="AD13" s="687"/>
      <c r="AE13" s="687"/>
      <c r="AF13" s="687"/>
      <c r="AG13" s="687"/>
      <c r="AH13" s="687"/>
      <c r="AI13" s="687"/>
    </row>
    <row r="14" spans="1:39">
      <c r="A14" s="92" t="s">
        <v>17</v>
      </c>
      <c r="B14" s="687" t="s">
        <v>94</v>
      </c>
      <c r="C14" s="687" t="s">
        <v>94</v>
      </c>
      <c r="D14" s="687" t="s">
        <v>94</v>
      </c>
      <c r="E14" s="687" t="s">
        <v>94</v>
      </c>
      <c r="F14" s="687" t="s">
        <v>94</v>
      </c>
      <c r="G14" s="687" t="s">
        <v>94</v>
      </c>
      <c r="H14" s="687" t="s">
        <v>94</v>
      </c>
      <c r="I14" s="687" t="s">
        <v>94</v>
      </c>
      <c r="J14" s="687" t="s">
        <v>94</v>
      </c>
      <c r="K14" s="687" t="s">
        <v>94</v>
      </c>
      <c r="L14" s="687" t="s">
        <v>94</v>
      </c>
      <c r="M14" s="687" t="s">
        <v>94</v>
      </c>
      <c r="N14" s="687" t="s">
        <v>94</v>
      </c>
      <c r="O14" s="687" t="s">
        <v>94</v>
      </c>
      <c r="P14" s="687" t="s">
        <v>94</v>
      </c>
      <c r="Q14" s="687" t="s">
        <v>94</v>
      </c>
      <c r="R14" s="687" t="s">
        <v>94</v>
      </c>
      <c r="S14" s="687" t="s">
        <v>94</v>
      </c>
      <c r="T14" s="687" t="s">
        <v>94</v>
      </c>
      <c r="U14" s="687" t="s">
        <v>94</v>
      </c>
      <c r="V14" s="687" t="s">
        <v>94</v>
      </c>
      <c r="W14" s="687" t="s">
        <v>94</v>
      </c>
      <c r="X14" s="687" t="s">
        <v>94</v>
      </c>
      <c r="Y14" s="687" t="s">
        <v>94</v>
      </c>
      <c r="Z14" s="687" t="s">
        <v>94</v>
      </c>
      <c r="AA14" s="687" t="s">
        <v>94</v>
      </c>
      <c r="AB14" s="687" t="s">
        <v>94</v>
      </c>
      <c r="AC14" s="687" t="s">
        <v>94</v>
      </c>
      <c r="AD14" s="687" t="s">
        <v>94</v>
      </c>
      <c r="AE14" s="687" t="s">
        <v>94</v>
      </c>
      <c r="AF14" s="687" t="s">
        <v>94</v>
      </c>
      <c r="AG14" s="687" t="s">
        <v>94</v>
      </c>
      <c r="AH14" s="687"/>
      <c r="AI14" s="687"/>
    </row>
    <row r="15" spans="1:39">
      <c r="A15" s="92" t="s">
        <v>4</v>
      </c>
      <c r="B15" s="687" t="s">
        <v>94</v>
      </c>
      <c r="C15" s="687" t="s">
        <v>94</v>
      </c>
      <c r="D15" s="687" t="s">
        <v>94</v>
      </c>
      <c r="E15" s="687" t="s">
        <v>94</v>
      </c>
      <c r="F15" s="687" t="s">
        <v>94</v>
      </c>
      <c r="G15" s="687" t="s">
        <v>94</v>
      </c>
      <c r="H15" s="687" t="s">
        <v>94</v>
      </c>
      <c r="I15" s="687" t="s">
        <v>94</v>
      </c>
      <c r="J15" s="687" t="s">
        <v>94</v>
      </c>
      <c r="K15" s="687" t="s">
        <v>94</v>
      </c>
      <c r="L15" s="687" t="s">
        <v>94</v>
      </c>
      <c r="M15" s="687" t="s">
        <v>94</v>
      </c>
      <c r="N15" s="687" t="s">
        <v>94</v>
      </c>
      <c r="O15" s="687" t="s">
        <v>94</v>
      </c>
      <c r="P15" s="687" t="s">
        <v>94</v>
      </c>
      <c r="Q15" s="687" t="s">
        <v>94</v>
      </c>
      <c r="R15" s="687" t="s">
        <v>94</v>
      </c>
      <c r="S15" s="687" t="s">
        <v>94</v>
      </c>
      <c r="T15" s="687" t="s">
        <v>94</v>
      </c>
      <c r="U15" s="687" t="s">
        <v>94</v>
      </c>
      <c r="V15" s="687" t="s">
        <v>94</v>
      </c>
      <c r="W15" s="687" t="s">
        <v>94</v>
      </c>
      <c r="X15" s="687" t="s">
        <v>94</v>
      </c>
      <c r="Y15" s="687" t="s">
        <v>94</v>
      </c>
      <c r="Z15" s="687" t="s">
        <v>94</v>
      </c>
      <c r="AA15" s="687" t="s">
        <v>94</v>
      </c>
      <c r="AB15" s="687" t="s">
        <v>94</v>
      </c>
      <c r="AC15" s="687" t="s">
        <v>94</v>
      </c>
      <c r="AD15" s="687" t="s">
        <v>94</v>
      </c>
      <c r="AE15" s="687" t="s">
        <v>94</v>
      </c>
      <c r="AF15" s="687" t="s">
        <v>94</v>
      </c>
      <c r="AG15" s="687" t="s">
        <v>94</v>
      </c>
      <c r="AH15" s="687"/>
      <c r="AI15" s="687"/>
      <c r="AL15" s="268"/>
    </row>
    <row r="16" spans="1:39">
      <c r="A16" s="92" t="s">
        <v>3</v>
      </c>
      <c r="B16" s="687">
        <v>261.8</v>
      </c>
      <c r="C16" s="687">
        <v>302.60000000000002</v>
      </c>
      <c r="D16" s="687">
        <v>261.60000000000002</v>
      </c>
      <c r="E16" s="687">
        <v>241.9</v>
      </c>
      <c r="F16" s="687">
        <v>256.39999999999998</v>
      </c>
      <c r="G16" s="687">
        <v>279.10000000000002</v>
      </c>
      <c r="H16" s="687">
        <v>301.89999999999998</v>
      </c>
      <c r="I16" s="687">
        <v>198.3</v>
      </c>
      <c r="J16" s="687">
        <v>196.9</v>
      </c>
      <c r="K16" s="687">
        <v>185.36184447680705</v>
      </c>
      <c r="L16" s="687">
        <v>144.48280271065082</v>
      </c>
      <c r="M16" s="687">
        <v>191.22331574192933</v>
      </c>
      <c r="N16" s="687">
        <v>328.76386373550832</v>
      </c>
      <c r="O16" s="687">
        <v>331.01288392068091</v>
      </c>
      <c r="P16" s="687">
        <v>200.4149768933321</v>
      </c>
      <c r="Q16" s="687">
        <v>216.78094337392127</v>
      </c>
      <c r="R16" s="687">
        <v>332.13313676570652</v>
      </c>
      <c r="S16" s="687">
        <v>487.89946314092856</v>
      </c>
      <c r="T16" s="687">
        <v>377.61342625515573</v>
      </c>
      <c r="U16" s="687">
        <v>345.25142716669853</v>
      </c>
      <c r="V16" s="687">
        <v>437.88173332781844</v>
      </c>
      <c r="W16" s="687">
        <v>448.26411697443012</v>
      </c>
      <c r="X16" s="687">
        <v>485.77463038886822</v>
      </c>
      <c r="Y16" s="687">
        <v>510.93411905529211</v>
      </c>
      <c r="Z16" s="687">
        <v>370.4950634586325</v>
      </c>
      <c r="AA16" s="687">
        <v>421.94264896791253</v>
      </c>
      <c r="AB16" s="687">
        <v>367.31752359074835</v>
      </c>
      <c r="AC16" s="687">
        <v>346.79288297061242</v>
      </c>
      <c r="AD16" s="687">
        <v>323.72757079811299</v>
      </c>
      <c r="AE16" s="687">
        <v>384.16225835251538</v>
      </c>
      <c r="AF16" s="687">
        <v>488.05380014193503</v>
      </c>
      <c r="AG16" s="687">
        <v>519.41468896190349</v>
      </c>
      <c r="AH16" s="687">
        <v>409.15989159891603</v>
      </c>
      <c r="AI16" s="687">
        <v>464.6</v>
      </c>
      <c r="AL16" s="308"/>
    </row>
    <row r="17" spans="1:38">
      <c r="A17" s="92" t="s">
        <v>32</v>
      </c>
      <c r="B17" s="687"/>
      <c r="C17" s="687"/>
      <c r="D17" s="687"/>
      <c r="E17" s="687"/>
      <c r="F17" s="687"/>
      <c r="G17" s="687"/>
      <c r="H17" s="687"/>
      <c r="I17" s="687"/>
      <c r="J17" s="687"/>
      <c r="K17" s="687"/>
      <c r="L17" s="687"/>
      <c r="M17" s="687"/>
      <c r="N17" s="687"/>
      <c r="O17" s="687"/>
      <c r="P17" s="687"/>
      <c r="Q17" s="687"/>
      <c r="R17" s="687"/>
      <c r="S17" s="687"/>
      <c r="T17" s="687"/>
      <c r="U17" s="687"/>
      <c r="V17" s="687"/>
      <c r="W17" s="687">
        <v>788.6</v>
      </c>
      <c r="X17" s="687">
        <v>792.4</v>
      </c>
      <c r="Y17" s="687">
        <v>769.3</v>
      </c>
      <c r="Z17" s="687">
        <v>644.70000000000005</v>
      </c>
      <c r="AA17" s="687">
        <v>592.20000000000005</v>
      </c>
      <c r="AB17" s="687"/>
      <c r="AC17" s="687"/>
      <c r="AD17" s="687"/>
      <c r="AE17" s="687"/>
      <c r="AF17" s="687"/>
      <c r="AG17" s="687"/>
      <c r="AH17" s="687"/>
      <c r="AI17" s="687"/>
      <c r="AL17" s="308"/>
    </row>
    <row r="18" spans="1:38">
      <c r="A18" s="92" t="s">
        <v>1</v>
      </c>
      <c r="B18" s="687"/>
      <c r="C18" s="687"/>
      <c r="D18" s="687"/>
      <c r="E18" s="687"/>
      <c r="F18" s="687"/>
      <c r="G18" s="687"/>
      <c r="H18" s="687"/>
      <c r="I18" s="687"/>
      <c r="J18" s="687"/>
      <c r="K18" s="687"/>
      <c r="L18" s="687"/>
      <c r="M18" s="687"/>
      <c r="N18" s="687"/>
      <c r="O18" s="687"/>
      <c r="P18" s="687">
        <v>342.5</v>
      </c>
      <c r="Q18" s="687">
        <v>291.39999999999998</v>
      </c>
      <c r="R18" s="687">
        <v>205.5</v>
      </c>
      <c r="S18" s="687"/>
      <c r="T18" s="687"/>
      <c r="U18" s="687"/>
      <c r="V18" s="687"/>
      <c r="W18" s="687"/>
      <c r="X18" s="687"/>
      <c r="Y18" s="687"/>
      <c r="Z18" s="687"/>
      <c r="AA18" s="687"/>
      <c r="AB18" s="687"/>
      <c r="AC18" s="687"/>
      <c r="AD18" s="687"/>
      <c r="AE18" s="687"/>
      <c r="AF18" s="687"/>
      <c r="AG18" s="687"/>
      <c r="AH18" s="687"/>
      <c r="AI18" s="687"/>
      <c r="AL18" s="308"/>
    </row>
    <row r="19" spans="1:38">
      <c r="A19" s="92" t="s">
        <v>23</v>
      </c>
      <c r="B19" s="687"/>
      <c r="C19" s="687"/>
      <c r="D19" s="687"/>
      <c r="E19" s="687"/>
      <c r="F19" s="687"/>
      <c r="G19" s="687"/>
      <c r="H19" s="687"/>
      <c r="I19" s="687"/>
      <c r="J19" s="687"/>
      <c r="K19" s="687"/>
      <c r="L19" s="687"/>
      <c r="M19" s="687"/>
      <c r="N19" s="687"/>
      <c r="O19" s="687"/>
      <c r="P19" s="687"/>
      <c r="Q19" s="687"/>
      <c r="R19" s="687"/>
      <c r="S19" s="687"/>
      <c r="T19" s="687"/>
      <c r="U19" s="687">
        <v>300</v>
      </c>
      <c r="V19" s="687">
        <v>300</v>
      </c>
      <c r="W19" s="687">
        <v>520</v>
      </c>
      <c r="X19" s="687">
        <v>520</v>
      </c>
      <c r="Y19" s="687">
        <v>520</v>
      </c>
      <c r="Z19" s="687">
        <v>520</v>
      </c>
      <c r="AA19" s="687">
        <v>540</v>
      </c>
      <c r="AB19" s="687">
        <v>540</v>
      </c>
      <c r="AC19" s="687">
        <v>780</v>
      </c>
      <c r="AD19" s="687"/>
      <c r="AE19" s="687">
        <v>294.70890410958907</v>
      </c>
      <c r="AF19" s="687"/>
      <c r="AG19" s="687">
        <v>1032.2481134648592</v>
      </c>
      <c r="AH19" s="687">
        <v>629.49987834902504</v>
      </c>
      <c r="AI19" s="687"/>
    </row>
    <row r="20" spans="1:38">
      <c r="A20" s="17"/>
      <c r="B20" s="17"/>
      <c r="P20" s="17"/>
      <c r="Q20" s="17"/>
      <c r="R20" s="17"/>
      <c r="S20" s="17"/>
      <c r="T20" s="17"/>
      <c r="X20" s="17"/>
      <c r="AE20" s="190"/>
      <c r="AF20" s="190"/>
      <c r="AG20" s="190"/>
      <c r="AH20" s="190"/>
      <c r="AI20" s="190"/>
    </row>
    <row r="21" spans="1:38">
      <c r="A21" s="44" t="s">
        <v>18</v>
      </c>
      <c r="B21" s="13"/>
      <c r="D21" s="17"/>
      <c r="F21" s="17"/>
      <c r="G21" s="17"/>
      <c r="H21" s="17"/>
      <c r="I21" s="17"/>
      <c r="J21" s="17"/>
      <c r="K21" s="17"/>
      <c r="L21" s="17"/>
      <c r="M21" s="17"/>
      <c r="N21" s="17"/>
      <c r="O21" s="17"/>
      <c r="P21" s="17"/>
      <c r="Q21" s="17"/>
      <c r="R21" s="17"/>
      <c r="S21" s="17"/>
      <c r="T21" s="17"/>
      <c r="X21" s="17"/>
      <c r="AE21" s="13"/>
      <c r="AF21" s="13"/>
      <c r="AG21" s="13"/>
      <c r="AH21" s="13"/>
      <c r="AI21" s="13"/>
    </row>
    <row r="22" spans="1:38">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c r="AI22" s="13"/>
    </row>
    <row r="23" spans="1:38">
      <c r="A23" s="13" t="s">
        <v>376</v>
      </c>
      <c r="B23" s="13"/>
      <c r="D23" s="17"/>
      <c r="F23" s="17"/>
      <c r="G23" s="17"/>
      <c r="H23" s="17"/>
      <c r="I23" s="17"/>
      <c r="J23" s="17"/>
      <c r="K23" s="17"/>
      <c r="L23" s="17"/>
      <c r="M23" s="17"/>
      <c r="N23" s="17"/>
      <c r="O23" s="17"/>
      <c r="P23" s="17"/>
      <c r="Q23" s="17"/>
      <c r="R23" s="17"/>
      <c r="S23" s="17"/>
      <c r="T23" s="17"/>
      <c r="X23" s="17"/>
      <c r="AE23" s="13"/>
      <c r="AF23" s="13"/>
      <c r="AG23" s="13"/>
      <c r="AH23" s="13"/>
      <c r="AI23" s="13"/>
    </row>
    <row r="24" spans="1:38">
      <c r="A24" s="17"/>
      <c r="B24" s="13"/>
      <c r="D24" s="17"/>
      <c r="F24" s="17"/>
      <c r="G24" s="17"/>
      <c r="H24" s="17"/>
      <c r="I24" s="17"/>
      <c r="J24" s="17"/>
      <c r="K24" s="17"/>
      <c r="L24" s="17"/>
      <c r="M24" s="17"/>
      <c r="N24" s="17"/>
      <c r="O24" s="17"/>
      <c r="P24" s="17"/>
      <c r="Q24" s="17"/>
      <c r="R24" s="17"/>
      <c r="S24" s="17"/>
      <c r="T24" s="17"/>
      <c r="X24" s="17"/>
      <c r="AE24" s="13"/>
      <c r="AF24" s="13"/>
      <c r="AG24" s="13"/>
      <c r="AH24" s="13"/>
      <c r="AI24" s="13"/>
    </row>
    <row r="25" spans="1:38">
      <c r="A25" s="13" t="s">
        <v>401</v>
      </c>
      <c r="B25" s="17"/>
      <c r="D25" s="17"/>
      <c r="F25" s="17"/>
      <c r="G25" s="17"/>
      <c r="H25" s="17"/>
      <c r="I25" s="17"/>
      <c r="J25" s="17"/>
      <c r="K25" s="17"/>
      <c r="L25" s="17"/>
      <c r="M25" s="17"/>
      <c r="N25" s="17"/>
      <c r="O25" s="17"/>
      <c r="P25" s="17"/>
      <c r="Q25" s="17"/>
      <c r="R25" s="17"/>
      <c r="S25" s="17"/>
      <c r="T25" s="17"/>
      <c r="U25" s="13"/>
      <c r="V25" s="13"/>
      <c r="W25" s="13"/>
      <c r="X25" s="17"/>
      <c r="AE25" s="13"/>
      <c r="AF25" s="13"/>
      <c r="AG25" s="13"/>
      <c r="AH25" s="13"/>
      <c r="AI25" s="13"/>
    </row>
    <row r="26" spans="1:38">
      <c r="A26" s="13"/>
      <c r="U26" s="13"/>
      <c r="V26" s="13"/>
      <c r="W26" s="13"/>
      <c r="AE26" s="13"/>
      <c r="AF26" s="13"/>
      <c r="AG26" s="13"/>
      <c r="AH26" s="13"/>
      <c r="AI26" s="13"/>
    </row>
    <row r="27" spans="1:38">
      <c r="A27" s="17" t="s">
        <v>2835</v>
      </c>
      <c r="U27" s="13"/>
      <c r="V27" s="13"/>
      <c r="W27" s="13"/>
    </row>
    <row r="28" spans="1:38">
      <c r="A28" s="17"/>
      <c r="U28" s="13"/>
      <c r="V28" s="13"/>
      <c r="W28" s="13"/>
    </row>
    <row r="29" spans="1:38">
      <c r="A29" s="17" t="s">
        <v>2927</v>
      </c>
      <c r="U29" s="13"/>
      <c r="V29" s="13"/>
      <c r="W29" s="13"/>
    </row>
    <row r="30" spans="1:38">
      <c r="A30" s="17"/>
      <c r="U30" s="13"/>
      <c r="V30" s="13"/>
      <c r="W30" s="13"/>
    </row>
    <row r="31" spans="1:38">
      <c r="A31" s="17" t="s">
        <v>3274</v>
      </c>
      <c r="U31" s="13"/>
      <c r="V31" s="13"/>
      <c r="W31" s="13"/>
    </row>
    <row r="32" spans="1:38">
      <c r="A32" s="17"/>
      <c r="U32" s="13"/>
      <c r="V32" s="13"/>
      <c r="W32" s="13"/>
    </row>
    <row r="33" spans="1:35">
      <c r="A33" s="17" t="s">
        <v>3064</v>
      </c>
      <c r="U33" s="13"/>
      <c r="V33" s="13"/>
      <c r="W33" s="13"/>
    </row>
    <row r="34" spans="1:35">
      <c r="A34" s="17"/>
      <c r="U34" s="13"/>
      <c r="V34" s="13"/>
      <c r="W34" s="13"/>
    </row>
    <row r="35" spans="1:35">
      <c r="A35" s="17" t="s">
        <v>3668</v>
      </c>
      <c r="U35" s="13"/>
      <c r="V35" s="13"/>
      <c r="W35" s="13"/>
    </row>
    <row r="36" spans="1:35">
      <c r="A36" s="17"/>
      <c r="U36" s="13"/>
      <c r="V36" s="13"/>
      <c r="W36" s="13"/>
    </row>
    <row r="37" spans="1:35">
      <c r="A37" s="53" t="s">
        <v>102</v>
      </c>
      <c r="U37" s="13"/>
      <c r="V37" s="13"/>
      <c r="W37" s="13"/>
      <c r="AE37" s="13"/>
      <c r="AF37" s="13"/>
      <c r="AG37" s="13"/>
      <c r="AH37" s="13"/>
      <c r="AI37" s="13"/>
    </row>
    <row r="38" spans="1:35">
      <c r="U38" s="13"/>
      <c r="V38" s="13"/>
      <c r="W38" s="13"/>
      <c r="AE38" s="13"/>
      <c r="AF38" s="13"/>
      <c r="AG38" s="13"/>
      <c r="AH38" s="13"/>
      <c r="AI38" s="13"/>
    </row>
    <row r="39" spans="1:35">
      <c r="U39" s="13"/>
      <c r="V39" s="13"/>
      <c r="W39" s="13"/>
    </row>
    <row r="40" spans="1:35">
      <c r="U40" s="13"/>
      <c r="V40" s="13"/>
      <c r="W40" s="13"/>
    </row>
    <row r="41" spans="1:35">
      <c r="U41" s="13"/>
      <c r="V41" s="13"/>
      <c r="W41" s="13"/>
    </row>
    <row r="42" spans="1:35">
      <c r="U42" s="13"/>
      <c r="V42" s="13"/>
      <c r="W42" s="13"/>
    </row>
    <row r="43" spans="1:35">
      <c r="U43" s="13"/>
      <c r="V43" s="13"/>
      <c r="W43" s="13"/>
    </row>
  </sheetData>
  <conditionalFormatting sqref="U1:W2">
    <cfRule type="expression" dxfId="72" priority="1" stopIfTrue="1">
      <formula>#N/A</formula>
    </cfRule>
  </conditionalFormatting>
  <hyperlinks>
    <hyperlink ref="AK3" location="Content!A1" display="Back to content page" xr:uid="{00000000-0004-0000-1A01-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AC46"/>
  <sheetViews>
    <sheetView zoomScale="86" zoomScaleNormal="86" workbookViewId="0">
      <selection activeCell="Q4" sqref="Q4:Z7"/>
    </sheetView>
  </sheetViews>
  <sheetFormatPr defaultColWidth="9.26953125" defaultRowHeight="18" customHeight="1"/>
  <cols>
    <col min="1" max="1" width="36.54296875" style="17" customWidth="1"/>
    <col min="2" max="16" width="11.7265625" style="17" hidden="1" customWidth="1"/>
    <col min="17" max="26" width="11.7265625" style="17" customWidth="1"/>
    <col min="27" max="27" width="11.26953125" style="17" customWidth="1"/>
    <col min="28" max="28" width="15.26953125" style="17" customWidth="1"/>
    <col min="29" max="29" width="21.26953125" style="17" customWidth="1"/>
    <col min="30" max="16384" width="9.26953125" style="17"/>
  </cols>
  <sheetData>
    <row r="1" spans="1:28" ht="18" customHeight="1">
      <c r="A1" s="44" t="s">
        <v>3116</v>
      </c>
      <c r="B1" s="43"/>
      <c r="C1" s="43"/>
      <c r="D1" s="43"/>
      <c r="E1" s="43"/>
      <c r="F1" s="43"/>
      <c r="G1" s="43"/>
      <c r="H1" s="43"/>
      <c r="I1" s="43"/>
      <c r="J1" s="43"/>
      <c r="K1" s="695"/>
      <c r="L1" s="695"/>
      <c r="M1" s="695"/>
      <c r="N1" s="695"/>
    </row>
    <row r="2" spans="1:28" ht="18" customHeight="1">
      <c r="A2" s="44"/>
      <c r="B2" s="43"/>
      <c r="C2" s="43"/>
      <c r="D2" s="43"/>
      <c r="E2" s="43"/>
      <c r="F2" s="43"/>
      <c r="G2" s="43"/>
      <c r="H2" s="43"/>
      <c r="I2" s="43"/>
      <c r="J2" s="43"/>
      <c r="K2" s="695"/>
      <c r="L2" s="695"/>
      <c r="M2" s="695"/>
      <c r="N2" s="695"/>
      <c r="O2" s="695"/>
      <c r="P2" s="695"/>
      <c r="Q2" s="695"/>
      <c r="R2" s="695"/>
      <c r="S2" s="695"/>
      <c r="T2" s="695"/>
      <c r="U2" s="695"/>
      <c r="V2" s="695"/>
      <c r="W2" s="695"/>
      <c r="X2" s="695"/>
      <c r="Y2" s="695"/>
      <c r="Z2" s="695"/>
    </row>
    <row r="3" spans="1:28" ht="18" customHeight="1">
      <c r="A3" s="682" t="s">
        <v>422</v>
      </c>
      <c r="B3" s="683">
        <v>2000</v>
      </c>
      <c r="C3" s="683">
        <v>2001</v>
      </c>
      <c r="D3" s="683">
        <v>2002</v>
      </c>
      <c r="E3" s="683">
        <v>2003</v>
      </c>
      <c r="F3" s="683">
        <v>2004</v>
      </c>
      <c r="G3" s="683">
        <v>2005</v>
      </c>
      <c r="H3" s="683">
        <v>2006</v>
      </c>
      <c r="I3" s="683">
        <v>2007</v>
      </c>
      <c r="J3" s="683">
        <v>2008</v>
      </c>
      <c r="K3" s="683">
        <v>2009</v>
      </c>
      <c r="L3" s="683">
        <v>2010</v>
      </c>
      <c r="M3" s="683">
        <v>2011</v>
      </c>
      <c r="N3" s="683">
        <v>2012</v>
      </c>
      <c r="O3" s="683">
        <v>2013</v>
      </c>
      <c r="P3" s="683">
        <v>2014</v>
      </c>
      <c r="Q3" s="683">
        <v>2015</v>
      </c>
      <c r="R3" s="683">
        <v>2016</v>
      </c>
      <c r="S3" s="683">
        <v>2017</v>
      </c>
      <c r="T3" s="683">
        <v>2018</v>
      </c>
      <c r="U3" s="683">
        <v>2019</v>
      </c>
      <c r="V3" s="683">
        <v>2020</v>
      </c>
      <c r="W3" s="683">
        <v>2021</v>
      </c>
      <c r="X3" s="683">
        <v>2022</v>
      </c>
      <c r="Y3" s="683">
        <v>2023</v>
      </c>
      <c r="Z3" s="683">
        <v>2024</v>
      </c>
      <c r="AB3" s="684" t="s">
        <v>528</v>
      </c>
    </row>
    <row r="4" spans="1:28" ht="18" customHeight="1">
      <c r="A4" s="685" t="s">
        <v>423</v>
      </c>
      <c r="B4" s="280">
        <v>726.41416072463767</v>
      </c>
      <c r="C4" s="280">
        <v>787.11532418604656</v>
      </c>
      <c r="D4" s="280">
        <v>1081.2753648571429</v>
      </c>
      <c r="E4" s="280">
        <v>1628.5742136842105</v>
      </c>
      <c r="F4" s="280">
        <v>1567.23613</v>
      </c>
      <c r="G4" s="280">
        <v>1243.90625</v>
      </c>
      <c r="H4" s="280">
        <v>1456.6176470588236</v>
      </c>
      <c r="I4" s="280">
        <v>1429.9290780141844</v>
      </c>
      <c r="J4" s="280">
        <v>1340.8433734939758</v>
      </c>
      <c r="K4" s="280">
        <v>1324.6388740899979</v>
      </c>
      <c r="L4" s="280">
        <v>1515.2389043600008</v>
      </c>
      <c r="M4" s="280">
        <v>2491.8441328199988</v>
      </c>
      <c r="N4" s="280">
        <v>2135.1393375499838</v>
      </c>
      <c r="O4" s="280">
        <v>2059.9295322299945</v>
      </c>
      <c r="P4" s="280">
        <v>2015.9061096899973</v>
      </c>
      <c r="Q4" s="280">
        <v>1822.9040445500018</v>
      </c>
      <c r="R4" s="280">
        <v>1698.638138139999</v>
      </c>
      <c r="S4" s="280">
        <v>1943.4557469000076</v>
      </c>
      <c r="T4" s="280">
        <v>1997.3722997300006</v>
      </c>
      <c r="U4" s="280">
        <v>2095.3589179800038</v>
      </c>
      <c r="V4" s="280">
        <v>1807.4538566499998</v>
      </c>
      <c r="W4" s="280">
        <v>2082.2463051299997</v>
      </c>
      <c r="X4" s="280">
        <v>1990.5972767812757</v>
      </c>
      <c r="Y4" s="280">
        <v>2095.6017077803913</v>
      </c>
      <c r="Z4" s="280">
        <v>2401.9250566699729</v>
      </c>
    </row>
    <row r="5" spans="1:28" ht="18" customHeight="1">
      <c r="A5" s="685" t="s">
        <v>424</v>
      </c>
      <c r="B5" s="280">
        <v>1063.7975882608696</v>
      </c>
      <c r="C5" s="280">
        <v>960.77426511627914</v>
      </c>
      <c r="D5" s="280">
        <v>1060.0426984019048</v>
      </c>
      <c r="E5" s="280">
        <v>1436.4137724171053</v>
      </c>
      <c r="F5" s="280">
        <v>1775.7175509000001</v>
      </c>
      <c r="G5" s="280">
        <v>1648.6073329084377</v>
      </c>
      <c r="H5" s="280">
        <v>1222.3244186044119</v>
      </c>
      <c r="I5" s="280">
        <v>1314.7496903021276</v>
      </c>
      <c r="J5" s="280">
        <v>1318.3234980831323</v>
      </c>
      <c r="K5" s="280">
        <v>1488.9903966000061</v>
      </c>
      <c r="L5" s="280">
        <v>2040.1009812999976</v>
      </c>
      <c r="M5" s="280">
        <v>3110.7412339699945</v>
      </c>
      <c r="N5" s="280">
        <v>1985.8182906500206</v>
      </c>
      <c r="O5" s="280">
        <v>1942.0561996700076</v>
      </c>
      <c r="P5" s="280">
        <v>1745.7722721200068</v>
      </c>
      <c r="Q5" s="280">
        <v>1519.1260681400015</v>
      </c>
      <c r="R5" s="280">
        <v>1523.2755014699974</v>
      </c>
      <c r="S5" s="280">
        <v>1968.4770026600111</v>
      </c>
      <c r="T5" s="280">
        <v>2280.4437772800134</v>
      </c>
      <c r="U5" s="280">
        <v>2206.4023699699833</v>
      </c>
      <c r="V5" s="280">
        <v>1891.9742287100082</v>
      </c>
      <c r="W5" s="280">
        <v>2388.2910613600179</v>
      </c>
      <c r="X5" s="280">
        <v>2123.7916875586407</v>
      </c>
      <c r="Y5" s="280">
        <v>2038.5413284946719</v>
      </c>
      <c r="Z5" s="280">
        <v>2272.7623424099556</v>
      </c>
    </row>
    <row r="6" spans="1:28" ht="18" customHeight="1">
      <c r="A6" s="685" t="s">
        <v>425</v>
      </c>
      <c r="B6" s="280">
        <v>618.69932666666671</v>
      </c>
      <c r="C6" s="280">
        <v>642.97973186046522</v>
      </c>
      <c r="D6" s="280">
        <v>855.88791780952374</v>
      </c>
      <c r="E6" s="280">
        <v>1236.24449</v>
      </c>
      <c r="F6" s="280">
        <v>1175.6739275</v>
      </c>
      <c r="G6" s="280">
        <v>1035.5773595312501</v>
      </c>
      <c r="H6" s="280">
        <v>999.4465119411766</v>
      </c>
      <c r="I6" s="280">
        <v>1142.0117860893617</v>
      </c>
      <c r="J6" s="280">
        <v>1055.7146131084337</v>
      </c>
      <c r="K6" s="280">
        <v>800.56031698999823</v>
      </c>
      <c r="L6" s="280">
        <v>996.98572895000109</v>
      </c>
      <c r="M6" s="280">
        <v>1719.7457802499982</v>
      </c>
      <c r="N6" s="280">
        <v>1516.1327567499852</v>
      </c>
      <c r="O6" s="280">
        <v>1404.4140544999948</v>
      </c>
      <c r="P6" s="280">
        <v>1394.618465679999</v>
      </c>
      <c r="Q6" s="280">
        <v>1367.9166611500009</v>
      </c>
      <c r="R6" s="280">
        <v>1327.011187879998</v>
      </c>
      <c r="S6" s="280">
        <v>1589.3984554400047</v>
      </c>
      <c r="T6" s="280">
        <v>1609.6697417799917</v>
      </c>
      <c r="U6" s="280">
        <v>1647.9610496000082</v>
      </c>
      <c r="V6" s="280">
        <v>1368.1123358899986</v>
      </c>
      <c r="W6" s="280">
        <v>1683.9374877099942</v>
      </c>
      <c r="X6" s="280">
        <v>1639.5713334092391</v>
      </c>
      <c r="Y6" s="280">
        <v>1693.3215283553563</v>
      </c>
      <c r="Z6" s="280">
        <v>1884.7668005600017</v>
      </c>
    </row>
    <row r="7" spans="1:28" ht="18" customHeight="1">
      <c r="A7" s="685" t="s">
        <v>426</v>
      </c>
      <c r="B7" s="280">
        <v>1006.7545589855072</v>
      </c>
      <c r="C7" s="280">
        <v>824.9622706976744</v>
      </c>
      <c r="D7" s="280">
        <v>923.36031773523814</v>
      </c>
      <c r="E7" s="280">
        <v>1286.0291638644735</v>
      </c>
      <c r="F7" s="280">
        <v>1648.9908668374999</v>
      </c>
      <c r="G7" s="280">
        <v>1509.0267697834374</v>
      </c>
      <c r="H7" s="280">
        <v>1059.6578247808825</v>
      </c>
      <c r="I7" s="280">
        <v>1167.1730324297873</v>
      </c>
      <c r="J7" s="280">
        <v>1241.0235539831324</v>
      </c>
      <c r="K7" s="280">
        <v>1326.042874680006</v>
      </c>
      <c r="L7" s="280">
        <v>1828.9118359899974</v>
      </c>
      <c r="M7" s="280">
        <v>2657.4113692799951</v>
      </c>
      <c r="N7" s="280">
        <v>1765.0472876700203</v>
      </c>
      <c r="O7" s="280">
        <v>1721.8381716600079</v>
      </c>
      <c r="P7" s="280">
        <v>1504.5281816700071</v>
      </c>
      <c r="Q7" s="280">
        <v>1223.092278210004</v>
      </c>
      <c r="R7" s="280">
        <v>1212.4896539699971</v>
      </c>
      <c r="S7" s="280">
        <v>1690.131777010009</v>
      </c>
      <c r="T7" s="280">
        <v>1930.4616921000184</v>
      </c>
      <c r="U7" s="280">
        <v>1884.2884715499781</v>
      </c>
      <c r="V7" s="280">
        <v>1605.1223094600075</v>
      </c>
      <c r="W7" s="280">
        <v>2028.6587109300169</v>
      </c>
      <c r="X7" s="280">
        <v>1609.158316165998</v>
      </c>
      <c r="Y7" s="280">
        <v>1547.5986637228634</v>
      </c>
      <c r="Z7" s="280">
        <v>1547.5986637228634</v>
      </c>
    </row>
    <row r="8" spans="1:28" ht="18" customHeight="1">
      <c r="A8" s="685" t="s">
        <v>427</v>
      </c>
      <c r="B8" s="280">
        <v>107.71483405797096</v>
      </c>
      <c r="C8" s="280">
        <v>144.13559232558134</v>
      </c>
      <c r="D8" s="280">
        <v>225.38744704761916</v>
      </c>
      <c r="E8" s="280">
        <v>392.32972368421042</v>
      </c>
      <c r="F8" s="280">
        <v>391.56220250000001</v>
      </c>
      <c r="G8" s="280">
        <v>208.32889046874993</v>
      </c>
      <c r="H8" s="280">
        <v>457.17113511764705</v>
      </c>
      <c r="I8" s="280">
        <v>287.91729192482262</v>
      </c>
      <c r="J8" s="280">
        <v>285.12876038554214</v>
      </c>
      <c r="K8" s="280">
        <v>524.07855709999967</v>
      </c>
      <c r="L8" s="280">
        <v>518.2531754099997</v>
      </c>
      <c r="M8" s="280">
        <v>772.09835257000054</v>
      </c>
      <c r="N8" s="280">
        <v>619.00658079999857</v>
      </c>
      <c r="O8" s="280">
        <v>655.5154777299997</v>
      </c>
      <c r="P8" s="280">
        <v>621.2876440099983</v>
      </c>
      <c r="Q8" s="280">
        <v>454.98738340000091</v>
      </c>
      <c r="R8" s="280">
        <v>371.62695026000097</v>
      </c>
      <c r="S8" s="280">
        <v>354.05729146000294</v>
      </c>
      <c r="T8" s="280">
        <v>387.7025579500089</v>
      </c>
      <c r="U8" s="280">
        <v>447.39786837999554</v>
      </c>
      <c r="V8" s="280">
        <v>439.34152076000123</v>
      </c>
      <c r="W8" s="280">
        <v>398.30881742000543</v>
      </c>
      <c r="X8" s="280">
        <v>351.02594337203664</v>
      </c>
      <c r="Y8" s="280">
        <v>402.28017942503493</v>
      </c>
      <c r="Z8" s="280">
        <v>517.15825610997126</v>
      </c>
    </row>
    <row r="9" spans="1:28" ht="18" customHeight="1">
      <c r="A9" s="685" t="s">
        <v>428</v>
      </c>
      <c r="B9" s="280">
        <v>57.043029275362414</v>
      </c>
      <c r="C9" s="280">
        <v>135.81199441860474</v>
      </c>
      <c r="D9" s="280">
        <v>136.68238066666663</v>
      </c>
      <c r="E9" s="280">
        <v>150.38460855263179</v>
      </c>
      <c r="F9" s="280">
        <v>126.72668406250023</v>
      </c>
      <c r="G9" s="280">
        <v>139.58056312500025</v>
      </c>
      <c r="H9" s="280">
        <v>162.66659382352941</v>
      </c>
      <c r="I9" s="280">
        <v>147.57665787234032</v>
      </c>
      <c r="J9" s="280">
        <v>77.299944099999948</v>
      </c>
      <c r="K9" s="280">
        <v>162.9475219200001</v>
      </c>
      <c r="L9" s="280">
        <v>211.18914531000019</v>
      </c>
      <c r="M9" s="280">
        <v>453.32986468999934</v>
      </c>
      <c r="N9" s="280">
        <v>220.77100298000028</v>
      </c>
      <c r="O9" s="280">
        <v>220.21802800999967</v>
      </c>
      <c r="P9" s="280">
        <v>241.2440904499997</v>
      </c>
      <c r="Q9" s="280">
        <v>296.03378992999751</v>
      </c>
      <c r="R9" s="280">
        <v>310.78584750000027</v>
      </c>
      <c r="S9" s="280">
        <v>278.34522565000202</v>
      </c>
      <c r="T9" s="280">
        <v>349.98208517999501</v>
      </c>
      <c r="U9" s="280">
        <v>322.11389842000517</v>
      </c>
      <c r="V9" s="280">
        <v>286.85191925000072</v>
      </c>
      <c r="W9" s="280">
        <v>359.632350430001</v>
      </c>
      <c r="X9" s="280">
        <v>514.63337139264263</v>
      </c>
      <c r="Y9" s="280">
        <v>490.9426647718085</v>
      </c>
      <c r="Z9" s="280">
        <v>725.16367868709222</v>
      </c>
    </row>
    <row r="10" spans="1:28" ht="18" customHeight="1">
      <c r="A10" s="685"/>
      <c r="B10" s="285"/>
      <c r="C10" s="285"/>
      <c r="D10" s="285"/>
      <c r="E10" s="285"/>
      <c r="F10" s="285"/>
      <c r="G10" s="285"/>
      <c r="H10" s="285"/>
      <c r="I10" s="285"/>
      <c r="J10" s="285"/>
      <c r="K10" s="285"/>
      <c r="L10" s="285"/>
      <c r="M10" s="285"/>
      <c r="N10" s="285"/>
      <c r="O10" s="285"/>
      <c r="P10" s="285"/>
      <c r="Q10" s="285"/>
      <c r="R10" s="285"/>
      <c r="S10" s="285"/>
      <c r="T10" s="285"/>
      <c r="U10" s="285"/>
      <c r="V10" s="285"/>
      <c r="W10" s="285"/>
      <c r="X10" s="285"/>
      <c r="Y10" s="285"/>
      <c r="Z10" s="285"/>
    </row>
    <row r="11" spans="1:28" ht="18" customHeight="1">
      <c r="A11" s="686" t="s">
        <v>429</v>
      </c>
      <c r="B11" s="285"/>
      <c r="C11" s="285"/>
      <c r="D11" s="285"/>
      <c r="E11" s="285"/>
      <c r="F11" s="285"/>
      <c r="G11" s="285"/>
      <c r="H11" s="285"/>
      <c r="I11" s="285"/>
      <c r="J11" s="285"/>
      <c r="K11" s="285"/>
      <c r="L11" s="285"/>
      <c r="M11" s="285"/>
      <c r="N11" s="285"/>
      <c r="O11" s="285"/>
      <c r="P11" s="285"/>
      <c r="Q11" s="285"/>
      <c r="R11" s="285"/>
      <c r="S11" s="604">
        <v>1589.3984554400047</v>
      </c>
      <c r="T11" s="604">
        <v>1609.6697417799917</v>
      </c>
      <c r="U11" s="604">
        <v>1647.9610496000082</v>
      </c>
      <c r="V11" s="604">
        <v>1368.1123358899986</v>
      </c>
      <c r="W11" s="604">
        <v>1683.9374877099942</v>
      </c>
      <c r="X11" s="604">
        <v>1639.5713334092391</v>
      </c>
      <c r="Y11" s="604">
        <v>1693.3215283553563</v>
      </c>
      <c r="Z11" s="604">
        <v>1884.7668005600017</v>
      </c>
    </row>
    <row r="12" spans="1:28" ht="18" customHeight="1">
      <c r="A12" s="691" t="s">
        <v>13</v>
      </c>
      <c r="B12" s="972">
        <v>2.9287272463768113</v>
      </c>
      <c r="C12" s="972">
        <v>11.103926046511628</v>
      </c>
      <c r="D12" s="972">
        <v>8.1513459047619055</v>
      </c>
      <c r="E12" s="972">
        <v>3.0519585526315791</v>
      </c>
      <c r="F12" s="972">
        <v>13.659877343749999</v>
      </c>
      <c r="G12" s="972">
        <v>4.2196839062500002</v>
      </c>
      <c r="H12" s="972">
        <v>0.70290029411764698</v>
      </c>
      <c r="I12" s="972">
        <v>0.52805616737588656</v>
      </c>
      <c r="J12" s="972">
        <v>35.46955146626506</v>
      </c>
      <c r="K12" s="972"/>
      <c r="L12" s="972"/>
      <c r="M12" s="972"/>
      <c r="N12" s="972"/>
      <c r="O12" s="972"/>
      <c r="P12" s="972"/>
      <c r="Q12" s="972"/>
      <c r="R12" s="972"/>
      <c r="S12" s="976">
        <v>27.261940710000008</v>
      </c>
      <c r="T12" s="976">
        <v>30.803719989999998</v>
      </c>
      <c r="U12" s="976">
        <v>21.00227933</v>
      </c>
      <c r="V12" s="976">
        <v>3.4465988300000001</v>
      </c>
      <c r="W12" s="976">
        <v>13.276605049999997</v>
      </c>
      <c r="X12" s="976">
        <v>17.111818660949812</v>
      </c>
      <c r="Y12" s="976">
        <v>10.634277595323287</v>
      </c>
      <c r="Z12" s="976">
        <v>17.147541960000005</v>
      </c>
    </row>
    <row r="13" spans="1:28" ht="18" customHeight="1">
      <c r="A13" s="691" t="s">
        <v>12</v>
      </c>
      <c r="B13" s="972">
        <v>7.213492753623188E-2</v>
      </c>
      <c r="C13" s="972">
        <v>2.8421744186046514E-2</v>
      </c>
      <c r="D13" s="972">
        <v>2.5320952380952382E-3</v>
      </c>
      <c r="E13" s="972">
        <v>2.6056052631578949E-2</v>
      </c>
      <c r="F13" s="972">
        <v>0.26938234374999998</v>
      </c>
      <c r="G13" s="972">
        <v>6.1817656249999998E-2</v>
      </c>
      <c r="H13" s="972">
        <v>2.1787518691176473</v>
      </c>
      <c r="I13" s="972">
        <v>7.1188175645390066</v>
      </c>
      <c r="J13" s="972">
        <v>4.8399147433734928</v>
      </c>
      <c r="K13" s="972"/>
      <c r="L13" s="972"/>
      <c r="M13" s="972"/>
      <c r="N13" s="972"/>
      <c r="O13" s="972"/>
      <c r="P13" s="972"/>
      <c r="Q13" s="972"/>
      <c r="R13" s="972"/>
      <c r="S13" s="976">
        <v>13.098173510000001</v>
      </c>
      <c r="T13" s="976">
        <v>18.148064389999991</v>
      </c>
      <c r="U13" s="976">
        <v>27.44997231</v>
      </c>
      <c r="V13" s="976">
        <v>19.698537519999995</v>
      </c>
      <c r="W13" s="976">
        <v>31.496941299999996</v>
      </c>
      <c r="X13" s="976">
        <v>24.782517098466247</v>
      </c>
      <c r="Y13" s="976">
        <v>33.872363512192095</v>
      </c>
      <c r="Z13" s="976">
        <v>41.35672490000001</v>
      </c>
    </row>
    <row r="14" spans="1:28" ht="18" customHeight="1">
      <c r="A14" s="691" t="s">
        <v>483</v>
      </c>
      <c r="B14" s="972">
        <v>0</v>
      </c>
      <c r="C14" s="972">
        <v>0</v>
      </c>
      <c r="D14" s="972">
        <v>0</v>
      </c>
      <c r="E14" s="972">
        <v>0</v>
      </c>
      <c r="F14" s="972">
        <v>0</v>
      </c>
      <c r="G14" s="972">
        <v>0</v>
      </c>
      <c r="H14" s="972">
        <v>0</v>
      </c>
      <c r="I14" s="972">
        <v>0</v>
      </c>
      <c r="J14" s="972">
        <v>0</v>
      </c>
      <c r="K14" s="972"/>
      <c r="L14" s="972"/>
      <c r="M14" s="972"/>
      <c r="N14" s="972"/>
      <c r="O14" s="972"/>
      <c r="P14" s="972"/>
      <c r="Q14" s="972"/>
      <c r="R14" s="972"/>
      <c r="S14" s="976">
        <v>0.18755706999999996</v>
      </c>
      <c r="T14" s="976">
        <v>0.17952759000000001</v>
      </c>
      <c r="U14" s="976">
        <v>9.7363749999999999E-2</v>
      </c>
      <c r="V14" s="976">
        <v>0.19403461</v>
      </c>
      <c r="W14" s="976">
        <v>0.27082414999999999</v>
      </c>
      <c r="X14" s="976">
        <v>0.11750680219722093</v>
      </c>
      <c r="Y14" s="976">
        <v>6.7067176241762824E-2</v>
      </c>
      <c r="Z14" s="976">
        <v>0</v>
      </c>
    </row>
    <row r="15" spans="1:28" ht="18" customHeight="1">
      <c r="A15" s="691" t="s">
        <v>430</v>
      </c>
      <c r="B15" s="972">
        <v>1.7745942028985506E-2</v>
      </c>
      <c r="C15" s="972">
        <v>0</v>
      </c>
      <c r="D15" s="972">
        <v>0</v>
      </c>
      <c r="E15" s="972">
        <v>0</v>
      </c>
      <c r="F15" s="972">
        <v>0</v>
      </c>
      <c r="G15" s="972">
        <v>0</v>
      </c>
      <c r="H15" s="972">
        <v>0</v>
      </c>
      <c r="I15" s="972">
        <v>0</v>
      </c>
      <c r="J15" s="972">
        <v>8.8994939759036135E-2</v>
      </c>
      <c r="K15" s="972"/>
      <c r="L15" s="972"/>
      <c r="M15" s="972"/>
      <c r="N15" s="972"/>
      <c r="O15" s="972"/>
      <c r="P15" s="972"/>
      <c r="Q15" s="972"/>
      <c r="R15" s="972"/>
      <c r="S15" s="976">
        <v>2.7501747599999997</v>
      </c>
      <c r="T15" s="976">
        <v>15.837250730000003</v>
      </c>
      <c r="U15" s="976">
        <v>14.747004039999995</v>
      </c>
      <c r="V15" s="976">
        <v>3.846666369999999</v>
      </c>
      <c r="W15" s="976">
        <v>1.1446210799999998</v>
      </c>
      <c r="X15" s="976">
        <v>4.3637045100007761</v>
      </c>
      <c r="Y15" s="976">
        <v>13.182460532156245</v>
      </c>
      <c r="Z15" s="976">
        <v>19.998208660000007</v>
      </c>
    </row>
    <row r="16" spans="1:28" ht="18" customHeight="1">
      <c r="A16" s="691" t="s">
        <v>11</v>
      </c>
      <c r="B16" s="972">
        <v>6.6408405797101444E-2</v>
      </c>
      <c r="C16" s="972">
        <v>1.5911860465116279E-2</v>
      </c>
      <c r="D16" s="972">
        <v>9.9659714285714282E-2</v>
      </c>
      <c r="E16" s="972">
        <v>9.800013157894738E-2</v>
      </c>
      <c r="F16" s="972">
        <v>2.741953125E-2</v>
      </c>
      <c r="G16" s="972">
        <v>1.241795625</v>
      </c>
      <c r="H16" s="972">
        <v>3.2825140264705883</v>
      </c>
      <c r="I16" s="972">
        <v>5.9010942709219858</v>
      </c>
      <c r="J16" s="972">
        <v>7.7810409987951799</v>
      </c>
      <c r="K16" s="972"/>
      <c r="L16" s="972"/>
      <c r="M16" s="972"/>
      <c r="N16" s="972"/>
      <c r="O16" s="972"/>
      <c r="P16" s="972"/>
      <c r="Q16" s="972"/>
      <c r="R16" s="972"/>
      <c r="S16" s="976">
        <v>2.7514894400000003</v>
      </c>
      <c r="T16" s="976">
        <v>1.3082194000000007</v>
      </c>
      <c r="U16" s="976">
        <v>3.2936821699999985</v>
      </c>
      <c r="V16" s="976">
        <v>3.5882770399999995</v>
      </c>
      <c r="W16" s="976">
        <v>4.5877896200000015</v>
      </c>
      <c r="X16" s="976">
        <v>3.199094651328338</v>
      </c>
      <c r="Y16" s="976">
        <v>2.8080381178562925</v>
      </c>
      <c r="Z16" s="976">
        <v>2.8941091500000002</v>
      </c>
    </row>
    <row r="17" spans="1:29" ht="18" customHeight="1">
      <c r="A17" s="691" t="s">
        <v>10</v>
      </c>
      <c r="B17" s="972">
        <v>0.92016797101449277</v>
      </c>
      <c r="C17" s="972">
        <v>3.5445195348837211</v>
      </c>
      <c r="D17" s="972">
        <v>2.3415233333333334</v>
      </c>
      <c r="E17" s="972">
        <v>4.394456052631579</v>
      </c>
      <c r="F17" s="972">
        <v>7.5284020312499997</v>
      </c>
      <c r="G17" s="972">
        <v>7.2888965624999997</v>
      </c>
      <c r="H17" s="972">
        <v>17.53803382352941</v>
      </c>
      <c r="I17" s="972">
        <v>15.200475765957448</v>
      </c>
      <c r="J17" s="972">
        <v>5.4887275759036145</v>
      </c>
      <c r="K17" s="972"/>
      <c r="L17" s="972"/>
      <c r="M17" s="972"/>
      <c r="N17" s="972"/>
      <c r="O17" s="972"/>
      <c r="P17" s="972"/>
      <c r="Q17" s="972"/>
      <c r="R17" s="972"/>
      <c r="S17" s="976">
        <v>9.6695643699999998</v>
      </c>
      <c r="T17" s="976">
        <v>8.9291429999999981</v>
      </c>
      <c r="U17" s="976">
        <v>9.6767624399999992</v>
      </c>
      <c r="V17" s="976">
        <v>4.7858424899999985</v>
      </c>
      <c r="W17" s="976">
        <v>7.3758820100000007</v>
      </c>
      <c r="X17" s="976">
        <v>2.8932321512551264</v>
      </c>
      <c r="Y17" s="976">
        <v>1.7375700754334853</v>
      </c>
      <c r="Z17" s="976">
        <v>7.4062023699999999</v>
      </c>
    </row>
    <row r="18" spans="1:29" ht="18" customHeight="1">
      <c r="A18" s="691" t="s">
        <v>9</v>
      </c>
      <c r="B18" s="972">
        <v>4.4279656521739126</v>
      </c>
      <c r="C18" s="972">
        <v>3.3286227906976746</v>
      </c>
      <c r="D18" s="972">
        <v>4.902630380952381</v>
      </c>
      <c r="E18" s="972">
        <v>4.8222265789473688</v>
      </c>
      <c r="F18" s="972">
        <v>7.5836162500000004</v>
      </c>
      <c r="G18" s="972">
        <v>2.9414404687499998</v>
      </c>
      <c r="H18" s="972">
        <v>6.5143201470588235</v>
      </c>
      <c r="I18" s="972">
        <v>5.3980744170212773</v>
      </c>
      <c r="J18" s="972">
        <v>3.2300972192771087</v>
      </c>
      <c r="K18" s="972"/>
      <c r="L18" s="972"/>
      <c r="M18" s="972"/>
      <c r="N18" s="972"/>
      <c r="O18" s="972"/>
      <c r="P18" s="972"/>
      <c r="Q18" s="972"/>
      <c r="R18" s="972"/>
      <c r="S18" s="976">
        <v>10.136271469999995</v>
      </c>
      <c r="T18" s="976">
        <v>3.6790444</v>
      </c>
      <c r="U18" s="976">
        <v>3.3930653699999995</v>
      </c>
      <c r="V18" s="976">
        <v>1.9476939200000001</v>
      </c>
      <c r="W18" s="976">
        <v>3.0122249200000004</v>
      </c>
      <c r="X18" s="976">
        <v>4.5038014931367059</v>
      </c>
      <c r="Y18" s="976">
        <v>4.5622939648696548</v>
      </c>
      <c r="Z18" s="976">
        <v>4.979716980000001</v>
      </c>
    </row>
    <row r="19" spans="1:29" ht="18" customHeight="1">
      <c r="A19" s="691" t="s">
        <v>8</v>
      </c>
      <c r="B19" s="972">
        <v>5.8862018840579706</v>
      </c>
      <c r="C19" s="972">
        <v>7.8409062790697677</v>
      </c>
      <c r="D19" s="972">
        <v>7.4413986666666672</v>
      </c>
      <c r="E19" s="972">
        <v>8.5357105263157891</v>
      </c>
      <c r="F19" s="972">
        <v>6.2188848437499997</v>
      </c>
      <c r="G19" s="972">
        <v>4.54960875</v>
      </c>
      <c r="H19" s="972">
        <v>9.5749183823529407</v>
      </c>
      <c r="I19" s="972">
        <v>5.8578652283687953</v>
      </c>
      <c r="J19" s="972">
        <v>2.9653383060240963</v>
      </c>
      <c r="K19" s="972"/>
      <c r="L19" s="972"/>
      <c r="M19" s="972"/>
      <c r="N19" s="972"/>
      <c r="O19" s="972"/>
      <c r="P19" s="972"/>
      <c r="Q19" s="972"/>
      <c r="R19" s="972"/>
      <c r="S19" s="976">
        <v>13.378149780000003</v>
      </c>
      <c r="T19" s="976">
        <v>14.137072699999996</v>
      </c>
      <c r="U19" s="976">
        <v>12.950920330000008</v>
      </c>
      <c r="V19" s="976">
        <v>11.026041180000002</v>
      </c>
      <c r="W19" s="976">
        <v>10.650723670000001</v>
      </c>
      <c r="X19" s="976">
        <v>13.732047493906812</v>
      </c>
      <c r="Y19" s="976">
        <v>13.17677179412593</v>
      </c>
      <c r="Z19" s="976">
        <v>16.152089219999993</v>
      </c>
    </row>
    <row r="20" spans="1:29" ht="18" customHeight="1">
      <c r="A20" s="691" t="s">
        <v>6</v>
      </c>
      <c r="B20" s="972">
        <v>31.897434637681158</v>
      </c>
      <c r="C20" s="972">
        <v>48.939600116279074</v>
      </c>
      <c r="D20" s="972">
        <v>61.310157904761908</v>
      </c>
      <c r="E20" s="972">
        <v>69.545573026315779</v>
      </c>
      <c r="F20" s="972">
        <v>71.938964374999998</v>
      </c>
      <c r="G20" s="972">
        <v>54.761398906250001</v>
      </c>
      <c r="H20" s="972">
        <v>103.34068220588236</v>
      </c>
      <c r="I20" s="972">
        <v>91.807704394326251</v>
      </c>
      <c r="J20" s="972">
        <v>65.093000207228926</v>
      </c>
      <c r="K20" s="972"/>
      <c r="L20" s="972"/>
      <c r="M20" s="972"/>
      <c r="N20" s="972"/>
      <c r="O20" s="972"/>
      <c r="P20" s="972"/>
      <c r="Q20" s="972"/>
      <c r="R20" s="972"/>
      <c r="S20" s="976">
        <v>149.32375693000014</v>
      </c>
      <c r="T20" s="976">
        <v>131.63801512999999</v>
      </c>
      <c r="U20" s="976">
        <v>100.57169431999992</v>
      </c>
      <c r="V20" s="976">
        <v>74.665607640000033</v>
      </c>
      <c r="W20" s="976">
        <v>70.818499370000112</v>
      </c>
      <c r="X20" s="976">
        <v>78.962844730473137</v>
      </c>
      <c r="Y20" s="976">
        <v>82.00030462867069</v>
      </c>
      <c r="Z20" s="976">
        <v>89.105716589999943</v>
      </c>
    </row>
    <row r="21" spans="1:29" ht="18" customHeight="1">
      <c r="A21" s="691" t="s">
        <v>17</v>
      </c>
      <c r="B21" s="972">
        <v>0.20429550724637682</v>
      </c>
      <c r="C21" s="972">
        <v>8.7084883720930234E-3</v>
      </c>
      <c r="D21" s="972">
        <v>8.4192761904761909E-2</v>
      </c>
      <c r="E21" s="972">
        <v>7.0182236842105269E-2</v>
      </c>
      <c r="F21" s="972">
        <v>2.2036406249999998E-2</v>
      </c>
      <c r="G21" s="972">
        <v>2.1533978124999997</v>
      </c>
      <c r="H21" s="972">
        <v>4.2391820970588245</v>
      </c>
      <c r="I21" s="972">
        <v>11.071571171631206</v>
      </c>
      <c r="J21" s="972">
        <v>5.8979467120481921</v>
      </c>
      <c r="K21" s="972"/>
      <c r="L21" s="972"/>
      <c r="M21" s="972"/>
      <c r="N21" s="972"/>
      <c r="O21" s="972"/>
      <c r="P21" s="972"/>
      <c r="Q21" s="972"/>
      <c r="R21" s="972"/>
      <c r="S21" s="976">
        <v>18.906201299999996</v>
      </c>
      <c r="T21" s="976">
        <v>17.680985750000001</v>
      </c>
      <c r="U21" s="976">
        <v>22.422921240000008</v>
      </c>
      <c r="V21" s="976">
        <v>19.886799499999988</v>
      </c>
      <c r="W21" s="976">
        <v>22.78903837</v>
      </c>
      <c r="X21" s="976">
        <v>21.341903094588901</v>
      </c>
      <c r="Y21" s="976">
        <v>15.195180507639344</v>
      </c>
      <c r="Z21" s="976">
        <v>20.210394469999994</v>
      </c>
    </row>
    <row r="22" spans="1:29" ht="18" customHeight="1">
      <c r="A22" s="691" t="s">
        <v>4</v>
      </c>
      <c r="B22" s="972">
        <v>0.37706275362318836</v>
      </c>
      <c r="C22" s="972">
        <v>0.32421941860465114</v>
      </c>
      <c r="D22" s="972">
        <v>0.33618371428571431</v>
      </c>
      <c r="E22" s="972">
        <v>0.3810326315789474</v>
      </c>
      <c r="F22" s="972">
        <v>0.23799171875</v>
      </c>
      <c r="G22" s="972">
        <v>0.16965</v>
      </c>
      <c r="H22" s="972">
        <v>0.47905852941176474</v>
      </c>
      <c r="I22" s="972">
        <v>0.14699559999999998</v>
      </c>
      <c r="J22" s="972">
        <v>0.18906783132530119</v>
      </c>
      <c r="K22" s="972"/>
      <c r="L22" s="972"/>
      <c r="M22" s="972"/>
      <c r="N22" s="972"/>
      <c r="O22" s="972"/>
      <c r="P22" s="972"/>
      <c r="Q22" s="972"/>
      <c r="R22" s="972"/>
      <c r="S22" s="976">
        <v>0.13069935999999999</v>
      </c>
      <c r="T22" s="976">
        <v>0.4301189199999999</v>
      </c>
      <c r="U22" s="976">
        <v>0.37796918999999995</v>
      </c>
      <c r="V22" s="976">
        <v>0.34318425000000002</v>
      </c>
      <c r="W22" s="976">
        <v>0.19756117000000001</v>
      </c>
      <c r="X22" s="976">
        <v>0.55560660101484383</v>
      </c>
      <c r="Y22" s="976">
        <v>0.51379345628704942</v>
      </c>
      <c r="Z22" s="976">
        <v>0.60710721999999995</v>
      </c>
    </row>
    <row r="23" spans="1:29" ht="18" customHeight="1">
      <c r="A23" s="691" t="s">
        <v>3</v>
      </c>
      <c r="B23" s="972">
        <v>538.40129927536225</v>
      </c>
      <c r="C23" s="972">
        <v>533.39732069767445</v>
      </c>
      <c r="D23" s="972">
        <v>664.03954504761907</v>
      </c>
      <c r="E23" s="972">
        <v>1073.0691159210528</v>
      </c>
      <c r="F23" s="972">
        <v>1033.28834640625</v>
      </c>
      <c r="G23" s="972">
        <v>931.84231703124988</v>
      </c>
      <c r="H23" s="972">
        <v>805.5246092426471</v>
      </c>
      <c r="I23" s="972">
        <v>957.80080565815604</v>
      </c>
      <c r="J23" s="972">
        <v>903.28388383373476</v>
      </c>
      <c r="K23" s="972"/>
      <c r="L23" s="972"/>
      <c r="M23" s="972"/>
      <c r="N23" s="972"/>
      <c r="O23" s="972"/>
      <c r="P23" s="972"/>
      <c r="Q23" s="972"/>
      <c r="R23" s="972"/>
      <c r="S23" s="976">
        <v>1264.4619500700046</v>
      </c>
      <c r="T23" s="976">
        <v>1284.6847371299918</v>
      </c>
      <c r="U23" s="976">
        <v>1352.2836023500083</v>
      </c>
      <c r="V23" s="976">
        <v>1156.5371484399984</v>
      </c>
      <c r="W23" s="976">
        <v>1407.9639345499943</v>
      </c>
      <c r="X23" s="976">
        <v>1373.707868847516</v>
      </c>
      <c r="Y23" s="976">
        <v>1414.9133676000558</v>
      </c>
      <c r="Z23" s="976">
        <v>1536.4831230200016</v>
      </c>
    </row>
    <row r="24" spans="1:29" s="44" customFormat="1" ht="18" customHeight="1">
      <c r="A24" s="691" t="s">
        <v>431</v>
      </c>
      <c r="B24" s="972">
        <v>13.643070579710145</v>
      </c>
      <c r="C24" s="972">
        <v>15.370306860465117</v>
      </c>
      <c r="D24" s="972">
        <v>13.727562761904762</v>
      </c>
      <c r="E24" s="972">
        <v>12.342120657894737</v>
      </c>
      <c r="F24" s="972">
        <v>15.319320781250001</v>
      </c>
      <c r="G24" s="972">
        <v>18.419829687499998</v>
      </c>
      <c r="H24" s="972">
        <v>31.373258235294117</v>
      </c>
      <c r="I24" s="972">
        <v>25.330145024113474</v>
      </c>
      <c r="J24" s="972">
        <v>11.942146779518071</v>
      </c>
      <c r="K24" s="972"/>
      <c r="L24" s="972"/>
      <c r="M24" s="972"/>
      <c r="N24" s="972"/>
      <c r="O24" s="972"/>
      <c r="P24" s="972"/>
      <c r="Q24" s="972"/>
      <c r="R24" s="972"/>
      <c r="S24" s="976">
        <v>37.36811621999999</v>
      </c>
      <c r="T24" s="976">
        <v>38.52007596</v>
      </c>
      <c r="U24" s="976">
        <v>38.940216290000009</v>
      </c>
      <c r="V24" s="976">
        <v>28.103032640000006</v>
      </c>
      <c r="W24" s="976">
        <v>39.771251150000019</v>
      </c>
      <c r="X24" s="976">
        <v>38.437767153288142</v>
      </c>
      <c r="Y24" s="976">
        <v>35.548854877783512</v>
      </c>
      <c r="Z24" s="976">
        <v>43.236940909999987</v>
      </c>
      <c r="AC24" s="17"/>
    </row>
    <row r="25" spans="1:29" ht="18" customHeight="1">
      <c r="A25" s="691" t="s">
        <v>1</v>
      </c>
      <c r="B25" s="972">
        <v>3.6186842028985509</v>
      </c>
      <c r="C25" s="972">
        <v>5.7248776744186047</v>
      </c>
      <c r="D25" s="972">
        <v>5.4747559047619045</v>
      </c>
      <c r="E25" s="972">
        <v>4.6407249999999998</v>
      </c>
      <c r="F25" s="972">
        <v>10.272292499999999</v>
      </c>
      <c r="G25" s="972">
        <v>2.9892395312499995</v>
      </c>
      <c r="H25" s="972">
        <v>5.7598994117647058</v>
      </c>
      <c r="I25" s="972">
        <v>9.6451164851063833</v>
      </c>
      <c r="J25" s="972">
        <v>5.3991358457831327</v>
      </c>
      <c r="K25" s="972"/>
      <c r="L25" s="972"/>
      <c r="M25" s="972"/>
      <c r="N25" s="972"/>
      <c r="O25" s="972"/>
      <c r="P25" s="972"/>
      <c r="Q25" s="972"/>
      <c r="R25" s="972"/>
      <c r="S25" s="976">
        <v>11.646204339999993</v>
      </c>
      <c r="T25" s="976">
        <v>16.477219590000004</v>
      </c>
      <c r="U25" s="976">
        <v>23.152742480000004</v>
      </c>
      <c r="V25" s="976">
        <v>11.216955649999999</v>
      </c>
      <c r="W25" s="976">
        <v>19.788390739999986</v>
      </c>
      <c r="X25" s="976">
        <v>18.991413536751736</v>
      </c>
      <c r="Y25" s="976">
        <v>17.324853728910945</v>
      </c>
      <c r="Z25" s="976">
        <v>24.787301810000017</v>
      </c>
    </row>
    <row r="26" spans="1:29" ht="18" customHeight="1">
      <c r="A26" s="691" t="s">
        <v>23</v>
      </c>
      <c r="B26" s="972">
        <v>16.238127681159419</v>
      </c>
      <c r="C26" s="972">
        <v>13.35239034883721</v>
      </c>
      <c r="D26" s="972">
        <v>87.976429619047622</v>
      </c>
      <c r="E26" s="972">
        <v>55.267332631578945</v>
      </c>
      <c r="F26" s="972">
        <v>9.3073929687499994</v>
      </c>
      <c r="G26" s="972">
        <v>4.9382835937499996</v>
      </c>
      <c r="H26" s="972">
        <v>8.938383676470588</v>
      </c>
      <c r="I26" s="972">
        <v>6.2050643418439719</v>
      </c>
      <c r="J26" s="972">
        <v>4.0457666493975895</v>
      </c>
      <c r="K26" s="972"/>
      <c r="L26" s="972"/>
      <c r="M26" s="972"/>
      <c r="N26" s="972"/>
      <c r="O26" s="972"/>
      <c r="P26" s="972"/>
      <c r="Q26" s="972"/>
      <c r="R26" s="972"/>
      <c r="S26" s="976">
        <v>28.328206110000004</v>
      </c>
      <c r="T26" s="976">
        <v>27.216547100000014</v>
      </c>
      <c r="U26" s="976">
        <v>17.600853989999997</v>
      </c>
      <c r="V26" s="976">
        <v>28.82591581000003</v>
      </c>
      <c r="W26" s="976">
        <v>50.793200559999981</v>
      </c>
      <c r="X26" s="976">
        <v>36.870206584365143</v>
      </c>
      <c r="Y26" s="976">
        <v>47.784330787810248</v>
      </c>
      <c r="Z26" s="976">
        <v>60.401623300000004</v>
      </c>
    </row>
    <row r="27" spans="1:29" ht="18" customHeight="1">
      <c r="A27" s="685" t="s">
        <v>27</v>
      </c>
      <c r="B27" s="285"/>
      <c r="C27" s="285"/>
      <c r="D27" s="285"/>
      <c r="E27" s="285"/>
      <c r="F27" s="285"/>
      <c r="G27" s="285"/>
      <c r="H27" s="285"/>
      <c r="I27" s="285"/>
      <c r="J27" s="285"/>
      <c r="K27" s="285"/>
      <c r="L27" s="285"/>
      <c r="M27" s="285"/>
      <c r="N27" s="285"/>
      <c r="O27" s="285"/>
      <c r="P27" s="285"/>
      <c r="Q27" s="285"/>
      <c r="R27" s="285"/>
      <c r="S27" s="285"/>
      <c r="T27" s="285"/>
      <c r="U27" s="285"/>
      <c r="V27" s="285"/>
      <c r="W27" s="285"/>
      <c r="X27" s="285"/>
      <c r="Y27" s="285"/>
      <c r="Z27" s="285"/>
    </row>
    <row r="28" spans="1:29" ht="18" customHeight="1">
      <c r="A28" s="686"/>
      <c r="B28" s="285"/>
      <c r="C28" s="285"/>
      <c r="D28" s="285"/>
      <c r="E28" s="285"/>
      <c r="F28" s="285"/>
      <c r="G28" s="285"/>
      <c r="H28" s="285"/>
      <c r="I28" s="285"/>
      <c r="J28" s="285"/>
      <c r="K28" s="285"/>
      <c r="L28" s="285"/>
      <c r="M28" s="285"/>
      <c r="N28" s="285"/>
      <c r="O28" s="285"/>
      <c r="P28" s="285"/>
      <c r="Q28" s="285"/>
      <c r="R28" s="285"/>
      <c r="S28" s="285"/>
      <c r="T28" s="285"/>
      <c r="U28" s="285"/>
      <c r="V28" s="285"/>
      <c r="W28" s="285"/>
      <c r="X28" s="285"/>
      <c r="Y28" s="285"/>
      <c r="Z28" s="285"/>
    </row>
    <row r="29" spans="1:29" ht="18" customHeight="1">
      <c r="A29" s="696" t="s">
        <v>432</v>
      </c>
      <c r="B29" s="285"/>
      <c r="C29" s="285"/>
      <c r="D29" s="285"/>
      <c r="E29" s="285"/>
      <c r="F29" s="285"/>
      <c r="G29" s="285"/>
      <c r="H29" s="285"/>
      <c r="I29" s="285"/>
      <c r="J29" s="285"/>
      <c r="K29" s="285"/>
      <c r="L29" s="285"/>
      <c r="M29" s="285"/>
      <c r="N29" s="285"/>
      <c r="O29" s="285"/>
      <c r="P29" s="285"/>
      <c r="Q29" s="285"/>
      <c r="R29" s="285"/>
      <c r="S29" s="604">
        <v>1690.131777010009</v>
      </c>
      <c r="T29" s="604">
        <v>1930.4616921000184</v>
      </c>
      <c r="U29" s="604">
        <v>1884.2884715499781</v>
      </c>
      <c r="V29" s="604">
        <v>1605.1223094600075</v>
      </c>
      <c r="W29" s="604">
        <v>2028.6587109300169</v>
      </c>
      <c r="X29" s="604">
        <v>1609.158316165998</v>
      </c>
      <c r="Y29" s="604">
        <v>1547.5986637228634</v>
      </c>
      <c r="Z29" s="604">
        <v>1547.5986637228634</v>
      </c>
    </row>
    <row r="30" spans="1:29" ht="18" customHeight="1">
      <c r="A30" s="691" t="s">
        <v>13</v>
      </c>
      <c r="B30" s="972">
        <v>3.6666666666666666E-5</v>
      </c>
      <c r="C30" s="972">
        <v>0</v>
      </c>
      <c r="D30" s="972">
        <v>5.5809523809523812E-5</v>
      </c>
      <c r="E30" s="972">
        <v>3.1842105263157895E-5</v>
      </c>
      <c r="F30" s="972">
        <v>4.7859375000000002E-4</v>
      </c>
      <c r="G30" s="972">
        <v>0</v>
      </c>
      <c r="H30" s="972">
        <v>0</v>
      </c>
      <c r="I30" s="972">
        <v>0</v>
      </c>
      <c r="J30" s="972">
        <v>0</v>
      </c>
      <c r="K30" s="972"/>
      <c r="L30" s="972"/>
      <c r="M30" s="972"/>
      <c r="N30" s="972"/>
      <c r="O30" s="972"/>
      <c r="P30" s="972"/>
      <c r="Q30" s="972"/>
      <c r="R30" s="972"/>
      <c r="S30" s="976">
        <v>9.2953999999999997E-4</v>
      </c>
      <c r="T30" s="976">
        <v>1.0430000000000001E-4</v>
      </c>
      <c r="U30" s="976">
        <v>1.01588E-3</v>
      </c>
      <c r="V30" s="976">
        <v>8.6277000000000001E-4</v>
      </c>
      <c r="W30" s="976">
        <v>0</v>
      </c>
      <c r="X30" s="976">
        <v>4.8163037093548176E-5</v>
      </c>
      <c r="Y30" s="976">
        <v>5.8831083772404059E-5</v>
      </c>
      <c r="Z30" s="976">
        <v>0</v>
      </c>
    </row>
    <row r="31" spans="1:29" ht="18" customHeight="1">
      <c r="A31" s="691" t="s">
        <v>12</v>
      </c>
      <c r="B31" s="972">
        <v>0.11875347826086956</v>
      </c>
      <c r="C31" s="972">
        <v>7.2914651162790708E-2</v>
      </c>
      <c r="D31" s="972">
        <v>9.0962857142857147E-3</v>
      </c>
      <c r="E31" s="972">
        <v>1.2151710526315791E-2</v>
      </c>
      <c r="F31" s="972">
        <v>0.12515625</v>
      </c>
      <c r="G31" s="972">
        <v>1.8306093749999999E-2</v>
      </c>
      <c r="H31" s="972">
        <v>0.24516125441176473</v>
      </c>
      <c r="I31" s="972">
        <v>0.44667833049645389</v>
      </c>
      <c r="J31" s="972">
        <v>0.25050614337349392</v>
      </c>
      <c r="K31" s="972"/>
      <c r="L31" s="972"/>
      <c r="M31" s="972"/>
      <c r="N31" s="972"/>
      <c r="O31" s="972"/>
      <c r="P31" s="972"/>
      <c r="Q31" s="972"/>
      <c r="R31" s="972"/>
      <c r="S31" s="976">
        <v>0.23375198</v>
      </c>
      <c r="T31" s="976">
        <v>1.3889564199999997</v>
      </c>
      <c r="U31" s="976">
        <v>0.72540493999999978</v>
      </c>
      <c r="V31" s="976">
        <v>0.3392245000000001</v>
      </c>
      <c r="W31" s="976">
        <v>0.1609063</v>
      </c>
      <c r="X31" s="976">
        <v>0.46356444883851972</v>
      </c>
      <c r="Y31" s="976">
        <v>0.41525287390161791</v>
      </c>
      <c r="Z31" s="976">
        <v>2.2784431100000009</v>
      </c>
    </row>
    <row r="32" spans="1:29" ht="18" customHeight="1">
      <c r="A32" s="691" t="s">
        <v>483</v>
      </c>
      <c r="B32" s="972">
        <v>0</v>
      </c>
      <c r="C32" s="972">
        <v>0</v>
      </c>
      <c r="D32" s="972">
        <v>0</v>
      </c>
      <c r="E32" s="972">
        <v>0</v>
      </c>
      <c r="F32" s="972">
        <v>0</v>
      </c>
      <c r="G32" s="972">
        <v>0</v>
      </c>
      <c r="H32" s="972">
        <v>0</v>
      </c>
      <c r="I32" s="972">
        <v>0</v>
      </c>
      <c r="J32" s="972">
        <v>0</v>
      </c>
      <c r="K32" s="972"/>
      <c r="L32" s="972"/>
      <c r="M32" s="972"/>
      <c r="N32" s="972"/>
      <c r="O32" s="972"/>
      <c r="P32" s="972"/>
      <c r="Q32" s="972"/>
      <c r="R32" s="972"/>
      <c r="S32" s="976">
        <v>0</v>
      </c>
      <c r="T32" s="976">
        <v>0</v>
      </c>
      <c r="U32" s="976">
        <v>1.8162000000000001E-4</v>
      </c>
      <c r="V32" s="976">
        <v>0</v>
      </c>
      <c r="W32" s="976">
        <v>7.1895890000000004E-2</v>
      </c>
      <c r="X32" s="976">
        <v>4.2330574320289648E-4</v>
      </c>
      <c r="Y32" s="976">
        <v>6.6811639025084039E-4</v>
      </c>
      <c r="Z32" s="976">
        <v>6.0430000000000002E-5</v>
      </c>
    </row>
    <row r="33" spans="1:26" ht="18" customHeight="1">
      <c r="A33" s="691" t="s">
        <v>430</v>
      </c>
      <c r="B33" s="972">
        <v>0</v>
      </c>
      <c r="C33" s="972">
        <v>2.9651162790697678E-5</v>
      </c>
      <c r="D33" s="972">
        <v>3.8095238095238096E-7</v>
      </c>
      <c r="E33" s="972">
        <v>3.6460526315789478E-4</v>
      </c>
      <c r="F33" s="972">
        <v>0</v>
      </c>
      <c r="G33" s="972">
        <v>0</v>
      </c>
      <c r="H33" s="972">
        <v>1.6308823529411764E-4</v>
      </c>
      <c r="I33" s="972">
        <v>0</v>
      </c>
      <c r="J33" s="972">
        <v>0</v>
      </c>
      <c r="K33" s="972"/>
      <c r="L33" s="972"/>
      <c r="M33" s="972"/>
      <c r="N33" s="972"/>
      <c r="O33" s="972"/>
      <c r="P33" s="972"/>
      <c r="Q33" s="972"/>
      <c r="R33" s="972"/>
      <c r="S33" s="976">
        <v>8.5110000000000003E-5</v>
      </c>
      <c r="T33" s="976">
        <v>3.1730999999999996E-4</v>
      </c>
      <c r="U33" s="976">
        <v>3.8058699999999994E-3</v>
      </c>
      <c r="V33" s="976">
        <v>5.2924999999999999E-4</v>
      </c>
      <c r="W33" s="976">
        <v>4.2901999999999995E-4</v>
      </c>
      <c r="X33" s="976">
        <v>2.7390213168925983E-5</v>
      </c>
      <c r="Y33" s="976">
        <v>1.1049681231673117E-4</v>
      </c>
      <c r="Z33" s="976">
        <v>2.9547499999999999E-3</v>
      </c>
    </row>
    <row r="34" spans="1:26" ht="18" customHeight="1">
      <c r="A34" s="691" t="s">
        <v>11</v>
      </c>
      <c r="B34" s="972">
        <v>1.0652318840579709E-2</v>
      </c>
      <c r="C34" s="972">
        <v>2.2438372093023257E-2</v>
      </c>
      <c r="D34" s="972">
        <v>2.8606095238095239E-2</v>
      </c>
      <c r="E34" s="972">
        <v>3.5852500000000002E-2</v>
      </c>
      <c r="F34" s="972">
        <v>1.5503593750000001E-2</v>
      </c>
      <c r="G34" s="972">
        <v>1.6472031249999998E-2</v>
      </c>
      <c r="H34" s="972">
        <v>0.22537469852941175</v>
      </c>
      <c r="I34" s="972">
        <v>0.30682821985815606</v>
      </c>
      <c r="J34" s="972">
        <v>0.25363239999999998</v>
      </c>
      <c r="K34" s="972"/>
      <c r="L34" s="972"/>
      <c r="M34" s="972"/>
      <c r="N34" s="972"/>
      <c r="O34" s="972"/>
      <c r="P34" s="972"/>
      <c r="Q34" s="972"/>
      <c r="R34" s="972"/>
      <c r="S34" s="976">
        <v>7.9111294599999935</v>
      </c>
      <c r="T34" s="976">
        <v>0.67907525000000013</v>
      </c>
      <c r="U34" s="976">
        <v>0.68941807000000022</v>
      </c>
      <c r="V34" s="976">
        <v>3.7286322099999989</v>
      </c>
      <c r="W34" s="976">
        <v>4.6887302200000009</v>
      </c>
      <c r="X34" s="976">
        <v>10.908502907138924</v>
      </c>
      <c r="Y34" s="976">
        <v>7.3040365528413664</v>
      </c>
      <c r="Z34" s="976">
        <v>6.3073623100000047</v>
      </c>
    </row>
    <row r="35" spans="1:26" ht="18" customHeight="1">
      <c r="A35" s="691" t="s">
        <v>10</v>
      </c>
      <c r="B35" s="972">
        <v>0</v>
      </c>
      <c r="C35" s="972">
        <v>9.5569767441860477E-4</v>
      </c>
      <c r="D35" s="972">
        <v>0</v>
      </c>
      <c r="E35" s="972">
        <v>0</v>
      </c>
      <c r="F35" s="972">
        <v>0</v>
      </c>
      <c r="G35" s="972">
        <v>2.7651874999999996E-2</v>
      </c>
      <c r="H35" s="972">
        <v>2.5176029411764705E-2</v>
      </c>
      <c r="I35" s="972">
        <v>7.655602836879433E-3</v>
      </c>
      <c r="J35" s="972">
        <v>5.4223975903614455E-2</v>
      </c>
      <c r="K35" s="972"/>
      <c r="L35" s="972"/>
      <c r="M35" s="972"/>
      <c r="N35" s="972"/>
      <c r="O35" s="972"/>
      <c r="P35" s="972"/>
      <c r="Q35" s="972"/>
      <c r="R35" s="972"/>
      <c r="S35" s="976">
        <v>1.6696000000000001E-4</v>
      </c>
      <c r="T35" s="976">
        <v>0.14492764000000002</v>
      </c>
      <c r="U35" s="976">
        <v>2.8014580000000001E-2</v>
      </c>
      <c r="V35" s="976">
        <v>0</v>
      </c>
      <c r="W35" s="976">
        <v>0</v>
      </c>
      <c r="X35" s="976">
        <v>0.79658535681872045</v>
      </c>
      <c r="Y35" s="976">
        <v>0.84695630213828987</v>
      </c>
      <c r="Z35" s="976">
        <v>0.77075952000000036</v>
      </c>
    </row>
    <row r="36" spans="1:26" ht="18" customHeight="1">
      <c r="A36" s="691" t="s">
        <v>9</v>
      </c>
      <c r="B36" s="972">
        <v>0</v>
      </c>
      <c r="C36" s="972">
        <v>1.4621279069767441E-2</v>
      </c>
      <c r="D36" s="972">
        <v>2.5739809523809526E-2</v>
      </c>
      <c r="E36" s="972">
        <v>5.5645657894736841E-2</v>
      </c>
      <c r="F36" s="972">
        <v>1.9027812499999998E-2</v>
      </c>
      <c r="G36" s="972">
        <v>1.1562499999999998E-5</v>
      </c>
      <c r="H36" s="972">
        <v>7.1376470588235298E-3</v>
      </c>
      <c r="I36" s="972">
        <v>0.31155007092198583</v>
      </c>
      <c r="J36" s="972">
        <v>3.3048554216867469E-2</v>
      </c>
      <c r="K36" s="972"/>
      <c r="L36" s="972"/>
      <c r="M36" s="972"/>
      <c r="N36" s="972"/>
      <c r="O36" s="972"/>
      <c r="P36" s="972"/>
      <c r="Q36" s="972"/>
      <c r="R36" s="972"/>
      <c r="S36" s="976">
        <v>0.17163288999999995</v>
      </c>
      <c r="T36" s="976">
        <v>3.4740200000000004E-3</v>
      </c>
      <c r="U36" s="976">
        <v>3.8017549999999997E-2</v>
      </c>
      <c r="V36" s="976">
        <v>5.0053000000000001E-4</v>
      </c>
      <c r="W36" s="976">
        <v>0.44871638999999991</v>
      </c>
      <c r="X36" s="976">
        <v>1.2914075241398711E-3</v>
      </c>
      <c r="Y36" s="976">
        <v>4.8811342848169917E-2</v>
      </c>
      <c r="Z36" s="976">
        <v>7.4642890000000017E-2</v>
      </c>
    </row>
    <row r="37" spans="1:26" ht="18" customHeight="1">
      <c r="A37" s="691" t="s">
        <v>433</v>
      </c>
      <c r="B37" s="972">
        <v>1.9426086956521736E-3</v>
      </c>
      <c r="C37" s="972">
        <v>1.331232558139535E-2</v>
      </c>
      <c r="D37" s="972">
        <v>6.5099142857142855E-2</v>
      </c>
      <c r="E37" s="972">
        <v>2.808421052631579E-3</v>
      </c>
      <c r="F37" s="972">
        <v>1.04771875E-2</v>
      </c>
      <c r="G37" s="972">
        <v>9.4801875000000008E-2</v>
      </c>
      <c r="H37" s="972">
        <v>2.8504117647058826E-2</v>
      </c>
      <c r="I37" s="972">
        <v>1.4124822695035462E-2</v>
      </c>
      <c r="J37" s="972">
        <v>6.5489156626506017E-3</v>
      </c>
      <c r="K37" s="972"/>
      <c r="L37" s="972"/>
      <c r="M37" s="972"/>
      <c r="N37" s="972"/>
      <c r="O37" s="972"/>
      <c r="P37" s="972"/>
      <c r="Q37" s="972"/>
      <c r="R37" s="972"/>
      <c r="S37" s="976">
        <v>10.307770720000002</v>
      </c>
      <c r="T37" s="976">
        <v>8.2809935800000005</v>
      </c>
      <c r="U37" s="976">
        <v>16.50722451</v>
      </c>
      <c r="V37" s="976">
        <v>10.035608530000001</v>
      </c>
      <c r="W37" s="976">
        <v>14.669524390000001</v>
      </c>
      <c r="X37" s="976">
        <v>3.8738125735341402</v>
      </c>
      <c r="Y37" s="976">
        <v>3.2357409645273498</v>
      </c>
      <c r="Z37" s="976">
        <v>9.3073161999999936</v>
      </c>
    </row>
    <row r="38" spans="1:26" ht="18" customHeight="1">
      <c r="A38" s="691" t="s">
        <v>6</v>
      </c>
      <c r="B38" s="972">
        <v>4.060474927536232</v>
      </c>
      <c r="C38" s="972">
        <v>3.7062656976744188</v>
      </c>
      <c r="D38" s="972">
        <v>3.9003502857142855</v>
      </c>
      <c r="E38" s="972">
        <v>8.0901481315789479</v>
      </c>
      <c r="F38" s="972">
        <v>12.193027003906248</v>
      </c>
      <c r="G38" s="972">
        <v>12.521618520937498</v>
      </c>
      <c r="H38" s="972">
        <v>10.486612205882354</v>
      </c>
      <c r="I38" s="972">
        <v>5.1577702893617019</v>
      </c>
      <c r="J38" s="972">
        <v>0.84201847590361434</v>
      </c>
      <c r="K38" s="972"/>
      <c r="L38" s="972"/>
      <c r="M38" s="972"/>
      <c r="N38" s="972"/>
      <c r="O38" s="972"/>
      <c r="P38" s="972"/>
      <c r="Q38" s="972"/>
      <c r="R38" s="972"/>
      <c r="S38" s="976">
        <v>54.769563310000052</v>
      </c>
      <c r="T38" s="976">
        <v>90.382961050000063</v>
      </c>
      <c r="U38" s="976">
        <v>140.40857428000041</v>
      </c>
      <c r="V38" s="976">
        <v>109.6645624199999</v>
      </c>
      <c r="W38" s="976">
        <v>110.59083471999998</v>
      </c>
      <c r="X38" s="976">
        <v>56.010265603830732</v>
      </c>
      <c r="Y38" s="976">
        <v>25.334252364701545</v>
      </c>
      <c r="Z38" s="976">
        <v>24.760152869999995</v>
      </c>
    </row>
    <row r="39" spans="1:26" ht="18" customHeight="1">
      <c r="A39" s="691" t="s">
        <v>17</v>
      </c>
      <c r="B39" s="972">
        <v>1.2304192753623189</v>
      </c>
      <c r="C39" s="972">
        <v>3.0223604651162795E-2</v>
      </c>
      <c r="D39" s="972">
        <v>0.84499952380952392</v>
      </c>
      <c r="E39" s="972">
        <v>0.11189223684210528</v>
      </c>
      <c r="F39" s="972">
        <v>0.44774312500000002</v>
      </c>
      <c r="G39" s="972">
        <v>3.3727968749999997E-2</v>
      </c>
      <c r="H39" s="972">
        <v>0.22880655882352943</v>
      </c>
      <c r="I39" s="972">
        <v>0.3126860652482269</v>
      </c>
      <c r="J39" s="972">
        <v>1.4418130662650601</v>
      </c>
      <c r="K39" s="972"/>
      <c r="L39" s="972"/>
      <c r="M39" s="972"/>
      <c r="N39" s="972"/>
      <c r="O39" s="972"/>
      <c r="P39" s="972"/>
      <c r="Q39" s="972"/>
      <c r="R39" s="972"/>
      <c r="S39" s="976">
        <v>0.52650289000000006</v>
      </c>
      <c r="T39" s="976">
        <v>5.4384599999999998E-2</v>
      </c>
      <c r="U39" s="976">
        <v>9.2848479999999997E-2</v>
      </c>
      <c r="V39" s="976">
        <v>7.6550099999999996E-2</v>
      </c>
      <c r="W39" s="976">
        <v>0.33314669999999996</v>
      </c>
      <c r="X39" s="976">
        <v>0.39697581772474344</v>
      </c>
      <c r="Y39" s="976">
        <v>0.55552812875253965</v>
      </c>
      <c r="Z39" s="976">
        <v>0.41489833999999998</v>
      </c>
    </row>
    <row r="40" spans="1:26" ht="18" customHeight="1">
      <c r="A40" s="691" t="s">
        <v>4</v>
      </c>
      <c r="B40" s="972">
        <v>1.2565217391304347E-4</v>
      </c>
      <c r="C40" s="972">
        <v>2.3880232558139538E-3</v>
      </c>
      <c r="D40" s="972">
        <v>1.1638095238095237E-4</v>
      </c>
      <c r="E40" s="972">
        <v>0</v>
      </c>
      <c r="F40" s="972">
        <v>0</v>
      </c>
      <c r="G40" s="972">
        <v>0</v>
      </c>
      <c r="H40" s="972">
        <v>8.3341176470588238E-2</v>
      </c>
      <c r="I40" s="972">
        <v>0</v>
      </c>
      <c r="J40" s="972">
        <v>0</v>
      </c>
      <c r="K40" s="972"/>
      <c r="L40" s="972"/>
      <c r="M40" s="972"/>
      <c r="N40" s="972"/>
      <c r="O40" s="972"/>
      <c r="P40" s="972"/>
      <c r="Q40" s="972"/>
      <c r="R40" s="972"/>
      <c r="S40" s="976">
        <v>8.954E-5</v>
      </c>
      <c r="T40" s="976">
        <v>4.8760000000000001E-5</v>
      </c>
      <c r="U40" s="976">
        <v>0</v>
      </c>
      <c r="V40" s="976">
        <v>3.2090000000000006E-5</v>
      </c>
      <c r="W40" s="976">
        <v>0</v>
      </c>
      <c r="X40" s="976">
        <v>1.6149058939232206E-4</v>
      </c>
      <c r="Y40" s="976">
        <v>0</v>
      </c>
      <c r="Z40" s="976">
        <v>2.0290000000000001E-5</v>
      </c>
    </row>
    <row r="41" spans="1:26" ht="18" customHeight="1">
      <c r="A41" s="691" t="s">
        <v>3</v>
      </c>
      <c r="B41" s="972">
        <v>1000.8251598550723</v>
      </c>
      <c r="C41" s="972">
        <v>819.93159046511641</v>
      </c>
      <c r="D41" s="972">
        <v>917.97424611619044</v>
      </c>
      <c r="E41" s="972">
        <v>1276.8436420486842</v>
      </c>
      <c r="F41" s="972">
        <v>1635.9214951460935</v>
      </c>
      <c r="G41" s="972">
        <v>1495.5166096999999</v>
      </c>
      <c r="H41" s="972">
        <v>1047.4074403573529</v>
      </c>
      <c r="I41" s="972">
        <v>1158.0294472553192</v>
      </c>
      <c r="J41" s="972">
        <v>1235.3436435783133</v>
      </c>
      <c r="K41" s="972"/>
      <c r="L41" s="972"/>
      <c r="M41" s="972"/>
      <c r="N41" s="972"/>
      <c r="O41" s="972"/>
      <c r="P41" s="972"/>
      <c r="Q41" s="972"/>
      <c r="R41" s="972"/>
      <c r="S41" s="976">
        <v>1612.717365870009</v>
      </c>
      <c r="T41" s="976">
        <v>1819.0152662900182</v>
      </c>
      <c r="U41" s="976">
        <v>1719.7775383999776</v>
      </c>
      <c r="V41" s="976">
        <v>1471.5511398300077</v>
      </c>
      <c r="W41" s="976">
        <v>1892.606496850017</v>
      </c>
      <c r="X41" s="976">
        <v>1528.5088917916848</v>
      </c>
      <c r="Y41" s="976">
        <v>1503.6244099940393</v>
      </c>
      <c r="Z41" s="976">
        <v>1605.4477758100315</v>
      </c>
    </row>
    <row r="42" spans="1:26" ht="18" customHeight="1">
      <c r="A42" s="691" t="s">
        <v>431</v>
      </c>
      <c r="B42" s="972">
        <v>2.0057536231884054E-2</v>
      </c>
      <c r="C42" s="972">
        <v>2.1536046511627907E-3</v>
      </c>
      <c r="D42" s="972">
        <v>6.4761904761904762E-6</v>
      </c>
      <c r="E42" s="972">
        <v>5.0338947368421059E-2</v>
      </c>
      <c r="F42" s="972">
        <v>0.12310125</v>
      </c>
      <c r="G42" s="972">
        <v>4.4238124999999996E-2</v>
      </c>
      <c r="H42" s="972">
        <v>2.006764705882353E-2</v>
      </c>
      <c r="I42" s="972">
        <v>1.5422695035460992E-2</v>
      </c>
      <c r="J42" s="972">
        <v>0</v>
      </c>
      <c r="K42" s="972"/>
      <c r="L42" s="972"/>
      <c r="M42" s="972"/>
      <c r="N42" s="972"/>
      <c r="O42" s="972"/>
      <c r="P42" s="972"/>
      <c r="Q42" s="972"/>
      <c r="R42" s="972"/>
      <c r="S42" s="976">
        <v>3.7566249999999995E-2</v>
      </c>
      <c r="T42" s="976">
        <v>1.0730900000000002E-2</v>
      </c>
      <c r="U42" s="976">
        <v>3.7953000000000001E-3</v>
      </c>
      <c r="V42" s="976">
        <v>1.5389769999999997E-2</v>
      </c>
      <c r="W42" s="976">
        <v>7.9656469999999993E-2</v>
      </c>
      <c r="X42" s="976">
        <v>8.0839837406777748E-2</v>
      </c>
      <c r="Y42" s="976">
        <v>0.23485603977943337</v>
      </c>
      <c r="Z42" s="976">
        <v>0.13338180999999999</v>
      </c>
    </row>
    <row r="43" spans="1:26" ht="18" customHeight="1">
      <c r="A43" s="691" t="s">
        <v>1</v>
      </c>
      <c r="B43" s="972">
        <v>6.4705797101449275E-2</v>
      </c>
      <c r="C43" s="972">
        <v>0.12314569767441862</v>
      </c>
      <c r="D43" s="972">
        <v>0.14379819047619047</v>
      </c>
      <c r="E43" s="972">
        <v>1.7542368421052633E-2</v>
      </c>
      <c r="F43" s="972">
        <v>4.0390624999999999E-2</v>
      </c>
      <c r="G43" s="972">
        <v>0.45408203124999996</v>
      </c>
      <c r="H43" s="972">
        <v>0.62751205882352945</v>
      </c>
      <c r="I43" s="972">
        <v>0.43107333333333336</v>
      </c>
      <c r="J43" s="972">
        <v>1.181833734939759</v>
      </c>
      <c r="K43" s="972"/>
      <c r="L43" s="972"/>
      <c r="M43" s="972"/>
      <c r="N43" s="972"/>
      <c r="O43" s="972"/>
      <c r="P43" s="972"/>
      <c r="Q43" s="972"/>
      <c r="R43" s="972"/>
      <c r="S43" s="976">
        <v>2.8830880400000001</v>
      </c>
      <c r="T43" s="976">
        <v>1.6072354599999998</v>
      </c>
      <c r="U43" s="976">
        <v>1.3963727600000002</v>
      </c>
      <c r="V43" s="976">
        <v>1.2350178700000001</v>
      </c>
      <c r="W43" s="976">
        <v>1.4778901999999996</v>
      </c>
      <c r="X43" s="976">
        <v>1.8652485400115117</v>
      </c>
      <c r="Y43" s="976">
        <v>0.80610726371378616</v>
      </c>
      <c r="Z43" s="976">
        <v>0.79079732999999997</v>
      </c>
    </row>
    <row r="44" spans="1:26" ht="18" customHeight="1">
      <c r="A44" s="691" t="s">
        <v>23</v>
      </c>
      <c r="B44" s="972">
        <v>0.42223086956521738</v>
      </c>
      <c r="C44" s="972">
        <v>1.0422316279069768</v>
      </c>
      <c r="D44" s="972">
        <v>0.36820323809523814</v>
      </c>
      <c r="E44" s="972">
        <v>0.80874539473684215</v>
      </c>
      <c r="F44" s="972">
        <v>9.4466250000000002E-2</v>
      </c>
      <c r="G44" s="972">
        <v>0.29924999999999996</v>
      </c>
      <c r="H44" s="972">
        <v>0.27252794117647056</v>
      </c>
      <c r="I44" s="972">
        <v>2.1397957446808511</v>
      </c>
      <c r="J44" s="972">
        <v>1.6162851385542167</v>
      </c>
      <c r="K44" s="972"/>
      <c r="L44" s="972"/>
      <c r="M44" s="972"/>
      <c r="N44" s="972"/>
      <c r="O44" s="972"/>
      <c r="P44" s="972"/>
      <c r="Q44" s="972"/>
      <c r="R44" s="972"/>
      <c r="S44" s="976">
        <v>0.57213445000000007</v>
      </c>
      <c r="T44" s="976">
        <v>8.8932165199999975</v>
      </c>
      <c r="U44" s="976">
        <v>4.6162593100000002</v>
      </c>
      <c r="V44" s="976">
        <v>8.4742595899999973</v>
      </c>
      <c r="W44" s="976">
        <v>3.5304837800000004</v>
      </c>
      <c r="X44" s="976">
        <v>6.2510084197728846</v>
      </c>
      <c r="Y44" s="976">
        <v>5.1918744513338346</v>
      </c>
      <c r="Z44" s="976">
        <v>6.1980780399999995</v>
      </c>
    </row>
    <row r="46" spans="1:26" ht="18" customHeight="1">
      <c r="A46" s="241" t="s">
        <v>2848</v>
      </c>
    </row>
  </sheetData>
  <hyperlinks>
    <hyperlink ref="AB3" location="Content!A1" display="Back to content page" xr:uid="{00000000-0004-0000-1700-000000000000}"/>
  </hyperlinks>
  <pageMargins left="0.7" right="0.7" top="0.75" bottom="0.75" header="0.3" footer="0.3"/>
  <pageSetup orientation="portrait" r:id="rId1"/>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1-000000000000}">
  <sheetPr codeName="Sheet284"/>
  <dimension ref="A1:AC29"/>
  <sheetViews>
    <sheetView topLeftCell="I1" zoomScale="81" zoomScaleNormal="81" workbookViewId="0">
      <selection activeCell="X23" sqref="X23"/>
    </sheetView>
  </sheetViews>
  <sheetFormatPr defaultRowHeight="14.5"/>
  <cols>
    <col min="1" max="1" width="34.7265625" customWidth="1"/>
    <col min="2" max="24" width="10.1796875" customWidth="1"/>
  </cols>
  <sheetData>
    <row r="1" spans="1:29">
      <c r="A1" s="18" t="s">
        <v>2841</v>
      </c>
      <c r="B1" s="13"/>
      <c r="C1" s="13"/>
      <c r="D1" s="13"/>
      <c r="E1" s="13"/>
      <c r="F1" s="13"/>
      <c r="G1" s="13"/>
      <c r="H1" s="13"/>
      <c r="I1" s="13"/>
      <c r="J1" s="13"/>
      <c r="K1" s="13"/>
      <c r="L1" s="13"/>
      <c r="M1" s="13"/>
      <c r="N1" s="13"/>
      <c r="O1" s="13"/>
      <c r="P1" s="13"/>
      <c r="Q1" s="13"/>
      <c r="R1" s="13"/>
      <c r="S1" s="13"/>
      <c r="T1" s="13"/>
      <c r="U1" s="62"/>
      <c r="V1" s="62"/>
      <c r="W1" s="62"/>
      <c r="X1" s="13"/>
    </row>
    <row r="2" spans="1:29">
      <c r="A2" s="13"/>
      <c r="B2" s="13"/>
      <c r="C2" s="13"/>
      <c r="D2" s="13"/>
      <c r="E2" s="13"/>
      <c r="F2" s="13"/>
      <c r="G2" s="13"/>
      <c r="H2" s="13"/>
      <c r="I2" s="13"/>
      <c r="J2" s="13"/>
      <c r="K2" s="13"/>
      <c r="L2" s="13"/>
      <c r="M2" s="13"/>
      <c r="N2" s="13"/>
      <c r="O2" s="13"/>
      <c r="P2" s="13"/>
      <c r="Q2" s="13"/>
      <c r="R2" s="13"/>
      <c r="S2" s="13"/>
      <c r="T2" s="13"/>
      <c r="U2" s="62"/>
      <c r="V2" s="62"/>
      <c r="W2" s="62"/>
      <c r="X2" s="13"/>
    </row>
    <row r="3" spans="1:29">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Z3" s="1" t="s">
        <v>528</v>
      </c>
    </row>
    <row r="4" spans="1:29">
      <c r="A4" s="92" t="s">
        <v>13</v>
      </c>
      <c r="B4" s="757"/>
      <c r="C4" s="757"/>
      <c r="D4" s="757"/>
      <c r="E4" s="757"/>
      <c r="F4" s="757"/>
      <c r="G4" s="757"/>
      <c r="H4" s="757"/>
      <c r="I4" s="757"/>
      <c r="J4" s="757"/>
      <c r="K4" s="757"/>
      <c r="L4" s="757"/>
      <c r="M4" s="757"/>
      <c r="N4" s="757"/>
      <c r="O4" s="757"/>
      <c r="P4" s="757"/>
      <c r="Q4" s="757"/>
      <c r="R4" s="757"/>
      <c r="S4" s="757"/>
      <c r="T4" s="757"/>
      <c r="U4" s="757">
        <v>511.4</v>
      </c>
      <c r="V4" s="757">
        <v>702.6</v>
      </c>
      <c r="W4" s="757"/>
      <c r="X4" s="757"/>
      <c r="Z4" s="321"/>
      <c r="AA4" s="308"/>
      <c r="AC4" s="565"/>
    </row>
    <row r="5" spans="1:29">
      <c r="A5" s="92" t="s">
        <v>12</v>
      </c>
      <c r="B5" s="757" t="s">
        <v>29</v>
      </c>
      <c r="C5" s="757" t="s">
        <v>29</v>
      </c>
      <c r="D5" s="757" t="s">
        <v>29</v>
      </c>
      <c r="E5" s="757" t="s">
        <v>29</v>
      </c>
      <c r="F5" s="757" t="s">
        <v>29</v>
      </c>
      <c r="G5" s="757" t="s">
        <v>29</v>
      </c>
      <c r="H5" s="757" t="s">
        <v>29</v>
      </c>
      <c r="I5" s="757" t="s">
        <v>29</v>
      </c>
      <c r="J5" s="757" t="s">
        <v>29</v>
      </c>
      <c r="K5" s="757" t="s">
        <v>29</v>
      </c>
      <c r="L5" s="757" t="s">
        <v>29</v>
      </c>
      <c r="M5" s="757" t="s">
        <v>29</v>
      </c>
      <c r="N5" s="757" t="s">
        <v>29</v>
      </c>
      <c r="O5" s="757" t="s">
        <v>29</v>
      </c>
      <c r="P5" s="757" t="s">
        <v>29</v>
      </c>
      <c r="Q5" s="757" t="s">
        <v>29</v>
      </c>
      <c r="R5" s="757" t="s">
        <v>29</v>
      </c>
      <c r="S5" s="757" t="s">
        <v>29</v>
      </c>
      <c r="T5" s="757" t="s">
        <v>29</v>
      </c>
      <c r="U5" s="757" t="s">
        <v>29</v>
      </c>
      <c r="V5" s="757" t="s">
        <v>29</v>
      </c>
      <c r="W5" s="757" t="s">
        <v>29</v>
      </c>
      <c r="X5" s="757" t="s">
        <v>29</v>
      </c>
      <c r="Z5" s="33"/>
      <c r="AA5" s="308"/>
    </row>
    <row r="6" spans="1:29">
      <c r="A6" s="92" t="s">
        <v>483</v>
      </c>
      <c r="B6" s="757" t="s">
        <v>29</v>
      </c>
      <c r="C6" s="757" t="s">
        <v>29</v>
      </c>
      <c r="D6" s="757" t="s">
        <v>29</v>
      </c>
      <c r="E6" s="757" t="s">
        <v>29</v>
      </c>
      <c r="F6" s="757" t="s">
        <v>29</v>
      </c>
      <c r="G6" s="757" t="s">
        <v>29</v>
      </c>
      <c r="H6" s="757" t="s">
        <v>29</v>
      </c>
      <c r="I6" s="757" t="s">
        <v>29</v>
      </c>
      <c r="J6" s="757" t="s">
        <v>29</v>
      </c>
      <c r="K6" s="757" t="s">
        <v>29</v>
      </c>
      <c r="L6" s="757" t="s">
        <v>29</v>
      </c>
      <c r="M6" s="757" t="s">
        <v>29</v>
      </c>
      <c r="N6" s="757" t="s">
        <v>29</v>
      </c>
      <c r="O6" s="757" t="s">
        <v>29</v>
      </c>
      <c r="P6" s="757" t="s">
        <v>29</v>
      </c>
      <c r="Q6" s="757" t="s">
        <v>29</v>
      </c>
      <c r="R6" s="757" t="s">
        <v>29</v>
      </c>
      <c r="S6" s="757" t="s">
        <v>29</v>
      </c>
      <c r="T6" s="757" t="s">
        <v>29</v>
      </c>
      <c r="U6" s="757" t="s">
        <v>29</v>
      </c>
      <c r="V6" s="757" t="s">
        <v>29</v>
      </c>
      <c r="W6" s="757" t="s">
        <v>29</v>
      </c>
      <c r="X6" s="757" t="s">
        <v>29</v>
      </c>
      <c r="Z6" s="33"/>
    </row>
    <row r="7" spans="1:29">
      <c r="A7" s="92" t="s">
        <v>89</v>
      </c>
      <c r="B7" s="757"/>
      <c r="C7" s="757"/>
      <c r="D7" s="757"/>
      <c r="E7" s="757"/>
      <c r="F7" s="757"/>
      <c r="G7" s="757"/>
      <c r="H7" s="757"/>
      <c r="I7" s="757"/>
      <c r="J7" s="757"/>
      <c r="K7" s="757"/>
      <c r="L7" s="757"/>
      <c r="M7" s="757"/>
      <c r="N7" s="757"/>
      <c r="O7" s="757"/>
      <c r="P7" s="757"/>
      <c r="Q7" s="757"/>
      <c r="R7" s="757"/>
      <c r="S7" s="757"/>
      <c r="T7" s="757"/>
      <c r="U7" s="757"/>
      <c r="V7" s="757"/>
      <c r="W7" s="757"/>
      <c r="X7" s="757"/>
      <c r="AA7" s="308"/>
    </row>
    <row r="8" spans="1:29">
      <c r="A8" s="92" t="s">
        <v>482</v>
      </c>
      <c r="B8" s="757"/>
      <c r="C8" s="757"/>
      <c r="D8" s="757"/>
      <c r="E8" s="757"/>
      <c r="F8" s="757"/>
      <c r="G8" s="757"/>
      <c r="H8" s="757"/>
      <c r="I8" s="757"/>
      <c r="J8" s="757"/>
      <c r="K8" s="757"/>
      <c r="L8" s="757"/>
      <c r="M8" s="757"/>
      <c r="N8" s="757"/>
      <c r="O8" s="757"/>
      <c r="P8" s="757"/>
      <c r="Q8" s="757"/>
      <c r="R8" s="757"/>
      <c r="S8" s="757"/>
      <c r="T8" s="757"/>
      <c r="U8" s="757"/>
      <c r="V8" s="757"/>
      <c r="W8" s="757"/>
      <c r="X8" s="757"/>
    </row>
    <row r="9" spans="1:29">
      <c r="A9" s="92" t="s">
        <v>11</v>
      </c>
      <c r="B9" s="757" t="s">
        <v>94</v>
      </c>
      <c r="C9" s="757" t="s">
        <v>94</v>
      </c>
      <c r="D9" s="757" t="s">
        <v>94</v>
      </c>
      <c r="E9" s="757" t="s">
        <v>94</v>
      </c>
      <c r="F9" s="757" t="s">
        <v>94</v>
      </c>
      <c r="G9" s="757" t="s">
        <v>94</v>
      </c>
      <c r="H9" s="757" t="s">
        <v>94</v>
      </c>
      <c r="I9" s="757" t="s">
        <v>94</v>
      </c>
      <c r="J9" s="757" t="s">
        <v>94</v>
      </c>
      <c r="K9" s="757" t="s">
        <v>94</v>
      </c>
      <c r="L9" s="757" t="s">
        <v>94</v>
      </c>
      <c r="M9" s="757" t="s">
        <v>94</v>
      </c>
      <c r="N9" s="757" t="s">
        <v>94</v>
      </c>
      <c r="O9" s="757" t="s">
        <v>94</v>
      </c>
      <c r="P9" s="757" t="s">
        <v>94</v>
      </c>
      <c r="Q9" s="757" t="s">
        <v>94</v>
      </c>
      <c r="R9" s="757" t="s">
        <v>94</v>
      </c>
      <c r="S9" s="757" t="s">
        <v>94</v>
      </c>
      <c r="T9" s="757" t="s">
        <v>94</v>
      </c>
      <c r="U9" s="757" t="s">
        <v>94</v>
      </c>
      <c r="V9" s="757" t="s">
        <v>94</v>
      </c>
      <c r="W9" s="757" t="s">
        <v>94</v>
      </c>
      <c r="X9" s="757" t="s">
        <v>94</v>
      </c>
    </row>
    <row r="10" spans="1:29">
      <c r="A10" s="92" t="s">
        <v>10</v>
      </c>
      <c r="B10" s="757">
        <v>544.9</v>
      </c>
      <c r="C10" s="757">
        <v>268.2</v>
      </c>
      <c r="D10" s="757">
        <v>261.3</v>
      </c>
      <c r="E10" s="757">
        <v>2673.3</v>
      </c>
      <c r="F10" s="757">
        <v>1406.6</v>
      </c>
      <c r="G10" s="757">
        <v>1125.3</v>
      </c>
      <c r="H10" s="757">
        <v>982.1</v>
      </c>
      <c r="I10" s="757">
        <v>1194.5</v>
      </c>
      <c r="J10" s="757">
        <v>875.3</v>
      </c>
      <c r="K10" s="757">
        <v>391.6</v>
      </c>
      <c r="L10" s="757">
        <v>302</v>
      </c>
      <c r="M10" s="757">
        <v>211.7</v>
      </c>
      <c r="N10" s="757">
        <v>334.8</v>
      </c>
      <c r="O10" s="757">
        <v>167.8</v>
      </c>
      <c r="P10" s="757">
        <v>173</v>
      </c>
      <c r="Q10" s="757">
        <v>169.7</v>
      </c>
      <c r="R10" s="757">
        <v>235.5</v>
      </c>
      <c r="S10" s="757">
        <v>306.3</v>
      </c>
      <c r="T10" s="757">
        <v>269.39999999999998</v>
      </c>
      <c r="U10" s="757">
        <v>255.2</v>
      </c>
      <c r="V10" s="757">
        <v>297.5</v>
      </c>
      <c r="W10" s="757"/>
      <c r="X10" s="757"/>
      <c r="AA10" s="308"/>
    </row>
    <row r="11" spans="1:29">
      <c r="A11" s="92" t="s">
        <v>9</v>
      </c>
      <c r="B11" s="757">
        <v>1131.9000000000001</v>
      </c>
      <c r="C11" s="757">
        <v>1152.8</v>
      </c>
      <c r="D11" s="757">
        <v>1048.2</v>
      </c>
      <c r="E11" s="757">
        <v>660.3</v>
      </c>
      <c r="F11" s="757">
        <v>490.7</v>
      </c>
      <c r="G11" s="757">
        <v>952.5</v>
      </c>
      <c r="H11" s="757">
        <v>1393.5</v>
      </c>
      <c r="I11" s="757">
        <v>804.5</v>
      </c>
      <c r="J11" s="757">
        <v>945</v>
      </c>
      <c r="K11" s="757">
        <v>909.6</v>
      </c>
      <c r="L11" s="757">
        <v>1293.5</v>
      </c>
      <c r="M11" s="757">
        <v>1412.5</v>
      </c>
      <c r="N11" s="757">
        <v>1393.4</v>
      </c>
      <c r="O11" s="757">
        <v>1561.2</v>
      </c>
      <c r="P11" s="757">
        <v>1597.1</v>
      </c>
      <c r="Q11" s="757">
        <v>1650.9</v>
      </c>
      <c r="R11" s="757">
        <v>1920.8</v>
      </c>
      <c r="S11" s="757">
        <v>2057</v>
      </c>
      <c r="T11" s="757">
        <v>2224.5</v>
      </c>
      <c r="U11" s="757"/>
      <c r="V11" s="757"/>
      <c r="W11" s="757"/>
      <c r="X11" s="757"/>
    </row>
    <row r="12" spans="1:29">
      <c r="A12" s="92" t="s">
        <v>8</v>
      </c>
      <c r="B12" s="757" t="s">
        <v>94</v>
      </c>
      <c r="C12" s="757" t="s">
        <v>94</v>
      </c>
      <c r="D12" s="757" t="s">
        <v>94</v>
      </c>
      <c r="E12" s="757" t="s">
        <v>94</v>
      </c>
      <c r="F12" s="757" t="s">
        <v>94</v>
      </c>
      <c r="G12" s="757" t="s">
        <v>94</v>
      </c>
      <c r="H12" s="757" t="s">
        <v>94</v>
      </c>
      <c r="I12" s="757" t="s">
        <v>94</v>
      </c>
      <c r="J12" s="757" t="s">
        <v>94</v>
      </c>
      <c r="K12" s="757" t="s">
        <v>94</v>
      </c>
      <c r="L12" s="757" t="s">
        <v>94</v>
      </c>
      <c r="M12" s="757" t="s">
        <v>94</v>
      </c>
      <c r="N12" s="757" t="s">
        <v>94</v>
      </c>
      <c r="O12" s="757" t="s">
        <v>94</v>
      </c>
      <c r="P12" s="757" t="s">
        <v>94</v>
      </c>
      <c r="Q12" s="757" t="s">
        <v>94</v>
      </c>
      <c r="R12" s="757" t="s">
        <v>94</v>
      </c>
      <c r="S12" s="757" t="s">
        <v>94</v>
      </c>
      <c r="T12" s="757" t="s">
        <v>94</v>
      </c>
      <c r="U12" s="757" t="s">
        <v>94</v>
      </c>
      <c r="V12" s="757" t="s">
        <v>94</v>
      </c>
      <c r="W12" s="757" t="s">
        <v>94</v>
      </c>
      <c r="X12" s="757" t="s">
        <v>94</v>
      </c>
      <c r="AA12" s="268"/>
    </row>
    <row r="13" spans="1:29">
      <c r="A13" s="92" t="s">
        <v>6</v>
      </c>
      <c r="B13" s="757">
        <v>608.79999999999995</v>
      </c>
      <c r="C13" s="757">
        <v>503.2</v>
      </c>
      <c r="D13" s="757">
        <v>493.5</v>
      </c>
      <c r="E13" s="757">
        <v>446.5</v>
      </c>
      <c r="F13" s="757">
        <v>326</v>
      </c>
      <c r="G13" s="757">
        <v>369</v>
      </c>
      <c r="H13" s="757">
        <v>390.7</v>
      </c>
      <c r="I13" s="757">
        <v>38</v>
      </c>
      <c r="J13" s="757">
        <v>353.1</v>
      </c>
      <c r="K13" s="757">
        <v>312.7</v>
      </c>
      <c r="L13" s="757">
        <v>263.60000000000002</v>
      </c>
      <c r="M13" s="757">
        <v>253.6</v>
      </c>
      <c r="N13" s="757">
        <v>280.10000000000002</v>
      </c>
      <c r="O13" s="757">
        <v>326.8</v>
      </c>
      <c r="P13" s="757">
        <v>340.7</v>
      </c>
      <c r="Q13" s="757">
        <v>322.10000000000002</v>
      </c>
      <c r="R13" s="757">
        <v>356.9</v>
      </c>
      <c r="S13" s="757">
        <v>416.9</v>
      </c>
      <c r="T13" s="757">
        <v>376.2</v>
      </c>
      <c r="U13" s="757">
        <v>334</v>
      </c>
      <c r="V13" s="757">
        <v>484.5</v>
      </c>
      <c r="W13" s="757"/>
      <c r="X13" s="757"/>
    </row>
    <row r="14" spans="1:29">
      <c r="A14" s="92" t="s">
        <v>17</v>
      </c>
      <c r="B14" s="757" t="s">
        <v>94</v>
      </c>
      <c r="C14" s="757" t="s">
        <v>94</v>
      </c>
      <c r="D14" s="757" t="s">
        <v>94</v>
      </c>
      <c r="E14" s="757" t="s">
        <v>94</v>
      </c>
      <c r="F14" s="757" t="s">
        <v>94</v>
      </c>
      <c r="G14" s="757" t="s">
        <v>94</v>
      </c>
      <c r="H14" s="757" t="s">
        <v>94</v>
      </c>
      <c r="I14" s="757" t="s">
        <v>94</v>
      </c>
      <c r="J14" s="757" t="s">
        <v>94</v>
      </c>
      <c r="K14" s="757" t="s">
        <v>94</v>
      </c>
      <c r="L14" s="757" t="s">
        <v>94</v>
      </c>
      <c r="M14" s="757" t="s">
        <v>94</v>
      </c>
      <c r="N14" s="757" t="s">
        <v>94</v>
      </c>
      <c r="O14" s="757" t="s">
        <v>94</v>
      </c>
      <c r="P14" s="757" t="s">
        <v>94</v>
      </c>
      <c r="Q14" s="757" t="s">
        <v>94</v>
      </c>
      <c r="R14" s="757" t="s">
        <v>94</v>
      </c>
      <c r="S14" s="757" t="s">
        <v>94</v>
      </c>
      <c r="T14" s="757" t="s">
        <v>94</v>
      </c>
      <c r="U14" s="757" t="s">
        <v>94</v>
      </c>
      <c r="V14" s="757" t="s">
        <v>94</v>
      </c>
      <c r="W14" s="757" t="s">
        <v>94</v>
      </c>
      <c r="X14" s="757" t="s">
        <v>94</v>
      </c>
    </row>
    <row r="15" spans="1:29">
      <c r="A15" s="92" t="s">
        <v>4</v>
      </c>
      <c r="B15" s="757" t="s">
        <v>94</v>
      </c>
      <c r="C15" s="757" t="s">
        <v>94</v>
      </c>
      <c r="D15" s="757" t="s">
        <v>94</v>
      </c>
      <c r="E15" s="757" t="s">
        <v>94</v>
      </c>
      <c r="F15" s="757" t="s">
        <v>94</v>
      </c>
      <c r="G15" s="757" t="s">
        <v>94</v>
      </c>
      <c r="H15" s="757" t="s">
        <v>94</v>
      </c>
      <c r="I15" s="757" t="s">
        <v>94</v>
      </c>
      <c r="J15" s="757" t="s">
        <v>94</v>
      </c>
      <c r="K15" s="757" t="s">
        <v>94</v>
      </c>
      <c r="L15" s="757" t="s">
        <v>94</v>
      </c>
      <c r="M15" s="757" t="s">
        <v>94</v>
      </c>
      <c r="N15" s="757" t="s">
        <v>94</v>
      </c>
      <c r="O15" s="757" t="s">
        <v>94</v>
      </c>
      <c r="P15" s="757" t="s">
        <v>94</v>
      </c>
      <c r="Q15" s="757" t="s">
        <v>94</v>
      </c>
      <c r="R15" s="757" t="s">
        <v>94</v>
      </c>
      <c r="S15" s="757" t="s">
        <v>94</v>
      </c>
      <c r="T15" s="757" t="s">
        <v>94</v>
      </c>
      <c r="U15" s="757" t="s">
        <v>94</v>
      </c>
      <c r="V15" s="757" t="s">
        <v>94</v>
      </c>
      <c r="W15" s="757" t="s">
        <v>94</v>
      </c>
      <c r="X15" s="757" t="s">
        <v>94</v>
      </c>
      <c r="AA15" s="268"/>
    </row>
    <row r="16" spans="1:29">
      <c r="A16" s="92" t="s">
        <v>3</v>
      </c>
      <c r="B16" s="757"/>
      <c r="C16" s="757"/>
      <c r="D16" s="757"/>
      <c r="E16" s="757"/>
      <c r="F16" s="757"/>
      <c r="G16" s="757"/>
      <c r="H16" s="757"/>
      <c r="I16" s="757"/>
      <c r="J16" s="757"/>
      <c r="K16" s="757"/>
      <c r="L16" s="757"/>
      <c r="M16" s="757"/>
      <c r="N16" s="757"/>
      <c r="O16" s="757"/>
      <c r="P16" s="757"/>
      <c r="Q16" s="757"/>
      <c r="R16" s="757"/>
      <c r="S16" s="757"/>
      <c r="T16" s="757"/>
      <c r="U16" s="757"/>
      <c r="V16" s="757"/>
      <c r="W16" s="757"/>
      <c r="X16" s="757"/>
      <c r="AA16" s="308"/>
    </row>
    <row r="17" spans="1:27">
      <c r="A17" s="92" t="s">
        <v>32</v>
      </c>
      <c r="B17" s="757"/>
      <c r="C17" s="757"/>
      <c r="D17" s="757"/>
      <c r="E17" s="757"/>
      <c r="F17" s="757"/>
      <c r="G17" s="757"/>
      <c r="H17" s="757"/>
      <c r="I17" s="757"/>
      <c r="J17" s="757"/>
      <c r="K17" s="757"/>
      <c r="L17" s="757"/>
      <c r="M17" s="757"/>
      <c r="N17" s="757"/>
      <c r="O17" s="757"/>
      <c r="P17" s="757"/>
      <c r="Q17" s="757">
        <v>1953.1</v>
      </c>
      <c r="R17" s="757">
        <v>2177.6</v>
      </c>
      <c r="S17" s="757">
        <v>2203.4</v>
      </c>
      <c r="T17" s="757">
        <v>1984.6</v>
      </c>
      <c r="U17" s="757">
        <v>2853.1</v>
      </c>
      <c r="V17" s="757">
        <v>3654.9</v>
      </c>
      <c r="W17" s="757">
        <v>3403.2</v>
      </c>
      <c r="X17" s="757">
        <v>2872.7</v>
      </c>
      <c r="AA17" s="308"/>
    </row>
    <row r="18" spans="1:27">
      <c r="A18" s="92" t="s">
        <v>1</v>
      </c>
      <c r="B18" s="757"/>
      <c r="C18" s="757"/>
      <c r="D18" s="757"/>
      <c r="E18" s="757"/>
      <c r="F18" s="757"/>
      <c r="G18" s="757"/>
      <c r="H18" s="757"/>
      <c r="I18" s="757"/>
      <c r="J18" s="757"/>
      <c r="K18" s="757"/>
      <c r="L18" s="757"/>
      <c r="M18" s="757"/>
      <c r="N18" s="757"/>
      <c r="O18" s="757"/>
      <c r="P18" s="757"/>
      <c r="Q18" s="757"/>
      <c r="R18" s="757"/>
      <c r="S18" s="757"/>
      <c r="T18" s="757"/>
      <c r="U18" s="757"/>
      <c r="V18" s="757"/>
      <c r="W18" s="757"/>
      <c r="X18" s="757"/>
      <c r="AA18" s="308"/>
    </row>
    <row r="19" spans="1:27">
      <c r="A19" s="92" t="s">
        <v>23</v>
      </c>
      <c r="B19" s="757"/>
      <c r="C19" s="757"/>
      <c r="D19" s="757"/>
      <c r="E19" s="757"/>
      <c r="F19" s="757"/>
      <c r="G19" s="757"/>
      <c r="H19" s="757"/>
      <c r="I19" s="757"/>
      <c r="J19" s="757"/>
      <c r="K19" s="757"/>
      <c r="L19" s="757"/>
      <c r="M19" s="757"/>
      <c r="N19" s="757"/>
      <c r="O19" s="757"/>
      <c r="P19" s="757"/>
      <c r="Q19" s="757"/>
      <c r="R19" s="757"/>
      <c r="S19" s="757"/>
      <c r="T19" s="757"/>
      <c r="U19" s="757"/>
      <c r="V19" s="757"/>
      <c r="W19" s="757"/>
      <c r="X19" s="757"/>
    </row>
    <row r="20" spans="1:27">
      <c r="A20" s="17"/>
      <c r="B20" s="17"/>
      <c r="P20" s="17"/>
      <c r="Q20" s="17"/>
      <c r="R20" s="17"/>
      <c r="S20" s="17"/>
      <c r="T20" s="17"/>
      <c r="X20" s="17"/>
    </row>
    <row r="21" spans="1:27">
      <c r="A21" s="44" t="s">
        <v>18</v>
      </c>
      <c r="B21" s="13"/>
      <c r="D21" s="17"/>
      <c r="F21" s="17"/>
      <c r="G21" s="17"/>
      <c r="H21" s="17"/>
      <c r="I21" s="17"/>
      <c r="J21" s="17"/>
      <c r="K21" s="17"/>
      <c r="L21" s="17"/>
      <c r="M21" s="17"/>
      <c r="N21" s="17"/>
      <c r="O21" s="17"/>
      <c r="P21" s="17"/>
      <c r="Q21" s="17"/>
      <c r="R21" s="17"/>
      <c r="S21" s="17"/>
      <c r="T21" s="17"/>
      <c r="X21" s="17"/>
    </row>
    <row r="22" spans="1:27">
      <c r="A22" s="17"/>
      <c r="B22" s="17"/>
      <c r="D22" s="17"/>
      <c r="F22" s="17"/>
      <c r="G22" s="17"/>
      <c r="H22" s="17"/>
      <c r="I22" s="17"/>
      <c r="J22" s="17"/>
      <c r="K22" s="17"/>
      <c r="L22" s="17"/>
      <c r="M22" s="17"/>
      <c r="N22" s="17"/>
      <c r="O22" s="17"/>
      <c r="P22" s="17"/>
      <c r="Q22" s="17"/>
      <c r="R22" s="17"/>
      <c r="S22" s="17"/>
      <c r="T22" s="17"/>
      <c r="U22" s="13"/>
      <c r="V22" s="13"/>
      <c r="W22" s="13"/>
      <c r="X22" s="17"/>
    </row>
    <row r="23" spans="1:27">
      <c r="A23" s="13" t="s">
        <v>271</v>
      </c>
      <c r="B23" s="17"/>
      <c r="D23" s="17"/>
      <c r="F23" s="17"/>
      <c r="G23" s="17"/>
      <c r="H23" s="17"/>
      <c r="I23" s="17"/>
      <c r="J23" s="17"/>
      <c r="K23" s="17"/>
      <c r="L23" s="17"/>
      <c r="M23" s="17"/>
      <c r="N23" s="17"/>
      <c r="O23" s="17"/>
      <c r="P23" s="17"/>
      <c r="Q23" s="17"/>
      <c r="R23" s="17"/>
      <c r="S23" s="17"/>
      <c r="T23" s="17"/>
      <c r="U23" s="13"/>
      <c r="V23" s="13"/>
      <c r="W23" s="13"/>
      <c r="X23" s="17"/>
    </row>
    <row r="24" spans="1:27">
      <c r="A24" s="17"/>
      <c r="U24" s="13"/>
      <c r="V24" s="13"/>
      <c r="W24" s="13"/>
    </row>
    <row r="25" spans="1:27">
      <c r="A25" s="17" t="s">
        <v>2835</v>
      </c>
    </row>
    <row r="26" spans="1:27">
      <c r="A26" s="17"/>
    </row>
    <row r="27" spans="1:27">
      <c r="A27" s="17" t="s">
        <v>2928</v>
      </c>
    </row>
    <row r="28" spans="1:27">
      <c r="A28" s="17"/>
    </row>
    <row r="29" spans="1:27">
      <c r="A29" s="53" t="s">
        <v>102</v>
      </c>
    </row>
  </sheetData>
  <conditionalFormatting sqref="U1:W2">
    <cfRule type="expression" dxfId="71" priority="1" stopIfTrue="1">
      <formula>#N/A</formula>
    </cfRule>
  </conditionalFormatting>
  <hyperlinks>
    <hyperlink ref="Z3" location="Content!A1" display="Back to content page" xr:uid="{00000000-0004-0000-1B01-000000000000}"/>
  </hyperlinks>
  <pageMargins left="0.7" right="0.7" top="0.75" bottom="0.75" header="0.3" footer="0.3"/>
  <pageSetup paperSize="9" orientation="portrait" r:id="rId1"/>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1-000000000000}">
  <sheetPr codeName="Sheet285"/>
  <dimension ref="A1:AN36"/>
  <sheetViews>
    <sheetView topLeftCell="U1" zoomScale="81" zoomScaleNormal="81" workbookViewId="0">
      <selection activeCell="AH24" sqref="AH24"/>
    </sheetView>
  </sheetViews>
  <sheetFormatPr defaultRowHeight="14.5"/>
  <cols>
    <col min="1" max="1" width="34.7265625" customWidth="1"/>
    <col min="2" max="35" width="10.54296875" customWidth="1"/>
  </cols>
  <sheetData>
    <row r="1" spans="1:40">
      <c r="A1" s="18" t="s">
        <v>3201</v>
      </c>
      <c r="B1" s="13"/>
      <c r="C1" s="13"/>
      <c r="D1" s="13"/>
      <c r="E1" s="13"/>
      <c r="F1" s="13"/>
      <c r="G1" s="13"/>
      <c r="H1" s="13"/>
      <c r="I1" s="13"/>
      <c r="J1" s="13"/>
      <c r="K1" s="13"/>
      <c r="L1" s="13"/>
      <c r="M1" s="13"/>
      <c r="N1" s="13"/>
      <c r="O1" s="13"/>
      <c r="P1" s="13"/>
      <c r="Q1" s="13"/>
      <c r="R1" s="13"/>
      <c r="S1" s="13"/>
      <c r="T1" s="13"/>
      <c r="U1" s="62"/>
      <c r="V1" s="62"/>
      <c r="W1" s="62"/>
      <c r="X1" s="13"/>
      <c r="AE1" s="13"/>
      <c r="AF1" s="13"/>
      <c r="AG1" s="13"/>
      <c r="AH1" s="13"/>
      <c r="AI1" s="13"/>
    </row>
    <row r="2" spans="1:40">
      <c r="A2" s="13"/>
      <c r="B2" s="13"/>
      <c r="C2" s="13"/>
      <c r="D2" s="13"/>
      <c r="E2" s="13"/>
      <c r="F2" s="13"/>
      <c r="G2" s="13"/>
      <c r="H2" s="13"/>
      <c r="I2" s="13"/>
      <c r="J2" s="13"/>
      <c r="K2" s="13"/>
      <c r="L2" s="13"/>
      <c r="M2" s="13"/>
      <c r="N2" s="13"/>
      <c r="O2" s="13"/>
      <c r="P2" s="13"/>
      <c r="Q2" s="13"/>
      <c r="R2" s="13"/>
      <c r="S2" s="13"/>
      <c r="T2" s="13"/>
      <c r="U2" s="62"/>
      <c r="V2" s="62"/>
      <c r="W2" s="62"/>
      <c r="X2" s="13"/>
      <c r="AE2" s="13"/>
      <c r="AF2" s="13"/>
      <c r="AG2" s="13"/>
      <c r="AH2" s="13"/>
      <c r="AI2" s="13"/>
    </row>
    <row r="3" spans="1:40">
      <c r="A3" s="275" t="s">
        <v>14</v>
      </c>
      <c r="B3" s="231">
        <v>1991</v>
      </c>
      <c r="C3" s="231">
        <v>1992</v>
      </c>
      <c r="D3" s="231">
        <v>1993</v>
      </c>
      <c r="E3" s="231">
        <v>1994</v>
      </c>
      <c r="F3" s="231">
        <v>1995</v>
      </c>
      <c r="G3" s="231">
        <v>1996</v>
      </c>
      <c r="H3" s="231">
        <v>1997</v>
      </c>
      <c r="I3" s="231">
        <v>1998</v>
      </c>
      <c r="J3" s="231">
        <v>1999</v>
      </c>
      <c r="K3" s="231">
        <v>2000</v>
      </c>
      <c r="L3" s="231">
        <v>2001</v>
      </c>
      <c r="M3" s="231">
        <v>2002</v>
      </c>
      <c r="N3" s="231">
        <v>2003</v>
      </c>
      <c r="O3" s="231">
        <v>2004</v>
      </c>
      <c r="P3" s="231">
        <v>2005</v>
      </c>
      <c r="Q3" s="231">
        <v>2006</v>
      </c>
      <c r="R3" s="231">
        <v>2007</v>
      </c>
      <c r="S3" s="231">
        <v>2008</v>
      </c>
      <c r="T3" s="231">
        <v>2009</v>
      </c>
      <c r="U3" s="232">
        <v>2010</v>
      </c>
      <c r="V3" s="232">
        <v>2011</v>
      </c>
      <c r="W3" s="232">
        <v>2012</v>
      </c>
      <c r="X3" s="232">
        <v>2013</v>
      </c>
      <c r="Y3" s="21">
        <v>2014</v>
      </c>
      <c r="Z3" s="232">
        <v>2015</v>
      </c>
      <c r="AA3" s="232">
        <v>2016</v>
      </c>
      <c r="AB3" s="21">
        <v>2017</v>
      </c>
      <c r="AC3" s="232">
        <v>2018</v>
      </c>
      <c r="AD3" s="232">
        <v>2019</v>
      </c>
      <c r="AE3" s="21">
        <v>2020</v>
      </c>
      <c r="AF3" s="232">
        <v>2021</v>
      </c>
      <c r="AG3" s="21">
        <v>2022</v>
      </c>
      <c r="AH3" s="232">
        <v>2023</v>
      </c>
      <c r="AI3" s="21">
        <v>2024</v>
      </c>
      <c r="AK3" s="1" t="s">
        <v>528</v>
      </c>
      <c r="AM3" s="44"/>
      <c r="AN3" s="44"/>
    </row>
    <row r="4" spans="1:40">
      <c r="A4" s="92" t="s">
        <v>13</v>
      </c>
      <c r="B4" s="757"/>
      <c r="C4" s="757"/>
      <c r="D4" s="757"/>
      <c r="E4" s="757"/>
      <c r="F4" s="757"/>
      <c r="G4" s="757"/>
      <c r="H4" s="757"/>
      <c r="I4" s="757"/>
      <c r="J4" s="757"/>
      <c r="K4" s="757"/>
      <c r="L4" s="757"/>
      <c r="M4" s="757"/>
      <c r="N4" s="757"/>
      <c r="O4" s="757"/>
      <c r="P4" s="757"/>
      <c r="Q4" s="757"/>
      <c r="R4" s="757"/>
      <c r="S4" s="757"/>
      <c r="T4" s="757"/>
      <c r="U4" s="757"/>
      <c r="V4" s="757"/>
      <c r="W4" s="757"/>
      <c r="X4" s="757"/>
      <c r="Y4" s="757"/>
      <c r="Z4" s="757"/>
      <c r="AA4" s="757"/>
      <c r="AB4" s="757"/>
      <c r="AC4" s="757"/>
      <c r="AD4" s="757"/>
      <c r="AE4" s="757"/>
      <c r="AF4" s="757"/>
      <c r="AG4" s="757"/>
      <c r="AH4" s="757"/>
      <c r="AI4" s="757"/>
      <c r="AL4" s="308"/>
    </row>
    <row r="5" spans="1:40">
      <c r="A5" s="92" t="s">
        <v>12</v>
      </c>
      <c r="B5" s="757" t="s">
        <v>29</v>
      </c>
      <c r="C5" s="757" t="s">
        <v>29</v>
      </c>
      <c r="D5" s="757" t="s">
        <v>29</v>
      </c>
      <c r="E5" s="757" t="s">
        <v>29</v>
      </c>
      <c r="F5" s="757" t="s">
        <v>29</v>
      </c>
      <c r="G5" s="757" t="s">
        <v>29</v>
      </c>
      <c r="H5" s="757" t="s">
        <v>29</v>
      </c>
      <c r="I5" s="757" t="s">
        <v>29</v>
      </c>
      <c r="J5" s="757" t="s">
        <v>29</v>
      </c>
      <c r="K5" s="757" t="s">
        <v>29</v>
      </c>
      <c r="L5" s="757" t="s">
        <v>29</v>
      </c>
      <c r="M5" s="757" t="s">
        <v>29</v>
      </c>
      <c r="N5" s="757" t="s">
        <v>29</v>
      </c>
      <c r="O5" s="757" t="s">
        <v>29</v>
      </c>
      <c r="P5" s="757" t="s">
        <v>29</v>
      </c>
      <c r="Q5" s="757" t="s">
        <v>29</v>
      </c>
      <c r="R5" s="757" t="s">
        <v>29</v>
      </c>
      <c r="S5" s="757" t="s">
        <v>29</v>
      </c>
      <c r="T5" s="757" t="s">
        <v>29</v>
      </c>
      <c r="U5" s="757" t="s">
        <v>29</v>
      </c>
      <c r="V5" s="757" t="s">
        <v>29</v>
      </c>
      <c r="W5" s="757" t="s">
        <v>29</v>
      </c>
      <c r="X5" s="757" t="s">
        <v>29</v>
      </c>
      <c r="Y5" s="757" t="s">
        <v>29</v>
      </c>
      <c r="Z5" s="757" t="s">
        <v>94</v>
      </c>
      <c r="AA5" s="757" t="s">
        <v>94</v>
      </c>
      <c r="AB5" s="757" t="s">
        <v>94</v>
      </c>
      <c r="AC5" s="757" t="s">
        <v>94</v>
      </c>
      <c r="AD5" s="757" t="s">
        <v>94</v>
      </c>
      <c r="AE5" s="757" t="s">
        <v>94</v>
      </c>
      <c r="AF5" s="757" t="s">
        <v>94</v>
      </c>
      <c r="AG5" s="757"/>
      <c r="AH5" s="757"/>
      <c r="AI5" s="757"/>
      <c r="AK5" s="33"/>
      <c r="AL5" s="308"/>
    </row>
    <row r="6" spans="1:40">
      <c r="A6" s="92" t="s">
        <v>483</v>
      </c>
      <c r="B6" s="757" t="s">
        <v>94</v>
      </c>
      <c r="C6" s="757" t="s">
        <v>94</v>
      </c>
      <c r="D6" s="757" t="s">
        <v>94</v>
      </c>
      <c r="E6" s="757" t="s">
        <v>94</v>
      </c>
      <c r="F6" s="757" t="s">
        <v>94</v>
      </c>
      <c r="G6" s="757" t="s">
        <v>94</v>
      </c>
      <c r="H6" s="757" t="s">
        <v>94</v>
      </c>
      <c r="I6" s="757" t="s">
        <v>94</v>
      </c>
      <c r="J6" s="757" t="s">
        <v>94</v>
      </c>
      <c r="K6" s="757" t="s">
        <v>94</v>
      </c>
      <c r="L6" s="757" t="s">
        <v>94</v>
      </c>
      <c r="M6" s="757" t="s">
        <v>94</v>
      </c>
      <c r="N6" s="757" t="s">
        <v>94</v>
      </c>
      <c r="O6" s="757" t="s">
        <v>94</v>
      </c>
      <c r="P6" s="757" t="s">
        <v>94</v>
      </c>
      <c r="Q6" s="757" t="s">
        <v>94</v>
      </c>
      <c r="R6" s="757" t="s">
        <v>94</v>
      </c>
      <c r="S6" s="757" t="s">
        <v>94</v>
      </c>
      <c r="T6" s="757" t="s">
        <v>94</v>
      </c>
      <c r="U6" s="757" t="s">
        <v>94</v>
      </c>
      <c r="V6" s="757" t="s">
        <v>94</v>
      </c>
      <c r="W6" s="757" t="s">
        <v>94</v>
      </c>
      <c r="X6" s="757" t="s">
        <v>94</v>
      </c>
      <c r="Y6" s="757" t="s">
        <v>94</v>
      </c>
      <c r="Z6" s="757" t="s">
        <v>94</v>
      </c>
      <c r="AA6" s="757" t="s">
        <v>94</v>
      </c>
      <c r="AB6" s="757" t="s">
        <v>94</v>
      </c>
      <c r="AC6" s="757" t="s">
        <v>94</v>
      </c>
      <c r="AD6" s="757" t="s">
        <v>94</v>
      </c>
      <c r="AE6" s="757" t="s">
        <v>94</v>
      </c>
      <c r="AF6" s="757" t="s">
        <v>94</v>
      </c>
      <c r="AG6" s="757"/>
      <c r="AH6" s="757"/>
      <c r="AI6" s="757"/>
      <c r="AK6" s="33"/>
    </row>
    <row r="7" spans="1:40">
      <c r="A7" s="92" t="s">
        <v>89</v>
      </c>
      <c r="B7" s="757"/>
      <c r="C7" s="757"/>
      <c r="D7" s="757"/>
      <c r="E7" s="757"/>
      <c r="F7" s="757"/>
      <c r="G7" s="757"/>
      <c r="H7" s="757"/>
      <c r="I7" s="757"/>
      <c r="J7" s="757"/>
      <c r="K7" s="757"/>
      <c r="L7" s="757"/>
      <c r="M7" s="757"/>
      <c r="N7" s="757"/>
      <c r="O7" s="757"/>
      <c r="P7" s="757"/>
      <c r="Q7" s="757"/>
      <c r="R7" s="757"/>
      <c r="S7" s="757"/>
      <c r="T7" s="757"/>
      <c r="U7" s="757"/>
      <c r="V7" s="757"/>
      <c r="W7" s="757"/>
      <c r="X7" s="757"/>
      <c r="Y7" s="757"/>
      <c r="Z7" s="757"/>
      <c r="AA7" s="757"/>
      <c r="AB7" s="757"/>
      <c r="AC7" s="757"/>
      <c r="AD7" s="757"/>
      <c r="AE7" s="757"/>
      <c r="AF7" s="757"/>
      <c r="AG7" s="757"/>
      <c r="AH7" s="757"/>
      <c r="AI7" s="757"/>
      <c r="AL7" s="308"/>
    </row>
    <row r="8" spans="1:40">
      <c r="A8" s="92" t="s">
        <v>482</v>
      </c>
      <c r="B8" s="757"/>
      <c r="C8" s="757"/>
      <c r="D8" s="757"/>
      <c r="E8" s="757"/>
      <c r="F8" s="757"/>
      <c r="G8" s="757"/>
      <c r="H8" s="757"/>
      <c r="I8" s="757"/>
      <c r="J8" s="757"/>
      <c r="K8" s="757"/>
      <c r="L8" s="757"/>
      <c r="M8" s="757"/>
      <c r="N8" s="757"/>
      <c r="O8" s="757"/>
      <c r="P8" s="757"/>
      <c r="Q8" s="757"/>
      <c r="R8" s="757"/>
      <c r="S8" s="757"/>
      <c r="T8" s="757"/>
      <c r="U8" s="757"/>
      <c r="V8" s="757"/>
      <c r="W8" s="757"/>
      <c r="X8" s="757"/>
      <c r="Y8" s="757"/>
      <c r="Z8" s="757"/>
      <c r="AA8" s="757"/>
      <c r="AB8" s="757"/>
      <c r="AC8" s="757"/>
      <c r="AD8" s="757"/>
      <c r="AE8" s="757"/>
      <c r="AF8" s="757"/>
      <c r="AG8" s="757"/>
      <c r="AH8" s="757"/>
      <c r="AI8" s="757"/>
    </row>
    <row r="9" spans="1:40">
      <c r="A9" s="92" t="s">
        <v>11</v>
      </c>
      <c r="B9" s="757" t="s">
        <v>94</v>
      </c>
      <c r="C9" s="757" t="s">
        <v>94</v>
      </c>
      <c r="D9" s="757" t="s">
        <v>94</v>
      </c>
      <c r="E9" s="757" t="s">
        <v>94</v>
      </c>
      <c r="F9" s="757" t="s">
        <v>94</v>
      </c>
      <c r="G9" s="757" t="s">
        <v>94</v>
      </c>
      <c r="H9" s="757" t="s">
        <v>94</v>
      </c>
      <c r="I9" s="757" t="s">
        <v>94</v>
      </c>
      <c r="J9" s="757" t="s">
        <v>94</v>
      </c>
      <c r="K9" s="757" t="s">
        <v>94</v>
      </c>
      <c r="L9" s="757" t="s">
        <v>94</v>
      </c>
      <c r="M9" s="757" t="s">
        <v>94</v>
      </c>
      <c r="N9" s="757" t="s">
        <v>94</v>
      </c>
      <c r="O9" s="757" t="s">
        <v>94</v>
      </c>
      <c r="P9" s="757" t="s">
        <v>94</v>
      </c>
      <c r="Q9" s="757" t="s">
        <v>94</v>
      </c>
      <c r="R9" s="757" t="s">
        <v>94</v>
      </c>
      <c r="S9" s="757" t="s">
        <v>94</v>
      </c>
      <c r="T9" s="757" t="s">
        <v>94</v>
      </c>
      <c r="U9" s="757" t="s">
        <v>94</v>
      </c>
      <c r="V9" s="757" t="s">
        <v>94</v>
      </c>
      <c r="W9" s="757" t="s">
        <v>94</v>
      </c>
      <c r="X9" s="757" t="s">
        <v>94</v>
      </c>
      <c r="Y9" s="757" t="s">
        <v>94</v>
      </c>
      <c r="Z9" s="757" t="s">
        <v>94</v>
      </c>
      <c r="AA9" s="757" t="s">
        <v>94</v>
      </c>
      <c r="AB9" s="757" t="s">
        <v>94</v>
      </c>
      <c r="AC9" s="757" t="s">
        <v>94</v>
      </c>
      <c r="AD9" s="757" t="s">
        <v>94</v>
      </c>
      <c r="AE9" s="757" t="s">
        <v>94</v>
      </c>
      <c r="AF9" s="757" t="s">
        <v>94</v>
      </c>
      <c r="AG9" s="757"/>
      <c r="AH9" s="757"/>
      <c r="AI9" s="757"/>
    </row>
    <row r="10" spans="1:40">
      <c r="A10" s="92" t="s">
        <v>10</v>
      </c>
      <c r="B10" s="757">
        <v>119.9</v>
      </c>
      <c r="C10" s="757">
        <v>59</v>
      </c>
      <c r="D10" s="757">
        <v>73.2</v>
      </c>
      <c r="E10" s="757">
        <v>57.1</v>
      </c>
      <c r="F10" s="757">
        <v>49.2</v>
      </c>
      <c r="G10" s="757">
        <v>102.3</v>
      </c>
      <c r="H10" s="757">
        <v>89.3</v>
      </c>
      <c r="I10" s="757">
        <v>108.6</v>
      </c>
      <c r="J10" s="757">
        <v>79.599999999999994</v>
      </c>
      <c r="K10" s="757">
        <v>35.6</v>
      </c>
      <c r="L10" s="757">
        <v>27.5</v>
      </c>
      <c r="M10" s="757">
        <v>19.2</v>
      </c>
      <c r="N10" s="757">
        <v>17.8</v>
      </c>
      <c r="O10" s="757">
        <v>8.9</v>
      </c>
      <c r="P10" s="757">
        <v>9.1999999999999993</v>
      </c>
      <c r="Q10" s="757">
        <v>9</v>
      </c>
      <c r="R10" s="757">
        <v>12.6</v>
      </c>
      <c r="S10" s="757">
        <v>16.3</v>
      </c>
      <c r="T10" s="757">
        <v>14.4</v>
      </c>
      <c r="U10" s="757">
        <v>13.6</v>
      </c>
      <c r="V10" s="757">
        <v>15.9</v>
      </c>
      <c r="W10" s="757"/>
      <c r="X10" s="757"/>
      <c r="Y10" s="757" t="s">
        <v>7</v>
      </c>
      <c r="Z10" s="757"/>
      <c r="AA10" s="757"/>
      <c r="AB10" s="757"/>
      <c r="AC10" s="757"/>
      <c r="AD10" s="757"/>
      <c r="AE10" s="757"/>
      <c r="AF10" s="757"/>
      <c r="AG10" s="757"/>
      <c r="AH10" s="757"/>
      <c r="AI10" s="757"/>
      <c r="AL10" s="308"/>
    </row>
    <row r="11" spans="1:40">
      <c r="A11" s="92" t="s">
        <v>9</v>
      </c>
      <c r="B11" s="757">
        <v>713.4</v>
      </c>
      <c r="C11" s="757">
        <v>693.8</v>
      </c>
      <c r="D11" s="757">
        <v>567.79999999999995</v>
      </c>
      <c r="E11" s="757">
        <v>343.4</v>
      </c>
      <c r="F11" s="757">
        <v>327.10000000000002</v>
      </c>
      <c r="G11" s="757">
        <v>635</v>
      </c>
      <c r="H11" s="757">
        <v>929</v>
      </c>
      <c r="I11" s="757">
        <v>536.4</v>
      </c>
      <c r="J11" s="757">
        <v>630</v>
      </c>
      <c r="K11" s="757">
        <v>606.4</v>
      </c>
      <c r="L11" s="757">
        <v>862.4</v>
      </c>
      <c r="M11" s="757">
        <v>941.7</v>
      </c>
      <c r="N11" s="757">
        <v>929</v>
      </c>
      <c r="O11" s="757">
        <v>1040.8</v>
      </c>
      <c r="P11" s="757">
        <v>1064.8</v>
      </c>
      <c r="Q11" s="757">
        <v>1100.5999999999999</v>
      </c>
      <c r="R11" s="757">
        <v>1280.5999999999999</v>
      </c>
      <c r="S11" s="757">
        <v>1371.4</v>
      </c>
      <c r="T11" s="757">
        <v>1483</v>
      </c>
      <c r="U11" s="757"/>
      <c r="V11" s="757"/>
      <c r="W11" s="757"/>
      <c r="X11" s="757"/>
      <c r="Y11" s="757"/>
      <c r="Z11" s="757"/>
      <c r="AA11" s="757"/>
      <c r="AB11" s="757"/>
      <c r="AC11" s="757"/>
      <c r="AD11" s="757"/>
      <c r="AE11" s="757"/>
      <c r="AF11" s="757"/>
      <c r="AG11" s="757"/>
      <c r="AH11" s="757"/>
      <c r="AI11" s="757"/>
    </row>
    <row r="12" spans="1:40" ht="15" customHeight="1">
      <c r="A12" s="92" t="s">
        <v>8</v>
      </c>
      <c r="B12" s="757">
        <v>203.1</v>
      </c>
      <c r="C12" s="757">
        <v>257</v>
      </c>
      <c r="D12" s="757">
        <v>226.7</v>
      </c>
      <c r="E12" s="757">
        <v>222.7</v>
      </c>
      <c r="F12" s="757">
        <v>230.1</v>
      </c>
      <c r="G12" s="757">
        <v>310.3</v>
      </c>
      <c r="H12" s="757">
        <v>350.9</v>
      </c>
      <c r="I12" s="757">
        <v>368.4</v>
      </c>
      <c r="J12" s="757">
        <v>371.2</v>
      </c>
      <c r="K12" s="757">
        <v>366.1</v>
      </c>
      <c r="L12" s="757">
        <v>336.8</v>
      </c>
      <c r="M12" s="757">
        <v>331.8</v>
      </c>
      <c r="N12" s="757">
        <v>358.4</v>
      </c>
      <c r="O12" s="757">
        <v>362.5</v>
      </c>
      <c r="P12" s="757">
        <v>337.5</v>
      </c>
      <c r="Q12" s="757">
        <v>338.2</v>
      </c>
      <c r="R12" s="757">
        <v>377.91254388764764</v>
      </c>
      <c r="S12" s="757">
        <v>439.40990516332982</v>
      </c>
      <c r="T12" s="757">
        <v>393.55040701314965</v>
      </c>
      <c r="U12" s="757">
        <v>413.12114322832088</v>
      </c>
      <c r="V12" s="757">
        <v>451.41065830721004</v>
      </c>
      <c r="W12" s="757">
        <v>439.20942303853064</v>
      </c>
      <c r="X12" s="757">
        <v>433.20641145488952</v>
      </c>
      <c r="Y12" s="757">
        <v>443.14545098295343</v>
      </c>
      <c r="Z12" s="757">
        <v>404.71511649463656</v>
      </c>
      <c r="AA12" s="757">
        <v>432.73112991218767</v>
      </c>
      <c r="AB12" s="757">
        <v>493.58942755806635</v>
      </c>
      <c r="AC12" s="757">
        <v>538.38246569601461</v>
      </c>
      <c r="AD12" s="757">
        <v>538.42414219680336</v>
      </c>
      <c r="AE12" s="757">
        <v>506.77392901437469</v>
      </c>
      <c r="AF12" s="757">
        <v>489.54079266752154</v>
      </c>
      <c r="AG12" s="687">
        <v>505.31258904004915</v>
      </c>
      <c r="AH12" s="687">
        <v>556.5</v>
      </c>
      <c r="AI12" s="687">
        <v>545.81870530004119</v>
      </c>
      <c r="AL12" s="268"/>
    </row>
    <row r="13" spans="1:40">
      <c r="A13" s="92" t="s">
        <v>6</v>
      </c>
      <c r="B13" s="757">
        <v>1217.5999999999999</v>
      </c>
      <c r="C13" s="757">
        <v>1006.4</v>
      </c>
      <c r="D13" s="757">
        <v>987.1</v>
      </c>
      <c r="E13" s="757">
        <v>893.1</v>
      </c>
      <c r="F13" s="757">
        <v>651.9</v>
      </c>
      <c r="G13" s="757">
        <v>738</v>
      </c>
      <c r="H13" s="757">
        <v>84.9</v>
      </c>
      <c r="I13" s="757">
        <v>82.6</v>
      </c>
      <c r="J13" s="757">
        <v>4726.5</v>
      </c>
      <c r="K13" s="757">
        <v>3937.9</v>
      </c>
      <c r="L13" s="757">
        <v>3065.2</v>
      </c>
      <c r="M13" s="757">
        <v>2609.1999999999998</v>
      </c>
      <c r="N13" s="757">
        <v>2583</v>
      </c>
      <c r="O13" s="757">
        <v>653.5</v>
      </c>
      <c r="P13" s="757">
        <v>681.4</v>
      </c>
      <c r="Q13" s="757">
        <v>644.1</v>
      </c>
      <c r="R13" s="757">
        <v>734.4</v>
      </c>
      <c r="S13" s="757">
        <v>857.9</v>
      </c>
      <c r="T13" s="757">
        <v>774.1</v>
      </c>
      <c r="U13" s="757">
        <v>687.3</v>
      </c>
      <c r="V13" s="757">
        <v>997.2</v>
      </c>
      <c r="W13" s="757"/>
      <c r="X13" s="757"/>
      <c r="Y13" s="757"/>
      <c r="Z13" s="757"/>
      <c r="AA13" s="687"/>
      <c r="AB13" s="687"/>
      <c r="AC13" s="687"/>
      <c r="AD13" s="687"/>
      <c r="AE13" s="687"/>
      <c r="AF13" s="687"/>
      <c r="AG13" s="757"/>
      <c r="AH13" s="757"/>
      <c r="AI13" s="757"/>
    </row>
    <row r="14" spans="1:40">
      <c r="A14" s="92" t="s">
        <v>17</v>
      </c>
      <c r="B14" s="757" t="s">
        <v>94</v>
      </c>
      <c r="C14" s="757" t="s">
        <v>94</v>
      </c>
      <c r="D14" s="757" t="s">
        <v>94</v>
      </c>
      <c r="E14" s="757" t="s">
        <v>94</v>
      </c>
      <c r="F14" s="757" t="s">
        <v>94</v>
      </c>
      <c r="G14" s="757" t="s">
        <v>94</v>
      </c>
      <c r="H14" s="757" t="s">
        <v>94</v>
      </c>
      <c r="I14" s="757" t="s">
        <v>94</v>
      </c>
      <c r="J14" s="757" t="s">
        <v>94</v>
      </c>
      <c r="K14" s="757" t="s">
        <v>94</v>
      </c>
      <c r="L14" s="757" t="s">
        <v>94</v>
      </c>
      <c r="M14" s="757" t="s">
        <v>94</v>
      </c>
      <c r="N14" s="757" t="s">
        <v>94</v>
      </c>
      <c r="O14" s="757" t="s">
        <v>94</v>
      </c>
      <c r="P14" s="757" t="s">
        <v>94</v>
      </c>
      <c r="Q14" s="757" t="s">
        <v>94</v>
      </c>
      <c r="R14" s="757" t="s">
        <v>94</v>
      </c>
      <c r="S14" s="757" t="s">
        <v>94</v>
      </c>
      <c r="T14" s="757" t="s">
        <v>94</v>
      </c>
      <c r="U14" s="757" t="s">
        <v>94</v>
      </c>
      <c r="V14" s="757" t="s">
        <v>94</v>
      </c>
      <c r="W14" s="757" t="s">
        <v>94</v>
      </c>
      <c r="X14" s="757" t="s">
        <v>94</v>
      </c>
      <c r="Y14" s="757" t="s">
        <v>94</v>
      </c>
      <c r="Z14" s="757" t="s">
        <v>94</v>
      </c>
      <c r="AA14" s="757" t="s">
        <v>94</v>
      </c>
      <c r="AB14" s="757" t="s">
        <v>94</v>
      </c>
      <c r="AC14" s="757" t="s">
        <v>94</v>
      </c>
      <c r="AD14" s="757" t="s">
        <v>94</v>
      </c>
      <c r="AE14" s="757" t="s">
        <v>94</v>
      </c>
      <c r="AF14" s="757" t="s">
        <v>94</v>
      </c>
      <c r="AG14" s="757"/>
      <c r="AH14" s="757"/>
      <c r="AI14" s="757"/>
    </row>
    <row r="15" spans="1:40">
      <c r="A15" s="92" t="s">
        <v>4</v>
      </c>
      <c r="B15" s="757"/>
      <c r="C15" s="757"/>
      <c r="D15" s="757"/>
      <c r="E15" s="757"/>
      <c r="F15" s="757"/>
      <c r="G15" s="757"/>
      <c r="H15" s="757"/>
      <c r="I15" s="757"/>
      <c r="J15" s="757"/>
      <c r="K15" s="757"/>
      <c r="L15" s="757"/>
      <c r="M15" s="757"/>
      <c r="N15" s="757"/>
      <c r="O15" s="757"/>
      <c r="P15" s="757"/>
      <c r="Q15" s="757"/>
      <c r="R15" s="757"/>
      <c r="S15" s="757"/>
      <c r="T15" s="757"/>
      <c r="U15" s="757"/>
      <c r="V15" s="757"/>
      <c r="W15" s="757"/>
      <c r="X15" s="757"/>
      <c r="Y15" s="757">
        <v>12944.48</v>
      </c>
      <c r="Z15" s="757"/>
      <c r="AA15" s="757"/>
      <c r="AB15" s="757"/>
      <c r="AC15" s="757"/>
      <c r="AD15" s="757"/>
      <c r="AE15" s="757"/>
      <c r="AF15" s="757"/>
      <c r="AG15" s="757"/>
      <c r="AH15" s="757"/>
      <c r="AI15" s="757"/>
      <c r="AL15" s="268"/>
    </row>
    <row r="16" spans="1:40">
      <c r="A16" s="92" t="s">
        <v>3</v>
      </c>
      <c r="B16" s="757">
        <v>334.6</v>
      </c>
      <c r="C16" s="757">
        <v>366.5</v>
      </c>
      <c r="D16" s="757">
        <v>362.1</v>
      </c>
      <c r="E16" s="757">
        <v>356.3</v>
      </c>
      <c r="F16" s="757">
        <v>353.2</v>
      </c>
      <c r="G16" s="757">
        <v>320.89999999999998</v>
      </c>
      <c r="H16" s="757">
        <v>318.2</v>
      </c>
      <c r="I16" s="757">
        <v>265.3</v>
      </c>
      <c r="J16" s="757">
        <v>245.2</v>
      </c>
      <c r="K16" s="757">
        <v>182.5</v>
      </c>
      <c r="L16" s="757">
        <v>144.4</v>
      </c>
      <c r="M16" s="757">
        <v>139.4</v>
      </c>
      <c r="N16" s="757">
        <v>196</v>
      </c>
      <c r="O16" s="757">
        <v>187.6</v>
      </c>
      <c r="P16" s="757">
        <v>200.3</v>
      </c>
      <c r="Q16" s="757">
        <v>185.7</v>
      </c>
      <c r="R16" s="757">
        <v>177.7</v>
      </c>
      <c r="S16" s="757">
        <v>177.2</v>
      </c>
      <c r="T16" s="757">
        <v>226.9</v>
      </c>
      <c r="U16" s="757">
        <v>250</v>
      </c>
      <c r="V16" s="757">
        <v>263.7</v>
      </c>
      <c r="W16" s="757">
        <v>239.6</v>
      </c>
      <c r="X16" s="757">
        <v>209.4</v>
      </c>
      <c r="Y16" s="687">
        <v>1748.7</v>
      </c>
      <c r="Z16" s="687">
        <v>149.6</v>
      </c>
      <c r="AA16" s="687">
        <v>130.1</v>
      </c>
      <c r="AB16" s="687">
        <v>152.80000000000001</v>
      </c>
      <c r="AC16" s="687">
        <v>195.6</v>
      </c>
      <c r="AD16" s="757"/>
      <c r="AE16" s="757"/>
      <c r="AF16" s="757"/>
      <c r="AG16" s="757"/>
      <c r="AH16" s="757"/>
      <c r="AI16" s="757"/>
      <c r="AL16" s="308"/>
      <c r="AM16" s="8"/>
    </row>
    <row r="17" spans="1:38">
      <c r="A17" s="92" t="s">
        <v>32</v>
      </c>
      <c r="B17" s="757"/>
      <c r="C17" s="757"/>
      <c r="D17" s="757"/>
      <c r="E17" s="757"/>
      <c r="F17" s="757"/>
      <c r="G17" s="757"/>
      <c r="H17" s="757"/>
      <c r="I17" s="757"/>
      <c r="J17" s="757"/>
      <c r="K17" s="757"/>
      <c r="L17" s="757"/>
      <c r="M17" s="757"/>
      <c r="N17" s="757"/>
      <c r="O17" s="757"/>
      <c r="P17" s="757"/>
      <c r="Q17" s="757">
        <v>1384.9</v>
      </c>
      <c r="R17" s="757">
        <v>1334.8</v>
      </c>
      <c r="S17" s="757">
        <v>1511.2</v>
      </c>
      <c r="T17" s="757">
        <v>1538.7</v>
      </c>
      <c r="U17" s="757">
        <v>1948.9</v>
      </c>
      <c r="V17" s="757">
        <v>1739.7</v>
      </c>
      <c r="W17" s="757">
        <v>2061.1999999999998</v>
      </c>
      <c r="X17" s="757">
        <v>1977.9</v>
      </c>
      <c r="Y17" s="757"/>
      <c r="Z17" s="757"/>
      <c r="AA17" s="757"/>
      <c r="AB17" s="757"/>
      <c r="AC17" s="757"/>
      <c r="AD17" s="757"/>
      <c r="AE17" s="757"/>
      <c r="AF17" s="757"/>
      <c r="AG17" s="757"/>
      <c r="AH17" s="757"/>
      <c r="AI17" s="757"/>
      <c r="AL17" s="308"/>
    </row>
    <row r="18" spans="1:38">
      <c r="A18" s="92" t="s">
        <v>1</v>
      </c>
      <c r="B18" s="757"/>
      <c r="C18" s="757"/>
      <c r="D18" s="757"/>
      <c r="E18" s="757"/>
      <c r="F18" s="757"/>
      <c r="G18" s="757"/>
      <c r="H18" s="757"/>
      <c r="I18" s="757"/>
      <c r="J18" s="757"/>
      <c r="K18" s="757"/>
      <c r="L18" s="757"/>
      <c r="M18" s="757"/>
      <c r="N18" s="757"/>
      <c r="O18" s="757"/>
      <c r="P18" s="757"/>
      <c r="Q18" s="757"/>
      <c r="R18" s="757"/>
      <c r="S18" s="757"/>
      <c r="T18" s="757"/>
      <c r="U18" s="757"/>
      <c r="V18" s="757"/>
      <c r="W18" s="757"/>
      <c r="X18" s="757"/>
      <c r="Y18" s="757"/>
      <c r="Z18" s="757"/>
      <c r="AA18" s="757"/>
      <c r="AB18" s="757"/>
      <c r="AC18" s="757"/>
      <c r="AD18" s="757"/>
      <c r="AE18" s="757"/>
      <c r="AF18" s="757"/>
      <c r="AG18" s="757"/>
      <c r="AH18" s="757"/>
      <c r="AI18" s="757"/>
      <c r="AL18" s="308"/>
    </row>
    <row r="19" spans="1:38">
      <c r="A19" s="92" t="s">
        <v>23</v>
      </c>
      <c r="B19" s="757"/>
      <c r="C19" s="757"/>
      <c r="D19" s="757"/>
      <c r="E19" s="757"/>
      <c r="F19" s="757"/>
      <c r="G19" s="757"/>
      <c r="H19" s="757"/>
      <c r="I19" s="757"/>
      <c r="J19" s="757"/>
      <c r="K19" s="757"/>
      <c r="L19" s="757"/>
      <c r="M19" s="757"/>
      <c r="N19" s="757"/>
      <c r="O19" s="757"/>
      <c r="P19" s="757"/>
      <c r="Q19" s="757"/>
      <c r="R19" s="757"/>
      <c r="S19" s="757"/>
      <c r="T19" s="757"/>
      <c r="U19" s="757"/>
      <c r="V19" s="757"/>
      <c r="W19" s="757"/>
      <c r="X19" s="757"/>
      <c r="Y19" s="757"/>
      <c r="Z19" s="757"/>
      <c r="AA19" s="757"/>
      <c r="AB19" s="757"/>
      <c r="AC19" s="757"/>
      <c r="AD19" s="757"/>
      <c r="AE19" s="757"/>
      <c r="AF19" s="757"/>
      <c r="AG19" s="757"/>
      <c r="AH19" s="757"/>
      <c r="AI19" s="757"/>
    </row>
    <row r="20" spans="1:38">
      <c r="A20" s="17"/>
      <c r="B20" s="17"/>
      <c r="P20" s="17"/>
      <c r="Q20" s="17"/>
      <c r="R20" s="17"/>
      <c r="S20" s="17"/>
      <c r="T20" s="17"/>
      <c r="X20" s="17"/>
      <c r="AE20" s="190"/>
      <c r="AF20" s="190"/>
      <c r="AG20" s="190"/>
      <c r="AH20" s="190"/>
      <c r="AI20" s="190"/>
    </row>
    <row r="21" spans="1:38">
      <c r="A21" s="44" t="s">
        <v>18</v>
      </c>
      <c r="B21" s="13"/>
      <c r="D21" s="17"/>
      <c r="F21" s="17"/>
      <c r="G21" s="17"/>
      <c r="H21" s="17"/>
      <c r="I21" s="17"/>
      <c r="J21" s="17"/>
      <c r="K21" s="17"/>
      <c r="L21" s="17"/>
      <c r="M21" s="17"/>
      <c r="N21" s="17"/>
      <c r="O21" s="17"/>
      <c r="P21" s="17"/>
      <c r="Q21" s="17"/>
      <c r="R21" s="17"/>
      <c r="S21" s="17"/>
      <c r="T21" s="17"/>
      <c r="X21" s="17"/>
      <c r="AE21" s="13"/>
      <c r="AF21" s="13"/>
      <c r="AG21" s="13"/>
      <c r="AH21" s="13"/>
      <c r="AI21" s="13"/>
    </row>
    <row r="22" spans="1:38">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c r="AI22" s="13"/>
    </row>
    <row r="23" spans="1:38">
      <c r="A23" s="13" t="s">
        <v>271</v>
      </c>
      <c r="B23" s="13"/>
      <c r="D23" s="17"/>
      <c r="F23" s="17"/>
      <c r="G23" s="17"/>
      <c r="H23" s="17"/>
      <c r="I23" s="17"/>
      <c r="J23" s="17"/>
      <c r="K23" s="17"/>
      <c r="L23" s="17"/>
      <c r="M23" s="17"/>
      <c r="N23" s="17"/>
      <c r="O23" s="17"/>
      <c r="P23" s="17"/>
      <c r="Q23" s="17"/>
      <c r="R23" s="17"/>
      <c r="S23" s="17"/>
      <c r="T23" s="17"/>
      <c r="X23" s="17"/>
      <c r="AE23" s="13"/>
      <c r="AF23" s="13"/>
      <c r="AG23" s="13"/>
      <c r="AH23" s="13"/>
      <c r="AI23" s="13"/>
    </row>
    <row r="24" spans="1:38">
      <c r="A24" s="17"/>
      <c r="B24" s="13"/>
      <c r="D24" s="17"/>
      <c r="F24" s="17"/>
      <c r="G24" s="17"/>
      <c r="H24" s="17"/>
      <c r="I24" s="17"/>
      <c r="J24" s="17"/>
      <c r="K24" s="17"/>
      <c r="L24" s="17"/>
      <c r="M24" s="17"/>
      <c r="N24" s="17"/>
      <c r="O24" s="17"/>
      <c r="P24" s="17"/>
      <c r="Q24" s="17"/>
      <c r="R24" s="17"/>
      <c r="S24" s="17"/>
      <c r="T24" s="17"/>
      <c r="X24" s="17"/>
      <c r="AE24" s="13"/>
      <c r="AF24" s="13"/>
      <c r="AG24" s="13"/>
      <c r="AH24" s="13"/>
      <c r="AI24" s="13"/>
    </row>
    <row r="25" spans="1:38">
      <c r="A25" s="13" t="s">
        <v>402</v>
      </c>
      <c r="B25" s="17"/>
      <c r="D25" s="17"/>
      <c r="F25" s="17"/>
      <c r="G25" s="17"/>
      <c r="H25" s="17"/>
      <c r="I25" s="17"/>
      <c r="J25" s="17"/>
      <c r="K25" s="17"/>
      <c r="L25" s="17"/>
      <c r="M25" s="17"/>
      <c r="N25" s="17"/>
      <c r="O25" s="17"/>
      <c r="P25" s="17"/>
      <c r="Q25" s="17"/>
      <c r="R25" s="17"/>
      <c r="S25" s="17"/>
      <c r="T25" s="17"/>
      <c r="U25" s="13"/>
      <c r="V25" s="13"/>
      <c r="W25" s="13"/>
      <c r="X25" s="17"/>
      <c r="AE25" s="13"/>
      <c r="AF25" s="13"/>
      <c r="AG25" s="13"/>
      <c r="AH25" s="13"/>
      <c r="AI25" s="13"/>
    </row>
    <row r="26" spans="1:38">
      <c r="A26" s="13"/>
      <c r="U26" s="13"/>
      <c r="V26" s="13"/>
      <c r="W26" s="13"/>
      <c r="AE26" s="13"/>
      <c r="AF26" s="13"/>
      <c r="AG26" s="13"/>
      <c r="AH26" s="13"/>
      <c r="AI26" s="13"/>
    </row>
    <row r="27" spans="1:38">
      <c r="A27" s="17" t="s">
        <v>2835</v>
      </c>
    </row>
    <row r="28" spans="1:38">
      <c r="A28" s="17"/>
    </row>
    <row r="29" spans="1:38">
      <c r="A29" s="17" t="s">
        <v>2927</v>
      </c>
    </row>
    <row r="30" spans="1:38">
      <c r="A30" s="17"/>
    </row>
    <row r="31" spans="1:38">
      <c r="A31" s="17" t="s">
        <v>3276</v>
      </c>
    </row>
    <row r="32" spans="1:38">
      <c r="A32" s="17"/>
    </row>
    <row r="33" spans="1:35">
      <c r="A33" s="17" t="s">
        <v>3670</v>
      </c>
    </row>
    <row r="34" spans="1:35">
      <c r="A34" s="17"/>
    </row>
    <row r="35" spans="1:35">
      <c r="A35" s="53" t="s">
        <v>102</v>
      </c>
      <c r="AE35" s="13"/>
      <c r="AF35" s="13"/>
      <c r="AG35" s="13"/>
      <c r="AH35" s="13"/>
      <c r="AI35" s="13"/>
    </row>
    <row r="36" spans="1:35">
      <c r="AE36" s="13"/>
      <c r="AF36" s="13"/>
      <c r="AG36" s="13"/>
      <c r="AH36" s="13"/>
      <c r="AI36" s="13"/>
    </row>
  </sheetData>
  <conditionalFormatting sqref="U1:W2">
    <cfRule type="expression" dxfId="70" priority="1" stopIfTrue="1">
      <formula>#N/A</formula>
    </cfRule>
  </conditionalFormatting>
  <hyperlinks>
    <hyperlink ref="AK3" location="Content!A1" display="Back to content page" xr:uid="{00000000-0004-0000-1C01-000000000000}"/>
  </hyperlinks>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1-000000000000}">
  <sheetPr codeName="Sheet286"/>
  <dimension ref="A1:AN44"/>
  <sheetViews>
    <sheetView zoomScale="96" zoomScaleNormal="96" workbookViewId="0">
      <selection activeCell="N21" sqref="N21"/>
    </sheetView>
  </sheetViews>
  <sheetFormatPr defaultRowHeight="14.5"/>
  <cols>
    <col min="1" max="1" width="33.7265625" customWidth="1"/>
    <col min="2" max="35" width="7.7265625" customWidth="1"/>
  </cols>
  <sheetData>
    <row r="1" spans="1:40">
      <c r="A1" s="18" t="s">
        <v>3202</v>
      </c>
      <c r="B1" s="13"/>
      <c r="C1" s="13"/>
      <c r="D1" s="13"/>
      <c r="E1" s="13"/>
      <c r="F1" s="13"/>
      <c r="G1" s="13"/>
      <c r="H1" s="13"/>
      <c r="I1" s="13"/>
      <c r="J1" s="13"/>
      <c r="K1" s="13"/>
      <c r="L1" s="13"/>
      <c r="M1" s="13"/>
      <c r="N1" s="13"/>
      <c r="O1" s="13"/>
      <c r="P1" s="13"/>
      <c r="Q1" s="13"/>
      <c r="R1" s="13"/>
      <c r="S1" s="13"/>
      <c r="T1" s="13"/>
      <c r="U1" s="62"/>
      <c r="V1" s="62"/>
      <c r="W1" s="62"/>
      <c r="X1" s="13"/>
      <c r="AE1" s="13"/>
      <c r="AF1" s="13"/>
      <c r="AG1" s="13"/>
      <c r="AH1" s="13"/>
      <c r="AI1" s="13"/>
    </row>
    <row r="2" spans="1:40">
      <c r="A2" s="13"/>
      <c r="B2" s="13"/>
      <c r="C2" s="13"/>
      <c r="D2" s="13"/>
      <c r="E2" s="13"/>
      <c r="F2" s="13"/>
      <c r="G2" s="13"/>
      <c r="H2" s="13"/>
      <c r="I2" s="13"/>
      <c r="J2" s="13"/>
      <c r="K2" s="13"/>
      <c r="L2" s="13"/>
      <c r="M2" s="13"/>
      <c r="N2" s="13"/>
      <c r="O2" s="13"/>
      <c r="P2" s="13"/>
      <c r="Q2" s="13"/>
      <c r="R2" s="13"/>
      <c r="S2" s="13"/>
      <c r="T2" s="13"/>
      <c r="U2" s="62"/>
      <c r="V2" s="62"/>
      <c r="W2" s="62"/>
      <c r="X2" s="13"/>
      <c r="AE2" s="13"/>
      <c r="AF2" s="13"/>
      <c r="AG2" s="13"/>
      <c r="AH2" s="13"/>
      <c r="AI2" s="13"/>
    </row>
    <row r="3" spans="1:40">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I3" s="21">
        <v>2024</v>
      </c>
      <c r="AK3" s="1" t="s">
        <v>528</v>
      </c>
      <c r="AM3" s="44"/>
      <c r="AN3" s="44"/>
    </row>
    <row r="4" spans="1:40">
      <c r="A4" s="92" t="s">
        <v>13</v>
      </c>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L4" s="308"/>
    </row>
    <row r="5" spans="1:40">
      <c r="A5" s="92" t="s">
        <v>12</v>
      </c>
      <c r="B5" s="285" t="s">
        <v>29</v>
      </c>
      <c r="C5" s="285" t="s">
        <v>29</v>
      </c>
      <c r="D5" s="285" t="s">
        <v>29</v>
      </c>
      <c r="E5" s="285" t="s">
        <v>29</v>
      </c>
      <c r="F5" s="285" t="s">
        <v>29</v>
      </c>
      <c r="G5" s="285" t="s">
        <v>29</v>
      </c>
      <c r="H5" s="285" t="s">
        <v>29</v>
      </c>
      <c r="I5" s="285" t="s">
        <v>29</v>
      </c>
      <c r="J5" s="285" t="s">
        <v>29</v>
      </c>
      <c r="K5" s="285" t="s">
        <v>29</v>
      </c>
      <c r="L5" s="285" t="s">
        <v>29</v>
      </c>
      <c r="M5" s="285" t="s">
        <v>29</v>
      </c>
      <c r="N5" s="285" t="s">
        <v>29</v>
      </c>
      <c r="O5" s="285" t="s">
        <v>29</v>
      </c>
      <c r="P5" s="285" t="s">
        <v>29</v>
      </c>
      <c r="Q5" s="285" t="s">
        <v>29</v>
      </c>
      <c r="R5" s="285" t="s">
        <v>29</v>
      </c>
      <c r="S5" s="285" t="s">
        <v>29</v>
      </c>
      <c r="T5" s="285" t="s">
        <v>29</v>
      </c>
      <c r="U5" s="285" t="s">
        <v>29</v>
      </c>
      <c r="V5" s="285" t="s">
        <v>29</v>
      </c>
      <c r="W5" s="285" t="s">
        <v>29</v>
      </c>
      <c r="X5" s="285" t="s">
        <v>29</v>
      </c>
      <c r="Y5" s="285" t="s">
        <v>29</v>
      </c>
      <c r="Z5" s="285" t="s">
        <v>94</v>
      </c>
      <c r="AA5" s="285" t="s">
        <v>94</v>
      </c>
      <c r="AB5" s="285" t="s">
        <v>94</v>
      </c>
      <c r="AC5" s="285" t="s">
        <v>94</v>
      </c>
      <c r="AD5" s="285" t="s">
        <v>94</v>
      </c>
      <c r="AE5" s="285" t="s">
        <v>94</v>
      </c>
      <c r="AF5" s="285" t="s">
        <v>94</v>
      </c>
      <c r="AG5" s="285" t="s">
        <v>94</v>
      </c>
      <c r="AH5" s="285"/>
      <c r="AI5" s="285"/>
      <c r="AK5" s="33"/>
      <c r="AL5" s="308"/>
    </row>
    <row r="6" spans="1:40">
      <c r="A6" s="92" t="s">
        <v>483</v>
      </c>
      <c r="B6" s="285" t="s">
        <v>29</v>
      </c>
      <c r="C6" s="285" t="s">
        <v>29</v>
      </c>
      <c r="D6" s="285" t="s">
        <v>29</v>
      </c>
      <c r="E6" s="285" t="s">
        <v>29</v>
      </c>
      <c r="F6" s="285" t="s">
        <v>29</v>
      </c>
      <c r="G6" s="285" t="s">
        <v>29</v>
      </c>
      <c r="H6" s="285" t="s">
        <v>29</v>
      </c>
      <c r="I6" s="285" t="s">
        <v>29</v>
      </c>
      <c r="J6" s="285" t="s">
        <v>29</v>
      </c>
      <c r="K6" s="285" t="s">
        <v>29</v>
      </c>
      <c r="L6" s="285" t="s">
        <v>29</v>
      </c>
      <c r="M6" s="285" t="s">
        <v>29</v>
      </c>
      <c r="N6" s="285" t="s">
        <v>29</v>
      </c>
      <c r="O6" s="285" t="s">
        <v>29</v>
      </c>
      <c r="P6" s="285" t="s">
        <v>29</v>
      </c>
      <c r="Q6" s="285" t="s">
        <v>29</v>
      </c>
      <c r="R6" s="285" t="s">
        <v>29</v>
      </c>
      <c r="S6" s="285" t="s">
        <v>29</v>
      </c>
      <c r="T6" s="285" t="s">
        <v>29</v>
      </c>
      <c r="U6" s="285" t="s">
        <v>29</v>
      </c>
      <c r="V6" s="285" t="s">
        <v>29</v>
      </c>
      <c r="W6" s="285" t="s">
        <v>29</v>
      </c>
      <c r="X6" s="285" t="s">
        <v>29</v>
      </c>
      <c r="Y6" s="285" t="s">
        <v>29</v>
      </c>
      <c r="Z6" s="285" t="s">
        <v>29</v>
      </c>
      <c r="AA6" s="285" t="s">
        <v>29</v>
      </c>
      <c r="AB6" s="285" t="s">
        <v>29</v>
      </c>
      <c r="AC6" s="285" t="s">
        <v>29</v>
      </c>
      <c r="AD6" s="285" t="s">
        <v>29</v>
      </c>
      <c r="AE6" s="285" t="s">
        <v>29</v>
      </c>
      <c r="AF6" s="285" t="s">
        <v>29</v>
      </c>
      <c r="AG6" s="285" t="s">
        <v>29</v>
      </c>
      <c r="AH6" s="285"/>
      <c r="AI6" s="285"/>
      <c r="AK6" s="33"/>
    </row>
    <row r="7" spans="1:40">
      <c r="A7" s="92" t="s">
        <v>89</v>
      </c>
      <c r="B7" s="285"/>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L7" s="308"/>
    </row>
    <row r="8" spans="1:40">
      <c r="A8" s="92" t="s">
        <v>482</v>
      </c>
      <c r="B8" s="285"/>
      <c r="C8" s="285"/>
      <c r="D8" s="285"/>
      <c r="E8" s="285"/>
      <c r="F8" s="285"/>
      <c r="G8" s="285"/>
      <c r="H8" s="285"/>
      <c r="I8" s="285"/>
      <c r="J8" s="285"/>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row>
    <row r="9" spans="1:40">
      <c r="A9" s="92" t="s">
        <v>11</v>
      </c>
      <c r="B9" s="285" t="s">
        <v>94</v>
      </c>
      <c r="C9" s="285" t="s">
        <v>94</v>
      </c>
      <c r="D9" s="285" t="s">
        <v>94</v>
      </c>
      <c r="E9" s="285" t="s">
        <v>94</v>
      </c>
      <c r="F9" s="285" t="s">
        <v>94</v>
      </c>
      <c r="G9" s="285" t="s">
        <v>94</v>
      </c>
      <c r="H9" s="285" t="s">
        <v>94</v>
      </c>
      <c r="I9" s="285" t="s">
        <v>94</v>
      </c>
      <c r="J9" s="285" t="s">
        <v>94</v>
      </c>
      <c r="K9" s="285" t="s">
        <v>94</v>
      </c>
      <c r="L9" s="285" t="s">
        <v>94</v>
      </c>
      <c r="M9" s="285" t="s">
        <v>94</v>
      </c>
      <c r="N9" s="285" t="s">
        <v>94</v>
      </c>
      <c r="O9" s="285" t="s">
        <v>94</v>
      </c>
      <c r="P9" s="285" t="s">
        <v>94</v>
      </c>
      <c r="Q9" s="285" t="s">
        <v>94</v>
      </c>
      <c r="R9" s="285" t="s">
        <v>94</v>
      </c>
      <c r="S9" s="285" t="s">
        <v>94</v>
      </c>
      <c r="T9" s="285" t="s">
        <v>94</v>
      </c>
      <c r="U9" s="285" t="s">
        <v>94</v>
      </c>
      <c r="V9" s="285" t="s">
        <v>94</v>
      </c>
      <c r="W9" s="285" t="s">
        <v>94</v>
      </c>
      <c r="X9" s="285" t="s">
        <v>94</v>
      </c>
      <c r="Y9" s="285" t="s">
        <v>94</v>
      </c>
      <c r="Z9" s="285" t="s">
        <v>94</v>
      </c>
      <c r="AA9" s="285" t="s">
        <v>94</v>
      </c>
      <c r="AB9" s="285" t="s">
        <v>94</v>
      </c>
      <c r="AC9" s="285" t="s">
        <v>94</v>
      </c>
      <c r="AD9" s="285" t="s">
        <v>94</v>
      </c>
      <c r="AE9" s="285" t="s">
        <v>94</v>
      </c>
      <c r="AF9" s="285" t="s">
        <v>94</v>
      </c>
      <c r="AG9" s="285" t="s">
        <v>94</v>
      </c>
      <c r="AH9" s="285"/>
      <c r="AI9" s="285"/>
    </row>
    <row r="10" spans="1:40">
      <c r="A10" s="92" t="s">
        <v>10</v>
      </c>
      <c r="B10" s="285">
        <v>393.9</v>
      </c>
      <c r="C10" s="285">
        <v>437.2</v>
      </c>
      <c r="D10" s="285">
        <v>436.3</v>
      </c>
      <c r="E10" s="285">
        <v>309.7</v>
      </c>
      <c r="F10" s="285">
        <v>375.1</v>
      </c>
      <c r="G10" s="285">
        <v>474</v>
      </c>
      <c r="H10" s="285">
        <v>386</v>
      </c>
      <c r="I10" s="285">
        <v>390.5</v>
      </c>
      <c r="J10" s="285">
        <v>302.39999999999998</v>
      </c>
      <c r="K10" s="285">
        <v>284.39999999999998</v>
      </c>
      <c r="L10" s="285">
        <v>318.7</v>
      </c>
      <c r="M10" s="285">
        <v>241.5</v>
      </c>
      <c r="N10" s="285">
        <v>265.3</v>
      </c>
      <c r="O10" s="285">
        <v>133</v>
      </c>
      <c r="P10" s="285">
        <v>137.1</v>
      </c>
      <c r="Q10" s="285">
        <v>134.5</v>
      </c>
      <c r="R10" s="285">
        <v>186.6</v>
      </c>
      <c r="S10" s="285">
        <v>242.7</v>
      </c>
      <c r="T10" s="285">
        <v>213.4</v>
      </c>
      <c r="U10" s="285">
        <v>202.2</v>
      </c>
      <c r="V10" s="285">
        <v>235.7</v>
      </c>
      <c r="W10" s="285"/>
      <c r="X10" s="285"/>
      <c r="Y10" s="285"/>
      <c r="Z10" s="285"/>
      <c r="AA10" s="285"/>
      <c r="AB10" s="285"/>
      <c r="AC10" s="285"/>
      <c r="AD10" s="285"/>
      <c r="AE10" s="285"/>
      <c r="AF10" s="285"/>
      <c r="AG10" s="285"/>
      <c r="AH10" s="285"/>
      <c r="AI10" s="285"/>
      <c r="AL10" s="308"/>
    </row>
    <row r="11" spans="1:40">
      <c r="A11" s="92" t="s">
        <v>9</v>
      </c>
      <c r="B11" s="285">
        <v>288.89999999999998</v>
      </c>
      <c r="C11" s="285">
        <v>249.8</v>
      </c>
      <c r="D11" s="285">
        <v>209</v>
      </c>
      <c r="E11" s="285">
        <v>114.5</v>
      </c>
      <c r="F11" s="285">
        <v>163.6</v>
      </c>
      <c r="G11" s="285">
        <v>317.5</v>
      </c>
      <c r="H11" s="285">
        <v>464.5</v>
      </c>
      <c r="I11" s="285">
        <v>268.2</v>
      </c>
      <c r="J11" s="285">
        <v>315</v>
      </c>
      <c r="K11" s="285">
        <v>303.2</v>
      </c>
      <c r="L11" s="285">
        <v>431.2</v>
      </c>
      <c r="M11" s="285">
        <v>470.8</v>
      </c>
      <c r="N11" s="285">
        <v>464.5</v>
      </c>
      <c r="O11" s="285">
        <v>375.7</v>
      </c>
      <c r="P11" s="285">
        <v>362.8</v>
      </c>
      <c r="Q11" s="285">
        <v>316.39999999999998</v>
      </c>
      <c r="R11" s="285">
        <v>357.1</v>
      </c>
      <c r="S11" s="285">
        <v>382.5</v>
      </c>
      <c r="T11" s="285">
        <v>413.6</v>
      </c>
      <c r="U11" s="285"/>
      <c r="V11" s="285"/>
      <c r="W11" s="285"/>
      <c r="X11" s="285"/>
      <c r="Y11" s="285"/>
      <c r="Z11" s="285"/>
      <c r="AA11" s="285"/>
      <c r="AB11" s="285"/>
      <c r="AC11" s="285"/>
      <c r="AD11" s="285"/>
      <c r="AE11" s="285"/>
      <c r="AF11" s="285"/>
      <c r="AG11" s="285"/>
      <c r="AH11" s="285"/>
      <c r="AI11" s="285"/>
    </row>
    <row r="12" spans="1:40">
      <c r="A12" s="92" t="s">
        <v>8</v>
      </c>
      <c r="B12" s="285" t="s">
        <v>94</v>
      </c>
      <c r="C12" s="285" t="s">
        <v>94</v>
      </c>
      <c r="D12" s="285" t="s">
        <v>94</v>
      </c>
      <c r="E12" s="285" t="s">
        <v>94</v>
      </c>
      <c r="F12" s="285" t="s">
        <v>94</v>
      </c>
      <c r="G12" s="285" t="s">
        <v>94</v>
      </c>
      <c r="H12" s="285" t="s">
        <v>94</v>
      </c>
      <c r="I12" s="285" t="s">
        <v>94</v>
      </c>
      <c r="J12" s="285" t="s">
        <v>94</v>
      </c>
      <c r="K12" s="285" t="s">
        <v>94</v>
      </c>
      <c r="L12" s="285" t="s">
        <v>94</v>
      </c>
      <c r="M12" s="285" t="s">
        <v>94</v>
      </c>
      <c r="N12" s="285" t="s">
        <v>94</v>
      </c>
      <c r="O12" s="285" t="s">
        <v>94</v>
      </c>
      <c r="P12" s="285" t="s">
        <v>94</v>
      </c>
      <c r="Q12" s="285" t="s">
        <v>94</v>
      </c>
      <c r="R12" s="285" t="s">
        <v>94</v>
      </c>
      <c r="S12" s="285" t="s">
        <v>94</v>
      </c>
      <c r="T12" s="285" t="s">
        <v>94</v>
      </c>
      <c r="U12" s="285" t="s">
        <v>94</v>
      </c>
      <c r="V12" s="285" t="s">
        <v>94</v>
      </c>
      <c r="W12" s="285" t="s">
        <v>94</v>
      </c>
      <c r="X12" s="285" t="s">
        <v>94</v>
      </c>
      <c r="Y12" s="285" t="s">
        <v>94</v>
      </c>
      <c r="Z12" s="285" t="s">
        <v>94</v>
      </c>
      <c r="AA12" s="285" t="s">
        <v>94</v>
      </c>
      <c r="AB12" s="285" t="s">
        <v>94</v>
      </c>
      <c r="AC12" s="285" t="s">
        <v>94</v>
      </c>
      <c r="AD12" s="285" t="s">
        <v>94</v>
      </c>
      <c r="AE12" s="285" t="s">
        <v>94</v>
      </c>
      <c r="AF12" s="285" t="s">
        <v>94</v>
      </c>
      <c r="AG12" s="285" t="s">
        <v>94</v>
      </c>
      <c r="AH12" s="285"/>
      <c r="AI12" s="285"/>
      <c r="AL12" s="268"/>
    </row>
    <row r="13" spans="1:40">
      <c r="A13" s="92" t="s">
        <v>6</v>
      </c>
      <c r="B13" s="285">
        <v>187.3</v>
      </c>
      <c r="C13" s="285">
        <v>154.80000000000001</v>
      </c>
      <c r="D13" s="285">
        <v>151.9</v>
      </c>
      <c r="E13" s="285">
        <v>156.4</v>
      </c>
      <c r="F13" s="285">
        <v>130.4</v>
      </c>
      <c r="G13" s="285">
        <v>299.5</v>
      </c>
      <c r="H13" s="285">
        <v>271.8</v>
      </c>
      <c r="I13" s="285">
        <v>264.2</v>
      </c>
      <c r="J13" s="285">
        <v>163.1</v>
      </c>
      <c r="K13" s="285">
        <v>207.2</v>
      </c>
      <c r="L13" s="285">
        <v>154.6</v>
      </c>
      <c r="M13" s="285">
        <v>135.1</v>
      </c>
      <c r="N13" s="285">
        <v>135.19999999999999</v>
      </c>
      <c r="O13" s="285">
        <v>158.9</v>
      </c>
      <c r="P13" s="285">
        <v>166.8</v>
      </c>
      <c r="Q13" s="285">
        <v>157.69999999999999</v>
      </c>
      <c r="R13" s="285">
        <v>166.1</v>
      </c>
      <c r="S13" s="285">
        <v>261.8</v>
      </c>
      <c r="T13" s="285">
        <v>236.2</v>
      </c>
      <c r="U13" s="285">
        <v>209.7</v>
      </c>
      <c r="V13" s="285">
        <v>304.3</v>
      </c>
      <c r="W13" s="285"/>
      <c r="X13" s="285"/>
      <c r="Y13" s="285"/>
      <c r="Z13" s="285"/>
      <c r="AA13" s="285"/>
      <c r="AB13" s="285"/>
      <c r="AC13" s="285"/>
      <c r="AD13" s="285"/>
      <c r="AE13" s="285"/>
      <c r="AF13" s="285"/>
      <c r="AG13" s="285"/>
      <c r="AH13" s="285">
        <v>469.6</v>
      </c>
      <c r="AI13" s="285">
        <v>469.4</v>
      </c>
    </row>
    <row r="14" spans="1:40">
      <c r="A14" s="92" t="s">
        <v>17</v>
      </c>
      <c r="B14" s="285">
        <v>411.4</v>
      </c>
      <c r="C14" s="285">
        <v>456.2</v>
      </c>
      <c r="D14" s="285">
        <v>456.3</v>
      </c>
      <c r="E14" s="285">
        <v>422.4</v>
      </c>
      <c r="F14" s="285">
        <v>565.20000000000005</v>
      </c>
      <c r="G14" s="285">
        <v>546.6</v>
      </c>
      <c r="H14" s="285">
        <v>520.79999999999995</v>
      </c>
      <c r="I14" s="285">
        <v>446.8</v>
      </c>
      <c r="J14" s="285">
        <v>425.6</v>
      </c>
      <c r="K14" s="285">
        <v>314.10000000000002</v>
      </c>
      <c r="L14" s="285">
        <v>589.5</v>
      </c>
      <c r="M14" s="285">
        <v>313.10000000000002</v>
      </c>
      <c r="N14" s="285">
        <v>482.5</v>
      </c>
      <c r="O14" s="285">
        <v>326</v>
      </c>
      <c r="P14" s="285">
        <v>362.5</v>
      </c>
      <c r="Q14" s="285">
        <v>373.3</v>
      </c>
      <c r="R14" s="285">
        <v>372.4</v>
      </c>
      <c r="S14" s="285">
        <v>342.2</v>
      </c>
      <c r="T14" s="285">
        <v>367.2</v>
      </c>
      <c r="U14" s="285">
        <v>726.7</v>
      </c>
      <c r="V14" s="285">
        <v>774.1</v>
      </c>
      <c r="W14" s="285" t="s">
        <v>7</v>
      </c>
      <c r="X14" s="285" t="s">
        <v>7</v>
      </c>
      <c r="Y14" s="285" t="s">
        <v>7</v>
      </c>
      <c r="Z14" s="285"/>
      <c r="AA14" s="285"/>
      <c r="AB14" s="285"/>
      <c r="AC14" s="285"/>
      <c r="AD14" s="285"/>
      <c r="AE14" s="285"/>
      <c r="AF14" s="285"/>
      <c r="AG14" s="285"/>
      <c r="AH14" s="285"/>
      <c r="AI14" s="285"/>
    </row>
    <row r="15" spans="1:40">
      <c r="A15" s="92" t="s">
        <v>4</v>
      </c>
      <c r="B15" s="285" t="s">
        <v>94</v>
      </c>
      <c r="C15" s="285" t="s">
        <v>94</v>
      </c>
      <c r="D15" s="285" t="s">
        <v>94</v>
      </c>
      <c r="E15" s="285" t="s">
        <v>94</v>
      </c>
      <c r="F15" s="285" t="s">
        <v>94</v>
      </c>
      <c r="G15" s="285" t="s">
        <v>94</v>
      </c>
      <c r="H15" s="285" t="s">
        <v>94</v>
      </c>
      <c r="I15" s="285" t="s">
        <v>94</v>
      </c>
      <c r="J15" s="285" t="s">
        <v>94</v>
      </c>
      <c r="K15" s="285" t="s">
        <v>94</v>
      </c>
      <c r="L15" s="285" t="s">
        <v>94</v>
      </c>
      <c r="M15" s="285" t="s">
        <v>94</v>
      </c>
      <c r="N15" s="285" t="s">
        <v>94</v>
      </c>
      <c r="O15" s="285" t="s">
        <v>94</v>
      </c>
      <c r="P15" s="285" t="s">
        <v>94</v>
      </c>
      <c r="Q15" s="285" t="s">
        <v>94</v>
      </c>
      <c r="R15" s="285" t="s">
        <v>94</v>
      </c>
      <c r="S15" s="285" t="s">
        <v>94</v>
      </c>
      <c r="T15" s="285" t="s">
        <v>94</v>
      </c>
      <c r="U15" s="285" t="s">
        <v>94</v>
      </c>
      <c r="V15" s="285" t="s">
        <v>94</v>
      </c>
      <c r="W15" s="285" t="s">
        <v>94</v>
      </c>
      <c r="X15" s="285" t="s">
        <v>94</v>
      </c>
      <c r="Y15" s="285" t="s">
        <v>94</v>
      </c>
      <c r="Z15" s="285" t="s">
        <v>94</v>
      </c>
      <c r="AA15" s="285" t="s">
        <v>94</v>
      </c>
      <c r="AB15" s="285" t="s">
        <v>94</v>
      </c>
      <c r="AC15" s="285" t="s">
        <v>94</v>
      </c>
      <c r="AD15" s="285" t="s">
        <v>94</v>
      </c>
      <c r="AE15" s="285" t="s">
        <v>94</v>
      </c>
      <c r="AF15" s="285" t="s">
        <v>94</v>
      </c>
      <c r="AG15" s="285" t="s">
        <v>94</v>
      </c>
      <c r="AH15" s="285"/>
      <c r="AI15" s="285"/>
      <c r="AL15" s="268"/>
    </row>
    <row r="16" spans="1:40">
      <c r="A16" s="92" t="s">
        <v>3</v>
      </c>
      <c r="B16" s="285">
        <v>461.7</v>
      </c>
      <c r="C16" s="285">
        <v>461.4</v>
      </c>
      <c r="D16" s="285">
        <v>433</v>
      </c>
      <c r="E16" s="285">
        <v>443</v>
      </c>
      <c r="F16" s="285">
        <v>525.20000000000005</v>
      </c>
      <c r="G16" s="285">
        <v>545.4</v>
      </c>
      <c r="H16" s="285">
        <v>542.1</v>
      </c>
      <c r="I16" s="285">
        <v>457.6</v>
      </c>
      <c r="J16" s="285">
        <v>422.3</v>
      </c>
      <c r="K16" s="285">
        <v>311.2</v>
      </c>
      <c r="L16" s="285">
        <v>295</v>
      </c>
      <c r="M16" s="285">
        <v>333</v>
      </c>
      <c r="N16" s="285">
        <v>487.8</v>
      </c>
      <c r="O16" s="285">
        <v>493.7</v>
      </c>
      <c r="P16" s="285">
        <v>346.7</v>
      </c>
      <c r="Q16" s="285">
        <v>342.1</v>
      </c>
      <c r="R16" s="285">
        <v>426.1</v>
      </c>
      <c r="S16" s="285">
        <v>570.1</v>
      </c>
      <c r="T16" s="285">
        <v>419.2</v>
      </c>
      <c r="U16" s="285">
        <v>595.1</v>
      </c>
      <c r="V16" s="285">
        <v>624.79999999999995</v>
      </c>
      <c r="W16" s="285">
        <v>619.9</v>
      </c>
      <c r="X16" s="285">
        <v>595.31204704518166</v>
      </c>
      <c r="Y16" s="285">
        <v>642.69600847106483</v>
      </c>
      <c r="Z16" s="285">
        <v>598.96179954745105</v>
      </c>
      <c r="AA16" s="285">
        <v>559.37306717234537</v>
      </c>
      <c r="AB16" s="285">
        <v>651.60762410948212</v>
      </c>
      <c r="AC16" s="285">
        <v>602.39599610480786</v>
      </c>
      <c r="AD16" s="285">
        <v>552.68873732412874</v>
      </c>
      <c r="AE16" s="285">
        <v>468.87052006972323</v>
      </c>
      <c r="AF16" s="285">
        <v>598.83072555844683</v>
      </c>
      <c r="AG16" s="285">
        <v>554.83626680998157</v>
      </c>
      <c r="AH16" s="285">
        <v>504.93224932249325</v>
      </c>
      <c r="AI16" s="285">
        <v>502</v>
      </c>
      <c r="AL16" s="484"/>
    </row>
    <row r="17" spans="1:38">
      <c r="A17" s="92" t="s">
        <v>32</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L17" s="308"/>
    </row>
    <row r="18" spans="1:38">
      <c r="A18" s="92" t="s">
        <v>1</v>
      </c>
      <c r="B18" s="285"/>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c r="AL18" s="308"/>
    </row>
    <row r="19" spans="1:38">
      <c r="A19" s="92" t="s">
        <v>23</v>
      </c>
      <c r="B19" s="285"/>
      <c r="C19" s="285"/>
      <c r="D19" s="285"/>
      <c r="E19" s="285"/>
      <c r="F19" s="285"/>
      <c r="G19" s="285"/>
      <c r="H19" s="285"/>
      <c r="I19" s="285"/>
      <c r="J19" s="285"/>
      <c r="K19" s="285"/>
      <c r="L19" s="285"/>
      <c r="M19" s="285"/>
      <c r="N19" s="285"/>
      <c r="O19" s="285"/>
      <c r="P19" s="285"/>
      <c r="Q19" s="285"/>
      <c r="R19" s="285"/>
      <c r="S19" s="285"/>
      <c r="T19" s="285"/>
      <c r="U19" s="285"/>
      <c r="V19" s="285"/>
      <c r="W19" s="285"/>
      <c r="X19" s="285"/>
      <c r="Y19" s="285"/>
      <c r="Z19" s="285">
        <v>340</v>
      </c>
      <c r="AA19" s="285">
        <v>258</v>
      </c>
      <c r="AB19" s="285">
        <v>258</v>
      </c>
      <c r="AC19" s="285">
        <v>570</v>
      </c>
      <c r="AD19" s="285"/>
      <c r="AE19" s="285"/>
      <c r="AF19" s="285"/>
      <c r="AG19" s="285"/>
      <c r="AH19" s="285"/>
      <c r="AI19" s="285"/>
      <c r="AL19" s="8"/>
    </row>
    <row r="20" spans="1:38">
      <c r="A20" s="17"/>
      <c r="B20" s="17"/>
      <c r="P20" s="17"/>
      <c r="Q20" s="17"/>
      <c r="R20" s="17"/>
      <c r="S20" s="17"/>
      <c r="T20" s="17"/>
      <c r="X20" s="17"/>
      <c r="AE20" s="190"/>
      <c r="AF20" s="190"/>
      <c r="AG20" s="190"/>
      <c r="AH20" s="190"/>
      <c r="AI20" s="190"/>
    </row>
    <row r="21" spans="1:38">
      <c r="A21" s="44" t="s">
        <v>18</v>
      </c>
      <c r="D21" s="17"/>
      <c r="F21" s="17"/>
      <c r="G21" s="17"/>
      <c r="H21" s="17"/>
      <c r="I21" s="17"/>
      <c r="J21" s="17"/>
      <c r="K21" s="17"/>
      <c r="L21" s="17"/>
      <c r="M21" s="17"/>
      <c r="N21" s="17"/>
      <c r="O21" s="17"/>
      <c r="P21" s="17"/>
      <c r="Q21" s="17"/>
      <c r="R21" s="17"/>
      <c r="S21" s="17"/>
      <c r="T21" s="17"/>
      <c r="X21" s="17"/>
      <c r="Z21" s="308"/>
      <c r="AA21" s="308"/>
      <c r="AB21" s="308"/>
      <c r="AC21" s="308"/>
      <c r="AK21" s="321"/>
    </row>
    <row r="22" spans="1:38">
      <c r="A22" s="17"/>
      <c r="D22" s="17"/>
      <c r="F22" s="17"/>
      <c r="G22" s="17"/>
      <c r="H22" s="17"/>
      <c r="I22" s="17"/>
      <c r="J22" s="17"/>
      <c r="K22" s="17"/>
      <c r="L22" s="17"/>
      <c r="M22" s="17"/>
      <c r="N22" s="17"/>
      <c r="O22" s="17"/>
      <c r="P22" s="17"/>
      <c r="Q22" s="17"/>
      <c r="R22" s="17"/>
      <c r="S22" s="17"/>
      <c r="T22" s="17"/>
      <c r="U22" s="13"/>
      <c r="V22" s="13"/>
      <c r="W22" s="13"/>
      <c r="X22" s="17"/>
      <c r="AE22" s="13"/>
      <c r="AF22" s="13"/>
      <c r="AG22" s="13"/>
      <c r="AH22" s="13"/>
      <c r="AI22" s="13"/>
      <c r="AK22" s="321"/>
    </row>
    <row r="23" spans="1:38">
      <c r="A23" s="13" t="s">
        <v>271</v>
      </c>
      <c r="D23" s="17"/>
      <c r="F23" s="17"/>
      <c r="G23" s="17"/>
      <c r="H23" s="17"/>
      <c r="I23" s="17"/>
      <c r="J23" s="17"/>
      <c r="K23" s="17"/>
      <c r="L23" s="17"/>
      <c r="M23" s="17"/>
      <c r="N23" s="17"/>
      <c r="O23" s="17"/>
      <c r="P23" s="17"/>
      <c r="Q23" s="17"/>
      <c r="R23" s="17"/>
      <c r="S23" s="17"/>
      <c r="T23" s="17"/>
      <c r="U23" s="13"/>
      <c r="V23" s="13"/>
      <c r="W23" s="13"/>
      <c r="X23" s="17"/>
      <c r="AE23" s="13"/>
      <c r="AF23" s="13"/>
      <c r="AG23" s="13"/>
      <c r="AH23" s="13"/>
      <c r="AI23" s="13"/>
      <c r="AK23" s="321"/>
    </row>
    <row r="24" spans="1:38">
      <c r="A24" s="17"/>
      <c r="U24" s="13"/>
      <c r="V24" s="13"/>
      <c r="W24" s="13"/>
      <c r="AE24" s="13"/>
      <c r="AF24" s="13"/>
      <c r="AG24" s="13"/>
      <c r="AH24" s="13"/>
      <c r="AI24" s="13"/>
    </row>
    <row r="25" spans="1:38">
      <c r="A25" s="17" t="s">
        <v>2834</v>
      </c>
      <c r="U25" s="13"/>
      <c r="V25" s="13"/>
      <c r="W25" s="13"/>
    </row>
    <row r="26" spans="1:38">
      <c r="A26" s="17"/>
      <c r="U26" s="13"/>
      <c r="V26" s="13"/>
      <c r="W26" s="13"/>
    </row>
    <row r="27" spans="1:38">
      <c r="A27" s="17" t="s">
        <v>2929</v>
      </c>
      <c r="U27" s="13"/>
      <c r="V27" s="13"/>
      <c r="W27" s="13"/>
    </row>
    <row r="28" spans="1:38">
      <c r="A28" s="17"/>
      <c r="U28" s="13"/>
      <c r="V28" s="13"/>
      <c r="W28" s="13"/>
    </row>
    <row r="29" spans="1:38">
      <c r="A29" s="17" t="s">
        <v>3277</v>
      </c>
      <c r="U29" s="13"/>
      <c r="V29" s="13"/>
      <c r="W29" s="13"/>
    </row>
    <row r="30" spans="1:38">
      <c r="A30" s="17"/>
      <c r="U30" s="13"/>
      <c r="V30" s="13"/>
      <c r="W30" s="13"/>
    </row>
    <row r="31" spans="1:38">
      <c r="A31" s="17" t="s">
        <v>3065</v>
      </c>
      <c r="U31" s="13"/>
      <c r="V31" s="13"/>
      <c r="W31" s="13"/>
    </row>
    <row r="32" spans="1:38">
      <c r="A32" s="17"/>
      <c r="U32" s="13"/>
      <c r="V32" s="13"/>
      <c r="W32" s="13"/>
    </row>
    <row r="33" spans="1:35">
      <c r="A33" s="53" t="s">
        <v>102</v>
      </c>
      <c r="U33" s="13"/>
      <c r="V33" s="13"/>
      <c r="W33" s="13"/>
      <c r="AE33" s="13"/>
      <c r="AF33" s="13"/>
      <c r="AG33" s="13"/>
      <c r="AH33" s="13"/>
      <c r="AI33" s="13"/>
    </row>
    <row r="34" spans="1:35">
      <c r="U34" s="13"/>
      <c r="V34" s="13"/>
      <c r="W34" s="13"/>
      <c r="AE34" s="13"/>
      <c r="AF34" s="13"/>
      <c r="AG34" s="13"/>
      <c r="AH34" s="13"/>
      <c r="AI34" s="13"/>
    </row>
    <row r="35" spans="1:35">
      <c r="U35" s="13"/>
      <c r="V35" s="13"/>
      <c r="W35" s="13"/>
    </row>
    <row r="36" spans="1:35">
      <c r="U36" s="13"/>
      <c r="V36" s="13"/>
      <c r="W36" s="13"/>
    </row>
    <row r="37" spans="1:35">
      <c r="U37" s="13"/>
      <c r="V37" s="13"/>
      <c r="W37" s="13"/>
    </row>
    <row r="38" spans="1:35">
      <c r="U38" s="13"/>
      <c r="V38" s="13"/>
      <c r="W38" s="13"/>
    </row>
    <row r="39" spans="1:35">
      <c r="U39" s="13"/>
      <c r="V39" s="13"/>
      <c r="W39" s="13"/>
    </row>
    <row r="40" spans="1:35">
      <c r="U40" s="13"/>
      <c r="V40" s="13"/>
      <c r="W40" s="13"/>
    </row>
    <row r="41" spans="1:35">
      <c r="U41" s="13"/>
      <c r="V41" s="13"/>
      <c r="W41" s="13"/>
    </row>
    <row r="42" spans="1:35">
      <c r="U42" s="13"/>
      <c r="V42" s="13"/>
      <c r="W42" s="13"/>
    </row>
    <row r="43" spans="1:35">
      <c r="U43" s="13"/>
      <c r="V43" s="13"/>
      <c r="W43" s="13"/>
    </row>
    <row r="44" spans="1:35">
      <c r="U44" s="13"/>
      <c r="V44" s="13"/>
      <c r="W44" s="13"/>
    </row>
  </sheetData>
  <conditionalFormatting sqref="U1:W2">
    <cfRule type="expression" dxfId="69" priority="1" stopIfTrue="1">
      <formula>#N/A</formula>
    </cfRule>
  </conditionalFormatting>
  <hyperlinks>
    <hyperlink ref="AK3" location="Content!A1" display="Back to content page" xr:uid="{00000000-0004-0000-1D01-000000000000}"/>
  </hyperlinks>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1-000000000000}">
  <sheetPr codeName="Sheet287"/>
  <dimension ref="A1:AM38"/>
  <sheetViews>
    <sheetView topLeftCell="S1" zoomScale="86" zoomScaleNormal="86" workbookViewId="0">
      <selection activeCell="AG22" sqref="AG22"/>
    </sheetView>
  </sheetViews>
  <sheetFormatPr defaultRowHeight="14.5"/>
  <cols>
    <col min="1" max="1" width="33.7265625" customWidth="1"/>
    <col min="2" max="34" width="10" customWidth="1"/>
  </cols>
  <sheetData>
    <row r="1" spans="1:39">
      <c r="A1" s="18" t="s">
        <v>2861</v>
      </c>
      <c r="B1" s="17"/>
      <c r="C1" s="17"/>
      <c r="D1" s="17"/>
      <c r="E1" s="17"/>
      <c r="F1" s="17"/>
      <c r="G1" s="17"/>
      <c r="H1" s="17"/>
      <c r="I1" s="17"/>
      <c r="J1" s="17"/>
      <c r="K1" s="17"/>
      <c r="L1" s="17"/>
      <c r="M1" s="17"/>
      <c r="N1" s="17"/>
      <c r="O1" s="17"/>
      <c r="P1" s="17"/>
      <c r="Q1" s="17"/>
      <c r="R1" s="17"/>
      <c r="S1" s="17"/>
      <c r="T1" s="17"/>
      <c r="U1" s="62"/>
      <c r="V1" s="62"/>
      <c r="W1" s="62"/>
      <c r="X1" s="17"/>
      <c r="AE1" s="13"/>
      <c r="AF1" s="13"/>
      <c r="AG1" s="13"/>
      <c r="AH1" s="13"/>
      <c r="AI1" s="17"/>
    </row>
    <row r="2" spans="1:39">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c r="AI2" s="17"/>
    </row>
    <row r="3" spans="1:39">
      <c r="A3" s="275" t="s">
        <v>14</v>
      </c>
      <c r="B3" s="134">
        <v>1991</v>
      </c>
      <c r="C3" s="134">
        <v>1992</v>
      </c>
      <c r="D3" s="134">
        <v>1993</v>
      </c>
      <c r="E3" s="134">
        <v>1994</v>
      </c>
      <c r="F3" s="134">
        <v>1995</v>
      </c>
      <c r="G3" s="134">
        <v>1996</v>
      </c>
      <c r="H3" s="134">
        <v>1997</v>
      </c>
      <c r="I3" s="134">
        <v>1998</v>
      </c>
      <c r="J3" s="134">
        <v>1999</v>
      </c>
      <c r="K3" s="134">
        <v>2000</v>
      </c>
      <c r="L3" s="134">
        <v>2001</v>
      </c>
      <c r="M3" s="134">
        <v>2002</v>
      </c>
      <c r="N3" s="134">
        <v>2003</v>
      </c>
      <c r="O3" s="134">
        <v>2004</v>
      </c>
      <c r="P3" s="134">
        <v>2005</v>
      </c>
      <c r="Q3" s="134">
        <v>2006</v>
      </c>
      <c r="R3" s="134">
        <v>2007</v>
      </c>
      <c r="S3" s="134">
        <v>2008</v>
      </c>
      <c r="T3" s="134">
        <v>2009</v>
      </c>
      <c r="U3" s="189">
        <v>2010</v>
      </c>
      <c r="V3" s="181">
        <v>2011</v>
      </c>
      <c r="W3" s="181">
        <v>2012</v>
      </c>
      <c r="X3" s="181">
        <v>2013</v>
      </c>
      <c r="Y3" s="21">
        <v>2014</v>
      </c>
      <c r="Z3" s="181">
        <v>2015</v>
      </c>
      <c r="AA3" s="181">
        <v>2016</v>
      </c>
      <c r="AB3" s="21">
        <v>2017</v>
      </c>
      <c r="AC3" s="181">
        <v>2018</v>
      </c>
      <c r="AD3" s="181">
        <v>2019</v>
      </c>
      <c r="AE3" s="21">
        <v>2020</v>
      </c>
      <c r="AF3" s="181">
        <v>2021</v>
      </c>
      <c r="AG3" s="21">
        <v>2022</v>
      </c>
      <c r="AH3" s="181">
        <v>2023</v>
      </c>
      <c r="AI3" s="17"/>
      <c r="AJ3" s="1" t="s">
        <v>528</v>
      </c>
    </row>
    <row r="4" spans="1:39">
      <c r="A4" s="92" t="s">
        <v>13</v>
      </c>
      <c r="B4" s="520"/>
      <c r="C4" s="520"/>
      <c r="D4" s="520"/>
      <c r="E4" s="520"/>
      <c r="F4" s="520"/>
      <c r="G4" s="520"/>
      <c r="H4" s="520"/>
      <c r="I4" s="520"/>
      <c r="J4" s="520"/>
      <c r="K4" s="520"/>
      <c r="L4" s="520"/>
      <c r="M4" s="520"/>
      <c r="N4" s="520"/>
      <c r="O4" s="520"/>
      <c r="P4" s="520"/>
      <c r="Q4" s="520"/>
      <c r="R4" s="520"/>
      <c r="S4" s="520"/>
      <c r="T4" s="520"/>
      <c r="U4" s="520"/>
      <c r="V4" s="520"/>
      <c r="W4" s="520"/>
      <c r="X4" s="520"/>
      <c r="Y4" s="520"/>
      <c r="Z4" s="285"/>
      <c r="AA4" s="285"/>
      <c r="AB4" s="285"/>
      <c r="AC4" s="285"/>
      <c r="AD4" s="285"/>
      <c r="AE4" s="285"/>
      <c r="AF4" s="285"/>
      <c r="AG4" s="285"/>
      <c r="AH4" s="285"/>
      <c r="AI4" s="17"/>
      <c r="AK4" s="308"/>
    </row>
    <row r="5" spans="1:39">
      <c r="A5" s="92" t="s">
        <v>12</v>
      </c>
      <c r="B5" s="520" t="s">
        <v>29</v>
      </c>
      <c r="C5" s="520" t="s">
        <v>29</v>
      </c>
      <c r="D5" s="520" t="s">
        <v>29</v>
      </c>
      <c r="E5" s="520" t="s">
        <v>29</v>
      </c>
      <c r="F5" s="520" t="s">
        <v>29</v>
      </c>
      <c r="G5" s="520" t="s">
        <v>29</v>
      </c>
      <c r="H5" s="520" t="s">
        <v>29</v>
      </c>
      <c r="I5" s="520" t="s">
        <v>29</v>
      </c>
      <c r="J5" s="520" t="s">
        <v>29</v>
      </c>
      <c r="K5" s="520" t="s">
        <v>29</v>
      </c>
      <c r="L5" s="520" t="s">
        <v>29</v>
      </c>
      <c r="M5" s="520" t="s">
        <v>29</v>
      </c>
      <c r="N5" s="520" t="s">
        <v>29</v>
      </c>
      <c r="O5" s="520" t="s">
        <v>29</v>
      </c>
      <c r="P5" s="520" t="s">
        <v>29</v>
      </c>
      <c r="Q5" s="520" t="s">
        <v>29</v>
      </c>
      <c r="R5" s="520" t="s">
        <v>29</v>
      </c>
      <c r="S5" s="520" t="s">
        <v>29</v>
      </c>
      <c r="T5" s="520" t="s">
        <v>29</v>
      </c>
      <c r="U5" s="520" t="s">
        <v>29</v>
      </c>
      <c r="V5" s="520" t="s">
        <v>29</v>
      </c>
      <c r="W5" s="520" t="s">
        <v>29</v>
      </c>
      <c r="X5" s="520" t="s">
        <v>29</v>
      </c>
      <c r="Y5" s="520" t="s">
        <v>29</v>
      </c>
      <c r="Z5" s="285" t="s">
        <v>94</v>
      </c>
      <c r="AA5" s="285" t="s">
        <v>94</v>
      </c>
      <c r="AB5" s="285" t="s">
        <v>94</v>
      </c>
      <c r="AC5" s="285" t="s">
        <v>94</v>
      </c>
      <c r="AD5" s="285" t="s">
        <v>94</v>
      </c>
      <c r="AE5" s="285" t="s">
        <v>94</v>
      </c>
      <c r="AF5" s="285" t="s">
        <v>94</v>
      </c>
      <c r="AG5" s="285" t="s">
        <v>94</v>
      </c>
      <c r="AH5" s="285"/>
      <c r="AJ5" s="33"/>
      <c r="AK5" s="308"/>
    </row>
    <row r="6" spans="1:39">
      <c r="A6" s="92" t="s">
        <v>483</v>
      </c>
      <c r="B6" s="520" t="s">
        <v>29</v>
      </c>
      <c r="C6" s="520" t="s">
        <v>29</v>
      </c>
      <c r="D6" s="520" t="s">
        <v>29</v>
      </c>
      <c r="E6" s="520" t="s">
        <v>29</v>
      </c>
      <c r="F6" s="520" t="s">
        <v>29</v>
      </c>
      <c r="G6" s="520" t="s">
        <v>29</v>
      </c>
      <c r="H6" s="520" t="s">
        <v>29</v>
      </c>
      <c r="I6" s="520" t="s">
        <v>29</v>
      </c>
      <c r="J6" s="520" t="s">
        <v>29</v>
      </c>
      <c r="K6" s="520" t="s">
        <v>29</v>
      </c>
      <c r="L6" s="520" t="s">
        <v>29</v>
      </c>
      <c r="M6" s="520" t="s">
        <v>29</v>
      </c>
      <c r="N6" s="520" t="s">
        <v>29</v>
      </c>
      <c r="O6" s="520" t="s">
        <v>29</v>
      </c>
      <c r="P6" s="520" t="s">
        <v>29</v>
      </c>
      <c r="Q6" s="520" t="s">
        <v>29</v>
      </c>
      <c r="R6" s="520" t="s">
        <v>29</v>
      </c>
      <c r="S6" s="520" t="s">
        <v>29</v>
      </c>
      <c r="T6" s="520" t="s">
        <v>29</v>
      </c>
      <c r="U6" s="520" t="s">
        <v>29</v>
      </c>
      <c r="V6" s="520" t="s">
        <v>29</v>
      </c>
      <c r="W6" s="520" t="s">
        <v>29</v>
      </c>
      <c r="X6" s="520" t="s">
        <v>29</v>
      </c>
      <c r="Y6" s="520" t="s">
        <v>29</v>
      </c>
      <c r="Z6" s="520" t="s">
        <v>29</v>
      </c>
      <c r="AA6" s="520" t="s">
        <v>29</v>
      </c>
      <c r="AB6" s="520" t="s">
        <v>29</v>
      </c>
      <c r="AC6" s="520" t="s">
        <v>29</v>
      </c>
      <c r="AD6" s="520" t="s">
        <v>29</v>
      </c>
      <c r="AE6" s="520" t="s">
        <v>29</v>
      </c>
      <c r="AF6" s="520" t="s">
        <v>29</v>
      </c>
      <c r="AG6" s="520" t="s">
        <v>29</v>
      </c>
      <c r="AH6" s="285"/>
      <c r="AJ6" s="33"/>
    </row>
    <row r="7" spans="1:39">
      <c r="A7" s="92" t="s">
        <v>89</v>
      </c>
      <c r="B7" s="520"/>
      <c r="C7" s="520"/>
      <c r="D7" s="520"/>
      <c r="E7" s="520"/>
      <c r="F7" s="520"/>
      <c r="G7" s="520"/>
      <c r="H7" s="520"/>
      <c r="I7" s="520"/>
      <c r="J7" s="520"/>
      <c r="K7" s="520"/>
      <c r="L7" s="520"/>
      <c r="M7" s="520"/>
      <c r="N7" s="520"/>
      <c r="O7" s="520"/>
      <c r="P7" s="520"/>
      <c r="Q7" s="520"/>
      <c r="R7" s="520"/>
      <c r="S7" s="520"/>
      <c r="T7" s="520"/>
      <c r="U7" s="520"/>
      <c r="V7" s="520"/>
      <c r="W7" s="520"/>
      <c r="X7" s="520"/>
      <c r="Y7" s="520"/>
      <c r="Z7" s="520"/>
      <c r="AA7" s="285"/>
      <c r="AB7" s="285"/>
      <c r="AC7" s="285"/>
      <c r="AD7" s="285"/>
      <c r="AE7" s="285"/>
      <c r="AF7" s="285"/>
      <c r="AG7" s="285"/>
      <c r="AH7" s="285"/>
      <c r="AI7" s="17"/>
      <c r="AK7" s="308"/>
    </row>
    <row r="8" spans="1:39">
      <c r="A8" s="92" t="s">
        <v>482</v>
      </c>
      <c r="B8" s="520"/>
      <c r="C8" s="520"/>
      <c r="D8" s="520"/>
      <c r="E8" s="520"/>
      <c r="F8" s="520"/>
      <c r="G8" s="520"/>
      <c r="H8" s="520"/>
      <c r="I8" s="520"/>
      <c r="J8" s="520"/>
      <c r="K8" s="520"/>
      <c r="L8" s="520"/>
      <c r="M8" s="520"/>
      <c r="N8" s="520"/>
      <c r="O8" s="520"/>
      <c r="P8" s="520"/>
      <c r="Q8" s="520"/>
      <c r="R8" s="520"/>
      <c r="S8" s="520"/>
      <c r="T8" s="520"/>
      <c r="U8" s="520"/>
      <c r="V8" s="520"/>
      <c r="W8" s="520"/>
      <c r="X8" s="520"/>
      <c r="Y8" s="520"/>
      <c r="Z8" s="520"/>
      <c r="AA8" s="285"/>
      <c r="AB8" s="285"/>
      <c r="AC8" s="285"/>
      <c r="AD8" s="285"/>
      <c r="AE8" s="285"/>
      <c r="AF8" s="285"/>
      <c r="AG8" s="285"/>
      <c r="AH8" s="285"/>
    </row>
    <row r="9" spans="1:39">
      <c r="A9" s="92" t="s">
        <v>11</v>
      </c>
      <c r="B9" s="520" t="s">
        <v>94</v>
      </c>
      <c r="C9" s="520" t="s">
        <v>94</v>
      </c>
      <c r="D9" s="520" t="s">
        <v>94</v>
      </c>
      <c r="E9" s="520" t="s">
        <v>94</v>
      </c>
      <c r="F9" s="520" t="s">
        <v>94</v>
      </c>
      <c r="G9" s="520" t="s">
        <v>94</v>
      </c>
      <c r="H9" s="520" t="s">
        <v>94</v>
      </c>
      <c r="I9" s="520" t="s">
        <v>94</v>
      </c>
      <c r="J9" s="520" t="s">
        <v>94</v>
      </c>
      <c r="K9" s="520" t="s">
        <v>94</v>
      </c>
      <c r="L9" s="520" t="s">
        <v>94</v>
      </c>
      <c r="M9" s="520" t="s">
        <v>94</v>
      </c>
      <c r="N9" s="520" t="s">
        <v>94</v>
      </c>
      <c r="O9" s="520" t="s">
        <v>94</v>
      </c>
      <c r="P9" s="520" t="s">
        <v>94</v>
      </c>
      <c r="Q9" s="520" t="s">
        <v>94</v>
      </c>
      <c r="R9" s="520" t="s">
        <v>94</v>
      </c>
      <c r="S9" s="520" t="s">
        <v>94</v>
      </c>
      <c r="T9" s="520" t="s">
        <v>94</v>
      </c>
      <c r="U9" s="520" t="s">
        <v>94</v>
      </c>
      <c r="V9" s="520" t="s">
        <v>94</v>
      </c>
      <c r="W9" s="520" t="s">
        <v>94</v>
      </c>
      <c r="X9" s="520" t="s">
        <v>94</v>
      </c>
      <c r="Y9" s="520" t="s">
        <v>94</v>
      </c>
      <c r="Z9" s="520" t="s">
        <v>94</v>
      </c>
      <c r="AA9" s="520" t="s">
        <v>94</v>
      </c>
      <c r="AB9" s="520" t="s">
        <v>94</v>
      </c>
      <c r="AC9" s="520" t="s">
        <v>94</v>
      </c>
      <c r="AD9" s="520" t="s">
        <v>94</v>
      </c>
      <c r="AE9" s="520" t="s">
        <v>94</v>
      </c>
      <c r="AF9" s="520" t="s">
        <v>94</v>
      </c>
      <c r="AG9" s="520" t="s">
        <v>94</v>
      </c>
      <c r="AH9" s="285"/>
      <c r="AI9" s="17"/>
    </row>
    <row r="10" spans="1:39">
      <c r="A10" s="92" t="s">
        <v>10</v>
      </c>
      <c r="B10" s="520">
        <v>427.7</v>
      </c>
      <c r="C10" s="520">
        <v>536.5</v>
      </c>
      <c r="D10" s="520">
        <v>721.1</v>
      </c>
      <c r="E10" s="520">
        <v>547.70000000000005</v>
      </c>
      <c r="F10" s="520">
        <v>656.4</v>
      </c>
      <c r="G10" s="520">
        <v>861.8</v>
      </c>
      <c r="H10" s="520">
        <v>687.5</v>
      </c>
      <c r="I10" s="520">
        <v>680</v>
      </c>
      <c r="J10" s="520">
        <v>636.6</v>
      </c>
      <c r="K10" s="520">
        <v>664.9</v>
      </c>
      <c r="L10" s="520">
        <v>721</v>
      </c>
      <c r="M10" s="520">
        <v>695.3</v>
      </c>
      <c r="N10" s="520">
        <v>767.2</v>
      </c>
      <c r="O10" s="520">
        <v>508.3</v>
      </c>
      <c r="P10" s="520">
        <v>474.3</v>
      </c>
      <c r="Q10" s="520">
        <v>465.2</v>
      </c>
      <c r="R10" s="520">
        <v>645.6</v>
      </c>
      <c r="S10" s="520">
        <v>839.7</v>
      </c>
      <c r="T10" s="520">
        <v>738.4</v>
      </c>
      <c r="U10" s="520">
        <v>699.6</v>
      </c>
      <c r="V10" s="520">
        <v>815.5</v>
      </c>
      <c r="W10" s="520"/>
      <c r="X10" s="520"/>
      <c r="Y10" s="520"/>
      <c r="Z10" s="520"/>
      <c r="AA10" s="285"/>
      <c r="AB10" s="285"/>
      <c r="AC10" s="285"/>
      <c r="AD10" s="285"/>
      <c r="AE10" s="285"/>
      <c r="AF10" s="285"/>
      <c r="AG10" s="285"/>
      <c r="AH10" s="285"/>
      <c r="AI10" s="17"/>
      <c r="AK10" s="308"/>
    </row>
    <row r="11" spans="1:39">
      <c r="A11" s="92" t="s">
        <v>9</v>
      </c>
      <c r="B11" s="520">
        <v>981</v>
      </c>
      <c r="C11" s="520">
        <v>763.2</v>
      </c>
      <c r="D11" s="520">
        <v>624.6</v>
      </c>
      <c r="E11" s="520">
        <v>393.5</v>
      </c>
      <c r="F11" s="520">
        <v>292.39999999999998</v>
      </c>
      <c r="G11" s="520">
        <v>567.5</v>
      </c>
      <c r="H11" s="520">
        <v>830.3</v>
      </c>
      <c r="I11" s="520">
        <v>479.4</v>
      </c>
      <c r="J11" s="520">
        <v>563.1</v>
      </c>
      <c r="K11" s="520">
        <v>542</v>
      </c>
      <c r="L11" s="520">
        <v>770.7</v>
      </c>
      <c r="M11" s="520">
        <v>841.6</v>
      </c>
      <c r="N11" s="520">
        <v>830.2</v>
      </c>
      <c r="O11" s="520">
        <v>930.2</v>
      </c>
      <c r="P11" s="520">
        <v>951.6</v>
      </c>
      <c r="Q11" s="520">
        <v>983.6</v>
      </c>
      <c r="R11" s="520">
        <v>1144.5</v>
      </c>
      <c r="S11" s="520">
        <v>1225.5999999999999</v>
      </c>
      <c r="T11" s="520">
        <v>1325.4</v>
      </c>
      <c r="U11" s="520"/>
      <c r="V11" s="520"/>
      <c r="W11" s="520"/>
      <c r="X11" s="520"/>
      <c r="Y11" s="520"/>
      <c r="Z11" s="520"/>
      <c r="AA11" s="520"/>
      <c r="AB11" s="520"/>
      <c r="AC11" s="520"/>
      <c r="AD11" s="520"/>
      <c r="AE11" s="520"/>
      <c r="AF11" s="520"/>
      <c r="AG11" s="520"/>
      <c r="AH11" s="285"/>
      <c r="AI11" s="17"/>
    </row>
    <row r="12" spans="1:39">
      <c r="A12" s="92" t="s">
        <v>8</v>
      </c>
      <c r="B12" s="520" t="s">
        <v>94</v>
      </c>
      <c r="C12" s="520" t="s">
        <v>94</v>
      </c>
      <c r="D12" s="520" t="s">
        <v>94</v>
      </c>
      <c r="E12" s="520" t="s">
        <v>94</v>
      </c>
      <c r="F12" s="520" t="s">
        <v>94</v>
      </c>
      <c r="G12" s="520" t="s">
        <v>94</v>
      </c>
      <c r="H12" s="520" t="s">
        <v>94</v>
      </c>
      <c r="I12" s="520" t="s">
        <v>94</v>
      </c>
      <c r="J12" s="520" t="s">
        <v>94</v>
      </c>
      <c r="K12" s="520" t="s">
        <v>94</v>
      </c>
      <c r="L12" s="520" t="s">
        <v>94</v>
      </c>
      <c r="M12" s="520" t="s">
        <v>94</v>
      </c>
      <c r="N12" s="520" t="s">
        <v>94</v>
      </c>
      <c r="O12" s="520" t="s">
        <v>94</v>
      </c>
      <c r="P12" s="520" t="s">
        <v>94</v>
      </c>
      <c r="Q12" s="520" t="s">
        <v>94</v>
      </c>
      <c r="R12" s="520" t="s">
        <v>94</v>
      </c>
      <c r="S12" s="520" t="s">
        <v>94</v>
      </c>
      <c r="T12" s="520" t="s">
        <v>94</v>
      </c>
      <c r="U12" s="285">
        <v>5299.8</v>
      </c>
      <c r="V12" s="285">
        <v>5620.8</v>
      </c>
      <c r="W12" s="285">
        <v>5487.9</v>
      </c>
      <c r="X12" s="520">
        <v>5184.3999999999996</v>
      </c>
      <c r="Y12" s="520" t="s">
        <v>94</v>
      </c>
      <c r="Z12" s="520" t="s">
        <v>94</v>
      </c>
      <c r="AA12" s="520" t="s">
        <v>94</v>
      </c>
      <c r="AB12" s="520" t="s">
        <v>94</v>
      </c>
      <c r="AC12" s="520" t="s">
        <v>94</v>
      </c>
      <c r="AD12" s="520" t="s">
        <v>94</v>
      </c>
      <c r="AE12" s="520" t="s">
        <v>94</v>
      </c>
      <c r="AF12" s="520" t="s">
        <v>94</v>
      </c>
      <c r="AG12" s="520" t="s">
        <v>94</v>
      </c>
      <c r="AH12" s="285"/>
      <c r="AI12" s="74" t="s">
        <v>15</v>
      </c>
      <c r="AK12" s="268"/>
      <c r="AM12" s="565"/>
    </row>
    <row r="13" spans="1:39">
      <c r="A13" s="92" t="s">
        <v>6</v>
      </c>
      <c r="B13" s="520">
        <v>1348.1</v>
      </c>
      <c r="C13" s="520">
        <v>1114.2</v>
      </c>
      <c r="D13" s="520">
        <v>1092.9000000000001</v>
      </c>
      <c r="E13" s="520">
        <v>995.9</v>
      </c>
      <c r="F13" s="520">
        <v>825.8</v>
      </c>
      <c r="G13" s="520">
        <v>1052.7</v>
      </c>
      <c r="H13" s="520">
        <v>1118.3</v>
      </c>
      <c r="I13" s="520">
        <v>1087.3</v>
      </c>
      <c r="J13" s="520">
        <v>1010.6</v>
      </c>
      <c r="K13" s="520">
        <v>852.4</v>
      </c>
      <c r="L13" s="520">
        <v>636</v>
      </c>
      <c r="M13" s="520">
        <v>556.1</v>
      </c>
      <c r="N13" s="520">
        <v>1192.9000000000001</v>
      </c>
      <c r="O13" s="520">
        <v>1498.2</v>
      </c>
      <c r="P13" s="520">
        <v>1671.9</v>
      </c>
      <c r="Q13" s="520">
        <v>1580.3</v>
      </c>
      <c r="R13" s="520">
        <v>1729.6</v>
      </c>
      <c r="S13" s="520">
        <v>2020.4</v>
      </c>
      <c r="T13" s="520">
        <v>1823.1</v>
      </c>
      <c r="U13" s="520">
        <v>1618.7</v>
      </c>
      <c r="V13" s="520">
        <v>2348.3000000000002</v>
      </c>
      <c r="W13" s="520"/>
      <c r="X13" s="520"/>
      <c r="Y13" s="520"/>
      <c r="Z13" s="520"/>
      <c r="AA13" s="285"/>
      <c r="AB13" s="285"/>
      <c r="AC13" s="285"/>
      <c r="AD13" s="285"/>
      <c r="AE13" s="285"/>
      <c r="AF13" s="285"/>
      <c r="AG13" s="285"/>
      <c r="AH13" s="285"/>
      <c r="AI13" s="17"/>
    </row>
    <row r="14" spans="1:39">
      <c r="A14" s="92" t="s">
        <v>17</v>
      </c>
      <c r="B14" s="520" t="s">
        <v>94</v>
      </c>
      <c r="C14" s="520" t="s">
        <v>94</v>
      </c>
      <c r="D14" s="520" t="s">
        <v>94</v>
      </c>
      <c r="E14" s="520" t="s">
        <v>94</v>
      </c>
      <c r="F14" s="520" t="s">
        <v>94</v>
      </c>
      <c r="G14" s="520" t="s">
        <v>94</v>
      </c>
      <c r="H14" s="520" t="s">
        <v>94</v>
      </c>
      <c r="I14" s="520" t="s">
        <v>94</v>
      </c>
      <c r="J14" s="520" t="s">
        <v>94</v>
      </c>
      <c r="K14" s="520" t="s">
        <v>94</v>
      </c>
      <c r="L14" s="520" t="s">
        <v>94</v>
      </c>
      <c r="M14" s="520" t="s">
        <v>94</v>
      </c>
      <c r="N14" s="520" t="s">
        <v>94</v>
      </c>
      <c r="O14" s="520" t="s">
        <v>94</v>
      </c>
      <c r="P14" s="520" t="s">
        <v>94</v>
      </c>
      <c r="Q14" s="520" t="s">
        <v>94</v>
      </c>
      <c r="R14" s="520" t="s">
        <v>94</v>
      </c>
      <c r="S14" s="520" t="s">
        <v>94</v>
      </c>
      <c r="T14" s="520" t="s">
        <v>94</v>
      </c>
      <c r="U14" s="520" t="s">
        <v>94</v>
      </c>
      <c r="V14" s="520" t="s">
        <v>94</v>
      </c>
      <c r="W14" s="520" t="s">
        <v>94</v>
      </c>
      <c r="X14" s="520" t="s">
        <v>94</v>
      </c>
      <c r="Y14" s="520" t="s">
        <v>94</v>
      </c>
      <c r="Z14" s="520" t="s">
        <v>94</v>
      </c>
      <c r="AA14" s="520" t="s">
        <v>94</v>
      </c>
      <c r="AB14" s="520" t="s">
        <v>94</v>
      </c>
      <c r="AC14" s="520" t="s">
        <v>94</v>
      </c>
      <c r="AD14" s="520" t="s">
        <v>94</v>
      </c>
      <c r="AE14" s="520" t="s">
        <v>94</v>
      </c>
      <c r="AF14" s="520" t="s">
        <v>94</v>
      </c>
      <c r="AG14" s="520" t="s">
        <v>94</v>
      </c>
      <c r="AH14" s="285"/>
      <c r="AI14" s="17"/>
    </row>
    <row r="15" spans="1:39">
      <c r="A15" s="92" t="s">
        <v>4</v>
      </c>
      <c r="B15" s="520" t="s">
        <v>94</v>
      </c>
      <c r="C15" s="520" t="s">
        <v>94</v>
      </c>
      <c r="D15" s="520" t="s">
        <v>94</v>
      </c>
      <c r="E15" s="520" t="s">
        <v>94</v>
      </c>
      <c r="F15" s="520" t="s">
        <v>94</v>
      </c>
      <c r="G15" s="520" t="s">
        <v>94</v>
      </c>
      <c r="H15" s="520" t="s">
        <v>94</v>
      </c>
      <c r="I15" s="520" t="s">
        <v>94</v>
      </c>
      <c r="J15" s="520" t="s">
        <v>94</v>
      </c>
      <c r="K15" s="520" t="s">
        <v>94</v>
      </c>
      <c r="L15" s="520" t="s">
        <v>94</v>
      </c>
      <c r="M15" s="520" t="s">
        <v>94</v>
      </c>
      <c r="N15" s="520" t="s">
        <v>94</v>
      </c>
      <c r="O15" s="520" t="s">
        <v>94</v>
      </c>
      <c r="P15" s="520" t="s">
        <v>94</v>
      </c>
      <c r="Q15" s="520" t="s">
        <v>94</v>
      </c>
      <c r="R15" s="520" t="s">
        <v>94</v>
      </c>
      <c r="S15" s="520" t="s">
        <v>94</v>
      </c>
      <c r="T15" s="520" t="s">
        <v>94</v>
      </c>
      <c r="U15" s="520" t="s">
        <v>94</v>
      </c>
      <c r="V15" s="520" t="s">
        <v>94</v>
      </c>
      <c r="W15" s="520" t="s">
        <v>94</v>
      </c>
      <c r="X15" s="520" t="s">
        <v>94</v>
      </c>
      <c r="Y15" s="520" t="s">
        <v>94</v>
      </c>
      <c r="Z15" s="520" t="s">
        <v>94</v>
      </c>
      <c r="AA15" s="520" t="s">
        <v>94</v>
      </c>
      <c r="AB15" s="520" t="s">
        <v>94</v>
      </c>
      <c r="AC15" s="520" t="s">
        <v>94</v>
      </c>
      <c r="AD15" s="520" t="s">
        <v>94</v>
      </c>
      <c r="AE15" s="520" t="s">
        <v>94</v>
      </c>
      <c r="AF15" s="520" t="s">
        <v>94</v>
      </c>
      <c r="AG15" s="520" t="s">
        <v>94</v>
      </c>
      <c r="AH15" s="285"/>
      <c r="AI15" s="17"/>
      <c r="AK15" s="268"/>
    </row>
    <row r="16" spans="1:39">
      <c r="A16" s="92" t="s">
        <v>3</v>
      </c>
      <c r="B16" s="520">
        <v>3836.9</v>
      </c>
      <c r="C16" s="520">
        <v>4008.4</v>
      </c>
      <c r="D16" s="520">
        <v>2529</v>
      </c>
      <c r="E16" s="520">
        <v>2738.5</v>
      </c>
      <c r="F16" s="520">
        <v>2980.4</v>
      </c>
      <c r="G16" s="520">
        <v>3009.8</v>
      </c>
      <c r="H16" s="520">
        <v>3157.6</v>
      </c>
      <c r="I16" s="520">
        <v>3389.8</v>
      </c>
      <c r="J16" s="520">
        <v>2571.1</v>
      </c>
      <c r="K16" s="305">
        <v>1473.78</v>
      </c>
      <c r="L16" s="305">
        <v>1828.72</v>
      </c>
      <c r="M16" s="305">
        <v>1844.75</v>
      </c>
      <c r="N16" s="305">
        <v>2002.64</v>
      </c>
      <c r="O16" s="305">
        <v>1811.08</v>
      </c>
      <c r="P16" s="305">
        <v>1756.7</v>
      </c>
      <c r="Q16" s="305">
        <v>1489.4</v>
      </c>
      <c r="R16" s="305">
        <v>1791.77</v>
      </c>
      <c r="S16" s="305">
        <v>1489.4</v>
      </c>
      <c r="T16" s="305">
        <v>1745</v>
      </c>
      <c r="U16" s="305">
        <v>2238</v>
      </c>
      <c r="V16" s="305">
        <v>2426</v>
      </c>
      <c r="W16" s="305">
        <v>2549</v>
      </c>
      <c r="X16" s="305">
        <v>2367</v>
      </c>
      <c r="Y16" s="305">
        <v>3741.98</v>
      </c>
      <c r="Z16" s="305">
        <v>4121.67</v>
      </c>
      <c r="AA16" s="305">
        <v>4255.05</v>
      </c>
      <c r="AB16" s="305">
        <v>4899.72</v>
      </c>
      <c r="AC16" s="305">
        <v>4672.49</v>
      </c>
      <c r="AD16" s="305">
        <v>4690.71</v>
      </c>
      <c r="AE16" s="585">
        <v>4709.79</v>
      </c>
      <c r="AF16" s="521">
        <v>4664</v>
      </c>
      <c r="AG16" s="521">
        <v>4617</v>
      </c>
      <c r="AH16" s="285">
        <v>4641</v>
      </c>
      <c r="AK16" s="308"/>
    </row>
    <row r="17" spans="1:38">
      <c r="A17" s="92" t="s">
        <v>32</v>
      </c>
      <c r="B17" s="520"/>
      <c r="C17" s="520"/>
      <c r="D17" s="520"/>
      <c r="E17" s="520"/>
      <c r="F17" s="520"/>
      <c r="G17" s="520"/>
      <c r="H17" s="520"/>
      <c r="I17" s="520"/>
      <c r="J17" s="520"/>
      <c r="K17" s="520"/>
      <c r="L17" s="520"/>
      <c r="M17" s="520"/>
      <c r="N17" s="520"/>
      <c r="O17" s="520"/>
      <c r="P17" s="520"/>
      <c r="Q17" s="520">
        <v>2611.4</v>
      </c>
      <c r="R17" s="520">
        <v>2291.5</v>
      </c>
      <c r="S17" s="520">
        <v>3041.2</v>
      </c>
      <c r="T17" s="520">
        <v>3764</v>
      </c>
      <c r="U17" s="520">
        <v>4339.3</v>
      </c>
      <c r="V17" s="520">
        <v>3839.4</v>
      </c>
      <c r="W17" s="520">
        <v>3316</v>
      </c>
      <c r="X17" s="520">
        <v>4526.1000000000004</v>
      </c>
      <c r="Y17" s="520"/>
      <c r="Z17" s="520"/>
      <c r="AA17" s="285"/>
      <c r="AB17" s="285"/>
      <c r="AC17" s="285"/>
      <c r="AD17" s="285"/>
      <c r="AE17" s="285"/>
      <c r="AF17" s="285"/>
      <c r="AG17" s="285"/>
      <c r="AH17" s="285"/>
      <c r="AI17" s="17"/>
      <c r="AK17" s="308"/>
    </row>
    <row r="18" spans="1:38">
      <c r="A18" s="92" t="s">
        <v>1</v>
      </c>
      <c r="B18" s="520"/>
      <c r="C18" s="520"/>
      <c r="D18" s="520"/>
      <c r="E18" s="520"/>
      <c r="F18" s="520"/>
      <c r="G18" s="520"/>
      <c r="H18" s="520"/>
      <c r="I18" s="520"/>
      <c r="J18" s="520"/>
      <c r="K18" s="520"/>
      <c r="L18" s="520"/>
      <c r="M18" s="520"/>
      <c r="N18" s="520"/>
      <c r="O18" s="520"/>
      <c r="P18" s="520"/>
      <c r="Q18" s="520"/>
      <c r="R18" s="520"/>
      <c r="S18" s="520"/>
      <c r="T18" s="520"/>
      <c r="U18" s="520"/>
      <c r="V18" s="520"/>
      <c r="W18" s="520"/>
      <c r="X18" s="520"/>
      <c r="Y18" s="520"/>
      <c r="Z18" s="520"/>
      <c r="AA18" s="285"/>
      <c r="AB18" s="285"/>
      <c r="AC18" s="285"/>
      <c r="AD18" s="285"/>
      <c r="AE18" s="285"/>
      <c r="AF18" s="285"/>
      <c r="AG18" s="285"/>
      <c r="AH18" s="285"/>
      <c r="AI18" s="17"/>
      <c r="AK18" s="308"/>
    </row>
    <row r="19" spans="1:38">
      <c r="A19" s="92" t="s">
        <v>23</v>
      </c>
      <c r="B19" s="520"/>
      <c r="C19" s="520"/>
      <c r="D19" s="520"/>
      <c r="E19" s="520"/>
      <c r="F19" s="520"/>
      <c r="G19" s="520"/>
      <c r="H19" s="520"/>
      <c r="I19" s="520"/>
      <c r="J19" s="520"/>
      <c r="K19" s="520"/>
      <c r="L19" s="520"/>
      <c r="M19" s="520"/>
      <c r="N19" s="520"/>
      <c r="O19" s="520"/>
      <c r="P19" s="520"/>
      <c r="Q19" s="520"/>
      <c r="R19" s="520"/>
      <c r="S19" s="520"/>
      <c r="T19" s="520"/>
      <c r="U19" s="520">
        <v>2890</v>
      </c>
      <c r="V19" s="520">
        <v>2730</v>
      </c>
      <c r="W19" s="520">
        <v>3670</v>
      </c>
      <c r="X19" s="520">
        <v>3670</v>
      </c>
      <c r="Y19" s="520">
        <v>3670</v>
      </c>
      <c r="Z19" s="520">
        <v>3670</v>
      </c>
      <c r="AA19" s="285">
        <v>2950</v>
      </c>
      <c r="AB19" s="285">
        <v>2960</v>
      </c>
      <c r="AC19" s="285">
        <v>2920</v>
      </c>
      <c r="AD19" s="285"/>
      <c r="AE19" s="285"/>
      <c r="AF19" s="285"/>
      <c r="AG19" s="285"/>
      <c r="AH19" s="285"/>
      <c r="AI19" s="17"/>
      <c r="AL19" s="8"/>
    </row>
    <row r="20" spans="1:38">
      <c r="A20" s="17"/>
      <c r="B20" s="17"/>
      <c r="P20" s="17"/>
      <c r="Q20" s="17"/>
      <c r="R20" s="17"/>
      <c r="S20" s="17"/>
      <c r="T20" s="17"/>
      <c r="X20" s="17"/>
      <c r="AE20" s="190"/>
      <c r="AF20" s="190"/>
      <c r="AG20" s="190"/>
      <c r="AH20" s="190"/>
    </row>
    <row r="21" spans="1:38">
      <c r="A21" s="44" t="s">
        <v>18</v>
      </c>
      <c r="B21" s="13"/>
      <c r="D21" s="17"/>
      <c r="F21" s="17"/>
      <c r="G21" s="17"/>
      <c r="H21" s="17"/>
      <c r="I21" s="17"/>
      <c r="J21" s="17"/>
      <c r="K21" s="17"/>
      <c r="L21" s="17"/>
      <c r="M21" s="17"/>
      <c r="N21" s="17"/>
      <c r="O21" s="17"/>
      <c r="P21" s="17"/>
      <c r="Q21" s="17"/>
      <c r="R21" s="17"/>
      <c r="S21" s="17"/>
      <c r="T21" s="17"/>
      <c r="X21" s="17"/>
      <c r="AE21" s="13"/>
      <c r="AF21" s="13"/>
      <c r="AG21" s="13"/>
      <c r="AH21" s="13"/>
    </row>
    <row r="22" spans="1:38">
      <c r="A22" s="17"/>
      <c r="B22" s="17"/>
      <c r="D22" s="17"/>
      <c r="F22" s="17"/>
      <c r="G22" s="17"/>
      <c r="H22" s="17"/>
      <c r="I22" s="17"/>
      <c r="J22" s="17"/>
      <c r="K22" s="17"/>
      <c r="L22" s="17"/>
      <c r="M22" s="17"/>
      <c r="N22" s="17"/>
      <c r="O22" s="17"/>
      <c r="P22" s="17"/>
      <c r="Q22" s="17"/>
      <c r="R22" s="17"/>
      <c r="S22" s="17"/>
      <c r="T22" s="17"/>
      <c r="U22" s="13"/>
      <c r="V22" s="13"/>
      <c r="W22" s="13"/>
      <c r="X22" s="17"/>
    </row>
    <row r="23" spans="1:38">
      <c r="A23" s="13" t="s">
        <v>271</v>
      </c>
      <c r="B23" s="17"/>
      <c r="D23" s="17"/>
      <c r="F23" s="17"/>
      <c r="G23" s="17"/>
      <c r="H23" s="17"/>
      <c r="I23" s="17"/>
      <c r="J23" s="17"/>
      <c r="K23" s="17"/>
      <c r="L23" s="17"/>
      <c r="M23" s="17"/>
      <c r="N23" s="17"/>
      <c r="O23" s="17"/>
      <c r="P23" s="17"/>
      <c r="Q23" s="17"/>
      <c r="R23" s="17"/>
      <c r="S23" s="17"/>
      <c r="T23" s="17"/>
      <c r="U23" s="13"/>
      <c r="V23" s="13"/>
      <c r="W23" s="13"/>
      <c r="X23" s="17"/>
      <c r="AE23" s="13"/>
      <c r="AF23" s="13"/>
      <c r="AG23" s="13"/>
      <c r="AH23" s="13"/>
    </row>
    <row r="24" spans="1:38">
      <c r="A24" s="17"/>
      <c r="U24" s="13"/>
      <c r="V24" s="13"/>
      <c r="W24" s="13"/>
      <c r="AE24" s="13"/>
      <c r="AF24" s="13"/>
      <c r="AG24" s="13"/>
      <c r="AH24" s="13"/>
    </row>
    <row r="25" spans="1:38">
      <c r="A25" s="17" t="s">
        <v>2835</v>
      </c>
      <c r="U25" s="13"/>
      <c r="V25" s="13"/>
      <c r="W25" s="13"/>
    </row>
    <row r="26" spans="1:38">
      <c r="A26" s="17"/>
      <c r="U26" s="13"/>
      <c r="V26" s="13"/>
      <c r="W26" s="13"/>
    </row>
    <row r="27" spans="1:38">
      <c r="A27" s="17" t="s">
        <v>2930</v>
      </c>
      <c r="U27" s="13"/>
      <c r="V27" s="13"/>
      <c r="W27" s="13"/>
    </row>
    <row r="28" spans="1:38">
      <c r="A28" s="17"/>
      <c r="U28" s="13"/>
      <c r="V28" s="13"/>
      <c r="W28" s="13"/>
    </row>
    <row r="29" spans="1:38">
      <c r="A29" s="17" t="s">
        <v>3066</v>
      </c>
      <c r="U29" s="13"/>
      <c r="V29" s="13"/>
      <c r="W29" s="13"/>
    </row>
    <row r="30" spans="1:38">
      <c r="A30" s="17"/>
      <c r="U30" s="13"/>
      <c r="V30" s="13"/>
      <c r="W30" s="13"/>
    </row>
    <row r="31" spans="1:38">
      <c r="A31" s="53" t="s">
        <v>102</v>
      </c>
      <c r="U31" s="13"/>
      <c r="V31" s="13"/>
      <c r="W31" s="13"/>
      <c r="AE31" s="13"/>
      <c r="AF31" s="13"/>
      <c r="AG31" s="13"/>
      <c r="AH31" s="13"/>
    </row>
    <row r="32" spans="1:38">
      <c r="U32" s="13"/>
      <c r="V32" s="13"/>
      <c r="W32" s="13"/>
      <c r="AE32" s="13"/>
      <c r="AF32" s="13"/>
      <c r="AG32" s="13"/>
      <c r="AH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sheetData>
  <conditionalFormatting sqref="U1:W2">
    <cfRule type="expression" dxfId="68" priority="1" stopIfTrue="1">
      <formula>#N/A</formula>
    </cfRule>
  </conditionalFormatting>
  <hyperlinks>
    <hyperlink ref="AJ3" location="Content!A1" display="Back to content page" xr:uid="{00000000-0004-0000-1E01-000000000000}"/>
  </hyperlinks>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1-000000000000}">
  <sheetPr codeName="Sheet288"/>
  <dimension ref="A1:AN45"/>
  <sheetViews>
    <sheetView zoomScale="89" zoomScaleNormal="89" workbookViewId="0">
      <selection activeCell="O21" sqref="O21"/>
    </sheetView>
  </sheetViews>
  <sheetFormatPr defaultRowHeight="14.5"/>
  <cols>
    <col min="1" max="1" width="33.7265625" customWidth="1"/>
    <col min="2" max="35" width="7.453125" customWidth="1"/>
  </cols>
  <sheetData>
    <row r="1" spans="1:40">
      <c r="A1" s="18" t="s">
        <v>3203</v>
      </c>
      <c r="B1" s="17"/>
      <c r="C1" s="17"/>
      <c r="D1" s="17"/>
      <c r="E1" s="17"/>
      <c r="F1" s="17"/>
      <c r="G1" s="17"/>
      <c r="H1" s="17"/>
      <c r="I1" s="17"/>
      <c r="J1" s="17"/>
      <c r="K1" s="17"/>
      <c r="L1" s="17"/>
      <c r="M1" s="17"/>
      <c r="N1" s="17"/>
      <c r="O1" s="17"/>
      <c r="P1" s="17"/>
      <c r="Q1" s="17"/>
      <c r="R1" s="17"/>
      <c r="S1" s="17"/>
      <c r="T1" s="17"/>
      <c r="U1" s="62"/>
      <c r="V1" s="62"/>
      <c r="W1" s="62"/>
      <c r="AE1" s="13"/>
      <c r="AF1" s="13"/>
      <c r="AG1" s="13"/>
      <c r="AH1" s="13"/>
      <c r="AI1" s="13"/>
    </row>
    <row r="2" spans="1:40">
      <c r="A2" s="17"/>
      <c r="B2" s="17"/>
      <c r="C2" s="17"/>
      <c r="D2" s="17"/>
      <c r="E2" s="17"/>
      <c r="F2" s="17"/>
      <c r="G2" s="17"/>
      <c r="H2" s="17"/>
      <c r="I2" s="17"/>
      <c r="J2" s="17"/>
      <c r="K2" s="17"/>
      <c r="L2" s="17"/>
      <c r="M2" s="17"/>
      <c r="N2" s="17"/>
      <c r="O2" s="17"/>
      <c r="P2" s="17"/>
      <c r="Q2" s="17"/>
      <c r="R2" s="17"/>
      <c r="S2" s="17"/>
      <c r="T2" s="17"/>
      <c r="U2" s="62"/>
      <c r="V2" s="62"/>
      <c r="W2" s="62"/>
      <c r="AE2" s="13"/>
      <c r="AF2" s="13"/>
      <c r="AG2" s="13"/>
      <c r="AH2" s="13"/>
      <c r="AI2" s="13"/>
    </row>
    <row r="3" spans="1:40">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I3" s="21">
        <v>2024</v>
      </c>
      <c r="AK3" s="1" t="s">
        <v>528</v>
      </c>
      <c r="AM3" s="44"/>
      <c r="AN3" s="44"/>
    </row>
    <row r="4" spans="1:40">
      <c r="A4" s="92" t="s">
        <v>13</v>
      </c>
      <c r="B4" s="438"/>
      <c r="C4" s="438"/>
      <c r="D4" s="438"/>
      <c r="E4" s="438"/>
      <c r="F4" s="438"/>
      <c r="G4" s="438"/>
      <c r="H4" s="438"/>
      <c r="I4" s="438"/>
      <c r="J4" s="438"/>
      <c r="K4" s="438"/>
      <c r="L4" s="438"/>
      <c r="M4" s="438"/>
      <c r="N4" s="438"/>
      <c r="O4" s="438"/>
      <c r="P4" s="438"/>
      <c r="Q4" s="438"/>
      <c r="R4" s="438"/>
      <c r="S4" s="438"/>
      <c r="T4" s="438"/>
      <c r="U4" s="438"/>
      <c r="V4" s="438"/>
      <c r="W4" s="438"/>
      <c r="X4" s="438"/>
      <c r="Y4" s="438"/>
      <c r="Z4" s="756"/>
      <c r="AA4" s="756"/>
      <c r="AB4" s="756"/>
      <c r="AC4" s="756"/>
      <c r="AD4" s="756"/>
      <c r="AE4" s="756"/>
      <c r="AF4" s="756"/>
      <c r="AG4" s="756"/>
      <c r="AH4" s="756"/>
      <c r="AI4" s="756"/>
      <c r="AL4" s="308"/>
    </row>
    <row r="5" spans="1:40">
      <c r="A5" s="92" t="s">
        <v>12</v>
      </c>
      <c r="B5" s="438" t="s">
        <v>29</v>
      </c>
      <c r="C5" s="438" t="s">
        <v>29</v>
      </c>
      <c r="D5" s="438" t="s">
        <v>29</v>
      </c>
      <c r="E5" s="438" t="s">
        <v>29</v>
      </c>
      <c r="F5" s="438" t="s">
        <v>29</v>
      </c>
      <c r="G5" s="438" t="s">
        <v>29</v>
      </c>
      <c r="H5" s="438" t="s">
        <v>29</v>
      </c>
      <c r="I5" s="438" t="s">
        <v>29</v>
      </c>
      <c r="J5" s="438" t="s">
        <v>29</v>
      </c>
      <c r="K5" s="438" t="s">
        <v>29</v>
      </c>
      <c r="L5" s="438" t="s">
        <v>29</v>
      </c>
      <c r="M5" s="438" t="s">
        <v>29</v>
      </c>
      <c r="N5" s="438" t="s">
        <v>29</v>
      </c>
      <c r="O5" s="438" t="s">
        <v>29</v>
      </c>
      <c r="P5" s="438" t="s">
        <v>29</v>
      </c>
      <c r="Q5" s="438" t="s">
        <v>29</v>
      </c>
      <c r="R5" s="438" t="s">
        <v>29</v>
      </c>
      <c r="S5" s="438" t="s">
        <v>29</v>
      </c>
      <c r="T5" s="438" t="s">
        <v>29</v>
      </c>
      <c r="U5" s="438" t="s">
        <v>29</v>
      </c>
      <c r="V5" s="438" t="s">
        <v>29</v>
      </c>
      <c r="W5" s="438" t="s">
        <v>29</v>
      </c>
      <c r="X5" s="438" t="s">
        <v>29</v>
      </c>
      <c r="Y5" s="438" t="s">
        <v>29</v>
      </c>
      <c r="Z5" s="803" t="s">
        <v>94</v>
      </c>
      <c r="AA5" s="803" t="s">
        <v>94</v>
      </c>
      <c r="AB5" s="803" t="s">
        <v>94</v>
      </c>
      <c r="AC5" s="803" t="s">
        <v>94</v>
      </c>
      <c r="AD5" s="803" t="s">
        <v>94</v>
      </c>
      <c r="AE5" s="803" t="s">
        <v>94</v>
      </c>
      <c r="AF5" s="803" t="s">
        <v>94</v>
      </c>
      <c r="AG5" s="803" t="s">
        <v>94</v>
      </c>
      <c r="AH5" s="756"/>
      <c r="AI5" s="756"/>
      <c r="AL5" s="308"/>
    </row>
    <row r="6" spans="1:40">
      <c r="A6" s="92" t="s">
        <v>483</v>
      </c>
      <c r="B6" s="438" t="s">
        <v>29</v>
      </c>
      <c r="C6" s="438" t="s">
        <v>29</v>
      </c>
      <c r="D6" s="438" t="s">
        <v>29</v>
      </c>
      <c r="E6" s="438" t="s">
        <v>29</v>
      </c>
      <c r="F6" s="438" t="s">
        <v>29</v>
      </c>
      <c r="G6" s="438" t="s">
        <v>29</v>
      </c>
      <c r="H6" s="438" t="s">
        <v>29</v>
      </c>
      <c r="I6" s="438" t="s">
        <v>29</v>
      </c>
      <c r="J6" s="438" t="s">
        <v>29</v>
      </c>
      <c r="K6" s="438" t="s">
        <v>29</v>
      </c>
      <c r="L6" s="438" t="s">
        <v>29</v>
      </c>
      <c r="M6" s="438" t="s">
        <v>29</v>
      </c>
      <c r="N6" s="438" t="s">
        <v>29</v>
      </c>
      <c r="O6" s="438" t="s">
        <v>29</v>
      </c>
      <c r="P6" s="438" t="s">
        <v>29</v>
      </c>
      <c r="Q6" s="438" t="s">
        <v>29</v>
      </c>
      <c r="R6" s="438" t="s">
        <v>29</v>
      </c>
      <c r="S6" s="438" t="s">
        <v>29</v>
      </c>
      <c r="T6" s="438" t="s">
        <v>29</v>
      </c>
      <c r="U6" s="438" t="s">
        <v>29</v>
      </c>
      <c r="V6" s="438" t="s">
        <v>29</v>
      </c>
      <c r="W6" s="438" t="s">
        <v>29</v>
      </c>
      <c r="X6" s="438" t="s">
        <v>29</v>
      </c>
      <c r="Y6" s="438" t="s">
        <v>29</v>
      </c>
      <c r="Z6" s="438" t="s">
        <v>29</v>
      </c>
      <c r="AA6" s="438" t="s">
        <v>29</v>
      </c>
      <c r="AB6" s="438" t="s">
        <v>29</v>
      </c>
      <c r="AC6" s="438" t="s">
        <v>29</v>
      </c>
      <c r="AD6" s="438" t="s">
        <v>29</v>
      </c>
      <c r="AE6" s="438" t="s">
        <v>29</v>
      </c>
      <c r="AF6" s="438" t="s">
        <v>29</v>
      </c>
      <c r="AG6" s="438" t="s">
        <v>29</v>
      </c>
      <c r="AH6" s="756"/>
      <c r="AI6" s="756"/>
    </row>
    <row r="7" spans="1:40">
      <c r="A7" s="92" t="s">
        <v>89</v>
      </c>
      <c r="B7" s="438"/>
      <c r="C7" s="438"/>
      <c r="D7" s="438"/>
      <c r="E7" s="438"/>
      <c r="F7" s="438"/>
      <c r="G7" s="438"/>
      <c r="H7" s="438"/>
      <c r="I7" s="438"/>
      <c r="J7" s="438"/>
      <c r="K7" s="438"/>
      <c r="L7" s="438"/>
      <c r="M7" s="438"/>
      <c r="N7" s="438"/>
      <c r="O7" s="438"/>
      <c r="P7" s="438"/>
      <c r="Q7" s="438"/>
      <c r="R7" s="438"/>
      <c r="S7" s="438"/>
      <c r="T7" s="438"/>
      <c r="U7" s="438"/>
      <c r="V7" s="438"/>
      <c r="W7" s="438"/>
      <c r="X7" s="438"/>
      <c r="Y7" s="438"/>
      <c r="Z7" s="756"/>
      <c r="AA7" s="756"/>
      <c r="AB7" s="756"/>
      <c r="AC7" s="756"/>
      <c r="AD7" s="756"/>
      <c r="AE7" s="756"/>
      <c r="AF7" s="756"/>
      <c r="AG7" s="756"/>
      <c r="AH7" s="756"/>
      <c r="AI7" s="756"/>
      <c r="AL7" s="308"/>
    </row>
    <row r="8" spans="1:40">
      <c r="A8" s="92" t="s">
        <v>482</v>
      </c>
      <c r="B8" s="438"/>
      <c r="C8" s="438"/>
      <c r="D8" s="438"/>
      <c r="E8" s="438"/>
      <c r="F8" s="438"/>
      <c r="G8" s="438"/>
      <c r="H8" s="438"/>
      <c r="I8" s="438"/>
      <c r="J8" s="438"/>
      <c r="K8" s="438"/>
      <c r="L8" s="438"/>
      <c r="M8" s="438"/>
      <c r="N8" s="438"/>
      <c r="O8" s="438"/>
      <c r="P8" s="438"/>
      <c r="Q8" s="438"/>
      <c r="R8" s="438"/>
      <c r="S8" s="438"/>
      <c r="T8" s="438"/>
      <c r="U8" s="438"/>
      <c r="V8" s="438"/>
      <c r="W8" s="438"/>
      <c r="X8" s="438"/>
      <c r="Y8" s="438"/>
      <c r="Z8" s="756"/>
      <c r="AA8" s="756"/>
      <c r="AB8" s="756"/>
      <c r="AC8" s="756"/>
      <c r="AD8" s="756"/>
      <c r="AE8" s="756"/>
      <c r="AF8" s="756"/>
      <c r="AG8" s="756"/>
      <c r="AH8" s="756"/>
      <c r="AI8" s="756"/>
    </row>
    <row r="9" spans="1:40">
      <c r="A9" s="92" t="s">
        <v>11</v>
      </c>
      <c r="B9" s="438" t="s">
        <v>94</v>
      </c>
      <c r="C9" s="438" t="s">
        <v>94</v>
      </c>
      <c r="D9" s="438" t="s">
        <v>94</v>
      </c>
      <c r="E9" s="438" t="s">
        <v>94</v>
      </c>
      <c r="F9" s="438" t="s">
        <v>94</v>
      </c>
      <c r="G9" s="438" t="s">
        <v>94</v>
      </c>
      <c r="H9" s="438" t="s">
        <v>94</v>
      </c>
      <c r="I9" s="438" t="s">
        <v>94</v>
      </c>
      <c r="J9" s="438" t="s">
        <v>94</v>
      </c>
      <c r="K9" s="438" t="s">
        <v>94</v>
      </c>
      <c r="L9" s="438" t="s">
        <v>94</v>
      </c>
      <c r="M9" s="438" t="s">
        <v>94</v>
      </c>
      <c r="N9" s="438" t="s">
        <v>94</v>
      </c>
      <c r="O9" s="438" t="s">
        <v>94</v>
      </c>
      <c r="P9" s="438" t="s">
        <v>94</v>
      </c>
      <c r="Q9" s="438" t="s">
        <v>94</v>
      </c>
      <c r="R9" s="438" t="s">
        <v>94</v>
      </c>
      <c r="S9" s="438" t="s">
        <v>94</v>
      </c>
      <c r="T9" s="438" t="s">
        <v>94</v>
      </c>
      <c r="U9" s="438" t="s">
        <v>94</v>
      </c>
      <c r="V9" s="438" t="s">
        <v>94</v>
      </c>
      <c r="W9" s="438" t="s">
        <v>94</v>
      </c>
      <c r="X9" s="438" t="s">
        <v>94</v>
      </c>
      <c r="Y9" s="438" t="s">
        <v>94</v>
      </c>
      <c r="Z9" s="278" t="s">
        <v>94</v>
      </c>
      <c r="AA9" s="278" t="s">
        <v>94</v>
      </c>
      <c r="AB9" s="278" t="s">
        <v>94</v>
      </c>
      <c r="AC9" s="278" t="s">
        <v>94</v>
      </c>
      <c r="AD9" s="278" t="s">
        <v>94</v>
      </c>
      <c r="AE9" s="278" t="s">
        <v>94</v>
      </c>
      <c r="AF9" s="278" t="s">
        <v>94</v>
      </c>
      <c r="AG9" s="278" t="s">
        <v>94</v>
      </c>
      <c r="AH9" s="756"/>
      <c r="AI9" s="756"/>
    </row>
    <row r="10" spans="1:40">
      <c r="A10" s="92" t="s">
        <v>10</v>
      </c>
      <c r="B10" s="438">
        <v>12.8</v>
      </c>
      <c r="C10" s="438">
        <v>13.4</v>
      </c>
      <c r="D10" s="438">
        <v>15.7</v>
      </c>
      <c r="E10" s="438">
        <v>14.7</v>
      </c>
      <c r="F10" s="438">
        <v>17.600000000000001</v>
      </c>
      <c r="G10" s="438">
        <v>23.4</v>
      </c>
      <c r="H10" s="438">
        <v>137.5</v>
      </c>
      <c r="I10" s="438">
        <v>137.80000000000001</v>
      </c>
      <c r="J10" s="438">
        <v>127.3</v>
      </c>
      <c r="K10" s="438">
        <v>62.8</v>
      </c>
      <c r="L10" s="438">
        <v>66.3</v>
      </c>
      <c r="M10" s="438">
        <v>53.7</v>
      </c>
      <c r="N10" s="438">
        <v>39.4</v>
      </c>
      <c r="O10" s="438">
        <v>12.9</v>
      </c>
      <c r="P10" s="438">
        <v>13.4</v>
      </c>
      <c r="Q10" s="438">
        <v>13.1</v>
      </c>
      <c r="R10" s="438">
        <v>18.2</v>
      </c>
      <c r="S10" s="438">
        <v>23.6</v>
      </c>
      <c r="T10" s="438">
        <v>20.8</v>
      </c>
      <c r="U10" s="438">
        <v>19.7</v>
      </c>
      <c r="V10" s="438">
        <v>23</v>
      </c>
      <c r="W10" s="438"/>
      <c r="X10" s="438"/>
      <c r="Y10" s="438"/>
      <c r="Z10" s="804"/>
      <c r="AA10" s="756"/>
      <c r="AB10" s="756"/>
      <c r="AC10" s="756"/>
      <c r="AD10" s="756"/>
      <c r="AE10" s="756"/>
      <c r="AF10" s="756"/>
      <c r="AG10" s="756"/>
      <c r="AH10" s="756"/>
      <c r="AI10" s="756"/>
      <c r="AL10" s="308"/>
    </row>
    <row r="11" spans="1:40">
      <c r="A11" s="92" t="s">
        <v>9</v>
      </c>
      <c r="B11" s="438"/>
      <c r="C11" s="438"/>
      <c r="D11" s="438"/>
      <c r="E11" s="438"/>
      <c r="F11" s="438"/>
      <c r="G11" s="438"/>
      <c r="H11" s="438"/>
      <c r="I11" s="438"/>
      <c r="J11" s="438"/>
      <c r="K11" s="438"/>
      <c r="L11" s="438"/>
      <c r="M11" s="438"/>
      <c r="N11" s="438"/>
      <c r="O11" s="438"/>
      <c r="P11" s="438"/>
      <c r="Q11" s="438"/>
      <c r="R11" s="438"/>
      <c r="S11" s="438"/>
      <c r="T11" s="438"/>
      <c r="U11" s="438"/>
      <c r="V11" s="438"/>
      <c r="W11" s="438"/>
      <c r="X11" s="438"/>
      <c r="Y11" s="438"/>
      <c r="Z11" s="804"/>
      <c r="AA11" s="804"/>
      <c r="AB11" s="804"/>
      <c r="AC11" s="804"/>
      <c r="AD11" s="804"/>
      <c r="AE11" s="804"/>
      <c r="AF11" s="804"/>
      <c r="AG11" s="756"/>
      <c r="AH11" s="756"/>
      <c r="AI11" s="756"/>
    </row>
    <row r="12" spans="1:40">
      <c r="A12" s="92" t="s">
        <v>8</v>
      </c>
      <c r="B12" s="438">
        <v>52.8</v>
      </c>
      <c r="C12" s="438">
        <v>55.8</v>
      </c>
      <c r="D12" s="438">
        <v>49.1</v>
      </c>
      <c r="E12" s="438">
        <v>60.2</v>
      </c>
      <c r="F12" s="438">
        <v>69</v>
      </c>
      <c r="G12" s="438">
        <v>76.7</v>
      </c>
      <c r="H12" s="438">
        <v>60.6</v>
      </c>
      <c r="I12" s="438">
        <v>60</v>
      </c>
      <c r="J12" s="438">
        <v>47.4</v>
      </c>
      <c r="K12" s="438">
        <v>49.1</v>
      </c>
      <c r="L12" s="438">
        <v>49.1</v>
      </c>
      <c r="M12" s="438">
        <v>50.1</v>
      </c>
      <c r="N12" s="438">
        <v>56.3</v>
      </c>
      <c r="O12" s="438">
        <v>63.8</v>
      </c>
      <c r="P12" s="438">
        <v>62.3</v>
      </c>
      <c r="Q12" s="438">
        <v>59</v>
      </c>
      <c r="R12" s="438">
        <v>582.68432812001276</v>
      </c>
      <c r="S12" s="438">
        <v>633.07341060765714</v>
      </c>
      <c r="T12" s="438">
        <v>501.55510331872262</v>
      </c>
      <c r="U12" s="438">
        <v>457.09223773952584</v>
      </c>
      <c r="V12" s="438">
        <v>514.73145245559044</v>
      </c>
      <c r="W12" s="438">
        <v>558.89665269182149</v>
      </c>
      <c r="X12" s="438">
        <v>515.61334536322568</v>
      </c>
      <c r="Y12" s="438">
        <v>465.73541897981841</v>
      </c>
      <c r="Z12" s="438">
        <v>366.40408194696778</v>
      </c>
      <c r="AA12" s="438">
        <v>404.28370055455986</v>
      </c>
      <c r="AB12" s="438">
        <v>381.17603046218181</v>
      </c>
      <c r="AC12" s="438">
        <v>286.07646288871973</v>
      </c>
      <c r="AD12" s="438">
        <v>283.07663370869767</v>
      </c>
      <c r="AE12" s="438">
        <v>323.38259760187611</v>
      </c>
      <c r="AF12" s="438">
        <v>369.70187821203677</v>
      </c>
      <c r="AG12" s="438">
        <v>482.93961168989568</v>
      </c>
      <c r="AH12" s="756">
        <v>628.10188631879669</v>
      </c>
      <c r="AI12" s="438">
        <v>632.768491433235</v>
      </c>
      <c r="AL12" s="268"/>
    </row>
    <row r="13" spans="1:40">
      <c r="A13" s="92" t="s">
        <v>6</v>
      </c>
      <c r="B13" s="438">
        <v>15.3</v>
      </c>
      <c r="C13" s="438">
        <v>12.6</v>
      </c>
      <c r="D13" s="438">
        <v>12.4</v>
      </c>
      <c r="E13" s="438">
        <v>11.2</v>
      </c>
      <c r="F13" s="438">
        <v>7.8</v>
      </c>
      <c r="G13" s="438">
        <v>11.8</v>
      </c>
      <c r="H13" s="438">
        <v>12.5</v>
      </c>
      <c r="I13" s="438">
        <v>12.1</v>
      </c>
      <c r="J13" s="438">
        <v>11.3</v>
      </c>
      <c r="K13" s="438">
        <v>9.5</v>
      </c>
      <c r="L13" s="438">
        <v>7.1</v>
      </c>
      <c r="M13" s="438">
        <v>6.2</v>
      </c>
      <c r="N13" s="438">
        <v>9</v>
      </c>
      <c r="O13" s="438">
        <v>10.4</v>
      </c>
      <c r="P13" s="438">
        <v>10.9</v>
      </c>
      <c r="Q13" s="438">
        <v>10.3</v>
      </c>
      <c r="R13" s="438">
        <v>10.8</v>
      </c>
      <c r="S13" s="438">
        <v>12.7</v>
      </c>
      <c r="T13" s="438">
        <v>11.4</v>
      </c>
      <c r="U13" s="438">
        <v>10.1</v>
      </c>
      <c r="V13" s="438">
        <v>14.7</v>
      </c>
      <c r="W13" s="438"/>
      <c r="X13" s="438"/>
      <c r="Y13" s="438">
        <v>37.5</v>
      </c>
      <c r="Z13" s="756"/>
      <c r="AA13" s="756"/>
      <c r="AB13" s="756"/>
      <c r="AC13" s="756"/>
      <c r="AD13" s="756"/>
      <c r="AE13" s="756"/>
      <c r="AF13" s="756"/>
      <c r="AG13" s="756"/>
      <c r="AH13" s="756"/>
      <c r="AI13" s="756"/>
    </row>
    <row r="14" spans="1:40">
      <c r="A14" s="92" t="s">
        <v>17</v>
      </c>
      <c r="B14" s="438" t="s">
        <v>94</v>
      </c>
      <c r="C14" s="438" t="s">
        <v>94</v>
      </c>
      <c r="D14" s="438" t="s">
        <v>94</v>
      </c>
      <c r="E14" s="438" t="s">
        <v>94</v>
      </c>
      <c r="F14" s="438" t="s">
        <v>94</v>
      </c>
      <c r="G14" s="438" t="s">
        <v>94</v>
      </c>
      <c r="H14" s="438" t="s">
        <v>94</v>
      </c>
      <c r="I14" s="438" t="s">
        <v>94</v>
      </c>
      <c r="J14" s="438" t="s">
        <v>94</v>
      </c>
      <c r="K14" s="438" t="s">
        <v>94</v>
      </c>
      <c r="L14" s="438" t="s">
        <v>94</v>
      </c>
      <c r="M14" s="438" t="s">
        <v>94</v>
      </c>
      <c r="N14" s="438" t="s">
        <v>94</v>
      </c>
      <c r="O14" s="438" t="s">
        <v>94</v>
      </c>
      <c r="P14" s="438" t="s">
        <v>94</v>
      </c>
      <c r="Q14" s="438" t="s">
        <v>94</v>
      </c>
      <c r="R14" s="438" t="s">
        <v>94</v>
      </c>
      <c r="S14" s="438" t="s">
        <v>94</v>
      </c>
      <c r="T14" s="438" t="s">
        <v>94</v>
      </c>
      <c r="U14" s="438" t="s">
        <v>94</v>
      </c>
      <c r="V14" s="438" t="s">
        <v>94</v>
      </c>
      <c r="W14" s="438" t="s">
        <v>94</v>
      </c>
      <c r="X14" s="438" t="s">
        <v>94</v>
      </c>
      <c r="Y14" s="438" t="s">
        <v>94</v>
      </c>
      <c r="Z14" s="438" t="s">
        <v>94</v>
      </c>
      <c r="AA14" s="438" t="s">
        <v>94</v>
      </c>
      <c r="AB14" s="438" t="s">
        <v>94</v>
      </c>
      <c r="AC14" s="438" t="s">
        <v>94</v>
      </c>
      <c r="AD14" s="438" t="s">
        <v>94</v>
      </c>
      <c r="AE14" s="438" t="s">
        <v>94</v>
      </c>
      <c r="AF14" s="438" t="s">
        <v>94</v>
      </c>
      <c r="AG14" s="438" t="s">
        <v>94</v>
      </c>
      <c r="AH14" s="756"/>
      <c r="AI14" s="756"/>
    </row>
    <row r="15" spans="1:40">
      <c r="A15" s="92" t="s">
        <v>4</v>
      </c>
      <c r="B15" s="438" t="s">
        <v>94</v>
      </c>
      <c r="C15" s="438" t="s">
        <v>94</v>
      </c>
      <c r="D15" s="438" t="s">
        <v>94</v>
      </c>
      <c r="E15" s="438" t="s">
        <v>94</v>
      </c>
      <c r="F15" s="438" t="s">
        <v>94</v>
      </c>
      <c r="G15" s="438" t="s">
        <v>94</v>
      </c>
      <c r="H15" s="438" t="s">
        <v>94</v>
      </c>
      <c r="I15" s="438" t="s">
        <v>94</v>
      </c>
      <c r="J15" s="438" t="s">
        <v>94</v>
      </c>
      <c r="K15" s="438" t="s">
        <v>94</v>
      </c>
      <c r="L15" s="438" t="s">
        <v>94</v>
      </c>
      <c r="M15" s="438" t="s">
        <v>94</v>
      </c>
      <c r="N15" s="438" t="s">
        <v>94</v>
      </c>
      <c r="O15" s="438" t="s">
        <v>94</v>
      </c>
      <c r="P15" s="438" t="s">
        <v>94</v>
      </c>
      <c r="Q15" s="438" t="s">
        <v>94</v>
      </c>
      <c r="R15" s="438" t="s">
        <v>94</v>
      </c>
      <c r="S15" s="438" t="s">
        <v>94</v>
      </c>
      <c r="T15" s="438" t="s">
        <v>94</v>
      </c>
      <c r="U15" s="438" t="s">
        <v>94</v>
      </c>
      <c r="V15" s="438" t="s">
        <v>94</v>
      </c>
      <c r="W15" s="438" t="s">
        <v>94</v>
      </c>
      <c r="X15" s="438" t="s">
        <v>94</v>
      </c>
      <c r="Y15" s="438" t="s">
        <v>94</v>
      </c>
      <c r="Z15" s="278" t="s">
        <v>94</v>
      </c>
      <c r="AA15" s="278" t="s">
        <v>94</v>
      </c>
      <c r="AB15" s="278" t="s">
        <v>94</v>
      </c>
      <c r="AC15" s="278" t="s">
        <v>94</v>
      </c>
      <c r="AD15" s="278" t="s">
        <v>94</v>
      </c>
      <c r="AE15" s="278" t="s">
        <v>94</v>
      </c>
      <c r="AF15" s="278" t="s">
        <v>94</v>
      </c>
      <c r="AG15" s="278" t="s">
        <v>94</v>
      </c>
      <c r="AH15" s="756"/>
      <c r="AI15" s="756"/>
      <c r="AL15" s="268"/>
    </row>
    <row r="16" spans="1:40">
      <c r="A16" s="92" t="s">
        <v>3</v>
      </c>
      <c r="B16" s="438">
        <v>20.6</v>
      </c>
      <c r="C16" s="438">
        <v>33.299999999999997</v>
      </c>
      <c r="D16" s="438">
        <v>30.6</v>
      </c>
      <c r="E16" s="438">
        <v>29.3</v>
      </c>
      <c r="F16" s="438">
        <v>28.9</v>
      </c>
      <c r="G16" s="438">
        <v>25.4</v>
      </c>
      <c r="H16" s="438">
        <v>25.8</v>
      </c>
      <c r="I16" s="438">
        <v>22.8</v>
      </c>
      <c r="J16" s="438">
        <v>19.8</v>
      </c>
      <c r="K16" s="438">
        <v>18.816777933182415</v>
      </c>
      <c r="L16" s="438">
        <v>18.621194685636574</v>
      </c>
      <c r="M16" s="438">
        <v>16.336233537773975</v>
      </c>
      <c r="N16" s="438">
        <v>22.351183787856758</v>
      </c>
      <c r="O16" s="438">
        <v>24.73681762507946</v>
      </c>
      <c r="P16" s="438">
        <v>27.286302618755698</v>
      </c>
      <c r="Q16" s="438">
        <v>29.374039484572645</v>
      </c>
      <c r="R16" s="438">
        <v>29.601383533681105</v>
      </c>
      <c r="S16" s="438">
        <v>30.417974477986355</v>
      </c>
      <c r="T16" s="438">
        <v>33.67823448537429</v>
      </c>
      <c r="U16" s="438">
        <v>42.548687552921251</v>
      </c>
      <c r="V16" s="438">
        <v>48.583364354551847</v>
      </c>
      <c r="W16" s="438">
        <v>47.329878597669271</v>
      </c>
      <c r="X16" s="438">
        <v>40.857042282685221</v>
      </c>
      <c r="Y16" s="438">
        <v>39.952120068136821</v>
      </c>
      <c r="Z16" s="278">
        <v>35.782682565905368</v>
      </c>
      <c r="AA16" s="278">
        <v>38.360214505637913</v>
      </c>
      <c r="AB16" s="278">
        <v>39.221073651179729</v>
      </c>
      <c r="AC16" s="278">
        <v>34.088970416166553</v>
      </c>
      <c r="AD16" s="278">
        <v>35.819625638116847</v>
      </c>
      <c r="AE16" s="278">
        <v>37.247268464813452</v>
      </c>
      <c r="AF16" s="438">
        <v>43.569328512047584</v>
      </c>
      <c r="AG16" s="438">
        <v>38.663873654896122</v>
      </c>
      <c r="AH16" s="756">
        <v>47.962059620596207</v>
      </c>
      <c r="AI16" s="756">
        <v>51.1</v>
      </c>
      <c r="AL16" s="308"/>
    </row>
    <row r="17" spans="1:39">
      <c r="A17" s="92" t="s">
        <v>32</v>
      </c>
      <c r="B17" s="438"/>
      <c r="C17" s="438"/>
      <c r="D17" s="438"/>
      <c r="E17" s="438"/>
      <c r="F17" s="438"/>
      <c r="G17" s="438"/>
      <c r="H17" s="438"/>
      <c r="I17" s="438"/>
      <c r="J17" s="438"/>
      <c r="K17" s="438">
        <v>15.611340077432246</v>
      </c>
      <c r="L17" s="438">
        <v>15.974440894568691</v>
      </c>
      <c r="M17" s="438">
        <v>15.206372194062274</v>
      </c>
      <c r="N17" s="438">
        <v>14.445300462249614</v>
      </c>
      <c r="O17" s="438">
        <v>15.42133284376721</v>
      </c>
      <c r="P17" s="438">
        <v>18.320121136545826</v>
      </c>
      <c r="Q17" s="438">
        <v>17.879223580158158</v>
      </c>
      <c r="R17" s="438">
        <v>23.523685918234914</v>
      </c>
      <c r="S17" s="438">
        <v>27.390286717378586</v>
      </c>
      <c r="T17" s="438">
        <v>24.82011664015754</v>
      </c>
      <c r="U17" s="438">
        <v>29.834669694174412</v>
      </c>
      <c r="V17" s="438">
        <v>28.165532297418775</v>
      </c>
      <c r="W17" s="438">
        <v>31.070178787300375</v>
      </c>
      <c r="X17" s="438">
        <v>32.632928812711121</v>
      </c>
      <c r="Y17" s="438"/>
      <c r="Z17" s="805"/>
      <c r="AA17" s="805"/>
      <c r="AB17" s="805"/>
      <c r="AC17" s="805"/>
      <c r="AD17" s="805"/>
      <c r="AE17" s="805"/>
      <c r="AF17" s="805"/>
      <c r="AG17" s="756"/>
      <c r="AH17" s="756"/>
      <c r="AI17" s="756"/>
      <c r="AL17" s="308"/>
    </row>
    <row r="18" spans="1:39">
      <c r="A18" s="92" t="s">
        <v>1</v>
      </c>
      <c r="B18" s="438"/>
      <c r="C18" s="438"/>
      <c r="D18" s="438"/>
      <c r="E18" s="438"/>
      <c r="F18" s="438"/>
      <c r="G18" s="438"/>
      <c r="H18" s="438"/>
      <c r="I18" s="438"/>
      <c r="J18" s="438"/>
      <c r="K18" s="438"/>
      <c r="L18" s="438"/>
      <c r="M18" s="438"/>
      <c r="N18" s="438"/>
      <c r="O18" s="438"/>
      <c r="P18" s="438"/>
      <c r="Q18" s="438"/>
      <c r="R18" s="438"/>
      <c r="S18" s="438"/>
      <c r="T18" s="438"/>
      <c r="U18" s="438"/>
      <c r="V18" s="438"/>
      <c r="W18" s="438"/>
      <c r="X18" s="438"/>
      <c r="Y18" s="438"/>
      <c r="Z18" s="756"/>
      <c r="AA18" s="756"/>
      <c r="AB18" s="756"/>
      <c r="AC18" s="756"/>
      <c r="AD18" s="756"/>
      <c r="AE18" s="756"/>
      <c r="AF18" s="756"/>
      <c r="AG18" s="756"/>
      <c r="AH18" s="756"/>
      <c r="AI18" s="756"/>
      <c r="AL18" s="308"/>
    </row>
    <row r="19" spans="1:39">
      <c r="A19" s="92" t="s">
        <v>23</v>
      </c>
      <c r="B19" s="438"/>
      <c r="C19" s="438"/>
      <c r="D19" s="438"/>
      <c r="E19" s="438"/>
      <c r="F19" s="438"/>
      <c r="G19" s="438"/>
      <c r="H19" s="438"/>
      <c r="I19" s="438"/>
      <c r="J19" s="438"/>
      <c r="K19" s="438"/>
      <c r="L19" s="438"/>
      <c r="M19" s="438"/>
      <c r="N19" s="438"/>
      <c r="O19" s="438"/>
      <c r="P19" s="438"/>
      <c r="Q19" s="438"/>
      <c r="R19" s="438"/>
      <c r="S19" s="438"/>
      <c r="T19" s="438"/>
      <c r="U19" s="438"/>
      <c r="V19" s="438"/>
      <c r="W19" s="438"/>
      <c r="X19" s="438"/>
      <c r="Y19" s="438"/>
      <c r="Z19" s="756">
        <v>536</v>
      </c>
      <c r="AA19" s="756">
        <v>550</v>
      </c>
      <c r="AB19" s="756">
        <v>574</v>
      </c>
      <c r="AC19" s="756"/>
      <c r="AD19" s="756"/>
      <c r="AE19" s="756"/>
      <c r="AF19" s="756"/>
      <c r="AG19" s="756"/>
      <c r="AH19" s="756"/>
      <c r="AI19" s="756"/>
      <c r="AM19" s="8"/>
    </row>
    <row r="20" spans="1:39">
      <c r="A20" s="17"/>
      <c r="B20" s="17"/>
      <c r="P20" s="17"/>
      <c r="Q20" s="17"/>
      <c r="R20" s="17"/>
      <c r="S20" s="17"/>
      <c r="T20" s="17"/>
      <c r="X20" s="17"/>
      <c r="AE20" s="190"/>
      <c r="AF20" s="190"/>
      <c r="AG20" s="190"/>
      <c r="AH20" s="190"/>
      <c r="AI20" s="190"/>
    </row>
    <row r="21" spans="1:39">
      <c r="A21" s="44" t="s">
        <v>18</v>
      </c>
      <c r="B21" s="13"/>
      <c r="D21" s="17"/>
      <c r="F21" s="17"/>
      <c r="G21" s="17"/>
      <c r="H21" s="17"/>
      <c r="I21" s="17"/>
      <c r="J21" s="17"/>
      <c r="K21" s="17"/>
      <c r="L21" s="17"/>
      <c r="M21" s="17"/>
      <c r="N21" s="17"/>
      <c r="O21" s="17"/>
      <c r="P21" s="17"/>
      <c r="Q21" s="17"/>
      <c r="R21" s="17"/>
      <c r="S21" s="17"/>
      <c r="T21" s="17"/>
      <c r="X21" s="17"/>
      <c r="AE21" s="13"/>
      <c r="AF21" s="13"/>
      <c r="AG21" s="13"/>
      <c r="AH21" s="13"/>
      <c r="AI21" s="13"/>
    </row>
    <row r="22" spans="1:39">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c r="AI22" s="13"/>
    </row>
    <row r="23" spans="1:39">
      <c r="A23" s="13" t="s">
        <v>271</v>
      </c>
      <c r="B23" s="17"/>
      <c r="D23" s="17"/>
      <c r="F23" s="17"/>
      <c r="G23" s="17"/>
      <c r="H23" s="17"/>
      <c r="I23" s="17"/>
      <c r="J23" s="17"/>
      <c r="K23" s="17"/>
      <c r="L23" s="17"/>
      <c r="M23" s="17"/>
      <c r="N23" s="17"/>
      <c r="O23" s="17"/>
      <c r="P23" s="17"/>
      <c r="Q23" s="17"/>
      <c r="R23" s="17"/>
      <c r="S23" s="17"/>
      <c r="T23" s="17"/>
      <c r="U23" s="13"/>
      <c r="V23" s="13"/>
      <c r="W23" s="13"/>
      <c r="X23" s="17"/>
    </row>
    <row r="24" spans="1:39">
      <c r="A24" s="17"/>
      <c r="U24" s="13"/>
      <c r="V24" s="13"/>
      <c r="W24" s="13"/>
      <c r="AE24" s="13"/>
      <c r="AF24" s="13"/>
      <c r="AG24" s="13"/>
      <c r="AH24" s="13"/>
      <c r="AI24" s="13"/>
    </row>
    <row r="25" spans="1:39">
      <c r="A25" s="17" t="s">
        <v>2835</v>
      </c>
      <c r="U25" s="13"/>
      <c r="V25" s="13"/>
      <c r="W25" s="13"/>
      <c r="AE25" s="13"/>
      <c r="AF25" s="13"/>
      <c r="AG25" s="13"/>
      <c r="AH25" s="13"/>
      <c r="AI25" s="13"/>
    </row>
    <row r="26" spans="1:39">
      <c r="A26" s="17"/>
      <c r="U26" s="13"/>
      <c r="V26" s="13"/>
      <c r="W26" s="13"/>
      <c r="AE26" s="13"/>
      <c r="AF26" s="13"/>
      <c r="AG26" s="13"/>
      <c r="AH26" s="13"/>
      <c r="AI26" s="13"/>
    </row>
    <row r="27" spans="1:39">
      <c r="A27" s="17" t="s">
        <v>2927</v>
      </c>
      <c r="U27" s="13"/>
      <c r="V27" s="13"/>
      <c r="W27" s="13"/>
      <c r="AE27" s="13"/>
      <c r="AF27" s="13"/>
      <c r="AG27" s="13"/>
      <c r="AH27" s="13"/>
      <c r="AI27" s="13"/>
    </row>
    <row r="28" spans="1:39">
      <c r="A28" s="17"/>
      <c r="U28" s="13"/>
      <c r="V28" s="13"/>
      <c r="W28" s="13"/>
      <c r="AE28" s="13"/>
      <c r="AF28" s="13"/>
      <c r="AG28" s="13"/>
      <c r="AH28" s="13"/>
      <c r="AI28" s="13"/>
    </row>
    <row r="29" spans="1:39">
      <c r="A29" s="17" t="s">
        <v>3278</v>
      </c>
      <c r="U29" s="13"/>
      <c r="V29" s="13"/>
      <c r="W29" s="13"/>
      <c r="AE29" s="13"/>
      <c r="AF29" s="13"/>
      <c r="AG29" s="13"/>
      <c r="AH29" s="13"/>
      <c r="AI29" s="13"/>
    </row>
    <row r="30" spans="1:39">
      <c r="A30" s="17"/>
      <c r="U30" s="13"/>
      <c r="V30" s="13"/>
      <c r="W30" s="13"/>
      <c r="AE30" s="13"/>
      <c r="AF30" s="13"/>
      <c r="AG30" s="13"/>
      <c r="AH30" s="13"/>
      <c r="AI30" s="13"/>
    </row>
    <row r="31" spans="1:39">
      <c r="A31" s="17" t="s">
        <v>3067</v>
      </c>
      <c r="F31" s="17"/>
      <c r="G31" s="17"/>
      <c r="H31" s="17"/>
      <c r="I31" s="17"/>
      <c r="J31" s="17"/>
      <c r="K31" s="17"/>
      <c r="L31" s="17"/>
      <c r="M31" s="17"/>
      <c r="N31" s="17"/>
      <c r="O31" s="17"/>
      <c r="P31" s="17"/>
      <c r="Q31" s="17"/>
      <c r="R31" s="17"/>
      <c r="S31" s="17"/>
      <c r="T31" s="17"/>
      <c r="U31" s="13"/>
      <c r="V31" s="13"/>
      <c r="W31" s="13"/>
      <c r="X31" s="17"/>
      <c r="AE31" s="13"/>
      <c r="AF31" s="13"/>
      <c r="AG31" s="13"/>
      <c r="AH31" s="13"/>
      <c r="AI31" s="13"/>
    </row>
    <row r="32" spans="1:39">
      <c r="A32" s="17"/>
      <c r="E32" s="17"/>
      <c r="F32" s="17"/>
      <c r="G32" s="17"/>
      <c r="H32" s="17"/>
      <c r="I32" s="17"/>
      <c r="J32" s="17"/>
      <c r="K32" s="17"/>
      <c r="L32" s="17"/>
      <c r="M32" s="17"/>
      <c r="N32" s="17"/>
      <c r="O32" s="17"/>
      <c r="P32" s="17"/>
      <c r="Q32" s="17"/>
      <c r="R32" s="17"/>
      <c r="S32" s="17"/>
      <c r="T32" s="17"/>
      <c r="U32" s="13"/>
      <c r="V32" s="13"/>
      <c r="W32" s="13"/>
      <c r="AE32" s="13"/>
      <c r="AF32" s="13"/>
      <c r="AG32" s="13"/>
      <c r="AH32" s="13"/>
      <c r="AI32" s="13"/>
    </row>
    <row r="33" spans="1:35">
      <c r="A33" s="17" t="s">
        <v>3671</v>
      </c>
      <c r="E33" s="17"/>
      <c r="F33" s="17"/>
      <c r="G33" s="17"/>
      <c r="H33" s="17"/>
      <c r="I33" s="17"/>
      <c r="J33" s="17"/>
      <c r="K33" s="17"/>
      <c r="L33" s="17"/>
      <c r="M33" s="17"/>
      <c r="N33" s="17"/>
      <c r="O33" s="17"/>
      <c r="P33" s="17"/>
      <c r="Q33" s="17"/>
      <c r="R33" s="17"/>
      <c r="S33" s="17"/>
      <c r="T33" s="17"/>
      <c r="U33" s="13"/>
      <c r="V33" s="13"/>
      <c r="W33" s="13"/>
      <c r="AE33" s="13"/>
      <c r="AF33" s="13"/>
      <c r="AG33" s="13"/>
      <c r="AH33" s="13"/>
      <c r="AI33" s="13"/>
    </row>
    <row r="34" spans="1:35">
      <c r="A34" s="53" t="s">
        <v>102</v>
      </c>
      <c r="B34" s="17"/>
      <c r="C34" s="17"/>
      <c r="D34" s="17"/>
      <c r="E34" s="17"/>
      <c r="F34" s="17"/>
      <c r="G34" s="17"/>
      <c r="H34" s="17"/>
      <c r="I34" s="17"/>
      <c r="J34" s="17"/>
      <c r="K34" s="17"/>
      <c r="L34" s="17"/>
      <c r="M34" s="17"/>
      <c r="N34" s="17"/>
      <c r="O34" s="17"/>
      <c r="P34" s="17"/>
      <c r="Q34" s="17"/>
      <c r="R34" s="17"/>
      <c r="S34" s="17"/>
      <c r="T34" s="17"/>
      <c r="U34" s="13"/>
      <c r="V34" s="13"/>
      <c r="W34" s="13"/>
    </row>
    <row r="35" spans="1:35">
      <c r="U35" s="13"/>
      <c r="V35" s="13"/>
      <c r="W35" s="13"/>
    </row>
    <row r="36" spans="1:35">
      <c r="U36" s="13"/>
      <c r="V36" s="13"/>
      <c r="W36" s="13"/>
    </row>
    <row r="37" spans="1:35">
      <c r="U37" s="13"/>
      <c r="V37" s="13"/>
      <c r="W37" s="13"/>
    </row>
    <row r="38" spans="1:35">
      <c r="U38" s="13"/>
      <c r="V38" s="13"/>
      <c r="W38" s="13"/>
    </row>
    <row r="39" spans="1:35">
      <c r="U39" s="13"/>
      <c r="V39" s="13"/>
      <c r="W39" s="13"/>
    </row>
    <row r="40" spans="1:35">
      <c r="U40" s="13"/>
      <c r="V40" s="13"/>
      <c r="W40" s="13"/>
    </row>
    <row r="41" spans="1:35">
      <c r="U41" s="13"/>
      <c r="V41" s="13"/>
      <c r="W41" s="13"/>
    </row>
    <row r="42" spans="1:35">
      <c r="U42" s="13"/>
      <c r="V42" s="13"/>
      <c r="W42" s="13"/>
    </row>
    <row r="43" spans="1:35">
      <c r="U43" s="13"/>
      <c r="V43" s="13"/>
      <c r="W43" s="13"/>
    </row>
    <row r="44" spans="1:35">
      <c r="U44" s="13"/>
      <c r="V44" s="13"/>
      <c r="W44" s="13"/>
    </row>
    <row r="45" spans="1:35">
      <c r="U45" s="13"/>
      <c r="V45" s="13"/>
      <c r="W45" s="13"/>
    </row>
  </sheetData>
  <conditionalFormatting sqref="U1:W2">
    <cfRule type="expression" dxfId="67" priority="1" stopIfTrue="1">
      <formula>#N/A</formula>
    </cfRule>
  </conditionalFormatting>
  <hyperlinks>
    <hyperlink ref="AK3" location="Content!A1" display="Back to content page" xr:uid="{00000000-0004-0000-1F01-000000000000}"/>
  </hyperlinks>
  <pageMargins left="0.7" right="0.7" top="0.75" bottom="0.75" header="0.3" footer="0.3"/>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1-000000000000}">
  <sheetPr codeName="Sheet289"/>
  <dimension ref="A1:AF38"/>
  <sheetViews>
    <sheetView topLeftCell="R1" zoomScaleNormal="100" workbookViewId="0">
      <selection activeCell="AC21" sqref="AC21"/>
    </sheetView>
  </sheetViews>
  <sheetFormatPr defaultRowHeight="14.5"/>
  <cols>
    <col min="1" max="1" width="33.7265625" customWidth="1"/>
    <col min="2" max="28" width="10.453125" customWidth="1"/>
    <col min="29" max="29" width="11" customWidth="1"/>
  </cols>
  <sheetData>
    <row r="1" spans="1:32">
      <c r="A1" s="18" t="s">
        <v>2713</v>
      </c>
      <c r="B1" s="13"/>
      <c r="C1" s="13"/>
      <c r="D1" s="13"/>
      <c r="E1" s="13"/>
      <c r="F1" s="13"/>
      <c r="G1" s="13"/>
      <c r="H1" s="13"/>
      <c r="I1" s="13"/>
      <c r="J1" s="13"/>
      <c r="K1" s="13"/>
      <c r="L1" s="13"/>
      <c r="M1" s="13"/>
      <c r="N1" s="13"/>
      <c r="O1" s="13"/>
      <c r="P1" s="13"/>
      <c r="Q1" s="13"/>
      <c r="R1" s="13"/>
      <c r="S1" s="13"/>
      <c r="T1" s="13"/>
      <c r="U1" s="62"/>
      <c r="V1" s="62"/>
      <c r="W1" s="62"/>
      <c r="X1" s="13"/>
    </row>
    <row r="2" spans="1:32">
      <c r="A2" s="13"/>
      <c r="B2" s="13"/>
      <c r="C2" s="13"/>
      <c r="D2" s="13"/>
      <c r="E2" s="13"/>
      <c r="F2" s="13"/>
      <c r="G2" s="13"/>
      <c r="H2" s="13"/>
      <c r="I2" s="13"/>
      <c r="J2" s="13"/>
      <c r="K2" s="13"/>
      <c r="L2" s="13"/>
      <c r="M2" s="13"/>
      <c r="N2" s="13"/>
      <c r="O2" s="13"/>
      <c r="P2" s="13"/>
      <c r="Q2" s="13"/>
      <c r="R2" s="13"/>
      <c r="S2" s="13"/>
      <c r="T2" s="13"/>
      <c r="U2" s="62"/>
      <c r="V2" s="62"/>
      <c r="W2" s="62"/>
      <c r="X2" s="13"/>
    </row>
    <row r="3" spans="1:32">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E3" s="1" t="s">
        <v>528</v>
      </c>
    </row>
    <row r="4" spans="1:32">
      <c r="A4" s="92" t="s">
        <v>13</v>
      </c>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F4" s="308"/>
    </row>
    <row r="5" spans="1:32">
      <c r="A5" s="92" t="s">
        <v>12</v>
      </c>
      <c r="B5" s="285"/>
      <c r="C5" s="285"/>
      <c r="D5" s="285"/>
      <c r="E5" s="285"/>
      <c r="F5" s="285"/>
      <c r="G5" s="285"/>
      <c r="H5" s="285"/>
      <c r="I5" s="285"/>
      <c r="J5" s="285"/>
      <c r="K5" s="285"/>
      <c r="L5" s="285"/>
      <c r="M5" s="285"/>
      <c r="N5" s="285"/>
      <c r="O5" s="285"/>
      <c r="P5" s="285"/>
      <c r="Q5" s="285"/>
      <c r="R5" s="285"/>
      <c r="S5" s="285"/>
      <c r="T5" s="285"/>
      <c r="U5" s="285"/>
      <c r="V5" s="285"/>
      <c r="W5" s="285"/>
      <c r="X5" s="285"/>
      <c r="Y5" s="285">
        <v>1741.63</v>
      </c>
      <c r="Z5" s="285">
        <v>1845.3</v>
      </c>
      <c r="AA5" s="285"/>
      <c r="AB5" s="285"/>
      <c r="AC5" s="285"/>
      <c r="AE5" s="33"/>
      <c r="AF5" s="308"/>
    </row>
    <row r="6" spans="1:32">
      <c r="A6" s="92" t="s">
        <v>483</v>
      </c>
      <c r="B6" s="28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E6" s="33"/>
    </row>
    <row r="7" spans="1:32">
      <c r="A7" s="92" t="s">
        <v>89</v>
      </c>
      <c r="B7" s="285"/>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F7" s="308"/>
    </row>
    <row r="8" spans="1:32">
      <c r="A8" s="92" t="s">
        <v>482</v>
      </c>
      <c r="B8" s="285"/>
      <c r="C8" s="285"/>
      <c r="D8" s="285"/>
      <c r="E8" s="285"/>
      <c r="F8" s="285"/>
      <c r="G8" s="285"/>
      <c r="H8" s="285"/>
      <c r="I8" s="285"/>
      <c r="J8" s="285"/>
      <c r="K8" s="285"/>
      <c r="L8" s="285"/>
      <c r="M8" s="285"/>
      <c r="N8" s="285"/>
      <c r="O8" s="285"/>
      <c r="P8" s="285"/>
      <c r="Q8" s="285"/>
      <c r="R8" s="285"/>
      <c r="S8" s="285"/>
      <c r="T8" s="285"/>
      <c r="U8" s="285"/>
      <c r="V8" s="285"/>
      <c r="W8" s="285"/>
      <c r="X8" s="285"/>
      <c r="Y8" s="285"/>
      <c r="Z8" s="285"/>
      <c r="AA8" s="285"/>
      <c r="AB8" s="285"/>
      <c r="AC8" s="285"/>
    </row>
    <row r="9" spans="1:32">
      <c r="A9" s="92" t="s">
        <v>11</v>
      </c>
      <c r="B9" s="285"/>
      <c r="C9" s="285"/>
      <c r="D9" s="285"/>
      <c r="E9" s="285"/>
      <c r="F9" s="285"/>
      <c r="G9" s="285"/>
      <c r="H9" s="285"/>
      <c r="I9" s="285"/>
      <c r="J9" s="285"/>
      <c r="K9" s="285"/>
      <c r="L9" s="285"/>
      <c r="M9" s="285"/>
      <c r="N9" s="285"/>
      <c r="O9" s="285"/>
      <c r="P9" s="285"/>
      <c r="Q9" s="285"/>
      <c r="R9" s="285"/>
      <c r="S9" s="285"/>
      <c r="T9" s="285"/>
      <c r="U9" s="285"/>
      <c r="V9" s="285">
        <v>1008</v>
      </c>
      <c r="W9" s="285">
        <v>1008</v>
      </c>
      <c r="X9" s="285">
        <v>1008</v>
      </c>
      <c r="Y9" s="285">
        <v>1008</v>
      </c>
      <c r="Z9" s="285">
        <v>1008</v>
      </c>
      <c r="AA9" s="285"/>
      <c r="AB9" s="285"/>
      <c r="AC9" s="285"/>
    </row>
    <row r="10" spans="1:32">
      <c r="A10" s="92" t="s">
        <v>10</v>
      </c>
      <c r="B10" s="285">
        <v>762.7</v>
      </c>
      <c r="C10" s="285">
        <v>912</v>
      </c>
      <c r="D10" s="285">
        <v>1018.9</v>
      </c>
      <c r="E10" s="285">
        <v>766.1</v>
      </c>
      <c r="F10" s="285">
        <v>586</v>
      </c>
      <c r="G10" s="285">
        <v>615.5</v>
      </c>
      <c r="H10" s="285">
        <v>628.5</v>
      </c>
      <c r="I10" s="285">
        <v>735.1</v>
      </c>
      <c r="J10" s="285">
        <v>716.1</v>
      </c>
      <c r="K10" s="285">
        <v>738.8</v>
      </c>
      <c r="L10" s="285">
        <v>758.9</v>
      </c>
      <c r="M10" s="285">
        <v>914.8</v>
      </c>
      <c r="N10" s="285">
        <v>1009.4</v>
      </c>
      <c r="O10" s="285">
        <v>717</v>
      </c>
      <c r="P10" s="285">
        <v>723.9</v>
      </c>
      <c r="Q10" s="285">
        <v>710</v>
      </c>
      <c r="R10" s="285">
        <v>1105.7</v>
      </c>
      <c r="S10" s="285">
        <v>2107.1999999999998</v>
      </c>
      <c r="T10" s="285">
        <v>1687.5</v>
      </c>
      <c r="U10" s="285">
        <v>1628.6</v>
      </c>
      <c r="V10" s="285">
        <v>1680.7</v>
      </c>
      <c r="W10" s="285"/>
      <c r="X10" s="285"/>
      <c r="Y10" s="285"/>
      <c r="Z10" s="285"/>
      <c r="AA10" s="285"/>
      <c r="AB10" s="285"/>
      <c r="AC10" s="285"/>
      <c r="AF10" s="308"/>
    </row>
    <row r="11" spans="1:32" ht="14.15" customHeight="1">
      <c r="A11" s="92" t="s">
        <v>9</v>
      </c>
      <c r="B11" s="285">
        <v>559.29999999999995</v>
      </c>
      <c r="C11" s="285">
        <v>569.79999999999995</v>
      </c>
      <c r="D11" s="285">
        <v>518.1</v>
      </c>
      <c r="E11" s="285">
        <v>386</v>
      </c>
      <c r="F11" s="285">
        <v>420.6</v>
      </c>
      <c r="G11" s="285">
        <v>816.5</v>
      </c>
      <c r="H11" s="285">
        <v>1194.5</v>
      </c>
      <c r="I11" s="285">
        <v>689.6</v>
      </c>
      <c r="J11" s="285">
        <v>642.6</v>
      </c>
      <c r="K11" s="285">
        <v>616.1</v>
      </c>
      <c r="L11" s="285">
        <v>634.79999999999995</v>
      </c>
      <c r="M11" s="285">
        <v>626.9</v>
      </c>
      <c r="N11" s="285">
        <v>650.79999999999995</v>
      </c>
      <c r="O11" s="285">
        <v>812.5</v>
      </c>
      <c r="P11" s="285">
        <v>1056.7</v>
      </c>
      <c r="Q11" s="285">
        <v>975</v>
      </c>
      <c r="R11" s="285">
        <v>1106</v>
      </c>
      <c r="S11" s="285">
        <v>1369.8</v>
      </c>
      <c r="T11" s="285">
        <v>1627.2</v>
      </c>
      <c r="U11" s="285">
        <v>1600.98</v>
      </c>
      <c r="V11" s="285">
        <v>1661.39</v>
      </c>
      <c r="W11" s="285">
        <v>1120.8900000000001</v>
      </c>
      <c r="X11" s="285">
        <v>1266.68</v>
      </c>
      <c r="Y11" s="285">
        <v>1442.57</v>
      </c>
      <c r="Z11" s="285">
        <v>1268.3</v>
      </c>
      <c r="AA11" s="285">
        <v>1051</v>
      </c>
      <c r="AB11" s="285">
        <v>1519.3</v>
      </c>
      <c r="AC11" s="285"/>
      <c r="AE11" s="7"/>
    </row>
    <row r="12" spans="1:32">
      <c r="A12" s="92" t="s">
        <v>8</v>
      </c>
      <c r="B12" s="285">
        <v>5642.9</v>
      </c>
      <c r="C12" s="285">
        <v>5818</v>
      </c>
      <c r="D12" s="285">
        <v>5487.8</v>
      </c>
      <c r="E12" s="285">
        <v>5727.1</v>
      </c>
      <c r="F12" s="285">
        <v>7074.5</v>
      </c>
      <c r="G12" s="285">
        <v>6942.2</v>
      </c>
      <c r="H12" s="285">
        <v>5615.6</v>
      </c>
      <c r="I12" s="285">
        <v>4307.5</v>
      </c>
      <c r="J12" s="285">
        <v>3939.7</v>
      </c>
      <c r="K12" s="285">
        <v>3764.8</v>
      </c>
      <c r="L12" s="285">
        <v>3470.7</v>
      </c>
      <c r="M12" s="285">
        <v>3407.6</v>
      </c>
      <c r="N12" s="285">
        <v>3659.3</v>
      </c>
      <c r="O12" s="285">
        <v>3719.9</v>
      </c>
      <c r="P12" s="285">
        <v>4070.5</v>
      </c>
      <c r="Q12" s="285">
        <v>4413.5</v>
      </c>
      <c r="R12" s="285">
        <v>4795.6000000000004</v>
      </c>
      <c r="S12" s="285">
        <v>5374</v>
      </c>
      <c r="T12" s="285">
        <v>5123.8999999999996</v>
      </c>
      <c r="U12" s="285"/>
      <c r="V12" s="285">
        <v>6113.1</v>
      </c>
      <c r="W12" s="285">
        <v>6348.5</v>
      </c>
      <c r="X12" s="285">
        <v>2966.5</v>
      </c>
      <c r="Y12" s="285">
        <v>3076</v>
      </c>
      <c r="Z12" s="285">
        <v>2756.7</v>
      </c>
      <c r="AA12" s="520"/>
      <c r="AB12" s="520"/>
      <c r="AC12" s="520"/>
      <c r="AF12" s="268"/>
    </row>
    <row r="13" spans="1:32">
      <c r="A13" s="92" t="s">
        <v>6</v>
      </c>
      <c r="B13" s="285">
        <v>678.8</v>
      </c>
      <c r="C13" s="285">
        <v>561</v>
      </c>
      <c r="D13" s="285">
        <v>550.29999999999995</v>
      </c>
      <c r="E13" s="285">
        <v>510.6</v>
      </c>
      <c r="F13" s="285">
        <v>443.3</v>
      </c>
      <c r="G13" s="285">
        <v>550.4</v>
      </c>
      <c r="H13" s="285">
        <v>619.29999999999995</v>
      </c>
      <c r="I13" s="285">
        <v>602</v>
      </c>
      <c r="J13" s="285">
        <v>1667.4</v>
      </c>
      <c r="K13" s="285">
        <v>1572.3</v>
      </c>
      <c r="L13" s="285">
        <v>1279.0999999999999</v>
      </c>
      <c r="M13" s="285">
        <v>1242.2</v>
      </c>
      <c r="N13" s="285">
        <v>1380.4</v>
      </c>
      <c r="O13" s="285">
        <v>1604.7</v>
      </c>
      <c r="P13" s="285">
        <v>1678.6</v>
      </c>
      <c r="Q13" s="285">
        <v>1586.7</v>
      </c>
      <c r="R13" s="285">
        <v>2814.1</v>
      </c>
      <c r="S13" s="285">
        <v>3384.6</v>
      </c>
      <c r="T13" s="285">
        <v>3768</v>
      </c>
      <c r="U13" s="285"/>
      <c r="V13" s="285"/>
      <c r="W13" s="285">
        <v>2026.6</v>
      </c>
      <c r="X13" s="285">
        <v>1989</v>
      </c>
      <c r="Y13" s="285">
        <v>2161.9</v>
      </c>
      <c r="Z13" s="285">
        <v>1661.5</v>
      </c>
      <c r="AA13" s="285">
        <v>1100</v>
      </c>
      <c r="AB13" s="285">
        <v>1824.3</v>
      </c>
      <c r="AC13" s="285">
        <v>1989.2</v>
      </c>
    </row>
    <row r="14" spans="1:32">
      <c r="A14" s="92" t="s">
        <v>17</v>
      </c>
      <c r="B14" s="285">
        <v>1021.3</v>
      </c>
      <c r="C14" s="285">
        <v>768.2</v>
      </c>
      <c r="D14" s="285">
        <v>932.4</v>
      </c>
      <c r="E14" s="285">
        <v>1239.2</v>
      </c>
      <c r="F14" s="285">
        <v>1135.9000000000001</v>
      </c>
      <c r="G14" s="285">
        <v>826.9</v>
      </c>
      <c r="H14" s="285">
        <v>831</v>
      </c>
      <c r="I14" s="285">
        <v>710.3</v>
      </c>
      <c r="J14" s="285">
        <v>637.9</v>
      </c>
      <c r="K14" s="285">
        <v>683</v>
      </c>
      <c r="L14" s="285">
        <v>605.5</v>
      </c>
      <c r="M14" s="285">
        <v>657.2</v>
      </c>
      <c r="N14" s="285">
        <v>839.4</v>
      </c>
      <c r="O14" s="285">
        <v>1056.9000000000001</v>
      </c>
      <c r="P14" s="285">
        <v>1115.5999999999999</v>
      </c>
      <c r="Q14" s="285">
        <v>1148.9000000000001</v>
      </c>
      <c r="R14" s="285">
        <v>1196.2</v>
      </c>
      <c r="S14" s="285">
        <v>1031.5999999999999</v>
      </c>
      <c r="T14" s="285">
        <v>1107</v>
      </c>
      <c r="U14" s="285"/>
      <c r="V14" s="285"/>
      <c r="W14" s="285"/>
      <c r="X14" s="285"/>
      <c r="Y14" s="285"/>
      <c r="Z14" s="285"/>
      <c r="AA14" s="285"/>
      <c r="AB14" s="285"/>
      <c r="AC14" s="285"/>
    </row>
    <row r="15" spans="1:32">
      <c r="A15" s="92" t="s">
        <v>4</v>
      </c>
      <c r="B15" s="285"/>
      <c r="C15" s="285"/>
      <c r="D15" s="285"/>
      <c r="E15" s="285"/>
      <c r="F15" s="285"/>
      <c r="G15" s="285"/>
      <c r="H15" s="285"/>
      <c r="I15" s="285"/>
      <c r="J15" s="285"/>
      <c r="K15" s="285"/>
      <c r="L15" s="285"/>
      <c r="M15" s="285"/>
      <c r="N15" s="285"/>
      <c r="O15" s="285"/>
      <c r="P15" s="285"/>
      <c r="Q15" s="285"/>
      <c r="R15" s="285"/>
      <c r="S15" s="285"/>
      <c r="T15" s="285"/>
      <c r="U15" s="285"/>
      <c r="V15" s="285"/>
      <c r="W15" s="285"/>
      <c r="X15" s="285"/>
      <c r="Y15" s="285"/>
      <c r="Z15" s="285"/>
      <c r="AA15" s="285">
        <v>1136.7</v>
      </c>
      <c r="AB15" s="285">
        <v>1892.1</v>
      </c>
      <c r="AC15" s="285">
        <v>2333.4</v>
      </c>
      <c r="AF15" s="268"/>
    </row>
    <row r="16" spans="1:32">
      <c r="A16" s="92" t="s">
        <v>3</v>
      </c>
      <c r="B16" s="285">
        <v>903.1</v>
      </c>
      <c r="C16" s="285">
        <v>879.3</v>
      </c>
      <c r="D16" s="285">
        <v>810</v>
      </c>
      <c r="E16" s="285">
        <v>1058.9000000000001</v>
      </c>
      <c r="F16" s="285">
        <v>1041.5999999999999</v>
      </c>
      <c r="G16" s="285">
        <v>935.4</v>
      </c>
      <c r="H16" s="285">
        <v>903.8</v>
      </c>
      <c r="I16" s="285">
        <v>713.6</v>
      </c>
      <c r="J16" s="285">
        <v>661.4</v>
      </c>
      <c r="K16" s="285">
        <v>689</v>
      </c>
      <c r="L16" s="285">
        <v>584.20000000000005</v>
      </c>
      <c r="M16" s="285">
        <v>628.20000000000005</v>
      </c>
      <c r="N16" s="285">
        <v>934.7</v>
      </c>
      <c r="O16" s="285">
        <v>1215.7</v>
      </c>
      <c r="P16" s="285">
        <v>1314.9</v>
      </c>
      <c r="Q16" s="285">
        <v>1572.1</v>
      </c>
      <c r="R16" s="285">
        <v>1572.8</v>
      </c>
      <c r="S16" s="285">
        <v>1449.1</v>
      </c>
      <c r="T16" s="285">
        <v>1492.3</v>
      </c>
      <c r="U16" s="285">
        <v>1757.5</v>
      </c>
      <c r="V16" s="285">
        <v>2154.1999999999998</v>
      </c>
      <c r="W16" s="285">
        <v>1954.2</v>
      </c>
      <c r="X16" s="285">
        <v>1632.3</v>
      </c>
      <c r="Y16" s="285">
        <v>1628.6</v>
      </c>
      <c r="Z16" s="285">
        <v>1469.2550000000001</v>
      </c>
      <c r="AA16" s="285">
        <v>1535.1</v>
      </c>
      <c r="AB16" s="285">
        <v>2059.6</v>
      </c>
      <c r="AC16" s="285">
        <v>2114.4</v>
      </c>
      <c r="AF16" s="308"/>
    </row>
    <row r="17" spans="1:32">
      <c r="A17" s="92" t="s">
        <v>32</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F17" s="308"/>
    </row>
    <row r="18" spans="1:32">
      <c r="A18" s="92" t="s">
        <v>1</v>
      </c>
      <c r="B18" s="285"/>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F18" s="308"/>
    </row>
    <row r="19" spans="1:32">
      <c r="A19" s="92" t="s">
        <v>23</v>
      </c>
      <c r="B19" s="285"/>
      <c r="C19" s="285"/>
      <c r="D19" s="285"/>
      <c r="E19" s="285"/>
      <c r="F19" s="285"/>
      <c r="G19" s="285"/>
      <c r="H19" s="285"/>
      <c r="I19" s="285"/>
      <c r="J19" s="285"/>
      <c r="K19" s="285"/>
      <c r="L19" s="285"/>
      <c r="M19" s="285"/>
      <c r="N19" s="285"/>
      <c r="O19" s="285"/>
      <c r="P19" s="285"/>
      <c r="Q19" s="285"/>
      <c r="R19" s="285"/>
      <c r="S19" s="285"/>
      <c r="T19" s="285"/>
      <c r="U19" s="285"/>
      <c r="V19" s="285"/>
      <c r="W19" s="285"/>
      <c r="X19" s="285">
        <v>1250</v>
      </c>
      <c r="Y19" s="285">
        <v>1250</v>
      </c>
      <c r="Z19" s="285">
        <v>1250</v>
      </c>
      <c r="AA19" s="285">
        <v>1114.2</v>
      </c>
      <c r="AB19" s="285">
        <v>974.9</v>
      </c>
      <c r="AC19" s="285"/>
    </row>
    <row r="20" spans="1:32">
      <c r="A20" s="17"/>
      <c r="B20" s="17"/>
      <c r="P20" s="17"/>
      <c r="Q20" s="17"/>
      <c r="R20" s="17"/>
      <c r="S20" s="17"/>
      <c r="T20" s="17"/>
      <c r="X20" s="17"/>
    </row>
    <row r="21" spans="1:32">
      <c r="A21" s="44" t="s">
        <v>18</v>
      </c>
      <c r="B21" s="13"/>
      <c r="D21" s="17"/>
      <c r="F21" s="17"/>
      <c r="G21" s="17"/>
      <c r="H21" s="17"/>
      <c r="I21" s="17"/>
      <c r="J21" s="17"/>
      <c r="K21" s="17"/>
      <c r="L21" s="17"/>
      <c r="M21" s="17"/>
      <c r="N21" s="17"/>
      <c r="O21" s="17"/>
      <c r="P21" s="17"/>
      <c r="Q21" s="17"/>
      <c r="R21" s="17"/>
      <c r="S21" s="17"/>
      <c r="T21" s="17"/>
      <c r="X21" s="17"/>
    </row>
    <row r="22" spans="1:32">
      <c r="A22" s="17"/>
      <c r="B22" s="17"/>
      <c r="D22" s="17"/>
      <c r="F22" s="17"/>
      <c r="G22" s="17"/>
      <c r="H22" s="17"/>
      <c r="I22" s="17"/>
      <c r="J22" s="17"/>
      <c r="K22" s="17"/>
      <c r="L22" s="17"/>
      <c r="M22" s="17"/>
      <c r="N22" s="17"/>
      <c r="O22" s="17"/>
      <c r="P22" s="17"/>
      <c r="Q22" s="17"/>
      <c r="R22" s="17"/>
      <c r="S22" s="17"/>
      <c r="T22" s="17"/>
      <c r="U22" s="13"/>
      <c r="V22" s="13"/>
      <c r="W22" s="13"/>
      <c r="X22" s="17"/>
    </row>
    <row r="23" spans="1:32">
      <c r="A23" s="13" t="s">
        <v>376</v>
      </c>
      <c r="B23" s="13"/>
      <c r="D23" s="17"/>
      <c r="F23" s="17"/>
      <c r="G23" s="17"/>
      <c r="H23" s="17"/>
      <c r="I23" s="17"/>
      <c r="J23" s="17"/>
      <c r="K23" s="17"/>
      <c r="L23" s="17"/>
      <c r="M23" s="17"/>
      <c r="N23" s="17"/>
      <c r="O23" s="17"/>
      <c r="P23" s="17"/>
      <c r="Q23" s="17"/>
      <c r="R23" s="17"/>
      <c r="S23" s="17"/>
      <c r="T23" s="17"/>
      <c r="X23" s="17"/>
    </row>
    <row r="24" spans="1:32">
      <c r="A24" s="17"/>
      <c r="B24" s="13"/>
      <c r="D24" s="17"/>
      <c r="F24" s="17"/>
      <c r="G24" s="17"/>
      <c r="H24" s="17"/>
      <c r="I24" s="17"/>
      <c r="J24" s="17"/>
      <c r="K24" s="17"/>
      <c r="L24" s="17"/>
      <c r="M24" s="17"/>
      <c r="N24" s="17"/>
      <c r="O24" s="17"/>
      <c r="P24" s="17"/>
      <c r="Q24" s="17"/>
      <c r="R24" s="17"/>
      <c r="S24" s="17"/>
      <c r="T24" s="17"/>
      <c r="X24" s="17"/>
    </row>
    <row r="25" spans="1:32">
      <c r="A25" s="13" t="s">
        <v>403</v>
      </c>
      <c r="B25" s="17"/>
      <c r="D25" s="17"/>
      <c r="F25" s="17"/>
      <c r="G25" s="17"/>
      <c r="H25" s="17"/>
      <c r="I25" s="17"/>
      <c r="J25" s="17"/>
      <c r="K25" s="17"/>
      <c r="L25" s="17"/>
      <c r="M25" s="17"/>
      <c r="N25" s="17"/>
      <c r="O25" s="17"/>
      <c r="P25" s="17"/>
      <c r="Q25" s="17"/>
      <c r="R25" s="17"/>
      <c r="S25" s="17"/>
      <c r="T25" s="17"/>
      <c r="U25" s="13"/>
      <c r="V25" s="13"/>
      <c r="W25" s="13"/>
      <c r="X25" s="17"/>
    </row>
    <row r="26" spans="1:32">
      <c r="A26" s="13"/>
      <c r="U26" s="13"/>
      <c r="V26" s="13"/>
      <c r="W26" s="13"/>
    </row>
    <row r="27" spans="1:32">
      <c r="A27" s="17" t="s">
        <v>2719</v>
      </c>
      <c r="U27" s="13"/>
      <c r="V27" s="13"/>
      <c r="W27" s="13"/>
    </row>
    <row r="28" spans="1:32">
      <c r="A28" s="17"/>
      <c r="U28" s="13"/>
      <c r="V28" s="13"/>
      <c r="W28" s="13"/>
    </row>
    <row r="29" spans="1:32">
      <c r="A29" s="17" t="s">
        <v>2846</v>
      </c>
      <c r="U29" s="13"/>
      <c r="V29" s="13"/>
      <c r="W29" s="13"/>
    </row>
    <row r="30" spans="1:32">
      <c r="A30" s="17"/>
      <c r="U30" s="13"/>
      <c r="V30" s="13"/>
      <c r="W30" s="13"/>
    </row>
    <row r="31" spans="1:32">
      <c r="A31" s="53" t="s">
        <v>102</v>
      </c>
      <c r="U31" s="13"/>
      <c r="V31" s="13"/>
      <c r="W31" s="13"/>
    </row>
    <row r="32" spans="1:32">
      <c r="U32" s="13"/>
      <c r="V32" s="13"/>
      <c r="W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sheetData>
  <conditionalFormatting sqref="U1:W2">
    <cfRule type="expression" dxfId="66" priority="1" stopIfTrue="1">
      <formula>#N/A</formula>
    </cfRule>
  </conditionalFormatting>
  <hyperlinks>
    <hyperlink ref="AE3" location="Content!A1" display="Back to content page" xr:uid="{00000000-0004-0000-2001-000000000000}"/>
  </hyperlinks>
  <pageMargins left="0.7" right="0.7" top="0.75" bottom="0.75" header="0.3" footer="0.3"/>
  <pageSetup orientation="portrait" r:id="rId1"/>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1-000000000000}">
  <sheetPr codeName="Sheet290"/>
  <dimension ref="A1:AO42"/>
  <sheetViews>
    <sheetView zoomScale="95" zoomScaleNormal="95" workbookViewId="0">
      <selection activeCell="I21" sqref="I21"/>
    </sheetView>
  </sheetViews>
  <sheetFormatPr defaultRowHeight="14.5"/>
  <cols>
    <col min="1" max="1" width="33.7265625" customWidth="1"/>
    <col min="2" max="35" width="10.26953125" customWidth="1"/>
  </cols>
  <sheetData>
    <row r="1" spans="1:41">
      <c r="A1" s="18" t="s">
        <v>3204</v>
      </c>
      <c r="B1" s="17"/>
      <c r="C1" s="17"/>
      <c r="D1" s="17"/>
      <c r="E1" s="17"/>
      <c r="F1" s="17"/>
      <c r="G1" s="17"/>
      <c r="H1" s="17"/>
      <c r="I1" s="17"/>
      <c r="J1" s="17"/>
      <c r="K1" s="17"/>
      <c r="L1" s="17"/>
      <c r="M1" s="17"/>
      <c r="N1" s="17"/>
      <c r="O1" s="17"/>
      <c r="P1" s="17"/>
      <c r="Q1" s="17"/>
      <c r="R1" s="17"/>
      <c r="S1" s="17"/>
      <c r="T1" s="17"/>
      <c r="U1" s="62"/>
      <c r="V1" s="62"/>
      <c r="W1" s="62"/>
      <c r="X1" s="17"/>
      <c r="AE1" s="13"/>
      <c r="AF1" s="13"/>
      <c r="AG1" s="13"/>
      <c r="AH1" s="13"/>
      <c r="AI1" s="13"/>
    </row>
    <row r="2" spans="1:41">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c r="AI2" s="13"/>
    </row>
    <row r="3" spans="1:41">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I3" s="21">
        <v>2024</v>
      </c>
      <c r="AK3" s="1" t="s">
        <v>528</v>
      </c>
      <c r="AN3" s="44"/>
      <c r="AO3" s="44"/>
    </row>
    <row r="4" spans="1:41">
      <c r="A4" s="92" t="s">
        <v>13</v>
      </c>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L4" s="308"/>
    </row>
    <row r="5" spans="1:41">
      <c r="A5" s="92" t="s">
        <v>12</v>
      </c>
      <c r="B5" s="285"/>
      <c r="C5" s="285"/>
      <c r="D5" s="285"/>
      <c r="E5" s="285"/>
      <c r="F5" s="285"/>
      <c r="G5" s="285"/>
      <c r="H5" s="285"/>
      <c r="I5" s="285"/>
      <c r="J5" s="285"/>
      <c r="K5" s="285"/>
      <c r="L5" s="285"/>
      <c r="M5" s="285"/>
      <c r="N5" s="285"/>
      <c r="O5" s="285"/>
      <c r="P5" s="285"/>
      <c r="Q5" s="285"/>
      <c r="R5" s="285"/>
      <c r="S5" s="285"/>
      <c r="T5" s="285"/>
      <c r="U5" s="285"/>
      <c r="V5" s="285"/>
      <c r="W5" s="285"/>
      <c r="X5" s="285">
        <v>2540.9</v>
      </c>
      <c r="Y5" s="285">
        <v>2576.6999999999998</v>
      </c>
      <c r="Z5" s="285">
        <v>2685.2</v>
      </c>
      <c r="AA5" s="285"/>
      <c r="AB5" s="285"/>
      <c r="AC5" s="285"/>
      <c r="AD5" s="285"/>
      <c r="AE5" s="285"/>
      <c r="AF5" s="285"/>
      <c r="AG5" s="285"/>
      <c r="AH5" s="285"/>
      <c r="AI5" s="285"/>
      <c r="AK5" s="33"/>
      <c r="AL5" s="308"/>
    </row>
    <row r="6" spans="1:41">
      <c r="A6" s="92" t="s">
        <v>483</v>
      </c>
      <c r="B6" s="28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285"/>
      <c r="AG6" s="285"/>
      <c r="AH6" s="285"/>
      <c r="AI6" s="285"/>
      <c r="AK6" s="33"/>
    </row>
    <row r="7" spans="1:41">
      <c r="A7" s="92" t="s">
        <v>89</v>
      </c>
      <c r="B7" s="285"/>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L7" s="308"/>
    </row>
    <row r="8" spans="1:41">
      <c r="A8" s="92" t="s">
        <v>482</v>
      </c>
      <c r="B8" s="285"/>
      <c r="C8" s="285"/>
      <c r="D8" s="285"/>
      <c r="E8" s="285"/>
      <c r="F8" s="285"/>
      <c r="G8" s="285"/>
      <c r="H8" s="285"/>
      <c r="I8" s="285"/>
      <c r="J8" s="285"/>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row>
    <row r="9" spans="1:41">
      <c r="A9" s="92" t="s">
        <v>11</v>
      </c>
      <c r="B9" s="285"/>
      <c r="C9" s="285"/>
      <c r="D9" s="285"/>
      <c r="E9" s="285"/>
      <c r="F9" s="285"/>
      <c r="G9" s="285"/>
      <c r="H9" s="285"/>
      <c r="I9" s="285"/>
      <c r="J9" s="285"/>
      <c r="K9" s="285"/>
      <c r="L9" s="285"/>
      <c r="M9" s="285"/>
      <c r="N9" s="285"/>
      <c r="O9" s="285"/>
      <c r="P9" s="285"/>
      <c r="Q9" s="285"/>
      <c r="R9" s="285"/>
      <c r="S9" s="285"/>
      <c r="T9" s="285"/>
      <c r="U9" s="285"/>
      <c r="V9" s="285"/>
      <c r="W9" s="285"/>
      <c r="X9" s="285"/>
      <c r="Y9" s="285"/>
      <c r="Z9" s="285"/>
      <c r="AA9" s="285"/>
      <c r="AB9" s="285"/>
      <c r="AC9" s="285"/>
      <c r="AD9" s="285"/>
      <c r="AE9" s="285"/>
      <c r="AF9" s="285"/>
      <c r="AG9" s="285"/>
      <c r="AH9" s="285"/>
      <c r="AI9" s="285"/>
    </row>
    <row r="10" spans="1:41">
      <c r="A10" s="92" t="s">
        <v>10</v>
      </c>
      <c r="B10" s="285">
        <v>1525.6</v>
      </c>
      <c r="C10" s="285">
        <v>1958.2</v>
      </c>
      <c r="D10" s="285">
        <v>2394.9</v>
      </c>
      <c r="E10" s="285">
        <v>1698</v>
      </c>
      <c r="F10" s="285">
        <v>1221</v>
      </c>
      <c r="G10" s="285">
        <v>1282.4000000000001</v>
      </c>
      <c r="H10" s="285">
        <v>1064</v>
      </c>
      <c r="I10" s="285">
        <v>995.5</v>
      </c>
      <c r="J10" s="285">
        <v>862</v>
      </c>
      <c r="K10" s="285">
        <v>800.4</v>
      </c>
      <c r="L10" s="285">
        <v>822.1</v>
      </c>
      <c r="M10" s="285">
        <v>1614.4</v>
      </c>
      <c r="N10" s="285">
        <v>2018.9</v>
      </c>
      <c r="O10" s="285">
        <v>1308.8</v>
      </c>
      <c r="P10" s="285">
        <v>1521.7</v>
      </c>
      <c r="Q10" s="285">
        <v>1492.4</v>
      </c>
      <c r="R10" s="285">
        <v>2211.4</v>
      </c>
      <c r="S10" s="285">
        <v>4214.5</v>
      </c>
      <c r="T10" s="285">
        <v>3068.2</v>
      </c>
      <c r="U10" s="285">
        <v>2874</v>
      </c>
      <c r="V10" s="285">
        <v>2966</v>
      </c>
      <c r="W10" s="285">
        <v>2670.22</v>
      </c>
      <c r="X10" s="285">
        <v>2840.52</v>
      </c>
      <c r="Y10" s="285"/>
      <c r="Z10" s="285"/>
      <c r="AA10" s="285"/>
      <c r="AB10" s="285"/>
      <c r="AC10" s="285"/>
      <c r="AD10" s="285"/>
      <c r="AE10" s="285"/>
      <c r="AF10" s="285"/>
      <c r="AG10" s="285"/>
      <c r="AH10" s="285"/>
      <c r="AI10" s="285"/>
      <c r="AL10" s="308"/>
      <c r="AM10" s="8"/>
    </row>
    <row r="11" spans="1:41">
      <c r="A11" s="92" t="s">
        <v>9</v>
      </c>
      <c r="B11" s="285">
        <v>1119</v>
      </c>
      <c r="C11" s="285">
        <v>1139.5</v>
      </c>
      <c r="D11" s="285">
        <v>1036.4000000000001</v>
      </c>
      <c r="E11" s="285">
        <v>771.9</v>
      </c>
      <c r="F11" s="285">
        <v>841.3</v>
      </c>
      <c r="G11" s="285">
        <v>1650</v>
      </c>
      <c r="H11" s="285">
        <v>1788.4</v>
      </c>
      <c r="I11" s="285">
        <v>1137.9000000000001</v>
      </c>
      <c r="J11" s="285">
        <v>1285.0999999999999</v>
      </c>
      <c r="K11" s="285">
        <v>1232.2</v>
      </c>
      <c r="L11" s="285">
        <v>1269.5</v>
      </c>
      <c r="M11" s="285">
        <v>1253.8</v>
      </c>
      <c r="N11" s="285">
        <v>1301.5</v>
      </c>
      <c r="O11" s="285">
        <v>1595</v>
      </c>
      <c r="P11" s="285">
        <v>1832.4</v>
      </c>
      <c r="Q11" s="285">
        <v>1826.6</v>
      </c>
      <c r="R11" s="285">
        <v>2109.3000000000002</v>
      </c>
      <c r="S11" s="285">
        <v>2810.9</v>
      </c>
      <c r="T11" s="285">
        <v>3254.4</v>
      </c>
      <c r="U11" s="285">
        <v>3391.03</v>
      </c>
      <c r="V11" s="285">
        <v>3514.21</v>
      </c>
      <c r="W11" s="285">
        <v>3299.92</v>
      </c>
      <c r="X11" s="285">
        <v>3089.78</v>
      </c>
      <c r="Y11" s="285">
        <v>3781.56</v>
      </c>
      <c r="Z11" s="285">
        <v>3009.4</v>
      </c>
      <c r="AA11" s="285">
        <v>2328.3000000000002</v>
      </c>
      <c r="AB11" s="285">
        <v>3190.5</v>
      </c>
      <c r="AC11" s="285"/>
      <c r="AD11" s="285"/>
      <c r="AE11" s="285"/>
      <c r="AF11" s="285"/>
      <c r="AG11" s="285"/>
      <c r="AH11" s="285"/>
      <c r="AI11" s="285"/>
      <c r="AM11" s="8"/>
    </row>
    <row r="12" spans="1:41">
      <c r="A12" s="92" t="s">
        <v>8</v>
      </c>
      <c r="B12" s="285">
        <v>4905.2</v>
      </c>
      <c r="C12" s="285">
        <v>5057.3042015168003</v>
      </c>
      <c r="D12" s="285">
        <v>4770.1863335024</v>
      </c>
      <c r="E12" s="285">
        <v>4977.9690011444</v>
      </c>
      <c r="F12" s="285">
        <v>6149.4224955321006</v>
      </c>
      <c r="G12" s="285">
        <v>5841.2115385298002</v>
      </c>
      <c r="H12" s="285">
        <v>5230.4564245518004</v>
      </c>
      <c r="I12" s="285">
        <v>4420.104020748</v>
      </c>
      <c r="J12" s="285">
        <v>4044.2062856501998</v>
      </c>
      <c r="K12" s="285">
        <v>3864.1279736938004</v>
      </c>
      <c r="L12" s="285">
        <v>3566.9357945210004</v>
      </c>
      <c r="M12" s="285">
        <v>3500.8231275440003</v>
      </c>
      <c r="N12" s="285">
        <v>3988.7975742790004</v>
      </c>
      <c r="O12" s="285">
        <v>4054.5954190323005</v>
      </c>
      <c r="P12" s="285">
        <v>4431.7524430249005</v>
      </c>
      <c r="Q12" s="285">
        <v>4150.6161972608006</v>
      </c>
      <c r="R12" s="285">
        <v>5106.9262687519949</v>
      </c>
      <c r="S12" s="285">
        <v>5707.7625570776254</v>
      </c>
      <c r="T12" s="285">
        <v>5400.7514088916714</v>
      </c>
      <c r="U12" s="285">
        <v>5683.6635271191944</v>
      </c>
      <c r="V12" s="285">
        <v>6443.7478230581673</v>
      </c>
      <c r="W12" s="285">
        <v>6694.2836228122715</v>
      </c>
      <c r="X12" s="285">
        <v>6757.3685804835623</v>
      </c>
      <c r="Y12" s="285">
        <v>6993.9912481222655</v>
      </c>
      <c r="Z12" s="285">
        <v>6266.9522584472516</v>
      </c>
      <c r="AA12" s="285">
        <v>6693.8272508067994</v>
      </c>
      <c r="AB12" s="285">
        <v>7664.846398566212</v>
      </c>
      <c r="AC12" s="285">
        <v>7896.5708446940898</v>
      </c>
      <c r="AD12" s="285">
        <v>7595.1631744546976</v>
      </c>
      <c r="AE12" s="285">
        <v>6761.8992755047411</v>
      </c>
      <c r="AF12" s="285">
        <v>6574.6215912834068</v>
      </c>
      <c r="AG12" s="297">
        <v>6799.58114393909</v>
      </c>
      <c r="AH12" s="297">
        <v>7042.9</v>
      </c>
      <c r="AI12" s="297">
        <v>7154.2</v>
      </c>
      <c r="AJ12" s="8" t="s">
        <v>15</v>
      </c>
      <c r="AL12" s="268"/>
    </row>
    <row r="13" spans="1:41">
      <c r="A13" s="92" t="s">
        <v>6</v>
      </c>
      <c r="B13" s="285"/>
      <c r="C13" s="285"/>
      <c r="D13" s="285">
        <v>1078.9000000000001</v>
      </c>
      <c r="E13" s="285">
        <v>1001.2</v>
      </c>
      <c r="F13" s="285">
        <v>869.2</v>
      </c>
      <c r="G13" s="285">
        <v>1079.2</v>
      </c>
      <c r="H13" s="285">
        <v>4806</v>
      </c>
      <c r="I13" s="285">
        <v>4722.3999999999996</v>
      </c>
      <c r="J13" s="285">
        <v>4219.8999999999996</v>
      </c>
      <c r="K13" s="285">
        <v>4033.1</v>
      </c>
      <c r="L13" s="285">
        <v>3204.2</v>
      </c>
      <c r="M13" s="285">
        <v>3092.7</v>
      </c>
      <c r="N13" s="285">
        <v>3592.1</v>
      </c>
      <c r="O13" s="285">
        <v>4502.3</v>
      </c>
      <c r="P13" s="285">
        <v>4727.8999999999996</v>
      </c>
      <c r="Q13" s="285">
        <v>5031.2</v>
      </c>
      <c r="R13" s="285">
        <v>5517.8</v>
      </c>
      <c r="S13" s="285"/>
      <c r="T13" s="285"/>
      <c r="U13" s="285"/>
      <c r="V13" s="285">
        <v>8543.67</v>
      </c>
      <c r="W13" s="285">
        <v>9577.27</v>
      </c>
      <c r="X13" s="285">
        <v>8927.51</v>
      </c>
      <c r="Y13" s="285">
        <v>5246.8</v>
      </c>
      <c r="Z13" s="285">
        <v>4160.3</v>
      </c>
      <c r="AA13" s="285">
        <v>2733.6</v>
      </c>
      <c r="AB13" s="285">
        <v>3444.1</v>
      </c>
      <c r="AC13" s="285"/>
      <c r="AD13" s="285"/>
      <c r="AE13" s="285"/>
      <c r="AF13" s="285"/>
      <c r="AG13" s="297">
        <v>4134.6000000000004</v>
      </c>
      <c r="AH13" s="297">
        <v>4257.6000000000004</v>
      </c>
      <c r="AI13" s="285"/>
      <c r="AM13" s="8"/>
    </row>
    <row r="14" spans="1:41">
      <c r="A14" s="92" t="s">
        <v>17</v>
      </c>
      <c r="B14" s="285">
        <v>1838.3</v>
      </c>
      <c r="C14" s="285">
        <v>1382.5</v>
      </c>
      <c r="D14" s="285">
        <v>1678.5</v>
      </c>
      <c r="E14" s="285">
        <v>1855.9</v>
      </c>
      <c r="F14" s="285">
        <v>2106.4</v>
      </c>
      <c r="G14" s="285">
        <v>1653.7</v>
      </c>
      <c r="H14" s="285">
        <v>1661.7</v>
      </c>
      <c r="I14" s="285">
        <v>1420.9</v>
      </c>
      <c r="J14" s="285">
        <v>1358.5</v>
      </c>
      <c r="K14" s="285">
        <v>1305.5</v>
      </c>
      <c r="L14" s="285">
        <v>1145.3</v>
      </c>
      <c r="M14" s="285">
        <v>1225.7</v>
      </c>
      <c r="N14" s="285">
        <v>1435.6</v>
      </c>
      <c r="O14" s="285">
        <v>1777.8</v>
      </c>
      <c r="P14" s="285">
        <v>1852.7</v>
      </c>
      <c r="Q14" s="285">
        <v>1908</v>
      </c>
      <c r="R14" s="285">
        <v>2136.1999999999998</v>
      </c>
      <c r="S14" s="285">
        <v>1842.2</v>
      </c>
      <c r="T14" s="285">
        <v>1976.7</v>
      </c>
      <c r="U14" s="285">
        <v>3748.89</v>
      </c>
      <c r="V14" s="285">
        <v>3993.69</v>
      </c>
      <c r="W14" s="285">
        <v>3437.28</v>
      </c>
      <c r="X14" s="285">
        <v>2464.46</v>
      </c>
      <c r="Y14" s="285"/>
      <c r="Z14" s="285"/>
      <c r="AA14" s="285">
        <v>2004.2</v>
      </c>
      <c r="AB14" s="285">
        <v>2651.6</v>
      </c>
      <c r="AC14" s="285">
        <v>3083.7</v>
      </c>
      <c r="AD14" s="285"/>
      <c r="AE14" s="285"/>
      <c r="AF14" s="285"/>
      <c r="AG14" s="285"/>
      <c r="AH14" s="285"/>
      <c r="AI14" s="285"/>
    </row>
    <row r="15" spans="1:41">
      <c r="A15" s="92" t="s">
        <v>4</v>
      </c>
      <c r="B15" s="285"/>
      <c r="C15" s="285"/>
      <c r="D15" s="285"/>
      <c r="E15" s="285"/>
      <c r="F15" s="285"/>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L15" s="268"/>
    </row>
    <row r="16" spans="1:41">
      <c r="A16" s="92" t="s">
        <v>3</v>
      </c>
      <c r="B16" s="285">
        <v>1806.3</v>
      </c>
      <c r="C16" s="285">
        <v>1759.1</v>
      </c>
      <c r="D16" s="285">
        <v>1597.1</v>
      </c>
      <c r="E16" s="285">
        <v>2339.4</v>
      </c>
      <c r="F16" s="285">
        <v>2006.8</v>
      </c>
      <c r="G16" s="285">
        <v>1830.7</v>
      </c>
      <c r="H16" s="285">
        <v>1763.2</v>
      </c>
      <c r="I16" s="285">
        <v>1422.3</v>
      </c>
      <c r="J16" s="285">
        <v>1323.3</v>
      </c>
      <c r="K16" s="285">
        <v>1237.7</v>
      </c>
      <c r="L16" s="285">
        <v>1064.7</v>
      </c>
      <c r="M16" s="285">
        <v>1117.3</v>
      </c>
      <c r="N16" s="285">
        <v>1677.3</v>
      </c>
      <c r="O16" s="285">
        <v>2163.3000000000002</v>
      </c>
      <c r="P16" s="285">
        <v>2339.9</v>
      </c>
      <c r="Q16" s="285">
        <v>2797.4</v>
      </c>
      <c r="R16" s="285">
        <v>2798.7</v>
      </c>
      <c r="S16" s="285">
        <v>2578.1</v>
      </c>
      <c r="T16" s="285">
        <v>2654.9</v>
      </c>
      <c r="U16" s="285">
        <v>3126.8</v>
      </c>
      <c r="V16" s="285">
        <v>3832.7</v>
      </c>
      <c r="W16" s="285">
        <v>3476</v>
      </c>
      <c r="X16" s="285">
        <v>2903.1</v>
      </c>
      <c r="Y16" s="285">
        <v>2896.6</v>
      </c>
      <c r="Z16" s="285">
        <v>2615.922</v>
      </c>
      <c r="AA16" s="285">
        <v>2489.1999999999998</v>
      </c>
      <c r="AB16" s="285">
        <v>3339.6</v>
      </c>
      <c r="AC16" s="285">
        <v>3428.5</v>
      </c>
      <c r="AD16" s="285">
        <v>3157.2</v>
      </c>
      <c r="AE16" s="285">
        <v>3046.7</v>
      </c>
      <c r="AF16" s="285">
        <v>3769.1</v>
      </c>
      <c r="AG16" s="297">
        <v>3202.1</v>
      </c>
      <c r="AH16" s="297">
        <v>2992.1</v>
      </c>
      <c r="AI16" s="297">
        <v>2934.9</v>
      </c>
      <c r="AK16" s="321"/>
      <c r="AL16" s="308"/>
    </row>
    <row r="17" spans="1:39">
      <c r="A17" s="92" t="s">
        <v>32</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L17" s="308"/>
    </row>
    <row r="18" spans="1:39">
      <c r="A18" s="92" t="s">
        <v>1</v>
      </c>
      <c r="B18" s="285"/>
      <c r="C18" s="285"/>
      <c r="D18" s="285"/>
      <c r="E18" s="285"/>
      <c r="F18" s="285"/>
      <c r="G18" s="285"/>
      <c r="H18" s="285"/>
      <c r="I18" s="285"/>
      <c r="J18" s="285"/>
      <c r="K18" s="285"/>
      <c r="L18" s="285"/>
      <c r="M18" s="285"/>
      <c r="N18" s="285"/>
      <c r="O18" s="285"/>
      <c r="P18" s="285"/>
      <c r="Q18" s="285"/>
      <c r="R18" s="285"/>
      <c r="S18" s="285"/>
      <c r="T18" s="285"/>
      <c r="U18" s="285">
        <v>4103.2</v>
      </c>
      <c r="V18" s="285">
        <v>4792.7</v>
      </c>
      <c r="W18" s="285">
        <v>4858.3</v>
      </c>
      <c r="X18" s="285">
        <v>4797.8</v>
      </c>
      <c r="Y18" s="285">
        <v>4487.8</v>
      </c>
      <c r="Z18" s="285">
        <v>3475.3</v>
      </c>
      <c r="AA18" s="285"/>
      <c r="AB18" s="285"/>
      <c r="AC18" s="285">
        <v>3372.9</v>
      </c>
      <c r="AD18" s="285">
        <v>2791.6</v>
      </c>
      <c r="AE18" s="285"/>
      <c r="AF18" s="285"/>
      <c r="AG18" s="285"/>
      <c r="AH18" s="285"/>
      <c r="AI18" s="285"/>
      <c r="AL18" s="308"/>
      <c r="AM18" s="8"/>
    </row>
    <row r="19" spans="1:39">
      <c r="A19" s="92" t="s">
        <v>23</v>
      </c>
      <c r="B19" s="285"/>
      <c r="C19" s="285"/>
      <c r="D19" s="285"/>
      <c r="E19" s="285"/>
      <c r="F19" s="285"/>
      <c r="G19" s="285"/>
      <c r="H19" s="285"/>
      <c r="I19" s="285"/>
      <c r="J19" s="285"/>
      <c r="K19" s="285"/>
      <c r="L19" s="285"/>
      <c r="M19" s="285"/>
      <c r="N19" s="285"/>
      <c r="O19" s="285"/>
      <c r="P19" s="285"/>
      <c r="Q19" s="285"/>
      <c r="R19" s="285"/>
      <c r="S19" s="285"/>
      <c r="T19" s="285"/>
      <c r="U19" s="285"/>
      <c r="V19" s="285"/>
      <c r="W19" s="285"/>
      <c r="X19" s="285">
        <v>1300</v>
      </c>
      <c r="Y19" s="285">
        <v>1300</v>
      </c>
      <c r="Z19" s="285">
        <v>1300</v>
      </c>
      <c r="AA19" s="285"/>
      <c r="AB19" s="285"/>
      <c r="AC19" s="285"/>
      <c r="AD19" s="285"/>
      <c r="AE19" s="285"/>
      <c r="AF19" s="285"/>
      <c r="AG19" s="285"/>
      <c r="AH19" s="285"/>
      <c r="AI19" s="285"/>
    </row>
    <row r="20" spans="1:39">
      <c r="A20" s="17"/>
      <c r="B20" s="17"/>
      <c r="P20" s="17"/>
      <c r="Q20" s="17"/>
      <c r="R20" s="17"/>
      <c r="S20" s="17"/>
      <c r="T20" s="17"/>
      <c r="X20" s="17"/>
      <c r="AE20" s="190"/>
      <c r="AF20" s="190"/>
      <c r="AG20" s="190"/>
      <c r="AH20" s="190"/>
      <c r="AI20" s="190"/>
    </row>
    <row r="21" spans="1:39">
      <c r="A21" s="44" t="s">
        <v>18</v>
      </c>
      <c r="B21" s="13"/>
      <c r="D21" s="17"/>
      <c r="F21" s="17"/>
      <c r="G21" s="17"/>
      <c r="H21" s="17"/>
      <c r="I21" s="17"/>
      <c r="J21" s="17"/>
      <c r="K21" s="17"/>
      <c r="L21" s="17"/>
      <c r="M21" s="17"/>
      <c r="N21" s="17"/>
      <c r="O21" s="17"/>
      <c r="P21" s="17"/>
      <c r="Q21" s="17"/>
      <c r="R21" s="17"/>
      <c r="S21" s="17"/>
      <c r="T21" s="17"/>
      <c r="X21" s="17"/>
      <c r="AE21" s="13"/>
      <c r="AF21" s="13"/>
      <c r="AG21" s="13"/>
      <c r="AH21" s="13"/>
      <c r="AI21" s="13"/>
    </row>
    <row r="22" spans="1:39">
      <c r="A22" s="17"/>
      <c r="B22" s="17"/>
      <c r="D22" s="17"/>
      <c r="F22" s="17"/>
      <c r="G22" s="17"/>
      <c r="H22" s="17"/>
      <c r="I22" s="17"/>
      <c r="J22" s="17"/>
      <c r="K22" s="17"/>
      <c r="L22" s="17"/>
      <c r="M22" s="17"/>
      <c r="N22" s="17"/>
      <c r="O22" s="17"/>
      <c r="P22" s="17"/>
      <c r="Q22" s="17"/>
      <c r="R22" s="17"/>
      <c r="S22" s="17"/>
      <c r="T22" s="17"/>
      <c r="U22" s="13"/>
      <c r="V22" s="13"/>
      <c r="W22" s="13"/>
      <c r="X22" s="17"/>
      <c r="AE22" s="8"/>
      <c r="AF22" s="8"/>
      <c r="AG22" s="8"/>
      <c r="AH22" s="8"/>
      <c r="AI22" s="8"/>
    </row>
    <row r="23" spans="1:39">
      <c r="A23" s="13" t="s">
        <v>374</v>
      </c>
      <c r="B23" s="13"/>
      <c r="D23" s="17"/>
      <c r="F23" s="17"/>
      <c r="G23" s="17"/>
      <c r="H23" s="17"/>
      <c r="I23" s="17"/>
      <c r="J23" s="17"/>
      <c r="K23" s="17"/>
      <c r="L23" s="17"/>
      <c r="M23" s="17"/>
      <c r="N23" s="17"/>
      <c r="O23" s="17"/>
      <c r="P23" s="17"/>
      <c r="Q23" s="17"/>
      <c r="R23" s="17"/>
      <c r="S23" s="17"/>
      <c r="T23" s="17"/>
      <c r="X23" s="17"/>
      <c r="AE23" s="13"/>
      <c r="AF23" s="13"/>
      <c r="AG23" s="13"/>
      <c r="AH23" s="13"/>
      <c r="AI23" s="13"/>
    </row>
    <row r="24" spans="1:39">
      <c r="A24" s="17"/>
      <c r="B24" s="13"/>
      <c r="D24" s="17"/>
      <c r="F24" s="17"/>
      <c r="G24" s="17"/>
      <c r="H24" s="17"/>
      <c r="I24" s="17"/>
      <c r="J24" s="17"/>
      <c r="K24" s="17"/>
      <c r="L24" s="17"/>
      <c r="M24" s="17"/>
      <c r="N24" s="17"/>
      <c r="O24" s="17"/>
      <c r="P24" s="17"/>
      <c r="Q24" s="17"/>
      <c r="R24" s="17"/>
      <c r="S24" s="17"/>
      <c r="T24" s="17"/>
      <c r="X24" s="17"/>
      <c r="AE24" s="13"/>
      <c r="AF24" s="13"/>
      <c r="AG24" s="13"/>
      <c r="AH24" s="13"/>
      <c r="AI24" s="13"/>
    </row>
    <row r="25" spans="1:39">
      <c r="A25" s="13" t="s">
        <v>404</v>
      </c>
      <c r="B25" s="17"/>
      <c r="D25" s="17"/>
      <c r="F25" s="17"/>
      <c r="G25" s="17"/>
      <c r="H25" s="17"/>
      <c r="I25" s="17"/>
      <c r="J25" s="17"/>
      <c r="K25" s="17"/>
      <c r="L25" s="17"/>
      <c r="M25" s="17"/>
      <c r="N25" s="17"/>
      <c r="O25" s="17"/>
      <c r="P25" s="17"/>
      <c r="Q25" s="17"/>
      <c r="R25" s="17"/>
      <c r="S25" s="17"/>
      <c r="T25" s="17"/>
      <c r="U25" s="13"/>
      <c r="V25" s="13"/>
      <c r="W25" s="13"/>
      <c r="X25" s="17"/>
      <c r="AE25" s="13"/>
      <c r="AF25" s="13"/>
      <c r="AG25" s="13"/>
      <c r="AH25" s="13"/>
      <c r="AI25" s="13"/>
    </row>
    <row r="26" spans="1:39">
      <c r="A26" s="13"/>
      <c r="U26" s="13"/>
      <c r="V26" s="13"/>
      <c r="W26" s="13"/>
      <c r="AE26" s="13"/>
      <c r="AF26" s="13"/>
      <c r="AG26" s="13"/>
      <c r="AH26" s="13"/>
      <c r="AI26" s="13"/>
    </row>
    <row r="27" spans="1:39">
      <c r="A27" s="17" t="s">
        <v>2719</v>
      </c>
      <c r="U27" s="13"/>
      <c r="V27" s="13"/>
      <c r="W27" s="13"/>
      <c r="AE27" s="13"/>
      <c r="AF27" s="13"/>
      <c r="AG27" s="13"/>
      <c r="AH27" s="13"/>
      <c r="AI27" s="13"/>
    </row>
    <row r="28" spans="1:39">
      <c r="A28" s="13"/>
      <c r="U28" s="13"/>
      <c r="V28" s="13"/>
      <c r="W28" s="13"/>
      <c r="AE28" s="13"/>
      <c r="AF28" s="13"/>
      <c r="AG28" s="13"/>
      <c r="AH28" s="13"/>
      <c r="AI28" s="13"/>
    </row>
    <row r="29" spans="1:39">
      <c r="A29" s="17" t="s">
        <v>2846</v>
      </c>
      <c r="U29" s="13"/>
      <c r="V29" s="13"/>
      <c r="W29" s="13"/>
    </row>
    <row r="30" spans="1:39">
      <c r="U30" s="13"/>
      <c r="V30" s="13"/>
      <c r="W30" s="13"/>
    </row>
    <row r="31" spans="1:39">
      <c r="A31" s="17" t="s">
        <v>2929</v>
      </c>
      <c r="U31" s="13"/>
      <c r="V31" s="13"/>
      <c r="W31" s="13"/>
    </row>
    <row r="32" spans="1:39">
      <c r="U32" s="13"/>
      <c r="V32" s="13"/>
      <c r="W32" s="13"/>
    </row>
    <row r="33" spans="1:23">
      <c r="A33" s="17" t="s">
        <v>3279</v>
      </c>
      <c r="U33" s="13"/>
      <c r="V33" s="13"/>
      <c r="W33" s="13"/>
    </row>
    <row r="34" spans="1:23">
      <c r="U34" s="13"/>
      <c r="V34" s="13"/>
      <c r="W34" s="13"/>
    </row>
    <row r="35" spans="1:23">
      <c r="A35" t="s">
        <v>3066</v>
      </c>
      <c r="U35" s="13"/>
      <c r="V35" s="13"/>
      <c r="W35" s="13"/>
    </row>
    <row r="36" spans="1:23">
      <c r="U36" s="13"/>
      <c r="V36" s="13"/>
      <c r="W36" s="13"/>
    </row>
    <row r="37" spans="1:23">
      <c r="A37" s="53" t="s">
        <v>102</v>
      </c>
      <c r="U37" s="13"/>
      <c r="V37" s="13"/>
      <c r="W37" s="13"/>
    </row>
    <row r="38" spans="1:23">
      <c r="U38" s="13"/>
      <c r="V38" s="13"/>
      <c r="W38" s="13"/>
    </row>
    <row r="39" spans="1:23">
      <c r="U39" s="13"/>
      <c r="V39" s="13"/>
      <c r="W39" s="13"/>
    </row>
    <row r="40" spans="1:23">
      <c r="U40" s="13"/>
      <c r="V40" s="13"/>
      <c r="W40" s="13"/>
    </row>
    <row r="41" spans="1:23">
      <c r="U41" s="13"/>
      <c r="V41" s="13"/>
      <c r="W41" s="13"/>
    </row>
    <row r="42" spans="1:23">
      <c r="U42" s="13"/>
      <c r="V42" s="13"/>
      <c r="W42" s="13"/>
    </row>
  </sheetData>
  <conditionalFormatting sqref="U1:W2">
    <cfRule type="expression" dxfId="65" priority="1" stopIfTrue="1">
      <formula>#N/A</formula>
    </cfRule>
  </conditionalFormatting>
  <hyperlinks>
    <hyperlink ref="AK3" location="Content!A1" display="Back to content page" xr:uid="{00000000-0004-0000-2101-000000000000}"/>
  </hyperlinks>
  <pageMargins left="0.7" right="0.7" top="0.75" bottom="0.75" header="0.3" footer="0.3"/>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1-000000000000}">
  <sheetPr codeName="Sheet291"/>
  <dimension ref="A1:AK39"/>
  <sheetViews>
    <sheetView zoomScale="95" zoomScaleNormal="95" workbookViewId="0">
      <selection activeCell="H21" sqref="H21"/>
    </sheetView>
  </sheetViews>
  <sheetFormatPr defaultRowHeight="14.5"/>
  <cols>
    <col min="1" max="1" width="33.7265625" customWidth="1"/>
    <col min="2" max="35" width="8.7265625" customWidth="1"/>
  </cols>
  <sheetData>
    <row r="1" spans="1:37">
      <c r="A1" s="18" t="s">
        <v>3205</v>
      </c>
      <c r="B1" s="17"/>
      <c r="C1" s="17"/>
      <c r="D1" s="17"/>
      <c r="E1" s="17"/>
      <c r="F1" s="17"/>
      <c r="G1" s="17"/>
      <c r="H1" s="17"/>
      <c r="I1" s="17"/>
      <c r="J1" s="17"/>
      <c r="K1" s="17"/>
      <c r="L1" s="17"/>
      <c r="M1" s="17"/>
      <c r="N1" s="17"/>
      <c r="O1" s="17"/>
      <c r="P1" s="17"/>
      <c r="Q1" s="17"/>
      <c r="R1" s="17"/>
      <c r="S1" s="17"/>
      <c r="T1" s="17"/>
      <c r="U1" s="62"/>
      <c r="V1" s="62"/>
      <c r="W1" s="62"/>
      <c r="X1" s="17"/>
      <c r="AE1" s="13"/>
      <c r="AF1" s="13"/>
      <c r="AG1" s="13"/>
      <c r="AH1" s="13"/>
      <c r="AI1" s="13"/>
    </row>
    <row r="2" spans="1:37">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c r="AI2" s="13"/>
    </row>
    <row r="3" spans="1:37">
      <c r="A3" s="275" t="s">
        <v>14</v>
      </c>
      <c r="B3" s="134">
        <v>1991</v>
      </c>
      <c r="C3" s="134">
        <v>1992</v>
      </c>
      <c r="D3" s="134">
        <v>1993</v>
      </c>
      <c r="E3" s="134">
        <v>1994</v>
      </c>
      <c r="F3" s="134">
        <v>1995</v>
      </c>
      <c r="G3" s="134">
        <v>1996</v>
      </c>
      <c r="H3" s="134">
        <v>1997</v>
      </c>
      <c r="I3" s="134">
        <v>1998</v>
      </c>
      <c r="J3" s="134">
        <v>1999</v>
      </c>
      <c r="K3" s="134">
        <v>2000</v>
      </c>
      <c r="L3" s="134">
        <v>2001</v>
      </c>
      <c r="M3" s="134">
        <v>2002</v>
      </c>
      <c r="N3" s="134">
        <v>2003</v>
      </c>
      <c r="O3" s="134">
        <v>2004</v>
      </c>
      <c r="P3" s="134">
        <v>2005</v>
      </c>
      <c r="Q3" s="134">
        <v>2006</v>
      </c>
      <c r="R3" s="134">
        <v>2007</v>
      </c>
      <c r="S3" s="134">
        <v>2008</v>
      </c>
      <c r="T3" s="134">
        <v>2009</v>
      </c>
      <c r="U3" s="189">
        <v>2010</v>
      </c>
      <c r="V3" s="181">
        <v>2011</v>
      </c>
      <c r="W3" s="181">
        <v>2012</v>
      </c>
      <c r="X3" s="181">
        <v>2013</v>
      </c>
      <c r="Y3" s="181">
        <v>2014</v>
      </c>
      <c r="Z3" s="181">
        <v>2015</v>
      </c>
      <c r="AA3" s="181">
        <v>2016</v>
      </c>
      <c r="AB3" s="181">
        <v>2017</v>
      </c>
      <c r="AC3" s="181">
        <v>2018</v>
      </c>
      <c r="AD3" s="181">
        <v>2019</v>
      </c>
      <c r="AE3" s="181">
        <v>2020</v>
      </c>
      <c r="AF3" s="181">
        <v>2021</v>
      </c>
      <c r="AG3" s="181">
        <v>2022</v>
      </c>
      <c r="AH3" s="181">
        <v>2023</v>
      </c>
      <c r="AI3" s="181">
        <v>2024</v>
      </c>
      <c r="AK3" s="1" t="s">
        <v>528</v>
      </c>
    </row>
    <row r="4" spans="1:37">
      <c r="A4" s="92" t="s">
        <v>13</v>
      </c>
      <c r="B4" s="285"/>
      <c r="C4" s="285"/>
      <c r="D4" s="285"/>
      <c r="E4" s="285"/>
      <c r="F4" s="285"/>
      <c r="G4" s="285"/>
      <c r="H4" s="285"/>
      <c r="I4" s="285"/>
      <c r="J4" s="285"/>
      <c r="K4" s="285"/>
      <c r="L4" s="285"/>
      <c r="M4" s="285"/>
      <c r="N4" s="285"/>
      <c r="O4" s="285"/>
      <c r="P4" s="285"/>
      <c r="Q4" s="285"/>
      <c r="R4" s="285"/>
      <c r="S4" s="285"/>
      <c r="T4" s="285"/>
      <c r="U4" s="285"/>
      <c r="V4" s="285"/>
      <c r="W4" s="285"/>
      <c r="X4" s="285">
        <v>518.05999999999995</v>
      </c>
      <c r="Y4" s="285">
        <v>508.74</v>
      </c>
      <c r="Z4" s="285"/>
      <c r="AA4" s="285"/>
      <c r="AB4" s="285"/>
      <c r="AC4" s="285"/>
      <c r="AD4" s="285"/>
      <c r="AE4" s="285"/>
      <c r="AF4" s="285"/>
      <c r="AG4" s="285"/>
      <c r="AH4" s="285"/>
      <c r="AI4" s="285"/>
    </row>
    <row r="5" spans="1:37">
      <c r="A5" s="92" t="s">
        <v>12</v>
      </c>
      <c r="B5" s="285">
        <v>478.3</v>
      </c>
      <c r="C5" s="285">
        <v>458.3</v>
      </c>
      <c r="D5" s="285">
        <v>399</v>
      </c>
      <c r="E5" s="285"/>
      <c r="F5" s="285"/>
      <c r="G5" s="285"/>
      <c r="H5" s="285"/>
      <c r="I5" s="285"/>
      <c r="J5" s="285"/>
      <c r="K5" s="285"/>
      <c r="L5" s="285"/>
      <c r="M5" s="285"/>
      <c r="N5" s="285"/>
      <c r="O5" s="285"/>
      <c r="P5" s="285"/>
      <c r="Q5" s="285"/>
      <c r="R5" s="285"/>
      <c r="S5" s="285"/>
      <c r="T5" s="285"/>
      <c r="U5" s="285"/>
      <c r="V5" s="285"/>
      <c r="W5" s="285"/>
      <c r="X5" s="285">
        <v>450.1</v>
      </c>
      <c r="Y5" s="285">
        <v>498.5</v>
      </c>
      <c r="Z5" s="285">
        <v>586.20000000000005</v>
      </c>
      <c r="AA5" s="285"/>
      <c r="AB5" s="285"/>
      <c r="AC5" s="285"/>
      <c r="AD5" s="285"/>
      <c r="AE5" s="285"/>
      <c r="AF5" s="285"/>
      <c r="AG5" s="285"/>
      <c r="AH5" s="285"/>
      <c r="AI5" s="285"/>
    </row>
    <row r="6" spans="1:37">
      <c r="A6" s="92" t="s">
        <v>483</v>
      </c>
      <c r="B6" s="28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285"/>
      <c r="AG6" s="285"/>
      <c r="AH6" s="285"/>
      <c r="AI6" s="285"/>
    </row>
    <row r="7" spans="1:37">
      <c r="A7" s="92" t="s">
        <v>89</v>
      </c>
      <c r="B7" s="285"/>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row>
    <row r="8" spans="1:37">
      <c r="A8" s="92" t="s">
        <v>482</v>
      </c>
      <c r="B8" s="285"/>
      <c r="C8" s="285"/>
      <c r="D8" s="285"/>
      <c r="E8" s="285"/>
      <c r="F8" s="285"/>
      <c r="G8" s="285"/>
      <c r="H8" s="285"/>
      <c r="I8" s="285"/>
      <c r="J8" s="285"/>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row>
    <row r="9" spans="1:37">
      <c r="A9" s="92" t="s">
        <v>11</v>
      </c>
      <c r="B9" s="285">
        <v>322.3</v>
      </c>
      <c r="C9" s="285">
        <v>312.10000000000002</v>
      </c>
      <c r="D9" s="285">
        <v>272.39999999999998</v>
      </c>
      <c r="E9" s="285">
        <v>250.6</v>
      </c>
      <c r="F9" s="285">
        <v>275.7</v>
      </c>
      <c r="G9" s="285">
        <v>279.10000000000002</v>
      </c>
      <c r="H9" s="285">
        <v>260.39999999999998</v>
      </c>
      <c r="I9" s="285">
        <v>224.3</v>
      </c>
      <c r="J9" s="285">
        <v>277.2</v>
      </c>
      <c r="K9" s="285">
        <v>277.2</v>
      </c>
      <c r="L9" s="285">
        <v>277.2</v>
      </c>
      <c r="M9" s="285">
        <v>277.2</v>
      </c>
      <c r="N9" s="285">
        <v>346.5</v>
      </c>
      <c r="O9" s="285">
        <v>346.5</v>
      </c>
      <c r="P9" s="285">
        <v>346.5</v>
      </c>
      <c r="Q9" s="285">
        <v>346.5</v>
      </c>
      <c r="R9" s="285">
        <v>346.5</v>
      </c>
      <c r="S9" s="285">
        <v>346.5</v>
      </c>
      <c r="T9" s="285">
        <v>346.5</v>
      </c>
      <c r="U9" s="285">
        <v>346.5</v>
      </c>
      <c r="V9" s="285">
        <v>415.8</v>
      </c>
      <c r="W9" s="285">
        <v>415.8</v>
      </c>
      <c r="X9" s="285">
        <v>415.8</v>
      </c>
      <c r="Y9" s="285">
        <v>415.8</v>
      </c>
      <c r="Z9" s="285">
        <v>415.8</v>
      </c>
      <c r="AA9" s="285"/>
      <c r="AB9" s="285"/>
      <c r="AC9" s="285"/>
      <c r="AD9" s="285"/>
      <c r="AE9" s="285"/>
      <c r="AF9" s="285">
        <v>1105</v>
      </c>
      <c r="AG9" s="285">
        <v>1065.9000000000001</v>
      </c>
      <c r="AH9" s="285"/>
      <c r="AI9" s="285"/>
    </row>
    <row r="10" spans="1:37">
      <c r="A10" s="92" t="s">
        <v>10</v>
      </c>
      <c r="B10" s="285"/>
      <c r="C10" s="285"/>
      <c r="D10" s="285"/>
      <c r="E10" s="285"/>
      <c r="F10" s="285"/>
      <c r="G10" s="285"/>
      <c r="H10" s="285"/>
      <c r="I10" s="285"/>
      <c r="J10" s="285"/>
      <c r="K10" s="285"/>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5"/>
      <c r="AI10" s="285"/>
    </row>
    <row r="11" spans="1:37">
      <c r="A11" s="92" t="s">
        <v>9</v>
      </c>
      <c r="B11" s="285"/>
      <c r="C11" s="285"/>
      <c r="D11" s="285"/>
      <c r="E11" s="285"/>
      <c r="F11" s="285"/>
      <c r="G11" s="285"/>
      <c r="H11" s="285"/>
      <c r="I11" s="285"/>
      <c r="J11" s="285"/>
      <c r="K11" s="285"/>
      <c r="L11" s="285"/>
      <c r="M11" s="285"/>
      <c r="N11" s="285"/>
      <c r="O11" s="285"/>
      <c r="P11" s="285"/>
      <c r="Q11" s="285"/>
      <c r="R11" s="285"/>
      <c r="S11" s="285"/>
      <c r="T11" s="285"/>
      <c r="U11" s="285"/>
      <c r="V11" s="285"/>
      <c r="W11" s="285"/>
      <c r="X11" s="285"/>
      <c r="Y11" s="285"/>
      <c r="Z11" s="285"/>
      <c r="AA11" s="285"/>
      <c r="AB11" s="285"/>
      <c r="AC11" s="285"/>
      <c r="AD11" s="285"/>
      <c r="AE11" s="285"/>
      <c r="AF11" s="285"/>
      <c r="AG11" s="285"/>
      <c r="AH11" s="285"/>
      <c r="AI11" s="285"/>
    </row>
    <row r="12" spans="1:37">
      <c r="A12" s="92" t="s">
        <v>8</v>
      </c>
      <c r="B12" s="285">
        <v>268.3</v>
      </c>
      <c r="C12" s="285">
        <v>334.1</v>
      </c>
      <c r="D12" s="285">
        <v>425</v>
      </c>
      <c r="E12" s="285">
        <v>434.3</v>
      </c>
      <c r="F12" s="285">
        <v>460.1</v>
      </c>
      <c r="G12" s="285">
        <v>445.7</v>
      </c>
      <c r="H12" s="285">
        <v>427.4</v>
      </c>
      <c r="I12" s="285">
        <v>375.1</v>
      </c>
      <c r="J12" s="285">
        <v>357.3</v>
      </c>
      <c r="K12" s="285">
        <v>342.9</v>
      </c>
      <c r="L12" s="285">
        <v>309</v>
      </c>
      <c r="M12" s="285">
        <v>317.10000000000002</v>
      </c>
      <c r="N12" s="285">
        <v>340.5</v>
      </c>
      <c r="O12" s="285">
        <v>346.1</v>
      </c>
      <c r="P12" s="285">
        <v>322.3</v>
      </c>
      <c r="Q12" s="285">
        <v>300</v>
      </c>
      <c r="R12" s="285">
        <v>363.7</v>
      </c>
      <c r="S12" s="285">
        <v>632.6</v>
      </c>
      <c r="T12" s="285">
        <v>658.4</v>
      </c>
      <c r="U12" s="285">
        <f>21000/30.89</f>
        <v>679.83166073162829</v>
      </c>
      <c r="V12" s="285">
        <f>21000/28.8</f>
        <v>729.16666666666663</v>
      </c>
      <c r="W12" s="285">
        <f>21000/29.9</f>
        <v>702.34113712374585</v>
      </c>
      <c r="X12" s="285">
        <v>684</v>
      </c>
      <c r="Y12" s="285">
        <v>693.99085564990196</v>
      </c>
      <c r="Z12" s="285">
        <v>612.19000000000005</v>
      </c>
      <c r="AA12" s="285">
        <v>604.9</v>
      </c>
      <c r="AB12" s="285">
        <v>623.5</v>
      </c>
      <c r="AC12" s="285">
        <v>725.7</v>
      </c>
      <c r="AD12" s="285">
        <v>747</v>
      </c>
      <c r="AE12" s="285">
        <v>599.4</v>
      </c>
      <c r="AF12" s="285">
        <v>575.6</v>
      </c>
      <c r="AG12" s="285">
        <v>667.7</v>
      </c>
      <c r="AH12" s="285">
        <v>695.9</v>
      </c>
      <c r="AI12" s="285">
        <v>682.4</v>
      </c>
    </row>
    <row r="13" spans="1:37">
      <c r="A13" s="92" t="s">
        <v>6</v>
      </c>
      <c r="B13" s="285">
        <v>285</v>
      </c>
      <c r="C13" s="285">
        <v>235.6</v>
      </c>
      <c r="D13" s="285">
        <v>231</v>
      </c>
      <c r="E13" s="285">
        <v>214.5</v>
      </c>
      <c r="F13" s="285">
        <v>195.5</v>
      </c>
      <c r="G13" s="285">
        <v>231.2</v>
      </c>
      <c r="H13" s="285">
        <v>260.10000000000002</v>
      </c>
      <c r="I13" s="285">
        <v>252.9</v>
      </c>
      <c r="J13" s="285">
        <v>537.20000000000005</v>
      </c>
      <c r="K13" s="285">
        <v>475.8</v>
      </c>
      <c r="L13" s="285">
        <v>401.2</v>
      </c>
      <c r="M13" s="285">
        <v>385.8</v>
      </c>
      <c r="N13" s="285">
        <v>426.3</v>
      </c>
      <c r="O13" s="285">
        <v>497.2</v>
      </c>
      <c r="P13" s="285">
        <v>518.5</v>
      </c>
      <c r="Q13" s="285">
        <v>490.1</v>
      </c>
      <c r="R13" s="285">
        <v>538.1</v>
      </c>
      <c r="S13" s="285">
        <v>628.6</v>
      </c>
      <c r="T13" s="285">
        <v>567.20000000000005</v>
      </c>
      <c r="U13" s="285"/>
      <c r="V13" s="285"/>
      <c r="W13" s="285"/>
      <c r="X13" s="285"/>
      <c r="Y13" s="285"/>
      <c r="Z13" s="285"/>
      <c r="AA13" s="285"/>
      <c r="AB13" s="285"/>
      <c r="AC13" s="285"/>
      <c r="AD13" s="285">
        <v>815.4</v>
      </c>
      <c r="AE13" s="285">
        <v>849.3</v>
      </c>
      <c r="AF13" s="285">
        <v>901.2</v>
      </c>
      <c r="AG13" s="285">
        <v>942.1</v>
      </c>
      <c r="AH13" s="285"/>
      <c r="AI13" s="285"/>
    </row>
    <row r="14" spans="1:37" ht="15" customHeight="1">
      <c r="A14" s="92" t="s">
        <v>17</v>
      </c>
      <c r="B14" s="285">
        <v>391.1</v>
      </c>
      <c r="C14" s="285">
        <v>378.6</v>
      </c>
      <c r="D14" s="285">
        <v>376.4</v>
      </c>
      <c r="E14" s="285">
        <v>377.3</v>
      </c>
      <c r="F14" s="285">
        <v>385.9</v>
      </c>
      <c r="G14" s="285">
        <v>358.1</v>
      </c>
      <c r="H14" s="285"/>
      <c r="I14" s="285"/>
      <c r="J14" s="285"/>
      <c r="K14" s="285"/>
      <c r="L14" s="285"/>
      <c r="M14" s="285"/>
      <c r="N14" s="285"/>
      <c r="O14" s="285"/>
      <c r="P14" s="285"/>
      <c r="Q14" s="285"/>
      <c r="R14" s="285"/>
      <c r="S14" s="285"/>
      <c r="T14" s="285"/>
      <c r="U14" s="285"/>
      <c r="V14" s="285"/>
      <c r="W14" s="285"/>
      <c r="X14" s="285"/>
      <c r="Y14" s="285"/>
      <c r="Z14" s="285"/>
      <c r="AA14" s="285"/>
      <c r="AB14" s="285"/>
      <c r="AC14" s="285"/>
      <c r="AD14" s="285"/>
      <c r="AE14" s="285"/>
      <c r="AF14" s="285"/>
      <c r="AG14" s="285"/>
      <c r="AH14" s="285"/>
      <c r="AI14" s="285"/>
    </row>
    <row r="15" spans="1:37">
      <c r="A15" s="92" t="s">
        <v>4</v>
      </c>
      <c r="B15" s="285"/>
      <c r="C15" s="285"/>
      <c r="D15" s="285"/>
      <c r="E15" s="285"/>
      <c r="F15" s="285"/>
      <c r="G15" s="285"/>
      <c r="H15" s="285"/>
      <c r="I15" s="285"/>
      <c r="J15" s="285"/>
      <c r="K15" s="285"/>
      <c r="L15" s="285"/>
      <c r="M15" s="285"/>
      <c r="N15" s="285"/>
      <c r="O15" s="285"/>
      <c r="P15" s="285"/>
      <c r="Q15" s="285"/>
      <c r="R15" s="285"/>
      <c r="S15" s="285"/>
      <c r="T15" s="285"/>
      <c r="U15" s="285"/>
      <c r="V15" s="285"/>
      <c r="W15" s="285"/>
      <c r="X15" s="285"/>
      <c r="Y15" s="285"/>
      <c r="Z15" s="285" t="s">
        <v>7</v>
      </c>
      <c r="AA15" s="285"/>
      <c r="AB15" s="285"/>
      <c r="AC15" s="285"/>
      <c r="AD15" s="285"/>
      <c r="AE15" s="285"/>
      <c r="AF15" s="285"/>
      <c r="AG15" s="285"/>
      <c r="AH15" s="285"/>
      <c r="AI15" s="285"/>
    </row>
    <row r="16" spans="1:37">
      <c r="A16" s="92" t="s">
        <v>3</v>
      </c>
      <c r="B16" s="285">
        <v>217.2</v>
      </c>
      <c r="C16" s="285">
        <v>258</v>
      </c>
      <c r="D16" s="285">
        <v>238.3</v>
      </c>
      <c r="E16" s="285">
        <v>227.8</v>
      </c>
      <c r="F16" s="285">
        <v>247.8</v>
      </c>
      <c r="G16" s="285">
        <v>225.1</v>
      </c>
      <c r="H16" s="285">
        <v>270.39999999999998</v>
      </c>
      <c r="I16" s="285">
        <v>212.7</v>
      </c>
      <c r="J16" s="285">
        <v>191.3</v>
      </c>
      <c r="K16" s="285">
        <v>191.7</v>
      </c>
      <c r="L16" s="285">
        <v>175.5</v>
      </c>
      <c r="M16" s="285">
        <v>174.6</v>
      </c>
      <c r="N16" s="285">
        <v>265.3</v>
      </c>
      <c r="O16" s="285">
        <v>302.39999999999998</v>
      </c>
      <c r="P16" s="285">
        <v>298.8</v>
      </c>
      <c r="Q16" s="285">
        <v>289.8</v>
      </c>
      <c r="R16" s="285">
        <v>370.6</v>
      </c>
      <c r="S16" s="285">
        <v>417.3</v>
      </c>
      <c r="T16" s="285">
        <v>402.9</v>
      </c>
      <c r="U16" s="285">
        <v>418</v>
      </c>
      <c r="V16" s="285">
        <v>415.2</v>
      </c>
      <c r="W16" s="285">
        <v>431.3</v>
      </c>
      <c r="X16" s="285">
        <v>399.2</v>
      </c>
      <c r="Y16" s="285">
        <v>380.49</v>
      </c>
      <c r="Z16" s="285">
        <v>317.64710000000002</v>
      </c>
      <c r="AA16" s="285">
        <v>296.89999999999998</v>
      </c>
      <c r="AB16" s="285">
        <v>356.5</v>
      </c>
      <c r="AC16" s="285">
        <v>330.9</v>
      </c>
      <c r="AD16" s="285">
        <v>303.60000000000002</v>
      </c>
      <c r="AE16" s="285">
        <v>304.10000000000002</v>
      </c>
      <c r="AF16" s="285">
        <v>382</v>
      </c>
      <c r="AG16" s="285">
        <v>395</v>
      </c>
      <c r="AH16" s="285">
        <v>401</v>
      </c>
      <c r="AI16" s="285">
        <v>408.5</v>
      </c>
    </row>
    <row r="17" spans="1:35">
      <c r="A17" s="92" t="s">
        <v>32</v>
      </c>
      <c r="B17" s="285"/>
      <c r="C17" s="285"/>
      <c r="D17" s="285"/>
      <c r="E17" s="285"/>
      <c r="F17" s="285"/>
      <c r="G17" s="285"/>
      <c r="H17" s="285">
        <v>395.3</v>
      </c>
      <c r="I17" s="285">
        <v>374.6</v>
      </c>
      <c r="J17" s="285">
        <v>330.3</v>
      </c>
      <c r="K17" s="285">
        <v>348.6</v>
      </c>
      <c r="L17" s="285">
        <v>295.5</v>
      </c>
      <c r="M17" s="285">
        <v>257.60000000000002</v>
      </c>
      <c r="N17" s="285">
        <v>242.7</v>
      </c>
      <c r="O17" s="285">
        <v>149.69999999999999</v>
      </c>
      <c r="P17" s="285"/>
      <c r="Q17" s="285"/>
      <c r="R17" s="285"/>
      <c r="S17" s="285"/>
      <c r="T17" s="285"/>
      <c r="U17" s="285"/>
      <c r="V17" s="285"/>
      <c r="W17" s="285"/>
      <c r="X17" s="285"/>
      <c r="Y17" s="285"/>
      <c r="Z17" s="285"/>
      <c r="AA17" s="285"/>
      <c r="AB17" s="285"/>
      <c r="AC17" s="285"/>
      <c r="AD17" s="285"/>
      <c r="AE17" s="285"/>
      <c r="AF17" s="285"/>
      <c r="AG17" s="285"/>
      <c r="AH17" s="285"/>
      <c r="AI17" s="285"/>
    </row>
    <row r="18" spans="1:35">
      <c r="A18" s="92" t="s">
        <v>1</v>
      </c>
      <c r="B18" s="285"/>
      <c r="C18" s="285"/>
      <c r="D18" s="285"/>
      <c r="E18" s="285"/>
      <c r="F18" s="285"/>
      <c r="G18" s="285"/>
      <c r="H18" s="285"/>
      <c r="I18" s="285"/>
      <c r="J18" s="285"/>
      <c r="K18" s="285"/>
      <c r="L18" s="285"/>
      <c r="M18" s="285"/>
      <c r="N18" s="285"/>
      <c r="O18" s="285"/>
      <c r="P18" s="285"/>
      <c r="Q18" s="285"/>
      <c r="R18" s="285"/>
      <c r="S18" s="285"/>
      <c r="T18" s="285"/>
      <c r="U18" s="285"/>
      <c r="V18" s="285"/>
      <c r="W18" s="285"/>
      <c r="X18" s="285"/>
      <c r="Y18" s="285">
        <v>1484.4</v>
      </c>
      <c r="Z18" s="285"/>
      <c r="AA18" s="285"/>
      <c r="AB18" s="285"/>
      <c r="AC18" s="285">
        <v>1221.5</v>
      </c>
      <c r="AD18" s="285">
        <v>1357.6</v>
      </c>
      <c r="AE18" s="285">
        <v>988.9</v>
      </c>
      <c r="AF18" s="285">
        <v>1433.7</v>
      </c>
      <c r="AG18" s="285"/>
      <c r="AH18" s="285"/>
      <c r="AI18" s="285"/>
    </row>
    <row r="19" spans="1:35">
      <c r="A19" s="92" t="s">
        <v>23</v>
      </c>
      <c r="B19" s="285"/>
      <c r="C19" s="285"/>
      <c r="D19" s="285"/>
      <c r="E19" s="285"/>
      <c r="F19" s="285"/>
      <c r="G19" s="285"/>
      <c r="H19" s="285"/>
      <c r="I19" s="285"/>
      <c r="J19" s="285"/>
      <c r="K19" s="285"/>
      <c r="L19" s="285"/>
      <c r="M19" s="285"/>
      <c r="N19" s="285"/>
      <c r="O19" s="285"/>
      <c r="P19" s="285"/>
      <c r="Q19" s="285"/>
      <c r="R19" s="285"/>
      <c r="S19" s="285"/>
      <c r="T19" s="285"/>
      <c r="U19" s="285"/>
      <c r="V19" s="285"/>
      <c r="W19" s="285"/>
      <c r="X19" s="285"/>
      <c r="Y19" s="285">
        <v>450</v>
      </c>
      <c r="Z19" s="285">
        <v>450</v>
      </c>
      <c r="AA19" s="285">
        <v>468.7</v>
      </c>
      <c r="AB19" s="285">
        <v>580.5</v>
      </c>
      <c r="AC19" s="285"/>
      <c r="AD19" s="285"/>
      <c r="AE19" s="285"/>
      <c r="AF19" s="285"/>
      <c r="AG19" s="285"/>
      <c r="AH19" s="285"/>
      <c r="AI19" s="285"/>
    </row>
    <row r="20" spans="1:35">
      <c r="A20" s="17"/>
      <c r="B20" s="13"/>
      <c r="C20" s="13"/>
      <c r="D20" s="13"/>
      <c r="E20" s="13"/>
      <c r="F20" s="13"/>
      <c r="G20" s="13"/>
      <c r="H20" s="13"/>
      <c r="I20" s="13"/>
      <c r="J20" s="13"/>
      <c r="K20" s="13"/>
      <c r="L20" s="13"/>
      <c r="M20" s="13"/>
      <c r="N20" s="13"/>
      <c r="O20" s="13"/>
      <c r="P20" s="13"/>
      <c r="Q20" s="13"/>
      <c r="R20" s="13"/>
      <c r="S20" s="13"/>
      <c r="T20" s="13"/>
      <c r="U20" s="306"/>
      <c r="V20" s="306"/>
      <c r="W20" s="306"/>
      <c r="X20" s="13"/>
      <c r="Y20" s="306"/>
      <c r="Z20" s="306"/>
      <c r="AA20" s="306"/>
      <c r="AB20" s="306"/>
      <c r="AC20" s="306"/>
      <c r="AD20" s="306"/>
      <c r="AE20" s="190"/>
      <c r="AF20" s="190"/>
      <c r="AG20" s="190"/>
      <c r="AH20" s="190"/>
      <c r="AI20" s="190"/>
    </row>
    <row r="21" spans="1:35">
      <c r="A21" s="44" t="s">
        <v>18</v>
      </c>
      <c r="B21" s="13"/>
      <c r="C21" s="306"/>
      <c r="D21" s="13"/>
      <c r="E21" s="306"/>
      <c r="F21" s="13"/>
      <c r="G21" s="13"/>
      <c r="H21" s="13"/>
      <c r="I21" s="13"/>
      <c r="J21" s="13"/>
      <c r="K21" s="13"/>
      <c r="L21" s="13"/>
      <c r="M21" s="13"/>
      <c r="N21" s="13"/>
      <c r="O21" s="13"/>
      <c r="P21" s="13"/>
      <c r="Q21" s="13"/>
      <c r="R21" s="13"/>
      <c r="S21" s="13"/>
      <c r="T21" s="13"/>
      <c r="U21" s="306"/>
      <c r="V21" s="306"/>
      <c r="W21" s="306"/>
      <c r="X21" s="13"/>
      <c r="Y21" s="306"/>
      <c r="Z21" s="306"/>
      <c r="AA21" s="306"/>
      <c r="AB21" s="306"/>
      <c r="AC21" s="306"/>
      <c r="AD21" s="306"/>
      <c r="AE21" s="13"/>
      <c r="AF21" s="13"/>
      <c r="AG21" s="13"/>
      <c r="AH21" s="13"/>
      <c r="AI21" s="13"/>
    </row>
    <row r="22" spans="1:35">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c r="AI22" s="13"/>
    </row>
    <row r="23" spans="1:35">
      <c r="A23" s="13" t="s">
        <v>374</v>
      </c>
      <c r="B23" s="13"/>
      <c r="D23" s="17"/>
      <c r="F23" s="17"/>
      <c r="G23" s="17"/>
      <c r="H23" s="17"/>
      <c r="I23" s="17"/>
      <c r="J23" s="17"/>
      <c r="K23" s="17"/>
      <c r="L23" s="17"/>
      <c r="M23" s="17"/>
      <c r="N23" s="17"/>
      <c r="O23" s="17"/>
      <c r="P23" s="17"/>
      <c r="Q23" s="17"/>
      <c r="R23" s="17"/>
      <c r="S23" s="17"/>
      <c r="T23" s="17"/>
      <c r="X23" s="17"/>
      <c r="AE23" s="13"/>
      <c r="AF23" s="13"/>
      <c r="AG23" s="13"/>
      <c r="AH23" s="13"/>
      <c r="AI23" s="13"/>
    </row>
    <row r="24" spans="1:35">
      <c r="A24" s="17"/>
      <c r="B24" s="13"/>
      <c r="D24" s="17"/>
      <c r="F24" s="17"/>
      <c r="G24" s="17"/>
      <c r="H24" s="17"/>
      <c r="I24" s="17"/>
      <c r="J24" s="17"/>
      <c r="K24" s="17"/>
      <c r="L24" s="17"/>
      <c r="M24" s="17"/>
      <c r="N24" s="17"/>
      <c r="O24" s="17"/>
      <c r="P24" s="17"/>
      <c r="Q24" s="17"/>
      <c r="R24" s="17"/>
      <c r="S24" s="17"/>
      <c r="T24" s="17"/>
      <c r="X24" s="17"/>
      <c r="AE24" s="13"/>
      <c r="AF24" s="13"/>
      <c r="AG24" s="13"/>
      <c r="AH24" s="13"/>
      <c r="AI24" s="13"/>
    </row>
    <row r="25" spans="1:35">
      <c r="A25" s="13" t="s">
        <v>577</v>
      </c>
      <c r="B25" s="17"/>
      <c r="D25" s="17"/>
      <c r="F25" s="17"/>
      <c r="G25" s="17"/>
      <c r="H25" s="17"/>
      <c r="I25" s="17"/>
      <c r="J25" s="17"/>
      <c r="K25" s="17"/>
      <c r="L25" s="17"/>
      <c r="M25" s="17"/>
      <c r="N25" s="17"/>
      <c r="O25" s="17"/>
      <c r="P25" s="17"/>
      <c r="Q25" s="17"/>
      <c r="R25" s="17"/>
      <c r="S25" s="17"/>
      <c r="T25" s="17"/>
      <c r="U25" s="13"/>
      <c r="V25" s="13"/>
      <c r="W25" s="13"/>
      <c r="X25" s="17"/>
      <c r="AE25" s="8"/>
      <c r="AF25" s="8"/>
      <c r="AG25" s="8"/>
      <c r="AH25" s="8"/>
      <c r="AI25" s="8"/>
    </row>
    <row r="26" spans="1:35">
      <c r="A26" s="13"/>
      <c r="U26" s="13"/>
      <c r="V26" s="13"/>
      <c r="W26" s="13"/>
      <c r="AE26" s="13"/>
      <c r="AF26" s="13"/>
      <c r="AG26" s="13"/>
      <c r="AH26" s="13"/>
      <c r="AI26" s="13"/>
    </row>
    <row r="27" spans="1:35">
      <c r="A27" s="17" t="s">
        <v>2846</v>
      </c>
      <c r="U27" s="13"/>
      <c r="V27" s="13"/>
      <c r="W27" s="13"/>
      <c r="AE27" s="13"/>
      <c r="AF27" s="13"/>
      <c r="AG27" s="13"/>
      <c r="AH27" s="13"/>
      <c r="AI27" s="13"/>
    </row>
    <row r="28" spans="1:35">
      <c r="A28" s="17"/>
      <c r="U28" s="13"/>
      <c r="V28" s="13"/>
      <c r="W28" s="13"/>
      <c r="AE28" s="13"/>
      <c r="AF28" s="13"/>
      <c r="AG28" s="13"/>
      <c r="AH28" s="13"/>
      <c r="AI28" s="13"/>
    </row>
    <row r="29" spans="1:35">
      <c r="A29" s="17" t="s">
        <v>2927</v>
      </c>
      <c r="U29" s="13"/>
      <c r="V29" s="13"/>
      <c r="W29" s="13"/>
      <c r="AE29" s="13"/>
      <c r="AF29" s="13"/>
      <c r="AG29" s="13"/>
      <c r="AH29" s="13"/>
      <c r="AI29" s="13"/>
    </row>
    <row r="30" spans="1:35">
      <c r="A30" s="17"/>
      <c r="U30" s="13"/>
      <c r="V30" s="13"/>
      <c r="W30" s="13"/>
      <c r="AE30" s="13"/>
      <c r="AF30" s="13"/>
      <c r="AG30" s="13"/>
      <c r="AH30" s="13"/>
      <c r="AI30" s="13"/>
    </row>
    <row r="31" spans="1:35">
      <c r="A31" s="17" t="s">
        <v>3280</v>
      </c>
      <c r="U31" s="13"/>
      <c r="V31" s="13"/>
      <c r="W31" s="13"/>
      <c r="AE31" s="13"/>
      <c r="AF31" s="13"/>
      <c r="AG31" s="13"/>
      <c r="AH31" s="13"/>
      <c r="AI31" s="13"/>
    </row>
    <row r="32" spans="1:35">
      <c r="A32" s="17"/>
      <c r="U32" s="13"/>
      <c r="V32" s="13"/>
      <c r="W32" s="13"/>
      <c r="AE32" s="13"/>
      <c r="AF32" s="13"/>
      <c r="AG32" s="13"/>
      <c r="AH32" s="13"/>
      <c r="AI32" s="13"/>
    </row>
    <row r="33" spans="1:35">
      <c r="A33" s="53" t="s">
        <v>102</v>
      </c>
      <c r="U33" s="13"/>
      <c r="V33" s="13"/>
      <c r="W33" s="13"/>
      <c r="AE33" s="13"/>
      <c r="AF33" s="13"/>
      <c r="AG33" s="13"/>
      <c r="AH33" s="13"/>
      <c r="AI33" s="13"/>
    </row>
    <row r="34" spans="1:35">
      <c r="U34" s="13"/>
      <c r="V34" s="13"/>
      <c r="W34" s="13"/>
      <c r="AE34" s="13"/>
      <c r="AF34" s="13"/>
      <c r="AG34" s="13"/>
      <c r="AH34" s="13"/>
      <c r="AI34" s="13"/>
    </row>
    <row r="35" spans="1:35">
      <c r="U35" s="13"/>
      <c r="V35" s="13"/>
      <c r="W35" s="13"/>
    </row>
    <row r="36" spans="1:35">
      <c r="U36" s="13"/>
      <c r="V36" s="13"/>
      <c r="W36" s="13"/>
    </row>
    <row r="37" spans="1:35">
      <c r="U37" s="13"/>
      <c r="V37" s="13"/>
      <c r="W37" s="13"/>
    </row>
    <row r="38" spans="1:35">
      <c r="U38" s="13"/>
      <c r="V38" s="13"/>
      <c r="W38" s="13"/>
    </row>
    <row r="39" spans="1:35">
      <c r="U39" s="13"/>
      <c r="V39" s="13"/>
      <c r="W39" s="13"/>
    </row>
  </sheetData>
  <conditionalFormatting sqref="U1:W2">
    <cfRule type="expression" dxfId="64" priority="1" stopIfTrue="1">
      <formula>#N/A</formula>
    </cfRule>
  </conditionalFormatting>
  <hyperlinks>
    <hyperlink ref="AK3" location="Content!A1" display="Back to content page" xr:uid="{00000000-0004-0000-2201-000000000000}"/>
  </hyperlinks>
  <pageMargins left="0.7" right="0.7" top="0.75" bottom="0.75" header="0.3" footer="0.3"/>
  <pageSetup paperSize="9" orientation="portrait" horizontalDpi="4294967295" verticalDpi="4294967295" r:id="rId1"/>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1-000000000000}">
  <sheetPr codeName="Sheet292"/>
  <dimension ref="A1:AH33"/>
  <sheetViews>
    <sheetView topLeftCell="P1" zoomScale="95" zoomScaleNormal="95" workbookViewId="0">
      <selection activeCell="Z21" sqref="Z21"/>
    </sheetView>
  </sheetViews>
  <sheetFormatPr defaultRowHeight="14.5"/>
  <cols>
    <col min="1" max="1" width="33.7265625" customWidth="1"/>
    <col min="2" max="29" width="9.54296875" customWidth="1"/>
  </cols>
  <sheetData>
    <row r="1" spans="1:34">
      <c r="A1" s="18" t="s">
        <v>2714</v>
      </c>
      <c r="B1" s="17"/>
      <c r="C1" s="17"/>
      <c r="D1" s="17"/>
      <c r="E1" s="17"/>
      <c r="F1" s="17"/>
      <c r="G1" s="17"/>
      <c r="H1" s="17"/>
      <c r="I1" s="17"/>
      <c r="J1" s="17"/>
      <c r="K1" s="17"/>
      <c r="L1" s="17"/>
      <c r="M1" s="17"/>
      <c r="N1" s="17"/>
      <c r="O1" s="17"/>
      <c r="P1" s="17"/>
      <c r="Q1" s="17"/>
      <c r="R1" s="17"/>
      <c r="S1" s="17"/>
      <c r="T1" s="17"/>
      <c r="U1" s="62"/>
      <c r="V1" s="62"/>
      <c r="W1" s="62"/>
      <c r="X1" s="17"/>
    </row>
    <row r="2" spans="1:34">
      <c r="A2" s="17"/>
      <c r="B2" s="17"/>
      <c r="C2" s="17"/>
      <c r="D2" s="17"/>
      <c r="E2" s="17"/>
      <c r="F2" s="17"/>
      <c r="G2" s="17"/>
      <c r="H2" s="17"/>
      <c r="I2" s="17"/>
      <c r="J2" s="17"/>
      <c r="K2" s="17"/>
      <c r="L2" s="17"/>
      <c r="M2" s="17"/>
      <c r="N2" s="17"/>
      <c r="O2" s="17"/>
      <c r="P2" s="17"/>
      <c r="Q2" s="17"/>
      <c r="R2" s="17"/>
      <c r="S2" s="17"/>
      <c r="T2" s="17"/>
      <c r="U2" s="62"/>
      <c r="V2" s="62"/>
      <c r="W2" s="62"/>
      <c r="X2" s="17"/>
    </row>
    <row r="3" spans="1:34">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E3" s="1" t="s">
        <v>528</v>
      </c>
      <c r="AG3" s="44"/>
      <c r="AH3" s="44"/>
    </row>
    <row r="4" spans="1:34">
      <c r="A4" s="92" t="s">
        <v>13</v>
      </c>
      <c r="B4" s="687"/>
      <c r="C4" s="687"/>
      <c r="D4" s="687"/>
      <c r="E4" s="687"/>
      <c r="F4" s="687"/>
      <c r="G4" s="687"/>
      <c r="H4" s="687"/>
      <c r="I4" s="687"/>
      <c r="J4" s="687"/>
      <c r="K4" s="687"/>
      <c r="L4" s="687"/>
      <c r="M4" s="687"/>
      <c r="N4" s="687"/>
      <c r="O4" s="687"/>
      <c r="P4" s="687"/>
      <c r="Q4" s="687"/>
      <c r="R4" s="687"/>
      <c r="S4" s="687"/>
      <c r="T4" s="687"/>
      <c r="U4" s="687"/>
      <c r="V4" s="687"/>
      <c r="W4" s="687"/>
      <c r="X4" s="687"/>
      <c r="Y4" s="687"/>
      <c r="Z4" s="687"/>
      <c r="AA4" s="687"/>
      <c r="AB4" s="687"/>
      <c r="AC4" s="687"/>
      <c r="AF4" s="308"/>
    </row>
    <row r="5" spans="1:34">
      <c r="A5" s="92" t="s">
        <v>12</v>
      </c>
      <c r="B5" s="687"/>
      <c r="C5" s="687"/>
      <c r="D5" s="687"/>
      <c r="E5" s="687"/>
      <c r="F5" s="687"/>
      <c r="G5" s="687"/>
      <c r="H5" s="687"/>
      <c r="I5" s="687"/>
      <c r="J5" s="687"/>
      <c r="K5" s="687"/>
      <c r="L5" s="687"/>
      <c r="M5" s="687"/>
      <c r="N5" s="687"/>
      <c r="O5" s="687"/>
      <c r="P5" s="687"/>
      <c r="Q5" s="687"/>
      <c r="R5" s="687"/>
      <c r="S5" s="687"/>
      <c r="T5" s="687"/>
      <c r="U5" s="687"/>
      <c r="V5" s="687"/>
      <c r="W5" s="687"/>
      <c r="X5" s="687">
        <v>2146.84</v>
      </c>
      <c r="Y5" s="687">
        <v>2254.63</v>
      </c>
      <c r="Z5" s="687">
        <v>2648.9</v>
      </c>
      <c r="AA5" s="687"/>
      <c r="AB5" s="687"/>
      <c r="AC5" s="687"/>
      <c r="AE5" s="33"/>
      <c r="AF5" s="308"/>
    </row>
    <row r="6" spans="1:34">
      <c r="A6" s="92" t="s">
        <v>483</v>
      </c>
      <c r="B6" s="687"/>
      <c r="C6" s="687"/>
      <c r="D6" s="687"/>
      <c r="E6" s="687"/>
      <c r="F6" s="687"/>
      <c r="G6" s="687"/>
      <c r="H6" s="687"/>
      <c r="I6" s="687"/>
      <c r="J6" s="687"/>
      <c r="K6" s="687"/>
      <c r="L6" s="687"/>
      <c r="M6" s="687"/>
      <c r="N6" s="687"/>
      <c r="O6" s="687"/>
      <c r="P6" s="687"/>
      <c r="Q6" s="687"/>
      <c r="R6" s="687"/>
      <c r="S6" s="687"/>
      <c r="T6" s="687"/>
      <c r="U6" s="687"/>
      <c r="V6" s="687"/>
      <c r="W6" s="687"/>
      <c r="X6" s="687"/>
      <c r="Y6" s="687"/>
      <c r="Z6" s="687"/>
      <c r="AA6" s="687"/>
      <c r="AB6" s="687"/>
      <c r="AC6" s="687"/>
      <c r="AE6" s="33"/>
    </row>
    <row r="7" spans="1:34">
      <c r="A7" s="92" t="s">
        <v>89</v>
      </c>
      <c r="B7" s="687"/>
      <c r="C7" s="687"/>
      <c r="D7" s="687"/>
      <c r="E7" s="687"/>
      <c r="F7" s="687"/>
      <c r="G7" s="687"/>
      <c r="H7" s="687"/>
      <c r="I7" s="687"/>
      <c r="J7" s="687"/>
      <c r="K7" s="687"/>
      <c r="L7" s="687"/>
      <c r="M7" s="687"/>
      <c r="N7" s="687"/>
      <c r="O7" s="687"/>
      <c r="P7" s="687"/>
      <c r="Q7" s="687"/>
      <c r="R7" s="687"/>
      <c r="S7" s="687"/>
      <c r="T7" s="687"/>
      <c r="U7" s="687"/>
      <c r="V7" s="687"/>
      <c r="W7" s="687"/>
      <c r="X7" s="687"/>
      <c r="Y7" s="687"/>
      <c r="Z7" s="687"/>
      <c r="AA7" s="687"/>
      <c r="AB7" s="687"/>
      <c r="AC7" s="687"/>
      <c r="AF7" s="308"/>
    </row>
    <row r="8" spans="1:34">
      <c r="A8" s="92" t="s">
        <v>482</v>
      </c>
      <c r="B8" s="687"/>
      <c r="C8" s="687"/>
      <c r="D8" s="687"/>
      <c r="E8" s="687"/>
      <c r="F8" s="687"/>
      <c r="G8" s="687"/>
      <c r="H8" s="687"/>
      <c r="I8" s="687"/>
      <c r="J8" s="687"/>
      <c r="K8" s="687"/>
      <c r="L8" s="687"/>
      <c r="M8" s="687"/>
      <c r="N8" s="687"/>
      <c r="O8" s="687"/>
      <c r="P8" s="687"/>
      <c r="Q8" s="687"/>
      <c r="R8" s="687"/>
      <c r="S8" s="687"/>
      <c r="T8" s="687"/>
      <c r="U8" s="687"/>
      <c r="V8" s="687"/>
      <c r="W8" s="687"/>
      <c r="X8" s="687"/>
      <c r="Y8" s="687"/>
      <c r="Z8" s="687"/>
      <c r="AA8" s="687"/>
      <c r="AB8" s="687"/>
      <c r="AC8" s="687"/>
    </row>
    <row r="9" spans="1:34">
      <c r="A9" s="92" t="s">
        <v>11</v>
      </c>
      <c r="B9" s="687"/>
      <c r="C9" s="687"/>
      <c r="D9" s="687"/>
      <c r="E9" s="687"/>
      <c r="F9" s="687"/>
      <c r="G9" s="687"/>
      <c r="H9" s="687"/>
      <c r="I9" s="687"/>
      <c r="J9" s="687"/>
      <c r="K9" s="687">
        <v>2500</v>
      </c>
      <c r="L9" s="687">
        <v>2500</v>
      </c>
      <c r="M9" s="687">
        <v>2500</v>
      </c>
      <c r="N9" s="687">
        <v>2500</v>
      </c>
      <c r="O9" s="687">
        <v>2500</v>
      </c>
      <c r="P9" s="687">
        <v>2500</v>
      </c>
      <c r="Q9" s="687">
        <v>2500</v>
      </c>
      <c r="R9" s="687">
        <v>2500</v>
      </c>
      <c r="S9" s="687">
        <v>2500</v>
      </c>
      <c r="T9" s="687">
        <v>2500</v>
      </c>
      <c r="U9" s="687">
        <v>2500</v>
      </c>
      <c r="V9" s="687">
        <v>2425.5</v>
      </c>
      <c r="W9" s="687">
        <v>2425.5</v>
      </c>
      <c r="X9" s="687">
        <v>2425.5</v>
      </c>
      <c r="Y9" s="687">
        <v>2425.5</v>
      </c>
      <c r="Z9" s="687">
        <v>2425.5</v>
      </c>
      <c r="AA9" s="687"/>
      <c r="AB9" s="687"/>
      <c r="AC9" s="687"/>
    </row>
    <row r="10" spans="1:34">
      <c r="A10" s="92" t="s">
        <v>10</v>
      </c>
      <c r="B10" s="687">
        <v>926.2</v>
      </c>
      <c r="C10" s="687">
        <v>1180.2</v>
      </c>
      <c r="D10" s="687">
        <v>1306.3</v>
      </c>
      <c r="E10" s="687">
        <v>1141</v>
      </c>
      <c r="F10" s="687">
        <v>820.5</v>
      </c>
      <c r="G10" s="687">
        <v>861.8</v>
      </c>
      <c r="H10" s="687">
        <v>883.9</v>
      </c>
      <c r="I10" s="687">
        <v>918.8</v>
      </c>
      <c r="J10" s="687">
        <v>716.1</v>
      </c>
      <c r="K10" s="687">
        <v>738.8</v>
      </c>
      <c r="L10" s="687">
        <v>834.7</v>
      </c>
      <c r="M10" s="687">
        <v>1039.2</v>
      </c>
      <c r="N10" s="687">
        <v>1194.4000000000001</v>
      </c>
      <c r="O10" s="687">
        <v>1615.9</v>
      </c>
      <c r="P10" s="687">
        <v>1756.8</v>
      </c>
      <c r="Q10" s="687">
        <v>1723.1</v>
      </c>
      <c r="R10" s="687">
        <v>1898</v>
      </c>
      <c r="S10" s="687">
        <v>3512.1</v>
      </c>
      <c r="T10" s="687">
        <v>3170.5</v>
      </c>
      <c r="U10" s="687">
        <v>2969.8</v>
      </c>
      <c r="V10" s="687">
        <v>3064.9</v>
      </c>
      <c r="W10" s="687"/>
      <c r="X10" s="687"/>
      <c r="Y10" s="687"/>
      <c r="Z10" s="687"/>
      <c r="AA10" s="687"/>
      <c r="AB10" s="687"/>
      <c r="AC10" s="687"/>
      <c r="AF10" s="308"/>
    </row>
    <row r="11" spans="1:34">
      <c r="A11" s="92" t="s">
        <v>9</v>
      </c>
      <c r="B11" s="687">
        <v>356.7</v>
      </c>
      <c r="C11" s="687">
        <v>363.3</v>
      </c>
      <c r="D11" s="687">
        <v>330.5</v>
      </c>
      <c r="E11" s="687">
        <v>221.9</v>
      </c>
      <c r="F11" s="687">
        <v>190.3</v>
      </c>
      <c r="G11" s="687">
        <v>710.5</v>
      </c>
      <c r="H11" s="687">
        <v>764.8</v>
      </c>
      <c r="I11" s="687">
        <v>490.4</v>
      </c>
      <c r="J11" s="687">
        <v>567.6</v>
      </c>
      <c r="K11" s="687">
        <v>536.4</v>
      </c>
      <c r="L11" s="687">
        <v>562.79999999999995</v>
      </c>
      <c r="M11" s="687">
        <v>542.9</v>
      </c>
      <c r="N11" s="687">
        <v>566.9</v>
      </c>
      <c r="O11" s="687">
        <v>751.9</v>
      </c>
      <c r="P11" s="687">
        <v>947.1</v>
      </c>
      <c r="Q11" s="687">
        <v>852.6</v>
      </c>
      <c r="R11" s="687">
        <v>982</v>
      </c>
      <c r="S11" s="687">
        <v>1051.7</v>
      </c>
      <c r="T11" s="687">
        <v>1137.3</v>
      </c>
      <c r="U11" s="687"/>
      <c r="V11" s="687"/>
      <c r="W11" s="687"/>
      <c r="X11" s="687">
        <v>3941.2</v>
      </c>
      <c r="Y11" s="687"/>
      <c r="Z11" s="687"/>
      <c r="AA11" s="687"/>
      <c r="AB11" s="687"/>
      <c r="AC11" s="687"/>
    </row>
    <row r="12" spans="1:34">
      <c r="A12" s="92" t="s">
        <v>8</v>
      </c>
      <c r="B12" s="687">
        <v>999</v>
      </c>
      <c r="C12" s="687">
        <v>1030</v>
      </c>
      <c r="D12" s="687">
        <v>922.1</v>
      </c>
      <c r="E12" s="687">
        <v>948.6</v>
      </c>
      <c r="F12" s="687">
        <v>1018</v>
      </c>
      <c r="G12" s="687">
        <v>991.8</v>
      </c>
      <c r="H12" s="687">
        <v>847.7</v>
      </c>
      <c r="I12" s="687">
        <v>744</v>
      </c>
      <c r="J12" s="687">
        <v>898.6</v>
      </c>
      <c r="K12" s="687">
        <v>754.5</v>
      </c>
      <c r="L12" s="687">
        <v>687.8</v>
      </c>
      <c r="M12" s="687">
        <v>669.7</v>
      </c>
      <c r="N12" s="687">
        <v>736.8</v>
      </c>
      <c r="O12" s="687">
        <v>761.5</v>
      </c>
      <c r="P12" s="687">
        <v>709</v>
      </c>
      <c r="Q12" s="687">
        <v>768</v>
      </c>
      <c r="R12" s="687">
        <v>931.3</v>
      </c>
      <c r="S12" s="687">
        <v>1255.4000000000001</v>
      </c>
      <c r="T12" s="687">
        <v>1217.0999999999999</v>
      </c>
      <c r="U12" s="687">
        <v>1967.8</v>
      </c>
      <c r="V12" s="687">
        <v>2255.4</v>
      </c>
      <c r="W12" s="687">
        <v>2152.8000000000002</v>
      </c>
      <c r="X12" s="687">
        <v>1662.1</v>
      </c>
      <c r="Y12" s="687">
        <v>1663.3</v>
      </c>
      <c r="Z12" s="687">
        <v>1464.3</v>
      </c>
      <c r="AA12" s="757"/>
      <c r="AB12" s="757"/>
      <c r="AC12" s="757"/>
      <c r="AF12" s="268"/>
    </row>
    <row r="13" spans="1:34">
      <c r="A13" s="92" t="s">
        <v>6</v>
      </c>
      <c r="B13" s="687">
        <v>927.2</v>
      </c>
      <c r="C13" s="687">
        <v>766.3</v>
      </c>
      <c r="D13" s="687">
        <v>750.9</v>
      </c>
      <c r="E13" s="687">
        <v>696.9</v>
      </c>
      <c r="F13" s="687">
        <v>601.70000000000005</v>
      </c>
      <c r="G13" s="687">
        <v>751.1</v>
      </c>
      <c r="H13" s="687">
        <v>845.1</v>
      </c>
      <c r="I13" s="687">
        <v>822.4</v>
      </c>
      <c r="J13" s="687">
        <v>2245.8000000000002</v>
      </c>
      <c r="K13" s="687">
        <v>1988.9</v>
      </c>
      <c r="L13" s="687">
        <v>1676.9</v>
      </c>
      <c r="M13" s="687">
        <v>1612.8</v>
      </c>
      <c r="N13" s="687">
        <v>1781.9</v>
      </c>
      <c r="O13" s="687">
        <v>2078.5</v>
      </c>
      <c r="P13" s="687">
        <v>2167.3000000000002</v>
      </c>
      <c r="Q13" s="687">
        <v>2048.6</v>
      </c>
      <c r="R13" s="687">
        <v>2253</v>
      </c>
      <c r="S13" s="687">
        <v>2629.5</v>
      </c>
      <c r="T13" s="687">
        <v>2519.5</v>
      </c>
      <c r="U13" s="687"/>
      <c r="V13" s="687"/>
      <c r="W13" s="687"/>
      <c r="X13" s="687">
        <v>4089.4</v>
      </c>
      <c r="Y13" s="687">
        <v>4044.3</v>
      </c>
      <c r="Z13" s="687">
        <v>3312.9</v>
      </c>
      <c r="AA13" s="687">
        <v>2391</v>
      </c>
      <c r="AB13" s="687">
        <v>2280.4</v>
      </c>
      <c r="AC13" s="687">
        <v>2353.9</v>
      </c>
    </row>
    <row r="14" spans="1:34">
      <c r="A14" s="92" t="s">
        <v>17</v>
      </c>
      <c r="B14" s="687">
        <v>1116.0999999999999</v>
      </c>
      <c r="C14" s="687">
        <v>1299.4000000000001</v>
      </c>
      <c r="D14" s="687">
        <v>1247.9000000000001</v>
      </c>
      <c r="E14" s="687">
        <v>1398.8</v>
      </c>
      <c r="F14" s="687">
        <v>1378.5</v>
      </c>
      <c r="G14" s="687">
        <v>1003.2</v>
      </c>
      <c r="H14" s="687">
        <v>1008</v>
      </c>
      <c r="I14" s="687">
        <v>861.8</v>
      </c>
      <c r="J14" s="687">
        <v>773.7</v>
      </c>
      <c r="K14" s="687">
        <v>828.6</v>
      </c>
      <c r="L14" s="687">
        <v>734.6</v>
      </c>
      <c r="M14" s="687">
        <v>797.2</v>
      </c>
      <c r="N14" s="687">
        <v>933.7</v>
      </c>
      <c r="O14" s="687">
        <v>1161.7</v>
      </c>
      <c r="P14" s="687">
        <v>1213.4000000000001</v>
      </c>
      <c r="Q14" s="687">
        <v>1249.5999999999999</v>
      </c>
      <c r="R14" s="687">
        <v>1291.3</v>
      </c>
      <c r="S14" s="687">
        <v>1113.5999999999999</v>
      </c>
      <c r="T14" s="687">
        <v>1194.9000000000001</v>
      </c>
      <c r="U14" s="687"/>
      <c r="V14" s="687"/>
      <c r="W14" s="687"/>
      <c r="X14" s="687"/>
      <c r="Y14" s="687"/>
      <c r="Z14" s="687"/>
      <c r="AA14" s="687"/>
      <c r="AB14" s="687"/>
      <c r="AC14" s="687"/>
    </row>
    <row r="15" spans="1:34">
      <c r="A15" s="92" t="s">
        <v>4</v>
      </c>
      <c r="B15" s="687"/>
      <c r="C15" s="687"/>
      <c r="D15" s="687"/>
      <c r="E15" s="687"/>
      <c r="F15" s="687"/>
      <c r="G15" s="687"/>
      <c r="H15" s="687"/>
      <c r="I15" s="687"/>
      <c r="J15" s="687"/>
      <c r="K15" s="687"/>
      <c r="L15" s="687"/>
      <c r="M15" s="687"/>
      <c r="N15" s="687"/>
      <c r="O15" s="687"/>
      <c r="P15" s="687"/>
      <c r="Q15" s="687"/>
      <c r="R15" s="687"/>
      <c r="S15" s="687">
        <v>2823.2</v>
      </c>
      <c r="T15" s="687">
        <v>3704.7</v>
      </c>
      <c r="U15" s="687"/>
      <c r="V15" s="687"/>
      <c r="W15" s="687"/>
      <c r="X15" s="687"/>
      <c r="Y15" s="687"/>
      <c r="Z15" s="687"/>
      <c r="AA15" s="687"/>
      <c r="AB15" s="687"/>
      <c r="AC15" s="687"/>
      <c r="AF15" s="268"/>
    </row>
    <row r="16" spans="1:34">
      <c r="A16" s="92" t="s">
        <v>3</v>
      </c>
      <c r="B16" s="687">
        <v>1337.4</v>
      </c>
      <c r="C16" s="687">
        <v>1374.1</v>
      </c>
      <c r="D16" s="687">
        <v>1393.6</v>
      </c>
      <c r="E16" s="687">
        <v>1481.3</v>
      </c>
      <c r="F16" s="687">
        <v>1561.3</v>
      </c>
      <c r="G16" s="687">
        <v>1366.7</v>
      </c>
      <c r="H16" s="687">
        <v>1462</v>
      </c>
      <c r="I16" s="687">
        <v>1297.0999999999999</v>
      </c>
      <c r="J16" s="687">
        <v>957.8</v>
      </c>
      <c r="K16" s="687">
        <v>883.7</v>
      </c>
      <c r="L16" s="687">
        <v>809.8</v>
      </c>
      <c r="M16" s="687">
        <v>778.8</v>
      </c>
      <c r="N16" s="687">
        <v>1115.4000000000001</v>
      </c>
      <c r="O16" s="687">
        <v>1310.8</v>
      </c>
      <c r="P16" s="687">
        <v>1327.3</v>
      </c>
      <c r="Q16" s="687">
        <v>1340.5</v>
      </c>
      <c r="R16" s="687">
        <v>1450.1</v>
      </c>
      <c r="S16" s="687">
        <v>1339.7</v>
      </c>
      <c r="T16" s="687">
        <v>1499.2</v>
      </c>
      <c r="U16" s="687">
        <v>1468.1</v>
      </c>
      <c r="V16" s="687">
        <v>1525.3</v>
      </c>
      <c r="W16" s="687">
        <v>1756.7</v>
      </c>
      <c r="X16" s="687">
        <v>1854.4</v>
      </c>
      <c r="Y16" s="687">
        <v>2014.08</v>
      </c>
      <c r="Z16" s="687">
        <v>1370.7</v>
      </c>
      <c r="AA16" s="687"/>
      <c r="AB16" s="687"/>
      <c r="AC16" s="687"/>
      <c r="AF16" s="308"/>
    </row>
    <row r="17" spans="1:32">
      <c r="A17" s="92" t="s">
        <v>32</v>
      </c>
      <c r="B17" s="687"/>
      <c r="C17" s="687"/>
      <c r="D17" s="687"/>
      <c r="E17" s="687"/>
      <c r="F17" s="687"/>
      <c r="G17" s="687"/>
      <c r="H17" s="687"/>
      <c r="I17" s="687"/>
      <c r="J17" s="687"/>
      <c r="K17" s="687"/>
      <c r="L17" s="687"/>
      <c r="M17" s="687"/>
      <c r="N17" s="687"/>
      <c r="O17" s="687"/>
      <c r="P17" s="687"/>
      <c r="Q17" s="687"/>
      <c r="R17" s="687"/>
      <c r="S17" s="687"/>
      <c r="T17" s="687"/>
      <c r="U17" s="687"/>
      <c r="V17" s="687"/>
      <c r="W17" s="687"/>
      <c r="X17" s="687"/>
      <c r="Y17" s="687"/>
      <c r="Z17" s="687"/>
      <c r="AA17" s="687"/>
      <c r="AB17" s="687"/>
      <c r="AC17" s="687"/>
      <c r="AF17" s="308"/>
    </row>
    <row r="18" spans="1:32">
      <c r="A18" s="92" t="s">
        <v>1</v>
      </c>
      <c r="B18" s="687"/>
      <c r="C18" s="687"/>
      <c r="D18" s="687"/>
      <c r="E18" s="687"/>
      <c r="F18" s="687"/>
      <c r="G18" s="687"/>
      <c r="H18" s="687"/>
      <c r="I18" s="687"/>
      <c r="J18" s="687"/>
      <c r="K18" s="687"/>
      <c r="L18" s="687"/>
      <c r="M18" s="687"/>
      <c r="N18" s="687"/>
      <c r="O18" s="687"/>
      <c r="P18" s="687"/>
      <c r="Q18" s="687"/>
      <c r="R18" s="687"/>
      <c r="S18" s="687"/>
      <c r="T18" s="687"/>
      <c r="U18" s="687"/>
      <c r="V18" s="687"/>
      <c r="W18" s="687"/>
      <c r="X18" s="687"/>
      <c r="Y18" s="687"/>
      <c r="Z18" s="687"/>
      <c r="AA18" s="687"/>
      <c r="AB18" s="687"/>
      <c r="AC18" s="687"/>
      <c r="AF18" s="308"/>
    </row>
    <row r="19" spans="1:32">
      <c r="A19" s="92" t="s">
        <v>23</v>
      </c>
      <c r="B19" s="687"/>
      <c r="C19" s="687"/>
      <c r="D19" s="687"/>
      <c r="E19" s="687"/>
      <c r="F19" s="687"/>
      <c r="G19" s="687"/>
      <c r="H19" s="687"/>
      <c r="I19" s="687"/>
      <c r="J19" s="687"/>
      <c r="K19" s="687"/>
      <c r="L19" s="687"/>
      <c r="M19" s="687"/>
      <c r="N19" s="687"/>
      <c r="O19" s="687"/>
      <c r="P19" s="687"/>
      <c r="Q19" s="687"/>
      <c r="R19" s="687"/>
      <c r="S19" s="687"/>
      <c r="T19" s="687"/>
      <c r="U19" s="687"/>
      <c r="V19" s="687">
        <f>4.5*1000</f>
        <v>4500</v>
      </c>
      <c r="W19" s="687">
        <f>4.5*1000</f>
        <v>4500</v>
      </c>
      <c r="X19" s="687">
        <f>4.5*1000</f>
        <v>4500</v>
      </c>
      <c r="Y19" s="687">
        <f>4.5*1000</f>
        <v>4500</v>
      </c>
      <c r="Z19" s="687">
        <f>4.5*1000</f>
        <v>4500</v>
      </c>
      <c r="AA19" s="687">
        <v>6391</v>
      </c>
      <c r="AB19" s="687">
        <v>6280.4</v>
      </c>
      <c r="AC19" s="687">
        <v>7020.6</v>
      </c>
    </row>
    <row r="20" spans="1:32">
      <c r="A20" s="17"/>
      <c r="B20" s="17"/>
      <c r="C20" s="13"/>
      <c r="D20" s="13"/>
      <c r="E20" s="13"/>
      <c r="F20" s="13"/>
      <c r="G20" s="13"/>
      <c r="H20" s="13"/>
      <c r="I20" s="13"/>
      <c r="J20" s="13"/>
      <c r="K20" s="13"/>
      <c r="L20" s="13"/>
      <c r="M20" s="13"/>
      <c r="N20" s="13"/>
      <c r="O20" s="13"/>
      <c r="P20" s="17"/>
      <c r="Q20" s="17"/>
      <c r="R20" s="17"/>
      <c r="S20" s="17"/>
      <c r="T20" s="17"/>
      <c r="X20" s="17"/>
    </row>
    <row r="21" spans="1:32">
      <c r="A21" s="44" t="s">
        <v>18</v>
      </c>
      <c r="B21" s="13"/>
      <c r="D21" s="17"/>
      <c r="F21" s="17"/>
      <c r="G21" s="17"/>
      <c r="H21" s="17"/>
      <c r="I21" s="17"/>
      <c r="J21" s="17"/>
      <c r="K21" s="17"/>
      <c r="L21" s="17"/>
      <c r="M21" s="17"/>
      <c r="N21" s="17"/>
      <c r="O21" s="17"/>
      <c r="P21" s="17"/>
      <c r="Q21" s="17"/>
      <c r="R21" s="17"/>
      <c r="S21" s="17"/>
      <c r="T21" s="17"/>
      <c r="X21" s="17"/>
    </row>
    <row r="22" spans="1:32">
      <c r="A22" s="17"/>
      <c r="B22" s="17"/>
      <c r="D22" s="17"/>
      <c r="F22" s="17"/>
      <c r="G22" s="17"/>
      <c r="H22" s="17"/>
      <c r="I22" s="17"/>
      <c r="J22" s="17"/>
      <c r="K22" s="17"/>
      <c r="L22" s="17"/>
      <c r="M22" s="17"/>
      <c r="N22" s="17"/>
      <c r="O22" s="17"/>
      <c r="P22" s="17"/>
      <c r="Q22" s="17"/>
      <c r="R22" s="17"/>
      <c r="S22" s="17"/>
      <c r="T22" s="17"/>
      <c r="U22" s="13"/>
      <c r="V22" s="13"/>
      <c r="W22" s="13"/>
      <c r="X22" s="17"/>
    </row>
    <row r="23" spans="1:32">
      <c r="A23" s="13" t="s">
        <v>271</v>
      </c>
      <c r="B23" s="17"/>
      <c r="D23" s="17"/>
      <c r="F23" s="17"/>
      <c r="G23" s="17"/>
      <c r="H23" s="17"/>
      <c r="I23" s="17"/>
      <c r="J23" s="17"/>
      <c r="K23" s="17"/>
      <c r="L23" s="17"/>
      <c r="M23" s="17"/>
      <c r="N23" s="17"/>
      <c r="O23" s="17"/>
      <c r="P23" s="17"/>
      <c r="Q23" s="17"/>
      <c r="R23" s="17"/>
      <c r="S23" s="17"/>
      <c r="T23" s="17"/>
      <c r="U23" s="13"/>
      <c r="V23" s="13"/>
      <c r="W23" s="13"/>
      <c r="X23" s="17"/>
    </row>
    <row r="24" spans="1:32">
      <c r="A24" s="17"/>
      <c r="U24" s="13"/>
      <c r="V24" s="13"/>
      <c r="W24" s="13"/>
    </row>
    <row r="25" spans="1:32">
      <c r="A25" s="17" t="s">
        <v>548</v>
      </c>
      <c r="U25" s="13"/>
      <c r="V25" s="13"/>
      <c r="W25" s="13"/>
    </row>
    <row r="26" spans="1:32">
      <c r="A26" s="17"/>
      <c r="U26" s="13"/>
      <c r="V26" s="13"/>
      <c r="W26" s="13"/>
    </row>
    <row r="27" spans="1:32">
      <c r="A27" s="17" t="s">
        <v>2846</v>
      </c>
      <c r="U27" s="13"/>
      <c r="V27" s="13"/>
      <c r="W27" s="13"/>
    </row>
    <row r="28" spans="1:32">
      <c r="U28" s="13"/>
      <c r="V28" s="13"/>
      <c r="W28" s="13"/>
    </row>
    <row r="29" spans="1:32">
      <c r="A29" s="53" t="s">
        <v>102</v>
      </c>
      <c r="U29" s="13"/>
      <c r="V29" s="13"/>
      <c r="W29" s="13"/>
    </row>
    <row r="30" spans="1:32">
      <c r="U30" s="13"/>
      <c r="V30" s="13"/>
      <c r="W30" s="13"/>
    </row>
    <row r="31" spans="1:32">
      <c r="U31" s="13"/>
      <c r="V31" s="13"/>
      <c r="W31" s="13"/>
    </row>
    <row r="32" spans="1:32">
      <c r="U32" s="13"/>
      <c r="V32" s="13"/>
      <c r="W32" s="13"/>
    </row>
    <row r="33" spans="21:23">
      <c r="U33" s="13"/>
      <c r="V33" s="13"/>
      <c r="W33" s="13"/>
    </row>
  </sheetData>
  <conditionalFormatting sqref="U1:W2">
    <cfRule type="expression" dxfId="63" priority="1" stopIfTrue="1">
      <formula>#N/A</formula>
    </cfRule>
  </conditionalFormatting>
  <hyperlinks>
    <hyperlink ref="AE3" location="Content!A1" display="Back to content page" xr:uid="{00000000-0004-0000-2301-000000000000}"/>
  </hyperlinks>
  <pageMargins left="0.7" right="0.7" top="0.75" bottom="0.75" header="0.3" footer="0.3"/>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1-000000000000}">
  <sheetPr codeName="Sheet293"/>
  <dimension ref="A1:AL41"/>
  <sheetViews>
    <sheetView zoomScale="95" zoomScaleNormal="95" workbookViewId="0">
      <selection activeCell="H22" sqref="H22"/>
    </sheetView>
  </sheetViews>
  <sheetFormatPr defaultRowHeight="14.5"/>
  <cols>
    <col min="1" max="1" width="33.7265625" customWidth="1"/>
    <col min="2" max="35" width="9.7265625" customWidth="1"/>
  </cols>
  <sheetData>
    <row r="1" spans="1:38">
      <c r="A1" s="18" t="s">
        <v>3206</v>
      </c>
      <c r="B1" s="17"/>
      <c r="C1" s="17"/>
      <c r="D1" s="17"/>
      <c r="E1" s="17"/>
      <c r="F1" s="17"/>
      <c r="G1" s="17"/>
      <c r="H1" s="17"/>
      <c r="I1" s="17"/>
      <c r="J1" s="17"/>
      <c r="K1" s="17"/>
      <c r="L1" s="17"/>
      <c r="M1" s="17"/>
      <c r="N1" s="17"/>
      <c r="O1" s="17"/>
      <c r="P1" s="17"/>
      <c r="Q1" s="17"/>
      <c r="R1" s="17"/>
      <c r="S1" s="17"/>
      <c r="T1" s="17"/>
      <c r="U1" s="62"/>
      <c r="V1" s="62"/>
      <c r="W1" s="62"/>
      <c r="X1" s="17"/>
      <c r="AE1" s="13"/>
      <c r="AF1" s="13"/>
      <c r="AG1" s="13"/>
      <c r="AH1" s="13"/>
      <c r="AI1" s="13"/>
    </row>
    <row r="2" spans="1:38">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c r="AI2" s="13"/>
    </row>
    <row r="3" spans="1:38">
      <c r="A3" s="275" t="s">
        <v>14</v>
      </c>
      <c r="B3" s="173">
        <v>1991</v>
      </c>
      <c r="C3" s="173">
        <v>1992</v>
      </c>
      <c r="D3" s="173">
        <v>1993</v>
      </c>
      <c r="E3" s="173">
        <v>1994</v>
      </c>
      <c r="F3" s="173">
        <v>1995</v>
      </c>
      <c r="G3" s="173">
        <v>1996</v>
      </c>
      <c r="H3" s="173">
        <v>1997</v>
      </c>
      <c r="I3" s="173">
        <v>1998</v>
      </c>
      <c r="J3" s="173">
        <v>1999</v>
      </c>
      <c r="K3" s="173">
        <v>2000</v>
      </c>
      <c r="L3" s="173">
        <v>2001</v>
      </c>
      <c r="M3" s="173">
        <v>2002</v>
      </c>
      <c r="N3" s="173">
        <v>2003</v>
      </c>
      <c r="O3" s="173">
        <v>2004</v>
      </c>
      <c r="P3" s="173">
        <v>2005</v>
      </c>
      <c r="Q3" s="173">
        <v>2006</v>
      </c>
      <c r="R3" s="173">
        <v>2007</v>
      </c>
      <c r="S3" s="173">
        <v>2008</v>
      </c>
      <c r="T3" s="173">
        <v>2009</v>
      </c>
      <c r="U3" s="181">
        <v>2010</v>
      </c>
      <c r="V3" s="181">
        <v>2011</v>
      </c>
      <c r="W3" s="181">
        <v>2012</v>
      </c>
      <c r="X3" s="181">
        <v>2013</v>
      </c>
      <c r="Y3" s="21">
        <v>2014</v>
      </c>
      <c r="Z3" s="181">
        <v>2015</v>
      </c>
      <c r="AA3" s="181">
        <v>2016</v>
      </c>
      <c r="AB3" s="21">
        <v>2017</v>
      </c>
      <c r="AC3" s="181">
        <v>2018</v>
      </c>
      <c r="AD3" s="181">
        <v>2019</v>
      </c>
      <c r="AE3" s="21">
        <v>2020</v>
      </c>
      <c r="AF3" s="181">
        <v>2021</v>
      </c>
      <c r="AG3" s="21">
        <v>2022</v>
      </c>
      <c r="AH3" s="181">
        <v>2023</v>
      </c>
      <c r="AI3" s="181">
        <v>2024</v>
      </c>
      <c r="AK3" s="1" t="s">
        <v>528</v>
      </c>
    </row>
    <row r="4" spans="1:38">
      <c r="A4" s="92" t="s">
        <v>13</v>
      </c>
      <c r="B4" s="687"/>
      <c r="C4" s="687"/>
      <c r="D4" s="687"/>
      <c r="E4" s="687"/>
      <c r="F4" s="687"/>
      <c r="G4" s="687"/>
      <c r="H4" s="687"/>
      <c r="I4" s="687"/>
      <c r="J4" s="687"/>
      <c r="K4" s="687"/>
      <c r="L4" s="687"/>
      <c r="M4" s="687"/>
      <c r="N4" s="687"/>
      <c r="O4" s="687"/>
      <c r="P4" s="687"/>
      <c r="Q4" s="687"/>
      <c r="R4" s="687"/>
      <c r="S4" s="687"/>
      <c r="T4" s="687"/>
      <c r="U4" s="687"/>
      <c r="V4" s="687"/>
      <c r="W4" s="687"/>
      <c r="X4" s="687"/>
      <c r="Y4" s="687"/>
      <c r="Z4" s="687"/>
      <c r="AA4" s="687"/>
      <c r="AB4" s="687"/>
      <c r="AC4" s="687"/>
      <c r="AD4" s="687"/>
      <c r="AE4" s="687"/>
      <c r="AF4" s="687"/>
      <c r="AG4" s="687"/>
      <c r="AH4" s="687"/>
      <c r="AI4" s="687"/>
    </row>
    <row r="5" spans="1:38">
      <c r="A5" s="92" t="s">
        <v>12</v>
      </c>
      <c r="B5" s="687"/>
      <c r="C5" s="687"/>
      <c r="D5" s="687"/>
      <c r="E5" s="687"/>
      <c r="F5" s="687"/>
      <c r="G5" s="687"/>
      <c r="H5" s="687"/>
      <c r="I5" s="687"/>
      <c r="J5" s="687"/>
      <c r="K5" s="687"/>
      <c r="L5" s="687"/>
      <c r="M5" s="687"/>
      <c r="N5" s="687"/>
      <c r="O5" s="687"/>
      <c r="P5" s="687"/>
      <c r="Q5" s="687"/>
      <c r="R5" s="687"/>
      <c r="S5" s="687"/>
      <c r="T5" s="687"/>
      <c r="U5" s="687"/>
      <c r="V5" s="687"/>
      <c r="W5" s="687"/>
      <c r="X5" s="687">
        <v>1994.21</v>
      </c>
      <c r="Y5" s="687">
        <v>2052</v>
      </c>
      <c r="Z5" s="687">
        <v>2387.1</v>
      </c>
      <c r="AA5" s="687"/>
      <c r="AB5" s="687"/>
      <c r="AC5" s="687"/>
      <c r="AD5" s="687"/>
      <c r="AE5" s="687"/>
      <c r="AF5" s="687"/>
      <c r="AG5" s="687"/>
      <c r="AH5" s="687"/>
      <c r="AI5" s="687"/>
      <c r="AK5" s="33"/>
    </row>
    <row r="6" spans="1:38">
      <c r="A6" s="92" t="s">
        <v>483</v>
      </c>
      <c r="B6" s="687"/>
      <c r="C6" s="687"/>
      <c r="D6" s="687"/>
      <c r="E6" s="687"/>
      <c r="F6" s="687"/>
      <c r="G6" s="687"/>
      <c r="H6" s="687"/>
      <c r="I6" s="687"/>
      <c r="J6" s="687"/>
      <c r="K6" s="687"/>
      <c r="L6" s="687"/>
      <c r="M6" s="687"/>
      <c r="N6" s="687"/>
      <c r="O6" s="687"/>
      <c r="P6" s="687"/>
      <c r="Q6" s="687"/>
      <c r="R6" s="687"/>
      <c r="S6" s="687"/>
      <c r="T6" s="687"/>
      <c r="U6" s="687"/>
      <c r="V6" s="687"/>
      <c r="W6" s="687"/>
      <c r="X6" s="687"/>
      <c r="Y6" s="687"/>
      <c r="Z6" s="687"/>
      <c r="AA6" s="687"/>
      <c r="AB6" s="687"/>
      <c r="AC6" s="687"/>
      <c r="AD6" s="687"/>
      <c r="AE6" s="687"/>
      <c r="AF6" s="687"/>
      <c r="AG6" s="687"/>
      <c r="AH6" s="687"/>
      <c r="AI6" s="687"/>
      <c r="AK6" s="33"/>
    </row>
    <row r="7" spans="1:38">
      <c r="A7" s="92" t="s">
        <v>89</v>
      </c>
      <c r="B7" s="687"/>
      <c r="C7" s="687"/>
      <c r="D7" s="687"/>
      <c r="E7" s="687"/>
      <c r="F7" s="687"/>
      <c r="G7" s="687"/>
      <c r="H7" s="687"/>
      <c r="I7" s="687"/>
      <c r="J7" s="687"/>
      <c r="K7" s="687"/>
      <c r="L7" s="687"/>
      <c r="M7" s="687"/>
      <c r="N7" s="687"/>
      <c r="O7" s="687"/>
      <c r="P7" s="687"/>
      <c r="Q7" s="687"/>
      <c r="R7" s="687"/>
      <c r="S7" s="687"/>
      <c r="T7" s="687"/>
      <c r="U7" s="687"/>
      <c r="V7" s="687"/>
      <c r="W7" s="687"/>
      <c r="X7" s="687"/>
      <c r="Y7" s="687"/>
      <c r="Z7" s="687"/>
      <c r="AA7" s="687"/>
      <c r="AB7" s="687"/>
      <c r="AC7" s="687"/>
      <c r="AD7" s="687"/>
      <c r="AE7" s="687"/>
      <c r="AF7" s="687"/>
      <c r="AG7" s="687"/>
      <c r="AH7" s="687"/>
      <c r="AI7" s="687"/>
    </row>
    <row r="8" spans="1:38">
      <c r="A8" s="92" t="s">
        <v>482</v>
      </c>
      <c r="B8" s="687"/>
      <c r="C8" s="687"/>
      <c r="D8" s="687"/>
      <c r="E8" s="687"/>
      <c r="F8" s="687"/>
      <c r="G8" s="687"/>
      <c r="H8" s="687"/>
      <c r="I8" s="687"/>
      <c r="J8" s="687"/>
      <c r="K8" s="687"/>
      <c r="L8" s="687"/>
      <c r="M8" s="687"/>
      <c r="N8" s="687"/>
      <c r="O8" s="687"/>
      <c r="P8" s="687"/>
      <c r="Q8" s="687"/>
      <c r="R8" s="687"/>
      <c r="S8" s="687"/>
      <c r="T8" s="687"/>
      <c r="U8" s="687"/>
      <c r="V8" s="687"/>
      <c r="W8" s="687"/>
      <c r="X8" s="687"/>
      <c r="Y8" s="687"/>
      <c r="Z8" s="687"/>
      <c r="AA8" s="687"/>
      <c r="AB8" s="687"/>
      <c r="AC8" s="687"/>
      <c r="AD8" s="687"/>
      <c r="AE8" s="687"/>
      <c r="AF8" s="687"/>
      <c r="AG8" s="687"/>
      <c r="AH8" s="687"/>
      <c r="AI8" s="687"/>
    </row>
    <row r="9" spans="1:38">
      <c r="A9" s="92" t="s">
        <v>11</v>
      </c>
      <c r="B9" s="687"/>
      <c r="C9" s="687"/>
      <c r="D9" s="687"/>
      <c r="E9" s="687"/>
      <c r="F9" s="687"/>
      <c r="G9" s="687"/>
      <c r="H9" s="687"/>
      <c r="I9" s="687"/>
      <c r="J9" s="687"/>
      <c r="K9" s="687">
        <v>1666.67</v>
      </c>
      <c r="L9" s="687">
        <v>1666.67</v>
      </c>
      <c r="M9" s="687">
        <v>1666.67</v>
      </c>
      <c r="N9" s="687">
        <v>1666.67</v>
      </c>
      <c r="O9" s="687">
        <v>1666.67</v>
      </c>
      <c r="P9" s="687">
        <v>1666.67</v>
      </c>
      <c r="Q9" s="687">
        <v>1666.67</v>
      </c>
      <c r="R9" s="687">
        <v>1666.67</v>
      </c>
      <c r="S9" s="687">
        <v>1666.67</v>
      </c>
      <c r="T9" s="687">
        <v>1666.67</v>
      </c>
      <c r="U9" s="687">
        <v>1666.67</v>
      </c>
      <c r="V9" s="687">
        <v>1540</v>
      </c>
      <c r="W9" s="687">
        <v>1540</v>
      </c>
      <c r="X9" s="687">
        <v>1540</v>
      </c>
      <c r="Y9" s="687">
        <v>1540</v>
      </c>
      <c r="Z9" s="687">
        <v>1540</v>
      </c>
      <c r="AA9" s="687"/>
      <c r="AB9" s="687"/>
      <c r="AC9" s="687"/>
      <c r="AD9" s="687"/>
      <c r="AE9" s="687"/>
      <c r="AF9" s="687"/>
      <c r="AG9" s="687"/>
      <c r="AH9" s="687"/>
      <c r="AI9" s="687"/>
    </row>
    <row r="10" spans="1:38">
      <c r="A10" s="92" t="s">
        <v>10</v>
      </c>
      <c r="B10" s="687">
        <v>1304.5999999999999</v>
      </c>
      <c r="C10" s="687">
        <v>1662.4</v>
      </c>
      <c r="D10" s="687">
        <v>1839.9</v>
      </c>
      <c r="E10" s="687">
        <v>1607.1</v>
      </c>
      <c r="F10" s="687">
        <v>1155.7</v>
      </c>
      <c r="G10" s="687">
        <v>1213.8</v>
      </c>
      <c r="H10" s="687">
        <v>1245</v>
      </c>
      <c r="I10" s="687">
        <v>1294.2</v>
      </c>
      <c r="J10" s="687">
        <v>1193.5</v>
      </c>
      <c r="K10" s="687">
        <v>1182.0999999999999</v>
      </c>
      <c r="L10" s="687">
        <v>1441.9</v>
      </c>
      <c r="M10" s="687">
        <v>1463.7</v>
      </c>
      <c r="N10" s="687">
        <v>1938.1</v>
      </c>
      <c r="O10" s="687">
        <v>1284.2</v>
      </c>
      <c r="P10" s="687">
        <v>1198.2</v>
      </c>
      <c r="Q10" s="687">
        <v>1248.5999999999999</v>
      </c>
      <c r="R10" s="687">
        <v>1572.3</v>
      </c>
      <c r="S10" s="687">
        <v>2915.1</v>
      </c>
      <c r="T10" s="687">
        <v>2788.5</v>
      </c>
      <c r="U10" s="687">
        <v>4182.92</v>
      </c>
      <c r="V10" s="687">
        <v>4316.8100000000004</v>
      </c>
      <c r="W10" s="687">
        <v>3886.24</v>
      </c>
      <c r="X10" s="687">
        <v>4134.09</v>
      </c>
      <c r="Y10" s="687"/>
      <c r="Z10" s="687"/>
      <c r="AA10" s="687"/>
      <c r="AB10" s="687"/>
      <c r="AC10" s="687"/>
      <c r="AD10" s="687"/>
      <c r="AE10" s="687"/>
      <c r="AF10" s="687"/>
      <c r="AG10" s="687"/>
      <c r="AH10" s="687"/>
      <c r="AI10" s="687"/>
    </row>
    <row r="11" spans="1:38">
      <c r="A11" s="92" t="s">
        <v>9</v>
      </c>
      <c r="B11" s="687">
        <v>463.7</v>
      </c>
      <c r="C11" s="687">
        <v>472.3</v>
      </c>
      <c r="D11" s="687">
        <v>429.5</v>
      </c>
      <c r="E11" s="687">
        <v>288.7</v>
      </c>
      <c r="F11" s="687">
        <v>247.5</v>
      </c>
      <c r="G11" s="687">
        <v>986.8</v>
      </c>
      <c r="H11" s="687">
        <v>1062.2</v>
      </c>
      <c r="I11" s="687">
        <v>681.1</v>
      </c>
      <c r="J11" s="687">
        <v>788.4</v>
      </c>
      <c r="K11" s="687">
        <v>744.9</v>
      </c>
      <c r="L11" s="687">
        <v>781.7</v>
      </c>
      <c r="M11" s="687">
        <v>754</v>
      </c>
      <c r="N11" s="687">
        <v>787.3</v>
      </c>
      <c r="O11" s="687">
        <v>1044.3</v>
      </c>
      <c r="P11" s="687">
        <v>1315.4</v>
      </c>
      <c r="Q11" s="687">
        <v>1184.2</v>
      </c>
      <c r="R11" s="687">
        <v>1363.9</v>
      </c>
      <c r="S11" s="687">
        <v>1460.6</v>
      </c>
      <c r="T11" s="687">
        <v>1579.6</v>
      </c>
      <c r="U11" s="687"/>
      <c r="V11" s="687"/>
      <c r="W11" s="687"/>
      <c r="X11" s="687">
        <v>5478.2</v>
      </c>
      <c r="Y11" s="687"/>
      <c r="Z11" s="687"/>
      <c r="AA11" s="687"/>
      <c r="AB11" s="687"/>
      <c r="AC11" s="687"/>
      <c r="AD11" s="687"/>
      <c r="AE11" s="687"/>
      <c r="AF11" s="687"/>
      <c r="AG11" s="687"/>
      <c r="AH11" s="687"/>
      <c r="AI11" s="687"/>
    </row>
    <row r="12" spans="1:38">
      <c r="A12" s="92" t="s">
        <v>8</v>
      </c>
      <c r="B12" s="687">
        <v>1427.2</v>
      </c>
      <c r="C12" s="687">
        <v>1471.4</v>
      </c>
      <c r="D12" s="687">
        <v>1317.3</v>
      </c>
      <c r="E12" s="687">
        <v>1355.2</v>
      </c>
      <c r="F12" s="687">
        <v>1442.7</v>
      </c>
      <c r="G12" s="687">
        <v>1445.5</v>
      </c>
      <c r="H12" s="687">
        <v>1243.0999999999999</v>
      </c>
      <c r="I12" s="687">
        <v>1230.5</v>
      </c>
      <c r="J12" s="687">
        <v>1182.4000000000001</v>
      </c>
      <c r="K12" s="687">
        <v>992.8</v>
      </c>
      <c r="L12" s="687">
        <v>905</v>
      </c>
      <c r="M12" s="687">
        <v>881.1</v>
      </c>
      <c r="N12" s="687">
        <v>969.5</v>
      </c>
      <c r="O12" s="687">
        <v>1001.9</v>
      </c>
      <c r="P12" s="687">
        <v>932.8</v>
      </c>
      <c r="Q12" s="687">
        <v>1010.5</v>
      </c>
      <c r="R12" s="687">
        <v>1416.8528566868818</v>
      </c>
      <c r="S12" s="687">
        <v>1899.5433789954338</v>
      </c>
      <c r="T12" s="687">
        <v>1823.1058234189104</v>
      </c>
      <c r="U12" s="687">
        <v>1975.6414420266321</v>
      </c>
      <c r="V12" s="687">
        <v>2251.1320097526991</v>
      </c>
      <c r="W12" s="687">
        <v>2132.1621082052307</v>
      </c>
      <c r="X12" s="687">
        <v>2173.1978776143028</v>
      </c>
      <c r="Y12" s="687">
        <v>2169.0288028215009</v>
      </c>
      <c r="Z12" s="687">
        <v>1910.0614060356456</v>
      </c>
      <c r="AA12" s="687">
        <v>1910.1506118165423</v>
      </c>
      <c r="AB12" s="687">
        <v>1901.5663199167102</v>
      </c>
      <c r="AC12" s="687">
        <v>2018.860576071919</v>
      </c>
      <c r="AD12" s="687">
        <v>1848.6835206945741</v>
      </c>
      <c r="AE12" s="687">
        <v>1674.5904805795963</v>
      </c>
      <c r="AF12" s="687">
        <v>1678.9738112065904</v>
      </c>
      <c r="AG12" s="786">
        <v>2298.3278101324727</v>
      </c>
      <c r="AH12" s="786">
        <v>2513.3000000000002</v>
      </c>
      <c r="AI12" s="786">
        <v>2477.3000000000002</v>
      </c>
    </row>
    <row r="13" spans="1:38">
      <c r="A13" s="92" t="s">
        <v>6</v>
      </c>
      <c r="B13" s="687">
        <v>1204.2</v>
      </c>
      <c r="C13" s="687">
        <v>995.3</v>
      </c>
      <c r="D13" s="687">
        <v>976.1</v>
      </c>
      <c r="E13" s="687">
        <v>905.9</v>
      </c>
      <c r="F13" s="687">
        <v>782.3</v>
      </c>
      <c r="G13" s="687">
        <v>976.4</v>
      </c>
      <c r="H13" s="687">
        <v>3161.5</v>
      </c>
      <c r="I13" s="687">
        <v>2985.9</v>
      </c>
      <c r="J13" s="687">
        <v>2730.1</v>
      </c>
      <c r="K13" s="687">
        <v>2376.4</v>
      </c>
      <c r="L13" s="687">
        <v>1899.1</v>
      </c>
      <c r="M13" s="687">
        <v>1886.5</v>
      </c>
      <c r="N13" s="687">
        <v>2324.8000000000002</v>
      </c>
      <c r="O13" s="687">
        <v>2951.9</v>
      </c>
      <c r="P13" s="687">
        <v>2703.2</v>
      </c>
      <c r="Q13" s="687">
        <v>3051.8</v>
      </c>
      <c r="R13" s="687">
        <v>3104</v>
      </c>
      <c r="S13" s="687">
        <v>3602.1</v>
      </c>
      <c r="T13" s="687">
        <v>3460.8</v>
      </c>
      <c r="U13" s="687"/>
      <c r="V13" s="687">
        <v>4457.95</v>
      </c>
      <c r="W13" s="687">
        <v>4997.26</v>
      </c>
      <c r="X13" s="687">
        <v>4658.2299999999996</v>
      </c>
      <c r="Y13" s="687">
        <v>4678.7</v>
      </c>
      <c r="Z13" s="687">
        <v>3769.1</v>
      </c>
      <c r="AA13" s="687">
        <v>2885.8</v>
      </c>
      <c r="AB13" s="687"/>
      <c r="AC13" s="687"/>
      <c r="AD13" s="687"/>
      <c r="AE13" s="687"/>
      <c r="AF13" s="687"/>
      <c r="AG13" s="687"/>
      <c r="AH13" s="786">
        <v>4789.8</v>
      </c>
      <c r="AI13" s="687"/>
      <c r="AL13" s="8"/>
    </row>
    <row r="14" spans="1:38">
      <c r="A14" s="92" t="s">
        <v>17</v>
      </c>
      <c r="B14" s="687">
        <v>1518.1</v>
      </c>
      <c r="C14" s="687">
        <v>1767.1</v>
      </c>
      <c r="D14" s="687">
        <v>1697.2</v>
      </c>
      <c r="E14" s="687">
        <v>1902.3</v>
      </c>
      <c r="F14" s="687">
        <v>1874.7</v>
      </c>
      <c r="G14" s="687">
        <v>1364.9</v>
      </c>
      <c r="H14" s="687">
        <v>1371.3</v>
      </c>
      <c r="I14" s="687">
        <v>1172.5</v>
      </c>
      <c r="J14" s="687">
        <v>1052.8</v>
      </c>
      <c r="K14" s="687">
        <v>1127.3</v>
      </c>
      <c r="L14" s="687">
        <v>999.4</v>
      </c>
      <c r="M14" s="687">
        <v>1084.5999999999999</v>
      </c>
      <c r="N14" s="687">
        <v>1270.4000000000001</v>
      </c>
      <c r="O14" s="687">
        <v>1580.6</v>
      </c>
      <c r="P14" s="687">
        <v>1651</v>
      </c>
      <c r="Q14" s="687">
        <v>1700.3</v>
      </c>
      <c r="R14" s="687">
        <v>1793.5</v>
      </c>
      <c r="S14" s="687">
        <v>1546.7</v>
      </c>
      <c r="T14" s="687">
        <v>1659.6</v>
      </c>
      <c r="U14" s="687"/>
      <c r="V14" s="687"/>
      <c r="W14" s="687"/>
      <c r="X14" s="687"/>
      <c r="Y14" s="687"/>
      <c r="Z14" s="687"/>
      <c r="AA14" s="687"/>
      <c r="AB14" s="687"/>
      <c r="AC14" s="687"/>
      <c r="AD14" s="687"/>
      <c r="AE14" s="687"/>
      <c r="AF14" s="687"/>
      <c r="AG14" s="687"/>
      <c r="AH14" s="687"/>
      <c r="AI14" s="687"/>
    </row>
    <row r="15" spans="1:38">
      <c r="A15" s="92" t="s">
        <v>4</v>
      </c>
      <c r="B15" s="687"/>
      <c r="C15" s="687"/>
      <c r="D15" s="687"/>
      <c r="E15" s="687"/>
      <c r="F15" s="687"/>
      <c r="G15" s="687"/>
      <c r="H15" s="687"/>
      <c r="I15" s="687"/>
      <c r="J15" s="687"/>
      <c r="K15" s="687"/>
      <c r="L15" s="687"/>
      <c r="M15" s="687"/>
      <c r="N15" s="687"/>
      <c r="O15" s="687"/>
      <c r="P15" s="687"/>
      <c r="Q15" s="687"/>
      <c r="R15" s="687"/>
      <c r="S15" s="687"/>
      <c r="T15" s="687"/>
      <c r="U15" s="687"/>
      <c r="V15" s="687"/>
      <c r="W15" s="687"/>
      <c r="X15" s="687"/>
      <c r="Y15" s="687"/>
      <c r="Z15" s="687"/>
      <c r="AA15" s="687"/>
      <c r="AB15" s="687"/>
      <c r="AC15" s="687"/>
      <c r="AD15" s="687"/>
      <c r="AE15" s="687"/>
      <c r="AF15" s="687"/>
      <c r="AG15" s="687"/>
      <c r="AH15" s="687"/>
      <c r="AI15" s="687"/>
    </row>
    <row r="16" spans="1:38">
      <c r="A16" s="92" t="s">
        <v>3</v>
      </c>
      <c r="B16" s="687">
        <v>1337.4</v>
      </c>
      <c r="C16" s="687">
        <v>1374.1</v>
      </c>
      <c r="D16" s="687">
        <v>1393.6</v>
      </c>
      <c r="E16" s="687">
        <v>1481.3</v>
      </c>
      <c r="F16" s="687">
        <v>1561.3</v>
      </c>
      <c r="G16" s="687">
        <v>1366.7</v>
      </c>
      <c r="H16" s="687">
        <v>1462</v>
      </c>
      <c r="I16" s="687">
        <v>1297.0999999999999</v>
      </c>
      <c r="J16" s="687">
        <v>957.8</v>
      </c>
      <c r="K16" s="687">
        <v>883.7</v>
      </c>
      <c r="L16" s="687">
        <v>809.8</v>
      </c>
      <c r="M16" s="687">
        <v>778.8</v>
      </c>
      <c r="N16" s="687">
        <v>1115.4000000000001</v>
      </c>
      <c r="O16" s="687">
        <v>1310.8</v>
      </c>
      <c r="P16" s="687">
        <v>1327.3</v>
      </c>
      <c r="Q16" s="687">
        <v>1340.5</v>
      </c>
      <c r="R16" s="687">
        <v>1450.1</v>
      </c>
      <c r="S16" s="687">
        <v>1693.81</v>
      </c>
      <c r="T16" s="687">
        <v>1783.1</v>
      </c>
      <c r="U16" s="687">
        <v>1951.8</v>
      </c>
      <c r="V16" s="687">
        <v>2103.4</v>
      </c>
      <c r="W16" s="687">
        <v>2016.97</v>
      </c>
      <c r="X16" s="687">
        <v>1901.14</v>
      </c>
      <c r="Y16" s="687">
        <v>1837.5</v>
      </c>
      <c r="Z16" s="687">
        <v>1714.588</v>
      </c>
      <c r="AA16" s="687">
        <v>1505.6</v>
      </c>
      <c r="AB16" s="687">
        <v>2015.1</v>
      </c>
      <c r="AC16" s="687">
        <v>2081.6999999999998</v>
      </c>
      <c r="AD16" s="687">
        <v>1921.2</v>
      </c>
      <c r="AE16" s="687">
        <v>1713.1</v>
      </c>
      <c r="AF16" s="687">
        <v>2134.6</v>
      </c>
      <c r="AG16" s="687">
        <v>2974.8</v>
      </c>
      <c r="AH16" s="687">
        <v>3530.1</v>
      </c>
      <c r="AI16" s="786">
        <v>2054.1</v>
      </c>
    </row>
    <row r="17" spans="1:38">
      <c r="A17" s="92" t="s">
        <v>32</v>
      </c>
      <c r="B17" s="687"/>
      <c r="C17" s="687"/>
      <c r="D17" s="687"/>
      <c r="E17" s="687"/>
      <c r="F17" s="687"/>
      <c r="G17" s="687"/>
      <c r="H17" s="687"/>
      <c r="I17" s="687"/>
      <c r="J17" s="687"/>
      <c r="K17" s="687"/>
      <c r="L17" s="687"/>
      <c r="M17" s="687"/>
      <c r="N17" s="687"/>
      <c r="O17" s="687"/>
      <c r="P17" s="687"/>
      <c r="Q17" s="687"/>
      <c r="R17" s="687"/>
      <c r="S17" s="687"/>
      <c r="T17" s="687"/>
      <c r="U17" s="687"/>
      <c r="V17" s="687"/>
      <c r="W17" s="687"/>
      <c r="X17" s="687"/>
      <c r="Y17" s="687"/>
      <c r="Z17" s="687"/>
      <c r="AA17" s="687"/>
      <c r="AB17" s="687"/>
      <c r="AC17" s="687"/>
      <c r="AD17" s="687"/>
      <c r="AE17" s="687"/>
      <c r="AF17" s="687"/>
      <c r="AG17" s="687"/>
      <c r="AH17" s="687"/>
      <c r="AI17" s="687"/>
    </row>
    <row r="18" spans="1:38">
      <c r="A18" s="92" t="s">
        <v>1</v>
      </c>
      <c r="B18" s="687"/>
      <c r="C18" s="687"/>
      <c r="D18" s="687"/>
      <c r="E18" s="687"/>
      <c r="F18" s="687"/>
      <c r="G18" s="687"/>
      <c r="H18" s="687"/>
      <c r="I18" s="687"/>
      <c r="J18" s="687"/>
      <c r="K18" s="687"/>
      <c r="L18" s="687"/>
      <c r="M18" s="687"/>
      <c r="N18" s="687"/>
      <c r="O18" s="687"/>
      <c r="P18" s="687"/>
      <c r="Q18" s="687"/>
      <c r="R18" s="687"/>
      <c r="S18" s="687"/>
      <c r="T18" s="687"/>
      <c r="U18" s="687">
        <v>3534.7</v>
      </c>
      <c r="V18" s="687">
        <v>3147.2</v>
      </c>
      <c r="W18" s="687">
        <v>3466.3</v>
      </c>
      <c r="X18" s="687">
        <v>3471.1</v>
      </c>
      <c r="Y18" s="687">
        <v>3219.8</v>
      </c>
      <c r="Z18" s="687">
        <v>2050.1999999999998</v>
      </c>
      <c r="AA18" s="687"/>
      <c r="AB18" s="687"/>
      <c r="AC18" s="687">
        <v>2595.6999999999998</v>
      </c>
      <c r="AD18" s="687">
        <v>2285.9</v>
      </c>
      <c r="AE18" s="687"/>
      <c r="AF18" s="687"/>
      <c r="AG18" s="687"/>
      <c r="AH18" s="687"/>
      <c r="AI18" s="687"/>
      <c r="AL18" s="8"/>
    </row>
    <row r="19" spans="1:38">
      <c r="A19" s="92" t="s">
        <v>23</v>
      </c>
      <c r="B19" s="687"/>
      <c r="C19" s="687"/>
      <c r="D19" s="687"/>
      <c r="E19" s="687"/>
      <c r="F19" s="687"/>
      <c r="G19" s="687"/>
      <c r="H19" s="687"/>
      <c r="I19" s="687"/>
      <c r="J19" s="687"/>
      <c r="K19" s="687"/>
      <c r="L19" s="687"/>
      <c r="M19" s="687"/>
      <c r="N19" s="687"/>
      <c r="O19" s="687"/>
      <c r="P19" s="687"/>
      <c r="Q19" s="687"/>
      <c r="R19" s="687"/>
      <c r="S19" s="687"/>
      <c r="T19" s="687"/>
      <c r="U19" s="687"/>
      <c r="V19" s="687"/>
      <c r="W19" s="687">
        <f>6*1000</f>
        <v>6000</v>
      </c>
      <c r="X19" s="687">
        <f>6*1000</f>
        <v>6000</v>
      </c>
      <c r="Y19" s="687">
        <f>6*1000</f>
        <v>6000</v>
      </c>
      <c r="Z19" s="687">
        <f>6*1000</f>
        <v>6000</v>
      </c>
      <c r="AA19" s="687"/>
      <c r="AB19" s="687"/>
      <c r="AC19" s="687"/>
      <c r="AD19" s="687"/>
      <c r="AE19" s="687"/>
      <c r="AF19" s="687"/>
      <c r="AG19" s="687"/>
      <c r="AH19" s="687"/>
      <c r="AI19" s="687"/>
    </row>
    <row r="20" spans="1:38">
      <c r="C20" s="13"/>
      <c r="D20" s="13"/>
      <c r="E20" s="13"/>
      <c r="F20" s="13"/>
      <c r="G20" s="13"/>
      <c r="H20" s="13"/>
      <c r="I20" s="13"/>
      <c r="J20" s="13"/>
      <c r="K20" s="13"/>
      <c r="L20" s="13"/>
      <c r="M20" s="13"/>
      <c r="N20" s="13"/>
      <c r="O20" s="13"/>
      <c r="X20" s="17"/>
      <c r="AE20" s="190"/>
      <c r="AF20" s="190"/>
      <c r="AG20" s="190"/>
      <c r="AH20" s="190"/>
      <c r="AI20" s="190"/>
    </row>
    <row r="21" spans="1:38">
      <c r="A21" s="44" t="s">
        <v>18</v>
      </c>
      <c r="B21" s="13"/>
      <c r="D21" s="17"/>
      <c r="F21" s="17"/>
      <c r="G21" s="17"/>
      <c r="H21" s="17"/>
      <c r="I21" s="17"/>
      <c r="J21" s="17"/>
      <c r="K21" s="17"/>
      <c r="L21" s="17"/>
      <c r="M21" s="17"/>
      <c r="N21" s="17"/>
      <c r="O21" s="17"/>
      <c r="P21" s="17"/>
      <c r="Q21" s="17"/>
      <c r="R21" s="17"/>
      <c r="S21" s="17"/>
      <c r="T21" s="17"/>
      <c r="X21" s="17"/>
      <c r="AE21" s="13"/>
      <c r="AF21" s="13"/>
      <c r="AG21" s="13"/>
      <c r="AH21" s="13"/>
      <c r="AI21" s="13"/>
    </row>
    <row r="22" spans="1:38">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c r="AI22" s="13"/>
    </row>
    <row r="23" spans="1:38">
      <c r="A23" s="13" t="s">
        <v>271</v>
      </c>
      <c r="B23" s="13"/>
      <c r="D23" s="17"/>
      <c r="F23" s="17"/>
      <c r="G23" s="17"/>
      <c r="H23" s="17"/>
      <c r="I23" s="17"/>
      <c r="J23" s="17"/>
      <c r="K23" s="17"/>
      <c r="L23" s="17"/>
      <c r="M23" s="17"/>
      <c r="N23" s="17"/>
      <c r="O23" s="17"/>
      <c r="P23" s="17"/>
      <c r="Q23" s="17"/>
      <c r="R23" s="17"/>
      <c r="S23" s="17"/>
      <c r="T23" s="17"/>
      <c r="X23" s="17"/>
      <c r="AE23" s="13"/>
      <c r="AF23" s="13"/>
      <c r="AG23" s="13"/>
      <c r="AH23" s="13"/>
      <c r="AI23" s="13"/>
    </row>
    <row r="24" spans="1:38">
      <c r="A24" s="17"/>
      <c r="B24" s="13"/>
      <c r="D24" s="17"/>
      <c r="F24" s="17"/>
      <c r="G24" s="17"/>
      <c r="H24" s="17"/>
      <c r="I24" s="17"/>
      <c r="J24" s="17"/>
      <c r="K24" s="17"/>
      <c r="L24" s="17"/>
      <c r="M24" s="17"/>
      <c r="N24" s="17"/>
      <c r="O24" s="17"/>
      <c r="P24" s="17"/>
      <c r="Q24" s="17"/>
      <c r="R24" s="17"/>
      <c r="S24" s="17"/>
      <c r="T24" s="17"/>
      <c r="X24" s="17"/>
      <c r="AE24" s="13"/>
      <c r="AF24" s="13"/>
      <c r="AG24" s="13"/>
      <c r="AH24" s="13"/>
      <c r="AI24" s="13"/>
    </row>
    <row r="25" spans="1:38">
      <c r="A25" s="13" t="s">
        <v>405</v>
      </c>
      <c r="B25" s="17"/>
      <c r="D25" s="17"/>
      <c r="F25" s="17"/>
      <c r="G25" s="17"/>
      <c r="H25" s="17"/>
      <c r="I25" s="17"/>
      <c r="J25" s="17"/>
      <c r="K25" s="17"/>
      <c r="L25" s="17"/>
      <c r="M25" s="17"/>
      <c r="N25" s="17"/>
      <c r="O25" s="17"/>
      <c r="P25" s="17"/>
      <c r="Q25" s="17"/>
      <c r="R25" s="17"/>
      <c r="S25" s="17"/>
      <c r="T25" s="17"/>
      <c r="U25" s="13"/>
      <c r="V25" s="13"/>
      <c r="W25" s="13"/>
      <c r="X25" s="17"/>
      <c r="AE25" s="13"/>
      <c r="AF25" s="13"/>
      <c r="AG25" s="13"/>
      <c r="AH25" s="13"/>
      <c r="AI25" s="13"/>
    </row>
    <row r="26" spans="1:38">
      <c r="A26" s="13"/>
      <c r="U26" s="13"/>
      <c r="V26" s="13"/>
      <c r="W26" s="13"/>
      <c r="AE26" s="13"/>
      <c r="AF26" s="13"/>
      <c r="AG26" s="13"/>
      <c r="AH26" s="13"/>
      <c r="AI26" s="13"/>
    </row>
    <row r="27" spans="1:38">
      <c r="A27" s="17" t="s">
        <v>2720</v>
      </c>
      <c r="E27" s="17"/>
      <c r="F27" s="17"/>
      <c r="G27" s="17"/>
      <c r="H27" s="17"/>
      <c r="I27" s="17"/>
      <c r="J27" s="17"/>
      <c r="K27" s="17"/>
      <c r="L27" s="17"/>
      <c r="M27" s="17"/>
      <c r="N27" s="17"/>
      <c r="O27" s="17"/>
      <c r="P27" s="17"/>
      <c r="Q27" s="17"/>
      <c r="R27" s="17"/>
      <c r="S27" s="17"/>
      <c r="T27" s="17"/>
      <c r="U27" s="13"/>
      <c r="V27" s="13"/>
      <c r="W27" s="13"/>
      <c r="X27" s="17"/>
    </row>
    <row r="28" spans="1:38">
      <c r="A28" s="17"/>
      <c r="E28" s="17"/>
      <c r="F28" s="17"/>
      <c r="G28" s="17"/>
      <c r="H28" s="17"/>
      <c r="I28" s="17"/>
      <c r="J28" s="17"/>
      <c r="K28" s="17"/>
      <c r="L28" s="17"/>
      <c r="M28" s="17"/>
      <c r="N28" s="17"/>
      <c r="O28" s="17"/>
      <c r="P28" s="17"/>
      <c r="Q28" s="17"/>
      <c r="R28" s="17"/>
      <c r="S28" s="17"/>
      <c r="T28" s="17"/>
      <c r="U28" s="13"/>
      <c r="V28" s="13"/>
      <c r="W28" s="13"/>
      <c r="X28" s="17"/>
    </row>
    <row r="29" spans="1:38">
      <c r="A29" s="17" t="s">
        <v>2846</v>
      </c>
      <c r="U29" s="13"/>
      <c r="V29" s="13"/>
      <c r="W29" s="13"/>
    </row>
    <row r="30" spans="1:38">
      <c r="U30" s="13"/>
      <c r="V30" s="13"/>
      <c r="W30" s="13"/>
    </row>
    <row r="31" spans="1:38">
      <c r="A31" s="17" t="s">
        <v>2929</v>
      </c>
      <c r="U31" s="13"/>
      <c r="V31" s="13"/>
      <c r="W31" s="13"/>
    </row>
    <row r="32" spans="1:38">
      <c r="U32" s="13"/>
      <c r="V32" s="13"/>
      <c r="W32" s="13"/>
    </row>
    <row r="33" spans="1:23">
      <c r="A33" s="17" t="s">
        <v>3281</v>
      </c>
      <c r="U33" s="13"/>
      <c r="V33" s="13"/>
      <c r="W33" s="13"/>
    </row>
    <row r="34" spans="1:23">
      <c r="U34" s="13"/>
      <c r="V34" s="13"/>
      <c r="W34" s="13"/>
    </row>
    <row r="35" spans="1:23">
      <c r="A35" s="17" t="s">
        <v>3067</v>
      </c>
      <c r="U35" s="13"/>
      <c r="V35" s="13"/>
      <c r="W35" s="13"/>
    </row>
    <row r="36" spans="1:23">
      <c r="A36" s="17"/>
      <c r="U36" s="13"/>
      <c r="V36" s="13"/>
      <c r="W36" s="13"/>
    </row>
    <row r="37" spans="1:23">
      <c r="A37" s="53" t="s">
        <v>102</v>
      </c>
      <c r="U37" s="13"/>
      <c r="V37" s="13"/>
      <c r="W37" s="13"/>
    </row>
    <row r="38" spans="1:23">
      <c r="U38" s="13"/>
      <c r="V38" s="13"/>
      <c r="W38" s="13"/>
    </row>
    <row r="39" spans="1:23">
      <c r="U39" s="13"/>
      <c r="V39" s="13"/>
      <c r="W39" s="13"/>
    </row>
    <row r="40" spans="1:23">
      <c r="U40" s="13"/>
      <c r="V40" s="13"/>
      <c r="W40" s="13"/>
    </row>
    <row r="41" spans="1:23">
      <c r="U41" s="13"/>
      <c r="V41" s="13"/>
      <c r="W41" s="13"/>
    </row>
  </sheetData>
  <conditionalFormatting sqref="U1:W2">
    <cfRule type="expression" dxfId="62" priority="1" stopIfTrue="1">
      <formula>#N/A</formula>
    </cfRule>
  </conditionalFormatting>
  <hyperlinks>
    <hyperlink ref="AK3" location="Content!A1" display="Back to content page" xr:uid="{00000000-0004-0000-2401-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AC45"/>
  <sheetViews>
    <sheetView zoomScale="88" zoomScaleNormal="88" workbookViewId="0">
      <selection activeCell="Q4" sqref="Q4:Z7"/>
    </sheetView>
  </sheetViews>
  <sheetFormatPr defaultColWidth="9.26953125" defaultRowHeight="18" customHeight="1"/>
  <cols>
    <col min="1" max="1" width="36.54296875" style="17" customWidth="1"/>
    <col min="2" max="16" width="11.7265625" style="17" hidden="1" customWidth="1"/>
    <col min="17" max="26" width="11.7265625" style="17" customWidth="1"/>
    <col min="27" max="27" width="12.26953125" style="17" customWidth="1"/>
    <col min="28" max="28" width="15.26953125" style="17" customWidth="1"/>
    <col min="29" max="29" width="21.7265625" style="17" customWidth="1"/>
    <col min="30" max="30" width="21.26953125" style="17" customWidth="1"/>
    <col min="31" max="16384" width="9.26953125" style="17"/>
  </cols>
  <sheetData>
    <row r="1" spans="1:29" ht="18" customHeight="1">
      <c r="A1" s="44" t="s">
        <v>3117</v>
      </c>
      <c r="B1" s="43"/>
      <c r="C1" s="43"/>
      <c r="D1" s="43"/>
      <c r="E1" s="43"/>
      <c r="F1" s="43"/>
      <c r="G1" s="43"/>
      <c r="H1" s="43"/>
      <c r="I1" s="43"/>
      <c r="J1" s="43"/>
      <c r="K1" s="43"/>
      <c r="L1" s="43"/>
      <c r="M1" s="43"/>
      <c r="N1" s="43"/>
      <c r="O1" s="501"/>
      <c r="P1" s="501"/>
      <c r="Q1" s="501"/>
      <c r="R1" s="501"/>
      <c r="S1" s="501"/>
      <c r="T1" s="501"/>
      <c r="U1" s="501"/>
      <c r="V1" s="501"/>
      <c r="W1" s="501"/>
      <c r="X1" s="501"/>
      <c r="Y1" s="501"/>
      <c r="Z1" s="501"/>
    </row>
    <row r="2" spans="1:29" ht="18" customHeight="1">
      <c r="A2" s="44"/>
      <c r="B2" s="43"/>
      <c r="C2" s="43"/>
      <c r="D2" s="43"/>
      <c r="E2" s="43"/>
      <c r="F2" s="43"/>
      <c r="G2" s="43"/>
      <c r="H2" s="43"/>
      <c r="I2" s="43"/>
      <c r="J2" s="43"/>
      <c r="K2" s="43"/>
      <c r="L2" s="43"/>
      <c r="M2" s="43"/>
      <c r="N2" s="43"/>
      <c r="O2" s="43"/>
      <c r="P2" s="43"/>
      <c r="Q2" s="43"/>
      <c r="R2" s="43"/>
      <c r="S2" s="43"/>
      <c r="T2" s="43"/>
      <c r="U2" s="43"/>
      <c r="V2" s="43"/>
      <c r="W2" s="43"/>
      <c r="X2" s="43"/>
      <c r="Y2" s="43"/>
      <c r="Z2" s="43"/>
    </row>
    <row r="3" spans="1:29" ht="18" customHeight="1">
      <c r="A3" s="682" t="s">
        <v>422</v>
      </c>
      <c r="B3" s="683">
        <v>2000</v>
      </c>
      <c r="C3" s="683">
        <v>2001</v>
      </c>
      <c r="D3" s="683">
        <v>2002</v>
      </c>
      <c r="E3" s="683">
        <v>2003</v>
      </c>
      <c r="F3" s="683">
        <v>2004</v>
      </c>
      <c r="G3" s="683">
        <v>2005</v>
      </c>
      <c r="H3" s="683">
        <v>2006</v>
      </c>
      <c r="I3" s="683">
        <v>2007</v>
      </c>
      <c r="J3" s="683">
        <v>2008</v>
      </c>
      <c r="K3" s="683">
        <v>2009</v>
      </c>
      <c r="L3" s="683">
        <v>2010</v>
      </c>
      <c r="M3" s="683">
        <v>2011</v>
      </c>
      <c r="N3" s="683">
        <v>2012</v>
      </c>
      <c r="O3" s="683">
        <v>2013</v>
      </c>
      <c r="P3" s="683">
        <v>2014</v>
      </c>
      <c r="Q3" s="683">
        <v>2015</v>
      </c>
      <c r="R3" s="683">
        <v>2016</v>
      </c>
      <c r="S3" s="683">
        <v>2017</v>
      </c>
      <c r="T3" s="683">
        <v>2018</v>
      </c>
      <c r="U3" s="683">
        <v>2019</v>
      </c>
      <c r="V3" s="683">
        <v>2020</v>
      </c>
      <c r="W3" s="683">
        <v>2021</v>
      </c>
      <c r="X3" s="683">
        <v>2022</v>
      </c>
      <c r="Y3" s="683">
        <v>2023</v>
      </c>
      <c r="Z3" s="683">
        <v>2024</v>
      </c>
      <c r="AB3" s="684" t="s">
        <v>528</v>
      </c>
      <c r="AC3" s="44"/>
    </row>
    <row r="4" spans="1:29" ht="18" customHeight="1">
      <c r="A4" s="685" t="s">
        <v>423</v>
      </c>
      <c r="B4" s="294">
        <v>335.22549157424749</v>
      </c>
      <c r="C4" s="294">
        <v>328.06816779069766</v>
      </c>
      <c r="D4" s="294">
        <v>356.18</v>
      </c>
      <c r="E4" s="294">
        <v>459.57873631578951</v>
      </c>
      <c r="F4" s="294">
        <v>973.54523124999992</v>
      </c>
      <c r="G4" s="294">
        <v>477.53039015624995</v>
      </c>
      <c r="H4" s="294">
        <v>754.86632308823539</v>
      </c>
      <c r="I4" s="294">
        <v>581.19957787234046</v>
      </c>
      <c r="J4" s="294">
        <v>723.81318385542158</v>
      </c>
      <c r="K4" s="294">
        <v>627.67429761904759</v>
      </c>
      <c r="L4" s="294">
        <v>502.2022097546992</v>
      </c>
      <c r="M4" s="294">
        <v>770.28841319879416</v>
      </c>
      <c r="N4" s="294">
        <v>690.40176505605712</v>
      </c>
      <c r="O4" s="294">
        <v>354.89594236727521</v>
      </c>
      <c r="P4" s="294">
        <v>828.04672032304461</v>
      </c>
      <c r="Q4" s="294">
        <v>546.91723822929566</v>
      </c>
      <c r="R4" s="294">
        <v>662.90073742589868</v>
      </c>
      <c r="S4" s="294">
        <v>718.66958843690645</v>
      </c>
      <c r="T4" s="294">
        <v>787.17953253008181</v>
      </c>
      <c r="U4" s="294">
        <v>922.33026610347224</v>
      </c>
      <c r="V4" s="294">
        <v>842.52795231636367</v>
      </c>
      <c r="W4" s="294">
        <v>870.61507204599877</v>
      </c>
      <c r="X4" s="294">
        <v>868.91923729471182</v>
      </c>
      <c r="Y4" s="294">
        <v>814.51982103113676</v>
      </c>
      <c r="Z4" s="649">
        <v>1053.3419189130436</v>
      </c>
    </row>
    <row r="5" spans="1:29" ht="18" customHeight="1">
      <c r="A5" s="685" t="s">
        <v>424</v>
      </c>
      <c r="B5" s="294">
        <v>362.56171420289854</v>
      </c>
      <c r="C5" s="294">
        <v>595.23901593023265</v>
      </c>
      <c r="D5" s="294">
        <v>796.79384733333336</v>
      </c>
      <c r="E5" s="294">
        <v>1101.5659271052634</v>
      </c>
      <c r="F5" s="294">
        <v>1402.7107784374998</v>
      </c>
      <c r="G5" s="294">
        <v>795.25278765625001</v>
      </c>
      <c r="H5" s="294">
        <v>842.72029602941188</v>
      </c>
      <c r="I5" s="294">
        <v>962.25105205673765</v>
      </c>
      <c r="J5" s="294">
        <v>814.64690734939745</v>
      </c>
      <c r="K5" s="294">
        <v>901.46618357142859</v>
      </c>
      <c r="L5" s="294">
        <v>1272.7340861624145</v>
      </c>
      <c r="M5" s="294">
        <v>1463.4057364095645</v>
      </c>
      <c r="N5" s="294">
        <v>1628.5520401329497</v>
      </c>
      <c r="O5" s="294">
        <v>1859.0248273949089</v>
      </c>
      <c r="P5" s="294">
        <v>1606.8388432044474</v>
      </c>
      <c r="Q5" s="294">
        <v>1580.4201674297844</v>
      </c>
      <c r="R5" s="294">
        <v>1489.0901295188173</v>
      </c>
      <c r="S5" s="294">
        <v>2091.6514667702772</v>
      </c>
      <c r="T5" s="294">
        <v>1538.0026414015067</v>
      </c>
      <c r="U5" s="294">
        <v>1739.416161234722</v>
      </c>
      <c r="V5" s="294">
        <v>1376.5426423618183</v>
      </c>
      <c r="W5" s="294">
        <v>1698.2038684228103</v>
      </c>
      <c r="X5" s="294">
        <v>1804.0278840188355</v>
      </c>
      <c r="Y5" s="294">
        <v>1702.8522153657721</v>
      </c>
      <c r="Z5" s="649">
        <v>1969.4063577405798</v>
      </c>
    </row>
    <row r="6" spans="1:29" ht="18" customHeight="1">
      <c r="A6" s="685" t="s">
        <v>425</v>
      </c>
      <c r="B6" s="294">
        <v>92.523301742762499</v>
      </c>
      <c r="C6" s="294">
        <v>197.79353127906978</v>
      </c>
      <c r="D6" s="294">
        <v>141.28309609523808</v>
      </c>
      <c r="E6" s="294">
        <v>80.423601315789483</v>
      </c>
      <c r="F6" s="294">
        <v>840.0143015624999</v>
      </c>
      <c r="G6" s="294">
        <v>160.68333828124997</v>
      </c>
      <c r="H6" s="294">
        <v>123.13177264705882</v>
      </c>
      <c r="I6" s="294">
        <v>253.337335035461</v>
      </c>
      <c r="J6" s="294">
        <v>292.15442216867467</v>
      </c>
      <c r="K6" s="294">
        <v>312.19894678571427</v>
      </c>
      <c r="L6" s="294">
        <v>378.71144955430879</v>
      </c>
      <c r="M6" s="294">
        <v>358.47019396225375</v>
      </c>
      <c r="N6" s="294">
        <v>335.87009177497765</v>
      </c>
      <c r="O6" s="294">
        <v>276.58539608105843</v>
      </c>
      <c r="P6" s="294">
        <v>190.68020476085115</v>
      </c>
      <c r="Q6" s="294">
        <v>168.60040826798667</v>
      </c>
      <c r="R6" s="294">
        <v>359.69597515364114</v>
      </c>
      <c r="S6" s="294">
        <v>394.40078183811221</v>
      </c>
      <c r="T6" s="294">
        <v>343.07263105210745</v>
      </c>
      <c r="U6" s="294">
        <v>357.96580598541664</v>
      </c>
      <c r="V6" s="294">
        <v>319.38930989212122</v>
      </c>
      <c r="W6" s="294">
        <v>406.11112220352874</v>
      </c>
      <c r="X6" s="294">
        <v>453.7670948906715</v>
      </c>
      <c r="Y6" s="294">
        <v>445.31799240885755</v>
      </c>
      <c r="Z6" s="649">
        <v>622.3830482179709</v>
      </c>
    </row>
    <row r="7" spans="1:29" ht="18" customHeight="1">
      <c r="A7" s="685" t="s">
        <v>426</v>
      </c>
      <c r="B7" s="294">
        <v>362.47391304347826</v>
      </c>
      <c r="C7" s="294">
        <v>577.31627906976746</v>
      </c>
      <c r="D7" s="294">
        <v>620.29142857142858</v>
      </c>
      <c r="E7" s="294">
        <v>905.78947368421052</v>
      </c>
      <c r="F7" s="294">
        <v>1098.0999999999999</v>
      </c>
      <c r="G7" s="294">
        <v>791.08906249999995</v>
      </c>
      <c r="H7" s="294">
        <v>815.36029411764707</v>
      </c>
      <c r="I7" s="294">
        <v>931.77304964539007</v>
      </c>
      <c r="J7" s="294">
        <v>767.13855421686742</v>
      </c>
      <c r="K7" s="294">
        <v>859.65</v>
      </c>
      <c r="L7" s="294">
        <v>1015.9534242461471</v>
      </c>
      <c r="M7" s="294">
        <v>1425.6378709579724</v>
      </c>
      <c r="N7" s="294">
        <v>1454.7581218374839</v>
      </c>
      <c r="O7" s="294">
        <v>1451.6084300159105</v>
      </c>
      <c r="P7" s="294">
        <v>1312.7477123640151</v>
      </c>
      <c r="Q7" s="294">
        <v>1223.7398801751281</v>
      </c>
      <c r="R7" s="294">
        <v>1174.3392070484583</v>
      </c>
      <c r="S7" s="294">
        <v>1517.7662154349766</v>
      </c>
      <c r="T7" s="294">
        <v>1207.9923629034367</v>
      </c>
      <c r="U7" s="294">
        <v>1335.6618055555555</v>
      </c>
      <c r="V7" s="294">
        <v>1030.5533333333333</v>
      </c>
      <c r="W7" s="294">
        <v>1327.5557655954633</v>
      </c>
      <c r="X7" s="294">
        <v>1489.0099288013671</v>
      </c>
      <c r="Y7" s="294">
        <v>1391.3539952322785</v>
      </c>
      <c r="Z7" s="649">
        <v>1592.066884738261</v>
      </c>
    </row>
    <row r="8" spans="1:29" ht="18" customHeight="1">
      <c r="A8" s="685" t="s">
        <v>427</v>
      </c>
      <c r="B8" s="294">
        <f t="shared" ref="B8:Z8" si="0">B4-B6</f>
        <v>242.70218983148499</v>
      </c>
      <c r="C8" s="294">
        <f t="shared" si="0"/>
        <v>130.27463651162788</v>
      </c>
      <c r="D8" s="294">
        <f t="shared" si="0"/>
        <v>214.89690390476193</v>
      </c>
      <c r="E8" s="294">
        <f t="shared" si="0"/>
        <v>379.15513500000003</v>
      </c>
      <c r="F8" s="294">
        <f t="shared" si="0"/>
        <v>133.53092968750002</v>
      </c>
      <c r="G8" s="294">
        <f t="shared" si="0"/>
        <v>316.84705187499998</v>
      </c>
      <c r="H8" s="294">
        <f t="shared" si="0"/>
        <v>631.73455044117657</v>
      </c>
      <c r="I8" s="294">
        <f t="shared" si="0"/>
        <v>327.86224283687943</v>
      </c>
      <c r="J8" s="294">
        <f t="shared" si="0"/>
        <v>431.65876168674691</v>
      </c>
      <c r="K8" s="294">
        <f t="shared" si="0"/>
        <v>315.47535083333332</v>
      </c>
      <c r="L8" s="294">
        <f t="shared" si="0"/>
        <v>123.49076020039041</v>
      </c>
      <c r="M8" s="294">
        <f t="shared" si="0"/>
        <v>411.81821923654041</v>
      </c>
      <c r="N8" s="294">
        <f t="shared" si="0"/>
        <v>354.53167328107946</v>
      </c>
      <c r="O8" s="294">
        <f t="shared" si="0"/>
        <v>78.310546286216777</v>
      </c>
      <c r="P8" s="294">
        <f t="shared" si="0"/>
        <v>637.3665155621934</v>
      </c>
      <c r="Q8" s="294">
        <f t="shared" si="0"/>
        <v>378.316829961309</v>
      </c>
      <c r="R8" s="294">
        <f t="shared" si="0"/>
        <v>303.20476227225754</v>
      </c>
      <c r="S8" s="294">
        <f t="shared" si="0"/>
        <v>324.26880659879424</v>
      </c>
      <c r="T8" s="294">
        <f t="shared" si="0"/>
        <v>444.10690147797436</v>
      </c>
      <c r="U8" s="294">
        <f t="shared" si="0"/>
        <v>564.3644601180556</v>
      </c>
      <c r="V8" s="294">
        <f t="shared" si="0"/>
        <v>523.13864242424245</v>
      </c>
      <c r="W8" s="294">
        <f t="shared" si="0"/>
        <v>464.50394984247004</v>
      </c>
      <c r="X8" s="294">
        <f t="shared" si="0"/>
        <v>415.15214240404032</v>
      </c>
      <c r="Y8" s="294">
        <f t="shared" si="0"/>
        <v>369.20182862227921</v>
      </c>
      <c r="Z8" s="649">
        <f t="shared" si="0"/>
        <v>430.95887069507273</v>
      </c>
    </row>
    <row r="9" spans="1:29" ht="18" customHeight="1">
      <c r="A9" s="685" t="s">
        <v>428</v>
      </c>
      <c r="B9" s="294">
        <f>B5-B7</f>
        <v>8.7801159420280328E-2</v>
      </c>
      <c r="C9" s="294">
        <f t="shared" ref="C9:Z9" si="1">C5-C7</f>
        <v>17.922736860465193</v>
      </c>
      <c r="D9" s="294">
        <f t="shared" si="1"/>
        <v>176.50241876190478</v>
      </c>
      <c r="E9" s="294">
        <f t="shared" si="1"/>
        <v>195.77645342105291</v>
      </c>
      <c r="F9" s="294">
        <f t="shared" si="1"/>
        <v>304.6107784374999</v>
      </c>
      <c r="G9" s="294">
        <f t="shared" si="1"/>
        <v>4.1637251562500524</v>
      </c>
      <c r="H9" s="294">
        <f t="shared" si="1"/>
        <v>27.360001911764812</v>
      </c>
      <c r="I9" s="294">
        <f t="shared" si="1"/>
        <v>30.478002411347575</v>
      </c>
      <c r="J9" s="294">
        <f t="shared" si="1"/>
        <v>47.508353132530033</v>
      </c>
      <c r="K9" s="294">
        <f t="shared" si="1"/>
        <v>41.81618357142861</v>
      </c>
      <c r="L9" s="294">
        <f t="shared" si="1"/>
        <v>256.78066191626749</v>
      </c>
      <c r="M9" s="294">
        <f t="shared" si="1"/>
        <v>37.767865451592115</v>
      </c>
      <c r="N9" s="294">
        <f t="shared" si="1"/>
        <v>173.7939182954658</v>
      </c>
      <c r="O9" s="294">
        <f t="shared" si="1"/>
        <v>407.41639737899845</v>
      </c>
      <c r="P9" s="294">
        <f t="shared" si="1"/>
        <v>294.09113084043224</v>
      </c>
      <c r="Q9" s="294">
        <f t="shared" si="1"/>
        <v>356.68028725465638</v>
      </c>
      <c r="R9" s="294">
        <f t="shared" si="1"/>
        <v>314.750922470359</v>
      </c>
      <c r="S9" s="294">
        <f t="shared" si="1"/>
        <v>573.88525133530061</v>
      </c>
      <c r="T9" s="294">
        <f t="shared" si="1"/>
        <v>330.01027849806997</v>
      </c>
      <c r="U9" s="294">
        <f t="shared" si="1"/>
        <v>403.75435567916657</v>
      </c>
      <c r="V9" s="294">
        <f t="shared" si="1"/>
        <v>345.98930902848497</v>
      </c>
      <c r="W9" s="294">
        <f t="shared" si="1"/>
        <v>370.64810282734697</v>
      </c>
      <c r="X9" s="294">
        <f t="shared" si="1"/>
        <v>315.0179552174684</v>
      </c>
      <c r="Y9" s="294">
        <f t="shared" si="1"/>
        <v>311.49822013349353</v>
      </c>
      <c r="Z9" s="294">
        <f t="shared" si="1"/>
        <v>377.33947300231875</v>
      </c>
    </row>
    <row r="10" spans="1:29" ht="18" customHeight="1">
      <c r="A10" s="685"/>
      <c r="B10" s="192"/>
      <c r="C10" s="192"/>
      <c r="D10" s="192"/>
      <c r="E10" s="192"/>
      <c r="F10" s="192"/>
      <c r="G10" s="192"/>
      <c r="H10" s="192"/>
      <c r="I10" s="192"/>
      <c r="J10" s="192"/>
      <c r="K10" s="192"/>
      <c r="L10" s="192"/>
      <c r="M10" s="192"/>
      <c r="N10" s="192"/>
      <c r="O10" s="192"/>
      <c r="P10" s="192"/>
      <c r="Q10" s="192"/>
      <c r="R10" s="192"/>
      <c r="S10" s="192"/>
      <c r="T10" s="192"/>
      <c r="U10" s="192"/>
      <c r="V10" s="192"/>
      <c r="W10" s="278"/>
      <c r="X10" s="278"/>
      <c r="Y10" s="278"/>
      <c r="Z10" s="278"/>
    </row>
    <row r="11" spans="1:29" ht="18" customHeight="1">
      <c r="A11" s="686" t="s">
        <v>429</v>
      </c>
      <c r="B11" s="192"/>
      <c r="C11" s="192">
        <v>197.79353127906978</v>
      </c>
      <c r="D11" s="192">
        <v>141.28309609523808</v>
      </c>
      <c r="E11" s="192">
        <v>80.423601315789483</v>
      </c>
      <c r="F11" s="192">
        <v>840.0143015624999</v>
      </c>
      <c r="G11" s="192">
        <v>160.68333828124997</v>
      </c>
      <c r="H11" s="192">
        <v>123.13177264705882</v>
      </c>
      <c r="I11" s="192">
        <v>253.337335035461</v>
      </c>
      <c r="J11" s="192">
        <v>292.15442216867467</v>
      </c>
      <c r="K11" s="192">
        <v>312.19894678571427</v>
      </c>
      <c r="L11" s="192">
        <v>378.71144955430879</v>
      </c>
      <c r="M11" s="192">
        <v>358.47019396225375</v>
      </c>
      <c r="N11" s="192">
        <v>335.87009177497765</v>
      </c>
      <c r="O11" s="192">
        <v>276.58539608105843</v>
      </c>
      <c r="P11" s="192">
        <v>190.68020476085115</v>
      </c>
      <c r="Q11" s="192">
        <v>168.60040826798667</v>
      </c>
      <c r="R11" s="192">
        <v>359.69597515364114</v>
      </c>
      <c r="S11" s="192">
        <v>394.40078183811221</v>
      </c>
      <c r="T11" s="192">
        <v>343.07263105210745</v>
      </c>
      <c r="U11" s="192">
        <v>357.96580598541664</v>
      </c>
      <c r="V11" s="192">
        <v>319.38930989212122</v>
      </c>
      <c r="W11" s="278">
        <v>406.11112220352874</v>
      </c>
      <c r="X11" s="278">
        <v>453.7670948906715</v>
      </c>
      <c r="Y11" s="278">
        <v>445.31799240885755</v>
      </c>
      <c r="Z11" s="278">
        <v>622.3830482179709</v>
      </c>
    </row>
    <row r="12" spans="1:29" ht="18" customHeight="1">
      <c r="A12" s="691" t="s">
        <v>13</v>
      </c>
      <c r="B12" s="977">
        <v>0</v>
      </c>
      <c r="C12" s="977">
        <v>0</v>
      </c>
      <c r="D12" s="977">
        <v>0</v>
      </c>
      <c r="E12" s="977">
        <v>0</v>
      </c>
      <c r="F12" s="977">
        <v>0</v>
      </c>
      <c r="G12" s="977">
        <v>0</v>
      </c>
      <c r="H12" s="977">
        <v>0</v>
      </c>
      <c r="I12" s="977">
        <v>0</v>
      </c>
      <c r="J12" s="977">
        <v>0</v>
      </c>
      <c r="K12" s="977">
        <v>0</v>
      </c>
      <c r="L12" s="977">
        <v>0</v>
      </c>
      <c r="M12" s="977">
        <v>0.77795314070178812</v>
      </c>
      <c r="N12" s="977">
        <v>1.0313523166980851E-2</v>
      </c>
      <c r="O12" s="977">
        <v>0</v>
      </c>
      <c r="P12" s="977">
        <v>0</v>
      </c>
      <c r="Q12" s="977">
        <v>0</v>
      </c>
      <c r="R12" s="977">
        <v>4.269320715723065E-4</v>
      </c>
      <c r="S12" s="977">
        <v>0</v>
      </c>
      <c r="T12" s="977">
        <v>0.64961982619166025</v>
      </c>
      <c r="U12" s="977">
        <v>1.0153750000000001E-2</v>
      </c>
      <c r="V12" s="977">
        <v>9.9109878787878788E-2</v>
      </c>
      <c r="W12" s="977">
        <v>4.9593761814744806E-2</v>
      </c>
      <c r="X12" s="977">
        <v>1.1229946524064172E-4</v>
      </c>
      <c r="Y12" s="977">
        <v>0</v>
      </c>
      <c r="Z12" s="977">
        <v>1.1594202898550726E-6</v>
      </c>
    </row>
    <row r="13" spans="1:29" ht="18" customHeight="1">
      <c r="A13" s="691" t="s">
        <v>12</v>
      </c>
      <c r="B13" s="977">
        <v>0</v>
      </c>
      <c r="C13" s="977">
        <v>0.29252639534883723</v>
      </c>
      <c r="D13" s="977">
        <v>0.37769276190476192</v>
      </c>
      <c r="E13" s="977">
        <v>6.0691842105263162E-2</v>
      </c>
      <c r="F13" s="977">
        <v>3.50754109375</v>
      </c>
      <c r="G13" s="977">
        <v>0</v>
      </c>
      <c r="H13" s="977">
        <v>3.0602941176470586E-3</v>
      </c>
      <c r="I13" s="977">
        <v>0</v>
      </c>
      <c r="J13" s="977">
        <v>1.2048192771084337E-4</v>
      </c>
      <c r="K13" s="977">
        <v>0</v>
      </c>
      <c r="L13" s="977">
        <v>0</v>
      </c>
      <c r="M13" s="977">
        <v>1.8491430695318198</v>
      </c>
      <c r="N13" s="977">
        <v>1.6809224625458874</v>
      </c>
      <c r="O13" s="977">
        <v>0.98501036258583152</v>
      </c>
      <c r="P13" s="977">
        <v>0.23838025961573919</v>
      </c>
      <c r="Q13" s="977">
        <v>0.32338448746064319</v>
      </c>
      <c r="R13" s="977">
        <v>2.0650774636971772</v>
      </c>
      <c r="S13" s="977">
        <v>1.7049976777710205</v>
      </c>
      <c r="T13" s="977">
        <v>1.9225762264230559</v>
      </c>
      <c r="U13" s="977">
        <v>3.3246209152777779</v>
      </c>
      <c r="V13" s="977">
        <v>2.2729366666666668</v>
      </c>
      <c r="W13" s="977">
        <v>2.4243366729678639</v>
      </c>
      <c r="X13" s="977">
        <v>2.9968829120617948</v>
      </c>
      <c r="Y13" s="977">
        <v>1.728803901553877</v>
      </c>
      <c r="Z13" s="977">
        <v>2.9514789727536233</v>
      </c>
    </row>
    <row r="14" spans="1:29" ht="18" customHeight="1">
      <c r="A14" s="691" t="s">
        <v>483</v>
      </c>
      <c r="B14" s="977">
        <v>0</v>
      </c>
      <c r="C14" s="977">
        <v>0</v>
      </c>
      <c r="D14" s="977">
        <v>0</v>
      </c>
      <c r="E14" s="977">
        <v>0</v>
      </c>
      <c r="F14" s="977">
        <v>0</v>
      </c>
      <c r="G14" s="977">
        <v>0</v>
      </c>
      <c r="H14" s="977">
        <v>0</v>
      </c>
      <c r="I14" s="977">
        <v>0</v>
      </c>
      <c r="J14" s="977">
        <v>0</v>
      </c>
      <c r="K14" s="977">
        <v>0</v>
      </c>
      <c r="L14" s="977">
        <v>0</v>
      </c>
      <c r="M14" s="977">
        <v>6.4155114739204044E-2</v>
      </c>
      <c r="N14" s="977">
        <v>0</v>
      </c>
      <c r="O14" s="977">
        <v>0</v>
      </c>
      <c r="P14" s="977">
        <v>0</v>
      </c>
      <c r="Q14" s="977">
        <v>0</v>
      </c>
      <c r="R14" s="977">
        <v>0</v>
      </c>
      <c r="S14" s="977">
        <v>0</v>
      </c>
      <c r="T14" s="977">
        <v>0</v>
      </c>
      <c r="U14" s="977">
        <v>3.4722222222222222E-5</v>
      </c>
      <c r="V14" s="977">
        <v>0</v>
      </c>
      <c r="W14" s="977">
        <v>0</v>
      </c>
      <c r="X14" s="977">
        <v>0</v>
      </c>
      <c r="Y14" s="977">
        <v>0</v>
      </c>
      <c r="Z14" s="977">
        <v>0</v>
      </c>
    </row>
    <row r="15" spans="1:29" ht="18" customHeight="1">
      <c r="A15" s="691" t="s">
        <v>430</v>
      </c>
      <c r="B15" s="977">
        <v>0</v>
      </c>
      <c r="C15" s="977">
        <v>0</v>
      </c>
      <c r="D15" s="977">
        <v>0</v>
      </c>
      <c r="E15" s="977">
        <v>0</v>
      </c>
      <c r="F15" s="977">
        <v>0</v>
      </c>
      <c r="G15" s="977">
        <v>0</v>
      </c>
      <c r="H15" s="977">
        <v>0</v>
      </c>
      <c r="I15" s="977">
        <v>0</v>
      </c>
      <c r="J15" s="977">
        <v>0</v>
      </c>
      <c r="K15" s="977">
        <v>0</v>
      </c>
      <c r="L15" s="977">
        <v>0</v>
      </c>
      <c r="M15" s="977">
        <v>8.5967952865382752E-2</v>
      </c>
      <c r="N15" s="977">
        <v>0</v>
      </c>
      <c r="O15" s="977">
        <v>0</v>
      </c>
      <c r="P15" s="977">
        <v>0</v>
      </c>
      <c r="Q15" s="977">
        <v>0</v>
      </c>
      <c r="R15" s="977">
        <v>0</v>
      </c>
      <c r="S15" s="977">
        <v>4.7510717691135287E-4</v>
      </c>
      <c r="T15" s="977">
        <v>3.2675798235740645E-3</v>
      </c>
      <c r="U15" s="977">
        <v>1.4229166666666668E-4</v>
      </c>
      <c r="V15" s="977">
        <v>2.5296969696969693E-4</v>
      </c>
      <c r="W15" s="977">
        <v>0.13274177693761816</v>
      </c>
      <c r="X15" s="977">
        <v>0.40069292632204401</v>
      </c>
      <c r="Y15" s="977">
        <v>0.25019637303758102</v>
      </c>
      <c r="Z15" s="977">
        <v>3.0938776231884058E-2</v>
      </c>
    </row>
    <row r="16" spans="1:29" ht="18" customHeight="1">
      <c r="A16" s="691" t="s">
        <v>482</v>
      </c>
      <c r="B16" s="977">
        <v>0</v>
      </c>
      <c r="C16" s="977">
        <v>0.19348476744186047</v>
      </c>
      <c r="D16" s="977">
        <v>0</v>
      </c>
      <c r="E16" s="977">
        <v>0</v>
      </c>
      <c r="F16" s="977">
        <v>0</v>
      </c>
      <c r="G16" s="977">
        <v>7.9953124999999989E-3</v>
      </c>
      <c r="H16" s="977">
        <v>0</v>
      </c>
      <c r="I16" s="977">
        <v>1.5334751773049644E-3</v>
      </c>
      <c r="J16" s="977">
        <v>0.22276554216867467</v>
      </c>
      <c r="K16" s="977">
        <v>0.64785880952380959</v>
      </c>
      <c r="L16" s="977">
        <v>1.0653527990499201</v>
      </c>
      <c r="M16" s="977">
        <v>5.3236277411450521</v>
      </c>
      <c r="N16" s="977">
        <v>4.9606472616330981</v>
      </c>
      <c r="O16" s="977">
        <v>3.2562961606096135</v>
      </c>
      <c r="P16" s="977">
        <v>0.6895488992145149</v>
      </c>
      <c r="Q16" s="977">
        <v>1.8858103945080593</v>
      </c>
      <c r="R16" s="977">
        <v>8.3684132328547349</v>
      </c>
      <c r="S16" s="977">
        <v>11.417032485678462</v>
      </c>
      <c r="T16" s="977">
        <v>6.843877810467764</v>
      </c>
      <c r="U16" s="977">
        <v>8.9477478159722228</v>
      </c>
      <c r="V16" s="977">
        <v>6.8926472121212123</v>
      </c>
      <c r="W16" s="977">
        <v>9.7619398865784515</v>
      </c>
      <c r="X16" s="977">
        <v>10.929738908496734</v>
      </c>
      <c r="Y16" s="977">
        <v>0</v>
      </c>
      <c r="Z16" s="977">
        <v>6.8887864991304344</v>
      </c>
    </row>
    <row r="17" spans="1:26" ht="18" customHeight="1">
      <c r="A17" s="691" t="s">
        <v>10</v>
      </c>
      <c r="B17" s="977">
        <v>0</v>
      </c>
      <c r="C17" s="977">
        <v>0</v>
      </c>
      <c r="D17" s="977">
        <v>0</v>
      </c>
      <c r="E17" s="977">
        <v>0</v>
      </c>
      <c r="F17" s="977">
        <v>0.77951875000000004</v>
      </c>
      <c r="G17" s="977">
        <v>0</v>
      </c>
      <c r="H17" s="977">
        <v>8.165911764705884E-2</v>
      </c>
      <c r="I17" s="977">
        <v>0</v>
      </c>
      <c r="J17" s="977">
        <v>3.0456878313253011</v>
      </c>
      <c r="K17" s="977">
        <v>3.602520952380952</v>
      </c>
      <c r="L17" s="977">
        <v>0.12104836397886891</v>
      </c>
      <c r="M17" s="977">
        <v>0</v>
      </c>
      <c r="N17" s="977">
        <v>0</v>
      </c>
      <c r="O17" s="977">
        <v>0</v>
      </c>
      <c r="P17" s="977">
        <v>3.6646752959398165E-3</v>
      </c>
      <c r="Q17" s="977">
        <v>0</v>
      </c>
      <c r="R17" s="977">
        <v>4.0898154946429538E-2</v>
      </c>
      <c r="S17" s="977">
        <v>0.43053520433062298</v>
      </c>
      <c r="T17" s="977">
        <v>0.95148172486139826</v>
      </c>
      <c r="U17" s="977">
        <v>0.59998506944444441</v>
      </c>
      <c r="V17" s="977">
        <v>9.4564484848484842E-2</v>
      </c>
      <c r="W17" s="977">
        <v>7.8241524889729047E-2</v>
      </c>
      <c r="X17" s="977">
        <v>0.10486856743909687</v>
      </c>
      <c r="Y17" s="977">
        <v>0.12029675521750535</v>
      </c>
      <c r="Z17" s="977">
        <v>0.33486680000000002</v>
      </c>
    </row>
    <row r="18" spans="1:26" ht="18" customHeight="1">
      <c r="A18" s="691" t="s">
        <v>9</v>
      </c>
      <c r="B18" s="977">
        <v>0</v>
      </c>
      <c r="C18" s="977">
        <v>7.3813953488372089E-3</v>
      </c>
      <c r="D18" s="977">
        <v>0</v>
      </c>
      <c r="E18" s="977">
        <v>0</v>
      </c>
      <c r="F18" s="977">
        <v>0</v>
      </c>
      <c r="G18" s="977">
        <v>0</v>
      </c>
      <c r="H18" s="977">
        <v>0</v>
      </c>
      <c r="I18" s="977">
        <v>0</v>
      </c>
      <c r="J18" s="977">
        <v>0</v>
      </c>
      <c r="K18" s="977">
        <v>0</v>
      </c>
      <c r="L18" s="977">
        <v>0</v>
      </c>
      <c r="M18" s="977">
        <v>0</v>
      </c>
      <c r="N18" s="977">
        <v>3.1172115289215197E-2</v>
      </c>
      <c r="O18" s="977">
        <v>0</v>
      </c>
      <c r="P18" s="977">
        <v>0</v>
      </c>
      <c r="Q18" s="977">
        <v>0.13725935556634658</v>
      </c>
      <c r="R18" s="977">
        <v>0.25671006689508891</v>
      </c>
      <c r="S18" s="977">
        <v>7.3883670818598842E-3</v>
      </c>
      <c r="T18" s="977">
        <v>1.6997907441823938E-2</v>
      </c>
      <c r="U18" s="977">
        <v>5.8819444444444446E-4</v>
      </c>
      <c r="V18" s="977">
        <v>6.2269090909090911E-3</v>
      </c>
      <c r="W18" s="977">
        <v>5.8153245116572154E-2</v>
      </c>
      <c r="X18" s="977">
        <v>4.5950671420083187E-3</v>
      </c>
      <c r="Y18" s="977">
        <v>7.5017529961514363E-4</v>
      </c>
      <c r="Z18" s="977">
        <v>7.282640521739131E-2</v>
      </c>
    </row>
    <row r="19" spans="1:26" ht="18" customHeight="1">
      <c r="A19" s="691" t="s">
        <v>8</v>
      </c>
      <c r="B19" s="977">
        <v>0</v>
      </c>
      <c r="C19" s="977">
        <v>0</v>
      </c>
      <c r="D19" s="977">
        <v>0</v>
      </c>
      <c r="E19" s="977">
        <v>0</v>
      </c>
      <c r="F19" s="977">
        <v>3.8186406249999999E-2</v>
      </c>
      <c r="G19" s="977">
        <v>0</v>
      </c>
      <c r="H19" s="977">
        <v>0.19664411764705883</v>
      </c>
      <c r="I19" s="977">
        <v>0</v>
      </c>
      <c r="J19" s="977">
        <v>0.2368202409638554</v>
      </c>
      <c r="K19" s="977">
        <v>0.17219869047619046</v>
      </c>
      <c r="L19" s="977">
        <v>0.85088128096973659</v>
      </c>
      <c r="M19" s="977">
        <v>2.7852960367826216</v>
      </c>
      <c r="N19" s="977">
        <v>1.9908234943942851</v>
      </c>
      <c r="O19" s="977">
        <v>0.20098905124769723</v>
      </c>
      <c r="P19" s="977">
        <v>6.0715602758417225E-2</v>
      </c>
      <c r="Q19" s="977">
        <v>1.0602370783533577</v>
      </c>
      <c r="R19" s="977">
        <v>1.034130108908468</v>
      </c>
      <c r="S19" s="977">
        <v>1.5809644120098205</v>
      </c>
      <c r="T19" s="977">
        <v>1.1420988431332617</v>
      </c>
      <c r="U19" s="977">
        <v>0.56953737986111108</v>
      </c>
      <c r="V19" s="977">
        <v>0.23929315151515151</v>
      </c>
      <c r="W19" s="977">
        <v>1.2187157529930688</v>
      </c>
      <c r="X19" s="977">
        <v>0.16210018657159836</v>
      </c>
      <c r="Y19" s="977">
        <v>1.3087612338951841E-3</v>
      </c>
      <c r="Z19" s="977">
        <v>3.4000155362318846E-2</v>
      </c>
    </row>
    <row r="20" spans="1:26" ht="18" customHeight="1">
      <c r="A20" s="691" t="s">
        <v>6</v>
      </c>
      <c r="B20" s="977">
        <v>0</v>
      </c>
      <c r="C20" s="977">
        <v>0</v>
      </c>
      <c r="D20" s="977">
        <v>0</v>
      </c>
      <c r="E20" s="977">
        <v>0</v>
      </c>
      <c r="F20" s="977">
        <v>0</v>
      </c>
      <c r="G20" s="977">
        <v>0</v>
      </c>
      <c r="H20" s="977">
        <v>0</v>
      </c>
      <c r="I20" s="977">
        <v>0</v>
      </c>
      <c r="J20" s="977">
        <v>0</v>
      </c>
      <c r="K20" s="977">
        <v>0.34417857142857139</v>
      </c>
      <c r="L20" s="977">
        <v>0</v>
      </c>
      <c r="M20" s="977">
        <v>0.17612240683892461</v>
      </c>
      <c r="N20" s="977">
        <v>0</v>
      </c>
      <c r="O20" s="977">
        <v>0</v>
      </c>
      <c r="P20" s="977">
        <v>0</v>
      </c>
      <c r="Q20" s="977">
        <v>3.0860614749604474E-2</v>
      </c>
      <c r="R20" s="977">
        <v>3.2593368276499696E-2</v>
      </c>
      <c r="S20" s="977">
        <v>2.0273022201199777E-2</v>
      </c>
      <c r="T20" s="977">
        <v>4.8600726913593163E-2</v>
      </c>
      <c r="U20" s="977">
        <v>4.5300069444444445E-2</v>
      </c>
      <c r="V20" s="977">
        <v>3.3538787878787876E-3</v>
      </c>
      <c r="W20" s="977">
        <v>0.27493982356647761</v>
      </c>
      <c r="X20" s="977">
        <v>0.57987465359477131</v>
      </c>
      <c r="Y20" s="977">
        <v>1.1034382142455694</v>
      </c>
      <c r="Z20" s="977">
        <v>0.43134546782608701</v>
      </c>
    </row>
    <row r="21" spans="1:26" ht="18" customHeight="1">
      <c r="A21" s="691" t="s">
        <v>17</v>
      </c>
      <c r="B21" s="977">
        <v>0</v>
      </c>
      <c r="C21" s="977">
        <v>0</v>
      </c>
      <c r="D21" s="977">
        <v>0</v>
      </c>
      <c r="E21" s="977">
        <v>0</v>
      </c>
      <c r="F21" s="977">
        <v>0</v>
      </c>
      <c r="G21" s="977">
        <v>0</v>
      </c>
      <c r="H21" s="977">
        <v>0</v>
      </c>
      <c r="I21" s="977">
        <v>0</v>
      </c>
      <c r="J21" s="977">
        <v>0</v>
      </c>
      <c r="K21" s="977">
        <v>0</v>
      </c>
      <c r="L21" s="977">
        <v>0</v>
      </c>
      <c r="M21" s="977">
        <v>0</v>
      </c>
      <c r="N21" s="977">
        <v>0.16284998511757118</v>
      </c>
      <c r="O21" s="977">
        <v>0</v>
      </c>
      <c r="P21" s="977">
        <v>0</v>
      </c>
      <c r="Q21" s="977">
        <v>2.3496608656150631E-4</v>
      </c>
      <c r="R21" s="977">
        <v>0.11623132852015011</v>
      </c>
      <c r="S21" s="977">
        <v>0.49683493929770028</v>
      </c>
      <c r="T21" s="977">
        <v>9.3136218988037575E-2</v>
      </c>
      <c r="U21" s="977">
        <v>5.3663749999999996E-2</v>
      </c>
      <c r="V21" s="977">
        <v>1.9769696969696969E-4</v>
      </c>
      <c r="W21" s="977">
        <v>8.0913673597983616E-3</v>
      </c>
      <c r="X21" s="977">
        <v>5.005490552584671E-2</v>
      </c>
      <c r="Y21" s="977">
        <v>4.4043238787515454E-2</v>
      </c>
      <c r="Z21" s="977">
        <v>5.6693965217391305E-2</v>
      </c>
    </row>
    <row r="22" spans="1:26" ht="18" customHeight="1">
      <c r="A22" s="691" t="s">
        <v>4</v>
      </c>
      <c r="B22" s="977">
        <v>0</v>
      </c>
      <c r="C22" s="977">
        <v>0</v>
      </c>
      <c r="D22" s="977">
        <v>0</v>
      </c>
      <c r="E22" s="977">
        <v>0</v>
      </c>
      <c r="F22" s="977">
        <v>0</v>
      </c>
      <c r="G22" s="977">
        <v>0</v>
      </c>
      <c r="H22" s="977">
        <v>0</v>
      </c>
      <c r="I22" s="977">
        <v>0</v>
      </c>
      <c r="J22" s="977">
        <v>0</v>
      </c>
      <c r="K22" s="977">
        <v>0</v>
      </c>
      <c r="L22" s="977">
        <v>0</v>
      </c>
      <c r="M22" s="977">
        <v>0</v>
      </c>
      <c r="N22" s="977">
        <v>0</v>
      </c>
      <c r="O22" s="977">
        <v>0</v>
      </c>
      <c r="P22" s="977">
        <v>0</v>
      </c>
      <c r="Q22" s="977">
        <v>0</v>
      </c>
      <c r="R22" s="977">
        <v>0</v>
      </c>
      <c r="S22" s="977">
        <v>0</v>
      </c>
      <c r="T22" s="977">
        <v>0</v>
      </c>
      <c r="U22" s="977">
        <v>1.175E-4</v>
      </c>
      <c r="V22" s="977">
        <v>7.6969696969696969E-4</v>
      </c>
      <c r="W22" s="977">
        <v>1.3232514177693762E-5</v>
      </c>
      <c r="X22" s="977">
        <v>9.7154129530600136E-4</v>
      </c>
      <c r="Y22" s="977">
        <v>0</v>
      </c>
      <c r="Z22" s="977">
        <v>1.4086956521739129E-4</v>
      </c>
    </row>
    <row r="23" spans="1:26" ht="18" customHeight="1">
      <c r="A23" s="691" t="s">
        <v>3</v>
      </c>
      <c r="B23" s="977">
        <v>0</v>
      </c>
      <c r="C23" s="977">
        <v>197.28205151162791</v>
      </c>
      <c r="D23" s="977">
        <v>140.86980371428572</v>
      </c>
      <c r="E23" s="977">
        <v>80.362909473684212</v>
      </c>
      <c r="F23" s="977">
        <v>835.18875656249998</v>
      </c>
      <c r="G23" s="977">
        <v>160.67534296874999</v>
      </c>
      <c r="H23" s="977">
        <v>122.85040911764706</v>
      </c>
      <c r="I23" s="977">
        <v>253.3358015602837</v>
      </c>
      <c r="J23" s="977">
        <v>288.61995879518071</v>
      </c>
      <c r="K23" s="977">
        <v>307.08691976190477</v>
      </c>
      <c r="L23" s="977">
        <v>376.1818429638123</v>
      </c>
      <c r="M23" s="977">
        <v>346.15393458419942</v>
      </c>
      <c r="N23" s="977">
        <v>325.99039959321362</v>
      </c>
      <c r="O23" s="977">
        <v>271.85733953692852</v>
      </c>
      <c r="P23" s="977">
        <v>189.68468912490317</v>
      </c>
      <c r="Q23" s="977">
        <v>164.9473079585363</v>
      </c>
      <c r="R23" s="977">
        <v>346.18847543305048</v>
      </c>
      <c r="S23" s="977">
        <v>377.13040367517328</v>
      </c>
      <c r="T23" s="977">
        <v>330.78992460684026</v>
      </c>
      <c r="U23" s="977">
        <v>343.04148002083332</v>
      </c>
      <c r="V23" s="977">
        <v>308.69927043757576</v>
      </c>
      <c r="W23" s="977">
        <v>391.18898515248895</v>
      </c>
      <c r="X23" s="977">
        <v>437.78727876470595</v>
      </c>
      <c r="Y23" s="977">
        <v>441.42908326704958</v>
      </c>
      <c r="Z23" s="977">
        <v>611.20242412463767</v>
      </c>
    </row>
    <row r="24" spans="1:26" s="44" customFormat="1" ht="18" customHeight="1">
      <c r="A24" s="691" t="s">
        <v>431</v>
      </c>
      <c r="B24" s="977">
        <v>0</v>
      </c>
      <c r="C24" s="977">
        <v>1.230232558139535E-2</v>
      </c>
      <c r="D24" s="977">
        <v>0</v>
      </c>
      <c r="E24" s="977">
        <v>0</v>
      </c>
      <c r="F24" s="977">
        <v>0</v>
      </c>
      <c r="G24" s="977">
        <v>0</v>
      </c>
      <c r="H24" s="977">
        <v>0</v>
      </c>
      <c r="I24" s="977">
        <v>0</v>
      </c>
      <c r="J24" s="977">
        <v>0</v>
      </c>
      <c r="K24" s="977">
        <v>0</v>
      </c>
      <c r="L24" s="977">
        <v>5.2598386502313771E-2</v>
      </c>
      <c r="M24" s="977">
        <v>0.72958674614209207</v>
      </c>
      <c r="N24" s="977">
        <v>0.80235291199523762</v>
      </c>
      <c r="O24" s="977">
        <v>0.26344833361246023</v>
      </c>
      <c r="P24" s="977">
        <v>0</v>
      </c>
      <c r="Q24" s="977">
        <v>0.18658068241983741</v>
      </c>
      <c r="R24" s="977">
        <v>0.55275870315984121</v>
      </c>
      <c r="S24" s="977">
        <v>0.15438149049109925</v>
      </c>
      <c r="T24" s="977">
        <v>0.46879641520299453</v>
      </c>
      <c r="U24" s="977">
        <v>1.3315920541666664</v>
      </c>
      <c r="V24" s="977">
        <v>0.57750157575757577</v>
      </c>
      <c r="W24" s="977">
        <v>0.56344209199747963</v>
      </c>
      <c r="X24" s="977">
        <v>0.33550302436125973</v>
      </c>
      <c r="Y24" s="977">
        <v>0.33586346113701204</v>
      </c>
      <c r="Z24" s="977">
        <v>0.22353277275362321</v>
      </c>
    </row>
    <row r="25" spans="1:26" ht="18" customHeight="1">
      <c r="A25" s="691" t="s">
        <v>1</v>
      </c>
      <c r="B25" s="977">
        <v>0</v>
      </c>
      <c r="C25" s="977">
        <v>5.7848837209302333E-3</v>
      </c>
      <c r="D25" s="977">
        <v>3.5599619047619047E-2</v>
      </c>
      <c r="E25" s="977">
        <v>0</v>
      </c>
      <c r="F25" s="977">
        <v>0</v>
      </c>
      <c r="G25" s="977">
        <v>0</v>
      </c>
      <c r="H25" s="977">
        <v>0</v>
      </c>
      <c r="I25" s="977">
        <v>0</v>
      </c>
      <c r="J25" s="977">
        <v>0</v>
      </c>
      <c r="K25" s="977">
        <v>0</v>
      </c>
      <c r="L25" s="977">
        <v>0</v>
      </c>
      <c r="M25" s="977">
        <v>3.1764106658590641E-2</v>
      </c>
      <c r="N25" s="977">
        <v>4.1487126699077288E-2</v>
      </c>
      <c r="O25" s="977">
        <v>0</v>
      </c>
      <c r="P25" s="977">
        <v>0</v>
      </c>
      <c r="Q25" s="977">
        <v>1.8248446090947543E-2</v>
      </c>
      <c r="R25" s="977">
        <v>4.3025249496927175E-2</v>
      </c>
      <c r="S25" s="977">
        <v>0.33399104969555005</v>
      </c>
      <c r="T25" s="977">
        <v>0.12283352885427846</v>
      </c>
      <c r="U25" s="977">
        <v>2.3010972222222221E-2</v>
      </c>
      <c r="V25" s="977">
        <v>0.17495072727272726</v>
      </c>
      <c r="W25" s="977">
        <v>0.15683610586011343</v>
      </c>
      <c r="X25" s="977">
        <v>1.1398187759952466E-2</v>
      </c>
      <c r="Y25" s="977">
        <v>7.1289046316567017E-2</v>
      </c>
      <c r="Z25" s="977">
        <v>0.11386604695652175</v>
      </c>
    </row>
    <row r="26" spans="1:26" ht="18" customHeight="1">
      <c r="A26" s="691" t="s">
        <v>23</v>
      </c>
      <c r="B26" s="977">
        <v>0</v>
      </c>
      <c r="C26" s="977">
        <v>0</v>
      </c>
      <c r="D26" s="977">
        <v>0</v>
      </c>
      <c r="E26" s="977">
        <v>0</v>
      </c>
      <c r="F26" s="977">
        <v>0.50029875000000001</v>
      </c>
      <c r="G26" s="977">
        <v>0</v>
      </c>
      <c r="H26" s="977">
        <v>0</v>
      </c>
      <c r="I26" s="977">
        <v>0</v>
      </c>
      <c r="J26" s="977">
        <v>2.9069277108433732E-2</v>
      </c>
      <c r="K26" s="977">
        <v>0.34526999999999997</v>
      </c>
      <c r="L26" s="977">
        <v>0.43972575999563179</v>
      </c>
      <c r="M26" s="977">
        <v>0.49264306264884433</v>
      </c>
      <c r="N26" s="977">
        <v>0.19912330092271061</v>
      </c>
      <c r="O26" s="977">
        <v>2.2312636074359404E-2</v>
      </c>
      <c r="P26" s="977">
        <v>3.2061990633182138E-3</v>
      </c>
      <c r="Q26" s="977">
        <v>1.0484284293300334E-2</v>
      </c>
      <c r="R26" s="977">
        <v>0.99723511176374613</v>
      </c>
      <c r="S26" s="977">
        <v>1.1235044072046911</v>
      </c>
      <c r="T26" s="977">
        <v>1.9419636965683322E-2</v>
      </c>
      <c r="U26" s="977">
        <v>1.783147986111111E-2</v>
      </c>
      <c r="V26" s="977">
        <v>0.32823460606060606</v>
      </c>
      <c r="W26" s="977">
        <v>0.1950918084436043</v>
      </c>
      <c r="X26" s="977">
        <v>0.40302294592988713</v>
      </c>
      <c r="Y26" s="977">
        <v>0.23497992645445157</v>
      </c>
      <c r="Z26" s="977">
        <v>4.2146202898550721E-2</v>
      </c>
    </row>
    <row r="27" spans="1:26" ht="18" customHeight="1">
      <c r="A27" s="685"/>
      <c r="B27" s="278"/>
      <c r="C27" s="278"/>
      <c r="D27" s="278"/>
      <c r="E27" s="278"/>
      <c r="F27" s="278"/>
      <c r="G27" s="278"/>
      <c r="H27" s="278"/>
      <c r="I27" s="278"/>
      <c r="J27" s="278"/>
      <c r="K27" s="278"/>
      <c r="L27" s="278"/>
      <c r="M27" s="278"/>
      <c r="N27" s="278"/>
      <c r="O27" s="278"/>
      <c r="P27" s="278"/>
      <c r="Q27" s="278"/>
      <c r="R27" s="278"/>
      <c r="S27" s="278"/>
      <c r="T27" s="278"/>
      <c r="U27" s="278"/>
      <c r="V27" s="278"/>
      <c r="W27" s="278"/>
      <c r="X27" s="278"/>
      <c r="Y27" s="278"/>
      <c r="Z27" s="278"/>
    </row>
    <row r="28" spans="1:26" ht="18" customHeight="1">
      <c r="A28" s="686" t="s">
        <v>432</v>
      </c>
      <c r="B28" s="278">
        <v>362.47391304347826</v>
      </c>
      <c r="C28" s="278">
        <v>577.31627906976746</v>
      </c>
      <c r="D28" s="278">
        <v>620.29142857142858</v>
      </c>
      <c r="E28" s="278">
        <v>905.78947368421052</v>
      </c>
      <c r="F28" s="278">
        <v>1098.0999999999999</v>
      </c>
      <c r="G28" s="278">
        <v>791.08906249999995</v>
      </c>
      <c r="H28" s="278">
        <v>815.36029411764707</v>
      </c>
      <c r="I28" s="278">
        <v>931.77304964539007</v>
      </c>
      <c r="J28" s="278">
        <v>767.13855421686742</v>
      </c>
      <c r="K28" s="278">
        <v>859.65</v>
      </c>
      <c r="L28" s="278">
        <v>1015.9534242461471</v>
      </c>
      <c r="M28" s="278">
        <v>1425.6378709579724</v>
      </c>
      <c r="N28" s="278">
        <v>1454.7581218374839</v>
      </c>
      <c r="O28" s="278">
        <v>1451.6084300159105</v>
      </c>
      <c r="P28" s="278">
        <v>1312.7477123640151</v>
      </c>
      <c r="Q28" s="278">
        <v>1223.7398801751281</v>
      </c>
      <c r="R28" s="278">
        <v>1174.3392070484583</v>
      </c>
      <c r="S28" s="278">
        <v>1517.7662154349766</v>
      </c>
      <c r="T28" s="278">
        <v>1207.9923629034367</v>
      </c>
      <c r="U28" s="278">
        <v>1335.6618055555555</v>
      </c>
      <c r="V28" s="278">
        <v>1030.5533333333333</v>
      </c>
      <c r="W28" s="278">
        <v>1327.5557655954633</v>
      </c>
      <c r="X28" s="278">
        <v>1489.0099288013671</v>
      </c>
      <c r="Y28" s="278">
        <v>1391.3539952322785</v>
      </c>
      <c r="Z28" s="278">
        <v>1592.066884738261</v>
      </c>
    </row>
    <row r="29" spans="1:26" ht="18" customHeight="1">
      <c r="A29" s="691" t="s">
        <v>13</v>
      </c>
      <c r="B29" s="977">
        <v>0</v>
      </c>
      <c r="C29" s="977">
        <v>0</v>
      </c>
      <c r="D29" s="977">
        <v>0</v>
      </c>
      <c r="E29" s="977">
        <v>0</v>
      </c>
      <c r="F29" s="977">
        <v>0</v>
      </c>
      <c r="G29" s="977">
        <v>0</v>
      </c>
      <c r="H29" s="977">
        <v>0</v>
      </c>
      <c r="I29" s="977">
        <v>0</v>
      </c>
      <c r="J29" s="977">
        <v>0</v>
      </c>
      <c r="K29" s="977">
        <v>0</v>
      </c>
      <c r="L29" s="977">
        <v>0</v>
      </c>
      <c r="M29" s="977">
        <v>0</v>
      </c>
      <c r="N29" s="977">
        <v>4.960809604127394E-3</v>
      </c>
      <c r="O29" s="977">
        <v>0.10837694691006533</v>
      </c>
      <c r="P29" s="977">
        <v>0</v>
      </c>
      <c r="Q29" s="977">
        <v>1.2693637901596203E-2</v>
      </c>
      <c r="R29" s="977">
        <v>1.8800035351063251E-4</v>
      </c>
      <c r="S29" s="977">
        <v>0</v>
      </c>
      <c r="T29" s="977">
        <v>0</v>
      </c>
      <c r="U29" s="977">
        <v>7.1180555555555559E-5</v>
      </c>
      <c r="V29" s="977">
        <v>0</v>
      </c>
      <c r="W29" s="977">
        <v>6.7422810333963454E-2</v>
      </c>
      <c r="X29" s="977">
        <v>0</v>
      </c>
      <c r="Y29" s="977">
        <v>0</v>
      </c>
      <c r="Z29" s="977">
        <v>1.7385855072463767E-4</v>
      </c>
    </row>
    <row r="30" spans="1:26" ht="18" customHeight="1">
      <c r="A30" s="691" t="s">
        <v>12</v>
      </c>
      <c r="B30" s="977">
        <v>0</v>
      </c>
      <c r="C30" s="977">
        <v>1.6850150000000002</v>
      </c>
      <c r="D30" s="977">
        <v>0.62941866666666668</v>
      </c>
      <c r="E30" s="977">
        <v>3.0478947368421053E-3</v>
      </c>
      <c r="F30" s="977">
        <v>0</v>
      </c>
      <c r="G30" s="977">
        <v>7.7187499999999986E-5</v>
      </c>
      <c r="H30" s="977">
        <v>0</v>
      </c>
      <c r="I30" s="977">
        <v>7.9921985815602836E-2</v>
      </c>
      <c r="J30" s="977">
        <v>0.19546602409638553</v>
      </c>
      <c r="K30" s="977">
        <v>0</v>
      </c>
      <c r="L30" s="977">
        <v>3.2010592844369818</v>
      </c>
      <c r="M30" s="977">
        <v>1.7772379995319576</v>
      </c>
      <c r="N30" s="977">
        <v>0.47557024506399442</v>
      </c>
      <c r="O30" s="977">
        <v>2.8607049698542961</v>
      </c>
      <c r="P30" s="977">
        <v>0.27269868993620233</v>
      </c>
      <c r="Q30" s="977">
        <v>0.25516440263788592</v>
      </c>
      <c r="R30" s="977">
        <v>0.22433183907108284</v>
      </c>
      <c r="S30" s="977">
        <v>0.55691008401468556</v>
      </c>
      <c r="T30" s="977">
        <v>0.29107990393058136</v>
      </c>
      <c r="U30" s="977">
        <v>1.4246875812499999</v>
      </c>
      <c r="V30" s="977">
        <v>0.19030303030303031</v>
      </c>
      <c r="W30" s="977">
        <v>0.16887208569628231</v>
      </c>
      <c r="X30" s="977">
        <v>0.51611858051099235</v>
      </c>
      <c r="Y30" s="977">
        <v>1.1755241174801816</v>
      </c>
      <c r="Z30" s="977">
        <v>9.4750581669565221</v>
      </c>
    </row>
    <row r="31" spans="1:26" ht="18" customHeight="1">
      <c r="A31" s="691" t="s">
        <v>483</v>
      </c>
      <c r="B31" s="977">
        <v>0</v>
      </c>
      <c r="C31" s="977">
        <v>0</v>
      </c>
      <c r="D31" s="977">
        <v>0</v>
      </c>
      <c r="E31" s="977">
        <v>0</v>
      </c>
      <c r="F31" s="977">
        <v>0</v>
      </c>
      <c r="G31" s="977">
        <v>0</v>
      </c>
      <c r="H31" s="977">
        <v>0</v>
      </c>
      <c r="I31" s="977">
        <v>0</v>
      </c>
      <c r="J31" s="977">
        <v>0</v>
      </c>
      <c r="K31" s="977">
        <v>0</v>
      </c>
      <c r="L31" s="977">
        <v>0</v>
      </c>
      <c r="M31" s="977">
        <v>0</v>
      </c>
      <c r="N31" s="977">
        <v>0</v>
      </c>
      <c r="O31" s="977">
        <v>0</v>
      </c>
      <c r="P31" s="977">
        <v>0</v>
      </c>
      <c r="Q31" s="977">
        <v>0</v>
      </c>
      <c r="R31" s="977">
        <v>0</v>
      </c>
      <c r="S31" s="977">
        <v>0</v>
      </c>
      <c r="T31" s="977">
        <v>0</v>
      </c>
      <c r="U31" s="977">
        <v>0</v>
      </c>
      <c r="V31" s="977">
        <v>0</v>
      </c>
      <c r="W31" s="977">
        <v>5.0409577819785761E-3</v>
      </c>
      <c r="X31" s="977">
        <v>0</v>
      </c>
      <c r="Y31" s="977">
        <v>0.14832578364605062</v>
      </c>
      <c r="Z31" s="977">
        <v>0</v>
      </c>
    </row>
    <row r="32" spans="1:26" ht="18" customHeight="1">
      <c r="A32" s="691" t="s">
        <v>430</v>
      </c>
      <c r="B32" s="977">
        <v>0</v>
      </c>
      <c r="C32" s="977">
        <v>0</v>
      </c>
      <c r="D32" s="977">
        <v>0</v>
      </c>
      <c r="E32" s="977">
        <v>0</v>
      </c>
      <c r="F32" s="977">
        <v>0</v>
      </c>
      <c r="G32" s="977">
        <v>0</v>
      </c>
      <c r="H32" s="977">
        <v>0</v>
      </c>
      <c r="I32" s="977">
        <v>0</v>
      </c>
      <c r="J32" s="977">
        <v>0</v>
      </c>
      <c r="K32" s="977">
        <v>0</v>
      </c>
      <c r="L32" s="977">
        <v>0</v>
      </c>
      <c r="M32" s="977">
        <v>0</v>
      </c>
      <c r="N32" s="977">
        <v>0</v>
      </c>
      <c r="O32" s="977">
        <v>0</v>
      </c>
      <c r="P32" s="977">
        <v>0</v>
      </c>
      <c r="Q32" s="977">
        <v>1.9337351775560396E-2</v>
      </c>
      <c r="R32" s="977">
        <v>2.2128881818676237E-2</v>
      </c>
      <c r="S32" s="977">
        <v>0</v>
      </c>
      <c r="T32" s="977">
        <v>7.2297987069078337E-4</v>
      </c>
      <c r="U32" s="977">
        <v>0</v>
      </c>
      <c r="V32" s="977">
        <v>5.0909090909090914E-5</v>
      </c>
      <c r="W32" s="977">
        <v>0</v>
      </c>
      <c r="X32" s="977">
        <v>2.057150029708853E-2</v>
      </c>
      <c r="Y32" s="977">
        <v>1.6899947167818046E-6</v>
      </c>
      <c r="Z32" s="977">
        <v>0</v>
      </c>
    </row>
    <row r="33" spans="1:26" ht="18" customHeight="1">
      <c r="A33" s="691" t="s">
        <v>482</v>
      </c>
      <c r="B33" s="977">
        <v>0</v>
      </c>
      <c r="C33" s="977">
        <v>0</v>
      </c>
      <c r="D33" s="977">
        <v>0</v>
      </c>
      <c r="E33" s="977">
        <v>0</v>
      </c>
      <c r="F33" s="977">
        <v>0</v>
      </c>
      <c r="G33" s="977">
        <v>3.9762812499999994E-2</v>
      </c>
      <c r="H33" s="977">
        <v>3.3455882352941176E-2</v>
      </c>
      <c r="I33" s="977">
        <v>3.3356170212765962E-2</v>
      </c>
      <c r="J33" s="977">
        <v>0.43210337349397587</v>
      </c>
      <c r="K33" s="977">
        <v>9.1608214285714279E-2</v>
      </c>
      <c r="L33" s="977">
        <v>1.1423676918246721</v>
      </c>
      <c r="M33" s="977">
        <v>0.75145409743540326</v>
      </c>
      <c r="N33" s="977">
        <v>0.22023489433475543</v>
      </c>
      <c r="O33" s="977">
        <v>0.19289901189080558</v>
      </c>
      <c r="P33" s="977">
        <v>0.52572700335582845</v>
      </c>
      <c r="Q33" s="977">
        <v>1.2776527866977867</v>
      </c>
      <c r="R33" s="977">
        <v>2.6865448904117035</v>
      </c>
      <c r="S33" s="977">
        <v>0.8116164005075418</v>
      </c>
      <c r="T33" s="977">
        <v>7.2297987069078334E-2</v>
      </c>
      <c r="U33" s="977">
        <v>2.7749766624999999</v>
      </c>
      <c r="V33" s="977">
        <v>2.975757575757576</v>
      </c>
      <c r="W33" s="977">
        <v>3.9048582230623823</v>
      </c>
      <c r="X33" s="977">
        <v>2.1215321895424841</v>
      </c>
      <c r="Y33" s="977">
        <v>9.6616957211683303</v>
      </c>
      <c r="Z33" s="977">
        <v>3.6210829020289856</v>
      </c>
    </row>
    <row r="34" spans="1:26" ht="18" customHeight="1">
      <c r="A34" s="691" t="s">
        <v>10</v>
      </c>
      <c r="B34" s="977">
        <v>0</v>
      </c>
      <c r="C34" s="977">
        <v>0</v>
      </c>
      <c r="D34" s="977">
        <v>0</v>
      </c>
      <c r="E34" s="977">
        <v>0.24856447368421053</v>
      </c>
      <c r="F34" s="977">
        <v>0.17293921874999998</v>
      </c>
      <c r="G34" s="977">
        <v>0</v>
      </c>
      <c r="H34" s="977">
        <v>0</v>
      </c>
      <c r="I34" s="977">
        <v>0</v>
      </c>
      <c r="J34" s="977">
        <v>6.5182891566265055E-2</v>
      </c>
      <c r="K34" s="977">
        <v>0</v>
      </c>
      <c r="L34" s="977">
        <v>9.5980998402882989E-2</v>
      </c>
      <c r="M34" s="977">
        <v>0</v>
      </c>
      <c r="N34" s="977">
        <v>0</v>
      </c>
      <c r="O34" s="977">
        <v>4.364480405292246E-2</v>
      </c>
      <c r="P34" s="977">
        <v>1.9570195818121472E-2</v>
      </c>
      <c r="Q34" s="977">
        <v>0</v>
      </c>
      <c r="R34" s="977">
        <v>0</v>
      </c>
      <c r="S34" s="977">
        <v>4.3273209150768439E-2</v>
      </c>
      <c r="T34" s="977">
        <v>0</v>
      </c>
      <c r="U34" s="977">
        <v>0.7591706944444444</v>
      </c>
      <c r="V34" s="977">
        <v>0</v>
      </c>
      <c r="W34" s="977">
        <v>0</v>
      </c>
      <c r="X34" s="977">
        <v>5.0647403446226974E-3</v>
      </c>
      <c r="Y34" s="977">
        <v>3.1284243638930689</v>
      </c>
      <c r="Z34" s="977">
        <v>4.3238434782608696E-4</v>
      </c>
    </row>
    <row r="35" spans="1:26" ht="18" customHeight="1">
      <c r="A35" s="691" t="s">
        <v>9</v>
      </c>
      <c r="B35" s="977">
        <v>0</v>
      </c>
      <c r="C35" s="977">
        <v>0</v>
      </c>
      <c r="D35" s="977">
        <v>7.619047619047619E-3</v>
      </c>
      <c r="E35" s="977">
        <v>0</v>
      </c>
      <c r="F35" s="977">
        <v>0.1795928125</v>
      </c>
      <c r="G35" s="977">
        <v>0</v>
      </c>
      <c r="H35" s="977">
        <v>0</v>
      </c>
      <c r="I35" s="977">
        <v>0</v>
      </c>
      <c r="J35" s="977">
        <v>0</v>
      </c>
      <c r="K35" s="977">
        <v>0</v>
      </c>
      <c r="L35" s="977">
        <v>0.14359351324788072</v>
      </c>
      <c r="M35" s="977">
        <v>0</v>
      </c>
      <c r="N35" s="977">
        <v>0</v>
      </c>
      <c r="O35" s="977">
        <v>0</v>
      </c>
      <c r="P35" s="977">
        <v>0</v>
      </c>
      <c r="Q35" s="977">
        <v>1.031545920205517E-2</v>
      </c>
      <c r="R35" s="977">
        <v>1.6436645456028718E-2</v>
      </c>
      <c r="S35" s="977">
        <v>0.39618496595115282</v>
      </c>
      <c r="T35" s="977">
        <v>0.72810341214040775</v>
      </c>
      <c r="U35" s="977">
        <v>1.4098452083333332E-2</v>
      </c>
      <c r="V35" s="977">
        <v>2.6548727272727272E-2</v>
      </c>
      <c r="W35" s="977">
        <v>0</v>
      </c>
      <c r="X35" s="977">
        <v>3.2132826084373143</v>
      </c>
      <c r="Y35" s="977">
        <v>20.909787986563408</v>
      </c>
      <c r="Z35" s="977">
        <v>0.24008544231884055</v>
      </c>
    </row>
    <row r="36" spans="1:26" ht="18" customHeight="1">
      <c r="A36" s="691" t="s">
        <v>8</v>
      </c>
      <c r="B36" s="977">
        <v>0</v>
      </c>
      <c r="C36" s="977">
        <v>0</v>
      </c>
      <c r="D36" s="977">
        <v>2.3069333333333334E-2</v>
      </c>
      <c r="E36" s="977">
        <v>0.44118894736842107</v>
      </c>
      <c r="F36" s="977">
        <v>8.59375E-2</v>
      </c>
      <c r="G36" s="977">
        <v>0</v>
      </c>
      <c r="H36" s="977">
        <v>0</v>
      </c>
      <c r="I36" s="977">
        <v>0</v>
      </c>
      <c r="J36" s="977">
        <v>0</v>
      </c>
      <c r="K36" s="977">
        <v>0</v>
      </c>
      <c r="L36" s="977">
        <v>1.6847897129284573</v>
      </c>
      <c r="M36" s="977">
        <v>1.0566338119295733</v>
      </c>
      <c r="N36" s="977">
        <v>1.1879633396170253</v>
      </c>
      <c r="O36" s="977">
        <v>4.2987357645285549</v>
      </c>
      <c r="P36" s="977">
        <v>1.6629758085333923</v>
      </c>
      <c r="Q36" s="977">
        <v>3.209940084431147</v>
      </c>
      <c r="R36" s="977">
        <v>2.5095625339914069</v>
      </c>
      <c r="S36" s="977">
        <v>0.44855782222522544</v>
      </c>
      <c r="T36" s="977">
        <v>0.33103326164646751</v>
      </c>
      <c r="U36" s="977">
        <v>0.60955714513888892</v>
      </c>
      <c r="V36" s="977">
        <v>1.4096650303030303</v>
      </c>
      <c r="W36" s="977">
        <v>2.2514177693761814</v>
      </c>
      <c r="X36" s="977">
        <v>0.29056409387997628</v>
      </c>
      <c r="Y36" s="977">
        <v>5.3344090073106594E-2</v>
      </c>
      <c r="Z36" s="977">
        <v>1.6389750144927537E-2</v>
      </c>
    </row>
    <row r="37" spans="1:26" ht="18" customHeight="1">
      <c r="A37" s="691" t="s">
        <v>6</v>
      </c>
      <c r="B37" s="977">
        <v>0</v>
      </c>
      <c r="C37" s="977">
        <v>0</v>
      </c>
      <c r="D37" s="977">
        <v>0</v>
      </c>
      <c r="E37" s="977">
        <v>2.4625131578947371E-2</v>
      </c>
      <c r="F37" s="977">
        <v>0</v>
      </c>
      <c r="G37" s="977">
        <v>0</v>
      </c>
      <c r="H37" s="977">
        <v>0</v>
      </c>
      <c r="I37" s="977">
        <v>0</v>
      </c>
      <c r="J37" s="977">
        <v>0.17384228915662647</v>
      </c>
      <c r="K37" s="977">
        <v>1.0047524999999999</v>
      </c>
      <c r="L37" s="977">
        <v>2.1569357194534309</v>
      </c>
      <c r="M37" s="977">
        <v>1.1524294150847294</v>
      </c>
      <c r="N37" s="977">
        <v>2.0544550550649867</v>
      </c>
      <c r="O37" s="977">
        <v>1.626192534751298</v>
      </c>
      <c r="P37" s="977">
        <v>4.0924734483903089</v>
      </c>
      <c r="Q37" s="977">
        <v>3.3473160818621848</v>
      </c>
      <c r="R37" s="977">
        <v>11.107032142274432</v>
      </c>
      <c r="S37" s="977">
        <v>10.315261541695758</v>
      </c>
      <c r="T37" s="977">
        <v>5.997118027380048</v>
      </c>
      <c r="U37" s="977">
        <v>8.9499295451388896</v>
      </c>
      <c r="V37" s="977">
        <v>3.5360996666666664</v>
      </c>
      <c r="W37" s="977">
        <v>14.689350976685571</v>
      </c>
      <c r="X37" s="977">
        <v>10.072890252347001</v>
      </c>
      <c r="Y37" s="977">
        <v>0.19368331029510133</v>
      </c>
      <c r="Z37" s="977">
        <v>10.270257198840579</v>
      </c>
    </row>
    <row r="38" spans="1:26" ht="18" customHeight="1">
      <c r="A38" s="691" t="s">
        <v>17</v>
      </c>
      <c r="B38" s="977">
        <v>0</v>
      </c>
      <c r="C38" s="977">
        <v>0.10637360465116279</v>
      </c>
      <c r="D38" s="977">
        <v>0</v>
      </c>
      <c r="E38" s="977">
        <v>1.2908552631578947E-2</v>
      </c>
      <c r="F38" s="977">
        <v>0</v>
      </c>
      <c r="G38" s="977">
        <v>8.906249999999999E-5</v>
      </c>
      <c r="H38" s="977">
        <v>0</v>
      </c>
      <c r="I38" s="977">
        <v>0</v>
      </c>
      <c r="J38" s="977">
        <v>0</v>
      </c>
      <c r="K38" s="977">
        <v>0</v>
      </c>
      <c r="L38" s="977">
        <v>0.42846431057782869</v>
      </c>
      <c r="M38" s="977">
        <v>0</v>
      </c>
      <c r="N38" s="977">
        <v>0.3850688312332573</v>
      </c>
      <c r="O38" s="977">
        <v>0.12401241416848101</v>
      </c>
      <c r="P38" s="977">
        <v>8.4255264225393666E-4</v>
      </c>
      <c r="Q38" s="977">
        <v>0.43342641253779041</v>
      </c>
      <c r="R38" s="977">
        <v>0.31128570117474302</v>
      </c>
      <c r="S38" s="977">
        <v>0.36721544924206589</v>
      </c>
      <c r="T38" s="977">
        <v>0.19447028865534119</v>
      </c>
      <c r="U38" s="977">
        <v>2.2249398048611111</v>
      </c>
      <c r="V38" s="977">
        <v>0.17515151515151517</v>
      </c>
      <c r="W38" s="977">
        <v>0.30245746691871456</v>
      </c>
      <c r="X38" s="977">
        <v>0.46479403565062394</v>
      </c>
      <c r="Y38" s="977">
        <v>7.0119861586264787E-4</v>
      </c>
      <c r="Z38" s="977">
        <v>0.49515588753623191</v>
      </c>
    </row>
    <row r="39" spans="1:26" ht="18" customHeight="1">
      <c r="A39" s="691" t="s">
        <v>4</v>
      </c>
      <c r="B39" s="977">
        <v>0</v>
      </c>
      <c r="C39" s="977">
        <v>0</v>
      </c>
      <c r="D39" s="977">
        <v>0</v>
      </c>
      <c r="E39" s="977">
        <v>0</v>
      </c>
      <c r="F39" s="977">
        <v>0</v>
      </c>
      <c r="G39" s="977">
        <v>0</v>
      </c>
      <c r="H39" s="977">
        <v>0</v>
      </c>
      <c r="I39" s="977">
        <v>0</v>
      </c>
      <c r="J39" s="977">
        <v>0</v>
      </c>
      <c r="K39" s="977">
        <v>0</v>
      </c>
      <c r="L39" s="977">
        <v>0</v>
      </c>
      <c r="M39" s="977">
        <v>0</v>
      </c>
      <c r="N39" s="977">
        <v>0</v>
      </c>
      <c r="O39" s="977">
        <v>2.1543606598559705E-2</v>
      </c>
      <c r="P39" s="977">
        <v>0</v>
      </c>
      <c r="Q39" s="977">
        <v>0</v>
      </c>
      <c r="R39" s="977">
        <v>0</v>
      </c>
      <c r="S39" s="977">
        <v>2.8221246180297468E-3</v>
      </c>
      <c r="T39" s="977">
        <v>0</v>
      </c>
      <c r="U39" s="977">
        <v>0</v>
      </c>
      <c r="V39" s="977">
        <v>0</v>
      </c>
      <c r="W39" s="977">
        <v>0</v>
      </c>
      <c r="X39" s="977">
        <v>1.8157040998217469E-4</v>
      </c>
      <c r="Y39" s="977">
        <v>7.5581003396908413E-3</v>
      </c>
      <c r="Z39" s="977">
        <v>1.5803739060869566</v>
      </c>
    </row>
    <row r="40" spans="1:26" ht="18" customHeight="1">
      <c r="A40" s="691" t="s">
        <v>3</v>
      </c>
      <c r="B40" s="977">
        <v>362.47391304347826</v>
      </c>
      <c r="C40" s="977">
        <v>574.36744186046519</v>
      </c>
      <c r="D40" s="977">
        <v>617.55904761904765</v>
      </c>
      <c r="E40" s="977">
        <v>904.30131578947362</v>
      </c>
      <c r="F40" s="977">
        <v>1096.953125</v>
      </c>
      <c r="G40" s="977">
        <v>791.04843749999998</v>
      </c>
      <c r="H40" s="977">
        <v>815.32794117647052</v>
      </c>
      <c r="I40" s="977">
        <v>931.66099290780141</v>
      </c>
      <c r="J40" s="977">
        <v>766.27108433734941</v>
      </c>
      <c r="K40" s="977">
        <v>858.55357142857144</v>
      </c>
      <c r="L40" s="977">
        <v>1003.4194684467013</v>
      </c>
      <c r="M40" s="977">
        <v>1410.5390687333947</v>
      </c>
      <c r="N40" s="977">
        <v>1448.0711789364025</v>
      </c>
      <c r="O40" s="977">
        <v>1422.4661163331102</v>
      </c>
      <c r="P40" s="977">
        <v>1299.6714161466975</v>
      </c>
      <c r="Q40" s="977">
        <v>1194.336359350084</v>
      </c>
      <c r="R40" s="977">
        <v>1141.2526513297437</v>
      </c>
      <c r="S40" s="977">
        <v>1480.9814476954148</v>
      </c>
      <c r="T40" s="977">
        <v>1179.5481658508493</v>
      </c>
      <c r="U40" s="977">
        <v>1302.2229166666666</v>
      </c>
      <c r="V40" s="977">
        <v>1009.270303030303</v>
      </c>
      <c r="W40" s="977">
        <v>1290.4423440453686</v>
      </c>
      <c r="X40" s="977">
        <v>1394.8925114753417</v>
      </c>
      <c r="Y40" s="977">
        <v>1356.0865394837895</v>
      </c>
      <c r="Z40" s="977">
        <v>1548.8288002536233</v>
      </c>
    </row>
    <row r="41" spans="1:26" ht="18" customHeight="1">
      <c r="A41" s="691" t="s">
        <v>431</v>
      </c>
      <c r="B41" s="977">
        <v>0</v>
      </c>
      <c r="C41" s="977">
        <v>3.9631395348837216E-3</v>
      </c>
      <c r="D41" s="977">
        <v>9.5238095238095238E-4</v>
      </c>
      <c r="E41" s="977">
        <v>0</v>
      </c>
      <c r="F41" s="977">
        <v>1.4062499999999999E-2</v>
      </c>
      <c r="G41" s="977">
        <v>0</v>
      </c>
      <c r="H41" s="977">
        <v>0</v>
      </c>
      <c r="I41" s="977">
        <v>4.6524822695035466E-5</v>
      </c>
      <c r="J41" s="977">
        <v>0</v>
      </c>
      <c r="K41" s="977">
        <v>0</v>
      </c>
      <c r="L41" s="977">
        <v>7.6465184214477802E-2</v>
      </c>
      <c r="M41" s="977">
        <v>1.378660022300841E-2</v>
      </c>
      <c r="N41" s="977">
        <v>0</v>
      </c>
      <c r="O41" s="977">
        <v>0</v>
      </c>
      <c r="P41" s="977">
        <v>0.10911273370948114</v>
      </c>
      <c r="Q41" s="977">
        <v>1.5499898181362489E-3</v>
      </c>
      <c r="R41" s="977">
        <v>7.172186871158971E-4</v>
      </c>
      <c r="S41" s="977">
        <v>2.3293360662507223E-3</v>
      </c>
      <c r="T41" s="977">
        <v>4.9039941522917047E-4</v>
      </c>
      <c r="U41" s="977">
        <v>1.0273575E-2</v>
      </c>
      <c r="V41" s="977">
        <v>7.5184848484848481E-3</v>
      </c>
      <c r="W41" s="977">
        <v>1.7643352236925019E-2</v>
      </c>
      <c r="X41" s="977">
        <v>1.3072793820558528E-2</v>
      </c>
      <c r="Y41" s="977">
        <v>2.5761906602672058E-3</v>
      </c>
      <c r="Z41" s="977">
        <v>7.4019932173913047E-2</v>
      </c>
    </row>
    <row r="42" spans="1:26" ht="18" customHeight="1">
      <c r="A42" s="691" t="s">
        <v>1</v>
      </c>
      <c r="B42" s="977">
        <v>0</v>
      </c>
      <c r="C42" s="977">
        <v>4.2099418604651169E-2</v>
      </c>
      <c r="D42" s="977">
        <v>5.2380952380952382E-2</v>
      </c>
      <c r="E42" s="977">
        <v>1.5789473684210527E-2</v>
      </c>
      <c r="F42" s="977">
        <v>0.36993421874999999</v>
      </c>
      <c r="G42" s="977">
        <v>0</v>
      </c>
      <c r="H42" s="977">
        <v>0</v>
      </c>
      <c r="I42" s="977">
        <v>0</v>
      </c>
      <c r="J42" s="977">
        <v>0</v>
      </c>
      <c r="K42" s="977">
        <v>0</v>
      </c>
      <c r="L42" s="977">
        <v>0.90340158619654087</v>
      </c>
      <c r="M42" s="977">
        <v>6.9206588384290288</v>
      </c>
      <c r="N42" s="977">
        <v>1.0798171941660879</v>
      </c>
      <c r="O42" s="977">
        <v>11.373679555350863</v>
      </c>
      <c r="P42" s="977">
        <v>4.1549366633477156</v>
      </c>
      <c r="Q42" s="977">
        <v>16.974460497501529</v>
      </c>
      <c r="R42" s="977">
        <v>12.738977129901562</v>
      </c>
      <c r="S42" s="977">
        <v>14.205773547011434</v>
      </c>
      <c r="T42" s="977">
        <v>15.849618656147946</v>
      </c>
      <c r="U42" s="977">
        <v>9.1832040888888891</v>
      </c>
      <c r="V42" s="977">
        <v>10.799212848484849</v>
      </c>
      <c r="W42" s="977">
        <v>9.5337114051669829</v>
      </c>
      <c r="X42" s="977">
        <v>8.1444103963161023</v>
      </c>
      <c r="Y42" s="977">
        <v>4.7020995718181658E-4</v>
      </c>
      <c r="Z42" s="977">
        <v>10.430218470144929</v>
      </c>
    </row>
    <row r="43" spans="1:26" ht="18" customHeight="1">
      <c r="A43" s="691" t="s">
        <v>23</v>
      </c>
      <c r="B43" s="977">
        <v>0</v>
      </c>
      <c r="C43" s="977">
        <v>1.1109094186046511</v>
      </c>
      <c r="D43" s="977">
        <v>2.019584476190476</v>
      </c>
      <c r="E43" s="977">
        <v>0.74222855263157894</v>
      </c>
      <c r="F43" s="977">
        <v>0.32376031249999998</v>
      </c>
      <c r="G43" s="977">
        <v>3.1250000000000001E-5</v>
      </c>
      <c r="H43" s="977">
        <v>0</v>
      </c>
      <c r="I43" s="977">
        <v>0</v>
      </c>
      <c r="J43" s="977">
        <v>0</v>
      </c>
      <c r="K43" s="977">
        <v>0</v>
      </c>
      <c r="L43" s="977">
        <v>2.7005629496157364</v>
      </c>
      <c r="M43" s="977">
        <v>3.4266014619440273</v>
      </c>
      <c r="N43" s="977">
        <v>1.2788725319972218</v>
      </c>
      <c r="O43" s="977">
        <v>8.4925240746943569</v>
      </c>
      <c r="P43" s="977">
        <v>2.2379591215842463</v>
      </c>
      <c r="Q43" s="977">
        <v>3.861664120678582</v>
      </c>
      <c r="R43" s="977">
        <v>3.4694001951106759</v>
      </c>
      <c r="S43" s="977">
        <v>9.6337080718667174</v>
      </c>
      <c r="T43" s="977">
        <v>4.9794917525696931</v>
      </c>
      <c r="U43" s="977">
        <v>7.4881932562499998</v>
      </c>
      <c r="V43" s="977">
        <v>2.1626437575757578</v>
      </c>
      <c r="W43" s="977">
        <v>6.1726528040327659</v>
      </c>
      <c r="X43" s="977">
        <v>69.254934564468215</v>
      </c>
      <c r="Y43" s="977">
        <v>2.4886025579354088E-2</v>
      </c>
      <c r="Z43" s="977">
        <v>7.0348365855072466</v>
      </c>
    </row>
    <row r="45" spans="1:26" ht="18" customHeight="1">
      <c r="A45" s="241" t="s">
        <v>2849</v>
      </c>
    </row>
  </sheetData>
  <hyperlinks>
    <hyperlink ref="AB3" location="Content!A1" display="Back to content page" xr:uid="{00000000-0004-0000-1800-000000000000}"/>
  </hyperlinks>
  <pageMargins left="0.7" right="0.7" top="0.75" bottom="0.75" header="0.3" footer="0.3"/>
  <pageSetup orientation="landscape" r:id="rId1"/>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1-000000000000}">
  <sheetPr codeName="Sheet294"/>
  <dimension ref="A1:AE31"/>
  <sheetViews>
    <sheetView topLeftCell="N1" zoomScale="95" zoomScaleNormal="95" workbookViewId="0">
      <selection activeCell="Y22" sqref="Y22"/>
    </sheetView>
  </sheetViews>
  <sheetFormatPr defaultRowHeight="14.5"/>
  <cols>
    <col min="1" max="1" width="33.7265625" customWidth="1"/>
    <col min="2" max="29" width="9.7265625" customWidth="1"/>
  </cols>
  <sheetData>
    <row r="1" spans="1:31">
      <c r="A1" s="18" t="s">
        <v>2838</v>
      </c>
      <c r="B1" s="17"/>
      <c r="C1" s="17"/>
      <c r="D1" s="17"/>
      <c r="E1" s="17"/>
      <c r="F1" s="17"/>
      <c r="G1" s="17"/>
      <c r="H1" s="17"/>
      <c r="I1" s="17"/>
      <c r="J1" s="17"/>
      <c r="K1" s="17"/>
      <c r="L1" s="17"/>
      <c r="M1" s="17"/>
      <c r="N1" s="17"/>
      <c r="O1" s="17"/>
      <c r="P1" s="17"/>
      <c r="Q1" s="17"/>
      <c r="R1" s="17"/>
      <c r="S1" s="17"/>
      <c r="T1" s="17"/>
      <c r="U1" s="62"/>
      <c r="V1" s="62"/>
      <c r="W1" s="62"/>
      <c r="X1" s="17"/>
    </row>
    <row r="2" spans="1:31">
      <c r="A2" s="17"/>
      <c r="B2" s="17"/>
      <c r="C2" s="17"/>
      <c r="D2" s="17"/>
      <c r="E2" s="17"/>
      <c r="F2" s="17"/>
      <c r="G2" s="17"/>
      <c r="H2" s="17"/>
      <c r="I2" s="17"/>
      <c r="J2" s="17"/>
      <c r="K2" s="17"/>
      <c r="L2" s="17"/>
      <c r="M2" s="17"/>
      <c r="N2" s="17"/>
      <c r="O2" s="17"/>
      <c r="P2" s="17"/>
      <c r="Q2" s="17"/>
      <c r="R2" s="17"/>
      <c r="S2" s="17"/>
      <c r="T2" s="17"/>
      <c r="U2" s="62"/>
      <c r="V2" s="62"/>
      <c r="W2" s="62"/>
      <c r="X2" s="17"/>
    </row>
    <row r="3" spans="1:31">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E3" s="1" t="s">
        <v>528</v>
      </c>
    </row>
    <row r="4" spans="1:31">
      <c r="A4" s="92" t="s">
        <v>13</v>
      </c>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row>
    <row r="5" spans="1:31">
      <c r="A5" s="92" t="s">
        <v>12</v>
      </c>
      <c r="B5" s="285"/>
      <c r="C5" s="285"/>
      <c r="D5" s="285"/>
      <c r="E5" s="285"/>
      <c r="F5" s="285"/>
      <c r="G5" s="285"/>
      <c r="H5" s="285"/>
      <c r="I5" s="285"/>
      <c r="J5" s="285"/>
      <c r="K5" s="285"/>
      <c r="L5" s="285"/>
      <c r="M5" s="285"/>
      <c r="N5" s="285"/>
      <c r="O5" s="285"/>
      <c r="P5" s="285"/>
      <c r="Q5" s="285"/>
      <c r="R5" s="285"/>
      <c r="S5" s="285"/>
      <c r="T5" s="285"/>
      <c r="U5" s="285"/>
      <c r="V5" s="285"/>
      <c r="W5" s="285"/>
      <c r="X5" s="285">
        <v>2516.1999999999998</v>
      </c>
      <c r="Y5" s="285">
        <v>2714.3</v>
      </c>
      <c r="Z5" s="285">
        <v>2963.4</v>
      </c>
      <c r="AA5" s="285"/>
      <c r="AB5" s="285"/>
      <c r="AC5" s="285"/>
      <c r="AE5" s="33"/>
    </row>
    <row r="6" spans="1:31">
      <c r="A6" s="92" t="s">
        <v>483</v>
      </c>
      <c r="B6" s="28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E6" s="33"/>
    </row>
    <row r="7" spans="1:31">
      <c r="A7" s="92" t="s">
        <v>89</v>
      </c>
      <c r="B7" s="285"/>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row>
    <row r="8" spans="1:31">
      <c r="A8" s="92" t="s">
        <v>482</v>
      </c>
      <c r="B8" s="285"/>
      <c r="C8" s="285"/>
      <c r="D8" s="285"/>
      <c r="E8" s="285"/>
      <c r="F8" s="285"/>
      <c r="G8" s="285"/>
      <c r="H8" s="285"/>
      <c r="I8" s="285"/>
      <c r="J8" s="285"/>
      <c r="K8" s="285"/>
      <c r="L8" s="285"/>
      <c r="M8" s="285"/>
      <c r="N8" s="285"/>
      <c r="O8" s="285"/>
      <c r="P8" s="285"/>
      <c r="Q8" s="285"/>
      <c r="R8" s="285"/>
      <c r="S8" s="285"/>
      <c r="T8" s="285"/>
      <c r="U8" s="285"/>
      <c r="V8" s="285"/>
      <c r="W8" s="285"/>
      <c r="X8" s="285"/>
      <c r="Y8" s="285"/>
      <c r="Z8" s="285"/>
      <c r="AA8" s="285"/>
      <c r="AB8" s="285"/>
      <c r="AC8" s="285"/>
    </row>
    <row r="9" spans="1:31">
      <c r="A9" s="92" t="s">
        <v>11</v>
      </c>
      <c r="B9" s="285"/>
      <c r="C9" s="285"/>
      <c r="D9" s="285"/>
      <c r="E9" s="285"/>
      <c r="F9" s="285"/>
      <c r="G9" s="285"/>
      <c r="H9" s="285"/>
      <c r="I9" s="285"/>
      <c r="J9" s="285"/>
      <c r="K9" s="285">
        <v>700</v>
      </c>
      <c r="L9" s="285">
        <v>700</v>
      </c>
      <c r="M9" s="285">
        <v>700</v>
      </c>
      <c r="N9" s="285">
        <v>700</v>
      </c>
      <c r="O9" s="285">
        <v>700</v>
      </c>
      <c r="P9" s="285">
        <v>700</v>
      </c>
      <c r="Q9" s="285">
        <v>700</v>
      </c>
      <c r="R9" s="285">
        <v>700</v>
      </c>
      <c r="S9" s="285">
        <v>700</v>
      </c>
      <c r="T9" s="285">
        <v>700</v>
      </c>
      <c r="U9" s="285">
        <v>700</v>
      </c>
      <c r="V9" s="285">
        <v>693</v>
      </c>
      <c r="W9" s="285">
        <v>693</v>
      </c>
      <c r="X9" s="285">
        <v>693</v>
      </c>
      <c r="Y9" s="285">
        <v>693</v>
      </c>
      <c r="Z9" s="285">
        <v>693</v>
      </c>
      <c r="AA9" s="285"/>
      <c r="AB9" s="285"/>
      <c r="AC9" s="285"/>
    </row>
    <row r="10" spans="1:31">
      <c r="A10" s="92" t="s">
        <v>10</v>
      </c>
      <c r="B10" s="285">
        <v>790</v>
      </c>
      <c r="C10" s="285">
        <v>939.9</v>
      </c>
      <c r="D10" s="285">
        <v>1149.5</v>
      </c>
      <c r="E10" s="285">
        <v>815</v>
      </c>
      <c r="F10" s="285">
        <v>586</v>
      </c>
      <c r="G10" s="285">
        <v>615.5</v>
      </c>
      <c r="H10" s="285">
        <v>510.7</v>
      </c>
      <c r="I10" s="285">
        <v>477.8</v>
      </c>
      <c r="J10" s="285">
        <v>413.7</v>
      </c>
      <c r="K10" s="285">
        <v>384.1</v>
      </c>
      <c r="L10" s="285">
        <v>394.6</v>
      </c>
      <c r="M10" s="285">
        <v>774.8</v>
      </c>
      <c r="N10" s="285">
        <v>1082.0999999999999</v>
      </c>
      <c r="O10" s="285">
        <v>717</v>
      </c>
      <c r="P10" s="285">
        <v>668.9</v>
      </c>
      <c r="Q10" s="285">
        <v>697.2</v>
      </c>
      <c r="R10" s="285">
        <v>903.3</v>
      </c>
      <c r="S10" s="285">
        <v>1079.4000000000001</v>
      </c>
      <c r="T10" s="285">
        <v>1028.5</v>
      </c>
      <c r="U10" s="285"/>
      <c r="V10" s="285"/>
      <c r="W10" s="285"/>
      <c r="X10" s="285"/>
      <c r="Y10" s="285"/>
      <c r="Z10" s="285"/>
      <c r="AA10" s="285"/>
      <c r="AB10" s="285"/>
      <c r="AC10" s="285"/>
    </row>
    <row r="11" spans="1:31">
      <c r="A11" s="92" t="s">
        <v>9</v>
      </c>
      <c r="B11" s="285">
        <v>275.7</v>
      </c>
      <c r="C11" s="285">
        <v>281.10000000000002</v>
      </c>
      <c r="D11" s="285">
        <v>255.5</v>
      </c>
      <c r="E11" s="285">
        <v>171.7</v>
      </c>
      <c r="F11" s="285">
        <v>147.19999999999999</v>
      </c>
      <c r="G11" s="285">
        <v>826.1</v>
      </c>
      <c r="H11" s="285">
        <v>889.3</v>
      </c>
      <c r="I11" s="285">
        <v>570.20000000000005</v>
      </c>
      <c r="J11" s="285">
        <v>660.1</v>
      </c>
      <c r="K11" s="285">
        <v>623.70000000000005</v>
      </c>
      <c r="L11" s="285">
        <v>654.5</v>
      </c>
      <c r="M11" s="285">
        <v>631.29999999999995</v>
      </c>
      <c r="N11" s="285">
        <v>659.1</v>
      </c>
      <c r="O11" s="285">
        <v>874.3</v>
      </c>
      <c r="P11" s="285">
        <v>1101.2</v>
      </c>
      <c r="Q11" s="285">
        <v>991.4</v>
      </c>
      <c r="R11" s="285">
        <v>1141.9000000000001</v>
      </c>
      <c r="S11" s="285">
        <v>1411.6</v>
      </c>
      <c r="T11" s="285">
        <v>1660.9</v>
      </c>
      <c r="U11" s="285">
        <v>1635.56</v>
      </c>
      <c r="V11" s="285">
        <v>1645.81</v>
      </c>
      <c r="W11" s="285">
        <v>1110.3800000000001</v>
      </c>
      <c r="X11" s="285">
        <v>1528.93</v>
      </c>
      <c r="Y11" s="285">
        <v>1589.7</v>
      </c>
      <c r="Z11" s="285">
        <v>1619.6</v>
      </c>
      <c r="AA11" s="285">
        <v>1263.5999999999999</v>
      </c>
      <c r="AB11" s="285">
        <v>1464.5</v>
      </c>
      <c r="AC11" s="285"/>
    </row>
    <row r="12" spans="1:31">
      <c r="A12" s="92" t="s">
        <v>8</v>
      </c>
      <c r="B12" s="285">
        <v>4225.8</v>
      </c>
      <c r="C12" s="285">
        <v>4356.7</v>
      </c>
      <c r="D12" s="285">
        <v>4110.8999999999996</v>
      </c>
      <c r="E12" s="285">
        <v>4362.7</v>
      </c>
      <c r="F12" s="285">
        <v>5147.7</v>
      </c>
      <c r="G12" s="285">
        <v>5376.6</v>
      </c>
      <c r="H12" s="285">
        <v>4743.7</v>
      </c>
      <c r="I12" s="285">
        <v>4671.2</v>
      </c>
      <c r="J12" s="285">
        <v>4449.8999999999996</v>
      </c>
      <c r="K12" s="285">
        <v>4269.6000000000004</v>
      </c>
      <c r="L12" s="285">
        <v>3847.5</v>
      </c>
      <c r="M12" s="285">
        <v>3740.6</v>
      </c>
      <c r="N12" s="285">
        <v>4016.8</v>
      </c>
      <c r="O12" s="285">
        <v>4083.3</v>
      </c>
      <c r="P12" s="285">
        <v>3991.6</v>
      </c>
      <c r="Q12" s="285">
        <v>3716</v>
      </c>
      <c r="R12" s="285">
        <v>3782.3</v>
      </c>
      <c r="S12" s="285">
        <v>5215</v>
      </c>
      <c r="T12" s="285">
        <v>4943.7</v>
      </c>
      <c r="U12" s="285">
        <v>5502.2</v>
      </c>
      <c r="V12" s="285">
        <v>6300.3</v>
      </c>
      <c r="W12" s="285">
        <v>6290.1</v>
      </c>
      <c r="X12" s="285">
        <v>3033.6</v>
      </c>
      <c r="Y12" s="285">
        <v>3201.5</v>
      </c>
      <c r="Z12" s="285">
        <v>2906.4</v>
      </c>
      <c r="AA12" s="520"/>
      <c r="AB12" s="520"/>
      <c r="AC12" s="520"/>
    </row>
    <row r="13" spans="1:31">
      <c r="A13" s="92" t="s">
        <v>6</v>
      </c>
      <c r="B13" s="285">
        <v>1318.7</v>
      </c>
      <c r="C13" s="285">
        <v>1089.9000000000001</v>
      </c>
      <c r="D13" s="285">
        <v>1069</v>
      </c>
      <c r="E13" s="285">
        <v>992</v>
      </c>
      <c r="F13" s="285">
        <v>861.3</v>
      </c>
      <c r="G13" s="285">
        <v>1069.4000000000001</v>
      </c>
      <c r="H13" s="285">
        <v>1203.0999999999999</v>
      </c>
      <c r="I13" s="285">
        <v>1169.5999999999999</v>
      </c>
      <c r="J13" s="285">
        <v>2661.7</v>
      </c>
      <c r="K13" s="285">
        <v>2357.1999999999998</v>
      </c>
      <c r="L13" s="285">
        <v>1917.1</v>
      </c>
      <c r="M13" s="285">
        <v>1783.1</v>
      </c>
      <c r="N13" s="285">
        <v>1856.2</v>
      </c>
      <c r="O13" s="285">
        <v>2047.8</v>
      </c>
      <c r="P13" s="285">
        <v>2063.8000000000002</v>
      </c>
      <c r="Q13" s="285">
        <v>2104.6999999999998</v>
      </c>
      <c r="R13" s="285">
        <v>2313.3000000000002</v>
      </c>
      <c r="S13" s="285">
        <v>2646.2</v>
      </c>
      <c r="T13" s="285">
        <v>2565.5</v>
      </c>
      <c r="U13" s="285"/>
      <c r="V13" s="285"/>
      <c r="W13" s="285"/>
      <c r="X13" s="285">
        <v>2784.5</v>
      </c>
      <c r="Y13" s="285">
        <v>2668.9</v>
      </c>
      <c r="Z13" s="285">
        <v>2136.5</v>
      </c>
      <c r="AA13" s="285">
        <v>1420.6</v>
      </c>
      <c r="AB13" s="285">
        <v>1446.9</v>
      </c>
      <c r="AC13" s="285">
        <v>1657.7</v>
      </c>
    </row>
    <row r="14" spans="1:31">
      <c r="A14" s="92" t="s">
        <v>17</v>
      </c>
      <c r="B14" s="285">
        <v>1049.5</v>
      </c>
      <c r="C14" s="285">
        <v>1045.9000000000001</v>
      </c>
      <c r="D14" s="285">
        <v>1177.5</v>
      </c>
      <c r="E14" s="285">
        <v>1295.4000000000001</v>
      </c>
      <c r="F14" s="285">
        <v>1323.3</v>
      </c>
      <c r="G14" s="285">
        <v>1069.9000000000001</v>
      </c>
      <c r="H14" s="285">
        <v>1075.0999999999999</v>
      </c>
      <c r="I14" s="285">
        <v>919.2</v>
      </c>
      <c r="J14" s="285">
        <v>918.2</v>
      </c>
      <c r="K14" s="285">
        <v>822.7</v>
      </c>
      <c r="L14" s="285">
        <v>702.7</v>
      </c>
      <c r="M14" s="285">
        <v>632.70000000000005</v>
      </c>
      <c r="N14" s="285">
        <v>979.5</v>
      </c>
      <c r="O14" s="285">
        <v>1219.5</v>
      </c>
      <c r="P14" s="285">
        <v>1282.8</v>
      </c>
      <c r="Q14" s="285">
        <v>1321</v>
      </c>
      <c r="R14" s="285">
        <v>1362</v>
      </c>
      <c r="S14" s="285">
        <v>1174.5</v>
      </c>
      <c r="T14" s="285">
        <v>1260.3</v>
      </c>
      <c r="U14" s="285">
        <v>1300</v>
      </c>
      <c r="V14" s="285">
        <v>1300</v>
      </c>
      <c r="W14" s="285">
        <v>1400</v>
      </c>
      <c r="X14" s="285">
        <v>1300</v>
      </c>
      <c r="Y14" s="285"/>
      <c r="Z14" s="285"/>
      <c r="AA14" s="285">
        <v>1146.3</v>
      </c>
      <c r="AB14" s="285">
        <v>1718.8</v>
      </c>
      <c r="AC14" s="285">
        <v>1665.4</v>
      </c>
    </row>
    <row r="15" spans="1:31">
      <c r="A15" s="92" t="s">
        <v>4</v>
      </c>
      <c r="B15" s="285"/>
      <c r="C15" s="285"/>
      <c r="D15" s="285"/>
      <c r="E15" s="285"/>
      <c r="F15" s="285"/>
      <c r="G15" s="285"/>
      <c r="H15" s="285"/>
      <c r="I15" s="285"/>
      <c r="J15" s="285"/>
      <c r="K15" s="285"/>
      <c r="L15" s="285"/>
      <c r="M15" s="285"/>
      <c r="N15" s="285"/>
      <c r="O15" s="285"/>
      <c r="P15" s="285"/>
      <c r="Q15" s="285"/>
      <c r="R15" s="285"/>
      <c r="S15" s="285">
        <v>8196.9</v>
      </c>
      <c r="T15" s="285">
        <v>7837.7</v>
      </c>
      <c r="U15" s="285"/>
      <c r="V15" s="285"/>
      <c r="W15" s="285"/>
      <c r="X15" s="285"/>
      <c r="Y15" s="285"/>
      <c r="Z15" s="285"/>
      <c r="AA15" s="285"/>
      <c r="AB15" s="285"/>
      <c r="AC15" s="285"/>
    </row>
    <row r="16" spans="1:31">
      <c r="A16" s="92" t="s">
        <v>3</v>
      </c>
      <c r="B16" s="285">
        <v>1111.8</v>
      </c>
      <c r="C16" s="285">
        <v>1221.2</v>
      </c>
      <c r="D16" s="285">
        <v>1221.3</v>
      </c>
      <c r="E16" s="285">
        <v>1543.9</v>
      </c>
      <c r="F16" s="285">
        <v>1485.8</v>
      </c>
      <c r="G16" s="285">
        <v>1296.7</v>
      </c>
      <c r="H16" s="285">
        <v>1369.4</v>
      </c>
      <c r="I16" s="285">
        <v>1100</v>
      </c>
      <c r="J16" s="285">
        <v>1008.8</v>
      </c>
      <c r="K16" s="285">
        <v>909.8</v>
      </c>
      <c r="L16" s="285">
        <v>821.2</v>
      </c>
      <c r="M16" s="285">
        <v>692.3</v>
      </c>
      <c r="N16" s="285">
        <v>1295.5</v>
      </c>
      <c r="O16" s="285">
        <v>1603.4</v>
      </c>
      <c r="P16" s="285">
        <v>1713.6</v>
      </c>
      <c r="Q16" s="285">
        <v>1933.9</v>
      </c>
      <c r="R16" s="285">
        <v>1995.1</v>
      </c>
      <c r="S16" s="285">
        <v>1832.2</v>
      </c>
      <c r="T16" s="285">
        <v>1846.9</v>
      </c>
      <c r="U16" s="285">
        <v>2162.6999999999998</v>
      </c>
      <c r="V16" s="285">
        <v>2737.9</v>
      </c>
      <c r="W16" s="285">
        <v>2595.6</v>
      </c>
      <c r="X16" s="285">
        <v>2441.3000000000002</v>
      </c>
      <c r="Y16" s="285">
        <v>2490.1</v>
      </c>
      <c r="Z16" s="285">
        <v>1999.6</v>
      </c>
      <c r="AA16" s="285"/>
      <c r="AB16" s="285"/>
      <c r="AC16" s="285"/>
    </row>
    <row r="17" spans="1:29">
      <c r="A17" s="92" t="s">
        <v>32</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row>
    <row r="18" spans="1:29">
      <c r="A18" s="92" t="s">
        <v>1</v>
      </c>
      <c r="B18" s="285"/>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row>
    <row r="19" spans="1:29">
      <c r="A19" s="92" t="s">
        <v>23</v>
      </c>
      <c r="B19" s="285"/>
      <c r="C19" s="285"/>
      <c r="D19" s="285"/>
      <c r="E19" s="285"/>
      <c r="F19" s="285"/>
      <c r="G19" s="285"/>
      <c r="H19" s="285"/>
      <c r="I19" s="285"/>
      <c r="J19" s="285"/>
      <c r="K19" s="285"/>
      <c r="L19" s="285"/>
      <c r="M19" s="285"/>
      <c r="N19" s="285"/>
      <c r="O19" s="285"/>
      <c r="P19" s="285"/>
      <c r="Q19" s="285"/>
      <c r="R19" s="285"/>
      <c r="S19" s="285"/>
      <c r="T19" s="285"/>
      <c r="U19" s="285"/>
      <c r="V19" s="285"/>
      <c r="W19" s="285"/>
      <c r="X19" s="285"/>
      <c r="Y19" s="285">
        <v>1458.3</v>
      </c>
      <c r="Z19" s="285">
        <v>1250</v>
      </c>
      <c r="AA19" s="285">
        <v>1250</v>
      </c>
      <c r="AB19" s="285">
        <v>1250</v>
      </c>
      <c r="AC19" s="285">
        <v>1250</v>
      </c>
    </row>
    <row r="20" spans="1:29">
      <c r="A20" s="40"/>
      <c r="B20" s="140"/>
      <c r="C20" s="140"/>
      <c r="D20" s="140"/>
      <c r="E20" s="140"/>
      <c r="F20" s="140"/>
      <c r="G20" s="140"/>
      <c r="H20" s="140"/>
      <c r="I20" s="140"/>
      <c r="J20" s="140"/>
      <c r="K20" s="140"/>
      <c r="L20" s="140"/>
      <c r="M20" s="140"/>
      <c r="N20" s="140"/>
      <c r="O20" s="140"/>
      <c r="P20" s="140"/>
      <c r="Q20" s="140"/>
      <c r="R20" s="140"/>
      <c r="S20" s="140"/>
      <c r="T20" s="140"/>
      <c r="U20" s="141"/>
      <c r="V20" s="141"/>
      <c r="W20" s="141"/>
      <c r="X20" s="17"/>
    </row>
    <row r="21" spans="1:29">
      <c r="A21" s="44" t="s">
        <v>18</v>
      </c>
      <c r="D21" s="17"/>
      <c r="F21" s="17"/>
      <c r="G21" s="17"/>
      <c r="H21" s="17"/>
      <c r="I21" s="17"/>
      <c r="J21" s="17"/>
      <c r="K21" s="17"/>
      <c r="L21" s="17"/>
      <c r="M21" s="17"/>
      <c r="N21" s="17"/>
      <c r="O21" s="17"/>
      <c r="P21" s="17"/>
      <c r="Q21" s="17"/>
      <c r="R21" s="17"/>
      <c r="S21" s="17"/>
      <c r="T21" s="17"/>
      <c r="X21" s="17"/>
    </row>
    <row r="22" spans="1:29">
      <c r="A22" s="17"/>
      <c r="D22" s="17"/>
      <c r="F22" s="17"/>
      <c r="G22" s="17"/>
      <c r="H22" s="17"/>
      <c r="I22" s="17"/>
      <c r="J22" s="17"/>
      <c r="K22" s="17"/>
      <c r="L22" s="17"/>
      <c r="M22" s="17"/>
      <c r="N22" s="17"/>
      <c r="O22" s="17"/>
      <c r="P22" s="17"/>
      <c r="Q22" s="17"/>
      <c r="R22" s="17"/>
      <c r="S22" s="17"/>
      <c r="T22" s="17"/>
      <c r="U22" s="13"/>
      <c r="V22" s="13"/>
      <c r="W22" s="13"/>
      <c r="X22" s="17"/>
    </row>
    <row r="23" spans="1:29">
      <c r="A23" s="13" t="s">
        <v>377</v>
      </c>
      <c r="D23" s="17"/>
      <c r="F23" s="17"/>
      <c r="G23" s="17"/>
      <c r="H23" s="17"/>
      <c r="I23" s="17"/>
      <c r="J23" s="17"/>
      <c r="K23" s="17"/>
      <c r="L23" s="17"/>
      <c r="M23" s="17"/>
      <c r="N23" s="17"/>
      <c r="O23" s="17"/>
      <c r="P23" s="17"/>
      <c r="Q23" s="17"/>
      <c r="R23" s="17"/>
      <c r="S23" s="17"/>
      <c r="T23" s="17"/>
      <c r="U23" s="13"/>
      <c r="V23" s="13"/>
      <c r="W23" s="13"/>
      <c r="X23" s="17"/>
    </row>
    <row r="24" spans="1:29">
      <c r="A24" s="17"/>
      <c r="U24" s="13"/>
      <c r="V24" s="13"/>
      <c r="W24" s="13"/>
    </row>
    <row r="25" spans="1:29">
      <c r="A25" s="17" t="s">
        <v>558</v>
      </c>
      <c r="U25" s="13"/>
      <c r="V25" s="13"/>
      <c r="W25" s="13"/>
    </row>
    <row r="26" spans="1:29">
      <c r="A26" s="17"/>
      <c r="U26" s="13"/>
      <c r="V26" s="13"/>
      <c r="W26" s="13"/>
    </row>
    <row r="27" spans="1:29">
      <c r="A27" s="17" t="s">
        <v>2846</v>
      </c>
    </row>
    <row r="28" spans="1:29">
      <c r="U28" s="13"/>
      <c r="V28" s="13"/>
      <c r="W28" s="13"/>
    </row>
    <row r="29" spans="1:29">
      <c r="A29" s="53" t="s">
        <v>102</v>
      </c>
      <c r="U29" s="13"/>
      <c r="V29" s="13"/>
      <c r="W29" s="13"/>
    </row>
    <row r="30" spans="1:29">
      <c r="U30" s="13"/>
      <c r="V30" s="13"/>
      <c r="W30" s="13"/>
    </row>
    <row r="31" spans="1:29">
      <c r="U31" s="13"/>
      <c r="V31" s="13"/>
      <c r="W31" s="13"/>
    </row>
  </sheetData>
  <conditionalFormatting sqref="U1:W2">
    <cfRule type="expression" dxfId="61" priority="1" stopIfTrue="1">
      <formula>#N/A</formula>
    </cfRule>
  </conditionalFormatting>
  <hyperlinks>
    <hyperlink ref="AE3" location="Content!A1" display="Back to content page" xr:uid="{00000000-0004-0000-2501-000000000000}"/>
  </hyperlinks>
  <pageMargins left="0.7" right="0.7" top="0.75" bottom="0.75" header="0.3" footer="0.3"/>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1-000000000000}">
  <sheetPr codeName="Sheet295"/>
  <dimension ref="A1:AL38"/>
  <sheetViews>
    <sheetView zoomScale="99" zoomScaleNormal="99" workbookViewId="0">
      <selection activeCell="H21" sqref="H21"/>
    </sheetView>
  </sheetViews>
  <sheetFormatPr defaultRowHeight="14.5"/>
  <cols>
    <col min="1" max="1" width="33.7265625" bestFit="1" customWidth="1"/>
    <col min="2" max="35" width="11.453125" customWidth="1"/>
  </cols>
  <sheetData>
    <row r="1" spans="1:38">
      <c r="A1" s="18" t="s">
        <v>3207</v>
      </c>
      <c r="B1" s="17"/>
      <c r="C1" s="17"/>
      <c r="D1" s="17"/>
      <c r="E1" s="17"/>
      <c r="F1" s="17"/>
      <c r="G1" s="17"/>
      <c r="H1" s="17"/>
      <c r="I1" s="17"/>
      <c r="J1" s="17"/>
      <c r="K1" s="17"/>
      <c r="L1" s="17"/>
      <c r="M1" s="17"/>
      <c r="N1" s="17"/>
      <c r="O1" s="17"/>
      <c r="P1" s="17"/>
      <c r="Q1" s="17"/>
      <c r="R1" s="17"/>
      <c r="S1" s="17"/>
      <c r="T1" s="17"/>
      <c r="U1" s="62"/>
      <c r="V1" s="62"/>
      <c r="W1" s="62"/>
      <c r="X1" s="17"/>
      <c r="AE1" s="13"/>
      <c r="AF1" s="13"/>
      <c r="AG1" s="13"/>
      <c r="AH1" s="13"/>
      <c r="AI1" s="13"/>
    </row>
    <row r="2" spans="1:38">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c r="AI2" s="13"/>
    </row>
    <row r="3" spans="1:38">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I3" s="21">
        <v>2024</v>
      </c>
      <c r="AK3" s="1" t="s">
        <v>528</v>
      </c>
    </row>
    <row r="4" spans="1:38">
      <c r="A4" s="92" t="s">
        <v>13</v>
      </c>
      <c r="B4" s="278"/>
      <c r="C4" s="278"/>
      <c r="D4" s="278"/>
      <c r="E4" s="278"/>
      <c r="F4" s="278"/>
      <c r="G4" s="278"/>
      <c r="H4" s="278"/>
      <c r="I4" s="278"/>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row>
    <row r="5" spans="1:38">
      <c r="A5" s="92" t="s">
        <v>12</v>
      </c>
      <c r="B5" s="278"/>
      <c r="C5" s="278"/>
      <c r="D5" s="278"/>
      <c r="E5" s="278"/>
      <c r="F5" s="278"/>
      <c r="G5" s="278"/>
      <c r="H5" s="278"/>
      <c r="I5" s="278"/>
      <c r="J5" s="278"/>
      <c r="K5" s="278"/>
      <c r="L5" s="278"/>
      <c r="M5" s="278"/>
      <c r="N5" s="278"/>
      <c r="O5" s="278"/>
      <c r="P5" s="278"/>
      <c r="Q5" s="278"/>
      <c r="R5" s="278"/>
      <c r="S5" s="278"/>
      <c r="T5" s="278"/>
      <c r="U5" s="278"/>
      <c r="V5" s="278"/>
      <c r="W5" s="278"/>
      <c r="X5" s="278">
        <v>3670.2</v>
      </c>
      <c r="Y5" s="278">
        <v>3675.4</v>
      </c>
      <c r="Z5" s="278">
        <v>3785.2</v>
      </c>
      <c r="AA5" s="278"/>
      <c r="AB5" s="278"/>
      <c r="AC5" s="278"/>
      <c r="AD5" s="278"/>
      <c r="AE5" s="278"/>
      <c r="AF5" s="278"/>
      <c r="AG5" s="278"/>
      <c r="AH5" s="278"/>
      <c r="AI5" s="278"/>
      <c r="AK5" s="33"/>
    </row>
    <row r="6" spans="1:38">
      <c r="A6" s="92" t="s">
        <v>483</v>
      </c>
      <c r="B6" s="278"/>
      <c r="C6" s="278"/>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K6" s="33"/>
    </row>
    <row r="7" spans="1:38">
      <c r="A7" s="92" t="s">
        <v>89</v>
      </c>
      <c r="B7" s="278"/>
      <c r="C7" s="278"/>
      <c r="D7" s="278"/>
      <c r="E7" s="278"/>
      <c r="F7" s="278"/>
      <c r="G7" s="278"/>
      <c r="H7" s="278"/>
      <c r="I7" s="278"/>
      <c r="J7" s="278"/>
      <c r="K7" s="278"/>
      <c r="L7" s="278"/>
      <c r="M7" s="278"/>
      <c r="N7" s="278"/>
      <c r="O7" s="278"/>
      <c r="P7" s="278"/>
      <c r="Q7" s="278"/>
      <c r="R7" s="278"/>
      <c r="S7" s="278"/>
      <c r="T7" s="278"/>
      <c r="U7" s="278"/>
      <c r="V7" s="278"/>
      <c r="W7" s="278"/>
      <c r="X7" s="278"/>
      <c r="Y7" s="278"/>
      <c r="Z7" s="278"/>
      <c r="AA7" s="278"/>
      <c r="AB7" s="278"/>
      <c r="AC7" s="278"/>
      <c r="AD7" s="278"/>
      <c r="AE7" s="278"/>
      <c r="AF7" s="278"/>
      <c r="AG7" s="278"/>
      <c r="AH7" s="278"/>
      <c r="AI7" s="278"/>
    </row>
    <row r="8" spans="1:38">
      <c r="A8" s="92" t="s">
        <v>482</v>
      </c>
      <c r="B8" s="278"/>
      <c r="C8" s="278"/>
      <c r="D8" s="278"/>
      <c r="E8" s="278"/>
      <c r="F8" s="278"/>
      <c r="G8" s="278"/>
      <c r="H8" s="278"/>
      <c r="I8" s="278"/>
      <c r="J8" s="278"/>
      <c r="K8" s="278"/>
      <c r="L8" s="278"/>
      <c r="M8" s="278"/>
      <c r="N8" s="278"/>
      <c r="O8" s="278"/>
      <c r="P8" s="278"/>
      <c r="Q8" s="278"/>
      <c r="R8" s="278"/>
      <c r="S8" s="278"/>
      <c r="T8" s="278"/>
      <c r="U8" s="278"/>
      <c r="V8" s="278"/>
      <c r="W8" s="278"/>
      <c r="X8" s="278"/>
      <c r="Y8" s="278"/>
      <c r="Z8" s="278"/>
      <c r="AA8" s="278"/>
      <c r="AB8" s="278"/>
      <c r="AC8" s="278"/>
      <c r="AD8" s="278"/>
      <c r="AE8" s="278"/>
      <c r="AF8" s="278"/>
      <c r="AG8" s="278"/>
      <c r="AH8" s="278"/>
      <c r="AI8" s="278"/>
    </row>
    <row r="9" spans="1:38">
      <c r="A9" s="92" t="s">
        <v>11</v>
      </c>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78"/>
    </row>
    <row r="10" spans="1:38">
      <c r="A10" s="92" t="s">
        <v>10</v>
      </c>
      <c r="B10" s="278">
        <v>1089.7</v>
      </c>
      <c r="C10" s="278">
        <v>1180.3</v>
      </c>
      <c r="D10" s="278">
        <v>1306.3</v>
      </c>
      <c r="E10" s="278">
        <v>978</v>
      </c>
      <c r="F10" s="278">
        <v>1008.1</v>
      </c>
      <c r="G10" s="278">
        <v>1058.8</v>
      </c>
      <c r="H10" s="278">
        <v>844.6</v>
      </c>
      <c r="I10" s="278">
        <v>1047.5</v>
      </c>
      <c r="J10" s="278">
        <v>954.8</v>
      </c>
      <c r="K10" s="278">
        <v>886.6</v>
      </c>
      <c r="L10" s="278">
        <v>910.7</v>
      </c>
      <c r="M10" s="278">
        <v>1829.6</v>
      </c>
      <c r="N10" s="278">
        <v>2099.6</v>
      </c>
      <c r="O10" s="278">
        <v>1498.2</v>
      </c>
      <c r="P10" s="278">
        <v>1397.9</v>
      </c>
      <c r="Q10" s="278">
        <v>1456.7</v>
      </c>
      <c r="R10" s="278">
        <v>1963.8</v>
      </c>
      <c r="S10" s="278">
        <v>2346.6</v>
      </c>
      <c r="T10" s="278">
        <v>2235.8000000000002</v>
      </c>
      <c r="U10" s="278">
        <v>2062.12</v>
      </c>
      <c r="V10" s="278">
        <v>2403.64</v>
      </c>
      <c r="W10" s="278">
        <v>2163.9</v>
      </c>
      <c r="X10" s="278">
        <v>2301.9</v>
      </c>
      <c r="Y10" s="278"/>
      <c r="Z10" s="278"/>
      <c r="AA10" s="278"/>
      <c r="AB10" s="278"/>
      <c r="AC10" s="278"/>
      <c r="AD10" s="278"/>
      <c r="AE10" s="278"/>
      <c r="AF10" s="278"/>
      <c r="AG10" s="278"/>
      <c r="AH10" s="278"/>
      <c r="AI10" s="278"/>
    </row>
    <row r="11" spans="1:38">
      <c r="A11" s="92" t="s">
        <v>9</v>
      </c>
      <c r="B11" s="278">
        <v>495.5</v>
      </c>
      <c r="C11" s="278">
        <v>504.5</v>
      </c>
      <c r="D11" s="278">
        <v>458.8</v>
      </c>
      <c r="E11" s="278">
        <v>308.3</v>
      </c>
      <c r="F11" s="278">
        <v>264.3</v>
      </c>
      <c r="G11" s="278">
        <v>1529.8</v>
      </c>
      <c r="H11" s="278">
        <v>1646.7</v>
      </c>
      <c r="I11" s="278">
        <v>1055.9000000000001</v>
      </c>
      <c r="J11" s="278">
        <v>1222.3</v>
      </c>
      <c r="K11" s="278">
        <v>1154.9000000000001</v>
      </c>
      <c r="L11" s="278">
        <v>1211.9000000000001</v>
      </c>
      <c r="M11" s="278">
        <v>1169</v>
      </c>
      <c r="N11" s="278">
        <v>1220.5999999999999</v>
      </c>
      <c r="O11" s="278">
        <v>1483.4</v>
      </c>
      <c r="P11" s="278">
        <v>1705.7</v>
      </c>
      <c r="Q11" s="278">
        <v>1730.8</v>
      </c>
      <c r="R11" s="278">
        <v>2016.4</v>
      </c>
      <c r="S11" s="278">
        <v>2668.6</v>
      </c>
      <c r="T11" s="278">
        <v>3075.7</v>
      </c>
      <c r="U11" s="278">
        <v>3243.26</v>
      </c>
      <c r="V11" s="278">
        <v>3371.24</v>
      </c>
      <c r="W11" s="278">
        <v>3124.83</v>
      </c>
      <c r="X11" s="278">
        <v>2862.45</v>
      </c>
      <c r="Y11" s="278">
        <v>3090.86</v>
      </c>
      <c r="Z11" s="278">
        <v>2571.5</v>
      </c>
      <c r="AA11" s="278">
        <v>2200.4</v>
      </c>
      <c r="AB11" s="278">
        <v>2562.9</v>
      </c>
      <c r="AC11" s="278"/>
      <c r="AD11" s="278"/>
      <c r="AE11" s="278"/>
      <c r="AF11" s="278"/>
      <c r="AG11" s="278"/>
      <c r="AH11" s="278"/>
      <c r="AI11" s="278"/>
    </row>
    <row r="12" spans="1:38">
      <c r="A12" s="92" t="s">
        <v>8</v>
      </c>
      <c r="B12" s="278">
        <v>2986.2</v>
      </c>
      <c r="C12" s="278">
        <v>3078.7</v>
      </c>
      <c r="D12" s="278">
        <v>2905.1</v>
      </c>
      <c r="E12" s="278">
        <v>3082.9</v>
      </c>
      <c r="F12" s="278">
        <v>3636.4</v>
      </c>
      <c r="G12" s="278">
        <v>2674.4</v>
      </c>
      <c r="H12" s="278">
        <v>2370.4</v>
      </c>
      <c r="I12" s="278">
        <v>2334</v>
      </c>
      <c r="J12" s="278">
        <v>2223.5</v>
      </c>
      <c r="K12" s="278">
        <v>2133.4</v>
      </c>
      <c r="L12" s="278">
        <v>1922.5</v>
      </c>
      <c r="M12" s="278">
        <v>1869</v>
      </c>
      <c r="N12" s="278">
        <v>2007.1</v>
      </c>
      <c r="O12" s="278">
        <v>2076.6999999999998</v>
      </c>
      <c r="P12" s="278">
        <v>1933.5</v>
      </c>
      <c r="Q12" s="278">
        <v>1800</v>
      </c>
      <c r="R12" s="278">
        <v>3709.2243855729334</v>
      </c>
      <c r="S12" s="278">
        <v>5211.450649806814</v>
      </c>
      <c r="T12" s="278">
        <v>4954.6023794614903</v>
      </c>
      <c r="U12" s="278">
        <v>5496.9145826567064</v>
      </c>
      <c r="V12" s="278">
        <v>6313.1313131313127</v>
      </c>
      <c r="W12" s="278">
        <v>6301.6570173687369</v>
      </c>
      <c r="X12" s="278">
        <v>6320.253539752388</v>
      </c>
      <c r="Y12" s="278">
        <v>6658.9380184181309</v>
      </c>
      <c r="Z12" s="278">
        <v>6044.4872895495655</v>
      </c>
      <c r="AA12" s="278">
        <v>6204.2614731428157</v>
      </c>
      <c r="AB12" s="278">
        <v>7017.5540352820735</v>
      </c>
      <c r="AC12" s="278">
        <v>7578.0205187951351</v>
      </c>
      <c r="AD12" s="278">
        <v>7353.8589515644026</v>
      </c>
      <c r="AE12" s="278">
        <v>6599.7519501731604</v>
      </c>
      <c r="AF12" s="278">
        <v>6419.4364404475973</v>
      </c>
      <c r="AG12" s="278">
        <v>7637.4323247728835</v>
      </c>
      <c r="AH12" s="285">
        <v>8014</v>
      </c>
      <c r="AI12" s="285">
        <v>7932.1</v>
      </c>
      <c r="AJ12" s="8" t="s">
        <v>15</v>
      </c>
    </row>
    <row r="13" spans="1:38">
      <c r="A13" s="92" t="s">
        <v>6</v>
      </c>
      <c r="B13" s="278">
        <v>2637.4</v>
      </c>
      <c r="C13" s="278">
        <v>2179.8000000000002</v>
      </c>
      <c r="D13" s="278">
        <v>2138</v>
      </c>
      <c r="E13" s="278">
        <v>1984.1</v>
      </c>
      <c r="F13" s="278">
        <v>1722.5</v>
      </c>
      <c r="G13" s="278">
        <v>2138.6999999999998</v>
      </c>
      <c r="H13" s="278">
        <v>5663.1</v>
      </c>
      <c r="I13" s="278">
        <v>5530</v>
      </c>
      <c r="J13" s="278">
        <v>5117.2</v>
      </c>
      <c r="K13" s="278">
        <v>4232.5</v>
      </c>
      <c r="L13" s="278">
        <v>3834.1</v>
      </c>
      <c r="M13" s="278">
        <v>3566.1</v>
      </c>
      <c r="N13" s="278">
        <v>3712.4</v>
      </c>
      <c r="O13" s="278">
        <v>4095.5</v>
      </c>
      <c r="P13" s="278">
        <v>4127.6000000000004</v>
      </c>
      <c r="Q13" s="278">
        <v>4209.3999999999996</v>
      </c>
      <c r="R13" s="278">
        <v>4626.6000000000004</v>
      </c>
      <c r="S13" s="278">
        <v>5292.3</v>
      </c>
      <c r="T13" s="278">
        <v>5130.8999999999996</v>
      </c>
      <c r="U13" s="278">
        <v>4555.72</v>
      </c>
      <c r="V13" s="278">
        <v>6609.33</v>
      </c>
      <c r="W13" s="278">
        <v>7408.91</v>
      </c>
      <c r="X13" s="278">
        <v>6906.26</v>
      </c>
      <c r="Y13" s="278">
        <v>4284.2</v>
      </c>
      <c r="Z13" s="278">
        <v>3614.3</v>
      </c>
      <c r="AA13" s="278">
        <v>2555.6999999999998</v>
      </c>
      <c r="AB13" s="278">
        <v>3003.8</v>
      </c>
      <c r="AC13" s="278"/>
      <c r="AD13" s="278"/>
      <c r="AE13" s="278"/>
      <c r="AF13" s="278"/>
      <c r="AG13" s="285">
        <v>4040.7</v>
      </c>
      <c r="AH13" s="285">
        <v>4101.1000000000004</v>
      </c>
      <c r="AI13" s="278"/>
      <c r="AL13" s="8"/>
    </row>
    <row r="14" spans="1:38">
      <c r="A14" s="92" t="s">
        <v>17</v>
      </c>
      <c r="B14" s="278">
        <v>2414</v>
      </c>
      <c r="C14" s="278">
        <v>2405.3000000000002</v>
      </c>
      <c r="D14" s="278">
        <v>2708.2</v>
      </c>
      <c r="E14" s="278">
        <v>1774.2</v>
      </c>
      <c r="F14" s="278">
        <v>1725.9</v>
      </c>
      <c r="G14" s="278">
        <v>2140</v>
      </c>
      <c r="H14" s="278">
        <v>2150.1</v>
      </c>
      <c r="I14" s="278">
        <v>1838.5</v>
      </c>
      <c r="J14" s="278">
        <v>1757.9</v>
      </c>
      <c r="K14" s="278">
        <v>1707.5</v>
      </c>
      <c r="L14" s="278">
        <v>1356.6</v>
      </c>
      <c r="M14" s="278">
        <v>1345.2</v>
      </c>
      <c r="N14" s="278">
        <v>1788.5</v>
      </c>
      <c r="O14" s="278">
        <v>2185</v>
      </c>
      <c r="P14" s="278">
        <v>2288.3000000000002</v>
      </c>
      <c r="Q14" s="278">
        <v>2356.6</v>
      </c>
      <c r="R14" s="278">
        <v>2432.1</v>
      </c>
      <c r="S14" s="278">
        <v>2097.4</v>
      </c>
      <c r="T14" s="278">
        <v>2250.5</v>
      </c>
      <c r="U14" s="278">
        <v>4268.17</v>
      </c>
      <c r="V14" s="278">
        <v>4546.88</v>
      </c>
      <c r="W14" s="278">
        <v>3913.4</v>
      </c>
      <c r="X14" s="278">
        <v>2805.83</v>
      </c>
      <c r="Y14" s="278"/>
      <c r="Z14" s="278"/>
      <c r="AA14" s="278"/>
      <c r="AB14" s="278"/>
      <c r="AC14" s="278"/>
      <c r="AD14" s="278"/>
      <c r="AE14" s="278"/>
      <c r="AF14" s="278"/>
      <c r="AG14" s="278"/>
      <c r="AH14" s="278"/>
      <c r="AI14" s="278"/>
    </row>
    <row r="15" spans="1:38">
      <c r="A15" s="92" t="s">
        <v>4</v>
      </c>
      <c r="B15" s="278"/>
      <c r="C15" s="278"/>
      <c r="D15" s="278"/>
      <c r="E15" s="278"/>
      <c r="F15" s="278"/>
      <c r="G15" s="278"/>
      <c r="H15" s="278"/>
      <c r="I15" s="278"/>
      <c r="J15" s="278"/>
      <c r="K15" s="278"/>
      <c r="L15" s="278"/>
      <c r="M15" s="278"/>
      <c r="N15" s="278"/>
      <c r="O15" s="278"/>
      <c r="P15" s="278"/>
      <c r="Q15" s="278"/>
      <c r="R15" s="278"/>
      <c r="S15" s="278"/>
      <c r="T15" s="278"/>
      <c r="U15" s="278"/>
      <c r="V15" s="278"/>
      <c r="W15" s="278"/>
      <c r="X15" s="278"/>
      <c r="Y15" s="278"/>
      <c r="Z15" s="278"/>
      <c r="AA15" s="278"/>
      <c r="AB15" s="278"/>
      <c r="AC15" s="278"/>
      <c r="AD15" s="278"/>
      <c r="AE15" s="278"/>
      <c r="AF15" s="278"/>
      <c r="AG15" s="278"/>
      <c r="AH15" s="278"/>
      <c r="AI15" s="278"/>
    </row>
    <row r="16" spans="1:38">
      <c r="A16" s="92" t="s">
        <v>3</v>
      </c>
      <c r="B16" s="278">
        <v>1991.8</v>
      </c>
      <c r="C16" s="278">
        <v>2220.5</v>
      </c>
      <c r="D16" s="278">
        <v>1686.4</v>
      </c>
      <c r="E16" s="278">
        <v>2187.4</v>
      </c>
      <c r="F16" s="278">
        <v>2077.6999999999998</v>
      </c>
      <c r="G16" s="278">
        <v>1630.4</v>
      </c>
      <c r="H16" s="278">
        <v>1836.6</v>
      </c>
      <c r="I16" s="278">
        <v>1456.1</v>
      </c>
      <c r="J16" s="278">
        <v>1310.9</v>
      </c>
      <c r="K16" s="278">
        <v>1331.8</v>
      </c>
      <c r="L16" s="278">
        <v>1192.4000000000001</v>
      </c>
      <c r="M16" s="278">
        <v>1144.3</v>
      </c>
      <c r="N16" s="278">
        <v>2355.4</v>
      </c>
      <c r="O16" s="278">
        <v>2915.2</v>
      </c>
      <c r="P16" s="278">
        <v>3115.7</v>
      </c>
      <c r="Q16" s="278">
        <v>3516.1</v>
      </c>
      <c r="R16" s="278">
        <v>3627.4</v>
      </c>
      <c r="S16" s="278">
        <v>3331.3</v>
      </c>
      <c r="T16" s="278">
        <v>3357.9</v>
      </c>
      <c r="U16" s="278">
        <v>4491.6000000000004</v>
      </c>
      <c r="V16" s="278">
        <v>5733.4</v>
      </c>
      <c r="W16" s="278">
        <v>4799.8</v>
      </c>
      <c r="X16" s="278">
        <v>3839.7</v>
      </c>
      <c r="Y16" s="278">
        <v>3916.5</v>
      </c>
      <c r="Z16" s="278">
        <v>3641.8040000000001</v>
      </c>
      <c r="AA16" s="278"/>
      <c r="AB16" s="278"/>
      <c r="AC16" s="278"/>
      <c r="AD16" s="278"/>
      <c r="AE16" s="278"/>
      <c r="AF16" s="278"/>
      <c r="AG16" s="278"/>
      <c r="AH16" s="278"/>
      <c r="AI16" s="278"/>
    </row>
    <row r="17" spans="1:38">
      <c r="A17" s="92" t="s">
        <v>32</v>
      </c>
      <c r="B17" s="278"/>
      <c r="C17" s="278"/>
      <c r="D17" s="278"/>
      <c r="E17" s="278"/>
      <c r="F17" s="278"/>
      <c r="G17" s="278"/>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278"/>
      <c r="AG17" s="278"/>
      <c r="AH17" s="278"/>
      <c r="AI17" s="278"/>
    </row>
    <row r="18" spans="1:38">
      <c r="A18" s="92" t="s">
        <v>1</v>
      </c>
      <c r="B18" s="278"/>
      <c r="C18" s="278"/>
      <c r="D18" s="278"/>
      <c r="E18" s="278"/>
      <c r="F18" s="278"/>
      <c r="G18" s="278"/>
      <c r="H18" s="278"/>
      <c r="I18" s="278"/>
      <c r="J18" s="278"/>
      <c r="K18" s="278"/>
      <c r="L18" s="278"/>
      <c r="M18" s="278"/>
      <c r="N18" s="278"/>
      <c r="O18" s="278"/>
      <c r="P18" s="278"/>
      <c r="Q18" s="278"/>
      <c r="R18" s="278"/>
      <c r="S18" s="278"/>
      <c r="T18" s="278"/>
      <c r="U18" s="278">
        <v>2166.8000000000002</v>
      </c>
      <c r="V18" s="278">
        <v>3137.4</v>
      </c>
      <c r="W18" s="278">
        <v>3386</v>
      </c>
      <c r="X18" s="278">
        <v>4009.7</v>
      </c>
      <c r="Y18" s="278">
        <v>4128.6000000000004</v>
      </c>
      <c r="Z18" s="278">
        <v>3013.8</v>
      </c>
      <c r="AA18" s="278"/>
      <c r="AB18" s="278"/>
      <c r="AC18" s="278">
        <v>3190</v>
      </c>
      <c r="AD18" s="278">
        <v>2563.1999999999998</v>
      </c>
      <c r="AE18" s="278"/>
      <c r="AF18" s="278"/>
      <c r="AG18" s="278"/>
      <c r="AH18" s="278"/>
      <c r="AI18" s="278"/>
      <c r="AL18" s="8"/>
    </row>
    <row r="19" spans="1:38">
      <c r="A19" s="92" t="s">
        <v>23</v>
      </c>
      <c r="B19" s="278"/>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row>
    <row r="20" spans="1:38">
      <c r="A20" s="17"/>
      <c r="B20" s="17"/>
      <c r="C20" s="13"/>
      <c r="D20" s="13"/>
      <c r="E20" s="13"/>
      <c r="F20" s="13"/>
      <c r="G20" s="13"/>
      <c r="H20" s="13"/>
      <c r="I20" s="13"/>
      <c r="J20" s="13"/>
      <c r="K20" s="13"/>
      <c r="L20" s="13"/>
      <c r="M20" s="13"/>
      <c r="N20" s="13"/>
      <c r="O20" s="13"/>
      <c r="P20" s="17"/>
      <c r="Q20" s="17"/>
      <c r="R20" s="17"/>
      <c r="S20" s="17"/>
      <c r="T20" s="17"/>
      <c r="X20" s="17"/>
      <c r="AE20" s="190"/>
      <c r="AF20" s="190"/>
      <c r="AG20" s="190"/>
      <c r="AH20" s="190"/>
      <c r="AI20" s="190"/>
    </row>
    <row r="21" spans="1:38">
      <c r="A21" s="44" t="s">
        <v>18</v>
      </c>
      <c r="B21" s="13"/>
      <c r="D21" s="17"/>
      <c r="F21" s="17"/>
      <c r="G21" s="17"/>
      <c r="H21" s="17"/>
      <c r="I21" s="17"/>
      <c r="J21" s="17"/>
      <c r="K21" s="17"/>
      <c r="L21" s="17"/>
      <c r="M21" s="17"/>
      <c r="N21" s="17"/>
      <c r="O21" s="17"/>
      <c r="P21" s="17"/>
      <c r="Q21" s="17"/>
      <c r="R21" s="17"/>
      <c r="S21" s="17"/>
      <c r="T21" s="17"/>
      <c r="X21" s="17"/>
      <c r="AE21" s="13"/>
      <c r="AF21" s="13"/>
      <c r="AG21" s="13"/>
      <c r="AH21" s="13"/>
      <c r="AI21" s="13"/>
    </row>
    <row r="22" spans="1:38">
      <c r="A22" s="17"/>
      <c r="B22" s="17"/>
      <c r="D22" s="17"/>
      <c r="F22" s="17"/>
      <c r="G22" s="17"/>
      <c r="H22" s="17"/>
      <c r="I22" s="17"/>
      <c r="J22" s="17"/>
      <c r="K22" s="17"/>
      <c r="L22" s="17"/>
      <c r="M22" s="17"/>
      <c r="N22" s="17"/>
      <c r="O22" s="17"/>
      <c r="P22" s="17"/>
      <c r="Q22" s="17"/>
      <c r="R22" s="17"/>
      <c r="S22" s="17"/>
      <c r="T22" s="17"/>
      <c r="U22" s="13"/>
      <c r="V22" s="13"/>
      <c r="W22" s="13"/>
      <c r="X22" s="17"/>
      <c r="AE22" s="8"/>
      <c r="AF22" s="8"/>
      <c r="AG22" s="8"/>
      <c r="AH22" s="8"/>
      <c r="AI22" s="8"/>
    </row>
    <row r="23" spans="1:38">
      <c r="A23" s="13" t="s">
        <v>374</v>
      </c>
      <c r="B23" s="13"/>
      <c r="D23" s="17"/>
      <c r="F23" s="17"/>
      <c r="G23" s="17"/>
      <c r="H23" s="17"/>
      <c r="I23" s="17"/>
      <c r="J23" s="17"/>
      <c r="K23" s="17"/>
      <c r="L23" s="17"/>
      <c r="M23" s="17"/>
      <c r="N23" s="17"/>
      <c r="O23" s="17"/>
      <c r="P23" s="17"/>
      <c r="Q23" s="17"/>
      <c r="R23" s="17"/>
      <c r="S23" s="17"/>
      <c r="T23" s="17"/>
      <c r="X23" s="17"/>
      <c r="AE23" s="13"/>
      <c r="AF23" s="13"/>
      <c r="AG23" s="13"/>
      <c r="AH23" s="13"/>
      <c r="AI23" s="13"/>
    </row>
    <row r="24" spans="1:38">
      <c r="A24" s="17"/>
      <c r="B24" s="13"/>
      <c r="D24" s="17"/>
      <c r="F24" s="17"/>
      <c r="G24" s="17"/>
      <c r="H24" s="17"/>
      <c r="I24" s="17"/>
      <c r="J24" s="17"/>
      <c r="K24" s="17"/>
      <c r="L24" s="17"/>
      <c r="M24" s="17"/>
      <c r="N24" s="17"/>
      <c r="O24" s="17"/>
      <c r="P24" s="17"/>
      <c r="Q24" s="17"/>
      <c r="R24" s="17"/>
      <c r="S24" s="17"/>
      <c r="T24" s="17"/>
      <c r="X24" s="17"/>
      <c r="AE24" s="13"/>
      <c r="AF24" s="13"/>
      <c r="AG24" s="13"/>
      <c r="AH24" s="13"/>
      <c r="AI24" s="13"/>
    </row>
    <row r="25" spans="1:38">
      <c r="A25" s="13" t="s">
        <v>406</v>
      </c>
      <c r="B25" s="17"/>
      <c r="D25" s="17"/>
      <c r="F25" s="17"/>
      <c r="G25" s="17"/>
      <c r="H25" s="17"/>
      <c r="I25" s="17"/>
      <c r="J25" s="17"/>
      <c r="K25" s="17"/>
      <c r="L25" s="17"/>
      <c r="M25" s="17"/>
      <c r="N25" s="17"/>
      <c r="O25" s="17"/>
      <c r="P25" s="17"/>
      <c r="Q25" s="17"/>
      <c r="R25" s="17"/>
      <c r="S25" s="17"/>
      <c r="T25" s="17"/>
      <c r="U25" s="13"/>
      <c r="V25" s="13"/>
      <c r="W25" s="13"/>
      <c r="X25" s="17"/>
      <c r="AE25" s="13"/>
      <c r="AF25" s="13"/>
      <c r="AG25" s="13"/>
      <c r="AH25" s="13"/>
      <c r="AI25" s="13"/>
    </row>
    <row r="26" spans="1:38">
      <c r="A26" s="13"/>
      <c r="U26" s="13"/>
      <c r="V26" s="13"/>
      <c r="W26" s="13"/>
      <c r="AE26" s="13"/>
      <c r="AF26" s="13"/>
      <c r="AG26" s="13"/>
      <c r="AH26" s="13"/>
      <c r="AI26" s="13"/>
    </row>
    <row r="27" spans="1:38">
      <c r="A27" s="17" t="s">
        <v>689</v>
      </c>
      <c r="U27" s="13"/>
      <c r="V27" s="13"/>
      <c r="W27" s="13"/>
      <c r="AE27" s="13"/>
      <c r="AF27" s="13"/>
      <c r="AG27" s="13"/>
      <c r="AH27" s="13"/>
      <c r="AI27" s="13"/>
    </row>
    <row r="28" spans="1:38">
      <c r="A28" s="13"/>
      <c r="U28" s="13"/>
      <c r="V28" s="13"/>
      <c r="W28" s="13"/>
      <c r="AE28" s="13"/>
      <c r="AF28" s="13"/>
      <c r="AG28" s="13"/>
      <c r="AH28" s="13"/>
      <c r="AI28" s="13"/>
    </row>
    <row r="29" spans="1:38">
      <c r="A29" s="17" t="s">
        <v>2846</v>
      </c>
      <c r="U29" s="13"/>
      <c r="V29" s="13"/>
      <c r="W29" s="13"/>
      <c r="AE29" s="13"/>
      <c r="AF29" s="13"/>
      <c r="AG29" s="13"/>
      <c r="AH29" s="13"/>
      <c r="AI29" s="13"/>
    </row>
    <row r="30" spans="1:38">
      <c r="U30" s="13"/>
      <c r="V30" s="13"/>
      <c r="W30" s="13"/>
    </row>
    <row r="31" spans="1:38">
      <c r="A31" s="17" t="s">
        <v>2931</v>
      </c>
      <c r="U31" s="13"/>
      <c r="V31" s="13"/>
      <c r="W31" s="13"/>
    </row>
    <row r="32" spans="1:38">
      <c r="U32" s="13"/>
      <c r="V32" s="13"/>
      <c r="W32" s="13"/>
    </row>
    <row r="33" spans="1:23">
      <c r="A33" s="17" t="s">
        <v>3282</v>
      </c>
      <c r="U33" s="13"/>
      <c r="V33" s="13"/>
      <c r="W33" s="13"/>
    </row>
    <row r="34" spans="1:23">
      <c r="U34" s="13"/>
      <c r="V34" s="13"/>
      <c r="W34" s="13"/>
    </row>
    <row r="35" spans="1:23">
      <c r="A35" s="53" t="s">
        <v>102</v>
      </c>
      <c r="U35" s="13"/>
      <c r="V35" s="13"/>
      <c r="W35" s="13"/>
    </row>
    <row r="36" spans="1:23">
      <c r="U36" s="13"/>
      <c r="V36" s="13"/>
      <c r="W36" s="13"/>
    </row>
    <row r="37" spans="1:23">
      <c r="U37" s="13"/>
      <c r="V37" s="13"/>
      <c r="W37" s="13"/>
    </row>
    <row r="38" spans="1:23">
      <c r="U38" s="13"/>
      <c r="V38" s="13"/>
      <c r="W38" s="13"/>
    </row>
  </sheetData>
  <conditionalFormatting sqref="U1:W2">
    <cfRule type="expression" dxfId="60" priority="1" stopIfTrue="1">
      <formula>#N/A</formula>
    </cfRule>
  </conditionalFormatting>
  <hyperlinks>
    <hyperlink ref="AK3" location="Content!A1" display="Back to content page" xr:uid="{00000000-0004-0000-2601-000000000000}"/>
  </hyperlinks>
  <pageMargins left="0.7" right="0.7" top="0.75" bottom="0.75" header="0.3" footer="0.3"/>
  <pageSetup paperSize="9" orientation="portrait" horizontalDpi="4294967295" verticalDpi="4294967295" r:id="rId1"/>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1-000000000000}">
  <sheetPr codeName="Sheet296"/>
  <dimension ref="A1:AE40"/>
  <sheetViews>
    <sheetView topLeftCell="N1" zoomScale="99" zoomScaleNormal="99" workbookViewId="0">
      <selection activeCell="Z21" sqref="Z21"/>
    </sheetView>
  </sheetViews>
  <sheetFormatPr defaultRowHeight="14.5"/>
  <cols>
    <col min="1" max="1" width="34.26953125" customWidth="1"/>
    <col min="2" max="29" width="9.26953125" customWidth="1"/>
  </cols>
  <sheetData>
    <row r="1" spans="1:31">
      <c r="A1" s="18" t="s">
        <v>2842</v>
      </c>
      <c r="B1" s="17"/>
      <c r="C1" s="17"/>
      <c r="D1" s="17"/>
      <c r="E1" s="17"/>
      <c r="F1" s="17"/>
      <c r="G1" s="17"/>
      <c r="H1" s="17"/>
      <c r="I1" s="17"/>
      <c r="J1" s="17"/>
      <c r="K1" s="17"/>
      <c r="L1" s="17"/>
      <c r="M1" s="17"/>
      <c r="N1" s="17"/>
      <c r="O1" s="17"/>
      <c r="P1" s="17"/>
      <c r="Q1" s="17"/>
      <c r="R1" s="17"/>
      <c r="S1" s="17"/>
      <c r="T1" s="17"/>
      <c r="U1" s="62"/>
      <c r="V1" s="62"/>
      <c r="W1" s="62"/>
      <c r="X1" s="17"/>
    </row>
    <row r="2" spans="1:31">
      <c r="A2" s="17"/>
      <c r="B2" s="17"/>
      <c r="C2" s="17"/>
      <c r="D2" s="17"/>
      <c r="E2" s="17"/>
      <c r="F2" s="17"/>
      <c r="G2" s="17"/>
      <c r="H2" s="17"/>
      <c r="I2" s="17"/>
      <c r="J2" s="17"/>
      <c r="K2" s="17"/>
      <c r="L2" s="17"/>
      <c r="M2" s="17"/>
      <c r="N2" s="17"/>
      <c r="O2" s="17"/>
      <c r="P2" s="17"/>
      <c r="Q2" s="17"/>
      <c r="R2" s="17"/>
      <c r="S2" s="17"/>
      <c r="T2" s="17"/>
      <c r="U2" s="62"/>
      <c r="V2" s="62"/>
      <c r="W2" s="62"/>
      <c r="X2" s="17"/>
    </row>
    <row r="3" spans="1:31">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E3" s="1" t="s">
        <v>528</v>
      </c>
    </row>
    <row r="4" spans="1:31">
      <c r="A4" s="92" t="s">
        <v>13</v>
      </c>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row>
    <row r="5" spans="1:31">
      <c r="A5" s="92" t="s">
        <v>12</v>
      </c>
      <c r="B5" s="285"/>
      <c r="C5" s="285"/>
      <c r="D5" s="285"/>
      <c r="E5" s="285"/>
      <c r="F5" s="285"/>
      <c r="G5" s="285"/>
      <c r="H5" s="285"/>
      <c r="I5" s="285"/>
      <c r="J5" s="285"/>
      <c r="K5" s="285"/>
      <c r="L5" s="285"/>
      <c r="M5" s="285"/>
      <c r="N5" s="285"/>
      <c r="O5" s="285"/>
      <c r="P5" s="285"/>
      <c r="Q5" s="285"/>
      <c r="R5" s="285"/>
      <c r="S5" s="285"/>
      <c r="T5" s="285"/>
      <c r="U5" s="285"/>
      <c r="V5" s="285"/>
      <c r="W5" s="285"/>
      <c r="X5" s="285">
        <v>1730.2</v>
      </c>
      <c r="Y5" s="285">
        <v>1810.6</v>
      </c>
      <c r="Z5" s="285">
        <v>1876.2</v>
      </c>
      <c r="AA5" s="285"/>
      <c r="AB5" s="285"/>
      <c r="AC5" s="285"/>
      <c r="AE5" s="33"/>
    </row>
    <row r="6" spans="1:31">
      <c r="A6" s="92" t="s">
        <v>483</v>
      </c>
      <c r="B6" s="285"/>
      <c r="C6" s="285"/>
      <c r="D6" s="285"/>
      <c r="E6" s="285"/>
      <c r="F6" s="285"/>
      <c r="G6" s="285"/>
      <c r="H6" s="285"/>
      <c r="I6" s="285"/>
      <c r="J6" s="285"/>
      <c r="K6" s="520" t="s">
        <v>94</v>
      </c>
      <c r="L6" s="520" t="s">
        <v>94</v>
      </c>
      <c r="M6" s="520" t="s">
        <v>94</v>
      </c>
      <c r="N6" s="520" t="s">
        <v>94</v>
      </c>
      <c r="O6" s="520" t="s">
        <v>94</v>
      </c>
      <c r="P6" s="520" t="s">
        <v>94</v>
      </c>
      <c r="Q6" s="520" t="s">
        <v>94</v>
      </c>
      <c r="R6" s="520" t="s">
        <v>94</v>
      </c>
      <c r="S6" s="520" t="s">
        <v>94</v>
      </c>
      <c r="T6" s="520" t="s">
        <v>94</v>
      </c>
      <c r="U6" s="520" t="s">
        <v>94</v>
      </c>
      <c r="V6" s="520" t="s">
        <v>94</v>
      </c>
      <c r="W6" s="520" t="s">
        <v>94</v>
      </c>
      <c r="X6" s="520" t="s">
        <v>94</v>
      </c>
      <c r="Y6" s="520" t="s">
        <v>94</v>
      </c>
      <c r="Z6" s="520" t="s">
        <v>94</v>
      </c>
      <c r="AA6" s="520" t="s">
        <v>94</v>
      </c>
      <c r="AB6" s="520" t="s">
        <v>94</v>
      </c>
      <c r="AC6" s="520" t="s">
        <v>94</v>
      </c>
      <c r="AE6" s="33"/>
    </row>
    <row r="7" spans="1:31">
      <c r="A7" s="92" t="s">
        <v>89</v>
      </c>
      <c r="B7" s="285"/>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row>
    <row r="8" spans="1:31">
      <c r="A8" s="92" t="s">
        <v>482</v>
      </c>
      <c r="B8" s="285"/>
      <c r="C8" s="285"/>
      <c r="D8" s="285"/>
      <c r="E8" s="285"/>
      <c r="F8" s="285"/>
      <c r="G8" s="285"/>
      <c r="H8" s="285"/>
      <c r="I8" s="285"/>
      <c r="J8" s="285"/>
      <c r="K8" s="285"/>
      <c r="L8" s="285"/>
      <c r="M8" s="285"/>
      <c r="N8" s="285"/>
      <c r="O8" s="285"/>
      <c r="P8" s="285"/>
      <c r="Q8" s="285"/>
      <c r="R8" s="285"/>
      <c r="S8" s="285"/>
      <c r="T8" s="285"/>
      <c r="U8" s="285"/>
      <c r="V8" s="285"/>
      <c r="W8" s="285"/>
      <c r="X8" s="285"/>
      <c r="Y8" s="285"/>
      <c r="Z8" s="285"/>
      <c r="AA8" s="285"/>
      <c r="AB8" s="285"/>
      <c r="AC8" s="285"/>
    </row>
    <row r="9" spans="1:31">
      <c r="A9" s="92" t="s">
        <v>11</v>
      </c>
      <c r="B9" s="285"/>
      <c r="C9" s="285"/>
      <c r="D9" s="285"/>
      <c r="E9" s="285"/>
      <c r="F9" s="285"/>
      <c r="G9" s="285"/>
      <c r="H9" s="285"/>
      <c r="I9" s="285"/>
      <c r="J9" s="285"/>
      <c r="K9" s="285">
        <v>1538.46</v>
      </c>
      <c r="L9" s="285">
        <v>1538.46</v>
      </c>
      <c r="M9" s="285">
        <v>1538.46</v>
      </c>
      <c r="N9" s="285">
        <v>1538.46</v>
      </c>
      <c r="O9" s="285">
        <v>1538.46</v>
      </c>
      <c r="P9" s="285">
        <v>1538.46</v>
      </c>
      <c r="Q9" s="285">
        <v>1538.46</v>
      </c>
      <c r="R9" s="285">
        <v>1538.46</v>
      </c>
      <c r="S9" s="285">
        <v>1538.46</v>
      </c>
      <c r="T9" s="285">
        <v>1538.46</v>
      </c>
      <c r="U9" s="285">
        <v>1538.46</v>
      </c>
      <c r="V9" s="285">
        <v>1599.23</v>
      </c>
      <c r="W9" s="285">
        <v>1599.23</v>
      </c>
      <c r="X9" s="285">
        <v>1599.23</v>
      </c>
      <c r="Y9" s="285">
        <v>1599.23</v>
      </c>
      <c r="Z9" s="285">
        <v>1599.23</v>
      </c>
      <c r="AA9" s="285"/>
      <c r="AB9" s="285"/>
      <c r="AC9" s="285"/>
    </row>
    <row r="10" spans="1:31">
      <c r="A10" s="92" t="s">
        <v>10</v>
      </c>
      <c r="B10" s="285">
        <v>1253.0999999999999</v>
      </c>
      <c r="C10" s="285">
        <v>1475.3</v>
      </c>
      <c r="D10" s="285">
        <v>1567.5</v>
      </c>
      <c r="E10" s="285">
        <v>1669.2</v>
      </c>
      <c r="F10" s="285">
        <v>1200.2</v>
      </c>
      <c r="G10" s="285">
        <v>1403.5</v>
      </c>
      <c r="H10" s="285">
        <v>1001.7</v>
      </c>
      <c r="I10" s="285">
        <v>1562.1</v>
      </c>
      <c r="J10" s="285">
        <v>1830.1</v>
      </c>
      <c r="K10" s="285">
        <v>1699.3</v>
      </c>
      <c r="L10" s="285">
        <v>1745.4</v>
      </c>
      <c r="M10" s="285">
        <v>1683.2</v>
      </c>
      <c r="N10" s="285">
        <v>1938.1</v>
      </c>
      <c r="O10" s="285">
        <v>1284.2</v>
      </c>
      <c r="P10" s="285">
        <v>1298</v>
      </c>
      <c r="Q10" s="285">
        <v>1362.5</v>
      </c>
      <c r="R10" s="285">
        <v>1729.6</v>
      </c>
      <c r="S10" s="285">
        <v>2136.5</v>
      </c>
      <c r="T10" s="285">
        <v>1840.9</v>
      </c>
      <c r="U10" s="285">
        <v>1724.4</v>
      </c>
      <c r="V10" s="285">
        <v>1779.6</v>
      </c>
      <c r="W10" s="285"/>
      <c r="X10" s="285"/>
      <c r="Y10" s="285"/>
      <c r="Z10" s="285"/>
      <c r="AA10" s="285"/>
      <c r="AB10" s="285"/>
      <c r="AC10" s="285"/>
    </row>
    <row r="11" spans="1:31">
      <c r="A11" s="92" t="s">
        <v>9</v>
      </c>
      <c r="B11" s="285">
        <v>367.8</v>
      </c>
      <c r="C11" s="285">
        <v>374.7</v>
      </c>
      <c r="D11" s="285">
        <v>340.7</v>
      </c>
      <c r="E11" s="285">
        <v>228.9</v>
      </c>
      <c r="F11" s="285">
        <v>196.3</v>
      </c>
      <c r="G11" s="285">
        <v>380.9</v>
      </c>
      <c r="H11" s="285">
        <v>1143</v>
      </c>
      <c r="I11" s="285">
        <v>601.29999999999995</v>
      </c>
      <c r="J11" s="285">
        <v>836.7</v>
      </c>
      <c r="K11" s="285">
        <v>786.3</v>
      </c>
      <c r="L11" s="285">
        <v>785.4</v>
      </c>
      <c r="M11" s="285">
        <v>785.9</v>
      </c>
      <c r="N11" s="285">
        <v>830.8</v>
      </c>
      <c r="O11" s="285">
        <v>971.9</v>
      </c>
      <c r="P11" s="285">
        <v>1122.5999999999999</v>
      </c>
      <c r="Q11" s="285">
        <v>1128</v>
      </c>
      <c r="R11" s="285">
        <v>1290.9000000000001</v>
      </c>
      <c r="S11" s="285">
        <v>1565</v>
      </c>
      <c r="T11" s="285">
        <v>1859.5</v>
      </c>
      <c r="U11" s="285">
        <v>807.83</v>
      </c>
      <c r="V11" s="285">
        <v>872.87</v>
      </c>
      <c r="W11" s="285">
        <v>588.9</v>
      </c>
      <c r="X11" s="285">
        <v>800.88</v>
      </c>
      <c r="Y11" s="285">
        <v>1060.48</v>
      </c>
      <c r="Z11" s="285">
        <v>1079.2</v>
      </c>
      <c r="AA11" s="285">
        <v>761.4</v>
      </c>
      <c r="AB11" s="285">
        <v>866</v>
      </c>
      <c r="AC11" s="285"/>
    </row>
    <row r="12" spans="1:31">
      <c r="A12" s="92" t="s">
        <v>8</v>
      </c>
      <c r="B12" s="285">
        <v>1215.3</v>
      </c>
      <c r="C12" s="285">
        <v>1253</v>
      </c>
      <c r="D12" s="285">
        <v>1241.2</v>
      </c>
      <c r="E12" s="285">
        <v>1219.5999999999999</v>
      </c>
      <c r="F12" s="285">
        <v>1265.4000000000001</v>
      </c>
      <c r="G12" s="285">
        <v>1236.9000000000001</v>
      </c>
      <c r="H12" s="285">
        <v>1056.5999999999999</v>
      </c>
      <c r="I12" s="285">
        <v>958.6</v>
      </c>
      <c r="J12" s="285">
        <v>1140.3</v>
      </c>
      <c r="K12" s="285">
        <v>899.4</v>
      </c>
      <c r="L12" s="285">
        <v>1094.7</v>
      </c>
      <c r="M12" s="285">
        <v>1240.5</v>
      </c>
      <c r="N12" s="285">
        <v>1439.6</v>
      </c>
      <c r="O12" s="285">
        <v>1486.5</v>
      </c>
      <c r="P12" s="285">
        <v>1411.1</v>
      </c>
      <c r="Q12" s="285">
        <v>2096.9</v>
      </c>
      <c r="R12" s="285">
        <v>2355.6999999999998</v>
      </c>
      <c r="S12" s="285">
        <v>3157.5</v>
      </c>
      <c r="T12" s="285">
        <v>3010.5</v>
      </c>
      <c r="U12" s="285">
        <v>2118.8000000000002</v>
      </c>
      <c r="V12" s="285">
        <v>1799.2</v>
      </c>
      <c r="W12" s="285">
        <v>1908</v>
      </c>
      <c r="X12" s="285">
        <v>1834.1</v>
      </c>
      <c r="Y12" s="285">
        <v>1721.2</v>
      </c>
      <c r="Z12" s="285">
        <v>1398.1</v>
      </c>
      <c r="AA12" s="520"/>
      <c r="AB12" s="520"/>
      <c r="AC12" s="520"/>
    </row>
    <row r="13" spans="1:31">
      <c r="A13" s="92" t="s">
        <v>6</v>
      </c>
      <c r="B13" s="285">
        <v>1024.8</v>
      </c>
      <c r="C13" s="285">
        <v>847</v>
      </c>
      <c r="D13" s="285">
        <v>829.8</v>
      </c>
      <c r="E13" s="285">
        <v>770.1</v>
      </c>
      <c r="F13" s="285">
        <v>668.6</v>
      </c>
      <c r="G13" s="285">
        <v>830.1</v>
      </c>
      <c r="H13" s="285">
        <v>934</v>
      </c>
      <c r="I13" s="285">
        <v>908.9</v>
      </c>
      <c r="J13" s="285">
        <v>1625.3</v>
      </c>
      <c r="K13" s="285">
        <v>1439.3</v>
      </c>
      <c r="L13" s="285">
        <v>1549.7</v>
      </c>
      <c r="M13" s="285">
        <v>1463.4</v>
      </c>
      <c r="N13" s="285">
        <v>1687.9</v>
      </c>
      <c r="O13" s="285">
        <v>2070.6999999999998</v>
      </c>
      <c r="P13" s="285">
        <v>2153.6999999999998</v>
      </c>
      <c r="Q13" s="285">
        <v>2035.7</v>
      </c>
      <c r="R13" s="285">
        <v>2178.9</v>
      </c>
      <c r="S13" s="285">
        <v>2498.6</v>
      </c>
      <c r="T13" s="285">
        <v>2365.1</v>
      </c>
      <c r="U13" s="285">
        <v>5317.18</v>
      </c>
      <c r="V13" s="285"/>
      <c r="W13" s="285"/>
      <c r="X13" s="285">
        <v>1693.2</v>
      </c>
      <c r="Y13" s="285">
        <v>1865.2</v>
      </c>
      <c r="Z13" s="285">
        <v>1701.6</v>
      </c>
      <c r="AA13" s="285">
        <v>965.7</v>
      </c>
      <c r="AB13" s="285">
        <v>1179.5</v>
      </c>
      <c r="AC13" s="285">
        <v>1359.3</v>
      </c>
    </row>
    <row r="14" spans="1:31">
      <c r="A14" s="92" t="s">
        <v>17</v>
      </c>
      <c r="B14" s="285">
        <v>1303.7</v>
      </c>
      <c r="C14" s="285">
        <v>1502.8</v>
      </c>
      <c r="D14" s="285">
        <v>1135.5999999999999</v>
      </c>
      <c r="E14" s="285">
        <v>1140.5</v>
      </c>
      <c r="F14" s="285">
        <v>1130.3</v>
      </c>
      <c r="G14" s="285">
        <v>982.7</v>
      </c>
      <c r="H14" s="285">
        <v>987.4</v>
      </c>
      <c r="I14" s="285">
        <v>844.2</v>
      </c>
      <c r="J14" s="285">
        <v>758</v>
      </c>
      <c r="K14" s="285">
        <v>811.7</v>
      </c>
      <c r="L14" s="285">
        <v>719.6</v>
      </c>
      <c r="M14" s="285">
        <v>781</v>
      </c>
      <c r="N14" s="285">
        <v>914.6</v>
      </c>
      <c r="O14" s="285">
        <v>1138</v>
      </c>
      <c r="P14" s="285">
        <v>1188.5999999999999</v>
      </c>
      <c r="Q14" s="285">
        <v>1224.0999999999999</v>
      </c>
      <c r="R14" s="285">
        <v>1265</v>
      </c>
      <c r="S14" s="285">
        <v>1090.9000000000001</v>
      </c>
      <c r="T14" s="285">
        <v>1170.5999999999999</v>
      </c>
      <c r="U14" s="285"/>
      <c r="V14" s="285"/>
      <c r="W14" s="285"/>
      <c r="X14" s="285"/>
      <c r="Y14" s="285"/>
      <c r="Z14" s="285"/>
      <c r="AA14" s="285"/>
      <c r="AB14" s="285"/>
      <c r="AC14" s="285"/>
    </row>
    <row r="15" spans="1:31">
      <c r="A15" s="92" t="s">
        <v>4</v>
      </c>
      <c r="B15" s="285"/>
      <c r="C15" s="285"/>
      <c r="D15" s="285"/>
      <c r="E15" s="285"/>
      <c r="F15" s="285"/>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row>
    <row r="16" spans="1:31">
      <c r="A16" s="92" t="s">
        <v>3</v>
      </c>
      <c r="B16" s="285">
        <v>1081</v>
      </c>
      <c r="C16" s="285">
        <v>1203.3</v>
      </c>
      <c r="D16" s="285">
        <v>1081.0999999999999</v>
      </c>
      <c r="E16" s="285">
        <v>1284.2</v>
      </c>
      <c r="F16" s="285">
        <v>1176.7</v>
      </c>
      <c r="G16" s="285">
        <v>1018.7</v>
      </c>
      <c r="H16" s="285">
        <v>1223.5</v>
      </c>
      <c r="I16" s="285">
        <v>1019.8</v>
      </c>
      <c r="J16" s="285">
        <v>895.1</v>
      </c>
      <c r="K16" s="285">
        <v>940.3</v>
      </c>
      <c r="L16" s="285">
        <v>785.3</v>
      </c>
      <c r="M16" s="285">
        <v>829.6</v>
      </c>
      <c r="N16" s="285">
        <v>1089.5</v>
      </c>
      <c r="O16" s="285">
        <v>1278.4000000000001</v>
      </c>
      <c r="P16" s="285">
        <v>1260.5999999999999</v>
      </c>
      <c r="Q16" s="285">
        <v>1243.0999999999999</v>
      </c>
      <c r="R16" s="285">
        <v>1423.3</v>
      </c>
      <c r="S16" s="285">
        <v>1409.6</v>
      </c>
      <c r="T16" s="285">
        <v>1448.3</v>
      </c>
      <c r="U16" s="285">
        <v>1563.4</v>
      </c>
      <c r="V16" s="285">
        <v>1771.9</v>
      </c>
      <c r="W16" s="285">
        <v>1713.5</v>
      </c>
      <c r="X16" s="285">
        <v>1520.9</v>
      </c>
      <c r="Y16" s="285">
        <v>1500.1</v>
      </c>
      <c r="Z16" s="285">
        <v>1361.6469999999999</v>
      </c>
      <c r="AA16" s="285">
        <v>1291.5999999999999</v>
      </c>
      <c r="AB16" s="285">
        <v>1606.1</v>
      </c>
      <c r="AC16" s="285">
        <v>1415.1</v>
      </c>
    </row>
    <row r="17" spans="1:29">
      <c r="A17" s="92" t="s">
        <v>32</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row>
    <row r="18" spans="1:29">
      <c r="A18" s="92" t="s">
        <v>1</v>
      </c>
      <c r="B18" s="285"/>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row>
    <row r="19" spans="1:29">
      <c r="A19" s="92" t="s">
        <v>23</v>
      </c>
      <c r="B19" s="285"/>
      <c r="C19" s="285"/>
      <c r="D19" s="285"/>
      <c r="E19" s="285"/>
      <c r="F19" s="285"/>
      <c r="G19" s="285"/>
      <c r="H19" s="285"/>
      <c r="I19" s="285"/>
      <c r="J19" s="285"/>
      <c r="K19" s="285"/>
      <c r="L19" s="285"/>
      <c r="M19" s="285"/>
      <c r="N19" s="285"/>
      <c r="O19" s="285"/>
      <c r="P19" s="285"/>
      <c r="Q19" s="285"/>
      <c r="R19" s="285"/>
      <c r="S19" s="285"/>
      <c r="T19" s="285"/>
      <c r="U19" s="285"/>
      <c r="V19" s="285"/>
      <c r="W19" s="285"/>
      <c r="X19" s="285"/>
      <c r="Y19" s="285"/>
      <c r="Z19" s="285"/>
      <c r="AA19" s="285"/>
      <c r="AB19" s="285"/>
      <c r="AC19" s="285"/>
    </row>
    <row r="20" spans="1:29">
      <c r="A20" s="17"/>
      <c r="B20" s="17"/>
      <c r="C20" s="13"/>
      <c r="D20" s="13"/>
      <c r="E20" s="13"/>
      <c r="F20" s="13"/>
      <c r="G20" s="13"/>
      <c r="H20" s="13"/>
      <c r="I20" s="13"/>
      <c r="J20" s="13"/>
      <c r="K20" s="13"/>
      <c r="L20" s="13"/>
      <c r="M20" s="13"/>
      <c r="N20" s="13"/>
      <c r="O20" s="13"/>
      <c r="P20" s="17"/>
      <c r="Q20" s="17"/>
      <c r="R20" s="17"/>
      <c r="S20" s="17"/>
      <c r="T20" s="17"/>
      <c r="U20" s="13"/>
      <c r="V20" s="13"/>
      <c r="W20" s="13"/>
      <c r="X20" s="17"/>
    </row>
    <row r="21" spans="1:29">
      <c r="A21" s="44" t="s">
        <v>18</v>
      </c>
      <c r="B21" s="13"/>
      <c r="D21" s="17"/>
      <c r="F21" s="17"/>
      <c r="G21" s="17"/>
      <c r="H21" s="17"/>
      <c r="I21" s="17"/>
      <c r="J21" s="17"/>
      <c r="K21" s="17"/>
      <c r="L21" s="17"/>
      <c r="M21" s="17"/>
      <c r="N21" s="17"/>
      <c r="O21" s="17"/>
      <c r="P21" s="17"/>
      <c r="Q21" s="17"/>
      <c r="R21" s="17"/>
      <c r="S21" s="17"/>
      <c r="T21" s="17"/>
      <c r="X21" s="17"/>
    </row>
    <row r="22" spans="1:29">
      <c r="A22" s="17"/>
      <c r="B22" s="17"/>
      <c r="D22" s="17"/>
      <c r="F22" s="17"/>
      <c r="G22" s="17"/>
      <c r="H22" s="17"/>
      <c r="I22" s="17"/>
      <c r="J22" s="17"/>
      <c r="K22" s="17"/>
      <c r="L22" s="17"/>
      <c r="M22" s="17"/>
      <c r="N22" s="17"/>
      <c r="O22" s="17"/>
      <c r="P22" s="17"/>
      <c r="Q22" s="17"/>
      <c r="R22" s="17"/>
      <c r="S22" s="17"/>
      <c r="T22" s="17"/>
      <c r="U22" s="13"/>
      <c r="V22" s="13"/>
      <c r="W22" s="13"/>
      <c r="X22" s="17"/>
    </row>
    <row r="23" spans="1:29">
      <c r="A23" s="13" t="s">
        <v>374</v>
      </c>
      <c r="B23" s="13"/>
      <c r="D23" s="17"/>
      <c r="F23" s="17"/>
      <c r="G23" s="17"/>
      <c r="H23" s="17"/>
      <c r="I23" s="17"/>
      <c r="J23" s="17"/>
      <c r="K23" s="17"/>
      <c r="L23" s="17"/>
      <c r="M23" s="17"/>
      <c r="N23" s="17"/>
      <c r="O23" s="17"/>
      <c r="P23" s="17"/>
      <c r="Q23" s="17"/>
      <c r="R23" s="17"/>
      <c r="S23" s="17"/>
      <c r="T23" s="17"/>
      <c r="X23" s="17"/>
    </row>
    <row r="24" spans="1:29">
      <c r="A24" s="17"/>
      <c r="B24" s="13"/>
      <c r="D24" s="17"/>
      <c r="F24" s="17"/>
      <c r="G24" s="17"/>
      <c r="H24" s="17"/>
      <c r="I24" s="17"/>
      <c r="J24" s="17"/>
      <c r="K24" s="17"/>
      <c r="L24" s="17"/>
      <c r="M24" s="17"/>
      <c r="N24" s="17"/>
      <c r="O24" s="17"/>
      <c r="P24" s="17"/>
      <c r="Q24" s="17"/>
      <c r="R24" s="17"/>
      <c r="S24" s="17"/>
      <c r="T24" s="17"/>
      <c r="X24" s="17"/>
    </row>
    <row r="25" spans="1:29">
      <c r="A25" s="13" t="s">
        <v>407</v>
      </c>
      <c r="B25" s="17"/>
      <c r="D25" s="17"/>
      <c r="F25" s="17"/>
      <c r="G25" s="17"/>
      <c r="H25" s="17"/>
      <c r="I25" s="17"/>
      <c r="J25" s="17"/>
      <c r="K25" s="17"/>
      <c r="L25" s="17"/>
      <c r="M25" s="17"/>
      <c r="N25" s="17"/>
      <c r="O25" s="17"/>
      <c r="P25" s="17"/>
      <c r="Q25" s="17"/>
      <c r="R25" s="17"/>
      <c r="S25" s="17"/>
      <c r="T25" s="17"/>
      <c r="U25" s="13"/>
      <c r="V25" s="13"/>
      <c r="W25" s="13"/>
      <c r="X25" s="17"/>
    </row>
    <row r="26" spans="1:29">
      <c r="A26" s="13"/>
      <c r="F26" s="17"/>
      <c r="G26" s="17"/>
      <c r="H26" s="17"/>
      <c r="I26" s="17"/>
      <c r="J26" s="17"/>
      <c r="K26" s="17"/>
      <c r="L26" s="17"/>
      <c r="M26" s="17"/>
      <c r="N26" s="17"/>
      <c r="O26" s="17"/>
      <c r="P26" s="17"/>
      <c r="Q26" s="17"/>
      <c r="R26" s="17"/>
      <c r="S26" s="17"/>
      <c r="T26" s="17"/>
      <c r="U26" s="13"/>
      <c r="V26" s="13"/>
      <c r="W26" s="13"/>
      <c r="X26" s="17"/>
    </row>
    <row r="27" spans="1:29">
      <c r="A27" s="17" t="s">
        <v>559</v>
      </c>
      <c r="F27" s="17"/>
      <c r="G27" s="17"/>
      <c r="H27" s="17"/>
      <c r="I27" s="17"/>
      <c r="J27" s="17"/>
      <c r="K27" s="17"/>
      <c r="L27" s="17"/>
      <c r="M27" s="17"/>
      <c r="N27" s="17"/>
      <c r="O27" s="17"/>
      <c r="P27" s="17"/>
      <c r="Q27" s="17"/>
      <c r="R27" s="17"/>
      <c r="S27" s="17"/>
      <c r="T27" s="17"/>
      <c r="U27" s="13"/>
      <c r="V27" s="13"/>
      <c r="W27" s="13"/>
      <c r="X27" s="17"/>
    </row>
    <row r="28" spans="1:29">
      <c r="A28" s="13"/>
      <c r="F28" s="17"/>
      <c r="G28" s="17"/>
      <c r="H28" s="17"/>
      <c r="I28" s="17"/>
      <c r="J28" s="17"/>
      <c r="K28" s="17"/>
      <c r="L28" s="17"/>
      <c r="M28" s="17"/>
      <c r="N28" s="17"/>
      <c r="O28" s="17"/>
      <c r="P28" s="17"/>
      <c r="Q28" s="17"/>
      <c r="R28" s="17"/>
      <c r="S28" s="17"/>
      <c r="T28" s="17"/>
      <c r="U28" s="13"/>
      <c r="V28" s="13"/>
      <c r="W28" s="13"/>
      <c r="X28" s="17"/>
    </row>
    <row r="29" spans="1:29">
      <c r="A29" s="17" t="s">
        <v>2846</v>
      </c>
      <c r="U29" s="13"/>
      <c r="V29" s="13"/>
      <c r="W29" s="13"/>
    </row>
    <row r="30" spans="1:29">
      <c r="U30" s="13"/>
      <c r="V30" s="13"/>
      <c r="W30" s="13"/>
    </row>
    <row r="31" spans="1:29">
      <c r="A31" s="53" t="s">
        <v>102</v>
      </c>
      <c r="U31" s="13"/>
      <c r="V31" s="13"/>
      <c r="W31" s="13"/>
    </row>
    <row r="32" spans="1:29">
      <c r="U32" s="13"/>
      <c r="V32" s="13"/>
      <c r="W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row r="39" spans="21:23">
      <c r="U39" s="13"/>
      <c r="V39" s="13"/>
      <c r="W39" s="13"/>
    </row>
    <row r="40" spans="21:23">
      <c r="U40" s="13"/>
      <c r="V40" s="13"/>
      <c r="W40" s="13"/>
    </row>
  </sheetData>
  <conditionalFormatting sqref="U1:W2">
    <cfRule type="expression" dxfId="59" priority="1" stopIfTrue="1">
      <formula>#N/A</formula>
    </cfRule>
  </conditionalFormatting>
  <hyperlinks>
    <hyperlink ref="AE3" location="Content!A1" display="Back to content page" xr:uid="{00000000-0004-0000-2701-000000000000}"/>
  </hyperlinks>
  <pageMargins left="0.7" right="0.7" top="0.75" bottom="0.75" header="0.3" footer="0.3"/>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1-000000000000}">
  <sheetPr codeName="Sheet297"/>
  <dimension ref="A1:AL47"/>
  <sheetViews>
    <sheetView zoomScale="99" zoomScaleNormal="99" workbookViewId="0">
      <selection activeCell="J21" sqref="J21"/>
    </sheetView>
  </sheetViews>
  <sheetFormatPr defaultRowHeight="14.5"/>
  <cols>
    <col min="1" max="1" width="34.26953125" customWidth="1"/>
    <col min="2" max="35" width="9.453125" customWidth="1"/>
  </cols>
  <sheetData>
    <row r="1" spans="1:38">
      <c r="A1" s="18" t="s">
        <v>3208</v>
      </c>
      <c r="B1" s="17"/>
      <c r="C1" s="17"/>
      <c r="D1" s="17"/>
      <c r="E1" s="17"/>
      <c r="F1" s="17"/>
      <c r="G1" s="17"/>
      <c r="H1" s="17"/>
      <c r="I1" s="17"/>
      <c r="J1" s="17"/>
      <c r="K1" s="17"/>
      <c r="L1" s="17"/>
      <c r="M1" s="17"/>
      <c r="N1" s="17"/>
      <c r="O1" s="17"/>
      <c r="P1" s="17"/>
      <c r="Q1" s="17"/>
      <c r="R1" s="17"/>
      <c r="S1" s="17"/>
      <c r="T1" s="17"/>
      <c r="U1" s="62"/>
      <c r="V1" s="62"/>
      <c r="W1" s="62"/>
      <c r="X1" s="17"/>
      <c r="AE1" s="13"/>
      <c r="AF1" s="13"/>
      <c r="AG1" s="13"/>
      <c r="AH1" s="13"/>
      <c r="AI1" s="13"/>
    </row>
    <row r="2" spans="1:38">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c r="AI2" s="13"/>
    </row>
    <row r="3" spans="1:38">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I3" s="21">
        <v>2024</v>
      </c>
      <c r="AK3" s="1" t="s">
        <v>528</v>
      </c>
    </row>
    <row r="4" spans="1:38">
      <c r="A4" s="92" t="s">
        <v>13</v>
      </c>
      <c r="B4" s="520"/>
      <c r="C4" s="520"/>
      <c r="D4" s="520"/>
      <c r="E4" s="520"/>
      <c r="F4" s="520"/>
      <c r="G4" s="520"/>
      <c r="H4" s="520"/>
      <c r="I4" s="520"/>
      <c r="J4" s="520"/>
      <c r="K4" s="520"/>
      <c r="L4" s="520"/>
      <c r="M4" s="520"/>
      <c r="N4" s="520"/>
      <c r="O4" s="520"/>
      <c r="P4" s="520"/>
      <c r="Q4" s="520"/>
      <c r="R4" s="520"/>
      <c r="S4" s="520"/>
      <c r="T4" s="520"/>
      <c r="U4" s="520"/>
      <c r="V4" s="520"/>
      <c r="W4" s="520"/>
      <c r="X4" s="520"/>
      <c r="Y4" s="520"/>
      <c r="Z4" s="285"/>
      <c r="AA4" s="285"/>
      <c r="AB4" s="285"/>
      <c r="AC4" s="285"/>
      <c r="AD4" s="285"/>
      <c r="AE4" s="285"/>
      <c r="AF4" s="285"/>
      <c r="AG4" s="285"/>
      <c r="AH4" s="285"/>
      <c r="AI4" s="285"/>
    </row>
    <row r="5" spans="1:38">
      <c r="A5" s="92" t="s">
        <v>12</v>
      </c>
      <c r="B5" s="520"/>
      <c r="C5" s="520"/>
      <c r="D5" s="520"/>
      <c r="E5" s="520"/>
      <c r="F5" s="520"/>
      <c r="G5" s="520"/>
      <c r="H5" s="520"/>
      <c r="I5" s="520"/>
      <c r="J5" s="520"/>
      <c r="K5" s="520"/>
      <c r="L5" s="520"/>
      <c r="M5" s="520"/>
      <c r="N5" s="520"/>
      <c r="O5" s="520"/>
      <c r="P5" s="520"/>
      <c r="Q5" s="520"/>
      <c r="R5" s="520"/>
      <c r="S5" s="520"/>
      <c r="T5" s="520"/>
      <c r="U5" s="520"/>
      <c r="V5" s="520"/>
      <c r="W5" s="520"/>
      <c r="X5" s="520">
        <v>2261.3000000000002</v>
      </c>
      <c r="Y5" s="520">
        <v>2351.6999999999998</v>
      </c>
      <c r="Z5" s="285">
        <v>2456.9</v>
      </c>
      <c r="AA5" s="285"/>
      <c r="AB5" s="285"/>
      <c r="AC5" s="285"/>
      <c r="AD5" s="285"/>
      <c r="AE5" s="285"/>
      <c r="AF5" s="285"/>
      <c r="AG5" s="285"/>
      <c r="AH5" s="285"/>
      <c r="AI5" s="285"/>
      <c r="AK5" s="33"/>
    </row>
    <row r="6" spans="1:38">
      <c r="A6" s="92" t="s">
        <v>483</v>
      </c>
      <c r="B6" s="520"/>
      <c r="C6" s="520"/>
      <c r="D6" s="520"/>
      <c r="E6" s="520"/>
      <c r="F6" s="520"/>
      <c r="G6" s="520"/>
      <c r="H6" s="520"/>
      <c r="I6" s="520"/>
      <c r="J6" s="520"/>
      <c r="K6" s="520" t="s">
        <v>94</v>
      </c>
      <c r="L6" s="520" t="s">
        <v>94</v>
      </c>
      <c r="M6" s="520" t="s">
        <v>94</v>
      </c>
      <c r="N6" s="520" t="s">
        <v>94</v>
      </c>
      <c r="O6" s="520" t="s">
        <v>94</v>
      </c>
      <c r="P6" s="520" t="s">
        <v>94</v>
      </c>
      <c r="Q6" s="520" t="s">
        <v>94</v>
      </c>
      <c r="R6" s="520" t="s">
        <v>94</v>
      </c>
      <c r="S6" s="520" t="s">
        <v>94</v>
      </c>
      <c r="T6" s="520" t="s">
        <v>94</v>
      </c>
      <c r="U6" s="520" t="s">
        <v>94</v>
      </c>
      <c r="V6" s="520" t="s">
        <v>94</v>
      </c>
      <c r="W6" s="520" t="s">
        <v>94</v>
      </c>
      <c r="X6" s="520" t="s">
        <v>94</v>
      </c>
      <c r="Y6" s="520" t="s">
        <v>94</v>
      </c>
      <c r="Z6" s="520" t="s">
        <v>94</v>
      </c>
      <c r="AA6" s="520" t="s">
        <v>94</v>
      </c>
      <c r="AB6" s="520" t="s">
        <v>94</v>
      </c>
      <c r="AC6" s="520" t="s">
        <v>94</v>
      </c>
      <c r="AD6" s="520" t="s">
        <v>94</v>
      </c>
      <c r="AE6" s="520" t="s">
        <v>94</v>
      </c>
      <c r="AF6" s="520" t="s">
        <v>94</v>
      </c>
      <c r="AG6" s="285"/>
      <c r="AH6" s="285"/>
      <c r="AI6" s="285"/>
      <c r="AK6" s="33"/>
    </row>
    <row r="7" spans="1:38">
      <c r="A7" s="92" t="s">
        <v>89</v>
      </c>
      <c r="B7" s="520"/>
      <c r="C7" s="520"/>
      <c r="D7" s="520"/>
      <c r="E7" s="520"/>
      <c r="F7" s="520"/>
      <c r="G7" s="520"/>
      <c r="H7" s="520"/>
      <c r="I7" s="520"/>
      <c r="J7" s="520"/>
      <c r="K7" s="520"/>
      <c r="L7" s="520"/>
      <c r="M7" s="520"/>
      <c r="N7" s="520"/>
      <c r="O7" s="520"/>
      <c r="P7" s="520"/>
      <c r="Q7" s="520"/>
      <c r="R7" s="520"/>
      <c r="S7" s="520"/>
      <c r="T7" s="520"/>
      <c r="U7" s="520"/>
      <c r="V7" s="520"/>
      <c r="W7" s="520"/>
      <c r="X7" s="520"/>
      <c r="Y7" s="520"/>
      <c r="Z7" s="285"/>
      <c r="AA7" s="285"/>
      <c r="AB7" s="285"/>
      <c r="AC7" s="285"/>
      <c r="AD7" s="285"/>
      <c r="AE7" s="285"/>
      <c r="AF7" s="285"/>
      <c r="AG7" s="285"/>
      <c r="AH7" s="285"/>
      <c r="AI7" s="285"/>
    </row>
    <row r="8" spans="1:38">
      <c r="A8" s="92" t="s">
        <v>482</v>
      </c>
      <c r="B8" s="520"/>
      <c r="C8" s="520"/>
      <c r="D8" s="520"/>
      <c r="E8" s="520"/>
      <c r="F8" s="520"/>
      <c r="G8" s="520"/>
      <c r="H8" s="520"/>
      <c r="I8" s="520"/>
      <c r="J8" s="520"/>
      <c r="K8" s="520"/>
      <c r="L8" s="520"/>
      <c r="M8" s="520"/>
      <c r="N8" s="520"/>
      <c r="O8" s="520"/>
      <c r="P8" s="520"/>
      <c r="Q8" s="520"/>
      <c r="R8" s="520"/>
      <c r="S8" s="520"/>
      <c r="T8" s="520"/>
      <c r="U8" s="520"/>
      <c r="V8" s="520"/>
      <c r="W8" s="520"/>
      <c r="X8" s="520"/>
      <c r="Y8" s="520"/>
      <c r="Z8" s="285"/>
      <c r="AA8" s="285"/>
      <c r="AB8" s="285"/>
      <c r="AC8" s="285"/>
      <c r="AD8" s="285"/>
      <c r="AE8" s="285"/>
      <c r="AF8" s="285"/>
      <c r="AG8" s="285"/>
      <c r="AH8" s="285"/>
      <c r="AI8" s="285"/>
    </row>
    <row r="9" spans="1:38">
      <c r="A9" s="92" t="s">
        <v>11</v>
      </c>
      <c r="B9" s="520"/>
      <c r="C9" s="520"/>
      <c r="D9" s="520"/>
      <c r="E9" s="520"/>
      <c r="F9" s="520"/>
      <c r="G9" s="520"/>
      <c r="H9" s="520"/>
      <c r="I9" s="520"/>
      <c r="J9" s="520"/>
      <c r="K9" s="285">
        <v>100</v>
      </c>
      <c r="L9" s="285">
        <v>100</v>
      </c>
      <c r="M9" s="285">
        <v>100</v>
      </c>
      <c r="N9" s="285">
        <v>100</v>
      </c>
      <c r="O9" s="285">
        <v>100</v>
      </c>
      <c r="P9" s="285">
        <v>100</v>
      </c>
      <c r="Q9" s="285">
        <v>100</v>
      </c>
      <c r="R9" s="285">
        <v>100</v>
      </c>
      <c r="S9" s="285">
        <v>100</v>
      </c>
      <c r="T9" s="285">
        <v>100</v>
      </c>
      <c r="U9" s="285"/>
      <c r="V9" s="285">
        <v>69.3</v>
      </c>
      <c r="W9" s="285">
        <v>69.3</v>
      </c>
      <c r="X9" s="285">
        <v>69.3</v>
      </c>
      <c r="Y9" s="285">
        <v>69.3</v>
      </c>
      <c r="Z9" s="285">
        <v>69.3</v>
      </c>
      <c r="AA9" s="285"/>
      <c r="AB9" s="285"/>
      <c r="AC9" s="285"/>
      <c r="AD9" s="285"/>
      <c r="AE9" s="285"/>
      <c r="AF9" s="285"/>
      <c r="AG9" s="285"/>
      <c r="AH9" s="285"/>
      <c r="AI9" s="285"/>
      <c r="AJ9" s="130" t="s">
        <v>15</v>
      </c>
    </row>
    <row r="10" spans="1:38">
      <c r="A10" s="92" t="s">
        <v>10</v>
      </c>
      <c r="B10" s="520">
        <v>1634.5</v>
      </c>
      <c r="C10" s="520">
        <v>1891.4</v>
      </c>
      <c r="D10" s="520">
        <v>2009.7</v>
      </c>
      <c r="E10" s="520">
        <v>2140</v>
      </c>
      <c r="F10" s="520">
        <v>1538.8</v>
      </c>
      <c r="G10" s="520">
        <v>1799.3</v>
      </c>
      <c r="H10" s="520">
        <v>1284.3</v>
      </c>
      <c r="I10" s="520">
        <v>2002.6</v>
      </c>
      <c r="J10" s="520">
        <v>2346.3000000000002</v>
      </c>
      <c r="K10" s="520">
        <v>2178.5</v>
      </c>
      <c r="L10" s="520">
        <v>2237.6999999999998</v>
      </c>
      <c r="M10" s="520">
        <v>2158</v>
      </c>
      <c r="N10" s="520">
        <v>2484.6999999999998</v>
      </c>
      <c r="O10" s="520">
        <v>1634.1</v>
      </c>
      <c r="P10" s="520">
        <v>2008.9</v>
      </c>
      <c r="Q10" s="520">
        <v>1908.1</v>
      </c>
      <c r="R10" s="520">
        <v>2217.5</v>
      </c>
      <c r="S10" s="520">
        <v>2739.1</v>
      </c>
      <c r="T10" s="520">
        <v>3579.6</v>
      </c>
      <c r="U10" s="520">
        <v>3353</v>
      </c>
      <c r="V10" s="520">
        <v>3460.4</v>
      </c>
      <c r="W10" s="285">
        <v>3115.26</v>
      </c>
      <c r="X10" s="285">
        <v>3313.94</v>
      </c>
      <c r="Y10" s="520" t="s">
        <v>7</v>
      </c>
      <c r="Z10" s="285"/>
      <c r="AA10" s="285"/>
      <c r="AB10" s="285"/>
      <c r="AC10" s="285"/>
      <c r="AD10" s="285"/>
      <c r="AE10" s="285"/>
      <c r="AF10" s="285"/>
      <c r="AG10" s="285"/>
      <c r="AH10" s="285"/>
      <c r="AI10" s="285"/>
    </row>
    <row r="11" spans="1:38">
      <c r="A11" s="92" t="s">
        <v>9</v>
      </c>
      <c r="B11" s="520">
        <v>513.70000000000005</v>
      </c>
      <c r="C11" s="520">
        <v>523.1</v>
      </c>
      <c r="D11" s="520">
        <v>475.8</v>
      </c>
      <c r="E11" s="520">
        <v>319.7</v>
      </c>
      <c r="F11" s="520">
        <v>274.10000000000002</v>
      </c>
      <c r="G11" s="520">
        <v>1454.7</v>
      </c>
      <c r="H11" s="520">
        <v>1656.5</v>
      </c>
      <c r="I11" s="520">
        <v>871.5</v>
      </c>
      <c r="J11" s="520">
        <v>1212.5</v>
      </c>
      <c r="K11" s="520">
        <v>1139.5</v>
      </c>
      <c r="L11" s="520">
        <v>1138.2</v>
      </c>
      <c r="M11" s="520">
        <v>1138.9000000000001</v>
      </c>
      <c r="N11" s="520">
        <v>1204</v>
      </c>
      <c r="O11" s="520">
        <v>1408.5</v>
      </c>
      <c r="P11" s="520">
        <v>1629.7</v>
      </c>
      <c r="Q11" s="520">
        <v>1642.4</v>
      </c>
      <c r="R11" s="520">
        <v>1873.4</v>
      </c>
      <c r="S11" s="520">
        <v>2426.6</v>
      </c>
      <c r="T11" s="520">
        <v>2695</v>
      </c>
      <c r="U11" s="520">
        <v>2979.96</v>
      </c>
      <c r="V11" s="520">
        <v>3117.23</v>
      </c>
      <c r="W11" s="520">
        <v>2870.4</v>
      </c>
      <c r="X11" s="520">
        <v>2560.0500000000002</v>
      </c>
      <c r="Y11" s="285">
        <v>2799.84</v>
      </c>
      <c r="Z11" s="285">
        <v>2856.8</v>
      </c>
      <c r="AA11" s="285">
        <v>2007.4</v>
      </c>
      <c r="AB11" s="285">
        <v>2294.8000000000002</v>
      </c>
      <c r="AC11" s="285"/>
      <c r="AD11" s="285"/>
      <c r="AE11" s="285"/>
      <c r="AF11" s="285"/>
      <c r="AG11" s="285"/>
      <c r="AH11" s="285"/>
      <c r="AI11" s="285"/>
    </row>
    <row r="12" spans="1:38">
      <c r="A12" s="92" t="s">
        <v>8</v>
      </c>
      <c r="B12" s="520">
        <v>1869.7</v>
      </c>
      <c r="C12" s="520">
        <v>1927.6</v>
      </c>
      <c r="D12" s="520">
        <v>1909.6</v>
      </c>
      <c r="E12" s="520">
        <v>1876.4</v>
      </c>
      <c r="F12" s="520">
        <v>2013.1</v>
      </c>
      <c r="G12" s="520">
        <v>1955.6</v>
      </c>
      <c r="H12" s="520">
        <v>1683.5</v>
      </c>
      <c r="I12" s="520">
        <v>1740.5</v>
      </c>
      <c r="J12" s="520">
        <v>1425.4</v>
      </c>
      <c r="K12" s="520">
        <v>1124.2</v>
      </c>
      <c r="L12" s="520">
        <v>1368.4</v>
      </c>
      <c r="M12" s="520">
        <v>1550.6</v>
      </c>
      <c r="N12" s="520">
        <v>1799.5</v>
      </c>
      <c r="O12" s="520">
        <v>1858.1</v>
      </c>
      <c r="P12" s="520">
        <v>1763.9</v>
      </c>
      <c r="Q12" s="520">
        <v>2621.1</v>
      </c>
      <c r="R12" s="520">
        <v>1730.9288222151295</v>
      </c>
      <c r="S12" s="520">
        <v>2270.1088865472425</v>
      </c>
      <c r="T12" s="520">
        <v>2272.0726361928614</v>
      </c>
      <c r="U12" s="520">
        <v>2070.4774277362781</v>
      </c>
      <c r="V12" s="520">
        <v>1765.2385928247998</v>
      </c>
      <c r="W12" s="520">
        <v>1838.6903573567579</v>
      </c>
      <c r="X12" s="520">
        <v>2208.7012602072227</v>
      </c>
      <c r="Y12" s="520">
        <v>2083.7959636862388</v>
      </c>
      <c r="Z12" s="520">
        <v>1710.4133570249016</v>
      </c>
      <c r="AA12" s="520">
        <v>1223.9144441599585</v>
      </c>
      <c r="AB12" s="520">
        <v>1430.5973244088962</v>
      </c>
      <c r="AC12" s="520">
        <v>1895.6838543089555</v>
      </c>
      <c r="AD12" s="520">
        <v>1766.6513608101397</v>
      </c>
      <c r="AE12" s="520">
        <v>1683.7398594384315</v>
      </c>
      <c r="AF12" s="520">
        <v>1728.6234653379852</v>
      </c>
      <c r="AG12" s="278">
        <v>1696.6999940938235</v>
      </c>
      <c r="AH12" s="285">
        <v>1596</v>
      </c>
      <c r="AI12" s="285">
        <v>1604.4</v>
      </c>
    </row>
    <row r="13" spans="1:38">
      <c r="A13" s="92" t="s">
        <v>6</v>
      </c>
      <c r="B13" s="520">
        <v>1330.9</v>
      </c>
      <c r="C13" s="520">
        <v>1100</v>
      </c>
      <c r="D13" s="520">
        <v>1078.9000000000001</v>
      </c>
      <c r="E13" s="520">
        <v>1001.2</v>
      </c>
      <c r="F13" s="520">
        <v>869.2</v>
      </c>
      <c r="G13" s="520">
        <v>1079.2</v>
      </c>
      <c r="H13" s="520">
        <v>6084.4</v>
      </c>
      <c r="I13" s="520">
        <v>5930.5</v>
      </c>
      <c r="J13" s="520">
        <v>5256.9</v>
      </c>
      <c r="K13" s="520">
        <v>4716</v>
      </c>
      <c r="L13" s="520">
        <v>4615.6000000000004</v>
      </c>
      <c r="M13" s="520">
        <v>4487.3</v>
      </c>
      <c r="N13" s="520">
        <v>5756.3</v>
      </c>
      <c r="O13" s="520">
        <v>6637.7</v>
      </c>
      <c r="P13" s="520">
        <v>6832.6</v>
      </c>
      <c r="Q13" s="520">
        <v>6694.7</v>
      </c>
      <c r="R13" s="520">
        <v>7263</v>
      </c>
      <c r="S13" s="520">
        <v>8328.5</v>
      </c>
      <c r="T13" s="520">
        <v>7984.7</v>
      </c>
      <c r="U13" s="520"/>
      <c r="V13" s="285">
        <v>10285.370000000001</v>
      </c>
      <c r="W13" s="285">
        <v>11529.67</v>
      </c>
      <c r="X13" s="285">
        <v>10747.46</v>
      </c>
      <c r="Y13" s="285">
        <v>3793.6</v>
      </c>
      <c r="Z13" s="285">
        <v>3489</v>
      </c>
      <c r="AA13" s="285">
        <v>2453.8000000000002</v>
      </c>
      <c r="AB13" s="285">
        <v>2787.1</v>
      </c>
      <c r="AC13" s="285"/>
      <c r="AD13" s="285"/>
      <c r="AE13" s="285"/>
      <c r="AF13" s="285"/>
      <c r="AG13" s="285">
        <v>3774.4</v>
      </c>
      <c r="AH13" s="285">
        <v>3975.8</v>
      </c>
      <c r="AI13" s="285"/>
      <c r="AL13" s="8"/>
    </row>
    <row r="14" spans="1:38">
      <c r="A14" s="92" t="s">
        <v>17</v>
      </c>
      <c r="B14" s="520">
        <v>1810.7</v>
      </c>
      <c r="C14" s="520">
        <v>2103.6999999999998</v>
      </c>
      <c r="D14" s="520">
        <v>1590</v>
      </c>
      <c r="E14" s="520">
        <v>1915</v>
      </c>
      <c r="F14" s="520">
        <v>1874.7</v>
      </c>
      <c r="G14" s="520">
        <v>1364.9</v>
      </c>
      <c r="H14" s="520">
        <v>1371.3</v>
      </c>
      <c r="I14" s="520">
        <v>1172.5</v>
      </c>
      <c r="J14" s="520">
        <v>1052.8</v>
      </c>
      <c r="K14" s="520">
        <v>1127.3</v>
      </c>
      <c r="L14" s="520">
        <v>999.4</v>
      </c>
      <c r="M14" s="520">
        <v>1084.5999999999999</v>
      </c>
      <c r="N14" s="520">
        <v>1270.4000000000001</v>
      </c>
      <c r="O14" s="520">
        <v>1580.6</v>
      </c>
      <c r="P14" s="520">
        <v>1651</v>
      </c>
      <c r="Q14" s="520">
        <v>1700.3</v>
      </c>
      <c r="R14" s="520">
        <v>1756.9</v>
      </c>
      <c r="S14" s="520">
        <v>1515.2</v>
      </c>
      <c r="T14" s="520">
        <v>1625.8</v>
      </c>
      <c r="U14" s="520">
        <v>3083.29</v>
      </c>
      <c r="V14" s="285">
        <v>3284.63</v>
      </c>
      <c r="W14" s="285">
        <v>2827.01</v>
      </c>
      <c r="X14" s="285">
        <v>2026.91</v>
      </c>
      <c r="Y14" s="520" t="s">
        <v>7</v>
      </c>
      <c r="Z14" s="285"/>
      <c r="AA14" s="285">
        <v>2230.6</v>
      </c>
      <c r="AB14" s="285">
        <v>2820.6</v>
      </c>
      <c r="AC14" s="285">
        <v>2600.9</v>
      </c>
      <c r="AD14" s="285"/>
      <c r="AE14" s="285"/>
      <c r="AF14" s="285"/>
      <c r="AG14" s="285"/>
      <c r="AH14" s="285"/>
      <c r="AI14" s="285"/>
    </row>
    <row r="15" spans="1:38">
      <c r="A15" s="92" t="s">
        <v>4</v>
      </c>
      <c r="B15" s="520"/>
      <c r="C15" s="520"/>
      <c r="D15" s="520"/>
      <c r="E15" s="520"/>
      <c r="F15" s="520"/>
      <c r="G15" s="520"/>
      <c r="H15" s="520"/>
      <c r="I15" s="520"/>
      <c r="J15" s="520"/>
      <c r="K15" s="520"/>
      <c r="L15" s="520"/>
      <c r="M15" s="520"/>
      <c r="N15" s="520"/>
      <c r="O15" s="520"/>
      <c r="P15" s="520"/>
      <c r="Q15" s="520"/>
      <c r="R15" s="520"/>
      <c r="S15" s="520"/>
      <c r="T15" s="520"/>
      <c r="U15" s="520"/>
      <c r="V15" s="520"/>
      <c r="W15" s="520"/>
      <c r="X15" s="520"/>
      <c r="Y15" s="520"/>
      <c r="Z15" s="285"/>
      <c r="AA15" s="285"/>
      <c r="AB15" s="285"/>
      <c r="AC15" s="285"/>
      <c r="AD15" s="285"/>
      <c r="AE15" s="285"/>
      <c r="AF15" s="285"/>
      <c r="AG15" s="285"/>
      <c r="AH15" s="285"/>
      <c r="AI15" s="285"/>
    </row>
    <row r="16" spans="1:38">
      <c r="A16" s="92" t="s">
        <v>3</v>
      </c>
      <c r="B16" s="520">
        <v>1405.1</v>
      </c>
      <c r="C16" s="520">
        <v>1564.5</v>
      </c>
      <c r="D16" s="520">
        <v>1393.6</v>
      </c>
      <c r="E16" s="520">
        <v>1739.6</v>
      </c>
      <c r="F16" s="520">
        <v>1463.9</v>
      </c>
      <c r="G16" s="520">
        <v>1445.5</v>
      </c>
      <c r="H16" s="520">
        <v>1718.3</v>
      </c>
      <c r="I16" s="520">
        <v>1323.2</v>
      </c>
      <c r="J16" s="520">
        <v>1162.4000000000001</v>
      </c>
      <c r="K16" s="520">
        <v>1220.5999999999999</v>
      </c>
      <c r="L16" s="520">
        <v>1018.9</v>
      </c>
      <c r="M16" s="520">
        <v>1076.7</v>
      </c>
      <c r="N16" s="520">
        <v>1426.4</v>
      </c>
      <c r="O16" s="520">
        <v>1655.7</v>
      </c>
      <c r="P16" s="520">
        <v>1632.6</v>
      </c>
      <c r="Q16" s="520">
        <v>1609.6</v>
      </c>
      <c r="R16" s="520">
        <v>1843.3</v>
      </c>
      <c r="S16" s="520">
        <v>1825.5</v>
      </c>
      <c r="T16" s="520">
        <v>1875.6</v>
      </c>
      <c r="U16" s="520">
        <v>2024.7</v>
      </c>
      <c r="V16" s="520">
        <v>2294.6</v>
      </c>
      <c r="W16" s="520">
        <v>2219.1</v>
      </c>
      <c r="X16" s="520">
        <v>1969.7</v>
      </c>
      <c r="Y16" s="520">
        <v>1942.8</v>
      </c>
      <c r="Z16" s="285">
        <v>1763.451</v>
      </c>
      <c r="AA16" s="285">
        <v>1599.1</v>
      </c>
      <c r="AB16" s="285">
        <v>1988.6</v>
      </c>
      <c r="AC16" s="285">
        <v>1752.9</v>
      </c>
      <c r="AD16" s="285">
        <v>1518.9</v>
      </c>
      <c r="AE16" s="285">
        <v>1396.4</v>
      </c>
      <c r="AF16" s="285">
        <v>1671</v>
      </c>
      <c r="AG16" s="285">
        <v>2301.3000000000002</v>
      </c>
      <c r="AH16" s="285">
        <v>2723</v>
      </c>
      <c r="AI16" s="285">
        <v>1699.6</v>
      </c>
    </row>
    <row r="17" spans="1:38">
      <c r="A17" s="92" t="s">
        <v>32</v>
      </c>
      <c r="B17" s="520"/>
      <c r="C17" s="520"/>
      <c r="D17" s="520"/>
      <c r="E17" s="520"/>
      <c r="F17" s="520"/>
      <c r="G17" s="520"/>
      <c r="H17" s="520"/>
      <c r="I17" s="520"/>
      <c r="J17" s="520"/>
      <c r="K17" s="520"/>
      <c r="L17" s="520"/>
      <c r="M17" s="520"/>
      <c r="N17" s="520"/>
      <c r="O17" s="520"/>
      <c r="P17" s="520"/>
      <c r="Q17" s="520"/>
      <c r="R17" s="520"/>
      <c r="S17" s="520"/>
      <c r="T17" s="520"/>
      <c r="U17" s="520"/>
      <c r="V17" s="520"/>
      <c r="W17" s="520"/>
      <c r="X17" s="520"/>
      <c r="Y17" s="520"/>
      <c r="Z17" s="285"/>
      <c r="AA17" s="285"/>
      <c r="AB17" s="285"/>
      <c r="AC17" s="285"/>
      <c r="AD17" s="285"/>
      <c r="AE17" s="285"/>
      <c r="AF17" s="285"/>
      <c r="AG17" s="285"/>
      <c r="AH17" s="285"/>
      <c r="AI17" s="285"/>
      <c r="AL17" s="8"/>
    </row>
    <row r="18" spans="1:38">
      <c r="A18" s="92" t="s">
        <v>1</v>
      </c>
      <c r="B18" s="520"/>
      <c r="C18" s="520"/>
      <c r="D18" s="520"/>
      <c r="E18" s="520"/>
      <c r="F18" s="520"/>
      <c r="G18" s="520"/>
      <c r="H18" s="520"/>
      <c r="I18" s="520"/>
      <c r="J18" s="520"/>
      <c r="K18" s="520"/>
      <c r="L18" s="520"/>
      <c r="M18" s="520"/>
      <c r="N18" s="520"/>
      <c r="O18" s="520"/>
      <c r="P18" s="520"/>
      <c r="Q18" s="520"/>
      <c r="R18" s="520"/>
      <c r="S18" s="520"/>
      <c r="T18" s="520"/>
      <c r="U18" s="285">
        <v>4619.8</v>
      </c>
      <c r="V18" s="285">
        <v>5023.5</v>
      </c>
      <c r="W18" s="285">
        <v>4965.6000000000004</v>
      </c>
      <c r="X18" s="285">
        <v>5289.5</v>
      </c>
      <c r="Y18" s="285">
        <v>5083.8999999999996</v>
      </c>
      <c r="Z18" s="285">
        <v>3714.8</v>
      </c>
      <c r="AA18" s="285"/>
      <c r="AB18" s="285"/>
      <c r="AC18" s="285">
        <v>4023.6</v>
      </c>
      <c r="AD18" s="285">
        <v>3441.2</v>
      </c>
      <c r="AE18" s="285"/>
      <c r="AF18" s="285"/>
      <c r="AG18" s="285"/>
      <c r="AH18" s="285"/>
      <c r="AI18" s="285"/>
      <c r="AL18" s="8"/>
    </row>
    <row r="19" spans="1:38">
      <c r="A19" s="92" t="s">
        <v>23</v>
      </c>
      <c r="B19" s="520"/>
      <c r="C19" s="520"/>
      <c r="D19" s="520"/>
      <c r="E19" s="520"/>
      <c r="F19" s="520"/>
      <c r="G19" s="520"/>
      <c r="H19" s="520"/>
      <c r="I19" s="520"/>
      <c r="J19" s="520"/>
      <c r="K19" s="520"/>
      <c r="L19" s="520"/>
      <c r="M19" s="520"/>
      <c r="N19" s="520"/>
      <c r="O19" s="520"/>
      <c r="P19" s="520"/>
      <c r="Q19" s="520"/>
      <c r="R19" s="520"/>
      <c r="S19" s="520"/>
      <c r="T19" s="520"/>
      <c r="U19" s="520"/>
      <c r="V19" s="520"/>
      <c r="W19" s="520"/>
      <c r="X19" s="520"/>
      <c r="Y19" s="520"/>
      <c r="Z19" s="285"/>
      <c r="AA19" s="285"/>
      <c r="AB19" s="285"/>
      <c r="AC19" s="285"/>
      <c r="AD19" s="285"/>
      <c r="AE19" s="285"/>
      <c r="AF19" s="285"/>
      <c r="AG19" s="285"/>
      <c r="AH19" s="285"/>
      <c r="AI19" s="285"/>
    </row>
    <row r="20" spans="1:38">
      <c r="C20" s="13"/>
      <c r="D20" s="13"/>
      <c r="E20" s="13"/>
      <c r="F20" s="13"/>
      <c r="G20" s="13"/>
      <c r="H20" s="13"/>
      <c r="I20" s="13"/>
      <c r="J20" s="13"/>
      <c r="K20" s="13"/>
      <c r="L20" s="13"/>
      <c r="M20" s="13"/>
      <c r="N20" s="13"/>
      <c r="O20" s="13"/>
      <c r="U20" s="13"/>
      <c r="V20" s="13"/>
      <c r="W20" s="13"/>
      <c r="AE20" s="190"/>
      <c r="AF20" s="190"/>
      <c r="AG20" s="190"/>
      <c r="AH20" s="190"/>
      <c r="AI20" s="190"/>
    </row>
    <row r="21" spans="1:38">
      <c r="A21" s="44" t="s">
        <v>18</v>
      </c>
      <c r="B21" s="13"/>
      <c r="D21" s="17"/>
      <c r="F21" s="17"/>
      <c r="G21" s="17"/>
      <c r="H21" s="17"/>
      <c r="I21" s="17"/>
      <c r="J21" s="17"/>
      <c r="K21" s="17"/>
      <c r="L21" s="17"/>
      <c r="M21" s="17"/>
      <c r="N21" s="17"/>
      <c r="O21" s="17"/>
      <c r="P21" s="17"/>
      <c r="Q21" s="17"/>
      <c r="R21" s="17"/>
      <c r="S21" s="17"/>
      <c r="T21" s="17"/>
      <c r="X21" s="17"/>
      <c r="AE21" s="13"/>
      <c r="AF21" s="13"/>
      <c r="AG21" s="13"/>
      <c r="AH21" s="13"/>
      <c r="AI21" s="13"/>
    </row>
    <row r="22" spans="1:38">
      <c r="A22" s="17"/>
      <c r="B22" s="17"/>
      <c r="D22" s="17"/>
      <c r="F22" s="17"/>
      <c r="G22" s="17"/>
      <c r="H22" s="17"/>
      <c r="I22" s="17"/>
      <c r="J22" s="17"/>
      <c r="K22" s="17"/>
      <c r="L22" s="17"/>
      <c r="M22" s="17"/>
      <c r="N22" s="17"/>
      <c r="O22" s="17"/>
      <c r="P22" s="17"/>
      <c r="Q22" s="17"/>
      <c r="R22" s="17"/>
      <c r="S22" s="17"/>
      <c r="T22" s="17"/>
      <c r="U22" s="13"/>
      <c r="V22" s="13"/>
      <c r="W22" s="13"/>
      <c r="X22" s="17"/>
      <c r="AE22" s="8"/>
      <c r="AF22" s="8"/>
      <c r="AG22" s="8"/>
      <c r="AH22" s="8"/>
      <c r="AI22" s="8"/>
    </row>
    <row r="23" spans="1:38">
      <c r="A23" s="13" t="s">
        <v>374</v>
      </c>
      <c r="B23" s="13"/>
      <c r="D23" s="17"/>
      <c r="F23" s="17"/>
      <c r="G23" s="17"/>
      <c r="H23" s="17"/>
      <c r="I23" s="17"/>
      <c r="J23" s="17"/>
      <c r="K23" s="17"/>
      <c r="L23" s="17"/>
      <c r="M23" s="17"/>
      <c r="N23" s="17"/>
      <c r="O23" s="17"/>
      <c r="P23" s="17"/>
      <c r="Q23" s="17"/>
      <c r="R23" s="17"/>
      <c r="S23" s="17"/>
      <c r="T23" s="17"/>
      <c r="X23" s="17"/>
      <c r="AE23" s="13"/>
      <c r="AF23" s="13"/>
      <c r="AG23" s="13"/>
      <c r="AH23" s="13"/>
      <c r="AI23" s="13"/>
    </row>
    <row r="24" spans="1:38">
      <c r="A24" s="17"/>
      <c r="B24" s="13"/>
      <c r="D24" s="17"/>
      <c r="F24" s="17"/>
      <c r="G24" s="17"/>
      <c r="H24" s="17"/>
      <c r="I24" s="17"/>
      <c r="J24" s="17"/>
      <c r="K24" s="17"/>
      <c r="L24" s="17"/>
      <c r="M24" s="17"/>
      <c r="N24" s="17"/>
      <c r="O24" s="17"/>
      <c r="P24" s="17"/>
      <c r="Q24" s="17"/>
      <c r="R24" s="17"/>
      <c r="S24" s="17"/>
      <c r="T24" s="17"/>
      <c r="X24" s="17"/>
      <c r="AE24" s="13"/>
      <c r="AF24" s="13"/>
      <c r="AG24" s="13"/>
      <c r="AH24" s="13"/>
      <c r="AI24" s="13"/>
    </row>
    <row r="25" spans="1:38">
      <c r="A25" s="13" t="s">
        <v>408</v>
      </c>
      <c r="B25" s="17"/>
      <c r="D25" s="17"/>
      <c r="F25" s="17"/>
      <c r="G25" s="17"/>
      <c r="H25" s="17"/>
      <c r="I25" s="17"/>
      <c r="J25" s="17"/>
      <c r="K25" s="17"/>
      <c r="L25" s="17"/>
      <c r="M25" s="17"/>
      <c r="N25" s="17"/>
      <c r="O25" s="17"/>
      <c r="P25" s="17"/>
      <c r="Q25" s="17"/>
      <c r="R25" s="17"/>
      <c r="S25" s="17"/>
      <c r="T25" s="17"/>
      <c r="U25" s="13"/>
      <c r="V25" s="13"/>
      <c r="W25" s="13"/>
      <c r="X25" s="17"/>
      <c r="AE25" s="13"/>
      <c r="AF25" s="13"/>
      <c r="AG25" s="13"/>
      <c r="AH25" s="13"/>
      <c r="AI25" s="13"/>
    </row>
    <row r="26" spans="1:38">
      <c r="A26" s="13"/>
      <c r="F26" s="17"/>
      <c r="G26" s="17"/>
      <c r="H26" s="17"/>
      <c r="I26" s="17"/>
      <c r="J26" s="17"/>
      <c r="K26" s="17"/>
      <c r="L26" s="17"/>
      <c r="M26" s="17"/>
      <c r="N26" s="17"/>
      <c r="O26" s="17"/>
      <c r="P26" s="17"/>
      <c r="Q26" s="17"/>
      <c r="R26" s="17"/>
      <c r="S26" s="17"/>
      <c r="T26" s="17"/>
      <c r="U26" s="13"/>
      <c r="V26" s="13"/>
      <c r="W26" s="13"/>
      <c r="X26" s="17"/>
      <c r="AE26" s="13"/>
      <c r="AF26" s="13"/>
      <c r="AG26" s="13"/>
      <c r="AH26" s="13"/>
      <c r="AI26" s="13"/>
    </row>
    <row r="27" spans="1:38">
      <c r="A27" s="17" t="s">
        <v>691</v>
      </c>
      <c r="F27" s="17"/>
      <c r="G27" s="17"/>
      <c r="H27" s="17"/>
      <c r="I27" s="17"/>
      <c r="J27" s="17"/>
      <c r="K27" s="17"/>
      <c r="L27" s="17"/>
      <c r="M27" s="17"/>
      <c r="N27" s="17"/>
      <c r="O27" s="17"/>
      <c r="P27" s="17"/>
      <c r="Q27" s="17"/>
      <c r="R27" s="17"/>
      <c r="S27" s="17"/>
      <c r="T27" s="17"/>
      <c r="U27" s="13"/>
      <c r="V27" s="13"/>
      <c r="W27" s="13"/>
      <c r="X27" s="17"/>
      <c r="AE27" s="13"/>
      <c r="AF27" s="13"/>
      <c r="AG27" s="13"/>
      <c r="AH27" s="13"/>
      <c r="AI27" s="13"/>
    </row>
    <row r="28" spans="1:38">
      <c r="A28" s="13"/>
      <c r="F28" s="17"/>
      <c r="G28" s="17"/>
      <c r="H28" s="17"/>
      <c r="I28" s="17"/>
      <c r="J28" s="17"/>
      <c r="K28" s="17"/>
      <c r="L28" s="17"/>
      <c r="M28" s="17"/>
      <c r="N28" s="17"/>
      <c r="O28" s="17"/>
      <c r="P28" s="17"/>
      <c r="Q28" s="17"/>
      <c r="R28" s="17"/>
      <c r="S28" s="17"/>
      <c r="T28" s="17"/>
      <c r="U28" s="13"/>
      <c r="V28" s="13"/>
      <c r="W28" s="13"/>
      <c r="X28" s="17"/>
      <c r="AE28" s="13"/>
      <c r="AF28" s="13"/>
      <c r="AG28" s="13"/>
      <c r="AH28" s="13"/>
      <c r="AI28" s="13"/>
    </row>
    <row r="29" spans="1:38">
      <c r="A29" s="17" t="s">
        <v>2846</v>
      </c>
      <c r="B29" s="17"/>
      <c r="C29" s="17"/>
      <c r="D29" s="17"/>
      <c r="E29" s="17"/>
      <c r="F29" s="17"/>
      <c r="G29" s="17"/>
      <c r="H29" s="17"/>
      <c r="I29" s="17"/>
      <c r="J29" s="17"/>
      <c r="K29" s="17"/>
      <c r="L29" s="17"/>
      <c r="M29" s="17"/>
      <c r="N29" s="17"/>
      <c r="O29" s="17"/>
      <c r="P29" s="17"/>
      <c r="Q29" s="17"/>
      <c r="R29" s="17"/>
      <c r="S29" s="17"/>
      <c r="T29" s="17"/>
      <c r="U29" s="13"/>
      <c r="V29" s="13"/>
      <c r="W29" s="13"/>
      <c r="X29" s="17"/>
      <c r="AE29" s="13"/>
      <c r="AF29" s="13"/>
      <c r="AG29" s="13"/>
      <c r="AH29" s="13"/>
      <c r="AI29" s="13"/>
    </row>
    <row r="30" spans="1:38">
      <c r="U30" s="13"/>
      <c r="V30" s="13"/>
      <c r="W30" s="13"/>
      <c r="AE30" s="13"/>
      <c r="AF30" s="13"/>
      <c r="AG30" s="13"/>
      <c r="AH30" s="13"/>
      <c r="AI30" s="13"/>
    </row>
    <row r="31" spans="1:38">
      <c r="A31" s="17" t="s">
        <v>2931</v>
      </c>
      <c r="U31" s="13"/>
      <c r="V31" s="13"/>
      <c r="W31" s="13"/>
      <c r="AE31" s="13"/>
      <c r="AF31" s="13"/>
      <c r="AG31" s="13"/>
      <c r="AH31" s="13"/>
      <c r="AI31" s="13"/>
    </row>
    <row r="32" spans="1:38">
      <c r="U32" s="13"/>
      <c r="V32" s="13"/>
      <c r="W32" s="13"/>
      <c r="AE32" s="13"/>
      <c r="AF32" s="13"/>
      <c r="AG32" s="13"/>
      <c r="AH32" s="13"/>
      <c r="AI32" s="13"/>
    </row>
    <row r="33" spans="1:35">
      <c r="A33" s="17" t="s">
        <v>3283</v>
      </c>
      <c r="U33" s="13"/>
      <c r="V33" s="13"/>
      <c r="W33" s="13"/>
      <c r="AE33" s="13"/>
      <c r="AF33" s="13"/>
      <c r="AG33" s="13"/>
      <c r="AH33" s="13"/>
      <c r="AI33" s="13"/>
    </row>
    <row r="34" spans="1:35">
      <c r="U34" s="13"/>
      <c r="V34" s="13"/>
      <c r="W34" s="13"/>
      <c r="AE34" s="13"/>
      <c r="AF34" s="13"/>
      <c r="AG34" s="13"/>
      <c r="AH34" s="13"/>
      <c r="AI34" s="13"/>
    </row>
    <row r="35" spans="1:35">
      <c r="A35" s="17" t="s">
        <v>3066</v>
      </c>
      <c r="U35" s="13"/>
      <c r="V35" s="13"/>
      <c r="W35" s="13"/>
      <c r="AE35" s="13"/>
      <c r="AF35" s="13"/>
      <c r="AG35" s="13"/>
      <c r="AH35" s="13"/>
      <c r="AI35" s="13"/>
    </row>
    <row r="36" spans="1:35">
      <c r="A36" s="17"/>
      <c r="U36" s="13"/>
      <c r="V36" s="13"/>
      <c r="W36" s="13"/>
    </row>
    <row r="37" spans="1:35">
      <c r="A37" s="53" t="s">
        <v>102</v>
      </c>
      <c r="U37" s="13"/>
      <c r="V37" s="13"/>
      <c r="W37" s="13"/>
    </row>
    <row r="38" spans="1:35">
      <c r="U38" s="13"/>
      <c r="V38" s="13"/>
      <c r="W38" s="13"/>
    </row>
    <row r="39" spans="1:35">
      <c r="U39" s="13"/>
      <c r="V39" s="13"/>
      <c r="W39" s="13"/>
    </row>
    <row r="40" spans="1:35">
      <c r="U40" s="13"/>
      <c r="V40" s="13"/>
      <c r="W40" s="13"/>
    </row>
    <row r="41" spans="1:35">
      <c r="U41" s="13"/>
      <c r="V41" s="13"/>
      <c r="W41" s="13"/>
    </row>
    <row r="42" spans="1:35">
      <c r="U42" s="13"/>
      <c r="V42" s="13"/>
      <c r="W42" s="13"/>
    </row>
    <row r="43" spans="1:35">
      <c r="U43" s="13"/>
      <c r="V43" s="13"/>
      <c r="W43" s="13"/>
    </row>
    <row r="44" spans="1:35">
      <c r="U44" s="13"/>
      <c r="V44" s="13"/>
      <c r="W44" s="13"/>
    </row>
    <row r="45" spans="1:35">
      <c r="U45" s="13"/>
      <c r="V45" s="13"/>
      <c r="W45" s="13"/>
    </row>
    <row r="46" spans="1:35">
      <c r="U46" s="13"/>
      <c r="V46" s="13"/>
      <c r="W46" s="13"/>
    </row>
    <row r="47" spans="1:35">
      <c r="U47" s="13"/>
      <c r="V47" s="13"/>
      <c r="W47" s="13"/>
    </row>
  </sheetData>
  <conditionalFormatting sqref="U1:W2">
    <cfRule type="expression" dxfId="58" priority="1" stopIfTrue="1">
      <formula>#N/A</formula>
    </cfRule>
  </conditionalFormatting>
  <hyperlinks>
    <hyperlink ref="AK3" location="Content!A1" display="Back to content page" xr:uid="{00000000-0004-0000-2801-000000000000}"/>
  </hyperlinks>
  <pageMargins left="0.7" right="0.7" top="0.75" bottom="0.75" header="0.3" footer="0.3"/>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1-000000000000}">
  <sheetPr codeName="Sheet298"/>
  <dimension ref="A1:AE41"/>
  <sheetViews>
    <sheetView topLeftCell="P1" zoomScale="96" zoomScaleNormal="96" workbookViewId="0">
      <selection activeCell="AA21" sqref="AA21"/>
    </sheetView>
  </sheetViews>
  <sheetFormatPr defaultRowHeight="14.5"/>
  <cols>
    <col min="1" max="1" width="33.7265625" customWidth="1"/>
    <col min="2" max="29" width="11.26953125" customWidth="1"/>
  </cols>
  <sheetData>
    <row r="1" spans="1:31">
      <c r="A1" s="18" t="s">
        <v>2839</v>
      </c>
      <c r="B1" s="17"/>
      <c r="C1" s="17"/>
      <c r="D1" s="17"/>
      <c r="E1" s="17"/>
      <c r="F1" s="17"/>
      <c r="G1" s="17"/>
      <c r="H1" s="17"/>
      <c r="I1" s="17"/>
      <c r="J1" s="17"/>
      <c r="K1" s="17"/>
      <c r="L1" s="17"/>
      <c r="M1" s="17"/>
      <c r="N1" s="17"/>
      <c r="O1" s="17"/>
      <c r="P1" s="17"/>
      <c r="Q1" s="17"/>
      <c r="R1" s="17"/>
      <c r="S1" s="17"/>
      <c r="T1" s="17"/>
      <c r="U1" s="62"/>
      <c r="V1" s="62"/>
      <c r="W1" s="62"/>
      <c r="X1" s="17"/>
    </row>
    <row r="2" spans="1:31">
      <c r="A2" s="17"/>
      <c r="B2" s="17"/>
      <c r="C2" s="17"/>
      <c r="D2" s="17"/>
      <c r="E2" s="17"/>
      <c r="F2" s="17"/>
      <c r="G2" s="17"/>
      <c r="H2" s="17"/>
      <c r="I2" s="17"/>
      <c r="J2" s="17"/>
      <c r="K2" s="17"/>
      <c r="L2" s="17"/>
      <c r="M2" s="17"/>
      <c r="N2" s="17"/>
      <c r="O2" s="17"/>
      <c r="P2" s="17"/>
      <c r="Q2" s="17"/>
      <c r="R2" s="17"/>
      <c r="S2" s="17"/>
      <c r="T2" s="17"/>
      <c r="U2" s="62"/>
      <c r="V2" s="62"/>
      <c r="W2" s="62"/>
      <c r="X2" s="17"/>
    </row>
    <row r="3" spans="1:31">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E3" s="1" t="s">
        <v>528</v>
      </c>
    </row>
    <row r="4" spans="1:31">
      <c r="A4" s="92" t="s">
        <v>13</v>
      </c>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row>
    <row r="5" spans="1:31">
      <c r="A5" s="92" t="s">
        <v>12</v>
      </c>
      <c r="B5" s="285"/>
      <c r="C5" s="285"/>
      <c r="D5" s="285"/>
      <c r="E5" s="285"/>
      <c r="F5" s="285"/>
      <c r="G5" s="285"/>
      <c r="H5" s="285"/>
      <c r="I5" s="285"/>
      <c r="J5" s="285"/>
      <c r="K5" s="285"/>
      <c r="L5" s="285"/>
      <c r="M5" s="285"/>
      <c r="N5" s="285"/>
      <c r="O5" s="285"/>
      <c r="P5" s="285"/>
      <c r="Q5" s="285"/>
      <c r="R5" s="285"/>
      <c r="S5" s="285"/>
      <c r="T5" s="285"/>
      <c r="U5" s="285"/>
      <c r="V5" s="285"/>
      <c r="W5" s="285"/>
      <c r="X5" s="285">
        <v>2715.4</v>
      </c>
      <c r="Y5" s="285">
        <v>2915.6</v>
      </c>
      <c r="Z5" s="285">
        <v>2987.6</v>
      </c>
      <c r="AA5" s="285"/>
      <c r="AB5" s="285"/>
      <c r="AC5" s="285"/>
      <c r="AE5" s="33"/>
    </row>
    <row r="6" spans="1:31">
      <c r="A6" s="92" t="s">
        <v>483</v>
      </c>
      <c r="B6" s="28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E6" s="33"/>
    </row>
    <row r="7" spans="1:31">
      <c r="A7" s="92" t="s">
        <v>89</v>
      </c>
      <c r="B7" s="285"/>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row>
    <row r="8" spans="1:31">
      <c r="A8" s="92" t="s">
        <v>482</v>
      </c>
      <c r="B8" s="285"/>
      <c r="C8" s="285"/>
      <c r="D8" s="285"/>
      <c r="E8" s="285"/>
      <c r="F8" s="285"/>
      <c r="G8" s="285"/>
      <c r="H8" s="285"/>
      <c r="I8" s="285"/>
      <c r="J8" s="285"/>
      <c r="K8" s="285"/>
      <c r="L8" s="285"/>
      <c r="M8" s="285"/>
      <c r="N8" s="285"/>
      <c r="O8" s="285"/>
      <c r="P8" s="285"/>
      <c r="Q8" s="285"/>
      <c r="R8" s="285"/>
      <c r="S8" s="285"/>
      <c r="T8" s="285"/>
      <c r="U8" s="285"/>
      <c r="V8" s="285"/>
      <c r="W8" s="285"/>
      <c r="X8" s="285"/>
      <c r="Y8" s="285"/>
      <c r="Z8" s="285"/>
      <c r="AA8" s="285"/>
      <c r="AB8" s="285"/>
      <c r="AC8" s="285"/>
    </row>
    <row r="9" spans="1:31">
      <c r="A9" s="92" t="s">
        <v>11</v>
      </c>
      <c r="B9" s="285"/>
      <c r="C9" s="285"/>
      <c r="D9" s="285"/>
      <c r="E9" s="285"/>
      <c r="F9" s="285"/>
      <c r="G9" s="285"/>
      <c r="H9" s="285"/>
      <c r="I9" s="285"/>
      <c r="J9" s="285"/>
      <c r="K9" s="285">
        <v>1000</v>
      </c>
      <c r="L9" s="285">
        <v>1000</v>
      </c>
      <c r="M9" s="285">
        <v>1000</v>
      </c>
      <c r="N9" s="285">
        <v>1000</v>
      </c>
      <c r="O9" s="285">
        <v>1000</v>
      </c>
      <c r="P9" s="285">
        <v>1000</v>
      </c>
      <c r="Q9" s="285">
        <v>1000</v>
      </c>
      <c r="R9" s="285">
        <v>1000</v>
      </c>
      <c r="S9" s="285">
        <v>1000</v>
      </c>
      <c r="T9" s="285">
        <v>1000</v>
      </c>
      <c r="U9" s="285">
        <v>1000</v>
      </c>
      <c r="V9" s="285">
        <v>1039.5</v>
      </c>
      <c r="W9" s="285">
        <v>1039.5</v>
      </c>
      <c r="X9" s="285">
        <v>1039.5</v>
      </c>
      <c r="Y9" s="285">
        <v>1039.5</v>
      </c>
      <c r="Z9" s="285">
        <v>1039.5</v>
      </c>
      <c r="AA9" s="285"/>
      <c r="AB9" s="285"/>
      <c r="AC9" s="285"/>
    </row>
    <row r="10" spans="1:31">
      <c r="A10" s="92" t="s">
        <v>10</v>
      </c>
      <c r="B10" s="285">
        <v>790</v>
      </c>
      <c r="C10" s="285">
        <v>939.9</v>
      </c>
      <c r="D10" s="285">
        <v>1149.5</v>
      </c>
      <c r="E10" s="285">
        <v>815</v>
      </c>
      <c r="F10" s="285">
        <v>586</v>
      </c>
      <c r="G10" s="285">
        <v>615.5</v>
      </c>
      <c r="H10" s="285">
        <v>510.7</v>
      </c>
      <c r="I10" s="285">
        <v>477.8</v>
      </c>
      <c r="J10" s="285">
        <v>413.7</v>
      </c>
      <c r="K10" s="285">
        <v>384.1</v>
      </c>
      <c r="L10" s="285">
        <v>394.6</v>
      </c>
      <c r="M10" s="285">
        <v>774.8</v>
      </c>
      <c r="N10" s="285">
        <v>1082.0999999999999</v>
      </c>
      <c r="O10" s="285">
        <v>717</v>
      </c>
      <c r="P10" s="285">
        <v>668.9</v>
      </c>
      <c r="Q10" s="285">
        <v>697.2</v>
      </c>
      <c r="R10" s="285">
        <v>903.3</v>
      </c>
      <c r="S10" s="285">
        <v>1079.4000000000001</v>
      </c>
      <c r="T10" s="285">
        <v>1028.5</v>
      </c>
      <c r="U10" s="285"/>
      <c r="V10" s="285"/>
      <c r="W10" s="285"/>
      <c r="X10" s="285"/>
      <c r="Y10" s="285"/>
      <c r="Z10" s="285"/>
      <c r="AA10" s="285"/>
      <c r="AB10" s="285"/>
      <c r="AC10" s="285"/>
    </row>
    <row r="11" spans="1:31">
      <c r="A11" s="92" t="s">
        <v>9</v>
      </c>
      <c r="B11" s="285">
        <v>298.89999999999998</v>
      </c>
      <c r="C11" s="285">
        <v>304.39999999999998</v>
      </c>
      <c r="D11" s="285">
        <v>276.89999999999998</v>
      </c>
      <c r="E11" s="285">
        <v>186</v>
      </c>
      <c r="F11" s="285">
        <v>159.5</v>
      </c>
      <c r="G11" s="285">
        <v>1030.2</v>
      </c>
      <c r="H11" s="285">
        <v>1108.9000000000001</v>
      </c>
      <c r="I11" s="285">
        <v>711</v>
      </c>
      <c r="J11" s="285">
        <v>823.1</v>
      </c>
      <c r="K11" s="285">
        <v>777.7</v>
      </c>
      <c r="L11" s="285">
        <v>816.1</v>
      </c>
      <c r="M11" s="285">
        <v>787.2</v>
      </c>
      <c r="N11" s="285">
        <v>822</v>
      </c>
      <c r="O11" s="285">
        <v>998.9</v>
      </c>
      <c r="P11" s="285">
        <v>2285</v>
      </c>
      <c r="Q11" s="285">
        <v>892</v>
      </c>
      <c r="R11" s="285">
        <v>1028</v>
      </c>
      <c r="S11" s="285">
        <v>1162.5999999999999</v>
      </c>
      <c r="T11" s="285">
        <v>1178.5999999999999</v>
      </c>
      <c r="U11" s="285">
        <v>1618.67</v>
      </c>
      <c r="V11" s="285">
        <v>1261.1099999999999</v>
      </c>
      <c r="W11" s="285">
        <v>850.84</v>
      </c>
      <c r="X11" s="285">
        <v>1373.94</v>
      </c>
      <c r="Y11" s="285">
        <v>1286.0999999999999</v>
      </c>
      <c r="Z11" s="285">
        <v>1217.5</v>
      </c>
      <c r="AA11" s="285">
        <v>880.9</v>
      </c>
      <c r="AB11" s="285"/>
      <c r="AC11" s="285"/>
    </row>
    <row r="12" spans="1:31">
      <c r="A12" s="92" t="s">
        <v>8</v>
      </c>
      <c r="B12" s="285">
        <v>2239.6999999999998</v>
      </c>
      <c r="C12" s="285">
        <v>2309</v>
      </c>
      <c r="D12" s="285">
        <v>2178.9</v>
      </c>
      <c r="E12" s="285">
        <v>2312.1999999999998</v>
      </c>
      <c r="F12" s="285">
        <v>2727.3</v>
      </c>
      <c r="G12" s="285">
        <v>2005.8</v>
      </c>
      <c r="H12" s="285">
        <v>1777.8</v>
      </c>
      <c r="I12" s="285">
        <v>1750.5</v>
      </c>
      <c r="J12" s="285">
        <v>1667.6</v>
      </c>
      <c r="K12" s="285">
        <v>1600</v>
      </c>
      <c r="L12" s="285">
        <v>1441.8</v>
      </c>
      <c r="M12" s="285">
        <v>1401.8</v>
      </c>
      <c r="N12" s="285">
        <v>1505.3</v>
      </c>
      <c r="O12" s="285">
        <v>1557.6</v>
      </c>
      <c r="P12" s="285">
        <v>1450.1</v>
      </c>
      <c r="Q12" s="285">
        <v>1350</v>
      </c>
      <c r="R12" s="285">
        <v>1441.3</v>
      </c>
      <c r="S12" s="285">
        <v>1680.1</v>
      </c>
      <c r="T12" s="285">
        <v>1606.3</v>
      </c>
      <c r="U12" s="285">
        <v>4233.8999999999996</v>
      </c>
      <c r="V12" s="285">
        <v>4744.8</v>
      </c>
      <c r="W12" s="285">
        <v>4736.5</v>
      </c>
      <c r="X12" s="285">
        <v>4751.8999999999996</v>
      </c>
      <c r="Y12" s="285">
        <v>5006.8999999999996</v>
      </c>
      <c r="Z12" s="285">
        <v>4545.3999999999996</v>
      </c>
      <c r="AA12" s="520"/>
      <c r="AB12" s="520"/>
      <c r="AC12" s="520"/>
    </row>
    <row r="13" spans="1:31">
      <c r="A13" s="92" t="s">
        <v>6</v>
      </c>
      <c r="B13" s="285">
        <v>1138.0999999999999</v>
      </c>
      <c r="C13" s="285">
        <v>940.7</v>
      </c>
      <c r="D13" s="285">
        <v>922.6</v>
      </c>
      <c r="E13" s="285">
        <v>856.2</v>
      </c>
      <c r="F13" s="285">
        <v>743.3</v>
      </c>
      <c r="G13" s="285">
        <v>922.9</v>
      </c>
      <c r="H13" s="285">
        <v>1038.4000000000001</v>
      </c>
      <c r="I13" s="285">
        <v>1009.4</v>
      </c>
      <c r="J13" s="285">
        <v>2297.3000000000002</v>
      </c>
      <c r="K13" s="285">
        <v>2034.5</v>
      </c>
      <c r="L13" s="285">
        <v>2455.3000000000002</v>
      </c>
      <c r="M13" s="285">
        <v>2259.1999999999998</v>
      </c>
      <c r="N13" s="285">
        <v>2660.9</v>
      </c>
      <c r="O13" s="285">
        <v>3344.7</v>
      </c>
      <c r="P13" s="285">
        <v>3465.6</v>
      </c>
      <c r="Q13" s="285">
        <v>3275.8</v>
      </c>
      <c r="R13" s="285">
        <v>3519.7</v>
      </c>
      <c r="S13" s="285">
        <v>4111.5</v>
      </c>
      <c r="T13" s="285">
        <v>3709.8</v>
      </c>
      <c r="U13" s="285"/>
      <c r="V13" s="285"/>
      <c r="W13" s="285"/>
      <c r="X13" s="285">
        <v>3436.1</v>
      </c>
      <c r="Y13" s="285">
        <v>3310.8</v>
      </c>
      <c r="Z13" s="285">
        <v>2882</v>
      </c>
      <c r="AA13" s="285">
        <v>2195.6</v>
      </c>
      <c r="AB13" s="285">
        <v>1730</v>
      </c>
      <c r="AC13" s="285">
        <v>1823.4</v>
      </c>
    </row>
    <row r="14" spans="1:31">
      <c r="A14" s="92" t="s">
        <v>17</v>
      </c>
      <c r="B14" s="285">
        <v>1271.0999999999999</v>
      </c>
      <c r="C14" s="285">
        <v>1241.2</v>
      </c>
      <c r="D14" s="285">
        <v>1397.3</v>
      </c>
      <c r="E14" s="285">
        <v>1436.3</v>
      </c>
      <c r="F14" s="285">
        <v>1378.5</v>
      </c>
      <c r="G14" s="285">
        <v>1069.9000000000001</v>
      </c>
      <c r="H14" s="285">
        <v>1075.0999999999999</v>
      </c>
      <c r="I14" s="285">
        <v>919.3</v>
      </c>
      <c r="J14" s="285">
        <v>888.3</v>
      </c>
      <c r="K14" s="285">
        <v>823.7</v>
      </c>
      <c r="L14" s="285">
        <v>670.2</v>
      </c>
      <c r="M14" s="285">
        <v>657.4</v>
      </c>
      <c r="N14" s="285">
        <v>894.9</v>
      </c>
      <c r="O14" s="285">
        <v>1099.2</v>
      </c>
      <c r="P14" s="285">
        <v>1152</v>
      </c>
      <c r="Q14" s="285">
        <v>1186.4000000000001</v>
      </c>
      <c r="R14" s="285">
        <v>1214.9000000000001</v>
      </c>
      <c r="S14" s="285">
        <v>1047.7</v>
      </c>
      <c r="T14" s="285">
        <v>1124.2</v>
      </c>
      <c r="U14" s="285"/>
      <c r="V14" s="285"/>
      <c r="W14" s="285"/>
      <c r="X14" s="285"/>
      <c r="Y14" s="285"/>
      <c r="Z14" s="285"/>
      <c r="AA14" s="285">
        <v>1421.6</v>
      </c>
      <c r="AB14" s="285">
        <v>1959.8</v>
      </c>
      <c r="AC14" s="285">
        <v>2040.2</v>
      </c>
    </row>
    <row r="15" spans="1:31">
      <c r="A15" s="92" t="s">
        <v>4</v>
      </c>
      <c r="B15" s="285" t="s">
        <v>94</v>
      </c>
      <c r="C15" s="285" t="s">
        <v>94</v>
      </c>
      <c r="D15" s="285" t="s">
        <v>94</v>
      </c>
      <c r="E15" s="285" t="s">
        <v>94</v>
      </c>
      <c r="F15" s="285" t="s">
        <v>94</v>
      </c>
      <c r="G15" s="285" t="s">
        <v>94</v>
      </c>
      <c r="H15" s="285" t="s">
        <v>94</v>
      </c>
      <c r="I15" s="285" t="s">
        <v>94</v>
      </c>
      <c r="J15" s="285" t="s">
        <v>94</v>
      </c>
      <c r="K15" s="285" t="s">
        <v>94</v>
      </c>
      <c r="L15" s="285" t="s">
        <v>94</v>
      </c>
      <c r="M15" s="285" t="s">
        <v>94</v>
      </c>
      <c r="N15" s="285" t="s">
        <v>94</v>
      </c>
      <c r="O15" s="285" t="s">
        <v>94</v>
      </c>
      <c r="P15" s="285" t="s">
        <v>94</v>
      </c>
      <c r="Q15" s="285" t="s">
        <v>94</v>
      </c>
      <c r="R15" s="285" t="s">
        <v>94</v>
      </c>
      <c r="S15" s="285" t="s">
        <v>94</v>
      </c>
      <c r="T15" s="285" t="s">
        <v>94</v>
      </c>
      <c r="U15" s="285" t="s">
        <v>94</v>
      </c>
      <c r="V15" s="285" t="s">
        <v>94</v>
      </c>
      <c r="W15" s="285" t="s">
        <v>94</v>
      </c>
      <c r="X15" s="285" t="s">
        <v>94</v>
      </c>
      <c r="Y15" s="285" t="s">
        <v>94</v>
      </c>
      <c r="Z15" s="285" t="s">
        <v>94</v>
      </c>
      <c r="AA15" s="285" t="s">
        <v>94</v>
      </c>
      <c r="AB15" s="285" t="s">
        <v>94</v>
      </c>
      <c r="AC15" s="285" t="s">
        <v>94</v>
      </c>
    </row>
    <row r="16" spans="1:31">
      <c r="A16" s="92" t="s">
        <v>3</v>
      </c>
      <c r="B16" s="285">
        <v>1014</v>
      </c>
      <c r="C16" s="285">
        <v>1113.9000000000001</v>
      </c>
      <c r="D16" s="285">
        <v>1113.9000000000001</v>
      </c>
      <c r="E16" s="285">
        <v>1408.1</v>
      </c>
      <c r="F16" s="285">
        <v>1355</v>
      </c>
      <c r="G16" s="285">
        <v>1182.7</v>
      </c>
      <c r="H16" s="285">
        <v>1248.9000000000001</v>
      </c>
      <c r="I16" s="285">
        <v>1003.2</v>
      </c>
      <c r="J16" s="285">
        <v>911.8</v>
      </c>
      <c r="K16" s="285">
        <v>1199.8</v>
      </c>
      <c r="L16" s="285">
        <v>988.4</v>
      </c>
      <c r="M16" s="285">
        <v>951</v>
      </c>
      <c r="N16" s="285">
        <v>1491.3</v>
      </c>
      <c r="O16" s="285">
        <v>1876.6</v>
      </c>
      <c r="P16" s="285">
        <v>2006</v>
      </c>
      <c r="Q16" s="285">
        <v>2263.8000000000002</v>
      </c>
      <c r="R16" s="285">
        <v>2334.5</v>
      </c>
      <c r="S16" s="285">
        <v>2144.3000000000002</v>
      </c>
      <c r="T16" s="285">
        <v>2161.5</v>
      </c>
      <c r="U16" s="285">
        <v>2892.2</v>
      </c>
      <c r="V16" s="285">
        <v>3205.2</v>
      </c>
      <c r="W16" s="285">
        <v>3088.1</v>
      </c>
      <c r="X16" s="285">
        <v>2470.4</v>
      </c>
      <c r="Y16" s="285">
        <v>2519.3000000000002</v>
      </c>
      <c r="Z16" s="285">
        <v>2377.7249999999999</v>
      </c>
      <c r="AA16" s="285">
        <v>2489.9</v>
      </c>
      <c r="AB16" s="285">
        <v>3387.4</v>
      </c>
      <c r="AC16" s="285">
        <v>3471.6</v>
      </c>
    </row>
    <row r="17" spans="1:29">
      <c r="A17" s="92" t="s">
        <v>32</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row>
    <row r="18" spans="1:29">
      <c r="A18" s="92" t="s">
        <v>1</v>
      </c>
      <c r="B18" s="285"/>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row>
    <row r="19" spans="1:29">
      <c r="A19" s="92" t="s">
        <v>23</v>
      </c>
      <c r="B19" s="285"/>
      <c r="C19" s="285"/>
      <c r="D19" s="285"/>
      <c r="E19" s="285"/>
      <c r="F19" s="285"/>
      <c r="G19" s="285"/>
      <c r="H19" s="285"/>
      <c r="I19" s="285"/>
      <c r="J19" s="285"/>
      <c r="K19" s="285"/>
      <c r="L19" s="285"/>
      <c r="M19" s="285"/>
      <c r="N19" s="285"/>
      <c r="O19" s="285"/>
      <c r="P19" s="285"/>
      <c r="Q19" s="285"/>
      <c r="R19" s="285"/>
      <c r="S19" s="285"/>
      <c r="T19" s="285"/>
      <c r="U19" s="285"/>
      <c r="V19" s="285"/>
      <c r="W19" s="285"/>
      <c r="X19" s="285"/>
      <c r="Y19" s="285">
        <v>1607.14</v>
      </c>
      <c r="Z19" s="285">
        <v>1607.14</v>
      </c>
      <c r="AA19" s="285">
        <v>1785.7</v>
      </c>
      <c r="AB19" s="285">
        <v>1428.6</v>
      </c>
      <c r="AC19" s="285">
        <v>1428.6</v>
      </c>
    </row>
    <row r="20" spans="1:29">
      <c r="A20" s="17"/>
      <c r="B20" s="17"/>
      <c r="C20" s="13"/>
      <c r="D20" s="13"/>
      <c r="E20" s="13"/>
      <c r="F20" s="13"/>
      <c r="G20" s="13"/>
      <c r="H20" s="13"/>
      <c r="I20" s="13"/>
      <c r="J20" s="13"/>
      <c r="K20" s="13"/>
      <c r="L20" s="13"/>
      <c r="M20" s="13"/>
      <c r="N20" s="13"/>
      <c r="O20" s="13"/>
      <c r="P20" s="17"/>
      <c r="Q20" s="17"/>
      <c r="R20" s="17"/>
      <c r="S20" s="17"/>
      <c r="T20" s="17"/>
      <c r="U20" s="13"/>
      <c r="V20" s="13"/>
      <c r="W20" s="13"/>
      <c r="X20" s="17"/>
    </row>
    <row r="21" spans="1:29">
      <c r="A21" s="44" t="s">
        <v>18</v>
      </c>
      <c r="B21" s="13"/>
      <c r="D21" s="17"/>
      <c r="F21" s="17"/>
      <c r="G21" s="17"/>
      <c r="H21" s="17"/>
      <c r="I21" s="17"/>
      <c r="J21" s="17"/>
      <c r="K21" s="17"/>
      <c r="L21" s="17"/>
      <c r="M21" s="17"/>
      <c r="N21" s="17"/>
      <c r="O21" s="17"/>
      <c r="P21" s="17"/>
      <c r="Q21" s="17"/>
      <c r="R21" s="17"/>
      <c r="S21" s="17"/>
      <c r="T21" s="17"/>
      <c r="X21" s="17"/>
    </row>
    <row r="22" spans="1:29">
      <c r="A22" s="17"/>
      <c r="B22" s="17"/>
      <c r="D22" s="17"/>
      <c r="F22" s="17"/>
      <c r="G22" s="17"/>
      <c r="H22" s="17"/>
      <c r="I22" s="17"/>
      <c r="J22" s="17"/>
      <c r="K22" s="17"/>
      <c r="L22" s="17"/>
      <c r="M22" s="17"/>
      <c r="N22" s="17"/>
      <c r="O22" s="17"/>
      <c r="P22" s="17"/>
      <c r="Q22" s="17"/>
      <c r="R22" s="17"/>
      <c r="S22" s="17"/>
      <c r="T22" s="17"/>
      <c r="U22" s="13"/>
      <c r="V22" s="13"/>
      <c r="W22" s="13"/>
      <c r="X22" s="17"/>
    </row>
    <row r="23" spans="1:29">
      <c r="A23" s="13" t="s">
        <v>374</v>
      </c>
      <c r="B23" s="13"/>
      <c r="D23" s="17"/>
      <c r="F23" s="17"/>
      <c r="G23" s="17"/>
      <c r="H23" s="17"/>
      <c r="I23" s="17"/>
      <c r="J23" s="17"/>
      <c r="K23" s="17"/>
      <c r="L23" s="17"/>
      <c r="M23" s="17"/>
      <c r="N23" s="17"/>
      <c r="O23" s="17"/>
      <c r="P23" s="17"/>
      <c r="Q23" s="17"/>
      <c r="R23" s="17"/>
      <c r="S23" s="17"/>
      <c r="T23" s="17"/>
      <c r="X23" s="17"/>
    </row>
    <row r="24" spans="1:29">
      <c r="A24" s="17"/>
      <c r="B24" s="13"/>
      <c r="D24" s="17"/>
      <c r="F24" s="17"/>
      <c r="G24" s="17"/>
      <c r="H24" s="17"/>
      <c r="I24" s="17"/>
      <c r="J24" s="17"/>
      <c r="K24" s="17"/>
      <c r="L24" s="17"/>
      <c r="M24" s="17"/>
      <c r="N24" s="17"/>
      <c r="O24" s="17"/>
      <c r="P24" s="17"/>
      <c r="Q24" s="17"/>
      <c r="R24" s="17"/>
      <c r="S24" s="17"/>
      <c r="T24" s="17"/>
      <c r="X24" s="17"/>
    </row>
    <row r="25" spans="1:29">
      <c r="A25" s="13" t="s">
        <v>409</v>
      </c>
      <c r="B25" s="17"/>
      <c r="D25" s="17"/>
      <c r="F25" s="17"/>
      <c r="G25" s="17"/>
      <c r="H25" s="17"/>
      <c r="I25" s="17"/>
      <c r="J25" s="17"/>
      <c r="K25" s="17"/>
      <c r="L25" s="17"/>
      <c r="M25" s="17"/>
      <c r="N25" s="17"/>
      <c r="O25" s="17"/>
      <c r="P25" s="17"/>
      <c r="Q25" s="17"/>
      <c r="R25" s="17"/>
      <c r="S25" s="17"/>
      <c r="T25" s="17"/>
      <c r="U25" s="13"/>
      <c r="V25" s="13"/>
      <c r="W25" s="13"/>
      <c r="X25" s="17"/>
    </row>
    <row r="26" spans="1:29">
      <c r="A26" s="13"/>
      <c r="F26" s="17"/>
      <c r="G26" s="17"/>
      <c r="H26" s="17"/>
      <c r="I26" s="17"/>
      <c r="J26" s="17"/>
      <c r="K26" s="17"/>
      <c r="L26" s="17"/>
      <c r="M26" s="17"/>
      <c r="N26" s="17"/>
      <c r="O26" s="17"/>
      <c r="P26" s="17"/>
      <c r="Q26" s="17"/>
      <c r="R26" s="17"/>
      <c r="S26" s="17"/>
      <c r="T26" s="17"/>
      <c r="U26" s="13"/>
      <c r="V26" s="13"/>
      <c r="W26" s="13"/>
      <c r="X26" s="17"/>
    </row>
    <row r="27" spans="1:29">
      <c r="A27" s="17" t="s">
        <v>562</v>
      </c>
      <c r="F27" s="17"/>
      <c r="G27" s="17"/>
      <c r="H27" s="17"/>
      <c r="I27" s="17"/>
      <c r="J27" s="17"/>
      <c r="K27" s="17"/>
      <c r="L27" s="17"/>
      <c r="M27" s="17"/>
      <c r="N27" s="17"/>
      <c r="O27" s="17"/>
      <c r="P27" s="17"/>
      <c r="Q27" s="17"/>
      <c r="R27" s="17"/>
      <c r="S27" s="17"/>
      <c r="T27" s="17"/>
      <c r="U27" s="13"/>
      <c r="V27" s="13"/>
      <c r="W27" s="13"/>
      <c r="X27" s="17"/>
    </row>
    <row r="28" spans="1:29">
      <c r="A28" s="13"/>
      <c r="F28" s="17"/>
      <c r="G28" s="17"/>
      <c r="H28" s="17"/>
      <c r="I28" s="17"/>
      <c r="J28" s="17"/>
      <c r="K28" s="17"/>
      <c r="L28" s="17"/>
      <c r="M28" s="17"/>
      <c r="N28" s="17"/>
      <c r="O28" s="17"/>
      <c r="P28" s="17"/>
      <c r="Q28" s="17"/>
      <c r="R28" s="17"/>
      <c r="S28" s="17"/>
      <c r="T28" s="17"/>
      <c r="U28" s="13"/>
      <c r="V28" s="13"/>
      <c r="W28" s="13"/>
      <c r="X28" s="17"/>
    </row>
    <row r="29" spans="1:29">
      <c r="A29" s="17" t="s">
        <v>2846</v>
      </c>
      <c r="U29" s="13"/>
      <c r="V29" s="13"/>
      <c r="W29" s="13"/>
    </row>
    <row r="30" spans="1:29">
      <c r="U30" s="13"/>
      <c r="V30" s="13"/>
      <c r="W30" s="13"/>
    </row>
    <row r="31" spans="1:29">
      <c r="A31" s="53" t="s">
        <v>102</v>
      </c>
      <c r="U31" s="13"/>
      <c r="V31" s="13"/>
      <c r="W31" s="13"/>
    </row>
    <row r="32" spans="1:29">
      <c r="U32" s="13"/>
      <c r="V32" s="13"/>
      <c r="W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row r="39" spans="21:23">
      <c r="U39" s="13"/>
      <c r="V39" s="13"/>
      <c r="W39" s="13"/>
    </row>
    <row r="40" spans="21:23">
      <c r="U40" s="13"/>
      <c r="V40" s="13"/>
      <c r="W40" s="13"/>
    </row>
    <row r="41" spans="21:23">
      <c r="U41" s="13"/>
      <c r="V41" s="13"/>
      <c r="W41" s="13"/>
    </row>
  </sheetData>
  <conditionalFormatting sqref="U1:W2">
    <cfRule type="expression" dxfId="57" priority="1" stopIfTrue="1">
      <formula>#N/A</formula>
    </cfRule>
  </conditionalFormatting>
  <hyperlinks>
    <hyperlink ref="AE3" location="Content!A1" display="Back to content page" xr:uid="{00000000-0004-0000-2901-000000000000}"/>
  </hyperlinks>
  <pageMargins left="0.7" right="0.7" top="0.75" bottom="0.75" header="0.3" footer="0.3"/>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1-000000000000}">
  <sheetPr codeName="Sheet299"/>
  <dimension ref="A1:AL44"/>
  <sheetViews>
    <sheetView topLeftCell="W1" zoomScale="99" zoomScaleNormal="99" workbookViewId="0">
      <selection activeCell="AF21" sqref="AF21"/>
    </sheetView>
  </sheetViews>
  <sheetFormatPr defaultRowHeight="14.5"/>
  <cols>
    <col min="1" max="1" width="34.26953125" customWidth="1"/>
    <col min="2" max="35" width="10.54296875" customWidth="1"/>
  </cols>
  <sheetData>
    <row r="1" spans="1:38">
      <c r="A1" s="18" t="s">
        <v>3209</v>
      </c>
      <c r="B1" s="17"/>
      <c r="C1" s="17"/>
      <c r="D1" s="17"/>
      <c r="E1" s="17"/>
      <c r="F1" s="17"/>
      <c r="G1" s="17"/>
      <c r="H1" s="17"/>
      <c r="I1" s="17"/>
      <c r="J1" s="17"/>
      <c r="K1" s="17"/>
      <c r="L1" s="17"/>
      <c r="M1" s="17"/>
      <c r="N1" s="17"/>
      <c r="O1" s="17"/>
      <c r="P1" s="17"/>
      <c r="Q1" s="17"/>
      <c r="R1" s="17"/>
      <c r="S1" s="17"/>
      <c r="T1" s="17"/>
      <c r="U1" s="62"/>
      <c r="V1" s="62"/>
      <c r="W1" s="62"/>
      <c r="X1" s="17"/>
      <c r="AE1" s="13"/>
      <c r="AF1" s="13"/>
      <c r="AG1" s="13"/>
      <c r="AH1" s="13"/>
      <c r="AI1" s="13"/>
    </row>
    <row r="2" spans="1:38">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3"/>
      <c r="AI2" s="13"/>
    </row>
    <row r="3" spans="1:38">
      <c r="A3" s="275"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5">
        <v>2010</v>
      </c>
      <c r="V3" s="21">
        <v>2011</v>
      </c>
      <c r="W3" s="21">
        <v>2012</v>
      </c>
      <c r="X3" s="21">
        <v>2013</v>
      </c>
      <c r="Y3" s="21">
        <v>2014</v>
      </c>
      <c r="Z3" s="21">
        <v>2015</v>
      </c>
      <c r="AA3" s="21">
        <v>2016</v>
      </c>
      <c r="AB3" s="21">
        <v>2017</v>
      </c>
      <c r="AC3" s="21">
        <v>2018</v>
      </c>
      <c r="AD3" s="21">
        <v>2019</v>
      </c>
      <c r="AE3" s="21">
        <v>2020</v>
      </c>
      <c r="AF3" s="21">
        <v>2021</v>
      </c>
      <c r="AG3" s="21">
        <v>2022</v>
      </c>
      <c r="AH3" s="21">
        <v>2023</v>
      </c>
      <c r="AI3" s="21">
        <v>2024</v>
      </c>
      <c r="AK3" s="1" t="s">
        <v>528</v>
      </c>
    </row>
    <row r="4" spans="1:38">
      <c r="A4" s="92" t="s">
        <v>13</v>
      </c>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row>
    <row r="5" spans="1:38">
      <c r="A5" s="92" t="s">
        <v>12</v>
      </c>
      <c r="B5" s="285"/>
      <c r="C5" s="285"/>
      <c r="D5" s="285"/>
      <c r="E5" s="285"/>
      <c r="F5" s="285"/>
      <c r="G5" s="285"/>
      <c r="H5" s="285"/>
      <c r="I5" s="285"/>
      <c r="J5" s="285"/>
      <c r="K5" s="285"/>
      <c r="L5" s="285"/>
      <c r="M5" s="285"/>
      <c r="N5" s="285"/>
      <c r="O5" s="285"/>
      <c r="P5" s="285"/>
      <c r="Q5" s="285"/>
      <c r="R5" s="285"/>
      <c r="S5" s="285"/>
      <c r="T5" s="285"/>
      <c r="U5" s="285"/>
      <c r="V5" s="285"/>
      <c r="W5" s="285"/>
      <c r="X5" s="285">
        <v>3550.6</v>
      </c>
      <c r="Y5" s="285">
        <v>3994.2</v>
      </c>
      <c r="Z5" s="285">
        <v>3421.3</v>
      </c>
      <c r="AA5" s="285"/>
      <c r="AB5" s="285"/>
      <c r="AC5" s="285"/>
      <c r="AD5" s="285"/>
      <c r="AE5" s="285"/>
      <c r="AF5" s="285"/>
      <c r="AG5" s="285"/>
      <c r="AH5" s="285"/>
      <c r="AI5" s="285"/>
      <c r="AK5" s="33"/>
    </row>
    <row r="6" spans="1:38">
      <c r="A6" s="92" t="s">
        <v>483</v>
      </c>
      <c r="B6" s="28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285"/>
      <c r="AG6" s="285"/>
      <c r="AH6" s="285"/>
      <c r="AI6" s="285"/>
      <c r="AK6" s="33"/>
    </row>
    <row r="7" spans="1:38">
      <c r="A7" s="92" t="s">
        <v>89</v>
      </c>
      <c r="B7" s="285"/>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row>
    <row r="8" spans="1:38">
      <c r="A8" s="92" t="s">
        <v>482</v>
      </c>
      <c r="B8" s="285"/>
      <c r="C8" s="285"/>
      <c r="D8" s="285"/>
      <c r="E8" s="285"/>
      <c r="F8" s="285"/>
      <c r="G8" s="285"/>
      <c r="H8" s="285"/>
      <c r="I8" s="285"/>
      <c r="J8" s="285"/>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row>
    <row r="9" spans="1:38">
      <c r="A9" s="92" t="s">
        <v>11</v>
      </c>
      <c r="B9" s="285"/>
      <c r="C9" s="285"/>
      <c r="D9" s="285"/>
      <c r="E9" s="285"/>
      <c r="F9" s="285"/>
      <c r="G9" s="285"/>
      <c r="H9" s="285"/>
      <c r="I9" s="285"/>
      <c r="J9" s="285"/>
      <c r="K9" s="285"/>
      <c r="L9" s="285"/>
      <c r="M9" s="285"/>
      <c r="N9" s="285"/>
      <c r="O9" s="285"/>
      <c r="P9" s="285"/>
      <c r="Q9" s="285"/>
      <c r="R9" s="285"/>
      <c r="S9" s="285"/>
      <c r="T9" s="285"/>
      <c r="U9" s="285"/>
      <c r="V9" s="285"/>
      <c r="W9" s="285"/>
      <c r="X9" s="285"/>
      <c r="Y9" s="285"/>
      <c r="Z9" s="285"/>
      <c r="AA9" s="285"/>
      <c r="AB9" s="285"/>
      <c r="AC9" s="285"/>
      <c r="AD9" s="285"/>
      <c r="AE9" s="285"/>
      <c r="AF9" s="285"/>
      <c r="AG9" s="285"/>
      <c r="AH9" s="285"/>
      <c r="AI9" s="285"/>
    </row>
    <row r="10" spans="1:38">
      <c r="A10" s="92" t="s">
        <v>10</v>
      </c>
      <c r="B10" s="285">
        <v>1089.7</v>
      </c>
      <c r="C10" s="285">
        <v>1180.3</v>
      </c>
      <c r="D10" s="285">
        <v>1306.3</v>
      </c>
      <c r="E10" s="285">
        <v>978</v>
      </c>
      <c r="F10" s="285">
        <v>1008.1</v>
      </c>
      <c r="G10" s="285">
        <v>1058.8</v>
      </c>
      <c r="H10" s="285">
        <v>854.5</v>
      </c>
      <c r="I10" s="285">
        <v>1047.5</v>
      </c>
      <c r="J10" s="285">
        <v>954.8</v>
      </c>
      <c r="K10" s="285">
        <v>886.6</v>
      </c>
      <c r="L10" s="285">
        <v>910.7</v>
      </c>
      <c r="M10" s="285">
        <v>1788.2</v>
      </c>
      <c r="N10" s="285">
        <v>2254.4</v>
      </c>
      <c r="O10" s="285">
        <v>1493.8</v>
      </c>
      <c r="P10" s="285">
        <v>1393.7</v>
      </c>
      <c r="Q10" s="285">
        <v>1452.4</v>
      </c>
      <c r="R10" s="285">
        <v>1881.9</v>
      </c>
      <c r="S10" s="285">
        <v>2248.8000000000002</v>
      </c>
      <c r="T10" s="285">
        <v>2142.6</v>
      </c>
      <c r="U10" s="285"/>
      <c r="V10" s="285"/>
      <c r="W10" s="285"/>
      <c r="X10" s="285"/>
      <c r="Y10" s="285"/>
      <c r="Z10" s="285"/>
      <c r="AA10" s="285"/>
      <c r="AB10" s="285"/>
      <c r="AC10" s="285"/>
      <c r="AD10" s="285"/>
      <c r="AE10" s="285"/>
      <c r="AF10" s="285"/>
      <c r="AG10" s="285"/>
      <c r="AH10" s="285"/>
      <c r="AI10" s="285"/>
    </row>
    <row r="11" spans="1:38">
      <c r="A11" s="92" t="s">
        <v>9</v>
      </c>
      <c r="B11" s="285">
        <v>536.5</v>
      </c>
      <c r="C11" s="285">
        <v>546.4</v>
      </c>
      <c r="D11" s="285">
        <v>497</v>
      </c>
      <c r="E11" s="285">
        <v>333.9</v>
      </c>
      <c r="F11" s="285">
        <v>286.3</v>
      </c>
      <c r="G11" s="285">
        <v>1839.6</v>
      </c>
      <c r="H11" s="285">
        <v>1980.2</v>
      </c>
      <c r="I11" s="285">
        <v>1269.7</v>
      </c>
      <c r="J11" s="285">
        <v>1469.8</v>
      </c>
      <c r="K11" s="285">
        <v>1388.8</v>
      </c>
      <c r="L11" s="285">
        <v>1457.4</v>
      </c>
      <c r="M11" s="285">
        <v>1405.8</v>
      </c>
      <c r="N11" s="285">
        <v>1467.8</v>
      </c>
      <c r="O11" s="285">
        <v>1783.8</v>
      </c>
      <c r="P11" s="285">
        <v>4080.4</v>
      </c>
      <c r="Q11" s="285">
        <v>1592.9</v>
      </c>
      <c r="R11" s="285">
        <v>1835.8</v>
      </c>
      <c r="S11" s="285">
        <v>2076</v>
      </c>
      <c r="T11" s="285">
        <v>2104.6</v>
      </c>
      <c r="U11" s="285">
        <v>2890.3</v>
      </c>
      <c r="V11" s="285">
        <v>2247.6999999999998</v>
      </c>
      <c r="W11" s="285">
        <v>1412.3</v>
      </c>
      <c r="X11" s="285">
        <v>2437.9</v>
      </c>
      <c r="Y11" s="285">
        <v>2284.5</v>
      </c>
      <c r="Z11" s="285">
        <v>2174.1999999999998</v>
      </c>
      <c r="AA11" s="285">
        <v>1573</v>
      </c>
      <c r="AB11" s="285"/>
      <c r="AC11" s="285"/>
      <c r="AD11" s="285"/>
      <c r="AE11" s="285"/>
      <c r="AF11" s="285"/>
      <c r="AG11" s="285"/>
      <c r="AH11" s="285"/>
      <c r="AI11" s="285"/>
    </row>
    <row r="12" spans="1:38">
      <c r="A12" s="92" t="s">
        <v>8</v>
      </c>
      <c r="B12" s="285">
        <v>2986.2</v>
      </c>
      <c r="C12" s="285">
        <v>3078.7</v>
      </c>
      <c r="D12" s="285">
        <v>2905.1</v>
      </c>
      <c r="E12" s="285">
        <v>3082.9</v>
      </c>
      <c r="F12" s="285">
        <v>3636.4</v>
      </c>
      <c r="G12" s="285">
        <v>2674.4</v>
      </c>
      <c r="H12" s="285">
        <v>2370.4</v>
      </c>
      <c r="I12" s="285">
        <v>2334</v>
      </c>
      <c r="J12" s="285">
        <v>2223.5</v>
      </c>
      <c r="K12" s="285">
        <v>2133.4</v>
      </c>
      <c r="L12" s="285">
        <v>1922.5</v>
      </c>
      <c r="M12" s="285">
        <v>1869</v>
      </c>
      <c r="N12" s="285">
        <v>2007.1</v>
      </c>
      <c r="O12" s="285">
        <v>2076.6999999999998</v>
      </c>
      <c r="P12" s="285">
        <v>1933.5</v>
      </c>
      <c r="Q12" s="285">
        <v>1800</v>
      </c>
      <c r="R12" s="285">
        <v>1921.7</v>
      </c>
      <c r="S12" s="285">
        <v>2240.1</v>
      </c>
      <c r="T12" s="285">
        <v>2141.6999999999998</v>
      </c>
      <c r="U12" s="285"/>
      <c r="V12" s="285"/>
      <c r="W12" s="285"/>
      <c r="X12" s="285"/>
      <c r="Y12" s="285"/>
      <c r="Z12" s="285"/>
      <c r="AA12" s="520"/>
      <c r="AB12" s="520"/>
      <c r="AC12" s="520"/>
      <c r="AD12" s="520"/>
      <c r="AE12" s="520"/>
      <c r="AF12" s="285"/>
      <c r="AG12" s="285"/>
      <c r="AH12" s="285"/>
      <c r="AI12" s="285"/>
    </row>
    <row r="13" spans="1:38">
      <c r="A13" s="92" t="s">
        <v>6</v>
      </c>
      <c r="B13" s="285">
        <v>2276.1999999999998</v>
      </c>
      <c r="C13" s="285">
        <v>1881.3</v>
      </c>
      <c r="D13" s="285">
        <v>1845.3</v>
      </c>
      <c r="E13" s="285">
        <v>1712.4</v>
      </c>
      <c r="F13" s="285">
        <v>1486.7</v>
      </c>
      <c r="G13" s="285">
        <v>1845.9</v>
      </c>
      <c r="H13" s="285">
        <v>2076.6999999999998</v>
      </c>
      <c r="I13" s="285">
        <v>2018.8</v>
      </c>
      <c r="J13" s="285">
        <v>4594.5</v>
      </c>
      <c r="K13" s="285">
        <v>4068.9</v>
      </c>
      <c r="L13" s="285">
        <v>4910.5</v>
      </c>
      <c r="M13" s="285">
        <v>4518.3999999999996</v>
      </c>
      <c r="N13" s="285">
        <v>5321.7</v>
      </c>
      <c r="O13" s="285">
        <v>6689.3</v>
      </c>
      <c r="P13" s="285">
        <v>6931.1</v>
      </c>
      <c r="Q13" s="285">
        <v>6551.5</v>
      </c>
      <c r="R13" s="285">
        <v>7039.4</v>
      </c>
      <c r="S13" s="285">
        <v>8222.9</v>
      </c>
      <c r="T13" s="285">
        <v>7419.6</v>
      </c>
      <c r="U13" s="285"/>
      <c r="V13" s="285"/>
      <c r="W13" s="285"/>
      <c r="X13" s="285">
        <v>6872.2</v>
      </c>
      <c r="Y13" s="285">
        <v>6621.6</v>
      </c>
      <c r="Z13" s="285">
        <v>5764</v>
      </c>
      <c r="AA13" s="285">
        <v>4391.3</v>
      </c>
      <c r="AB13" s="285"/>
      <c r="AC13" s="285"/>
      <c r="AD13" s="285"/>
      <c r="AE13" s="285"/>
      <c r="AF13" s="285"/>
      <c r="AG13" s="285"/>
      <c r="AH13" s="285"/>
      <c r="AI13" s="285"/>
    </row>
    <row r="14" spans="1:38">
      <c r="A14" s="92" t="s">
        <v>17</v>
      </c>
      <c r="B14" s="285">
        <v>2414.1</v>
      </c>
      <c r="C14" s="285">
        <v>2405.3000000000002</v>
      </c>
      <c r="D14" s="285">
        <v>2708.3</v>
      </c>
      <c r="E14" s="285">
        <v>2709.3</v>
      </c>
      <c r="F14" s="285">
        <v>2696.4</v>
      </c>
      <c r="G14" s="285">
        <v>2140.1</v>
      </c>
      <c r="H14" s="285">
        <v>2150.1999999999998</v>
      </c>
      <c r="I14" s="285">
        <v>1838.5</v>
      </c>
      <c r="J14" s="285">
        <v>1757.9</v>
      </c>
      <c r="K14" s="285">
        <v>1707.5</v>
      </c>
      <c r="L14" s="285">
        <v>1356.7</v>
      </c>
      <c r="M14" s="285">
        <v>1345.3</v>
      </c>
      <c r="N14" s="285">
        <v>1788.6</v>
      </c>
      <c r="O14" s="285">
        <v>2185</v>
      </c>
      <c r="P14" s="285">
        <v>2288.3000000000002</v>
      </c>
      <c r="Q14" s="285">
        <v>2356.6</v>
      </c>
      <c r="R14" s="285">
        <v>2208.8000000000002</v>
      </c>
      <c r="S14" s="285">
        <v>1904.9</v>
      </c>
      <c r="T14" s="285">
        <v>2044</v>
      </c>
      <c r="U14" s="285">
        <v>3876.42</v>
      </c>
      <c r="V14" s="285">
        <v>4129.55</v>
      </c>
      <c r="W14" s="285">
        <v>3554.22</v>
      </c>
      <c r="X14" s="285">
        <v>2548.3000000000002</v>
      </c>
      <c r="Y14" s="285"/>
      <c r="Z14" s="285"/>
      <c r="AA14" s="285">
        <v>2442.8000000000002</v>
      </c>
      <c r="AB14" s="285">
        <v>3076.7</v>
      </c>
      <c r="AC14" s="285">
        <v>3317.2</v>
      </c>
      <c r="AD14" s="285"/>
      <c r="AE14" s="285"/>
      <c r="AF14" s="285"/>
      <c r="AG14" s="285"/>
      <c r="AH14" s="285"/>
      <c r="AI14" s="285"/>
      <c r="AL14" s="8"/>
    </row>
    <row r="15" spans="1:38">
      <c r="A15" s="92" t="s">
        <v>4</v>
      </c>
      <c r="B15" s="285" t="s">
        <v>94</v>
      </c>
      <c r="C15" s="285" t="s">
        <v>94</v>
      </c>
      <c r="D15" s="285" t="s">
        <v>94</v>
      </c>
      <c r="E15" s="285" t="s">
        <v>94</v>
      </c>
      <c r="F15" s="285" t="s">
        <v>94</v>
      </c>
      <c r="G15" s="285" t="s">
        <v>94</v>
      </c>
      <c r="H15" s="285" t="s">
        <v>94</v>
      </c>
      <c r="I15" s="285" t="s">
        <v>94</v>
      </c>
      <c r="J15" s="285" t="s">
        <v>94</v>
      </c>
      <c r="K15" s="285" t="s">
        <v>94</v>
      </c>
      <c r="L15" s="285" t="s">
        <v>94</v>
      </c>
      <c r="M15" s="285" t="s">
        <v>94</v>
      </c>
      <c r="N15" s="285" t="s">
        <v>94</v>
      </c>
      <c r="O15" s="285" t="s">
        <v>94</v>
      </c>
      <c r="P15" s="285" t="s">
        <v>94</v>
      </c>
      <c r="Q15" s="285" t="s">
        <v>94</v>
      </c>
      <c r="R15" s="285" t="s">
        <v>94</v>
      </c>
      <c r="S15" s="285" t="s">
        <v>94</v>
      </c>
      <c r="T15" s="285" t="s">
        <v>94</v>
      </c>
      <c r="U15" s="285" t="s">
        <v>94</v>
      </c>
      <c r="V15" s="285" t="s">
        <v>94</v>
      </c>
      <c r="W15" s="285" t="s">
        <v>94</v>
      </c>
      <c r="X15" s="285" t="s">
        <v>94</v>
      </c>
      <c r="Y15" s="285" t="s">
        <v>94</v>
      </c>
      <c r="Z15" s="285" t="s">
        <v>94</v>
      </c>
      <c r="AA15" s="285" t="s">
        <v>94</v>
      </c>
      <c r="AB15" s="285" t="s">
        <v>94</v>
      </c>
      <c r="AC15" s="285" t="s">
        <v>94</v>
      </c>
      <c r="AD15" s="285" t="s">
        <v>94</v>
      </c>
      <c r="AE15" s="285" t="s">
        <v>94</v>
      </c>
      <c r="AF15" s="285" t="s">
        <v>94</v>
      </c>
      <c r="AG15" s="285"/>
      <c r="AH15" s="285"/>
      <c r="AI15" s="285"/>
    </row>
    <row r="16" spans="1:38" ht="15" customHeight="1">
      <c r="A16" s="92" t="s">
        <v>3</v>
      </c>
      <c r="B16" s="285">
        <v>2235.5</v>
      </c>
      <c r="C16" s="285">
        <v>2429.8000000000002</v>
      </c>
      <c r="D16" s="285">
        <v>2369.1999999999998</v>
      </c>
      <c r="E16" s="285">
        <v>2951.4</v>
      </c>
      <c r="F16" s="285">
        <v>2887.4</v>
      </c>
      <c r="G16" s="285">
        <v>2587.6</v>
      </c>
      <c r="H16" s="285">
        <v>2723.9</v>
      </c>
      <c r="I16" s="285">
        <v>2197</v>
      </c>
      <c r="J16" s="285">
        <v>2009.6</v>
      </c>
      <c r="K16" s="285">
        <v>2043.2</v>
      </c>
      <c r="L16" s="285">
        <v>1756.3</v>
      </c>
      <c r="M16" s="285">
        <v>1718.1</v>
      </c>
      <c r="N16" s="285">
        <v>2586.3000000000002</v>
      </c>
      <c r="O16" s="285">
        <v>3201</v>
      </c>
      <c r="P16" s="285">
        <v>3421.1</v>
      </c>
      <c r="Q16" s="285">
        <v>3860.8</v>
      </c>
      <c r="R16" s="285">
        <v>3983.1</v>
      </c>
      <c r="S16" s="285">
        <v>3658</v>
      </c>
      <c r="T16" s="285">
        <v>3687.3</v>
      </c>
      <c r="U16" s="285">
        <v>4932.1000000000004</v>
      </c>
      <c r="V16" s="285">
        <v>6295.6</v>
      </c>
      <c r="W16" s="285">
        <v>5270.4</v>
      </c>
      <c r="X16" s="285">
        <v>4365.8999999999996</v>
      </c>
      <c r="Y16" s="285">
        <v>4455.3</v>
      </c>
      <c r="Z16" s="285">
        <v>4050.3530000000001</v>
      </c>
      <c r="AA16" s="285">
        <v>3858.8</v>
      </c>
      <c r="AB16" s="285">
        <v>5249.7</v>
      </c>
      <c r="AC16" s="285">
        <v>5380.2</v>
      </c>
      <c r="AD16" s="285">
        <v>4959.2</v>
      </c>
      <c r="AE16" s="285">
        <v>4784.3999999999996</v>
      </c>
      <c r="AF16" s="285">
        <v>5764.3</v>
      </c>
      <c r="AG16" s="285">
        <v>5529.4</v>
      </c>
      <c r="AH16" s="285">
        <v>4428.6000000000004</v>
      </c>
      <c r="AI16" s="285">
        <v>4511.3</v>
      </c>
    </row>
    <row r="17" spans="1:35">
      <c r="A17" s="92" t="s">
        <v>32</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row>
    <row r="18" spans="1:35">
      <c r="A18" s="92" t="s">
        <v>1</v>
      </c>
      <c r="B18" s="285"/>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row>
    <row r="19" spans="1:35">
      <c r="A19" s="92" t="s">
        <v>23</v>
      </c>
      <c r="B19" s="285"/>
      <c r="C19" s="285"/>
      <c r="D19" s="285"/>
      <c r="E19" s="285"/>
      <c r="F19" s="285"/>
      <c r="G19" s="285"/>
      <c r="H19" s="285"/>
      <c r="I19" s="285"/>
      <c r="J19" s="285"/>
      <c r="K19" s="285"/>
      <c r="L19" s="285"/>
      <c r="M19" s="285"/>
      <c r="N19" s="285"/>
      <c r="O19" s="285"/>
      <c r="P19" s="285"/>
      <c r="Q19" s="285"/>
      <c r="R19" s="285"/>
      <c r="S19" s="285"/>
      <c r="T19" s="285"/>
      <c r="U19" s="285"/>
      <c r="V19" s="285"/>
      <c r="W19" s="285"/>
      <c r="X19" s="285"/>
      <c r="Y19" s="285"/>
      <c r="Z19" s="285"/>
      <c r="AA19" s="285"/>
      <c r="AB19" s="285"/>
      <c r="AC19" s="285"/>
      <c r="AD19" s="285"/>
      <c r="AE19" s="285"/>
      <c r="AF19" s="285"/>
      <c r="AG19" s="285"/>
      <c r="AH19" s="285"/>
      <c r="AI19" s="285"/>
    </row>
    <row r="20" spans="1:35">
      <c r="A20" s="17"/>
      <c r="B20" s="17"/>
      <c r="C20" s="13"/>
      <c r="D20" s="13"/>
      <c r="E20" s="13"/>
      <c r="F20" s="13"/>
      <c r="G20" s="13"/>
      <c r="H20" s="13"/>
      <c r="I20" s="13"/>
      <c r="J20" s="13"/>
      <c r="K20" s="13"/>
      <c r="L20" s="13"/>
      <c r="M20" s="13"/>
      <c r="N20" s="13"/>
      <c r="O20" s="13"/>
      <c r="P20" s="17"/>
      <c r="Q20" s="17"/>
      <c r="R20" s="17"/>
      <c r="S20" s="17"/>
      <c r="T20" s="17"/>
      <c r="X20" s="17"/>
      <c r="AE20" s="190"/>
      <c r="AF20" s="190"/>
      <c r="AG20" s="190"/>
      <c r="AH20" s="190"/>
      <c r="AI20" s="190"/>
    </row>
    <row r="21" spans="1:35">
      <c r="A21" s="44" t="s">
        <v>18</v>
      </c>
      <c r="B21" s="13"/>
      <c r="D21" s="17"/>
      <c r="F21" s="17"/>
      <c r="G21" s="17"/>
      <c r="H21" s="17"/>
      <c r="I21" s="17"/>
      <c r="J21" s="17"/>
      <c r="K21" s="17"/>
      <c r="L21" s="17"/>
      <c r="M21" s="17"/>
      <c r="N21" s="17"/>
      <c r="O21" s="17"/>
      <c r="P21" s="17"/>
      <c r="Q21" s="17"/>
      <c r="R21" s="17"/>
      <c r="S21" s="17"/>
      <c r="T21" s="17"/>
      <c r="U21" s="13"/>
      <c r="V21" s="13"/>
      <c r="W21" s="13"/>
      <c r="X21" s="17"/>
      <c r="AE21" s="8"/>
      <c r="AF21" s="8"/>
      <c r="AG21" s="8"/>
      <c r="AH21" s="8"/>
      <c r="AI21" s="8"/>
    </row>
    <row r="22" spans="1:35">
      <c r="A22" s="17"/>
      <c r="B22" s="17"/>
      <c r="D22" s="17"/>
      <c r="F22" s="17"/>
      <c r="G22" s="17"/>
      <c r="H22" s="17"/>
      <c r="I22" s="17"/>
      <c r="J22" s="17"/>
      <c r="K22" s="17"/>
      <c r="L22" s="17"/>
      <c r="M22" s="17"/>
      <c r="N22" s="17"/>
      <c r="O22" s="17"/>
      <c r="P22" s="17"/>
      <c r="Q22" s="17"/>
      <c r="R22" s="17"/>
      <c r="S22" s="17"/>
      <c r="T22" s="17"/>
      <c r="U22" s="13"/>
      <c r="V22" s="13"/>
      <c r="W22" s="13"/>
      <c r="X22" s="17"/>
      <c r="AE22" s="13"/>
      <c r="AF22" s="13"/>
      <c r="AG22" s="13"/>
      <c r="AH22" s="13"/>
      <c r="AI22" s="13"/>
    </row>
    <row r="23" spans="1:35">
      <c r="A23" s="13" t="s">
        <v>378</v>
      </c>
      <c r="B23" s="13"/>
      <c r="D23" s="17"/>
      <c r="F23" s="17"/>
      <c r="G23" s="17"/>
      <c r="H23" s="17"/>
      <c r="I23" s="17"/>
      <c r="J23" s="17"/>
      <c r="K23" s="17"/>
      <c r="L23" s="17"/>
      <c r="M23" s="17"/>
      <c r="N23" s="17"/>
      <c r="O23" s="17"/>
      <c r="P23" s="17"/>
      <c r="Q23" s="17"/>
      <c r="R23" s="17"/>
      <c r="S23" s="17"/>
      <c r="T23" s="17"/>
      <c r="X23" s="17"/>
      <c r="AE23" s="13"/>
      <c r="AF23" s="13"/>
      <c r="AG23" s="13"/>
      <c r="AH23" s="13"/>
      <c r="AI23" s="13"/>
    </row>
    <row r="24" spans="1:35">
      <c r="A24" s="17"/>
      <c r="B24" s="13"/>
      <c r="D24" s="17"/>
      <c r="F24" s="17"/>
      <c r="G24" s="17"/>
      <c r="H24" s="17"/>
      <c r="I24" s="17"/>
      <c r="J24" s="17"/>
      <c r="K24" s="17"/>
      <c r="L24" s="17"/>
      <c r="M24" s="17"/>
      <c r="N24" s="17"/>
      <c r="O24" s="17"/>
      <c r="P24" s="17"/>
      <c r="Q24" s="17"/>
      <c r="R24" s="17"/>
      <c r="S24" s="17"/>
      <c r="T24" s="17"/>
      <c r="X24" s="17"/>
      <c r="AE24" s="13"/>
      <c r="AF24" s="13"/>
      <c r="AG24" s="13"/>
      <c r="AH24" s="13"/>
      <c r="AI24" s="13"/>
    </row>
    <row r="25" spans="1:35">
      <c r="A25" s="13" t="s">
        <v>410</v>
      </c>
      <c r="B25" s="17"/>
      <c r="D25" s="17"/>
      <c r="F25" s="17"/>
      <c r="G25" s="17"/>
      <c r="H25" s="17"/>
      <c r="I25" s="17"/>
      <c r="J25" s="17"/>
      <c r="K25" s="17"/>
      <c r="L25" s="17"/>
      <c r="M25" s="17"/>
      <c r="N25" s="17"/>
      <c r="O25" s="17"/>
      <c r="P25" s="17"/>
      <c r="Q25" s="17"/>
      <c r="R25" s="17"/>
      <c r="S25" s="17"/>
      <c r="T25" s="17"/>
      <c r="U25" s="13"/>
      <c r="V25" s="13"/>
      <c r="W25" s="13"/>
      <c r="X25" s="17"/>
      <c r="AE25" s="13"/>
      <c r="AF25" s="13"/>
      <c r="AG25" s="13"/>
      <c r="AH25" s="13"/>
      <c r="AI25" s="13"/>
    </row>
    <row r="26" spans="1:35">
      <c r="A26" s="13"/>
      <c r="F26" s="17"/>
      <c r="G26" s="17"/>
      <c r="H26" s="17"/>
      <c r="I26" s="17"/>
      <c r="J26" s="17"/>
      <c r="K26" s="17"/>
      <c r="L26" s="17"/>
      <c r="M26" s="17"/>
      <c r="N26" s="17"/>
      <c r="O26" s="17"/>
      <c r="P26" s="17"/>
      <c r="Q26" s="17"/>
      <c r="R26" s="17"/>
      <c r="S26" s="17"/>
      <c r="T26" s="17"/>
      <c r="U26" s="13"/>
      <c r="V26" s="13"/>
      <c r="W26" s="13"/>
      <c r="X26" s="17"/>
      <c r="AE26" s="13"/>
      <c r="AF26" s="13"/>
      <c r="AG26" s="13"/>
      <c r="AH26" s="13"/>
      <c r="AI26" s="13"/>
    </row>
    <row r="27" spans="1:35">
      <c r="A27" s="17" t="s">
        <v>2721</v>
      </c>
      <c r="F27" s="17"/>
      <c r="G27" s="17"/>
      <c r="H27" s="17"/>
      <c r="I27" s="17"/>
      <c r="J27" s="17"/>
      <c r="K27" s="17"/>
      <c r="L27" s="17"/>
      <c r="M27" s="17"/>
      <c r="N27" s="17"/>
      <c r="O27" s="17"/>
      <c r="P27" s="17"/>
      <c r="Q27" s="17"/>
      <c r="R27" s="17"/>
      <c r="S27" s="17"/>
      <c r="T27" s="17"/>
      <c r="U27" s="13"/>
      <c r="V27" s="13"/>
      <c r="W27" s="13"/>
      <c r="X27" s="17"/>
      <c r="AE27" s="13"/>
      <c r="AF27" s="13"/>
      <c r="AG27" s="13"/>
      <c r="AH27" s="13"/>
      <c r="AI27" s="13"/>
    </row>
    <row r="28" spans="1:35">
      <c r="A28" s="13"/>
      <c r="F28" s="17"/>
      <c r="G28" s="17"/>
      <c r="H28" s="17"/>
      <c r="I28" s="17"/>
      <c r="J28" s="17"/>
      <c r="K28" s="17"/>
      <c r="L28" s="17"/>
      <c r="M28" s="17"/>
      <c r="N28" s="17"/>
      <c r="O28" s="17"/>
      <c r="P28" s="17"/>
      <c r="Q28" s="17"/>
      <c r="R28" s="17"/>
      <c r="S28" s="17"/>
      <c r="T28" s="17"/>
      <c r="U28" s="13"/>
      <c r="V28" s="13"/>
      <c r="W28" s="13"/>
      <c r="X28" s="17"/>
      <c r="AE28" s="13"/>
      <c r="AF28" s="13"/>
      <c r="AG28" s="13"/>
      <c r="AH28" s="13"/>
      <c r="AI28" s="13"/>
    </row>
    <row r="29" spans="1:35">
      <c r="A29" s="17" t="s">
        <v>2846</v>
      </c>
      <c r="B29" s="17"/>
      <c r="C29" s="17"/>
      <c r="D29" s="17"/>
      <c r="E29" s="17"/>
      <c r="F29" s="17"/>
      <c r="G29" s="17"/>
      <c r="H29" s="17"/>
      <c r="I29" s="17"/>
      <c r="J29" s="17"/>
      <c r="K29" s="17"/>
      <c r="L29" s="17"/>
      <c r="M29" s="17"/>
      <c r="N29" s="17"/>
      <c r="O29" s="17"/>
      <c r="P29" s="17"/>
      <c r="Q29" s="17"/>
      <c r="R29" s="17"/>
      <c r="S29" s="17"/>
      <c r="T29" s="17"/>
      <c r="U29" s="13"/>
      <c r="V29" s="13"/>
      <c r="W29" s="13"/>
      <c r="X29" s="17"/>
      <c r="AE29" s="13"/>
      <c r="AF29" s="13"/>
      <c r="AG29" s="13"/>
      <c r="AH29" s="13"/>
      <c r="AI29" s="13"/>
    </row>
    <row r="30" spans="1:35">
      <c r="B30" s="17"/>
      <c r="C30" s="17"/>
      <c r="D30" s="17"/>
      <c r="E30" s="17"/>
      <c r="F30" s="17"/>
      <c r="G30" s="17"/>
      <c r="H30" s="17"/>
      <c r="I30" s="17"/>
      <c r="J30" s="17"/>
      <c r="K30" s="17"/>
      <c r="L30" s="17"/>
      <c r="M30" s="17"/>
      <c r="N30" s="17"/>
      <c r="O30" s="17"/>
      <c r="P30" s="17"/>
      <c r="Q30" s="17"/>
      <c r="R30" s="17"/>
      <c r="S30" s="17"/>
      <c r="T30" s="17"/>
      <c r="U30" s="13"/>
      <c r="V30" s="13"/>
      <c r="W30" s="13"/>
      <c r="X30" s="17"/>
      <c r="AE30" s="13"/>
      <c r="AF30" s="13"/>
      <c r="AG30" s="13"/>
      <c r="AH30" s="13"/>
      <c r="AI30" s="13"/>
    </row>
    <row r="31" spans="1:35">
      <c r="A31" s="17" t="s">
        <v>2932</v>
      </c>
      <c r="B31" s="17"/>
      <c r="C31" s="17"/>
      <c r="D31" s="17"/>
      <c r="E31" s="17"/>
      <c r="F31" s="17"/>
      <c r="G31" s="17"/>
      <c r="H31" s="17"/>
      <c r="I31" s="17"/>
      <c r="J31" s="17"/>
      <c r="K31" s="17"/>
      <c r="L31" s="17"/>
      <c r="M31" s="17"/>
      <c r="N31" s="17"/>
      <c r="O31" s="17"/>
      <c r="P31" s="17"/>
      <c r="Q31" s="17"/>
      <c r="R31" s="17"/>
      <c r="S31" s="17"/>
      <c r="T31" s="17"/>
      <c r="U31" s="13"/>
      <c r="V31" s="13"/>
      <c r="W31" s="13"/>
      <c r="X31" s="17"/>
      <c r="AE31" s="13"/>
      <c r="AF31" s="13"/>
      <c r="AG31" s="13"/>
      <c r="AH31" s="13"/>
      <c r="AI31" s="13"/>
    </row>
    <row r="32" spans="1:35">
      <c r="B32" s="17"/>
      <c r="C32" s="17"/>
      <c r="D32" s="17"/>
      <c r="E32" s="17"/>
      <c r="F32" s="17"/>
      <c r="G32" s="17"/>
      <c r="H32" s="17"/>
      <c r="I32" s="17"/>
      <c r="J32" s="17"/>
      <c r="K32" s="17"/>
      <c r="L32" s="17"/>
      <c r="M32" s="17"/>
      <c r="N32" s="17"/>
      <c r="O32" s="17"/>
      <c r="P32" s="17"/>
      <c r="Q32" s="17"/>
      <c r="R32" s="17"/>
      <c r="S32" s="17"/>
      <c r="T32" s="17"/>
      <c r="U32" s="13"/>
      <c r="V32" s="13"/>
      <c r="W32" s="13"/>
      <c r="X32" s="17"/>
      <c r="AE32" s="13"/>
      <c r="AF32" s="13"/>
      <c r="AG32" s="13"/>
      <c r="AH32" s="13"/>
      <c r="AI32" s="13"/>
    </row>
    <row r="33" spans="1:35">
      <c r="A33" s="17" t="s">
        <v>3284</v>
      </c>
      <c r="B33" s="17"/>
      <c r="C33" s="17"/>
      <c r="D33" s="17"/>
      <c r="E33" s="17"/>
      <c r="F33" s="17"/>
      <c r="G33" s="17"/>
      <c r="H33" s="17"/>
      <c r="I33" s="17"/>
      <c r="J33" s="17"/>
      <c r="K33" s="17"/>
      <c r="L33" s="17"/>
      <c r="M33" s="17"/>
      <c r="N33" s="17"/>
      <c r="O33" s="17"/>
      <c r="P33" s="17"/>
      <c r="Q33" s="17"/>
      <c r="R33" s="17"/>
      <c r="S33" s="17"/>
      <c r="T33" s="17"/>
      <c r="U33" s="13"/>
      <c r="V33" s="13"/>
      <c r="W33" s="13"/>
      <c r="X33" s="17"/>
      <c r="AE33" s="13"/>
      <c r="AF33" s="13"/>
      <c r="AG33" s="13"/>
      <c r="AH33" s="13"/>
      <c r="AI33" s="13"/>
    </row>
    <row r="34" spans="1:35">
      <c r="B34" s="17"/>
      <c r="C34" s="17"/>
      <c r="D34" s="17"/>
      <c r="E34" s="17"/>
      <c r="F34" s="17"/>
      <c r="G34" s="17"/>
      <c r="H34" s="17"/>
      <c r="I34" s="17"/>
      <c r="J34" s="17"/>
      <c r="K34" s="17"/>
      <c r="L34" s="17"/>
      <c r="M34" s="17"/>
      <c r="N34" s="17"/>
      <c r="O34" s="17"/>
      <c r="P34" s="17"/>
      <c r="Q34" s="17"/>
      <c r="R34" s="17"/>
      <c r="S34" s="17"/>
      <c r="T34" s="17"/>
      <c r="U34" s="13"/>
      <c r="V34" s="13"/>
      <c r="W34" s="13"/>
      <c r="X34" s="17"/>
      <c r="AE34" s="13"/>
      <c r="AF34" s="13"/>
      <c r="AG34" s="13"/>
      <c r="AH34" s="13"/>
      <c r="AI34" s="13"/>
    </row>
    <row r="35" spans="1:35">
      <c r="A35" s="17" t="s">
        <v>3068</v>
      </c>
      <c r="U35" s="13"/>
      <c r="V35" s="13"/>
      <c r="W35" s="13"/>
    </row>
    <row r="36" spans="1:35">
      <c r="U36" s="13"/>
      <c r="V36" s="13"/>
      <c r="W36" s="13"/>
    </row>
    <row r="37" spans="1:35">
      <c r="A37" s="53" t="s">
        <v>102</v>
      </c>
      <c r="U37" s="13"/>
      <c r="V37" s="13"/>
      <c r="W37" s="13"/>
    </row>
    <row r="38" spans="1:35">
      <c r="U38" s="13"/>
      <c r="V38" s="13"/>
      <c r="W38" s="13"/>
    </row>
    <row r="39" spans="1:35">
      <c r="U39" s="13"/>
      <c r="V39" s="13"/>
      <c r="W39" s="13"/>
    </row>
    <row r="40" spans="1:35">
      <c r="U40" s="13"/>
      <c r="V40" s="13"/>
      <c r="W40" s="13"/>
    </row>
    <row r="41" spans="1:35">
      <c r="U41" s="13"/>
      <c r="V41" s="13"/>
      <c r="W41" s="13"/>
    </row>
    <row r="42" spans="1:35">
      <c r="U42" s="13"/>
      <c r="V42" s="13"/>
      <c r="W42" s="13"/>
    </row>
    <row r="43" spans="1:35">
      <c r="U43" s="13"/>
      <c r="V43" s="13"/>
      <c r="W43" s="13"/>
    </row>
    <row r="44" spans="1:35">
      <c r="U44" s="13"/>
      <c r="V44" s="13"/>
      <c r="W44" s="13"/>
    </row>
  </sheetData>
  <conditionalFormatting sqref="U1:W2">
    <cfRule type="expression" dxfId="56" priority="1" stopIfTrue="1">
      <formula>#N/A</formula>
    </cfRule>
  </conditionalFormatting>
  <hyperlinks>
    <hyperlink ref="AK3" location="Content!A1" display="Back to content page" xr:uid="{00000000-0004-0000-2A01-000000000000}"/>
  </hyperlinks>
  <pageMargins left="0.7" right="0.7" top="0.75" bottom="0.75" header="0.3" footer="0.3"/>
</worksheet>
</file>

<file path=xl/worksheets/sheet2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1-000000000000}">
  <sheetPr codeName="Sheet300"/>
  <dimension ref="A1:AF91"/>
  <sheetViews>
    <sheetView topLeftCell="R6" zoomScale="95" zoomScaleNormal="95" workbookViewId="0">
      <selection activeCell="AC23" sqref="AC23"/>
    </sheetView>
  </sheetViews>
  <sheetFormatPr defaultRowHeight="14.5"/>
  <cols>
    <col min="1" max="1" width="17.453125" customWidth="1"/>
    <col min="2" max="2" width="27.26953125" customWidth="1"/>
    <col min="3" max="13" width="12.7265625" style="23" customWidth="1"/>
    <col min="14" max="27" width="12.7265625" customWidth="1"/>
    <col min="29" max="29" width="8.81640625" customWidth="1"/>
    <col min="30" max="30" width="8.7265625" customWidth="1"/>
    <col min="31" max="32" width="8.81640625" customWidth="1"/>
  </cols>
  <sheetData>
    <row r="1" spans="1:32">
      <c r="A1" s="18" t="s">
        <v>3210</v>
      </c>
      <c r="B1" s="17"/>
      <c r="C1" s="43"/>
      <c r="D1" s="43"/>
      <c r="E1" s="43"/>
      <c r="F1" s="43"/>
      <c r="G1" s="43"/>
      <c r="H1" s="43"/>
      <c r="I1" s="43"/>
      <c r="J1" s="43"/>
      <c r="K1" s="43"/>
      <c r="L1" s="43"/>
      <c r="M1" s="43"/>
      <c r="N1" s="62"/>
      <c r="O1" s="62"/>
      <c r="P1" s="17"/>
      <c r="R1" s="13"/>
      <c r="S1" s="13"/>
      <c r="T1" s="13"/>
      <c r="U1" s="13"/>
      <c r="V1" s="13"/>
      <c r="W1" s="13"/>
      <c r="X1" s="13"/>
      <c r="Y1" s="13"/>
      <c r="Z1" s="13"/>
      <c r="AA1" s="13"/>
      <c r="AB1" s="17"/>
      <c r="AC1" s="17"/>
    </row>
    <row r="2" spans="1:32">
      <c r="A2" s="40"/>
      <c r="B2" s="40"/>
      <c r="C2" s="58"/>
      <c r="D2" s="58"/>
      <c r="E2" s="58"/>
      <c r="F2" s="43" t="s">
        <v>15</v>
      </c>
      <c r="G2" s="58"/>
      <c r="H2" s="58"/>
      <c r="I2" s="58"/>
      <c r="J2" s="58"/>
      <c r="K2" s="58"/>
      <c r="L2" s="58"/>
      <c r="M2" s="43"/>
      <c r="N2" s="62"/>
      <c r="O2" s="62"/>
      <c r="P2" s="17"/>
      <c r="R2" s="13"/>
      <c r="S2" s="13"/>
      <c r="T2" s="13"/>
      <c r="U2" s="13"/>
      <c r="V2" s="13"/>
      <c r="W2" s="13"/>
      <c r="X2" s="13"/>
      <c r="Y2" s="13"/>
      <c r="Z2" s="13"/>
      <c r="AA2" s="13"/>
      <c r="AB2" s="17"/>
      <c r="AC2" s="17"/>
    </row>
    <row r="3" spans="1:32">
      <c r="A3" s="215" t="s">
        <v>14</v>
      </c>
      <c r="B3" s="215"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A3" s="21">
        <v>2024</v>
      </c>
      <c r="AB3" s="17"/>
      <c r="AC3" s="1" t="s">
        <v>528</v>
      </c>
    </row>
    <row r="4" spans="1:32" s="5" customFormat="1" ht="15.5">
      <c r="A4" s="1106" t="s">
        <v>13</v>
      </c>
      <c r="B4" s="92" t="s">
        <v>84</v>
      </c>
      <c r="C4" s="520">
        <v>394.60700000000003</v>
      </c>
      <c r="D4" s="520">
        <v>458.65899999999999</v>
      </c>
      <c r="E4" s="520">
        <v>546.85900000000004</v>
      </c>
      <c r="F4" s="520">
        <v>618.68399999999997</v>
      </c>
      <c r="G4" s="520">
        <v>530.601</v>
      </c>
      <c r="H4" s="520">
        <v>720.27300000000002</v>
      </c>
      <c r="I4" s="520">
        <v>526.08399999999995</v>
      </c>
      <c r="J4" s="520">
        <v>615.89400000000001</v>
      </c>
      <c r="K4" s="520">
        <v>702.38499999999999</v>
      </c>
      <c r="L4" s="520">
        <v>970.23099999999999</v>
      </c>
      <c r="M4" s="520">
        <v>1072.7370000000001</v>
      </c>
      <c r="N4" s="520">
        <v>1262.222</v>
      </c>
      <c r="O4" s="520">
        <v>454.34300000000002</v>
      </c>
      <c r="P4" s="285">
        <v>1548.75</v>
      </c>
      <c r="Q4" s="285">
        <v>1686.8689999999999</v>
      </c>
      <c r="R4" s="285">
        <v>1841.4760000000001</v>
      </c>
      <c r="S4" s="285">
        <v>2238.4560000000001</v>
      </c>
      <c r="T4" s="285">
        <v>2380.5219999999999</v>
      </c>
      <c r="U4" s="285">
        <v>2765.3159999999998</v>
      </c>
      <c r="V4" s="285">
        <v>2818.6840000000002</v>
      </c>
      <c r="W4" s="285">
        <v>2972.1770000000001</v>
      </c>
      <c r="X4" s="520">
        <v>2970.2080000000001</v>
      </c>
      <c r="Y4" s="285">
        <v>3089.902</v>
      </c>
      <c r="Z4" s="285">
        <v>3214.6979999999999</v>
      </c>
      <c r="AA4" s="285">
        <v>3352.4589999999998</v>
      </c>
      <c r="AB4" s="14"/>
      <c r="AC4" s="14"/>
      <c r="AD4" s="308"/>
      <c r="AE4" s="566"/>
      <c r="AF4" s="568"/>
    </row>
    <row r="5" spans="1:32" s="5" customFormat="1" ht="15.5">
      <c r="A5" s="1106"/>
      <c r="B5" s="92" t="s">
        <v>57</v>
      </c>
      <c r="C5" s="520">
        <v>686853</v>
      </c>
      <c r="D5" s="520">
        <v>745169</v>
      </c>
      <c r="E5" s="520">
        <v>815429</v>
      </c>
      <c r="F5" s="520">
        <v>818448</v>
      </c>
      <c r="G5" s="520">
        <v>1067773</v>
      </c>
      <c r="H5" s="520">
        <v>1090249</v>
      </c>
      <c r="I5" s="520">
        <v>1122458</v>
      </c>
      <c r="J5" s="520">
        <v>1209857</v>
      </c>
      <c r="K5" s="520">
        <v>883943</v>
      </c>
      <c r="L5" s="520">
        <v>1544096</v>
      </c>
      <c r="M5" s="520">
        <v>1568226</v>
      </c>
      <c r="N5" s="520">
        <v>1721985</v>
      </c>
      <c r="O5" s="520">
        <v>1922590</v>
      </c>
      <c r="P5" s="285">
        <v>1942712</v>
      </c>
      <c r="Q5" s="285">
        <v>1932868</v>
      </c>
      <c r="R5" s="285">
        <v>2004976</v>
      </c>
      <c r="S5" s="285">
        <v>2287574</v>
      </c>
      <c r="T5" s="285">
        <v>2638714</v>
      </c>
      <c r="U5" s="285">
        <v>2639535</v>
      </c>
      <c r="V5" s="285">
        <v>2642691</v>
      </c>
      <c r="W5" s="285">
        <v>2703660</v>
      </c>
      <c r="X5" s="520">
        <v>2741091</v>
      </c>
      <c r="Y5" s="285">
        <v>2758105</v>
      </c>
      <c r="Z5" s="285"/>
      <c r="AA5" s="285"/>
      <c r="AC5"/>
      <c r="AD5" s="308"/>
      <c r="AE5" s="325"/>
      <c r="AF5" s="566"/>
    </row>
    <row r="6" spans="1:32" s="5" customFormat="1" ht="15.5">
      <c r="A6" s="1106"/>
      <c r="B6" s="92" t="s">
        <v>524</v>
      </c>
      <c r="C6" s="285">
        <v>686853</v>
      </c>
      <c r="D6" s="285">
        <v>745169</v>
      </c>
      <c r="E6" s="285">
        <v>815428</v>
      </c>
      <c r="F6" s="285">
        <v>818445</v>
      </c>
      <c r="G6" s="285">
        <v>1067772</v>
      </c>
      <c r="H6" s="285">
        <v>1090250</v>
      </c>
      <c r="I6" s="285">
        <v>1122456</v>
      </c>
      <c r="J6" s="285">
        <v>1209857</v>
      </c>
      <c r="K6" s="285">
        <v>883943</v>
      </c>
      <c r="L6" s="285">
        <v>1466891</v>
      </c>
      <c r="M6" s="285">
        <v>1489815</v>
      </c>
      <c r="N6" s="285">
        <v>1711142</v>
      </c>
      <c r="O6" s="285">
        <v>584732</v>
      </c>
      <c r="P6" s="285">
        <v>1635980</v>
      </c>
      <c r="Q6" s="285">
        <v>1624186</v>
      </c>
      <c r="R6" s="285">
        <v>1671922</v>
      </c>
      <c r="S6" s="285">
        <v>2287574</v>
      </c>
      <c r="T6" s="285">
        <v>2664361</v>
      </c>
      <c r="U6" s="285">
        <v>2639535</v>
      </c>
      <c r="V6" s="285">
        <v>2642691</v>
      </c>
      <c r="W6" s="285">
        <v>2703660</v>
      </c>
      <c r="X6" s="285">
        <v>2741091</v>
      </c>
      <c r="Y6" s="285">
        <v>2758105</v>
      </c>
      <c r="Z6" s="285">
        <v>2796510</v>
      </c>
      <c r="AA6" s="285">
        <v>2819479</v>
      </c>
      <c r="AC6"/>
      <c r="AD6"/>
      <c r="AE6" s="566"/>
      <c r="AF6" s="568"/>
    </row>
    <row r="7" spans="1:32" s="5" customFormat="1" ht="15.5">
      <c r="A7" s="1106"/>
      <c r="B7" s="92" t="s">
        <v>56</v>
      </c>
      <c r="C7" s="520">
        <v>574.51448854412808</v>
      </c>
      <c r="D7" s="520">
        <v>615.51003866237056</v>
      </c>
      <c r="E7" s="520">
        <v>670.63962650334975</v>
      </c>
      <c r="F7" s="520">
        <v>755.92340625183272</v>
      </c>
      <c r="G7" s="520">
        <v>496.92303513949128</v>
      </c>
      <c r="H7" s="520">
        <v>660.64999830313991</v>
      </c>
      <c r="I7" s="520">
        <v>468.68925162455963</v>
      </c>
      <c r="J7" s="520">
        <v>509.06346783132221</v>
      </c>
      <c r="K7" s="520">
        <v>794.60440322509487</v>
      </c>
      <c r="L7" s="520">
        <v>628.348885043417</v>
      </c>
      <c r="M7" s="520">
        <v>684.0449016914655</v>
      </c>
      <c r="N7" s="520">
        <v>733.00406217243471</v>
      </c>
      <c r="O7" s="520">
        <v>236.31819576716825</v>
      </c>
      <c r="P7" s="520">
        <v>797.21029159237185</v>
      </c>
      <c r="Q7" s="520">
        <v>872.72850499878939</v>
      </c>
      <c r="R7" s="520">
        <v>918.45288921164149</v>
      </c>
      <c r="S7" s="520">
        <v>978.52834487540076</v>
      </c>
      <c r="T7" s="520">
        <v>902.15233632746856</v>
      </c>
      <c r="U7" s="520">
        <v>1047.6527115571494</v>
      </c>
      <c r="V7" s="520">
        <v>1066.5961325028163</v>
      </c>
      <c r="W7" s="520">
        <v>1099.3161122330471</v>
      </c>
      <c r="X7" s="520">
        <v>1083.5860611705339</v>
      </c>
      <c r="Y7" s="520">
        <v>1120.2989008757825</v>
      </c>
      <c r="Z7" s="285">
        <v>1149.5</v>
      </c>
      <c r="AA7" s="285">
        <v>1189</v>
      </c>
      <c r="AB7" s="14"/>
      <c r="AC7"/>
      <c r="AD7" s="308"/>
      <c r="AE7" s="566"/>
      <c r="AF7" s="568"/>
    </row>
    <row r="8" spans="1:32" s="5" customFormat="1" ht="15.5">
      <c r="A8" s="1106" t="s">
        <v>12</v>
      </c>
      <c r="B8" s="92" t="s">
        <v>84</v>
      </c>
      <c r="C8" s="520">
        <v>9.3469999999999995</v>
      </c>
      <c r="D8" s="520">
        <v>2.419</v>
      </c>
      <c r="E8" s="520">
        <v>1.994</v>
      </c>
      <c r="F8" s="520">
        <v>1.2529999999999999</v>
      </c>
      <c r="G8" s="520">
        <v>6.22</v>
      </c>
      <c r="H8" s="520">
        <v>2.5859999999999999</v>
      </c>
      <c r="I8" s="520">
        <v>10.467000000000001</v>
      </c>
      <c r="J8" s="520">
        <v>0.873</v>
      </c>
      <c r="K8" s="520">
        <v>10.595000000000001</v>
      </c>
      <c r="L8" s="520">
        <v>16.571999999999999</v>
      </c>
      <c r="M8" s="520">
        <v>17.616</v>
      </c>
      <c r="N8" s="520">
        <v>35.299999999999997</v>
      </c>
      <c r="O8" s="520">
        <v>35.9</v>
      </c>
      <c r="P8" s="520">
        <v>15</v>
      </c>
      <c r="Q8" s="520">
        <v>36.4</v>
      </c>
      <c r="R8" s="520">
        <v>41.4</v>
      </c>
      <c r="S8" s="520">
        <v>11.861000000000001</v>
      </c>
      <c r="T8" s="520">
        <v>12.265000000000001</v>
      </c>
      <c r="U8" s="520">
        <v>24.632999999999999</v>
      </c>
      <c r="V8" s="520">
        <v>7.2779999999999996</v>
      </c>
      <c r="W8" s="520">
        <v>61.947000000000003</v>
      </c>
      <c r="X8" s="285">
        <v>67.436109999999999</v>
      </c>
      <c r="Y8" s="285">
        <v>29.782349999999997</v>
      </c>
      <c r="Z8" s="285">
        <v>32.740389999999998</v>
      </c>
      <c r="AA8" s="285">
        <v>18</v>
      </c>
      <c r="AB8" s="14"/>
      <c r="AC8"/>
      <c r="AD8" s="308"/>
      <c r="AE8" s="566"/>
      <c r="AF8" s="568"/>
    </row>
    <row r="9" spans="1:32" s="5" customFormat="1" ht="15.5">
      <c r="A9" s="1106"/>
      <c r="B9" s="92" t="s">
        <v>57</v>
      </c>
      <c r="C9" s="520">
        <v>83258</v>
      </c>
      <c r="D9" s="520">
        <v>26846</v>
      </c>
      <c r="E9" s="520">
        <v>36160</v>
      </c>
      <c r="F9" s="520">
        <v>8010</v>
      </c>
      <c r="G9" s="520">
        <v>33025</v>
      </c>
      <c r="H9" s="520">
        <v>22247</v>
      </c>
      <c r="I9" s="520">
        <v>46607</v>
      </c>
      <c r="J9" s="520">
        <v>17705</v>
      </c>
      <c r="K9" s="520">
        <v>37063</v>
      </c>
      <c r="L9" s="520">
        <v>128891</v>
      </c>
      <c r="M9" s="520">
        <v>143131</v>
      </c>
      <c r="N9" s="520">
        <v>151489</v>
      </c>
      <c r="O9" s="520">
        <v>165332</v>
      </c>
      <c r="P9" s="520">
        <v>87000</v>
      </c>
      <c r="Q9" s="520">
        <v>160883</v>
      </c>
      <c r="R9" s="520">
        <v>81787.179999999993</v>
      </c>
      <c r="S9" s="520"/>
      <c r="T9" s="520"/>
      <c r="U9" s="520"/>
      <c r="V9" s="520"/>
      <c r="W9" s="520"/>
      <c r="X9" s="520"/>
      <c r="Y9" s="520"/>
      <c r="Z9" s="520"/>
      <c r="AA9" s="520"/>
      <c r="AB9" s="14"/>
      <c r="AC9"/>
      <c r="AD9" s="308"/>
      <c r="AF9" s="566"/>
    </row>
    <row r="10" spans="1:32" s="5" customFormat="1" ht="15.5">
      <c r="A10" s="1106"/>
      <c r="B10" s="92" t="s">
        <v>524</v>
      </c>
      <c r="C10" s="285">
        <v>83258</v>
      </c>
      <c r="D10" s="285">
        <v>24977</v>
      </c>
      <c r="E10" s="285">
        <v>55803</v>
      </c>
      <c r="F10" s="285">
        <v>7617</v>
      </c>
      <c r="G10" s="285">
        <v>43208</v>
      </c>
      <c r="H10" s="285">
        <v>70000</v>
      </c>
      <c r="I10" s="285">
        <v>60373</v>
      </c>
      <c r="J10" s="285">
        <v>17705</v>
      </c>
      <c r="K10" s="285">
        <v>48633</v>
      </c>
      <c r="L10" s="285">
        <v>82710</v>
      </c>
      <c r="M10" s="285">
        <v>65388</v>
      </c>
      <c r="N10" s="285">
        <v>101425</v>
      </c>
      <c r="O10" s="285">
        <v>56051</v>
      </c>
      <c r="P10" s="285">
        <v>45267</v>
      </c>
      <c r="Q10" s="285">
        <v>104197</v>
      </c>
      <c r="R10" s="285">
        <v>14857</v>
      </c>
      <c r="S10" s="285">
        <v>53553</v>
      </c>
      <c r="T10" s="285">
        <v>51030</v>
      </c>
      <c r="U10" s="285">
        <v>76608</v>
      </c>
      <c r="V10" s="285">
        <v>35862</v>
      </c>
      <c r="W10" s="285">
        <v>92872</v>
      </c>
      <c r="X10" s="285">
        <v>84503</v>
      </c>
      <c r="Y10" s="285">
        <v>67932</v>
      </c>
      <c r="Z10" s="285">
        <v>53729</v>
      </c>
      <c r="AA10" s="285">
        <v>30000</v>
      </c>
      <c r="AB10" s="14"/>
      <c r="AC10"/>
      <c r="AD10" s="308"/>
      <c r="AE10" s="566"/>
      <c r="AF10" s="568"/>
    </row>
    <row r="11" spans="1:32" s="5" customFormat="1" ht="15.5">
      <c r="A11" s="1106"/>
      <c r="B11" s="92" t="s">
        <v>56</v>
      </c>
      <c r="C11" s="520">
        <v>112.26548800115305</v>
      </c>
      <c r="D11" s="520">
        <v>90.106533561796923</v>
      </c>
      <c r="E11" s="520">
        <v>55.14380530973451</v>
      </c>
      <c r="F11" s="520">
        <v>156.42946317103622</v>
      </c>
      <c r="G11" s="520">
        <v>188.34216502649508</v>
      </c>
      <c r="H11" s="520">
        <v>116.2403919629613</v>
      </c>
      <c r="I11" s="520">
        <v>224.57999871263974</v>
      </c>
      <c r="J11" s="520">
        <v>49.308105055069191</v>
      </c>
      <c r="K11" s="520">
        <v>285.8646089091547</v>
      </c>
      <c r="L11" s="520">
        <v>128.57375611951184</v>
      </c>
      <c r="M11" s="520">
        <v>123.07606318687077</v>
      </c>
      <c r="N11" s="520">
        <v>233.02021928984942</v>
      </c>
      <c r="O11" s="520">
        <v>217.13884789393464</v>
      </c>
      <c r="P11" s="520">
        <v>172.41379310344828</v>
      </c>
      <c r="Q11" s="520">
        <v>226.25137522298814</v>
      </c>
      <c r="R11" s="520">
        <v>506.19180169801677</v>
      </c>
      <c r="S11" s="285">
        <v>221.5</v>
      </c>
      <c r="T11" s="285">
        <v>240.3</v>
      </c>
      <c r="U11" s="285">
        <v>321.5</v>
      </c>
      <c r="V11" s="285">
        <v>202.9</v>
      </c>
      <c r="W11" s="520">
        <v>667</v>
      </c>
      <c r="X11" s="285">
        <v>798</v>
      </c>
      <c r="Y11" s="285">
        <v>438.4</v>
      </c>
      <c r="Z11" s="285">
        <v>609.4</v>
      </c>
      <c r="AA11" s="285">
        <v>600</v>
      </c>
      <c r="AB11" s="14"/>
      <c r="AC11"/>
      <c r="AD11"/>
      <c r="AE11" s="566"/>
      <c r="AF11" s="568"/>
    </row>
    <row r="12" spans="1:32" s="5" customFormat="1" ht="15.5">
      <c r="A12" s="1106" t="s">
        <v>483</v>
      </c>
      <c r="B12" s="92" t="s">
        <v>84</v>
      </c>
      <c r="C12" s="520">
        <v>3.7890000000000001</v>
      </c>
      <c r="D12" s="520">
        <v>3.8119999999999998</v>
      </c>
      <c r="E12" s="520">
        <v>3.835</v>
      </c>
      <c r="F12" s="520">
        <v>4</v>
      </c>
      <c r="G12" s="520">
        <v>4.1479999999999997</v>
      </c>
      <c r="H12" s="520">
        <v>4.25</v>
      </c>
      <c r="I12" s="520">
        <v>4.2619999999999996</v>
      </c>
      <c r="J12" s="520">
        <v>4.5439999999999996</v>
      </c>
      <c r="K12" s="520">
        <v>4.7409999999999997</v>
      </c>
      <c r="L12" s="520">
        <v>4.9660000000000002</v>
      </c>
      <c r="M12" s="520">
        <v>5.2140000000000004</v>
      </c>
      <c r="N12" s="520">
        <v>5.3929999999999998</v>
      </c>
      <c r="O12" s="520">
        <v>5.3630000000000004</v>
      </c>
      <c r="P12" s="520">
        <v>6.1539999999999999</v>
      </c>
      <c r="Q12" s="520">
        <v>6.2910000000000004</v>
      </c>
      <c r="R12" s="520">
        <v>6.2759999999999998</v>
      </c>
      <c r="S12" s="520">
        <v>6.5190000000000001</v>
      </c>
      <c r="T12" s="520">
        <v>6.7389999999999999</v>
      </c>
      <c r="U12" s="520">
        <v>6.9589999999999996</v>
      </c>
      <c r="V12" s="520">
        <v>7.1790000000000003</v>
      </c>
      <c r="W12" s="520">
        <v>6.2629999999999999</v>
      </c>
      <c r="X12" s="285">
        <v>3.0859999999999999</v>
      </c>
      <c r="Y12" s="285">
        <v>19.173590000000001</v>
      </c>
      <c r="Z12" s="285">
        <v>19.684419999999999</v>
      </c>
      <c r="AA12" s="285">
        <v>20.104880000000001</v>
      </c>
      <c r="AB12" s="14"/>
      <c r="AC12"/>
      <c r="AD12" s="268"/>
      <c r="AE12" s="566"/>
      <c r="AF12" s="568"/>
    </row>
    <row r="13" spans="1:32" s="5" customFormat="1" ht="15.5">
      <c r="A13" s="1106"/>
      <c r="B13" s="92" t="s">
        <v>57</v>
      </c>
      <c r="C13" s="520"/>
      <c r="D13" s="520"/>
      <c r="E13" s="520"/>
      <c r="F13" s="520"/>
      <c r="G13" s="520"/>
      <c r="H13" s="520"/>
      <c r="I13" s="520"/>
      <c r="J13" s="520"/>
      <c r="K13" s="520"/>
      <c r="L13" s="520"/>
      <c r="M13" s="520"/>
      <c r="N13" s="520"/>
      <c r="O13" s="520"/>
      <c r="P13" s="520"/>
      <c r="Q13" s="520"/>
      <c r="R13" s="520"/>
      <c r="S13" s="520"/>
      <c r="T13" s="520"/>
      <c r="U13" s="520"/>
      <c r="V13" s="520"/>
      <c r="W13" s="520"/>
      <c r="X13" s="520"/>
      <c r="Y13" s="520"/>
      <c r="Z13" s="520"/>
      <c r="AA13" s="520"/>
      <c r="AB13" s="14"/>
      <c r="AC13"/>
      <c r="AD13"/>
      <c r="AE13" s="325"/>
      <c r="AF13" s="566"/>
    </row>
    <row r="14" spans="1:32" s="5" customFormat="1" ht="15.5">
      <c r="A14" s="1106"/>
      <c r="B14" s="92" t="s">
        <v>524</v>
      </c>
      <c r="C14" s="285">
        <v>1723</v>
      </c>
      <c r="D14" s="285">
        <v>1742</v>
      </c>
      <c r="E14" s="285">
        <v>1762</v>
      </c>
      <c r="F14" s="285">
        <v>1847</v>
      </c>
      <c r="G14" s="285">
        <v>1926</v>
      </c>
      <c r="H14" s="285">
        <v>1984</v>
      </c>
      <c r="I14" s="285">
        <v>2000</v>
      </c>
      <c r="J14" s="285">
        <v>2144</v>
      </c>
      <c r="K14" s="285">
        <v>2249</v>
      </c>
      <c r="L14" s="285">
        <v>2368</v>
      </c>
      <c r="M14" s="285">
        <v>2500</v>
      </c>
      <c r="N14" s="285">
        <v>2600</v>
      </c>
      <c r="O14" s="285">
        <v>2600</v>
      </c>
      <c r="P14" s="285">
        <v>3000</v>
      </c>
      <c r="Q14" s="285">
        <v>3079</v>
      </c>
      <c r="R14" s="285">
        <v>3070</v>
      </c>
      <c r="S14" s="285">
        <v>3190</v>
      </c>
      <c r="T14" s="285">
        <v>3309</v>
      </c>
      <c r="U14" s="285">
        <v>3428</v>
      </c>
      <c r="V14" s="285">
        <v>3547</v>
      </c>
      <c r="W14" s="285">
        <v>3062</v>
      </c>
      <c r="X14" s="285">
        <v>3086</v>
      </c>
      <c r="Y14" s="520"/>
      <c r="Z14" s="520"/>
      <c r="AA14" s="520">
        <v>11691</v>
      </c>
      <c r="AB14" s="14"/>
      <c r="AC14"/>
      <c r="AD14"/>
      <c r="AE14" s="325"/>
      <c r="AF14" s="566"/>
    </row>
    <row r="15" spans="1:32" s="5" customFormat="1" ht="15.5">
      <c r="A15" s="1106"/>
      <c r="B15" s="92" t="s">
        <v>56</v>
      </c>
      <c r="C15" s="285">
        <v>2199.1</v>
      </c>
      <c r="D15" s="285">
        <v>2188.3000000000002</v>
      </c>
      <c r="E15" s="285">
        <v>2176.5</v>
      </c>
      <c r="F15" s="285">
        <v>2165.7000000000003</v>
      </c>
      <c r="G15" s="285">
        <v>2153.7000000000003</v>
      </c>
      <c r="H15" s="285">
        <v>2142.1</v>
      </c>
      <c r="I15" s="285">
        <v>2131</v>
      </c>
      <c r="J15" s="285">
        <v>2119.4</v>
      </c>
      <c r="K15" s="285">
        <v>2108</v>
      </c>
      <c r="L15" s="285">
        <v>2097.1</v>
      </c>
      <c r="M15" s="285">
        <v>2085.6</v>
      </c>
      <c r="N15" s="285">
        <v>2074.2000000000003</v>
      </c>
      <c r="O15" s="285">
        <v>2062.7000000000003</v>
      </c>
      <c r="P15" s="285">
        <v>2051.3000000000002</v>
      </c>
      <c r="Q15" s="285">
        <v>2043.2</v>
      </c>
      <c r="R15" s="285">
        <v>2044.3000000000002</v>
      </c>
      <c r="S15" s="285">
        <v>2043.6000000000001</v>
      </c>
      <c r="T15" s="285">
        <v>2036.6000000000001</v>
      </c>
      <c r="U15" s="285">
        <v>2030</v>
      </c>
      <c r="V15" s="285">
        <v>2024</v>
      </c>
      <c r="W15" s="520">
        <v>2045.4</v>
      </c>
      <c r="X15" s="285">
        <v>2037.8000000000002</v>
      </c>
      <c r="Y15" s="285">
        <v>1757.3</v>
      </c>
      <c r="Z15" s="285">
        <v>1743.3</v>
      </c>
      <c r="AA15" s="285">
        <v>1719.7</v>
      </c>
      <c r="AB15" s="14"/>
      <c r="AC15"/>
      <c r="AD15" s="268"/>
      <c r="AE15" s="566"/>
      <c r="AF15" s="568"/>
    </row>
    <row r="16" spans="1:32" s="5" customFormat="1" ht="15.5">
      <c r="A16" s="1107" t="s">
        <v>89</v>
      </c>
      <c r="B16" s="92" t="s">
        <v>84</v>
      </c>
      <c r="C16" s="520">
        <v>1184</v>
      </c>
      <c r="D16" s="520">
        <v>1169.1880000000001</v>
      </c>
      <c r="E16" s="520">
        <v>1154.57</v>
      </c>
      <c r="F16" s="520">
        <v>1154.8</v>
      </c>
      <c r="G16" s="520">
        <v>1155.03</v>
      </c>
      <c r="H16" s="520">
        <v>1155.26</v>
      </c>
      <c r="I16" s="520">
        <v>1155.49</v>
      </c>
      <c r="J16" s="520">
        <v>1155.72</v>
      </c>
      <c r="K16" s="520">
        <v>1155.95</v>
      </c>
      <c r="L16" s="520">
        <v>1156.18</v>
      </c>
      <c r="M16" s="520">
        <v>1782.2729999999999</v>
      </c>
      <c r="N16" s="520">
        <v>1892.6569999999999</v>
      </c>
      <c r="O16" s="520">
        <v>1938.0440000000001</v>
      </c>
      <c r="P16" s="520">
        <v>1986.0989999999999</v>
      </c>
      <c r="Q16" s="520">
        <v>2015.345</v>
      </c>
      <c r="R16" s="520">
        <v>2039.008</v>
      </c>
      <c r="S16" s="520">
        <v>2078.1790000000001</v>
      </c>
      <c r="T16" s="520">
        <v>2186.3180000000002</v>
      </c>
      <c r="U16" s="520">
        <v>2186.0549999999998</v>
      </c>
      <c r="V16" s="520">
        <v>2138.962</v>
      </c>
      <c r="W16" s="520">
        <v>2186.15</v>
      </c>
      <c r="X16" s="520">
        <v>2234.6849999999999</v>
      </c>
      <c r="Y16" s="520">
        <v>2284.2910000000002</v>
      </c>
      <c r="Z16" s="520">
        <v>2355.5990000000002</v>
      </c>
      <c r="AA16" s="520">
        <v>2387.7530000000002</v>
      </c>
      <c r="AB16" s="14"/>
      <c r="AC16"/>
      <c r="AD16" s="308"/>
      <c r="AE16" s="325"/>
      <c r="AF16" s="566"/>
    </row>
    <row r="17" spans="1:32" s="5" customFormat="1" ht="15.5">
      <c r="A17" s="1107"/>
      <c r="B17" s="92" t="s">
        <v>57</v>
      </c>
      <c r="C17" s="520">
        <v>1481852</v>
      </c>
      <c r="D17" s="520">
        <v>1463314</v>
      </c>
      <c r="E17" s="520">
        <v>1482118</v>
      </c>
      <c r="F17" s="520">
        <v>1482413</v>
      </c>
      <c r="G17" s="520">
        <v>1482709</v>
      </c>
      <c r="H17" s="520">
        <v>1483004</v>
      </c>
      <c r="I17" s="520">
        <v>1483299</v>
      </c>
      <c r="J17" s="520">
        <v>1483594</v>
      </c>
      <c r="K17" s="520">
        <v>1483890</v>
      </c>
      <c r="L17" s="520">
        <v>1484185</v>
      </c>
      <c r="M17" s="520">
        <v>1484775</v>
      </c>
      <c r="N17" s="520">
        <v>1694586</v>
      </c>
      <c r="O17" s="520">
        <v>1725000</v>
      </c>
      <c r="P17" s="520">
        <v>1600000</v>
      </c>
      <c r="Q17" s="520"/>
      <c r="R17" s="520"/>
      <c r="S17" s="520"/>
      <c r="T17" s="520"/>
      <c r="U17" s="520"/>
      <c r="V17" s="520"/>
      <c r="W17" s="520"/>
      <c r="X17" s="520">
        <v>2702158</v>
      </c>
      <c r="Y17" s="285">
        <v>2762141</v>
      </c>
      <c r="Z17" s="285"/>
      <c r="AA17" s="285"/>
      <c r="AB17" s="14"/>
      <c r="AC17"/>
      <c r="AD17" s="308"/>
      <c r="AE17" s="325"/>
      <c r="AF17" s="566"/>
    </row>
    <row r="18" spans="1:32" s="5" customFormat="1" ht="15.5">
      <c r="A18" s="1107"/>
      <c r="B18" s="92" t="s">
        <v>524</v>
      </c>
      <c r="C18" s="285">
        <v>1481852</v>
      </c>
      <c r="D18" s="285">
        <v>1463314</v>
      </c>
      <c r="E18" s="285">
        <v>1482118</v>
      </c>
      <c r="F18" s="285">
        <v>1482413</v>
      </c>
      <c r="G18" s="285">
        <v>1482709</v>
      </c>
      <c r="H18" s="285">
        <v>1483004</v>
      </c>
      <c r="I18" s="285">
        <v>1483299</v>
      </c>
      <c r="J18" s="285">
        <v>1483594</v>
      </c>
      <c r="K18" s="285">
        <v>1483890</v>
      </c>
      <c r="L18" s="285">
        <v>1484185</v>
      </c>
      <c r="M18" s="285">
        <v>1484775</v>
      </c>
      <c r="N18" s="285">
        <v>1486150</v>
      </c>
      <c r="O18" s="285">
        <v>2490470</v>
      </c>
      <c r="P18" s="285">
        <v>2548431</v>
      </c>
      <c r="Q18" s="285">
        <v>2598038</v>
      </c>
      <c r="R18" s="285">
        <v>2629332</v>
      </c>
      <c r="S18" s="285">
        <v>2692949</v>
      </c>
      <c r="T18" s="285">
        <v>2818220</v>
      </c>
      <c r="U18" s="285">
        <v>2820710</v>
      </c>
      <c r="V18" s="285">
        <v>2762719</v>
      </c>
      <c r="W18" s="285">
        <v>2735473</v>
      </c>
      <c r="X18" s="285">
        <v>2903683</v>
      </c>
      <c r="Y18" s="285">
        <v>2958565</v>
      </c>
      <c r="Z18" s="285">
        <v>3028240</v>
      </c>
      <c r="AA18" s="285">
        <v>3105142</v>
      </c>
      <c r="AB18" s="14"/>
      <c r="AC18"/>
      <c r="AD18" s="308"/>
      <c r="AE18" s="566"/>
      <c r="AF18" s="568"/>
    </row>
    <row r="19" spans="1:32" s="5" customFormat="1" ht="15.5">
      <c r="A19" s="1107"/>
      <c r="B19" s="92" t="s">
        <v>56</v>
      </c>
      <c r="C19" s="520">
        <v>799.00017005746861</v>
      </c>
      <c r="D19" s="520">
        <v>799.00007790535733</v>
      </c>
      <c r="E19" s="520">
        <v>779.00005262738864</v>
      </c>
      <c r="F19" s="520">
        <v>779.00018415920533</v>
      </c>
      <c r="G19" s="520">
        <v>778.99979024879462</v>
      </c>
      <c r="H19" s="520">
        <v>778.99992178038633</v>
      </c>
      <c r="I19" s="520">
        <v>779.00005325965969</v>
      </c>
      <c r="J19" s="520">
        <v>779.00018468664609</v>
      </c>
      <c r="K19" s="520">
        <v>778.99979108963601</v>
      </c>
      <c r="L19" s="520">
        <v>778.99992251639787</v>
      </c>
      <c r="M19" s="520">
        <v>778.84527958781632</v>
      </c>
      <c r="N19" s="520">
        <v>682.23507098488949</v>
      </c>
      <c r="O19" s="520">
        <v>1123.503768115942</v>
      </c>
      <c r="P19" s="520">
        <v>1241.3118750000001</v>
      </c>
      <c r="Q19" s="285">
        <v>775.7</v>
      </c>
      <c r="R19" s="285">
        <v>775.5</v>
      </c>
      <c r="S19" s="520">
        <v>540</v>
      </c>
      <c r="T19" s="520">
        <v>538.66</v>
      </c>
      <c r="U19" s="520">
        <v>709.85</v>
      </c>
      <c r="V19" s="285">
        <v>774.2</v>
      </c>
      <c r="W19" s="520">
        <v>772</v>
      </c>
      <c r="X19" s="520">
        <v>827.00012360491098</v>
      </c>
      <c r="Y19" s="520">
        <v>827.00014228093403</v>
      </c>
      <c r="Z19" s="285">
        <v>85.201999999999998</v>
      </c>
      <c r="AA19" s="285">
        <v>769</v>
      </c>
      <c r="AB19" s="14"/>
      <c r="AC19"/>
      <c r="AD19" s="325"/>
      <c r="AE19" s="325"/>
      <c r="AF19" s="566"/>
    </row>
    <row r="20" spans="1:32" s="5" customFormat="1" ht="15.5">
      <c r="A20" s="1106" t="s">
        <v>482</v>
      </c>
      <c r="B20" s="92" t="s">
        <v>84</v>
      </c>
      <c r="C20" s="520">
        <v>112.779</v>
      </c>
      <c r="D20" s="520">
        <v>82.536000000000001</v>
      </c>
      <c r="E20" s="520">
        <v>67.938999999999993</v>
      </c>
      <c r="F20" s="520">
        <v>69.272999999999996</v>
      </c>
      <c r="G20" s="520">
        <v>77.540000000000006</v>
      </c>
      <c r="H20" s="520">
        <v>68.564999999999998</v>
      </c>
      <c r="I20" s="520">
        <v>65.835999999999999</v>
      </c>
      <c r="J20" s="520">
        <v>46.603999999999999</v>
      </c>
      <c r="K20" s="520">
        <v>61.994</v>
      </c>
      <c r="L20" s="520">
        <v>70.671999999999997</v>
      </c>
      <c r="M20" s="520">
        <v>75.067999999999998</v>
      </c>
      <c r="N20" s="520">
        <v>78.821786059587893</v>
      </c>
      <c r="O20" s="520">
        <v>66.999354613090148</v>
      </c>
      <c r="P20" s="520">
        <v>82</v>
      </c>
      <c r="Q20" s="520">
        <v>101</v>
      </c>
      <c r="R20" s="285">
        <v>82</v>
      </c>
      <c r="S20" s="285">
        <v>33</v>
      </c>
      <c r="T20" s="285">
        <v>84</v>
      </c>
      <c r="U20" s="285">
        <v>113</v>
      </c>
      <c r="V20" s="285">
        <v>95</v>
      </c>
      <c r="W20" s="520">
        <v>87</v>
      </c>
      <c r="X20" s="285">
        <v>100</v>
      </c>
      <c r="Y20" s="520"/>
      <c r="Z20" s="520"/>
      <c r="AA20" s="520">
        <v>75</v>
      </c>
      <c r="AB20" s="14"/>
      <c r="AC20"/>
      <c r="AD20" s="325"/>
      <c r="AE20" s="325"/>
      <c r="AF20" s="566"/>
    </row>
    <row r="21" spans="1:32" s="5" customFormat="1" ht="15.5">
      <c r="A21" s="1106"/>
      <c r="B21" s="92" t="s">
        <v>57</v>
      </c>
      <c r="C21" s="520">
        <v>68533</v>
      </c>
      <c r="D21" s="520">
        <v>57851</v>
      </c>
      <c r="E21" s="520">
        <v>67898</v>
      </c>
      <c r="F21" s="520">
        <v>67682</v>
      </c>
      <c r="G21" s="520">
        <v>54470</v>
      </c>
      <c r="H21" s="520">
        <v>56265</v>
      </c>
      <c r="I21" s="520">
        <v>46973</v>
      </c>
      <c r="J21" s="520">
        <v>47409</v>
      </c>
      <c r="K21" s="520">
        <v>60355</v>
      </c>
      <c r="L21" s="520">
        <v>52455</v>
      </c>
      <c r="M21" s="520">
        <v>58334</v>
      </c>
      <c r="N21" s="520">
        <v>61251</v>
      </c>
      <c r="O21" s="520">
        <v>52064</v>
      </c>
      <c r="P21" s="520">
        <v>71000</v>
      </c>
      <c r="Q21" s="520">
        <v>86754</v>
      </c>
      <c r="R21" s="520"/>
      <c r="S21" s="520"/>
      <c r="T21" s="520"/>
      <c r="U21" s="520"/>
      <c r="V21" s="520"/>
      <c r="W21" s="520"/>
      <c r="X21" s="520"/>
      <c r="Y21" s="520"/>
      <c r="Z21" s="520"/>
      <c r="AA21" s="520"/>
      <c r="AB21" s="14"/>
      <c r="AC21" s="14"/>
      <c r="AF21" s="566"/>
    </row>
    <row r="22" spans="1:32" s="5" customFormat="1" ht="15.5">
      <c r="A22" s="1106"/>
      <c r="B22" s="92" t="s">
        <v>524</v>
      </c>
      <c r="C22" s="285">
        <v>68533</v>
      </c>
      <c r="D22" s="285">
        <v>57851</v>
      </c>
      <c r="E22" s="285">
        <v>67898</v>
      </c>
      <c r="F22" s="285">
        <v>67682</v>
      </c>
      <c r="G22" s="285">
        <v>54470</v>
      </c>
      <c r="H22" s="285">
        <v>56425</v>
      </c>
      <c r="I22" s="285">
        <v>46973</v>
      </c>
      <c r="J22" s="285">
        <v>47409</v>
      </c>
      <c r="K22" s="285">
        <v>60355</v>
      </c>
      <c r="L22" s="285">
        <v>58334</v>
      </c>
      <c r="M22" s="285">
        <v>70334</v>
      </c>
      <c r="N22" s="285">
        <v>56064</v>
      </c>
      <c r="O22" s="285">
        <v>61260</v>
      </c>
      <c r="P22" s="285">
        <v>86754</v>
      </c>
      <c r="Q22" s="285">
        <v>87164</v>
      </c>
      <c r="R22" s="285">
        <v>65040</v>
      </c>
      <c r="S22" s="285">
        <v>27223</v>
      </c>
      <c r="T22" s="285">
        <v>69282</v>
      </c>
      <c r="U22" s="285">
        <v>93756</v>
      </c>
      <c r="V22" s="285">
        <v>79130</v>
      </c>
      <c r="W22" s="285">
        <v>68210</v>
      </c>
      <c r="X22" s="285">
        <v>70000</v>
      </c>
      <c r="Y22" s="285">
        <v>80000</v>
      </c>
      <c r="Z22" s="285">
        <v>70000</v>
      </c>
      <c r="AA22" s="285">
        <v>70000</v>
      </c>
      <c r="AB22" s="14"/>
      <c r="AC22" s="14"/>
      <c r="AE22" s="566"/>
      <c r="AF22" s="568"/>
    </row>
    <row r="23" spans="1:32" s="5" customFormat="1" ht="15.5">
      <c r="A23" s="1106"/>
      <c r="B23" s="92" t="s">
        <v>56</v>
      </c>
      <c r="C23" s="520">
        <v>1645.6159806224739</v>
      </c>
      <c r="D23" s="520">
        <v>1426.699624898446</v>
      </c>
      <c r="E23" s="520">
        <v>1000.6038469468909</v>
      </c>
      <c r="F23" s="520">
        <v>1023.5069885641677</v>
      </c>
      <c r="G23" s="520">
        <v>1423.5358913163209</v>
      </c>
      <c r="H23" s="520">
        <v>1218.6083711010397</v>
      </c>
      <c r="I23" s="520">
        <v>1401.5711153215677</v>
      </c>
      <c r="J23" s="520">
        <v>983.02010166845957</v>
      </c>
      <c r="K23" s="520">
        <v>1027.1559937039185</v>
      </c>
      <c r="L23" s="520">
        <v>1347.2881517491182</v>
      </c>
      <c r="M23" s="520">
        <v>1286.8652929680804</v>
      </c>
      <c r="N23" s="520">
        <v>1286.8652929680802</v>
      </c>
      <c r="O23" s="520">
        <v>1286.8652929680807</v>
      </c>
      <c r="P23" s="520">
        <v>1154.9295774647887</v>
      </c>
      <c r="Q23" s="520">
        <v>1164.2114484634715</v>
      </c>
      <c r="R23" s="285">
        <v>1260.8000000000002</v>
      </c>
      <c r="S23" s="285">
        <v>1212.2</v>
      </c>
      <c r="T23" s="285">
        <v>1212.4000000000001</v>
      </c>
      <c r="U23" s="285">
        <v>1205.3</v>
      </c>
      <c r="V23" s="285">
        <v>1200.6000000000001</v>
      </c>
      <c r="W23" s="520">
        <v>1275.5</v>
      </c>
      <c r="X23" s="285">
        <v>1428.6000000000001</v>
      </c>
      <c r="Y23" s="285">
        <v>1591.4</v>
      </c>
      <c r="Z23" s="285">
        <v>1217.2</v>
      </c>
      <c r="AA23" s="285">
        <v>1071.4000000000001</v>
      </c>
      <c r="AB23" s="14"/>
      <c r="AC23" s="14"/>
      <c r="AE23" s="566"/>
      <c r="AF23" s="568"/>
    </row>
    <row r="24" spans="1:32" s="5" customFormat="1" ht="15.5">
      <c r="A24" s="1106" t="s">
        <v>11</v>
      </c>
      <c r="B24" s="92" t="s">
        <v>84</v>
      </c>
      <c r="C24" s="520">
        <v>277.685</v>
      </c>
      <c r="D24" s="520">
        <v>158.18899999999999</v>
      </c>
      <c r="E24" s="520">
        <v>111.205</v>
      </c>
      <c r="F24" s="520">
        <v>85.031999999999996</v>
      </c>
      <c r="G24" s="520">
        <v>80.998000000000005</v>
      </c>
      <c r="H24" s="520">
        <v>100.723</v>
      </c>
      <c r="I24" s="520">
        <v>76.908000000000001</v>
      </c>
      <c r="J24" s="520">
        <v>60.311999999999998</v>
      </c>
      <c r="K24" s="520">
        <v>59.7</v>
      </c>
      <c r="L24" s="520">
        <v>57.1</v>
      </c>
      <c r="M24" s="520">
        <v>128.21299999999999</v>
      </c>
      <c r="N24" s="520">
        <v>73.39</v>
      </c>
      <c r="O24" s="520">
        <v>42.5</v>
      </c>
      <c r="P24" s="520">
        <v>86</v>
      </c>
      <c r="Q24" s="520">
        <v>90</v>
      </c>
      <c r="R24" s="520">
        <v>65.635999999999996</v>
      </c>
      <c r="S24" s="285">
        <v>19.181999999999999</v>
      </c>
      <c r="T24" s="285">
        <v>172.666</v>
      </c>
      <c r="U24" s="285">
        <v>109.91200000000001</v>
      </c>
      <c r="V24" s="285">
        <v>35</v>
      </c>
      <c r="W24" s="520">
        <v>70</v>
      </c>
      <c r="X24" s="520">
        <v>90</v>
      </c>
      <c r="Y24" s="285">
        <v>72.096000000000004</v>
      </c>
      <c r="Z24" s="285">
        <v>126.994</v>
      </c>
      <c r="AA24" s="285">
        <v>56.442999999999998</v>
      </c>
      <c r="AB24" s="14"/>
      <c r="AC24" s="14"/>
      <c r="AE24" s="566"/>
      <c r="AF24" s="568"/>
    </row>
    <row r="25" spans="1:32" s="5" customFormat="1" ht="15.5">
      <c r="A25" s="1106"/>
      <c r="B25" s="92" t="s">
        <v>57</v>
      </c>
      <c r="C25" s="520">
        <v>170101</v>
      </c>
      <c r="D25" s="520">
        <v>195037</v>
      </c>
      <c r="E25" s="520">
        <v>145762</v>
      </c>
      <c r="F25" s="520">
        <v>137585</v>
      </c>
      <c r="G25" s="520">
        <v>129436</v>
      </c>
      <c r="H25" s="520">
        <v>120011</v>
      </c>
      <c r="I25" s="520">
        <v>132542</v>
      </c>
      <c r="J25" s="520">
        <v>149242</v>
      </c>
      <c r="K25" s="520">
        <v>146862</v>
      </c>
      <c r="L25" s="520">
        <v>141606</v>
      </c>
      <c r="M25" s="520">
        <v>151717</v>
      </c>
      <c r="N25" s="520">
        <v>153347</v>
      </c>
      <c r="O25" s="520">
        <v>97711</v>
      </c>
      <c r="P25" s="520">
        <v>114543</v>
      </c>
      <c r="Q25" s="520">
        <v>145665</v>
      </c>
      <c r="R25" s="520">
        <v>111640</v>
      </c>
      <c r="S25" s="285">
        <v>73506</v>
      </c>
      <c r="T25" s="285">
        <v>174500</v>
      </c>
      <c r="U25" s="285">
        <v>146313</v>
      </c>
      <c r="V25" s="285">
        <v>32026</v>
      </c>
      <c r="W25" s="285">
        <v>80000</v>
      </c>
      <c r="X25" s="520"/>
      <c r="Y25" s="520"/>
      <c r="Z25" s="520"/>
      <c r="AA25" s="520"/>
      <c r="AB25" s="14"/>
      <c r="AC25" s="14"/>
      <c r="AF25" s="566"/>
    </row>
    <row r="26" spans="1:32" s="5" customFormat="1" ht="15.5">
      <c r="A26" s="1106"/>
      <c r="B26" s="92" t="s">
        <v>524</v>
      </c>
      <c r="C26" s="285">
        <v>157680</v>
      </c>
      <c r="D26" s="285">
        <v>177485</v>
      </c>
      <c r="E26" s="285">
        <v>137380</v>
      </c>
      <c r="F26" s="285">
        <v>127470</v>
      </c>
      <c r="G26" s="285">
        <v>127620</v>
      </c>
      <c r="H26" s="285">
        <v>112302</v>
      </c>
      <c r="I26" s="285">
        <v>168765</v>
      </c>
      <c r="J26" s="285">
        <v>123661</v>
      </c>
      <c r="K26" s="285">
        <v>137156</v>
      </c>
      <c r="L26" s="285">
        <v>137366</v>
      </c>
      <c r="M26" s="285">
        <v>141340</v>
      </c>
      <c r="N26" s="285">
        <v>115688</v>
      </c>
      <c r="O26" s="285">
        <v>126854</v>
      </c>
      <c r="P26" s="285">
        <v>104926</v>
      </c>
      <c r="Q26" s="285">
        <v>132727</v>
      </c>
      <c r="R26" s="285">
        <v>99884</v>
      </c>
      <c r="S26" s="285">
        <v>40981</v>
      </c>
      <c r="T26" s="285">
        <v>165882</v>
      </c>
      <c r="U26" s="285">
        <v>134933</v>
      </c>
      <c r="V26" s="285">
        <v>50202</v>
      </c>
      <c r="W26" s="285">
        <v>47669</v>
      </c>
      <c r="X26" s="285">
        <v>114831</v>
      </c>
      <c r="Y26" s="285">
        <v>89602</v>
      </c>
      <c r="Z26" s="285">
        <v>149271</v>
      </c>
      <c r="AA26" s="285">
        <v>89206</v>
      </c>
      <c r="AB26" s="14"/>
      <c r="AC26" s="14"/>
      <c r="AE26" s="566"/>
      <c r="AF26" s="568"/>
    </row>
    <row r="27" spans="1:32" s="5" customFormat="1" ht="15.5">
      <c r="A27" s="1106"/>
      <c r="B27" s="92" t="s">
        <v>56</v>
      </c>
      <c r="C27" s="520">
        <v>1632.4712964650414</v>
      </c>
      <c r="D27" s="520">
        <v>811.07174536113655</v>
      </c>
      <c r="E27" s="520">
        <v>762.92174915272847</v>
      </c>
      <c r="F27" s="520">
        <v>618.0324890067958</v>
      </c>
      <c r="G27" s="520">
        <v>625.77644550202422</v>
      </c>
      <c r="H27" s="520">
        <v>839.28139920507283</v>
      </c>
      <c r="I27" s="520">
        <v>580.25380634063163</v>
      </c>
      <c r="J27" s="520">
        <v>404.12216400209059</v>
      </c>
      <c r="K27" s="520">
        <v>406.5040650406504</v>
      </c>
      <c r="L27" s="520">
        <v>403.23150149004988</v>
      </c>
      <c r="M27" s="520">
        <v>845.07998444472275</v>
      </c>
      <c r="N27" s="520">
        <v>478.58777804586981</v>
      </c>
      <c r="O27" s="520">
        <v>434.95614618620215</v>
      </c>
      <c r="P27" s="520">
        <v>750.80973957378455</v>
      </c>
      <c r="Q27" s="520">
        <v>617.85603954278656</v>
      </c>
      <c r="R27" s="520">
        <v>587.92547474023638</v>
      </c>
      <c r="S27" s="520">
        <v>260.9582891192556</v>
      </c>
      <c r="T27" s="520">
        <v>989.48997134670492</v>
      </c>
      <c r="U27" s="520">
        <v>751.21144395918338</v>
      </c>
      <c r="V27" s="285">
        <v>697.2</v>
      </c>
      <c r="W27" s="520">
        <v>875</v>
      </c>
      <c r="X27" s="285">
        <v>783.80000000000007</v>
      </c>
      <c r="Y27" s="285">
        <v>804.6</v>
      </c>
      <c r="Z27" s="285">
        <v>850.8</v>
      </c>
      <c r="AA27" s="285">
        <v>632.70000000000005</v>
      </c>
      <c r="AB27" s="14"/>
      <c r="AC27" s="14"/>
      <c r="AE27" s="566"/>
      <c r="AF27" s="568"/>
    </row>
    <row r="28" spans="1:32" s="5" customFormat="1" ht="15.5">
      <c r="A28" s="1106" t="s">
        <v>10</v>
      </c>
      <c r="B28" s="92" t="s">
        <v>84</v>
      </c>
      <c r="C28" s="520">
        <v>169.8</v>
      </c>
      <c r="D28" s="520">
        <v>179.55</v>
      </c>
      <c r="E28" s="520">
        <v>173.65299999999999</v>
      </c>
      <c r="F28" s="520">
        <v>317.86599999999999</v>
      </c>
      <c r="G28" s="520">
        <v>390.90199999999999</v>
      </c>
      <c r="H28" s="520">
        <v>390.90199999999999</v>
      </c>
      <c r="I28" s="520">
        <v>394.73500000000001</v>
      </c>
      <c r="J28" s="520">
        <v>453.38499999999999</v>
      </c>
      <c r="K28" s="520">
        <v>542.83500000000004</v>
      </c>
      <c r="L28" s="520">
        <v>473.59199999999998</v>
      </c>
      <c r="M28" s="520">
        <v>411.91300000000001</v>
      </c>
      <c r="N28" s="520">
        <v>429.31</v>
      </c>
      <c r="O28" s="520">
        <v>447.94799999999998</v>
      </c>
      <c r="P28" s="520">
        <v>380.84800000000001</v>
      </c>
      <c r="Q28" s="520">
        <v>366.17399999999998</v>
      </c>
      <c r="R28" s="520">
        <v>329.36700000000002</v>
      </c>
      <c r="S28" s="520">
        <v>316.33100000000002</v>
      </c>
      <c r="T28" s="520">
        <v>281.48700000000002</v>
      </c>
      <c r="U28" s="520">
        <v>215</v>
      </c>
      <c r="V28" s="520">
        <v>219.22</v>
      </c>
      <c r="W28" s="520">
        <v>224.88300000000001</v>
      </c>
      <c r="X28" s="520">
        <v>238.03299999999999</v>
      </c>
      <c r="Y28" s="520">
        <v>266.91377786067198</v>
      </c>
      <c r="Z28" s="520">
        <v>268</v>
      </c>
      <c r="AA28" s="520">
        <v>265</v>
      </c>
      <c r="AB28" s="14"/>
      <c r="AC28" s="14"/>
      <c r="AE28" s="325"/>
      <c r="AF28" s="566"/>
    </row>
    <row r="29" spans="1:32" s="5" customFormat="1" ht="15.5">
      <c r="A29" s="1106"/>
      <c r="B29" s="92" t="s">
        <v>57</v>
      </c>
      <c r="C29" s="520">
        <v>192135</v>
      </c>
      <c r="D29" s="520">
        <v>193270</v>
      </c>
      <c r="E29" s="520">
        <v>194405</v>
      </c>
      <c r="F29" s="520">
        <v>195530</v>
      </c>
      <c r="G29" s="520">
        <v>196660</v>
      </c>
      <c r="H29" s="520">
        <v>252838</v>
      </c>
      <c r="I29" s="520">
        <v>253050</v>
      </c>
      <c r="J29" s="520">
        <v>255360</v>
      </c>
      <c r="K29" s="520">
        <v>258125</v>
      </c>
      <c r="L29" s="520">
        <v>237968</v>
      </c>
      <c r="M29" s="520">
        <v>264979</v>
      </c>
      <c r="N29" s="520">
        <v>265582</v>
      </c>
      <c r="O29" s="520">
        <v>311073.19244809949</v>
      </c>
      <c r="P29" s="520">
        <v>295642.37777473434</v>
      </c>
      <c r="Q29" s="520">
        <v>320437.8987162321</v>
      </c>
      <c r="R29" s="520">
        <v>288226</v>
      </c>
      <c r="S29" s="520">
        <v>283915.26639518712</v>
      </c>
      <c r="T29" s="520">
        <v>259117.028225722</v>
      </c>
      <c r="U29" s="520">
        <v>202986.28343080607</v>
      </c>
      <c r="V29" s="520">
        <v>212275.08614415617</v>
      </c>
      <c r="W29" s="520">
        <v>223339.78770169069</v>
      </c>
      <c r="X29" s="520">
        <v>242458.41584158415</v>
      </c>
      <c r="Y29" s="285">
        <v>227748.51485148515</v>
      </c>
      <c r="Z29" s="285"/>
      <c r="AA29" s="285"/>
      <c r="AB29" s="14"/>
      <c r="AC29" s="14"/>
      <c r="AE29" s="566"/>
      <c r="AF29" s="568"/>
    </row>
    <row r="30" spans="1:32" s="5" customFormat="1" ht="15.5">
      <c r="A30" s="1106"/>
      <c r="B30" s="92" t="s">
        <v>524</v>
      </c>
      <c r="C30" s="285">
        <v>192135</v>
      </c>
      <c r="D30" s="285">
        <v>193270</v>
      </c>
      <c r="E30" s="285">
        <v>194405</v>
      </c>
      <c r="F30" s="520">
        <v>195530</v>
      </c>
      <c r="G30" s="285">
        <v>196660</v>
      </c>
      <c r="H30" s="285">
        <v>252838</v>
      </c>
      <c r="I30" s="520">
        <v>253050</v>
      </c>
      <c r="J30" s="520">
        <v>255360</v>
      </c>
      <c r="K30" s="520">
        <v>258125</v>
      </c>
      <c r="L30" s="520">
        <v>237968</v>
      </c>
      <c r="M30" s="285">
        <v>264429</v>
      </c>
      <c r="N30" s="520">
        <v>265582</v>
      </c>
      <c r="O30" s="285">
        <v>269997</v>
      </c>
      <c r="P30" s="285">
        <v>229684</v>
      </c>
      <c r="Q30" s="285">
        <v>217542</v>
      </c>
      <c r="R30" s="285">
        <v>192137</v>
      </c>
      <c r="S30" s="285">
        <v>186336</v>
      </c>
      <c r="T30" s="285">
        <v>164562</v>
      </c>
      <c r="U30" s="285">
        <v>124753</v>
      </c>
      <c r="V30" s="285">
        <v>126258</v>
      </c>
      <c r="W30" s="285">
        <v>127382</v>
      </c>
      <c r="X30" s="285">
        <v>126200</v>
      </c>
      <c r="Y30" s="285">
        <v>148450</v>
      </c>
      <c r="Z30" s="285">
        <v>148114</v>
      </c>
      <c r="AA30" s="285">
        <v>144592</v>
      </c>
      <c r="AB30" s="14"/>
      <c r="AC30" s="14"/>
      <c r="AF30" s="566"/>
    </row>
    <row r="31" spans="1:32" s="5" customFormat="1" ht="15.5">
      <c r="A31" s="1106"/>
      <c r="B31" s="92" t="s">
        <v>56</v>
      </c>
      <c r="C31" s="520">
        <v>883.75361074244677</v>
      </c>
      <c r="D31" s="520">
        <v>929.01122781600873</v>
      </c>
      <c r="E31" s="520">
        <v>893.25377433707979</v>
      </c>
      <c r="F31" s="520">
        <v>1625.6635810361581</v>
      </c>
      <c r="G31" s="520">
        <v>1987.7046679548459</v>
      </c>
      <c r="H31" s="520">
        <v>1546.0571591295611</v>
      </c>
      <c r="I31" s="520">
        <v>1559.9091088717644</v>
      </c>
      <c r="J31" s="520">
        <v>1775.4738408521303</v>
      </c>
      <c r="K31" s="520">
        <v>2102.9927360774818</v>
      </c>
      <c r="L31" s="520">
        <v>1990.1499361258657</v>
      </c>
      <c r="M31" s="520">
        <v>1554.511866978138</v>
      </c>
      <c r="N31" s="520">
        <v>1616.4875631631662</v>
      </c>
      <c r="O31" s="520">
        <v>1440.0083674029133</v>
      </c>
      <c r="P31" s="520">
        <v>1288.2050363232715</v>
      </c>
      <c r="Q31" s="520">
        <v>1142.7300000000002</v>
      </c>
      <c r="R31" s="520">
        <v>1142.7386842269607</v>
      </c>
      <c r="S31" s="520">
        <v>1114.1739717500529</v>
      </c>
      <c r="T31" s="520">
        <v>1086.3315387933173</v>
      </c>
      <c r="U31" s="520">
        <v>1059.1848688795228</v>
      </c>
      <c r="V31" s="520">
        <v>1032.716575373935</v>
      </c>
      <c r="W31" s="520">
        <v>1006.9097061217348</v>
      </c>
      <c r="X31" s="520">
        <v>981.74773259066581</v>
      </c>
      <c r="Y31" s="520">
        <v>1171.9671499712151</v>
      </c>
      <c r="Z31" s="285">
        <v>1809.8</v>
      </c>
      <c r="AA31" s="285">
        <v>1832.7</v>
      </c>
      <c r="AB31" s="14"/>
      <c r="AC31" s="14"/>
      <c r="AE31" s="566"/>
      <c r="AF31" s="568"/>
    </row>
    <row r="32" spans="1:32" s="183" customFormat="1" ht="15.5">
      <c r="A32" s="1106" t="s">
        <v>9</v>
      </c>
      <c r="B32" s="92" t="s">
        <v>84</v>
      </c>
      <c r="C32" s="520">
        <v>2290.018</v>
      </c>
      <c r="D32" s="520">
        <v>1589.4369999999999</v>
      </c>
      <c r="E32" s="520">
        <v>1485.2719999999999</v>
      </c>
      <c r="F32" s="520">
        <v>1847.4760000000001</v>
      </c>
      <c r="G32" s="520">
        <v>1608.3486244607275</v>
      </c>
      <c r="H32" s="520">
        <v>1225.2339999999999</v>
      </c>
      <c r="I32" s="520">
        <v>2611.4859999999999</v>
      </c>
      <c r="J32" s="520">
        <v>3226.4180000000001</v>
      </c>
      <c r="K32" s="520">
        <v>2634.701</v>
      </c>
      <c r="L32" s="520">
        <v>3582.3409999999999</v>
      </c>
      <c r="M32" s="520">
        <v>3233.165</v>
      </c>
      <c r="N32" s="520">
        <v>3895.181</v>
      </c>
      <c r="O32" s="520">
        <v>3623.924</v>
      </c>
      <c r="P32" s="520">
        <v>2919.72</v>
      </c>
      <c r="Q32" s="520">
        <v>3978.123</v>
      </c>
      <c r="R32" s="520">
        <v>3623.924</v>
      </c>
      <c r="S32" s="520">
        <v>2369.4929999999999</v>
      </c>
      <c r="T32" s="520">
        <v>3464.1390000000001</v>
      </c>
      <c r="U32" s="520">
        <v>2697.9589999999998</v>
      </c>
      <c r="V32" s="520">
        <v>3391.924</v>
      </c>
      <c r="W32" s="520">
        <v>3785.7124829999998</v>
      </c>
      <c r="X32" s="285">
        <v>4581</v>
      </c>
      <c r="Y32" s="285">
        <v>3716.4789999999998</v>
      </c>
      <c r="Z32" s="285">
        <v>3510</v>
      </c>
      <c r="AA32" s="285">
        <v>3000</v>
      </c>
      <c r="AB32" s="74" t="s">
        <v>15</v>
      </c>
      <c r="AC32" s="74"/>
      <c r="AE32" s="566"/>
      <c r="AF32" s="568"/>
    </row>
    <row r="33" spans="1:32" s="183" customFormat="1" ht="15.5">
      <c r="A33" s="1106"/>
      <c r="B33" s="92" t="s">
        <v>57</v>
      </c>
      <c r="C33" s="285">
        <v>1435222</v>
      </c>
      <c r="D33" s="285">
        <v>1446264</v>
      </c>
      <c r="E33" s="285">
        <v>1437059</v>
      </c>
      <c r="F33" s="285">
        <v>1501891</v>
      </c>
      <c r="G33" s="285">
        <v>1478750</v>
      </c>
      <c r="H33" s="285">
        <v>1513929</v>
      </c>
      <c r="I33" s="285">
        <v>1624030</v>
      </c>
      <c r="J33" s="285">
        <v>1215366</v>
      </c>
      <c r="K33" s="285">
        <v>1596955</v>
      </c>
      <c r="L33" s="285">
        <v>1608945</v>
      </c>
      <c r="M33" s="285">
        <v>1640818</v>
      </c>
      <c r="N33" s="285">
        <v>1732371</v>
      </c>
      <c r="O33" s="285">
        <v>1733692</v>
      </c>
      <c r="P33" s="285">
        <v>1438529</v>
      </c>
      <c r="Q33" s="285">
        <v>1704528</v>
      </c>
      <c r="R33" s="285">
        <v>1733692</v>
      </c>
      <c r="S33" s="285">
        <v>1674076</v>
      </c>
      <c r="T33" s="285">
        <v>1725367</v>
      </c>
      <c r="U33" s="285">
        <v>1685347</v>
      </c>
      <c r="V33" s="285">
        <v>1732516</v>
      </c>
      <c r="W33" s="285">
        <v>1760646</v>
      </c>
      <c r="X33" s="520"/>
      <c r="Y33" s="520"/>
      <c r="Z33" s="520"/>
      <c r="AA33" s="520"/>
      <c r="AB33" s="74"/>
      <c r="AC33" s="74"/>
      <c r="AF33" s="566"/>
    </row>
    <row r="34" spans="1:32" s="183" customFormat="1" ht="15.5">
      <c r="A34" s="1106"/>
      <c r="B34" s="92" t="s">
        <v>524</v>
      </c>
      <c r="C34" s="285">
        <v>1435220</v>
      </c>
      <c r="D34" s="285">
        <v>1446260</v>
      </c>
      <c r="E34" s="285">
        <v>1488449</v>
      </c>
      <c r="F34" s="285">
        <v>1617917</v>
      </c>
      <c r="G34" s="285">
        <v>1537650</v>
      </c>
      <c r="H34" s="285">
        <v>1513929</v>
      </c>
      <c r="I34" s="285">
        <v>1762839</v>
      </c>
      <c r="J34" s="285">
        <v>1215356</v>
      </c>
      <c r="K34" s="285">
        <v>1596955</v>
      </c>
      <c r="L34" s="285">
        <v>1608996</v>
      </c>
      <c r="M34" s="285">
        <v>1696270</v>
      </c>
      <c r="N34" s="285">
        <v>1675377</v>
      </c>
      <c r="O34" s="285">
        <v>1650000</v>
      </c>
      <c r="P34" s="285">
        <v>1676758</v>
      </c>
      <c r="Q34" s="285">
        <v>1704528</v>
      </c>
      <c r="R34" s="285">
        <v>1676213</v>
      </c>
      <c r="S34" s="285">
        <v>1674076</v>
      </c>
      <c r="T34" s="285">
        <v>1725367</v>
      </c>
      <c r="U34" s="285">
        <v>1685347</v>
      </c>
      <c r="V34" s="285">
        <v>1700000</v>
      </c>
      <c r="W34" s="285">
        <v>1761836</v>
      </c>
      <c r="X34" s="285">
        <v>1750000</v>
      </c>
      <c r="Y34" s="285">
        <v>1814931</v>
      </c>
      <c r="Z34" s="285">
        <v>1790000</v>
      </c>
      <c r="AA34" s="285">
        <v>1500000</v>
      </c>
      <c r="AB34" s="74"/>
      <c r="AC34" s="74"/>
      <c r="AE34" s="566"/>
      <c r="AF34" s="568"/>
    </row>
    <row r="35" spans="1:32" s="183" customFormat="1" ht="15.5">
      <c r="A35" s="1106"/>
      <c r="B35" s="92" t="s">
        <v>56</v>
      </c>
      <c r="C35" s="520">
        <v>1595.5845158449356</v>
      </c>
      <c r="D35" s="520">
        <v>1098.9950659077458</v>
      </c>
      <c r="E35" s="520">
        <v>1033.5497707470604</v>
      </c>
      <c r="F35" s="520">
        <v>1230.0999206999709</v>
      </c>
      <c r="G35" s="520">
        <v>1087.6406589759779</v>
      </c>
      <c r="H35" s="520">
        <v>809.30743779926274</v>
      </c>
      <c r="I35" s="520">
        <v>1608.0281768193938</v>
      </c>
      <c r="J35" s="520">
        <v>2654.6883819359764</v>
      </c>
      <c r="K35" s="520">
        <v>1649.8279538246225</v>
      </c>
      <c r="L35" s="520">
        <v>2226.5155117173053</v>
      </c>
      <c r="M35" s="520">
        <v>1970.4592465465396</v>
      </c>
      <c r="N35" s="520">
        <v>2248.4681399076758</v>
      </c>
      <c r="O35" s="520">
        <v>2090.292854786202</v>
      </c>
      <c r="P35" s="520">
        <v>2029.6566840154073</v>
      </c>
      <c r="Q35" s="520">
        <v>2333.8560586860408</v>
      </c>
      <c r="R35" s="520">
        <v>2090.292854786202</v>
      </c>
      <c r="S35" s="520">
        <v>1415.4034822791796</v>
      </c>
      <c r="T35" s="520">
        <v>2007.7693615329376</v>
      </c>
      <c r="U35" s="520">
        <v>1600.8329441948749</v>
      </c>
      <c r="V35" s="520">
        <v>1957.802409905594</v>
      </c>
      <c r="W35" s="520">
        <v>2150.1837865192661</v>
      </c>
      <c r="X35" s="285">
        <v>2617.7000000000003</v>
      </c>
      <c r="Y35" s="520"/>
      <c r="Z35" s="520"/>
      <c r="AA35" s="520">
        <v>2000</v>
      </c>
      <c r="AB35" s="74"/>
      <c r="AC35" s="74"/>
      <c r="AF35" s="566"/>
    </row>
    <row r="36" spans="1:32" s="183" customFormat="1" ht="15.5">
      <c r="A36" s="1106" t="s">
        <v>8</v>
      </c>
      <c r="B36" s="92" t="s">
        <v>84</v>
      </c>
      <c r="C36" s="285">
        <v>0.6</v>
      </c>
      <c r="D36" s="285">
        <v>0.4</v>
      </c>
      <c r="E36" s="285">
        <v>0.3</v>
      </c>
      <c r="F36" s="285">
        <v>0.2</v>
      </c>
      <c r="G36" s="285">
        <v>0.4</v>
      </c>
      <c r="H36" s="285">
        <v>0.5</v>
      </c>
      <c r="I36" s="285">
        <v>0.5</v>
      </c>
      <c r="J36" s="285">
        <v>1</v>
      </c>
      <c r="K36" s="285">
        <v>0.5</v>
      </c>
      <c r="L36" s="285">
        <v>0.1</v>
      </c>
      <c r="M36" s="285">
        <v>0.3</v>
      </c>
      <c r="N36" s="285">
        <v>0.3</v>
      </c>
      <c r="O36" s="285">
        <v>0.4</v>
      </c>
      <c r="P36" s="285">
        <v>0.6</v>
      </c>
      <c r="Q36" s="285">
        <v>0.6</v>
      </c>
      <c r="R36" s="285">
        <v>0.5</v>
      </c>
      <c r="S36" s="285">
        <v>0.4</v>
      </c>
      <c r="T36" s="285">
        <v>0.4</v>
      </c>
      <c r="U36" s="285">
        <v>0.4</v>
      </c>
      <c r="V36" s="285">
        <v>0.5</v>
      </c>
      <c r="W36" s="285">
        <v>0.8</v>
      </c>
      <c r="X36" s="285">
        <v>1.1000000000000001</v>
      </c>
      <c r="Y36" s="520">
        <v>0.8</v>
      </c>
      <c r="Z36" s="520">
        <v>1.5</v>
      </c>
      <c r="AA36" s="520">
        <v>1.2889000000000002</v>
      </c>
      <c r="AB36" s="74"/>
      <c r="AC36" s="74"/>
      <c r="AE36" s="325"/>
      <c r="AF36" s="568"/>
    </row>
    <row r="37" spans="1:32" s="5" customFormat="1" ht="15.5">
      <c r="A37" s="1106"/>
      <c r="B37" s="92" t="s">
        <v>57</v>
      </c>
      <c r="C37" s="285">
        <v>70</v>
      </c>
      <c r="D37" s="285">
        <v>54</v>
      </c>
      <c r="E37" s="285">
        <v>38</v>
      </c>
      <c r="F37" s="285">
        <v>27</v>
      </c>
      <c r="G37" s="285">
        <v>57</v>
      </c>
      <c r="H37" s="285">
        <v>63</v>
      </c>
      <c r="I37" s="285">
        <v>58</v>
      </c>
      <c r="J37" s="285">
        <v>108</v>
      </c>
      <c r="K37" s="285">
        <v>61</v>
      </c>
      <c r="L37" s="285">
        <v>14</v>
      </c>
      <c r="M37" s="285">
        <v>48</v>
      </c>
      <c r="N37" s="285">
        <v>43</v>
      </c>
      <c r="O37" s="285">
        <v>58</v>
      </c>
      <c r="P37" s="285">
        <v>93</v>
      </c>
      <c r="Q37" s="285">
        <v>69</v>
      </c>
      <c r="R37" s="285">
        <v>71</v>
      </c>
      <c r="S37" s="285">
        <v>61</v>
      </c>
      <c r="T37" s="285">
        <v>59</v>
      </c>
      <c r="U37" s="285">
        <v>64</v>
      </c>
      <c r="V37" s="285">
        <v>69</v>
      </c>
      <c r="W37" s="285">
        <v>87</v>
      </c>
      <c r="X37" s="285">
        <v>128</v>
      </c>
      <c r="Y37" s="520">
        <v>88.5</v>
      </c>
      <c r="Z37" s="520">
        <v>129.1</v>
      </c>
      <c r="AA37" s="520"/>
      <c r="AB37" s="14"/>
      <c r="AC37" s="14"/>
      <c r="AE37" s="325"/>
      <c r="AF37" s="566"/>
    </row>
    <row r="38" spans="1:32" s="5" customFormat="1" ht="15.5">
      <c r="A38" s="1106"/>
      <c r="B38" s="92" t="s">
        <v>524</v>
      </c>
      <c r="C38" s="285">
        <v>70</v>
      </c>
      <c r="D38" s="285">
        <v>54</v>
      </c>
      <c r="E38" s="285">
        <v>38</v>
      </c>
      <c r="F38" s="285">
        <v>27</v>
      </c>
      <c r="G38" s="285">
        <v>57</v>
      </c>
      <c r="H38" s="285">
        <v>63</v>
      </c>
      <c r="I38" s="285">
        <v>58</v>
      </c>
      <c r="J38" s="285">
        <v>108</v>
      </c>
      <c r="K38" s="285">
        <v>61</v>
      </c>
      <c r="L38" s="285">
        <v>14</v>
      </c>
      <c r="M38" s="285">
        <v>48</v>
      </c>
      <c r="N38" s="285">
        <v>43</v>
      </c>
      <c r="O38" s="285">
        <v>58</v>
      </c>
      <c r="P38" s="285">
        <v>93</v>
      </c>
      <c r="Q38" s="285">
        <v>69</v>
      </c>
      <c r="R38" s="285">
        <v>71</v>
      </c>
      <c r="S38" s="285">
        <v>61</v>
      </c>
      <c r="T38" s="285">
        <v>59</v>
      </c>
      <c r="U38" s="285">
        <v>64</v>
      </c>
      <c r="V38" s="285">
        <v>69</v>
      </c>
      <c r="W38" s="285">
        <v>87</v>
      </c>
      <c r="X38" s="285">
        <v>128</v>
      </c>
      <c r="Y38" s="520"/>
      <c r="Z38" s="520"/>
      <c r="AA38" s="520">
        <v>108</v>
      </c>
      <c r="AB38" s="14"/>
      <c r="AC38" s="14"/>
      <c r="AF38" s="566"/>
    </row>
    <row r="39" spans="1:32" s="5" customFormat="1" ht="15.5">
      <c r="A39" s="1106"/>
      <c r="B39" s="92" t="s">
        <v>56</v>
      </c>
      <c r="C39" s="520">
        <v>8571.4285714285706</v>
      </c>
      <c r="D39" s="520">
        <v>7407.4074074074078</v>
      </c>
      <c r="E39" s="520">
        <v>7894.7368421052633</v>
      </c>
      <c r="F39" s="520">
        <v>7407.4074074074078</v>
      </c>
      <c r="G39" s="520">
        <v>7017.5438596491231</v>
      </c>
      <c r="H39" s="520">
        <v>7936.5079365079364</v>
      </c>
      <c r="I39" s="520">
        <v>8620.689655172413</v>
      </c>
      <c r="J39" s="520">
        <v>9259.2592592592591</v>
      </c>
      <c r="K39" s="520">
        <v>8196.7213114754104</v>
      </c>
      <c r="L39" s="520">
        <v>7142.8571428571431</v>
      </c>
      <c r="M39" s="520">
        <v>6250</v>
      </c>
      <c r="N39" s="520">
        <v>6976.7441860465115</v>
      </c>
      <c r="O39" s="520">
        <v>6896.5517241379312</v>
      </c>
      <c r="P39" s="520">
        <v>6451.6129032258068</v>
      </c>
      <c r="Q39" s="520">
        <v>8695.652173913044</v>
      </c>
      <c r="R39" s="520">
        <v>7042.2535211267605</v>
      </c>
      <c r="S39" s="520">
        <v>6557.377049180328</v>
      </c>
      <c r="T39" s="520">
        <v>6779.6610169491523</v>
      </c>
      <c r="U39" s="520">
        <v>6250</v>
      </c>
      <c r="V39" s="520">
        <v>7246.376811594203</v>
      </c>
      <c r="W39" s="520">
        <v>9195.4022988505749</v>
      </c>
      <c r="X39" s="520">
        <v>8593.75</v>
      </c>
      <c r="Y39" s="520">
        <v>9300</v>
      </c>
      <c r="Z39" s="520">
        <v>11600</v>
      </c>
      <c r="AA39" s="520">
        <v>11890.2</v>
      </c>
      <c r="AB39" s="14"/>
      <c r="AC39" s="14"/>
      <c r="AE39" s="325"/>
      <c r="AF39" s="566"/>
    </row>
    <row r="40" spans="1:32" s="5" customFormat="1" ht="15.5">
      <c r="A40" s="1106" t="s">
        <v>6</v>
      </c>
      <c r="B40" s="92" t="s">
        <v>84</v>
      </c>
      <c r="C40" s="285">
        <v>1019</v>
      </c>
      <c r="D40" s="285">
        <v>1143</v>
      </c>
      <c r="E40" s="285">
        <v>1115</v>
      </c>
      <c r="F40" s="285">
        <v>1178</v>
      </c>
      <c r="G40" s="285">
        <v>1060</v>
      </c>
      <c r="H40" s="285">
        <v>942</v>
      </c>
      <c r="I40" s="285">
        <v>1395</v>
      </c>
      <c r="J40" s="285">
        <v>1134</v>
      </c>
      <c r="K40" s="285">
        <v>1214</v>
      </c>
      <c r="L40" s="285" t="s">
        <v>94</v>
      </c>
      <c r="M40" s="285" t="s">
        <v>94</v>
      </c>
      <c r="N40" s="285" t="s">
        <v>94</v>
      </c>
      <c r="O40" s="285">
        <v>1177</v>
      </c>
      <c r="P40" s="285">
        <v>1173.7090000000001</v>
      </c>
      <c r="Q40" s="285">
        <v>1357.22</v>
      </c>
      <c r="R40" s="285">
        <v>1041.799</v>
      </c>
      <c r="S40" s="285">
        <v>1231.4680000000001</v>
      </c>
      <c r="T40" s="285">
        <v>1317.3720000000001</v>
      </c>
      <c r="U40" s="285">
        <v>1406.7929999999999</v>
      </c>
      <c r="V40" s="285">
        <v>1451.6859999999999</v>
      </c>
      <c r="W40" s="285">
        <v>1632.3209999999999</v>
      </c>
      <c r="X40" s="285">
        <v>2100</v>
      </c>
      <c r="Y40" s="285">
        <v>2382.511</v>
      </c>
      <c r="Z40" s="285">
        <v>2124.7489999999998</v>
      </c>
      <c r="AA40" s="285">
        <v>2318.9450000000002</v>
      </c>
      <c r="AB40" s="14"/>
      <c r="AC40" s="14"/>
      <c r="AE40" s="566"/>
      <c r="AF40" s="568"/>
    </row>
    <row r="41" spans="1:32" s="5" customFormat="1" ht="15.5">
      <c r="A41" s="1106"/>
      <c r="B41" s="92" t="s">
        <v>57</v>
      </c>
      <c r="C41" s="520" t="s">
        <v>7</v>
      </c>
      <c r="D41" s="285"/>
      <c r="E41" s="285">
        <v>1327000</v>
      </c>
      <c r="F41" s="285">
        <v>1356000</v>
      </c>
      <c r="G41" s="285">
        <v>1394000</v>
      </c>
      <c r="H41" s="285">
        <v>1440000</v>
      </c>
      <c r="I41" s="285"/>
      <c r="J41" s="285">
        <v>1664400</v>
      </c>
      <c r="K41" s="285">
        <v>1964600</v>
      </c>
      <c r="L41" s="285"/>
      <c r="M41" s="285">
        <v>1430784</v>
      </c>
      <c r="N41" s="285"/>
      <c r="O41" s="285">
        <v>1572000</v>
      </c>
      <c r="P41" s="285">
        <v>1608000</v>
      </c>
      <c r="Q41" s="285">
        <v>1703500</v>
      </c>
      <c r="R41" s="520">
        <v>1570526</v>
      </c>
      <c r="S41" s="285">
        <v>1655287</v>
      </c>
      <c r="T41" s="285">
        <v>1429086</v>
      </c>
      <c r="U41" s="285">
        <v>1613535</v>
      </c>
      <c r="V41" s="285">
        <v>1643827</v>
      </c>
      <c r="W41" s="520">
        <v>2286362</v>
      </c>
      <c r="X41" s="520"/>
      <c r="Y41" s="520"/>
      <c r="Z41" s="520"/>
      <c r="AA41" s="520"/>
      <c r="AB41" s="14"/>
      <c r="AC41" s="14"/>
      <c r="AF41" s="566"/>
    </row>
    <row r="42" spans="1:32" s="5" customFormat="1" ht="15.5">
      <c r="A42" s="1106"/>
      <c r="B42" s="92" t="s">
        <v>524</v>
      </c>
      <c r="C42" s="285">
        <v>1255866</v>
      </c>
      <c r="D42" s="285">
        <v>1193380</v>
      </c>
      <c r="E42" s="285">
        <v>1577800</v>
      </c>
      <c r="F42" s="285">
        <v>1356000</v>
      </c>
      <c r="G42" s="285">
        <v>1311600</v>
      </c>
      <c r="H42" s="285">
        <v>1902200</v>
      </c>
      <c r="I42" s="285">
        <v>1663900</v>
      </c>
      <c r="J42" s="285">
        <v>1664300</v>
      </c>
      <c r="K42" s="285">
        <v>1964522</v>
      </c>
      <c r="L42" s="285">
        <v>1612000</v>
      </c>
      <c r="M42" s="285">
        <v>1738042</v>
      </c>
      <c r="N42" s="285">
        <v>1812717</v>
      </c>
      <c r="O42" s="285">
        <v>1572000</v>
      </c>
      <c r="P42" s="285">
        <v>1722500</v>
      </c>
      <c r="Q42" s="285">
        <v>1703500</v>
      </c>
      <c r="R42" s="285">
        <v>1570526</v>
      </c>
      <c r="S42" s="285">
        <v>1662000</v>
      </c>
      <c r="T42" s="285">
        <v>1654000</v>
      </c>
      <c r="U42" s="285">
        <v>3087945</v>
      </c>
      <c r="V42" s="285">
        <v>2619612</v>
      </c>
      <c r="W42" s="285">
        <v>2286362</v>
      </c>
      <c r="X42" s="285">
        <v>1870000</v>
      </c>
      <c r="Y42" s="285">
        <v>1817487</v>
      </c>
      <c r="Z42" s="285">
        <v>2688164</v>
      </c>
      <c r="AA42" s="285">
        <v>2862895</v>
      </c>
      <c r="AB42" s="14"/>
      <c r="AC42" s="14"/>
      <c r="AE42" s="566"/>
      <c r="AF42" s="568"/>
    </row>
    <row r="43" spans="1:32" s="5" customFormat="1" ht="15.5">
      <c r="A43" s="1106"/>
      <c r="B43" s="92" t="s">
        <v>56</v>
      </c>
      <c r="C43" s="520" t="s">
        <v>7</v>
      </c>
      <c r="D43" s="520" t="s">
        <v>7</v>
      </c>
      <c r="E43" s="520">
        <v>840.24114544084398</v>
      </c>
      <c r="F43" s="520"/>
      <c r="G43" s="520"/>
      <c r="H43" s="520">
        <v>654.16666666666663</v>
      </c>
      <c r="I43" s="520" t="s">
        <v>7</v>
      </c>
      <c r="J43" s="520">
        <v>681.32660418168712</v>
      </c>
      <c r="K43" s="520">
        <v>617.93749363738164</v>
      </c>
      <c r="L43" s="520" t="s">
        <v>7</v>
      </c>
      <c r="M43" s="520" t="s">
        <v>7</v>
      </c>
      <c r="N43" s="520" t="s">
        <v>7</v>
      </c>
      <c r="O43" s="520">
        <v>748.7277353689567</v>
      </c>
      <c r="P43" s="520">
        <v>729.91853233830841</v>
      </c>
      <c r="Q43" s="520">
        <v>796.72439095978871</v>
      </c>
      <c r="R43" s="520">
        <v>663.34400067238619</v>
      </c>
      <c r="S43" s="520">
        <v>743.96041290724816</v>
      </c>
      <c r="T43" s="520">
        <v>921.82835742565533</v>
      </c>
      <c r="U43" s="520">
        <v>871.87014846284706</v>
      </c>
      <c r="V43" s="520">
        <v>883.11361232051786</v>
      </c>
      <c r="W43" s="520">
        <v>713.93812528374769</v>
      </c>
      <c r="X43" s="285">
        <v>1123</v>
      </c>
      <c r="Y43" s="285">
        <v>1310.9</v>
      </c>
      <c r="Z43" s="285">
        <v>790.4</v>
      </c>
      <c r="AA43" s="285">
        <v>810</v>
      </c>
      <c r="AB43" s="14"/>
      <c r="AC43" s="14"/>
      <c r="AE43" s="566"/>
      <c r="AF43" s="568"/>
    </row>
    <row r="44" spans="1:32" s="5" customFormat="1" ht="15.5">
      <c r="A44" s="1106" t="s">
        <v>5</v>
      </c>
      <c r="B44" s="92" t="s">
        <v>84</v>
      </c>
      <c r="C44" s="520">
        <v>49.183</v>
      </c>
      <c r="D44" s="520">
        <v>28.27</v>
      </c>
      <c r="E44" s="520">
        <v>27.643000000000001</v>
      </c>
      <c r="F44" s="520">
        <v>30.966999999999999</v>
      </c>
      <c r="G44" s="520">
        <v>64.795000000000002</v>
      </c>
      <c r="H44" s="520">
        <v>52.939</v>
      </c>
      <c r="I44" s="520">
        <v>63.633000000000003</v>
      </c>
      <c r="J44" s="520">
        <v>55.523000000000003</v>
      </c>
      <c r="K44" s="520">
        <v>58.100999999999999</v>
      </c>
      <c r="L44" s="520">
        <v>57.32</v>
      </c>
      <c r="M44" s="520">
        <v>58</v>
      </c>
      <c r="N44" s="520">
        <v>75</v>
      </c>
      <c r="O44" s="520">
        <v>88</v>
      </c>
      <c r="P44" s="520">
        <v>88</v>
      </c>
      <c r="Q44" s="285">
        <v>55.984999999999999</v>
      </c>
      <c r="R44" s="285">
        <v>55.871000000000002</v>
      </c>
      <c r="S44" s="285">
        <v>43.610999999999997</v>
      </c>
      <c r="T44" s="285">
        <v>71.037000000000006</v>
      </c>
      <c r="U44" s="285">
        <v>59.253</v>
      </c>
      <c r="V44" s="285">
        <v>45</v>
      </c>
      <c r="W44" s="520">
        <v>64</v>
      </c>
      <c r="X44" s="285">
        <v>78.126999999999995</v>
      </c>
      <c r="Y44" s="285">
        <v>98.855999999999995</v>
      </c>
      <c r="Z44" s="285">
        <v>105.60899999999999</v>
      </c>
      <c r="AA44" s="285">
        <v>30.056000000000001</v>
      </c>
      <c r="AB44" s="14"/>
      <c r="AC44" s="14"/>
      <c r="AE44" s="566"/>
      <c r="AF44" s="568"/>
    </row>
    <row r="45" spans="1:32" s="5" customFormat="1" ht="15.5">
      <c r="A45" s="1106"/>
      <c r="B45" s="92" t="s">
        <v>57</v>
      </c>
      <c r="C45" s="520">
        <v>35397</v>
      </c>
      <c r="D45" s="520">
        <v>37245</v>
      </c>
      <c r="E45" s="520">
        <v>24124</v>
      </c>
      <c r="F45" s="520">
        <v>26328</v>
      </c>
      <c r="G45" s="520">
        <v>25308</v>
      </c>
      <c r="H45" s="520">
        <v>26315</v>
      </c>
      <c r="I45" s="520">
        <v>25553</v>
      </c>
      <c r="J45" s="520">
        <v>27356</v>
      </c>
      <c r="K45" s="520">
        <v>27694</v>
      </c>
      <c r="L45" s="520">
        <v>27127</v>
      </c>
      <c r="M45" s="520">
        <v>28000</v>
      </c>
      <c r="N45" s="520">
        <v>35000</v>
      </c>
      <c r="O45" s="520">
        <v>38000</v>
      </c>
      <c r="P45" s="520"/>
      <c r="Q45" s="520"/>
      <c r="R45" s="520"/>
      <c r="S45" s="520"/>
      <c r="T45" s="520"/>
      <c r="U45" s="520"/>
      <c r="V45" s="520"/>
      <c r="W45" s="520"/>
      <c r="X45" s="520"/>
      <c r="Y45" s="520"/>
      <c r="Z45" s="520"/>
      <c r="AA45" s="520"/>
      <c r="AB45" s="14"/>
      <c r="AC45" s="14"/>
      <c r="AF45" s="566"/>
    </row>
    <row r="46" spans="1:32" s="5" customFormat="1" ht="15.5">
      <c r="A46" s="1106"/>
      <c r="B46" s="92" t="s">
        <v>524</v>
      </c>
      <c r="C46" s="285">
        <v>44000</v>
      </c>
      <c r="D46" s="285">
        <v>20900</v>
      </c>
      <c r="E46" s="285">
        <v>21000</v>
      </c>
      <c r="F46" s="285">
        <v>23400</v>
      </c>
      <c r="G46" s="285">
        <v>24992</v>
      </c>
      <c r="H46" s="285">
        <v>18014</v>
      </c>
      <c r="I46" s="285">
        <v>28904</v>
      </c>
      <c r="J46" s="285">
        <v>27356</v>
      </c>
      <c r="K46" s="285">
        <v>27694</v>
      </c>
      <c r="L46" s="285">
        <v>27127</v>
      </c>
      <c r="M46" s="285">
        <v>26814</v>
      </c>
      <c r="N46" s="285">
        <v>28038</v>
      </c>
      <c r="O46" s="285">
        <v>46471</v>
      </c>
      <c r="P46" s="285">
        <v>21632</v>
      </c>
      <c r="Q46" s="285">
        <v>34991</v>
      </c>
      <c r="R46" s="285">
        <v>30184</v>
      </c>
      <c r="S46" s="285">
        <v>22350</v>
      </c>
      <c r="T46" s="285">
        <v>30174</v>
      </c>
      <c r="U46" s="285">
        <v>25172</v>
      </c>
      <c r="V46" s="285">
        <v>35000</v>
      </c>
      <c r="W46" s="520">
        <v>35000</v>
      </c>
      <c r="X46" s="285">
        <v>46070</v>
      </c>
      <c r="Y46" s="285">
        <v>51221</v>
      </c>
      <c r="Z46" s="285">
        <v>58276</v>
      </c>
      <c r="AA46" s="285">
        <v>32215</v>
      </c>
      <c r="AB46" s="14"/>
      <c r="AC46" s="14"/>
      <c r="AE46" s="566"/>
      <c r="AF46" s="568"/>
    </row>
    <row r="47" spans="1:32" s="5" customFormat="1" ht="15.5">
      <c r="A47" s="1106"/>
      <c r="B47" s="92" t="s">
        <v>56</v>
      </c>
      <c r="C47" s="520">
        <v>1389.468034014182</v>
      </c>
      <c r="D47" s="520">
        <v>759.0280574573768</v>
      </c>
      <c r="E47" s="520">
        <v>1145.8713314541535</v>
      </c>
      <c r="F47" s="520">
        <v>1176.2002430872076</v>
      </c>
      <c r="G47" s="520">
        <v>2560.2576260470996</v>
      </c>
      <c r="H47" s="520">
        <v>2011.7423522705681</v>
      </c>
      <c r="I47" s="520">
        <v>2490.2359801197513</v>
      </c>
      <c r="J47" s="520">
        <v>2029.6461470975289</v>
      </c>
      <c r="K47" s="520">
        <v>2097.9634577886909</v>
      </c>
      <c r="L47" s="520">
        <v>2113.0239245032626</v>
      </c>
      <c r="M47" s="520">
        <v>2071.4285714285716</v>
      </c>
      <c r="N47" s="520">
        <v>2142.8571428571427</v>
      </c>
      <c r="O47" s="520">
        <v>2315.7894736842104</v>
      </c>
      <c r="P47" s="520"/>
      <c r="Q47" s="285">
        <v>1600</v>
      </c>
      <c r="R47" s="285">
        <v>1851</v>
      </c>
      <c r="S47" s="285">
        <v>1951.3000000000002</v>
      </c>
      <c r="T47" s="285">
        <v>2354.2000000000003</v>
      </c>
      <c r="U47" s="285">
        <v>2353.9</v>
      </c>
      <c r="V47" s="285">
        <v>1285.7</v>
      </c>
      <c r="W47" s="520">
        <v>1828.6000000000001</v>
      </c>
      <c r="X47" s="285">
        <v>1994.1000000000001</v>
      </c>
      <c r="Y47" s="285">
        <v>1930</v>
      </c>
      <c r="Z47" s="285">
        <v>1812.2</v>
      </c>
      <c r="AA47" s="285">
        <v>933</v>
      </c>
      <c r="AB47" s="14"/>
      <c r="AC47" s="14"/>
      <c r="AE47" s="566"/>
      <c r="AF47" s="568"/>
    </row>
    <row r="48" spans="1:32" s="5" customFormat="1" ht="15.5">
      <c r="A48" s="1106" t="s">
        <v>4</v>
      </c>
      <c r="B48" s="92" t="s">
        <v>84</v>
      </c>
      <c r="C48" s="285">
        <v>13.584</v>
      </c>
      <c r="D48" s="285">
        <v>7.08</v>
      </c>
      <c r="E48" s="285">
        <v>8.4290000000000003</v>
      </c>
      <c r="F48" s="285">
        <v>8.06</v>
      </c>
      <c r="G48" s="285">
        <v>5.74</v>
      </c>
      <c r="H48" s="285">
        <v>7.9649999999999999</v>
      </c>
      <c r="I48" s="285">
        <v>8.9700000000000006</v>
      </c>
      <c r="J48" s="285">
        <v>7</v>
      </c>
      <c r="K48" s="520" t="s">
        <v>94</v>
      </c>
      <c r="L48" s="520" t="s">
        <v>94</v>
      </c>
      <c r="M48" s="520" t="s">
        <v>94</v>
      </c>
      <c r="N48" s="520" t="s">
        <v>94</v>
      </c>
      <c r="O48" s="520" t="s">
        <v>94</v>
      </c>
      <c r="P48" s="520" t="s">
        <v>94</v>
      </c>
      <c r="Q48" s="520" t="s">
        <v>94</v>
      </c>
      <c r="R48" s="520" t="s">
        <v>94</v>
      </c>
      <c r="S48" s="520" t="s">
        <v>94</v>
      </c>
      <c r="T48" s="520" t="s">
        <v>94</v>
      </c>
      <c r="U48" s="520" t="s">
        <v>94</v>
      </c>
      <c r="V48" s="285">
        <v>150</v>
      </c>
      <c r="W48" s="285">
        <v>150</v>
      </c>
      <c r="X48" s="520" t="s">
        <v>94</v>
      </c>
      <c r="Y48" s="520" t="s">
        <v>94</v>
      </c>
      <c r="Z48" s="520" t="s">
        <v>94</v>
      </c>
      <c r="AA48" s="520"/>
      <c r="AB48" s="14"/>
      <c r="AC48" s="14"/>
      <c r="AF48" s="566"/>
    </row>
    <row r="49" spans="1:32" s="5" customFormat="1" ht="15.5">
      <c r="A49" s="1106"/>
      <c r="B49" s="92" t="s">
        <v>57</v>
      </c>
      <c r="C49" s="520" t="s">
        <v>94</v>
      </c>
      <c r="D49" s="520" t="s">
        <v>94</v>
      </c>
      <c r="E49" s="520" t="s">
        <v>94</v>
      </c>
      <c r="F49" s="520" t="s">
        <v>94</v>
      </c>
      <c r="G49" s="520" t="s">
        <v>94</v>
      </c>
      <c r="H49" s="520" t="s">
        <v>94</v>
      </c>
      <c r="I49" s="520" t="s">
        <v>94</v>
      </c>
      <c r="J49" s="520" t="s">
        <v>94</v>
      </c>
      <c r="K49" s="520" t="s">
        <v>94</v>
      </c>
      <c r="L49" s="520" t="s">
        <v>94</v>
      </c>
      <c r="M49" s="520" t="s">
        <v>94</v>
      </c>
      <c r="N49" s="520" t="s">
        <v>94</v>
      </c>
      <c r="O49" s="520" t="s">
        <v>94</v>
      </c>
      <c r="P49" s="520" t="s">
        <v>94</v>
      </c>
      <c r="Q49" s="520" t="s">
        <v>94</v>
      </c>
      <c r="R49" s="520" t="s">
        <v>94</v>
      </c>
      <c r="S49" s="520" t="s">
        <v>94</v>
      </c>
      <c r="T49" s="520" t="s">
        <v>94</v>
      </c>
      <c r="U49" s="520" t="s">
        <v>94</v>
      </c>
      <c r="V49" s="520"/>
      <c r="W49" s="520"/>
      <c r="X49" s="520" t="s">
        <v>94</v>
      </c>
      <c r="Y49" s="520" t="s">
        <v>94</v>
      </c>
      <c r="Z49" s="520" t="s">
        <v>94</v>
      </c>
      <c r="AA49" s="520"/>
      <c r="AB49" s="14"/>
      <c r="AC49" s="14"/>
      <c r="AF49" s="566"/>
    </row>
    <row r="50" spans="1:32" s="5" customFormat="1" ht="15.5">
      <c r="A50" s="1106"/>
      <c r="B50" s="92" t="s">
        <v>524</v>
      </c>
      <c r="C50" s="520" t="s">
        <v>94</v>
      </c>
      <c r="D50" s="520" t="s">
        <v>94</v>
      </c>
      <c r="E50" s="520" t="s">
        <v>94</v>
      </c>
      <c r="F50" s="520" t="s">
        <v>94</v>
      </c>
      <c r="G50" s="520" t="s">
        <v>94</v>
      </c>
      <c r="H50" s="520" t="s">
        <v>94</v>
      </c>
      <c r="I50" s="520" t="s">
        <v>94</v>
      </c>
      <c r="J50" s="520" t="s">
        <v>94</v>
      </c>
      <c r="K50" s="520" t="s">
        <v>94</v>
      </c>
      <c r="L50" s="520" t="s">
        <v>94</v>
      </c>
      <c r="M50" s="520" t="s">
        <v>94</v>
      </c>
      <c r="N50" s="520" t="s">
        <v>94</v>
      </c>
      <c r="O50" s="520" t="s">
        <v>94</v>
      </c>
      <c r="P50" s="520" t="s">
        <v>94</v>
      </c>
      <c r="Q50" s="520" t="s">
        <v>94</v>
      </c>
      <c r="R50" s="520" t="s">
        <v>94</v>
      </c>
      <c r="S50" s="520" t="s">
        <v>94</v>
      </c>
      <c r="T50" s="520" t="s">
        <v>94</v>
      </c>
      <c r="U50" s="520" t="s">
        <v>94</v>
      </c>
      <c r="V50" s="520"/>
      <c r="W50" s="520"/>
      <c r="X50" s="520" t="s">
        <v>94</v>
      </c>
      <c r="Y50" s="520" t="s">
        <v>94</v>
      </c>
      <c r="Z50" s="520" t="s">
        <v>94</v>
      </c>
      <c r="AA50" s="520"/>
      <c r="AB50" s="14"/>
      <c r="AC50" s="14"/>
      <c r="AF50" s="566"/>
    </row>
    <row r="51" spans="1:32" s="5" customFormat="1" ht="15.5">
      <c r="A51" s="1106"/>
      <c r="B51" s="92" t="s">
        <v>56</v>
      </c>
      <c r="C51" s="520" t="s">
        <v>94</v>
      </c>
      <c r="D51" s="520" t="s">
        <v>94</v>
      </c>
      <c r="E51" s="520" t="s">
        <v>94</v>
      </c>
      <c r="F51" s="520" t="s">
        <v>94</v>
      </c>
      <c r="G51" s="520" t="s">
        <v>94</v>
      </c>
      <c r="H51" s="520" t="s">
        <v>94</v>
      </c>
      <c r="I51" s="520" t="s">
        <v>94</v>
      </c>
      <c r="J51" s="520" t="s">
        <v>94</v>
      </c>
      <c r="K51" s="520" t="s">
        <v>94</v>
      </c>
      <c r="L51" s="520" t="s">
        <v>94</v>
      </c>
      <c r="M51" s="520" t="s">
        <v>94</v>
      </c>
      <c r="N51" s="520" t="s">
        <v>94</v>
      </c>
      <c r="O51" s="520" t="s">
        <v>94</v>
      </c>
      <c r="P51" s="520" t="s">
        <v>94</v>
      </c>
      <c r="Q51" s="520" t="s">
        <v>94</v>
      </c>
      <c r="R51" s="520" t="s">
        <v>94</v>
      </c>
      <c r="S51" s="520" t="s">
        <v>94</v>
      </c>
      <c r="T51" s="520" t="s">
        <v>94</v>
      </c>
      <c r="U51" s="520" t="s">
        <v>94</v>
      </c>
      <c r="V51" s="520"/>
      <c r="W51" s="520"/>
      <c r="X51" s="520" t="s">
        <v>94</v>
      </c>
      <c r="Y51" s="520" t="s">
        <v>94</v>
      </c>
      <c r="Z51" s="520" t="s">
        <v>94</v>
      </c>
      <c r="AA51" s="520"/>
      <c r="AB51" s="14"/>
      <c r="AC51" s="14"/>
      <c r="AF51" s="566"/>
    </row>
    <row r="52" spans="1:32" s="5" customFormat="1" ht="15.5">
      <c r="A52" s="1106" t="s">
        <v>3</v>
      </c>
      <c r="B52" s="92" t="s">
        <v>84</v>
      </c>
      <c r="C52" s="520">
        <v>11000.8</v>
      </c>
      <c r="D52" s="520">
        <v>7486.84</v>
      </c>
      <c r="E52" s="520">
        <v>9731.83</v>
      </c>
      <c r="F52" s="520">
        <v>9391.4500000000007</v>
      </c>
      <c r="G52" s="520">
        <v>9482</v>
      </c>
      <c r="H52" s="520">
        <v>11450</v>
      </c>
      <c r="I52" s="520">
        <v>6618</v>
      </c>
      <c r="J52" s="520">
        <v>7125</v>
      </c>
      <c r="K52" s="520">
        <v>12700</v>
      </c>
      <c r="L52" s="520">
        <v>12050</v>
      </c>
      <c r="M52" s="520">
        <v>12815</v>
      </c>
      <c r="N52" s="520">
        <v>10360</v>
      </c>
      <c r="O52" s="520">
        <v>12120.656000000001</v>
      </c>
      <c r="P52" s="520">
        <v>11810.6</v>
      </c>
      <c r="Q52" s="520">
        <v>14250</v>
      </c>
      <c r="R52" s="520">
        <v>9955</v>
      </c>
      <c r="S52" s="520">
        <v>7778.5</v>
      </c>
      <c r="T52" s="520">
        <v>16820</v>
      </c>
      <c r="U52" s="520">
        <v>12510</v>
      </c>
      <c r="V52" s="520">
        <v>11275</v>
      </c>
      <c r="W52" s="520">
        <v>15300</v>
      </c>
      <c r="X52" s="285">
        <v>16315</v>
      </c>
      <c r="Y52" s="800">
        <v>15470</v>
      </c>
      <c r="Z52" s="800">
        <v>16430</v>
      </c>
      <c r="AA52" s="800">
        <v>12850</v>
      </c>
      <c r="AB52" s="14"/>
      <c r="AC52" s="14"/>
      <c r="AE52" s="325"/>
      <c r="AF52" s="566"/>
    </row>
    <row r="53" spans="1:32" s="5" customFormat="1" ht="15.5">
      <c r="A53" s="1106"/>
      <c r="B53" s="92" t="s">
        <v>57</v>
      </c>
      <c r="C53" s="285">
        <v>3429440</v>
      </c>
      <c r="D53" s="285">
        <v>2673905</v>
      </c>
      <c r="E53" s="285">
        <v>3016880</v>
      </c>
      <c r="F53" s="285">
        <v>3184950</v>
      </c>
      <c r="G53" s="285">
        <v>2843300</v>
      </c>
      <c r="H53" s="285">
        <v>2810000</v>
      </c>
      <c r="I53" s="285">
        <v>1600200</v>
      </c>
      <c r="J53" s="285">
        <v>2551800</v>
      </c>
      <c r="K53" s="285">
        <v>2799000</v>
      </c>
      <c r="L53" s="285">
        <v>2427500</v>
      </c>
      <c r="M53" s="285">
        <v>2742400</v>
      </c>
      <c r="N53" s="285">
        <v>2372300</v>
      </c>
      <c r="O53" s="285">
        <v>2699200</v>
      </c>
      <c r="P53" s="285">
        <v>2781200</v>
      </c>
      <c r="Q53" s="285">
        <v>2688200</v>
      </c>
      <c r="R53" s="285">
        <v>2652850</v>
      </c>
      <c r="S53" s="285">
        <v>1946750</v>
      </c>
      <c r="T53" s="285">
        <v>2628600</v>
      </c>
      <c r="U53" s="285">
        <v>2318850</v>
      </c>
      <c r="V53" s="285">
        <v>2300500</v>
      </c>
      <c r="W53" s="285">
        <v>2610800</v>
      </c>
      <c r="X53" s="285">
        <v>2755400</v>
      </c>
      <c r="Y53" s="800">
        <v>2623000</v>
      </c>
      <c r="Z53" s="800">
        <f>2586.1*1000</f>
        <v>2586100</v>
      </c>
      <c r="AA53" s="800"/>
      <c r="AB53" s="14"/>
      <c r="AC53" s="14"/>
      <c r="AE53" s="325"/>
      <c r="AF53" s="566"/>
    </row>
    <row r="54" spans="1:32" s="5" customFormat="1" ht="15.5">
      <c r="A54" s="1106"/>
      <c r="B54" s="92" t="s">
        <v>524</v>
      </c>
      <c r="C54" s="285">
        <v>4012000</v>
      </c>
      <c r="D54" s="285">
        <v>3189000</v>
      </c>
      <c r="E54" s="285">
        <v>3533459</v>
      </c>
      <c r="F54" s="285">
        <v>3650904</v>
      </c>
      <c r="G54" s="285">
        <v>3204110</v>
      </c>
      <c r="H54" s="285">
        <v>3223000</v>
      </c>
      <c r="I54" s="285">
        <v>2032446</v>
      </c>
      <c r="J54" s="285">
        <v>2551800</v>
      </c>
      <c r="K54" s="285">
        <v>2799000</v>
      </c>
      <c r="L54" s="285">
        <v>2427500</v>
      </c>
      <c r="M54" s="285">
        <v>2742000</v>
      </c>
      <c r="N54" s="285">
        <v>2372300</v>
      </c>
      <c r="O54" s="285">
        <v>2699200</v>
      </c>
      <c r="P54" s="285">
        <v>2781200</v>
      </c>
      <c r="Q54" s="285">
        <v>2688200</v>
      </c>
      <c r="R54" s="285">
        <v>2652850</v>
      </c>
      <c r="S54" s="285">
        <v>1946750</v>
      </c>
      <c r="T54" s="285">
        <v>2628600</v>
      </c>
      <c r="U54" s="285">
        <v>2318850</v>
      </c>
      <c r="V54" s="285">
        <v>2300500</v>
      </c>
      <c r="W54" s="285">
        <v>2610800</v>
      </c>
      <c r="X54" s="285">
        <v>2755400</v>
      </c>
      <c r="Y54" s="520"/>
      <c r="Z54" s="520"/>
      <c r="AA54" s="520">
        <v>2636250</v>
      </c>
      <c r="AB54" s="14"/>
      <c r="AC54" s="14"/>
      <c r="AF54" s="566"/>
    </row>
    <row r="55" spans="1:32" s="5" customFormat="1" ht="15.5">
      <c r="A55" s="1106"/>
      <c r="B55" s="92" t="s">
        <v>56</v>
      </c>
      <c r="C55" s="520">
        <v>3207.7540356443033</v>
      </c>
      <c r="D55" s="520">
        <v>2799.9648454227058</v>
      </c>
      <c r="E55" s="520">
        <v>3225.7928721062822</v>
      </c>
      <c r="F55" s="520">
        <v>2948.6962118714578</v>
      </c>
      <c r="G55" s="520">
        <v>3334.857384025604</v>
      </c>
      <c r="H55" s="520">
        <v>4074.7330960854092</v>
      </c>
      <c r="I55" s="520">
        <v>4135.7330333708287</v>
      </c>
      <c r="J55" s="520">
        <v>2792.1467199623794</v>
      </c>
      <c r="K55" s="520">
        <v>4537.3347624151484</v>
      </c>
      <c r="L55" s="520">
        <v>4963.9546858908343</v>
      </c>
      <c r="M55" s="520">
        <v>4672.9142357059509</v>
      </c>
      <c r="N55" s="520">
        <v>4367.0699321333723</v>
      </c>
      <c r="O55" s="520">
        <v>4490.4623592175458</v>
      </c>
      <c r="P55" s="520">
        <v>4246.5842082554291</v>
      </c>
      <c r="Q55" s="520">
        <v>5300.94487017335</v>
      </c>
      <c r="R55" s="520">
        <v>3752.5679929132821</v>
      </c>
      <c r="S55" s="520">
        <v>3995.6337485552845</v>
      </c>
      <c r="T55" s="520">
        <v>6398.8434908316212</v>
      </c>
      <c r="U55" s="520">
        <v>5394.9155831554435</v>
      </c>
      <c r="V55" s="520">
        <v>4901.1084546837646</v>
      </c>
      <c r="W55" s="520">
        <v>5860.2727133445687</v>
      </c>
      <c r="X55" s="520">
        <v>5921.1003846991362</v>
      </c>
      <c r="Y55" s="520">
        <v>5897.8269157453296</v>
      </c>
      <c r="Z55" s="520">
        <f>(Z52/Z53)*1000000</f>
        <v>6353.195932098527</v>
      </c>
      <c r="AA55" s="520">
        <v>4874.3</v>
      </c>
      <c r="AB55" s="14"/>
      <c r="AC55" s="14"/>
      <c r="AE55" s="325"/>
      <c r="AF55" s="566"/>
    </row>
    <row r="56" spans="1:32" s="5" customFormat="1" ht="15.5">
      <c r="A56" s="1107" t="s">
        <v>32</v>
      </c>
      <c r="B56" s="92" t="s">
        <v>84</v>
      </c>
      <c r="C56" s="520">
        <v>1965.4</v>
      </c>
      <c r="D56" s="520">
        <v>2652.81</v>
      </c>
      <c r="E56" s="520">
        <v>4408.42</v>
      </c>
      <c r="F56" s="520">
        <v>2613.9699999999998</v>
      </c>
      <c r="G56" s="520">
        <v>4651.37</v>
      </c>
      <c r="H56" s="520">
        <v>3131.61</v>
      </c>
      <c r="I56" s="520">
        <v>3423.0250000000001</v>
      </c>
      <c r="J56" s="520">
        <v>5438.7759999999998</v>
      </c>
      <c r="K56" s="520">
        <v>5438.7755749999997</v>
      </c>
      <c r="L56" s="520">
        <v>3326.2</v>
      </c>
      <c r="M56" s="520">
        <v>4733.0730000000003</v>
      </c>
      <c r="N56" s="520">
        <v>4340.8230000000003</v>
      </c>
      <c r="O56" s="520">
        <v>5104.2479979999998</v>
      </c>
      <c r="P56" s="520">
        <v>5356.349561</v>
      </c>
      <c r="Q56" s="520">
        <v>7763.8530000000001</v>
      </c>
      <c r="R56" s="285">
        <v>5902.7759999999998</v>
      </c>
      <c r="S56" s="285">
        <v>5766.9840000000004</v>
      </c>
      <c r="T56" s="285">
        <v>6680.8</v>
      </c>
      <c r="U56" s="285">
        <v>6273.15</v>
      </c>
      <c r="V56" s="285">
        <v>5652</v>
      </c>
      <c r="W56" s="520">
        <v>6711</v>
      </c>
      <c r="X56" s="520">
        <v>7039</v>
      </c>
      <c r="Y56" s="285">
        <v>6417</v>
      </c>
      <c r="Z56" s="800">
        <v>8011</v>
      </c>
      <c r="AA56" s="800">
        <v>10084</v>
      </c>
      <c r="AB56" s="14"/>
      <c r="AC56" s="14"/>
      <c r="AE56" s="325"/>
      <c r="AF56" s="566"/>
    </row>
    <row r="57" spans="1:32" s="5" customFormat="1" ht="15.5">
      <c r="A57" s="1107"/>
      <c r="B57" s="92" t="s">
        <v>57</v>
      </c>
      <c r="C57" s="520">
        <v>1017600</v>
      </c>
      <c r="D57" s="520">
        <v>845950</v>
      </c>
      <c r="E57" s="520">
        <v>1718200</v>
      </c>
      <c r="F57" s="520">
        <v>3462540</v>
      </c>
      <c r="G57" s="520">
        <v>3173070</v>
      </c>
      <c r="H57" s="520">
        <v>3109590</v>
      </c>
      <c r="I57" s="520">
        <v>2570990</v>
      </c>
      <c r="J57" s="520">
        <v>4086555</v>
      </c>
      <c r="K57" s="520">
        <v>3980966.7059999998</v>
      </c>
      <c r="L57" s="520">
        <v>2961330</v>
      </c>
      <c r="M57" s="520">
        <v>3050714</v>
      </c>
      <c r="N57" s="520">
        <v>3287846</v>
      </c>
      <c r="O57" s="520">
        <v>4118116.9959999998</v>
      </c>
      <c r="P57" s="520">
        <v>4120268.8930000002</v>
      </c>
      <c r="Q57" s="520">
        <v>7319629</v>
      </c>
      <c r="R57" s="520">
        <v>3787751</v>
      </c>
      <c r="S57" s="520">
        <v>6067996</v>
      </c>
      <c r="T57" s="520">
        <v>3817900</v>
      </c>
      <c r="U57" s="520">
        <v>3546446</v>
      </c>
      <c r="V57" s="520"/>
      <c r="W57" s="520">
        <v>3635692</v>
      </c>
      <c r="X57" s="520">
        <v>3755336</v>
      </c>
      <c r="Y57" s="285">
        <v>3825336</v>
      </c>
      <c r="Z57" s="586">
        <v>4092234</v>
      </c>
      <c r="AA57" s="586"/>
      <c r="AB57" s="14"/>
      <c r="AC57" s="14"/>
      <c r="AE57" s="325"/>
      <c r="AF57" s="566"/>
    </row>
    <row r="58" spans="1:32" s="5" customFormat="1" ht="13.5" customHeight="1">
      <c r="A58" s="1107"/>
      <c r="B58" s="92" t="s">
        <v>524</v>
      </c>
      <c r="C58" s="285">
        <v>1017600</v>
      </c>
      <c r="D58" s="285">
        <v>845950</v>
      </c>
      <c r="E58" s="285">
        <v>1718200</v>
      </c>
      <c r="F58" s="285">
        <v>3462540</v>
      </c>
      <c r="G58" s="285">
        <v>3173070</v>
      </c>
      <c r="H58" s="285">
        <v>3109590</v>
      </c>
      <c r="I58" s="285">
        <v>2570147</v>
      </c>
      <c r="J58" s="285">
        <v>2600341</v>
      </c>
      <c r="K58" s="520">
        <v>3980966.7059999998</v>
      </c>
      <c r="L58" s="285">
        <v>2961334</v>
      </c>
      <c r="M58" s="285">
        <v>3050710</v>
      </c>
      <c r="N58" s="520">
        <v>3287846</v>
      </c>
      <c r="O58" s="285">
        <v>4118117</v>
      </c>
      <c r="P58" s="285">
        <v>4120269</v>
      </c>
      <c r="Q58" s="285">
        <v>4146000</v>
      </c>
      <c r="R58" s="285">
        <v>3787751</v>
      </c>
      <c r="S58" s="285">
        <v>3899749</v>
      </c>
      <c r="T58" s="285">
        <v>3817879</v>
      </c>
      <c r="U58" s="285">
        <v>3546448</v>
      </c>
      <c r="V58" s="285">
        <v>3428630</v>
      </c>
      <c r="W58" s="520">
        <v>4200000</v>
      </c>
      <c r="X58" s="285">
        <v>4400000</v>
      </c>
      <c r="Y58" s="285">
        <v>4000000</v>
      </c>
      <c r="Z58" s="285">
        <v>4200000</v>
      </c>
      <c r="AA58" s="285">
        <v>5741681</v>
      </c>
      <c r="AB58" s="14"/>
      <c r="AC58" s="14"/>
      <c r="AE58" s="566"/>
      <c r="AF58" s="568"/>
    </row>
    <row r="59" spans="1:32" s="5" customFormat="1" ht="15.5">
      <c r="A59" s="1107"/>
      <c r="B59" s="92" t="s">
        <v>56</v>
      </c>
      <c r="C59" s="520">
        <v>1931.4072327044025</v>
      </c>
      <c r="D59" s="520">
        <v>3135.8945564158639</v>
      </c>
      <c r="E59" s="520">
        <v>2565.7199394715399</v>
      </c>
      <c r="F59" s="520">
        <v>754.92846292028401</v>
      </c>
      <c r="G59" s="520">
        <v>1465.8895013346696</v>
      </c>
      <c r="H59" s="520">
        <v>1007.0813194022363</v>
      </c>
      <c r="I59" s="520">
        <v>1331.4034671468967</v>
      </c>
      <c r="J59" s="520">
        <v>1330.8950937892675</v>
      </c>
      <c r="K59" s="520">
        <v>1366.1946900492367</v>
      </c>
      <c r="L59" s="520">
        <v>1123.2115299544462</v>
      </c>
      <c r="M59" s="520">
        <v>1551.46401793154</v>
      </c>
      <c r="N59" s="520">
        <v>1320.2634794938692</v>
      </c>
      <c r="O59" s="520">
        <v>1239.4616284476247</v>
      </c>
      <c r="P59" s="520">
        <v>1300.0000000242703</v>
      </c>
      <c r="Q59" s="520">
        <v>1060.6894147230687</v>
      </c>
      <c r="R59" s="520">
        <v>1558.3854376911258</v>
      </c>
      <c r="S59" s="520">
        <v>950.39350718095397</v>
      </c>
      <c r="T59" s="520">
        <v>1749.8624898504413</v>
      </c>
      <c r="U59" s="520">
        <v>1768.8553554741845</v>
      </c>
      <c r="V59" s="285">
        <v>1648.5</v>
      </c>
      <c r="W59" s="520">
        <v>1845.8659314375366</v>
      </c>
      <c r="X59" s="520">
        <v>1874.3995211080978</v>
      </c>
      <c r="Y59" s="520">
        <v>1677.4997019869627</v>
      </c>
      <c r="Z59" s="587">
        <v>2000</v>
      </c>
      <c r="AA59" s="587">
        <v>1756.3</v>
      </c>
      <c r="AB59" s="14"/>
      <c r="AC59" s="14"/>
      <c r="AE59" s="325"/>
      <c r="AF59" s="566"/>
    </row>
    <row r="60" spans="1:32" s="5" customFormat="1" ht="15.5">
      <c r="A60" s="1106" t="s">
        <v>1</v>
      </c>
      <c r="B60" s="92" t="s">
        <v>84</v>
      </c>
      <c r="C60" s="520">
        <v>850.46600000000001</v>
      </c>
      <c r="D60" s="520">
        <v>801.87699999999995</v>
      </c>
      <c r="E60" s="520">
        <v>601.60599999999999</v>
      </c>
      <c r="F60" s="520">
        <v>1157.8610000000001</v>
      </c>
      <c r="G60" s="520">
        <v>1213.6007999999999</v>
      </c>
      <c r="H60" s="520">
        <v>866.18700000000001</v>
      </c>
      <c r="I60" s="520">
        <v>1424.4390000000001</v>
      </c>
      <c r="J60" s="520">
        <v>1366.1576299999999</v>
      </c>
      <c r="K60" s="520">
        <v>1211.566</v>
      </c>
      <c r="L60" s="520">
        <v>1887.01</v>
      </c>
      <c r="M60" s="520">
        <v>2795.48308</v>
      </c>
      <c r="N60" s="520">
        <v>3020.38</v>
      </c>
      <c r="O60" s="520">
        <v>2852.6869999999999</v>
      </c>
      <c r="P60" s="520">
        <v>3350.6713650000002</v>
      </c>
      <c r="Q60" s="285">
        <v>3350.6713650000002</v>
      </c>
      <c r="R60" s="285">
        <v>2618.2211499999999</v>
      </c>
      <c r="S60" s="285">
        <v>2873.0522900000001</v>
      </c>
      <c r="T60" s="285">
        <v>3606.549</v>
      </c>
      <c r="U60" s="285">
        <v>2394.9070000000002</v>
      </c>
      <c r="V60" s="285">
        <v>2004.3893630171121</v>
      </c>
      <c r="W60" s="520">
        <v>3387.4695673063311</v>
      </c>
      <c r="X60" s="520">
        <v>3620.125</v>
      </c>
      <c r="Y60" s="285">
        <v>2706.2434553114153</v>
      </c>
      <c r="Z60" s="285">
        <v>3261.6856783207845</v>
      </c>
      <c r="AA60" s="285">
        <v>1511.1434299999999</v>
      </c>
      <c r="AB60" s="14"/>
      <c r="AC60" s="14"/>
      <c r="AE60" s="325"/>
      <c r="AF60" s="566"/>
    </row>
    <row r="61" spans="1:32" s="5" customFormat="1" ht="15.5">
      <c r="A61" s="1106"/>
      <c r="B61" s="92" t="s">
        <v>57</v>
      </c>
      <c r="C61" s="520">
        <v>561492</v>
      </c>
      <c r="D61" s="520">
        <v>583850.61</v>
      </c>
      <c r="E61" s="520">
        <v>575658</v>
      </c>
      <c r="F61" s="520">
        <v>699276</v>
      </c>
      <c r="G61" s="520">
        <v>631079.9</v>
      </c>
      <c r="H61" s="520">
        <v>834981</v>
      </c>
      <c r="I61" s="520">
        <v>784524</v>
      </c>
      <c r="J61" s="520">
        <v>872811.86</v>
      </c>
      <c r="K61" s="520">
        <v>928224</v>
      </c>
      <c r="L61" s="520">
        <v>1125466</v>
      </c>
      <c r="M61" s="520">
        <v>1242267.8500000001</v>
      </c>
      <c r="N61" s="520">
        <v>1355764</v>
      </c>
      <c r="O61" s="520">
        <v>1274983</v>
      </c>
      <c r="P61" s="520">
        <v>1419326.1910000001</v>
      </c>
      <c r="Q61" s="285">
        <v>1419326.1910000001</v>
      </c>
      <c r="R61" s="520">
        <v>1494451.233</v>
      </c>
      <c r="S61" s="520">
        <v>1364977.4</v>
      </c>
      <c r="T61" s="520">
        <v>1644741</v>
      </c>
      <c r="U61" s="520">
        <v>1392546</v>
      </c>
      <c r="V61" s="520">
        <v>1557313.9736016509</v>
      </c>
      <c r="W61" s="520">
        <v>1634872.7669127886</v>
      </c>
      <c r="X61" s="520">
        <v>1687929.069756564</v>
      </c>
      <c r="Y61" s="285">
        <v>1507440.9685266786</v>
      </c>
      <c r="Z61" s="285">
        <v>1896481.7419609891</v>
      </c>
      <c r="AA61" s="285"/>
      <c r="AB61" s="14"/>
      <c r="AC61" s="14"/>
      <c r="AE61" s="325"/>
      <c r="AF61" s="566"/>
    </row>
    <row r="62" spans="1:32" s="5" customFormat="1" ht="15.5">
      <c r="A62" s="1106"/>
      <c r="B62" s="92" t="s">
        <v>524</v>
      </c>
      <c r="C62" s="520">
        <v>561492</v>
      </c>
      <c r="D62" s="285">
        <v>582000</v>
      </c>
      <c r="E62" s="285">
        <v>430000</v>
      </c>
      <c r="F62" s="285">
        <v>671000</v>
      </c>
      <c r="G62" s="285">
        <v>631000</v>
      </c>
      <c r="H62" s="285">
        <v>465832</v>
      </c>
      <c r="I62" s="285">
        <v>750000</v>
      </c>
      <c r="J62" s="285">
        <v>585291</v>
      </c>
      <c r="K62" s="285">
        <v>539877</v>
      </c>
      <c r="L62" s="285">
        <v>911942</v>
      </c>
      <c r="M62" s="285">
        <v>1080556</v>
      </c>
      <c r="N62" s="285">
        <v>1101785</v>
      </c>
      <c r="O62" s="285">
        <v>1074658</v>
      </c>
      <c r="P62" s="285">
        <v>997880</v>
      </c>
      <c r="Q62" s="285">
        <v>1205202</v>
      </c>
      <c r="R62" s="285">
        <v>863818</v>
      </c>
      <c r="S62" s="285">
        <v>1157754</v>
      </c>
      <c r="T62" s="285">
        <v>1433944</v>
      </c>
      <c r="U62" s="285">
        <v>1086006</v>
      </c>
      <c r="V62" s="285">
        <v>841693</v>
      </c>
      <c r="W62" s="520">
        <v>1333519</v>
      </c>
      <c r="X62" s="285">
        <v>1410102</v>
      </c>
      <c r="Y62" s="285">
        <v>1115489</v>
      </c>
      <c r="Z62" s="285">
        <v>1418369</v>
      </c>
      <c r="AA62" s="285">
        <v>684402</v>
      </c>
      <c r="AB62" s="14"/>
      <c r="AC62" s="14"/>
      <c r="AE62" s="566"/>
      <c r="AF62" s="568"/>
    </row>
    <row r="63" spans="1:32" s="5" customFormat="1" ht="15.5">
      <c r="A63" s="1106"/>
      <c r="B63" s="92" t="s">
        <v>56</v>
      </c>
      <c r="C63" s="520">
        <v>1514.6538151923803</v>
      </c>
      <c r="D63" s="520">
        <v>1373.4283843601704</v>
      </c>
      <c r="E63" s="520">
        <v>1045.0753746147886</v>
      </c>
      <c r="F63" s="520">
        <v>1655.7997128458578</v>
      </c>
      <c r="G63" s="520">
        <v>1923.054117236185</v>
      </c>
      <c r="H63" s="520">
        <v>1037.3733055003647</v>
      </c>
      <c r="I63" s="520">
        <v>1815.6729430839591</v>
      </c>
      <c r="J63" s="520">
        <v>1565.2372436827336</v>
      </c>
      <c r="K63" s="520">
        <v>1305.2517495776881</v>
      </c>
      <c r="L63" s="520">
        <v>1676.6477174788042</v>
      </c>
      <c r="M63" s="520">
        <v>2250.306228242162</v>
      </c>
      <c r="N63" s="520">
        <v>2227.8066094098972</v>
      </c>
      <c r="O63" s="520">
        <v>2237.4314010461317</v>
      </c>
      <c r="P63" s="520">
        <v>2360.7479283104412</v>
      </c>
      <c r="Q63" s="520">
        <v>2360.7479283104412</v>
      </c>
      <c r="R63" s="520">
        <v>1751.9615844165855</v>
      </c>
      <c r="S63" s="520">
        <v>2104.8350617380188</v>
      </c>
      <c r="T63" s="520">
        <v>2192.7762486616434</v>
      </c>
      <c r="U63" s="520">
        <v>1719.8045881428693</v>
      </c>
      <c r="V63" s="520">
        <v>1287.0810876893986</v>
      </c>
      <c r="W63" s="520">
        <v>2072.0080705136816</v>
      </c>
      <c r="X63" s="520">
        <v>2144.7843780083235</v>
      </c>
      <c r="Y63" s="520">
        <v>1795.2566712820637</v>
      </c>
      <c r="Z63" s="520">
        <f>(Z60/Z61)*1000000</f>
        <v>1719.8613654714943</v>
      </c>
      <c r="AA63" s="520">
        <v>2208</v>
      </c>
      <c r="AB63" s="14"/>
      <c r="AC63" s="14"/>
      <c r="AE63" s="325"/>
      <c r="AF63" s="566"/>
    </row>
    <row r="64" spans="1:32" s="5" customFormat="1" ht="15.5">
      <c r="A64" s="1106" t="s">
        <v>0</v>
      </c>
      <c r="B64" s="92" t="s">
        <v>84</v>
      </c>
      <c r="C64" s="520">
        <v>1619.6510000000001</v>
      </c>
      <c r="D64" s="520">
        <v>1526.328</v>
      </c>
      <c r="E64" s="520">
        <v>604.75800000000004</v>
      </c>
      <c r="F64" s="520">
        <v>1058.7860000000001</v>
      </c>
      <c r="G64" s="285">
        <v>2357</v>
      </c>
      <c r="H64" s="285">
        <v>1255</v>
      </c>
      <c r="I64" s="285">
        <v>1998</v>
      </c>
      <c r="J64" s="285">
        <v>1509</v>
      </c>
      <c r="K64" s="520">
        <v>496</v>
      </c>
      <c r="L64" s="520">
        <v>700</v>
      </c>
      <c r="M64" s="520">
        <v>1192.4000000000001</v>
      </c>
      <c r="N64" s="285">
        <v>1010</v>
      </c>
      <c r="O64" s="285">
        <v>1096</v>
      </c>
      <c r="P64" s="285">
        <v>846</v>
      </c>
      <c r="Q64" s="285">
        <v>1088</v>
      </c>
      <c r="R64" s="285">
        <v>643</v>
      </c>
      <c r="S64" s="285">
        <v>440.5</v>
      </c>
      <c r="T64" s="285">
        <v>1533</v>
      </c>
      <c r="U64" s="285">
        <v>1560</v>
      </c>
      <c r="V64" s="285">
        <v>753</v>
      </c>
      <c r="W64" s="285">
        <v>1202</v>
      </c>
      <c r="X64" s="285">
        <v>1469.664</v>
      </c>
      <c r="Y64" s="520">
        <v>783</v>
      </c>
      <c r="Z64" s="520">
        <v>1020.93</v>
      </c>
      <c r="AA64" s="520">
        <v>634.69899999999996</v>
      </c>
      <c r="AB64" s="14"/>
      <c r="AC64" s="14"/>
      <c r="AE64" s="325"/>
      <c r="AF64" s="566"/>
    </row>
    <row r="65" spans="1:32" s="5" customFormat="1" ht="15.5">
      <c r="A65" s="1106"/>
      <c r="B65" s="92" t="s">
        <v>57</v>
      </c>
      <c r="C65" s="520">
        <v>1373117</v>
      </c>
      <c r="D65" s="520">
        <v>1239988</v>
      </c>
      <c r="E65" s="520">
        <v>1327854</v>
      </c>
      <c r="F65" s="520">
        <v>1352368</v>
      </c>
      <c r="G65" s="285">
        <v>1818038</v>
      </c>
      <c r="H65" s="285">
        <v>2027267.95</v>
      </c>
      <c r="I65" s="285">
        <v>2043941</v>
      </c>
      <c r="J65" s="285">
        <v>1744615</v>
      </c>
      <c r="K65" s="520">
        <v>1730000</v>
      </c>
      <c r="L65" s="520">
        <v>1508000</v>
      </c>
      <c r="M65" s="520">
        <v>1362560</v>
      </c>
      <c r="N65" s="285">
        <v>1538576.5939000002</v>
      </c>
      <c r="O65" s="285">
        <v>1385160.9982</v>
      </c>
      <c r="P65" s="285">
        <v>1260892.54</v>
      </c>
      <c r="Q65" s="285">
        <v>1158045.2381</v>
      </c>
      <c r="R65" s="285">
        <v>1107687.6264999998</v>
      </c>
      <c r="S65" s="520"/>
      <c r="T65" s="285">
        <v>1099945.3768279999</v>
      </c>
      <c r="U65" s="285">
        <v>1155074.6760999998</v>
      </c>
      <c r="V65" s="285">
        <v>922719.10345300008</v>
      </c>
      <c r="W65" s="285">
        <v>1018884.1564999999</v>
      </c>
      <c r="X65" s="520">
        <v>957793</v>
      </c>
      <c r="Y65" s="520">
        <v>1004205</v>
      </c>
      <c r="Z65" s="520">
        <v>1091949</v>
      </c>
      <c r="AA65" s="520"/>
      <c r="AB65" s="14"/>
      <c r="AC65" s="14"/>
      <c r="AE65" s="325"/>
      <c r="AF65" s="566"/>
    </row>
    <row r="66" spans="1:32" s="5" customFormat="1" ht="15.5">
      <c r="A66" s="1106"/>
      <c r="B66" s="92" t="s">
        <v>524</v>
      </c>
      <c r="C66" s="285">
        <v>1373117</v>
      </c>
      <c r="D66" s="285">
        <v>1239988</v>
      </c>
      <c r="E66" s="285">
        <v>1327854</v>
      </c>
      <c r="F66" s="285">
        <v>1352368</v>
      </c>
      <c r="G66" s="285">
        <v>1818038</v>
      </c>
      <c r="H66" s="285">
        <v>2027268</v>
      </c>
      <c r="I66" s="285">
        <v>2043941</v>
      </c>
      <c r="J66" s="285">
        <v>1744615</v>
      </c>
      <c r="K66" s="285">
        <v>1730000</v>
      </c>
      <c r="L66" s="285">
        <v>1508000</v>
      </c>
      <c r="M66" s="285">
        <v>1362563</v>
      </c>
      <c r="N66" s="285">
        <v>1538577</v>
      </c>
      <c r="O66" s="285">
        <v>1385161</v>
      </c>
      <c r="P66" s="285">
        <v>1260893</v>
      </c>
      <c r="Q66" s="285">
        <v>1048268</v>
      </c>
      <c r="R66" s="285">
        <v>1107688</v>
      </c>
      <c r="S66" s="285">
        <v>1161997</v>
      </c>
      <c r="T66" s="285">
        <v>1099945</v>
      </c>
      <c r="U66" s="285">
        <v>1155075</v>
      </c>
      <c r="V66" s="285">
        <v>875909</v>
      </c>
      <c r="W66" s="285">
        <v>1018884</v>
      </c>
      <c r="X66" s="285">
        <v>957793</v>
      </c>
      <c r="Y66" s="285">
        <v>1091635</v>
      </c>
      <c r="Z66" s="285">
        <v>869536</v>
      </c>
      <c r="AA66" s="285">
        <v>869536</v>
      </c>
      <c r="AB66" s="14"/>
      <c r="AC66" s="14"/>
      <c r="AE66" s="566"/>
      <c r="AF66" s="568"/>
    </row>
    <row r="67" spans="1:32" s="5" customFormat="1" ht="15.5">
      <c r="A67" s="1106"/>
      <c r="B67" s="92" t="s">
        <v>56</v>
      </c>
      <c r="C67" s="520">
        <v>1179.5433309761659</v>
      </c>
      <c r="D67" s="520">
        <v>1230.9215895637699</v>
      </c>
      <c r="E67" s="520">
        <v>455.44013121924547</v>
      </c>
      <c r="F67" s="520">
        <v>782.91263916330468</v>
      </c>
      <c r="G67" s="520">
        <v>1296.4525493966573</v>
      </c>
      <c r="H67" s="520">
        <v>619.05975477982577</v>
      </c>
      <c r="I67" s="520">
        <v>977.52332381414135</v>
      </c>
      <c r="J67" s="520">
        <v>864.94728063211653</v>
      </c>
      <c r="K67" s="520">
        <v>286.70520231213874</v>
      </c>
      <c r="L67" s="520">
        <v>464.19098143236073</v>
      </c>
      <c r="M67" s="520">
        <v>875.11742602160643</v>
      </c>
      <c r="N67" s="520">
        <v>656.45090663952021</v>
      </c>
      <c r="O67" s="520">
        <v>791.24376258372763</v>
      </c>
      <c r="P67" s="520">
        <v>670.95329154695446</v>
      </c>
      <c r="Q67" s="520">
        <v>939.51424711618097</v>
      </c>
      <c r="R67" s="520">
        <v>580.48856430012688</v>
      </c>
      <c r="S67" s="520"/>
      <c r="T67" s="520">
        <v>1393.7055714719527</v>
      </c>
      <c r="U67" s="520">
        <v>1350.5620305582252</v>
      </c>
      <c r="V67" s="520">
        <v>816.06633826277448</v>
      </c>
      <c r="W67" s="285">
        <v>1191.0201047728974</v>
      </c>
      <c r="X67" s="285">
        <v>821.36069212806683</v>
      </c>
      <c r="Y67" s="520">
        <v>762.84637426712573</v>
      </c>
      <c r="Z67" s="520">
        <v>934.96465664609161</v>
      </c>
      <c r="AA67" s="520">
        <v>729.9</v>
      </c>
      <c r="AB67" s="14"/>
      <c r="AC67" s="14"/>
      <c r="AE67" s="325"/>
      <c r="AF67" s="566"/>
    </row>
    <row r="68" spans="1:32" ht="15.5">
      <c r="A68" s="17"/>
      <c r="B68" s="17"/>
      <c r="C68" s="43"/>
      <c r="D68" s="43"/>
      <c r="E68" s="43"/>
      <c r="F68" s="43"/>
      <c r="G68" s="43"/>
      <c r="H68" s="43"/>
      <c r="I68" s="43"/>
      <c r="J68" s="43"/>
      <c r="K68" s="43"/>
      <c r="L68" s="43"/>
      <c r="M68" s="43"/>
      <c r="P68" s="17"/>
      <c r="AB68" s="17"/>
      <c r="AC68" s="17"/>
      <c r="AF68" s="566"/>
    </row>
    <row r="69" spans="1:32" ht="14.65" customHeight="1">
      <c r="A69" s="44" t="s">
        <v>18</v>
      </c>
      <c r="B69" s="13"/>
      <c r="C69"/>
      <c r="D69" s="13"/>
      <c r="E69" s="13"/>
      <c r="F69" s="13"/>
      <c r="G69" s="13"/>
      <c r="H69" s="13"/>
      <c r="I69" s="13"/>
      <c r="J69" s="13"/>
      <c r="K69" s="13"/>
      <c r="L69" s="13"/>
      <c r="M69" s="13"/>
      <c r="P69" s="17"/>
      <c r="AB69" s="17"/>
      <c r="AC69" s="17"/>
      <c r="AF69" s="566"/>
    </row>
    <row r="70" spans="1:32" ht="15.5">
      <c r="A70" s="17"/>
      <c r="B70" s="13"/>
      <c r="C70"/>
      <c r="D70" s="13"/>
      <c r="E70" s="13"/>
      <c r="F70" s="13"/>
      <c r="G70" s="13"/>
      <c r="H70" s="13"/>
      <c r="I70" s="13"/>
      <c r="J70" s="13"/>
      <c r="K70" s="13"/>
      <c r="L70" s="13"/>
      <c r="M70" s="13"/>
      <c r="P70" s="17"/>
      <c r="AB70" s="17"/>
      <c r="AC70" s="17"/>
      <c r="AF70" s="566"/>
    </row>
    <row r="71" spans="1:32" ht="14.65" customHeight="1">
      <c r="A71" s="13" t="s">
        <v>270</v>
      </c>
      <c r="B71" s="23"/>
      <c r="D71" s="17"/>
      <c r="E71" s="17"/>
      <c r="F71" s="17"/>
      <c r="G71" s="17"/>
      <c r="H71" s="17"/>
      <c r="I71" s="17"/>
      <c r="J71" s="17"/>
      <c r="K71" s="17"/>
      <c r="L71" s="17"/>
      <c r="M71" s="17"/>
      <c r="P71" s="17"/>
      <c r="AB71" s="17"/>
      <c r="AC71" s="17"/>
      <c r="AF71" s="566"/>
    </row>
    <row r="72" spans="1:32" ht="15.5">
      <c r="A72" s="13"/>
      <c r="B72" s="23"/>
      <c r="D72" s="52"/>
      <c r="F72" s="43"/>
      <c r="G72" s="43"/>
      <c r="H72" s="43"/>
      <c r="I72" s="43"/>
      <c r="J72" s="43"/>
      <c r="K72" s="43"/>
      <c r="L72" s="43"/>
      <c r="M72" s="43"/>
      <c r="P72" s="17"/>
      <c r="AB72" s="17"/>
      <c r="AC72" s="17"/>
      <c r="AF72" s="566"/>
    </row>
    <row r="73" spans="1:32" ht="14.65" customHeight="1">
      <c r="A73" s="17" t="s">
        <v>107</v>
      </c>
      <c r="B73" s="23"/>
      <c r="D73" s="17"/>
      <c r="E73" s="17"/>
      <c r="F73" s="17"/>
      <c r="G73" s="17"/>
      <c r="H73" s="17"/>
      <c r="I73" s="17"/>
      <c r="J73" s="17"/>
      <c r="K73" s="17"/>
      <c r="L73" s="17"/>
      <c r="M73" s="17"/>
      <c r="P73" s="17"/>
      <c r="AB73" s="17"/>
      <c r="AC73" s="17"/>
      <c r="AF73" s="566"/>
    </row>
    <row r="74" spans="1:32" ht="15.5">
      <c r="A74" s="23"/>
      <c r="B74" s="23"/>
      <c r="D74" s="43"/>
      <c r="F74" s="43"/>
      <c r="G74" s="43"/>
      <c r="H74" s="43"/>
      <c r="I74" s="43"/>
      <c r="J74" s="43"/>
      <c r="K74" s="43"/>
      <c r="L74" s="43"/>
      <c r="M74" s="43"/>
      <c r="P74" s="17"/>
      <c r="AB74" s="17"/>
      <c r="AC74" s="17"/>
      <c r="AF74" s="566"/>
    </row>
    <row r="75" spans="1:32" ht="14.65" customHeight="1">
      <c r="A75" s="17" t="s">
        <v>108</v>
      </c>
      <c r="B75" s="23"/>
      <c r="D75" s="42"/>
      <c r="E75" s="42"/>
      <c r="F75" s="42"/>
      <c r="G75" s="42"/>
      <c r="H75" s="42"/>
      <c r="I75" s="42"/>
      <c r="J75" s="42"/>
      <c r="K75" s="42"/>
      <c r="L75" s="42"/>
      <c r="M75" s="42"/>
      <c r="P75" s="17"/>
      <c r="AB75" s="17"/>
      <c r="AC75" s="17"/>
      <c r="AF75" s="566"/>
    </row>
    <row r="76" spans="1:32" ht="15.5">
      <c r="A76" s="23"/>
      <c r="B76" s="17"/>
      <c r="C76" s="42"/>
      <c r="D76" s="42"/>
      <c r="E76" s="42"/>
      <c r="F76" s="42"/>
      <c r="G76" s="42"/>
      <c r="H76" s="42"/>
      <c r="I76" s="42"/>
      <c r="J76" s="42"/>
      <c r="K76" s="42"/>
      <c r="L76" s="42"/>
      <c r="M76" s="42"/>
      <c r="P76" s="17"/>
      <c r="AB76" s="17"/>
      <c r="AC76" s="17"/>
      <c r="AF76" s="566"/>
    </row>
    <row r="77" spans="1:32">
      <c r="A77" s="17" t="s">
        <v>2722</v>
      </c>
      <c r="B77" s="17"/>
      <c r="C77" s="42"/>
      <c r="D77" s="42"/>
      <c r="E77" s="42"/>
      <c r="F77" s="42"/>
      <c r="G77" s="42"/>
      <c r="H77" s="42"/>
      <c r="I77" s="42"/>
      <c r="J77" s="42"/>
      <c r="K77" s="42"/>
      <c r="L77" s="42"/>
      <c r="M77" s="42"/>
      <c r="P77" s="17"/>
      <c r="AB77" s="17"/>
      <c r="AC77" s="17"/>
    </row>
    <row r="78" spans="1:32">
      <c r="A78" s="23"/>
      <c r="B78" s="17"/>
      <c r="C78" s="42"/>
      <c r="D78" s="42"/>
      <c r="E78" s="42"/>
      <c r="F78" s="42"/>
      <c r="G78" s="42"/>
      <c r="H78" s="42"/>
      <c r="I78" s="42"/>
      <c r="J78" s="42"/>
      <c r="K78" s="42"/>
      <c r="L78" s="42"/>
      <c r="M78" s="42"/>
      <c r="P78" s="17"/>
      <c r="AB78" s="17"/>
      <c r="AC78" s="17"/>
    </row>
    <row r="79" spans="1:32">
      <c r="A79" s="17" t="s">
        <v>2934</v>
      </c>
      <c r="B79" s="17"/>
      <c r="C79" s="43"/>
      <c r="E79" s="43"/>
      <c r="F79" s="43"/>
      <c r="G79" s="43"/>
      <c r="H79" s="43"/>
      <c r="I79" s="43"/>
      <c r="J79" s="43"/>
      <c r="K79" s="43"/>
      <c r="L79" s="43"/>
      <c r="M79" s="43"/>
      <c r="P79" s="17"/>
      <c r="AB79" s="17"/>
      <c r="AC79" s="17"/>
    </row>
    <row r="80" spans="1:32">
      <c r="B80" s="17"/>
      <c r="D80" s="43"/>
      <c r="E80" s="43"/>
      <c r="F80" s="43"/>
      <c r="G80" s="43"/>
      <c r="H80" s="43"/>
      <c r="I80" s="43"/>
      <c r="J80" s="43"/>
      <c r="K80" s="43"/>
      <c r="L80" s="43"/>
      <c r="M80" s="43"/>
      <c r="P80" s="17"/>
      <c r="AB80" s="17"/>
      <c r="AC80" s="17"/>
    </row>
    <row r="81" spans="1:29">
      <c r="A81" s="17" t="s">
        <v>2933</v>
      </c>
      <c r="B81" s="17"/>
      <c r="D81" s="43"/>
      <c r="E81" s="43"/>
      <c r="F81" s="43"/>
      <c r="G81" s="43"/>
      <c r="H81" s="43"/>
      <c r="I81" s="43"/>
      <c r="J81" s="43"/>
      <c r="K81" s="43"/>
      <c r="L81" s="43"/>
      <c r="M81" s="43"/>
      <c r="P81" s="17"/>
      <c r="AB81" s="17"/>
      <c r="AC81" s="17"/>
    </row>
    <row r="82" spans="1:29">
      <c r="B82" s="17"/>
      <c r="D82" s="43"/>
      <c r="E82" s="43"/>
      <c r="F82" s="43"/>
      <c r="G82" s="43"/>
      <c r="H82" s="43"/>
      <c r="I82" s="43"/>
      <c r="J82" s="43"/>
      <c r="K82" s="43"/>
      <c r="L82" s="43"/>
      <c r="M82" s="43"/>
      <c r="P82" s="17"/>
      <c r="AB82" s="17"/>
      <c r="AC82" s="17"/>
    </row>
    <row r="83" spans="1:29">
      <c r="A83" s="53" t="s">
        <v>3069</v>
      </c>
    </row>
    <row r="84" spans="1:29">
      <c r="A84" s="53"/>
    </row>
    <row r="85" spans="1:29">
      <c r="A85" s="53" t="s">
        <v>3070</v>
      </c>
    </row>
    <row r="86" spans="1:29">
      <c r="A86" s="53"/>
    </row>
    <row r="87" spans="1:29">
      <c r="A87" s="53" t="s">
        <v>3071</v>
      </c>
    </row>
    <row r="89" spans="1:29">
      <c r="A89" s="17" t="s">
        <v>3370</v>
      </c>
    </row>
    <row r="90" spans="1:29">
      <c r="A90" s="17"/>
    </row>
    <row r="91" spans="1:29">
      <c r="A91" s="53" t="s">
        <v>102</v>
      </c>
    </row>
  </sheetData>
  <protectedRanges>
    <protectedRange sqref="S25:U25" name="Plage1_9"/>
    <protectedRange sqref="C36:V36" name="Range1_1_3"/>
    <protectedRange sqref="C37:V37" name="Range1_1_1"/>
    <protectedRange sqref="W36" name="Range1_1_3_1"/>
    <protectedRange sqref="X28:Y28" name="Range1_1_6_1"/>
    <protectedRange sqref="Z28:AA28" name="Range1_1_6_1_1"/>
    <protectedRange sqref="Z57:AA57" name="Range3_25_1"/>
  </protectedRanges>
  <mergeCells count="16">
    <mergeCell ref="A56:A59"/>
    <mergeCell ref="A60:A63"/>
    <mergeCell ref="A64:A67"/>
    <mergeCell ref="A36:A39"/>
    <mergeCell ref="A40:A43"/>
    <mergeCell ref="A44:A47"/>
    <mergeCell ref="A48:A51"/>
    <mergeCell ref="A52:A55"/>
    <mergeCell ref="A32:A35"/>
    <mergeCell ref="A4:A7"/>
    <mergeCell ref="A8:A11"/>
    <mergeCell ref="A16:A19"/>
    <mergeCell ref="A24:A27"/>
    <mergeCell ref="A28:A31"/>
    <mergeCell ref="A12:A15"/>
    <mergeCell ref="A20:A23"/>
  </mergeCells>
  <conditionalFormatting sqref="C3:M3">
    <cfRule type="expression" dxfId="55" priority="2" stopIfTrue="1">
      <formula>ISNA(ACTIVECELL)</formula>
    </cfRule>
  </conditionalFormatting>
  <conditionalFormatting sqref="N1:O2">
    <cfRule type="expression" dxfId="54" priority="1" stopIfTrue="1">
      <formula>#N/A</formula>
    </cfRule>
  </conditionalFormatting>
  <hyperlinks>
    <hyperlink ref="AC3" location="Content!A1" display="Back to content page" xr:uid="{00000000-0004-0000-2B01-000000000000}"/>
  </hyperlinks>
  <pageMargins left="0.7" right="0.7" top="0.75" bottom="0.75" header="0.3" footer="0.3"/>
  <pageSetup orientation="portrait" r:id="rId1"/>
  <legacyDrawing r:id="rId2"/>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1-000000000000}">
  <sheetPr codeName="Sheet301"/>
  <dimension ref="A1:AC91"/>
  <sheetViews>
    <sheetView topLeftCell="A60" zoomScale="88" zoomScaleNormal="88" workbookViewId="0">
      <selection activeCell="I69" sqref="I69"/>
    </sheetView>
  </sheetViews>
  <sheetFormatPr defaultRowHeight="14.5"/>
  <cols>
    <col min="1" max="1" width="16.7265625" customWidth="1"/>
    <col min="2" max="2" width="27.26953125" customWidth="1"/>
    <col min="3" max="13" width="12.7265625" style="23" customWidth="1"/>
    <col min="14" max="21" width="12.7265625" customWidth="1"/>
    <col min="22" max="27" width="11.26953125" customWidth="1"/>
    <col min="29" max="29" width="16.26953125" customWidth="1"/>
  </cols>
  <sheetData>
    <row r="1" spans="1:29">
      <c r="A1" s="18" t="s">
        <v>3211</v>
      </c>
      <c r="B1" s="17"/>
      <c r="C1" s="43"/>
      <c r="D1" s="43"/>
      <c r="E1" s="43"/>
      <c r="F1" s="43"/>
      <c r="G1" s="43"/>
      <c r="H1" s="43"/>
      <c r="I1" s="43"/>
      <c r="J1" s="43"/>
      <c r="K1" s="43"/>
      <c r="L1" s="43"/>
      <c r="M1" s="43"/>
      <c r="N1" s="62"/>
      <c r="O1" s="62"/>
      <c r="P1" s="17"/>
      <c r="R1" s="13"/>
      <c r="S1" s="13"/>
      <c r="T1" s="13"/>
      <c r="U1" s="13"/>
      <c r="V1" s="13"/>
      <c r="W1" s="13"/>
      <c r="X1" s="13"/>
      <c r="Y1" s="13"/>
      <c r="Z1" s="13"/>
      <c r="AA1" s="13"/>
      <c r="AB1" s="17"/>
    </row>
    <row r="2" spans="1:29">
      <c r="A2" s="40"/>
      <c r="B2" s="40"/>
      <c r="C2" s="58"/>
      <c r="D2" s="58"/>
      <c r="E2" s="43" t="s">
        <v>15</v>
      </c>
      <c r="F2" s="58"/>
      <c r="G2" s="58"/>
      <c r="H2" s="58"/>
      <c r="I2" s="58"/>
      <c r="J2" s="58"/>
      <c r="K2" s="58"/>
      <c r="L2" s="43"/>
      <c r="M2" s="43"/>
      <c r="N2" s="62"/>
      <c r="O2" s="62"/>
      <c r="P2" s="17"/>
      <c r="R2" s="13"/>
      <c r="S2" s="13"/>
      <c r="T2" s="13"/>
      <c r="U2" s="13"/>
      <c r="V2" s="13"/>
      <c r="W2" s="13"/>
      <c r="X2" s="13"/>
      <c r="Y2" s="13"/>
      <c r="Z2" s="13"/>
      <c r="AA2" s="13"/>
      <c r="AB2" s="17"/>
    </row>
    <row r="3" spans="1:29">
      <c r="A3" s="215" t="s">
        <v>14</v>
      </c>
      <c r="B3" s="215"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A3" s="21">
        <v>2024</v>
      </c>
      <c r="AB3" s="17"/>
      <c r="AC3" s="1" t="s">
        <v>528</v>
      </c>
    </row>
    <row r="4" spans="1:29" ht="15.5">
      <c r="A4" s="1106" t="s">
        <v>13</v>
      </c>
      <c r="B4" s="92" t="s">
        <v>84</v>
      </c>
      <c r="C4" s="285">
        <v>10</v>
      </c>
      <c r="D4" s="285">
        <v>15</v>
      </c>
      <c r="E4" s="285">
        <v>17</v>
      </c>
      <c r="F4" s="285">
        <v>20</v>
      </c>
      <c r="G4" s="285">
        <v>25</v>
      </c>
      <c r="H4" s="285">
        <v>30</v>
      </c>
      <c r="I4" s="285">
        <v>45</v>
      </c>
      <c r="J4" s="285">
        <v>79.344999999999999</v>
      </c>
      <c r="K4" s="285">
        <v>12.757</v>
      </c>
      <c r="L4" s="285">
        <v>40.347999999999999</v>
      </c>
      <c r="M4" s="285">
        <v>46.786999999999999</v>
      </c>
      <c r="N4" s="285">
        <v>62.168999999999997</v>
      </c>
      <c r="O4" s="285">
        <v>11.491</v>
      </c>
      <c r="P4" s="285">
        <v>46.423000000000002</v>
      </c>
      <c r="Q4" s="285">
        <v>48.134</v>
      </c>
      <c r="R4" s="285">
        <v>49.192999999999998</v>
      </c>
      <c r="S4" s="285">
        <v>55.287999999999997</v>
      </c>
      <c r="T4" s="285">
        <v>33.463000000000001</v>
      </c>
      <c r="U4" s="285">
        <v>39.787999999999997</v>
      </c>
      <c r="V4" s="285">
        <v>32.256999999999998</v>
      </c>
      <c r="W4" s="285">
        <v>34.991</v>
      </c>
      <c r="X4" s="285">
        <v>34.447000000000003</v>
      </c>
      <c r="Y4" s="285">
        <v>35.551000000000002</v>
      </c>
      <c r="Z4" s="285">
        <v>30</v>
      </c>
      <c r="AA4" s="285">
        <v>38.274999999999999</v>
      </c>
      <c r="AB4" s="17"/>
      <c r="AC4" s="325"/>
    </row>
    <row r="5" spans="1:29" ht="15.5">
      <c r="A5" s="1106"/>
      <c r="B5" s="92" t="s">
        <v>57</v>
      </c>
      <c r="C5" s="285">
        <v>30000</v>
      </c>
      <c r="D5" s="285">
        <v>42000</v>
      </c>
      <c r="E5" s="285">
        <v>50000</v>
      </c>
      <c r="F5" s="285">
        <v>68000</v>
      </c>
      <c r="G5" s="285">
        <v>75000</v>
      </c>
      <c r="H5" s="285">
        <v>90000</v>
      </c>
      <c r="I5" s="285">
        <v>110000</v>
      </c>
      <c r="J5" s="285">
        <v>196834</v>
      </c>
      <c r="K5" s="285">
        <v>137247</v>
      </c>
      <c r="L5" s="285">
        <v>162724</v>
      </c>
      <c r="M5" s="285">
        <v>166254</v>
      </c>
      <c r="N5" s="285">
        <v>187272</v>
      </c>
      <c r="O5" s="285">
        <v>115175</v>
      </c>
      <c r="P5" s="285">
        <v>226571</v>
      </c>
      <c r="Q5" s="285">
        <v>226089</v>
      </c>
      <c r="R5" s="285">
        <v>222640</v>
      </c>
      <c r="S5" s="285">
        <v>252106</v>
      </c>
      <c r="T5" s="285">
        <v>258449</v>
      </c>
      <c r="U5" s="285">
        <v>238147</v>
      </c>
      <c r="V5" s="285">
        <v>145862</v>
      </c>
      <c r="W5" s="285">
        <v>153097</v>
      </c>
      <c r="X5" s="285">
        <v>151829</v>
      </c>
      <c r="Y5" s="285">
        <v>152302</v>
      </c>
      <c r="Z5" s="285"/>
      <c r="AA5" s="285"/>
      <c r="AC5" s="325"/>
    </row>
    <row r="6" spans="1:29" ht="15.5">
      <c r="A6" s="1106"/>
      <c r="B6" s="92" t="s">
        <v>524</v>
      </c>
      <c r="C6" s="285">
        <v>30000</v>
      </c>
      <c r="D6" s="285">
        <v>42000</v>
      </c>
      <c r="E6" s="285">
        <v>50000</v>
      </c>
      <c r="F6" s="285">
        <v>68000</v>
      </c>
      <c r="G6" s="285">
        <v>75000</v>
      </c>
      <c r="H6" s="285">
        <v>90000</v>
      </c>
      <c r="I6" s="285">
        <v>110000</v>
      </c>
      <c r="J6" s="285">
        <v>196834</v>
      </c>
      <c r="K6" s="285">
        <v>137247</v>
      </c>
      <c r="L6" s="285">
        <v>162724</v>
      </c>
      <c r="M6" s="285">
        <v>166254</v>
      </c>
      <c r="N6" s="285">
        <v>187272</v>
      </c>
      <c r="O6" s="285">
        <v>115175</v>
      </c>
      <c r="P6" s="285">
        <v>192214</v>
      </c>
      <c r="Q6" s="285">
        <v>198844</v>
      </c>
      <c r="R6" s="285">
        <v>196564</v>
      </c>
      <c r="S6" s="285">
        <v>252106</v>
      </c>
      <c r="T6" s="285">
        <v>147704</v>
      </c>
      <c r="U6" s="285">
        <v>146702</v>
      </c>
      <c r="V6" s="285">
        <v>145862</v>
      </c>
      <c r="W6" s="520">
        <v>283793</v>
      </c>
      <c r="X6" s="285">
        <v>151829</v>
      </c>
      <c r="Y6" s="285">
        <v>152302</v>
      </c>
      <c r="Z6" s="285">
        <v>138312</v>
      </c>
      <c r="AA6" s="285">
        <v>155771</v>
      </c>
      <c r="AC6" s="325"/>
    </row>
    <row r="7" spans="1:29" ht="15.5">
      <c r="A7" s="1106"/>
      <c r="B7" s="92" t="s">
        <v>56</v>
      </c>
      <c r="C7" s="285">
        <v>333.33333333333331</v>
      </c>
      <c r="D7" s="285">
        <v>357.14285714285717</v>
      </c>
      <c r="E7" s="285">
        <v>340</v>
      </c>
      <c r="F7" s="285">
        <v>294.11764705882354</v>
      </c>
      <c r="G7" s="285">
        <v>333.33333333333331</v>
      </c>
      <c r="H7" s="285">
        <v>333.33333333333331</v>
      </c>
      <c r="I7" s="285">
        <v>409.09090909090907</v>
      </c>
      <c r="J7" s="285">
        <v>403.10617068189441</v>
      </c>
      <c r="K7" s="285">
        <v>92.949208361567102</v>
      </c>
      <c r="L7" s="285">
        <v>247.95359012806961</v>
      </c>
      <c r="M7" s="285">
        <v>281.4187929312979</v>
      </c>
      <c r="N7" s="285">
        <v>331.97167755991285</v>
      </c>
      <c r="O7" s="285">
        <v>99.769915346212287</v>
      </c>
      <c r="P7" s="285">
        <v>204.89383019009495</v>
      </c>
      <c r="Q7" s="285">
        <v>212.89846034083922</v>
      </c>
      <c r="R7" s="285">
        <v>220.95310815666548</v>
      </c>
      <c r="S7" s="285">
        <v>219.3045782329655</v>
      </c>
      <c r="T7" s="285">
        <v>129.47622161432236</v>
      </c>
      <c r="U7" s="285">
        <v>167.07327826930424</v>
      </c>
      <c r="V7" s="285">
        <v>221.1473858852888</v>
      </c>
      <c r="W7" s="285">
        <v>228.55444587418435</v>
      </c>
      <c r="X7" s="520">
        <v>226.88024027030409</v>
      </c>
      <c r="Y7" s="520">
        <v>233.42438050715026</v>
      </c>
      <c r="Z7" s="285">
        <v>216.9</v>
      </c>
      <c r="AA7" s="285">
        <v>245.7</v>
      </c>
      <c r="AB7" s="17"/>
      <c r="AC7" s="325"/>
    </row>
    <row r="8" spans="1:29" ht="15.5">
      <c r="A8" s="1106" t="s">
        <v>12</v>
      </c>
      <c r="B8" s="92" t="s">
        <v>84</v>
      </c>
      <c r="C8" s="285">
        <v>11.321999999999999</v>
      </c>
      <c r="D8" s="285">
        <v>7.3540000000000001</v>
      </c>
      <c r="E8" s="285">
        <v>18.256</v>
      </c>
      <c r="F8" s="285">
        <v>32.298000000000002</v>
      </c>
      <c r="G8" s="285">
        <v>35.134</v>
      </c>
      <c r="H8" s="285">
        <v>21.048999999999999</v>
      </c>
      <c r="I8" s="285">
        <v>23.053999999999998</v>
      </c>
      <c r="J8" s="285">
        <v>26.125</v>
      </c>
      <c r="K8" s="285">
        <v>31.614000000000001</v>
      </c>
      <c r="L8" s="285">
        <v>37.893999999999998</v>
      </c>
      <c r="M8" s="285">
        <v>33.432000000000002</v>
      </c>
      <c r="N8" s="285">
        <v>32.6</v>
      </c>
      <c r="O8" s="285">
        <v>34.1</v>
      </c>
      <c r="P8" s="285">
        <v>23</v>
      </c>
      <c r="Q8" s="285">
        <v>33.5</v>
      </c>
      <c r="R8" s="285">
        <v>33.200000000000003</v>
      </c>
      <c r="S8" s="285">
        <v>23.265000000000001</v>
      </c>
      <c r="T8" s="285">
        <v>5.9749999999999996</v>
      </c>
      <c r="U8" s="285">
        <v>48.621000000000002</v>
      </c>
      <c r="V8" s="285">
        <v>35.960999999999999</v>
      </c>
      <c r="W8" s="520">
        <v>87.775000000000006</v>
      </c>
      <c r="X8" s="285">
        <v>47.565820000000002</v>
      </c>
      <c r="Y8" s="285">
        <v>77.276520000000005</v>
      </c>
      <c r="Z8" s="285">
        <v>35.851610000000001</v>
      </c>
      <c r="AA8" s="285">
        <v>30</v>
      </c>
      <c r="AB8" s="17"/>
      <c r="AC8" s="325"/>
    </row>
    <row r="9" spans="1:29" ht="15.5">
      <c r="A9" s="1106"/>
      <c r="B9" s="92" t="s">
        <v>57</v>
      </c>
      <c r="C9" s="285">
        <v>100484</v>
      </c>
      <c r="D9" s="285">
        <v>16885</v>
      </c>
      <c r="E9" s="285">
        <v>41123</v>
      </c>
      <c r="F9" s="285">
        <v>20385</v>
      </c>
      <c r="G9" s="285">
        <v>45326</v>
      </c>
      <c r="H9" s="285">
        <v>31096</v>
      </c>
      <c r="I9" s="285">
        <v>47436</v>
      </c>
      <c r="J9" s="285">
        <v>26683</v>
      </c>
      <c r="K9" s="285">
        <v>31302</v>
      </c>
      <c r="L9" s="285">
        <v>76626</v>
      </c>
      <c r="M9" s="285">
        <v>77736</v>
      </c>
      <c r="N9" s="285">
        <v>70209</v>
      </c>
      <c r="O9" s="285">
        <v>78258</v>
      </c>
      <c r="P9" s="285">
        <v>50000</v>
      </c>
      <c r="Q9" s="285">
        <v>74623</v>
      </c>
      <c r="R9" s="285">
        <v>74076.600000000006</v>
      </c>
      <c r="S9" s="285"/>
      <c r="T9" s="285"/>
      <c r="U9" s="285"/>
      <c r="V9" s="285"/>
      <c r="W9" s="285"/>
      <c r="X9" s="285"/>
      <c r="Y9" s="285"/>
      <c r="Z9" s="285"/>
      <c r="AA9" s="285"/>
      <c r="AB9" s="17"/>
      <c r="AC9" s="325"/>
    </row>
    <row r="10" spans="1:29" ht="15.5">
      <c r="A10" s="1106"/>
      <c r="B10" s="92" t="s">
        <v>524</v>
      </c>
      <c r="C10" s="285">
        <v>72000</v>
      </c>
      <c r="D10" s="285">
        <v>13000</v>
      </c>
      <c r="E10" s="285">
        <v>37474</v>
      </c>
      <c r="F10" s="285">
        <v>19216</v>
      </c>
      <c r="G10" s="285">
        <v>51000</v>
      </c>
      <c r="H10" s="285">
        <v>10000</v>
      </c>
      <c r="I10" s="285">
        <v>52000</v>
      </c>
      <c r="J10" s="285">
        <v>26683</v>
      </c>
      <c r="K10" s="285">
        <v>42914</v>
      </c>
      <c r="L10" s="285">
        <v>58661</v>
      </c>
      <c r="M10" s="285">
        <v>57475</v>
      </c>
      <c r="N10" s="285">
        <v>48719</v>
      </c>
      <c r="O10" s="285">
        <v>35434</v>
      </c>
      <c r="P10" s="285">
        <v>32295</v>
      </c>
      <c r="Q10" s="285">
        <v>50198</v>
      </c>
      <c r="R10" s="285">
        <v>25863</v>
      </c>
      <c r="S10" s="285">
        <v>31255</v>
      </c>
      <c r="T10" s="285">
        <v>16512</v>
      </c>
      <c r="U10" s="285">
        <v>55477</v>
      </c>
      <c r="V10" s="285">
        <v>28674</v>
      </c>
      <c r="W10" s="520">
        <v>49103</v>
      </c>
      <c r="X10" s="285"/>
      <c r="Y10" s="285"/>
      <c r="Z10" s="285"/>
      <c r="AA10" s="285">
        <v>22646</v>
      </c>
      <c r="AB10" s="17"/>
      <c r="AC10" s="325"/>
    </row>
    <row r="11" spans="1:29" ht="15.5">
      <c r="A11" s="1106"/>
      <c r="B11" s="92" t="s">
        <v>56</v>
      </c>
      <c r="C11" s="285">
        <v>112.67465467139047</v>
      </c>
      <c r="D11" s="285">
        <v>435.53449807521469</v>
      </c>
      <c r="E11" s="285">
        <v>443.93648323322714</v>
      </c>
      <c r="F11" s="285">
        <v>1584.4002943340693</v>
      </c>
      <c r="G11" s="285">
        <v>775.14009619203102</v>
      </c>
      <c r="H11" s="285">
        <v>676.90378183689222</v>
      </c>
      <c r="I11" s="285">
        <v>486.00219242769202</v>
      </c>
      <c r="J11" s="285">
        <v>979.08780871716078</v>
      </c>
      <c r="K11" s="285">
        <v>1009.9674142227334</v>
      </c>
      <c r="L11" s="285">
        <v>494.53188212878138</v>
      </c>
      <c r="M11" s="285">
        <v>430.07100957085527</v>
      </c>
      <c r="N11" s="285">
        <v>464.32793516500732</v>
      </c>
      <c r="O11" s="285">
        <v>435.73819928952952</v>
      </c>
      <c r="P11" s="285">
        <v>460</v>
      </c>
      <c r="Q11" s="285">
        <v>448.92325422456884</v>
      </c>
      <c r="R11" s="285">
        <v>448.18471690115371</v>
      </c>
      <c r="S11" s="285">
        <v>744.40000000000009</v>
      </c>
      <c r="T11" s="285">
        <v>361.90000000000003</v>
      </c>
      <c r="U11" s="285">
        <v>876.40000000000009</v>
      </c>
      <c r="V11" s="285">
        <v>1254.1000000000001</v>
      </c>
      <c r="W11" s="520">
        <v>1787.6000000000001</v>
      </c>
      <c r="X11" s="285"/>
      <c r="Y11" s="285"/>
      <c r="Z11" s="285"/>
      <c r="AA11" s="285">
        <v>1324.8</v>
      </c>
      <c r="AB11" s="17"/>
      <c r="AC11" s="325"/>
    </row>
    <row r="12" spans="1:29" ht="15.5">
      <c r="A12" s="1106" t="s">
        <v>483</v>
      </c>
      <c r="B12" s="92" t="s">
        <v>84</v>
      </c>
      <c r="C12" s="285" t="s">
        <v>94</v>
      </c>
      <c r="D12" s="285" t="s">
        <v>94</v>
      </c>
      <c r="E12" s="285" t="s">
        <v>94</v>
      </c>
      <c r="F12" s="285" t="s">
        <v>94</v>
      </c>
      <c r="G12" s="285" t="s">
        <v>94</v>
      </c>
      <c r="H12" s="285" t="s">
        <v>94</v>
      </c>
      <c r="I12" s="285" t="s">
        <v>94</v>
      </c>
      <c r="J12" s="285" t="s">
        <v>94</v>
      </c>
      <c r="K12" s="285" t="s">
        <v>94</v>
      </c>
      <c r="L12" s="285" t="s">
        <v>94</v>
      </c>
      <c r="M12" s="285" t="s">
        <v>94</v>
      </c>
      <c r="N12" s="285" t="s">
        <v>94</v>
      </c>
      <c r="O12" s="285" t="s">
        <v>94</v>
      </c>
      <c r="P12" s="285" t="s">
        <v>94</v>
      </c>
      <c r="Q12" s="285" t="s">
        <v>94</v>
      </c>
      <c r="R12" s="285" t="s">
        <v>94</v>
      </c>
      <c r="S12" s="285" t="s">
        <v>94</v>
      </c>
      <c r="T12" s="285" t="s">
        <v>94</v>
      </c>
      <c r="U12" s="285" t="s">
        <v>94</v>
      </c>
      <c r="V12" s="285" t="s">
        <v>94</v>
      </c>
      <c r="W12" s="285" t="s">
        <v>94</v>
      </c>
      <c r="X12" s="285" t="s">
        <v>94</v>
      </c>
      <c r="Y12" s="285" t="s">
        <v>94</v>
      </c>
      <c r="Z12" s="285" t="s">
        <v>94</v>
      </c>
      <c r="AA12" s="285"/>
      <c r="AB12" s="17"/>
      <c r="AC12" s="325"/>
    </row>
    <row r="13" spans="1:29" ht="15.5">
      <c r="A13" s="1106"/>
      <c r="B13" s="92" t="s">
        <v>57</v>
      </c>
      <c r="C13" s="285" t="s">
        <v>94</v>
      </c>
      <c r="D13" s="285" t="s">
        <v>94</v>
      </c>
      <c r="E13" s="285" t="s">
        <v>94</v>
      </c>
      <c r="F13" s="285" t="s">
        <v>94</v>
      </c>
      <c r="G13" s="285" t="s">
        <v>94</v>
      </c>
      <c r="H13" s="285" t="s">
        <v>94</v>
      </c>
      <c r="I13" s="285" t="s">
        <v>94</v>
      </c>
      <c r="J13" s="285" t="s">
        <v>94</v>
      </c>
      <c r="K13" s="285" t="s">
        <v>94</v>
      </c>
      <c r="L13" s="285" t="s">
        <v>94</v>
      </c>
      <c r="M13" s="285" t="s">
        <v>94</v>
      </c>
      <c r="N13" s="285" t="s">
        <v>94</v>
      </c>
      <c r="O13" s="285" t="s">
        <v>94</v>
      </c>
      <c r="P13" s="285" t="s">
        <v>94</v>
      </c>
      <c r="Q13" s="285" t="s">
        <v>94</v>
      </c>
      <c r="R13" s="285" t="s">
        <v>94</v>
      </c>
      <c r="S13" s="285" t="s">
        <v>94</v>
      </c>
      <c r="T13" s="285" t="s">
        <v>94</v>
      </c>
      <c r="U13" s="285" t="s">
        <v>94</v>
      </c>
      <c r="V13" s="285" t="s">
        <v>94</v>
      </c>
      <c r="W13" s="285" t="s">
        <v>94</v>
      </c>
      <c r="X13" s="285" t="s">
        <v>94</v>
      </c>
      <c r="Y13" s="285" t="s">
        <v>94</v>
      </c>
      <c r="Z13" s="285" t="s">
        <v>94</v>
      </c>
      <c r="AA13" s="285"/>
      <c r="AB13" s="17"/>
      <c r="AC13" s="325"/>
    </row>
    <row r="14" spans="1:29" ht="15.5">
      <c r="A14" s="1106"/>
      <c r="B14" s="92" t="s">
        <v>524</v>
      </c>
      <c r="C14" s="285" t="s">
        <v>94</v>
      </c>
      <c r="D14" s="285" t="s">
        <v>94</v>
      </c>
      <c r="E14" s="285" t="s">
        <v>94</v>
      </c>
      <c r="F14" s="285" t="s">
        <v>94</v>
      </c>
      <c r="G14" s="285" t="s">
        <v>94</v>
      </c>
      <c r="H14" s="285" t="s">
        <v>94</v>
      </c>
      <c r="I14" s="285" t="s">
        <v>94</v>
      </c>
      <c r="J14" s="285" t="s">
        <v>94</v>
      </c>
      <c r="K14" s="285" t="s">
        <v>94</v>
      </c>
      <c r="L14" s="285" t="s">
        <v>94</v>
      </c>
      <c r="M14" s="285" t="s">
        <v>94</v>
      </c>
      <c r="N14" s="285" t="s">
        <v>94</v>
      </c>
      <c r="O14" s="285" t="s">
        <v>94</v>
      </c>
      <c r="P14" s="285" t="s">
        <v>94</v>
      </c>
      <c r="Q14" s="285" t="s">
        <v>94</v>
      </c>
      <c r="R14" s="285" t="s">
        <v>94</v>
      </c>
      <c r="S14" s="285" t="s">
        <v>94</v>
      </c>
      <c r="T14" s="285" t="s">
        <v>94</v>
      </c>
      <c r="U14" s="285" t="s">
        <v>94</v>
      </c>
      <c r="V14" s="285" t="s">
        <v>94</v>
      </c>
      <c r="W14" s="285" t="s">
        <v>94</v>
      </c>
      <c r="X14" s="285" t="s">
        <v>94</v>
      </c>
      <c r="Y14" s="285" t="s">
        <v>94</v>
      </c>
      <c r="Z14" s="285" t="s">
        <v>94</v>
      </c>
      <c r="AA14" s="285"/>
      <c r="AB14" s="17"/>
      <c r="AC14" s="325"/>
    </row>
    <row r="15" spans="1:29" ht="15.5">
      <c r="A15" s="1106"/>
      <c r="B15" s="92" t="s">
        <v>56</v>
      </c>
      <c r="C15" s="285" t="s">
        <v>94</v>
      </c>
      <c r="D15" s="285" t="s">
        <v>94</v>
      </c>
      <c r="E15" s="285" t="s">
        <v>94</v>
      </c>
      <c r="F15" s="285" t="s">
        <v>94</v>
      </c>
      <c r="G15" s="285" t="s">
        <v>94</v>
      </c>
      <c r="H15" s="285" t="s">
        <v>94</v>
      </c>
      <c r="I15" s="285" t="s">
        <v>94</v>
      </c>
      <c r="J15" s="285" t="s">
        <v>94</v>
      </c>
      <c r="K15" s="285" t="s">
        <v>94</v>
      </c>
      <c r="L15" s="285" t="s">
        <v>94</v>
      </c>
      <c r="M15" s="285" t="s">
        <v>94</v>
      </c>
      <c r="N15" s="285" t="s">
        <v>94</v>
      </c>
      <c r="O15" s="285" t="s">
        <v>94</v>
      </c>
      <c r="P15" s="285" t="s">
        <v>94</v>
      </c>
      <c r="Q15" s="285" t="s">
        <v>94</v>
      </c>
      <c r="R15" s="285" t="s">
        <v>94</v>
      </c>
      <c r="S15" s="285" t="s">
        <v>94</v>
      </c>
      <c r="T15" s="285" t="s">
        <v>94</v>
      </c>
      <c r="U15" s="285" t="s">
        <v>94</v>
      </c>
      <c r="V15" s="285" t="s">
        <v>94</v>
      </c>
      <c r="W15" s="285" t="s">
        <v>94</v>
      </c>
      <c r="X15" s="285" t="s">
        <v>94</v>
      </c>
      <c r="Y15" s="285" t="s">
        <v>94</v>
      </c>
      <c r="Z15" s="285" t="s">
        <v>94</v>
      </c>
      <c r="AA15" s="285"/>
      <c r="AB15" s="17"/>
      <c r="AC15" s="325"/>
    </row>
    <row r="16" spans="1:29" ht="15.5">
      <c r="A16" s="1107" t="s">
        <v>89</v>
      </c>
      <c r="B16" s="92" t="s">
        <v>84</v>
      </c>
      <c r="C16" s="285">
        <v>6.05</v>
      </c>
      <c r="D16" s="285">
        <v>6.22</v>
      </c>
      <c r="E16" s="285">
        <v>6.38</v>
      </c>
      <c r="F16" s="285">
        <v>6.35</v>
      </c>
      <c r="G16" s="285">
        <v>6.32</v>
      </c>
      <c r="H16" s="285">
        <v>6.29</v>
      </c>
      <c r="I16" s="285">
        <v>6.26</v>
      </c>
      <c r="J16" s="285">
        <v>6.23</v>
      </c>
      <c r="K16" s="285">
        <v>6.2</v>
      </c>
      <c r="L16" s="285">
        <v>6.17</v>
      </c>
      <c r="M16" s="285">
        <v>44.698</v>
      </c>
      <c r="N16" s="285">
        <v>45.136000000000003</v>
      </c>
      <c r="O16" s="285">
        <v>45.582999999999998</v>
      </c>
      <c r="P16" s="285">
        <v>46.033999999999999</v>
      </c>
      <c r="Q16" s="285">
        <v>46.08</v>
      </c>
      <c r="R16" s="285">
        <v>46.161999999999999</v>
      </c>
      <c r="S16" s="285">
        <v>46.689</v>
      </c>
      <c r="T16" s="285">
        <v>45.262</v>
      </c>
      <c r="U16" s="285">
        <v>45.442</v>
      </c>
      <c r="V16" s="285">
        <v>47.668999999999997</v>
      </c>
      <c r="W16" s="285"/>
      <c r="X16" s="285">
        <v>48.607999999999997</v>
      </c>
      <c r="Y16" s="285">
        <v>49.085000000000001</v>
      </c>
      <c r="Z16" s="285">
        <v>49.564999999999998</v>
      </c>
      <c r="AA16" s="285">
        <v>9.0090000000000003</v>
      </c>
      <c r="AB16" s="17"/>
      <c r="AC16" s="325"/>
    </row>
    <row r="17" spans="1:29" ht="15.5">
      <c r="A17" s="1107"/>
      <c r="B17" s="92" t="s">
        <v>57</v>
      </c>
      <c r="C17" s="285">
        <v>9153</v>
      </c>
      <c r="D17" s="285">
        <v>9406</v>
      </c>
      <c r="E17" s="285">
        <v>9552</v>
      </c>
      <c r="F17" s="285">
        <v>9607</v>
      </c>
      <c r="G17" s="285">
        <v>9561</v>
      </c>
      <c r="H17" s="285">
        <v>9516</v>
      </c>
      <c r="I17" s="285">
        <v>9470</v>
      </c>
      <c r="J17" s="285">
        <v>9425</v>
      </c>
      <c r="K17" s="285">
        <v>9380</v>
      </c>
      <c r="L17" s="285">
        <v>9334</v>
      </c>
      <c r="M17" s="285">
        <v>9288</v>
      </c>
      <c r="N17" s="285">
        <v>8100</v>
      </c>
      <c r="O17" s="285">
        <v>8200</v>
      </c>
      <c r="P17" s="285">
        <v>8400</v>
      </c>
      <c r="Q17" s="285"/>
      <c r="R17" s="285"/>
      <c r="S17" s="285"/>
      <c r="T17" s="285"/>
      <c r="U17" s="285"/>
      <c r="V17" s="285"/>
      <c r="W17" s="285"/>
      <c r="X17" s="285">
        <v>79424</v>
      </c>
      <c r="Y17" s="285">
        <v>80203</v>
      </c>
      <c r="Z17" s="285"/>
      <c r="AA17" s="285"/>
      <c r="AB17" s="17"/>
      <c r="AC17" s="325"/>
    </row>
    <row r="18" spans="1:29" ht="15.5">
      <c r="A18" s="1107"/>
      <c r="B18" s="92" t="s">
        <v>524</v>
      </c>
      <c r="C18" s="285">
        <v>9153</v>
      </c>
      <c r="D18" s="285">
        <v>9406</v>
      </c>
      <c r="E18" s="285">
        <v>9552</v>
      </c>
      <c r="F18" s="285">
        <v>9607</v>
      </c>
      <c r="G18" s="285">
        <v>9561</v>
      </c>
      <c r="H18" s="285">
        <v>9516</v>
      </c>
      <c r="I18" s="285">
        <v>9470</v>
      </c>
      <c r="J18" s="285">
        <v>9425</v>
      </c>
      <c r="K18" s="285">
        <v>9380</v>
      </c>
      <c r="L18" s="285">
        <v>9334</v>
      </c>
      <c r="M18" s="285">
        <v>9288</v>
      </c>
      <c r="N18" s="285">
        <v>9285</v>
      </c>
      <c r="O18" s="285">
        <v>7673</v>
      </c>
      <c r="P18" s="285">
        <v>7331</v>
      </c>
      <c r="Q18" s="285">
        <v>7733</v>
      </c>
      <c r="R18" s="285">
        <v>8739</v>
      </c>
      <c r="S18" s="285">
        <v>8776</v>
      </c>
      <c r="T18" s="285">
        <v>8713</v>
      </c>
      <c r="U18" s="285">
        <v>8650</v>
      </c>
      <c r="V18" s="285">
        <v>8588</v>
      </c>
      <c r="W18" s="520">
        <v>8173</v>
      </c>
      <c r="X18" s="285">
        <v>12858</v>
      </c>
      <c r="Y18" s="285">
        <v>13000</v>
      </c>
      <c r="Z18" s="285">
        <v>13000</v>
      </c>
      <c r="AA18" s="285">
        <v>13000</v>
      </c>
      <c r="AB18" s="17"/>
      <c r="AC18" s="325"/>
    </row>
    <row r="19" spans="1:29">
      <c r="A19" s="1107"/>
      <c r="B19" s="92" t="s">
        <v>56</v>
      </c>
      <c r="C19" s="285">
        <v>660.98546924505627</v>
      </c>
      <c r="D19" s="285">
        <v>661.28003402083777</v>
      </c>
      <c r="E19" s="285">
        <v>667.92294807370183</v>
      </c>
      <c r="F19" s="285">
        <v>660.9763713958572</v>
      </c>
      <c r="G19" s="285">
        <v>661.01872189101562</v>
      </c>
      <c r="H19" s="285">
        <v>660.99201345102983</v>
      </c>
      <c r="I19" s="285">
        <v>661.03484688489971</v>
      </c>
      <c r="J19" s="285">
        <v>661.0079575596817</v>
      </c>
      <c r="K19" s="285">
        <v>660.98081023454154</v>
      </c>
      <c r="L19" s="285">
        <v>661.02421255624597</v>
      </c>
      <c r="M19" s="285">
        <v>661.06804478897504</v>
      </c>
      <c r="N19" s="285">
        <v>864.19753086419757</v>
      </c>
      <c r="O19" s="285">
        <v>914.63414634146341</v>
      </c>
      <c r="P19" s="285">
        <v>904.76190476190482</v>
      </c>
      <c r="Q19" s="285">
        <v>668</v>
      </c>
      <c r="R19" s="285">
        <v>669.80000000000007</v>
      </c>
      <c r="S19" s="285">
        <v>668.40000000000009</v>
      </c>
      <c r="T19" s="285">
        <v>668.90000000000009</v>
      </c>
      <c r="U19" s="285">
        <v>669.40000000000009</v>
      </c>
      <c r="V19" s="285">
        <v>669.90000000000009</v>
      </c>
      <c r="W19" s="520">
        <v>668.7</v>
      </c>
      <c r="X19" s="520">
        <v>612.00644641418205</v>
      </c>
      <c r="Y19" s="520">
        <v>612.00952582821105</v>
      </c>
      <c r="Z19" s="285">
        <v>686.2</v>
      </c>
      <c r="AA19" s="285">
        <v>693</v>
      </c>
      <c r="AB19" s="17"/>
    </row>
    <row r="20" spans="1:29">
      <c r="A20" s="1106" t="s">
        <v>482</v>
      </c>
      <c r="B20" s="92" t="s">
        <v>84</v>
      </c>
      <c r="C20" s="285">
        <v>0.6</v>
      </c>
      <c r="D20" s="285">
        <v>0.6</v>
      </c>
      <c r="E20" s="285">
        <v>0.6</v>
      </c>
      <c r="F20" s="285">
        <v>0.6</v>
      </c>
      <c r="G20" s="285">
        <v>0.6</v>
      </c>
      <c r="H20" s="285">
        <v>0.6</v>
      </c>
      <c r="I20" s="285">
        <v>0.6</v>
      </c>
      <c r="J20" s="285">
        <v>0.6</v>
      </c>
      <c r="K20" s="285">
        <v>0.36</v>
      </c>
      <c r="L20" s="285">
        <v>0.35</v>
      </c>
      <c r="M20" s="285">
        <v>0.37</v>
      </c>
      <c r="N20" s="285">
        <v>0.30599999999999999</v>
      </c>
      <c r="O20" s="285">
        <v>0.35</v>
      </c>
      <c r="P20" s="285">
        <v>1</v>
      </c>
      <c r="Q20" s="285">
        <v>1</v>
      </c>
      <c r="R20" s="285">
        <v>1</v>
      </c>
      <c r="S20" s="285">
        <v>1</v>
      </c>
      <c r="T20" s="285">
        <v>1</v>
      </c>
      <c r="U20" s="285">
        <v>1</v>
      </c>
      <c r="V20" s="285">
        <v>1</v>
      </c>
      <c r="W20" s="520">
        <v>1</v>
      </c>
      <c r="X20" s="285">
        <v>9.0999999999999998E-2</v>
      </c>
      <c r="Y20" s="285">
        <v>0.1464</v>
      </c>
      <c r="Z20" s="285">
        <v>0.26522000000000001</v>
      </c>
      <c r="AA20" s="285">
        <v>1</v>
      </c>
      <c r="AB20" s="17"/>
    </row>
    <row r="21" spans="1:29">
      <c r="A21" s="1106"/>
      <c r="B21" s="92" t="s">
        <v>57</v>
      </c>
      <c r="C21" s="285">
        <v>1000</v>
      </c>
      <c r="D21" s="285">
        <v>1000</v>
      </c>
      <c r="E21" s="285">
        <v>1000</v>
      </c>
      <c r="F21" s="285">
        <v>1000</v>
      </c>
      <c r="G21" s="285">
        <v>1000</v>
      </c>
      <c r="H21" s="285">
        <v>1000</v>
      </c>
      <c r="I21" s="285">
        <v>1000</v>
      </c>
      <c r="J21" s="285">
        <v>1000</v>
      </c>
      <c r="K21" s="285">
        <v>877</v>
      </c>
      <c r="L21" s="285">
        <v>861</v>
      </c>
      <c r="M21" s="285">
        <v>900</v>
      </c>
      <c r="N21" s="285">
        <v>847</v>
      </c>
      <c r="O21" s="285">
        <v>850</v>
      </c>
      <c r="P21" s="285">
        <v>1300</v>
      </c>
      <c r="Q21" s="285">
        <v>1300</v>
      </c>
      <c r="R21" s="285"/>
      <c r="S21" s="285"/>
      <c r="T21" s="285"/>
      <c r="U21" s="285"/>
      <c r="V21" s="285"/>
      <c r="W21" s="285"/>
      <c r="X21" s="285"/>
      <c r="Y21" s="285"/>
      <c r="Z21" s="285"/>
      <c r="AA21" s="285"/>
      <c r="AB21" s="17"/>
    </row>
    <row r="22" spans="1:29">
      <c r="A22" s="1106"/>
      <c r="B22" s="92" t="s">
        <v>524</v>
      </c>
      <c r="C22" s="285">
        <v>960</v>
      </c>
      <c r="D22" s="285">
        <v>919</v>
      </c>
      <c r="E22" s="285">
        <v>894</v>
      </c>
      <c r="F22" s="285">
        <v>901</v>
      </c>
      <c r="G22" s="285">
        <v>877</v>
      </c>
      <c r="H22" s="285">
        <v>848</v>
      </c>
      <c r="I22" s="285">
        <v>808</v>
      </c>
      <c r="J22" s="285">
        <v>739</v>
      </c>
      <c r="K22" s="285">
        <v>539</v>
      </c>
      <c r="L22" s="285">
        <v>520</v>
      </c>
      <c r="M22" s="285">
        <v>861</v>
      </c>
      <c r="N22" s="285">
        <v>991</v>
      </c>
      <c r="O22" s="285">
        <v>1120</v>
      </c>
      <c r="P22" s="285">
        <v>1438</v>
      </c>
      <c r="Q22" s="285">
        <v>1449</v>
      </c>
      <c r="R22" s="285">
        <v>1450</v>
      </c>
      <c r="S22" s="285">
        <v>1454</v>
      </c>
      <c r="T22" s="285">
        <v>1450</v>
      </c>
      <c r="U22" s="285">
        <v>1446</v>
      </c>
      <c r="V22" s="285">
        <v>1443</v>
      </c>
      <c r="W22" s="520">
        <v>1444</v>
      </c>
      <c r="X22" s="285">
        <v>101</v>
      </c>
      <c r="Y22" s="285">
        <v>170</v>
      </c>
      <c r="Z22" s="285">
        <v>301</v>
      </c>
      <c r="AA22" s="285">
        <v>1000</v>
      </c>
      <c r="AB22" s="17"/>
    </row>
    <row r="23" spans="1:29">
      <c r="A23" s="1106"/>
      <c r="B23" s="92" t="s">
        <v>56</v>
      </c>
      <c r="C23" s="285">
        <v>600</v>
      </c>
      <c r="D23" s="285">
        <v>600</v>
      </c>
      <c r="E23" s="285">
        <v>600</v>
      </c>
      <c r="F23" s="285">
        <v>600</v>
      </c>
      <c r="G23" s="285">
        <v>600</v>
      </c>
      <c r="H23" s="285">
        <v>600</v>
      </c>
      <c r="I23" s="285">
        <v>600</v>
      </c>
      <c r="J23" s="285">
        <v>600</v>
      </c>
      <c r="K23" s="285">
        <v>410.49030786773091</v>
      </c>
      <c r="L23" s="285">
        <v>406.5040650406504</v>
      </c>
      <c r="M23" s="285">
        <v>411.11111111111109</v>
      </c>
      <c r="N23" s="285">
        <v>361.27508854781581</v>
      </c>
      <c r="O23" s="285">
        <v>411.76470588235293</v>
      </c>
      <c r="P23" s="285">
        <v>769.23076923076928</v>
      </c>
      <c r="Q23" s="285">
        <v>769.23076923076928</v>
      </c>
      <c r="R23" s="285">
        <v>689.7</v>
      </c>
      <c r="S23" s="285">
        <v>687.80000000000007</v>
      </c>
      <c r="T23" s="285">
        <v>689.7</v>
      </c>
      <c r="U23" s="285">
        <v>691.6</v>
      </c>
      <c r="V23" s="285">
        <v>693</v>
      </c>
      <c r="W23" s="520">
        <v>692.5</v>
      </c>
      <c r="X23" s="285">
        <v>903.8</v>
      </c>
      <c r="Y23" s="285">
        <v>859.7</v>
      </c>
      <c r="Z23" s="285">
        <v>880.5</v>
      </c>
      <c r="AA23" s="285">
        <v>1000</v>
      </c>
      <c r="AB23" s="17"/>
    </row>
    <row r="24" spans="1:29">
      <c r="A24" s="1106" t="s">
        <v>11</v>
      </c>
      <c r="B24" s="92" t="s">
        <v>84</v>
      </c>
      <c r="C24" s="285">
        <v>26.806999999999999</v>
      </c>
      <c r="D24" s="285">
        <v>45.353999999999999</v>
      </c>
      <c r="E24" s="285">
        <v>11.919</v>
      </c>
      <c r="F24" s="285">
        <v>11.952999999999999</v>
      </c>
      <c r="G24" s="285">
        <v>11.481999999999999</v>
      </c>
      <c r="H24" s="285">
        <v>18.527000000000001</v>
      </c>
      <c r="I24" s="285">
        <v>12.188000000000001</v>
      </c>
      <c r="J24" s="285">
        <v>7.8369999999999997</v>
      </c>
      <c r="K24" s="285">
        <v>10.189</v>
      </c>
      <c r="L24" s="285">
        <v>10.515000000000001</v>
      </c>
      <c r="M24" s="285">
        <v>23.83</v>
      </c>
      <c r="N24" s="285">
        <v>9.6059999999999999</v>
      </c>
      <c r="O24" s="285">
        <v>4.5999999999999996</v>
      </c>
      <c r="P24" s="285">
        <v>24.6</v>
      </c>
      <c r="Q24" s="285">
        <v>9.8439999999999994</v>
      </c>
      <c r="R24" s="285">
        <v>9.5289999999999999</v>
      </c>
      <c r="S24" s="285">
        <v>1.159</v>
      </c>
      <c r="T24" s="285">
        <v>33.857999999999997</v>
      </c>
      <c r="U24" s="285">
        <v>40.335000000000001</v>
      </c>
      <c r="V24" s="520">
        <v>8.4120000000000008</v>
      </c>
      <c r="W24" s="520">
        <v>20</v>
      </c>
      <c r="X24" s="285">
        <v>6.7350000000000003</v>
      </c>
      <c r="Y24" s="285">
        <v>4.0129999999999999</v>
      </c>
      <c r="Z24" s="285">
        <v>9.0879999999999992</v>
      </c>
      <c r="AA24" s="285">
        <v>6.2610000000000001</v>
      </c>
      <c r="AB24" s="17"/>
    </row>
    <row r="25" spans="1:29">
      <c r="A25" s="1106"/>
      <c r="B25" s="92" t="s">
        <v>57</v>
      </c>
      <c r="C25" s="285">
        <v>27802</v>
      </c>
      <c r="D25" s="285">
        <v>55082</v>
      </c>
      <c r="E25" s="285">
        <v>30035</v>
      </c>
      <c r="F25" s="285">
        <v>26442</v>
      </c>
      <c r="G25" s="285">
        <v>29378</v>
      </c>
      <c r="H25" s="285">
        <v>30643</v>
      </c>
      <c r="I25" s="285">
        <v>29037</v>
      </c>
      <c r="J25" s="285">
        <v>37352</v>
      </c>
      <c r="K25" s="285">
        <v>36572</v>
      </c>
      <c r="L25" s="285">
        <v>19090</v>
      </c>
      <c r="M25" s="285">
        <v>35614</v>
      </c>
      <c r="N25" s="285">
        <v>28298</v>
      </c>
      <c r="O25" s="285">
        <v>14151</v>
      </c>
      <c r="P25" s="285">
        <v>24661</v>
      </c>
      <c r="Q25" s="285">
        <v>24121</v>
      </c>
      <c r="R25" s="285">
        <v>17346</v>
      </c>
      <c r="S25" s="285">
        <v>10507</v>
      </c>
      <c r="T25" s="285">
        <v>46591</v>
      </c>
      <c r="U25" s="285">
        <v>88999</v>
      </c>
      <c r="V25" s="285"/>
      <c r="W25" s="285"/>
      <c r="X25" s="285"/>
      <c r="Y25" s="285"/>
      <c r="Z25" s="285"/>
      <c r="AA25" s="285"/>
      <c r="AB25" s="17"/>
    </row>
    <row r="26" spans="1:29">
      <c r="A26" s="1106"/>
      <c r="B26" s="92" t="s">
        <v>524</v>
      </c>
      <c r="C26" s="285">
        <v>25831</v>
      </c>
      <c r="D26" s="285">
        <v>52490</v>
      </c>
      <c r="E26" s="285">
        <v>28210</v>
      </c>
      <c r="F26" s="285">
        <v>25204</v>
      </c>
      <c r="G26" s="285">
        <v>29192</v>
      </c>
      <c r="H26" s="285">
        <v>29689</v>
      </c>
      <c r="I26" s="285">
        <v>34421</v>
      </c>
      <c r="J26" s="285">
        <v>32175</v>
      </c>
      <c r="K26" s="285">
        <v>35556</v>
      </c>
      <c r="L26" s="285">
        <v>17585</v>
      </c>
      <c r="M26" s="285">
        <v>33146</v>
      </c>
      <c r="N26" s="285">
        <v>18864</v>
      </c>
      <c r="O26" s="285">
        <v>14151</v>
      </c>
      <c r="P26" s="285">
        <v>22944</v>
      </c>
      <c r="Q26" s="285">
        <v>21709</v>
      </c>
      <c r="R26" s="285">
        <v>15968</v>
      </c>
      <c r="S26" s="285">
        <v>4499</v>
      </c>
      <c r="T26" s="285">
        <v>44359</v>
      </c>
      <c r="U26" s="285">
        <v>69662</v>
      </c>
      <c r="V26" s="520">
        <v>14419</v>
      </c>
      <c r="W26" s="520">
        <v>22000</v>
      </c>
      <c r="X26" s="285">
        <v>8466</v>
      </c>
      <c r="Y26" s="285">
        <v>15420</v>
      </c>
      <c r="Z26" s="285">
        <v>16965</v>
      </c>
      <c r="AA26" s="285">
        <v>15814</v>
      </c>
      <c r="AB26" s="17"/>
    </row>
    <row r="27" spans="1:29">
      <c r="A27" s="1106"/>
      <c r="B27" s="92" t="s">
        <v>56</v>
      </c>
      <c r="C27" s="285">
        <v>964.21120782677508</v>
      </c>
      <c r="D27" s="285">
        <v>823.39058131513013</v>
      </c>
      <c r="E27" s="285">
        <v>396.83702347261527</v>
      </c>
      <c r="F27" s="285">
        <v>452.04598744421753</v>
      </c>
      <c r="G27" s="285">
        <v>390.83668050922461</v>
      </c>
      <c r="H27" s="285">
        <v>604.60790392585579</v>
      </c>
      <c r="I27" s="285">
        <v>419.74033130144301</v>
      </c>
      <c r="J27" s="285">
        <v>209.81473548939815</v>
      </c>
      <c r="K27" s="285">
        <v>278.60111560756866</v>
      </c>
      <c r="L27" s="285">
        <v>550.81194342587742</v>
      </c>
      <c r="M27" s="285">
        <v>669.11888583141456</v>
      </c>
      <c r="N27" s="285">
        <v>339.45861898367377</v>
      </c>
      <c r="O27" s="285">
        <v>325.06536640520102</v>
      </c>
      <c r="P27" s="285">
        <v>997.52645878107137</v>
      </c>
      <c r="Q27" s="285">
        <v>408.109116537457</v>
      </c>
      <c r="R27" s="285">
        <v>549.34855298051423</v>
      </c>
      <c r="S27" s="285">
        <v>110.30741410488245</v>
      </c>
      <c r="T27" s="285">
        <v>726.70687471829319</v>
      </c>
      <c r="U27" s="285">
        <v>453.20733940830797</v>
      </c>
      <c r="V27" s="520">
        <v>583.4</v>
      </c>
      <c r="W27" s="520">
        <v>909.1</v>
      </c>
      <c r="X27" s="285">
        <v>795.5</v>
      </c>
      <c r="Y27" s="285">
        <v>260.2</v>
      </c>
      <c r="Z27" s="285">
        <v>535.70000000000005</v>
      </c>
      <c r="AA27" s="285">
        <v>395.9</v>
      </c>
      <c r="AB27" s="17"/>
    </row>
    <row r="28" spans="1:29">
      <c r="A28" s="1106" t="s">
        <v>10</v>
      </c>
      <c r="B28" s="92" t="s">
        <v>84</v>
      </c>
      <c r="C28" s="285">
        <v>0.9</v>
      </c>
      <c r="D28" s="285">
        <v>1</v>
      </c>
      <c r="E28" s="285">
        <v>0.97699999999999998</v>
      </c>
      <c r="F28" s="285">
        <v>1.097</v>
      </c>
      <c r="G28" s="285">
        <v>1.1890000000000001</v>
      </c>
      <c r="H28" s="285">
        <v>1.331</v>
      </c>
      <c r="I28" s="285">
        <v>1.4</v>
      </c>
      <c r="J28" s="285">
        <v>1.2</v>
      </c>
      <c r="K28" s="285">
        <v>1</v>
      </c>
      <c r="L28" s="285">
        <v>1.143</v>
      </c>
      <c r="M28" s="285">
        <v>1.1850000000000001</v>
      </c>
      <c r="N28" s="285">
        <v>1.5089999999999999</v>
      </c>
      <c r="O28" s="285">
        <v>1.35</v>
      </c>
      <c r="P28" s="285">
        <v>1.3</v>
      </c>
      <c r="Q28" s="285">
        <v>1.343</v>
      </c>
      <c r="R28" s="285">
        <v>1.3160000000000001</v>
      </c>
      <c r="S28" s="285">
        <v>1.304</v>
      </c>
      <c r="T28" s="285">
        <v>1.3240000000000001</v>
      </c>
      <c r="U28" s="285">
        <v>1.335</v>
      </c>
      <c r="V28" s="285">
        <v>1.347</v>
      </c>
      <c r="W28" s="520">
        <v>1.37</v>
      </c>
      <c r="X28" s="285">
        <v>1.3889200000000002</v>
      </c>
      <c r="Y28" s="285">
        <v>1.3729500000000001</v>
      </c>
      <c r="Z28" s="285">
        <v>1.37801</v>
      </c>
      <c r="AA28" s="285">
        <v>1.3871600000000002</v>
      </c>
      <c r="AB28" s="17"/>
    </row>
    <row r="29" spans="1:29">
      <c r="A29" s="1106"/>
      <c r="B29" s="92" t="s">
        <v>57</v>
      </c>
      <c r="C29" s="285">
        <v>2163</v>
      </c>
      <c r="D29" s="285">
        <v>2170</v>
      </c>
      <c r="E29" s="285">
        <v>2177</v>
      </c>
      <c r="F29" s="285">
        <v>2184</v>
      </c>
      <c r="G29" s="285">
        <v>2214</v>
      </c>
      <c r="H29" s="285">
        <v>2319</v>
      </c>
      <c r="I29" s="285">
        <v>2501</v>
      </c>
      <c r="J29" s="285">
        <v>2539</v>
      </c>
      <c r="K29" s="285">
        <v>2627</v>
      </c>
      <c r="L29" s="285">
        <v>2722</v>
      </c>
      <c r="M29" s="285">
        <v>2565</v>
      </c>
      <c r="N29" s="285">
        <v>2643</v>
      </c>
      <c r="O29" s="285">
        <v>2300</v>
      </c>
      <c r="P29" s="285">
        <v>2300</v>
      </c>
      <c r="Q29" s="285"/>
      <c r="R29" s="285"/>
      <c r="S29" s="285"/>
      <c r="T29" s="285"/>
      <c r="U29" s="285"/>
      <c r="V29" s="285"/>
      <c r="W29" s="285"/>
      <c r="X29" s="285"/>
      <c r="Y29" s="285"/>
      <c r="Z29" s="285"/>
      <c r="AA29" s="285"/>
      <c r="AB29" s="17"/>
    </row>
    <row r="30" spans="1:29">
      <c r="A30" s="1106"/>
      <c r="B30" s="92" t="s">
        <v>524</v>
      </c>
      <c r="C30" s="285">
        <v>1578</v>
      </c>
      <c r="D30" s="285">
        <v>1773</v>
      </c>
      <c r="E30" s="285">
        <v>1855</v>
      </c>
      <c r="F30" s="285">
        <v>1905</v>
      </c>
      <c r="G30" s="285">
        <v>1943</v>
      </c>
      <c r="H30" s="285">
        <v>1966</v>
      </c>
      <c r="I30" s="285">
        <v>1988</v>
      </c>
      <c r="J30" s="285">
        <v>2172</v>
      </c>
      <c r="K30" s="285">
        <v>1806</v>
      </c>
      <c r="L30" s="285">
        <v>2019</v>
      </c>
      <c r="M30" s="285">
        <v>1994</v>
      </c>
      <c r="N30" s="285">
        <v>2030</v>
      </c>
      <c r="O30" s="285">
        <v>2300</v>
      </c>
      <c r="P30" s="285">
        <v>2300</v>
      </c>
      <c r="Q30" s="285">
        <v>2400</v>
      </c>
      <c r="R30" s="285">
        <v>2310</v>
      </c>
      <c r="S30" s="285">
        <v>2264</v>
      </c>
      <c r="T30" s="285">
        <v>2293</v>
      </c>
      <c r="U30" s="285">
        <v>2309</v>
      </c>
      <c r="V30" s="285">
        <v>2327</v>
      </c>
      <c r="W30" s="520">
        <v>2395</v>
      </c>
      <c r="X30" s="285">
        <v>2481</v>
      </c>
      <c r="Y30" s="285">
        <v>2460</v>
      </c>
      <c r="Z30" s="285">
        <v>2466</v>
      </c>
      <c r="AA30" s="285">
        <v>2447</v>
      </c>
      <c r="AB30" s="17"/>
    </row>
    <row r="31" spans="1:29">
      <c r="A31" s="1106"/>
      <c r="B31" s="92" t="s">
        <v>56</v>
      </c>
      <c r="C31" s="285">
        <v>416.08876560332874</v>
      </c>
      <c r="D31" s="285">
        <v>460.82949308755758</v>
      </c>
      <c r="E31" s="285">
        <v>448.78272852549378</v>
      </c>
      <c r="F31" s="285">
        <v>502.28937728937728</v>
      </c>
      <c r="G31" s="285">
        <v>537.03703703703707</v>
      </c>
      <c r="H31" s="285">
        <v>573.95429064251834</v>
      </c>
      <c r="I31" s="285">
        <v>559.7760895641743</v>
      </c>
      <c r="J31" s="285">
        <v>472.62701851122489</v>
      </c>
      <c r="K31" s="285">
        <v>380.6623524933384</v>
      </c>
      <c r="L31" s="285">
        <v>419.91182953710506</v>
      </c>
      <c r="M31" s="285">
        <v>461.98830409356725</v>
      </c>
      <c r="N31" s="285">
        <v>570.94211123723039</v>
      </c>
      <c r="O31" s="285">
        <v>586.95652173913038</v>
      </c>
      <c r="P31" s="285">
        <v>565.21739130434787</v>
      </c>
      <c r="Q31" s="285">
        <v>559.6</v>
      </c>
      <c r="R31" s="285">
        <v>569.70000000000005</v>
      </c>
      <c r="S31" s="285">
        <v>576</v>
      </c>
      <c r="T31" s="285">
        <v>577.4</v>
      </c>
      <c r="U31" s="285">
        <v>578.20000000000005</v>
      </c>
      <c r="V31" s="285">
        <v>578.9</v>
      </c>
      <c r="W31" s="520">
        <v>572</v>
      </c>
      <c r="X31" s="285">
        <v>559.70000000000005</v>
      </c>
      <c r="Y31" s="285">
        <v>558.1</v>
      </c>
      <c r="Z31" s="285">
        <v>558.70000000000005</v>
      </c>
      <c r="AA31" s="285">
        <v>566.79999999999995</v>
      </c>
      <c r="AB31" s="17"/>
    </row>
    <row r="32" spans="1:29" s="8" customFormat="1">
      <c r="A32" s="1106" t="s">
        <v>9</v>
      </c>
      <c r="B32" s="92" t="s">
        <v>84</v>
      </c>
      <c r="C32" s="285">
        <v>36.798999999999999</v>
      </c>
      <c r="D32" s="285">
        <v>36.805999999999997</v>
      </c>
      <c r="E32" s="285">
        <v>39.155000000000001</v>
      </c>
      <c r="F32" s="285">
        <v>45.438000000000002</v>
      </c>
      <c r="G32" s="285">
        <v>40.905000000000001</v>
      </c>
      <c r="H32" s="285">
        <v>40.905000000000001</v>
      </c>
      <c r="I32" s="285">
        <v>54.308999999999997</v>
      </c>
      <c r="J32" s="285">
        <v>63.698</v>
      </c>
      <c r="K32" s="285">
        <v>61.999000000000002</v>
      </c>
      <c r="L32" s="285">
        <v>60.024999999999999</v>
      </c>
      <c r="M32" s="285">
        <v>36.805999999999997</v>
      </c>
      <c r="N32" s="285">
        <v>73.33</v>
      </c>
      <c r="O32" s="285">
        <v>68.111000000000004</v>
      </c>
      <c r="P32" s="285">
        <v>86.182000000000002</v>
      </c>
      <c r="Q32" s="285">
        <v>93.165000000000006</v>
      </c>
      <c r="R32" s="285">
        <v>79.326999999999998</v>
      </c>
      <c r="S32" s="285">
        <v>58.192</v>
      </c>
      <c r="T32" s="285">
        <v>90.37</v>
      </c>
      <c r="U32" s="285">
        <v>82.852000000000004</v>
      </c>
      <c r="V32" s="285">
        <v>133.21199999999999</v>
      </c>
      <c r="W32" s="285">
        <v>128.73071899999999</v>
      </c>
      <c r="X32" s="285">
        <v>118.351</v>
      </c>
      <c r="Y32" s="285">
        <v>116.91800000000001</v>
      </c>
      <c r="Z32" s="285">
        <v>117</v>
      </c>
      <c r="AA32" s="285">
        <v>102</v>
      </c>
      <c r="AB32" s="74" t="s">
        <v>15</v>
      </c>
      <c r="AC32" s="41"/>
    </row>
    <row r="33" spans="1:29" s="8" customFormat="1">
      <c r="A33" s="1106"/>
      <c r="B33" s="92" t="s">
        <v>57</v>
      </c>
      <c r="C33" s="285">
        <v>55030</v>
      </c>
      <c r="D33" s="285">
        <v>54098</v>
      </c>
      <c r="E33" s="285">
        <v>54404</v>
      </c>
      <c r="F33" s="285">
        <v>59627</v>
      </c>
      <c r="G33" s="285">
        <v>43523</v>
      </c>
      <c r="H33" s="285">
        <v>68419</v>
      </c>
      <c r="I33" s="285">
        <v>70644</v>
      </c>
      <c r="J33" s="285">
        <v>74131</v>
      </c>
      <c r="K33" s="285">
        <v>74569</v>
      </c>
      <c r="L33" s="285">
        <v>75332</v>
      </c>
      <c r="M33" s="285">
        <v>88468</v>
      </c>
      <c r="N33" s="285">
        <v>89602</v>
      </c>
      <c r="O33" s="285">
        <v>79782</v>
      </c>
      <c r="P33" s="285">
        <v>89355</v>
      </c>
      <c r="Q33" s="285">
        <v>92093</v>
      </c>
      <c r="R33" s="285">
        <v>93858</v>
      </c>
      <c r="S33" s="285">
        <v>98853</v>
      </c>
      <c r="T33" s="285">
        <v>103921</v>
      </c>
      <c r="U33" s="285">
        <v>106242</v>
      </c>
      <c r="V33" s="285">
        <v>114130</v>
      </c>
      <c r="W33" s="285">
        <v>117181</v>
      </c>
      <c r="X33" s="285"/>
      <c r="Y33" s="285"/>
      <c r="Z33" s="285"/>
      <c r="AA33" s="285"/>
      <c r="AB33" s="74"/>
      <c r="AC33" s="41"/>
    </row>
    <row r="34" spans="1:29" s="8" customFormat="1">
      <c r="A34" s="1106"/>
      <c r="B34" s="92" t="s">
        <v>524</v>
      </c>
      <c r="C34" s="285">
        <v>55030</v>
      </c>
      <c r="D34" s="285">
        <v>54098</v>
      </c>
      <c r="E34" s="285">
        <v>54404</v>
      </c>
      <c r="F34" s="285">
        <v>59627</v>
      </c>
      <c r="G34" s="285">
        <v>63459</v>
      </c>
      <c r="H34" s="285">
        <v>68419</v>
      </c>
      <c r="I34" s="285">
        <v>70644</v>
      </c>
      <c r="J34" s="285">
        <v>74131</v>
      </c>
      <c r="K34" s="285">
        <v>74569</v>
      </c>
      <c r="L34" s="285">
        <v>75332</v>
      </c>
      <c r="M34" s="285">
        <v>88498</v>
      </c>
      <c r="N34" s="285">
        <v>89607</v>
      </c>
      <c r="O34" s="285">
        <v>79780</v>
      </c>
      <c r="P34" s="285">
        <v>89399</v>
      </c>
      <c r="Q34" s="285">
        <v>92093</v>
      </c>
      <c r="R34" s="285">
        <v>93858</v>
      </c>
      <c r="S34" s="285">
        <v>98853</v>
      </c>
      <c r="T34" s="285">
        <v>103921</v>
      </c>
      <c r="U34" s="285">
        <v>106242</v>
      </c>
      <c r="V34" s="285">
        <v>161490</v>
      </c>
      <c r="W34" s="520">
        <v>117132</v>
      </c>
      <c r="X34" s="285">
        <v>116983</v>
      </c>
      <c r="Y34" s="285">
        <v>116797</v>
      </c>
      <c r="Z34" s="285">
        <v>113528</v>
      </c>
      <c r="AA34" s="285">
        <v>96872</v>
      </c>
      <c r="AB34" s="74"/>
      <c r="AC34"/>
    </row>
    <row r="35" spans="1:29" s="8" customFormat="1">
      <c r="A35" s="1106"/>
      <c r="B35" s="92" t="s">
        <v>56</v>
      </c>
      <c r="C35" s="285">
        <v>668.70797746683627</v>
      </c>
      <c r="D35" s="285">
        <v>680.35786905246039</v>
      </c>
      <c r="E35" s="285">
        <v>719.70810969781633</v>
      </c>
      <c r="F35" s="285">
        <v>762.03733208110418</v>
      </c>
      <c r="G35" s="285">
        <v>939.84789651448659</v>
      </c>
      <c r="H35" s="285">
        <v>597.86024349961269</v>
      </c>
      <c r="I35" s="285">
        <v>768.77017156446402</v>
      </c>
      <c r="J35" s="285">
        <v>859.26265664836569</v>
      </c>
      <c r="K35" s="285">
        <v>831.43129182368011</v>
      </c>
      <c r="L35" s="285">
        <v>796.80613816173741</v>
      </c>
      <c r="M35" s="285">
        <v>416.0374372654519</v>
      </c>
      <c r="N35" s="285">
        <v>818.39691078324142</v>
      </c>
      <c r="O35" s="285">
        <v>853.71387029655807</v>
      </c>
      <c r="P35" s="285">
        <v>964.48995579430357</v>
      </c>
      <c r="Q35" s="285">
        <v>1011.6404069799007</v>
      </c>
      <c r="R35" s="285">
        <v>845.18101813377655</v>
      </c>
      <c r="S35" s="285">
        <v>588.67206862715341</v>
      </c>
      <c r="T35" s="285">
        <v>869.60287141193794</v>
      </c>
      <c r="U35" s="285">
        <v>779.84224694565239</v>
      </c>
      <c r="V35" s="285">
        <v>1167.1953036011564</v>
      </c>
      <c r="W35" s="285">
        <v>1098.5630690982327</v>
      </c>
      <c r="X35" s="285">
        <v>1011.7</v>
      </c>
      <c r="Y35" s="285">
        <v>1001</v>
      </c>
      <c r="Z35" s="285">
        <v>1030.5999999999999</v>
      </c>
      <c r="AA35" s="285">
        <v>1052.9000000000001</v>
      </c>
      <c r="AB35" s="74"/>
      <c r="AC35"/>
    </row>
    <row r="36" spans="1:29">
      <c r="A36" s="1106" t="s">
        <v>8</v>
      </c>
      <c r="B36" s="92" t="s">
        <v>84</v>
      </c>
      <c r="C36" s="285" t="s">
        <v>94</v>
      </c>
      <c r="D36" s="285" t="s">
        <v>94</v>
      </c>
      <c r="E36" s="285" t="s">
        <v>94</v>
      </c>
      <c r="F36" s="285" t="s">
        <v>94</v>
      </c>
      <c r="G36" s="285" t="s">
        <v>94</v>
      </c>
      <c r="H36" s="285" t="s">
        <v>94</v>
      </c>
      <c r="I36" s="285" t="s">
        <v>94</v>
      </c>
      <c r="J36" s="285" t="s">
        <v>94</v>
      </c>
      <c r="K36" s="285" t="s">
        <v>94</v>
      </c>
      <c r="L36" s="285" t="s">
        <v>94</v>
      </c>
      <c r="M36" s="285" t="s">
        <v>94</v>
      </c>
      <c r="N36" s="285" t="s">
        <v>94</v>
      </c>
      <c r="O36" s="285" t="s">
        <v>94</v>
      </c>
      <c r="P36" s="285" t="s">
        <v>94</v>
      </c>
      <c r="Q36" s="285" t="s">
        <v>94</v>
      </c>
      <c r="R36" s="285" t="s">
        <v>94</v>
      </c>
      <c r="S36" s="285" t="s">
        <v>94</v>
      </c>
      <c r="T36" s="285" t="s">
        <v>94</v>
      </c>
      <c r="U36" s="285" t="s">
        <v>94</v>
      </c>
      <c r="V36" s="285" t="s">
        <v>94</v>
      </c>
      <c r="W36" s="285" t="s">
        <v>94</v>
      </c>
      <c r="X36" s="285" t="s">
        <v>94</v>
      </c>
      <c r="Y36" s="285" t="s">
        <v>94</v>
      </c>
      <c r="Z36" s="285" t="s">
        <v>94</v>
      </c>
      <c r="AA36" s="285"/>
      <c r="AB36" s="17"/>
    </row>
    <row r="37" spans="1:29">
      <c r="A37" s="1106"/>
      <c r="B37" s="92" t="s">
        <v>57</v>
      </c>
      <c r="C37" s="285" t="s">
        <v>94</v>
      </c>
      <c r="D37" s="285" t="s">
        <v>94</v>
      </c>
      <c r="E37" s="285" t="s">
        <v>94</v>
      </c>
      <c r="F37" s="285" t="s">
        <v>94</v>
      </c>
      <c r="G37" s="285" t="s">
        <v>94</v>
      </c>
      <c r="H37" s="285" t="s">
        <v>94</v>
      </c>
      <c r="I37" s="285" t="s">
        <v>94</v>
      </c>
      <c r="J37" s="285" t="s">
        <v>94</v>
      </c>
      <c r="K37" s="285" t="s">
        <v>94</v>
      </c>
      <c r="L37" s="285" t="s">
        <v>94</v>
      </c>
      <c r="M37" s="285" t="s">
        <v>94</v>
      </c>
      <c r="N37" s="285" t="s">
        <v>94</v>
      </c>
      <c r="O37" s="285" t="s">
        <v>94</v>
      </c>
      <c r="P37" s="285" t="s">
        <v>94</v>
      </c>
      <c r="Q37" s="285" t="s">
        <v>94</v>
      </c>
      <c r="R37" s="285" t="s">
        <v>94</v>
      </c>
      <c r="S37" s="285" t="s">
        <v>94</v>
      </c>
      <c r="T37" s="285" t="s">
        <v>94</v>
      </c>
      <c r="U37" s="285" t="s">
        <v>94</v>
      </c>
      <c r="V37" s="285" t="s">
        <v>94</v>
      </c>
      <c r="W37" s="285" t="s">
        <v>94</v>
      </c>
      <c r="X37" s="285" t="s">
        <v>94</v>
      </c>
      <c r="Y37" s="285" t="s">
        <v>94</v>
      </c>
      <c r="Z37" s="285" t="s">
        <v>94</v>
      </c>
      <c r="AA37" s="285"/>
      <c r="AB37" s="17"/>
    </row>
    <row r="38" spans="1:29">
      <c r="A38" s="1106"/>
      <c r="B38" s="92" t="s">
        <v>524</v>
      </c>
      <c r="C38" s="285" t="s">
        <v>94</v>
      </c>
      <c r="D38" s="285" t="s">
        <v>94</v>
      </c>
      <c r="E38" s="285" t="s">
        <v>94</v>
      </c>
      <c r="F38" s="285" t="s">
        <v>94</v>
      </c>
      <c r="G38" s="285" t="s">
        <v>94</v>
      </c>
      <c r="H38" s="285" t="s">
        <v>94</v>
      </c>
      <c r="I38" s="285" t="s">
        <v>94</v>
      </c>
      <c r="J38" s="285" t="s">
        <v>94</v>
      </c>
      <c r="K38" s="285" t="s">
        <v>94</v>
      </c>
      <c r="L38" s="285" t="s">
        <v>94</v>
      </c>
      <c r="M38" s="285" t="s">
        <v>94</v>
      </c>
      <c r="N38" s="285" t="s">
        <v>94</v>
      </c>
      <c r="O38" s="285" t="s">
        <v>94</v>
      </c>
      <c r="P38" s="285" t="s">
        <v>94</v>
      </c>
      <c r="Q38" s="285" t="s">
        <v>94</v>
      </c>
      <c r="R38" s="285" t="s">
        <v>94</v>
      </c>
      <c r="S38" s="285" t="s">
        <v>94</v>
      </c>
      <c r="T38" s="285" t="s">
        <v>94</v>
      </c>
      <c r="U38" s="285" t="s">
        <v>94</v>
      </c>
      <c r="V38" s="285" t="s">
        <v>94</v>
      </c>
      <c r="W38" s="285" t="s">
        <v>94</v>
      </c>
      <c r="X38" s="285" t="s">
        <v>94</v>
      </c>
      <c r="Y38" s="285" t="s">
        <v>94</v>
      </c>
      <c r="Z38" s="285" t="s">
        <v>94</v>
      </c>
      <c r="AA38" s="285"/>
      <c r="AB38" s="17"/>
    </row>
    <row r="39" spans="1:29">
      <c r="A39" s="1106"/>
      <c r="B39" s="92" t="s">
        <v>56</v>
      </c>
      <c r="C39" s="285" t="s">
        <v>94</v>
      </c>
      <c r="D39" s="285" t="s">
        <v>94</v>
      </c>
      <c r="E39" s="285" t="s">
        <v>94</v>
      </c>
      <c r="F39" s="285" t="s">
        <v>94</v>
      </c>
      <c r="G39" s="285" t="s">
        <v>94</v>
      </c>
      <c r="H39" s="285" t="s">
        <v>94</v>
      </c>
      <c r="I39" s="285" t="s">
        <v>94</v>
      </c>
      <c r="J39" s="285" t="s">
        <v>94</v>
      </c>
      <c r="K39" s="285" t="s">
        <v>94</v>
      </c>
      <c r="L39" s="285" t="s">
        <v>94</v>
      </c>
      <c r="M39" s="285" t="s">
        <v>94</v>
      </c>
      <c r="N39" s="285" t="s">
        <v>94</v>
      </c>
      <c r="O39" s="285" t="s">
        <v>94</v>
      </c>
      <c r="P39" s="285" t="s">
        <v>94</v>
      </c>
      <c r="Q39" s="285" t="s">
        <v>94</v>
      </c>
      <c r="R39" s="285" t="s">
        <v>94</v>
      </c>
      <c r="S39" s="285" t="s">
        <v>94</v>
      </c>
      <c r="T39" s="285" t="s">
        <v>94</v>
      </c>
      <c r="U39" s="285" t="s">
        <v>94</v>
      </c>
      <c r="V39" s="285" t="s">
        <v>94</v>
      </c>
      <c r="W39" s="285" t="s">
        <v>94</v>
      </c>
      <c r="X39" s="285" t="s">
        <v>94</v>
      </c>
      <c r="Y39" s="285" t="s">
        <v>94</v>
      </c>
      <c r="Z39" s="285" t="s">
        <v>94</v>
      </c>
      <c r="AA39" s="285"/>
      <c r="AB39" s="17"/>
    </row>
    <row r="40" spans="1:29">
      <c r="A40" s="1106" t="s">
        <v>6</v>
      </c>
      <c r="B40" s="92" t="s">
        <v>84</v>
      </c>
      <c r="C40" s="285">
        <v>252</v>
      </c>
      <c r="D40" s="285">
        <v>314</v>
      </c>
      <c r="E40" s="285">
        <v>138</v>
      </c>
      <c r="F40" s="285">
        <v>191</v>
      </c>
      <c r="G40" s="285">
        <v>153</v>
      </c>
      <c r="H40" s="285">
        <v>115</v>
      </c>
      <c r="I40" s="285">
        <v>202</v>
      </c>
      <c r="J40" s="285">
        <v>167</v>
      </c>
      <c r="K40" s="285">
        <v>184</v>
      </c>
      <c r="L40" s="285" t="s">
        <v>7</v>
      </c>
      <c r="M40" s="285" t="s">
        <v>7</v>
      </c>
      <c r="N40" s="285" t="s">
        <v>7</v>
      </c>
      <c r="O40" s="285">
        <v>139.261</v>
      </c>
      <c r="P40" s="285">
        <v>132.077</v>
      </c>
      <c r="Q40" s="285">
        <v>155.16399999999999</v>
      </c>
      <c r="R40" s="285">
        <v>82.512</v>
      </c>
      <c r="S40" s="285">
        <v>126.879</v>
      </c>
      <c r="T40" s="285">
        <v>139.47</v>
      </c>
      <c r="U40" s="285">
        <v>148.13</v>
      </c>
      <c r="V40" s="285">
        <v>158.19200000000001</v>
      </c>
      <c r="W40" s="285">
        <v>142.00200000000001</v>
      </c>
      <c r="X40" s="285">
        <v>146.63300000000001</v>
      </c>
      <c r="Y40" s="285">
        <v>164.49100000000001</v>
      </c>
      <c r="Z40" s="285">
        <v>139.554</v>
      </c>
      <c r="AA40" s="285">
        <v>145.19200000000001</v>
      </c>
      <c r="AB40" s="29"/>
      <c r="AC40" s="41"/>
    </row>
    <row r="41" spans="1:29" ht="14.15" customHeight="1">
      <c r="A41" s="1106"/>
      <c r="B41" s="92" t="s">
        <v>57</v>
      </c>
      <c r="C41" s="285">
        <v>333055</v>
      </c>
      <c r="D41" s="285">
        <v>420076</v>
      </c>
      <c r="E41" s="285">
        <v>507000</v>
      </c>
      <c r="F41" s="285">
        <v>515000</v>
      </c>
      <c r="G41" s="285">
        <v>530000</v>
      </c>
      <c r="H41" s="285">
        <v>530000</v>
      </c>
      <c r="I41" s="285">
        <v>406100</v>
      </c>
      <c r="J41" s="285">
        <v>406000</v>
      </c>
      <c r="K41" s="285">
        <v>384300</v>
      </c>
      <c r="L41" s="285" t="s">
        <v>7</v>
      </c>
      <c r="M41" s="285">
        <v>310925</v>
      </c>
      <c r="N41" s="285" t="s">
        <v>7</v>
      </c>
      <c r="O41" s="285">
        <v>307300</v>
      </c>
      <c r="P41" s="285">
        <v>314000</v>
      </c>
      <c r="Q41" s="285">
        <v>295300</v>
      </c>
      <c r="R41" s="285">
        <v>197420</v>
      </c>
      <c r="S41" s="285">
        <v>250276</v>
      </c>
      <c r="T41" s="285">
        <v>236503</v>
      </c>
      <c r="U41" s="285">
        <v>220217</v>
      </c>
      <c r="V41" s="285">
        <v>229194</v>
      </c>
      <c r="W41" s="285">
        <v>262579</v>
      </c>
      <c r="X41" s="285"/>
      <c r="Y41" s="285"/>
      <c r="Z41" s="285"/>
      <c r="AA41" s="285"/>
      <c r="AB41" s="17"/>
      <c r="AC41" s="41"/>
    </row>
    <row r="42" spans="1:29">
      <c r="A42" s="1106"/>
      <c r="B42" s="92" t="s">
        <v>524</v>
      </c>
      <c r="C42" s="285">
        <v>333055</v>
      </c>
      <c r="D42" s="285">
        <v>305000</v>
      </c>
      <c r="E42" s="285">
        <v>349800</v>
      </c>
      <c r="F42" s="285">
        <v>330000</v>
      </c>
      <c r="G42" s="285">
        <v>270000</v>
      </c>
      <c r="H42" s="285">
        <v>384300</v>
      </c>
      <c r="I42" s="285">
        <v>406700</v>
      </c>
      <c r="J42" s="285">
        <v>386800</v>
      </c>
      <c r="K42" s="285">
        <v>383400</v>
      </c>
      <c r="L42" s="285">
        <v>617000</v>
      </c>
      <c r="M42" s="285">
        <v>638165</v>
      </c>
      <c r="N42" s="285">
        <v>639000</v>
      </c>
      <c r="O42" s="285">
        <v>307300</v>
      </c>
      <c r="P42" s="285">
        <v>369800</v>
      </c>
      <c r="Q42" s="285">
        <v>295300</v>
      </c>
      <c r="R42" s="285">
        <v>197420</v>
      </c>
      <c r="S42" s="285">
        <v>257000</v>
      </c>
      <c r="T42" s="285">
        <v>240000</v>
      </c>
      <c r="U42" s="285">
        <v>639346</v>
      </c>
      <c r="V42" s="285">
        <v>697392</v>
      </c>
      <c r="W42" s="520">
        <v>262579</v>
      </c>
      <c r="X42" s="285">
        <v>271543</v>
      </c>
      <c r="Y42" s="285">
        <v>293266</v>
      </c>
      <c r="Z42" s="285">
        <v>234659</v>
      </c>
      <c r="AA42" s="285">
        <v>239352</v>
      </c>
      <c r="AB42" s="17"/>
    </row>
    <row r="43" spans="1:29">
      <c r="A43" s="1106"/>
      <c r="B43" s="92" t="s">
        <v>56</v>
      </c>
      <c r="C43" s="520">
        <v>756.63178754259809</v>
      </c>
      <c r="D43" s="520">
        <v>747.48378864776851</v>
      </c>
      <c r="E43" s="520">
        <v>272.18934911242604</v>
      </c>
      <c r="F43" s="520">
        <v>370.873786407767</v>
      </c>
      <c r="G43" s="520">
        <v>288.67924528301887</v>
      </c>
      <c r="H43" s="520">
        <v>216.98113207547169</v>
      </c>
      <c r="I43" s="520">
        <v>497.4144299433637</v>
      </c>
      <c r="J43" s="520">
        <v>411.33004926108373</v>
      </c>
      <c r="K43" s="520">
        <v>478.7926099401509</v>
      </c>
      <c r="L43" s="520" t="s">
        <v>7</v>
      </c>
      <c r="M43" s="520" t="s">
        <v>7</v>
      </c>
      <c r="N43" s="520" t="s">
        <v>7</v>
      </c>
      <c r="O43" s="520">
        <v>453.1760494630654</v>
      </c>
      <c r="P43" s="520">
        <v>420.62738853503186</v>
      </c>
      <c r="Q43" s="520">
        <v>525.44530985438541</v>
      </c>
      <c r="R43" s="520">
        <v>417.95157532164927</v>
      </c>
      <c r="S43" s="520">
        <v>506.9563202224744</v>
      </c>
      <c r="T43" s="520">
        <v>589.71767799985628</v>
      </c>
      <c r="U43" s="520">
        <v>672.65469968258583</v>
      </c>
      <c r="V43" s="520">
        <v>690.21004040245384</v>
      </c>
      <c r="W43" s="520">
        <v>540.79724578126968</v>
      </c>
      <c r="X43" s="285">
        <v>540</v>
      </c>
      <c r="Y43" s="285">
        <v>560.9</v>
      </c>
      <c r="Z43" s="285">
        <v>594.70000000000005</v>
      </c>
      <c r="AA43" s="285">
        <v>606.6</v>
      </c>
      <c r="AB43" s="17"/>
    </row>
    <row r="44" spans="1:29">
      <c r="A44" s="1106" t="s">
        <v>5</v>
      </c>
      <c r="B44" s="92" t="s">
        <v>84</v>
      </c>
      <c r="C44" s="285">
        <v>11.554</v>
      </c>
      <c r="D44" s="285">
        <v>16.065000000000001</v>
      </c>
      <c r="E44" s="285">
        <v>4.3209999999999997</v>
      </c>
      <c r="F44" s="285">
        <v>8.51</v>
      </c>
      <c r="G44" s="285">
        <v>7.6289999999999996</v>
      </c>
      <c r="H44" s="285">
        <v>6.1289999999999996</v>
      </c>
      <c r="I44" s="285">
        <v>10.253</v>
      </c>
      <c r="J44" s="285">
        <v>4.0469999999999997</v>
      </c>
      <c r="K44" s="285">
        <v>4.3860000000000001</v>
      </c>
      <c r="L44" s="285">
        <v>4.6689999999999996</v>
      </c>
      <c r="M44" s="285">
        <v>5</v>
      </c>
      <c r="N44" s="285">
        <v>4.1369999999999996</v>
      </c>
      <c r="O44" s="285">
        <v>3.5</v>
      </c>
      <c r="P44" s="285">
        <v>7</v>
      </c>
      <c r="Q44" s="285">
        <v>8.7330000000000005</v>
      </c>
      <c r="R44" s="285">
        <v>5.0170000000000003</v>
      </c>
      <c r="S44" s="285">
        <v>1.5069999999999999</v>
      </c>
      <c r="T44" s="285">
        <v>2.7839999999999998</v>
      </c>
      <c r="U44" s="285">
        <v>4.0359999999999996</v>
      </c>
      <c r="V44" s="285">
        <v>1</v>
      </c>
      <c r="W44" s="520">
        <v>3.28</v>
      </c>
      <c r="X44" s="285">
        <v>8.2159999999999993</v>
      </c>
      <c r="Y44" s="285">
        <v>6.1470000000000002</v>
      </c>
      <c r="Z44" s="285">
        <v>2.2370000000000001</v>
      </c>
      <c r="AA44" s="285">
        <v>0.753</v>
      </c>
      <c r="AB44" s="17"/>
    </row>
    <row r="45" spans="1:29">
      <c r="A45" s="1106"/>
      <c r="B45" s="92" t="s">
        <v>57</v>
      </c>
      <c r="C45" s="285">
        <v>213638</v>
      </c>
      <c r="D45" s="285">
        <v>224061</v>
      </c>
      <c r="E45" s="285">
        <v>6630</v>
      </c>
      <c r="F45" s="285">
        <v>6595</v>
      </c>
      <c r="G45" s="285">
        <v>23480</v>
      </c>
      <c r="H45" s="285">
        <v>20838</v>
      </c>
      <c r="I45" s="285">
        <v>22908</v>
      </c>
      <c r="J45" s="285">
        <v>16867</v>
      </c>
      <c r="K45" s="285">
        <v>10917</v>
      </c>
      <c r="L45" s="285">
        <v>19602</v>
      </c>
      <c r="M45" s="285">
        <v>20000</v>
      </c>
      <c r="N45" s="285">
        <v>18812</v>
      </c>
      <c r="O45" s="285">
        <v>16000</v>
      </c>
      <c r="P45" s="285">
        <v>32000</v>
      </c>
      <c r="Q45" s="285"/>
      <c r="R45" s="285"/>
      <c r="S45" s="285"/>
      <c r="T45" s="285"/>
      <c r="U45" s="285"/>
      <c r="V45" s="285"/>
      <c r="W45" s="285"/>
      <c r="X45" s="285"/>
      <c r="Y45" s="285"/>
      <c r="Z45" s="285"/>
      <c r="AA45" s="285"/>
      <c r="AB45" s="17"/>
    </row>
    <row r="46" spans="1:29">
      <c r="A46" s="1106"/>
      <c r="B46" s="92" t="s">
        <v>524</v>
      </c>
      <c r="C46" s="285">
        <v>22000</v>
      </c>
      <c r="D46" s="285">
        <v>21200</v>
      </c>
      <c r="E46" s="285">
        <v>21790</v>
      </c>
      <c r="F46" s="285">
        <v>20000</v>
      </c>
      <c r="G46" s="285">
        <v>23480</v>
      </c>
      <c r="H46" s="285">
        <v>20837</v>
      </c>
      <c r="I46" s="285">
        <v>22908</v>
      </c>
      <c r="J46" s="285">
        <v>16867</v>
      </c>
      <c r="K46" s="285">
        <v>10917</v>
      </c>
      <c r="L46" s="285">
        <v>19602</v>
      </c>
      <c r="M46" s="285">
        <v>20582</v>
      </c>
      <c r="N46" s="285">
        <v>21008</v>
      </c>
      <c r="O46" s="285">
        <v>26435</v>
      </c>
      <c r="P46" s="285">
        <v>22624</v>
      </c>
      <c r="Q46" s="285">
        <v>36441</v>
      </c>
      <c r="R46" s="285">
        <v>22268</v>
      </c>
      <c r="S46" s="285">
        <v>19957</v>
      </c>
      <c r="T46" s="285">
        <v>23015</v>
      </c>
      <c r="U46" s="285">
        <v>21782</v>
      </c>
      <c r="V46" s="285">
        <v>4982</v>
      </c>
      <c r="W46" s="520">
        <v>17842</v>
      </c>
      <c r="X46" s="285">
        <v>22601</v>
      </c>
      <c r="Y46" s="285">
        <v>27017</v>
      </c>
      <c r="Z46" s="285">
        <v>26769</v>
      </c>
      <c r="AA46" s="285">
        <v>28421</v>
      </c>
      <c r="AB46" s="17"/>
    </row>
    <row r="47" spans="1:29">
      <c r="A47" s="1106"/>
      <c r="B47" s="92" t="s">
        <v>56</v>
      </c>
      <c r="C47" s="285">
        <v>54.082138945318718</v>
      </c>
      <c r="D47" s="285">
        <v>71.699224764684629</v>
      </c>
      <c r="E47" s="285">
        <v>651.73453996983403</v>
      </c>
      <c r="F47" s="285">
        <v>1290.3714935557241</v>
      </c>
      <c r="G47" s="285">
        <v>324.91482112436114</v>
      </c>
      <c r="H47" s="285">
        <v>294.12611575007196</v>
      </c>
      <c r="I47" s="285">
        <v>447.57290029683952</v>
      </c>
      <c r="J47" s="285">
        <v>239.93596964486866</v>
      </c>
      <c r="K47" s="285">
        <v>401.75872492442977</v>
      </c>
      <c r="L47" s="285">
        <v>238.18998061422303</v>
      </c>
      <c r="M47" s="285">
        <v>250</v>
      </c>
      <c r="N47" s="285">
        <v>219.91282160323195</v>
      </c>
      <c r="O47" s="285">
        <v>218.75</v>
      </c>
      <c r="P47" s="285">
        <v>218.75</v>
      </c>
      <c r="Q47" s="285">
        <v>239.60000000000002</v>
      </c>
      <c r="R47" s="285">
        <v>225.3</v>
      </c>
      <c r="S47" s="285">
        <v>75.5</v>
      </c>
      <c r="T47" s="285">
        <v>121</v>
      </c>
      <c r="U47" s="285">
        <v>185.3</v>
      </c>
      <c r="V47" s="285">
        <v>200.70000000000002</v>
      </c>
      <c r="W47" s="520">
        <v>183.8</v>
      </c>
      <c r="X47" s="285">
        <v>363.5</v>
      </c>
      <c r="Y47" s="285">
        <v>227.5</v>
      </c>
      <c r="Z47" s="285">
        <v>83.6</v>
      </c>
      <c r="AA47" s="285">
        <v>26.5</v>
      </c>
      <c r="AB47" s="17"/>
    </row>
    <row r="48" spans="1:29">
      <c r="A48" s="1106" t="s">
        <v>4</v>
      </c>
      <c r="B48" s="92" t="s">
        <v>84</v>
      </c>
      <c r="C48" s="285" t="s">
        <v>94</v>
      </c>
      <c r="D48" s="285" t="s">
        <v>94</v>
      </c>
      <c r="E48" s="285" t="s">
        <v>94</v>
      </c>
      <c r="F48" s="285" t="s">
        <v>94</v>
      </c>
      <c r="G48" s="285" t="s">
        <v>94</v>
      </c>
      <c r="H48" s="285" t="s">
        <v>94</v>
      </c>
      <c r="I48" s="285" t="s">
        <v>94</v>
      </c>
      <c r="J48" s="285" t="s">
        <v>94</v>
      </c>
      <c r="K48" s="285" t="s">
        <v>94</v>
      </c>
      <c r="L48" s="285" t="s">
        <v>94</v>
      </c>
      <c r="M48" s="285" t="s">
        <v>94</v>
      </c>
      <c r="N48" s="285" t="s">
        <v>94</v>
      </c>
      <c r="O48" s="285" t="s">
        <v>94</v>
      </c>
      <c r="P48" s="285" t="s">
        <v>94</v>
      </c>
      <c r="Q48" s="285" t="s">
        <v>94</v>
      </c>
      <c r="R48" s="285" t="s">
        <v>94</v>
      </c>
      <c r="S48" s="285" t="s">
        <v>94</v>
      </c>
      <c r="T48" s="285" t="s">
        <v>94</v>
      </c>
      <c r="U48" s="285" t="s">
        <v>94</v>
      </c>
      <c r="V48" s="285" t="s">
        <v>94</v>
      </c>
      <c r="W48" s="285" t="s">
        <v>94</v>
      </c>
      <c r="X48" s="285" t="s">
        <v>94</v>
      </c>
      <c r="Y48" s="285" t="s">
        <v>94</v>
      </c>
      <c r="Z48" s="285" t="s">
        <v>94</v>
      </c>
      <c r="AA48" s="285"/>
      <c r="AB48" s="17"/>
    </row>
    <row r="49" spans="1:29">
      <c r="A49" s="1106"/>
      <c r="B49" s="92" t="s">
        <v>57</v>
      </c>
      <c r="C49" s="285" t="s">
        <v>94</v>
      </c>
      <c r="D49" s="285" t="s">
        <v>94</v>
      </c>
      <c r="E49" s="285" t="s">
        <v>94</v>
      </c>
      <c r="F49" s="285" t="s">
        <v>94</v>
      </c>
      <c r="G49" s="285" t="s">
        <v>94</v>
      </c>
      <c r="H49" s="285" t="s">
        <v>94</v>
      </c>
      <c r="I49" s="285" t="s">
        <v>94</v>
      </c>
      <c r="J49" s="285" t="s">
        <v>94</v>
      </c>
      <c r="K49" s="285" t="s">
        <v>94</v>
      </c>
      <c r="L49" s="285" t="s">
        <v>94</v>
      </c>
      <c r="M49" s="285" t="s">
        <v>94</v>
      </c>
      <c r="N49" s="285" t="s">
        <v>94</v>
      </c>
      <c r="O49" s="285" t="s">
        <v>94</v>
      </c>
      <c r="P49" s="285" t="s">
        <v>94</v>
      </c>
      <c r="Q49" s="285" t="s">
        <v>94</v>
      </c>
      <c r="R49" s="285" t="s">
        <v>94</v>
      </c>
      <c r="S49" s="285" t="s">
        <v>94</v>
      </c>
      <c r="T49" s="285" t="s">
        <v>94</v>
      </c>
      <c r="U49" s="285" t="s">
        <v>94</v>
      </c>
      <c r="V49" s="285" t="s">
        <v>94</v>
      </c>
      <c r="W49" s="285" t="s">
        <v>94</v>
      </c>
      <c r="X49" s="285" t="s">
        <v>94</v>
      </c>
      <c r="Y49" s="285" t="s">
        <v>94</v>
      </c>
      <c r="Z49" s="285" t="s">
        <v>94</v>
      </c>
      <c r="AA49" s="285"/>
      <c r="AB49" s="17"/>
    </row>
    <row r="50" spans="1:29">
      <c r="A50" s="1106"/>
      <c r="B50" s="92" t="s">
        <v>524</v>
      </c>
      <c r="C50" s="285" t="s">
        <v>94</v>
      </c>
      <c r="D50" s="285" t="s">
        <v>94</v>
      </c>
      <c r="E50" s="285" t="s">
        <v>94</v>
      </c>
      <c r="F50" s="285" t="s">
        <v>94</v>
      </c>
      <c r="G50" s="285" t="s">
        <v>94</v>
      </c>
      <c r="H50" s="285" t="s">
        <v>94</v>
      </c>
      <c r="I50" s="285" t="s">
        <v>94</v>
      </c>
      <c r="J50" s="285" t="s">
        <v>94</v>
      </c>
      <c r="K50" s="285" t="s">
        <v>94</v>
      </c>
      <c r="L50" s="285" t="s">
        <v>94</v>
      </c>
      <c r="M50" s="285" t="s">
        <v>94</v>
      </c>
      <c r="N50" s="285" t="s">
        <v>94</v>
      </c>
      <c r="O50" s="285" t="s">
        <v>94</v>
      </c>
      <c r="P50" s="285" t="s">
        <v>94</v>
      </c>
      <c r="Q50" s="285" t="s">
        <v>94</v>
      </c>
      <c r="R50" s="285" t="s">
        <v>94</v>
      </c>
      <c r="S50" s="285" t="s">
        <v>94</v>
      </c>
      <c r="T50" s="285" t="s">
        <v>94</v>
      </c>
      <c r="U50" s="285" t="s">
        <v>94</v>
      </c>
      <c r="V50" s="285" t="s">
        <v>94</v>
      </c>
      <c r="W50" s="285" t="s">
        <v>94</v>
      </c>
      <c r="X50" s="285" t="s">
        <v>94</v>
      </c>
      <c r="Y50" s="285" t="s">
        <v>94</v>
      </c>
      <c r="Z50" s="285" t="s">
        <v>94</v>
      </c>
      <c r="AA50" s="285"/>
      <c r="AB50" s="17"/>
    </row>
    <row r="51" spans="1:29">
      <c r="A51" s="1106"/>
      <c r="B51" s="92" t="s">
        <v>56</v>
      </c>
      <c r="C51" s="285" t="s">
        <v>94</v>
      </c>
      <c r="D51" s="285" t="s">
        <v>94</v>
      </c>
      <c r="E51" s="285" t="s">
        <v>94</v>
      </c>
      <c r="F51" s="285" t="s">
        <v>94</v>
      </c>
      <c r="G51" s="285" t="s">
        <v>94</v>
      </c>
      <c r="H51" s="285" t="s">
        <v>94</v>
      </c>
      <c r="I51" s="285" t="s">
        <v>94</v>
      </c>
      <c r="J51" s="285" t="s">
        <v>94</v>
      </c>
      <c r="K51" s="285" t="s">
        <v>94</v>
      </c>
      <c r="L51" s="285" t="s">
        <v>94</v>
      </c>
      <c r="M51" s="285" t="s">
        <v>94</v>
      </c>
      <c r="N51" s="285" t="s">
        <v>94</v>
      </c>
      <c r="O51" s="285" t="s">
        <v>94</v>
      </c>
      <c r="P51" s="285" t="s">
        <v>94</v>
      </c>
      <c r="Q51" s="285" t="s">
        <v>94</v>
      </c>
      <c r="R51" s="285" t="s">
        <v>94</v>
      </c>
      <c r="S51" s="285" t="s">
        <v>94</v>
      </c>
      <c r="T51" s="285" t="s">
        <v>94</v>
      </c>
      <c r="U51" s="285" t="s">
        <v>94</v>
      </c>
      <c r="V51" s="285" t="s">
        <v>94</v>
      </c>
      <c r="W51" s="285" t="s">
        <v>94</v>
      </c>
      <c r="X51" s="285" t="s">
        <v>94</v>
      </c>
      <c r="Y51" s="285" t="s">
        <v>94</v>
      </c>
      <c r="Z51" s="285" t="s">
        <v>94</v>
      </c>
      <c r="AA51" s="285"/>
      <c r="AB51" s="17"/>
    </row>
    <row r="52" spans="1:29">
      <c r="A52" s="1106" t="s">
        <v>3</v>
      </c>
      <c r="B52" s="92" t="s">
        <v>84</v>
      </c>
      <c r="C52" s="285">
        <v>352.45</v>
      </c>
      <c r="D52" s="285">
        <v>175.58</v>
      </c>
      <c r="E52" s="285">
        <v>197.27500000000001</v>
      </c>
      <c r="F52" s="285">
        <v>219.51400000000001</v>
      </c>
      <c r="G52" s="285">
        <v>373</v>
      </c>
      <c r="H52" s="285">
        <v>260</v>
      </c>
      <c r="I52" s="285">
        <v>96</v>
      </c>
      <c r="J52" s="285">
        <v>176</v>
      </c>
      <c r="K52" s="285">
        <v>255</v>
      </c>
      <c r="L52" s="285">
        <v>276.5</v>
      </c>
      <c r="M52" s="285">
        <v>196.5</v>
      </c>
      <c r="N52" s="285">
        <v>155</v>
      </c>
      <c r="O52" s="285">
        <v>135.5</v>
      </c>
      <c r="P52" s="285">
        <v>147.19999999999999</v>
      </c>
      <c r="Q52" s="285">
        <v>265</v>
      </c>
      <c r="R52" s="285">
        <v>120.5</v>
      </c>
      <c r="S52" s="285">
        <v>70.5</v>
      </c>
      <c r="T52" s="285">
        <v>152</v>
      </c>
      <c r="U52" s="285">
        <v>115</v>
      </c>
      <c r="V52" s="285">
        <v>127</v>
      </c>
      <c r="W52" s="285">
        <v>158</v>
      </c>
      <c r="X52" s="285">
        <v>215</v>
      </c>
      <c r="Y52" s="285">
        <v>103.1</v>
      </c>
      <c r="Z52" s="285">
        <v>94.3</v>
      </c>
      <c r="AA52" s="285">
        <v>98</v>
      </c>
      <c r="AB52" s="17"/>
      <c r="AC52" s="41"/>
    </row>
    <row r="53" spans="1:29">
      <c r="A53" s="1106"/>
      <c r="B53" s="92" t="s">
        <v>57</v>
      </c>
      <c r="C53" s="285">
        <v>142200</v>
      </c>
      <c r="D53" s="285">
        <v>88300</v>
      </c>
      <c r="E53" s="285">
        <v>75250</v>
      </c>
      <c r="F53" s="285">
        <v>95497</v>
      </c>
      <c r="G53" s="285">
        <v>130000</v>
      </c>
      <c r="H53" s="285">
        <v>86500</v>
      </c>
      <c r="I53" s="285">
        <v>37150</v>
      </c>
      <c r="J53" s="285">
        <v>69000</v>
      </c>
      <c r="K53" s="285">
        <v>86800</v>
      </c>
      <c r="L53" s="285">
        <v>85500</v>
      </c>
      <c r="M53" s="285">
        <v>86675</v>
      </c>
      <c r="N53" s="285">
        <v>69200</v>
      </c>
      <c r="O53" s="285">
        <v>48550</v>
      </c>
      <c r="P53" s="285">
        <v>62620</v>
      </c>
      <c r="Q53" s="285">
        <v>78850</v>
      </c>
      <c r="R53" s="285">
        <v>70500</v>
      </c>
      <c r="S53" s="285">
        <v>48500</v>
      </c>
      <c r="T53" s="285">
        <v>42350</v>
      </c>
      <c r="U53" s="285">
        <v>28800</v>
      </c>
      <c r="V53" s="285">
        <v>50500</v>
      </c>
      <c r="W53" s="285">
        <v>42500</v>
      </c>
      <c r="X53" s="285">
        <v>49200</v>
      </c>
      <c r="Y53" s="285">
        <v>37200</v>
      </c>
      <c r="Z53" s="285">
        <f>34*1000</f>
        <v>34000</v>
      </c>
      <c r="AA53" s="285"/>
      <c r="AB53" s="17"/>
      <c r="AC53" s="41"/>
    </row>
    <row r="54" spans="1:29">
      <c r="A54" s="1106"/>
      <c r="B54" s="92" t="s">
        <v>524</v>
      </c>
      <c r="C54" s="285">
        <v>142200</v>
      </c>
      <c r="D54" s="285">
        <v>88000</v>
      </c>
      <c r="E54" s="285">
        <v>75250</v>
      </c>
      <c r="F54" s="285">
        <v>95497</v>
      </c>
      <c r="G54" s="285">
        <v>130000</v>
      </c>
      <c r="H54" s="285">
        <v>86500</v>
      </c>
      <c r="I54" s="285">
        <v>37150</v>
      </c>
      <c r="J54" s="285">
        <v>69000</v>
      </c>
      <c r="K54" s="285">
        <v>86800</v>
      </c>
      <c r="L54" s="285">
        <v>85500</v>
      </c>
      <c r="M54" s="285">
        <v>86675</v>
      </c>
      <c r="N54" s="285">
        <v>69200</v>
      </c>
      <c r="O54" s="285">
        <v>48550</v>
      </c>
      <c r="P54" s="285">
        <v>62620</v>
      </c>
      <c r="Q54" s="285">
        <v>78750</v>
      </c>
      <c r="R54" s="285">
        <v>70500</v>
      </c>
      <c r="S54" s="285">
        <v>48500</v>
      </c>
      <c r="T54" s="285">
        <v>42350</v>
      </c>
      <c r="U54" s="285">
        <v>28800</v>
      </c>
      <c r="V54" s="285">
        <v>50500</v>
      </c>
      <c r="W54" s="520">
        <v>42500</v>
      </c>
      <c r="X54" s="285">
        <v>49200</v>
      </c>
      <c r="Y54" s="285">
        <v>37200</v>
      </c>
      <c r="Z54" s="285">
        <v>34000</v>
      </c>
      <c r="AA54" s="285">
        <v>42100</v>
      </c>
      <c r="AB54" s="17"/>
    </row>
    <row r="55" spans="1:29">
      <c r="A55" s="1106"/>
      <c r="B55" s="92" t="s">
        <v>56</v>
      </c>
      <c r="C55" s="285">
        <v>2478.5513361462727</v>
      </c>
      <c r="D55" s="285">
        <v>1988.4484711211778</v>
      </c>
      <c r="E55" s="285">
        <v>2621.5946843853822</v>
      </c>
      <c r="F55" s="285">
        <v>2298.6481250719917</v>
      </c>
      <c r="G55" s="285">
        <v>2869.2307692307691</v>
      </c>
      <c r="H55" s="285">
        <v>3005.7803468208094</v>
      </c>
      <c r="I55" s="285">
        <v>2584.1184387617764</v>
      </c>
      <c r="J55" s="285">
        <v>2550.7246376811595</v>
      </c>
      <c r="K55" s="285">
        <v>2937.7880184331798</v>
      </c>
      <c r="L55" s="285">
        <v>3233.9181286549706</v>
      </c>
      <c r="M55" s="285">
        <v>2267.0897029131816</v>
      </c>
      <c r="N55" s="285">
        <v>2239.884393063584</v>
      </c>
      <c r="O55" s="285">
        <v>2790.9371781668383</v>
      </c>
      <c r="P55" s="285">
        <v>2350.6866815713829</v>
      </c>
      <c r="Q55" s="285">
        <v>3360.8116677235257</v>
      </c>
      <c r="R55" s="285">
        <v>1709.2198581560283</v>
      </c>
      <c r="S55" s="285">
        <v>1453.6082474226805</v>
      </c>
      <c r="T55" s="285">
        <v>3589.1381345926802</v>
      </c>
      <c r="U55" s="285">
        <v>3993.0555555555557</v>
      </c>
      <c r="V55" s="285">
        <v>2514.8514851485147</v>
      </c>
      <c r="W55" s="285">
        <v>3717.6470588235293</v>
      </c>
      <c r="X55" s="285">
        <v>4369.9186991869919</v>
      </c>
      <c r="Y55" s="520">
        <v>2771.505376344086</v>
      </c>
      <c r="Z55" s="520">
        <f>Z52/Z53*1000000</f>
        <v>2773.5294117647059</v>
      </c>
      <c r="AA55" s="285">
        <v>2327.8000000000002</v>
      </c>
      <c r="AB55" s="17"/>
    </row>
    <row r="56" spans="1:29">
      <c r="A56" s="1107" t="s">
        <v>32</v>
      </c>
      <c r="B56" s="92" t="s">
        <v>84</v>
      </c>
      <c r="C56" s="285">
        <v>598.20000000000005</v>
      </c>
      <c r="D56" s="285">
        <v>691.69</v>
      </c>
      <c r="E56" s="285">
        <v>635.74</v>
      </c>
      <c r="F56" s="285">
        <v>198.87</v>
      </c>
      <c r="G56" s="285">
        <v>648.54</v>
      </c>
      <c r="H56" s="285">
        <v>729.74</v>
      </c>
      <c r="I56" s="285">
        <v>711.64</v>
      </c>
      <c r="J56" s="285">
        <v>971.19808479999995</v>
      </c>
      <c r="K56" s="285">
        <v>550.65441899999996</v>
      </c>
      <c r="L56" s="285">
        <v>709.31</v>
      </c>
      <c r="M56" s="285">
        <v>798.54350050000005</v>
      </c>
      <c r="N56" s="285">
        <v>806.57352660000004</v>
      </c>
      <c r="O56" s="285">
        <v>838.71753390000003</v>
      </c>
      <c r="P56" s="285">
        <v>832.08429799999999</v>
      </c>
      <c r="Q56" s="285">
        <v>883.19500000000005</v>
      </c>
      <c r="R56" s="285">
        <v>676.77200000000005</v>
      </c>
      <c r="S56" s="285">
        <v>465.07799999999997</v>
      </c>
      <c r="T56" s="285">
        <v>755.04</v>
      </c>
      <c r="U56" s="285">
        <v>672.23400000000004</v>
      </c>
      <c r="V56" s="285">
        <v>732</v>
      </c>
      <c r="W56" s="520">
        <v>601.47</v>
      </c>
      <c r="X56" s="285">
        <v>382.06599999999997</v>
      </c>
      <c r="Y56" s="285">
        <v>777.84</v>
      </c>
      <c r="Z56" s="285">
        <v>1019</v>
      </c>
      <c r="AA56" s="285">
        <v>800</v>
      </c>
      <c r="AB56" s="17"/>
    </row>
    <row r="57" spans="1:29">
      <c r="A57" s="1107"/>
      <c r="B57" s="92" t="s">
        <v>57</v>
      </c>
      <c r="C57" s="285">
        <v>736200</v>
      </c>
      <c r="D57" s="285">
        <v>691690</v>
      </c>
      <c r="E57" s="285">
        <v>655380</v>
      </c>
      <c r="F57" s="285">
        <v>449590</v>
      </c>
      <c r="G57" s="285">
        <v>697220</v>
      </c>
      <c r="H57" s="285">
        <v>737080</v>
      </c>
      <c r="I57" s="285">
        <v>715870</v>
      </c>
      <c r="J57" s="285">
        <v>817946</v>
      </c>
      <c r="K57" s="285">
        <v>566758.59149999998</v>
      </c>
      <c r="L57" s="285">
        <v>874220</v>
      </c>
      <c r="M57" s="285">
        <v>618368.6446</v>
      </c>
      <c r="N57" s="285">
        <v>811163.32310000004</v>
      </c>
      <c r="O57" s="285">
        <v>839423.99890000001</v>
      </c>
      <c r="P57" s="285">
        <v>711388.11399999994</v>
      </c>
      <c r="Q57" s="285">
        <v>851478</v>
      </c>
      <c r="R57" s="285">
        <v>755836</v>
      </c>
      <c r="S57" s="285">
        <v>835042</v>
      </c>
      <c r="T57" s="285">
        <v>752710</v>
      </c>
      <c r="U57" s="285">
        <v>609566</v>
      </c>
      <c r="V57" s="285" t="s">
        <v>595</v>
      </c>
      <c r="W57" s="285">
        <v>512890</v>
      </c>
      <c r="X57" s="285">
        <v>672500</v>
      </c>
      <c r="Y57" s="285">
        <v>569039</v>
      </c>
      <c r="Z57" s="285">
        <v>603987</v>
      </c>
      <c r="AA57" s="285"/>
      <c r="AB57" s="17"/>
    </row>
    <row r="58" spans="1:29">
      <c r="A58" s="1107"/>
      <c r="B58" s="92" t="s">
        <v>524</v>
      </c>
      <c r="C58" s="285">
        <v>736200</v>
      </c>
      <c r="D58" s="285">
        <v>691690</v>
      </c>
      <c r="E58" s="285">
        <v>655380</v>
      </c>
      <c r="F58" s="285">
        <v>449590</v>
      </c>
      <c r="G58" s="285">
        <v>697220</v>
      </c>
      <c r="H58" s="285">
        <v>737080</v>
      </c>
      <c r="I58" s="285">
        <v>715884</v>
      </c>
      <c r="J58" s="285">
        <v>817946</v>
      </c>
      <c r="K58" s="285">
        <v>566760</v>
      </c>
      <c r="L58" s="285">
        <v>874219</v>
      </c>
      <c r="M58" s="285">
        <v>618370</v>
      </c>
      <c r="N58" s="285">
        <v>811164</v>
      </c>
      <c r="O58" s="285">
        <v>839423</v>
      </c>
      <c r="P58" s="285">
        <v>711388</v>
      </c>
      <c r="Q58" s="285">
        <v>851478</v>
      </c>
      <c r="R58" s="285">
        <v>755836</v>
      </c>
      <c r="S58" s="285">
        <v>734482</v>
      </c>
      <c r="T58" s="285">
        <v>753708</v>
      </c>
      <c r="U58" s="285">
        <v>609567</v>
      </c>
      <c r="V58" s="285">
        <v>646868</v>
      </c>
      <c r="W58" s="520">
        <v>700000</v>
      </c>
      <c r="X58" s="285">
        <v>747915</v>
      </c>
      <c r="Y58" s="285">
        <v>711770</v>
      </c>
      <c r="Z58" s="285">
        <v>683967</v>
      </c>
      <c r="AA58" s="285">
        <v>750000</v>
      </c>
      <c r="AB58" s="17"/>
    </row>
    <row r="59" spans="1:29">
      <c r="A59" s="1107"/>
      <c r="B59" s="92" t="s">
        <v>56</v>
      </c>
      <c r="C59" s="520">
        <v>812.55093724531378</v>
      </c>
      <c r="D59" s="520">
        <v>1000</v>
      </c>
      <c r="E59" s="520">
        <v>970.03265281210895</v>
      </c>
      <c r="F59" s="520">
        <v>442.33635089748435</v>
      </c>
      <c r="G59" s="520">
        <v>930.1798571469551</v>
      </c>
      <c r="H59" s="520">
        <v>990.04178650892709</v>
      </c>
      <c r="I59" s="520">
        <v>994.09110592705383</v>
      </c>
      <c r="J59" s="520">
        <v>1187.3621055668712</v>
      </c>
      <c r="K59" s="520">
        <v>971.58548147037664</v>
      </c>
      <c r="L59" s="520">
        <v>811.36327240282765</v>
      </c>
      <c r="M59" s="520">
        <v>1291.3712677274386</v>
      </c>
      <c r="N59" s="520">
        <v>994.34171101023242</v>
      </c>
      <c r="O59" s="520">
        <v>999.15839313514289</v>
      </c>
      <c r="P59" s="520">
        <v>1169.6629190518076</v>
      </c>
      <c r="Q59" s="520">
        <v>1037.2493476049881</v>
      </c>
      <c r="R59" s="520">
        <v>895.39529739255602</v>
      </c>
      <c r="S59" s="520">
        <v>556.95162638525971</v>
      </c>
      <c r="T59" s="520">
        <v>1003.0954816596033</v>
      </c>
      <c r="U59" s="520">
        <v>1102.8075712884249</v>
      </c>
      <c r="V59" s="285">
        <v>1131.4000000000001</v>
      </c>
      <c r="W59" s="520">
        <v>1172.7075981204546</v>
      </c>
      <c r="X59" s="520">
        <v>568.12788104089225</v>
      </c>
      <c r="Y59" s="520">
        <v>1366.9361853932683</v>
      </c>
      <c r="Z59" s="520">
        <v>1200</v>
      </c>
      <c r="AA59" s="285">
        <v>1066.7</v>
      </c>
      <c r="AB59" s="17"/>
    </row>
    <row r="60" spans="1:29">
      <c r="A60" s="1106" t="s">
        <v>1</v>
      </c>
      <c r="B60" s="92" t="s">
        <v>84</v>
      </c>
      <c r="C60" s="285">
        <v>22.962</v>
      </c>
      <c r="D60" s="285">
        <v>30.244720000000001</v>
      </c>
      <c r="E60" s="285">
        <v>16.800999999999998</v>
      </c>
      <c r="F60" s="285">
        <v>20.300999999999998</v>
      </c>
      <c r="G60" s="285">
        <v>24.466999999999999</v>
      </c>
      <c r="H60" s="285">
        <v>18.713999999999999</v>
      </c>
      <c r="I60" s="285">
        <v>21.047000000000001</v>
      </c>
      <c r="J60" s="285">
        <v>12.77338</v>
      </c>
      <c r="K60" s="285">
        <v>9.9920000000000009</v>
      </c>
      <c r="L60" s="285">
        <v>21.829000000000001</v>
      </c>
      <c r="M60" s="285">
        <v>27.73207</v>
      </c>
      <c r="N60" s="285">
        <v>18.457999999999998</v>
      </c>
      <c r="O60" s="285">
        <v>15.379</v>
      </c>
      <c r="P60" s="285">
        <v>11.55741555</v>
      </c>
      <c r="Q60" s="285">
        <v>11.55741555</v>
      </c>
      <c r="R60" s="285">
        <v>8.1232436250000006</v>
      </c>
      <c r="S60" s="285">
        <v>14.106999999999999</v>
      </c>
      <c r="T60" s="285">
        <v>17.3368</v>
      </c>
      <c r="U60" s="285">
        <v>13.13</v>
      </c>
      <c r="V60" s="285">
        <v>6.6842511980549961</v>
      </c>
      <c r="W60" s="520">
        <v>20.011044159236413</v>
      </c>
      <c r="X60" s="285">
        <v>18.37247</v>
      </c>
      <c r="Y60" s="285">
        <v>14.842739417040582</v>
      </c>
      <c r="Z60" s="285">
        <f>6835.86110315628/1000</f>
        <v>6.8358611031562795</v>
      </c>
      <c r="AA60" s="285">
        <v>2.8649</v>
      </c>
      <c r="AB60" s="17"/>
    </row>
    <row r="61" spans="1:29">
      <c r="A61" s="1106"/>
      <c r="B61" s="92" t="s">
        <v>57</v>
      </c>
      <c r="C61" s="285">
        <v>32504</v>
      </c>
      <c r="D61" s="285">
        <v>43353.37</v>
      </c>
      <c r="E61" s="285">
        <v>30035</v>
      </c>
      <c r="F61" s="285">
        <v>37054</v>
      </c>
      <c r="G61" s="285">
        <v>47389.5</v>
      </c>
      <c r="H61" s="285">
        <v>57432</v>
      </c>
      <c r="I61" s="285">
        <v>43627</v>
      </c>
      <c r="J61" s="285">
        <v>31595.72</v>
      </c>
      <c r="K61" s="285">
        <v>24349</v>
      </c>
      <c r="L61" s="285">
        <v>40485</v>
      </c>
      <c r="M61" s="285">
        <v>34251.199999999997</v>
      </c>
      <c r="N61" s="285">
        <v>26854</v>
      </c>
      <c r="O61" s="285">
        <v>18685</v>
      </c>
      <c r="P61" s="285">
        <v>17334.953870000001</v>
      </c>
      <c r="Q61" s="285">
        <v>17334.953870000001</v>
      </c>
      <c r="R61" s="285">
        <v>24330.887200000001</v>
      </c>
      <c r="S61" s="285">
        <v>33238</v>
      </c>
      <c r="T61" s="285">
        <v>33728.199999999997</v>
      </c>
      <c r="U61" s="285">
        <v>32308</v>
      </c>
      <c r="V61" s="285">
        <v>37829.955378929044</v>
      </c>
      <c r="W61" s="285">
        <v>51859.785256347161</v>
      </c>
      <c r="X61" s="285">
        <v>43892.565484255305</v>
      </c>
      <c r="Y61" s="285">
        <v>30135.985725565341</v>
      </c>
      <c r="Z61" s="588">
        <v>42557.403086971746</v>
      </c>
      <c r="AA61" s="285"/>
      <c r="AB61" s="17"/>
    </row>
    <row r="62" spans="1:29">
      <c r="A62" s="1106"/>
      <c r="B62" s="92" t="s">
        <v>524</v>
      </c>
      <c r="C62" s="285">
        <v>39281</v>
      </c>
      <c r="D62" s="285">
        <v>21782</v>
      </c>
      <c r="E62" s="285">
        <v>22000</v>
      </c>
      <c r="F62" s="285">
        <v>37000</v>
      </c>
      <c r="G62" s="285">
        <v>42203</v>
      </c>
      <c r="H62" s="285">
        <v>21791</v>
      </c>
      <c r="I62" s="285">
        <v>35000</v>
      </c>
      <c r="J62" s="285">
        <v>19427</v>
      </c>
      <c r="K62" s="285">
        <v>33537</v>
      </c>
      <c r="L62" s="285">
        <v>32212</v>
      </c>
      <c r="M62" s="285">
        <v>28908</v>
      </c>
      <c r="N62" s="285">
        <v>22446</v>
      </c>
      <c r="O62" s="285">
        <v>15714</v>
      </c>
      <c r="P62" s="285">
        <v>23112</v>
      </c>
      <c r="Q62" s="285">
        <v>14035</v>
      </c>
      <c r="R62" s="285">
        <v>10099</v>
      </c>
      <c r="S62" s="285">
        <v>26673</v>
      </c>
      <c r="T62" s="285">
        <v>27469</v>
      </c>
      <c r="U62" s="285">
        <v>20159</v>
      </c>
      <c r="V62" s="285">
        <v>8309</v>
      </c>
      <c r="W62" s="520">
        <v>35222</v>
      </c>
      <c r="X62" s="285">
        <v>31877</v>
      </c>
      <c r="Y62" s="285">
        <v>20460</v>
      </c>
      <c r="Z62" s="285">
        <v>13749</v>
      </c>
      <c r="AA62" s="285">
        <v>4524</v>
      </c>
      <c r="AB62" s="17"/>
    </row>
    <row r="63" spans="1:29">
      <c r="A63" s="1106"/>
      <c r="B63" s="92" t="s">
        <v>56</v>
      </c>
      <c r="C63" s="520">
        <v>706.4361309377307</v>
      </c>
      <c r="D63" s="520">
        <v>697.63250238678097</v>
      </c>
      <c r="E63" s="520">
        <v>559.38072249042784</v>
      </c>
      <c r="F63" s="520">
        <v>547.87607275867651</v>
      </c>
      <c r="G63" s="520">
        <v>516.29580392280991</v>
      </c>
      <c r="H63" s="520">
        <v>325.84621813623068</v>
      </c>
      <c r="I63" s="520">
        <v>482.43060490063493</v>
      </c>
      <c r="J63" s="520">
        <v>404.27564239713479</v>
      </c>
      <c r="K63" s="520">
        <v>410.36592878557639</v>
      </c>
      <c r="L63" s="520">
        <v>539.18735334074347</v>
      </c>
      <c r="M63" s="520">
        <v>809.66710655393103</v>
      </c>
      <c r="N63" s="520">
        <v>687.3463915990169</v>
      </c>
      <c r="O63" s="520">
        <v>823.06663098742308</v>
      </c>
      <c r="P63" s="520">
        <v>666.71164150031859</v>
      </c>
      <c r="Q63" s="520">
        <v>666.71164150031859</v>
      </c>
      <c r="R63" s="520">
        <v>333.86549196611298</v>
      </c>
      <c r="S63" s="520">
        <v>424.42385221734162</v>
      </c>
      <c r="T63" s="520">
        <v>514.01497856393166</v>
      </c>
      <c r="U63" s="520">
        <v>406.40089142008173</v>
      </c>
      <c r="V63" s="520">
        <v>176.69201909178213</v>
      </c>
      <c r="W63" s="520">
        <v>385.86824184327384</v>
      </c>
      <c r="X63" s="520">
        <v>418.57817599179492</v>
      </c>
      <c r="Y63" s="520">
        <v>492.52543295602243</v>
      </c>
      <c r="Z63" s="520">
        <f>(Z60/Z61)*1000000</f>
        <v>160.6268382773799</v>
      </c>
      <c r="AA63" s="285">
        <v>633.20000000000005</v>
      </c>
      <c r="AB63" s="17"/>
    </row>
    <row r="64" spans="1:29">
      <c r="A64" s="1106" t="s">
        <v>0</v>
      </c>
      <c r="B64" s="92" t="s">
        <v>84</v>
      </c>
      <c r="C64" s="285">
        <v>46</v>
      </c>
      <c r="D64" s="285">
        <v>56</v>
      </c>
      <c r="E64" s="285">
        <v>22</v>
      </c>
      <c r="F64" s="285">
        <v>71</v>
      </c>
      <c r="G64" s="285">
        <v>158</v>
      </c>
      <c r="H64" s="285">
        <v>49</v>
      </c>
      <c r="I64" s="285">
        <v>118</v>
      </c>
      <c r="J64" s="285">
        <v>96</v>
      </c>
      <c r="K64" s="285">
        <v>9.9920000000000009</v>
      </c>
      <c r="L64" s="285">
        <v>21.828988420000005</v>
      </c>
      <c r="M64" s="285">
        <v>74</v>
      </c>
      <c r="N64" s="285">
        <v>51</v>
      </c>
      <c r="O64" s="285">
        <v>44</v>
      </c>
      <c r="P64" s="285">
        <v>70</v>
      </c>
      <c r="Q64" s="285">
        <v>104</v>
      </c>
      <c r="R64" s="285">
        <v>35</v>
      </c>
      <c r="S64" s="285"/>
      <c r="T64" s="285">
        <v>127</v>
      </c>
      <c r="U64" s="285">
        <v>73</v>
      </c>
      <c r="V64" s="285">
        <v>37</v>
      </c>
      <c r="W64" s="285">
        <v>143</v>
      </c>
      <c r="X64" s="285">
        <v>128</v>
      </c>
      <c r="Y64" s="285">
        <v>86</v>
      </c>
      <c r="Z64" s="285">
        <v>77.91</v>
      </c>
      <c r="AA64" s="285">
        <v>82.063000000000002</v>
      </c>
      <c r="AB64" s="17"/>
      <c r="AC64" s="43"/>
    </row>
    <row r="65" spans="1:29">
      <c r="A65" s="1106"/>
      <c r="B65" s="92" t="s">
        <v>57</v>
      </c>
      <c r="C65" s="285">
        <v>116248</v>
      </c>
      <c r="D65" s="285">
        <v>110138</v>
      </c>
      <c r="E65" s="285">
        <v>81513</v>
      </c>
      <c r="F65" s="285">
        <v>128530</v>
      </c>
      <c r="G65" s="285">
        <v>255827</v>
      </c>
      <c r="H65" s="285">
        <v>178421.43</v>
      </c>
      <c r="I65" s="285">
        <v>288973</v>
      </c>
      <c r="J65" s="285">
        <v>289859</v>
      </c>
      <c r="K65" s="285">
        <v>24349</v>
      </c>
      <c r="L65" s="285">
        <v>40485.49</v>
      </c>
      <c r="M65" s="285">
        <v>272678.95999999996</v>
      </c>
      <c r="N65" s="285">
        <v>222987.88</v>
      </c>
      <c r="O65" s="285">
        <v>216795.68427200001</v>
      </c>
      <c r="P65" s="285">
        <v>226843</v>
      </c>
      <c r="Q65" s="285">
        <v>226126.97902</v>
      </c>
      <c r="R65" s="285">
        <v>146363.16517000002</v>
      </c>
      <c r="S65" s="285"/>
      <c r="T65" s="285">
        <v>176009.14381999997</v>
      </c>
      <c r="U65" s="285">
        <v>113148.3689</v>
      </c>
      <c r="V65" s="285">
        <v>126964.783474</v>
      </c>
      <c r="W65" s="285">
        <v>224105.99099999998</v>
      </c>
      <c r="X65" s="285">
        <v>184892</v>
      </c>
      <c r="Y65" s="285">
        <v>217315</v>
      </c>
      <c r="Z65" s="285">
        <v>428304</v>
      </c>
      <c r="AA65" s="285"/>
      <c r="AB65" s="17"/>
      <c r="AC65" s="43"/>
    </row>
    <row r="66" spans="1:29">
      <c r="A66" s="1106"/>
      <c r="B66" s="92" t="s">
        <v>524</v>
      </c>
      <c r="C66" s="285">
        <v>116248</v>
      </c>
      <c r="D66" s="285">
        <v>110138</v>
      </c>
      <c r="E66" s="285">
        <v>81513</v>
      </c>
      <c r="F66" s="285">
        <v>128530</v>
      </c>
      <c r="G66" s="285">
        <v>255827</v>
      </c>
      <c r="H66" s="285">
        <v>178421</v>
      </c>
      <c r="I66" s="285">
        <v>288973</v>
      </c>
      <c r="J66" s="285">
        <v>289859</v>
      </c>
      <c r="K66" s="285">
        <v>291000</v>
      </c>
      <c r="L66" s="285">
        <v>215619</v>
      </c>
      <c r="M66" s="285">
        <v>272679</v>
      </c>
      <c r="N66" s="285">
        <v>222988</v>
      </c>
      <c r="O66" s="285">
        <v>216796</v>
      </c>
      <c r="P66" s="285">
        <v>226843</v>
      </c>
      <c r="Q66" s="285">
        <v>226127</v>
      </c>
      <c r="R66" s="285">
        <v>146363</v>
      </c>
      <c r="S66" s="285">
        <v>190398</v>
      </c>
      <c r="T66" s="285">
        <v>176213</v>
      </c>
      <c r="U66" s="285">
        <v>115914</v>
      </c>
      <c r="V66" s="285">
        <v>107649</v>
      </c>
      <c r="W66" s="520">
        <v>224106</v>
      </c>
      <c r="X66" s="285">
        <v>184892</v>
      </c>
      <c r="Y66" s="285">
        <v>198958</v>
      </c>
      <c r="Z66" s="285">
        <v>405116</v>
      </c>
      <c r="AA66" s="285">
        <v>175839</v>
      </c>
      <c r="AB66" s="17"/>
    </row>
    <row r="67" spans="1:29">
      <c r="A67" s="1106"/>
      <c r="B67" s="92" t="s">
        <v>56</v>
      </c>
      <c r="C67" s="285">
        <v>395.70573257174317</v>
      </c>
      <c r="D67" s="285">
        <v>508.45303165120123</v>
      </c>
      <c r="E67" s="285">
        <v>269.89559947493041</v>
      </c>
      <c r="F67" s="285">
        <v>552.40021784797318</v>
      </c>
      <c r="G67" s="285">
        <v>617.60486578820849</v>
      </c>
      <c r="H67" s="285">
        <v>274.63068758052214</v>
      </c>
      <c r="I67" s="285">
        <v>408.34264792904526</v>
      </c>
      <c r="J67" s="285">
        <v>331.19551230080833</v>
      </c>
      <c r="K67" s="285">
        <v>410.36592878557639</v>
      </c>
      <c r="L67" s="285">
        <v>539.18054147300688</v>
      </c>
      <c r="M67" s="285">
        <v>271.38140764509302</v>
      </c>
      <c r="N67" s="285">
        <v>228.71198201444849</v>
      </c>
      <c r="O67" s="285">
        <v>202.95606966417259</v>
      </c>
      <c r="P67" s="285">
        <v>308.58346962436576</v>
      </c>
      <c r="Q67" s="285">
        <v>459.9185840217749</v>
      </c>
      <c r="R67" s="285">
        <v>239.13120462616186</v>
      </c>
      <c r="S67" s="285"/>
      <c r="T67" s="285">
        <v>721.55342184880828</v>
      </c>
      <c r="U67" s="285">
        <v>645.17059070040204</v>
      </c>
      <c r="V67" s="285">
        <v>291.41939195743129</v>
      </c>
      <c r="W67" s="285">
        <v>638.0909290372341</v>
      </c>
      <c r="X67" s="285">
        <v>697.203247283564</v>
      </c>
      <c r="Y67" s="285">
        <v>369.66479033141371</v>
      </c>
      <c r="Z67" s="285">
        <v>181.89391197537927</v>
      </c>
      <c r="AA67" s="285">
        <v>466.7</v>
      </c>
      <c r="AB67" s="17"/>
    </row>
    <row r="68" spans="1:29">
      <c r="A68" s="17"/>
      <c r="B68" s="17"/>
      <c r="C68" s="43"/>
      <c r="D68" s="43"/>
      <c r="E68" s="43"/>
      <c r="F68" s="43"/>
      <c r="G68" s="43"/>
      <c r="H68" s="43"/>
      <c r="I68" s="43"/>
      <c r="J68" s="43"/>
      <c r="K68" s="43"/>
      <c r="L68" s="43"/>
      <c r="M68" s="43"/>
      <c r="P68" s="17"/>
      <c r="AB68" s="17"/>
    </row>
    <row r="69" spans="1:29" ht="15" customHeight="1">
      <c r="A69" s="44" t="s">
        <v>18</v>
      </c>
      <c r="B69" s="13"/>
      <c r="D69" s="13"/>
      <c r="E69" s="13"/>
      <c r="F69" s="13"/>
      <c r="G69" s="13"/>
      <c r="H69" s="13"/>
      <c r="I69" s="13"/>
      <c r="J69" s="13"/>
      <c r="K69" s="13"/>
      <c r="L69" s="13"/>
      <c r="M69" s="43"/>
      <c r="P69" s="17"/>
      <c r="AB69" s="17"/>
    </row>
    <row r="70" spans="1:29">
      <c r="B70" s="17"/>
      <c r="C70"/>
      <c r="D70" s="43"/>
      <c r="E70" s="43"/>
      <c r="F70" s="43"/>
      <c r="G70" s="43"/>
      <c r="H70" s="43"/>
      <c r="I70" s="43"/>
      <c r="J70" s="43"/>
      <c r="K70" s="43"/>
      <c r="L70" s="43"/>
      <c r="M70" s="43"/>
      <c r="P70" s="17"/>
      <c r="AB70" s="17"/>
    </row>
    <row r="71" spans="1:29" ht="14.65" customHeight="1">
      <c r="A71" s="13" t="s">
        <v>379</v>
      </c>
      <c r="B71" s="17"/>
      <c r="D71" s="17"/>
      <c r="E71" s="17"/>
      <c r="F71" s="17"/>
      <c r="G71" s="17"/>
      <c r="H71" s="17"/>
      <c r="I71" s="17"/>
      <c r="J71" s="17"/>
      <c r="K71" s="17"/>
      <c r="L71" s="17"/>
      <c r="M71" s="43"/>
      <c r="P71" s="17"/>
      <c r="AB71" s="17"/>
    </row>
    <row r="72" spans="1:29">
      <c r="A72" s="43"/>
      <c r="B72" s="17"/>
      <c r="D72" s="41"/>
      <c r="E72" s="52"/>
      <c r="F72" s="43"/>
      <c r="G72" s="43"/>
      <c r="H72" s="43"/>
      <c r="I72" s="43"/>
      <c r="J72" s="43"/>
      <c r="K72" s="43"/>
      <c r="L72" s="43"/>
      <c r="M72" s="43"/>
      <c r="P72" s="17"/>
      <c r="AB72" s="17"/>
    </row>
    <row r="73" spans="1:29" ht="14.65" customHeight="1">
      <c r="A73" s="17" t="s">
        <v>109</v>
      </c>
      <c r="B73" s="17"/>
      <c r="D73" s="17"/>
      <c r="E73" s="17"/>
      <c r="F73" s="17"/>
      <c r="G73" s="17"/>
      <c r="H73" s="17"/>
      <c r="I73" s="17"/>
      <c r="J73" s="17"/>
      <c r="K73" s="17"/>
      <c r="L73" s="17"/>
      <c r="M73" s="43"/>
      <c r="P73" s="17"/>
      <c r="AB73" s="17"/>
    </row>
    <row r="74" spans="1:29">
      <c r="A74" s="23"/>
      <c r="B74" s="17"/>
      <c r="D74" s="41"/>
      <c r="E74" s="43"/>
      <c r="F74" s="43"/>
      <c r="G74" s="43"/>
      <c r="H74" s="43"/>
      <c r="I74" s="43"/>
      <c r="J74" s="43"/>
      <c r="K74" s="43"/>
      <c r="L74" s="43"/>
      <c r="M74" s="43"/>
      <c r="P74" s="17"/>
      <c r="AB74" s="17"/>
    </row>
    <row r="75" spans="1:29" ht="14.65" customHeight="1">
      <c r="A75" s="17" t="s">
        <v>110</v>
      </c>
      <c r="B75" s="57"/>
      <c r="D75" s="42"/>
      <c r="E75" s="42"/>
      <c r="F75" s="42"/>
      <c r="G75" s="42"/>
      <c r="H75" s="42"/>
      <c r="I75" s="42"/>
      <c r="J75" s="42"/>
      <c r="K75" s="42"/>
      <c r="L75" s="42"/>
      <c r="M75" s="43"/>
      <c r="P75" s="17"/>
      <c r="AB75" s="17"/>
    </row>
    <row r="76" spans="1:29">
      <c r="A76" s="23"/>
      <c r="B76" s="17"/>
      <c r="C76" s="42"/>
      <c r="D76" s="42"/>
      <c r="E76" s="42"/>
      <c r="F76" s="42"/>
      <c r="G76" s="42"/>
      <c r="H76" s="42"/>
      <c r="I76" s="42"/>
      <c r="J76" s="42"/>
      <c r="K76" s="42"/>
      <c r="L76" s="42"/>
      <c r="M76" s="43"/>
      <c r="P76" s="17"/>
      <c r="AB76" s="17"/>
    </row>
    <row r="77" spans="1:29">
      <c r="A77" s="17" t="s">
        <v>2723</v>
      </c>
      <c r="B77" s="17"/>
      <c r="C77" s="42"/>
      <c r="D77" s="42"/>
      <c r="E77" s="42"/>
      <c r="F77" s="42"/>
      <c r="G77" s="42"/>
      <c r="H77" s="42"/>
      <c r="I77" s="42"/>
      <c r="J77" s="42"/>
      <c r="K77" s="42"/>
      <c r="L77" s="42"/>
      <c r="M77" s="43"/>
      <c r="P77" s="17"/>
      <c r="AB77" s="17"/>
    </row>
    <row r="78" spans="1:29">
      <c r="A78" s="23"/>
      <c r="B78" s="17"/>
      <c r="C78" s="42"/>
      <c r="D78" s="42"/>
      <c r="E78" s="42"/>
      <c r="F78" s="42"/>
      <c r="G78" s="42"/>
      <c r="H78" s="42"/>
      <c r="I78" s="42"/>
      <c r="J78" s="42"/>
      <c r="K78" s="42"/>
      <c r="L78" s="42"/>
      <c r="M78" s="43"/>
      <c r="P78" s="17"/>
      <c r="AB78" s="17"/>
    </row>
    <row r="79" spans="1:29">
      <c r="A79" s="17" t="s">
        <v>2934</v>
      </c>
      <c r="B79" s="17"/>
      <c r="D79" s="43"/>
      <c r="E79" s="43"/>
      <c r="F79" s="43"/>
      <c r="G79" s="43"/>
      <c r="H79" s="43"/>
      <c r="I79" s="43"/>
      <c r="J79" s="43"/>
      <c r="K79" s="43"/>
      <c r="L79" s="43"/>
      <c r="M79" s="43"/>
      <c r="P79" s="17"/>
      <c r="AB79" s="17"/>
    </row>
    <row r="80" spans="1:29">
      <c r="B80" s="17"/>
      <c r="C80" s="43"/>
      <c r="D80" s="43"/>
      <c r="E80" s="43"/>
      <c r="F80" s="43"/>
      <c r="G80" s="43"/>
      <c r="H80" s="43"/>
      <c r="I80" s="43"/>
      <c r="J80" s="43"/>
      <c r="K80" s="43"/>
      <c r="L80" s="43"/>
      <c r="M80" s="43"/>
      <c r="P80" s="17"/>
      <c r="AB80" s="17"/>
    </row>
    <row r="81" spans="1:1">
      <c r="A81" s="17" t="s">
        <v>2933</v>
      </c>
    </row>
    <row r="83" spans="1:1">
      <c r="A83" s="42" t="s">
        <v>3073</v>
      </c>
    </row>
    <row r="84" spans="1:1">
      <c r="A84" s="42"/>
    </row>
    <row r="85" spans="1:1">
      <c r="A85" s="42" t="s">
        <v>3072</v>
      </c>
    </row>
    <row r="86" spans="1:1">
      <c r="A86" s="42"/>
    </row>
    <row r="87" spans="1:1">
      <c r="A87" s="42" t="s">
        <v>3074</v>
      </c>
    </row>
    <row r="89" spans="1:1">
      <c r="A89" s="17" t="s">
        <v>3370</v>
      </c>
    </row>
    <row r="90" spans="1:1">
      <c r="A90" s="17"/>
    </row>
    <row r="91" spans="1:1">
      <c r="A91" s="42" t="s">
        <v>102</v>
      </c>
    </row>
  </sheetData>
  <protectedRanges>
    <protectedRange sqref="R25:U25" name="Plage1_10_1"/>
    <protectedRange sqref="Y57" name="Range3_26"/>
    <protectedRange sqref="Z57:AA57" name="Range3_26_1"/>
  </protectedRanges>
  <mergeCells count="16">
    <mergeCell ref="A52:A55"/>
    <mergeCell ref="A56:A59"/>
    <mergeCell ref="A60:A63"/>
    <mergeCell ref="A64:A67"/>
    <mergeCell ref="A4:A7"/>
    <mergeCell ref="A8:A11"/>
    <mergeCell ref="A16:A19"/>
    <mergeCell ref="A24:A27"/>
    <mergeCell ref="A28:A31"/>
    <mergeCell ref="A12:A15"/>
    <mergeCell ref="A20:A23"/>
    <mergeCell ref="A32:A35"/>
    <mergeCell ref="A36:A39"/>
    <mergeCell ref="A40:A43"/>
    <mergeCell ref="A44:A47"/>
    <mergeCell ref="A48:A51"/>
  </mergeCells>
  <conditionalFormatting sqref="C3:M3">
    <cfRule type="expression" dxfId="53" priority="2" stopIfTrue="1">
      <formula>ISNA(ACTIVECELL)</formula>
    </cfRule>
  </conditionalFormatting>
  <conditionalFormatting sqref="N1:O2">
    <cfRule type="expression" dxfId="52" priority="1" stopIfTrue="1">
      <formula>#N/A</formula>
    </cfRule>
  </conditionalFormatting>
  <hyperlinks>
    <hyperlink ref="AC3" location="Content!A1" display="Back to content page" xr:uid="{00000000-0004-0000-2C01-000000000000}"/>
  </hyperlinks>
  <pageMargins left="0.7" right="0.7" top="0.75" bottom="0.75" header="0.3" footer="0.3"/>
  <pageSetup orientation="portrait" r:id="rId1"/>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1-000000000000}">
  <sheetPr codeName="Sheet302"/>
  <dimension ref="A1:AE93"/>
  <sheetViews>
    <sheetView topLeftCell="R1" zoomScale="96" zoomScaleNormal="96" workbookViewId="0">
      <selection activeCell="AC13" sqref="AC13"/>
    </sheetView>
  </sheetViews>
  <sheetFormatPr defaultRowHeight="14.5"/>
  <cols>
    <col min="1" max="1" width="14.7265625" customWidth="1"/>
    <col min="2" max="2" width="27.26953125" customWidth="1"/>
    <col min="3" max="13" width="12.7265625" style="5" customWidth="1"/>
    <col min="14" max="20" width="12.7265625" customWidth="1"/>
    <col min="21" max="21" width="12.81640625" customWidth="1"/>
    <col min="22" max="22" width="12.81640625" bestFit="1" customWidth="1"/>
    <col min="23" max="23" width="13.81640625" customWidth="1"/>
    <col min="24" max="27" width="12" customWidth="1"/>
    <col min="29" max="29" width="15.54296875" customWidth="1"/>
  </cols>
  <sheetData>
    <row r="1" spans="1:31">
      <c r="A1" s="50" t="s">
        <v>3212</v>
      </c>
      <c r="B1" s="17"/>
      <c r="C1" s="14"/>
      <c r="D1" s="14"/>
      <c r="E1" s="14"/>
      <c r="F1" s="14"/>
      <c r="G1" s="14"/>
      <c r="H1" s="14"/>
      <c r="I1" s="14"/>
      <c r="J1" s="14"/>
      <c r="K1" s="14"/>
      <c r="L1" s="14"/>
      <c r="M1" s="14"/>
      <c r="N1" s="62"/>
      <c r="O1" s="62"/>
      <c r="P1" s="17"/>
      <c r="R1" s="13"/>
      <c r="S1" s="13"/>
      <c r="T1" s="13"/>
      <c r="U1" s="13"/>
      <c r="V1" s="13"/>
      <c r="W1" s="13"/>
      <c r="X1" s="13"/>
      <c r="Y1" s="13"/>
      <c r="Z1" s="13"/>
      <c r="AA1" s="13"/>
    </row>
    <row r="2" spans="1:31">
      <c r="A2" s="40"/>
      <c r="B2" s="40"/>
      <c r="C2" s="40"/>
      <c r="D2" s="40"/>
      <c r="E2" s="14" t="s">
        <v>15</v>
      </c>
      <c r="F2" s="40"/>
      <c r="G2" s="40"/>
      <c r="H2" s="40"/>
      <c r="I2" s="40"/>
      <c r="J2" s="40"/>
      <c r="K2" s="40"/>
      <c r="L2" s="14"/>
      <c r="M2" s="14"/>
      <c r="N2" s="62"/>
      <c r="O2" s="62"/>
      <c r="P2" s="17"/>
      <c r="R2" s="13"/>
      <c r="S2" s="13"/>
      <c r="T2" s="13"/>
      <c r="U2" s="13"/>
      <c r="V2" s="13"/>
      <c r="W2" s="13"/>
      <c r="X2" s="13"/>
      <c r="Y2" s="13"/>
      <c r="Z2" s="13"/>
      <c r="AA2" s="13"/>
    </row>
    <row r="3" spans="1:31">
      <c r="A3" s="215" t="s">
        <v>14</v>
      </c>
      <c r="B3" s="215"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A3" s="21">
        <v>2024</v>
      </c>
      <c r="AC3" s="1" t="s">
        <v>528</v>
      </c>
    </row>
    <row r="4" spans="1:31" ht="15.5">
      <c r="A4" s="1106" t="s">
        <v>13</v>
      </c>
      <c r="B4" s="92" t="s">
        <v>84</v>
      </c>
      <c r="C4" s="285">
        <v>5.7759999999999998</v>
      </c>
      <c r="D4" s="285">
        <v>5.335</v>
      </c>
      <c r="E4" s="285">
        <v>4.8899999999999997</v>
      </c>
      <c r="F4" s="285">
        <v>10.696999999999999</v>
      </c>
      <c r="G4" s="285">
        <v>10.057</v>
      </c>
      <c r="H4" s="285">
        <v>8.65</v>
      </c>
      <c r="I4" s="285">
        <v>3.831</v>
      </c>
      <c r="J4" s="285">
        <v>4.6349999999999998</v>
      </c>
      <c r="K4" s="285">
        <v>8.4160000000000004</v>
      </c>
      <c r="L4" s="285">
        <v>14.291</v>
      </c>
      <c r="M4" s="285">
        <v>17.696999999999999</v>
      </c>
      <c r="N4" s="285">
        <v>23.209</v>
      </c>
      <c r="O4" s="285">
        <v>21.492000000000001</v>
      </c>
      <c r="P4" s="285">
        <v>37.607999999999997</v>
      </c>
      <c r="Q4" s="285">
        <v>42.287999999999997</v>
      </c>
      <c r="R4" s="285">
        <v>29</v>
      </c>
      <c r="S4" s="285">
        <v>24.576000000000001</v>
      </c>
      <c r="T4" s="285">
        <v>9.4260000000000002</v>
      </c>
      <c r="U4" s="285">
        <v>9.5909999999999993</v>
      </c>
      <c r="V4" s="285">
        <v>10.102</v>
      </c>
      <c r="W4" s="285">
        <v>10.567</v>
      </c>
      <c r="X4" s="285">
        <v>10.513999999999999</v>
      </c>
      <c r="Y4" s="285">
        <v>10.563000000000001</v>
      </c>
      <c r="Z4" s="285">
        <v>39.83</v>
      </c>
      <c r="AA4" s="285">
        <v>48.34</v>
      </c>
      <c r="AC4" s="325"/>
      <c r="AD4" s="566"/>
      <c r="AE4" s="568"/>
    </row>
    <row r="5" spans="1:31" ht="15.5">
      <c r="A5" s="1106"/>
      <c r="B5" s="92" t="s">
        <v>57</v>
      </c>
      <c r="C5" s="285">
        <v>4293</v>
      </c>
      <c r="D5" s="285">
        <v>3894</v>
      </c>
      <c r="E5" s="285">
        <v>3706</v>
      </c>
      <c r="F5" s="285">
        <v>7873</v>
      </c>
      <c r="G5" s="285">
        <v>11174</v>
      </c>
      <c r="H5" s="285">
        <v>12398</v>
      </c>
      <c r="I5" s="285">
        <v>7744</v>
      </c>
      <c r="J5" s="285">
        <v>9012</v>
      </c>
      <c r="K5" s="285">
        <v>16551</v>
      </c>
      <c r="L5" s="285">
        <v>14291</v>
      </c>
      <c r="M5" s="285">
        <v>25163</v>
      </c>
      <c r="N5" s="285">
        <v>26188</v>
      </c>
      <c r="O5" s="285">
        <v>28849</v>
      </c>
      <c r="P5" s="285">
        <v>29960</v>
      </c>
      <c r="Q5" s="285">
        <v>30606</v>
      </c>
      <c r="R5" s="285">
        <v>19620</v>
      </c>
      <c r="S5" s="285">
        <v>16068</v>
      </c>
      <c r="T5" s="285">
        <v>10912</v>
      </c>
      <c r="U5" s="285">
        <v>8417</v>
      </c>
      <c r="V5" s="285">
        <v>8467</v>
      </c>
      <c r="W5" s="285">
        <v>8539</v>
      </c>
      <c r="X5" s="285">
        <v>8572</v>
      </c>
      <c r="Y5" s="285">
        <v>8572</v>
      </c>
      <c r="Z5" s="285"/>
      <c r="AA5" s="285"/>
      <c r="AC5" s="325"/>
    </row>
    <row r="6" spans="1:31" ht="15.5">
      <c r="A6" s="1106"/>
      <c r="B6" s="92" t="s">
        <v>524</v>
      </c>
      <c r="C6" s="285">
        <v>4293</v>
      </c>
      <c r="D6" s="285">
        <v>3894</v>
      </c>
      <c r="E6" s="285">
        <v>3705</v>
      </c>
      <c r="F6" s="285">
        <v>7867</v>
      </c>
      <c r="G6" s="285">
        <v>11222</v>
      </c>
      <c r="H6" s="285">
        <v>12397</v>
      </c>
      <c r="I6" s="285">
        <v>7744</v>
      </c>
      <c r="J6" s="285">
        <v>9012</v>
      </c>
      <c r="K6" s="285">
        <v>16551</v>
      </c>
      <c r="L6" s="285">
        <v>23707</v>
      </c>
      <c r="M6" s="285">
        <v>23905</v>
      </c>
      <c r="N6" s="285">
        <v>26038</v>
      </c>
      <c r="O6" s="285">
        <v>27902</v>
      </c>
      <c r="P6" s="285">
        <v>29510</v>
      </c>
      <c r="Q6" s="285">
        <v>30068</v>
      </c>
      <c r="R6" s="285">
        <v>30079</v>
      </c>
      <c r="S6" s="285">
        <v>16068</v>
      </c>
      <c r="T6" s="285">
        <v>10912</v>
      </c>
      <c r="U6" s="285">
        <v>8417</v>
      </c>
      <c r="V6" s="285">
        <v>8467</v>
      </c>
      <c r="W6" s="285">
        <v>8539</v>
      </c>
      <c r="X6" s="285">
        <v>8572</v>
      </c>
      <c r="Y6" s="285">
        <v>8572</v>
      </c>
      <c r="Z6" s="285">
        <v>33983</v>
      </c>
      <c r="AA6" s="285">
        <v>17169</v>
      </c>
      <c r="AC6" s="325"/>
      <c r="AD6" s="566"/>
      <c r="AE6" s="568"/>
    </row>
    <row r="7" spans="1:31" ht="15.5">
      <c r="A7" s="1106"/>
      <c r="B7" s="92" t="s">
        <v>56</v>
      </c>
      <c r="C7" s="285">
        <v>1345.4460750058233</v>
      </c>
      <c r="D7" s="285">
        <v>1370.0564971751412</v>
      </c>
      <c r="E7" s="285">
        <v>1319.4819212088505</v>
      </c>
      <c r="F7" s="285">
        <v>1358.6942715610314</v>
      </c>
      <c r="G7" s="285">
        <v>900.03579738679082</v>
      </c>
      <c r="H7" s="285">
        <v>697.69317631876106</v>
      </c>
      <c r="I7" s="285">
        <v>494.7055785123967</v>
      </c>
      <c r="J7" s="285">
        <v>514.31424766977364</v>
      </c>
      <c r="K7" s="285">
        <v>508.48891305661289</v>
      </c>
      <c r="L7" s="285">
        <v>1000</v>
      </c>
      <c r="M7" s="285">
        <v>703.29451973135156</v>
      </c>
      <c r="N7" s="285">
        <v>886.24560867572939</v>
      </c>
      <c r="O7" s="285">
        <v>744.98249506048739</v>
      </c>
      <c r="P7" s="285">
        <v>1255.2736982643526</v>
      </c>
      <c r="Q7" s="285">
        <v>1381.6898647324053</v>
      </c>
      <c r="R7" s="285">
        <v>1478.0835881753312</v>
      </c>
      <c r="S7" s="285">
        <v>1529.4996265870052</v>
      </c>
      <c r="T7" s="285">
        <v>863.81964809384169</v>
      </c>
      <c r="U7" s="285">
        <v>1139.479624569324</v>
      </c>
      <c r="V7" s="285">
        <v>1193.1026337545766</v>
      </c>
      <c r="W7" s="285">
        <v>1237.4985361283523</v>
      </c>
      <c r="X7" s="520">
        <v>1226.5515632291181</v>
      </c>
      <c r="Y7" s="520">
        <v>1232.2678488100794</v>
      </c>
      <c r="Z7" s="285">
        <v>1172.0999999999999</v>
      </c>
      <c r="AA7" s="285">
        <v>2815.5</v>
      </c>
      <c r="AC7" s="325"/>
    </row>
    <row r="8" spans="1:31" ht="15.5">
      <c r="A8" s="1106" t="s">
        <v>12</v>
      </c>
      <c r="B8" s="92" t="s">
        <v>84</v>
      </c>
      <c r="C8" s="285" t="s">
        <v>29</v>
      </c>
      <c r="D8" s="285" t="s">
        <v>29</v>
      </c>
      <c r="E8" s="285" t="s">
        <v>29</v>
      </c>
      <c r="F8" s="285" t="s">
        <v>29</v>
      </c>
      <c r="G8" s="285" t="s">
        <v>29</v>
      </c>
      <c r="H8" s="285" t="s">
        <v>29</v>
      </c>
      <c r="I8" s="285" t="s">
        <v>29</v>
      </c>
      <c r="J8" s="285" t="s">
        <v>29</v>
      </c>
      <c r="K8" s="285" t="s">
        <v>29</v>
      </c>
      <c r="L8" s="285" t="s">
        <v>29</v>
      </c>
      <c r="M8" s="285" t="s">
        <v>29</v>
      </c>
      <c r="N8" s="285" t="s">
        <v>29</v>
      </c>
      <c r="O8" s="285" t="s">
        <v>29</v>
      </c>
      <c r="P8" s="285" t="s">
        <v>29</v>
      </c>
      <c r="Q8" s="285" t="s">
        <v>29</v>
      </c>
      <c r="R8" s="285" t="s">
        <v>29</v>
      </c>
      <c r="S8" s="285" t="s">
        <v>29</v>
      </c>
      <c r="T8" s="285" t="s">
        <v>29</v>
      </c>
      <c r="U8" s="285" t="s">
        <v>29</v>
      </c>
      <c r="V8" s="285" t="s">
        <v>29</v>
      </c>
      <c r="W8" s="285" t="s">
        <v>29</v>
      </c>
      <c r="X8" s="285" t="s">
        <v>29</v>
      </c>
      <c r="Y8" s="285" t="s">
        <v>29</v>
      </c>
      <c r="Z8" s="285" t="s">
        <v>29</v>
      </c>
      <c r="AA8" s="285"/>
      <c r="AC8" s="325"/>
      <c r="AD8" s="566"/>
      <c r="AE8" s="568"/>
    </row>
    <row r="9" spans="1:31" ht="15.5">
      <c r="A9" s="1106"/>
      <c r="B9" s="92" t="s">
        <v>57</v>
      </c>
      <c r="C9" s="285" t="s">
        <v>29</v>
      </c>
      <c r="D9" s="285" t="s">
        <v>29</v>
      </c>
      <c r="E9" s="285" t="s">
        <v>29</v>
      </c>
      <c r="F9" s="285" t="s">
        <v>29</v>
      </c>
      <c r="G9" s="285" t="s">
        <v>29</v>
      </c>
      <c r="H9" s="285" t="s">
        <v>29</v>
      </c>
      <c r="I9" s="285" t="s">
        <v>29</v>
      </c>
      <c r="J9" s="285" t="s">
        <v>29</v>
      </c>
      <c r="K9" s="285" t="s">
        <v>29</v>
      </c>
      <c r="L9" s="285" t="s">
        <v>29</v>
      </c>
      <c r="M9" s="285" t="s">
        <v>29</v>
      </c>
      <c r="N9" s="285" t="s">
        <v>29</v>
      </c>
      <c r="O9" s="285" t="s">
        <v>29</v>
      </c>
      <c r="P9" s="285" t="s">
        <v>29</v>
      </c>
      <c r="Q9" s="285" t="s">
        <v>29</v>
      </c>
      <c r="R9" s="285" t="s">
        <v>29</v>
      </c>
      <c r="S9" s="285" t="s">
        <v>29</v>
      </c>
      <c r="T9" s="285" t="s">
        <v>29</v>
      </c>
      <c r="U9" s="285" t="s">
        <v>29</v>
      </c>
      <c r="V9" s="285" t="s">
        <v>29</v>
      </c>
      <c r="W9" s="285" t="s">
        <v>29</v>
      </c>
      <c r="X9" s="285" t="s">
        <v>29</v>
      </c>
      <c r="Y9" s="285" t="s">
        <v>29</v>
      </c>
      <c r="Z9" s="285" t="s">
        <v>29</v>
      </c>
      <c r="AA9" s="285"/>
      <c r="AC9" s="325"/>
    </row>
    <row r="10" spans="1:31" ht="15.5">
      <c r="A10" s="1106"/>
      <c r="B10" s="92" t="s">
        <v>524</v>
      </c>
      <c r="C10" s="285" t="s">
        <v>29</v>
      </c>
      <c r="D10" s="285" t="s">
        <v>29</v>
      </c>
      <c r="E10" s="285" t="s">
        <v>29</v>
      </c>
      <c r="F10" s="285" t="s">
        <v>29</v>
      </c>
      <c r="G10" s="285" t="s">
        <v>29</v>
      </c>
      <c r="H10" s="285" t="s">
        <v>29</v>
      </c>
      <c r="I10" s="285" t="s">
        <v>29</v>
      </c>
      <c r="J10" s="285" t="s">
        <v>29</v>
      </c>
      <c r="K10" s="285" t="s">
        <v>29</v>
      </c>
      <c r="L10" s="285" t="s">
        <v>29</v>
      </c>
      <c r="M10" s="285" t="s">
        <v>29</v>
      </c>
      <c r="N10" s="285" t="s">
        <v>29</v>
      </c>
      <c r="O10" s="285" t="s">
        <v>29</v>
      </c>
      <c r="P10" s="285" t="s">
        <v>29</v>
      </c>
      <c r="Q10" s="285" t="s">
        <v>29</v>
      </c>
      <c r="R10" s="285" t="s">
        <v>29</v>
      </c>
      <c r="S10" s="285" t="s">
        <v>29</v>
      </c>
      <c r="T10" s="285" t="s">
        <v>29</v>
      </c>
      <c r="U10" s="285" t="s">
        <v>29</v>
      </c>
      <c r="V10" s="285" t="s">
        <v>29</v>
      </c>
      <c r="W10" s="285" t="s">
        <v>29</v>
      </c>
      <c r="X10" s="285" t="s">
        <v>29</v>
      </c>
      <c r="Y10" s="285" t="s">
        <v>29</v>
      </c>
      <c r="Z10" s="285" t="s">
        <v>29</v>
      </c>
      <c r="AA10" s="285"/>
      <c r="AC10" s="325"/>
    </row>
    <row r="11" spans="1:31" ht="15.5">
      <c r="A11" s="1106"/>
      <c r="B11" s="92" t="s">
        <v>56</v>
      </c>
      <c r="C11" s="285" t="s">
        <v>29</v>
      </c>
      <c r="D11" s="285" t="s">
        <v>29</v>
      </c>
      <c r="E11" s="285" t="s">
        <v>29</v>
      </c>
      <c r="F11" s="285" t="s">
        <v>29</v>
      </c>
      <c r="G11" s="285" t="s">
        <v>29</v>
      </c>
      <c r="H11" s="285" t="s">
        <v>29</v>
      </c>
      <c r="I11" s="285" t="s">
        <v>29</v>
      </c>
      <c r="J11" s="285" t="s">
        <v>29</v>
      </c>
      <c r="K11" s="285" t="s">
        <v>29</v>
      </c>
      <c r="L11" s="285" t="s">
        <v>29</v>
      </c>
      <c r="M11" s="285" t="s">
        <v>29</v>
      </c>
      <c r="N11" s="285" t="s">
        <v>29</v>
      </c>
      <c r="O11" s="285" t="s">
        <v>29</v>
      </c>
      <c r="P11" s="285" t="s">
        <v>29</v>
      </c>
      <c r="Q11" s="285" t="s">
        <v>29</v>
      </c>
      <c r="R11" s="285" t="s">
        <v>29</v>
      </c>
      <c r="S11" s="285" t="s">
        <v>29</v>
      </c>
      <c r="T11" s="285" t="s">
        <v>29</v>
      </c>
      <c r="U11" s="285" t="s">
        <v>29</v>
      </c>
      <c r="V11" s="285" t="s">
        <v>29</v>
      </c>
      <c r="W11" s="285" t="s">
        <v>29</v>
      </c>
      <c r="X11" s="285" t="s">
        <v>29</v>
      </c>
      <c r="Y11" s="285" t="s">
        <v>29</v>
      </c>
      <c r="Z11" s="285" t="s">
        <v>29</v>
      </c>
      <c r="AA11" s="285"/>
      <c r="AC11" s="325"/>
    </row>
    <row r="12" spans="1:31" ht="15.5">
      <c r="A12" s="1106" t="s">
        <v>483</v>
      </c>
      <c r="B12" s="92" t="s">
        <v>84</v>
      </c>
      <c r="C12" s="285">
        <v>15.192</v>
      </c>
      <c r="D12" s="285">
        <v>16.984000000000002</v>
      </c>
      <c r="E12" s="285">
        <v>17.303999999999998</v>
      </c>
      <c r="F12" s="285">
        <v>17.637</v>
      </c>
      <c r="G12" s="285">
        <v>17.974</v>
      </c>
      <c r="H12" s="285">
        <v>18</v>
      </c>
      <c r="I12" s="285">
        <v>20</v>
      </c>
      <c r="J12" s="285">
        <v>17</v>
      </c>
      <c r="K12" s="285">
        <v>20</v>
      </c>
      <c r="L12" s="285">
        <v>21.263000000000002</v>
      </c>
      <c r="M12" s="285">
        <v>24</v>
      </c>
      <c r="N12" s="285">
        <v>26.5</v>
      </c>
      <c r="O12" s="285">
        <v>27</v>
      </c>
      <c r="P12" s="285">
        <v>29</v>
      </c>
      <c r="Q12" s="285">
        <v>29.905999999999999</v>
      </c>
      <c r="R12" s="285">
        <v>30.224</v>
      </c>
      <c r="S12" s="285">
        <v>31.7</v>
      </c>
      <c r="T12" s="285">
        <v>32.97</v>
      </c>
      <c r="U12" s="285">
        <v>34.24</v>
      </c>
      <c r="V12" s="285">
        <v>35.51</v>
      </c>
      <c r="W12" s="520">
        <v>20.372</v>
      </c>
      <c r="X12" s="285"/>
      <c r="Y12" s="285"/>
      <c r="Z12" s="285"/>
      <c r="AA12" s="285">
        <v>5.0000000000000001E-3</v>
      </c>
      <c r="AC12" s="325"/>
      <c r="AD12" s="566"/>
      <c r="AE12" s="568"/>
    </row>
    <row r="13" spans="1:31" ht="15.5">
      <c r="A13" s="1106"/>
      <c r="B13" s="92" t="s">
        <v>57</v>
      </c>
      <c r="C13" s="285"/>
      <c r="D13" s="285"/>
      <c r="E13" s="285"/>
      <c r="F13" s="285"/>
      <c r="G13" s="285"/>
      <c r="H13" s="285"/>
      <c r="I13" s="285"/>
      <c r="J13" s="285"/>
      <c r="K13" s="285"/>
      <c r="L13" s="285"/>
      <c r="M13" s="285"/>
      <c r="N13" s="285"/>
      <c r="O13" s="285"/>
      <c r="P13" s="285"/>
      <c r="Q13" s="285"/>
      <c r="R13" s="285"/>
      <c r="S13" s="285"/>
      <c r="T13" s="285"/>
      <c r="U13" s="285"/>
      <c r="V13" s="285"/>
      <c r="W13" s="285"/>
      <c r="X13" s="285"/>
      <c r="Y13" s="285"/>
      <c r="Z13" s="285"/>
      <c r="AA13" s="285"/>
      <c r="AC13" s="325"/>
    </row>
    <row r="14" spans="1:31" ht="15.5">
      <c r="A14" s="1106"/>
      <c r="B14" s="92" t="s">
        <v>524</v>
      </c>
      <c r="C14" s="285">
        <v>12631</v>
      </c>
      <c r="D14" s="285">
        <v>14113</v>
      </c>
      <c r="E14" s="285">
        <v>14377</v>
      </c>
      <c r="F14" s="285">
        <v>14659</v>
      </c>
      <c r="G14" s="285">
        <v>14948</v>
      </c>
      <c r="H14" s="285">
        <v>15000</v>
      </c>
      <c r="I14" s="285">
        <v>17000</v>
      </c>
      <c r="J14" s="285">
        <v>14000</v>
      </c>
      <c r="K14" s="285">
        <v>17000</v>
      </c>
      <c r="L14" s="285">
        <v>17500</v>
      </c>
      <c r="M14" s="285">
        <v>19000</v>
      </c>
      <c r="N14" s="285">
        <v>21000</v>
      </c>
      <c r="O14" s="285">
        <v>22000</v>
      </c>
      <c r="P14" s="285">
        <v>22500</v>
      </c>
      <c r="Q14" s="285">
        <v>23517</v>
      </c>
      <c r="R14" s="285">
        <v>23935</v>
      </c>
      <c r="S14" s="285">
        <v>24969</v>
      </c>
      <c r="T14" s="285">
        <v>25887</v>
      </c>
      <c r="U14" s="285">
        <v>26799</v>
      </c>
      <c r="V14" s="285">
        <v>27706</v>
      </c>
      <c r="W14" s="285"/>
      <c r="X14" s="285"/>
      <c r="Y14" s="285"/>
      <c r="Z14" s="285"/>
      <c r="AA14" s="285">
        <v>17</v>
      </c>
      <c r="AC14" s="325"/>
    </row>
    <row r="15" spans="1:31" ht="15.5">
      <c r="A15" s="1106"/>
      <c r="B15" s="92" t="s">
        <v>56</v>
      </c>
      <c r="C15" s="285">
        <v>1202.8</v>
      </c>
      <c r="D15" s="285">
        <v>1203.4000000000001</v>
      </c>
      <c r="E15" s="285">
        <v>1203.6000000000001</v>
      </c>
      <c r="F15" s="285">
        <v>1203.2</v>
      </c>
      <c r="G15" s="285">
        <v>1202.4000000000001</v>
      </c>
      <c r="H15" s="285">
        <v>1200</v>
      </c>
      <c r="I15" s="285">
        <v>1176.5</v>
      </c>
      <c r="J15" s="285">
        <v>1214.3</v>
      </c>
      <c r="K15" s="285">
        <v>1176.5</v>
      </c>
      <c r="L15" s="285">
        <v>1215</v>
      </c>
      <c r="M15" s="285">
        <v>1263.2</v>
      </c>
      <c r="N15" s="285">
        <v>1261.9000000000001</v>
      </c>
      <c r="O15" s="285">
        <v>1227.3</v>
      </c>
      <c r="P15" s="285">
        <v>1288.9000000000001</v>
      </c>
      <c r="Q15" s="285">
        <v>1271.7</v>
      </c>
      <c r="R15" s="285">
        <v>1262.8000000000002</v>
      </c>
      <c r="S15" s="285">
        <v>1269.6000000000001</v>
      </c>
      <c r="T15" s="285">
        <v>1273.6000000000001</v>
      </c>
      <c r="U15" s="285">
        <v>1277.7</v>
      </c>
      <c r="V15" s="285">
        <v>1281.7</v>
      </c>
      <c r="W15" s="285"/>
      <c r="X15" s="285"/>
      <c r="Y15" s="285"/>
      <c r="Z15" s="285"/>
      <c r="AA15" s="285">
        <v>300.3</v>
      </c>
      <c r="AC15" s="325"/>
    </row>
    <row r="16" spans="1:31" ht="15.5">
      <c r="A16" s="1107" t="s">
        <v>89</v>
      </c>
      <c r="B16" s="92" t="s">
        <v>84</v>
      </c>
      <c r="C16" s="285">
        <v>337.8</v>
      </c>
      <c r="D16" s="285">
        <v>326.02499999999998</v>
      </c>
      <c r="E16" s="285">
        <v>314.43</v>
      </c>
      <c r="F16" s="285">
        <v>314.77999999999997</v>
      </c>
      <c r="G16" s="285">
        <v>315.13</v>
      </c>
      <c r="H16" s="285">
        <v>315.48</v>
      </c>
      <c r="I16" s="285">
        <v>315.83</v>
      </c>
      <c r="J16" s="285">
        <v>316.18</v>
      </c>
      <c r="K16" s="285">
        <v>316.52999999999997</v>
      </c>
      <c r="L16" s="285">
        <v>316.88</v>
      </c>
      <c r="M16" s="285">
        <v>754.87199999999996</v>
      </c>
      <c r="N16" s="285">
        <v>709.41700000000003</v>
      </c>
      <c r="O16" s="285">
        <v>645.18399999999997</v>
      </c>
      <c r="P16" s="285">
        <v>811.21799999999996</v>
      </c>
      <c r="Q16" s="285">
        <v>1019.979</v>
      </c>
      <c r="R16" s="285">
        <v>1028.76</v>
      </c>
      <c r="S16" s="285">
        <v>1132.51</v>
      </c>
      <c r="T16" s="285">
        <v>1213.0060000000001</v>
      </c>
      <c r="U16" s="285">
        <v>1286.8720000000001</v>
      </c>
      <c r="V16" s="285">
        <v>1378.846</v>
      </c>
      <c r="W16" s="285">
        <v>1476.29</v>
      </c>
      <c r="X16" s="285">
        <v>1580.7180000000001</v>
      </c>
      <c r="Y16" s="285">
        <v>1692.5740000000001</v>
      </c>
      <c r="Z16" s="285">
        <v>1812.345</v>
      </c>
      <c r="AA16" s="285">
        <v>1940.5920000000001</v>
      </c>
      <c r="AC16" s="325"/>
    </row>
    <row r="17" spans="1:31" ht="15.5">
      <c r="A17" s="1107"/>
      <c r="B17" s="92" t="s">
        <v>57</v>
      </c>
      <c r="C17" s="285">
        <v>447417</v>
      </c>
      <c r="D17" s="285">
        <v>431821</v>
      </c>
      <c r="E17" s="285">
        <v>416464</v>
      </c>
      <c r="F17" s="285">
        <v>416927</v>
      </c>
      <c r="G17" s="285">
        <v>417391</v>
      </c>
      <c r="H17" s="285">
        <v>417854</v>
      </c>
      <c r="I17" s="285">
        <v>418318</v>
      </c>
      <c r="J17" s="285">
        <v>418781</v>
      </c>
      <c r="K17" s="285">
        <v>419245</v>
      </c>
      <c r="L17" s="285">
        <v>419709</v>
      </c>
      <c r="M17" s="285">
        <v>420174</v>
      </c>
      <c r="N17" s="285">
        <v>500000</v>
      </c>
      <c r="O17" s="285">
        <v>500000</v>
      </c>
      <c r="P17" s="285">
        <v>510000</v>
      </c>
      <c r="Q17" s="285"/>
      <c r="R17" s="285"/>
      <c r="S17" s="285"/>
      <c r="T17" s="285"/>
      <c r="U17" s="285"/>
      <c r="V17" s="285"/>
      <c r="W17" s="285"/>
      <c r="X17" s="285">
        <v>2189360</v>
      </c>
      <c r="Y17" s="285">
        <v>2344285</v>
      </c>
      <c r="Z17" s="285"/>
      <c r="AA17" s="285"/>
      <c r="AC17" s="325"/>
    </row>
    <row r="18" spans="1:31" ht="15.5">
      <c r="A18" s="1107"/>
      <c r="B18" s="92" t="s">
        <v>524</v>
      </c>
      <c r="C18" s="285">
        <v>447417</v>
      </c>
      <c r="D18" s="285">
        <v>431821</v>
      </c>
      <c r="E18" s="285">
        <v>416464</v>
      </c>
      <c r="F18" s="285">
        <v>416927</v>
      </c>
      <c r="G18" s="285">
        <v>417391</v>
      </c>
      <c r="H18" s="285">
        <v>417854</v>
      </c>
      <c r="I18" s="285">
        <v>418318</v>
      </c>
      <c r="J18" s="285">
        <v>418781</v>
      </c>
      <c r="K18" s="285">
        <v>419245</v>
      </c>
      <c r="L18" s="285">
        <v>419709</v>
      </c>
      <c r="M18" s="285">
        <v>420174</v>
      </c>
      <c r="N18" s="285">
        <v>421184</v>
      </c>
      <c r="O18" s="285">
        <v>851986</v>
      </c>
      <c r="P18" s="285">
        <v>1068860</v>
      </c>
      <c r="Q18" s="285">
        <v>1344194</v>
      </c>
      <c r="R18" s="285">
        <v>1346751</v>
      </c>
      <c r="S18" s="285">
        <v>1462167</v>
      </c>
      <c r="T18" s="285">
        <v>1597234</v>
      </c>
      <c r="U18" s="285">
        <v>1693498</v>
      </c>
      <c r="V18" s="285">
        <v>1813464</v>
      </c>
      <c r="W18" s="285">
        <v>1320000</v>
      </c>
      <c r="X18" s="285">
        <v>1379672</v>
      </c>
      <c r="Y18" s="285">
        <v>1824944</v>
      </c>
      <c r="Z18" s="285">
        <v>1906250</v>
      </c>
      <c r="AA18" s="285">
        <v>1844898</v>
      </c>
      <c r="AD18" s="566"/>
      <c r="AE18" s="568"/>
    </row>
    <row r="19" spans="1:31">
      <c r="A19" s="1107"/>
      <c r="B19" s="92" t="s">
        <v>56</v>
      </c>
      <c r="C19" s="285">
        <v>755.00036878348385</v>
      </c>
      <c r="D19" s="285">
        <v>755.00033578728221</v>
      </c>
      <c r="E19" s="285">
        <v>754.99923162626305</v>
      </c>
      <c r="F19" s="285">
        <v>755.0002758276629</v>
      </c>
      <c r="G19" s="285">
        <v>754.99950885380849</v>
      </c>
      <c r="H19" s="285">
        <v>755.00055043149041</v>
      </c>
      <c r="I19" s="285">
        <v>754.99978485267184</v>
      </c>
      <c r="J19" s="285">
        <v>755.00082381960976</v>
      </c>
      <c r="K19" s="285">
        <v>755.0000596310033</v>
      </c>
      <c r="L19" s="285">
        <v>754.99929713206052</v>
      </c>
      <c r="M19" s="285">
        <v>754.99911941243386</v>
      </c>
      <c r="N19" s="285"/>
      <c r="O19" s="285"/>
      <c r="P19" s="285">
        <v>696.07843137254906</v>
      </c>
      <c r="Q19" s="285">
        <v>758.80000000000007</v>
      </c>
      <c r="R19" s="285">
        <v>758.7</v>
      </c>
      <c r="S19" s="285">
        <v>759</v>
      </c>
      <c r="T19" s="285">
        <v>1516.0706442930909</v>
      </c>
      <c r="U19" s="285">
        <v>1739.0263213691649</v>
      </c>
      <c r="V19" s="285"/>
      <c r="W19" s="285"/>
      <c r="X19" s="520">
        <v>722.00003654035879</v>
      </c>
      <c r="Y19" s="520">
        <v>722.00009811093787</v>
      </c>
      <c r="Z19" s="285">
        <v>950.7</v>
      </c>
      <c r="AA19" s="285">
        <v>1051.9000000000001</v>
      </c>
    </row>
    <row r="20" spans="1:31" ht="15.5">
      <c r="A20" s="1106" t="s">
        <v>482</v>
      </c>
      <c r="B20" s="92" t="s">
        <v>84</v>
      </c>
      <c r="C20" s="285">
        <v>0.17</v>
      </c>
      <c r="D20" s="285">
        <v>0.17</v>
      </c>
      <c r="E20" s="285">
        <v>0.17</v>
      </c>
      <c r="F20" s="285">
        <v>0.17</v>
      </c>
      <c r="G20" s="285">
        <v>0.17</v>
      </c>
      <c r="H20" s="285">
        <v>0.17</v>
      </c>
      <c r="I20" s="285">
        <v>0.17</v>
      </c>
      <c r="J20" s="285">
        <v>0.17</v>
      </c>
      <c r="K20" s="285">
        <v>0.10299999999999999</v>
      </c>
      <c r="L20" s="285">
        <v>9.8000000000000004E-2</v>
      </c>
      <c r="M20" s="285">
        <v>0.105</v>
      </c>
      <c r="N20" s="285">
        <v>9.1999999999999998E-2</v>
      </c>
      <c r="O20" s="285">
        <v>0.1</v>
      </c>
      <c r="P20" s="285">
        <v>0.105</v>
      </c>
      <c r="Q20" s="285">
        <v>0.105</v>
      </c>
      <c r="R20" s="285">
        <v>0.90300000000000002</v>
      </c>
      <c r="S20" s="285">
        <v>0.94099999999999995</v>
      </c>
      <c r="T20" s="285">
        <v>0.97299999999999998</v>
      </c>
      <c r="U20" s="285">
        <v>1</v>
      </c>
      <c r="V20" s="285">
        <v>1</v>
      </c>
      <c r="W20" s="520">
        <v>0.66700000000000004</v>
      </c>
      <c r="X20" s="285">
        <v>1</v>
      </c>
      <c r="Y20" s="285">
        <v>1</v>
      </c>
      <c r="Z20" s="285">
        <v>1.0006299999999999</v>
      </c>
      <c r="AA20" s="285">
        <v>1</v>
      </c>
      <c r="AD20" s="566"/>
      <c r="AE20" s="568"/>
    </row>
    <row r="21" spans="1:31">
      <c r="A21" s="1106"/>
      <c r="B21" s="92" t="s">
        <v>57</v>
      </c>
      <c r="C21" s="285">
        <v>50</v>
      </c>
      <c r="D21" s="285">
        <v>50</v>
      </c>
      <c r="E21" s="285">
        <v>50</v>
      </c>
      <c r="F21" s="285">
        <v>50</v>
      </c>
      <c r="G21" s="285">
        <v>50</v>
      </c>
      <c r="H21" s="285">
        <v>50</v>
      </c>
      <c r="I21" s="285">
        <v>50</v>
      </c>
      <c r="J21" s="285">
        <v>50</v>
      </c>
      <c r="K21" s="285">
        <v>35</v>
      </c>
      <c r="L21" s="285">
        <v>32</v>
      </c>
      <c r="M21" s="285">
        <v>35</v>
      </c>
      <c r="N21" s="285">
        <v>32</v>
      </c>
      <c r="O21" s="285">
        <v>35</v>
      </c>
      <c r="P21" s="285">
        <v>35</v>
      </c>
      <c r="Q21" s="285">
        <v>35</v>
      </c>
      <c r="R21" s="285"/>
      <c r="S21" s="285"/>
      <c r="T21" s="285"/>
      <c r="U21" s="285"/>
      <c r="V21" s="285"/>
      <c r="W21" s="285"/>
      <c r="X21" s="285"/>
      <c r="Y21" s="285"/>
      <c r="Z21" s="285"/>
      <c r="AA21" s="285"/>
    </row>
    <row r="22" spans="1:31" ht="15.5">
      <c r="A22" s="1106"/>
      <c r="B22" s="92" t="s">
        <v>524</v>
      </c>
      <c r="C22" s="285">
        <v>50</v>
      </c>
      <c r="D22" s="285">
        <v>64</v>
      </c>
      <c r="E22" s="285">
        <v>72</v>
      </c>
      <c r="F22" s="285">
        <v>84</v>
      </c>
      <c r="G22" s="285">
        <v>100</v>
      </c>
      <c r="H22" s="285">
        <v>118</v>
      </c>
      <c r="I22" s="285">
        <v>134</v>
      </c>
      <c r="J22" s="285">
        <v>150</v>
      </c>
      <c r="K22" s="285">
        <v>177</v>
      </c>
      <c r="L22" s="285">
        <v>179</v>
      </c>
      <c r="M22" s="285">
        <v>194</v>
      </c>
      <c r="N22" s="285">
        <v>211</v>
      </c>
      <c r="O22" s="285">
        <v>227</v>
      </c>
      <c r="P22" s="285">
        <v>243</v>
      </c>
      <c r="Q22" s="285">
        <v>259</v>
      </c>
      <c r="R22" s="285">
        <v>268</v>
      </c>
      <c r="S22" s="285">
        <v>273</v>
      </c>
      <c r="T22" s="285">
        <v>284</v>
      </c>
      <c r="U22" s="285">
        <v>295</v>
      </c>
      <c r="V22" s="285">
        <v>297</v>
      </c>
      <c r="W22" s="285">
        <v>321</v>
      </c>
      <c r="X22" s="285">
        <v>315</v>
      </c>
      <c r="Y22" s="285">
        <v>318</v>
      </c>
      <c r="Z22" s="285">
        <v>321</v>
      </c>
      <c r="AA22" s="285">
        <v>368</v>
      </c>
      <c r="AD22" s="566"/>
      <c r="AE22" s="568"/>
    </row>
    <row r="23" spans="1:31" ht="15.5">
      <c r="A23" s="1106"/>
      <c r="B23" s="92" t="s">
        <v>56</v>
      </c>
      <c r="C23" s="285">
        <v>3400</v>
      </c>
      <c r="D23" s="285">
        <v>3400</v>
      </c>
      <c r="E23" s="285">
        <v>3400</v>
      </c>
      <c r="F23" s="285">
        <v>3400</v>
      </c>
      <c r="G23" s="285">
        <v>3400</v>
      </c>
      <c r="H23" s="285">
        <v>3400</v>
      </c>
      <c r="I23" s="285">
        <v>3400</v>
      </c>
      <c r="J23" s="285">
        <v>3400</v>
      </c>
      <c r="K23" s="285">
        <v>2942.8571428571427</v>
      </c>
      <c r="L23" s="285">
        <v>3062.5</v>
      </c>
      <c r="M23" s="285">
        <v>3000</v>
      </c>
      <c r="N23" s="285">
        <v>2875</v>
      </c>
      <c r="O23" s="285">
        <v>2857.1428571428573</v>
      </c>
      <c r="P23" s="285">
        <v>3000</v>
      </c>
      <c r="Q23" s="285">
        <v>3000</v>
      </c>
      <c r="R23" s="285">
        <v>3369.4</v>
      </c>
      <c r="S23" s="285">
        <v>3446.9</v>
      </c>
      <c r="T23" s="285">
        <v>3426.1000000000004</v>
      </c>
      <c r="U23" s="285">
        <v>3389.8</v>
      </c>
      <c r="V23" s="285">
        <v>3367</v>
      </c>
      <c r="W23" s="285">
        <v>3111.1</v>
      </c>
      <c r="X23" s="285">
        <v>3177.1</v>
      </c>
      <c r="Y23" s="285">
        <v>3148</v>
      </c>
      <c r="Z23" s="285">
        <v>3118.9</v>
      </c>
      <c r="AA23" s="285">
        <v>2714.5</v>
      </c>
      <c r="AD23" s="566"/>
      <c r="AE23" s="568"/>
    </row>
    <row r="24" spans="1:31">
      <c r="A24" s="1106" t="s">
        <v>11</v>
      </c>
      <c r="B24" s="92" t="s">
        <v>84</v>
      </c>
      <c r="C24" s="285" t="s">
        <v>29</v>
      </c>
      <c r="D24" s="285" t="s">
        <v>29</v>
      </c>
      <c r="E24" s="285" t="s">
        <v>29</v>
      </c>
      <c r="F24" s="285" t="s">
        <v>29</v>
      </c>
      <c r="G24" s="285" t="s">
        <v>29</v>
      </c>
      <c r="H24" s="285" t="s">
        <v>29</v>
      </c>
      <c r="I24" s="285" t="s">
        <v>29</v>
      </c>
      <c r="J24" s="285" t="s">
        <v>29</v>
      </c>
      <c r="K24" s="285" t="s">
        <v>29</v>
      </c>
      <c r="L24" s="285" t="s">
        <v>29</v>
      </c>
      <c r="M24" s="285" t="s">
        <v>29</v>
      </c>
      <c r="N24" s="285" t="s">
        <v>29</v>
      </c>
      <c r="O24" s="285" t="s">
        <v>29</v>
      </c>
      <c r="P24" s="285" t="s">
        <v>29</v>
      </c>
      <c r="Q24" s="285" t="s">
        <v>29</v>
      </c>
      <c r="R24" s="285" t="s">
        <v>29</v>
      </c>
      <c r="S24" s="285" t="s">
        <v>29</v>
      </c>
      <c r="T24" s="285" t="s">
        <v>29</v>
      </c>
      <c r="U24" s="285" t="s">
        <v>29</v>
      </c>
      <c r="V24" s="285" t="s">
        <v>29</v>
      </c>
      <c r="W24" s="285" t="s">
        <v>29</v>
      </c>
      <c r="X24" s="285" t="s">
        <v>29</v>
      </c>
      <c r="Y24" s="285" t="s">
        <v>29</v>
      </c>
      <c r="Z24" s="285" t="s">
        <v>29</v>
      </c>
      <c r="AA24" s="285"/>
    </row>
    <row r="25" spans="1:31">
      <c r="A25" s="1106"/>
      <c r="B25" s="92" t="s">
        <v>57</v>
      </c>
      <c r="C25" s="285" t="s">
        <v>29</v>
      </c>
      <c r="D25" s="285" t="s">
        <v>29</v>
      </c>
      <c r="E25" s="285" t="s">
        <v>29</v>
      </c>
      <c r="F25" s="285" t="s">
        <v>29</v>
      </c>
      <c r="G25" s="285" t="s">
        <v>29</v>
      </c>
      <c r="H25" s="285" t="s">
        <v>29</v>
      </c>
      <c r="I25" s="285" t="s">
        <v>29</v>
      </c>
      <c r="J25" s="285" t="s">
        <v>29</v>
      </c>
      <c r="K25" s="285" t="s">
        <v>29</v>
      </c>
      <c r="L25" s="285" t="s">
        <v>29</v>
      </c>
      <c r="M25" s="285" t="s">
        <v>29</v>
      </c>
      <c r="N25" s="285" t="s">
        <v>29</v>
      </c>
      <c r="O25" s="285" t="s">
        <v>29</v>
      </c>
      <c r="P25" s="285" t="s">
        <v>29</v>
      </c>
      <c r="Q25" s="285" t="s">
        <v>29</v>
      </c>
      <c r="R25" s="285" t="s">
        <v>29</v>
      </c>
      <c r="S25" s="285" t="s">
        <v>29</v>
      </c>
      <c r="T25" s="285" t="s">
        <v>29</v>
      </c>
      <c r="U25" s="285" t="s">
        <v>29</v>
      </c>
      <c r="V25" s="285" t="s">
        <v>29</v>
      </c>
      <c r="W25" s="285" t="s">
        <v>29</v>
      </c>
      <c r="X25" s="285" t="s">
        <v>29</v>
      </c>
      <c r="Y25" s="285" t="s">
        <v>29</v>
      </c>
      <c r="Z25" s="285" t="s">
        <v>29</v>
      </c>
      <c r="AA25" s="285"/>
    </row>
    <row r="26" spans="1:31">
      <c r="A26" s="1106"/>
      <c r="B26" s="92" t="s">
        <v>524</v>
      </c>
      <c r="C26" s="285" t="s">
        <v>29</v>
      </c>
      <c r="D26" s="285" t="s">
        <v>29</v>
      </c>
      <c r="E26" s="285" t="s">
        <v>29</v>
      </c>
      <c r="F26" s="285" t="s">
        <v>29</v>
      </c>
      <c r="G26" s="285" t="s">
        <v>29</v>
      </c>
      <c r="H26" s="285" t="s">
        <v>29</v>
      </c>
      <c r="I26" s="285" t="s">
        <v>29</v>
      </c>
      <c r="J26" s="285" t="s">
        <v>29</v>
      </c>
      <c r="K26" s="285" t="s">
        <v>29</v>
      </c>
      <c r="L26" s="285" t="s">
        <v>29</v>
      </c>
      <c r="M26" s="285" t="s">
        <v>29</v>
      </c>
      <c r="N26" s="285" t="s">
        <v>29</v>
      </c>
      <c r="O26" s="285" t="s">
        <v>29</v>
      </c>
      <c r="P26" s="285" t="s">
        <v>29</v>
      </c>
      <c r="Q26" s="285" t="s">
        <v>29</v>
      </c>
      <c r="R26" s="285" t="s">
        <v>29</v>
      </c>
      <c r="S26" s="285" t="s">
        <v>29</v>
      </c>
      <c r="T26" s="285" t="s">
        <v>29</v>
      </c>
      <c r="U26" s="285" t="s">
        <v>29</v>
      </c>
      <c r="V26" s="285" t="s">
        <v>29</v>
      </c>
      <c r="W26" s="285" t="s">
        <v>29</v>
      </c>
      <c r="X26" s="285" t="s">
        <v>29</v>
      </c>
      <c r="Y26" s="285" t="s">
        <v>29</v>
      </c>
      <c r="Z26" s="285" t="s">
        <v>29</v>
      </c>
      <c r="AA26" s="285"/>
    </row>
    <row r="27" spans="1:31">
      <c r="A27" s="1106"/>
      <c r="B27" s="92" t="s">
        <v>56</v>
      </c>
      <c r="C27" s="285" t="s">
        <v>29</v>
      </c>
      <c r="D27" s="285" t="s">
        <v>29</v>
      </c>
      <c r="E27" s="285" t="s">
        <v>29</v>
      </c>
      <c r="F27" s="285" t="s">
        <v>29</v>
      </c>
      <c r="G27" s="285" t="s">
        <v>29</v>
      </c>
      <c r="H27" s="285" t="s">
        <v>29</v>
      </c>
      <c r="I27" s="285" t="s">
        <v>29</v>
      </c>
      <c r="J27" s="285" t="s">
        <v>29</v>
      </c>
      <c r="K27" s="285" t="s">
        <v>29</v>
      </c>
      <c r="L27" s="285" t="s">
        <v>29</v>
      </c>
      <c r="M27" s="285" t="s">
        <v>29</v>
      </c>
      <c r="N27" s="285" t="s">
        <v>29</v>
      </c>
      <c r="O27" s="285" t="s">
        <v>29</v>
      </c>
      <c r="P27" s="285" t="s">
        <v>29</v>
      </c>
      <c r="Q27" s="285" t="s">
        <v>29</v>
      </c>
      <c r="R27" s="285" t="s">
        <v>29</v>
      </c>
      <c r="S27" s="285" t="s">
        <v>29</v>
      </c>
      <c r="T27" s="285" t="s">
        <v>29</v>
      </c>
      <c r="U27" s="285" t="s">
        <v>29</v>
      </c>
      <c r="V27" s="285" t="s">
        <v>29</v>
      </c>
      <c r="W27" s="285" t="s">
        <v>29</v>
      </c>
      <c r="X27" s="285" t="s">
        <v>29</v>
      </c>
      <c r="Y27" s="285" t="s">
        <v>29</v>
      </c>
      <c r="Z27" s="285" t="s">
        <v>29</v>
      </c>
      <c r="AA27" s="285"/>
    </row>
    <row r="28" spans="1:31">
      <c r="A28" s="1106" t="s">
        <v>10</v>
      </c>
      <c r="B28" s="92" t="s">
        <v>84</v>
      </c>
      <c r="C28" s="285">
        <v>2480.4699999999998</v>
      </c>
      <c r="D28" s="285">
        <v>2662.27</v>
      </c>
      <c r="E28" s="285">
        <v>2603.9650000000001</v>
      </c>
      <c r="F28" s="285">
        <v>2799.29</v>
      </c>
      <c r="G28" s="285">
        <v>3030</v>
      </c>
      <c r="H28" s="285">
        <v>3392.4589999999998</v>
      </c>
      <c r="I28" s="285">
        <v>3487.93</v>
      </c>
      <c r="J28" s="285">
        <v>3595.7550000000001</v>
      </c>
      <c r="K28" s="285">
        <v>3914.1750000000002</v>
      </c>
      <c r="L28" s="285">
        <v>4540.4350000000004</v>
      </c>
      <c r="M28" s="285">
        <v>4737.9650000000001</v>
      </c>
      <c r="N28" s="285">
        <v>4300.1850000000004</v>
      </c>
      <c r="O28" s="285">
        <v>4550.6490000000003</v>
      </c>
      <c r="P28" s="285">
        <v>3610.6260000000002</v>
      </c>
      <c r="Q28" s="285">
        <v>3977.8629999999998</v>
      </c>
      <c r="R28" s="285">
        <v>3977.8629999999998</v>
      </c>
      <c r="S28" s="285">
        <v>3815.8490000000002</v>
      </c>
      <c r="T28" s="285">
        <v>3100.5050000000001</v>
      </c>
      <c r="U28" s="285">
        <v>4030</v>
      </c>
      <c r="V28" s="285">
        <v>4231.1452020862625</v>
      </c>
      <c r="W28" s="285">
        <v>4232.0423000000001</v>
      </c>
      <c r="X28" s="285">
        <v>4570.6729999999998</v>
      </c>
      <c r="Y28" s="285">
        <v>4873.9480000000003</v>
      </c>
      <c r="Z28" s="285">
        <v>5118</v>
      </c>
      <c r="AA28" s="285">
        <v>4970</v>
      </c>
    </row>
    <row r="29" spans="1:31">
      <c r="A29" s="1106"/>
      <c r="B29" s="92" t="s">
        <v>57</v>
      </c>
      <c r="C29" s="285">
        <v>1209300</v>
      </c>
      <c r="D29" s="285">
        <v>1212650</v>
      </c>
      <c r="E29" s="285">
        <v>1216020</v>
      </c>
      <c r="F29" s="285">
        <v>1219350</v>
      </c>
      <c r="G29" s="285">
        <v>1237235</v>
      </c>
      <c r="H29" s="285">
        <v>1249426</v>
      </c>
      <c r="I29" s="285">
        <v>1239535</v>
      </c>
      <c r="J29" s="285">
        <v>1257294</v>
      </c>
      <c r="K29" s="285">
        <v>1255770</v>
      </c>
      <c r="L29" s="285">
        <v>1291317</v>
      </c>
      <c r="M29" s="285">
        <v>1307043</v>
      </c>
      <c r="N29" s="285">
        <v>1266131</v>
      </c>
      <c r="O29" s="285">
        <v>1326777</v>
      </c>
      <c r="P29" s="285">
        <v>1383000</v>
      </c>
      <c r="Q29" s="285">
        <v>1513684</v>
      </c>
      <c r="R29" s="285">
        <v>1522854</v>
      </c>
      <c r="S29" s="285">
        <v>1400000</v>
      </c>
      <c r="T29" s="285">
        <v>1400000</v>
      </c>
      <c r="U29" s="285">
        <v>1480000</v>
      </c>
      <c r="V29" s="285">
        <v>1600000</v>
      </c>
      <c r="W29" s="285">
        <v>1675000</v>
      </c>
      <c r="X29" s="285">
        <v>1865579.5918367347</v>
      </c>
      <c r="Y29" s="285">
        <v>1989363.2653061224</v>
      </c>
      <c r="Z29" s="285"/>
      <c r="AA29" s="285"/>
    </row>
    <row r="30" spans="1:31" ht="15.5">
      <c r="A30" s="1106"/>
      <c r="B30" s="92" t="s">
        <v>524</v>
      </c>
      <c r="C30" s="285">
        <v>1209300</v>
      </c>
      <c r="D30" s="285">
        <v>1212650</v>
      </c>
      <c r="E30" s="285">
        <v>1216020</v>
      </c>
      <c r="F30" s="285">
        <v>1219400</v>
      </c>
      <c r="G30" s="285">
        <v>1238000</v>
      </c>
      <c r="H30" s="285">
        <v>1250000</v>
      </c>
      <c r="I30" s="285">
        <v>1260660</v>
      </c>
      <c r="J30" s="285">
        <v>1272030</v>
      </c>
      <c r="K30" s="285">
        <v>1283560</v>
      </c>
      <c r="L30" s="285">
        <v>1295186</v>
      </c>
      <c r="M30" s="285">
        <v>1307043</v>
      </c>
      <c r="N30" s="285">
        <v>1154562</v>
      </c>
      <c r="O30" s="285">
        <v>1219523</v>
      </c>
      <c r="P30" s="285">
        <v>921328</v>
      </c>
      <c r="Q30" s="285">
        <v>951950</v>
      </c>
      <c r="R30" s="285">
        <v>841075</v>
      </c>
      <c r="S30" s="285">
        <v>819070</v>
      </c>
      <c r="T30" s="285">
        <v>730000</v>
      </c>
      <c r="U30" s="285">
        <v>786265</v>
      </c>
      <c r="V30" s="285">
        <v>815693</v>
      </c>
      <c r="W30" s="285">
        <v>1674540</v>
      </c>
      <c r="X30" s="285">
        <v>1600000</v>
      </c>
      <c r="Y30" s="285">
        <v>1576919</v>
      </c>
      <c r="Z30" s="285">
        <v>2070335</v>
      </c>
      <c r="AA30" s="285">
        <v>2040884</v>
      </c>
      <c r="AD30" s="566"/>
      <c r="AE30" s="568"/>
    </row>
    <row r="31" spans="1:31" ht="15.5">
      <c r="A31" s="1106"/>
      <c r="B31" s="92" t="s">
        <v>56</v>
      </c>
      <c r="C31" s="285">
        <v>2051.1618291573636</v>
      </c>
      <c r="D31" s="285">
        <v>2195.4150002061601</v>
      </c>
      <c r="E31" s="285">
        <v>2141.3833654051741</v>
      </c>
      <c r="F31" s="285">
        <v>2295.7231311764463</v>
      </c>
      <c r="G31" s="285">
        <v>2449.009282795912</v>
      </c>
      <c r="H31" s="285">
        <v>2715.214026280868</v>
      </c>
      <c r="I31" s="285">
        <v>2813.9019874388378</v>
      </c>
      <c r="J31" s="285">
        <v>2859.9158192117357</v>
      </c>
      <c r="K31" s="285">
        <v>3116.9521488807663</v>
      </c>
      <c r="L31" s="285">
        <v>3516.1273335672031</v>
      </c>
      <c r="M31" s="520">
        <v>3624.9495999749051</v>
      </c>
      <c r="N31" s="520">
        <v>3396.3191802428028</v>
      </c>
      <c r="O31" s="520">
        <v>3429.852190684644</v>
      </c>
      <c r="P31" s="520">
        <v>2610.7201735357917</v>
      </c>
      <c r="Q31" s="520">
        <v>2627.9348926195958</v>
      </c>
      <c r="R31" s="520">
        <v>2612.1105503219615</v>
      </c>
      <c r="S31" s="520">
        <v>2725.6064285714288</v>
      </c>
      <c r="T31" s="520">
        <v>2214.6464285714287</v>
      </c>
      <c r="U31" s="520">
        <v>2722.9729729729729</v>
      </c>
      <c r="V31" s="520">
        <v>2644.4657513039142</v>
      </c>
      <c r="W31" s="520">
        <v>2526.5924179104477</v>
      </c>
      <c r="X31" s="520">
        <v>2450.0016080793407</v>
      </c>
      <c r="Y31" s="520">
        <v>2450.0040213872144</v>
      </c>
      <c r="Z31" s="285">
        <v>2471.9</v>
      </c>
      <c r="AA31" s="285">
        <v>2435.1999999999998</v>
      </c>
      <c r="AD31" s="566"/>
      <c r="AE31" s="568"/>
    </row>
    <row r="32" spans="1:31" s="8" customFormat="1" ht="15.5">
      <c r="A32" s="1106" t="s">
        <v>9</v>
      </c>
      <c r="B32" s="92" t="s">
        <v>84</v>
      </c>
      <c r="C32" s="285">
        <v>71.600999999999999</v>
      </c>
      <c r="D32" s="285">
        <v>93.15</v>
      </c>
      <c r="E32" s="285">
        <v>94.186000000000007</v>
      </c>
      <c r="F32" s="285">
        <v>88.155000000000001</v>
      </c>
      <c r="G32" s="285">
        <v>49.692999999999998</v>
      </c>
      <c r="H32" s="285">
        <v>41.27</v>
      </c>
      <c r="I32" s="285">
        <v>91.45</v>
      </c>
      <c r="J32" s="285">
        <v>113.166</v>
      </c>
      <c r="K32" s="285">
        <v>114.88500000000001</v>
      </c>
      <c r="L32" s="285">
        <v>135.988</v>
      </c>
      <c r="M32" s="285">
        <v>110.10599999999999</v>
      </c>
      <c r="N32" s="285">
        <v>117.733</v>
      </c>
      <c r="O32" s="285">
        <v>110.405</v>
      </c>
      <c r="P32" s="285">
        <v>125.15600000000001</v>
      </c>
      <c r="Q32" s="285">
        <v>132.00200000000001</v>
      </c>
      <c r="R32" s="285">
        <v>111.437</v>
      </c>
      <c r="S32" s="285">
        <v>83.757000000000005</v>
      </c>
      <c r="T32" s="285">
        <v>121.07850000000001</v>
      </c>
      <c r="U32" s="285">
        <v>112.313</v>
      </c>
      <c r="V32" s="285">
        <v>132.72800000000001</v>
      </c>
      <c r="W32" s="285">
        <v>142.59146899999999</v>
      </c>
      <c r="X32" s="285">
        <v>155</v>
      </c>
      <c r="Y32" s="285">
        <v>147</v>
      </c>
      <c r="Z32" s="285">
        <v>124.3</v>
      </c>
      <c r="AA32" s="285">
        <v>127</v>
      </c>
      <c r="AB32" s="74" t="s">
        <v>15</v>
      </c>
      <c r="AC32" s="43"/>
      <c r="AD32" s="566"/>
      <c r="AE32" s="568"/>
    </row>
    <row r="33" spans="1:31" s="8" customFormat="1">
      <c r="A33" s="1106"/>
      <c r="B33" s="92" t="s">
        <v>57</v>
      </c>
      <c r="C33" s="285">
        <v>43523</v>
      </c>
      <c r="D33" s="285">
        <v>50146</v>
      </c>
      <c r="E33" s="285">
        <v>56463</v>
      </c>
      <c r="F33" s="285">
        <v>54393</v>
      </c>
      <c r="G33" s="285">
        <v>34257</v>
      </c>
      <c r="H33" s="285">
        <v>49097</v>
      </c>
      <c r="I33" s="285">
        <v>52461</v>
      </c>
      <c r="J33" s="285">
        <v>58091</v>
      </c>
      <c r="K33" s="285">
        <v>62801</v>
      </c>
      <c r="L33" s="285">
        <v>63509</v>
      </c>
      <c r="M33" s="285">
        <v>58741</v>
      </c>
      <c r="N33" s="285">
        <v>61559</v>
      </c>
      <c r="O33" s="285">
        <v>60132</v>
      </c>
      <c r="P33" s="285">
        <v>65275</v>
      </c>
      <c r="Q33" s="285">
        <v>67400</v>
      </c>
      <c r="R33" s="285">
        <v>65761</v>
      </c>
      <c r="S33" s="285">
        <v>53676</v>
      </c>
      <c r="T33" s="285">
        <v>64881</v>
      </c>
      <c r="U33" s="285">
        <v>63971</v>
      </c>
      <c r="V33" s="285">
        <v>70573</v>
      </c>
      <c r="W33" s="285">
        <v>73696</v>
      </c>
      <c r="X33" s="285"/>
      <c r="Y33" s="285"/>
      <c r="Z33" s="285"/>
      <c r="AA33" s="285"/>
      <c r="AC33" s="43"/>
    </row>
    <row r="34" spans="1:31" s="8" customFormat="1" ht="15.5">
      <c r="A34" s="1106"/>
      <c r="B34" s="92" t="s">
        <v>524</v>
      </c>
      <c r="C34" s="285">
        <v>43523</v>
      </c>
      <c r="D34" s="285">
        <v>50146</v>
      </c>
      <c r="E34" s="285">
        <v>56029</v>
      </c>
      <c r="F34" s="285">
        <v>54393</v>
      </c>
      <c r="G34" s="285">
        <v>42568</v>
      </c>
      <c r="H34" s="285">
        <v>48993</v>
      </c>
      <c r="I34" s="285">
        <v>52031</v>
      </c>
      <c r="J34" s="285">
        <v>58091</v>
      </c>
      <c r="K34" s="285">
        <v>63124</v>
      </c>
      <c r="L34" s="285">
        <v>63967</v>
      </c>
      <c r="M34" s="285">
        <v>59098</v>
      </c>
      <c r="N34" s="285">
        <v>61559</v>
      </c>
      <c r="O34" s="285">
        <v>60132</v>
      </c>
      <c r="P34" s="285">
        <v>65275</v>
      </c>
      <c r="Q34" s="285">
        <v>67400</v>
      </c>
      <c r="R34" s="285">
        <v>65761</v>
      </c>
      <c r="S34" s="285">
        <v>53676</v>
      </c>
      <c r="T34" s="285">
        <v>64881</v>
      </c>
      <c r="U34" s="285">
        <v>63971</v>
      </c>
      <c r="V34" s="285">
        <v>74862</v>
      </c>
      <c r="W34" s="285">
        <v>72763</v>
      </c>
      <c r="X34" s="285">
        <v>76000</v>
      </c>
      <c r="Y34" s="285">
        <v>75787</v>
      </c>
      <c r="Z34" s="285">
        <v>79100</v>
      </c>
      <c r="AA34" s="285">
        <v>80100</v>
      </c>
      <c r="AC34"/>
      <c r="AD34" s="566"/>
      <c r="AE34" s="568"/>
    </row>
    <row r="35" spans="1:31" s="8" customFormat="1" ht="15.5">
      <c r="A35" s="1106"/>
      <c r="B35" s="92" t="s">
        <v>56</v>
      </c>
      <c r="C35" s="285">
        <v>1645.1301610642649</v>
      </c>
      <c r="D35" s="285">
        <v>1857.5758784349698</v>
      </c>
      <c r="E35" s="285">
        <v>1668.1012344367107</v>
      </c>
      <c r="F35" s="285">
        <v>1620.7048701119629</v>
      </c>
      <c r="G35" s="285">
        <v>1450.5940391744753</v>
      </c>
      <c r="H35" s="285">
        <v>840.58089088946372</v>
      </c>
      <c r="I35" s="285">
        <v>1743.1997102609557</v>
      </c>
      <c r="J35" s="285">
        <v>1948.0814584014736</v>
      </c>
      <c r="K35" s="285">
        <v>1829.3498511170205</v>
      </c>
      <c r="L35" s="285">
        <v>2141.2398242768741</v>
      </c>
      <c r="M35" s="285">
        <v>1874.4318278544799</v>
      </c>
      <c r="N35" s="285">
        <v>1912.5229454669504</v>
      </c>
      <c r="O35" s="285">
        <v>1836.0440364531364</v>
      </c>
      <c r="P35" s="285">
        <v>1917.3649942550746</v>
      </c>
      <c r="Q35" s="285">
        <v>1958.4866468842731</v>
      </c>
      <c r="R35" s="285">
        <v>1694.5758124116117</v>
      </c>
      <c r="S35" s="285">
        <v>1560.4180639391907</v>
      </c>
      <c r="T35" s="285">
        <v>1866.1626670365747</v>
      </c>
      <c r="U35" s="285">
        <v>1755.6861702959154</v>
      </c>
      <c r="V35" s="285">
        <v>1880.719255239256</v>
      </c>
      <c r="W35" s="285">
        <v>1934.860358771168</v>
      </c>
      <c r="X35" s="285">
        <v>2039.5</v>
      </c>
      <c r="Y35" s="285">
        <v>1939.6</v>
      </c>
      <c r="Z35" s="285">
        <v>1571.4</v>
      </c>
      <c r="AA35" s="285">
        <v>1585.5</v>
      </c>
      <c r="AC35"/>
      <c r="AD35" s="566"/>
      <c r="AE35" s="568"/>
    </row>
    <row r="36" spans="1:31" s="8" customFormat="1" ht="15.5">
      <c r="A36" s="1106" t="s">
        <v>8</v>
      </c>
      <c r="B36" s="92" t="s">
        <v>84</v>
      </c>
      <c r="C36" s="285" t="s">
        <v>29</v>
      </c>
      <c r="D36" s="285" t="s">
        <v>29</v>
      </c>
      <c r="E36" s="285" t="s">
        <v>29</v>
      </c>
      <c r="F36" s="285" t="s">
        <v>29</v>
      </c>
      <c r="G36" s="285" t="s">
        <v>29</v>
      </c>
      <c r="H36" s="285" t="s">
        <v>29</v>
      </c>
      <c r="I36" s="285" t="s">
        <v>29</v>
      </c>
      <c r="J36" s="285" t="s">
        <v>29</v>
      </c>
      <c r="K36" s="285" t="s">
        <v>29</v>
      </c>
      <c r="L36" s="285" t="s">
        <v>29</v>
      </c>
      <c r="M36" s="285" t="s">
        <v>29</v>
      </c>
      <c r="N36" s="285">
        <v>0.3</v>
      </c>
      <c r="O36" s="285">
        <v>0.8</v>
      </c>
      <c r="P36" s="285">
        <v>0.7</v>
      </c>
      <c r="Q36" s="285">
        <v>1.2</v>
      </c>
      <c r="R36" s="285">
        <v>0.7</v>
      </c>
      <c r="S36" s="285">
        <v>0.4</v>
      </c>
      <c r="T36" s="285">
        <v>0.2</v>
      </c>
      <c r="U36" s="285">
        <v>0.02</v>
      </c>
      <c r="V36" s="285">
        <v>0.02</v>
      </c>
      <c r="W36" s="285">
        <v>0</v>
      </c>
      <c r="X36" s="285">
        <v>0</v>
      </c>
      <c r="Y36" s="285">
        <v>0</v>
      </c>
      <c r="Z36" s="285">
        <v>0</v>
      </c>
      <c r="AA36" s="285"/>
      <c r="AC36" s="43"/>
      <c r="AD36" s="566"/>
      <c r="AE36" s="568"/>
    </row>
    <row r="37" spans="1:31">
      <c r="A37" s="1106"/>
      <c r="B37" s="92" t="s">
        <v>57</v>
      </c>
      <c r="C37" s="285" t="s">
        <v>29</v>
      </c>
      <c r="D37" s="285" t="s">
        <v>29</v>
      </c>
      <c r="E37" s="285" t="s">
        <v>29</v>
      </c>
      <c r="F37" s="285" t="s">
        <v>29</v>
      </c>
      <c r="G37" s="285" t="s">
        <v>29</v>
      </c>
      <c r="H37" s="285" t="s">
        <v>29</v>
      </c>
      <c r="I37" s="285" t="s">
        <v>29</v>
      </c>
      <c r="J37" s="285" t="s">
        <v>29</v>
      </c>
      <c r="K37" s="285" t="s">
        <v>29</v>
      </c>
      <c r="L37" s="285" t="s">
        <v>29</v>
      </c>
      <c r="M37" s="285" t="s">
        <v>29</v>
      </c>
      <c r="N37" s="285">
        <v>120</v>
      </c>
      <c r="O37" s="285">
        <v>309</v>
      </c>
      <c r="P37" s="285">
        <v>304</v>
      </c>
      <c r="Q37" s="285">
        <v>412</v>
      </c>
      <c r="R37" s="285">
        <v>340</v>
      </c>
      <c r="S37" s="285">
        <v>161</v>
      </c>
      <c r="T37" s="285">
        <v>56</v>
      </c>
      <c r="U37" s="285">
        <v>13</v>
      </c>
      <c r="V37" s="285">
        <v>6</v>
      </c>
      <c r="W37" s="285">
        <v>0</v>
      </c>
      <c r="X37" s="285">
        <v>0</v>
      </c>
      <c r="Y37" s="285"/>
      <c r="Z37" s="285"/>
      <c r="AA37" s="285"/>
      <c r="AC37" s="43"/>
    </row>
    <row r="38" spans="1:31">
      <c r="A38" s="1106"/>
      <c r="B38" s="92" t="s">
        <v>524</v>
      </c>
      <c r="C38" s="285">
        <v>0</v>
      </c>
      <c r="D38" s="285">
        <v>0</v>
      </c>
      <c r="E38" s="285">
        <v>0</v>
      </c>
      <c r="F38" s="285">
        <v>0</v>
      </c>
      <c r="G38" s="285">
        <v>0</v>
      </c>
      <c r="H38" s="285">
        <v>0</v>
      </c>
      <c r="I38" s="285">
        <v>0</v>
      </c>
      <c r="J38" s="285">
        <v>0</v>
      </c>
      <c r="K38" s="285">
        <v>0</v>
      </c>
      <c r="L38" s="285">
        <v>0</v>
      </c>
      <c r="M38" s="285">
        <v>0</v>
      </c>
      <c r="N38" s="285">
        <v>120</v>
      </c>
      <c r="O38" s="285">
        <v>309</v>
      </c>
      <c r="P38" s="285">
        <v>304</v>
      </c>
      <c r="Q38" s="285">
        <v>412</v>
      </c>
      <c r="R38" s="285">
        <v>340</v>
      </c>
      <c r="S38" s="285">
        <v>161</v>
      </c>
      <c r="T38" s="285">
        <v>56</v>
      </c>
      <c r="U38" s="285">
        <v>13</v>
      </c>
      <c r="V38" s="285">
        <v>6</v>
      </c>
      <c r="W38" s="285">
        <v>0</v>
      </c>
      <c r="X38" s="285">
        <v>0</v>
      </c>
      <c r="Y38" s="285"/>
      <c r="Z38" s="285"/>
      <c r="AA38" s="285"/>
    </row>
    <row r="39" spans="1:31">
      <c r="A39" s="1106"/>
      <c r="B39" s="92" t="s">
        <v>56</v>
      </c>
      <c r="C39" s="285"/>
      <c r="D39" s="285"/>
      <c r="E39" s="285"/>
      <c r="F39" s="285"/>
      <c r="G39" s="285"/>
      <c r="H39" s="285"/>
      <c r="I39" s="285"/>
      <c r="J39" s="285"/>
      <c r="K39" s="285"/>
      <c r="L39" s="285"/>
      <c r="M39" s="285"/>
      <c r="N39" s="285">
        <v>2633.3333333333335</v>
      </c>
      <c r="O39" s="285">
        <v>2689</v>
      </c>
      <c r="P39" s="285">
        <v>2125</v>
      </c>
      <c r="Q39" s="285">
        <v>2878.6407766990292</v>
      </c>
      <c r="R39" s="285">
        <v>2058.8235294117649</v>
      </c>
      <c r="S39" s="285">
        <v>2484.4720496894411</v>
      </c>
      <c r="T39" s="285">
        <v>3571.4285714285716</v>
      </c>
      <c r="U39" s="285">
        <v>1538.4615384615386</v>
      </c>
      <c r="V39" s="285">
        <v>3333.3333333333335</v>
      </c>
      <c r="W39" s="285"/>
      <c r="X39" s="285"/>
      <c r="Y39" s="285"/>
      <c r="Z39" s="285"/>
      <c r="AA39" s="285"/>
    </row>
    <row r="40" spans="1:31" ht="15.5">
      <c r="A40" s="1106" t="s">
        <v>6</v>
      </c>
      <c r="B40" s="92" t="s">
        <v>84</v>
      </c>
      <c r="C40" s="285">
        <v>151</v>
      </c>
      <c r="D40" s="285">
        <v>167</v>
      </c>
      <c r="E40" s="285">
        <v>93</v>
      </c>
      <c r="F40" s="285">
        <v>117</v>
      </c>
      <c r="G40" s="285">
        <v>91</v>
      </c>
      <c r="H40" s="285">
        <v>65</v>
      </c>
      <c r="I40" s="285">
        <v>98</v>
      </c>
      <c r="J40" s="285">
        <v>103</v>
      </c>
      <c r="K40" s="285">
        <v>100</v>
      </c>
      <c r="L40" s="285" t="s">
        <v>7</v>
      </c>
      <c r="M40" s="285" t="s">
        <v>7</v>
      </c>
      <c r="N40" s="285" t="s">
        <v>7</v>
      </c>
      <c r="O40" s="285">
        <v>102</v>
      </c>
      <c r="P40" s="285">
        <v>99</v>
      </c>
      <c r="Q40" s="285">
        <v>156</v>
      </c>
      <c r="R40" s="285">
        <v>71</v>
      </c>
      <c r="S40" s="285">
        <v>147.048</v>
      </c>
      <c r="T40" s="285">
        <v>159.488</v>
      </c>
      <c r="U40" s="285">
        <v>170.12799999999999</v>
      </c>
      <c r="V40" s="285">
        <v>179.83600000000001</v>
      </c>
      <c r="W40" s="285">
        <v>132.24299999999999</v>
      </c>
      <c r="X40" s="285">
        <v>207.821</v>
      </c>
      <c r="Y40" s="285">
        <v>245.792</v>
      </c>
      <c r="Z40" s="285">
        <v>161.91999999999999</v>
      </c>
      <c r="AA40" s="285"/>
      <c r="AB40" s="30"/>
      <c r="AC40" s="30"/>
      <c r="AD40" s="566"/>
      <c r="AE40" s="568"/>
    </row>
    <row r="41" spans="1:31">
      <c r="A41" s="1106"/>
      <c r="B41" s="92" t="s">
        <v>57</v>
      </c>
      <c r="C41" s="285">
        <v>406100</v>
      </c>
      <c r="D41" s="285">
        <v>383800</v>
      </c>
      <c r="E41" s="285">
        <v>174000</v>
      </c>
      <c r="F41" s="285">
        <v>179000</v>
      </c>
      <c r="G41" s="285">
        <v>184000</v>
      </c>
      <c r="H41" s="285">
        <v>191000</v>
      </c>
      <c r="I41" s="285">
        <v>406100</v>
      </c>
      <c r="J41" s="285">
        <v>358000</v>
      </c>
      <c r="K41" s="285">
        <v>384300</v>
      </c>
      <c r="L41" s="285" t="s">
        <v>7</v>
      </c>
      <c r="M41" s="285">
        <v>281936</v>
      </c>
      <c r="N41" s="285" t="s">
        <v>7</v>
      </c>
      <c r="O41" s="285">
        <v>363400</v>
      </c>
      <c r="P41" s="285">
        <v>300000</v>
      </c>
      <c r="Q41" s="285">
        <v>376500</v>
      </c>
      <c r="R41" s="285">
        <v>234884</v>
      </c>
      <c r="S41" s="285"/>
      <c r="T41" s="285"/>
      <c r="U41" s="285"/>
      <c r="V41" s="285"/>
      <c r="W41" s="285">
        <v>284000</v>
      </c>
      <c r="X41" s="285"/>
      <c r="Y41" s="285"/>
      <c r="Z41" s="285"/>
      <c r="AA41" s="285"/>
    </row>
    <row r="42" spans="1:31">
      <c r="A42" s="1106"/>
      <c r="B42" s="92" t="s">
        <v>524</v>
      </c>
      <c r="C42" s="285">
        <v>184196</v>
      </c>
      <c r="D42" s="285">
        <v>174233</v>
      </c>
      <c r="E42" s="285">
        <v>334700</v>
      </c>
      <c r="F42" s="285">
        <v>120000</v>
      </c>
      <c r="G42" s="285">
        <v>95000</v>
      </c>
      <c r="H42" s="285">
        <v>317800</v>
      </c>
      <c r="I42" s="285">
        <v>357700</v>
      </c>
      <c r="J42" s="285">
        <v>362100</v>
      </c>
      <c r="K42" s="285">
        <v>310900</v>
      </c>
      <c r="L42" s="285">
        <v>182000</v>
      </c>
      <c r="M42" s="285">
        <v>226593</v>
      </c>
      <c r="N42" s="285">
        <v>238778</v>
      </c>
      <c r="O42" s="285">
        <v>363400</v>
      </c>
      <c r="P42" s="285">
        <v>403700</v>
      </c>
      <c r="Q42" s="285">
        <v>376500</v>
      </c>
      <c r="R42" s="285">
        <v>234884</v>
      </c>
      <c r="S42" s="285">
        <v>327000</v>
      </c>
      <c r="T42" s="285">
        <v>325000</v>
      </c>
      <c r="U42" s="285">
        <v>869572</v>
      </c>
      <c r="V42" s="285">
        <v>724801</v>
      </c>
      <c r="W42" s="285"/>
      <c r="X42" s="285"/>
      <c r="Y42" s="285"/>
      <c r="Z42" s="285"/>
      <c r="AA42" s="285"/>
    </row>
    <row r="43" spans="1:31" ht="15.5">
      <c r="A43" s="1106"/>
      <c r="B43" s="92" t="s">
        <v>56</v>
      </c>
      <c r="C43" s="285">
        <v>371.82959862102928</v>
      </c>
      <c r="D43" s="285">
        <v>435.12245961438248</v>
      </c>
      <c r="E43" s="285">
        <v>534.48275862068965</v>
      </c>
      <c r="F43" s="285">
        <v>653.63128491620114</v>
      </c>
      <c r="G43" s="285">
        <v>494.56521739130437</v>
      </c>
      <c r="H43" s="285">
        <v>340.31413612565444</v>
      </c>
      <c r="I43" s="285">
        <v>241.319871952721</v>
      </c>
      <c r="J43" s="285">
        <v>287.70949720670393</v>
      </c>
      <c r="K43" s="285">
        <v>260.21337496747333</v>
      </c>
      <c r="L43" s="285" t="s">
        <v>7</v>
      </c>
      <c r="M43" s="285" t="s">
        <v>7</v>
      </c>
      <c r="N43" s="285" t="s">
        <v>7</v>
      </c>
      <c r="O43" s="285">
        <v>280.68244358833243</v>
      </c>
      <c r="P43" s="285">
        <v>330</v>
      </c>
      <c r="Q43" s="285">
        <v>414.34262948207169</v>
      </c>
      <c r="R43" s="285">
        <v>302.27686858193834</v>
      </c>
      <c r="S43" s="285">
        <v>406.70000000000005</v>
      </c>
      <c r="T43" s="285">
        <v>424.6</v>
      </c>
      <c r="U43" s="285">
        <v>474.90000000000003</v>
      </c>
      <c r="V43" s="285">
        <v>470.5</v>
      </c>
      <c r="W43" s="285">
        <v>465.6443661971831</v>
      </c>
      <c r="X43" s="285">
        <v>917.5</v>
      </c>
      <c r="Y43" s="285">
        <v>962</v>
      </c>
      <c r="Z43" s="285">
        <v>442.7</v>
      </c>
      <c r="AA43" s="285"/>
      <c r="AD43" s="566"/>
      <c r="AE43" s="568"/>
    </row>
    <row r="44" spans="1:31">
      <c r="A44" s="1106" t="s">
        <v>5</v>
      </c>
      <c r="B44" s="92" t="s">
        <v>84</v>
      </c>
      <c r="C44" s="285" t="s">
        <v>29</v>
      </c>
      <c r="D44" s="285" t="s">
        <v>29</v>
      </c>
      <c r="E44" s="285" t="s">
        <v>29</v>
      </c>
      <c r="F44" s="285" t="s">
        <v>29</v>
      </c>
      <c r="G44" s="285" t="s">
        <v>29</v>
      </c>
      <c r="H44" s="285" t="s">
        <v>29</v>
      </c>
      <c r="I44" s="285" t="s">
        <v>29</v>
      </c>
      <c r="J44" s="285" t="s">
        <v>29</v>
      </c>
      <c r="K44" s="285" t="s">
        <v>29</v>
      </c>
      <c r="L44" s="285" t="s">
        <v>29</v>
      </c>
      <c r="M44" s="285" t="s">
        <v>29</v>
      </c>
      <c r="N44" s="285" t="s">
        <v>29</v>
      </c>
      <c r="O44" s="285" t="s">
        <v>29</v>
      </c>
      <c r="P44" s="285" t="s">
        <v>29</v>
      </c>
      <c r="Q44" s="285" t="s">
        <v>29</v>
      </c>
      <c r="R44" s="285" t="s">
        <v>29</v>
      </c>
      <c r="S44" s="285" t="s">
        <v>29</v>
      </c>
      <c r="T44" s="285" t="s">
        <v>29</v>
      </c>
      <c r="U44" s="285" t="s">
        <v>29</v>
      </c>
      <c r="V44" s="285" t="s">
        <v>29</v>
      </c>
      <c r="W44" s="285" t="s">
        <v>29</v>
      </c>
      <c r="X44" s="285" t="s">
        <v>29</v>
      </c>
      <c r="Y44" s="285" t="s">
        <v>29</v>
      </c>
      <c r="Z44" s="285" t="s">
        <v>29</v>
      </c>
      <c r="AA44" s="285">
        <v>169.31100000000001</v>
      </c>
    </row>
    <row r="45" spans="1:31">
      <c r="A45" s="1106"/>
      <c r="B45" s="92" t="s">
        <v>57</v>
      </c>
      <c r="C45" s="285" t="s">
        <v>29</v>
      </c>
      <c r="D45" s="285" t="s">
        <v>29</v>
      </c>
      <c r="E45" s="285" t="s">
        <v>29</v>
      </c>
      <c r="F45" s="285" t="s">
        <v>29</v>
      </c>
      <c r="G45" s="285" t="s">
        <v>29</v>
      </c>
      <c r="H45" s="285" t="s">
        <v>29</v>
      </c>
      <c r="I45" s="285" t="s">
        <v>29</v>
      </c>
      <c r="J45" s="285" t="s">
        <v>29</v>
      </c>
      <c r="K45" s="285" t="s">
        <v>29</v>
      </c>
      <c r="L45" s="285" t="s">
        <v>29</v>
      </c>
      <c r="M45" s="285" t="s">
        <v>29</v>
      </c>
      <c r="N45" s="285" t="s">
        <v>29</v>
      </c>
      <c r="O45" s="285" t="s">
        <v>29</v>
      </c>
      <c r="P45" s="285" t="s">
        <v>29</v>
      </c>
      <c r="Q45" s="285" t="s">
        <v>29</v>
      </c>
      <c r="R45" s="285" t="s">
        <v>29</v>
      </c>
      <c r="S45" s="285" t="s">
        <v>29</v>
      </c>
      <c r="T45" s="285" t="s">
        <v>29</v>
      </c>
      <c r="U45" s="285" t="s">
        <v>29</v>
      </c>
      <c r="V45" s="285" t="s">
        <v>29</v>
      </c>
      <c r="W45" s="285" t="s">
        <v>29</v>
      </c>
      <c r="X45" s="285" t="s">
        <v>29</v>
      </c>
      <c r="Y45" s="285" t="s">
        <v>29</v>
      </c>
      <c r="Z45" s="285" t="s">
        <v>29</v>
      </c>
      <c r="AA45" s="285"/>
    </row>
    <row r="46" spans="1:31">
      <c r="A46" s="1106"/>
      <c r="B46" s="92" t="s">
        <v>524</v>
      </c>
      <c r="C46" s="285" t="s">
        <v>29</v>
      </c>
      <c r="D46" s="285" t="s">
        <v>29</v>
      </c>
      <c r="E46" s="285" t="s">
        <v>29</v>
      </c>
      <c r="F46" s="285" t="s">
        <v>29</v>
      </c>
      <c r="G46" s="285" t="s">
        <v>29</v>
      </c>
      <c r="H46" s="285" t="s">
        <v>29</v>
      </c>
      <c r="I46" s="285" t="s">
        <v>29</v>
      </c>
      <c r="J46" s="285" t="s">
        <v>29</v>
      </c>
      <c r="K46" s="285" t="s">
        <v>29</v>
      </c>
      <c r="L46" s="285" t="s">
        <v>29</v>
      </c>
      <c r="M46" s="285" t="s">
        <v>29</v>
      </c>
      <c r="N46" s="285" t="s">
        <v>29</v>
      </c>
      <c r="O46" s="285" t="s">
        <v>29</v>
      </c>
      <c r="P46" s="285" t="s">
        <v>29</v>
      </c>
      <c r="Q46" s="285" t="s">
        <v>29</v>
      </c>
      <c r="R46" s="285" t="s">
        <v>29</v>
      </c>
      <c r="S46" s="285" t="s">
        <v>29</v>
      </c>
      <c r="T46" s="285" t="s">
        <v>29</v>
      </c>
      <c r="U46" s="285" t="s">
        <v>29</v>
      </c>
      <c r="V46" s="285" t="s">
        <v>29</v>
      </c>
      <c r="W46" s="285" t="s">
        <v>29</v>
      </c>
      <c r="X46" s="285" t="s">
        <v>29</v>
      </c>
      <c r="Y46" s="285" t="s">
        <v>29</v>
      </c>
      <c r="Z46" s="285" t="s">
        <v>29</v>
      </c>
      <c r="AA46" s="285">
        <v>273082</v>
      </c>
    </row>
    <row r="47" spans="1:31">
      <c r="A47" s="1106"/>
      <c r="B47" s="92" t="s">
        <v>56</v>
      </c>
      <c r="C47" s="285" t="s">
        <v>29</v>
      </c>
      <c r="D47" s="285" t="s">
        <v>29</v>
      </c>
      <c r="E47" s="285" t="s">
        <v>29</v>
      </c>
      <c r="F47" s="285" t="s">
        <v>29</v>
      </c>
      <c r="G47" s="285" t="s">
        <v>29</v>
      </c>
      <c r="H47" s="285" t="s">
        <v>29</v>
      </c>
      <c r="I47" s="285" t="s">
        <v>29</v>
      </c>
      <c r="J47" s="285" t="s">
        <v>29</v>
      </c>
      <c r="K47" s="285" t="s">
        <v>29</v>
      </c>
      <c r="L47" s="285" t="s">
        <v>29</v>
      </c>
      <c r="M47" s="285" t="s">
        <v>29</v>
      </c>
      <c r="N47" s="285" t="s">
        <v>29</v>
      </c>
      <c r="O47" s="285" t="s">
        <v>29</v>
      </c>
      <c r="P47" s="285" t="s">
        <v>29</v>
      </c>
      <c r="Q47" s="285" t="s">
        <v>29</v>
      </c>
      <c r="R47" s="285" t="s">
        <v>29</v>
      </c>
      <c r="S47" s="285" t="s">
        <v>29</v>
      </c>
      <c r="T47" s="285" t="s">
        <v>29</v>
      </c>
      <c r="U47" s="285" t="s">
        <v>29</v>
      </c>
      <c r="V47" s="285" t="s">
        <v>29</v>
      </c>
      <c r="W47" s="285" t="s">
        <v>29</v>
      </c>
      <c r="X47" s="285" t="s">
        <v>29</v>
      </c>
      <c r="Y47" s="285" t="s">
        <v>29</v>
      </c>
      <c r="Z47" s="285" t="s">
        <v>29</v>
      </c>
      <c r="AA47" s="285">
        <v>620</v>
      </c>
    </row>
    <row r="48" spans="1:31">
      <c r="A48" s="1106" t="s">
        <v>4</v>
      </c>
      <c r="B48" s="92" t="s">
        <v>84</v>
      </c>
      <c r="C48" s="285" t="s">
        <v>29</v>
      </c>
      <c r="D48" s="285" t="s">
        <v>29</v>
      </c>
      <c r="E48" s="285" t="s">
        <v>29</v>
      </c>
      <c r="F48" s="285" t="s">
        <v>29</v>
      </c>
      <c r="G48" s="285" t="s">
        <v>29</v>
      </c>
      <c r="H48" s="285" t="s">
        <v>29</v>
      </c>
      <c r="I48" s="285" t="s">
        <v>29</v>
      </c>
      <c r="J48" s="285" t="s">
        <v>29</v>
      </c>
      <c r="K48" s="285" t="s">
        <v>29</v>
      </c>
      <c r="L48" s="285" t="s">
        <v>29</v>
      </c>
      <c r="M48" s="285" t="s">
        <v>29</v>
      </c>
      <c r="N48" s="285" t="s">
        <v>29</v>
      </c>
      <c r="O48" s="285" t="s">
        <v>29</v>
      </c>
      <c r="P48" s="285" t="s">
        <v>29</v>
      </c>
      <c r="Q48" s="285" t="s">
        <v>29</v>
      </c>
      <c r="R48" s="285" t="s">
        <v>29</v>
      </c>
      <c r="S48" s="285" t="s">
        <v>29</v>
      </c>
      <c r="T48" s="285" t="s">
        <v>29</v>
      </c>
      <c r="U48" s="285" t="s">
        <v>29</v>
      </c>
      <c r="V48" s="285" t="s">
        <v>29</v>
      </c>
      <c r="W48" s="285" t="s">
        <v>29</v>
      </c>
      <c r="X48" s="285" t="s">
        <v>29</v>
      </c>
      <c r="Y48" s="285" t="s">
        <v>29</v>
      </c>
      <c r="Z48" s="285" t="s">
        <v>29</v>
      </c>
      <c r="AA48" s="285"/>
    </row>
    <row r="49" spans="1:31">
      <c r="A49" s="1106"/>
      <c r="B49" s="92" t="s">
        <v>57</v>
      </c>
      <c r="C49" s="285" t="s">
        <v>29</v>
      </c>
      <c r="D49" s="285" t="s">
        <v>29</v>
      </c>
      <c r="E49" s="285" t="s">
        <v>29</v>
      </c>
      <c r="F49" s="285" t="s">
        <v>29</v>
      </c>
      <c r="G49" s="285" t="s">
        <v>29</v>
      </c>
      <c r="H49" s="285" t="s">
        <v>29</v>
      </c>
      <c r="I49" s="285" t="s">
        <v>29</v>
      </c>
      <c r="J49" s="285" t="s">
        <v>29</v>
      </c>
      <c r="K49" s="285" t="s">
        <v>29</v>
      </c>
      <c r="L49" s="285" t="s">
        <v>29</v>
      </c>
      <c r="M49" s="285" t="s">
        <v>29</v>
      </c>
      <c r="N49" s="285" t="s">
        <v>29</v>
      </c>
      <c r="O49" s="285" t="s">
        <v>29</v>
      </c>
      <c r="P49" s="285" t="s">
        <v>29</v>
      </c>
      <c r="Q49" s="285" t="s">
        <v>29</v>
      </c>
      <c r="R49" s="285" t="s">
        <v>29</v>
      </c>
      <c r="S49" s="285" t="s">
        <v>29</v>
      </c>
      <c r="T49" s="285" t="s">
        <v>29</v>
      </c>
      <c r="U49" s="285" t="s">
        <v>29</v>
      </c>
      <c r="V49" s="285" t="s">
        <v>29</v>
      </c>
      <c r="W49" s="285" t="s">
        <v>29</v>
      </c>
      <c r="X49" s="285" t="s">
        <v>29</v>
      </c>
      <c r="Y49" s="285" t="s">
        <v>29</v>
      </c>
      <c r="Z49" s="285" t="s">
        <v>29</v>
      </c>
      <c r="AA49" s="285"/>
    </row>
    <row r="50" spans="1:31">
      <c r="A50" s="1106"/>
      <c r="B50" s="92" t="s">
        <v>524</v>
      </c>
      <c r="C50" s="285" t="s">
        <v>29</v>
      </c>
      <c r="D50" s="285" t="s">
        <v>29</v>
      </c>
      <c r="E50" s="285" t="s">
        <v>29</v>
      </c>
      <c r="F50" s="285" t="s">
        <v>29</v>
      </c>
      <c r="G50" s="285" t="s">
        <v>29</v>
      </c>
      <c r="H50" s="285" t="s">
        <v>29</v>
      </c>
      <c r="I50" s="285" t="s">
        <v>29</v>
      </c>
      <c r="J50" s="285" t="s">
        <v>29</v>
      </c>
      <c r="K50" s="285" t="s">
        <v>29</v>
      </c>
      <c r="L50" s="285" t="s">
        <v>29</v>
      </c>
      <c r="M50" s="285" t="s">
        <v>29</v>
      </c>
      <c r="N50" s="285" t="s">
        <v>29</v>
      </c>
      <c r="O50" s="285" t="s">
        <v>29</v>
      </c>
      <c r="P50" s="285" t="s">
        <v>29</v>
      </c>
      <c r="Q50" s="285" t="s">
        <v>29</v>
      </c>
      <c r="R50" s="285" t="s">
        <v>29</v>
      </c>
      <c r="S50" s="285" t="s">
        <v>29</v>
      </c>
      <c r="T50" s="285" t="s">
        <v>29</v>
      </c>
      <c r="U50" s="285" t="s">
        <v>29</v>
      </c>
      <c r="V50" s="285" t="s">
        <v>29</v>
      </c>
      <c r="W50" s="285" t="s">
        <v>29</v>
      </c>
      <c r="X50" s="285" t="s">
        <v>29</v>
      </c>
      <c r="Y50" s="285" t="s">
        <v>29</v>
      </c>
      <c r="Z50" s="285" t="s">
        <v>29</v>
      </c>
      <c r="AA50" s="285"/>
    </row>
    <row r="51" spans="1:31">
      <c r="A51" s="1106"/>
      <c r="B51" s="92" t="s">
        <v>56</v>
      </c>
      <c r="C51" s="285" t="s">
        <v>29</v>
      </c>
      <c r="D51" s="285" t="s">
        <v>29</v>
      </c>
      <c r="E51" s="285" t="s">
        <v>29</v>
      </c>
      <c r="F51" s="285" t="s">
        <v>29</v>
      </c>
      <c r="G51" s="285" t="s">
        <v>29</v>
      </c>
      <c r="H51" s="285" t="s">
        <v>29</v>
      </c>
      <c r="I51" s="285" t="s">
        <v>29</v>
      </c>
      <c r="J51" s="285" t="s">
        <v>29</v>
      </c>
      <c r="K51" s="285" t="s">
        <v>29</v>
      </c>
      <c r="L51" s="285" t="s">
        <v>29</v>
      </c>
      <c r="M51" s="285" t="s">
        <v>29</v>
      </c>
      <c r="N51" s="285" t="s">
        <v>29</v>
      </c>
      <c r="O51" s="285" t="s">
        <v>29</v>
      </c>
      <c r="P51" s="285" t="s">
        <v>29</v>
      </c>
      <c r="Q51" s="285" t="s">
        <v>29</v>
      </c>
      <c r="R51" s="285" t="s">
        <v>29</v>
      </c>
      <c r="S51" s="285" t="s">
        <v>29</v>
      </c>
      <c r="T51" s="285" t="s">
        <v>29</v>
      </c>
      <c r="U51" s="285" t="s">
        <v>29</v>
      </c>
      <c r="V51" s="285" t="s">
        <v>29</v>
      </c>
      <c r="W51" s="285" t="s">
        <v>29</v>
      </c>
      <c r="X51" s="285" t="s">
        <v>29</v>
      </c>
      <c r="Y51" s="285" t="s">
        <v>29</v>
      </c>
      <c r="Z51" s="285" t="s">
        <v>29</v>
      </c>
      <c r="AA51" s="285"/>
    </row>
    <row r="52" spans="1:31" ht="15.5">
      <c r="A52" s="1106" t="s">
        <v>3</v>
      </c>
      <c r="B52" s="92" t="s">
        <v>84</v>
      </c>
      <c r="C52" s="285">
        <v>3</v>
      </c>
      <c r="D52" s="285">
        <v>3.2</v>
      </c>
      <c r="E52" s="285">
        <v>3.2</v>
      </c>
      <c r="F52" s="285">
        <v>3.2</v>
      </c>
      <c r="G52" s="285">
        <v>3.2</v>
      </c>
      <c r="H52" s="285">
        <v>3.2</v>
      </c>
      <c r="I52" s="285">
        <v>3.2</v>
      </c>
      <c r="J52" s="285">
        <v>3.2</v>
      </c>
      <c r="K52" s="285">
        <v>3</v>
      </c>
      <c r="L52" s="285">
        <v>2.8479999999999999</v>
      </c>
      <c r="M52" s="285">
        <v>2.9</v>
      </c>
      <c r="N52" s="285">
        <v>2.5270000000000001</v>
      </c>
      <c r="O52" s="285">
        <v>3</v>
      </c>
      <c r="P52" s="285">
        <v>3</v>
      </c>
      <c r="Q52" s="285">
        <v>3.0569999999999999</v>
      </c>
      <c r="R52" s="285">
        <v>3.0739999999999998</v>
      </c>
      <c r="S52" s="285">
        <v>3.073</v>
      </c>
      <c r="T52" s="285">
        <v>3.0750000000000002</v>
      </c>
      <c r="U52" s="285">
        <v>3.0760000000000001</v>
      </c>
      <c r="V52" s="285">
        <v>3.077</v>
      </c>
      <c r="W52" s="520">
        <v>2.052</v>
      </c>
      <c r="X52" s="285">
        <v>3.0808400000000002</v>
      </c>
      <c r="Y52" s="285">
        <v>3.0814599999999999</v>
      </c>
      <c r="Z52" s="285">
        <v>3.0820700000000003</v>
      </c>
      <c r="AA52" s="285">
        <v>3.08236</v>
      </c>
      <c r="AC52" s="43"/>
      <c r="AD52" s="566"/>
      <c r="AE52" s="568"/>
    </row>
    <row r="53" spans="1:31">
      <c r="A53" s="1106"/>
      <c r="B53" s="92" t="s">
        <v>57</v>
      </c>
      <c r="C53" s="285">
        <v>1300</v>
      </c>
      <c r="D53" s="285">
        <v>1400</v>
      </c>
      <c r="E53" s="285">
        <v>1400</v>
      </c>
      <c r="F53" s="285">
        <v>1400</v>
      </c>
      <c r="G53" s="285">
        <v>1400</v>
      </c>
      <c r="H53" s="285">
        <v>1400</v>
      </c>
      <c r="I53" s="285">
        <v>1400</v>
      </c>
      <c r="J53" s="285">
        <v>1400</v>
      </c>
      <c r="K53" s="285">
        <v>1199</v>
      </c>
      <c r="L53" s="285">
        <v>1046</v>
      </c>
      <c r="M53" s="285">
        <v>1100</v>
      </c>
      <c r="N53" s="285">
        <v>1012</v>
      </c>
      <c r="O53" s="285">
        <v>1100</v>
      </c>
      <c r="P53" s="285">
        <v>1150</v>
      </c>
      <c r="Q53" s="285" t="s">
        <v>7</v>
      </c>
      <c r="R53" s="285"/>
      <c r="S53" s="285"/>
      <c r="T53" s="285"/>
      <c r="U53" s="285"/>
      <c r="V53" s="285"/>
      <c r="W53" s="285"/>
      <c r="X53" s="285"/>
      <c r="Y53" s="285"/>
      <c r="Z53" s="285"/>
      <c r="AA53" s="285"/>
      <c r="AC53" s="43"/>
    </row>
    <row r="54" spans="1:31" ht="15.5">
      <c r="A54" s="1106"/>
      <c r="B54" s="92" t="s">
        <v>524</v>
      </c>
      <c r="C54" s="285">
        <v>1305</v>
      </c>
      <c r="D54" s="285">
        <v>1400</v>
      </c>
      <c r="E54" s="285">
        <v>1273</v>
      </c>
      <c r="F54" s="285">
        <v>1340</v>
      </c>
      <c r="G54" s="285">
        <v>1292</v>
      </c>
      <c r="H54" s="285">
        <v>1274</v>
      </c>
      <c r="I54" s="285">
        <v>1258</v>
      </c>
      <c r="J54" s="285">
        <v>1316</v>
      </c>
      <c r="K54" s="285">
        <v>1184</v>
      </c>
      <c r="L54" s="285">
        <v>1197</v>
      </c>
      <c r="M54" s="285">
        <v>1184</v>
      </c>
      <c r="N54" s="285">
        <v>1173</v>
      </c>
      <c r="O54" s="285">
        <v>1100</v>
      </c>
      <c r="P54" s="285">
        <v>1150</v>
      </c>
      <c r="Q54" s="285">
        <v>1146</v>
      </c>
      <c r="R54" s="285">
        <v>1130</v>
      </c>
      <c r="S54" s="285">
        <v>1127</v>
      </c>
      <c r="T54" s="285">
        <v>1113</v>
      </c>
      <c r="U54" s="285">
        <v>1109</v>
      </c>
      <c r="V54" s="285">
        <v>1097</v>
      </c>
      <c r="W54" s="285">
        <v>1087</v>
      </c>
      <c r="X54" s="285">
        <v>1081</v>
      </c>
      <c r="Y54" s="285">
        <v>1073</v>
      </c>
      <c r="Z54" s="285">
        <v>1065</v>
      </c>
      <c r="AA54" s="285">
        <v>1058</v>
      </c>
      <c r="AD54" s="566"/>
      <c r="AE54" s="568"/>
    </row>
    <row r="55" spans="1:31" ht="15.5">
      <c r="A55" s="1106"/>
      <c r="B55" s="92" t="s">
        <v>56</v>
      </c>
      <c r="C55" s="285">
        <v>2307.6923076923076</v>
      </c>
      <c r="D55" s="285">
        <v>2285.7142857142858</v>
      </c>
      <c r="E55" s="285">
        <v>2285.7142857142858</v>
      </c>
      <c r="F55" s="285">
        <v>2285.7142857142858</v>
      </c>
      <c r="G55" s="285">
        <v>2285.7142857142858</v>
      </c>
      <c r="H55" s="285">
        <v>2285.7142857142858</v>
      </c>
      <c r="I55" s="285">
        <v>2285.7142857142858</v>
      </c>
      <c r="J55" s="285">
        <v>2285.7142857142858</v>
      </c>
      <c r="K55" s="285">
        <v>2502.0850708924104</v>
      </c>
      <c r="L55" s="285">
        <v>2722.7533460803061</v>
      </c>
      <c r="M55" s="285">
        <v>2636.3636363636365</v>
      </c>
      <c r="N55" s="285">
        <v>2497.0355731225295</v>
      </c>
      <c r="O55" s="285">
        <v>2727.2727272727275</v>
      </c>
      <c r="P55" s="285">
        <v>2608.695652173913</v>
      </c>
      <c r="Q55" s="285">
        <v>2667.5</v>
      </c>
      <c r="R55" s="285">
        <v>2720.4</v>
      </c>
      <c r="S55" s="285">
        <v>2726.7000000000003</v>
      </c>
      <c r="T55" s="285">
        <v>2762.8</v>
      </c>
      <c r="U55" s="285">
        <v>2773.7000000000003</v>
      </c>
      <c r="V55" s="285">
        <v>2804.9</v>
      </c>
      <c r="W55" s="285">
        <v>2832.9</v>
      </c>
      <c r="X55" s="285">
        <v>2849.3</v>
      </c>
      <c r="Y55" s="285">
        <v>2872.2</v>
      </c>
      <c r="Z55" s="285">
        <v>2895.2</v>
      </c>
      <c r="AA55" s="285">
        <v>2912.3</v>
      </c>
      <c r="AC55" s="43"/>
      <c r="AD55" s="566"/>
      <c r="AE55" s="568"/>
    </row>
    <row r="56" spans="1:31">
      <c r="A56" s="1107" t="s">
        <v>32</v>
      </c>
      <c r="B56" s="92" t="s">
        <v>84</v>
      </c>
      <c r="C56" s="285">
        <v>722.1</v>
      </c>
      <c r="D56" s="285">
        <v>306.85000000000002</v>
      </c>
      <c r="E56" s="285">
        <v>1514.97</v>
      </c>
      <c r="F56" s="285">
        <v>594.62</v>
      </c>
      <c r="G56" s="285">
        <v>1169.32</v>
      </c>
      <c r="H56" s="285">
        <v>1077.05</v>
      </c>
      <c r="I56" s="285">
        <v>1238.56</v>
      </c>
      <c r="J56" s="285">
        <v>1341.835</v>
      </c>
      <c r="K56" s="285">
        <v>1399.6813199999999</v>
      </c>
      <c r="L56" s="285">
        <v>1334.8</v>
      </c>
      <c r="M56" s="285">
        <v>2650.1149999999998</v>
      </c>
      <c r="N56" s="285">
        <v>2248.3180000000002</v>
      </c>
      <c r="O56" s="285">
        <v>1800.551995</v>
      </c>
      <c r="P56" s="285">
        <v>2194.75</v>
      </c>
      <c r="Q56" s="285">
        <v>2586.3461539999998</v>
      </c>
      <c r="R56" s="285">
        <v>2979.86</v>
      </c>
      <c r="S56" s="285">
        <v>1382.7940000000001</v>
      </c>
      <c r="T56" s="285">
        <v>2451.6999999999998</v>
      </c>
      <c r="U56" s="285">
        <v>2219.6280000000002</v>
      </c>
      <c r="V56" s="285">
        <v>2063</v>
      </c>
      <c r="W56" s="520">
        <v>3380.7150000000001</v>
      </c>
      <c r="X56" s="285">
        <v>2501.7489999999998</v>
      </c>
      <c r="Y56" s="285">
        <v>1856.731</v>
      </c>
      <c r="Z56" s="285">
        <v>2332</v>
      </c>
      <c r="AA56" s="285">
        <v>4052.1407999999997</v>
      </c>
      <c r="AC56" s="43"/>
    </row>
    <row r="57" spans="1:31">
      <c r="A57" s="1107"/>
      <c r="B57" s="92" t="s">
        <v>57</v>
      </c>
      <c r="C57" s="285">
        <v>415600</v>
      </c>
      <c r="D57" s="285">
        <v>275800</v>
      </c>
      <c r="E57" s="285">
        <v>565600</v>
      </c>
      <c r="F57" s="285">
        <v>620800</v>
      </c>
      <c r="G57" s="285">
        <v>613130</v>
      </c>
      <c r="H57" s="285">
        <v>701990</v>
      </c>
      <c r="I57" s="285">
        <v>633770</v>
      </c>
      <c r="J57" s="285">
        <v>557981</v>
      </c>
      <c r="K57" s="285">
        <v>887662.38659999997</v>
      </c>
      <c r="L57" s="285">
        <v>805630</v>
      </c>
      <c r="M57" s="285">
        <v>1136287</v>
      </c>
      <c r="N57" s="285">
        <v>1119328</v>
      </c>
      <c r="O57" s="285">
        <v>799362.98080000002</v>
      </c>
      <c r="P57" s="285">
        <v>928272.91989999998</v>
      </c>
      <c r="Q57" s="285">
        <v>957218</v>
      </c>
      <c r="R57" s="285">
        <v>1154467</v>
      </c>
      <c r="S57" s="285">
        <v>1455564</v>
      </c>
      <c r="T57" s="285">
        <v>1097300</v>
      </c>
      <c r="U57" s="285">
        <v>1032902</v>
      </c>
      <c r="V57" s="285" t="s">
        <v>595</v>
      </c>
      <c r="W57" s="285">
        <v>1688241</v>
      </c>
      <c r="X57" s="285">
        <v>1986933</v>
      </c>
      <c r="Y57" s="285">
        <v>1181650</v>
      </c>
      <c r="Z57" s="285">
        <v>1196470</v>
      </c>
      <c r="AA57" s="285"/>
      <c r="AC57" s="43"/>
    </row>
    <row r="58" spans="1:31">
      <c r="A58" s="1107"/>
      <c r="B58" s="92" t="s">
        <v>524</v>
      </c>
      <c r="C58" s="285">
        <v>415600</v>
      </c>
      <c r="D58" s="285">
        <v>405860</v>
      </c>
      <c r="E58" s="285">
        <v>565600</v>
      </c>
      <c r="F58" s="285">
        <v>620800</v>
      </c>
      <c r="G58" s="285">
        <v>613130</v>
      </c>
      <c r="H58" s="285">
        <v>701990</v>
      </c>
      <c r="I58" s="285">
        <v>633770</v>
      </c>
      <c r="J58" s="285">
        <v>557981</v>
      </c>
      <c r="K58" s="285">
        <v>887660</v>
      </c>
      <c r="L58" s="285">
        <v>805630</v>
      </c>
      <c r="M58" s="285">
        <v>1136290</v>
      </c>
      <c r="N58" s="285">
        <v>1119324</v>
      </c>
      <c r="O58" s="285">
        <v>799361</v>
      </c>
      <c r="P58" s="285">
        <v>928273</v>
      </c>
      <c r="Q58" s="285">
        <v>957218</v>
      </c>
      <c r="R58" s="285">
        <v>1154467</v>
      </c>
      <c r="S58" s="285">
        <v>1053504</v>
      </c>
      <c r="T58" s="285">
        <v>1097283</v>
      </c>
      <c r="U58" s="285">
        <v>1032902</v>
      </c>
      <c r="V58" s="285">
        <v>1052547</v>
      </c>
      <c r="W58" s="285"/>
      <c r="X58" s="285"/>
      <c r="Y58" s="285"/>
      <c r="Z58" s="285"/>
      <c r="AA58" s="285">
        <v>1304785</v>
      </c>
    </row>
    <row r="59" spans="1:31" ht="15.5">
      <c r="A59" s="1107"/>
      <c r="B59" s="92" t="s">
        <v>56</v>
      </c>
      <c r="C59" s="520">
        <v>1737.487969201155</v>
      </c>
      <c r="D59" s="520">
        <v>1112.5815808556924</v>
      </c>
      <c r="E59" s="520">
        <v>2678.5183875530411</v>
      </c>
      <c r="F59" s="520">
        <v>957.82860824742272</v>
      </c>
      <c r="G59" s="520">
        <v>1907.1322558021952</v>
      </c>
      <c r="H59" s="520">
        <v>1534.2811151156</v>
      </c>
      <c r="I59" s="520">
        <v>1954.2736323902993</v>
      </c>
      <c r="J59" s="520">
        <v>2404.804106233008</v>
      </c>
      <c r="K59" s="520">
        <v>1576.8172011446588</v>
      </c>
      <c r="L59" s="520">
        <v>1656.8399885803656</v>
      </c>
      <c r="M59" s="520">
        <v>2332.258487512398</v>
      </c>
      <c r="N59" s="520">
        <v>2008.6319648932217</v>
      </c>
      <c r="O59" s="520">
        <v>2252.4835878664449</v>
      </c>
      <c r="P59" s="520">
        <v>2364.3369885619777</v>
      </c>
      <c r="Q59" s="520">
        <v>2701.9405757100262</v>
      </c>
      <c r="R59" s="520">
        <v>2581.1564990597394</v>
      </c>
      <c r="S59" s="520">
        <v>950.00563355510303</v>
      </c>
      <c r="T59" s="520">
        <v>2234.3023785655701</v>
      </c>
      <c r="U59" s="520">
        <v>2148.9240992853147</v>
      </c>
      <c r="V59" s="285">
        <v>3301.3</v>
      </c>
      <c r="W59" s="520">
        <v>2002.5073434420797</v>
      </c>
      <c r="X59" s="520">
        <v>1259.1008353074815</v>
      </c>
      <c r="Y59" s="520">
        <v>1571.3036855244784</v>
      </c>
      <c r="Z59" s="285">
        <v>2990</v>
      </c>
      <c r="AA59" s="285">
        <v>3105.6</v>
      </c>
      <c r="AC59" s="43"/>
      <c r="AD59" s="566"/>
      <c r="AE59" s="568"/>
    </row>
    <row r="60" spans="1:31">
      <c r="A60" s="1106" t="s">
        <v>1</v>
      </c>
      <c r="B60" s="92" t="s">
        <v>84</v>
      </c>
      <c r="C60" s="285">
        <v>8.1679999999999993</v>
      </c>
      <c r="D60" s="285">
        <v>13.955770000000001</v>
      </c>
      <c r="E60" s="285">
        <v>11.645</v>
      </c>
      <c r="F60" s="285">
        <v>10.744</v>
      </c>
      <c r="G60" s="285">
        <v>11.699299999999999</v>
      </c>
      <c r="H60" s="285">
        <v>13.337</v>
      </c>
      <c r="I60" s="285">
        <v>13.964</v>
      </c>
      <c r="J60" s="285">
        <v>18.316779999999998</v>
      </c>
      <c r="K60" s="285">
        <v>24.023</v>
      </c>
      <c r="L60" s="285">
        <v>41.929000000000002</v>
      </c>
      <c r="M60" s="285">
        <v>51.655879999999996</v>
      </c>
      <c r="N60" s="285">
        <v>49.41</v>
      </c>
      <c r="O60" s="285">
        <v>45.320999999999998</v>
      </c>
      <c r="P60" s="285">
        <v>49.639633179999997</v>
      </c>
      <c r="Q60" s="285">
        <v>49.639633179999997</v>
      </c>
      <c r="R60" s="285">
        <v>25.513745620000002</v>
      </c>
      <c r="S60" s="285">
        <v>26.67500819</v>
      </c>
      <c r="T60" s="285">
        <v>38.422899999999998</v>
      </c>
      <c r="U60" s="285">
        <v>43.063000000000002</v>
      </c>
      <c r="V60" s="285">
        <v>29.584319444720283</v>
      </c>
      <c r="W60" s="520">
        <v>34.629663156898928</v>
      </c>
      <c r="X60" s="285">
        <v>65.875830000000008</v>
      </c>
      <c r="Y60" s="285">
        <v>62.279914099569069</v>
      </c>
      <c r="Z60" s="285">
        <f>62679.8063204675/1000</f>
        <v>62.679806320467499</v>
      </c>
      <c r="AA60" s="285">
        <v>24.56561</v>
      </c>
    </row>
    <row r="61" spans="1:31">
      <c r="A61" s="1106"/>
      <c r="B61" s="92" t="s">
        <v>57</v>
      </c>
      <c r="C61" s="285">
        <v>9804</v>
      </c>
      <c r="D61" s="285">
        <v>14320.77</v>
      </c>
      <c r="E61" s="285">
        <v>12926</v>
      </c>
      <c r="F61" s="285">
        <v>10305</v>
      </c>
      <c r="G61" s="285">
        <v>12378.8</v>
      </c>
      <c r="H61" s="285">
        <v>18243</v>
      </c>
      <c r="I61" s="285">
        <v>14358</v>
      </c>
      <c r="J61" s="285">
        <v>20067.34</v>
      </c>
      <c r="K61" s="285">
        <v>25177</v>
      </c>
      <c r="L61" s="285">
        <v>31032</v>
      </c>
      <c r="M61" s="285">
        <v>35841.26</v>
      </c>
      <c r="N61" s="285">
        <v>33995</v>
      </c>
      <c r="O61" s="285">
        <v>31388</v>
      </c>
      <c r="P61" s="285">
        <v>40974.45463</v>
      </c>
      <c r="Q61" s="285">
        <v>40974.45463</v>
      </c>
      <c r="R61" s="285">
        <v>42983.974069999997</v>
      </c>
      <c r="S61" s="285">
        <v>25595</v>
      </c>
      <c r="T61" s="285">
        <v>33303.4</v>
      </c>
      <c r="U61" s="285">
        <v>34217</v>
      </c>
      <c r="V61" s="285">
        <v>48892.993864809752</v>
      </c>
      <c r="W61" s="285">
        <v>31978.534007323258</v>
      </c>
      <c r="X61" s="285">
        <v>49398.01</v>
      </c>
      <c r="Y61" s="285">
        <v>46970.688858413661</v>
      </c>
      <c r="Z61" s="285">
        <v>85511.454959193594</v>
      </c>
      <c r="AA61" s="285"/>
    </row>
    <row r="62" spans="1:31" ht="15.5">
      <c r="A62" s="1106"/>
      <c r="B62" s="92" t="s">
        <v>524</v>
      </c>
      <c r="C62" s="285">
        <v>12297</v>
      </c>
      <c r="D62" s="285">
        <v>9270</v>
      </c>
      <c r="E62" s="285">
        <v>10500</v>
      </c>
      <c r="F62" s="285">
        <v>11000</v>
      </c>
      <c r="G62" s="285">
        <v>12500</v>
      </c>
      <c r="H62" s="285">
        <v>10368</v>
      </c>
      <c r="I62" s="285">
        <v>14358</v>
      </c>
      <c r="J62" s="285">
        <v>12110</v>
      </c>
      <c r="K62" s="285">
        <v>17367</v>
      </c>
      <c r="L62" s="285">
        <v>25582</v>
      </c>
      <c r="M62" s="285">
        <v>30788</v>
      </c>
      <c r="N62" s="285">
        <v>27490</v>
      </c>
      <c r="O62" s="285">
        <v>26265</v>
      </c>
      <c r="P62" s="285">
        <v>38520</v>
      </c>
      <c r="Q62" s="285">
        <v>33207</v>
      </c>
      <c r="R62" s="285">
        <v>17907</v>
      </c>
      <c r="S62" s="285">
        <v>22087</v>
      </c>
      <c r="T62" s="285">
        <v>29575</v>
      </c>
      <c r="U62" s="285">
        <v>30297</v>
      </c>
      <c r="V62" s="285">
        <v>24576</v>
      </c>
      <c r="W62" s="285">
        <v>24756</v>
      </c>
      <c r="X62" s="285">
        <v>44233</v>
      </c>
      <c r="Y62" s="285">
        <v>39581</v>
      </c>
      <c r="Z62" s="285">
        <v>49414</v>
      </c>
      <c r="AA62" s="285">
        <v>23162</v>
      </c>
      <c r="AD62" s="566"/>
      <c r="AE62" s="568"/>
    </row>
    <row r="63" spans="1:31" ht="15.5">
      <c r="A63" s="1106"/>
      <c r="B63" s="92" t="s">
        <v>56</v>
      </c>
      <c r="C63" s="520">
        <v>833.12933496532014</v>
      </c>
      <c r="D63" s="520">
        <v>974.51254366909052</v>
      </c>
      <c r="E63" s="520">
        <v>900.89741606065297</v>
      </c>
      <c r="F63" s="520">
        <v>1042.6006792819021</v>
      </c>
      <c r="G63" s="520">
        <v>945.10776488835756</v>
      </c>
      <c r="H63" s="520">
        <v>731.07493285095654</v>
      </c>
      <c r="I63" s="520">
        <v>972.55885220782841</v>
      </c>
      <c r="J63" s="520">
        <v>912.76571782807264</v>
      </c>
      <c r="K63" s="520">
        <v>954.1645152321563</v>
      </c>
      <c r="L63" s="520">
        <v>1351.1536478473834</v>
      </c>
      <c r="M63" s="520">
        <v>1441.2406260270982</v>
      </c>
      <c r="N63" s="520">
        <v>1453.4490366230327</v>
      </c>
      <c r="O63" s="520">
        <v>1443.8957563400024</v>
      </c>
      <c r="P63" s="520">
        <v>1211.477581050113</v>
      </c>
      <c r="Q63" s="520">
        <v>1211.477581050113</v>
      </c>
      <c r="R63" s="520">
        <v>593.56414040382845</v>
      </c>
      <c r="S63" s="520">
        <v>1042.1960613401056</v>
      </c>
      <c r="T63" s="520">
        <v>1153.723043292877</v>
      </c>
      <c r="U63" s="520">
        <v>1258.5264634538387</v>
      </c>
      <c r="V63" s="520">
        <v>605.08300077760839</v>
      </c>
      <c r="W63" s="520">
        <v>1082.9033985413012</v>
      </c>
      <c r="X63" s="520">
        <v>1333.5725467483408</v>
      </c>
      <c r="Y63" s="520">
        <v>1325.9314609437142</v>
      </c>
      <c r="Z63" s="285">
        <v>1268.5</v>
      </c>
      <c r="AA63" s="285">
        <v>1060.5999999999999</v>
      </c>
      <c r="AD63" s="566"/>
      <c r="AE63" s="568"/>
    </row>
    <row r="64" spans="1:31" ht="15.5">
      <c r="A64" s="1106" t="s">
        <v>0</v>
      </c>
      <c r="B64" s="92" t="s">
        <v>84</v>
      </c>
      <c r="C64" s="285">
        <v>0.5</v>
      </c>
      <c r="D64" s="285">
        <v>0.6</v>
      </c>
      <c r="E64" s="285">
        <v>0.6</v>
      </c>
      <c r="F64" s="285">
        <v>0.7</v>
      </c>
      <c r="G64" s="285">
        <v>0.7</v>
      </c>
      <c r="H64" s="285">
        <v>0.7</v>
      </c>
      <c r="I64" s="285">
        <v>0.6</v>
      </c>
      <c r="J64" s="285">
        <v>0.6</v>
      </c>
      <c r="K64" s="285">
        <v>0.40600000000000003</v>
      </c>
      <c r="L64" s="285">
        <v>0.41499999999999998</v>
      </c>
      <c r="M64" s="285">
        <v>0.39</v>
      </c>
      <c r="N64" s="285">
        <v>0.63500000000000001</v>
      </c>
      <c r="O64" s="285">
        <v>0.7</v>
      </c>
      <c r="P64" s="285">
        <v>0.7</v>
      </c>
      <c r="Q64" s="285">
        <v>0.7</v>
      </c>
      <c r="R64" s="285">
        <v>0.76215942256942604</v>
      </c>
      <c r="S64" s="285">
        <v>1.4750000000000001</v>
      </c>
      <c r="T64" s="285">
        <v>1.4330000000000001</v>
      </c>
      <c r="U64" s="285">
        <v>1.5</v>
      </c>
      <c r="V64" s="285">
        <v>1.56</v>
      </c>
      <c r="W64" s="520">
        <v>0.89100000000000001</v>
      </c>
      <c r="X64" s="285">
        <v>2.9079999999999999</v>
      </c>
      <c r="Y64" s="285">
        <v>0.53900000000000003</v>
      </c>
      <c r="Z64" s="285">
        <v>7.3499999999999996E-2</v>
      </c>
      <c r="AA64" s="285">
        <v>7.3499999999999996E-2</v>
      </c>
      <c r="AD64" s="566"/>
      <c r="AE64" s="568"/>
    </row>
    <row r="65" spans="1:31">
      <c r="A65" s="1106"/>
      <c r="B65" s="92" t="s">
        <v>57</v>
      </c>
      <c r="C65" s="285">
        <v>250</v>
      </c>
      <c r="D65" s="285">
        <v>250</v>
      </c>
      <c r="E65" s="285">
        <v>250</v>
      </c>
      <c r="F65" s="285">
        <v>290</v>
      </c>
      <c r="G65" s="285">
        <v>290</v>
      </c>
      <c r="H65" s="285">
        <v>290</v>
      </c>
      <c r="I65" s="285">
        <v>250</v>
      </c>
      <c r="J65" s="285">
        <v>250</v>
      </c>
      <c r="K65" s="285">
        <v>244</v>
      </c>
      <c r="L65" s="285">
        <v>314</v>
      </c>
      <c r="M65" s="285">
        <v>290</v>
      </c>
      <c r="N65" s="285">
        <v>304</v>
      </c>
      <c r="O65" s="285">
        <v>310</v>
      </c>
      <c r="P65" s="285">
        <v>310</v>
      </c>
      <c r="Q65" s="285">
        <v>310</v>
      </c>
      <c r="R65" s="285">
        <v>310</v>
      </c>
      <c r="S65" s="285">
        <v>228.4</v>
      </c>
      <c r="T65" s="285">
        <v>107.9</v>
      </c>
      <c r="U65" s="285">
        <v>63.400000000000006</v>
      </c>
      <c r="V65" s="285">
        <v>59.900000000000006</v>
      </c>
      <c r="W65" s="285"/>
      <c r="X65" s="285"/>
      <c r="Y65" s="285"/>
      <c r="Z65" s="285"/>
      <c r="AA65" s="285"/>
    </row>
    <row r="66" spans="1:31" ht="15.5">
      <c r="A66" s="1106"/>
      <c r="B66" s="92" t="s">
        <v>524</v>
      </c>
      <c r="C66" s="285">
        <v>282</v>
      </c>
      <c r="D66" s="285">
        <v>312</v>
      </c>
      <c r="E66" s="285">
        <v>348</v>
      </c>
      <c r="F66" s="285">
        <v>460</v>
      </c>
      <c r="G66" s="285">
        <v>545</v>
      </c>
      <c r="H66" s="285">
        <v>631</v>
      </c>
      <c r="I66" s="285">
        <v>743</v>
      </c>
      <c r="J66" s="285">
        <v>881</v>
      </c>
      <c r="K66" s="285">
        <v>1050</v>
      </c>
      <c r="L66" s="285">
        <v>1265</v>
      </c>
      <c r="M66" s="285">
        <v>1543</v>
      </c>
      <c r="N66" s="285">
        <v>1911</v>
      </c>
      <c r="O66" s="285">
        <v>2833</v>
      </c>
      <c r="P66" s="285">
        <v>2960</v>
      </c>
      <c r="Q66" s="285">
        <v>3755</v>
      </c>
      <c r="R66" s="285">
        <v>4626</v>
      </c>
      <c r="S66" s="285"/>
      <c r="T66" s="285"/>
      <c r="U66" s="285"/>
      <c r="V66" s="285">
        <v>2529</v>
      </c>
      <c r="W66" s="285">
        <v>316</v>
      </c>
      <c r="X66" s="285">
        <v>3466</v>
      </c>
      <c r="Y66" s="285">
        <v>1093</v>
      </c>
      <c r="Z66" s="285">
        <v>224</v>
      </c>
      <c r="AA66" s="285">
        <v>224</v>
      </c>
      <c r="AD66" s="566"/>
      <c r="AE66" s="568"/>
    </row>
    <row r="67" spans="1:31" ht="15.5">
      <c r="A67" s="1106"/>
      <c r="B67" s="92" t="s">
        <v>56</v>
      </c>
      <c r="C67" s="285">
        <v>2000</v>
      </c>
      <c r="D67" s="285">
        <v>2400</v>
      </c>
      <c r="E67" s="285">
        <v>2400</v>
      </c>
      <c r="F67" s="285">
        <v>2413.7931034482758</v>
      </c>
      <c r="G67" s="285">
        <v>2413.7931034482758</v>
      </c>
      <c r="H67" s="285">
        <v>2413.7931034482758</v>
      </c>
      <c r="I67" s="285">
        <v>2400</v>
      </c>
      <c r="J67" s="285">
        <v>2400</v>
      </c>
      <c r="K67" s="285">
        <v>1663.9344262295083</v>
      </c>
      <c r="L67" s="285">
        <v>1321.656050955414</v>
      </c>
      <c r="M67" s="285">
        <v>1344.8275862068965</v>
      </c>
      <c r="N67" s="285">
        <v>2088.8157894736842</v>
      </c>
      <c r="O67" s="285">
        <v>2258.0645161290322</v>
      </c>
      <c r="P67" s="285">
        <v>2258.0645161290322</v>
      </c>
      <c r="Q67" s="285">
        <v>2258.0645161290322</v>
      </c>
      <c r="R67" s="285">
        <v>2458.5787824820195</v>
      </c>
      <c r="S67" s="285"/>
      <c r="T67" s="285"/>
      <c r="U67" s="285"/>
      <c r="V67" s="285">
        <v>448.4</v>
      </c>
      <c r="W67" s="285">
        <v>607.70000000000005</v>
      </c>
      <c r="X67" s="285">
        <v>839</v>
      </c>
      <c r="Y67" s="285">
        <v>493.1</v>
      </c>
      <c r="Z67" s="285">
        <v>328.7</v>
      </c>
      <c r="AA67" s="285">
        <v>328.7</v>
      </c>
      <c r="AD67" s="566"/>
      <c r="AE67" s="568"/>
    </row>
    <row r="68" spans="1:31">
      <c r="A68" s="17"/>
      <c r="B68" s="17"/>
      <c r="C68" s="14"/>
      <c r="D68" s="14"/>
      <c r="E68" s="14"/>
      <c r="F68" s="14"/>
      <c r="G68" s="14"/>
      <c r="H68" s="14"/>
      <c r="I68" s="14"/>
      <c r="J68" s="14"/>
      <c r="K68" s="14"/>
      <c r="L68" s="14"/>
      <c r="M68" s="14"/>
      <c r="P68" s="17"/>
    </row>
    <row r="69" spans="1:31" ht="15" customHeight="1">
      <c r="A69" s="44" t="s">
        <v>18</v>
      </c>
      <c r="B69" s="13"/>
      <c r="D69" s="212"/>
      <c r="E69" s="212"/>
      <c r="F69" s="212"/>
      <c r="G69" s="212"/>
      <c r="H69" s="212"/>
      <c r="I69" s="212"/>
      <c r="J69" s="212"/>
      <c r="K69" s="212"/>
      <c r="L69" s="212"/>
      <c r="M69" s="212"/>
      <c r="N69" s="212"/>
      <c r="P69" s="17"/>
    </row>
    <row r="70" spans="1:31">
      <c r="A70" s="17"/>
      <c r="B70" s="17"/>
      <c r="C70"/>
      <c r="D70" s="13"/>
      <c r="E70" s="43"/>
      <c r="F70" s="43"/>
      <c r="G70" s="43"/>
      <c r="H70" s="43"/>
      <c r="I70" s="43"/>
      <c r="J70" s="43"/>
      <c r="K70" s="43"/>
      <c r="L70" s="43"/>
      <c r="M70" s="43"/>
      <c r="P70" s="17"/>
    </row>
    <row r="71" spans="1:31">
      <c r="A71" s="212" t="s">
        <v>269</v>
      </c>
      <c r="B71" s="17"/>
      <c r="D71" s="43"/>
      <c r="E71" s="43"/>
      <c r="F71" s="43"/>
      <c r="G71" s="43"/>
      <c r="H71" s="43"/>
      <c r="I71" s="43"/>
      <c r="J71" s="43"/>
      <c r="K71" s="43"/>
      <c r="L71" s="43"/>
      <c r="M71" s="43"/>
      <c r="P71" s="17"/>
    </row>
    <row r="72" spans="1:31">
      <c r="A72" s="13"/>
      <c r="B72" s="17"/>
      <c r="D72" s="41"/>
      <c r="E72" s="52"/>
      <c r="F72" s="43"/>
      <c r="G72" s="43"/>
      <c r="H72" s="43"/>
      <c r="I72" s="43"/>
      <c r="J72" s="43"/>
      <c r="K72" s="43"/>
      <c r="L72" s="43"/>
      <c r="M72" s="43"/>
      <c r="P72" s="17"/>
    </row>
    <row r="73" spans="1:31">
      <c r="A73" s="41" t="s">
        <v>111</v>
      </c>
      <c r="B73" s="17"/>
      <c r="D73" s="43"/>
      <c r="E73" s="43"/>
      <c r="F73" s="43"/>
      <c r="G73" s="43"/>
      <c r="H73" s="43"/>
      <c r="I73" s="43"/>
      <c r="J73" s="43"/>
      <c r="K73" s="43"/>
      <c r="L73" s="43"/>
      <c r="M73" s="43"/>
      <c r="P73" s="17"/>
    </row>
    <row r="74" spans="1:31">
      <c r="A74" s="5"/>
      <c r="B74" s="17"/>
      <c r="D74" s="41"/>
      <c r="E74" s="43"/>
      <c r="F74" s="43"/>
      <c r="G74" s="43"/>
      <c r="H74" s="43"/>
      <c r="I74" s="43"/>
      <c r="J74" s="43"/>
      <c r="K74" s="43"/>
      <c r="L74" s="43"/>
      <c r="M74" s="43"/>
      <c r="P74" s="17"/>
    </row>
    <row r="75" spans="1:31" ht="14.65" customHeight="1">
      <c r="A75" s="41" t="s">
        <v>112</v>
      </c>
      <c r="B75" s="57"/>
      <c r="D75" s="42"/>
      <c r="E75" s="42"/>
      <c r="F75" s="42"/>
      <c r="G75" s="42"/>
      <c r="H75" s="42"/>
      <c r="I75" s="42"/>
      <c r="J75" s="42"/>
      <c r="K75" s="42"/>
      <c r="L75" s="42"/>
      <c r="M75" s="42"/>
      <c r="N75" s="42"/>
      <c r="P75" s="17"/>
    </row>
    <row r="76" spans="1:31">
      <c r="A76" s="5"/>
      <c r="B76" s="17"/>
      <c r="D76" s="42"/>
      <c r="E76" s="42"/>
      <c r="F76" s="42"/>
      <c r="G76" s="42"/>
      <c r="H76" s="42"/>
      <c r="I76" s="42"/>
      <c r="J76" s="42"/>
      <c r="K76" s="42"/>
      <c r="L76" s="42"/>
      <c r="M76" s="42"/>
      <c r="N76" s="42"/>
      <c r="P76" s="17"/>
    </row>
    <row r="77" spans="1:31">
      <c r="A77" s="17" t="s">
        <v>563</v>
      </c>
      <c r="B77" s="17"/>
      <c r="D77" s="42"/>
      <c r="E77" s="42"/>
      <c r="F77" s="42"/>
      <c r="G77" s="42"/>
      <c r="H77" s="42"/>
      <c r="I77" s="42"/>
      <c r="J77" s="42"/>
      <c r="K77" s="42"/>
      <c r="L77" s="42"/>
      <c r="M77" s="42"/>
      <c r="N77" s="42"/>
      <c r="P77" s="17"/>
    </row>
    <row r="78" spans="1:31">
      <c r="A78" s="5"/>
      <c r="B78" s="17"/>
      <c r="D78" s="42"/>
      <c r="E78" s="42"/>
      <c r="F78" s="42"/>
      <c r="G78" s="42"/>
      <c r="H78" s="42"/>
      <c r="I78" s="42"/>
      <c r="J78" s="42"/>
      <c r="K78" s="42"/>
      <c r="L78" s="42"/>
      <c r="M78" s="42"/>
      <c r="N78" s="42"/>
      <c r="P78" s="17"/>
    </row>
    <row r="79" spans="1:31">
      <c r="A79" s="17" t="s">
        <v>2724</v>
      </c>
      <c r="B79" s="17"/>
      <c r="D79" s="42"/>
      <c r="E79" s="42"/>
      <c r="F79" s="42"/>
      <c r="G79" s="42"/>
      <c r="H79" s="42"/>
      <c r="I79" s="42"/>
      <c r="J79" s="42"/>
      <c r="K79" s="42"/>
      <c r="L79" s="42"/>
      <c r="M79" s="42"/>
      <c r="N79" s="42"/>
      <c r="P79" s="17"/>
    </row>
    <row r="80" spans="1:31">
      <c r="A80" s="5"/>
      <c r="B80" s="17"/>
      <c r="D80" s="42"/>
      <c r="E80" s="42"/>
      <c r="F80" s="42"/>
      <c r="G80" s="42"/>
      <c r="H80" s="42"/>
      <c r="I80" s="42"/>
      <c r="J80" s="42"/>
      <c r="K80" s="42"/>
      <c r="L80" s="42"/>
      <c r="M80" s="42"/>
      <c r="N80" s="42"/>
      <c r="P80" s="17"/>
    </row>
    <row r="81" spans="1:23">
      <c r="A81" s="17" t="s">
        <v>2934</v>
      </c>
      <c r="C81"/>
      <c r="H81"/>
      <c r="I81"/>
    </row>
    <row r="82" spans="1:23">
      <c r="A82" s="42"/>
      <c r="C82" s="308"/>
      <c r="D82" s="308"/>
      <c r="E82" s="308"/>
      <c r="F82" s="308"/>
      <c r="G82" s="308"/>
      <c r="H82" s="308"/>
      <c r="I82" s="308"/>
      <c r="J82" s="308"/>
      <c r="K82" s="308"/>
      <c r="L82" s="308"/>
      <c r="M82" s="308"/>
      <c r="N82" s="308"/>
      <c r="O82" s="308"/>
      <c r="P82" s="308"/>
      <c r="Q82" s="308"/>
      <c r="R82" s="308"/>
      <c r="S82" s="308"/>
      <c r="T82" s="308"/>
      <c r="U82" s="308"/>
      <c r="V82" s="308"/>
      <c r="W82" s="308"/>
    </row>
    <row r="83" spans="1:23">
      <c r="A83" s="17" t="s">
        <v>2933</v>
      </c>
      <c r="C83" s="308"/>
      <c r="D83" s="308"/>
      <c r="E83" s="308"/>
      <c r="F83" s="308"/>
      <c r="G83" s="308"/>
      <c r="H83" s="308"/>
      <c r="I83" s="308"/>
      <c r="J83" s="308"/>
      <c r="K83" s="308"/>
      <c r="L83" s="308"/>
      <c r="M83" s="308"/>
      <c r="N83" s="308"/>
      <c r="O83" s="308"/>
      <c r="P83" s="308"/>
      <c r="Q83" s="308"/>
      <c r="R83" s="308"/>
      <c r="S83" s="308"/>
      <c r="T83" s="308"/>
      <c r="U83" s="308"/>
      <c r="V83" s="308"/>
      <c r="W83" s="308"/>
    </row>
    <row r="84" spans="1:23">
      <c r="A84" s="17"/>
      <c r="C84" s="308"/>
      <c r="D84" s="308"/>
      <c r="E84" s="308"/>
      <c r="F84" s="308"/>
      <c r="G84" s="308"/>
      <c r="H84" s="308"/>
      <c r="I84" s="308"/>
      <c r="J84" s="308"/>
      <c r="K84" s="308"/>
      <c r="L84" s="308"/>
      <c r="M84" s="308"/>
      <c r="N84" s="308"/>
      <c r="O84" s="308"/>
      <c r="P84" s="308"/>
      <c r="Q84" s="308"/>
      <c r="R84" s="308"/>
      <c r="S84" s="308"/>
      <c r="T84" s="308"/>
      <c r="U84" s="308"/>
      <c r="V84" s="308"/>
      <c r="W84" s="308"/>
    </row>
    <row r="85" spans="1:23">
      <c r="A85" s="42" t="s">
        <v>3075</v>
      </c>
    </row>
    <row r="86" spans="1:23">
      <c r="A86" s="42"/>
    </row>
    <row r="87" spans="1:23">
      <c r="A87" s="42" t="s">
        <v>3076</v>
      </c>
    </row>
    <row r="88" spans="1:23">
      <c r="A88" s="42"/>
    </row>
    <row r="89" spans="1:23">
      <c r="A89" s="42" t="s">
        <v>3077</v>
      </c>
    </row>
    <row r="91" spans="1:23">
      <c r="A91" s="17" t="s">
        <v>3370</v>
      </c>
    </row>
    <row r="93" spans="1:23">
      <c r="A93" s="42" t="s">
        <v>102</v>
      </c>
    </row>
  </sheetData>
  <protectedRanges>
    <protectedRange sqref="N36:V36" name="Range1_1_4"/>
    <protectedRange sqref="N37:U37" name="Range1_1_1"/>
    <protectedRange sqref="V37:V38" name="Range1_1_1_1"/>
    <protectedRange sqref="S29:AA29" name="Range1_1_6_18"/>
    <protectedRange sqref="S29:X29" name="Range1_1_19"/>
    <protectedRange sqref="O29:P29" name="Range1_1_6_19"/>
    <protectedRange sqref="O29:P29" name="Range1_1_20"/>
    <protectedRange sqref="Z57:AA57" name="Range3_23_1"/>
  </protectedRanges>
  <mergeCells count="16">
    <mergeCell ref="A60:A63"/>
    <mergeCell ref="A64:A67"/>
    <mergeCell ref="A40:A43"/>
    <mergeCell ref="A44:A47"/>
    <mergeCell ref="A48:A51"/>
    <mergeCell ref="A52:A55"/>
    <mergeCell ref="A56:A59"/>
    <mergeCell ref="A32:A35"/>
    <mergeCell ref="A36:A39"/>
    <mergeCell ref="A4:A7"/>
    <mergeCell ref="A8:A11"/>
    <mergeCell ref="A16:A19"/>
    <mergeCell ref="A24:A27"/>
    <mergeCell ref="A28:A31"/>
    <mergeCell ref="A12:A15"/>
    <mergeCell ref="A20:A23"/>
  </mergeCells>
  <conditionalFormatting sqref="C3:M3">
    <cfRule type="expression" dxfId="51" priority="2" stopIfTrue="1">
      <formula>ISNA(ACTIVECELL)</formula>
    </cfRule>
  </conditionalFormatting>
  <conditionalFormatting sqref="N1:O2">
    <cfRule type="expression" dxfId="50" priority="1" stopIfTrue="1">
      <formula>#N/A</formula>
    </cfRule>
  </conditionalFormatting>
  <hyperlinks>
    <hyperlink ref="AC3" location="Content!A1" display="Back to content page" xr:uid="{00000000-0004-0000-2D01-000000000000}"/>
  </hyperlinks>
  <pageMargins left="0.7" right="0.7" top="0.75" bottom="0.75" header="0.3" footer="0.3"/>
  <pageSetup paperSize="9" orientation="portrait" horizontalDpi="4294967293" r:id="rId1"/>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1-000000000000}">
  <sheetPr codeName="Sheet303"/>
  <dimension ref="A1:AC94"/>
  <sheetViews>
    <sheetView zoomScale="95" zoomScaleNormal="95" workbookViewId="0">
      <selection activeCell="I1" sqref="I1"/>
    </sheetView>
  </sheetViews>
  <sheetFormatPr defaultRowHeight="14.5"/>
  <cols>
    <col min="1" max="1" width="14.7265625" customWidth="1"/>
    <col min="2" max="2" width="27.26953125" customWidth="1"/>
    <col min="3" max="13" width="12.7265625" style="24" customWidth="1"/>
    <col min="14" max="19" width="12.7265625" customWidth="1"/>
    <col min="20" max="22" width="12.7265625" bestFit="1" customWidth="1"/>
    <col min="23" max="23" width="13" customWidth="1"/>
    <col min="24" max="27" width="11.54296875" customWidth="1"/>
    <col min="29" max="29" width="15.54296875" customWidth="1"/>
  </cols>
  <sheetData>
    <row r="1" spans="1:29">
      <c r="A1" s="18" t="s">
        <v>3213</v>
      </c>
      <c r="B1" s="17"/>
      <c r="C1" s="52"/>
      <c r="D1" s="52"/>
      <c r="E1" s="52"/>
      <c r="F1" s="52"/>
      <c r="G1" s="52"/>
      <c r="H1" s="52"/>
      <c r="I1" s="52"/>
      <c r="J1" s="52"/>
      <c r="K1" s="52"/>
      <c r="L1" s="52"/>
      <c r="M1" s="52"/>
      <c r="N1" s="62"/>
      <c r="O1" s="62"/>
      <c r="P1" s="17"/>
      <c r="R1" s="13"/>
      <c r="S1" s="13"/>
      <c r="T1" s="13"/>
      <c r="U1" s="13"/>
      <c r="V1" s="13"/>
      <c r="W1" s="13"/>
      <c r="X1" s="13"/>
      <c r="Y1" s="13"/>
      <c r="Z1" s="13"/>
      <c r="AA1" s="13"/>
    </row>
    <row r="2" spans="1:29">
      <c r="A2" s="40"/>
      <c r="B2" s="40"/>
      <c r="C2" s="58"/>
      <c r="D2" s="52" t="s">
        <v>15</v>
      </c>
      <c r="E2" s="58"/>
      <c r="F2" s="58"/>
      <c r="G2" s="58"/>
      <c r="H2" s="58"/>
      <c r="I2" s="58"/>
      <c r="J2" s="58"/>
      <c r="K2" s="52"/>
      <c r="L2" s="52"/>
      <c r="M2" s="52"/>
      <c r="N2" s="62"/>
      <c r="O2" s="62"/>
      <c r="P2" s="17"/>
      <c r="R2" s="13"/>
      <c r="S2" s="13"/>
      <c r="T2" s="13"/>
      <c r="U2" s="13"/>
      <c r="V2" s="13"/>
      <c r="W2" s="13"/>
      <c r="X2" s="13"/>
      <c r="Y2" s="13"/>
      <c r="Z2" s="13"/>
      <c r="AA2" s="13"/>
    </row>
    <row r="3" spans="1:29">
      <c r="A3" s="215" t="s">
        <v>14</v>
      </c>
      <c r="B3" s="215"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A3" s="21">
        <v>2024</v>
      </c>
      <c r="AC3" s="1" t="s">
        <v>528</v>
      </c>
    </row>
    <row r="4" spans="1:29" ht="15.5">
      <c r="A4" s="1106" t="s">
        <v>13</v>
      </c>
      <c r="B4" s="92" t="s">
        <v>84</v>
      </c>
      <c r="C4" s="285">
        <v>4433.0259999999998</v>
      </c>
      <c r="D4" s="285">
        <v>5394.3220000000001</v>
      </c>
      <c r="E4" s="285">
        <v>6522.7650000000003</v>
      </c>
      <c r="F4" s="285">
        <v>6892.1620000000003</v>
      </c>
      <c r="G4" s="285">
        <v>8586.8739999999998</v>
      </c>
      <c r="H4" s="285">
        <v>8806.2090000000007</v>
      </c>
      <c r="I4" s="285">
        <v>9037.0239999999994</v>
      </c>
      <c r="J4" s="285">
        <v>9730.2610000000004</v>
      </c>
      <c r="K4" s="285">
        <v>10057.376</v>
      </c>
      <c r="L4" s="285">
        <v>12827.58</v>
      </c>
      <c r="M4" s="285">
        <v>13858.681</v>
      </c>
      <c r="N4" s="285">
        <v>14333.509</v>
      </c>
      <c r="O4" s="285">
        <v>10636.4</v>
      </c>
      <c r="P4" s="285">
        <v>6765.4449999999997</v>
      </c>
      <c r="Q4" s="285">
        <v>7638.88</v>
      </c>
      <c r="R4" s="285">
        <v>7727.4129999999996</v>
      </c>
      <c r="S4" s="285">
        <v>7921.2250000000004</v>
      </c>
      <c r="T4" s="285">
        <v>8326.7450000000008</v>
      </c>
      <c r="U4" s="285">
        <v>8730.5169999999998</v>
      </c>
      <c r="V4" s="285">
        <v>9000.4320000000007</v>
      </c>
      <c r="W4" s="285">
        <v>9592.8700000000008</v>
      </c>
      <c r="X4" s="285">
        <v>9866.5529999999999</v>
      </c>
      <c r="Y4" s="285">
        <v>10547.505999999999</v>
      </c>
      <c r="Z4" s="285">
        <v>11240.42</v>
      </c>
      <c r="AA4" s="285">
        <v>11930.569</v>
      </c>
      <c r="AC4" s="325"/>
    </row>
    <row r="5" spans="1:29" ht="15.5">
      <c r="A5" s="1106"/>
      <c r="B5" s="92" t="s">
        <v>57</v>
      </c>
      <c r="C5" s="285">
        <v>534150</v>
      </c>
      <c r="D5" s="285">
        <v>573428</v>
      </c>
      <c r="E5" s="285">
        <v>592596</v>
      </c>
      <c r="F5" s="285">
        <v>720430</v>
      </c>
      <c r="G5" s="285">
        <v>683741</v>
      </c>
      <c r="H5" s="285">
        <v>748646</v>
      </c>
      <c r="I5" s="285">
        <v>771072</v>
      </c>
      <c r="J5" s="285">
        <v>843271</v>
      </c>
      <c r="K5" s="285">
        <v>679168</v>
      </c>
      <c r="L5" s="285">
        <v>994422</v>
      </c>
      <c r="M5" s="285">
        <v>1046610</v>
      </c>
      <c r="N5" s="285">
        <v>1082264</v>
      </c>
      <c r="O5" s="285">
        <v>1142179</v>
      </c>
      <c r="P5" s="285">
        <v>1173780</v>
      </c>
      <c r="Q5" s="285">
        <v>1178066</v>
      </c>
      <c r="R5" s="285">
        <v>1177375</v>
      </c>
      <c r="S5" s="285">
        <v>1229317</v>
      </c>
      <c r="T5" s="285">
        <v>1010506</v>
      </c>
      <c r="U5" s="285">
        <v>945328</v>
      </c>
      <c r="V5" s="285">
        <v>945328</v>
      </c>
      <c r="W5" s="285">
        <v>965264</v>
      </c>
      <c r="X5" s="285">
        <v>1016913</v>
      </c>
      <c r="Y5" s="285">
        <v>1038833</v>
      </c>
      <c r="Z5" s="285"/>
      <c r="AA5" s="285"/>
      <c r="AC5" s="325"/>
    </row>
    <row r="6" spans="1:29" ht="15.5">
      <c r="A6" s="1106"/>
      <c r="B6" s="92" t="s">
        <v>524</v>
      </c>
      <c r="C6" s="285">
        <v>534150</v>
      </c>
      <c r="D6" s="285">
        <v>573427</v>
      </c>
      <c r="E6" s="285">
        <v>592598</v>
      </c>
      <c r="F6" s="285">
        <v>720430</v>
      </c>
      <c r="G6" s="285">
        <v>683639</v>
      </c>
      <c r="H6" s="285">
        <v>748647</v>
      </c>
      <c r="I6" s="285">
        <v>771072</v>
      </c>
      <c r="J6" s="285">
        <v>843271</v>
      </c>
      <c r="K6" s="285">
        <v>679167</v>
      </c>
      <c r="L6" s="285">
        <v>845259</v>
      </c>
      <c r="M6" s="285">
        <v>889619</v>
      </c>
      <c r="N6" s="285">
        <v>1072478</v>
      </c>
      <c r="O6" s="285">
        <v>1062865</v>
      </c>
      <c r="P6" s="285">
        <v>1167948</v>
      </c>
      <c r="Q6" s="285">
        <v>755874</v>
      </c>
      <c r="R6" s="285">
        <v>762593</v>
      </c>
      <c r="S6" s="285">
        <v>1229317</v>
      </c>
      <c r="T6" s="285">
        <v>1010506</v>
      </c>
      <c r="U6" s="285">
        <v>944152</v>
      </c>
      <c r="V6" s="285">
        <v>945328</v>
      </c>
      <c r="W6" s="520">
        <v>917294</v>
      </c>
      <c r="X6" s="285">
        <v>1016913</v>
      </c>
      <c r="Y6" s="285">
        <v>1038833</v>
      </c>
      <c r="Z6" s="285">
        <v>1119071</v>
      </c>
      <c r="AA6" s="285">
        <v>1086905</v>
      </c>
      <c r="AC6" s="325"/>
    </row>
    <row r="7" spans="1:29" ht="15.5">
      <c r="A7" s="1106"/>
      <c r="B7" s="92" t="s">
        <v>56</v>
      </c>
      <c r="C7" s="285">
        <v>8299.2155761490212</v>
      </c>
      <c r="D7" s="285">
        <v>9407.147889534519</v>
      </c>
      <c r="E7" s="285">
        <v>11007.102646659781</v>
      </c>
      <c r="F7" s="285">
        <v>9566.7337562289194</v>
      </c>
      <c r="G7" s="285">
        <v>12558.664757561708</v>
      </c>
      <c r="H7" s="285">
        <v>11762.847861339003</v>
      </c>
      <c r="I7" s="285">
        <v>11720.078021248341</v>
      </c>
      <c r="J7" s="285">
        <v>11538.711754584232</v>
      </c>
      <c r="K7" s="285">
        <v>14808.377308707124</v>
      </c>
      <c r="L7" s="285">
        <v>12899.533598411941</v>
      </c>
      <c r="M7" s="285">
        <v>13241.494921699583</v>
      </c>
      <c r="N7" s="285">
        <v>13244.004235565444</v>
      </c>
      <c r="O7" s="285">
        <v>9312.3757309493521</v>
      </c>
      <c r="P7" s="285">
        <v>5763.8100836613339</v>
      </c>
      <c r="Q7" s="285">
        <v>6484.2547021983492</v>
      </c>
      <c r="R7" s="285">
        <v>6563.2555472980148</v>
      </c>
      <c r="S7" s="285">
        <v>6443.5983558349881</v>
      </c>
      <c r="T7" s="285">
        <v>8240.1737347427934</v>
      </c>
      <c r="U7" s="285">
        <v>9235.4368007717949</v>
      </c>
      <c r="V7" s="285">
        <v>9520.9620364571874</v>
      </c>
      <c r="W7" s="285">
        <v>9938.0791161796151</v>
      </c>
      <c r="X7" s="520">
        <v>9702.4553722884848</v>
      </c>
      <c r="Y7" s="520">
        <v>10153.225783162452</v>
      </c>
      <c r="Z7" s="285">
        <v>10044.4</v>
      </c>
      <c r="AA7" s="285">
        <v>10976.6</v>
      </c>
      <c r="AC7" s="325"/>
    </row>
    <row r="8" spans="1:29" ht="15.5">
      <c r="A8" s="1106" t="s">
        <v>12</v>
      </c>
      <c r="B8" s="92" t="s">
        <v>84</v>
      </c>
      <c r="C8" s="285" t="s">
        <v>94</v>
      </c>
      <c r="D8" s="285" t="s">
        <v>94</v>
      </c>
      <c r="E8" s="285" t="s">
        <v>94</v>
      </c>
      <c r="F8" s="285" t="s">
        <v>94</v>
      </c>
      <c r="G8" s="285" t="s">
        <v>94</v>
      </c>
      <c r="H8" s="285" t="s">
        <v>94</v>
      </c>
      <c r="I8" s="285" t="s">
        <v>94</v>
      </c>
      <c r="J8" s="285" t="s">
        <v>94</v>
      </c>
      <c r="K8" s="285" t="s">
        <v>94</v>
      </c>
      <c r="L8" s="285" t="s">
        <v>94</v>
      </c>
      <c r="M8" s="285" t="s">
        <v>94</v>
      </c>
      <c r="N8" s="285" t="s">
        <v>94</v>
      </c>
      <c r="O8" s="285" t="s">
        <v>94</v>
      </c>
      <c r="P8" s="285" t="s">
        <v>94</v>
      </c>
      <c r="Q8" s="285" t="s">
        <v>94</v>
      </c>
      <c r="R8" s="285" t="s">
        <v>94</v>
      </c>
      <c r="S8" s="285" t="s">
        <v>94</v>
      </c>
      <c r="T8" s="285" t="s">
        <v>94</v>
      </c>
      <c r="U8" s="285" t="s">
        <v>94</v>
      </c>
      <c r="V8" s="285" t="s">
        <v>94</v>
      </c>
      <c r="W8" s="285" t="s">
        <v>94</v>
      </c>
      <c r="X8" s="285" t="s">
        <v>94</v>
      </c>
      <c r="Y8" s="285" t="s">
        <v>94</v>
      </c>
      <c r="Z8" s="285" t="s">
        <v>94</v>
      </c>
      <c r="AA8" s="285"/>
      <c r="AC8" s="325"/>
    </row>
    <row r="9" spans="1:29" ht="15.5">
      <c r="A9" s="1106"/>
      <c r="B9" s="92" t="s">
        <v>57</v>
      </c>
      <c r="C9" s="285" t="s">
        <v>94</v>
      </c>
      <c r="D9" s="285" t="s">
        <v>94</v>
      </c>
      <c r="E9" s="285" t="s">
        <v>94</v>
      </c>
      <c r="F9" s="285" t="s">
        <v>94</v>
      </c>
      <c r="G9" s="285" t="s">
        <v>94</v>
      </c>
      <c r="H9" s="285" t="s">
        <v>94</v>
      </c>
      <c r="I9" s="285" t="s">
        <v>94</v>
      </c>
      <c r="J9" s="285" t="s">
        <v>94</v>
      </c>
      <c r="K9" s="285" t="s">
        <v>94</v>
      </c>
      <c r="L9" s="285" t="s">
        <v>94</v>
      </c>
      <c r="M9" s="285" t="s">
        <v>94</v>
      </c>
      <c r="N9" s="285" t="s">
        <v>94</v>
      </c>
      <c r="O9" s="285" t="s">
        <v>94</v>
      </c>
      <c r="P9" s="285" t="s">
        <v>94</v>
      </c>
      <c r="Q9" s="285" t="s">
        <v>94</v>
      </c>
      <c r="R9" s="285" t="s">
        <v>94</v>
      </c>
      <c r="S9" s="285" t="s">
        <v>94</v>
      </c>
      <c r="T9" s="285" t="s">
        <v>94</v>
      </c>
      <c r="U9" s="285" t="s">
        <v>94</v>
      </c>
      <c r="V9" s="285" t="s">
        <v>94</v>
      </c>
      <c r="W9" s="285" t="s">
        <v>94</v>
      </c>
      <c r="X9" s="285" t="s">
        <v>94</v>
      </c>
      <c r="Y9" s="285" t="s">
        <v>94</v>
      </c>
      <c r="Z9" s="285" t="s">
        <v>94</v>
      </c>
      <c r="AA9" s="285"/>
      <c r="AC9" s="325"/>
    </row>
    <row r="10" spans="1:29" ht="15.5">
      <c r="A10" s="1106"/>
      <c r="B10" s="92" t="s">
        <v>524</v>
      </c>
      <c r="C10" s="285" t="s">
        <v>94</v>
      </c>
      <c r="D10" s="285" t="s">
        <v>94</v>
      </c>
      <c r="E10" s="285" t="s">
        <v>94</v>
      </c>
      <c r="F10" s="285" t="s">
        <v>94</v>
      </c>
      <c r="G10" s="285" t="s">
        <v>94</v>
      </c>
      <c r="H10" s="285" t="s">
        <v>94</v>
      </c>
      <c r="I10" s="285" t="s">
        <v>94</v>
      </c>
      <c r="J10" s="285" t="s">
        <v>94</v>
      </c>
      <c r="K10" s="285" t="s">
        <v>94</v>
      </c>
      <c r="L10" s="285" t="s">
        <v>94</v>
      </c>
      <c r="M10" s="285" t="s">
        <v>94</v>
      </c>
      <c r="N10" s="285" t="s">
        <v>94</v>
      </c>
      <c r="O10" s="285" t="s">
        <v>94</v>
      </c>
      <c r="P10" s="285" t="s">
        <v>94</v>
      </c>
      <c r="Q10" s="285" t="s">
        <v>94</v>
      </c>
      <c r="R10" s="285" t="s">
        <v>94</v>
      </c>
      <c r="S10" s="285" t="s">
        <v>94</v>
      </c>
      <c r="T10" s="285" t="s">
        <v>94</v>
      </c>
      <c r="U10" s="285" t="s">
        <v>94</v>
      </c>
      <c r="V10" s="285" t="s">
        <v>94</v>
      </c>
      <c r="W10" s="285" t="s">
        <v>94</v>
      </c>
      <c r="X10" s="285" t="s">
        <v>94</v>
      </c>
      <c r="Y10" s="285" t="s">
        <v>94</v>
      </c>
      <c r="Z10" s="285" t="s">
        <v>94</v>
      </c>
      <c r="AA10" s="285"/>
      <c r="AC10" s="325"/>
    </row>
    <row r="11" spans="1:29" ht="15.5">
      <c r="A11" s="1106"/>
      <c r="B11" s="92" t="s">
        <v>56</v>
      </c>
      <c r="C11" s="285" t="s">
        <v>94</v>
      </c>
      <c r="D11" s="285" t="s">
        <v>94</v>
      </c>
      <c r="E11" s="285" t="s">
        <v>94</v>
      </c>
      <c r="F11" s="285" t="s">
        <v>94</v>
      </c>
      <c r="G11" s="285" t="s">
        <v>94</v>
      </c>
      <c r="H11" s="285" t="s">
        <v>94</v>
      </c>
      <c r="I11" s="285" t="s">
        <v>94</v>
      </c>
      <c r="J11" s="285" t="s">
        <v>94</v>
      </c>
      <c r="K11" s="285" t="s">
        <v>94</v>
      </c>
      <c r="L11" s="285" t="s">
        <v>94</v>
      </c>
      <c r="M11" s="285" t="s">
        <v>94</v>
      </c>
      <c r="N11" s="285" t="s">
        <v>94</v>
      </c>
      <c r="O11" s="285" t="s">
        <v>94</v>
      </c>
      <c r="P11" s="285" t="s">
        <v>94</v>
      </c>
      <c r="Q11" s="285" t="s">
        <v>94</v>
      </c>
      <c r="R11" s="285" t="s">
        <v>94</v>
      </c>
      <c r="S11" s="285" t="s">
        <v>94</v>
      </c>
      <c r="T11" s="285" t="s">
        <v>94</v>
      </c>
      <c r="U11" s="285" t="s">
        <v>94</v>
      </c>
      <c r="V11" s="285" t="s">
        <v>94</v>
      </c>
      <c r="W11" s="285" t="s">
        <v>94</v>
      </c>
      <c r="X11" s="285" t="s">
        <v>94</v>
      </c>
      <c r="Y11" s="285" t="s">
        <v>94</v>
      </c>
      <c r="Z11" s="285" t="s">
        <v>94</v>
      </c>
      <c r="AA11" s="285"/>
      <c r="AC11" s="325"/>
    </row>
    <row r="12" spans="1:29" ht="15.5">
      <c r="A12" s="1106" t="s">
        <v>483</v>
      </c>
      <c r="B12" s="92" t="s">
        <v>84</v>
      </c>
      <c r="C12" s="285">
        <v>53.381</v>
      </c>
      <c r="D12" s="285">
        <v>54.128</v>
      </c>
      <c r="E12" s="285">
        <v>54.875999999999998</v>
      </c>
      <c r="F12" s="285">
        <v>58</v>
      </c>
      <c r="G12" s="285">
        <v>58</v>
      </c>
      <c r="H12" s="285">
        <v>59</v>
      </c>
      <c r="I12" s="285">
        <v>60</v>
      </c>
      <c r="J12" s="285">
        <v>62</v>
      </c>
      <c r="K12" s="285">
        <v>64</v>
      </c>
      <c r="L12" s="285">
        <v>65</v>
      </c>
      <c r="M12" s="285">
        <v>63.783999999999999</v>
      </c>
      <c r="N12" s="285">
        <v>62.863999999999997</v>
      </c>
      <c r="O12" s="285">
        <v>61.494</v>
      </c>
      <c r="P12" s="285">
        <v>61.593000000000004</v>
      </c>
      <c r="Q12" s="285">
        <v>62.372</v>
      </c>
      <c r="R12" s="285">
        <v>64.221000000000004</v>
      </c>
      <c r="S12" s="285">
        <v>64.082999999999998</v>
      </c>
      <c r="T12" s="285">
        <v>64.412999999999997</v>
      </c>
      <c r="U12" s="285">
        <v>64.742000000000004</v>
      </c>
      <c r="V12" s="285">
        <v>65.070999999999998</v>
      </c>
      <c r="W12" s="520">
        <v>65.564999999999998</v>
      </c>
      <c r="X12" s="285">
        <v>57.356000000000002</v>
      </c>
      <c r="Y12" s="285">
        <v>58.097610000000003</v>
      </c>
      <c r="Z12" s="285">
        <v>58.241630000000001</v>
      </c>
      <c r="AA12" s="285">
        <v>58.917319999999997</v>
      </c>
      <c r="AC12" s="325"/>
    </row>
    <row r="13" spans="1:29" ht="15.5">
      <c r="A13" s="1106"/>
      <c r="B13" s="92" t="s">
        <v>57</v>
      </c>
      <c r="C13" s="285"/>
      <c r="D13" s="285"/>
      <c r="E13" s="285"/>
      <c r="F13" s="285"/>
      <c r="G13" s="285"/>
      <c r="H13" s="285"/>
      <c r="I13" s="285"/>
      <c r="J13" s="285"/>
      <c r="K13" s="285"/>
      <c r="L13" s="285"/>
      <c r="M13" s="285"/>
      <c r="N13" s="285"/>
      <c r="O13" s="285"/>
      <c r="P13" s="285"/>
      <c r="Q13" s="285"/>
      <c r="R13" s="285"/>
      <c r="S13" s="285"/>
      <c r="T13" s="285"/>
      <c r="U13" s="285"/>
      <c r="V13" s="285"/>
      <c r="W13" s="285"/>
      <c r="X13" s="285"/>
      <c r="Y13" s="285"/>
      <c r="Z13" s="285"/>
      <c r="AA13" s="285"/>
      <c r="AC13" s="325"/>
    </row>
    <row r="14" spans="1:29" ht="15.5">
      <c r="A14" s="1106"/>
      <c r="B14" s="92" t="s">
        <v>524</v>
      </c>
      <c r="C14" s="285">
        <v>9900</v>
      </c>
      <c r="D14" s="285">
        <v>10000</v>
      </c>
      <c r="E14" s="285">
        <v>10058</v>
      </c>
      <c r="F14" s="285">
        <v>10500</v>
      </c>
      <c r="G14" s="285">
        <v>10500</v>
      </c>
      <c r="H14" s="285">
        <v>10700</v>
      </c>
      <c r="I14" s="285">
        <v>10900</v>
      </c>
      <c r="J14" s="285">
        <v>11200</v>
      </c>
      <c r="K14" s="285">
        <v>11500</v>
      </c>
      <c r="L14" s="285">
        <v>11800</v>
      </c>
      <c r="M14" s="285">
        <v>11528</v>
      </c>
      <c r="N14" s="285">
        <v>11212</v>
      </c>
      <c r="O14" s="285">
        <v>11000</v>
      </c>
      <c r="P14" s="285">
        <v>11000</v>
      </c>
      <c r="Q14" s="285">
        <v>11121</v>
      </c>
      <c r="R14" s="285">
        <v>11371</v>
      </c>
      <c r="S14" s="285">
        <v>11347</v>
      </c>
      <c r="T14" s="285">
        <v>11381</v>
      </c>
      <c r="U14" s="285">
        <v>11415</v>
      </c>
      <c r="V14" s="285">
        <v>11449</v>
      </c>
      <c r="W14" s="520">
        <v>11569</v>
      </c>
      <c r="X14" s="285">
        <v>9690</v>
      </c>
      <c r="Y14" s="285">
        <v>9776</v>
      </c>
      <c r="Z14" s="285">
        <v>9760</v>
      </c>
      <c r="AA14" s="285">
        <v>9831</v>
      </c>
      <c r="AC14" s="325"/>
    </row>
    <row r="15" spans="1:29" ht="15.5">
      <c r="A15" s="1106"/>
      <c r="B15" s="92" t="s">
        <v>56</v>
      </c>
      <c r="C15" s="285">
        <v>5392</v>
      </c>
      <c r="D15" s="285">
        <v>5412.8</v>
      </c>
      <c r="E15" s="285">
        <v>5456</v>
      </c>
      <c r="F15" s="285">
        <v>5523.8</v>
      </c>
      <c r="G15" s="285">
        <v>5523.8</v>
      </c>
      <c r="H15" s="285">
        <v>5514</v>
      </c>
      <c r="I15" s="285">
        <v>5504.6</v>
      </c>
      <c r="J15" s="285">
        <v>5535.7000000000007</v>
      </c>
      <c r="K15" s="285">
        <v>5565.2000000000007</v>
      </c>
      <c r="L15" s="285">
        <v>5508.5</v>
      </c>
      <c r="M15" s="285">
        <v>5533</v>
      </c>
      <c r="N15" s="285">
        <v>5606.8</v>
      </c>
      <c r="O15" s="285">
        <v>5590.4000000000005</v>
      </c>
      <c r="P15" s="285">
        <v>5599.4000000000005</v>
      </c>
      <c r="Q15" s="285">
        <v>5608.5</v>
      </c>
      <c r="R15" s="285">
        <v>5647.8</v>
      </c>
      <c r="S15" s="285">
        <v>5647.6</v>
      </c>
      <c r="T15" s="285">
        <v>5659.7000000000007</v>
      </c>
      <c r="U15" s="285">
        <v>5671.7000000000007</v>
      </c>
      <c r="V15" s="285">
        <v>5683.6</v>
      </c>
      <c r="W15" s="520">
        <v>5667.3</v>
      </c>
      <c r="X15" s="285">
        <v>5918.8</v>
      </c>
      <c r="Y15" s="285">
        <v>5943.1</v>
      </c>
      <c r="Z15" s="285">
        <v>5967.4</v>
      </c>
      <c r="AA15" s="285">
        <v>5993.2</v>
      </c>
      <c r="AC15" s="325"/>
    </row>
    <row r="16" spans="1:29" ht="15.5">
      <c r="A16" s="1107" t="s">
        <v>89</v>
      </c>
      <c r="B16" s="92" t="s">
        <v>84</v>
      </c>
      <c r="C16" s="285">
        <v>15959</v>
      </c>
      <c r="D16" s="285">
        <v>15435.7</v>
      </c>
      <c r="E16" s="285">
        <v>14929.64</v>
      </c>
      <c r="F16" s="285">
        <v>14944.57</v>
      </c>
      <c r="G16" s="285">
        <v>14950.52</v>
      </c>
      <c r="H16" s="285">
        <v>14974.47</v>
      </c>
      <c r="I16" s="285">
        <v>14989.44</v>
      </c>
      <c r="J16" s="285">
        <v>15004.43</v>
      </c>
      <c r="K16" s="285">
        <v>15013.49</v>
      </c>
      <c r="L16" s="285">
        <v>15054.45</v>
      </c>
      <c r="M16" s="285">
        <v>31268.811000000002</v>
      </c>
      <c r="N16" s="285">
        <v>32138.534</v>
      </c>
      <c r="O16" s="285">
        <v>33033.366000000002</v>
      </c>
      <c r="P16" s="285">
        <v>33938.252</v>
      </c>
      <c r="Q16" s="285">
        <v>34867.925000000003</v>
      </c>
      <c r="R16" s="285">
        <v>34887.798000000003</v>
      </c>
      <c r="S16" s="285">
        <v>36717.125</v>
      </c>
      <c r="T16" s="285">
        <v>37699.983</v>
      </c>
      <c r="U16" s="285">
        <v>38873.036</v>
      </c>
      <c r="V16" s="285">
        <v>40050.112000000001</v>
      </c>
      <c r="W16" s="285">
        <v>42769.463000000003</v>
      </c>
      <c r="X16" s="285">
        <v>43217.993999999999</v>
      </c>
      <c r="Y16" s="285">
        <v>44994.732000000004</v>
      </c>
      <c r="Z16" s="285">
        <v>45173.584000000003</v>
      </c>
      <c r="AA16" s="285">
        <v>46558.021999999997</v>
      </c>
      <c r="AC16" s="325"/>
    </row>
    <row r="17" spans="1:29">
      <c r="A17" s="1107"/>
      <c r="B17" s="92" t="s">
        <v>57</v>
      </c>
      <c r="C17" s="285">
        <v>1966847</v>
      </c>
      <c r="D17" s="285">
        <v>1902359</v>
      </c>
      <c r="E17" s="285">
        <v>1839985</v>
      </c>
      <c r="F17" s="285">
        <v>1841825</v>
      </c>
      <c r="G17" s="285">
        <v>1842559</v>
      </c>
      <c r="H17" s="285">
        <v>1845510</v>
      </c>
      <c r="I17" s="285">
        <v>1877355</v>
      </c>
      <c r="J17" s="285">
        <v>1849203</v>
      </c>
      <c r="K17" s="285">
        <v>1851051</v>
      </c>
      <c r="L17" s="285">
        <v>1852902</v>
      </c>
      <c r="M17" s="285">
        <v>1854754</v>
      </c>
      <c r="N17" s="285">
        <v>2171181</v>
      </c>
      <c r="O17" s="285">
        <v>2200000</v>
      </c>
      <c r="P17" s="285">
        <v>2200000</v>
      </c>
      <c r="Q17" s="285"/>
      <c r="R17" s="285"/>
      <c r="S17" s="285"/>
      <c r="T17" s="285"/>
      <c r="U17" s="285"/>
      <c r="V17" s="285"/>
      <c r="W17" s="285"/>
      <c r="X17" s="285">
        <v>5596011</v>
      </c>
      <c r="Y17" s="285">
        <v>5654698</v>
      </c>
      <c r="Z17" s="285"/>
      <c r="AA17" s="285"/>
    </row>
    <row r="18" spans="1:29">
      <c r="A18" s="1107"/>
      <c r="B18" s="92" t="s">
        <v>524</v>
      </c>
      <c r="C18" s="285">
        <v>1966847</v>
      </c>
      <c r="D18" s="285">
        <v>1902359</v>
      </c>
      <c r="E18" s="285">
        <v>1839985</v>
      </c>
      <c r="F18" s="285">
        <v>1841825</v>
      </c>
      <c r="G18" s="285">
        <v>1842559</v>
      </c>
      <c r="H18" s="285">
        <v>1845510</v>
      </c>
      <c r="I18" s="285">
        <v>1877355</v>
      </c>
      <c r="J18" s="285">
        <v>1849203</v>
      </c>
      <c r="K18" s="285">
        <v>1851051</v>
      </c>
      <c r="L18" s="285">
        <v>1852902</v>
      </c>
      <c r="M18" s="285">
        <v>1854754</v>
      </c>
      <c r="N18" s="285">
        <v>1854145</v>
      </c>
      <c r="O18" s="285">
        <v>4062127</v>
      </c>
      <c r="P18" s="285">
        <v>4171835</v>
      </c>
      <c r="Q18" s="285">
        <v>4286939</v>
      </c>
      <c r="R18" s="285">
        <v>4292654</v>
      </c>
      <c r="S18" s="285">
        <v>4303471</v>
      </c>
      <c r="T18" s="285">
        <v>4633894</v>
      </c>
      <c r="U18" s="285">
        <v>4776476</v>
      </c>
      <c r="V18" s="285">
        <v>4919457</v>
      </c>
      <c r="W18" s="520">
        <v>5036492</v>
      </c>
      <c r="X18" s="285">
        <v>5219917</v>
      </c>
      <c r="Y18" s="285">
        <v>5378147</v>
      </c>
      <c r="Z18" s="285">
        <v>5541174</v>
      </c>
      <c r="AA18" s="285">
        <v>5710796</v>
      </c>
    </row>
    <row r="19" spans="1:29">
      <c r="A19" s="1107"/>
      <c r="B19" s="92" t="s">
        <v>56</v>
      </c>
      <c r="C19" s="285">
        <v>8114.0017500090244</v>
      </c>
      <c r="D19" s="285">
        <v>8113.9784867104472</v>
      </c>
      <c r="E19" s="285">
        <v>8114.0009293554021</v>
      </c>
      <c r="F19" s="285">
        <v>8114.0010587325069</v>
      </c>
      <c r="G19" s="285">
        <v>8113.9979778123798</v>
      </c>
      <c r="H19" s="285">
        <v>8114.0010078514879</v>
      </c>
      <c r="I19" s="285">
        <v>7984.3396693752647</v>
      </c>
      <c r="J19" s="285">
        <v>8113.9983008896261</v>
      </c>
      <c r="K19" s="285">
        <v>8110.7921931918681</v>
      </c>
      <c r="L19" s="285">
        <v>8124.7955909163029</v>
      </c>
      <c r="M19" s="285">
        <v>8114.0048761183425</v>
      </c>
      <c r="N19" s="285">
        <v>7170.8153304584002</v>
      </c>
      <c r="O19" s="285">
        <v>7272.727272727273</v>
      </c>
      <c r="P19" s="285">
        <v>7500</v>
      </c>
      <c r="Q19" s="285">
        <v>8133.5</v>
      </c>
      <c r="R19" s="285">
        <v>8137.3</v>
      </c>
      <c r="S19" s="285">
        <v>9281.1148017440864</v>
      </c>
      <c r="T19" s="285">
        <v>8305.7458338404176</v>
      </c>
      <c r="U19" s="285"/>
      <c r="V19" s="285"/>
      <c r="W19" s="285"/>
      <c r="X19" s="520">
        <v>7723.0001870975593</v>
      </c>
      <c r="Y19" s="520">
        <v>7957.0530557069542</v>
      </c>
      <c r="Z19" s="285">
        <v>8152.3</v>
      </c>
      <c r="AA19" s="285">
        <v>8152.6</v>
      </c>
    </row>
    <row r="20" spans="1:29">
      <c r="A20" s="1106" t="s">
        <v>482</v>
      </c>
      <c r="B20" s="92" t="s">
        <v>84</v>
      </c>
      <c r="C20" s="285" t="s">
        <v>94</v>
      </c>
      <c r="D20" s="285" t="s">
        <v>94</v>
      </c>
      <c r="E20" s="285" t="s">
        <v>94</v>
      </c>
      <c r="F20" s="285" t="s">
        <v>94</v>
      </c>
      <c r="G20" s="285" t="s">
        <v>94</v>
      </c>
      <c r="H20" s="285" t="s">
        <v>94</v>
      </c>
      <c r="I20" s="285" t="s">
        <v>94</v>
      </c>
      <c r="J20" s="285" t="s">
        <v>94</v>
      </c>
      <c r="K20" s="285" t="s">
        <v>94</v>
      </c>
      <c r="L20" s="285" t="s">
        <v>94</v>
      </c>
      <c r="M20" s="285" t="s">
        <v>94</v>
      </c>
      <c r="N20" s="285" t="s">
        <v>94</v>
      </c>
      <c r="O20" s="285" t="s">
        <v>94</v>
      </c>
      <c r="P20" s="285" t="s">
        <v>94</v>
      </c>
      <c r="Q20" s="285" t="s">
        <v>94</v>
      </c>
      <c r="R20" s="285" t="s">
        <v>94</v>
      </c>
      <c r="S20" s="285" t="s">
        <v>94</v>
      </c>
      <c r="T20" s="285" t="s">
        <v>94</v>
      </c>
      <c r="U20" s="285" t="s">
        <v>94</v>
      </c>
      <c r="V20" s="285" t="s">
        <v>94</v>
      </c>
      <c r="W20" s="285" t="s">
        <v>94</v>
      </c>
      <c r="X20" s="285" t="s">
        <v>94</v>
      </c>
      <c r="Y20" s="285" t="s">
        <v>94</v>
      </c>
      <c r="Z20" s="285" t="s">
        <v>94</v>
      </c>
      <c r="AA20" s="285"/>
    </row>
    <row r="21" spans="1:29">
      <c r="A21" s="1106"/>
      <c r="B21" s="92" t="s">
        <v>57</v>
      </c>
      <c r="C21" s="285" t="s">
        <v>94</v>
      </c>
      <c r="D21" s="285" t="s">
        <v>94</v>
      </c>
      <c r="E21" s="285" t="s">
        <v>94</v>
      </c>
      <c r="F21" s="285" t="s">
        <v>94</v>
      </c>
      <c r="G21" s="285" t="s">
        <v>94</v>
      </c>
      <c r="H21" s="285" t="s">
        <v>94</v>
      </c>
      <c r="I21" s="285" t="s">
        <v>94</v>
      </c>
      <c r="J21" s="285" t="s">
        <v>94</v>
      </c>
      <c r="K21" s="285" t="s">
        <v>94</v>
      </c>
      <c r="L21" s="285" t="s">
        <v>94</v>
      </c>
      <c r="M21" s="285" t="s">
        <v>94</v>
      </c>
      <c r="N21" s="285" t="s">
        <v>94</v>
      </c>
      <c r="O21" s="285" t="s">
        <v>94</v>
      </c>
      <c r="P21" s="285" t="s">
        <v>94</v>
      </c>
      <c r="Q21" s="285" t="s">
        <v>94</v>
      </c>
      <c r="R21" s="285" t="s">
        <v>94</v>
      </c>
      <c r="S21" s="285" t="s">
        <v>94</v>
      </c>
      <c r="T21" s="285" t="s">
        <v>94</v>
      </c>
      <c r="U21" s="285" t="s">
        <v>94</v>
      </c>
      <c r="V21" s="285" t="s">
        <v>94</v>
      </c>
      <c r="W21" s="285" t="s">
        <v>94</v>
      </c>
      <c r="X21" s="285" t="s">
        <v>94</v>
      </c>
      <c r="Y21" s="285" t="s">
        <v>94</v>
      </c>
      <c r="Z21" s="285" t="s">
        <v>94</v>
      </c>
      <c r="AA21" s="285"/>
    </row>
    <row r="22" spans="1:29">
      <c r="A22" s="1106"/>
      <c r="B22" s="92" t="s">
        <v>524</v>
      </c>
      <c r="C22" s="285" t="s">
        <v>94</v>
      </c>
      <c r="D22" s="285" t="s">
        <v>94</v>
      </c>
      <c r="E22" s="285" t="s">
        <v>94</v>
      </c>
      <c r="F22" s="285" t="s">
        <v>94</v>
      </c>
      <c r="G22" s="285" t="s">
        <v>94</v>
      </c>
      <c r="H22" s="285" t="s">
        <v>94</v>
      </c>
      <c r="I22" s="285" t="s">
        <v>94</v>
      </c>
      <c r="J22" s="285" t="s">
        <v>94</v>
      </c>
      <c r="K22" s="285" t="s">
        <v>94</v>
      </c>
      <c r="L22" s="285" t="s">
        <v>94</v>
      </c>
      <c r="M22" s="285" t="s">
        <v>94</v>
      </c>
      <c r="N22" s="285" t="s">
        <v>94</v>
      </c>
      <c r="O22" s="285" t="s">
        <v>94</v>
      </c>
      <c r="P22" s="285" t="s">
        <v>94</v>
      </c>
      <c r="Q22" s="285" t="s">
        <v>94</v>
      </c>
      <c r="R22" s="285" t="s">
        <v>94</v>
      </c>
      <c r="S22" s="285" t="s">
        <v>94</v>
      </c>
      <c r="T22" s="285" t="s">
        <v>94</v>
      </c>
      <c r="U22" s="285" t="s">
        <v>94</v>
      </c>
      <c r="V22" s="285" t="s">
        <v>94</v>
      </c>
      <c r="W22" s="285" t="s">
        <v>94</v>
      </c>
      <c r="X22" s="285" t="s">
        <v>94</v>
      </c>
      <c r="Y22" s="285" t="s">
        <v>94</v>
      </c>
      <c r="Z22" s="285" t="s">
        <v>94</v>
      </c>
      <c r="AA22" s="285"/>
    </row>
    <row r="23" spans="1:29">
      <c r="A23" s="1106"/>
      <c r="B23" s="92" t="s">
        <v>56</v>
      </c>
      <c r="C23" s="285" t="s">
        <v>94</v>
      </c>
      <c r="D23" s="285" t="s">
        <v>94</v>
      </c>
      <c r="E23" s="285" t="s">
        <v>94</v>
      </c>
      <c r="F23" s="285" t="s">
        <v>94</v>
      </c>
      <c r="G23" s="285" t="s">
        <v>94</v>
      </c>
      <c r="H23" s="285" t="s">
        <v>94</v>
      </c>
      <c r="I23" s="285" t="s">
        <v>94</v>
      </c>
      <c r="J23" s="285" t="s">
        <v>94</v>
      </c>
      <c r="K23" s="285" t="s">
        <v>94</v>
      </c>
      <c r="L23" s="285" t="s">
        <v>94</v>
      </c>
      <c r="M23" s="285" t="s">
        <v>94</v>
      </c>
      <c r="N23" s="285" t="s">
        <v>94</v>
      </c>
      <c r="O23" s="285" t="s">
        <v>94</v>
      </c>
      <c r="P23" s="285" t="s">
        <v>94</v>
      </c>
      <c r="Q23" s="285" t="s">
        <v>94</v>
      </c>
      <c r="R23" s="285" t="s">
        <v>94</v>
      </c>
      <c r="S23" s="285" t="s">
        <v>94</v>
      </c>
      <c r="T23" s="285" t="s">
        <v>94</v>
      </c>
      <c r="U23" s="285" t="s">
        <v>94</v>
      </c>
      <c r="V23" s="285" t="s">
        <v>94</v>
      </c>
      <c r="W23" s="285" t="s">
        <v>94</v>
      </c>
      <c r="X23" s="285" t="s">
        <v>94</v>
      </c>
      <c r="Y23" s="285" t="s">
        <v>94</v>
      </c>
      <c r="Z23" s="285" t="s">
        <v>94</v>
      </c>
      <c r="AA23" s="285"/>
    </row>
    <row r="24" spans="1:29">
      <c r="A24" s="1106" t="s">
        <v>11</v>
      </c>
      <c r="B24" s="92" t="s">
        <v>84</v>
      </c>
      <c r="C24" s="285" t="s">
        <v>94</v>
      </c>
      <c r="D24" s="285" t="s">
        <v>94</v>
      </c>
      <c r="E24" s="285" t="s">
        <v>94</v>
      </c>
      <c r="F24" s="285" t="s">
        <v>94</v>
      </c>
      <c r="G24" s="285" t="s">
        <v>94</v>
      </c>
      <c r="H24" s="285" t="s">
        <v>94</v>
      </c>
      <c r="I24" s="285" t="s">
        <v>94</v>
      </c>
      <c r="J24" s="285" t="s">
        <v>94</v>
      </c>
      <c r="K24" s="285" t="s">
        <v>94</v>
      </c>
      <c r="L24" s="285" t="s">
        <v>94</v>
      </c>
      <c r="M24" s="285" t="s">
        <v>94</v>
      </c>
      <c r="N24" s="285" t="s">
        <v>94</v>
      </c>
      <c r="O24" s="285" t="s">
        <v>94</v>
      </c>
      <c r="P24" s="285" t="s">
        <v>94</v>
      </c>
      <c r="Q24" s="285" t="s">
        <v>94</v>
      </c>
      <c r="R24" s="285" t="s">
        <v>94</v>
      </c>
      <c r="S24" s="285" t="s">
        <v>94</v>
      </c>
      <c r="T24" s="285" t="s">
        <v>94</v>
      </c>
      <c r="U24" s="285" t="s">
        <v>94</v>
      </c>
      <c r="V24" s="285" t="s">
        <v>94</v>
      </c>
      <c r="W24" s="285" t="s">
        <v>94</v>
      </c>
      <c r="X24" s="285" t="s">
        <v>94</v>
      </c>
      <c r="Y24" s="285" t="s">
        <v>94</v>
      </c>
      <c r="Z24" s="285" t="s">
        <v>94</v>
      </c>
      <c r="AA24" s="285"/>
    </row>
    <row r="25" spans="1:29">
      <c r="A25" s="1106"/>
      <c r="B25" s="92" t="s">
        <v>57</v>
      </c>
      <c r="C25" s="285" t="s">
        <v>94</v>
      </c>
      <c r="D25" s="285" t="s">
        <v>94</v>
      </c>
      <c r="E25" s="285" t="s">
        <v>94</v>
      </c>
      <c r="F25" s="285" t="s">
        <v>94</v>
      </c>
      <c r="G25" s="285" t="s">
        <v>94</v>
      </c>
      <c r="H25" s="285" t="s">
        <v>94</v>
      </c>
      <c r="I25" s="285" t="s">
        <v>94</v>
      </c>
      <c r="J25" s="285" t="s">
        <v>94</v>
      </c>
      <c r="K25" s="285" t="s">
        <v>94</v>
      </c>
      <c r="L25" s="285" t="s">
        <v>94</v>
      </c>
      <c r="M25" s="285" t="s">
        <v>94</v>
      </c>
      <c r="N25" s="285" t="s">
        <v>94</v>
      </c>
      <c r="O25" s="285" t="s">
        <v>94</v>
      </c>
      <c r="P25" s="285" t="s">
        <v>94</v>
      </c>
      <c r="Q25" s="285" t="s">
        <v>94</v>
      </c>
      <c r="R25" s="285" t="s">
        <v>94</v>
      </c>
      <c r="S25" s="285" t="s">
        <v>94</v>
      </c>
      <c r="T25" s="285" t="s">
        <v>94</v>
      </c>
      <c r="U25" s="285" t="s">
        <v>94</v>
      </c>
      <c r="V25" s="285" t="s">
        <v>94</v>
      </c>
      <c r="W25" s="285" t="s">
        <v>94</v>
      </c>
      <c r="X25" s="285" t="s">
        <v>94</v>
      </c>
      <c r="Y25" s="285" t="s">
        <v>94</v>
      </c>
      <c r="Z25" s="285" t="s">
        <v>94</v>
      </c>
      <c r="AA25" s="285"/>
    </row>
    <row r="26" spans="1:29">
      <c r="A26" s="1106"/>
      <c r="B26" s="92" t="s">
        <v>524</v>
      </c>
      <c r="C26" s="285" t="s">
        <v>94</v>
      </c>
      <c r="D26" s="285" t="s">
        <v>94</v>
      </c>
      <c r="E26" s="285" t="s">
        <v>94</v>
      </c>
      <c r="F26" s="285" t="s">
        <v>94</v>
      </c>
      <c r="G26" s="285" t="s">
        <v>94</v>
      </c>
      <c r="H26" s="285" t="s">
        <v>94</v>
      </c>
      <c r="I26" s="285" t="s">
        <v>94</v>
      </c>
      <c r="J26" s="285" t="s">
        <v>94</v>
      </c>
      <c r="K26" s="285" t="s">
        <v>94</v>
      </c>
      <c r="L26" s="285" t="s">
        <v>94</v>
      </c>
      <c r="M26" s="285" t="s">
        <v>94</v>
      </c>
      <c r="N26" s="285" t="s">
        <v>94</v>
      </c>
      <c r="O26" s="285" t="s">
        <v>94</v>
      </c>
      <c r="P26" s="285" t="s">
        <v>94</v>
      </c>
      <c r="Q26" s="285" t="s">
        <v>94</v>
      </c>
      <c r="R26" s="285" t="s">
        <v>94</v>
      </c>
      <c r="S26" s="285" t="s">
        <v>94</v>
      </c>
      <c r="T26" s="285" t="s">
        <v>94</v>
      </c>
      <c r="U26" s="285" t="s">
        <v>94</v>
      </c>
      <c r="V26" s="285" t="s">
        <v>94</v>
      </c>
      <c r="W26" s="285" t="s">
        <v>94</v>
      </c>
      <c r="X26" s="285" t="s">
        <v>94</v>
      </c>
      <c r="Y26" s="285" t="s">
        <v>94</v>
      </c>
      <c r="Z26" s="285" t="s">
        <v>94</v>
      </c>
      <c r="AA26" s="285"/>
    </row>
    <row r="27" spans="1:29">
      <c r="A27" s="1106"/>
      <c r="B27" s="92" t="s">
        <v>56</v>
      </c>
      <c r="C27" s="285" t="s">
        <v>94</v>
      </c>
      <c r="D27" s="285" t="s">
        <v>94</v>
      </c>
      <c r="E27" s="285" t="s">
        <v>94</v>
      </c>
      <c r="F27" s="285" t="s">
        <v>94</v>
      </c>
      <c r="G27" s="285" t="s">
        <v>94</v>
      </c>
      <c r="H27" s="285" t="s">
        <v>94</v>
      </c>
      <c r="I27" s="285" t="s">
        <v>94</v>
      </c>
      <c r="J27" s="285" t="s">
        <v>94</v>
      </c>
      <c r="K27" s="285" t="s">
        <v>94</v>
      </c>
      <c r="L27" s="285" t="s">
        <v>94</v>
      </c>
      <c r="M27" s="285" t="s">
        <v>94</v>
      </c>
      <c r="N27" s="285" t="s">
        <v>94</v>
      </c>
      <c r="O27" s="285" t="s">
        <v>94</v>
      </c>
      <c r="P27" s="285" t="s">
        <v>94</v>
      </c>
      <c r="Q27" s="285" t="s">
        <v>94</v>
      </c>
      <c r="R27" s="285" t="s">
        <v>94</v>
      </c>
      <c r="S27" s="285" t="s">
        <v>94</v>
      </c>
      <c r="T27" s="285" t="s">
        <v>94</v>
      </c>
      <c r="U27" s="285" t="s">
        <v>94</v>
      </c>
      <c r="V27" s="285" t="s">
        <v>94</v>
      </c>
      <c r="W27" s="285" t="s">
        <v>94</v>
      </c>
      <c r="X27" s="285" t="s">
        <v>94</v>
      </c>
      <c r="Y27" s="285" t="s">
        <v>94</v>
      </c>
      <c r="Z27" s="285" t="s">
        <v>94</v>
      </c>
      <c r="AA27" s="285"/>
    </row>
    <row r="28" spans="1:29">
      <c r="A28" s="1106" t="s">
        <v>10</v>
      </c>
      <c r="B28" s="92" t="s">
        <v>84</v>
      </c>
      <c r="C28" s="285">
        <v>2463.36</v>
      </c>
      <c r="D28" s="285">
        <v>2510.34</v>
      </c>
      <c r="E28" s="285">
        <v>2366.8449999999998</v>
      </c>
      <c r="F28" s="285">
        <v>1992.2</v>
      </c>
      <c r="G28" s="285">
        <v>1949.4</v>
      </c>
      <c r="H28" s="285">
        <v>2963.9450000000002</v>
      </c>
      <c r="I28" s="285">
        <v>2982.4850000000001</v>
      </c>
      <c r="J28" s="285">
        <v>2993.585</v>
      </c>
      <c r="K28" s="285">
        <v>3021.08</v>
      </c>
      <c r="L28" s="285">
        <v>3048.29</v>
      </c>
      <c r="M28" s="522">
        <v>3008.895</v>
      </c>
      <c r="N28" s="522">
        <v>3495.39</v>
      </c>
      <c r="O28" s="522">
        <v>3621.3090000000002</v>
      </c>
      <c r="P28" s="522">
        <v>3114.578</v>
      </c>
      <c r="Q28" s="522">
        <v>2929.7429999999999</v>
      </c>
      <c r="R28" s="522">
        <v>2676.9520000000002</v>
      </c>
      <c r="S28" s="522">
        <v>2629.4780000000001</v>
      </c>
      <c r="T28" s="522">
        <v>2522.7220000000002</v>
      </c>
      <c r="U28" s="522">
        <v>2518</v>
      </c>
      <c r="V28" s="522">
        <v>2913.8616841875119</v>
      </c>
      <c r="W28" s="522">
        <v>2599.6788376720433</v>
      </c>
      <c r="X28" s="522">
        <v>2567.692</v>
      </c>
      <c r="Y28" s="522">
        <v>2507.8890000000001</v>
      </c>
      <c r="Z28" s="522">
        <v>2516</v>
      </c>
      <c r="AA28" s="522">
        <v>2573.5306</v>
      </c>
    </row>
    <row r="29" spans="1:29">
      <c r="A29" s="1106"/>
      <c r="B29" s="92" t="s">
        <v>57</v>
      </c>
      <c r="C29" s="285">
        <v>351730</v>
      </c>
      <c r="D29" s="285">
        <v>351985</v>
      </c>
      <c r="E29" s="285">
        <v>352345</v>
      </c>
      <c r="F29" s="285">
        <v>352815</v>
      </c>
      <c r="G29" s="285">
        <v>353290</v>
      </c>
      <c r="H29" s="285">
        <v>388779</v>
      </c>
      <c r="I29" s="285">
        <v>382890</v>
      </c>
      <c r="J29" s="285">
        <v>385435</v>
      </c>
      <c r="K29" s="285">
        <v>400845</v>
      </c>
      <c r="L29" s="285">
        <v>382521</v>
      </c>
      <c r="M29" s="285">
        <v>405816</v>
      </c>
      <c r="N29" s="285">
        <v>449112</v>
      </c>
      <c r="O29" s="285">
        <v>157653.8528515455</v>
      </c>
      <c r="P29" s="285">
        <v>135593.2956029604</v>
      </c>
      <c r="Q29" s="285">
        <v>127546.49542882021</v>
      </c>
      <c r="R29" s="285">
        <v>116541.22768828907</v>
      </c>
      <c r="S29" s="285">
        <v>114474.44492816718</v>
      </c>
      <c r="T29" s="285">
        <v>109826.81758815848</v>
      </c>
      <c r="U29" s="285">
        <v>109621.24510230737</v>
      </c>
      <c r="V29" s="285">
        <v>126855.10161896003</v>
      </c>
      <c r="W29" s="285">
        <v>113177.13703404629</v>
      </c>
      <c r="X29" s="285">
        <v>111784.58859381803</v>
      </c>
      <c r="Y29" s="285"/>
      <c r="Z29" s="285"/>
      <c r="AA29" s="285"/>
    </row>
    <row r="30" spans="1:29">
      <c r="A30" s="1106"/>
      <c r="B30" s="92" t="s">
        <v>524</v>
      </c>
      <c r="C30" s="285">
        <v>351730</v>
      </c>
      <c r="D30" s="285">
        <v>351985</v>
      </c>
      <c r="E30" s="285">
        <v>352345</v>
      </c>
      <c r="F30" s="285">
        <v>352815</v>
      </c>
      <c r="G30" s="285">
        <v>353290</v>
      </c>
      <c r="H30" s="285">
        <v>388779</v>
      </c>
      <c r="I30" s="285">
        <v>392250</v>
      </c>
      <c r="J30" s="285">
        <v>394875</v>
      </c>
      <c r="K30" s="285">
        <v>393815</v>
      </c>
      <c r="L30" s="285">
        <v>402349</v>
      </c>
      <c r="M30" s="285">
        <v>405816</v>
      </c>
      <c r="N30" s="285">
        <v>472170</v>
      </c>
      <c r="O30" s="285">
        <v>475658</v>
      </c>
      <c r="P30" s="285">
        <v>401316</v>
      </c>
      <c r="Q30" s="285">
        <v>376323</v>
      </c>
      <c r="R30" s="285">
        <v>346550</v>
      </c>
      <c r="S30" s="285">
        <v>336178</v>
      </c>
      <c r="T30" s="285">
        <v>319797</v>
      </c>
      <c r="U30" s="285">
        <v>314255</v>
      </c>
      <c r="V30" s="285">
        <v>363227</v>
      </c>
      <c r="W30" s="520">
        <v>332762</v>
      </c>
      <c r="X30" s="285">
        <v>331794</v>
      </c>
      <c r="Y30" s="285">
        <v>323397</v>
      </c>
      <c r="Z30" s="285">
        <v>323715</v>
      </c>
      <c r="AA30" s="285">
        <v>322141</v>
      </c>
    </row>
    <row r="31" spans="1:29">
      <c r="A31" s="1106"/>
      <c r="B31" s="92" t="s">
        <v>56</v>
      </c>
      <c r="C31" s="285">
        <v>7003.5538623375887</v>
      </c>
      <c r="D31" s="285">
        <v>7131.9516456667188</v>
      </c>
      <c r="E31" s="285">
        <v>6717.4076544296076</v>
      </c>
      <c r="F31" s="285">
        <v>5646.5853209188954</v>
      </c>
      <c r="G31" s="285">
        <v>5517.8465283478163</v>
      </c>
      <c r="H31" s="285">
        <v>7623.7271046018432</v>
      </c>
      <c r="I31" s="285">
        <v>7789.4042675442033</v>
      </c>
      <c r="J31" s="285">
        <v>7766.7700131020792</v>
      </c>
      <c r="K31" s="285">
        <v>7536.7785553019248</v>
      </c>
      <c r="L31" s="285">
        <v>7968.9481100384028</v>
      </c>
      <c r="M31" s="520">
        <v>7414.4316636110943</v>
      </c>
      <c r="N31" s="520">
        <v>7782.8915727034682</v>
      </c>
      <c r="O31" s="520">
        <v>22970</v>
      </c>
      <c r="P31" s="520">
        <v>22969.999999999996</v>
      </c>
      <c r="Q31" s="520">
        <v>22969.999999999996</v>
      </c>
      <c r="R31" s="520">
        <v>22970</v>
      </c>
      <c r="S31" s="520">
        <v>22969.999999999996</v>
      </c>
      <c r="T31" s="520">
        <v>22970</v>
      </c>
      <c r="U31" s="520">
        <v>22969.999999999996</v>
      </c>
      <c r="V31" s="520">
        <v>22970</v>
      </c>
      <c r="W31" s="520">
        <v>22970</v>
      </c>
      <c r="X31" s="520">
        <v>22970</v>
      </c>
      <c r="Y31" s="285">
        <v>7754.8</v>
      </c>
      <c r="Z31" s="285">
        <v>7770.8</v>
      </c>
      <c r="AA31" s="285">
        <v>7988.8</v>
      </c>
    </row>
    <row r="32" spans="1:29" s="8" customFormat="1">
      <c r="A32" s="1106" t="s">
        <v>9</v>
      </c>
      <c r="B32" s="92" t="s">
        <v>84</v>
      </c>
      <c r="C32" s="285">
        <v>2757.1860000000001</v>
      </c>
      <c r="D32" s="285">
        <v>3313.1260000000002</v>
      </c>
      <c r="E32" s="285">
        <v>1540.3066999999999</v>
      </c>
      <c r="F32" s="285">
        <v>1703.355</v>
      </c>
      <c r="G32" s="285">
        <v>2559.3188290000003</v>
      </c>
      <c r="H32" s="285">
        <v>2197.64</v>
      </c>
      <c r="I32" s="285">
        <v>2832.1410000000001</v>
      </c>
      <c r="J32" s="285">
        <v>3238.9430000000002</v>
      </c>
      <c r="K32" s="285">
        <v>3491.183</v>
      </c>
      <c r="L32" s="285">
        <v>3823.2359999999999</v>
      </c>
      <c r="M32" s="285">
        <v>4000.9859999999999</v>
      </c>
      <c r="N32" s="285">
        <v>4316.3729999999996</v>
      </c>
      <c r="O32" s="285">
        <v>4648.2979999999998</v>
      </c>
      <c r="P32" s="285">
        <v>4813.6989999999996</v>
      </c>
      <c r="Q32" s="285">
        <v>5037.5739999999996</v>
      </c>
      <c r="R32" s="285">
        <v>5012.7629999999999</v>
      </c>
      <c r="S32" s="285">
        <v>4996.8429999999998</v>
      </c>
      <c r="T32" s="285">
        <v>4960.5559999999996</v>
      </c>
      <c r="U32" s="285">
        <v>5410.5060000000003</v>
      </c>
      <c r="V32" s="285">
        <v>5708.0320000000002</v>
      </c>
      <c r="W32" s="285">
        <v>5946.3117229999998</v>
      </c>
      <c r="X32" s="285">
        <v>6101.3959999999997</v>
      </c>
      <c r="Y32" s="285">
        <v>6193.0010000000002</v>
      </c>
      <c r="Z32" s="285">
        <v>6285.00504</v>
      </c>
      <c r="AA32" s="285">
        <v>6278.8804900000005</v>
      </c>
      <c r="AB32" s="74" t="s">
        <v>15</v>
      </c>
      <c r="AC32" s="41"/>
    </row>
    <row r="33" spans="1:29" s="8" customFormat="1">
      <c r="A33" s="1106"/>
      <c r="B33" s="92" t="s">
        <v>57</v>
      </c>
      <c r="C33" s="285">
        <v>180758</v>
      </c>
      <c r="D33" s="285">
        <v>198470</v>
      </c>
      <c r="E33" s="285">
        <v>102938.19999999998</v>
      </c>
      <c r="F33" s="285">
        <v>110196</v>
      </c>
      <c r="G33" s="285">
        <v>156645</v>
      </c>
      <c r="H33" s="285">
        <v>153687</v>
      </c>
      <c r="I33" s="285">
        <v>163598</v>
      </c>
      <c r="J33" s="285">
        <v>172539</v>
      </c>
      <c r="K33" s="285">
        <v>183014</v>
      </c>
      <c r="L33" s="285">
        <v>188418</v>
      </c>
      <c r="M33" s="285">
        <v>195828</v>
      </c>
      <c r="N33" s="285">
        <v>200139</v>
      </c>
      <c r="O33" s="285">
        <v>209683</v>
      </c>
      <c r="P33" s="285">
        <v>211089</v>
      </c>
      <c r="Q33" s="285">
        <v>216405</v>
      </c>
      <c r="R33" s="285">
        <v>222750</v>
      </c>
      <c r="S33" s="285">
        <v>228283</v>
      </c>
      <c r="T33" s="285">
        <v>231657</v>
      </c>
      <c r="U33" s="285">
        <v>238094</v>
      </c>
      <c r="V33" s="285">
        <v>242454</v>
      </c>
      <c r="W33" s="285">
        <v>244475</v>
      </c>
      <c r="X33" s="285"/>
      <c r="Y33" s="285"/>
      <c r="Z33" s="285"/>
      <c r="AA33" s="285"/>
      <c r="AC33" s="41"/>
    </row>
    <row r="34" spans="1:29" s="8" customFormat="1">
      <c r="A34" s="1106"/>
      <c r="B34" s="92" t="s">
        <v>524</v>
      </c>
      <c r="C34" s="285">
        <v>180758</v>
      </c>
      <c r="D34" s="285">
        <v>198470</v>
      </c>
      <c r="E34" s="285">
        <v>102929</v>
      </c>
      <c r="F34" s="285">
        <v>110196</v>
      </c>
      <c r="G34" s="285">
        <v>156645</v>
      </c>
      <c r="H34" s="285">
        <v>153687</v>
      </c>
      <c r="I34" s="285">
        <v>163598</v>
      </c>
      <c r="J34" s="285">
        <v>172539</v>
      </c>
      <c r="K34" s="285">
        <v>183014</v>
      </c>
      <c r="L34" s="285">
        <v>188418</v>
      </c>
      <c r="M34" s="285">
        <v>195828</v>
      </c>
      <c r="N34" s="285">
        <v>197732</v>
      </c>
      <c r="O34" s="285">
        <v>209583</v>
      </c>
      <c r="P34" s="285">
        <v>211089</v>
      </c>
      <c r="Q34" s="285">
        <v>225907</v>
      </c>
      <c r="R34" s="285">
        <v>222750</v>
      </c>
      <c r="S34" s="285">
        <v>228283</v>
      </c>
      <c r="T34" s="285">
        <v>231657</v>
      </c>
      <c r="U34" s="285">
        <v>238094</v>
      </c>
      <c r="V34" s="285">
        <v>238444</v>
      </c>
      <c r="W34" s="520">
        <v>241786</v>
      </c>
      <c r="X34" s="285">
        <v>244255</v>
      </c>
      <c r="Y34" s="285">
        <v>253011</v>
      </c>
      <c r="Z34" s="285">
        <v>259266</v>
      </c>
      <c r="AA34" s="285">
        <v>246235</v>
      </c>
      <c r="AC34" s="7"/>
    </row>
    <row r="35" spans="1:29" s="8" customFormat="1">
      <c r="A35" s="1106"/>
      <c r="B35" s="92" t="s">
        <v>56</v>
      </c>
      <c r="C35" s="285">
        <v>15253.465960012834</v>
      </c>
      <c r="D35" s="285">
        <v>16693.334005139317</v>
      </c>
      <c r="E35" s="285">
        <v>14963.412027799204</v>
      </c>
      <c r="F35" s="285">
        <v>15457.502994664053</v>
      </c>
      <c r="G35" s="285">
        <v>16338.337189185742</v>
      </c>
      <c r="H35" s="285">
        <v>14299.45278390495</v>
      </c>
      <c r="I35" s="285">
        <v>17311.586938715631</v>
      </c>
      <c r="J35" s="285">
        <v>18772.237001489517</v>
      </c>
      <c r="K35" s="285">
        <v>19076.043362802844</v>
      </c>
      <c r="L35" s="285">
        <v>20291.246059293699</v>
      </c>
      <c r="M35" s="285">
        <v>20431.12323059011</v>
      </c>
      <c r="N35" s="285">
        <v>21566.876021165292</v>
      </c>
      <c r="O35" s="285">
        <v>22168.21583056328</v>
      </c>
      <c r="P35" s="285">
        <v>22804.120536835173</v>
      </c>
      <c r="Q35" s="285">
        <v>23278.454749197106</v>
      </c>
      <c r="R35" s="285">
        <v>22503.986531986531</v>
      </c>
      <c r="S35" s="285">
        <v>21888.809065940084</v>
      </c>
      <c r="T35" s="285">
        <v>21413.365449781359</v>
      </c>
      <c r="U35" s="285">
        <v>22724.243366065504</v>
      </c>
      <c r="V35" s="285">
        <v>23542.742128403737</v>
      </c>
      <c r="W35" s="285">
        <v>24322.780337457818</v>
      </c>
      <c r="X35" s="285"/>
      <c r="Y35" s="285"/>
      <c r="Z35" s="285"/>
      <c r="AA35" s="285">
        <v>25499.5</v>
      </c>
      <c r="AC35" s="7"/>
    </row>
    <row r="36" spans="1:29" ht="15" customHeight="1">
      <c r="A36" s="1106" t="s">
        <v>8</v>
      </c>
      <c r="B36" s="92" t="s">
        <v>84</v>
      </c>
      <c r="C36" s="285">
        <v>0.2</v>
      </c>
      <c r="D36" s="285">
        <v>0.2</v>
      </c>
      <c r="E36" s="285">
        <v>0.1</v>
      </c>
      <c r="F36" s="285">
        <v>0.1</v>
      </c>
      <c r="G36" s="285">
        <v>0.2</v>
      </c>
      <c r="H36" s="285">
        <v>0.2</v>
      </c>
      <c r="I36" s="285">
        <v>0.3</v>
      </c>
      <c r="J36" s="285">
        <v>0.2</v>
      </c>
      <c r="K36" s="285">
        <v>0.4</v>
      </c>
      <c r="L36" s="285">
        <v>0.4</v>
      </c>
      <c r="M36" s="285">
        <v>0.5</v>
      </c>
      <c r="N36" s="285">
        <v>0.3</v>
      </c>
      <c r="O36" s="285">
        <v>0.5</v>
      </c>
      <c r="P36" s="285">
        <v>0.5</v>
      </c>
      <c r="Q36" s="285">
        <v>0.5</v>
      </c>
      <c r="R36" s="285">
        <v>0.9</v>
      </c>
      <c r="S36" s="285">
        <v>0.6</v>
      </c>
      <c r="T36" s="285">
        <v>0.5</v>
      </c>
      <c r="U36" s="285">
        <v>0.7</v>
      </c>
      <c r="V36" s="285">
        <v>0.7</v>
      </c>
      <c r="W36" s="285">
        <v>0.6</v>
      </c>
      <c r="X36" s="285">
        <v>1.1000000000000001</v>
      </c>
      <c r="Y36" s="801">
        <v>1.3</v>
      </c>
      <c r="Z36" s="801">
        <v>1.5</v>
      </c>
      <c r="AA36" s="801">
        <v>1.6853</v>
      </c>
      <c r="AC36" s="41"/>
    </row>
    <row r="37" spans="1:29">
      <c r="A37" s="1106"/>
      <c r="B37" s="92" t="s">
        <v>57</v>
      </c>
      <c r="C37" s="285">
        <v>10</v>
      </c>
      <c r="D37" s="285">
        <v>13</v>
      </c>
      <c r="E37" s="285">
        <v>13</v>
      </c>
      <c r="F37" s="285">
        <v>9</v>
      </c>
      <c r="G37" s="285">
        <v>12</v>
      </c>
      <c r="H37" s="285">
        <v>15.3</v>
      </c>
      <c r="I37" s="285">
        <v>16.7</v>
      </c>
      <c r="J37" s="285">
        <v>17</v>
      </c>
      <c r="K37" s="285">
        <v>37.299999999999997</v>
      </c>
      <c r="L37" s="285">
        <v>29.6</v>
      </c>
      <c r="M37" s="285">
        <v>38.1</v>
      </c>
      <c r="N37" s="285">
        <v>25</v>
      </c>
      <c r="O37" s="285">
        <v>40</v>
      </c>
      <c r="P37" s="285">
        <v>37</v>
      </c>
      <c r="Q37" s="285">
        <v>31</v>
      </c>
      <c r="R37" s="285">
        <v>53</v>
      </c>
      <c r="S37" s="285">
        <v>33</v>
      </c>
      <c r="T37" s="285">
        <v>35</v>
      </c>
      <c r="U37" s="285">
        <v>56</v>
      </c>
      <c r="V37" s="285">
        <v>56</v>
      </c>
      <c r="W37" s="285">
        <v>37</v>
      </c>
      <c r="X37" s="285">
        <v>88</v>
      </c>
      <c r="Y37" s="801">
        <v>88</v>
      </c>
      <c r="Z37" s="801">
        <v>101.5</v>
      </c>
      <c r="AA37" s="801"/>
      <c r="AC37" s="41"/>
    </row>
    <row r="38" spans="1:29">
      <c r="A38" s="1106"/>
      <c r="B38" s="92" t="s">
        <v>524</v>
      </c>
      <c r="C38" s="285">
        <v>10</v>
      </c>
      <c r="D38" s="285">
        <v>13</v>
      </c>
      <c r="E38" s="285">
        <v>13</v>
      </c>
      <c r="F38" s="285">
        <v>9</v>
      </c>
      <c r="G38" s="285">
        <v>12</v>
      </c>
      <c r="H38" s="285">
        <v>14</v>
      </c>
      <c r="I38" s="285">
        <v>14</v>
      </c>
      <c r="J38" s="285">
        <v>17</v>
      </c>
      <c r="K38" s="285">
        <v>22</v>
      </c>
      <c r="L38" s="285">
        <v>30</v>
      </c>
      <c r="M38" s="285">
        <v>34</v>
      </c>
      <c r="N38" s="285">
        <v>24</v>
      </c>
      <c r="O38" s="285">
        <v>40</v>
      </c>
      <c r="P38" s="285">
        <v>37</v>
      </c>
      <c r="Q38" s="285">
        <v>31</v>
      </c>
      <c r="R38" s="285">
        <v>71</v>
      </c>
      <c r="S38" s="285">
        <v>45</v>
      </c>
      <c r="T38" s="285">
        <v>35</v>
      </c>
      <c r="U38" s="285">
        <v>56</v>
      </c>
      <c r="V38" s="285">
        <v>56</v>
      </c>
      <c r="W38" s="285">
        <v>37</v>
      </c>
      <c r="X38" s="285">
        <v>88</v>
      </c>
      <c r="Y38" s="285">
        <v>88</v>
      </c>
      <c r="Z38" s="285">
        <v>102</v>
      </c>
      <c r="AA38" s="285">
        <v>107</v>
      </c>
      <c r="AC38" s="7"/>
    </row>
    <row r="39" spans="1:29">
      <c r="A39" s="1106"/>
      <c r="B39" s="92" t="s">
        <v>56</v>
      </c>
      <c r="C39" s="285">
        <v>20000</v>
      </c>
      <c r="D39" s="285">
        <v>15384.615384615385</v>
      </c>
      <c r="E39" s="285">
        <v>7692.3076923076924</v>
      </c>
      <c r="F39" s="285">
        <v>11111.111111111111</v>
      </c>
      <c r="G39" s="285">
        <v>16666.666666666668</v>
      </c>
      <c r="H39" s="285">
        <v>13071.895424836601</v>
      </c>
      <c r="I39" s="285">
        <v>17964.071856287424</v>
      </c>
      <c r="J39" s="285">
        <v>11764.705882352941</v>
      </c>
      <c r="K39" s="285">
        <v>10723.860589812333</v>
      </c>
      <c r="L39" s="285">
        <v>13513.513513513513</v>
      </c>
      <c r="M39" s="285">
        <v>13123.359580052493</v>
      </c>
      <c r="N39" s="285">
        <v>12000</v>
      </c>
      <c r="O39" s="285">
        <v>12500</v>
      </c>
      <c r="P39" s="285">
        <v>13513.513513513513</v>
      </c>
      <c r="Q39" s="285">
        <v>16129.032258064517</v>
      </c>
      <c r="R39" s="285">
        <v>16981.132075471698</v>
      </c>
      <c r="S39" s="285">
        <v>18181.81818181818</v>
      </c>
      <c r="T39" s="285">
        <v>14285.714285714286</v>
      </c>
      <c r="U39" s="285">
        <v>12500</v>
      </c>
      <c r="V39" s="285">
        <v>12500</v>
      </c>
      <c r="W39" s="285">
        <v>16216.216216216217</v>
      </c>
      <c r="X39" s="285">
        <v>12500</v>
      </c>
      <c r="Y39" s="520">
        <v>14500</v>
      </c>
      <c r="Z39" s="520">
        <v>14800</v>
      </c>
      <c r="AA39" s="520">
        <v>15780</v>
      </c>
      <c r="AC39" s="7"/>
    </row>
    <row r="40" spans="1:29">
      <c r="A40" s="1106" t="s">
        <v>6</v>
      </c>
      <c r="B40" s="92" t="s">
        <v>84</v>
      </c>
      <c r="C40" s="285">
        <v>5400</v>
      </c>
      <c r="D40" s="285">
        <v>5975</v>
      </c>
      <c r="E40" s="285">
        <v>3555</v>
      </c>
      <c r="F40" s="285">
        <v>6547</v>
      </c>
      <c r="G40" s="285">
        <v>5051</v>
      </c>
      <c r="H40" s="285">
        <v>5363</v>
      </c>
      <c r="I40" s="285">
        <v>6659</v>
      </c>
      <c r="J40" s="285">
        <v>4959</v>
      </c>
      <c r="K40" s="285">
        <v>5809</v>
      </c>
      <c r="L40" s="285" t="s">
        <v>7</v>
      </c>
      <c r="M40" s="285" t="s">
        <v>7</v>
      </c>
      <c r="N40" s="285" t="s">
        <v>7</v>
      </c>
      <c r="O40" s="285" t="s">
        <v>7</v>
      </c>
      <c r="P40" s="285" t="s">
        <v>7</v>
      </c>
      <c r="Q40" s="285">
        <v>4136</v>
      </c>
      <c r="R40" s="285">
        <v>4353.17</v>
      </c>
      <c r="S40" s="285">
        <v>4560.6379999999999</v>
      </c>
      <c r="T40" s="285">
        <v>6091.0810000000001</v>
      </c>
      <c r="U40" s="285">
        <v>6346.0240000000003</v>
      </c>
      <c r="V40" s="285">
        <v>6019.2</v>
      </c>
      <c r="W40" s="285">
        <v>6025.6629999999996</v>
      </c>
      <c r="X40" s="285">
        <v>6218.1409999999996</v>
      </c>
      <c r="Y40" s="285">
        <v>6466.857</v>
      </c>
      <c r="Z40" s="285">
        <v>7610.8519999999999</v>
      </c>
      <c r="AA40" s="285">
        <v>8522.7900000000009</v>
      </c>
      <c r="AC40" s="41"/>
    </row>
    <row r="41" spans="1:29">
      <c r="A41" s="1106"/>
      <c r="B41" s="92" t="s">
        <v>57</v>
      </c>
      <c r="C41" s="285">
        <v>925902</v>
      </c>
      <c r="D41" s="285">
        <v>834128</v>
      </c>
      <c r="E41" s="285">
        <v>1019667</v>
      </c>
      <c r="F41" s="285">
        <v>1045625</v>
      </c>
      <c r="G41" s="285">
        <v>1068500</v>
      </c>
      <c r="H41" s="285">
        <v>1108200</v>
      </c>
      <c r="I41" s="285">
        <v>857700</v>
      </c>
      <c r="J41" s="285">
        <v>993800</v>
      </c>
      <c r="K41" s="285">
        <v>953600</v>
      </c>
      <c r="L41" s="285" t="s">
        <v>7</v>
      </c>
      <c r="M41" s="285" t="s">
        <v>7</v>
      </c>
      <c r="N41" s="285" t="s">
        <v>7</v>
      </c>
      <c r="O41" s="285" t="s">
        <v>7</v>
      </c>
      <c r="P41" s="285" t="s">
        <v>7</v>
      </c>
      <c r="Q41" s="285">
        <v>870300</v>
      </c>
      <c r="R41" s="285">
        <v>620606</v>
      </c>
      <c r="S41" s="285">
        <v>776231</v>
      </c>
      <c r="T41" s="285">
        <v>759939</v>
      </c>
      <c r="U41" s="285">
        <v>758992</v>
      </c>
      <c r="V41" s="285">
        <v>771726</v>
      </c>
      <c r="W41" s="285">
        <v>556093</v>
      </c>
      <c r="X41" s="285"/>
      <c r="Y41" s="285"/>
      <c r="Z41" s="285"/>
      <c r="AA41" s="285"/>
      <c r="AC41" s="41"/>
    </row>
    <row r="42" spans="1:29">
      <c r="A42" s="1106"/>
      <c r="B42" s="92" t="s">
        <v>524</v>
      </c>
      <c r="C42" s="285">
        <v>925902</v>
      </c>
      <c r="D42" s="285">
        <v>834128</v>
      </c>
      <c r="E42" s="285">
        <v>709700</v>
      </c>
      <c r="F42" s="285">
        <v>1045625</v>
      </c>
      <c r="G42" s="285">
        <v>1068500</v>
      </c>
      <c r="H42" s="285">
        <v>1108200</v>
      </c>
      <c r="I42" s="285">
        <v>857700</v>
      </c>
      <c r="J42" s="285">
        <v>993800</v>
      </c>
      <c r="K42" s="285">
        <v>953600</v>
      </c>
      <c r="L42" s="285">
        <v>1254000</v>
      </c>
      <c r="M42" s="285">
        <v>1254294</v>
      </c>
      <c r="N42" s="285">
        <v>1293568</v>
      </c>
      <c r="O42" s="285">
        <v>762600</v>
      </c>
      <c r="P42" s="285">
        <v>933100</v>
      </c>
      <c r="Q42" s="285">
        <v>870300</v>
      </c>
      <c r="R42" s="285">
        <v>800000</v>
      </c>
      <c r="S42" s="285">
        <v>770000</v>
      </c>
      <c r="T42" s="285">
        <v>750000</v>
      </c>
      <c r="U42" s="285">
        <v>728240</v>
      </c>
      <c r="V42" s="285">
        <v>695802</v>
      </c>
      <c r="W42" s="520">
        <v>809462</v>
      </c>
      <c r="X42" s="285">
        <v>928081</v>
      </c>
      <c r="Y42" s="285">
        <v>910826</v>
      </c>
      <c r="Z42" s="285">
        <v>873953</v>
      </c>
      <c r="AA42" s="285">
        <v>926390</v>
      </c>
      <c r="AC42" s="7"/>
    </row>
    <row r="43" spans="1:29">
      <c r="A43" s="1106"/>
      <c r="B43" s="92" t="s">
        <v>56</v>
      </c>
      <c r="C43" s="285">
        <v>5832.15070277416</v>
      </c>
      <c r="D43" s="285">
        <v>7163.1692018491167</v>
      </c>
      <c r="E43" s="285">
        <v>3486.4323352623946</v>
      </c>
      <c r="F43" s="285">
        <v>6261.3269575612676</v>
      </c>
      <c r="G43" s="285">
        <v>4727.1876462330374</v>
      </c>
      <c r="H43" s="285">
        <v>4839.3791734343977</v>
      </c>
      <c r="I43" s="285">
        <v>7763.7868718666205</v>
      </c>
      <c r="J43" s="285">
        <v>4989.9376132018515</v>
      </c>
      <c r="K43" s="285">
        <v>6091.6526845637582</v>
      </c>
      <c r="L43" s="285" t="s">
        <v>7</v>
      </c>
      <c r="M43" s="285" t="s">
        <v>7</v>
      </c>
      <c r="N43" s="285" t="s">
        <v>7</v>
      </c>
      <c r="O43" s="285" t="s">
        <v>7</v>
      </c>
      <c r="P43" s="285" t="s">
        <v>7</v>
      </c>
      <c r="Q43" s="285">
        <v>4752.3842353211539</v>
      </c>
      <c r="R43" s="285">
        <v>7014.3859389048766</v>
      </c>
      <c r="S43" s="285">
        <v>5875.3618446055361</v>
      </c>
      <c r="T43" s="285">
        <v>8015.2235903144856</v>
      </c>
      <c r="U43" s="285">
        <v>8361.1210658346863</v>
      </c>
      <c r="V43" s="285">
        <v>7799.6594646286376</v>
      </c>
      <c r="W43" s="285">
        <v>10835.710933243181</v>
      </c>
      <c r="X43" s="285">
        <v>6700</v>
      </c>
      <c r="Y43" s="285">
        <v>7100</v>
      </c>
      <c r="Z43" s="285">
        <v>8708.5</v>
      </c>
      <c r="AA43" s="285">
        <v>9200</v>
      </c>
      <c r="AC43" s="7"/>
    </row>
    <row r="44" spans="1:29">
      <c r="A44" s="1106" t="s">
        <v>5</v>
      </c>
      <c r="B44" s="92" t="s">
        <v>84</v>
      </c>
      <c r="C44" s="285" t="s">
        <v>94</v>
      </c>
      <c r="D44" s="285" t="s">
        <v>94</v>
      </c>
      <c r="E44" s="285" t="s">
        <v>94</v>
      </c>
      <c r="F44" s="285" t="s">
        <v>94</v>
      </c>
      <c r="G44" s="285" t="s">
        <v>94</v>
      </c>
      <c r="H44" s="285" t="s">
        <v>94</v>
      </c>
      <c r="I44" s="285" t="s">
        <v>94</v>
      </c>
      <c r="J44" s="285" t="s">
        <v>94</v>
      </c>
      <c r="K44" s="285" t="s">
        <v>94</v>
      </c>
      <c r="L44" s="285" t="s">
        <v>94</v>
      </c>
      <c r="M44" s="285" t="s">
        <v>94</v>
      </c>
      <c r="N44" s="285" t="s">
        <v>94</v>
      </c>
      <c r="O44" s="285" t="s">
        <v>94</v>
      </c>
      <c r="P44" s="285" t="s">
        <v>94</v>
      </c>
      <c r="Q44" s="285" t="s">
        <v>94</v>
      </c>
      <c r="R44" s="285" t="s">
        <v>94</v>
      </c>
      <c r="S44" s="285" t="s">
        <v>94</v>
      </c>
      <c r="T44" s="285" t="s">
        <v>94</v>
      </c>
      <c r="U44" s="285" t="s">
        <v>94</v>
      </c>
      <c r="V44" s="285" t="s">
        <v>94</v>
      </c>
      <c r="W44" s="285" t="s">
        <v>94</v>
      </c>
      <c r="X44" s="285" t="s">
        <v>94</v>
      </c>
      <c r="Y44" s="285" t="s">
        <v>94</v>
      </c>
      <c r="Z44" s="285" t="s">
        <v>94</v>
      </c>
      <c r="AA44" s="285"/>
    </row>
    <row r="45" spans="1:29">
      <c r="A45" s="1106"/>
      <c r="B45" s="92" t="s">
        <v>57</v>
      </c>
      <c r="C45" s="285" t="s">
        <v>94</v>
      </c>
      <c r="D45" s="285" t="s">
        <v>94</v>
      </c>
      <c r="E45" s="285" t="s">
        <v>94</v>
      </c>
      <c r="F45" s="285" t="s">
        <v>94</v>
      </c>
      <c r="G45" s="285" t="s">
        <v>94</v>
      </c>
      <c r="H45" s="285" t="s">
        <v>94</v>
      </c>
      <c r="I45" s="285" t="s">
        <v>94</v>
      </c>
      <c r="J45" s="285" t="s">
        <v>94</v>
      </c>
      <c r="K45" s="285" t="s">
        <v>94</v>
      </c>
      <c r="L45" s="285" t="s">
        <v>94</v>
      </c>
      <c r="M45" s="285" t="s">
        <v>94</v>
      </c>
      <c r="N45" s="285" t="s">
        <v>94</v>
      </c>
      <c r="O45" s="285" t="s">
        <v>94</v>
      </c>
      <c r="P45" s="285" t="s">
        <v>94</v>
      </c>
      <c r="Q45" s="285" t="s">
        <v>94</v>
      </c>
      <c r="R45" s="285" t="s">
        <v>94</v>
      </c>
      <c r="S45" s="285" t="s">
        <v>94</v>
      </c>
      <c r="T45" s="285" t="s">
        <v>94</v>
      </c>
      <c r="U45" s="285" t="s">
        <v>94</v>
      </c>
      <c r="V45" s="285" t="s">
        <v>94</v>
      </c>
      <c r="W45" s="285" t="s">
        <v>94</v>
      </c>
      <c r="X45" s="285" t="s">
        <v>94</v>
      </c>
      <c r="Y45" s="285" t="s">
        <v>94</v>
      </c>
      <c r="Z45" s="285" t="s">
        <v>94</v>
      </c>
      <c r="AA45" s="285"/>
    </row>
    <row r="46" spans="1:29">
      <c r="A46" s="1106"/>
      <c r="B46" s="92" t="s">
        <v>524</v>
      </c>
      <c r="C46" s="285" t="s">
        <v>94</v>
      </c>
      <c r="D46" s="285" t="s">
        <v>94</v>
      </c>
      <c r="E46" s="285" t="s">
        <v>94</v>
      </c>
      <c r="F46" s="285" t="s">
        <v>94</v>
      </c>
      <c r="G46" s="285" t="s">
        <v>94</v>
      </c>
      <c r="H46" s="285" t="s">
        <v>94</v>
      </c>
      <c r="I46" s="285" t="s">
        <v>94</v>
      </c>
      <c r="J46" s="285" t="s">
        <v>94</v>
      </c>
      <c r="K46" s="285" t="s">
        <v>94</v>
      </c>
      <c r="L46" s="285" t="s">
        <v>94</v>
      </c>
      <c r="M46" s="285" t="s">
        <v>94</v>
      </c>
      <c r="N46" s="285" t="s">
        <v>94</v>
      </c>
      <c r="O46" s="285" t="s">
        <v>94</v>
      </c>
      <c r="P46" s="285" t="s">
        <v>94</v>
      </c>
      <c r="Q46" s="285" t="s">
        <v>94</v>
      </c>
      <c r="R46" s="285" t="s">
        <v>94</v>
      </c>
      <c r="S46" s="285" t="s">
        <v>94</v>
      </c>
      <c r="T46" s="285" t="s">
        <v>94</v>
      </c>
      <c r="U46" s="285" t="s">
        <v>94</v>
      </c>
      <c r="V46" s="285" t="s">
        <v>94</v>
      </c>
      <c r="W46" s="285" t="s">
        <v>94</v>
      </c>
      <c r="X46" s="285" t="s">
        <v>94</v>
      </c>
      <c r="Y46" s="285" t="s">
        <v>94</v>
      </c>
      <c r="Z46" s="285" t="s">
        <v>94</v>
      </c>
      <c r="AA46" s="285"/>
    </row>
    <row r="47" spans="1:29">
      <c r="A47" s="1106"/>
      <c r="B47" s="92" t="s">
        <v>56</v>
      </c>
      <c r="C47" s="285" t="s">
        <v>94</v>
      </c>
      <c r="D47" s="285" t="s">
        <v>94</v>
      </c>
      <c r="E47" s="285" t="s">
        <v>94</v>
      </c>
      <c r="F47" s="285" t="s">
        <v>94</v>
      </c>
      <c r="G47" s="285" t="s">
        <v>94</v>
      </c>
      <c r="H47" s="285" t="s">
        <v>94</v>
      </c>
      <c r="I47" s="285" t="s">
        <v>94</v>
      </c>
      <c r="J47" s="285" t="s">
        <v>94</v>
      </c>
      <c r="K47" s="285" t="s">
        <v>94</v>
      </c>
      <c r="L47" s="285" t="s">
        <v>94</v>
      </c>
      <c r="M47" s="285" t="s">
        <v>94</v>
      </c>
      <c r="N47" s="285" t="s">
        <v>94</v>
      </c>
      <c r="O47" s="285" t="s">
        <v>94</v>
      </c>
      <c r="P47" s="285" t="s">
        <v>94</v>
      </c>
      <c r="Q47" s="285" t="s">
        <v>94</v>
      </c>
      <c r="R47" s="285" t="s">
        <v>94</v>
      </c>
      <c r="S47" s="285" t="s">
        <v>94</v>
      </c>
      <c r="T47" s="285" t="s">
        <v>94</v>
      </c>
      <c r="U47" s="285" t="s">
        <v>94</v>
      </c>
      <c r="V47" s="285" t="s">
        <v>94</v>
      </c>
      <c r="W47" s="285" t="s">
        <v>94</v>
      </c>
      <c r="X47" s="285" t="s">
        <v>94</v>
      </c>
      <c r="Y47" s="285" t="s">
        <v>94</v>
      </c>
      <c r="Z47" s="285" t="s">
        <v>94</v>
      </c>
      <c r="AA47" s="285"/>
    </row>
    <row r="48" spans="1:29">
      <c r="A48" s="1106" t="s">
        <v>4</v>
      </c>
      <c r="B48" s="92" t="s">
        <v>84</v>
      </c>
      <c r="C48" s="285">
        <v>0.40335000000000004</v>
      </c>
      <c r="D48" s="285">
        <v>0.37260950000000004</v>
      </c>
      <c r="E48" s="285">
        <v>0.31252949999999996</v>
      </c>
      <c r="F48" s="285">
        <v>0.41382724999999998</v>
      </c>
      <c r="G48" s="285">
        <v>0.227184</v>
      </c>
      <c r="H48" s="285">
        <v>0.32002749999999996</v>
      </c>
      <c r="I48" s="285">
        <v>0.39899000000000001</v>
      </c>
      <c r="J48" s="285">
        <v>0.73099999999999998</v>
      </c>
      <c r="K48" s="285">
        <v>0.19500000000000001</v>
      </c>
      <c r="L48" s="285">
        <v>0.20399999999999999</v>
      </c>
      <c r="M48" s="285">
        <v>0.19</v>
      </c>
      <c r="N48" s="285">
        <v>0.22275</v>
      </c>
      <c r="O48" s="285">
        <v>0.22275</v>
      </c>
      <c r="P48" s="285">
        <v>0.1694185</v>
      </c>
      <c r="Q48" s="285"/>
      <c r="R48" s="285">
        <v>0.15947675</v>
      </c>
      <c r="S48" s="285"/>
      <c r="T48" s="285"/>
      <c r="U48" s="285"/>
      <c r="V48" s="285">
        <v>0.01</v>
      </c>
      <c r="W48" s="285">
        <v>0.128</v>
      </c>
      <c r="X48" s="285">
        <v>0.24196000000000001</v>
      </c>
      <c r="Y48" s="285">
        <v>0.23971000000000001</v>
      </c>
      <c r="Z48" s="285">
        <v>0.24049999999999999</v>
      </c>
      <c r="AA48" s="285">
        <v>0.24136000000000002</v>
      </c>
    </row>
    <row r="49" spans="1:29">
      <c r="A49" s="1106"/>
      <c r="B49" s="92" t="s">
        <v>57</v>
      </c>
      <c r="C49" s="285">
        <v>30</v>
      </c>
      <c r="D49" s="285">
        <v>30</v>
      </c>
      <c r="E49" s="285">
        <v>30</v>
      </c>
      <c r="F49" s="285">
        <v>30</v>
      </c>
      <c r="G49" s="285">
        <v>30</v>
      </c>
      <c r="H49" s="285">
        <v>30</v>
      </c>
      <c r="I49" s="285">
        <v>30</v>
      </c>
      <c r="J49" s="285">
        <v>30</v>
      </c>
      <c r="K49" s="285">
        <v>31</v>
      </c>
      <c r="L49" s="285">
        <v>37</v>
      </c>
      <c r="M49" s="285">
        <v>30</v>
      </c>
      <c r="N49" s="285">
        <v>17.82</v>
      </c>
      <c r="O49" s="285">
        <v>17.82</v>
      </c>
      <c r="P49" s="285">
        <v>18</v>
      </c>
      <c r="Q49" s="285"/>
      <c r="R49" s="285">
        <v>12.75</v>
      </c>
      <c r="S49" s="285"/>
      <c r="T49" s="285"/>
      <c r="U49" s="285"/>
      <c r="V49" s="285"/>
      <c r="W49" s="285"/>
      <c r="X49" s="285"/>
      <c r="Y49" s="285"/>
      <c r="Z49" s="285"/>
      <c r="AA49" s="285"/>
      <c r="AB49" s="200" t="s">
        <v>15</v>
      </c>
    </row>
    <row r="50" spans="1:29">
      <c r="A50" s="1106"/>
      <c r="B50" s="92" t="s">
        <v>524</v>
      </c>
      <c r="C50" s="285">
        <v>14</v>
      </c>
      <c r="D50" s="285">
        <v>15</v>
      </c>
      <c r="E50" s="285">
        <v>15</v>
      </c>
      <c r="F50" s="285">
        <v>15</v>
      </c>
      <c r="G50" s="285">
        <v>15</v>
      </c>
      <c r="H50" s="285">
        <v>16</v>
      </c>
      <c r="I50" s="285">
        <v>16</v>
      </c>
      <c r="J50" s="285">
        <v>15</v>
      </c>
      <c r="K50" s="285">
        <v>16</v>
      </c>
      <c r="L50" s="285">
        <v>16</v>
      </c>
      <c r="M50" s="285">
        <v>15</v>
      </c>
      <c r="N50" s="285">
        <v>18</v>
      </c>
      <c r="O50" s="285">
        <v>20</v>
      </c>
      <c r="P50" s="285">
        <v>18</v>
      </c>
      <c r="Q50" s="285">
        <v>18</v>
      </c>
      <c r="R50" s="285">
        <v>18</v>
      </c>
      <c r="S50" s="285">
        <v>19</v>
      </c>
      <c r="T50" s="285">
        <v>19</v>
      </c>
      <c r="U50" s="285">
        <v>19</v>
      </c>
      <c r="V50" s="285">
        <v>19</v>
      </c>
      <c r="W50" s="520">
        <v>19</v>
      </c>
      <c r="X50" s="285">
        <v>20</v>
      </c>
      <c r="Y50" s="285">
        <v>20</v>
      </c>
      <c r="Z50" s="285">
        <v>20</v>
      </c>
      <c r="AA50" s="285">
        <v>20</v>
      </c>
      <c r="AB50" s="200"/>
    </row>
    <row r="51" spans="1:29">
      <c r="A51" s="1106"/>
      <c r="B51" s="92" t="s">
        <v>56</v>
      </c>
      <c r="C51" s="285">
        <v>13445.000000000002</v>
      </c>
      <c r="D51" s="285">
        <v>12420.316666666669</v>
      </c>
      <c r="E51" s="285">
        <v>10417.649999999998</v>
      </c>
      <c r="F51" s="285">
        <v>13794.241666666667</v>
      </c>
      <c r="G51" s="285">
        <v>7572.8</v>
      </c>
      <c r="H51" s="285">
        <v>10667.583333333332</v>
      </c>
      <c r="I51" s="285">
        <v>13299.666666666666</v>
      </c>
      <c r="J51" s="285">
        <v>24366.666666666668</v>
      </c>
      <c r="K51" s="285">
        <v>6290.322580645161</v>
      </c>
      <c r="L51" s="285">
        <v>5513.5135135135133</v>
      </c>
      <c r="M51" s="285">
        <v>6333.333333333333</v>
      </c>
      <c r="N51" s="285">
        <v>12500</v>
      </c>
      <c r="O51" s="285">
        <v>12500</v>
      </c>
      <c r="P51" s="285">
        <v>9412.1388888888887</v>
      </c>
      <c r="Q51" s="285"/>
      <c r="R51" s="285">
        <v>12507.980392156862</v>
      </c>
      <c r="S51" s="285">
        <v>12052.6</v>
      </c>
      <c r="T51" s="285">
        <v>12157.900000000001</v>
      </c>
      <c r="U51" s="285">
        <v>12263.2</v>
      </c>
      <c r="V51" s="285">
        <v>12421.1</v>
      </c>
      <c r="W51" s="520">
        <v>12105.300000000001</v>
      </c>
      <c r="X51" s="285">
        <v>12064.8</v>
      </c>
      <c r="Y51" s="285">
        <v>11795.8</v>
      </c>
      <c r="Z51" s="285">
        <v>12225.9</v>
      </c>
      <c r="AA51" s="285">
        <v>12284.8</v>
      </c>
    </row>
    <row r="52" spans="1:29">
      <c r="A52" s="1106" t="s">
        <v>3</v>
      </c>
      <c r="B52" s="92" t="s">
        <v>84</v>
      </c>
      <c r="C52" s="285"/>
      <c r="D52" s="285"/>
      <c r="E52" s="285"/>
      <c r="F52" s="285"/>
      <c r="G52" s="285"/>
      <c r="H52" s="285"/>
      <c r="I52" s="285"/>
      <c r="J52" s="285"/>
      <c r="K52" s="285"/>
      <c r="L52" s="285"/>
      <c r="M52" s="285"/>
      <c r="N52" s="285"/>
      <c r="O52" s="285"/>
      <c r="P52" s="285"/>
      <c r="Q52" s="285"/>
      <c r="R52" s="285"/>
      <c r="S52" s="285"/>
      <c r="T52" s="285"/>
      <c r="U52" s="285"/>
      <c r="V52" s="285"/>
      <c r="W52" s="285"/>
      <c r="X52" s="285"/>
      <c r="Y52" s="285">
        <v>2532.1999999999998</v>
      </c>
      <c r="Z52" s="285"/>
      <c r="AA52" s="285"/>
    </row>
    <row r="53" spans="1:29">
      <c r="A53" s="1106"/>
      <c r="B53" s="92" t="s">
        <v>57</v>
      </c>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row>
    <row r="54" spans="1:29">
      <c r="A54" s="1106"/>
      <c r="B54" s="92" t="s">
        <v>524</v>
      </c>
      <c r="C54" s="285"/>
      <c r="D54" s="285"/>
      <c r="E54" s="285"/>
      <c r="F54" s="285"/>
      <c r="G54" s="285"/>
      <c r="H54" s="285"/>
      <c r="I54" s="285"/>
      <c r="J54" s="285"/>
      <c r="K54" s="285"/>
      <c r="L54" s="285"/>
      <c r="M54" s="285"/>
      <c r="N54" s="285"/>
      <c r="O54" s="285"/>
      <c r="P54" s="285"/>
      <c r="Q54" s="285"/>
      <c r="R54" s="285"/>
      <c r="S54" s="285"/>
      <c r="T54" s="285"/>
      <c r="U54" s="285"/>
      <c r="V54" s="285"/>
      <c r="W54" s="285"/>
      <c r="X54" s="285"/>
      <c r="Y54" s="285"/>
      <c r="Z54" s="285"/>
      <c r="AA54" s="285"/>
    </row>
    <row r="55" spans="1:29">
      <c r="A55" s="1106"/>
      <c r="B55" s="92" t="s">
        <v>56</v>
      </c>
      <c r="C55" s="285"/>
      <c r="D55" s="285"/>
      <c r="E55" s="285"/>
      <c r="F55" s="285"/>
      <c r="G55" s="285"/>
      <c r="H55" s="285"/>
      <c r="I55" s="285"/>
      <c r="J55" s="285"/>
      <c r="K55" s="285"/>
      <c r="L55" s="285"/>
      <c r="M55" s="285"/>
      <c r="N55" s="285"/>
      <c r="O55" s="285"/>
      <c r="P55" s="285"/>
      <c r="Q55" s="285"/>
      <c r="R55" s="285"/>
      <c r="S55" s="285"/>
      <c r="T55" s="285"/>
      <c r="U55" s="285"/>
      <c r="V55" s="285"/>
      <c r="W55" s="285"/>
      <c r="X55" s="285"/>
      <c r="Y55" s="520"/>
      <c r="Z55" s="520"/>
      <c r="AA55" s="520"/>
    </row>
    <row r="56" spans="1:29">
      <c r="A56" s="1107" t="s">
        <v>32</v>
      </c>
      <c r="B56" s="92" t="s">
        <v>84</v>
      </c>
      <c r="C56" s="285">
        <v>1780.7</v>
      </c>
      <c r="D56" s="285">
        <v>1698.95</v>
      </c>
      <c r="E56" s="285">
        <v>3420.55</v>
      </c>
      <c r="F56" s="285">
        <v>2843.53</v>
      </c>
      <c r="G56" s="285">
        <v>2956.54</v>
      </c>
      <c r="H56" s="285">
        <v>3060.08</v>
      </c>
      <c r="I56" s="285">
        <v>6158.3010000000004</v>
      </c>
      <c r="J56" s="285">
        <v>5198.9340000000002</v>
      </c>
      <c r="K56" s="285">
        <v>1115.2829999999999</v>
      </c>
      <c r="L56" s="285">
        <v>5916.44</v>
      </c>
      <c r="M56" s="285">
        <v>4547.942</v>
      </c>
      <c r="N56" s="285">
        <v>4646.5158700000002</v>
      </c>
      <c r="O56" s="285">
        <v>5462.4529679999996</v>
      </c>
      <c r="P56" s="285">
        <v>4755.16</v>
      </c>
      <c r="Q56" s="285">
        <v>4992.759</v>
      </c>
      <c r="R56" s="285">
        <v>5886.44</v>
      </c>
      <c r="S56" s="285">
        <v>6614.3490000000002</v>
      </c>
      <c r="T56" s="285">
        <v>4025.26</v>
      </c>
      <c r="U56" s="285">
        <v>8790.7369999999992</v>
      </c>
      <c r="V56" s="285">
        <v>2728</v>
      </c>
      <c r="W56" s="520">
        <v>1770.6079999999999</v>
      </c>
      <c r="X56" s="285">
        <v>3376.0030000000002</v>
      </c>
      <c r="Y56" s="285">
        <v>2348.8789999999999</v>
      </c>
      <c r="Z56" s="285">
        <v>2575</v>
      </c>
      <c r="AA56" s="285">
        <v>10532</v>
      </c>
    </row>
    <row r="57" spans="1:29">
      <c r="A57" s="1107"/>
      <c r="B57" s="92" t="s">
        <v>57</v>
      </c>
      <c r="C57" s="285">
        <v>905500</v>
      </c>
      <c r="D57" s="285">
        <v>752740</v>
      </c>
      <c r="E57" s="285">
        <v>1191860</v>
      </c>
      <c r="F57" s="285">
        <v>1313060</v>
      </c>
      <c r="G57" s="285">
        <v>1345130</v>
      </c>
      <c r="H57" s="285">
        <v>1252050</v>
      </c>
      <c r="I57" s="285">
        <v>993171</v>
      </c>
      <c r="J57" s="285">
        <v>779067</v>
      </c>
      <c r="K57" s="285">
        <v>630472</v>
      </c>
      <c r="L57" s="285">
        <v>1081380</v>
      </c>
      <c r="M57" s="285">
        <v>872999</v>
      </c>
      <c r="N57" s="285">
        <v>739785.69</v>
      </c>
      <c r="O57" s="285">
        <v>954511.98950000003</v>
      </c>
      <c r="P57" s="285">
        <v>863677.89080000005</v>
      </c>
      <c r="Q57" s="285">
        <v>800454</v>
      </c>
      <c r="R57" s="285">
        <v>1094900</v>
      </c>
      <c r="S57" s="285">
        <v>888355</v>
      </c>
      <c r="T57" s="285">
        <v>1202220</v>
      </c>
      <c r="U57" s="285">
        <v>983502</v>
      </c>
      <c r="V57" s="285" t="s">
        <v>595</v>
      </c>
      <c r="W57" s="285">
        <v>740705</v>
      </c>
      <c r="X57" s="285">
        <v>1222532</v>
      </c>
      <c r="Y57" s="285">
        <v>1172637</v>
      </c>
      <c r="Z57" s="285">
        <v>1558955</v>
      </c>
      <c r="AA57" s="285"/>
    </row>
    <row r="58" spans="1:29">
      <c r="A58" s="1107"/>
      <c r="B58" s="92" t="s">
        <v>524</v>
      </c>
      <c r="C58" s="285">
        <v>809700</v>
      </c>
      <c r="D58" s="285">
        <v>660900</v>
      </c>
      <c r="E58" s="285">
        <v>660260</v>
      </c>
      <c r="F58" s="285">
        <v>866282</v>
      </c>
      <c r="G58" s="285">
        <v>953749</v>
      </c>
      <c r="H58" s="285">
        <v>906387</v>
      </c>
      <c r="I58" s="285">
        <v>993171</v>
      </c>
      <c r="J58" s="285">
        <v>779067</v>
      </c>
      <c r="K58" s="285">
        <v>837744</v>
      </c>
      <c r="L58" s="285">
        <v>1081384</v>
      </c>
      <c r="M58" s="285">
        <v>873000</v>
      </c>
      <c r="N58" s="285">
        <v>739794</v>
      </c>
      <c r="O58" s="285">
        <v>954509</v>
      </c>
      <c r="P58" s="285">
        <v>863678</v>
      </c>
      <c r="Q58" s="285">
        <v>800454</v>
      </c>
      <c r="R58" s="285">
        <v>1094900</v>
      </c>
      <c r="S58" s="285">
        <v>1013437</v>
      </c>
      <c r="T58" s="285">
        <v>1202216</v>
      </c>
      <c r="U58" s="285">
        <v>983505</v>
      </c>
      <c r="V58" s="285">
        <v>990835</v>
      </c>
      <c r="W58" s="520">
        <v>1040327</v>
      </c>
      <c r="X58" s="285">
        <v>975327</v>
      </c>
      <c r="Y58" s="285">
        <v>978808</v>
      </c>
      <c r="Z58" s="285">
        <v>984122</v>
      </c>
      <c r="AA58" s="285">
        <v>1641363</v>
      </c>
    </row>
    <row r="59" spans="1:29">
      <c r="A59" s="1107"/>
      <c r="B59" s="92" t="s">
        <v>56</v>
      </c>
      <c r="C59" s="520">
        <v>1966.5378244064052</v>
      </c>
      <c r="D59" s="520">
        <v>2257.0210165528601</v>
      </c>
      <c r="E59" s="520">
        <v>2869.9259980199017</v>
      </c>
      <c r="F59" s="520">
        <v>2165.575068922974</v>
      </c>
      <c r="G59" s="520">
        <v>2197.9585616260138</v>
      </c>
      <c r="H59" s="520">
        <v>2444.0557485723411</v>
      </c>
      <c r="I59" s="520">
        <v>6200.6452061125428</v>
      </c>
      <c r="J59" s="520">
        <v>6673.2822722564297</v>
      </c>
      <c r="K59" s="520">
        <v>1768.9651562638785</v>
      </c>
      <c r="L59" s="520">
        <v>5471.1942147996078</v>
      </c>
      <c r="M59" s="520">
        <v>5209.5615229799805</v>
      </c>
      <c r="N59" s="520">
        <v>6280.8944979727848</v>
      </c>
      <c r="O59" s="520">
        <v>5722.7704084276456</v>
      </c>
      <c r="P59" s="520">
        <v>5505.7099998188351</v>
      </c>
      <c r="Q59" s="520">
        <v>6237.4090203809337</v>
      </c>
      <c r="R59" s="520">
        <v>5376.2352726276376</v>
      </c>
      <c r="S59" s="520">
        <v>7445.6146472975333</v>
      </c>
      <c r="T59" s="520">
        <v>3348.1891833441468</v>
      </c>
      <c r="U59" s="520">
        <v>8938.1994139310336</v>
      </c>
      <c r="V59" s="285">
        <v>8259.8000000000011</v>
      </c>
      <c r="W59" s="520">
        <v>2390.4361385436846</v>
      </c>
      <c r="X59" s="520">
        <v>2761.4843619635312</v>
      </c>
      <c r="Y59" s="520">
        <v>2003.0742676548668</v>
      </c>
      <c r="Z59" s="285">
        <v>6458.5</v>
      </c>
      <c r="AA59" s="285">
        <v>6416.6</v>
      </c>
    </row>
    <row r="60" spans="1:29">
      <c r="A60" s="1106" t="s">
        <v>1</v>
      </c>
      <c r="B60" s="92" t="s">
        <v>84</v>
      </c>
      <c r="C60" s="285">
        <v>851.03399999999999</v>
      </c>
      <c r="D60" s="285">
        <v>815.24800000000005</v>
      </c>
      <c r="E60" s="285">
        <v>850.62599999999998</v>
      </c>
      <c r="F60" s="285">
        <v>958.11500000000001</v>
      </c>
      <c r="G60" s="285">
        <v>911.67324299999996</v>
      </c>
      <c r="H60" s="285">
        <v>1056</v>
      </c>
      <c r="I60" s="285">
        <v>1059.8869999999999</v>
      </c>
      <c r="J60" s="285">
        <v>1146.1420000000001</v>
      </c>
      <c r="K60" s="285">
        <v>1160.8530000000001</v>
      </c>
      <c r="L60" s="285">
        <v>1151.7</v>
      </c>
      <c r="M60" s="285">
        <v>1179.6571904907887</v>
      </c>
      <c r="N60" s="285">
        <v>1132.1560948405777</v>
      </c>
      <c r="O60" s="285">
        <v>1106.2920256477234</v>
      </c>
      <c r="P60" s="285">
        <v>1114.5832428119895</v>
      </c>
      <c r="Q60" s="285">
        <v>919.49670356118884</v>
      </c>
      <c r="R60" s="285">
        <v>1062.1026000000002</v>
      </c>
      <c r="S60" s="285">
        <v>3417.5717910000003</v>
      </c>
      <c r="T60" s="285"/>
      <c r="U60" s="285">
        <v>4102.3019999999997</v>
      </c>
      <c r="V60" s="285">
        <v>4036.5839999999998</v>
      </c>
      <c r="W60" s="520"/>
      <c r="X60" s="285">
        <v>3800.1527299999998</v>
      </c>
      <c r="Y60" s="285">
        <v>3497.6007397961375</v>
      </c>
      <c r="Z60" s="589">
        <f>4450019.3619525/1000</f>
        <v>4450.0193619525007</v>
      </c>
      <c r="AA60" s="589">
        <v>3127.7781</v>
      </c>
    </row>
    <row r="61" spans="1:29">
      <c r="A61" s="1106"/>
      <c r="B61" s="92" t="s">
        <v>57</v>
      </c>
      <c r="C61" s="285">
        <v>290952</v>
      </c>
      <c r="D61" s="285">
        <v>309004</v>
      </c>
      <c r="E61" s="285">
        <v>348009</v>
      </c>
      <c r="F61" s="285">
        <v>327560</v>
      </c>
      <c r="G61" s="285">
        <v>311683.09999999998</v>
      </c>
      <c r="H61" s="285">
        <v>361026</v>
      </c>
      <c r="I61" s="285">
        <v>362355</v>
      </c>
      <c r="J61" s="285">
        <v>391844</v>
      </c>
      <c r="K61" s="285">
        <v>396874</v>
      </c>
      <c r="L61" s="285">
        <v>393726</v>
      </c>
      <c r="M61" s="285">
        <v>403301.60358659428</v>
      </c>
      <c r="N61" s="285">
        <v>387061.91276600945</v>
      </c>
      <c r="O61" s="285">
        <v>378219.49594793952</v>
      </c>
      <c r="P61" s="285">
        <v>381054.10010666301</v>
      </c>
      <c r="Q61" s="285">
        <v>314357.84737134678</v>
      </c>
      <c r="R61" s="285">
        <v>325760</v>
      </c>
      <c r="S61" s="285">
        <v>292609</v>
      </c>
      <c r="T61" s="285">
        <v>545</v>
      </c>
      <c r="U61" s="285">
        <v>350624</v>
      </c>
      <c r="V61" s="285">
        <v>345007.18030352052</v>
      </c>
      <c r="W61" s="285"/>
      <c r="X61" s="285">
        <v>106932.09542529372</v>
      </c>
      <c r="Y61" s="285">
        <v>298940.23417060985</v>
      </c>
      <c r="Z61" s="285">
        <v>380343.53520961397</v>
      </c>
      <c r="AA61" s="285"/>
    </row>
    <row r="62" spans="1:29">
      <c r="A62" s="1106"/>
      <c r="B62" s="92" t="s">
        <v>524</v>
      </c>
      <c r="C62" s="285">
        <v>165000</v>
      </c>
      <c r="D62" s="285">
        <v>176492</v>
      </c>
      <c r="E62" s="285">
        <v>171145</v>
      </c>
      <c r="F62" s="285">
        <v>165000</v>
      </c>
      <c r="G62" s="285">
        <v>165000</v>
      </c>
      <c r="H62" s="285">
        <v>180000</v>
      </c>
      <c r="I62" s="285">
        <v>183000</v>
      </c>
      <c r="J62" s="285">
        <v>183000</v>
      </c>
      <c r="K62" s="285">
        <v>205000</v>
      </c>
      <c r="L62" s="285">
        <v>200000</v>
      </c>
      <c r="M62" s="285">
        <v>198692</v>
      </c>
      <c r="N62" s="285">
        <v>196032</v>
      </c>
      <c r="O62" s="285">
        <v>190427</v>
      </c>
      <c r="P62" s="285">
        <v>191359</v>
      </c>
      <c r="Q62" s="285">
        <v>94896</v>
      </c>
      <c r="R62" s="285">
        <v>55747</v>
      </c>
      <c r="S62" s="285">
        <v>85899</v>
      </c>
      <c r="T62" s="285">
        <v>107586</v>
      </c>
      <c r="U62" s="285">
        <v>117716</v>
      </c>
      <c r="V62" s="285">
        <v>126869</v>
      </c>
      <c r="W62" s="520">
        <v>138726</v>
      </c>
      <c r="X62" s="285">
        <v>106932</v>
      </c>
      <c r="Y62" s="285">
        <v>298940</v>
      </c>
      <c r="Z62" s="285">
        <v>380344</v>
      </c>
      <c r="AA62" s="285">
        <v>267331</v>
      </c>
    </row>
    <row r="63" spans="1:29">
      <c r="A63" s="1106"/>
      <c r="B63" s="92" t="s">
        <v>56</v>
      </c>
      <c r="C63" s="520">
        <v>2924.9979378041739</v>
      </c>
      <c r="D63" s="520">
        <v>2638.3088892053179</v>
      </c>
      <c r="E63" s="520">
        <v>2444.2643724731256</v>
      </c>
      <c r="F63" s="520">
        <v>2925.0061057516182</v>
      </c>
      <c r="G63" s="520">
        <v>2925.0005630719152</v>
      </c>
      <c r="H63" s="520">
        <v>2924.9970916222101</v>
      </c>
      <c r="I63" s="520">
        <v>2924.9962053787031</v>
      </c>
      <c r="J63" s="520">
        <v>2924.9956615387755</v>
      </c>
      <c r="K63" s="520">
        <v>2924.9913070647108</v>
      </c>
      <c r="L63" s="520">
        <v>2925.1306746315968</v>
      </c>
      <c r="M63" s="520">
        <v>2925.0000000000009</v>
      </c>
      <c r="N63" s="520">
        <v>2925</v>
      </c>
      <c r="O63" s="520">
        <v>2925.0000000000009</v>
      </c>
      <c r="P63" s="520">
        <v>2925.0000000000005</v>
      </c>
      <c r="Q63" s="520">
        <v>2924.9999999999982</v>
      </c>
      <c r="R63" s="520">
        <v>3260.3837180746564</v>
      </c>
      <c r="S63" s="520">
        <v>11679.653705115019</v>
      </c>
      <c r="T63" s="285"/>
      <c r="U63" s="520">
        <v>11700.003422469652</v>
      </c>
      <c r="V63" s="520">
        <v>11699.999972315967</v>
      </c>
      <c r="W63" s="520">
        <v>28343</v>
      </c>
      <c r="X63" s="520">
        <v>35537.99927782124</v>
      </c>
      <c r="Y63" s="520">
        <v>11700.000000000007</v>
      </c>
      <c r="Z63" s="285">
        <v>11700</v>
      </c>
      <c r="AA63" s="285">
        <v>11700</v>
      </c>
    </row>
    <row r="64" spans="1:29">
      <c r="A64" s="1106" t="s">
        <v>0</v>
      </c>
      <c r="B64" s="92" t="s">
        <v>84</v>
      </c>
      <c r="C64" s="285">
        <v>175</v>
      </c>
      <c r="D64" s="285">
        <v>175</v>
      </c>
      <c r="E64" s="285">
        <v>175</v>
      </c>
      <c r="F64" s="285">
        <v>180</v>
      </c>
      <c r="G64" s="285">
        <v>190</v>
      </c>
      <c r="H64" s="285">
        <v>190</v>
      </c>
      <c r="I64" s="285">
        <v>190</v>
      </c>
      <c r="J64" s="285">
        <v>192</v>
      </c>
      <c r="K64" s="285">
        <v>206.14699999999999</v>
      </c>
      <c r="L64" s="285">
        <v>216.149</v>
      </c>
      <c r="M64" s="285">
        <v>203</v>
      </c>
      <c r="N64" s="285">
        <v>224.55799999999999</v>
      </c>
      <c r="O64" s="285">
        <v>228</v>
      </c>
      <c r="P64" s="285">
        <v>230</v>
      </c>
      <c r="Q64" s="285">
        <v>232.01754385964912</v>
      </c>
      <c r="R64" s="285">
        <v>232.01754385964912</v>
      </c>
      <c r="S64" s="285">
        <v>243.595</v>
      </c>
      <c r="T64" s="285">
        <v>246</v>
      </c>
      <c r="U64" s="285">
        <v>250</v>
      </c>
      <c r="V64" s="285">
        <v>253.83500000000001</v>
      </c>
      <c r="W64" s="520">
        <v>263.83800000000002</v>
      </c>
      <c r="X64" s="285">
        <v>251.46732</v>
      </c>
      <c r="Y64" s="285">
        <v>251.95642999999998</v>
      </c>
      <c r="Z64" s="285">
        <v>251.17474999999999</v>
      </c>
      <c r="AA64" s="285">
        <v>255.51727</v>
      </c>
      <c r="AC64" s="43"/>
    </row>
    <row r="65" spans="1:29">
      <c r="A65" s="1106"/>
      <c r="B65" s="92" t="s">
        <v>57</v>
      </c>
      <c r="C65" s="285">
        <v>40000</v>
      </c>
      <c r="D65" s="285">
        <v>40000</v>
      </c>
      <c r="E65" s="285">
        <v>40000</v>
      </c>
      <c r="F65" s="285">
        <v>43000</v>
      </c>
      <c r="G65" s="285">
        <v>43500</v>
      </c>
      <c r="H65" s="285">
        <v>43500</v>
      </c>
      <c r="I65" s="285">
        <v>44000</v>
      </c>
      <c r="J65" s="285">
        <v>44500</v>
      </c>
      <c r="K65" s="285">
        <v>47130</v>
      </c>
      <c r="L65" s="285">
        <v>56092</v>
      </c>
      <c r="M65" s="285">
        <v>44400</v>
      </c>
      <c r="N65" s="285">
        <v>47865</v>
      </c>
      <c r="O65" s="285">
        <v>48500</v>
      </c>
      <c r="P65" s="285">
        <v>50000</v>
      </c>
      <c r="Q65" s="285">
        <v>51546.391752577314</v>
      </c>
      <c r="R65" s="285">
        <v>51546.391752577314</v>
      </c>
      <c r="S65" s="285"/>
      <c r="T65" s="285"/>
      <c r="U65" s="285"/>
      <c r="V65" s="285"/>
      <c r="W65" s="285"/>
      <c r="X65" s="285"/>
      <c r="Y65" s="285"/>
      <c r="Z65" s="285"/>
      <c r="AA65" s="285"/>
      <c r="AC65" s="43"/>
    </row>
    <row r="66" spans="1:29">
      <c r="A66" s="1106"/>
      <c r="B66" s="92" t="s">
        <v>524</v>
      </c>
      <c r="C66" s="285">
        <v>40000</v>
      </c>
      <c r="D66" s="285">
        <v>41343</v>
      </c>
      <c r="E66" s="285">
        <v>41888</v>
      </c>
      <c r="F66" s="285">
        <v>43000</v>
      </c>
      <c r="G66" s="285">
        <v>43500</v>
      </c>
      <c r="H66" s="285">
        <v>44009</v>
      </c>
      <c r="I66" s="285">
        <v>44000</v>
      </c>
      <c r="J66" s="285">
        <v>44500</v>
      </c>
      <c r="K66" s="285">
        <v>44514</v>
      </c>
      <c r="L66" s="285">
        <v>46267</v>
      </c>
      <c r="M66" s="285">
        <v>47271</v>
      </c>
      <c r="N66" s="285">
        <v>48291</v>
      </c>
      <c r="O66" s="285">
        <v>48500</v>
      </c>
      <c r="P66" s="285">
        <v>50000</v>
      </c>
      <c r="Q66" s="285">
        <v>52012</v>
      </c>
      <c r="R66" s="285">
        <v>51678</v>
      </c>
      <c r="S66" s="285">
        <v>51752</v>
      </c>
      <c r="T66" s="285">
        <v>51940</v>
      </c>
      <c r="U66" s="285">
        <v>52492</v>
      </c>
      <c r="V66" s="285">
        <v>52988</v>
      </c>
      <c r="W66" s="520">
        <v>54682</v>
      </c>
      <c r="X66" s="285">
        <v>52719</v>
      </c>
      <c r="Y66" s="285">
        <v>52795</v>
      </c>
      <c r="Z66" s="285">
        <v>52679</v>
      </c>
      <c r="AA66" s="285">
        <v>53243</v>
      </c>
    </row>
    <row r="67" spans="1:29">
      <c r="A67" s="1106"/>
      <c r="B67" s="92" t="s">
        <v>56</v>
      </c>
      <c r="C67" s="285">
        <v>4375</v>
      </c>
      <c r="D67" s="285">
        <v>4375</v>
      </c>
      <c r="E67" s="285">
        <v>4375</v>
      </c>
      <c r="F67" s="285">
        <v>4186.0465116279074</v>
      </c>
      <c r="G67" s="285">
        <v>4367.8160919540232</v>
      </c>
      <c r="H67" s="285">
        <v>4367.8160919540232</v>
      </c>
      <c r="I67" s="285">
        <v>4318.181818181818</v>
      </c>
      <c r="J67" s="285">
        <v>4314.606741573034</v>
      </c>
      <c r="K67" s="285">
        <v>4374.0080628050073</v>
      </c>
      <c r="L67" s="285">
        <v>3853.4728660058477</v>
      </c>
      <c r="M67" s="285">
        <v>4572.0720720720719</v>
      </c>
      <c r="N67" s="285">
        <v>4691.4864723702076</v>
      </c>
      <c r="O67" s="285">
        <v>4701.0309278350514</v>
      </c>
      <c r="P67" s="285">
        <v>4600</v>
      </c>
      <c r="Q67" s="285">
        <v>4501.1403508771937</v>
      </c>
      <c r="R67" s="285">
        <v>4501.1403508771937</v>
      </c>
      <c r="S67" s="285">
        <v>4707</v>
      </c>
      <c r="T67" s="285">
        <v>4736.2</v>
      </c>
      <c r="U67" s="285">
        <v>4762.6000000000004</v>
      </c>
      <c r="V67" s="285">
        <v>4790.4000000000005</v>
      </c>
      <c r="W67" s="520">
        <v>4825</v>
      </c>
      <c r="X67" s="285">
        <v>4770</v>
      </c>
      <c r="Y67" s="285">
        <v>4772.3</v>
      </c>
      <c r="Z67" s="285">
        <v>4768</v>
      </c>
      <c r="AA67" s="285">
        <v>4799.1000000000004</v>
      </c>
      <c r="AC67" s="43"/>
    </row>
    <row r="68" spans="1:29">
      <c r="A68" s="17"/>
      <c r="B68" s="17"/>
      <c r="C68" s="52"/>
      <c r="D68" s="52"/>
      <c r="E68" s="52"/>
      <c r="F68" s="52"/>
      <c r="G68" s="52"/>
      <c r="H68" s="52"/>
      <c r="I68" s="52"/>
      <c r="J68" s="52"/>
      <c r="K68" s="52"/>
      <c r="L68" s="52"/>
      <c r="M68" s="52"/>
      <c r="P68" s="17"/>
    </row>
    <row r="69" spans="1:29" ht="14.65" customHeight="1">
      <c r="A69" s="44" t="s">
        <v>18</v>
      </c>
      <c r="B69" s="13"/>
      <c r="C69"/>
      <c r="D69" s="13"/>
      <c r="E69" s="13"/>
      <c r="F69" s="13"/>
      <c r="G69" s="13"/>
      <c r="H69" s="13"/>
      <c r="I69" s="13"/>
      <c r="J69" s="13"/>
      <c r="K69" s="13"/>
      <c r="L69" s="13"/>
      <c r="M69" s="13"/>
      <c r="P69" s="17"/>
    </row>
    <row r="70" spans="1:29">
      <c r="A70" s="17"/>
      <c r="B70" s="52"/>
      <c r="C70"/>
      <c r="D70"/>
      <c r="E70" s="52"/>
      <c r="F70" s="52"/>
      <c r="G70" s="52"/>
      <c r="H70" s="52"/>
      <c r="I70" s="52"/>
      <c r="J70" s="52"/>
      <c r="K70" s="52"/>
      <c r="L70" s="52"/>
      <c r="M70" s="52"/>
      <c r="P70" s="17"/>
    </row>
    <row r="71" spans="1:29">
      <c r="A71" s="13" t="s">
        <v>268</v>
      </c>
      <c r="C71"/>
      <c r="D71"/>
      <c r="E71" s="52"/>
      <c r="F71" s="52"/>
      <c r="G71" s="52"/>
      <c r="H71" s="52"/>
      <c r="I71" s="52"/>
      <c r="J71" s="52"/>
      <c r="K71" s="52"/>
      <c r="L71" s="52"/>
      <c r="M71" s="52"/>
      <c r="P71" s="17"/>
    </row>
    <row r="72" spans="1:29">
      <c r="A72" s="52"/>
      <c r="E72" s="43"/>
      <c r="F72" s="43"/>
      <c r="G72" s="43"/>
      <c r="H72" s="43"/>
      <c r="I72" s="43"/>
      <c r="J72" s="43"/>
      <c r="K72" s="43"/>
      <c r="L72" s="43"/>
      <c r="M72" s="43"/>
      <c r="P72" s="17"/>
    </row>
    <row r="73" spans="1:29">
      <c r="A73" s="41" t="s">
        <v>113</v>
      </c>
      <c r="E73" s="52"/>
      <c r="F73" s="43"/>
      <c r="G73" s="43"/>
      <c r="H73" s="43"/>
      <c r="I73" s="43"/>
      <c r="J73" s="43"/>
      <c r="K73" s="43"/>
      <c r="L73" s="43"/>
      <c r="M73" s="43"/>
      <c r="P73" s="17"/>
    </row>
    <row r="74" spans="1:29">
      <c r="A74" s="24"/>
      <c r="E74" s="43"/>
      <c r="F74" s="43"/>
      <c r="G74" s="43"/>
      <c r="H74" s="43"/>
      <c r="I74" s="43"/>
      <c r="J74" s="43"/>
      <c r="K74" s="43"/>
      <c r="L74" s="43"/>
      <c r="M74" s="43"/>
      <c r="P74" s="17"/>
    </row>
    <row r="75" spans="1:29" ht="14.65" customHeight="1">
      <c r="A75" s="41" t="s">
        <v>114</v>
      </c>
      <c r="D75" s="42"/>
      <c r="E75" s="42"/>
      <c r="F75" s="42"/>
      <c r="G75" s="42"/>
      <c r="H75" s="42"/>
      <c r="I75" s="42"/>
      <c r="J75" s="42"/>
      <c r="K75" s="42"/>
      <c r="L75" s="42"/>
      <c r="M75" s="42"/>
      <c r="P75" s="17"/>
    </row>
    <row r="76" spans="1:29">
      <c r="A76" s="24"/>
      <c r="B76" s="57"/>
      <c r="C76" s="42"/>
      <c r="D76" s="42"/>
      <c r="E76" s="42"/>
      <c r="F76" s="42"/>
      <c r="G76" s="42"/>
      <c r="H76" s="42"/>
      <c r="I76" s="42"/>
      <c r="J76" s="42"/>
      <c r="K76" s="42"/>
      <c r="L76" s="42"/>
      <c r="M76" s="42"/>
      <c r="P76" s="17"/>
    </row>
    <row r="77" spans="1:29">
      <c r="A77" s="17" t="s">
        <v>563</v>
      </c>
      <c r="B77" s="57"/>
      <c r="C77" s="42"/>
      <c r="D77" s="42"/>
      <c r="E77" s="42"/>
      <c r="F77" s="42"/>
      <c r="G77" s="42"/>
      <c r="H77" s="42"/>
      <c r="I77" s="42"/>
      <c r="J77" s="42"/>
      <c r="K77" s="42"/>
      <c r="L77" s="42"/>
      <c r="M77" s="42"/>
      <c r="P77" s="17"/>
    </row>
    <row r="78" spans="1:29">
      <c r="A78" s="24"/>
      <c r="B78" s="57"/>
      <c r="C78" s="42"/>
      <c r="D78" s="42"/>
      <c r="E78" s="42"/>
      <c r="F78" s="42"/>
      <c r="G78" s="42"/>
      <c r="H78" s="42"/>
      <c r="I78" s="42"/>
      <c r="J78" s="42"/>
      <c r="K78" s="42"/>
      <c r="L78" s="42"/>
      <c r="M78" s="42"/>
      <c r="P78" s="17"/>
    </row>
    <row r="79" spans="1:29">
      <c r="A79" s="17" t="s">
        <v>2725</v>
      </c>
      <c r="B79" s="57"/>
      <c r="C79" s="42"/>
      <c r="D79" s="42"/>
      <c r="E79" s="42"/>
      <c r="F79" s="42"/>
      <c r="G79" s="42"/>
      <c r="H79" s="42"/>
      <c r="I79" s="42"/>
      <c r="J79" s="42"/>
      <c r="K79" s="42"/>
      <c r="L79" s="42"/>
      <c r="M79" s="42"/>
      <c r="P79" s="17"/>
    </row>
    <row r="80" spans="1:29">
      <c r="A80" s="24"/>
      <c r="B80" s="57"/>
      <c r="C80" s="42"/>
      <c r="D80" s="42"/>
      <c r="E80" s="42"/>
      <c r="F80" s="42"/>
      <c r="G80" s="42"/>
      <c r="H80" s="42"/>
      <c r="I80" s="42"/>
      <c r="J80" s="42"/>
      <c r="K80" s="42"/>
      <c r="L80" s="42"/>
      <c r="M80" s="42"/>
      <c r="P80" s="17"/>
    </row>
    <row r="81" spans="1:16">
      <c r="A81" s="17" t="s">
        <v>2934</v>
      </c>
      <c r="B81" s="17"/>
      <c r="C81" s="52"/>
      <c r="D81" s="52"/>
      <c r="E81" s="52"/>
      <c r="F81" s="52"/>
      <c r="G81" s="52"/>
      <c r="H81" s="52"/>
      <c r="I81" s="52"/>
      <c r="J81" s="52"/>
      <c r="K81" s="52"/>
      <c r="L81" s="52"/>
      <c r="M81" s="52"/>
      <c r="P81" s="17"/>
    </row>
    <row r="83" spans="1:16">
      <c r="A83" s="17" t="s">
        <v>2933</v>
      </c>
    </row>
    <row r="85" spans="1:16">
      <c r="A85" s="42" t="s">
        <v>3075</v>
      </c>
    </row>
    <row r="86" spans="1:16">
      <c r="A86" s="42"/>
    </row>
    <row r="87" spans="1:16">
      <c r="A87" s="42" t="s">
        <v>3076</v>
      </c>
    </row>
    <row r="88" spans="1:16">
      <c r="A88" s="42"/>
    </row>
    <row r="89" spans="1:16">
      <c r="A89" s="42" t="s">
        <v>3077</v>
      </c>
    </row>
    <row r="91" spans="1:16">
      <c r="A91" s="17" t="s">
        <v>3370</v>
      </c>
    </row>
    <row r="93" spans="1:16">
      <c r="A93" s="42" t="s">
        <v>102</v>
      </c>
    </row>
    <row r="94" spans="1:16">
      <c r="A94" s="8"/>
    </row>
  </sheetData>
  <protectedRanges>
    <protectedRange sqref="C37:V37" name="Range1_1_10"/>
    <protectedRange sqref="C36:V36" name="Range1_1_7"/>
    <protectedRange sqref="X28:Y28" name="Range1_1_6_2"/>
    <protectedRange sqref="X28" name="Range1_1_2"/>
    <protectedRange sqref="Z28:AA28" name="Range1_1_6_2_1"/>
    <protectedRange sqref="Z57:AA57" name="Range3_29_1"/>
  </protectedRanges>
  <mergeCells count="16">
    <mergeCell ref="A32:A35"/>
    <mergeCell ref="A36:A39"/>
    <mergeCell ref="A40:A43"/>
    <mergeCell ref="A64:A67"/>
    <mergeCell ref="A44:A47"/>
    <mergeCell ref="A48:A51"/>
    <mergeCell ref="A52:A55"/>
    <mergeCell ref="A56:A59"/>
    <mergeCell ref="A60:A63"/>
    <mergeCell ref="A4:A7"/>
    <mergeCell ref="A8:A11"/>
    <mergeCell ref="A16:A19"/>
    <mergeCell ref="A24:A27"/>
    <mergeCell ref="A28:A31"/>
    <mergeCell ref="A12:A15"/>
    <mergeCell ref="A20:A23"/>
  </mergeCells>
  <conditionalFormatting sqref="C3:M3">
    <cfRule type="expression" dxfId="49" priority="2" stopIfTrue="1">
      <formula>ISNA(ACTIVECELL)</formula>
    </cfRule>
  </conditionalFormatting>
  <conditionalFormatting sqref="N1:O2">
    <cfRule type="expression" dxfId="48" priority="1" stopIfTrue="1">
      <formula>#N/A</formula>
    </cfRule>
  </conditionalFormatting>
  <hyperlinks>
    <hyperlink ref="AC3" location="Content!A1" display="Back to content page" xr:uid="{00000000-0004-0000-2E01-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AB47"/>
  <sheetViews>
    <sheetView zoomScale="89" zoomScaleNormal="89" workbookViewId="0">
      <selection activeCell="Q4" sqref="Q4:Z7"/>
    </sheetView>
  </sheetViews>
  <sheetFormatPr defaultColWidth="9.26953125" defaultRowHeight="18" customHeight="1"/>
  <cols>
    <col min="1" max="1" width="36.54296875" style="17" customWidth="1"/>
    <col min="2" max="16" width="11.7265625" style="17" hidden="1" customWidth="1"/>
    <col min="17" max="26" width="11.7265625" style="17" customWidth="1"/>
    <col min="27" max="27" width="10.7265625" style="17" customWidth="1"/>
    <col min="28" max="28" width="15.26953125" style="17" customWidth="1"/>
    <col min="29" max="16384" width="9.26953125" style="17"/>
  </cols>
  <sheetData>
    <row r="1" spans="1:28" ht="18" customHeight="1">
      <c r="A1" s="44" t="s">
        <v>3118</v>
      </c>
      <c r="B1" s="43"/>
      <c r="C1" s="43"/>
      <c r="D1" s="43"/>
      <c r="E1" s="43"/>
      <c r="F1" s="43"/>
      <c r="G1" s="43"/>
      <c r="H1" s="43"/>
      <c r="I1" s="43"/>
      <c r="J1" s="43"/>
      <c r="K1" s="43"/>
      <c r="L1" s="307"/>
      <c r="M1" s="307"/>
      <c r="N1" s="307"/>
      <c r="O1" s="307"/>
      <c r="P1" s="307"/>
      <c r="Q1" s="307"/>
      <c r="R1" s="307"/>
      <c r="S1" s="307"/>
      <c r="T1" s="307"/>
      <c r="U1" s="307"/>
      <c r="V1" s="697"/>
      <c r="W1" s="697"/>
      <c r="X1" s="697"/>
      <c r="Y1" s="697"/>
      <c r="Z1" s="697"/>
    </row>
    <row r="2" spans="1:28" ht="18" customHeight="1">
      <c r="A2" s="44"/>
      <c r="B2" s="43"/>
      <c r="C2" s="43"/>
      <c r="D2" s="43"/>
      <c r="E2" s="43"/>
      <c r="F2" s="43"/>
      <c r="G2" s="43"/>
      <c r="H2" s="43"/>
      <c r="I2" s="43"/>
      <c r="J2" s="43"/>
      <c r="K2" s="43"/>
      <c r="L2" s="43"/>
      <c r="M2" s="43"/>
      <c r="N2" s="43"/>
      <c r="O2" s="43"/>
      <c r="P2" s="43"/>
      <c r="Q2" s="43"/>
      <c r="R2" s="43"/>
      <c r="S2" s="43"/>
      <c r="T2" s="43"/>
      <c r="U2" s="43"/>
      <c r="V2" s="43"/>
      <c r="W2" s="43"/>
      <c r="X2" s="43"/>
      <c r="Y2" s="43"/>
      <c r="Z2" s="43"/>
    </row>
    <row r="3" spans="1:28" ht="18" customHeight="1">
      <c r="A3" s="682" t="s">
        <v>422</v>
      </c>
      <c r="B3" s="683">
        <v>2000</v>
      </c>
      <c r="C3" s="683">
        <v>2001</v>
      </c>
      <c r="D3" s="683">
        <v>2002</v>
      </c>
      <c r="E3" s="683">
        <v>2003</v>
      </c>
      <c r="F3" s="683">
        <v>2004</v>
      </c>
      <c r="G3" s="683">
        <v>2005</v>
      </c>
      <c r="H3" s="683">
        <v>2006</v>
      </c>
      <c r="I3" s="683">
        <v>2007</v>
      </c>
      <c r="J3" s="683">
        <v>2008</v>
      </c>
      <c r="K3" s="683">
        <v>2009</v>
      </c>
      <c r="L3" s="683">
        <v>2010</v>
      </c>
      <c r="M3" s="683">
        <v>2011</v>
      </c>
      <c r="N3" s="683">
        <v>2012</v>
      </c>
      <c r="O3" s="683">
        <v>2013</v>
      </c>
      <c r="P3" s="683">
        <v>2014</v>
      </c>
      <c r="Q3" s="683">
        <v>2015</v>
      </c>
      <c r="R3" s="683">
        <v>2016</v>
      </c>
      <c r="S3" s="683">
        <v>2017</v>
      </c>
      <c r="T3" s="683">
        <v>2018</v>
      </c>
      <c r="U3" s="683">
        <v>2019</v>
      </c>
      <c r="V3" s="683">
        <v>2020</v>
      </c>
      <c r="W3" s="683">
        <v>2021</v>
      </c>
      <c r="X3" s="683">
        <v>2022</v>
      </c>
      <c r="Y3" s="683">
        <v>2023</v>
      </c>
      <c r="Z3" s="683">
        <v>2024</v>
      </c>
      <c r="AB3" s="684" t="s">
        <v>528</v>
      </c>
    </row>
    <row r="4" spans="1:28" ht="18" customHeight="1">
      <c r="A4" s="685" t="s">
        <v>423</v>
      </c>
      <c r="B4" s="280">
        <v>860.15666670787164</v>
      </c>
      <c r="C4" s="280">
        <v>939.77392955166454</v>
      </c>
      <c r="D4" s="280">
        <v>677.12522465789664</v>
      </c>
      <c r="E4" s="280">
        <v>973.30271038512001</v>
      </c>
      <c r="F4" s="280">
        <v>925.52888920642408</v>
      </c>
      <c r="G4" s="280">
        <v>848.23723768147784</v>
      </c>
      <c r="H4" s="280">
        <v>987.11445686198931</v>
      </c>
      <c r="I4" s="280">
        <v>1243.5561405096532</v>
      </c>
      <c r="J4" s="280">
        <v>1704.8167852074346</v>
      </c>
      <c r="K4" s="280">
        <v>1097.5806957183736</v>
      </c>
      <c r="L4" s="280">
        <v>1153.4437427563767</v>
      </c>
      <c r="M4" s="280">
        <v>1447.9726267322901</v>
      </c>
      <c r="N4" s="280">
        <v>1202.1831025629324</v>
      </c>
      <c r="O4" s="280">
        <v>1626.8112097997564</v>
      </c>
      <c r="P4" s="280">
        <v>2220.2487499260383</v>
      </c>
      <c r="Q4" s="280">
        <v>2136.7621369827089</v>
      </c>
      <c r="R4" s="280">
        <v>2258.0031040437621</v>
      </c>
      <c r="S4" s="280">
        <v>2922.2074504374559</v>
      </c>
      <c r="T4" s="280">
        <v>3131.3797432848191</v>
      </c>
      <c r="U4" s="280">
        <v>2697.6296734180996</v>
      </c>
      <c r="V4" s="280">
        <v>2028.6508502940401</v>
      </c>
      <c r="W4" s="280">
        <v>2730.0181561052132</v>
      </c>
      <c r="X4" s="280">
        <v>3657.3576499438309</v>
      </c>
      <c r="Y4" s="280">
        <v>3343.936354289709</v>
      </c>
      <c r="Z4" s="280">
        <v>2673.4954324826494</v>
      </c>
    </row>
    <row r="5" spans="1:28" ht="18" customHeight="1">
      <c r="A5" s="685" t="s">
        <v>424</v>
      </c>
      <c r="B5" s="280">
        <v>988.3505562390028</v>
      </c>
      <c r="C5" s="280">
        <v>918.48271128442252</v>
      </c>
      <c r="D5" s="280">
        <v>670.15880381510487</v>
      </c>
      <c r="E5" s="280">
        <v>1314.4899869797714</v>
      </c>
      <c r="F5" s="280">
        <v>1546.7529414907806</v>
      </c>
      <c r="G5" s="280">
        <v>1713.3225642532086</v>
      </c>
      <c r="H5" s="280">
        <v>1746.4152697790628</v>
      </c>
      <c r="I5" s="280">
        <v>2457.1240031331408</v>
      </c>
      <c r="J5" s="280">
        <v>3903.4557865326942</v>
      </c>
      <c r="K5" s="280">
        <v>3218.2762625733608</v>
      </c>
      <c r="L5" s="280">
        <v>2644.5011075687771</v>
      </c>
      <c r="M5" s="280">
        <v>2929.1494815068199</v>
      </c>
      <c r="N5" s="280">
        <v>2491.4452780881484</v>
      </c>
      <c r="O5" s="280">
        <v>2699.7759897204255</v>
      </c>
      <c r="P5" s="280">
        <v>3325.2108875569525</v>
      </c>
      <c r="Q5" s="280">
        <v>2930.207377809882</v>
      </c>
      <c r="R5" s="280">
        <v>2969.6205467696855</v>
      </c>
      <c r="S5" s="280">
        <v>3708.9542125278058</v>
      </c>
      <c r="T5" s="280">
        <v>4058.5965397850232</v>
      </c>
      <c r="U5" s="280">
        <v>3938.2397003978822</v>
      </c>
      <c r="V5" s="280">
        <v>3250.195359948139</v>
      </c>
      <c r="W5" s="280">
        <v>4411.6401591245012</v>
      </c>
      <c r="X5" s="280">
        <v>5617.4097318528711</v>
      </c>
      <c r="Y5" s="280">
        <v>4864.8707011741935</v>
      </c>
      <c r="Z5" s="280">
        <v>4907.1639145879099</v>
      </c>
    </row>
    <row r="6" spans="1:28" ht="18" customHeight="1">
      <c r="A6" s="685" t="s">
        <v>425</v>
      </c>
      <c r="B6" s="280">
        <v>26.102596019936264</v>
      </c>
      <c r="C6" s="280">
        <v>51.756553212795566</v>
      </c>
      <c r="D6" s="280">
        <v>37.28901617497683</v>
      </c>
      <c r="E6" s="280">
        <v>78.256663201973225</v>
      </c>
      <c r="F6" s="280">
        <v>66.20224000621721</v>
      </c>
      <c r="G6" s="280">
        <v>40.660952930675698</v>
      </c>
      <c r="H6" s="280">
        <v>39.032542430394592</v>
      </c>
      <c r="I6" s="280">
        <v>36.53137018647962</v>
      </c>
      <c r="J6" s="280">
        <v>59.869475318304843</v>
      </c>
      <c r="K6" s="280">
        <v>48.670407703705109</v>
      </c>
      <c r="L6" s="280">
        <v>63.525585245418085</v>
      </c>
      <c r="M6" s="280">
        <v>60.629705313934089</v>
      </c>
      <c r="N6" s="280">
        <v>60.938668632443402</v>
      </c>
      <c r="O6" s="280">
        <v>109.50856649198869</v>
      </c>
      <c r="P6" s="280">
        <v>145.35277054825161</v>
      </c>
      <c r="Q6" s="280">
        <v>134.04454956729791</v>
      </c>
      <c r="R6" s="280">
        <v>157.07296220175286</v>
      </c>
      <c r="S6" s="280">
        <v>182.80845526051721</v>
      </c>
      <c r="T6" s="280">
        <v>190.21622945594973</v>
      </c>
      <c r="U6" s="280">
        <v>150.77769226109675</v>
      </c>
      <c r="V6" s="280">
        <v>92.612712032039681</v>
      </c>
      <c r="W6" s="280">
        <v>138.66586280391428</v>
      </c>
      <c r="X6" s="280">
        <v>173.55438411379018</v>
      </c>
      <c r="Y6" s="280">
        <v>149.81387164747611</v>
      </c>
      <c r="Z6" s="280">
        <v>135.53031038434852</v>
      </c>
    </row>
    <row r="7" spans="1:28" ht="18" customHeight="1">
      <c r="A7" s="685" t="s">
        <v>426</v>
      </c>
      <c r="B7" s="280">
        <v>96.59701194064931</v>
      </c>
      <c r="C7" s="280">
        <v>98.300057765135776</v>
      </c>
      <c r="D7" s="280">
        <v>73.992598058488383</v>
      </c>
      <c r="E7" s="280">
        <v>187.87740422184706</v>
      </c>
      <c r="F7" s="280">
        <v>189.54868991507502</v>
      </c>
      <c r="G7" s="280">
        <v>272.63871130105326</v>
      </c>
      <c r="H7" s="280">
        <v>202.62955543757809</v>
      </c>
      <c r="I7" s="280">
        <v>250.4948013412037</v>
      </c>
      <c r="J7" s="280">
        <v>359.66456808514448</v>
      </c>
      <c r="K7" s="280">
        <v>328.38297682147567</v>
      </c>
      <c r="L7" s="280">
        <v>288.31394016152899</v>
      </c>
      <c r="M7" s="280">
        <v>309.26222149522943</v>
      </c>
      <c r="N7" s="280">
        <v>243.75960039702332</v>
      </c>
      <c r="O7" s="280">
        <v>247.65897945290473</v>
      </c>
      <c r="P7" s="280">
        <v>281.31583694662066</v>
      </c>
      <c r="Q7" s="280">
        <v>266.5767131967807</v>
      </c>
      <c r="R7" s="280">
        <v>272.2025315967428</v>
      </c>
      <c r="S7" s="280">
        <v>327.63745058907216</v>
      </c>
      <c r="T7" s="280">
        <v>470.14281959849484</v>
      </c>
      <c r="U7" s="280">
        <v>436.3896035008483</v>
      </c>
      <c r="V7" s="280">
        <v>348.02104134838618</v>
      </c>
      <c r="W7" s="280">
        <v>527.84030667949082</v>
      </c>
      <c r="X7" s="280">
        <v>569.13646417553048</v>
      </c>
      <c r="Y7" s="280">
        <v>501.34435579465247</v>
      </c>
      <c r="Z7" s="280">
        <v>558.22355736513816</v>
      </c>
    </row>
    <row r="8" spans="1:28" ht="18" customHeight="1">
      <c r="A8" s="685" t="s">
        <v>427</v>
      </c>
      <c r="B8" s="280">
        <v>834.05407068793534</v>
      </c>
      <c r="C8" s="280">
        <v>888.01737633886898</v>
      </c>
      <c r="D8" s="280">
        <v>639.8362084829198</v>
      </c>
      <c r="E8" s="280">
        <v>895.04604718314681</v>
      </c>
      <c r="F8" s="280">
        <v>859.32664920020693</v>
      </c>
      <c r="G8" s="280">
        <v>807.57628475080219</v>
      </c>
      <c r="H8" s="280">
        <v>948.08191443159467</v>
      </c>
      <c r="I8" s="280">
        <v>1207.0247703231737</v>
      </c>
      <c r="J8" s="280">
        <v>1644.9473098891297</v>
      </c>
      <c r="K8" s="280">
        <v>1048.9102880146684</v>
      </c>
      <c r="L8" s="280">
        <v>1089.9181575109585</v>
      </c>
      <c r="M8" s="280">
        <v>1387.3429214183582</v>
      </c>
      <c r="N8" s="280">
        <v>1141.2444339304891</v>
      </c>
      <c r="O8" s="280">
        <v>1517.3026433077678</v>
      </c>
      <c r="P8" s="280">
        <v>2074.8959793777867</v>
      </c>
      <c r="Q8" s="280">
        <v>2002.7175874154109</v>
      </c>
      <c r="R8" s="280">
        <v>2100.9301418420091</v>
      </c>
      <c r="S8" s="280">
        <v>2739.3989951769386</v>
      </c>
      <c r="T8" s="280">
        <v>2941.1635138288693</v>
      </c>
      <c r="U8" s="280">
        <v>2546.8519811570027</v>
      </c>
      <c r="V8" s="280">
        <v>1936.0381382620003</v>
      </c>
      <c r="W8" s="280">
        <v>2591.3522933012987</v>
      </c>
      <c r="X8" s="280">
        <v>3483.8032658300408</v>
      </c>
      <c r="Y8" s="280">
        <v>3194.1224826422331</v>
      </c>
      <c r="Z8" s="280">
        <v>2537.965122098301</v>
      </c>
    </row>
    <row r="9" spans="1:28" ht="18" customHeight="1">
      <c r="A9" s="685" t="s">
        <v>428</v>
      </c>
      <c r="B9" s="280">
        <v>891.75354429835352</v>
      </c>
      <c r="C9" s="280">
        <v>820.18265351928676</v>
      </c>
      <c r="D9" s="280">
        <v>596.16620575661648</v>
      </c>
      <c r="E9" s="280">
        <v>1126.6125827579244</v>
      </c>
      <c r="F9" s="280">
        <v>1357.2042515757055</v>
      </c>
      <c r="G9" s="280">
        <v>1440.6838529521553</v>
      </c>
      <c r="H9" s="280">
        <v>1543.7857143414847</v>
      </c>
      <c r="I9" s="280">
        <v>2206.6292017919372</v>
      </c>
      <c r="J9" s="280">
        <v>3543.7912184475499</v>
      </c>
      <c r="K9" s="280">
        <v>2889.8932857518853</v>
      </c>
      <c r="L9" s="280">
        <v>2356.1871674072477</v>
      </c>
      <c r="M9" s="280">
        <v>2619.8872600115892</v>
      </c>
      <c r="N9" s="280">
        <v>2247.685677691125</v>
      </c>
      <c r="O9" s="280">
        <v>2452.117010267521</v>
      </c>
      <c r="P9" s="280">
        <v>3043.895050610332</v>
      </c>
      <c r="Q9" s="280">
        <v>2663.6306646131015</v>
      </c>
      <c r="R9" s="280">
        <v>2697.4180151729424</v>
      </c>
      <c r="S9" s="280">
        <v>3381.3167619387336</v>
      </c>
      <c r="T9" s="280">
        <v>3588.4537201865282</v>
      </c>
      <c r="U9" s="280">
        <v>3501.8500968970338</v>
      </c>
      <c r="V9" s="280">
        <v>2902.174318599753</v>
      </c>
      <c r="W9" s="280">
        <v>3883.7998524450104</v>
      </c>
      <c r="X9" s="280">
        <v>5048.2732676773403</v>
      </c>
      <c r="Y9" s="280">
        <v>4363.5263453795415</v>
      </c>
      <c r="Z9" s="280">
        <v>4348.940357222772</v>
      </c>
    </row>
    <row r="10" spans="1:28" ht="18" customHeight="1">
      <c r="A10" s="685"/>
      <c r="B10" s="285"/>
      <c r="C10" s="285"/>
      <c r="D10" s="285"/>
      <c r="E10" s="285"/>
      <c r="F10" s="285"/>
      <c r="G10" s="285"/>
      <c r="H10" s="285"/>
      <c r="I10" s="285"/>
      <c r="J10" s="285"/>
      <c r="K10" s="285"/>
      <c r="L10" s="285"/>
      <c r="M10" s="285"/>
      <c r="N10" s="285"/>
      <c r="O10" s="285"/>
      <c r="P10" s="285"/>
      <c r="Q10" s="285"/>
      <c r="R10" s="285"/>
      <c r="S10" s="285"/>
      <c r="T10" s="285"/>
      <c r="U10" s="285"/>
      <c r="V10" s="285"/>
      <c r="W10" s="285"/>
      <c r="X10" s="285"/>
      <c r="Y10" s="285"/>
      <c r="Z10" s="285"/>
    </row>
    <row r="11" spans="1:28" ht="18" customHeight="1">
      <c r="A11" s="686" t="s">
        <v>429</v>
      </c>
      <c r="B11" s="285"/>
      <c r="C11" s="285"/>
      <c r="D11" s="285"/>
      <c r="E11" s="285"/>
      <c r="F11" s="285"/>
      <c r="G11" s="285"/>
      <c r="H11" s="285"/>
      <c r="I11" s="285"/>
      <c r="J11" s="285"/>
      <c r="K11" s="285"/>
      <c r="L11" s="285">
        <v>63.525585245418085</v>
      </c>
      <c r="M11" s="285">
        <v>60.629705313934089</v>
      </c>
      <c r="N11" s="285">
        <v>60.938668632443402</v>
      </c>
      <c r="O11" s="285">
        <v>109.50856649198869</v>
      </c>
      <c r="P11" s="285">
        <v>145.35277054825161</v>
      </c>
      <c r="Q11" s="285">
        <v>134.04454956729791</v>
      </c>
      <c r="R11" s="285">
        <v>157.07296220175286</v>
      </c>
      <c r="S11" s="285">
        <v>182.80845526051721</v>
      </c>
      <c r="T11" s="285">
        <v>190.21622945594973</v>
      </c>
      <c r="U11" s="285">
        <v>150.77769226109675</v>
      </c>
      <c r="V11" s="285">
        <v>92.612712032039681</v>
      </c>
      <c r="W11" s="285">
        <v>138.66586280391428</v>
      </c>
      <c r="X11" s="285">
        <v>173.55438411379018</v>
      </c>
      <c r="Y11" s="285">
        <v>149.81387164747611</v>
      </c>
      <c r="Z11" s="285">
        <v>135.53031038434852</v>
      </c>
    </row>
    <row r="12" spans="1:28" ht="18" customHeight="1">
      <c r="A12" s="691" t="s">
        <v>13</v>
      </c>
      <c r="B12" s="285"/>
      <c r="C12" s="285"/>
      <c r="D12" s="285"/>
      <c r="E12" s="285"/>
      <c r="F12" s="285"/>
      <c r="G12" s="285"/>
      <c r="H12" s="285"/>
      <c r="I12" s="285"/>
      <c r="J12" s="285"/>
      <c r="K12" s="285"/>
      <c r="L12" s="972">
        <v>4.6246685866543832E-2</v>
      </c>
      <c r="M12" s="972">
        <v>0.18710844524780548</v>
      </c>
      <c r="N12" s="972">
        <v>0</v>
      </c>
      <c r="O12" s="972">
        <v>0</v>
      </c>
      <c r="P12" s="972">
        <v>1.4872052070755591E-2</v>
      </c>
      <c r="Q12" s="972">
        <v>0.14587468523207642</v>
      </c>
      <c r="R12" s="972"/>
      <c r="S12" s="972">
        <v>2.2359902089717533E-2</v>
      </c>
      <c r="T12" s="972">
        <v>1.458561486618923E-2</v>
      </c>
      <c r="U12" s="972">
        <v>2.2399956564663537E-2</v>
      </c>
      <c r="V12" s="972">
        <v>5.3291665802795388E-2</v>
      </c>
      <c r="W12" s="972">
        <v>3.373090487196416E-2</v>
      </c>
      <c r="X12" s="972">
        <v>7.223731877211928E-2</v>
      </c>
      <c r="Y12" s="972">
        <v>2.2222718104407796E-3</v>
      </c>
      <c r="Z12" s="972">
        <v>2.1554256290144836E-2</v>
      </c>
    </row>
    <row r="13" spans="1:28" ht="18" customHeight="1">
      <c r="A13" s="691" t="s">
        <v>12</v>
      </c>
      <c r="B13" s="285"/>
      <c r="C13" s="285"/>
      <c r="D13" s="285"/>
      <c r="E13" s="285"/>
      <c r="F13" s="285"/>
      <c r="G13" s="285"/>
      <c r="H13" s="285"/>
      <c r="I13" s="285"/>
      <c r="J13" s="285"/>
      <c r="K13" s="285"/>
      <c r="L13" s="972">
        <v>1.1594631050578739</v>
      </c>
      <c r="M13" s="972">
        <v>4.8915869598489876E-2</v>
      </c>
      <c r="N13" s="972">
        <v>0.31376452625542683</v>
      </c>
      <c r="O13" s="972">
        <v>0.15028829319406398</v>
      </c>
      <c r="P13" s="972">
        <v>0.12124051153372528</v>
      </c>
      <c r="Q13" s="972">
        <v>6.4982992506463097E-2</v>
      </c>
      <c r="R13" s="972">
        <v>6.7754408751030009E-4</v>
      </c>
      <c r="S13" s="972">
        <v>3.0437291036030959E-3</v>
      </c>
      <c r="T13" s="972">
        <v>0.26783621142766822</v>
      </c>
      <c r="U13" s="972">
        <v>1.5545396309095539E-2</v>
      </c>
      <c r="V13" s="972">
        <v>6.5073000973842575E-3</v>
      </c>
      <c r="W13" s="972">
        <v>3.3919559600330937E-3</v>
      </c>
      <c r="X13" s="972">
        <v>9.4566468309663365E-3</v>
      </c>
      <c r="Y13" s="972">
        <v>2.6527128354207261E-2</v>
      </c>
      <c r="Z13" s="972">
        <v>3.9806597083950047E-2</v>
      </c>
    </row>
    <row r="14" spans="1:28" ht="18" customHeight="1">
      <c r="A14" s="691" t="s">
        <v>483</v>
      </c>
      <c r="B14" s="285"/>
      <c r="C14" s="285"/>
      <c r="D14" s="285"/>
      <c r="E14" s="285"/>
      <c r="F14" s="285"/>
      <c r="G14" s="285"/>
      <c r="H14" s="285"/>
      <c r="I14" s="285"/>
      <c r="J14" s="285"/>
      <c r="K14" s="285"/>
      <c r="L14" s="972" t="s">
        <v>7</v>
      </c>
      <c r="M14" s="972" t="s">
        <v>7</v>
      </c>
      <c r="N14" s="972" t="s">
        <v>7</v>
      </c>
      <c r="O14" s="972" t="s">
        <v>7</v>
      </c>
      <c r="P14" s="972">
        <v>7.0501937739508973</v>
      </c>
      <c r="Q14" s="972">
        <v>5.1239530375590663</v>
      </c>
      <c r="R14" s="972">
        <v>5.9893538436094742</v>
      </c>
      <c r="S14" s="972">
        <v>5.7431022135624223</v>
      </c>
      <c r="T14" s="972">
        <v>9.8613822441210566</v>
      </c>
      <c r="U14" s="972">
        <v>8.3809258340181341</v>
      </c>
      <c r="V14" s="972">
        <v>9.0055071446983863</v>
      </c>
      <c r="W14" s="972">
        <v>7.3590655883645306</v>
      </c>
      <c r="X14" s="972">
        <v>6.7915619645307208</v>
      </c>
      <c r="Y14" s="972">
        <v>7.859126691390645</v>
      </c>
      <c r="Z14" s="972">
        <v>7.20261119228089</v>
      </c>
    </row>
    <row r="15" spans="1:28" ht="18" customHeight="1">
      <c r="A15" s="691" t="s">
        <v>430</v>
      </c>
      <c r="B15" s="285"/>
      <c r="C15" s="285"/>
      <c r="D15" s="285"/>
      <c r="E15" s="285"/>
      <c r="F15" s="285"/>
      <c r="G15" s="285"/>
      <c r="H15" s="285"/>
      <c r="I15" s="285"/>
      <c r="J15" s="285"/>
      <c r="K15" s="285"/>
      <c r="L15" s="972">
        <v>1.3214505262077034</v>
      </c>
      <c r="M15" s="972">
        <v>7.0068314722012068E-2</v>
      </c>
      <c r="N15" s="972">
        <v>7.8735020475919917E-2</v>
      </c>
      <c r="O15" s="972">
        <v>2.2048103615345767E-2</v>
      </c>
      <c r="P15" s="972">
        <v>5.3983219916271849E-2</v>
      </c>
      <c r="Q15" s="972">
        <v>0.25873458149754702</v>
      </c>
      <c r="R15" s="972">
        <v>2.5883614178531383E-2</v>
      </c>
      <c r="S15" s="972">
        <v>5.3276852884038287E-2</v>
      </c>
      <c r="T15" s="972">
        <v>3.3557519271150388E-2</v>
      </c>
      <c r="U15" s="972">
        <v>0.16800284617773753</v>
      </c>
      <c r="V15" s="972">
        <v>7.3528669575890354E-2</v>
      </c>
      <c r="W15" s="972">
        <v>1.2186719627779358E-2</v>
      </c>
      <c r="X15" s="972">
        <v>6.1926217916017226E-2</v>
      </c>
      <c r="Y15" s="972">
        <v>0.55438156030905472</v>
      </c>
      <c r="Z15" s="972">
        <v>0.1599234740397914</v>
      </c>
    </row>
    <row r="16" spans="1:28" ht="18" customHeight="1">
      <c r="A16" s="691" t="s">
        <v>482</v>
      </c>
      <c r="B16" s="285"/>
      <c r="C16" s="285"/>
      <c r="D16" s="285"/>
      <c r="E16" s="285"/>
      <c r="F16" s="285"/>
      <c r="G16" s="285"/>
      <c r="H16" s="285"/>
      <c r="I16" s="285"/>
      <c r="J16" s="285"/>
      <c r="K16" s="285"/>
      <c r="L16" s="972">
        <v>8.5768757637005033E-2</v>
      </c>
      <c r="M16" s="972">
        <v>1.4755667061551729</v>
      </c>
      <c r="N16" s="972">
        <v>0</v>
      </c>
      <c r="O16" s="972">
        <v>0</v>
      </c>
      <c r="P16" s="972">
        <v>9.3423674820689084E-2</v>
      </c>
      <c r="Q16" s="972">
        <v>3.1872633766759514E-2</v>
      </c>
      <c r="R16" s="972">
        <v>6.2798376960881697E-2</v>
      </c>
      <c r="S16" s="972">
        <v>1.0393244844668139</v>
      </c>
      <c r="T16" s="972">
        <v>2.3887750639571027E-2</v>
      </c>
      <c r="U16" s="972">
        <v>1.6555624931626736E-2</v>
      </c>
      <c r="V16" s="972">
        <v>5.1920015060851156E-3</v>
      </c>
      <c r="W16" s="972"/>
      <c r="X16" s="972"/>
      <c r="Y16" s="972"/>
      <c r="Z16" s="972">
        <v>3.4402495888686123E-2</v>
      </c>
    </row>
    <row r="17" spans="1:26" ht="18" customHeight="1">
      <c r="A17" s="691" t="s">
        <v>11</v>
      </c>
      <c r="B17" s="285"/>
      <c r="C17" s="285"/>
      <c r="D17" s="285"/>
      <c r="E17" s="285"/>
      <c r="F17" s="285"/>
      <c r="G17" s="285"/>
      <c r="H17" s="285"/>
      <c r="I17" s="285"/>
      <c r="J17" s="285"/>
      <c r="K17" s="285"/>
      <c r="L17" s="972">
        <v>2.7306439074799029E-3</v>
      </c>
      <c r="M17" s="972">
        <v>0</v>
      </c>
      <c r="N17" s="972">
        <v>0</v>
      </c>
      <c r="O17" s="972">
        <v>3.8600764491310308E-2</v>
      </c>
      <c r="P17" s="972"/>
      <c r="Q17" s="972"/>
      <c r="R17" s="972"/>
      <c r="S17" s="972">
        <v>4.8872578403181599E-2</v>
      </c>
      <c r="T17" s="972"/>
      <c r="U17" s="972">
        <v>0.38845471320874586</v>
      </c>
      <c r="V17" s="972"/>
      <c r="W17" s="972"/>
      <c r="X17" s="972">
        <v>4.413971714623122E-3</v>
      </c>
      <c r="Y17" s="972"/>
      <c r="Z17" s="972"/>
    </row>
    <row r="18" spans="1:26" ht="18" customHeight="1">
      <c r="A18" s="691" t="s">
        <v>9</v>
      </c>
      <c r="B18" s="285"/>
      <c r="C18" s="285"/>
      <c r="D18" s="285"/>
      <c r="E18" s="285"/>
      <c r="F18" s="285"/>
      <c r="G18" s="285"/>
      <c r="H18" s="285"/>
      <c r="I18" s="285"/>
      <c r="J18" s="285"/>
      <c r="K18" s="285"/>
      <c r="L18" s="972">
        <v>0</v>
      </c>
      <c r="M18" s="972">
        <v>0.40105870529887966</v>
      </c>
      <c r="N18" s="972">
        <v>0.16193726075681955</v>
      </c>
      <c r="O18" s="972">
        <v>0</v>
      </c>
      <c r="P18" s="972">
        <v>0.17127405499445339</v>
      </c>
      <c r="Q18" s="972"/>
      <c r="R18" s="972">
        <v>3.7412466627853381E-3</v>
      </c>
      <c r="S18" s="972">
        <v>4.4922802435425598E-3</v>
      </c>
      <c r="T18" s="972">
        <v>1.0049189359159307E-2</v>
      </c>
      <c r="U18" s="972">
        <v>0.13495919388977079</v>
      </c>
      <c r="V18" s="972">
        <v>7.9629408039463459E-2</v>
      </c>
      <c r="W18" s="972">
        <v>0.69267653851451216</v>
      </c>
      <c r="X18" s="972">
        <v>1.6622119850147157</v>
      </c>
      <c r="Y18" s="972">
        <v>0.25985367345157973</v>
      </c>
      <c r="Z18" s="972">
        <v>0.18043399913200031</v>
      </c>
    </row>
    <row r="19" spans="1:26" ht="18" customHeight="1">
      <c r="A19" s="691" t="s">
        <v>8</v>
      </c>
      <c r="B19" s="285"/>
      <c r="C19" s="285"/>
      <c r="D19" s="285"/>
      <c r="E19" s="285"/>
      <c r="F19" s="285"/>
      <c r="G19" s="285"/>
      <c r="H19" s="285"/>
      <c r="I19" s="285"/>
      <c r="J19" s="285"/>
      <c r="K19" s="285"/>
      <c r="L19" s="972">
        <v>24.832491533385724</v>
      </c>
      <c r="M19" s="972">
        <v>17.723133288301575</v>
      </c>
      <c r="N19" s="972">
        <v>16.867269771400956</v>
      </c>
      <c r="O19" s="972">
        <v>23.598853723449196</v>
      </c>
      <c r="P19" s="972">
        <v>31.577173131329285</v>
      </c>
      <c r="Q19" s="972">
        <v>29.540551442620984</v>
      </c>
      <c r="R19" s="972">
        <v>51.882789523059721</v>
      </c>
      <c r="S19" s="972">
        <v>76.06514138721657</v>
      </c>
      <c r="T19" s="972">
        <v>64.83923385610926</v>
      </c>
      <c r="U19" s="972">
        <v>43.505848854352529</v>
      </c>
      <c r="V19" s="972">
        <v>19.880106117957176</v>
      </c>
      <c r="W19" s="972">
        <v>29.034946024964153</v>
      </c>
      <c r="X19" s="972">
        <v>39.054968105245798</v>
      </c>
      <c r="Y19" s="972">
        <v>40.524997960230245</v>
      </c>
      <c r="Z19" s="972">
        <v>26.345990927789682</v>
      </c>
    </row>
    <row r="20" spans="1:26" ht="18" customHeight="1">
      <c r="A20" s="691" t="s">
        <v>6</v>
      </c>
      <c r="B20" s="285"/>
      <c r="C20" s="285"/>
      <c r="D20" s="285"/>
      <c r="E20" s="285"/>
      <c r="F20" s="285"/>
      <c r="G20" s="285"/>
      <c r="H20" s="285"/>
      <c r="I20" s="285"/>
      <c r="J20" s="285"/>
      <c r="K20" s="285"/>
      <c r="L20" s="972">
        <v>0.31265440885171913</v>
      </c>
      <c r="M20" s="972">
        <v>0.10768821771117529</v>
      </c>
      <c r="N20" s="972">
        <v>0.21421866455525351</v>
      </c>
      <c r="O20" s="972">
        <v>4.899930347587814</v>
      </c>
      <c r="P20" s="972">
        <v>2.7700719789322212</v>
      </c>
      <c r="Q20" s="972">
        <v>4.2087055039831887</v>
      </c>
      <c r="R20" s="972">
        <v>9.1605680587307265</v>
      </c>
      <c r="S20" s="972">
        <v>6.528024651949738</v>
      </c>
      <c r="T20" s="972">
        <v>3.5483838778808225</v>
      </c>
      <c r="U20" s="972">
        <v>3.1331537955187634</v>
      </c>
      <c r="V20" s="972">
        <v>0.97375117195895045</v>
      </c>
      <c r="W20" s="972">
        <v>2.712270772562615</v>
      </c>
      <c r="X20" s="972">
        <v>0.46452776607906798</v>
      </c>
      <c r="Y20" s="972">
        <v>4.1771334333527363</v>
      </c>
      <c r="Z20" s="972">
        <v>1.6464460089617545</v>
      </c>
    </row>
    <row r="21" spans="1:26" ht="18" customHeight="1">
      <c r="A21" s="691" t="s">
        <v>17</v>
      </c>
      <c r="B21" s="285"/>
      <c r="C21" s="285"/>
      <c r="D21" s="285"/>
      <c r="E21" s="285"/>
      <c r="F21" s="285"/>
      <c r="G21" s="285"/>
      <c r="H21" s="285"/>
      <c r="I21" s="285"/>
      <c r="J21" s="285"/>
      <c r="K21" s="285"/>
      <c r="L21" s="972">
        <v>3.8356271887644934E-2</v>
      </c>
      <c r="M21" s="972">
        <v>1.4105050340440918E-4</v>
      </c>
      <c r="N21" s="972">
        <v>0</v>
      </c>
      <c r="O21" s="972">
        <v>7.7033698544660398E-2</v>
      </c>
      <c r="P21" s="972">
        <v>8.568483005957547E-3</v>
      </c>
      <c r="Q21" s="972">
        <v>1.7395603552988134E-3</v>
      </c>
      <c r="R21" s="972">
        <v>9.8196277700547865E-3</v>
      </c>
      <c r="S21" s="972"/>
      <c r="T21" s="972">
        <v>9.1391545114606219E-4</v>
      </c>
      <c r="U21" s="972"/>
      <c r="V21" s="972">
        <v>4.5773810447877048E-4</v>
      </c>
      <c r="W21" s="972">
        <v>4.5377674493148491E-4</v>
      </c>
      <c r="X21" s="972">
        <v>3.2939168457534688E-4</v>
      </c>
      <c r="Y21" s="972">
        <v>3.0750511414686686E-2</v>
      </c>
      <c r="Z21" s="972">
        <v>0.23794870728904552</v>
      </c>
    </row>
    <row r="22" spans="1:26" ht="18" customHeight="1">
      <c r="A22" s="691" t="s">
        <v>4</v>
      </c>
      <c r="B22" s="285"/>
      <c r="C22" s="285"/>
      <c r="D22" s="285"/>
      <c r="E22" s="285"/>
      <c r="F22" s="285"/>
      <c r="G22" s="285"/>
      <c r="H22" s="285"/>
      <c r="I22" s="285"/>
      <c r="J22" s="285"/>
      <c r="K22" s="285"/>
      <c r="L22" s="972">
        <v>5.3401193717008191</v>
      </c>
      <c r="M22" s="972">
        <v>4.0755445835533672</v>
      </c>
      <c r="N22" s="972">
        <v>4.6205677625784425</v>
      </c>
      <c r="O22" s="972">
        <v>5.4370414230337385</v>
      </c>
      <c r="P22" s="972">
        <v>3.1913277118874639</v>
      </c>
      <c r="Q22" s="972">
        <v>4.8159902934439591</v>
      </c>
      <c r="R22" s="972">
        <v>7.6864710855938645</v>
      </c>
      <c r="S22" s="972">
        <v>4.5444000604787629</v>
      </c>
      <c r="T22" s="972">
        <v>5.073973181699599</v>
      </c>
      <c r="U22" s="972">
        <v>4.3948668400053101</v>
      </c>
      <c r="V22" s="972">
        <v>1.7686777720862903</v>
      </c>
      <c r="W22" s="972">
        <v>2.2751640342989687</v>
      </c>
      <c r="X22" s="972">
        <v>3.5915554365441986</v>
      </c>
      <c r="Y22" s="972">
        <v>2.332587484538228</v>
      </c>
      <c r="Z22" s="972">
        <v>1.954002409563784</v>
      </c>
    </row>
    <row r="23" spans="1:26" ht="18" customHeight="1">
      <c r="A23" s="691" t="s">
        <v>3</v>
      </c>
      <c r="B23" s="285"/>
      <c r="C23" s="285"/>
      <c r="D23" s="285"/>
      <c r="E23" s="285"/>
      <c r="F23" s="285"/>
      <c r="G23" s="285"/>
      <c r="H23" s="285"/>
      <c r="I23" s="285"/>
      <c r="J23" s="285"/>
      <c r="K23" s="285"/>
      <c r="L23" s="972">
        <v>26.597056321437993</v>
      </c>
      <c r="M23" s="972">
        <v>33.876288412703914</v>
      </c>
      <c r="N23" s="972">
        <v>36.332834500235684</v>
      </c>
      <c r="O23" s="972">
        <v>73.017826361664632</v>
      </c>
      <c r="P23" s="972">
        <v>96.644686092217285</v>
      </c>
      <c r="Q23" s="972">
        <v>86.227414210692416</v>
      </c>
      <c r="R23" s="972">
        <v>79.282317763286926</v>
      </c>
      <c r="S23" s="972">
        <v>83.640319714812634</v>
      </c>
      <c r="T23" s="972">
        <v>102.83858918299275</v>
      </c>
      <c r="U23" s="972">
        <v>87.360991616060929</v>
      </c>
      <c r="V23" s="972">
        <v>58.222395157804307</v>
      </c>
      <c r="W23" s="972">
        <v>90.081570803307585</v>
      </c>
      <c r="X23" s="972">
        <v>111.42227727710083</v>
      </c>
      <c r="Y23" s="972">
        <v>90.307988253679966</v>
      </c>
      <c r="Z23" s="972">
        <v>93.597763566338386</v>
      </c>
    </row>
    <row r="24" spans="1:26" s="44" customFormat="1" ht="18" customHeight="1">
      <c r="A24" s="691" t="s">
        <v>431</v>
      </c>
      <c r="B24" s="285"/>
      <c r="C24" s="285"/>
      <c r="D24" s="285"/>
      <c r="E24" s="285"/>
      <c r="F24" s="285"/>
      <c r="G24" s="285"/>
      <c r="H24" s="285"/>
      <c r="I24" s="285"/>
      <c r="J24" s="285"/>
      <c r="K24" s="285"/>
      <c r="L24" s="972">
        <v>3.6742624701025552</v>
      </c>
      <c r="M24" s="972">
        <v>1.9165026580555682</v>
      </c>
      <c r="N24" s="972">
        <v>2.2693972721354609</v>
      </c>
      <c r="O24" s="972">
        <v>1.8358952507198227</v>
      </c>
      <c r="P24" s="972">
        <v>2.9819445140832146</v>
      </c>
      <c r="Q24" s="972">
        <v>3.0982487833977457</v>
      </c>
      <c r="R24" s="972">
        <v>2.824917422383737</v>
      </c>
      <c r="S24" s="972">
        <v>4.138278820817745</v>
      </c>
      <c r="T24" s="972">
        <v>3.436744969463978</v>
      </c>
      <c r="U24" s="972">
        <v>2.4970984607536599</v>
      </c>
      <c r="V24" s="972">
        <v>1.3168339758072527</v>
      </c>
      <c r="W24" s="972">
        <v>4.9782884644535583</v>
      </c>
      <c r="X24" s="972">
        <v>7.2018487825103437</v>
      </c>
      <c r="Y24" s="972">
        <v>2.593055787632919</v>
      </c>
      <c r="Z24" s="972">
        <v>3.3602795655676072</v>
      </c>
    </row>
    <row r="25" spans="1:26" ht="18" customHeight="1">
      <c r="A25" s="691" t="s">
        <v>1</v>
      </c>
      <c r="B25" s="285"/>
      <c r="C25" s="285"/>
      <c r="D25" s="285"/>
      <c r="E25" s="285"/>
      <c r="F25" s="285"/>
      <c r="G25" s="285"/>
      <c r="H25" s="285"/>
      <c r="I25" s="285"/>
      <c r="J25" s="285"/>
      <c r="K25" s="285"/>
      <c r="L25" s="972">
        <v>6.3627810190215101E-2</v>
      </c>
      <c r="M25" s="972">
        <v>0.5302963965298958</v>
      </c>
      <c r="N25" s="972">
        <v>7.3865385670131456E-2</v>
      </c>
      <c r="O25" s="972">
        <v>6.4831526941873233E-2</v>
      </c>
      <c r="P25" s="972">
        <v>1.3535475217624573E-2</v>
      </c>
      <c r="Q25" s="972">
        <v>3.2577315848689614E-2</v>
      </c>
      <c r="R25" s="972">
        <v>0.10077348453042163</v>
      </c>
      <c r="S25" s="972">
        <v>5.5525223131746536E-2</v>
      </c>
      <c r="T25" s="972">
        <v>1.2013894573833754E-2</v>
      </c>
      <c r="U25" s="972">
        <v>0.28927625583975786</v>
      </c>
      <c r="V25" s="972">
        <v>1.2287748142049295E-2</v>
      </c>
      <c r="W25" s="972">
        <v>0.1976334104029383</v>
      </c>
      <c r="X25" s="972">
        <v>0.46251268969734405</v>
      </c>
      <c r="Y25" s="972">
        <v>2.9068964066081629E-2</v>
      </c>
      <c r="Z25" s="972">
        <v>0.23751401424950186</v>
      </c>
    </row>
    <row r="26" spans="1:26" ht="18" customHeight="1">
      <c r="A26" s="691" t="s">
        <v>23</v>
      </c>
      <c r="B26" s="285"/>
      <c r="C26" s="285"/>
      <c r="D26" s="285"/>
      <c r="E26" s="285"/>
      <c r="F26" s="285"/>
      <c r="G26" s="285"/>
      <c r="H26" s="285"/>
      <c r="I26" s="285"/>
      <c r="J26" s="285"/>
      <c r="K26" s="285"/>
      <c r="L26" s="972">
        <v>5.1357339184961034E-2</v>
      </c>
      <c r="M26" s="972">
        <v>0.2173926655528545</v>
      </c>
      <c r="N26" s="972">
        <v>6.0784683792834311E-3</v>
      </c>
      <c r="O26" s="972">
        <v>0.36621699874612001</v>
      </c>
      <c r="P26" s="972">
        <v>0.66047587429178489</v>
      </c>
      <c r="Q26" s="972">
        <v>0.49390452639372845</v>
      </c>
      <c r="R26" s="972">
        <v>4.2850610898212314E-2</v>
      </c>
      <c r="S26" s="972">
        <v>0.92229336135669993</v>
      </c>
      <c r="T26" s="972">
        <v>0.25507804809354229</v>
      </c>
      <c r="U26" s="972">
        <v>0.46961287346605696</v>
      </c>
      <c r="V26" s="972">
        <v>1.2145461604589212</v>
      </c>
      <c r="W26" s="972">
        <v>1.2844838098407065</v>
      </c>
      <c r="X26" s="972">
        <v>2.7545565601488047</v>
      </c>
      <c r="Y26" s="972">
        <v>1.116177927245336</v>
      </c>
      <c r="Z26" s="972">
        <v>0.51163316987333129</v>
      </c>
    </row>
    <row r="27" spans="1:26" ht="18" customHeight="1">
      <c r="A27" s="685"/>
      <c r="B27" s="285"/>
      <c r="C27" s="285"/>
      <c r="D27" s="285"/>
      <c r="E27" s="285"/>
      <c r="F27" s="285"/>
      <c r="G27" s="285"/>
      <c r="H27" s="285"/>
      <c r="I27" s="285"/>
      <c r="J27" s="285"/>
      <c r="K27" s="285"/>
      <c r="L27" s="285"/>
      <c r="M27" s="285"/>
      <c r="N27" s="285"/>
      <c r="O27" s="285"/>
      <c r="P27" s="285"/>
      <c r="Q27" s="285"/>
      <c r="R27" s="285"/>
      <c r="S27" s="285"/>
      <c r="T27" s="285"/>
      <c r="U27" s="285"/>
      <c r="V27" s="285"/>
      <c r="W27" s="285"/>
      <c r="X27" s="285"/>
      <c r="Y27" s="285"/>
      <c r="Z27" s="285"/>
    </row>
    <row r="28" spans="1:26" ht="18" customHeight="1">
      <c r="A28" s="686" t="s">
        <v>432</v>
      </c>
      <c r="B28" s="285"/>
      <c r="C28" s="285"/>
      <c r="D28" s="285"/>
      <c r="E28" s="285"/>
      <c r="F28" s="285"/>
      <c r="G28" s="285"/>
      <c r="H28" s="285"/>
      <c r="I28" s="285"/>
      <c r="J28" s="285"/>
      <c r="K28" s="285"/>
      <c r="L28" s="285">
        <v>288.31394016152899</v>
      </c>
      <c r="M28" s="285">
        <v>309.26222149522943</v>
      </c>
      <c r="N28" s="285">
        <v>243.75960039702332</v>
      </c>
      <c r="O28" s="285">
        <v>247.65897945290473</v>
      </c>
      <c r="P28" s="285">
        <v>281.31583694662066</v>
      </c>
      <c r="Q28" s="285">
        <v>266.5767131967807</v>
      </c>
      <c r="R28" s="285">
        <v>272.2025315967428</v>
      </c>
      <c r="S28" s="285">
        <v>327.63745058907216</v>
      </c>
      <c r="T28" s="285">
        <v>470.14281959849484</v>
      </c>
      <c r="U28" s="285">
        <v>436.3896035008483</v>
      </c>
      <c r="V28" s="285">
        <v>348.02104134838618</v>
      </c>
      <c r="W28" s="285">
        <v>527.84030667949082</v>
      </c>
      <c r="X28" s="285">
        <v>569.13646417553048</v>
      </c>
      <c r="Y28" s="285">
        <v>501.34435579465247</v>
      </c>
      <c r="Z28" s="285">
        <v>558.22355736513816</v>
      </c>
    </row>
    <row r="29" spans="1:26" ht="18" customHeight="1">
      <c r="A29" s="691" t="s">
        <v>13</v>
      </c>
      <c r="B29" s="285"/>
      <c r="C29" s="285"/>
      <c r="D29" s="285"/>
      <c r="E29" s="285"/>
      <c r="F29" s="285"/>
      <c r="G29" s="285"/>
      <c r="H29" s="285"/>
      <c r="I29" s="285"/>
      <c r="J29" s="285"/>
      <c r="K29" s="285"/>
      <c r="L29" s="972">
        <v>4.2067187675468602E-3</v>
      </c>
      <c r="M29" s="972">
        <v>4.261005954860389E-2</v>
      </c>
      <c r="N29" s="972">
        <v>4.7228515618142977</v>
      </c>
      <c r="O29" s="972">
        <v>1.4823573663346554</v>
      </c>
      <c r="P29" s="972">
        <v>0.43783133488202292</v>
      </c>
      <c r="Q29" s="972"/>
      <c r="R29" s="972"/>
      <c r="S29" s="972">
        <v>1.060490271737278E-2</v>
      </c>
      <c r="T29" s="972"/>
      <c r="U29" s="972">
        <v>1.1347371126615371E-2</v>
      </c>
      <c r="V29" s="972"/>
      <c r="W29" s="972">
        <v>0.10157524371231438</v>
      </c>
      <c r="X29" s="972"/>
      <c r="Y29" s="972">
        <v>1.9763658830808967E-2</v>
      </c>
      <c r="Z29" s="972">
        <v>0.34657559416221861</v>
      </c>
    </row>
    <row r="30" spans="1:26" ht="18" customHeight="1">
      <c r="A30" s="691" t="s">
        <v>12</v>
      </c>
      <c r="B30" s="285"/>
      <c r="C30" s="285"/>
      <c r="D30" s="285"/>
      <c r="E30" s="285"/>
      <c r="F30" s="285"/>
      <c r="G30" s="285"/>
      <c r="H30" s="285"/>
      <c r="I30" s="285"/>
      <c r="J30" s="285"/>
      <c r="K30" s="285"/>
      <c r="L30" s="972">
        <v>1.7936635882413656E-4</v>
      </c>
      <c r="M30" s="972">
        <v>4.9400426760630846E-4</v>
      </c>
      <c r="N30" s="972">
        <v>9.4599343649690981E-3</v>
      </c>
      <c r="O30" s="972">
        <v>0</v>
      </c>
      <c r="P30" s="972">
        <v>5.3541714567266075E-3</v>
      </c>
      <c r="Q30" s="972">
        <v>3.9644320408530609E-3</v>
      </c>
      <c r="R30" s="972"/>
      <c r="S30" s="972">
        <v>1.0593946785618027E-2</v>
      </c>
      <c r="T30" s="972">
        <v>2.6459760881579307E-4</v>
      </c>
      <c r="U30" s="972">
        <v>3.9625731821138679E-3</v>
      </c>
      <c r="V30" s="972"/>
      <c r="W30" s="972">
        <v>6.2625877010217381E-3</v>
      </c>
      <c r="X30" s="972">
        <v>1.1849656234675218E-3</v>
      </c>
      <c r="Y30" s="972">
        <v>3.3560985141070704E-3</v>
      </c>
      <c r="Z30" s="972"/>
    </row>
    <row r="31" spans="1:26" ht="18" customHeight="1">
      <c r="A31" s="691" t="s">
        <v>483</v>
      </c>
      <c r="B31" s="285"/>
      <c r="C31" s="285"/>
      <c r="D31" s="285"/>
      <c r="E31" s="285"/>
      <c r="F31" s="285"/>
      <c r="G31" s="285"/>
      <c r="H31" s="285"/>
      <c r="I31" s="285"/>
      <c r="J31" s="285"/>
      <c r="K31" s="285"/>
      <c r="L31" s="972" t="s">
        <v>7</v>
      </c>
      <c r="M31" s="972" t="s">
        <v>7</v>
      </c>
      <c r="N31" s="972" t="s">
        <v>7</v>
      </c>
      <c r="O31" s="972" t="s">
        <v>7</v>
      </c>
      <c r="P31" s="972">
        <v>0.27864242324107796</v>
      </c>
      <c r="Q31" s="972">
        <v>0.13788754607810635</v>
      </c>
      <c r="R31" s="972">
        <v>1.7292631723274211E-2</v>
      </c>
      <c r="S31" s="972">
        <v>2.7728837361355001E-2</v>
      </c>
      <c r="T31" s="972">
        <v>0.54588635299231925</v>
      </c>
      <c r="U31" s="972">
        <v>0.56704557988780124</v>
      </c>
      <c r="V31" s="972">
        <v>2.251196506045503</v>
      </c>
      <c r="W31" s="972">
        <v>3.6000634004826395</v>
      </c>
      <c r="X31" s="972">
        <v>0.5621217786371614</v>
      </c>
      <c r="Y31" s="972">
        <v>2.0009543448391098</v>
      </c>
      <c r="Z31" s="972">
        <v>0.77592480285797538</v>
      </c>
    </row>
    <row r="32" spans="1:26" ht="18" customHeight="1">
      <c r="A32" s="691" t="s">
        <v>430</v>
      </c>
      <c r="B32" s="285"/>
      <c r="C32" s="285"/>
      <c r="D32" s="285"/>
      <c r="E32" s="285"/>
      <c r="F32" s="285"/>
      <c r="G32" s="285"/>
      <c r="H32" s="285"/>
      <c r="I32" s="285"/>
      <c r="J32" s="285"/>
      <c r="K32" s="285"/>
      <c r="L32" s="972">
        <v>4.1105005388197273E-2</v>
      </c>
      <c r="M32" s="972">
        <v>3.1263584193470105E-2</v>
      </c>
      <c r="N32" s="972">
        <v>6.7200246281515191E-2</v>
      </c>
      <c r="O32" s="972">
        <v>2.9300392598320554E-2</v>
      </c>
      <c r="P32" s="972">
        <v>2.7275606027222753E-3</v>
      </c>
      <c r="Q32" s="972">
        <v>3.2008326213290493E-2</v>
      </c>
      <c r="R32" s="972">
        <v>5.7202903606439801E-2</v>
      </c>
      <c r="S32" s="972">
        <v>1.5640435072280624E-2</v>
      </c>
      <c r="T32" s="972">
        <v>7.0417135526279914E-2</v>
      </c>
      <c r="U32" s="972">
        <v>0.21184880172553042</v>
      </c>
      <c r="V32" s="972">
        <v>3.0100943703748172E-2</v>
      </c>
      <c r="W32" s="972">
        <v>0.82980721693837955</v>
      </c>
      <c r="X32" s="972">
        <v>1.0574274373124963</v>
      </c>
      <c r="Y32" s="972">
        <v>1.1285599997548567E-2</v>
      </c>
      <c r="Z32" s="972">
        <v>8.6936182682081919E-2</v>
      </c>
    </row>
    <row r="33" spans="1:26" ht="18" customHeight="1">
      <c r="A33" s="691" t="s">
        <v>482</v>
      </c>
      <c r="B33" s="285"/>
      <c r="C33" s="285"/>
      <c r="D33" s="285"/>
      <c r="E33" s="285"/>
      <c r="F33" s="285"/>
      <c r="G33" s="285"/>
      <c r="H33" s="285"/>
      <c r="I33" s="285"/>
      <c r="J33" s="285"/>
      <c r="K33" s="285"/>
      <c r="L33" s="972">
        <v>11.661994927243173</v>
      </c>
      <c r="M33" s="972">
        <v>7.3532548194273968</v>
      </c>
      <c r="N33" s="972">
        <v>7.1791674866163993</v>
      </c>
      <c r="O33" s="972">
        <v>5.1064009517828683</v>
      </c>
      <c r="P33" s="972">
        <v>7.5471702654410029</v>
      </c>
      <c r="Q33" s="972">
        <v>10.114836505659223</v>
      </c>
      <c r="R33" s="972">
        <v>10.478076815074907</v>
      </c>
      <c r="S33" s="972">
        <v>11.268955019343361</v>
      </c>
      <c r="T33" s="972">
        <v>1.9479363009523591</v>
      </c>
      <c r="U33" s="972">
        <v>0.89223701132322519</v>
      </c>
      <c r="V33" s="972">
        <v>0.7257309591036798</v>
      </c>
      <c r="W33" s="972">
        <v>1.3505204148388223</v>
      </c>
      <c r="X33" s="972">
        <v>1.7559175177076964</v>
      </c>
      <c r="Y33" s="972">
        <v>1.7996406454403613</v>
      </c>
      <c r="Z33" s="972">
        <v>1.5646938645603701</v>
      </c>
    </row>
    <row r="34" spans="1:26" ht="18" customHeight="1">
      <c r="A34" s="691" t="s">
        <v>11</v>
      </c>
      <c r="B34" s="285"/>
      <c r="C34" s="285"/>
      <c r="D34" s="285"/>
      <c r="E34" s="285"/>
      <c r="F34" s="285"/>
      <c r="G34" s="285"/>
      <c r="H34" s="285"/>
      <c r="I34" s="285"/>
      <c r="J34" s="285"/>
      <c r="K34" s="285"/>
      <c r="L34" s="972">
        <v>0.36182854013811605</v>
      </c>
      <c r="M34" s="972">
        <v>0.15673001671240511</v>
      </c>
      <c r="N34" s="972">
        <v>2.6911550807262969E-3</v>
      </c>
      <c r="O34" s="972">
        <v>0</v>
      </c>
      <c r="P34" s="972">
        <v>4.0902893039903578E-4</v>
      </c>
      <c r="Q34" s="972">
        <v>5.1729585260792499E-5</v>
      </c>
      <c r="R34" s="972">
        <v>9.9561677549046296E-2</v>
      </c>
      <c r="S34" s="972">
        <v>0.59221279781866154</v>
      </c>
      <c r="T34" s="972">
        <v>0.26374178419668493</v>
      </c>
      <c r="U34" s="972"/>
      <c r="V34" s="972"/>
      <c r="W34" s="972">
        <v>5.2090386073454037E-2</v>
      </c>
      <c r="X34" s="972">
        <v>0.11780146780738333</v>
      </c>
      <c r="Y34" s="972">
        <v>1.7796404884619916E-3</v>
      </c>
      <c r="Z34" s="972">
        <v>1.6787215005611551E-2</v>
      </c>
    </row>
    <row r="35" spans="1:26" ht="18" customHeight="1">
      <c r="A35" s="691" t="s">
        <v>9</v>
      </c>
      <c r="B35" s="285"/>
      <c r="C35" s="285"/>
      <c r="D35" s="285"/>
      <c r="E35" s="285"/>
      <c r="F35" s="285"/>
      <c r="G35" s="285"/>
      <c r="H35" s="285"/>
      <c r="I35" s="285"/>
      <c r="J35" s="285"/>
      <c r="K35" s="285"/>
      <c r="L35" s="972">
        <v>0.31758571765205551</v>
      </c>
      <c r="M35" s="972">
        <v>1.962073679893905E-2</v>
      </c>
      <c r="N35" s="972">
        <v>0.11476749325818582</v>
      </c>
      <c r="O35" s="972">
        <v>0.1310386598395665</v>
      </c>
      <c r="P35" s="972">
        <v>7.3435211454728908E-2</v>
      </c>
      <c r="Q35" s="972">
        <v>9.5355506611241675E-2</v>
      </c>
      <c r="R35" s="972">
        <v>7.3890097171827263E-2</v>
      </c>
      <c r="S35" s="972">
        <v>0.75219230133227122</v>
      </c>
      <c r="T35" s="972"/>
      <c r="U35" s="972">
        <v>1.7058125411493298E-2</v>
      </c>
      <c r="V35" s="972">
        <v>0.15079467209524014</v>
      </c>
      <c r="W35" s="972">
        <v>0.46285906451686348</v>
      </c>
      <c r="X35" s="972">
        <v>0.45572501827110889</v>
      </c>
      <c r="Y35" s="972">
        <v>1.940939932351966E-2</v>
      </c>
      <c r="Z35" s="972">
        <v>5.1457827437575553E-4</v>
      </c>
    </row>
    <row r="36" spans="1:26" ht="18" customHeight="1">
      <c r="A36" s="691" t="s">
        <v>8</v>
      </c>
      <c r="B36" s="285"/>
      <c r="C36" s="285"/>
      <c r="D36" s="285"/>
      <c r="E36" s="285"/>
      <c r="F36" s="285"/>
      <c r="G36" s="285"/>
      <c r="H36" s="285"/>
      <c r="I36" s="285"/>
      <c r="J36" s="285"/>
      <c r="K36" s="285"/>
      <c r="L36" s="972">
        <v>76.822963892122004</v>
      </c>
      <c r="M36" s="972">
        <v>99.395243771826401</v>
      </c>
      <c r="N36" s="972">
        <v>75.000516252005212</v>
      </c>
      <c r="O36" s="972">
        <v>85.492108834815852</v>
      </c>
      <c r="P36" s="972">
        <v>110.51948106420681</v>
      </c>
      <c r="Q36" s="972">
        <v>105.98491142981796</v>
      </c>
      <c r="R36" s="972">
        <v>99.144425285354046</v>
      </c>
      <c r="S36" s="972">
        <v>95.231526775101642</v>
      </c>
      <c r="T36" s="972">
        <v>166.60159397123738</v>
      </c>
      <c r="U36" s="972">
        <v>171.19553406145934</v>
      </c>
      <c r="V36" s="972">
        <v>155.30538165364439</v>
      </c>
      <c r="W36" s="972">
        <v>244.37403606421213</v>
      </c>
      <c r="X36" s="972">
        <v>221.33957459251815</v>
      </c>
      <c r="Y36" s="972">
        <v>189.68355388305474</v>
      </c>
      <c r="Z36" s="972">
        <v>239.92119089711235</v>
      </c>
    </row>
    <row r="37" spans="1:26" ht="18" customHeight="1">
      <c r="A37" s="691" t="s">
        <v>6</v>
      </c>
      <c r="B37" s="285"/>
      <c r="C37" s="285"/>
      <c r="D37" s="285"/>
      <c r="E37" s="285"/>
      <c r="F37" s="285"/>
      <c r="G37" s="285"/>
      <c r="H37" s="285"/>
      <c r="I37" s="285"/>
      <c r="J37" s="285"/>
      <c r="K37" s="285"/>
      <c r="L37" s="972">
        <v>0.81049185465824281</v>
      </c>
      <c r="M37" s="972">
        <v>0.67716453578962277</v>
      </c>
      <c r="N37" s="972">
        <v>2.2691436649779155</v>
      </c>
      <c r="O37" s="972">
        <v>1.225909096337866</v>
      </c>
      <c r="P37" s="972">
        <v>0.75301784811617911</v>
      </c>
      <c r="Q37" s="972">
        <v>3.0621617482900843</v>
      </c>
      <c r="R37" s="972">
        <v>0.32594888317366366</v>
      </c>
      <c r="S37" s="972">
        <v>2.4004300832501166</v>
      </c>
      <c r="T37" s="972">
        <v>9.319953998069181</v>
      </c>
      <c r="U37" s="972">
        <v>17.635691180027095</v>
      </c>
      <c r="V37" s="972">
        <v>13.653806569733817</v>
      </c>
      <c r="W37" s="972">
        <v>13.051815650944967</v>
      </c>
      <c r="X37" s="972">
        <v>10.236461556584581</v>
      </c>
      <c r="Y37" s="972">
        <v>7.2138788943864114</v>
      </c>
      <c r="Z37" s="972">
        <v>25.532077719459945</v>
      </c>
    </row>
    <row r="38" spans="1:26" ht="18" customHeight="1">
      <c r="A38" s="691" t="s">
        <v>17</v>
      </c>
      <c r="B38" s="285"/>
      <c r="C38" s="285"/>
      <c r="D38" s="285"/>
      <c r="E38" s="285"/>
      <c r="F38" s="285"/>
      <c r="G38" s="285"/>
      <c r="H38" s="285"/>
      <c r="I38" s="285"/>
      <c r="J38" s="285"/>
      <c r="K38" s="285"/>
      <c r="L38" s="972">
        <v>3.3003160341887064E-4</v>
      </c>
      <c r="M38" s="972">
        <v>4.6539965794829462E-2</v>
      </c>
      <c r="N38" s="972">
        <v>1.3554189855893187E-3</v>
      </c>
      <c r="O38" s="972">
        <v>0</v>
      </c>
      <c r="P38" s="972">
        <v>6.5307269325823088E-3</v>
      </c>
      <c r="Q38" s="972">
        <v>4.3149425641968572E-3</v>
      </c>
      <c r="R38" s="972"/>
      <c r="S38" s="972">
        <v>0.11727044965672398</v>
      </c>
      <c r="T38" s="972">
        <v>1.365746391408513E-3</v>
      </c>
      <c r="U38" s="972"/>
      <c r="V38" s="972">
        <v>2.1863873472906213E-3</v>
      </c>
      <c r="W38" s="972">
        <v>6.6530732572558787E-2</v>
      </c>
      <c r="X38" s="972">
        <v>4.5126655742182167E-5</v>
      </c>
      <c r="Y38" s="972">
        <v>1.5949969963796669E-2</v>
      </c>
      <c r="Z38" s="972">
        <v>1.8381769642716282E-2</v>
      </c>
    </row>
    <row r="39" spans="1:26" ht="18" customHeight="1">
      <c r="A39" s="691" t="s">
        <v>4</v>
      </c>
      <c r="B39" s="285"/>
      <c r="C39" s="285"/>
      <c r="D39" s="285"/>
      <c r="E39" s="285"/>
      <c r="F39" s="285"/>
      <c r="G39" s="285"/>
      <c r="H39" s="285"/>
      <c r="I39" s="285"/>
      <c r="J39" s="285"/>
      <c r="K39" s="285"/>
      <c r="L39" s="972">
        <v>7.1817424885814649</v>
      </c>
      <c r="M39" s="972">
        <v>19.085176290171297</v>
      </c>
      <c r="N39" s="972">
        <v>9.9675533022147356</v>
      </c>
      <c r="O39" s="972">
        <v>6.2875341185409228</v>
      </c>
      <c r="P39" s="972">
        <v>5.5060702160872754</v>
      </c>
      <c r="Q39" s="972">
        <v>4.1371526188361702</v>
      </c>
      <c r="R39" s="972">
        <v>10.685618951491957</v>
      </c>
      <c r="S39" s="972">
        <v>18.536187312594521</v>
      </c>
      <c r="T39" s="972">
        <v>6.3839766888087883</v>
      </c>
      <c r="U39" s="972">
        <v>22.547160323720192</v>
      </c>
      <c r="V39" s="972">
        <v>9.8606081999614776</v>
      </c>
      <c r="W39" s="972">
        <v>16.311380350975124</v>
      </c>
      <c r="X39" s="972">
        <v>5.7196172528040679</v>
      </c>
      <c r="Y39" s="972">
        <v>7.7856722456473131</v>
      </c>
      <c r="Z39" s="972">
        <v>5.4587723200621907</v>
      </c>
    </row>
    <row r="40" spans="1:26" ht="18" customHeight="1">
      <c r="A40" s="691" t="s">
        <v>3</v>
      </c>
      <c r="B40" s="285"/>
      <c r="C40" s="285"/>
      <c r="D40" s="285"/>
      <c r="E40" s="285"/>
      <c r="F40" s="285"/>
      <c r="G40" s="285"/>
      <c r="H40" s="285"/>
      <c r="I40" s="285"/>
      <c r="J40" s="285"/>
      <c r="K40" s="285"/>
      <c r="L40" s="972">
        <v>184.54065652143677</v>
      </c>
      <c r="M40" s="972">
        <v>167.19281159759953</v>
      </c>
      <c r="N40" s="972">
        <v>136.63046925894739</v>
      </c>
      <c r="O40" s="972">
        <v>145.84415844849553</v>
      </c>
      <c r="P40" s="972">
        <v>152.04096545406711</v>
      </c>
      <c r="Q40" s="972">
        <v>137.72704670827682</v>
      </c>
      <c r="R40" s="972">
        <v>148.58199996106882</v>
      </c>
      <c r="S40" s="972">
        <v>192.82594967282549</v>
      </c>
      <c r="T40" s="972">
        <v>269.34439470910121</v>
      </c>
      <c r="U40" s="972">
        <v>209.50933262809758</v>
      </c>
      <c r="V40" s="972">
        <v>157.19046406738806</v>
      </c>
      <c r="W40" s="972">
        <v>234.07651504164082</v>
      </c>
      <c r="X40" s="972">
        <v>306.93163545713315</v>
      </c>
      <c r="Y40" s="972">
        <v>267.72074191328488</v>
      </c>
      <c r="Z40" s="972">
        <v>257.92642920314381</v>
      </c>
    </row>
    <row r="41" spans="1:26" ht="18" customHeight="1">
      <c r="A41" s="691" t="s">
        <v>431</v>
      </c>
      <c r="B41" s="285"/>
      <c r="C41" s="285"/>
      <c r="D41" s="285"/>
      <c r="E41" s="285"/>
      <c r="F41" s="285"/>
      <c r="G41" s="285"/>
      <c r="H41" s="285"/>
      <c r="I41" s="285"/>
      <c r="J41" s="285"/>
      <c r="K41" s="285"/>
      <c r="L41" s="972">
        <v>6.5424808600716311</v>
      </c>
      <c r="M41" s="972">
        <v>14.967783616800048</v>
      </c>
      <c r="N41" s="972">
        <v>7.1338018457122505</v>
      </c>
      <c r="O41" s="972">
        <v>1.3554270346566126</v>
      </c>
      <c r="P41" s="972">
        <v>3.4341626455969294</v>
      </c>
      <c r="Q41" s="972">
        <v>3.947027263097</v>
      </c>
      <c r="R41" s="972">
        <v>1.0068885038925401</v>
      </c>
      <c r="S41" s="972">
        <v>3.4335549500317288</v>
      </c>
      <c r="T41" s="972">
        <v>15.567555360486727</v>
      </c>
      <c r="U41" s="972">
        <v>13.537597179909262</v>
      </c>
      <c r="V41" s="972">
        <v>8.7493530679140505</v>
      </c>
      <c r="W41" s="972">
        <v>13.506747530681753</v>
      </c>
      <c r="X41" s="972">
        <v>19.283489606472621</v>
      </c>
      <c r="Y41" s="972">
        <v>23.946874439879874</v>
      </c>
      <c r="Z41" s="972">
        <v>25.519997633711508</v>
      </c>
    </row>
    <row r="42" spans="1:26" ht="18" customHeight="1">
      <c r="A42" s="691" t="s">
        <v>1</v>
      </c>
      <c r="B42" s="285"/>
      <c r="C42" s="285"/>
      <c r="D42" s="285"/>
      <c r="E42" s="285"/>
      <c r="F42" s="285"/>
      <c r="G42" s="285"/>
      <c r="H42" s="285"/>
      <c r="I42" s="285"/>
      <c r="J42" s="285"/>
      <c r="K42" s="285"/>
      <c r="L42" s="972">
        <v>5.397291783691912E-3</v>
      </c>
      <c r="M42" s="972">
        <v>0.26087407865427559</v>
      </c>
      <c r="N42" s="972">
        <v>0.6364390974759111</v>
      </c>
      <c r="O42" s="972">
        <v>6.3660307638505331E-2</v>
      </c>
      <c r="P42" s="972">
        <v>0.24825397091977497</v>
      </c>
      <c r="Q42" s="972">
        <v>0.18452330735364669</v>
      </c>
      <c r="R42" s="972">
        <v>0.21419627864883364</v>
      </c>
      <c r="S42" s="972">
        <v>6.8533256524082736E-2</v>
      </c>
      <c r="T42" s="972">
        <v>9.1088710397527403E-2</v>
      </c>
      <c r="U42" s="972">
        <v>0.24639746155098843</v>
      </c>
      <c r="V42" s="972">
        <v>6.3746405609638292E-3</v>
      </c>
      <c r="W42" s="972">
        <v>4.8917921649191766E-2</v>
      </c>
      <c r="X42" s="972">
        <v>0.73149522159797198</v>
      </c>
      <c r="Y42" s="972">
        <v>1.1154705371291771</v>
      </c>
      <c r="Z42" s="972">
        <v>1.0339230163201127</v>
      </c>
    </row>
    <row r="43" spans="1:26" ht="18" customHeight="1">
      <c r="A43" s="691" t="s">
        <v>23</v>
      </c>
      <c r="B43" s="285"/>
      <c r="C43" s="285"/>
      <c r="D43" s="285"/>
      <c r="E43" s="285"/>
      <c r="F43" s="285"/>
      <c r="G43" s="285"/>
      <c r="H43" s="285"/>
      <c r="I43" s="285"/>
      <c r="J43" s="285"/>
      <c r="K43" s="285"/>
      <c r="L43" s="972">
        <v>2.2976945723708463E-2</v>
      </c>
      <c r="M43" s="972">
        <v>3.2654417645443329E-2</v>
      </c>
      <c r="N43" s="972">
        <v>2.4183679288472686E-2</v>
      </c>
      <c r="O43" s="972">
        <v>0.64108424186314483</v>
      </c>
      <c r="P43" s="972">
        <v>0.46178502468527521</v>
      </c>
      <c r="Q43" s="972">
        <v>1.1454711323568947</v>
      </c>
      <c r="R43" s="972">
        <v>1.5174296079874747</v>
      </c>
      <c r="S43" s="972">
        <v>2.3460698486568692</v>
      </c>
      <c r="T43" s="972">
        <v>4.6442427262408988E-3</v>
      </c>
      <c r="U43" s="972">
        <v>1.4391203427017411E-2</v>
      </c>
      <c r="V43" s="972">
        <v>7.7149223837974913E-4</v>
      </c>
      <c r="W43" s="972">
        <v>1.1850725508630914E-3</v>
      </c>
      <c r="X43" s="972">
        <v>0.94396717640505334</v>
      </c>
      <c r="Y43" s="972">
        <v>6.0245238722851369E-3</v>
      </c>
      <c r="Z43" s="972">
        <v>2.1352568142978319E-2</v>
      </c>
    </row>
    <row r="44" spans="1:26" ht="18" customHeight="1">
      <c r="X44" s="75"/>
      <c r="Y44" s="75"/>
      <c r="Z44" s="75"/>
    </row>
    <row r="45" spans="1:26" ht="18" customHeight="1">
      <c r="A45" s="241" t="s">
        <v>2850</v>
      </c>
    </row>
    <row r="47" spans="1:26" ht="18" customHeight="1">
      <c r="A47" s="241"/>
    </row>
  </sheetData>
  <hyperlinks>
    <hyperlink ref="AB3" location="Content!A1" display="Back to content page" xr:uid="{00000000-0004-0000-1900-000000000000}"/>
  </hyperlinks>
  <pageMargins left="0.7" right="0.7" top="0.75" bottom="0.75" header="0.3" footer="0.3"/>
  <pageSetup orientation="landscape" r:id="rId1"/>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1-000000000000}">
  <sheetPr codeName="Sheet304"/>
  <dimension ref="A1:AD98"/>
  <sheetViews>
    <sheetView topLeftCell="P1" zoomScale="96" zoomScaleNormal="96" workbookViewId="0">
      <selection activeCell="AB12" sqref="AB12"/>
    </sheetView>
  </sheetViews>
  <sheetFormatPr defaultRowHeight="14.5"/>
  <cols>
    <col min="1" max="1" width="14.7265625" customWidth="1"/>
    <col min="2" max="2" width="27.26953125" customWidth="1"/>
    <col min="3" max="5" width="13.26953125" customWidth="1"/>
    <col min="6" max="15" width="11.7265625" customWidth="1"/>
    <col min="16" max="17" width="13.26953125" customWidth="1"/>
    <col min="18" max="27" width="11.7265625" customWidth="1"/>
    <col min="29" max="29" width="14.7265625" customWidth="1"/>
    <col min="30" max="30" width="8.7265625" customWidth="1"/>
  </cols>
  <sheetData>
    <row r="1" spans="1:30">
      <c r="A1" s="18" t="s">
        <v>3214</v>
      </c>
      <c r="B1" s="17"/>
      <c r="C1" s="17"/>
      <c r="D1" s="17"/>
      <c r="E1" s="17"/>
      <c r="F1" s="17"/>
      <c r="G1" s="17"/>
      <c r="H1" s="17"/>
      <c r="I1" s="17"/>
      <c r="J1" s="17"/>
      <c r="K1" s="17"/>
      <c r="L1" s="17"/>
      <c r="M1" s="17"/>
      <c r="N1" s="62"/>
      <c r="O1" s="62"/>
      <c r="R1" s="13"/>
      <c r="S1" s="13"/>
      <c r="T1" s="13"/>
      <c r="U1" s="13"/>
      <c r="V1" s="13"/>
      <c r="W1" s="13"/>
      <c r="X1" s="13"/>
      <c r="Y1" s="13"/>
      <c r="Z1" s="13"/>
      <c r="AA1" s="13"/>
    </row>
    <row r="2" spans="1:30">
      <c r="A2" s="40"/>
      <c r="B2" s="40"/>
      <c r="C2" s="40"/>
      <c r="D2" s="17" t="s">
        <v>15</v>
      </c>
      <c r="E2" s="40"/>
      <c r="F2" s="40"/>
      <c r="G2" s="40"/>
      <c r="H2" s="40"/>
      <c r="I2" s="40"/>
      <c r="J2" s="40"/>
      <c r="K2" s="17"/>
      <c r="L2" s="17"/>
      <c r="M2" s="17"/>
      <c r="N2" s="62"/>
      <c r="O2" s="62"/>
      <c r="R2" s="13"/>
      <c r="S2" s="13"/>
      <c r="T2" s="13"/>
      <c r="U2" s="13"/>
      <c r="V2" s="13"/>
      <c r="W2" s="13"/>
      <c r="X2" s="13"/>
      <c r="Y2" s="13"/>
      <c r="Z2" s="13"/>
      <c r="AA2" s="13"/>
    </row>
    <row r="3" spans="1:30">
      <c r="A3" s="215" t="s">
        <v>14</v>
      </c>
      <c r="B3" s="215"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A3" s="21">
        <v>2024</v>
      </c>
      <c r="AC3" s="1" t="s">
        <v>528</v>
      </c>
    </row>
    <row r="4" spans="1:30" ht="15.5">
      <c r="A4" s="1106" t="s">
        <v>13</v>
      </c>
      <c r="B4" s="92" t="s">
        <v>84</v>
      </c>
      <c r="C4" s="285">
        <v>4</v>
      </c>
      <c r="D4" s="285">
        <v>4</v>
      </c>
      <c r="E4" s="285">
        <v>4</v>
      </c>
      <c r="F4" s="285">
        <v>4</v>
      </c>
      <c r="G4" s="285">
        <v>4</v>
      </c>
      <c r="H4" s="285">
        <v>4</v>
      </c>
      <c r="I4" s="285">
        <v>4</v>
      </c>
      <c r="J4" s="285">
        <v>4.8</v>
      </c>
      <c r="K4" s="285">
        <v>4.4000000000000004</v>
      </c>
      <c r="L4" s="285">
        <v>5</v>
      </c>
      <c r="M4" s="285">
        <v>5</v>
      </c>
      <c r="N4" s="285">
        <v>4</v>
      </c>
      <c r="O4" s="285">
        <v>4</v>
      </c>
      <c r="P4" s="285">
        <v>4</v>
      </c>
      <c r="Q4" s="285"/>
      <c r="R4" s="285"/>
      <c r="S4" s="285"/>
      <c r="T4" s="285">
        <v>8.5050000000000008</v>
      </c>
      <c r="U4" s="285">
        <v>9.1069999999999993</v>
      </c>
      <c r="V4" s="285">
        <v>9.1720000000000006</v>
      </c>
      <c r="W4" s="285">
        <v>9.3680000000000003</v>
      </c>
      <c r="X4" s="285">
        <v>8.1</v>
      </c>
      <c r="Y4" s="285">
        <v>8.1170000000000009</v>
      </c>
      <c r="Z4" s="285">
        <v>20.920999999999999</v>
      </c>
      <c r="AA4" s="285">
        <v>37.301000000000002</v>
      </c>
      <c r="AD4" s="326"/>
    </row>
    <row r="5" spans="1:30" ht="15.5">
      <c r="A5" s="1106"/>
      <c r="B5" s="92" t="s">
        <v>57</v>
      </c>
      <c r="C5" s="285">
        <v>2300</v>
      </c>
      <c r="D5" s="285">
        <v>2400</v>
      </c>
      <c r="E5" s="285">
        <v>2400</v>
      </c>
      <c r="F5" s="285">
        <v>2400</v>
      </c>
      <c r="G5" s="285">
        <v>2400</v>
      </c>
      <c r="H5" s="285">
        <v>2400</v>
      </c>
      <c r="I5" s="285">
        <v>2400</v>
      </c>
      <c r="J5" s="285">
        <v>2500</v>
      </c>
      <c r="K5" s="285">
        <v>2000</v>
      </c>
      <c r="L5" s="285">
        <v>2500</v>
      </c>
      <c r="M5" s="285">
        <v>2500</v>
      </c>
      <c r="N5" s="285">
        <v>3650</v>
      </c>
      <c r="O5" s="285">
        <v>3400</v>
      </c>
      <c r="P5" s="285">
        <v>3400</v>
      </c>
      <c r="Q5" s="285"/>
      <c r="R5" s="285"/>
      <c r="S5" s="285"/>
      <c r="T5" s="285">
        <v>11552</v>
      </c>
      <c r="U5" s="285">
        <v>13642</v>
      </c>
      <c r="V5" s="285">
        <v>13485</v>
      </c>
      <c r="W5" s="285">
        <v>13514</v>
      </c>
      <c r="X5" s="285">
        <v>13725</v>
      </c>
      <c r="Y5" s="285">
        <v>13700</v>
      </c>
      <c r="Z5" s="285"/>
      <c r="AA5" s="285"/>
      <c r="AD5" s="326"/>
    </row>
    <row r="6" spans="1:30" ht="15.5">
      <c r="A6" s="1106"/>
      <c r="B6" s="92" t="s">
        <v>524</v>
      </c>
      <c r="C6" s="285">
        <v>2349</v>
      </c>
      <c r="D6" s="285">
        <v>2400</v>
      </c>
      <c r="E6" s="285">
        <v>2583</v>
      </c>
      <c r="F6" s="285">
        <v>2837</v>
      </c>
      <c r="G6" s="285">
        <v>3175</v>
      </c>
      <c r="H6" s="285">
        <v>3683</v>
      </c>
      <c r="I6" s="285">
        <v>4000</v>
      </c>
      <c r="J6" s="285">
        <v>4000</v>
      </c>
      <c r="K6" s="285">
        <v>4000</v>
      </c>
      <c r="L6" s="285">
        <v>4000</v>
      </c>
      <c r="M6" s="285">
        <v>3800</v>
      </c>
      <c r="N6" s="285">
        <v>3650</v>
      </c>
      <c r="O6" s="285">
        <v>3400</v>
      </c>
      <c r="P6" s="285">
        <v>3420</v>
      </c>
      <c r="Q6" s="285">
        <v>3700</v>
      </c>
      <c r="R6" s="285">
        <v>2961</v>
      </c>
      <c r="S6" s="285">
        <v>2653</v>
      </c>
      <c r="T6" s="285">
        <v>2519</v>
      </c>
      <c r="U6" s="285">
        <v>2428</v>
      </c>
      <c r="V6" s="285">
        <v>2368</v>
      </c>
      <c r="W6" s="520">
        <v>3289</v>
      </c>
      <c r="X6" s="285">
        <v>10063</v>
      </c>
      <c r="Y6" s="285">
        <v>8697</v>
      </c>
      <c r="Z6" s="285">
        <v>22472</v>
      </c>
      <c r="AA6" s="285">
        <v>21627</v>
      </c>
      <c r="AD6" s="326"/>
    </row>
    <row r="7" spans="1:30" ht="15.5">
      <c r="A7" s="1106"/>
      <c r="B7" s="92" t="s">
        <v>56</v>
      </c>
      <c r="C7" s="285">
        <v>1739.1304347826087</v>
      </c>
      <c r="D7" s="285">
        <v>1666.6666666666667</v>
      </c>
      <c r="E7" s="285">
        <v>1666.6666666666667</v>
      </c>
      <c r="F7" s="285">
        <v>1666.6666666666667</v>
      </c>
      <c r="G7" s="285">
        <v>1666.6666666666667</v>
      </c>
      <c r="H7" s="285">
        <v>1666.6666666666667</v>
      </c>
      <c r="I7" s="285">
        <v>1666.6666666666667</v>
      </c>
      <c r="J7" s="285">
        <v>1920</v>
      </c>
      <c r="K7" s="285">
        <v>2200</v>
      </c>
      <c r="L7" s="285">
        <v>2000</v>
      </c>
      <c r="M7" s="285">
        <v>2000</v>
      </c>
      <c r="N7" s="285">
        <v>1095.8904109589041</v>
      </c>
      <c r="O7" s="285">
        <v>1176.4705882352941</v>
      </c>
      <c r="P7" s="285">
        <v>1176.4705882352941</v>
      </c>
      <c r="Q7" s="285"/>
      <c r="R7" s="285"/>
      <c r="S7" s="285"/>
      <c r="T7" s="285">
        <v>736.23614958448752</v>
      </c>
      <c r="U7" s="285">
        <v>667.57073742852958</v>
      </c>
      <c r="V7" s="285">
        <v>680.16314423433448</v>
      </c>
      <c r="W7" s="285">
        <v>693.20704454639633</v>
      </c>
      <c r="X7" s="520">
        <v>590.1639344262295</v>
      </c>
      <c r="Y7" s="520">
        <v>592.48175182481759</v>
      </c>
      <c r="Z7" s="285">
        <v>931</v>
      </c>
      <c r="AA7" s="285">
        <v>1724.7</v>
      </c>
      <c r="AD7" s="326"/>
    </row>
    <row r="8" spans="1:30" ht="15.5">
      <c r="A8" s="1106" t="s">
        <v>12</v>
      </c>
      <c r="B8" s="92" t="s">
        <v>84</v>
      </c>
      <c r="C8" s="285">
        <v>0.5</v>
      </c>
      <c r="D8" s="285">
        <v>0.55000000000000004</v>
      </c>
      <c r="E8" s="285">
        <v>0.55000000000000004</v>
      </c>
      <c r="F8" s="285">
        <v>0.55000000000000004</v>
      </c>
      <c r="G8" s="285">
        <v>0.55000000000000004</v>
      </c>
      <c r="H8" s="285">
        <v>0.55000000000000004</v>
      </c>
      <c r="I8" s="285">
        <v>0.55000000000000004</v>
      </c>
      <c r="J8" s="285">
        <v>0.6</v>
      </c>
      <c r="K8" s="285">
        <v>0.104</v>
      </c>
      <c r="L8" s="285">
        <v>1.5</v>
      </c>
      <c r="M8" s="285">
        <v>1.65</v>
      </c>
      <c r="N8" s="285">
        <v>2.7</v>
      </c>
      <c r="O8" s="285">
        <v>2.2999999999999998</v>
      </c>
      <c r="P8" s="285">
        <v>3.9580000000000002</v>
      </c>
      <c r="Q8" s="285">
        <v>4.0999999999999996</v>
      </c>
      <c r="R8" s="285">
        <v>4.2</v>
      </c>
      <c r="S8" s="285"/>
      <c r="T8" s="285"/>
      <c r="U8" s="285">
        <v>1.212</v>
      </c>
      <c r="V8" s="285">
        <v>0.377</v>
      </c>
      <c r="W8" s="520">
        <v>1.028</v>
      </c>
      <c r="X8" s="285">
        <v>1.28</v>
      </c>
      <c r="Y8" s="285">
        <v>2.86</v>
      </c>
      <c r="Z8" s="285">
        <v>0.81</v>
      </c>
      <c r="AA8" s="285">
        <v>1.3280399999999999</v>
      </c>
      <c r="AD8" s="326"/>
    </row>
    <row r="9" spans="1:30" ht="15.5">
      <c r="A9" s="1106"/>
      <c r="B9" s="92" t="s">
        <v>57</v>
      </c>
      <c r="C9" s="285">
        <v>300</v>
      </c>
      <c r="D9" s="285">
        <v>350</v>
      </c>
      <c r="E9" s="285">
        <v>350</v>
      </c>
      <c r="F9" s="285">
        <v>350</v>
      </c>
      <c r="G9" s="285">
        <v>350</v>
      </c>
      <c r="H9" s="285">
        <v>350</v>
      </c>
      <c r="I9" s="285">
        <v>350</v>
      </c>
      <c r="J9" s="285">
        <v>400</v>
      </c>
      <c r="K9" s="285">
        <v>130</v>
      </c>
      <c r="L9" s="285">
        <v>1752</v>
      </c>
      <c r="M9" s="285">
        <v>1583</v>
      </c>
      <c r="N9" s="285">
        <v>1325</v>
      </c>
      <c r="O9" s="285">
        <v>1258</v>
      </c>
      <c r="P9" s="285">
        <v>3420</v>
      </c>
      <c r="Q9" s="285">
        <v>3562</v>
      </c>
      <c r="R9" s="285">
        <v>3796.5</v>
      </c>
      <c r="S9" s="285"/>
      <c r="T9" s="285"/>
      <c r="U9" s="285"/>
      <c r="V9" s="285"/>
      <c r="W9" s="285"/>
      <c r="X9" s="285"/>
      <c r="Y9" s="285"/>
      <c r="Z9" s="285"/>
      <c r="AA9" s="285"/>
      <c r="AD9" s="326"/>
    </row>
    <row r="10" spans="1:30" ht="15.5">
      <c r="A10" s="1106"/>
      <c r="B10" s="92" t="s">
        <v>524</v>
      </c>
      <c r="C10" s="285">
        <v>274</v>
      </c>
      <c r="D10" s="285">
        <v>350</v>
      </c>
      <c r="E10" s="285">
        <v>231</v>
      </c>
      <c r="F10" s="285">
        <v>215</v>
      </c>
      <c r="G10" s="285">
        <v>205</v>
      </c>
      <c r="H10" s="285">
        <v>187</v>
      </c>
      <c r="I10" s="285">
        <v>179</v>
      </c>
      <c r="J10" s="285">
        <v>80</v>
      </c>
      <c r="K10" s="285">
        <v>130</v>
      </c>
      <c r="L10" s="285"/>
      <c r="M10" s="285"/>
      <c r="N10" s="285"/>
      <c r="O10" s="285"/>
      <c r="P10" s="285"/>
      <c r="Q10" s="285"/>
      <c r="R10" s="285"/>
      <c r="S10" s="285"/>
      <c r="T10" s="285"/>
      <c r="U10" s="285">
        <v>910</v>
      </c>
      <c r="V10" s="285">
        <v>620</v>
      </c>
      <c r="W10" s="520">
        <v>755</v>
      </c>
      <c r="X10" s="285">
        <v>852</v>
      </c>
      <c r="Y10" s="285">
        <v>1300</v>
      </c>
      <c r="Z10" s="285">
        <v>804</v>
      </c>
      <c r="AA10" s="285">
        <v>1160</v>
      </c>
      <c r="AD10" s="326"/>
    </row>
    <row r="11" spans="1:30" ht="15.5">
      <c r="A11" s="1106"/>
      <c r="B11" s="92" t="s">
        <v>56</v>
      </c>
      <c r="C11" s="285">
        <v>1666.6666666666667</v>
      </c>
      <c r="D11" s="285">
        <v>1571.4285714285713</v>
      </c>
      <c r="E11" s="285">
        <v>1571.4285714285713</v>
      </c>
      <c r="F11" s="285">
        <v>1571.4285714285713</v>
      </c>
      <c r="G11" s="285">
        <v>1571.4285714285713</v>
      </c>
      <c r="H11" s="285">
        <v>1571.4285714285713</v>
      </c>
      <c r="I11" s="285">
        <v>1571.4285714285713</v>
      </c>
      <c r="J11" s="285">
        <v>1500</v>
      </c>
      <c r="K11" s="285">
        <v>800</v>
      </c>
      <c r="L11" s="285">
        <v>856.16438356164383</v>
      </c>
      <c r="M11" s="285">
        <v>1042.3246999368289</v>
      </c>
      <c r="N11" s="285">
        <v>2037.7358490566037</v>
      </c>
      <c r="O11" s="285">
        <v>1828.2988871224165</v>
      </c>
      <c r="P11" s="285">
        <v>1157.3099415204679</v>
      </c>
      <c r="Q11" s="285">
        <v>1151.0387422796182</v>
      </c>
      <c r="R11" s="285">
        <v>1106.2821019359938</v>
      </c>
      <c r="S11" s="285"/>
      <c r="T11" s="285"/>
      <c r="U11" s="285">
        <v>1331.9</v>
      </c>
      <c r="V11" s="285">
        <v>608.1</v>
      </c>
      <c r="W11" s="520">
        <v>1361.6000000000001</v>
      </c>
      <c r="X11" s="285">
        <v>1502.3</v>
      </c>
      <c r="Y11" s="285">
        <v>2200</v>
      </c>
      <c r="Z11" s="285">
        <v>1007.5</v>
      </c>
      <c r="AA11" s="285">
        <v>1144.4000000000001</v>
      </c>
      <c r="AD11" s="326"/>
    </row>
    <row r="12" spans="1:30" ht="15.5">
      <c r="A12" s="1106" t="s">
        <v>483</v>
      </c>
      <c r="B12" s="92" t="s">
        <v>84</v>
      </c>
      <c r="C12" s="285" t="s">
        <v>94</v>
      </c>
      <c r="D12" s="285" t="s">
        <v>94</v>
      </c>
      <c r="E12" s="285" t="s">
        <v>94</v>
      </c>
      <c r="F12" s="285" t="s">
        <v>94</v>
      </c>
      <c r="G12" s="285" t="s">
        <v>94</v>
      </c>
      <c r="H12" s="285" t="s">
        <v>94</v>
      </c>
      <c r="I12" s="285" t="s">
        <v>94</v>
      </c>
      <c r="J12" s="285" t="s">
        <v>94</v>
      </c>
      <c r="K12" s="285" t="s">
        <v>94</v>
      </c>
      <c r="L12" s="285" t="s">
        <v>94</v>
      </c>
      <c r="M12" s="285" t="s">
        <v>94</v>
      </c>
      <c r="N12" s="285" t="s">
        <v>94</v>
      </c>
      <c r="O12" s="285" t="s">
        <v>94</v>
      </c>
      <c r="P12" s="285" t="s">
        <v>94</v>
      </c>
      <c r="Q12" s="285" t="s">
        <v>94</v>
      </c>
      <c r="R12" s="285" t="s">
        <v>94</v>
      </c>
      <c r="S12" s="285" t="s">
        <v>94</v>
      </c>
      <c r="T12" s="285" t="s">
        <v>94</v>
      </c>
      <c r="U12" s="285" t="s">
        <v>94</v>
      </c>
      <c r="V12" s="285" t="s">
        <v>94</v>
      </c>
      <c r="W12" s="285" t="s">
        <v>94</v>
      </c>
      <c r="X12" s="285" t="s">
        <v>94</v>
      </c>
      <c r="Y12" s="285" t="s">
        <v>94</v>
      </c>
      <c r="Z12" s="285" t="s">
        <v>94</v>
      </c>
      <c r="AA12" s="285"/>
      <c r="AD12" s="326"/>
    </row>
    <row r="13" spans="1:30" ht="15.5">
      <c r="A13" s="1106"/>
      <c r="B13" s="92" t="s">
        <v>57</v>
      </c>
      <c r="C13" s="285" t="s">
        <v>94</v>
      </c>
      <c r="D13" s="285" t="s">
        <v>94</v>
      </c>
      <c r="E13" s="285" t="s">
        <v>94</v>
      </c>
      <c r="F13" s="285" t="s">
        <v>94</v>
      </c>
      <c r="G13" s="285" t="s">
        <v>94</v>
      </c>
      <c r="H13" s="285" t="s">
        <v>94</v>
      </c>
      <c r="I13" s="285" t="s">
        <v>94</v>
      </c>
      <c r="J13" s="285" t="s">
        <v>94</v>
      </c>
      <c r="K13" s="285" t="s">
        <v>94</v>
      </c>
      <c r="L13" s="285" t="s">
        <v>94</v>
      </c>
      <c r="M13" s="285" t="s">
        <v>94</v>
      </c>
      <c r="N13" s="285" t="s">
        <v>94</v>
      </c>
      <c r="O13" s="285" t="s">
        <v>94</v>
      </c>
      <c r="P13" s="285" t="s">
        <v>94</v>
      </c>
      <c r="Q13" s="285" t="s">
        <v>94</v>
      </c>
      <c r="R13" s="285" t="s">
        <v>94</v>
      </c>
      <c r="S13" s="285" t="s">
        <v>94</v>
      </c>
      <c r="T13" s="285" t="s">
        <v>94</v>
      </c>
      <c r="U13" s="285" t="s">
        <v>94</v>
      </c>
      <c r="V13" s="285" t="s">
        <v>94</v>
      </c>
      <c r="W13" s="285" t="s">
        <v>94</v>
      </c>
      <c r="X13" s="285" t="s">
        <v>94</v>
      </c>
      <c r="Y13" s="285" t="s">
        <v>94</v>
      </c>
      <c r="Z13" s="285" t="s">
        <v>94</v>
      </c>
      <c r="AA13" s="285"/>
      <c r="AD13" s="326"/>
    </row>
    <row r="14" spans="1:30" ht="15.5">
      <c r="A14" s="1106"/>
      <c r="B14" s="92" t="s">
        <v>524</v>
      </c>
      <c r="C14" s="285" t="s">
        <v>94</v>
      </c>
      <c r="D14" s="285" t="s">
        <v>94</v>
      </c>
      <c r="E14" s="285" t="s">
        <v>94</v>
      </c>
      <c r="F14" s="285" t="s">
        <v>94</v>
      </c>
      <c r="G14" s="285" t="s">
        <v>94</v>
      </c>
      <c r="H14" s="285" t="s">
        <v>94</v>
      </c>
      <c r="I14" s="285" t="s">
        <v>94</v>
      </c>
      <c r="J14" s="285" t="s">
        <v>94</v>
      </c>
      <c r="K14" s="285" t="s">
        <v>94</v>
      </c>
      <c r="L14" s="285" t="s">
        <v>94</v>
      </c>
      <c r="M14" s="285" t="s">
        <v>94</v>
      </c>
      <c r="N14" s="285" t="s">
        <v>94</v>
      </c>
      <c r="O14" s="285" t="s">
        <v>94</v>
      </c>
      <c r="P14" s="285" t="s">
        <v>94</v>
      </c>
      <c r="Q14" s="285" t="s">
        <v>94</v>
      </c>
      <c r="R14" s="285" t="s">
        <v>94</v>
      </c>
      <c r="S14" s="285" t="s">
        <v>94</v>
      </c>
      <c r="T14" s="285" t="s">
        <v>94</v>
      </c>
      <c r="U14" s="285" t="s">
        <v>94</v>
      </c>
      <c r="V14" s="285" t="s">
        <v>94</v>
      </c>
      <c r="W14" s="285" t="s">
        <v>94</v>
      </c>
      <c r="X14" s="285" t="s">
        <v>94</v>
      </c>
      <c r="Y14" s="285" t="s">
        <v>94</v>
      </c>
      <c r="Z14" s="285" t="s">
        <v>94</v>
      </c>
      <c r="AA14" s="285"/>
      <c r="AD14" s="326"/>
    </row>
    <row r="15" spans="1:30" ht="15.5">
      <c r="A15" s="1106"/>
      <c r="B15" s="92" t="s">
        <v>56</v>
      </c>
      <c r="C15" s="285" t="s">
        <v>94</v>
      </c>
      <c r="D15" s="285" t="s">
        <v>94</v>
      </c>
      <c r="E15" s="285" t="s">
        <v>94</v>
      </c>
      <c r="F15" s="285" t="s">
        <v>94</v>
      </c>
      <c r="G15" s="285" t="s">
        <v>94</v>
      </c>
      <c r="H15" s="285" t="s">
        <v>94</v>
      </c>
      <c r="I15" s="285" t="s">
        <v>94</v>
      </c>
      <c r="J15" s="285" t="s">
        <v>94</v>
      </c>
      <c r="K15" s="285" t="s">
        <v>94</v>
      </c>
      <c r="L15" s="285" t="s">
        <v>94</v>
      </c>
      <c r="M15" s="285" t="s">
        <v>94</v>
      </c>
      <c r="N15" s="285" t="s">
        <v>94</v>
      </c>
      <c r="O15" s="285" t="s">
        <v>94</v>
      </c>
      <c r="P15" s="285" t="s">
        <v>94</v>
      </c>
      <c r="Q15" s="285" t="s">
        <v>94</v>
      </c>
      <c r="R15" s="285" t="s">
        <v>94</v>
      </c>
      <c r="S15" s="285" t="s">
        <v>94</v>
      </c>
      <c r="T15" s="285" t="s">
        <v>94</v>
      </c>
      <c r="U15" s="285" t="s">
        <v>94</v>
      </c>
      <c r="V15" s="285" t="s">
        <v>94</v>
      </c>
      <c r="W15" s="285" t="s">
        <v>94</v>
      </c>
      <c r="X15" s="285" t="s">
        <v>94</v>
      </c>
      <c r="Y15" s="285" t="s">
        <v>94</v>
      </c>
      <c r="Z15" s="285" t="s">
        <v>94</v>
      </c>
      <c r="AA15" s="285"/>
      <c r="AD15" s="326"/>
    </row>
    <row r="16" spans="1:30" ht="15.5">
      <c r="A16" s="1107" t="s">
        <v>89</v>
      </c>
      <c r="B16" s="92" t="s">
        <v>84</v>
      </c>
      <c r="C16" s="285">
        <v>9.3849999999999998</v>
      </c>
      <c r="D16" s="285">
        <v>8.8970000000000002</v>
      </c>
      <c r="E16" s="285">
        <v>8.44</v>
      </c>
      <c r="F16" s="285">
        <v>8.49</v>
      </c>
      <c r="G16" s="285">
        <v>8.5399999999999991</v>
      </c>
      <c r="H16" s="285">
        <v>8.59</v>
      </c>
      <c r="I16" s="285">
        <v>8.64</v>
      </c>
      <c r="J16" s="285">
        <v>8.69</v>
      </c>
      <c r="K16" s="285">
        <v>8.74</v>
      </c>
      <c r="L16" s="285">
        <v>8.7899999999999991</v>
      </c>
      <c r="M16" s="523">
        <v>8.8919999999999995</v>
      </c>
      <c r="N16" s="285">
        <v>10.361000000000001</v>
      </c>
      <c r="O16" s="285">
        <v>9</v>
      </c>
      <c r="P16" s="285">
        <v>9.6020000000000003</v>
      </c>
      <c r="Q16" s="285">
        <v>8.8409999999999993</v>
      </c>
      <c r="R16" s="285">
        <v>9.5</v>
      </c>
      <c r="S16" s="285">
        <v>11</v>
      </c>
      <c r="T16" s="285">
        <v>10</v>
      </c>
      <c r="U16" s="285">
        <v>11.5</v>
      </c>
      <c r="V16" s="285">
        <v>11.106999999999999</v>
      </c>
      <c r="W16" s="520">
        <v>9</v>
      </c>
      <c r="X16" s="285">
        <v>9</v>
      </c>
      <c r="Y16" s="285">
        <v>9</v>
      </c>
      <c r="Z16" s="285">
        <v>9</v>
      </c>
      <c r="AA16" s="285">
        <v>9</v>
      </c>
      <c r="AD16" s="326"/>
    </row>
    <row r="17" spans="1:30" ht="15.5">
      <c r="A17" s="1107"/>
      <c r="B17" s="92" t="s">
        <v>57</v>
      </c>
      <c r="C17" s="285">
        <v>7304</v>
      </c>
      <c r="D17" s="285">
        <v>6924</v>
      </c>
      <c r="E17" s="285">
        <v>6557</v>
      </c>
      <c r="F17" s="285">
        <v>7000</v>
      </c>
      <c r="G17" s="285">
        <v>6650</v>
      </c>
      <c r="H17" s="285">
        <v>6685</v>
      </c>
      <c r="I17" s="285">
        <v>6724</v>
      </c>
      <c r="J17" s="285">
        <v>6763</v>
      </c>
      <c r="K17" s="285">
        <v>6802</v>
      </c>
      <c r="L17" s="285">
        <v>6840</v>
      </c>
      <c r="M17" s="285">
        <v>6878</v>
      </c>
      <c r="N17" s="285">
        <v>7766</v>
      </c>
      <c r="O17" s="285">
        <v>7500</v>
      </c>
      <c r="P17" s="285">
        <v>0</v>
      </c>
      <c r="Q17" s="285"/>
      <c r="R17" s="285"/>
      <c r="S17" s="285"/>
      <c r="T17" s="285"/>
      <c r="U17" s="285"/>
      <c r="V17" s="285"/>
      <c r="W17" s="285"/>
      <c r="X17" s="285"/>
      <c r="Y17" s="285"/>
      <c r="Z17" s="285"/>
      <c r="AA17" s="285"/>
      <c r="AD17" s="326"/>
    </row>
    <row r="18" spans="1:30" ht="15.5">
      <c r="A18" s="1107"/>
      <c r="B18" s="92" t="s">
        <v>524</v>
      </c>
      <c r="C18" s="285">
        <v>7304</v>
      </c>
      <c r="D18" s="285">
        <v>6924</v>
      </c>
      <c r="E18" s="285">
        <v>6557</v>
      </c>
      <c r="F18" s="285">
        <v>7000</v>
      </c>
      <c r="G18" s="285">
        <v>6650</v>
      </c>
      <c r="H18" s="285">
        <v>6685</v>
      </c>
      <c r="I18" s="285">
        <v>6724</v>
      </c>
      <c r="J18" s="285">
        <v>6763</v>
      </c>
      <c r="K18" s="285">
        <v>6802</v>
      </c>
      <c r="L18" s="285">
        <v>6840</v>
      </c>
      <c r="M18" s="285">
        <v>6878</v>
      </c>
      <c r="N18" s="285">
        <v>6808</v>
      </c>
      <c r="O18" s="285">
        <v>7085</v>
      </c>
      <c r="P18" s="285">
        <v>7362</v>
      </c>
      <c r="Q18" s="285">
        <v>7671</v>
      </c>
      <c r="R18" s="285">
        <v>7257</v>
      </c>
      <c r="S18" s="285">
        <v>8425</v>
      </c>
      <c r="T18" s="285">
        <v>7649</v>
      </c>
      <c r="U18" s="285">
        <v>8785</v>
      </c>
      <c r="V18" s="285">
        <v>8473</v>
      </c>
      <c r="W18" s="520">
        <v>8000</v>
      </c>
      <c r="X18" s="285">
        <v>8000</v>
      </c>
      <c r="Y18" s="285">
        <v>8000</v>
      </c>
      <c r="Z18" s="285">
        <v>8000</v>
      </c>
      <c r="AA18" s="285">
        <v>8000</v>
      </c>
      <c r="AD18" s="326"/>
    </row>
    <row r="19" spans="1:30">
      <c r="A19" s="1107"/>
      <c r="B19" s="92" t="s">
        <v>56</v>
      </c>
      <c r="C19" s="285">
        <v>1284.9123767798467</v>
      </c>
      <c r="D19" s="285">
        <v>1284.950895436164</v>
      </c>
      <c r="E19" s="285">
        <v>1287.174012505719</v>
      </c>
      <c r="F19" s="285">
        <v>1212.8571428571429</v>
      </c>
      <c r="G19" s="285">
        <v>1284.2105263157894</v>
      </c>
      <c r="H19" s="285">
        <v>1284.9663425579656</v>
      </c>
      <c r="I19" s="285">
        <v>1284.9494348602022</v>
      </c>
      <c r="J19" s="285">
        <v>1284.9327221647197</v>
      </c>
      <c r="K19" s="285">
        <v>1284.9162011173185</v>
      </c>
      <c r="L19" s="285">
        <v>1285.0877192982457</v>
      </c>
      <c r="M19" s="285">
        <v>1285.4027333527188</v>
      </c>
      <c r="N19" s="285">
        <v>1334.1488539788822</v>
      </c>
      <c r="O19" s="285">
        <v>1200</v>
      </c>
      <c r="P19" s="285">
        <v>1304.3000000000002</v>
      </c>
      <c r="Q19" s="285">
        <v>1303.6000000000001</v>
      </c>
      <c r="R19" s="285">
        <v>1309.1000000000001</v>
      </c>
      <c r="S19" s="285">
        <v>1305.6000000000001</v>
      </c>
      <c r="T19" s="285">
        <v>1307.4000000000001</v>
      </c>
      <c r="U19" s="285">
        <v>1309</v>
      </c>
      <c r="V19" s="285">
        <v>1310.9</v>
      </c>
      <c r="W19" s="520">
        <v>1125</v>
      </c>
      <c r="X19" s="285">
        <v>1125</v>
      </c>
      <c r="Y19" s="285">
        <v>1125</v>
      </c>
      <c r="Z19" s="285">
        <v>1125</v>
      </c>
      <c r="AA19" s="285">
        <v>1125</v>
      </c>
    </row>
    <row r="20" spans="1:30">
      <c r="A20" s="1106" t="s">
        <v>482</v>
      </c>
      <c r="B20" s="92" t="s">
        <v>84</v>
      </c>
      <c r="C20" s="285">
        <v>0.3</v>
      </c>
      <c r="D20" s="285">
        <v>0.3</v>
      </c>
      <c r="E20" s="285">
        <v>0.3</v>
      </c>
      <c r="F20" s="285">
        <v>0.3</v>
      </c>
      <c r="G20" s="285">
        <v>0.3</v>
      </c>
      <c r="H20" s="285">
        <v>0.3</v>
      </c>
      <c r="I20" s="285">
        <v>0.3</v>
      </c>
      <c r="J20" s="285">
        <v>0.32500000000000001</v>
      </c>
      <c r="K20" s="285">
        <v>0.36299999999999999</v>
      </c>
      <c r="L20" s="285">
        <v>0.42</v>
      </c>
      <c r="M20" s="285">
        <v>0.45</v>
      </c>
      <c r="N20" s="285">
        <v>0.628</v>
      </c>
      <c r="O20" s="285">
        <v>0.7</v>
      </c>
      <c r="P20" s="285">
        <v>1760</v>
      </c>
      <c r="Q20" s="285">
        <v>1760</v>
      </c>
      <c r="R20" s="285">
        <v>0.68700000000000006</v>
      </c>
      <c r="S20" s="285">
        <v>0.73299999999999998</v>
      </c>
      <c r="T20" s="285">
        <v>0.76600000000000001</v>
      </c>
      <c r="U20" s="285">
        <v>0.79800000000000004</v>
      </c>
      <c r="V20" s="285">
        <v>0.83099999999999996</v>
      </c>
      <c r="W20" s="520">
        <v>0.71499999999999997</v>
      </c>
      <c r="X20" s="285">
        <v>0.70601000000000003</v>
      </c>
      <c r="Y20" s="285">
        <v>0.70751999999999993</v>
      </c>
      <c r="Z20" s="285">
        <v>0.70513999999999999</v>
      </c>
      <c r="AA20" s="285">
        <v>0.72177000000000002</v>
      </c>
    </row>
    <row r="21" spans="1:30">
      <c r="A21" s="1106"/>
      <c r="B21" s="92" t="s">
        <v>57</v>
      </c>
      <c r="C21" s="285">
        <v>200</v>
      </c>
      <c r="D21" s="285">
        <v>200</v>
      </c>
      <c r="E21" s="285">
        <v>200</v>
      </c>
      <c r="F21" s="285">
        <v>200</v>
      </c>
      <c r="G21" s="285">
        <v>200</v>
      </c>
      <c r="H21" s="285">
        <v>200</v>
      </c>
      <c r="I21" s="285">
        <v>200</v>
      </c>
      <c r="J21" s="285">
        <v>220</v>
      </c>
      <c r="K21" s="285">
        <v>262</v>
      </c>
      <c r="L21" s="285">
        <v>280</v>
      </c>
      <c r="M21" s="285">
        <v>300</v>
      </c>
      <c r="N21" s="285">
        <v>328</v>
      </c>
      <c r="O21" s="285">
        <v>350</v>
      </c>
      <c r="P21" s="285"/>
      <c r="Q21" s="285"/>
      <c r="R21" s="285"/>
      <c r="S21" s="285"/>
      <c r="T21" s="285"/>
      <c r="U21" s="285"/>
      <c r="V21" s="285"/>
      <c r="W21" s="285"/>
      <c r="X21" s="285"/>
      <c r="Y21" s="285"/>
      <c r="Z21" s="285"/>
      <c r="AA21" s="285"/>
    </row>
    <row r="22" spans="1:30">
      <c r="A22" s="1106"/>
      <c r="B22" s="92" t="s">
        <v>524</v>
      </c>
      <c r="C22" s="285">
        <v>200</v>
      </c>
      <c r="D22" s="285">
        <v>205</v>
      </c>
      <c r="E22" s="285">
        <v>207</v>
      </c>
      <c r="F22" s="285">
        <v>215</v>
      </c>
      <c r="G22" s="285">
        <v>217</v>
      </c>
      <c r="H22" s="285">
        <v>206</v>
      </c>
      <c r="I22" s="285">
        <v>216</v>
      </c>
      <c r="J22" s="285">
        <v>220</v>
      </c>
      <c r="K22" s="285">
        <v>248</v>
      </c>
      <c r="L22" s="285">
        <v>280</v>
      </c>
      <c r="M22" s="285">
        <v>300</v>
      </c>
      <c r="N22" s="285">
        <v>330</v>
      </c>
      <c r="O22" s="285">
        <v>350</v>
      </c>
      <c r="P22" s="285">
        <v>360</v>
      </c>
      <c r="Q22" s="285">
        <v>366</v>
      </c>
      <c r="R22" s="285">
        <v>392</v>
      </c>
      <c r="S22" s="285">
        <v>416</v>
      </c>
      <c r="T22" s="285">
        <v>431</v>
      </c>
      <c r="U22" s="285">
        <v>445</v>
      </c>
      <c r="V22" s="285">
        <v>458</v>
      </c>
      <c r="W22" s="520">
        <v>378</v>
      </c>
      <c r="X22" s="285">
        <v>379</v>
      </c>
      <c r="Y22" s="285">
        <v>379</v>
      </c>
      <c r="Z22" s="285">
        <v>378</v>
      </c>
      <c r="AA22" s="285">
        <v>389</v>
      </c>
    </row>
    <row r="23" spans="1:30">
      <c r="A23" s="1106"/>
      <c r="B23" s="92" t="s">
        <v>56</v>
      </c>
      <c r="C23" s="285">
        <v>1500</v>
      </c>
      <c r="D23" s="285">
        <v>1500</v>
      </c>
      <c r="E23" s="285">
        <v>1500</v>
      </c>
      <c r="F23" s="285">
        <v>1500</v>
      </c>
      <c r="G23" s="285">
        <v>1500</v>
      </c>
      <c r="H23" s="285">
        <v>1500</v>
      </c>
      <c r="I23" s="285">
        <v>1500</v>
      </c>
      <c r="J23" s="285">
        <v>1477.2727272727273</v>
      </c>
      <c r="K23" s="285">
        <v>1385.4961832061069</v>
      </c>
      <c r="L23" s="285">
        <v>1500</v>
      </c>
      <c r="M23" s="285">
        <v>1500</v>
      </c>
      <c r="N23" s="285">
        <v>1914.6341463414635</v>
      </c>
      <c r="O23" s="285">
        <v>2000</v>
      </c>
      <c r="P23" s="285"/>
      <c r="Q23" s="285"/>
      <c r="R23" s="285">
        <v>1752.6000000000001</v>
      </c>
      <c r="S23" s="285">
        <v>1762</v>
      </c>
      <c r="T23" s="285">
        <v>1777.3000000000002</v>
      </c>
      <c r="U23" s="285">
        <v>1793.3000000000002</v>
      </c>
      <c r="V23" s="285">
        <v>1814.4</v>
      </c>
      <c r="W23" s="520">
        <v>1891.5</v>
      </c>
      <c r="X23" s="285">
        <v>1863.2</v>
      </c>
      <c r="Y23" s="285">
        <v>1864.8</v>
      </c>
      <c r="Z23" s="285">
        <v>1863.1</v>
      </c>
      <c r="AA23" s="285">
        <v>1853.9</v>
      </c>
    </row>
    <row r="24" spans="1:30">
      <c r="A24" s="1106" t="s">
        <v>11</v>
      </c>
      <c r="B24" s="92" t="s">
        <v>84</v>
      </c>
      <c r="C24" s="285">
        <v>15.545999999999999</v>
      </c>
      <c r="D24" s="285">
        <v>50.755000000000003</v>
      </c>
      <c r="E24" s="285">
        <v>18.957999999999998</v>
      </c>
      <c r="F24" s="285">
        <v>13.109</v>
      </c>
      <c r="G24" s="285">
        <v>11.647</v>
      </c>
      <c r="H24" s="285">
        <v>2.0499999999999998</v>
      </c>
      <c r="I24" s="285">
        <v>2.98</v>
      </c>
      <c r="J24" s="285">
        <v>1.2649999999999999</v>
      </c>
      <c r="K24" s="285">
        <v>2.411</v>
      </c>
      <c r="L24" s="285">
        <v>4.9009999999999998</v>
      </c>
      <c r="M24" s="285">
        <v>29.5</v>
      </c>
      <c r="N24" s="285">
        <v>20.065000000000001</v>
      </c>
      <c r="O24" s="285">
        <v>10.5</v>
      </c>
      <c r="P24" s="285">
        <v>13.2</v>
      </c>
      <c r="Q24" s="285">
        <v>12.406000000000001</v>
      </c>
      <c r="R24" s="285">
        <v>6.6520000000000001</v>
      </c>
      <c r="S24" s="285">
        <v>8.8510000000000009</v>
      </c>
      <c r="T24" s="285">
        <v>7.7140000000000004</v>
      </c>
      <c r="U24" s="285">
        <v>6.9749999999999996</v>
      </c>
      <c r="V24" s="520">
        <v>1.4319999999999999</v>
      </c>
      <c r="W24" s="520">
        <v>8</v>
      </c>
      <c r="X24" s="285">
        <v>2.395</v>
      </c>
      <c r="Y24" s="285">
        <v>5.7039999999999997</v>
      </c>
      <c r="Z24" s="285">
        <v>6.3659999999999997</v>
      </c>
      <c r="AA24" s="285">
        <v>4.1829999999999998</v>
      </c>
    </row>
    <row r="25" spans="1:30">
      <c r="A25" s="1106"/>
      <c r="B25" s="92" t="s">
        <v>57</v>
      </c>
      <c r="C25" s="285">
        <v>14284</v>
      </c>
      <c r="D25" s="285">
        <v>25847</v>
      </c>
      <c r="E25" s="285">
        <v>17486</v>
      </c>
      <c r="F25" s="285">
        <v>15999</v>
      </c>
      <c r="G25" s="285">
        <v>16031</v>
      </c>
      <c r="H25" s="285">
        <v>11794</v>
      </c>
      <c r="I25" s="285">
        <v>9166</v>
      </c>
      <c r="J25" s="285">
        <v>9453</v>
      </c>
      <c r="K25" s="285">
        <v>15522</v>
      </c>
      <c r="L25" s="285">
        <v>21500</v>
      </c>
      <c r="M25" s="285">
        <v>14088</v>
      </c>
      <c r="N25" s="285">
        <v>20136</v>
      </c>
      <c r="O25" s="285">
        <v>14151</v>
      </c>
      <c r="P25" s="285">
        <v>11259</v>
      </c>
      <c r="Q25" s="285">
        <v>13719</v>
      </c>
      <c r="R25" s="285">
        <v>8992</v>
      </c>
      <c r="S25" s="285">
        <v>16161</v>
      </c>
      <c r="T25" s="285">
        <v>12054</v>
      </c>
      <c r="U25" s="285">
        <v>8246</v>
      </c>
      <c r="V25" s="285"/>
      <c r="W25" s="285"/>
      <c r="X25" s="285"/>
      <c r="Y25" s="285"/>
      <c r="Z25" s="285"/>
      <c r="AA25" s="285"/>
    </row>
    <row r="26" spans="1:30">
      <c r="A26" s="1106"/>
      <c r="B26" s="92" t="s">
        <v>524</v>
      </c>
      <c r="C26" s="285">
        <v>23744</v>
      </c>
      <c r="D26" s="285">
        <v>24740</v>
      </c>
      <c r="E26" s="285">
        <v>36599</v>
      </c>
      <c r="F26" s="285">
        <v>37092</v>
      </c>
      <c r="G26" s="285">
        <v>25335</v>
      </c>
      <c r="H26" s="285">
        <v>19072</v>
      </c>
      <c r="I26" s="285">
        <v>22663</v>
      </c>
      <c r="J26" s="285">
        <v>9165</v>
      </c>
      <c r="K26" s="285">
        <v>15405</v>
      </c>
      <c r="L26" s="285">
        <v>21365</v>
      </c>
      <c r="M26" s="285">
        <v>13693</v>
      </c>
      <c r="N26" s="285">
        <v>20136</v>
      </c>
      <c r="O26" s="285">
        <v>12170</v>
      </c>
      <c r="P26" s="285">
        <v>10913</v>
      </c>
      <c r="Q26" s="285">
        <v>13832</v>
      </c>
      <c r="R26" s="285">
        <v>8317</v>
      </c>
      <c r="S26" s="285">
        <v>7900</v>
      </c>
      <c r="T26" s="285">
        <v>6843</v>
      </c>
      <c r="U26" s="285">
        <v>8126</v>
      </c>
      <c r="V26" s="520">
        <v>2292</v>
      </c>
      <c r="W26" s="520">
        <v>8000</v>
      </c>
      <c r="X26" s="285">
        <v>5191</v>
      </c>
      <c r="Y26" s="285">
        <v>7036</v>
      </c>
      <c r="Z26" s="285">
        <v>10639</v>
      </c>
      <c r="AA26" s="285">
        <v>5814</v>
      </c>
    </row>
    <row r="27" spans="1:30">
      <c r="A27" s="1106"/>
      <c r="B27" s="92" t="s">
        <v>56</v>
      </c>
      <c r="C27" s="285">
        <v>1088.3506020722486</v>
      </c>
      <c r="D27" s="285">
        <v>1963.670832204898</v>
      </c>
      <c r="E27" s="285">
        <v>1084.1816310191009</v>
      </c>
      <c r="F27" s="285">
        <v>819.36371023188951</v>
      </c>
      <c r="G27" s="285">
        <v>726.52984841868874</v>
      </c>
      <c r="H27" s="285">
        <v>173.81719518399186</v>
      </c>
      <c r="I27" s="285">
        <v>325.11455378572987</v>
      </c>
      <c r="J27" s="285">
        <v>133.8199513381995</v>
      </c>
      <c r="K27" s="285">
        <v>155.32792165957994</v>
      </c>
      <c r="L27" s="285">
        <v>227.95348837209303</v>
      </c>
      <c r="M27" s="285">
        <v>2093.9806927881887</v>
      </c>
      <c r="N27" s="285">
        <v>996.47397695669451</v>
      </c>
      <c r="O27" s="285">
        <v>741.99703201187197</v>
      </c>
      <c r="P27" s="285">
        <v>1172.3954169997335</v>
      </c>
      <c r="Q27" s="285">
        <v>904.29331583934686</v>
      </c>
      <c r="R27" s="285">
        <v>739.76868327402133</v>
      </c>
      <c r="S27" s="285">
        <v>547.67650516675951</v>
      </c>
      <c r="T27" s="285">
        <v>639.95354239256676</v>
      </c>
      <c r="U27" s="285">
        <v>845.86466165413538</v>
      </c>
      <c r="V27" s="520">
        <v>624.80000000000007</v>
      </c>
      <c r="W27" s="285">
        <v>697</v>
      </c>
      <c r="X27" s="285">
        <v>461.4</v>
      </c>
      <c r="Y27" s="285">
        <v>810.7</v>
      </c>
      <c r="Z27" s="285">
        <v>598.4</v>
      </c>
      <c r="AA27" s="285">
        <v>719.5</v>
      </c>
    </row>
    <row r="28" spans="1:30">
      <c r="A28" s="1106" t="s">
        <v>10</v>
      </c>
      <c r="B28" s="92" t="s">
        <v>84</v>
      </c>
      <c r="C28" s="285">
        <v>9</v>
      </c>
      <c r="D28" s="285">
        <v>10</v>
      </c>
      <c r="E28" s="285">
        <v>10</v>
      </c>
      <c r="F28" s="285">
        <v>10.97</v>
      </c>
      <c r="G28" s="285">
        <v>11.891</v>
      </c>
      <c r="H28" s="523">
        <v>0.96497643086841955</v>
      </c>
      <c r="I28" s="285">
        <v>10</v>
      </c>
      <c r="J28" s="285">
        <v>11</v>
      </c>
      <c r="K28" s="285">
        <v>10</v>
      </c>
      <c r="L28" s="285">
        <v>11.43</v>
      </c>
      <c r="M28" s="285">
        <v>11.853999999999999</v>
      </c>
      <c r="N28" s="285">
        <v>10</v>
      </c>
      <c r="O28" s="285">
        <v>10</v>
      </c>
      <c r="P28" s="285">
        <v>13</v>
      </c>
      <c r="Q28" s="285">
        <v>5</v>
      </c>
      <c r="R28" s="285">
        <v>5</v>
      </c>
      <c r="S28" s="285">
        <v>5</v>
      </c>
      <c r="T28" s="285">
        <v>5</v>
      </c>
      <c r="U28" s="285">
        <v>5</v>
      </c>
      <c r="V28" s="285">
        <v>5</v>
      </c>
      <c r="W28" s="520">
        <v>1</v>
      </c>
      <c r="X28" s="285">
        <v>1</v>
      </c>
      <c r="Y28" s="285">
        <v>2</v>
      </c>
      <c r="Z28" s="285">
        <v>2.8455100000000004</v>
      </c>
      <c r="AA28" s="285">
        <v>1</v>
      </c>
    </row>
    <row r="29" spans="1:30">
      <c r="A29" s="1106"/>
      <c r="B29" s="92" t="s">
        <v>57</v>
      </c>
      <c r="C29" s="285">
        <v>4044</v>
      </c>
      <c r="D29" s="285">
        <v>4200</v>
      </c>
      <c r="E29" s="285">
        <v>4213</v>
      </c>
      <c r="F29" s="285">
        <v>4226</v>
      </c>
      <c r="G29" s="285">
        <v>4285</v>
      </c>
      <c r="H29" s="802">
        <v>275</v>
      </c>
      <c r="I29" s="285">
        <v>4300</v>
      </c>
      <c r="J29" s="285">
        <v>4500</v>
      </c>
      <c r="K29" s="285">
        <v>4200</v>
      </c>
      <c r="L29" s="285">
        <v>4595</v>
      </c>
      <c r="M29" s="285">
        <v>5006</v>
      </c>
      <c r="N29" s="285">
        <v>4553</v>
      </c>
      <c r="O29" s="285">
        <v>4000</v>
      </c>
      <c r="P29" s="285"/>
      <c r="Q29" s="285"/>
      <c r="R29" s="285"/>
      <c r="S29" s="285"/>
      <c r="T29" s="285"/>
      <c r="U29" s="285"/>
      <c r="V29" s="285"/>
      <c r="W29" s="285"/>
      <c r="X29" s="285"/>
      <c r="Y29" s="285"/>
      <c r="Z29" s="285"/>
      <c r="AA29" s="285"/>
    </row>
    <row r="30" spans="1:30">
      <c r="A30" s="1106"/>
      <c r="B30" s="92" t="s">
        <v>524</v>
      </c>
      <c r="C30" s="285">
        <v>3818</v>
      </c>
      <c r="D30" s="285">
        <v>4200</v>
      </c>
      <c r="E30" s="285">
        <v>4252</v>
      </c>
      <c r="F30" s="285">
        <v>3754</v>
      </c>
      <c r="G30" s="285">
        <v>3767</v>
      </c>
      <c r="H30" s="802">
        <v>275</v>
      </c>
      <c r="I30" s="285">
        <v>4300</v>
      </c>
      <c r="J30" s="285">
        <v>4500</v>
      </c>
      <c r="K30" s="285">
        <v>4200</v>
      </c>
      <c r="L30" s="285">
        <v>3701</v>
      </c>
      <c r="M30" s="285">
        <v>3634</v>
      </c>
      <c r="N30" s="285">
        <v>4186</v>
      </c>
      <c r="O30" s="285">
        <v>4174</v>
      </c>
      <c r="P30" s="285">
        <v>2081</v>
      </c>
      <c r="Q30" s="285">
        <v>2087</v>
      </c>
      <c r="R30" s="285">
        <v>2089</v>
      </c>
      <c r="S30" s="285">
        <v>2091</v>
      </c>
      <c r="T30" s="285">
        <v>2088</v>
      </c>
      <c r="U30" s="285">
        <v>2085</v>
      </c>
      <c r="V30" s="285">
        <v>2083</v>
      </c>
      <c r="W30" s="520">
        <v>417</v>
      </c>
      <c r="X30" s="285">
        <v>417</v>
      </c>
      <c r="Y30" s="285">
        <v>832</v>
      </c>
      <c r="Z30" s="285">
        <v>1183</v>
      </c>
      <c r="AA30" s="285">
        <v>415</v>
      </c>
    </row>
    <row r="31" spans="1:30">
      <c r="A31" s="1106"/>
      <c r="B31" s="92" t="s">
        <v>56</v>
      </c>
      <c r="C31" s="285">
        <v>2225.519287833828</v>
      </c>
      <c r="D31" s="285">
        <v>2380.9523809523807</v>
      </c>
      <c r="E31" s="285">
        <v>2373.6055067647758</v>
      </c>
      <c r="F31" s="285">
        <v>2595.8353052531943</v>
      </c>
      <c r="G31" s="285">
        <v>2775.029171528588</v>
      </c>
      <c r="H31" s="523">
        <v>3509.0052031578894</v>
      </c>
      <c r="I31" s="285">
        <v>2325.5813953488373</v>
      </c>
      <c r="J31" s="285">
        <v>2444.4444444444443</v>
      </c>
      <c r="K31" s="285">
        <v>2380.9523809523807</v>
      </c>
      <c r="L31" s="285">
        <v>2487.4863982589773</v>
      </c>
      <c r="M31" s="285">
        <v>2367.958449860168</v>
      </c>
      <c r="N31" s="285">
        <v>2196.3540522732264</v>
      </c>
      <c r="O31" s="285">
        <v>2500</v>
      </c>
      <c r="P31" s="285"/>
      <c r="Q31" s="285">
        <v>2395.8000000000002</v>
      </c>
      <c r="R31" s="285">
        <v>2393.5</v>
      </c>
      <c r="S31" s="285">
        <v>2391.2000000000003</v>
      </c>
      <c r="T31" s="285">
        <v>2394.6</v>
      </c>
      <c r="U31" s="285">
        <v>2398.1</v>
      </c>
      <c r="V31" s="285">
        <v>2400.4</v>
      </c>
      <c r="W31" s="520">
        <v>2398.1</v>
      </c>
      <c r="X31" s="285">
        <v>2400.6999999999998</v>
      </c>
      <c r="Y31" s="285">
        <v>2403.1999999999998</v>
      </c>
      <c r="Z31" s="285">
        <v>2405.6999999999998</v>
      </c>
      <c r="AA31" s="285">
        <v>2407</v>
      </c>
    </row>
    <row r="32" spans="1:30" s="8" customFormat="1">
      <c r="A32" s="1106" t="s">
        <v>9</v>
      </c>
      <c r="B32" s="92" t="s">
        <v>84</v>
      </c>
      <c r="C32" s="285">
        <v>1.8149999999999999</v>
      </c>
      <c r="D32" s="285">
        <v>2.2410000000000001</v>
      </c>
      <c r="E32" s="285">
        <v>1.52</v>
      </c>
      <c r="F32" s="285">
        <v>1.502</v>
      </c>
      <c r="G32" s="285">
        <v>1.6679999999999999</v>
      </c>
      <c r="H32" s="285"/>
      <c r="I32" s="285">
        <v>2</v>
      </c>
      <c r="J32" s="285">
        <v>4.6050000000000004</v>
      </c>
      <c r="K32" s="285">
        <v>2.3860000000000001</v>
      </c>
      <c r="L32" s="285">
        <v>2.5619999999999998</v>
      </c>
      <c r="M32" s="285">
        <v>2.3410000000000002</v>
      </c>
      <c r="N32" s="285">
        <v>1.85</v>
      </c>
      <c r="O32" s="285">
        <v>1.901</v>
      </c>
      <c r="P32" s="285">
        <v>1.784</v>
      </c>
      <c r="Q32" s="285">
        <v>1.1599999999999999</v>
      </c>
      <c r="R32" s="285">
        <v>1.1779999999999999</v>
      </c>
      <c r="S32" s="285">
        <v>0.79700000000000004</v>
      </c>
      <c r="T32" s="285">
        <v>0.745</v>
      </c>
      <c r="U32" s="285">
        <v>0.72899999999999998</v>
      </c>
      <c r="V32" s="285">
        <v>0.71599999999999997</v>
      </c>
      <c r="W32" s="285">
        <v>0.69799999999999995</v>
      </c>
      <c r="X32" s="285">
        <v>1</v>
      </c>
      <c r="Y32" s="285">
        <v>1</v>
      </c>
      <c r="Z32" s="285">
        <v>1</v>
      </c>
      <c r="AA32" s="285">
        <v>0.32068000000000002</v>
      </c>
      <c r="AB32" s="74" t="s">
        <v>15</v>
      </c>
      <c r="AC32" s="17"/>
      <c r="AD32" s="43"/>
    </row>
    <row r="33" spans="1:29" s="8" customFormat="1">
      <c r="A33" s="1106"/>
      <c r="B33" s="92" t="s">
        <v>57</v>
      </c>
      <c r="C33" s="285">
        <v>2278</v>
      </c>
      <c r="D33" s="285">
        <v>2493</v>
      </c>
      <c r="E33" s="285">
        <v>2720</v>
      </c>
      <c r="F33" s="285">
        <v>2701</v>
      </c>
      <c r="G33" s="285">
        <v>1435.222</v>
      </c>
      <c r="H33" s="285">
        <v>1987</v>
      </c>
      <c r="I33" s="285">
        <v>1656</v>
      </c>
      <c r="J33" s="285">
        <v>2005</v>
      </c>
      <c r="K33" s="285">
        <v>1479</v>
      </c>
      <c r="L33" s="285">
        <v>1716</v>
      </c>
      <c r="M33" s="285">
        <v>1548</v>
      </c>
      <c r="N33" s="285">
        <v>1216</v>
      </c>
      <c r="O33" s="285">
        <v>1291</v>
      </c>
      <c r="P33" s="285">
        <v>1269</v>
      </c>
      <c r="Q33" s="285">
        <v>946</v>
      </c>
      <c r="R33" s="285">
        <v>921</v>
      </c>
      <c r="S33" s="285">
        <v>717</v>
      </c>
      <c r="T33" s="285">
        <v>607</v>
      </c>
      <c r="U33" s="285">
        <v>592</v>
      </c>
      <c r="V33" s="285">
        <v>566</v>
      </c>
      <c r="W33" s="285">
        <v>551</v>
      </c>
      <c r="X33" s="285"/>
      <c r="Y33" s="285"/>
      <c r="Z33" s="285"/>
      <c r="AA33" s="285"/>
      <c r="AC33" s="17"/>
    </row>
    <row r="34" spans="1:29" s="8" customFormat="1">
      <c r="A34" s="1106"/>
      <c r="B34" s="92" t="s">
        <v>524</v>
      </c>
      <c r="C34" s="285">
        <v>2278</v>
      </c>
      <c r="D34" s="285">
        <v>2493</v>
      </c>
      <c r="E34" s="285">
        <v>2720</v>
      </c>
      <c r="F34" s="285">
        <v>2000</v>
      </c>
      <c r="G34" s="285">
        <v>2213</v>
      </c>
      <c r="H34" s="285">
        <v>1987</v>
      </c>
      <c r="I34" s="285">
        <v>1656</v>
      </c>
      <c r="J34" s="285">
        <v>2005</v>
      </c>
      <c r="K34" s="285">
        <v>1479</v>
      </c>
      <c r="L34" s="285">
        <v>1726</v>
      </c>
      <c r="M34" s="285">
        <v>1548</v>
      </c>
      <c r="N34" s="285">
        <v>1216</v>
      </c>
      <c r="O34" s="285">
        <v>1295</v>
      </c>
      <c r="P34" s="285">
        <v>1269</v>
      </c>
      <c r="Q34" s="285">
        <v>946</v>
      </c>
      <c r="R34" s="285">
        <v>921</v>
      </c>
      <c r="S34" s="285">
        <v>717</v>
      </c>
      <c r="T34" s="285">
        <v>607</v>
      </c>
      <c r="U34" s="285">
        <v>592</v>
      </c>
      <c r="V34" s="285">
        <v>1000</v>
      </c>
      <c r="W34" s="520">
        <v>551</v>
      </c>
      <c r="X34" s="285">
        <v>1000</v>
      </c>
      <c r="Y34" s="285">
        <v>1000</v>
      </c>
      <c r="Z34" s="285">
        <v>1000</v>
      </c>
      <c r="AA34" s="285">
        <v>658</v>
      </c>
      <c r="AC34"/>
    </row>
    <row r="35" spans="1:29" s="8" customFormat="1">
      <c r="A35" s="1106"/>
      <c r="B35" s="92" t="s">
        <v>56</v>
      </c>
      <c r="C35" s="285">
        <v>796.75153643546969</v>
      </c>
      <c r="D35" s="285">
        <v>898.91696750902531</v>
      </c>
      <c r="E35" s="285">
        <v>558.82352941176475</v>
      </c>
      <c r="F35" s="285">
        <v>556.09033691225477</v>
      </c>
      <c r="G35" s="285">
        <v>1162.1895428024375</v>
      </c>
      <c r="H35" s="285"/>
      <c r="I35" s="285">
        <v>1207.7294685990339</v>
      </c>
      <c r="J35" s="285">
        <v>2296.7581047381545</v>
      </c>
      <c r="K35" s="285">
        <v>1613.2521974306965</v>
      </c>
      <c r="L35" s="285">
        <v>1493.0069930069931</v>
      </c>
      <c r="M35" s="285">
        <v>1512.2739018087855</v>
      </c>
      <c r="N35" s="285">
        <v>1521.3815789473683</v>
      </c>
      <c r="O35" s="285">
        <v>1472.5019364833463</v>
      </c>
      <c r="P35" s="285">
        <v>1405.8313632781717</v>
      </c>
      <c r="Q35" s="285">
        <v>1226.2156448202959</v>
      </c>
      <c r="R35" s="285">
        <v>1279.0445168295332</v>
      </c>
      <c r="S35" s="285">
        <v>1111.5760111576012</v>
      </c>
      <c r="T35" s="285">
        <v>1227.347611202636</v>
      </c>
      <c r="U35" s="285">
        <v>1231.418918918919</v>
      </c>
      <c r="V35" s="285">
        <v>1265.017667844523</v>
      </c>
      <c r="W35" s="285">
        <v>1266.7876588021779</v>
      </c>
      <c r="X35" s="285">
        <v>1000</v>
      </c>
      <c r="Y35" s="285">
        <v>1000</v>
      </c>
      <c r="Z35" s="285">
        <v>1000</v>
      </c>
      <c r="AA35" s="285">
        <v>487.7</v>
      </c>
      <c r="AC35"/>
    </row>
    <row r="36" spans="1:29" s="8" customFormat="1">
      <c r="A36" s="1106" t="s">
        <v>8</v>
      </c>
      <c r="B36" s="92" t="s">
        <v>84</v>
      </c>
      <c r="C36" s="285" t="s">
        <v>94</v>
      </c>
      <c r="D36" s="285" t="s">
        <v>94</v>
      </c>
      <c r="E36" s="285" t="s">
        <v>94</v>
      </c>
      <c r="F36" s="285" t="s">
        <v>94</v>
      </c>
      <c r="G36" s="285" t="s">
        <v>94</v>
      </c>
      <c r="H36" s="285" t="s">
        <v>94</v>
      </c>
      <c r="I36" s="285" t="s">
        <v>94</v>
      </c>
      <c r="J36" s="285" t="s">
        <v>94</v>
      </c>
      <c r="K36" s="285" t="s">
        <v>94</v>
      </c>
      <c r="L36" s="285" t="s">
        <v>94</v>
      </c>
      <c r="M36" s="285" t="s">
        <v>94</v>
      </c>
      <c r="N36" s="285" t="s">
        <v>94</v>
      </c>
      <c r="O36" s="285" t="s">
        <v>94</v>
      </c>
      <c r="P36" s="285" t="s">
        <v>94</v>
      </c>
      <c r="Q36" s="285" t="s">
        <v>94</v>
      </c>
      <c r="R36" s="285" t="s">
        <v>94</v>
      </c>
      <c r="S36" s="285" t="s">
        <v>94</v>
      </c>
      <c r="T36" s="285" t="s">
        <v>94</v>
      </c>
      <c r="U36" s="285" t="s">
        <v>94</v>
      </c>
      <c r="V36" s="285" t="s">
        <v>94</v>
      </c>
      <c r="W36" s="285" t="s">
        <v>94</v>
      </c>
      <c r="X36" s="285" t="s">
        <v>94</v>
      </c>
      <c r="Y36" s="285" t="s">
        <v>94</v>
      </c>
      <c r="Z36" s="285" t="s">
        <v>94</v>
      </c>
      <c r="AA36" s="285"/>
      <c r="AC36" s="17"/>
    </row>
    <row r="37" spans="1:29">
      <c r="A37" s="1106"/>
      <c r="B37" s="92" t="s">
        <v>57</v>
      </c>
      <c r="C37" s="285" t="s">
        <v>94</v>
      </c>
      <c r="D37" s="285" t="s">
        <v>94</v>
      </c>
      <c r="E37" s="285" t="s">
        <v>94</v>
      </c>
      <c r="F37" s="285" t="s">
        <v>94</v>
      </c>
      <c r="G37" s="285" t="s">
        <v>94</v>
      </c>
      <c r="H37" s="285" t="s">
        <v>94</v>
      </c>
      <c r="I37" s="285" t="s">
        <v>94</v>
      </c>
      <c r="J37" s="285" t="s">
        <v>94</v>
      </c>
      <c r="K37" s="285" t="s">
        <v>94</v>
      </c>
      <c r="L37" s="285" t="s">
        <v>94</v>
      </c>
      <c r="M37" s="285" t="s">
        <v>94</v>
      </c>
      <c r="N37" s="285" t="s">
        <v>94</v>
      </c>
      <c r="O37" s="285" t="s">
        <v>94</v>
      </c>
      <c r="P37" s="285" t="s">
        <v>94</v>
      </c>
      <c r="Q37" s="285" t="s">
        <v>94</v>
      </c>
      <c r="R37" s="285" t="s">
        <v>94</v>
      </c>
      <c r="S37" s="285" t="s">
        <v>94</v>
      </c>
      <c r="T37" s="285" t="s">
        <v>94</v>
      </c>
      <c r="U37" s="285" t="s">
        <v>94</v>
      </c>
      <c r="V37" s="285" t="s">
        <v>94</v>
      </c>
      <c r="W37" s="285" t="s">
        <v>94</v>
      </c>
      <c r="X37" s="285" t="s">
        <v>94</v>
      </c>
      <c r="Y37" s="285" t="s">
        <v>94</v>
      </c>
      <c r="Z37" s="285" t="s">
        <v>94</v>
      </c>
      <c r="AA37" s="285"/>
      <c r="AC37" s="17"/>
    </row>
    <row r="38" spans="1:29">
      <c r="A38" s="1106"/>
      <c r="B38" s="92" t="s">
        <v>524</v>
      </c>
      <c r="C38" s="285" t="s">
        <v>94</v>
      </c>
      <c r="D38" s="285" t="s">
        <v>94</v>
      </c>
      <c r="E38" s="285" t="s">
        <v>94</v>
      </c>
      <c r="F38" s="285" t="s">
        <v>94</v>
      </c>
      <c r="G38" s="285" t="s">
        <v>94</v>
      </c>
      <c r="H38" s="285" t="s">
        <v>94</v>
      </c>
      <c r="I38" s="285" t="s">
        <v>94</v>
      </c>
      <c r="J38" s="285" t="s">
        <v>94</v>
      </c>
      <c r="K38" s="285" t="s">
        <v>94</v>
      </c>
      <c r="L38" s="285" t="s">
        <v>94</v>
      </c>
      <c r="M38" s="285" t="s">
        <v>94</v>
      </c>
      <c r="N38" s="285" t="s">
        <v>94</v>
      </c>
      <c r="O38" s="285" t="s">
        <v>94</v>
      </c>
      <c r="P38" s="285" t="s">
        <v>94</v>
      </c>
      <c r="Q38" s="285" t="s">
        <v>94</v>
      </c>
      <c r="R38" s="285" t="s">
        <v>94</v>
      </c>
      <c r="S38" s="285" t="s">
        <v>94</v>
      </c>
      <c r="T38" s="285" t="s">
        <v>94</v>
      </c>
      <c r="U38" s="285" t="s">
        <v>94</v>
      </c>
      <c r="V38" s="285" t="s">
        <v>94</v>
      </c>
      <c r="W38" s="285" t="s">
        <v>94</v>
      </c>
      <c r="X38" s="285" t="s">
        <v>94</v>
      </c>
      <c r="Y38" s="285" t="s">
        <v>94</v>
      </c>
      <c r="Z38" s="285" t="s">
        <v>94</v>
      </c>
      <c r="AA38" s="285"/>
    </row>
    <row r="39" spans="1:29">
      <c r="A39" s="1106"/>
      <c r="B39" s="92" t="s">
        <v>56</v>
      </c>
      <c r="C39" s="285" t="s">
        <v>94</v>
      </c>
      <c r="D39" s="285" t="s">
        <v>94</v>
      </c>
      <c r="E39" s="285" t="s">
        <v>94</v>
      </c>
      <c r="F39" s="285" t="s">
        <v>94</v>
      </c>
      <c r="G39" s="285" t="s">
        <v>94</v>
      </c>
      <c r="H39" s="285" t="s">
        <v>94</v>
      </c>
      <c r="I39" s="285" t="s">
        <v>94</v>
      </c>
      <c r="J39" s="285" t="s">
        <v>94</v>
      </c>
      <c r="K39" s="285" t="s">
        <v>94</v>
      </c>
      <c r="L39" s="285" t="s">
        <v>94</v>
      </c>
      <c r="M39" s="285" t="s">
        <v>94</v>
      </c>
      <c r="N39" s="285" t="s">
        <v>94</v>
      </c>
      <c r="O39" s="285" t="s">
        <v>94</v>
      </c>
      <c r="P39" s="285" t="s">
        <v>94</v>
      </c>
      <c r="Q39" s="285" t="s">
        <v>94</v>
      </c>
      <c r="R39" s="285" t="s">
        <v>94</v>
      </c>
      <c r="S39" s="285" t="s">
        <v>94</v>
      </c>
      <c r="T39" s="285" t="s">
        <v>94</v>
      </c>
      <c r="U39" s="285" t="s">
        <v>94</v>
      </c>
      <c r="V39" s="285" t="s">
        <v>94</v>
      </c>
      <c r="W39" s="285" t="s">
        <v>94</v>
      </c>
      <c r="X39" s="285" t="s">
        <v>94</v>
      </c>
      <c r="Y39" s="285" t="s">
        <v>94</v>
      </c>
      <c r="Z39" s="285" t="s">
        <v>94</v>
      </c>
      <c r="AA39" s="285"/>
      <c r="AC39" s="17"/>
    </row>
    <row r="40" spans="1:29">
      <c r="A40" s="1106" t="s">
        <v>6</v>
      </c>
      <c r="B40" s="92" t="s">
        <v>84</v>
      </c>
      <c r="C40" s="285">
        <v>1.5</v>
      </c>
      <c r="D40" s="285">
        <v>2</v>
      </c>
      <c r="E40" s="285">
        <v>2.7</v>
      </c>
      <c r="F40" s="285">
        <v>3.8</v>
      </c>
      <c r="G40" s="285">
        <v>5</v>
      </c>
      <c r="H40" s="285">
        <v>6.2</v>
      </c>
      <c r="I40" s="285">
        <v>8.4</v>
      </c>
      <c r="J40" s="285">
        <v>10</v>
      </c>
      <c r="K40" s="285">
        <v>12.5</v>
      </c>
      <c r="L40" s="285">
        <v>15</v>
      </c>
      <c r="M40" s="285">
        <v>17.87</v>
      </c>
      <c r="N40" s="285">
        <v>20.350000000000001</v>
      </c>
      <c r="O40" s="285">
        <v>20.2</v>
      </c>
      <c r="P40" s="285">
        <v>19.88</v>
      </c>
      <c r="Q40" s="285">
        <v>20.58</v>
      </c>
      <c r="R40" s="285"/>
      <c r="S40" s="285">
        <v>17.088000000000001</v>
      </c>
      <c r="T40" s="285">
        <v>17.100000000000001</v>
      </c>
      <c r="U40" s="285">
        <v>17.059999999999999</v>
      </c>
      <c r="V40" s="285">
        <v>18.18</v>
      </c>
      <c r="W40" s="520">
        <v>15</v>
      </c>
      <c r="X40" s="285">
        <v>15</v>
      </c>
      <c r="Y40" s="285">
        <v>16</v>
      </c>
      <c r="Z40" s="285">
        <v>16</v>
      </c>
      <c r="AA40" s="285">
        <v>5</v>
      </c>
      <c r="AC40" s="17"/>
    </row>
    <row r="41" spans="1:29">
      <c r="A41" s="1106"/>
      <c r="B41" s="92" t="s">
        <v>57</v>
      </c>
      <c r="C41" s="285">
        <v>1500</v>
      </c>
      <c r="D41" s="285">
        <v>2000</v>
      </c>
      <c r="E41" s="285">
        <v>2600</v>
      </c>
      <c r="F41" s="285">
        <v>3200</v>
      </c>
      <c r="G41" s="285">
        <v>4600</v>
      </c>
      <c r="H41" s="285">
        <v>5600</v>
      </c>
      <c r="I41" s="285">
        <v>6800</v>
      </c>
      <c r="J41" s="285">
        <v>8500</v>
      </c>
      <c r="K41" s="285">
        <v>10000</v>
      </c>
      <c r="L41" s="285">
        <v>12000</v>
      </c>
      <c r="M41" s="285">
        <v>13369</v>
      </c>
      <c r="N41" s="285">
        <v>11941</v>
      </c>
      <c r="O41" s="285">
        <v>12000</v>
      </c>
      <c r="P41" s="285">
        <v>18081</v>
      </c>
      <c r="Q41" s="285">
        <v>18800</v>
      </c>
      <c r="R41" s="285"/>
      <c r="S41" s="285"/>
      <c r="T41" s="285"/>
      <c r="U41" s="285"/>
      <c r="V41" s="285"/>
      <c r="W41" s="285"/>
      <c r="X41" s="285"/>
      <c r="Y41" s="285"/>
      <c r="Z41" s="285"/>
      <c r="AA41" s="285"/>
      <c r="AC41" s="17"/>
    </row>
    <row r="42" spans="1:29">
      <c r="A42" s="1106"/>
      <c r="B42" s="92" t="s">
        <v>524</v>
      </c>
      <c r="C42" s="285">
        <v>1500</v>
      </c>
      <c r="D42" s="285">
        <v>2000</v>
      </c>
      <c r="E42" s="285">
        <v>2600</v>
      </c>
      <c r="F42" s="285">
        <v>3200</v>
      </c>
      <c r="G42" s="285">
        <v>4600</v>
      </c>
      <c r="H42" s="285">
        <v>5600</v>
      </c>
      <c r="I42" s="285">
        <v>6800</v>
      </c>
      <c r="J42" s="285">
        <v>8500</v>
      </c>
      <c r="K42" s="285">
        <v>10000</v>
      </c>
      <c r="L42" s="285">
        <v>12000</v>
      </c>
      <c r="M42" s="285">
        <v>13369</v>
      </c>
      <c r="N42" s="285">
        <v>11941</v>
      </c>
      <c r="O42" s="285">
        <v>17727</v>
      </c>
      <c r="P42" s="285">
        <v>18081</v>
      </c>
      <c r="Q42" s="285">
        <v>19000</v>
      </c>
      <c r="R42" s="285">
        <v>18800</v>
      </c>
      <c r="S42" s="285">
        <v>15623</v>
      </c>
      <c r="T42" s="285">
        <v>15500</v>
      </c>
      <c r="U42" s="285">
        <v>14853</v>
      </c>
      <c r="V42" s="285">
        <v>15776</v>
      </c>
      <c r="W42" s="520">
        <v>13034</v>
      </c>
      <c r="X42" s="285">
        <v>13000</v>
      </c>
      <c r="Y42" s="285">
        <v>16000</v>
      </c>
      <c r="Z42" s="285">
        <v>16000</v>
      </c>
      <c r="AA42" s="285">
        <v>16000</v>
      </c>
    </row>
    <row r="43" spans="1:29">
      <c r="A43" s="1106"/>
      <c r="B43" s="92" t="s">
        <v>56</v>
      </c>
      <c r="C43" s="285">
        <v>1000</v>
      </c>
      <c r="D43" s="285">
        <v>1000</v>
      </c>
      <c r="E43" s="285">
        <v>1038.4615384615386</v>
      </c>
      <c r="F43" s="285">
        <v>1187.5</v>
      </c>
      <c r="G43" s="285">
        <v>1086.9565217391305</v>
      </c>
      <c r="H43" s="285">
        <v>1107.1428571428571</v>
      </c>
      <c r="I43" s="285">
        <v>1235.2941176470588</v>
      </c>
      <c r="J43" s="285">
        <v>1176.4705882352941</v>
      </c>
      <c r="K43" s="285">
        <v>1250</v>
      </c>
      <c r="L43" s="285">
        <v>1250</v>
      </c>
      <c r="M43" s="285">
        <v>1336.6743959907249</v>
      </c>
      <c r="N43" s="285">
        <v>1704.2123775228206</v>
      </c>
      <c r="O43" s="285">
        <v>1683.3333333333333</v>
      </c>
      <c r="P43" s="285">
        <v>1099.4967092528068</v>
      </c>
      <c r="Q43" s="285">
        <v>1094.6808510638298</v>
      </c>
      <c r="R43" s="285">
        <v>1078.7</v>
      </c>
      <c r="S43" s="285">
        <v>1093.8</v>
      </c>
      <c r="T43" s="285">
        <v>1103.2</v>
      </c>
      <c r="U43" s="285">
        <v>1148.6000000000001</v>
      </c>
      <c r="V43" s="285">
        <v>1152.4000000000001</v>
      </c>
      <c r="W43" s="520">
        <v>1150.8</v>
      </c>
      <c r="X43" s="285">
        <v>1153.8</v>
      </c>
      <c r="Y43" s="285">
        <v>1000</v>
      </c>
      <c r="Z43" s="285">
        <v>1000</v>
      </c>
      <c r="AA43" s="285">
        <v>312.5</v>
      </c>
      <c r="AB43" s="8" t="s">
        <v>15</v>
      </c>
      <c r="AC43" s="17"/>
    </row>
    <row r="44" spans="1:29">
      <c r="A44" s="1106" t="s">
        <v>5</v>
      </c>
      <c r="B44" s="92" t="s">
        <v>84</v>
      </c>
      <c r="C44" s="285">
        <v>6.1189999999999998</v>
      </c>
      <c r="D44" s="285">
        <v>6.8460000000000001</v>
      </c>
      <c r="E44" s="285">
        <v>10.289</v>
      </c>
      <c r="F44" s="285">
        <v>8.2620000000000005</v>
      </c>
      <c r="G44" s="285">
        <v>11.34</v>
      </c>
      <c r="H44" s="285">
        <v>12.987</v>
      </c>
      <c r="I44" s="285">
        <v>12.311999999999999</v>
      </c>
      <c r="J44" s="285">
        <v>12.163</v>
      </c>
      <c r="K44" s="285">
        <v>14.581</v>
      </c>
      <c r="L44" s="285">
        <v>12.448</v>
      </c>
      <c r="M44" s="285">
        <v>12.5</v>
      </c>
      <c r="N44" s="285">
        <v>14</v>
      </c>
      <c r="O44" s="285">
        <v>14</v>
      </c>
      <c r="P44" s="285">
        <v>14</v>
      </c>
      <c r="Q44" s="285">
        <v>10</v>
      </c>
      <c r="R44" s="285">
        <v>10.148</v>
      </c>
      <c r="S44" s="285">
        <v>9.8219999999999992</v>
      </c>
      <c r="T44" s="285">
        <v>6.0940000000000003</v>
      </c>
      <c r="U44" s="285">
        <v>6.0940000000000003</v>
      </c>
      <c r="V44" s="285">
        <v>6.1</v>
      </c>
      <c r="W44" s="520">
        <v>12</v>
      </c>
      <c r="X44" s="285">
        <v>11.497999999999999</v>
      </c>
      <c r="Y44" s="285">
        <v>18.489000000000001</v>
      </c>
      <c r="Z44" s="285">
        <v>24.696000000000002</v>
      </c>
      <c r="AA44" s="285">
        <v>18.327999999999999</v>
      </c>
    </row>
    <row r="45" spans="1:29">
      <c r="A45" s="1106"/>
      <c r="B45" s="92" t="s">
        <v>57</v>
      </c>
      <c r="C45" s="285">
        <v>765</v>
      </c>
      <c r="D45" s="285">
        <v>1012</v>
      </c>
      <c r="E45" s="285">
        <v>1646</v>
      </c>
      <c r="F45" s="285">
        <v>1479</v>
      </c>
      <c r="G45" s="285">
        <v>2123</v>
      </c>
      <c r="H45" s="285">
        <v>2435</v>
      </c>
      <c r="I45" s="285">
        <v>2136</v>
      </c>
      <c r="J45" s="285">
        <v>2369</v>
      </c>
      <c r="K45" s="285">
        <v>2734</v>
      </c>
      <c r="L45" s="285">
        <v>2734</v>
      </c>
      <c r="M45" s="285">
        <v>1900</v>
      </c>
      <c r="N45" s="285">
        <v>2200</v>
      </c>
      <c r="O45" s="285">
        <v>2000</v>
      </c>
      <c r="P45" s="285">
        <v>2314</v>
      </c>
      <c r="Q45" s="285"/>
      <c r="R45" s="285"/>
      <c r="S45" s="285"/>
      <c r="T45" s="285"/>
      <c r="U45" s="285"/>
      <c r="V45" s="285"/>
      <c r="W45" s="285"/>
      <c r="X45" s="285"/>
      <c r="Y45" s="285"/>
      <c r="Z45" s="285"/>
      <c r="AA45" s="285"/>
    </row>
    <row r="46" spans="1:29">
      <c r="A46" s="1106"/>
      <c r="B46" s="92" t="s">
        <v>524</v>
      </c>
      <c r="C46" s="285">
        <v>673</v>
      </c>
      <c r="D46" s="285">
        <v>1012</v>
      </c>
      <c r="E46" s="285">
        <v>1646</v>
      </c>
      <c r="F46" s="285">
        <v>1646</v>
      </c>
      <c r="G46" s="285">
        <v>1985</v>
      </c>
      <c r="H46" s="285">
        <v>2434</v>
      </c>
      <c r="I46" s="285">
        <v>2168</v>
      </c>
      <c r="J46" s="285">
        <v>2369</v>
      </c>
      <c r="K46" s="285">
        <v>2374</v>
      </c>
      <c r="L46" s="285">
        <v>1852</v>
      </c>
      <c r="M46" s="285">
        <v>2198</v>
      </c>
      <c r="N46" s="285">
        <v>2663</v>
      </c>
      <c r="O46" s="285">
        <v>2350</v>
      </c>
      <c r="P46" s="285">
        <v>2413</v>
      </c>
      <c r="Q46" s="285">
        <v>1500</v>
      </c>
      <c r="R46" s="285">
        <v>1799</v>
      </c>
      <c r="S46" s="285">
        <v>2077</v>
      </c>
      <c r="T46" s="285">
        <v>1149</v>
      </c>
      <c r="U46" s="285">
        <v>1149</v>
      </c>
      <c r="V46" s="285">
        <v>2000</v>
      </c>
      <c r="W46" s="520">
        <v>2000</v>
      </c>
      <c r="X46" s="285">
        <v>2068</v>
      </c>
      <c r="Y46" s="285">
        <v>3416</v>
      </c>
      <c r="Z46" s="285">
        <v>4254</v>
      </c>
      <c r="AA46" s="285">
        <v>2594</v>
      </c>
    </row>
    <row r="47" spans="1:29">
      <c r="A47" s="1106"/>
      <c r="B47" s="92" t="s">
        <v>56</v>
      </c>
      <c r="C47" s="285">
        <v>7998.6928104575163</v>
      </c>
      <c r="D47" s="285">
        <v>6764.822134387352</v>
      </c>
      <c r="E47" s="285">
        <v>6250.9113001215064</v>
      </c>
      <c r="F47" s="285">
        <v>5586.2068965517237</v>
      </c>
      <c r="G47" s="285">
        <v>5341.4978803579843</v>
      </c>
      <c r="H47" s="285">
        <v>5333.4702258726902</v>
      </c>
      <c r="I47" s="285">
        <v>5764.0449438202249</v>
      </c>
      <c r="J47" s="285">
        <v>5134.2338539468128</v>
      </c>
      <c r="K47" s="285">
        <v>5333.2114118507679</v>
      </c>
      <c r="L47" s="285">
        <v>4553.0358449158739</v>
      </c>
      <c r="M47" s="285">
        <v>6578.9473684210525</v>
      </c>
      <c r="N47" s="285">
        <v>6363.636363636364</v>
      </c>
      <c r="O47" s="285">
        <v>7000</v>
      </c>
      <c r="P47" s="285">
        <v>6050.1296456352638</v>
      </c>
      <c r="Q47" s="285">
        <v>6666.7000000000007</v>
      </c>
      <c r="R47" s="285">
        <v>5640.9000000000005</v>
      </c>
      <c r="S47" s="285">
        <v>4728.9000000000005</v>
      </c>
      <c r="T47" s="285">
        <v>5303.7000000000007</v>
      </c>
      <c r="U47" s="285">
        <v>5303.7000000000007</v>
      </c>
      <c r="V47" s="285">
        <v>3050</v>
      </c>
      <c r="W47" s="520">
        <v>6000</v>
      </c>
      <c r="X47" s="285">
        <v>5560</v>
      </c>
      <c r="Y47" s="285">
        <v>5412.5</v>
      </c>
      <c r="Z47" s="285">
        <v>5805.4</v>
      </c>
      <c r="AA47" s="285">
        <v>7065.5</v>
      </c>
    </row>
    <row r="48" spans="1:29">
      <c r="A48" s="1106" t="s">
        <v>4</v>
      </c>
      <c r="B48" s="92" t="s">
        <v>84</v>
      </c>
      <c r="C48" s="285" t="s">
        <v>94</v>
      </c>
      <c r="D48" s="285" t="s">
        <v>94</v>
      </c>
      <c r="E48" s="285" t="s">
        <v>94</v>
      </c>
      <c r="F48" s="285" t="s">
        <v>94</v>
      </c>
      <c r="G48" s="285" t="s">
        <v>94</v>
      </c>
      <c r="H48" s="285" t="s">
        <v>94</v>
      </c>
      <c r="I48" s="285" t="s">
        <v>94</v>
      </c>
      <c r="J48" s="285" t="s">
        <v>94</v>
      </c>
      <c r="K48" s="285" t="s">
        <v>94</v>
      </c>
      <c r="L48" s="285" t="s">
        <v>94</v>
      </c>
      <c r="M48" s="285" t="s">
        <v>94</v>
      </c>
      <c r="N48" s="285" t="s">
        <v>94</v>
      </c>
      <c r="O48" s="285" t="s">
        <v>94</v>
      </c>
      <c r="P48" s="285" t="s">
        <v>94</v>
      </c>
      <c r="Q48" s="285" t="s">
        <v>94</v>
      </c>
      <c r="R48" s="285" t="s">
        <v>94</v>
      </c>
      <c r="S48" s="285" t="s">
        <v>94</v>
      </c>
      <c r="T48" s="285" t="s">
        <v>94</v>
      </c>
      <c r="U48" s="285" t="s">
        <v>94</v>
      </c>
      <c r="V48" s="285" t="s">
        <v>94</v>
      </c>
      <c r="W48" s="285" t="s">
        <v>94</v>
      </c>
      <c r="X48" s="285" t="s">
        <v>94</v>
      </c>
      <c r="Y48" s="285" t="s">
        <v>94</v>
      </c>
      <c r="Z48" s="285" t="s">
        <v>94</v>
      </c>
      <c r="AA48" s="285"/>
    </row>
    <row r="49" spans="1:29">
      <c r="A49" s="1106"/>
      <c r="B49" s="92" t="s">
        <v>57</v>
      </c>
      <c r="C49" s="285" t="s">
        <v>94</v>
      </c>
      <c r="D49" s="285" t="s">
        <v>94</v>
      </c>
      <c r="E49" s="285" t="s">
        <v>94</v>
      </c>
      <c r="F49" s="285" t="s">
        <v>94</v>
      </c>
      <c r="G49" s="285" t="s">
        <v>94</v>
      </c>
      <c r="H49" s="285" t="s">
        <v>94</v>
      </c>
      <c r="I49" s="285" t="s">
        <v>94</v>
      </c>
      <c r="J49" s="285" t="s">
        <v>94</v>
      </c>
      <c r="K49" s="285" t="s">
        <v>94</v>
      </c>
      <c r="L49" s="285" t="s">
        <v>94</v>
      </c>
      <c r="M49" s="285" t="s">
        <v>94</v>
      </c>
      <c r="N49" s="285" t="s">
        <v>94</v>
      </c>
      <c r="O49" s="285" t="s">
        <v>94</v>
      </c>
      <c r="P49" s="285" t="s">
        <v>94</v>
      </c>
      <c r="Q49" s="285" t="s">
        <v>94</v>
      </c>
      <c r="R49" s="285" t="s">
        <v>94</v>
      </c>
      <c r="S49" s="285" t="s">
        <v>94</v>
      </c>
      <c r="T49" s="285" t="s">
        <v>94</v>
      </c>
      <c r="U49" s="285" t="s">
        <v>94</v>
      </c>
      <c r="V49" s="285" t="s">
        <v>94</v>
      </c>
      <c r="W49" s="285" t="s">
        <v>94</v>
      </c>
      <c r="X49" s="285" t="s">
        <v>94</v>
      </c>
      <c r="Y49" s="285" t="s">
        <v>94</v>
      </c>
      <c r="Z49" s="285" t="s">
        <v>94</v>
      </c>
      <c r="AA49" s="285"/>
    </row>
    <row r="50" spans="1:29">
      <c r="A50" s="1106"/>
      <c r="B50" s="92" t="s">
        <v>524</v>
      </c>
      <c r="C50" s="285" t="s">
        <v>94</v>
      </c>
      <c r="D50" s="285" t="s">
        <v>94</v>
      </c>
      <c r="E50" s="285" t="s">
        <v>94</v>
      </c>
      <c r="F50" s="285" t="s">
        <v>94</v>
      </c>
      <c r="G50" s="285" t="s">
        <v>94</v>
      </c>
      <c r="H50" s="285" t="s">
        <v>94</v>
      </c>
      <c r="I50" s="285" t="s">
        <v>94</v>
      </c>
      <c r="J50" s="285" t="s">
        <v>94</v>
      </c>
      <c r="K50" s="285" t="s">
        <v>94</v>
      </c>
      <c r="L50" s="285" t="s">
        <v>94</v>
      </c>
      <c r="M50" s="285" t="s">
        <v>94</v>
      </c>
      <c r="N50" s="285" t="s">
        <v>94</v>
      </c>
      <c r="O50" s="285" t="s">
        <v>94</v>
      </c>
      <c r="P50" s="285" t="s">
        <v>94</v>
      </c>
      <c r="Q50" s="285" t="s">
        <v>94</v>
      </c>
      <c r="R50" s="285" t="s">
        <v>94</v>
      </c>
      <c r="S50" s="285" t="s">
        <v>94</v>
      </c>
      <c r="T50" s="285" t="s">
        <v>94</v>
      </c>
      <c r="U50" s="285" t="s">
        <v>94</v>
      </c>
      <c r="V50" s="285" t="s">
        <v>94</v>
      </c>
      <c r="W50" s="285" t="s">
        <v>94</v>
      </c>
      <c r="X50" s="285" t="s">
        <v>94</v>
      </c>
      <c r="Y50" s="285" t="s">
        <v>94</v>
      </c>
      <c r="Z50" s="285" t="s">
        <v>94</v>
      </c>
      <c r="AA50" s="285"/>
    </row>
    <row r="51" spans="1:29">
      <c r="A51" s="1106"/>
      <c r="B51" s="92" t="s">
        <v>56</v>
      </c>
      <c r="C51" s="285" t="s">
        <v>94</v>
      </c>
      <c r="D51" s="285" t="s">
        <v>94</v>
      </c>
      <c r="E51" s="285" t="s">
        <v>94</v>
      </c>
      <c r="F51" s="285" t="s">
        <v>94</v>
      </c>
      <c r="G51" s="285" t="s">
        <v>94</v>
      </c>
      <c r="H51" s="285" t="s">
        <v>94</v>
      </c>
      <c r="I51" s="285" t="s">
        <v>94</v>
      </c>
      <c r="J51" s="285" t="s">
        <v>94</v>
      </c>
      <c r="K51" s="285" t="s">
        <v>94</v>
      </c>
      <c r="L51" s="285" t="s">
        <v>94</v>
      </c>
      <c r="M51" s="285" t="s">
        <v>94</v>
      </c>
      <c r="N51" s="285" t="s">
        <v>94</v>
      </c>
      <c r="O51" s="285" t="s">
        <v>94</v>
      </c>
      <c r="P51" s="285" t="s">
        <v>94</v>
      </c>
      <c r="Q51" s="285" t="s">
        <v>94</v>
      </c>
      <c r="R51" s="285" t="s">
        <v>94</v>
      </c>
      <c r="S51" s="285" t="s">
        <v>94</v>
      </c>
      <c r="T51" s="285" t="s">
        <v>94</v>
      </c>
      <c r="U51" s="285" t="s">
        <v>94</v>
      </c>
      <c r="V51" s="285" t="s">
        <v>94</v>
      </c>
      <c r="W51" s="285" t="s">
        <v>94</v>
      </c>
      <c r="X51" s="285" t="s">
        <v>94</v>
      </c>
      <c r="Y51" s="285" t="s">
        <v>94</v>
      </c>
      <c r="Z51" s="285" t="s">
        <v>94</v>
      </c>
      <c r="AA51" s="285"/>
    </row>
    <row r="52" spans="1:29">
      <c r="A52" s="1106" t="s">
        <v>3</v>
      </c>
      <c r="B52" s="92" t="s">
        <v>84</v>
      </c>
      <c r="C52" s="285">
        <v>2348.5500000000002</v>
      </c>
      <c r="D52" s="285">
        <v>2450</v>
      </c>
      <c r="E52" s="285">
        <v>2427</v>
      </c>
      <c r="F52" s="285">
        <v>1540</v>
      </c>
      <c r="G52" s="285">
        <v>1680</v>
      </c>
      <c r="H52" s="285">
        <v>1905</v>
      </c>
      <c r="I52" s="285">
        <v>2105</v>
      </c>
      <c r="J52" s="285">
        <v>1905</v>
      </c>
      <c r="K52" s="285">
        <v>2130</v>
      </c>
      <c r="L52" s="285">
        <v>1958</v>
      </c>
      <c r="M52" s="285">
        <v>1430</v>
      </c>
      <c r="N52" s="285">
        <v>2005</v>
      </c>
      <c r="O52" s="285">
        <v>1870</v>
      </c>
      <c r="P52" s="285">
        <v>1870</v>
      </c>
      <c r="Q52" s="285">
        <v>1750</v>
      </c>
      <c r="R52" s="285">
        <v>1440</v>
      </c>
      <c r="S52" s="285">
        <v>1910</v>
      </c>
      <c r="T52" s="285">
        <v>1535</v>
      </c>
      <c r="U52" s="285">
        <v>1868</v>
      </c>
      <c r="V52" s="285">
        <v>1535</v>
      </c>
      <c r="W52" s="285">
        <v>2120</v>
      </c>
      <c r="X52" s="285">
        <v>2285</v>
      </c>
      <c r="Y52" s="285">
        <v>2110</v>
      </c>
      <c r="Z52" s="285">
        <v>2050</v>
      </c>
      <c r="AA52" s="285">
        <v>1924.89</v>
      </c>
      <c r="AB52" s="8"/>
      <c r="AC52" s="17"/>
    </row>
    <row r="53" spans="1:29">
      <c r="A53" s="1106"/>
      <c r="B53" s="92" t="s">
        <v>57</v>
      </c>
      <c r="C53" s="285">
        <v>934000</v>
      </c>
      <c r="D53" s="285">
        <v>973500</v>
      </c>
      <c r="E53" s="285">
        <v>941100</v>
      </c>
      <c r="F53" s="285">
        <v>748000</v>
      </c>
      <c r="G53" s="285">
        <v>830000</v>
      </c>
      <c r="H53" s="285">
        <v>805000</v>
      </c>
      <c r="I53" s="285">
        <v>764800</v>
      </c>
      <c r="J53" s="285">
        <v>632000</v>
      </c>
      <c r="K53" s="285">
        <v>748000</v>
      </c>
      <c r="L53" s="285">
        <v>642500</v>
      </c>
      <c r="M53" s="285">
        <v>558100</v>
      </c>
      <c r="N53" s="285">
        <v>604700</v>
      </c>
      <c r="O53" s="285">
        <v>511200</v>
      </c>
      <c r="P53" s="285">
        <v>505500</v>
      </c>
      <c r="Q53" s="285">
        <v>476570</v>
      </c>
      <c r="R53" s="285">
        <v>482150</v>
      </c>
      <c r="S53" s="285">
        <v>508365</v>
      </c>
      <c r="T53" s="285">
        <v>491600</v>
      </c>
      <c r="U53" s="285">
        <v>503350</v>
      </c>
      <c r="V53" s="285">
        <v>540000</v>
      </c>
      <c r="W53" s="285">
        <v>509800</v>
      </c>
      <c r="X53" s="285">
        <v>523500</v>
      </c>
      <c r="Y53" s="285">
        <v>566800</v>
      </c>
      <c r="Z53" s="285">
        <f>537.9*1000</f>
        <v>537900</v>
      </c>
      <c r="AA53" s="285"/>
      <c r="AC53" s="17"/>
    </row>
    <row r="54" spans="1:29">
      <c r="A54" s="1106"/>
      <c r="B54" s="92" t="s">
        <v>524</v>
      </c>
      <c r="C54" s="285">
        <v>934000</v>
      </c>
      <c r="D54" s="285">
        <v>974000</v>
      </c>
      <c r="E54" s="285">
        <v>941000</v>
      </c>
      <c r="F54" s="285">
        <v>748000</v>
      </c>
      <c r="G54" s="285">
        <v>830000</v>
      </c>
      <c r="H54" s="285">
        <v>805000</v>
      </c>
      <c r="I54" s="285">
        <v>765000</v>
      </c>
      <c r="J54" s="285">
        <v>632000</v>
      </c>
      <c r="K54" s="285">
        <v>748000</v>
      </c>
      <c r="L54" s="285">
        <v>642500</v>
      </c>
      <c r="M54" s="285">
        <v>558100</v>
      </c>
      <c r="N54" s="285">
        <v>604700</v>
      </c>
      <c r="O54" s="285">
        <v>511000</v>
      </c>
      <c r="P54" s="285">
        <v>505500</v>
      </c>
      <c r="Q54" s="285">
        <v>476570</v>
      </c>
      <c r="R54" s="285">
        <v>482150</v>
      </c>
      <c r="S54" s="285">
        <v>508365</v>
      </c>
      <c r="T54" s="285">
        <v>491600</v>
      </c>
      <c r="U54" s="285">
        <v>503350</v>
      </c>
      <c r="V54" s="285">
        <v>540000</v>
      </c>
      <c r="W54" s="520">
        <v>509800</v>
      </c>
      <c r="X54" s="285">
        <v>523500</v>
      </c>
      <c r="Y54" s="285">
        <v>566800</v>
      </c>
      <c r="Z54" s="285">
        <v>537950</v>
      </c>
      <c r="AA54" s="285">
        <v>505300</v>
      </c>
    </row>
    <row r="55" spans="1:29">
      <c r="A55" s="1106"/>
      <c r="B55" s="92" t="s">
        <v>56</v>
      </c>
      <c r="C55" s="285">
        <v>2514.5074946466812</v>
      </c>
      <c r="D55" s="285">
        <v>2516.6923472008216</v>
      </c>
      <c r="E55" s="285">
        <v>2578.897035384125</v>
      </c>
      <c r="F55" s="285">
        <v>2058.8235294117649</v>
      </c>
      <c r="G55" s="285">
        <v>2024.0963855421687</v>
      </c>
      <c r="H55" s="285">
        <v>2366.4596273291927</v>
      </c>
      <c r="I55" s="285">
        <v>2752.3535564853555</v>
      </c>
      <c r="J55" s="285">
        <v>3014.2405063291139</v>
      </c>
      <c r="K55" s="285">
        <v>2847.5935828877004</v>
      </c>
      <c r="L55" s="285">
        <v>3047.4708171206225</v>
      </c>
      <c r="M55" s="285">
        <v>2562.264827091919</v>
      </c>
      <c r="N55" s="285">
        <v>3315.693732429304</v>
      </c>
      <c r="O55" s="285">
        <v>3658.0594679186229</v>
      </c>
      <c r="P55" s="285">
        <v>3699.307616221563</v>
      </c>
      <c r="Q55" s="285">
        <v>3672.0733575340455</v>
      </c>
      <c r="R55" s="285">
        <v>2986.6224204085865</v>
      </c>
      <c r="S55" s="285">
        <v>3757.1429976493268</v>
      </c>
      <c r="T55" s="285">
        <v>3122.4572823433687</v>
      </c>
      <c r="U55" s="285">
        <v>3711.1353928677859</v>
      </c>
      <c r="V55" s="285">
        <v>2842.5925925925926</v>
      </c>
      <c r="W55" s="285">
        <v>4158.4935268732834</v>
      </c>
      <c r="X55" s="285">
        <v>4364.8519579751674</v>
      </c>
      <c r="Y55" s="520">
        <v>3722.6534932956952</v>
      </c>
      <c r="Z55" s="520">
        <f>(Z52/Z53)*1000000</f>
        <v>3811.1173080498234</v>
      </c>
      <c r="AA55" s="520">
        <v>3809.4</v>
      </c>
    </row>
    <row r="56" spans="1:29">
      <c r="A56" s="1107" t="s">
        <v>32</v>
      </c>
      <c r="B56" s="92" t="s">
        <v>84</v>
      </c>
      <c r="C56" s="285">
        <v>32.700000000000003</v>
      </c>
      <c r="D56" s="285">
        <v>72.03</v>
      </c>
      <c r="E56" s="285">
        <v>47.95</v>
      </c>
      <c r="F56" s="285">
        <v>21.62</v>
      </c>
      <c r="G56" s="285">
        <v>28.23</v>
      </c>
      <c r="H56" s="285">
        <v>94.16</v>
      </c>
      <c r="I56" s="285">
        <v>53.22</v>
      </c>
      <c r="J56" s="285">
        <v>75.37</v>
      </c>
      <c r="K56" s="285">
        <v>77.2</v>
      </c>
      <c r="L56" s="285">
        <v>14.92</v>
      </c>
      <c r="M56" s="285">
        <v>54.57</v>
      </c>
      <c r="N56" s="285">
        <v>108.28400000000001</v>
      </c>
      <c r="O56" s="285">
        <v>109.816</v>
      </c>
      <c r="P56" s="285">
        <v>107.19</v>
      </c>
      <c r="Q56" s="285">
        <v>100.76</v>
      </c>
      <c r="R56" s="285">
        <v>85.6</v>
      </c>
      <c r="S56" s="285">
        <v>65.168000000000006</v>
      </c>
      <c r="T56" s="285">
        <v>42.63</v>
      </c>
      <c r="U56" s="285">
        <v>56.651000000000003</v>
      </c>
      <c r="V56" s="285">
        <v>63</v>
      </c>
      <c r="W56" s="520">
        <v>77.275999999999996</v>
      </c>
      <c r="X56" s="285">
        <v>70.287999999999997</v>
      </c>
      <c r="Y56" s="285">
        <v>61.968000000000004</v>
      </c>
      <c r="Z56" s="285">
        <v>87</v>
      </c>
      <c r="AA56" s="285">
        <v>119</v>
      </c>
    </row>
    <row r="57" spans="1:29">
      <c r="A57" s="1107"/>
      <c r="B57" s="92" t="s">
        <v>57</v>
      </c>
      <c r="C57" s="285">
        <v>71700</v>
      </c>
      <c r="D57" s="285">
        <v>52120</v>
      </c>
      <c r="E57" s="285">
        <v>30670</v>
      </c>
      <c r="F57" s="285">
        <v>26890</v>
      </c>
      <c r="G57" s="285">
        <v>34380</v>
      </c>
      <c r="H57" s="285">
        <v>35370</v>
      </c>
      <c r="I57" s="285">
        <v>53220</v>
      </c>
      <c r="J57" s="285">
        <v>75372</v>
      </c>
      <c r="K57" s="285">
        <v>43159.952140000001</v>
      </c>
      <c r="L57" s="285">
        <v>149200</v>
      </c>
      <c r="M57" s="285">
        <v>54574</v>
      </c>
      <c r="N57" s="285">
        <v>108284</v>
      </c>
      <c r="O57" s="285">
        <v>109816</v>
      </c>
      <c r="P57" s="285">
        <v>107188.5567</v>
      </c>
      <c r="Q57" s="285">
        <v>100764</v>
      </c>
      <c r="R57" s="285">
        <v>85599</v>
      </c>
      <c r="S57" s="285">
        <v>21793</v>
      </c>
      <c r="T57" s="285">
        <v>50470</v>
      </c>
      <c r="U57" s="285">
        <v>73397.8</v>
      </c>
      <c r="V57" s="285" t="s">
        <v>595</v>
      </c>
      <c r="W57" s="285">
        <v>91659</v>
      </c>
      <c r="X57" s="285">
        <v>31900</v>
      </c>
      <c r="Y57" s="285">
        <v>37871</v>
      </c>
      <c r="Z57" s="285">
        <v>43180</v>
      </c>
      <c r="AA57" s="285"/>
    </row>
    <row r="58" spans="1:29">
      <c r="A58" s="1107"/>
      <c r="B58" s="92" t="s">
        <v>524</v>
      </c>
      <c r="C58" s="285">
        <v>71700</v>
      </c>
      <c r="D58" s="285">
        <v>52120</v>
      </c>
      <c r="E58" s="285">
        <v>30670</v>
      </c>
      <c r="F58" s="285">
        <v>26890</v>
      </c>
      <c r="G58" s="285">
        <v>34380</v>
      </c>
      <c r="H58" s="285">
        <v>35370</v>
      </c>
      <c r="I58" s="285">
        <v>53224</v>
      </c>
      <c r="J58" s="285">
        <v>75369</v>
      </c>
      <c r="K58" s="285">
        <v>43160</v>
      </c>
      <c r="L58" s="285">
        <v>149200</v>
      </c>
      <c r="M58" s="285">
        <v>54570</v>
      </c>
      <c r="N58" s="285">
        <v>108287</v>
      </c>
      <c r="O58" s="285">
        <v>109816</v>
      </c>
      <c r="P58" s="285">
        <v>107189</v>
      </c>
      <c r="Q58" s="285">
        <v>100764</v>
      </c>
      <c r="R58" s="285">
        <v>85599</v>
      </c>
      <c r="S58" s="285">
        <v>69186</v>
      </c>
      <c r="T58" s="285">
        <v>42629</v>
      </c>
      <c r="U58" s="285">
        <v>51968</v>
      </c>
      <c r="V58" s="285">
        <v>42177</v>
      </c>
      <c r="W58" s="520">
        <v>60000</v>
      </c>
      <c r="X58" s="285">
        <v>70000</v>
      </c>
      <c r="Y58" s="285">
        <v>60000</v>
      </c>
      <c r="Z58" s="285">
        <v>60000</v>
      </c>
      <c r="AA58" s="285">
        <v>86500</v>
      </c>
    </row>
    <row r="59" spans="1:29">
      <c r="A59" s="1107"/>
      <c r="B59" s="92" t="s">
        <v>56</v>
      </c>
      <c r="C59" s="520">
        <v>456.06694560669462</v>
      </c>
      <c r="D59" s="520">
        <v>1382.0030698388334</v>
      </c>
      <c r="E59" s="520">
        <v>1563.4170198891425</v>
      </c>
      <c r="F59" s="520">
        <v>804.01636296020831</v>
      </c>
      <c r="G59" s="520">
        <v>821.11692844677134</v>
      </c>
      <c r="H59" s="520">
        <v>2662.1430590896239</v>
      </c>
      <c r="I59" s="520">
        <v>1000</v>
      </c>
      <c r="J59" s="520">
        <v>999.97346494719523</v>
      </c>
      <c r="K59" s="520">
        <v>1788.6952179553552</v>
      </c>
      <c r="L59" s="520">
        <v>100</v>
      </c>
      <c r="M59" s="520">
        <v>999.92670502437056</v>
      </c>
      <c r="N59" s="520">
        <v>1000</v>
      </c>
      <c r="O59" s="520">
        <v>1000</v>
      </c>
      <c r="P59" s="520">
        <v>1000.0134650567601</v>
      </c>
      <c r="Q59" s="520">
        <v>999.96030328291852</v>
      </c>
      <c r="R59" s="520">
        <v>1000.0116823794671</v>
      </c>
      <c r="S59" s="520">
        <v>2990.3179920157854</v>
      </c>
      <c r="T59" s="520">
        <v>844.66019417475729</v>
      </c>
      <c r="U59" s="520">
        <v>771.8351231235813</v>
      </c>
      <c r="V59" s="285">
        <v>1502.9</v>
      </c>
      <c r="W59" s="520">
        <v>843.08142135524065</v>
      </c>
      <c r="X59" s="520">
        <v>2203.3855799373041</v>
      </c>
      <c r="Y59" s="520">
        <v>1636.2916215573921</v>
      </c>
      <c r="Z59" s="285">
        <v>1442</v>
      </c>
      <c r="AA59" s="285">
        <v>1375.7</v>
      </c>
    </row>
    <row r="60" spans="1:29">
      <c r="A60" s="1106" t="s">
        <v>1</v>
      </c>
      <c r="B60" s="92" t="s">
        <v>84</v>
      </c>
      <c r="C60" s="285"/>
      <c r="D60" s="285">
        <v>74.527000000000001</v>
      </c>
      <c r="E60" s="285"/>
      <c r="F60" s="285">
        <v>135.96799999999999</v>
      </c>
      <c r="G60" s="285">
        <v>82.858000000000004</v>
      </c>
      <c r="H60" s="285">
        <v>136.833</v>
      </c>
      <c r="I60" s="285">
        <v>53.478999999999999</v>
      </c>
      <c r="J60" s="285">
        <v>115.84288000000001</v>
      </c>
      <c r="K60" s="285">
        <v>113.242</v>
      </c>
      <c r="L60" s="285">
        <v>195.45599999999999</v>
      </c>
      <c r="M60" s="285">
        <v>17.225560000000002</v>
      </c>
      <c r="N60" s="285">
        <v>237.33600000000001</v>
      </c>
      <c r="O60" s="285">
        <v>253.52199999999999</v>
      </c>
      <c r="P60" s="285">
        <v>201.50413209999999</v>
      </c>
      <c r="Q60" s="285">
        <v>201.50413209999999</v>
      </c>
      <c r="R60" s="285">
        <v>103.88908869999999</v>
      </c>
      <c r="S60" s="285">
        <v>159.5336868</v>
      </c>
      <c r="T60" s="285">
        <v>193.71299999999999</v>
      </c>
      <c r="U60" s="285">
        <v>114.46299999999999</v>
      </c>
      <c r="V60" s="285">
        <v>151.85046642323803</v>
      </c>
      <c r="W60" s="520">
        <v>191.61979861100014</v>
      </c>
      <c r="X60" s="285">
        <v>205.88195000000002</v>
      </c>
      <c r="Y60" s="285">
        <v>234.92463179999982</v>
      </c>
      <c r="Z60" s="285">
        <f>277491.852544/1000</f>
        <v>277.49185254400004</v>
      </c>
      <c r="AA60" s="285">
        <v>198.88638</v>
      </c>
    </row>
    <row r="61" spans="1:29">
      <c r="A61" s="1106"/>
      <c r="B61" s="92" t="s">
        <v>57</v>
      </c>
      <c r="C61" s="285">
        <v>12077</v>
      </c>
      <c r="D61" s="285">
        <v>12000</v>
      </c>
      <c r="E61" s="285">
        <v>12000</v>
      </c>
      <c r="F61" s="285">
        <v>21000</v>
      </c>
      <c r="G61" s="285">
        <v>13543</v>
      </c>
      <c r="H61" s="285">
        <v>22323</v>
      </c>
      <c r="I61" s="285">
        <v>9714</v>
      </c>
      <c r="J61" s="285">
        <v>19187.669999999998</v>
      </c>
      <c r="K61" s="285">
        <v>19480</v>
      </c>
      <c r="L61" s="285">
        <v>34296</v>
      </c>
      <c r="M61" s="285">
        <v>27191.63</v>
      </c>
      <c r="N61" s="285">
        <v>37637</v>
      </c>
      <c r="O61" s="285">
        <v>37230</v>
      </c>
      <c r="P61" s="285">
        <v>28160.842830000001</v>
      </c>
      <c r="Q61" s="285">
        <v>28160.842830000001</v>
      </c>
      <c r="R61" s="285">
        <v>31137</v>
      </c>
      <c r="S61" s="285">
        <v>31017.414089999998</v>
      </c>
      <c r="T61" s="285">
        <v>26773</v>
      </c>
      <c r="U61" s="285">
        <v>21709</v>
      </c>
      <c r="V61" s="285">
        <v>22754.040792175834</v>
      </c>
      <c r="W61" s="285">
        <v>26006.904304000018</v>
      </c>
      <c r="X61" s="285">
        <v>30319.036067163262</v>
      </c>
      <c r="Y61" s="285">
        <v>33567.607149999982</v>
      </c>
      <c r="Z61" s="285">
        <v>36547.312769999997</v>
      </c>
      <c r="AA61" s="285"/>
    </row>
    <row r="62" spans="1:29">
      <c r="A62" s="1106"/>
      <c r="B62" s="92" t="s">
        <v>524</v>
      </c>
      <c r="C62" s="285">
        <v>12077</v>
      </c>
      <c r="D62" s="285">
        <v>12000</v>
      </c>
      <c r="E62" s="285">
        <v>12000</v>
      </c>
      <c r="F62" s="285">
        <v>21000</v>
      </c>
      <c r="G62" s="285">
        <v>13543</v>
      </c>
      <c r="H62" s="285">
        <v>22033</v>
      </c>
      <c r="I62" s="285">
        <v>17100</v>
      </c>
      <c r="J62" s="285">
        <v>18833</v>
      </c>
      <c r="K62" s="285">
        <v>11394</v>
      </c>
      <c r="L62" s="285">
        <v>34296</v>
      </c>
      <c r="M62" s="285">
        <v>27291</v>
      </c>
      <c r="N62" s="285">
        <v>37631</v>
      </c>
      <c r="O62" s="285">
        <v>37209</v>
      </c>
      <c r="P62" s="285">
        <v>41810</v>
      </c>
      <c r="Q62" s="285">
        <v>28159</v>
      </c>
      <c r="R62" s="285">
        <v>31137</v>
      </c>
      <c r="S62" s="285">
        <v>24170</v>
      </c>
      <c r="T62" s="285">
        <v>26741</v>
      </c>
      <c r="U62" s="285">
        <v>21675</v>
      </c>
      <c r="V62" s="285">
        <v>22706</v>
      </c>
      <c r="W62" s="520">
        <v>26007</v>
      </c>
      <c r="X62" s="285">
        <v>30319</v>
      </c>
      <c r="Y62" s="285">
        <v>33568</v>
      </c>
      <c r="Z62" s="285">
        <v>36551</v>
      </c>
      <c r="AA62" s="285">
        <v>28052</v>
      </c>
    </row>
    <row r="63" spans="1:29">
      <c r="A63" s="1106"/>
      <c r="B63" s="92" t="s">
        <v>56</v>
      </c>
      <c r="C63" s="285">
        <v>6210.1515276972759</v>
      </c>
      <c r="D63" s="285">
        <v>6666.666666666667</v>
      </c>
      <c r="E63" s="285">
        <v>6250</v>
      </c>
      <c r="F63" s="520">
        <v>6474.666666666667</v>
      </c>
      <c r="G63" s="520">
        <v>6118.142213689729</v>
      </c>
      <c r="H63" s="520">
        <v>6129.6868700443492</v>
      </c>
      <c r="I63" s="520">
        <v>5505.3530986205478</v>
      </c>
      <c r="J63" s="520">
        <v>6037.3604507477994</v>
      </c>
      <c r="K63" s="520">
        <v>5813.2443531827512</v>
      </c>
      <c r="L63" s="520">
        <v>5699.0902729181244</v>
      </c>
      <c r="M63" s="520">
        <v>633.48758423088282</v>
      </c>
      <c r="N63" s="520">
        <v>6305.9223636315328</v>
      </c>
      <c r="O63" s="520">
        <v>6809.6159011549826</v>
      </c>
      <c r="P63" s="520">
        <v>7155.4723456407282</v>
      </c>
      <c r="Q63" s="520">
        <v>7155.4723456407282</v>
      </c>
      <c r="R63" s="520">
        <v>3336.5156790956094</v>
      </c>
      <c r="S63" s="520">
        <v>5143.358706083548</v>
      </c>
      <c r="T63" s="520">
        <v>7235.386396742987</v>
      </c>
      <c r="U63" s="520">
        <v>5272.6058316827121</v>
      </c>
      <c r="V63" s="520">
        <v>6673.5604374697741</v>
      </c>
      <c r="W63" s="520">
        <v>7368.0356712631828</v>
      </c>
      <c r="X63" s="520">
        <v>6790.517665005138</v>
      </c>
      <c r="Y63" s="520">
        <v>6998.5516319413891</v>
      </c>
      <c r="Z63" s="285">
        <v>7592</v>
      </c>
      <c r="AA63" s="285">
        <v>7090</v>
      </c>
    </row>
    <row r="64" spans="1:29" ht="14.15" customHeight="1">
      <c r="A64" s="1106" t="s">
        <v>0</v>
      </c>
      <c r="B64" s="92" t="s">
        <v>84</v>
      </c>
      <c r="C64" s="285">
        <v>250</v>
      </c>
      <c r="D64" s="285">
        <v>325</v>
      </c>
      <c r="E64" s="285">
        <v>160</v>
      </c>
      <c r="F64" s="285">
        <v>120</v>
      </c>
      <c r="G64" s="285">
        <v>122</v>
      </c>
      <c r="H64" s="285">
        <v>134</v>
      </c>
      <c r="I64" s="285">
        <v>144</v>
      </c>
      <c r="J64" s="285">
        <v>128</v>
      </c>
      <c r="K64" s="285">
        <v>31</v>
      </c>
      <c r="L64" s="285">
        <v>40</v>
      </c>
      <c r="M64" s="285">
        <v>41.8</v>
      </c>
      <c r="N64" s="285">
        <v>44</v>
      </c>
      <c r="O64" s="285">
        <v>42</v>
      </c>
      <c r="P64" s="285">
        <v>273.584</v>
      </c>
      <c r="Q64" s="285">
        <v>554.13024110344827</v>
      </c>
      <c r="R64" s="285">
        <v>603.33654941094426</v>
      </c>
      <c r="S64" s="285">
        <v>42.008000000000003</v>
      </c>
      <c r="T64" s="285">
        <v>38.715000000000003</v>
      </c>
      <c r="U64" s="285">
        <v>45</v>
      </c>
      <c r="V64" s="285">
        <v>80</v>
      </c>
      <c r="W64" s="520">
        <v>150</v>
      </c>
      <c r="X64" s="285">
        <v>337.21199999999999</v>
      </c>
      <c r="Y64" s="285">
        <v>250</v>
      </c>
      <c r="Z64" s="285">
        <v>300</v>
      </c>
      <c r="AA64" s="285">
        <v>540</v>
      </c>
      <c r="AC64" s="17"/>
    </row>
    <row r="65" spans="1:29">
      <c r="A65" s="1106"/>
      <c r="B65" s="92" t="s">
        <v>57</v>
      </c>
      <c r="C65" s="285">
        <v>46375</v>
      </c>
      <c r="D65" s="285">
        <v>45500</v>
      </c>
      <c r="E65" s="285">
        <v>37500</v>
      </c>
      <c r="F65" s="285">
        <v>26500</v>
      </c>
      <c r="G65" s="285">
        <v>26300</v>
      </c>
      <c r="H65" s="285">
        <v>28000</v>
      </c>
      <c r="I65" s="285">
        <v>35000</v>
      </c>
      <c r="J65" s="285">
        <v>28000</v>
      </c>
      <c r="K65" s="285">
        <v>10300</v>
      </c>
      <c r="L65" s="285">
        <v>13000</v>
      </c>
      <c r="M65" s="285">
        <v>15000</v>
      </c>
      <c r="N65" s="285">
        <v>13000</v>
      </c>
      <c r="O65" s="285">
        <v>12500</v>
      </c>
      <c r="P65" s="285">
        <v>41810</v>
      </c>
      <c r="Q65" s="285">
        <v>84683.992413793094</v>
      </c>
      <c r="R65" s="285">
        <v>84683.992413793094</v>
      </c>
      <c r="S65" s="285"/>
      <c r="T65" s="285"/>
      <c r="U65" s="285"/>
      <c r="V65" s="285"/>
      <c r="W65" s="285"/>
      <c r="X65" s="285"/>
      <c r="Y65" s="285"/>
      <c r="Z65" s="285"/>
      <c r="AA65" s="285"/>
      <c r="AC65" s="17"/>
    </row>
    <row r="66" spans="1:29">
      <c r="A66" s="1106"/>
      <c r="B66" s="92" t="s">
        <v>524</v>
      </c>
      <c r="C66" s="285">
        <v>42551</v>
      </c>
      <c r="D66" s="285">
        <v>37269</v>
      </c>
      <c r="E66" s="285">
        <v>39000</v>
      </c>
      <c r="F66" s="285">
        <v>40809</v>
      </c>
      <c r="G66" s="285">
        <v>70585</v>
      </c>
      <c r="H66" s="285">
        <v>65454</v>
      </c>
      <c r="I66" s="285">
        <v>67201</v>
      </c>
      <c r="J66" s="285">
        <v>49707</v>
      </c>
      <c r="K66" s="285">
        <v>10300</v>
      </c>
      <c r="L66" s="285">
        <v>4000</v>
      </c>
      <c r="M66" s="285">
        <v>6478</v>
      </c>
      <c r="N66" s="285">
        <v>8645</v>
      </c>
      <c r="O66" s="285">
        <v>21377</v>
      </c>
      <c r="P66" s="285">
        <v>21753</v>
      </c>
      <c r="Q66" s="285">
        <v>18059</v>
      </c>
      <c r="R66" s="285">
        <v>22114</v>
      </c>
      <c r="S66" s="285">
        <v>22094</v>
      </c>
      <c r="T66" s="285">
        <v>22070</v>
      </c>
      <c r="U66" s="285">
        <v>27474</v>
      </c>
      <c r="V66" s="285">
        <v>50342</v>
      </c>
      <c r="W66" s="520">
        <v>82068</v>
      </c>
      <c r="X66" s="285"/>
      <c r="Y66" s="285"/>
      <c r="Z66" s="285"/>
      <c r="AA66" s="285">
        <v>111044</v>
      </c>
    </row>
    <row r="67" spans="1:29">
      <c r="A67" s="1106"/>
      <c r="B67" s="92" t="s">
        <v>56</v>
      </c>
      <c r="C67" s="285">
        <v>5390.8355795148245</v>
      </c>
      <c r="D67" s="285">
        <v>7142.8571428571431</v>
      </c>
      <c r="E67" s="285">
        <v>4266.666666666667</v>
      </c>
      <c r="F67" s="285">
        <v>4528.3018867924529</v>
      </c>
      <c r="G67" s="285">
        <v>4638.7832699619776</v>
      </c>
      <c r="H67" s="285">
        <v>4785.7142857142853</v>
      </c>
      <c r="I67" s="285">
        <v>4114.2857142857147</v>
      </c>
      <c r="J67" s="285">
        <v>4571.4285714285716</v>
      </c>
      <c r="K67" s="285">
        <v>3009.7087378640776</v>
      </c>
      <c r="L67" s="285">
        <v>3076.9230769230771</v>
      </c>
      <c r="M67" s="285">
        <v>2786.6666666666665</v>
      </c>
      <c r="N67" s="285">
        <v>3384.6153846153848</v>
      </c>
      <c r="O67" s="285">
        <v>3360</v>
      </c>
      <c r="P67" s="285">
        <v>6543.5063381966038</v>
      </c>
      <c r="Q67" s="285">
        <v>6543.5063381966047</v>
      </c>
      <c r="R67" s="285">
        <v>7124.5643032847192</v>
      </c>
      <c r="S67" s="285"/>
      <c r="T67" s="285"/>
      <c r="U67" s="285"/>
      <c r="V67" s="285"/>
      <c r="W67" s="520">
        <v>1827.8000000000002</v>
      </c>
      <c r="X67" s="285">
        <v>66434</v>
      </c>
      <c r="Y67" s="285">
        <v>48504</v>
      </c>
      <c r="Z67" s="285">
        <v>65878</v>
      </c>
      <c r="AA67" s="285">
        <v>4862.8999999999996</v>
      </c>
      <c r="AC67" s="17"/>
    </row>
    <row r="68" spans="1:29">
      <c r="A68" s="17"/>
      <c r="B68" s="17"/>
      <c r="C68" s="17"/>
      <c r="D68" s="17"/>
      <c r="E68" s="17"/>
      <c r="F68" s="17"/>
      <c r="G68" s="17"/>
      <c r="H68" s="17"/>
      <c r="I68" s="17"/>
      <c r="J68" s="17"/>
      <c r="K68" s="17"/>
      <c r="L68" s="17"/>
      <c r="M68" s="17"/>
    </row>
    <row r="69" spans="1:29" ht="14.65" customHeight="1">
      <c r="A69" s="44" t="s">
        <v>18</v>
      </c>
      <c r="B69" s="13"/>
      <c r="D69" s="13"/>
      <c r="E69" s="13"/>
      <c r="F69" s="13"/>
      <c r="G69" s="13"/>
      <c r="H69" s="13"/>
      <c r="I69" s="13"/>
      <c r="J69" s="13"/>
      <c r="K69" s="13"/>
      <c r="L69" s="13"/>
      <c r="M69" s="13"/>
    </row>
    <row r="70" spans="1:29">
      <c r="A70" s="17"/>
      <c r="B70" s="17"/>
      <c r="D70" s="17"/>
      <c r="E70" s="17"/>
      <c r="F70" s="17"/>
      <c r="G70" s="17"/>
      <c r="H70" s="17"/>
      <c r="I70" s="17"/>
      <c r="J70" s="17"/>
      <c r="K70" s="17"/>
      <c r="L70" s="17"/>
      <c r="M70" s="17"/>
    </row>
    <row r="71" spans="1:29">
      <c r="A71" s="13" t="s">
        <v>380</v>
      </c>
      <c r="B71" s="17"/>
      <c r="D71" s="43"/>
      <c r="E71" s="43"/>
      <c r="F71" s="43"/>
      <c r="G71" s="43"/>
      <c r="H71" s="43"/>
      <c r="I71" s="43"/>
      <c r="J71" s="43"/>
      <c r="K71" s="43"/>
      <c r="L71" s="43"/>
      <c r="M71" s="43"/>
    </row>
    <row r="72" spans="1:29">
      <c r="A72" s="17"/>
      <c r="B72" s="17"/>
      <c r="D72" s="41"/>
      <c r="E72" s="52"/>
      <c r="F72" s="43"/>
      <c r="G72" s="43"/>
      <c r="H72" s="43"/>
      <c r="I72" s="43"/>
      <c r="J72" s="43"/>
      <c r="K72" s="43"/>
      <c r="L72" s="43"/>
      <c r="M72" s="43"/>
    </row>
    <row r="73" spans="1:29" ht="15" customHeight="1">
      <c r="A73" s="41" t="s">
        <v>115</v>
      </c>
      <c r="B73" s="17"/>
      <c r="D73" s="17"/>
      <c r="E73" s="17"/>
      <c r="F73" s="17"/>
      <c r="G73" s="17"/>
      <c r="H73" s="17"/>
      <c r="I73" s="17"/>
      <c r="J73" s="17"/>
      <c r="K73" s="17"/>
      <c r="L73" s="17"/>
      <c r="M73" s="17"/>
    </row>
    <row r="74" spans="1:29">
      <c r="B74" s="17"/>
      <c r="D74" s="41"/>
      <c r="E74" s="43"/>
      <c r="F74" s="43"/>
      <c r="G74" s="43"/>
      <c r="H74" s="43"/>
      <c r="I74" s="43"/>
      <c r="J74" s="43"/>
      <c r="K74" s="43"/>
      <c r="L74" s="43"/>
      <c r="M74" s="43"/>
    </row>
    <row r="75" spans="1:29" ht="15" customHeight="1">
      <c r="A75" s="17" t="s">
        <v>116</v>
      </c>
      <c r="B75" s="57"/>
      <c r="D75" s="42"/>
      <c r="E75" s="42"/>
      <c r="F75" s="42"/>
      <c r="G75" s="42"/>
      <c r="H75" s="42"/>
      <c r="I75" s="42"/>
      <c r="J75" s="42"/>
      <c r="K75" s="42"/>
      <c r="L75" s="42"/>
      <c r="M75" s="42"/>
    </row>
    <row r="76" spans="1:29">
      <c r="B76" s="17"/>
      <c r="D76" s="42"/>
      <c r="E76" s="42"/>
      <c r="F76" s="42"/>
      <c r="G76" s="42"/>
      <c r="H76" s="42"/>
      <c r="I76" s="42"/>
      <c r="J76" s="42"/>
      <c r="K76" s="42"/>
      <c r="L76" s="42"/>
      <c r="M76" s="42"/>
    </row>
    <row r="77" spans="1:29">
      <c r="A77" s="17" t="s">
        <v>563</v>
      </c>
      <c r="B77" s="17"/>
      <c r="D77" s="42"/>
      <c r="E77" s="42"/>
      <c r="F77" s="42"/>
      <c r="G77" s="42"/>
      <c r="H77" s="42"/>
      <c r="I77" s="42"/>
      <c r="J77" s="42"/>
      <c r="K77" s="42"/>
      <c r="L77" s="42"/>
      <c r="M77" s="42"/>
    </row>
    <row r="78" spans="1:29">
      <c r="B78" s="17"/>
      <c r="D78" s="42"/>
      <c r="E78" s="42"/>
      <c r="F78" s="42"/>
      <c r="G78" s="42"/>
      <c r="H78" s="42"/>
      <c r="I78" s="42"/>
      <c r="J78" s="42"/>
      <c r="K78" s="42"/>
      <c r="L78" s="42"/>
      <c r="M78" s="42"/>
    </row>
    <row r="79" spans="1:29">
      <c r="A79" s="17" t="s">
        <v>2727</v>
      </c>
      <c r="B79" s="17"/>
      <c r="D79" s="42"/>
      <c r="E79" s="42"/>
      <c r="F79" s="42"/>
      <c r="G79" s="42"/>
      <c r="H79" s="42"/>
      <c r="I79" s="42"/>
      <c r="J79" s="42"/>
      <c r="K79" s="42"/>
      <c r="L79" s="42"/>
      <c r="M79" s="42"/>
    </row>
    <row r="80" spans="1:29">
      <c r="B80" s="17"/>
      <c r="D80" s="42"/>
      <c r="E80" s="42"/>
      <c r="F80" s="42"/>
      <c r="G80" s="42"/>
      <c r="H80" s="42"/>
      <c r="I80" s="42"/>
      <c r="J80" s="42"/>
      <c r="K80" s="42"/>
      <c r="L80" s="42"/>
      <c r="M80" s="42"/>
    </row>
    <row r="81" spans="1:13">
      <c r="A81" s="17" t="s">
        <v>2934</v>
      </c>
      <c r="B81" s="17"/>
      <c r="C81" s="17"/>
      <c r="D81" s="17"/>
      <c r="E81" s="17"/>
      <c r="F81" s="17"/>
      <c r="G81" s="17"/>
      <c r="H81" s="17"/>
      <c r="I81" s="17"/>
      <c r="J81" s="17"/>
      <c r="K81" s="17"/>
      <c r="L81" s="17"/>
      <c r="M81" s="17"/>
    </row>
    <row r="83" spans="1:13">
      <c r="A83" s="17" t="s">
        <v>2933</v>
      </c>
    </row>
    <row r="84" spans="1:13">
      <c r="A84" s="42"/>
    </row>
    <row r="85" spans="1:13">
      <c r="A85" s="53" t="s">
        <v>2726</v>
      </c>
    </row>
    <row r="87" spans="1:13">
      <c r="A87" s="53" t="s">
        <v>102</v>
      </c>
    </row>
    <row r="89" spans="1:13">
      <c r="A89" s="42" t="s">
        <v>3080</v>
      </c>
    </row>
    <row r="90" spans="1:13">
      <c r="A90" s="42"/>
    </row>
    <row r="91" spans="1:13">
      <c r="A91" s="42" t="s">
        <v>3078</v>
      </c>
    </row>
    <row r="92" spans="1:13">
      <c r="A92" s="42"/>
    </row>
    <row r="93" spans="1:13">
      <c r="A93" s="42" t="s">
        <v>3079</v>
      </c>
    </row>
    <row r="95" spans="1:13">
      <c r="A95" s="17" t="s">
        <v>3370</v>
      </c>
    </row>
    <row r="96" spans="1:13">
      <c r="A96" s="42" t="s">
        <v>102</v>
      </c>
    </row>
    <row r="98" spans="1:1">
      <c r="A98" s="53"/>
    </row>
  </sheetData>
  <protectedRanges>
    <protectedRange sqref="Q25:U25" name="Plage1_8"/>
    <protectedRange sqref="Z57:AA57" name="Range3_22_1"/>
  </protectedRanges>
  <mergeCells count="16">
    <mergeCell ref="A28:A31"/>
    <mergeCell ref="A12:A15"/>
    <mergeCell ref="A20:A23"/>
    <mergeCell ref="A4:A7"/>
    <mergeCell ref="A8:A11"/>
    <mergeCell ref="A16:A19"/>
    <mergeCell ref="A24:A27"/>
    <mergeCell ref="A32:A35"/>
    <mergeCell ref="A56:A59"/>
    <mergeCell ref="A60:A63"/>
    <mergeCell ref="A64:A67"/>
    <mergeCell ref="A36:A39"/>
    <mergeCell ref="A40:A43"/>
    <mergeCell ref="A44:A47"/>
    <mergeCell ref="A48:A51"/>
    <mergeCell ref="A52:A55"/>
  </mergeCells>
  <conditionalFormatting sqref="C3:M3">
    <cfRule type="expression" dxfId="47" priority="2" stopIfTrue="1">
      <formula>ISNA(ACTIVECELL)</formula>
    </cfRule>
  </conditionalFormatting>
  <conditionalFormatting sqref="N1:O2">
    <cfRule type="expression" dxfId="46" priority="1" stopIfTrue="1">
      <formula>#N/A</formula>
    </cfRule>
  </conditionalFormatting>
  <hyperlinks>
    <hyperlink ref="AC3" location="Content!A1" display="Back to content page" xr:uid="{00000000-0004-0000-2F01-000000000000}"/>
  </hyperlinks>
  <pageMargins left="0.7" right="0.7" top="0.75" bottom="0.75" header="0.3" footer="0.3"/>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1-000000000000}">
  <sheetPr codeName="Sheet305"/>
  <dimension ref="A1:AF95"/>
  <sheetViews>
    <sheetView topLeftCell="Q1" zoomScale="99" zoomScaleNormal="99" workbookViewId="0">
      <selection activeCell="Y1" sqref="Y1"/>
    </sheetView>
  </sheetViews>
  <sheetFormatPr defaultRowHeight="14.5"/>
  <cols>
    <col min="1" max="1" width="14.7265625" customWidth="1"/>
    <col min="2" max="2" width="27.54296875" customWidth="1"/>
    <col min="3" max="20" width="13" customWidth="1"/>
    <col min="21" max="22" width="13" bestFit="1" customWidth="1"/>
    <col min="23" max="25" width="11.26953125" customWidth="1"/>
    <col min="26" max="27" width="12" customWidth="1"/>
    <col min="29" max="29" width="14.7265625" hidden="1" customWidth="1"/>
    <col min="30" max="30" width="0" hidden="1" customWidth="1"/>
  </cols>
  <sheetData>
    <row r="1" spans="1:32">
      <c r="A1" s="91" t="s">
        <v>3371</v>
      </c>
      <c r="B1" s="17"/>
      <c r="C1" s="17"/>
      <c r="D1" s="17"/>
      <c r="E1" s="17"/>
      <c r="F1" s="17"/>
      <c r="G1" s="17"/>
      <c r="H1" s="17"/>
      <c r="I1" s="17"/>
      <c r="J1" s="17"/>
      <c r="K1" s="17"/>
      <c r="L1" s="17"/>
      <c r="M1" s="17"/>
      <c r="N1" s="62"/>
      <c r="O1" s="62"/>
      <c r="P1" s="17"/>
      <c r="R1" s="13"/>
      <c r="S1" s="13"/>
      <c r="T1" s="13"/>
      <c r="U1" s="13"/>
      <c r="V1" s="13"/>
      <c r="W1" s="13"/>
      <c r="X1" s="13"/>
      <c r="Y1" s="13"/>
      <c r="Z1" s="13"/>
      <c r="AA1" s="13"/>
    </row>
    <row r="2" spans="1:32">
      <c r="A2" s="40"/>
      <c r="B2" s="40"/>
      <c r="C2" s="40"/>
      <c r="D2" s="17" t="s">
        <v>15</v>
      </c>
      <c r="E2" s="40"/>
      <c r="F2" s="40"/>
      <c r="G2" s="40"/>
      <c r="H2" s="40"/>
      <c r="I2" s="40"/>
      <c r="J2" s="40"/>
      <c r="K2" s="17"/>
      <c r="L2" s="17"/>
      <c r="M2" s="17"/>
      <c r="N2" s="62"/>
      <c r="O2" s="62"/>
      <c r="P2" s="17"/>
      <c r="R2" s="13"/>
      <c r="S2" s="13"/>
      <c r="T2" s="13"/>
      <c r="U2" s="13"/>
      <c r="V2" s="13"/>
      <c r="W2" s="13"/>
      <c r="X2" s="13"/>
      <c r="Y2" s="13"/>
      <c r="Z2" s="13"/>
      <c r="AA2" s="13"/>
    </row>
    <row r="3" spans="1:32">
      <c r="A3" s="216" t="s">
        <v>14</v>
      </c>
      <c r="B3" s="216"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A3" s="21">
        <v>2024</v>
      </c>
      <c r="AC3" s="1" t="s">
        <v>528</v>
      </c>
      <c r="AF3" s="1" t="s">
        <v>528</v>
      </c>
    </row>
    <row r="4" spans="1:32">
      <c r="A4" s="1106" t="s">
        <v>13</v>
      </c>
      <c r="B4" s="92" t="s">
        <v>84</v>
      </c>
      <c r="C4" s="285">
        <v>12.75</v>
      </c>
      <c r="D4" s="285">
        <v>27.055</v>
      </c>
      <c r="E4" s="285">
        <v>31.446999999999999</v>
      </c>
      <c r="F4" s="285">
        <v>58.85</v>
      </c>
      <c r="G4" s="285">
        <v>49.978000000000002</v>
      </c>
      <c r="H4" s="285">
        <v>66.001000000000005</v>
      </c>
      <c r="I4" s="285">
        <v>70.540000000000006</v>
      </c>
      <c r="J4" s="285">
        <v>66.66</v>
      </c>
      <c r="K4" s="285">
        <v>91.924000000000007</v>
      </c>
      <c r="L4" s="285">
        <v>110.828</v>
      </c>
      <c r="M4" s="285">
        <v>115.164</v>
      </c>
      <c r="N4" s="285">
        <v>161.11600000000001</v>
      </c>
      <c r="O4" s="285">
        <v>66.616</v>
      </c>
      <c r="P4" s="285">
        <v>191.72800000000001</v>
      </c>
      <c r="Q4" s="285">
        <v>252.48</v>
      </c>
      <c r="R4" s="285">
        <v>267.23399999999998</v>
      </c>
      <c r="S4" s="285">
        <v>270.30700000000002</v>
      </c>
      <c r="T4" s="285">
        <v>217.52199999999999</v>
      </c>
      <c r="U4" s="285">
        <v>212.089</v>
      </c>
      <c r="V4" s="285">
        <v>211.77600000000001</v>
      </c>
      <c r="W4" s="561">
        <v>223.976</v>
      </c>
      <c r="X4" s="561">
        <v>222.33199999999999</v>
      </c>
      <c r="Y4" s="561">
        <v>226.172</v>
      </c>
      <c r="Z4" s="561">
        <v>233.483</v>
      </c>
      <c r="AA4" s="561">
        <v>248.90100000000001</v>
      </c>
    </row>
    <row r="5" spans="1:32">
      <c r="A5" s="1106"/>
      <c r="B5" s="92" t="s">
        <v>57</v>
      </c>
      <c r="C5" s="285">
        <v>38541</v>
      </c>
      <c r="D5" s="285">
        <v>81482</v>
      </c>
      <c r="E5" s="285">
        <v>75867</v>
      </c>
      <c r="F5" s="285">
        <v>150279</v>
      </c>
      <c r="G5" s="285">
        <v>173249</v>
      </c>
      <c r="H5" s="285">
        <v>162607</v>
      </c>
      <c r="I5" s="285">
        <v>197646</v>
      </c>
      <c r="J5" s="285">
        <v>231741</v>
      </c>
      <c r="K5" s="285">
        <v>259083</v>
      </c>
      <c r="L5" s="285">
        <v>289347</v>
      </c>
      <c r="M5" s="285">
        <v>297174</v>
      </c>
      <c r="N5" s="285">
        <v>317364</v>
      </c>
      <c r="O5" s="285">
        <v>342824</v>
      </c>
      <c r="P5" s="285">
        <v>334662</v>
      </c>
      <c r="Q5" s="285"/>
      <c r="R5" s="285"/>
      <c r="S5" s="285"/>
      <c r="T5" s="285"/>
      <c r="U5" s="285"/>
      <c r="V5" s="285"/>
      <c r="W5" s="285"/>
      <c r="X5" s="285"/>
      <c r="Y5" s="285"/>
      <c r="Z5" s="561"/>
      <c r="AA5" s="561"/>
    </row>
    <row r="6" spans="1:32">
      <c r="A6" s="1106"/>
      <c r="B6" s="92" t="s">
        <v>524</v>
      </c>
      <c r="C6" s="285">
        <v>38541</v>
      </c>
      <c r="D6" s="285">
        <v>81482</v>
      </c>
      <c r="E6" s="285">
        <v>85766</v>
      </c>
      <c r="F6" s="285">
        <v>150281</v>
      </c>
      <c r="G6" s="285">
        <v>175202</v>
      </c>
      <c r="H6" s="285">
        <v>181778</v>
      </c>
      <c r="I6" s="285">
        <v>170000</v>
      </c>
      <c r="J6" s="285">
        <v>231741</v>
      </c>
      <c r="K6" s="285">
        <v>259081</v>
      </c>
      <c r="L6" s="285">
        <v>277772</v>
      </c>
      <c r="M6" s="285">
        <v>285287</v>
      </c>
      <c r="N6" s="285">
        <v>314232</v>
      </c>
      <c r="O6" s="285">
        <v>231620</v>
      </c>
      <c r="P6" s="285">
        <v>334662</v>
      </c>
      <c r="Q6" s="285">
        <v>335580</v>
      </c>
      <c r="R6" s="285">
        <v>335021</v>
      </c>
      <c r="S6" s="285">
        <v>344666</v>
      </c>
      <c r="T6" s="285">
        <v>325347</v>
      </c>
      <c r="U6" s="285">
        <v>337971</v>
      </c>
      <c r="V6" s="285">
        <v>336835</v>
      </c>
      <c r="W6" s="285">
        <v>345322</v>
      </c>
      <c r="X6" s="285">
        <v>350824</v>
      </c>
      <c r="Y6" s="285">
        <v>351479</v>
      </c>
      <c r="Z6" s="285">
        <v>361101</v>
      </c>
      <c r="AA6" s="285">
        <v>369237</v>
      </c>
    </row>
    <row r="7" spans="1:32">
      <c r="A7" s="1106"/>
      <c r="B7" s="92" t="s">
        <v>56</v>
      </c>
      <c r="C7" s="285">
        <v>330.81653304273374</v>
      </c>
      <c r="D7" s="285">
        <v>332.036523403942</v>
      </c>
      <c r="E7" s="285">
        <v>414.50169375354238</v>
      </c>
      <c r="F7" s="285">
        <v>391.60494812981187</v>
      </c>
      <c r="G7" s="285">
        <v>288.4749695524938</v>
      </c>
      <c r="H7" s="285">
        <v>405.89273524510014</v>
      </c>
      <c r="I7" s="285">
        <v>356.90072149196038</v>
      </c>
      <c r="J7" s="285">
        <v>287.64871127681334</v>
      </c>
      <c r="K7" s="285">
        <v>354.80521686100593</v>
      </c>
      <c r="L7" s="285">
        <v>383.02799061334662</v>
      </c>
      <c r="M7" s="285">
        <v>387.53053766480247</v>
      </c>
      <c r="N7" s="285">
        <v>507.6694269041227</v>
      </c>
      <c r="O7" s="285">
        <v>194.3154504935477</v>
      </c>
      <c r="P7" s="285">
        <v>572.9004189301445</v>
      </c>
      <c r="Q7" s="285">
        <v>752.40000000000009</v>
      </c>
      <c r="R7" s="285">
        <v>797.7</v>
      </c>
      <c r="S7" s="285">
        <v>784.30000000000007</v>
      </c>
      <c r="T7" s="285">
        <v>668.6</v>
      </c>
      <c r="U7" s="285">
        <v>627.5</v>
      </c>
      <c r="V7" s="285">
        <v>628.70000000000005</v>
      </c>
      <c r="W7" s="561">
        <v>648.6</v>
      </c>
      <c r="X7" s="561">
        <v>633.70000000000005</v>
      </c>
      <c r="Y7" s="561">
        <v>643.5</v>
      </c>
      <c r="Z7" s="561">
        <v>646.6</v>
      </c>
      <c r="AA7" s="561">
        <v>674.1</v>
      </c>
      <c r="AC7" s="33"/>
    </row>
    <row r="8" spans="1:32">
      <c r="A8" s="1106" t="s">
        <v>12</v>
      </c>
      <c r="B8" s="92" t="s">
        <v>84</v>
      </c>
      <c r="C8" s="285">
        <v>1.23</v>
      </c>
      <c r="D8" s="285">
        <v>0.14699999999999999</v>
      </c>
      <c r="E8" s="285">
        <v>0.13700000000000001</v>
      </c>
      <c r="F8" s="285">
        <v>0.57799999999999996</v>
      </c>
      <c r="G8" s="285">
        <v>0.6</v>
      </c>
      <c r="H8" s="285">
        <v>0.6</v>
      </c>
      <c r="I8" s="285">
        <v>0.6</v>
      </c>
      <c r="J8" s="285">
        <v>0.6</v>
      </c>
      <c r="K8" s="285">
        <v>1.1599999999999999</v>
      </c>
      <c r="L8" s="285">
        <v>0.8</v>
      </c>
      <c r="M8" s="285">
        <v>0.6</v>
      </c>
      <c r="N8" s="285">
        <v>0.8</v>
      </c>
      <c r="O8" s="285">
        <v>1.5</v>
      </c>
      <c r="P8" s="285">
        <v>5.7</v>
      </c>
      <c r="Q8" s="285">
        <v>4.5</v>
      </c>
      <c r="R8" s="285">
        <v>3.6</v>
      </c>
      <c r="S8" s="285">
        <v>0.33900000000000002</v>
      </c>
      <c r="T8" s="285">
        <v>0.14499999999999999</v>
      </c>
      <c r="U8" s="285">
        <v>0.36099999999999999</v>
      </c>
      <c r="V8" s="285">
        <v>8.7999999999999995E-2</v>
      </c>
      <c r="W8" s="561">
        <v>1.3500799999999999</v>
      </c>
      <c r="X8" s="561">
        <v>1.0376800000000002</v>
      </c>
      <c r="Y8" s="561">
        <v>0.62502999999999997</v>
      </c>
      <c r="Z8" s="561">
        <v>0.40623999999999999</v>
      </c>
      <c r="AA8" s="561">
        <v>0.50012000000000001</v>
      </c>
    </row>
    <row r="9" spans="1:32">
      <c r="A9" s="1106"/>
      <c r="B9" s="92" t="s">
        <v>57</v>
      </c>
      <c r="C9" s="285">
        <v>1230</v>
      </c>
      <c r="D9" s="285">
        <v>150</v>
      </c>
      <c r="E9" s="285">
        <v>140</v>
      </c>
      <c r="F9" s="285">
        <v>600</v>
      </c>
      <c r="G9" s="285">
        <v>600</v>
      </c>
      <c r="H9" s="285">
        <v>600</v>
      </c>
      <c r="I9" s="285">
        <v>600</v>
      </c>
      <c r="J9" s="285">
        <v>600</v>
      </c>
      <c r="K9" s="285">
        <v>959</v>
      </c>
      <c r="L9" s="285">
        <v>518</v>
      </c>
      <c r="M9" s="285">
        <v>520</v>
      </c>
      <c r="N9" s="285">
        <v>2491</v>
      </c>
      <c r="O9" s="285">
        <v>2685</v>
      </c>
      <c r="P9" s="285">
        <v>9800</v>
      </c>
      <c r="Q9" s="285">
        <v>7600</v>
      </c>
      <c r="R9" s="285">
        <v>7235</v>
      </c>
      <c r="S9" s="285"/>
      <c r="T9" s="285"/>
      <c r="U9" s="285"/>
      <c r="V9" s="285"/>
      <c r="W9" s="285"/>
      <c r="X9" s="285"/>
      <c r="Y9" s="285"/>
      <c r="Z9" s="561"/>
      <c r="AA9" s="561"/>
    </row>
    <row r="10" spans="1:32">
      <c r="A10" s="1106"/>
      <c r="B10" s="92" t="s">
        <v>524</v>
      </c>
      <c r="C10" s="285">
        <v>1230</v>
      </c>
      <c r="D10" s="285">
        <v>1000</v>
      </c>
      <c r="E10" s="285">
        <v>1000</v>
      </c>
      <c r="F10" s="285">
        <v>600</v>
      </c>
      <c r="G10" s="285">
        <v>1000</v>
      </c>
      <c r="H10" s="285">
        <v>1117</v>
      </c>
      <c r="I10" s="285">
        <v>1000</v>
      </c>
      <c r="J10" s="285">
        <v>293</v>
      </c>
      <c r="K10" s="285">
        <v>959</v>
      </c>
      <c r="L10" s="285">
        <v>2350</v>
      </c>
      <c r="M10" s="285">
        <v>3075</v>
      </c>
      <c r="N10" s="285">
        <v>1408</v>
      </c>
      <c r="O10" s="285">
        <v>560</v>
      </c>
      <c r="P10" s="285">
        <v>641</v>
      </c>
      <c r="Q10" s="285">
        <v>1239</v>
      </c>
      <c r="R10" s="285">
        <v>636</v>
      </c>
      <c r="S10" s="285">
        <v>1136</v>
      </c>
      <c r="T10" s="285">
        <v>896</v>
      </c>
      <c r="U10" s="285">
        <v>1913</v>
      </c>
      <c r="V10" s="285">
        <v>638</v>
      </c>
      <c r="W10" s="285"/>
      <c r="X10" s="285"/>
      <c r="Y10" s="285"/>
      <c r="Z10" s="561"/>
      <c r="AA10" s="561">
        <v>1529</v>
      </c>
    </row>
    <row r="11" spans="1:32">
      <c r="A11" s="1106"/>
      <c r="B11" s="92" t="s">
        <v>56</v>
      </c>
      <c r="C11" s="285">
        <v>1000</v>
      </c>
      <c r="D11" s="285">
        <v>980</v>
      </c>
      <c r="E11" s="285">
        <v>978.57142857142856</v>
      </c>
      <c r="F11" s="285">
        <v>963.33333333333337</v>
      </c>
      <c r="G11" s="285">
        <v>1000</v>
      </c>
      <c r="H11" s="285">
        <v>1000</v>
      </c>
      <c r="I11" s="285">
        <v>1000</v>
      </c>
      <c r="J11" s="285">
        <v>1000</v>
      </c>
      <c r="K11" s="285">
        <v>1209.5933263816476</v>
      </c>
      <c r="L11" s="285">
        <v>1544.4015444015445</v>
      </c>
      <c r="M11" s="285">
        <v>1153.8461538461538</v>
      </c>
      <c r="N11" s="285">
        <v>321.15616218386191</v>
      </c>
      <c r="O11" s="285">
        <v>558.65921787709499</v>
      </c>
      <c r="P11" s="285">
        <v>581.63265306122446</v>
      </c>
      <c r="Q11" s="285">
        <v>592.10526315789468</v>
      </c>
      <c r="R11" s="285">
        <v>497.58120248790601</v>
      </c>
      <c r="S11" s="285">
        <v>298.40000000000003</v>
      </c>
      <c r="T11" s="285">
        <v>161.80000000000001</v>
      </c>
      <c r="U11" s="285">
        <v>188.70000000000002</v>
      </c>
      <c r="V11" s="285">
        <v>137.9</v>
      </c>
      <c r="W11" s="561">
        <v>588.20000000000005</v>
      </c>
      <c r="X11" s="561">
        <v>603.9</v>
      </c>
      <c r="Y11" s="561">
        <v>243.7</v>
      </c>
      <c r="Z11" s="561">
        <v>250.5</v>
      </c>
      <c r="AA11" s="561">
        <v>327.10000000000002</v>
      </c>
    </row>
    <row r="12" spans="1:32">
      <c r="A12" s="1106" t="s">
        <v>483</v>
      </c>
      <c r="B12" s="92" t="s">
        <v>84</v>
      </c>
      <c r="C12" s="285">
        <v>0.82899999999999996</v>
      </c>
      <c r="D12" s="285">
        <v>0.84</v>
      </c>
      <c r="E12" s="285">
        <v>0.86</v>
      </c>
      <c r="F12" s="285">
        <v>0.87</v>
      </c>
      <c r="G12" s="285">
        <v>0.84</v>
      </c>
      <c r="H12" s="285">
        <v>0.88</v>
      </c>
      <c r="I12" s="285">
        <v>0.9</v>
      </c>
      <c r="J12" s="285">
        <v>0.84</v>
      </c>
      <c r="K12" s="285">
        <v>0.9</v>
      </c>
      <c r="L12" s="285">
        <v>0.90400000000000003</v>
      </c>
      <c r="M12" s="285">
        <v>0.91700000000000004</v>
      </c>
      <c r="N12" s="285">
        <v>0.91700000000000004</v>
      </c>
      <c r="O12" s="285">
        <v>0.92700000000000005</v>
      </c>
      <c r="P12" s="285">
        <v>0.93600000000000005</v>
      </c>
      <c r="Q12" s="285">
        <v>0.94499999999999995</v>
      </c>
      <c r="R12" s="285">
        <v>0.95699999999999996</v>
      </c>
      <c r="S12" s="285">
        <v>0.96199999999999997</v>
      </c>
      <c r="T12" s="285">
        <v>0.97</v>
      </c>
      <c r="U12" s="285">
        <v>0.97799999999999998</v>
      </c>
      <c r="V12" s="285">
        <v>0.98599999999999999</v>
      </c>
      <c r="W12" s="561">
        <v>4.5750000000000002</v>
      </c>
      <c r="X12" s="561">
        <v>4.702</v>
      </c>
      <c r="Y12" s="561">
        <v>4.7931899999999992</v>
      </c>
      <c r="Z12" s="561">
        <v>4.8471700000000002</v>
      </c>
      <c r="AA12" s="561">
        <v>4.9267299999999992</v>
      </c>
    </row>
    <row r="13" spans="1:32">
      <c r="A13" s="1106"/>
      <c r="B13" s="92" t="s">
        <v>57</v>
      </c>
      <c r="C13" s="285"/>
      <c r="D13" s="285"/>
      <c r="E13" s="285"/>
      <c r="F13" s="285"/>
      <c r="G13" s="285"/>
      <c r="H13" s="285"/>
      <c r="I13" s="285"/>
      <c r="J13" s="285"/>
      <c r="K13" s="285"/>
      <c r="L13" s="285"/>
      <c r="M13" s="285"/>
      <c r="N13" s="285"/>
      <c r="O13" s="285"/>
      <c r="P13" s="285"/>
      <c r="Q13" s="285"/>
      <c r="R13" s="285"/>
      <c r="S13" s="285"/>
      <c r="T13" s="285"/>
      <c r="U13" s="285"/>
      <c r="V13" s="285"/>
      <c r="W13" s="285"/>
      <c r="X13" s="285"/>
      <c r="Y13" s="285"/>
      <c r="Z13" s="561"/>
      <c r="AA13" s="561"/>
    </row>
    <row r="14" spans="1:32">
      <c r="A14" s="1106"/>
      <c r="B14" s="92" t="s">
        <v>524</v>
      </c>
      <c r="C14" s="285">
        <v>1025</v>
      </c>
      <c r="D14" s="285">
        <v>1020</v>
      </c>
      <c r="E14" s="285">
        <v>1040</v>
      </c>
      <c r="F14" s="285">
        <v>1050</v>
      </c>
      <c r="G14" s="285">
        <v>1000</v>
      </c>
      <c r="H14" s="285">
        <v>1070</v>
      </c>
      <c r="I14" s="285">
        <v>1090</v>
      </c>
      <c r="J14" s="285">
        <v>1000</v>
      </c>
      <c r="K14" s="285">
        <v>1090</v>
      </c>
      <c r="L14" s="285">
        <v>1087</v>
      </c>
      <c r="M14" s="285">
        <v>1092</v>
      </c>
      <c r="N14" s="285">
        <v>1092</v>
      </c>
      <c r="O14" s="285">
        <v>1102</v>
      </c>
      <c r="P14" s="285">
        <v>1111</v>
      </c>
      <c r="Q14" s="285">
        <v>1123</v>
      </c>
      <c r="R14" s="285">
        <v>1136</v>
      </c>
      <c r="S14" s="285">
        <v>1144</v>
      </c>
      <c r="T14" s="285">
        <v>1153</v>
      </c>
      <c r="U14" s="285">
        <v>1161</v>
      </c>
      <c r="V14" s="285">
        <v>1170</v>
      </c>
      <c r="W14" s="285"/>
      <c r="X14" s="285"/>
      <c r="Y14" s="285"/>
      <c r="Z14" s="561"/>
      <c r="AA14" s="561">
        <v>5600</v>
      </c>
    </row>
    <row r="15" spans="1:32">
      <c r="A15" s="1106"/>
      <c r="B15" s="92" t="s">
        <v>56</v>
      </c>
      <c r="C15" s="285">
        <v>808.80000000000007</v>
      </c>
      <c r="D15" s="285">
        <v>823.5</v>
      </c>
      <c r="E15" s="285">
        <v>826.90000000000009</v>
      </c>
      <c r="F15" s="285">
        <v>828.6</v>
      </c>
      <c r="G15" s="285">
        <v>840</v>
      </c>
      <c r="H15" s="285">
        <v>822.40000000000009</v>
      </c>
      <c r="I15" s="285">
        <v>825.7</v>
      </c>
      <c r="J15" s="285">
        <v>840</v>
      </c>
      <c r="K15" s="285">
        <v>825.7</v>
      </c>
      <c r="L15" s="285">
        <v>831.6</v>
      </c>
      <c r="M15" s="285">
        <v>839.7</v>
      </c>
      <c r="N15" s="285">
        <v>839.7</v>
      </c>
      <c r="O15" s="285">
        <v>841.2</v>
      </c>
      <c r="P15" s="285">
        <v>842.5</v>
      </c>
      <c r="Q15" s="285">
        <v>841.5</v>
      </c>
      <c r="R15" s="285">
        <v>842.40000000000009</v>
      </c>
      <c r="S15" s="285">
        <v>840.90000000000009</v>
      </c>
      <c r="T15" s="285">
        <v>841.30000000000007</v>
      </c>
      <c r="U15" s="285">
        <v>842.40000000000009</v>
      </c>
      <c r="V15" s="285">
        <v>842.7</v>
      </c>
      <c r="W15" s="561">
        <v>874.9</v>
      </c>
      <c r="X15" s="561">
        <v>875.1</v>
      </c>
      <c r="Y15" s="561">
        <v>876.8</v>
      </c>
      <c r="Z15" s="561">
        <v>878.4</v>
      </c>
      <c r="AA15" s="561">
        <v>879.7</v>
      </c>
    </row>
    <row r="16" spans="1:32">
      <c r="A16" s="1107" t="s">
        <v>89</v>
      </c>
      <c r="B16" s="92" t="s">
        <v>84</v>
      </c>
      <c r="C16" s="285">
        <v>382</v>
      </c>
      <c r="D16" s="285">
        <v>368.495</v>
      </c>
      <c r="E16" s="285">
        <v>355.48</v>
      </c>
      <c r="F16" s="285">
        <v>359.64</v>
      </c>
      <c r="G16" s="285">
        <v>363.85</v>
      </c>
      <c r="H16" s="285">
        <v>368.11</v>
      </c>
      <c r="I16" s="285">
        <v>368.74</v>
      </c>
      <c r="J16" s="285">
        <v>369.37</v>
      </c>
      <c r="K16" s="285">
        <v>370</v>
      </c>
      <c r="L16" s="285">
        <v>370.63099999999997</v>
      </c>
      <c r="M16" s="285">
        <v>371.26299999999998</v>
      </c>
      <c r="N16" s="285"/>
      <c r="O16" s="285"/>
      <c r="P16" s="285">
        <v>370</v>
      </c>
      <c r="Q16" s="285">
        <v>421.56799999999998</v>
      </c>
      <c r="R16" s="285">
        <v>422.327</v>
      </c>
      <c r="S16" s="285">
        <v>295</v>
      </c>
      <c r="T16" s="285">
        <v>443.38799999999998</v>
      </c>
      <c r="U16" s="285">
        <v>445.476</v>
      </c>
      <c r="V16" s="285">
        <v>455.35599999999999</v>
      </c>
      <c r="W16" s="285">
        <v>465.47399999999999</v>
      </c>
      <c r="X16" s="285">
        <v>475.81700000000001</v>
      </c>
      <c r="Y16" s="285">
        <v>486.38900000000001</v>
      </c>
      <c r="Z16" s="561">
        <v>497.197</v>
      </c>
      <c r="AA16" s="561">
        <v>508.245</v>
      </c>
    </row>
    <row r="17" spans="1:30">
      <c r="A17" s="1107"/>
      <c r="B17" s="92" t="s">
        <v>57</v>
      </c>
      <c r="C17" s="285">
        <v>491003</v>
      </c>
      <c r="D17" s="285">
        <v>473644</v>
      </c>
      <c r="E17" s="285">
        <v>456915</v>
      </c>
      <c r="F17" s="285">
        <v>462262</v>
      </c>
      <c r="G17" s="285">
        <v>467674</v>
      </c>
      <c r="H17" s="285">
        <v>473149</v>
      </c>
      <c r="I17" s="285">
        <v>473959</v>
      </c>
      <c r="J17" s="285">
        <v>474769</v>
      </c>
      <c r="K17" s="285">
        <v>475578</v>
      </c>
      <c r="L17" s="285">
        <v>476388</v>
      </c>
      <c r="M17" s="285">
        <v>477199</v>
      </c>
      <c r="N17" s="285">
        <v>473000</v>
      </c>
      <c r="O17" s="285">
        <v>477000</v>
      </c>
      <c r="P17" s="285">
        <v>477000</v>
      </c>
      <c r="Q17" s="285"/>
      <c r="R17" s="285"/>
      <c r="S17" s="285"/>
      <c r="T17" s="285"/>
      <c r="U17" s="285"/>
      <c r="V17" s="285"/>
      <c r="W17" s="285"/>
      <c r="X17" s="285"/>
      <c r="Y17" s="285"/>
      <c r="Z17" s="561"/>
      <c r="AA17" s="561"/>
    </row>
    <row r="18" spans="1:30">
      <c r="A18" s="1107"/>
      <c r="B18" s="92" t="s">
        <v>524</v>
      </c>
      <c r="C18" s="285">
        <v>491003</v>
      </c>
      <c r="D18" s="285">
        <v>473644</v>
      </c>
      <c r="E18" s="285">
        <v>456915</v>
      </c>
      <c r="F18" s="285">
        <v>462262</v>
      </c>
      <c r="G18" s="285">
        <v>467674</v>
      </c>
      <c r="H18" s="285">
        <v>473149</v>
      </c>
      <c r="I18" s="285">
        <v>473959</v>
      </c>
      <c r="J18" s="285">
        <v>474769</v>
      </c>
      <c r="K18" s="285">
        <v>475578</v>
      </c>
      <c r="L18" s="285">
        <v>476388</v>
      </c>
      <c r="M18" s="285">
        <v>477199</v>
      </c>
      <c r="N18" s="285">
        <v>473000</v>
      </c>
      <c r="O18" s="285">
        <v>480000</v>
      </c>
      <c r="P18" s="285">
        <v>488000</v>
      </c>
      <c r="Q18" s="285">
        <v>490000</v>
      </c>
      <c r="R18" s="285">
        <v>492000</v>
      </c>
      <c r="S18" s="285">
        <v>495000</v>
      </c>
      <c r="T18" s="285">
        <v>495000</v>
      </c>
      <c r="U18" s="285">
        <v>495000</v>
      </c>
      <c r="V18" s="285">
        <v>495000</v>
      </c>
      <c r="W18" s="285"/>
      <c r="X18" s="285"/>
      <c r="Y18" s="285"/>
      <c r="Z18" s="561"/>
      <c r="AA18" s="561">
        <v>515000</v>
      </c>
    </row>
    <row r="19" spans="1:30">
      <c r="A19" s="1107"/>
      <c r="B19" s="92" t="s">
        <v>56</v>
      </c>
      <c r="C19" s="285">
        <v>777.9993197597571</v>
      </c>
      <c r="D19" s="285">
        <v>777.99993243870927</v>
      </c>
      <c r="E19" s="285">
        <v>778.00028451681385</v>
      </c>
      <c r="F19" s="285">
        <v>778.00035477716096</v>
      </c>
      <c r="G19" s="285">
        <v>777.99920457412645</v>
      </c>
      <c r="H19" s="285">
        <v>778.00016485293213</v>
      </c>
      <c r="I19" s="285">
        <v>777.9997847915115</v>
      </c>
      <c r="J19" s="285">
        <v>777.99940602693096</v>
      </c>
      <c r="K19" s="285">
        <v>778.00066445462153</v>
      </c>
      <c r="L19" s="285">
        <v>778.00238461086337</v>
      </c>
      <c r="M19" s="285">
        <v>778.00456413362144</v>
      </c>
      <c r="N19" s="285"/>
      <c r="O19" s="285"/>
      <c r="P19" s="285">
        <v>775.68134171907752</v>
      </c>
      <c r="Q19" s="285">
        <v>860.30000000000007</v>
      </c>
      <c r="R19" s="285">
        <v>858.40000000000009</v>
      </c>
      <c r="S19" s="285">
        <v>596</v>
      </c>
      <c r="T19" s="285">
        <v>895.7</v>
      </c>
      <c r="U19" s="285">
        <v>900</v>
      </c>
      <c r="V19" s="285">
        <v>919.90000000000009</v>
      </c>
      <c r="W19" s="561">
        <v>907.4</v>
      </c>
      <c r="X19" s="561">
        <v>923.9</v>
      </c>
      <c r="Y19" s="561">
        <v>953.7</v>
      </c>
      <c r="Z19" s="561">
        <v>974.9</v>
      </c>
      <c r="AA19" s="561">
        <v>986.9</v>
      </c>
    </row>
    <row r="20" spans="1:30">
      <c r="A20" s="1106" t="s">
        <v>482</v>
      </c>
      <c r="B20" s="92" t="s">
        <v>84</v>
      </c>
      <c r="C20" s="285">
        <v>4.0549999999999997</v>
      </c>
      <c r="D20" s="285">
        <v>4.0999999999999996</v>
      </c>
      <c r="E20" s="285">
        <v>4.2</v>
      </c>
      <c r="F20" s="285">
        <v>4.2</v>
      </c>
      <c r="G20" s="285">
        <v>4.3</v>
      </c>
      <c r="H20" s="285">
        <v>4.3</v>
      </c>
      <c r="I20" s="285">
        <v>4.0999999999999996</v>
      </c>
      <c r="J20" s="285">
        <v>4.0999999999999996</v>
      </c>
      <c r="K20" s="285">
        <v>3.4710000000000001</v>
      </c>
      <c r="L20" s="285">
        <v>3.6989999999999998</v>
      </c>
      <c r="M20" s="285">
        <v>3.7</v>
      </c>
      <c r="N20" s="285">
        <v>2.7010000000000001</v>
      </c>
      <c r="O20" s="285">
        <v>3</v>
      </c>
      <c r="P20" s="285">
        <v>3</v>
      </c>
      <c r="Q20" s="285">
        <v>3</v>
      </c>
      <c r="R20" s="285">
        <v>1.7729999999999999</v>
      </c>
      <c r="S20" s="285">
        <v>1.3129999999999999</v>
      </c>
      <c r="T20" s="285">
        <v>0.98299999999999998</v>
      </c>
      <c r="U20" s="285">
        <v>0.74099999999999999</v>
      </c>
      <c r="V20" s="285">
        <v>0.56499999999999995</v>
      </c>
      <c r="W20" s="561">
        <v>2.2968200000000003</v>
      </c>
      <c r="X20" s="561">
        <v>2.2683299999999997</v>
      </c>
      <c r="Y20" s="561">
        <v>2.2417800000000003</v>
      </c>
      <c r="Z20" s="561">
        <v>2.2152399999999997</v>
      </c>
      <c r="AA20" s="561">
        <v>2.15747</v>
      </c>
    </row>
    <row r="21" spans="1:30">
      <c r="A21" s="1106"/>
      <c r="B21" s="92" t="s">
        <v>57</v>
      </c>
      <c r="C21" s="285">
        <v>5510</v>
      </c>
      <c r="D21" s="285">
        <v>5500</v>
      </c>
      <c r="E21" s="285">
        <v>5500</v>
      </c>
      <c r="F21" s="285">
        <v>5500</v>
      </c>
      <c r="G21" s="285">
        <v>5600</v>
      </c>
      <c r="H21" s="285">
        <v>5600</v>
      </c>
      <c r="I21" s="285">
        <v>5500</v>
      </c>
      <c r="J21" s="285">
        <v>5500</v>
      </c>
      <c r="K21" s="285">
        <v>7325</v>
      </c>
      <c r="L21" s="285">
        <v>7372</v>
      </c>
      <c r="M21" s="285">
        <v>7500</v>
      </c>
      <c r="N21" s="285">
        <v>7853</v>
      </c>
      <c r="O21" s="285">
        <v>8000</v>
      </c>
      <c r="P21" s="285">
        <v>8000</v>
      </c>
      <c r="Q21" s="285">
        <v>8000</v>
      </c>
      <c r="R21" s="285"/>
      <c r="S21" s="285"/>
      <c r="T21" s="285"/>
      <c r="U21" s="285"/>
      <c r="V21" s="285"/>
      <c r="W21" s="285"/>
      <c r="X21" s="285"/>
      <c r="Y21" s="285"/>
      <c r="Z21" s="561"/>
      <c r="AA21" s="561"/>
    </row>
    <row r="22" spans="1:30">
      <c r="A22" s="1106"/>
      <c r="B22" s="92" t="s">
        <v>524</v>
      </c>
      <c r="C22" s="285">
        <v>5510</v>
      </c>
      <c r="D22" s="285">
        <v>5500</v>
      </c>
      <c r="E22" s="285">
        <v>5510</v>
      </c>
      <c r="F22" s="285">
        <v>5500</v>
      </c>
      <c r="G22" s="285">
        <v>5600</v>
      </c>
      <c r="H22" s="285">
        <v>5510</v>
      </c>
      <c r="I22" s="285">
        <v>5500</v>
      </c>
      <c r="J22" s="285">
        <v>5510</v>
      </c>
      <c r="K22" s="285">
        <v>5460</v>
      </c>
      <c r="L22" s="285">
        <v>5624</v>
      </c>
      <c r="M22" s="285">
        <v>5349</v>
      </c>
      <c r="N22" s="285">
        <v>5409</v>
      </c>
      <c r="O22" s="285">
        <v>5582</v>
      </c>
      <c r="P22" s="285">
        <v>5838</v>
      </c>
      <c r="Q22" s="285">
        <v>5936</v>
      </c>
      <c r="R22" s="285">
        <v>4137</v>
      </c>
      <c r="S22" s="285">
        <v>3116</v>
      </c>
      <c r="T22" s="285">
        <v>2436</v>
      </c>
      <c r="U22" s="285">
        <v>1925</v>
      </c>
      <c r="V22" s="285">
        <v>1540</v>
      </c>
      <c r="W22" s="285"/>
      <c r="X22" s="285"/>
      <c r="Y22" s="285"/>
      <c r="Z22" s="561"/>
      <c r="AA22" s="561">
        <v>4935</v>
      </c>
    </row>
    <row r="23" spans="1:30">
      <c r="A23" s="1106"/>
      <c r="B23" s="92" t="s">
        <v>56</v>
      </c>
      <c r="C23" s="285">
        <v>735.9346642468239</v>
      </c>
      <c r="D23" s="285">
        <v>745.4545454545455</v>
      </c>
      <c r="E23" s="285">
        <v>763.63636363636363</v>
      </c>
      <c r="F23" s="285">
        <v>763.63636363636363</v>
      </c>
      <c r="G23" s="285">
        <v>767.85714285714289</v>
      </c>
      <c r="H23" s="285">
        <v>767.85714285714289</v>
      </c>
      <c r="I23" s="285">
        <v>745.4545454545455</v>
      </c>
      <c r="J23" s="285">
        <v>745.4545454545455</v>
      </c>
      <c r="K23" s="285">
        <v>473.85665529010237</v>
      </c>
      <c r="L23" s="285">
        <v>501.76342919153552</v>
      </c>
      <c r="M23" s="285">
        <v>493.33333333333331</v>
      </c>
      <c r="N23" s="285">
        <v>343.94498917611105</v>
      </c>
      <c r="O23" s="285">
        <v>375</v>
      </c>
      <c r="P23" s="285">
        <v>375</v>
      </c>
      <c r="Q23" s="285">
        <v>375</v>
      </c>
      <c r="R23" s="285">
        <v>428.6</v>
      </c>
      <c r="S23" s="285">
        <v>421.40000000000003</v>
      </c>
      <c r="T23" s="285">
        <v>403.5</v>
      </c>
      <c r="U23" s="285">
        <v>384.90000000000003</v>
      </c>
      <c r="V23" s="285">
        <v>366.90000000000003</v>
      </c>
      <c r="W23" s="561">
        <v>462</v>
      </c>
      <c r="X23" s="561">
        <v>461.1</v>
      </c>
      <c r="Y23" s="561">
        <v>453.7</v>
      </c>
      <c r="Z23" s="561">
        <v>448.1</v>
      </c>
      <c r="AA23" s="561">
        <v>437.2</v>
      </c>
    </row>
    <row r="24" spans="1:30">
      <c r="A24" s="1106" t="s">
        <v>11</v>
      </c>
      <c r="B24" s="92" t="s">
        <v>84</v>
      </c>
      <c r="C24" s="285" t="s">
        <v>94</v>
      </c>
      <c r="D24" s="285" t="s">
        <v>94</v>
      </c>
      <c r="E24" s="285" t="s">
        <v>94</v>
      </c>
      <c r="F24" s="285" t="s">
        <v>94</v>
      </c>
      <c r="G24" s="285" t="s">
        <v>94</v>
      </c>
      <c r="H24" s="285" t="s">
        <v>94</v>
      </c>
      <c r="I24" s="285" t="s">
        <v>94</v>
      </c>
      <c r="J24" s="285" t="s">
        <v>94</v>
      </c>
      <c r="K24" s="285" t="s">
        <v>94</v>
      </c>
      <c r="L24" s="285" t="s">
        <v>94</v>
      </c>
      <c r="M24" s="285" t="s">
        <v>94</v>
      </c>
      <c r="N24" s="285" t="s">
        <v>94</v>
      </c>
      <c r="O24" s="285" t="s">
        <v>94</v>
      </c>
      <c r="P24" s="285" t="s">
        <v>94</v>
      </c>
      <c r="Q24" s="285" t="s">
        <v>94</v>
      </c>
      <c r="R24" s="285" t="s">
        <v>94</v>
      </c>
      <c r="S24" s="285" t="s">
        <v>94</v>
      </c>
      <c r="T24" s="285" t="s">
        <v>94</v>
      </c>
      <c r="U24" s="285" t="s">
        <v>94</v>
      </c>
      <c r="V24" s="285" t="s">
        <v>94</v>
      </c>
      <c r="W24" s="285" t="s">
        <v>94</v>
      </c>
      <c r="X24" s="285" t="s">
        <v>94</v>
      </c>
      <c r="Y24" s="285" t="s">
        <v>94</v>
      </c>
      <c r="Z24" s="285" t="s">
        <v>94</v>
      </c>
      <c r="AA24" s="285"/>
    </row>
    <row r="25" spans="1:30">
      <c r="A25" s="1106"/>
      <c r="B25" s="92" t="s">
        <v>57</v>
      </c>
      <c r="C25" s="285" t="s">
        <v>94</v>
      </c>
      <c r="D25" s="285" t="s">
        <v>94</v>
      </c>
      <c r="E25" s="285" t="s">
        <v>94</v>
      </c>
      <c r="F25" s="285" t="s">
        <v>94</v>
      </c>
      <c r="G25" s="285" t="s">
        <v>94</v>
      </c>
      <c r="H25" s="285" t="s">
        <v>94</v>
      </c>
      <c r="I25" s="285" t="s">
        <v>94</v>
      </c>
      <c r="J25" s="285" t="s">
        <v>94</v>
      </c>
      <c r="K25" s="285" t="s">
        <v>94</v>
      </c>
      <c r="L25" s="285" t="s">
        <v>94</v>
      </c>
      <c r="M25" s="285" t="s">
        <v>94</v>
      </c>
      <c r="N25" s="285" t="s">
        <v>94</v>
      </c>
      <c r="O25" s="285" t="s">
        <v>94</v>
      </c>
      <c r="P25" s="285" t="s">
        <v>94</v>
      </c>
      <c r="Q25" s="285" t="s">
        <v>94</v>
      </c>
      <c r="R25" s="285" t="s">
        <v>94</v>
      </c>
      <c r="S25" s="285" t="s">
        <v>94</v>
      </c>
      <c r="T25" s="285" t="s">
        <v>94</v>
      </c>
      <c r="U25" s="285" t="s">
        <v>94</v>
      </c>
      <c r="V25" s="285" t="s">
        <v>94</v>
      </c>
      <c r="W25" s="285" t="s">
        <v>94</v>
      </c>
      <c r="X25" s="285" t="s">
        <v>94</v>
      </c>
      <c r="Y25" s="285" t="s">
        <v>94</v>
      </c>
      <c r="Z25" s="285" t="s">
        <v>94</v>
      </c>
      <c r="AA25" s="285"/>
    </row>
    <row r="26" spans="1:30">
      <c r="A26" s="1106"/>
      <c r="B26" s="92" t="s">
        <v>524</v>
      </c>
      <c r="C26" s="285" t="s">
        <v>94</v>
      </c>
      <c r="D26" s="285" t="s">
        <v>94</v>
      </c>
      <c r="E26" s="285" t="s">
        <v>94</v>
      </c>
      <c r="F26" s="285" t="s">
        <v>94</v>
      </c>
      <c r="G26" s="285" t="s">
        <v>94</v>
      </c>
      <c r="H26" s="285" t="s">
        <v>94</v>
      </c>
      <c r="I26" s="285" t="s">
        <v>94</v>
      </c>
      <c r="J26" s="285" t="s">
        <v>94</v>
      </c>
      <c r="K26" s="285" t="s">
        <v>94</v>
      </c>
      <c r="L26" s="285" t="s">
        <v>94</v>
      </c>
      <c r="M26" s="285" t="s">
        <v>94</v>
      </c>
      <c r="N26" s="285" t="s">
        <v>94</v>
      </c>
      <c r="O26" s="285" t="s">
        <v>94</v>
      </c>
      <c r="P26" s="285" t="s">
        <v>94</v>
      </c>
      <c r="Q26" s="285" t="s">
        <v>94</v>
      </c>
      <c r="R26" s="285" t="s">
        <v>94</v>
      </c>
      <c r="S26" s="285" t="s">
        <v>94</v>
      </c>
      <c r="T26" s="285" t="s">
        <v>94</v>
      </c>
      <c r="U26" s="285" t="s">
        <v>94</v>
      </c>
      <c r="V26" s="285" t="s">
        <v>94</v>
      </c>
      <c r="W26" s="285" t="s">
        <v>94</v>
      </c>
      <c r="X26" s="285" t="s">
        <v>94</v>
      </c>
      <c r="Y26" s="285" t="s">
        <v>94</v>
      </c>
      <c r="Z26" s="285" t="s">
        <v>94</v>
      </c>
      <c r="AA26" s="285"/>
    </row>
    <row r="27" spans="1:30">
      <c r="A27" s="1106"/>
      <c r="B27" s="92" t="s">
        <v>56</v>
      </c>
      <c r="C27" s="285" t="s">
        <v>94</v>
      </c>
      <c r="D27" s="285" t="s">
        <v>94</v>
      </c>
      <c r="E27" s="285" t="s">
        <v>94</v>
      </c>
      <c r="F27" s="285" t="s">
        <v>94</v>
      </c>
      <c r="G27" s="285" t="s">
        <v>94</v>
      </c>
      <c r="H27" s="285" t="s">
        <v>94</v>
      </c>
      <c r="I27" s="285" t="s">
        <v>94</v>
      </c>
      <c r="J27" s="285" t="s">
        <v>94</v>
      </c>
      <c r="K27" s="285" t="s">
        <v>94</v>
      </c>
      <c r="L27" s="285" t="s">
        <v>94</v>
      </c>
      <c r="M27" s="285" t="s">
        <v>94</v>
      </c>
      <c r="N27" s="285" t="s">
        <v>94</v>
      </c>
      <c r="O27" s="285" t="s">
        <v>94</v>
      </c>
      <c r="P27" s="285" t="s">
        <v>94</v>
      </c>
      <c r="Q27" s="285" t="s">
        <v>94</v>
      </c>
      <c r="R27" s="285" t="s">
        <v>94</v>
      </c>
      <c r="S27" s="285" t="s">
        <v>94</v>
      </c>
      <c r="T27" s="285" t="s">
        <v>94</v>
      </c>
      <c r="U27" s="285" t="s">
        <v>94</v>
      </c>
      <c r="V27" s="285" t="s">
        <v>94</v>
      </c>
      <c r="W27" s="285" t="s">
        <v>94</v>
      </c>
      <c r="X27" s="285" t="s">
        <v>94</v>
      </c>
      <c r="Y27" s="285" t="s">
        <v>94</v>
      </c>
      <c r="Z27" s="285" t="s">
        <v>94</v>
      </c>
      <c r="AA27" s="285"/>
    </row>
    <row r="28" spans="1:30">
      <c r="A28" s="1106" t="s">
        <v>10</v>
      </c>
      <c r="B28" s="92" t="s">
        <v>84</v>
      </c>
      <c r="C28" s="285">
        <v>35.03</v>
      </c>
      <c r="D28" s="285">
        <v>35.24</v>
      </c>
      <c r="E28" s="285">
        <v>35.454999999999998</v>
      </c>
      <c r="F28" s="285">
        <v>35.61</v>
      </c>
      <c r="G28" s="285">
        <v>34.6</v>
      </c>
      <c r="H28" s="285">
        <v>38.052999999999997</v>
      </c>
      <c r="I28" s="285">
        <v>41.857999999999997</v>
      </c>
      <c r="J28" s="285">
        <v>32</v>
      </c>
      <c r="K28" s="285">
        <v>34</v>
      </c>
      <c r="L28" s="285">
        <v>26</v>
      </c>
      <c r="M28" s="285">
        <v>59.494999999999997</v>
      </c>
      <c r="N28" s="285">
        <v>59.281999999999996</v>
      </c>
      <c r="O28" s="285">
        <v>59.076000000000001</v>
      </c>
      <c r="P28" s="285">
        <v>58.53</v>
      </c>
      <c r="Q28" s="285">
        <v>58.67</v>
      </c>
      <c r="R28" s="285">
        <v>58.482999999999997</v>
      </c>
      <c r="S28" s="285">
        <v>57.95</v>
      </c>
      <c r="T28" s="285">
        <v>58.11</v>
      </c>
      <c r="U28" s="285">
        <v>58.29</v>
      </c>
      <c r="V28" s="285">
        <v>58.5</v>
      </c>
      <c r="W28" s="561">
        <v>56.758360000000003</v>
      </c>
      <c r="X28" s="561">
        <v>55.768999999999998</v>
      </c>
      <c r="Y28" s="561">
        <v>55.825000000000003</v>
      </c>
      <c r="Z28" s="561">
        <v>56.205559999999998</v>
      </c>
      <c r="AA28" s="561">
        <v>58.609569999999998</v>
      </c>
    </row>
    <row r="29" spans="1:30">
      <c r="A29" s="1106"/>
      <c r="B29" s="92" t="s">
        <v>57</v>
      </c>
      <c r="C29" s="285">
        <v>47205</v>
      </c>
      <c r="D29" s="285">
        <v>47450</v>
      </c>
      <c r="E29" s="285">
        <v>47735</v>
      </c>
      <c r="F29" s="285">
        <v>47950</v>
      </c>
      <c r="G29" s="285">
        <v>48480</v>
      </c>
      <c r="H29" s="285">
        <v>54506</v>
      </c>
      <c r="I29" s="285">
        <v>54800</v>
      </c>
      <c r="J29" s="285">
        <v>52000</v>
      </c>
      <c r="K29" s="285">
        <v>54000</v>
      </c>
      <c r="L29" s="285">
        <v>50000</v>
      </c>
      <c r="M29" s="285">
        <v>52000</v>
      </c>
      <c r="N29" s="285">
        <v>53000</v>
      </c>
      <c r="O29" s="285">
        <v>55000</v>
      </c>
      <c r="P29" s="285">
        <v>55000</v>
      </c>
      <c r="Q29" s="285"/>
      <c r="R29" s="285"/>
      <c r="S29" s="285"/>
      <c r="T29" s="285"/>
      <c r="U29" s="285"/>
      <c r="V29" s="285"/>
      <c r="W29" s="285"/>
      <c r="X29" s="285"/>
      <c r="Y29" s="285"/>
      <c r="Z29" s="561"/>
      <c r="AA29" s="561"/>
      <c r="AD29" s="308"/>
    </row>
    <row r="30" spans="1:30">
      <c r="A30" s="1106"/>
      <c r="B30" s="92" t="s">
        <v>524</v>
      </c>
      <c r="C30" s="285">
        <v>47205</v>
      </c>
      <c r="D30" s="285">
        <v>47450</v>
      </c>
      <c r="E30" s="285">
        <v>47735</v>
      </c>
      <c r="F30" s="285">
        <v>47950</v>
      </c>
      <c r="G30" s="285">
        <v>48480</v>
      </c>
      <c r="H30" s="285">
        <v>54506</v>
      </c>
      <c r="I30" s="285">
        <v>54800</v>
      </c>
      <c r="J30" s="285">
        <v>52000</v>
      </c>
      <c r="K30" s="285">
        <v>54000</v>
      </c>
      <c r="L30" s="285">
        <v>50000</v>
      </c>
      <c r="M30" s="285">
        <v>52000</v>
      </c>
      <c r="N30" s="285">
        <v>53000</v>
      </c>
      <c r="O30" s="285">
        <v>55000</v>
      </c>
      <c r="P30" s="285">
        <v>55000</v>
      </c>
      <c r="Q30" s="285">
        <v>53000</v>
      </c>
      <c r="R30" s="285">
        <v>62357</v>
      </c>
      <c r="S30" s="285">
        <v>81830</v>
      </c>
      <c r="T30" s="285">
        <v>81488</v>
      </c>
      <c r="U30" s="285">
        <v>81708</v>
      </c>
      <c r="V30" s="285">
        <v>81953</v>
      </c>
      <c r="W30" s="285"/>
      <c r="X30" s="285"/>
      <c r="Y30" s="285"/>
      <c r="Z30" s="561"/>
      <c r="AA30" s="561">
        <v>70192</v>
      </c>
    </row>
    <row r="31" spans="1:30">
      <c r="A31" s="1106"/>
      <c r="B31" s="92" t="s">
        <v>56</v>
      </c>
      <c r="C31" s="285">
        <v>742.08240652473251</v>
      </c>
      <c r="D31" s="285">
        <v>742.67650158061122</v>
      </c>
      <c r="E31" s="285">
        <v>742.7464124855976</v>
      </c>
      <c r="F31" s="285">
        <v>742.64859228362877</v>
      </c>
      <c r="G31" s="285">
        <v>713.69636963696371</v>
      </c>
      <c r="H31" s="285">
        <v>698.1433236707885</v>
      </c>
      <c r="I31" s="285">
        <v>763.83211678832117</v>
      </c>
      <c r="J31" s="285">
        <v>615.38461538461536</v>
      </c>
      <c r="K31" s="285">
        <v>629.62962962962968</v>
      </c>
      <c r="L31" s="285">
        <v>520</v>
      </c>
      <c r="M31" s="285">
        <v>576.92307692307691</v>
      </c>
      <c r="N31" s="285">
        <v>584.90566037735846</v>
      </c>
      <c r="O31" s="285">
        <v>600</v>
      </c>
      <c r="P31" s="285">
        <v>600</v>
      </c>
      <c r="Q31" s="285">
        <v>1107</v>
      </c>
      <c r="R31" s="285">
        <v>937.90000000000009</v>
      </c>
      <c r="S31" s="285">
        <v>712.5</v>
      </c>
      <c r="T31" s="285">
        <v>713.2</v>
      </c>
      <c r="U31" s="285">
        <v>713.5</v>
      </c>
      <c r="V31" s="285">
        <v>713.80000000000007</v>
      </c>
      <c r="W31" s="561">
        <v>816.1</v>
      </c>
      <c r="X31" s="561">
        <v>945.4</v>
      </c>
      <c r="Y31" s="561">
        <v>941.9</v>
      </c>
      <c r="Z31" s="561">
        <v>887.5</v>
      </c>
      <c r="AA31" s="561">
        <v>835</v>
      </c>
    </row>
    <row r="32" spans="1:30">
      <c r="A32" s="1106" t="s">
        <v>9</v>
      </c>
      <c r="B32" s="92" t="s">
        <v>84</v>
      </c>
      <c r="C32" s="285">
        <v>116.551</v>
      </c>
      <c r="D32" s="285">
        <v>147.72900000000001</v>
      </c>
      <c r="E32" s="285">
        <v>150.60400000000001</v>
      </c>
      <c r="F32" s="285">
        <v>179.32599999999999</v>
      </c>
      <c r="G32" s="285">
        <v>153.41399999999999</v>
      </c>
      <c r="H32" s="285">
        <v>141.078</v>
      </c>
      <c r="I32" s="285">
        <v>203.071</v>
      </c>
      <c r="J32" s="285">
        <v>261.81</v>
      </c>
      <c r="K32" s="285">
        <v>243.215</v>
      </c>
      <c r="L32" s="285">
        <v>275.17599999999999</v>
      </c>
      <c r="M32" s="285">
        <v>277.52999999999997</v>
      </c>
      <c r="N32" s="285">
        <v>325.21499999999997</v>
      </c>
      <c r="O32" s="285">
        <v>368.08100000000002</v>
      </c>
      <c r="P32" s="285">
        <v>361.33199999999999</v>
      </c>
      <c r="Q32" s="285">
        <v>381.04899999999998</v>
      </c>
      <c r="R32" s="285">
        <v>368.08100000000002</v>
      </c>
      <c r="S32" s="285">
        <v>275.07</v>
      </c>
      <c r="T32" s="285">
        <v>386.3186</v>
      </c>
      <c r="U32" s="285">
        <v>344.58300000000003</v>
      </c>
      <c r="V32" s="285">
        <v>417.98950000000002</v>
      </c>
      <c r="W32" s="285">
        <v>425.88468299999994</v>
      </c>
      <c r="X32" s="561">
        <v>350</v>
      </c>
      <c r="Y32" s="561">
        <v>350</v>
      </c>
      <c r="Z32" s="561">
        <v>350</v>
      </c>
      <c r="AA32" s="561">
        <v>350</v>
      </c>
      <c r="AC32" s="41"/>
    </row>
    <row r="33" spans="1:29">
      <c r="A33" s="1106"/>
      <c r="B33" s="92" t="s">
        <v>57</v>
      </c>
      <c r="C33" s="285">
        <v>169078</v>
      </c>
      <c r="D33" s="285">
        <v>181337</v>
      </c>
      <c r="E33" s="285">
        <v>198306</v>
      </c>
      <c r="F33" s="285">
        <v>218760</v>
      </c>
      <c r="G33" s="285">
        <v>40372</v>
      </c>
      <c r="H33" s="285">
        <v>235171</v>
      </c>
      <c r="I33" s="285">
        <v>248276</v>
      </c>
      <c r="J33" s="285">
        <v>258111</v>
      </c>
      <c r="K33" s="285">
        <v>266115</v>
      </c>
      <c r="L33" s="285">
        <v>266946</v>
      </c>
      <c r="M33" s="285">
        <v>279140</v>
      </c>
      <c r="N33" s="285">
        <v>308094</v>
      </c>
      <c r="O33" s="285">
        <v>353190</v>
      </c>
      <c r="P33" s="285">
        <v>345567</v>
      </c>
      <c r="Q33" s="285">
        <v>375991</v>
      </c>
      <c r="R33" s="285">
        <v>353190</v>
      </c>
      <c r="S33" s="285">
        <v>369987</v>
      </c>
      <c r="T33" s="285">
        <v>389546</v>
      </c>
      <c r="U33" s="285">
        <v>405084</v>
      </c>
      <c r="V33" s="285">
        <v>413250</v>
      </c>
      <c r="W33" s="285">
        <v>409564</v>
      </c>
      <c r="X33" s="285"/>
      <c r="Y33" s="285"/>
      <c r="Z33" s="561"/>
      <c r="AA33" s="561"/>
      <c r="AC33" s="41"/>
    </row>
    <row r="34" spans="1:29">
      <c r="A34" s="1106"/>
      <c r="B34" s="92" t="s">
        <v>524</v>
      </c>
      <c r="C34" s="285">
        <v>169078</v>
      </c>
      <c r="D34" s="285">
        <v>181337</v>
      </c>
      <c r="E34" s="285">
        <v>205726</v>
      </c>
      <c r="F34" s="285">
        <v>229996</v>
      </c>
      <c r="G34" s="285">
        <v>218028</v>
      </c>
      <c r="H34" s="285">
        <v>248276</v>
      </c>
      <c r="I34" s="285">
        <v>244567</v>
      </c>
      <c r="J34" s="285">
        <v>258111</v>
      </c>
      <c r="K34" s="285">
        <v>266115</v>
      </c>
      <c r="L34" s="285">
        <v>266946</v>
      </c>
      <c r="M34" s="285">
        <v>295236</v>
      </c>
      <c r="N34" s="285">
        <v>308094</v>
      </c>
      <c r="O34" s="285">
        <v>353190</v>
      </c>
      <c r="P34" s="285">
        <v>362824</v>
      </c>
      <c r="Q34" s="285">
        <v>375991</v>
      </c>
      <c r="R34" s="285">
        <v>369987</v>
      </c>
      <c r="S34" s="285">
        <v>369987</v>
      </c>
      <c r="T34" s="285">
        <v>389546</v>
      </c>
      <c r="U34" s="285">
        <v>405084</v>
      </c>
      <c r="V34" s="285">
        <v>400000</v>
      </c>
      <c r="W34" s="285"/>
      <c r="X34" s="285"/>
      <c r="Y34" s="285"/>
      <c r="Z34" s="561"/>
      <c r="AA34" s="561">
        <v>400000</v>
      </c>
      <c r="AC34" s="7"/>
    </row>
    <row r="35" spans="1:29">
      <c r="A35" s="1106"/>
      <c r="B35" s="92" t="s">
        <v>56</v>
      </c>
      <c r="C35" s="285">
        <v>689.33273400442397</v>
      </c>
      <c r="D35" s="285">
        <v>814.66551227824436</v>
      </c>
      <c r="E35" s="285">
        <v>759.45256321039199</v>
      </c>
      <c r="F35" s="285">
        <v>819.73852623880055</v>
      </c>
      <c r="G35" s="285">
        <v>3800.0099078569306</v>
      </c>
      <c r="H35" s="285">
        <v>599.89539526557269</v>
      </c>
      <c r="I35" s="285">
        <v>817.9244067086629</v>
      </c>
      <c r="J35" s="285">
        <v>1014.3310436207678</v>
      </c>
      <c r="K35" s="285">
        <v>913.94697781034517</v>
      </c>
      <c r="L35" s="285">
        <v>1030.8302053598854</v>
      </c>
      <c r="M35" s="285">
        <v>994.23228487497317</v>
      </c>
      <c r="N35" s="285">
        <v>1055.5707024479541</v>
      </c>
      <c r="O35" s="285">
        <v>1042.1614428494579</v>
      </c>
      <c r="P35" s="285">
        <v>1045.6206755853423</v>
      </c>
      <c r="Q35" s="285">
        <v>1013.4524496596993</v>
      </c>
      <c r="R35" s="285">
        <v>1042.1614428494579</v>
      </c>
      <c r="S35" s="285">
        <v>743.45855394919283</v>
      </c>
      <c r="T35" s="285">
        <v>991.71497076083438</v>
      </c>
      <c r="U35" s="285">
        <v>850.64579198388481</v>
      </c>
      <c r="V35" s="285">
        <v>1011.4688445251059</v>
      </c>
      <c r="W35" s="285">
        <v>1039.8489198269378</v>
      </c>
      <c r="X35" s="561">
        <v>875</v>
      </c>
      <c r="Y35" s="561">
        <v>875</v>
      </c>
      <c r="Z35" s="561">
        <v>875</v>
      </c>
      <c r="AA35" s="561">
        <v>875</v>
      </c>
      <c r="AC35" s="7"/>
    </row>
    <row r="36" spans="1:29" ht="15" customHeight="1">
      <c r="A36" s="1106" t="s">
        <v>8</v>
      </c>
      <c r="B36" s="92" t="s">
        <v>84</v>
      </c>
      <c r="C36" s="285">
        <v>0.4</v>
      </c>
      <c r="D36" s="285">
        <v>0.3</v>
      </c>
      <c r="E36" s="285">
        <v>0.3</v>
      </c>
      <c r="F36" s="285">
        <v>0.9</v>
      </c>
      <c r="G36" s="285">
        <v>0.6</v>
      </c>
      <c r="H36" s="285">
        <v>0.3</v>
      </c>
      <c r="I36" s="285">
        <v>0.5</v>
      </c>
      <c r="J36" s="285">
        <v>0.4</v>
      </c>
      <c r="K36" s="285">
        <v>0.4</v>
      </c>
      <c r="L36" s="285">
        <v>0.6</v>
      </c>
      <c r="M36" s="285">
        <v>0.6</v>
      </c>
      <c r="N36" s="285">
        <v>0.6</v>
      </c>
      <c r="O36" s="285">
        <v>0.7</v>
      </c>
      <c r="P36" s="285">
        <v>0.4</v>
      </c>
      <c r="Q36" s="285">
        <v>0.6</v>
      </c>
      <c r="R36" s="285">
        <v>0.2</v>
      </c>
      <c r="S36" s="285">
        <v>0.2</v>
      </c>
      <c r="T36" s="285">
        <v>0.3</v>
      </c>
      <c r="U36" s="285">
        <v>0.2</v>
      </c>
      <c r="V36" s="285">
        <v>0.4</v>
      </c>
      <c r="W36" s="285">
        <v>0.4</v>
      </c>
      <c r="X36" s="285">
        <v>0.3</v>
      </c>
      <c r="Y36" s="561">
        <v>0.3</v>
      </c>
      <c r="Z36" s="561">
        <v>0.3</v>
      </c>
      <c r="AA36" s="561">
        <v>0.3105</v>
      </c>
      <c r="AC36" s="41"/>
    </row>
    <row r="37" spans="1:29">
      <c r="A37" s="1106"/>
      <c r="B37" s="92" t="s">
        <v>57</v>
      </c>
      <c r="C37" s="285">
        <v>123</v>
      </c>
      <c r="D37" s="285">
        <v>123</v>
      </c>
      <c r="E37" s="285">
        <v>116</v>
      </c>
      <c r="F37" s="285">
        <v>255</v>
      </c>
      <c r="G37" s="285">
        <v>212</v>
      </c>
      <c r="H37" s="285">
        <v>151</v>
      </c>
      <c r="I37" s="285">
        <v>202.3</v>
      </c>
      <c r="J37" s="285">
        <v>156</v>
      </c>
      <c r="K37" s="285">
        <v>156.69999999999999</v>
      </c>
      <c r="L37" s="285">
        <v>241</v>
      </c>
      <c r="M37" s="285">
        <v>270.39999999999998</v>
      </c>
      <c r="N37" s="285">
        <v>174</v>
      </c>
      <c r="O37" s="285">
        <v>266</v>
      </c>
      <c r="P37" s="285">
        <v>182</v>
      </c>
      <c r="Q37" s="285">
        <v>240</v>
      </c>
      <c r="R37" s="285">
        <v>99</v>
      </c>
      <c r="S37" s="285">
        <v>56</v>
      </c>
      <c r="T37" s="285">
        <v>91</v>
      </c>
      <c r="U37" s="285">
        <v>87</v>
      </c>
      <c r="V37" s="285">
        <v>186</v>
      </c>
      <c r="W37" s="285">
        <v>166</v>
      </c>
      <c r="X37" s="285">
        <v>146</v>
      </c>
      <c r="Y37" s="561">
        <v>136</v>
      </c>
      <c r="Z37" s="561">
        <v>151.1</v>
      </c>
      <c r="AA37" s="561"/>
      <c r="AC37" s="41"/>
    </row>
    <row r="38" spans="1:29">
      <c r="A38" s="1106"/>
      <c r="B38" s="92" t="s">
        <v>524</v>
      </c>
      <c r="C38" s="285">
        <v>123</v>
      </c>
      <c r="D38" s="285">
        <v>123</v>
      </c>
      <c r="E38" s="285">
        <v>116</v>
      </c>
      <c r="F38" s="285">
        <v>255</v>
      </c>
      <c r="G38" s="285">
        <v>212</v>
      </c>
      <c r="H38" s="285">
        <v>137</v>
      </c>
      <c r="I38" s="285">
        <v>178</v>
      </c>
      <c r="J38" s="285">
        <v>140</v>
      </c>
      <c r="K38" s="285">
        <v>143</v>
      </c>
      <c r="L38" s="285">
        <v>241</v>
      </c>
      <c r="M38" s="285">
        <v>208</v>
      </c>
      <c r="N38" s="285">
        <v>163</v>
      </c>
      <c r="O38" s="285">
        <v>266</v>
      </c>
      <c r="P38" s="285">
        <v>182</v>
      </c>
      <c r="Q38" s="285">
        <v>240</v>
      </c>
      <c r="R38" s="285">
        <v>99</v>
      </c>
      <c r="S38" s="285">
        <v>56</v>
      </c>
      <c r="T38" s="285">
        <v>91</v>
      </c>
      <c r="U38" s="285">
        <v>87</v>
      </c>
      <c r="V38" s="285">
        <v>186</v>
      </c>
      <c r="W38" s="285"/>
      <c r="X38" s="285"/>
      <c r="Y38" s="285"/>
      <c r="Z38" s="561"/>
      <c r="AA38" s="561">
        <v>147</v>
      </c>
      <c r="AC38" s="7"/>
    </row>
    <row r="39" spans="1:29">
      <c r="A39" s="1106"/>
      <c r="B39" s="92" t="s">
        <v>56</v>
      </c>
      <c r="C39" s="285">
        <v>3252.0325203252032</v>
      </c>
      <c r="D39" s="285">
        <v>2439.0243902439024</v>
      </c>
      <c r="E39" s="285">
        <v>2586.2068965517242</v>
      </c>
      <c r="F39" s="285">
        <v>3529.4117647058824</v>
      </c>
      <c r="G39" s="285">
        <v>2830.1886792452829</v>
      </c>
      <c r="H39" s="285">
        <v>1986.7549668874171</v>
      </c>
      <c r="I39" s="285">
        <v>2471.5768660405338</v>
      </c>
      <c r="J39" s="285">
        <v>2564.102564102564</v>
      </c>
      <c r="K39" s="285">
        <v>2552.6483726866627</v>
      </c>
      <c r="L39" s="285">
        <v>2489.6265560165975</v>
      </c>
      <c r="M39" s="285">
        <v>2218.9349112426039</v>
      </c>
      <c r="N39" s="285">
        <v>3448.2758620689656</v>
      </c>
      <c r="O39" s="285">
        <v>2631.5789473684213</v>
      </c>
      <c r="P39" s="285">
        <v>2197.802197802198</v>
      </c>
      <c r="Q39" s="285">
        <v>2500</v>
      </c>
      <c r="R39" s="285">
        <v>2020.2020202020201</v>
      </c>
      <c r="S39" s="285">
        <v>3571.4285714285716</v>
      </c>
      <c r="T39" s="285">
        <v>3296.7032967032969</v>
      </c>
      <c r="U39" s="285">
        <v>2298.8505747126437</v>
      </c>
      <c r="V39" s="285">
        <v>2150.5376344086021</v>
      </c>
      <c r="W39" s="285">
        <v>2409.6385542168673</v>
      </c>
      <c r="X39" s="285">
        <v>2054.794520547945</v>
      </c>
      <c r="Y39" s="520">
        <v>2300</v>
      </c>
      <c r="Z39" s="761">
        <v>2300</v>
      </c>
      <c r="AA39" s="761">
        <v>2113.6999999999998</v>
      </c>
      <c r="AC39" s="41"/>
    </row>
    <row r="40" spans="1:29">
      <c r="A40" s="1106" t="s">
        <v>6</v>
      </c>
      <c r="B40" s="92" t="s">
        <v>84</v>
      </c>
      <c r="C40" s="285">
        <v>124.29</v>
      </c>
      <c r="D40" s="285">
        <v>109.175</v>
      </c>
      <c r="E40" s="285">
        <v>101.074</v>
      </c>
      <c r="F40" s="285">
        <v>87.462999999999994</v>
      </c>
      <c r="G40" s="285" t="s">
        <v>7</v>
      </c>
      <c r="H40" s="285">
        <v>93</v>
      </c>
      <c r="I40" s="285">
        <v>85.977000000000004</v>
      </c>
      <c r="J40" s="285">
        <v>102.932</v>
      </c>
      <c r="K40" s="285">
        <v>94.453999999999994</v>
      </c>
      <c r="L40" s="285" t="s">
        <v>7</v>
      </c>
      <c r="M40" s="285" t="s">
        <v>7</v>
      </c>
      <c r="N40" s="285" t="s">
        <v>7</v>
      </c>
      <c r="O40" s="285">
        <v>112.913</v>
      </c>
      <c r="P40" s="285">
        <v>121.4</v>
      </c>
      <c r="Q40" s="285">
        <v>139.9</v>
      </c>
      <c r="R40" s="285">
        <v>92.796999999999997</v>
      </c>
      <c r="S40" s="285">
        <v>116.754</v>
      </c>
      <c r="T40" s="285">
        <v>111.90199999999999</v>
      </c>
      <c r="U40" s="285">
        <v>123.43799999999999</v>
      </c>
      <c r="V40" s="285">
        <v>151.22</v>
      </c>
      <c r="W40" s="285">
        <v>102.958</v>
      </c>
      <c r="X40" s="561">
        <v>111.92400000000001</v>
      </c>
      <c r="Y40" s="561">
        <v>114.16200000000001</v>
      </c>
      <c r="Z40" s="561">
        <v>226.49785</v>
      </c>
      <c r="AA40" s="561">
        <v>242.44900000000001</v>
      </c>
      <c r="AC40" s="41"/>
    </row>
    <row r="41" spans="1:29">
      <c r="A41" s="1106"/>
      <c r="B41" s="92" t="s">
        <v>57</v>
      </c>
      <c r="C41" s="285">
        <v>269442</v>
      </c>
      <c r="D41" s="285">
        <v>237272</v>
      </c>
      <c r="E41" s="285">
        <v>279787</v>
      </c>
      <c r="F41" s="285">
        <v>292537</v>
      </c>
      <c r="G41" s="285" t="s">
        <v>7</v>
      </c>
      <c r="H41" s="285">
        <v>293000</v>
      </c>
      <c r="I41" s="285">
        <v>295000</v>
      </c>
      <c r="J41" s="285">
        <v>295000</v>
      </c>
      <c r="K41" s="285">
        <v>295000</v>
      </c>
      <c r="L41" s="285" t="s">
        <v>7</v>
      </c>
      <c r="M41" s="285" t="s">
        <v>7</v>
      </c>
      <c r="N41" s="285" t="s">
        <v>7</v>
      </c>
      <c r="O41" s="285">
        <v>389266</v>
      </c>
      <c r="P41" s="285">
        <v>404700</v>
      </c>
      <c r="Q41" s="285">
        <v>416500</v>
      </c>
      <c r="R41" s="285">
        <v>620606</v>
      </c>
      <c r="S41" s="285">
        <v>776231</v>
      </c>
      <c r="T41" s="285">
        <v>759939</v>
      </c>
      <c r="U41" s="285">
        <v>758992</v>
      </c>
      <c r="V41" s="285">
        <v>771726</v>
      </c>
      <c r="W41" s="285">
        <v>556093</v>
      </c>
      <c r="X41" s="285"/>
      <c r="Y41" s="285"/>
      <c r="Z41" s="561"/>
      <c r="AA41" s="561"/>
      <c r="AC41" s="41"/>
    </row>
    <row r="42" spans="1:29">
      <c r="A42" s="1106"/>
      <c r="B42" s="92" t="s">
        <v>524</v>
      </c>
      <c r="C42" s="285">
        <v>269442</v>
      </c>
      <c r="D42" s="285">
        <v>237272</v>
      </c>
      <c r="E42" s="285">
        <v>326700</v>
      </c>
      <c r="F42" s="285">
        <v>292537</v>
      </c>
      <c r="G42" s="285">
        <v>293921</v>
      </c>
      <c r="H42" s="285">
        <v>424400</v>
      </c>
      <c r="I42" s="285">
        <v>322900</v>
      </c>
      <c r="J42" s="285">
        <v>396900</v>
      </c>
      <c r="K42" s="285">
        <v>457700</v>
      </c>
      <c r="L42" s="285">
        <v>357000</v>
      </c>
      <c r="M42" s="285">
        <v>365856</v>
      </c>
      <c r="N42" s="285">
        <v>288000</v>
      </c>
      <c r="O42" s="285">
        <v>389300</v>
      </c>
      <c r="P42" s="285">
        <v>404700</v>
      </c>
      <c r="Q42" s="285">
        <v>416500</v>
      </c>
      <c r="R42" s="285">
        <v>382303</v>
      </c>
      <c r="S42" s="285">
        <v>421000</v>
      </c>
      <c r="T42" s="285">
        <v>427000</v>
      </c>
      <c r="U42" s="285">
        <v>400000</v>
      </c>
      <c r="V42" s="285">
        <v>400000</v>
      </c>
      <c r="W42" s="285"/>
      <c r="X42" s="285"/>
      <c r="Y42" s="285"/>
      <c r="Z42" s="561"/>
      <c r="AA42" s="561">
        <v>591338</v>
      </c>
      <c r="AC42" s="7"/>
    </row>
    <row r="43" spans="1:29">
      <c r="A43" s="1106"/>
      <c r="B43" s="92" t="s">
        <v>56</v>
      </c>
      <c r="C43" s="285">
        <v>461.28665909546396</v>
      </c>
      <c r="D43" s="285">
        <v>460.12593142047945</v>
      </c>
      <c r="E43" s="285">
        <v>361.25338203704962</v>
      </c>
      <c r="F43" s="285">
        <v>298.98098360207428</v>
      </c>
      <c r="G43" s="285" t="s">
        <v>7</v>
      </c>
      <c r="H43" s="285">
        <v>317.4061433447099</v>
      </c>
      <c r="I43" s="285">
        <v>291.44745762711864</v>
      </c>
      <c r="J43" s="285">
        <v>348.92203389830507</v>
      </c>
      <c r="K43" s="285">
        <v>320.18305084745765</v>
      </c>
      <c r="L43" s="285" t="s">
        <v>7</v>
      </c>
      <c r="M43" s="285" t="s">
        <v>7</v>
      </c>
      <c r="N43" s="285" t="s">
        <v>7</v>
      </c>
      <c r="O43" s="285">
        <v>290.06643272209749</v>
      </c>
      <c r="P43" s="285">
        <v>299.97529033852237</v>
      </c>
      <c r="Q43" s="285">
        <v>335.89435774309726</v>
      </c>
      <c r="R43" s="285">
        <v>149.52643061781549</v>
      </c>
      <c r="S43" s="285">
        <v>150.41141103614774</v>
      </c>
      <c r="T43" s="285">
        <v>147.25129253795367</v>
      </c>
      <c r="U43" s="285">
        <v>162.63412526087228</v>
      </c>
      <c r="V43" s="285">
        <v>195.95037616978047</v>
      </c>
      <c r="W43" s="285">
        <v>185.14529044602253</v>
      </c>
      <c r="X43" s="561">
        <v>315.10000000000002</v>
      </c>
      <c r="Y43" s="561">
        <v>500</v>
      </c>
      <c r="Z43" s="561">
        <v>393.4</v>
      </c>
      <c r="AA43" s="561">
        <v>410</v>
      </c>
      <c r="AC43" s="41"/>
    </row>
    <row r="44" spans="1:29">
      <c r="A44" s="1106" t="s">
        <v>5</v>
      </c>
      <c r="B44" s="92" t="s">
        <v>84</v>
      </c>
      <c r="C44" s="285">
        <v>0.25</v>
      </c>
      <c r="D44" s="285">
        <v>0.25</v>
      </c>
      <c r="E44" s="285">
        <v>0.25</v>
      </c>
      <c r="F44" s="285">
        <v>0.25</v>
      </c>
      <c r="G44" s="285">
        <v>0.25600000000000001</v>
      </c>
      <c r="H44" s="285">
        <v>0.25600000000000001</v>
      </c>
      <c r="I44" s="285">
        <v>0.21</v>
      </c>
      <c r="J44" s="285">
        <v>0.21</v>
      </c>
      <c r="K44" s="285">
        <v>0.37</v>
      </c>
      <c r="L44" s="285">
        <v>0.4</v>
      </c>
      <c r="M44" s="285">
        <v>0.42</v>
      </c>
      <c r="N44" s="285">
        <v>0.26</v>
      </c>
      <c r="O44" s="285">
        <v>0.3</v>
      </c>
      <c r="P44" s="285">
        <v>0.3</v>
      </c>
      <c r="Q44" s="285">
        <v>0.35</v>
      </c>
      <c r="R44" s="285">
        <v>0.35</v>
      </c>
      <c r="S44" s="285">
        <v>0.35</v>
      </c>
      <c r="T44" s="285">
        <v>0.4</v>
      </c>
      <c r="U44" s="285">
        <v>0.4</v>
      </c>
      <c r="V44" s="285">
        <v>0.375</v>
      </c>
      <c r="W44" s="561">
        <v>0.40582000000000001</v>
      </c>
      <c r="X44" s="561">
        <v>0.5</v>
      </c>
      <c r="Y44" s="561">
        <v>0.43386000000000002</v>
      </c>
      <c r="Z44" s="561">
        <v>0.37479000000000001</v>
      </c>
      <c r="AA44" s="561">
        <v>0.63780999999999999</v>
      </c>
    </row>
    <row r="45" spans="1:29">
      <c r="A45" s="1106"/>
      <c r="B45" s="92" t="s">
        <v>57</v>
      </c>
      <c r="C45" s="285">
        <v>536</v>
      </c>
      <c r="D45" s="285">
        <v>536</v>
      </c>
      <c r="E45" s="285">
        <v>536</v>
      </c>
      <c r="F45" s="285">
        <v>536</v>
      </c>
      <c r="G45" s="285">
        <v>550</v>
      </c>
      <c r="H45" s="285">
        <v>550</v>
      </c>
      <c r="I45" s="285">
        <v>500</v>
      </c>
      <c r="J45" s="285">
        <v>500</v>
      </c>
      <c r="K45" s="285">
        <v>713</v>
      </c>
      <c r="L45" s="285">
        <v>718</v>
      </c>
      <c r="M45" s="285">
        <v>720</v>
      </c>
      <c r="N45" s="285">
        <v>754</v>
      </c>
      <c r="O45" s="285">
        <v>800</v>
      </c>
      <c r="P45" s="285">
        <v>800</v>
      </c>
      <c r="Q45" s="285"/>
      <c r="R45" s="285"/>
      <c r="S45" s="285"/>
      <c r="T45" s="285"/>
      <c r="U45" s="285"/>
      <c r="V45" s="285"/>
      <c r="W45" s="285"/>
      <c r="X45" s="285"/>
      <c r="Y45" s="285"/>
      <c r="Z45" s="561"/>
      <c r="AA45" s="561"/>
    </row>
    <row r="46" spans="1:29">
      <c r="A46" s="1106"/>
      <c r="B46" s="92" t="s">
        <v>524</v>
      </c>
      <c r="C46" s="285">
        <v>536</v>
      </c>
      <c r="D46" s="285">
        <v>868</v>
      </c>
      <c r="E46" s="285">
        <v>267</v>
      </c>
      <c r="F46" s="285">
        <v>98</v>
      </c>
      <c r="G46" s="285">
        <v>550</v>
      </c>
      <c r="H46" s="285">
        <v>536</v>
      </c>
      <c r="I46" s="285">
        <v>650</v>
      </c>
      <c r="J46" s="285">
        <v>750</v>
      </c>
      <c r="K46" s="285">
        <v>1000</v>
      </c>
      <c r="L46" s="285">
        <v>772</v>
      </c>
      <c r="M46" s="285">
        <v>850</v>
      </c>
      <c r="N46" s="285">
        <v>929</v>
      </c>
      <c r="O46" s="285">
        <v>843</v>
      </c>
      <c r="P46" s="285">
        <v>829</v>
      </c>
      <c r="Q46" s="285">
        <v>947</v>
      </c>
      <c r="R46" s="285">
        <v>942</v>
      </c>
      <c r="S46" s="285">
        <v>904</v>
      </c>
      <c r="T46" s="285">
        <v>1038</v>
      </c>
      <c r="U46" s="285">
        <v>1043</v>
      </c>
      <c r="V46" s="285">
        <v>983</v>
      </c>
      <c r="W46" s="285"/>
      <c r="X46" s="285"/>
      <c r="Y46" s="285"/>
      <c r="Z46" s="561"/>
      <c r="AA46" s="561">
        <v>1878</v>
      </c>
    </row>
    <row r="47" spans="1:29">
      <c r="A47" s="1106"/>
      <c r="B47" s="92" t="s">
        <v>56</v>
      </c>
      <c r="C47" s="285">
        <v>466.41791044776119</v>
      </c>
      <c r="D47" s="285">
        <v>466.41791044776119</v>
      </c>
      <c r="E47" s="285">
        <v>466.41791044776119</v>
      </c>
      <c r="F47" s="285">
        <v>466.41791044776119</v>
      </c>
      <c r="G47" s="285">
        <v>465.45454545454544</v>
      </c>
      <c r="H47" s="285">
        <v>465.45454545454544</v>
      </c>
      <c r="I47" s="285">
        <v>420</v>
      </c>
      <c r="J47" s="285">
        <v>420</v>
      </c>
      <c r="K47" s="285">
        <v>518.93408134642357</v>
      </c>
      <c r="L47" s="285">
        <v>557.10306406685231</v>
      </c>
      <c r="M47" s="285">
        <v>583.33333333333337</v>
      </c>
      <c r="N47" s="285">
        <v>344.82758620689657</v>
      </c>
      <c r="O47" s="285">
        <v>375</v>
      </c>
      <c r="P47" s="285">
        <v>375</v>
      </c>
      <c r="Q47" s="285">
        <v>369.6</v>
      </c>
      <c r="R47" s="285">
        <v>371.5</v>
      </c>
      <c r="S47" s="285">
        <v>387.20000000000005</v>
      </c>
      <c r="T47" s="285">
        <v>385.40000000000003</v>
      </c>
      <c r="U47" s="285">
        <v>383.5</v>
      </c>
      <c r="V47" s="285">
        <v>381.5</v>
      </c>
      <c r="W47" s="561">
        <v>344.2</v>
      </c>
      <c r="X47" s="561">
        <v>354.1</v>
      </c>
      <c r="Y47" s="561">
        <v>351.5</v>
      </c>
      <c r="Z47" s="561">
        <v>349</v>
      </c>
      <c r="AA47" s="561">
        <v>339.6</v>
      </c>
    </row>
    <row r="48" spans="1:29">
      <c r="A48" s="1106" t="s">
        <v>4</v>
      </c>
      <c r="B48" s="92" t="s">
        <v>84</v>
      </c>
      <c r="C48" s="285" t="s">
        <v>94</v>
      </c>
      <c r="D48" s="285" t="s">
        <v>94</v>
      </c>
      <c r="E48" s="285" t="s">
        <v>94</v>
      </c>
      <c r="F48" s="285" t="s">
        <v>94</v>
      </c>
      <c r="G48" s="285" t="s">
        <v>94</v>
      </c>
      <c r="H48" s="285" t="s">
        <v>94</v>
      </c>
      <c r="I48" s="285" t="s">
        <v>94</v>
      </c>
      <c r="J48" s="285" t="s">
        <v>94</v>
      </c>
      <c r="K48" s="285" t="s">
        <v>94</v>
      </c>
      <c r="L48" s="285" t="s">
        <v>94</v>
      </c>
      <c r="M48" s="285" t="s">
        <v>94</v>
      </c>
      <c r="N48" s="285" t="s">
        <v>94</v>
      </c>
      <c r="O48" s="285" t="s">
        <v>94</v>
      </c>
      <c r="P48" s="285" t="s">
        <v>94</v>
      </c>
      <c r="Q48" s="285" t="s">
        <v>94</v>
      </c>
      <c r="R48" s="285" t="s">
        <v>94</v>
      </c>
      <c r="S48" s="285" t="s">
        <v>94</v>
      </c>
      <c r="T48" s="285" t="s">
        <v>94</v>
      </c>
      <c r="U48" s="285" t="s">
        <v>94</v>
      </c>
      <c r="V48" s="285" t="s">
        <v>94</v>
      </c>
      <c r="W48" s="285" t="s">
        <v>94</v>
      </c>
      <c r="X48" s="285" t="s">
        <v>94</v>
      </c>
      <c r="Y48" s="285" t="s">
        <v>94</v>
      </c>
      <c r="Z48" s="285" t="s">
        <v>94</v>
      </c>
      <c r="AA48" s="285"/>
    </row>
    <row r="49" spans="1:30">
      <c r="A49" s="1106"/>
      <c r="B49" s="92" t="s">
        <v>57</v>
      </c>
      <c r="C49" s="285" t="s">
        <v>94</v>
      </c>
      <c r="D49" s="285" t="s">
        <v>94</v>
      </c>
      <c r="E49" s="285" t="s">
        <v>94</v>
      </c>
      <c r="F49" s="285" t="s">
        <v>94</v>
      </c>
      <c r="G49" s="285" t="s">
        <v>94</v>
      </c>
      <c r="H49" s="285" t="s">
        <v>94</v>
      </c>
      <c r="I49" s="285" t="s">
        <v>94</v>
      </c>
      <c r="J49" s="285" t="s">
        <v>94</v>
      </c>
      <c r="K49" s="285" t="s">
        <v>94</v>
      </c>
      <c r="L49" s="285" t="s">
        <v>94</v>
      </c>
      <c r="M49" s="285" t="s">
        <v>94</v>
      </c>
      <c r="N49" s="285" t="s">
        <v>94</v>
      </c>
      <c r="O49" s="285" t="s">
        <v>94</v>
      </c>
      <c r="P49" s="285" t="s">
        <v>94</v>
      </c>
      <c r="Q49" s="285" t="s">
        <v>94</v>
      </c>
      <c r="R49" s="285" t="s">
        <v>94</v>
      </c>
      <c r="S49" s="285" t="s">
        <v>94</v>
      </c>
      <c r="T49" s="285" t="s">
        <v>94</v>
      </c>
      <c r="U49" s="285" t="s">
        <v>94</v>
      </c>
      <c r="V49" s="285" t="s">
        <v>94</v>
      </c>
      <c r="W49" s="285" t="s">
        <v>94</v>
      </c>
      <c r="X49" s="285" t="s">
        <v>94</v>
      </c>
      <c r="Y49" s="285" t="s">
        <v>94</v>
      </c>
      <c r="Z49" s="285" t="s">
        <v>94</v>
      </c>
      <c r="AA49" s="285"/>
    </row>
    <row r="50" spans="1:30">
      <c r="A50" s="1106"/>
      <c r="B50" s="92" t="s">
        <v>524</v>
      </c>
      <c r="C50" s="285" t="s">
        <v>94</v>
      </c>
      <c r="D50" s="285" t="s">
        <v>94</v>
      </c>
      <c r="E50" s="285" t="s">
        <v>94</v>
      </c>
      <c r="F50" s="285" t="s">
        <v>94</v>
      </c>
      <c r="G50" s="285" t="s">
        <v>94</v>
      </c>
      <c r="H50" s="285" t="s">
        <v>94</v>
      </c>
      <c r="I50" s="285" t="s">
        <v>94</v>
      </c>
      <c r="J50" s="285" t="s">
        <v>94</v>
      </c>
      <c r="K50" s="285" t="s">
        <v>94</v>
      </c>
      <c r="L50" s="285" t="s">
        <v>94</v>
      </c>
      <c r="M50" s="285" t="s">
        <v>94</v>
      </c>
      <c r="N50" s="285" t="s">
        <v>94</v>
      </c>
      <c r="O50" s="285" t="s">
        <v>94</v>
      </c>
      <c r="P50" s="285" t="s">
        <v>94</v>
      </c>
      <c r="Q50" s="285" t="s">
        <v>94</v>
      </c>
      <c r="R50" s="285" t="s">
        <v>94</v>
      </c>
      <c r="S50" s="285" t="s">
        <v>94</v>
      </c>
      <c r="T50" s="285" t="s">
        <v>94</v>
      </c>
      <c r="U50" s="285" t="s">
        <v>94</v>
      </c>
      <c r="V50" s="285" t="s">
        <v>94</v>
      </c>
      <c r="W50" s="285" t="s">
        <v>94</v>
      </c>
      <c r="X50" s="285" t="s">
        <v>94</v>
      </c>
      <c r="Y50" s="285" t="s">
        <v>94</v>
      </c>
      <c r="Z50" s="285" t="s">
        <v>94</v>
      </c>
      <c r="AA50" s="285"/>
    </row>
    <row r="51" spans="1:30">
      <c r="A51" s="1106"/>
      <c r="B51" s="92" t="s">
        <v>56</v>
      </c>
      <c r="C51" s="285" t="s">
        <v>94</v>
      </c>
      <c r="D51" s="285" t="s">
        <v>94</v>
      </c>
      <c r="E51" s="285" t="s">
        <v>94</v>
      </c>
      <c r="F51" s="285" t="s">
        <v>94</v>
      </c>
      <c r="G51" s="285" t="s">
        <v>94</v>
      </c>
      <c r="H51" s="285" t="s">
        <v>94</v>
      </c>
      <c r="I51" s="285" t="s">
        <v>94</v>
      </c>
      <c r="J51" s="285" t="s">
        <v>94</v>
      </c>
      <c r="K51" s="285" t="s">
        <v>94</v>
      </c>
      <c r="L51" s="285" t="s">
        <v>94</v>
      </c>
      <c r="M51" s="285" t="s">
        <v>94</v>
      </c>
      <c r="N51" s="285" t="s">
        <v>94</v>
      </c>
      <c r="O51" s="285" t="s">
        <v>94</v>
      </c>
      <c r="P51" s="285" t="s">
        <v>94</v>
      </c>
      <c r="Q51" s="285" t="s">
        <v>94</v>
      </c>
      <c r="R51" s="285" t="s">
        <v>94</v>
      </c>
      <c r="S51" s="285" t="s">
        <v>94</v>
      </c>
      <c r="T51" s="285" t="s">
        <v>94</v>
      </c>
      <c r="U51" s="285" t="s">
        <v>94</v>
      </c>
      <c r="V51" s="285" t="s">
        <v>94</v>
      </c>
      <c r="W51" s="285" t="s">
        <v>94</v>
      </c>
      <c r="X51" s="285" t="s">
        <v>94</v>
      </c>
      <c r="Y51" s="285" t="s">
        <v>94</v>
      </c>
      <c r="Z51" s="285" t="s">
        <v>94</v>
      </c>
      <c r="AA51" s="285"/>
    </row>
    <row r="52" spans="1:30">
      <c r="A52" s="1106" t="s">
        <v>3</v>
      </c>
      <c r="B52" s="92" t="s">
        <v>84</v>
      </c>
      <c r="C52" s="285">
        <v>113.55</v>
      </c>
      <c r="D52" s="285">
        <v>183.84</v>
      </c>
      <c r="E52" s="285">
        <v>120.185</v>
      </c>
      <c r="F52" s="285">
        <v>60.005000000000003</v>
      </c>
      <c r="G52" s="285">
        <v>115</v>
      </c>
      <c r="H52" s="285">
        <v>64</v>
      </c>
      <c r="I52" s="285">
        <v>74</v>
      </c>
      <c r="J52" s="285">
        <v>58</v>
      </c>
      <c r="K52" s="285">
        <v>88.8</v>
      </c>
      <c r="L52" s="285">
        <v>99.5</v>
      </c>
      <c r="M52" s="285">
        <v>88</v>
      </c>
      <c r="N52" s="285">
        <v>64.25</v>
      </c>
      <c r="O52" s="285">
        <v>59</v>
      </c>
      <c r="P52" s="285">
        <v>41.5</v>
      </c>
      <c r="Q52" s="285">
        <v>74.5</v>
      </c>
      <c r="R52" s="285">
        <v>62.3</v>
      </c>
      <c r="S52" s="285">
        <v>17.68</v>
      </c>
      <c r="T52" s="285">
        <v>92.05</v>
      </c>
      <c r="U52" s="285">
        <v>57</v>
      </c>
      <c r="V52" s="285">
        <v>19.399999999999999</v>
      </c>
      <c r="W52" s="285">
        <v>50.08</v>
      </c>
      <c r="X52" s="285">
        <v>64.3</v>
      </c>
      <c r="Y52" s="285">
        <v>48.5</v>
      </c>
      <c r="Z52" s="561">
        <v>53</v>
      </c>
      <c r="AA52" s="561">
        <v>52</v>
      </c>
    </row>
    <row r="53" spans="1:30">
      <c r="A53" s="1106"/>
      <c r="B53" s="92" t="s">
        <v>57</v>
      </c>
      <c r="C53" s="285">
        <v>83000</v>
      </c>
      <c r="D53" s="285">
        <v>165000</v>
      </c>
      <c r="E53" s="285">
        <v>94000</v>
      </c>
      <c r="F53" s="285">
        <v>50000</v>
      </c>
      <c r="G53" s="285">
        <v>72000</v>
      </c>
      <c r="H53" s="285">
        <v>40000</v>
      </c>
      <c r="I53" s="285">
        <v>48550</v>
      </c>
      <c r="J53" s="285">
        <v>40770</v>
      </c>
      <c r="K53" s="285">
        <v>54200</v>
      </c>
      <c r="L53" s="285">
        <v>54550</v>
      </c>
      <c r="M53" s="285">
        <v>57450</v>
      </c>
      <c r="N53" s="285">
        <v>55150</v>
      </c>
      <c r="O53" s="285">
        <v>45450</v>
      </c>
      <c r="P53" s="285">
        <v>46900</v>
      </c>
      <c r="Q53" s="285">
        <v>52125</v>
      </c>
      <c r="R53" s="285">
        <v>58000</v>
      </c>
      <c r="S53" s="800">
        <f>22.6*1000</f>
        <v>22600</v>
      </c>
      <c r="T53" s="800">
        <f>56*1000</f>
        <v>56000</v>
      </c>
      <c r="U53" s="800">
        <f>56.3*1000</f>
        <v>56300</v>
      </c>
      <c r="V53" s="800">
        <f>20.1*1000</f>
        <v>20100</v>
      </c>
      <c r="W53" s="800">
        <f>37.5*1000</f>
        <v>37500</v>
      </c>
      <c r="X53" s="800">
        <f>38.6*1000</f>
        <v>38600</v>
      </c>
      <c r="Y53" s="701">
        <f>43.4*1000</f>
        <v>43400</v>
      </c>
      <c r="Z53" s="800">
        <f>31.3*1000</f>
        <v>31300</v>
      </c>
      <c r="AA53" s="800"/>
      <c r="AD53" s="484"/>
    </row>
    <row r="54" spans="1:30">
      <c r="A54" s="1106"/>
      <c r="B54" s="92" t="s">
        <v>524</v>
      </c>
      <c r="C54" s="285">
        <v>82600</v>
      </c>
      <c r="D54" s="285">
        <v>165000</v>
      </c>
      <c r="E54" s="285">
        <v>94160</v>
      </c>
      <c r="F54" s="285">
        <v>49850</v>
      </c>
      <c r="G54" s="285">
        <v>71500</v>
      </c>
      <c r="H54" s="285">
        <v>40000</v>
      </c>
      <c r="I54" s="285">
        <v>48550</v>
      </c>
      <c r="J54" s="285">
        <v>40770</v>
      </c>
      <c r="K54" s="285">
        <v>54200</v>
      </c>
      <c r="L54" s="285">
        <v>54550</v>
      </c>
      <c r="M54" s="285">
        <v>57450</v>
      </c>
      <c r="N54" s="285">
        <v>55150</v>
      </c>
      <c r="O54" s="285">
        <v>45450</v>
      </c>
      <c r="P54" s="285">
        <v>46900</v>
      </c>
      <c r="Q54" s="285">
        <v>52125</v>
      </c>
      <c r="R54" s="285">
        <v>58000</v>
      </c>
      <c r="S54" s="285">
        <v>22600</v>
      </c>
      <c r="T54" s="285">
        <v>56000</v>
      </c>
      <c r="U54" s="285">
        <v>56300</v>
      </c>
      <c r="V54" s="285">
        <v>20050</v>
      </c>
      <c r="W54" s="285"/>
      <c r="X54" s="285"/>
      <c r="Y54" s="285"/>
      <c r="Z54" s="561"/>
      <c r="AA54" s="561">
        <v>41200</v>
      </c>
    </row>
    <row r="55" spans="1:30">
      <c r="A55" s="1106"/>
      <c r="B55" s="92" t="s">
        <v>56</v>
      </c>
      <c r="C55" s="285">
        <v>1368.0722891566265</v>
      </c>
      <c r="D55" s="285">
        <v>1114.1818181818182</v>
      </c>
      <c r="E55" s="285">
        <v>1278.563829787234</v>
      </c>
      <c r="F55" s="285">
        <v>1200.0999999999999</v>
      </c>
      <c r="G55" s="285">
        <v>1597.2222222222222</v>
      </c>
      <c r="H55" s="285">
        <v>1600</v>
      </c>
      <c r="I55" s="285">
        <v>1524.2018537590113</v>
      </c>
      <c r="J55" s="285">
        <v>1422.6146676477802</v>
      </c>
      <c r="K55" s="285">
        <v>1638.3763837638376</v>
      </c>
      <c r="L55" s="285">
        <v>1824.0146654445464</v>
      </c>
      <c r="M55" s="285">
        <v>1531.7667536988686</v>
      </c>
      <c r="N55" s="285">
        <v>1165.0045330915684</v>
      </c>
      <c r="O55" s="285">
        <v>1298.1298129812981</v>
      </c>
      <c r="P55" s="285">
        <v>884.86140724946699</v>
      </c>
      <c r="Q55" s="285">
        <v>1429.2565947242206</v>
      </c>
      <c r="R55" s="285">
        <v>1074.1379310344828</v>
      </c>
      <c r="S55" s="285"/>
      <c r="T55" s="285"/>
      <c r="U55" s="285"/>
      <c r="V55" s="285"/>
      <c r="W55" s="285"/>
      <c r="X55" s="285"/>
      <c r="Y55" s="285"/>
      <c r="Z55" s="561"/>
      <c r="AA55" s="561">
        <v>1262.0999999999999</v>
      </c>
    </row>
    <row r="56" spans="1:30">
      <c r="A56" s="1107" t="s">
        <v>32</v>
      </c>
      <c r="B56" s="92" t="s">
        <v>84</v>
      </c>
      <c r="C56" s="285">
        <v>52</v>
      </c>
      <c r="D56" s="285">
        <v>206.8</v>
      </c>
      <c r="E56" s="285">
        <v>346.79</v>
      </c>
      <c r="F56" s="285">
        <v>159.72999999999999</v>
      </c>
      <c r="G56" s="285">
        <v>331.66</v>
      </c>
      <c r="H56" s="285">
        <v>293.87</v>
      </c>
      <c r="I56" s="285">
        <v>782.12</v>
      </c>
      <c r="J56" s="285">
        <v>408.02378590000001</v>
      </c>
      <c r="K56" s="285">
        <v>340.77329529999997</v>
      </c>
      <c r="L56" s="285">
        <v>347.97</v>
      </c>
      <c r="M56" s="285">
        <v>465.29</v>
      </c>
      <c r="N56" s="285">
        <v>651.39700000000005</v>
      </c>
      <c r="O56" s="285">
        <v>810</v>
      </c>
      <c r="P56" s="285">
        <v>1425</v>
      </c>
      <c r="Q56" s="285">
        <v>1635.7349999999999</v>
      </c>
      <c r="R56" s="285">
        <v>1835.933</v>
      </c>
      <c r="S56" s="285">
        <v>216.43299999999999</v>
      </c>
      <c r="T56" s="285">
        <v>2215.2600000000002</v>
      </c>
      <c r="U56" s="285">
        <v>643.48500000000001</v>
      </c>
      <c r="V56" s="285">
        <v>376.52</v>
      </c>
      <c r="W56" s="285">
        <v>621.66499999999996</v>
      </c>
      <c r="X56" s="285">
        <v>503.66</v>
      </c>
      <c r="Y56" s="285">
        <v>936.79899999999998</v>
      </c>
      <c r="Z56" s="285">
        <v>586.20000000000005</v>
      </c>
      <c r="AA56" s="285">
        <v>760</v>
      </c>
    </row>
    <row r="57" spans="1:30">
      <c r="A57" s="1107"/>
      <c r="B57" s="92" t="s">
        <v>57</v>
      </c>
      <c r="C57" s="285">
        <v>117000</v>
      </c>
      <c r="D57" s="285">
        <v>247300</v>
      </c>
      <c r="E57" s="285">
        <v>366940</v>
      </c>
      <c r="F57" s="285">
        <v>347980</v>
      </c>
      <c r="G57" s="285">
        <v>374550</v>
      </c>
      <c r="H57" s="285">
        <v>409320</v>
      </c>
      <c r="I57" s="285">
        <v>309430</v>
      </c>
      <c r="J57" s="285">
        <v>378011.4754</v>
      </c>
      <c r="K57" s="285">
        <v>470668.41499999998</v>
      </c>
      <c r="L57" s="285">
        <v>428550</v>
      </c>
      <c r="M57" s="285">
        <v>482310.8</v>
      </c>
      <c r="N57" s="285">
        <v>675225.79079999996</v>
      </c>
      <c r="O57" s="285">
        <v>839630.91630000004</v>
      </c>
      <c r="P57" s="285">
        <v>943675.51919999998</v>
      </c>
      <c r="Q57" s="285">
        <v>1619500</v>
      </c>
      <c r="R57" s="285">
        <v>1624683.9569999999</v>
      </c>
      <c r="S57" s="285">
        <v>494113</v>
      </c>
      <c r="T57" s="285">
        <v>1846050</v>
      </c>
      <c r="U57" s="285">
        <v>643485</v>
      </c>
      <c r="V57" s="285" t="s">
        <v>595</v>
      </c>
      <c r="W57" s="285">
        <v>528372</v>
      </c>
      <c r="X57" s="285">
        <v>528846</v>
      </c>
      <c r="Y57" s="285">
        <v>551126</v>
      </c>
      <c r="Z57" s="285">
        <v>586216</v>
      </c>
      <c r="AA57" s="285"/>
    </row>
    <row r="58" spans="1:30">
      <c r="A58" s="1107"/>
      <c r="B58" s="92" t="s">
        <v>524</v>
      </c>
      <c r="C58" s="285">
        <v>117000</v>
      </c>
      <c r="D58" s="285">
        <v>247300</v>
      </c>
      <c r="E58" s="285">
        <v>366940</v>
      </c>
      <c r="F58" s="285">
        <v>370745</v>
      </c>
      <c r="G58" s="285">
        <v>374550</v>
      </c>
      <c r="H58" s="285">
        <v>409320</v>
      </c>
      <c r="I58" s="285">
        <v>480000</v>
      </c>
      <c r="J58" s="285">
        <v>560000</v>
      </c>
      <c r="K58" s="285">
        <v>470670</v>
      </c>
      <c r="L58" s="285">
        <v>428550</v>
      </c>
      <c r="M58" s="285">
        <v>482310</v>
      </c>
      <c r="N58" s="285">
        <v>675226</v>
      </c>
      <c r="O58" s="285">
        <v>839631</v>
      </c>
      <c r="P58" s="285">
        <v>943676</v>
      </c>
      <c r="Q58" s="285">
        <v>1619500</v>
      </c>
      <c r="R58" s="285">
        <v>1624683</v>
      </c>
      <c r="S58" s="285">
        <v>950000</v>
      </c>
      <c r="T58" s="285">
        <v>960000</v>
      </c>
      <c r="U58" s="285">
        <v>980000</v>
      </c>
      <c r="V58" s="285">
        <v>990000</v>
      </c>
      <c r="W58" s="285"/>
      <c r="X58" s="285"/>
      <c r="Y58" s="285"/>
      <c r="Z58" s="561"/>
      <c r="AA58" s="561">
        <v>950000</v>
      </c>
    </row>
    <row r="59" spans="1:30">
      <c r="A59" s="1107"/>
      <c r="B59" s="92" t="s">
        <v>56</v>
      </c>
      <c r="C59" s="285">
        <v>444.44444444444446</v>
      </c>
      <c r="D59" s="520">
        <v>836.23129801860091</v>
      </c>
      <c r="E59" s="520">
        <v>945.08639014552784</v>
      </c>
      <c r="F59" s="520">
        <v>459.0206333697339</v>
      </c>
      <c r="G59" s="520">
        <v>885.48925377119212</v>
      </c>
      <c r="H59" s="520">
        <v>717.94683865923969</v>
      </c>
      <c r="I59" s="520">
        <v>2527.6152926348445</v>
      </c>
      <c r="J59" s="520">
        <v>1079.3952365288433</v>
      </c>
      <c r="K59" s="520">
        <v>724.01989264565361</v>
      </c>
      <c r="L59" s="520">
        <v>811.97059852992652</v>
      </c>
      <c r="M59" s="520">
        <v>964.70989245938517</v>
      </c>
      <c r="N59" s="520">
        <v>964.70989241721963</v>
      </c>
      <c r="O59" s="520">
        <v>964.70959355501759</v>
      </c>
      <c r="P59" s="520">
        <v>1510.0529482931192</v>
      </c>
      <c r="Q59" s="520">
        <v>1010.024698981167</v>
      </c>
      <c r="R59" s="520">
        <v>1130.0246993206447</v>
      </c>
      <c r="S59" s="520">
        <v>438.02328617138187</v>
      </c>
      <c r="T59" s="520">
        <v>1200</v>
      </c>
      <c r="U59" s="520">
        <v>1000</v>
      </c>
      <c r="V59" s="285">
        <v>686.90000000000009</v>
      </c>
      <c r="W59" s="520">
        <v>1176.5668884800859</v>
      </c>
      <c r="X59" s="520">
        <v>952.37554978197807</v>
      </c>
      <c r="Y59" s="520">
        <v>1699.7909733890253</v>
      </c>
      <c r="Z59" s="561">
        <v>875.9</v>
      </c>
      <c r="AA59" s="561">
        <v>800</v>
      </c>
      <c r="AB59" t="s">
        <v>15</v>
      </c>
    </row>
    <row r="60" spans="1:30">
      <c r="A60" s="1106" t="s">
        <v>1</v>
      </c>
      <c r="B60" s="92" t="s">
        <v>84</v>
      </c>
      <c r="C60" s="285">
        <v>23.446999999999999</v>
      </c>
      <c r="D60" s="285">
        <v>53.250879999999995</v>
      </c>
      <c r="E60" s="285">
        <v>41.420999999999999</v>
      </c>
      <c r="F60" s="285">
        <v>82.55</v>
      </c>
      <c r="G60" s="285">
        <v>69.695899999999995</v>
      </c>
      <c r="H60" s="285">
        <v>74.218000000000004</v>
      </c>
      <c r="I60" s="285">
        <v>84.01</v>
      </c>
      <c r="J60" s="285">
        <v>55.215209999999999</v>
      </c>
      <c r="K60" s="285">
        <v>70.527000000000001</v>
      </c>
      <c r="L60" s="285">
        <v>120.56399999999999</v>
      </c>
      <c r="M60" s="285">
        <v>164.60220999999999</v>
      </c>
      <c r="N60" s="285">
        <v>139.38800000000001</v>
      </c>
      <c r="O60" s="285">
        <v>113.026</v>
      </c>
      <c r="P60" s="285">
        <v>143.591365</v>
      </c>
      <c r="Q60" s="285">
        <v>143.591365</v>
      </c>
      <c r="R60" s="285">
        <v>111.42853509999999</v>
      </c>
      <c r="S60" s="285">
        <v>131.56200000000001</v>
      </c>
      <c r="T60" s="285">
        <v>168.6994</v>
      </c>
      <c r="U60" s="285">
        <v>181.77199999999999</v>
      </c>
      <c r="V60" s="285">
        <v>130.8246856862809</v>
      </c>
      <c r="W60" s="285">
        <v>127.17206231141374</v>
      </c>
      <c r="X60" s="285">
        <v>175.32935999999998</v>
      </c>
      <c r="Y60" s="285">
        <v>190.14953252905551</v>
      </c>
      <c r="Z60" s="588">
        <f>235445.579530965/1000</f>
        <v>235.44557953096501</v>
      </c>
      <c r="AA60" s="588">
        <v>87.655179999999987</v>
      </c>
    </row>
    <row r="61" spans="1:30">
      <c r="A61" s="1106"/>
      <c r="B61" s="92" t="s">
        <v>57</v>
      </c>
      <c r="C61" s="285">
        <v>70018</v>
      </c>
      <c r="D61" s="285">
        <v>139909.09</v>
      </c>
      <c r="E61" s="285">
        <v>129473</v>
      </c>
      <c r="F61" s="285">
        <v>150460</v>
      </c>
      <c r="G61" s="285">
        <v>116493.9</v>
      </c>
      <c r="H61" s="285">
        <v>161962</v>
      </c>
      <c r="I61" s="285">
        <v>144250</v>
      </c>
      <c r="J61" s="285">
        <v>147319.82999999999</v>
      </c>
      <c r="K61" s="285">
        <v>144201</v>
      </c>
      <c r="L61" s="285">
        <v>216126</v>
      </c>
      <c r="M61" s="285">
        <v>268803.28000000003</v>
      </c>
      <c r="N61" s="285">
        <v>224121</v>
      </c>
      <c r="O61" s="285">
        <v>184397</v>
      </c>
      <c r="P61" s="285">
        <v>249432.1354</v>
      </c>
      <c r="Q61" s="285">
        <v>249432.1354</v>
      </c>
      <c r="R61" s="285">
        <v>243396.73240000001</v>
      </c>
      <c r="S61" s="285">
        <v>222952</v>
      </c>
      <c r="T61" s="285">
        <v>269611.09999999998</v>
      </c>
      <c r="U61" s="285">
        <v>284708</v>
      </c>
      <c r="V61" s="285">
        <v>276383.14411711681</v>
      </c>
      <c r="W61" s="285">
        <v>215400.83590588567</v>
      </c>
      <c r="X61" s="285">
        <v>276389.5792656985</v>
      </c>
      <c r="Y61" s="285">
        <v>295202.67819269549</v>
      </c>
      <c r="Z61" s="285">
        <v>367107.50041762623</v>
      </c>
      <c r="AA61" s="285"/>
    </row>
    <row r="62" spans="1:30">
      <c r="A62" s="1106"/>
      <c r="B62" s="92" t="s">
        <v>524</v>
      </c>
      <c r="C62" s="285">
        <v>132284</v>
      </c>
      <c r="D62" s="285">
        <v>108478</v>
      </c>
      <c r="E62" s="285">
        <v>88000</v>
      </c>
      <c r="F62" s="285">
        <v>88000</v>
      </c>
      <c r="G62" s="285">
        <v>88000</v>
      </c>
      <c r="H62" s="285">
        <v>108245</v>
      </c>
      <c r="I62" s="285">
        <v>96400</v>
      </c>
      <c r="J62" s="285">
        <v>124578</v>
      </c>
      <c r="K62" s="285">
        <v>121375</v>
      </c>
      <c r="L62" s="285">
        <v>204073</v>
      </c>
      <c r="M62" s="285">
        <v>254566</v>
      </c>
      <c r="N62" s="285">
        <v>209237</v>
      </c>
      <c r="O62" s="285">
        <v>176162</v>
      </c>
      <c r="P62" s="285">
        <v>207249</v>
      </c>
      <c r="Q62" s="285">
        <v>237423</v>
      </c>
      <c r="R62" s="285">
        <v>223667</v>
      </c>
      <c r="S62" s="285">
        <v>231482</v>
      </c>
      <c r="T62" s="285">
        <v>262612</v>
      </c>
      <c r="U62" s="285">
        <v>259479</v>
      </c>
      <c r="V62" s="285">
        <v>208483</v>
      </c>
      <c r="W62" s="285"/>
      <c r="X62" s="285"/>
      <c r="Y62" s="285"/>
      <c r="Z62" s="561"/>
      <c r="AA62" s="561">
        <v>129357</v>
      </c>
    </row>
    <row r="63" spans="1:30">
      <c r="A63" s="1106"/>
      <c r="B63" s="92" t="s">
        <v>56</v>
      </c>
      <c r="C63" s="520">
        <v>334.87103316290097</v>
      </c>
      <c r="D63" s="520">
        <v>380.61058077069896</v>
      </c>
      <c r="E63" s="520">
        <v>319.919983316985</v>
      </c>
      <c r="F63" s="520">
        <v>548.65080420045194</v>
      </c>
      <c r="G63" s="520">
        <v>598.27939488677089</v>
      </c>
      <c r="H63" s="520">
        <v>458.24329163630978</v>
      </c>
      <c r="I63" s="520">
        <v>582.39168110918547</v>
      </c>
      <c r="J63" s="520">
        <v>374.79821962868141</v>
      </c>
      <c r="K63" s="520">
        <v>489.08814779370459</v>
      </c>
      <c r="L63" s="520">
        <v>557.84125926542845</v>
      </c>
      <c r="M63" s="520">
        <v>612.35194005073151</v>
      </c>
      <c r="N63" s="520">
        <v>621.93190285604646</v>
      </c>
      <c r="O63" s="520">
        <v>612.94923453201511</v>
      </c>
      <c r="P63" s="520">
        <v>575.67307744742175</v>
      </c>
      <c r="Q63" s="520">
        <v>575.67307744742175</v>
      </c>
      <c r="R63" s="520">
        <v>457.80620800150064</v>
      </c>
      <c r="S63" s="520">
        <v>590.09114069396105</v>
      </c>
      <c r="T63" s="520">
        <v>625.71385228575537</v>
      </c>
      <c r="U63" s="520">
        <v>638.45062309453897</v>
      </c>
      <c r="V63" s="520">
        <v>473.34538473462118</v>
      </c>
      <c r="W63" s="520">
        <v>590.39725531510271</v>
      </c>
      <c r="X63" s="520">
        <v>634.35589889390349</v>
      </c>
      <c r="Y63" s="520">
        <v>644.13213895347576</v>
      </c>
      <c r="Z63" s="561">
        <v>723.2</v>
      </c>
      <c r="AA63" s="561">
        <v>677.6</v>
      </c>
    </row>
    <row r="64" spans="1:30">
      <c r="A64" s="1106" t="s">
        <v>0</v>
      </c>
      <c r="B64" s="92" t="s">
        <v>84</v>
      </c>
      <c r="C64" s="285">
        <v>124</v>
      </c>
      <c r="D64" s="285">
        <v>169</v>
      </c>
      <c r="E64" s="285">
        <v>56</v>
      </c>
      <c r="F64" s="285">
        <v>86</v>
      </c>
      <c r="G64" s="285">
        <v>64</v>
      </c>
      <c r="H64" s="285">
        <v>58</v>
      </c>
      <c r="I64" s="285">
        <v>83</v>
      </c>
      <c r="J64" s="285">
        <v>127</v>
      </c>
      <c r="K64" s="285">
        <v>78.599999999999994</v>
      </c>
      <c r="L64" s="285">
        <v>92.85</v>
      </c>
      <c r="M64" s="285">
        <v>137</v>
      </c>
      <c r="N64" s="285">
        <v>98</v>
      </c>
      <c r="O64" s="285">
        <v>72</v>
      </c>
      <c r="P64" s="285">
        <v>68</v>
      </c>
      <c r="Q64" s="285">
        <v>58</v>
      </c>
      <c r="R64" s="285">
        <v>53</v>
      </c>
      <c r="S64" s="285" t="s">
        <v>15</v>
      </c>
      <c r="T64" s="285">
        <v>94</v>
      </c>
      <c r="U64" s="285">
        <v>103</v>
      </c>
      <c r="V64" s="285">
        <v>43</v>
      </c>
      <c r="W64" s="285">
        <v>77</v>
      </c>
      <c r="X64" s="285">
        <v>85</v>
      </c>
      <c r="Y64" s="285">
        <v>56</v>
      </c>
      <c r="Z64" s="285">
        <v>104.2</v>
      </c>
      <c r="AA64" s="285">
        <v>36.976999999999997</v>
      </c>
      <c r="AC64" s="43"/>
    </row>
    <row r="65" spans="1:29">
      <c r="A65" s="1106"/>
      <c r="B65" s="92" t="s">
        <v>57</v>
      </c>
      <c r="C65" s="285">
        <v>175773</v>
      </c>
      <c r="D65" s="285">
        <v>275036</v>
      </c>
      <c r="E65" s="285">
        <v>258610</v>
      </c>
      <c r="F65" s="285">
        <v>105052</v>
      </c>
      <c r="G65" s="285">
        <v>133339</v>
      </c>
      <c r="H65" s="285">
        <v>200592</v>
      </c>
      <c r="I65" s="285">
        <v>176196</v>
      </c>
      <c r="J65" s="285">
        <v>260518</v>
      </c>
      <c r="K65" s="285">
        <v>180000</v>
      </c>
      <c r="L65" s="285">
        <v>170000</v>
      </c>
      <c r="M65" s="285">
        <v>319607.67</v>
      </c>
      <c r="N65" s="285">
        <v>329802.71299999999</v>
      </c>
      <c r="O65" s="285">
        <v>214265.63135000001</v>
      </c>
      <c r="P65" s="285">
        <v>164319.21119</v>
      </c>
      <c r="Q65" s="285">
        <v>137350</v>
      </c>
      <c r="R65" s="285">
        <v>152289.90033</v>
      </c>
      <c r="S65" s="285" t="s">
        <v>15</v>
      </c>
      <c r="T65" s="285">
        <v>200545.76519000001</v>
      </c>
      <c r="U65" s="285">
        <v>205296.33429999999</v>
      </c>
      <c r="V65" s="285">
        <v>122634.553885</v>
      </c>
      <c r="W65" s="285">
        <v>153345.82029999999</v>
      </c>
      <c r="X65" s="285">
        <v>179284</v>
      </c>
      <c r="Y65" s="285">
        <v>189158</v>
      </c>
      <c r="Z65" s="285">
        <v>221300</v>
      </c>
      <c r="AA65" s="285"/>
      <c r="AC65" s="43"/>
    </row>
    <row r="66" spans="1:29">
      <c r="A66" s="1106"/>
      <c r="B66" s="92" t="s">
        <v>524</v>
      </c>
      <c r="C66" s="285">
        <v>175773</v>
      </c>
      <c r="D66" s="285">
        <v>275036</v>
      </c>
      <c r="E66" s="285">
        <v>258610</v>
      </c>
      <c r="F66" s="285">
        <v>105052</v>
      </c>
      <c r="G66" s="285">
        <v>133339</v>
      </c>
      <c r="H66" s="285">
        <v>200592</v>
      </c>
      <c r="I66" s="285">
        <v>176196</v>
      </c>
      <c r="J66" s="285">
        <v>260518</v>
      </c>
      <c r="K66" s="285">
        <v>180000</v>
      </c>
      <c r="L66" s="285">
        <v>170000</v>
      </c>
      <c r="M66" s="285">
        <v>319608</v>
      </c>
      <c r="N66" s="285">
        <v>329803</v>
      </c>
      <c r="O66" s="285">
        <v>214266</v>
      </c>
      <c r="P66" s="285">
        <v>164319</v>
      </c>
      <c r="Q66" s="285">
        <v>137350</v>
      </c>
      <c r="R66" s="285">
        <v>152290</v>
      </c>
      <c r="S66" s="285">
        <v>185850</v>
      </c>
      <c r="T66" s="285">
        <v>199078</v>
      </c>
      <c r="U66" s="285">
        <v>205296</v>
      </c>
      <c r="V66" s="285">
        <v>192000</v>
      </c>
      <c r="W66" s="285"/>
      <c r="X66" s="285"/>
      <c r="Y66" s="285"/>
      <c r="Z66" s="561"/>
      <c r="AA66" s="561">
        <v>88892</v>
      </c>
    </row>
    <row r="67" spans="1:29">
      <c r="A67" s="1106"/>
      <c r="B67" s="92" t="s">
        <v>56</v>
      </c>
      <c r="C67" s="285">
        <v>705.45533159245167</v>
      </c>
      <c r="D67" s="285">
        <v>614.46501548888148</v>
      </c>
      <c r="E67" s="285">
        <v>216.54228374772825</v>
      </c>
      <c r="F67" s="285">
        <v>818.64219624566886</v>
      </c>
      <c r="G67" s="285">
        <v>479.97960086696315</v>
      </c>
      <c r="H67" s="285">
        <v>289.14413336523887</v>
      </c>
      <c r="I67" s="285">
        <v>471.06631251560759</v>
      </c>
      <c r="J67" s="285">
        <v>487.49030777143997</v>
      </c>
      <c r="K67" s="285">
        <v>436.66666666666669</v>
      </c>
      <c r="L67" s="285">
        <v>546.17647058823525</v>
      </c>
      <c r="M67" s="285">
        <v>428.65053895608952</v>
      </c>
      <c r="N67" s="285">
        <v>297.14734335736046</v>
      </c>
      <c r="O67" s="285">
        <v>336.031492994735</v>
      </c>
      <c r="P67" s="285">
        <v>413.82866621342623</v>
      </c>
      <c r="Q67" s="285">
        <v>422.2788496541682</v>
      </c>
      <c r="R67" s="285">
        <v>348.02045234223181</v>
      </c>
      <c r="S67" s="285" t="s">
        <v>15</v>
      </c>
      <c r="T67" s="285">
        <v>468.72094212980772</v>
      </c>
      <c r="U67" s="285">
        <v>501.71378047834929</v>
      </c>
      <c r="V67" s="285">
        <v>350.63527071108405</v>
      </c>
      <c r="W67" s="285">
        <v>502.13302096764096</v>
      </c>
      <c r="X67" s="561">
        <v>488.1</v>
      </c>
      <c r="Y67" s="561">
        <v>470.9</v>
      </c>
      <c r="Z67" s="561">
        <v>434.2</v>
      </c>
      <c r="AA67" s="561">
        <v>416</v>
      </c>
      <c r="AC67" s="43"/>
    </row>
    <row r="68" spans="1:29">
      <c r="A68" s="17"/>
      <c r="B68" s="17"/>
      <c r="C68" s="17"/>
      <c r="D68" s="17"/>
      <c r="E68" s="17"/>
      <c r="F68" s="17"/>
      <c r="G68" s="17"/>
      <c r="H68" s="17"/>
      <c r="I68" s="17"/>
      <c r="J68" s="17"/>
      <c r="K68" s="17"/>
      <c r="L68" s="17"/>
      <c r="M68" s="17"/>
      <c r="P68" s="17"/>
    </row>
    <row r="69" spans="1:29" ht="15" customHeight="1">
      <c r="A69" s="44" t="s">
        <v>18</v>
      </c>
      <c r="B69" s="13"/>
      <c r="D69" s="212"/>
      <c r="E69" s="212"/>
      <c r="F69" s="212"/>
      <c r="G69" s="212"/>
      <c r="H69" s="212"/>
      <c r="I69" s="212"/>
      <c r="J69" s="212"/>
      <c r="K69" s="212"/>
      <c r="L69" s="212"/>
      <c r="M69" s="212"/>
      <c r="P69" s="17"/>
    </row>
    <row r="70" spans="1:29">
      <c r="A70" s="17"/>
      <c r="B70" s="17"/>
      <c r="D70" s="13"/>
      <c r="E70" s="43"/>
      <c r="F70" s="43"/>
      <c r="G70" s="43"/>
      <c r="H70" s="43"/>
      <c r="I70" s="43"/>
      <c r="J70" s="43"/>
      <c r="K70" s="43"/>
      <c r="L70" s="43"/>
      <c r="M70" s="43"/>
      <c r="P70" s="17"/>
    </row>
    <row r="71" spans="1:29">
      <c r="A71" s="212" t="s">
        <v>267</v>
      </c>
      <c r="B71" s="17"/>
      <c r="D71" s="43"/>
      <c r="E71" s="52"/>
      <c r="F71" s="43"/>
      <c r="G71" s="43"/>
      <c r="H71" s="43"/>
      <c r="I71" s="43"/>
      <c r="J71" s="43"/>
      <c r="K71" s="43"/>
      <c r="L71" s="43"/>
      <c r="M71" s="43"/>
      <c r="P71" s="17"/>
    </row>
    <row r="72" spans="1:29">
      <c r="A72" s="17"/>
      <c r="B72" s="17"/>
      <c r="D72" s="41"/>
      <c r="E72" s="43"/>
      <c r="F72" s="43"/>
      <c r="G72" s="43"/>
      <c r="H72" s="43"/>
      <c r="I72" s="43"/>
      <c r="J72" s="43"/>
      <c r="K72" s="43"/>
      <c r="L72" s="43"/>
      <c r="M72" s="43"/>
      <c r="P72" s="17"/>
    </row>
    <row r="73" spans="1:29">
      <c r="A73" s="41" t="s">
        <v>117</v>
      </c>
      <c r="B73" s="17"/>
      <c r="D73" s="43"/>
      <c r="E73" s="43"/>
      <c r="F73" s="43"/>
      <c r="G73" s="43"/>
      <c r="H73" s="43"/>
      <c r="I73" s="43"/>
      <c r="J73" s="43"/>
      <c r="K73" s="43"/>
      <c r="L73" s="43"/>
      <c r="M73" s="43"/>
      <c r="P73" s="17"/>
    </row>
    <row r="74" spans="1:29">
      <c r="B74" s="57"/>
      <c r="D74" s="41"/>
      <c r="E74" s="43"/>
      <c r="F74" s="43"/>
      <c r="G74" s="43"/>
      <c r="H74" s="43"/>
      <c r="I74" s="43"/>
      <c r="J74" s="43"/>
      <c r="K74" s="43"/>
      <c r="L74" s="43"/>
      <c r="M74" s="43"/>
      <c r="P74" s="17"/>
    </row>
    <row r="75" spans="1:29" ht="14.65" customHeight="1">
      <c r="A75" s="41" t="s">
        <v>118</v>
      </c>
      <c r="B75" s="17"/>
      <c r="D75" s="42"/>
      <c r="E75" s="42"/>
      <c r="F75" s="42"/>
      <c r="G75" s="42"/>
      <c r="H75" s="42"/>
      <c r="I75" s="42"/>
      <c r="J75" s="42"/>
      <c r="K75" s="42"/>
      <c r="L75" s="42"/>
      <c r="M75" s="42"/>
      <c r="P75" s="17"/>
    </row>
    <row r="76" spans="1:29" ht="14.65" customHeight="1">
      <c r="A76" s="41"/>
      <c r="B76" s="17"/>
      <c r="D76" s="42"/>
      <c r="E76" s="42"/>
      <c r="F76" s="42"/>
      <c r="G76" s="42"/>
      <c r="H76" s="42"/>
      <c r="I76" s="42"/>
      <c r="J76" s="42"/>
      <c r="K76" s="42"/>
      <c r="L76" s="42"/>
      <c r="M76" s="42"/>
      <c r="P76" s="17"/>
    </row>
    <row r="77" spans="1:29" ht="14.65" customHeight="1">
      <c r="A77" s="17" t="s">
        <v>563</v>
      </c>
      <c r="B77" s="17"/>
      <c r="D77" s="42"/>
      <c r="E77" s="42"/>
      <c r="F77" s="42"/>
      <c r="G77" s="42"/>
      <c r="H77" s="42"/>
      <c r="I77" s="42"/>
      <c r="J77" s="42"/>
      <c r="K77" s="42"/>
      <c r="L77" s="42"/>
      <c r="M77" s="42"/>
      <c r="P77" s="17"/>
    </row>
    <row r="78" spans="1:29">
      <c r="B78" s="17"/>
      <c r="C78" s="42"/>
      <c r="D78" s="42"/>
      <c r="E78" s="42"/>
      <c r="F78" s="42"/>
      <c r="G78" s="42"/>
      <c r="H78" s="42"/>
      <c r="I78" s="42"/>
      <c r="J78" s="42"/>
      <c r="K78" s="42"/>
      <c r="L78" s="42"/>
      <c r="M78" s="42"/>
      <c r="P78" s="17"/>
    </row>
    <row r="79" spans="1:29">
      <c r="A79" s="17" t="s">
        <v>2728</v>
      </c>
      <c r="B79" s="17"/>
      <c r="C79" s="42"/>
      <c r="D79" s="42"/>
      <c r="E79" s="42"/>
      <c r="F79" s="42"/>
      <c r="G79" s="42"/>
      <c r="H79" s="42"/>
      <c r="I79" s="42"/>
      <c r="J79" s="42"/>
      <c r="K79" s="42"/>
      <c r="L79" s="42"/>
      <c r="M79" s="42"/>
      <c r="P79" s="17"/>
    </row>
    <row r="80" spans="1:29">
      <c r="B80" s="17"/>
      <c r="C80" s="42"/>
      <c r="D80" s="42"/>
      <c r="E80" s="42"/>
      <c r="F80" s="42"/>
      <c r="G80" s="42"/>
      <c r="H80" s="42"/>
      <c r="I80" s="42"/>
      <c r="J80" s="42"/>
      <c r="K80" s="42"/>
      <c r="L80" s="42"/>
      <c r="M80" s="42"/>
      <c r="P80" s="17"/>
    </row>
    <row r="81" spans="1:1">
      <c r="A81" s="17" t="s">
        <v>2934</v>
      </c>
    </row>
    <row r="83" spans="1:1">
      <c r="A83" s="17" t="s">
        <v>2933</v>
      </c>
    </row>
    <row r="85" spans="1:1">
      <c r="A85" s="53" t="s">
        <v>2729</v>
      </c>
    </row>
    <row r="87" spans="1:1">
      <c r="A87" s="53" t="s">
        <v>3081</v>
      </c>
    </row>
    <row r="88" spans="1:1">
      <c r="A88" s="8"/>
    </row>
    <row r="89" spans="1:1">
      <c r="A89" s="53" t="s">
        <v>3082</v>
      </c>
    </row>
    <row r="90" spans="1:1">
      <c r="A90" s="53"/>
    </row>
    <row r="91" spans="1:1">
      <c r="A91" s="53" t="s">
        <v>3083</v>
      </c>
    </row>
    <row r="92" spans="1:1">
      <c r="A92" s="53"/>
    </row>
    <row r="93" spans="1:1">
      <c r="A93" s="17" t="s">
        <v>3370</v>
      </c>
    </row>
    <row r="94" spans="1:1">
      <c r="A94" s="53"/>
    </row>
    <row r="95" spans="1:1">
      <c r="A95" s="53" t="s">
        <v>102</v>
      </c>
    </row>
  </sheetData>
  <protectedRanges>
    <protectedRange sqref="C36:V36" name="Range1_1_13"/>
    <protectedRange sqref="C37:V37" name="Range1_1_25"/>
    <protectedRange sqref="Z57:AA57" name="Range1_1_29_1"/>
    <protectedRange sqref="Z57:AA57" name="Range3_31_1"/>
  </protectedRanges>
  <mergeCells count="16">
    <mergeCell ref="A60:A63"/>
    <mergeCell ref="A64:A67"/>
    <mergeCell ref="A40:A43"/>
    <mergeCell ref="A44:A47"/>
    <mergeCell ref="A48:A51"/>
    <mergeCell ref="A52:A55"/>
    <mergeCell ref="A56:A59"/>
    <mergeCell ref="A32:A35"/>
    <mergeCell ref="A36:A39"/>
    <mergeCell ref="A4:A7"/>
    <mergeCell ref="A8:A11"/>
    <mergeCell ref="A16:A19"/>
    <mergeCell ref="A24:A27"/>
    <mergeCell ref="A28:A31"/>
    <mergeCell ref="A12:A15"/>
    <mergeCell ref="A20:A23"/>
  </mergeCells>
  <conditionalFormatting sqref="C3:M3">
    <cfRule type="expression" dxfId="45" priority="3" stopIfTrue="1">
      <formula>ISNA(ACTIVECELL)</formula>
    </cfRule>
  </conditionalFormatting>
  <conditionalFormatting sqref="N1:O2">
    <cfRule type="expression" dxfId="44" priority="1" stopIfTrue="1">
      <formula>#N/A</formula>
    </cfRule>
  </conditionalFormatting>
  <hyperlinks>
    <hyperlink ref="AC3" location="Content!A1" display="Back to content page" xr:uid="{00000000-0004-0000-3001-000000000000}"/>
    <hyperlink ref="AF3" location="Content!A1" display="Back to content page" xr:uid="{025BDF61-070D-4D5A-8794-A3852D95700F}"/>
  </hyperlinks>
  <pageMargins left="0.7" right="0.7" top="0.75" bottom="0.75" header="0.3" footer="0.3"/>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1-000000000000}">
  <sheetPr codeName="Sheet306"/>
  <dimension ref="A1:AF92"/>
  <sheetViews>
    <sheetView topLeftCell="O1" zoomScale="99" zoomScaleNormal="99" workbookViewId="0">
      <selection activeCell="X1" sqref="X1"/>
    </sheetView>
  </sheetViews>
  <sheetFormatPr defaultRowHeight="14.5"/>
  <cols>
    <col min="1" max="1" width="15" style="7" customWidth="1"/>
    <col min="2" max="2" width="27.54296875" style="7" customWidth="1"/>
    <col min="3" max="15" width="11.26953125" customWidth="1"/>
    <col min="16" max="16" width="12.453125" customWidth="1"/>
    <col min="17" max="17" width="11.26953125" customWidth="1"/>
    <col min="18" max="18" width="13.1796875" customWidth="1"/>
    <col min="19" max="19" width="11.26953125" customWidth="1"/>
    <col min="20" max="21" width="13.1796875" customWidth="1"/>
    <col min="22" max="22" width="13.1796875" bestFit="1" customWidth="1"/>
    <col min="23" max="25" width="11.26953125" customWidth="1"/>
    <col min="26" max="27" width="12" customWidth="1"/>
  </cols>
  <sheetData>
    <row r="1" spans="1:32">
      <c r="A1" s="50" t="s">
        <v>3215</v>
      </c>
      <c r="B1" s="41"/>
      <c r="C1" s="17"/>
      <c r="D1" s="17"/>
      <c r="E1" s="17"/>
      <c r="F1" s="17"/>
      <c r="G1" s="17"/>
      <c r="H1" s="17"/>
      <c r="I1" s="17"/>
      <c r="J1" s="17"/>
      <c r="K1" s="17"/>
      <c r="L1" s="17"/>
      <c r="M1" s="17"/>
      <c r="N1" s="62"/>
      <c r="O1" s="62"/>
      <c r="P1" s="17"/>
      <c r="R1" s="13"/>
      <c r="S1" s="13"/>
      <c r="T1" s="13"/>
      <c r="U1" s="13"/>
      <c r="V1" s="13"/>
      <c r="W1" s="13"/>
      <c r="X1" s="13"/>
      <c r="Y1" s="13"/>
      <c r="Z1" s="13"/>
      <c r="AA1" s="13"/>
    </row>
    <row r="2" spans="1:32">
      <c r="A2" s="36"/>
      <c r="B2" s="41"/>
      <c r="C2" s="17"/>
      <c r="D2" s="17"/>
      <c r="E2" s="17"/>
      <c r="F2" s="17"/>
      <c r="G2" s="17"/>
      <c r="H2" s="17"/>
      <c r="I2" s="17"/>
      <c r="J2" s="17"/>
      <c r="K2" s="17"/>
      <c r="L2" s="17"/>
      <c r="M2" s="17"/>
      <c r="N2" s="62"/>
      <c r="O2" s="62"/>
      <c r="P2" s="17"/>
      <c r="R2" s="13"/>
      <c r="S2" s="13"/>
      <c r="T2" s="13"/>
      <c r="U2" s="13"/>
      <c r="V2" s="13"/>
      <c r="W2" s="13"/>
      <c r="X2" s="13"/>
      <c r="Y2" s="13"/>
      <c r="Z2" s="13"/>
      <c r="AA2" s="13"/>
    </row>
    <row r="3" spans="1:32">
      <c r="A3" s="276" t="s">
        <v>14</v>
      </c>
      <c r="B3" s="276"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A3" s="21">
        <v>2024</v>
      </c>
      <c r="AC3" s="1" t="s">
        <v>528</v>
      </c>
      <c r="AE3" s="44"/>
      <c r="AF3" s="44"/>
    </row>
    <row r="4" spans="1:32" s="6" customFormat="1" ht="16.5" customHeight="1">
      <c r="A4" s="1106" t="s">
        <v>13</v>
      </c>
      <c r="B4" s="28" t="s">
        <v>84</v>
      </c>
      <c r="C4" s="285">
        <v>0.7</v>
      </c>
      <c r="D4" s="285">
        <v>0.8</v>
      </c>
      <c r="E4" s="285">
        <v>1</v>
      </c>
      <c r="F4" s="285">
        <v>1.3</v>
      </c>
      <c r="G4" s="285">
        <v>1.8</v>
      </c>
      <c r="H4" s="285">
        <v>2.2000000000000002</v>
      </c>
      <c r="I4" s="285">
        <v>3</v>
      </c>
      <c r="J4" s="285">
        <v>7.0640000000000001</v>
      </c>
      <c r="K4" s="285">
        <v>14.711</v>
      </c>
      <c r="L4" s="285">
        <v>5.9359999999999999</v>
      </c>
      <c r="M4" s="285">
        <v>6.0869999999999997</v>
      </c>
      <c r="N4" s="285">
        <v>7.7430000000000003</v>
      </c>
      <c r="O4" s="285">
        <v>5.8979999999999997</v>
      </c>
      <c r="P4" s="285">
        <v>10.326000000000001</v>
      </c>
      <c r="Q4" s="285">
        <v>13.763</v>
      </c>
      <c r="R4" s="285">
        <v>14.835000000000001</v>
      </c>
      <c r="S4" s="285">
        <v>15.74</v>
      </c>
      <c r="T4" s="285">
        <v>36.000999999999998</v>
      </c>
      <c r="U4" s="285">
        <v>35.265999999999998</v>
      </c>
      <c r="V4" s="285">
        <v>37.35</v>
      </c>
      <c r="W4" s="206">
        <v>37.960999999999999</v>
      </c>
      <c r="X4" s="206">
        <v>37.317</v>
      </c>
      <c r="Y4" s="206">
        <v>37.374000000000002</v>
      </c>
      <c r="Z4" s="206">
        <v>44.64</v>
      </c>
      <c r="AA4" s="206">
        <v>46.856999999999999</v>
      </c>
      <c r="AE4" s="566"/>
      <c r="AF4" s="568"/>
    </row>
    <row r="5" spans="1:32" s="6" customFormat="1" ht="16.5" customHeight="1">
      <c r="A5" s="1106"/>
      <c r="B5" s="28" t="s">
        <v>57</v>
      </c>
      <c r="C5" s="285">
        <v>3000</v>
      </c>
      <c r="D5" s="285">
        <v>3200</v>
      </c>
      <c r="E5" s="285">
        <v>3500</v>
      </c>
      <c r="F5" s="285">
        <v>4000</v>
      </c>
      <c r="G5" s="285">
        <v>5000</v>
      </c>
      <c r="H5" s="285">
        <v>5800</v>
      </c>
      <c r="I5" s="285">
        <v>7000</v>
      </c>
      <c r="J5" s="285">
        <v>10263</v>
      </c>
      <c r="K5" s="285">
        <v>17156</v>
      </c>
      <c r="L5" s="285">
        <v>13341</v>
      </c>
      <c r="M5" s="285">
        <v>13690</v>
      </c>
      <c r="N5" s="285">
        <v>14625</v>
      </c>
      <c r="O5" s="285">
        <v>35946</v>
      </c>
      <c r="P5" s="285">
        <v>23443</v>
      </c>
      <c r="Q5" s="285"/>
      <c r="R5" s="285"/>
      <c r="S5" s="285"/>
      <c r="T5" s="285"/>
      <c r="U5" s="285"/>
      <c r="V5" s="285"/>
      <c r="W5" s="285"/>
      <c r="X5" s="285"/>
      <c r="Y5" s="285"/>
      <c r="Z5" s="285"/>
      <c r="AA5" s="285"/>
      <c r="AB5"/>
    </row>
    <row r="6" spans="1:32" s="6" customFormat="1" ht="16.5" customHeight="1">
      <c r="A6" s="1106"/>
      <c r="B6" s="92" t="s">
        <v>524</v>
      </c>
      <c r="C6" s="285">
        <v>3000</v>
      </c>
      <c r="D6" s="285">
        <v>3200</v>
      </c>
      <c r="E6" s="285">
        <v>3500</v>
      </c>
      <c r="F6" s="285">
        <v>4000</v>
      </c>
      <c r="G6" s="285">
        <v>5000</v>
      </c>
      <c r="H6" s="285">
        <v>5800</v>
      </c>
      <c r="I6" s="285">
        <v>7000</v>
      </c>
      <c r="J6" s="285">
        <v>10263</v>
      </c>
      <c r="K6" s="285">
        <v>17156</v>
      </c>
      <c r="L6" s="285">
        <v>13341</v>
      </c>
      <c r="M6" s="285">
        <v>13690</v>
      </c>
      <c r="N6" s="285">
        <v>14625</v>
      </c>
      <c r="O6" s="285">
        <v>35946</v>
      </c>
      <c r="P6" s="285">
        <v>23443</v>
      </c>
      <c r="Q6" s="285">
        <v>23567</v>
      </c>
      <c r="R6" s="285">
        <v>22776</v>
      </c>
      <c r="S6" s="285">
        <v>24894</v>
      </c>
      <c r="T6" s="285">
        <v>39593</v>
      </c>
      <c r="U6" s="285">
        <v>35879</v>
      </c>
      <c r="V6" s="285">
        <v>36252</v>
      </c>
      <c r="W6" s="206">
        <v>36509</v>
      </c>
      <c r="X6" s="206">
        <v>36437</v>
      </c>
      <c r="Y6" s="206">
        <v>36263</v>
      </c>
      <c r="Z6" s="206">
        <v>42920</v>
      </c>
      <c r="AA6" s="206">
        <v>41261</v>
      </c>
      <c r="AB6"/>
      <c r="AE6" s="566"/>
      <c r="AF6" s="568"/>
    </row>
    <row r="7" spans="1:32" s="6" customFormat="1" ht="15.5">
      <c r="A7" s="1106"/>
      <c r="B7" s="28" t="s">
        <v>56</v>
      </c>
      <c r="C7" s="285">
        <v>233.33333333333334</v>
      </c>
      <c r="D7" s="285">
        <v>250</v>
      </c>
      <c r="E7" s="285">
        <v>285.71428571428572</v>
      </c>
      <c r="F7" s="285">
        <v>325</v>
      </c>
      <c r="G7" s="285">
        <v>360</v>
      </c>
      <c r="H7" s="285">
        <v>379.31034482758622</v>
      </c>
      <c r="I7" s="285">
        <v>428.57142857142856</v>
      </c>
      <c r="J7" s="285">
        <v>688.2977686836208</v>
      </c>
      <c r="K7" s="285">
        <v>857.48426206574959</v>
      </c>
      <c r="L7" s="285">
        <v>444.94415710966194</v>
      </c>
      <c r="M7" s="285">
        <v>444.6311176040906</v>
      </c>
      <c r="N7" s="285">
        <v>529.43589743589746</v>
      </c>
      <c r="O7" s="285">
        <v>164.07945251210148</v>
      </c>
      <c r="P7" s="285">
        <v>440.47263575480952</v>
      </c>
      <c r="Q7" s="285">
        <v>584</v>
      </c>
      <c r="R7" s="285">
        <v>651.30000000000007</v>
      </c>
      <c r="S7" s="285">
        <v>632.30000000000007</v>
      </c>
      <c r="T7" s="285">
        <v>909.30000000000007</v>
      </c>
      <c r="U7" s="285">
        <v>982.90000000000009</v>
      </c>
      <c r="V7" s="285">
        <v>1030.3</v>
      </c>
      <c r="W7" s="206">
        <v>1039.8</v>
      </c>
      <c r="X7" s="206">
        <v>1024.2</v>
      </c>
      <c r="Y7" s="206">
        <v>1030.5999999999999</v>
      </c>
      <c r="Z7" s="206">
        <v>1040.0999999999999</v>
      </c>
      <c r="AA7" s="206">
        <v>1135.5999999999999</v>
      </c>
      <c r="AB7" s="6" t="s">
        <v>15</v>
      </c>
      <c r="AC7" s="33"/>
      <c r="AE7" s="566"/>
      <c r="AF7" s="568"/>
    </row>
    <row r="8" spans="1:32" s="6" customFormat="1" ht="14">
      <c r="A8" s="1106" t="s">
        <v>12</v>
      </c>
      <c r="B8" s="28" t="s">
        <v>84</v>
      </c>
      <c r="C8" s="285" t="s">
        <v>94</v>
      </c>
      <c r="D8" s="285" t="s">
        <v>94</v>
      </c>
      <c r="E8" s="285" t="s">
        <v>94</v>
      </c>
      <c r="F8" s="285" t="s">
        <v>94</v>
      </c>
      <c r="G8" s="285" t="s">
        <v>94</v>
      </c>
      <c r="H8" s="285" t="s">
        <v>94</v>
      </c>
      <c r="I8" s="285" t="s">
        <v>94</v>
      </c>
      <c r="J8" s="285" t="s">
        <v>94</v>
      </c>
      <c r="K8" s="285" t="s">
        <v>94</v>
      </c>
      <c r="L8" s="285" t="s">
        <v>94</v>
      </c>
      <c r="M8" s="285" t="s">
        <v>94</v>
      </c>
      <c r="N8" s="285" t="s">
        <v>94</v>
      </c>
      <c r="O8" s="285" t="s">
        <v>94</v>
      </c>
      <c r="P8" s="285" t="s">
        <v>94</v>
      </c>
      <c r="Q8" s="285" t="s">
        <v>94</v>
      </c>
      <c r="R8" s="285" t="s">
        <v>94</v>
      </c>
      <c r="S8" s="285" t="s">
        <v>94</v>
      </c>
      <c r="T8" s="285" t="s">
        <v>94</v>
      </c>
      <c r="U8" s="285" t="s">
        <v>94</v>
      </c>
      <c r="V8" s="285" t="s">
        <v>94</v>
      </c>
      <c r="W8" s="285" t="s">
        <v>94</v>
      </c>
      <c r="X8" s="285" t="s">
        <v>94</v>
      </c>
      <c r="Y8" s="285" t="s">
        <v>94</v>
      </c>
      <c r="Z8" s="285" t="s">
        <v>94</v>
      </c>
      <c r="AA8" s="285"/>
    </row>
    <row r="9" spans="1:32" s="6" customFormat="1" ht="16.5" customHeight="1">
      <c r="A9" s="1106"/>
      <c r="B9" s="28" t="s">
        <v>57</v>
      </c>
      <c r="C9" s="285" t="s">
        <v>94</v>
      </c>
      <c r="D9" s="285" t="s">
        <v>94</v>
      </c>
      <c r="E9" s="285" t="s">
        <v>94</v>
      </c>
      <c r="F9" s="285" t="s">
        <v>94</v>
      </c>
      <c r="G9" s="285" t="s">
        <v>94</v>
      </c>
      <c r="H9" s="285" t="s">
        <v>94</v>
      </c>
      <c r="I9" s="285" t="s">
        <v>94</v>
      </c>
      <c r="J9" s="285" t="s">
        <v>94</v>
      </c>
      <c r="K9" s="285" t="s">
        <v>94</v>
      </c>
      <c r="L9" s="285" t="s">
        <v>94</v>
      </c>
      <c r="M9" s="285" t="s">
        <v>94</v>
      </c>
      <c r="N9" s="285" t="s">
        <v>94</v>
      </c>
      <c r="O9" s="285" t="s">
        <v>94</v>
      </c>
      <c r="P9" s="285" t="s">
        <v>94</v>
      </c>
      <c r="Q9" s="285" t="s">
        <v>94</v>
      </c>
      <c r="R9" s="285" t="s">
        <v>94</v>
      </c>
      <c r="S9" s="285" t="s">
        <v>94</v>
      </c>
      <c r="T9" s="285" t="s">
        <v>94</v>
      </c>
      <c r="U9" s="285" t="s">
        <v>94</v>
      </c>
      <c r="V9" s="285" t="s">
        <v>94</v>
      </c>
      <c r="W9" s="285" t="s">
        <v>94</v>
      </c>
      <c r="X9" s="285" t="s">
        <v>94</v>
      </c>
      <c r="Y9" s="285" t="s">
        <v>94</v>
      </c>
      <c r="Z9" s="285" t="s">
        <v>94</v>
      </c>
      <c r="AA9" s="285"/>
    </row>
    <row r="10" spans="1:32" s="6" customFormat="1" ht="16.5" customHeight="1">
      <c r="A10" s="1106"/>
      <c r="B10" s="92" t="s">
        <v>524</v>
      </c>
      <c r="C10" s="285" t="s">
        <v>94</v>
      </c>
      <c r="D10" s="285" t="s">
        <v>94</v>
      </c>
      <c r="E10" s="285" t="s">
        <v>94</v>
      </c>
      <c r="F10" s="285" t="s">
        <v>94</v>
      </c>
      <c r="G10" s="285" t="s">
        <v>94</v>
      </c>
      <c r="H10" s="285" t="s">
        <v>94</v>
      </c>
      <c r="I10" s="285" t="s">
        <v>94</v>
      </c>
      <c r="J10" s="285" t="s">
        <v>94</v>
      </c>
      <c r="K10" s="285" t="s">
        <v>94</v>
      </c>
      <c r="L10" s="285" t="s">
        <v>94</v>
      </c>
      <c r="M10" s="285" t="s">
        <v>94</v>
      </c>
      <c r="N10" s="285" t="s">
        <v>94</v>
      </c>
      <c r="O10" s="285" t="s">
        <v>94</v>
      </c>
      <c r="P10" s="285" t="s">
        <v>94</v>
      </c>
      <c r="Q10" s="285" t="s">
        <v>94</v>
      </c>
      <c r="R10" s="285" t="s">
        <v>94</v>
      </c>
      <c r="S10" s="285" t="s">
        <v>94</v>
      </c>
      <c r="T10" s="285" t="s">
        <v>94</v>
      </c>
      <c r="U10" s="285" t="s">
        <v>94</v>
      </c>
      <c r="V10" s="285" t="s">
        <v>94</v>
      </c>
      <c r="W10" s="285" t="s">
        <v>94</v>
      </c>
      <c r="X10" s="285" t="s">
        <v>94</v>
      </c>
      <c r="Y10" s="285" t="s">
        <v>94</v>
      </c>
      <c r="Z10" s="285" t="s">
        <v>94</v>
      </c>
      <c r="AA10" s="285"/>
    </row>
    <row r="11" spans="1:32" s="6" customFormat="1" ht="14">
      <c r="A11" s="1106"/>
      <c r="B11" s="28" t="s">
        <v>56</v>
      </c>
      <c r="C11" s="285" t="s">
        <v>94</v>
      </c>
      <c r="D11" s="285" t="s">
        <v>94</v>
      </c>
      <c r="E11" s="285" t="s">
        <v>94</v>
      </c>
      <c r="F11" s="285" t="s">
        <v>94</v>
      </c>
      <c r="G11" s="285" t="s">
        <v>94</v>
      </c>
      <c r="H11" s="285" t="s">
        <v>94</v>
      </c>
      <c r="I11" s="285" t="s">
        <v>94</v>
      </c>
      <c r="J11" s="285" t="s">
        <v>94</v>
      </c>
      <c r="K11" s="285" t="s">
        <v>94</v>
      </c>
      <c r="L11" s="285" t="s">
        <v>94</v>
      </c>
      <c r="M11" s="285" t="s">
        <v>94</v>
      </c>
      <c r="N11" s="285" t="s">
        <v>94</v>
      </c>
      <c r="O11" s="285" t="s">
        <v>94</v>
      </c>
      <c r="P11" s="285" t="s">
        <v>94</v>
      </c>
      <c r="Q11" s="285" t="s">
        <v>94</v>
      </c>
      <c r="R11" s="285" t="s">
        <v>94</v>
      </c>
      <c r="S11" s="285" t="s">
        <v>94</v>
      </c>
      <c r="T11" s="285" t="s">
        <v>94</v>
      </c>
      <c r="U11" s="285" t="s">
        <v>94</v>
      </c>
      <c r="V11" s="285" t="s">
        <v>94</v>
      </c>
      <c r="W11" s="285" t="s">
        <v>94</v>
      </c>
      <c r="X11" s="285" t="s">
        <v>94</v>
      </c>
      <c r="Y11" s="285" t="s">
        <v>94</v>
      </c>
      <c r="Z11" s="285" t="s">
        <v>94</v>
      </c>
      <c r="AA11" s="285"/>
    </row>
    <row r="12" spans="1:32" s="6" customFormat="1" ht="14">
      <c r="A12" s="1106" t="s">
        <v>483</v>
      </c>
      <c r="B12" s="28" t="s">
        <v>84</v>
      </c>
      <c r="C12" s="285" t="s">
        <v>94</v>
      </c>
      <c r="D12" s="285" t="s">
        <v>94</v>
      </c>
      <c r="E12" s="285" t="s">
        <v>94</v>
      </c>
      <c r="F12" s="285" t="s">
        <v>94</v>
      </c>
      <c r="G12" s="285" t="s">
        <v>94</v>
      </c>
      <c r="H12" s="285" t="s">
        <v>94</v>
      </c>
      <c r="I12" s="285" t="s">
        <v>94</v>
      </c>
      <c r="J12" s="285" t="s">
        <v>94</v>
      </c>
      <c r="K12" s="285" t="s">
        <v>94</v>
      </c>
      <c r="L12" s="285" t="s">
        <v>94</v>
      </c>
      <c r="M12" s="285" t="s">
        <v>94</v>
      </c>
      <c r="N12" s="285" t="s">
        <v>94</v>
      </c>
      <c r="O12" s="285" t="s">
        <v>94</v>
      </c>
      <c r="P12" s="285" t="s">
        <v>94</v>
      </c>
      <c r="Q12" s="285" t="s">
        <v>94</v>
      </c>
      <c r="R12" s="285" t="s">
        <v>94</v>
      </c>
      <c r="S12" s="285" t="s">
        <v>94</v>
      </c>
      <c r="T12" s="285" t="s">
        <v>94</v>
      </c>
      <c r="U12" s="285" t="s">
        <v>94</v>
      </c>
      <c r="V12" s="285" t="s">
        <v>94</v>
      </c>
      <c r="W12" s="285" t="s">
        <v>94</v>
      </c>
      <c r="X12" s="285" t="s">
        <v>94</v>
      </c>
      <c r="Y12" s="285" t="s">
        <v>94</v>
      </c>
      <c r="Z12" s="285" t="s">
        <v>94</v>
      </c>
      <c r="AA12" s="285"/>
    </row>
    <row r="13" spans="1:32" s="6" customFormat="1" ht="14">
      <c r="A13" s="1106"/>
      <c r="B13" s="28" t="s">
        <v>57</v>
      </c>
      <c r="C13" s="285" t="s">
        <v>94</v>
      </c>
      <c r="D13" s="285" t="s">
        <v>94</v>
      </c>
      <c r="E13" s="285" t="s">
        <v>94</v>
      </c>
      <c r="F13" s="285" t="s">
        <v>94</v>
      </c>
      <c r="G13" s="285" t="s">
        <v>94</v>
      </c>
      <c r="H13" s="285" t="s">
        <v>94</v>
      </c>
      <c r="I13" s="285" t="s">
        <v>94</v>
      </c>
      <c r="J13" s="285" t="s">
        <v>94</v>
      </c>
      <c r="K13" s="285" t="s">
        <v>94</v>
      </c>
      <c r="L13" s="285" t="s">
        <v>94</v>
      </c>
      <c r="M13" s="285" t="s">
        <v>94</v>
      </c>
      <c r="N13" s="285" t="s">
        <v>94</v>
      </c>
      <c r="O13" s="285" t="s">
        <v>94</v>
      </c>
      <c r="P13" s="285" t="s">
        <v>94</v>
      </c>
      <c r="Q13" s="285" t="s">
        <v>94</v>
      </c>
      <c r="R13" s="285" t="s">
        <v>94</v>
      </c>
      <c r="S13" s="285" t="s">
        <v>94</v>
      </c>
      <c r="T13" s="285" t="s">
        <v>94</v>
      </c>
      <c r="U13" s="285" t="s">
        <v>94</v>
      </c>
      <c r="V13" s="285" t="s">
        <v>94</v>
      </c>
      <c r="W13" s="285" t="s">
        <v>94</v>
      </c>
      <c r="X13" s="285" t="s">
        <v>94</v>
      </c>
      <c r="Y13" s="285" t="s">
        <v>94</v>
      </c>
      <c r="Z13" s="285" t="s">
        <v>94</v>
      </c>
      <c r="AA13" s="285"/>
    </row>
    <row r="14" spans="1:32" s="6" customFormat="1" ht="14">
      <c r="A14" s="1106"/>
      <c r="B14" s="92" t="s">
        <v>524</v>
      </c>
      <c r="C14" s="285" t="s">
        <v>94</v>
      </c>
      <c r="D14" s="285" t="s">
        <v>94</v>
      </c>
      <c r="E14" s="285" t="s">
        <v>94</v>
      </c>
      <c r="F14" s="285" t="s">
        <v>94</v>
      </c>
      <c r="G14" s="285" t="s">
        <v>94</v>
      </c>
      <c r="H14" s="285" t="s">
        <v>94</v>
      </c>
      <c r="I14" s="285" t="s">
        <v>94</v>
      </c>
      <c r="J14" s="285" t="s">
        <v>94</v>
      </c>
      <c r="K14" s="285" t="s">
        <v>94</v>
      </c>
      <c r="L14" s="285" t="s">
        <v>94</v>
      </c>
      <c r="M14" s="285" t="s">
        <v>94</v>
      </c>
      <c r="N14" s="285" t="s">
        <v>94</v>
      </c>
      <c r="O14" s="285" t="s">
        <v>94</v>
      </c>
      <c r="P14" s="285" t="s">
        <v>94</v>
      </c>
      <c r="Q14" s="285" t="s">
        <v>94</v>
      </c>
      <c r="R14" s="285" t="s">
        <v>94</v>
      </c>
      <c r="S14" s="285" t="s">
        <v>94</v>
      </c>
      <c r="T14" s="285" t="s">
        <v>94</v>
      </c>
      <c r="U14" s="285" t="s">
        <v>94</v>
      </c>
      <c r="V14" s="285" t="s">
        <v>94</v>
      </c>
      <c r="W14" s="285" t="s">
        <v>94</v>
      </c>
      <c r="X14" s="285" t="s">
        <v>94</v>
      </c>
      <c r="Y14" s="285" t="s">
        <v>94</v>
      </c>
      <c r="Z14" s="285" t="s">
        <v>94</v>
      </c>
      <c r="AA14" s="285"/>
    </row>
    <row r="15" spans="1:32" s="6" customFormat="1" ht="14">
      <c r="A15" s="1106"/>
      <c r="B15" s="28" t="s">
        <v>56</v>
      </c>
      <c r="C15" s="285" t="s">
        <v>94</v>
      </c>
      <c r="D15" s="285" t="s">
        <v>94</v>
      </c>
      <c r="E15" s="285" t="s">
        <v>94</v>
      </c>
      <c r="F15" s="285" t="s">
        <v>94</v>
      </c>
      <c r="G15" s="285" t="s">
        <v>94</v>
      </c>
      <c r="H15" s="285" t="s">
        <v>94</v>
      </c>
      <c r="I15" s="285" t="s">
        <v>94</v>
      </c>
      <c r="J15" s="285" t="s">
        <v>94</v>
      </c>
      <c r="K15" s="285" t="s">
        <v>94</v>
      </c>
      <c r="L15" s="285" t="s">
        <v>94</v>
      </c>
      <c r="M15" s="285" t="s">
        <v>94</v>
      </c>
      <c r="N15" s="285" t="s">
        <v>94</v>
      </c>
      <c r="O15" s="285" t="s">
        <v>94</v>
      </c>
      <c r="P15" s="285" t="s">
        <v>94</v>
      </c>
      <c r="Q15" s="285" t="s">
        <v>94</v>
      </c>
      <c r="R15" s="285" t="s">
        <v>94</v>
      </c>
      <c r="S15" s="285" t="s">
        <v>94</v>
      </c>
      <c r="T15" s="285" t="s">
        <v>94</v>
      </c>
      <c r="U15" s="285" t="s">
        <v>94</v>
      </c>
      <c r="V15" s="285" t="s">
        <v>94</v>
      </c>
      <c r="W15" s="285" t="s">
        <v>94</v>
      </c>
      <c r="X15" s="285" t="s">
        <v>94</v>
      </c>
      <c r="Y15" s="285" t="s">
        <v>94</v>
      </c>
      <c r="Z15" s="285" t="s">
        <v>94</v>
      </c>
      <c r="AA15" s="285"/>
    </row>
    <row r="16" spans="1:32" s="6" customFormat="1">
      <c r="A16" s="1107" t="s">
        <v>89</v>
      </c>
      <c r="B16" s="28" t="s">
        <v>84</v>
      </c>
      <c r="C16" s="285">
        <v>11.368</v>
      </c>
      <c r="D16" s="285">
        <v>12.664</v>
      </c>
      <c r="E16" s="285">
        <v>14.108000000000001</v>
      </c>
      <c r="F16" s="285">
        <v>14.25</v>
      </c>
      <c r="G16" s="285">
        <v>14.63</v>
      </c>
      <c r="H16" s="285">
        <v>14.92</v>
      </c>
      <c r="I16" s="285">
        <v>15.53</v>
      </c>
      <c r="J16" s="285">
        <v>16.170000000000002</v>
      </c>
      <c r="K16" s="285">
        <v>16.829999999999998</v>
      </c>
      <c r="L16" s="285">
        <v>17.516999999999999</v>
      </c>
      <c r="M16" s="801">
        <v>18.565999999999999</v>
      </c>
      <c r="N16" s="801">
        <v>19.678999999999998</v>
      </c>
      <c r="O16" s="801">
        <v>20.053000000000001</v>
      </c>
      <c r="P16" s="801">
        <v>20.434000000000001</v>
      </c>
      <c r="Q16" s="521">
        <v>20.943000000000001</v>
      </c>
      <c r="R16" s="521">
        <v>20.981000000000002</v>
      </c>
      <c r="S16" s="521">
        <v>21.608000000000001</v>
      </c>
      <c r="T16" s="521">
        <v>22.15</v>
      </c>
      <c r="U16" s="521">
        <v>24.427</v>
      </c>
      <c r="V16" s="521">
        <v>25.044</v>
      </c>
      <c r="W16" s="521">
        <v>25.681999999999999</v>
      </c>
      <c r="X16" s="206">
        <f>26336/1000</f>
        <v>26.335999999999999</v>
      </c>
      <c r="Y16" s="206">
        <f>27007/1000</f>
        <v>27.007000000000001</v>
      </c>
      <c r="Z16" s="206">
        <f>27695/1000</f>
        <v>27.695</v>
      </c>
      <c r="AA16" s="206">
        <v>28.401</v>
      </c>
      <c r="AE16"/>
    </row>
    <row r="17" spans="1:32" s="6" customFormat="1" ht="16.5" customHeight="1">
      <c r="A17" s="1107"/>
      <c r="B17" s="28" t="s">
        <v>57</v>
      </c>
      <c r="C17" s="285">
        <v>23536</v>
      </c>
      <c r="D17" s="285">
        <v>26219</v>
      </c>
      <c r="E17" s="285">
        <v>29208</v>
      </c>
      <c r="F17" s="285">
        <v>30000</v>
      </c>
      <c r="G17" s="285">
        <v>30290</v>
      </c>
      <c r="H17" s="285">
        <v>30890</v>
      </c>
      <c r="I17" s="285">
        <v>32153</v>
      </c>
      <c r="J17" s="285">
        <v>33478</v>
      </c>
      <c r="K17" s="285">
        <v>34845</v>
      </c>
      <c r="L17" s="285">
        <v>36273</v>
      </c>
      <c r="M17" s="285">
        <v>37760</v>
      </c>
      <c r="N17" s="285">
        <v>41000</v>
      </c>
      <c r="O17" s="285">
        <v>41000</v>
      </c>
      <c r="P17" s="285">
        <v>42000</v>
      </c>
      <c r="Q17" s="285"/>
      <c r="R17" s="285"/>
      <c r="S17" s="285"/>
      <c r="T17" s="285"/>
      <c r="U17" s="285"/>
      <c r="V17" s="285"/>
      <c r="W17" s="285"/>
      <c r="X17" s="285"/>
      <c r="Y17" s="285"/>
      <c r="Z17" s="285"/>
      <c r="AA17" s="285"/>
    </row>
    <row r="18" spans="1:32" s="6" customFormat="1" ht="16.5" customHeight="1">
      <c r="A18" s="1107"/>
      <c r="B18" s="92" t="s">
        <v>524</v>
      </c>
      <c r="C18" s="285">
        <v>23536</v>
      </c>
      <c r="D18" s="285">
        <v>26219</v>
      </c>
      <c r="E18" s="285">
        <v>29208</v>
      </c>
      <c r="F18" s="285">
        <v>30000</v>
      </c>
      <c r="G18" s="285">
        <v>30290</v>
      </c>
      <c r="H18" s="285">
        <v>30890</v>
      </c>
      <c r="I18" s="285">
        <v>32153</v>
      </c>
      <c r="J18" s="285">
        <v>33478</v>
      </c>
      <c r="K18" s="285">
        <v>34845</v>
      </c>
      <c r="L18" s="285">
        <v>36273</v>
      </c>
      <c r="M18" s="285">
        <v>37760</v>
      </c>
      <c r="N18" s="285">
        <v>39146</v>
      </c>
      <c r="O18" s="285">
        <v>41000</v>
      </c>
      <c r="P18" s="285">
        <v>42000</v>
      </c>
      <c r="Q18" s="285">
        <v>44000</v>
      </c>
      <c r="R18" s="285">
        <v>46000</v>
      </c>
      <c r="S18" s="285">
        <v>48000</v>
      </c>
      <c r="T18" s="285">
        <v>45000</v>
      </c>
      <c r="U18" s="285">
        <v>45000</v>
      </c>
      <c r="V18" s="285">
        <v>46000</v>
      </c>
      <c r="W18" s="206">
        <v>50000</v>
      </c>
      <c r="X18" s="206">
        <v>49000</v>
      </c>
      <c r="Y18" s="206">
        <v>50000</v>
      </c>
      <c r="Z18" s="206">
        <v>50000</v>
      </c>
      <c r="AA18" s="206">
        <v>51000</v>
      </c>
      <c r="AE18" s="566"/>
      <c r="AF18" s="568"/>
    </row>
    <row r="19" spans="1:32" s="6" customFormat="1" ht="15.5">
      <c r="A19" s="1107"/>
      <c r="B19" s="28" t="s">
        <v>56</v>
      </c>
      <c r="C19" s="285">
        <v>483.00475866757307</v>
      </c>
      <c r="D19" s="285">
        <v>483.00850528242876</v>
      </c>
      <c r="E19" s="285">
        <v>483.01835113667488</v>
      </c>
      <c r="F19" s="285">
        <v>475</v>
      </c>
      <c r="G19" s="285">
        <v>482.99768900627271</v>
      </c>
      <c r="H19" s="285">
        <v>483.00420848170927</v>
      </c>
      <c r="I19" s="285">
        <v>483.00314123098934</v>
      </c>
      <c r="J19" s="285">
        <v>483.00376366569094</v>
      </c>
      <c r="K19" s="285">
        <v>482.99612569952649</v>
      </c>
      <c r="L19" s="285">
        <v>482.92118104375157</v>
      </c>
      <c r="M19" s="285">
        <v>829.98734709999997</v>
      </c>
      <c r="N19" s="285">
        <v>462.85365853658539</v>
      </c>
      <c r="O19" s="285">
        <v>536.58536585365857</v>
      </c>
      <c r="P19" s="285">
        <v>830.00827809999998</v>
      </c>
      <c r="Q19" s="285">
        <v>476</v>
      </c>
      <c r="R19" s="285">
        <v>456.1</v>
      </c>
      <c r="S19" s="285">
        <v>500</v>
      </c>
      <c r="T19" s="285">
        <v>865.29596939999999</v>
      </c>
      <c r="U19" s="285">
        <v>542.80000000000007</v>
      </c>
      <c r="V19" s="285">
        <v>544.4</v>
      </c>
      <c r="W19" s="206">
        <v>513.6</v>
      </c>
      <c r="X19" s="206">
        <v>537.5</v>
      </c>
      <c r="Y19" s="206">
        <v>540.1</v>
      </c>
      <c r="Z19" s="206">
        <v>553.9</v>
      </c>
      <c r="AA19" s="206">
        <v>556.9</v>
      </c>
      <c r="AE19" s="566"/>
      <c r="AF19" s="568"/>
    </row>
    <row r="20" spans="1:32" s="6" customFormat="1">
      <c r="A20" s="1106" t="s">
        <v>482</v>
      </c>
      <c r="B20" s="28" t="s">
        <v>84</v>
      </c>
      <c r="C20" s="285" t="s">
        <v>94</v>
      </c>
      <c r="D20" s="285" t="s">
        <v>94</v>
      </c>
      <c r="E20" s="285" t="s">
        <v>94</v>
      </c>
      <c r="F20" s="285" t="s">
        <v>94</v>
      </c>
      <c r="G20" s="285" t="s">
        <v>94</v>
      </c>
      <c r="H20" s="285" t="s">
        <v>94</v>
      </c>
      <c r="I20" s="285" t="s">
        <v>94</v>
      </c>
      <c r="J20" s="285" t="s">
        <v>94</v>
      </c>
      <c r="K20" s="285" t="s">
        <v>94</v>
      </c>
      <c r="L20" s="285" t="s">
        <v>94</v>
      </c>
      <c r="M20" s="285" t="s">
        <v>94</v>
      </c>
      <c r="N20" s="285" t="s">
        <v>94</v>
      </c>
      <c r="O20" s="285" t="s">
        <v>94</v>
      </c>
      <c r="P20" s="285" t="s">
        <v>94</v>
      </c>
      <c r="Q20" s="285" t="s">
        <v>94</v>
      </c>
      <c r="R20" s="285" t="s">
        <v>94</v>
      </c>
      <c r="S20" s="285" t="s">
        <v>94</v>
      </c>
      <c r="T20" s="285" t="s">
        <v>94</v>
      </c>
      <c r="U20" s="285" t="s">
        <v>94</v>
      </c>
      <c r="V20" s="285" t="s">
        <v>94</v>
      </c>
      <c r="W20" s="285" t="s">
        <v>94</v>
      </c>
      <c r="X20" s="285" t="s">
        <v>94</v>
      </c>
      <c r="Y20" s="285" t="s">
        <v>94</v>
      </c>
      <c r="Z20" s="285" t="s">
        <v>94</v>
      </c>
      <c r="AA20" s="285"/>
      <c r="AB20"/>
    </row>
    <row r="21" spans="1:32" s="6" customFormat="1" ht="16.5" customHeight="1">
      <c r="A21" s="1106"/>
      <c r="B21" s="28" t="s">
        <v>57</v>
      </c>
      <c r="C21" s="285" t="s">
        <v>94</v>
      </c>
      <c r="D21" s="285" t="s">
        <v>94</v>
      </c>
      <c r="E21" s="285" t="s">
        <v>94</v>
      </c>
      <c r="F21" s="285" t="s">
        <v>94</v>
      </c>
      <c r="G21" s="285" t="s">
        <v>94</v>
      </c>
      <c r="H21" s="285" t="s">
        <v>94</v>
      </c>
      <c r="I21" s="285" t="s">
        <v>94</v>
      </c>
      <c r="J21" s="285" t="s">
        <v>94</v>
      </c>
      <c r="K21" s="285" t="s">
        <v>94</v>
      </c>
      <c r="L21" s="285" t="s">
        <v>94</v>
      </c>
      <c r="M21" s="285" t="s">
        <v>94</v>
      </c>
      <c r="N21" s="285" t="s">
        <v>94</v>
      </c>
      <c r="O21" s="285" t="s">
        <v>94</v>
      </c>
      <c r="P21" s="285" t="s">
        <v>94</v>
      </c>
      <c r="Q21" s="285" t="s">
        <v>94</v>
      </c>
      <c r="R21" s="285" t="s">
        <v>94</v>
      </c>
      <c r="S21" s="285" t="s">
        <v>94</v>
      </c>
      <c r="T21" s="285" t="s">
        <v>94</v>
      </c>
      <c r="U21" s="285" t="s">
        <v>94</v>
      </c>
      <c r="V21" s="285" t="s">
        <v>94</v>
      </c>
      <c r="W21" s="285" t="s">
        <v>94</v>
      </c>
      <c r="X21" s="285" t="s">
        <v>94</v>
      </c>
      <c r="Y21" s="285" t="s">
        <v>94</v>
      </c>
      <c r="Z21" s="285" t="s">
        <v>94</v>
      </c>
      <c r="AA21" s="285"/>
      <c r="AB21"/>
    </row>
    <row r="22" spans="1:32" s="6" customFormat="1" ht="16.5" customHeight="1">
      <c r="A22" s="1106"/>
      <c r="B22" s="92" t="s">
        <v>524</v>
      </c>
      <c r="C22" s="285" t="s">
        <v>94</v>
      </c>
      <c r="D22" s="285" t="s">
        <v>94</v>
      </c>
      <c r="E22" s="285" t="s">
        <v>94</v>
      </c>
      <c r="F22" s="285" t="s">
        <v>94</v>
      </c>
      <c r="G22" s="285" t="s">
        <v>94</v>
      </c>
      <c r="H22" s="285" t="s">
        <v>94</v>
      </c>
      <c r="I22" s="285" t="s">
        <v>94</v>
      </c>
      <c r="J22" s="285" t="s">
        <v>94</v>
      </c>
      <c r="K22" s="285" t="s">
        <v>94</v>
      </c>
      <c r="L22" s="285" t="s">
        <v>94</v>
      </c>
      <c r="M22" s="285" t="s">
        <v>94</v>
      </c>
      <c r="N22" s="285" t="s">
        <v>94</v>
      </c>
      <c r="O22" s="285" t="s">
        <v>94</v>
      </c>
      <c r="P22" s="285" t="s">
        <v>94</v>
      </c>
      <c r="Q22" s="285" t="s">
        <v>94</v>
      </c>
      <c r="R22" s="285" t="s">
        <v>94</v>
      </c>
      <c r="S22" s="285" t="s">
        <v>94</v>
      </c>
      <c r="T22" s="285" t="s">
        <v>94</v>
      </c>
      <c r="U22" s="285" t="s">
        <v>94</v>
      </c>
      <c r="V22" s="285" t="s">
        <v>94</v>
      </c>
      <c r="W22" s="285" t="s">
        <v>94</v>
      </c>
      <c r="X22" s="285" t="s">
        <v>94</v>
      </c>
      <c r="Y22" s="285" t="s">
        <v>94</v>
      </c>
      <c r="Z22" s="285" t="s">
        <v>94</v>
      </c>
      <c r="AA22" s="285"/>
      <c r="AB22"/>
    </row>
    <row r="23" spans="1:32" s="6" customFormat="1">
      <c r="A23" s="1106"/>
      <c r="B23" s="28" t="s">
        <v>56</v>
      </c>
      <c r="C23" s="285" t="s">
        <v>94</v>
      </c>
      <c r="D23" s="285" t="s">
        <v>94</v>
      </c>
      <c r="E23" s="285" t="s">
        <v>94</v>
      </c>
      <c r="F23" s="285" t="s">
        <v>94</v>
      </c>
      <c r="G23" s="285" t="s">
        <v>94</v>
      </c>
      <c r="H23" s="285" t="s">
        <v>94</v>
      </c>
      <c r="I23" s="285" t="s">
        <v>94</v>
      </c>
      <c r="J23" s="285" t="s">
        <v>94</v>
      </c>
      <c r="K23" s="285" t="s">
        <v>94</v>
      </c>
      <c r="L23" s="285" t="s">
        <v>94</v>
      </c>
      <c r="M23" s="285" t="s">
        <v>94</v>
      </c>
      <c r="N23" s="285" t="s">
        <v>94</v>
      </c>
      <c r="O23" s="285" t="s">
        <v>94</v>
      </c>
      <c r="P23" s="285" t="s">
        <v>94</v>
      </c>
      <c r="Q23" s="285" t="s">
        <v>94</v>
      </c>
      <c r="R23" s="285" t="s">
        <v>94</v>
      </c>
      <c r="S23" s="285" t="s">
        <v>94</v>
      </c>
      <c r="T23" s="285" t="s">
        <v>94</v>
      </c>
      <c r="U23" s="285" t="s">
        <v>94</v>
      </c>
      <c r="V23" s="285" t="s">
        <v>94</v>
      </c>
      <c r="W23" s="285" t="s">
        <v>94</v>
      </c>
      <c r="X23" s="285" t="s">
        <v>94</v>
      </c>
      <c r="Y23" s="285" t="s">
        <v>94</v>
      </c>
      <c r="Z23" s="285" t="s">
        <v>94</v>
      </c>
      <c r="AA23" s="285"/>
      <c r="AB23"/>
    </row>
    <row r="24" spans="1:32" s="6" customFormat="1" ht="14">
      <c r="A24" s="1106" t="s">
        <v>11</v>
      </c>
      <c r="B24" s="28" t="s">
        <v>84</v>
      </c>
      <c r="C24" s="285" t="s">
        <v>94</v>
      </c>
      <c r="D24" s="285" t="s">
        <v>94</v>
      </c>
      <c r="E24" s="285" t="s">
        <v>94</v>
      </c>
      <c r="F24" s="285" t="s">
        <v>94</v>
      </c>
      <c r="G24" s="285" t="s">
        <v>94</v>
      </c>
      <c r="H24" s="285" t="s">
        <v>94</v>
      </c>
      <c r="I24" s="285" t="s">
        <v>94</v>
      </c>
      <c r="J24" s="285" t="s">
        <v>94</v>
      </c>
      <c r="K24" s="285" t="s">
        <v>94</v>
      </c>
      <c r="L24" s="285" t="s">
        <v>94</v>
      </c>
      <c r="M24" s="285" t="s">
        <v>94</v>
      </c>
      <c r="N24" s="285">
        <v>3.3570000000000002</v>
      </c>
      <c r="O24" s="285">
        <v>12.307</v>
      </c>
      <c r="P24" s="285">
        <v>2.4</v>
      </c>
      <c r="Q24" s="285">
        <v>4.3819999999999997</v>
      </c>
      <c r="R24" s="285">
        <v>1.3939999999999999</v>
      </c>
      <c r="S24" s="285">
        <v>6.6429999999999998</v>
      </c>
      <c r="T24" s="285">
        <v>6.7809999999999997</v>
      </c>
      <c r="U24" s="285" t="s">
        <v>94</v>
      </c>
      <c r="V24" s="285" t="s">
        <v>94</v>
      </c>
      <c r="W24" s="285" t="s">
        <v>94</v>
      </c>
      <c r="X24" s="285" t="s">
        <v>94</v>
      </c>
      <c r="Y24" s="285" t="s">
        <v>94</v>
      </c>
      <c r="Z24" s="285" t="s">
        <v>94</v>
      </c>
      <c r="AA24" s="285"/>
    </row>
    <row r="25" spans="1:32" s="6" customFormat="1" ht="16.5" customHeight="1">
      <c r="A25" s="1106"/>
      <c r="B25" s="28" t="s">
        <v>57</v>
      </c>
      <c r="C25" s="285" t="s">
        <v>94</v>
      </c>
      <c r="D25" s="285" t="s">
        <v>94</v>
      </c>
      <c r="E25" s="285" t="s">
        <v>94</v>
      </c>
      <c r="F25" s="285" t="s">
        <v>94</v>
      </c>
      <c r="G25" s="285" t="s">
        <v>94</v>
      </c>
      <c r="H25" s="285" t="s">
        <v>94</v>
      </c>
      <c r="I25" s="285" t="s">
        <v>94</v>
      </c>
      <c r="J25" s="285" t="s">
        <v>94</v>
      </c>
      <c r="K25" s="285" t="s">
        <v>94</v>
      </c>
      <c r="L25" s="285" t="s">
        <v>94</v>
      </c>
      <c r="M25" s="285" t="s">
        <v>94</v>
      </c>
      <c r="N25" s="285"/>
      <c r="O25" s="285"/>
      <c r="P25" s="285"/>
      <c r="Q25" s="285"/>
      <c r="R25" s="285"/>
      <c r="S25" s="285"/>
      <c r="T25" s="285"/>
      <c r="U25" s="285" t="s">
        <v>94</v>
      </c>
      <c r="V25" s="285" t="s">
        <v>94</v>
      </c>
      <c r="W25" s="285" t="s">
        <v>94</v>
      </c>
      <c r="X25" s="285" t="s">
        <v>94</v>
      </c>
      <c r="Y25" s="285" t="s">
        <v>94</v>
      </c>
      <c r="Z25" s="285" t="s">
        <v>94</v>
      </c>
      <c r="AA25" s="285"/>
    </row>
    <row r="26" spans="1:32" s="6" customFormat="1" ht="16.5" customHeight="1">
      <c r="A26" s="1106"/>
      <c r="B26" s="92" t="s">
        <v>524</v>
      </c>
      <c r="C26" s="285" t="s">
        <v>94</v>
      </c>
      <c r="D26" s="285" t="s">
        <v>94</v>
      </c>
      <c r="E26" s="285" t="s">
        <v>94</v>
      </c>
      <c r="F26" s="285" t="s">
        <v>94</v>
      </c>
      <c r="G26" s="285" t="s">
        <v>94</v>
      </c>
      <c r="H26" s="285" t="s">
        <v>94</v>
      </c>
      <c r="I26" s="285" t="s">
        <v>94</v>
      </c>
      <c r="J26" s="285" t="s">
        <v>94</v>
      </c>
      <c r="K26" s="285" t="s">
        <v>94</v>
      </c>
      <c r="L26" s="285" t="s">
        <v>94</v>
      </c>
      <c r="M26" s="285" t="s">
        <v>94</v>
      </c>
      <c r="N26" s="285"/>
      <c r="O26" s="285"/>
      <c r="P26" s="285"/>
      <c r="Q26" s="285"/>
      <c r="R26" s="285"/>
      <c r="S26" s="285"/>
      <c r="T26" s="285"/>
      <c r="U26" s="285" t="s">
        <v>94</v>
      </c>
      <c r="V26" s="285" t="s">
        <v>94</v>
      </c>
      <c r="W26" s="285" t="s">
        <v>94</v>
      </c>
      <c r="X26" s="285" t="s">
        <v>94</v>
      </c>
      <c r="Y26" s="285" t="s">
        <v>94</v>
      </c>
      <c r="Z26" s="285" t="s">
        <v>94</v>
      </c>
      <c r="AA26" s="285"/>
    </row>
    <row r="27" spans="1:32" s="6" customFormat="1" ht="14">
      <c r="A27" s="1106"/>
      <c r="B27" s="28" t="s">
        <v>56</v>
      </c>
      <c r="C27" s="285" t="s">
        <v>94</v>
      </c>
      <c r="D27" s="285" t="s">
        <v>94</v>
      </c>
      <c r="E27" s="285" t="s">
        <v>94</v>
      </c>
      <c r="F27" s="285" t="s">
        <v>94</v>
      </c>
      <c r="G27" s="285" t="s">
        <v>94</v>
      </c>
      <c r="H27" s="285" t="s">
        <v>94</v>
      </c>
      <c r="I27" s="285" t="s">
        <v>94</v>
      </c>
      <c r="J27" s="285" t="s">
        <v>94</v>
      </c>
      <c r="K27" s="285" t="s">
        <v>94</v>
      </c>
      <c r="L27" s="285" t="s">
        <v>94</v>
      </c>
      <c r="M27" s="285" t="s">
        <v>94</v>
      </c>
      <c r="N27" s="285"/>
      <c r="O27" s="285"/>
      <c r="P27" s="285"/>
      <c r="Q27" s="285"/>
      <c r="R27" s="285"/>
      <c r="S27" s="285"/>
      <c r="T27" s="285"/>
      <c r="U27" s="285" t="s">
        <v>94</v>
      </c>
      <c r="V27" s="285" t="s">
        <v>94</v>
      </c>
      <c r="W27" s="285" t="s">
        <v>94</v>
      </c>
      <c r="X27" s="285" t="s">
        <v>94</v>
      </c>
      <c r="Y27" s="285" t="s">
        <v>94</v>
      </c>
      <c r="Z27" s="285" t="s">
        <v>94</v>
      </c>
      <c r="AA27" s="285"/>
    </row>
    <row r="28" spans="1:32" s="6" customFormat="1" ht="15.5">
      <c r="A28" s="1106" t="s">
        <v>10</v>
      </c>
      <c r="B28" s="28" t="s">
        <v>84</v>
      </c>
      <c r="C28" s="285">
        <v>0.05</v>
      </c>
      <c r="D28" s="285">
        <v>4.9000000000000002E-2</v>
      </c>
      <c r="E28" s="285">
        <v>3.5000000000000003E-2</v>
      </c>
      <c r="F28" s="285">
        <v>3.7999999999999999E-2</v>
      </c>
      <c r="G28" s="285">
        <v>3.9E-2</v>
      </c>
      <c r="H28" s="285">
        <v>4.5999999999999999E-2</v>
      </c>
      <c r="I28" s="285">
        <v>4.8000000000000001E-2</v>
      </c>
      <c r="J28" s="285">
        <v>4.2999999999999997E-2</v>
      </c>
      <c r="K28" s="285">
        <v>4.3999999999999997E-2</v>
      </c>
      <c r="L28" s="285">
        <v>3.7999999999999999E-2</v>
      </c>
      <c r="M28" s="285">
        <v>4.1000000000000002E-2</v>
      </c>
      <c r="N28" s="285">
        <v>4.2000000000000003E-2</v>
      </c>
      <c r="O28" s="285">
        <v>4.4999999999999998E-2</v>
      </c>
      <c r="P28" s="285">
        <v>4.3999999999999997E-2</v>
      </c>
      <c r="Q28" s="285">
        <v>4.7E-2</v>
      </c>
      <c r="R28" s="285">
        <v>4.9000000000000002E-2</v>
      </c>
      <c r="S28" s="285">
        <v>4.5999999999999999E-2</v>
      </c>
      <c r="T28" s="285">
        <v>4.4999999999999998E-2</v>
      </c>
      <c r="U28" s="285">
        <v>4.4999999999999998E-2</v>
      </c>
      <c r="V28" s="285">
        <v>4.4999999999999998E-2</v>
      </c>
      <c r="W28" s="206">
        <v>4.7079999999999997E-2</v>
      </c>
      <c r="X28" s="206">
        <v>4.6899999999999997E-2</v>
      </c>
      <c r="Y28" s="206">
        <v>4.6869999999999995E-2</v>
      </c>
      <c r="Z28" s="206">
        <v>4.6840000000000007E-2</v>
      </c>
      <c r="AA28" s="206">
        <v>4.7909999999999994E-2</v>
      </c>
      <c r="AE28" s="566"/>
      <c r="AF28" s="568"/>
    </row>
    <row r="29" spans="1:32" s="6" customFormat="1" ht="16.5" customHeight="1">
      <c r="A29" s="1106"/>
      <c r="B29" s="28" t="s">
        <v>57</v>
      </c>
      <c r="C29" s="285">
        <v>71</v>
      </c>
      <c r="D29" s="285">
        <v>78</v>
      </c>
      <c r="E29" s="285">
        <v>82</v>
      </c>
      <c r="F29" s="285">
        <v>90</v>
      </c>
      <c r="G29" s="285">
        <v>87</v>
      </c>
      <c r="H29" s="285">
        <v>85</v>
      </c>
      <c r="I29" s="285">
        <v>88</v>
      </c>
      <c r="J29" s="285">
        <v>99</v>
      </c>
      <c r="K29" s="285">
        <v>100</v>
      </c>
      <c r="L29" s="285">
        <v>82</v>
      </c>
      <c r="M29" s="285">
        <v>76</v>
      </c>
      <c r="N29" s="285">
        <v>74</v>
      </c>
      <c r="O29" s="285">
        <v>75</v>
      </c>
      <c r="P29" s="285">
        <v>75</v>
      </c>
      <c r="Q29" s="285"/>
      <c r="R29" s="285"/>
      <c r="S29" s="285"/>
      <c r="T29" s="285"/>
      <c r="U29" s="285"/>
      <c r="V29" s="285"/>
      <c r="W29" s="285"/>
      <c r="X29" s="285"/>
      <c r="Y29" s="285"/>
      <c r="Z29" s="285"/>
      <c r="AA29" s="285"/>
    </row>
    <row r="30" spans="1:32" s="6" customFormat="1" ht="16.5" customHeight="1">
      <c r="A30" s="1106"/>
      <c r="B30" s="92" t="s">
        <v>524</v>
      </c>
      <c r="C30" s="285">
        <v>83</v>
      </c>
      <c r="D30" s="285">
        <v>83</v>
      </c>
      <c r="E30" s="285">
        <v>83</v>
      </c>
      <c r="F30" s="285">
        <v>83</v>
      </c>
      <c r="G30" s="285">
        <v>83</v>
      </c>
      <c r="H30" s="285">
        <v>83</v>
      </c>
      <c r="I30" s="285">
        <v>83</v>
      </c>
      <c r="J30" s="285">
        <v>83</v>
      </c>
      <c r="K30" s="285">
        <v>82</v>
      </c>
      <c r="L30" s="285">
        <v>82</v>
      </c>
      <c r="M30" s="285">
        <v>80</v>
      </c>
      <c r="N30" s="285">
        <v>78</v>
      </c>
      <c r="O30" s="285">
        <v>75</v>
      </c>
      <c r="P30" s="285">
        <v>75</v>
      </c>
      <c r="Q30" s="285">
        <v>80</v>
      </c>
      <c r="R30" s="285">
        <v>82</v>
      </c>
      <c r="S30" s="285">
        <v>77</v>
      </c>
      <c r="T30" s="285">
        <v>76</v>
      </c>
      <c r="U30" s="285">
        <v>75</v>
      </c>
      <c r="V30" s="285">
        <v>75</v>
      </c>
      <c r="W30" s="206">
        <v>79</v>
      </c>
      <c r="X30" s="206">
        <v>78</v>
      </c>
      <c r="Y30" s="206">
        <v>78</v>
      </c>
      <c r="Z30" s="206">
        <v>78</v>
      </c>
      <c r="AA30" s="206">
        <v>79</v>
      </c>
      <c r="AE30" s="566"/>
      <c r="AF30" s="568"/>
    </row>
    <row r="31" spans="1:32" s="6" customFormat="1" ht="15.5">
      <c r="A31" s="1106"/>
      <c r="B31" s="28" t="s">
        <v>56</v>
      </c>
      <c r="C31" s="285">
        <v>704.22535211267609</v>
      </c>
      <c r="D31" s="285">
        <v>628.20512820512818</v>
      </c>
      <c r="E31" s="285">
        <v>426.82926829268291</v>
      </c>
      <c r="F31" s="285">
        <v>422.22222222222223</v>
      </c>
      <c r="G31" s="285">
        <v>448.27586206896552</v>
      </c>
      <c r="H31" s="285">
        <v>541.17647058823525</v>
      </c>
      <c r="I31" s="285">
        <v>545.4545454545455</v>
      </c>
      <c r="J31" s="285">
        <v>434.34343434343435</v>
      </c>
      <c r="K31" s="285">
        <v>440</v>
      </c>
      <c r="L31" s="285">
        <v>463.41463414634148</v>
      </c>
      <c r="M31" s="285">
        <v>539.47368421052636</v>
      </c>
      <c r="N31" s="285">
        <v>567.56756756756761</v>
      </c>
      <c r="O31" s="285">
        <v>600</v>
      </c>
      <c r="P31" s="285">
        <v>586.66666666666663</v>
      </c>
      <c r="Q31" s="285">
        <v>587.5</v>
      </c>
      <c r="R31" s="285">
        <v>597.6</v>
      </c>
      <c r="S31" s="285">
        <v>597.4</v>
      </c>
      <c r="T31" s="285">
        <v>592.1</v>
      </c>
      <c r="U31" s="285">
        <v>600</v>
      </c>
      <c r="V31" s="285">
        <v>600</v>
      </c>
      <c r="W31" s="206">
        <v>598.4</v>
      </c>
      <c r="X31" s="206">
        <v>602</v>
      </c>
      <c r="Y31" s="206">
        <v>602.70000000000005</v>
      </c>
      <c r="Z31" s="206">
        <v>603.29999999999995</v>
      </c>
      <c r="AA31" s="206">
        <v>603.6</v>
      </c>
      <c r="AE31" s="566"/>
      <c r="AF31" s="568"/>
    </row>
    <row r="32" spans="1:32" s="6" customFormat="1" ht="15.5">
      <c r="A32" s="1106" t="s">
        <v>9</v>
      </c>
      <c r="B32" s="28" t="s">
        <v>84</v>
      </c>
      <c r="C32" s="285">
        <v>48.698999999999998</v>
      </c>
      <c r="D32" s="285">
        <v>35.9</v>
      </c>
      <c r="E32" s="285">
        <v>29.568000000000001</v>
      </c>
      <c r="F32" s="285">
        <v>38.744999999999997</v>
      </c>
      <c r="G32" s="285">
        <v>33.758000000000003</v>
      </c>
      <c r="H32" s="285">
        <v>40.396000000000001</v>
      </c>
      <c r="I32" s="285">
        <v>55.247999999999998</v>
      </c>
      <c r="J32" s="285">
        <v>67.331999999999994</v>
      </c>
      <c r="K32" s="285">
        <v>60.213999999999999</v>
      </c>
      <c r="L32" s="285">
        <v>79.614999999999995</v>
      </c>
      <c r="M32" s="285">
        <v>67.873000000000005</v>
      </c>
      <c r="N32" s="285">
        <v>75.665000000000006</v>
      </c>
      <c r="O32" s="285">
        <v>103.617</v>
      </c>
      <c r="P32" s="285">
        <v>116.977</v>
      </c>
      <c r="Q32" s="285">
        <v>124.593</v>
      </c>
      <c r="R32" s="285">
        <v>120.952</v>
      </c>
      <c r="S32" s="285">
        <v>136.91</v>
      </c>
      <c r="T32" s="285">
        <v>208.55600000000001</v>
      </c>
      <c r="U32" s="285">
        <v>175.47499999999999</v>
      </c>
      <c r="V32" s="285">
        <v>222.86500000000001</v>
      </c>
      <c r="W32" s="285">
        <v>264.37235299999998</v>
      </c>
      <c r="X32" s="206">
        <v>264.49700000000001</v>
      </c>
      <c r="Y32" s="206">
        <v>303.084</v>
      </c>
      <c r="Z32" s="206">
        <v>350</v>
      </c>
      <c r="AA32" s="206">
        <v>305</v>
      </c>
      <c r="AC32" s="41"/>
      <c r="AE32" s="566"/>
      <c r="AF32" s="568"/>
    </row>
    <row r="33" spans="1:32" s="6" customFormat="1" ht="16.5" customHeight="1">
      <c r="A33" s="1106"/>
      <c r="B33" s="28" t="s">
        <v>57</v>
      </c>
      <c r="C33" s="285">
        <v>76166</v>
      </c>
      <c r="D33" s="285">
        <v>52635</v>
      </c>
      <c r="E33" s="285">
        <v>45428</v>
      </c>
      <c r="F33" s="285">
        <v>50981</v>
      </c>
      <c r="G33" s="285">
        <v>169078</v>
      </c>
      <c r="H33" s="285">
        <v>68365</v>
      </c>
      <c r="I33" s="285">
        <v>71652</v>
      </c>
      <c r="J33" s="285">
        <v>75475</v>
      </c>
      <c r="K33" s="285">
        <v>70070</v>
      </c>
      <c r="L33" s="285">
        <v>82217</v>
      </c>
      <c r="M33" s="285">
        <v>70654</v>
      </c>
      <c r="N33" s="285">
        <v>75839</v>
      </c>
      <c r="O33" s="285">
        <v>102647</v>
      </c>
      <c r="P33" s="285">
        <v>114369</v>
      </c>
      <c r="Q33" s="285">
        <v>121913</v>
      </c>
      <c r="R33" s="285">
        <v>139005</v>
      </c>
      <c r="S33" s="285">
        <v>153834</v>
      </c>
      <c r="T33" s="285">
        <v>188714</v>
      </c>
      <c r="U33" s="285">
        <v>178823</v>
      </c>
      <c r="V33" s="285">
        <v>202366</v>
      </c>
      <c r="W33" s="285">
        <v>219957</v>
      </c>
      <c r="X33" s="285"/>
      <c r="Y33" s="285"/>
      <c r="Z33" s="285"/>
      <c r="AA33" s="285"/>
      <c r="AC33" s="41"/>
    </row>
    <row r="34" spans="1:32" s="6" customFormat="1" ht="16.5" customHeight="1">
      <c r="A34" s="1106"/>
      <c r="B34" s="92" t="s">
        <v>524</v>
      </c>
      <c r="C34" s="285"/>
      <c r="D34" s="285"/>
      <c r="E34" s="285"/>
      <c r="F34" s="285">
        <v>54000</v>
      </c>
      <c r="G34" s="285">
        <v>76000</v>
      </c>
      <c r="H34" s="285">
        <v>69000</v>
      </c>
      <c r="I34" s="285">
        <v>72000</v>
      </c>
      <c r="J34" s="285">
        <v>79465</v>
      </c>
      <c r="K34" s="285">
        <v>73942</v>
      </c>
      <c r="L34" s="285">
        <v>86796</v>
      </c>
      <c r="M34" s="285">
        <v>75186</v>
      </c>
      <c r="N34" s="285">
        <v>75839</v>
      </c>
      <c r="O34" s="285">
        <v>102167</v>
      </c>
      <c r="P34" s="285">
        <v>114369</v>
      </c>
      <c r="Q34" s="285">
        <v>121913</v>
      </c>
      <c r="R34" s="285">
        <v>139005</v>
      </c>
      <c r="S34" s="285">
        <v>149689</v>
      </c>
      <c r="T34" s="285">
        <v>188714</v>
      </c>
      <c r="U34" s="285">
        <v>178823</v>
      </c>
      <c r="V34" s="285">
        <v>180000</v>
      </c>
      <c r="W34" s="206">
        <v>210000</v>
      </c>
      <c r="X34" s="206">
        <v>216652</v>
      </c>
      <c r="Y34" s="206">
        <v>245634</v>
      </c>
      <c r="Z34" s="206">
        <v>255000</v>
      </c>
      <c r="AA34" s="206">
        <v>260000</v>
      </c>
      <c r="AC34" s="7"/>
      <c r="AE34" s="566"/>
      <c r="AF34" s="568"/>
    </row>
    <row r="35" spans="1:32" s="6" customFormat="1" ht="15.5">
      <c r="A35" s="1106"/>
      <c r="B35" s="28" t="s">
        <v>56</v>
      </c>
      <c r="C35" s="285">
        <v>639.37977575296065</v>
      </c>
      <c r="D35" s="285">
        <v>682.05566638168523</v>
      </c>
      <c r="E35" s="285">
        <v>650.87611164920315</v>
      </c>
      <c r="F35" s="285">
        <v>759.98901551558424</v>
      </c>
      <c r="G35" s="285">
        <v>199.6593288304806</v>
      </c>
      <c r="H35" s="285">
        <v>590.88714985738318</v>
      </c>
      <c r="I35" s="285">
        <v>771.06012393233959</v>
      </c>
      <c r="J35" s="285">
        <v>892.10997018880425</v>
      </c>
      <c r="K35" s="285">
        <v>859.34065934065939</v>
      </c>
      <c r="L35" s="285">
        <v>968.35204398117173</v>
      </c>
      <c r="M35" s="285">
        <v>960.63917117219125</v>
      </c>
      <c r="N35" s="285">
        <v>997.70566595023672</v>
      </c>
      <c r="O35" s="285">
        <v>1009.4498621489181</v>
      </c>
      <c r="P35" s="285">
        <v>1022.8033820353418</v>
      </c>
      <c r="Q35" s="285">
        <v>1021.9828894375497</v>
      </c>
      <c r="R35" s="285">
        <v>870.12697384986154</v>
      </c>
      <c r="S35" s="285">
        <v>889.98530883939827</v>
      </c>
      <c r="T35" s="285">
        <v>1105.143232616552</v>
      </c>
      <c r="U35" s="285">
        <v>981.27757615071891</v>
      </c>
      <c r="V35" s="285">
        <v>1101.2966605062115</v>
      </c>
      <c r="W35" s="285">
        <v>1201.9274358170005</v>
      </c>
      <c r="X35" s="206">
        <v>1220.8</v>
      </c>
      <c r="Y35" s="206">
        <v>1233.9000000000001</v>
      </c>
      <c r="Z35" s="206">
        <v>1372.5</v>
      </c>
      <c r="AA35" s="206">
        <v>1173.0999999999999</v>
      </c>
      <c r="AB35" s="77"/>
      <c r="AC35" s="7"/>
      <c r="AE35" s="566"/>
      <c r="AF35" s="568"/>
    </row>
    <row r="36" spans="1:32" s="6" customFormat="1" ht="14">
      <c r="A36" s="1106" t="s">
        <v>8</v>
      </c>
      <c r="B36" s="28" t="s">
        <v>84</v>
      </c>
      <c r="C36" s="285" t="s">
        <v>94</v>
      </c>
      <c r="D36" s="285" t="s">
        <v>94</v>
      </c>
      <c r="E36" s="285" t="s">
        <v>94</v>
      </c>
      <c r="F36" s="285" t="s">
        <v>94</v>
      </c>
      <c r="G36" s="285" t="s">
        <v>94</v>
      </c>
      <c r="H36" s="285" t="s">
        <v>94</v>
      </c>
      <c r="I36" s="285" t="s">
        <v>94</v>
      </c>
      <c r="J36" s="285" t="s">
        <v>94</v>
      </c>
      <c r="K36" s="285" t="s">
        <v>94</v>
      </c>
      <c r="L36" s="285" t="s">
        <v>94</v>
      </c>
      <c r="M36" s="285" t="s">
        <v>94</v>
      </c>
      <c r="N36" s="285" t="s">
        <v>94</v>
      </c>
      <c r="O36" s="285" t="s">
        <v>94</v>
      </c>
      <c r="P36" s="285" t="s">
        <v>94</v>
      </c>
      <c r="Q36" s="285" t="s">
        <v>94</v>
      </c>
      <c r="R36" s="285" t="s">
        <v>94</v>
      </c>
      <c r="S36" s="285" t="s">
        <v>94</v>
      </c>
      <c r="T36" s="285" t="s">
        <v>94</v>
      </c>
      <c r="U36" s="285" t="s">
        <v>94</v>
      </c>
      <c r="V36" s="285" t="s">
        <v>94</v>
      </c>
      <c r="W36" s="285" t="s">
        <v>94</v>
      </c>
      <c r="X36" s="285" t="s">
        <v>94</v>
      </c>
      <c r="Y36" s="285" t="s">
        <v>94</v>
      </c>
      <c r="Z36" s="285" t="s">
        <v>94</v>
      </c>
      <c r="AA36" s="285"/>
      <c r="AC36" s="41"/>
    </row>
    <row r="37" spans="1:32" s="6" customFormat="1" ht="16.5" customHeight="1">
      <c r="A37" s="1106"/>
      <c r="B37" s="28" t="s">
        <v>57</v>
      </c>
      <c r="C37" s="285" t="s">
        <v>94</v>
      </c>
      <c r="D37" s="285" t="s">
        <v>94</v>
      </c>
      <c r="E37" s="285" t="s">
        <v>94</v>
      </c>
      <c r="F37" s="285" t="s">
        <v>94</v>
      </c>
      <c r="G37" s="285" t="s">
        <v>94</v>
      </c>
      <c r="H37" s="285" t="s">
        <v>94</v>
      </c>
      <c r="I37" s="285" t="s">
        <v>94</v>
      </c>
      <c r="J37" s="285" t="s">
        <v>94</v>
      </c>
      <c r="K37" s="285" t="s">
        <v>94</v>
      </c>
      <c r="L37" s="285" t="s">
        <v>94</v>
      </c>
      <c r="M37" s="285" t="s">
        <v>94</v>
      </c>
      <c r="N37" s="285" t="s">
        <v>94</v>
      </c>
      <c r="O37" s="285" t="s">
        <v>94</v>
      </c>
      <c r="P37" s="285" t="s">
        <v>94</v>
      </c>
      <c r="Q37" s="285" t="s">
        <v>94</v>
      </c>
      <c r="R37" s="285" t="s">
        <v>94</v>
      </c>
      <c r="S37" s="285" t="s">
        <v>94</v>
      </c>
      <c r="T37" s="285" t="s">
        <v>94</v>
      </c>
      <c r="U37" s="285" t="s">
        <v>94</v>
      </c>
      <c r="V37" s="285" t="s">
        <v>94</v>
      </c>
      <c r="W37" s="285" t="s">
        <v>94</v>
      </c>
      <c r="X37" s="285" t="s">
        <v>94</v>
      </c>
      <c r="Y37" s="285" t="s">
        <v>94</v>
      </c>
      <c r="Z37" s="285" t="s">
        <v>94</v>
      </c>
      <c r="AA37" s="285"/>
      <c r="AC37" s="41"/>
    </row>
    <row r="38" spans="1:32" s="6" customFormat="1" ht="16.5" customHeight="1">
      <c r="A38" s="1106"/>
      <c r="B38" s="92" t="s">
        <v>524</v>
      </c>
      <c r="C38" s="285" t="s">
        <v>94</v>
      </c>
      <c r="D38" s="285" t="s">
        <v>94</v>
      </c>
      <c r="E38" s="285" t="s">
        <v>94</v>
      </c>
      <c r="F38" s="285" t="s">
        <v>94</v>
      </c>
      <c r="G38" s="285" t="s">
        <v>94</v>
      </c>
      <c r="H38" s="285" t="s">
        <v>94</v>
      </c>
      <c r="I38" s="285" t="s">
        <v>94</v>
      </c>
      <c r="J38" s="285" t="s">
        <v>94</v>
      </c>
      <c r="K38" s="285" t="s">
        <v>94</v>
      </c>
      <c r="L38" s="285" t="s">
        <v>94</v>
      </c>
      <c r="M38" s="285" t="s">
        <v>94</v>
      </c>
      <c r="N38" s="285" t="s">
        <v>94</v>
      </c>
      <c r="O38" s="285" t="s">
        <v>94</v>
      </c>
      <c r="P38" s="285" t="s">
        <v>94</v>
      </c>
      <c r="Q38" s="285" t="s">
        <v>94</v>
      </c>
      <c r="R38" s="285" t="s">
        <v>94</v>
      </c>
      <c r="S38" s="285" t="s">
        <v>94</v>
      </c>
      <c r="T38" s="285" t="s">
        <v>94</v>
      </c>
      <c r="U38" s="285" t="s">
        <v>94</v>
      </c>
      <c r="V38" s="285" t="s">
        <v>94</v>
      </c>
      <c r="W38" s="285" t="s">
        <v>94</v>
      </c>
      <c r="X38" s="285" t="s">
        <v>94</v>
      </c>
      <c r="Y38" s="285" t="s">
        <v>94</v>
      </c>
      <c r="Z38" s="285" t="s">
        <v>94</v>
      </c>
      <c r="AA38" s="285"/>
      <c r="AC38" s="41"/>
    </row>
    <row r="39" spans="1:32" s="6" customFormat="1" ht="14">
      <c r="A39" s="1106"/>
      <c r="B39" s="28" t="s">
        <v>56</v>
      </c>
      <c r="C39" s="285" t="s">
        <v>94</v>
      </c>
      <c r="D39" s="285" t="s">
        <v>94</v>
      </c>
      <c r="E39" s="285" t="s">
        <v>94</v>
      </c>
      <c r="F39" s="285" t="s">
        <v>94</v>
      </c>
      <c r="G39" s="285" t="s">
        <v>94</v>
      </c>
      <c r="H39" s="285" t="s">
        <v>94</v>
      </c>
      <c r="I39" s="285" t="s">
        <v>94</v>
      </c>
      <c r="J39" s="285" t="s">
        <v>94</v>
      </c>
      <c r="K39" s="285" t="s">
        <v>94</v>
      </c>
      <c r="L39" s="285" t="s">
        <v>94</v>
      </c>
      <c r="M39" s="285" t="s">
        <v>94</v>
      </c>
      <c r="N39" s="285" t="s">
        <v>94</v>
      </c>
      <c r="O39" s="285" t="s">
        <v>94</v>
      </c>
      <c r="P39" s="285" t="s">
        <v>94</v>
      </c>
      <c r="Q39" s="285" t="s">
        <v>94</v>
      </c>
      <c r="R39" s="285" t="s">
        <v>94</v>
      </c>
      <c r="S39" s="285" t="s">
        <v>94</v>
      </c>
      <c r="T39" s="285" t="s">
        <v>94</v>
      </c>
      <c r="U39" s="285" t="s">
        <v>94</v>
      </c>
      <c r="V39" s="285" t="s">
        <v>94</v>
      </c>
      <c r="W39" s="285" t="s">
        <v>94</v>
      </c>
      <c r="X39" s="285" t="s">
        <v>94</v>
      </c>
      <c r="Y39" s="285" t="s">
        <v>94</v>
      </c>
      <c r="Z39" s="285" t="s">
        <v>94</v>
      </c>
      <c r="AA39" s="285"/>
      <c r="AC39" s="41"/>
    </row>
    <row r="40" spans="1:32" s="6" customFormat="1" ht="15.5">
      <c r="A40" s="1106" t="s">
        <v>6</v>
      </c>
      <c r="B40" s="28" t="s">
        <v>84</v>
      </c>
      <c r="C40" s="520"/>
      <c r="D40" s="520"/>
      <c r="E40" s="520"/>
      <c r="F40" s="520"/>
      <c r="G40" s="520"/>
      <c r="H40" s="520"/>
      <c r="I40" s="520"/>
      <c r="J40" s="520"/>
      <c r="K40" s="520"/>
      <c r="L40" s="520"/>
      <c r="M40" s="520">
        <v>7.4</v>
      </c>
      <c r="N40" s="520">
        <v>11.855</v>
      </c>
      <c r="O40" s="520">
        <v>24.521999999999998</v>
      </c>
      <c r="P40" s="285">
        <v>35.020000000000003</v>
      </c>
      <c r="Q40" s="285">
        <v>48.93</v>
      </c>
      <c r="R40" s="285"/>
      <c r="S40" s="285"/>
      <c r="T40" s="285"/>
      <c r="U40" s="285"/>
      <c r="V40" s="206">
        <v>55</v>
      </c>
      <c r="W40" s="206">
        <v>75</v>
      </c>
      <c r="X40" s="206">
        <v>115</v>
      </c>
      <c r="Y40" s="206">
        <v>50</v>
      </c>
      <c r="Z40" s="206">
        <v>130</v>
      </c>
      <c r="AA40" s="206">
        <v>70</v>
      </c>
      <c r="AC40" s="41"/>
      <c r="AE40" s="566"/>
      <c r="AF40" s="568"/>
    </row>
    <row r="41" spans="1:32" s="6" customFormat="1" ht="16.5" customHeight="1">
      <c r="A41" s="1106"/>
      <c r="B41" s="28" t="s">
        <v>57</v>
      </c>
      <c r="C41" s="520"/>
      <c r="D41" s="520"/>
      <c r="E41" s="520"/>
      <c r="F41" s="520"/>
      <c r="G41" s="520"/>
      <c r="H41" s="520"/>
      <c r="I41" s="520"/>
      <c r="J41" s="520"/>
      <c r="K41" s="520"/>
      <c r="L41" s="520"/>
      <c r="M41" s="520">
        <v>8726</v>
      </c>
      <c r="N41" s="520">
        <v>12321</v>
      </c>
      <c r="O41" s="520">
        <v>23734</v>
      </c>
      <c r="P41" s="285">
        <v>30987</v>
      </c>
      <c r="Q41" s="285">
        <v>38933</v>
      </c>
      <c r="R41" s="285"/>
      <c r="S41" s="285"/>
      <c r="T41" s="285"/>
      <c r="U41" s="285"/>
      <c r="V41" s="285"/>
      <c r="W41" s="285"/>
      <c r="X41" s="285"/>
      <c r="Y41" s="285"/>
      <c r="Z41" s="285"/>
      <c r="AA41" s="285"/>
      <c r="AC41" s="41"/>
    </row>
    <row r="42" spans="1:32" s="6" customFormat="1" ht="16.5" customHeight="1">
      <c r="A42" s="1106"/>
      <c r="B42" s="92" t="s">
        <v>524</v>
      </c>
      <c r="C42" s="520"/>
      <c r="D42" s="520"/>
      <c r="E42" s="520"/>
      <c r="F42" s="520"/>
      <c r="G42" s="520"/>
      <c r="H42" s="520"/>
      <c r="I42" s="520"/>
      <c r="J42" s="520"/>
      <c r="K42" s="520"/>
      <c r="L42" s="520"/>
      <c r="M42" s="520"/>
      <c r="N42" s="520"/>
      <c r="O42" s="520"/>
      <c r="P42" s="520"/>
      <c r="Q42" s="520"/>
      <c r="R42" s="520"/>
      <c r="S42" s="520"/>
      <c r="T42" s="520"/>
      <c r="U42" s="520"/>
      <c r="V42" s="520"/>
      <c r="W42" s="206">
        <v>45000</v>
      </c>
      <c r="X42" s="206">
        <v>70000</v>
      </c>
      <c r="Y42" s="206">
        <v>40000</v>
      </c>
      <c r="Z42" s="206">
        <v>80000</v>
      </c>
      <c r="AA42" s="206">
        <v>60000</v>
      </c>
      <c r="AE42" s="566"/>
      <c r="AF42" s="568"/>
    </row>
    <row r="43" spans="1:32" s="6" customFormat="1" ht="15.5">
      <c r="A43" s="1106"/>
      <c r="B43" s="28" t="s">
        <v>56</v>
      </c>
      <c r="C43" s="520"/>
      <c r="D43" s="520"/>
      <c r="E43" s="520"/>
      <c r="F43" s="520"/>
      <c r="G43" s="520"/>
      <c r="H43" s="520"/>
      <c r="I43" s="520"/>
      <c r="J43" s="520"/>
      <c r="K43" s="520"/>
      <c r="L43" s="520"/>
      <c r="M43" s="285">
        <v>848.04033921613564</v>
      </c>
      <c r="N43" s="285">
        <v>962.17839461082701</v>
      </c>
      <c r="O43" s="285">
        <v>1033.2013145698154</v>
      </c>
      <c r="P43" s="285">
        <v>1130.1513537935264</v>
      </c>
      <c r="Q43" s="285">
        <v>1256.774458685434</v>
      </c>
      <c r="R43" s="285"/>
      <c r="S43" s="285"/>
      <c r="T43" s="285"/>
      <c r="U43" s="285"/>
      <c r="V43" s="206">
        <v>1410.3</v>
      </c>
      <c r="W43" s="206">
        <v>1666.7</v>
      </c>
      <c r="X43" s="206">
        <v>1642.9</v>
      </c>
      <c r="Y43" s="206">
        <v>1250</v>
      </c>
      <c r="Z43" s="206">
        <v>1625</v>
      </c>
      <c r="AA43" s="206">
        <v>1166.7</v>
      </c>
      <c r="AC43" s="41"/>
      <c r="AE43" s="566"/>
      <c r="AF43" s="568"/>
    </row>
    <row r="44" spans="1:32" s="6" customFormat="1" ht="14">
      <c r="A44" s="1106" t="s">
        <v>5</v>
      </c>
      <c r="B44" s="28" t="s">
        <v>84</v>
      </c>
      <c r="C44" s="285" t="s">
        <v>94</v>
      </c>
      <c r="D44" s="285" t="s">
        <v>94</v>
      </c>
      <c r="E44" s="285" t="s">
        <v>94</v>
      </c>
      <c r="F44" s="285" t="s">
        <v>94</v>
      </c>
      <c r="G44" s="285" t="s">
        <v>94</v>
      </c>
      <c r="H44" s="285" t="s">
        <v>94</v>
      </c>
      <c r="I44" s="285" t="s">
        <v>94</v>
      </c>
      <c r="J44" s="285" t="s">
        <v>94</v>
      </c>
      <c r="K44" s="285" t="s">
        <v>94</v>
      </c>
      <c r="L44" s="285" t="s">
        <v>94</v>
      </c>
      <c r="M44" s="285" t="s">
        <v>94</v>
      </c>
      <c r="N44" s="285" t="s">
        <v>94</v>
      </c>
      <c r="O44" s="285" t="s">
        <v>94</v>
      </c>
      <c r="P44" s="285" t="s">
        <v>94</v>
      </c>
      <c r="Q44" s="285" t="s">
        <v>94</v>
      </c>
      <c r="R44" s="285" t="s">
        <v>94</v>
      </c>
      <c r="S44" s="285" t="s">
        <v>94</v>
      </c>
      <c r="T44" s="285" t="s">
        <v>94</v>
      </c>
      <c r="U44" s="285" t="s">
        <v>94</v>
      </c>
      <c r="V44" s="285" t="s">
        <v>94</v>
      </c>
      <c r="W44" s="285" t="s">
        <v>94</v>
      </c>
      <c r="X44" s="285" t="s">
        <v>94</v>
      </c>
      <c r="Y44" s="285" t="s">
        <v>94</v>
      </c>
      <c r="Z44" s="285" t="s">
        <v>94</v>
      </c>
      <c r="AA44" s="285"/>
    </row>
    <row r="45" spans="1:32" s="6" customFormat="1" ht="16.5" customHeight="1">
      <c r="A45" s="1106"/>
      <c r="B45" s="28" t="s">
        <v>57</v>
      </c>
      <c r="C45" s="285" t="s">
        <v>94</v>
      </c>
      <c r="D45" s="285" t="s">
        <v>94</v>
      </c>
      <c r="E45" s="285" t="s">
        <v>94</v>
      </c>
      <c r="F45" s="285" t="s">
        <v>94</v>
      </c>
      <c r="G45" s="285" t="s">
        <v>94</v>
      </c>
      <c r="H45" s="285" t="s">
        <v>94</v>
      </c>
      <c r="I45" s="285" t="s">
        <v>94</v>
      </c>
      <c r="J45" s="285" t="s">
        <v>94</v>
      </c>
      <c r="K45" s="285" t="s">
        <v>94</v>
      </c>
      <c r="L45" s="285" t="s">
        <v>94</v>
      </c>
      <c r="M45" s="285" t="s">
        <v>94</v>
      </c>
      <c r="N45" s="285" t="s">
        <v>94</v>
      </c>
      <c r="O45" s="285" t="s">
        <v>94</v>
      </c>
      <c r="P45" s="285" t="s">
        <v>94</v>
      </c>
      <c r="Q45" s="285" t="s">
        <v>94</v>
      </c>
      <c r="R45" s="285" t="s">
        <v>94</v>
      </c>
      <c r="S45" s="285" t="s">
        <v>94</v>
      </c>
      <c r="T45" s="285" t="s">
        <v>94</v>
      </c>
      <c r="U45" s="285" t="s">
        <v>94</v>
      </c>
      <c r="V45" s="285" t="s">
        <v>94</v>
      </c>
      <c r="W45" s="285" t="s">
        <v>94</v>
      </c>
      <c r="X45" s="285" t="s">
        <v>94</v>
      </c>
      <c r="Y45" s="285" t="s">
        <v>94</v>
      </c>
      <c r="Z45" s="285" t="s">
        <v>94</v>
      </c>
      <c r="AA45" s="285"/>
    </row>
    <row r="46" spans="1:32" s="6" customFormat="1" ht="16.5" customHeight="1">
      <c r="A46" s="1106"/>
      <c r="B46" s="92" t="s">
        <v>524</v>
      </c>
      <c r="C46" s="285" t="s">
        <v>94</v>
      </c>
      <c r="D46" s="285" t="s">
        <v>94</v>
      </c>
      <c r="E46" s="285" t="s">
        <v>94</v>
      </c>
      <c r="F46" s="285" t="s">
        <v>94</v>
      </c>
      <c r="G46" s="285" t="s">
        <v>94</v>
      </c>
      <c r="H46" s="285" t="s">
        <v>94</v>
      </c>
      <c r="I46" s="285" t="s">
        <v>94</v>
      </c>
      <c r="J46" s="285" t="s">
        <v>94</v>
      </c>
      <c r="K46" s="285" t="s">
        <v>94</v>
      </c>
      <c r="L46" s="285" t="s">
        <v>94</v>
      </c>
      <c r="M46" s="285" t="s">
        <v>94</v>
      </c>
      <c r="N46" s="285" t="s">
        <v>94</v>
      </c>
      <c r="O46" s="285" t="s">
        <v>94</v>
      </c>
      <c r="P46" s="285" t="s">
        <v>94</v>
      </c>
      <c r="Q46" s="285" t="s">
        <v>94</v>
      </c>
      <c r="R46" s="285" t="s">
        <v>94</v>
      </c>
      <c r="S46" s="285" t="s">
        <v>94</v>
      </c>
      <c r="T46" s="285" t="s">
        <v>94</v>
      </c>
      <c r="U46" s="285" t="s">
        <v>94</v>
      </c>
      <c r="V46" s="285" t="s">
        <v>94</v>
      </c>
      <c r="W46" s="285" t="s">
        <v>94</v>
      </c>
      <c r="X46" s="285" t="s">
        <v>94</v>
      </c>
      <c r="Y46" s="285" t="s">
        <v>94</v>
      </c>
      <c r="Z46" s="285" t="s">
        <v>94</v>
      </c>
      <c r="AA46" s="285"/>
    </row>
    <row r="47" spans="1:32" s="6" customFormat="1" ht="14">
      <c r="A47" s="1106"/>
      <c r="B47" s="28" t="s">
        <v>56</v>
      </c>
      <c r="C47" s="285" t="s">
        <v>94</v>
      </c>
      <c r="D47" s="285" t="s">
        <v>94</v>
      </c>
      <c r="E47" s="285" t="s">
        <v>94</v>
      </c>
      <c r="F47" s="285" t="s">
        <v>94</v>
      </c>
      <c r="G47" s="285" t="s">
        <v>94</v>
      </c>
      <c r="H47" s="285" t="s">
        <v>94</v>
      </c>
      <c r="I47" s="285" t="s">
        <v>94</v>
      </c>
      <c r="J47" s="285" t="s">
        <v>94</v>
      </c>
      <c r="K47" s="285" t="s">
        <v>94</v>
      </c>
      <c r="L47" s="285" t="s">
        <v>94</v>
      </c>
      <c r="M47" s="285" t="s">
        <v>94</v>
      </c>
      <c r="N47" s="285" t="s">
        <v>94</v>
      </c>
      <c r="O47" s="285" t="s">
        <v>94</v>
      </c>
      <c r="P47" s="285" t="s">
        <v>94</v>
      </c>
      <c r="Q47" s="285" t="s">
        <v>94</v>
      </c>
      <c r="R47" s="285" t="s">
        <v>94</v>
      </c>
      <c r="S47" s="285" t="s">
        <v>94</v>
      </c>
      <c r="T47" s="285" t="s">
        <v>94</v>
      </c>
      <c r="U47" s="285" t="s">
        <v>94</v>
      </c>
      <c r="V47" s="285" t="s">
        <v>94</v>
      </c>
      <c r="W47" s="285" t="s">
        <v>94</v>
      </c>
      <c r="X47" s="285" t="s">
        <v>94</v>
      </c>
      <c r="Y47" s="285" t="s">
        <v>94</v>
      </c>
      <c r="Z47" s="285" t="s">
        <v>94</v>
      </c>
      <c r="AA47" s="285"/>
    </row>
    <row r="48" spans="1:32" s="6" customFormat="1" ht="14">
      <c r="A48" s="1106" t="s">
        <v>4</v>
      </c>
      <c r="B48" s="28" t="s">
        <v>84</v>
      </c>
      <c r="C48" s="285" t="s">
        <v>94</v>
      </c>
      <c r="D48" s="285" t="s">
        <v>94</v>
      </c>
      <c r="E48" s="285" t="s">
        <v>94</v>
      </c>
      <c r="F48" s="285" t="s">
        <v>94</v>
      </c>
      <c r="G48" s="285" t="s">
        <v>94</v>
      </c>
      <c r="H48" s="285" t="s">
        <v>94</v>
      </c>
      <c r="I48" s="285" t="s">
        <v>94</v>
      </c>
      <c r="J48" s="285" t="s">
        <v>94</v>
      </c>
      <c r="K48" s="285" t="s">
        <v>94</v>
      </c>
      <c r="L48" s="285" t="s">
        <v>94</v>
      </c>
      <c r="M48" s="285" t="s">
        <v>94</v>
      </c>
      <c r="N48" s="285" t="s">
        <v>94</v>
      </c>
      <c r="O48" s="285" t="s">
        <v>94</v>
      </c>
      <c r="P48" s="285" t="s">
        <v>94</v>
      </c>
      <c r="Q48" s="285" t="s">
        <v>94</v>
      </c>
      <c r="R48" s="285" t="s">
        <v>94</v>
      </c>
      <c r="S48" s="285" t="s">
        <v>94</v>
      </c>
      <c r="T48" s="285" t="s">
        <v>94</v>
      </c>
      <c r="U48" s="285" t="s">
        <v>94</v>
      </c>
      <c r="V48" s="285" t="s">
        <v>94</v>
      </c>
      <c r="W48" s="285" t="s">
        <v>94</v>
      </c>
      <c r="X48" s="285" t="s">
        <v>94</v>
      </c>
      <c r="Y48" s="285" t="s">
        <v>94</v>
      </c>
      <c r="Z48" s="285" t="s">
        <v>94</v>
      </c>
      <c r="AA48" s="285"/>
    </row>
    <row r="49" spans="1:32" s="6" customFormat="1" ht="16.5" customHeight="1">
      <c r="A49" s="1106"/>
      <c r="B49" s="28" t="s">
        <v>57</v>
      </c>
      <c r="C49" s="285" t="s">
        <v>94</v>
      </c>
      <c r="D49" s="285" t="s">
        <v>94</v>
      </c>
      <c r="E49" s="285" t="s">
        <v>94</v>
      </c>
      <c r="F49" s="285" t="s">
        <v>94</v>
      </c>
      <c r="G49" s="285" t="s">
        <v>94</v>
      </c>
      <c r="H49" s="285" t="s">
        <v>94</v>
      </c>
      <c r="I49" s="285" t="s">
        <v>94</v>
      </c>
      <c r="J49" s="285" t="s">
        <v>94</v>
      </c>
      <c r="K49" s="285" t="s">
        <v>94</v>
      </c>
      <c r="L49" s="285" t="s">
        <v>94</v>
      </c>
      <c r="M49" s="285" t="s">
        <v>94</v>
      </c>
      <c r="N49" s="285" t="s">
        <v>94</v>
      </c>
      <c r="O49" s="285" t="s">
        <v>94</v>
      </c>
      <c r="P49" s="285" t="s">
        <v>94</v>
      </c>
      <c r="Q49" s="285" t="s">
        <v>94</v>
      </c>
      <c r="R49" s="285" t="s">
        <v>94</v>
      </c>
      <c r="S49" s="285" t="s">
        <v>94</v>
      </c>
      <c r="T49" s="285" t="s">
        <v>94</v>
      </c>
      <c r="U49" s="285" t="s">
        <v>94</v>
      </c>
      <c r="V49" s="285" t="s">
        <v>94</v>
      </c>
      <c r="W49" s="285" t="s">
        <v>94</v>
      </c>
      <c r="X49" s="285" t="s">
        <v>94</v>
      </c>
      <c r="Y49" s="285" t="s">
        <v>94</v>
      </c>
      <c r="Z49" s="285" t="s">
        <v>94</v>
      </c>
      <c r="AA49" s="285"/>
    </row>
    <row r="50" spans="1:32" s="6" customFormat="1" ht="16.5" customHeight="1">
      <c r="A50" s="1106"/>
      <c r="B50" s="92" t="s">
        <v>524</v>
      </c>
      <c r="C50" s="285" t="s">
        <v>94</v>
      </c>
      <c r="D50" s="285" t="s">
        <v>94</v>
      </c>
      <c r="E50" s="285" t="s">
        <v>94</v>
      </c>
      <c r="F50" s="285" t="s">
        <v>94</v>
      </c>
      <c r="G50" s="285" t="s">
        <v>94</v>
      </c>
      <c r="H50" s="285" t="s">
        <v>94</v>
      </c>
      <c r="I50" s="285" t="s">
        <v>94</v>
      </c>
      <c r="J50" s="285" t="s">
        <v>94</v>
      </c>
      <c r="K50" s="285" t="s">
        <v>94</v>
      </c>
      <c r="L50" s="285" t="s">
        <v>94</v>
      </c>
      <c r="M50" s="285" t="s">
        <v>94</v>
      </c>
      <c r="N50" s="285" t="s">
        <v>94</v>
      </c>
      <c r="O50" s="285" t="s">
        <v>94</v>
      </c>
      <c r="P50" s="285" t="s">
        <v>94</v>
      </c>
      <c r="Q50" s="285" t="s">
        <v>94</v>
      </c>
      <c r="R50" s="285" t="s">
        <v>94</v>
      </c>
      <c r="S50" s="285" t="s">
        <v>94</v>
      </c>
      <c r="T50" s="285" t="s">
        <v>94</v>
      </c>
      <c r="U50" s="285" t="s">
        <v>94</v>
      </c>
      <c r="V50" s="285" t="s">
        <v>94</v>
      </c>
      <c r="W50" s="285" t="s">
        <v>94</v>
      </c>
      <c r="X50" s="285" t="s">
        <v>94</v>
      </c>
      <c r="Y50" s="285" t="s">
        <v>94</v>
      </c>
      <c r="Z50" s="285" t="s">
        <v>94</v>
      </c>
      <c r="AA50" s="285"/>
    </row>
    <row r="51" spans="1:32" s="6" customFormat="1" ht="14">
      <c r="A51" s="1106"/>
      <c r="B51" s="28" t="s">
        <v>56</v>
      </c>
      <c r="C51" s="285" t="s">
        <v>94</v>
      </c>
      <c r="D51" s="285" t="s">
        <v>94</v>
      </c>
      <c r="E51" s="285" t="s">
        <v>94</v>
      </c>
      <c r="F51" s="285" t="s">
        <v>94</v>
      </c>
      <c r="G51" s="285" t="s">
        <v>94</v>
      </c>
      <c r="H51" s="285" t="s">
        <v>94</v>
      </c>
      <c r="I51" s="285" t="s">
        <v>94</v>
      </c>
      <c r="J51" s="285" t="s">
        <v>94</v>
      </c>
      <c r="K51" s="285" t="s">
        <v>94</v>
      </c>
      <c r="L51" s="285" t="s">
        <v>94</v>
      </c>
      <c r="M51" s="285" t="s">
        <v>94</v>
      </c>
      <c r="N51" s="285" t="s">
        <v>94</v>
      </c>
      <c r="O51" s="285" t="s">
        <v>94</v>
      </c>
      <c r="P51" s="285" t="s">
        <v>94</v>
      </c>
      <c r="Q51" s="285" t="s">
        <v>94</v>
      </c>
      <c r="R51" s="285" t="s">
        <v>94</v>
      </c>
      <c r="S51" s="285" t="s">
        <v>94</v>
      </c>
      <c r="T51" s="285" t="s">
        <v>94</v>
      </c>
      <c r="U51" s="285" t="s">
        <v>94</v>
      </c>
      <c r="V51" s="285" t="s">
        <v>94</v>
      </c>
      <c r="W51" s="285" t="s">
        <v>94</v>
      </c>
      <c r="X51" s="285" t="s">
        <v>94</v>
      </c>
      <c r="Y51" s="285" t="s">
        <v>94</v>
      </c>
      <c r="Z51" s="285" t="s">
        <v>94</v>
      </c>
      <c r="AA51" s="285"/>
    </row>
    <row r="52" spans="1:32" s="6" customFormat="1">
      <c r="A52" s="1106" t="s">
        <v>3</v>
      </c>
      <c r="B52" s="28" t="s">
        <v>84</v>
      </c>
      <c r="C52" s="285">
        <v>153.92500000000001</v>
      </c>
      <c r="D52" s="285">
        <v>226.21</v>
      </c>
      <c r="E52" s="285">
        <v>223</v>
      </c>
      <c r="F52" s="285">
        <v>136.52000000000001</v>
      </c>
      <c r="G52" s="285">
        <v>220</v>
      </c>
      <c r="H52" s="285">
        <v>272.5</v>
      </c>
      <c r="I52" s="285">
        <v>424</v>
      </c>
      <c r="J52" s="285">
        <v>205</v>
      </c>
      <c r="K52" s="285">
        <v>282</v>
      </c>
      <c r="L52" s="285">
        <v>516</v>
      </c>
      <c r="M52" s="285">
        <v>566</v>
      </c>
      <c r="N52" s="285">
        <v>710</v>
      </c>
      <c r="O52" s="285">
        <v>650</v>
      </c>
      <c r="P52" s="285">
        <v>784.5</v>
      </c>
      <c r="Q52" s="285">
        <v>948</v>
      </c>
      <c r="R52" s="285">
        <v>1070</v>
      </c>
      <c r="S52" s="285">
        <v>742</v>
      </c>
      <c r="T52" s="285">
        <v>1316</v>
      </c>
      <c r="U52" s="285">
        <v>1540</v>
      </c>
      <c r="V52" s="285">
        <v>1170.345</v>
      </c>
      <c r="W52" s="285">
        <v>1245.5</v>
      </c>
      <c r="X52" s="285">
        <v>1897</v>
      </c>
      <c r="Y52" s="285">
        <v>2230</v>
      </c>
      <c r="Z52" s="285">
        <v>2770</v>
      </c>
      <c r="AA52" s="285"/>
      <c r="AC52" s="41"/>
      <c r="AE52"/>
    </row>
    <row r="53" spans="1:32" s="6" customFormat="1" ht="16.5" customHeight="1">
      <c r="A53" s="1106"/>
      <c r="B53" s="28" t="s">
        <v>57</v>
      </c>
      <c r="C53" s="285">
        <v>93790</v>
      </c>
      <c r="D53" s="285">
        <v>134150</v>
      </c>
      <c r="E53" s="285">
        <v>124150</v>
      </c>
      <c r="F53" s="285">
        <v>100130</v>
      </c>
      <c r="G53" s="285">
        <v>135000</v>
      </c>
      <c r="H53" s="285">
        <v>150000</v>
      </c>
      <c r="I53" s="285">
        <v>240570</v>
      </c>
      <c r="J53" s="285">
        <v>183000</v>
      </c>
      <c r="K53" s="285">
        <v>165400</v>
      </c>
      <c r="L53" s="285">
        <v>237750</v>
      </c>
      <c r="M53" s="285">
        <v>311450</v>
      </c>
      <c r="N53" s="285">
        <v>418000</v>
      </c>
      <c r="O53" s="285">
        <v>472000</v>
      </c>
      <c r="P53" s="285">
        <v>516500</v>
      </c>
      <c r="Q53" s="285">
        <v>502900</v>
      </c>
      <c r="R53" s="285">
        <v>687300</v>
      </c>
      <c r="S53" s="285">
        <v>502800</v>
      </c>
      <c r="T53" s="285">
        <v>573950</v>
      </c>
      <c r="U53" s="285">
        <v>787200</v>
      </c>
      <c r="V53" s="285">
        <v>730500</v>
      </c>
      <c r="W53" s="285">
        <v>705000</v>
      </c>
      <c r="X53" s="285">
        <v>827100</v>
      </c>
      <c r="Y53" s="285">
        <v>925300</v>
      </c>
      <c r="Z53" s="285">
        <f>1148.3*1000</f>
        <v>1148300</v>
      </c>
      <c r="AA53" s="285"/>
      <c r="AC53" s="41"/>
      <c r="AE53"/>
    </row>
    <row r="54" spans="1:32" s="6" customFormat="1" ht="16.5" customHeight="1">
      <c r="A54" s="1106"/>
      <c r="B54" s="92" t="s">
        <v>524</v>
      </c>
      <c r="C54" s="285">
        <v>93790</v>
      </c>
      <c r="D54" s="285">
        <v>134150</v>
      </c>
      <c r="E54" s="285">
        <v>124150</v>
      </c>
      <c r="F54" s="285">
        <v>100130</v>
      </c>
      <c r="G54" s="285">
        <v>135000</v>
      </c>
      <c r="H54" s="285">
        <v>150000</v>
      </c>
      <c r="I54" s="285">
        <v>240570</v>
      </c>
      <c r="J54" s="285">
        <v>183000</v>
      </c>
      <c r="K54" s="285">
        <v>165400</v>
      </c>
      <c r="L54" s="285">
        <v>237750</v>
      </c>
      <c r="M54" s="285">
        <v>311450</v>
      </c>
      <c r="N54" s="285">
        <v>418000</v>
      </c>
      <c r="O54" s="285">
        <v>472000</v>
      </c>
      <c r="P54" s="285">
        <v>516500</v>
      </c>
      <c r="Q54" s="285">
        <v>502900</v>
      </c>
      <c r="R54" s="285">
        <v>687300</v>
      </c>
      <c r="S54" s="285">
        <v>502800</v>
      </c>
      <c r="T54" s="285">
        <v>573950</v>
      </c>
      <c r="U54" s="285">
        <v>787200</v>
      </c>
      <c r="V54" s="285">
        <v>730500</v>
      </c>
      <c r="W54" s="206">
        <v>705000</v>
      </c>
      <c r="X54" s="206">
        <v>827100</v>
      </c>
      <c r="Y54" s="206">
        <v>925300</v>
      </c>
      <c r="Z54" s="206">
        <v>1148300</v>
      </c>
      <c r="AA54" s="206"/>
      <c r="AC54" s="7"/>
      <c r="AE54" s="566"/>
      <c r="AF54" s="568"/>
    </row>
    <row r="55" spans="1:32" s="6" customFormat="1">
      <c r="A55" s="1106"/>
      <c r="B55" s="28" t="s">
        <v>56</v>
      </c>
      <c r="C55" s="285">
        <v>1641.166435654121</v>
      </c>
      <c r="D55" s="285">
        <v>1686.2467387253075</v>
      </c>
      <c r="E55" s="285">
        <v>1796.2142569472412</v>
      </c>
      <c r="F55" s="285">
        <v>1363.4275441925497</v>
      </c>
      <c r="G55" s="285">
        <v>1629.6296296296296</v>
      </c>
      <c r="H55" s="285">
        <v>1816.6666666666667</v>
      </c>
      <c r="I55" s="285">
        <v>1762.4807748264539</v>
      </c>
      <c r="J55" s="285">
        <v>1120.2185792349726</v>
      </c>
      <c r="K55" s="285">
        <v>1704.9576783555019</v>
      </c>
      <c r="L55" s="285">
        <v>2170.3470031545739</v>
      </c>
      <c r="M55" s="285">
        <v>1817.3061486594959</v>
      </c>
      <c r="N55" s="285">
        <v>1698.5645933014355</v>
      </c>
      <c r="O55" s="285">
        <v>1377.1186440677966</v>
      </c>
      <c r="P55" s="285">
        <v>1518.8770571151983</v>
      </c>
      <c r="Q55" s="285">
        <v>1885.0666136408829</v>
      </c>
      <c r="R55" s="285">
        <v>1556.8165284446384</v>
      </c>
      <c r="S55" s="285">
        <v>1475.735879077168</v>
      </c>
      <c r="T55" s="285">
        <v>2292.8826552835612</v>
      </c>
      <c r="U55" s="285">
        <v>1956.30081300813</v>
      </c>
      <c r="V55" s="285">
        <v>1602.1149897330595</v>
      </c>
      <c r="W55" s="285">
        <v>1766.6666666666667</v>
      </c>
      <c r="X55" s="285">
        <v>2293.5557973642849</v>
      </c>
      <c r="Y55" s="520">
        <v>2410.0291797254945</v>
      </c>
      <c r="Z55" s="520">
        <f>Z52/Z53*1000000</f>
        <v>2412.2616041104243</v>
      </c>
      <c r="AA55" s="520"/>
      <c r="AB55"/>
      <c r="AC55" s="7"/>
      <c r="AE55"/>
    </row>
    <row r="56" spans="1:32" s="6" customFormat="1">
      <c r="A56" s="1107" t="s">
        <v>32</v>
      </c>
      <c r="B56" s="28" t="s">
        <v>84</v>
      </c>
      <c r="C56" s="285">
        <v>2.1</v>
      </c>
      <c r="D56" s="285">
        <v>2.1</v>
      </c>
      <c r="E56" s="285">
        <v>0.39</v>
      </c>
      <c r="F56" s="285">
        <v>0.51</v>
      </c>
      <c r="G56" s="285">
        <v>0.93</v>
      </c>
      <c r="H56" s="285">
        <v>2.63</v>
      </c>
      <c r="I56" s="285">
        <v>5</v>
      </c>
      <c r="J56" s="285">
        <v>3</v>
      </c>
      <c r="K56" s="285">
        <v>5.389572673</v>
      </c>
      <c r="L56" s="285">
        <v>17.63</v>
      </c>
      <c r="M56" s="285">
        <v>3.0985</v>
      </c>
      <c r="N56" s="285">
        <v>2.5</v>
      </c>
      <c r="O56" s="285">
        <v>5.623783778</v>
      </c>
      <c r="P56" s="285">
        <v>5.83</v>
      </c>
      <c r="Q56" s="285">
        <v>6.0250000000000004</v>
      </c>
      <c r="R56" s="285">
        <v>6.03</v>
      </c>
      <c r="S56" s="285">
        <v>6.0350000000000001</v>
      </c>
      <c r="T56" s="285">
        <v>6.14</v>
      </c>
      <c r="U56" s="285">
        <v>21.321000000000002</v>
      </c>
      <c r="V56" s="285">
        <v>22.952999999999999</v>
      </c>
      <c r="W56" s="285">
        <v>31.46</v>
      </c>
      <c r="X56" s="285">
        <v>4.6269999999999998</v>
      </c>
      <c r="Y56" s="285">
        <v>47.603999999999999</v>
      </c>
      <c r="Z56" s="285">
        <v>13.6</v>
      </c>
      <c r="AA56" s="285">
        <v>42.738099999999996</v>
      </c>
      <c r="AB56"/>
      <c r="AE56"/>
    </row>
    <row r="57" spans="1:32" s="6" customFormat="1" ht="16.5" customHeight="1">
      <c r="A57" s="1107"/>
      <c r="B57" s="28" t="s">
        <v>57</v>
      </c>
      <c r="C57" s="285">
        <v>5600</v>
      </c>
      <c r="D57" s="285">
        <v>5600</v>
      </c>
      <c r="E57" s="285">
        <v>5600</v>
      </c>
      <c r="F57" s="285">
        <v>2300</v>
      </c>
      <c r="G57" s="285">
        <v>5600</v>
      </c>
      <c r="H57" s="285">
        <v>5600</v>
      </c>
      <c r="I57" s="285">
        <v>5000</v>
      </c>
      <c r="J57" s="285">
        <v>5000</v>
      </c>
      <c r="K57" s="285">
        <v>9200</v>
      </c>
      <c r="L57" s="285">
        <v>10500</v>
      </c>
      <c r="M57" s="285">
        <v>11000</v>
      </c>
      <c r="N57" s="285">
        <v>2879</v>
      </c>
      <c r="O57" s="285">
        <v>7522</v>
      </c>
      <c r="P57" s="285">
        <v>4100</v>
      </c>
      <c r="Q57" s="285"/>
      <c r="R57" s="285"/>
      <c r="S57" s="285"/>
      <c r="T57" s="285"/>
      <c r="U57" s="285"/>
      <c r="V57" s="285"/>
      <c r="W57" s="285"/>
      <c r="X57" s="285"/>
      <c r="Y57" s="285"/>
      <c r="Z57" s="520">
        <v>13584</v>
      </c>
      <c r="AA57" s="520"/>
      <c r="AE57"/>
    </row>
    <row r="58" spans="1:32" s="6" customFormat="1" ht="16.5" customHeight="1">
      <c r="A58" s="1107"/>
      <c r="B58" s="92" t="s">
        <v>524</v>
      </c>
      <c r="C58" s="285">
        <v>2161</v>
      </c>
      <c r="D58" s="285">
        <v>1334</v>
      </c>
      <c r="E58" s="285">
        <v>300</v>
      </c>
      <c r="F58" s="285">
        <v>795</v>
      </c>
      <c r="G58" s="285">
        <v>1290</v>
      </c>
      <c r="H58" s="285">
        <v>3130</v>
      </c>
      <c r="I58" s="285">
        <v>5500</v>
      </c>
      <c r="J58" s="285">
        <v>4000</v>
      </c>
      <c r="K58" s="285">
        <v>7520</v>
      </c>
      <c r="L58" s="285">
        <v>5890</v>
      </c>
      <c r="M58" s="285">
        <v>3570</v>
      </c>
      <c r="N58" s="285">
        <v>2879</v>
      </c>
      <c r="O58" s="285">
        <v>5856</v>
      </c>
      <c r="P58" s="285">
        <v>5274</v>
      </c>
      <c r="Q58" s="285">
        <v>5907</v>
      </c>
      <c r="R58" s="285">
        <v>5867</v>
      </c>
      <c r="S58" s="285">
        <v>6584</v>
      </c>
      <c r="T58" s="285">
        <v>6015</v>
      </c>
      <c r="U58" s="285">
        <v>18883</v>
      </c>
      <c r="V58" s="285">
        <v>19133</v>
      </c>
      <c r="W58" s="285"/>
      <c r="X58" s="285"/>
      <c r="Y58" s="285"/>
      <c r="Z58" s="285"/>
      <c r="AA58" s="285">
        <v>35723</v>
      </c>
    </row>
    <row r="59" spans="1:32" s="6" customFormat="1" ht="15.5">
      <c r="A59" s="1107"/>
      <c r="B59" s="28" t="s">
        <v>56</v>
      </c>
      <c r="C59" s="285">
        <v>375</v>
      </c>
      <c r="D59" s="285">
        <v>375</v>
      </c>
      <c r="E59" s="520">
        <v>69.642857142857139</v>
      </c>
      <c r="F59" s="520">
        <v>221.7391304347826</v>
      </c>
      <c r="G59" s="520">
        <v>166.07142857142858</v>
      </c>
      <c r="H59" s="520">
        <v>469.64285714285717</v>
      </c>
      <c r="I59" s="520">
        <v>1000</v>
      </c>
      <c r="J59" s="520">
        <v>600</v>
      </c>
      <c r="K59" s="520">
        <v>585.82311663043481</v>
      </c>
      <c r="L59" s="520">
        <v>1679.047619047619</v>
      </c>
      <c r="M59" s="520">
        <v>281.68181818181819</v>
      </c>
      <c r="N59" s="520">
        <v>868.35706842653701</v>
      </c>
      <c r="O59" s="520">
        <v>747.64474581228399</v>
      </c>
      <c r="P59" s="520">
        <v>1421.9512195121952</v>
      </c>
      <c r="Q59" s="285">
        <v>1020</v>
      </c>
      <c r="R59" s="285">
        <v>1027.8</v>
      </c>
      <c r="S59" s="285">
        <v>1030.2</v>
      </c>
      <c r="T59" s="285">
        <v>1020</v>
      </c>
      <c r="U59" s="285">
        <v>1129.1000000000001</v>
      </c>
      <c r="V59" s="285">
        <v>1199.7</v>
      </c>
      <c r="W59" s="206">
        <v>1184.8</v>
      </c>
      <c r="X59" s="206">
        <v>1151.4000000000001</v>
      </c>
      <c r="Y59" s="206">
        <v>1166.4000000000001</v>
      </c>
      <c r="Z59" s="206">
        <v>1182.8</v>
      </c>
      <c r="AA59" s="206">
        <v>1196.4000000000001</v>
      </c>
      <c r="AE59" s="566"/>
      <c r="AF59" s="568"/>
    </row>
    <row r="60" spans="1:32" s="6" customFormat="1">
      <c r="A60" s="1106" t="s">
        <v>1</v>
      </c>
      <c r="B60" s="28" t="s">
        <v>84</v>
      </c>
      <c r="C60" s="285">
        <v>1.839</v>
      </c>
      <c r="D60" s="285">
        <v>4.2474999999999996</v>
      </c>
      <c r="E60" s="285">
        <v>2.35</v>
      </c>
      <c r="F60" s="285">
        <v>0</v>
      </c>
      <c r="G60" s="285">
        <v>54.686999999999998</v>
      </c>
      <c r="H60" s="285">
        <v>89.66</v>
      </c>
      <c r="I60" s="285">
        <v>57.814999999999998</v>
      </c>
      <c r="J60" s="285">
        <v>55.194480000000006</v>
      </c>
      <c r="K60" s="285">
        <v>56.838999999999999</v>
      </c>
      <c r="L60" s="285">
        <v>118.794</v>
      </c>
      <c r="M60" s="285">
        <v>111.88813999999999</v>
      </c>
      <c r="N60" s="285">
        <v>116.539</v>
      </c>
      <c r="O60" s="285">
        <v>203.03800000000001</v>
      </c>
      <c r="P60" s="285">
        <v>214.17872940000001</v>
      </c>
      <c r="Q60" s="285">
        <v>214.17872940000001</v>
      </c>
      <c r="R60" s="285">
        <v>226.3233137</v>
      </c>
      <c r="S60" s="285">
        <v>267.49022919999999</v>
      </c>
      <c r="T60" s="285">
        <v>351.41550000000001</v>
      </c>
      <c r="U60" s="285">
        <v>302.72000000000003</v>
      </c>
      <c r="V60" s="285">
        <v>281.38908550820571</v>
      </c>
      <c r="W60" s="285">
        <v>296.86585635466946</v>
      </c>
      <c r="X60" s="285">
        <v>411.11500000000001</v>
      </c>
      <c r="Y60" s="285">
        <v>475.35286056381744</v>
      </c>
      <c r="Z60" s="285">
        <f>760067.092715955/1000</f>
        <v>760.06709271595503</v>
      </c>
      <c r="AA60" s="285">
        <v>169.69970999999998</v>
      </c>
      <c r="AE60"/>
    </row>
    <row r="61" spans="1:32" s="6" customFormat="1" ht="16.5" customHeight="1">
      <c r="A61" s="1106"/>
      <c r="B61" s="28" t="s">
        <v>57</v>
      </c>
      <c r="C61" s="285">
        <v>2554</v>
      </c>
      <c r="D61" s="285">
        <v>16754</v>
      </c>
      <c r="E61" s="285">
        <v>3998</v>
      </c>
      <c r="F61" s="285">
        <v>17402</v>
      </c>
      <c r="G61" s="285">
        <v>33186</v>
      </c>
      <c r="H61" s="285">
        <v>65170</v>
      </c>
      <c r="I61" s="285">
        <v>44034</v>
      </c>
      <c r="J61" s="285">
        <v>38947</v>
      </c>
      <c r="K61" s="285">
        <v>32404</v>
      </c>
      <c r="L61" s="285">
        <v>64680</v>
      </c>
      <c r="M61" s="285">
        <v>62330.6</v>
      </c>
      <c r="N61" s="285">
        <v>61422</v>
      </c>
      <c r="O61" s="285">
        <v>86223</v>
      </c>
      <c r="P61" s="285">
        <v>116515.3174</v>
      </c>
      <c r="Q61" s="285">
        <v>116515.3174</v>
      </c>
      <c r="R61" s="285">
        <v>129507.1924</v>
      </c>
      <c r="S61" s="285">
        <v>145763</v>
      </c>
      <c r="T61" s="285">
        <v>231630.3</v>
      </c>
      <c r="U61" s="285">
        <v>205508</v>
      </c>
      <c r="V61" s="285">
        <v>237600.61565709126</v>
      </c>
      <c r="W61" s="285">
        <v>229370.7735296131</v>
      </c>
      <c r="X61" s="285">
        <v>327492.44313083665</v>
      </c>
      <c r="Y61" s="285">
        <v>424440.24895615905</v>
      </c>
      <c r="Z61" s="285">
        <v>701227.24966429383</v>
      </c>
      <c r="AA61" s="285"/>
      <c r="AE61"/>
    </row>
    <row r="62" spans="1:32" s="6" customFormat="1" ht="16.5" customHeight="1">
      <c r="A62" s="1106"/>
      <c r="B62" s="92" t="s">
        <v>524</v>
      </c>
      <c r="C62" s="285">
        <v>16588</v>
      </c>
      <c r="D62" s="285">
        <v>3889</v>
      </c>
      <c r="E62" s="285">
        <v>8000</v>
      </c>
      <c r="F62" s="285">
        <v>10000</v>
      </c>
      <c r="G62" s="285">
        <v>18500</v>
      </c>
      <c r="H62" s="285">
        <v>54767</v>
      </c>
      <c r="I62" s="285">
        <v>42175</v>
      </c>
      <c r="J62" s="285">
        <v>34468</v>
      </c>
      <c r="K62" s="285">
        <v>30490</v>
      </c>
      <c r="L62" s="285">
        <v>62877</v>
      </c>
      <c r="M62" s="285">
        <v>60777</v>
      </c>
      <c r="N62" s="285">
        <v>59988</v>
      </c>
      <c r="O62" s="285">
        <v>84809</v>
      </c>
      <c r="P62" s="285">
        <v>124858</v>
      </c>
      <c r="Q62" s="285">
        <v>113759</v>
      </c>
      <c r="R62" s="285">
        <v>112062</v>
      </c>
      <c r="S62" s="285">
        <v>137814</v>
      </c>
      <c r="T62" s="285">
        <v>225359</v>
      </c>
      <c r="U62" s="285">
        <v>191930</v>
      </c>
      <c r="V62" s="285">
        <v>196287</v>
      </c>
      <c r="W62" s="206">
        <v>211253</v>
      </c>
      <c r="X62" s="206">
        <v>311254</v>
      </c>
      <c r="Y62" s="206">
        <v>374713</v>
      </c>
      <c r="Z62" s="206">
        <v>603903</v>
      </c>
      <c r="AA62" s="206">
        <v>157796</v>
      </c>
      <c r="AE62" s="566"/>
      <c r="AF62" s="568"/>
    </row>
    <row r="63" spans="1:32" s="6" customFormat="1" ht="15.5">
      <c r="A63" s="1106"/>
      <c r="B63" s="28" t="s">
        <v>56</v>
      </c>
      <c r="C63" s="285">
        <v>720.04698512137827</v>
      </c>
      <c r="D63" s="285">
        <v>1689.8054196012893</v>
      </c>
      <c r="E63" s="285">
        <v>587.79389694847418</v>
      </c>
      <c r="F63" s="285">
        <v>2420.353982300885</v>
      </c>
      <c r="G63" s="285">
        <v>1647.8936901102875</v>
      </c>
      <c r="H63" s="285">
        <v>1375.7864047874789</v>
      </c>
      <c r="I63" s="285">
        <v>1312.962710632693</v>
      </c>
      <c r="J63" s="285">
        <v>1417.1566487791101</v>
      </c>
      <c r="K63" s="285">
        <v>1754.0735711640539</v>
      </c>
      <c r="L63" s="285">
        <v>1836.6419294990724</v>
      </c>
      <c r="M63" s="520">
        <v>1795.0756129413162</v>
      </c>
      <c r="N63" s="520">
        <v>1897.3494838982774</v>
      </c>
      <c r="O63" s="520">
        <v>2354.8009231875485</v>
      </c>
      <c r="P63" s="520">
        <v>1838.2023426561082</v>
      </c>
      <c r="Q63" s="520">
        <v>1838.2023426561082</v>
      </c>
      <c r="R63" s="520">
        <v>1747.573316244635</v>
      </c>
      <c r="S63" s="520">
        <v>1835.1037588414069</v>
      </c>
      <c r="T63" s="520">
        <v>1517.1395970216333</v>
      </c>
      <c r="U63" s="520">
        <v>1473.0326799929931</v>
      </c>
      <c r="V63" s="520">
        <v>1184.2944292463899</v>
      </c>
      <c r="W63" s="520">
        <v>1294.2619139588955</v>
      </c>
      <c r="X63" s="520">
        <v>1255.3419433735003</v>
      </c>
      <c r="Y63" s="520">
        <v>1119.9523648684817</v>
      </c>
      <c r="Z63" s="206">
        <v>1258.5999999999999</v>
      </c>
      <c r="AA63" s="206">
        <v>1075.4000000000001</v>
      </c>
      <c r="AE63" s="566"/>
      <c r="AF63" s="568"/>
    </row>
    <row r="64" spans="1:32" s="6" customFormat="1">
      <c r="A64" s="1106" t="s">
        <v>0</v>
      </c>
      <c r="B64" s="28" t="s">
        <v>84</v>
      </c>
      <c r="C64" s="285">
        <v>135</v>
      </c>
      <c r="D64" s="285">
        <v>141</v>
      </c>
      <c r="E64" s="285">
        <v>84</v>
      </c>
      <c r="F64" s="285">
        <v>41</v>
      </c>
      <c r="G64" s="285">
        <v>86</v>
      </c>
      <c r="H64" s="285">
        <v>57</v>
      </c>
      <c r="I64" s="285">
        <v>70</v>
      </c>
      <c r="J64" s="285">
        <v>180</v>
      </c>
      <c r="K64" s="285">
        <v>100</v>
      </c>
      <c r="L64" s="285">
        <v>90</v>
      </c>
      <c r="M64" s="285">
        <v>57</v>
      </c>
      <c r="N64" s="285">
        <v>54</v>
      </c>
      <c r="O64" s="285">
        <v>77</v>
      </c>
      <c r="P64" s="285">
        <v>67</v>
      </c>
      <c r="Q64" s="285">
        <v>71</v>
      </c>
      <c r="R64" s="285">
        <v>42</v>
      </c>
      <c r="S64" s="285" t="s">
        <v>15</v>
      </c>
      <c r="T64" s="285">
        <v>36</v>
      </c>
      <c r="U64" s="285">
        <v>69</v>
      </c>
      <c r="V64" s="285">
        <v>20</v>
      </c>
      <c r="W64" s="285">
        <v>60</v>
      </c>
      <c r="X64" s="285">
        <v>54</v>
      </c>
      <c r="Y64" s="285">
        <v>51</v>
      </c>
      <c r="Z64" s="285">
        <v>71</v>
      </c>
      <c r="AA64" s="285">
        <v>69.290999999999997</v>
      </c>
      <c r="AE64"/>
    </row>
    <row r="65" spans="1:32" s="6" customFormat="1" ht="16.5" customHeight="1">
      <c r="A65" s="1106"/>
      <c r="B65" s="28" t="s">
        <v>57</v>
      </c>
      <c r="C65" s="285">
        <v>60650</v>
      </c>
      <c r="D65" s="285">
        <v>64009</v>
      </c>
      <c r="E65" s="285">
        <v>51282</v>
      </c>
      <c r="F65" s="285">
        <v>25390</v>
      </c>
      <c r="G65" s="285">
        <v>49572</v>
      </c>
      <c r="H65" s="285">
        <v>41871</v>
      </c>
      <c r="I65" s="285">
        <v>47137</v>
      </c>
      <c r="J65" s="285">
        <v>102699</v>
      </c>
      <c r="K65" s="285">
        <v>62000</v>
      </c>
      <c r="L65" s="285">
        <v>60000</v>
      </c>
      <c r="M65" s="285">
        <v>42287.93</v>
      </c>
      <c r="N65" s="285">
        <v>44671.753700000001</v>
      </c>
      <c r="O65" s="285">
        <v>50408.179674999999</v>
      </c>
      <c r="P65" s="285">
        <v>50785.175260000004</v>
      </c>
      <c r="Q65" s="285">
        <v>60616.460503999988</v>
      </c>
      <c r="R65" s="285">
        <v>44155.213066000004</v>
      </c>
      <c r="S65" s="285"/>
      <c r="T65" s="285">
        <v>23515.487323000001</v>
      </c>
      <c r="U65" s="285">
        <v>37307.144500000002</v>
      </c>
      <c r="V65" s="285">
        <v>38293.382616000003</v>
      </c>
      <c r="W65" s="285">
        <v>32874.081999999995</v>
      </c>
      <c r="X65" s="285">
        <v>34648</v>
      </c>
      <c r="Y65" s="285">
        <v>34661</v>
      </c>
      <c r="Z65" s="285">
        <v>59756</v>
      </c>
      <c r="AA65" s="285"/>
      <c r="AE65"/>
    </row>
    <row r="66" spans="1:32" s="6" customFormat="1" ht="16.5" customHeight="1">
      <c r="A66" s="1106"/>
      <c r="B66" s="92" t="s">
        <v>524</v>
      </c>
      <c r="C66" s="285">
        <v>60650</v>
      </c>
      <c r="D66" s="285">
        <v>64009</v>
      </c>
      <c r="E66" s="285">
        <v>51282</v>
      </c>
      <c r="F66" s="285">
        <v>25390</v>
      </c>
      <c r="G66" s="285">
        <v>49572</v>
      </c>
      <c r="H66" s="285">
        <v>41871</v>
      </c>
      <c r="I66" s="285">
        <v>47137</v>
      </c>
      <c r="J66" s="285">
        <v>102699</v>
      </c>
      <c r="K66" s="285">
        <v>62000</v>
      </c>
      <c r="L66" s="285">
        <v>60000</v>
      </c>
      <c r="M66" s="285">
        <v>42288</v>
      </c>
      <c r="N66" s="285">
        <v>44672</v>
      </c>
      <c r="O66" s="285">
        <v>50408</v>
      </c>
      <c r="P66" s="285">
        <v>50785</v>
      </c>
      <c r="Q66" s="285">
        <v>60616</v>
      </c>
      <c r="R66" s="285">
        <v>44155</v>
      </c>
      <c r="S66" s="285">
        <v>39935</v>
      </c>
      <c r="T66" s="285">
        <v>23515</v>
      </c>
      <c r="U66" s="285">
        <v>37307</v>
      </c>
      <c r="V66" s="285">
        <v>30000</v>
      </c>
      <c r="W66" s="206">
        <v>32874</v>
      </c>
      <c r="X66" s="206">
        <v>34648</v>
      </c>
      <c r="Y66" s="206">
        <v>59756</v>
      </c>
      <c r="Z66" s="206">
        <v>37658</v>
      </c>
      <c r="AA66" s="206">
        <v>37658</v>
      </c>
      <c r="AE66" s="566"/>
      <c r="AF66" s="568"/>
    </row>
    <row r="67" spans="1:32" s="6" customFormat="1" ht="15.5">
      <c r="A67" s="1106"/>
      <c r="B67" s="28" t="s">
        <v>56</v>
      </c>
      <c r="C67" s="285">
        <v>2225.8862324814509</v>
      </c>
      <c r="D67" s="285">
        <v>2202.8152291084066</v>
      </c>
      <c r="E67" s="285">
        <v>1638.001638001638</v>
      </c>
      <c r="F67" s="285">
        <v>1614.8089799133518</v>
      </c>
      <c r="G67" s="285">
        <v>1734.8503187283143</v>
      </c>
      <c r="H67" s="285">
        <v>1361.3240667765278</v>
      </c>
      <c r="I67" s="285">
        <v>1485.0329889471116</v>
      </c>
      <c r="J67" s="285">
        <v>1752.6947682061168</v>
      </c>
      <c r="K67" s="285">
        <v>1612.9032258064517</v>
      </c>
      <c r="L67" s="285">
        <v>1500</v>
      </c>
      <c r="M67" s="285">
        <v>1347.9023447115997</v>
      </c>
      <c r="N67" s="285">
        <v>1208.8175530928395</v>
      </c>
      <c r="O67" s="285">
        <v>1527.529867105839</v>
      </c>
      <c r="P67" s="285">
        <v>1319.282638230281</v>
      </c>
      <c r="Q67" s="285">
        <v>1171.2990070628557</v>
      </c>
      <c r="R67" s="285">
        <v>951.19006530942227</v>
      </c>
      <c r="S67" s="285"/>
      <c r="T67" s="285">
        <v>1530.9059729665548</v>
      </c>
      <c r="U67" s="285">
        <v>1849.5116933969578</v>
      </c>
      <c r="V67" s="285">
        <v>522.28345039551198</v>
      </c>
      <c r="W67" s="285">
        <v>1825.1460223284716</v>
      </c>
      <c r="X67" s="206">
        <v>1570.2</v>
      </c>
      <c r="Y67" s="206">
        <v>1188.2</v>
      </c>
      <c r="Z67" s="206">
        <v>1840</v>
      </c>
      <c r="AA67" s="206">
        <v>1840</v>
      </c>
      <c r="AE67" s="566"/>
      <c r="AF67" s="568"/>
    </row>
    <row r="68" spans="1:32">
      <c r="A68" s="41"/>
      <c r="B68" s="41"/>
      <c r="C68" s="17"/>
      <c r="D68" s="17"/>
      <c r="E68" s="17"/>
      <c r="F68" s="17"/>
      <c r="G68" s="17"/>
      <c r="H68" s="17"/>
      <c r="I68" s="17"/>
      <c r="J68" s="17"/>
      <c r="K68" s="17"/>
      <c r="L68" s="17"/>
      <c r="M68" s="17"/>
      <c r="P68" s="17"/>
    </row>
    <row r="69" spans="1:32" ht="15" customHeight="1">
      <c r="A69" s="44" t="s">
        <v>18</v>
      </c>
      <c r="B69" s="13"/>
      <c r="D69" s="212"/>
      <c r="E69" s="212"/>
      <c r="F69" s="212"/>
      <c r="G69" s="212"/>
      <c r="H69" s="212"/>
      <c r="I69" s="212"/>
      <c r="J69" s="212"/>
      <c r="K69" s="212"/>
      <c r="L69" s="212"/>
      <c r="M69" s="212"/>
      <c r="N69" s="142"/>
      <c r="O69" s="142"/>
      <c r="P69" s="142"/>
    </row>
    <row r="70" spans="1:32">
      <c r="A70" s="41"/>
      <c r="B70" s="41"/>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row>
    <row r="71" spans="1:32" ht="14.65" customHeight="1">
      <c r="A71" s="212" t="s">
        <v>266</v>
      </c>
      <c r="B71" s="17"/>
      <c r="D71" s="17"/>
      <c r="E71" s="17"/>
      <c r="F71" s="17"/>
      <c r="G71" s="17"/>
      <c r="H71" s="17"/>
      <c r="I71" s="17"/>
      <c r="J71" s="17"/>
      <c r="K71" s="17"/>
      <c r="L71" s="17"/>
      <c r="M71" s="17"/>
      <c r="P71" s="17"/>
    </row>
    <row r="72" spans="1:32">
      <c r="A72" s="142"/>
      <c r="B72" s="17"/>
      <c r="D72" s="41"/>
      <c r="E72" s="51"/>
      <c r="F72" s="43"/>
      <c r="G72" s="43"/>
      <c r="H72" s="43"/>
      <c r="I72" s="43"/>
      <c r="J72" s="43"/>
      <c r="K72" s="43"/>
      <c r="L72" s="43"/>
      <c r="M72" s="43"/>
      <c r="P72" s="17"/>
    </row>
    <row r="73" spans="1:32" ht="14.65" customHeight="1">
      <c r="A73" s="17" t="s">
        <v>119</v>
      </c>
      <c r="B73" s="78"/>
      <c r="D73" s="42"/>
      <c r="E73" s="42"/>
      <c r="F73" s="42"/>
      <c r="G73" s="42"/>
      <c r="H73" s="42"/>
      <c r="I73" s="42"/>
      <c r="J73" s="42"/>
      <c r="K73" s="42"/>
      <c r="L73" s="42"/>
      <c r="M73" s="42"/>
      <c r="P73" s="17"/>
    </row>
    <row r="74" spans="1:32">
      <c r="A74"/>
      <c r="B74" s="41"/>
      <c r="C74" s="42"/>
      <c r="D74" s="42"/>
      <c r="E74" s="42"/>
      <c r="F74" s="42"/>
      <c r="G74" s="42"/>
      <c r="H74" s="42"/>
      <c r="I74" s="42"/>
      <c r="J74" s="42"/>
      <c r="K74" s="42"/>
      <c r="L74" s="42"/>
      <c r="M74" s="42"/>
      <c r="P74" s="17"/>
    </row>
    <row r="75" spans="1:32">
      <c r="A75" s="17" t="s">
        <v>563</v>
      </c>
      <c r="B75" s="41"/>
      <c r="C75" s="42"/>
      <c r="D75" s="42"/>
      <c r="E75" s="42"/>
      <c r="F75" s="42"/>
      <c r="G75" s="42"/>
      <c r="H75" s="42"/>
      <c r="I75" s="42"/>
      <c r="J75" s="42"/>
      <c r="K75" s="42"/>
      <c r="L75" s="42"/>
      <c r="M75" s="42"/>
      <c r="P75" s="17"/>
    </row>
    <row r="76" spans="1:32">
      <c r="A76"/>
      <c r="B76" s="41"/>
      <c r="C76" s="42"/>
      <c r="D76" s="42"/>
      <c r="E76" s="42"/>
      <c r="F76" s="42"/>
      <c r="G76" s="42"/>
      <c r="H76" s="42"/>
      <c r="I76" s="42"/>
      <c r="J76" s="42"/>
      <c r="K76" s="42"/>
      <c r="L76" s="42"/>
      <c r="M76" s="42"/>
      <c r="P76" s="17"/>
    </row>
    <row r="77" spans="1:32">
      <c r="A77" s="17" t="s">
        <v>2731</v>
      </c>
    </row>
    <row r="78" spans="1:32">
      <c r="A78"/>
    </row>
    <row r="79" spans="1:32">
      <c r="A79" s="17" t="s">
        <v>2934</v>
      </c>
    </row>
    <row r="80" spans="1:32">
      <c r="A80"/>
    </row>
    <row r="81" spans="1:1">
      <c r="A81" s="17" t="s">
        <v>2933</v>
      </c>
    </row>
    <row r="82" spans="1:1">
      <c r="A82"/>
    </row>
    <row r="83" spans="1:1">
      <c r="A83" s="53" t="s">
        <v>2730</v>
      </c>
    </row>
    <row r="85" spans="1:1">
      <c r="A85" s="42" t="s">
        <v>3084</v>
      </c>
    </row>
    <row r="86" spans="1:1">
      <c r="A86" s="42"/>
    </row>
    <row r="87" spans="1:1">
      <c r="A87" s="42" t="s">
        <v>3085</v>
      </c>
    </row>
    <row r="88" spans="1:1">
      <c r="A88" s="42"/>
    </row>
    <row r="89" spans="1:1">
      <c r="A89" s="42" t="s">
        <v>3086</v>
      </c>
    </row>
    <row r="90" spans="1:1">
      <c r="A90"/>
    </row>
    <row r="91" spans="1:1">
      <c r="A91" s="17" t="s">
        <v>3370</v>
      </c>
    </row>
    <row r="92" spans="1:1">
      <c r="A92" s="42" t="s">
        <v>102</v>
      </c>
    </row>
  </sheetData>
  <mergeCells count="16">
    <mergeCell ref="A56:A59"/>
    <mergeCell ref="A60:A63"/>
    <mergeCell ref="A64:A67"/>
    <mergeCell ref="A36:A39"/>
    <mergeCell ref="A40:A43"/>
    <mergeCell ref="A44:A47"/>
    <mergeCell ref="A48:A51"/>
    <mergeCell ref="A52:A55"/>
    <mergeCell ref="A32:A35"/>
    <mergeCell ref="A4:A7"/>
    <mergeCell ref="A8:A11"/>
    <mergeCell ref="A16:A19"/>
    <mergeCell ref="A24:A27"/>
    <mergeCell ref="A28:A31"/>
    <mergeCell ref="A12:A15"/>
    <mergeCell ref="A20:A23"/>
  </mergeCells>
  <conditionalFormatting sqref="C3:M3">
    <cfRule type="expression" dxfId="43" priority="2" stopIfTrue="1">
      <formula>ISNA(ACTIVECELL)</formula>
    </cfRule>
  </conditionalFormatting>
  <conditionalFormatting sqref="N1:O2">
    <cfRule type="expression" dxfId="42" priority="1" stopIfTrue="1">
      <formula>#N/A</formula>
    </cfRule>
  </conditionalFormatting>
  <hyperlinks>
    <hyperlink ref="AC3" location="Content!A1" display="Back to content page" xr:uid="{00000000-0004-0000-3101-000000000000}"/>
  </hyperlinks>
  <pageMargins left="0.7" right="0.7" top="0.75" bottom="0.75" header="0.3" footer="0.3"/>
  <pageSetup paperSize="9" orientation="portrait" horizontalDpi="4294967293" r:id="rId1"/>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1-000000000000}">
  <sheetPr codeName="Sheet307"/>
  <dimension ref="A1:AF107"/>
  <sheetViews>
    <sheetView topLeftCell="Q1" zoomScale="95" zoomScaleNormal="95" workbookViewId="0">
      <selection activeCell="AC15" sqref="AC15"/>
    </sheetView>
  </sheetViews>
  <sheetFormatPr defaultRowHeight="14.5"/>
  <cols>
    <col min="1" max="1" width="14.7265625" customWidth="1"/>
    <col min="2" max="2" width="27.26953125" customWidth="1"/>
    <col min="3" max="12" width="11.26953125" style="24" customWidth="1"/>
    <col min="13" max="20" width="11.26953125" customWidth="1"/>
    <col min="21" max="22" width="11.26953125" bestFit="1" customWidth="1"/>
    <col min="23" max="23" width="10" bestFit="1" customWidth="1"/>
    <col min="24" max="27" width="10.26953125" customWidth="1"/>
    <col min="32" max="32" width="23.54296875" customWidth="1"/>
  </cols>
  <sheetData>
    <row r="1" spans="1:32">
      <c r="A1" s="18" t="s">
        <v>3216</v>
      </c>
      <c r="B1" s="17"/>
      <c r="C1" s="52"/>
      <c r="D1" s="52"/>
      <c r="E1" s="52"/>
      <c r="F1" s="52"/>
      <c r="G1" s="52"/>
      <c r="H1" s="52"/>
      <c r="I1" s="52"/>
      <c r="J1" s="52"/>
      <c r="K1" s="52"/>
      <c r="L1" s="52"/>
      <c r="M1" s="17"/>
      <c r="N1" s="62"/>
      <c r="O1" s="62"/>
      <c r="P1" s="17"/>
      <c r="R1" s="13"/>
      <c r="S1" s="13"/>
      <c r="T1" s="13"/>
      <c r="U1" s="13"/>
      <c r="V1" s="13"/>
      <c r="W1" s="13"/>
      <c r="X1" s="13"/>
      <c r="Y1" s="13"/>
      <c r="Z1" s="13"/>
      <c r="AA1" s="13"/>
    </row>
    <row r="2" spans="1:32">
      <c r="A2" s="40"/>
      <c r="B2" s="40"/>
      <c r="C2" s="52" t="s">
        <v>15</v>
      </c>
      <c r="D2" s="58"/>
      <c r="E2" s="58"/>
      <c r="F2" s="58"/>
      <c r="G2" s="58"/>
      <c r="H2" s="58"/>
      <c r="I2" s="58"/>
      <c r="J2" s="52"/>
      <c r="K2" s="52"/>
      <c r="L2" s="52"/>
      <c r="M2" s="17"/>
      <c r="N2" s="62"/>
      <c r="O2" s="62"/>
      <c r="P2" s="17"/>
      <c r="R2" s="13"/>
      <c r="S2" s="13"/>
      <c r="T2" s="13"/>
      <c r="U2" s="13"/>
      <c r="V2" s="13"/>
      <c r="W2" s="13"/>
      <c r="X2" s="13"/>
      <c r="Y2" s="13"/>
      <c r="Z2" s="13"/>
      <c r="AA2" s="13"/>
    </row>
    <row r="3" spans="1:32">
      <c r="A3" s="276" t="s">
        <v>14</v>
      </c>
      <c r="B3" s="276"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A3" s="21">
        <v>2024</v>
      </c>
      <c r="AC3" s="1" t="s">
        <v>528</v>
      </c>
      <c r="AE3" s="44"/>
      <c r="AF3" s="44"/>
    </row>
    <row r="4" spans="1:32" ht="15.5">
      <c r="A4" s="1106" t="s">
        <v>13</v>
      </c>
      <c r="B4" s="28" t="s">
        <v>84</v>
      </c>
      <c r="C4" s="285">
        <v>4.26</v>
      </c>
      <c r="D4" s="285">
        <v>3.3</v>
      </c>
      <c r="E4" s="285">
        <v>1.26</v>
      </c>
      <c r="F4" s="285">
        <v>2.04</v>
      </c>
      <c r="G4" s="285">
        <v>1.98</v>
      </c>
      <c r="H4" s="285">
        <v>1.86</v>
      </c>
      <c r="I4" s="285">
        <v>2.1</v>
      </c>
      <c r="J4" s="285">
        <v>11.523</v>
      </c>
      <c r="K4" s="285">
        <v>4</v>
      </c>
      <c r="L4" s="285">
        <v>11.891999999999999</v>
      </c>
      <c r="M4" s="285">
        <v>9.9510000000000005</v>
      </c>
      <c r="N4" s="285">
        <v>10.757999999999999</v>
      </c>
      <c r="O4" s="285"/>
      <c r="P4" s="285">
        <v>13</v>
      </c>
      <c r="Q4" s="285">
        <v>15.009</v>
      </c>
      <c r="R4" s="285">
        <v>15</v>
      </c>
      <c r="S4" s="285">
        <v>14.786</v>
      </c>
      <c r="T4" s="285">
        <v>15.33</v>
      </c>
      <c r="U4" s="285">
        <v>16.308</v>
      </c>
      <c r="V4" s="285">
        <v>16.960999999999999</v>
      </c>
      <c r="W4" s="285">
        <v>13.105139999999999</v>
      </c>
      <c r="X4" s="285">
        <v>10.304</v>
      </c>
      <c r="Y4" s="285">
        <v>16.766999999999999</v>
      </c>
      <c r="Z4" s="285">
        <v>20.071000000000002</v>
      </c>
      <c r="AA4" s="285">
        <v>7.5839999999999996</v>
      </c>
      <c r="AE4" s="566"/>
      <c r="AF4" s="568"/>
    </row>
    <row r="5" spans="1:32">
      <c r="A5" s="1106"/>
      <c r="B5" s="28" t="s">
        <v>57</v>
      </c>
      <c r="C5" s="285">
        <v>100000</v>
      </c>
      <c r="D5" s="285">
        <v>87735</v>
      </c>
      <c r="E5" s="285">
        <v>53000</v>
      </c>
      <c r="F5" s="285">
        <v>65000</v>
      </c>
      <c r="G5" s="285">
        <v>64940</v>
      </c>
      <c r="H5" s="285">
        <v>64879</v>
      </c>
      <c r="I5" s="285">
        <v>64818</v>
      </c>
      <c r="J5" s="285">
        <v>23046</v>
      </c>
      <c r="K5" s="285">
        <v>69000</v>
      </c>
      <c r="L5" s="285">
        <v>47567</v>
      </c>
      <c r="M5" s="285">
        <v>47791</v>
      </c>
      <c r="N5" s="285">
        <v>40258</v>
      </c>
      <c r="O5" s="285">
        <v>31000</v>
      </c>
      <c r="P5" s="285"/>
      <c r="Q5" s="285"/>
      <c r="R5" s="285"/>
      <c r="S5" s="285"/>
      <c r="T5" s="285"/>
      <c r="U5" s="285"/>
      <c r="V5" s="285"/>
      <c r="W5" s="285"/>
      <c r="X5" s="285"/>
      <c r="Y5" s="285"/>
      <c r="Z5" s="285"/>
      <c r="AA5" s="285"/>
    </row>
    <row r="6" spans="1:32" ht="15.5">
      <c r="A6" s="1106"/>
      <c r="B6" s="92" t="s">
        <v>524</v>
      </c>
      <c r="C6" s="285">
        <v>30000</v>
      </c>
      <c r="D6" s="285">
        <v>32000</v>
      </c>
      <c r="E6" s="285">
        <v>11000</v>
      </c>
      <c r="F6" s="285">
        <v>20000</v>
      </c>
      <c r="G6" s="285">
        <v>17000</v>
      </c>
      <c r="H6" s="285">
        <v>16000</v>
      </c>
      <c r="I6" s="285">
        <v>15000</v>
      </c>
      <c r="J6" s="285">
        <v>21894</v>
      </c>
      <c r="K6" s="285">
        <v>20000</v>
      </c>
      <c r="L6" s="285">
        <v>45189</v>
      </c>
      <c r="M6" s="285">
        <v>29052</v>
      </c>
      <c r="N6" s="285">
        <v>33190</v>
      </c>
      <c r="O6" s="285">
        <v>38245</v>
      </c>
      <c r="P6" s="285">
        <v>40707</v>
      </c>
      <c r="Q6" s="285">
        <v>52200</v>
      </c>
      <c r="R6" s="285">
        <v>52200</v>
      </c>
      <c r="S6" s="285">
        <v>48403</v>
      </c>
      <c r="T6" s="285">
        <v>48442</v>
      </c>
      <c r="U6" s="285">
        <v>53362</v>
      </c>
      <c r="V6" s="285">
        <v>55188</v>
      </c>
      <c r="W6" s="285">
        <v>38729</v>
      </c>
      <c r="X6" s="285">
        <v>31213</v>
      </c>
      <c r="Y6" s="285">
        <v>50327</v>
      </c>
      <c r="Z6" s="285">
        <v>59699</v>
      </c>
      <c r="AA6" s="285">
        <v>22060</v>
      </c>
      <c r="AE6" s="566"/>
      <c r="AF6" s="568"/>
    </row>
    <row r="7" spans="1:32" ht="15.5">
      <c r="A7" s="1106"/>
      <c r="B7" s="28" t="s">
        <v>56</v>
      </c>
      <c r="C7" s="285">
        <v>42.6</v>
      </c>
      <c r="D7" s="285">
        <v>37.613267225166695</v>
      </c>
      <c r="E7" s="285">
        <v>23.773584905660378</v>
      </c>
      <c r="F7" s="285">
        <v>31.384615384615383</v>
      </c>
      <c r="G7" s="285">
        <v>30.489682784108407</v>
      </c>
      <c r="H7" s="285">
        <v>28.668752600995699</v>
      </c>
      <c r="I7" s="285">
        <v>32.398407849671386</v>
      </c>
      <c r="J7" s="285">
        <v>500</v>
      </c>
      <c r="K7" s="285">
        <v>57.971014492753625</v>
      </c>
      <c r="L7" s="285">
        <v>250.00525574452877</v>
      </c>
      <c r="M7" s="285">
        <v>208.21912075495385</v>
      </c>
      <c r="N7" s="285">
        <v>267.22638978588105</v>
      </c>
      <c r="O7" s="285"/>
      <c r="P7" s="285"/>
      <c r="Q7" s="285">
        <v>287.5</v>
      </c>
      <c r="R7" s="285">
        <v>287.40000000000003</v>
      </c>
      <c r="S7" s="285">
        <v>305.5</v>
      </c>
      <c r="T7" s="285">
        <v>316.5</v>
      </c>
      <c r="U7" s="285">
        <v>305.60000000000002</v>
      </c>
      <c r="V7" s="285">
        <v>307.3</v>
      </c>
      <c r="W7" s="285">
        <v>338.4</v>
      </c>
      <c r="X7" s="285">
        <v>330.1</v>
      </c>
      <c r="Y7" s="285">
        <v>333.2</v>
      </c>
      <c r="Z7" s="285">
        <v>336.2</v>
      </c>
      <c r="AA7" s="285">
        <v>343.8</v>
      </c>
      <c r="AC7" s="33"/>
      <c r="AE7" s="566"/>
      <c r="AF7" s="568"/>
    </row>
    <row r="8" spans="1:32">
      <c r="A8" s="1106" t="s">
        <v>12</v>
      </c>
      <c r="B8" s="28" t="s">
        <v>84</v>
      </c>
      <c r="C8" s="285" t="s">
        <v>94</v>
      </c>
      <c r="D8" s="285" t="s">
        <v>94</v>
      </c>
      <c r="E8" s="285" t="s">
        <v>94</v>
      </c>
      <c r="F8" s="285" t="s">
        <v>94</v>
      </c>
      <c r="G8" s="285" t="s">
        <v>94</v>
      </c>
      <c r="H8" s="285" t="s">
        <v>94</v>
      </c>
      <c r="I8" s="285" t="s">
        <v>94</v>
      </c>
      <c r="J8" s="285" t="s">
        <v>94</v>
      </c>
      <c r="K8" s="285" t="s">
        <v>94</v>
      </c>
      <c r="L8" s="285" t="s">
        <v>94</v>
      </c>
      <c r="M8" s="285" t="s">
        <v>94</v>
      </c>
      <c r="N8" s="285" t="s">
        <v>94</v>
      </c>
      <c r="O8" s="285" t="s">
        <v>94</v>
      </c>
      <c r="P8" s="285" t="s">
        <v>94</v>
      </c>
      <c r="Q8" s="285" t="s">
        <v>94</v>
      </c>
      <c r="R8" s="285" t="s">
        <v>94</v>
      </c>
      <c r="S8" s="285" t="s">
        <v>94</v>
      </c>
      <c r="T8" s="285" t="s">
        <v>94</v>
      </c>
      <c r="U8" s="285" t="s">
        <v>94</v>
      </c>
      <c r="V8" s="285" t="s">
        <v>94</v>
      </c>
      <c r="W8" s="285" t="s">
        <v>94</v>
      </c>
      <c r="X8" s="285" t="s">
        <v>94</v>
      </c>
      <c r="Y8" s="285" t="s">
        <v>94</v>
      </c>
      <c r="Z8" s="285" t="s">
        <v>94</v>
      </c>
      <c r="AA8" s="285"/>
    </row>
    <row r="9" spans="1:32">
      <c r="A9" s="1106"/>
      <c r="B9" s="28" t="s">
        <v>57</v>
      </c>
      <c r="C9" s="285" t="s">
        <v>94</v>
      </c>
      <c r="D9" s="285" t="s">
        <v>94</v>
      </c>
      <c r="E9" s="285" t="s">
        <v>94</v>
      </c>
      <c r="F9" s="285" t="s">
        <v>94</v>
      </c>
      <c r="G9" s="285" t="s">
        <v>94</v>
      </c>
      <c r="H9" s="285" t="s">
        <v>94</v>
      </c>
      <c r="I9" s="285" t="s">
        <v>94</v>
      </c>
      <c r="J9" s="285" t="s">
        <v>94</v>
      </c>
      <c r="K9" s="285" t="s">
        <v>94</v>
      </c>
      <c r="L9" s="285" t="s">
        <v>94</v>
      </c>
      <c r="M9" s="285" t="s">
        <v>94</v>
      </c>
      <c r="N9" s="285" t="s">
        <v>94</v>
      </c>
      <c r="O9" s="285" t="s">
        <v>94</v>
      </c>
      <c r="P9" s="285" t="s">
        <v>94</v>
      </c>
      <c r="Q9" s="285" t="s">
        <v>94</v>
      </c>
      <c r="R9" s="285" t="s">
        <v>94</v>
      </c>
      <c r="S9" s="285" t="s">
        <v>94</v>
      </c>
      <c r="T9" s="285" t="s">
        <v>94</v>
      </c>
      <c r="U9" s="285" t="s">
        <v>94</v>
      </c>
      <c r="V9" s="285" t="s">
        <v>94</v>
      </c>
      <c r="W9" s="285" t="s">
        <v>94</v>
      </c>
      <c r="X9" s="285" t="s">
        <v>94</v>
      </c>
      <c r="Y9" s="285" t="s">
        <v>94</v>
      </c>
      <c r="Z9" s="285" t="s">
        <v>94</v>
      </c>
      <c r="AA9" s="285"/>
    </row>
    <row r="10" spans="1:32">
      <c r="A10" s="1106"/>
      <c r="B10" s="92" t="s">
        <v>524</v>
      </c>
      <c r="C10" s="285" t="s">
        <v>94</v>
      </c>
      <c r="D10" s="285" t="s">
        <v>94</v>
      </c>
      <c r="E10" s="285" t="s">
        <v>94</v>
      </c>
      <c r="F10" s="285" t="s">
        <v>94</v>
      </c>
      <c r="G10" s="285" t="s">
        <v>94</v>
      </c>
      <c r="H10" s="285" t="s">
        <v>94</v>
      </c>
      <c r="I10" s="285" t="s">
        <v>94</v>
      </c>
      <c r="J10" s="285" t="s">
        <v>94</v>
      </c>
      <c r="K10" s="285" t="s">
        <v>94</v>
      </c>
      <c r="L10" s="285" t="s">
        <v>94</v>
      </c>
      <c r="M10" s="285" t="s">
        <v>94</v>
      </c>
      <c r="N10" s="285" t="s">
        <v>94</v>
      </c>
      <c r="O10" s="285" t="s">
        <v>94</v>
      </c>
      <c r="P10" s="285" t="s">
        <v>94</v>
      </c>
      <c r="Q10" s="285" t="s">
        <v>94</v>
      </c>
      <c r="R10" s="285" t="s">
        <v>94</v>
      </c>
      <c r="S10" s="285" t="s">
        <v>94</v>
      </c>
      <c r="T10" s="285" t="s">
        <v>94</v>
      </c>
      <c r="U10" s="285" t="s">
        <v>94</v>
      </c>
      <c r="V10" s="285" t="s">
        <v>94</v>
      </c>
      <c r="W10" s="285" t="s">
        <v>94</v>
      </c>
      <c r="X10" s="285" t="s">
        <v>94</v>
      </c>
      <c r="Y10" s="285" t="s">
        <v>94</v>
      </c>
      <c r="Z10" s="285" t="s">
        <v>94</v>
      </c>
      <c r="AA10" s="285"/>
    </row>
    <row r="11" spans="1:32">
      <c r="A11" s="1106"/>
      <c r="B11" s="28" t="s">
        <v>56</v>
      </c>
      <c r="C11" s="285" t="s">
        <v>94</v>
      </c>
      <c r="D11" s="285" t="s">
        <v>94</v>
      </c>
      <c r="E11" s="285" t="s">
        <v>94</v>
      </c>
      <c r="F11" s="285" t="s">
        <v>94</v>
      </c>
      <c r="G11" s="285" t="s">
        <v>94</v>
      </c>
      <c r="H11" s="285" t="s">
        <v>94</v>
      </c>
      <c r="I11" s="285" t="s">
        <v>94</v>
      </c>
      <c r="J11" s="285" t="s">
        <v>94</v>
      </c>
      <c r="K11" s="285" t="s">
        <v>94</v>
      </c>
      <c r="L11" s="285" t="s">
        <v>94</v>
      </c>
      <c r="M11" s="285" t="s">
        <v>94</v>
      </c>
      <c r="N11" s="285" t="s">
        <v>94</v>
      </c>
      <c r="O11" s="285" t="s">
        <v>94</v>
      </c>
      <c r="P11" s="285" t="s">
        <v>94</v>
      </c>
      <c r="Q11" s="285" t="s">
        <v>94</v>
      </c>
      <c r="R11" s="285" t="s">
        <v>94</v>
      </c>
      <c r="S11" s="285" t="s">
        <v>94</v>
      </c>
      <c r="T11" s="285" t="s">
        <v>94</v>
      </c>
      <c r="U11" s="285" t="s">
        <v>94</v>
      </c>
      <c r="V11" s="285" t="s">
        <v>94</v>
      </c>
      <c r="W11" s="285" t="s">
        <v>94</v>
      </c>
      <c r="X11" s="285" t="s">
        <v>94</v>
      </c>
      <c r="Y11" s="285" t="s">
        <v>94</v>
      </c>
      <c r="Z11" s="285" t="s">
        <v>94</v>
      </c>
      <c r="AA11" s="285"/>
    </row>
    <row r="12" spans="1:32" ht="15.5">
      <c r="A12" s="1106" t="s">
        <v>483</v>
      </c>
      <c r="B12" s="28" t="s">
        <v>84</v>
      </c>
      <c r="C12" s="285">
        <v>9.8000000000000004E-2</v>
      </c>
      <c r="D12" s="285">
        <v>0.10100000000000001</v>
      </c>
      <c r="E12" s="285">
        <v>0.10299999999999999</v>
      </c>
      <c r="F12" s="285">
        <v>0.1</v>
      </c>
      <c r="G12" s="285">
        <v>0.11</v>
      </c>
      <c r="H12" s="285">
        <v>0.12</v>
      </c>
      <c r="I12" s="285">
        <v>0.11899999999999999</v>
      </c>
      <c r="J12" s="285">
        <v>0.121</v>
      </c>
      <c r="K12" s="285">
        <v>0.123</v>
      </c>
      <c r="L12" s="285">
        <v>0.124</v>
      </c>
      <c r="M12" s="285">
        <v>0.126</v>
      </c>
      <c r="N12" s="285">
        <v>0.127</v>
      </c>
      <c r="O12" s="285">
        <v>0.13</v>
      </c>
      <c r="P12" s="285">
        <v>0.13200000000000001</v>
      </c>
      <c r="Q12" s="285">
        <v>0.13300000000000001</v>
      </c>
      <c r="R12" s="285">
        <v>0.13500000000000001</v>
      </c>
      <c r="S12" s="285">
        <v>0.13700000000000001</v>
      </c>
      <c r="T12" s="285">
        <v>0.13800000000000001</v>
      </c>
      <c r="U12" s="285">
        <v>0.14000000000000001</v>
      </c>
      <c r="V12" s="285">
        <v>0.14099999999999999</v>
      </c>
      <c r="W12" s="285">
        <v>0.14146</v>
      </c>
      <c r="X12" s="285">
        <v>0.14186000000000001</v>
      </c>
      <c r="Y12" s="285">
        <v>0.14279</v>
      </c>
      <c r="Z12" s="285">
        <v>0.14376</v>
      </c>
      <c r="AA12" s="285">
        <v>0.1421</v>
      </c>
      <c r="AE12" s="566"/>
      <c r="AF12" s="568"/>
    </row>
    <row r="13" spans="1:32">
      <c r="A13" s="1106"/>
      <c r="B13" s="28" t="s">
        <v>57</v>
      </c>
      <c r="C13" s="285"/>
      <c r="D13" s="285"/>
      <c r="E13" s="285"/>
      <c r="F13" s="285"/>
      <c r="G13" s="285"/>
      <c r="H13" s="285"/>
      <c r="I13" s="285"/>
      <c r="J13" s="285"/>
      <c r="K13" s="285"/>
      <c r="L13" s="285"/>
      <c r="M13" s="285"/>
      <c r="N13" s="285"/>
      <c r="O13" s="285"/>
      <c r="P13" s="285"/>
      <c r="Q13" s="285"/>
      <c r="R13" s="285"/>
      <c r="S13" s="285"/>
      <c r="T13" s="285"/>
      <c r="U13" s="285"/>
      <c r="V13" s="285"/>
      <c r="W13" s="285"/>
      <c r="X13" s="285"/>
      <c r="Y13" s="285"/>
      <c r="Z13" s="285"/>
      <c r="AA13" s="285"/>
    </row>
    <row r="14" spans="1:32" ht="15.5">
      <c r="A14" s="1106"/>
      <c r="B14" s="92" t="s">
        <v>524</v>
      </c>
      <c r="C14" s="285">
        <v>650</v>
      </c>
      <c r="D14" s="285">
        <v>676</v>
      </c>
      <c r="E14" s="285">
        <v>687</v>
      </c>
      <c r="F14" s="285">
        <v>665</v>
      </c>
      <c r="G14" s="285">
        <v>736</v>
      </c>
      <c r="H14" s="285">
        <v>800</v>
      </c>
      <c r="I14" s="285">
        <v>803</v>
      </c>
      <c r="J14" s="285">
        <v>820</v>
      </c>
      <c r="K14" s="285">
        <v>836</v>
      </c>
      <c r="L14" s="285">
        <v>848</v>
      </c>
      <c r="M14" s="285">
        <v>858</v>
      </c>
      <c r="N14" s="285">
        <v>865</v>
      </c>
      <c r="O14" s="285">
        <v>885</v>
      </c>
      <c r="P14" s="285">
        <v>890</v>
      </c>
      <c r="Q14" s="285">
        <v>924</v>
      </c>
      <c r="R14" s="285">
        <v>973</v>
      </c>
      <c r="S14" s="285">
        <v>1017</v>
      </c>
      <c r="T14" s="285">
        <v>1049</v>
      </c>
      <c r="U14" s="285">
        <v>1077</v>
      </c>
      <c r="V14" s="285">
        <v>1102</v>
      </c>
      <c r="W14" s="285">
        <v>984</v>
      </c>
      <c r="X14" s="285">
        <v>988</v>
      </c>
      <c r="Y14" s="285">
        <v>996</v>
      </c>
      <c r="Z14" s="285">
        <v>989</v>
      </c>
      <c r="AA14" s="285">
        <v>999</v>
      </c>
      <c r="AE14" s="566"/>
      <c r="AF14" s="568"/>
    </row>
    <row r="15" spans="1:32" ht="15.5">
      <c r="A15" s="1106"/>
      <c r="B15" s="28" t="s">
        <v>56</v>
      </c>
      <c r="C15" s="285">
        <v>150.80000000000001</v>
      </c>
      <c r="D15" s="285">
        <v>149.4</v>
      </c>
      <c r="E15" s="285">
        <v>149.9</v>
      </c>
      <c r="F15" s="285">
        <v>150.4</v>
      </c>
      <c r="G15" s="285">
        <v>149.5</v>
      </c>
      <c r="H15" s="285">
        <v>150</v>
      </c>
      <c r="I15" s="285">
        <v>148.20000000000002</v>
      </c>
      <c r="J15" s="285">
        <v>147.6</v>
      </c>
      <c r="K15" s="285">
        <v>147.1</v>
      </c>
      <c r="L15" s="285">
        <v>146.20000000000002</v>
      </c>
      <c r="M15" s="285">
        <v>146.9</v>
      </c>
      <c r="N15" s="285">
        <v>146.80000000000001</v>
      </c>
      <c r="O15" s="285">
        <v>146.9</v>
      </c>
      <c r="P15" s="285">
        <v>148.30000000000001</v>
      </c>
      <c r="Q15" s="285">
        <v>143.9</v>
      </c>
      <c r="R15" s="285">
        <v>138.70000000000002</v>
      </c>
      <c r="S15" s="285">
        <v>134.70000000000002</v>
      </c>
      <c r="T15" s="285">
        <v>131.6</v>
      </c>
      <c r="U15" s="285">
        <v>130</v>
      </c>
      <c r="V15" s="285">
        <v>127.9</v>
      </c>
      <c r="W15" s="285">
        <v>143.80000000000001</v>
      </c>
      <c r="X15" s="285">
        <v>143.5</v>
      </c>
      <c r="Y15" s="285">
        <v>143.30000000000001</v>
      </c>
      <c r="Z15" s="285">
        <v>145.30000000000001</v>
      </c>
      <c r="AA15" s="285">
        <v>142.30000000000001</v>
      </c>
      <c r="AE15" s="566"/>
      <c r="AF15" s="568"/>
    </row>
    <row r="16" spans="1:32" ht="15.5">
      <c r="A16" s="1107" t="s">
        <v>89</v>
      </c>
      <c r="B16" s="28" t="s">
        <v>84</v>
      </c>
      <c r="C16" s="285">
        <v>46.767000000000003</v>
      </c>
      <c r="D16" s="285">
        <v>34.722999999999999</v>
      </c>
      <c r="E16" s="285">
        <v>32.08</v>
      </c>
      <c r="F16" s="285">
        <v>32.049999999999997</v>
      </c>
      <c r="G16" s="285">
        <v>32.020000000000003</v>
      </c>
      <c r="H16" s="285">
        <v>31.99</v>
      </c>
      <c r="I16" s="285">
        <v>31.96</v>
      </c>
      <c r="J16" s="285">
        <v>31.93</v>
      </c>
      <c r="K16" s="285">
        <v>31.9</v>
      </c>
      <c r="L16" s="285">
        <v>31.87</v>
      </c>
      <c r="M16" s="285">
        <v>31.81</v>
      </c>
      <c r="N16" s="285">
        <v>47.8</v>
      </c>
      <c r="O16" s="285">
        <v>32.5</v>
      </c>
      <c r="P16" s="285">
        <v>31</v>
      </c>
      <c r="Q16" s="285">
        <v>31.84</v>
      </c>
      <c r="R16" s="285">
        <v>30.998999999999999</v>
      </c>
      <c r="S16" s="285">
        <v>31.297999999999998</v>
      </c>
      <c r="T16" s="285">
        <v>31.21</v>
      </c>
      <c r="U16" s="285">
        <v>31.145</v>
      </c>
      <c r="V16" s="285">
        <v>31.120999999999999</v>
      </c>
      <c r="W16" s="285">
        <v>53.302999999999997</v>
      </c>
      <c r="X16" s="285">
        <v>54.096599999999995</v>
      </c>
      <c r="Y16" s="285">
        <v>58.606180000000002</v>
      </c>
      <c r="Z16" s="285">
        <v>62.216860000000004</v>
      </c>
      <c r="AA16" s="285">
        <v>65.701239999999999</v>
      </c>
      <c r="AE16" s="566"/>
      <c r="AF16" s="568"/>
    </row>
    <row r="17" spans="1:32">
      <c r="A17" s="1107"/>
      <c r="B17" s="28" t="s">
        <v>57</v>
      </c>
      <c r="C17" s="285">
        <v>114538</v>
      </c>
      <c r="D17" s="285">
        <v>99649</v>
      </c>
      <c r="E17" s="285">
        <v>82256</v>
      </c>
      <c r="F17" s="285">
        <v>82179</v>
      </c>
      <c r="G17" s="285">
        <v>82103</v>
      </c>
      <c r="H17" s="285">
        <v>82026</v>
      </c>
      <c r="I17" s="285">
        <v>81949</v>
      </c>
      <c r="J17" s="285">
        <v>81872</v>
      </c>
      <c r="K17" s="285">
        <v>81795</v>
      </c>
      <c r="L17" s="285">
        <v>81718</v>
      </c>
      <c r="M17" s="285">
        <v>81641</v>
      </c>
      <c r="N17" s="285">
        <v>85000</v>
      </c>
      <c r="O17" s="285">
        <v>86000</v>
      </c>
      <c r="P17" s="285">
        <v>82030.76923076922</v>
      </c>
      <c r="Q17" s="285"/>
      <c r="R17" s="285"/>
      <c r="S17" s="285"/>
      <c r="T17" s="285"/>
      <c r="U17" s="285"/>
      <c r="V17" s="285"/>
      <c r="W17" s="285"/>
      <c r="X17" s="285"/>
      <c r="Y17" s="285"/>
      <c r="Z17" s="285"/>
      <c r="AA17" s="285"/>
    </row>
    <row r="18" spans="1:32" ht="15.5">
      <c r="A18" s="1107"/>
      <c r="B18" s="92" t="s">
        <v>524</v>
      </c>
      <c r="C18" s="285">
        <v>114538</v>
      </c>
      <c r="D18" s="285">
        <v>99649</v>
      </c>
      <c r="E18" s="285">
        <v>82256</v>
      </c>
      <c r="F18" s="285">
        <v>82179</v>
      </c>
      <c r="G18" s="285">
        <v>82103</v>
      </c>
      <c r="H18" s="285">
        <v>82026</v>
      </c>
      <c r="I18" s="285">
        <v>81949</v>
      </c>
      <c r="J18" s="285">
        <v>81872</v>
      </c>
      <c r="K18" s="285">
        <v>81795</v>
      </c>
      <c r="L18" s="285">
        <v>81718</v>
      </c>
      <c r="M18" s="285">
        <v>81641</v>
      </c>
      <c r="N18" s="285">
        <v>81513</v>
      </c>
      <c r="O18" s="285">
        <v>80625</v>
      </c>
      <c r="P18" s="285">
        <v>76185</v>
      </c>
      <c r="Q18" s="285">
        <v>72077</v>
      </c>
      <c r="R18" s="285">
        <v>78969</v>
      </c>
      <c r="S18" s="285">
        <v>80078</v>
      </c>
      <c r="T18" s="285">
        <v>79782</v>
      </c>
      <c r="U18" s="285">
        <v>79532</v>
      </c>
      <c r="V18" s="285">
        <v>79400</v>
      </c>
      <c r="W18" s="285">
        <v>135007</v>
      </c>
      <c r="X18" s="285">
        <v>137532</v>
      </c>
      <c r="Y18" s="285">
        <v>148888</v>
      </c>
      <c r="Z18" s="285">
        <v>157943</v>
      </c>
      <c r="AA18" s="285">
        <v>166516</v>
      </c>
      <c r="AE18" s="566"/>
      <c r="AF18" s="568"/>
    </row>
    <row r="19" spans="1:32" ht="15.5">
      <c r="A19" s="1107"/>
      <c r="B19" s="28" t="s">
        <v>56</v>
      </c>
      <c r="C19" s="285">
        <v>408.30990588276381</v>
      </c>
      <c r="D19" s="285">
        <v>348.4530702766711</v>
      </c>
      <c r="E19" s="285">
        <v>390.00194514685859</v>
      </c>
      <c r="F19" s="285">
        <v>390.0023120261867</v>
      </c>
      <c r="G19" s="285">
        <v>389.99792943010613</v>
      </c>
      <c r="H19" s="285">
        <v>389.99829322409965</v>
      </c>
      <c r="I19" s="285">
        <v>389.99865770174131</v>
      </c>
      <c r="J19" s="285">
        <v>389.99902286495995</v>
      </c>
      <c r="K19" s="285">
        <v>389.99938871569168</v>
      </c>
      <c r="L19" s="285">
        <v>389.99975525587996</v>
      </c>
      <c r="M19" s="285">
        <v>390.00012248747566</v>
      </c>
      <c r="N19" s="285">
        <v>562.35294117647061</v>
      </c>
      <c r="O19" s="285">
        <v>377.90697674418607</v>
      </c>
      <c r="P19" s="285">
        <v>377.90697674418612</v>
      </c>
      <c r="Q19" s="285">
        <v>391.70000000000005</v>
      </c>
      <c r="R19" s="285">
        <v>392.5</v>
      </c>
      <c r="S19" s="285">
        <v>390.8</v>
      </c>
      <c r="T19" s="285">
        <v>391.20000000000005</v>
      </c>
      <c r="U19" s="285">
        <v>391.6</v>
      </c>
      <c r="V19" s="285">
        <v>392</v>
      </c>
      <c r="W19" s="285">
        <v>394.8</v>
      </c>
      <c r="X19" s="285">
        <v>393.3</v>
      </c>
      <c r="Y19" s="285">
        <v>393.6</v>
      </c>
      <c r="Z19" s="285">
        <v>393.9</v>
      </c>
      <c r="AA19" s="285">
        <v>394.6</v>
      </c>
      <c r="AE19" s="566"/>
      <c r="AF19" s="568"/>
    </row>
    <row r="20" spans="1:32">
      <c r="A20" s="1106" t="s">
        <v>482</v>
      </c>
      <c r="B20" s="28" t="s">
        <v>84</v>
      </c>
      <c r="C20" s="285" t="s">
        <v>94</v>
      </c>
      <c r="D20" s="285" t="s">
        <v>94</v>
      </c>
      <c r="E20" s="285" t="s">
        <v>94</v>
      </c>
      <c r="F20" s="285" t="s">
        <v>94</v>
      </c>
      <c r="G20" s="285" t="s">
        <v>94</v>
      </c>
      <c r="H20" s="285" t="s">
        <v>94</v>
      </c>
      <c r="I20" s="285" t="s">
        <v>94</v>
      </c>
      <c r="J20" s="285" t="s">
        <v>94</v>
      </c>
      <c r="K20" s="285" t="s">
        <v>94</v>
      </c>
      <c r="L20" s="285" t="s">
        <v>94</v>
      </c>
      <c r="M20" s="285" t="s">
        <v>94</v>
      </c>
      <c r="N20" s="285" t="s">
        <v>94</v>
      </c>
      <c r="O20" s="285" t="s">
        <v>94</v>
      </c>
      <c r="P20" s="285" t="s">
        <v>94</v>
      </c>
      <c r="Q20" s="285" t="s">
        <v>94</v>
      </c>
      <c r="R20" s="285" t="s">
        <v>94</v>
      </c>
      <c r="S20" s="285" t="s">
        <v>94</v>
      </c>
      <c r="T20" s="285" t="s">
        <v>94</v>
      </c>
      <c r="U20" s="285" t="s">
        <v>94</v>
      </c>
      <c r="V20" s="285" t="s">
        <v>94</v>
      </c>
      <c r="W20" s="285" t="s">
        <v>94</v>
      </c>
      <c r="X20" s="285" t="s">
        <v>94</v>
      </c>
      <c r="Y20" s="285" t="s">
        <v>94</v>
      </c>
      <c r="Z20" s="285" t="s">
        <v>94</v>
      </c>
      <c r="AA20" s="285"/>
    </row>
    <row r="21" spans="1:32">
      <c r="A21" s="1106"/>
      <c r="B21" s="28" t="s">
        <v>57</v>
      </c>
      <c r="C21" s="285" t="s">
        <v>94</v>
      </c>
      <c r="D21" s="285" t="s">
        <v>94</v>
      </c>
      <c r="E21" s="285" t="s">
        <v>94</v>
      </c>
      <c r="F21" s="285" t="s">
        <v>94</v>
      </c>
      <c r="G21" s="285" t="s">
        <v>94</v>
      </c>
      <c r="H21" s="285" t="s">
        <v>94</v>
      </c>
      <c r="I21" s="285" t="s">
        <v>94</v>
      </c>
      <c r="J21" s="285" t="s">
        <v>94</v>
      </c>
      <c r="K21" s="285" t="s">
        <v>94</v>
      </c>
      <c r="L21" s="285" t="s">
        <v>94</v>
      </c>
      <c r="M21" s="285" t="s">
        <v>94</v>
      </c>
      <c r="N21" s="285" t="s">
        <v>94</v>
      </c>
      <c r="O21" s="285" t="s">
        <v>94</v>
      </c>
      <c r="P21" s="285" t="s">
        <v>94</v>
      </c>
      <c r="Q21" s="285" t="s">
        <v>94</v>
      </c>
      <c r="R21" s="285" t="s">
        <v>94</v>
      </c>
      <c r="S21" s="285" t="s">
        <v>94</v>
      </c>
      <c r="T21" s="285" t="s">
        <v>94</v>
      </c>
      <c r="U21" s="285" t="s">
        <v>94</v>
      </c>
      <c r="V21" s="285" t="s">
        <v>94</v>
      </c>
      <c r="W21" s="285" t="s">
        <v>94</v>
      </c>
      <c r="X21" s="285" t="s">
        <v>94</v>
      </c>
      <c r="Y21" s="285" t="s">
        <v>94</v>
      </c>
      <c r="Z21" s="285" t="s">
        <v>94</v>
      </c>
      <c r="AA21" s="285"/>
    </row>
    <row r="22" spans="1:32">
      <c r="A22" s="1106"/>
      <c r="B22" s="92" t="s">
        <v>524</v>
      </c>
      <c r="C22" s="285" t="s">
        <v>94</v>
      </c>
      <c r="D22" s="285" t="s">
        <v>94</v>
      </c>
      <c r="E22" s="285" t="s">
        <v>94</v>
      </c>
      <c r="F22" s="285" t="s">
        <v>94</v>
      </c>
      <c r="G22" s="285" t="s">
        <v>94</v>
      </c>
      <c r="H22" s="285" t="s">
        <v>94</v>
      </c>
      <c r="I22" s="285" t="s">
        <v>94</v>
      </c>
      <c r="J22" s="285" t="s">
        <v>94</v>
      </c>
      <c r="K22" s="285" t="s">
        <v>94</v>
      </c>
      <c r="L22" s="285" t="s">
        <v>94</v>
      </c>
      <c r="M22" s="285" t="s">
        <v>94</v>
      </c>
      <c r="N22" s="285" t="s">
        <v>94</v>
      </c>
      <c r="O22" s="285" t="s">
        <v>94</v>
      </c>
      <c r="P22" s="285" t="s">
        <v>94</v>
      </c>
      <c r="Q22" s="285" t="s">
        <v>94</v>
      </c>
      <c r="R22" s="285" t="s">
        <v>94</v>
      </c>
      <c r="S22" s="285" t="s">
        <v>94</v>
      </c>
      <c r="T22" s="285" t="s">
        <v>94</v>
      </c>
      <c r="U22" s="285" t="s">
        <v>94</v>
      </c>
      <c r="V22" s="285" t="s">
        <v>94</v>
      </c>
      <c r="W22" s="285" t="s">
        <v>94</v>
      </c>
      <c r="X22" s="285" t="s">
        <v>94</v>
      </c>
      <c r="Y22" s="285" t="s">
        <v>94</v>
      </c>
      <c r="Z22" s="285" t="s">
        <v>94</v>
      </c>
      <c r="AA22" s="285"/>
    </row>
    <row r="23" spans="1:32">
      <c r="A23" s="1106"/>
      <c r="B23" s="28" t="s">
        <v>56</v>
      </c>
      <c r="C23" s="285" t="s">
        <v>94</v>
      </c>
      <c r="D23" s="285" t="s">
        <v>94</v>
      </c>
      <c r="E23" s="285" t="s">
        <v>94</v>
      </c>
      <c r="F23" s="285" t="s">
        <v>94</v>
      </c>
      <c r="G23" s="285" t="s">
        <v>94</v>
      </c>
      <c r="H23" s="285" t="s">
        <v>94</v>
      </c>
      <c r="I23" s="285" t="s">
        <v>94</v>
      </c>
      <c r="J23" s="285" t="s">
        <v>94</v>
      </c>
      <c r="K23" s="285" t="s">
        <v>94</v>
      </c>
      <c r="L23" s="285" t="s">
        <v>94</v>
      </c>
      <c r="M23" s="285" t="s">
        <v>94</v>
      </c>
      <c r="N23" s="285" t="s">
        <v>94</v>
      </c>
      <c r="O23" s="285" t="s">
        <v>94</v>
      </c>
      <c r="P23" s="285" t="s">
        <v>94</v>
      </c>
      <c r="Q23" s="285" t="s">
        <v>94</v>
      </c>
      <c r="R23" s="285" t="s">
        <v>94</v>
      </c>
      <c r="S23" s="285" t="s">
        <v>94</v>
      </c>
      <c r="T23" s="285" t="s">
        <v>94</v>
      </c>
      <c r="U23" s="285" t="s">
        <v>94</v>
      </c>
      <c r="V23" s="285" t="s">
        <v>94</v>
      </c>
      <c r="W23" s="285" t="s">
        <v>94</v>
      </c>
      <c r="X23" s="285" t="s">
        <v>94</v>
      </c>
      <c r="Y23" s="285" t="s">
        <v>94</v>
      </c>
      <c r="Z23" s="285" t="s">
        <v>94</v>
      </c>
      <c r="AA23" s="285"/>
    </row>
    <row r="24" spans="1:32">
      <c r="A24" s="1106" t="s">
        <v>11</v>
      </c>
      <c r="B24" s="28" t="s">
        <v>84</v>
      </c>
      <c r="C24" s="285" t="s">
        <v>94</v>
      </c>
      <c r="D24" s="285" t="s">
        <v>94</v>
      </c>
      <c r="E24" s="285" t="s">
        <v>94</v>
      </c>
      <c r="F24" s="285" t="s">
        <v>94</v>
      </c>
      <c r="G24" s="285" t="s">
        <v>94</v>
      </c>
      <c r="H24" s="285" t="s">
        <v>94</v>
      </c>
      <c r="I24" s="285" t="s">
        <v>94</v>
      </c>
      <c r="J24" s="285" t="s">
        <v>94</v>
      </c>
      <c r="K24" s="285" t="s">
        <v>94</v>
      </c>
      <c r="L24" s="285" t="s">
        <v>94</v>
      </c>
      <c r="M24" s="285" t="s">
        <v>94</v>
      </c>
      <c r="N24" s="285" t="s">
        <v>94</v>
      </c>
      <c r="O24" s="285" t="s">
        <v>94</v>
      </c>
      <c r="P24" s="285" t="s">
        <v>94</v>
      </c>
      <c r="Q24" s="285" t="s">
        <v>94</v>
      </c>
      <c r="R24" s="285" t="s">
        <v>94</v>
      </c>
      <c r="S24" s="285" t="s">
        <v>94</v>
      </c>
      <c r="T24" s="285" t="s">
        <v>94</v>
      </c>
      <c r="U24" s="285" t="s">
        <v>94</v>
      </c>
      <c r="V24" s="285" t="s">
        <v>94</v>
      </c>
      <c r="W24" s="285" t="s">
        <v>94</v>
      </c>
      <c r="X24" s="285" t="s">
        <v>94</v>
      </c>
      <c r="Y24" s="285" t="s">
        <v>94</v>
      </c>
      <c r="Z24" s="285" t="s">
        <v>94</v>
      </c>
      <c r="AA24" s="285"/>
    </row>
    <row r="25" spans="1:32">
      <c r="A25" s="1106"/>
      <c r="B25" s="28" t="s">
        <v>57</v>
      </c>
      <c r="C25" s="285" t="s">
        <v>94</v>
      </c>
      <c r="D25" s="285" t="s">
        <v>94</v>
      </c>
      <c r="E25" s="285" t="s">
        <v>94</v>
      </c>
      <c r="F25" s="285" t="s">
        <v>94</v>
      </c>
      <c r="G25" s="285" t="s">
        <v>94</v>
      </c>
      <c r="H25" s="285" t="s">
        <v>94</v>
      </c>
      <c r="I25" s="285" t="s">
        <v>94</v>
      </c>
      <c r="J25" s="285" t="s">
        <v>94</v>
      </c>
      <c r="K25" s="285" t="s">
        <v>94</v>
      </c>
      <c r="L25" s="285" t="s">
        <v>94</v>
      </c>
      <c r="M25" s="285" t="s">
        <v>94</v>
      </c>
      <c r="N25" s="285" t="s">
        <v>94</v>
      </c>
      <c r="O25" s="285" t="s">
        <v>94</v>
      </c>
      <c r="P25" s="285" t="s">
        <v>94</v>
      </c>
      <c r="Q25" s="285" t="s">
        <v>94</v>
      </c>
      <c r="R25" s="285" t="s">
        <v>94</v>
      </c>
      <c r="S25" s="285" t="s">
        <v>94</v>
      </c>
      <c r="T25" s="285" t="s">
        <v>94</v>
      </c>
      <c r="U25" s="285" t="s">
        <v>94</v>
      </c>
      <c r="V25" s="285" t="s">
        <v>94</v>
      </c>
      <c r="W25" s="285" t="s">
        <v>94</v>
      </c>
      <c r="X25" s="285" t="s">
        <v>94</v>
      </c>
      <c r="Y25" s="285" t="s">
        <v>94</v>
      </c>
      <c r="Z25" s="285" t="s">
        <v>94</v>
      </c>
      <c r="AA25" s="285"/>
    </row>
    <row r="26" spans="1:32">
      <c r="A26" s="1106"/>
      <c r="B26" s="92" t="s">
        <v>524</v>
      </c>
      <c r="C26" s="285" t="s">
        <v>94</v>
      </c>
      <c r="D26" s="285" t="s">
        <v>94</v>
      </c>
      <c r="E26" s="285" t="s">
        <v>94</v>
      </c>
      <c r="F26" s="285" t="s">
        <v>94</v>
      </c>
      <c r="G26" s="285" t="s">
        <v>94</v>
      </c>
      <c r="H26" s="285" t="s">
        <v>94</v>
      </c>
      <c r="I26" s="285" t="s">
        <v>94</v>
      </c>
      <c r="J26" s="285" t="s">
        <v>94</v>
      </c>
      <c r="K26" s="285" t="s">
        <v>94</v>
      </c>
      <c r="L26" s="285" t="s">
        <v>94</v>
      </c>
      <c r="M26" s="285" t="s">
        <v>94</v>
      </c>
      <c r="N26" s="285" t="s">
        <v>94</v>
      </c>
      <c r="O26" s="285" t="s">
        <v>94</v>
      </c>
      <c r="P26" s="285" t="s">
        <v>94</v>
      </c>
      <c r="Q26" s="285" t="s">
        <v>94</v>
      </c>
      <c r="R26" s="285" t="s">
        <v>94</v>
      </c>
      <c r="S26" s="285" t="s">
        <v>94</v>
      </c>
      <c r="T26" s="285" t="s">
        <v>94</v>
      </c>
      <c r="U26" s="285" t="s">
        <v>94</v>
      </c>
      <c r="V26" s="285" t="s">
        <v>94</v>
      </c>
      <c r="W26" s="285" t="s">
        <v>94</v>
      </c>
      <c r="X26" s="285" t="s">
        <v>94</v>
      </c>
      <c r="Y26" s="285" t="s">
        <v>94</v>
      </c>
      <c r="Z26" s="285" t="s">
        <v>94</v>
      </c>
      <c r="AA26" s="285"/>
    </row>
    <row r="27" spans="1:32">
      <c r="A27" s="1106"/>
      <c r="B27" s="28" t="s">
        <v>56</v>
      </c>
      <c r="C27" s="285" t="s">
        <v>94</v>
      </c>
      <c r="D27" s="285" t="s">
        <v>94</v>
      </c>
      <c r="E27" s="285" t="s">
        <v>94</v>
      </c>
      <c r="F27" s="285" t="s">
        <v>94</v>
      </c>
      <c r="G27" s="285" t="s">
        <v>94</v>
      </c>
      <c r="H27" s="285" t="s">
        <v>94</v>
      </c>
      <c r="I27" s="285" t="s">
        <v>94</v>
      </c>
      <c r="J27" s="285" t="s">
        <v>94</v>
      </c>
      <c r="K27" s="285" t="s">
        <v>94</v>
      </c>
      <c r="L27" s="285" t="s">
        <v>94</v>
      </c>
      <c r="M27" s="285" t="s">
        <v>94</v>
      </c>
      <c r="N27" s="285" t="s">
        <v>94</v>
      </c>
      <c r="O27" s="285" t="s">
        <v>94</v>
      </c>
      <c r="P27" s="285" t="s">
        <v>94</v>
      </c>
      <c r="Q27" s="285" t="s">
        <v>94</v>
      </c>
      <c r="R27" s="285" t="s">
        <v>94</v>
      </c>
      <c r="S27" s="285" t="s">
        <v>94</v>
      </c>
      <c r="T27" s="285" t="s">
        <v>94</v>
      </c>
      <c r="U27" s="285" t="s">
        <v>94</v>
      </c>
      <c r="V27" s="285" t="s">
        <v>94</v>
      </c>
      <c r="W27" s="285" t="s">
        <v>94</v>
      </c>
      <c r="X27" s="285" t="s">
        <v>94</v>
      </c>
      <c r="Y27" s="285" t="s">
        <v>94</v>
      </c>
      <c r="Z27" s="285" t="s">
        <v>94</v>
      </c>
      <c r="AA27" s="285"/>
    </row>
    <row r="28" spans="1:32" ht="15.5">
      <c r="A28" s="1106" t="s">
        <v>10</v>
      </c>
      <c r="B28" s="28" t="s">
        <v>84</v>
      </c>
      <c r="C28" s="285">
        <v>58.08</v>
      </c>
      <c r="D28" s="285">
        <v>64.53</v>
      </c>
      <c r="E28" s="285">
        <v>61.52</v>
      </c>
      <c r="F28" s="285">
        <v>70.314999999999998</v>
      </c>
      <c r="G28" s="285">
        <v>67.78</v>
      </c>
      <c r="H28" s="285">
        <v>55.381999999999998</v>
      </c>
      <c r="I28" s="285">
        <v>55.655000000000001</v>
      </c>
      <c r="J28" s="285">
        <v>57.75</v>
      </c>
      <c r="K28" s="285">
        <v>60.1</v>
      </c>
      <c r="L28" s="285">
        <v>56.865000000000002</v>
      </c>
      <c r="M28" s="285">
        <v>39.76</v>
      </c>
      <c r="N28" s="285">
        <v>38.68</v>
      </c>
      <c r="O28" s="285">
        <v>39.92</v>
      </c>
      <c r="P28" s="285">
        <v>44.182000000000002</v>
      </c>
      <c r="Q28" s="285">
        <v>49.222999999999999</v>
      </c>
      <c r="R28" s="285">
        <v>40.960999999999999</v>
      </c>
      <c r="S28" s="285">
        <v>53.092618778279991</v>
      </c>
      <c r="T28" s="285">
        <v>59.601897078260301</v>
      </c>
      <c r="U28" s="285">
        <v>62.564880140082607</v>
      </c>
      <c r="V28" s="285">
        <v>65.760415813270455</v>
      </c>
      <c r="W28" s="285">
        <v>42.22</v>
      </c>
      <c r="X28" s="285">
        <v>61.497399999999999</v>
      </c>
      <c r="Y28" s="285">
        <v>63.527099999999997</v>
      </c>
      <c r="Z28" s="285">
        <v>49.343510000000002</v>
      </c>
      <c r="AA28" s="285">
        <v>49.561399999999999</v>
      </c>
      <c r="AE28" s="566"/>
      <c r="AF28" s="568"/>
    </row>
    <row r="29" spans="1:32">
      <c r="A29" s="1106"/>
      <c r="B29" s="28" t="s">
        <v>57</v>
      </c>
      <c r="C29" s="285">
        <v>193200</v>
      </c>
      <c r="D29" s="285">
        <v>193355</v>
      </c>
      <c r="E29" s="285">
        <v>193510</v>
      </c>
      <c r="F29" s="285">
        <v>193640</v>
      </c>
      <c r="G29" s="285">
        <v>193770</v>
      </c>
      <c r="H29" s="285">
        <v>114978</v>
      </c>
      <c r="I29" s="285">
        <v>116035</v>
      </c>
      <c r="J29" s="285">
        <v>111685</v>
      </c>
      <c r="K29" s="285">
        <v>117955</v>
      </c>
      <c r="L29" s="285">
        <v>117950</v>
      </c>
      <c r="M29" s="285">
        <v>117950</v>
      </c>
      <c r="N29" s="285">
        <v>117950</v>
      </c>
      <c r="O29" s="285">
        <v>117950</v>
      </c>
      <c r="P29" s="285">
        <v>117950</v>
      </c>
      <c r="Q29" s="285">
        <v>117950</v>
      </c>
      <c r="R29" s="285">
        <v>117950</v>
      </c>
      <c r="S29" s="285"/>
      <c r="T29" s="285"/>
      <c r="U29" s="285"/>
      <c r="V29" s="285"/>
      <c r="W29" s="285"/>
      <c r="X29" s="285"/>
      <c r="Y29" s="285"/>
      <c r="Z29" s="285"/>
      <c r="AA29" s="285"/>
    </row>
    <row r="30" spans="1:32" ht="15.5">
      <c r="A30" s="1106"/>
      <c r="B30" s="92" t="s">
        <v>524</v>
      </c>
      <c r="C30" s="285">
        <v>193200</v>
      </c>
      <c r="D30" s="285">
        <v>193355</v>
      </c>
      <c r="E30" s="285">
        <v>193510</v>
      </c>
      <c r="F30" s="285">
        <v>193670</v>
      </c>
      <c r="G30" s="285">
        <v>193770</v>
      </c>
      <c r="H30" s="285">
        <v>115020</v>
      </c>
      <c r="I30" s="285">
        <v>115100</v>
      </c>
      <c r="J30" s="285">
        <v>111685</v>
      </c>
      <c r="K30" s="285">
        <v>117955</v>
      </c>
      <c r="L30" s="285">
        <v>119000</v>
      </c>
      <c r="M30" s="285">
        <v>118482</v>
      </c>
      <c r="N30" s="285">
        <v>110064</v>
      </c>
      <c r="O30" s="285">
        <v>102181</v>
      </c>
      <c r="P30" s="285">
        <v>96780</v>
      </c>
      <c r="Q30" s="285">
        <v>91792</v>
      </c>
      <c r="R30" s="285">
        <v>86998</v>
      </c>
      <c r="S30" s="285">
        <v>95201</v>
      </c>
      <c r="T30" s="285">
        <v>105182</v>
      </c>
      <c r="U30" s="285">
        <v>104434</v>
      </c>
      <c r="V30" s="285">
        <v>112491</v>
      </c>
      <c r="W30" s="285">
        <v>76191</v>
      </c>
      <c r="X30" s="285">
        <v>75594</v>
      </c>
      <c r="Y30" s="285">
        <v>91271</v>
      </c>
      <c r="Z30" s="285">
        <v>87908</v>
      </c>
      <c r="AA30" s="285">
        <v>87583</v>
      </c>
      <c r="AE30" s="566"/>
      <c r="AF30" s="568"/>
    </row>
    <row r="31" spans="1:32" ht="15.5">
      <c r="A31" s="1106"/>
      <c r="B31" s="28" t="s">
        <v>56</v>
      </c>
      <c r="C31" s="285">
        <v>300.62111801242236</v>
      </c>
      <c r="D31" s="285">
        <v>333.73846034496137</v>
      </c>
      <c r="E31" s="285">
        <v>317.91638675003878</v>
      </c>
      <c r="F31" s="285">
        <v>363.12228878330922</v>
      </c>
      <c r="G31" s="285">
        <v>349.79615007483096</v>
      </c>
      <c r="H31" s="285">
        <v>481.67475517055436</v>
      </c>
      <c r="I31" s="285">
        <v>479.63976386435127</v>
      </c>
      <c r="J31" s="285">
        <v>517.07928549044186</v>
      </c>
      <c r="K31" s="285">
        <v>509.51634097749144</v>
      </c>
      <c r="L31" s="285">
        <v>482.11106401017378</v>
      </c>
      <c r="M31" s="285">
        <v>337.09198813056378</v>
      </c>
      <c r="N31" s="285">
        <v>327.93556591776178</v>
      </c>
      <c r="O31" s="285">
        <v>338.448495125053</v>
      </c>
      <c r="P31" s="285">
        <v>374.58245019075878</v>
      </c>
      <c r="Q31" s="285">
        <v>417.32089868588383</v>
      </c>
      <c r="R31" s="285">
        <v>347.27426875794828</v>
      </c>
      <c r="S31" s="285">
        <v>557.70000000000005</v>
      </c>
      <c r="T31" s="285">
        <v>566.70000000000005</v>
      </c>
      <c r="U31" s="285">
        <v>575.6</v>
      </c>
      <c r="V31" s="285">
        <v>584.6</v>
      </c>
      <c r="W31" s="285">
        <v>554.1</v>
      </c>
      <c r="X31" s="285">
        <v>554.5</v>
      </c>
      <c r="Y31" s="285">
        <v>557.9</v>
      </c>
      <c r="Z31" s="285">
        <v>561.29999999999995</v>
      </c>
      <c r="AA31" s="285">
        <v>565.9</v>
      </c>
      <c r="AE31" s="566"/>
      <c r="AF31" s="568"/>
    </row>
    <row r="32" spans="1:32" ht="15.5">
      <c r="A32" s="1106" t="s">
        <v>9</v>
      </c>
      <c r="B32" s="28" t="s">
        <v>84</v>
      </c>
      <c r="C32" s="285">
        <v>0.98799999999999999</v>
      </c>
      <c r="D32" s="285">
        <v>2.7639999999999998</v>
      </c>
      <c r="E32" s="285">
        <v>0.51</v>
      </c>
      <c r="F32" s="285">
        <v>2.5840000000000001</v>
      </c>
      <c r="G32" s="285">
        <v>0.45500000000000002</v>
      </c>
      <c r="H32" s="285">
        <v>1.181</v>
      </c>
      <c r="I32" s="285">
        <v>1.373</v>
      </c>
      <c r="J32" s="285">
        <v>1.403</v>
      </c>
      <c r="K32" s="285">
        <v>1.1229</v>
      </c>
      <c r="L32" s="285">
        <v>4.1740000000000004</v>
      </c>
      <c r="M32" s="285">
        <v>1.0069999999999999</v>
      </c>
      <c r="N32" s="285">
        <v>4.0149999999999997</v>
      </c>
      <c r="O32" s="285">
        <v>5.6989999999999998</v>
      </c>
      <c r="P32" s="285">
        <v>5.649</v>
      </c>
      <c r="Q32" s="285">
        <v>6.7569999999999997</v>
      </c>
      <c r="R32" s="285">
        <v>5.6989999999999998</v>
      </c>
      <c r="S32" s="285">
        <v>7.2169999999999996</v>
      </c>
      <c r="T32" s="285">
        <v>8.42</v>
      </c>
      <c r="U32" s="285">
        <v>11.082000000000001</v>
      </c>
      <c r="V32" s="285">
        <v>10.696999999999999</v>
      </c>
      <c r="W32" s="285">
        <v>16.295999999999999</v>
      </c>
      <c r="X32" s="285">
        <v>10</v>
      </c>
      <c r="Y32" s="285">
        <v>11</v>
      </c>
      <c r="Z32" s="285">
        <v>11</v>
      </c>
      <c r="AA32" s="285">
        <v>11.223459999999999</v>
      </c>
      <c r="AC32" s="43"/>
      <c r="AE32" s="566"/>
      <c r="AF32" s="568"/>
    </row>
    <row r="33" spans="1:32">
      <c r="A33" s="1106"/>
      <c r="B33" s="28" t="s">
        <v>57</v>
      </c>
      <c r="C33" s="285">
        <v>2527</v>
      </c>
      <c r="D33" s="285">
        <v>4500</v>
      </c>
      <c r="E33" s="285">
        <v>3234</v>
      </c>
      <c r="F33" s="285">
        <v>2489</v>
      </c>
      <c r="G33" s="285">
        <v>2280</v>
      </c>
      <c r="H33" s="285">
        <v>1500</v>
      </c>
      <c r="I33" s="285">
        <v>2100</v>
      </c>
      <c r="J33" s="285">
        <v>1500</v>
      </c>
      <c r="K33" s="285">
        <v>1300</v>
      </c>
      <c r="L33" s="285">
        <v>3000</v>
      </c>
      <c r="M33" s="285">
        <v>2000</v>
      </c>
      <c r="N33" s="285">
        <v>2025.021</v>
      </c>
      <c r="O33" s="285">
        <v>3564.2</v>
      </c>
      <c r="P33" s="285">
        <v>3595.598</v>
      </c>
      <c r="Q33" s="285">
        <v>4451</v>
      </c>
      <c r="R33" s="285">
        <v>3564.2</v>
      </c>
      <c r="S33" s="285">
        <v>4289.5770000000002</v>
      </c>
      <c r="T33" s="285">
        <v>4396.683</v>
      </c>
      <c r="U33" s="285">
        <v>4764.9260000000004</v>
      </c>
      <c r="V33" s="285">
        <v>5265.8639999999996</v>
      </c>
      <c r="W33" s="285">
        <v>6334.259</v>
      </c>
      <c r="X33" s="285"/>
      <c r="Y33" s="285"/>
      <c r="Z33" s="285"/>
      <c r="AA33" s="285"/>
      <c r="AC33" s="43"/>
    </row>
    <row r="34" spans="1:32" ht="15.5">
      <c r="A34" s="1106"/>
      <c r="B34" s="92" t="s">
        <v>524</v>
      </c>
      <c r="C34" s="285">
        <v>3479</v>
      </c>
      <c r="D34" s="285">
        <v>4500</v>
      </c>
      <c r="E34" s="285">
        <v>3234</v>
      </c>
      <c r="F34" s="285">
        <v>2489</v>
      </c>
      <c r="G34" s="285">
        <v>2280</v>
      </c>
      <c r="H34" s="285">
        <v>1500</v>
      </c>
      <c r="I34" s="285">
        <v>2100</v>
      </c>
      <c r="J34" s="285">
        <v>1500</v>
      </c>
      <c r="K34" s="285">
        <v>1300</v>
      </c>
      <c r="L34" s="285">
        <v>3000</v>
      </c>
      <c r="M34" s="285">
        <v>2834</v>
      </c>
      <c r="N34" s="285">
        <v>2812</v>
      </c>
      <c r="O34" s="285">
        <v>3900</v>
      </c>
      <c r="P34" s="285">
        <v>3895</v>
      </c>
      <c r="Q34" s="285">
        <v>4451</v>
      </c>
      <c r="R34" s="285">
        <v>4289</v>
      </c>
      <c r="S34" s="285">
        <v>4289</v>
      </c>
      <c r="T34" s="285">
        <v>4461</v>
      </c>
      <c r="U34" s="285">
        <v>4747</v>
      </c>
      <c r="V34" s="285">
        <v>5136</v>
      </c>
      <c r="W34" s="285">
        <v>4836</v>
      </c>
      <c r="X34" s="285">
        <v>4642</v>
      </c>
      <c r="Y34" s="285">
        <v>4957</v>
      </c>
      <c r="Z34" s="285">
        <v>4816</v>
      </c>
      <c r="AA34" s="285">
        <v>3762</v>
      </c>
      <c r="AE34" s="566"/>
      <c r="AF34" s="568"/>
    </row>
    <row r="35" spans="1:32" ht="15.5">
      <c r="A35" s="1106"/>
      <c r="B35" s="28" t="s">
        <v>56</v>
      </c>
      <c r="C35" s="285">
        <v>390.97744360902254</v>
      </c>
      <c r="D35" s="285">
        <v>614.22222222222217</v>
      </c>
      <c r="E35" s="285">
        <v>157.69944341372914</v>
      </c>
      <c r="F35" s="285">
        <v>1038.1679389312976</v>
      </c>
      <c r="G35" s="285">
        <v>199.56140350877192</v>
      </c>
      <c r="H35" s="285">
        <v>787.33333333333337</v>
      </c>
      <c r="I35" s="285">
        <v>653.80952380952385</v>
      </c>
      <c r="J35" s="285">
        <v>935.33333333333337</v>
      </c>
      <c r="K35" s="285">
        <v>863.76923076923072</v>
      </c>
      <c r="L35" s="285">
        <v>1391.3333333333333</v>
      </c>
      <c r="M35" s="285">
        <v>503.49999999999994</v>
      </c>
      <c r="N35" s="285">
        <v>1982.6954880961725</v>
      </c>
      <c r="O35" s="285">
        <v>1598.9562875259526</v>
      </c>
      <c r="P35" s="285">
        <v>1571.0877578639213</v>
      </c>
      <c r="Q35" s="285"/>
      <c r="R35" s="285"/>
      <c r="S35" s="285">
        <v>1682.4502742344989</v>
      </c>
      <c r="T35" s="285">
        <v>1915.0800728640204</v>
      </c>
      <c r="U35" s="285">
        <v>2325.7444082027714</v>
      </c>
      <c r="V35" s="285">
        <v>2031.3855428093093</v>
      </c>
      <c r="W35" s="285">
        <v>2572.6766145811216</v>
      </c>
      <c r="X35" s="285">
        <v>2154.1</v>
      </c>
      <c r="Y35" s="285">
        <v>2219.1</v>
      </c>
      <c r="Z35" s="285">
        <v>2284</v>
      </c>
      <c r="AA35" s="285">
        <v>2983.2</v>
      </c>
      <c r="AE35" s="566"/>
      <c r="AF35" s="568"/>
    </row>
    <row r="36" spans="1:32">
      <c r="A36" s="1106" t="s">
        <v>8</v>
      </c>
      <c r="B36" s="28" t="s">
        <v>84</v>
      </c>
      <c r="C36" s="285"/>
      <c r="D36" s="285"/>
      <c r="E36" s="285"/>
      <c r="F36" s="285"/>
      <c r="G36" s="285"/>
      <c r="H36" s="285"/>
      <c r="I36" s="285"/>
      <c r="J36" s="285"/>
      <c r="K36" s="285"/>
      <c r="L36" s="285"/>
      <c r="M36" s="285"/>
      <c r="N36" s="285"/>
      <c r="O36" s="285"/>
      <c r="P36" s="285"/>
      <c r="Q36" s="285"/>
      <c r="R36" s="285"/>
      <c r="S36" s="285"/>
      <c r="T36" s="285"/>
      <c r="U36" s="285"/>
      <c r="V36" s="285"/>
      <c r="W36" s="285"/>
      <c r="X36" s="285"/>
      <c r="Y36" s="285"/>
      <c r="Z36" s="285"/>
      <c r="AA36" s="285"/>
      <c r="AC36" s="43"/>
    </row>
    <row r="37" spans="1:32">
      <c r="A37" s="1106"/>
      <c r="B37" s="28" t="s">
        <v>57</v>
      </c>
      <c r="C37" s="285"/>
      <c r="D37" s="285"/>
      <c r="E37" s="285"/>
      <c r="F37" s="285"/>
      <c r="G37" s="285"/>
      <c r="H37" s="285"/>
      <c r="I37" s="285"/>
      <c r="J37" s="285"/>
      <c r="K37" s="285"/>
      <c r="L37" s="285"/>
      <c r="M37" s="285"/>
      <c r="N37" s="285"/>
      <c r="O37" s="285"/>
      <c r="P37" s="285"/>
      <c r="Q37" s="285"/>
      <c r="R37" s="285"/>
      <c r="S37" s="285"/>
      <c r="T37" s="285"/>
      <c r="U37" s="285"/>
      <c r="V37" s="285"/>
      <c r="W37" s="285"/>
      <c r="X37" s="285"/>
      <c r="Y37" s="285"/>
      <c r="Z37" s="285"/>
      <c r="AA37" s="285"/>
      <c r="AC37" s="43"/>
    </row>
    <row r="38" spans="1:32">
      <c r="A38" s="1106"/>
      <c r="B38" s="92" t="s">
        <v>524</v>
      </c>
      <c r="C38" s="285"/>
      <c r="D38" s="285"/>
      <c r="E38" s="285"/>
      <c r="F38" s="285"/>
      <c r="G38" s="285"/>
      <c r="H38" s="285"/>
      <c r="I38" s="285"/>
      <c r="J38" s="285"/>
      <c r="K38" s="285"/>
      <c r="L38" s="285"/>
      <c r="M38" s="285"/>
      <c r="N38" s="285"/>
      <c r="O38" s="285"/>
      <c r="P38" s="285"/>
      <c r="Q38" s="285"/>
      <c r="R38" s="285"/>
      <c r="S38" s="285"/>
      <c r="T38" s="285"/>
      <c r="U38" s="285"/>
      <c r="V38" s="285"/>
      <c r="W38" s="285"/>
      <c r="X38" s="285"/>
      <c r="Y38" s="285"/>
      <c r="Z38" s="285"/>
      <c r="AA38" s="285"/>
      <c r="AC38" s="43"/>
    </row>
    <row r="39" spans="1:32">
      <c r="A39" s="1106"/>
      <c r="B39" s="28" t="s">
        <v>56</v>
      </c>
      <c r="C39" s="285"/>
      <c r="D39" s="285"/>
      <c r="E39" s="285"/>
      <c r="F39" s="285"/>
      <c r="G39" s="285"/>
      <c r="H39" s="285"/>
      <c r="I39" s="285"/>
      <c r="J39" s="285"/>
      <c r="K39" s="285"/>
      <c r="L39" s="285"/>
      <c r="M39" s="285"/>
      <c r="N39" s="285"/>
      <c r="O39" s="285"/>
      <c r="P39" s="285"/>
      <c r="Q39" s="285"/>
      <c r="R39" s="285"/>
      <c r="S39" s="285"/>
      <c r="T39" s="285"/>
      <c r="U39" s="285"/>
      <c r="V39" s="285"/>
      <c r="W39" s="285"/>
      <c r="X39" s="285"/>
      <c r="Y39" s="285"/>
      <c r="Z39" s="285"/>
      <c r="AA39" s="285"/>
      <c r="AC39" s="43"/>
    </row>
    <row r="40" spans="1:32" ht="15.5">
      <c r="A40" s="1106" t="s">
        <v>6</v>
      </c>
      <c r="B40" s="28" t="s">
        <v>84</v>
      </c>
      <c r="C40" s="285">
        <v>0.6</v>
      </c>
      <c r="D40" s="285">
        <v>0.51800000000000002</v>
      </c>
      <c r="E40" s="285">
        <v>0.72199999999999998</v>
      </c>
      <c r="F40" s="285">
        <v>0.72799999999999998</v>
      </c>
      <c r="G40" s="285">
        <v>0.86799999999999999</v>
      </c>
      <c r="H40" s="285">
        <v>0.91800000000000004</v>
      </c>
      <c r="I40" s="285">
        <v>0.93300000000000005</v>
      </c>
      <c r="J40" s="285">
        <v>1.19</v>
      </c>
      <c r="K40" s="285">
        <v>1.0880000000000001</v>
      </c>
      <c r="L40" s="285">
        <v>1.169</v>
      </c>
      <c r="M40" s="285">
        <v>1</v>
      </c>
      <c r="N40" s="285">
        <v>0.8</v>
      </c>
      <c r="O40" s="285">
        <v>0.9</v>
      </c>
      <c r="P40" s="285">
        <v>0.9</v>
      </c>
      <c r="Q40" s="285">
        <v>0.81699999999999995</v>
      </c>
      <c r="R40" s="285">
        <v>0.80400000000000005</v>
      </c>
      <c r="S40" s="285">
        <v>0.81899999999999995</v>
      </c>
      <c r="T40" s="285">
        <v>0.82199999999999995</v>
      </c>
      <c r="U40" s="285">
        <v>0.82499999999999996</v>
      </c>
      <c r="V40" s="285">
        <v>0.82699999999999996</v>
      </c>
      <c r="W40" s="285">
        <v>0.79312000000000005</v>
      </c>
      <c r="X40" s="285">
        <v>0.79637999999999998</v>
      </c>
      <c r="Y40" s="285">
        <v>0.79561999999999999</v>
      </c>
      <c r="Z40" s="285">
        <v>0.79486000000000001</v>
      </c>
      <c r="AA40" s="285">
        <v>0.80370000000000008</v>
      </c>
      <c r="AE40" s="566"/>
      <c r="AF40" s="568"/>
    </row>
    <row r="41" spans="1:32">
      <c r="A41" s="1106"/>
      <c r="B41" s="28" t="s">
        <v>57</v>
      </c>
      <c r="C41" s="285">
        <v>1000</v>
      </c>
      <c r="D41" s="285">
        <v>945</v>
      </c>
      <c r="E41" s="285">
        <v>875</v>
      </c>
      <c r="F41" s="285">
        <v>874</v>
      </c>
      <c r="G41" s="285">
        <v>881</v>
      </c>
      <c r="H41" s="285">
        <v>771</v>
      </c>
      <c r="I41" s="285">
        <v>818</v>
      </c>
      <c r="J41" s="285">
        <v>794</v>
      </c>
      <c r="K41" s="285">
        <v>806</v>
      </c>
      <c r="L41" s="285">
        <v>796</v>
      </c>
      <c r="M41" s="285">
        <v>990</v>
      </c>
      <c r="N41" s="285">
        <v>950</v>
      </c>
      <c r="O41" s="285">
        <v>980</v>
      </c>
      <c r="P41" s="285">
        <v>980</v>
      </c>
      <c r="Q41" s="285"/>
      <c r="R41" s="285"/>
      <c r="S41" s="285"/>
      <c r="T41" s="285"/>
      <c r="U41" s="285"/>
      <c r="V41" s="285"/>
      <c r="W41" s="285"/>
      <c r="X41" s="285"/>
      <c r="Y41" s="285"/>
      <c r="Z41" s="285"/>
      <c r="AA41" s="285"/>
    </row>
    <row r="42" spans="1:32" ht="15.5">
      <c r="A42" s="1106"/>
      <c r="B42" s="92" t="s">
        <v>524</v>
      </c>
      <c r="C42" s="285">
        <v>1000</v>
      </c>
      <c r="D42" s="285">
        <v>1101</v>
      </c>
      <c r="E42" s="285">
        <v>1058</v>
      </c>
      <c r="F42" s="285">
        <v>1020</v>
      </c>
      <c r="G42" s="285">
        <v>880</v>
      </c>
      <c r="H42" s="285">
        <v>800</v>
      </c>
      <c r="I42" s="285">
        <v>820</v>
      </c>
      <c r="J42" s="285">
        <v>830</v>
      </c>
      <c r="K42" s="285">
        <v>840</v>
      </c>
      <c r="L42" s="285">
        <v>850</v>
      </c>
      <c r="M42" s="285">
        <v>900</v>
      </c>
      <c r="N42" s="285">
        <v>950</v>
      </c>
      <c r="O42" s="285">
        <v>980</v>
      </c>
      <c r="P42" s="285">
        <v>950</v>
      </c>
      <c r="Q42" s="285">
        <v>877</v>
      </c>
      <c r="R42" s="285">
        <v>862</v>
      </c>
      <c r="S42" s="285">
        <v>874</v>
      </c>
      <c r="T42" s="285">
        <v>870</v>
      </c>
      <c r="U42" s="285">
        <v>867</v>
      </c>
      <c r="V42" s="285">
        <v>863</v>
      </c>
      <c r="W42" s="285">
        <v>839</v>
      </c>
      <c r="X42" s="285">
        <v>833</v>
      </c>
      <c r="Y42" s="285">
        <v>831</v>
      </c>
      <c r="Z42" s="285">
        <v>834</v>
      </c>
      <c r="AA42" s="285">
        <v>819</v>
      </c>
      <c r="AE42" s="566"/>
      <c r="AF42" s="568"/>
    </row>
    <row r="43" spans="1:32" ht="15.5">
      <c r="A43" s="1106"/>
      <c r="B43" s="28" t="s">
        <v>56</v>
      </c>
      <c r="C43" s="285">
        <v>600</v>
      </c>
      <c r="D43" s="285">
        <v>548.14814814814815</v>
      </c>
      <c r="E43" s="285">
        <v>825.14285714285711</v>
      </c>
      <c r="F43" s="285">
        <v>832.95194508009149</v>
      </c>
      <c r="G43" s="285">
        <v>985.24404086265611</v>
      </c>
      <c r="H43" s="285">
        <v>1190.6614785992217</v>
      </c>
      <c r="I43" s="285">
        <v>1140.5867970660147</v>
      </c>
      <c r="J43" s="285">
        <v>1498.7405541561714</v>
      </c>
      <c r="K43" s="285">
        <v>1349.8759305210917</v>
      </c>
      <c r="L43" s="285">
        <v>1468.5929648241206</v>
      </c>
      <c r="M43" s="285">
        <v>1010.10101010101</v>
      </c>
      <c r="N43" s="285">
        <v>842.10526315789468</v>
      </c>
      <c r="O43" s="285">
        <v>918.36734693877554</v>
      </c>
      <c r="P43" s="285">
        <v>918.36734693877554</v>
      </c>
      <c r="Q43" s="285">
        <v>931.6</v>
      </c>
      <c r="R43" s="285">
        <v>932.7</v>
      </c>
      <c r="S43" s="285">
        <v>937.1</v>
      </c>
      <c r="T43" s="285">
        <v>944.80000000000007</v>
      </c>
      <c r="U43" s="285">
        <v>951.6</v>
      </c>
      <c r="V43" s="285">
        <v>958.30000000000007</v>
      </c>
      <c r="W43" s="285">
        <v>945.9</v>
      </c>
      <c r="X43" s="285">
        <v>956</v>
      </c>
      <c r="Y43" s="285">
        <v>957.1</v>
      </c>
      <c r="Z43" s="285">
        <v>952.7</v>
      </c>
      <c r="AA43" s="285">
        <v>980.8</v>
      </c>
      <c r="AE43" s="566"/>
      <c r="AF43" s="568"/>
    </row>
    <row r="44" spans="1:32">
      <c r="A44" s="1106" t="s">
        <v>5</v>
      </c>
      <c r="B44" s="28" t="s">
        <v>84</v>
      </c>
      <c r="C44" s="285" t="s">
        <v>94</v>
      </c>
      <c r="D44" s="285" t="s">
        <v>94</v>
      </c>
      <c r="E44" s="285" t="s">
        <v>94</v>
      </c>
      <c r="F44" s="285" t="s">
        <v>94</v>
      </c>
      <c r="G44" s="285" t="s">
        <v>94</v>
      </c>
      <c r="H44" s="285" t="s">
        <v>94</v>
      </c>
      <c r="I44" s="285" t="s">
        <v>94</v>
      </c>
      <c r="J44" s="285" t="s">
        <v>94</v>
      </c>
      <c r="K44" s="285" t="s">
        <v>94</v>
      </c>
      <c r="L44" s="285" t="s">
        <v>94</v>
      </c>
      <c r="M44" s="285" t="s">
        <v>94</v>
      </c>
      <c r="N44" s="285" t="s">
        <v>94</v>
      </c>
      <c r="O44" s="285" t="s">
        <v>94</v>
      </c>
      <c r="P44" s="285" t="s">
        <v>94</v>
      </c>
      <c r="Q44" s="285" t="s">
        <v>94</v>
      </c>
      <c r="R44" s="285" t="s">
        <v>94</v>
      </c>
      <c r="S44" s="285" t="s">
        <v>94</v>
      </c>
      <c r="T44" s="285" t="s">
        <v>94</v>
      </c>
      <c r="U44" s="285" t="s">
        <v>94</v>
      </c>
      <c r="V44" s="285" t="s">
        <v>94</v>
      </c>
      <c r="W44" s="285" t="s">
        <v>94</v>
      </c>
      <c r="X44" s="285" t="s">
        <v>94</v>
      </c>
      <c r="Y44" s="285" t="s">
        <v>94</v>
      </c>
      <c r="Z44" s="285" t="s">
        <v>94</v>
      </c>
      <c r="AA44" s="285"/>
    </row>
    <row r="45" spans="1:32">
      <c r="A45" s="1106"/>
      <c r="B45" s="28" t="s">
        <v>57</v>
      </c>
      <c r="C45" s="285" t="s">
        <v>94</v>
      </c>
      <c r="D45" s="285" t="s">
        <v>94</v>
      </c>
      <c r="E45" s="285" t="s">
        <v>94</v>
      </c>
      <c r="F45" s="285" t="s">
        <v>94</v>
      </c>
      <c r="G45" s="285" t="s">
        <v>94</v>
      </c>
      <c r="H45" s="285" t="s">
        <v>94</v>
      </c>
      <c r="I45" s="285" t="s">
        <v>94</v>
      </c>
      <c r="J45" s="285" t="s">
        <v>94</v>
      </c>
      <c r="K45" s="285" t="s">
        <v>94</v>
      </c>
      <c r="L45" s="285" t="s">
        <v>94</v>
      </c>
      <c r="M45" s="285" t="s">
        <v>94</v>
      </c>
      <c r="N45" s="285" t="s">
        <v>94</v>
      </c>
      <c r="O45" s="285" t="s">
        <v>94</v>
      </c>
      <c r="P45" s="285" t="s">
        <v>94</v>
      </c>
      <c r="Q45" s="285" t="s">
        <v>94</v>
      </c>
      <c r="R45" s="285" t="s">
        <v>94</v>
      </c>
      <c r="S45" s="285" t="s">
        <v>94</v>
      </c>
      <c r="T45" s="285" t="s">
        <v>94</v>
      </c>
      <c r="U45" s="285" t="s">
        <v>94</v>
      </c>
      <c r="V45" s="285" t="s">
        <v>94</v>
      </c>
      <c r="W45" s="285" t="s">
        <v>94</v>
      </c>
      <c r="X45" s="285" t="s">
        <v>94</v>
      </c>
      <c r="Y45" s="285" t="s">
        <v>94</v>
      </c>
      <c r="Z45" s="285" t="s">
        <v>94</v>
      </c>
      <c r="AA45" s="285"/>
    </row>
    <row r="46" spans="1:32">
      <c r="A46" s="1106"/>
      <c r="B46" s="92" t="s">
        <v>524</v>
      </c>
      <c r="C46" s="285" t="s">
        <v>94</v>
      </c>
      <c r="D46" s="285" t="s">
        <v>94</v>
      </c>
      <c r="E46" s="285" t="s">
        <v>94</v>
      </c>
      <c r="F46" s="285" t="s">
        <v>94</v>
      </c>
      <c r="G46" s="285" t="s">
        <v>94</v>
      </c>
      <c r="H46" s="285" t="s">
        <v>94</v>
      </c>
      <c r="I46" s="285" t="s">
        <v>94</v>
      </c>
      <c r="J46" s="285" t="s">
        <v>94</v>
      </c>
      <c r="K46" s="285" t="s">
        <v>94</v>
      </c>
      <c r="L46" s="285" t="s">
        <v>94</v>
      </c>
      <c r="M46" s="285" t="s">
        <v>94</v>
      </c>
      <c r="N46" s="285" t="s">
        <v>94</v>
      </c>
      <c r="O46" s="285" t="s">
        <v>94</v>
      </c>
      <c r="P46" s="285" t="s">
        <v>94</v>
      </c>
      <c r="Q46" s="285" t="s">
        <v>94</v>
      </c>
      <c r="R46" s="285" t="s">
        <v>94</v>
      </c>
      <c r="S46" s="285" t="s">
        <v>94</v>
      </c>
      <c r="T46" s="285" t="s">
        <v>94</v>
      </c>
      <c r="U46" s="285" t="s">
        <v>94</v>
      </c>
      <c r="V46" s="285" t="s">
        <v>94</v>
      </c>
      <c r="W46" s="285" t="s">
        <v>94</v>
      </c>
      <c r="X46" s="285" t="s">
        <v>94</v>
      </c>
      <c r="Y46" s="285" t="s">
        <v>94</v>
      </c>
      <c r="Z46" s="285" t="s">
        <v>94</v>
      </c>
      <c r="AA46" s="285"/>
    </row>
    <row r="47" spans="1:32">
      <c r="A47" s="1106"/>
      <c r="B47" s="28" t="s">
        <v>56</v>
      </c>
      <c r="C47" s="285" t="s">
        <v>94</v>
      </c>
      <c r="D47" s="285" t="s">
        <v>94</v>
      </c>
      <c r="E47" s="285" t="s">
        <v>94</v>
      </c>
      <c r="F47" s="285" t="s">
        <v>94</v>
      </c>
      <c r="G47" s="285" t="s">
        <v>94</v>
      </c>
      <c r="H47" s="285" t="s">
        <v>94</v>
      </c>
      <c r="I47" s="285" t="s">
        <v>94</v>
      </c>
      <c r="J47" s="285" t="s">
        <v>94</v>
      </c>
      <c r="K47" s="285" t="s">
        <v>94</v>
      </c>
      <c r="L47" s="285" t="s">
        <v>94</v>
      </c>
      <c r="M47" s="285" t="s">
        <v>94</v>
      </c>
      <c r="N47" s="285" t="s">
        <v>94</v>
      </c>
      <c r="O47" s="285" t="s">
        <v>94</v>
      </c>
      <c r="P47" s="285" t="s">
        <v>94</v>
      </c>
      <c r="Q47" s="285" t="s">
        <v>94</v>
      </c>
      <c r="R47" s="285" t="s">
        <v>94</v>
      </c>
      <c r="S47" s="285" t="s">
        <v>94</v>
      </c>
      <c r="T47" s="285" t="s">
        <v>94</v>
      </c>
      <c r="U47" s="285" t="s">
        <v>94</v>
      </c>
      <c r="V47" s="285" t="s">
        <v>94</v>
      </c>
      <c r="W47" s="285" t="s">
        <v>94</v>
      </c>
      <c r="X47" s="285" t="s">
        <v>94</v>
      </c>
      <c r="Y47" s="285" t="s">
        <v>94</v>
      </c>
      <c r="Z47" s="285" t="s">
        <v>94</v>
      </c>
      <c r="AA47" s="285"/>
    </row>
    <row r="48" spans="1:32">
      <c r="A48" s="1106" t="s">
        <v>4</v>
      </c>
      <c r="B48" s="28" t="s">
        <v>84</v>
      </c>
      <c r="C48" s="285" t="s">
        <v>94</v>
      </c>
      <c r="D48" s="285" t="s">
        <v>94</v>
      </c>
      <c r="E48" s="285" t="s">
        <v>94</v>
      </c>
      <c r="F48" s="285" t="s">
        <v>94</v>
      </c>
      <c r="G48" s="285" t="s">
        <v>94</v>
      </c>
      <c r="H48" s="285" t="s">
        <v>94</v>
      </c>
      <c r="I48" s="285" t="s">
        <v>94</v>
      </c>
      <c r="J48" s="285" t="s">
        <v>94</v>
      </c>
      <c r="K48" s="285" t="s">
        <v>94</v>
      </c>
      <c r="L48" s="285" t="s">
        <v>94</v>
      </c>
      <c r="M48" s="285" t="s">
        <v>94</v>
      </c>
      <c r="N48" s="285" t="s">
        <v>94</v>
      </c>
      <c r="O48" s="285" t="s">
        <v>94</v>
      </c>
      <c r="P48" s="285" t="s">
        <v>94</v>
      </c>
      <c r="Q48" s="285" t="s">
        <v>94</v>
      </c>
      <c r="R48" s="285" t="s">
        <v>94</v>
      </c>
      <c r="S48" s="285" t="s">
        <v>94</v>
      </c>
      <c r="T48" s="285" t="s">
        <v>94</v>
      </c>
      <c r="U48" s="285" t="s">
        <v>94</v>
      </c>
      <c r="V48" s="285" t="s">
        <v>94</v>
      </c>
      <c r="W48" s="285" t="s">
        <v>94</v>
      </c>
      <c r="X48" s="285" t="s">
        <v>94</v>
      </c>
      <c r="Y48" s="285" t="s">
        <v>94</v>
      </c>
      <c r="Z48" s="285" t="s">
        <v>94</v>
      </c>
      <c r="AA48" s="285"/>
    </row>
    <row r="49" spans="1:32">
      <c r="A49" s="1106"/>
      <c r="B49" s="28" t="s">
        <v>57</v>
      </c>
      <c r="C49" s="285" t="s">
        <v>94</v>
      </c>
      <c r="D49" s="285" t="s">
        <v>94</v>
      </c>
      <c r="E49" s="285" t="s">
        <v>94</v>
      </c>
      <c r="F49" s="285" t="s">
        <v>94</v>
      </c>
      <c r="G49" s="285" t="s">
        <v>94</v>
      </c>
      <c r="H49" s="285" t="s">
        <v>94</v>
      </c>
      <c r="I49" s="285" t="s">
        <v>94</v>
      </c>
      <c r="J49" s="285" t="s">
        <v>94</v>
      </c>
      <c r="K49" s="285" t="s">
        <v>94</v>
      </c>
      <c r="L49" s="285" t="s">
        <v>94</v>
      </c>
      <c r="M49" s="285" t="s">
        <v>94</v>
      </c>
      <c r="N49" s="285" t="s">
        <v>94</v>
      </c>
      <c r="O49" s="285" t="s">
        <v>94</v>
      </c>
      <c r="P49" s="285" t="s">
        <v>94</v>
      </c>
      <c r="Q49" s="285" t="s">
        <v>94</v>
      </c>
      <c r="R49" s="285" t="s">
        <v>94</v>
      </c>
      <c r="S49" s="285" t="s">
        <v>94</v>
      </c>
      <c r="T49" s="285" t="s">
        <v>94</v>
      </c>
      <c r="U49" s="285" t="s">
        <v>94</v>
      </c>
      <c r="V49" s="285" t="s">
        <v>94</v>
      </c>
      <c r="W49" s="285" t="s">
        <v>94</v>
      </c>
      <c r="X49" s="285" t="s">
        <v>94</v>
      </c>
      <c r="Y49" s="285" t="s">
        <v>94</v>
      </c>
      <c r="Z49" s="285" t="s">
        <v>94</v>
      </c>
      <c r="AA49" s="285"/>
    </row>
    <row r="50" spans="1:32">
      <c r="A50" s="1106"/>
      <c r="B50" s="92" t="s">
        <v>524</v>
      </c>
      <c r="C50" s="285" t="s">
        <v>94</v>
      </c>
      <c r="D50" s="285" t="s">
        <v>94</v>
      </c>
      <c r="E50" s="285" t="s">
        <v>94</v>
      </c>
      <c r="F50" s="285" t="s">
        <v>94</v>
      </c>
      <c r="G50" s="285" t="s">
        <v>94</v>
      </c>
      <c r="H50" s="285" t="s">
        <v>94</v>
      </c>
      <c r="I50" s="285" t="s">
        <v>94</v>
      </c>
      <c r="J50" s="285" t="s">
        <v>94</v>
      </c>
      <c r="K50" s="285" t="s">
        <v>94</v>
      </c>
      <c r="L50" s="285" t="s">
        <v>94</v>
      </c>
      <c r="M50" s="285" t="s">
        <v>94</v>
      </c>
      <c r="N50" s="285" t="s">
        <v>94</v>
      </c>
      <c r="O50" s="285" t="s">
        <v>94</v>
      </c>
      <c r="P50" s="285" t="s">
        <v>94</v>
      </c>
      <c r="Q50" s="285" t="s">
        <v>94</v>
      </c>
      <c r="R50" s="285" t="s">
        <v>94</v>
      </c>
      <c r="S50" s="285" t="s">
        <v>94</v>
      </c>
      <c r="T50" s="285" t="s">
        <v>94</v>
      </c>
      <c r="U50" s="285" t="s">
        <v>94</v>
      </c>
      <c r="V50" s="285" t="s">
        <v>94</v>
      </c>
      <c r="W50" s="285" t="s">
        <v>94</v>
      </c>
      <c r="X50" s="285" t="s">
        <v>94</v>
      </c>
      <c r="Y50" s="285" t="s">
        <v>94</v>
      </c>
      <c r="Z50" s="285" t="s">
        <v>94</v>
      </c>
      <c r="AA50" s="285"/>
    </row>
    <row r="51" spans="1:32">
      <c r="A51" s="1106"/>
      <c r="B51" s="28" t="s">
        <v>56</v>
      </c>
      <c r="C51" s="285" t="s">
        <v>94</v>
      </c>
      <c r="D51" s="285" t="s">
        <v>94</v>
      </c>
      <c r="E51" s="285" t="s">
        <v>94</v>
      </c>
      <c r="F51" s="285" t="s">
        <v>94</v>
      </c>
      <c r="G51" s="285" t="s">
        <v>94</v>
      </c>
      <c r="H51" s="285" t="s">
        <v>94</v>
      </c>
      <c r="I51" s="285" t="s">
        <v>94</v>
      </c>
      <c r="J51" s="285" t="s">
        <v>94</v>
      </c>
      <c r="K51" s="285" t="s">
        <v>94</v>
      </c>
      <c r="L51" s="285" t="s">
        <v>94</v>
      </c>
      <c r="M51" s="285" t="s">
        <v>94</v>
      </c>
      <c r="N51" s="285" t="s">
        <v>94</v>
      </c>
      <c r="O51" s="285" t="s">
        <v>94</v>
      </c>
      <c r="P51" s="285" t="s">
        <v>94</v>
      </c>
      <c r="Q51" s="285" t="s">
        <v>94</v>
      </c>
      <c r="R51" s="285" t="s">
        <v>94</v>
      </c>
      <c r="S51" s="285" t="s">
        <v>94</v>
      </c>
      <c r="T51" s="285" t="s">
        <v>94</v>
      </c>
      <c r="U51" s="285" t="s">
        <v>94</v>
      </c>
      <c r="V51" s="285" t="s">
        <v>94</v>
      </c>
      <c r="W51" s="285" t="s">
        <v>94</v>
      </c>
      <c r="X51" s="285" t="s">
        <v>94</v>
      </c>
      <c r="Y51" s="285" t="s">
        <v>94</v>
      </c>
      <c r="Z51" s="285" t="s">
        <v>94</v>
      </c>
      <c r="AA51" s="285"/>
    </row>
    <row r="52" spans="1:32">
      <c r="A52" s="1106" t="s">
        <v>3</v>
      </c>
      <c r="B52" s="28" t="s">
        <v>84</v>
      </c>
      <c r="C52" s="285"/>
      <c r="D52" s="285"/>
      <c r="E52" s="285"/>
      <c r="F52" s="285"/>
      <c r="G52" s="285"/>
      <c r="H52" s="285"/>
      <c r="I52" s="285"/>
      <c r="J52" s="285"/>
      <c r="K52" s="285"/>
      <c r="L52" s="285"/>
      <c r="M52" s="285"/>
      <c r="N52" s="285"/>
      <c r="O52" s="285"/>
      <c r="P52" s="285"/>
      <c r="Q52" s="285"/>
      <c r="R52" s="285"/>
      <c r="S52" s="285"/>
      <c r="T52" s="285"/>
      <c r="U52" s="285"/>
      <c r="V52" s="285"/>
      <c r="W52" s="285"/>
      <c r="X52" s="285"/>
      <c r="Y52" s="285"/>
      <c r="Z52" s="285"/>
      <c r="AA52" s="285"/>
    </row>
    <row r="53" spans="1:32">
      <c r="A53" s="1106"/>
      <c r="B53" s="28" t="s">
        <v>57</v>
      </c>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row>
    <row r="54" spans="1:32">
      <c r="A54" s="1106"/>
      <c r="B54" s="92" t="s">
        <v>524</v>
      </c>
      <c r="C54" s="285"/>
      <c r="D54" s="285"/>
      <c r="E54" s="285"/>
      <c r="F54" s="285"/>
      <c r="G54" s="285"/>
      <c r="H54" s="285"/>
      <c r="I54" s="285"/>
      <c r="J54" s="285"/>
      <c r="K54" s="285"/>
      <c r="L54" s="285"/>
      <c r="M54" s="285"/>
      <c r="N54" s="285"/>
      <c r="O54" s="285"/>
      <c r="P54" s="285"/>
      <c r="Q54" s="285"/>
      <c r="R54" s="285"/>
      <c r="S54" s="285"/>
      <c r="T54" s="285"/>
      <c r="U54" s="285"/>
      <c r="V54" s="285"/>
      <c r="W54" s="285"/>
      <c r="X54" s="285"/>
      <c r="Y54" s="285"/>
      <c r="Z54" s="285"/>
      <c r="AA54" s="285"/>
    </row>
    <row r="55" spans="1:32">
      <c r="A55" s="1106"/>
      <c r="B55" s="28" t="s">
        <v>56</v>
      </c>
      <c r="C55" s="285"/>
      <c r="D55" s="285"/>
      <c r="E55" s="285"/>
      <c r="F55" s="285"/>
      <c r="G55" s="285"/>
      <c r="H55" s="285"/>
      <c r="I55" s="285"/>
      <c r="J55" s="285"/>
      <c r="K55" s="285"/>
      <c r="L55" s="285"/>
      <c r="M55" s="285"/>
      <c r="N55" s="285"/>
      <c r="O55" s="285"/>
      <c r="P55" s="285"/>
      <c r="Q55" s="285"/>
      <c r="R55" s="285"/>
      <c r="S55" s="285"/>
      <c r="T55" s="285"/>
      <c r="U55" s="285"/>
      <c r="V55" s="285"/>
      <c r="W55" s="285"/>
      <c r="X55" s="285"/>
      <c r="Y55" s="285"/>
      <c r="Z55" s="285"/>
      <c r="AA55" s="285"/>
    </row>
    <row r="56" spans="1:32">
      <c r="A56" s="1107" t="s">
        <v>32</v>
      </c>
      <c r="B56" s="28" t="s">
        <v>84</v>
      </c>
      <c r="C56" s="285"/>
      <c r="D56" s="285"/>
      <c r="E56" s="285">
        <v>44</v>
      </c>
      <c r="F56" s="285">
        <v>46.204999999999998</v>
      </c>
      <c r="G56" s="285">
        <v>79.239999999999995</v>
      </c>
      <c r="H56" s="285">
        <v>95.39</v>
      </c>
      <c r="I56" s="285">
        <v>34.334000000000003</v>
      </c>
      <c r="J56" s="285">
        <v>48.87</v>
      </c>
      <c r="K56" s="285">
        <v>186.25040730000001</v>
      </c>
      <c r="L56" s="285">
        <v>62.35</v>
      </c>
      <c r="M56" s="285">
        <v>40</v>
      </c>
      <c r="N56" s="285">
        <v>60.575000000000003</v>
      </c>
      <c r="O56" s="285">
        <v>33.219000000000001</v>
      </c>
      <c r="P56" s="285">
        <v>71.2</v>
      </c>
      <c r="Q56" s="285">
        <v>48.981999999999999</v>
      </c>
      <c r="R56" s="285">
        <v>41.674320000000002</v>
      </c>
      <c r="S56" s="285">
        <v>42.97</v>
      </c>
      <c r="T56" s="285">
        <v>48.33</v>
      </c>
      <c r="U56" s="285">
        <v>45.244999999999997</v>
      </c>
      <c r="V56" s="285">
        <v>68.147000000000006</v>
      </c>
      <c r="W56" s="285">
        <v>60.651000000000003</v>
      </c>
      <c r="X56" s="285">
        <v>73.027000000000001</v>
      </c>
      <c r="Y56" s="285">
        <v>66.837000000000003</v>
      </c>
      <c r="Z56" s="285">
        <v>62.9</v>
      </c>
      <c r="AA56" s="285">
        <v>77.417000000000002</v>
      </c>
    </row>
    <row r="57" spans="1:32">
      <c r="A57" s="1107"/>
      <c r="B57" s="28" t="s">
        <v>57</v>
      </c>
      <c r="C57" s="285"/>
      <c r="D57" s="285"/>
      <c r="E57" s="285">
        <v>66360.655737704918</v>
      </c>
      <c r="F57" s="285">
        <v>103691.59459016394</v>
      </c>
      <c r="G57" s="285">
        <v>260110</v>
      </c>
      <c r="H57" s="285">
        <v>235700</v>
      </c>
      <c r="I57" s="285">
        <v>226460.93710000001</v>
      </c>
      <c r="J57" s="285">
        <v>212110</v>
      </c>
      <c r="K57" s="285">
        <v>197049.77480000001</v>
      </c>
      <c r="L57" s="285">
        <v>245890</v>
      </c>
      <c r="M57" s="285">
        <v>223507</v>
      </c>
      <c r="N57" s="285">
        <v>116508.4835</v>
      </c>
      <c r="O57" s="285">
        <v>66438</v>
      </c>
      <c r="P57" s="285">
        <v>232923</v>
      </c>
      <c r="Q57" s="285">
        <v>160072</v>
      </c>
      <c r="R57" s="285">
        <v>221764</v>
      </c>
      <c r="S57" s="285">
        <v>60370</v>
      </c>
      <c r="T57" s="285">
        <v>231440</v>
      </c>
      <c r="U57" s="285">
        <v>47882</v>
      </c>
      <c r="V57" s="285" t="s">
        <v>595</v>
      </c>
      <c r="W57" s="285">
        <v>117535</v>
      </c>
      <c r="X57" s="285">
        <v>195218</v>
      </c>
      <c r="Y57" s="285">
        <v>191500</v>
      </c>
      <c r="Z57" s="285">
        <v>218966</v>
      </c>
      <c r="AA57" s="285"/>
      <c r="AB57" t="s">
        <v>15</v>
      </c>
    </row>
    <row r="58" spans="1:32" ht="15.5">
      <c r="A58" s="1107"/>
      <c r="B58" s="92" t="s">
        <v>524</v>
      </c>
      <c r="C58" s="285">
        <v>115000</v>
      </c>
      <c r="D58" s="285">
        <v>140000</v>
      </c>
      <c r="E58" s="285">
        <v>150000</v>
      </c>
      <c r="F58" s="285">
        <v>136894</v>
      </c>
      <c r="G58" s="285">
        <v>200000</v>
      </c>
      <c r="H58" s="285">
        <v>235700</v>
      </c>
      <c r="I58" s="285">
        <v>226461</v>
      </c>
      <c r="J58" s="285">
        <v>212105</v>
      </c>
      <c r="K58" s="285">
        <v>210000</v>
      </c>
      <c r="L58" s="285">
        <v>245890</v>
      </c>
      <c r="M58" s="285">
        <v>223510</v>
      </c>
      <c r="N58" s="285">
        <v>116508</v>
      </c>
      <c r="O58" s="285">
        <v>127335</v>
      </c>
      <c r="P58" s="285">
        <v>232923</v>
      </c>
      <c r="Q58" s="285">
        <v>160072</v>
      </c>
      <c r="R58" s="285">
        <v>221764</v>
      </c>
      <c r="S58" s="285">
        <v>272821</v>
      </c>
      <c r="T58" s="285">
        <v>158524</v>
      </c>
      <c r="U58" s="285">
        <v>142029</v>
      </c>
      <c r="V58" s="285">
        <v>170524</v>
      </c>
      <c r="W58" s="285">
        <v>227384</v>
      </c>
      <c r="X58" s="285">
        <v>276890</v>
      </c>
      <c r="Y58" s="285">
        <v>256707</v>
      </c>
      <c r="Z58" s="285">
        <v>244438</v>
      </c>
      <c r="AA58" s="285">
        <v>325635</v>
      </c>
      <c r="AE58" s="566"/>
      <c r="AF58" s="568"/>
    </row>
    <row r="59" spans="1:32">
      <c r="A59" s="1107"/>
      <c r="B59" s="28" t="s">
        <v>56</v>
      </c>
      <c r="C59" s="285"/>
      <c r="D59" s="285"/>
      <c r="E59" s="285">
        <v>663.04347826086962</v>
      </c>
      <c r="F59" s="285">
        <v>445.60024544538112</v>
      </c>
      <c r="G59" s="520">
        <v>304.64034446964746</v>
      </c>
      <c r="H59" s="520">
        <v>404.70937632583792</v>
      </c>
      <c r="I59" s="520">
        <v>151.61113629428675</v>
      </c>
      <c r="J59" s="520">
        <v>230.39932110697279</v>
      </c>
      <c r="K59" s="520">
        <v>945.19472295281207</v>
      </c>
      <c r="L59" s="520">
        <v>253.56866891699539</v>
      </c>
      <c r="M59" s="520">
        <v>178.96531204839221</v>
      </c>
      <c r="N59" s="520">
        <v>519.9192211612642</v>
      </c>
      <c r="O59" s="520">
        <v>500</v>
      </c>
      <c r="P59" s="520">
        <v>305.68041799221203</v>
      </c>
      <c r="Q59" s="520">
        <v>305.99980008995954</v>
      </c>
      <c r="R59" s="520">
        <v>187.92193503003193</v>
      </c>
      <c r="S59" s="520">
        <v>711.77737286731815</v>
      </c>
      <c r="T59" s="520">
        <v>208.82302108537851</v>
      </c>
      <c r="U59" s="520">
        <v>944.92711248485864</v>
      </c>
      <c r="V59" s="285">
        <v>302.2</v>
      </c>
      <c r="W59" s="520">
        <v>516.02501382566891</v>
      </c>
      <c r="X59" s="520">
        <v>374.07923449681891</v>
      </c>
      <c r="Y59" s="520">
        <v>349.01827676240208</v>
      </c>
      <c r="Z59" s="285"/>
      <c r="AA59" s="285">
        <v>237.7</v>
      </c>
    </row>
    <row r="60" spans="1:32" ht="15.5">
      <c r="A60" s="1106" t="s">
        <v>1</v>
      </c>
      <c r="B60" s="28" t="s">
        <v>84</v>
      </c>
      <c r="C60" s="285">
        <v>5.4</v>
      </c>
      <c r="D60" s="285">
        <v>5.76</v>
      </c>
      <c r="E60" s="285">
        <v>6.48</v>
      </c>
      <c r="F60" s="285">
        <v>6.06</v>
      </c>
      <c r="G60" s="285">
        <v>5</v>
      </c>
      <c r="H60" s="285">
        <v>4.5</v>
      </c>
      <c r="I60" s="285">
        <v>5.0330000000000004</v>
      </c>
      <c r="J60" s="285">
        <v>5.0999999999999996</v>
      </c>
      <c r="K60" s="285">
        <v>5.8689999999999998</v>
      </c>
      <c r="L60" s="285">
        <v>6.3079999999999998</v>
      </c>
      <c r="M60" s="285">
        <v>6.5</v>
      </c>
      <c r="N60" s="285">
        <v>6</v>
      </c>
      <c r="O60" s="285">
        <v>6.5</v>
      </c>
      <c r="P60" s="285">
        <v>6.5</v>
      </c>
      <c r="Q60" s="285">
        <v>6.4009999999999998</v>
      </c>
      <c r="R60" s="285">
        <v>6.5170000000000003</v>
      </c>
      <c r="S60" s="285">
        <v>6.8129999999999997</v>
      </c>
      <c r="T60" s="285">
        <v>6.8159999999999998</v>
      </c>
      <c r="U60" s="285">
        <v>6.8970000000000002</v>
      </c>
      <c r="V60" s="285">
        <v>6.976</v>
      </c>
      <c r="W60" s="285">
        <v>8.75976</v>
      </c>
      <c r="X60" s="285">
        <v>8.75943</v>
      </c>
      <c r="Y60" s="285">
        <v>8.8410299999999999</v>
      </c>
      <c r="Z60" s="285">
        <v>8.78674</v>
      </c>
      <c r="AA60" s="285">
        <v>8.7957299999999989</v>
      </c>
      <c r="AE60" s="566"/>
      <c r="AF60" s="568"/>
    </row>
    <row r="61" spans="1:32">
      <c r="A61" s="1106"/>
      <c r="B61" s="28" t="s">
        <v>57</v>
      </c>
      <c r="C61" s="285">
        <v>5500</v>
      </c>
      <c r="D61" s="285">
        <v>5900</v>
      </c>
      <c r="E61" s="285">
        <v>7000</v>
      </c>
      <c r="F61" s="285">
        <v>6989</v>
      </c>
      <c r="G61" s="285">
        <v>5500</v>
      </c>
      <c r="H61" s="285">
        <v>5000</v>
      </c>
      <c r="I61" s="285">
        <v>5306</v>
      </c>
      <c r="J61" s="285">
        <v>5600</v>
      </c>
      <c r="K61" s="285">
        <v>6400</v>
      </c>
      <c r="L61" s="285">
        <v>6900</v>
      </c>
      <c r="M61" s="285">
        <v>7100</v>
      </c>
      <c r="N61" s="285">
        <v>6800</v>
      </c>
      <c r="O61" s="285">
        <v>7000</v>
      </c>
      <c r="P61" s="285">
        <v>7000.0032307707215</v>
      </c>
      <c r="Q61" s="285"/>
      <c r="R61" s="285"/>
      <c r="S61" s="285"/>
      <c r="T61" s="285"/>
      <c r="U61" s="285"/>
      <c r="V61" s="285"/>
      <c r="W61" s="285"/>
      <c r="X61" s="285"/>
      <c r="Y61" s="285"/>
      <c r="Z61" s="285"/>
      <c r="AA61" s="285"/>
    </row>
    <row r="62" spans="1:32" ht="15.5">
      <c r="A62" s="1106"/>
      <c r="B62" s="92" t="s">
        <v>524</v>
      </c>
      <c r="C62" s="285">
        <v>5500</v>
      </c>
      <c r="D62" s="285">
        <v>5900</v>
      </c>
      <c r="E62" s="285">
        <v>7000</v>
      </c>
      <c r="F62" s="285">
        <v>6581</v>
      </c>
      <c r="G62" s="285">
        <v>5500</v>
      </c>
      <c r="H62" s="285">
        <v>5000</v>
      </c>
      <c r="I62" s="285">
        <v>5190</v>
      </c>
      <c r="J62" s="285">
        <v>5600</v>
      </c>
      <c r="K62" s="285">
        <v>6400</v>
      </c>
      <c r="L62" s="285">
        <v>6900</v>
      </c>
      <c r="M62" s="285">
        <v>7100</v>
      </c>
      <c r="N62" s="285">
        <v>6800</v>
      </c>
      <c r="O62" s="285">
        <v>7000</v>
      </c>
      <c r="P62" s="285">
        <v>7000</v>
      </c>
      <c r="Q62" s="285">
        <v>7100</v>
      </c>
      <c r="R62" s="285">
        <v>7190</v>
      </c>
      <c r="S62" s="285">
        <v>7536</v>
      </c>
      <c r="T62" s="285">
        <v>7546</v>
      </c>
      <c r="U62" s="285">
        <v>7643</v>
      </c>
      <c r="V62" s="285">
        <v>7736</v>
      </c>
      <c r="W62" s="285">
        <v>8094</v>
      </c>
      <c r="X62" s="285">
        <v>8097</v>
      </c>
      <c r="Y62" s="285">
        <v>8163</v>
      </c>
      <c r="Z62" s="285">
        <v>8118</v>
      </c>
      <c r="AA62" s="285">
        <v>8126</v>
      </c>
      <c r="AE62" s="566"/>
      <c r="AF62" s="568"/>
    </row>
    <row r="63" spans="1:32" ht="15.5">
      <c r="A63" s="1106"/>
      <c r="B63" s="28" t="s">
        <v>56</v>
      </c>
      <c r="C63" s="285">
        <v>981.81818181818187</v>
      </c>
      <c r="D63" s="285">
        <v>976.27118644067798</v>
      </c>
      <c r="E63" s="285">
        <v>925.71428571428567</v>
      </c>
      <c r="F63" s="285">
        <v>867.07683502647012</v>
      </c>
      <c r="G63" s="285">
        <v>909.09090909090912</v>
      </c>
      <c r="H63" s="285">
        <v>900</v>
      </c>
      <c r="I63" s="285">
        <v>948.5488126649077</v>
      </c>
      <c r="J63" s="285">
        <v>910.71428571428567</v>
      </c>
      <c r="K63" s="285">
        <v>917.03125</v>
      </c>
      <c r="L63" s="285">
        <v>914.20289855072463</v>
      </c>
      <c r="M63" s="285">
        <v>915.49295774647885</v>
      </c>
      <c r="N63" s="285">
        <v>882.35294117647061</v>
      </c>
      <c r="O63" s="285">
        <v>928.57142857142856</v>
      </c>
      <c r="P63" s="285">
        <v>928.57100000000003</v>
      </c>
      <c r="Q63" s="285">
        <v>901.5</v>
      </c>
      <c r="R63" s="285">
        <v>906.40000000000009</v>
      </c>
      <c r="S63" s="285">
        <v>904.1</v>
      </c>
      <c r="T63" s="285">
        <v>903.30000000000007</v>
      </c>
      <c r="U63" s="285">
        <v>902.40000000000009</v>
      </c>
      <c r="V63" s="285">
        <v>901.80000000000007</v>
      </c>
      <c r="W63" s="285">
        <v>1082.3</v>
      </c>
      <c r="X63" s="285">
        <v>1081.8</v>
      </c>
      <c r="Y63" s="285">
        <v>1083.0999999999999</v>
      </c>
      <c r="Z63" s="285">
        <v>1082.4000000000001</v>
      </c>
      <c r="AA63" s="285">
        <v>1082.4000000000001</v>
      </c>
      <c r="AE63" s="566"/>
      <c r="AF63" s="568"/>
    </row>
    <row r="64" spans="1:32" ht="15.5">
      <c r="A64" s="1106" t="s">
        <v>0</v>
      </c>
      <c r="B64" s="28" t="s">
        <v>84</v>
      </c>
      <c r="C64" s="285">
        <v>9.1</v>
      </c>
      <c r="D64" s="285">
        <v>7.5179999999999998</v>
      </c>
      <c r="E64" s="285">
        <v>8.0500000000000007</v>
      </c>
      <c r="F64" s="285">
        <v>10</v>
      </c>
      <c r="G64" s="285">
        <v>5.8</v>
      </c>
      <c r="H64" s="285">
        <v>3.96</v>
      </c>
      <c r="I64" s="285">
        <v>2.7</v>
      </c>
      <c r="J64" s="285">
        <v>1.86</v>
      </c>
      <c r="K64" s="285">
        <v>1.44</v>
      </c>
      <c r="L64" s="285">
        <v>1.38</v>
      </c>
      <c r="M64" s="285">
        <v>2.1</v>
      </c>
      <c r="N64" s="285">
        <v>2.7970000000000002</v>
      </c>
      <c r="O64" s="285">
        <v>2.7970000000000002</v>
      </c>
      <c r="P64" s="285">
        <v>0.5</v>
      </c>
      <c r="Q64" s="285">
        <v>1.9610000000000001</v>
      </c>
      <c r="R64" s="285">
        <v>1.9610000000000003</v>
      </c>
      <c r="S64" s="285">
        <v>0.7</v>
      </c>
      <c r="T64" s="285">
        <v>0.64900000000000002</v>
      </c>
      <c r="U64" s="285">
        <v>0.52600000000000002</v>
      </c>
      <c r="V64" s="285">
        <v>0.52100000000000002</v>
      </c>
      <c r="W64" s="285">
        <v>0.57899999999999996</v>
      </c>
      <c r="X64" s="285">
        <v>0.60799999999999998</v>
      </c>
      <c r="Y64" s="285">
        <v>0.68100000000000005</v>
      </c>
      <c r="Z64" s="285">
        <v>0.69887999999999995</v>
      </c>
      <c r="AA64" s="285">
        <v>0.57199999999999995</v>
      </c>
      <c r="AE64" s="566"/>
      <c r="AF64" s="568"/>
    </row>
    <row r="65" spans="1:32">
      <c r="A65" s="1106"/>
      <c r="B65" s="28" t="s">
        <v>57</v>
      </c>
      <c r="C65" s="285">
        <v>6500</v>
      </c>
      <c r="D65" s="285">
        <v>5500</v>
      </c>
      <c r="E65" s="285">
        <v>5800</v>
      </c>
      <c r="F65" s="285">
        <v>7000</v>
      </c>
      <c r="G65" s="285">
        <v>4500</v>
      </c>
      <c r="H65" s="285">
        <v>3600</v>
      </c>
      <c r="I65" s="285">
        <v>3750</v>
      </c>
      <c r="J65" s="285">
        <v>3800</v>
      </c>
      <c r="K65" s="285">
        <v>3859</v>
      </c>
      <c r="L65" s="285">
        <v>3810</v>
      </c>
      <c r="M65" s="285">
        <v>4600</v>
      </c>
      <c r="N65" s="285">
        <v>5397</v>
      </c>
      <c r="O65" s="285">
        <v>5397</v>
      </c>
      <c r="P65" s="285"/>
      <c r="Q65" s="285">
        <v>8432.8125</v>
      </c>
      <c r="R65" s="285">
        <v>8432.8125</v>
      </c>
      <c r="S65" s="285"/>
      <c r="T65" s="285"/>
      <c r="U65" s="285"/>
      <c r="V65" s="285"/>
      <c r="W65" s="285"/>
      <c r="X65" s="285"/>
      <c r="Y65" s="285"/>
      <c r="Z65" s="285"/>
      <c r="AA65" s="285"/>
    </row>
    <row r="66" spans="1:32">
      <c r="A66" s="1106"/>
      <c r="B66" s="92" t="s">
        <v>524</v>
      </c>
      <c r="C66" s="285">
        <v>6500</v>
      </c>
      <c r="D66" s="285">
        <v>5500</v>
      </c>
      <c r="E66" s="285">
        <v>5800</v>
      </c>
      <c r="F66" s="285">
        <v>7000</v>
      </c>
      <c r="G66" s="285">
        <v>4500</v>
      </c>
      <c r="H66" s="285">
        <v>3600</v>
      </c>
      <c r="I66" s="285">
        <v>3750</v>
      </c>
      <c r="J66" s="285">
        <v>3800</v>
      </c>
      <c r="K66" s="285">
        <v>2894</v>
      </c>
      <c r="L66" s="285">
        <v>3300</v>
      </c>
      <c r="M66" s="285">
        <v>1527</v>
      </c>
      <c r="N66" s="285">
        <v>1467</v>
      </c>
      <c r="O66" s="285">
        <v>1611</v>
      </c>
      <c r="P66" s="285">
        <v>2673</v>
      </c>
      <c r="Q66" s="285">
        <v>3400</v>
      </c>
      <c r="R66" s="285">
        <v>2000</v>
      </c>
      <c r="S66" s="285">
        <v>2800</v>
      </c>
      <c r="T66" s="285">
        <v>4445</v>
      </c>
      <c r="U66" s="285">
        <v>8399</v>
      </c>
      <c r="V66" s="285">
        <v>10920</v>
      </c>
      <c r="W66" s="285"/>
      <c r="X66" s="285"/>
      <c r="Y66" s="285"/>
      <c r="Z66" s="285"/>
      <c r="AA66" s="285">
        <v>700</v>
      </c>
    </row>
    <row r="67" spans="1:32" ht="15.5">
      <c r="A67" s="1106"/>
      <c r="B67" s="28" t="s">
        <v>56</v>
      </c>
      <c r="C67" s="285">
        <v>1400</v>
      </c>
      <c r="D67" s="285">
        <v>1366.909090909091</v>
      </c>
      <c r="E67" s="285">
        <v>1387.9310344827588</v>
      </c>
      <c r="F67" s="285">
        <v>1428.5714285714287</v>
      </c>
      <c r="G67" s="285">
        <v>1288.8888888888889</v>
      </c>
      <c r="H67" s="285">
        <v>1100</v>
      </c>
      <c r="I67" s="285">
        <v>720</v>
      </c>
      <c r="J67" s="285">
        <v>489.4736842105263</v>
      </c>
      <c r="K67" s="285">
        <v>373.15366675304483</v>
      </c>
      <c r="L67" s="285">
        <v>362.20472440944883</v>
      </c>
      <c r="M67" s="285">
        <v>456.52173913043481</v>
      </c>
      <c r="N67" s="285">
        <v>518.2508801185844</v>
      </c>
      <c r="O67" s="285">
        <v>518.2508801185844</v>
      </c>
      <c r="P67" s="285"/>
      <c r="Q67" s="285">
        <v>232.54400592921994</v>
      </c>
      <c r="R67" s="285">
        <v>232.54400592921996</v>
      </c>
      <c r="S67" s="285">
        <v>250</v>
      </c>
      <c r="T67" s="285">
        <v>146</v>
      </c>
      <c r="U67" s="285">
        <v>1086</v>
      </c>
      <c r="V67" s="285">
        <v>979.7</v>
      </c>
      <c r="W67" s="285">
        <v>1010.5</v>
      </c>
      <c r="X67" s="285">
        <v>899.4</v>
      </c>
      <c r="Y67" s="285">
        <v>1000</v>
      </c>
      <c r="Z67" s="285">
        <v>1020.3</v>
      </c>
      <c r="AA67" s="285">
        <v>817.1</v>
      </c>
      <c r="AE67" s="566"/>
      <c r="AF67" s="568"/>
    </row>
    <row r="68" spans="1:32">
      <c r="A68" s="17"/>
      <c r="B68" s="17"/>
      <c r="C68" s="52"/>
      <c r="D68" s="52"/>
      <c r="E68" s="52"/>
      <c r="F68" s="52"/>
      <c r="G68" s="52"/>
      <c r="H68" s="52"/>
      <c r="I68" s="52"/>
      <c r="J68" s="52"/>
      <c r="K68" s="52"/>
      <c r="L68" s="52"/>
      <c r="M68" s="17"/>
      <c r="P68" s="17"/>
    </row>
    <row r="69" spans="1:32" ht="15" customHeight="1">
      <c r="A69" s="44" t="s">
        <v>18</v>
      </c>
      <c r="B69" s="13"/>
      <c r="C69"/>
      <c r="D69" s="13"/>
      <c r="E69" s="13"/>
      <c r="F69" s="13"/>
      <c r="G69" s="13"/>
      <c r="H69" s="13"/>
      <c r="I69" s="13"/>
      <c r="J69" s="13"/>
      <c r="K69" s="13"/>
      <c r="L69" s="13"/>
      <c r="M69" s="43"/>
      <c r="P69" s="17"/>
    </row>
    <row r="70" spans="1:32">
      <c r="A70" s="17"/>
      <c r="B70" s="17"/>
      <c r="D70" s="43"/>
      <c r="E70" s="43"/>
      <c r="F70" s="43"/>
      <c r="G70" s="43"/>
      <c r="H70" s="43"/>
      <c r="I70" s="43"/>
      <c r="J70" s="43"/>
      <c r="K70" s="43"/>
      <c r="L70" s="43"/>
      <c r="M70" s="43"/>
      <c r="P70" s="17"/>
    </row>
    <row r="71" spans="1:32" ht="14.65" customHeight="1">
      <c r="A71" s="13" t="s">
        <v>381</v>
      </c>
      <c r="B71" s="17"/>
      <c r="D71" s="17"/>
      <c r="E71" s="17"/>
      <c r="F71" s="17"/>
      <c r="G71" s="17"/>
      <c r="H71" s="17"/>
      <c r="I71" s="17"/>
      <c r="J71" s="17"/>
      <c r="K71" s="17"/>
      <c r="L71" s="17"/>
      <c r="M71" s="43"/>
      <c r="P71" s="17"/>
    </row>
    <row r="72" spans="1:32">
      <c r="A72" s="43"/>
      <c r="B72" s="17"/>
      <c r="C72"/>
      <c r="D72" s="132"/>
      <c r="E72" s="132"/>
      <c r="F72" s="132"/>
      <c r="G72" s="132"/>
      <c r="H72" s="132"/>
      <c r="I72" s="132"/>
      <c r="J72" s="132"/>
      <c r="K72" s="132"/>
      <c r="L72" s="132"/>
      <c r="M72" s="43"/>
      <c r="P72" s="17"/>
    </row>
    <row r="73" spans="1:32" ht="14.65" customHeight="1">
      <c r="A73" s="17" t="s">
        <v>265</v>
      </c>
      <c r="B73" s="57"/>
      <c r="D73" s="42"/>
      <c r="E73" s="42"/>
      <c r="F73" s="42"/>
      <c r="G73" s="42"/>
      <c r="H73" s="42"/>
      <c r="I73" s="42"/>
      <c r="J73" s="42"/>
      <c r="K73" s="42"/>
      <c r="L73" s="42"/>
      <c r="M73" s="43"/>
      <c r="P73" s="17"/>
    </row>
    <row r="74" spans="1:32">
      <c r="A74" s="132"/>
      <c r="B74" s="17"/>
      <c r="C74" s="42"/>
      <c r="D74" s="42"/>
      <c r="E74" s="42"/>
      <c r="F74" s="42"/>
      <c r="G74" s="42"/>
      <c r="H74" s="42"/>
      <c r="I74" s="42"/>
      <c r="J74" s="42"/>
      <c r="K74" s="42"/>
      <c r="L74" s="42"/>
      <c r="M74" s="17"/>
      <c r="P74" s="17"/>
    </row>
    <row r="75" spans="1:32">
      <c r="A75" s="17" t="s">
        <v>563</v>
      </c>
      <c r="B75" s="17"/>
      <c r="C75" s="42"/>
      <c r="D75" s="42"/>
      <c r="E75" s="42"/>
      <c r="F75" s="42"/>
      <c r="G75" s="42"/>
      <c r="H75" s="42"/>
      <c r="I75" s="42"/>
      <c r="J75" s="42"/>
      <c r="K75" s="42"/>
      <c r="L75" s="42"/>
      <c r="M75" s="17"/>
      <c r="P75" s="17"/>
    </row>
    <row r="76" spans="1:32">
      <c r="A76" s="132"/>
      <c r="B76" s="17"/>
      <c r="C76" s="42"/>
      <c r="D76" s="42"/>
      <c r="E76" s="42"/>
      <c r="F76" s="42"/>
      <c r="G76" s="42"/>
      <c r="H76" s="42"/>
      <c r="I76" s="42"/>
      <c r="J76" s="42"/>
      <c r="K76" s="42"/>
      <c r="L76" s="42"/>
      <c r="M76" s="17"/>
      <c r="P76" s="17"/>
    </row>
    <row r="77" spans="1:32">
      <c r="A77" s="17" t="s">
        <v>2731</v>
      </c>
      <c r="B77" s="17"/>
      <c r="C77" s="52"/>
      <c r="D77" s="52"/>
      <c r="E77" s="52"/>
      <c r="F77" s="52"/>
      <c r="G77" s="52"/>
      <c r="H77" s="52"/>
      <c r="I77" s="52"/>
      <c r="J77" s="52"/>
      <c r="K77" s="52"/>
      <c r="L77" s="52"/>
      <c r="M77" s="17"/>
      <c r="P77" s="17"/>
    </row>
    <row r="78" spans="1:32">
      <c r="B78" s="17"/>
      <c r="C78" s="52"/>
      <c r="D78" s="52"/>
      <c r="E78" s="52"/>
      <c r="F78" s="52"/>
      <c r="G78" s="52"/>
      <c r="H78" s="52"/>
      <c r="I78" s="52"/>
      <c r="J78" s="52"/>
      <c r="K78" s="52"/>
      <c r="L78" s="52"/>
      <c r="M78" s="17"/>
      <c r="P78" s="17"/>
    </row>
    <row r="79" spans="1:32">
      <c r="A79" s="17" t="s">
        <v>2934</v>
      </c>
      <c r="B79" s="17"/>
      <c r="C79" s="52"/>
      <c r="D79" s="52"/>
      <c r="E79" s="52"/>
      <c r="F79" s="52"/>
      <c r="G79" s="52"/>
      <c r="H79" s="52"/>
      <c r="I79" s="52"/>
      <c r="J79" s="52"/>
      <c r="K79" s="52"/>
      <c r="L79" s="52"/>
      <c r="M79" s="17"/>
      <c r="P79" s="17"/>
    </row>
    <row r="80" spans="1:32">
      <c r="B80" s="17"/>
      <c r="C80" s="52"/>
      <c r="D80" s="52"/>
      <c r="E80" s="52"/>
      <c r="F80" s="52"/>
      <c r="G80" s="52"/>
      <c r="H80" s="52"/>
      <c r="I80" s="52"/>
      <c r="J80" s="52"/>
      <c r="K80" s="52"/>
      <c r="L80" s="52"/>
      <c r="M80" s="17"/>
      <c r="P80" s="17"/>
    </row>
    <row r="81" spans="1:16">
      <c r="A81" s="17" t="s">
        <v>2933</v>
      </c>
      <c r="B81" s="17"/>
      <c r="C81" s="52"/>
      <c r="D81" s="52"/>
      <c r="E81" s="52"/>
      <c r="F81" s="52"/>
      <c r="G81" s="52"/>
      <c r="H81" s="52"/>
      <c r="I81" s="52"/>
      <c r="J81" s="52"/>
      <c r="K81" s="52"/>
      <c r="L81" s="52"/>
      <c r="M81" s="17"/>
      <c r="P81" s="17"/>
    </row>
    <row r="82" spans="1:16">
      <c r="B82" s="17"/>
      <c r="C82" s="52"/>
      <c r="D82" s="52"/>
      <c r="E82" s="52"/>
      <c r="F82" s="52"/>
      <c r="G82" s="52"/>
      <c r="H82" s="52"/>
      <c r="I82" s="52"/>
      <c r="J82" s="52"/>
      <c r="K82" s="52"/>
      <c r="L82" s="52"/>
      <c r="M82" s="17"/>
      <c r="P82" s="17"/>
    </row>
    <row r="83" spans="1:16">
      <c r="A83" s="53" t="s">
        <v>2732</v>
      </c>
      <c r="B83" s="17"/>
      <c r="C83" s="52"/>
      <c r="D83" s="52"/>
      <c r="E83" s="52"/>
      <c r="F83" s="52"/>
      <c r="G83" s="52"/>
      <c r="H83" s="52"/>
      <c r="I83" s="52"/>
      <c r="J83" s="52"/>
      <c r="K83" s="52"/>
      <c r="L83" s="52"/>
      <c r="M83" s="17"/>
      <c r="P83" s="17"/>
    </row>
    <row r="84" spans="1:16">
      <c r="A84" s="17"/>
      <c r="B84" s="17"/>
      <c r="C84" s="52"/>
      <c r="D84" s="52"/>
      <c r="E84" s="52"/>
      <c r="F84" s="52"/>
      <c r="G84" s="52"/>
      <c r="H84" s="52"/>
      <c r="I84" s="52"/>
      <c r="J84" s="52"/>
      <c r="K84" s="52"/>
      <c r="L84" s="52"/>
      <c r="M84" s="17"/>
      <c r="P84" s="17"/>
    </row>
    <row r="85" spans="1:16">
      <c r="A85" s="42" t="s">
        <v>3087</v>
      </c>
      <c r="B85" s="17"/>
      <c r="C85" s="52"/>
      <c r="D85" s="52"/>
      <c r="E85" s="52"/>
      <c r="F85" s="52"/>
      <c r="G85" s="52"/>
      <c r="H85" s="52"/>
      <c r="I85" s="52"/>
      <c r="J85" s="52"/>
      <c r="K85" s="52"/>
      <c r="L85" s="52"/>
      <c r="M85" s="17"/>
      <c r="P85" s="17"/>
    </row>
    <row r="86" spans="1:16">
      <c r="A86" s="42"/>
      <c r="B86" s="17"/>
      <c r="C86" s="52"/>
      <c r="D86" s="52"/>
      <c r="E86" s="52"/>
      <c r="F86" s="52"/>
      <c r="G86" s="52"/>
      <c r="H86" s="52"/>
      <c r="I86" s="52"/>
      <c r="J86" s="52"/>
      <c r="K86" s="52"/>
      <c r="L86" s="52"/>
      <c r="M86" s="17"/>
      <c r="P86" s="17"/>
    </row>
    <row r="87" spans="1:16">
      <c r="A87" s="17" t="s">
        <v>3370</v>
      </c>
      <c r="B87" s="17"/>
      <c r="C87" s="52"/>
      <c r="D87" s="52"/>
      <c r="E87" s="52"/>
      <c r="F87" s="52"/>
      <c r="G87" s="52"/>
      <c r="H87" s="52"/>
      <c r="I87" s="52"/>
      <c r="J87" s="52"/>
      <c r="K87" s="52"/>
      <c r="L87" s="52"/>
      <c r="M87" s="17"/>
      <c r="P87" s="17"/>
    </row>
    <row r="88" spans="1:16">
      <c r="A88" s="42" t="s">
        <v>102</v>
      </c>
      <c r="B88" s="17"/>
      <c r="C88" s="52"/>
      <c r="D88" s="52"/>
      <c r="E88" s="52"/>
      <c r="F88" s="52"/>
      <c r="G88" s="52"/>
      <c r="H88" s="52"/>
      <c r="I88" s="52"/>
      <c r="J88" s="52"/>
      <c r="K88" s="52"/>
      <c r="L88" s="52"/>
      <c r="M88" s="17"/>
      <c r="P88" s="17"/>
    </row>
    <row r="89" spans="1:16">
      <c r="A89" s="17"/>
      <c r="B89" s="17"/>
      <c r="C89" s="52"/>
      <c r="D89" s="52"/>
      <c r="E89" s="52"/>
      <c r="F89" s="52"/>
      <c r="G89" s="52"/>
      <c r="H89" s="52"/>
      <c r="I89" s="52"/>
      <c r="J89" s="52"/>
      <c r="K89" s="52"/>
      <c r="L89" s="52"/>
      <c r="M89" s="17"/>
      <c r="P89" s="17"/>
    </row>
    <row r="90" spans="1:16">
      <c r="A90" s="17"/>
      <c r="B90" s="17"/>
      <c r="C90" s="52"/>
      <c r="D90" s="52"/>
      <c r="E90" s="52"/>
      <c r="F90" s="52"/>
      <c r="G90" s="52"/>
      <c r="H90" s="52"/>
      <c r="I90" s="52"/>
      <c r="J90" s="52"/>
      <c r="K90" s="52"/>
      <c r="L90" s="52"/>
      <c r="M90" s="17"/>
      <c r="P90" s="17"/>
    </row>
    <row r="91" spans="1:16">
      <c r="A91" s="17"/>
      <c r="B91" s="17"/>
      <c r="C91" s="52"/>
      <c r="D91" s="52"/>
      <c r="E91" s="52"/>
      <c r="F91" s="52"/>
      <c r="G91" s="52"/>
      <c r="H91" s="52"/>
      <c r="I91" s="52"/>
      <c r="J91" s="52"/>
      <c r="K91" s="52"/>
      <c r="L91" s="52"/>
      <c r="M91" s="17"/>
      <c r="P91" s="17"/>
    </row>
    <row r="92" spans="1:16">
      <c r="A92" s="17"/>
      <c r="B92" s="17"/>
      <c r="C92" s="52"/>
      <c r="D92" s="52"/>
      <c r="E92" s="52"/>
      <c r="F92" s="52"/>
      <c r="G92" s="52"/>
      <c r="H92" s="52"/>
      <c r="I92" s="52"/>
      <c r="J92" s="52"/>
      <c r="K92" s="52"/>
      <c r="L92" s="52"/>
      <c r="M92" s="17"/>
      <c r="P92" s="17"/>
    </row>
    <row r="93" spans="1:16">
      <c r="A93" s="17"/>
      <c r="B93" s="17"/>
      <c r="C93" s="52"/>
      <c r="D93" s="52"/>
      <c r="E93" s="52"/>
      <c r="F93" s="52"/>
      <c r="G93" s="52"/>
      <c r="H93" s="52"/>
      <c r="I93" s="52"/>
      <c r="J93" s="52"/>
      <c r="K93" s="52"/>
      <c r="L93" s="52"/>
      <c r="M93" s="17"/>
      <c r="P93" s="17"/>
    </row>
    <row r="94" spans="1:16">
      <c r="A94" s="17"/>
      <c r="B94" s="17"/>
      <c r="C94" s="52"/>
      <c r="D94" s="52"/>
      <c r="E94" s="52"/>
      <c r="F94" s="52"/>
      <c r="G94" s="52"/>
      <c r="H94" s="52"/>
      <c r="I94" s="52"/>
      <c r="J94" s="52"/>
      <c r="K94" s="52"/>
      <c r="L94" s="52"/>
      <c r="M94" s="17"/>
      <c r="P94" s="17"/>
    </row>
    <row r="95" spans="1:16">
      <c r="A95" s="17"/>
      <c r="B95" s="17"/>
      <c r="C95" s="52"/>
      <c r="D95" s="52"/>
      <c r="E95" s="52"/>
      <c r="F95" s="52"/>
      <c r="G95" s="52"/>
      <c r="H95" s="52"/>
      <c r="I95" s="52"/>
      <c r="J95" s="52"/>
      <c r="K95" s="52"/>
      <c r="L95" s="52"/>
      <c r="M95" s="17"/>
      <c r="P95" s="17"/>
    </row>
    <row r="96" spans="1:16">
      <c r="A96" s="17"/>
      <c r="B96" s="17"/>
      <c r="C96" s="52"/>
      <c r="D96" s="52"/>
      <c r="E96" s="52"/>
      <c r="F96" s="52"/>
      <c r="G96" s="52"/>
      <c r="H96" s="52"/>
      <c r="I96" s="52"/>
      <c r="J96" s="52"/>
      <c r="K96" s="52"/>
      <c r="L96" s="52"/>
      <c r="M96" s="17"/>
      <c r="P96" s="17"/>
    </row>
    <row r="97" spans="1:16">
      <c r="A97" s="17"/>
      <c r="B97" s="17"/>
      <c r="C97" s="52"/>
      <c r="D97" s="52"/>
      <c r="E97" s="52"/>
      <c r="F97" s="52"/>
      <c r="G97" s="52"/>
      <c r="H97" s="52"/>
      <c r="I97" s="52"/>
      <c r="J97" s="52"/>
      <c r="K97" s="52"/>
      <c r="L97" s="52"/>
      <c r="M97" s="17"/>
      <c r="P97" s="17"/>
    </row>
    <row r="98" spans="1:16">
      <c r="A98" s="17"/>
      <c r="B98" s="17"/>
      <c r="C98" s="52"/>
      <c r="D98" s="52"/>
      <c r="E98" s="52"/>
      <c r="F98" s="52"/>
      <c r="G98" s="52"/>
      <c r="H98" s="52"/>
      <c r="I98" s="52"/>
      <c r="J98" s="52"/>
      <c r="K98" s="52"/>
      <c r="L98" s="52"/>
      <c r="M98" s="17"/>
      <c r="P98" s="17"/>
    </row>
    <row r="99" spans="1:16">
      <c r="A99" s="17"/>
      <c r="B99" s="17"/>
      <c r="C99" s="52"/>
      <c r="D99" s="52"/>
      <c r="E99" s="52"/>
      <c r="F99" s="52"/>
      <c r="G99" s="52"/>
      <c r="H99" s="52"/>
      <c r="I99" s="52"/>
      <c r="J99" s="52"/>
      <c r="K99" s="52"/>
      <c r="L99" s="52"/>
      <c r="M99" s="17"/>
      <c r="P99" s="17"/>
    </row>
    <row r="100" spans="1:16">
      <c r="A100" s="17"/>
      <c r="B100" s="17"/>
      <c r="C100" s="52"/>
      <c r="D100" s="52"/>
      <c r="E100" s="52"/>
      <c r="F100" s="52"/>
      <c r="G100" s="52"/>
      <c r="H100" s="52"/>
      <c r="I100" s="52"/>
      <c r="J100" s="52"/>
      <c r="K100" s="52"/>
      <c r="L100" s="52"/>
      <c r="M100" s="17"/>
      <c r="P100" s="17"/>
    </row>
    <row r="101" spans="1:16">
      <c r="A101" s="17"/>
      <c r="B101" s="17"/>
      <c r="C101" s="52"/>
      <c r="D101" s="52"/>
      <c r="E101" s="52"/>
      <c r="F101" s="52"/>
      <c r="G101" s="52"/>
      <c r="H101" s="52"/>
      <c r="I101" s="52"/>
      <c r="J101" s="52"/>
      <c r="K101" s="52"/>
      <c r="L101" s="52"/>
      <c r="M101" s="17"/>
      <c r="P101" s="17"/>
    </row>
    <row r="102" spans="1:16">
      <c r="A102" s="17"/>
      <c r="B102" s="17"/>
      <c r="C102" s="52"/>
      <c r="D102" s="52"/>
      <c r="E102" s="52"/>
      <c r="F102" s="52"/>
      <c r="G102" s="52"/>
      <c r="H102" s="52"/>
      <c r="I102" s="52"/>
      <c r="J102" s="52"/>
      <c r="K102" s="52"/>
      <c r="L102" s="52"/>
      <c r="M102" s="17"/>
      <c r="P102" s="17"/>
    </row>
    <row r="103" spans="1:16">
      <c r="A103" s="17"/>
      <c r="B103" s="17"/>
      <c r="C103" s="52"/>
      <c r="D103" s="52"/>
      <c r="E103" s="52"/>
      <c r="F103" s="52"/>
      <c r="G103" s="52"/>
      <c r="H103" s="52"/>
      <c r="I103" s="52"/>
      <c r="J103" s="52"/>
      <c r="K103" s="52"/>
      <c r="L103" s="52"/>
      <c r="M103" s="17"/>
      <c r="P103" s="17"/>
    </row>
    <row r="104" spans="1:16">
      <c r="A104" s="17"/>
      <c r="B104" s="17"/>
      <c r="C104" s="52"/>
      <c r="D104" s="52"/>
      <c r="E104" s="52"/>
      <c r="F104" s="52"/>
      <c r="G104" s="52"/>
      <c r="H104" s="52"/>
      <c r="I104" s="52"/>
      <c r="J104" s="52"/>
      <c r="K104" s="52"/>
      <c r="L104" s="52"/>
      <c r="M104" s="17"/>
      <c r="P104" s="17"/>
    </row>
    <row r="105" spans="1:16">
      <c r="A105" s="17"/>
      <c r="B105" s="17"/>
      <c r="C105" s="52"/>
      <c r="D105" s="52"/>
      <c r="E105" s="52"/>
      <c r="F105" s="52"/>
      <c r="G105" s="52"/>
      <c r="H105" s="52"/>
      <c r="I105" s="52"/>
      <c r="J105" s="52"/>
      <c r="K105" s="52"/>
      <c r="L105" s="52"/>
      <c r="M105" s="17"/>
      <c r="P105" s="17"/>
    </row>
    <row r="106" spans="1:16">
      <c r="A106" s="17"/>
      <c r="B106" s="17"/>
      <c r="C106" s="52"/>
      <c r="D106" s="52"/>
      <c r="E106" s="52"/>
      <c r="F106" s="52"/>
      <c r="G106" s="52"/>
      <c r="H106" s="52"/>
      <c r="I106" s="52"/>
      <c r="J106" s="52"/>
      <c r="K106" s="52"/>
      <c r="L106" s="52"/>
      <c r="M106" s="17"/>
      <c r="P106" s="17"/>
    </row>
    <row r="107" spans="1:16">
      <c r="A107" s="17"/>
      <c r="B107" s="17"/>
      <c r="C107" s="52"/>
      <c r="D107" s="52"/>
      <c r="E107" s="52"/>
      <c r="F107" s="52"/>
      <c r="G107" s="52"/>
      <c r="H107" s="52"/>
      <c r="I107" s="52"/>
      <c r="J107" s="52"/>
      <c r="K107" s="52"/>
      <c r="L107" s="52"/>
      <c r="M107" s="17"/>
      <c r="P107" s="17"/>
    </row>
  </sheetData>
  <protectedRanges>
    <protectedRange sqref="Z57:AA57" name="Range3_35_1"/>
  </protectedRanges>
  <mergeCells count="16">
    <mergeCell ref="A60:A63"/>
    <mergeCell ref="A64:A67"/>
    <mergeCell ref="A40:A43"/>
    <mergeCell ref="A44:A47"/>
    <mergeCell ref="A48:A51"/>
    <mergeCell ref="A52:A55"/>
    <mergeCell ref="A56:A59"/>
    <mergeCell ref="A32:A35"/>
    <mergeCell ref="A36:A39"/>
    <mergeCell ref="A4:A7"/>
    <mergeCell ref="A8:A11"/>
    <mergeCell ref="A16:A19"/>
    <mergeCell ref="A24:A27"/>
    <mergeCell ref="A28:A31"/>
    <mergeCell ref="A12:A15"/>
    <mergeCell ref="A20:A23"/>
  </mergeCells>
  <conditionalFormatting sqref="C3:M3">
    <cfRule type="expression" dxfId="41" priority="2" stopIfTrue="1">
      <formula>ISNA(ACTIVECELL)</formula>
    </cfRule>
  </conditionalFormatting>
  <conditionalFormatting sqref="N1:O2">
    <cfRule type="expression" dxfId="40" priority="1" stopIfTrue="1">
      <formula>#N/A</formula>
    </cfRule>
  </conditionalFormatting>
  <hyperlinks>
    <hyperlink ref="AC3" location="Content!A1" display="Back to content page" xr:uid="{00000000-0004-0000-3201-000000000000}"/>
  </hyperlinks>
  <pageMargins left="0.7" right="0.7" top="0.75" bottom="0.75" header="0.3" footer="0.3"/>
  <pageSetup paperSize="9" orientation="portrait" horizontalDpi="4294967293" r:id="rId1"/>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1-000000000000}">
  <sheetPr codeName="Sheet308"/>
  <dimension ref="A1:AE92"/>
  <sheetViews>
    <sheetView topLeftCell="O1" zoomScale="102" zoomScaleNormal="102" workbookViewId="0">
      <selection activeCell="AC14" sqref="AC14"/>
    </sheetView>
  </sheetViews>
  <sheetFormatPr defaultRowHeight="14.5"/>
  <cols>
    <col min="1" max="1" width="14.7265625" customWidth="1"/>
    <col min="2" max="2" width="27.26953125" customWidth="1"/>
    <col min="3" max="12" width="9.7265625" style="23" customWidth="1"/>
    <col min="13" max="18" width="9.7265625" customWidth="1"/>
    <col min="19" max="21" width="11.26953125" customWidth="1"/>
    <col min="22" max="22" width="11.26953125" bestFit="1" customWidth="1"/>
    <col min="23" max="24" width="8.7265625" customWidth="1"/>
    <col min="25" max="25" width="9.26953125" customWidth="1"/>
    <col min="26" max="27" width="9.7265625" customWidth="1"/>
  </cols>
  <sheetData>
    <row r="1" spans="1:31">
      <c r="A1" s="18" t="s">
        <v>3217</v>
      </c>
      <c r="B1" s="17"/>
      <c r="C1" s="43"/>
      <c r="D1" s="43"/>
      <c r="E1" s="43"/>
      <c r="F1" s="43"/>
      <c r="G1" s="43"/>
      <c r="H1" s="43"/>
      <c r="I1" s="43"/>
      <c r="J1" s="43"/>
      <c r="K1" s="43"/>
      <c r="L1" s="43"/>
      <c r="M1" s="17"/>
      <c r="N1" s="62"/>
      <c r="O1" s="62"/>
      <c r="P1" s="17"/>
      <c r="R1" s="13"/>
      <c r="S1" s="13"/>
      <c r="T1" s="13"/>
      <c r="U1" s="13"/>
      <c r="V1" s="13"/>
      <c r="W1" s="13"/>
      <c r="X1" s="13"/>
      <c r="Y1" s="13"/>
      <c r="Z1" s="13"/>
      <c r="AA1" s="13"/>
    </row>
    <row r="2" spans="1:31">
      <c r="A2" s="17"/>
      <c r="B2" s="17"/>
      <c r="C2" s="43"/>
      <c r="D2" s="43"/>
      <c r="E2" s="43"/>
      <c r="F2" s="43"/>
      <c r="G2" s="43"/>
      <c r="H2" s="43"/>
      <c r="I2" s="43"/>
      <c r="J2" s="43"/>
      <c r="K2" s="43"/>
      <c r="L2" s="43"/>
      <c r="M2" s="17"/>
      <c r="N2" s="62"/>
      <c r="O2" s="62"/>
      <c r="P2" s="17"/>
      <c r="R2" s="13"/>
      <c r="S2" s="13"/>
      <c r="T2" s="13"/>
      <c r="U2" s="13"/>
      <c r="V2" s="13"/>
      <c r="W2" s="13"/>
      <c r="X2" s="13"/>
      <c r="Y2" s="13"/>
      <c r="Z2" s="13"/>
      <c r="AA2" s="13"/>
    </row>
    <row r="3" spans="1:31">
      <c r="A3" s="215" t="s">
        <v>14</v>
      </c>
      <c r="B3" s="215"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A3" s="21">
        <v>2024</v>
      </c>
      <c r="AC3" s="1" t="s">
        <v>528</v>
      </c>
    </row>
    <row r="4" spans="1:31" ht="15.5">
      <c r="A4" s="1106" t="s">
        <v>13</v>
      </c>
      <c r="B4" s="92" t="s">
        <v>84</v>
      </c>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1"/>
      <c r="AD4" s="326"/>
    </row>
    <row r="5" spans="1:31" ht="15.5">
      <c r="A5" s="1106"/>
      <c r="B5" s="92" t="s">
        <v>57</v>
      </c>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D5" s="326"/>
    </row>
    <row r="6" spans="1:31" ht="15.5">
      <c r="A6" s="1106"/>
      <c r="B6" s="92" t="s">
        <v>524</v>
      </c>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D6" s="326"/>
    </row>
    <row r="7" spans="1:31" ht="15.5">
      <c r="A7" s="1106"/>
      <c r="B7" s="92" t="s">
        <v>56</v>
      </c>
      <c r="C7" s="285"/>
      <c r="D7" s="285"/>
      <c r="E7" s="285"/>
      <c r="F7" s="285"/>
      <c r="G7" s="285"/>
      <c r="H7" s="285"/>
      <c r="I7" s="285"/>
      <c r="J7" s="285"/>
      <c r="K7" s="285"/>
      <c r="L7" s="285"/>
      <c r="M7" s="285"/>
      <c r="N7" s="285"/>
      <c r="O7" s="285"/>
      <c r="P7" s="285"/>
      <c r="Q7" s="285"/>
      <c r="R7" s="285"/>
      <c r="S7" s="285"/>
      <c r="T7" s="285"/>
      <c r="U7" s="285"/>
      <c r="V7" s="285"/>
      <c r="W7" s="285"/>
      <c r="X7" s="285"/>
      <c r="Y7" s="520"/>
      <c r="Z7" s="520"/>
      <c r="AA7" s="520"/>
      <c r="AD7" s="326"/>
    </row>
    <row r="8" spans="1:31" ht="15.5">
      <c r="A8" s="1106" t="s">
        <v>12</v>
      </c>
      <c r="B8" s="92" t="s">
        <v>84</v>
      </c>
      <c r="C8" s="285" t="s">
        <v>94</v>
      </c>
      <c r="D8" s="285" t="s">
        <v>94</v>
      </c>
      <c r="E8" s="285" t="s">
        <v>94</v>
      </c>
      <c r="F8" s="285" t="s">
        <v>94</v>
      </c>
      <c r="G8" s="285" t="s">
        <v>94</v>
      </c>
      <c r="H8" s="285" t="s">
        <v>94</v>
      </c>
      <c r="I8" s="285" t="s">
        <v>94</v>
      </c>
      <c r="J8" s="285" t="s">
        <v>94</v>
      </c>
      <c r="K8" s="285" t="s">
        <v>94</v>
      </c>
      <c r="L8" s="285" t="s">
        <v>94</v>
      </c>
      <c r="M8" s="285" t="s">
        <v>94</v>
      </c>
      <c r="N8" s="285" t="s">
        <v>94</v>
      </c>
      <c r="O8" s="285" t="s">
        <v>94</v>
      </c>
      <c r="P8" s="285" t="s">
        <v>94</v>
      </c>
      <c r="Q8" s="285" t="s">
        <v>94</v>
      </c>
      <c r="R8" s="285" t="s">
        <v>94</v>
      </c>
      <c r="S8" s="285" t="s">
        <v>94</v>
      </c>
      <c r="T8" s="285" t="s">
        <v>94</v>
      </c>
      <c r="U8" s="285" t="s">
        <v>94</v>
      </c>
      <c r="V8" s="285" t="s">
        <v>94</v>
      </c>
      <c r="W8" s="285" t="s">
        <v>94</v>
      </c>
      <c r="X8" s="285" t="s">
        <v>94</v>
      </c>
      <c r="Y8" s="285" t="s">
        <v>94</v>
      </c>
      <c r="Z8" s="285" t="s">
        <v>94</v>
      </c>
      <c r="AA8" s="285"/>
      <c r="AD8" s="326"/>
    </row>
    <row r="9" spans="1:31" ht="15.5">
      <c r="A9" s="1106"/>
      <c r="B9" s="92" t="s">
        <v>57</v>
      </c>
      <c r="C9" s="285" t="s">
        <v>94</v>
      </c>
      <c r="D9" s="285" t="s">
        <v>94</v>
      </c>
      <c r="E9" s="285" t="s">
        <v>94</v>
      </c>
      <c r="F9" s="285" t="s">
        <v>94</v>
      </c>
      <c r="G9" s="285" t="s">
        <v>94</v>
      </c>
      <c r="H9" s="285" t="s">
        <v>94</v>
      </c>
      <c r="I9" s="285" t="s">
        <v>94</v>
      </c>
      <c r="J9" s="285" t="s">
        <v>94</v>
      </c>
      <c r="K9" s="285" t="s">
        <v>94</v>
      </c>
      <c r="L9" s="285" t="s">
        <v>94</v>
      </c>
      <c r="M9" s="285" t="s">
        <v>94</v>
      </c>
      <c r="N9" s="285" t="s">
        <v>94</v>
      </c>
      <c r="O9" s="285" t="s">
        <v>94</v>
      </c>
      <c r="P9" s="285" t="s">
        <v>94</v>
      </c>
      <c r="Q9" s="285" t="s">
        <v>94</v>
      </c>
      <c r="R9" s="285" t="s">
        <v>94</v>
      </c>
      <c r="S9" s="285" t="s">
        <v>94</v>
      </c>
      <c r="T9" s="285" t="s">
        <v>94</v>
      </c>
      <c r="U9" s="285" t="s">
        <v>94</v>
      </c>
      <c r="V9" s="285" t="s">
        <v>94</v>
      </c>
      <c r="W9" s="285" t="s">
        <v>94</v>
      </c>
      <c r="X9" s="285" t="s">
        <v>94</v>
      </c>
      <c r="Y9" s="285" t="s">
        <v>94</v>
      </c>
      <c r="Z9" s="285" t="s">
        <v>94</v>
      </c>
      <c r="AA9" s="285"/>
      <c r="AD9" s="326"/>
    </row>
    <row r="10" spans="1:31" ht="15.5">
      <c r="A10" s="1106"/>
      <c r="B10" s="92" t="s">
        <v>524</v>
      </c>
      <c r="C10" s="285" t="s">
        <v>94</v>
      </c>
      <c r="D10" s="285" t="s">
        <v>94</v>
      </c>
      <c r="E10" s="285" t="s">
        <v>94</v>
      </c>
      <c r="F10" s="285" t="s">
        <v>94</v>
      </c>
      <c r="G10" s="285" t="s">
        <v>94</v>
      </c>
      <c r="H10" s="285" t="s">
        <v>94</v>
      </c>
      <c r="I10" s="285" t="s">
        <v>94</v>
      </c>
      <c r="J10" s="285" t="s">
        <v>94</v>
      </c>
      <c r="K10" s="285" t="s">
        <v>94</v>
      </c>
      <c r="L10" s="285" t="s">
        <v>94</v>
      </c>
      <c r="M10" s="285" t="s">
        <v>94</v>
      </c>
      <c r="N10" s="285" t="s">
        <v>94</v>
      </c>
      <c r="O10" s="285" t="s">
        <v>94</v>
      </c>
      <c r="P10" s="285" t="s">
        <v>94</v>
      </c>
      <c r="Q10" s="285" t="s">
        <v>94</v>
      </c>
      <c r="R10" s="285" t="s">
        <v>94</v>
      </c>
      <c r="S10" s="285" t="s">
        <v>94</v>
      </c>
      <c r="T10" s="285" t="s">
        <v>94</v>
      </c>
      <c r="U10" s="285" t="s">
        <v>94</v>
      </c>
      <c r="V10" s="285" t="s">
        <v>94</v>
      </c>
      <c r="W10" s="285" t="s">
        <v>94</v>
      </c>
      <c r="X10" s="285" t="s">
        <v>94</v>
      </c>
      <c r="Y10" s="285" t="s">
        <v>94</v>
      </c>
      <c r="Z10" s="285" t="s">
        <v>94</v>
      </c>
      <c r="AA10" s="285"/>
      <c r="AD10" s="326"/>
    </row>
    <row r="11" spans="1:31" ht="15.5">
      <c r="A11" s="1106"/>
      <c r="B11" s="92" t="s">
        <v>56</v>
      </c>
      <c r="C11" s="285" t="s">
        <v>94</v>
      </c>
      <c r="D11" s="285" t="s">
        <v>94</v>
      </c>
      <c r="E11" s="285" t="s">
        <v>94</v>
      </c>
      <c r="F11" s="285" t="s">
        <v>94</v>
      </c>
      <c r="G11" s="285" t="s">
        <v>94</v>
      </c>
      <c r="H11" s="285" t="s">
        <v>94</v>
      </c>
      <c r="I11" s="285" t="s">
        <v>94</v>
      </c>
      <c r="J11" s="285" t="s">
        <v>94</v>
      </c>
      <c r="K11" s="285" t="s">
        <v>94</v>
      </c>
      <c r="L11" s="285" t="s">
        <v>94</v>
      </c>
      <c r="M11" s="285" t="s">
        <v>94</v>
      </c>
      <c r="N11" s="285" t="s">
        <v>94</v>
      </c>
      <c r="O11" s="285" t="s">
        <v>94</v>
      </c>
      <c r="P11" s="285" t="s">
        <v>94</v>
      </c>
      <c r="Q11" s="285" t="s">
        <v>94</v>
      </c>
      <c r="R11" s="285" t="s">
        <v>94</v>
      </c>
      <c r="S11" s="285" t="s">
        <v>94</v>
      </c>
      <c r="T11" s="285" t="s">
        <v>94</v>
      </c>
      <c r="U11" s="285" t="s">
        <v>94</v>
      </c>
      <c r="V11" s="285" t="s">
        <v>94</v>
      </c>
      <c r="W11" s="285" t="s">
        <v>94</v>
      </c>
      <c r="X11" s="285" t="s">
        <v>94</v>
      </c>
      <c r="Y11" s="285" t="s">
        <v>94</v>
      </c>
      <c r="Z11" s="285" t="s">
        <v>94</v>
      </c>
      <c r="AA11" s="520"/>
      <c r="AC11" s="33"/>
      <c r="AD11" s="326"/>
    </row>
    <row r="12" spans="1:31" ht="15.5">
      <c r="A12" s="1106" t="s">
        <v>483</v>
      </c>
      <c r="B12" s="92" t="s">
        <v>84</v>
      </c>
      <c r="C12" s="285" t="s">
        <v>94</v>
      </c>
      <c r="D12" s="285" t="s">
        <v>94</v>
      </c>
      <c r="E12" s="285" t="s">
        <v>94</v>
      </c>
      <c r="F12" s="285" t="s">
        <v>94</v>
      </c>
      <c r="G12" s="285" t="s">
        <v>94</v>
      </c>
      <c r="H12" s="285" t="s">
        <v>94</v>
      </c>
      <c r="I12" s="285" t="s">
        <v>94</v>
      </c>
      <c r="J12" s="285" t="s">
        <v>94</v>
      </c>
      <c r="K12" s="285" t="s">
        <v>94</v>
      </c>
      <c r="L12" s="285" t="s">
        <v>94</v>
      </c>
      <c r="M12" s="285" t="s">
        <v>94</v>
      </c>
      <c r="N12" s="285" t="s">
        <v>94</v>
      </c>
      <c r="O12" s="285" t="s">
        <v>94</v>
      </c>
      <c r="P12" s="285" t="s">
        <v>94</v>
      </c>
      <c r="Q12" s="285" t="s">
        <v>94</v>
      </c>
      <c r="R12" s="285" t="s">
        <v>94</v>
      </c>
      <c r="S12" s="285" t="s">
        <v>94</v>
      </c>
      <c r="T12" s="285" t="s">
        <v>94</v>
      </c>
      <c r="U12" s="285" t="s">
        <v>94</v>
      </c>
      <c r="V12" s="285" t="s">
        <v>94</v>
      </c>
      <c r="W12" s="285" t="s">
        <v>94</v>
      </c>
      <c r="X12" s="285" t="s">
        <v>94</v>
      </c>
      <c r="Y12" s="285" t="s">
        <v>94</v>
      </c>
      <c r="Z12" s="285" t="s">
        <v>94</v>
      </c>
      <c r="AA12" s="285"/>
      <c r="AC12" s="33"/>
      <c r="AD12" s="326"/>
    </row>
    <row r="13" spans="1:31" ht="15.5">
      <c r="A13" s="1106"/>
      <c r="B13" s="92" t="s">
        <v>57</v>
      </c>
      <c r="C13" s="285" t="s">
        <v>94</v>
      </c>
      <c r="D13" s="285" t="s">
        <v>94</v>
      </c>
      <c r="E13" s="285" t="s">
        <v>94</v>
      </c>
      <c r="F13" s="285" t="s">
        <v>94</v>
      </c>
      <c r="G13" s="285" t="s">
        <v>94</v>
      </c>
      <c r="H13" s="285" t="s">
        <v>94</v>
      </c>
      <c r="I13" s="285" t="s">
        <v>94</v>
      </c>
      <c r="J13" s="285" t="s">
        <v>94</v>
      </c>
      <c r="K13" s="285" t="s">
        <v>94</v>
      </c>
      <c r="L13" s="285" t="s">
        <v>94</v>
      </c>
      <c r="M13" s="285" t="s">
        <v>94</v>
      </c>
      <c r="N13" s="285" t="s">
        <v>94</v>
      </c>
      <c r="O13" s="285" t="s">
        <v>94</v>
      </c>
      <c r="P13" s="285" t="s">
        <v>94</v>
      </c>
      <c r="Q13" s="285" t="s">
        <v>94</v>
      </c>
      <c r="R13" s="285" t="s">
        <v>94</v>
      </c>
      <c r="S13" s="285" t="s">
        <v>94</v>
      </c>
      <c r="T13" s="285" t="s">
        <v>94</v>
      </c>
      <c r="U13" s="285" t="s">
        <v>94</v>
      </c>
      <c r="V13" s="285" t="s">
        <v>94</v>
      </c>
      <c r="W13" s="285" t="s">
        <v>94</v>
      </c>
      <c r="X13" s="285" t="s">
        <v>94</v>
      </c>
      <c r="Y13" s="285" t="s">
        <v>94</v>
      </c>
      <c r="Z13" s="285" t="s">
        <v>94</v>
      </c>
      <c r="AA13" s="285"/>
      <c r="AC13" s="33"/>
      <c r="AD13" s="326"/>
    </row>
    <row r="14" spans="1:31" ht="15.5">
      <c r="A14" s="1106"/>
      <c r="B14" s="92" t="s">
        <v>524</v>
      </c>
      <c r="C14" s="285" t="s">
        <v>94</v>
      </c>
      <c r="D14" s="285" t="s">
        <v>94</v>
      </c>
      <c r="E14" s="285" t="s">
        <v>94</v>
      </c>
      <c r="F14" s="285" t="s">
        <v>94</v>
      </c>
      <c r="G14" s="285" t="s">
        <v>94</v>
      </c>
      <c r="H14" s="285" t="s">
        <v>94</v>
      </c>
      <c r="I14" s="285" t="s">
        <v>94</v>
      </c>
      <c r="J14" s="285" t="s">
        <v>94</v>
      </c>
      <c r="K14" s="285" t="s">
        <v>94</v>
      </c>
      <c r="L14" s="285" t="s">
        <v>94</v>
      </c>
      <c r="M14" s="285" t="s">
        <v>94</v>
      </c>
      <c r="N14" s="285" t="s">
        <v>94</v>
      </c>
      <c r="O14" s="285" t="s">
        <v>94</v>
      </c>
      <c r="P14" s="285" t="s">
        <v>94</v>
      </c>
      <c r="Q14" s="285" t="s">
        <v>94</v>
      </c>
      <c r="R14" s="285" t="s">
        <v>94</v>
      </c>
      <c r="S14" s="285" t="s">
        <v>94</v>
      </c>
      <c r="T14" s="285" t="s">
        <v>94</v>
      </c>
      <c r="U14" s="285" t="s">
        <v>94</v>
      </c>
      <c r="V14" s="285" t="s">
        <v>94</v>
      </c>
      <c r="W14" s="285" t="s">
        <v>94</v>
      </c>
      <c r="X14" s="285" t="s">
        <v>94</v>
      </c>
      <c r="Y14" s="285" t="s">
        <v>94</v>
      </c>
      <c r="Z14" s="285" t="s">
        <v>94</v>
      </c>
      <c r="AA14" s="285"/>
      <c r="AC14" s="33"/>
      <c r="AD14" s="326"/>
    </row>
    <row r="15" spans="1:31" ht="15.5">
      <c r="A15" s="1106"/>
      <c r="B15" s="92" t="s">
        <v>56</v>
      </c>
      <c r="C15" s="285" t="s">
        <v>94</v>
      </c>
      <c r="D15" s="285" t="s">
        <v>94</v>
      </c>
      <c r="E15" s="285" t="s">
        <v>94</v>
      </c>
      <c r="F15" s="285" t="s">
        <v>94</v>
      </c>
      <c r="G15" s="285" t="s">
        <v>94</v>
      </c>
      <c r="H15" s="285" t="s">
        <v>94</v>
      </c>
      <c r="I15" s="285" t="s">
        <v>94</v>
      </c>
      <c r="J15" s="285" t="s">
        <v>94</v>
      </c>
      <c r="K15" s="285" t="s">
        <v>94</v>
      </c>
      <c r="L15" s="285" t="s">
        <v>94</v>
      </c>
      <c r="M15" s="285" t="s">
        <v>94</v>
      </c>
      <c r="N15" s="285" t="s">
        <v>94</v>
      </c>
      <c r="O15" s="285" t="s">
        <v>94</v>
      </c>
      <c r="P15" s="285" t="s">
        <v>94</v>
      </c>
      <c r="Q15" s="285" t="s">
        <v>94</v>
      </c>
      <c r="R15" s="285" t="s">
        <v>94</v>
      </c>
      <c r="S15" s="285" t="s">
        <v>94</v>
      </c>
      <c r="T15" s="285" t="s">
        <v>94</v>
      </c>
      <c r="U15" s="285" t="s">
        <v>94</v>
      </c>
      <c r="V15" s="285" t="s">
        <v>94</v>
      </c>
      <c r="W15" s="285" t="s">
        <v>94</v>
      </c>
      <c r="X15" s="285" t="s">
        <v>94</v>
      </c>
      <c r="Y15" s="285" t="s">
        <v>94</v>
      </c>
      <c r="Z15" s="285" t="s">
        <v>94</v>
      </c>
      <c r="AA15" s="520"/>
      <c r="AC15" s="33"/>
      <c r="AD15" s="326"/>
    </row>
    <row r="16" spans="1:31" ht="15.5">
      <c r="A16" s="1107" t="s">
        <v>89</v>
      </c>
      <c r="B16" s="92" t="s">
        <v>84</v>
      </c>
      <c r="C16" s="285">
        <v>1.879</v>
      </c>
      <c r="D16" s="285">
        <v>1.615</v>
      </c>
      <c r="E16" s="285">
        <v>1.389</v>
      </c>
      <c r="F16" s="285">
        <v>1.56</v>
      </c>
      <c r="G16" s="285">
        <v>1.56</v>
      </c>
      <c r="H16" s="285">
        <v>1.57</v>
      </c>
      <c r="I16" s="285">
        <v>1.76</v>
      </c>
      <c r="J16" s="285">
        <v>1.76</v>
      </c>
      <c r="K16" s="285">
        <v>2.2200000000000002</v>
      </c>
      <c r="L16" s="285">
        <v>2.4889999999999999</v>
      </c>
      <c r="M16" s="285">
        <v>3.129</v>
      </c>
      <c r="N16" s="285">
        <v>2.6150000000000002</v>
      </c>
      <c r="O16" s="285">
        <v>3.2</v>
      </c>
      <c r="P16" s="285">
        <v>2.9</v>
      </c>
      <c r="Q16" s="285">
        <v>2.4710000000000001</v>
      </c>
      <c r="R16" s="285">
        <v>3.206</v>
      </c>
      <c r="S16" s="285">
        <v>3.2869999999999999</v>
      </c>
      <c r="T16" s="285">
        <v>3.371</v>
      </c>
      <c r="U16" s="285">
        <v>3.387</v>
      </c>
      <c r="V16" s="285">
        <v>2.8610000000000002</v>
      </c>
      <c r="W16" s="520">
        <v>2.7490000000000001</v>
      </c>
      <c r="X16" s="285">
        <v>3.9325900000000003</v>
      </c>
      <c r="Y16" s="285">
        <v>3.0709599999999999</v>
      </c>
      <c r="Z16" s="285">
        <v>2.9072</v>
      </c>
      <c r="AA16" s="285">
        <v>2.0139499999999999</v>
      </c>
      <c r="AD16" s="566"/>
      <c r="AE16" s="568"/>
    </row>
    <row r="17" spans="1:31">
      <c r="A17" s="1107"/>
      <c r="B17" s="92" t="s">
        <v>57</v>
      </c>
      <c r="C17" s="285">
        <v>2723</v>
      </c>
      <c r="D17" s="285">
        <v>2341</v>
      </c>
      <c r="E17" s="285">
        <v>2013</v>
      </c>
      <c r="F17" s="285">
        <v>3000</v>
      </c>
      <c r="G17" s="285">
        <v>4216</v>
      </c>
      <c r="H17" s="285">
        <v>4243</v>
      </c>
      <c r="I17" s="285">
        <v>4757</v>
      </c>
      <c r="J17" s="285">
        <v>5351</v>
      </c>
      <c r="K17" s="285">
        <v>6000</v>
      </c>
      <c r="L17" s="285">
        <v>6730</v>
      </c>
      <c r="M17" s="285">
        <v>7549</v>
      </c>
      <c r="N17" s="285">
        <v>8255</v>
      </c>
      <c r="O17" s="285">
        <v>8400</v>
      </c>
      <c r="P17" s="285">
        <v>7612.5</v>
      </c>
      <c r="Q17" s="285"/>
      <c r="R17" s="285"/>
      <c r="S17" s="285"/>
      <c r="T17" s="285"/>
      <c r="U17" s="285"/>
      <c r="V17" s="285"/>
      <c r="W17" s="285"/>
      <c r="X17" s="285"/>
      <c r="Y17" s="285"/>
      <c r="Z17" s="285"/>
      <c r="AA17" s="285"/>
    </row>
    <row r="18" spans="1:31">
      <c r="A18" s="1107"/>
      <c r="B18" s="92" t="s">
        <v>524</v>
      </c>
      <c r="C18" s="285">
        <v>2723</v>
      </c>
      <c r="D18" s="285">
        <v>2341</v>
      </c>
      <c r="E18" s="285">
        <v>2013</v>
      </c>
      <c r="F18" s="285">
        <v>3000</v>
      </c>
      <c r="G18" s="285">
        <v>4216</v>
      </c>
      <c r="H18" s="285">
        <v>4243</v>
      </c>
      <c r="I18" s="285">
        <v>4757</v>
      </c>
      <c r="J18" s="285">
        <v>5351</v>
      </c>
      <c r="K18" s="285">
        <v>6000</v>
      </c>
      <c r="L18" s="285">
        <v>6730</v>
      </c>
      <c r="M18" s="285">
        <v>7549</v>
      </c>
      <c r="N18" s="285">
        <v>11093</v>
      </c>
      <c r="O18" s="285">
        <v>12000</v>
      </c>
      <c r="P18" s="285">
        <v>10000</v>
      </c>
      <c r="Q18" s="285">
        <v>10500</v>
      </c>
      <c r="R18" s="285">
        <v>11000</v>
      </c>
      <c r="S18" s="285">
        <v>11500</v>
      </c>
      <c r="T18" s="285">
        <v>12000</v>
      </c>
      <c r="U18" s="285">
        <v>12275</v>
      </c>
      <c r="V18" s="285">
        <v>10554</v>
      </c>
      <c r="W18" s="520">
        <v>9821</v>
      </c>
      <c r="X18" s="285"/>
      <c r="Y18" s="285"/>
      <c r="Z18" s="285"/>
      <c r="AA18" s="285">
        <v>33157</v>
      </c>
    </row>
    <row r="19" spans="1:31" ht="15.5">
      <c r="A19" s="1107"/>
      <c r="B19" s="92" t="s">
        <v>56</v>
      </c>
      <c r="C19" s="285">
        <v>690.04774146162322</v>
      </c>
      <c r="D19" s="285">
        <v>689.8761213156771</v>
      </c>
      <c r="E19" s="285">
        <v>690.01490312965723</v>
      </c>
      <c r="F19" s="285">
        <v>520</v>
      </c>
      <c r="G19" s="285">
        <v>370.01897533206829</v>
      </c>
      <c r="H19" s="285">
        <v>370.02121140702332</v>
      </c>
      <c r="I19" s="285">
        <v>369.98108051292832</v>
      </c>
      <c r="J19" s="285">
        <v>328.9104840216782</v>
      </c>
      <c r="K19" s="285">
        <v>370</v>
      </c>
      <c r="L19" s="285">
        <v>369.83655274888559</v>
      </c>
      <c r="M19" s="285">
        <v>328.38786594250894</v>
      </c>
      <c r="N19" s="285">
        <v>314.96062992125985</v>
      </c>
      <c r="O19" s="285">
        <v>380.95238095238096</v>
      </c>
      <c r="P19" s="285">
        <v>380.95238095238096</v>
      </c>
      <c r="Q19" s="285">
        <v>296.8</v>
      </c>
      <c r="R19" s="285">
        <v>291.5</v>
      </c>
      <c r="S19" s="285">
        <v>285.8</v>
      </c>
      <c r="T19" s="285">
        <v>280.90000000000003</v>
      </c>
      <c r="U19" s="285">
        <v>275.90000000000003</v>
      </c>
      <c r="V19" s="285">
        <v>271.10000000000002</v>
      </c>
      <c r="W19" s="520">
        <v>279.90000000000003</v>
      </c>
      <c r="X19" s="285">
        <v>106.4</v>
      </c>
      <c r="Y19" s="285">
        <v>106.4</v>
      </c>
      <c r="Z19" s="285">
        <v>106.4</v>
      </c>
      <c r="AA19" s="520">
        <v>60.7</v>
      </c>
      <c r="AD19" s="566"/>
      <c r="AE19" s="568"/>
    </row>
    <row r="20" spans="1:31" ht="16.5" customHeight="1">
      <c r="A20" s="1106" t="s">
        <v>482</v>
      </c>
      <c r="B20" s="92" t="s">
        <v>84</v>
      </c>
      <c r="C20" s="285" t="s">
        <v>94</v>
      </c>
      <c r="D20" s="285" t="s">
        <v>94</v>
      </c>
      <c r="E20" s="285" t="s">
        <v>94</v>
      </c>
      <c r="F20" s="285" t="s">
        <v>94</v>
      </c>
      <c r="G20" s="285" t="s">
        <v>94</v>
      </c>
      <c r="H20" s="285" t="s">
        <v>94</v>
      </c>
      <c r="I20" s="285" t="s">
        <v>94</v>
      </c>
      <c r="J20" s="285" t="s">
        <v>94</v>
      </c>
      <c r="K20" s="285" t="s">
        <v>94</v>
      </c>
      <c r="L20" s="285" t="s">
        <v>94</v>
      </c>
      <c r="M20" s="285" t="s">
        <v>94</v>
      </c>
      <c r="N20" s="285" t="s">
        <v>94</v>
      </c>
      <c r="O20" s="285" t="s">
        <v>94</v>
      </c>
      <c r="P20" s="285" t="s">
        <v>94</v>
      </c>
      <c r="Q20" s="285" t="s">
        <v>94</v>
      </c>
      <c r="R20" s="285" t="s">
        <v>94</v>
      </c>
      <c r="S20" s="285" t="s">
        <v>94</v>
      </c>
      <c r="T20" s="285" t="s">
        <v>94</v>
      </c>
      <c r="U20" s="285" t="s">
        <v>94</v>
      </c>
      <c r="V20" s="285" t="s">
        <v>94</v>
      </c>
      <c r="W20" s="285" t="s">
        <v>94</v>
      </c>
      <c r="X20" s="285" t="s">
        <v>94</v>
      </c>
      <c r="Y20" s="285" t="s">
        <v>94</v>
      </c>
      <c r="Z20" s="285" t="s">
        <v>94</v>
      </c>
      <c r="AA20" s="285"/>
      <c r="AB20" t="s">
        <v>15</v>
      </c>
    </row>
    <row r="21" spans="1:31">
      <c r="A21" s="1106"/>
      <c r="B21" s="92" t="s">
        <v>57</v>
      </c>
      <c r="C21" s="285" t="s">
        <v>94</v>
      </c>
      <c r="D21" s="285" t="s">
        <v>94</v>
      </c>
      <c r="E21" s="285" t="s">
        <v>94</v>
      </c>
      <c r="F21" s="285" t="s">
        <v>94</v>
      </c>
      <c r="G21" s="285" t="s">
        <v>94</v>
      </c>
      <c r="H21" s="285" t="s">
        <v>94</v>
      </c>
      <c r="I21" s="285" t="s">
        <v>94</v>
      </c>
      <c r="J21" s="285" t="s">
        <v>94</v>
      </c>
      <c r="K21" s="285" t="s">
        <v>94</v>
      </c>
      <c r="L21" s="285" t="s">
        <v>94</v>
      </c>
      <c r="M21" s="285" t="s">
        <v>94</v>
      </c>
      <c r="N21" s="285" t="s">
        <v>94</v>
      </c>
      <c r="O21" s="285" t="s">
        <v>94</v>
      </c>
      <c r="P21" s="285" t="s">
        <v>94</v>
      </c>
      <c r="Q21" s="285" t="s">
        <v>94</v>
      </c>
      <c r="R21" s="285" t="s">
        <v>94</v>
      </c>
      <c r="S21" s="285" t="s">
        <v>94</v>
      </c>
      <c r="T21" s="285" t="s">
        <v>94</v>
      </c>
      <c r="U21" s="285" t="s">
        <v>94</v>
      </c>
      <c r="V21" s="285" t="s">
        <v>94</v>
      </c>
      <c r="W21" s="285" t="s">
        <v>94</v>
      </c>
      <c r="X21" s="285" t="s">
        <v>94</v>
      </c>
      <c r="Y21" s="285" t="s">
        <v>94</v>
      </c>
      <c r="Z21" s="285" t="s">
        <v>94</v>
      </c>
      <c r="AA21" s="285"/>
    </row>
    <row r="22" spans="1:31">
      <c r="A22" s="1106"/>
      <c r="B22" s="92" t="s">
        <v>524</v>
      </c>
      <c r="C22" s="285" t="s">
        <v>94</v>
      </c>
      <c r="D22" s="285" t="s">
        <v>94</v>
      </c>
      <c r="E22" s="285" t="s">
        <v>94</v>
      </c>
      <c r="F22" s="285" t="s">
        <v>94</v>
      </c>
      <c r="G22" s="285" t="s">
        <v>94</v>
      </c>
      <c r="H22" s="285" t="s">
        <v>94</v>
      </c>
      <c r="I22" s="285" t="s">
        <v>94</v>
      </c>
      <c r="J22" s="285" t="s">
        <v>94</v>
      </c>
      <c r="K22" s="285" t="s">
        <v>94</v>
      </c>
      <c r="L22" s="285" t="s">
        <v>94</v>
      </c>
      <c r="M22" s="285" t="s">
        <v>94</v>
      </c>
      <c r="N22" s="285" t="s">
        <v>94</v>
      </c>
      <c r="O22" s="285" t="s">
        <v>94</v>
      </c>
      <c r="P22" s="285" t="s">
        <v>94</v>
      </c>
      <c r="Q22" s="285" t="s">
        <v>94</v>
      </c>
      <c r="R22" s="285" t="s">
        <v>94</v>
      </c>
      <c r="S22" s="285" t="s">
        <v>94</v>
      </c>
      <c r="T22" s="285" t="s">
        <v>94</v>
      </c>
      <c r="U22" s="285" t="s">
        <v>94</v>
      </c>
      <c r="V22" s="285" t="s">
        <v>94</v>
      </c>
      <c r="W22" s="285" t="s">
        <v>94</v>
      </c>
      <c r="X22" s="285" t="s">
        <v>94</v>
      </c>
      <c r="Y22" s="285" t="s">
        <v>94</v>
      </c>
      <c r="Z22" s="285" t="s">
        <v>94</v>
      </c>
      <c r="AA22" s="285"/>
    </row>
    <row r="23" spans="1:31">
      <c r="A23" s="1106"/>
      <c r="B23" s="92" t="s">
        <v>56</v>
      </c>
      <c r="C23" s="285" t="s">
        <v>94</v>
      </c>
      <c r="D23" s="285" t="s">
        <v>94</v>
      </c>
      <c r="E23" s="285" t="s">
        <v>94</v>
      </c>
      <c r="F23" s="285" t="s">
        <v>94</v>
      </c>
      <c r="G23" s="285" t="s">
        <v>94</v>
      </c>
      <c r="H23" s="285" t="s">
        <v>94</v>
      </c>
      <c r="I23" s="285" t="s">
        <v>94</v>
      </c>
      <c r="J23" s="285" t="s">
        <v>94</v>
      </c>
      <c r="K23" s="285" t="s">
        <v>94</v>
      </c>
      <c r="L23" s="285" t="s">
        <v>94</v>
      </c>
      <c r="M23" s="285" t="s">
        <v>94</v>
      </c>
      <c r="N23" s="285" t="s">
        <v>94</v>
      </c>
      <c r="O23" s="285" t="s">
        <v>94</v>
      </c>
      <c r="P23" s="285" t="s">
        <v>94</v>
      </c>
      <c r="Q23" s="285" t="s">
        <v>94</v>
      </c>
      <c r="R23" s="285" t="s">
        <v>94</v>
      </c>
      <c r="S23" s="285" t="s">
        <v>94</v>
      </c>
      <c r="T23" s="285" t="s">
        <v>94</v>
      </c>
      <c r="U23" s="285" t="s">
        <v>94</v>
      </c>
      <c r="V23" s="285" t="s">
        <v>94</v>
      </c>
      <c r="W23" s="285" t="s">
        <v>94</v>
      </c>
      <c r="X23" s="285" t="s">
        <v>94</v>
      </c>
      <c r="Y23" s="285" t="s">
        <v>94</v>
      </c>
      <c r="Z23" s="285" t="s">
        <v>94</v>
      </c>
      <c r="AA23" s="520"/>
    </row>
    <row r="24" spans="1:31">
      <c r="A24" s="1106" t="s">
        <v>11</v>
      </c>
      <c r="B24" s="92" t="s">
        <v>84</v>
      </c>
      <c r="C24" s="285" t="s">
        <v>94</v>
      </c>
      <c r="D24" s="285" t="s">
        <v>94</v>
      </c>
      <c r="E24" s="285" t="s">
        <v>94</v>
      </c>
      <c r="F24" s="285" t="s">
        <v>94</v>
      </c>
      <c r="G24" s="285" t="s">
        <v>94</v>
      </c>
      <c r="H24" s="285" t="s">
        <v>94</v>
      </c>
      <c r="I24" s="285" t="s">
        <v>94</v>
      </c>
      <c r="J24" s="285" t="s">
        <v>94</v>
      </c>
      <c r="K24" s="285" t="s">
        <v>94</v>
      </c>
      <c r="L24" s="285" t="s">
        <v>94</v>
      </c>
      <c r="M24" s="285" t="s">
        <v>94</v>
      </c>
      <c r="N24" s="285" t="s">
        <v>94</v>
      </c>
      <c r="O24" s="285" t="s">
        <v>94</v>
      </c>
      <c r="P24" s="285" t="s">
        <v>94</v>
      </c>
      <c r="Q24" s="285" t="s">
        <v>94</v>
      </c>
      <c r="R24" s="285" t="s">
        <v>94</v>
      </c>
      <c r="S24" s="285" t="s">
        <v>94</v>
      </c>
      <c r="T24" s="285" t="s">
        <v>94</v>
      </c>
      <c r="U24" s="285" t="s">
        <v>94</v>
      </c>
      <c r="V24" s="285" t="s">
        <v>94</v>
      </c>
      <c r="W24" s="285" t="s">
        <v>94</v>
      </c>
      <c r="X24" s="285" t="s">
        <v>94</v>
      </c>
      <c r="Y24" s="285" t="s">
        <v>94</v>
      </c>
      <c r="Z24" s="285" t="s">
        <v>94</v>
      </c>
      <c r="AA24" s="285"/>
    </row>
    <row r="25" spans="1:31">
      <c r="A25" s="1106"/>
      <c r="B25" s="92" t="s">
        <v>57</v>
      </c>
      <c r="C25" s="285" t="s">
        <v>94</v>
      </c>
      <c r="D25" s="285" t="s">
        <v>94</v>
      </c>
      <c r="E25" s="285" t="s">
        <v>94</v>
      </c>
      <c r="F25" s="285" t="s">
        <v>94</v>
      </c>
      <c r="G25" s="285" t="s">
        <v>94</v>
      </c>
      <c r="H25" s="285" t="s">
        <v>94</v>
      </c>
      <c r="I25" s="285" t="s">
        <v>94</v>
      </c>
      <c r="J25" s="285" t="s">
        <v>94</v>
      </c>
      <c r="K25" s="285" t="s">
        <v>94</v>
      </c>
      <c r="L25" s="285" t="s">
        <v>94</v>
      </c>
      <c r="M25" s="285" t="s">
        <v>94</v>
      </c>
      <c r="N25" s="285" t="s">
        <v>94</v>
      </c>
      <c r="O25" s="285" t="s">
        <v>94</v>
      </c>
      <c r="P25" s="285" t="s">
        <v>94</v>
      </c>
      <c r="Q25" s="285" t="s">
        <v>94</v>
      </c>
      <c r="R25" s="285" t="s">
        <v>94</v>
      </c>
      <c r="S25" s="285" t="s">
        <v>94</v>
      </c>
      <c r="T25" s="285" t="s">
        <v>94</v>
      </c>
      <c r="U25" s="285" t="s">
        <v>94</v>
      </c>
      <c r="V25" s="285" t="s">
        <v>94</v>
      </c>
      <c r="W25" s="285" t="s">
        <v>94</v>
      </c>
      <c r="X25" s="285" t="s">
        <v>94</v>
      </c>
      <c r="Y25" s="285" t="s">
        <v>94</v>
      </c>
      <c r="Z25" s="285" t="s">
        <v>94</v>
      </c>
      <c r="AA25" s="285"/>
    </row>
    <row r="26" spans="1:31">
      <c r="A26" s="1106"/>
      <c r="B26" s="92" t="s">
        <v>524</v>
      </c>
      <c r="C26" s="285" t="s">
        <v>94</v>
      </c>
      <c r="D26" s="285" t="s">
        <v>94</v>
      </c>
      <c r="E26" s="285" t="s">
        <v>94</v>
      </c>
      <c r="F26" s="285" t="s">
        <v>94</v>
      </c>
      <c r="G26" s="285" t="s">
        <v>94</v>
      </c>
      <c r="H26" s="285" t="s">
        <v>94</v>
      </c>
      <c r="I26" s="285" t="s">
        <v>94</v>
      </c>
      <c r="J26" s="285" t="s">
        <v>94</v>
      </c>
      <c r="K26" s="285" t="s">
        <v>94</v>
      </c>
      <c r="L26" s="285" t="s">
        <v>94</v>
      </c>
      <c r="M26" s="285" t="s">
        <v>94</v>
      </c>
      <c r="N26" s="285" t="s">
        <v>94</v>
      </c>
      <c r="O26" s="285" t="s">
        <v>94</v>
      </c>
      <c r="P26" s="285" t="s">
        <v>94</v>
      </c>
      <c r="Q26" s="285" t="s">
        <v>94</v>
      </c>
      <c r="R26" s="285" t="s">
        <v>94</v>
      </c>
      <c r="S26" s="285" t="s">
        <v>94</v>
      </c>
      <c r="T26" s="285" t="s">
        <v>94</v>
      </c>
      <c r="U26" s="285" t="s">
        <v>94</v>
      </c>
      <c r="V26" s="285" t="s">
        <v>94</v>
      </c>
      <c r="W26" s="285" t="s">
        <v>94</v>
      </c>
      <c r="X26" s="285" t="s">
        <v>94</v>
      </c>
      <c r="Y26" s="285" t="s">
        <v>94</v>
      </c>
      <c r="Z26" s="285" t="s">
        <v>94</v>
      </c>
      <c r="AA26" s="285"/>
    </row>
    <row r="27" spans="1:31">
      <c r="A27" s="1106"/>
      <c r="B27" s="92" t="s">
        <v>56</v>
      </c>
      <c r="C27" s="285" t="s">
        <v>94</v>
      </c>
      <c r="D27" s="285" t="s">
        <v>94</v>
      </c>
      <c r="E27" s="285" t="s">
        <v>94</v>
      </c>
      <c r="F27" s="285" t="s">
        <v>94</v>
      </c>
      <c r="G27" s="285" t="s">
        <v>94</v>
      </c>
      <c r="H27" s="285" t="s">
        <v>94</v>
      </c>
      <c r="I27" s="285" t="s">
        <v>94</v>
      </c>
      <c r="J27" s="285" t="s">
        <v>94</v>
      </c>
      <c r="K27" s="285" t="s">
        <v>94</v>
      </c>
      <c r="L27" s="285" t="s">
        <v>94</v>
      </c>
      <c r="M27" s="285" t="s">
        <v>94</v>
      </c>
      <c r="N27" s="285" t="s">
        <v>94</v>
      </c>
      <c r="O27" s="285" t="s">
        <v>94</v>
      </c>
      <c r="P27" s="285" t="s">
        <v>94</v>
      </c>
      <c r="Q27" s="285" t="s">
        <v>94</v>
      </c>
      <c r="R27" s="285" t="s">
        <v>94</v>
      </c>
      <c r="S27" s="285" t="s">
        <v>94</v>
      </c>
      <c r="T27" s="285" t="s">
        <v>94</v>
      </c>
      <c r="U27" s="285" t="s">
        <v>94</v>
      </c>
      <c r="V27" s="285" t="s">
        <v>94</v>
      </c>
      <c r="W27" s="285" t="s">
        <v>94</v>
      </c>
      <c r="X27" s="285" t="s">
        <v>94</v>
      </c>
      <c r="Y27" s="285" t="s">
        <v>94</v>
      </c>
      <c r="Z27" s="285" t="s">
        <v>94</v>
      </c>
      <c r="AA27" s="520"/>
    </row>
    <row r="28" spans="1:31" ht="15.5">
      <c r="A28" s="1106" t="s">
        <v>10</v>
      </c>
      <c r="B28" s="92" t="s">
        <v>84</v>
      </c>
      <c r="C28" s="285">
        <v>0.49</v>
      </c>
      <c r="D28" s="285">
        <v>0.441</v>
      </c>
      <c r="E28" s="285">
        <v>0.51600000000000001</v>
      </c>
      <c r="F28" s="285">
        <v>0.56999999999999995</v>
      </c>
      <c r="G28" s="285">
        <v>0.36499999999999999</v>
      </c>
      <c r="H28" s="285">
        <v>0.35134599999999999</v>
      </c>
      <c r="I28" s="285">
        <v>0.35344199999999998</v>
      </c>
      <c r="J28" s="285">
        <v>0.37386799999999998</v>
      </c>
      <c r="K28" s="285">
        <v>0.24587000000000001</v>
      </c>
      <c r="L28" s="285">
        <v>0.32258799999999999</v>
      </c>
      <c r="M28" s="285">
        <v>0.31107400000000002</v>
      </c>
      <c r="N28" s="285">
        <v>0.54700000000000004</v>
      </c>
      <c r="O28" s="285">
        <v>0.6</v>
      </c>
      <c r="P28" s="285">
        <v>0.6</v>
      </c>
      <c r="Q28" s="285">
        <v>0.38600000000000001</v>
      </c>
      <c r="R28" s="285">
        <v>0.38700000000000001</v>
      </c>
      <c r="S28" s="285">
        <v>0.38900000000000001</v>
      </c>
      <c r="T28" s="285">
        <v>0.39100000000000001</v>
      </c>
      <c r="U28" s="285">
        <v>0.39300000000000002</v>
      </c>
      <c r="V28" s="285">
        <v>0.39600000000000002</v>
      </c>
      <c r="W28" s="520">
        <v>0.38200000000000001</v>
      </c>
      <c r="X28" s="285">
        <v>0.39679000000000003</v>
      </c>
      <c r="Y28" s="285">
        <v>0.39868999999999999</v>
      </c>
      <c r="Z28" s="285">
        <v>0.40059</v>
      </c>
      <c r="AA28" s="285">
        <v>0.39706999999999998</v>
      </c>
      <c r="AD28" s="566"/>
      <c r="AE28" s="568"/>
    </row>
    <row r="29" spans="1:31">
      <c r="A29" s="1106"/>
      <c r="B29" s="92" t="s">
        <v>57</v>
      </c>
      <c r="C29" s="575">
        <v>335</v>
      </c>
      <c r="D29" s="575">
        <v>241</v>
      </c>
      <c r="E29" s="575">
        <v>335</v>
      </c>
      <c r="F29" s="575">
        <v>335</v>
      </c>
      <c r="G29" s="575">
        <v>335</v>
      </c>
      <c r="H29" s="575">
        <v>335</v>
      </c>
      <c r="I29" s="575">
        <v>335</v>
      </c>
      <c r="J29" s="575">
        <v>335</v>
      </c>
      <c r="K29" s="575">
        <v>335</v>
      </c>
      <c r="L29" s="575">
        <v>335</v>
      </c>
      <c r="M29" s="575">
        <v>335</v>
      </c>
      <c r="N29" s="285">
        <v>593</v>
      </c>
      <c r="O29" s="285">
        <v>600</v>
      </c>
      <c r="P29" s="285">
        <v>600</v>
      </c>
      <c r="Q29" s="285"/>
      <c r="R29" s="285"/>
      <c r="S29" s="285"/>
      <c r="T29" s="285"/>
      <c r="U29" s="285"/>
      <c r="V29" s="285"/>
      <c r="W29" s="285"/>
      <c r="X29" s="285"/>
      <c r="Y29" s="285"/>
      <c r="Z29" s="285"/>
      <c r="AA29" s="285"/>
    </row>
    <row r="30" spans="1:31" ht="15.5">
      <c r="A30" s="1106"/>
      <c r="B30" s="92" t="s">
        <v>524</v>
      </c>
      <c r="C30" s="285">
        <v>241</v>
      </c>
      <c r="D30" s="285">
        <v>241</v>
      </c>
      <c r="E30" s="285">
        <v>335</v>
      </c>
      <c r="F30" s="285">
        <v>335</v>
      </c>
      <c r="G30" s="285">
        <v>335</v>
      </c>
      <c r="H30" s="285">
        <v>340</v>
      </c>
      <c r="I30" s="285">
        <v>340</v>
      </c>
      <c r="J30" s="285">
        <v>345</v>
      </c>
      <c r="K30" s="285">
        <v>345</v>
      </c>
      <c r="L30" s="285">
        <v>482</v>
      </c>
      <c r="M30" s="285">
        <v>596</v>
      </c>
      <c r="N30" s="285">
        <v>720</v>
      </c>
      <c r="O30" s="285">
        <v>886</v>
      </c>
      <c r="P30" s="285">
        <v>1081</v>
      </c>
      <c r="Q30" s="285">
        <v>1460</v>
      </c>
      <c r="R30" s="520">
        <v>2116</v>
      </c>
      <c r="S30" s="520">
        <v>1552</v>
      </c>
      <c r="T30" s="520">
        <v>1709</v>
      </c>
      <c r="U30" s="520">
        <v>1792</v>
      </c>
      <c r="V30" s="520">
        <v>1685</v>
      </c>
      <c r="W30" s="520">
        <v>1729</v>
      </c>
      <c r="X30" s="285">
        <v>1052</v>
      </c>
      <c r="Y30" s="285">
        <v>1052</v>
      </c>
      <c r="Z30" s="285">
        <v>1052</v>
      </c>
      <c r="AA30" s="285">
        <v>1052</v>
      </c>
      <c r="AD30" s="566"/>
      <c r="AE30" s="568"/>
    </row>
    <row r="31" spans="1:31" ht="15.5">
      <c r="A31" s="1106"/>
      <c r="B31" s="92" t="s">
        <v>56</v>
      </c>
      <c r="C31" s="285">
        <v>1462.686567164179</v>
      </c>
      <c r="D31" s="285">
        <v>1829.8755186721992</v>
      </c>
      <c r="E31" s="285">
        <v>1540.2985074626865</v>
      </c>
      <c r="F31" s="285">
        <v>1701.4925373134329</v>
      </c>
      <c r="G31" s="285">
        <v>1089.5522388059701</v>
      </c>
      <c r="H31" s="285">
        <v>1048.7940298507463</v>
      </c>
      <c r="I31" s="285">
        <v>1055.0507462686567</v>
      </c>
      <c r="J31" s="285">
        <v>1116.023880597015</v>
      </c>
      <c r="K31" s="285">
        <v>733.94029850746267</v>
      </c>
      <c r="L31" s="285">
        <v>962.94925373134333</v>
      </c>
      <c r="M31" s="285">
        <v>928.57910447761196</v>
      </c>
      <c r="N31" s="285">
        <v>922.42833052276558</v>
      </c>
      <c r="O31" s="285">
        <v>1000</v>
      </c>
      <c r="P31" s="285">
        <v>1000</v>
      </c>
      <c r="Q31" s="285">
        <v>264.40000000000003</v>
      </c>
      <c r="R31" s="285">
        <v>182.9</v>
      </c>
      <c r="S31" s="285">
        <v>109.9</v>
      </c>
      <c r="T31" s="285">
        <v>100.2</v>
      </c>
      <c r="U31" s="285">
        <v>92.600000000000009</v>
      </c>
      <c r="V31" s="285">
        <v>89.4</v>
      </c>
      <c r="W31" s="520">
        <v>220.9</v>
      </c>
      <c r="X31" s="285">
        <v>377.1</v>
      </c>
      <c r="Y31" s="285">
        <v>378.9</v>
      </c>
      <c r="Z31" s="285">
        <v>380.8</v>
      </c>
      <c r="AA31" s="520">
        <v>377.4</v>
      </c>
      <c r="AD31" s="566"/>
      <c r="AE31" s="568"/>
    </row>
    <row r="32" spans="1:31" ht="15.5">
      <c r="A32" s="1106" t="s">
        <v>9</v>
      </c>
      <c r="B32" s="92" t="s">
        <v>84</v>
      </c>
      <c r="C32" s="285">
        <v>38.469000000000001</v>
      </c>
      <c r="D32" s="285">
        <v>42.113999999999997</v>
      </c>
      <c r="E32" s="285">
        <v>36.770000000000003</v>
      </c>
      <c r="F32" s="285">
        <v>39.183999999999997</v>
      </c>
      <c r="G32" s="285">
        <v>41.692999999999998</v>
      </c>
      <c r="H32" s="285">
        <v>47.503999999999998</v>
      </c>
      <c r="I32" s="285">
        <v>41.04</v>
      </c>
      <c r="J32" s="285">
        <v>45.01</v>
      </c>
      <c r="K32" s="285">
        <v>48.140999999999998</v>
      </c>
      <c r="L32" s="285">
        <v>41.639000000000003</v>
      </c>
      <c r="M32" s="285">
        <v>52.558999999999997</v>
      </c>
      <c r="N32" s="285">
        <v>52.558999999999997</v>
      </c>
      <c r="O32" s="285">
        <v>53.5</v>
      </c>
      <c r="P32" s="285">
        <v>54</v>
      </c>
      <c r="Q32" s="285">
        <v>45.8</v>
      </c>
      <c r="R32" s="285">
        <v>47.877000000000002</v>
      </c>
      <c r="S32" s="285">
        <v>48.722999999999999</v>
      </c>
      <c r="T32" s="285">
        <v>48.716999999999999</v>
      </c>
      <c r="U32" s="285">
        <v>49.128</v>
      </c>
      <c r="V32" s="285">
        <v>49.585999999999999</v>
      </c>
      <c r="W32" s="520">
        <v>47.865000000000002</v>
      </c>
      <c r="X32" s="285">
        <v>242.5</v>
      </c>
      <c r="Y32" s="285">
        <v>266.5</v>
      </c>
      <c r="Z32" s="285">
        <v>246.22086999999999</v>
      </c>
      <c r="AA32" s="285">
        <v>247.66974999999999</v>
      </c>
      <c r="AC32" s="41"/>
      <c r="AD32" s="566"/>
      <c r="AE32" s="568"/>
    </row>
    <row r="33" spans="1:31">
      <c r="A33" s="1106"/>
      <c r="B33" s="92" t="s">
        <v>57</v>
      </c>
      <c r="C33" s="285">
        <v>52852.817092903097</v>
      </c>
      <c r="D33" s="285">
        <v>43450.527583991097</v>
      </c>
      <c r="E33" s="285">
        <v>41890.087230423902</v>
      </c>
      <c r="F33" s="285">
        <v>43423.145603139899</v>
      </c>
      <c r="G33" s="285">
        <v>26132.7378410278</v>
      </c>
      <c r="H33" s="285">
        <v>24633.9837899429</v>
      </c>
      <c r="I33" s="285">
        <v>32767.5086746128</v>
      </c>
      <c r="J33" s="285">
        <v>27417.075165329701</v>
      </c>
      <c r="K33" s="285">
        <v>21653.5643718295</v>
      </c>
      <c r="L33" s="285">
        <v>23871.5621401067</v>
      </c>
      <c r="M33" s="285">
        <v>20570.802561085999</v>
      </c>
      <c r="N33" s="285">
        <v>17739.006356206999</v>
      </c>
      <c r="O33" s="285">
        <v>18080.098246571601</v>
      </c>
      <c r="P33" s="285">
        <v>18421.275831445731</v>
      </c>
      <c r="Q33" s="285">
        <v>18458</v>
      </c>
      <c r="R33" s="285"/>
      <c r="S33" s="285"/>
      <c r="T33" s="285"/>
      <c r="U33" s="285"/>
      <c r="V33" s="285"/>
      <c r="W33" s="285"/>
      <c r="X33" s="285"/>
      <c r="Y33" s="285"/>
      <c r="Z33" s="285"/>
      <c r="AA33" s="285"/>
      <c r="AC33" s="41"/>
    </row>
    <row r="34" spans="1:31" ht="15.5">
      <c r="A34" s="1106"/>
      <c r="B34" s="92" t="s">
        <v>524</v>
      </c>
      <c r="C34" s="285">
        <v>18162</v>
      </c>
      <c r="D34" s="285">
        <v>18800</v>
      </c>
      <c r="E34" s="285">
        <v>18800</v>
      </c>
      <c r="F34" s="285">
        <v>18694</v>
      </c>
      <c r="G34" s="285">
        <v>18694</v>
      </c>
      <c r="H34" s="285">
        <v>18000</v>
      </c>
      <c r="I34" s="285">
        <v>19000</v>
      </c>
      <c r="J34" s="285">
        <v>19500</v>
      </c>
      <c r="K34" s="285">
        <v>17277</v>
      </c>
      <c r="L34" s="285">
        <v>21604</v>
      </c>
      <c r="M34" s="285">
        <v>20900</v>
      </c>
      <c r="N34" s="285">
        <v>18788</v>
      </c>
      <c r="O34" s="285">
        <v>16743</v>
      </c>
      <c r="P34" s="285">
        <v>18062</v>
      </c>
      <c r="Q34" s="285">
        <v>17489</v>
      </c>
      <c r="R34" s="285">
        <v>18097</v>
      </c>
      <c r="S34" s="285">
        <v>18369</v>
      </c>
      <c r="T34" s="285">
        <v>18173</v>
      </c>
      <c r="U34" s="285">
        <v>18128</v>
      </c>
      <c r="V34" s="285">
        <v>18106</v>
      </c>
      <c r="W34" s="520">
        <v>18108</v>
      </c>
      <c r="X34" s="285">
        <v>19996</v>
      </c>
      <c r="Y34" s="285">
        <v>21784</v>
      </c>
      <c r="Z34" s="285">
        <v>19941</v>
      </c>
      <c r="AA34" s="285">
        <v>19883</v>
      </c>
      <c r="AC34" s="7"/>
      <c r="AD34" s="566"/>
      <c r="AE34" s="568"/>
    </row>
    <row r="35" spans="1:31">
      <c r="A35" s="1106"/>
      <c r="B35" s="92" t="s">
        <v>56</v>
      </c>
      <c r="C35" s="285">
        <v>727.85145836938727</v>
      </c>
      <c r="D35" s="285">
        <v>969.24024497959078</v>
      </c>
      <c r="E35" s="285">
        <v>877.77329748061993</v>
      </c>
      <c r="F35" s="285">
        <v>902.37589782456087</v>
      </c>
      <c r="G35" s="285">
        <v>1595.4317627808191</v>
      </c>
      <c r="H35" s="285">
        <v>1928.3929227636352</v>
      </c>
      <c r="I35" s="285">
        <v>1252.4601857142852</v>
      </c>
      <c r="J35" s="285">
        <v>1641.6776672413787</v>
      </c>
      <c r="K35" s="285">
        <v>2223.2367463081364</v>
      </c>
      <c r="L35" s="285">
        <v>1744.2930527802434</v>
      </c>
      <c r="M35" s="285">
        <v>2555.0291411296907</v>
      </c>
      <c r="N35" s="285">
        <v>2962.9055283363855</v>
      </c>
      <c r="O35" s="285">
        <v>2959.0547169811325</v>
      </c>
      <c r="P35" s="285">
        <v>2931.3930530164585</v>
      </c>
      <c r="Q35" s="285">
        <v>2481.3089175425289</v>
      </c>
      <c r="R35" s="285">
        <v>2645.6000000000004</v>
      </c>
      <c r="S35" s="285">
        <v>2652.5</v>
      </c>
      <c r="T35" s="285">
        <v>2680.7000000000003</v>
      </c>
      <c r="U35" s="285">
        <v>2710.1000000000004</v>
      </c>
      <c r="V35" s="285">
        <v>2738.7000000000003</v>
      </c>
      <c r="W35" s="520">
        <v>2643.3</v>
      </c>
      <c r="X35" s="285"/>
      <c r="Y35" s="285"/>
      <c r="Z35" s="285"/>
      <c r="AA35" s="520">
        <v>12456.2</v>
      </c>
      <c r="AC35" s="7"/>
    </row>
    <row r="36" spans="1:31" ht="15.5">
      <c r="A36" s="1106" t="s">
        <v>8</v>
      </c>
      <c r="B36" s="92" t="s">
        <v>84</v>
      </c>
      <c r="C36" s="285">
        <v>6.4</v>
      </c>
      <c r="D36" s="285">
        <v>7.4</v>
      </c>
      <c r="E36" s="285">
        <v>6.9</v>
      </c>
      <c r="F36" s="285">
        <v>7</v>
      </c>
      <c r="G36" s="285">
        <v>7.2</v>
      </c>
      <c r="H36" s="285">
        <v>6.8</v>
      </c>
      <c r="I36" s="285">
        <v>7.6</v>
      </c>
      <c r="J36" s="285">
        <v>8</v>
      </c>
      <c r="K36" s="285">
        <v>8.6999999999999993</v>
      </c>
      <c r="L36" s="285">
        <v>7.7</v>
      </c>
      <c r="M36" s="285">
        <v>7.4</v>
      </c>
      <c r="N36" s="285">
        <v>9</v>
      </c>
      <c r="O36" s="285">
        <v>7.9</v>
      </c>
      <c r="P36" s="285">
        <v>8</v>
      </c>
      <c r="Q36" s="285">
        <v>7.6</v>
      </c>
      <c r="R36" s="285">
        <v>6.7</v>
      </c>
      <c r="S36" s="285">
        <v>7.3</v>
      </c>
      <c r="T36" s="285">
        <v>7.3</v>
      </c>
      <c r="U36" s="285">
        <v>8.1</v>
      </c>
      <c r="V36" s="285">
        <v>8.3000000000000007</v>
      </c>
      <c r="W36" s="285">
        <v>5.0999999999999996</v>
      </c>
      <c r="X36" s="285">
        <v>5</v>
      </c>
      <c r="Y36" s="285">
        <v>6.4</v>
      </c>
      <c r="Z36" s="285">
        <v>6.8</v>
      </c>
      <c r="AA36" s="285">
        <v>6.0179999999999998</v>
      </c>
      <c r="AC36" s="41"/>
      <c r="AE36" s="568"/>
    </row>
    <row r="37" spans="1:31">
      <c r="A37" s="1106"/>
      <c r="B37" s="92" t="s">
        <v>57</v>
      </c>
      <c r="C37" s="285">
        <v>670</v>
      </c>
      <c r="D37" s="285">
        <v>660</v>
      </c>
      <c r="E37" s="285">
        <v>680</v>
      </c>
      <c r="F37" s="285">
        <v>681</v>
      </c>
      <c r="G37" s="285">
        <v>674</v>
      </c>
      <c r="H37" s="285">
        <v>670</v>
      </c>
      <c r="I37" s="285">
        <v>688</v>
      </c>
      <c r="J37" s="285">
        <v>709</v>
      </c>
      <c r="K37" s="285">
        <v>701</v>
      </c>
      <c r="L37" s="285">
        <v>713</v>
      </c>
      <c r="M37" s="285">
        <v>698</v>
      </c>
      <c r="N37" s="285">
        <v>684</v>
      </c>
      <c r="O37" s="285">
        <v>669</v>
      </c>
      <c r="P37" s="285">
        <v>672</v>
      </c>
      <c r="Q37" s="285">
        <v>672</v>
      </c>
      <c r="R37" s="285">
        <v>672</v>
      </c>
      <c r="S37" s="285">
        <v>622</v>
      </c>
      <c r="T37" s="285">
        <v>622</v>
      </c>
      <c r="U37" s="285">
        <v>656</v>
      </c>
      <c r="V37" s="285">
        <v>656</v>
      </c>
      <c r="W37" s="285">
        <v>667</v>
      </c>
      <c r="X37" s="285">
        <v>669</v>
      </c>
      <c r="Y37" s="285">
        <v>659</v>
      </c>
      <c r="Z37" s="285">
        <v>627</v>
      </c>
      <c r="AA37" s="285"/>
      <c r="AC37" s="41"/>
    </row>
    <row r="38" spans="1:31">
      <c r="A38" s="1106"/>
      <c r="B38" s="92" t="s">
        <v>524</v>
      </c>
      <c r="C38" s="285">
        <v>670</v>
      </c>
      <c r="D38" s="285">
        <v>660</v>
      </c>
      <c r="E38" s="285">
        <v>680</v>
      </c>
      <c r="F38" s="285">
        <v>681</v>
      </c>
      <c r="G38" s="285">
        <v>674</v>
      </c>
      <c r="H38" s="285">
        <v>670</v>
      </c>
      <c r="I38" s="285">
        <v>688</v>
      </c>
      <c r="J38" s="285">
        <v>709</v>
      </c>
      <c r="K38" s="285">
        <v>702</v>
      </c>
      <c r="L38" s="285">
        <v>713</v>
      </c>
      <c r="M38" s="285">
        <v>698</v>
      </c>
      <c r="N38" s="285">
        <v>651</v>
      </c>
      <c r="O38" s="285">
        <v>669</v>
      </c>
      <c r="P38" s="285">
        <v>672</v>
      </c>
      <c r="Q38" s="285">
        <v>672</v>
      </c>
      <c r="R38" s="285">
        <v>574</v>
      </c>
      <c r="S38" s="285">
        <v>622</v>
      </c>
      <c r="T38" s="285">
        <v>622</v>
      </c>
      <c r="U38" s="285">
        <v>656</v>
      </c>
      <c r="V38" s="285">
        <v>656</v>
      </c>
      <c r="W38" s="285"/>
      <c r="X38" s="285"/>
      <c r="Y38" s="285"/>
      <c r="Z38" s="285"/>
      <c r="AA38" s="285">
        <v>623</v>
      </c>
      <c r="AC38" s="7"/>
    </row>
    <row r="39" spans="1:31">
      <c r="A39" s="1106"/>
      <c r="B39" s="92" t="s">
        <v>56</v>
      </c>
      <c r="C39" s="285">
        <v>9552.2388059701498</v>
      </c>
      <c r="D39" s="285">
        <v>11212.121212121212</v>
      </c>
      <c r="E39" s="285">
        <v>10147.058823529413</v>
      </c>
      <c r="F39" s="285">
        <v>10279.001468428782</v>
      </c>
      <c r="G39" s="285">
        <v>10682.492581602373</v>
      </c>
      <c r="H39" s="285">
        <v>10149.253731343284</v>
      </c>
      <c r="I39" s="285">
        <v>11046.511627906977</v>
      </c>
      <c r="J39" s="285">
        <v>11283.497884344146</v>
      </c>
      <c r="K39" s="285">
        <v>12410.841654778887</v>
      </c>
      <c r="L39" s="285">
        <v>10799.438990182329</v>
      </c>
      <c r="M39" s="285">
        <v>10601.719197707736</v>
      </c>
      <c r="N39" s="285">
        <v>13157.894736842105</v>
      </c>
      <c r="O39" s="285">
        <v>11808.669656203288</v>
      </c>
      <c r="P39" s="285">
        <v>11904.761904761905</v>
      </c>
      <c r="Q39" s="285">
        <v>11309.523809523809</v>
      </c>
      <c r="R39" s="285">
        <v>9970.2380952380954</v>
      </c>
      <c r="S39" s="285">
        <v>11736.334405144695</v>
      </c>
      <c r="T39" s="285">
        <v>11736.334405144695</v>
      </c>
      <c r="U39" s="285">
        <v>12347.560975609756</v>
      </c>
      <c r="V39" s="285">
        <v>12652.439024390245</v>
      </c>
      <c r="W39" s="285">
        <v>7646.1769115442276</v>
      </c>
      <c r="X39" s="285">
        <v>7473.8415545590433</v>
      </c>
      <c r="Y39" s="285">
        <v>9600</v>
      </c>
      <c r="Z39" s="285">
        <v>10800</v>
      </c>
      <c r="AA39" s="520">
        <v>9659.7000000000007</v>
      </c>
      <c r="AC39" s="7"/>
    </row>
    <row r="40" spans="1:31" ht="15.5">
      <c r="A40" s="1106" t="s">
        <v>6</v>
      </c>
      <c r="B40" s="92" t="s">
        <v>84</v>
      </c>
      <c r="C40" s="285">
        <v>10.465999999999999</v>
      </c>
      <c r="D40" s="285">
        <v>9.0289999999999999</v>
      </c>
      <c r="E40" s="285">
        <v>12.579000000000001</v>
      </c>
      <c r="F40" s="285">
        <v>12.69</v>
      </c>
      <c r="G40" s="285">
        <v>15.127000000000001</v>
      </c>
      <c r="H40" s="285">
        <v>16</v>
      </c>
      <c r="I40" s="285">
        <v>16.256</v>
      </c>
      <c r="J40" s="285">
        <v>16.256</v>
      </c>
      <c r="K40" s="285">
        <v>16.866</v>
      </c>
      <c r="L40" s="285">
        <v>12.5</v>
      </c>
      <c r="M40" s="285">
        <v>15.8</v>
      </c>
      <c r="N40" s="285">
        <v>27</v>
      </c>
      <c r="O40" s="285">
        <v>22</v>
      </c>
      <c r="P40" s="285">
        <v>23</v>
      </c>
      <c r="Q40" s="285"/>
      <c r="R40" s="285">
        <v>32</v>
      </c>
      <c r="S40" s="285">
        <v>32</v>
      </c>
      <c r="T40" s="285">
        <v>32</v>
      </c>
      <c r="U40" s="285">
        <v>32.619</v>
      </c>
      <c r="V40" s="285">
        <v>34.204999999999998</v>
      </c>
      <c r="W40" s="285">
        <v>5</v>
      </c>
      <c r="X40" s="285">
        <v>4.8499999999999996</v>
      </c>
      <c r="Y40" s="285">
        <v>5.1189999999999998</v>
      </c>
      <c r="Z40" s="285">
        <v>6.8010000000000002</v>
      </c>
      <c r="AA40" s="285">
        <v>8.128779999999999</v>
      </c>
      <c r="AC40" s="41"/>
      <c r="AD40" s="566"/>
      <c r="AE40" s="568"/>
    </row>
    <row r="41" spans="1:31">
      <c r="A41" s="1106"/>
      <c r="B41" s="92" t="s">
        <v>57</v>
      </c>
      <c r="C41" s="285">
        <v>5631</v>
      </c>
      <c r="D41" s="285">
        <v>5300</v>
      </c>
      <c r="E41" s="285">
        <v>7200</v>
      </c>
      <c r="F41" s="285">
        <v>7195</v>
      </c>
      <c r="G41" s="285">
        <v>8300</v>
      </c>
      <c r="H41" s="285">
        <v>8400</v>
      </c>
      <c r="I41" s="285">
        <v>8743</v>
      </c>
      <c r="J41" s="285">
        <v>8856</v>
      </c>
      <c r="K41" s="285">
        <v>8500</v>
      </c>
      <c r="L41" s="285">
        <v>6500</v>
      </c>
      <c r="M41" s="285">
        <v>7100</v>
      </c>
      <c r="N41" s="285">
        <v>15800</v>
      </c>
      <c r="O41" s="285">
        <v>13000</v>
      </c>
      <c r="P41" s="285">
        <v>13590.90909090909</v>
      </c>
      <c r="Q41" s="285"/>
      <c r="R41" s="285">
        <v>18909.090909090908</v>
      </c>
      <c r="S41" s="285"/>
      <c r="T41" s="285"/>
      <c r="U41" s="285"/>
      <c r="V41" s="285"/>
      <c r="W41" s="285"/>
      <c r="X41" s="285"/>
      <c r="Y41" s="285"/>
      <c r="Z41" s="285"/>
      <c r="AA41" s="285"/>
      <c r="AC41" s="41"/>
    </row>
    <row r="42" spans="1:31">
      <c r="A42" s="1106"/>
      <c r="B42" s="92" t="s">
        <v>524</v>
      </c>
      <c r="C42" s="285">
        <v>5631</v>
      </c>
      <c r="D42" s="285">
        <v>5300</v>
      </c>
      <c r="E42" s="285">
        <v>7200</v>
      </c>
      <c r="F42" s="285">
        <v>7219</v>
      </c>
      <c r="G42" s="285">
        <v>8300</v>
      </c>
      <c r="H42" s="285">
        <v>8400</v>
      </c>
      <c r="I42" s="285">
        <v>8744</v>
      </c>
      <c r="J42" s="285">
        <v>8723</v>
      </c>
      <c r="K42" s="285">
        <v>8500</v>
      </c>
      <c r="L42" s="285">
        <v>17600</v>
      </c>
      <c r="M42" s="285">
        <v>17369</v>
      </c>
      <c r="N42" s="285">
        <v>16157</v>
      </c>
      <c r="O42" s="285">
        <v>12530</v>
      </c>
      <c r="P42" s="285">
        <v>27000</v>
      </c>
      <c r="Q42" s="285">
        <v>31579</v>
      </c>
      <c r="R42" s="285">
        <v>33500</v>
      </c>
      <c r="S42" s="285">
        <v>33500</v>
      </c>
      <c r="T42" s="285">
        <v>33640</v>
      </c>
      <c r="U42" s="285">
        <v>38739</v>
      </c>
      <c r="V42" s="285">
        <v>45129</v>
      </c>
      <c r="W42" s="520">
        <v>44746</v>
      </c>
      <c r="X42" s="285"/>
      <c r="Y42" s="285"/>
      <c r="Z42" s="285"/>
      <c r="AA42" s="285">
        <v>7228</v>
      </c>
    </row>
    <row r="43" spans="1:31" ht="15.5">
      <c r="A43" s="1106"/>
      <c r="B43" s="92" t="s">
        <v>56</v>
      </c>
      <c r="C43" s="285">
        <v>1858.6396732374355</v>
      </c>
      <c r="D43" s="285">
        <v>1703.5849056603774</v>
      </c>
      <c r="E43" s="285">
        <v>1747.0833333333333</v>
      </c>
      <c r="F43" s="285">
        <v>1763.724808895066</v>
      </c>
      <c r="G43" s="285">
        <v>1822.5301204819277</v>
      </c>
      <c r="H43" s="285">
        <v>1904.7619047619048</v>
      </c>
      <c r="I43" s="285">
        <v>1859.3160242479698</v>
      </c>
      <c r="J43" s="285">
        <v>1835.5916892502257</v>
      </c>
      <c r="K43" s="285">
        <v>1984.2352941176471</v>
      </c>
      <c r="L43" s="285">
        <v>1923.0769230769231</v>
      </c>
      <c r="M43" s="285">
        <v>2225.3521126760565</v>
      </c>
      <c r="N43" s="285">
        <v>1708.8607594936709</v>
      </c>
      <c r="O43" s="285">
        <v>1692.3076923076924</v>
      </c>
      <c r="P43" s="285">
        <v>1692.3076923076924</v>
      </c>
      <c r="Q43" s="285"/>
      <c r="R43" s="285">
        <v>1692.3076923076924</v>
      </c>
      <c r="S43" s="285">
        <v>955.2</v>
      </c>
      <c r="T43" s="285">
        <v>951.2</v>
      </c>
      <c r="U43" s="285">
        <v>842</v>
      </c>
      <c r="V43" s="285">
        <v>757.90000000000009</v>
      </c>
      <c r="W43" s="520">
        <v>750.7</v>
      </c>
      <c r="X43" s="285">
        <v>1199.9000000000001</v>
      </c>
      <c r="Y43" s="285">
        <v>1264.5999999999999</v>
      </c>
      <c r="Z43" s="285">
        <v>1159</v>
      </c>
      <c r="AA43" s="520">
        <v>1124.5999999999999</v>
      </c>
      <c r="AC43" s="41"/>
      <c r="AD43" s="566"/>
      <c r="AE43" s="568"/>
    </row>
    <row r="44" spans="1:31">
      <c r="A44" s="1106" t="s">
        <v>5</v>
      </c>
      <c r="B44" s="92" t="s">
        <v>84</v>
      </c>
      <c r="C44" s="285" t="s">
        <v>94</v>
      </c>
      <c r="D44" s="285" t="s">
        <v>94</v>
      </c>
      <c r="E44" s="285" t="s">
        <v>94</v>
      </c>
      <c r="F44" s="285" t="s">
        <v>94</v>
      </c>
      <c r="G44" s="285" t="s">
        <v>94</v>
      </c>
      <c r="H44" s="285" t="s">
        <v>94</v>
      </c>
      <c r="I44" s="285" t="s">
        <v>94</v>
      </c>
      <c r="J44" s="285" t="s">
        <v>94</v>
      </c>
      <c r="K44" s="285" t="s">
        <v>94</v>
      </c>
      <c r="L44" s="285" t="s">
        <v>94</v>
      </c>
      <c r="M44" s="285" t="s">
        <v>94</v>
      </c>
      <c r="N44" s="285" t="s">
        <v>94</v>
      </c>
      <c r="O44" s="285" t="s">
        <v>94</v>
      </c>
      <c r="P44" s="285" t="s">
        <v>94</v>
      </c>
      <c r="Q44" s="285" t="s">
        <v>94</v>
      </c>
      <c r="R44" s="285" t="s">
        <v>94</v>
      </c>
      <c r="S44" s="285" t="s">
        <v>94</v>
      </c>
      <c r="T44" s="285" t="s">
        <v>94</v>
      </c>
      <c r="U44" s="285" t="s">
        <v>94</v>
      </c>
      <c r="V44" s="285" t="s">
        <v>94</v>
      </c>
      <c r="W44" s="285" t="s">
        <v>94</v>
      </c>
      <c r="X44" s="285" t="s">
        <v>94</v>
      </c>
      <c r="Y44" s="285" t="s">
        <v>94</v>
      </c>
      <c r="Z44" s="285" t="s">
        <v>94</v>
      </c>
      <c r="AA44" s="285"/>
      <c r="AC44" s="41"/>
    </row>
    <row r="45" spans="1:31">
      <c r="A45" s="1106"/>
      <c r="B45" s="92" t="s">
        <v>57</v>
      </c>
      <c r="C45" s="285" t="s">
        <v>94</v>
      </c>
      <c r="D45" s="285" t="s">
        <v>94</v>
      </c>
      <c r="E45" s="285" t="s">
        <v>94</v>
      </c>
      <c r="F45" s="285" t="s">
        <v>94</v>
      </c>
      <c r="G45" s="285" t="s">
        <v>94</v>
      </c>
      <c r="H45" s="285" t="s">
        <v>94</v>
      </c>
      <c r="I45" s="285" t="s">
        <v>94</v>
      </c>
      <c r="J45" s="285" t="s">
        <v>94</v>
      </c>
      <c r="K45" s="285" t="s">
        <v>94</v>
      </c>
      <c r="L45" s="285" t="s">
        <v>94</v>
      </c>
      <c r="M45" s="285" t="s">
        <v>94</v>
      </c>
      <c r="N45" s="285" t="s">
        <v>94</v>
      </c>
      <c r="O45" s="285" t="s">
        <v>94</v>
      </c>
      <c r="P45" s="285" t="s">
        <v>94</v>
      </c>
      <c r="Q45" s="285" t="s">
        <v>94</v>
      </c>
      <c r="R45" s="285" t="s">
        <v>94</v>
      </c>
      <c r="S45" s="285" t="s">
        <v>94</v>
      </c>
      <c r="T45" s="285" t="s">
        <v>94</v>
      </c>
      <c r="U45" s="285" t="s">
        <v>94</v>
      </c>
      <c r="V45" s="285" t="s">
        <v>94</v>
      </c>
      <c r="W45" s="285" t="s">
        <v>94</v>
      </c>
      <c r="X45" s="285" t="s">
        <v>94</v>
      </c>
      <c r="Y45" s="285" t="s">
        <v>94</v>
      </c>
      <c r="Z45" s="285" t="s">
        <v>94</v>
      </c>
      <c r="AA45" s="285"/>
    </row>
    <row r="46" spans="1:31">
      <c r="A46" s="1106"/>
      <c r="B46" s="92" t="s">
        <v>524</v>
      </c>
      <c r="C46" s="285" t="s">
        <v>94</v>
      </c>
      <c r="D46" s="285" t="s">
        <v>94</v>
      </c>
      <c r="E46" s="285" t="s">
        <v>94</v>
      </c>
      <c r="F46" s="285" t="s">
        <v>94</v>
      </c>
      <c r="G46" s="285" t="s">
        <v>94</v>
      </c>
      <c r="H46" s="285" t="s">
        <v>94</v>
      </c>
      <c r="I46" s="285" t="s">
        <v>94</v>
      </c>
      <c r="J46" s="285" t="s">
        <v>94</v>
      </c>
      <c r="K46" s="285" t="s">
        <v>94</v>
      </c>
      <c r="L46" s="285" t="s">
        <v>94</v>
      </c>
      <c r="M46" s="285" t="s">
        <v>94</v>
      </c>
      <c r="N46" s="285" t="s">
        <v>94</v>
      </c>
      <c r="O46" s="285" t="s">
        <v>94</v>
      </c>
      <c r="P46" s="285" t="s">
        <v>94</v>
      </c>
      <c r="Q46" s="285" t="s">
        <v>94</v>
      </c>
      <c r="R46" s="285" t="s">
        <v>94</v>
      </c>
      <c r="S46" s="285" t="s">
        <v>94</v>
      </c>
      <c r="T46" s="285" t="s">
        <v>94</v>
      </c>
      <c r="U46" s="285" t="s">
        <v>94</v>
      </c>
      <c r="V46" s="285" t="s">
        <v>94</v>
      </c>
      <c r="W46" s="285" t="s">
        <v>94</v>
      </c>
      <c r="X46" s="285" t="s">
        <v>94</v>
      </c>
      <c r="Y46" s="285" t="s">
        <v>94</v>
      </c>
      <c r="Z46" s="285" t="s">
        <v>94</v>
      </c>
      <c r="AA46" s="285"/>
    </row>
    <row r="47" spans="1:31">
      <c r="A47" s="1106"/>
      <c r="B47" s="92" t="s">
        <v>56</v>
      </c>
      <c r="C47" s="285" t="s">
        <v>94</v>
      </c>
      <c r="D47" s="285" t="s">
        <v>94</v>
      </c>
      <c r="E47" s="285" t="s">
        <v>94</v>
      </c>
      <c r="F47" s="285" t="s">
        <v>94</v>
      </c>
      <c r="G47" s="285" t="s">
        <v>94</v>
      </c>
      <c r="H47" s="285" t="s">
        <v>94</v>
      </c>
      <c r="I47" s="285" t="s">
        <v>94</v>
      </c>
      <c r="J47" s="285" t="s">
        <v>94</v>
      </c>
      <c r="K47" s="285" t="s">
        <v>94</v>
      </c>
      <c r="L47" s="285" t="s">
        <v>94</v>
      </c>
      <c r="M47" s="285" t="s">
        <v>94</v>
      </c>
      <c r="N47" s="285" t="s">
        <v>94</v>
      </c>
      <c r="O47" s="285" t="s">
        <v>94</v>
      </c>
      <c r="P47" s="285" t="s">
        <v>94</v>
      </c>
      <c r="Q47" s="285" t="s">
        <v>94</v>
      </c>
      <c r="R47" s="285" t="s">
        <v>94</v>
      </c>
      <c r="S47" s="285" t="s">
        <v>94</v>
      </c>
      <c r="T47" s="285" t="s">
        <v>94</v>
      </c>
      <c r="U47" s="285" t="s">
        <v>94</v>
      </c>
      <c r="V47" s="285" t="s">
        <v>94</v>
      </c>
      <c r="W47" s="285" t="s">
        <v>94</v>
      </c>
      <c r="X47" s="285" t="s">
        <v>94</v>
      </c>
      <c r="Y47" s="285" t="s">
        <v>94</v>
      </c>
      <c r="Z47" s="285" t="s">
        <v>94</v>
      </c>
      <c r="AA47" s="520"/>
    </row>
    <row r="48" spans="1:31" ht="15.5">
      <c r="A48" s="1106" t="s">
        <v>4</v>
      </c>
      <c r="B48" s="92" t="s">
        <v>84</v>
      </c>
      <c r="C48" s="285">
        <v>0.246</v>
      </c>
      <c r="D48" s="285">
        <v>0.23100000000000001</v>
      </c>
      <c r="E48" s="285">
        <v>0.22600000000000001</v>
      </c>
      <c r="F48" s="285">
        <v>0.26100000000000001</v>
      </c>
      <c r="G48" s="285">
        <v>0.214</v>
      </c>
      <c r="H48" s="285">
        <v>0.219</v>
      </c>
      <c r="I48" s="285">
        <v>0.189</v>
      </c>
      <c r="J48" s="285">
        <v>0.222</v>
      </c>
      <c r="K48" s="285">
        <v>0.13700000000000001</v>
      </c>
      <c r="L48" s="285">
        <v>6.3E-2</v>
      </c>
      <c r="M48" s="285">
        <v>4.9000000000000002E-2</v>
      </c>
      <c r="N48" s="285">
        <v>3.7999999999999999E-2</v>
      </c>
      <c r="O48" s="285">
        <v>2.8000000000000001E-2</v>
      </c>
      <c r="P48" s="285">
        <v>2.1000000000000001E-2</v>
      </c>
      <c r="Q48" s="285">
        <v>0.27</v>
      </c>
      <c r="R48" s="285">
        <v>0.16</v>
      </c>
      <c r="S48" s="285">
        <v>1.7000000000000001E-2</v>
      </c>
      <c r="T48" s="285">
        <v>1.2999999999999999E-2</v>
      </c>
      <c r="U48" s="285">
        <v>0.01</v>
      </c>
      <c r="V48" s="285">
        <v>0.01</v>
      </c>
      <c r="W48" s="520">
        <v>8.9999999999999993E-3</v>
      </c>
      <c r="X48" s="285">
        <v>4.0000000000000001E-3</v>
      </c>
      <c r="Y48" s="285">
        <v>7.0000000000000001E-3</v>
      </c>
      <c r="Z48" s="285">
        <v>0</v>
      </c>
      <c r="AA48" s="285">
        <v>0</v>
      </c>
      <c r="AB48" s="200" t="s">
        <v>15</v>
      </c>
      <c r="AD48" s="566"/>
      <c r="AE48" s="568"/>
    </row>
    <row r="49" spans="1:31">
      <c r="A49" s="1106"/>
      <c r="B49" s="92" t="s">
        <v>57</v>
      </c>
      <c r="C49" s="285">
        <v>450</v>
      </c>
      <c r="D49" s="285">
        <v>464</v>
      </c>
      <c r="E49" s="285">
        <v>503</v>
      </c>
      <c r="F49" s="285">
        <v>500</v>
      </c>
      <c r="G49" s="285">
        <v>450</v>
      </c>
      <c r="H49" s="285">
        <v>465</v>
      </c>
      <c r="I49" s="285">
        <v>390</v>
      </c>
      <c r="J49" s="285">
        <v>460</v>
      </c>
      <c r="K49" s="285">
        <v>290</v>
      </c>
      <c r="L49" s="285">
        <v>135</v>
      </c>
      <c r="M49" s="285">
        <v>110</v>
      </c>
      <c r="N49" s="285">
        <v>90</v>
      </c>
      <c r="O49" s="285">
        <v>95</v>
      </c>
      <c r="P49" s="285"/>
      <c r="Q49" s="285"/>
      <c r="R49" s="285"/>
      <c r="S49" s="285"/>
      <c r="T49" s="285"/>
      <c r="U49" s="285"/>
      <c r="V49" s="285"/>
      <c r="W49" s="285"/>
      <c r="X49" s="285"/>
      <c r="Y49" s="285"/>
      <c r="Z49" s="285"/>
      <c r="AA49" s="285"/>
    </row>
    <row r="50" spans="1:31" ht="15.5">
      <c r="A50" s="1106"/>
      <c r="B50" s="92" t="s">
        <v>524</v>
      </c>
      <c r="C50" s="285">
        <v>450</v>
      </c>
      <c r="D50" s="285">
        <v>435</v>
      </c>
      <c r="E50" s="285">
        <v>422</v>
      </c>
      <c r="F50" s="285">
        <v>500</v>
      </c>
      <c r="G50" s="285">
        <v>450</v>
      </c>
      <c r="H50" s="285">
        <v>444</v>
      </c>
      <c r="I50" s="285">
        <v>390</v>
      </c>
      <c r="J50" s="285">
        <v>460</v>
      </c>
      <c r="K50" s="285">
        <v>290</v>
      </c>
      <c r="L50" s="285">
        <v>135</v>
      </c>
      <c r="M50" s="285">
        <v>104</v>
      </c>
      <c r="N50" s="285">
        <v>80</v>
      </c>
      <c r="O50" s="285">
        <v>59</v>
      </c>
      <c r="P50" s="285">
        <v>45</v>
      </c>
      <c r="Q50" s="285">
        <v>58</v>
      </c>
      <c r="R50" s="285">
        <v>34</v>
      </c>
      <c r="S50" s="285">
        <v>36</v>
      </c>
      <c r="T50" s="285">
        <v>28</v>
      </c>
      <c r="U50" s="285">
        <v>22</v>
      </c>
      <c r="V50" s="285">
        <v>23</v>
      </c>
      <c r="W50" s="520">
        <v>20</v>
      </c>
      <c r="X50" s="285">
        <v>9</v>
      </c>
      <c r="Y50" s="285">
        <v>15</v>
      </c>
      <c r="Z50" s="285">
        <v>0</v>
      </c>
      <c r="AA50" s="285">
        <v>0</v>
      </c>
      <c r="AD50" s="566"/>
      <c r="AE50" s="568"/>
    </row>
    <row r="51" spans="1:31" ht="15.5">
      <c r="A51" s="1106"/>
      <c r="B51" s="92" t="s">
        <v>56</v>
      </c>
      <c r="C51" s="285">
        <v>546.66666666666663</v>
      </c>
      <c r="D51" s="285">
        <v>497.84482758620692</v>
      </c>
      <c r="E51" s="285">
        <v>449.3041749502982</v>
      </c>
      <c r="F51" s="285">
        <v>522</v>
      </c>
      <c r="G51" s="285">
        <v>475.55555555555554</v>
      </c>
      <c r="H51" s="285">
        <v>470.96774193548384</v>
      </c>
      <c r="I51" s="285">
        <v>484.61538461538464</v>
      </c>
      <c r="J51" s="285">
        <v>482.60869565217394</v>
      </c>
      <c r="K51" s="285">
        <v>472.41379310344826</v>
      </c>
      <c r="L51" s="285">
        <v>466.66666666666669</v>
      </c>
      <c r="M51" s="285">
        <v>445.45454545454544</v>
      </c>
      <c r="N51" s="285">
        <v>422.22222222222223</v>
      </c>
      <c r="O51" s="285">
        <v>294.73684210526318</v>
      </c>
      <c r="P51" s="285"/>
      <c r="Q51" s="285"/>
      <c r="R51" s="285"/>
      <c r="S51" s="285">
        <v>472.20000000000005</v>
      </c>
      <c r="T51" s="285">
        <v>464.3</v>
      </c>
      <c r="U51" s="285">
        <v>454.5</v>
      </c>
      <c r="V51" s="520">
        <v>478.3</v>
      </c>
      <c r="W51" s="520">
        <v>450</v>
      </c>
      <c r="X51" s="285">
        <v>457.1</v>
      </c>
      <c r="Y51" s="285">
        <v>455.5</v>
      </c>
      <c r="Z51" s="285"/>
      <c r="AA51" s="520">
        <v>0</v>
      </c>
      <c r="AD51" s="566"/>
      <c r="AE51" s="568"/>
    </row>
    <row r="52" spans="1:31" ht="15.5">
      <c r="A52" s="1106" t="s">
        <v>3</v>
      </c>
      <c r="B52" s="92" t="s">
        <v>84</v>
      </c>
      <c r="C52" s="285">
        <v>12.513999999999999</v>
      </c>
      <c r="D52" s="285">
        <v>12.670999999999999</v>
      </c>
      <c r="E52" s="285">
        <v>12.5</v>
      </c>
      <c r="F52" s="285">
        <v>12.143000000000001</v>
      </c>
      <c r="G52" s="285">
        <v>4.2789999999999999</v>
      </c>
      <c r="H52" s="285">
        <v>2.2000000000000002</v>
      </c>
      <c r="I52" s="285">
        <v>3</v>
      </c>
      <c r="J52" s="285">
        <v>3.4</v>
      </c>
      <c r="K52" s="285">
        <v>3.5</v>
      </c>
      <c r="L52" s="285">
        <v>3.3</v>
      </c>
      <c r="M52" s="285">
        <v>2.4</v>
      </c>
      <c r="N52" s="285">
        <v>1.3</v>
      </c>
      <c r="O52" s="285">
        <v>1.1000000000000001</v>
      </c>
      <c r="P52" s="285">
        <v>1.5</v>
      </c>
      <c r="Q52" s="285">
        <v>1.8</v>
      </c>
      <c r="R52" s="285">
        <v>1.972</v>
      </c>
      <c r="S52" s="285">
        <v>1.8440000000000001</v>
      </c>
      <c r="T52" s="285">
        <v>1.679</v>
      </c>
      <c r="U52" s="285">
        <v>1.51</v>
      </c>
      <c r="V52" s="285">
        <v>1.3520000000000001</v>
      </c>
      <c r="W52" s="520">
        <v>2.153</v>
      </c>
      <c r="X52" s="285">
        <v>1.8071600000000001</v>
      </c>
      <c r="Y52" s="285">
        <v>1.8064200000000001</v>
      </c>
      <c r="Z52" s="285">
        <v>1.8108499999999998</v>
      </c>
      <c r="AA52" s="285">
        <v>1.7960499999999999</v>
      </c>
      <c r="AD52" s="566"/>
      <c r="AE52" s="568"/>
    </row>
    <row r="53" spans="1:31">
      <c r="A53" s="1106"/>
      <c r="B53" s="92" t="s">
        <v>57</v>
      </c>
      <c r="C53" s="285">
        <v>6821</v>
      </c>
      <c r="D53" s="285">
        <v>7011</v>
      </c>
      <c r="E53" s="285">
        <v>6200</v>
      </c>
      <c r="F53" s="285">
        <v>5300</v>
      </c>
      <c r="G53" s="285">
        <v>2200</v>
      </c>
      <c r="H53" s="285">
        <v>5800</v>
      </c>
      <c r="I53" s="285">
        <v>1900</v>
      </c>
      <c r="J53" s="285">
        <v>2000</v>
      </c>
      <c r="K53" s="285">
        <v>2112</v>
      </c>
      <c r="L53" s="285">
        <v>1500</v>
      </c>
      <c r="M53" s="285">
        <v>1000</v>
      </c>
      <c r="N53" s="285">
        <v>1100</v>
      </c>
      <c r="O53" s="285">
        <v>1000</v>
      </c>
      <c r="P53" s="285">
        <v>1000</v>
      </c>
      <c r="Q53" s="285">
        <v>1000</v>
      </c>
      <c r="R53" s="285"/>
      <c r="S53" s="285"/>
      <c r="T53" s="285"/>
      <c r="U53" s="285"/>
      <c r="V53" s="285"/>
      <c r="W53" s="285"/>
      <c r="X53" s="285"/>
      <c r="Y53" s="285"/>
      <c r="Z53" s="285"/>
      <c r="AA53" s="285"/>
    </row>
    <row r="54" spans="1:31" ht="15.5">
      <c r="A54" s="1106"/>
      <c r="B54" s="92" t="s">
        <v>524</v>
      </c>
      <c r="C54" s="285">
        <v>6703</v>
      </c>
      <c r="D54" s="285">
        <v>6730</v>
      </c>
      <c r="E54" s="285">
        <v>6200</v>
      </c>
      <c r="F54" s="285">
        <v>5300</v>
      </c>
      <c r="G54" s="285">
        <v>2200</v>
      </c>
      <c r="H54" s="285">
        <v>5800</v>
      </c>
      <c r="I54" s="285">
        <v>1526</v>
      </c>
      <c r="J54" s="285">
        <v>2823</v>
      </c>
      <c r="K54" s="285">
        <v>1548</v>
      </c>
      <c r="L54" s="285">
        <v>1500</v>
      </c>
      <c r="M54" s="285">
        <v>790</v>
      </c>
      <c r="N54" s="285">
        <v>869</v>
      </c>
      <c r="O54" s="285">
        <v>423</v>
      </c>
      <c r="P54" s="285">
        <v>1062</v>
      </c>
      <c r="Q54" s="285">
        <v>1179</v>
      </c>
      <c r="R54" s="285">
        <v>984</v>
      </c>
      <c r="S54" s="285">
        <v>950</v>
      </c>
      <c r="T54" s="285">
        <v>874</v>
      </c>
      <c r="U54" s="285">
        <v>793</v>
      </c>
      <c r="V54" s="285">
        <v>717</v>
      </c>
      <c r="W54" s="285">
        <v>882</v>
      </c>
      <c r="X54" s="285">
        <v>877</v>
      </c>
      <c r="Y54" s="285">
        <v>876</v>
      </c>
      <c r="Z54" s="285">
        <v>878</v>
      </c>
      <c r="AA54" s="285">
        <v>907</v>
      </c>
      <c r="AD54" s="566"/>
      <c r="AE54" s="568"/>
    </row>
    <row r="55" spans="1:31">
      <c r="A55" s="1106"/>
      <c r="B55" s="92" t="s">
        <v>56</v>
      </c>
      <c r="C55" s="285">
        <v>1834.6283536138396</v>
      </c>
      <c r="D55" s="285">
        <v>1807.3028098702039</v>
      </c>
      <c r="E55" s="285">
        <v>2016.1290322580646</v>
      </c>
      <c r="F55" s="285">
        <v>2291.132075471698</v>
      </c>
      <c r="G55" s="285">
        <v>1945</v>
      </c>
      <c r="H55" s="285">
        <v>379.31034482758622</v>
      </c>
      <c r="I55" s="285">
        <v>1578.9473684210527</v>
      </c>
      <c r="J55" s="285">
        <v>1700</v>
      </c>
      <c r="K55" s="285">
        <v>1657.1969696969697</v>
      </c>
      <c r="L55" s="285">
        <v>2200</v>
      </c>
      <c r="M55" s="285">
        <v>2400</v>
      </c>
      <c r="N55" s="285">
        <v>1181.8181818181818</v>
      </c>
      <c r="O55" s="285">
        <v>1100</v>
      </c>
      <c r="P55" s="285">
        <v>1500</v>
      </c>
      <c r="Q55" s="285">
        <v>1800</v>
      </c>
      <c r="R55" s="285">
        <v>2004.1000000000001</v>
      </c>
      <c r="S55" s="285">
        <v>1941.1000000000001</v>
      </c>
      <c r="T55" s="285">
        <v>1921.1000000000001</v>
      </c>
      <c r="U55" s="285">
        <v>1904.2</v>
      </c>
      <c r="V55" s="285">
        <v>1885.6000000000001</v>
      </c>
      <c r="W55" s="285"/>
      <c r="X55" s="285"/>
      <c r="Y55" s="285"/>
      <c r="Z55" s="285"/>
      <c r="AA55" s="520">
        <v>1979.3</v>
      </c>
    </row>
    <row r="56" spans="1:31">
      <c r="A56" s="1107" t="s">
        <v>32</v>
      </c>
      <c r="B56" s="92" t="s">
        <v>84</v>
      </c>
      <c r="C56" s="520">
        <v>23.6</v>
      </c>
      <c r="D56" s="520">
        <v>25.5</v>
      </c>
      <c r="E56" s="520">
        <v>24.7</v>
      </c>
      <c r="F56" s="520">
        <v>27.6</v>
      </c>
      <c r="G56" s="520">
        <v>46.01</v>
      </c>
      <c r="H56" s="520">
        <v>24.15</v>
      </c>
      <c r="I56" s="520">
        <v>30</v>
      </c>
      <c r="J56" s="520">
        <v>34.450000000000003</v>
      </c>
      <c r="K56" s="520">
        <v>43.588034919999998</v>
      </c>
      <c r="L56" s="520">
        <v>34.17</v>
      </c>
      <c r="M56" s="520">
        <v>33.159999999999997</v>
      </c>
      <c r="N56" s="520">
        <v>32</v>
      </c>
      <c r="O56" s="520">
        <v>32.811999999999998</v>
      </c>
      <c r="P56" s="520">
        <v>33.700000000000003</v>
      </c>
      <c r="Q56" s="520">
        <v>33.500010000000003</v>
      </c>
      <c r="R56" s="520">
        <v>35.749780000000001</v>
      </c>
      <c r="S56" s="520">
        <v>27.966999999999999</v>
      </c>
      <c r="T56" s="520">
        <v>26.975000000000001</v>
      </c>
      <c r="U56" s="520">
        <v>34.01</v>
      </c>
      <c r="V56" s="520">
        <v>37.192999999999998</v>
      </c>
      <c r="W56" s="520">
        <v>19.478000000000002</v>
      </c>
      <c r="X56" s="285">
        <v>27.51</v>
      </c>
      <c r="Y56" s="285">
        <v>24.824999999999999</v>
      </c>
      <c r="Z56" s="285">
        <v>23.8</v>
      </c>
      <c r="AA56" s="285">
        <v>128.78300999999999</v>
      </c>
    </row>
    <row r="57" spans="1:31">
      <c r="A57" s="1107"/>
      <c r="B57" s="92" t="s">
        <v>57</v>
      </c>
      <c r="C57" s="285"/>
      <c r="D57" s="285"/>
      <c r="E57" s="285"/>
      <c r="F57" s="285"/>
      <c r="G57" s="285"/>
      <c r="H57" s="285"/>
      <c r="I57" s="285"/>
      <c r="J57" s="285"/>
      <c r="K57" s="285"/>
      <c r="L57" s="285"/>
      <c r="M57" s="285"/>
      <c r="N57" s="285"/>
      <c r="O57" s="285"/>
      <c r="P57" s="285"/>
      <c r="Q57" s="285"/>
      <c r="R57" s="285"/>
      <c r="S57" s="285"/>
      <c r="T57" s="285"/>
      <c r="U57" s="285"/>
      <c r="V57" s="285"/>
      <c r="W57" s="285"/>
      <c r="X57" s="285"/>
      <c r="Y57" s="285"/>
      <c r="Z57" s="285"/>
      <c r="AA57" s="285"/>
    </row>
    <row r="58" spans="1:31" ht="14.15" customHeight="1">
      <c r="A58" s="1107"/>
      <c r="B58" s="92" t="s">
        <v>524</v>
      </c>
      <c r="C58" s="520">
        <v>16370</v>
      </c>
      <c r="D58" s="520">
        <v>17473</v>
      </c>
      <c r="E58" s="520">
        <v>16823</v>
      </c>
      <c r="F58" s="520">
        <v>20000</v>
      </c>
      <c r="G58" s="520">
        <v>19573</v>
      </c>
      <c r="H58" s="520">
        <v>18569</v>
      </c>
      <c r="I58" s="520">
        <v>17040</v>
      </c>
      <c r="J58" s="520">
        <v>16195</v>
      </c>
      <c r="K58" s="520">
        <v>16800</v>
      </c>
      <c r="L58" s="520">
        <v>14466</v>
      </c>
      <c r="M58" s="520">
        <v>11410</v>
      </c>
      <c r="N58" s="520">
        <v>8551</v>
      </c>
      <c r="O58" s="520">
        <v>8768</v>
      </c>
      <c r="P58" s="520">
        <v>21407</v>
      </c>
      <c r="Q58" s="520">
        <v>21338</v>
      </c>
      <c r="R58" s="520">
        <v>22509</v>
      </c>
      <c r="S58" s="520">
        <v>19093</v>
      </c>
      <c r="T58" s="520">
        <v>19729</v>
      </c>
      <c r="U58" s="520">
        <v>26944</v>
      </c>
      <c r="V58" s="520">
        <v>29608</v>
      </c>
      <c r="W58" s="520">
        <v>21813</v>
      </c>
      <c r="X58" s="285"/>
      <c r="Y58" s="285"/>
      <c r="Z58" s="520">
        <v>24006</v>
      </c>
      <c r="AA58" s="285">
        <v>17185</v>
      </c>
    </row>
    <row r="59" spans="1:31">
      <c r="A59" s="1107"/>
      <c r="B59" s="92" t="s">
        <v>56</v>
      </c>
      <c r="C59" s="520">
        <v>1441.7</v>
      </c>
      <c r="D59" s="520">
        <v>1459.4</v>
      </c>
      <c r="E59" s="520">
        <v>1468.2</v>
      </c>
      <c r="F59" s="520">
        <v>1380</v>
      </c>
      <c r="G59" s="520">
        <v>1537.8000000000002</v>
      </c>
      <c r="H59" s="520">
        <v>1653.3000000000002</v>
      </c>
      <c r="I59" s="520">
        <v>1778.2</v>
      </c>
      <c r="J59" s="520">
        <v>1932.7</v>
      </c>
      <c r="K59" s="520">
        <v>2071.4</v>
      </c>
      <c r="L59" s="520">
        <v>2362.1</v>
      </c>
      <c r="M59" s="520">
        <v>2906.2000000000003</v>
      </c>
      <c r="N59" s="520">
        <v>3742.3</v>
      </c>
      <c r="O59" s="520">
        <v>3742.2000000000003</v>
      </c>
      <c r="P59" s="520">
        <v>1574.3000000000002</v>
      </c>
      <c r="Q59" s="520">
        <v>1570</v>
      </c>
      <c r="R59" s="520">
        <v>1588.2</v>
      </c>
      <c r="S59" s="520">
        <v>1709</v>
      </c>
      <c r="T59" s="520">
        <v>2103.2000000000003</v>
      </c>
      <c r="U59" s="520">
        <v>2057.1</v>
      </c>
      <c r="V59" s="520">
        <v>2084.3000000000002</v>
      </c>
      <c r="W59" s="520">
        <v>2111.5</v>
      </c>
      <c r="X59" s="285"/>
      <c r="Y59" s="285"/>
      <c r="Z59" s="285"/>
      <c r="AA59" s="520">
        <v>7494</v>
      </c>
      <c r="AB59" t="s">
        <v>15</v>
      </c>
    </row>
    <row r="60" spans="1:31" ht="15.5">
      <c r="A60" s="1106" t="s">
        <v>1</v>
      </c>
      <c r="B60" s="92" t="s">
        <v>84</v>
      </c>
      <c r="C60" s="285">
        <v>0.85</v>
      </c>
      <c r="D60" s="285">
        <v>0.55000000000000004</v>
      </c>
      <c r="E60" s="285">
        <v>0.75</v>
      </c>
      <c r="F60" s="285">
        <v>0.70099999999999996</v>
      </c>
      <c r="G60" s="285">
        <v>0.8</v>
      </c>
      <c r="H60" s="285">
        <v>0.79500000000000004</v>
      </c>
      <c r="I60" s="285">
        <v>0.75</v>
      </c>
      <c r="J60" s="285">
        <v>0.877</v>
      </c>
      <c r="K60" s="285">
        <v>0.83699999999999997</v>
      </c>
      <c r="L60" s="285">
        <v>0.78100000000000003</v>
      </c>
      <c r="M60" s="285">
        <v>0.98</v>
      </c>
      <c r="N60" s="285">
        <v>0.878</v>
      </c>
      <c r="O60" s="285">
        <v>0.9</v>
      </c>
      <c r="P60" s="285">
        <v>0.9</v>
      </c>
      <c r="Q60" s="285">
        <v>0.90900000000000003</v>
      </c>
      <c r="R60" s="285">
        <v>0.93700000000000006</v>
      </c>
      <c r="S60" s="285">
        <v>0.93500000000000005</v>
      </c>
      <c r="T60" s="285">
        <v>0.94799999999999995</v>
      </c>
      <c r="U60" s="285">
        <v>0.96099999999999997</v>
      </c>
      <c r="V60" s="285">
        <v>0.97299999999999998</v>
      </c>
      <c r="W60" s="520">
        <v>0.93799999999999994</v>
      </c>
      <c r="X60" s="285">
        <v>0.97135000000000005</v>
      </c>
      <c r="Y60" s="285">
        <v>0.97348999999999997</v>
      </c>
      <c r="Z60" s="285">
        <v>0.96953999999999996</v>
      </c>
      <c r="AA60" s="285">
        <v>0.97145999999999999</v>
      </c>
      <c r="AD60" s="566"/>
      <c r="AE60" s="568"/>
    </row>
    <row r="61" spans="1:31">
      <c r="A61" s="1106"/>
      <c r="B61" s="92" t="s">
        <v>57</v>
      </c>
      <c r="C61" s="285">
        <v>650</v>
      </c>
      <c r="D61" s="285">
        <v>500</v>
      </c>
      <c r="E61" s="285">
        <v>600</v>
      </c>
      <c r="F61" s="285">
        <v>500</v>
      </c>
      <c r="G61" s="285">
        <v>550</v>
      </c>
      <c r="H61" s="285">
        <v>568</v>
      </c>
      <c r="I61" s="285">
        <v>500</v>
      </c>
      <c r="J61" s="285">
        <v>506</v>
      </c>
      <c r="K61" s="285">
        <v>533</v>
      </c>
      <c r="L61" s="285">
        <v>537</v>
      </c>
      <c r="M61" s="285">
        <v>580</v>
      </c>
      <c r="N61" s="285">
        <v>638</v>
      </c>
      <c r="O61" s="285">
        <v>650</v>
      </c>
      <c r="P61" s="285">
        <v>650</v>
      </c>
      <c r="Q61" s="285"/>
      <c r="R61" s="285"/>
      <c r="S61" s="285"/>
      <c r="T61" s="285"/>
      <c r="U61" s="285"/>
      <c r="V61" s="285"/>
      <c r="W61" s="285"/>
      <c r="X61" s="285"/>
      <c r="Y61" s="285"/>
      <c r="Z61" s="285"/>
      <c r="AA61" s="285"/>
    </row>
    <row r="62" spans="1:31">
      <c r="A62" s="1106"/>
      <c r="B62" s="92" t="s">
        <v>524</v>
      </c>
      <c r="C62" s="285">
        <v>650</v>
      </c>
      <c r="D62" s="285">
        <v>500</v>
      </c>
      <c r="E62" s="285">
        <v>600</v>
      </c>
      <c r="F62" s="285">
        <v>500</v>
      </c>
      <c r="G62" s="285">
        <v>550</v>
      </c>
      <c r="H62" s="285">
        <v>550</v>
      </c>
      <c r="I62" s="285">
        <v>500</v>
      </c>
      <c r="J62" s="285">
        <v>543</v>
      </c>
      <c r="K62" s="285">
        <v>563</v>
      </c>
      <c r="L62" s="285">
        <v>580</v>
      </c>
      <c r="M62" s="285">
        <v>598</v>
      </c>
      <c r="N62" s="285">
        <v>616</v>
      </c>
      <c r="O62" s="285">
        <v>650</v>
      </c>
      <c r="P62" s="285">
        <v>650</v>
      </c>
      <c r="Q62" s="285">
        <v>646</v>
      </c>
      <c r="R62" s="285">
        <v>658</v>
      </c>
      <c r="S62" s="285">
        <v>663</v>
      </c>
      <c r="T62" s="285">
        <v>671</v>
      </c>
      <c r="U62" s="285">
        <v>679</v>
      </c>
      <c r="V62" s="285">
        <v>686</v>
      </c>
      <c r="W62" s="520">
        <v>676</v>
      </c>
      <c r="X62" s="285">
        <v>677</v>
      </c>
      <c r="Y62" s="285">
        <v>678</v>
      </c>
      <c r="Z62" s="285">
        <v>676</v>
      </c>
      <c r="AA62" s="285">
        <v>687</v>
      </c>
    </row>
    <row r="63" spans="1:31" ht="15.5">
      <c r="A63" s="1106"/>
      <c r="B63" s="92" t="s">
        <v>56</v>
      </c>
      <c r="C63" s="285">
        <v>1307.6923076923076</v>
      </c>
      <c r="D63" s="285">
        <v>1100</v>
      </c>
      <c r="E63" s="285">
        <v>1250</v>
      </c>
      <c r="F63" s="285">
        <v>1402</v>
      </c>
      <c r="G63" s="285">
        <v>1454.5454545454545</v>
      </c>
      <c r="H63" s="285">
        <v>1399.6478873239437</v>
      </c>
      <c r="I63" s="285">
        <v>1500</v>
      </c>
      <c r="J63" s="285">
        <v>1733.201581027668</v>
      </c>
      <c r="K63" s="285">
        <v>1570.3564727954972</v>
      </c>
      <c r="L63" s="285">
        <v>1454.3761638733706</v>
      </c>
      <c r="M63" s="285">
        <v>1689.655172413793</v>
      </c>
      <c r="N63" s="285">
        <v>1376.1755485893416</v>
      </c>
      <c r="O63" s="285">
        <v>1384.6153846153845</v>
      </c>
      <c r="P63" s="285">
        <v>1384.6153846153845</v>
      </c>
      <c r="Q63" s="285">
        <v>1407.1000000000001</v>
      </c>
      <c r="R63" s="285">
        <v>1424</v>
      </c>
      <c r="S63" s="285">
        <v>1410.3000000000002</v>
      </c>
      <c r="T63" s="285">
        <v>1412.8000000000002</v>
      </c>
      <c r="U63" s="285">
        <v>1415.3000000000002</v>
      </c>
      <c r="V63" s="285">
        <v>1418.4</v>
      </c>
      <c r="W63" s="520">
        <v>1387.6000000000001</v>
      </c>
      <c r="X63" s="285">
        <v>1435.2</v>
      </c>
      <c r="Y63" s="285">
        <v>1435.7</v>
      </c>
      <c r="Z63" s="285">
        <v>1434.3</v>
      </c>
      <c r="AA63" s="520">
        <v>1415.1</v>
      </c>
      <c r="AD63" s="566"/>
      <c r="AE63" s="568"/>
    </row>
    <row r="64" spans="1:31">
      <c r="A64" s="1106" t="s">
        <v>0</v>
      </c>
      <c r="B64" s="92" t="s">
        <v>84</v>
      </c>
      <c r="C64" s="285">
        <v>22</v>
      </c>
      <c r="D64" s="285">
        <v>22.4</v>
      </c>
      <c r="E64" s="285">
        <v>22</v>
      </c>
      <c r="F64" s="285">
        <v>22.2</v>
      </c>
      <c r="G64" s="285">
        <v>18.724</v>
      </c>
      <c r="H64" s="285">
        <v>22.2</v>
      </c>
      <c r="I64" s="285">
        <v>22</v>
      </c>
      <c r="J64" s="285">
        <v>22.3</v>
      </c>
      <c r="K64" s="285">
        <v>19.422999999999998</v>
      </c>
      <c r="L64" s="285">
        <v>20.861999999999998</v>
      </c>
      <c r="M64" s="285">
        <v>21</v>
      </c>
      <c r="N64" s="285">
        <v>18.222999999999999</v>
      </c>
      <c r="O64" s="285">
        <v>19</v>
      </c>
      <c r="P64" s="285">
        <v>19</v>
      </c>
      <c r="Q64" s="285">
        <v>24.486000000000001</v>
      </c>
      <c r="R64" s="285">
        <v>26.337123540258148</v>
      </c>
      <c r="S64" s="520">
        <v>4.391</v>
      </c>
      <c r="T64" s="520">
        <v>3.7869999999999999</v>
      </c>
      <c r="U64" s="520">
        <v>3.4780000000000002</v>
      </c>
      <c r="V64" s="520">
        <v>3.8849999999999998</v>
      </c>
      <c r="W64" s="520">
        <v>3.7170000000000001</v>
      </c>
      <c r="X64" s="285"/>
      <c r="Y64" s="285"/>
      <c r="Z64" s="285"/>
      <c r="AA64" s="285">
        <v>54.273669999999996</v>
      </c>
    </row>
    <row r="65" spans="1:27">
      <c r="A65" s="1106"/>
      <c r="B65" s="92" t="s">
        <v>57</v>
      </c>
      <c r="C65" s="285">
        <v>6500</v>
      </c>
      <c r="D65" s="285">
        <v>6698</v>
      </c>
      <c r="E65" s="285">
        <v>7265</v>
      </c>
      <c r="F65" s="285">
        <v>6700</v>
      </c>
      <c r="G65" s="285">
        <v>6882</v>
      </c>
      <c r="H65" s="285">
        <v>7112</v>
      </c>
      <c r="I65" s="285">
        <v>7402</v>
      </c>
      <c r="J65" s="285">
        <v>7497</v>
      </c>
      <c r="K65" s="285">
        <v>7902</v>
      </c>
      <c r="L65" s="285">
        <v>7963</v>
      </c>
      <c r="M65" s="285">
        <v>8600</v>
      </c>
      <c r="N65" s="285">
        <v>9446</v>
      </c>
      <c r="O65" s="285">
        <v>9600</v>
      </c>
      <c r="P65" s="285">
        <v>9600</v>
      </c>
      <c r="Q65" s="285">
        <v>9600</v>
      </c>
      <c r="R65" s="285">
        <v>9600</v>
      </c>
      <c r="S65" s="285"/>
      <c r="T65" s="285"/>
      <c r="U65" s="285"/>
      <c r="V65" s="285"/>
      <c r="W65" s="285"/>
      <c r="X65" s="285"/>
      <c r="Y65" s="285"/>
      <c r="Z65" s="285"/>
      <c r="AA65" s="285"/>
    </row>
    <row r="66" spans="1:27">
      <c r="A66" s="1106"/>
      <c r="B66" s="92" t="s">
        <v>524</v>
      </c>
      <c r="C66" s="285">
        <v>6500</v>
      </c>
      <c r="D66" s="285">
        <v>7659</v>
      </c>
      <c r="E66" s="285">
        <v>7919</v>
      </c>
      <c r="F66" s="285">
        <v>8210</v>
      </c>
      <c r="G66" s="285">
        <v>8527</v>
      </c>
      <c r="H66" s="285">
        <v>8933</v>
      </c>
      <c r="I66" s="285">
        <v>7111</v>
      </c>
      <c r="J66" s="285">
        <v>7003</v>
      </c>
      <c r="K66" s="285">
        <v>7025</v>
      </c>
      <c r="L66" s="285">
        <v>7023</v>
      </c>
      <c r="M66" s="285">
        <v>6732</v>
      </c>
      <c r="N66" s="285">
        <v>6217</v>
      </c>
      <c r="O66" s="285">
        <v>16169</v>
      </c>
      <c r="P66" s="285">
        <v>4231</v>
      </c>
      <c r="Q66" s="285">
        <v>3395</v>
      </c>
      <c r="R66" s="285">
        <v>1261</v>
      </c>
      <c r="S66" s="285">
        <v>1341</v>
      </c>
      <c r="T66" s="285">
        <v>969</v>
      </c>
      <c r="U66" s="285">
        <v>753</v>
      </c>
      <c r="V66" s="285">
        <v>830</v>
      </c>
      <c r="W66" s="520">
        <v>2460</v>
      </c>
      <c r="X66" s="285"/>
      <c r="Y66" s="285"/>
      <c r="Z66" s="285"/>
      <c r="AA66" s="285">
        <v>4868</v>
      </c>
    </row>
    <row r="67" spans="1:27">
      <c r="A67" s="1106"/>
      <c r="B67" s="92" t="s">
        <v>56</v>
      </c>
      <c r="C67" s="285">
        <v>3384.6153846153848</v>
      </c>
      <c r="D67" s="285">
        <v>3344.281875186623</v>
      </c>
      <c r="E67" s="285">
        <v>3028.2174810736406</v>
      </c>
      <c r="F67" s="285">
        <v>3313.4328358208954</v>
      </c>
      <c r="G67" s="285">
        <v>2720.7207207207207</v>
      </c>
      <c r="H67" s="285">
        <v>3121.4848143982003</v>
      </c>
      <c r="I67" s="285">
        <v>2972.1696838692246</v>
      </c>
      <c r="J67" s="285">
        <v>2974.5231425903694</v>
      </c>
      <c r="K67" s="285">
        <v>2457.9853201721085</v>
      </c>
      <c r="L67" s="285">
        <v>2619.8668843400728</v>
      </c>
      <c r="M67" s="285">
        <v>2441.8604651162791</v>
      </c>
      <c r="N67" s="285">
        <v>1929.176370950667</v>
      </c>
      <c r="O67" s="285">
        <v>1979.1666666666667</v>
      </c>
      <c r="P67" s="285">
        <v>1979.1666666666667</v>
      </c>
      <c r="Q67" s="285">
        <v>2550.625</v>
      </c>
      <c r="R67" s="285">
        <v>2743.4503687768902</v>
      </c>
      <c r="S67" s="520">
        <v>1482.4</v>
      </c>
      <c r="T67" s="520">
        <v>1491.5</v>
      </c>
      <c r="U67" s="520">
        <v>1543</v>
      </c>
      <c r="V67" s="520">
        <v>1502.9</v>
      </c>
      <c r="W67" s="520">
        <v>1511</v>
      </c>
      <c r="X67" s="285"/>
      <c r="Y67" s="285"/>
      <c r="Z67" s="285"/>
      <c r="AA67" s="520">
        <v>11149.1</v>
      </c>
    </row>
    <row r="68" spans="1:27">
      <c r="A68" s="17"/>
      <c r="B68" s="17"/>
      <c r="C68" s="43"/>
      <c r="D68" s="43"/>
      <c r="E68" s="43"/>
      <c r="F68" s="43"/>
      <c r="G68" s="43"/>
      <c r="H68" s="43"/>
      <c r="I68" s="43"/>
      <c r="J68" s="43"/>
      <c r="K68" s="43"/>
      <c r="L68" s="43"/>
      <c r="M68" s="17"/>
      <c r="P68" s="17"/>
    </row>
    <row r="69" spans="1:27" ht="15" customHeight="1">
      <c r="A69" s="44" t="s">
        <v>18</v>
      </c>
      <c r="B69" s="13"/>
      <c r="D69" s="212"/>
      <c r="E69" s="212"/>
      <c r="F69" s="212"/>
      <c r="G69" s="212"/>
      <c r="H69" s="212"/>
      <c r="I69" s="212"/>
      <c r="J69" s="212"/>
      <c r="K69" s="212"/>
      <c r="L69" s="212"/>
      <c r="M69" s="212"/>
      <c r="N69" s="212"/>
      <c r="P69" s="17"/>
    </row>
    <row r="70" spans="1:27">
      <c r="A70" s="17"/>
      <c r="B70" s="17"/>
      <c r="C70"/>
      <c r="D70" s="43"/>
      <c r="E70" s="43"/>
      <c r="F70" s="43"/>
      <c r="G70" s="43"/>
      <c r="H70" s="43"/>
      <c r="I70" s="43"/>
      <c r="J70" s="43"/>
      <c r="K70" s="43"/>
      <c r="L70" s="43"/>
      <c r="M70" s="43"/>
      <c r="P70" s="17"/>
    </row>
    <row r="71" spans="1:27" ht="15" customHeight="1">
      <c r="A71" s="212" t="s">
        <v>382</v>
      </c>
      <c r="B71" s="17"/>
      <c r="D71" s="17"/>
      <c r="E71" s="17"/>
      <c r="F71" s="17"/>
      <c r="G71" s="17"/>
      <c r="H71" s="17"/>
      <c r="I71" s="17"/>
      <c r="J71" s="17"/>
      <c r="K71" s="17"/>
      <c r="L71" s="17"/>
      <c r="M71" s="17"/>
      <c r="N71" s="17"/>
      <c r="P71" s="17"/>
    </row>
    <row r="72" spans="1:27">
      <c r="A72" s="43"/>
      <c r="B72" s="17"/>
      <c r="D72" s="41"/>
      <c r="E72" s="43"/>
      <c r="F72" s="43"/>
      <c r="G72" s="43"/>
      <c r="H72" s="43"/>
      <c r="I72" s="43"/>
      <c r="J72" s="43"/>
      <c r="K72" s="43"/>
      <c r="L72" s="43"/>
      <c r="M72" s="43"/>
      <c r="P72" s="17"/>
    </row>
    <row r="73" spans="1:27" ht="14.65" customHeight="1">
      <c r="A73" s="17" t="s">
        <v>264</v>
      </c>
      <c r="B73" s="57"/>
      <c r="D73" s="42"/>
      <c r="E73" s="42"/>
      <c r="F73" s="42"/>
      <c r="G73" s="42"/>
      <c r="H73" s="42"/>
      <c r="I73" s="42"/>
      <c r="J73" s="42"/>
      <c r="K73" s="42"/>
      <c r="L73" s="42"/>
      <c r="M73" s="42"/>
      <c r="N73" s="42"/>
      <c r="P73" s="17"/>
    </row>
    <row r="74" spans="1:27">
      <c r="A74" s="23"/>
      <c r="B74" s="17"/>
      <c r="C74" s="42"/>
      <c r="D74" s="42"/>
      <c r="E74" s="42"/>
      <c r="F74" s="42"/>
      <c r="G74" s="42"/>
      <c r="H74" s="42"/>
      <c r="I74" s="42"/>
      <c r="J74" s="42"/>
      <c r="K74" s="42"/>
      <c r="L74" s="42"/>
      <c r="M74" s="42"/>
      <c r="N74" s="42"/>
      <c r="P74" s="17"/>
    </row>
    <row r="75" spans="1:27">
      <c r="A75" s="17" t="s">
        <v>563</v>
      </c>
      <c r="B75" s="17"/>
      <c r="C75" s="42"/>
      <c r="D75" s="42"/>
      <c r="E75" s="42"/>
      <c r="F75" s="42"/>
      <c r="G75" s="42"/>
      <c r="H75" s="42"/>
      <c r="I75" s="42"/>
      <c r="J75" s="42"/>
      <c r="K75" s="42"/>
      <c r="L75" s="42"/>
      <c r="M75" s="42"/>
      <c r="N75" s="42"/>
      <c r="P75" s="17"/>
    </row>
    <row r="76" spans="1:27">
      <c r="A76" s="23"/>
      <c r="B76" s="17"/>
      <c r="C76" s="42"/>
      <c r="D76" s="42"/>
      <c r="E76" s="42"/>
      <c r="F76" s="42"/>
      <c r="G76" s="42"/>
      <c r="H76" s="42"/>
      <c r="I76" s="42"/>
      <c r="J76" s="42"/>
      <c r="K76" s="42"/>
      <c r="L76" s="42"/>
      <c r="M76" s="42"/>
      <c r="N76" s="42"/>
      <c r="P76" s="17"/>
    </row>
    <row r="77" spans="1:27">
      <c r="A77" s="17" t="s">
        <v>2735</v>
      </c>
      <c r="B77" s="17"/>
      <c r="C77" s="42"/>
      <c r="D77" s="42"/>
      <c r="E77" s="42"/>
      <c r="F77" s="42"/>
      <c r="G77" s="42"/>
      <c r="H77" s="42"/>
      <c r="I77" s="42"/>
      <c r="J77" s="42"/>
      <c r="K77" s="42"/>
      <c r="L77" s="42"/>
      <c r="M77" s="42"/>
      <c r="N77" s="42"/>
      <c r="P77" s="17"/>
    </row>
    <row r="78" spans="1:27">
      <c r="A78" s="23"/>
      <c r="B78" s="17"/>
      <c r="C78" s="42"/>
      <c r="D78" s="42"/>
      <c r="E78" s="42"/>
      <c r="F78" s="42"/>
      <c r="G78" s="42"/>
      <c r="H78" s="42"/>
      <c r="I78" s="42"/>
      <c r="J78" s="42"/>
      <c r="K78" s="42"/>
      <c r="L78" s="42"/>
      <c r="M78" s="42"/>
      <c r="N78" s="42"/>
      <c r="P78" s="17"/>
    </row>
    <row r="79" spans="1:27">
      <c r="A79" s="17" t="s">
        <v>2934</v>
      </c>
      <c r="B79" s="17"/>
      <c r="C79" s="43"/>
      <c r="D79" s="43"/>
      <c r="E79" s="43"/>
      <c r="F79" s="43"/>
      <c r="G79" s="43"/>
      <c r="H79" s="43"/>
      <c r="I79" s="43"/>
      <c r="J79" s="43"/>
      <c r="K79" s="43"/>
      <c r="L79" s="43"/>
      <c r="M79" s="17"/>
      <c r="P79" s="17"/>
    </row>
    <row r="80" spans="1:27">
      <c r="B80" s="17"/>
      <c r="C80" s="43"/>
      <c r="D80" s="43"/>
      <c r="E80" s="43"/>
      <c r="F80" s="43"/>
      <c r="G80" s="43"/>
      <c r="H80" s="43"/>
      <c r="I80" s="43"/>
      <c r="J80" s="43"/>
      <c r="K80" s="43"/>
      <c r="L80" s="43"/>
      <c r="M80" s="17"/>
      <c r="P80" s="17"/>
    </row>
    <row r="81" spans="1:16">
      <c r="A81" s="17" t="s">
        <v>2933</v>
      </c>
      <c r="B81" s="17"/>
      <c r="C81" s="43"/>
      <c r="D81" s="43"/>
      <c r="E81" s="43"/>
      <c r="F81" s="43"/>
      <c r="G81" s="43"/>
      <c r="H81" s="43"/>
      <c r="I81" s="43"/>
      <c r="J81" s="43"/>
      <c r="K81" s="43"/>
      <c r="L81" s="43"/>
      <c r="M81" s="17"/>
      <c r="P81" s="17"/>
    </row>
    <row r="82" spans="1:16">
      <c r="A82" s="17"/>
      <c r="B82" s="17"/>
      <c r="C82" s="43"/>
      <c r="D82" s="43"/>
      <c r="E82" s="43"/>
      <c r="F82" s="43"/>
      <c r="G82" s="43"/>
      <c r="H82" s="43"/>
      <c r="I82" s="43"/>
      <c r="J82" s="43"/>
      <c r="K82" s="43"/>
      <c r="L82" s="43"/>
      <c r="M82" s="17"/>
      <c r="P82" s="17"/>
    </row>
    <row r="83" spans="1:16">
      <c r="A83" s="53" t="s">
        <v>2736</v>
      </c>
      <c r="B83" s="17"/>
      <c r="C83" s="43"/>
      <c r="D83" s="43"/>
      <c r="E83" s="43"/>
      <c r="F83" s="43"/>
      <c r="G83" s="43"/>
      <c r="H83" s="43"/>
      <c r="I83" s="43"/>
      <c r="J83" s="43"/>
      <c r="K83" s="43"/>
      <c r="L83" s="43"/>
      <c r="M83" s="17"/>
      <c r="P83" s="17"/>
    </row>
    <row r="84" spans="1:16">
      <c r="A84" s="17"/>
      <c r="B84" s="17"/>
      <c r="C84" s="43"/>
      <c r="D84" s="43"/>
      <c r="E84" s="43"/>
      <c r="F84" s="43"/>
      <c r="G84" s="43"/>
      <c r="H84" s="43"/>
      <c r="I84" s="43"/>
      <c r="J84" s="43"/>
      <c r="K84" s="43"/>
      <c r="L84" s="43"/>
      <c r="M84" s="17"/>
      <c r="P84" s="17"/>
    </row>
    <row r="85" spans="1:16">
      <c r="A85" s="53" t="s">
        <v>3088</v>
      </c>
    </row>
    <row r="86" spans="1:16">
      <c r="A86" s="53"/>
    </row>
    <row r="87" spans="1:16">
      <c r="A87" s="53" t="s">
        <v>3089</v>
      </c>
    </row>
    <row r="88" spans="1:16">
      <c r="A88" s="53"/>
    </row>
    <row r="89" spans="1:16">
      <c r="A89" s="53" t="s">
        <v>3090</v>
      </c>
    </row>
    <row r="90" spans="1:16">
      <c r="A90" s="53"/>
    </row>
    <row r="91" spans="1:16">
      <c r="A91" s="17" t="s">
        <v>3370</v>
      </c>
    </row>
    <row r="92" spans="1:16">
      <c r="A92" s="53" t="s">
        <v>102</v>
      </c>
    </row>
  </sheetData>
  <protectedRanges>
    <protectedRange sqref="C36:V36" name="Range1_1_14"/>
    <protectedRange sqref="C37:V37" name="Range1_1_27"/>
  </protectedRanges>
  <mergeCells count="16">
    <mergeCell ref="A32:A35"/>
    <mergeCell ref="A56:A59"/>
    <mergeCell ref="A60:A63"/>
    <mergeCell ref="A64:A67"/>
    <mergeCell ref="A36:A39"/>
    <mergeCell ref="A40:A43"/>
    <mergeCell ref="A44:A47"/>
    <mergeCell ref="A48:A51"/>
    <mergeCell ref="A52:A55"/>
    <mergeCell ref="A4:A7"/>
    <mergeCell ref="A8:A11"/>
    <mergeCell ref="A16:A19"/>
    <mergeCell ref="A24:A27"/>
    <mergeCell ref="A28:A31"/>
    <mergeCell ref="A12:A15"/>
    <mergeCell ref="A20:A23"/>
  </mergeCells>
  <conditionalFormatting sqref="C3:M3">
    <cfRule type="expression" dxfId="39" priority="2" stopIfTrue="1">
      <formula>ISNA(ACTIVECELL)</formula>
    </cfRule>
  </conditionalFormatting>
  <conditionalFormatting sqref="N1:O2">
    <cfRule type="expression" dxfId="38" priority="1" stopIfTrue="1">
      <formula>#N/A</formula>
    </cfRule>
  </conditionalFormatting>
  <hyperlinks>
    <hyperlink ref="AC3" location="Content!A1" display="Back to content page" xr:uid="{00000000-0004-0000-3301-000000000000}"/>
  </hyperlinks>
  <pageMargins left="0.7" right="0.7" top="0.75" bottom="0.75" header="0.3" footer="0.3"/>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1-000000000000}">
  <sheetPr codeName="Sheet309"/>
  <dimension ref="A1:AC120"/>
  <sheetViews>
    <sheetView topLeftCell="O1" zoomScale="93" zoomScaleNormal="93" workbookViewId="0">
      <selection activeCell="AC18" sqref="AC18"/>
    </sheetView>
  </sheetViews>
  <sheetFormatPr defaultRowHeight="14.5"/>
  <cols>
    <col min="1" max="1" width="19.54296875" customWidth="1"/>
    <col min="2" max="2" width="27.453125" customWidth="1"/>
    <col min="3" max="3" width="12.26953125" customWidth="1"/>
    <col min="4" max="5" width="13.26953125" customWidth="1"/>
    <col min="6" max="6" width="12.26953125" customWidth="1"/>
    <col min="7" max="12" width="13.26953125" customWidth="1"/>
    <col min="13" max="13" width="12.26953125" customWidth="1"/>
    <col min="14" max="16" width="13.26953125" customWidth="1"/>
    <col min="17" max="27" width="12.26953125" customWidth="1"/>
    <col min="29" max="29" width="11.7265625" customWidth="1"/>
  </cols>
  <sheetData>
    <row r="1" spans="1:29">
      <c r="A1" s="18" t="s">
        <v>3218</v>
      </c>
      <c r="B1" s="17"/>
      <c r="C1" s="17"/>
      <c r="D1" s="17"/>
      <c r="E1" s="17"/>
      <c r="F1" s="17"/>
      <c r="G1" s="17"/>
      <c r="H1" s="17"/>
      <c r="I1" s="17"/>
      <c r="J1" s="17"/>
      <c r="K1" s="17"/>
      <c r="L1" s="17"/>
      <c r="M1" s="17"/>
      <c r="N1" s="62"/>
      <c r="O1" s="62"/>
      <c r="R1" s="13"/>
      <c r="S1" s="13"/>
      <c r="T1" s="13"/>
      <c r="U1" s="13"/>
      <c r="V1" s="13"/>
      <c r="W1" s="13"/>
      <c r="X1" s="13"/>
      <c r="Y1" s="13"/>
      <c r="Z1" s="13"/>
      <c r="AA1" s="13"/>
    </row>
    <row r="2" spans="1:29">
      <c r="A2" s="40"/>
      <c r="B2" s="40"/>
      <c r="C2" s="40"/>
      <c r="D2" s="17" t="s">
        <v>15</v>
      </c>
      <c r="E2" s="40"/>
      <c r="F2" s="40"/>
      <c r="G2" s="40"/>
      <c r="H2" s="40"/>
      <c r="I2" s="40"/>
      <c r="J2" s="40"/>
      <c r="K2" s="17"/>
      <c r="L2" s="17"/>
      <c r="M2" s="17"/>
      <c r="N2" s="62"/>
      <c r="O2" s="62"/>
      <c r="R2" s="13"/>
      <c r="S2" s="13"/>
      <c r="T2" s="13"/>
      <c r="U2" s="13"/>
      <c r="V2" s="13"/>
      <c r="W2" s="13"/>
      <c r="X2" s="13"/>
      <c r="Y2" s="13"/>
      <c r="Z2" s="13"/>
      <c r="AA2" s="13"/>
    </row>
    <row r="3" spans="1:29">
      <c r="A3" s="276" t="s">
        <v>14</v>
      </c>
      <c r="B3" s="276" t="s">
        <v>37</v>
      </c>
      <c r="C3" s="21">
        <v>2000</v>
      </c>
      <c r="D3" s="21">
        <v>2001</v>
      </c>
      <c r="E3" s="21">
        <v>2002</v>
      </c>
      <c r="F3" s="21">
        <v>2003</v>
      </c>
      <c r="G3" s="21">
        <v>2004</v>
      </c>
      <c r="H3" s="21">
        <v>2005</v>
      </c>
      <c r="I3" s="21">
        <v>2006</v>
      </c>
      <c r="J3" s="21">
        <v>2007</v>
      </c>
      <c r="K3" s="21">
        <v>2008</v>
      </c>
      <c r="L3" s="21">
        <v>2009</v>
      </c>
      <c r="M3" s="21">
        <v>2010</v>
      </c>
      <c r="N3" s="21">
        <v>2011</v>
      </c>
      <c r="O3" s="21">
        <v>2012</v>
      </c>
      <c r="P3" s="21">
        <v>2013</v>
      </c>
      <c r="Q3" s="21">
        <v>2014</v>
      </c>
      <c r="R3" s="21">
        <v>2015</v>
      </c>
      <c r="S3" s="21">
        <v>2016</v>
      </c>
      <c r="T3" s="21">
        <v>2017</v>
      </c>
      <c r="U3" s="21">
        <v>2018</v>
      </c>
      <c r="V3" s="21">
        <v>2019</v>
      </c>
      <c r="W3" s="21">
        <v>2020</v>
      </c>
      <c r="X3" s="21">
        <v>2021</v>
      </c>
      <c r="Y3" s="21">
        <v>2022</v>
      </c>
      <c r="Z3" s="21">
        <v>2023</v>
      </c>
      <c r="AA3" s="21">
        <v>2024</v>
      </c>
      <c r="AC3" s="1" t="s">
        <v>528</v>
      </c>
    </row>
    <row r="4" spans="1:29">
      <c r="A4" s="1106" t="s">
        <v>13</v>
      </c>
      <c r="B4" s="28" t="s">
        <v>84</v>
      </c>
      <c r="C4" s="285">
        <v>9.9</v>
      </c>
      <c r="D4" s="285">
        <v>2.7</v>
      </c>
      <c r="E4" s="285">
        <v>2.952</v>
      </c>
      <c r="F4" s="285">
        <v>2.6850000000000001</v>
      </c>
      <c r="G4" s="285">
        <v>2.9670000000000001</v>
      </c>
      <c r="H4" s="285">
        <v>3.7490000000000001</v>
      </c>
      <c r="I4" s="285">
        <v>3.64</v>
      </c>
      <c r="J4" s="285">
        <v>3.6</v>
      </c>
      <c r="K4" s="285">
        <v>3.5</v>
      </c>
      <c r="L4" s="285">
        <v>3.6</v>
      </c>
      <c r="M4" s="285">
        <v>3.4</v>
      </c>
      <c r="N4" s="285">
        <v>5.4</v>
      </c>
      <c r="O4" s="285">
        <v>5.5</v>
      </c>
      <c r="P4" s="285">
        <v>5.5</v>
      </c>
      <c r="Q4" s="285">
        <v>5.5</v>
      </c>
      <c r="R4" s="285">
        <v>5.5</v>
      </c>
      <c r="S4" s="285">
        <v>5.5</v>
      </c>
      <c r="T4" s="285">
        <v>5.5</v>
      </c>
      <c r="U4" s="285">
        <v>5.5</v>
      </c>
      <c r="V4" s="285">
        <v>5.4139999999999997</v>
      </c>
      <c r="W4" s="285">
        <v>3.4</v>
      </c>
      <c r="X4" s="285">
        <v>3.4</v>
      </c>
      <c r="Y4" s="285">
        <v>3.4</v>
      </c>
      <c r="Z4" s="285">
        <v>3.4</v>
      </c>
      <c r="AA4" s="285">
        <v>3.3004600000000002</v>
      </c>
    </row>
    <row r="5" spans="1:29">
      <c r="A5" s="1106"/>
      <c r="B5" s="28" t="s">
        <v>57</v>
      </c>
      <c r="C5" s="285">
        <v>10000</v>
      </c>
      <c r="D5" s="285">
        <v>2000</v>
      </c>
      <c r="E5" s="285">
        <v>2000</v>
      </c>
      <c r="F5" s="285">
        <v>2000</v>
      </c>
      <c r="G5" s="285">
        <v>2000</v>
      </c>
      <c r="H5" s="285">
        <v>2000</v>
      </c>
      <c r="I5" s="285">
        <v>2000</v>
      </c>
      <c r="J5" s="285">
        <v>2000</v>
      </c>
      <c r="K5" s="285">
        <v>2000</v>
      </c>
      <c r="L5" s="285">
        <v>2000</v>
      </c>
      <c r="M5" s="285">
        <v>2000</v>
      </c>
      <c r="N5" s="285">
        <v>3000</v>
      </c>
      <c r="O5" s="285">
        <v>3000</v>
      </c>
      <c r="P5" s="285">
        <v>3000</v>
      </c>
      <c r="Q5" s="285"/>
      <c r="R5" s="285"/>
      <c r="S5" s="285"/>
      <c r="T5" s="285"/>
      <c r="U5" s="285"/>
      <c r="V5" s="285"/>
      <c r="W5" s="285"/>
      <c r="X5" s="285"/>
      <c r="Y5" s="285"/>
      <c r="Z5" s="285"/>
      <c r="AA5" s="285"/>
    </row>
    <row r="6" spans="1:29">
      <c r="A6" s="1106"/>
      <c r="B6" s="92" t="s">
        <v>524</v>
      </c>
      <c r="C6" s="285">
        <v>10000</v>
      </c>
      <c r="D6" s="285">
        <v>2000</v>
      </c>
      <c r="E6" s="285">
        <v>2000</v>
      </c>
      <c r="F6" s="285">
        <v>2000</v>
      </c>
      <c r="G6" s="285">
        <v>2000</v>
      </c>
      <c r="H6" s="285">
        <v>2000</v>
      </c>
      <c r="I6" s="285">
        <v>2000</v>
      </c>
      <c r="J6" s="285">
        <v>2000</v>
      </c>
      <c r="K6" s="285">
        <v>2000</v>
      </c>
      <c r="L6" s="285">
        <v>2000</v>
      </c>
      <c r="M6" s="285">
        <v>2000</v>
      </c>
      <c r="N6" s="285">
        <v>3000</v>
      </c>
      <c r="O6" s="285">
        <v>3000</v>
      </c>
      <c r="P6" s="285">
        <v>3000</v>
      </c>
      <c r="Q6" s="285">
        <v>3000</v>
      </c>
      <c r="R6" s="285">
        <v>3000</v>
      </c>
      <c r="S6" s="285">
        <v>3000</v>
      </c>
      <c r="T6" s="285">
        <v>3000</v>
      </c>
      <c r="U6" s="285">
        <v>3000</v>
      </c>
      <c r="V6" s="285">
        <v>2945</v>
      </c>
      <c r="W6" s="801">
        <v>4105</v>
      </c>
      <c r="X6" s="801">
        <v>4803</v>
      </c>
      <c r="Y6" s="801">
        <v>5570</v>
      </c>
      <c r="Z6" s="801">
        <v>3255</v>
      </c>
      <c r="AA6" s="801">
        <v>5836</v>
      </c>
    </row>
    <row r="7" spans="1:29">
      <c r="A7" s="1106"/>
      <c r="B7" s="28" t="s">
        <v>56</v>
      </c>
      <c r="C7" s="285">
        <v>990</v>
      </c>
      <c r="D7" s="285">
        <v>1350</v>
      </c>
      <c r="E7" s="285">
        <v>1476</v>
      </c>
      <c r="F7" s="285">
        <v>1342.5</v>
      </c>
      <c r="G7" s="285">
        <v>1483.5</v>
      </c>
      <c r="H7" s="285">
        <v>1874.5</v>
      </c>
      <c r="I7" s="285">
        <v>1820</v>
      </c>
      <c r="J7" s="285">
        <v>1800</v>
      </c>
      <c r="K7" s="285">
        <v>1750</v>
      </c>
      <c r="L7" s="285">
        <v>1800</v>
      </c>
      <c r="M7" s="285">
        <v>1700</v>
      </c>
      <c r="N7" s="285">
        <v>1800</v>
      </c>
      <c r="O7" s="285">
        <v>1833.3333333333333</v>
      </c>
      <c r="P7" s="285">
        <v>1833.3333333333333</v>
      </c>
      <c r="Q7" s="285">
        <v>1833.3000000000002</v>
      </c>
      <c r="R7" s="285">
        <v>1833.3000000000002</v>
      </c>
      <c r="S7" s="285">
        <v>1833.3000000000002</v>
      </c>
      <c r="T7" s="285">
        <v>1833.3000000000002</v>
      </c>
      <c r="U7" s="285">
        <v>1833.3000000000002</v>
      </c>
      <c r="V7" s="285">
        <v>1838.4</v>
      </c>
      <c r="W7" s="285">
        <v>828.3</v>
      </c>
      <c r="X7" s="285">
        <v>707.9</v>
      </c>
      <c r="Y7" s="285">
        <v>610.5</v>
      </c>
      <c r="Z7" s="285">
        <v>1044.4000000000001</v>
      </c>
      <c r="AA7" s="285">
        <v>565.5</v>
      </c>
      <c r="AC7" s="33"/>
    </row>
    <row r="8" spans="1:29">
      <c r="A8" s="1106" t="s">
        <v>12</v>
      </c>
      <c r="B8" s="28" t="s">
        <v>84</v>
      </c>
      <c r="C8" s="285">
        <v>3</v>
      </c>
      <c r="D8" s="285">
        <v>3</v>
      </c>
      <c r="E8" s="285">
        <v>2.5</v>
      </c>
      <c r="F8" s="285">
        <v>2.5</v>
      </c>
      <c r="G8" s="285">
        <v>2.5</v>
      </c>
      <c r="H8" s="285">
        <v>2.5</v>
      </c>
      <c r="I8" s="285">
        <v>2.5</v>
      </c>
      <c r="J8" s="285">
        <v>2.5</v>
      </c>
      <c r="K8" s="285">
        <v>2.484</v>
      </c>
      <c r="L8" s="285">
        <v>1.865</v>
      </c>
      <c r="M8" s="285">
        <v>0.9</v>
      </c>
      <c r="N8" s="285">
        <v>0.97799999999999998</v>
      </c>
      <c r="O8" s="285">
        <v>1</v>
      </c>
      <c r="P8" s="285">
        <v>1</v>
      </c>
      <c r="Q8" s="285">
        <v>1</v>
      </c>
      <c r="R8" s="285">
        <v>1</v>
      </c>
      <c r="S8" s="285">
        <v>1</v>
      </c>
      <c r="T8" s="285">
        <v>1</v>
      </c>
      <c r="U8" s="285">
        <v>1</v>
      </c>
      <c r="V8" s="285">
        <v>0.96899999999999997</v>
      </c>
      <c r="W8" s="285">
        <v>0.98884000000000005</v>
      </c>
      <c r="X8" s="285">
        <v>0.98512</v>
      </c>
      <c r="Y8" s="285">
        <v>0.98016999999999999</v>
      </c>
      <c r="Z8" s="285">
        <v>0.98471000000000009</v>
      </c>
      <c r="AA8" s="285">
        <v>0.98333000000000004</v>
      </c>
      <c r="AB8" t="s">
        <v>15</v>
      </c>
    </row>
    <row r="9" spans="1:29">
      <c r="A9" s="1106"/>
      <c r="B9" s="28" t="s">
        <v>57</v>
      </c>
      <c r="C9" s="285">
        <v>1100</v>
      </c>
      <c r="D9" s="285">
        <v>1100</v>
      </c>
      <c r="E9" s="285">
        <v>1100</v>
      </c>
      <c r="F9" s="285">
        <v>1100</v>
      </c>
      <c r="G9" s="285">
        <v>1100</v>
      </c>
      <c r="H9" s="285">
        <v>1100</v>
      </c>
      <c r="I9" s="285">
        <v>1100</v>
      </c>
      <c r="J9" s="285">
        <v>1100</v>
      </c>
      <c r="K9" s="285"/>
      <c r="L9" s="285"/>
      <c r="M9" s="285"/>
      <c r="N9" s="285">
        <v>440</v>
      </c>
      <c r="O9" s="285">
        <v>450</v>
      </c>
      <c r="P9" s="285">
        <v>470</v>
      </c>
      <c r="Q9" s="285"/>
      <c r="R9" s="285"/>
      <c r="S9" s="285"/>
      <c r="T9" s="285"/>
      <c r="U9" s="285"/>
      <c r="V9" s="285"/>
      <c r="W9" s="285"/>
      <c r="X9" s="285"/>
      <c r="Y9" s="285"/>
      <c r="Z9" s="285"/>
      <c r="AA9" s="285"/>
    </row>
    <row r="10" spans="1:29">
      <c r="A10" s="1106"/>
      <c r="B10" s="92" t="s">
        <v>524</v>
      </c>
      <c r="C10" s="285">
        <v>1100</v>
      </c>
      <c r="D10" s="285">
        <v>905</v>
      </c>
      <c r="E10" s="285">
        <v>804</v>
      </c>
      <c r="F10" s="285">
        <v>691</v>
      </c>
      <c r="G10" s="285">
        <v>643</v>
      </c>
      <c r="H10" s="285">
        <v>604</v>
      </c>
      <c r="I10" s="285">
        <v>579</v>
      </c>
      <c r="J10" s="285">
        <v>500</v>
      </c>
      <c r="K10" s="285">
        <v>535</v>
      </c>
      <c r="L10" s="285">
        <v>400</v>
      </c>
      <c r="M10" s="285">
        <v>430</v>
      </c>
      <c r="N10" s="285">
        <v>440</v>
      </c>
      <c r="O10" s="285">
        <v>450</v>
      </c>
      <c r="P10" s="285">
        <v>470</v>
      </c>
      <c r="Q10" s="285">
        <v>500</v>
      </c>
      <c r="R10" s="285">
        <v>500</v>
      </c>
      <c r="S10" s="285">
        <v>500</v>
      </c>
      <c r="T10" s="285">
        <v>500</v>
      </c>
      <c r="U10" s="285">
        <v>500</v>
      </c>
      <c r="V10" s="285">
        <v>502</v>
      </c>
      <c r="W10" s="801">
        <v>506</v>
      </c>
      <c r="X10" s="801">
        <v>508</v>
      </c>
      <c r="Y10" s="801">
        <v>510</v>
      </c>
      <c r="Z10" s="801">
        <v>508</v>
      </c>
      <c r="AA10" s="801">
        <v>508</v>
      </c>
    </row>
    <row r="11" spans="1:29">
      <c r="A11" s="1106"/>
      <c r="B11" s="28" t="s">
        <v>56</v>
      </c>
      <c r="C11" s="285">
        <v>2727.2727272727275</v>
      </c>
      <c r="D11" s="285">
        <v>2727.2727272727275</v>
      </c>
      <c r="E11" s="285">
        <v>2272.7272727272725</v>
      </c>
      <c r="F11" s="285">
        <v>2272.7272727272725</v>
      </c>
      <c r="G11" s="285">
        <v>2272.7272727272725</v>
      </c>
      <c r="H11" s="285">
        <v>2272.7272727272725</v>
      </c>
      <c r="I11" s="285">
        <v>2272.7272727272725</v>
      </c>
      <c r="J11" s="285">
        <v>2272.7272727272725</v>
      </c>
      <c r="K11" s="285"/>
      <c r="L11" s="285"/>
      <c r="M11" s="285"/>
      <c r="N11" s="285">
        <v>2222.7272727272725</v>
      </c>
      <c r="O11" s="285">
        <v>2222.2222222222222</v>
      </c>
      <c r="P11" s="285">
        <v>2127.6595744680849</v>
      </c>
      <c r="Q11" s="285">
        <v>2000</v>
      </c>
      <c r="R11" s="285">
        <v>2000</v>
      </c>
      <c r="S11" s="285">
        <v>2000</v>
      </c>
      <c r="T11" s="285">
        <v>2000</v>
      </c>
      <c r="U11" s="285">
        <v>2000</v>
      </c>
      <c r="V11" s="285">
        <v>1930.3000000000002</v>
      </c>
      <c r="W11" s="285">
        <v>1955.6</v>
      </c>
      <c r="X11" s="285">
        <v>1941</v>
      </c>
      <c r="Y11" s="285">
        <v>1921.7</v>
      </c>
      <c r="Z11" s="285">
        <v>1939.4</v>
      </c>
      <c r="AA11" s="285">
        <v>1934</v>
      </c>
    </row>
    <row r="12" spans="1:29">
      <c r="A12" s="1106" t="s">
        <v>483</v>
      </c>
      <c r="B12" s="28" t="s">
        <v>84</v>
      </c>
      <c r="C12" s="285" t="s">
        <v>94</v>
      </c>
      <c r="D12" s="285" t="s">
        <v>94</v>
      </c>
      <c r="E12" s="285" t="s">
        <v>94</v>
      </c>
      <c r="F12" s="285" t="s">
        <v>94</v>
      </c>
      <c r="G12" s="285" t="s">
        <v>94</v>
      </c>
      <c r="H12" s="285" t="s">
        <v>94</v>
      </c>
      <c r="I12" s="285" t="s">
        <v>94</v>
      </c>
      <c r="J12" s="285" t="s">
        <v>94</v>
      </c>
      <c r="K12" s="285" t="s">
        <v>94</v>
      </c>
      <c r="L12" s="285" t="s">
        <v>94</v>
      </c>
      <c r="M12" s="285" t="s">
        <v>94</v>
      </c>
      <c r="N12" s="285" t="s">
        <v>94</v>
      </c>
      <c r="O12" s="285" t="s">
        <v>94</v>
      </c>
      <c r="P12" s="285" t="s">
        <v>94</v>
      </c>
      <c r="Q12" s="285" t="s">
        <v>94</v>
      </c>
      <c r="R12" s="285" t="s">
        <v>94</v>
      </c>
      <c r="S12" s="285" t="s">
        <v>94</v>
      </c>
      <c r="T12" s="285" t="s">
        <v>94</v>
      </c>
      <c r="U12" s="285" t="s">
        <v>94</v>
      </c>
      <c r="V12" s="285" t="s">
        <v>94</v>
      </c>
      <c r="W12" s="285" t="s">
        <v>94</v>
      </c>
      <c r="X12" s="285" t="s">
        <v>94</v>
      </c>
      <c r="Y12" s="285" t="s">
        <v>94</v>
      </c>
      <c r="Z12" s="285" t="s">
        <v>94</v>
      </c>
      <c r="AA12" s="285"/>
    </row>
    <row r="13" spans="1:29">
      <c r="A13" s="1106"/>
      <c r="B13" s="28" t="s">
        <v>57</v>
      </c>
      <c r="C13" s="285" t="s">
        <v>94</v>
      </c>
      <c r="D13" s="285" t="s">
        <v>94</v>
      </c>
      <c r="E13" s="285" t="s">
        <v>94</v>
      </c>
      <c r="F13" s="285" t="s">
        <v>94</v>
      </c>
      <c r="G13" s="285" t="s">
        <v>94</v>
      </c>
      <c r="H13" s="285" t="s">
        <v>94</v>
      </c>
      <c r="I13" s="285" t="s">
        <v>94</v>
      </c>
      <c r="J13" s="285" t="s">
        <v>94</v>
      </c>
      <c r="K13" s="285" t="s">
        <v>94</v>
      </c>
      <c r="L13" s="285" t="s">
        <v>94</v>
      </c>
      <c r="M13" s="285" t="s">
        <v>94</v>
      </c>
      <c r="N13" s="285" t="s">
        <v>94</v>
      </c>
      <c r="O13" s="285" t="s">
        <v>94</v>
      </c>
      <c r="P13" s="285" t="s">
        <v>94</v>
      </c>
      <c r="Q13" s="285" t="s">
        <v>94</v>
      </c>
      <c r="R13" s="285" t="s">
        <v>94</v>
      </c>
      <c r="S13" s="285" t="s">
        <v>94</v>
      </c>
      <c r="T13" s="285" t="s">
        <v>94</v>
      </c>
      <c r="U13" s="285" t="s">
        <v>94</v>
      </c>
      <c r="V13" s="285" t="s">
        <v>94</v>
      </c>
      <c r="W13" s="285" t="s">
        <v>94</v>
      </c>
      <c r="X13" s="285" t="s">
        <v>94</v>
      </c>
      <c r="Y13" s="285" t="s">
        <v>94</v>
      </c>
      <c r="Z13" s="285" t="s">
        <v>94</v>
      </c>
      <c r="AA13" s="285"/>
    </row>
    <row r="14" spans="1:29">
      <c r="A14" s="1106"/>
      <c r="B14" s="92" t="s">
        <v>524</v>
      </c>
      <c r="C14" s="285" t="s">
        <v>94</v>
      </c>
      <c r="D14" s="285" t="s">
        <v>94</v>
      </c>
      <c r="E14" s="285" t="s">
        <v>94</v>
      </c>
      <c r="F14" s="285" t="s">
        <v>94</v>
      </c>
      <c r="G14" s="285" t="s">
        <v>94</v>
      </c>
      <c r="H14" s="285" t="s">
        <v>94</v>
      </c>
      <c r="I14" s="285" t="s">
        <v>94</v>
      </c>
      <c r="J14" s="285" t="s">
        <v>94</v>
      </c>
      <c r="K14" s="285" t="s">
        <v>94</v>
      </c>
      <c r="L14" s="285" t="s">
        <v>94</v>
      </c>
      <c r="M14" s="285" t="s">
        <v>94</v>
      </c>
      <c r="N14" s="285" t="s">
        <v>94</v>
      </c>
      <c r="O14" s="285" t="s">
        <v>94</v>
      </c>
      <c r="P14" s="285" t="s">
        <v>94</v>
      </c>
      <c r="Q14" s="285" t="s">
        <v>94</v>
      </c>
      <c r="R14" s="285" t="s">
        <v>94</v>
      </c>
      <c r="S14" s="285" t="s">
        <v>94</v>
      </c>
      <c r="T14" s="285" t="s">
        <v>94</v>
      </c>
      <c r="U14" s="285" t="s">
        <v>94</v>
      </c>
      <c r="V14" s="285" t="s">
        <v>94</v>
      </c>
      <c r="W14" s="285" t="s">
        <v>94</v>
      </c>
      <c r="X14" s="285" t="s">
        <v>94</v>
      </c>
      <c r="Y14" s="285" t="s">
        <v>94</v>
      </c>
      <c r="Z14" s="285" t="s">
        <v>94</v>
      </c>
      <c r="AA14" s="285"/>
    </row>
    <row r="15" spans="1:29">
      <c r="A15" s="1106"/>
      <c r="B15" s="28" t="s">
        <v>56</v>
      </c>
      <c r="C15" s="285" t="s">
        <v>94</v>
      </c>
      <c r="D15" s="285" t="s">
        <v>94</v>
      </c>
      <c r="E15" s="285" t="s">
        <v>94</v>
      </c>
      <c r="F15" s="285" t="s">
        <v>94</v>
      </c>
      <c r="G15" s="285" t="s">
        <v>94</v>
      </c>
      <c r="H15" s="285" t="s">
        <v>94</v>
      </c>
      <c r="I15" s="285" t="s">
        <v>94</v>
      </c>
      <c r="J15" s="285" t="s">
        <v>94</v>
      </c>
      <c r="K15" s="285" t="s">
        <v>94</v>
      </c>
      <c r="L15" s="285" t="s">
        <v>94</v>
      </c>
      <c r="M15" s="285" t="s">
        <v>94</v>
      </c>
      <c r="N15" s="285" t="s">
        <v>94</v>
      </c>
      <c r="O15" s="285" t="s">
        <v>94</v>
      </c>
      <c r="P15" s="285" t="s">
        <v>94</v>
      </c>
      <c r="Q15" s="285" t="s">
        <v>94</v>
      </c>
      <c r="R15" s="285" t="s">
        <v>94</v>
      </c>
      <c r="S15" s="285" t="s">
        <v>94</v>
      </c>
      <c r="T15" s="285" t="s">
        <v>94</v>
      </c>
      <c r="U15" s="285" t="s">
        <v>94</v>
      </c>
      <c r="V15" s="285" t="s">
        <v>94</v>
      </c>
      <c r="W15" s="285" t="s">
        <v>94</v>
      </c>
      <c r="X15" s="285" t="s">
        <v>94</v>
      </c>
      <c r="Y15" s="285" t="s">
        <v>94</v>
      </c>
      <c r="Z15" s="285" t="s">
        <v>94</v>
      </c>
      <c r="AA15" s="285"/>
    </row>
    <row r="16" spans="1:29">
      <c r="A16" s="1107" t="s">
        <v>89</v>
      </c>
      <c r="B16" s="28" t="s">
        <v>84</v>
      </c>
      <c r="C16" s="285">
        <v>29</v>
      </c>
      <c r="D16" s="285">
        <v>30</v>
      </c>
      <c r="E16" s="285">
        <v>30</v>
      </c>
      <c r="F16" s="285">
        <v>30</v>
      </c>
      <c r="G16" s="285">
        <v>31</v>
      </c>
      <c r="H16" s="285">
        <v>31.5</v>
      </c>
      <c r="I16" s="285">
        <v>32</v>
      </c>
      <c r="J16" s="285">
        <v>32</v>
      </c>
      <c r="K16" s="285">
        <v>32.5</v>
      </c>
      <c r="L16" s="285">
        <v>25.6</v>
      </c>
      <c r="M16" s="285">
        <v>25.5</v>
      </c>
      <c r="N16" s="285">
        <v>27</v>
      </c>
      <c r="O16" s="285">
        <v>28</v>
      </c>
      <c r="P16" s="285">
        <v>28</v>
      </c>
      <c r="Q16" s="285">
        <v>30</v>
      </c>
      <c r="R16" s="285">
        <v>30.353999999999999</v>
      </c>
      <c r="S16" s="285">
        <v>28.779</v>
      </c>
      <c r="T16" s="285">
        <v>28.594999999999999</v>
      </c>
      <c r="U16" s="285">
        <v>28.527999999999999</v>
      </c>
      <c r="V16" s="285">
        <v>28.471</v>
      </c>
      <c r="W16" s="285">
        <v>30.019449999999999</v>
      </c>
      <c r="X16" s="285">
        <v>30.136689999999998</v>
      </c>
      <c r="Y16" s="285">
        <v>30.235869999999998</v>
      </c>
      <c r="Z16" s="285">
        <v>30.344069999999999</v>
      </c>
      <c r="AA16" s="285">
        <v>30.4803</v>
      </c>
    </row>
    <row r="17" spans="1:29">
      <c r="A17" s="1107"/>
      <c r="B17" s="28" t="s">
        <v>57</v>
      </c>
      <c r="C17" s="285">
        <v>68000</v>
      </c>
      <c r="D17" s="285">
        <v>70000</v>
      </c>
      <c r="E17" s="285">
        <v>70000</v>
      </c>
      <c r="F17" s="285">
        <v>70000</v>
      </c>
      <c r="G17" s="285">
        <v>73000</v>
      </c>
      <c r="H17" s="285">
        <v>74000</v>
      </c>
      <c r="I17" s="285">
        <v>75000</v>
      </c>
      <c r="J17" s="285">
        <v>75000</v>
      </c>
      <c r="K17" s="285">
        <v>76000</v>
      </c>
      <c r="L17" s="285">
        <v>60958</v>
      </c>
      <c r="M17" s="285">
        <v>62000</v>
      </c>
      <c r="N17" s="285">
        <v>66000</v>
      </c>
      <c r="O17" s="285">
        <v>67000</v>
      </c>
      <c r="P17" s="285">
        <v>67000</v>
      </c>
      <c r="Q17" s="285"/>
      <c r="R17" s="285"/>
      <c r="S17" s="285"/>
      <c r="T17" s="285"/>
      <c r="U17" s="285"/>
      <c r="V17" s="285"/>
      <c r="W17" s="285"/>
      <c r="X17" s="285"/>
      <c r="Y17" s="285"/>
      <c r="Z17" s="285"/>
      <c r="AA17" s="285"/>
    </row>
    <row r="18" spans="1:29">
      <c r="A18" s="1107"/>
      <c r="B18" s="92" t="s">
        <v>524</v>
      </c>
      <c r="C18" s="285">
        <v>68000</v>
      </c>
      <c r="D18" s="285">
        <v>70000</v>
      </c>
      <c r="E18" s="285">
        <v>70000</v>
      </c>
      <c r="F18" s="285">
        <v>70000</v>
      </c>
      <c r="G18" s="285">
        <v>73000</v>
      </c>
      <c r="H18" s="285">
        <v>74000</v>
      </c>
      <c r="I18" s="285">
        <v>75000</v>
      </c>
      <c r="J18" s="285">
        <v>75000</v>
      </c>
      <c r="K18" s="285">
        <v>76000</v>
      </c>
      <c r="L18" s="285">
        <v>60450</v>
      </c>
      <c r="M18" s="285">
        <v>62000</v>
      </c>
      <c r="N18" s="285">
        <v>66000</v>
      </c>
      <c r="O18" s="285">
        <v>67000</v>
      </c>
      <c r="P18" s="285">
        <v>67000</v>
      </c>
      <c r="Q18" s="285">
        <v>68000</v>
      </c>
      <c r="R18" s="285">
        <v>70474</v>
      </c>
      <c r="S18" s="285">
        <v>68291</v>
      </c>
      <c r="T18" s="285">
        <v>68413</v>
      </c>
      <c r="U18" s="285">
        <v>68254</v>
      </c>
      <c r="V18" s="285">
        <v>68118</v>
      </c>
      <c r="W18" s="801">
        <v>71791</v>
      </c>
      <c r="X18" s="801">
        <v>72853</v>
      </c>
      <c r="Y18" s="801">
        <v>73081</v>
      </c>
      <c r="Z18" s="801">
        <v>73330</v>
      </c>
      <c r="AA18" s="801">
        <v>72215</v>
      </c>
    </row>
    <row r="19" spans="1:29">
      <c r="A19" s="1107"/>
      <c r="B19" s="28" t="s">
        <v>56</v>
      </c>
      <c r="C19" s="285">
        <v>426.47058823529414</v>
      </c>
      <c r="D19" s="285">
        <v>428.57142857142856</v>
      </c>
      <c r="E19" s="285">
        <v>428.57142857142856</v>
      </c>
      <c r="F19" s="285">
        <v>428.57142857142856</v>
      </c>
      <c r="G19" s="285">
        <v>424.65753424657532</v>
      </c>
      <c r="H19" s="285">
        <v>425.67567567567568</v>
      </c>
      <c r="I19" s="285">
        <v>426.66666666666669</v>
      </c>
      <c r="J19" s="285">
        <v>426.66666666666669</v>
      </c>
      <c r="K19" s="285">
        <v>427.63157894736844</v>
      </c>
      <c r="L19" s="285">
        <v>419.96128481905572</v>
      </c>
      <c r="M19" s="285">
        <v>411.29032258064518</v>
      </c>
      <c r="N19" s="285">
        <v>409.09090909090907</v>
      </c>
      <c r="O19" s="285">
        <v>417.91044776119401</v>
      </c>
      <c r="P19" s="285">
        <v>417.91044776119401</v>
      </c>
      <c r="Q19" s="285">
        <v>441.20000000000005</v>
      </c>
      <c r="R19" s="285">
        <v>430.70000000000005</v>
      </c>
      <c r="S19" s="285">
        <v>421.40000000000003</v>
      </c>
      <c r="T19" s="285">
        <v>418</v>
      </c>
      <c r="U19" s="285">
        <v>418</v>
      </c>
      <c r="V19" s="285">
        <v>418</v>
      </c>
      <c r="W19" s="285">
        <v>418.1</v>
      </c>
      <c r="X19" s="285">
        <v>413.7</v>
      </c>
      <c r="Y19" s="285">
        <v>413.7</v>
      </c>
      <c r="Z19" s="285">
        <v>413.8</v>
      </c>
      <c r="AA19" s="285">
        <v>422.1</v>
      </c>
    </row>
    <row r="20" spans="1:29">
      <c r="A20" s="1106" t="s">
        <v>482</v>
      </c>
      <c r="B20" s="28" t="s">
        <v>84</v>
      </c>
      <c r="C20" s="285">
        <v>11.35</v>
      </c>
      <c r="D20" s="285">
        <v>9.1</v>
      </c>
      <c r="E20" s="285">
        <v>6</v>
      </c>
      <c r="F20" s="285">
        <v>1.85</v>
      </c>
      <c r="G20" s="285">
        <v>4.9000000000000004</v>
      </c>
      <c r="H20" s="285">
        <v>6</v>
      </c>
      <c r="I20" s="285">
        <v>7.2</v>
      </c>
      <c r="J20" s="285">
        <v>7.2</v>
      </c>
      <c r="K20" s="285">
        <v>1.4</v>
      </c>
      <c r="L20" s="285">
        <v>1.65</v>
      </c>
      <c r="M20" s="285">
        <v>1.8</v>
      </c>
      <c r="N20" s="285">
        <v>1.3959999999999999</v>
      </c>
      <c r="O20" s="285">
        <v>1.3</v>
      </c>
      <c r="P20" s="285">
        <v>1.4</v>
      </c>
      <c r="Q20" s="285">
        <v>2.4</v>
      </c>
      <c r="R20" s="285">
        <v>0.97899999999999998</v>
      </c>
      <c r="S20" s="285">
        <v>0.85599999999999998</v>
      </c>
      <c r="T20" s="285">
        <v>0.88700000000000001</v>
      </c>
      <c r="U20" s="285">
        <v>0.88700000000000001</v>
      </c>
      <c r="V20" s="285">
        <v>0.88700000000000001</v>
      </c>
      <c r="W20" s="285">
        <v>1.8</v>
      </c>
      <c r="X20" s="285">
        <v>1.3622799999999999</v>
      </c>
      <c r="Y20" s="285">
        <v>1.4515199999999999</v>
      </c>
      <c r="Z20" s="285">
        <v>1.6974</v>
      </c>
      <c r="AA20" s="285">
        <v>1.6781900000000001</v>
      </c>
    </row>
    <row r="21" spans="1:29">
      <c r="A21" s="1106"/>
      <c r="B21" s="28" t="s">
        <v>57</v>
      </c>
      <c r="C21" s="285">
        <v>28300</v>
      </c>
      <c r="D21" s="285">
        <v>9600</v>
      </c>
      <c r="E21" s="285">
        <v>10700</v>
      </c>
      <c r="F21" s="285">
        <v>3500</v>
      </c>
      <c r="G21" s="285">
        <v>2800</v>
      </c>
      <c r="H21" s="285">
        <v>5000</v>
      </c>
      <c r="I21" s="285">
        <v>14800</v>
      </c>
      <c r="J21" s="285">
        <v>14800</v>
      </c>
      <c r="K21" s="285">
        <v>2291</v>
      </c>
      <c r="L21" s="285">
        <v>2688</v>
      </c>
      <c r="M21" s="285">
        <v>2950</v>
      </c>
      <c r="N21" s="285">
        <v>2521</v>
      </c>
      <c r="O21" s="285">
        <v>2500</v>
      </c>
      <c r="P21" s="285">
        <v>2550</v>
      </c>
      <c r="Q21" s="285">
        <v>3000</v>
      </c>
      <c r="R21" s="285"/>
      <c r="S21" s="285"/>
      <c r="T21" s="285"/>
      <c r="U21" s="285"/>
      <c r="V21" s="285"/>
      <c r="W21" s="285"/>
      <c r="X21" s="285"/>
      <c r="Y21" s="285"/>
      <c r="Z21" s="285"/>
      <c r="AA21" s="285"/>
    </row>
    <row r="22" spans="1:29">
      <c r="A22" s="1106"/>
      <c r="B22" s="92" t="s">
        <v>524</v>
      </c>
      <c r="C22" s="285">
        <v>28300</v>
      </c>
      <c r="D22" s="285">
        <v>9600</v>
      </c>
      <c r="E22" s="285">
        <v>10700</v>
      </c>
      <c r="F22" s="285">
        <v>3500</v>
      </c>
      <c r="G22" s="285">
        <v>2800</v>
      </c>
      <c r="H22" s="285">
        <v>5000</v>
      </c>
      <c r="I22" s="285">
        <v>900</v>
      </c>
      <c r="J22" s="285">
        <v>1800</v>
      </c>
      <c r="K22" s="285">
        <v>1800</v>
      </c>
      <c r="L22" s="285">
        <v>1800</v>
      </c>
      <c r="M22" s="285">
        <v>2950</v>
      </c>
      <c r="N22" s="285">
        <v>2950</v>
      </c>
      <c r="O22" s="285">
        <v>2500</v>
      </c>
      <c r="P22" s="285">
        <v>2500</v>
      </c>
      <c r="Q22" s="285">
        <v>2950</v>
      </c>
      <c r="R22" s="285">
        <v>1500</v>
      </c>
      <c r="S22" s="285">
        <v>1310</v>
      </c>
      <c r="T22" s="285">
        <v>1367</v>
      </c>
      <c r="U22" s="285">
        <v>1395</v>
      </c>
      <c r="V22" s="285">
        <v>1425</v>
      </c>
      <c r="W22" s="801">
        <v>2804</v>
      </c>
      <c r="X22" s="801">
        <v>2102</v>
      </c>
      <c r="Y22" s="801">
        <v>2273</v>
      </c>
      <c r="Z22" s="801">
        <v>2697</v>
      </c>
      <c r="AA22" s="801">
        <v>2972</v>
      </c>
    </row>
    <row r="23" spans="1:29">
      <c r="A23" s="1106"/>
      <c r="B23" s="28" t="s">
        <v>56</v>
      </c>
      <c r="C23" s="285">
        <v>401.06007067137807</v>
      </c>
      <c r="D23" s="285">
        <v>947.91666666666663</v>
      </c>
      <c r="E23" s="285">
        <v>560.74766355140184</v>
      </c>
      <c r="F23" s="285">
        <v>528.57142857142856</v>
      </c>
      <c r="G23" s="285">
        <v>1750</v>
      </c>
      <c r="H23" s="285">
        <v>1200</v>
      </c>
      <c r="I23" s="285">
        <v>486.48648648648651</v>
      </c>
      <c r="J23" s="285">
        <v>486.48648648648651</v>
      </c>
      <c r="K23" s="285">
        <v>611.08686163247489</v>
      </c>
      <c r="L23" s="285">
        <v>613.83928571428567</v>
      </c>
      <c r="M23" s="285">
        <v>610.16949152542372</v>
      </c>
      <c r="N23" s="285">
        <v>553.74851249504161</v>
      </c>
      <c r="O23" s="285">
        <v>520</v>
      </c>
      <c r="P23" s="285">
        <v>549.01960784313724</v>
      </c>
      <c r="Q23" s="285">
        <v>800</v>
      </c>
      <c r="R23" s="285">
        <v>652.70000000000005</v>
      </c>
      <c r="S23" s="285">
        <v>653.40000000000009</v>
      </c>
      <c r="T23" s="285">
        <v>648.90000000000009</v>
      </c>
      <c r="U23" s="285">
        <v>635.80000000000007</v>
      </c>
      <c r="V23" s="285">
        <v>622.5</v>
      </c>
      <c r="W23" s="285">
        <v>641.9</v>
      </c>
      <c r="X23" s="285">
        <v>647.9</v>
      </c>
      <c r="Y23" s="285">
        <v>638.6</v>
      </c>
      <c r="Z23" s="285">
        <v>629.29999999999995</v>
      </c>
      <c r="AA23" s="285">
        <v>564.70000000000005</v>
      </c>
    </row>
    <row r="24" spans="1:29">
      <c r="A24" s="1106" t="s">
        <v>11</v>
      </c>
      <c r="B24" s="28" t="s">
        <v>84</v>
      </c>
      <c r="C24" s="285" t="s">
        <v>94</v>
      </c>
      <c r="D24" s="285" t="s">
        <v>94</v>
      </c>
      <c r="E24" s="285" t="s">
        <v>94</v>
      </c>
      <c r="F24" s="285" t="s">
        <v>94</v>
      </c>
      <c r="G24" s="285" t="s">
        <v>94</v>
      </c>
      <c r="H24" s="285" t="s">
        <v>94</v>
      </c>
      <c r="I24" s="285" t="s">
        <v>94</v>
      </c>
      <c r="J24" s="285" t="s">
        <v>94</v>
      </c>
      <c r="K24" s="285" t="s">
        <v>94</v>
      </c>
      <c r="L24" s="285" t="s">
        <v>94</v>
      </c>
      <c r="M24" s="285" t="s">
        <v>94</v>
      </c>
      <c r="N24" s="285" t="s">
        <v>94</v>
      </c>
      <c r="O24" s="285" t="s">
        <v>94</v>
      </c>
      <c r="P24" s="285" t="s">
        <v>94</v>
      </c>
      <c r="Q24" s="285" t="s">
        <v>94</v>
      </c>
      <c r="R24" s="285" t="s">
        <v>94</v>
      </c>
      <c r="S24" s="285" t="s">
        <v>94</v>
      </c>
      <c r="T24" s="285" t="s">
        <v>94</v>
      </c>
      <c r="U24" s="285" t="s">
        <v>94</v>
      </c>
      <c r="V24" s="285" t="s">
        <v>94</v>
      </c>
      <c r="W24" s="285" t="s">
        <v>94</v>
      </c>
      <c r="X24" s="285" t="s">
        <v>94</v>
      </c>
      <c r="Y24" s="285" t="s">
        <v>94</v>
      </c>
      <c r="Z24" s="285" t="s">
        <v>94</v>
      </c>
      <c r="AA24" s="285"/>
    </row>
    <row r="25" spans="1:29">
      <c r="A25" s="1106"/>
      <c r="B25" s="28" t="s">
        <v>57</v>
      </c>
      <c r="C25" s="285" t="s">
        <v>94</v>
      </c>
      <c r="D25" s="285" t="s">
        <v>94</v>
      </c>
      <c r="E25" s="285" t="s">
        <v>94</v>
      </c>
      <c r="F25" s="285" t="s">
        <v>94</v>
      </c>
      <c r="G25" s="285" t="s">
        <v>94</v>
      </c>
      <c r="H25" s="285" t="s">
        <v>94</v>
      </c>
      <c r="I25" s="285" t="s">
        <v>94</v>
      </c>
      <c r="J25" s="285" t="s">
        <v>94</v>
      </c>
      <c r="K25" s="285" t="s">
        <v>94</v>
      </c>
      <c r="L25" s="285" t="s">
        <v>94</v>
      </c>
      <c r="M25" s="285" t="s">
        <v>94</v>
      </c>
      <c r="N25" s="285" t="s">
        <v>94</v>
      </c>
      <c r="O25" s="285" t="s">
        <v>94</v>
      </c>
      <c r="P25" s="285" t="s">
        <v>94</v>
      </c>
      <c r="Q25" s="285" t="s">
        <v>94</v>
      </c>
      <c r="R25" s="285" t="s">
        <v>94</v>
      </c>
      <c r="S25" s="285" t="s">
        <v>94</v>
      </c>
      <c r="T25" s="285" t="s">
        <v>94</v>
      </c>
      <c r="U25" s="285" t="s">
        <v>94</v>
      </c>
      <c r="V25" s="285" t="s">
        <v>94</v>
      </c>
      <c r="W25" s="285" t="s">
        <v>94</v>
      </c>
      <c r="X25" s="285" t="s">
        <v>94</v>
      </c>
      <c r="Y25" s="285" t="s">
        <v>94</v>
      </c>
      <c r="Z25" s="285" t="s">
        <v>94</v>
      </c>
      <c r="AA25" s="285"/>
    </row>
    <row r="26" spans="1:29">
      <c r="A26" s="1106"/>
      <c r="B26" s="92" t="s">
        <v>524</v>
      </c>
      <c r="C26" s="285" t="s">
        <v>94</v>
      </c>
      <c r="D26" s="285" t="s">
        <v>94</v>
      </c>
      <c r="E26" s="285" t="s">
        <v>94</v>
      </c>
      <c r="F26" s="285" t="s">
        <v>94</v>
      </c>
      <c r="G26" s="285" t="s">
        <v>94</v>
      </c>
      <c r="H26" s="285" t="s">
        <v>94</v>
      </c>
      <c r="I26" s="285" t="s">
        <v>94</v>
      </c>
      <c r="J26" s="285" t="s">
        <v>94</v>
      </c>
      <c r="K26" s="285" t="s">
        <v>94</v>
      </c>
      <c r="L26" s="285" t="s">
        <v>94</v>
      </c>
      <c r="M26" s="285" t="s">
        <v>94</v>
      </c>
      <c r="N26" s="285" t="s">
        <v>94</v>
      </c>
      <c r="O26" s="285" t="s">
        <v>94</v>
      </c>
      <c r="P26" s="285" t="s">
        <v>94</v>
      </c>
      <c r="Q26" s="285" t="s">
        <v>94</v>
      </c>
      <c r="R26" s="285" t="s">
        <v>94</v>
      </c>
      <c r="S26" s="285" t="s">
        <v>94</v>
      </c>
      <c r="T26" s="285" t="s">
        <v>94</v>
      </c>
      <c r="U26" s="285" t="s">
        <v>94</v>
      </c>
      <c r="V26" s="285" t="s">
        <v>94</v>
      </c>
      <c r="W26" s="285" t="s">
        <v>94</v>
      </c>
      <c r="X26" s="285" t="s">
        <v>94</v>
      </c>
      <c r="Y26" s="285" t="s">
        <v>94</v>
      </c>
      <c r="Z26" s="285" t="s">
        <v>94</v>
      </c>
      <c r="AA26" s="285"/>
    </row>
    <row r="27" spans="1:29">
      <c r="A27" s="1106"/>
      <c r="B27" s="28" t="s">
        <v>56</v>
      </c>
      <c r="C27" s="285" t="s">
        <v>94</v>
      </c>
      <c r="D27" s="285" t="s">
        <v>94</v>
      </c>
      <c r="E27" s="285" t="s">
        <v>94</v>
      </c>
      <c r="F27" s="285" t="s">
        <v>94</v>
      </c>
      <c r="G27" s="285" t="s">
        <v>94</v>
      </c>
      <c r="H27" s="285" t="s">
        <v>94</v>
      </c>
      <c r="I27" s="285" t="s">
        <v>94</v>
      </c>
      <c r="J27" s="285" t="s">
        <v>94</v>
      </c>
      <c r="K27" s="285" t="s">
        <v>94</v>
      </c>
      <c r="L27" s="285" t="s">
        <v>94</v>
      </c>
      <c r="M27" s="285" t="s">
        <v>94</v>
      </c>
      <c r="N27" s="285" t="s">
        <v>94</v>
      </c>
      <c r="O27" s="285" t="s">
        <v>94</v>
      </c>
      <c r="P27" s="285" t="s">
        <v>94</v>
      </c>
      <c r="Q27" s="285" t="s">
        <v>94</v>
      </c>
      <c r="R27" s="285" t="s">
        <v>94</v>
      </c>
      <c r="S27" s="285" t="s">
        <v>94</v>
      </c>
      <c r="T27" s="285" t="s">
        <v>94</v>
      </c>
      <c r="U27" s="285" t="s">
        <v>94</v>
      </c>
      <c r="V27" s="285" t="s">
        <v>94</v>
      </c>
      <c r="W27" s="285" t="s">
        <v>94</v>
      </c>
      <c r="X27" s="285" t="s">
        <v>94</v>
      </c>
      <c r="Y27" s="285" t="s">
        <v>94</v>
      </c>
      <c r="Z27" s="285" t="s">
        <v>94</v>
      </c>
      <c r="AA27" s="285"/>
    </row>
    <row r="28" spans="1:29">
      <c r="A28" s="1106" t="s">
        <v>10</v>
      </c>
      <c r="B28" s="28" t="s">
        <v>84</v>
      </c>
      <c r="C28" s="285">
        <v>27.434000000000001</v>
      </c>
      <c r="D28" s="285">
        <v>26.518000000000001</v>
      </c>
      <c r="E28" s="285">
        <v>8.1709999999999994</v>
      </c>
      <c r="F28" s="285">
        <v>11.355</v>
      </c>
      <c r="G28" s="285">
        <v>13.244999999999999</v>
      </c>
      <c r="H28" s="285">
        <v>12.271000000000001</v>
      </c>
      <c r="I28" s="285">
        <v>17</v>
      </c>
      <c r="J28" s="285">
        <v>15</v>
      </c>
      <c r="K28" s="285">
        <v>14</v>
      </c>
      <c r="L28" s="285">
        <v>12.5</v>
      </c>
      <c r="M28" s="285">
        <v>14</v>
      </c>
      <c r="N28" s="285">
        <v>14.3</v>
      </c>
      <c r="O28" s="285">
        <v>15.5</v>
      </c>
      <c r="P28" s="285">
        <v>14.3</v>
      </c>
      <c r="Q28" s="285">
        <v>15</v>
      </c>
      <c r="R28" s="285">
        <v>14.894</v>
      </c>
      <c r="S28" s="285">
        <v>15.141999999999999</v>
      </c>
      <c r="T28" s="285">
        <v>15.638</v>
      </c>
      <c r="U28" s="285">
        <v>15.824</v>
      </c>
      <c r="V28" s="285">
        <v>16.009</v>
      </c>
      <c r="W28" s="285">
        <v>14.3171</v>
      </c>
      <c r="X28" s="285">
        <v>14.210700000000001</v>
      </c>
      <c r="Y28" s="285">
        <v>14.25648</v>
      </c>
      <c r="Z28" s="285">
        <v>14.261419999999999</v>
      </c>
      <c r="AA28" s="285">
        <v>13.85066</v>
      </c>
    </row>
    <row r="29" spans="1:29">
      <c r="A29" s="1106"/>
      <c r="B29" s="28" t="s">
        <v>57</v>
      </c>
      <c r="C29" s="285">
        <v>28553</v>
      </c>
      <c r="D29" s="285">
        <v>28345</v>
      </c>
      <c r="E29" s="285">
        <v>12102</v>
      </c>
      <c r="F29" s="285">
        <v>14882</v>
      </c>
      <c r="G29" s="285">
        <v>16309</v>
      </c>
      <c r="H29" s="285">
        <v>9266</v>
      </c>
      <c r="I29" s="285">
        <v>21000</v>
      </c>
      <c r="J29" s="285">
        <v>19000</v>
      </c>
      <c r="K29" s="285">
        <v>18000</v>
      </c>
      <c r="L29" s="285">
        <v>18000</v>
      </c>
      <c r="M29" s="285">
        <v>16000</v>
      </c>
      <c r="N29" s="285">
        <v>15000</v>
      </c>
      <c r="O29" s="285">
        <v>15000</v>
      </c>
      <c r="P29" s="285">
        <v>13000</v>
      </c>
      <c r="Q29" s="285"/>
      <c r="R29" s="285"/>
      <c r="S29" s="285"/>
      <c r="T29" s="285"/>
      <c r="U29" s="285"/>
      <c r="V29" s="285"/>
      <c r="W29" s="285"/>
      <c r="X29" s="285"/>
      <c r="Y29" s="285"/>
      <c r="Z29" s="285"/>
      <c r="AA29" s="285"/>
    </row>
    <row r="30" spans="1:29">
      <c r="A30" s="1106"/>
      <c r="B30" s="92" t="s">
        <v>524</v>
      </c>
      <c r="C30" s="285">
        <v>28553</v>
      </c>
      <c r="D30" s="285">
        <v>28345</v>
      </c>
      <c r="E30" s="285">
        <v>12102</v>
      </c>
      <c r="F30" s="285">
        <v>14890</v>
      </c>
      <c r="G30" s="285">
        <v>16309</v>
      </c>
      <c r="H30" s="285">
        <v>9267</v>
      </c>
      <c r="I30" s="285">
        <v>21000</v>
      </c>
      <c r="J30" s="285">
        <v>19000</v>
      </c>
      <c r="K30" s="285">
        <v>18000</v>
      </c>
      <c r="L30" s="285">
        <v>18000</v>
      </c>
      <c r="M30" s="285">
        <v>16000</v>
      </c>
      <c r="N30" s="285">
        <v>15000</v>
      </c>
      <c r="O30" s="285">
        <v>15000</v>
      </c>
      <c r="P30" s="285">
        <v>13000</v>
      </c>
      <c r="Q30" s="285">
        <v>13000</v>
      </c>
      <c r="R30" s="285">
        <v>14150</v>
      </c>
      <c r="S30" s="285">
        <v>16288</v>
      </c>
      <c r="T30" s="285">
        <v>16759</v>
      </c>
      <c r="U30" s="285">
        <v>17037</v>
      </c>
      <c r="V30" s="285">
        <v>17192</v>
      </c>
      <c r="W30" s="801">
        <v>13365</v>
      </c>
      <c r="X30" s="801">
        <v>13377</v>
      </c>
      <c r="Y30" s="801">
        <v>13225</v>
      </c>
      <c r="Z30" s="801">
        <v>13013</v>
      </c>
      <c r="AA30" s="801">
        <v>13122</v>
      </c>
    </row>
    <row r="31" spans="1:29">
      <c r="A31" s="1106"/>
      <c r="B31" s="28" t="s">
        <v>56</v>
      </c>
      <c r="C31" s="285">
        <v>960.80972227086465</v>
      </c>
      <c r="D31" s="285">
        <v>935.54418768742278</v>
      </c>
      <c r="E31" s="285">
        <v>675.17765658568828</v>
      </c>
      <c r="F31" s="285">
        <v>763.00228463916142</v>
      </c>
      <c r="G31" s="285">
        <v>812.12827273284688</v>
      </c>
      <c r="H31" s="285">
        <v>1324.3039067558818</v>
      </c>
      <c r="I31" s="285">
        <v>809.52380952380952</v>
      </c>
      <c r="J31" s="285">
        <v>789.47368421052636</v>
      </c>
      <c r="K31" s="285">
        <v>777.77777777777783</v>
      </c>
      <c r="L31" s="285">
        <v>694.44444444444446</v>
      </c>
      <c r="M31" s="285">
        <v>875</v>
      </c>
      <c r="N31" s="285">
        <v>953.33333333333337</v>
      </c>
      <c r="O31" s="285">
        <v>1033.3333333333333</v>
      </c>
      <c r="P31" s="285">
        <v>1100</v>
      </c>
      <c r="Q31" s="285">
        <v>1153.8</v>
      </c>
      <c r="R31" s="285">
        <v>1052.6000000000001</v>
      </c>
      <c r="S31" s="285">
        <v>929.6</v>
      </c>
      <c r="T31" s="285">
        <v>933.1</v>
      </c>
      <c r="U31" s="285">
        <v>928.80000000000007</v>
      </c>
      <c r="V31" s="285">
        <v>931.2</v>
      </c>
      <c r="W31" s="285">
        <v>1071.2</v>
      </c>
      <c r="X31" s="285">
        <v>1062.3</v>
      </c>
      <c r="Y31" s="285">
        <v>1078</v>
      </c>
      <c r="Z31" s="285">
        <v>1095.9000000000001</v>
      </c>
      <c r="AA31" s="285">
        <v>1055.5</v>
      </c>
    </row>
    <row r="32" spans="1:29">
      <c r="A32" s="1106" t="s">
        <v>9</v>
      </c>
      <c r="B32" s="28" t="s">
        <v>84</v>
      </c>
      <c r="C32" s="285">
        <v>34.906999999999996</v>
      </c>
      <c r="D32" s="285">
        <v>36.741999999999997</v>
      </c>
      <c r="E32" s="285">
        <v>38.826999999999998</v>
      </c>
      <c r="F32" s="285">
        <v>40.039000000000001</v>
      </c>
      <c r="G32" s="285">
        <v>53.581000000000003</v>
      </c>
      <c r="H32" s="285">
        <v>50.363</v>
      </c>
      <c r="I32" s="285">
        <v>58.569000000000003</v>
      </c>
      <c r="J32" s="285">
        <v>63.29</v>
      </c>
      <c r="K32" s="285">
        <v>76.760999999999996</v>
      </c>
      <c r="L32" s="285">
        <v>72.572000000000003</v>
      </c>
      <c r="M32" s="285">
        <v>36.741999999999997</v>
      </c>
      <c r="N32" s="285">
        <v>52.456000000000003</v>
      </c>
      <c r="O32" s="285">
        <v>231.18799999999999</v>
      </c>
      <c r="P32" s="285">
        <v>158.10400000000001</v>
      </c>
      <c r="Q32" s="285">
        <v>131.92500000000001</v>
      </c>
      <c r="R32" s="285">
        <v>231.18799999999999</v>
      </c>
      <c r="S32" s="285">
        <v>31.439</v>
      </c>
      <c r="T32" s="285">
        <v>29.544700000000002</v>
      </c>
      <c r="U32" s="285">
        <v>24.01</v>
      </c>
      <c r="V32" s="285">
        <v>26.783000000000001</v>
      </c>
      <c r="W32" s="285">
        <v>53.349059999999994</v>
      </c>
      <c r="X32" s="285">
        <v>45</v>
      </c>
      <c r="Y32" s="285">
        <v>47</v>
      </c>
      <c r="Z32" s="285">
        <v>47</v>
      </c>
      <c r="AA32" s="285">
        <v>24.398009999999999</v>
      </c>
      <c r="AC32" s="41"/>
    </row>
    <row r="33" spans="1:29">
      <c r="A33" s="1106"/>
      <c r="B33" s="28" t="s">
        <v>57</v>
      </c>
      <c r="C33" s="285">
        <v>40372</v>
      </c>
      <c r="D33" s="285">
        <v>47327</v>
      </c>
      <c r="E33" s="285">
        <v>45867</v>
      </c>
      <c r="F33" s="285">
        <v>43296</v>
      </c>
      <c r="G33" s="285">
        <v>40372</v>
      </c>
      <c r="H33" s="285">
        <v>88411</v>
      </c>
      <c r="I33" s="285">
        <v>88535</v>
      </c>
      <c r="J33" s="285">
        <v>60673</v>
      </c>
      <c r="K33" s="285">
        <v>69826</v>
      </c>
      <c r="L33" s="285">
        <v>83830</v>
      </c>
      <c r="M33" s="285">
        <v>47009</v>
      </c>
      <c r="N33" s="285">
        <v>59626</v>
      </c>
      <c r="O33" s="285">
        <v>252130</v>
      </c>
      <c r="P33" s="285">
        <v>183848</v>
      </c>
      <c r="Q33" s="285">
        <v>149259</v>
      </c>
      <c r="R33" s="285">
        <v>252130</v>
      </c>
      <c r="S33" s="285">
        <v>78474</v>
      </c>
      <c r="T33" s="285">
        <v>41097</v>
      </c>
      <c r="U33" s="285">
        <v>44183</v>
      </c>
      <c r="V33" s="285">
        <v>42685</v>
      </c>
      <c r="W33" s="285">
        <v>38984</v>
      </c>
      <c r="X33" s="285"/>
      <c r="Y33" s="285"/>
      <c r="Z33" s="285"/>
      <c r="AA33" s="285"/>
      <c r="AC33" s="41"/>
    </row>
    <row r="34" spans="1:29">
      <c r="A34" s="1106"/>
      <c r="B34" s="92" t="s">
        <v>524</v>
      </c>
      <c r="C34" s="285">
        <v>40372</v>
      </c>
      <c r="D34" s="285">
        <v>47327</v>
      </c>
      <c r="E34" s="285">
        <v>46773</v>
      </c>
      <c r="F34" s="285">
        <v>43706</v>
      </c>
      <c r="G34" s="285">
        <v>63447</v>
      </c>
      <c r="H34" s="285">
        <v>88535</v>
      </c>
      <c r="I34" s="285">
        <v>62233</v>
      </c>
      <c r="J34" s="285">
        <v>60673</v>
      </c>
      <c r="K34" s="285">
        <v>69826</v>
      </c>
      <c r="L34" s="285">
        <v>83830</v>
      </c>
      <c r="M34" s="285">
        <v>47209</v>
      </c>
      <c r="N34" s="285">
        <v>59616</v>
      </c>
      <c r="O34" s="285">
        <v>252130</v>
      </c>
      <c r="P34" s="285">
        <v>184513</v>
      </c>
      <c r="Q34" s="285">
        <v>149259</v>
      </c>
      <c r="R34" s="285">
        <v>123019</v>
      </c>
      <c r="S34" s="285">
        <v>78474</v>
      </c>
      <c r="T34" s="285">
        <v>41097</v>
      </c>
      <c r="U34" s="285">
        <v>44183</v>
      </c>
      <c r="V34" s="285">
        <v>68126</v>
      </c>
      <c r="W34" s="801">
        <v>37133</v>
      </c>
      <c r="X34" s="801">
        <v>70251</v>
      </c>
      <c r="Y34" s="801">
        <v>74719</v>
      </c>
      <c r="Z34" s="801">
        <v>76115</v>
      </c>
      <c r="AA34" s="801">
        <v>41892</v>
      </c>
      <c r="AC34" s="7"/>
    </row>
    <row r="35" spans="1:29">
      <c r="A35" s="1106"/>
      <c r="B35" s="28" t="s">
        <v>56</v>
      </c>
      <c r="C35" s="285">
        <v>864.63390468641637</v>
      </c>
      <c r="D35" s="285">
        <v>776.34331354195285</v>
      </c>
      <c r="E35" s="285">
        <v>846.51274336669064</v>
      </c>
      <c r="F35" s="285">
        <v>924.77365114560234</v>
      </c>
      <c r="G35" s="285">
        <v>1327.1822054889528</v>
      </c>
      <c r="H35" s="285">
        <v>569.64631097940298</v>
      </c>
      <c r="I35" s="285">
        <v>661.53498616366414</v>
      </c>
      <c r="J35" s="285">
        <v>1043.1328597563991</v>
      </c>
      <c r="K35" s="285">
        <v>1099.3183055022484</v>
      </c>
      <c r="L35" s="285">
        <v>865.70440176547777</v>
      </c>
      <c r="M35" s="285">
        <v>781.59501372077682</v>
      </c>
      <c r="N35" s="285">
        <v>879.75044443699062</v>
      </c>
      <c r="O35" s="285">
        <v>916.93967397770996</v>
      </c>
      <c r="P35" s="285">
        <v>859.97128062312345</v>
      </c>
      <c r="Q35" s="285"/>
      <c r="R35" s="285">
        <v>916.93967397770996</v>
      </c>
      <c r="S35" s="285">
        <v>400.62950786247677</v>
      </c>
      <c r="T35" s="285">
        <v>718.90162298951259</v>
      </c>
      <c r="U35" s="285">
        <v>543.42167802095832</v>
      </c>
      <c r="V35" s="285">
        <v>627.45695209089843</v>
      </c>
      <c r="W35" s="285">
        <v>1368.4860455571516</v>
      </c>
      <c r="X35" s="285">
        <v>640.6</v>
      </c>
      <c r="Y35" s="285">
        <v>629</v>
      </c>
      <c r="Z35" s="285">
        <v>617.5</v>
      </c>
      <c r="AA35" s="285">
        <v>582.4</v>
      </c>
      <c r="AC35" s="7"/>
    </row>
    <row r="36" spans="1:29">
      <c r="A36" s="1106" t="s">
        <v>8</v>
      </c>
      <c r="B36" s="28" t="s">
        <v>84</v>
      </c>
      <c r="C36" s="285" t="s">
        <v>94</v>
      </c>
      <c r="D36" s="285" t="s">
        <v>94</v>
      </c>
      <c r="E36" s="285" t="s">
        <v>94</v>
      </c>
      <c r="F36" s="285" t="s">
        <v>94</v>
      </c>
      <c r="G36" s="285" t="s">
        <v>94</v>
      </c>
      <c r="H36" s="285" t="s">
        <v>94</v>
      </c>
      <c r="I36" s="285" t="s">
        <v>94</v>
      </c>
      <c r="J36" s="285" t="s">
        <v>94</v>
      </c>
      <c r="K36" s="285" t="s">
        <v>94</v>
      </c>
      <c r="L36" s="285" t="s">
        <v>94</v>
      </c>
      <c r="M36" s="285" t="s">
        <v>94</v>
      </c>
      <c r="N36" s="285" t="s">
        <v>94</v>
      </c>
      <c r="O36" s="285" t="s">
        <v>94</v>
      </c>
      <c r="P36" s="285" t="s">
        <v>94</v>
      </c>
      <c r="Q36" s="285" t="s">
        <v>94</v>
      </c>
      <c r="R36" s="285" t="s">
        <v>94</v>
      </c>
      <c r="S36" s="285" t="s">
        <v>94</v>
      </c>
      <c r="T36" s="285" t="s">
        <v>94</v>
      </c>
      <c r="U36" s="285" t="s">
        <v>94</v>
      </c>
      <c r="V36" s="285" t="s">
        <v>94</v>
      </c>
      <c r="W36" s="285" t="s">
        <v>94</v>
      </c>
      <c r="X36" s="285" t="s">
        <v>94</v>
      </c>
      <c r="Y36" s="285" t="s">
        <v>94</v>
      </c>
      <c r="Z36" s="285" t="s">
        <v>94</v>
      </c>
      <c r="AA36" s="285"/>
      <c r="AC36" s="41"/>
    </row>
    <row r="37" spans="1:29">
      <c r="A37" s="1106"/>
      <c r="B37" s="28" t="s">
        <v>57</v>
      </c>
      <c r="C37" s="285" t="s">
        <v>94</v>
      </c>
      <c r="D37" s="285" t="s">
        <v>94</v>
      </c>
      <c r="E37" s="285" t="s">
        <v>94</v>
      </c>
      <c r="F37" s="285" t="s">
        <v>94</v>
      </c>
      <c r="G37" s="285" t="s">
        <v>94</v>
      </c>
      <c r="H37" s="285" t="s">
        <v>94</v>
      </c>
      <c r="I37" s="285" t="s">
        <v>94</v>
      </c>
      <c r="J37" s="285" t="s">
        <v>94</v>
      </c>
      <c r="K37" s="285" t="s">
        <v>94</v>
      </c>
      <c r="L37" s="285" t="s">
        <v>94</v>
      </c>
      <c r="M37" s="285" t="s">
        <v>94</v>
      </c>
      <c r="N37" s="285" t="s">
        <v>94</v>
      </c>
      <c r="O37" s="285" t="s">
        <v>94</v>
      </c>
      <c r="P37" s="285" t="s">
        <v>94</v>
      </c>
      <c r="Q37" s="285" t="s">
        <v>94</v>
      </c>
      <c r="R37" s="285" t="s">
        <v>94</v>
      </c>
      <c r="S37" s="285" t="s">
        <v>94</v>
      </c>
      <c r="T37" s="285" t="s">
        <v>94</v>
      </c>
      <c r="U37" s="285" t="s">
        <v>94</v>
      </c>
      <c r="V37" s="285" t="s">
        <v>94</v>
      </c>
      <c r="W37" s="285" t="s">
        <v>94</v>
      </c>
      <c r="X37" s="285" t="s">
        <v>94</v>
      </c>
      <c r="Y37" s="285" t="s">
        <v>94</v>
      </c>
      <c r="Z37" s="285" t="s">
        <v>94</v>
      </c>
      <c r="AA37" s="285"/>
      <c r="AC37" s="41"/>
    </row>
    <row r="38" spans="1:29">
      <c r="A38" s="1106"/>
      <c r="B38" s="92" t="s">
        <v>524</v>
      </c>
      <c r="C38" s="285" t="s">
        <v>94</v>
      </c>
      <c r="D38" s="285" t="s">
        <v>94</v>
      </c>
      <c r="E38" s="285" t="s">
        <v>94</v>
      </c>
      <c r="F38" s="285" t="s">
        <v>94</v>
      </c>
      <c r="G38" s="285" t="s">
        <v>94</v>
      </c>
      <c r="H38" s="285" t="s">
        <v>94</v>
      </c>
      <c r="I38" s="285" t="s">
        <v>94</v>
      </c>
      <c r="J38" s="285" t="s">
        <v>94</v>
      </c>
      <c r="K38" s="285" t="s">
        <v>94</v>
      </c>
      <c r="L38" s="285" t="s">
        <v>94</v>
      </c>
      <c r="M38" s="285" t="s">
        <v>94</v>
      </c>
      <c r="N38" s="285" t="s">
        <v>94</v>
      </c>
      <c r="O38" s="285" t="s">
        <v>94</v>
      </c>
      <c r="P38" s="285" t="s">
        <v>94</v>
      </c>
      <c r="Q38" s="285" t="s">
        <v>94</v>
      </c>
      <c r="R38" s="285" t="s">
        <v>94</v>
      </c>
      <c r="S38" s="285" t="s">
        <v>94</v>
      </c>
      <c r="T38" s="285" t="s">
        <v>94</v>
      </c>
      <c r="U38" s="285" t="s">
        <v>94</v>
      </c>
      <c r="V38" s="285" t="s">
        <v>94</v>
      </c>
      <c r="W38" s="285" t="s">
        <v>94</v>
      </c>
      <c r="X38" s="285" t="s">
        <v>94</v>
      </c>
      <c r="Y38" s="285" t="s">
        <v>94</v>
      </c>
      <c r="Z38" s="285" t="s">
        <v>94</v>
      </c>
      <c r="AA38" s="285"/>
      <c r="AC38" s="41"/>
    </row>
    <row r="39" spans="1:29">
      <c r="A39" s="1106"/>
      <c r="B39" s="28" t="s">
        <v>56</v>
      </c>
      <c r="C39" s="285" t="s">
        <v>94</v>
      </c>
      <c r="D39" s="285" t="s">
        <v>94</v>
      </c>
      <c r="E39" s="285" t="s">
        <v>94</v>
      </c>
      <c r="F39" s="285" t="s">
        <v>94</v>
      </c>
      <c r="G39" s="285" t="s">
        <v>94</v>
      </c>
      <c r="H39" s="285" t="s">
        <v>94</v>
      </c>
      <c r="I39" s="285" t="s">
        <v>94</v>
      </c>
      <c r="J39" s="285" t="s">
        <v>94</v>
      </c>
      <c r="K39" s="285" t="s">
        <v>94</v>
      </c>
      <c r="L39" s="285" t="s">
        <v>94</v>
      </c>
      <c r="M39" s="285" t="s">
        <v>94</v>
      </c>
      <c r="N39" s="285" t="s">
        <v>94</v>
      </c>
      <c r="O39" s="285" t="s">
        <v>94</v>
      </c>
      <c r="P39" s="285" t="s">
        <v>94</v>
      </c>
      <c r="Q39" s="285" t="s">
        <v>94</v>
      </c>
      <c r="R39" s="285" t="s">
        <v>94</v>
      </c>
      <c r="S39" s="285" t="s">
        <v>94</v>
      </c>
      <c r="T39" s="285" t="s">
        <v>94</v>
      </c>
      <c r="U39" s="285" t="s">
        <v>94</v>
      </c>
      <c r="V39" s="285" t="s">
        <v>94</v>
      </c>
      <c r="W39" s="285" t="s">
        <v>94</v>
      </c>
      <c r="X39" s="285" t="s">
        <v>94</v>
      </c>
      <c r="Y39" s="285" t="s">
        <v>94</v>
      </c>
      <c r="Z39" s="285" t="s">
        <v>94</v>
      </c>
      <c r="AA39" s="285"/>
      <c r="AC39" s="41"/>
    </row>
    <row r="40" spans="1:29">
      <c r="A40" s="1106" t="s">
        <v>6</v>
      </c>
      <c r="B40" s="28" t="s">
        <v>84</v>
      </c>
      <c r="C40" s="285">
        <v>38</v>
      </c>
      <c r="D40" s="285">
        <v>96</v>
      </c>
      <c r="E40" s="285">
        <v>125</v>
      </c>
      <c r="F40" s="285">
        <v>74</v>
      </c>
      <c r="G40" s="285">
        <v>120</v>
      </c>
      <c r="H40" s="285">
        <v>111</v>
      </c>
      <c r="I40" s="285">
        <v>165</v>
      </c>
      <c r="J40" s="285">
        <v>210</v>
      </c>
      <c r="K40" s="285">
        <v>189</v>
      </c>
      <c r="L40" s="285">
        <v>172.78299999999999</v>
      </c>
      <c r="M40" s="285">
        <v>175</v>
      </c>
      <c r="N40" s="285">
        <v>112</v>
      </c>
      <c r="O40" s="285">
        <v>262</v>
      </c>
      <c r="P40" s="285">
        <v>67.391999999999996</v>
      </c>
      <c r="Q40" s="285">
        <v>97</v>
      </c>
      <c r="R40" s="285">
        <v>98</v>
      </c>
      <c r="S40" s="285">
        <v>95.119</v>
      </c>
      <c r="T40" s="285">
        <v>96.308999999999997</v>
      </c>
      <c r="U40" s="285">
        <v>97.498000000000005</v>
      </c>
      <c r="V40" s="285">
        <v>100.843</v>
      </c>
      <c r="W40" s="285">
        <v>31.574000000000002</v>
      </c>
      <c r="X40" s="285">
        <v>77.087389999999999</v>
      </c>
      <c r="Y40" s="285">
        <v>80.839210000000008</v>
      </c>
      <c r="Z40" s="285">
        <v>57.772379999999998</v>
      </c>
      <c r="AA40" s="285">
        <v>59.451309999999999</v>
      </c>
    </row>
    <row r="41" spans="1:29">
      <c r="A41" s="1106"/>
      <c r="B41" s="28" t="s">
        <v>57</v>
      </c>
      <c r="C41" s="285">
        <v>105655</v>
      </c>
      <c r="D41" s="285">
        <v>240000</v>
      </c>
      <c r="E41" s="285">
        <v>310000</v>
      </c>
      <c r="F41" s="285">
        <v>148000</v>
      </c>
      <c r="G41" s="285">
        <v>240000</v>
      </c>
      <c r="H41" s="285">
        <v>225000</v>
      </c>
      <c r="I41" s="285">
        <v>330000</v>
      </c>
      <c r="J41" s="285">
        <v>360000</v>
      </c>
      <c r="K41" s="285">
        <v>398000</v>
      </c>
      <c r="L41" s="285">
        <v>365000</v>
      </c>
      <c r="M41" s="285">
        <v>370000</v>
      </c>
      <c r="N41" s="285">
        <v>189000</v>
      </c>
      <c r="O41" s="285">
        <v>189000</v>
      </c>
      <c r="P41" s="285">
        <v>142857</v>
      </c>
      <c r="Q41" s="285">
        <v>157000</v>
      </c>
      <c r="R41" s="285"/>
      <c r="S41" s="285"/>
      <c r="T41" s="285"/>
      <c r="U41" s="285"/>
      <c r="V41" s="285"/>
      <c r="W41" s="285"/>
      <c r="X41" s="285"/>
      <c r="Y41" s="285"/>
      <c r="Z41" s="285"/>
      <c r="AA41" s="285"/>
    </row>
    <row r="42" spans="1:29">
      <c r="A42" s="1106"/>
      <c r="B42" s="92" t="s">
        <v>524</v>
      </c>
      <c r="C42" s="285">
        <v>105655</v>
      </c>
      <c r="D42" s="285">
        <v>240000</v>
      </c>
      <c r="E42" s="285">
        <v>266000</v>
      </c>
      <c r="F42" s="285">
        <v>175000</v>
      </c>
      <c r="G42" s="285">
        <v>295000</v>
      </c>
      <c r="H42" s="285">
        <v>250000</v>
      </c>
      <c r="I42" s="285">
        <v>348500</v>
      </c>
      <c r="J42" s="285">
        <v>360000</v>
      </c>
      <c r="K42" s="285">
        <v>400000</v>
      </c>
      <c r="L42" s="285">
        <v>400000</v>
      </c>
      <c r="M42" s="285">
        <v>130000</v>
      </c>
      <c r="N42" s="285">
        <v>189000</v>
      </c>
      <c r="O42" s="285">
        <v>189000</v>
      </c>
      <c r="P42" s="285">
        <v>142857</v>
      </c>
      <c r="Q42" s="285">
        <v>157000</v>
      </c>
      <c r="R42" s="285">
        <v>120000</v>
      </c>
      <c r="S42" s="285">
        <v>101000</v>
      </c>
      <c r="T42" s="285">
        <v>114068</v>
      </c>
      <c r="U42" s="285">
        <v>127299</v>
      </c>
      <c r="V42" s="285">
        <v>105688</v>
      </c>
      <c r="W42" s="801">
        <v>135000</v>
      </c>
      <c r="X42" s="801">
        <v>130000</v>
      </c>
      <c r="Y42" s="801">
        <v>134000</v>
      </c>
      <c r="Z42" s="801">
        <v>95097</v>
      </c>
      <c r="AA42" s="801">
        <v>96523</v>
      </c>
    </row>
    <row r="43" spans="1:29">
      <c r="A43" s="1106"/>
      <c r="B43" s="28" t="s">
        <v>56</v>
      </c>
      <c r="C43" s="285">
        <v>359.66116132696038</v>
      </c>
      <c r="D43" s="285">
        <v>400</v>
      </c>
      <c r="E43" s="285">
        <v>403.22580645161293</v>
      </c>
      <c r="F43" s="285">
        <v>500</v>
      </c>
      <c r="G43" s="285">
        <v>500</v>
      </c>
      <c r="H43" s="285">
        <v>493.33333333333331</v>
      </c>
      <c r="I43" s="285">
        <v>500</v>
      </c>
      <c r="J43" s="285">
        <v>583.33333333333337</v>
      </c>
      <c r="K43" s="285">
        <v>474.8743718592965</v>
      </c>
      <c r="L43" s="285">
        <v>473.37808219178083</v>
      </c>
      <c r="M43" s="285">
        <v>472.97297297297297</v>
      </c>
      <c r="N43" s="285">
        <v>592.59259259259261</v>
      </c>
      <c r="O43" s="285">
        <v>1386.2433862433863</v>
      </c>
      <c r="P43" s="285">
        <v>471.74447174447175</v>
      </c>
      <c r="Q43" s="285">
        <v>617.83439490445858</v>
      </c>
      <c r="R43" s="285">
        <v>409.8</v>
      </c>
      <c r="S43" s="285">
        <v>432.3</v>
      </c>
      <c r="T43" s="285">
        <v>457.1</v>
      </c>
      <c r="U43" s="285">
        <v>496</v>
      </c>
      <c r="V43" s="285">
        <v>501.40000000000003</v>
      </c>
      <c r="W43" s="285">
        <v>635.70000000000005</v>
      </c>
      <c r="X43" s="285">
        <v>593</v>
      </c>
      <c r="Y43" s="285">
        <v>603.29999999999995</v>
      </c>
      <c r="Z43" s="285">
        <v>607.5</v>
      </c>
      <c r="AA43" s="285">
        <v>615.9</v>
      </c>
    </row>
    <row r="44" spans="1:29">
      <c r="A44" s="1106" t="s">
        <v>5</v>
      </c>
      <c r="B44" s="28" t="s">
        <v>84</v>
      </c>
      <c r="C44" s="285">
        <v>5.0999999999999996</v>
      </c>
      <c r="D44" s="285">
        <v>5.0999999999999996</v>
      </c>
      <c r="E44" s="285">
        <v>5.7</v>
      </c>
      <c r="F44" s="285">
        <v>5.7</v>
      </c>
      <c r="G44" s="285">
        <v>5.7</v>
      </c>
      <c r="H44" s="285">
        <v>5.7</v>
      </c>
      <c r="I44" s="285">
        <v>5.7</v>
      </c>
      <c r="J44" s="285">
        <v>5.7</v>
      </c>
      <c r="K44" s="285">
        <v>5.1559999999999997</v>
      </c>
      <c r="L44" s="285">
        <v>4.47</v>
      </c>
      <c r="M44" s="285">
        <v>4.5</v>
      </c>
      <c r="N44" s="285"/>
      <c r="O44" s="285"/>
      <c r="P44" s="285"/>
      <c r="Q44" s="285"/>
      <c r="R44" s="285"/>
      <c r="S44" s="285"/>
      <c r="T44" s="285"/>
      <c r="U44" s="285"/>
      <c r="V44" s="285"/>
      <c r="W44" s="285"/>
      <c r="X44" s="285"/>
      <c r="Y44" s="285"/>
      <c r="Z44" s="285"/>
      <c r="AA44" s="285"/>
    </row>
    <row r="45" spans="1:29">
      <c r="A45" s="1106"/>
      <c r="B45" s="28" t="s">
        <v>57</v>
      </c>
      <c r="C45" s="285">
        <v>3745</v>
      </c>
      <c r="D45" s="285">
        <v>3500</v>
      </c>
      <c r="E45" s="285">
        <v>3800</v>
      </c>
      <c r="F45" s="285">
        <v>3800</v>
      </c>
      <c r="G45" s="285">
        <v>3800</v>
      </c>
      <c r="H45" s="285">
        <v>3800</v>
      </c>
      <c r="I45" s="285">
        <v>3800</v>
      </c>
      <c r="J45" s="285">
        <v>3800</v>
      </c>
      <c r="K45" s="285">
        <v>2700</v>
      </c>
      <c r="L45" s="285">
        <v>2350</v>
      </c>
      <c r="M45" s="285">
        <v>2370</v>
      </c>
      <c r="N45" s="285"/>
      <c r="O45" s="285"/>
      <c r="P45" s="285"/>
      <c r="Q45" s="285"/>
      <c r="R45" s="285"/>
      <c r="S45" s="285"/>
      <c r="T45" s="285"/>
      <c r="U45" s="285"/>
      <c r="V45" s="285"/>
      <c r="W45" s="285"/>
      <c r="X45" s="285"/>
      <c r="Y45" s="285"/>
      <c r="Z45" s="285"/>
      <c r="AA45" s="285"/>
    </row>
    <row r="46" spans="1:29">
      <c r="A46" s="1106"/>
      <c r="B46" s="92" t="s">
        <v>524</v>
      </c>
      <c r="C46" s="285">
        <v>3745</v>
      </c>
      <c r="D46" s="285">
        <v>3315</v>
      </c>
      <c r="E46" s="285">
        <v>3800</v>
      </c>
      <c r="F46" s="285">
        <v>1559</v>
      </c>
      <c r="G46" s="285">
        <v>8294</v>
      </c>
      <c r="H46" s="285">
        <v>88</v>
      </c>
      <c r="I46" s="285">
        <v>205</v>
      </c>
      <c r="J46" s="285">
        <v>6</v>
      </c>
      <c r="K46" s="285"/>
      <c r="L46" s="285"/>
      <c r="M46" s="285"/>
      <c r="N46" s="285"/>
      <c r="O46" s="285"/>
      <c r="P46" s="285"/>
      <c r="Q46" s="285"/>
      <c r="R46" s="285"/>
      <c r="S46" s="285"/>
      <c r="T46" s="285"/>
      <c r="U46" s="285"/>
      <c r="V46" s="285"/>
      <c r="W46" s="285"/>
      <c r="X46" s="285"/>
      <c r="Y46" s="285"/>
      <c r="Z46" s="285"/>
      <c r="AA46" s="285"/>
    </row>
    <row r="47" spans="1:29">
      <c r="A47" s="1106"/>
      <c r="B47" s="28" t="s">
        <v>56</v>
      </c>
      <c r="C47" s="285">
        <v>1361.8157543391187</v>
      </c>
      <c r="D47" s="285">
        <v>1457.1428571428571</v>
      </c>
      <c r="E47" s="285">
        <v>1500</v>
      </c>
      <c r="F47" s="285">
        <v>1500</v>
      </c>
      <c r="G47" s="285">
        <v>1500</v>
      </c>
      <c r="H47" s="285">
        <v>1500</v>
      </c>
      <c r="I47" s="285">
        <v>1500</v>
      </c>
      <c r="J47" s="285">
        <v>1500</v>
      </c>
      <c r="K47" s="285">
        <v>1909.6296296296296</v>
      </c>
      <c r="L47" s="285">
        <v>1902.127659574468</v>
      </c>
      <c r="M47" s="285">
        <v>1898.7341772151899</v>
      </c>
      <c r="N47" s="285"/>
      <c r="O47" s="285"/>
      <c r="P47" s="285"/>
      <c r="Q47" s="285"/>
      <c r="R47" s="285"/>
      <c r="S47" s="285"/>
      <c r="T47" s="285"/>
      <c r="U47" s="285"/>
      <c r="V47" s="285"/>
      <c r="W47" s="285"/>
      <c r="X47" s="285"/>
      <c r="Y47" s="285"/>
      <c r="Z47" s="285"/>
      <c r="AA47" s="285"/>
    </row>
    <row r="48" spans="1:29">
      <c r="A48" s="1106" t="s">
        <v>4</v>
      </c>
      <c r="B48" s="28" t="s">
        <v>84</v>
      </c>
      <c r="C48" s="285" t="s">
        <v>94</v>
      </c>
      <c r="D48" s="285" t="s">
        <v>94</v>
      </c>
      <c r="E48" s="285" t="s">
        <v>94</v>
      </c>
      <c r="F48" s="285" t="s">
        <v>94</v>
      </c>
      <c r="G48" s="285" t="s">
        <v>94</v>
      </c>
      <c r="H48" s="285" t="s">
        <v>94</v>
      </c>
      <c r="I48" s="285" t="s">
        <v>94</v>
      </c>
      <c r="J48" s="285" t="s">
        <v>94</v>
      </c>
      <c r="K48" s="285" t="s">
        <v>94</v>
      </c>
      <c r="L48" s="285" t="s">
        <v>94</v>
      </c>
      <c r="M48" s="285" t="s">
        <v>94</v>
      </c>
      <c r="N48" s="285" t="s">
        <v>94</v>
      </c>
      <c r="O48" s="285" t="s">
        <v>94</v>
      </c>
      <c r="P48" s="285" t="s">
        <v>94</v>
      </c>
      <c r="Q48" s="285" t="s">
        <v>94</v>
      </c>
      <c r="R48" s="285" t="s">
        <v>94</v>
      </c>
      <c r="S48" s="285" t="s">
        <v>94</v>
      </c>
      <c r="T48" s="285" t="s">
        <v>94</v>
      </c>
      <c r="U48" s="285" t="s">
        <v>94</v>
      </c>
      <c r="V48" s="285" t="s">
        <v>94</v>
      </c>
      <c r="W48" s="285" t="s">
        <v>94</v>
      </c>
      <c r="X48" s="285" t="s">
        <v>94</v>
      </c>
      <c r="Y48" s="285" t="s">
        <v>94</v>
      </c>
      <c r="Z48" s="285" t="s">
        <v>94</v>
      </c>
      <c r="AA48" s="285"/>
    </row>
    <row r="49" spans="1:29">
      <c r="A49" s="1106"/>
      <c r="B49" s="28" t="s">
        <v>57</v>
      </c>
      <c r="C49" s="285" t="s">
        <v>94</v>
      </c>
      <c r="D49" s="285" t="s">
        <v>94</v>
      </c>
      <c r="E49" s="285" t="s">
        <v>94</v>
      </c>
      <c r="F49" s="285" t="s">
        <v>94</v>
      </c>
      <c r="G49" s="285" t="s">
        <v>94</v>
      </c>
      <c r="H49" s="285" t="s">
        <v>94</v>
      </c>
      <c r="I49" s="285" t="s">
        <v>94</v>
      </c>
      <c r="J49" s="285" t="s">
        <v>94</v>
      </c>
      <c r="K49" s="285" t="s">
        <v>94</v>
      </c>
      <c r="L49" s="285" t="s">
        <v>94</v>
      </c>
      <c r="M49" s="285" t="s">
        <v>94</v>
      </c>
      <c r="N49" s="285" t="s">
        <v>94</v>
      </c>
      <c r="O49" s="285" t="s">
        <v>94</v>
      </c>
      <c r="P49" s="285" t="s">
        <v>94</v>
      </c>
      <c r="Q49" s="285" t="s">
        <v>94</v>
      </c>
      <c r="R49" s="285" t="s">
        <v>94</v>
      </c>
      <c r="S49" s="285" t="s">
        <v>94</v>
      </c>
      <c r="T49" s="285" t="s">
        <v>94</v>
      </c>
      <c r="U49" s="285" t="s">
        <v>94</v>
      </c>
      <c r="V49" s="285" t="s">
        <v>94</v>
      </c>
      <c r="W49" s="285" t="s">
        <v>94</v>
      </c>
      <c r="X49" s="285" t="s">
        <v>94</v>
      </c>
      <c r="Y49" s="285" t="s">
        <v>94</v>
      </c>
      <c r="Z49" s="285" t="s">
        <v>94</v>
      </c>
      <c r="AA49" s="285"/>
    </row>
    <row r="50" spans="1:29">
      <c r="A50" s="1106"/>
      <c r="B50" s="92" t="s">
        <v>524</v>
      </c>
      <c r="C50" s="285" t="s">
        <v>94</v>
      </c>
      <c r="D50" s="285" t="s">
        <v>94</v>
      </c>
      <c r="E50" s="285" t="s">
        <v>94</v>
      </c>
      <c r="F50" s="285" t="s">
        <v>94</v>
      </c>
      <c r="G50" s="285" t="s">
        <v>94</v>
      </c>
      <c r="H50" s="285" t="s">
        <v>94</v>
      </c>
      <c r="I50" s="285" t="s">
        <v>94</v>
      </c>
      <c r="J50" s="285" t="s">
        <v>94</v>
      </c>
      <c r="K50" s="285" t="s">
        <v>94</v>
      </c>
      <c r="L50" s="285" t="s">
        <v>94</v>
      </c>
      <c r="M50" s="285" t="s">
        <v>94</v>
      </c>
      <c r="N50" s="285" t="s">
        <v>94</v>
      </c>
      <c r="O50" s="285" t="s">
        <v>94</v>
      </c>
      <c r="P50" s="285" t="s">
        <v>94</v>
      </c>
      <c r="Q50" s="285" t="s">
        <v>94</v>
      </c>
      <c r="R50" s="285" t="s">
        <v>94</v>
      </c>
      <c r="S50" s="285" t="s">
        <v>94</v>
      </c>
      <c r="T50" s="285" t="s">
        <v>94</v>
      </c>
      <c r="U50" s="285" t="s">
        <v>94</v>
      </c>
      <c r="V50" s="285" t="s">
        <v>94</v>
      </c>
      <c r="W50" s="285" t="s">
        <v>94</v>
      </c>
      <c r="X50" s="285" t="s">
        <v>94</v>
      </c>
      <c r="Y50" s="285" t="s">
        <v>94</v>
      </c>
      <c r="Z50" s="285" t="s">
        <v>94</v>
      </c>
      <c r="AA50" s="285"/>
    </row>
    <row r="51" spans="1:29">
      <c r="A51" s="1106"/>
      <c r="B51" s="28" t="s">
        <v>56</v>
      </c>
      <c r="C51" s="285" t="s">
        <v>94</v>
      </c>
      <c r="D51" s="285" t="s">
        <v>94</v>
      </c>
      <c r="E51" s="285" t="s">
        <v>94</v>
      </c>
      <c r="F51" s="285" t="s">
        <v>94</v>
      </c>
      <c r="G51" s="285" t="s">
        <v>94</v>
      </c>
      <c r="H51" s="285" t="s">
        <v>94</v>
      </c>
      <c r="I51" s="285" t="s">
        <v>94</v>
      </c>
      <c r="J51" s="285" t="s">
        <v>94</v>
      </c>
      <c r="K51" s="285" t="s">
        <v>94</v>
      </c>
      <c r="L51" s="285" t="s">
        <v>94</v>
      </c>
      <c r="M51" s="285" t="s">
        <v>94</v>
      </c>
      <c r="N51" s="285" t="s">
        <v>94</v>
      </c>
      <c r="O51" s="285" t="s">
        <v>94</v>
      </c>
      <c r="P51" s="285" t="s">
        <v>94</v>
      </c>
      <c r="Q51" s="285" t="s">
        <v>94</v>
      </c>
      <c r="R51" s="285" t="s">
        <v>94</v>
      </c>
      <c r="S51" s="285" t="s">
        <v>94</v>
      </c>
      <c r="T51" s="285" t="s">
        <v>94</v>
      </c>
      <c r="U51" s="285" t="s">
        <v>94</v>
      </c>
      <c r="V51" s="285" t="s">
        <v>94</v>
      </c>
      <c r="W51" s="285" t="s">
        <v>94</v>
      </c>
      <c r="X51" s="285" t="s">
        <v>94</v>
      </c>
      <c r="Y51" s="285" t="s">
        <v>94</v>
      </c>
      <c r="Z51" s="285" t="s">
        <v>94</v>
      </c>
      <c r="AA51" s="285"/>
    </row>
    <row r="52" spans="1:29">
      <c r="A52" s="1106" t="s">
        <v>3</v>
      </c>
      <c r="B52" s="28" t="s">
        <v>84</v>
      </c>
      <c r="C52" s="285">
        <v>69.614000000000004</v>
      </c>
      <c r="D52" s="285">
        <v>91.602999999999994</v>
      </c>
      <c r="E52" s="285">
        <v>46.984000000000002</v>
      </c>
      <c r="F52" s="285">
        <v>41.127000000000002</v>
      </c>
      <c r="G52" s="285">
        <v>71.700999999999993</v>
      </c>
      <c r="H52" s="285">
        <v>54.11</v>
      </c>
      <c r="I52" s="285">
        <v>39.238999999999997</v>
      </c>
      <c r="J52" s="285">
        <v>29.27</v>
      </c>
      <c r="K52" s="285">
        <v>26.475999999999999</v>
      </c>
      <c r="L52" s="285">
        <v>22.716000000000001</v>
      </c>
      <c r="M52" s="285">
        <v>20.795000000000002</v>
      </c>
      <c r="N52" s="285">
        <v>46.348999999999997</v>
      </c>
      <c r="O52" s="285">
        <v>32.604999999999997</v>
      </c>
      <c r="P52" s="285">
        <v>14.069000000000001</v>
      </c>
      <c r="Q52" s="285">
        <v>23.623000000000001</v>
      </c>
      <c r="R52" s="285">
        <v>50.768999999999998</v>
      </c>
      <c r="S52" s="285">
        <v>27.274000000000001</v>
      </c>
      <c r="T52" s="285">
        <v>41.945</v>
      </c>
      <c r="U52" s="285">
        <v>128.77000000000001</v>
      </c>
      <c r="V52" s="285">
        <v>118.07</v>
      </c>
      <c r="W52" s="285">
        <v>72.557000000000002</v>
      </c>
      <c r="X52" s="285">
        <v>41.085999999999999</v>
      </c>
      <c r="Y52" s="285">
        <v>41.436999999999998</v>
      </c>
      <c r="Z52" s="285">
        <v>43.265000000000001</v>
      </c>
      <c r="AA52" s="285">
        <v>48.712000000000003</v>
      </c>
      <c r="AC52" s="41"/>
    </row>
    <row r="53" spans="1:29">
      <c r="A53" s="1106"/>
      <c r="B53" s="28" t="s">
        <v>57</v>
      </c>
      <c r="C53" s="285">
        <v>51000</v>
      </c>
      <c r="D53" s="285">
        <v>56692</v>
      </c>
      <c r="E53" s="285">
        <v>36688</v>
      </c>
      <c r="F53" s="285">
        <v>22574</v>
      </c>
      <c r="G53" s="285">
        <v>35719</v>
      </c>
      <c r="H53" s="285">
        <v>21763</v>
      </c>
      <c r="I53" s="285">
        <v>18114</v>
      </c>
      <c r="J53" s="285">
        <v>10563</v>
      </c>
      <c r="K53" s="285">
        <v>9221</v>
      </c>
      <c r="L53" s="285">
        <v>6814</v>
      </c>
      <c r="M53" s="285">
        <v>5111</v>
      </c>
      <c r="N53" s="285">
        <v>13145</v>
      </c>
      <c r="O53" s="285">
        <v>9397</v>
      </c>
      <c r="P53" s="285">
        <v>6827</v>
      </c>
      <c r="Q53" s="285">
        <v>7458</v>
      </c>
      <c r="R53" s="285"/>
      <c r="S53" s="285"/>
      <c r="T53" s="285"/>
      <c r="U53" s="285"/>
      <c r="V53" s="285"/>
      <c r="W53" s="285"/>
      <c r="X53" s="285"/>
      <c r="Y53" s="285"/>
      <c r="Z53" s="285"/>
      <c r="AA53" s="285"/>
      <c r="AC53" s="41"/>
    </row>
    <row r="54" spans="1:29">
      <c r="A54" s="1106"/>
      <c r="B54" s="92" t="s">
        <v>524</v>
      </c>
      <c r="C54" s="285">
        <v>51000</v>
      </c>
      <c r="D54" s="285">
        <v>56692</v>
      </c>
      <c r="E54" s="285">
        <v>38688</v>
      </c>
      <c r="F54" s="285">
        <v>22574</v>
      </c>
      <c r="G54" s="285">
        <v>35719</v>
      </c>
      <c r="H54" s="285">
        <v>21763</v>
      </c>
      <c r="I54" s="285">
        <v>18114</v>
      </c>
      <c r="J54" s="285">
        <v>10563</v>
      </c>
      <c r="K54" s="285">
        <v>9221</v>
      </c>
      <c r="L54" s="285">
        <v>6814</v>
      </c>
      <c r="M54" s="285">
        <v>5111</v>
      </c>
      <c r="N54" s="285">
        <v>13145</v>
      </c>
      <c r="O54" s="285">
        <v>9397</v>
      </c>
      <c r="P54" s="285">
        <v>6827</v>
      </c>
      <c r="Q54" s="285">
        <v>7458</v>
      </c>
      <c r="R54" s="285">
        <v>15428</v>
      </c>
      <c r="S54" s="285">
        <v>7039</v>
      </c>
      <c r="T54" s="285">
        <v>17841</v>
      </c>
      <c r="U54" s="285">
        <v>37000</v>
      </c>
      <c r="V54" s="285">
        <v>24802</v>
      </c>
      <c r="W54" s="801">
        <v>27675</v>
      </c>
      <c r="X54" s="801">
        <v>16313</v>
      </c>
      <c r="Y54" s="801">
        <v>18018</v>
      </c>
      <c r="Z54" s="801">
        <v>17664</v>
      </c>
      <c r="AA54" s="801">
        <v>18385</v>
      </c>
    </row>
    <row r="55" spans="1:29">
      <c r="A55" s="1106"/>
      <c r="B55" s="28" t="s">
        <v>56</v>
      </c>
      <c r="C55" s="285">
        <v>1364.9803921568628</v>
      </c>
      <c r="D55" s="285">
        <v>1615.8011712410921</v>
      </c>
      <c r="E55" s="285">
        <v>1280.6367204535543</v>
      </c>
      <c r="F55" s="285">
        <v>1821.8747231328077</v>
      </c>
      <c r="G55" s="285">
        <v>2007.3630280802934</v>
      </c>
      <c r="H55" s="285">
        <v>2486.3300096494049</v>
      </c>
      <c r="I55" s="285">
        <v>2166.2250193220711</v>
      </c>
      <c r="J55" s="285">
        <v>2770.9930890845403</v>
      </c>
      <c r="K55" s="285">
        <v>2871.2720963019196</v>
      </c>
      <c r="L55" s="285">
        <v>3333.7246844731435</v>
      </c>
      <c r="M55" s="285">
        <v>4068.6754059870868</v>
      </c>
      <c r="N55" s="285">
        <v>3525.9794598706731</v>
      </c>
      <c r="O55" s="285">
        <v>3469.7243801213149</v>
      </c>
      <c r="P55" s="285">
        <v>2060.78804745862</v>
      </c>
      <c r="Q55" s="285">
        <v>3167.4711718959506</v>
      </c>
      <c r="R55" s="285"/>
      <c r="S55" s="285"/>
      <c r="T55" s="285"/>
      <c r="U55" s="285"/>
      <c r="V55" s="285"/>
      <c r="W55" s="285">
        <v>2621.8</v>
      </c>
      <c r="X55" s="285">
        <v>2518.6</v>
      </c>
      <c r="Y55" s="285">
        <v>2299.8000000000002</v>
      </c>
      <c r="Z55" s="285">
        <v>2449.3000000000002</v>
      </c>
      <c r="AA55" s="285">
        <v>2649.6</v>
      </c>
    </row>
    <row r="56" spans="1:29">
      <c r="A56" s="1107" t="s">
        <v>32</v>
      </c>
      <c r="B56" s="28" t="s">
        <v>84</v>
      </c>
      <c r="C56" s="285">
        <v>100.7</v>
      </c>
      <c r="D56" s="285">
        <v>124.9</v>
      </c>
      <c r="E56" s="285">
        <v>148.5</v>
      </c>
      <c r="F56" s="285">
        <v>180.8</v>
      </c>
      <c r="G56" s="285">
        <v>326.68</v>
      </c>
      <c r="H56" s="285">
        <v>357.26</v>
      </c>
      <c r="I56" s="285">
        <v>241.01568</v>
      </c>
      <c r="J56" s="285">
        <v>83.555199999999999</v>
      </c>
      <c r="K56" s="285">
        <v>302.16496969999997</v>
      </c>
      <c r="L56" s="285">
        <v>128.42048</v>
      </c>
      <c r="M56" s="285">
        <v>170.88256000000001</v>
      </c>
      <c r="N56" s="285">
        <v>104.73215999999999</v>
      </c>
      <c r="O56" s="285">
        <v>144.60032000000001</v>
      </c>
      <c r="P56" s="285">
        <v>228.56512000000001</v>
      </c>
      <c r="Q56" s="285">
        <v>157.33184</v>
      </c>
      <c r="R56" s="285">
        <v>130.11967999999999</v>
      </c>
      <c r="S56" s="285">
        <v>194.626</v>
      </c>
      <c r="T56" s="285">
        <v>132.934</v>
      </c>
      <c r="U56" s="285">
        <v>222.03899999999999</v>
      </c>
      <c r="V56" s="285">
        <v>348.91</v>
      </c>
      <c r="W56" s="285">
        <v>330.84500000000003</v>
      </c>
      <c r="X56" s="285">
        <v>122.836</v>
      </c>
      <c r="Y56" s="285">
        <v>144.792</v>
      </c>
      <c r="Z56" s="285">
        <v>282.2</v>
      </c>
      <c r="AA56" s="285">
        <v>282.51</v>
      </c>
    </row>
    <row r="57" spans="1:29">
      <c r="A57" s="1107"/>
      <c r="B57" s="28" t="s">
        <v>57</v>
      </c>
      <c r="C57" s="285"/>
      <c r="D57" s="285">
        <v>581210.11994367023</v>
      </c>
      <c r="E57" s="285">
        <v>470886.75934674044</v>
      </c>
      <c r="F57" s="285">
        <v>339634.87039520056</v>
      </c>
      <c r="G57" s="285">
        <v>487020</v>
      </c>
      <c r="H57" s="285">
        <v>526720</v>
      </c>
      <c r="I57" s="285">
        <v>319493</v>
      </c>
      <c r="J57" s="285">
        <v>286161</v>
      </c>
      <c r="K57" s="285">
        <v>574835.79790000001</v>
      </c>
      <c r="L57" s="285">
        <v>519348.6</v>
      </c>
      <c r="M57" s="285">
        <v>421200</v>
      </c>
      <c r="N57" s="285">
        <v>226505.89670000001</v>
      </c>
      <c r="O57" s="285">
        <v>322768.57140000002</v>
      </c>
      <c r="P57" s="285">
        <v>450000</v>
      </c>
      <c r="Q57" s="285">
        <v>311179</v>
      </c>
      <c r="R57" s="285">
        <v>450000</v>
      </c>
      <c r="S57" s="285">
        <v>397491</v>
      </c>
      <c r="T57" s="285">
        <v>662200</v>
      </c>
      <c r="U57" s="285">
        <v>614920.5</v>
      </c>
      <c r="V57" s="285" t="s">
        <v>595</v>
      </c>
      <c r="W57" s="285">
        <v>313371</v>
      </c>
      <c r="X57" s="285">
        <v>165201</v>
      </c>
      <c r="Y57" s="285">
        <v>239461</v>
      </c>
      <c r="Z57" s="285">
        <v>654639.6</v>
      </c>
      <c r="AA57" s="285"/>
    </row>
    <row r="58" spans="1:29">
      <c r="A58" s="1107"/>
      <c r="B58" s="92" t="s">
        <v>524</v>
      </c>
      <c r="C58" s="285">
        <v>213300</v>
      </c>
      <c r="D58" s="285">
        <v>419960</v>
      </c>
      <c r="E58" s="285">
        <v>392000</v>
      </c>
      <c r="F58" s="285">
        <v>337020</v>
      </c>
      <c r="G58" s="285">
        <v>487560</v>
      </c>
      <c r="H58" s="285">
        <v>526720</v>
      </c>
      <c r="I58" s="285">
        <v>200000</v>
      </c>
      <c r="J58" s="285">
        <v>450000</v>
      </c>
      <c r="K58" s="285">
        <v>574840</v>
      </c>
      <c r="L58" s="285">
        <v>519350</v>
      </c>
      <c r="M58" s="285">
        <v>421200</v>
      </c>
      <c r="N58" s="285">
        <v>226506</v>
      </c>
      <c r="O58" s="285">
        <v>322769</v>
      </c>
      <c r="P58" s="285">
        <v>450000</v>
      </c>
      <c r="Q58" s="285">
        <v>311179</v>
      </c>
      <c r="R58" s="285">
        <v>450000</v>
      </c>
      <c r="S58" s="285">
        <v>320000</v>
      </c>
      <c r="T58" s="285">
        <v>340000</v>
      </c>
      <c r="U58" s="285">
        <v>400000</v>
      </c>
      <c r="V58" s="285">
        <v>420000</v>
      </c>
      <c r="W58" s="285"/>
      <c r="X58" s="285"/>
      <c r="Y58" s="285"/>
      <c r="Z58" s="285"/>
      <c r="AA58" s="285">
        <v>445817</v>
      </c>
    </row>
    <row r="59" spans="1:29">
      <c r="A59" s="1107"/>
      <c r="B59" s="28" t="s">
        <v>56</v>
      </c>
      <c r="C59" s="285"/>
      <c r="D59" s="520">
        <v>214.89646465912375</v>
      </c>
      <c r="E59" s="520">
        <v>315.36244554001377</v>
      </c>
      <c r="F59" s="520">
        <v>532.3363875729849</v>
      </c>
      <c r="G59" s="520">
        <v>670.77327419818494</v>
      </c>
      <c r="H59" s="520">
        <v>678.27308626974479</v>
      </c>
      <c r="I59" s="520">
        <v>754.36920370712346</v>
      </c>
      <c r="J59" s="520">
        <v>291.98667882765295</v>
      </c>
      <c r="K59" s="520">
        <v>525.65440566484244</v>
      </c>
      <c r="L59" s="520">
        <v>247.27221754328403</v>
      </c>
      <c r="M59" s="520">
        <v>405.70408357075024</v>
      </c>
      <c r="N59" s="520">
        <v>462.38160474344949</v>
      </c>
      <c r="O59" s="520">
        <v>448.00000003965687</v>
      </c>
      <c r="P59" s="520">
        <v>507.92248888888889</v>
      </c>
      <c r="Q59" s="520">
        <v>505.59915675543658</v>
      </c>
      <c r="R59" s="520">
        <v>289.15484444444439</v>
      </c>
      <c r="S59" s="520">
        <v>489.63624333632708</v>
      </c>
      <c r="T59" s="520">
        <v>200.74599818785865</v>
      </c>
      <c r="U59" s="520">
        <v>361.08570132236605</v>
      </c>
      <c r="V59" s="285">
        <v>637.6</v>
      </c>
      <c r="W59" s="520">
        <v>1055.7613818764339</v>
      </c>
      <c r="X59" s="520">
        <v>743.5548210967246</v>
      </c>
      <c r="Y59" s="520">
        <v>604.65796100408829</v>
      </c>
      <c r="Z59" s="520"/>
      <c r="AA59" s="520">
        <v>633.70000000000005</v>
      </c>
    </row>
    <row r="60" spans="1:29">
      <c r="A60" s="1106" t="s">
        <v>1</v>
      </c>
      <c r="B60" s="28" t="s">
        <v>84</v>
      </c>
      <c r="C60" s="285">
        <v>62</v>
      </c>
      <c r="D60" s="285">
        <v>69</v>
      </c>
      <c r="E60" s="285">
        <v>79.2</v>
      </c>
      <c r="F60" s="285">
        <v>98</v>
      </c>
      <c r="G60" s="285">
        <v>144.3073</v>
      </c>
      <c r="H60" s="285">
        <v>155.21299999999999</v>
      </c>
      <c r="I60" s="285">
        <v>118.425</v>
      </c>
      <c r="J60" s="285">
        <v>54.885599999999997</v>
      </c>
      <c r="K60" s="285">
        <v>71.819999999999993</v>
      </c>
      <c r="L60" s="285">
        <v>87.018000000000001</v>
      </c>
      <c r="M60" s="285">
        <v>72.482249999999993</v>
      </c>
      <c r="N60" s="285">
        <v>121.908</v>
      </c>
      <c r="O60" s="285">
        <v>269.50200000000001</v>
      </c>
      <c r="P60" s="285">
        <v>139.583</v>
      </c>
      <c r="Q60" s="285">
        <v>120.31399999999999</v>
      </c>
      <c r="R60" s="285">
        <v>103.88908869999999</v>
      </c>
      <c r="S60" s="285">
        <v>111.9021</v>
      </c>
      <c r="T60" s="285">
        <v>89.293000000000006</v>
      </c>
      <c r="U60" s="285">
        <v>88.218600000000009</v>
      </c>
      <c r="V60" s="285">
        <v>72.508330750350112</v>
      </c>
      <c r="W60" s="285">
        <v>41.006786807413128</v>
      </c>
      <c r="X60" s="285">
        <v>31.859180000000002</v>
      </c>
      <c r="Y60" s="285">
        <v>22.752091169722735</v>
      </c>
      <c r="Z60" s="285">
        <v>55.971230000000006</v>
      </c>
      <c r="AA60" s="285">
        <v>9.0719999999999992</v>
      </c>
    </row>
    <row r="61" spans="1:29">
      <c r="A61" s="1106"/>
      <c r="B61" s="28" t="s">
        <v>57</v>
      </c>
      <c r="C61" s="285">
        <v>54937</v>
      </c>
      <c r="D61" s="285">
        <v>60000</v>
      </c>
      <c r="E61" s="285">
        <v>66000</v>
      </c>
      <c r="F61" s="285">
        <v>86430.6</v>
      </c>
      <c r="G61" s="285">
        <v>121593.34</v>
      </c>
      <c r="H61" s="285">
        <v>176217</v>
      </c>
      <c r="I61" s="285">
        <v>152262</v>
      </c>
      <c r="J61" s="285">
        <v>89312.309521616698</v>
      </c>
      <c r="K61" s="285">
        <v>111307</v>
      </c>
      <c r="L61" s="285">
        <v>103154.38</v>
      </c>
      <c r="M61" s="285">
        <v>85073.327314900118</v>
      </c>
      <c r="N61" s="285">
        <v>131856.68082857449</v>
      </c>
      <c r="O61" s="285">
        <v>314497.28725191747</v>
      </c>
      <c r="P61" s="285">
        <v>172160.10757266899</v>
      </c>
      <c r="Q61" s="285">
        <v>133974.91621665598</v>
      </c>
      <c r="R61" s="285">
        <v>158618.91893538315</v>
      </c>
      <c r="S61" s="285">
        <v>139194.71778663731</v>
      </c>
      <c r="T61" s="285">
        <v>113649.04693514745</v>
      </c>
      <c r="U61" s="285">
        <v>118763</v>
      </c>
      <c r="V61" s="285">
        <v>139965.8192759607</v>
      </c>
      <c r="W61" s="285">
        <v>101438.15383821538</v>
      </c>
      <c r="X61" s="285">
        <v>48929.676131232998</v>
      </c>
      <c r="Y61" s="285">
        <v>31771.029047148582</v>
      </c>
      <c r="Z61" s="285"/>
      <c r="AA61" s="285"/>
    </row>
    <row r="62" spans="1:29">
      <c r="A62" s="1106"/>
      <c r="B62" s="92" t="s">
        <v>524</v>
      </c>
      <c r="C62" s="285">
        <v>54937</v>
      </c>
      <c r="D62" s="285">
        <v>60000</v>
      </c>
      <c r="E62" s="285">
        <v>66000</v>
      </c>
      <c r="F62" s="285">
        <v>81000</v>
      </c>
      <c r="G62" s="285">
        <v>100000</v>
      </c>
      <c r="H62" s="285">
        <v>129667</v>
      </c>
      <c r="I62" s="285">
        <v>100000</v>
      </c>
      <c r="J62" s="285">
        <v>74347</v>
      </c>
      <c r="K62" s="285">
        <v>83658</v>
      </c>
      <c r="L62" s="285">
        <v>97144</v>
      </c>
      <c r="M62" s="285">
        <v>85073</v>
      </c>
      <c r="N62" s="285">
        <v>121857</v>
      </c>
      <c r="O62" s="285">
        <v>314490</v>
      </c>
      <c r="P62" s="285">
        <v>172160</v>
      </c>
      <c r="Q62" s="285">
        <v>124888</v>
      </c>
      <c r="R62" s="285">
        <v>126803</v>
      </c>
      <c r="S62" s="285">
        <v>129599</v>
      </c>
      <c r="T62" s="285">
        <v>105352</v>
      </c>
      <c r="U62" s="285">
        <v>106881</v>
      </c>
      <c r="V62" s="285">
        <v>88748</v>
      </c>
      <c r="W62" s="801">
        <v>500000</v>
      </c>
      <c r="X62" s="801">
        <v>160711</v>
      </c>
      <c r="Y62" s="801">
        <v>189437</v>
      </c>
      <c r="Z62" s="801">
        <v>277502</v>
      </c>
      <c r="AA62" s="801">
        <v>10367</v>
      </c>
    </row>
    <row r="63" spans="1:29">
      <c r="A63" s="1106"/>
      <c r="B63" s="28" t="s">
        <v>56</v>
      </c>
      <c r="C63" s="285">
        <v>1128.565447694632</v>
      </c>
      <c r="D63" s="520">
        <v>1150</v>
      </c>
      <c r="E63" s="520">
        <v>1200</v>
      </c>
      <c r="F63" s="520">
        <v>1133.8576846626079</v>
      </c>
      <c r="G63" s="520">
        <v>1186.8026653433485</v>
      </c>
      <c r="H63" s="520">
        <v>880.80605162952497</v>
      </c>
      <c r="I63" s="520">
        <v>777.77121015092405</v>
      </c>
      <c r="J63" s="520">
        <v>614.53567032342573</v>
      </c>
      <c r="K63" s="520">
        <v>645.24243758254192</v>
      </c>
      <c r="L63" s="520">
        <v>843.57057838940034</v>
      </c>
      <c r="M63" s="520">
        <v>851.99735672387578</v>
      </c>
      <c r="N63" s="520">
        <v>924.54928513247899</v>
      </c>
      <c r="O63" s="520">
        <v>856.92949009167285</v>
      </c>
      <c r="P63" s="520">
        <v>810.77435398953764</v>
      </c>
      <c r="Q63" s="520">
        <v>898.0337767514302</v>
      </c>
      <c r="R63" s="520">
        <v>654.96026197430751</v>
      </c>
      <c r="S63" s="520">
        <v>803.92490303782631</v>
      </c>
      <c r="T63" s="520">
        <v>785.69070668013649</v>
      </c>
      <c r="U63" s="520">
        <v>742.81215530089355</v>
      </c>
      <c r="V63" s="520">
        <v>518.04312742520779</v>
      </c>
      <c r="W63" s="520">
        <v>404.25407261270965</v>
      </c>
      <c r="X63" s="520">
        <v>651.12182460704082</v>
      </c>
      <c r="Y63" s="520">
        <v>716.12698272877356</v>
      </c>
      <c r="Z63" s="285">
        <v>827.9</v>
      </c>
      <c r="AA63" s="285">
        <v>875.1</v>
      </c>
    </row>
    <row r="64" spans="1:29">
      <c r="A64" s="1106" t="s">
        <v>0</v>
      </c>
      <c r="B64" s="28" t="s">
        <v>84</v>
      </c>
      <c r="C64" s="285">
        <v>242</v>
      </c>
      <c r="D64" s="285">
        <v>280</v>
      </c>
      <c r="E64" s="285">
        <v>194</v>
      </c>
      <c r="F64" s="285">
        <v>159</v>
      </c>
      <c r="G64" s="285">
        <v>364</v>
      </c>
      <c r="H64" s="285">
        <v>196</v>
      </c>
      <c r="I64" s="285">
        <v>208</v>
      </c>
      <c r="J64" s="285">
        <v>224</v>
      </c>
      <c r="K64" s="285">
        <v>344</v>
      </c>
      <c r="L64" s="285">
        <v>236</v>
      </c>
      <c r="M64" s="285">
        <v>150</v>
      </c>
      <c r="N64" s="285">
        <v>140</v>
      </c>
      <c r="O64" s="285">
        <v>248</v>
      </c>
      <c r="P64" s="285">
        <v>141</v>
      </c>
      <c r="Q64" s="285">
        <v>75</v>
      </c>
      <c r="R64" s="285">
        <v>43</v>
      </c>
      <c r="S64" s="285" t="s">
        <v>15</v>
      </c>
      <c r="T64" s="285">
        <v>73</v>
      </c>
      <c r="U64" s="285">
        <v>106</v>
      </c>
      <c r="V64" s="285">
        <v>42</v>
      </c>
      <c r="W64" s="285">
        <v>93</v>
      </c>
      <c r="X64" s="285">
        <v>124</v>
      </c>
      <c r="Y64" s="285">
        <v>25</v>
      </c>
      <c r="Z64" s="285">
        <v>64</v>
      </c>
      <c r="AA64" s="285">
        <v>211.57347000000001</v>
      </c>
    </row>
    <row r="65" spans="1:27">
      <c r="A65" s="1106"/>
      <c r="B65" s="28" t="s">
        <v>57</v>
      </c>
      <c r="C65" s="285">
        <v>282469</v>
      </c>
      <c r="D65" s="285">
        <v>384574</v>
      </c>
      <c r="E65" s="285">
        <v>401897</v>
      </c>
      <c r="F65" s="285">
        <v>195077</v>
      </c>
      <c r="G65" s="285">
        <v>331716</v>
      </c>
      <c r="H65" s="285">
        <v>294000</v>
      </c>
      <c r="I65" s="285">
        <v>266084</v>
      </c>
      <c r="J65" s="285">
        <v>348696</v>
      </c>
      <c r="K65" s="285">
        <v>425000</v>
      </c>
      <c r="L65" s="285">
        <v>325000</v>
      </c>
      <c r="M65" s="285">
        <v>198824.37</v>
      </c>
      <c r="N65" s="285">
        <v>246558.81789999999</v>
      </c>
      <c r="O65" s="285">
        <v>358409.77700999996</v>
      </c>
      <c r="P65" s="285">
        <v>195072.08074999999</v>
      </c>
      <c r="Q65" s="285">
        <v>130690.05843999999</v>
      </c>
      <c r="R65" s="285">
        <v>112066.09414</v>
      </c>
      <c r="S65" s="285" t="s">
        <v>15</v>
      </c>
      <c r="T65" s="285">
        <v>76494.72898</v>
      </c>
      <c r="U65" s="285">
        <v>129447.4451</v>
      </c>
      <c r="V65" s="285">
        <v>104738.860556</v>
      </c>
      <c r="W65" s="285">
        <v>115203.92379999999</v>
      </c>
      <c r="X65" s="285">
        <v>100775</v>
      </c>
      <c r="Y65" s="285">
        <v>55506</v>
      </c>
      <c r="Z65" s="285">
        <v>100755</v>
      </c>
      <c r="AA65" s="285"/>
    </row>
    <row r="66" spans="1:27">
      <c r="A66" s="1106"/>
      <c r="B66" s="92" t="s">
        <v>524</v>
      </c>
      <c r="C66" s="285">
        <v>282469</v>
      </c>
      <c r="D66" s="285">
        <v>384574</v>
      </c>
      <c r="E66" s="285">
        <v>401897</v>
      </c>
      <c r="F66" s="285">
        <v>195077</v>
      </c>
      <c r="G66" s="285">
        <v>331716</v>
      </c>
      <c r="H66" s="285">
        <v>294000</v>
      </c>
      <c r="I66" s="285">
        <v>266084</v>
      </c>
      <c r="J66" s="285">
        <v>348696</v>
      </c>
      <c r="K66" s="285">
        <v>425000</v>
      </c>
      <c r="L66" s="285">
        <v>325000</v>
      </c>
      <c r="M66" s="285">
        <v>198824</v>
      </c>
      <c r="N66" s="285">
        <v>246559</v>
      </c>
      <c r="O66" s="285">
        <v>358410</v>
      </c>
      <c r="P66" s="285">
        <v>195072</v>
      </c>
      <c r="Q66" s="285">
        <v>130690</v>
      </c>
      <c r="R66" s="285">
        <v>112066</v>
      </c>
      <c r="S66" s="285">
        <v>101660</v>
      </c>
      <c r="T66" s="285">
        <v>76495</v>
      </c>
      <c r="U66" s="285">
        <v>129447</v>
      </c>
      <c r="V66" s="285">
        <v>156640</v>
      </c>
      <c r="W66" s="801">
        <v>115204</v>
      </c>
      <c r="X66" s="801">
        <v>100775</v>
      </c>
      <c r="Y66" s="801">
        <v>100755</v>
      </c>
      <c r="Z66" s="801">
        <v>154698</v>
      </c>
      <c r="AA66" s="801">
        <v>154698</v>
      </c>
    </row>
    <row r="67" spans="1:27">
      <c r="A67" s="1106"/>
      <c r="B67" s="28" t="s">
        <v>56</v>
      </c>
      <c r="C67" s="285">
        <v>856.7311811207602</v>
      </c>
      <c r="D67" s="285">
        <v>728.07834122951624</v>
      </c>
      <c r="E67" s="285">
        <v>482.71074429518012</v>
      </c>
      <c r="F67" s="285">
        <v>815.06277008565849</v>
      </c>
      <c r="G67" s="285">
        <v>1097.3242171013758</v>
      </c>
      <c r="H67" s="285">
        <v>666.66666666666663</v>
      </c>
      <c r="I67" s="285">
        <v>781.70803205002926</v>
      </c>
      <c r="J67" s="285">
        <v>642.39337417119782</v>
      </c>
      <c r="K67" s="285">
        <v>809.41176470588232</v>
      </c>
      <c r="L67" s="285">
        <v>726.15384615384619</v>
      </c>
      <c r="M67" s="285">
        <v>754.43468021550882</v>
      </c>
      <c r="N67" s="285">
        <v>567.81583069067756</v>
      </c>
      <c r="O67" s="285">
        <v>691.94540971766116</v>
      </c>
      <c r="P67" s="285">
        <v>722.80974016318839</v>
      </c>
      <c r="Q67" s="285">
        <v>573.87685716303065</v>
      </c>
      <c r="R67" s="285">
        <v>383.70213872432907</v>
      </c>
      <c r="S67" s="285" t="s">
        <v>15</v>
      </c>
      <c r="T67" s="285">
        <v>954.31412037666394</v>
      </c>
      <c r="U67" s="285">
        <v>818.86513803430796</v>
      </c>
      <c r="V67" s="285">
        <v>400.99729724999395</v>
      </c>
      <c r="W67" s="285">
        <v>807.26417063235488</v>
      </c>
      <c r="X67" s="285">
        <v>2083.9</v>
      </c>
      <c r="Y67" s="285">
        <v>1534.6</v>
      </c>
      <c r="Z67" s="285">
        <v>1323.9</v>
      </c>
      <c r="AA67" s="285">
        <v>1367.7</v>
      </c>
    </row>
    <row r="68" spans="1:27">
      <c r="A68" s="17"/>
      <c r="B68" s="17"/>
      <c r="C68" s="17"/>
      <c r="D68" s="17"/>
      <c r="E68" s="17"/>
      <c r="F68" s="17"/>
      <c r="G68" s="17"/>
      <c r="H68" s="17"/>
      <c r="I68" s="17"/>
      <c r="J68" s="17"/>
      <c r="K68" s="17"/>
      <c r="L68" s="17"/>
      <c r="M68" s="17"/>
    </row>
    <row r="69" spans="1:27" ht="14.65" customHeight="1">
      <c r="A69" s="44" t="s">
        <v>18</v>
      </c>
      <c r="B69" s="13"/>
      <c r="D69" s="13"/>
      <c r="E69" s="13"/>
      <c r="F69" s="13"/>
      <c r="G69" s="13"/>
      <c r="H69" s="13"/>
      <c r="I69" s="13"/>
      <c r="J69" s="13"/>
      <c r="K69" s="13"/>
      <c r="L69" s="13"/>
      <c r="M69" s="13"/>
    </row>
    <row r="70" spans="1:27">
      <c r="A70" s="17"/>
      <c r="B70" s="17"/>
      <c r="D70" s="17"/>
      <c r="E70" s="17"/>
      <c r="F70" s="17"/>
      <c r="G70" s="17"/>
      <c r="H70" s="17"/>
      <c r="I70" s="17"/>
      <c r="J70" s="17"/>
      <c r="K70" s="17"/>
      <c r="L70" s="17"/>
      <c r="M70" s="17"/>
    </row>
    <row r="71" spans="1:27" ht="17.25" customHeight="1">
      <c r="A71" s="13" t="s">
        <v>263</v>
      </c>
      <c r="B71" s="17"/>
      <c r="D71" s="17"/>
      <c r="E71" s="17"/>
      <c r="F71" s="17"/>
      <c r="G71" s="17"/>
      <c r="H71" s="17"/>
      <c r="I71" s="17"/>
      <c r="J71" s="17"/>
      <c r="K71" s="17"/>
      <c r="L71" s="17"/>
      <c r="M71" s="17"/>
    </row>
    <row r="72" spans="1:27">
      <c r="A72" s="17"/>
      <c r="B72" s="17"/>
      <c r="D72" s="43"/>
      <c r="G72" s="43"/>
      <c r="H72" s="43"/>
      <c r="I72" s="43"/>
      <c r="J72" s="43"/>
      <c r="K72" s="43"/>
      <c r="L72" s="43"/>
      <c r="M72" s="43"/>
    </row>
    <row r="73" spans="1:27" ht="14.65" customHeight="1">
      <c r="A73" s="17" t="s">
        <v>120</v>
      </c>
      <c r="B73" s="17"/>
      <c r="D73" s="17"/>
      <c r="E73" s="17"/>
      <c r="F73" s="17"/>
      <c r="G73" s="17"/>
      <c r="H73" s="17"/>
      <c r="I73" s="17"/>
      <c r="J73" s="17"/>
      <c r="K73" s="17"/>
      <c r="L73" s="17"/>
      <c r="M73" s="17"/>
    </row>
    <row r="74" spans="1:27">
      <c r="A74" s="43"/>
      <c r="B74" s="17"/>
      <c r="D74" s="41"/>
      <c r="G74" s="43"/>
      <c r="H74" s="43"/>
      <c r="I74" s="43"/>
      <c r="J74" s="43"/>
      <c r="K74" s="43"/>
      <c r="L74" s="43"/>
      <c r="M74" s="43"/>
    </row>
    <row r="75" spans="1:27" ht="14.65" customHeight="1">
      <c r="A75" s="17" t="s">
        <v>121</v>
      </c>
      <c r="B75" s="57"/>
      <c r="D75" s="42"/>
      <c r="E75" s="42"/>
      <c r="F75" s="42"/>
      <c r="G75" s="42"/>
      <c r="H75" s="42"/>
      <c r="I75" s="42"/>
      <c r="J75" s="42"/>
      <c r="K75" s="42"/>
      <c r="L75" s="42"/>
      <c r="M75" s="42"/>
    </row>
    <row r="76" spans="1:27">
      <c r="B76" s="17"/>
      <c r="C76" s="42"/>
      <c r="D76" s="42"/>
      <c r="E76" s="42"/>
      <c r="F76" s="42"/>
      <c r="G76" s="42"/>
      <c r="H76" s="42"/>
      <c r="I76" s="42"/>
      <c r="J76" s="42"/>
      <c r="K76" s="42"/>
      <c r="L76" s="42"/>
      <c r="M76" s="42"/>
    </row>
    <row r="77" spans="1:27">
      <c r="A77" s="17" t="s">
        <v>563</v>
      </c>
      <c r="B77" s="17"/>
      <c r="C77" s="42"/>
      <c r="D77" s="42"/>
      <c r="E77" s="42"/>
      <c r="F77" s="42"/>
      <c r="G77" s="42"/>
      <c r="H77" s="42"/>
      <c r="I77" s="42"/>
      <c r="J77" s="42"/>
      <c r="K77" s="42"/>
      <c r="L77" s="42"/>
      <c r="M77" s="42"/>
    </row>
    <row r="78" spans="1:27">
      <c r="B78" s="17"/>
      <c r="C78" s="42"/>
      <c r="D78" s="42"/>
      <c r="E78" s="42"/>
      <c r="F78" s="42"/>
      <c r="G78" s="42"/>
      <c r="H78" s="42"/>
      <c r="I78" s="42"/>
      <c r="J78" s="42"/>
      <c r="K78" s="42"/>
      <c r="L78" s="42"/>
      <c r="M78" s="42"/>
    </row>
    <row r="79" spans="1:27">
      <c r="A79" s="17" t="s">
        <v>2733</v>
      </c>
      <c r="B79" s="17"/>
      <c r="C79" s="17"/>
      <c r="D79" s="17"/>
      <c r="E79" s="17"/>
      <c r="F79" s="17"/>
      <c r="G79" s="17"/>
      <c r="H79" s="17"/>
      <c r="I79" s="17"/>
      <c r="J79" s="17"/>
      <c r="K79" s="17"/>
      <c r="L79" s="17"/>
      <c r="M79" s="17"/>
    </row>
    <row r="80" spans="1:27">
      <c r="A80" s="23"/>
      <c r="B80" s="17"/>
      <c r="C80" s="17"/>
      <c r="D80" s="17"/>
      <c r="E80" s="17"/>
      <c r="F80" s="17"/>
      <c r="G80" s="17"/>
      <c r="H80" s="17"/>
      <c r="I80" s="17"/>
      <c r="J80" s="17"/>
      <c r="K80" s="17"/>
      <c r="L80" s="17"/>
      <c r="M80" s="17"/>
    </row>
    <row r="81" spans="1:13">
      <c r="A81" s="17" t="s">
        <v>2934</v>
      </c>
      <c r="B81" s="17"/>
      <c r="C81" s="17"/>
      <c r="D81" s="17"/>
      <c r="E81" s="17"/>
      <c r="F81" s="17"/>
      <c r="G81" s="17"/>
      <c r="H81" s="17"/>
      <c r="I81" s="17"/>
      <c r="J81" s="17"/>
      <c r="K81" s="17"/>
      <c r="L81" s="17"/>
      <c r="M81" s="17"/>
    </row>
    <row r="82" spans="1:13">
      <c r="B82" s="17"/>
      <c r="C82" s="17"/>
      <c r="D82" s="17"/>
      <c r="E82" s="17"/>
      <c r="F82" s="17"/>
      <c r="G82" s="17"/>
      <c r="H82" s="17"/>
      <c r="I82" s="17"/>
      <c r="J82" s="17"/>
      <c r="K82" s="17"/>
      <c r="L82" s="17"/>
      <c r="M82" s="17"/>
    </row>
    <row r="83" spans="1:13">
      <c r="A83" s="17" t="s">
        <v>2933</v>
      </c>
      <c r="B83" s="17"/>
      <c r="C83" s="17"/>
      <c r="D83" s="17"/>
      <c r="E83" s="17"/>
      <c r="F83" s="17"/>
      <c r="G83" s="17"/>
      <c r="H83" s="17"/>
      <c r="I83" s="17"/>
      <c r="J83" s="17"/>
      <c r="K83" s="17"/>
      <c r="L83" s="17"/>
      <c r="M83" s="17"/>
    </row>
    <row r="84" spans="1:13">
      <c r="A84" s="17"/>
      <c r="B84" s="17"/>
      <c r="C84" s="17"/>
      <c r="D84" s="17"/>
      <c r="E84" s="17"/>
      <c r="F84" s="17"/>
      <c r="G84" s="17"/>
      <c r="H84" s="17"/>
      <c r="I84" s="17"/>
      <c r="J84" s="17"/>
      <c r="K84" s="17"/>
      <c r="L84" s="17"/>
      <c r="M84" s="17"/>
    </row>
    <row r="85" spans="1:13">
      <c r="A85" s="53" t="s">
        <v>2734</v>
      </c>
      <c r="B85" s="17"/>
      <c r="C85" s="17"/>
      <c r="D85" s="17"/>
      <c r="E85" s="17"/>
      <c r="F85" s="17"/>
      <c r="G85" s="17"/>
      <c r="H85" s="17"/>
      <c r="I85" s="17"/>
      <c r="J85" s="17"/>
      <c r="K85" s="17"/>
      <c r="L85" s="17"/>
      <c r="M85" s="17"/>
    </row>
    <row r="86" spans="1:13">
      <c r="A86" s="17"/>
      <c r="B86" s="17"/>
      <c r="C86" s="17"/>
      <c r="D86" s="17"/>
      <c r="E86" s="17"/>
      <c r="F86" s="17"/>
      <c r="G86" s="17"/>
      <c r="H86" s="17"/>
      <c r="I86" s="17"/>
      <c r="J86" s="17"/>
      <c r="K86" s="17"/>
      <c r="L86" s="17"/>
      <c r="M86" s="17"/>
    </row>
    <row r="87" spans="1:13">
      <c r="A87" s="53" t="s">
        <v>3091</v>
      </c>
      <c r="B87" s="17"/>
      <c r="C87" s="17"/>
      <c r="D87" s="17"/>
      <c r="E87" s="17"/>
      <c r="F87" s="17"/>
      <c r="G87" s="17"/>
      <c r="H87" s="17"/>
      <c r="I87" s="17"/>
      <c r="J87" s="17"/>
      <c r="K87" s="17"/>
      <c r="L87" s="17"/>
      <c r="M87" s="17"/>
    </row>
    <row r="88" spans="1:13">
      <c r="A88" s="53"/>
      <c r="B88" s="17"/>
      <c r="C88" s="17"/>
      <c r="D88" s="17"/>
      <c r="E88" s="17"/>
      <c r="F88" s="17"/>
      <c r="G88" s="17"/>
      <c r="H88" s="17"/>
      <c r="I88" s="17"/>
      <c r="J88" s="17"/>
      <c r="K88" s="17"/>
      <c r="L88" s="17"/>
      <c r="M88" s="17"/>
    </row>
    <row r="89" spans="1:13">
      <c r="A89" s="53" t="s">
        <v>3092</v>
      </c>
      <c r="B89" s="17"/>
      <c r="C89" s="17"/>
      <c r="D89" s="17"/>
      <c r="E89" s="17"/>
      <c r="F89" s="17"/>
      <c r="G89" s="17"/>
      <c r="H89" s="17"/>
      <c r="I89" s="17"/>
      <c r="J89" s="17"/>
      <c r="K89" s="17"/>
      <c r="L89" s="17"/>
      <c r="M89" s="17"/>
    </row>
    <row r="90" spans="1:13">
      <c r="A90" s="53"/>
      <c r="B90" s="17"/>
      <c r="C90" s="17"/>
      <c r="D90" s="17"/>
      <c r="E90" s="17"/>
      <c r="F90" s="17"/>
      <c r="G90" s="17"/>
      <c r="H90" s="17"/>
      <c r="I90" s="17"/>
      <c r="J90" s="17"/>
      <c r="K90" s="17"/>
      <c r="L90" s="17"/>
      <c r="M90" s="17"/>
    </row>
    <row r="91" spans="1:13">
      <c r="A91" s="17" t="s">
        <v>3370</v>
      </c>
      <c r="B91" s="17"/>
      <c r="C91" s="17"/>
      <c r="D91" s="17"/>
      <c r="E91" s="17"/>
      <c r="F91" s="17"/>
      <c r="G91" s="17"/>
      <c r="H91" s="17"/>
      <c r="I91" s="17"/>
      <c r="J91" s="17"/>
      <c r="K91" s="17"/>
      <c r="L91" s="17"/>
      <c r="M91" s="17"/>
    </row>
    <row r="92" spans="1:13">
      <c r="A92" s="53" t="s">
        <v>102</v>
      </c>
      <c r="B92" s="17"/>
      <c r="C92" s="17"/>
      <c r="D92" s="17"/>
      <c r="E92" s="17"/>
      <c r="F92" s="17"/>
      <c r="G92" s="17"/>
      <c r="H92" s="17"/>
      <c r="I92" s="17"/>
      <c r="J92" s="17"/>
      <c r="K92" s="17"/>
      <c r="L92" s="17"/>
      <c r="M92" s="17"/>
    </row>
    <row r="93" spans="1:13">
      <c r="A93" s="17"/>
      <c r="B93" s="17"/>
      <c r="C93" s="17"/>
      <c r="D93" s="17"/>
      <c r="E93" s="17"/>
      <c r="F93" s="17"/>
      <c r="G93" s="17"/>
      <c r="H93" s="17"/>
      <c r="I93" s="17"/>
      <c r="J93" s="17"/>
      <c r="K93" s="17"/>
      <c r="L93" s="17"/>
      <c r="M93" s="17"/>
    </row>
    <row r="94" spans="1:13">
      <c r="A94" s="17"/>
      <c r="B94" s="17"/>
      <c r="C94" s="17"/>
      <c r="D94" s="17"/>
      <c r="E94" s="17"/>
      <c r="F94" s="17"/>
      <c r="G94" s="17"/>
      <c r="H94" s="17"/>
      <c r="I94" s="17"/>
      <c r="J94" s="17"/>
      <c r="K94" s="17"/>
      <c r="L94" s="17"/>
      <c r="M94" s="17"/>
    </row>
    <row r="95" spans="1:13">
      <c r="A95" s="17"/>
      <c r="B95" s="17"/>
      <c r="C95" s="17"/>
      <c r="D95" s="17"/>
      <c r="E95" s="17"/>
      <c r="F95" s="17"/>
      <c r="G95" s="17"/>
      <c r="H95" s="17"/>
      <c r="I95" s="17"/>
      <c r="J95" s="17"/>
      <c r="K95" s="17"/>
      <c r="L95" s="17"/>
      <c r="M95" s="17"/>
    </row>
    <row r="96" spans="1:13">
      <c r="A96" s="17"/>
      <c r="B96" s="17"/>
      <c r="C96" s="17"/>
      <c r="D96" s="17"/>
      <c r="E96" s="17"/>
      <c r="F96" s="17"/>
      <c r="G96" s="17"/>
      <c r="H96" s="17"/>
      <c r="I96" s="17"/>
      <c r="J96" s="17"/>
      <c r="K96" s="17"/>
      <c r="L96" s="17"/>
      <c r="M96" s="17"/>
    </row>
    <row r="97" spans="1:13">
      <c r="A97" s="17"/>
      <c r="B97" s="17"/>
      <c r="C97" s="17"/>
      <c r="D97" s="17"/>
      <c r="E97" s="17"/>
      <c r="F97" s="17"/>
      <c r="G97" s="17"/>
      <c r="H97" s="17"/>
      <c r="I97" s="17"/>
      <c r="J97" s="17"/>
      <c r="K97" s="17"/>
      <c r="L97" s="17"/>
      <c r="M97" s="17"/>
    </row>
    <row r="98" spans="1:13">
      <c r="A98" s="17"/>
      <c r="B98" s="17"/>
      <c r="C98" s="17"/>
      <c r="D98" s="17"/>
      <c r="E98" s="17"/>
      <c r="F98" s="17"/>
      <c r="G98" s="17"/>
      <c r="H98" s="17"/>
      <c r="I98" s="17"/>
      <c r="J98" s="17"/>
      <c r="K98" s="17"/>
      <c r="L98" s="17"/>
      <c r="M98" s="17"/>
    </row>
    <row r="99" spans="1:13">
      <c r="A99" s="17"/>
      <c r="B99" s="17"/>
      <c r="C99" s="17"/>
      <c r="D99" s="17"/>
      <c r="E99" s="17"/>
      <c r="F99" s="17"/>
      <c r="G99" s="17"/>
      <c r="H99" s="17"/>
      <c r="I99" s="17"/>
      <c r="J99" s="17"/>
      <c r="K99" s="17"/>
      <c r="L99" s="17"/>
      <c r="M99" s="17"/>
    </row>
    <row r="100" spans="1:13">
      <c r="A100" s="17"/>
      <c r="B100" s="17"/>
      <c r="C100" s="17"/>
      <c r="D100" s="17"/>
      <c r="E100" s="17"/>
      <c r="F100" s="17"/>
      <c r="G100" s="17"/>
      <c r="H100" s="17"/>
      <c r="I100" s="17"/>
      <c r="J100" s="17"/>
      <c r="K100" s="17"/>
      <c r="L100" s="17"/>
      <c r="M100" s="17"/>
    </row>
    <row r="101" spans="1:13">
      <c r="A101" s="17"/>
      <c r="B101" s="17"/>
      <c r="C101" s="17"/>
      <c r="D101" s="17"/>
      <c r="E101" s="17"/>
      <c r="F101" s="17"/>
      <c r="G101" s="17"/>
      <c r="H101" s="17"/>
      <c r="I101" s="17"/>
      <c r="J101" s="17"/>
      <c r="K101" s="17"/>
      <c r="L101" s="17"/>
      <c r="M101" s="17"/>
    </row>
    <row r="102" spans="1:13">
      <c r="A102" s="17"/>
      <c r="B102" s="17"/>
      <c r="C102" s="17"/>
      <c r="D102" s="17"/>
      <c r="E102" s="17"/>
      <c r="F102" s="17"/>
      <c r="G102" s="17"/>
      <c r="H102" s="17"/>
      <c r="I102" s="17"/>
      <c r="J102" s="17"/>
      <c r="K102" s="17"/>
      <c r="L102" s="17"/>
      <c r="M102" s="17"/>
    </row>
    <row r="103" spans="1:13">
      <c r="A103" s="17"/>
      <c r="B103" s="17"/>
      <c r="C103" s="17"/>
      <c r="D103" s="17"/>
      <c r="E103" s="17"/>
      <c r="F103" s="17"/>
      <c r="G103" s="17"/>
      <c r="H103" s="17"/>
      <c r="I103" s="17"/>
      <c r="J103" s="17"/>
      <c r="K103" s="17"/>
      <c r="L103" s="17"/>
      <c r="M103" s="17"/>
    </row>
    <row r="104" spans="1:13">
      <c r="A104" s="17"/>
      <c r="B104" s="17"/>
      <c r="C104" s="17"/>
      <c r="D104" s="17"/>
      <c r="E104" s="17"/>
      <c r="F104" s="17"/>
      <c r="G104" s="17"/>
      <c r="H104" s="17"/>
      <c r="I104" s="17"/>
      <c r="J104" s="17"/>
      <c r="K104" s="17"/>
      <c r="L104" s="17"/>
      <c r="M104" s="17"/>
    </row>
    <row r="105" spans="1:13">
      <c r="A105" s="17"/>
      <c r="B105" s="17"/>
      <c r="C105" s="17"/>
      <c r="D105" s="17"/>
      <c r="E105" s="17"/>
      <c r="F105" s="17"/>
      <c r="G105" s="17"/>
      <c r="H105" s="17"/>
      <c r="I105" s="17"/>
      <c r="J105" s="17"/>
      <c r="K105" s="17"/>
      <c r="L105" s="17"/>
      <c r="M105" s="17"/>
    </row>
    <row r="106" spans="1:13">
      <c r="A106" s="17"/>
      <c r="B106" s="17"/>
      <c r="C106" s="17"/>
      <c r="D106" s="17"/>
      <c r="E106" s="17"/>
      <c r="F106" s="17"/>
      <c r="G106" s="17"/>
      <c r="H106" s="17"/>
      <c r="I106" s="17"/>
      <c r="J106" s="17"/>
      <c r="K106" s="17"/>
      <c r="L106" s="17"/>
      <c r="M106" s="17"/>
    </row>
    <row r="107" spans="1:13">
      <c r="A107" s="17"/>
      <c r="B107" s="17"/>
      <c r="C107" s="17"/>
      <c r="D107" s="17"/>
      <c r="E107" s="17"/>
      <c r="F107" s="17"/>
      <c r="G107" s="17"/>
      <c r="H107" s="17"/>
      <c r="I107" s="17"/>
      <c r="J107" s="17"/>
      <c r="K107" s="17"/>
      <c r="L107" s="17"/>
      <c r="M107" s="17"/>
    </row>
    <row r="108" spans="1:13">
      <c r="A108" s="17"/>
      <c r="B108" s="17"/>
      <c r="C108" s="17"/>
      <c r="D108" s="17"/>
      <c r="E108" s="17"/>
      <c r="F108" s="17"/>
      <c r="G108" s="17"/>
      <c r="H108" s="17"/>
      <c r="I108" s="17"/>
      <c r="J108" s="17"/>
      <c r="K108" s="17"/>
      <c r="L108" s="17"/>
      <c r="M108" s="17"/>
    </row>
    <row r="109" spans="1:13">
      <c r="A109" s="17"/>
      <c r="B109" s="17"/>
      <c r="C109" s="17"/>
      <c r="D109" s="17"/>
      <c r="E109" s="17"/>
      <c r="F109" s="17"/>
      <c r="G109" s="17"/>
      <c r="H109" s="17"/>
      <c r="I109" s="17"/>
      <c r="J109" s="17"/>
      <c r="K109" s="17"/>
      <c r="L109" s="17"/>
      <c r="M109" s="17"/>
    </row>
    <row r="110" spans="1:13">
      <c r="A110" s="17"/>
      <c r="B110" s="17"/>
      <c r="C110" s="17"/>
      <c r="D110" s="17"/>
      <c r="E110" s="17"/>
      <c r="F110" s="17"/>
      <c r="G110" s="17"/>
      <c r="H110" s="17"/>
      <c r="I110" s="17"/>
      <c r="J110" s="17"/>
      <c r="K110" s="17"/>
      <c r="L110" s="17"/>
      <c r="M110" s="17"/>
    </row>
    <row r="111" spans="1:13">
      <c r="A111" s="17"/>
      <c r="B111" s="17"/>
      <c r="C111" s="17"/>
      <c r="D111" s="17"/>
      <c r="E111" s="17"/>
      <c r="F111" s="17"/>
      <c r="G111" s="17"/>
      <c r="H111" s="17"/>
      <c r="I111" s="17"/>
      <c r="J111" s="17"/>
      <c r="K111" s="17"/>
      <c r="L111" s="17"/>
      <c r="M111" s="17"/>
    </row>
    <row r="112" spans="1:13">
      <c r="A112" s="17"/>
      <c r="B112" s="17"/>
      <c r="C112" s="17"/>
      <c r="D112" s="17"/>
      <c r="E112" s="17"/>
      <c r="F112" s="17"/>
      <c r="G112" s="17"/>
      <c r="H112" s="17"/>
      <c r="I112" s="17"/>
      <c r="J112" s="17"/>
      <c r="K112" s="17"/>
      <c r="L112" s="17"/>
      <c r="M112" s="17"/>
    </row>
    <row r="113" spans="1:13">
      <c r="A113" s="17"/>
      <c r="B113" s="17"/>
      <c r="C113" s="17"/>
      <c r="D113" s="17"/>
      <c r="E113" s="17"/>
      <c r="F113" s="17"/>
      <c r="G113" s="17"/>
      <c r="H113" s="17"/>
      <c r="I113" s="17"/>
      <c r="J113" s="17"/>
      <c r="K113" s="17"/>
      <c r="L113" s="17"/>
      <c r="M113" s="17"/>
    </row>
    <row r="114" spans="1:13">
      <c r="A114" s="17"/>
      <c r="B114" s="17"/>
      <c r="C114" s="17"/>
      <c r="D114" s="17"/>
      <c r="E114" s="17"/>
      <c r="F114" s="17"/>
      <c r="G114" s="17"/>
      <c r="H114" s="17"/>
      <c r="I114" s="17"/>
      <c r="J114" s="17"/>
      <c r="K114" s="17"/>
      <c r="L114" s="17"/>
      <c r="M114" s="17"/>
    </row>
    <row r="115" spans="1:13">
      <c r="A115" s="17"/>
      <c r="B115" s="17"/>
      <c r="C115" s="17"/>
      <c r="D115" s="17"/>
      <c r="E115" s="17"/>
      <c r="F115" s="17"/>
      <c r="G115" s="17"/>
      <c r="H115" s="17"/>
      <c r="I115" s="17"/>
      <c r="J115" s="17"/>
      <c r="K115" s="17"/>
      <c r="L115" s="17"/>
      <c r="M115" s="17"/>
    </row>
    <row r="116" spans="1:13">
      <c r="A116" s="17"/>
      <c r="B116" s="17"/>
      <c r="C116" s="17"/>
      <c r="D116" s="17"/>
      <c r="E116" s="17"/>
      <c r="F116" s="17"/>
      <c r="G116" s="17"/>
      <c r="H116" s="17"/>
      <c r="I116" s="17"/>
      <c r="J116" s="17"/>
      <c r="K116" s="17"/>
      <c r="L116" s="17"/>
      <c r="M116" s="17"/>
    </row>
    <row r="117" spans="1:13">
      <c r="A117" s="17"/>
      <c r="B117" s="17"/>
      <c r="C117" s="17"/>
      <c r="D117" s="17"/>
      <c r="E117" s="17"/>
      <c r="F117" s="17"/>
      <c r="G117" s="17"/>
      <c r="H117" s="17"/>
      <c r="I117" s="17"/>
      <c r="J117" s="17"/>
      <c r="K117" s="17"/>
      <c r="L117" s="17"/>
      <c r="M117" s="17"/>
    </row>
    <row r="118" spans="1:13">
      <c r="A118" s="17"/>
      <c r="B118" s="17"/>
      <c r="C118" s="17"/>
      <c r="D118" s="17"/>
      <c r="E118" s="17"/>
      <c r="F118" s="17"/>
      <c r="G118" s="17"/>
      <c r="H118" s="17"/>
      <c r="I118" s="17"/>
      <c r="J118" s="17"/>
      <c r="K118" s="17"/>
      <c r="L118" s="17"/>
      <c r="M118" s="17"/>
    </row>
    <row r="119" spans="1:13">
      <c r="A119" s="17"/>
      <c r="B119" s="17"/>
      <c r="C119" s="17"/>
      <c r="D119" s="17"/>
      <c r="E119" s="17"/>
      <c r="F119" s="17"/>
      <c r="G119" s="17"/>
      <c r="H119" s="17"/>
      <c r="I119" s="17"/>
      <c r="J119" s="17"/>
      <c r="K119" s="17"/>
      <c r="L119" s="17"/>
      <c r="M119" s="17"/>
    </row>
    <row r="120" spans="1:13">
      <c r="A120" s="17"/>
      <c r="B120" s="17"/>
      <c r="C120" s="17"/>
      <c r="D120" s="17"/>
      <c r="E120" s="17"/>
      <c r="F120" s="17"/>
      <c r="G120" s="17"/>
      <c r="H120" s="17"/>
      <c r="I120" s="17"/>
      <c r="J120" s="17"/>
      <c r="K120" s="17"/>
      <c r="L120" s="17"/>
      <c r="M120" s="17"/>
    </row>
  </sheetData>
  <protectedRanges>
    <protectedRange sqref="Z57:AA57" name="Range3_34_1"/>
  </protectedRanges>
  <mergeCells count="16">
    <mergeCell ref="A56:A59"/>
    <mergeCell ref="A60:A63"/>
    <mergeCell ref="A64:A67"/>
    <mergeCell ref="A36:A39"/>
    <mergeCell ref="A40:A43"/>
    <mergeCell ref="A44:A47"/>
    <mergeCell ref="A48:A51"/>
    <mergeCell ref="A52:A55"/>
    <mergeCell ref="A32:A35"/>
    <mergeCell ref="A4:A7"/>
    <mergeCell ref="A8:A11"/>
    <mergeCell ref="A16:A19"/>
    <mergeCell ref="A24:A27"/>
    <mergeCell ref="A28:A31"/>
    <mergeCell ref="A12:A15"/>
    <mergeCell ref="A20:A23"/>
  </mergeCells>
  <conditionalFormatting sqref="C3:M3">
    <cfRule type="expression" dxfId="37" priority="3" stopIfTrue="1">
      <formula>ISNA(ACTIVECELL)</formula>
    </cfRule>
  </conditionalFormatting>
  <conditionalFormatting sqref="N1:O2">
    <cfRule type="expression" dxfId="36" priority="2" stopIfTrue="1">
      <formula>#N/A</formula>
    </cfRule>
  </conditionalFormatting>
  <hyperlinks>
    <hyperlink ref="AC3" location="Content!A1" display="Back to content page" xr:uid="{00000000-0004-0000-3401-000000000000}"/>
  </hyperlinks>
  <pageMargins left="0.7" right="0.7" top="0.75" bottom="0.75" header="0.3" footer="0.3"/>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1-000000000000}">
  <sheetPr codeName="Sheet310"/>
  <dimension ref="A1:AC88"/>
  <sheetViews>
    <sheetView topLeftCell="N1" zoomScale="95" zoomScaleNormal="95" workbookViewId="0">
      <selection activeCell="C4" sqref="C4:AA67"/>
    </sheetView>
  </sheetViews>
  <sheetFormatPr defaultRowHeight="14.5"/>
  <cols>
    <col min="1" max="1" width="14.7265625" customWidth="1"/>
    <col min="2" max="2" width="27.26953125" customWidth="1"/>
    <col min="3" max="27" width="10.7265625" customWidth="1"/>
    <col min="29" max="29" width="13.54296875" customWidth="1"/>
  </cols>
  <sheetData>
    <row r="1" spans="1:29">
      <c r="A1" s="18" t="s">
        <v>3219</v>
      </c>
      <c r="B1" s="17"/>
      <c r="C1" s="17"/>
      <c r="D1" s="17"/>
      <c r="E1" s="17"/>
      <c r="F1" s="17"/>
      <c r="G1" s="17"/>
      <c r="H1" s="17"/>
      <c r="I1" s="17"/>
      <c r="J1" s="17"/>
      <c r="K1" s="17"/>
      <c r="L1" s="17"/>
      <c r="M1" s="17"/>
      <c r="N1" s="62"/>
      <c r="O1" s="62"/>
      <c r="P1" s="17"/>
      <c r="R1" s="13"/>
      <c r="S1" s="13"/>
      <c r="T1" s="13"/>
      <c r="U1" s="13"/>
      <c r="V1" s="13"/>
      <c r="W1" s="13"/>
      <c r="X1" s="13"/>
      <c r="Y1" s="13"/>
      <c r="Z1" s="13"/>
      <c r="AA1" s="13"/>
    </row>
    <row r="2" spans="1:29">
      <c r="A2" s="13"/>
      <c r="B2" s="17"/>
      <c r="C2" s="17"/>
      <c r="D2" s="17"/>
      <c r="E2" s="17"/>
      <c r="F2" s="17"/>
      <c r="G2" s="17"/>
      <c r="H2" s="17"/>
      <c r="I2" s="17"/>
      <c r="J2" s="17"/>
      <c r="K2" s="17"/>
      <c r="L2" s="17"/>
      <c r="M2" s="17"/>
      <c r="N2" s="62"/>
      <c r="O2" s="62"/>
      <c r="P2" s="17"/>
      <c r="R2" s="13"/>
      <c r="S2" s="13"/>
      <c r="T2" s="13"/>
      <c r="U2" s="13"/>
      <c r="V2" s="13"/>
      <c r="W2" s="13"/>
      <c r="X2" s="13"/>
      <c r="Y2" s="13"/>
      <c r="Z2" s="13"/>
      <c r="AA2" s="13"/>
    </row>
    <row r="3" spans="1:29">
      <c r="A3" s="215" t="s">
        <v>14</v>
      </c>
      <c r="B3" s="215" t="s">
        <v>37</v>
      </c>
      <c r="C3" s="233">
        <v>2000</v>
      </c>
      <c r="D3" s="233">
        <v>2001</v>
      </c>
      <c r="E3" s="233">
        <v>2002</v>
      </c>
      <c r="F3" s="233">
        <v>2003</v>
      </c>
      <c r="G3" s="233">
        <v>2004</v>
      </c>
      <c r="H3" s="233">
        <v>2005</v>
      </c>
      <c r="I3" s="233">
        <v>2006</v>
      </c>
      <c r="J3" s="233">
        <v>2007</v>
      </c>
      <c r="K3" s="233">
        <v>2008</v>
      </c>
      <c r="L3" s="233">
        <v>2009</v>
      </c>
      <c r="M3" s="233">
        <v>2010</v>
      </c>
      <c r="N3" s="181">
        <v>2011</v>
      </c>
      <c r="O3" s="181">
        <v>2012</v>
      </c>
      <c r="P3" s="181">
        <v>2013</v>
      </c>
      <c r="Q3" s="21">
        <v>2014</v>
      </c>
      <c r="R3" s="21">
        <v>2015</v>
      </c>
      <c r="S3" s="181">
        <v>2016</v>
      </c>
      <c r="T3" s="181">
        <v>2017</v>
      </c>
      <c r="U3" s="21">
        <v>2018</v>
      </c>
      <c r="V3" s="21">
        <v>2019</v>
      </c>
      <c r="W3" s="181">
        <v>2020</v>
      </c>
      <c r="X3" s="21">
        <v>2021</v>
      </c>
      <c r="Y3" s="181">
        <v>2022</v>
      </c>
      <c r="Z3" s="21">
        <v>2023</v>
      </c>
      <c r="AA3" s="181">
        <v>2024</v>
      </c>
      <c r="AC3" s="1" t="s">
        <v>528</v>
      </c>
    </row>
    <row r="4" spans="1:29">
      <c r="A4" s="1106" t="s">
        <v>13</v>
      </c>
      <c r="B4" s="92" t="s">
        <v>84</v>
      </c>
      <c r="C4" s="285">
        <v>3.3</v>
      </c>
      <c r="D4" s="285">
        <v>3.3</v>
      </c>
      <c r="E4" s="285">
        <v>3.3</v>
      </c>
      <c r="F4" s="285">
        <v>3.2109999999999999</v>
      </c>
      <c r="G4" s="285">
        <v>3.782</v>
      </c>
      <c r="H4" s="285">
        <v>3.6720000000000002</v>
      </c>
      <c r="I4" s="285">
        <v>3.7909999999999999</v>
      </c>
      <c r="J4" s="285">
        <v>4.641</v>
      </c>
      <c r="K4" s="285">
        <v>4.9390000000000001</v>
      </c>
      <c r="L4" s="285">
        <v>5.8049999999999997</v>
      </c>
      <c r="M4" s="285">
        <v>5.6</v>
      </c>
      <c r="N4" s="285">
        <v>5.7590000000000003</v>
      </c>
      <c r="O4" s="285">
        <v>6</v>
      </c>
      <c r="P4" s="285">
        <v>5.9</v>
      </c>
      <c r="Q4" s="285">
        <v>2.996</v>
      </c>
      <c r="R4" s="285">
        <v>3.016</v>
      </c>
      <c r="S4" s="285">
        <v>3.02</v>
      </c>
      <c r="T4" s="285">
        <v>3.0030000000000001</v>
      </c>
      <c r="U4" s="285">
        <v>2.984</v>
      </c>
      <c r="V4" s="285">
        <v>2.9670000000000001</v>
      </c>
      <c r="W4" s="285">
        <v>2.8240500000000002</v>
      </c>
      <c r="X4" s="285">
        <v>2.8045100000000001</v>
      </c>
      <c r="Y4" s="285">
        <v>2.7798600000000002</v>
      </c>
      <c r="Z4" s="285">
        <v>2.75346</v>
      </c>
      <c r="AA4" s="285">
        <v>2.7842899999999999</v>
      </c>
    </row>
    <row r="5" spans="1:29">
      <c r="A5" s="1106"/>
      <c r="B5" s="92" t="s">
        <v>57</v>
      </c>
      <c r="C5" s="285">
        <v>3473</v>
      </c>
      <c r="D5" s="285">
        <v>3500</v>
      </c>
      <c r="E5" s="285">
        <v>3518</v>
      </c>
      <c r="F5" s="285">
        <v>3159</v>
      </c>
      <c r="G5" s="285">
        <v>3397</v>
      </c>
      <c r="H5" s="285">
        <v>3267</v>
      </c>
      <c r="I5" s="285">
        <v>2945</v>
      </c>
      <c r="J5" s="285">
        <v>2836</v>
      </c>
      <c r="K5" s="285">
        <v>3687</v>
      </c>
      <c r="L5" s="285">
        <v>4170</v>
      </c>
      <c r="M5" s="285">
        <v>4200</v>
      </c>
      <c r="N5" s="285">
        <v>4319.2500000000109</v>
      </c>
      <c r="O5" s="285">
        <v>4200</v>
      </c>
      <c r="P5" s="285">
        <v>4130</v>
      </c>
      <c r="Q5" s="285"/>
      <c r="R5" s="285"/>
      <c r="S5" s="285"/>
      <c r="T5" s="285"/>
      <c r="U5" s="285"/>
      <c r="V5" s="285"/>
      <c r="W5" s="285"/>
      <c r="X5" s="285"/>
      <c r="Y5" s="285"/>
      <c r="Z5" s="285"/>
      <c r="AA5" s="285"/>
    </row>
    <row r="6" spans="1:29">
      <c r="A6" s="1106"/>
      <c r="B6" s="92" t="s">
        <v>524</v>
      </c>
      <c r="C6" s="285">
        <v>3409</v>
      </c>
      <c r="D6" s="285">
        <v>3500</v>
      </c>
      <c r="E6" s="285">
        <v>3404</v>
      </c>
      <c r="F6" s="285">
        <v>3332</v>
      </c>
      <c r="G6" s="285">
        <v>3331</v>
      </c>
      <c r="H6" s="285">
        <v>3303</v>
      </c>
      <c r="I6" s="285">
        <v>3254</v>
      </c>
      <c r="J6" s="285">
        <v>3206</v>
      </c>
      <c r="K6" s="285">
        <v>3159</v>
      </c>
      <c r="L6" s="285">
        <v>3112</v>
      </c>
      <c r="M6" s="285">
        <v>3065</v>
      </c>
      <c r="N6" s="285">
        <v>3019</v>
      </c>
      <c r="O6" s="285">
        <v>2973</v>
      </c>
      <c r="P6" s="285">
        <v>2927</v>
      </c>
      <c r="Q6" s="285">
        <v>2933</v>
      </c>
      <c r="R6" s="285">
        <v>2946</v>
      </c>
      <c r="S6" s="285">
        <v>2950</v>
      </c>
      <c r="T6" s="285">
        <v>2928</v>
      </c>
      <c r="U6" s="285">
        <v>2904</v>
      </c>
      <c r="V6" s="285">
        <v>2881</v>
      </c>
      <c r="W6" s="285">
        <v>2731</v>
      </c>
      <c r="X6" s="285">
        <v>2714</v>
      </c>
      <c r="Y6" s="285">
        <v>2685</v>
      </c>
      <c r="Z6" s="285">
        <v>2710</v>
      </c>
      <c r="AA6" s="285">
        <v>2703</v>
      </c>
    </row>
    <row r="7" spans="1:29">
      <c r="A7" s="1106"/>
      <c r="B7" s="92" t="s">
        <v>56</v>
      </c>
      <c r="C7" s="285">
        <v>950.18715807659089</v>
      </c>
      <c r="D7" s="285">
        <v>942.85714285714289</v>
      </c>
      <c r="E7" s="285">
        <v>938.03297328027293</v>
      </c>
      <c r="F7" s="285">
        <v>1016.4609053497942</v>
      </c>
      <c r="G7" s="285">
        <v>1113.3352958492787</v>
      </c>
      <c r="H7" s="285">
        <v>1123.9669421487604</v>
      </c>
      <c r="I7" s="285">
        <v>1287.2665534804753</v>
      </c>
      <c r="J7" s="285">
        <v>1636.459802538787</v>
      </c>
      <c r="K7" s="285">
        <v>1339.5714673176024</v>
      </c>
      <c r="L7" s="285">
        <v>1392.0863309352519</v>
      </c>
      <c r="M7" s="285">
        <v>1333.3333333333333</v>
      </c>
      <c r="N7" s="285">
        <v>1333.3333333333301</v>
      </c>
      <c r="O7" s="285">
        <v>1428.5714285714287</v>
      </c>
      <c r="P7" s="285">
        <v>1428.5714285714287</v>
      </c>
      <c r="Q7" s="285">
        <v>1021.5</v>
      </c>
      <c r="R7" s="285">
        <v>1023.8000000000001</v>
      </c>
      <c r="S7" s="285">
        <v>1023.7</v>
      </c>
      <c r="T7" s="285">
        <v>1025.6000000000001</v>
      </c>
      <c r="U7" s="285">
        <v>1027.5</v>
      </c>
      <c r="V7" s="285">
        <v>1029.9000000000001</v>
      </c>
      <c r="W7" s="285">
        <v>1034.2</v>
      </c>
      <c r="X7" s="285">
        <v>1033.4000000000001</v>
      </c>
      <c r="Y7" s="285">
        <v>1035.3</v>
      </c>
      <c r="Z7" s="285">
        <v>1016.1</v>
      </c>
      <c r="AA7" s="285">
        <v>1029.9000000000001</v>
      </c>
      <c r="AC7" s="33"/>
    </row>
    <row r="8" spans="1:29">
      <c r="A8" s="1106" t="s">
        <v>12</v>
      </c>
      <c r="B8" s="92" t="s">
        <v>84</v>
      </c>
      <c r="C8" s="285" t="s">
        <v>94</v>
      </c>
      <c r="D8" s="285" t="s">
        <v>94</v>
      </c>
      <c r="E8" s="285" t="s">
        <v>94</v>
      </c>
      <c r="F8" s="285" t="s">
        <v>94</v>
      </c>
      <c r="G8" s="285" t="s">
        <v>94</v>
      </c>
      <c r="H8" s="285" t="s">
        <v>94</v>
      </c>
      <c r="I8" s="285" t="s">
        <v>94</v>
      </c>
      <c r="J8" s="285" t="s">
        <v>94</v>
      </c>
      <c r="K8" s="285" t="s">
        <v>94</v>
      </c>
      <c r="L8" s="285" t="s">
        <v>94</v>
      </c>
      <c r="M8" s="285" t="s">
        <v>94</v>
      </c>
      <c r="N8" s="285" t="s">
        <v>94</v>
      </c>
      <c r="O8" s="285" t="s">
        <v>94</v>
      </c>
      <c r="P8" s="285" t="s">
        <v>94</v>
      </c>
      <c r="Q8" s="285" t="s">
        <v>94</v>
      </c>
      <c r="R8" s="285" t="s">
        <v>94</v>
      </c>
      <c r="S8" s="285" t="s">
        <v>94</v>
      </c>
      <c r="T8" s="285" t="s">
        <v>94</v>
      </c>
      <c r="U8" s="285" t="s">
        <v>94</v>
      </c>
      <c r="V8" s="285" t="s">
        <v>94</v>
      </c>
      <c r="W8" s="285" t="s">
        <v>94</v>
      </c>
      <c r="X8" s="285" t="s">
        <v>94</v>
      </c>
      <c r="Y8" s="285" t="s">
        <v>94</v>
      </c>
      <c r="Z8" s="285" t="s">
        <v>94</v>
      </c>
      <c r="AA8" s="285"/>
    </row>
    <row r="9" spans="1:29">
      <c r="A9" s="1106"/>
      <c r="B9" s="92" t="s">
        <v>57</v>
      </c>
      <c r="C9" s="285" t="s">
        <v>94</v>
      </c>
      <c r="D9" s="285" t="s">
        <v>94</v>
      </c>
      <c r="E9" s="285" t="s">
        <v>94</v>
      </c>
      <c r="F9" s="285" t="s">
        <v>94</v>
      </c>
      <c r="G9" s="285" t="s">
        <v>94</v>
      </c>
      <c r="H9" s="285" t="s">
        <v>94</v>
      </c>
      <c r="I9" s="285" t="s">
        <v>94</v>
      </c>
      <c r="J9" s="285" t="s">
        <v>94</v>
      </c>
      <c r="K9" s="285" t="s">
        <v>94</v>
      </c>
      <c r="L9" s="285" t="s">
        <v>94</v>
      </c>
      <c r="M9" s="285" t="s">
        <v>94</v>
      </c>
      <c r="N9" s="285" t="s">
        <v>94</v>
      </c>
      <c r="O9" s="285" t="s">
        <v>94</v>
      </c>
      <c r="P9" s="285" t="s">
        <v>94</v>
      </c>
      <c r="Q9" s="285" t="s">
        <v>94</v>
      </c>
      <c r="R9" s="285" t="s">
        <v>94</v>
      </c>
      <c r="S9" s="285" t="s">
        <v>94</v>
      </c>
      <c r="T9" s="285" t="s">
        <v>94</v>
      </c>
      <c r="U9" s="285" t="s">
        <v>94</v>
      </c>
      <c r="V9" s="285" t="s">
        <v>94</v>
      </c>
      <c r="W9" s="285" t="s">
        <v>94</v>
      </c>
      <c r="X9" s="285" t="s">
        <v>94</v>
      </c>
      <c r="Y9" s="285" t="s">
        <v>94</v>
      </c>
      <c r="Z9" s="285" t="s">
        <v>94</v>
      </c>
      <c r="AA9" s="285"/>
    </row>
    <row r="10" spans="1:29">
      <c r="A10" s="1106"/>
      <c r="B10" s="92" t="s">
        <v>524</v>
      </c>
      <c r="C10" s="285" t="s">
        <v>94</v>
      </c>
      <c r="D10" s="285" t="s">
        <v>94</v>
      </c>
      <c r="E10" s="285" t="s">
        <v>94</v>
      </c>
      <c r="F10" s="285" t="s">
        <v>94</v>
      </c>
      <c r="G10" s="285" t="s">
        <v>94</v>
      </c>
      <c r="H10" s="285" t="s">
        <v>94</v>
      </c>
      <c r="I10" s="285" t="s">
        <v>94</v>
      </c>
      <c r="J10" s="285" t="s">
        <v>94</v>
      </c>
      <c r="K10" s="285" t="s">
        <v>94</v>
      </c>
      <c r="L10" s="285" t="s">
        <v>94</v>
      </c>
      <c r="M10" s="285" t="s">
        <v>94</v>
      </c>
      <c r="N10" s="285" t="s">
        <v>94</v>
      </c>
      <c r="O10" s="285" t="s">
        <v>94</v>
      </c>
      <c r="P10" s="285" t="s">
        <v>94</v>
      </c>
      <c r="Q10" s="285" t="s">
        <v>94</v>
      </c>
      <c r="R10" s="285" t="s">
        <v>94</v>
      </c>
      <c r="S10" s="285" t="s">
        <v>94</v>
      </c>
      <c r="T10" s="285" t="s">
        <v>94</v>
      </c>
      <c r="U10" s="285" t="s">
        <v>94</v>
      </c>
      <c r="V10" s="285" t="s">
        <v>94</v>
      </c>
      <c r="W10" s="285" t="s">
        <v>94</v>
      </c>
      <c r="X10" s="285" t="s">
        <v>94</v>
      </c>
      <c r="Y10" s="285" t="s">
        <v>94</v>
      </c>
      <c r="Z10" s="285" t="s">
        <v>94</v>
      </c>
      <c r="AA10" s="285"/>
    </row>
    <row r="11" spans="1:29">
      <c r="A11" s="1106"/>
      <c r="B11" s="92" t="s">
        <v>56</v>
      </c>
      <c r="C11" s="285" t="s">
        <v>94</v>
      </c>
      <c r="D11" s="285" t="s">
        <v>94</v>
      </c>
      <c r="E11" s="285" t="s">
        <v>94</v>
      </c>
      <c r="F11" s="285" t="s">
        <v>94</v>
      </c>
      <c r="G11" s="285" t="s">
        <v>94</v>
      </c>
      <c r="H11" s="285" t="s">
        <v>94</v>
      </c>
      <c r="I11" s="285" t="s">
        <v>94</v>
      </c>
      <c r="J11" s="285" t="s">
        <v>94</v>
      </c>
      <c r="K11" s="285" t="s">
        <v>94</v>
      </c>
      <c r="L11" s="285" t="s">
        <v>94</v>
      </c>
      <c r="M11" s="285" t="s">
        <v>94</v>
      </c>
      <c r="N11" s="285" t="s">
        <v>94</v>
      </c>
      <c r="O11" s="285" t="s">
        <v>94</v>
      </c>
      <c r="P11" s="285" t="s">
        <v>94</v>
      </c>
      <c r="Q11" s="285" t="s">
        <v>94</v>
      </c>
      <c r="R11" s="285" t="s">
        <v>94</v>
      </c>
      <c r="S11" s="285" t="s">
        <v>94</v>
      </c>
      <c r="T11" s="285" t="s">
        <v>94</v>
      </c>
      <c r="U11" s="285" t="s">
        <v>94</v>
      </c>
      <c r="V11" s="285" t="s">
        <v>94</v>
      </c>
      <c r="W11" s="285" t="s">
        <v>94</v>
      </c>
      <c r="X11" s="285" t="s">
        <v>94</v>
      </c>
      <c r="Y11" s="285" t="s">
        <v>94</v>
      </c>
      <c r="Z11" s="285" t="s">
        <v>94</v>
      </c>
      <c r="AA11" s="285"/>
    </row>
    <row r="12" spans="1:29">
      <c r="A12" s="1106" t="s">
        <v>483</v>
      </c>
      <c r="B12" s="92" t="s">
        <v>84</v>
      </c>
      <c r="C12" s="285" t="s">
        <v>94</v>
      </c>
      <c r="D12" s="285" t="s">
        <v>94</v>
      </c>
      <c r="E12" s="285" t="s">
        <v>94</v>
      </c>
      <c r="F12" s="285" t="s">
        <v>94</v>
      </c>
      <c r="G12" s="285" t="s">
        <v>94</v>
      </c>
      <c r="H12" s="285" t="s">
        <v>94</v>
      </c>
      <c r="I12" s="285" t="s">
        <v>94</v>
      </c>
      <c r="J12" s="285" t="s">
        <v>94</v>
      </c>
      <c r="K12" s="285" t="s">
        <v>94</v>
      </c>
      <c r="L12" s="285" t="s">
        <v>94</v>
      </c>
      <c r="M12" s="285" t="s">
        <v>94</v>
      </c>
      <c r="N12" s="285" t="s">
        <v>94</v>
      </c>
      <c r="O12" s="285" t="s">
        <v>94</v>
      </c>
      <c r="P12" s="285" t="s">
        <v>94</v>
      </c>
      <c r="Q12" s="285" t="s">
        <v>94</v>
      </c>
      <c r="R12" s="285" t="s">
        <v>94</v>
      </c>
      <c r="S12" s="285" t="s">
        <v>94</v>
      </c>
      <c r="T12" s="285" t="s">
        <v>94</v>
      </c>
      <c r="U12" s="285" t="s">
        <v>94</v>
      </c>
      <c r="V12" s="285" t="s">
        <v>94</v>
      </c>
      <c r="W12" s="285" t="s">
        <v>94</v>
      </c>
      <c r="X12" s="285" t="s">
        <v>94</v>
      </c>
      <c r="Y12" s="285" t="s">
        <v>94</v>
      </c>
      <c r="Z12" s="285" t="s">
        <v>94</v>
      </c>
      <c r="AA12" s="285"/>
    </row>
    <row r="13" spans="1:29">
      <c r="A13" s="1106"/>
      <c r="B13" s="92" t="s">
        <v>57</v>
      </c>
      <c r="C13" s="285" t="s">
        <v>94</v>
      </c>
      <c r="D13" s="285" t="s">
        <v>94</v>
      </c>
      <c r="E13" s="285" t="s">
        <v>94</v>
      </c>
      <c r="F13" s="285" t="s">
        <v>94</v>
      </c>
      <c r="G13" s="285" t="s">
        <v>94</v>
      </c>
      <c r="H13" s="285" t="s">
        <v>94</v>
      </c>
      <c r="I13" s="285" t="s">
        <v>94</v>
      </c>
      <c r="J13" s="285" t="s">
        <v>94</v>
      </c>
      <c r="K13" s="285" t="s">
        <v>94</v>
      </c>
      <c r="L13" s="285" t="s">
        <v>94</v>
      </c>
      <c r="M13" s="285" t="s">
        <v>94</v>
      </c>
      <c r="N13" s="285" t="s">
        <v>94</v>
      </c>
      <c r="O13" s="285" t="s">
        <v>94</v>
      </c>
      <c r="P13" s="285" t="s">
        <v>94</v>
      </c>
      <c r="Q13" s="285" t="s">
        <v>94</v>
      </c>
      <c r="R13" s="285" t="s">
        <v>94</v>
      </c>
      <c r="S13" s="285" t="s">
        <v>94</v>
      </c>
      <c r="T13" s="285" t="s">
        <v>94</v>
      </c>
      <c r="U13" s="285" t="s">
        <v>94</v>
      </c>
      <c r="V13" s="285" t="s">
        <v>94</v>
      </c>
      <c r="W13" s="285" t="s">
        <v>94</v>
      </c>
      <c r="X13" s="285" t="s">
        <v>94</v>
      </c>
      <c r="Y13" s="285" t="s">
        <v>94</v>
      </c>
      <c r="Z13" s="285" t="s">
        <v>94</v>
      </c>
      <c r="AA13" s="285"/>
    </row>
    <row r="14" spans="1:29">
      <c r="A14" s="1106"/>
      <c r="B14" s="92" t="s">
        <v>524</v>
      </c>
      <c r="C14" s="285" t="s">
        <v>94</v>
      </c>
      <c r="D14" s="285" t="s">
        <v>94</v>
      </c>
      <c r="E14" s="285" t="s">
        <v>94</v>
      </c>
      <c r="F14" s="285" t="s">
        <v>94</v>
      </c>
      <c r="G14" s="285" t="s">
        <v>94</v>
      </c>
      <c r="H14" s="285" t="s">
        <v>94</v>
      </c>
      <c r="I14" s="285" t="s">
        <v>94</v>
      </c>
      <c r="J14" s="285" t="s">
        <v>94</v>
      </c>
      <c r="K14" s="285" t="s">
        <v>94</v>
      </c>
      <c r="L14" s="285" t="s">
        <v>94</v>
      </c>
      <c r="M14" s="285" t="s">
        <v>94</v>
      </c>
      <c r="N14" s="285" t="s">
        <v>94</v>
      </c>
      <c r="O14" s="285" t="s">
        <v>94</v>
      </c>
      <c r="P14" s="285" t="s">
        <v>94</v>
      </c>
      <c r="Q14" s="285" t="s">
        <v>94</v>
      </c>
      <c r="R14" s="285" t="s">
        <v>94</v>
      </c>
      <c r="S14" s="285" t="s">
        <v>94</v>
      </c>
      <c r="T14" s="285" t="s">
        <v>94</v>
      </c>
      <c r="U14" s="285" t="s">
        <v>94</v>
      </c>
      <c r="V14" s="285" t="s">
        <v>94</v>
      </c>
      <c r="W14" s="285" t="s">
        <v>94</v>
      </c>
      <c r="X14" s="285" t="s">
        <v>94</v>
      </c>
      <c r="Y14" s="285" t="s">
        <v>94</v>
      </c>
      <c r="Z14" s="285" t="s">
        <v>94</v>
      </c>
      <c r="AA14" s="285"/>
    </row>
    <row r="15" spans="1:29">
      <c r="A15" s="1106"/>
      <c r="B15" s="92" t="s">
        <v>56</v>
      </c>
      <c r="C15" s="285" t="s">
        <v>94</v>
      </c>
      <c r="D15" s="285" t="s">
        <v>94</v>
      </c>
      <c r="E15" s="285" t="s">
        <v>94</v>
      </c>
      <c r="F15" s="285" t="s">
        <v>94</v>
      </c>
      <c r="G15" s="285" t="s">
        <v>94</v>
      </c>
      <c r="H15" s="285" t="s">
        <v>94</v>
      </c>
      <c r="I15" s="285" t="s">
        <v>94</v>
      </c>
      <c r="J15" s="285" t="s">
        <v>94</v>
      </c>
      <c r="K15" s="285" t="s">
        <v>94</v>
      </c>
      <c r="L15" s="285" t="s">
        <v>94</v>
      </c>
      <c r="M15" s="285" t="s">
        <v>94</v>
      </c>
      <c r="N15" s="285" t="s">
        <v>94</v>
      </c>
      <c r="O15" s="285" t="s">
        <v>94</v>
      </c>
      <c r="P15" s="285" t="s">
        <v>94</v>
      </c>
      <c r="Q15" s="285" t="s">
        <v>94</v>
      </c>
      <c r="R15" s="285" t="s">
        <v>94</v>
      </c>
      <c r="S15" s="285" t="s">
        <v>94</v>
      </c>
      <c r="T15" s="285" t="s">
        <v>94</v>
      </c>
      <c r="U15" s="285" t="s">
        <v>94</v>
      </c>
      <c r="V15" s="285" t="s">
        <v>94</v>
      </c>
      <c r="W15" s="285" t="s">
        <v>94</v>
      </c>
      <c r="X15" s="285" t="s">
        <v>94</v>
      </c>
      <c r="Y15" s="285" t="s">
        <v>94</v>
      </c>
      <c r="Z15" s="285" t="s">
        <v>94</v>
      </c>
      <c r="AA15" s="285"/>
    </row>
    <row r="16" spans="1:29">
      <c r="A16" s="1107" t="s">
        <v>89</v>
      </c>
      <c r="B16" s="92" t="s">
        <v>84</v>
      </c>
      <c r="C16" s="285">
        <v>4.21</v>
      </c>
      <c r="D16" s="285">
        <v>3.7589999999999999</v>
      </c>
      <c r="E16" s="285">
        <v>3.62</v>
      </c>
      <c r="F16" s="285">
        <v>3.5169999999999999</v>
      </c>
      <c r="G16" s="285">
        <v>4.1740000000000004</v>
      </c>
      <c r="H16" s="285">
        <v>4.0529999999999999</v>
      </c>
      <c r="I16" s="285">
        <v>4.1840000000000002</v>
      </c>
      <c r="J16" s="285">
        <v>4.0579999999999998</v>
      </c>
      <c r="K16" s="285">
        <v>3.9369999999999998</v>
      </c>
      <c r="L16" s="285">
        <v>3.819</v>
      </c>
      <c r="M16" s="285">
        <v>3.7090000000000001</v>
      </c>
      <c r="N16" s="285">
        <v>3.6</v>
      </c>
      <c r="O16" s="285">
        <v>3.65</v>
      </c>
      <c r="P16" s="285">
        <v>3.8</v>
      </c>
      <c r="Q16" s="285">
        <v>4.13</v>
      </c>
      <c r="R16" s="285">
        <v>3.6629999999999998</v>
      </c>
      <c r="S16" s="285">
        <v>3.5289999999999999</v>
      </c>
      <c r="T16" s="285">
        <v>3.4729999999999999</v>
      </c>
      <c r="U16" s="285">
        <v>3.427</v>
      </c>
      <c r="V16" s="285">
        <v>3.387</v>
      </c>
      <c r="W16" s="285">
        <v>3.4787600000000003</v>
      </c>
      <c r="X16" s="285">
        <v>3.5665399999999998</v>
      </c>
      <c r="Y16" s="285">
        <v>3.5369099999999998</v>
      </c>
      <c r="Z16" s="285">
        <v>3.5274000000000001</v>
      </c>
      <c r="AA16" s="285">
        <v>3.51661</v>
      </c>
    </row>
    <row r="17" spans="1:29">
      <c r="A17" s="1107"/>
      <c r="B17" s="92" t="s">
        <v>57</v>
      </c>
      <c r="C17" s="285">
        <v>7958</v>
      </c>
      <c r="D17" s="285">
        <v>8000</v>
      </c>
      <c r="E17" s="285">
        <v>8042</v>
      </c>
      <c r="F17" s="285">
        <v>7400</v>
      </c>
      <c r="G17" s="285">
        <v>8500</v>
      </c>
      <c r="H17" s="285">
        <v>8174</v>
      </c>
      <c r="I17" s="285">
        <v>7369</v>
      </c>
      <c r="J17" s="285">
        <v>8300</v>
      </c>
      <c r="K17" s="285">
        <v>8000</v>
      </c>
      <c r="L17" s="285">
        <v>7800</v>
      </c>
      <c r="M17" s="285">
        <v>7252</v>
      </c>
      <c r="N17" s="285">
        <v>7192</v>
      </c>
      <c r="O17" s="285">
        <v>7200</v>
      </c>
      <c r="P17" s="285">
        <v>7495.8904109589039</v>
      </c>
      <c r="Q17" s="285"/>
      <c r="R17" s="285"/>
      <c r="S17" s="285"/>
      <c r="T17" s="285"/>
      <c r="U17" s="285"/>
      <c r="V17" s="285"/>
      <c r="W17" s="285"/>
      <c r="X17" s="285"/>
      <c r="Y17" s="285"/>
      <c r="Z17" s="285"/>
      <c r="AA17" s="285"/>
    </row>
    <row r="18" spans="1:29">
      <c r="A18" s="1107"/>
      <c r="B18" s="92" t="s">
        <v>524</v>
      </c>
      <c r="C18" s="285">
        <v>7958</v>
      </c>
      <c r="D18" s="285">
        <v>8000</v>
      </c>
      <c r="E18" s="285">
        <v>8042</v>
      </c>
      <c r="F18" s="285">
        <v>7400</v>
      </c>
      <c r="G18" s="285">
        <v>8500</v>
      </c>
      <c r="H18" s="285">
        <v>8244</v>
      </c>
      <c r="I18" s="285">
        <v>8519</v>
      </c>
      <c r="J18" s="285">
        <v>8300</v>
      </c>
      <c r="K18" s="285">
        <v>8000</v>
      </c>
      <c r="L18" s="285">
        <v>7800</v>
      </c>
      <c r="M18" s="285">
        <v>7554</v>
      </c>
      <c r="N18" s="285">
        <v>7281</v>
      </c>
      <c r="O18" s="285">
        <v>7210</v>
      </c>
      <c r="P18" s="285">
        <v>7923</v>
      </c>
      <c r="Q18" s="285">
        <v>8374</v>
      </c>
      <c r="R18" s="285">
        <v>7430</v>
      </c>
      <c r="S18" s="285">
        <v>7154</v>
      </c>
      <c r="T18" s="285">
        <v>7044</v>
      </c>
      <c r="U18" s="285">
        <v>6951</v>
      </c>
      <c r="V18" s="285">
        <v>6873</v>
      </c>
      <c r="W18" s="285">
        <v>7835</v>
      </c>
      <c r="X18" s="285">
        <v>7812</v>
      </c>
      <c r="Y18" s="285">
        <v>7834</v>
      </c>
      <c r="Z18" s="285">
        <v>7827</v>
      </c>
      <c r="AA18" s="285">
        <v>7578</v>
      </c>
    </row>
    <row r="19" spans="1:29">
      <c r="A19" s="1107"/>
      <c r="B19" s="92" t="s">
        <v>56</v>
      </c>
      <c r="C19" s="285">
        <v>529.02739381754213</v>
      </c>
      <c r="D19" s="285">
        <v>469.875</v>
      </c>
      <c r="E19" s="285">
        <v>450.136781895051</v>
      </c>
      <c r="F19" s="285">
        <v>475.27027027027026</v>
      </c>
      <c r="G19" s="285">
        <v>491.05882352941177</v>
      </c>
      <c r="H19" s="285">
        <v>495.84046978223637</v>
      </c>
      <c r="I19" s="285">
        <v>567.78395983172754</v>
      </c>
      <c r="J19" s="285">
        <v>488.91566265060243</v>
      </c>
      <c r="K19" s="285">
        <v>492.125</v>
      </c>
      <c r="L19" s="285">
        <v>489.61538461538464</v>
      </c>
      <c r="M19" s="285">
        <v>511.44511858797574</v>
      </c>
      <c r="N19" s="285">
        <v>500.55617352614013</v>
      </c>
      <c r="O19" s="285">
        <v>506.94444444444446</v>
      </c>
      <c r="P19" s="285">
        <v>506.94444444444446</v>
      </c>
      <c r="Q19" s="285">
        <v>493.20000000000005</v>
      </c>
      <c r="R19" s="285">
        <v>493</v>
      </c>
      <c r="S19" s="285">
        <v>493.3</v>
      </c>
      <c r="T19" s="285">
        <v>493</v>
      </c>
      <c r="U19" s="285">
        <v>493</v>
      </c>
      <c r="V19" s="285">
        <v>492.8</v>
      </c>
      <c r="W19" s="285">
        <v>444</v>
      </c>
      <c r="X19" s="285">
        <v>456.5</v>
      </c>
      <c r="Y19" s="285">
        <v>451.5</v>
      </c>
      <c r="Z19" s="285">
        <v>450.7</v>
      </c>
      <c r="AA19" s="285">
        <v>464</v>
      </c>
    </row>
    <row r="20" spans="1:29">
      <c r="A20" s="1106" t="s">
        <v>482</v>
      </c>
      <c r="B20" s="92" t="s">
        <v>84</v>
      </c>
      <c r="C20" s="285">
        <v>7.0999999999999994E-2</v>
      </c>
      <c r="D20" s="285">
        <v>7.4999999999999997E-2</v>
      </c>
      <c r="E20" s="285">
        <v>7.2999999999999995E-2</v>
      </c>
      <c r="F20" s="285">
        <v>8.3000000000000004E-2</v>
      </c>
      <c r="G20" s="285">
        <v>8.4000000000000005E-2</v>
      </c>
      <c r="H20" s="285">
        <v>9.2999999999999999E-2</v>
      </c>
      <c r="I20" s="285">
        <v>8.5000000000000006E-2</v>
      </c>
      <c r="J20" s="285">
        <v>0.104</v>
      </c>
      <c r="K20" s="285">
        <v>0.111</v>
      </c>
      <c r="L20" s="285">
        <v>0.13</v>
      </c>
      <c r="M20" s="285">
        <v>0.14000000000000001</v>
      </c>
      <c r="N20" s="285">
        <v>0.108</v>
      </c>
      <c r="O20" s="285">
        <v>0.11</v>
      </c>
      <c r="P20" s="285">
        <v>0.1</v>
      </c>
      <c r="Q20" s="285">
        <v>0.15</v>
      </c>
      <c r="R20" s="285">
        <v>0.152</v>
      </c>
      <c r="S20" s="285">
        <v>0.14699999999999999</v>
      </c>
      <c r="T20" s="285">
        <v>0.15</v>
      </c>
      <c r="U20" s="285">
        <v>0.152</v>
      </c>
      <c r="V20" s="285">
        <v>0.154</v>
      </c>
      <c r="W20" s="285">
        <v>0.16088999999999998</v>
      </c>
      <c r="X20" s="285">
        <v>0.16191999999999998</v>
      </c>
      <c r="Y20" s="285">
        <v>0.16228000000000001</v>
      </c>
      <c r="Z20" s="285">
        <v>0.16169999999999998</v>
      </c>
      <c r="AA20" s="285">
        <v>0.16197</v>
      </c>
      <c r="AB20" s="17"/>
    </row>
    <row r="21" spans="1:29">
      <c r="A21" s="1106"/>
      <c r="B21" s="92" t="s">
        <v>57</v>
      </c>
      <c r="C21" s="285">
        <v>194</v>
      </c>
      <c r="D21" s="285">
        <v>200</v>
      </c>
      <c r="E21" s="285">
        <v>196</v>
      </c>
      <c r="F21" s="285">
        <v>181</v>
      </c>
      <c r="G21" s="285">
        <v>253</v>
      </c>
      <c r="H21" s="285">
        <v>243</v>
      </c>
      <c r="I21" s="285">
        <v>219</v>
      </c>
      <c r="J21" s="285">
        <v>211</v>
      </c>
      <c r="K21" s="285">
        <v>274</v>
      </c>
      <c r="L21" s="285">
        <v>310</v>
      </c>
      <c r="M21" s="285">
        <v>310</v>
      </c>
      <c r="N21" s="285">
        <v>310</v>
      </c>
      <c r="O21" s="285">
        <v>312</v>
      </c>
      <c r="P21" s="285">
        <v>283.63636363636368</v>
      </c>
      <c r="Q21" s="285" t="s">
        <v>7</v>
      </c>
      <c r="R21" s="285"/>
      <c r="S21" s="285"/>
      <c r="T21" s="285"/>
      <c r="U21" s="285"/>
      <c r="V21" s="285"/>
      <c r="W21" s="285"/>
      <c r="X21" s="285"/>
      <c r="Y21" s="285"/>
      <c r="Z21" s="285"/>
      <c r="AA21" s="285"/>
      <c r="AB21" s="17"/>
    </row>
    <row r="22" spans="1:29">
      <c r="A22" s="1106"/>
      <c r="B22" s="92" t="s">
        <v>524</v>
      </c>
      <c r="C22" s="285">
        <v>194</v>
      </c>
      <c r="D22" s="285">
        <v>200</v>
      </c>
      <c r="E22" s="285">
        <v>174</v>
      </c>
      <c r="F22" s="285">
        <v>150</v>
      </c>
      <c r="G22" s="285">
        <v>177</v>
      </c>
      <c r="H22" s="285">
        <v>189</v>
      </c>
      <c r="I22" s="285">
        <v>201</v>
      </c>
      <c r="J22" s="285">
        <v>212</v>
      </c>
      <c r="K22" s="285">
        <v>223</v>
      </c>
      <c r="L22" s="285">
        <v>234</v>
      </c>
      <c r="M22" s="285">
        <v>245</v>
      </c>
      <c r="N22" s="285">
        <v>255</v>
      </c>
      <c r="O22" s="285">
        <v>265</v>
      </c>
      <c r="P22" s="285">
        <v>275</v>
      </c>
      <c r="Q22" s="285">
        <v>298</v>
      </c>
      <c r="R22" s="285">
        <v>406</v>
      </c>
      <c r="S22" s="285">
        <v>414</v>
      </c>
      <c r="T22" s="285">
        <v>420</v>
      </c>
      <c r="U22" s="285">
        <v>427</v>
      </c>
      <c r="V22" s="285">
        <v>434</v>
      </c>
      <c r="W22" s="285">
        <v>349</v>
      </c>
      <c r="X22" s="285">
        <v>350</v>
      </c>
      <c r="Y22" s="285">
        <v>347</v>
      </c>
      <c r="Z22" s="285">
        <v>349</v>
      </c>
      <c r="AA22" s="285">
        <v>345</v>
      </c>
      <c r="AB22" s="17"/>
    </row>
    <row r="23" spans="1:29">
      <c r="A23" s="1106"/>
      <c r="B23" s="92" t="s">
        <v>56</v>
      </c>
      <c r="C23" s="285">
        <v>365.97938144329896</v>
      </c>
      <c r="D23" s="285">
        <v>375</v>
      </c>
      <c r="E23" s="285">
        <v>372.44897959183675</v>
      </c>
      <c r="F23" s="285">
        <v>458.56353591160223</v>
      </c>
      <c r="G23" s="285">
        <v>332.01581027667982</v>
      </c>
      <c r="H23" s="285">
        <v>382.71604938271605</v>
      </c>
      <c r="I23" s="285">
        <v>388.12785388127855</v>
      </c>
      <c r="J23" s="285">
        <v>492.89099526066349</v>
      </c>
      <c r="K23" s="285">
        <v>405.1094890510949</v>
      </c>
      <c r="L23" s="285">
        <v>419.35483870967744</v>
      </c>
      <c r="M23" s="285">
        <v>451.61290322580646</v>
      </c>
      <c r="N23" s="285">
        <v>348.38709677419354</v>
      </c>
      <c r="O23" s="285">
        <v>352.56410256410254</v>
      </c>
      <c r="P23" s="285">
        <v>352.56410256410248</v>
      </c>
      <c r="Q23" s="285">
        <v>503.40000000000003</v>
      </c>
      <c r="R23" s="285">
        <v>374.40000000000003</v>
      </c>
      <c r="S23" s="285">
        <v>355.1</v>
      </c>
      <c r="T23" s="285">
        <v>357.1</v>
      </c>
      <c r="U23" s="285">
        <v>356</v>
      </c>
      <c r="V23" s="285">
        <v>354.8</v>
      </c>
      <c r="W23" s="285"/>
      <c r="X23" s="285"/>
      <c r="Y23" s="285"/>
      <c r="Z23" s="285"/>
      <c r="AA23" s="285">
        <v>470.1</v>
      </c>
      <c r="AB23" s="17"/>
    </row>
    <row r="24" spans="1:29">
      <c r="A24" s="1106" t="s">
        <v>11</v>
      </c>
      <c r="B24" s="92" t="s">
        <v>84</v>
      </c>
      <c r="C24" s="285" t="s">
        <v>94</v>
      </c>
      <c r="D24" s="285" t="s">
        <v>94</v>
      </c>
      <c r="E24" s="285" t="s">
        <v>94</v>
      </c>
      <c r="F24" s="285" t="s">
        <v>94</v>
      </c>
      <c r="G24" s="285" t="s">
        <v>94</v>
      </c>
      <c r="H24" s="285" t="s">
        <v>94</v>
      </c>
      <c r="I24" s="285" t="s">
        <v>94</v>
      </c>
      <c r="J24" s="285" t="s">
        <v>94</v>
      </c>
      <c r="K24" s="285" t="s">
        <v>94</v>
      </c>
      <c r="L24" s="285" t="s">
        <v>94</v>
      </c>
      <c r="M24" s="285" t="s">
        <v>94</v>
      </c>
      <c r="N24" s="285" t="s">
        <v>94</v>
      </c>
      <c r="O24" s="285" t="s">
        <v>94</v>
      </c>
      <c r="P24" s="285" t="s">
        <v>94</v>
      </c>
      <c r="Q24" s="285" t="s">
        <v>94</v>
      </c>
      <c r="R24" s="285" t="s">
        <v>94</v>
      </c>
      <c r="S24" s="285" t="s">
        <v>94</v>
      </c>
      <c r="T24" s="285" t="s">
        <v>94</v>
      </c>
      <c r="U24" s="285" t="s">
        <v>94</v>
      </c>
      <c r="V24" s="285" t="s">
        <v>94</v>
      </c>
      <c r="W24" s="285" t="s">
        <v>94</v>
      </c>
      <c r="X24" s="285" t="s">
        <v>94</v>
      </c>
      <c r="Y24" s="285" t="s">
        <v>94</v>
      </c>
      <c r="Z24" s="285" t="s">
        <v>94</v>
      </c>
      <c r="AA24" s="285"/>
    </row>
    <row r="25" spans="1:29">
      <c r="A25" s="1106"/>
      <c r="B25" s="92" t="s">
        <v>57</v>
      </c>
      <c r="C25" s="285" t="s">
        <v>94</v>
      </c>
      <c r="D25" s="285" t="s">
        <v>94</v>
      </c>
      <c r="E25" s="285" t="s">
        <v>94</v>
      </c>
      <c r="F25" s="285" t="s">
        <v>94</v>
      </c>
      <c r="G25" s="285" t="s">
        <v>94</v>
      </c>
      <c r="H25" s="285" t="s">
        <v>94</v>
      </c>
      <c r="I25" s="285" t="s">
        <v>94</v>
      </c>
      <c r="J25" s="285" t="s">
        <v>94</v>
      </c>
      <c r="K25" s="285" t="s">
        <v>94</v>
      </c>
      <c r="L25" s="285" t="s">
        <v>94</v>
      </c>
      <c r="M25" s="285" t="s">
        <v>94</v>
      </c>
      <c r="N25" s="285" t="s">
        <v>94</v>
      </c>
      <c r="O25" s="285" t="s">
        <v>94</v>
      </c>
      <c r="P25" s="285" t="s">
        <v>94</v>
      </c>
      <c r="Q25" s="285" t="s">
        <v>94</v>
      </c>
      <c r="R25" s="285" t="s">
        <v>94</v>
      </c>
      <c r="S25" s="285" t="s">
        <v>94</v>
      </c>
      <c r="T25" s="285" t="s">
        <v>94</v>
      </c>
      <c r="U25" s="285" t="s">
        <v>94</v>
      </c>
      <c r="V25" s="285" t="s">
        <v>94</v>
      </c>
      <c r="W25" s="285" t="s">
        <v>94</v>
      </c>
      <c r="X25" s="285" t="s">
        <v>94</v>
      </c>
      <c r="Y25" s="285" t="s">
        <v>94</v>
      </c>
      <c r="Z25" s="285" t="s">
        <v>94</v>
      </c>
      <c r="AA25" s="285"/>
    </row>
    <row r="26" spans="1:29">
      <c r="A26" s="1106"/>
      <c r="B26" s="92" t="s">
        <v>524</v>
      </c>
      <c r="C26" s="285" t="s">
        <v>94</v>
      </c>
      <c r="D26" s="285" t="s">
        <v>94</v>
      </c>
      <c r="E26" s="285" t="s">
        <v>94</v>
      </c>
      <c r="F26" s="285" t="s">
        <v>94</v>
      </c>
      <c r="G26" s="285" t="s">
        <v>94</v>
      </c>
      <c r="H26" s="285" t="s">
        <v>94</v>
      </c>
      <c r="I26" s="285" t="s">
        <v>94</v>
      </c>
      <c r="J26" s="285" t="s">
        <v>94</v>
      </c>
      <c r="K26" s="285" t="s">
        <v>94</v>
      </c>
      <c r="L26" s="285" t="s">
        <v>94</v>
      </c>
      <c r="M26" s="285" t="s">
        <v>94</v>
      </c>
      <c r="N26" s="285" t="s">
        <v>94</v>
      </c>
      <c r="O26" s="285" t="s">
        <v>94</v>
      </c>
      <c r="P26" s="285" t="s">
        <v>94</v>
      </c>
      <c r="Q26" s="285" t="s">
        <v>94</v>
      </c>
      <c r="R26" s="285" t="s">
        <v>94</v>
      </c>
      <c r="S26" s="285" t="s">
        <v>94</v>
      </c>
      <c r="T26" s="285" t="s">
        <v>94</v>
      </c>
      <c r="U26" s="285" t="s">
        <v>94</v>
      </c>
      <c r="V26" s="285" t="s">
        <v>94</v>
      </c>
      <c r="W26" s="285" t="s">
        <v>94</v>
      </c>
      <c r="X26" s="285" t="s">
        <v>94</v>
      </c>
      <c r="Y26" s="285" t="s">
        <v>94</v>
      </c>
      <c r="Z26" s="285" t="s">
        <v>94</v>
      </c>
      <c r="AA26" s="285"/>
    </row>
    <row r="27" spans="1:29">
      <c r="A27" s="1106"/>
      <c r="B27" s="92" t="s">
        <v>56</v>
      </c>
      <c r="C27" s="285" t="s">
        <v>94</v>
      </c>
      <c r="D27" s="285" t="s">
        <v>94</v>
      </c>
      <c r="E27" s="285" t="s">
        <v>94</v>
      </c>
      <c r="F27" s="285" t="s">
        <v>94</v>
      </c>
      <c r="G27" s="285" t="s">
        <v>94</v>
      </c>
      <c r="H27" s="285" t="s">
        <v>94</v>
      </c>
      <c r="I27" s="285" t="s">
        <v>94</v>
      </c>
      <c r="J27" s="285" t="s">
        <v>94</v>
      </c>
      <c r="K27" s="285" t="s">
        <v>94</v>
      </c>
      <c r="L27" s="285" t="s">
        <v>94</v>
      </c>
      <c r="M27" s="285" t="s">
        <v>94</v>
      </c>
      <c r="N27" s="285" t="s">
        <v>94</v>
      </c>
      <c r="O27" s="285" t="s">
        <v>94</v>
      </c>
      <c r="P27" s="285" t="s">
        <v>94</v>
      </c>
      <c r="Q27" s="285" t="s">
        <v>94</v>
      </c>
      <c r="R27" s="285" t="s">
        <v>94</v>
      </c>
      <c r="S27" s="285" t="s">
        <v>94</v>
      </c>
      <c r="T27" s="285" t="s">
        <v>94</v>
      </c>
      <c r="U27" s="285" t="s">
        <v>94</v>
      </c>
      <c r="V27" s="285" t="s">
        <v>94</v>
      </c>
      <c r="W27" s="285" t="s">
        <v>94</v>
      </c>
      <c r="X27" s="285" t="s">
        <v>94</v>
      </c>
      <c r="Y27" s="285" t="s">
        <v>94</v>
      </c>
      <c r="Z27" s="285" t="s">
        <v>94</v>
      </c>
      <c r="AA27" s="285"/>
    </row>
    <row r="28" spans="1:29">
      <c r="A28" s="1106" t="s">
        <v>10</v>
      </c>
      <c r="B28" s="92" t="s">
        <v>84</v>
      </c>
      <c r="C28" s="285">
        <v>2.2040000000000002</v>
      </c>
      <c r="D28" s="285">
        <v>1.393</v>
      </c>
      <c r="E28" s="285">
        <v>1.2849999999999999</v>
      </c>
      <c r="F28" s="285">
        <v>1.2049999999999998</v>
      </c>
      <c r="G28" s="285">
        <v>1.7070000000000001</v>
      </c>
      <c r="H28" s="285">
        <v>1.6990999999999998</v>
      </c>
      <c r="I28" s="285">
        <v>1.8492</v>
      </c>
      <c r="J28" s="285">
        <v>2.1173999999999999</v>
      </c>
      <c r="K28" s="285">
        <v>2.0867</v>
      </c>
      <c r="L28" s="285">
        <v>2.4830000000000001</v>
      </c>
      <c r="M28" s="285">
        <v>2.2599999999999998</v>
      </c>
      <c r="N28" s="285">
        <v>2.4706649999999999</v>
      </c>
      <c r="O28" s="285">
        <v>1.3723969999999999</v>
      </c>
      <c r="P28" s="285">
        <v>1.5044169999999999</v>
      </c>
      <c r="Q28" s="285">
        <v>1.863588</v>
      </c>
      <c r="R28" s="285">
        <v>1.7097770000000001</v>
      </c>
      <c r="S28" s="285">
        <v>0.91100000000000003</v>
      </c>
      <c r="T28" s="285">
        <v>0.9</v>
      </c>
      <c r="U28" s="285">
        <v>0.88900000000000001</v>
      </c>
      <c r="V28" s="285">
        <v>0.878</v>
      </c>
      <c r="W28" s="285">
        <v>0.91608000000000001</v>
      </c>
      <c r="X28" s="285">
        <v>0.9214</v>
      </c>
      <c r="Y28" s="285">
        <v>0.9174500000000001</v>
      </c>
      <c r="Z28" s="285">
        <v>0.91830999999999996</v>
      </c>
      <c r="AA28" s="285">
        <v>0.91904999999999992</v>
      </c>
    </row>
    <row r="29" spans="1:29">
      <c r="A29" s="1106"/>
      <c r="B29" s="92" t="s">
        <v>57</v>
      </c>
      <c r="C29" s="285">
        <v>2807</v>
      </c>
      <c r="D29" s="285">
        <v>1813</v>
      </c>
      <c r="E29" s="285">
        <v>1902</v>
      </c>
      <c r="F29" s="285">
        <v>1900</v>
      </c>
      <c r="G29" s="285">
        <v>2076</v>
      </c>
      <c r="H29" s="285">
        <v>2055</v>
      </c>
      <c r="I29" s="285">
        <v>1991</v>
      </c>
      <c r="J29" s="285">
        <v>2480</v>
      </c>
      <c r="K29" s="285">
        <v>2417</v>
      </c>
      <c r="L29" s="285">
        <v>2426</v>
      </c>
      <c r="M29" s="285">
        <v>2255</v>
      </c>
      <c r="N29" s="285">
        <v>2567</v>
      </c>
      <c r="O29" s="285">
        <v>2387</v>
      </c>
      <c r="P29" s="285">
        <v>1781</v>
      </c>
      <c r="Q29" s="285">
        <v>1742</v>
      </c>
      <c r="R29" s="285">
        <v>2060</v>
      </c>
      <c r="S29" s="285"/>
      <c r="T29" s="285"/>
      <c r="U29" s="285"/>
      <c r="V29" s="285"/>
      <c r="W29" s="285"/>
      <c r="X29" s="285"/>
      <c r="Y29" s="285"/>
      <c r="Z29" s="285"/>
      <c r="AA29" s="285"/>
    </row>
    <row r="30" spans="1:29">
      <c r="A30" s="1106"/>
      <c r="B30" s="92" t="s">
        <v>524</v>
      </c>
      <c r="C30" s="285">
        <v>2807</v>
      </c>
      <c r="D30" s="285">
        <v>1813</v>
      </c>
      <c r="E30" s="285">
        <v>1902</v>
      </c>
      <c r="F30" s="285">
        <v>1208</v>
      </c>
      <c r="G30" s="285">
        <v>2076</v>
      </c>
      <c r="H30" s="285">
        <v>2055</v>
      </c>
      <c r="I30" s="285">
        <v>2100</v>
      </c>
      <c r="J30" s="285">
        <v>2400</v>
      </c>
      <c r="K30" s="285">
        <v>2450</v>
      </c>
      <c r="L30" s="285">
        <v>2205</v>
      </c>
      <c r="M30" s="285">
        <v>2071</v>
      </c>
      <c r="N30" s="285">
        <v>2114</v>
      </c>
      <c r="O30" s="285">
        <v>2067</v>
      </c>
      <c r="P30" s="285">
        <v>2020</v>
      </c>
      <c r="Q30" s="285">
        <v>1768</v>
      </c>
      <c r="R30" s="285">
        <v>1155</v>
      </c>
      <c r="S30" s="285">
        <v>1070</v>
      </c>
      <c r="T30" s="285">
        <v>1056</v>
      </c>
      <c r="U30" s="285">
        <v>1042</v>
      </c>
      <c r="V30" s="285">
        <v>1029</v>
      </c>
      <c r="W30" s="285">
        <v>1501</v>
      </c>
      <c r="X30" s="285">
        <v>1493</v>
      </c>
      <c r="Y30" s="285">
        <v>1511</v>
      </c>
      <c r="Z30" s="285">
        <v>1502</v>
      </c>
      <c r="AA30" s="285">
        <v>1481</v>
      </c>
    </row>
    <row r="31" spans="1:29">
      <c r="A31" s="1106"/>
      <c r="B31" s="92" t="s">
        <v>56</v>
      </c>
      <c r="C31" s="285">
        <v>785.17990737442108</v>
      </c>
      <c r="D31" s="285">
        <v>768.33976833976828</v>
      </c>
      <c r="E31" s="285">
        <v>675.60462670872766</v>
      </c>
      <c r="F31" s="285">
        <v>634.21052631578937</v>
      </c>
      <c r="G31" s="285">
        <v>822.25433526011557</v>
      </c>
      <c r="H31" s="285">
        <v>826.81265206812657</v>
      </c>
      <c r="I31" s="285">
        <v>928.77950778503259</v>
      </c>
      <c r="J31" s="285">
        <v>853.79032258064512</v>
      </c>
      <c r="K31" s="285">
        <v>863.34298717418278</v>
      </c>
      <c r="L31" s="285">
        <v>1023.4954657873042</v>
      </c>
      <c r="M31" s="285">
        <v>1002.2172949002218</v>
      </c>
      <c r="N31" s="285">
        <v>962.47175691468635</v>
      </c>
      <c r="O31" s="285">
        <v>574.94637620444075</v>
      </c>
      <c r="P31" s="285">
        <v>844.70353733857382</v>
      </c>
      <c r="Q31" s="285">
        <v>1069.7979334098736</v>
      </c>
      <c r="R31" s="285">
        <v>829.98883495145628</v>
      </c>
      <c r="S31" s="285">
        <v>851.40000000000009</v>
      </c>
      <c r="T31" s="285">
        <v>852.30000000000007</v>
      </c>
      <c r="U31" s="285">
        <v>853.2</v>
      </c>
      <c r="V31" s="285">
        <v>853.30000000000007</v>
      </c>
      <c r="W31" s="285">
        <v>610.29999999999995</v>
      </c>
      <c r="X31" s="285">
        <v>616.9</v>
      </c>
      <c r="Y31" s="285">
        <v>607.29999999999995</v>
      </c>
      <c r="Z31" s="285">
        <v>611.5</v>
      </c>
      <c r="AA31" s="285">
        <v>620.5</v>
      </c>
    </row>
    <row r="32" spans="1:29">
      <c r="A32" s="1106" t="s">
        <v>9</v>
      </c>
      <c r="B32" s="92" t="s">
        <v>84</v>
      </c>
      <c r="C32" s="285">
        <v>159.869</v>
      </c>
      <c r="D32" s="285">
        <v>124.669</v>
      </c>
      <c r="E32" s="285">
        <v>138.18100000000001</v>
      </c>
      <c r="F32" s="285">
        <v>121.042</v>
      </c>
      <c r="G32" s="285">
        <v>180.18100000000001</v>
      </c>
      <c r="H32" s="285">
        <v>145.041</v>
      </c>
      <c r="I32" s="285">
        <v>155.22</v>
      </c>
      <c r="J32" s="285">
        <v>306.3</v>
      </c>
      <c r="K32" s="285">
        <v>160.19999999999999</v>
      </c>
      <c r="L32" s="285">
        <v>208.2</v>
      </c>
      <c r="M32" s="285">
        <v>173</v>
      </c>
      <c r="N32" s="285">
        <v>174.92770899999999</v>
      </c>
      <c r="O32" s="285">
        <v>72.550991999999994</v>
      </c>
      <c r="P32" s="285">
        <v>132.80000000000001</v>
      </c>
      <c r="Q32" s="285"/>
      <c r="R32" s="285">
        <v>127.19499999999999</v>
      </c>
      <c r="S32" s="285">
        <v>109.151</v>
      </c>
      <c r="T32" s="285">
        <v>82.963999999999999</v>
      </c>
      <c r="U32" s="285">
        <v>95.355999999999995</v>
      </c>
      <c r="V32" s="285">
        <v>102.459</v>
      </c>
      <c r="W32" s="285">
        <v>102</v>
      </c>
      <c r="X32" s="285">
        <v>98.691999999999993</v>
      </c>
      <c r="Y32" s="285">
        <v>74.281999999999996</v>
      </c>
      <c r="Z32" s="285">
        <v>84.220130000000012</v>
      </c>
      <c r="AA32" s="285">
        <v>119.95729</v>
      </c>
      <c r="AC32" s="43"/>
    </row>
    <row r="33" spans="1:29">
      <c r="A33" s="1106"/>
      <c r="B33" s="92" t="s">
        <v>57</v>
      </c>
      <c r="C33" s="285">
        <v>118752</v>
      </c>
      <c r="D33" s="285">
        <v>114097</v>
      </c>
      <c r="E33" s="285">
        <v>122033</v>
      </c>
      <c r="F33" s="285">
        <v>127521</v>
      </c>
      <c r="G33" s="285">
        <v>136012</v>
      </c>
      <c r="H33" s="285">
        <v>141527</v>
      </c>
      <c r="I33" s="285">
        <v>136527</v>
      </c>
      <c r="J33" s="285">
        <v>118551</v>
      </c>
      <c r="K33" s="285">
        <v>161626</v>
      </c>
      <c r="L33" s="285">
        <v>183052</v>
      </c>
      <c r="M33" s="285">
        <v>180600</v>
      </c>
      <c r="N33" s="285">
        <v>162714</v>
      </c>
      <c r="O33" s="285">
        <v>71249</v>
      </c>
      <c r="P33" s="285">
        <v>120172</v>
      </c>
      <c r="Q33" s="285"/>
      <c r="R33" s="285">
        <v>123111</v>
      </c>
      <c r="S33" s="285"/>
      <c r="T33" s="285"/>
      <c r="U33" s="285"/>
      <c r="V33" s="285"/>
      <c r="W33" s="285"/>
      <c r="X33" s="285"/>
      <c r="Y33" s="285"/>
      <c r="Z33" s="285"/>
      <c r="AA33" s="285"/>
      <c r="AC33" s="43"/>
    </row>
    <row r="34" spans="1:29">
      <c r="A34" s="1106"/>
      <c r="B34" s="92" t="s">
        <v>524</v>
      </c>
      <c r="C34" s="285">
        <v>118752</v>
      </c>
      <c r="D34" s="285">
        <v>114097</v>
      </c>
      <c r="E34" s="285">
        <v>122033</v>
      </c>
      <c r="F34" s="285">
        <v>127521</v>
      </c>
      <c r="G34" s="285">
        <v>136012</v>
      </c>
      <c r="H34" s="285">
        <v>141527</v>
      </c>
      <c r="I34" s="285">
        <v>136527</v>
      </c>
      <c r="J34" s="285">
        <v>118551</v>
      </c>
      <c r="K34" s="285">
        <v>161626</v>
      </c>
      <c r="L34" s="285">
        <v>183052</v>
      </c>
      <c r="M34" s="285">
        <v>165577</v>
      </c>
      <c r="N34" s="285">
        <v>162714</v>
      </c>
      <c r="O34" s="285">
        <v>71249</v>
      </c>
      <c r="P34" s="285">
        <v>120172</v>
      </c>
      <c r="Q34" s="285">
        <v>123110</v>
      </c>
      <c r="R34" s="285">
        <v>141625</v>
      </c>
      <c r="S34" s="285">
        <v>112734</v>
      </c>
      <c r="T34" s="285">
        <v>71639</v>
      </c>
      <c r="U34" s="285">
        <v>86087</v>
      </c>
      <c r="V34" s="285">
        <v>98133</v>
      </c>
      <c r="W34" s="285">
        <v>103300</v>
      </c>
      <c r="X34" s="285">
        <v>77785</v>
      </c>
      <c r="Y34" s="285">
        <v>65513</v>
      </c>
      <c r="Z34" s="285">
        <v>78580</v>
      </c>
      <c r="AA34" s="285">
        <v>114292</v>
      </c>
    </row>
    <row r="35" spans="1:29">
      <c r="A35" s="1106"/>
      <c r="B35" s="92" t="s">
        <v>56</v>
      </c>
      <c r="C35" s="285">
        <v>1346.2425895984909</v>
      </c>
      <c r="D35" s="285">
        <v>1092.6580015250181</v>
      </c>
      <c r="E35" s="285">
        <v>1132.3248629469078</v>
      </c>
      <c r="F35" s="285">
        <v>949.19268198963312</v>
      </c>
      <c r="G35" s="285">
        <v>1324.7434049936771</v>
      </c>
      <c r="H35" s="285">
        <v>1024.8291845372262</v>
      </c>
      <c r="I35" s="285">
        <v>1136.9179722692215</v>
      </c>
      <c r="J35" s="285">
        <v>2583.6981552243337</v>
      </c>
      <c r="K35" s="285">
        <v>991.17716209025775</v>
      </c>
      <c r="L35" s="285">
        <v>1137.38172759653</v>
      </c>
      <c r="M35" s="285">
        <v>957.91805094130677</v>
      </c>
      <c r="N35" s="285">
        <v>1075.0624347013779</v>
      </c>
      <c r="O35" s="285">
        <v>1018.2738284046092</v>
      </c>
      <c r="P35" s="285">
        <v>1105.0827147754885</v>
      </c>
      <c r="Q35" s="285"/>
      <c r="R35" s="285">
        <v>1033.173315138371</v>
      </c>
      <c r="S35" s="285">
        <v>968.2</v>
      </c>
      <c r="T35" s="285">
        <v>1158.1000000000001</v>
      </c>
      <c r="U35" s="285">
        <v>1107.7</v>
      </c>
      <c r="V35" s="285">
        <v>1044.1000000000001</v>
      </c>
      <c r="W35" s="285">
        <v>987.4</v>
      </c>
      <c r="X35" s="285">
        <v>1268.8</v>
      </c>
      <c r="Y35" s="285">
        <v>1133.9000000000001</v>
      </c>
      <c r="Z35" s="285">
        <v>1071.8</v>
      </c>
      <c r="AA35" s="285">
        <v>1049.5999999999999</v>
      </c>
    </row>
    <row r="36" spans="1:29">
      <c r="A36" s="1106" t="s">
        <v>8</v>
      </c>
      <c r="B36" s="92" t="s">
        <v>84</v>
      </c>
      <c r="C36" s="285">
        <v>0.6</v>
      </c>
      <c r="D36" s="285">
        <v>0.6</v>
      </c>
      <c r="E36" s="285">
        <v>0.5</v>
      </c>
      <c r="F36" s="285">
        <v>0.4</v>
      </c>
      <c r="G36" s="285">
        <v>0.4</v>
      </c>
      <c r="H36" s="285">
        <v>0.3</v>
      </c>
      <c r="I36" s="285">
        <v>0.3</v>
      </c>
      <c r="J36" s="285">
        <v>0.3</v>
      </c>
      <c r="K36" s="285">
        <v>0.3</v>
      </c>
      <c r="L36" s="285">
        <v>0.3</v>
      </c>
      <c r="M36" s="285">
        <v>0.3</v>
      </c>
      <c r="N36" s="285">
        <v>0.3</v>
      </c>
      <c r="O36" s="285">
        <v>0.2</v>
      </c>
      <c r="P36" s="285">
        <v>1E-3</v>
      </c>
      <c r="Q36" s="285" t="s">
        <v>29</v>
      </c>
      <c r="R36" s="285" t="s">
        <v>29</v>
      </c>
      <c r="S36" s="285" t="s">
        <v>29</v>
      </c>
      <c r="T36" s="285" t="s">
        <v>29</v>
      </c>
      <c r="U36" s="285" t="s">
        <v>29</v>
      </c>
      <c r="V36" s="285" t="s">
        <v>29</v>
      </c>
      <c r="W36" s="285" t="s">
        <v>29</v>
      </c>
      <c r="X36" s="285" t="s">
        <v>29</v>
      </c>
      <c r="Y36" s="285" t="s">
        <v>29</v>
      </c>
      <c r="Z36" s="285" t="s">
        <v>29</v>
      </c>
      <c r="AA36" s="285"/>
      <c r="AB36" s="184" t="s">
        <v>15</v>
      </c>
      <c r="AC36" s="43"/>
    </row>
    <row r="37" spans="1:29">
      <c r="A37" s="1106"/>
      <c r="B37" s="92" t="s">
        <v>57</v>
      </c>
      <c r="C37" s="285">
        <v>395</v>
      </c>
      <c r="D37" s="285">
        <v>373</v>
      </c>
      <c r="E37" s="285">
        <v>339</v>
      </c>
      <c r="F37" s="285">
        <v>379</v>
      </c>
      <c r="G37" s="285">
        <v>367</v>
      </c>
      <c r="H37" s="285">
        <v>267</v>
      </c>
      <c r="I37" s="285">
        <v>263</v>
      </c>
      <c r="J37" s="285">
        <v>258</v>
      </c>
      <c r="K37" s="285">
        <v>260</v>
      </c>
      <c r="L37" s="285">
        <v>255</v>
      </c>
      <c r="M37" s="285">
        <v>210</v>
      </c>
      <c r="N37" s="285">
        <v>222</v>
      </c>
      <c r="O37" s="285">
        <v>173</v>
      </c>
      <c r="P37" s="285">
        <v>2</v>
      </c>
      <c r="Q37" s="285" t="s">
        <v>29</v>
      </c>
      <c r="R37" s="285" t="s">
        <v>29</v>
      </c>
      <c r="S37" s="285" t="s">
        <v>29</v>
      </c>
      <c r="T37" s="285" t="s">
        <v>29</v>
      </c>
      <c r="U37" s="285" t="s">
        <v>29</v>
      </c>
      <c r="V37" s="285" t="s">
        <v>29</v>
      </c>
      <c r="W37" s="285" t="s">
        <v>29</v>
      </c>
      <c r="X37" s="285" t="s">
        <v>29</v>
      </c>
      <c r="Y37" s="285" t="s">
        <v>29</v>
      </c>
      <c r="Z37" s="285" t="s">
        <v>29</v>
      </c>
      <c r="AA37" s="285"/>
      <c r="AC37" s="43"/>
    </row>
    <row r="38" spans="1:29">
      <c r="A38" s="1106"/>
      <c r="B38" s="92" t="s">
        <v>524</v>
      </c>
      <c r="C38" s="285">
        <v>395</v>
      </c>
      <c r="D38" s="285">
        <v>373</v>
      </c>
      <c r="E38" s="285">
        <v>339</v>
      </c>
      <c r="F38" s="285">
        <v>379</v>
      </c>
      <c r="G38" s="285">
        <v>367</v>
      </c>
      <c r="H38" s="285">
        <v>267</v>
      </c>
      <c r="I38" s="285">
        <v>263</v>
      </c>
      <c r="J38" s="285">
        <v>258</v>
      </c>
      <c r="K38" s="285">
        <v>260</v>
      </c>
      <c r="L38" s="285">
        <v>255</v>
      </c>
      <c r="M38" s="285">
        <v>210</v>
      </c>
      <c r="N38" s="285">
        <v>222</v>
      </c>
      <c r="O38" s="285">
        <v>173</v>
      </c>
      <c r="P38" s="285">
        <v>2</v>
      </c>
      <c r="Q38" s="285" t="s">
        <v>29</v>
      </c>
      <c r="R38" s="285" t="s">
        <v>29</v>
      </c>
      <c r="S38" s="285" t="s">
        <v>29</v>
      </c>
      <c r="T38" s="285" t="s">
        <v>29</v>
      </c>
      <c r="U38" s="285" t="s">
        <v>29</v>
      </c>
      <c r="V38" s="285" t="s">
        <v>29</v>
      </c>
      <c r="W38" s="285" t="s">
        <v>29</v>
      </c>
      <c r="X38" s="285" t="s">
        <v>29</v>
      </c>
      <c r="Y38" s="285" t="s">
        <v>29</v>
      </c>
      <c r="Z38" s="285" t="s">
        <v>29</v>
      </c>
      <c r="AA38" s="285"/>
      <c r="AC38" s="43"/>
    </row>
    <row r="39" spans="1:29">
      <c r="A39" s="1106"/>
      <c r="B39" s="92" t="s">
        <v>56</v>
      </c>
      <c r="C39" s="285">
        <v>1518.9873417721519</v>
      </c>
      <c r="D39" s="285">
        <v>1608.5790884718499</v>
      </c>
      <c r="E39" s="285">
        <v>1474.9262536873157</v>
      </c>
      <c r="F39" s="285">
        <v>1055.4089709762534</v>
      </c>
      <c r="G39" s="285">
        <v>1089.9182561307903</v>
      </c>
      <c r="H39" s="285">
        <v>1123.5955056179776</v>
      </c>
      <c r="I39" s="285">
        <v>1140.6844106463877</v>
      </c>
      <c r="J39" s="285">
        <v>1162.7906976744187</v>
      </c>
      <c r="K39" s="285">
        <v>1153.8461538461538</v>
      </c>
      <c r="L39" s="285">
        <v>1176.4705882352941</v>
      </c>
      <c r="M39" s="285">
        <v>1428.5714285714287</v>
      </c>
      <c r="N39" s="285">
        <v>1351.3513513513512</v>
      </c>
      <c r="O39" s="285">
        <v>1156.0693641618498</v>
      </c>
      <c r="P39" s="285">
        <v>500</v>
      </c>
      <c r="Q39" s="285" t="s">
        <v>29</v>
      </c>
      <c r="R39" s="285" t="s">
        <v>29</v>
      </c>
      <c r="S39" s="285" t="s">
        <v>29</v>
      </c>
      <c r="T39" s="285" t="s">
        <v>29</v>
      </c>
      <c r="U39" s="285" t="s">
        <v>29</v>
      </c>
      <c r="V39" s="285" t="s">
        <v>29</v>
      </c>
      <c r="W39" s="285" t="s">
        <v>29</v>
      </c>
      <c r="X39" s="285" t="s">
        <v>29</v>
      </c>
      <c r="Y39" s="285" t="s">
        <v>29</v>
      </c>
      <c r="Z39" s="285" t="s">
        <v>29</v>
      </c>
      <c r="AA39" s="285"/>
      <c r="AC39" s="43"/>
    </row>
    <row r="40" spans="1:29">
      <c r="A40" s="1106" t="s">
        <v>6</v>
      </c>
      <c r="B40" s="92" t="s">
        <v>84</v>
      </c>
      <c r="C40" s="285">
        <v>9.4700000000000006</v>
      </c>
      <c r="D40" s="285">
        <v>11.17</v>
      </c>
      <c r="E40" s="285">
        <v>25.611000000000001</v>
      </c>
      <c r="F40" s="285">
        <v>37.051000000000002</v>
      </c>
      <c r="G40" s="285">
        <v>49.527999999999999</v>
      </c>
      <c r="H40" s="285">
        <v>65.042000000000002</v>
      </c>
      <c r="I40" s="285">
        <v>59.040999999999997</v>
      </c>
      <c r="J40" s="285">
        <v>58.3</v>
      </c>
      <c r="K40" s="285">
        <v>62.677</v>
      </c>
      <c r="L40" s="285">
        <v>65.031000000000006</v>
      </c>
      <c r="M40" s="285">
        <v>66.983000000000004</v>
      </c>
      <c r="N40" s="285">
        <v>70</v>
      </c>
      <c r="O40" s="285">
        <v>54.45</v>
      </c>
      <c r="P40" s="285">
        <v>76.242000000000004</v>
      </c>
      <c r="Q40" s="285">
        <v>91.21</v>
      </c>
      <c r="R40" s="285">
        <v>81.756</v>
      </c>
      <c r="S40" s="285">
        <v>99.369</v>
      </c>
      <c r="T40" s="285">
        <v>106.758</v>
      </c>
      <c r="U40" s="285">
        <v>115.148</v>
      </c>
      <c r="V40" s="285">
        <v>142.041</v>
      </c>
      <c r="W40" s="285">
        <v>81</v>
      </c>
      <c r="X40" s="285">
        <v>82.515000000000001</v>
      </c>
      <c r="Y40" s="285">
        <v>77.903000000000006</v>
      </c>
      <c r="Z40" s="285">
        <v>65.8</v>
      </c>
      <c r="AA40" s="285">
        <v>92.343000000000004</v>
      </c>
      <c r="AC40" s="43"/>
    </row>
    <row r="41" spans="1:29">
      <c r="A41" s="1106"/>
      <c r="B41" s="92" t="s">
        <v>57</v>
      </c>
      <c r="C41" s="285">
        <v>9000</v>
      </c>
      <c r="D41" s="285">
        <v>10500</v>
      </c>
      <c r="E41" s="285">
        <v>24000</v>
      </c>
      <c r="F41" s="285">
        <v>35000</v>
      </c>
      <c r="G41" s="285">
        <v>48000</v>
      </c>
      <c r="H41" s="285">
        <v>62500</v>
      </c>
      <c r="I41" s="285">
        <v>58000</v>
      </c>
      <c r="J41" s="285">
        <v>55000</v>
      </c>
      <c r="K41" s="285">
        <v>62000</v>
      </c>
      <c r="L41" s="285">
        <v>60000</v>
      </c>
      <c r="M41" s="285">
        <v>59200</v>
      </c>
      <c r="N41" s="285">
        <v>66000</v>
      </c>
      <c r="O41" s="285">
        <v>44000</v>
      </c>
      <c r="P41" s="285">
        <v>61182</v>
      </c>
      <c r="Q41" s="285">
        <v>84253</v>
      </c>
      <c r="R41" s="285">
        <v>70404</v>
      </c>
      <c r="S41" s="285"/>
      <c r="T41" s="285"/>
      <c r="U41" s="285"/>
      <c r="V41" s="285"/>
      <c r="W41" s="285"/>
      <c r="X41" s="285"/>
      <c r="Y41" s="285"/>
      <c r="Z41" s="285"/>
      <c r="AA41" s="285"/>
      <c r="AC41" s="43"/>
    </row>
    <row r="42" spans="1:29">
      <c r="A42" s="1106"/>
      <c r="B42" s="92" t="s">
        <v>524</v>
      </c>
      <c r="C42" s="285">
        <v>9000</v>
      </c>
      <c r="D42" s="285">
        <v>10500</v>
      </c>
      <c r="E42" s="285">
        <v>24000</v>
      </c>
      <c r="F42" s="285">
        <v>35000</v>
      </c>
      <c r="G42" s="285">
        <v>48000</v>
      </c>
      <c r="H42" s="285">
        <v>62500</v>
      </c>
      <c r="I42" s="285">
        <v>58000</v>
      </c>
      <c r="J42" s="285">
        <v>70000</v>
      </c>
      <c r="K42" s="285">
        <v>62000</v>
      </c>
      <c r="L42" s="285">
        <v>60000</v>
      </c>
      <c r="M42" s="285">
        <v>60553</v>
      </c>
      <c r="N42" s="285">
        <v>61080</v>
      </c>
      <c r="O42" s="285">
        <v>44000</v>
      </c>
      <c r="P42" s="285">
        <v>61182</v>
      </c>
      <c r="Q42" s="285">
        <v>76317</v>
      </c>
      <c r="R42" s="285">
        <v>70404</v>
      </c>
      <c r="S42" s="285">
        <v>80451</v>
      </c>
      <c r="T42" s="285">
        <v>82060</v>
      </c>
      <c r="U42" s="285">
        <v>83649</v>
      </c>
      <c r="V42" s="285">
        <v>85792</v>
      </c>
      <c r="W42" s="285">
        <v>48375</v>
      </c>
      <c r="X42" s="285">
        <v>45785</v>
      </c>
      <c r="Y42" s="285">
        <v>55785</v>
      </c>
      <c r="Z42" s="285">
        <v>65856</v>
      </c>
      <c r="AA42" s="285">
        <v>69856</v>
      </c>
    </row>
    <row r="43" spans="1:29">
      <c r="A43" s="1106"/>
      <c r="B43" s="92" t="s">
        <v>56</v>
      </c>
      <c r="C43" s="285">
        <v>1052.2222222222222</v>
      </c>
      <c r="D43" s="285">
        <v>1063.8095238095239</v>
      </c>
      <c r="E43" s="285">
        <v>1067.125</v>
      </c>
      <c r="F43" s="285">
        <v>1058.5999999999999</v>
      </c>
      <c r="G43" s="285">
        <v>1031.8333333333333</v>
      </c>
      <c r="H43" s="285">
        <v>1040.672</v>
      </c>
      <c r="I43" s="285">
        <v>1017.948275862069</v>
      </c>
      <c r="J43" s="285">
        <v>1060</v>
      </c>
      <c r="K43" s="285">
        <v>1010.9193548387096</v>
      </c>
      <c r="L43" s="285">
        <v>1083.8500000000001</v>
      </c>
      <c r="M43" s="285">
        <v>1131.4695945945946</v>
      </c>
      <c r="N43" s="285">
        <v>1060.6060606060605</v>
      </c>
      <c r="O43" s="285">
        <v>1237.5</v>
      </c>
      <c r="P43" s="285">
        <v>1246.1508286751005</v>
      </c>
      <c r="Q43" s="285">
        <v>1082.5727273806274</v>
      </c>
      <c r="R43" s="285">
        <v>1161.2408385887165</v>
      </c>
      <c r="S43" s="285">
        <v>1155.9000000000001</v>
      </c>
      <c r="T43" s="285">
        <v>1155.5</v>
      </c>
      <c r="U43" s="285">
        <v>1167.1000000000001</v>
      </c>
      <c r="V43" s="285">
        <v>1197.7</v>
      </c>
      <c r="W43" s="285"/>
      <c r="X43" s="285"/>
      <c r="Y43" s="285"/>
      <c r="Z43" s="285"/>
      <c r="AA43" s="285">
        <v>1321.9</v>
      </c>
      <c r="AC43" s="43"/>
    </row>
    <row r="44" spans="1:29">
      <c r="A44" s="1106" t="s">
        <v>5</v>
      </c>
      <c r="B44" s="92" t="s">
        <v>84</v>
      </c>
      <c r="C44" s="285" t="s">
        <v>94</v>
      </c>
      <c r="D44" s="285" t="s">
        <v>94</v>
      </c>
      <c r="E44" s="285" t="s">
        <v>94</v>
      </c>
      <c r="F44" s="285" t="s">
        <v>94</v>
      </c>
      <c r="G44" s="285" t="s">
        <v>94</v>
      </c>
      <c r="H44" s="285" t="s">
        <v>94</v>
      </c>
      <c r="I44" s="285" t="s">
        <v>94</v>
      </c>
      <c r="J44" s="285" t="s">
        <v>94</v>
      </c>
      <c r="K44" s="285" t="s">
        <v>94</v>
      </c>
      <c r="L44" s="285" t="s">
        <v>94</v>
      </c>
      <c r="M44" s="285" t="s">
        <v>94</v>
      </c>
      <c r="N44" s="285" t="s">
        <v>94</v>
      </c>
      <c r="O44" s="285" t="s">
        <v>94</v>
      </c>
      <c r="P44" s="285" t="s">
        <v>94</v>
      </c>
      <c r="Q44" s="285" t="s">
        <v>94</v>
      </c>
      <c r="R44" s="285" t="s">
        <v>94</v>
      </c>
      <c r="S44" s="285" t="s">
        <v>94</v>
      </c>
      <c r="T44" s="285" t="s">
        <v>94</v>
      </c>
      <c r="U44" s="285" t="s">
        <v>94</v>
      </c>
      <c r="V44" s="285" t="s">
        <v>94</v>
      </c>
      <c r="W44" s="285" t="s">
        <v>94</v>
      </c>
      <c r="X44" s="285" t="s">
        <v>94</v>
      </c>
      <c r="Y44" s="285" t="s">
        <v>94</v>
      </c>
      <c r="Z44" s="285" t="s">
        <v>94</v>
      </c>
      <c r="AA44" s="285"/>
    </row>
    <row r="45" spans="1:29">
      <c r="A45" s="1106"/>
      <c r="B45" s="92" t="s">
        <v>57</v>
      </c>
      <c r="C45" s="285" t="s">
        <v>94</v>
      </c>
      <c r="D45" s="285" t="s">
        <v>94</v>
      </c>
      <c r="E45" s="285" t="s">
        <v>94</v>
      </c>
      <c r="F45" s="285" t="s">
        <v>94</v>
      </c>
      <c r="G45" s="285" t="s">
        <v>94</v>
      </c>
      <c r="H45" s="285" t="s">
        <v>94</v>
      </c>
      <c r="I45" s="285" t="s">
        <v>94</v>
      </c>
      <c r="J45" s="285" t="s">
        <v>94</v>
      </c>
      <c r="K45" s="285" t="s">
        <v>94</v>
      </c>
      <c r="L45" s="285" t="s">
        <v>94</v>
      </c>
      <c r="M45" s="285" t="s">
        <v>94</v>
      </c>
      <c r="N45" s="285" t="s">
        <v>94</v>
      </c>
      <c r="O45" s="285" t="s">
        <v>94</v>
      </c>
      <c r="P45" s="285" t="s">
        <v>94</v>
      </c>
      <c r="Q45" s="285" t="s">
        <v>94</v>
      </c>
      <c r="R45" s="285" t="s">
        <v>94</v>
      </c>
      <c r="S45" s="285" t="s">
        <v>94</v>
      </c>
      <c r="T45" s="285" t="s">
        <v>94</v>
      </c>
      <c r="U45" s="285" t="s">
        <v>94</v>
      </c>
      <c r="V45" s="285" t="s">
        <v>94</v>
      </c>
      <c r="W45" s="285" t="s">
        <v>94</v>
      </c>
      <c r="X45" s="285" t="s">
        <v>94</v>
      </c>
      <c r="Y45" s="285" t="s">
        <v>94</v>
      </c>
      <c r="Z45" s="285" t="s">
        <v>94</v>
      </c>
      <c r="AA45" s="285"/>
    </row>
    <row r="46" spans="1:29">
      <c r="A46" s="1106"/>
      <c r="B46" s="92" t="s">
        <v>524</v>
      </c>
      <c r="C46" s="285" t="s">
        <v>94</v>
      </c>
      <c r="D46" s="285" t="s">
        <v>94</v>
      </c>
      <c r="E46" s="285" t="s">
        <v>94</v>
      </c>
      <c r="F46" s="285" t="s">
        <v>94</v>
      </c>
      <c r="G46" s="285" t="s">
        <v>94</v>
      </c>
      <c r="H46" s="285" t="s">
        <v>94</v>
      </c>
      <c r="I46" s="285" t="s">
        <v>94</v>
      </c>
      <c r="J46" s="285" t="s">
        <v>94</v>
      </c>
      <c r="K46" s="285" t="s">
        <v>94</v>
      </c>
      <c r="L46" s="285" t="s">
        <v>94</v>
      </c>
      <c r="M46" s="285" t="s">
        <v>94</v>
      </c>
      <c r="N46" s="285" t="s">
        <v>94</v>
      </c>
      <c r="O46" s="285" t="s">
        <v>94</v>
      </c>
      <c r="P46" s="285" t="s">
        <v>94</v>
      </c>
      <c r="Q46" s="285" t="s">
        <v>94</v>
      </c>
      <c r="R46" s="285" t="s">
        <v>94</v>
      </c>
      <c r="S46" s="285" t="s">
        <v>94</v>
      </c>
      <c r="T46" s="285" t="s">
        <v>94</v>
      </c>
      <c r="U46" s="285" t="s">
        <v>94</v>
      </c>
      <c r="V46" s="285" t="s">
        <v>94</v>
      </c>
      <c r="W46" s="285" t="s">
        <v>94</v>
      </c>
      <c r="X46" s="285" t="s">
        <v>94</v>
      </c>
      <c r="Y46" s="285" t="s">
        <v>94</v>
      </c>
      <c r="Z46" s="285" t="s">
        <v>94</v>
      </c>
      <c r="AA46" s="285"/>
    </row>
    <row r="47" spans="1:29">
      <c r="A47" s="1106"/>
      <c r="B47" s="92" t="s">
        <v>56</v>
      </c>
      <c r="C47" s="285" t="s">
        <v>94</v>
      </c>
      <c r="D47" s="285" t="s">
        <v>94</v>
      </c>
      <c r="E47" s="285" t="s">
        <v>94</v>
      </c>
      <c r="F47" s="285" t="s">
        <v>94</v>
      </c>
      <c r="G47" s="285" t="s">
        <v>94</v>
      </c>
      <c r="H47" s="285" t="s">
        <v>94</v>
      </c>
      <c r="I47" s="285" t="s">
        <v>94</v>
      </c>
      <c r="J47" s="285" t="s">
        <v>94</v>
      </c>
      <c r="K47" s="285" t="s">
        <v>94</v>
      </c>
      <c r="L47" s="285" t="s">
        <v>94</v>
      </c>
      <c r="M47" s="285" t="s">
        <v>94</v>
      </c>
      <c r="N47" s="285" t="s">
        <v>94</v>
      </c>
      <c r="O47" s="285" t="s">
        <v>94</v>
      </c>
      <c r="P47" s="285" t="s">
        <v>94</v>
      </c>
      <c r="Q47" s="285" t="s">
        <v>94</v>
      </c>
      <c r="R47" s="285" t="s">
        <v>94</v>
      </c>
      <c r="S47" s="285" t="s">
        <v>94</v>
      </c>
      <c r="T47" s="285" t="s">
        <v>94</v>
      </c>
      <c r="U47" s="285" t="s">
        <v>94</v>
      </c>
      <c r="V47" s="285" t="s">
        <v>94</v>
      </c>
      <c r="W47" s="285" t="s">
        <v>94</v>
      </c>
      <c r="X47" s="285" t="s">
        <v>94</v>
      </c>
      <c r="Y47" s="285" t="s">
        <v>94</v>
      </c>
      <c r="Z47" s="285" t="s">
        <v>94</v>
      </c>
      <c r="AA47" s="285"/>
    </row>
    <row r="48" spans="1:29">
      <c r="A48" s="1106" t="s">
        <v>4</v>
      </c>
      <c r="B48" s="92" t="s">
        <v>84</v>
      </c>
      <c r="C48" s="285" t="s">
        <v>94</v>
      </c>
      <c r="D48" s="285" t="s">
        <v>94</v>
      </c>
      <c r="E48" s="285" t="s">
        <v>94</v>
      </c>
      <c r="F48" s="285" t="s">
        <v>94</v>
      </c>
      <c r="G48" s="285" t="s">
        <v>94</v>
      </c>
      <c r="H48" s="285" t="s">
        <v>94</v>
      </c>
      <c r="I48" s="285" t="s">
        <v>94</v>
      </c>
      <c r="J48" s="285" t="s">
        <v>94</v>
      </c>
      <c r="K48" s="285" t="s">
        <v>94</v>
      </c>
      <c r="L48" s="285" t="s">
        <v>94</v>
      </c>
      <c r="M48" s="285" t="s">
        <v>94</v>
      </c>
      <c r="N48" s="285" t="s">
        <v>94</v>
      </c>
      <c r="O48" s="285" t="s">
        <v>94</v>
      </c>
      <c r="P48" s="285" t="s">
        <v>94</v>
      </c>
      <c r="Q48" s="285" t="s">
        <v>94</v>
      </c>
      <c r="R48" s="285" t="s">
        <v>94</v>
      </c>
      <c r="S48" s="285" t="s">
        <v>94</v>
      </c>
      <c r="T48" s="285" t="s">
        <v>94</v>
      </c>
      <c r="U48" s="285" t="s">
        <v>94</v>
      </c>
      <c r="V48" s="285" t="s">
        <v>94</v>
      </c>
      <c r="W48" s="285" t="s">
        <v>94</v>
      </c>
      <c r="X48" s="285" t="s">
        <v>94</v>
      </c>
      <c r="Y48" s="285" t="s">
        <v>94</v>
      </c>
      <c r="Z48" s="285" t="s">
        <v>94</v>
      </c>
      <c r="AA48" s="285"/>
    </row>
    <row r="49" spans="1:27">
      <c r="A49" s="1106"/>
      <c r="B49" s="92" t="s">
        <v>57</v>
      </c>
      <c r="C49" s="285" t="s">
        <v>94</v>
      </c>
      <c r="D49" s="285" t="s">
        <v>94</v>
      </c>
      <c r="E49" s="285" t="s">
        <v>94</v>
      </c>
      <c r="F49" s="285" t="s">
        <v>94</v>
      </c>
      <c r="G49" s="285" t="s">
        <v>94</v>
      </c>
      <c r="H49" s="285" t="s">
        <v>94</v>
      </c>
      <c r="I49" s="285" t="s">
        <v>94</v>
      </c>
      <c r="J49" s="285" t="s">
        <v>94</v>
      </c>
      <c r="K49" s="285" t="s">
        <v>94</v>
      </c>
      <c r="L49" s="285" t="s">
        <v>94</v>
      </c>
      <c r="M49" s="285" t="s">
        <v>94</v>
      </c>
      <c r="N49" s="285" t="s">
        <v>94</v>
      </c>
      <c r="O49" s="285" t="s">
        <v>94</v>
      </c>
      <c r="P49" s="285" t="s">
        <v>94</v>
      </c>
      <c r="Q49" s="285" t="s">
        <v>94</v>
      </c>
      <c r="R49" s="285" t="s">
        <v>94</v>
      </c>
      <c r="S49" s="285" t="s">
        <v>94</v>
      </c>
      <c r="T49" s="285" t="s">
        <v>94</v>
      </c>
      <c r="U49" s="285" t="s">
        <v>94</v>
      </c>
      <c r="V49" s="285" t="s">
        <v>94</v>
      </c>
      <c r="W49" s="285" t="s">
        <v>94</v>
      </c>
      <c r="X49" s="285" t="s">
        <v>94</v>
      </c>
      <c r="Y49" s="285" t="s">
        <v>94</v>
      </c>
      <c r="Z49" s="285" t="s">
        <v>94</v>
      </c>
      <c r="AA49" s="285"/>
    </row>
    <row r="50" spans="1:27">
      <c r="A50" s="1106"/>
      <c r="B50" s="92" t="s">
        <v>524</v>
      </c>
      <c r="C50" s="285" t="s">
        <v>94</v>
      </c>
      <c r="D50" s="285" t="s">
        <v>94</v>
      </c>
      <c r="E50" s="285" t="s">
        <v>94</v>
      </c>
      <c r="F50" s="285" t="s">
        <v>94</v>
      </c>
      <c r="G50" s="285" t="s">
        <v>94</v>
      </c>
      <c r="H50" s="285" t="s">
        <v>94</v>
      </c>
      <c r="I50" s="285" t="s">
        <v>94</v>
      </c>
      <c r="J50" s="285" t="s">
        <v>94</v>
      </c>
      <c r="K50" s="285" t="s">
        <v>94</v>
      </c>
      <c r="L50" s="285" t="s">
        <v>94</v>
      </c>
      <c r="M50" s="285" t="s">
        <v>94</v>
      </c>
      <c r="N50" s="285" t="s">
        <v>94</v>
      </c>
      <c r="O50" s="285" t="s">
        <v>94</v>
      </c>
      <c r="P50" s="285" t="s">
        <v>94</v>
      </c>
      <c r="Q50" s="285" t="s">
        <v>94</v>
      </c>
      <c r="R50" s="285" t="s">
        <v>94</v>
      </c>
      <c r="S50" s="285" t="s">
        <v>94</v>
      </c>
      <c r="T50" s="285" t="s">
        <v>94</v>
      </c>
      <c r="U50" s="285" t="s">
        <v>94</v>
      </c>
      <c r="V50" s="285" t="s">
        <v>94</v>
      </c>
      <c r="W50" s="285" t="s">
        <v>94</v>
      </c>
      <c r="X50" s="285" t="s">
        <v>94</v>
      </c>
      <c r="Y50" s="285" t="s">
        <v>94</v>
      </c>
      <c r="Z50" s="285" t="s">
        <v>94</v>
      </c>
      <c r="AA50" s="285"/>
    </row>
    <row r="51" spans="1:27">
      <c r="A51" s="1106"/>
      <c r="B51" s="92" t="s">
        <v>56</v>
      </c>
      <c r="C51" s="285" t="s">
        <v>94</v>
      </c>
      <c r="D51" s="285" t="s">
        <v>94</v>
      </c>
      <c r="E51" s="285" t="s">
        <v>94</v>
      </c>
      <c r="F51" s="285" t="s">
        <v>94</v>
      </c>
      <c r="G51" s="285" t="s">
        <v>94</v>
      </c>
      <c r="H51" s="285" t="s">
        <v>94</v>
      </c>
      <c r="I51" s="285" t="s">
        <v>94</v>
      </c>
      <c r="J51" s="285" t="s">
        <v>94</v>
      </c>
      <c r="K51" s="285" t="s">
        <v>94</v>
      </c>
      <c r="L51" s="285" t="s">
        <v>94</v>
      </c>
      <c r="M51" s="285" t="s">
        <v>94</v>
      </c>
      <c r="N51" s="285" t="s">
        <v>94</v>
      </c>
      <c r="O51" s="285" t="s">
        <v>94</v>
      </c>
      <c r="P51" s="285" t="s">
        <v>94</v>
      </c>
      <c r="Q51" s="285" t="s">
        <v>94</v>
      </c>
      <c r="R51" s="285" t="s">
        <v>94</v>
      </c>
      <c r="S51" s="285" t="s">
        <v>94</v>
      </c>
      <c r="T51" s="285" t="s">
        <v>94</v>
      </c>
      <c r="U51" s="285" t="s">
        <v>94</v>
      </c>
      <c r="V51" s="285" t="s">
        <v>94</v>
      </c>
      <c r="W51" s="285" t="s">
        <v>94</v>
      </c>
      <c r="X51" s="285" t="s">
        <v>94</v>
      </c>
      <c r="Y51" s="285" t="s">
        <v>94</v>
      </c>
      <c r="Z51" s="285" t="s">
        <v>94</v>
      </c>
      <c r="AA51" s="285"/>
    </row>
    <row r="52" spans="1:27">
      <c r="A52" s="1106" t="s">
        <v>3</v>
      </c>
      <c r="B52" s="92" t="s">
        <v>84</v>
      </c>
      <c r="C52" s="285">
        <v>29.701000000000001</v>
      </c>
      <c r="D52" s="285">
        <v>33.99</v>
      </c>
      <c r="E52" s="285">
        <v>33.021999999999998</v>
      </c>
      <c r="F52" s="285">
        <v>37.402000000000001</v>
      </c>
      <c r="G52" s="285">
        <v>25.202999999999999</v>
      </c>
      <c r="H52" s="285">
        <v>23.51</v>
      </c>
      <c r="I52" s="285">
        <v>14.85</v>
      </c>
      <c r="J52" s="285">
        <v>12.81</v>
      </c>
      <c r="K52" s="285">
        <v>9.08</v>
      </c>
      <c r="L52" s="285">
        <v>9.5649999999999995</v>
      </c>
      <c r="M52" s="285"/>
      <c r="N52" s="285"/>
      <c r="O52" s="285"/>
      <c r="P52" s="285"/>
      <c r="Q52" s="285">
        <v>12.976000000000001</v>
      </c>
      <c r="R52" s="285">
        <v>14.231999999999999</v>
      </c>
      <c r="S52" s="285">
        <v>14.718999999999999</v>
      </c>
      <c r="T52" s="285">
        <v>14.818</v>
      </c>
      <c r="U52" s="285">
        <v>17.178999999999998</v>
      </c>
      <c r="V52" s="285">
        <v>15.012</v>
      </c>
      <c r="W52" s="285">
        <v>13.118</v>
      </c>
      <c r="X52" s="285">
        <v>11.5</v>
      </c>
      <c r="Y52" s="285">
        <v>10</v>
      </c>
      <c r="Z52" s="285">
        <v>9.8017800000000008</v>
      </c>
      <c r="AA52" s="285">
        <v>11.23096</v>
      </c>
    </row>
    <row r="53" spans="1:27">
      <c r="A53" s="1106"/>
      <c r="B53" s="92" t="s">
        <v>57</v>
      </c>
      <c r="C53" s="285">
        <v>15599</v>
      </c>
      <c r="D53" s="285">
        <v>15014</v>
      </c>
      <c r="E53" s="285">
        <v>14735</v>
      </c>
      <c r="F53" s="285">
        <v>13619</v>
      </c>
      <c r="G53" s="285">
        <v>11501</v>
      </c>
      <c r="H53" s="285">
        <v>9182</v>
      </c>
      <c r="I53" s="285">
        <v>5546</v>
      </c>
      <c r="J53" s="285">
        <v>4391</v>
      </c>
      <c r="K53" s="285">
        <v>3362</v>
      </c>
      <c r="L53" s="285">
        <v>3561</v>
      </c>
      <c r="M53" s="285">
        <v>3950</v>
      </c>
      <c r="N53" s="285">
        <v>5400</v>
      </c>
      <c r="O53" s="285">
        <v>5139</v>
      </c>
      <c r="P53" s="285">
        <v>5189</v>
      </c>
      <c r="Q53" s="285">
        <v>4816</v>
      </c>
      <c r="R53" s="285"/>
      <c r="S53" s="285"/>
      <c r="T53" s="285"/>
      <c r="U53" s="285"/>
      <c r="V53" s="285"/>
      <c r="W53" s="285"/>
      <c r="X53" s="285"/>
      <c r="Y53" s="285"/>
      <c r="Z53" s="285"/>
      <c r="AA53" s="285"/>
    </row>
    <row r="54" spans="1:27">
      <c r="A54" s="1106"/>
      <c r="B54" s="92" t="s">
        <v>524</v>
      </c>
      <c r="C54" s="285">
        <v>15600</v>
      </c>
      <c r="D54" s="285">
        <v>15000</v>
      </c>
      <c r="E54" s="285">
        <v>14700</v>
      </c>
      <c r="F54" s="285">
        <v>13600</v>
      </c>
      <c r="G54" s="285">
        <v>11500</v>
      </c>
      <c r="H54" s="285">
        <v>9200</v>
      </c>
      <c r="I54" s="285">
        <v>6000</v>
      </c>
      <c r="J54" s="285">
        <v>5000</v>
      </c>
      <c r="K54" s="285">
        <v>3363</v>
      </c>
      <c r="L54" s="285">
        <v>3562</v>
      </c>
      <c r="M54" s="285">
        <v>3950</v>
      </c>
      <c r="N54" s="285">
        <v>5400</v>
      </c>
      <c r="O54" s="285">
        <v>5139</v>
      </c>
      <c r="P54" s="285">
        <v>5200</v>
      </c>
      <c r="Q54" s="285">
        <v>4700</v>
      </c>
      <c r="R54" s="285">
        <v>4891</v>
      </c>
      <c r="S54" s="285">
        <v>4900</v>
      </c>
      <c r="T54" s="285">
        <v>4600</v>
      </c>
      <c r="U54" s="285">
        <v>5000</v>
      </c>
      <c r="V54" s="285">
        <v>4817</v>
      </c>
      <c r="W54" s="285">
        <v>4900</v>
      </c>
      <c r="X54" s="285">
        <v>4700</v>
      </c>
      <c r="Y54" s="285">
        <v>4300</v>
      </c>
      <c r="Z54" s="285">
        <v>3780</v>
      </c>
      <c r="AA54" s="285">
        <v>4083</v>
      </c>
    </row>
    <row r="55" spans="1:27">
      <c r="A55" s="1106"/>
      <c r="B55" s="92" t="s">
        <v>56</v>
      </c>
      <c r="C55" s="285">
        <v>1904.0323097634464</v>
      </c>
      <c r="D55" s="285">
        <v>2263.8870387638203</v>
      </c>
      <c r="E55" s="285">
        <v>2241.0587037665423</v>
      </c>
      <c r="F55" s="285">
        <v>2746.3103017842718</v>
      </c>
      <c r="G55" s="285">
        <v>2191.3746630727765</v>
      </c>
      <c r="H55" s="285">
        <v>2560.4443476366805</v>
      </c>
      <c r="I55" s="285">
        <v>2677.6054814280565</v>
      </c>
      <c r="J55" s="285">
        <v>2917.3309041220677</v>
      </c>
      <c r="K55" s="285">
        <v>2700.7733491969066</v>
      </c>
      <c r="L55" s="285">
        <v>2686.043246279135</v>
      </c>
      <c r="M55" s="285"/>
      <c r="N55" s="285"/>
      <c r="O55" s="285"/>
      <c r="P55" s="285"/>
      <c r="Q55" s="285">
        <v>2694.3521594684385</v>
      </c>
      <c r="R55" s="285">
        <v>2940.1000000000004</v>
      </c>
      <c r="S55" s="285">
        <v>3000</v>
      </c>
      <c r="T55" s="285">
        <v>3217.4</v>
      </c>
      <c r="U55" s="285">
        <v>3120</v>
      </c>
      <c r="V55" s="285">
        <v>3190.8</v>
      </c>
      <c r="W55" s="285">
        <v>3081.6</v>
      </c>
      <c r="X55" s="285">
        <v>2446.8000000000002</v>
      </c>
      <c r="Y55" s="285">
        <v>2325.6</v>
      </c>
      <c r="Z55" s="285">
        <v>2592.6999999999998</v>
      </c>
      <c r="AA55" s="285">
        <v>2751</v>
      </c>
    </row>
    <row r="56" spans="1:27">
      <c r="A56" s="1107" t="s">
        <v>32</v>
      </c>
      <c r="B56" s="92" t="s">
        <v>84</v>
      </c>
      <c r="C56" s="285"/>
      <c r="D56" s="285">
        <v>48</v>
      </c>
      <c r="E56" s="285">
        <v>59</v>
      </c>
      <c r="F56" s="285">
        <v>32.694000000000003</v>
      </c>
      <c r="G56" s="285">
        <v>51.972000000000001</v>
      </c>
      <c r="H56" s="285">
        <v>56.5</v>
      </c>
      <c r="I56" s="285">
        <v>50.616999999999997</v>
      </c>
      <c r="J56" s="285">
        <v>50.783999999999999</v>
      </c>
      <c r="K56" s="285">
        <v>55.356000000000002</v>
      </c>
      <c r="L56" s="285">
        <v>60.9</v>
      </c>
      <c r="M56" s="285">
        <v>130</v>
      </c>
      <c r="N56" s="285">
        <v>130</v>
      </c>
      <c r="O56" s="285">
        <v>126.62</v>
      </c>
      <c r="P56" s="285">
        <v>86.36</v>
      </c>
      <c r="Q56" s="285">
        <v>100</v>
      </c>
      <c r="R56" s="285">
        <v>87.74</v>
      </c>
      <c r="S56" s="285">
        <v>60.69</v>
      </c>
      <c r="T56" s="285">
        <v>81.98</v>
      </c>
      <c r="U56" s="285">
        <v>50.52</v>
      </c>
      <c r="V56" s="285">
        <v>70.819999999999993</v>
      </c>
      <c r="W56" s="285"/>
      <c r="X56" s="285">
        <v>43.258899999999997</v>
      </c>
      <c r="Y56" s="285">
        <v>35.1464</v>
      </c>
      <c r="Z56" s="285">
        <v>122.9</v>
      </c>
      <c r="AA56" s="285">
        <v>117.464</v>
      </c>
    </row>
    <row r="57" spans="1:27">
      <c r="A57" s="1107"/>
      <c r="B57" s="92" t="s">
        <v>57</v>
      </c>
      <c r="C57" s="285"/>
      <c r="D57" s="285">
        <v>66749.969769035422</v>
      </c>
      <c r="E57" s="285">
        <v>72408.3164885937</v>
      </c>
      <c r="F57" s="285">
        <v>35361.413748564868</v>
      </c>
      <c r="G57" s="285">
        <v>38481.025007463199</v>
      </c>
      <c r="H57" s="285">
        <v>38593.032812796358</v>
      </c>
      <c r="I57" s="285">
        <v>36000</v>
      </c>
      <c r="J57" s="285">
        <v>35264</v>
      </c>
      <c r="K57" s="285">
        <v>36500</v>
      </c>
      <c r="L57" s="285">
        <v>45070.397111913357</v>
      </c>
      <c r="M57" s="285">
        <v>105300</v>
      </c>
      <c r="N57" s="285">
        <v>164112.49624615384</v>
      </c>
      <c r="O57" s="285">
        <v>109090.90909090909</v>
      </c>
      <c r="P57" s="285">
        <v>78070</v>
      </c>
      <c r="Q57" s="285">
        <v>96255.454545454544</v>
      </c>
      <c r="R57" s="285"/>
      <c r="S57" s="285"/>
      <c r="T57" s="285"/>
      <c r="U57" s="285"/>
      <c r="V57" s="285"/>
      <c r="W57" s="524">
        <v>54525</v>
      </c>
      <c r="X57" s="285"/>
      <c r="Y57" s="285"/>
      <c r="Z57" s="285"/>
      <c r="AA57" s="285"/>
    </row>
    <row r="58" spans="1:27">
      <c r="A58" s="1107"/>
      <c r="B58" s="92" t="s">
        <v>524</v>
      </c>
      <c r="C58" s="285">
        <v>44000</v>
      </c>
      <c r="D58" s="285">
        <v>34500</v>
      </c>
      <c r="E58" s="285">
        <v>34000</v>
      </c>
      <c r="F58" s="285">
        <v>30828</v>
      </c>
      <c r="G58" s="285">
        <v>33152</v>
      </c>
      <c r="H58" s="285">
        <v>39253</v>
      </c>
      <c r="I58" s="285">
        <v>40000</v>
      </c>
      <c r="J58" s="285">
        <v>44000</v>
      </c>
      <c r="K58" s="285">
        <v>47000</v>
      </c>
      <c r="L58" s="285">
        <v>55210</v>
      </c>
      <c r="M58" s="285">
        <v>78930</v>
      </c>
      <c r="N58" s="285">
        <v>168488</v>
      </c>
      <c r="O58" s="285">
        <v>155527</v>
      </c>
      <c r="P58" s="285">
        <v>106505</v>
      </c>
      <c r="Q58" s="285">
        <v>97351</v>
      </c>
      <c r="R58" s="285">
        <v>143836</v>
      </c>
      <c r="S58" s="285">
        <v>172828</v>
      </c>
      <c r="T58" s="285">
        <v>192081</v>
      </c>
      <c r="U58" s="285">
        <v>211437</v>
      </c>
      <c r="V58" s="285">
        <v>231108</v>
      </c>
      <c r="W58" s="285"/>
      <c r="X58" s="285"/>
      <c r="Y58" s="285"/>
      <c r="Z58" s="285"/>
      <c r="AA58" s="285">
        <v>157664</v>
      </c>
    </row>
    <row r="59" spans="1:27">
      <c r="A59" s="1107"/>
      <c r="B59" s="92" t="s">
        <v>56</v>
      </c>
      <c r="C59" s="285"/>
      <c r="D59" s="285">
        <v>719.10144927536237</v>
      </c>
      <c r="E59" s="285">
        <v>814.82352941176475</v>
      </c>
      <c r="F59" s="285">
        <v>924.56710674716396</v>
      </c>
      <c r="G59" s="285">
        <v>1350.5877244673263</v>
      </c>
      <c r="H59" s="285">
        <v>1463.9948167345428</v>
      </c>
      <c r="I59" s="285">
        <v>1406.0277777777778</v>
      </c>
      <c r="J59" s="285">
        <v>1440.10889292196</v>
      </c>
      <c r="K59" s="285">
        <v>1516.6027397260275</v>
      </c>
      <c r="L59" s="285">
        <v>1351.219512195122</v>
      </c>
      <c r="M59" s="285">
        <v>1234.5679012345679</v>
      </c>
      <c r="N59" s="285">
        <v>771.56830160011395</v>
      </c>
      <c r="O59" s="285">
        <v>1100</v>
      </c>
      <c r="P59" s="285">
        <v>1100</v>
      </c>
      <c r="Q59" s="285">
        <v>1100</v>
      </c>
      <c r="R59" s="285">
        <v>697.40000000000009</v>
      </c>
      <c r="S59" s="285">
        <v>609.9</v>
      </c>
      <c r="T59" s="285">
        <v>568.20000000000005</v>
      </c>
      <c r="U59" s="285">
        <v>533.80000000000007</v>
      </c>
      <c r="V59" s="285">
        <v>504.5</v>
      </c>
      <c r="W59" s="285">
        <v>647</v>
      </c>
      <c r="X59" s="285">
        <v>581.20000000000005</v>
      </c>
      <c r="Y59" s="285">
        <v>758.1</v>
      </c>
      <c r="Z59" s="285">
        <v>758.1</v>
      </c>
      <c r="AA59" s="285">
        <v>745</v>
      </c>
    </row>
    <row r="60" spans="1:27">
      <c r="A60" s="1106" t="s">
        <v>1</v>
      </c>
      <c r="B60" s="92" t="s">
        <v>84</v>
      </c>
      <c r="C60" s="285">
        <v>10.676</v>
      </c>
      <c r="D60" s="285">
        <v>7.3150000000000004</v>
      </c>
      <c r="E60" s="285">
        <v>13.981</v>
      </c>
      <c r="F60" s="285">
        <v>20.035</v>
      </c>
      <c r="G60" s="285">
        <v>29.971</v>
      </c>
      <c r="H60" s="285">
        <v>45.62</v>
      </c>
      <c r="I60" s="285">
        <v>27.068000000000001</v>
      </c>
      <c r="J60" s="285">
        <v>17.463000000000001</v>
      </c>
      <c r="K60" s="285">
        <v>17.158999999999999</v>
      </c>
      <c r="L60" s="285">
        <v>27.245288109999997</v>
      </c>
      <c r="M60" s="285">
        <v>31.882519792322654</v>
      </c>
      <c r="N60" s="285">
        <v>38.286598822110861</v>
      </c>
      <c r="O60" s="285">
        <v>31.317408508785725</v>
      </c>
      <c r="P60" s="285">
        <v>29.898778970529214</v>
      </c>
      <c r="Q60" s="285">
        <v>34.529467671035967</v>
      </c>
      <c r="R60" s="285">
        <v>25.893561416438747</v>
      </c>
      <c r="S60" s="285">
        <v>19.015999999999998</v>
      </c>
      <c r="T60" s="285">
        <v>23.591000000000001</v>
      </c>
      <c r="U60" s="285">
        <v>24.893999999999998</v>
      </c>
      <c r="V60" s="285">
        <v>22.0146002869357</v>
      </c>
      <c r="W60" s="285">
        <v>7.7793276751220093</v>
      </c>
      <c r="X60" s="285">
        <v>45.381</v>
      </c>
      <c r="Y60" s="285">
        <v>23.144418363708819</v>
      </c>
      <c r="Z60" s="285">
        <f>32499/1000</f>
        <v>32.499000000000002</v>
      </c>
      <c r="AA60" s="285">
        <v>20.76803</v>
      </c>
    </row>
    <row r="61" spans="1:27">
      <c r="A61" s="1106"/>
      <c r="B61" s="92" t="s">
        <v>57</v>
      </c>
      <c r="C61" s="285">
        <v>9000.1888217522664</v>
      </c>
      <c r="D61" s="285">
        <v>10799.553737448867</v>
      </c>
      <c r="E61" s="285">
        <v>11600.431427860283</v>
      </c>
      <c r="F61" s="285">
        <v>15147.82</v>
      </c>
      <c r="G61" s="285">
        <v>13791.779999999999</v>
      </c>
      <c r="H61" s="285">
        <v>25434</v>
      </c>
      <c r="I61" s="285">
        <v>14960</v>
      </c>
      <c r="J61" s="285">
        <v>10035.648675112128</v>
      </c>
      <c r="K61" s="285">
        <v>11114</v>
      </c>
      <c r="L61" s="285">
        <v>19423.150000000001</v>
      </c>
      <c r="M61" s="285">
        <v>20602.192510340683</v>
      </c>
      <c r="N61" s="285">
        <v>25202.111985677766</v>
      </c>
      <c r="O61" s="285">
        <v>13885.691252517019</v>
      </c>
      <c r="P61" s="285">
        <v>18438.109514689197</v>
      </c>
      <c r="Q61" s="285">
        <v>22588.440591172686</v>
      </c>
      <c r="R61" s="285">
        <v>15966.776385160214</v>
      </c>
      <c r="S61" s="285">
        <v>11083.474914996732</v>
      </c>
      <c r="T61" s="285">
        <v>10643.281392341809</v>
      </c>
      <c r="U61" s="285">
        <v>14060</v>
      </c>
      <c r="V61" s="285">
        <v>13820.463640210681</v>
      </c>
      <c r="W61" s="285">
        <v>5689.4377816723809</v>
      </c>
      <c r="X61" s="285">
        <v>14583.745482952498</v>
      </c>
      <c r="Y61" s="285">
        <v>14492.923211429454</v>
      </c>
      <c r="Z61" s="285"/>
      <c r="AA61" s="285"/>
    </row>
    <row r="62" spans="1:27">
      <c r="A62" s="1106"/>
      <c r="B62" s="92" t="s">
        <v>524</v>
      </c>
      <c r="C62" s="285">
        <v>9000</v>
      </c>
      <c r="D62" s="285">
        <v>10800</v>
      </c>
      <c r="E62" s="285">
        <v>11600</v>
      </c>
      <c r="F62" s="285">
        <v>15000</v>
      </c>
      <c r="G62" s="285">
        <v>23000</v>
      </c>
      <c r="H62" s="285">
        <v>26000</v>
      </c>
      <c r="I62" s="285">
        <v>45000</v>
      </c>
      <c r="J62" s="285">
        <v>23928</v>
      </c>
      <c r="K62" s="285">
        <v>62877</v>
      </c>
      <c r="L62" s="285">
        <v>60778</v>
      </c>
      <c r="M62" s="285">
        <v>59988</v>
      </c>
      <c r="N62" s="285">
        <v>60229</v>
      </c>
      <c r="O62" s="285">
        <v>64080</v>
      </c>
      <c r="P62" s="285">
        <v>63939</v>
      </c>
      <c r="Q62" s="285">
        <v>70337</v>
      </c>
      <c r="R62" s="285">
        <v>79255</v>
      </c>
      <c r="S62" s="285">
        <v>79154</v>
      </c>
      <c r="T62" s="285">
        <v>82334</v>
      </c>
      <c r="U62" s="285">
        <v>85443</v>
      </c>
      <c r="V62" s="285">
        <v>88482</v>
      </c>
      <c r="W62" s="285">
        <v>33532</v>
      </c>
      <c r="X62" s="285">
        <v>26997</v>
      </c>
      <c r="Y62" s="285">
        <v>21956</v>
      </c>
      <c r="Z62" s="285">
        <v>20446</v>
      </c>
      <c r="AA62" s="285">
        <v>12837</v>
      </c>
    </row>
    <row r="63" spans="1:27">
      <c r="A63" s="1106"/>
      <c r="B63" s="92" t="s">
        <v>56</v>
      </c>
      <c r="C63" s="520">
        <v>1186.1973355711737</v>
      </c>
      <c r="D63" s="520">
        <v>677.342803030303</v>
      </c>
      <c r="E63" s="520">
        <v>1205.2137963095408</v>
      </c>
      <c r="F63" s="520">
        <v>1322.6325636296181</v>
      </c>
      <c r="G63" s="520">
        <v>2173.1060095216139</v>
      </c>
      <c r="H63" s="520">
        <v>1793.6620272076748</v>
      </c>
      <c r="I63" s="520">
        <v>1809.3582887700534</v>
      </c>
      <c r="J63" s="520">
        <v>1740.0967855029944</v>
      </c>
      <c r="K63" s="520">
        <v>1543.9085837682203</v>
      </c>
      <c r="L63" s="520">
        <v>1402.7224271037394</v>
      </c>
      <c r="M63" s="520">
        <v>1547.5304279542156</v>
      </c>
      <c r="N63" s="520">
        <v>1519.1821559982332</v>
      </c>
      <c r="O63" s="520">
        <v>2255.3726666728894</v>
      </c>
      <c r="P63" s="520">
        <v>1621.5750832106501</v>
      </c>
      <c r="Q63" s="520">
        <v>1528.6344150967952</v>
      </c>
      <c r="R63" s="520">
        <v>1621.7150407708252</v>
      </c>
      <c r="S63" s="520">
        <v>1715.7074063721655</v>
      </c>
      <c r="T63" s="520">
        <v>2216.5156712829653</v>
      </c>
      <c r="U63" s="520">
        <v>1770.5547652916075</v>
      </c>
      <c r="V63" s="520">
        <v>1592.8988245288785</v>
      </c>
      <c r="W63" s="520">
        <v>1367.3280161674106</v>
      </c>
      <c r="X63" s="520">
        <v>3111.7520566337089</v>
      </c>
      <c r="Y63" s="520">
        <v>1596.946180288639</v>
      </c>
      <c r="Z63" s="285">
        <v>1767.4</v>
      </c>
      <c r="AA63" s="285">
        <v>1617.8</v>
      </c>
    </row>
    <row r="64" spans="1:27">
      <c r="A64" s="1106" t="s">
        <v>0</v>
      </c>
      <c r="B64" s="92" t="s">
        <v>84</v>
      </c>
      <c r="C64" s="285">
        <v>190</v>
      </c>
      <c r="D64" s="285">
        <v>160</v>
      </c>
      <c r="E64" s="285">
        <v>114</v>
      </c>
      <c r="F64" s="285">
        <v>94</v>
      </c>
      <c r="G64" s="285">
        <v>78</v>
      </c>
      <c r="H64" s="285">
        <v>83</v>
      </c>
      <c r="I64" s="285">
        <v>44</v>
      </c>
      <c r="J64" s="285">
        <v>104</v>
      </c>
      <c r="K64" s="285">
        <v>49</v>
      </c>
      <c r="L64" s="285">
        <v>59</v>
      </c>
      <c r="M64" s="285">
        <v>110</v>
      </c>
      <c r="N64" s="285">
        <v>125</v>
      </c>
      <c r="O64" s="285">
        <v>139</v>
      </c>
      <c r="P64" s="285">
        <v>147</v>
      </c>
      <c r="Q64" s="285">
        <v>184</v>
      </c>
      <c r="R64" s="285">
        <v>171</v>
      </c>
      <c r="S64" s="285"/>
      <c r="T64" s="285">
        <v>240</v>
      </c>
      <c r="U64" s="285">
        <v>240</v>
      </c>
      <c r="V64" s="285">
        <v>219</v>
      </c>
      <c r="W64" s="285">
        <v>203</v>
      </c>
      <c r="X64" s="285">
        <v>162</v>
      </c>
      <c r="Y64" s="285">
        <v>183</v>
      </c>
      <c r="Z64" s="285">
        <v>254.42</v>
      </c>
      <c r="AA64" s="285">
        <v>236.815</v>
      </c>
    </row>
    <row r="65" spans="1:27">
      <c r="A65" s="1106"/>
      <c r="B65" s="92" t="s">
        <v>57</v>
      </c>
      <c r="C65" s="285">
        <v>76486</v>
      </c>
      <c r="D65" s="285">
        <v>67108</v>
      </c>
      <c r="E65" s="285">
        <v>55588</v>
      </c>
      <c r="F65" s="285">
        <v>47293</v>
      </c>
      <c r="G65" s="285">
        <v>55584</v>
      </c>
      <c r="H65" s="285">
        <v>51167</v>
      </c>
      <c r="I65" s="285">
        <v>38865</v>
      </c>
      <c r="J65" s="285">
        <v>75202</v>
      </c>
      <c r="K65" s="285">
        <v>68622</v>
      </c>
      <c r="L65" s="285">
        <v>62737</v>
      </c>
      <c r="M65" s="285">
        <v>94174.86</v>
      </c>
      <c r="N65" s="285">
        <v>117287.211</v>
      </c>
      <c r="O65" s="285">
        <v>92705.101509999993</v>
      </c>
      <c r="P65" s="285">
        <v>125716.68406</v>
      </c>
      <c r="Q65" s="285">
        <v>128667.95759000001</v>
      </c>
      <c r="R65" s="285">
        <v>132125.90445999999</v>
      </c>
      <c r="S65" s="285"/>
      <c r="T65" s="285">
        <v>118967.37633</v>
      </c>
      <c r="U65" s="285">
        <v>136411.63089999999</v>
      </c>
      <c r="V65" s="285">
        <v>131036.83266700001</v>
      </c>
      <c r="W65" s="285">
        <v>104759.3511</v>
      </c>
      <c r="X65" s="285">
        <v>99029</v>
      </c>
      <c r="Y65" s="285">
        <v>117693</v>
      </c>
      <c r="Z65" s="285">
        <v>154023</v>
      </c>
      <c r="AA65" s="285"/>
    </row>
    <row r="66" spans="1:27">
      <c r="A66" s="1106"/>
      <c r="B66" s="92" t="s">
        <v>524</v>
      </c>
      <c r="C66" s="285">
        <v>76486</v>
      </c>
      <c r="D66" s="285">
        <v>67108</v>
      </c>
      <c r="E66" s="285">
        <v>55588</v>
      </c>
      <c r="F66" s="285">
        <v>47293</v>
      </c>
      <c r="G66" s="285">
        <v>55584</v>
      </c>
      <c r="H66" s="285">
        <v>51167</v>
      </c>
      <c r="I66" s="285">
        <v>38865</v>
      </c>
      <c r="J66" s="285">
        <v>75202</v>
      </c>
      <c r="K66" s="285">
        <v>77483</v>
      </c>
      <c r="L66" s="285">
        <v>93000</v>
      </c>
      <c r="M66" s="285">
        <v>94175</v>
      </c>
      <c r="N66" s="285">
        <v>117287</v>
      </c>
      <c r="O66" s="285">
        <v>92705</v>
      </c>
      <c r="P66" s="285">
        <v>125717</v>
      </c>
      <c r="Q66" s="285">
        <v>128668</v>
      </c>
      <c r="R66" s="285">
        <v>132126</v>
      </c>
      <c r="S66" s="285">
        <v>102537</v>
      </c>
      <c r="T66" s="285">
        <v>118967</v>
      </c>
      <c r="U66" s="285">
        <v>136412</v>
      </c>
      <c r="V66" s="285">
        <v>102795</v>
      </c>
      <c r="W66" s="285">
        <v>104759</v>
      </c>
      <c r="X66" s="285">
        <v>99029</v>
      </c>
      <c r="Y66" s="285">
        <v>154023</v>
      </c>
      <c r="Z66" s="285">
        <v>136126</v>
      </c>
      <c r="AA66" s="285">
        <v>136126</v>
      </c>
    </row>
    <row r="67" spans="1:27">
      <c r="A67" s="1106"/>
      <c r="B67" s="92" t="s">
        <v>56</v>
      </c>
      <c r="C67" s="285">
        <v>2484.1147399524098</v>
      </c>
      <c r="D67" s="285">
        <v>2384.2164868570067</v>
      </c>
      <c r="E67" s="285">
        <v>2050.80233143844</v>
      </c>
      <c r="F67" s="285">
        <v>1987.6091599179583</v>
      </c>
      <c r="G67" s="285">
        <v>1403.2815198618307</v>
      </c>
      <c r="H67" s="285">
        <v>1622.1392694510134</v>
      </c>
      <c r="I67" s="285">
        <v>1132.1240190402675</v>
      </c>
      <c r="J67" s="285">
        <v>1382.9419430334299</v>
      </c>
      <c r="K67" s="285">
        <v>714.05671650491092</v>
      </c>
      <c r="L67" s="285">
        <v>940.43387474695953</v>
      </c>
      <c r="M67" s="285">
        <v>1168.0399631069267</v>
      </c>
      <c r="N67" s="285">
        <v>1065.7598465701431</v>
      </c>
      <c r="O67" s="285">
        <v>1499.3781111927938</v>
      </c>
      <c r="P67" s="285">
        <v>1169.2958742838161</v>
      </c>
      <c r="Q67" s="285">
        <v>1430.0374657870559</v>
      </c>
      <c r="R67" s="285">
        <v>1294.2200902909908</v>
      </c>
      <c r="S67" s="285"/>
      <c r="T67" s="285">
        <v>2017.3597788209709</v>
      </c>
      <c r="U67" s="285">
        <v>1759.3807684620242</v>
      </c>
      <c r="V67" s="285">
        <v>1671.285817450565</v>
      </c>
      <c r="W67" s="285">
        <v>1937.7745076544293</v>
      </c>
      <c r="X67" s="285">
        <v>1639.6</v>
      </c>
      <c r="Y67" s="285">
        <v>1264.9000000000001</v>
      </c>
      <c r="Z67" s="285">
        <v>1739.7</v>
      </c>
      <c r="AA67" s="285">
        <v>1739.7</v>
      </c>
    </row>
    <row r="68" spans="1:27">
      <c r="A68" s="17"/>
      <c r="B68" s="17"/>
      <c r="C68" s="17"/>
      <c r="D68" s="17"/>
      <c r="E68" s="17"/>
      <c r="F68" s="17"/>
      <c r="G68" s="17"/>
      <c r="H68" s="17"/>
      <c r="I68" s="17"/>
      <c r="J68" s="17"/>
      <c r="K68" s="17"/>
      <c r="L68" s="17"/>
      <c r="M68" s="17"/>
      <c r="P68" s="17"/>
    </row>
    <row r="69" spans="1:27" ht="14.65" customHeight="1">
      <c r="A69" s="44" t="s">
        <v>18</v>
      </c>
      <c r="B69" s="13"/>
      <c r="D69" s="13"/>
      <c r="E69" s="13"/>
      <c r="F69" s="13"/>
      <c r="G69" s="13"/>
      <c r="H69" s="13"/>
      <c r="I69" s="13"/>
      <c r="J69" s="13"/>
      <c r="K69" s="13"/>
      <c r="L69" s="13"/>
      <c r="M69" s="13"/>
      <c r="P69" s="17"/>
    </row>
    <row r="70" spans="1:27" ht="17.25" customHeight="1">
      <c r="A70" s="17"/>
      <c r="B70" s="17"/>
      <c r="D70" s="17"/>
      <c r="G70" s="43"/>
      <c r="H70" s="43"/>
      <c r="I70" s="43"/>
      <c r="J70" s="43"/>
      <c r="K70" s="43"/>
      <c r="L70" s="43"/>
      <c r="M70" s="43"/>
      <c r="P70" s="17"/>
    </row>
    <row r="71" spans="1:27">
      <c r="A71" s="13" t="s">
        <v>383</v>
      </c>
      <c r="B71" s="17"/>
      <c r="D71" s="43"/>
      <c r="G71" s="43"/>
      <c r="H71" s="43"/>
      <c r="I71" s="43"/>
      <c r="J71" s="43"/>
      <c r="K71" s="43"/>
      <c r="L71" s="43"/>
      <c r="M71" s="43"/>
      <c r="P71" s="17"/>
    </row>
    <row r="72" spans="1:27">
      <c r="A72" s="17"/>
      <c r="B72" s="17"/>
      <c r="D72" s="43"/>
      <c r="G72" s="43"/>
      <c r="H72" s="43"/>
      <c r="I72" s="43"/>
      <c r="J72" s="43"/>
      <c r="K72" s="43"/>
      <c r="L72" s="43"/>
      <c r="M72" s="43"/>
      <c r="P72" s="17"/>
    </row>
    <row r="73" spans="1:27" ht="14.65" customHeight="1">
      <c r="A73" s="41" t="s">
        <v>122</v>
      </c>
      <c r="B73" s="17"/>
      <c r="D73" s="17"/>
      <c r="E73" s="17"/>
      <c r="F73" s="17"/>
      <c r="G73" s="17"/>
      <c r="H73" s="17"/>
      <c r="I73" s="17"/>
      <c r="J73" s="17"/>
      <c r="K73" s="17"/>
      <c r="L73" s="17"/>
      <c r="M73" s="17"/>
      <c r="P73" s="17"/>
    </row>
    <row r="74" spans="1:27">
      <c r="A74" s="43"/>
      <c r="B74" s="17"/>
      <c r="D74" s="41"/>
      <c r="G74" s="43"/>
      <c r="H74" s="43"/>
      <c r="I74" s="43"/>
      <c r="J74" s="43"/>
      <c r="K74" s="43"/>
      <c r="L74" s="43"/>
      <c r="M74" s="43"/>
      <c r="P74" s="17"/>
    </row>
    <row r="75" spans="1:27" ht="14.65" customHeight="1">
      <c r="A75" s="17" t="s">
        <v>123</v>
      </c>
      <c r="B75" s="57"/>
      <c r="D75" s="42"/>
      <c r="E75" s="42"/>
      <c r="F75" s="42"/>
      <c r="G75" s="42"/>
      <c r="H75" s="42"/>
      <c r="I75" s="42"/>
      <c r="J75" s="42"/>
      <c r="K75" s="42"/>
      <c r="L75" s="42"/>
      <c r="M75" s="42"/>
      <c r="P75" s="17"/>
    </row>
    <row r="76" spans="1:27">
      <c r="B76" s="17"/>
      <c r="C76" s="42"/>
      <c r="D76" s="42"/>
      <c r="E76" s="42"/>
      <c r="F76" s="42"/>
      <c r="G76" s="42"/>
      <c r="H76" s="42"/>
      <c r="I76" s="42"/>
      <c r="J76" s="42"/>
      <c r="K76" s="42"/>
      <c r="L76" s="42"/>
      <c r="M76" s="42"/>
      <c r="P76" s="17"/>
    </row>
    <row r="77" spans="1:27">
      <c r="A77" s="17" t="s">
        <v>563</v>
      </c>
      <c r="B77" s="17"/>
      <c r="C77" s="42"/>
      <c r="D77" s="42"/>
      <c r="E77" s="42"/>
      <c r="F77" s="42"/>
      <c r="G77" s="42"/>
      <c r="H77" s="42"/>
      <c r="I77" s="42"/>
      <c r="J77" s="42"/>
      <c r="K77" s="42"/>
      <c r="L77" s="42"/>
      <c r="M77" s="42"/>
      <c r="P77" s="17"/>
    </row>
    <row r="78" spans="1:27">
      <c r="B78" s="17"/>
      <c r="C78" s="42"/>
      <c r="D78" s="42"/>
      <c r="E78" s="42"/>
      <c r="F78" s="42"/>
      <c r="G78" s="42"/>
      <c r="H78" s="42"/>
      <c r="I78" s="42"/>
      <c r="J78" s="42"/>
      <c r="K78" s="42"/>
      <c r="L78" s="42"/>
      <c r="M78" s="42"/>
      <c r="P78" s="17"/>
    </row>
    <row r="79" spans="1:27">
      <c r="A79" s="17" t="s">
        <v>2934</v>
      </c>
      <c r="B79" s="17"/>
      <c r="C79" s="17"/>
      <c r="D79" s="17"/>
      <c r="E79" s="17"/>
      <c r="F79" s="17"/>
      <c r="G79" s="17"/>
      <c r="H79" s="17"/>
      <c r="I79" s="17"/>
      <c r="J79" s="17"/>
      <c r="K79" s="17"/>
      <c r="L79" s="17"/>
      <c r="M79" s="17"/>
      <c r="P79" s="17"/>
    </row>
    <row r="80" spans="1:27">
      <c r="B80" s="17"/>
      <c r="C80" s="17"/>
      <c r="D80" s="17"/>
      <c r="E80" s="17"/>
      <c r="F80" s="17"/>
      <c r="G80" s="17"/>
      <c r="H80" s="17"/>
      <c r="I80" s="17"/>
      <c r="J80" s="17"/>
      <c r="K80" s="17"/>
      <c r="L80" s="17"/>
      <c r="M80" s="17"/>
      <c r="P80" s="17"/>
    </row>
    <row r="81" spans="1:16">
      <c r="A81" s="17" t="s">
        <v>2933</v>
      </c>
      <c r="B81" s="17"/>
      <c r="C81" s="17"/>
      <c r="D81" s="17"/>
      <c r="E81" s="17"/>
      <c r="F81" s="17"/>
      <c r="G81" s="17"/>
      <c r="H81" s="17"/>
      <c r="I81" s="17"/>
      <c r="J81" s="17"/>
      <c r="K81" s="17"/>
      <c r="L81" s="17"/>
      <c r="M81" s="17"/>
      <c r="P81" s="17"/>
    </row>
    <row r="82" spans="1:16">
      <c r="A82" s="17"/>
      <c r="B82" s="17"/>
      <c r="C82" s="17"/>
      <c r="D82" s="17"/>
      <c r="E82" s="17"/>
      <c r="F82" s="17"/>
      <c r="G82" s="17"/>
      <c r="H82" s="17"/>
      <c r="I82" s="17"/>
      <c r="J82" s="17"/>
      <c r="K82" s="17"/>
      <c r="L82" s="17"/>
      <c r="M82" s="17"/>
      <c r="P82" s="17"/>
    </row>
    <row r="83" spans="1:16">
      <c r="A83" s="53" t="s">
        <v>2737</v>
      </c>
    </row>
    <row r="85" spans="1:16">
      <c r="A85" s="53" t="s">
        <v>3093</v>
      </c>
    </row>
    <row r="86" spans="1:16">
      <c r="A86" s="53"/>
    </row>
    <row r="87" spans="1:16">
      <c r="A87" s="17" t="s">
        <v>3370</v>
      </c>
    </row>
    <row r="88" spans="1:16">
      <c r="A88" s="53" t="s">
        <v>102</v>
      </c>
    </row>
  </sheetData>
  <mergeCells count="16">
    <mergeCell ref="A32:A35"/>
    <mergeCell ref="A36:A39"/>
    <mergeCell ref="A60:A63"/>
    <mergeCell ref="A64:A67"/>
    <mergeCell ref="A40:A43"/>
    <mergeCell ref="A44:A47"/>
    <mergeCell ref="A48:A51"/>
    <mergeCell ref="A52:A55"/>
    <mergeCell ref="A56:A59"/>
    <mergeCell ref="A4:A7"/>
    <mergeCell ref="A8:A11"/>
    <mergeCell ref="A16:A19"/>
    <mergeCell ref="A24:A27"/>
    <mergeCell ref="A28:A31"/>
    <mergeCell ref="A12:A15"/>
    <mergeCell ref="A20:A23"/>
  </mergeCells>
  <conditionalFormatting sqref="C3:M3">
    <cfRule type="expression" dxfId="35" priority="2" stopIfTrue="1">
      <formula>ISNA(ACTIVECELL)</formula>
    </cfRule>
  </conditionalFormatting>
  <conditionalFormatting sqref="N1:O2">
    <cfRule type="expression" dxfId="34" priority="1" stopIfTrue="1">
      <formula>#N/A</formula>
    </cfRule>
  </conditionalFormatting>
  <hyperlinks>
    <hyperlink ref="AC3" location="Content!A1" display="Back to content page" xr:uid="{00000000-0004-0000-3501-000000000000}"/>
  </hyperlinks>
  <pageMargins left="0.7" right="0.7" top="0.75" bottom="0.75" header="0.3" footer="0.3"/>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1-000000000000}">
  <sheetPr codeName="Sheet311"/>
  <dimension ref="A1:AC107"/>
  <sheetViews>
    <sheetView zoomScale="99" zoomScaleNormal="99" workbookViewId="0">
      <selection activeCell="C4" sqref="C4:AA67"/>
    </sheetView>
  </sheetViews>
  <sheetFormatPr defaultRowHeight="14.5"/>
  <cols>
    <col min="1" max="1" width="14.7265625" customWidth="1"/>
    <col min="2" max="2" width="27.54296875" customWidth="1"/>
    <col min="3" max="20" width="12.7265625" customWidth="1"/>
    <col min="21" max="22" width="13.1796875" bestFit="1" customWidth="1"/>
    <col min="23" max="23" width="12.7265625" bestFit="1" customWidth="1"/>
    <col min="24" max="24" width="17" customWidth="1"/>
    <col min="25" max="27" width="12.7265625" customWidth="1"/>
    <col min="29" max="30" width="8.81640625" customWidth="1"/>
  </cols>
  <sheetData>
    <row r="1" spans="1:29">
      <c r="A1" s="18" t="s">
        <v>3220</v>
      </c>
      <c r="B1" s="17"/>
      <c r="C1" s="17"/>
      <c r="D1" s="17"/>
      <c r="E1" s="17"/>
      <c r="F1" s="17"/>
      <c r="G1" s="17"/>
      <c r="H1" s="17"/>
      <c r="I1" s="17"/>
      <c r="J1" s="17"/>
      <c r="K1" s="17"/>
      <c r="L1" s="17"/>
      <c r="M1" s="17"/>
      <c r="N1" s="62"/>
      <c r="O1" s="62"/>
      <c r="P1" s="17"/>
      <c r="R1" s="13"/>
      <c r="S1" s="13"/>
      <c r="T1" s="13"/>
      <c r="U1" s="13"/>
      <c r="V1" s="13"/>
      <c r="W1" s="13"/>
      <c r="X1" s="13"/>
      <c r="Y1" s="13"/>
      <c r="Z1" s="13"/>
      <c r="AA1" s="13"/>
    </row>
    <row r="2" spans="1:29">
      <c r="A2" s="40"/>
      <c r="B2" s="40"/>
      <c r="C2" s="40"/>
      <c r="D2" s="17" t="s">
        <v>15</v>
      </c>
      <c r="E2" s="40"/>
      <c r="F2" s="40"/>
      <c r="G2" s="40"/>
      <c r="H2" s="40"/>
      <c r="I2" s="40"/>
      <c r="J2" s="40"/>
      <c r="K2" s="17"/>
      <c r="L2" s="17"/>
      <c r="M2" s="17"/>
      <c r="N2" s="62"/>
      <c r="O2" s="62"/>
      <c r="P2" s="17"/>
      <c r="R2" s="13"/>
      <c r="S2" s="13"/>
      <c r="T2" s="13"/>
      <c r="U2" s="13"/>
      <c r="V2" s="13"/>
      <c r="W2" s="13"/>
      <c r="X2" s="13"/>
      <c r="Y2" s="13"/>
      <c r="Z2" s="13"/>
      <c r="AA2" s="13"/>
    </row>
    <row r="3" spans="1:29">
      <c r="A3" s="215" t="s">
        <v>14</v>
      </c>
      <c r="B3" s="215" t="s">
        <v>37</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21">
        <v>2023</v>
      </c>
      <c r="AA3" s="21">
        <v>2024</v>
      </c>
      <c r="AC3" s="1" t="s">
        <v>528</v>
      </c>
    </row>
    <row r="4" spans="1:29">
      <c r="A4" s="1106" t="s">
        <v>13</v>
      </c>
      <c r="B4" s="92" t="s">
        <v>84</v>
      </c>
      <c r="C4" s="285">
        <v>350</v>
      </c>
      <c r="D4" s="285">
        <v>360</v>
      </c>
      <c r="E4" s="285">
        <v>360</v>
      </c>
      <c r="F4" s="285">
        <v>360</v>
      </c>
      <c r="G4" s="285">
        <v>345</v>
      </c>
      <c r="H4" s="285">
        <v>345</v>
      </c>
      <c r="I4" s="285">
        <v>450</v>
      </c>
      <c r="J4" s="285">
        <v>500</v>
      </c>
      <c r="K4" s="285">
        <v>520</v>
      </c>
      <c r="L4" s="285">
        <v>500</v>
      </c>
      <c r="M4" s="285">
        <v>500</v>
      </c>
      <c r="N4" s="285">
        <v>510</v>
      </c>
      <c r="O4" s="285">
        <v>520</v>
      </c>
      <c r="P4" s="285">
        <v>510</v>
      </c>
      <c r="Q4" s="285">
        <v>490.91300000000001</v>
      </c>
      <c r="R4" s="285">
        <v>437.88400000000001</v>
      </c>
      <c r="S4" s="285">
        <v>514.76900000000001</v>
      </c>
      <c r="T4" s="285">
        <v>577.14099999999996</v>
      </c>
      <c r="U4" s="285">
        <v>639.42100000000005</v>
      </c>
      <c r="V4" s="285">
        <v>657.76800000000003</v>
      </c>
      <c r="W4" s="285">
        <v>865</v>
      </c>
      <c r="X4" s="285">
        <v>1002</v>
      </c>
      <c r="Y4" s="285">
        <v>1013</v>
      </c>
      <c r="Z4" s="285">
        <v>1013.44224</v>
      </c>
      <c r="AA4" s="285">
        <v>1291.8571200000001</v>
      </c>
    </row>
    <row r="5" spans="1:29">
      <c r="A5" s="1106"/>
      <c r="B5" s="92" t="s">
        <v>57</v>
      </c>
      <c r="C5" s="285">
        <v>9400</v>
      </c>
      <c r="D5" s="285">
        <v>9500</v>
      </c>
      <c r="E5" s="285">
        <v>9500</v>
      </c>
      <c r="F5" s="285">
        <v>9500</v>
      </c>
      <c r="G5" s="285">
        <v>9100</v>
      </c>
      <c r="H5" s="285">
        <v>9100</v>
      </c>
      <c r="I5" s="285">
        <v>12000</v>
      </c>
      <c r="J5" s="285">
        <v>13000</v>
      </c>
      <c r="K5" s="285">
        <v>13500</v>
      </c>
      <c r="L5" s="285">
        <v>13000</v>
      </c>
      <c r="M5" s="285">
        <v>13000</v>
      </c>
      <c r="N5" s="285">
        <v>13000</v>
      </c>
      <c r="O5" s="285">
        <v>13500</v>
      </c>
      <c r="P5" s="285">
        <v>13000</v>
      </c>
      <c r="Q5" s="285"/>
      <c r="R5" s="285"/>
      <c r="S5" s="285"/>
      <c r="T5" s="285"/>
      <c r="U5" s="285"/>
      <c r="V5" s="285"/>
      <c r="W5" s="285"/>
      <c r="X5" s="285"/>
      <c r="Y5" s="285"/>
      <c r="Z5" s="285"/>
      <c r="AA5" s="285"/>
    </row>
    <row r="6" spans="1:29">
      <c r="A6" s="1106"/>
      <c r="B6" s="92" t="s">
        <v>524</v>
      </c>
      <c r="C6" s="285">
        <v>9400</v>
      </c>
      <c r="D6" s="285">
        <v>9500</v>
      </c>
      <c r="E6" s="285">
        <v>9500</v>
      </c>
      <c r="F6" s="285">
        <v>9500</v>
      </c>
      <c r="G6" s="285">
        <v>9100</v>
      </c>
      <c r="H6" s="285">
        <v>9100</v>
      </c>
      <c r="I6" s="285">
        <v>12000</v>
      </c>
      <c r="J6" s="285">
        <v>13000</v>
      </c>
      <c r="K6" s="285">
        <v>13500</v>
      </c>
      <c r="L6" s="285">
        <v>13000</v>
      </c>
      <c r="M6" s="285">
        <v>13000</v>
      </c>
      <c r="N6" s="285">
        <v>13000</v>
      </c>
      <c r="O6" s="285">
        <v>13500</v>
      </c>
      <c r="P6" s="285">
        <v>13000</v>
      </c>
      <c r="Q6" s="285">
        <v>12513</v>
      </c>
      <c r="R6" s="285">
        <v>11228</v>
      </c>
      <c r="S6" s="285">
        <v>13215</v>
      </c>
      <c r="T6" s="285">
        <v>14798</v>
      </c>
      <c r="U6" s="285">
        <v>16395</v>
      </c>
      <c r="V6" s="285">
        <v>16850</v>
      </c>
      <c r="W6" s="285">
        <v>21925</v>
      </c>
      <c r="X6" s="285">
        <v>25472</v>
      </c>
      <c r="Y6" s="285">
        <v>25714</v>
      </c>
      <c r="Z6" s="285">
        <v>25688</v>
      </c>
      <c r="AA6" s="285">
        <v>32772</v>
      </c>
    </row>
    <row r="7" spans="1:29">
      <c r="A7" s="1106"/>
      <c r="B7" s="92" t="s">
        <v>56</v>
      </c>
      <c r="C7" s="285">
        <v>37234.042553191488</v>
      </c>
      <c r="D7" s="285">
        <v>37894.73684210526</v>
      </c>
      <c r="E7" s="285">
        <v>37894.73684210526</v>
      </c>
      <c r="F7" s="285">
        <v>37894.73684210526</v>
      </c>
      <c r="G7" s="285">
        <v>37912.087912087911</v>
      </c>
      <c r="H7" s="285">
        <v>37912.087912087911</v>
      </c>
      <c r="I7" s="285">
        <v>37500</v>
      </c>
      <c r="J7" s="285">
        <v>38461.538461538461</v>
      </c>
      <c r="K7" s="285">
        <v>38518.518518518518</v>
      </c>
      <c r="L7" s="285">
        <v>38461.538461538461</v>
      </c>
      <c r="M7" s="285">
        <v>38461.538461538461</v>
      </c>
      <c r="N7" s="285">
        <v>39230.769230769234</v>
      </c>
      <c r="O7" s="285">
        <v>38518.518518518518</v>
      </c>
      <c r="P7" s="285">
        <v>39230.769230769234</v>
      </c>
      <c r="Q7" s="285">
        <v>39232.200000000004</v>
      </c>
      <c r="R7" s="285">
        <v>38999.300000000003</v>
      </c>
      <c r="S7" s="285">
        <v>38953.4</v>
      </c>
      <c r="T7" s="285">
        <v>39001.300000000003</v>
      </c>
      <c r="U7" s="285">
        <v>39001</v>
      </c>
      <c r="V7" s="285">
        <v>39036.700000000004</v>
      </c>
      <c r="W7" s="285">
        <v>39452.1</v>
      </c>
      <c r="X7" s="285">
        <v>39337.1</v>
      </c>
      <c r="Y7" s="285">
        <v>39395</v>
      </c>
      <c r="Z7" s="285">
        <v>39452.199999999997</v>
      </c>
      <c r="AA7" s="285">
        <v>39419.800000000003</v>
      </c>
      <c r="AC7" s="33"/>
    </row>
    <row r="8" spans="1:29">
      <c r="A8" s="1106" t="s">
        <v>12</v>
      </c>
      <c r="B8" s="92" t="s">
        <v>84</v>
      </c>
      <c r="C8" s="285" t="s">
        <v>94</v>
      </c>
      <c r="D8" s="285" t="s">
        <v>94</v>
      </c>
      <c r="E8" s="285" t="s">
        <v>94</v>
      </c>
      <c r="F8" s="285" t="s">
        <v>94</v>
      </c>
      <c r="G8" s="285" t="s">
        <v>94</v>
      </c>
      <c r="H8" s="285" t="s">
        <v>94</v>
      </c>
      <c r="I8" s="285" t="s">
        <v>94</v>
      </c>
      <c r="J8" s="285" t="s">
        <v>94</v>
      </c>
      <c r="K8" s="285" t="s">
        <v>94</v>
      </c>
      <c r="L8" s="285" t="s">
        <v>94</v>
      </c>
      <c r="M8" s="285" t="s">
        <v>94</v>
      </c>
      <c r="N8" s="285" t="s">
        <v>94</v>
      </c>
      <c r="O8" s="285" t="s">
        <v>94</v>
      </c>
      <c r="P8" s="285" t="s">
        <v>94</v>
      </c>
      <c r="Q8" s="285" t="s">
        <v>94</v>
      </c>
      <c r="R8" s="285" t="s">
        <v>94</v>
      </c>
      <c r="S8" s="285" t="s">
        <v>94</v>
      </c>
      <c r="T8" s="285" t="s">
        <v>94</v>
      </c>
      <c r="U8" s="285" t="s">
        <v>94</v>
      </c>
      <c r="V8" s="285" t="s">
        <v>94</v>
      </c>
      <c r="W8" s="285" t="s">
        <v>94</v>
      </c>
      <c r="X8" s="285" t="s">
        <v>94</v>
      </c>
      <c r="Y8" s="285" t="s">
        <v>94</v>
      </c>
      <c r="Z8" s="285" t="s">
        <v>94</v>
      </c>
      <c r="AA8" s="285"/>
    </row>
    <row r="9" spans="1:29">
      <c r="A9" s="1106"/>
      <c r="B9" s="92" t="s">
        <v>57</v>
      </c>
      <c r="C9" s="285" t="s">
        <v>94</v>
      </c>
      <c r="D9" s="285" t="s">
        <v>94</v>
      </c>
      <c r="E9" s="285" t="s">
        <v>94</v>
      </c>
      <c r="F9" s="285" t="s">
        <v>94</v>
      </c>
      <c r="G9" s="285" t="s">
        <v>94</v>
      </c>
      <c r="H9" s="285" t="s">
        <v>94</v>
      </c>
      <c r="I9" s="285" t="s">
        <v>94</v>
      </c>
      <c r="J9" s="285" t="s">
        <v>94</v>
      </c>
      <c r="K9" s="285" t="s">
        <v>94</v>
      </c>
      <c r="L9" s="285" t="s">
        <v>94</v>
      </c>
      <c r="M9" s="285" t="s">
        <v>94</v>
      </c>
      <c r="N9" s="285" t="s">
        <v>94</v>
      </c>
      <c r="O9" s="285" t="s">
        <v>94</v>
      </c>
      <c r="P9" s="285" t="s">
        <v>94</v>
      </c>
      <c r="Q9" s="285" t="s">
        <v>94</v>
      </c>
      <c r="R9" s="285" t="s">
        <v>94</v>
      </c>
      <c r="S9" s="285" t="s">
        <v>94</v>
      </c>
      <c r="T9" s="285" t="s">
        <v>94</v>
      </c>
      <c r="U9" s="285" t="s">
        <v>94</v>
      </c>
      <c r="V9" s="285" t="s">
        <v>94</v>
      </c>
      <c r="W9" s="285" t="s">
        <v>94</v>
      </c>
      <c r="X9" s="285" t="s">
        <v>94</v>
      </c>
      <c r="Y9" s="285" t="s">
        <v>94</v>
      </c>
      <c r="Z9" s="285" t="s">
        <v>94</v>
      </c>
      <c r="AA9" s="285"/>
    </row>
    <row r="10" spans="1:29">
      <c r="A10" s="1106"/>
      <c r="B10" s="92" t="s">
        <v>524</v>
      </c>
      <c r="C10" s="285" t="s">
        <v>94</v>
      </c>
      <c r="D10" s="285" t="s">
        <v>94</v>
      </c>
      <c r="E10" s="285" t="s">
        <v>94</v>
      </c>
      <c r="F10" s="285" t="s">
        <v>94</v>
      </c>
      <c r="G10" s="285" t="s">
        <v>94</v>
      </c>
      <c r="H10" s="285" t="s">
        <v>94</v>
      </c>
      <c r="I10" s="285" t="s">
        <v>94</v>
      </c>
      <c r="J10" s="285" t="s">
        <v>94</v>
      </c>
      <c r="K10" s="285" t="s">
        <v>94</v>
      </c>
      <c r="L10" s="285" t="s">
        <v>94</v>
      </c>
      <c r="M10" s="285" t="s">
        <v>94</v>
      </c>
      <c r="N10" s="285" t="s">
        <v>94</v>
      </c>
      <c r="O10" s="285" t="s">
        <v>94</v>
      </c>
      <c r="P10" s="285" t="s">
        <v>94</v>
      </c>
      <c r="Q10" s="285" t="s">
        <v>94</v>
      </c>
      <c r="R10" s="285" t="s">
        <v>94</v>
      </c>
      <c r="S10" s="285" t="s">
        <v>94</v>
      </c>
      <c r="T10" s="285" t="s">
        <v>94</v>
      </c>
      <c r="U10" s="285" t="s">
        <v>94</v>
      </c>
      <c r="V10" s="285" t="s">
        <v>94</v>
      </c>
      <c r="W10" s="285" t="s">
        <v>94</v>
      </c>
      <c r="X10" s="285" t="s">
        <v>94</v>
      </c>
      <c r="Y10" s="285" t="s">
        <v>94</v>
      </c>
      <c r="Z10" s="285" t="s">
        <v>94</v>
      </c>
      <c r="AA10" s="285"/>
    </row>
    <row r="11" spans="1:29">
      <c r="A11" s="1106"/>
      <c r="B11" s="92" t="s">
        <v>56</v>
      </c>
      <c r="C11" s="285" t="s">
        <v>94</v>
      </c>
      <c r="D11" s="285" t="s">
        <v>94</v>
      </c>
      <c r="E11" s="285" t="s">
        <v>94</v>
      </c>
      <c r="F11" s="285" t="s">
        <v>94</v>
      </c>
      <c r="G11" s="285" t="s">
        <v>94</v>
      </c>
      <c r="H11" s="285" t="s">
        <v>94</v>
      </c>
      <c r="I11" s="285" t="s">
        <v>94</v>
      </c>
      <c r="J11" s="285" t="s">
        <v>94</v>
      </c>
      <c r="K11" s="285" t="s">
        <v>94</v>
      </c>
      <c r="L11" s="285" t="s">
        <v>94</v>
      </c>
      <c r="M11" s="285" t="s">
        <v>94</v>
      </c>
      <c r="N11" s="285" t="s">
        <v>94</v>
      </c>
      <c r="O11" s="285" t="s">
        <v>94</v>
      </c>
      <c r="P11" s="285" t="s">
        <v>94</v>
      </c>
      <c r="Q11" s="285" t="s">
        <v>94</v>
      </c>
      <c r="R11" s="285" t="s">
        <v>94</v>
      </c>
      <c r="S11" s="285" t="s">
        <v>94</v>
      </c>
      <c r="T11" s="285" t="s">
        <v>94</v>
      </c>
      <c r="U11" s="285" t="s">
        <v>94</v>
      </c>
      <c r="V11" s="285" t="s">
        <v>94</v>
      </c>
      <c r="W11" s="285" t="s">
        <v>94</v>
      </c>
      <c r="X11" s="285" t="s">
        <v>94</v>
      </c>
      <c r="Y11" s="285" t="s">
        <v>94</v>
      </c>
      <c r="Z11" s="285" t="s">
        <v>94</v>
      </c>
      <c r="AA11" s="285"/>
    </row>
    <row r="12" spans="1:29">
      <c r="A12" s="1106" t="s">
        <v>483</v>
      </c>
      <c r="B12" s="92" t="s">
        <v>84</v>
      </c>
      <c r="C12" s="285" t="s">
        <v>94</v>
      </c>
      <c r="D12" s="285" t="s">
        <v>94</v>
      </c>
      <c r="E12" s="285" t="s">
        <v>94</v>
      </c>
      <c r="F12" s="285" t="s">
        <v>94</v>
      </c>
      <c r="G12" s="285" t="s">
        <v>94</v>
      </c>
      <c r="H12" s="285" t="s">
        <v>94</v>
      </c>
      <c r="I12" s="285" t="s">
        <v>94</v>
      </c>
      <c r="J12" s="285" t="s">
        <v>94</v>
      </c>
      <c r="K12" s="285" t="s">
        <v>94</v>
      </c>
      <c r="L12" s="285" t="s">
        <v>94</v>
      </c>
      <c r="M12" s="285" t="s">
        <v>94</v>
      </c>
      <c r="N12" s="285" t="s">
        <v>94</v>
      </c>
      <c r="O12" s="285" t="s">
        <v>94</v>
      </c>
      <c r="P12" s="285" t="s">
        <v>94</v>
      </c>
      <c r="Q12" s="285" t="s">
        <v>94</v>
      </c>
      <c r="R12" s="285" t="s">
        <v>94</v>
      </c>
      <c r="S12" s="285" t="s">
        <v>94</v>
      </c>
      <c r="T12" s="285" t="s">
        <v>94</v>
      </c>
      <c r="U12" s="285" t="s">
        <v>94</v>
      </c>
      <c r="V12" s="285" t="s">
        <v>94</v>
      </c>
      <c r="W12" s="285" t="s">
        <v>94</v>
      </c>
      <c r="X12" s="285" t="s">
        <v>94</v>
      </c>
      <c r="Y12" s="285" t="s">
        <v>94</v>
      </c>
      <c r="Z12" s="285" t="s">
        <v>94</v>
      </c>
      <c r="AA12" s="285"/>
    </row>
    <row r="13" spans="1:29">
      <c r="A13" s="1106"/>
      <c r="B13" s="92" t="s">
        <v>57</v>
      </c>
      <c r="C13" s="285" t="s">
        <v>94</v>
      </c>
      <c r="D13" s="285" t="s">
        <v>94</v>
      </c>
      <c r="E13" s="285" t="s">
        <v>94</v>
      </c>
      <c r="F13" s="285" t="s">
        <v>94</v>
      </c>
      <c r="G13" s="285" t="s">
        <v>94</v>
      </c>
      <c r="H13" s="285" t="s">
        <v>94</v>
      </c>
      <c r="I13" s="285" t="s">
        <v>94</v>
      </c>
      <c r="J13" s="285" t="s">
        <v>94</v>
      </c>
      <c r="K13" s="285" t="s">
        <v>94</v>
      </c>
      <c r="L13" s="285" t="s">
        <v>94</v>
      </c>
      <c r="M13" s="285" t="s">
        <v>94</v>
      </c>
      <c r="N13" s="285" t="s">
        <v>94</v>
      </c>
      <c r="O13" s="285" t="s">
        <v>94</v>
      </c>
      <c r="P13" s="285" t="s">
        <v>94</v>
      </c>
      <c r="Q13" s="285" t="s">
        <v>94</v>
      </c>
      <c r="R13" s="285" t="s">
        <v>94</v>
      </c>
      <c r="S13" s="285" t="s">
        <v>94</v>
      </c>
      <c r="T13" s="285" t="s">
        <v>94</v>
      </c>
      <c r="U13" s="285" t="s">
        <v>94</v>
      </c>
      <c r="V13" s="285" t="s">
        <v>94</v>
      </c>
      <c r="W13" s="285" t="s">
        <v>94</v>
      </c>
      <c r="X13" s="285" t="s">
        <v>94</v>
      </c>
      <c r="Y13" s="285" t="s">
        <v>94</v>
      </c>
      <c r="Z13" s="285" t="s">
        <v>94</v>
      </c>
      <c r="AA13" s="285"/>
    </row>
    <row r="14" spans="1:29">
      <c r="A14" s="1106"/>
      <c r="B14" s="92" t="s">
        <v>524</v>
      </c>
      <c r="C14" s="285" t="s">
        <v>94</v>
      </c>
      <c r="D14" s="285" t="s">
        <v>94</v>
      </c>
      <c r="E14" s="285" t="s">
        <v>94</v>
      </c>
      <c r="F14" s="285" t="s">
        <v>94</v>
      </c>
      <c r="G14" s="285" t="s">
        <v>94</v>
      </c>
      <c r="H14" s="285" t="s">
        <v>94</v>
      </c>
      <c r="I14" s="285" t="s">
        <v>94</v>
      </c>
      <c r="J14" s="285" t="s">
        <v>94</v>
      </c>
      <c r="K14" s="285" t="s">
        <v>94</v>
      </c>
      <c r="L14" s="285" t="s">
        <v>94</v>
      </c>
      <c r="M14" s="285" t="s">
        <v>94</v>
      </c>
      <c r="N14" s="285" t="s">
        <v>94</v>
      </c>
      <c r="O14" s="285" t="s">
        <v>94</v>
      </c>
      <c r="P14" s="285" t="s">
        <v>94</v>
      </c>
      <c r="Q14" s="285" t="s">
        <v>94</v>
      </c>
      <c r="R14" s="285" t="s">
        <v>94</v>
      </c>
      <c r="S14" s="285" t="s">
        <v>94</v>
      </c>
      <c r="T14" s="285" t="s">
        <v>94</v>
      </c>
      <c r="U14" s="285" t="s">
        <v>94</v>
      </c>
      <c r="V14" s="285" t="s">
        <v>94</v>
      </c>
      <c r="W14" s="285" t="s">
        <v>94</v>
      </c>
      <c r="X14" s="285" t="s">
        <v>94</v>
      </c>
      <c r="Y14" s="285" t="s">
        <v>94</v>
      </c>
      <c r="Z14" s="285" t="s">
        <v>94</v>
      </c>
      <c r="AA14" s="285"/>
    </row>
    <row r="15" spans="1:29">
      <c r="A15" s="1106"/>
      <c r="B15" s="92" t="s">
        <v>56</v>
      </c>
      <c r="C15" s="285" t="s">
        <v>94</v>
      </c>
      <c r="D15" s="285" t="s">
        <v>94</v>
      </c>
      <c r="E15" s="285" t="s">
        <v>94</v>
      </c>
      <c r="F15" s="285" t="s">
        <v>94</v>
      </c>
      <c r="G15" s="285" t="s">
        <v>94</v>
      </c>
      <c r="H15" s="285" t="s">
        <v>94</v>
      </c>
      <c r="I15" s="285" t="s">
        <v>94</v>
      </c>
      <c r="J15" s="285" t="s">
        <v>94</v>
      </c>
      <c r="K15" s="285" t="s">
        <v>94</v>
      </c>
      <c r="L15" s="285" t="s">
        <v>94</v>
      </c>
      <c r="M15" s="285" t="s">
        <v>94</v>
      </c>
      <c r="N15" s="285" t="s">
        <v>94</v>
      </c>
      <c r="O15" s="285" t="s">
        <v>94</v>
      </c>
      <c r="P15" s="285" t="s">
        <v>94</v>
      </c>
      <c r="Q15" s="285" t="s">
        <v>94</v>
      </c>
      <c r="R15" s="285" t="s">
        <v>94</v>
      </c>
      <c r="S15" s="285" t="s">
        <v>94</v>
      </c>
      <c r="T15" s="285" t="s">
        <v>94</v>
      </c>
      <c r="U15" s="285" t="s">
        <v>94</v>
      </c>
      <c r="V15" s="285" t="s">
        <v>94</v>
      </c>
      <c r="W15" s="285" t="s">
        <v>94</v>
      </c>
      <c r="X15" s="285" t="s">
        <v>94</v>
      </c>
      <c r="Y15" s="285" t="s">
        <v>94</v>
      </c>
      <c r="Z15" s="285" t="s">
        <v>94</v>
      </c>
      <c r="AA15" s="285"/>
    </row>
    <row r="16" spans="1:29">
      <c r="A16" s="1107" t="s">
        <v>89</v>
      </c>
      <c r="B16" s="92" t="s">
        <v>84</v>
      </c>
      <c r="C16" s="285">
        <v>1669</v>
      </c>
      <c r="D16" s="285">
        <v>1560</v>
      </c>
      <c r="E16" s="285">
        <v>1603.6849999999999</v>
      </c>
      <c r="F16" s="285">
        <v>1579.35</v>
      </c>
      <c r="G16" s="285">
        <v>1550.55</v>
      </c>
      <c r="H16" s="285">
        <v>1522.2750000000001</v>
      </c>
      <c r="I16" s="285">
        <v>1494.5160000000001</v>
      </c>
      <c r="J16" s="285">
        <v>1694.395</v>
      </c>
      <c r="K16" s="285">
        <v>1793.412</v>
      </c>
      <c r="L16" s="285">
        <v>1827.14</v>
      </c>
      <c r="M16" s="285">
        <v>1950</v>
      </c>
      <c r="N16" s="285">
        <v>1950</v>
      </c>
      <c r="O16" s="285">
        <v>1950</v>
      </c>
      <c r="P16" s="285">
        <v>2000</v>
      </c>
      <c r="Q16" s="285">
        <v>2044.0070000000001</v>
      </c>
      <c r="R16" s="285">
        <v>2136.748</v>
      </c>
      <c r="S16" s="285">
        <v>2188.6869999999999</v>
      </c>
      <c r="T16" s="285">
        <v>2231.1849999999999</v>
      </c>
      <c r="U16" s="285">
        <v>2274.7579999999998</v>
      </c>
      <c r="V16" s="285">
        <v>2319.2820000000002</v>
      </c>
      <c r="W16" s="285">
        <v>2700</v>
      </c>
      <c r="X16" s="285">
        <v>2608.4550099999997</v>
      </c>
      <c r="Y16" s="285">
        <v>2379.0096400000002</v>
      </c>
      <c r="Z16" s="285">
        <v>2433.78937</v>
      </c>
      <c r="AA16" s="285">
        <v>2505.2517499999999</v>
      </c>
    </row>
    <row r="17" spans="1:29">
      <c r="A17" s="1107"/>
      <c r="B17" s="92" t="s">
        <v>57</v>
      </c>
      <c r="C17" s="285">
        <v>36000</v>
      </c>
      <c r="D17" s="285">
        <v>36500</v>
      </c>
      <c r="E17" s="285">
        <v>43000</v>
      </c>
      <c r="F17" s="285">
        <v>40000</v>
      </c>
      <c r="G17" s="285">
        <v>40000</v>
      </c>
      <c r="H17" s="285">
        <v>40000</v>
      </c>
      <c r="I17" s="285">
        <v>40000</v>
      </c>
      <c r="J17" s="285">
        <v>40000</v>
      </c>
      <c r="K17" s="285">
        <v>40000</v>
      </c>
      <c r="L17" s="285">
        <v>40000</v>
      </c>
      <c r="M17" s="285">
        <v>45000</v>
      </c>
      <c r="N17" s="285">
        <v>45000</v>
      </c>
      <c r="O17" s="285">
        <v>45000</v>
      </c>
      <c r="P17" s="285">
        <v>45000</v>
      </c>
      <c r="Q17" s="285"/>
      <c r="R17" s="285"/>
      <c r="S17" s="285"/>
      <c r="T17" s="285"/>
      <c r="U17" s="285"/>
      <c r="V17" s="285"/>
      <c r="W17" s="285"/>
      <c r="X17" s="285"/>
      <c r="Y17" s="285"/>
      <c r="Z17" s="285"/>
      <c r="AA17" s="285"/>
    </row>
    <row r="18" spans="1:29">
      <c r="A18" s="1107"/>
      <c r="B18" s="92" t="s">
        <v>524</v>
      </c>
      <c r="C18" s="285">
        <v>36000</v>
      </c>
      <c r="D18" s="285">
        <v>36500</v>
      </c>
      <c r="E18" s="285">
        <v>43000</v>
      </c>
      <c r="F18" s="285">
        <v>40000</v>
      </c>
      <c r="G18" s="285">
        <v>40000</v>
      </c>
      <c r="H18" s="285">
        <v>40000</v>
      </c>
      <c r="I18" s="285">
        <v>40000</v>
      </c>
      <c r="J18" s="285">
        <v>40000</v>
      </c>
      <c r="K18" s="285">
        <v>40000</v>
      </c>
      <c r="L18" s="285">
        <v>40000</v>
      </c>
      <c r="M18" s="285">
        <v>45000</v>
      </c>
      <c r="N18" s="285">
        <v>45000</v>
      </c>
      <c r="O18" s="285">
        <v>45000</v>
      </c>
      <c r="P18" s="285">
        <v>45000</v>
      </c>
      <c r="Q18" s="285">
        <v>45338</v>
      </c>
      <c r="R18" s="285">
        <v>45769</v>
      </c>
      <c r="S18" s="285">
        <v>46146</v>
      </c>
      <c r="T18" s="285">
        <v>46504</v>
      </c>
      <c r="U18" s="285">
        <v>46876</v>
      </c>
      <c r="V18" s="285">
        <v>47260</v>
      </c>
      <c r="W18" s="285">
        <v>63031</v>
      </c>
      <c r="X18" s="285">
        <v>61718</v>
      </c>
      <c r="Y18" s="285">
        <v>57024</v>
      </c>
      <c r="Z18" s="285">
        <v>59034</v>
      </c>
      <c r="AA18" s="285">
        <v>71637</v>
      </c>
    </row>
    <row r="19" spans="1:29">
      <c r="A19" s="1107"/>
      <c r="B19" s="92" t="s">
        <v>56</v>
      </c>
      <c r="C19" s="285">
        <v>46361.111111111109</v>
      </c>
      <c r="D19" s="285">
        <v>42739.726027397257</v>
      </c>
      <c r="E19" s="285">
        <v>37295</v>
      </c>
      <c r="F19" s="285">
        <v>39483.75</v>
      </c>
      <c r="G19" s="285">
        <v>38763.75</v>
      </c>
      <c r="H19" s="285">
        <v>38056.875</v>
      </c>
      <c r="I19" s="285">
        <v>37362.9</v>
      </c>
      <c r="J19" s="285">
        <v>42359.875</v>
      </c>
      <c r="K19" s="285">
        <v>44835.3</v>
      </c>
      <c r="L19" s="285">
        <v>45678.5</v>
      </c>
      <c r="M19" s="285">
        <v>43333.333333333336</v>
      </c>
      <c r="N19" s="285">
        <v>43333.333333333336</v>
      </c>
      <c r="O19" s="285">
        <v>43333.333333333336</v>
      </c>
      <c r="P19" s="285">
        <v>44444.444444444445</v>
      </c>
      <c r="Q19" s="285">
        <v>45083.700000000004</v>
      </c>
      <c r="R19" s="285">
        <v>46685.5</v>
      </c>
      <c r="S19" s="285">
        <v>47429.600000000006</v>
      </c>
      <c r="T19" s="285">
        <v>47978.3</v>
      </c>
      <c r="U19" s="285">
        <v>48527.100000000006</v>
      </c>
      <c r="V19" s="285">
        <v>49074.9</v>
      </c>
      <c r="W19" s="285">
        <v>42836.4</v>
      </c>
      <c r="X19" s="285">
        <v>42264.1</v>
      </c>
      <c r="Y19" s="285">
        <v>41719.199999999997</v>
      </c>
      <c r="Z19" s="285">
        <v>41226.699999999997</v>
      </c>
      <c r="AA19" s="285">
        <v>34971.5</v>
      </c>
    </row>
    <row r="20" spans="1:29">
      <c r="A20" s="1106" t="s">
        <v>482</v>
      </c>
      <c r="B20" s="92" t="s">
        <v>84</v>
      </c>
      <c r="C20" s="285">
        <v>3884.6</v>
      </c>
      <c r="D20" s="285">
        <v>4000</v>
      </c>
      <c r="E20" s="285">
        <v>4600</v>
      </c>
      <c r="F20" s="285">
        <v>4600</v>
      </c>
      <c r="G20" s="285">
        <v>4800</v>
      </c>
      <c r="H20" s="285">
        <v>5200</v>
      </c>
      <c r="I20" s="285">
        <v>5000</v>
      </c>
      <c r="J20" s="285">
        <v>5000</v>
      </c>
      <c r="K20" s="285">
        <v>5000</v>
      </c>
      <c r="L20" s="285">
        <v>5000</v>
      </c>
      <c r="M20" s="285">
        <v>5000</v>
      </c>
      <c r="N20" s="285">
        <v>5000</v>
      </c>
      <c r="O20" s="285">
        <v>5400</v>
      </c>
      <c r="P20" s="285">
        <v>5400</v>
      </c>
      <c r="Q20" s="285">
        <v>5441.9219999999996</v>
      </c>
      <c r="R20" s="285">
        <v>5516.0910000000003</v>
      </c>
      <c r="S20" s="285">
        <v>5524.2529999999997</v>
      </c>
      <c r="T20" s="285">
        <v>5571.4679999999998</v>
      </c>
      <c r="U20" s="285">
        <v>5618.683</v>
      </c>
      <c r="V20" s="285">
        <v>5665.8980000000001</v>
      </c>
      <c r="W20" s="285">
        <v>5759.0159999999996</v>
      </c>
      <c r="X20" s="285">
        <v>5266.6019999999999</v>
      </c>
      <c r="Y20" s="285">
        <v>5539.3959999999997</v>
      </c>
      <c r="Z20" s="285">
        <v>5621.1840000000002</v>
      </c>
      <c r="AA20" s="285">
        <v>5534</v>
      </c>
    </row>
    <row r="21" spans="1:29">
      <c r="A21" s="1106"/>
      <c r="B21" s="92" t="s">
        <v>57</v>
      </c>
      <c r="C21" s="285">
        <v>36500</v>
      </c>
      <c r="D21" s="285">
        <v>41000</v>
      </c>
      <c r="E21" s="285">
        <v>46500</v>
      </c>
      <c r="F21" s="285">
        <v>48307</v>
      </c>
      <c r="G21" s="285">
        <v>49000</v>
      </c>
      <c r="H21" s="285">
        <v>51000</v>
      </c>
      <c r="I21" s="285">
        <v>52220</v>
      </c>
      <c r="J21" s="285">
        <v>53000</v>
      </c>
      <c r="K21" s="285">
        <v>52000</v>
      </c>
      <c r="L21" s="285">
        <v>52000</v>
      </c>
      <c r="M21" s="285">
        <v>52000</v>
      </c>
      <c r="N21" s="285">
        <v>52000</v>
      </c>
      <c r="O21" s="285">
        <v>56000</v>
      </c>
      <c r="P21" s="285"/>
      <c r="Q21" s="285"/>
      <c r="R21" s="285"/>
      <c r="S21" s="285"/>
      <c r="T21" s="285"/>
      <c r="U21" s="285"/>
      <c r="V21" s="285"/>
      <c r="W21" s="285"/>
      <c r="X21" s="285"/>
      <c r="Y21" s="285"/>
      <c r="Z21" s="285"/>
      <c r="AA21" s="285"/>
    </row>
    <row r="22" spans="1:29">
      <c r="A22" s="1106"/>
      <c r="B22" s="92" t="s">
        <v>524</v>
      </c>
      <c r="C22" s="285">
        <v>36500</v>
      </c>
      <c r="D22" s="285">
        <v>41000</v>
      </c>
      <c r="E22" s="285">
        <v>46500</v>
      </c>
      <c r="F22" s="285">
        <v>48307</v>
      </c>
      <c r="G22" s="285">
        <v>49932</v>
      </c>
      <c r="H22" s="285">
        <v>50932</v>
      </c>
      <c r="I22" s="285">
        <v>52196</v>
      </c>
      <c r="J22" s="285">
        <v>52233</v>
      </c>
      <c r="K22" s="285">
        <v>52000</v>
      </c>
      <c r="L22" s="285">
        <v>52000</v>
      </c>
      <c r="M22" s="285">
        <v>52937</v>
      </c>
      <c r="N22" s="285">
        <v>54497</v>
      </c>
      <c r="O22" s="285">
        <v>55395</v>
      </c>
      <c r="P22" s="285">
        <v>56247</v>
      </c>
      <c r="Q22" s="285">
        <v>56123</v>
      </c>
      <c r="R22" s="285">
        <v>56900</v>
      </c>
      <c r="S22" s="285">
        <v>57121</v>
      </c>
      <c r="T22" s="285">
        <v>57667</v>
      </c>
      <c r="U22" s="285">
        <v>58214</v>
      </c>
      <c r="V22" s="285">
        <v>58762</v>
      </c>
      <c r="W22" s="285">
        <v>58523</v>
      </c>
      <c r="X22" s="285">
        <v>56936</v>
      </c>
      <c r="Y22" s="285">
        <v>57393</v>
      </c>
      <c r="Z22" s="285">
        <v>58554</v>
      </c>
      <c r="AA22" s="285">
        <v>60000</v>
      </c>
    </row>
    <row r="23" spans="1:29">
      <c r="A23" s="1106"/>
      <c r="B23" s="92" t="s">
        <v>56</v>
      </c>
      <c r="C23" s="285">
        <v>106427.39726027397</v>
      </c>
      <c r="D23" s="285">
        <v>97560.975609756104</v>
      </c>
      <c r="E23" s="285">
        <v>98924.731182795702</v>
      </c>
      <c r="F23" s="285">
        <v>95224.294615687162</v>
      </c>
      <c r="G23" s="285">
        <v>97959.183673469393</v>
      </c>
      <c r="H23" s="285">
        <v>101960.7843137255</v>
      </c>
      <c r="I23" s="285">
        <v>95748.755266181543</v>
      </c>
      <c r="J23" s="285">
        <v>94339.622641509428</v>
      </c>
      <c r="K23" s="285">
        <v>96153.846153846156</v>
      </c>
      <c r="L23" s="285">
        <v>96153.846153846156</v>
      </c>
      <c r="M23" s="285">
        <v>96153.846153846156</v>
      </c>
      <c r="N23" s="285">
        <v>96153.846153846156</v>
      </c>
      <c r="O23" s="285">
        <v>96428.571428571435</v>
      </c>
      <c r="P23" s="285"/>
      <c r="Q23" s="285">
        <v>96964.200000000012</v>
      </c>
      <c r="R23" s="285">
        <v>96943.6</v>
      </c>
      <c r="S23" s="285">
        <v>96711.400000000009</v>
      </c>
      <c r="T23" s="285">
        <v>96614.5</v>
      </c>
      <c r="U23" s="285">
        <v>96517.700000000012</v>
      </c>
      <c r="V23" s="285">
        <v>96421.1</v>
      </c>
      <c r="W23" s="285">
        <v>98406</v>
      </c>
      <c r="X23" s="285">
        <v>92500.4</v>
      </c>
      <c r="Y23" s="285">
        <v>96516.9</v>
      </c>
      <c r="Z23" s="285">
        <v>96000</v>
      </c>
      <c r="AA23" s="285">
        <v>92233.3</v>
      </c>
    </row>
    <row r="24" spans="1:29">
      <c r="A24" s="1106" t="s">
        <v>11</v>
      </c>
      <c r="B24" s="92" t="s">
        <v>84</v>
      </c>
      <c r="C24" s="285" t="s">
        <v>94</v>
      </c>
      <c r="D24" s="285" t="s">
        <v>94</v>
      </c>
      <c r="E24" s="285" t="s">
        <v>94</v>
      </c>
      <c r="F24" s="285" t="s">
        <v>94</v>
      </c>
      <c r="G24" s="285" t="s">
        <v>94</v>
      </c>
      <c r="H24" s="285" t="s">
        <v>94</v>
      </c>
      <c r="I24" s="285" t="s">
        <v>94</v>
      </c>
      <c r="J24" s="285" t="s">
        <v>94</v>
      </c>
      <c r="K24" s="285" t="s">
        <v>94</v>
      </c>
      <c r="L24" s="285" t="s">
        <v>94</v>
      </c>
      <c r="M24" s="285" t="s">
        <v>94</v>
      </c>
      <c r="N24" s="285" t="s">
        <v>94</v>
      </c>
      <c r="O24" s="285" t="s">
        <v>94</v>
      </c>
      <c r="P24" s="285" t="s">
        <v>94</v>
      </c>
      <c r="Q24" s="285" t="s">
        <v>94</v>
      </c>
      <c r="R24" s="285" t="s">
        <v>94</v>
      </c>
      <c r="S24" s="285" t="s">
        <v>94</v>
      </c>
      <c r="T24" s="285" t="s">
        <v>94</v>
      </c>
      <c r="U24" s="285" t="s">
        <v>94</v>
      </c>
      <c r="V24" s="285" t="s">
        <v>94</v>
      </c>
      <c r="W24" s="285" t="s">
        <v>94</v>
      </c>
      <c r="X24" s="285" t="s">
        <v>94</v>
      </c>
      <c r="Y24" s="285" t="s">
        <v>94</v>
      </c>
      <c r="Z24" s="285" t="s">
        <v>94</v>
      </c>
      <c r="AA24" s="285"/>
    </row>
    <row r="25" spans="1:29">
      <c r="A25" s="1106"/>
      <c r="B25" s="92" t="s">
        <v>57</v>
      </c>
      <c r="C25" s="285" t="s">
        <v>94</v>
      </c>
      <c r="D25" s="285" t="s">
        <v>94</v>
      </c>
      <c r="E25" s="285" t="s">
        <v>94</v>
      </c>
      <c r="F25" s="285" t="s">
        <v>94</v>
      </c>
      <c r="G25" s="285" t="s">
        <v>94</v>
      </c>
      <c r="H25" s="285" t="s">
        <v>94</v>
      </c>
      <c r="I25" s="285" t="s">
        <v>94</v>
      </c>
      <c r="J25" s="285" t="s">
        <v>94</v>
      </c>
      <c r="K25" s="285" t="s">
        <v>94</v>
      </c>
      <c r="L25" s="285" t="s">
        <v>94</v>
      </c>
      <c r="M25" s="285" t="s">
        <v>94</v>
      </c>
      <c r="N25" s="285" t="s">
        <v>94</v>
      </c>
      <c r="O25" s="285" t="s">
        <v>94</v>
      </c>
      <c r="P25" s="285" t="s">
        <v>94</v>
      </c>
      <c r="Q25" s="285" t="s">
        <v>94</v>
      </c>
      <c r="R25" s="285" t="s">
        <v>94</v>
      </c>
      <c r="S25" s="285" t="s">
        <v>94</v>
      </c>
      <c r="T25" s="285" t="s">
        <v>94</v>
      </c>
      <c r="U25" s="285" t="s">
        <v>94</v>
      </c>
      <c r="V25" s="285" t="s">
        <v>94</v>
      </c>
      <c r="W25" s="285" t="s">
        <v>94</v>
      </c>
      <c r="X25" s="285" t="s">
        <v>94</v>
      </c>
      <c r="Y25" s="285" t="s">
        <v>94</v>
      </c>
      <c r="Z25" s="285" t="s">
        <v>94</v>
      </c>
      <c r="AA25" s="285"/>
    </row>
    <row r="26" spans="1:29">
      <c r="A26" s="1106"/>
      <c r="B26" s="92" t="s">
        <v>524</v>
      </c>
      <c r="C26" s="285" t="s">
        <v>94</v>
      </c>
      <c r="D26" s="285" t="s">
        <v>94</v>
      </c>
      <c r="E26" s="285" t="s">
        <v>94</v>
      </c>
      <c r="F26" s="285" t="s">
        <v>94</v>
      </c>
      <c r="G26" s="285" t="s">
        <v>94</v>
      </c>
      <c r="H26" s="285" t="s">
        <v>94</v>
      </c>
      <c r="I26" s="285" t="s">
        <v>94</v>
      </c>
      <c r="J26" s="285" t="s">
        <v>94</v>
      </c>
      <c r="K26" s="285" t="s">
        <v>94</v>
      </c>
      <c r="L26" s="285" t="s">
        <v>94</v>
      </c>
      <c r="M26" s="285" t="s">
        <v>94</v>
      </c>
      <c r="N26" s="285" t="s">
        <v>94</v>
      </c>
      <c r="O26" s="285" t="s">
        <v>94</v>
      </c>
      <c r="P26" s="285" t="s">
        <v>94</v>
      </c>
      <c r="Q26" s="285" t="s">
        <v>94</v>
      </c>
      <c r="R26" s="285" t="s">
        <v>94</v>
      </c>
      <c r="S26" s="285" t="s">
        <v>94</v>
      </c>
      <c r="T26" s="285" t="s">
        <v>94</v>
      </c>
      <c r="U26" s="285" t="s">
        <v>94</v>
      </c>
      <c r="V26" s="285" t="s">
        <v>94</v>
      </c>
      <c r="W26" s="285" t="s">
        <v>94</v>
      </c>
      <c r="X26" s="285" t="s">
        <v>94</v>
      </c>
      <c r="Y26" s="285" t="s">
        <v>94</v>
      </c>
      <c r="Z26" s="285" t="s">
        <v>94</v>
      </c>
      <c r="AA26" s="285"/>
    </row>
    <row r="27" spans="1:29">
      <c r="A27" s="1106"/>
      <c r="B27" s="92" t="s">
        <v>56</v>
      </c>
      <c r="C27" s="285" t="s">
        <v>94</v>
      </c>
      <c r="D27" s="285" t="s">
        <v>94</v>
      </c>
      <c r="E27" s="285" t="s">
        <v>94</v>
      </c>
      <c r="F27" s="285" t="s">
        <v>94</v>
      </c>
      <c r="G27" s="285" t="s">
        <v>94</v>
      </c>
      <c r="H27" s="285" t="s">
        <v>94</v>
      </c>
      <c r="I27" s="285" t="s">
        <v>94</v>
      </c>
      <c r="J27" s="285" t="s">
        <v>94</v>
      </c>
      <c r="K27" s="285" t="s">
        <v>94</v>
      </c>
      <c r="L27" s="285" t="s">
        <v>94</v>
      </c>
      <c r="M27" s="285" t="s">
        <v>94</v>
      </c>
      <c r="N27" s="285" t="s">
        <v>94</v>
      </c>
      <c r="O27" s="285" t="s">
        <v>94</v>
      </c>
      <c r="P27" s="285" t="s">
        <v>94</v>
      </c>
      <c r="Q27" s="285" t="s">
        <v>94</v>
      </c>
      <c r="R27" s="285" t="s">
        <v>94</v>
      </c>
      <c r="S27" s="285" t="s">
        <v>94</v>
      </c>
      <c r="T27" s="285" t="s">
        <v>94</v>
      </c>
      <c r="U27" s="285" t="s">
        <v>94</v>
      </c>
      <c r="V27" s="285" t="s">
        <v>94</v>
      </c>
      <c r="W27" s="285" t="s">
        <v>94</v>
      </c>
      <c r="X27" s="285" t="s">
        <v>94</v>
      </c>
      <c r="Y27" s="285" t="s">
        <v>94</v>
      </c>
      <c r="Z27" s="285" t="s">
        <v>94</v>
      </c>
      <c r="AA27" s="285"/>
    </row>
    <row r="28" spans="1:29">
      <c r="A28" s="1106" t="s">
        <v>10</v>
      </c>
      <c r="B28" s="92" t="s">
        <v>84</v>
      </c>
      <c r="C28" s="285">
        <v>2188.63</v>
      </c>
      <c r="D28" s="285">
        <v>2208.4499999999998</v>
      </c>
      <c r="E28" s="285">
        <v>2223.395</v>
      </c>
      <c r="F28" s="285">
        <v>2238.37</v>
      </c>
      <c r="G28" s="285">
        <v>2223.87</v>
      </c>
      <c r="H28" s="285">
        <v>531.34</v>
      </c>
      <c r="I28" s="285">
        <v>495.86</v>
      </c>
      <c r="J28" s="285">
        <v>480.52499999999998</v>
      </c>
      <c r="K28" s="285">
        <v>474.44</v>
      </c>
      <c r="L28" s="285">
        <v>475</v>
      </c>
      <c r="M28" s="285">
        <v>447.78</v>
      </c>
      <c r="N28" s="285">
        <v>474.20499999999998</v>
      </c>
      <c r="O28" s="285">
        <v>475.53800000000001</v>
      </c>
      <c r="P28" s="285">
        <v>477.48</v>
      </c>
      <c r="Q28" s="285">
        <v>494.60599999999999</v>
      </c>
      <c r="R28" s="285">
        <v>457.36900000000003</v>
      </c>
      <c r="S28" s="285">
        <v>1679.6612992</v>
      </c>
      <c r="T28" s="285">
        <v>1990.8506281</v>
      </c>
      <c r="U28" s="285">
        <v>1966.8116174000002</v>
      </c>
      <c r="V28" s="285">
        <v>2072.8077327000001</v>
      </c>
      <c r="W28" s="285">
        <v>1919.0177262</v>
      </c>
      <c r="X28" s="285">
        <v>2052.6000914000001</v>
      </c>
      <c r="Y28" s="285">
        <v>2064.8187972000001</v>
      </c>
      <c r="Z28" s="285">
        <v>3214.79432</v>
      </c>
      <c r="AA28" s="285">
        <v>3162.2652599999997</v>
      </c>
    </row>
    <row r="29" spans="1:29">
      <c r="A29" s="1106"/>
      <c r="B29" s="92" t="s">
        <v>57</v>
      </c>
      <c r="C29" s="285">
        <v>67325</v>
      </c>
      <c r="D29" s="285">
        <v>67780</v>
      </c>
      <c r="E29" s="285">
        <v>68235</v>
      </c>
      <c r="F29" s="285">
        <v>68705</v>
      </c>
      <c r="G29" s="285">
        <v>69190</v>
      </c>
      <c r="H29" s="285">
        <v>40791</v>
      </c>
      <c r="I29" s="285">
        <v>31670</v>
      </c>
      <c r="J29" s="285">
        <v>25750</v>
      </c>
      <c r="K29" s="285">
        <v>23515</v>
      </c>
      <c r="L29" s="285">
        <v>23595</v>
      </c>
      <c r="M29" s="285">
        <v>23540</v>
      </c>
      <c r="N29" s="285">
        <v>23695</v>
      </c>
      <c r="O29" s="285">
        <v>105000</v>
      </c>
      <c r="P29" s="285">
        <v>106000</v>
      </c>
      <c r="Q29" s="285"/>
      <c r="R29" s="285"/>
      <c r="S29" s="285"/>
      <c r="T29" s="285"/>
      <c r="U29" s="285"/>
      <c r="V29" s="285"/>
      <c r="W29" s="285"/>
      <c r="X29" s="285"/>
      <c r="Y29" s="285"/>
      <c r="Z29" s="285"/>
      <c r="AA29" s="285"/>
    </row>
    <row r="30" spans="1:29">
      <c r="A30" s="1106"/>
      <c r="B30" s="92" t="s">
        <v>524</v>
      </c>
      <c r="C30" s="285">
        <v>67325</v>
      </c>
      <c r="D30" s="285">
        <v>67780</v>
      </c>
      <c r="E30" s="285">
        <v>68235</v>
      </c>
      <c r="F30" s="285">
        <v>68620</v>
      </c>
      <c r="G30" s="285">
        <v>69190</v>
      </c>
      <c r="H30" s="285">
        <v>75000</v>
      </c>
      <c r="I30" s="285">
        <v>82000</v>
      </c>
      <c r="J30" s="285">
        <v>82000</v>
      </c>
      <c r="K30" s="285">
        <v>79000</v>
      </c>
      <c r="L30" s="285">
        <v>95000</v>
      </c>
      <c r="M30" s="285">
        <v>91022</v>
      </c>
      <c r="N30" s="285">
        <v>87559</v>
      </c>
      <c r="O30" s="285">
        <v>88894</v>
      </c>
      <c r="P30" s="285">
        <v>90211</v>
      </c>
      <c r="Q30" s="285">
        <v>93157</v>
      </c>
      <c r="R30" s="285">
        <v>94681</v>
      </c>
      <c r="S30" s="285">
        <v>39991.935695238099</v>
      </c>
      <c r="T30" s="285">
        <v>47458.15521721304</v>
      </c>
      <c r="U30" s="285">
        <v>41168.304222510145</v>
      </c>
      <c r="V30" s="285">
        <v>34401.392326765541</v>
      </c>
      <c r="W30" s="285">
        <v>47963.212535803374</v>
      </c>
      <c r="X30" s="285">
        <v>38937.759369741761</v>
      </c>
      <c r="Y30" s="285">
        <v>39708.053792307692</v>
      </c>
      <c r="Z30" s="285">
        <v>31518.7</v>
      </c>
      <c r="AA30" s="285">
        <v>100974</v>
      </c>
    </row>
    <row r="31" spans="1:29">
      <c r="A31" s="1106"/>
      <c r="B31" s="92" t="s">
        <v>56</v>
      </c>
      <c r="C31" s="285">
        <v>32508.42926104716</v>
      </c>
      <c r="D31" s="285">
        <v>32582.620241959281</v>
      </c>
      <c r="E31" s="285">
        <v>32584.377518868616</v>
      </c>
      <c r="F31" s="285">
        <v>32579.43381122189</v>
      </c>
      <c r="G31" s="285">
        <v>32141.494435612083</v>
      </c>
      <c r="H31" s="285">
        <v>13025.912578755118</v>
      </c>
      <c r="I31" s="285">
        <v>15657.088727502369</v>
      </c>
      <c r="J31" s="285">
        <v>18661.165048543688</v>
      </c>
      <c r="K31" s="285">
        <v>20176.057835424199</v>
      </c>
      <c r="L31" s="285">
        <v>20131.383767747404</v>
      </c>
      <c r="M31" s="285">
        <v>19022.090059473237</v>
      </c>
      <c r="N31" s="285">
        <v>20012.871913905889</v>
      </c>
      <c r="O31" s="285">
        <v>31428.571428571428</v>
      </c>
      <c r="P31" s="285">
        <v>31603.773584905659</v>
      </c>
      <c r="Q31" s="285">
        <v>31650.400000000001</v>
      </c>
      <c r="R31" s="285">
        <v>31754.800000000003</v>
      </c>
      <c r="S31" s="285">
        <v>31934.100000000002</v>
      </c>
      <c r="T31" s="285">
        <v>31891.100000000002</v>
      </c>
      <c r="U31" s="285">
        <v>31848.5</v>
      </c>
      <c r="V31" s="285">
        <v>31805.5</v>
      </c>
      <c r="W31" s="285"/>
      <c r="X31" s="285"/>
      <c r="Y31" s="285"/>
      <c r="Z31" s="285"/>
      <c r="AA31" s="285">
        <v>31317.8</v>
      </c>
    </row>
    <row r="32" spans="1:29">
      <c r="A32" s="1106" t="s">
        <v>9</v>
      </c>
      <c r="B32" s="92" t="s">
        <v>84</v>
      </c>
      <c r="C32" s="285">
        <v>1727</v>
      </c>
      <c r="D32" s="285">
        <v>1879</v>
      </c>
      <c r="E32" s="285">
        <v>1800</v>
      </c>
      <c r="F32" s="285">
        <v>2012</v>
      </c>
      <c r="G32" s="285">
        <v>2019</v>
      </c>
      <c r="H32" s="285">
        <v>2064.38</v>
      </c>
      <c r="I32" s="285">
        <v>2075</v>
      </c>
      <c r="J32" s="285">
        <v>2094</v>
      </c>
      <c r="K32" s="285">
        <v>2115.0749999999998</v>
      </c>
      <c r="L32" s="285">
        <v>2500</v>
      </c>
      <c r="M32" s="285">
        <v>2500</v>
      </c>
      <c r="N32" s="285">
        <v>2500</v>
      </c>
      <c r="O32" s="285">
        <v>2800</v>
      </c>
      <c r="P32" s="285">
        <v>2900</v>
      </c>
      <c r="Q32" s="285">
        <v>3000</v>
      </c>
      <c r="R32" s="285">
        <v>3000</v>
      </c>
      <c r="S32" s="590">
        <v>42000</v>
      </c>
      <c r="T32" s="590">
        <v>41949.599999999999</v>
      </c>
      <c r="U32" s="590">
        <v>47774.9</v>
      </c>
      <c r="V32" s="590">
        <v>60253.599999999999</v>
      </c>
      <c r="W32" s="590">
        <v>40010.199999999997</v>
      </c>
      <c r="X32" s="590">
        <v>52714.9</v>
      </c>
      <c r="Y32" s="590">
        <v>52000</v>
      </c>
      <c r="Z32" s="285"/>
      <c r="AA32" s="285">
        <v>2965.6392900000001</v>
      </c>
      <c r="AC32" s="43"/>
    </row>
    <row r="33" spans="1:29">
      <c r="A33" s="1106"/>
      <c r="B33" s="92" t="s">
        <v>57</v>
      </c>
      <c r="C33" s="285">
        <v>20606</v>
      </c>
      <c r="D33" s="285">
        <v>20375</v>
      </c>
      <c r="E33" s="285">
        <v>20439</v>
      </c>
      <c r="F33" s="285">
        <v>20376</v>
      </c>
      <c r="G33" s="285">
        <v>18385</v>
      </c>
      <c r="H33" s="285">
        <v>18441</v>
      </c>
      <c r="I33" s="285">
        <v>18375</v>
      </c>
      <c r="J33" s="285">
        <v>18371</v>
      </c>
      <c r="K33" s="285">
        <v>23000</v>
      </c>
      <c r="L33" s="285">
        <v>23000</v>
      </c>
      <c r="M33" s="285">
        <v>23000</v>
      </c>
      <c r="N33" s="285">
        <v>23000</v>
      </c>
      <c r="O33" s="285">
        <v>27000</v>
      </c>
      <c r="P33" s="285">
        <v>27000</v>
      </c>
      <c r="Q33" s="285"/>
      <c r="R33" s="285"/>
      <c r="S33" s="285"/>
      <c r="T33" s="285"/>
      <c r="U33" s="285"/>
      <c r="V33" s="285"/>
      <c r="W33" s="285"/>
      <c r="X33" s="285"/>
      <c r="Y33" s="285"/>
      <c r="Z33" s="285"/>
      <c r="AA33" s="285"/>
      <c r="AC33" s="43"/>
    </row>
    <row r="34" spans="1:29">
      <c r="A34" s="1106"/>
      <c r="B34" s="92" t="s">
        <v>524</v>
      </c>
      <c r="C34" s="285">
        <v>20000</v>
      </c>
      <c r="D34" s="285">
        <v>20500</v>
      </c>
      <c r="E34" s="285">
        <v>24000</v>
      </c>
      <c r="F34" s="285">
        <v>20500</v>
      </c>
      <c r="G34" s="285">
        <v>20000</v>
      </c>
      <c r="H34" s="285">
        <v>22000</v>
      </c>
      <c r="I34" s="285">
        <v>22500</v>
      </c>
      <c r="J34" s="285">
        <v>23000</v>
      </c>
      <c r="K34" s="285">
        <v>25000</v>
      </c>
      <c r="L34" s="285">
        <v>24000</v>
      </c>
      <c r="M34" s="285">
        <v>23000</v>
      </c>
      <c r="N34" s="285">
        <v>23000</v>
      </c>
      <c r="O34" s="285">
        <v>27000</v>
      </c>
      <c r="P34" s="285">
        <v>27000</v>
      </c>
      <c r="Q34" s="285">
        <v>27820</v>
      </c>
      <c r="R34" s="285">
        <v>27789</v>
      </c>
      <c r="S34" s="285">
        <v>27933</v>
      </c>
      <c r="T34" s="285">
        <v>28461</v>
      </c>
      <c r="U34" s="285">
        <v>29083</v>
      </c>
      <c r="V34" s="285">
        <v>29164</v>
      </c>
      <c r="W34" s="285">
        <v>28524</v>
      </c>
      <c r="X34" s="285">
        <v>29386</v>
      </c>
      <c r="Y34" s="285">
        <v>29201</v>
      </c>
      <c r="Z34" s="285">
        <v>29475</v>
      </c>
      <c r="AA34" s="285">
        <v>27584</v>
      </c>
    </row>
    <row r="35" spans="1:29">
      <c r="A35" s="1106"/>
      <c r="B35" s="92" t="s">
        <v>56</v>
      </c>
      <c r="C35" s="285">
        <v>83810.540619237116</v>
      </c>
      <c r="D35" s="285">
        <v>92220.858895705518</v>
      </c>
      <c r="E35" s="285">
        <v>88066.930867459276</v>
      </c>
      <c r="F35" s="285">
        <v>98743.619945033366</v>
      </c>
      <c r="G35" s="285">
        <v>109817.78623878161</v>
      </c>
      <c r="H35" s="285">
        <v>111945.12228187191</v>
      </c>
      <c r="I35" s="285">
        <v>112925.1700680272</v>
      </c>
      <c r="J35" s="285">
        <v>113983.99651624843</v>
      </c>
      <c r="K35" s="285">
        <v>91959.782608695648</v>
      </c>
      <c r="L35" s="285">
        <v>108695.65217391304</v>
      </c>
      <c r="M35" s="285">
        <v>108695.65217391304</v>
      </c>
      <c r="N35" s="285">
        <v>108695.65217391304</v>
      </c>
      <c r="O35" s="285">
        <v>103703.70370370371</v>
      </c>
      <c r="P35" s="285">
        <v>107407.4074074074</v>
      </c>
      <c r="Q35" s="285">
        <v>107836.1</v>
      </c>
      <c r="R35" s="285">
        <v>107956.40000000001</v>
      </c>
      <c r="S35" s="285">
        <v>107399.8</v>
      </c>
      <c r="T35" s="285">
        <v>107455.90000000001</v>
      </c>
      <c r="U35" s="285">
        <v>107505.60000000001</v>
      </c>
      <c r="V35" s="285">
        <v>107561.3</v>
      </c>
      <c r="W35" s="285"/>
      <c r="X35" s="285"/>
      <c r="Y35" s="520"/>
      <c r="Z35" s="520"/>
      <c r="AA35" s="520">
        <v>107511.1</v>
      </c>
    </row>
    <row r="36" spans="1:29">
      <c r="A36" s="1106" t="s">
        <v>8</v>
      </c>
      <c r="B36" s="92" t="s">
        <v>84</v>
      </c>
      <c r="C36" s="285">
        <v>5109.5</v>
      </c>
      <c r="D36" s="285">
        <v>5792.3</v>
      </c>
      <c r="E36" s="285">
        <v>4873.8999999999996</v>
      </c>
      <c r="F36" s="285">
        <v>5199.3999999999996</v>
      </c>
      <c r="G36" s="285">
        <v>5280.4</v>
      </c>
      <c r="H36" s="285">
        <v>4984.1000000000004</v>
      </c>
      <c r="I36" s="285">
        <v>4749</v>
      </c>
      <c r="J36" s="285">
        <v>4235.8999999999996</v>
      </c>
      <c r="K36" s="285">
        <v>4533</v>
      </c>
      <c r="L36" s="285">
        <v>4667.2</v>
      </c>
      <c r="M36" s="285">
        <v>4365.8</v>
      </c>
      <c r="N36" s="285">
        <v>4230.2</v>
      </c>
      <c r="O36" s="285">
        <v>3947.3</v>
      </c>
      <c r="P36" s="285">
        <v>3815.8</v>
      </c>
      <c r="Q36" s="285">
        <v>4044.4</v>
      </c>
      <c r="R36" s="285">
        <v>4009.2</v>
      </c>
      <c r="S36" s="285">
        <v>3798.5</v>
      </c>
      <c r="T36" s="285">
        <v>3713.3</v>
      </c>
      <c r="U36" s="285">
        <v>3154.5</v>
      </c>
      <c r="V36" s="285">
        <v>3405.3</v>
      </c>
      <c r="W36" s="285">
        <v>2620.9</v>
      </c>
      <c r="X36" s="285">
        <v>2669.7</v>
      </c>
      <c r="Y36" s="285">
        <v>2256.8000000000002</v>
      </c>
      <c r="Z36" s="285">
        <v>2452.6999999999998</v>
      </c>
      <c r="AA36" s="285">
        <v>2195.8020000000001</v>
      </c>
      <c r="AC36" s="43"/>
    </row>
    <row r="37" spans="1:29">
      <c r="A37" s="1106"/>
      <c r="B37" s="92" t="s">
        <v>57</v>
      </c>
      <c r="C37" s="285">
        <v>73056</v>
      </c>
      <c r="D37" s="285">
        <v>73197</v>
      </c>
      <c r="E37" s="285">
        <v>72267</v>
      </c>
      <c r="F37" s="285">
        <v>70998</v>
      </c>
      <c r="G37" s="285">
        <v>69698</v>
      </c>
      <c r="H37" s="285">
        <v>68351</v>
      </c>
      <c r="I37" s="285">
        <v>66732</v>
      </c>
      <c r="J37" s="285">
        <v>64260</v>
      </c>
      <c r="K37" s="285">
        <v>62024</v>
      </c>
      <c r="L37" s="285">
        <v>60380</v>
      </c>
      <c r="M37" s="285">
        <v>58709</v>
      </c>
      <c r="N37" s="285">
        <v>56668</v>
      </c>
      <c r="O37" s="285">
        <v>54140</v>
      </c>
      <c r="P37" s="285">
        <v>53464</v>
      </c>
      <c r="Q37" s="285">
        <v>50694</v>
      </c>
      <c r="R37" s="285">
        <v>52387</v>
      </c>
      <c r="S37" s="285">
        <v>51476</v>
      </c>
      <c r="T37" s="285">
        <v>49974</v>
      </c>
      <c r="U37" s="285">
        <v>47678</v>
      </c>
      <c r="V37" s="285">
        <v>45054</v>
      </c>
      <c r="W37" s="285">
        <v>43711</v>
      </c>
      <c r="X37" s="285">
        <v>41897</v>
      </c>
      <c r="Y37" s="285">
        <v>39199</v>
      </c>
      <c r="Z37" s="285">
        <v>35863</v>
      </c>
      <c r="AA37" s="285"/>
      <c r="AC37" s="43"/>
    </row>
    <row r="38" spans="1:29">
      <c r="A38" s="1106"/>
      <c r="B38" s="92" t="s">
        <v>524</v>
      </c>
      <c r="C38" s="285">
        <v>73056</v>
      </c>
      <c r="D38" s="285">
        <v>73197</v>
      </c>
      <c r="E38" s="285">
        <v>72267</v>
      </c>
      <c r="F38" s="285">
        <v>70998</v>
      </c>
      <c r="G38" s="285">
        <v>69698</v>
      </c>
      <c r="H38" s="285">
        <v>68351</v>
      </c>
      <c r="I38" s="285">
        <v>66732</v>
      </c>
      <c r="J38" s="285">
        <v>65259</v>
      </c>
      <c r="K38" s="285">
        <v>62011</v>
      </c>
      <c r="L38" s="285">
        <v>60380</v>
      </c>
      <c r="M38" s="285">
        <v>58709</v>
      </c>
      <c r="N38" s="285">
        <v>56668</v>
      </c>
      <c r="O38" s="285">
        <v>54140</v>
      </c>
      <c r="P38" s="285">
        <v>53464</v>
      </c>
      <c r="Q38" s="285">
        <v>50694</v>
      </c>
      <c r="R38" s="285">
        <v>52387</v>
      </c>
      <c r="S38" s="285">
        <v>51476</v>
      </c>
      <c r="T38" s="285">
        <v>49974</v>
      </c>
      <c r="U38" s="285">
        <v>47678</v>
      </c>
      <c r="V38" s="285">
        <v>45054</v>
      </c>
      <c r="W38" s="285">
        <v>43711</v>
      </c>
      <c r="X38" s="285">
        <v>41897</v>
      </c>
      <c r="Y38" s="285">
        <v>39199</v>
      </c>
      <c r="Z38" s="285">
        <v>35863</v>
      </c>
      <c r="AA38" s="285">
        <v>34759</v>
      </c>
    </row>
    <row r="39" spans="1:29">
      <c r="A39" s="1106"/>
      <c r="B39" s="92" t="s">
        <v>56</v>
      </c>
      <c r="C39" s="285">
        <v>69939.498466929479</v>
      </c>
      <c r="D39" s="285">
        <v>79133.024577510005</v>
      </c>
      <c r="E39" s="285">
        <v>67442.954598917902</v>
      </c>
      <c r="F39" s="285">
        <v>73233.048818276569</v>
      </c>
      <c r="G39" s="285">
        <v>75761.140922264633</v>
      </c>
      <c r="H39" s="285">
        <v>72919.196500416961</v>
      </c>
      <c r="I39" s="285">
        <v>71165.258047113835</v>
      </c>
      <c r="J39" s="285">
        <v>65918.145035792098</v>
      </c>
      <c r="K39" s="285">
        <v>73084.612408100089</v>
      </c>
      <c r="L39" s="285">
        <v>77297.118251076521</v>
      </c>
      <c r="M39" s="285">
        <v>74363.38551159107</v>
      </c>
      <c r="N39" s="285">
        <v>74648.83179219313</v>
      </c>
      <c r="O39" s="285">
        <v>72909.124492057628</v>
      </c>
      <c r="P39" s="285">
        <v>71371.390094269038</v>
      </c>
      <c r="Q39" s="285">
        <v>79780.644652227085</v>
      </c>
      <c r="R39" s="285">
        <v>76530.436940462328</v>
      </c>
      <c r="S39" s="285">
        <v>73791.669904421477</v>
      </c>
      <c r="T39" s="285">
        <v>74304.638411974229</v>
      </c>
      <c r="U39" s="285">
        <v>66162.590712697682</v>
      </c>
      <c r="V39" s="285">
        <v>75582.634172326536</v>
      </c>
      <c r="W39" s="285">
        <v>59959.735535677515</v>
      </c>
      <c r="X39" s="285">
        <v>63720.552784208892</v>
      </c>
      <c r="Y39" s="520">
        <v>57600</v>
      </c>
      <c r="Z39" s="520">
        <v>68400</v>
      </c>
      <c r="AA39" s="520">
        <v>63172.2</v>
      </c>
    </row>
    <row r="40" spans="1:29">
      <c r="A40" s="1106" t="s">
        <v>6</v>
      </c>
      <c r="B40" s="92" t="s">
        <v>84</v>
      </c>
      <c r="C40" s="285">
        <v>397.27600000000001</v>
      </c>
      <c r="D40" s="285">
        <v>675.62300000000005</v>
      </c>
      <c r="E40" s="285">
        <v>1586.26</v>
      </c>
      <c r="F40" s="285">
        <v>1940.799</v>
      </c>
      <c r="G40" s="285">
        <v>1873.2619999999999</v>
      </c>
      <c r="H40" s="285">
        <v>2246.9850000000001</v>
      </c>
      <c r="I40" s="285">
        <v>2060.317</v>
      </c>
      <c r="J40" s="285">
        <v>2028.2159999999999</v>
      </c>
      <c r="K40" s="285">
        <v>2104.8069999999998</v>
      </c>
      <c r="L40" s="285">
        <v>2207</v>
      </c>
      <c r="M40" s="285">
        <v>2729</v>
      </c>
      <c r="N40" s="285">
        <v>3396.3339999999998</v>
      </c>
      <c r="O40" s="285">
        <v>3393.904</v>
      </c>
      <c r="P40" s="285">
        <v>3166.11</v>
      </c>
      <c r="Q40" s="285">
        <v>3619.509</v>
      </c>
      <c r="R40" s="285">
        <v>3084.4</v>
      </c>
      <c r="S40" s="285">
        <v>2762</v>
      </c>
      <c r="T40" s="285">
        <v>2900</v>
      </c>
      <c r="U40" s="285">
        <v>3650</v>
      </c>
      <c r="V40" s="285">
        <v>4106.8729999999996</v>
      </c>
      <c r="W40" s="285">
        <v>2737.556</v>
      </c>
      <c r="X40" s="285">
        <v>2781.587</v>
      </c>
      <c r="Y40" s="285">
        <v>2969.375</v>
      </c>
      <c r="Z40" s="285">
        <v>1621.251</v>
      </c>
      <c r="AA40" s="285">
        <v>1787.64</v>
      </c>
    </row>
    <row r="41" spans="1:29">
      <c r="A41" s="1106"/>
      <c r="B41" s="92" t="s">
        <v>57</v>
      </c>
      <c r="C41" s="285">
        <v>7900</v>
      </c>
      <c r="D41" s="285">
        <v>11828</v>
      </c>
      <c r="E41" s="285">
        <v>24006</v>
      </c>
      <c r="F41" s="285">
        <v>27227</v>
      </c>
      <c r="G41" s="285">
        <v>28696</v>
      </c>
      <c r="H41" s="285">
        <v>31199</v>
      </c>
      <c r="I41" s="285">
        <v>31874</v>
      </c>
      <c r="J41" s="285">
        <v>32233</v>
      </c>
      <c r="K41" s="285">
        <v>30982</v>
      </c>
      <c r="L41" s="285">
        <v>31607.5</v>
      </c>
      <c r="M41" s="285">
        <v>38584</v>
      </c>
      <c r="N41" s="285">
        <v>42702</v>
      </c>
      <c r="O41" s="285">
        <v>45917</v>
      </c>
      <c r="P41" s="285">
        <v>46149</v>
      </c>
      <c r="Q41" s="285">
        <v>46149</v>
      </c>
      <c r="R41" s="285">
        <v>44734</v>
      </c>
      <c r="S41" s="285"/>
      <c r="T41" s="285"/>
      <c r="U41" s="285"/>
      <c r="V41" s="285"/>
      <c r="W41" s="285"/>
      <c r="X41" s="285"/>
      <c r="Y41" s="285"/>
      <c r="Z41" s="285"/>
      <c r="AA41" s="285"/>
    </row>
    <row r="42" spans="1:29">
      <c r="A42" s="1106"/>
      <c r="B42" s="92" t="s">
        <v>524</v>
      </c>
      <c r="C42" s="285">
        <v>27000</v>
      </c>
      <c r="D42" s="285">
        <v>36000</v>
      </c>
      <c r="E42" s="285">
        <v>35000</v>
      </c>
      <c r="F42" s="285">
        <v>38000</v>
      </c>
      <c r="G42" s="285">
        <v>37000</v>
      </c>
      <c r="H42" s="285">
        <v>35000</v>
      </c>
      <c r="I42" s="285">
        <v>33000</v>
      </c>
      <c r="J42" s="285">
        <v>32000</v>
      </c>
      <c r="K42" s="285">
        <v>36000</v>
      </c>
      <c r="L42" s="285">
        <v>38000</v>
      </c>
      <c r="M42" s="285">
        <v>38481</v>
      </c>
      <c r="N42" s="285">
        <v>42702</v>
      </c>
      <c r="O42" s="285">
        <v>45917</v>
      </c>
      <c r="P42" s="285">
        <v>46149</v>
      </c>
      <c r="Q42" s="285">
        <v>46298</v>
      </c>
      <c r="R42" s="285">
        <v>44734</v>
      </c>
      <c r="S42" s="285">
        <v>42311</v>
      </c>
      <c r="T42" s="285">
        <v>43226</v>
      </c>
      <c r="U42" s="285">
        <v>53048</v>
      </c>
      <c r="V42" s="285">
        <v>59059</v>
      </c>
      <c r="W42" s="285">
        <v>47351</v>
      </c>
      <c r="X42" s="285">
        <v>40906</v>
      </c>
      <c r="Y42" s="285">
        <v>41241</v>
      </c>
      <c r="Z42" s="285">
        <v>30661</v>
      </c>
      <c r="AA42" s="285">
        <v>32150</v>
      </c>
    </row>
    <row r="43" spans="1:29">
      <c r="A43" s="1106"/>
      <c r="B43" s="92" t="s">
        <v>56</v>
      </c>
      <c r="C43" s="285">
        <v>50288.101265822785</v>
      </c>
      <c r="D43" s="285">
        <v>57120.645924923912</v>
      </c>
      <c r="E43" s="285">
        <v>66077.647254852956</v>
      </c>
      <c r="F43" s="285">
        <v>71282.146398795318</v>
      </c>
      <c r="G43" s="285">
        <v>65279.551156955677</v>
      </c>
      <c r="H43" s="285">
        <v>72021.058367255362</v>
      </c>
      <c r="I43" s="285">
        <v>64639.423981928841</v>
      </c>
      <c r="J43" s="285">
        <v>62923.587627586632</v>
      </c>
      <c r="K43" s="285">
        <v>67936.446969207929</v>
      </c>
      <c r="L43" s="285">
        <v>69825.199715257448</v>
      </c>
      <c r="M43" s="285">
        <v>70728.799502384412</v>
      </c>
      <c r="N43" s="285">
        <v>79535.712612992371</v>
      </c>
      <c r="O43" s="285">
        <v>73913.888102445722</v>
      </c>
      <c r="P43" s="285">
        <v>68606.25365663394</v>
      </c>
      <c r="Q43" s="285">
        <v>78430.930247676006</v>
      </c>
      <c r="R43" s="285">
        <v>68949.792104439577</v>
      </c>
      <c r="S43" s="285">
        <v>65266.8</v>
      </c>
      <c r="T43" s="285">
        <v>67098.400000000009</v>
      </c>
      <c r="U43" s="285">
        <v>68805.600000000006</v>
      </c>
      <c r="V43" s="285">
        <v>69538.5</v>
      </c>
      <c r="W43" s="285">
        <v>57814.1</v>
      </c>
      <c r="X43" s="285">
        <v>67999.5</v>
      </c>
      <c r="Y43" s="285">
        <v>72000.600000000006</v>
      </c>
      <c r="Z43" s="285">
        <v>52876.7</v>
      </c>
      <c r="AA43" s="285">
        <v>55603.1</v>
      </c>
    </row>
    <row r="44" spans="1:29">
      <c r="A44" s="1106" t="s">
        <v>5</v>
      </c>
      <c r="B44" s="92" t="s">
        <v>84</v>
      </c>
      <c r="C44" s="285" t="s">
        <v>94</v>
      </c>
      <c r="D44" s="285" t="s">
        <v>94</v>
      </c>
      <c r="E44" s="285" t="s">
        <v>94</v>
      </c>
      <c r="F44" s="285" t="s">
        <v>94</v>
      </c>
      <c r="G44" s="285" t="s">
        <v>94</v>
      </c>
      <c r="H44" s="285" t="s">
        <v>94</v>
      </c>
      <c r="I44" s="285" t="s">
        <v>94</v>
      </c>
      <c r="J44" s="285" t="s">
        <v>94</v>
      </c>
      <c r="K44" s="285" t="s">
        <v>94</v>
      </c>
      <c r="L44" s="285" t="s">
        <v>94</v>
      </c>
      <c r="M44" s="285" t="s">
        <v>94</v>
      </c>
      <c r="N44" s="285" t="s">
        <v>94</v>
      </c>
      <c r="O44" s="285" t="s">
        <v>94</v>
      </c>
      <c r="P44" s="285" t="s">
        <v>94</v>
      </c>
      <c r="Q44" s="285" t="s">
        <v>94</v>
      </c>
      <c r="R44" s="285" t="s">
        <v>94</v>
      </c>
      <c r="S44" s="285" t="s">
        <v>94</v>
      </c>
      <c r="T44" s="285" t="s">
        <v>94</v>
      </c>
      <c r="U44" s="285" t="s">
        <v>94</v>
      </c>
      <c r="V44" s="285" t="s">
        <v>94</v>
      </c>
      <c r="W44" s="285" t="s">
        <v>94</v>
      </c>
      <c r="X44" s="285" t="s">
        <v>94</v>
      </c>
      <c r="Y44" s="285" t="s">
        <v>94</v>
      </c>
      <c r="Z44" s="285" t="s">
        <v>94</v>
      </c>
      <c r="AA44" s="285"/>
    </row>
    <row r="45" spans="1:29">
      <c r="A45" s="1106"/>
      <c r="B45" s="92" t="s">
        <v>57</v>
      </c>
      <c r="C45" s="285" t="s">
        <v>94</v>
      </c>
      <c r="D45" s="285" t="s">
        <v>94</v>
      </c>
      <c r="E45" s="285" t="s">
        <v>94</v>
      </c>
      <c r="F45" s="285" t="s">
        <v>94</v>
      </c>
      <c r="G45" s="285" t="s">
        <v>94</v>
      </c>
      <c r="H45" s="285" t="s">
        <v>94</v>
      </c>
      <c r="I45" s="285" t="s">
        <v>94</v>
      </c>
      <c r="J45" s="285" t="s">
        <v>94</v>
      </c>
      <c r="K45" s="285" t="s">
        <v>94</v>
      </c>
      <c r="L45" s="285" t="s">
        <v>94</v>
      </c>
      <c r="M45" s="285" t="s">
        <v>94</v>
      </c>
      <c r="N45" s="285" t="s">
        <v>94</v>
      </c>
      <c r="O45" s="285" t="s">
        <v>94</v>
      </c>
      <c r="P45" s="285" t="s">
        <v>94</v>
      </c>
      <c r="Q45" s="285" t="s">
        <v>94</v>
      </c>
      <c r="R45" s="285" t="s">
        <v>94</v>
      </c>
      <c r="S45" s="285" t="s">
        <v>94</v>
      </c>
      <c r="T45" s="285" t="s">
        <v>94</v>
      </c>
      <c r="U45" s="285" t="s">
        <v>94</v>
      </c>
      <c r="V45" s="285" t="s">
        <v>94</v>
      </c>
      <c r="W45" s="285" t="s">
        <v>94</v>
      </c>
      <c r="X45" s="285" t="s">
        <v>94</v>
      </c>
      <c r="Y45" s="285" t="s">
        <v>94</v>
      </c>
      <c r="Z45" s="285" t="s">
        <v>94</v>
      </c>
      <c r="AA45" s="285"/>
    </row>
    <row r="46" spans="1:29">
      <c r="A46" s="1106"/>
      <c r="B46" s="92" t="s">
        <v>524</v>
      </c>
      <c r="C46" s="285" t="s">
        <v>94</v>
      </c>
      <c r="D46" s="285" t="s">
        <v>94</v>
      </c>
      <c r="E46" s="285" t="s">
        <v>94</v>
      </c>
      <c r="F46" s="285" t="s">
        <v>94</v>
      </c>
      <c r="G46" s="285" t="s">
        <v>94</v>
      </c>
      <c r="H46" s="285" t="s">
        <v>94</v>
      </c>
      <c r="I46" s="285" t="s">
        <v>94</v>
      </c>
      <c r="J46" s="285" t="s">
        <v>94</v>
      </c>
      <c r="K46" s="285" t="s">
        <v>94</v>
      </c>
      <c r="L46" s="285" t="s">
        <v>94</v>
      </c>
      <c r="M46" s="285" t="s">
        <v>94</v>
      </c>
      <c r="N46" s="285" t="s">
        <v>94</v>
      </c>
      <c r="O46" s="285" t="s">
        <v>94</v>
      </c>
      <c r="P46" s="285" t="s">
        <v>94</v>
      </c>
      <c r="Q46" s="285" t="s">
        <v>94</v>
      </c>
      <c r="R46" s="285" t="s">
        <v>94</v>
      </c>
      <c r="S46" s="285" t="s">
        <v>94</v>
      </c>
      <c r="T46" s="285" t="s">
        <v>94</v>
      </c>
      <c r="U46" s="285" t="s">
        <v>94</v>
      </c>
      <c r="V46" s="285" t="s">
        <v>94</v>
      </c>
      <c r="W46" s="285" t="s">
        <v>94</v>
      </c>
      <c r="X46" s="285" t="s">
        <v>94</v>
      </c>
      <c r="Y46" s="285" t="s">
        <v>94</v>
      </c>
      <c r="Z46" s="285" t="s">
        <v>94</v>
      </c>
      <c r="AA46" s="285"/>
    </row>
    <row r="47" spans="1:29">
      <c r="A47" s="1106"/>
      <c r="B47" s="92" t="s">
        <v>56</v>
      </c>
      <c r="C47" s="285" t="s">
        <v>94</v>
      </c>
      <c r="D47" s="285" t="s">
        <v>94</v>
      </c>
      <c r="E47" s="285" t="s">
        <v>94</v>
      </c>
      <c r="F47" s="285" t="s">
        <v>94</v>
      </c>
      <c r="G47" s="285" t="s">
        <v>94</v>
      </c>
      <c r="H47" s="285" t="s">
        <v>94</v>
      </c>
      <c r="I47" s="285" t="s">
        <v>94</v>
      </c>
      <c r="J47" s="285" t="s">
        <v>94</v>
      </c>
      <c r="K47" s="285" t="s">
        <v>94</v>
      </c>
      <c r="L47" s="285" t="s">
        <v>94</v>
      </c>
      <c r="M47" s="285" t="s">
        <v>94</v>
      </c>
      <c r="N47" s="285" t="s">
        <v>94</v>
      </c>
      <c r="O47" s="285" t="s">
        <v>94</v>
      </c>
      <c r="P47" s="285" t="s">
        <v>94</v>
      </c>
      <c r="Q47" s="285" t="s">
        <v>94</v>
      </c>
      <c r="R47" s="285" t="s">
        <v>94</v>
      </c>
      <c r="S47" s="285" t="s">
        <v>94</v>
      </c>
      <c r="T47" s="285" t="s">
        <v>94</v>
      </c>
      <c r="U47" s="285" t="s">
        <v>94</v>
      </c>
      <c r="V47" s="285" t="s">
        <v>94</v>
      </c>
      <c r="W47" s="285" t="s">
        <v>94</v>
      </c>
      <c r="X47" s="285" t="s">
        <v>94</v>
      </c>
      <c r="Y47" s="285" t="s">
        <v>94</v>
      </c>
      <c r="Z47" s="285" t="s">
        <v>94</v>
      </c>
      <c r="AA47" s="285"/>
    </row>
    <row r="48" spans="1:29">
      <c r="A48" s="1106" t="s">
        <v>4</v>
      </c>
      <c r="B48" s="92" t="s">
        <v>84</v>
      </c>
      <c r="C48" s="285" t="s">
        <v>94</v>
      </c>
      <c r="D48" s="285" t="s">
        <v>94</v>
      </c>
      <c r="E48" s="285" t="s">
        <v>94</v>
      </c>
      <c r="F48" s="285" t="s">
        <v>94</v>
      </c>
      <c r="G48" s="285" t="s">
        <v>94</v>
      </c>
      <c r="H48" s="285" t="s">
        <v>94</v>
      </c>
      <c r="I48" s="285" t="s">
        <v>94</v>
      </c>
      <c r="J48" s="285" t="s">
        <v>94</v>
      </c>
      <c r="K48" s="285" t="s">
        <v>94</v>
      </c>
      <c r="L48" s="285" t="s">
        <v>94</v>
      </c>
      <c r="M48" s="285" t="s">
        <v>94</v>
      </c>
      <c r="N48" s="285" t="s">
        <v>94</v>
      </c>
      <c r="O48" s="285" t="s">
        <v>94</v>
      </c>
      <c r="P48" s="285" t="s">
        <v>94</v>
      </c>
      <c r="Q48" s="285" t="s">
        <v>94</v>
      </c>
      <c r="R48" s="285" t="s">
        <v>94</v>
      </c>
      <c r="S48" s="285" t="s">
        <v>94</v>
      </c>
      <c r="T48" s="285" t="s">
        <v>94</v>
      </c>
      <c r="U48" s="285" t="s">
        <v>94</v>
      </c>
      <c r="V48" s="285" t="s">
        <v>94</v>
      </c>
      <c r="W48" s="285" t="s">
        <v>94</v>
      </c>
      <c r="X48" s="285" t="s">
        <v>94</v>
      </c>
      <c r="Y48" s="285" t="s">
        <v>94</v>
      </c>
      <c r="Z48" s="285" t="s">
        <v>94</v>
      </c>
      <c r="AA48" s="285"/>
    </row>
    <row r="49" spans="1:27">
      <c r="A49" s="1106"/>
      <c r="B49" s="92" t="s">
        <v>57</v>
      </c>
      <c r="C49" s="285" t="s">
        <v>94</v>
      </c>
      <c r="D49" s="285" t="s">
        <v>94</v>
      </c>
      <c r="E49" s="285" t="s">
        <v>94</v>
      </c>
      <c r="F49" s="285" t="s">
        <v>94</v>
      </c>
      <c r="G49" s="285" t="s">
        <v>94</v>
      </c>
      <c r="H49" s="285" t="s">
        <v>94</v>
      </c>
      <c r="I49" s="285" t="s">
        <v>94</v>
      </c>
      <c r="J49" s="285" t="s">
        <v>94</v>
      </c>
      <c r="K49" s="285" t="s">
        <v>94</v>
      </c>
      <c r="L49" s="285" t="s">
        <v>94</v>
      </c>
      <c r="M49" s="285" t="s">
        <v>94</v>
      </c>
      <c r="N49" s="285" t="s">
        <v>94</v>
      </c>
      <c r="O49" s="285" t="s">
        <v>94</v>
      </c>
      <c r="P49" s="285" t="s">
        <v>94</v>
      </c>
      <c r="Q49" s="285" t="s">
        <v>94</v>
      </c>
      <c r="R49" s="285" t="s">
        <v>94</v>
      </c>
      <c r="S49" s="285" t="s">
        <v>94</v>
      </c>
      <c r="T49" s="285" t="s">
        <v>94</v>
      </c>
      <c r="U49" s="285" t="s">
        <v>94</v>
      </c>
      <c r="V49" s="285" t="s">
        <v>94</v>
      </c>
      <c r="W49" s="285" t="s">
        <v>94</v>
      </c>
      <c r="X49" s="285" t="s">
        <v>94</v>
      </c>
      <c r="Y49" s="285" t="s">
        <v>94</v>
      </c>
      <c r="Z49" s="285" t="s">
        <v>94</v>
      </c>
      <c r="AA49" s="285"/>
    </row>
    <row r="50" spans="1:27">
      <c r="A50" s="1106"/>
      <c r="B50" s="92" t="s">
        <v>524</v>
      </c>
      <c r="C50" s="285" t="s">
        <v>94</v>
      </c>
      <c r="D50" s="285" t="s">
        <v>94</v>
      </c>
      <c r="E50" s="285" t="s">
        <v>94</v>
      </c>
      <c r="F50" s="285" t="s">
        <v>94</v>
      </c>
      <c r="G50" s="285" t="s">
        <v>94</v>
      </c>
      <c r="H50" s="285" t="s">
        <v>94</v>
      </c>
      <c r="I50" s="285" t="s">
        <v>94</v>
      </c>
      <c r="J50" s="285" t="s">
        <v>94</v>
      </c>
      <c r="K50" s="285" t="s">
        <v>94</v>
      </c>
      <c r="L50" s="285" t="s">
        <v>94</v>
      </c>
      <c r="M50" s="285" t="s">
        <v>94</v>
      </c>
      <c r="N50" s="285" t="s">
        <v>94</v>
      </c>
      <c r="O50" s="285" t="s">
        <v>94</v>
      </c>
      <c r="P50" s="285" t="s">
        <v>94</v>
      </c>
      <c r="Q50" s="285" t="s">
        <v>94</v>
      </c>
      <c r="R50" s="285" t="s">
        <v>94</v>
      </c>
      <c r="S50" s="285" t="s">
        <v>94</v>
      </c>
      <c r="T50" s="285" t="s">
        <v>94</v>
      </c>
      <c r="U50" s="285" t="s">
        <v>94</v>
      </c>
      <c r="V50" s="285" t="s">
        <v>94</v>
      </c>
      <c r="W50" s="285" t="s">
        <v>94</v>
      </c>
      <c r="X50" s="285" t="s">
        <v>94</v>
      </c>
      <c r="Y50" s="285" t="s">
        <v>94</v>
      </c>
      <c r="Z50" s="285" t="s">
        <v>94</v>
      </c>
      <c r="AA50" s="285"/>
    </row>
    <row r="51" spans="1:27">
      <c r="A51" s="1106"/>
      <c r="B51" s="92" t="s">
        <v>56</v>
      </c>
      <c r="C51" s="285" t="s">
        <v>94</v>
      </c>
      <c r="D51" s="285" t="s">
        <v>94</v>
      </c>
      <c r="E51" s="285" t="s">
        <v>94</v>
      </c>
      <c r="F51" s="285" t="s">
        <v>94</v>
      </c>
      <c r="G51" s="285" t="s">
        <v>94</v>
      </c>
      <c r="H51" s="285" t="s">
        <v>94</v>
      </c>
      <c r="I51" s="285" t="s">
        <v>94</v>
      </c>
      <c r="J51" s="285" t="s">
        <v>94</v>
      </c>
      <c r="K51" s="285" t="s">
        <v>94</v>
      </c>
      <c r="L51" s="285" t="s">
        <v>94</v>
      </c>
      <c r="M51" s="285" t="s">
        <v>94</v>
      </c>
      <c r="N51" s="285" t="s">
        <v>94</v>
      </c>
      <c r="O51" s="285" t="s">
        <v>94</v>
      </c>
      <c r="P51" s="285" t="s">
        <v>94</v>
      </c>
      <c r="Q51" s="285" t="s">
        <v>94</v>
      </c>
      <c r="R51" s="285" t="s">
        <v>94</v>
      </c>
      <c r="S51" s="285" t="s">
        <v>94</v>
      </c>
      <c r="T51" s="285" t="s">
        <v>94</v>
      </c>
      <c r="U51" s="285" t="s">
        <v>94</v>
      </c>
      <c r="V51" s="285" t="s">
        <v>94</v>
      </c>
      <c r="W51" s="285" t="s">
        <v>94</v>
      </c>
      <c r="X51" s="285" t="s">
        <v>94</v>
      </c>
      <c r="Y51" s="285" t="s">
        <v>94</v>
      </c>
      <c r="Z51" s="285" t="s">
        <v>94</v>
      </c>
      <c r="AA51" s="285"/>
    </row>
    <row r="52" spans="1:27">
      <c r="A52" s="1106" t="s">
        <v>3</v>
      </c>
      <c r="B52" s="92" t="s">
        <v>84</v>
      </c>
      <c r="C52" s="800">
        <v>2729</v>
      </c>
      <c r="D52" s="800">
        <v>2542</v>
      </c>
      <c r="E52" s="800">
        <v>2931</v>
      </c>
      <c r="F52" s="800">
        <v>2560</v>
      </c>
      <c r="G52" s="800">
        <v>2315</v>
      </c>
      <c r="H52" s="800">
        <v>2595</v>
      </c>
      <c r="I52" s="800">
        <v>2313</v>
      </c>
      <c r="J52" s="800">
        <v>2360</v>
      </c>
      <c r="K52" s="800">
        <v>2350</v>
      </c>
      <c r="L52" s="800">
        <v>2265</v>
      </c>
      <c r="M52" s="800">
        <v>1985</v>
      </c>
      <c r="N52" s="800">
        <v>1897</v>
      </c>
      <c r="O52" s="800">
        <v>2019.8209999999999</v>
      </c>
      <c r="P52" s="800">
        <v>2435.2289999999998</v>
      </c>
      <c r="Q52" s="800">
        <v>2192.37</v>
      </c>
      <c r="R52" s="800">
        <v>1684.354</v>
      </c>
      <c r="S52" s="800">
        <v>1607.5920000000001</v>
      </c>
      <c r="T52" s="800">
        <v>2063.5070000000001</v>
      </c>
      <c r="U52" s="800">
        <v>2257.502</v>
      </c>
      <c r="V52" s="800">
        <v>2294.652</v>
      </c>
      <c r="W52" s="800">
        <v>2106.223</v>
      </c>
      <c r="X52" s="800">
        <v>1906</v>
      </c>
      <c r="Y52" s="701">
        <v>1996</v>
      </c>
      <c r="Z52" s="800">
        <v>2075</v>
      </c>
      <c r="AA52" s="800">
        <v>16741</v>
      </c>
    </row>
    <row r="53" spans="1:27">
      <c r="A53" s="1106"/>
      <c r="B53" s="92" t="s">
        <v>57</v>
      </c>
      <c r="C53" s="800">
        <v>23786</v>
      </c>
      <c r="D53" s="800">
        <v>21157</v>
      </c>
      <c r="E53" s="800">
        <v>23013</v>
      </c>
      <c r="F53" s="800">
        <v>20419</v>
      </c>
      <c r="G53" s="800">
        <v>19095</v>
      </c>
      <c r="H53" s="800">
        <v>21052</v>
      </c>
      <c r="I53" s="800">
        <v>20278</v>
      </c>
      <c r="J53" s="800">
        <v>19724</v>
      </c>
      <c r="K53" s="800">
        <v>19255</v>
      </c>
      <c r="L53" s="800">
        <v>18655</v>
      </c>
      <c r="M53" s="800">
        <v>16015</v>
      </c>
      <c r="N53" s="800">
        <v>16800</v>
      </c>
      <c r="O53" s="800">
        <v>17278</v>
      </c>
      <c r="P53" s="800">
        <v>20033</v>
      </c>
      <c r="Q53" s="800">
        <v>17755</v>
      </c>
      <c r="R53" s="800">
        <v>14861</v>
      </c>
      <c r="S53" s="800">
        <v>15075</v>
      </c>
      <c r="T53" s="800">
        <v>17388</v>
      </c>
      <c r="U53" s="800">
        <v>19302</v>
      </c>
      <c r="V53" s="800">
        <v>19299</v>
      </c>
      <c r="W53" s="800">
        <v>18220</v>
      </c>
      <c r="X53" s="800">
        <v>17199</v>
      </c>
      <c r="Y53" s="701">
        <v>18810</v>
      </c>
      <c r="Z53" s="285"/>
      <c r="AA53" s="285"/>
    </row>
    <row r="54" spans="1:27">
      <c r="A54" s="1106"/>
      <c r="B54" s="92" t="s">
        <v>524</v>
      </c>
      <c r="C54" s="285"/>
      <c r="D54" s="285"/>
      <c r="E54" s="285"/>
      <c r="F54" s="285"/>
      <c r="G54" s="285"/>
      <c r="H54" s="285"/>
      <c r="I54" s="285"/>
      <c r="J54" s="285"/>
      <c r="K54" s="285"/>
      <c r="L54" s="285"/>
      <c r="M54" s="285"/>
      <c r="N54" s="285"/>
      <c r="O54" s="285"/>
      <c r="P54" s="285"/>
      <c r="Q54" s="285"/>
      <c r="R54" s="285"/>
      <c r="S54" s="285"/>
      <c r="T54" s="285"/>
      <c r="U54" s="285"/>
      <c r="V54" s="285"/>
      <c r="W54" s="285"/>
      <c r="X54" s="285"/>
      <c r="Y54" s="285"/>
      <c r="Z54" s="285"/>
      <c r="AA54" s="285">
        <v>242267</v>
      </c>
    </row>
    <row r="55" spans="1:27">
      <c r="A55" s="1106"/>
      <c r="B55" s="92" t="s">
        <v>56</v>
      </c>
      <c r="C55" s="520"/>
      <c r="D55" s="520"/>
      <c r="E55" s="520"/>
      <c r="F55" s="520"/>
      <c r="G55" s="520"/>
      <c r="H55" s="520"/>
      <c r="I55" s="520"/>
      <c r="J55" s="520"/>
      <c r="K55" s="520"/>
      <c r="L55" s="520"/>
      <c r="M55" s="520"/>
      <c r="N55" s="520"/>
      <c r="O55" s="520"/>
      <c r="P55" s="520"/>
      <c r="Q55" s="520"/>
      <c r="R55" s="520"/>
      <c r="S55" s="520"/>
      <c r="T55" s="520"/>
      <c r="U55" s="520"/>
      <c r="V55" s="520"/>
      <c r="W55" s="520"/>
      <c r="X55" s="520"/>
      <c r="Y55" s="520"/>
      <c r="Z55" s="520"/>
      <c r="AA55" s="520">
        <v>69101.3</v>
      </c>
    </row>
    <row r="56" spans="1:27">
      <c r="A56" s="1107" t="s">
        <v>32</v>
      </c>
      <c r="B56" s="92" t="s">
        <v>84</v>
      </c>
      <c r="C56" s="285"/>
      <c r="D56" s="285"/>
      <c r="E56" s="285"/>
      <c r="F56" s="285">
        <v>1813</v>
      </c>
      <c r="G56" s="285">
        <v>2342</v>
      </c>
      <c r="H56" s="285">
        <v>2346</v>
      </c>
      <c r="I56" s="285">
        <v>2501</v>
      </c>
      <c r="J56" s="285">
        <v>2750</v>
      </c>
      <c r="K56" s="285">
        <v>2766</v>
      </c>
      <c r="L56" s="285">
        <v>2749</v>
      </c>
      <c r="M56" s="285">
        <v>2569.645</v>
      </c>
      <c r="N56" s="285">
        <v>3021.3139999999999</v>
      </c>
      <c r="O56" s="285">
        <v>2716.6190000000001</v>
      </c>
      <c r="P56" s="285">
        <v>2992.1770000000001</v>
      </c>
      <c r="Q56" s="285">
        <v>493.39100000000002</v>
      </c>
      <c r="R56" s="285">
        <v>3133.06979</v>
      </c>
      <c r="S56" s="285">
        <v>446.70800000000003</v>
      </c>
      <c r="T56" s="285">
        <v>3060.61</v>
      </c>
      <c r="U56" s="285">
        <v>3117.8119999999999</v>
      </c>
      <c r="V56" s="285">
        <v>3589</v>
      </c>
      <c r="W56" s="285">
        <v>3387</v>
      </c>
      <c r="X56" s="285">
        <v>635.62699999999995</v>
      </c>
      <c r="Y56" s="285">
        <v>3264.7538300000001</v>
      </c>
      <c r="Z56" s="285"/>
      <c r="AA56" s="285">
        <v>3343.9552599999997</v>
      </c>
    </row>
    <row r="57" spans="1:27">
      <c r="A57" s="1107"/>
      <c r="B57" s="92" t="s">
        <v>57</v>
      </c>
      <c r="C57" s="285"/>
      <c r="D57" s="285"/>
      <c r="E57" s="285"/>
      <c r="F57" s="285">
        <v>18000</v>
      </c>
      <c r="G57" s="285">
        <v>18000</v>
      </c>
      <c r="H57" s="285">
        <v>20000</v>
      </c>
      <c r="I57" s="285">
        <v>21000</v>
      </c>
      <c r="J57" s="285">
        <v>23000</v>
      </c>
      <c r="K57" s="285">
        <v>23000</v>
      </c>
      <c r="L57" s="285">
        <v>23000</v>
      </c>
      <c r="M57" s="285">
        <v>52887.4</v>
      </c>
      <c r="N57" s="285">
        <v>57073.4</v>
      </c>
      <c r="O57" s="285">
        <v>56712.59</v>
      </c>
      <c r="P57" s="285">
        <v>58500.6</v>
      </c>
      <c r="Q57" s="285">
        <v>64000</v>
      </c>
      <c r="R57" s="285">
        <v>44002.96</v>
      </c>
      <c r="S57" s="285">
        <v>53398</v>
      </c>
      <c r="T57" s="285">
        <v>43780</v>
      </c>
      <c r="U57" s="285">
        <v>135488.9</v>
      </c>
      <c r="V57" s="285" t="s">
        <v>595</v>
      </c>
      <c r="W57" s="285">
        <v>58958</v>
      </c>
      <c r="X57" s="285">
        <v>14318</v>
      </c>
      <c r="Y57" s="285">
        <v>45197.66</v>
      </c>
      <c r="Z57" s="285"/>
      <c r="AA57" s="285"/>
    </row>
    <row r="58" spans="1:27">
      <c r="A58" s="1107"/>
      <c r="B58" s="92" t="s">
        <v>524</v>
      </c>
      <c r="C58" s="285">
        <v>15000</v>
      </c>
      <c r="D58" s="285">
        <v>16000</v>
      </c>
      <c r="E58" s="285">
        <v>16500</v>
      </c>
      <c r="F58" s="285">
        <v>18000</v>
      </c>
      <c r="G58" s="285">
        <v>18000</v>
      </c>
      <c r="H58" s="285">
        <v>20000</v>
      </c>
      <c r="I58" s="285">
        <v>21000</v>
      </c>
      <c r="J58" s="285">
        <v>32000</v>
      </c>
      <c r="K58" s="285">
        <v>40000</v>
      </c>
      <c r="L58" s="285">
        <v>45000</v>
      </c>
      <c r="M58" s="285">
        <v>48597</v>
      </c>
      <c r="N58" s="285">
        <v>57073</v>
      </c>
      <c r="O58" s="285">
        <v>56713</v>
      </c>
      <c r="P58" s="285">
        <v>58500</v>
      </c>
      <c r="Q58" s="285">
        <v>49867</v>
      </c>
      <c r="R58" s="285">
        <v>48058</v>
      </c>
      <c r="S58" s="285">
        <v>45230</v>
      </c>
      <c r="T58" s="285">
        <v>43779</v>
      </c>
      <c r="U58" s="285">
        <v>44598</v>
      </c>
      <c r="V58" s="285">
        <v>51344</v>
      </c>
      <c r="W58" s="285">
        <v>50923</v>
      </c>
      <c r="X58" s="285">
        <v>49272</v>
      </c>
      <c r="Y58" s="285">
        <v>48622</v>
      </c>
      <c r="Z58" s="285">
        <v>48778</v>
      </c>
      <c r="AA58" s="285">
        <v>48196</v>
      </c>
    </row>
    <row r="59" spans="1:27">
      <c r="A59" s="1107"/>
      <c r="B59" s="92" t="s">
        <v>56</v>
      </c>
      <c r="C59" s="285"/>
      <c r="D59" s="285"/>
      <c r="E59" s="285"/>
      <c r="F59" s="285">
        <v>100722.22222222222</v>
      </c>
      <c r="G59" s="285">
        <v>130111.11111111111</v>
      </c>
      <c r="H59" s="285">
        <v>117300</v>
      </c>
      <c r="I59" s="285">
        <v>119095.23809523809</v>
      </c>
      <c r="J59" s="285">
        <v>119565.21739130435</v>
      </c>
      <c r="K59" s="285">
        <v>120260.86956521739</v>
      </c>
      <c r="L59" s="285">
        <v>119521.73913043478</v>
      </c>
      <c r="M59" s="520">
        <v>48587.092577816264</v>
      </c>
      <c r="N59" s="520">
        <v>52937.340337179841</v>
      </c>
      <c r="O59" s="520">
        <v>47901.515342536819</v>
      </c>
      <c r="P59" s="520">
        <v>51147.800193502291</v>
      </c>
      <c r="Q59" s="520">
        <v>7709.234375</v>
      </c>
      <c r="R59" s="520">
        <v>71201.341682468628</v>
      </c>
      <c r="S59" s="520">
        <v>8365.6316715981866</v>
      </c>
      <c r="T59" s="520">
        <v>69908.862494289628</v>
      </c>
      <c r="U59" s="520">
        <v>23011.567737283276</v>
      </c>
      <c r="V59" s="285"/>
      <c r="W59" s="520">
        <v>57447.674615828219</v>
      </c>
      <c r="X59" s="520">
        <v>44393.56055314988</v>
      </c>
      <c r="Y59" s="520">
        <v>72232.806521399558</v>
      </c>
      <c r="Z59" s="285">
        <v>73575.100000000006</v>
      </c>
      <c r="AA59" s="285">
        <v>69382.600000000006</v>
      </c>
    </row>
    <row r="60" spans="1:27">
      <c r="A60" s="1106" t="s">
        <v>1</v>
      </c>
      <c r="B60" s="92" t="s">
        <v>84</v>
      </c>
      <c r="C60" s="285">
        <v>1600</v>
      </c>
      <c r="D60" s="285">
        <v>2000</v>
      </c>
      <c r="E60" s="285">
        <v>2300</v>
      </c>
      <c r="F60" s="285">
        <v>2300</v>
      </c>
      <c r="G60" s="285">
        <v>2500</v>
      </c>
      <c r="H60" s="285">
        <v>2500</v>
      </c>
      <c r="I60" s="285">
        <v>2500</v>
      </c>
      <c r="J60" s="285">
        <v>2500</v>
      </c>
      <c r="K60" s="285">
        <v>2050</v>
      </c>
      <c r="L60" s="285">
        <v>3200</v>
      </c>
      <c r="M60" s="285">
        <v>4050</v>
      </c>
      <c r="N60" s="285">
        <v>3500</v>
      </c>
      <c r="O60" s="285">
        <v>3900</v>
      </c>
      <c r="P60" s="285">
        <v>4000</v>
      </c>
      <c r="Q60" s="285">
        <v>4600</v>
      </c>
      <c r="R60" s="285">
        <v>4400</v>
      </c>
      <c r="S60" s="285">
        <v>4478.3320000000003</v>
      </c>
      <c r="T60" s="285">
        <v>4628.0320000000002</v>
      </c>
      <c r="U60" s="285">
        <v>4630</v>
      </c>
      <c r="V60" s="285">
        <v>4994.3019999999997</v>
      </c>
      <c r="W60" s="285">
        <v>4483.1881700000004</v>
      </c>
      <c r="X60" s="285">
        <v>4250</v>
      </c>
      <c r="Y60" s="285">
        <v>4550</v>
      </c>
      <c r="Z60" s="285">
        <v>4652.8694699999996</v>
      </c>
      <c r="AA60" s="285">
        <v>4893.7174699999996</v>
      </c>
    </row>
    <row r="61" spans="1:27">
      <c r="A61" s="1106"/>
      <c r="B61" s="92" t="s">
        <v>57</v>
      </c>
      <c r="C61" s="285">
        <v>15000</v>
      </c>
      <c r="D61" s="285">
        <v>19000</v>
      </c>
      <c r="E61" s="285">
        <v>22000</v>
      </c>
      <c r="F61" s="285">
        <v>22000</v>
      </c>
      <c r="G61" s="285">
        <v>24000</v>
      </c>
      <c r="H61" s="285">
        <v>24000</v>
      </c>
      <c r="I61" s="285">
        <v>24000</v>
      </c>
      <c r="J61" s="285">
        <v>24000</v>
      </c>
      <c r="K61" s="285">
        <v>19500</v>
      </c>
      <c r="L61" s="285">
        <v>30500</v>
      </c>
      <c r="M61" s="285">
        <v>38500</v>
      </c>
      <c r="N61" s="285">
        <v>33000</v>
      </c>
      <c r="O61" s="285">
        <v>39000</v>
      </c>
      <c r="P61" s="285">
        <v>39000</v>
      </c>
      <c r="Q61" s="285"/>
      <c r="R61" s="285"/>
      <c r="S61" s="285"/>
      <c r="T61" s="285"/>
      <c r="U61" s="285"/>
      <c r="V61" s="285"/>
      <c r="W61" s="285"/>
      <c r="X61" s="285"/>
      <c r="Y61" s="285"/>
      <c r="Z61" s="285"/>
      <c r="AA61" s="285"/>
    </row>
    <row r="62" spans="1:27">
      <c r="A62" s="1106"/>
      <c r="B62" s="92" t="s">
        <v>524</v>
      </c>
      <c r="C62" s="285">
        <v>15000</v>
      </c>
      <c r="D62" s="285">
        <v>19000</v>
      </c>
      <c r="E62" s="285">
        <v>22000</v>
      </c>
      <c r="F62" s="285">
        <v>22000</v>
      </c>
      <c r="G62" s="285">
        <v>22500</v>
      </c>
      <c r="H62" s="285">
        <v>22000</v>
      </c>
      <c r="I62" s="285">
        <v>24000</v>
      </c>
      <c r="J62" s="285">
        <v>24000</v>
      </c>
      <c r="K62" s="285">
        <v>19500</v>
      </c>
      <c r="L62" s="285">
        <v>30500</v>
      </c>
      <c r="M62" s="285">
        <v>33000</v>
      </c>
      <c r="N62" s="285">
        <v>33000</v>
      </c>
      <c r="O62" s="285">
        <v>39000</v>
      </c>
      <c r="P62" s="285">
        <v>39000</v>
      </c>
      <c r="Q62" s="285">
        <v>44488</v>
      </c>
      <c r="R62" s="285">
        <v>42434</v>
      </c>
      <c r="S62" s="285">
        <v>43259</v>
      </c>
      <c r="T62" s="285">
        <v>44734</v>
      </c>
      <c r="U62" s="285">
        <v>44782</v>
      </c>
      <c r="V62" s="285">
        <v>48336</v>
      </c>
      <c r="W62" s="285">
        <v>43172</v>
      </c>
      <c r="X62" s="285">
        <v>40947</v>
      </c>
      <c r="Y62" s="285">
        <v>43850</v>
      </c>
      <c r="Z62" s="285">
        <v>44854</v>
      </c>
      <c r="AA62" s="285">
        <v>47200</v>
      </c>
    </row>
    <row r="63" spans="1:27">
      <c r="A63" s="1106"/>
      <c r="B63" s="92" t="s">
        <v>56</v>
      </c>
      <c r="C63" s="285">
        <v>106666.66666666667</v>
      </c>
      <c r="D63" s="285">
        <v>105263.15789473684</v>
      </c>
      <c r="E63" s="285">
        <v>104545.45454545454</v>
      </c>
      <c r="F63" s="285">
        <v>104545.45454545454</v>
      </c>
      <c r="G63" s="285">
        <v>104166.66666666667</v>
      </c>
      <c r="H63" s="285">
        <v>104166.66666666667</v>
      </c>
      <c r="I63" s="285">
        <v>104166.66666666667</v>
      </c>
      <c r="J63" s="285">
        <v>104166.66666666667</v>
      </c>
      <c r="K63" s="285">
        <v>105128.20512820513</v>
      </c>
      <c r="L63" s="285">
        <v>104918.03278688525</v>
      </c>
      <c r="M63" s="285">
        <v>105194.8051948052</v>
      </c>
      <c r="N63" s="285">
        <v>106060.60606060606</v>
      </c>
      <c r="O63" s="285">
        <v>100000</v>
      </c>
      <c r="P63" s="285">
        <v>102564.10256410256</v>
      </c>
      <c r="Q63" s="285">
        <v>103398.70000000001</v>
      </c>
      <c r="R63" s="285">
        <v>103690.40000000001</v>
      </c>
      <c r="S63" s="285">
        <v>103523.70000000001</v>
      </c>
      <c r="T63" s="285">
        <v>103456.70000000001</v>
      </c>
      <c r="U63" s="285">
        <v>103389.8</v>
      </c>
      <c r="V63" s="285">
        <v>103324.70000000001</v>
      </c>
      <c r="W63" s="285">
        <v>103845.8</v>
      </c>
      <c r="X63" s="285">
        <v>103792.4</v>
      </c>
      <c r="Y63" s="285">
        <v>103762.6</v>
      </c>
      <c r="Z63" s="285">
        <v>103733.3</v>
      </c>
      <c r="AA63" s="285">
        <v>103679.9</v>
      </c>
    </row>
    <row r="64" spans="1:27">
      <c r="A64" s="1106" t="s">
        <v>0</v>
      </c>
      <c r="B64" s="92" t="s">
        <v>84</v>
      </c>
      <c r="C64" s="285">
        <v>4227.5</v>
      </c>
      <c r="D64" s="285">
        <v>4100</v>
      </c>
      <c r="E64" s="285">
        <v>4200</v>
      </c>
      <c r="F64" s="285">
        <v>4533</v>
      </c>
      <c r="G64" s="285">
        <v>4121</v>
      </c>
      <c r="H64" s="285">
        <v>3290</v>
      </c>
      <c r="I64" s="285">
        <v>3100</v>
      </c>
      <c r="J64" s="285">
        <v>3000</v>
      </c>
      <c r="K64" s="285">
        <v>3100</v>
      </c>
      <c r="L64" s="285">
        <v>3100</v>
      </c>
      <c r="M64" s="285">
        <v>3100</v>
      </c>
      <c r="N64" s="285">
        <v>3100</v>
      </c>
      <c r="O64" s="285">
        <v>3700</v>
      </c>
      <c r="P64" s="285">
        <v>4000</v>
      </c>
      <c r="Q64" s="285"/>
      <c r="R64" s="285"/>
      <c r="S64" s="285">
        <v>3483</v>
      </c>
      <c r="T64" s="285">
        <v>3101</v>
      </c>
      <c r="U64" s="285">
        <v>3582.9940000000001</v>
      </c>
      <c r="V64" s="285">
        <v>3562</v>
      </c>
      <c r="W64" s="285">
        <v>5860.9309999999996</v>
      </c>
      <c r="X64" s="285">
        <v>5886.527</v>
      </c>
      <c r="Y64" s="285">
        <v>5116</v>
      </c>
      <c r="Z64" s="285">
        <v>5670.26566</v>
      </c>
      <c r="AA64" s="285">
        <v>6617.424</v>
      </c>
    </row>
    <row r="65" spans="1:27">
      <c r="A65" s="1106"/>
      <c r="B65" s="92" t="s">
        <v>57</v>
      </c>
      <c r="C65" s="285">
        <v>43000</v>
      </c>
      <c r="D65" s="285">
        <v>42000</v>
      </c>
      <c r="E65" s="285">
        <v>40000</v>
      </c>
      <c r="F65" s="285">
        <v>45000</v>
      </c>
      <c r="G65" s="285">
        <v>44000</v>
      </c>
      <c r="H65" s="285">
        <v>43000</v>
      </c>
      <c r="I65" s="285">
        <v>40000</v>
      </c>
      <c r="J65" s="285">
        <v>36000</v>
      </c>
      <c r="K65" s="285">
        <v>39000</v>
      </c>
      <c r="L65" s="285">
        <v>39000</v>
      </c>
      <c r="M65" s="285">
        <v>39000</v>
      </c>
      <c r="N65" s="285">
        <v>39000</v>
      </c>
      <c r="O65" s="285">
        <v>45000</v>
      </c>
      <c r="P65" s="285">
        <v>50000</v>
      </c>
      <c r="Q65" s="285">
        <v>63429.936581147304</v>
      </c>
      <c r="R65" s="285">
        <v>63429.936581147304</v>
      </c>
      <c r="S65" s="285"/>
      <c r="T65" s="285"/>
      <c r="U65" s="285"/>
      <c r="V65" s="285"/>
      <c r="W65" s="285"/>
      <c r="X65" s="285"/>
      <c r="Y65" s="285"/>
      <c r="Z65" s="285"/>
      <c r="AA65" s="285"/>
    </row>
    <row r="66" spans="1:27">
      <c r="A66" s="1106"/>
      <c r="B66" s="92" t="s">
        <v>524</v>
      </c>
      <c r="C66" s="285">
        <v>44000</v>
      </c>
      <c r="D66" s="285">
        <v>40958</v>
      </c>
      <c r="E66" s="285">
        <v>38791</v>
      </c>
      <c r="F66" s="285">
        <v>45000</v>
      </c>
      <c r="G66" s="285">
        <v>44000</v>
      </c>
      <c r="H66" s="285">
        <v>44788</v>
      </c>
      <c r="I66" s="285">
        <v>43480</v>
      </c>
      <c r="J66" s="285">
        <v>35580</v>
      </c>
      <c r="K66" s="285">
        <v>35320</v>
      </c>
      <c r="L66" s="285">
        <v>36174</v>
      </c>
      <c r="M66" s="285">
        <v>40663</v>
      </c>
      <c r="N66" s="285">
        <v>42828</v>
      </c>
      <c r="O66" s="285">
        <v>53486</v>
      </c>
      <c r="P66" s="285">
        <v>46605</v>
      </c>
      <c r="Q66" s="285">
        <v>43121</v>
      </c>
      <c r="R66" s="285">
        <v>43094</v>
      </c>
      <c r="S66" s="285">
        <v>43500</v>
      </c>
      <c r="T66" s="285">
        <v>41000</v>
      </c>
      <c r="U66" s="285">
        <v>45000</v>
      </c>
      <c r="V66" s="285">
        <v>46000</v>
      </c>
      <c r="W66" s="285">
        <v>74189</v>
      </c>
      <c r="X66" s="285">
        <v>74513</v>
      </c>
      <c r="Y66" s="285">
        <v>74684</v>
      </c>
      <c r="Z66" s="285">
        <v>79722</v>
      </c>
      <c r="AA66" s="285">
        <v>79728</v>
      </c>
    </row>
    <row r="67" spans="1:27">
      <c r="A67" s="1106"/>
      <c r="B67" s="92" t="s">
        <v>56</v>
      </c>
      <c r="C67" s="285">
        <v>98313.953488372092</v>
      </c>
      <c r="D67" s="285">
        <v>97619.047619047618</v>
      </c>
      <c r="E67" s="285">
        <v>105000</v>
      </c>
      <c r="F67" s="285">
        <v>100733.33333333333</v>
      </c>
      <c r="G67" s="285">
        <v>93659.090909090912</v>
      </c>
      <c r="H67" s="285">
        <v>76511.627906976748</v>
      </c>
      <c r="I67" s="285">
        <v>77500</v>
      </c>
      <c r="J67" s="285">
        <v>83333.333333333328</v>
      </c>
      <c r="K67" s="285">
        <v>79487.179487179485</v>
      </c>
      <c r="L67" s="285">
        <v>79487.179487179485</v>
      </c>
      <c r="M67" s="285">
        <v>79487.179487179485</v>
      </c>
      <c r="N67" s="285">
        <v>79487.179487179485</v>
      </c>
      <c r="O67" s="285">
        <v>82222.222222222219</v>
      </c>
      <c r="P67" s="285">
        <v>80000</v>
      </c>
      <c r="Q67" s="285"/>
      <c r="R67" s="285"/>
      <c r="S67" s="285">
        <v>80069</v>
      </c>
      <c r="T67" s="285">
        <v>75634.100000000006</v>
      </c>
      <c r="U67" s="285">
        <v>79622.100000000006</v>
      </c>
      <c r="V67" s="285">
        <v>77434.8</v>
      </c>
      <c r="W67" s="285">
        <v>79000</v>
      </c>
      <c r="X67" s="285">
        <v>79000</v>
      </c>
      <c r="Y67" s="285">
        <v>68502</v>
      </c>
      <c r="Z67" s="285">
        <v>71125.5</v>
      </c>
      <c r="AA67" s="285">
        <v>83000</v>
      </c>
    </row>
    <row r="68" spans="1:27">
      <c r="A68" s="17"/>
      <c r="B68" s="17"/>
      <c r="C68" s="17"/>
      <c r="D68" s="17"/>
      <c r="E68" s="17"/>
      <c r="F68" s="17"/>
      <c r="G68" s="17"/>
      <c r="H68" s="17"/>
      <c r="I68" s="17"/>
      <c r="J68" s="17"/>
      <c r="K68" s="17"/>
      <c r="L68" s="17"/>
      <c r="M68" s="17"/>
      <c r="P68" s="17"/>
    </row>
    <row r="69" spans="1:27" ht="14.65" customHeight="1">
      <c r="A69" s="44" t="s">
        <v>18</v>
      </c>
      <c r="B69" s="13"/>
      <c r="D69" s="13"/>
      <c r="E69" s="13"/>
      <c r="F69" s="13"/>
      <c r="G69" s="13"/>
      <c r="H69" s="13"/>
      <c r="I69" s="13"/>
      <c r="J69" s="13"/>
      <c r="K69" s="13"/>
      <c r="L69" s="13"/>
      <c r="M69" s="13"/>
      <c r="P69" s="17"/>
    </row>
    <row r="70" spans="1:27">
      <c r="A70" s="17"/>
      <c r="B70" s="17"/>
      <c r="D70" s="43"/>
      <c r="E70" s="43"/>
      <c r="F70" s="43"/>
      <c r="G70" s="43"/>
      <c r="H70" s="43"/>
      <c r="I70" s="43"/>
      <c r="J70" s="43"/>
      <c r="K70" s="43"/>
      <c r="L70" s="43"/>
      <c r="M70" s="43"/>
      <c r="P70" s="17"/>
    </row>
    <row r="71" spans="1:27" ht="14.65" customHeight="1">
      <c r="A71" s="13" t="s">
        <v>262</v>
      </c>
      <c r="B71" s="17"/>
      <c r="D71" s="17"/>
      <c r="E71" s="17"/>
      <c r="F71" s="17"/>
      <c r="G71" s="17"/>
      <c r="H71" s="17"/>
      <c r="I71" s="17"/>
      <c r="J71" s="17"/>
      <c r="K71" s="17"/>
      <c r="L71" s="17"/>
      <c r="M71" s="17"/>
      <c r="P71" s="17"/>
    </row>
    <row r="72" spans="1:27">
      <c r="A72" s="43"/>
      <c r="B72" s="17"/>
      <c r="D72" s="17"/>
      <c r="E72" s="17"/>
      <c r="F72" s="17"/>
      <c r="G72" s="17"/>
      <c r="H72" s="17"/>
      <c r="I72" s="17"/>
      <c r="J72" s="17"/>
      <c r="K72" s="17"/>
      <c r="L72" s="17"/>
      <c r="M72" s="17"/>
      <c r="P72" s="17"/>
    </row>
    <row r="73" spans="1:27" ht="14.65" customHeight="1">
      <c r="A73" s="17" t="s">
        <v>124</v>
      </c>
      <c r="B73" s="57"/>
      <c r="D73" s="42"/>
      <c r="E73" s="42"/>
      <c r="F73" s="42"/>
      <c r="G73" s="42"/>
      <c r="H73" s="42"/>
      <c r="I73" s="42"/>
      <c r="J73" s="42"/>
      <c r="K73" s="42"/>
      <c r="L73" s="42"/>
      <c r="M73" s="42"/>
      <c r="P73" s="17"/>
    </row>
    <row r="74" spans="1:27">
      <c r="A74" s="17"/>
      <c r="B74" s="17"/>
      <c r="C74" s="42"/>
      <c r="D74" s="42"/>
      <c r="E74" s="42"/>
      <c r="F74" s="42"/>
      <c r="G74" s="42"/>
      <c r="H74" s="42"/>
      <c r="I74" s="42"/>
      <c r="J74" s="42"/>
      <c r="K74" s="42"/>
      <c r="L74" s="42"/>
      <c r="M74" s="42"/>
      <c r="P74" s="17"/>
    </row>
    <row r="75" spans="1:27">
      <c r="A75" s="17" t="s">
        <v>563</v>
      </c>
      <c r="B75" s="17"/>
      <c r="C75" s="42"/>
      <c r="D75" s="42"/>
      <c r="E75" s="42"/>
      <c r="F75" s="42"/>
      <c r="G75" s="42"/>
      <c r="H75" s="42"/>
      <c r="I75" s="42"/>
      <c r="J75" s="42"/>
      <c r="K75" s="42"/>
      <c r="L75" s="42"/>
      <c r="M75" s="42"/>
      <c r="P75" s="17"/>
    </row>
    <row r="76" spans="1:27">
      <c r="A76" s="17"/>
      <c r="B76" s="17"/>
      <c r="C76" s="42"/>
      <c r="D76" s="42"/>
      <c r="E76" s="42"/>
      <c r="F76" s="42"/>
      <c r="G76" s="42"/>
      <c r="H76" s="42"/>
      <c r="I76" s="42"/>
      <c r="J76" s="42"/>
      <c r="K76" s="42"/>
      <c r="L76" s="42"/>
      <c r="M76" s="42"/>
      <c r="P76" s="17"/>
    </row>
    <row r="77" spans="1:27">
      <c r="A77" s="17" t="s">
        <v>2934</v>
      </c>
      <c r="B77" s="17"/>
      <c r="C77" s="17"/>
      <c r="D77" s="17"/>
      <c r="E77" s="17"/>
      <c r="F77" s="17"/>
      <c r="G77" s="17"/>
      <c r="H77" s="17"/>
      <c r="I77" s="17"/>
      <c r="J77" s="17"/>
      <c r="K77" s="17"/>
      <c r="L77" s="17"/>
      <c r="M77" s="17"/>
      <c r="P77" s="17"/>
    </row>
    <row r="78" spans="1:27">
      <c r="B78" s="17"/>
      <c r="C78" s="17"/>
      <c r="D78" s="17"/>
      <c r="E78" s="17"/>
      <c r="F78" s="17"/>
      <c r="G78" s="17"/>
      <c r="H78" s="17"/>
      <c r="I78" s="17"/>
      <c r="J78" s="17"/>
      <c r="K78" s="17"/>
      <c r="L78" s="17"/>
      <c r="M78" s="17"/>
      <c r="P78" s="17"/>
    </row>
    <row r="79" spans="1:27">
      <c r="A79" s="17" t="s">
        <v>2933</v>
      </c>
      <c r="B79" s="17"/>
      <c r="C79" s="17"/>
      <c r="D79" s="17"/>
      <c r="E79" s="17"/>
      <c r="F79" s="17"/>
      <c r="G79" s="17"/>
      <c r="H79" s="17"/>
      <c r="I79" s="17"/>
      <c r="J79" s="17"/>
      <c r="K79" s="17"/>
      <c r="L79" s="17"/>
      <c r="M79" s="17"/>
      <c r="P79" s="17"/>
    </row>
    <row r="80" spans="1:27">
      <c r="A80" s="17"/>
      <c r="B80" s="17"/>
      <c r="C80" s="17"/>
      <c r="D80" s="17"/>
      <c r="E80" s="17"/>
      <c r="F80" s="17"/>
      <c r="G80" s="17"/>
      <c r="H80" s="17"/>
      <c r="I80" s="17"/>
      <c r="J80" s="17"/>
      <c r="K80" s="17"/>
      <c r="L80" s="17"/>
      <c r="M80" s="17"/>
      <c r="P80" s="17"/>
    </row>
    <row r="81" spans="1:16">
      <c r="A81" s="53" t="s">
        <v>2738</v>
      </c>
      <c r="B81" s="17"/>
      <c r="C81" s="17"/>
      <c r="D81" s="17"/>
      <c r="E81" s="17"/>
      <c r="F81" s="17"/>
      <c r="G81" s="17"/>
      <c r="H81" s="17"/>
      <c r="I81" s="17"/>
      <c r="J81" s="17"/>
      <c r="K81" s="17"/>
      <c r="L81" s="17"/>
      <c r="M81" s="17"/>
      <c r="P81" s="17"/>
    </row>
    <row r="82" spans="1:16">
      <c r="A82" s="17"/>
      <c r="B82" s="17"/>
      <c r="C82" s="17"/>
      <c r="D82" s="17"/>
      <c r="E82" s="17"/>
      <c r="F82" s="17"/>
      <c r="G82" s="17"/>
      <c r="H82" s="17"/>
      <c r="I82" s="17"/>
      <c r="J82" s="17"/>
      <c r="K82" s="17"/>
      <c r="L82" s="17"/>
      <c r="M82" s="17"/>
      <c r="P82" s="17"/>
    </row>
    <row r="83" spans="1:16">
      <c r="A83" s="42" t="s">
        <v>3094</v>
      </c>
      <c r="B83" s="17"/>
      <c r="C83" s="17"/>
      <c r="D83" s="17"/>
      <c r="E83" s="17"/>
      <c r="F83" s="17"/>
      <c r="G83" s="17"/>
      <c r="H83" s="17"/>
      <c r="I83" s="17"/>
      <c r="J83" s="17"/>
      <c r="K83" s="17"/>
      <c r="L83" s="17"/>
      <c r="M83" s="17"/>
      <c r="P83" s="17"/>
    </row>
    <row r="84" spans="1:16">
      <c r="A84" s="42"/>
      <c r="B84" s="17"/>
      <c r="C84" s="17"/>
      <c r="D84" s="17"/>
      <c r="E84" s="17"/>
      <c r="F84" s="17"/>
      <c r="G84" s="17"/>
      <c r="H84" s="17"/>
      <c r="I84" s="17"/>
      <c r="J84" s="17"/>
      <c r="K84" s="17"/>
      <c r="L84" s="17"/>
      <c r="M84" s="17"/>
      <c r="P84" s="17"/>
    </row>
    <row r="85" spans="1:16">
      <c r="A85" s="42" t="s">
        <v>3096</v>
      </c>
      <c r="B85" s="17"/>
      <c r="C85" s="17"/>
      <c r="D85" s="17"/>
      <c r="E85" s="17"/>
      <c r="F85" s="17"/>
      <c r="G85" s="17"/>
      <c r="H85" s="17"/>
      <c r="I85" s="17"/>
      <c r="J85" s="17"/>
      <c r="K85" s="17"/>
      <c r="L85" s="17"/>
      <c r="M85" s="17"/>
      <c r="P85" s="17"/>
    </row>
    <row r="86" spans="1:16">
      <c r="A86" s="42"/>
      <c r="B86" s="17"/>
      <c r="C86" s="17"/>
      <c r="D86" s="17"/>
      <c r="E86" s="17"/>
      <c r="F86" s="17"/>
      <c r="G86" s="17"/>
      <c r="H86" s="17"/>
      <c r="I86" s="17"/>
      <c r="J86" s="17"/>
      <c r="K86" s="17"/>
      <c r="L86" s="17"/>
      <c r="M86" s="17"/>
      <c r="P86" s="17"/>
    </row>
    <row r="87" spans="1:16">
      <c r="A87" s="42" t="s">
        <v>3095</v>
      </c>
      <c r="B87" s="17"/>
      <c r="C87" s="17"/>
      <c r="D87" s="17"/>
      <c r="E87" s="17"/>
      <c r="F87" s="17"/>
      <c r="G87" s="17"/>
      <c r="H87" s="17"/>
      <c r="I87" s="17"/>
      <c r="J87" s="17"/>
      <c r="K87" s="17"/>
      <c r="L87" s="17"/>
      <c r="M87" s="17"/>
      <c r="P87" s="17"/>
    </row>
    <row r="88" spans="1:16">
      <c r="B88" s="17"/>
      <c r="C88" s="17"/>
      <c r="D88" s="17"/>
      <c r="E88" s="17"/>
      <c r="F88" s="17"/>
      <c r="G88" s="17"/>
      <c r="H88" s="17"/>
      <c r="I88" s="17"/>
      <c r="J88" s="17"/>
      <c r="K88" s="17"/>
      <c r="L88" s="17"/>
      <c r="M88" s="17"/>
      <c r="P88" s="17"/>
    </row>
    <row r="89" spans="1:16">
      <c r="A89" s="17" t="s">
        <v>3370</v>
      </c>
      <c r="B89" s="17"/>
      <c r="C89" s="17"/>
      <c r="D89" s="17"/>
      <c r="E89" s="17"/>
      <c r="F89" s="17"/>
      <c r="G89" s="17"/>
      <c r="H89" s="17"/>
      <c r="I89" s="17"/>
      <c r="J89" s="17"/>
      <c r="K89" s="17"/>
      <c r="L89" s="17"/>
      <c r="M89" s="17"/>
      <c r="P89" s="17"/>
    </row>
    <row r="90" spans="1:16">
      <c r="A90" s="42" t="s">
        <v>102</v>
      </c>
      <c r="B90" s="17"/>
      <c r="C90" s="17"/>
      <c r="D90" s="17"/>
      <c r="E90" s="17"/>
      <c r="F90" s="17"/>
      <c r="G90" s="17"/>
      <c r="H90" s="17"/>
      <c r="I90" s="17"/>
      <c r="J90" s="17"/>
      <c r="K90" s="17"/>
      <c r="L90" s="17"/>
      <c r="M90" s="17"/>
      <c r="P90" s="17"/>
    </row>
    <row r="91" spans="1:16">
      <c r="A91" s="17"/>
      <c r="B91" s="17"/>
      <c r="C91" s="17"/>
      <c r="D91" s="17"/>
      <c r="E91" s="17"/>
      <c r="F91" s="17"/>
      <c r="G91" s="17"/>
      <c r="H91" s="17"/>
      <c r="I91" s="17"/>
      <c r="J91" s="17"/>
      <c r="K91" s="17"/>
      <c r="L91" s="17"/>
      <c r="M91" s="17"/>
      <c r="P91" s="17"/>
    </row>
    <row r="92" spans="1:16">
      <c r="A92" s="17"/>
      <c r="B92" s="17"/>
      <c r="C92" s="17"/>
      <c r="D92" s="17"/>
      <c r="E92" s="17"/>
      <c r="F92" s="17"/>
      <c r="G92" s="17"/>
      <c r="H92" s="17"/>
      <c r="I92" s="17"/>
      <c r="J92" s="17"/>
      <c r="K92" s="17"/>
      <c r="L92" s="17"/>
      <c r="M92" s="17"/>
      <c r="P92" s="17"/>
    </row>
    <row r="93" spans="1:16">
      <c r="A93" s="17"/>
      <c r="B93" s="17"/>
      <c r="C93" s="17"/>
      <c r="D93" s="17"/>
      <c r="E93" s="17"/>
      <c r="F93" s="17"/>
      <c r="G93" s="17"/>
      <c r="H93" s="17"/>
      <c r="I93" s="17"/>
      <c r="J93" s="17"/>
      <c r="K93" s="17"/>
      <c r="L93" s="17"/>
      <c r="M93" s="17"/>
      <c r="P93" s="17"/>
    </row>
    <row r="94" spans="1:16">
      <c r="A94" s="17"/>
      <c r="B94" s="17"/>
      <c r="C94" s="17"/>
      <c r="D94" s="17"/>
      <c r="E94" s="17"/>
      <c r="F94" s="17"/>
      <c r="G94" s="17"/>
      <c r="H94" s="17"/>
      <c r="I94" s="17"/>
      <c r="J94" s="17"/>
      <c r="K94" s="17"/>
      <c r="L94" s="17"/>
      <c r="M94" s="17"/>
      <c r="P94" s="17"/>
    </row>
    <row r="95" spans="1:16">
      <c r="A95" s="17"/>
      <c r="B95" s="17"/>
      <c r="C95" s="17"/>
      <c r="D95" s="17"/>
      <c r="E95" s="17"/>
      <c r="F95" s="17"/>
      <c r="G95" s="17"/>
      <c r="H95" s="17"/>
      <c r="I95" s="17"/>
      <c r="J95" s="17"/>
      <c r="K95" s="17"/>
      <c r="L95" s="17"/>
      <c r="M95" s="17"/>
      <c r="P95" s="17"/>
    </row>
    <row r="96" spans="1:16">
      <c r="A96" s="17"/>
      <c r="B96" s="17"/>
      <c r="C96" s="17"/>
      <c r="D96" s="17"/>
      <c r="E96" s="17"/>
      <c r="F96" s="17"/>
      <c r="G96" s="17"/>
      <c r="H96" s="17"/>
      <c r="I96" s="17"/>
      <c r="J96" s="17"/>
      <c r="K96" s="17"/>
      <c r="L96" s="17"/>
      <c r="M96" s="17"/>
      <c r="P96" s="17"/>
    </row>
    <row r="97" spans="1:16">
      <c r="A97" s="17"/>
      <c r="B97" s="17"/>
      <c r="C97" s="17"/>
      <c r="D97" s="17"/>
      <c r="E97" s="17"/>
      <c r="F97" s="17"/>
      <c r="G97" s="17"/>
      <c r="H97" s="17"/>
      <c r="I97" s="17"/>
      <c r="J97" s="17"/>
      <c r="K97" s="17"/>
      <c r="L97" s="17"/>
      <c r="M97" s="17"/>
      <c r="P97" s="17"/>
    </row>
    <row r="98" spans="1:16">
      <c r="A98" s="17"/>
      <c r="B98" s="17"/>
      <c r="C98" s="17"/>
      <c r="D98" s="17"/>
      <c r="E98" s="17"/>
      <c r="F98" s="17"/>
      <c r="G98" s="17"/>
      <c r="H98" s="17"/>
      <c r="I98" s="17"/>
      <c r="J98" s="17"/>
      <c r="K98" s="17"/>
      <c r="L98" s="17"/>
      <c r="M98" s="17"/>
      <c r="P98" s="17"/>
    </row>
    <row r="99" spans="1:16">
      <c r="A99" s="17"/>
      <c r="B99" s="17"/>
      <c r="C99" s="17"/>
      <c r="D99" s="17"/>
      <c r="E99" s="17"/>
      <c r="F99" s="17"/>
      <c r="G99" s="17"/>
      <c r="H99" s="17"/>
      <c r="I99" s="17"/>
      <c r="J99" s="17"/>
      <c r="K99" s="17"/>
      <c r="L99" s="17"/>
      <c r="M99" s="17"/>
      <c r="P99" s="17"/>
    </row>
    <row r="100" spans="1:16">
      <c r="A100" s="17"/>
      <c r="B100" s="17"/>
      <c r="C100" s="17"/>
      <c r="D100" s="17"/>
      <c r="E100" s="17"/>
      <c r="F100" s="17"/>
      <c r="G100" s="17"/>
      <c r="H100" s="17"/>
      <c r="I100" s="17"/>
      <c r="J100" s="17"/>
      <c r="K100" s="17"/>
      <c r="L100" s="17"/>
      <c r="M100" s="17"/>
      <c r="P100" s="17"/>
    </row>
    <row r="101" spans="1:16">
      <c r="A101" s="17"/>
      <c r="B101" s="17"/>
      <c r="C101" s="17"/>
      <c r="D101" s="17"/>
      <c r="E101" s="17"/>
      <c r="F101" s="17"/>
      <c r="G101" s="17"/>
      <c r="H101" s="17"/>
      <c r="I101" s="17"/>
      <c r="J101" s="17"/>
      <c r="K101" s="17"/>
      <c r="L101" s="17"/>
      <c r="M101" s="17"/>
      <c r="P101" s="17"/>
    </row>
    <row r="102" spans="1:16">
      <c r="A102" s="17"/>
      <c r="B102" s="17"/>
      <c r="C102" s="17"/>
      <c r="D102" s="17"/>
      <c r="E102" s="17"/>
      <c r="F102" s="17"/>
      <c r="G102" s="17"/>
      <c r="H102" s="17"/>
      <c r="I102" s="17"/>
      <c r="J102" s="17"/>
      <c r="K102" s="17"/>
      <c r="L102" s="17"/>
      <c r="M102" s="17"/>
      <c r="P102" s="17"/>
    </row>
    <row r="103" spans="1:16">
      <c r="A103" s="17"/>
      <c r="B103" s="17"/>
      <c r="C103" s="17"/>
      <c r="D103" s="17"/>
      <c r="E103" s="17"/>
      <c r="F103" s="17"/>
      <c r="G103" s="17"/>
      <c r="H103" s="17"/>
      <c r="I103" s="17"/>
      <c r="J103" s="17"/>
      <c r="K103" s="17"/>
      <c r="L103" s="17"/>
      <c r="M103" s="17"/>
      <c r="P103" s="17"/>
    </row>
    <row r="104" spans="1:16">
      <c r="A104" s="17"/>
      <c r="B104" s="17"/>
      <c r="C104" s="17"/>
      <c r="D104" s="17"/>
      <c r="E104" s="17"/>
      <c r="F104" s="17"/>
      <c r="G104" s="17"/>
      <c r="H104" s="17"/>
      <c r="I104" s="17"/>
      <c r="J104" s="17"/>
      <c r="K104" s="17"/>
      <c r="L104" s="17"/>
      <c r="M104" s="17"/>
      <c r="P104" s="17"/>
    </row>
    <row r="105" spans="1:16">
      <c r="A105" s="17"/>
      <c r="B105" s="17"/>
      <c r="C105" s="17"/>
      <c r="D105" s="17"/>
      <c r="E105" s="17"/>
      <c r="F105" s="17"/>
      <c r="G105" s="17"/>
      <c r="H105" s="17"/>
      <c r="I105" s="17"/>
      <c r="J105" s="17"/>
      <c r="K105" s="17"/>
      <c r="L105" s="17"/>
      <c r="M105" s="17"/>
      <c r="P105" s="17"/>
    </row>
    <row r="106" spans="1:16">
      <c r="A106" s="17"/>
      <c r="B106" s="17"/>
      <c r="C106" s="17"/>
      <c r="D106" s="17"/>
      <c r="E106" s="17"/>
      <c r="F106" s="17"/>
      <c r="G106" s="17"/>
      <c r="H106" s="17"/>
      <c r="I106" s="17"/>
      <c r="J106" s="17"/>
      <c r="K106" s="17"/>
      <c r="L106" s="17"/>
      <c r="M106" s="17"/>
      <c r="P106" s="17"/>
    </row>
    <row r="107" spans="1:16">
      <c r="A107" s="17"/>
      <c r="B107" s="17"/>
      <c r="C107" s="17"/>
      <c r="D107" s="17"/>
      <c r="E107" s="17"/>
      <c r="F107" s="17"/>
      <c r="G107" s="17"/>
      <c r="H107" s="17"/>
      <c r="I107" s="17"/>
      <c r="J107" s="17"/>
      <c r="K107" s="17"/>
      <c r="L107" s="17"/>
      <c r="M107" s="17"/>
      <c r="P107" s="17"/>
    </row>
  </sheetData>
  <protectedRanges>
    <protectedRange sqref="C36:V36" name="Range1_1_11"/>
    <protectedRange sqref="C37:V37" name="Range1_1_18"/>
  </protectedRanges>
  <mergeCells count="16">
    <mergeCell ref="A32:A35"/>
    <mergeCell ref="A56:A59"/>
    <mergeCell ref="A60:A63"/>
    <mergeCell ref="A64:A67"/>
    <mergeCell ref="A36:A39"/>
    <mergeCell ref="A40:A43"/>
    <mergeCell ref="A44:A47"/>
    <mergeCell ref="A48:A51"/>
    <mergeCell ref="A52:A55"/>
    <mergeCell ref="A4:A7"/>
    <mergeCell ref="A8:A11"/>
    <mergeCell ref="A16:A19"/>
    <mergeCell ref="A24:A27"/>
    <mergeCell ref="A28:A31"/>
    <mergeCell ref="A12:A15"/>
    <mergeCell ref="A20:A23"/>
  </mergeCells>
  <conditionalFormatting sqref="C3:M3">
    <cfRule type="expression" dxfId="33" priority="2" stopIfTrue="1">
      <formula>ISNA(ACTIVECELL)</formula>
    </cfRule>
  </conditionalFormatting>
  <conditionalFormatting sqref="N1:O2">
    <cfRule type="expression" dxfId="32" priority="1" stopIfTrue="1">
      <formula>#N/A</formula>
    </cfRule>
  </conditionalFormatting>
  <hyperlinks>
    <hyperlink ref="AC3" location="Content!A1" display="Back to content page" xr:uid="{00000000-0004-0000-3601-000000000000}"/>
  </hyperlinks>
  <pageMargins left="0.7" right="0.7" top="0.75" bottom="0.75" header="0.3" footer="0.3"/>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1-000000000000}">
  <sheetPr codeName="Sheet312"/>
  <dimension ref="A1:AF261"/>
  <sheetViews>
    <sheetView topLeftCell="V1" zoomScale="99" zoomScaleNormal="99" workbookViewId="0">
      <selection activeCell="B18" sqref="B18"/>
    </sheetView>
  </sheetViews>
  <sheetFormatPr defaultRowHeight="14.5"/>
  <cols>
    <col min="1" max="1" width="21.453125" style="7" customWidth="1"/>
    <col min="2" max="2" width="21.7265625" style="7" customWidth="1"/>
    <col min="3" max="32" width="15.1796875" customWidth="1"/>
    <col min="33" max="34" width="12.7265625" customWidth="1"/>
  </cols>
  <sheetData>
    <row r="1" spans="1:32" ht="15" customHeight="1">
      <c r="A1" s="50" t="s">
        <v>3221</v>
      </c>
      <c r="B1" s="41"/>
      <c r="C1" s="17"/>
      <c r="D1" s="17"/>
      <c r="E1" s="17"/>
      <c r="F1" s="17"/>
      <c r="G1" s="17"/>
      <c r="H1" s="17"/>
      <c r="I1" s="17"/>
      <c r="J1" s="46"/>
      <c r="K1" s="17"/>
      <c r="L1" s="17"/>
      <c r="M1" s="17"/>
      <c r="N1" s="17"/>
      <c r="O1" s="17"/>
      <c r="P1" s="17"/>
      <c r="Q1" s="17"/>
      <c r="R1" s="17"/>
      <c r="S1" s="17"/>
      <c r="T1" s="17"/>
    </row>
    <row r="2" spans="1:32">
      <c r="A2" s="36"/>
      <c r="B2" s="41"/>
      <c r="C2" s="17"/>
      <c r="D2" s="17"/>
      <c r="E2" s="17"/>
      <c r="F2" s="17"/>
      <c r="G2" s="17"/>
      <c r="H2" s="17"/>
      <c r="I2" s="17"/>
      <c r="J2" s="17"/>
      <c r="K2" s="17"/>
      <c r="L2" s="17"/>
      <c r="M2" s="17"/>
      <c r="N2" s="17"/>
      <c r="O2" s="17"/>
      <c r="P2" s="17"/>
      <c r="Q2" s="17"/>
      <c r="R2" s="17"/>
      <c r="S2" s="17"/>
      <c r="T2" s="17"/>
    </row>
    <row r="3" spans="1:32">
      <c r="A3"/>
      <c r="B3"/>
      <c r="C3" s="82" t="s">
        <v>437</v>
      </c>
      <c r="D3" s="82" t="s">
        <v>466</v>
      </c>
      <c r="E3" s="82" t="s">
        <v>467</v>
      </c>
      <c r="F3" s="82" t="s">
        <v>468</v>
      </c>
      <c r="G3" s="82" t="s">
        <v>469</v>
      </c>
      <c r="H3" s="82" t="s">
        <v>438</v>
      </c>
      <c r="I3" s="82" t="s">
        <v>445</v>
      </c>
      <c r="J3" s="82" t="s">
        <v>446</v>
      </c>
      <c r="K3" s="82" t="s">
        <v>447</v>
      </c>
      <c r="L3" s="82" t="s">
        <v>448</v>
      </c>
      <c r="M3" s="82" t="s">
        <v>439</v>
      </c>
      <c r="N3" s="82" t="s">
        <v>440</v>
      </c>
      <c r="O3" s="82" t="s">
        <v>441</v>
      </c>
      <c r="P3" s="82" t="s">
        <v>34</v>
      </c>
      <c r="Q3" s="82" t="s">
        <v>442</v>
      </c>
      <c r="R3" s="82" t="s">
        <v>33</v>
      </c>
      <c r="S3" s="82" t="s">
        <v>596</v>
      </c>
      <c r="T3" s="82" t="s">
        <v>597</v>
      </c>
      <c r="U3" s="82" t="s">
        <v>598</v>
      </c>
      <c r="V3" s="82" t="s">
        <v>599</v>
      </c>
      <c r="W3" s="82" t="s">
        <v>600</v>
      </c>
      <c r="X3" s="82" t="s">
        <v>601</v>
      </c>
      <c r="Y3" s="82" t="s">
        <v>602</v>
      </c>
      <c r="Z3" s="82" t="s">
        <v>603</v>
      </c>
      <c r="AA3" s="82" t="s">
        <v>1144</v>
      </c>
      <c r="AB3" s="82" t="s">
        <v>1145</v>
      </c>
      <c r="AC3" s="82" t="s">
        <v>2774</v>
      </c>
      <c r="AD3" s="82" t="s">
        <v>2847</v>
      </c>
      <c r="AE3" s="82" t="s">
        <v>2953</v>
      </c>
      <c r="AF3" s="82" t="s">
        <v>3181</v>
      </c>
    </row>
    <row r="4" spans="1:32">
      <c r="A4" s="1108" t="s">
        <v>13</v>
      </c>
      <c r="B4" s="27" t="s">
        <v>61</v>
      </c>
      <c r="C4" s="280">
        <v>3000000</v>
      </c>
      <c r="D4" s="280">
        <v>3309000</v>
      </c>
      <c r="E4" s="280">
        <v>3556000</v>
      </c>
      <c r="F4" s="280">
        <v>3898000</v>
      </c>
      <c r="G4" s="280">
        <v>3900000</v>
      </c>
      <c r="H4" s="280">
        <v>4042000</v>
      </c>
      <c r="I4" s="280">
        <v>4000000</v>
      </c>
      <c r="J4" s="280">
        <v>3900000</v>
      </c>
      <c r="K4" s="280">
        <v>3800000</v>
      </c>
      <c r="L4" s="280">
        <v>3680500</v>
      </c>
      <c r="M4" s="280">
        <v>4015424</v>
      </c>
      <c r="N4" s="280">
        <v>4105750</v>
      </c>
      <c r="O4" s="280">
        <v>4198109</v>
      </c>
      <c r="P4" s="280">
        <v>4292545</v>
      </c>
      <c r="Q4" s="280">
        <v>4389105</v>
      </c>
      <c r="R4" s="280">
        <v>4487838</v>
      </c>
      <c r="S4" s="280">
        <v>4586570</v>
      </c>
      <c r="T4" s="280">
        <v>4687475</v>
      </c>
      <c r="U4" s="280">
        <v>4790599</v>
      </c>
      <c r="V4" s="280">
        <v>4895000</v>
      </c>
      <c r="W4" s="280">
        <v>4990113</v>
      </c>
      <c r="X4" s="280">
        <v>5078430</v>
      </c>
      <c r="Y4" s="280">
        <v>4980370</v>
      </c>
      <c r="Z4" s="280">
        <v>4943060</v>
      </c>
      <c r="AA4" s="280">
        <v>4925681</v>
      </c>
      <c r="AB4" s="280">
        <v>4924541</v>
      </c>
      <c r="AC4" s="280">
        <v>5140151</v>
      </c>
      <c r="AD4" s="280">
        <v>5130157</v>
      </c>
      <c r="AE4" s="280">
        <v>5165133</v>
      </c>
      <c r="AF4" s="280">
        <v>5200294</v>
      </c>
    </row>
    <row r="5" spans="1:32">
      <c r="A5" s="1109"/>
      <c r="B5" s="27" t="s">
        <v>2954</v>
      </c>
      <c r="C5" s="280">
        <v>6450</v>
      </c>
      <c r="D5" s="280">
        <v>6500</v>
      </c>
      <c r="E5" s="280">
        <v>6550</v>
      </c>
      <c r="F5" s="280">
        <v>6600</v>
      </c>
      <c r="G5" s="280">
        <v>6650</v>
      </c>
      <c r="H5" s="280">
        <v>6800</v>
      </c>
      <c r="I5" s="280">
        <v>6820</v>
      </c>
      <c r="J5" s="280">
        <v>6900</v>
      </c>
      <c r="K5" s="280">
        <v>6940</v>
      </c>
      <c r="L5" s="280">
        <v>7000</v>
      </c>
      <c r="M5" s="280">
        <v>6866</v>
      </c>
      <c r="N5" s="280">
        <v>8242</v>
      </c>
      <c r="O5" s="280">
        <v>9895</v>
      </c>
      <c r="P5" s="280">
        <v>11878</v>
      </c>
      <c r="Q5" s="280">
        <v>14260</v>
      </c>
      <c r="R5" s="280">
        <v>17119</v>
      </c>
      <c r="S5" s="280">
        <v>19977</v>
      </c>
      <c r="T5" s="280">
        <v>23314</v>
      </c>
      <c r="U5" s="280">
        <v>27207</v>
      </c>
      <c r="V5" s="280">
        <v>31750</v>
      </c>
      <c r="W5" s="280">
        <v>35700</v>
      </c>
      <c r="X5" s="280">
        <v>35700</v>
      </c>
      <c r="Y5" s="280">
        <v>36500</v>
      </c>
      <c r="Z5" s="280">
        <v>37486</v>
      </c>
      <c r="AA5" s="280">
        <v>36759</v>
      </c>
      <c r="AB5" s="280">
        <v>36268</v>
      </c>
      <c r="AC5" s="280">
        <v>43615</v>
      </c>
      <c r="AD5" s="280">
        <v>45755</v>
      </c>
      <c r="AE5" s="280">
        <v>47757</v>
      </c>
      <c r="AF5" s="280">
        <v>49758</v>
      </c>
    </row>
    <row r="6" spans="1:32">
      <c r="A6" s="1109"/>
      <c r="B6" s="27" t="s">
        <v>58</v>
      </c>
      <c r="C6" s="280">
        <v>1460000</v>
      </c>
      <c r="D6" s="280">
        <v>1590000</v>
      </c>
      <c r="E6" s="280">
        <v>1720000</v>
      </c>
      <c r="F6" s="280">
        <v>1861000</v>
      </c>
      <c r="G6" s="280">
        <v>2000000</v>
      </c>
      <c r="H6" s="280">
        <v>2150000</v>
      </c>
      <c r="I6" s="280">
        <v>2500000</v>
      </c>
      <c r="J6" s="280">
        <v>2750000</v>
      </c>
      <c r="K6" s="280">
        <v>3000000</v>
      </c>
      <c r="L6" s="280">
        <v>3100000</v>
      </c>
      <c r="M6" s="280">
        <v>3353022</v>
      </c>
      <c r="N6" s="280">
        <v>3446066</v>
      </c>
      <c r="O6" s="280">
        <v>3541691</v>
      </c>
      <c r="P6" s="280">
        <v>3639971</v>
      </c>
      <c r="Q6" s="280">
        <v>3740977</v>
      </c>
      <c r="R6" s="280">
        <v>3844786</v>
      </c>
      <c r="S6" s="280">
        <v>3948595</v>
      </c>
      <c r="T6" s="280">
        <v>4055207</v>
      </c>
      <c r="U6" s="280">
        <v>4164698</v>
      </c>
      <c r="V6" s="280">
        <v>4277150</v>
      </c>
      <c r="W6" s="280">
        <v>4385978</v>
      </c>
      <c r="X6" s="280">
        <v>4274957</v>
      </c>
      <c r="Y6" s="280">
        <v>4237776</v>
      </c>
      <c r="Z6" s="280">
        <v>4194398</v>
      </c>
      <c r="AA6" s="280">
        <v>4152327</v>
      </c>
      <c r="AB6" s="280">
        <v>4115399</v>
      </c>
      <c r="AC6" s="280">
        <v>4251196</v>
      </c>
      <c r="AD6" s="280">
        <v>4253234</v>
      </c>
      <c r="AE6" s="280">
        <v>4261226</v>
      </c>
      <c r="AF6" s="280">
        <v>4270675</v>
      </c>
    </row>
    <row r="7" spans="1:32">
      <c r="A7" s="1109"/>
      <c r="B7" s="27" t="s">
        <v>59</v>
      </c>
      <c r="C7" s="280">
        <v>240000</v>
      </c>
      <c r="D7" s="280">
        <v>260000</v>
      </c>
      <c r="E7" s="280">
        <v>280000</v>
      </c>
      <c r="F7" s="280">
        <v>305000</v>
      </c>
      <c r="G7" s="280">
        <v>336000</v>
      </c>
      <c r="H7" s="280">
        <v>350000</v>
      </c>
      <c r="I7" s="280">
        <v>450000</v>
      </c>
      <c r="J7" s="280">
        <v>550000</v>
      </c>
      <c r="K7" s="280">
        <v>650000</v>
      </c>
      <c r="L7" s="280">
        <v>750000</v>
      </c>
      <c r="M7" s="280">
        <v>857453</v>
      </c>
      <c r="N7" s="280">
        <v>881247</v>
      </c>
      <c r="O7" s="280">
        <v>905701</v>
      </c>
      <c r="P7" s="280">
        <v>930833</v>
      </c>
      <c r="Q7" s="280">
        <v>956663</v>
      </c>
      <c r="R7" s="280">
        <v>983210</v>
      </c>
      <c r="S7" s="280">
        <v>1009756</v>
      </c>
      <c r="T7" s="280">
        <v>1037020</v>
      </c>
      <c r="U7" s="280">
        <v>1065019</v>
      </c>
      <c r="V7" s="280">
        <v>1093800</v>
      </c>
      <c r="W7" s="280">
        <v>1120891</v>
      </c>
      <c r="X7" s="280">
        <v>1146909</v>
      </c>
      <c r="Y7" s="280">
        <v>1119776</v>
      </c>
      <c r="Z7" s="280">
        <v>1097864</v>
      </c>
      <c r="AA7" s="280">
        <v>1079910</v>
      </c>
      <c r="AB7" s="280">
        <v>1062621</v>
      </c>
      <c r="AC7" s="280">
        <v>1126213</v>
      </c>
      <c r="AD7" s="280">
        <v>1129800</v>
      </c>
      <c r="AE7" s="280">
        <v>1134895</v>
      </c>
      <c r="AF7" s="280">
        <v>1140494</v>
      </c>
    </row>
    <row r="8" spans="1:32">
      <c r="A8" s="1110"/>
      <c r="B8" s="27" t="s">
        <v>2955</v>
      </c>
      <c r="C8" s="280">
        <v>800000</v>
      </c>
      <c r="D8" s="280">
        <v>810000</v>
      </c>
      <c r="E8" s="280">
        <v>820000</v>
      </c>
      <c r="F8" s="280">
        <v>810000</v>
      </c>
      <c r="G8" s="280">
        <v>800000</v>
      </c>
      <c r="H8" s="280">
        <v>800000</v>
      </c>
      <c r="I8" s="280">
        <v>840000</v>
      </c>
      <c r="J8" s="280">
        <v>950000</v>
      </c>
      <c r="K8" s="280">
        <v>1000000</v>
      </c>
      <c r="L8" s="280">
        <v>1100000</v>
      </c>
      <c r="M8" s="280">
        <v>1117295</v>
      </c>
      <c r="N8" s="280">
        <v>1246981</v>
      </c>
      <c r="O8" s="280">
        <v>1391720</v>
      </c>
      <c r="P8" s="280">
        <v>1553259</v>
      </c>
      <c r="Q8" s="280">
        <v>1733548</v>
      </c>
      <c r="R8" s="280">
        <v>1934764</v>
      </c>
      <c r="S8" s="280">
        <v>2135979</v>
      </c>
      <c r="T8" s="280">
        <v>2358121</v>
      </c>
      <c r="U8" s="280">
        <v>2603365</v>
      </c>
      <c r="V8" s="280">
        <v>2874400</v>
      </c>
      <c r="W8" s="280">
        <v>3140107</v>
      </c>
      <c r="X8" s="280">
        <v>2875393</v>
      </c>
      <c r="Y8" s="280">
        <v>2891706</v>
      </c>
      <c r="Z8" s="280">
        <v>2876021</v>
      </c>
      <c r="AA8" s="280">
        <v>2882779</v>
      </c>
      <c r="AB8" s="280">
        <v>2906550</v>
      </c>
      <c r="AC8" s="280">
        <v>2948063</v>
      </c>
      <c r="AD8" s="280">
        <v>3013084</v>
      </c>
      <c r="AE8" s="280">
        <v>3094594</v>
      </c>
      <c r="AF8" s="280">
        <v>3188105</v>
      </c>
    </row>
    <row r="9" spans="1:32">
      <c r="A9" s="1108" t="s">
        <v>12</v>
      </c>
      <c r="B9" s="27" t="s">
        <v>61</v>
      </c>
      <c r="C9" s="280">
        <v>2530000</v>
      </c>
      <c r="D9" s="280">
        <v>2249000</v>
      </c>
      <c r="E9" s="280">
        <v>2212000</v>
      </c>
      <c r="F9" s="280">
        <v>2345000</v>
      </c>
      <c r="G9" s="280">
        <v>2581000</v>
      </c>
      <c r="H9" s="280">
        <v>2600000</v>
      </c>
      <c r="I9" s="280">
        <v>2468000</v>
      </c>
      <c r="J9" s="280">
        <v>2000000</v>
      </c>
      <c r="K9" s="280">
        <v>2028000</v>
      </c>
      <c r="L9" s="280">
        <v>2050000</v>
      </c>
      <c r="M9" s="280">
        <v>2125000</v>
      </c>
      <c r="N9" s="280">
        <v>2150000</v>
      </c>
      <c r="O9" s="280">
        <v>2171263</v>
      </c>
      <c r="P9" s="280">
        <v>2219503</v>
      </c>
      <c r="Q9" s="280">
        <v>2412635</v>
      </c>
      <c r="R9" s="280">
        <v>2648842</v>
      </c>
      <c r="S9" s="280">
        <v>2554364</v>
      </c>
      <c r="T9" s="280">
        <v>2247893</v>
      </c>
      <c r="U9" s="280">
        <v>2083847</v>
      </c>
      <c r="V9" s="280">
        <v>1596605</v>
      </c>
      <c r="W9" s="280">
        <v>1744166</v>
      </c>
      <c r="X9" s="280">
        <v>1500000</v>
      </c>
      <c r="Y9" s="280">
        <v>1100375</v>
      </c>
      <c r="Z9" s="280">
        <v>1060563</v>
      </c>
      <c r="AA9" s="280">
        <v>934732</v>
      </c>
      <c r="AB9" s="280">
        <v>1000000</v>
      </c>
      <c r="AC9" s="280">
        <v>990000</v>
      </c>
      <c r="AD9" s="280">
        <v>1100000</v>
      </c>
      <c r="AE9" s="280">
        <v>1000000</v>
      </c>
      <c r="AF9" s="280">
        <v>918057</v>
      </c>
    </row>
    <row r="10" spans="1:32">
      <c r="A10" s="1109"/>
      <c r="B10" s="27" t="s">
        <v>2954</v>
      </c>
      <c r="C10" s="280">
        <v>3157</v>
      </c>
      <c r="D10" s="280">
        <v>1355</v>
      </c>
      <c r="E10" s="280">
        <v>1625</v>
      </c>
      <c r="F10" s="280">
        <v>1581</v>
      </c>
      <c r="G10" s="280">
        <v>1552</v>
      </c>
      <c r="H10" s="280">
        <v>1524</v>
      </c>
      <c r="I10" s="280">
        <v>1496</v>
      </c>
      <c r="J10" s="280">
        <v>1468</v>
      </c>
      <c r="K10" s="280">
        <v>1471</v>
      </c>
      <c r="L10" s="280">
        <v>1479</v>
      </c>
      <c r="M10" s="280">
        <v>1449</v>
      </c>
      <c r="N10" s="280">
        <v>1416</v>
      </c>
      <c r="O10" s="280">
        <v>1404</v>
      </c>
      <c r="P10" s="280">
        <v>1389</v>
      </c>
      <c r="Q10" s="280">
        <v>1367</v>
      </c>
      <c r="R10" s="280">
        <v>1761</v>
      </c>
      <c r="S10" s="280">
        <v>1499</v>
      </c>
      <c r="T10" s="280">
        <v>1130</v>
      </c>
      <c r="U10" s="280">
        <v>1081</v>
      </c>
      <c r="V10" s="280">
        <v>1017</v>
      </c>
      <c r="W10" s="280">
        <v>760</v>
      </c>
      <c r="X10" s="280">
        <v>1011</v>
      </c>
      <c r="Y10" s="280">
        <v>710</v>
      </c>
      <c r="Z10" s="280">
        <v>846</v>
      </c>
      <c r="AA10" s="280">
        <v>848</v>
      </c>
      <c r="AB10" s="280">
        <v>857</v>
      </c>
      <c r="AC10" s="280">
        <v>824</v>
      </c>
      <c r="AD10" s="280">
        <v>805</v>
      </c>
      <c r="AE10" s="280">
        <v>770</v>
      </c>
      <c r="AF10" s="280">
        <v>805</v>
      </c>
    </row>
    <row r="11" spans="1:32">
      <c r="A11" s="1109"/>
      <c r="B11" s="27" t="s">
        <v>58</v>
      </c>
      <c r="C11" s="280">
        <v>2624000</v>
      </c>
      <c r="D11" s="280">
        <v>2205000</v>
      </c>
      <c r="E11" s="280">
        <v>2615000</v>
      </c>
      <c r="F11" s="280">
        <v>2199000</v>
      </c>
      <c r="G11" s="280">
        <v>1916000</v>
      </c>
      <c r="H11" s="280">
        <v>1900000</v>
      </c>
      <c r="I11" s="280">
        <v>1887000</v>
      </c>
      <c r="J11" s="280">
        <v>1683000</v>
      </c>
      <c r="K11" s="280">
        <v>1355000</v>
      </c>
      <c r="L11" s="280">
        <v>1600000</v>
      </c>
      <c r="M11" s="280">
        <v>1950000</v>
      </c>
      <c r="N11" s="280">
        <v>1950000</v>
      </c>
      <c r="O11" s="280">
        <v>1640437</v>
      </c>
      <c r="P11" s="280">
        <v>1878833</v>
      </c>
      <c r="Q11" s="280">
        <v>1866630</v>
      </c>
      <c r="R11" s="280">
        <v>1937971</v>
      </c>
      <c r="S11" s="280">
        <v>1769811</v>
      </c>
      <c r="T11" s="280">
        <v>1649615</v>
      </c>
      <c r="U11" s="280">
        <v>1532873</v>
      </c>
      <c r="V11" s="280">
        <v>1605642</v>
      </c>
      <c r="W11" s="280">
        <v>1205238</v>
      </c>
      <c r="X11" s="280">
        <v>1342319</v>
      </c>
      <c r="Y11" s="280">
        <v>1199661</v>
      </c>
      <c r="Z11" s="280">
        <v>1278572</v>
      </c>
      <c r="AA11" s="280">
        <v>1228744</v>
      </c>
      <c r="AB11" s="280">
        <v>1241957</v>
      </c>
      <c r="AC11" s="280">
        <v>1250865</v>
      </c>
      <c r="AD11" s="280">
        <v>1210035</v>
      </c>
      <c r="AE11" s="280">
        <v>1178713</v>
      </c>
      <c r="AF11" s="280">
        <v>1205792</v>
      </c>
    </row>
    <row r="12" spans="1:32">
      <c r="A12" s="1109"/>
      <c r="B12" s="27" t="s">
        <v>59</v>
      </c>
      <c r="C12" s="280">
        <v>337000</v>
      </c>
      <c r="D12" s="280">
        <v>349000</v>
      </c>
      <c r="E12" s="280">
        <v>409000</v>
      </c>
      <c r="F12" s="280">
        <v>393000</v>
      </c>
      <c r="G12" s="280">
        <v>369000</v>
      </c>
      <c r="H12" s="280">
        <v>330000</v>
      </c>
      <c r="I12" s="280">
        <v>306000</v>
      </c>
      <c r="J12" s="280">
        <v>273000</v>
      </c>
      <c r="K12" s="280">
        <v>220000</v>
      </c>
      <c r="L12" s="280">
        <v>145000</v>
      </c>
      <c r="M12" s="280">
        <v>165000</v>
      </c>
      <c r="N12" s="280">
        <v>170000</v>
      </c>
      <c r="O12" s="280">
        <v>252992</v>
      </c>
      <c r="P12" s="280">
        <v>303238</v>
      </c>
      <c r="Q12" s="280">
        <v>293395</v>
      </c>
      <c r="R12" s="280">
        <v>279237</v>
      </c>
      <c r="S12" s="280">
        <v>295894</v>
      </c>
      <c r="T12" s="280">
        <v>293966</v>
      </c>
      <c r="U12" s="280">
        <v>274357</v>
      </c>
      <c r="V12" s="280">
        <v>227247</v>
      </c>
      <c r="W12" s="280">
        <v>242432</v>
      </c>
      <c r="X12" s="280">
        <v>239715</v>
      </c>
      <c r="Y12" s="280">
        <v>234621</v>
      </c>
      <c r="Z12" s="280">
        <v>238340</v>
      </c>
      <c r="AA12" s="280">
        <v>242911</v>
      </c>
      <c r="AB12" s="280">
        <v>233078</v>
      </c>
      <c r="AC12" s="280">
        <v>222605</v>
      </c>
      <c r="AD12" s="280">
        <v>201405</v>
      </c>
      <c r="AE12" s="280">
        <v>175892</v>
      </c>
      <c r="AF12" s="280">
        <v>148744</v>
      </c>
    </row>
    <row r="13" spans="1:32">
      <c r="A13" s="1110"/>
      <c r="B13" s="27" t="s">
        <v>2955</v>
      </c>
      <c r="C13" s="280">
        <v>1000</v>
      </c>
      <c r="D13" s="280">
        <v>3000</v>
      </c>
      <c r="E13" s="280">
        <v>2000</v>
      </c>
      <c r="F13" s="280">
        <v>4000</v>
      </c>
      <c r="G13" s="280">
        <v>4000</v>
      </c>
      <c r="H13" s="280">
        <v>5000</v>
      </c>
      <c r="I13" s="280">
        <v>5000</v>
      </c>
      <c r="J13" s="280">
        <v>4671</v>
      </c>
      <c r="K13" s="280">
        <v>4000</v>
      </c>
      <c r="L13" s="280">
        <v>7000</v>
      </c>
      <c r="M13" s="280">
        <v>10000</v>
      </c>
      <c r="N13" s="280">
        <v>12000</v>
      </c>
      <c r="O13" s="280">
        <v>16614</v>
      </c>
      <c r="P13" s="280">
        <v>13664</v>
      </c>
      <c r="Q13" s="280">
        <v>13302</v>
      </c>
      <c r="R13" s="280">
        <v>3000</v>
      </c>
      <c r="S13" s="280">
        <v>4865</v>
      </c>
      <c r="T13" s="280">
        <v>2437</v>
      </c>
      <c r="U13" s="280">
        <v>3023</v>
      </c>
      <c r="V13" s="280">
        <v>4113</v>
      </c>
      <c r="W13" s="280">
        <v>4398</v>
      </c>
      <c r="X13" s="280">
        <v>3303</v>
      </c>
      <c r="Y13" s="280">
        <v>1437</v>
      </c>
      <c r="Z13" s="280">
        <v>2094</v>
      </c>
      <c r="AA13" s="280">
        <v>3042</v>
      </c>
      <c r="AB13" s="280">
        <v>4240</v>
      </c>
      <c r="AC13" s="280">
        <v>5750</v>
      </c>
      <c r="AD13" s="280">
        <v>6999</v>
      </c>
      <c r="AE13" s="280">
        <v>8500</v>
      </c>
      <c r="AF13" s="280">
        <v>7083</v>
      </c>
    </row>
    <row r="14" spans="1:32">
      <c r="A14" s="1108" t="s">
        <v>483</v>
      </c>
      <c r="B14" s="27" t="s">
        <v>61</v>
      </c>
      <c r="C14" s="280">
        <v>45700</v>
      </c>
      <c r="D14" s="280">
        <v>47000</v>
      </c>
      <c r="E14" s="280">
        <v>48200</v>
      </c>
      <c r="F14" s="280">
        <v>49500</v>
      </c>
      <c r="G14" s="280">
        <v>50000</v>
      </c>
      <c r="H14" s="280">
        <v>51000</v>
      </c>
      <c r="I14" s="280">
        <v>53000</v>
      </c>
      <c r="J14" s="280">
        <v>55000</v>
      </c>
      <c r="K14" s="280">
        <v>45000</v>
      </c>
      <c r="L14" s="280">
        <v>46000</v>
      </c>
      <c r="M14" s="280">
        <v>47000</v>
      </c>
      <c r="N14" s="280">
        <v>49000</v>
      </c>
      <c r="O14" s="280">
        <v>50000</v>
      </c>
      <c r="P14" s="280">
        <v>50000</v>
      </c>
      <c r="Q14" s="280">
        <v>50000</v>
      </c>
      <c r="R14" s="280">
        <v>50000</v>
      </c>
      <c r="S14" s="280">
        <v>50000</v>
      </c>
      <c r="T14" s="280">
        <v>50000</v>
      </c>
      <c r="U14" s="280">
        <v>50000</v>
      </c>
      <c r="V14" s="280">
        <v>50000</v>
      </c>
      <c r="W14" s="280">
        <v>50307</v>
      </c>
      <c r="X14" s="280">
        <v>50681</v>
      </c>
      <c r="Y14" s="280">
        <v>50960</v>
      </c>
      <c r="Z14" s="280">
        <v>51197</v>
      </c>
      <c r="AA14" s="280">
        <v>51289</v>
      </c>
      <c r="AB14" s="280">
        <v>51310</v>
      </c>
      <c r="AC14" s="280">
        <v>51378</v>
      </c>
      <c r="AD14" s="280">
        <v>51254</v>
      </c>
      <c r="AE14" s="280">
        <v>51337</v>
      </c>
      <c r="AF14" s="280">
        <v>51420</v>
      </c>
    </row>
    <row r="15" spans="1:32">
      <c r="A15" s="1109"/>
      <c r="B15" s="27" t="s">
        <v>2954</v>
      </c>
      <c r="C15" s="280">
        <v>440</v>
      </c>
      <c r="D15" s="280">
        <v>450</v>
      </c>
      <c r="E15" s="280">
        <v>460</v>
      </c>
      <c r="F15" s="280">
        <v>470</v>
      </c>
      <c r="G15" s="280">
        <v>480</v>
      </c>
      <c r="H15" s="280">
        <v>490</v>
      </c>
      <c r="I15" s="280">
        <v>490</v>
      </c>
      <c r="J15" s="280">
        <v>500</v>
      </c>
      <c r="K15" s="280">
        <v>500</v>
      </c>
      <c r="L15" s="280">
        <v>500</v>
      </c>
      <c r="M15" s="280">
        <v>500</v>
      </c>
      <c r="N15" s="280">
        <v>520</v>
      </c>
      <c r="O15" s="280">
        <v>520</v>
      </c>
      <c r="P15" s="280">
        <v>520</v>
      </c>
      <c r="Q15" s="280">
        <v>520</v>
      </c>
      <c r="R15" s="280">
        <v>550</v>
      </c>
      <c r="S15" s="280">
        <v>560</v>
      </c>
      <c r="T15" s="280">
        <v>520</v>
      </c>
      <c r="U15" s="280">
        <v>520</v>
      </c>
      <c r="V15" s="280">
        <v>520</v>
      </c>
      <c r="W15" s="280">
        <v>524</v>
      </c>
      <c r="X15" s="280">
        <v>531</v>
      </c>
      <c r="Y15" s="280">
        <v>535</v>
      </c>
      <c r="Z15" s="280">
        <v>539</v>
      </c>
      <c r="AA15" s="280">
        <v>541</v>
      </c>
      <c r="AB15" s="280">
        <v>543</v>
      </c>
      <c r="AC15" s="280">
        <v>548</v>
      </c>
      <c r="AD15" s="280">
        <v>548</v>
      </c>
      <c r="AE15" s="280">
        <v>550</v>
      </c>
      <c r="AF15" s="280">
        <v>551</v>
      </c>
    </row>
    <row r="16" spans="1:32">
      <c r="A16" s="1109"/>
      <c r="B16" s="27" t="s">
        <v>58</v>
      </c>
      <c r="C16" s="280">
        <v>116700</v>
      </c>
      <c r="D16" s="280">
        <v>117900</v>
      </c>
      <c r="E16" s="280">
        <v>119100</v>
      </c>
      <c r="F16" s="280">
        <v>140600</v>
      </c>
      <c r="G16" s="280">
        <v>170000</v>
      </c>
      <c r="H16" s="280">
        <v>113150</v>
      </c>
      <c r="I16" s="280">
        <v>113150</v>
      </c>
      <c r="J16" s="280">
        <v>115000</v>
      </c>
      <c r="K16" s="280">
        <v>115000</v>
      </c>
      <c r="L16" s="280">
        <v>115000</v>
      </c>
      <c r="M16" s="280">
        <v>115000</v>
      </c>
      <c r="N16" s="280">
        <v>118000</v>
      </c>
      <c r="O16" s="280">
        <v>118000</v>
      </c>
      <c r="P16" s="280">
        <v>118000</v>
      </c>
      <c r="Q16" s="280">
        <v>118000</v>
      </c>
      <c r="R16" s="280">
        <v>120000</v>
      </c>
      <c r="S16" s="280">
        <v>122000</v>
      </c>
      <c r="T16" s="280">
        <v>122000</v>
      </c>
      <c r="U16" s="280">
        <v>122000</v>
      </c>
      <c r="V16" s="280">
        <v>122000</v>
      </c>
      <c r="W16" s="280">
        <v>121394</v>
      </c>
      <c r="X16" s="280">
        <v>121064</v>
      </c>
      <c r="Y16" s="280">
        <v>121031</v>
      </c>
      <c r="Z16" s="280">
        <v>121088</v>
      </c>
      <c r="AA16" s="280">
        <v>121210</v>
      </c>
      <c r="AB16" s="280">
        <v>121281</v>
      </c>
      <c r="AC16" s="280">
        <v>121244</v>
      </c>
      <c r="AD16" s="280">
        <v>121125</v>
      </c>
      <c r="AE16" s="280">
        <v>121179</v>
      </c>
      <c r="AF16" s="280">
        <v>121233</v>
      </c>
    </row>
    <row r="17" spans="1:32">
      <c r="A17" s="1109"/>
      <c r="B17" s="27" t="s">
        <v>59</v>
      </c>
      <c r="C17" s="280">
        <v>18400</v>
      </c>
      <c r="D17" s="280">
        <v>18700</v>
      </c>
      <c r="E17" s="280">
        <v>18900</v>
      </c>
      <c r="F17" s="280">
        <v>19100</v>
      </c>
      <c r="G17" s="280">
        <v>20000</v>
      </c>
      <c r="H17" s="280">
        <v>20500</v>
      </c>
      <c r="I17" s="280">
        <v>21000</v>
      </c>
      <c r="J17" s="280">
        <v>21000</v>
      </c>
      <c r="K17" s="280">
        <v>22000</v>
      </c>
      <c r="L17" s="280">
        <v>22000</v>
      </c>
      <c r="M17" s="280">
        <v>22000</v>
      </c>
      <c r="N17" s="280">
        <v>23000</v>
      </c>
      <c r="O17" s="280">
        <v>23000</v>
      </c>
      <c r="P17" s="280">
        <v>23000</v>
      </c>
      <c r="Q17" s="280">
        <v>23000</v>
      </c>
      <c r="R17" s="280">
        <v>23000</v>
      </c>
      <c r="S17" s="280">
        <v>23000</v>
      </c>
      <c r="T17" s="280">
        <v>23500</v>
      </c>
      <c r="U17" s="280">
        <v>24000</v>
      </c>
      <c r="V17" s="280">
        <v>24000</v>
      </c>
      <c r="W17" s="280">
        <v>24228</v>
      </c>
      <c r="X17" s="280">
        <v>24531</v>
      </c>
      <c r="Y17" s="280">
        <v>24719</v>
      </c>
      <c r="Z17" s="280">
        <v>25037</v>
      </c>
      <c r="AA17" s="280">
        <v>25324</v>
      </c>
      <c r="AB17" s="280">
        <v>25682</v>
      </c>
      <c r="AC17" s="280">
        <v>26067</v>
      </c>
      <c r="AD17" s="280">
        <v>26244</v>
      </c>
      <c r="AE17" s="280">
        <v>25963</v>
      </c>
      <c r="AF17" s="280">
        <v>26249</v>
      </c>
    </row>
    <row r="18" spans="1:32">
      <c r="A18" s="608"/>
      <c r="B18" s="799" t="s">
        <v>2955</v>
      </c>
      <c r="C18" s="280"/>
      <c r="D18" s="280"/>
      <c r="E18" s="280"/>
      <c r="F18" s="280"/>
      <c r="G18" s="280"/>
      <c r="H18" s="280"/>
      <c r="I18" s="280"/>
      <c r="J18" s="280"/>
      <c r="K18" s="280"/>
      <c r="L18" s="280"/>
      <c r="M18" s="280"/>
      <c r="N18" s="280"/>
      <c r="O18" s="280"/>
      <c r="P18" s="280"/>
      <c r="Q18" s="280"/>
      <c r="R18" s="280"/>
      <c r="S18" s="280"/>
      <c r="T18" s="280"/>
      <c r="U18" s="280"/>
      <c r="V18" s="280"/>
      <c r="W18" s="280"/>
      <c r="X18" s="280"/>
      <c r="Y18" s="280"/>
      <c r="Z18" s="280"/>
      <c r="AA18" s="280"/>
      <c r="AB18" s="280"/>
      <c r="AC18" s="280"/>
      <c r="AD18" s="280"/>
      <c r="AE18" s="280"/>
      <c r="AF18" s="280"/>
    </row>
    <row r="19" spans="1:32">
      <c r="A19" s="1108" t="s">
        <v>568</v>
      </c>
      <c r="B19" s="27" t="s">
        <v>61</v>
      </c>
      <c r="C19" s="280">
        <v>1113140</v>
      </c>
      <c r="D19" s="280">
        <v>1060272</v>
      </c>
      <c r="E19" s="280">
        <v>1102289</v>
      </c>
      <c r="F19" s="280">
        <v>880773</v>
      </c>
      <c r="G19" s="280">
        <v>852812</v>
      </c>
      <c r="H19" s="280">
        <v>822355</v>
      </c>
      <c r="I19" s="280">
        <v>792986</v>
      </c>
      <c r="J19" s="280">
        <v>761266</v>
      </c>
      <c r="K19" s="280">
        <v>759820</v>
      </c>
      <c r="L19" s="280">
        <v>758376</v>
      </c>
      <c r="M19" s="280">
        <v>756940</v>
      </c>
      <c r="N19" s="280">
        <v>755500</v>
      </c>
      <c r="O19" s="280">
        <v>754060</v>
      </c>
      <c r="P19" s="280">
        <v>752630</v>
      </c>
      <c r="Q19" s="280">
        <v>751200</v>
      </c>
      <c r="R19" s="280">
        <v>749779</v>
      </c>
      <c r="S19" s="280">
        <v>748349</v>
      </c>
      <c r="T19" s="280">
        <v>893006</v>
      </c>
      <c r="U19" s="280">
        <v>946585</v>
      </c>
      <c r="V19" s="280">
        <v>949425</v>
      </c>
      <c r="W19" s="280">
        <v>1005385</v>
      </c>
      <c r="X19" s="280">
        <v>1044874</v>
      </c>
      <c r="Y19" s="280">
        <v>1080993</v>
      </c>
      <c r="Z19" s="280">
        <v>1144766</v>
      </c>
      <c r="AA19" s="280">
        <v>1211912</v>
      </c>
      <c r="AB19" s="280">
        <v>1343889</v>
      </c>
      <c r="AC19" s="280">
        <v>1490234</v>
      </c>
      <c r="AD19" s="280">
        <v>1652514</v>
      </c>
      <c r="AE19" s="280">
        <v>1832468</v>
      </c>
      <c r="AF19" s="280">
        <v>2032019</v>
      </c>
    </row>
    <row r="20" spans="1:32">
      <c r="A20" s="1109"/>
      <c r="B20" s="27" t="s">
        <v>2954</v>
      </c>
      <c r="C20" s="280">
        <v>22931</v>
      </c>
      <c r="D20" s="280">
        <v>24976</v>
      </c>
      <c r="E20" s="280">
        <v>22236</v>
      </c>
      <c r="F20" s="280">
        <v>23219</v>
      </c>
      <c r="G20" s="280">
        <v>22302</v>
      </c>
      <c r="H20" s="280">
        <v>21559</v>
      </c>
      <c r="I20" s="280">
        <v>20552</v>
      </c>
      <c r="J20" s="280">
        <v>19592</v>
      </c>
      <c r="K20" s="280">
        <v>19651</v>
      </c>
      <c r="L20" s="280">
        <v>19710</v>
      </c>
      <c r="M20" s="280">
        <v>19769</v>
      </c>
      <c r="N20" s="280">
        <v>19828</v>
      </c>
      <c r="O20" s="280">
        <v>19888</v>
      </c>
      <c r="P20" s="280">
        <v>19948</v>
      </c>
      <c r="Q20" s="280">
        <v>20007</v>
      </c>
      <c r="R20" s="280">
        <v>20067</v>
      </c>
      <c r="S20" s="280">
        <v>20128</v>
      </c>
      <c r="T20" s="280">
        <v>20188</v>
      </c>
      <c r="U20" s="280">
        <v>20249</v>
      </c>
      <c r="V20" s="280">
        <v>20309</v>
      </c>
      <c r="W20" s="280">
        <v>20350</v>
      </c>
      <c r="X20" s="280">
        <v>19214</v>
      </c>
      <c r="Y20" s="280">
        <v>18395</v>
      </c>
      <c r="Z20" s="280">
        <v>18443</v>
      </c>
      <c r="AA20" s="280">
        <v>18558</v>
      </c>
      <c r="AB20" s="280">
        <v>18675</v>
      </c>
      <c r="AC20" s="280">
        <v>18793</v>
      </c>
      <c r="AD20" s="280">
        <v>18912</v>
      </c>
      <c r="AE20" s="280">
        <v>19002</v>
      </c>
      <c r="AF20" s="280">
        <v>19092</v>
      </c>
    </row>
    <row r="21" spans="1:32">
      <c r="A21" s="1109"/>
      <c r="B21" s="27" t="s">
        <v>58</v>
      </c>
      <c r="C21" s="280">
        <v>4310410</v>
      </c>
      <c r="D21" s="280">
        <v>4316964</v>
      </c>
      <c r="E21" s="280">
        <v>4612732</v>
      </c>
      <c r="F21" s="280">
        <v>4675350</v>
      </c>
      <c r="G21" s="280">
        <v>4196552</v>
      </c>
      <c r="H21" s="280">
        <v>4131231</v>
      </c>
      <c r="I21" s="280">
        <v>4067104</v>
      </c>
      <c r="J21" s="280">
        <v>4003880</v>
      </c>
      <c r="K21" s="280">
        <v>4009886</v>
      </c>
      <c r="L21" s="280">
        <v>4015901</v>
      </c>
      <c r="M21" s="280">
        <v>4021920</v>
      </c>
      <c r="N21" s="280">
        <v>4027950</v>
      </c>
      <c r="O21" s="280">
        <v>4033980</v>
      </c>
      <c r="P21" s="280">
        <v>4046100</v>
      </c>
      <c r="Q21" s="280">
        <v>4046100</v>
      </c>
      <c r="R21" s="280">
        <v>4052169</v>
      </c>
      <c r="S21" s="280">
        <v>4058237</v>
      </c>
      <c r="T21" s="280">
        <v>4064322</v>
      </c>
      <c r="U21" s="280">
        <v>4070416</v>
      </c>
      <c r="V21" s="280">
        <v>4082627</v>
      </c>
      <c r="W21" s="280">
        <v>4093458</v>
      </c>
      <c r="X21" s="280">
        <v>4096667</v>
      </c>
      <c r="Y21" s="280">
        <v>4101065</v>
      </c>
      <c r="Z21" s="280">
        <v>4105026</v>
      </c>
      <c r="AA21" s="280">
        <v>4111782</v>
      </c>
      <c r="AB21" s="280">
        <v>4118849</v>
      </c>
      <c r="AC21" s="280">
        <v>4125764</v>
      </c>
      <c r="AD21" s="280">
        <v>4133019</v>
      </c>
      <c r="AE21" s="280">
        <v>4140123</v>
      </c>
      <c r="AF21" s="280">
        <v>4147239</v>
      </c>
    </row>
    <row r="22" spans="1:32">
      <c r="A22" s="1109"/>
      <c r="B22" s="27" t="s">
        <v>59</v>
      </c>
      <c r="C22" s="280">
        <v>1018610</v>
      </c>
      <c r="D22" s="280">
        <v>969184</v>
      </c>
      <c r="E22" s="280">
        <v>964194</v>
      </c>
      <c r="F22" s="280">
        <v>953850</v>
      </c>
      <c r="G22" s="280">
        <v>939275</v>
      </c>
      <c r="H22" s="280">
        <v>924924</v>
      </c>
      <c r="I22" s="280">
        <v>910793</v>
      </c>
      <c r="J22" s="280">
        <v>896878</v>
      </c>
      <c r="K22" s="280">
        <v>897775</v>
      </c>
      <c r="L22" s="280">
        <v>898673</v>
      </c>
      <c r="M22" s="280">
        <v>899570</v>
      </c>
      <c r="N22" s="280">
        <v>900470</v>
      </c>
      <c r="O22" s="280">
        <v>901370</v>
      </c>
      <c r="P22" s="280">
        <v>902270</v>
      </c>
      <c r="Q22" s="280">
        <v>903170</v>
      </c>
      <c r="R22" s="280">
        <v>904080</v>
      </c>
      <c r="S22" s="280">
        <v>904984</v>
      </c>
      <c r="T22" s="280">
        <v>905889</v>
      </c>
      <c r="U22" s="280">
        <v>906794</v>
      </c>
      <c r="V22" s="280">
        <v>909514</v>
      </c>
      <c r="W22" s="280">
        <v>909515</v>
      </c>
      <c r="X22" s="280">
        <v>909530</v>
      </c>
      <c r="Y22" s="280">
        <v>910103</v>
      </c>
      <c r="Z22" s="280">
        <v>911243</v>
      </c>
      <c r="AA22" s="280">
        <v>912789</v>
      </c>
      <c r="AB22" s="280">
        <v>914328</v>
      </c>
      <c r="AC22" s="280">
        <v>915870</v>
      </c>
      <c r="AD22" s="280">
        <v>917414</v>
      </c>
      <c r="AE22" s="280">
        <v>918961</v>
      </c>
      <c r="AF22" s="280">
        <v>920510</v>
      </c>
    </row>
    <row r="23" spans="1:32">
      <c r="A23" s="1110"/>
      <c r="B23" s="27" t="s">
        <v>2955</v>
      </c>
      <c r="C23" s="280">
        <v>1084140</v>
      </c>
      <c r="D23" s="280">
        <v>1117483</v>
      </c>
      <c r="E23" s="280">
        <v>1119712</v>
      </c>
      <c r="F23" s="280">
        <v>1153507</v>
      </c>
      <c r="G23" s="280">
        <v>1100086</v>
      </c>
      <c r="H23" s="280">
        <v>1048716</v>
      </c>
      <c r="I23" s="280">
        <v>999748</v>
      </c>
      <c r="J23" s="280">
        <v>953066</v>
      </c>
      <c r="K23" s="280">
        <v>955067</v>
      </c>
      <c r="L23" s="280">
        <v>957073</v>
      </c>
      <c r="M23" s="280">
        <v>959080</v>
      </c>
      <c r="N23" s="280">
        <v>961090</v>
      </c>
      <c r="O23" s="280">
        <v>963110</v>
      </c>
      <c r="P23" s="280">
        <v>965130</v>
      </c>
      <c r="Q23" s="280">
        <v>967160</v>
      </c>
      <c r="R23" s="280">
        <v>977379</v>
      </c>
      <c r="S23" s="280">
        <v>981104</v>
      </c>
      <c r="T23" s="280">
        <v>984952</v>
      </c>
      <c r="U23" s="280">
        <v>988761</v>
      </c>
      <c r="V23" s="280">
        <v>991727</v>
      </c>
      <c r="W23" s="280">
        <v>994569</v>
      </c>
      <c r="X23" s="280">
        <v>991660</v>
      </c>
      <c r="Y23" s="280">
        <v>988947</v>
      </c>
      <c r="Z23" s="280">
        <v>992322</v>
      </c>
      <c r="AA23" s="280">
        <v>995584</v>
      </c>
      <c r="AB23" s="280">
        <v>999656</v>
      </c>
      <c r="AC23" s="280">
        <v>1003343</v>
      </c>
      <c r="AD23" s="280">
        <v>1007850</v>
      </c>
      <c r="AE23" s="280">
        <v>1011972</v>
      </c>
      <c r="AF23" s="280">
        <v>1016111</v>
      </c>
    </row>
    <row r="24" spans="1:32">
      <c r="A24" s="1108" t="s">
        <v>482</v>
      </c>
      <c r="B24" s="27" t="s">
        <v>61</v>
      </c>
      <c r="C24" s="280">
        <v>641979</v>
      </c>
      <c r="D24" s="280">
        <v>656484</v>
      </c>
      <c r="E24" s="280">
        <v>658453</v>
      </c>
      <c r="F24" s="280">
        <v>623446</v>
      </c>
      <c r="G24" s="280">
        <v>613932</v>
      </c>
      <c r="H24" s="280">
        <v>588288</v>
      </c>
      <c r="I24" s="280">
        <v>505966</v>
      </c>
      <c r="J24" s="280">
        <v>522260</v>
      </c>
      <c r="K24" s="280">
        <v>600252</v>
      </c>
      <c r="L24" s="280">
        <v>610000</v>
      </c>
      <c r="M24" s="280">
        <v>615000</v>
      </c>
      <c r="N24" s="280">
        <v>580000</v>
      </c>
      <c r="O24" s="280">
        <v>585000</v>
      </c>
      <c r="P24" s="280">
        <v>585000</v>
      </c>
      <c r="Q24" s="280">
        <v>585000</v>
      </c>
      <c r="R24" s="280">
        <v>620000</v>
      </c>
      <c r="S24" s="280">
        <v>625000</v>
      </c>
      <c r="T24" s="280">
        <v>633954</v>
      </c>
      <c r="U24" s="280">
        <v>627486</v>
      </c>
      <c r="V24" s="280">
        <v>620032</v>
      </c>
      <c r="W24" s="280">
        <v>591454</v>
      </c>
      <c r="X24" s="280">
        <v>531450</v>
      </c>
      <c r="Y24" s="280">
        <v>511174</v>
      </c>
      <c r="Z24" s="280">
        <v>501643</v>
      </c>
      <c r="AA24" s="280">
        <v>527153</v>
      </c>
      <c r="AB24" s="280">
        <v>548964</v>
      </c>
      <c r="AC24" s="280">
        <v>554400</v>
      </c>
      <c r="AD24" s="280">
        <v>560036</v>
      </c>
      <c r="AE24" s="280">
        <v>613475</v>
      </c>
      <c r="AF24" s="280">
        <v>652513</v>
      </c>
    </row>
    <row r="25" spans="1:32">
      <c r="A25" s="1109"/>
      <c r="B25" s="27" t="s">
        <v>2954</v>
      </c>
      <c r="C25" s="280">
        <v>975</v>
      </c>
      <c r="D25" s="280">
        <v>980</v>
      </c>
      <c r="E25" s="280">
        <v>1113</v>
      </c>
      <c r="F25" s="280">
        <v>1156</v>
      </c>
      <c r="G25" s="280">
        <v>1204</v>
      </c>
      <c r="H25" s="280">
        <v>1255</v>
      </c>
      <c r="I25" s="280">
        <v>1309</v>
      </c>
      <c r="J25" s="280">
        <v>1365</v>
      </c>
      <c r="K25" s="280">
        <v>1421</v>
      </c>
      <c r="L25" s="280">
        <v>1477</v>
      </c>
      <c r="M25" s="280">
        <v>1551</v>
      </c>
      <c r="N25" s="280">
        <v>1602</v>
      </c>
      <c r="O25" s="280">
        <v>1953</v>
      </c>
      <c r="P25" s="280">
        <v>1959</v>
      </c>
      <c r="Q25" s="280">
        <v>1959</v>
      </c>
      <c r="R25" s="280">
        <v>1953</v>
      </c>
      <c r="S25" s="280">
        <v>1939</v>
      </c>
      <c r="T25" s="280">
        <v>1916</v>
      </c>
      <c r="U25" s="280">
        <v>1884</v>
      </c>
      <c r="V25" s="280">
        <v>1842</v>
      </c>
      <c r="W25" s="280">
        <v>2415</v>
      </c>
      <c r="X25" s="280">
        <v>1194</v>
      </c>
      <c r="Y25" s="280">
        <v>1535</v>
      </c>
      <c r="Z25" s="280">
        <v>1758</v>
      </c>
      <c r="AA25" s="280">
        <v>2075</v>
      </c>
      <c r="AB25" s="280">
        <v>1716</v>
      </c>
      <c r="AC25" s="280">
        <v>1872</v>
      </c>
      <c r="AD25" s="280">
        <v>1952</v>
      </c>
      <c r="AE25" s="280">
        <v>1990</v>
      </c>
      <c r="AF25" s="280">
        <v>1967</v>
      </c>
    </row>
    <row r="26" spans="1:32">
      <c r="A26" s="1109"/>
      <c r="B26" s="27" t="s">
        <v>58</v>
      </c>
      <c r="C26" s="280">
        <v>435080</v>
      </c>
      <c r="D26" s="280">
        <v>438000</v>
      </c>
      <c r="E26" s="280">
        <v>368381</v>
      </c>
      <c r="F26" s="280">
        <v>354135</v>
      </c>
      <c r="G26" s="280">
        <v>332939</v>
      </c>
      <c r="H26" s="280">
        <v>421800</v>
      </c>
      <c r="I26" s="280">
        <v>422000</v>
      </c>
      <c r="J26" s="280">
        <v>350000</v>
      </c>
      <c r="K26" s="280">
        <v>273576</v>
      </c>
      <c r="L26" s="280">
        <v>348500</v>
      </c>
      <c r="M26" s="280">
        <v>324000</v>
      </c>
      <c r="N26" s="280">
        <v>315000</v>
      </c>
      <c r="O26" s="280">
        <v>355705</v>
      </c>
      <c r="P26" s="280">
        <v>381220</v>
      </c>
      <c r="Q26" s="280">
        <v>468427</v>
      </c>
      <c r="R26" s="280">
        <v>477821</v>
      </c>
      <c r="S26" s="280">
        <v>482443</v>
      </c>
      <c r="T26" s="280">
        <v>485826</v>
      </c>
      <c r="U26" s="280">
        <v>458344</v>
      </c>
      <c r="V26" s="280">
        <v>441137</v>
      </c>
      <c r="W26" s="280">
        <v>443218</v>
      </c>
      <c r="X26" s="280">
        <v>501496</v>
      </c>
      <c r="Y26" s="280">
        <v>484572</v>
      </c>
      <c r="Z26" s="280">
        <v>480678</v>
      </c>
      <c r="AA26" s="280">
        <v>506998</v>
      </c>
      <c r="AB26" s="280">
        <v>527238</v>
      </c>
      <c r="AC26" s="280">
        <v>525268</v>
      </c>
      <c r="AD26" s="280">
        <v>527185</v>
      </c>
      <c r="AE26" s="280">
        <v>529102</v>
      </c>
      <c r="AF26" s="280">
        <v>531407</v>
      </c>
    </row>
    <row r="27" spans="1:32">
      <c r="A27" s="1109"/>
      <c r="B27" s="27" t="s">
        <v>59</v>
      </c>
      <c r="C27" s="280">
        <v>24282</v>
      </c>
      <c r="D27" s="280">
        <v>26500</v>
      </c>
      <c r="E27" s="280">
        <v>23482</v>
      </c>
      <c r="F27" s="280">
        <v>22752</v>
      </c>
      <c r="G27" s="280">
        <v>22370</v>
      </c>
      <c r="H27" s="280">
        <v>27000</v>
      </c>
      <c r="I27" s="280">
        <v>24534</v>
      </c>
      <c r="J27" s="280">
        <v>24408</v>
      </c>
      <c r="K27" s="280">
        <v>24237</v>
      </c>
      <c r="L27" s="280">
        <v>24025</v>
      </c>
      <c r="M27" s="280">
        <v>23778</v>
      </c>
      <c r="N27" s="280">
        <v>23503</v>
      </c>
      <c r="O27" s="280">
        <v>21206</v>
      </c>
      <c r="P27" s="280">
        <v>20631</v>
      </c>
      <c r="Q27" s="280">
        <v>19178</v>
      </c>
      <c r="R27" s="280">
        <v>18715</v>
      </c>
      <c r="S27" s="280">
        <v>18261</v>
      </c>
      <c r="T27" s="280">
        <v>17825</v>
      </c>
      <c r="U27" s="280">
        <v>17414</v>
      </c>
      <c r="V27" s="280">
        <v>17034</v>
      </c>
      <c r="W27" s="280">
        <v>14969</v>
      </c>
      <c r="X27" s="280">
        <v>16841</v>
      </c>
      <c r="Y27" s="280">
        <v>16264</v>
      </c>
      <c r="Z27" s="280">
        <v>16103</v>
      </c>
      <c r="AA27" s="280">
        <v>17264</v>
      </c>
      <c r="AB27" s="280">
        <v>17116</v>
      </c>
      <c r="AC27" s="280">
        <v>17995</v>
      </c>
      <c r="AD27" s="280">
        <v>18103</v>
      </c>
      <c r="AE27" s="280">
        <v>18233</v>
      </c>
      <c r="AF27" s="280">
        <v>18522</v>
      </c>
    </row>
    <row r="28" spans="1:32">
      <c r="A28" s="1110"/>
      <c r="B28" s="27" t="s">
        <v>2955</v>
      </c>
      <c r="C28" s="280">
        <v>29950</v>
      </c>
      <c r="D28" s="280">
        <v>31000</v>
      </c>
      <c r="E28" s="280">
        <v>32000</v>
      </c>
      <c r="F28" s="280">
        <v>30000</v>
      </c>
      <c r="G28" s="280">
        <v>31000</v>
      </c>
      <c r="H28" s="280">
        <v>29951</v>
      </c>
      <c r="I28" s="280">
        <v>30000</v>
      </c>
      <c r="J28" s="280">
        <v>32000</v>
      </c>
      <c r="K28" s="280">
        <v>35000</v>
      </c>
      <c r="L28" s="280">
        <v>35000</v>
      </c>
      <c r="M28" s="280">
        <v>37000</v>
      </c>
      <c r="N28" s="280">
        <v>40000</v>
      </c>
      <c r="O28" s="280">
        <v>42000</v>
      </c>
      <c r="P28" s="280">
        <v>30000</v>
      </c>
      <c r="Q28" s="280">
        <v>30000</v>
      </c>
      <c r="R28" s="280">
        <v>32000</v>
      </c>
      <c r="S28" s="280">
        <v>33500</v>
      </c>
      <c r="T28" s="280">
        <v>34000</v>
      </c>
      <c r="U28" s="280">
        <v>35000</v>
      </c>
      <c r="V28" s="280">
        <v>35000</v>
      </c>
      <c r="W28" s="280">
        <v>38513</v>
      </c>
      <c r="X28" s="280">
        <v>42852</v>
      </c>
      <c r="Y28" s="280">
        <v>38335</v>
      </c>
      <c r="Z28" s="280">
        <v>40689</v>
      </c>
      <c r="AA28" s="280">
        <v>50233</v>
      </c>
      <c r="AB28" s="280">
        <v>53549</v>
      </c>
      <c r="AC28" s="280">
        <v>62360</v>
      </c>
      <c r="AD28" s="280">
        <v>55244</v>
      </c>
      <c r="AE28" s="280">
        <v>51462</v>
      </c>
      <c r="AF28" s="280">
        <v>55271</v>
      </c>
    </row>
    <row r="29" spans="1:32">
      <c r="A29" s="1108" t="s">
        <v>11</v>
      </c>
      <c r="B29" s="27" t="s">
        <v>61</v>
      </c>
      <c r="C29" s="280">
        <v>580230</v>
      </c>
      <c r="D29" s="280">
        <v>539000</v>
      </c>
      <c r="E29" s="280">
        <v>601410</v>
      </c>
      <c r="F29" s="280">
        <v>495614</v>
      </c>
      <c r="G29" s="280">
        <v>755134</v>
      </c>
      <c r="H29" s="280">
        <v>709884</v>
      </c>
      <c r="I29" s="280">
        <v>732191</v>
      </c>
      <c r="J29" s="280">
        <v>644550</v>
      </c>
      <c r="K29" s="280">
        <v>682488</v>
      </c>
      <c r="L29" s="280">
        <v>677215</v>
      </c>
      <c r="M29" s="280">
        <v>729327</v>
      </c>
      <c r="N29" s="280">
        <v>687588</v>
      </c>
      <c r="O29" s="280">
        <v>687588</v>
      </c>
      <c r="P29" s="280">
        <v>616159</v>
      </c>
      <c r="Q29" s="280">
        <v>616562</v>
      </c>
      <c r="R29" s="280">
        <v>626343</v>
      </c>
      <c r="S29" s="280">
        <v>635000</v>
      </c>
      <c r="T29" s="280">
        <v>650000</v>
      </c>
      <c r="U29" s="280">
        <v>548042</v>
      </c>
      <c r="V29" s="280">
        <v>540133</v>
      </c>
      <c r="W29" s="280">
        <v>508344</v>
      </c>
      <c r="X29" s="280">
        <v>494007</v>
      </c>
      <c r="Y29" s="280">
        <v>461573</v>
      </c>
      <c r="Z29" s="280">
        <v>453297</v>
      </c>
      <c r="AA29" s="280">
        <v>360602</v>
      </c>
      <c r="AB29" s="280">
        <v>330726</v>
      </c>
      <c r="AC29" s="280">
        <v>288664</v>
      </c>
      <c r="AD29" s="280">
        <v>593664</v>
      </c>
      <c r="AE29" s="280">
        <v>670022</v>
      </c>
      <c r="AF29" s="280">
        <v>517450</v>
      </c>
    </row>
    <row r="30" spans="1:32">
      <c r="A30" s="1109"/>
      <c r="B30" s="27" t="s">
        <v>2954</v>
      </c>
      <c r="C30" s="280">
        <v>1500</v>
      </c>
      <c r="D30" s="280">
        <v>1400</v>
      </c>
      <c r="E30" s="280">
        <v>1300</v>
      </c>
      <c r="F30" s="280">
        <v>1200</v>
      </c>
      <c r="G30" s="280">
        <v>1100</v>
      </c>
      <c r="H30" s="280">
        <v>1000</v>
      </c>
      <c r="I30" s="280">
        <v>950</v>
      </c>
      <c r="J30" s="280">
        <v>1000</v>
      </c>
      <c r="K30" s="280">
        <v>900</v>
      </c>
      <c r="L30" s="280">
        <v>800</v>
      </c>
      <c r="M30" s="280">
        <v>900</v>
      </c>
      <c r="N30" s="280">
        <v>900</v>
      </c>
      <c r="O30" s="280">
        <v>893</v>
      </c>
      <c r="P30" s="280">
        <v>605</v>
      </c>
      <c r="Q30" s="280">
        <v>771</v>
      </c>
      <c r="R30" s="280">
        <v>502</v>
      </c>
      <c r="S30" s="280">
        <v>485</v>
      </c>
      <c r="T30" s="280">
        <v>500</v>
      </c>
      <c r="U30" s="280">
        <v>367</v>
      </c>
      <c r="V30" s="280">
        <v>906</v>
      </c>
      <c r="W30" s="280">
        <v>522</v>
      </c>
      <c r="X30" s="280">
        <v>292</v>
      </c>
      <c r="Y30" s="280">
        <v>433</v>
      </c>
      <c r="Z30" s="280">
        <v>419</v>
      </c>
      <c r="AA30" s="280">
        <v>286</v>
      </c>
      <c r="AB30" s="280">
        <v>490</v>
      </c>
      <c r="AC30" s="280">
        <v>752</v>
      </c>
      <c r="AD30" s="280">
        <v>549</v>
      </c>
      <c r="AE30" s="280">
        <v>625</v>
      </c>
      <c r="AF30" s="280">
        <v>534</v>
      </c>
    </row>
    <row r="31" spans="1:32">
      <c r="A31" s="1109"/>
      <c r="B31" s="27" t="s">
        <v>58</v>
      </c>
      <c r="C31" s="280">
        <v>749135</v>
      </c>
      <c r="D31" s="280">
        <v>732000</v>
      </c>
      <c r="E31" s="280">
        <v>811250</v>
      </c>
      <c r="F31" s="280">
        <v>546351</v>
      </c>
      <c r="G31" s="280">
        <v>937600</v>
      </c>
      <c r="H31" s="280">
        <v>830258</v>
      </c>
      <c r="I31" s="280">
        <v>826598</v>
      </c>
      <c r="J31" s="280">
        <v>789623</v>
      </c>
      <c r="K31" s="280">
        <v>775632</v>
      </c>
      <c r="L31" s="280">
        <v>613235</v>
      </c>
      <c r="M31" s="280">
        <v>821171</v>
      </c>
      <c r="N31" s="280">
        <v>879278</v>
      </c>
      <c r="O31" s="280">
        <v>879278</v>
      </c>
      <c r="P31" s="280">
        <v>916673</v>
      </c>
      <c r="Q31" s="280">
        <v>953337</v>
      </c>
      <c r="R31" s="280">
        <v>875184</v>
      </c>
      <c r="S31" s="280">
        <v>845000</v>
      </c>
      <c r="T31" s="280">
        <v>835000</v>
      </c>
      <c r="U31" s="280">
        <v>838650</v>
      </c>
      <c r="V31" s="280">
        <v>824698</v>
      </c>
      <c r="W31" s="280">
        <v>813850</v>
      </c>
      <c r="X31" s="280">
        <v>700509</v>
      </c>
      <c r="Y31" s="280">
        <v>972701</v>
      </c>
      <c r="Z31" s="280">
        <v>909554</v>
      </c>
      <c r="AA31" s="280">
        <v>749343</v>
      </c>
      <c r="AB31" s="280">
        <v>628561</v>
      </c>
      <c r="AC31" s="280">
        <v>279573</v>
      </c>
      <c r="AD31" s="280">
        <v>957522</v>
      </c>
      <c r="AE31" s="280">
        <v>865398</v>
      </c>
      <c r="AF31" s="280">
        <v>700831</v>
      </c>
    </row>
    <row r="32" spans="1:32">
      <c r="A32" s="1109"/>
      <c r="B32" s="27" t="s">
        <v>59</v>
      </c>
      <c r="C32" s="280">
        <v>1130750</v>
      </c>
      <c r="D32" s="280">
        <v>951000</v>
      </c>
      <c r="E32" s="280">
        <v>937504</v>
      </c>
      <c r="F32" s="280">
        <v>696344</v>
      </c>
      <c r="G32" s="280">
        <v>1109107</v>
      </c>
      <c r="H32" s="280">
        <v>1116629</v>
      </c>
      <c r="I32" s="280">
        <v>1082518</v>
      </c>
      <c r="J32" s="280">
        <v>1030785</v>
      </c>
      <c r="K32" s="280">
        <v>936432</v>
      </c>
      <c r="L32" s="280">
        <v>1045253</v>
      </c>
      <c r="M32" s="280">
        <v>1041313</v>
      </c>
      <c r="N32" s="280">
        <v>904742</v>
      </c>
      <c r="O32" s="280">
        <v>904743</v>
      </c>
      <c r="P32" s="280">
        <v>1275754</v>
      </c>
      <c r="Q32" s="280">
        <v>1241960</v>
      </c>
      <c r="R32" s="280">
        <v>1228558</v>
      </c>
      <c r="S32" s="280">
        <v>1215000</v>
      </c>
      <c r="T32" s="280">
        <v>1220000</v>
      </c>
      <c r="U32" s="280">
        <v>1410013</v>
      </c>
      <c r="V32" s="280">
        <v>1346596</v>
      </c>
      <c r="W32" s="280">
        <v>1356485</v>
      </c>
      <c r="X32" s="280">
        <v>1432065</v>
      </c>
      <c r="Y32" s="280">
        <v>2041479</v>
      </c>
      <c r="Z32" s="280">
        <v>1613370</v>
      </c>
      <c r="AA32" s="280">
        <v>1539855</v>
      </c>
      <c r="AB32" s="280">
        <v>626668</v>
      </c>
      <c r="AC32" s="280">
        <v>1397997</v>
      </c>
      <c r="AD32" s="280">
        <v>2377809</v>
      </c>
      <c r="AE32" s="280">
        <v>1965660</v>
      </c>
      <c r="AF32" s="280">
        <v>1913822</v>
      </c>
    </row>
    <row r="33" spans="1:32">
      <c r="A33" s="1110"/>
      <c r="B33" s="27" t="s">
        <v>2955</v>
      </c>
      <c r="C33" s="280">
        <v>65935</v>
      </c>
      <c r="D33" s="280">
        <v>63700</v>
      </c>
      <c r="E33" s="280">
        <v>78965</v>
      </c>
      <c r="F33" s="280">
        <v>79146</v>
      </c>
      <c r="G33" s="280">
        <v>103700</v>
      </c>
      <c r="H33" s="280">
        <v>128592</v>
      </c>
      <c r="I33" s="280">
        <v>116496</v>
      </c>
      <c r="J33" s="280">
        <v>102829</v>
      </c>
      <c r="K33" s="280">
        <v>69917</v>
      </c>
      <c r="L33" s="280">
        <v>111699</v>
      </c>
      <c r="M33" s="280">
        <v>135266</v>
      </c>
      <c r="N33" s="280">
        <v>215741</v>
      </c>
      <c r="O33" s="280">
        <v>215741</v>
      </c>
      <c r="P33" s="280">
        <v>95342</v>
      </c>
      <c r="Q33" s="280">
        <v>92288</v>
      </c>
      <c r="R33" s="280">
        <v>83976</v>
      </c>
      <c r="S33" s="280">
        <v>80000</v>
      </c>
      <c r="T33" s="280">
        <v>80000</v>
      </c>
      <c r="U33" s="280">
        <v>66586</v>
      </c>
      <c r="V33" s="280">
        <v>63145</v>
      </c>
      <c r="W33" s="280">
        <v>90368</v>
      </c>
      <c r="X33" s="280">
        <v>83190</v>
      </c>
      <c r="Y33" s="280">
        <v>38689</v>
      </c>
      <c r="Z33" s="280">
        <v>49275</v>
      </c>
      <c r="AA33" s="280">
        <v>53507</v>
      </c>
      <c r="AB33" s="280">
        <v>36401</v>
      </c>
      <c r="AC33" s="280">
        <v>28018</v>
      </c>
      <c r="AD33" s="280">
        <v>42735</v>
      </c>
      <c r="AE33" s="280">
        <v>35718</v>
      </c>
      <c r="AF33" s="280">
        <v>35490</v>
      </c>
    </row>
    <row r="34" spans="1:32">
      <c r="A34" s="1108" t="s">
        <v>10</v>
      </c>
      <c r="B34" s="27" t="s">
        <v>61</v>
      </c>
      <c r="C34" s="280">
        <v>10309000</v>
      </c>
      <c r="D34" s="280">
        <v>10320340</v>
      </c>
      <c r="E34" s="280">
        <v>10331000</v>
      </c>
      <c r="F34" s="280">
        <v>10342000</v>
      </c>
      <c r="G34" s="280">
        <v>10353000</v>
      </c>
      <c r="H34" s="280">
        <v>10364000</v>
      </c>
      <c r="I34" s="280">
        <v>8800000</v>
      </c>
      <c r="J34" s="280">
        <v>7877075</v>
      </c>
      <c r="K34" s="280">
        <v>8020450</v>
      </c>
      <c r="L34" s="280">
        <v>8105000</v>
      </c>
      <c r="M34" s="280">
        <v>9500139</v>
      </c>
      <c r="N34" s="280">
        <v>9573290</v>
      </c>
      <c r="O34" s="280">
        <v>9647000</v>
      </c>
      <c r="P34" s="280">
        <v>9730000</v>
      </c>
      <c r="Q34" s="280">
        <v>9805000</v>
      </c>
      <c r="R34" s="280">
        <v>9881130</v>
      </c>
      <c r="S34" s="280">
        <v>9958000</v>
      </c>
      <c r="T34" s="280">
        <v>10037600</v>
      </c>
      <c r="U34" s="280">
        <v>10030000</v>
      </c>
      <c r="V34" s="280">
        <v>10198800</v>
      </c>
      <c r="W34" s="280">
        <v>10280300</v>
      </c>
      <c r="X34" s="280">
        <v>10301490</v>
      </c>
      <c r="Y34" s="280">
        <v>10322680</v>
      </c>
      <c r="Z34" s="280">
        <v>8605900</v>
      </c>
      <c r="AA34" s="280">
        <v>8700000</v>
      </c>
      <c r="AB34" s="280">
        <v>7963494</v>
      </c>
      <c r="AC34" s="280">
        <v>7030843</v>
      </c>
      <c r="AD34" s="280">
        <v>6320500</v>
      </c>
      <c r="AE34" s="280">
        <v>7520290</v>
      </c>
      <c r="AF34" s="280">
        <v>6957211</v>
      </c>
    </row>
    <row r="35" spans="1:32">
      <c r="A35" s="1109"/>
      <c r="B35" s="27" t="s">
        <v>2954</v>
      </c>
      <c r="C35" s="280">
        <v>15500</v>
      </c>
      <c r="D35" s="280">
        <v>16229</v>
      </c>
      <c r="E35" s="280">
        <v>17000</v>
      </c>
      <c r="F35" s="280">
        <v>18000</v>
      </c>
      <c r="G35" s="280">
        <v>19000</v>
      </c>
      <c r="H35" s="280">
        <v>21540</v>
      </c>
      <c r="I35" s="280">
        <v>24050</v>
      </c>
      <c r="J35" s="280">
        <v>24000</v>
      </c>
      <c r="K35" s="280">
        <v>24000</v>
      </c>
      <c r="L35" s="280">
        <v>24000</v>
      </c>
      <c r="M35" s="280">
        <v>24214</v>
      </c>
      <c r="N35" s="280">
        <v>24727</v>
      </c>
      <c r="O35" s="280">
        <v>25000</v>
      </c>
      <c r="P35" s="280">
        <v>25500</v>
      </c>
      <c r="Q35" s="280">
        <v>26000</v>
      </c>
      <c r="R35" s="280">
        <v>26500</v>
      </c>
      <c r="S35" s="280">
        <v>27000</v>
      </c>
      <c r="T35" s="280">
        <v>27500</v>
      </c>
      <c r="U35" s="280">
        <v>27000</v>
      </c>
      <c r="V35" s="280">
        <v>36326</v>
      </c>
      <c r="W35" s="280">
        <v>37124</v>
      </c>
      <c r="X35" s="280">
        <v>37920</v>
      </c>
      <c r="Y35" s="280">
        <v>38717</v>
      </c>
      <c r="Z35" s="280">
        <v>39488</v>
      </c>
      <c r="AA35" s="280">
        <v>40276</v>
      </c>
      <c r="AB35" s="280">
        <v>41161</v>
      </c>
      <c r="AC35" s="280">
        <v>40482</v>
      </c>
      <c r="AD35" s="280">
        <v>41454</v>
      </c>
      <c r="AE35" s="280">
        <v>42479</v>
      </c>
      <c r="AF35" s="280">
        <v>43553</v>
      </c>
    </row>
    <row r="36" spans="1:32">
      <c r="A36" s="1109"/>
      <c r="B36" s="27" t="s">
        <v>58</v>
      </c>
      <c r="C36" s="280">
        <v>1399000</v>
      </c>
      <c r="D36" s="280">
        <v>1328600</v>
      </c>
      <c r="E36" s="280">
        <v>1300000</v>
      </c>
      <c r="F36" s="280">
        <v>1250000</v>
      </c>
      <c r="G36" s="280">
        <v>1200000</v>
      </c>
      <c r="H36" s="280">
        <v>1033270</v>
      </c>
      <c r="I36" s="280">
        <v>1179750</v>
      </c>
      <c r="J36" s="280">
        <v>1220470</v>
      </c>
      <c r="K36" s="280">
        <v>1251880</v>
      </c>
      <c r="L36" s="280">
        <v>1397450</v>
      </c>
      <c r="M36" s="280">
        <v>1218848</v>
      </c>
      <c r="N36" s="280">
        <v>1248900</v>
      </c>
      <c r="O36" s="280">
        <v>1279720</v>
      </c>
      <c r="P36" s="280">
        <v>1310420</v>
      </c>
      <c r="Q36" s="280">
        <v>1387020</v>
      </c>
      <c r="R36" s="280">
        <v>1419120</v>
      </c>
      <c r="S36" s="280">
        <v>1441900</v>
      </c>
      <c r="T36" s="280">
        <v>1473000</v>
      </c>
      <c r="U36" s="280">
        <v>1472000</v>
      </c>
      <c r="V36" s="280">
        <v>1473000</v>
      </c>
      <c r="W36" s="280">
        <v>1561200</v>
      </c>
      <c r="X36" s="280">
        <v>1554500</v>
      </c>
      <c r="Y36" s="280">
        <v>1547900</v>
      </c>
      <c r="Z36" s="280">
        <v>1450500</v>
      </c>
      <c r="AA36" s="280">
        <v>1467600</v>
      </c>
      <c r="AB36" s="280">
        <v>1616494</v>
      </c>
      <c r="AC36" s="280">
        <v>1865000</v>
      </c>
      <c r="AD36" s="280">
        <v>1963902</v>
      </c>
      <c r="AE36" s="280">
        <v>1855851</v>
      </c>
      <c r="AF36" s="280">
        <v>1738386</v>
      </c>
    </row>
    <row r="37" spans="1:32">
      <c r="A37" s="1109"/>
      <c r="B37" s="27" t="s">
        <v>59</v>
      </c>
      <c r="C37" s="280">
        <v>821000</v>
      </c>
      <c r="D37" s="280">
        <v>756280</v>
      </c>
      <c r="E37" s="280">
        <v>700000</v>
      </c>
      <c r="F37" s="280">
        <v>640000</v>
      </c>
      <c r="G37" s="280">
        <v>590000</v>
      </c>
      <c r="H37" s="280">
        <v>583950</v>
      </c>
      <c r="I37" s="280">
        <v>633200</v>
      </c>
      <c r="J37" s="280">
        <v>654540</v>
      </c>
      <c r="K37" s="280">
        <v>843180</v>
      </c>
      <c r="L37" s="280">
        <v>800000</v>
      </c>
      <c r="M37" s="280">
        <v>695229</v>
      </c>
      <c r="N37" s="280">
        <v>712400</v>
      </c>
      <c r="O37" s="280">
        <v>729890</v>
      </c>
      <c r="P37" s="280">
        <v>747800</v>
      </c>
      <c r="Q37" s="280">
        <v>762740</v>
      </c>
      <c r="R37" s="280">
        <v>780220</v>
      </c>
      <c r="S37" s="280">
        <v>823000</v>
      </c>
      <c r="T37" s="280">
        <v>840000</v>
      </c>
      <c r="U37" s="280">
        <v>839000</v>
      </c>
      <c r="V37" s="280">
        <v>840000</v>
      </c>
      <c r="W37" s="280">
        <v>858300</v>
      </c>
      <c r="X37" s="280">
        <v>854700</v>
      </c>
      <c r="Y37" s="280">
        <v>851000</v>
      </c>
      <c r="Z37" s="280">
        <v>841270</v>
      </c>
      <c r="AA37" s="280">
        <v>856150</v>
      </c>
      <c r="AB37" s="280">
        <v>890542</v>
      </c>
      <c r="AC37" s="280">
        <v>943200</v>
      </c>
      <c r="AD37" s="280">
        <v>949012</v>
      </c>
      <c r="AE37" s="280">
        <v>945990</v>
      </c>
      <c r="AF37" s="280">
        <v>925907</v>
      </c>
    </row>
    <row r="38" spans="1:32">
      <c r="A38" s="1110"/>
      <c r="B38" s="27" t="s">
        <v>2955</v>
      </c>
      <c r="C38" s="280">
        <v>1592000</v>
      </c>
      <c r="D38" s="280">
        <v>1628620</v>
      </c>
      <c r="E38" s="280">
        <v>1662000</v>
      </c>
      <c r="F38" s="280">
        <v>1250000</v>
      </c>
      <c r="G38" s="280">
        <v>980000</v>
      </c>
      <c r="H38" s="280">
        <v>519220</v>
      </c>
      <c r="I38" s="280">
        <v>461900</v>
      </c>
      <c r="J38" s="280">
        <v>530900</v>
      </c>
      <c r="K38" s="280">
        <v>605000</v>
      </c>
      <c r="L38" s="280">
        <v>676250</v>
      </c>
      <c r="M38" s="280">
        <v>1247040</v>
      </c>
      <c r="N38" s="280">
        <v>1283400</v>
      </c>
      <c r="O38" s="280">
        <v>1314370</v>
      </c>
      <c r="P38" s="280">
        <v>1346000</v>
      </c>
      <c r="Q38" s="280">
        <v>1404730</v>
      </c>
      <c r="R38" s="280">
        <v>1439360</v>
      </c>
      <c r="S38" s="280">
        <v>1475980</v>
      </c>
      <c r="T38" s="280">
        <v>1518180</v>
      </c>
      <c r="U38" s="280">
        <v>1500000</v>
      </c>
      <c r="V38" s="280">
        <v>1585600</v>
      </c>
      <c r="W38" s="280">
        <v>1625200</v>
      </c>
      <c r="X38" s="280">
        <v>1669000</v>
      </c>
      <c r="Y38" s="280">
        <v>1703000</v>
      </c>
      <c r="Z38" s="280">
        <v>1731100</v>
      </c>
      <c r="AA38" s="280">
        <v>1763200</v>
      </c>
      <c r="AB38" s="280">
        <v>1928718</v>
      </c>
      <c r="AC38" s="280">
        <v>2119795</v>
      </c>
      <c r="AD38" s="280">
        <v>2226780</v>
      </c>
      <c r="AE38" s="280">
        <v>2026336</v>
      </c>
      <c r="AF38" s="280">
        <v>2124304</v>
      </c>
    </row>
    <row r="39" spans="1:32">
      <c r="A39" s="1108" t="s">
        <v>9</v>
      </c>
      <c r="B39" s="27" t="s">
        <v>61</v>
      </c>
      <c r="C39" s="280">
        <v>745830</v>
      </c>
      <c r="D39" s="280">
        <v>700096</v>
      </c>
      <c r="E39" s="280">
        <v>598175</v>
      </c>
      <c r="F39" s="280">
        <v>715391</v>
      </c>
      <c r="G39" s="280">
        <v>711675</v>
      </c>
      <c r="H39" s="280">
        <v>763724</v>
      </c>
      <c r="I39" s="280">
        <v>749029</v>
      </c>
      <c r="J39" s="280">
        <v>753075</v>
      </c>
      <c r="K39" s="280">
        <v>781747</v>
      </c>
      <c r="L39" s="280">
        <v>765000</v>
      </c>
      <c r="M39" s="280">
        <v>777846</v>
      </c>
      <c r="N39" s="280">
        <v>799017</v>
      </c>
      <c r="O39" s="280">
        <v>870622</v>
      </c>
      <c r="P39" s="280">
        <v>947498</v>
      </c>
      <c r="Q39" s="280">
        <v>982921</v>
      </c>
      <c r="R39" s="280">
        <v>1069854</v>
      </c>
      <c r="S39" s="280">
        <v>1110560</v>
      </c>
      <c r="T39" s="280">
        <v>1164438</v>
      </c>
      <c r="U39" s="280">
        <v>1241744</v>
      </c>
      <c r="V39" s="280">
        <v>1316799</v>
      </c>
      <c r="W39" s="280">
        <v>1398376</v>
      </c>
      <c r="X39" s="280">
        <v>1470895</v>
      </c>
      <c r="Y39" s="280">
        <v>1508299</v>
      </c>
      <c r="Z39" s="280">
        <v>1655517</v>
      </c>
      <c r="AA39" s="280">
        <v>1867034</v>
      </c>
      <c r="AB39" s="280">
        <v>1946033</v>
      </c>
      <c r="AC39" s="280">
        <v>1959101</v>
      </c>
      <c r="AD39" s="280">
        <v>2054208</v>
      </c>
      <c r="AE39" s="280">
        <v>2187583</v>
      </c>
      <c r="AF39" s="280">
        <v>2307952</v>
      </c>
    </row>
    <row r="40" spans="1:32">
      <c r="A40" s="1109"/>
      <c r="B40" s="27" t="s">
        <v>2954</v>
      </c>
      <c r="C40" s="280">
        <v>13500</v>
      </c>
      <c r="D40" s="280">
        <v>14000</v>
      </c>
      <c r="E40" s="280">
        <v>14200</v>
      </c>
      <c r="F40" s="280">
        <v>14500</v>
      </c>
      <c r="G40" s="280">
        <v>14700</v>
      </c>
      <c r="H40" s="280">
        <v>14700</v>
      </c>
      <c r="I40" s="280">
        <v>14700</v>
      </c>
      <c r="J40" s="280">
        <v>14700</v>
      </c>
      <c r="K40" s="280">
        <v>14600</v>
      </c>
      <c r="L40" s="280">
        <v>14700</v>
      </c>
      <c r="M40" s="280">
        <v>15600</v>
      </c>
      <c r="N40" s="280">
        <v>15200</v>
      </c>
      <c r="O40" s="280">
        <v>15300</v>
      </c>
      <c r="P40" s="280">
        <v>15500</v>
      </c>
      <c r="Q40" s="280">
        <v>15700</v>
      </c>
      <c r="R40" s="280">
        <v>16000</v>
      </c>
      <c r="S40" s="280">
        <v>16500</v>
      </c>
      <c r="T40" s="280">
        <v>17000</v>
      </c>
      <c r="U40" s="280">
        <v>17200</v>
      </c>
      <c r="V40" s="280">
        <v>18000</v>
      </c>
      <c r="W40" s="280">
        <v>18081</v>
      </c>
      <c r="X40" s="280">
        <v>18300</v>
      </c>
      <c r="Y40" s="280">
        <v>18538</v>
      </c>
      <c r="Z40" s="280">
        <v>18846</v>
      </c>
      <c r="AA40" s="280">
        <v>19151</v>
      </c>
      <c r="AB40" s="280">
        <v>19467</v>
      </c>
      <c r="AC40" s="280">
        <v>19754</v>
      </c>
      <c r="AD40" s="280">
        <v>19453</v>
      </c>
      <c r="AE40" s="280">
        <v>19748</v>
      </c>
      <c r="AF40" s="280">
        <v>20039</v>
      </c>
    </row>
    <row r="41" spans="1:32">
      <c r="A41" s="1109"/>
      <c r="B41" s="27" t="s">
        <v>58</v>
      </c>
      <c r="C41" s="280">
        <v>843362</v>
      </c>
      <c r="D41" s="280">
        <v>1257340</v>
      </c>
      <c r="E41" s="280">
        <v>1566514</v>
      </c>
      <c r="F41" s="280">
        <v>1597536</v>
      </c>
      <c r="G41" s="280">
        <v>1427134</v>
      </c>
      <c r="H41" s="280">
        <v>1689485</v>
      </c>
      <c r="I41" s="280">
        <v>1669669</v>
      </c>
      <c r="J41" s="280">
        <v>1659966</v>
      </c>
      <c r="K41" s="280">
        <v>1716822</v>
      </c>
      <c r="L41" s="280">
        <v>1922264</v>
      </c>
      <c r="M41" s="280">
        <v>1961080</v>
      </c>
      <c r="N41" s="280">
        <v>2301349</v>
      </c>
      <c r="O41" s="280">
        <v>2720126</v>
      </c>
      <c r="P41" s="280">
        <v>3106271</v>
      </c>
      <c r="Q41" s="280">
        <v>3480473</v>
      </c>
      <c r="R41" s="280">
        <v>3893922</v>
      </c>
      <c r="S41" s="280">
        <v>4442907</v>
      </c>
      <c r="T41" s="280">
        <v>4929808</v>
      </c>
      <c r="U41" s="280">
        <v>5356545</v>
      </c>
      <c r="V41" s="280">
        <v>5882106</v>
      </c>
      <c r="W41" s="280">
        <v>6545306</v>
      </c>
      <c r="X41" s="280">
        <v>7348361</v>
      </c>
      <c r="Y41" s="280">
        <v>7718938</v>
      </c>
      <c r="Z41" s="280">
        <v>8374006</v>
      </c>
      <c r="AA41" s="280">
        <v>10028678</v>
      </c>
      <c r="AB41" s="280">
        <v>10727448</v>
      </c>
      <c r="AC41" s="280">
        <v>11104382</v>
      </c>
      <c r="AD41" s="280">
        <v>12238382</v>
      </c>
      <c r="AE41" s="280">
        <v>12994613</v>
      </c>
      <c r="AF41" s="280">
        <v>13790630</v>
      </c>
    </row>
    <row r="42" spans="1:32">
      <c r="A42" s="1109"/>
      <c r="B42" s="27" t="s">
        <v>59</v>
      </c>
      <c r="C42" s="280">
        <v>86827</v>
      </c>
      <c r="D42" s="280">
        <v>93018</v>
      </c>
      <c r="E42" s="280">
        <v>97916</v>
      </c>
      <c r="F42" s="280">
        <v>102671</v>
      </c>
      <c r="G42" s="280">
        <v>103095</v>
      </c>
      <c r="H42" s="280">
        <v>111539</v>
      </c>
      <c r="I42" s="280">
        <v>115247</v>
      </c>
      <c r="J42" s="280">
        <v>109514</v>
      </c>
      <c r="K42" s="280">
        <v>108179</v>
      </c>
      <c r="L42" s="280">
        <v>227363</v>
      </c>
      <c r="M42" s="280">
        <v>156714</v>
      </c>
      <c r="N42" s="280">
        <v>175394</v>
      </c>
      <c r="O42" s="280">
        <v>185609</v>
      </c>
      <c r="P42" s="280">
        <v>188520</v>
      </c>
      <c r="Q42" s="280">
        <v>199890</v>
      </c>
      <c r="R42" s="280">
        <v>214230</v>
      </c>
      <c r="S42" s="280">
        <v>228649</v>
      </c>
      <c r="T42" s="280">
        <v>240269</v>
      </c>
      <c r="U42" s="280">
        <v>255928</v>
      </c>
      <c r="V42" s="280">
        <v>269230</v>
      </c>
      <c r="W42" s="280">
        <v>275537</v>
      </c>
      <c r="X42" s="280">
        <v>286974</v>
      </c>
      <c r="Y42" s="280">
        <v>283398</v>
      </c>
      <c r="Z42" s="280">
        <v>317899</v>
      </c>
      <c r="AA42" s="280">
        <v>351458</v>
      </c>
      <c r="AB42" s="280">
        <v>366184</v>
      </c>
      <c r="AC42" s="280">
        <v>373715</v>
      </c>
      <c r="AD42" s="280">
        <v>404956</v>
      </c>
      <c r="AE42" s="280">
        <v>427754</v>
      </c>
      <c r="AF42" s="280">
        <v>436701</v>
      </c>
    </row>
    <row r="43" spans="1:32">
      <c r="A43" s="1110"/>
      <c r="B43" s="27" t="s">
        <v>2955</v>
      </c>
      <c r="C43" s="280">
        <v>340192</v>
      </c>
      <c r="D43" s="280">
        <v>312925</v>
      </c>
      <c r="E43" s="280">
        <v>420772</v>
      </c>
      <c r="F43" s="280">
        <v>427314</v>
      </c>
      <c r="G43" s="280">
        <v>444381</v>
      </c>
      <c r="H43" s="280">
        <v>468140</v>
      </c>
      <c r="I43" s="280">
        <v>436291</v>
      </c>
      <c r="J43" s="280">
        <v>456291</v>
      </c>
      <c r="K43" s="280">
        <v>435257</v>
      </c>
      <c r="L43" s="280">
        <v>478000</v>
      </c>
      <c r="M43" s="280">
        <v>582709</v>
      </c>
      <c r="N43" s="280">
        <v>636991</v>
      </c>
      <c r="O43" s="280">
        <v>928952</v>
      </c>
      <c r="P43" s="280">
        <v>1229472</v>
      </c>
      <c r="Q43" s="280">
        <v>1444258</v>
      </c>
      <c r="R43" s="280">
        <v>1861503</v>
      </c>
      <c r="S43" s="280">
        <v>2160670</v>
      </c>
      <c r="T43" s="280">
        <v>2493172</v>
      </c>
      <c r="U43" s="280">
        <v>2754414</v>
      </c>
      <c r="V43" s="280">
        <v>2711625</v>
      </c>
      <c r="W43" s="280">
        <v>3158422</v>
      </c>
      <c r="X43" s="280">
        <v>3301818</v>
      </c>
      <c r="Y43" s="280">
        <v>3785291</v>
      </c>
      <c r="Z43" s="280">
        <v>6388283</v>
      </c>
      <c r="AA43" s="280">
        <v>8383086</v>
      </c>
      <c r="AB43" s="280">
        <v>7794586</v>
      </c>
      <c r="AC43" s="280">
        <v>10698418</v>
      </c>
      <c r="AD43" s="280">
        <v>9318943</v>
      </c>
      <c r="AE43" s="280">
        <v>11507091</v>
      </c>
      <c r="AF43" s="280">
        <v>12140948</v>
      </c>
    </row>
    <row r="44" spans="1:32">
      <c r="A44" s="1108" t="s">
        <v>8</v>
      </c>
      <c r="B44" s="27" t="s">
        <v>61</v>
      </c>
      <c r="C44" s="280">
        <v>23000</v>
      </c>
      <c r="D44" s="280">
        <v>22900</v>
      </c>
      <c r="E44" s="280">
        <v>20500</v>
      </c>
      <c r="F44" s="280">
        <v>22000</v>
      </c>
      <c r="G44" s="280">
        <v>25000</v>
      </c>
      <c r="H44" s="280">
        <v>27000</v>
      </c>
      <c r="I44" s="280">
        <v>11000</v>
      </c>
      <c r="J44" s="280">
        <v>8800</v>
      </c>
      <c r="K44" s="280">
        <v>8100</v>
      </c>
      <c r="L44" s="280">
        <v>8180</v>
      </c>
      <c r="M44" s="280">
        <v>6700</v>
      </c>
      <c r="N44" s="280">
        <v>6934</v>
      </c>
      <c r="O44" s="280">
        <v>7203</v>
      </c>
      <c r="P44" s="280">
        <v>7327</v>
      </c>
      <c r="Q44" s="280">
        <v>7237</v>
      </c>
      <c r="R44" s="280">
        <v>7491</v>
      </c>
      <c r="S44" s="280">
        <v>6596</v>
      </c>
      <c r="T44" s="280">
        <v>7302</v>
      </c>
      <c r="U44" s="280">
        <v>7240</v>
      </c>
      <c r="V44" s="280">
        <v>6041</v>
      </c>
      <c r="W44" s="280">
        <v>5898</v>
      </c>
      <c r="X44" s="280">
        <v>4533</v>
      </c>
      <c r="Y44" s="280">
        <v>3815</v>
      </c>
      <c r="Z44" s="280">
        <v>3985</v>
      </c>
      <c r="AA44" s="280">
        <v>3484</v>
      </c>
      <c r="AB44" s="280">
        <v>4754</v>
      </c>
      <c r="AC44" s="280">
        <v>3734</v>
      </c>
      <c r="AD44" s="280">
        <v>3512</v>
      </c>
      <c r="AE44" s="280">
        <v>3410</v>
      </c>
      <c r="AF44" s="280">
        <v>3500</v>
      </c>
    </row>
    <row r="45" spans="1:32">
      <c r="A45" s="1109"/>
      <c r="B45" s="27" t="s">
        <v>2954</v>
      </c>
      <c r="C45" s="280">
        <v>6750</v>
      </c>
      <c r="D45" s="280">
        <v>7100</v>
      </c>
      <c r="E45" s="280">
        <v>7200</v>
      </c>
      <c r="F45" s="280">
        <v>6400</v>
      </c>
      <c r="G45" s="280">
        <v>7000</v>
      </c>
      <c r="H45" s="280">
        <v>7700</v>
      </c>
      <c r="I45" s="280">
        <v>8900</v>
      </c>
      <c r="J45" s="280">
        <v>9800</v>
      </c>
      <c r="K45" s="280">
        <v>9800</v>
      </c>
      <c r="L45" s="280">
        <v>10000</v>
      </c>
      <c r="M45" s="280">
        <v>10500</v>
      </c>
      <c r="N45" s="280">
        <v>10850</v>
      </c>
      <c r="O45" s="280">
        <v>12750</v>
      </c>
      <c r="P45" s="280">
        <v>13500</v>
      </c>
      <c r="Q45" s="280">
        <v>13650</v>
      </c>
      <c r="R45" s="280">
        <v>14200</v>
      </c>
      <c r="S45" s="280">
        <v>14300</v>
      </c>
      <c r="T45" s="280">
        <v>14600</v>
      </c>
      <c r="U45" s="280">
        <v>14500</v>
      </c>
      <c r="V45" s="280">
        <v>14500</v>
      </c>
      <c r="W45" s="280">
        <v>14694</v>
      </c>
      <c r="X45" s="280">
        <v>14925</v>
      </c>
      <c r="Y45" s="280">
        <v>15215</v>
      </c>
      <c r="Z45" s="280">
        <v>15525</v>
      </c>
      <c r="AA45" s="280">
        <v>15837</v>
      </c>
      <c r="AB45" s="280">
        <v>16123</v>
      </c>
      <c r="AC45" s="280">
        <v>16194</v>
      </c>
      <c r="AD45" s="280">
        <v>16277</v>
      </c>
      <c r="AE45" s="280">
        <v>16417</v>
      </c>
      <c r="AF45" s="280">
        <v>16557</v>
      </c>
    </row>
    <row r="46" spans="1:32">
      <c r="A46" s="1109"/>
      <c r="B46" s="27" t="s">
        <v>58</v>
      </c>
      <c r="C46" s="280">
        <v>91000</v>
      </c>
      <c r="D46" s="280">
        <v>90000</v>
      </c>
      <c r="E46" s="280">
        <v>91000</v>
      </c>
      <c r="F46" s="280">
        <v>92000</v>
      </c>
      <c r="G46" s="280">
        <v>93000</v>
      </c>
      <c r="H46" s="280">
        <v>73000</v>
      </c>
      <c r="I46" s="280">
        <v>70000</v>
      </c>
      <c r="J46" s="280">
        <v>55000</v>
      </c>
      <c r="K46" s="280">
        <v>56750</v>
      </c>
      <c r="L46" s="280">
        <v>40000</v>
      </c>
      <c r="M46" s="280">
        <v>30000</v>
      </c>
      <c r="N46" s="280">
        <v>23734</v>
      </c>
      <c r="O46" s="280">
        <v>24805</v>
      </c>
      <c r="P46" s="280">
        <v>25994</v>
      </c>
      <c r="Q46" s="280">
        <v>26014</v>
      </c>
      <c r="R46" s="280">
        <v>27819</v>
      </c>
      <c r="S46" s="280">
        <v>28176</v>
      </c>
      <c r="T46" s="280">
        <v>27430</v>
      </c>
      <c r="U46" s="280">
        <v>25702</v>
      </c>
      <c r="V46" s="280">
        <v>26558</v>
      </c>
      <c r="W46" s="280">
        <v>26809</v>
      </c>
      <c r="X46" s="280">
        <v>26959</v>
      </c>
      <c r="Y46" s="280">
        <v>25618</v>
      </c>
      <c r="Z46" s="280">
        <v>26026</v>
      </c>
      <c r="AA46" s="280">
        <v>25831</v>
      </c>
      <c r="AB46" s="280">
        <v>25782</v>
      </c>
      <c r="AC46" s="280">
        <v>22142</v>
      </c>
      <c r="AD46" s="280">
        <v>21608</v>
      </c>
      <c r="AE46" s="280">
        <v>23924</v>
      </c>
      <c r="AF46" s="280">
        <v>23038</v>
      </c>
    </row>
    <row r="47" spans="1:32">
      <c r="A47" s="1109"/>
      <c r="B47" s="27" t="s">
        <v>59</v>
      </c>
      <c r="C47" s="280">
        <v>12200</v>
      </c>
      <c r="D47" s="280">
        <v>12500</v>
      </c>
      <c r="E47" s="280">
        <v>10200</v>
      </c>
      <c r="F47" s="280">
        <v>13000</v>
      </c>
      <c r="G47" s="280">
        <v>13500</v>
      </c>
      <c r="H47" s="280">
        <v>9800</v>
      </c>
      <c r="I47" s="280">
        <v>11500</v>
      </c>
      <c r="J47" s="280">
        <v>11500</v>
      </c>
      <c r="K47" s="280">
        <v>11000</v>
      </c>
      <c r="L47" s="280">
        <v>9409</v>
      </c>
      <c r="M47" s="280">
        <v>6469</v>
      </c>
      <c r="N47" s="280">
        <v>3412</v>
      </c>
      <c r="O47" s="280">
        <v>1600</v>
      </c>
      <c r="P47" s="280">
        <v>1548</v>
      </c>
      <c r="Q47" s="280">
        <v>2023</v>
      </c>
      <c r="R47" s="280">
        <v>2022</v>
      </c>
      <c r="S47" s="280">
        <v>1931</v>
      </c>
      <c r="T47" s="280">
        <v>2211</v>
      </c>
      <c r="U47" s="280">
        <v>2510</v>
      </c>
      <c r="V47" s="280">
        <v>2722</v>
      </c>
      <c r="W47" s="280">
        <v>2752</v>
      </c>
      <c r="X47" s="280">
        <v>2845</v>
      </c>
      <c r="Y47" s="280">
        <v>2934</v>
      </c>
      <c r="Z47" s="280">
        <v>3806</v>
      </c>
      <c r="AA47" s="280">
        <v>4622</v>
      </c>
      <c r="AB47" s="280">
        <v>4626</v>
      </c>
      <c r="AC47" s="280">
        <v>5034</v>
      </c>
      <c r="AD47" s="280">
        <v>4367</v>
      </c>
      <c r="AE47" s="280">
        <v>5750</v>
      </c>
      <c r="AF47" s="280">
        <v>5050</v>
      </c>
    </row>
    <row r="48" spans="1:32">
      <c r="A48" s="1110"/>
      <c r="B48" s="27" t="s">
        <v>2955</v>
      </c>
      <c r="C48" s="280">
        <v>16300</v>
      </c>
      <c r="D48" s="280">
        <v>16300</v>
      </c>
      <c r="E48" s="280">
        <v>15000</v>
      </c>
      <c r="F48" s="280">
        <v>11900</v>
      </c>
      <c r="G48" s="280">
        <v>10500</v>
      </c>
      <c r="H48" s="280">
        <v>12800</v>
      </c>
      <c r="I48" s="280">
        <v>13200</v>
      </c>
      <c r="J48" s="280">
        <v>11300</v>
      </c>
      <c r="K48" s="280">
        <v>11700</v>
      </c>
      <c r="L48" s="280">
        <v>11500</v>
      </c>
      <c r="M48" s="280">
        <v>11150</v>
      </c>
      <c r="N48" s="280">
        <v>15550</v>
      </c>
      <c r="O48" s="280">
        <v>17413</v>
      </c>
      <c r="P48" s="280">
        <v>13400</v>
      </c>
      <c r="Q48" s="280">
        <v>14108</v>
      </c>
      <c r="R48" s="280">
        <v>22327</v>
      </c>
      <c r="S48" s="280">
        <v>23285</v>
      </c>
      <c r="T48" s="280">
        <v>15287</v>
      </c>
      <c r="U48" s="280">
        <v>15961</v>
      </c>
      <c r="V48" s="280">
        <v>17511</v>
      </c>
      <c r="W48" s="280">
        <v>21964</v>
      </c>
      <c r="X48" s="280">
        <v>24161</v>
      </c>
      <c r="Y48" s="280">
        <v>21445</v>
      </c>
      <c r="Z48" s="280">
        <v>19662</v>
      </c>
      <c r="AA48" s="280">
        <v>20897</v>
      </c>
      <c r="AB48" s="280">
        <v>20749</v>
      </c>
      <c r="AC48" s="280">
        <v>22422</v>
      </c>
      <c r="AD48" s="280">
        <v>21484</v>
      </c>
      <c r="AE48" s="280">
        <v>23101</v>
      </c>
      <c r="AF48" s="280">
        <v>23712</v>
      </c>
    </row>
    <row r="49" spans="1:32">
      <c r="A49" s="1108" t="s">
        <v>6</v>
      </c>
      <c r="B49" s="27" t="s">
        <v>61</v>
      </c>
      <c r="C49" s="280">
        <v>900000</v>
      </c>
      <c r="D49" s="280">
        <v>920000</v>
      </c>
      <c r="E49" s="280">
        <v>880000</v>
      </c>
      <c r="F49" s="280">
        <v>850000</v>
      </c>
      <c r="G49" s="280">
        <v>800000</v>
      </c>
      <c r="H49" s="280">
        <v>780000</v>
      </c>
      <c r="I49" s="280">
        <v>722199</v>
      </c>
      <c r="J49" s="280">
        <v>872000</v>
      </c>
      <c r="K49" s="280">
        <v>961000</v>
      </c>
      <c r="L49" s="280">
        <v>1106159</v>
      </c>
      <c r="M49" s="280">
        <v>1243000</v>
      </c>
      <c r="N49" s="280">
        <v>1053000</v>
      </c>
      <c r="O49" s="280">
        <v>1308000</v>
      </c>
      <c r="P49" s="280">
        <v>1358000</v>
      </c>
      <c r="Q49" s="280">
        <v>1277044</v>
      </c>
      <c r="R49" s="280">
        <v>1277044</v>
      </c>
      <c r="S49" s="280">
        <v>1395433</v>
      </c>
      <c r="T49" s="280">
        <v>1541000</v>
      </c>
      <c r="U49" s="280">
        <v>1680000</v>
      </c>
      <c r="V49" s="280">
        <v>1798000</v>
      </c>
      <c r="W49" s="280">
        <v>1682017</v>
      </c>
      <c r="X49" s="280">
        <v>1861346</v>
      </c>
      <c r="Y49" s="280">
        <v>1951337</v>
      </c>
      <c r="Z49" s="280">
        <v>2381894</v>
      </c>
      <c r="AA49" s="280">
        <v>2110191</v>
      </c>
      <c r="AB49" s="280">
        <v>2183857</v>
      </c>
      <c r="AC49" s="280">
        <v>2219635</v>
      </c>
      <c r="AD49" s="280">
        <v>2320248</v>
      </c>
      <c r="AE49" s="280">
        <v>2406285</v>
      </c>
      <c r="AF49" s="280">
        <v>2467082</v>
      </c>
    </row>
    <row r="50" spans="1:32">
      <c r="A50" s="1109"/>
      <c r="B50" s="27" t="s">
        <v>2954</v>
      </c>
      <c r="C50" s="280">
        <v>23000</v>
      </c>
      <c r="D50" s="280">
        <v>24000</v>
      </c>
      <c r="E50" s="280">
        <v>25000</v>
      </c>
      <c r="F50" s="280">
        <v>26000</v>
      </c>
      <c r="G50" s="280">
        <v>25000</v>
      </c>
      <c r="H50" s="280">
        <v>23587</v>
      </c>
      <c r="I50" s="280">
        <v>22629</v>
      </c>
      <c r="J50" s="280">
        <v>22617</v>
      </c>
      <c r="K50" s="280">
        <v>15069</v>
      </c>
      <c r="L50" s="280">
        <v>15932</v>
      </c>
      <c r="M50" s="280">
        <v>14217</v>
      </c>
      <c r="N50" s="280">
        <v>18080</v>
      </c>
      <c r="O50" s="280">
        <v>17503</v>
      </c>
      <c r="P50" s="280">
        <v>17220</v>
      </c>
      <c r="Q50" s="280">
        <v>23922</v>
      </c>
      <c r="R50" s="280">
        <v>23922</v>
      </c>
      <c r="S50" s="280">
        <v>20668</v>
      </c>
      <c r="T50" s="280">
        <v>18985</v>
      </c>
      <c r="U50" s="280">
        <v>21958</v>
      </c>
      <c r="V50" s="280">
        <v>18563</v>
      </c>
      <c r="W50" s="280">
        <v>14361</v>
      </c>
      <c r="X50" s="280">
        <v>17337</v>
      </c>
      <c r="Y50" s="280">
        <v>17528</v>
      </c>
      <c r="Z50" s="280">
        <v>15885</v>
      </c>
      <c r="AA50" s="280">
        <v>20000</v>
      </c>
      <c r="AB50" s="280">
        <v>20769</v>
      </c>
      <c r="AC50" s="280">
        <v>23888</v>
      </c>
      <c r="AD50" s="280">
        <v>26877</v>
      </c>
      <c r="AE50" s="280">
        <v>19880</v>
      </c>
      <c r="AF50" s="280">
        <v>19881</v>
      </c>
    </row>
    <row r="51" spans="1:32">
      <c r="A51" s="1109"/>
      <c r="B51" s="27" t="s">
        <v>58</v>
      </c>
      <c r="C51" s="280">
        <v>3500000</v>
      </c>
      <c r="D51" s="280">
        <v>3900000</v>
      </c>
      <c r="E51" s="280">
        <v>4100000</v>
      </c>
      <c r="F51" s="280">
        <v>4500000</v>
      </c>
      <c r="G51" s="280">
        <v>4700000</v>
      </c>
      <c r="H51" s="280">
        <v>5046637</v>
      </c>
      <c r="I51" s="280">
        <v>5046637</v>
      </c>
      <c r="J51" s="280">
        <v>5039000</v>
      </c>
      <c r="K51" s="280">
        <v>4747000</v>
      </c>
      <c r="L51" s="280">
        <v>4838451</v>
      </c>
      <c r="M51" s="280">
        <v>4929000</v>
      </c>
      <c r="N51" s="280">
        <v>4255000</v>
      </c>
      <c r="O51" s="280">
        <v>4395000</v>
      </c>
      <c r="P51" s="280">
        <v>4819000</v>
      </c>
      <c r="Q51" s="280">
        <v>3907483</v>
      </c>
      <c r="R51" s="280">
        <v>3907483</v>
      </c>
      <c r="S51" s="280">
        <v>4000000</v>
      </c>
      <c r="T51" s="280">
        <v>4448000</v>
      </c>
      <c r="U51" s="280">
        <v>4548000</v>
      </c>
      <c r="V51" s="280">
        <v>4783000</v>
      </c>
      <c r="W51" s="280">
        <v>3256487</v>
      </c>
      <c r="X51" s="280">
        <v>3798660</v>
      </c>
      <c r="Y51" s="280">
        <v>2886784</v>
      </c>
      <c r="Z51" s="280">
        <v>3407248</v>
      </c>
      <c r="AA51" s="280">
        <v>3211395</v>
      </c>
      <c r="AB51" s="280">
        <v>3265537</v>
      </c>
      <c r="AC51" s="280">
        <v>3470167</v>
      </c>
      <c r="AD51" s="280">
        <v>4405952</v>
      </c>
      <c r="AE51" s="280">
        <v>4101030</v>
      </c>
      <c r="AF51" s="280">
        <v>4101030</v>
      </c>
    </row>
    <row r="52" spans="1:32">
      <c r="A52" s="1109"/>
      <c r="B52" s="27" t="s">
        <v>59</v>
      </c>
      <c r="C52" s="280">
        <v>155000</v>
      </c>
      <c r="D52" s="280">
        <v>155000</v>
      </c>
      <c r="E52" s="280">
        <v>158000</v>
      </c>
      <c r="F52" s="280">
        <v>160000</v>
      </c>
      <c r="G52" s="280">
        <v>160000</v>
      </c>
      <c r="H52" s="280">
        <v>174096</v>
      </c>
      <c r="I52" s="280">
        <v>174096</v>
      </c>
      <c r="J52" s="280">
        <v>194000</v>
      </c>
      <c r="K52" s="280">
        <v>135000</v>
      </c>
      <c r="L52" s="280">
        <v>166597</v>
      </c>
      <c r="M52" s="280">
        <v>197000</v>
      </c>
      <c r="N52" s="280">
        <v>146000</v>
      </c>
      <c r="O52" s="280">
        <v>201000</v>
      </c>
      <c r="P52" s="280">
        <v>253000</v>
      </c>
      <c r="Q52" s="280">
        <v>220391</v>
      </c>
      <c r="R52" s="280">
        <v>220391</v>
      </c>
      <c r="S52" s="280">
        <v>220000</v>
      </c>
      <c r="T52" s="280">
        <v>234000</v>
      </c>
      <c r="U52" s="280">
        <v>247000</v>
      </c>
      <c r="V52" s="280">
        <v>218000</v>
      </c>
      <c r="W52" s="280">
        <v>136872</v>
      </c>
      <c r="X52" s="280">
        <v>200099</v>
      </c>
      <c r="Y52" s="280">
        <v>233222</v>
      </c>
      <c r="Z52" s="280">
        <v>228490</v>
      </c>
      <c r="AA52" s="280">
        <v>235774</v>
      </c>
      <c r="AB52" s="280">
        <v>155484</v>
      </c>
      <c r="AC52" s="280">
        <v>163540</v>
      </c>
      <c r="AD52" s="280">
        <v>164002</v>
      </c>
      <c r="AE52" s="280">
        <v>229764</v>
      </c>
      <c r="AF52" s="280">
        <v>229764</v>
      </c>
    </row>
    <row r="53" spans="1:32">
      <c r="A53" s="1110"/>
      <c r="B53" s="27" t="s">
        <v>2955</v>
      </c>
      <c r="C53" s="280">
        <v>1600000</v>
      </c>
      <c r="D53" s="280">
        <v>1620000</v>
      </c>
      <c r="E53" s="280">
        <v>1640000</v>
      </c>
      <c r="F53" s="280">
        <v>1650000</v>
      </c>
      <c r="G53" s="280">
        <v>1680000</v>
      </c>
      <c r="H53" s="280">
        <v>2397493</v>
      </c>
      <c r="I53" s="280">
        <v>1650000</v>
      </c>
      <c r="J53" s="280">
        <v>1601000</v>
      </c>
      <c r="K53" s="280">
        <v>1353000</v>
      </c>
      <c r="L53" s="280">
        <v>1492535</v>
      </c>
      <c r="M53" s="280">
        <v>1633000</v>
      </c>
      <c r="N53" s="280">
        <v>1183000</v>
      </c>
      <c r="O53" s="280">
        <v>1343000</v>
      </c>
      <c r="P53" s="280">
        <v>1534000</v>
      </c>
      <c r="Q53" s="280">
        <v>1340712</v>
      </c>
      <c r="R53" s="280">
        <v>1340712</v>
      </c>
      <c r="S53" s="280">
        <v>1500000</v>
      </c>
      <c r="T53" s="280">
        <v>1727000</v>
      </c>
      <c r="U53" s="280">
        <v>1410000</v>
      </c>
      <c r="V53" s="280">
        <v>1872000</v>
      </c>
      <c r="W53" s="280">
        <v>1588325</v>
      </c>
      <c r="X53" s="280">
        <v>1691881</v>
      </c>
      <c r="Y53" s="280">
        <v>1158476</v>
      </c>
      <c r="Z53" s="280">
        <v>1676415</v>
      </c>
      <c r="AA53" s="280">
        <v>1734373</v>
      </c>
      <c r="AB53" s="280">
        <v>1635011</v>
      </c>
      <c r="AC53" s="280">
        <v>1827681</v>
      </c>
      <c r="AD53" s="280">
        <v>2319450</v>
      </c>
      <c r="AE53" s="280">
        <v>1175399</v>
      </c>
      <c r="AF53" s="280">
        <v>1755399</v>
      </c>
    </row>
    <row r="54" spans="1:32">
      <c r="A54" s="1108" t="s">
        <v>17</v>
      </c>
      <c r="B54" s="27" t="s">
        <v>61</v>
      </c>
      <c r="C54" s="280">
        <v>2031350</v>
      </c>
      <c r="D54" s="280">
        <v>1989947</v>
      </c>
      <c r="E54" s="280">
        <v>2055416</v>
      </c>
      <c r="F54" s="280">
        <v>2192359</v>
      </c>
      <c r="G54" s="280">
        <v>2294040</v>
      </c>
      <c r="H54" s="280">
        <v>2504930</v>
      </c>
      <c r="I54" s="280">
        <v>2508570</v>
      </c>
      <c r="J54" s="280">
        <v>2329553</v>
      </c>
      <c r="K54" s="280">
        <v>2336094</v>
      </c>
      <c r="L54" s="280">
        <v>2309390</v>
      </c>
      <c r="M54" s="280">
        <v>3133887</v>
      </c>
      <c r="N54" s="280">
        <v>2383960</v>
      </c>
      <c r="O54" s="280">
        <v>2353498</v>
      </c>
      <c r="P54" s="280">
        <v>2542000</v>
      </c>
      <c r="Q54" s="280">
        <v>2471000</v>
      </c>
      <c r="R54" s="280">
        <v>2400000</v>
      </c>
      <c r="S54" s="280">
        <v>2350000</v>
      </c>
      <c r="T54" s="280">
        <v>2904451</v>
      </c>
      <c r="U54" s="280">
        <v>2634418</v>
      </c>
      <c r="V54" s="280">
        <v>2882489</v>
      </c>
      <c r="W54" s="280">
        <v>2770545</v>
      </c>
      <c r="X54" s="280">
        <v>3173767</v>
      </c>
      <c r="Y54" s="280">
        <v>2951510</v>
      </c>
      <c r="Z54" s="280">
        <v>2832287</v>
      </c>
      <c r="AA54" s="280">
        <v>2806142</v>
      </c>
      <c r="AB54" s="280">
        <v>2516554</v>
      </c>
      <c r="AC54" s="280">
        <v>2590348</v>
      </c>
      <c r="AD54" s="280">
        <v>3115974</v>
      </c>
      <c r="AE54" s="280">
        <v>3017636</v>
      </c>
      <c r="AF54" s="280">
        <v>2907986</v>
      </c>
    </row>
    <row r="55" spans="1:32">
      <c r="A55" s="1109"/>
      <c r="B55" s="27" t="s">
        <v>2954</v>
      </c>
      <c r="C55" s="280">
        <v>2200</v>
      </c>
      <c r="D55" s="280">
        <v>2300</v>
      </c>
      <c r="E55" s="280">
        <v>2400</v>
      </c>
      <c r="F55" s="280">
        <v>2600</v>
      </c>
      <c r="G55" s="280">
        <v>3300</v>
      </c>
      <c r="H55" s="280">
        <v>3600</v>
      </c>
      <c r="I55" s="280">
        <v>3800</v>
      </c>
      <c r="J55" s="280">
        <v>4000</v>
      </c>
      <c r="K55" s="280">
        <v>4500</v>
      </c>
      <c r="L55" s="280">
        <v>4500</v>
      </c>
      <c r="M55" s="280">
        <v>4700</v>
      </c>
      <c r="N55" s="280">
        <v>4800</v>
      </c>
      <c r="O55" s="280">
        <v>4900</v>
      </c>
      <c r="P55" s="280">
        <v>4900</v>
      </c>
      <c r="Q55" s="280">
        <v>4900</v>
      </c>
      <c r="R55" s="280">
        <v>5100</v>
      </c>
      <c r="S55" s="280">
        <v>5250</v>
      </c>
      <c r="T55" s="280">
        <v>5300</v>
      </c>
      <c r="U55" s="280">
        <v>5350</v>
      </c>
      <c r="V55" s="280">
        <v>3436</v>
      </c>
      <c r="W55" s="280">
        <v>4055</v>
      </c>
      <c r="X55" s="280">
        <v>4446</v>
      </c>
      <c r="Y55" s="280">
        <v>4659</v>
      </c>
      <c r="Z55" s="280">
        <v>4283</v>
      </c>
      <c r="AA55" s="280">
        <v>4263</v>
      </c>
      <c r="AB55" s="280">
        <v>4292</v>
      </c>
      <c r="AC55" s="280">
        <v>4242</v>
      </c>
      <c r="AD55" s="280">
        <v>4249</v>
      </c>
      <c r="AE55" s="280">
        <v>4217</v>
      </c>
      <c r="AF55" s="280">
        <v>4181</v>
      </c>
    </row>
    <row r="56" spans="1:32">
      <c r="A56" s="1109"/>
      <c r="B56" s="27" t="s">
        <v>58</v>
      </c>
      <c r="C56" s="280">
        <v>1616090</v>
      </c>
      <c r="D56" s="280">
        <v>1786150</v>
      </c>
      <c r="E56" s="280">
        <v>1821009</v>
      </c>
      <c r="F56" s="280">
        <v>1710190</v>
      </c>
      <c r="G56" s="280">
        <v>1689770</v>
      </c>
      <c r="H56" s="280">
        <v>1849569</v>
      </c>
      <c r="I56" s="280">
        <v>1769060</v>
      </c>
      <c r="J56" s="280">
        <v>2110092</v>
      </c>
      <c r="K56" s="280">
        <v>2086812</v>
      </c>
      <c r="L56" s="280">
        <v>1997172</v>
      </c>
      <c r="M56" s="280">
        <v>2043479</v>
      </c>
      <c r="N56" s="280">
        <v>2061403</v>
      </c>
      <c r="O56" s="280">
        <v>1926429</v>
      </c>
      <c r="P56" s="280">
        <v>2000000</v>
      </c>
      <c r="Q56" s="280">
        <v>2000000</v>
      </c>
      <c r="R56" s="280">
        <v>2100000</v>
      </c>
      <c r="S56" s="280">
        <v>2150000</v>
      </c>
      <c r="T56" s="280">
        <v>1933103</v>
      </c>
      <c r="U56" s="280">
        <v>1693145</v>
      </c>
      <c r="V56" s="280">
        <v>1618204</v>
      </c>
      <c r="W56" s="280">
        <v>1868535</v>
      </c>
      <c r="X56" s="280">
        <v>1968614</v>
      </c>
      <c r="Y56" s="280">
        <v>1828381</v>
      </c>
      <c r="Z56" s="280">
        <v>1784951</v>
      </c>
      <c r="AA56" s="280">
        <v>1789323</v>
      </c>
      <c r="AB56" s="280">
        <v>1607280</v>
      </c>
      <c r="AC56" s="280">
        <v>1276243</v>
      </c>
      <c r="AD56" s="280">
        <v>2041257</v>
      </c>
      <c r="AE56" s="280">
        <v>1837132</v>
      </c>
      <c r="AF56" s="280">
        <v>1785997</v>
      </c>
    </row>
    <row r="57" spans="1:32">
      <c r="A57" s="1109"/>
      <c r="B57" s="27" t="s">
        <v>59</v>
      </c>
      <c r="C57" s="280">
        <v>2409700</v>
      </c>
      <c r="D57" s="280">
        <v>2198436</v>
      </c>
      <c r="E57" s="280">
        <v>2429328</v>
      </c>
      <c r="F57" s="280">
        <v>2086434</v>
      </c>
      <c r="G57" s="280">
        <v>2174370</v>
      </c>
      <c r="H57" s="280">
        <v>2446146</v>
      </c>
      <c r="I57" s="280">
        <v>2233578</v>
      </c>
      <c r="J57" s="280">
        <v>2764253</v>
      </c>
      <c r="K57" s="280">
        <v>2955454</v>
      </c>
      <c r="L57" s="280">
        <v>2619363</v>
      </c>
      <c r="M57" s="280">
        <v>2663795</v>
      </c>
      <c r="N57" s="280">
        <v>2660252</v>
      </c>
      <c r="O57" s="280">
        <v>2652658</v>
      </c>
      <c r="P57" s="280">
        <v>2700000</v>
      </c>
      <c r="Q57" s="280">
        <v>2700000</v>
      </c>
      <c r="R57" s="280">
        <v>2800000</v>
      </c>
      <c r="S57" s="280">
        <v>2850000</v>
      </c>
      <c r="T57" s="280">
        <v>2677913</v>
      </c>
      <c r="U57" s="280">
        <v>2188758</v>
      </c>
      <c r="V57" s="280">
        <v>2044156</v>
      </c>
      <c r="W57" s="280">
        <v>1973393</v>
      </c>
      <c r="X57" s="280">
        <v>1746642</v>
      </c>
      <c r="Y57" s="280">
        <v>1917022</v>
      </c>
      <c r="Z57" s="280">
        <v>1748795</v>
      </c>
      <c r="AA57" s="280">
        <v>1658233</v>
      </c>
      <c r="AB57" s="280">
        <v>1307355</v>
      </c>
      <c r="AC57" s="280">
        <v>1560609</v>
      </c>
      <c r="AD57" s="280">
        <v>2204508</v>
      </c>
      <c r="AE57" s="280">
        <v>1999839</v>
      </c>
      <c r="AF57" s="280">
        <v>1921652</v>
      </c>
    </row>
    <row r="58" spans="1:32">
      <c r="A58" s="1109"/>
      <c r="B58" s="27" t="s">
        <v>2955</v>
      </c>
      <c r="C58" s="280">
        <v>19979</v>
      </c>
      <c r="D58" s="280">
        <v>18923</v>
      </c>
      <c r="E58" s="280">
        <v>16884</v>
      </c>
      <c r="F58" s="280">
        <v>14706</v>
      </c>
      <c r="G58" s="280">
        <v>18731</v>
      </c>
      <c r="H58" s="280">
        <v>23148</v>
      </c>
      <c r="I58" s="280">
        <v>21854</v>
      </c>
      <c r="J58" s="280">
        <v>25000</v>
      </c>
      <c r="K58" s="280">
        <v>30000</v>
      </c>
      <c r="L58" s="280">
        <v>35000</v>
      </c>
      <c r="M58" s="280">
        <v>40000</v>
      </c>
      <c r="N58" s="280">
        <v>45000</v>
      </c>
      <c r="O58" s="280">
        <v>51863</v>
      </c>
      <c r="P58" s="280">
        <v>55000</v>
      </c>
      <c r="Q58" s="280">
        <v>60000</v>
      </c>
      <c r="R58" s="280">
        <v>65000</v>
      </c>
      <c r="S58" s="280">
        <v>70000</v>
      </c>
      <c r="T58" s="280">
        <v>69430</v>
      </c>
      <c r="U58" s="280">
        <v>67054</v>
      </c>
      <c r="V58" s="280">
        <v>87206</v>
      </c>
      <c r="W58" s="280">
        <v>82470</v>
      </c>
      <c r="X58" s="280">
        <v>83513</v>
      </c>
      <c r="Y58" s="280">
        <v>81439</v>
      </c>
      <c r="Z58" s="280">
        <v>95745</v>
      </c>
      <c r="AA58" s="280">
        <v>104317</v>
      </c>
      <c r="AB58" s="280">
        <v>122001</v>
      </c>
      <c r="AC58" s="280">
        <v>97962</v>
      </c>
      <c r="AD58" s="280">
        <v>95920</v>
      </c>
      <c r="AE58" s="280">
        <v>86329</v>
      </c>
      <c r="AF58" s="280">
        <v>87256</v>
      </c>
    </row>
    <row r="59" spans="1:32">
      <c r="A59" s="1108" t="s">
        <v>4</v>
      </c>
      <c r="B59" s="27" t="s">
        <v>61</v>
      </c>
      <c r="C59" s="280">
        <v>2400</v>
      </c>
      <c r="D59" s="280">
        <v>2200</v>
      </c>
      <c r="E59" s="280">
        <v>2050</v>
      </c>
      <c r="F59" s="280">
        <v>1850</v>
      </c>
      <c r="G59" s="280">
        <v>1660</v>
      </c>
      <c r="H59" s="280">
        <v>1500</v>
      </c>
      <c r="I59" s="280">
        <v>1250</v>
      </c>
      <c r="J59" s="280">
        <v>1467</v>
      </c>
      <c r="K59" s="280">
        <v>1250</v>
      </c>
      <c r="L59" s="280">
        <v>1050</v>
      </c>
      <c r="M59" s="280">
        <v>850</v>
      </c>
      <c r="N59" s="280">
        <v>570</v>
      </c>
      <c r="O59" s="280">
        <v>740</v>
      </c>
      <c r="P59" s="280">
        <v>530</v>
      </c>
      <c r="Q59" s="280">
        <v>350</v>
      </c>
      <c r="R59" s="280">
        <v>340</v>
      </c>
      <c r="S59" s="280">
        <v>150</v>
      </c>
      <c r="T59" s="280">
        <v>200</v>
      </c>
      <c r="U59" s="280">
        <v>300</v>
      </c>
      <c r="V59" s="280">
        <v>300</v>
      </c>
      <c r="W59" s="280">
        <v>270</v>
      </c>
      <c r="X59" s="280">
        <v>270</v>
      </c>
      <c r="Y59" s="280">
        <v>290</v>
      </c>
      <c r="Z59" s="280">
        <v>362</v>
      </c>
      <c r="AA59" s="280">
        <v>426</v>
      </c>
      <c r="AB59" s="280">
        <v>500</v>
      </c>
      <c r="AC59" s="280">
        <v>600</v>
      </c>
      <c r="AD59" s="280">
        <v>631</v>
      </c>
      <c r="AE59" s="280">
        <v>517</v>
      </c>
      <c r="AF59" s="280">
        <v>557</v>
      </c>
    </row>
    <row r="60" spans="1:32">
      <c r="A60" s="1109"/>
      <c r="B60" s="27" t="s">
        <v>2954</v>
      </c>
      <c r="C60" s="280">
        <v>530</v>
      </c>
      <c r="D60" s="280">
        <v>450</v>
      </c>
      <c r="E60" s="280">
        <v>590</v>
      </c>
      <c r="F60" s="280">
        <v>500</v>
      </c>
      <c r="G60" s="280">
        <v>510</v>
      </c>
      <c r="H60" s="280">
        <v>550</v>
      </c>
      <c r="I60" s="280">
        <v>520</v>
      </c>
      <c r="J60" s="280">
        <v>500</v>
      </c>
      <c r="K60" s="280">
        <v>570</v>
      </c>
      <c r="L60" s="280">
        <v>420</v>
      </c>
      <c r="M60" s="280">
        <v>420</v>
      </c>
      <c r="N60" s="280">
        <v>460</v>
      </c>
      <c r="O60" s="280">
        <v>465</v>
      </c>
      <c r="P60" s="280">
        <v>430</v>
      </c>
      <c r="Q60" s="280">
        <v>340</v>
      </c>
      <c r="R60" s="280">
        <v>310</v>
      </c>
      <c r="S60" s="280">
        <v>350</v>
      </c>
      <c r="T60" s="280">
        <v>142</v>
      </c>
      <c r="U60" s="280">
        <v>88</v>
      </c>
      <c r="V60" s="280">
        <v>125</v>
      </c>
      <c r="W60" s="280">
        <v>132</v>
      </c>
      <c r="X60" s="280">
        <v>134</v>
      </c>
      <c r="Y60" s="280">
        <v>130</v>
      </c>
      <c r="Z60" s="280">
        <v>134</v>
      </c>
      <c r="AA60" s="280">
        <v>130</v>
      </c>
      <c r="AB60" s="280">
        <v>160</v>
      </c>
      <c r="AC60" s="280">
        <v>230</v>
      </c>
      <c r="AD60" s="280">
        <v>250</v>
      </c>
      <c r="AE60" s="280">
        <v>265</v>
      </c>
      <c r="AF60" s="280">
        <v>262</v>
      </c>
    </row>
    <row r="61" spans="1:32">
      <c r="A61" s="1109"/>
      <c r="B61" s="27" t="s">
        <v>58</v>
      </c>
      <c r="C61" s="280">
        <v>4900</v>
      </c>
      <c r="D61" s="280">
        <v>4950</v>
      </c>
      <c r="E61" s="280">
        <v>5000</v>
      </c>
      <c r="F61" s="280">
        <v>5100</v>
      </c>
      <c r="G61" s="280">
        <v>5150</v>
      </c>
      <c r="H61" s="280">
        <v>5200</v>
      </c>
      <c r="I61" s="280">
        <v>5250</v>
      </c>
      <c r="J61" s="280">
        <v>5150</v>
      </c>
      <c r="K61" s="280">
        <v>5200</v>
      </c>
      <c r="L61" s="280">
        <v>5200</v>
      </c>
      <c r="M61" s="280">
        <v>5100</v>
      </c>
      <c r="N61" s="280">
        <v>5150</v>
      </c>
      <c r="O61" s="280">
        <v>5200</v>
      </c>
      <c r="P61" s="280">
        <v>5200</v>
      </c>
      <c r="Q61" s="280">
        <v>5300</v>
      </c>
      <c r="R61" s="280">
        <v>5300</v>
      </c>
      <c r="S61" s="280">
        <v>5400</v>
      </c>
      <c r="T61" s="280">
        <v>5400</v>
      </c>
      <c r="U61" s="280">
        <v>5500</v>
      </c>
      <c r="V61" s="280">
        <v>5500</v>
      </c>
      <c r="W61" s="280">
        <v>5522</v>
      </c>
      <c r="X61" s="280">
        <v>5561</v>
      </c>
      <c r="Y61" s="280">
        <v>5599</v>
      </c>
      <c r="Z61" s="280">
        <v>5639</v>
      </c>
      <c r="AA61" s="280">
        <v>5683</v>
      </c>
      <c r="AB61" s="280">
        <v>5721</v>
      </c>
      <c r="AC61" s="280">
        <v>5748</v>
      </c>
      <c r="AD61" s="280">
        <v>5781</v>
      </c>
      <c r="AE61" s="280">
        <v>5814</v>
      </c>
      <c r="AF61" s="280">
        <v>5847</v>
      </c>
    </row>
    <row r="62" spans="1:32">
      <c r="A62" s="1109"/>
      <c r="B62" s="609" t="s">
        <v>59</v>
      </c>
      <c r="C62" s="280"/>
      <c r="D62" s="280"/>
      <c r="E62" s="280"/>
      <c r="F62" s="280"/>
      <c r="G62" s="280"/>
      <c r="H62" s="280"/>
      <c r="I62" s="280"/>
      <c r="J62" s="280"/>
      <c r="K62" s="280"/>
      <c r="L62" s="280"/>
      <c r="M62" s="280"/>
      <c r="N62" s="280"/>
      <c r="O62" s="280"/>
      <c r="P62" s="280"/>
      <c r="Q62" s="280"/>
      <c r="R62" s="280"/>
      <c r="S62" s="280"/>
      <c r="T62" s="280"/>
      <c r="U62" s="280"/>
      <c r="V62" s="280"/>
      <c r="W62" s="280"/>
      <c r="X62" s="280"/>
      <c r="Y62" s="280"/>
      <c r="Z62" s="280"/>
      <c r="AA62" s="280"/>
      <c r="AB62" s="280"/>
      <c r="AC62" s="280"/>
      <c r="AD62" s="280"/>
      <c r="AE62" s="280"/>
      <c r="AF62" s="280"/>
    </row>
    <row r="63" spans="1:32">
      <c r="A63" s="1109"/>
      <c r="B63" s="27" t="s">
        <v>2955</v>
      </c>
      <c r="C63" s="280">
        <v>17900</v>
      </c>
      <c r="D63" s="280">
        <v>17500</v>
      </c>
      <c r="E63" s="280">
        <v>18000</v>
      </c>
      <c r="F63" s="280">
        <v>18100</v>
      </c>
      <c r="G63" s="280">
        <v>17883</v>
      </c>
      <c r="H63" s="280">
        <v>12077</v>
      </c>
      <c r="I63" s="280">
        <v>5556</v>
      </c>
      <c r="J63" s="280">
        <v>6073</v>
      </c>
      <c r="K63" s="280">
        <v>7000</v>
      </c>
      <c r="L63" s="280">
        <v>7000</v>
      </c>
      <c r="M63" s="280">
        <v>7600</v>
      </c>
      <c r="N63" s="280">
        <v>7500</v>
      </c>
      <c r="O63" s="280">
        <v>7750</v>
      </c>
      <c r="P63" s="280">
        <v>6100</v>
      </c>
      <c r="Q63" s="280">
        <v>5010</v>
      </c>
      <c r="R63" s="280">
        <v>4470</v>
      </c>
      <c r="S63" s="280">
        <v>5450</v>
      </c>
      <c r="T63" s="280">
        <v>5500</v>
      </c>
      <c r="U63" s="280">
        <v>5550</v>
      </c>
      <c r="V63" s="280">
        <v>5600</v>
      </c>
      <c r="W63" s="280">
        <v>5595</v>
      </c>
      <c r="X63" s="280">
        <v>5546</v>
      </c>
      <c r="Y63" s="280">
        <v>5469</v>
      </c>
      <c r="Z63" s="280">
        <v>5368</v>
      </c>
      <c r="AA63" s="280">
        <v>5627</v>
      </c>
      <c r="AB63" s="280">
        <v>6300</v>
      </c>
      <c r="AC63" s="280">
        <v>7800</v>
      </c>
      <c r="AD63" s="280">
        <v>7800</v>
      </c>
      <c r="AE63" s="280">
        <v>7689</v>
      </c>
      <c r="AF63" s="280">
        <v>6903</v>
      </c>
    </row>
    <row r="64" spans="1:32">
      <c r="A64" s="1108" t="s">
        <v>3</v>
      </c>
      <c r="B64" s="27" t="s">
        <v>61</v>
      </c>
      <c r="C64" s="280">
        <v>12600000</v>
      </c>
      <c r="D64" s="280">
        <v>13000000</v>
      </c>
      <c r="E64" s="280">
        <v>13400000</v>
      </c>
      <c r="F64" s="280">
        <v>13700000</v>
      </c>
      <c r="G64" s="280">
        <v>13800000</v>
      </c>
      <c r="H64" s="280">
        <v>13600000</v>
      </c>
      <c r="I64" s="280">
        <v>13500000</v>
      </c>
      <c r="J64" s="280">
        <v>13635000</v>
      </c>
      <c r="K64" s="280">
        <v>13538000</v>
      </c>
      <c r="L64" s="280">
        <v>13512000</v>
      </c>
      <c r="M64" s="280">
        <v>13790000</v>
      </c>
      <c r="N64" s="280">
        <v>13532000</v>
      </c>
      <c r="O64" s="280">
        <v>13911358</v>
      </c>
      <c r="P64" s="280">
        <v>13865431</v>
      </c>
      <c r="Q64" s="280">
        <v>13761161</v>
      </c>
      <c r="R64" s="280">
        <v>13731044</v>
      </c>
      <c r="S64" s="280">
        <v>13688328</v>
      </c>
      <c r="T64" s="280">
        <v>13887898</v>
      </c>
      <c r="U64" s="280">
        <v>13861194</v>
      </c>
      <c r="V64" s="280">
        <v>13915301</v>
      </c>
      <c r="W64" s="280">
        <v>13694582</v>
      </c>
      <c r="X64" s="280">
        <v>13400272</v>
      </c>
      <c r="Y64" s="280">
        <v>12953388</v>
      </c>
      <c r="Z64" s="280">
        <v>12789515</v>
      </c>
      <c r="AA64" s="280">
        <v>12588635</v>
      </c>
      <c r="AB64" s="280">
        <v>12297621</v>
      </c>
      <c r="AC64" s="280">
        <v>12232115</v>
      </c>
      <c r="AD64" s="280">
        <v>12196802</v>
      </c>
      <c r="AE64" s="280">
        <v>12198082</v>
      </c>
      <c r="AF64" s="280">
        <v>12122027</v>
      </c>
    </row>
    <row r="65" spans="1:32">
      <c r="A65" s="1109"/>
      <c r="B65" s="27" t="s">
        <v>2954</v>
      </c>
      <c r="C65" s="280">
        <v>100000</v>
      </c>
      <c r="D65" s="280">
        <v>110000</v>
      </c>
      <c r="E65" s="280">
        <v>115000</v>
      </c>
      <c r="F65" s="280">
        <v>113000</v>
      </c>
      <c r="G65" s="280">
        <v>119000</v>
      </c>
      <c r="H65" s="280">
        <v>126000</v>
      </c>
      <c r="I65" s="280">
        <v>138000</v>
      </c>
      <c r="J65" s="280">
        <v>148000</v>
      </c>
      <c r="K65" s="280">
        <v>144000</v>
      </c>
      <c r="L65" s="280">
        <v>145000</v>
      </c>
      <c r="M65" s="280">
        <v>121000</v>
      </c>
      <c r="N65" s="280">
        <v>125840</v>
      </c>
      <c r="O65" s="280">
        <v>141000</v>
      </c>
      <c r="P65" s="280">
        <v>170000</v>
      </c>
      <c r="Q65" s="280">
        <v>185000</v>
      </c>
      <c r="R65" s="280">
        <v>197000</v>
      </c>
      <c r="S65" s="280">
        <v>200000</v>
      </c>
      <c r="T65" s="280">
        <v>200000</v>
      </c>
      <c r="U65" s="280">
        <v>161600</v>
      </c>
      <c r="V65" s="280">
        <v>160700</v>
      </c>
      <c r="W65" s="280">
        <v>162000</v>
      </c>
      <c r="X65" s="280">
        <v>163870</v>
      </c>
      <c r="Y65" s="280">
        <v>167033</v>
      </c>
      <c r="Z65" s="280">
        <v>171063</v>
      </c>
      <c r="AA65" s="280">
        <v>174303</v>
      </c>
      <c r="AB65" s="280">
        <v>177524</v>
      </c>
      <c r="AC65" s="280">
        <v>177561</v>
      </c>
      <c r="AD65" s="280">
        <v>175203</v>
      </c>
      <c r="AE65" s="280">
        <v>175215</v>
      </c>
      <c r="AF65" s="280">
        <v>175199</v>
      </c>
    </row>
    <row r="66" spans="1:32">
      <c r="A66" s="1109"/>
      <c r="B66" s="27" t="s">
        <v>58</v>
      </c>
      <c r="C66" s="280">
        <v>6456789</v>
      </c>
      <c r="D66" s="280">
        <v>6674103</v>
      </c>
      <c r="E66" s="280">
        <v>6643927</v>
      </c>
      <c r="F66" s="280">
        <v>6558435</v>
      </c>
      <c r="G66" s="280">
        <v>6457064</v>
      </c>
      <c r="H66" s="280">
        <v>6706104</v>
      </c>
      <c r="I66" s="280">
        <v>6550000</v>
      </c>
      <c r="J66" s="280">
        <v>6452000</v>
      </c>
      <c r="K66" s="280">
        <v>6358000</v>
      </c>
      <c r="L66" s="280">
        <v>6372000</v>
      </c>
      <c r="M66" s="280">
        <v>6356000</v>
      </c>
      <c r="N66" s="280">
        <v>6399859</v>
      </c>
      <c r="O66" s="280">
        <v>6265380</v>
      </c>
      <c r="P66" s="280">
        <v>6529328</v>
      </c>
      <c r="Q66" s="280">
        <v>6357838</v>
      </c>
      <c r="R66" s="280">
        <v>6274846</v>
      </c>
      <c r="S66" s="280">
        <v>6165051</v>
      </c>
      <c r="T66" s="280">
        <v>6141817</v>
      </c>
      <c r="U66" s="280">
        <v>6027966</v>
      </c>
      <c r="V66" s="280">
        <v>5971202</v>
      </c>
      <c r="W66" s="280">
        <v>5872332</v>
      </c>
      <c r="X66" s="280">
        <v>5618473</v>
      </c>
      <c r="Y66" s="280">
        <v>5474800</v>
      </c>
      <c r="Z66" s="280">
        <v>5404600</v>
      </c>
      <c r="AA66" s="280">
        <v>5251039</v>
      </c>
      <c r="AB66" s="280">
        <v>5170127</v>
      </c>
      <c r="AC66" s="280">
        <v>5150163</v>
      </c>
      <c r="AD66" s="280">
        <v>5138635</v>
      </c>
      <c r="AE66" s="280">
        <v>5125311</v>
      </c>
      <c r="AF66" s="280">
        <v>5100449</v>
      </c>
    </row>
    <row r="67" spans="1:32">
      <c r="A67" s="1109"/>
      <c r="B67" s="27" t="s">
        <v>59</v>
      </c>
      <c r="C67" s="280">
        <v>28784326</v>
      </c>
      <c r="D67" s="280">
        <v>28933524</v>
      </c>
      <c r="E67" s="280">
        <v>29186534</v>
      </c>
      <c r="F67" s="280">
        <v>29344956</v>
      </c>
      <c r="G67" s="280">
        <v>28680272</v>
      </c>
      <c r="H67" s="280">
        <v>28550716</v>
      </c>
      <c r="I67" s="280">
        <v>28800000</v>
      </c>
      <c r="J67" s="280">
        <v>26000000</v>
      </c>
      <c r="K67" s="280">
        <v>25820000</v>
      </c>
      <c r="L67" s="280">
        <v>25360000</v>
      </c>
      <c r="M67" s="280">
        <v>25334000</v>
      </c>
      <c r="N67" s="280">
        <v>24982996</v>
      </c>
      <c r="O67" s="280">
        <v>25082100</v>
      </c>
      <c r="P67" s="280">
        <v>25093896</v>
      </c>
      <c r="Q67" s="280">
        <v>24989032</v>
      </c>
      <c r="R67" s="280">
        <v>24501044</v>
      </c>
      <c r="S67" s="280">
        <v>24302776</v>
      </c>
      <c r="T67" s="280">
        <v>24391112</v>
      </c>
      <c r="U67" s="280">
        <v>24527671</v>
      </c>
      <c r="V67" s="280">
        <v>24122558</v>
      </c>
      <c r="W67" s="280">
        <v>23937984</v>
      </c>
      <c r="X67" s="280">
        <v>23287247</v>
      </c>
      <c r="Y67" s="280">
        <v>22688930</v>
      </c>
      <c r="Z67" s="280">
        <v>22500072</v>
      </c>
      <c r="AA67" s="280">
        <v>22085207</v>
      </c>
      <c r="AB67" s="280">
        <v>21604708</v>
      </c>
      <c r="AC67" s="280">
        <v>21464621</v>
      </c>
      <c r="AD67" s="280">
        <v>21432364</v>
      </c>
      <c r="AE67" s="280">
        <v>21425621</v>
      </c>
      <c r="AF67" s="280">
        <v>21240448</v>
      </c>
    </row>
    <row r="68" spans="1:32">
      <c r="A68" s="1109"/>
      <c r="B68" s="27" t="s">
        <v>2955</v>
      </c>
      <c r="C68" s="280">
        <v>1627985</v>
      </c>
      <c r="D68" s="280">
        <v>1602578</v>
      </c>
      <c r="E68" s="280">
        <v>1617404</v>
      </c>
      <c r="F68" s="280">
        <v>1641050</v>
      </c>
      <c r="G68" s="280">
        <v>1530899</v>
      </c>
      <c r="H68" s="280">
        <v>1555595</v>
      </c>
      <c r="I68" s="280">
        <v>1592000</v>
      </c>
      <c r="J68" s="280">
        <v>1663000</v>
      </c>
      <c r="K68" s="280">
        <v>1662000</v>
      </c>
      <c r="L68" s="280">
        <v>1651000</v>
      </c>
      <c r="M68" s="280">
        <v>1656000</v>
      </c>
      <c r="N68" s="280">
        <v>1662259</v>
      </c>
      <c r="O68" s="280">
        <v>1651394</v>
      </c>
      <c r="P68" s="280">
        <v>1614748</v>
      </c>
      <c r="Q68" s="280">
        <v>1613385</v>
      </c>
      <c r="R68" s="280">
        <v>1594494</v>
      </c>
      <c r="S68" s="280">
        <v>1583574</v>
      </c>
      <c r="T68" s="280">
        <v>1579000</v>
      </c>
      <c r="U68" s="280">
        <v>1573701</v>
      </c>
      <c r="V68" s="280">
        <v>1562422</v>
      </c>
      <c r="W68" s="280">
        <v>1522714</v>
      </c>
      <c r="X68" s="280">
        <v>1512453</v>
      </c>
      <c r="Y68" s="280">
        <v>1480839</v>
      </c>
      <c r="Z68" s="280">
        <v>1453612</v>
      </c>
      <c r="AA68" s="280">
        <v>1389659</v>
      </c>
      <c r="AB68" s="280">
        <v>1356892</v>
      </c>
      <c r="AC68" s="280">
        <v>1344307</v>
      </c>
      <c r="AD68" s="280">
        <v>1323370</v>
      </c>
      <c r="AE68" s="280">
        <v>1321219</v>
      </c>
      <c r="AF68" s="280">
        <v>1315727</v>
      </c>
    </row>
    <row r="69" spans="1:32">
      <c r="A69" s="1108" t="s">
        <v>32</v>
      </c>
      <c r="B69" s="27" t="s">
        <v>61</v>
      </c>
      <c r="C69" s="280">
        <v>15644800</v>
      </c>
      <c r="D69" s="280">
        <v>13604500</v>
      </c>
      <c r="E69" s="280">
        <v>13699700</v>
      </c>
      <c r="F69" s="280">
        <v>13795600</v>
      </c>
      <c r="G69" s="280">
        <v>17250762</v>
      </c>
      <c r="H69" s="280">
        <v>16713000</v>
      </c>
      <c r="I69" s="280">
        <v>17037000</v>
      </c>
      <c r="J69" s="280">
        <v>17367000</v>
      </c>
      <c r="K69" s="280">
        <v>17704000</v>
      </c>
      <c r="L69" s="280">
        <v>17472118</v>
      </c>
      <c r="M69" s="280">
        <v>17719092</v>
      </c>
      <c r="N69" s="280">
        <v>18500000</v>
      </c>
      <c r="O69" s="280">
        <v>18500000</v>
      </c>
      <c r="P69" s="280">
        <v>18800000</v>
      </c>
      <c r="Q69" s="280">
        <v>19100000</v>
      </c>
      <c r="R69" s="280">
        <v>19245648</v>
      </c>
      <c r="S69" s="280">
        <v>21300000</v>
      </c>
      <c r="T69" s="280">
        <v>22800000</v>
      </c>
      <c r="U69" s="280">
        <v>24531672</v>
      </c>
      <c r="V69" s="280">
        <v>25800000</v>
      </c>
      <c r="W69" s="280">
        <v>26713644</v>
      </c>
      <c r="X69" s="280">
        <v>27715785</v>
      </c>
      <c r="Y69" s="280">
        <v>28730362</v>
      </c>
      <c r="Z69" s="280">
        <v>30503161</v>
      </c>
      <c r="AA69" s="280">
        <v>32106665</v>
      </c>
      <c r="AB69" s="280">
        <v>33615796</v>
      </c>
      <c r="AC69" s="280">
        <v>35256637</v>
      </c>
      <c r="AD69" s="280">
        <v>36584883</v>
      </c>
      <c r="AE69" s="280">
        <v>37913129</v>
      </c>
      <c r="AF69" s="280">
        <v>39053013</v>
      </c>
    </row>
    <row r="70" spans="1:32">
      <c r="A70" s="1109"/>
      <c r="B70" s="27" t="s">
        <v>2954</v>
      </c>
      <c r="C70" s="280">
        <v>26954</v>
      </c>
      <c r="D70" s="280">
        <v>25000</v>
      </c>
      <c r="E70" s="280">
        <v>26000</v>
      </c>
      <c r="F70" s="280">
        <v>27000</v>
      </c>
      <c r="G70" s="280">
        <v>27978</v>
      </c>
      <c r="H70" s="280">
        <v>27798</v>
      </c>
      <c r="I70" s="280">
        <v>29000</v>
      </c>
      <c r="J70" s="280">
        <v>29000</v>
      </c>
      <c r="K70" s="280">
        <v>31615</v>
      </c>
      <c r="L70" s="280">
        <v>32000</v>
      </c>
      <c r="M70" s="280">
        <v>32000</v>
      </c>
      <c r="N70" s="280">
        <v>32500</v>
      </c>
      <c r="O70" s="280">
        <v>32000</v>
      </c>
      <c r="P70" s="280">
        <v>32500</v>
      </c>
      <c r="Q70" s="280">
        <v>33000</v>
      </c>
      <c r="R70" s="280">
        <v>33500</v>
      </c>
      <c r="S70" s="280">
        <v>34000</v>
      </c>
      <c r="T70" s="280">
        <v>35000</v>
      </c>
      <c r="U70" s="280">
        <v>35500</v>
      </c>
      <c r="V70" s="280">
        <v>36000</v>
      </c>
      <c r="W70" s="280">
        <v>36554</v>
      </c>
      <c r="X70" s="280">
        <v>37068</v>
      </c>
      <c r="Y70" s="280">
        <v>37552</v>
      </c>
      <c r="Z70" s="280">
        <v>38121</v>
      </c>
      <c r="AA70" s="280">
        <v>23000</v>
      </c>
      <c r="AB70" s="280">
        <v>28757</v>
      </c>
      <c r="AC70" s="280">
        <v>33647</v>
      </c>
      <c r="AD70" s="280">
        <v>33047</v>
      </c>
      <c r="AE70" s="280">
        <v>33252</v>
      </c>
      <c r="AF70" s="280">
        <v>33458</v>
      </c>
    </row>
    <row r="71" spans="1:32">
      <c r="A71" s="1109"/>
      <c r="B71" s="27" t="s">
        <v>58</v>
      </c>
      <c r="C71" s="280">
        <v>10682400</v>
      </c>
      <c r="D71" s="280">
        <v>10361900</v>
      </c>
      <c r="E71" s="280">
        <v>10694200</v>
      </c>
      <c r="F71" s="280">
        <v>11034500</v>
      </c>
      <c r="G71" s="280">
        <v>11643000</v>
      </c>
      <c r="H71" s="280">
        <v>11888955</v>
      </c>
      <c r="I71" s="280">
        <v>12101990</v>
      </c>
      <c r="J71" s="280">
        <v>12324220</v>
      </c>
      <c r="K71" s="280">
        <v>12556240</v>
      </c>
      <c r="L71" s="280">
        <v>12600000</v>
      </c>
      <c r="M71" s="280">
        <v>12500000</v>
      </c>
      <c r="N71" s="280">
        <v>13100000</v>
      </c>
      <c r="O71" s="280">
        <v>13500000</v>
      </c>
      <c r="P71" s="280">
        <v>13600000</v>
      </c>
      <c r="Q71" s="280">
        <v>13600000</v>
      </c>
      <c r="R71" s="280">
        <v>13600000</v>
      </c>
      <c r="S71" s="280">
        <v>15200000</v>
      </c>
      <c r="T71" s="280">
        <v>15600000</v>
      </c>
      <c r="U71" s="280">
        <v>16010526</v>
      </c>
      <c r="V71" s="280">
        <v>16700000</v>
      </c>
      <c r="W71" s="280">
        <v>18026051</v>
      </c>
      <c r="X71" s="280">
        <v>19218470</v>
      </c>
      <c r="Y71" s="280">
        <v>20671873</v>
      </c>
      <c r="Z71" s="280">
        <v>21837174</v>
      </c>
      <c r="AA71" s="280">
        <v>23065728</v>
      </c>
      <c r="AB71" s="280">
        <v>24311738</v>
      </c>
      <c r="AC71" s="280">
        <v>25574446</v>
      </c>
      <c r="AD71" s="280">
        <v>26580497</v>
      </c>
      <c r="AE71" s="280">
        <v>27586547</v>
      </c>
      <c r="AF71" s="280">
        <v>28630227</v>
      </c>
    </row>
    <row r="72" spans="1:32">
      <c r="A72" s="1109"/>
      <c r="B72" s="27" t="s">
        <v>59</v>
      </c>
      <c r="C72" s="280">
        <v>3493030</v>
      </c>
      <c r="D72" s="280">
        <v>3552380</v>
      </c>
      <c r="E72" s="280">
        <v>3551250</v>
      </c>
      <c r="F72" s="280">
        <v>3550020</v>
      </c>
      <c r="G72" s="280">
        <v>3488530</v>
      </c>
      <c r="H72" s="280">
        <v>3501233</v>
      </c>
      <c r="I72" s="280">
        <v>3507774</v>
      </c>
      <c r="J72" s="280">
        <v>3514439</v>
      </c>
      <c r="K72" s="280">
        <v>3945256</v>
      </c>
      <c r="L72" s="280">
        <v>3500000</v>
      </c>
      <c r="M72" s="280">
        <v>3500000</v>
      </c>
      <c r="N72" s="280">
        <v>3500000</v>
      </c>
      <c r="O72" s="280">
        <v>3600000</v>
      </c>
      <c r="P72" s="280">
        <v>3600000</v>
      </c>
      <c r="Q72" s="280">
        <v>3600000</v>
      </c>
      <c r="R72" s="280">
        <v>3592700</v>
      </c>
      <c r="S72" s="280">
        <v>6400000</v>
      </c>
      <c r="T72" s="280">
        <v>7000000</v>
      </c>
      <c r="U72" s="280">
        <v>7656250</v>
      </c>
      <c r="V72" s="280">
        <v>8701000</v>
      </c>
      <c r="W72" s="280">
        <v>6168295</v>
      </c>
      <c r="X72" s="280">
        <v>6478463</v>
      </c>
      <c r="Y72" s="280">
        <v>6660143</v>
      </c>
      <c r="Z72" s="280">
        <v>6978292</v>
      </c>
      <c r="AA72" s="280">
        <v>7574304</v>
      </c>
      <c r="AB72" s="280">
        <v>8126684</v>
      </c>
      <c r="AC72" s="280">
        <v>8802462</v>
      </c>
      <c r="AD72" s="280">
        <v>9087935</v>
      </c>
      <c r="AE72" s="280">
        <v>9373407</v>
      </c>
      <c r="AF72" s="280">
        <v>9505944</v>
      </c>
    </row>
    <row r="73" spans="1:32">
      <c r="A73" s="1109"/>
      <c r="B73" s="27" t="s">
        <v>2955</v>
      </c>
      <c r="C73" s="280">
        <v>350000</v>
      </c>
      <c r="D73" s="280">
        <v>370000</v>
      </c>
      <c r="E73" s="280">
        <v>390000</v>
      </c>
      <c r="F73" s="280">
        <v>410000</v>
      </c>
      <c r="G73" s="280">
        <v>446338</v>
      </c>
      <c r="H73" s="280">
        <v>450000</v>
      </c>
      <c r="I73" s="280">
        <v>455000</v>
      </c>
      <c r="J73" s="280">
        <v>458000</v>
      </c>
      <c r="K73" s="280">
        <v>455000</v>
      </c>
      <c r="L73" s="280">
        <v>460000</v>
      </c>
      <c r="M73" s="280">
        <v>465000</v>
      </c>
      <c r="N73" s="280">
        <v>470000</v>
      </c>
      <c r="O73" s="280">
        <v>480000</v>
      </c>
      <c r="P73" s="280">
        <v>485000</v>
      </c>
      <c r="Q73" s="280">
        <v>490000</v>
      </c>
      <c r="R73" s="280">
        <v>495000</v>
      </c>
      <c r="S73" s="280">
        <v>500000</v>
      </c>
      <c r="T73" s="280">
        <v>500000</v>
      </c>
      <c r="U73" s="280">
        <v>500000</v>
      </c>
      <c r="V73" s="280">
        <v>505000</v>
      </c>
      <c r="W73" s="280">
        <v>508961</v>
      </c>
      <c r="X73" s="280">
        <v>512936</v>
      </c>
      <c r="Y73" s="280">
        <v>516849</v>
      </c>
      <c r="Z73" s="280">
        <v>520626</v>
      </c>
      <c r="AA73" s="280">
        <v>524288</v>
      </c>
      <c r="AB73" s="280">
        <v>527874</v>
      </c>
      <c r="AC73" s="280">
        <v>532535</v>
      </c>
      <c r="AD73" s="280">
        <v>534499</v>
      </c>
      <c r="AE73" s="280">
        <v>536845</v>
      </c>
      <c r="AF73" s="280">
        <v>539088</v>
      </c>
    </row>
    <row r="74" spans="1:32">
      <c r="A74" s="1108" t="s">
        <v>1</v>
      </c>
      <c r="B74" s="27" t="s">
        <v>61</v>
      </c>
      <c r="C74" s="280">
        <v>2400000</v>
      </c>
      <c r="D74" s="280">
        <v>2200000</v>
      </c>
      <c r="E74" s="280">
        <v>2700516</v>
      </c>
      <c r="F74" s="280">
        <v>2747176</v>
      </c>
      <c r="G74" s="280">
        <v>2904880</v>
      </c>
      <c r="H74" s="280">
        <v>2620987</v>
      </c>
      <c r="I74" s="280">
        <v>2700000</v>
      </c>
      <c r="J74" s="280">
        <v>2517550</v>
      </c>
      <c r="K74" s="280">
        <v>2375473</v>
      </c>
      <c r="L74" s="280">
        <v>2341970</v>
      </c>
      <c r="M74" s="280">
        <v>2566754</v>
      </c>
      <c r="N74" s="280">
        <v>2799965</v>
      </c>
      <c r="O74" s="280">
        <v>2457563</v>
      </c>
      <c r="P74" s="280">
        <v>2315327</v>
      </c>
      <c r="Q74" s="280">
        <v>3038000</v>
      </c>
      <c r="R74" s="280">
        <v>3100000</v>
      </c>
      <c r="S74" s="280">
        <v>2539797</v>
      </c>
      <c r="T74" s="280">
        <v>3922107</v>
      </c>
      <c r="U74" s="280">
        <v>4026658</v>
      </c>
      <c r="V74" s="280">
        <v>4085000</v>
      </c>
      <c r="W74" s="280">
        <v>3946348</v>
      </c>
      <c r="X74" s="280">
        <v>3793263</v>
      </c>
      <c r="Y74" s="280">
        <v>3718729</v>
      </c>
      <c r="Z74" s="280">
        <v>3714667</v>
      </c>
      <c r="AA74" s="280">
        <v>3927432</v>
      </c>
      <c r="AB74" s="280">
        <v>3814438</v>
      </c>
      <c r="AC74" s="280">
        <v>4114604</v>
      </c>
      <c r="AD74" s="280">
        <v>4698972</v>
      </c>
      <c r="AE74" s="280">
        <v>5115495</v>
      </c>
      <c r="AF74" s="280">
        <v>4887687</v>
      </c>
    </row>
    <row r="75" spans="1:32">
      <c r="A75" s="1109"/>
      <c r="B75" s="27" t="s">
        <v>2954</v>
      </c>
      <c r="C75" s="797">
        <v>21000</v>
      </c>
      <c r="D75">
        <v>23000</v>
      </c>
      <c r="E75">
        <v>25000</v>
      </c>
      <c r="F75">
        <v>27000</v>
      </c>
      <c r="G75">
        <v>28000</v>
      </c>
      <c r="H75">
        <v>29000</v>
      </c>
      <c r="I75">
        <v>30000</v>
      </c>
      <c r="J75">
        <v>31000</v>
      </c>
      <c r="K75">
        <v>31500</v>
      </c>
      <c r="L75">
        <v>31500</v>
      </c>
      <c r="M75">
        <v>32000</v>
      </c>
      <c r="N75">
        <v>30000</v>
      </c>
      <c r="O75">
        <v>30000</v>
      </c>
      <c r="P75">
        <v>31500</v>
      </c>
      <c r="Q75">
        <v>33000</v>
      </c>
      <c r="R75" s="280">
        <v>35000</v>
      </c>
      <c r="S75" s="280">
        <v>36000</v>
      </c>
      <c r="T75" s="280">
        <v>36500</v>
      </c>
      <c r="U75" s="280">
        <v>38000</v>
      </c>
      <c r="V75" s="280">
        <v>38000</v>
      </c>
      <c r="W75" s="280">
        <v>38299</v>
      </c>
      <c r="X75" s="280">
        <v>38716</v>
      </c>
      <c r="Y75" s="280">
        <v>39147</v>
      </c>
      <c r="Z75" s="280">
        <v>39614</v>
      </c>
      <c r="AA75" s="280">
        <v>40095</v>
      </c>
      <c r="AB75" s="280">
        <v>40579</v>
      </c>
      <c r="AC75" s="280">
        <v>41208</v>
      </c>
      <c r="AD75" s="280">
        <v>41570</v>
      </c>
      <c r="AE75" s="280">
        <v>41089</v>
      </c>
      <c r="AF75" s="280">
        <v>41553</v>
      </c>
    </row>
    <row r="76" spans="1:32">
      <c r="A76" s="1109"/>
      <c r="B76" s="27" t="s">
        <v>58</v>
      </c>
      <c r="C76" s="280">
        <v>650000</v>
      </c>
      <c r="D76" s="280">
        <v>670000</v>
      </c>
      <c r="E76" s="280">
        <v>700000</v>
      </c>
      <c r="F76" s="280">
        <v>890000</v>
      </c>
      <c r="G76" s="280">
        <v>1069000</v>
      </c>
      <c r="H76" s="280">
        <v>1249000</v>
      </c>
      <c r="I76" s="280">
        <v>1400000</v>
      </c>
      <c r="J76" s="280">
        <v>1500000</v>
      </c>
      <c r="K76" s="280">
        <v>1700000</v>
      </c>
      <c r="L76" s="280">
        <v>1850000</v>
      </c>
      <c r="M76" s="280">
        <v>1950000</v>
      </c>
      <c r="N76" s="280">
        <v>1950000</v>
      </c>
      <c r="O76" s="280">
        <v>2000000</v>
      </c>
      <c r="P76" s="280">
        <v>2000000</v>
      </c>
      <c r="Q76" s="280">
        <v>2100000</v>
      </c>
      <c r="R76" s="280">
        <v>2200000</v>
      </c>
      <c r="S76" s="280">
        <v>2300000</v>
      </c>
      <c r="T76" s="280">
        <v>2350000</v>
      </c>
      <c r="U76" s="280">
        <v>2500000</v>
      </c>
      <c r="V76" s="280">
        <v>2600000</v>
      </c>
      <c r="W76" s="280">
        <v>2705325</v>
      </c>
      <c r="X76" s="280">
        <v>2593329</v>
      </c>
      <c r="Y76" s="280">
        <v>3583696</v>
      </c>
      <c r="Z76" s="280">
        <v>4008197</v>
      </c>
      <c r="AA76" s="280">
        <v>3948861</v>
      </c>
      <c r="AB76" s="280">
        <v>4044404</v>
      </c>
      <c r="AC76" s="280">
        <v>4223372</v>
      </c>
      <c r="AD76" s="280">
        <v>4455860</v>
      </c>
      <c r="AE76" s="280">
        <v>5568730</v>
      </c>
      <c r="AF76" s="280">
        <v>6011286</v>
      </c>
    </row>
    <row r="77" spans="1:32">
      <c r="A77" s="1109"/>
      <c r="B77" s="27" t="s">
        <v>59</v>
      </c>
      <c r="C77" s="280">
        <v>74000</v>
      </c>
      <c r="D77" s="280">
        <v>77000</v>
      </c>
      <c r="E77" s="280">
        <v>80000</v>
      </c>
      <c r="F77" s="280">
        <v>99000</v>
      </c>
      <c r="G77" s="280">
        <v>120000</v>
      </c>
      <c r="H77" s="280">
        <v>140000</v>
      </c>
      <c r="I77" s="280">
        <v>150000</v>
      </c>
      <c r="J77" s="280">
        <v>165000</v>
      </c>
      <c r="K77" s="280">
        <v>170000</v>
      </c>
      <c r="L77" s="280">
        <v>180000</v>
      </c>
      <c r="M77" s="280">
        <v>190000</v>
      </c>
      <c r="N77" s="280">
        <v>195000</v>
      </c>
      <c r="O77" s="280">
        <v>200000</v>
      </c>
      <c r="P77" s="280">
        <v>200000</v>
      </c>
      <c r="Q77" s="280">
        <v>210000</v>
      </c>
      <c r="R77" s="280">
        <v>220000</v>
      </c>
      <c r="S77" s="280">
        <v>225000</v>
      </c>
      <c r="T77" s="280">
        <v>230000</v>
      </c>
      <c r="U77" s="280">
        <v>240000</v>
      </c>
      <c r="V77" s="280">
        <v>240000</v>
      </c>
      <c r="W77" s="280">
        <v>241439</v>
      </c>
      <c r="X77" s="280">
        <v>243175</v>
      </c>
      <c r="Y77" s="280">
        <v>170262</v>
      </c>
      <c r="Z77" s="280">
        <v>185105</v>
      </c>
      <c r="AA77" s="280">
        <v>165236</v>
      </c>
      <c r="AB77" s="280">
        <v>196428</v>
      </c>
      <c r="AC77" s="280">
        <v>224727</v>
      </c>
      <c r="AD77" s="280">
        <v>260560</v>
      </c>
      <c r="AE77" s="280">
        <v>308354</v>
      </c>
      <c r="AF77" s="280">
        <v>330243</v>
      </c>
    </row>
    <row r="78" spans="1:32">
      <c r="A78" s="1109"/>
      <c r="B78" s="27" t="s">
        <v>2955</v>
      </c>
      <c r="C78" s="280">
        <v>300000</v>
      </c>
      <c r="D78" s="280">
        <v>320000</v>
      </c>
      <c r="E78" s="280">
        <v>316000</v>
      </c>
      <c r="F78" s="280">
        <v>320000</v>
      </c>
      <c r="G78" s="280">
        <v>324000</v>
      </c>
      <c r="H78" s="280">
        <v>308872</v>
      </c>
      <c r="I78" s="280">
        <v>325000</v>
      </c>
      <c r="J78" s="280">
        <v>276791</v>
      </c>
      <c r="K78" s="280">
        <v>268599</v>
      </c>
      <c r="L78" s="280">
        <v>286726</v>
      </c>
      <c r="M78" s="280">
        <v>301453</v>
      </c>
      <c r="N78" s="280">
        <v>398637</v>
      </c>
      <c r="O78" s="280">
        <v>538393</v>
      </c>
      <c r="P78" s="280">
        <v>704830</v>
      </c>
      <c r="Q78" s="280">
        <v>711707</v>
      </c>
      <c r="R78" s="280">
        <v>715000</v>
      </c>
      <c r="S78" s="280">
        <v>815685</v>
      </c>
      <c r="T78" s="280">
        <v>1517492</v>
      </c>
      <c r="U78" s="280">
        <v>1098951</v>
      </c>
      <c r="V78" s="280">
        <v>1100000</v>
      </c>
      <c r="W78" s="280">
        <v>1010301</v>
      </c>
      <c r="X78" s="280">
        <v>1051082</v>
      </c>
      <c r="Y78" s="280">
        <v>1082765</v>
      </c>
      <c r="Z78" s="280">
        <v>1292287</v>
      </c>
      <c r="AA78" s="280">
        <v>1331576</v>
      </c>
      <c r="AB78" s="280">
        <v>1166924</v>
      </c>
      <c r="AC78" s="280">
        <v>1226346</v>
      </c>
      <c r="AD78" s="280">
        <v>1160842</v>
      </c>
      <c r="AE78" s="280">
        <v>1613248</v>
      </c>
      <c r="AF78" s="280">
        <v>1501285</v>
      </c>
    </row>
    <row r="79" spans="1:32">
      <c r="A79" s="1108" t="s">
        <v>23</v>
      </c>
      <c r="B79" s="27" t="s">
        <v>61</v>
      </c>
      <c r="C79" s="280">
        <v>4500000</v>
      </c>
      <c r="D79" s="280">
        <v>5436214</v>
      </c>
      <c r="E79" s="280">
        <v>5400000</v>
      </c>
      <c r="F79" s="280">
        <v>5668000</v>
      </c>
      <c r="G79" s="280">
        <v>6068760</v>
      </c>
      <c r="H79" s="280">
        <v>6186000</v>
      </c>
      <c r="I79" s="280">
        <v>6270000</v>
      </c>
      <c r="J79" s="280">
        <v>5673000</v>
      </c>
      <c r="K79" s="280">
        <v>5405000</v>
      </c>
      <c r="L79" s="280">
        <v>5227000</v>
      </c>
      <c r="M79" s="280">
        <v>5227000</v>
      </c>
      <c r="N79" s="280">
        <v>4987000</v>
      </c>
      <c r="O79" s="280">
        <v>5048000</v>
      </c>
      <c r="P79" s="280">
        <v>5012000</v>
      </c>
      <c r="Q79" s="280">
        <v>5331000</v>
      </c>
      <c r="R79" s="280">
        <v>5773620</v>
      </c>
      <c r="S79" s="280">
        <v>6058388</v>
      </c>
      <c r="T79" s="280">
        <v>6100000</v>
      </c>
      <c r="U79" s="280">
        <v>6150000</v>
      </c>
      <c r="V79" s="280">
        <v>4868357</v>
      </c>
      <c r="W79" s="280">
        <v>5477338</v>
      </c>
      <c r="X79" s="280">
        <v>5528242</v>
      </c>
      <c r="Y79" s="280">
        <v>5333343</v>
      </c>
      <c r="Z79" s="280">
        <v>5320047</v>
      </c>
      <c r="AA79" s="280">
        <v>5057563</v>
      </c>
      <c r="AB79" s="280">
        <v>5195154</v>
      </c>
      <c r="AC79" s="280">
        <v>5478648</v>
      </c>
      <c r="AD79" s="280">
        <v>5533727</v>
      </c>
      <c r="AE79" s="280">
        <v>5754985</v>
      </c>
      <c r="AF79" s="280">
        <v>5741397</v>
      </c>
    </row>
    <row r="80" spans="1:32">
      <c r="A80" s="1109"/>
      <c r="B80" s="27" t="s">
        <v>2954</v>
      </c>
      <c r="C80" s="280">
        <v>15000</v>
      </c>
      <c r="D80" s="280">
        <v>15000</v>
      </c>
      <c r="E80" s="280">
        <v>14000</v>
      </c>
      <c r="F80" s="280">
        <v>14500</v>
      </c>
      <c r="G80" s="280">
        <v>15500</v>
      </c>
      <c r="H80" s="280">
        <v>17500</v>
      </c>
      <c r="I80" s="280">
        <v>20000</v>
      </c>
      <c r="J80" s="280">
        <v>22000</v>
      </c>
      <c r="K80" s="280">
        <v>24000</v>
      </c>
      <c r="L80" s="280">
        <v>26000</v>
      </c>
      <c r="M80" s="280">
        <v>27000</v>
      </c>
      <c r="N80" s="280">
        <v>28000</v>
      </c>
      <c r="O80" s="280">
        <v>30000</v>
      </c>
      <c r="P80" s="280">
        <v>29298</v>
      </c>
      <c r="Q80" s="280">
        <v>29095</v>
      </c>
      <c r="R80" s="280">
        <v>23367</v>
      </c>
      <c r="S80" s="280">
        <v>20951</v>
      </c>
      <c r="T80" s="280">
        <v>18514</v>
      </c>
      <c r="U80" s="280">
        <v>16063</v>
      </c>
      <c r="V80" s="280">
        <v>13311</v>
      </c>
      <c r="W80" s="280">
        <v>14278</v>
      </c>
      <c r="X80" s="280">
        <v>14849</v>
      </c>
      <c r="Y80" s="280">
        <v>15551</v>
      </c>
      <c r="Z80" s="280">
        <v>14893</v>
      </c>
      <c r="AA80" s="280">
        <v>17000</v>
      </c>
      <c r="AB80" s="280">
        <v>16200</v>
      </c>
      <c r="AC80" s="280">
        <v>18029</v>
      </c>
      <c r="AD80" s="280">
        <v>19855</v>
      </c>
      <c r="AE80" s="280">
        <v>17510</v>
      </c>
      <c r="AF80" s="280">
        <v>18096</v>
      </c>
    </row>
    <row r="81" spans="1:32">
      <c r="A81" s="1109"/>
      <c r="B81" s="27" t="s">
        <v>58</v>
      </c>
      <c r="C81" s="280">
        <v>2615000</v>
      </c>
      <c r="D81" s="280">
        <v>2705462</v>
      </c>
      <c r="E81" s="280">
        <v>2700000</v>
      </c>
      <c r="F81" s="280">
        <v>2750000</v>
      </c>
      <c r="G81" s="280">
        <v>2909870</v>
      </c>
      <c r="H81" s="280">
        <v>3200000</v>
      </c>
      <c r="I81" s="280">
        <v>3657000</v>
      </c>
      <c r="J81" s="280">
        <v>3378000</v>
      </c>
      <c r="K81" s="280">
        <v>3260000</v>
      </c>
      <c r="L81" s="280">
        <v>3105000</v>
      </c>
      <c r="M81" s="280">
        <v>3248000</v>
      </c>
      <c r="N81" s="280">
        <v>3269000</v>
      </c>
      <c r="O81" s="280">
        <v>3320000</v>
      </c>
      <c r="P81" s="280">
        <v>3170000</v>
      </c>
      <c r="Q81" s="280">
        <v>4207000</v>
      </c>
      <c r="R81" s="280">
        <v>4665875</v>
      </c>
      <c r="S81" s="280">
        <v>4719278</v>
      </c>
      <c r="T81" s="280">
        <v>4900000</v>
      </c>
      <c r="U81" s="280">
        <v>5000000</v>
      </c>
      <c r="V81" s="280">
        <v>4243102</v>
      </c>
      <c r="W81" s="280">
        <v>4049528</v>
      </c>
      <c r="X81" s="280">
        <v>3393964</v>
      </c>
      <c r="Y81" s="280">
        <v>4692803</v>
      </c>
      <c r="Z81" s="280">
        <v>5054753</v>
      </c>
      <c r="AA81" s="280">
        <v>5721322</v>
      </c>
      <c r="AB81" s="280">
        <v>5550904</v>
      </c>
      <c r="AC81" s="280">
        <v>5686925</v>
      </c>
      <c r="AD81" s="280">
        <v>6171932</v>
      </c>
      <c r="AE81" s="280">
        <v>6464047</v>
      </c>
      <c r="AF81" s="280">
        <v>4883669</v>
      </c>
    </row>
    <row r="82" spans="1:32">
      <c r="A82" s="1109"/>
      <c r="B82" s="27" t="s">
        <v>59</v>
      </c>
      <c r="C82" s="280">
        <v>487000</v>
      </c>
      <c r="D82" s="280">
        <v>530391</v>
      </c>
      <c r="E82" s="280">
        <v>510000</v>
      </c>
      <c r="F82" s="280">
        <v>520000</v>
      </c>
      <c r="G82" s="280">
        <v>640175</v>
      </c>
      <c r="H82" s="280">
        <v>690000</v>
      </c>
      <c r="I82" s="280">
        <v>598000</v>
      </c>
      <c r="J82" s="280">
        <v>576000</v>
      </c>
      <c r="K82" s="280">
        <v>511000</v>
      </c>
      <c r="L82" s="280">
        <v>478000</v>
      </c>
      <c r="M82" s="280">
        <v>420000</v>
      </c>
      <c r="N82" s="280">
        <v>410000</v>
      </c>
      <c r="O82" s="280">
        <v>390000</v>
      </c>
      <c r="P82" s="280">
        <v>405033</v>
      </c>
      <c r="Q82" s="280">
        <v>315000</v>
      </c>
      <c r="R82" s="280">
        <v>309305</v>
      </c>
      <c r="S82" s="280">
        <v>309429</v>
      </c>
      <c r="T82" s="280">
        <v>312000</v>
      </c>
      <c r="U82" s="280">
        <v>320000</v>
      </c>
      <c r="V82" s="280">
        <v>312733</v>
      </c>
      <c r="W82" s="280">
        <v>456627</v>
      </c>
      <c r="X82" s="280">
        <v>504305</v>
      </c>
      <c r="Y82" s="280">
        <v>349828</v>
      </c>
      <c r="Z82" s="280">
        <v>355906</v>
      </c>
      <c r="AA82" s="280">
        <v>352608</v>
      </c>
      <c r="AB82" s="280">
        <v>380003</v>
      </c>
      <c r="AC82" s="280">
        <v>405386</v>
      </c>
      <c r="AD82" s="280">
        <v>431957</v>
      </c>
      <c r="AE82" s="280">
        <v>512758</v>
      </c>
      <c r="AF82" s="280">
        <v>746277</v>
      </c>
    </row>
    <row r="83" spans="1:32">
      <c r="A83" s="1109"/>
      <c r="B83" s="27" t="s">
        <v>2955</v>
      </c>
      <c r="C83" s="280">
        <v>277000</v>
      </c>
      <c r="D83" s="280">
        <v>265650</v>
      </c>
      <c r="E83" s="280">
        <v>260000</v>
      </c>
      <c r="F83" s="280">
        <v>270000</v>
      </c>
      <c r="G83" s="280">
        <v>278811</v>
      </c>
      <c r="H83" s="280">
        <v>300000</v>
      </c>
      <c r="I83" s="280">
        <v>360000</v>
      </c>
      <c r="J83" s="280">
        <v>282000</v>
      </c>
      <c r="K83" s="280">
        <v>216000</v>
      </c>
      <c r="L83" s="280">
        <v>203000</v>
      </c>
      <c r="M83" s="280">
        <v>168000</v>
      </c>
      <c r="N83" s="280">
        <v>218000</v>
      </c>
      <c r="O83" s="280">
        <v>180000</v>
      </c>
      <c r="P83" s="280">
        <v>200000</v>
      </c>
      <c r="Q83" s="280">
        <v>350000</v>
      </c>
      <c r="R83" s="280">
        <v>391174</v>
      </c>
      <c r="S83" s="280">
        <v>396277</v>
      </c>
      <c r="T83" s="280">
        <v>311388</v>
      </c>
      <c r="U83" s="280">
        <v>284074</v>
      </c>
      <c r="V83" s="280">
        <v>238145</v>
      </c>
      <c r="W83" s="280">
        <v>345249</v>
      </c>
      <c r="X83" s="280">
        <v>425540</v>
      </c>
      <c r="Y83" s="280">
        <v>242020</v>
      </c>
      <c r="Z83" s="280">
        <v>231459</v>
      </c>
      <c r="AA83" s="280">
        <v>182896</v>
      </c>
      <c r="AB83" s="280">
        <v>269508</v>
      </c>
      <c r="AC83" s="280">
        <v>278106</v>
      </c>
      <c r="AD83" s="280">
        <v>362732</v>
      </c>
      <c r="AE83" s="280">
        <v>362906</v>
      </c>
      <c r="AF83" s="280">
        <v>301747</v>
      </c>
    </row>
    <row r="84" spans="1:32" ht="15.5">
      <c r="A84" s="1108" t="s">
        <v>28</v>
      </c>
      <c r="B84" s="27" t="s">
        <v>61</v>
      </c>
      <c r="C84" s="798">
        <f>C4+C9+C14+C19+C24+C29+C34+C39+C44+C49+C54+C59+C64+C69+C74+C79</f>
        <v>57067429</v>
      </c>
      <c r="D84" s="798">
        <f t="shared" ref="D84:AF88" si="0">D4+D9+D14+D19+D24+D29+D34+D39+D44+D49+D54+D59+D64+D69+D74+D79</f>
        <v>56056953</v>
      </c>
      <c r="E84" s="798">
        <f t="shared" si="0"/>
        <v>57265709</v>
      </c>
      <c r="F84" s="798">
        <f t="shared" si="0"/>
        <v>58326709</v>
      </c>
      <c r="G84" s="798">
        <f t="shared" si="0"/>
        <v>62962655</v>
      </c>
      <c r="H84" s="798">
        <f t="shared" si="0"/>
        <v>62374668</v>
      </c>
      <c r="I84" s="798">
        <f t="shared" si="0"/>
        <v>60851191</v>
      </c>
      <c r="J84" s="798">
        <f t="shared" si="0"/>
        <v>58917596</v>
      </c>
      <c r="K84" s="798">
        <f t="shared" si="0"/>
        <v>59046674</v>
      </c>
      <c r="L84" s="798">
        <f t="shared" si="0"/>
        <v>58669958</v>
      </c>
      <c r="M84" s="798">
        <f t="shared" si="0"/>
        <v>62253959</v>
      </c>
      <c r="N84" s="798">
        <f t="shared" si="0"/>
        <v>61963574</v>
      </c>
      <c r="O84" s="798">
        <f t="shared" si="0"/>
        <v>62550004</v>
      </c>
      <c r="P84" s="798">
        <f t="shared" si="0"/>
        <v>63093950</v>
      </c>
      <c r="Q84" s="798">
        <f t="shared" si="0"/>
        <v>64578215</v>
      </c>
      <c r="R84" s="798">
        <f t="shared" si="0"/>
        <v>65668973</v>
      </c>
      <c r="S84" s="798">
        <f t="shared" si="0"/>
        <v>67606535</v>
      </c>
      <c r="T84" s="798">
        <f t="shared" si="0"/>
        <v>71527324</v>
      </c>
      <c r="U84" s="798">
        <f t="shared" si="0"/>
        <v>73209785</v>
      </c>
      <c r="V84" s="798">
        <f t="shared" si="0"/>
        <v>73522282</v>
      </c>
      <c r="W84" s="798">
        <f t="shared" si="0"/>
        <v>74859087</v>
      </c>
      <c r="X84" s="798">
        <f t="shared" si="0"/>
        <v>75949305</v>
      </c>
      <c r="Y84" s="798">
        <f t="shared" si="0"/>
        <v>75659198</v>
      </c>
      <c r="Z84" s="798">
        <f t="shared" si="0"/>
        <v>75961861</v>
      </c>
      <c r="AA84" s="798">
        <f t="shared" si="0"/>
        <v>77178941</v>
      </c>
      <c r="AB84" s="798">
        <f t="shared" si="0"/>
        <v>77737631</v>
      </c>
      <c r="AC84" s="798">
        <f t="shared" si="0"/>
        <v>79401092</v>
      </c>
      <c r="AD84" s="798">
        <f t="shared" si="0"/>
        <v>81917082</v>
      </c>
      <c r="AE84" s="798">
        <f t="shared" si="0"/>
        <v>85449847</v>
      </c>
      <c r="AF84" s="798">
        <f t="shared" si="0"/>
        <v>85820165</v>
      </c>
    </row>
    <row r="85" spans="1:32" ht="15.5">
      <c r="A85" s="1109"/>
      <c r="B85" s="27" t="s">
        <v>2954</v>
      </c>
      <c r="C85" s="798">
        <f t="shared" ref="C85:R87" si="1">C5+C10+C15+C20+C25+C30+C35+C40+C45+C50+C55+C60+C65+C70+C75+C80</f>
        <v>259887</v>
      </c>
      <c r="D85" s="798">
        <f t="shared" si="1"/>
        <v>272740</v>
      </c>
      <c r="E85" s="798">
        <f t="shared" si="1"/>
        <v>279674</v>
      </c>
      <c r="F85" s="798">
        <f t="shared" si="1"/>
        <v>283726</v>
      </c>
      <c r="G85" s="798">
        <f t="shared" si="1"/>
        <v>293276</v>
      </c>
      <c r="H85" s="798">
        <f t="shared" si="1"/>
        <v>304603</v>
      </c>
      <c r="I85" s="798">
        <f t="shared" si="1"/>
        <v>323216</v>
      </c>
      <c r="J85" s="798">
        <f t="shared" si="1"/>
        <v>336442</v>
      </c>
      <c r="K85" s="798">
        <f t="shared" si="1"/>
        <v>330537</v>
      </c>
      <c r="L85" s="798">
        <f t="shared" si="1"/>
        <v>335018</v>
      </c>
      <c r="M85" s="798">
        <f t="shared" si="1"/>
        <v>312686</v>
      </c>
      <c r="N85" s="798">
        <f t="shared" si="1"/>
        <v>322965</v>
      </c>
      <c r="O85" s="798">
        <f t="shared" si="1"/>
        <v>343471</v>
      </c>
      <c r="P85" s="798">
        <f t="shared" si="1"/>
        <v>376647</v>
      </c>
      <c r="Q85" s="798">
        <f t="shared" si="1"/>
        <v>403491</v>
      </c>
      <c r="R85" s="798">
        <f t="shared" si="1"/>
        <v>416851</v>
      </c>
      <c r="S85" s="798">
        <f t="shared" si="0"/>
        <v>419607</v>
      </c>
      <c r="T85" s="798">
        <f t="shared" si="0"/>
        <v>421109</v>
      </c>
      <c r="U85" s="798">
        <f t="shared" si="0"/>
        <v>388567</v>
      </c>
      <c r="V85" s="798">
        <f t="shared" si="0"/>
        <v>395305</v>
      </c>
      <c r="W85" s="798">
        <f t="shared" si="0"/>
        <v>399849</v>
      </c>
      <c r="X85" s="798">
        <f t="shared" si="0"/>
        <v>405507</v>
      </c>
      <c r="Y85" s="798">
        <f t="shared" si="0"/>
        <v>412178</v>
      </c>
      <c r="Z85" s="798">
        <f t="shared" si="0"/>
        <v>417343</v>
      </c>
      <c r="AA85" s="798">
        <f t="shared" si="0"/>
        <v>413122</v>
      </c>
      <c r="AB85" s="798">
        <f t="shared" si="0"/>
        <v>423581</v>
      </c>
      <c r="AC85" s="798">
        <f t="shared" si="0"/>
        <v>441639</v>
      </c>
      <c r="AD85" s="798">
        <f t="shared" si="0"/>
        <v>446756</v>
      </c>
      <c r="AE85" s="798">
        <f t="shared" si="0"/>
        <v>440766</v>
      </c>
      <c r="AF85" s="798">
        <f t="shared" si="0"/>
        <v>445486</v>
      </c>
    </row>
    <row r="86" spans="1:32" ht="15.5">
      <c r="A86" s="1109"/>
      <c r="B86" s="27" t="s">
        <v>58</v>
      </c>
      <c r="C86" s="798">
        <f t="shared" si="1"/>
        <v>37553866</v>
      </c>
      <c r="D86" s="798">
        <f t="shared" si="0"/>
        <v>38178369</v>
      </c>
      <c r="E86" s="798">
        <f t="shared" si="0"/>
        <v>39868113</v>
      </c>
      <c r="F86" s="798">
        <f t="shared" si="0"/>
        <v>40164197</v>
      </c>
      <c r="G86" s="798">
        <f t="shared" si="0"/>
        <v>40747079</v>
      </c>
      <c r="H86" s="798">
        <f t="shared" si="0"/>
        <v>42287659</v>
      </c>
      <c r="I86" s="798">
        <f t="shared" si="0"/>
        <v>43265208</v>
      </c>
      <c r="J86" s="798">
        <f t="shared" si="0"/>
        <v>43435401</v>
      </c>
      <c r="K86" s="798">
        <f t="shared" si="0"/>
        <v>43267798</v>
      </c>
      <c r="L86" s="798">
        <f t="shared" si="0"/>
        <v>43920173</v>
      </c>
      <c r="M86" s="798">
        <f t="shared" si="0"/>
        <v>44826620</v>
      </c>
      <c r="N86" s="798">
        <f t="shared" si="0"/>
        <v>45350689</v>
      </c>
      <c r="O86" s="798">
        <f t="shared" si="0"/>
        <v>46005751</v>
      </c>
      <c r="P86" s="798">
        <f t="shared" si="0"/>
        <v>47547010</v>
      </c>
      <c r="Q86" s="798">
        <f t="shared" si="0"/>
        <v>48264599</v>
      </c>
      <c r="R86" s="798">
        <f t="shared" si="0"/>
        <v>49402296</v>
      </c>
      <c r="S86" s="798">
        <f t="shared" si="0"/>
        <v>51678798</v>
      </c>
      <c r="T86" s="798">
        <f t="shared" si="0"/>
        <v>53020528</v>
      </c>
      <c r="U86" s="798">
        <f t="shared" si="0"/>
        <v>53826365</v>
      </c>
      <c r="V86" s="798">
        <f t="shared" si="0"/>
        <v>54655926</v>
      </c>
      <c r="W86" s="798">
        <f t="shared" si="0"/>
        <v>54980231</v>
      </c>
      <c r="X86" s="798">
        <f t="shared" si="0"/>
        <v>56563903</v>
      </c>
      <c r="Y86" s="798">
        <f t="shared" si="0"/>
        <v>59553198</v>
      </c>
      <c r="Z86" s="798">
        <f t="shared" si="0"/>
        <v>62442410</v>
      </c>
      <c r="AA86" s="798">
        <f t="shared" si="0"/>
        <v>65385864</v>
      </c>
      <c r="AB86" s="798">
        <f t="shared" si="0"/>
        <v>67078720</v>
      </c>
      <c r="AC86" s="798">
        <f t="shared" si="0"/>
        <v>68932498</v>
      </c>
      <c r="AD86" s="798">
        <f t="shared" si="0"/>
        <v>74225926</v>
      </c>
      <c r="AE86" s="798">
        <f t="shared" si="0"/>
        <v>76658740</v>
      </c>
      <c r="AF86" s="798">
        <f t="shared" si="0"/>
        <v>77047736</v>
      </c>
    </row>
    <row r="87" spans="1:32" ht="15.5">
      <c r="A87" s="1109"/>
      <c r="B87" s="27" t="s">
        <v>59</v>
      </c>
      <c r="C87" s="798">
        <f t="shared" si="1"/>
        <v>39092125</v>
      </c>
      <c r="D87" s="798">
        <f t="shared" si="0"/>
        <v>38882913</v>
      </c>
      <c r="E87" s="798">
        <f t="shared" si="0"/>
        <v>39356308</v>
      </c>
      <c r="F87" s="798">
        <f t="shared" si="0"/>
        <v>38906127</v>
      </c>
      <c r="G87" s="798">
        <f t="shared" si="0"/>
        <v>38765694</v>
      </c>
      <c r="H87" s="798">
        <f t="shared" si="0"/>
        <v>38976533</v>
      </c>
      <c r="I87" s="798">
        <f t="shared" si="0"/>
        <v>39018240</v>
      </c>
      <c r="J87" s="798">
        <f t="shared" si="0"/>
        <v>36785317</v>
      </c>
      <c r="K87" s="798">
        <f t="shared" si="0"/>
        <v>37249513</v>
      </c>
      <c r="L87" s="798">
        <f t="shared" si="0"/>
        <v>36225683</v>
      </c>
      <c r="M87" s="798">
        <f t="shared" si="0"/>
        <v>36172321</v>
      </c>
      <c r="N87" s="798">
        <f t="shared" si="0"/>
        <v>35688416</v>
      </c>
      <c r="O87" s="798">
        <f t="shared" si="0"/>
        <v>36051869</v>
      </c>
      <c r="P87" s="798">
        <f t="shared" si="0"/>
        <v>36645523</v>
      </c>
      <c r="Q87" s="798">
        <f t="shared" si="0"/>
        <v>36436442</v>
      </c>
      <c r="R87" s="798">
        <f t="shared" si="0"/>
        <v>36076712</v>
      </c>
      <c r="S87" s="798">
        <f t="shared" si="0"/>
        <v>38827680</v>
      </c>
      <c r="T87" s="798">
        <f t="shared" si="0"/>
        <v>39425705</v>
      </c>
      <c r="U87" s="798">
        <f t="shared" si="0"/>
        <v>39974714</v>
      </c>
      <c r="V87" s="798">
        <f t="shared" si="0"/>
        <v>40368590</v>
      </c>
      <c r="W87" s="798">
        <f t="shared" si="0"/>
        <v>37719719</v>
      </c>
      <c r="X87" s="798">
        <f t="shared" si="0"/>
        <v>37374041</v>
      </c>
      <c r="Y87" s="798">
        <f t="shared" si="0"/>
        <v>37503701</v>
      </c>
      <c r="Z87" s="798">
        <f t="shared" si="0"/>
        <v>37061592</v>
      </c>
      <c r="AA87" s="798">
        <f t="shared" si="0"/>
        <v>37101645</v>
      </c>
      <c r="AB87" s="798">
        <f t="shared" si="0"/>
        <v>35911507</v>
      </c>
      <c r="AC87" s="798">
        <f t="shared" si="0"/>
        <v>37650041</v>
      </c>
      <c r="AD87" s="798">
        <f t="shared" si="0"/>
        <v>39610436</v>
      </c>
      <c r="AE87" s="798">
        <f t="shared" si="0"/>
        <v>39468841</v>
      </c>
      <c r="AF87" s="798">
        <f t="shared" si="0"/>
        <v>39510327</v>
      </c>
    </row>
    <row r="88" spans="1:32" ht="15.5">
      <c r="A88" s="1109"/>
      <c r="B88" s="27" t="s">
        <v>2955</v>
      </c>
      <c r="C88" s="798">
        <f>C8+C13+C18+C23+C28+C33+C38+C43+C48+C53+C58+C63+C68+C73+C78+C83</f>
        <v>8122381</v>
      </c>
      <c r="D88" s="798">
        <f t="shared" si="0"/>
        <v>8197679</v>
      </c>
      <c r="E88" s="798">
        <f t="shared" si="0"/>
        <v>8408737</v>
      </c>
      <c r="F88" s="798">
        <f t="shared" si="0"/>
        <v>8089723</v>
      </c>
      <c r="G88" s="798">
        <f t="shared" si="0"/>
        <v>7770329</v>
      </c>
      <c r="H88" s="798">
        <f t="shared" si="0"/>
        <v>8059604</v>
      </c>
      <c r="I88" s="798">
        <f t="shared" si="0"/>
        <v>7312045</v>
      </c>
      <c r="J88" s="798">
        <f t="shared" si="0"/>
        <v>7352921</v>
      </c>
      <c r="K88" s="798">
        <f t="shared" si="0"/>
        <v>7107540</v>
      </c>
      <c r="L88" s="798">
        <f t="shared" si="0"/>
        <v>7511783</v>
      </c>
      <c r="M88" s="798">
        <f t="shared" si="0"/>
        <v>8370593</v>
      </c>
      <c r="N88" s="798">
        <f t="shared" si="0"/>
        <v>8396149</v>
      </c>
      <c r="O88" s="798">
        <f t="shared" si="0"/>
        <v>9142320</v>
      </c>
      <c r="P88" s="798">
        <f t="shared" si="0"/>
        <v>9845945</v>
      </c>
      <c r="Q88" s="798">
        <f t="shared" si="0"/>
        <v>10270208</v>
      </c>
      <c r="R88" s="798">
        <f t="shared" si="0"/>
        <v>10960159</v>
      </c>
      <c r="S88" s="798">
        <f t="shared" si="0"/>
        <v>11766369</v>
      </c>
      <c r="T88" s="798">
        <f t="shared" si="0"/>
        <v>13195959</v>
      </c>
      <c r="U88" s="798">
        <f t="shared" si="0"/>
        <v>12906440</v>
      </c>
      <c r="V88" s="798">
        <f t="shared" si="0"/>
        <v>13653494</v>
      </c>
      <c r="W88" s="798">
        <f t="shared" si="0"/>
        <v>14137156</v>
      </c>
      <c r="X88" s="798">
        <f t="shared" si="0"/>
        <v>14274328</v>
      </c>
      <c r="Y88" s="798">
        <f t="shared" si="0"/>
        <v>14036707</v>
      </c>
      <c r="Z88" s="798">
        <f t="shared" si="0"/>
        <v>17374958</v>
      </c>
      <c r="AA88" s="798">
        <f t="shared" si="0"/>
        <v>19425064</v>
      </c>
      <c r="AB88" s="798">
        <f t="shared" si="0"/>
        <v>18828959</v>
      </c>
      <c r="AC88" s="798">
        <f t="shared" si="0"/>
        <v>22202906</v>
      </c>
      <c r="AD88" s="798">
        <f t="shared" si="0"/>
        <v>21497732</v>
      </c>
      <c r="AE88" s="798">
        <f t="shared" si="0"/>
        <v>22862409</v>
      </c>
      <c r="AF88" s="798">
        <f t="shared" si="0"/>
        <v>24098429</v>
      </c>
    </row>
    <row r="89" spans="1:32">
      <c r="A89" s="36"/>
      <c r="B89" s="41"/>
      <c r="C89" s="17"/>
      <c r="D89" s="17"/>
      <c r="E89" s="17"/>
      <c r="F89" s="17"/>
      <c r="G89" s="17"/>
      <c r="H89" s="17"/>
      <c r="I89" s="17"/>
      <c r="J89" s="17"/>
      <c r="K89" s="17"/>
      <c r="L89" s="17"/>
      <c r="M89" s="17"/>
      <c r="N89" s="17"/>
      <c r="O89" s="17"/>
      <c r="P89" s="17"/>
      <c r="Q89" s="17"/>
      <c r="R89" s="17"/>
      <c r="S89" s="17"/>
      <c r="T89" s="17"/>
    </row>
    <row r="90" spans="1:32">
      <c r="A90" s="17" t="s">
        <v>3369</v>
      </c>
      <c r="B90" s="41"/>
      <c r="C90" s="17"/>
      <c r="D90" s="17"/>
      <c r="E90" s="17"/>
      <c r="F90" s="17"/>
      <c r="G90" s="17"/>
      <c r="H90" s="17"/>
      <c r="I90" s="17"/>
      <c r="J90" s="17"/>
      <c r="K90" s="17"/>
      <c r="L90" s="17"/>
      <c r="M90" s="17"/>
      <c r="N90" s="17"/>
      <c r="O90" s="17"/>
      <c r="P90" s="17"/>
      <c r="Q90" s="17"/>
      <c r="R90" s="17"/>
      <c r="S90" s="17"/>
      <c r="T90" s="17"/>
    </row>
    <row r="91" spans="1:32">
      <c r="A91" s="36"/>
      <c r="B91" s="41"/>
      <c r="C91" s="17"/>
      <c r="D91" s="17"/>
      <c r="E91" s="17"/>
      <c r="F91" s="17"/>
      <c r="G91" s="17"/>
      <c r="H91" s="17"/>
      <c r="I91" s="17"/>
      <c r="J91" s="17"/>
      <c r="K91" s="17"/>
      <c r="L91" s="17"/>
      <c r="M91" s="17"/>
      <c r="N91" s="17"/>
      <c r="O91" s="17"/>
      <c r="P91" s="17"/>
      <c r="Q91" s="17"/>
      <c r="R91" s="17"/>
      <c r="S91" s="17"/>
      <c r="T91" s="17"/>
    </row>
    <row r="92" spans="1:32">
      <c r="A92" s="36"/>
      <c r="B92" s="41"/>
      <c r="C92" s="17"/>
      <c r="D92" s="17"/>
      <c r="E92" s="17"/>
      <c r="F92" s="17"/>
      <c r="G92" s="17"/>
      <c r="H92" s="17"/>
      <c r="I92" s="17"/>
      <c r="J92" s="17"/>
      <c r="K92" s="17"/>
      <c r="L92" s="17"/>
      <c r="M92" s="17"/>
      <c r="N92" s="17"/>
      <c r="O92" s="17"/>
      <c r="P92" s="17"/>
      <c r="Q92" s="17"/>
      <c r="R92" s="17"/>
      <c r="S92" s="17"/>
      <c r="T92" s="17"/>
    </row>
    <row r="93" spans="1:32">
      <c r="A93" s="36"/>
      <c r="B93" s="41"/>
      <c r="C93" s="17"/>
      <c r="D93" s="17"/>
      <c r="E93" s="17"/>
      <c r="F93" s="17"/>
      <c r="G93" s="17"/>
      <c r="H93" s="17"/>
      <c r="I93" s="17"/>
      <c r="J93" s="17"/>
      <c r="K93" s="17"/>
      <c r="L93" s="17"/>
      <c r="M93" s="17"/>
      <c r="N93" s="17"/>
      <c r="O93" s="17"/>
      <c r="P93" s="17"/>
      <c r="Q93" s="17"/>
      <c r="R93" s="17"/>
      <c r="S93" s="17"/>
      <c r="T93" s="17"/>
    </row>
    <row r="94" spans="1:32">
      <c r="A94" s="36"/>
      <c r="B94" s="41"/>
      <c r="C94" s="17"/>
      <c r="D94" s="17"/>
      <c r="E94" s="17"/>
      <c r="F94" s="17"/>
      <c r="G94" s="17"/>
      <c r="H94" s="17"/>
      <c r="I94" s="17"/>
      <c r="J94" s="17"/>
      <c r="K94" s="17"/>
      <c r="L94" s="17"/>
      <c r="M94" s="17"/>
      <c r="N94" s="17"/>
      <c r="O94" s="17"/>
      <c r="P94" s="17"/>
      <c r="Q94" s="17"/>
      <c r="R94" s="17"/>
      <c r="S94" s="17"/>
      <c r="T94" s="17"/>
    </row>
    <row r="95" spans="1:32">
      <c r="A95" s="36"/>
      <c r="B95" s="41"/>
      <c r="C95" s="17"/>
      <c r="D95" s="17"/>
      <c r="E95" s="17"/>
      <c r="F95" s="17"/>
      <c r="G95" s="17"/>
      <c r="H95" s="17"/>
      <c r="I95" s="17"/>
      <c r="J95" s="17"/>
      <c r="K95" s="17"/>
      <c r="L95" s="17"/>
      <c r="M95" s="17"/>
      <c r="N95" s="17"/>
      <c r="O95" s="17"/>
      <c r="P95" s="17"/>
      <c r="Q95" s="17"/>
      <c r="R95" s="17"/>
      <c r="S95" s="17"/>
      <c r="T95" s="17"/>
    </row>
    <row r="96" spans="1:32">
      <c r="A96" s="36"/>
      <c r="B96" s="41"/>
      <c r="C96" s="17"/>
      <c r="D96" s="17"/>
      <c r="E96" s="17"/>
      <c r="F96" s="17"/>
      <c r="G96" s="17"/>
      <c r="H96" s="17"/>
      <c r="I96" s="17"/>
      <c r="J96" s="17"/>
      <c r="K96" s="17"/>
      <c r="L96" s="17"/>
      <c r="M96" s="17"/>
      <c r="N96" s="17"/>
      <c r="O96" s="17"/>
      <c r="P96" s="17"/>
      <c r="Q96" s="17"/>
      <c r="R96" s="17"/>
      <c r="S96" s="17"/>
      <c r="T96" s="17"/>
    </row>
    <row r="97" spans="1:20">
      <c r="A97" s="36"/>
      <c r="B97" s="41"/>
      <c r="C97" s="17"/>
      <c r="D97" s="17"/>
      <c r="E97" s="17"/>
      <c r="F97" s="17"/>
      <c r="G97" s="17"/>
      <c r="H97" s="17"/>
      <c r="I97" s="17"/>
      <c r="J97" s="17"/>
      <c r="K97" s="17"/>
      <c r="L97" s="17"/>
      <c r="M97" s="17"/>
      <c r="N97" s="17"/>
      <c r="O97" s="17"/>
      <c r="P97" s="17"/>
      <c r="Q97" s="17"/>
      <c r="R97" s="17"/>
      <c r="S97" s="17"/>
      <c r="T97" s="17"/>
    </row>
    <row r="98" spans="1:20">
      <c r="A98" s="36"/>
      <c r="B98" s="41"/>
      <c r="C98" s="17"/>
      <c r="D98" s="17"/>
      <c r="E98" s="17"/>
      <c r="F98" s="17"/>
      <c r="G98" s="17"/>
      <c r="H98" s="17"/>
      <c r="I98" s="17"/>
      <c r="J98" s="17"/>
      <c r="K98" s="17"/>
      <c r="L98" s="17"/>
      <c r="M98" s="17"/>
      <c r="N98" s="17"/>
      <c r="O98" s="17"/>
      <c r="P98" s="17"/>
      <c r="Q98" s="17"/>
      <c r="R98" s="17"/>
      <c r="S98" s="17"/>
      <c r="T98" s="17"/>
    </row>
    <row r="99" spans="1:20">
      <c r="A99" s="36"/>
      <c r="B99" s="41"/>
      <c r="C99" s="17"/>
      <c r="D99" s="17"/>
      <c r="E99" s="17"/>
      <c r="F99" s="17"/>
      <c r="G99" s="17"/>
      <c r="H99" s="17"/>
      <c r="I99" s="17"/>
      <c r="J99" s="17"/>
      <c r="K99" s="17"/>
      <c r="L99" s="17"/>
      <c r="M99" s="17"/>
      <c r="N99" s="17"/>
      <c r="O99" s="17"/>
      <c r="P99" s="17"/>
      <c r="Q99" s="17"/>
      <c r="R99" s="17"/>
      <c r="S99" s="17"/>
      <c r="T99" s="17"/>
    </row>
    <row r="100" spans="1:20">
      <c r="A100" s="36"/>
      <c r="B100" s="41"/>
      <c r="C100" s="17"/>
      <c r="D100" s="17"/>
      <c r="E100" s="17"/>
      <c r="F100" s="17"/>
      <c r="G100" s="17"/>
      <c r="H100" s="17"/>
      <c r="I100" s="17"/>
      <c r="J100" s="17"/>
      <c r="K100" s="17"/>
      <c r="L100" s="17"/>
      <c r="M100" s="17"/>
      <c r="N100" s="17"/>
      <c r="O100" s="17"/>
      <c r="P100" s="17"/>
      <c r="Q100" s="17"/>
      <c r="R100" s="17"/>
      <c r="S100" s="17"/>
      <c r="T100" s="17"/>
    </row>
    <row r="101" spans="1:20">
      <c r="A101" s="36"/>
      <c r="B101" s="41"/>
      <c r="C101" s="17"/>
      <c r="D101" s="17"/>
      <c r="E101" s="17"/>
      <c r="F101" s="17"/>
      <c r="G101" s="17"/>
      <c r="H101" s="17"/>
      <c r="I101" s="17"/>
      <c r="J101" s="17"/>
      <c r="K101" s="17"/>
      <c r="L101" s="17"/>
      <c r="M101" s="17"/>
      <c r="N101" s="17"/>
      <c r="O101" s="17"/>
      <c r="P101" s="17"/>
      <c r="Q101" s="17"/>
      <c r="R101" s="17"/>
      <c r="S101" s="17"/>
      <c r="T101" s="17"/>
    </row>
    <row r="102" spans="1:20">
      <c r="A102" s="36"/>
      <c r="B102" s="41"/>
      <c r="C102" s="17"/>
      <c r="D102" s="17"/>
      <c r="E102" s="17"/>
      <c r="F102" s="17"/>
      <c r="G102" s="17"/>
      <c r="H102" s="17"/>
      <c r="I102" s="17"/>
      <c r="J102" s="17"/>
      <c r="K102" s="17"/>
      <c r="L102" s="17"/>
      <c r="M102" s="17"/>
      <c r="N102" s="17"/>
      <c r="O102" s="17"/>
      <c r="P102" s="17"/>
      <c r="Q102" s="17"/>
      <c r="R102" s="17"/>
      <c r="S102" s="17"/>
      <c r="T102" s="17"/>
    </row>
    <row r="103" spans="1:20">
      <c r="A103" s="36"/>
      <c r="B103" s="41"/>
      <c r="C103" s="17"/>
      <c r="D103" s="17"/>
      <c r="E103" s="17"/>
      <c r="F103" s="17"/>
      <c r="G103" s="17"/>
      <c r="H103" s="17"/>
      <c r="I103" s="17"/>
      <c r="J103" s="17"/>
      <c r="K103" s="17"/>
      <c r="L103" s="17"/>
      <c r="M103" s="17"/>
      <c r="N103" s="17"/>
      <c r="O103" s="17"/>
      <c r="P103" s="17"/>
      <c r="Q103" s="17"/>
      <c r="R103" s="17"/>
      <c r="S103" s="17"/>
      <c r="T103" s="17"/>
    </row>
    <row r="104" spans="1:20">
      <c r="A104" s="36"/>
      <c r="B104" s="41"/>
      <c r="C104" s="17"/>
      <c r="D104" s="17"/>
      <c r="E104" s="17"/>
      <c r="F104" s="17"/>
      <c r="G104" s="17"/>
      <c r="H104" s="17"/>
      <c r="I104" s="17"/>
      <c r="J104" s="17"/>
      <c r="K104" s="17"/>
      <c r="L104" s="17"/>
      <c r="M104" s="17"/>
      <c r="N104" s="17"/>
      <c r="O104" s="17"/>
      <c r="P104" s="17"/>
      <c r="Q104" s="17"/>
      <c r="R104" s="17"/>
      <c r="S104" s="17"/>
      <c r="T104" s="17"/>
    </row>
    <row r="105" spans="1:20">
      <c r="A105" s="36"/>
      <c r="B105" s="41"/>
      <c r="C105" s="17"/>
      <c r="D105" s="17"/>
      <c r="E105" s="17"/>
      <c r="F105" s="17"/>
      <c r="G105" s="17"/>
      <c r="H105" s="17"/>
      <c r="I105" s="17"/>
      <c r="J105" s="17"/>
      <c r="K105" s="17"/>
      <c r="L105" s="17"/>
      <c r="M105" s="17"/>
      <c r="N105" s="17"/>
      <c r="O105" s="17"/>
      <c r="P105" s="17"/>
      <c r="Q105" s="17"/>
      <c r="R105" s="17"/>
      <c r="S105" s="17"/>
      <c r="T105" s="17"/>
    </row>
    <row r="106" spans="1:20">
      <c r="A106" s="36"/>
      <c r="B106" s="41"/>
      <c r="C106" s="17"/>
      <c r="D106" s="17"/>
      <c r="E106" s="17"/>
      <c r="F106" s="17"/>
      <c r="G106" s="17"/>
      <c r="H106" s="17"/>
      <c r="I106" s="17"/>
      <c r="J106" s="17"/>
      <c r="K106" s="17"/>
      <c r="L106" s="17"/>
      <c r="M106" s="17"/>
      <c r="N106" s="17"/>
      <c r="O106" s="17"/>
      <c r="P106" s="17"/>
      <c r="Q106" s="17"/>
      <c r="R106" s="17"/>
      <c r="S106" s="17"/>
      <c r="T106" s="17"/>
    </row>
    <row r="107" spans="1:20">
      <c r="A107" s="36"/>
      <c r="B107" s="41"/>
      <c r="C107" s="17"/>
      <c r="D107" s="17"/>
      <c r="E107" s="17"/>
      <c r="F107" s="17"/>
      <c r="G107" s="17"/>
      <c r="H107" s="17"/>
      <c r="I107" s="17"/>
      <c r="J107" s="17"/>
      <c r="K107" s="17"/>
      <c r="L107" s="17"/>
      <c r="M107" s="17"/>
      <c r="N107" s="17"/>
      <c r="O107" s="17"/>
      <c r="P107" s="17"/>
      <c r="Q107" s="17"/>
      <c r="R107" s="17"/>
      <c r="S107" s="17"/>
      <c r="T107" s="17"/>
    </row>
    <row r="108" spans="1:20">
      <c r="A108" s="36"/>
      <c r="B108" s="41"/>
      <c r="C108" s="17"/>
      <c r="D108" s="17"/>
      <c r="E108" s="17"/>
      <c r="F108" s="17"/>
      <c r="G108" s="17"/>
      <c r="H108" s="17"/>
      <c r="I108" s="17"/>
      <c r="J108" s="17"/>
      <c r="K108" s="17"/>
      <c r="L108" s="17"/>
      <c r="M108" s="17"/>
      <c r="N108" s="17"/>
      <c r="O108" s="17"/>
      <c r="P108" s="17"/>
      <c r="Q108" s="17"/>
      <c r="R108" s="17"/>
      <c r="S108" s="17"/>
      <c r="T108" s="17"/>
    </row>
    <row r="109" spans="1:20">
      <c r="A109" s="36"/>
      <c r="B109" s="41"/>
      <c r="C109" s="17"/>
      <c r="D109" s="17"/>
      <c r="E109" s="17"/>
      <c r="F109" s="17"/>
      <c r="G109" s="17"/>
      <c r="H109" s="17"/>
      <c r="I109" s="17"/>
      <c r="J109" s="17"/>
      <c r="K109" s="17"/>
      <c r="L109" s="17"/>
      <c r="M109" s="17"/>
      <c r="N109" s="17"/>
      <c r="O109" s="17"/>
      <c r="P109" s="17"/>
      <c r="Q109" s="17"/>
      <c r="R109" s="17"/>
      <c r="S109" s="17"/>
      <c r="T109" s="17"/>
    </row>
    <row r="110" spans="1:20">
      <c r="A110" s="36"/>
      <c r="B110" s="41"/>
      <c r="C110" s="17"/>
      <c r="D110" s="17"/>
      <c r="E110" s="17"/>
      <c r="F110" s="17"/>
      <c r="G110" s="17"/>
      <c r="H110" s="17"/>
      <c r="I110" s="17"/>
      <c r="J110" s="17"/>
      <c r="K110" s="17"/>
      <c r="L110" s="17"/>
      <c r="M110" s="17"/>
      <c r="N110" s="17"/>
      <c r="O110" s="17"/>
      <c r="P110" s="17"/>
      <c r="Q110" s="17"/>
      <c r="R110" s="17"/>
      <c r="S110" s="17"/>
      <c r="T110" s="17"/>
    </row>
    <row r="111" spans="1:20">
      <c r="A111" s="36"/>
      <c r="B111" s="41"/>
      <c r="C111" s="17"/>
      <c r="D111" s="17"/>
      <c r="E111" s="17"/>
      <c r="F111" s="17"/>
      <c r="G111" s="17"/>
      <c r="H111" s="17"/>
      <c r="I111" s="17"/>
      <c r="J111" s="17"/>
      <c r="K111" s="17"/>
      <c r="L111" s="17"/>
      <c r="M111" s="17"/>
      <c r="N111" s="17"/>
      <c r="O111" s="17"/>
      <c r="P111" s="17"/>
      <c r="Q111" s="17"/>
      <c r="R111" s="17"/>
      <c r="S111" s="17"/>
      <c r="T111" s="17"/>
    </row>
    <row r="112" spans="1:20">
      <c r="A112" s="36"/>
      <c r="B112" s="41"/>
      <c r="C112" s="17"/>
      <c r="D112" s="17"/>
      <c r="E112" s="17"/>
      <c r="F112" s="17"/>
      <c r="G112" s="17"/>
      <c r="H112" s="17"/>
      <c r="I112" s="17"/>
      <c r="J112" s="17"/>
      <c r="K112" s="17"/>
      <c r="L112" s="17"/>
      <c r="M112" s="17"/>
      <c r="N112" s="17"/>
      <c r="O112" s="17"/>
      <c r="P112" s="17"/>
      <c r="Q112" s="17"/>
      <c r="R112" s="17"/>
      <c r="S112" s="17"/>
      <c r="T112" s="17"/>
    </row>
    <row r="113" spans="1:20">
      <c r="A113" s="36"/>
      <c r="B113" s="41"/>
      <c r="C113" s="17"/>
      <c r="D113" s="17"/>
      <c r="E113" s="17"/>
      <c r="F113" s="17"/>
      <c r="G113" s="17"/>
      <c r="H113" s="17"/>
      <c r="I113" s="17"/>
      <c r="J113" s="17"/>
      <c r="K113" s="17"/>
      <c r="L113" s="17"/>
      <c r="M113" s="17"/>
      <c r="N113" s="17"/>
      <c r="O113" s="17"/>
      <c r="P113" s="17"/>
      <c r="Q113" s="17"/>
      <c r="R113" s="17"/>
      <c r="S113" s="17"/>
      <c r="T113" s="17"/>
    </row>
    <row r="114" spans="1:20">
      <c r="A114" s="36"/>
      <c r="B114" s="41"/>
      <c r="C114" s="17"/>
      <c r="D114" s="17"/>
      <c r="E114" s="17"/>
      <c r="F114" s="17"/>
      <c r="G114" s="17"/>
      <c r="H114" s="17"/>
      <c r="I114" s="17"/>
      <c r="J114" s="17"/>
      <c r="K114" s="17"/>
      <c r="L114" s="17"/>
      <c r="M114" s="17"/>
      <c r="N114" s="17"/>
      <c r="O114" s="17"/>
      <c r="P114" s="17"/>
      <c r="Q114" s="17"/>
      <c r="R114" s="17"/>
      <c r="S114" s="17"/>
      <c r="T114" s="17"/>
    </row>
    <row r="115" spans="1:20">
      <c r="A115" s="36"/>
      <c r="B115" s="41"/>
      <c r="C115" s="17"/>
      <c r="D115" s="17"/>
      <c r="E115" s="17"/>
      <c r="F115" s="17"/>
      <c r="G115" s="17"/>
      <c r="H115" s="17"/>
      <c r="I115" s="17"/>
      <c r="J115" s="17"/>
      <c r="K115" s="17"/>
      <c r="L115" s="17"/>
      <c r="M115" s="17"/>
      <c r="N115" s="17"/>
      <c r="O115" s="17"/>
      <c r="P115" s="17"/>
      <c r="Q115" s="17"/>
      <c r="R115" s="17"/>
      <c r="S115" s="17"/>
      <c r="T115" s="17"/>
    </row>
    <row r="116" spans="1:20">
      <c r="A116" s="36"/>
      <c r="B116" s="41"/>
      <c r="C116" s="17"/>
      <c r="D116" s="17"/>
      <c r="E116" s="17"/>
      <c r="F116" s="17"/>
      <c r="G116" s="17"/>
      <c r="H116" s="17"/>
      <c r="I116" s="17"/>
      <c r="J116" s="17"/>
      <c r="K116" s="17"/>
      <c r="L116" s="17"/>
      <c r="M116" s="17"/>
      <c r="N116" s="17"/>
      <c r="O116" s="17"/>
      <c r="P116" s="17"/>
      <c r="Q116" s="17"/>
      <c r="R116" s="17"/>
      <c r="S116" s="17"/>
      <c r="T116" s="17"/>
    </row>
    <row r="117" spans="1:20">
      <c r="A117" s="36"/>
      <c r="B117" s="41"/>
      <c r="C117" s="17"/>
      <c r="D117" s="17"/>
      <c r="E117" s="17"/>
      <c r="F117" s="17"/>
      <c r="G117" s="17"/>
      <c r="H117" s="17"/>
      <c r="I117" s="17"/>
      <c r="J117" s="17"/>
      <c r="K117" s="17"/>
      <c r="L117" s="17"/>
      <c r="M117" s="17"/>
      <c r="N117" s="17"/>
      <c r="O117" s="17"/>
      <c r="P117" s="17"/>
      <c r="Q117" s="17"/>
      <c r="R117" s="17"/>
      <c r="S117" s="17"/>
      <c r="T117" s="17"/>
    </row>
    <row r="118" spans="1:20">
      <c r="A118" s="36"/>
      <c r="B118" s="41"/>
      <c r="C118" s="17"/>
      <c r="D118" s="17"/>
      <c r="E118" s="17"/>
      <c r="F118" s="17"/>
      <c r="G118" s="17"/>
      <c r="H118" s="17"/>
      <c r="I118" s="17"/>
      <c r="J118" s="17"/>
      <c r="K118" s="17"/>
      <c r="L118" s="17"/>
      <c r="M118" s="17"/>
      <c r="N118" s="17"/>
      <c r="O118" s="17"/>
      <c r="P118" s="17"/>
      <c r="Q118" s="17"/>
      <c r="R118" s="17"/>
      <c r="S118" s="17"/>
      <c r="T118" s="17"/>
    </row>
    <row r="119" spans="1:20">
      <c r="A119" s="36"/>
      <c r="B119" s="41"/>
      <c r="C119" s="17"/>
      <c r="D119" s="17"/>
      <c r="E119" s="17"/>
      <c r="F119" s="17"/>
      <c r="G119" s="17"/>
      <c r="H119" s="17"/>
      <c r="I119" s="17"/>
      <c r="J119" s="17"/>
      <c r="K119" s="17"/>
      <c r="L119" s="17"/>
      <c r="M119" s="17"/>
      <c r="N119" s="17"/>
      <c r="O119" s="17"/>
      <c r="P119" s="17"/>
      <c r="Q119" s="17"/>
      <c r="R119" s="17"/>
      <c r="S119" s="17"/>
      <c r="T119" s="17"/>
    </row>
    <row r="120" spans="1:20">
      <c r="A120" s="36"/>
      <c r="B120" s="41"/>
      <c r="C120" s="17"/>
      <c r="D120" s="17"/>
      <c r="E120" s="17"/>
      <c r="F120" s="17"/>
      <c r="G120" s="17"/>
      <c r="H120" s="17"/>
      <c r="I120" s="17"/>
      <c r="J120" s="17"/>
      <c r="K120" s="17"/>
      <c r="L120" s="17"/>
      <c r="M120" s="17"/>
      <c r="N120" s="17"/>
      <c r="O120" s="17"/>
      <c r="P120" s="17"/>
      <c r="Q120" s="17"/>
      <c r="R120" s="17"/>
      <c r="S120" s="17"/>
      <c r="T120" s="17"/>
    </row>
    <row r="121" spans="1:20">
      <c r="A121" s="36"/>
      <c r="B121" s="41"/>
      <c r="C121" s="17"/>
      <c r="D121" s="17"/>
      <c r="E121" s="17"/>
      <c r="F121" s="17"/>
      <c r="G121" s="17"/>
      <c r="H121" s="17"/>
      <c r="I121" s="17"/>
      <c r="J121" s="17"/>
      <c r="K121" s="17"/>
      <c r="L121" s="17"/>
      <c r="M121" s="17"/>
      <c r="N121" s="17"/>
      <c r="O121" s="17"/>
      <c r="P121" s="17"/>
      <c r="Q121" s="17"/>
      <c r="R121" s="17"/>
      <c r="S121" s="17"/>
      <c r="T121" s="17"/>
    </row>
    <row r="122" spans="1:20">
      <c r="A122" s="36"/>
      <c r="B122" s="41"/>
      <c r="C122" s="17"/>
      <c r="D122" s="17"/>
      <c r="E122" s="17"/>
      <c r="F122" s="17"/>
      <c r="G122" s="17"/>
      <c r="H122" s="17"/>
      <c r="I122" s="17"/>
      <c r="J122" s="17"/>
      <c r="K122" s="17"/>
      <c r="L122" s="17"/>
      <c r="M122" s="17"/>
      <c r="N122" s="17"/>
      <c r="O122" s="17"/>
      <c r="P122" s="17"/>
      <c r="Q122" s="17"/>
      <c r="R122" s="17"/>
      <c r="S122" s="17"/>
      <c r="T122" s="17"/>
    </row>
    <row r="123" spans="1:20">
      <c r="A123" s="36"/>
      <c r="B123" s="41"/>
      <c r="C123" s="17"/>
      <c r="D123" s="17"/>
      <c r="E123" s="17"/>
      <c r="F123" s="17"/>
      <c r="G123" s="17"/>
      <c r="H123" s="17"/>
      <c r="I123" s="17"/>
      <c r="J123" s="17"/>
      <c r="K123" s="17"/>
      <c r="L123" s="17"/>
      <c r="M123" s="17"/>
      <c r="N123" s="17"/>
      <c r="O123" s="17"/>
      <c r="P123" s="17"/>
      <c r="Q123" s="17"/>
      <c r="R123" s="17"/>
      <c r="S123" s="17"/>
      <c r="T123" s="17"/>
    </row>
    <row r="124" spans="1:20">
      <c r="A124" s="36"/>
      <c r="B124" s="41"/>
      <c r="C124" s="17"/>
      <c r="D124" s="17"/>
      <c r="E124" s="17"/>
      <c r="F124" s="17"/>
      <c r="G124" s="17"/>
      <c r="H124" s="17"/>
      <c r="I124" s="17"/>
      <c r="J124" s="17"/>
      <c r="K124" s="17"/>
      <c r="L124" s="17"/>
      <c r="M124" s="17"/>
      <c r="N124" s="17"/>
      <c r="O124" s="17"/>
      <c r="P124" s="17"/>
      <c r="Q124" s="17"/>
      <c r="R124" s="17"/>
      <c r="S124" s="17"/>
      <c r="T124" s="17"/>
    </row>
    <row r="125" spans="1:20">
      <c r="A125" s="36"/>
      <c r="B125" s="41"/>
      <c r="C125" s="17"/>
      <c r="D125" s="17"/>
      <c r="E125" s="17"/>
      <c r="F125" s="17"/>
      <c r="G125" s="17"/>
      <c r="H125" s="17"/>
      <c r="I125" s="17"/>
      <c r="J125" s="17"/>
      <c r="K125" s="17"/>
      <c r="L125" s="17"/>
      <c r="M125" s="17"/>
      <c r="N125" s="17"/>
      <c r="O125" s="17"/>
      <c r="P125" s="17"/>
      <c r="Q125" s="17"/>
      <c r="R125" s="17"/>
      <c r="S125" s="17"/>
      <c r="T125" s="17"/>
    </row>
    <row r="126" spans="1:20">
      <c r="A126" s="36"/>
      <c r="B126" s="41"/>
      <c r="C126" s="17"/>
      <c r="D126" s="17"/>
      <c r="E126" s="17"/>
      <c r="F126" s="17"/>
      <c r="G126" s="17"/>
      <c r="H126" s="17"/>
      <c r="I126" s="17"/>
      <c r="J126" s="17"/>
      <c r="K126" s="17"/>
      <c r="L126" s="17"/>
      <c r="M126" s="17"/>
      <c r="N126" s="17"/>
      <c r="O126" s="17"/>
      <c r="P126" s="17"/>
      <c r="Q126" s="17"/>
      <c r="R126" s="17"/>
      <c r="S126" s="17"/>
      <c r="T126" s="17"/>
    </row>
    <row r="127" spans="1:20">
      <c r="A127" s="36"/>
      <c r="B127" s="41"/>
      <c r="C127" s="17"/>
      <c r="D127" s="17"/>
      <c r="E127" s="17"/>
      <c r="F127" s="17"/>
      <c r="G127" s="17"/>
      <c r="H127" s="17"/>
      <c r="I127" s="17"/>
      <c r="J127" s="17"/>
      <c r="K127" s="17"/>
      <c r="L127" s="17"/>
      <c r="M127" s="17"/>
      <c r="N127" s="17"/>
      <c r="O127" s="17"/>
      <c r="P127" s="17"/>
      <c r="Q127" s="17"/>
      <c r="R127" s="17"/>
      <c r="S127" s="17"/>
      <c r="T127" s="17"/>
    </row>
    <row r="128" spans="1:20">
      <c r="A128" s="36"/>
      <c r="B128" s="41"/>
      <c r="C128" s="17"/>
      <c r="D128" s="17"/>
      <c r="E128" s="17"/>
      <c r="F128" s="17"/>
      <c r="G128" s="17"/>
      <c r="H128" s="17"/>
      <c r="I128" s="17"/>
      <c r="J128" s="17"/>
      <c r="K128" s="17"/>
      <c r="L128" s="17"/>
      <c r="M128" s="17"/>
      <c r="N128" s="17"/>
      <c r="O128" s="17"/>
      <c r="P128" s="17"/>
      <c r="Q128" s="17"/>
      <c r="R128" s="17"/>
      <c r="S128" s="17"/>
      <c r="T128" s="17"/>
    </row>
    <row r="129" spans="1:24">
      <c r="A129" s="36"/>
      <c r="B129" s="41"/>
      <c r="C129" s="17"/>
      <c r="D129" s="17"/>
      <c r="E129" s="17"/>
      <c r="F129" s="17"/>
      <c r="G129" s="17"/>
      <c r="H129" s="17"/>
      <c r="I129" s="17"/>
      <c r="J129" s="17"/>
      <c r="K129" s="17"/>
      <c r="L129" s="17"/>
      <c r="M129" s="17"/>
      <c r="N129" s="17"/>
      <c r="O129" s="17"/>
      <c r="P129" s="17"/>
      <c r="Q129" s="17"/>
      <c r="R129" s="17"/>
      <c r="S129" s="17"/>
      <c r="T129" s="17"/>
    </row>
    <row r="130" spans="1:24">
      <c r="A130" s="36"/>
      <c r="B130" s="41"/>
      <c r="C130" s="17"/>
      <c r="D130" s="17"/>
      <c r="E130" s="17"/>
      <c r="F130" s="17"/>
      <c r="G130" s="17"/>
      <c r="H130" s="17"/>
      <c r="I130" s="17"/>
      <c r="J130" s="17"/>
      <c r="K130" s="17"/>
      <c r="L130" s="17"/>
      <c r="M130" s="17"/>
      <c r="N130" s="17"/>
      <c r="O130" s="17"/>
      <c r="P130" s="17"/>
      <c r="Q130" s="17"/>
      <c r="R130" s="17"/>
      <c r="S130" s="17"/>
      <c r="T130" s="17"/>
    </row>
    <row r="131" spans="1:24">
      <c r="A131" s="36"/>
      <c r="B131" s="41"/>
      <c r="C131" s="17"/>
      <c r="D131" s="17"/>
      <c r="E131" s="17"/>
      <c r="F131" s="17"/>
      <c r="G131" s="17"/>
      <c r="H131" s="17"/>
      <c r="I131" s="17"/>
      <c r="J131" s="17"/>
      <c r="K131" s="17"/>
      <c r="L131" s="17"/>
      <c r="M131" s="17"/>
      <c r="N131" s="17"/>
      <c r="O131" s="17"/>
      <c r="P131" s="17"/>
      <c r="Q131" s="17"/>
      <c r="R131" s="17"/>
      <c r="S131" s="17"/>
      <c r="T131" s="17"/>
    </row>
    <row r="132" spans="1:24">
      <c r="A132" s="36"/>
      <c r="B132" s="41"/>
      <c r="C132" s="17"/>
      <c r="D132" s="17"/>
      <c r="E132" s="17"/>
      <c r="F132" s="17"/>
      <c r="G132" s="17"/>
      <c r="H132" s="17"/>
      <c r="I132" s="17"/>
      <c r="J132" s="17"/>
      <c r="K132" s="17"/>
      <c r="L132" s="17"/>
      <c r="M132" s="17"/>
      <c r="N132" s="17"/>
      <c r="O132" s="17"/>
      <c r="P132" s="17"/>
      <c r="Q132" s="17"/>
      <c r="R132" s="17"/>
      <c r="S132" s="17"/>
      <c r="T132" s="17"/>
    </row>
    <row r="133" spans="1:24">
      <c r="A133" s="36"/>
      <c r="B133" s="41"/>
      <c r="C133" s="17"/>
      <c r="D133" s="17"/>
      <c r="E133" s="17"/>
      <c r="F133" s="17"/>
      <c r="G133" s="17"/>
      <c r="H133" s="17"/>
      <c r="I133" s="17"/>
      <c r="J133" s="17"/>
      <c r="K133" s="17"/>
      <c r="L133" s="17"/>
      <c r="M133" s="17"/>
      <c r="N133" s="17"/>
      <c r="O133" s="17"/>
      <c r="P133" s="17"/>
      <c r="Q133" s="17"/>
      <c r="R133" s="17"/>
      <c r="S133" s="17"/>
      <c r="T133" s="17"/>
    </row>
    <row r="134" spans="1:24" ht="42">
      <c r="A134" s="144" t="s">
        <v>35</v>
      </c>
      <c r="B134" s="145" t="s">
        <v>62</v>
      </c>
      <c r="C134" s="82" t="s">
        <v>13</v>
      </c>
      <c r="D134" s="82" t="s">
        <v>12</v>
      </c>
      <c r="E134" s="82" t="s">
        <v>483</v>
      </c>
      <c r="F134" s="83" t="s">
        <v>89</v>
      </c>
      <c r="G134" s="82" t="s">
        <v>482</v>
      </c>
      <c r="H134" s="82" t="s">
        <v>11</v>
      </c>
      <c r="I134" s="82" t="s">
        <v>10</v>
      </c>
      <c r="J134" s="82" t="s">
        <v>9</v>
      </c>
      <c r="K134" s="82" t="s">
        <v>8</v>
      </c>
      <c r="L134" s="82" t="s">
        <v>6</v>
      </c>
      <c r="M134" s="82" t="s">
        <v>5</v>
      </c>
      <c r="N134" s="82" t="s">
        <v>4</v>
      </c>
      <c r="O134" s="82" t="s">
        <v>3</v>
      </c>
      <c r="P134" s="83" t="s">
        <v>32</v>
      </c>
      <c r="Q134" s="82" t="s">
        <v>1</v>
      </c>
      <c r="R134" s="82" t="s">
        <v>0</v>
      </c>
      <c r="S134" s="82" t="s">
        <v>24</v>
      </c>
      <c r="T134" s="17"/>
      <c r="U134" s="1" t="s">
        <v>528</v>
      </c>
      <c r="W134" s="44"/>
      <c r="X134" s="44"/>
    </row>
    <row r="135" spans="1:24">
      <c r="A135" s="1083">
        <v>2000</v>
      </c>
      <c r="B135" s="27" t="s">
        <v>61</v>
      </c>
      <c r="C135" s="280">
        <v>4042000</v>
      </c>
      <c r="D135" s="280">
        <v>2099000</v>
      </c>
      <c r="E135" s="280">
        <v>51000</v>
      </c>
      <c r="F135" s="280">
        <v>822355</v>
      </c>
      <c r="G135" s="280">
        <v>588288</v>
      </c>
      <c r="H135" s="280">
        <v>755134</v>
      </c>
      <c r="I135" s="280">
        <v>7331908</v>
      </c>
      <c r="J135" s="280">
        <v>763724</v>
      </c>
      <c r="K135" s="591" t="s">
        <v>101</v>
      </c>
      <c r="L135" s="280">
        <v>642484</v>
      </c>
      <c r="M135" s="280">
        <v>2504930</v>
      </c>
      <c r="N135" s="280">
        <v>1500</v>
      </c>
      <c r="O135" s="280">
        <v>13461225</v>
      </c>
      <c r="P135" s="280">
        <v>16713000</v>
      </c>
      <c r="Q135" s="280">
        <v>2620990</v>
      </c>
      <c r="R135" s="280">
        <v>5908000</v>
      </c>
      <c r="S135" s="280">
        <v>61364630</v>
      </c>
      <c r="T135" s="56"/>
    </row>
    <row r="136" spans="1:24">
      <c r="A136" s="1083"/>
      <c r="B136" s="27" t="s">
        <v>60</v>
      </c>
      <c r="C136" s="280">
        <v>800000</v>
      </c>
      <c r="D136" s="280">
        <v>1000</v>
      </c>
      <c r="E136" s="280" t="s">
        <v>25</v>
      </c>
      <c r="F136" s="280">
        <v>1048720</v>
      </c>
      <c r="G136" s="280">
        <v>29951</v>
      </c>
      <c r="H136" s="280">
        <v>103700</v>
      </c>
      <c r="I136" s="280">
        <v>519223</v>
      </c>
      <c r="J136" s="280">
        <v>468140</v>
      </c>
      <c r="K136" s="591" t="s">
        <v>101</v>
      </c>
      <c r="L136" s="280">
        <v>2393722</v>
      </c>
      <c r="M136" s="280">
        <v>23148</v>
      </c>
      <c r="N136" s="280">
        <v>18300</v>
      </c>
      <c r="O136" s="280">
        <v>1677653.5736493194</v>
      </c>
      <c r="P136" s="280">
        <v>450000</v>
      </c>
      <c r="Q136" s="280">
        <v>308872</v>
      </c>
      <c r="R136" s="280">
        <v>270000</v>
      </c>
      <c r="S136" s="280">
        <v>8125226.5736493189</v>
      </c>
      <c r="T136" s="17"/>
    </row>
    <row r="137" spans="1:24">
      <c r="A137" s="1083"/>
      <c r="B137" s="27" t="s">
        <v>59</v>
      </c>
      <c r="C137" s="280">
        <v>350000</v>
      </c>
      <c r="D137" s="280">
        <v>256000</v>
      </c>
      <c r="E137" s="280">
        <v>20500</v>
      </c>
      <c r="F137" s="280">
        <v>924924</v>
      </c>
      <c r="G137" s="280">
        <v>162000</v>
      </c>
      <c r="H137" s="280">
        <v>1109107</v>
      </c>
      <c r="I137" s="280">
        <v>583950</v>
      </c>
      <c r="J137" s="280">
        <v>468140</v>
      </c>
      <c r="K137" s="591" t="s">
        <v>101</v>
      </c>
      <c r="L137" s="280">
        <v>166453</v>
      </c>
      <c r="M137" s="280">
        <v>2446146</v>
      </c>
      <c r="N137" s="280" t="s">
        <v>101</v>
      </c>
      <c r="O137" s="280">
        <v>26718915.357155669</v>
      </c>
      <c r="P137" s="280">
        <v>3501230</v>
      </c>
      <c r="Q137" s="280">
        <v>140000</v>
      </c>
      <c r="R137" s="280">
        <v>340000</v>
      </c>
      <c r="S137" s="280">
        <v>37197165.357155666</v>
      </c>
      <c r="T137" s="17"/>
    </row>
    <row r="138" spans="1:24">
      <c r="A138" s="1083"/>
      <c r="B138" s="27" t="s">
        <v>58</v>
      </c>
      <c r="C138" s="280">
        <v>2150000</v>
      </c>
      <c r="D138" s="280">
        <v>1576000</v>
      </c>
      <c r="E138" s="280">
        <v>113150</v>
      </c>
      <c r="F138" s="280">
        <v>4131230</v>
      </c>
      <c r="G138" s="280">
        <v>421800</v>
      </c>
      <c r="H138" s="280">
        <v>937600</v>
      </c>
      <c r="I138" s="280">
        <v>1033267</v>
      </c>
      <c r="J138" s="280">
        <v>1689485</v>
      </c>
      <c r="K138" s="591" t="s">
        <v>101</v>
      </c>
      <c r="L138" s="280">
        <v>5029682</v>
      </c>
      <c r="M138" s="280">
        <v>1849569</v>
      </c>
      <c r="N138" s="280">
        <v>5200</v>
      </c>
      <c r="O138" s="280">
        <v>6441388.1867469084</v>
      </c>
      <c r="P138" s="280">
        <v>11889000</v>
      </c>
      <c r="Q138" s="280">
        <v>1249000</v>
      </c>
      <c r="R138" s="280">
        <v>4248000</v>
      </c>
      <c r="S138" s="280">
        <v>42837374.18674691</v>
      </c>
      <c r="T138" s="17"/>
      <c r="V138" s="33"/>
    </row>
    <row r="139" spans="1:24">
      <c r="A139" s="1083">
        <v>2001</v>
      </c>
      <c r="B139" s="27" t="s">
        <v>61</v>
      </c>
      <c r="C139" s="280">
        <v>4100000</v>
      </c>
      <c r="D139" s="280">
        <v>2468000</v>
      </c>
      <c r="E139" s="280">
        <v>53000</v>
      </c>
      <c r="F139" s="280">
        <v>793000</v>
      </c>
      <c r="G139" s="280">
        <v>506000</v>
      </c>
      <c r="H139" s="280">
        <v>709884</v>
      </c>
      <c r="I139" s="280">
        <v>7646227</v>
      </c>
      <c r="J139" s="280">
        <v>749000</v>
      </c>
      <c r="K139" s="591" t="s">
        <v>101</v>
      </c>
      <c r="L139" s="280">
        <v>722199</v>
      </c>
      <c r="M139" s="280">
        <v>2508570</v>
      </c>
      <c r="N139" s="280">
        <v>1000</v>
      </c>
      <c r="O139" s="280">
        <v>13505969</v>
      </c>
      <c r="P139" s="280">
        <v>17037000</v>
      </c>
      <c r="Q139" s="280">
        <v>2700000</v>
      </c>
      <c r="R139" s="280">
        <v>6418116</v>
      </c>
      <c r="S139" s="280">
        <v>61099738</v>
      </c>
      <c r="T139" s="17"/>
      <c r="U139" s="1"/>
    </row>
    <row r="140" spans="1:24">
      <c r="A140" s="1083"/>
      <c r="B140" s="27" t="s">
        <v>60</v>
      </c>
      <c r="C140" s="280">
        <v>800000</v>
      </c>
      <c r="D140" s="280">
        <v>5000</v>
      </c>
      <c r="E140" s="280" t="s">
        <v>25</v>
      </c>
      <c r="F140" s="280">
        <v>1000000</v>
      </c>
      <c r="G140" s="280">
        <v>30000</v>
      </c>
      <c r="H140" s="280">
        <v>128592</v>
      </c>
      <c r="I140" s="280">
        <v>461905</v>
      </c>
      <c r="J140" s="280">
        <v>456291</v>
      </c>
      <c r="K140" s="591" t="s">
        <v>101</v>
      </c>
      <c r="L140" s="280">
        <v>2397493</v>
      </c>
      <c r="M140" s="280">
        <v>21854</v>
      </c>
      <c r="N140" s="280">
        <v>18000</v>
      </c>
      <c r="O140" s="280">
        <v>1710481.386893071</v>
      </c>
      <c r="P140" s="280">
        <v>455000</v>
      </c>
      <c r="Q140" s="280">
        <v>325000</v>
      </c>
      <c r="R140" s="280">
        <v>604000</v>
      </c>
      <c r="S140" s="280">
        <v>8426711.3868930712</v>
      </c>
      <c r="T140" s="17"/>
    </row>
    <row r="141" spans="1:24">
      <c r="A141" s="1083"/>
      <c r="B141" s="27" t="s">
        <v>59</v>
      </c>
      <c r="C141" s="280">
        <v>350000</v>
      </c>
      <c r="D141" s="280">
        <v>306000</v>
      </c>
      <c r="E141" s="280">
        <v>21000</v>
      </c>
      <c r="F141" s="280">
        <v>911000</v>
      </c>
      <c r="G141" s="280">
        <v>27000</v>
      </c>
      <c r="H141" s="280">
        <v>1116629</v>
      </c>
      <c r="I141" s="280">
        <v>633207</v>
      </c>
      <c r="J141" s="280">
        <v>115000</v>
      </c>
      <c r="K141" s="591" t="s">
        <v>101</v>
      </c>
      <c r="L141" s="280">
        <v>174096</v>
      </c>
      <c r="M141" s="280">
        <v>2369809</v>
      </c>
      <c r="N141" s="280" t="s">
        <v>101</v>
      </c>
      <c r="O141" s="280">
        <v>26099688.048473731</v>
      </c>
      <c r="P141" s="280">
        <v>3508000</v>
      </c>
      <c r="Q141" s="280">
        <v>150000</v>
      </c>
      <c r="R141" s="280">
        <v>600000</v>
      </c>
      <c r="S141" s="280">
        <v>36393222.048473731</v>
      </c>
      <c r="T141" s="17"/>
    </row>
    <row r="142" spans="1:24">
      <c r="A142" s="1083"/>
      <c r="B142" s="27" t="s">
        <v>58</v>
      </c>
      <c r="C142" s="280">
        <v>2150000</v>
      </c>
      <c r="D142" s="280">
        <v>1887000</v>
      </c>
      <c r="E142" s="280">
        <v>113150</v>
      </c>
      <c r="F142" s="280">
        <v>4067000</v>
      </c>
      <c r="G142" s="280">
        <v>422000</v>
      </c>
      <c r="H142" s="280">
        <v>830258</v>
      </c>
      <c r="I142" s="280">
        <v>1179752</v>
      </c>
      <c r="J142" s="280">
        <v>1669669</v>
      </c>
      <c r="K142" s="591" t="s">
        <v>101</v>
      </c>
      <c r="L142" s="280">
        <v>5046637</v>
      </c>
      <c r="M142" s="280">
        <v>1769055</v>
      </c>
      <c r="N142" s="280">
        <v>5000</v>
      </c>
      <c r="O142" s="280">
        <v>6535012.4379006838</v>
      </c>
      <c r="P142" s="280">
        <v>12102000</v>
      </c>
      <c r="Q142" s="280">
        <v>1400000</v>
      </c>
      <c r="R142" s="280">
        <v>2968000</v>
      </c>
      <c r="S142" s="280">
        <v>42214781.437900685</v>
      </c>
      <c r="T142" s="17"/>
    </row>
    <row r="143" spans="1:24" ht="16">
      <c r="A143" s="1083">
        <v>2002</v>
      </c>
      <c r="B143" s="27" t="s">
        <v>61</v>
      </c>
      <c r="C143" s="280">
        <v>4150000</v>
      </c>
      <c r="D143" s="280">
        <v>3060000</v>
      </c>
      <c r="E143" s="280">
        <v>55000</v>
      </c>
      <c r="F143" s="280">
        <v>761000</v>
      </c>
      <c r="G143" s="280" t="s">
        <v>2740</v>
      </c>
      <c r="H143" s="280">
        <v>732191</v>
      </c>
      <c r="I143" s="280">
        <v>7877073</v>
      </c>
      <c r="J143" s="280">
        <v>753000</v>
      </c>
      <c r="K143" s="591" t="s">
        <v>101</v>
      </c>
      <c r="L143" s="280">
        <v>872000</v>
      </c>
      <c r="M143" s="280">
        <v>2329553</v>
      </c>
      <c r="N143" s="280">
        <v>1000</v>
      </c>
      <c r="O143" s="280">
        <v>13634980.555516697</v>
      </c>
      <c r="P143" s="280">
        <v>17367000</v>
      </c>
      <c r="Q143" s="280">
        <v>2900000</v>
      </c>
      <c r="R143" s="280">
        <v>5673000</v>
      </c>
      <c r="S143" s="280">
        <v>60193724.555516697</v>
      </c>
      <c r="T143" s="17"/>
    </row>
    <row r="144" spans="1:24">
      <c r="A144" s="1083"/>
      <c r="B144" s="27" t="s">
        <v>60</v>
      </c>
      <c r="C144" s="280">
        <v>780000</v>
      </c>
      <c r="D144" s="280">
        <v>2000</v>
      </c>
      <c r="E144" s="280" t="s">
        <v>25</v>
      </c>
      <c r="F144" s="280">
        <v>953000</v>
      </c>
      <c r="G144" s="280">
        <v>32000</v>
      </c>
      <c r="H144" s="280">
        <v>116496</v>
      </c>
      <c r="I144" s="280">
        <v>530892</v>
      </c>
      <c r="J144" s="280">
        <v>435257</v>
      </c>
      <c r="K144" s="591" t="s">
        <v>101</v>
      </c>
      <c r="L144" s="280">
        <v>1601000</v>
      </c>
      <c r="M144" s="280">
        <v>47805</v>
      </c>
      <c r="N144" s="280">
        <v>15000</v>
      </c>
      <c r="O144" s="280">
        <v>1663051.3841642658</v>
      </c>
      <c r="P144" s="280">
        <v>458000</v>
      </c>
      <c r="Q144" s="280">
        <v>330000</v>
      </c>
      <c r="R144" s="280">
        <v>282000</v>
      </c>
      <c r="S144" s="280">
        <v>7257609.3841642663</v>
      </c>
      <c r="T144" s="17"/>
    </row>
    <row r="145" spans="1:20">
      <c r="A145" s="1083"/>
      <c r="B145" s="27" t="s">
        <v>59</v>
      </c>
      <c r="C145" s="280">
        <v>340000</v>
      </c>
      <c r="D145" s="280">
        <v>273000</v>
      </c>
      <c r="E145" s="280">
        <v>21000</v>
      </c>
      <c r="F145" s="280">
        <v>897000</v>
      </c>
      <c r="G145" s="280">
        <v>27000</v>
      </c>
      <c r="H145" s="280">
        <v>1082518</v>
      </c>
      <c r="I145" s="280">
        <v>654535</v>
      </c>
      <c r="J145" s="280">
        <v>110000</v>
      </c>
      <c r="K145" s="591" t="s">
        <v>101</v>
      </c>
      <c r="L145" s="280">
        <v>196000</v>
      </c>
      <c r="M145" s="280">
        <v>2764253</v>
      </c>
      <c r="N145" s="280" t="s">
        <v>101</v>
      </c>
      <c r="O145" s="280">
        <v>25727114.381880164</v>
      </c>
      <c r="P145" s="280">
        <v>3514000</v>
      </c>
      <c r="Q145" s="280">
        <v>165000</v>
      </c>
      <c r="R145" s="280">
        <v>576000</v>
      </c>
      <c r="S145" s="280">
        <v>36359885.381880164</v>
      </c>
      <c r="T145" s="17"/>
    </row>
    <row r="146" spans="1:20">
      <c r="A146" s="1083"/>
      <c r="B146" s="27" t="s">
        <v>58</v>
      </c>
      <c r="C146" s="280">
        <v>2050000</v>
      </c>
      <c r="D146" s="280">
        <v>1683000</v>
      </c>
      <c r="E146" s="280">
        <v>115000</v>
      </c>
      <c r="F146" s="280">
        <v>4004000</v>
      </c>
      <c r="G146" s="280">
        <v>350000</v>
      </c>
      <c r="H146" s="280">
        <v>826598</v>
      </c>
      <c r="I146" s="280">
        <v>1220469</v>
      </c>
      <c r="J146" s="280">
        <v>1716822</v>
      </c>
      <c r="K146" s="591" t="s">
        <v>101</v>
      </c>
      <c r="L146" s="280">
        <v>4938000</v>
      </c>
      <c r="M146" s="280">
        <v>2110092</v>
      </c>
      <c r="N146" s="280">
        <v>5000</v>
      </c>
      <c r="O146" s="280">
        <v>6451888.7730474472</v>
      </c>
      <c r="P146" s="280">
        <v>12324000</v>
      </c>
      <c r="Q146" s="280">
        <v>1500000</v>
      </c>
      <c r="R146" s="280">
        <v>3378000</v>
      </c>
      <c r="S146" s="280">
        <v>42727400.773047447</v>
      </c>
      <c r="T146" s="17"/>
    </row>
    <row r="147" spans="1:20">
      <c r="A147" s="1083">
        <v>2003</v>
      </c>
      <c r="B147" s="27" t="s">
        <v>61</v>
      </c>
      <c r="C147" s="280">
        <v>4150000</v>
      </c>
      <c r="D147" s="280">
        <v>2028000</v>
      </c>
      <c r="E147" s="280">
        <v>45000</v>
      </c>
      <c r="F147" s="280">
        <v>760000</v>
      </c>
      <c r="G147" s="280">
        <v>600000</v>
      </c>
      <c r="H147" s="280">
        <v>703650</v>
      </c>
      <c r="I147" s="280">
        <v>8020449</v>
      </c>
      <c r="J147" s="518">
        <v>764061</v>
      </c>
      <c r="K147" s="280">
        <v>9156</v>
      </c>
      <c r="L147" s="280">
        <v>961000</v>
      </c>
      <c r="M147" s="280">
        <v>2336094</v>
      </c>
      <c r="N147" s="280">
        <v>1000</v>
      </c>
      <c r="O147" s="280">
        <v>13537956.544400442</v>
      </c>
      <c r="P147" s="280">
        <v>17704000</v>
      </c>
      <c r="Q147" s="280">
        <v>2900000</v>
      </c>
      <c r="R147" s="280">
        <v>5405000</v>
      </c>
      <c r="S147" s="280">
        <v>59943761.544400439</v>
      </c>
      <c r="T147" s="17"/>
    </row>
    <row r="148" spans="1:20">
      <c r="A148" s="1083"/>
      <c r="B148" s="27" t="s">
        <v>60</v>
      </c>
      <c r="C148" s="280">
        <v>780000</v>
      </c>
      <c r="D148" s="280">
        <v>4000</v>
      </c>
      <c r="E148" s="280" t="s">
        <v>25</v>
      </c>
      <c r="F148" s="280">
        <v>955000</v>
      </c>
      <c r="G148" s="280">
        <v>35000</v>
      </c>
      <c r="H148" s="280">
        <v>5179</v>
      </c>
      <c r="I148" s="280">
        <v>605010</v>
      </c>
      <c r="J148" s="280">
        <v>477863</v>
      </c>
      <c r="K148" s="280">
        <v>13176</v>
      </c>
      <c r="L148" s="280">
        <v>1354000</v>
      </c>
      <c r="M148" s="280">
        <v>46932</v>
      </c>
      <c r="N148" s="280">
        <v>13000</v>
      </c>
      <c r="O148" s="280">
        <v>1662589.3413213249</v>
      </c>
      <c r="P148" s="280">
        <v>455000</v>
      </c>
      <c r="Q148" s="280">
        <v>340000</v>
      </c>
      <c r="R148" s="280">
        <v>216000</v>
      </c>
      <c r="S148" s="280">
        <v>6961563.3413213249</v>
      </c>
      <c r="T148" s="17"/>
    </row>
    <row r="149" spans="1:20">
      <c r="A149" s="1083"/>
      <c r="B149" s="27" t="s">
        <v>59</v>
      </c>
      <c r="C149" s="280">
        <v>340000</v>
      </c>
      <c r="D149" s="280">
        <v>220000</v>
      </c>
      <c r="E149" s="280">
        <v>22000</v>
      </c>
      <c r="F149" s="280">
        <v>898000</v>
      </c>
      <c r="G149" s="280">
        <v>35000</v>
      </c>
      <c r="H149" s="280">
        <v>1052590</v>
      </c>
      <c r="I149" s="280">
        <v>843178</v>
      </c>
      <c r="J149" s="518">
        <v>227363</v>
      </c>
      <c r="K149" s="280">
        <v>409</v>
      </c>
      <c r="L149" s="280">
        <v>136000</v>
      </c>
      <c r="M149" s="280">
        <v>2955454</v>
      </c>
      <c r="N149" s="280" t="s">
        <v>101</v>
      </c>
      <c r="O149" s="280">
        <v>25820084.014622409</v>
      </c>
      <c r="P149" s="280">
        <v>3945000</v>
      </c>
      <c r="Q149" s="280">
        <v>170000</v>
      </c>
      <c r="R149" s="280">
        <v>511000</v>
      </c>
      <c r="S149" s="280">
        <v>37186491.014622405</v>
      </c>
      <c r="T149" s="17"/>
    </row>
    <row r="150" spans="1:20" ht="16">
      <c r="A150" s="1083"/>
      <c r="B150" s="27" t="s">
        <v>58</v>
      </c>
      <c r="C150" s="280">
        <v>2050000</v>
      </c>
      <c r="D150" s="280">
        <v>1355000</v>
      </c>
      <c r="E150" s="280">
        <v>115000</v>
      </c>
      <c r="F150" s="280">
        <v>4010000</v>
      </c>
      <c r="G150" s="280" t="s">
        <v>2741</v>
      </c>
      <c r="H150" s="280">
        <v>799879</v>
      </c>
      <c r="I150" s="280">
        <v>1251880</v>
      </c>
      <c r="J150" s="280">
        <v>1922264</v>
      </c>
      <c r="K150" s="280">
        <v>20330</v>
      </c>
      <c r="L150" s="280">
        <v>4748000</v>
      </c>
      <c r="M150" s="280">
        <v>2086812</v>
      </c>
      <c r="N150" s="280">
        <v>5000</v>
      </c>
      <c r="O150" s="280">
        <v>6358137.0723994011</v>
      </c>
      <c r="P150" s="280">
        <v>12556000</v>
      </c>
      <c r="Q150" s="280">
        <v>1700000</v>
      </c>
      <c r="R150" s="280">
        <v>3260000</v>
      </c>
      <c r="S150" s="280">
        <v>42275092.0723994</v>
      </c>
      <c r="T150" s="17"/>
    </row>
    <row r="151" spans="1:20">
      <c r="A151" s="1083">
        <v>2004</v>
      </c>
      <c r="B151" s="27" t="s">
        <v>61</v>
      </c>
      <c r="C151" s="280">
        <v>3681000</v>
      </c>
      <c r="D151" s="280">
        <v>2155000</v>
      </c>
      <c r="E151" s="280">
        <v>46000</v>
      </c>
      <c r="F151" s="280">
        <v>758000</v>
      </c>
      <c r="G151" s="280">
        <v>610000</v>
      </c>
      <c r="H151" s="280">
        <v>682488</v>
      </c>
      <c r="I151" s="280">
        <v>8105000</v>
      </c>
      <c r="J151" s="518">
        <v>791962</v>
      </c>
      <c r="K151" s="280">
        <v>6966</v>
      </c>
      <c r="L151" s="280">
        <v>1000000</v>
      </c>
      <c r="M151" s="280">
        <v>2349700</v>
      </c>
      <c r="N151" s="280">
        <v>1000</v>
      </c>
      <c r="O151" s="280">
        <v>13512364.760054059</v>
      </c>
      <c r="P151" s="280">
        <v>17472000</v>
      </c>
      <c r="Q151" s="280">
        <v>2800000</v>
      </c>
      <c r="R151" s="280">
        <v>5227000</v>
      </c>
      <c r="S151" s="280">
        <v>59219514.760054059</v>
      </c>
      <c r="T151" s="17"/>
    </row>
    <row r="152" spans="1:20">
      <c r="A152" s="1083"/>
      <c r="B152" s="27" t="s">
        <v>60</v>
      </c>
      <c r="C152" s="280">
        <v>780000</v>
      </c>
      <c r="D152" s="280">
        <v>5000</v>
      </c>
      <c r="E152" s="280" t="s">
        <v>25</v>
      </c>
      <c r="F152" s="280">
        <v>957000</v>
      </c>
      <c r="G152" s="280">
        <v>35000</v>
      </c>
      <c r="H152" s="280">
        <v>69917</v>
      </c>
      <c r="I152" s="280">
        <v>676211</v>
      </c>
      <c r="J152" s="280">
        <v>584709</v>
      </c>
      <c r="K152" s="280">
        <v>15859</v>
      </c>
      <c r="L152" s="280">
        <v>195000</v>
      </c>
      <c r="M152" s="280">
        <v>52624</v>
      </c>
      <c r="N152" s="280">
        <v>10000</v>
      </c>
      <c r="O152" s="280">
        <v>1651014.698376141</v>
      </c>
      <c r="P152" s="280">
        <v>455000</v>
      </c>
      <c r="Q152" s="280">
        <v>345000</v>
      </c>
      <c r="R152" s="280">
        <v>203000</v>
      </c>
      <c r="S152" s="280">
        <v>6031264.6983761415</v>
      </c>
      <c r="T152" s="17"/>
    </row>
    <row r="153" spans="1:20">
      <c r="A153" s="1083"/>
      <c r="B153" s="27" t="s">
        <v>59</v>
      </c>
      <c r="C153" s="280">
        <v>297000</v>
      </c>
      <c r="D153" s="280">
        <v>244000</v>
      </c>
      <c r="E153" s="280">
        <v>22000</v>
      </c>
      <c r="F153" s="280">
        <v>899000</v>
      </c>
      <c r="G153" s="280">
        <v>27000</v>
      </c>
      <c r="H153" s="280">
        <v>936432</v>
      </c>
      <c r="I153" s="280">
        <v>859861</v>
      </c>
      <c r="J153" s="518">
        <v>156809</v>
      </c>
      <c r="K153" s="280">
        <v>852</v>
      </c>
      <c r="L153" s="280">
        <v>150000</v>
      </c>
      <c r="M153" s="280">
        <v>2619363</v>
      </c>
      <c r="N153" s="280" t="s">
        <v>101</v>
      </c>
      <c r="O153" s="280">
        <v>25360457.804640405</v>
      </c>
      <c r="P153" s="280">
        <v>3950000</v>
      </c>
      <c r="Q153" s="280">
        <v>180000</v>
      </c>
      <c r="R153" s="280">
        <v>478000</v>
      </c>
      <c r="S153" s="280">
        <v>36131061.804640405</v>
      </c>
      <c r="T153" s="17"/>
    </row>
    <row r="154" spans="1:20">
      <c r="A154" s="1083"/>
      <c r="B154" s="27" t="s">
        <v>58</v>
      </c>
      <c r="C154" s="280">
        <v>2050000</v>
      </c>
      <c r="D154" s="280">
        <v>1550000</v>
      </c>
      <c r="E154" s="280">
        <v>115000</v>
      </c>
      <c r="F154" s="280">
        <v>4016000</v>
      </c>
      <c r="G154" s="280">
        <v>274000</v>
      </c>
      <c r="H154" s="280">
        <v>775632</v>
      </c>
      <c r="I154" s="280">
        <v>1397450</v>
      </c>
      <c r="J154" s="280">
        <v>1961080</v>
      </c>
      <c r="K154" s="280">
        <v>19235</v>
      </c>
      <c r="L154" s="280">
        <v>4800000</v>
      </c>
      <c r="M154" s="280">
        <v>1997172</v>
      </c>
      <c r="N154" s="280">
        <v>5000</v>
      </c>
      <c r="O154" s="280">
        <v>6371903.0373110995</v>
      </c>
      <c r="P154" s="280">
        <v>12550000</v>
      </c>
      <c r="Q154" s="280">
        <v>1850000</v>
      </c>
      <c r="R154" s="280">
        <v>3105000</v>
      </c>
      <c r="S154" s="280">
        <v>42857787.037311099</v>
      </c>
      <c r="T154" s="17"/>
    </row>
    <row r="155" spans="1:20" ht="16">
      <c r="A155" s="1083">
        <v>2005</v>
      </c>
      <c r="B155" s="27" t="s">
        <v>61</v>
      </c>
      <c r="C155" s="280">
        <v>4150000</v>
      </c>
      <c r="D155" s="280" t="s">
        <v>2742</v>
      </c>
      <c r="E155" s="280">
        <v>47000</v>
      </c>
      <c r="F155" s="280">
        <v>757000</v>
      </c>
      <c r="G155" s="280">
        <v>615000</v>
      </c>
      <c r="H155" s="280">
        <v>677215</v>
      </c>
      <c r="I155" s="280">
        <v>9500140</v>
      </c>
      <c r="J155" s="518">
        <v>799017</v>
      </c>
      <c r="K155" s="280">
        <v>7998</v>
      </c>
      <c r="L155" s="280">
        <v>1242000</v>
      </c>
      <c r="M155" s="280">
        <v>2219330</v>
      </c>
      <c r="N155" s="280">
        <v>1000</v>
      </c>
      <c r="O155" s="280">
        <v>13789500</v>
      </c>
      <c r="P155" s="280">
        <v>17719000</v>
      </c>
      <c r="Q155" s="280">
        <v>2900000</v>
      </c>
      <c r="R155" s="280">
        <v>5227000</v>
      </c>
      <c r="S155" s="280">
        <v>59670062</v>
      </c>
      <c r="T155" s="17"/>
    </row>
    <row r="156" spans="1:20" ht="16">
      <c r="A156" s="1083"/>
      <c r="B156" s="27" t="s">
        <v>60</v>
      </c>
      <c r="C156" s="280">
        <v>780000</v>
      </c>
      <c r="D156" s="280" t="s">
        <v>2743</v>
      </c>
      <c r="E156" s="280" t="s">
        <v>25</v>
      </c>
      <c r="F156" s="280">
        <v>959000</v>
      </c>
      <c r="G156" s="280">
        <v>37000</v>
      </c>
      <c r="H156" s="280">
        <v>11699</v>
      </c>
      <c r="I156" s="280">
        <v>1247041</v>
      </c>
      <c r="J156" s="280">
        <v>608814</v>
      </c>
      <c r="K156" s="280">
        <v>18348</v>
      </c>
      <c r="L156" s="280">
        <v>1631000</v>
      </c>
      <c r="M156" s="280">
        <v>55931</v>
      </c>
      <c r="N156" s="280">
        <v>8000</v>
      </c>
      <c r="O156" s="280">
        <v>1655590</v>
      </c>
      <c r="P156" s="280">
        <v>455000</v>
      </c>
      <c r="Q156" s="280">
        <v>345000</v>
      </c>
      <c r="R156" s="280">
        <v>167000</v>
      </c>
      <c r="S156" s="280">
        <v>7972034</v>
      </c>
      <c r="T156" s="17"/>
    </row>
    <row r="157" spans="1:20" ht="16">
      <c r="A157" s="1083"/>
      <c r="B157" s="27" t="s">
        <v>59</v>
      </c>
      <c r="C157" s="280">
        <v>340000</v>
      </c>
      <c r="D157" s="280" t="s">
        <v>2744</v>
      </c>
      <c r="E157" s="280">
        <v>22000</v>
      </c>
      <c r="F157" s="280">
        <v>900000</v>
      </c>
      <c r="G157" s="280">
        <v>27000</v>
      </c>
      <c r="H157" s="280">
        <v>1045253</v>
      </c>
      <c r="I157" s="280">
        <v>698673</v>
      </c>
      <c r="J157" s="518">
        <v>175394</v>
      </c>
      <c r="K157" s="280">
        <v>1187</v>
      </c>
      <c r="L157" s="280">
        <v>197000</v>
      </c>
      <c r="M157" s="280">
        <v>2663795</v>
      </c>
      <c r="N157" s="280" t="s">
        <v>101</v>
      </c>
      <c r="O157" s="280">
        <v>25334217</v>
      </c>
      <c r="P157" s="280">
        <v>4000000</v>
      </c>
      <c r="Q157" s="280">
        <v>190000</v>
      </c>
      <c r="R157" s="280">
        <v>415000</v>
      </c>
      <c r="S157" s="280">
        <v>36015659</v>
      </c>
      <c r="T157" s="17"/>
    </row>
    <row r="158" spans="1:20" ht="16">
      <c r="A158" s="1083"/>
      <c r="B158" s="27" t="s">
        <v>58</v>
      </c>
      <c r="C158" s="280">
        <v>2050000</v>
      </c>
      <c r="D158" s="280" t="s">
        <v>2745</v>
      </c>
      <c r="E158" s="280">
        <v>115000</v>
      </c>
      <c r="F158" s="280">
        <v>4022000</v>
      </c>
      <c r="G158" s="280">
        <v>274000</v>
      </c>
      <c r="H158" s="280">
        <v>613235</v>
      </c>
      <c r="I158" s="280">
        <v>1218848</v>
      </c>
      <c r="J158" s="280">
        <v>2223668</v>
      </c>
      <c r="K158" s="280">
        <v>21003</v>
      </c>
      <c r="L158" s="280">
        <v>4929000</v>
      </c>
      <c r="M158" s="280">
        <v>2043479</v>
      </c>
      <c r="N158" s="280">
        <v>5000</v>
      </c>
      <c r="O158" s="280">
        <v>6356297</v>
      </c>
      <c r="P158" s="280">
        <v>12550000</v>
      </c>
      <c r="Q158" s="280">
        <v>1950000</v>
      </c>
      <c r="R158" s="280">
        <v>3248000</v>
      </c>
      <c r="S158" s="280">
        <v>41628679</v>
      </c>
      <c r="T158" s="17"/>
    </row>
    <row r="159" spans="1:20">
      <c r="A159" s="1083">
        <v>2006</v>
      </c>
      <c r="B159" s="27" t="s">
        <v>61</v>
      </c>
      <c r="C159" s="280">
        <v>4150000</v>
      </c>
      <c r="D159" s="280">
        <v>2071000</v>
      </c>
      <c r="E159" s="280">
        <v>49000</v>
      </c>
      <c r="F159" s="280">
        <v>756000</v>
      </c>
      <c r="G159" s="280">
        <v>580000</v>
      </c>
      <c r="H159" s="280">
        <v>729327</v>
      </c>
      <c r="I159" s="280">
        <v>9571200</v>
      </c>
      <c r="J159" s="518">
        <v>880597</v>
      </c>
      <c r="K159" s="280">
        <v>6934</v>
      </c>
      <c r="L159" s="280">
        <v>1055000</v>
      </c>
      <c r="M159" s="280">
        <v>2383960</v>
      </c>
      <c r="N159" s="280">
        <v>1000</v>
      </c>
      <c r="O159" s="280">
        <v>13532334</v>
      </c>
      <c r="P159" s="280">
        <v>17700000</v>
      </c>
      <c r="Q159" s="280">
        <v>2800000</v>
      </c>
      <c r="R159" s="280">
        <v>4987000</v>
      </c>
      <c r="S159" s="280">
        <v>61274218</v>
      </c>
      <c r="T159" s="17"/>
    </row>
    <row r="160" spans="1:20">
      <c r="A160" s="1083"/>
      <c r="B160" s="27" t="s">
        <v>60</v>
      </c>
      <c r="C160" s="280">
        <v>780000</v>
      </c>
      <c r="D160" s="280">
        <v>8000</v>
      </c>
      <c r="E160" s="280" t="s">
        <v>25</v>
      </c>
      <c r="F160" s="280">
        <v>961000</v>
      </c>
      <c r="G160" s="280">
        <v>30000</v>
      </c>
      <c r="H160" s="280">
        <v>135266</v>
      </c>
      <c r="I160" s="280">
        <v>1283400</v>
      </c>
      <c r="J160" s="280">
        <v>636991</v>
      </c>
      <c r="K160" s="280">
        <v>15550</v>
      </c>
      <c r="L160" s="280">
        <v>1183000</v>
      </c>
      <c r="M160" s="280">
        <v>51972</v>
      </c>
      <c r="N160" s="280">
        <v>8000</v>
      </c>
      <c r="O160" s="280">
        <v>1622259</v>
      </c>
      <c r="P160" s="280">
        <v>455000</v>
      </c>
      <c r="Q160" s="280">
        <v>340000</v>
      </c>
      <c r="R160" s="280">
        <v>218000</v>
      </c>
      <c r="S160" s="280">
        <v>7745488</v>
      </c>
      <c r="T160" s="17"/>
    </row>
    <row r="161" spans="1:20">
      <c r="A161" s="1083"/>
      <c r="B161" s="27" t="s">
        <v>59</v>
      </c>
      <c r="C161" s="280">
        <v>340000</v>
      </c>
      <c r="D161" s="280">
        <v>229000</v>
      </c>
      <c r="E161" s="280">
        <v>23000</v>
      </c>
      <c r="F161" s="280">
        <v>900000</v>
      </c>
      <c r="G161" s="280">
        <v>27000</v>
      </c>
      <c r="H161" s="280">
        <v>1041313</v>
      </c>
      <c r="I161" s="280">
        <v>712450</v>
      </c>
      <c r="J161" s="518">
        <v>188609</v>
      </c>
      <c r="K161" s="280">
        <v>1264</v>
      </c>
      <c r="L161" s="280">
        <v>145000</v>
      </c>
      <c r="M161" s="280">
        <v>2660252</v>
      </c>
      <c r="N161" s="280" t="s">
        <v>101</v>
      </c>
      <c r="O161" s="280">
        <v>24982996</v>
      </c>
      <c r="P161" s="280">
        <v>4000000</v>
      </c>
      <c r="Q161" s="280">
        <v>195000</v>
      </c>
      <c r="R161" s="280">
        <v>332000</v>
      </c>
      <c r="S161" s="280">
        <v>35789170</v>
      </c>
      <c r="T161" s="17"/>
    </row>
    <row r="162" spans="1:20">
      <c r="A162" s="1083"/>
      <c r="B162" s="27" t="s">
        <v>58</v>
      </c>
      <c r="C162" s="280">
        <v>2050000</v>
      </c>
      <c r="D162" s="280">
        <v>1630000</v>
      </c>
      <c r="E162" s="280">
        <v>118000</v>
      </c>
      <c r="F162" s="280">
        <v>4028000</v>
      </c>
      <c r="G162" s="280">
        <v>275000</v>
      </c>
      <c r="H162" s="280">
        <v>821717</v>
      </c>
      <c r="I162" s="280">
        <v>1248030</v>
      </c>
      <c r="J162" s="280">
        <v>2301349</v>
      </c>
      <c r="K162" s="280">
        <v>23734</v>
      </c>
      <c r="L162" s="280">
        <v>4255000</v>
      </c>
      <c r="M162" s="280">
        <v>2061403</v>
      </c>
      <c r="N162" s="280">
        <v>5000</v>
      </c>
      <c r="O162" s="280">
        <v>6399853</v>
      </c>
      <c r="P162" s="280">
        <v>12550000</v>
      </c>
      <c r="Q162" s="280">
        <v>1950000</v>
      </c>
      <c r="R162" s="280">
        <v>3269000</v>
      </c>
      <c r="S162" s="280">
        <v>42987322</v>
      </c>
      <c r="T162" s="17"/>
    </row>
    <row r="163" spans="1:20">
      <c r="A163" s="1083">
        <v>2007</v>
      </c>
      <c r="B163" s="27" t="s">
        <v>61</v>
      </c>
      <c r="C163" s="280">
        <v>4160000</v>
      </c>
      <c r="D163" s="280">
        <v>1788000</v>
      </c>
      <c r="E163" s="280">
        <v>50000</v>
      </c>
      <c r="F163" s="280">
        <v>754000</v>
      </c>
      <c r="G163" s="280">
        <v>585000</v>
      </c>
      <c r="H163" s="280">
        <v>687588</v>
      </c>
      <c r="I163" s="280">
        <v>9647000</v>
      </c>
      <c r="J163" s="518">
        <v>889734</v>
      </c>
      <c r="K163" s="280">
        <v>7203</v>
      </c>
      <c r="L163" s="280">
        <v>1308000</v>
      </c>
      <c r="M163" s="280">
        <v>2500000</v>
      </c>
      <c r="N163" s="280">
        <v>1000</v>
      </c>
      <c r="O163" s="280">
        <v>13911328</v>
      </c>
      <c r="P163" s="280">
        <v>18000000</v>
      </c>
      <c r="Q163" s="280">
        <v>2850000</v>
      </c>
      <c r="R163" s="280">
        <v>5048000</v>
      </c>
      <c r="S163" s="280">
        <v>62158650</v>
      </c>
      <c r="T163" s="17"/>
    </row>
    <row r="164" spans="1:20">
      <c r="A164" s="1083"/>
      <c r="B164" s="27" t="s">
        <v>60</v>
      </c>
      <c r="C164" s="280">
        <v>782000</v>
      </c>
      <c r="D164" s="280">
        <v>11000</v>
      </c>
      <c r="E164" s="280" t="s">
        <v>25</v>
      </c>
      <c r="F164" s="280">
        <v>963000</v>
      </c>
      <c r="G164" s="280">
        <v>30000</v>
      </c>
      <c r="H164" s="280">
        <v>215741</v>
      </c>
      <c r="I164" s="280">
        <v>1314370</v>
      </c>
      <c r="J164" s="280">
        <v>928952</v>
      </c>
      <c r="K164" s="280">
        <v>17413</v>
      </c>
      <c r="L164" s="280">
        <v>1343000</v>
      </c>
      <c r="M164" s="280">
        <v>25000</v>
      </c>
      <c r="N164" s="280">
        <v>8000</v>
      </c>
      <c r="O164" s="280">
        <v>1651394</v>
      </c>
      <c r="P164" s="280">
        <v>455000</v>
      </c>
      <c r="Q164" s="280">
        <v>340000</v>
      </c>
      <c r="R164" s="280">
        <v>180000</v>
      </c>
      <c r="S164" s="280">
        <v>8300087</v>
      </c>
      <c r="T164" s="17"/>
    </row>
    <row r="165" spans="1:20">
      <c r="A165" s="1083"/>
      <c r="B165" s="27" t="s">
        <v>59</v>
      </c>
      <c r="C165" s="280">
        <v>340000</v>
      </c>
      <c r="D165" s="280">
        <v>253000</v>
      </c>
      <c r="E165" s="280">
        <v>23000</v>
      </c>
      <c r="F165" s="280">
        <v>901000</v>
      </c>
      <c r="G165" s="280">
        <v>28000</v>
      </c>
      <c r="H165" s="280">
        <v>904742</v>
      </c>
      <c r="I165" s="280">
        <v>729890</v>
      </c>
      <c r="J165" s="518">
        <v>188520</v>
      </c>
      <c r="K165" s="280">
        <v>1110</v>
      </c>
      <c r="L165" s="280">
        <v>200000</v>
      </c>
      <c r="M165" s="280">
        <v>2700000</v>
      </c>
      <c r="N165" s="280" t="s">
        <v>101</v>
      </c>
      <c r="O165" s="280">
        <v>25082099.997893292</v>
      </c>
      <c r="P165" s="280">
        <v>3550000</v>
      </c>
      <c r="Q165" s="280">
        <v>200000</v>
      </c>
      <c r="R165" s="280">
        <v>390000</v>
      </c>
      <c r="S165" s="280">
        <v>35486361.997893289</v>
      </c>
      <c r="T165" s="17"/>
    </row>
    <row r="166" spans="1:20">
      <c r="A166" s="1083"/>
      <c r="B166" s="27" t="s">
        <v>58</v>
      </c>
      <c r="C166" s="280">
        <v>2060000</v>
      </c>
      <c r="D166" s="280">
        <v>1640000</v>
      </c>
      <c r="E166" s="280">
        <v>118000</v>
      </c>
      <c r="F166" s="280">
        <v>4034000</v>
      </c>
      <c r="G166" s="280">
        <v>276000</v>
      </c>
      <c r="H166" s="280">
        <v>879278</v>
      </c>
      <c r="I166" s="280">
        <v>1279720</v>
      </c>
      <c r="J166" s="280">
        <v>2720126</v>
      </c>
      <c r="K166" s="280">
        <v>24805</v>
      </c>
      <c r="L166" s="280">
        <v>4395000</v>
      </c>
      <c r="M166" s="280">
        <v>2000000</v>
      </c>
      <c r="N166" s="280">
        <v>5000</v>
      </c>
      <c r="O166" s="280">
        <v>6265380.1746115722</v>
      </c>
      <c r="P166" s="280">
        <v>12550000</v>
      </c>
      <c r="Q166" s="280">
        <v>2000000</v>
      </c>
      <c r="R166" s="280">
        <v>3320000</v>
      </c>
      <c r="S166" s="280">
        <v>43537784.174611568</v>
      </c>
      <c r="T166" s="17"/>
    </row>
    <row r="167" spans="1:20">
      <c r="A167" s="1083">
        <v>2008</v>
      </c>
      <c r="B167" s="27" t="s">
        <v>61</v>
      </c>
      <c r="C167" s="280">
        <v>4180000</v>
      </c>
      <c r="D167" s="280">
        <v>2220000</v>
      </c>
      <c r="E167" s="280">
        <v>50000</v>
      </c>
      <c r="F167" s="280">
        <v>753000</v>
      </c>
      <c r="G167" s="280">
        <v>585000</v>
      </c>
      <c r="H167" s="280">
        <v>616496</v>
      </c>
      <c r="I167" s="280">
        <v>9730000</v>
      </c>
      <c r="J167" s="518">
        <v>982362</v>
      </c>
      <c r="K167" s="280">
        <v>7327</v>
      </c>
      <c r="L167" s="280">
        <v>1358000</v>
      </c>
      <c r="M167" s="280">
        <v>2500000</v>
      </c>
      <c r="N167" s="280">
        <v>1000</v>
      </c>
      <c r="O167" s="280">
        <v>13865431</v>
      </c>
      <c r="P167" s="280">
        <v>18000000</v>
      </c>
      <c r="Q167" s="280">
        <v>2850000</v>
      </c>
      <c r="R167" s="280">
        <v>5012000</v>
      </c>
      <c r="S167" s="280">
        <v>62700289</v>
      </c>
      <c r="T167" s="17"/>
    </row>
    <row r="168" spans="1:20">
      <c r="A168" s="1083"/>
      <c r="B168" s="27" t="s">
        <v>60</v>
      </c>
      <c r="C168" s="280">
        <v>785000</v>
      </c>
      <c r="D168" s="280">
        <v>10000</v>
      </c>
      <c r="E168" s="280" t="s">
        <v>25</v>
      </c>
      <c r="F168" s="280">
        <v>965000</v>
      </c>
      <c r="G168" s="280">
        <v>30000</v>
      </c>
      <c r="H168" s="280">
        <v>113400</v>
      </c>
      <c r="I168" s="280">
        <v>1346000</v>
      </c>
      <c r="J168" s="280">
        <v>1229468</v>
      </c>
      <c r="K168" s="280">
        <v>6699</v>
      </c>
      <c r="L168" s="280">
        <v>1533000</v>
      </c>
      <c r="M168" s="280">
        <v>25000</v>
      </c>
      <c r="N168" s="280">
        <v>8000</v>
      </c>
      <c r="O168" s="280">
        <v>1614748</v>
      </c>
      <c r="P168" s="280">
        <v>455000</v>
      </c>
      <c r="Q168" s="280">
        <v>340000</v>
      </c>
      <c r="R168" s="280">
        <v>200000</v>
      </c>
      <c r="S168" s="280">
        <v>8680616</v>
      </c>
      <c r="T168" s="17"/>
    </row>
    <row r="169" spans="1:20">
      <c r="A169" s="1083"/>
      <c r="B169" s="27" t="s">
        <v>59</v>
      </c>
      <c r="C169" s="280">
        <v>345000</v>
      </c>
      <c r="D169" s="280">
        <v>303000</v>
      </c>
      <c r="E169" s="280">
        <v>23000</v>
      </c>
      <c r="F169" s="280">
        <v>902000</v>
      </c>
      <c r="G169" s="280">
        <v>28000</v>
      </c>
      <c r="H169" s="280">
        <v>1401427</v>
      </c>
      <c r="I169" s="280">
        <v>747800</v>
      </c>
      <c r="J169" s="518">
        <v>199649</v>
      </c>
      <c r="K169" s="280">
        <v>1548</v>
      </c>
      <c r="L169" s="280">
        <v>252000</v>
      </c>
      <c r="M169" s="280">
        <v>2700000</v>
      </c>
      <c r="N169" s="280" t="s">
        <v>101</v>
      </c>
      <c r="O169" s="280">
        <v>25093895</v>
      </c>
      <c r="P169" s="280">
        <v>3550000</v>
      </c>
      <c r="Q169" s="280">
        <v>200000</v>
      </c>
      <c r="R169" s="280">
        <v>400000</v>
      </c>
      <c r="S169" s="280">
        <v>36118971</v>
      </c>
      <c r="T169" s="17"/>
    </row>
    <row r="170" spans="1:20">
      <c r="A170" s="1083"/>
      <c r="B170" s="27" t="s">
        <v>58</v>
      </c>
      <c r="C170" s="280">
        <v>2100000</v>
      </c>
      <c r="D170" s="280">
        <v>1879000</v>
      </c>
      <c r="E170" s="280">
        <v>118000</v>
      </c>
      <c r="F170" s="280">
        <v>4046000</v>
      </c>
      <c r="G170" s="280">
        <v>276000</v>
      </c>
      <c r="H170" s="280">
        <v>1009298</v>
      </c>
      <c r="I170" s="280">
        <v>1310420</v>
      </c>
      <c r="J170" s="280">
        <v>3106271</v>
      </c>
      <c r="K170" s="280">
        <v>25994</v>
      </c>
      <c r="L170" s="280">
        <v>4819000</v>
      </c>
      <c r="M170" s="280">
        <v>2000000</v>
      </c>
      <c r="N170" s="280">
        <v>5000</v>
      </c>
      <c r="O170" s="280">
        <v>6529328</v>
      </c>
      <c r="P170" s="280">
        <v>12550000</v>
      </c>
      <c r="Q170" s="280">
        <v>2000000</v>
      </c>
      <c r="R170" s="280">
        <v>3170000</v>
      </c>
      <c r="S170" s="280">
        <v>44892897</v>
      </c>
      <c r="T170" s="17"/>
    </row>
    <row r="171" spans="1:20">
      <c r="A171" s="1083">
        <v>2009</v>
      </c>
      <c r="B171" s="27" t="s">
        <v>61</v>
      </c>
      <c r="C171" s="280">
        <v>3604608</v>
      </c>
      <c r="D171" s="280">
        <v>2413000</v>
      </c>
      <c r="E171" s="280">
        <v>50000</v>
      </c>
      <c r="F171" s="280">
        <v>751000</v>
      </c>
      <c r="G171" s="280">
        <v>610000</v>
      </c>
      <c r="H171" s="280">
        <v>625995</v>
      </c>
      <c r="I171" s="280">
        <v>9805000</v>
      </c>
      <c r="J171" s="518">
        <v>1069854</v>
      </c>
      <c r="K171" s="280">
        <v>7237</v>
      </c>
      <c r="L171" s="280">
        <v>1272000</v>
      </c>
      <c r="M171" s="280">
        <v>2380000</v>
      </c>
      <c r="N171" s="280">
        <v>350</v>
      </c>
      <c r="O171" s="280">
        <v>13761161</v>
      </c>
      <c r="P171" s="280">
        <v>19100000</v>
      </c>
      <c r="Q171" s="280">
        <v>2950000</v>
      </c>
      <c r="R171" s="280">
        <v>5331000</v>
      </c>
      <c r="S171" s="280">
        <v>63725165</v>
      </c>
      <c r="T171" s="17"/>
    </row>
    <row r="172" spans="1:20">
      <c r="A172" s="1083"/>
      <c r="B172" s="27" t="s">
        <v>60</v>
      </c>
      <c r="C172" s="280">
        <v>2803917</v>
      </c>
      <c r="D172" s="280">
        <v>10000</v>
      </c>
      <c r="E172" s="280" t="s">
        <v>25</v>
      </c>
      <c r="F172" s="280">
        <v>967000</v>
      </c>
      <c r="G172" s="280">
        <v>48000</v>
      </c>
      <c r="H172" s="280">
        <v>80071</v>
      </c>
      <c r="I172" s="280">
        <v>1375000</v>
      </c>
      <c r="J172" s="280">
        <v>1229468</v>
      </c>
      <c r="K172" s="280">
        <v>14108</v>
      </c>
      <c r="L172" s="280">
        <v>1300000</v>
      </c>
      <c r="M172" s="280">
        <v>60000</v>
      </c>
      <c r="N172" s="280">
        <v>6014</v>
      </c>
      <c r="O172" s="280">
        <v>1613385</v>
      </c>
      <c r="P172" s="280">
        <v>490000</v>
      </c>
      <c r="Q172" s="280">
        <v>450000</v>
      </c>
      <c r="R172" s="280">
        <v>350000</v>
      </c>
      <c r="S172" s="280">
        <v>10792073</v>
      </c>
      <c r="T172" s="17"/>
    </row>
    <row r="173" spans="1:20">
      <c r="A173" s="1083"/>
      <c r="B173" s="27" t="s">
        <v>59</v>
      </c>
      <c r="C173" s="280">
        <v>83303</v>
      </c>
      <c r="D173" s="280">
        <v>293000</v>
      </c>
      <c r="E173" s="280">
        <v>23000</v>
      </c>
      <c r="F173" s="280">
        <v>903000</v>
      </c>
      <c r="G173" s="280">
        <v>35000</v>
      </c>
      <c r="H173" s="280">
        <v>1867544</v>
      </c>
      <c r="I173" s="280">
        <v>765000</v>
      </c>
      <c r="J173" s="518">
        <v>214230</v>
      </c>
      <c r="K173" s="280">
        <v>2023</v>
      </c>
      <c r="L173" s="280">
        <v>190000</v>
      </c>
      <c r="M173" s="280">
        <v>2700000</v>
      </c>
      <c r="N173" s="280" t="s">
        <v>101</v>
      </c>
      <c r="O173" s="280">
        <v>24989031</v>
      </c>
      <c r="P173" s="280">
        <v>4150000</v>
      </c>
      <c r="Q173" s="280">
        <v>210000</v>
      </c>
      <c r="R173" s="280">
        <v>315000</v>
      </c>
      <c r="S173" s="280">
        <v>36700119</v>
      </c>
      <c r="T173" s="17"/>
    </row>
    <row r="174" spans="1:20">
      <c r="A174" s="1083"/>
      <c r="B174" s="27" t="s">
        <v>58</v>
      </c>
      <c r="C174" s="280">
        <v>6157106</v>
      </c>
      <c r="D174" s="280">
        <v>1863000</v>
      </c>
      <c r="E174" s="280">
        <v>118000</v>
      </c>
      <c r="F174" s="280">
        <v>4100000</v>
      </c>
      <c r="G174" s="280">
        <v>280000</v>
      </c>
      <c r="H174" s="280">
        <v>204128</v>
      </c>
      <c r="I174" s="280">
        <v>1342000</v>
      </c>
      <c r="J174" s="280">
        <v>3106271</v>
      </c>
      <c r="K174" s="280">
        <v>26014</v>
      </c>
      <c r="L174" s="280">
        <v>4500000</v>
      </c>
      <c r="M174" s="280">
        <v>2000000</v>
      </c>
      <c r="N174" s="280">
        <v>5200</v>
      </c>
      <c r="O174" s="280">
        <v>6357838</v>
      </c>
      <c r="P174" s="280">
        <v>12850000</v>
      </c>
      <c r="Q174" s="280">
        <v>2100000</v>
      </c>
      <c r="R174" s="280">
        <v>4207000</v>
      </c>
      <c r="S174" s="280">
        <v>49144481</v>
      </c>
      <c r="T174" s="17"/>
    </row>
    <row r="175" spans="1:20">
      <c r="A175" s="1083">
        <v>2010</v>
      </c>
      <c r="B175" s="27" t="s">
        <v>61</v>
      </c>
      <c r="C175" s="280">
        <v>3939405</v>
      </c>
      <c r="D175" s="280">
        <v>2658347</v>
      </c>
      <c r="E175" s="280">
        <v>50000</v>
      </c>
      <c r="F175" s="280">
        <v>755000</v>
      </c>
      <c r="G175" s="280">
        <v>620000</v>
      </c>
      <c r="H175" s="280">
        <v>700851</v>
      </c>
      <c r="I175" s="280">
        <v>9881130</v>
      </c>
      <c r="J175" s="518">
        <v>1110560</v>
      </c>
      <c r="K175" s="280">
        <v>7491</v>
      </c>
      <c r="L175" s="280">
        <v>1277044</v>
      </c>
      <c r="M175" s="280">
        <v>2400000</v>
      </c>
      <c r="N175" s="280">
        <v>350</v>
      </c>
      <c r="O175" s="280">
        <v>13731044</v>
      </c>
      <c r="P175" s="280">
        <v>19500000</v>
      </c>
      <c r="Q175" s="280">
        <v>3000000</v>
      </c>
      <c r="R175" s="280">
        <v>5774000</v>
      </c>
      <c r="S175" s="280">
        <v>65424092</v>
      </c>
      <c r="T175" s="17"/>
    </row>
    <row r="176" spans="1:20">
      <c r="A176" s="1083"/>
      <c r="B176" s="27" t="s">
        <v>60</v>
      </c>
      <c r="C176" s="280">
        <v>2871021</v>
      </c>
      <c r="D176" s="280">
        <v>9000</v>
      </c>
      <c r="E176" s="280" t="s">
        <v>25</v>
      </c>
      <c r="F176" s="280">
        <v>967000</v>
      </c>
      <c r="G176" s="280">
        <v>50000</v>
      </c>
      <c r="H176" s="280">
        <v>129464</v>
      </c>
      <c r="I176" s="280">
        <v>1408500</v>
      </c>
      <c r="J176" s="280">
        <v>1861503</v>
      </c>
      <c r="K176" s="280">
        <v>22327</v>
      </c>
      <c r="L176" s="280">
        <v>1340348</v>
      </c>
      <c r="M176" s="280">
        <v>65000</v>
      </c>
      <c r="N176" s="280">
        <v>5363</v>
      </c>
      <c r="O176" s="280">
        <v>1594494</v>
      </c>
      <c r="P176" s="280">
        <v>495000</v>
      </c>
      <c r="Q176" s="280">
        <v>500000</v>
      </c>
      <c r="R176" s="280">
        <v>391000</v>
      </c>
      <c r="S176" s="280">
        <v>11681770</v>
      </c>
      <c r="T176" s="17"/>
    </row>
    <row r="177" spans="1:20">
      <c r="A177" s="1083"/>
      <c r="B177" s="27" t="s">
        <v>59</v>
      </c>
      <c r="C177" s="280">
        <v>852772</v>
      </c>
      <c r="D177" s="280">
        <v>205000</v>
      </c>
      <c r="E177" s="280">
        <v>23000</v>
      </c>
      <c r="F177" s="280">
        <v>905000</v>
      </c>
      <c r="G177" s="280">
        <v>34500</v>
      </c>
      <c r="H177" s="280">
        <v>1558093</v>
      </c>
      <c r="I177" s="280">
        <v>780220</v>
      </c>
      <c r="J177" s="518">
        <v>228649</v>
      </c>
      <c r="K177" s="280">
        <v>2022</v>
      </c>
      <c r="L177" s="280">
        <v>220391000</v>
      </c>
      <c r="M177" s="280">
        <v>2800000</v>
      </c>
      <c r="N177" s="280" t="s">
        <v>101</v>
      </c>
      <c r="O177" s="280">
        <v>24501043</v>
      </c>
      <c r="P177" s="280">
        <v>4200000</v>
      </c>
      <c r="Q177" s="280">
        <v>220000</v>
      </c>
      <c r="R177" s="280">
        <v>309000</v>
      </c>
      <c r="S177" s="280">
        <v>256978257</v>
      </c>
      <c r="T177" s="17"/>
    </row>
    <row r="178" spans="1:20">
      <c r="A178" s="1083"/>
      <c r="B178" s="27" t="s">
        <v>58</v>
      </c>
      <c r="C178" s="280">
        <v>6479461</v>
      </c>
      <c r="D178" s="280">
        <v>1956000</v>
      </c>
      <c r="E178" s="280">
        <v>120000</v>
      </c>
      <c r="F178" s="280">
        <v>4150000</v>
      </c>
      <c r="G178" s="280">
        <v>280000</v>
      </c>
      <c r="H178" s="280">
        <v>1224201</v>
      </c>
      <c r="I178" s="280">
        <v>1373000</v>
      </c>
      <c r="J178" s="280">
        <v>3893922</v>
      </c>
      <c r="K178" s="280">
        <v>27819</v>
      </c>
      <c r="L178" s="280">
        <v>3907483</v>
      </c>
      <c r="M178" s="280">
        <v>2100000</v>
      </c>
      <c r="N178" s="280">
        <v>5200</v>
      </c>
      <c r="O178" s="280">
        <v>6274846</v>
      </c>
      <c r="P178" s="280">
        <v>12900000</v>
      </c>
      <c r="Q178" s="280">
        <v>2200000</v>
      </c>
      <c r="R178" s="280">
        <v>4666000</v>
      </c>
      <c r="S178" s="280">
        <v>51464932</v>
      </c>
      <c r="T178" s="17"/>
    </row>
    <row r="179" spans="1:20">
      <c r="A179" s="1083">
        <v>2011</v>
      </c>
      <c r="B179" s="27" t="s">
        <v>61</v>
      </c>
      <c r="C179" s="280">
        <v>4586570</v>
      </c>
      <c r="D179" s="280">
        <v>2554364</v>
      </c>
      <c r="E179" s="280">
        <v>50000</v>
      </c>
      <c r="F179" s="280">
        <v>748000</v>
      </c>
      <c r="G179" s="280">
        <v>625000</v>
      </c>
      <c r="H179" s="280">
        <v>663189</v>
      </c>
      <c r="I179" s="280">
        <v>9958000</v>
      </c>
      <c r="J179" s="518">
        <v>1164438</v>
      </c>
      <c r="K179" s="280">
        <v>6596</v>
      </c>
      <c r="L179" s="280">
        <v>1280000</v>
      </c>
      <c r="M179" s="280">
        <v>2350000</v>
      </c>
      <c r="N179" s="280">
        <v>660</v>
      </c>
      <c r="O179" s="280">
        <v>13688328</v>
      </c>
      <c r="P179" s="280">
        <v>21300000</v>
      </c>
      <c r="Q179" s="280">
        <v>3000000</v>
      </c>
      <c r="R179" s="280">
        <v>5156000</v>
      </c>
      <c r="S179" s="280">
        <v>67173145</v>
      </c>
      <c r="T179" s="17"/>
    </row>
    <row r="180" spans="1:20">
      <c r="A180" s="1083"/>
      <c r="B180" s="27" t="s">
        <v>60</v>
      </c>
      <c r="C180" s="280">
        <v>2135979</v>
      </c>
      <c r="D180" s="280">
        <v>4865</v>
      </c>
      <c r="E180" s="280" t="s">
        <v>25</v>
      </c>
      <c r="F180" s="280">
        <v>971120</v>
      </c>
      <c r="G180" s="280">
        <v>33500</v>
      </c>
      <c r="H180" s="280">
        <v>54883</v>
      </c>
      <c r="I180" s="280">
        <v>1475980</v>
      </c>
      <c r="J180" s="280">
        <v>2160670</v>
      </c>
      <c r="K180" s="280">
        <v>23285</v>
      </c>
      <c r="L180" s="280">
        <v>1375000</v>
      </c>
      <c r="M180" s="280">
        <v>70000</v>
      </c>
      <c r="N180" s="280">
        <v>6000</v>
      </c>
      <c r="O180" s="280">
        <v>1583574</v>
      </c>
      <c r="P180" s="280">
        <v>500000</v>
      </c>
      <c r="Q180" s="280">
        <v>718000</v>
      </c>
      <c r="R180" s="280">
        <v>275000</v>
      </c>
      <c r="S180" s="280">
        <v>11292376</v>
      </c>
      <c r="T180" s="17"/>
    </row>
    <row r="181" spans="1:20">
      <c r="A181" s="1083"/>
      <c r="B181" s="92" t="s">
        <v>59</v>
      </c>
      <c r="C181" s="280">
        <v>1009756</v>
      </c>
      <c r="D181" s="280">
        <v>295894</v>
      </c>
      <c r="E181" s="280">
        <v>23000</v>
      </c>
      <c r="F181" s="280">
        <v>905000</v>
      </c>
      <c r="G181" s="280">
        <v>34500</v>
      </c>
      <c r="H181" s="280">
        <v>1746828</v>
      </c>
      <c r="I181" s="280">
        <v>806750</v>
      </c>
      <c r="J181" s="518">
        <v>240269</v>
      </c>
      <c r="K181" s="280">
        <v>1931</v>
      </c>
      <c r="L181" s="280">
        <v>220000</v>
      </c>
      <c r="M181" s="280">
        <v>2850000</v>
      </c>
      <c r="N181" s="280" t="s">
        <v>101</v>
      </c>
      <c r="O181" s="280">
        <v>24302776</v>
      </c>
      <c r="P181" s="280">
        <v>225000</v>
      </c>
      <c r="Q181" s="280">
        <v>365000</v>
      </c>
      <c r="R181" s="280">
        <v>512000</v>
      </c>
      <c r="S181" s="280">
        <v>33466954</v>
      </c>
      <c r="T181" s="17"/>
    </row>
    <row r="182" spans="1:20">
      <c r="A182" s="1083"/>
      <c r="B182" s="92" t="s">
        <v>58</v>
      </c>
      <c r="C182" s="280">
        <v>3948595</v>
      </c>
      <c r="D182" s="280">
        <v>1769811</v>
      </c>
      <c r="E182" s="280">
        <v>122000</v>
      </c>
      <c r="F182" s="280">
        <v>4065000</v>
      </c>
      <c r="G182" s="280">
        <v>270000</v>
      </c>
      <c r="H182" s="280">
        <v>1071424</v>
      </c>
      <c r="I182" s="280">
        <v>1437890</v>
      </c>
      <c r="J182" s="280">
        <v>442907</v>
      </c>
      <c r="K182" s="280">
        <v>28176</v>
      </c>
      <c r="L182" s="280">
        <v>4000000</v>
      </c>
      <c r="M182" s="280">
        <v>2150000</v>
      </c>
      <c r="N182" s="280">
        <v>5400</v>
      </c>
      <c r="O182" s="280">
        <v>6165051</v>
      </c>
      <c r="P182" s="280">
        <v>15200000</v>
      </c>
      <c r="Q182" s="280">
        <v>2300000</v>
      </c>
      <c r="R182" s="280">
        <v>3500000</v>
      </c>
      <c r="S182" s="280">
        <v>46338364</v>
      </c>
      <c r="T182" s="17"/>
    </row>
    <row r="183" spans="1:20">
      <c r="A183" s="1083">
        <v>2012</v>
      </c>
      <c r="B183" s="92" t="s">
        <v>61</v>
      </c>
      <c r="C183" s="280">
        <v>4687480</v>
      </c>
      <c r="D183" s="280">
        <v>2489236</v>
      </c>
      <c r="E183" s="280">
        <v>50000</v>
      </c>
      <c r="F183" s="280">
        <v>745000</v>
      </c>
      <c r="G183" s="280">
        <v>630000</v>
      </c>
      <c r="H183" s="280">
        <v>577172</v>
      </c>
      <c r="I183" s="280">
        <v>10037600</v>
      </c>
      <c r="J183" s="518">
        <v>1241749</v>
      </c>
      <c r="K183" s="280">
        <v>7302</v>
      </c>
      <c r="L183" s="280">
        <v>1541000</v>
      </c>
      <c r="M183" s="280">
        <v>2904451</v>
      </c>
      <c r="N183" s="280">
        <v>200</v>
      </c>
      <c r="O183" s="280">
        <v>13887898</v>
      </c>
      <c r="P183" s="280">
        <v>21400889</v>
      </c>
      <c r="Q183" s="280">
        <v>3050000</v>
      </c>
      <c r="R183" s="280">
        <v>6204000</v>
      </c>
      <c r="S183" s="280">
        <v>69447377</v>
      </c>
      <c r="T183" s="17"/>
    </row>
    <row r="184" spans="1:20">
      <c r="A184" s="1083"/>
      <c r="B184" s="92" t="s">
        <v>60</v>
      </c>
      <c r="C184" s="280">
        <v>2358120</v>
      </c>
      <c r="D184" s="280">
        <v>6258</v>
      </c>
      <c r="E184" s="280" t="s">
        <v>25</v>
      </c>
      <c r="F184" s="280">
        <v>1000000</v>
      </c>
      <c r="G184" s="280">
        <v>34000</v>
      </c>
      <c r="H184" s="280">
        <v>91951</v>
      </c>
      <c r="I184" s="280">
        <v>1518180</v>
      </c>
      <c r="J184" s="280">
        <v>2433172</v>
      </c>
      <c r="K184" s="280">
        <v>15287</v>
      </c>
      <c r="L184" s="280">
        <v>1728000</v>
      </c>
      <c r="M184" s="280">
        <v>69430</v>
      </c>
      <c r="N184" s="280">
        <v>5500</v>
      </c>
      <c r="O184" s="280">
        <v>1578533</v>
      </c>
      <c r="P184" s="280">
        <v>1592727</v>
      </c>
      <c r="Q184" s="280">
        <v>725000</v>
      </c>
      <c r="R184" s="280">
        <v>332000</v>
      </c>
      <c r="S184" s="280">
        <v>13471478</v>
      </c>
      <c r="T184" s="17"/>
    </row>
    <row r="185" spans="1:20">
      <c r="A185" s="1083"/>
      <c r="B185" s="92" t="s">
        <v>59</v>
      </c>
      <c r="C185" s="280">
        <v>1037020</v>
      </c>
      <c r="D185" s="280">
        <v>198234</v>
      </c>
      <c r="E185" s="280">
        <v>23500</v>
      </c>
      <c r="F185" s="280">
        <v>905500</v>
      </c>
      <c r="G185" s="280">
        <v>35500</v>
      </c>
      <c r="H185" s="280">
        <v>1556188</v>
      </c>
      <c r="I185" s="280">
        <v>827460</v>
      </c>
      <c r="J185" s="518">
        <v>255928</v>
      </c>
      <c r="K185" s="280">
        <v>2211</v>
      </c>
      <c r="L185" s="280">
        <v>234000</v>
      </c>
      <c r="M185" s="280">
        <v>2850000</v>
      </c>
      <c r="N185" s="280" t="s">
        <v>101</v>
      </c>
      <c r="O185" s="280">
        <v>24391112</v>
      </c>
      <c r="P185" s="280">
        <v>5730158</v>
      </c>
      <c r="Q185" s="280">
        <v>230000</v>
      </c>
      <c r="R185" s="280">
        <v>309000</v>
      </c>
      <c r="S185" s="280">
        <v>38598351</v>
      </c>
      <c r="T185" s="17"/>
    </row>
    <row r="186" spans="1:20">
      <c r="A186" s="1083"/>
      <c r="B186" s="92" t="s">
        <v>58</v>
      </c>
      <c r="C186" s="280">
        <v>4055210</v>
      </c>
      <c r="D186" s="280">
        <v>1896236</v>
      </c>
      <c r="E186" s="280">
        <v>122000</v>
      </c>
      <c r="F186" s="280">
        <v>4065000</v>
      </c>
      <c r="G186" s="280">
        <v>268000</v>
      </c>
      <c r="H186" s="280">
        <v>886340</v>
      </c>
      <c r="I186" s="280">
        <v>1473070</v>
      </c>
      <c r="J186" s="280">
        <v>4929808</v>
      </c>
      <c r="K186" s="280">
        <v>27430</v>
      </c>
      <c r="L186" s="280">
        <v>4309381</v>
      </c>
      <c r="M186" s="280">
        <v>2305508</v>
      </c>
      <c r="N186" s="280">
        <v>5400</v>
      </c>
      <c r="O186" s="280">
        <v>6141817</v>
      </c>
      <c r="P186" s="280">
        <v>15178314</v>
      </c>
      <c r="Q186" s="280">
        <v>2350000</v>
      </c>
      <c r="R186" s="280">
        <v>5112000</v>
      </c>
      <c r="S186" s="280">
        <v>53125444</v>
      </c>
      <c r="T186" s="17"/>
    </row>
    <row r="187" spans="1:20">
      <c r="A187" s="1083">
        <v>2013</v>
      </c>
      <c r="B187" s="92" t="s">
        <v>61</v>
      </c>
      <c r="C187" s="280">
        <v>4695000</v>
      </c>
      <c r="D187" s="280">
        <v>2500000</v>
      </c>
      <c r="E187" s="280">
        <v>50000</v>
      </c>
      <c r="F187" s="280">
        <v>750000</v>
      </c>
      <c r="G187" s="280">
        <v>635000</v>
      </c>
      <c r="H187" s="280">
        <v>548042</v>
      </c>
      <c r="I187" s="280">
        <v>10117900</v>
      </c>
      <c r="J187" s="518">
        <v>1316799</v>
      </c>
      <c r="K187" s="280">
        <v>7240</v>
      </c>
      <c r="L187" s="280">
        <v>1680000</v>
      </c>
      <c r="M187" s="280">
        <v>2370000</v>
      </c>
      <c r="N187" s="280">
        <v>300</v>
      </c>
      <c r="O187" s="280">
        <v>13861194</v>
      </c>
      <c r="P187" s="280">
        <v>24300000</v>
      </c>
      <c r="Q187" s="280">
        <v>3100000</v>
      </c>
      <c r="R187" s="280">
        <v>4826000</v>
      </c>
      <c r="S187" s="280">
        <v>70669575</v>
      </c>
      <c r="T187" s="17"/>
    </row>
    <row r="188" spans="1:20">
      <c r="A188" s="1083"/>
      <c r="B188" s="92" t="s">
        <v>60</v>
      </c>
      <c r="C188" s="280">
        <v>2400000</v>
      </c>
      <c r="D188" s="280">
        <v>13500</v>
      </c>
      <c r="E188" s="280" t="s">
        <v>25</v>
      </c>
      <c r="F188" s="280">
        <v>1050000</v>
      </c>
      <c r="G188" s="280">
        <v>35000</v>
      </c>
      <c r="H188" s="280">
        <v>41040</v>
      </c>
      <c r="I188" s="280">
        <v>1549900</v>
      </c>
      <c r="J188" s="280">
        <v>2754414</v>
      </c>
      <c r="K188" s="280">
        <v>15961</v>
      </c>
      <c r="L188" s="280">
        <v>1410000</v>
      </c>
      <c r="M188" s="280">
        <v>72500</v>
      </c>
      <c r="N188" s="280">
        <v>5550</v>
      </c>
      <c r="O188" s="280">
        <v>1573701</v>
      </c>
      <c r="P188" s="280">
        <v>2010000</v>
      </c>
      <c r="Q188" s="280">
        <v>730000</v>
      </c>
      <c r="R188" s="280">
        <v>349000</v>
      </c>
      <c r="S188" s="280">
        <v>13960666</v>
      </c>
      <c r="T188" s="17"/>
    </row>
    <row r="189" spans="1:20">
      <c r="A189" s="1083"/>
      <c r="B189" s="92" t="s">
        <v>59</v>
      </c>
      <c r="C189" s="280">
        <v>1040000</v>
      </c>
      <c r="D189" s="280">
        <v>290000</v>
      </c>
      <c r="E189" s="280">
        <v>24000</v>
      </c>
      <c r="F189" s="280">
        <v>910000</v>
      </c>
      <c r="G189" s="280">
        <v>36000</v>
      </c>
      <c r="H189" s="280">
        <v>1470013</v>
      </c>
      <c r="I189" s="280">
        <v>838090</v>
      </c>
      <c r="J189" s="518">
        <v>269830</v>
      </c>
      <c r="K189" s="280">
        <v>2510</v>
      </c>
      <c r="L189" s="280">
        <v>247000</v>
      </c>
      <c r="M189" s="280">
        <v>2930000</v>
      </c>
      <c r="N189" s="280" t="s">
        <v>101</v>
      </c>
      <c r="O189" s="280">
        <v>24527671</v>
      </c>
      <c r="P189" s="280">
        <v>8100000</v>
      </c>
      <c r="Q189" s="280">
        <v>240000</v>
      </c>
      <c r="R189" s="280">
        <v>262000</v>
      </c>
      <c r="S189" s="280">
        <v>41188024</v>
      </c>
      <c r="T189" s="17"/>
    </row>
    <row r="190" spans="1:20">
      <c r="A190" s="1083"/>
      <c r="B190" s="92" t="s">
        <v>58</v>
      </c>
      <c r="C190" s="280">
        <v>4100000</v>
      </c>
      <c r="D190" s="280">
        <v>1700000</v>
      </c>
      <c r="E190" s="280">
        <v>122000</v>
      </c>
      <c r="F190" s="280">
        <v>4100000</v>
      </c>
      <c r="G190" s="280">
        <v>270000</v>
      </c>
      <c r="H190" s="280">
        <v>838650</v>
      </c>
      <c r="I190" s="280">
        <v>1498100</v>
      </c>
      <c r="J190" s="280">
        <v>5356545</v>
      </c>
      <c r="K190" s="280">
        <v>25702</v>
      </c>
      <c r="L190" s="280">
        <v>4360000</v>
      </c>
      <c r="M190" s="280">
        <v>2235000</v>
      </c>
      <c r="N190" s="280">
        <v>5500</v>
      </c>
      <c r="O190" s="280">
        <v>6027996.0378363896</v>
      </c>
      <c r="P190" s="280">
        <v>16300000</v>
      </c>
      <c r="Q190" s="280">
        <v>2500000</v>
      </c>
      <c r="R190" s="280">
        <v>4143000</v>
      </c>
      <c r="S190" s="280">
        <v>53556393.037836388</v>
      </c>
      <c r="T190" s="17"/>
    </row>
    <row r="191" spans="1:20">
      <c r="A191" s="1083">
        <v>2014</v>
      </c>
      <c r="B191" s="92" t="s">
        <v>61</v>
      </c>
      <c r="C191" s="280">
        <v>4895000</v>
      </c>
      <c r="D191" s="280">
        <v>2600000</v>
      </c>
      <c r="E191" s="280">
        <v>50000</v>
      </c>
      <c r="F191" s="280">
        <v>949425</v>
      </c>
      <c r="G191" s="280">
        <v>620032</v>
      </c>
      <c r="H191" s="280">
        <v>540133</v>
      </c>
      <c r="I191" s="280">
        <v>10198800</v>
      </c>
      <c r="J191" s="518">
        <v>1404437</v>
      </c>
      <c r="K191" s="280">
        <v>6041</v>
      </c>
      <c r="L191" s="280">
        <v>1798000</v>
      </c>
      <c r="M191" s="280">
        <v>2882489</v>
      </c>
      <c r="N191" s="280" t="s">
        <v>101</v>
      </c>
      <c r="O191" s="280">
        <v>13915301</v>
      </c>
      <c r="P191" s="280">
        <v>24100000</v>
      </c>
      <c r="Q191" s="280">
        <v>4085000</v>
      </c>
      <c r="R191" s="280">
        <v>4868000</v>
      </c>
      <c r="S191" s="280">
        <v>72912658</v>
      </c>
      <c r="T191" s="17"/>
    </row>
    <row r="192" spans="1:20">
      <c r="A192" s="1083"/>
      <c r="B192" s="92" t="s">
        <v>60</v>
      </c>
      <c r="C192" s="280">
        <v>2874400</v>
      </c>
      <c r="D192" s="280">
        <v>14000</v>
      </c>
      <c r="E192" s="280" t="s">
        <v>25</v>
      </c>
      <c r="F192" s="280">
        <v>991727</v>
      </c>
      <c r="G192" s="280">
        <v>39808</v>
      </c>
      <c r="H192" s="280">
        <v>63415</v>
      </c>
      <c r="I192" s="280">
        <v>1585600</v>
      </c>
      <c r="J192" s="280">
        <v>3128599</v>
      </c>
      <c r="K192" s="280">
        <v>17511</v>
      </c>
      <c r="L192" s="280">
        <v>1872000</v>
      </c>
      <c r="M192" s="280">
        <v>87206</v>
      </c>
      <c r="N192" s="280" t="s">
        <v>101</v>
      </c>
      <c r="O192" s="280">
        <v>1562422</v>
      </c>
      <c r="P192" s="280">
        <v>2010000</v>
      </c>
      <c r="Q192" s="280">
        <v>1100000</v>
      </c>
      <c r="R192" s="280">
        <v>238000</v>
      </c>
      <c r="S192" s="280">
        <v>15584688</v>
      </c>
      <c r="T192" s="17"/>
    </row>
    <row r="193" spans="1:20">
      <c r="A193" s="1083"/>
      <c r="B193" s="92" t="s">
        <v>59</v>
      </c>
      <c r="C193" s="280">
        <v>1093800</v>
      </c>
      <c r="D193" s="280">
        <v>300000</v>
      </c>
      <c r="E193" s="280">
        <v>24000</v>
      </c>
      <c r="F193" s="280">
        <v>909514</v>
      </c>
      <c r="G193" s="280">
        <v>15983</v>
      </c>
      <c r="H193" s="280">
        <v>1346596</v>
      </c>
      <c r="I193" s="280">
        <v>833480</v>
      </c>
      <c r="J193" s="518">
        <v>275537</v>
      </c>
      <c r="K193" s="280">
        <v>2722</v>
      </c>
      <c r="L193" s="280">
        <v>218000</v>
      </c>
      <c r="M193" s="280">
        <v>2044156</v>
      </c>
      <c r="N193" s="280" t="s">
        <v>101</v>
      </c>
      <c r="O193" s="280">
        <v>24122558</v>
      </c>
      <c r="P193" s="280">
        <v>4400000</v>
      </c>
      <c r="Q193" s="280">
        <v>240000</v>
      </c>
      <c r="R193" s="280">
        <v>313000</v>
      </c>
      <c r="S193" s="280">
        <v>36145866</v>
      </c>
      <c r="T193" s="17"/>
    </row>
    <row r="194" spans="1:20">
      <c r="A194" s="1083"/>
      <c r="B194" s="92" t="s">
        <v>58</v>
      </c>
      <c r="C194" s="280">
        <v>4277150</v>
      </c>
      <c r="D194" s="280">
        <v>1950000</v>
      </c>
      <c r="E194" s="280">
        <v>122000</v>
      </c>
      <c r="F194" s="280">
        <v>4082627</v>
      </c>
      <c r="G194" s="280">
        <v>441137</v>
      </c>
      <c r="H194" s="280">
        <v>824698</v>
      </c>
      <c r="I194" s="280">
        <v>1595530</v>
      </c>
      <c r="J194" s="280">
        <v>5882106</v>
      </c>
      <c r="K194" s="280">
        <v>26558</v>
      </c>
      <c r="L194" s="280">
        <v>4780644</v>
      </c>
      <c r="M194" s="280">
        <v>1618204</v>
      </c>
      <c r="N194" s="280" t="s">
        <v>101</v>
      </c>
      <c r="O194" s="280">
        <v>5971207</v>
      </c>
      <c r="P194" s="280">
        <v>15000000</v>
      </c>
      <c r="Q194" s="280">
        <v>2600000</v>
      </c>
      <c r="R194" s="280">
        <v>4243000</v>
      </c>
      <c r="S194" s="280">
        <v>53292331</v>
      </c>
      <c r="T194" s="17"/>
    </row>
    <row r="195" spans="1:20">
      <c r="A195" s="1083">
        <v>2015</v>
      </c>
      <c r="B195" s="92" t="s">
        <v>61</v>
      </c>
      <c r="C195" s="280">
        <v>4990113</v>
      </c>
      <c r="D195" s="280">
        <v>2800000</v>
      </c>
      <c r="E195" s="280">
        <v>50307</v>
      </c>
      <c r="F195" s="280">
        <v>1005385</v>
      </c>
      <c r="G195" s="280">
        <v>611874</v>
      </c>
      <c r="H195" s="280" t="s">
        <v>390</v>
      </c>
      <c r="I195" s="280">
        <v>10280300</v>
      </c>
      <c r="J195" s="518">
        <v>1470895</v>
      </c>
      <c r="K195" s="280">
        <v>5898</v>
      </c>
      <c r="L195" s="280">
        <v>2066768</v>
      </c>
      <c r="M195" s="280">
        <v>2770545</v>
      </c>
      <c r="N195" s="280">
        <v>503</v>
      </c>
      <c r="O195" s="280">
        <v>13694582</v>
      </c>
      <c r="P195" s="280">
        <v>22800000</v>
      </c>
      <c r="Q195" s="280">
        <v>4127931</v>
      </c>
      <c r="R195" s="280">
        <v>5477034</v>
      </c>
      <c r="S195" s="280">
        <v>72152135</v>
      </c>
      <c r="T195" s="17"/>
    </row>
    <row r="196" spans="1:20">
      <c r="A196" s="1083"/>
      <c r="B196" s="92" t="s">
        <v>60</v>
      </c>
      <c r="C196" s="280">
        <v>3140107</v>
      </c>
      <c r="D196" s="280">
        <v>14500</v>
      </c>
      <c r="E196" s="280" t="s">
        <v>25</v>
      </c>
      <c r="F196" s="280">
        <v>994569</v>
      </c>
      <c r="G196" s="280">
        <v>35132</v>
      </c>
      <c r="H196" s="280" t="s">
        <v>391</v>
      </c>
      <c r="I196" s="280">
        <v>1625200</v>
      </c>
      <c r="J196" s="280">
        <v>3645626</v>
      </c>
      <c r="K196" s="280">
        <v>21964</v>
      </c>
      <c r="L196" s="280">
        <v>1588325</v>
      </c>
      <c r="M196" s="280">
        <v>82470</v>
      </c>
      <c r="N196" s="280" t="s">
        <v>387</v>
      </c>
      <c r="O196" s="280">
        <v>1522714</v>
      </c>
      <c r="P196" s="280">
        <v>2010000</v>
      </c>
      <c r="Q196" s="280">
        <v>1043004</v>
      </c>
      <c r="R196" s="280">
        <v>345249</v>
      </c>
      <c r="S196" s="280">
        <v>16068860</v>
      </c>
      <c r="T196" s="17"/>
    </row>
    <row r="197" spans="1:20">
      <c r="A197" s="1083"/>
      <c r="B197" s="92" t="s">
        <v>59</v>
      </c>
      <c r="C197" s="280">
        <v>1120891</v>
      </c>
      <c r="D197" s="280">
        <v>300000</v>
      </c>
      <c r="E197" s="280">
        <v>24228</v>
      </c>
      <c r="F197" s="280">
        <v>909515</v>
      </c>
      <c r="G197" s="280">
        <v>36014</v>
      </c>
      <c r="H197" s="280" t="s">
        <v>392</v>
      </c>
      <c r="I197" s="280">
        <v>855800</v>
      </c>
      <c r="J197" s="518">
        <v>286974</v>
      </c>
      <c r="K197" s="280">
        <v>2752</v>
      </c>
      <c r="L197" s="280">
        <v>136872</v>
      </c>
      <c r="M197" s="280">
        <v>1973393</v>
      </c>
      <c r="N197" s="280" t="s">
        <v>101</v>
      </c>
      <c r="O197" s="280">
        <v>23937984</v>
      </c>
      <c r="P197" s="280">
        <v>7000000</v>
      </c>
      <c r="Q197" s="280">
        <v>153139</v>
      </c>
      <c r="R197" s="280">
        <v>456627</v>
      </c>
      <c r="S197" s="280">
        <v>37196689</v>
      </c>
      <c r="T197" s="17"/>
    </row>
    <row r="198" spans="1:20">
      <c r="A198" s="1083"/>
      <c r="B198" s="92" t="s">
        <v>58</v>
      </c>
      <c r="C198" s="280">
        <v>4385978</v>
      </c>
      <c r="D198" s="280">
        <v>2150000</v>
      </c>
      <c r="E198" s="280">
        <v>121394</v>
      </c>
      <c r="F198" s="280">
        <v>4093458</v>
      </c>
      <c r="G198" s="280">
        <v>267871</v>
      </c>
      <c r="H198" s="280" t="s">
        <v>393</v>
      </c>
      <c r="I198" s="280">
        <v>1556680</v>
      </c>
      <c r="J198" s="280">
        <v>6545306</v>
      </c>
      <c r="K198" s="280">
        <v>26809</v>
      </c>
      <c r="L198" s="280">
        <v>3256487</v>
      </c>
      <c r="M198" s="280">
        <v>1868535</v>
      </c>
      <c r="N198" s="280" t="s">
        <v>388</v>
      </c>
      <c r="O198" s="280">
        <v>5872332</v>
      </c>
      <c r="P198" s="280">
        <v>15600000</v>
      </c>
      <c r="Q198" s="280">
        <v>3290643</v>
      </c>
      <c r="R198" s="280">
        <v>4049528</v>
      </c>
      <c r="S198" s="280">
        <v>53089541</v>
      </c>
      <c r="T198" s="17"/>
    </row>
    <row r="199" spans="1:20">
      <c r="A199" s="1083">
        <v>2016</v>
      </c>
      <c r="B199" s="92" t="s">
        <v>61</v>
      </c>
      <c r="C199" s="280">
        <v>4969627</v>
      </c>
      <c r="D199" s="280">
        <v>1500000</v>
      </c>
      <c r="E199" s="280">
        <v>50739</v>
      </c>
      <c r="F199" s="280">
        <v>1044259</v>
      </c>
      <c r="G199" s="280">
        <v>612273</v>
      </c>
      <c r="H199" s="298">
        <v>494007</v>
      </c>
      <c r="I199" s="280">
        <v>10352500</v>
      </c>
      <c r="J199" s="518">
        <v>1539907</v>
      </c>
      <c r="K199" s="280">
        <v>4533</v>
      </c>
      <c r="L199" s="280">
        <v>2247771</v>
      </c>
      <c r="M199" s="280">
        <v>3173767</v>
      </c>
      <c r="N199" s="280">
        <v>270</v>
      </c>
      <c r="O199" s="280">
        <v>13400272</v>
      </c>
      <c r="P199" s="280">
        <v>26935923</v>
      </c>
      <c r="Q199" s="280">
        <v>3821761</v>
      </c>
      <c r="R199" s="280">
        <v>5528242</v>
      </c>
      <c r="S199" s="280">
        <v>75624841</v>
      </c>
      <c r="T199" s="17"/>
    </row>
    <row r="200" spans="1:20">
      <c r="A200" s="1083"/>
      <c r="B200" s="92" t="s">
        <v>60</v>
      </c>
      <c r="C200" s="280">
        <v>3181103</v>
      </c>
      <c r="D200" s="280">
        <v>3127</v>
      </c>
      <c r="E200" s="280" t="s">
        <v>25</v>
      </c>
      <c r="F200" s="280">
        <v>991509</v>
      </c>
      <c r="G200" s="280">
        <v>35499</v>
      </c>
      <c r="H200" s="298">
        <v>83190</v>
      </c>
      <c r="I200" s="280">
        <v>1669000</v>
      </c>
      <c r="J200" s="280">
        <v>3301818</v>
      </c>
      <c r="K200" s="280">
        <v>24161</v>
      </c>
      <c r="L200" s="280">
        <v>1779649</v>
      </c>
      <c r="M200" s="280">
        <v>83513</v>
      </c>
      <c r="N200" s="280">
        <v>4755</v>
      </c>
      <c r="O200" s="280">
        <v>1512452.6450578861</v>
      </c>
      <c r="P200" s="280">
        <v>515901</v>
      </c>
      <c r="Q200" s="280">
        <v>1056925</v>
      </c>
      <c r="R200" s="280">
        <v>425540</v>
      </c>
      <c r="S200" s="280">
        <v>14668142.645057887</v>
      </c>
      <c r="T200" s="17"/>
    </row>
    <row r="201" spans="1:20">
      <c r="A201" s="1083"/>
      <c r="B201" s="92" t="s">
        <v>59</v>
      </c>
      <c r="C201" s="280">
        <v>1131060</v>
      </c>
      <c r="D201" s="280">
        <v>239775</v>
      </c>
      <c r="E201" s="280">
        <v>24603</v>
      </c>
      <c r="F201" s="280">
        <v>909524</v>
      </c>
      <c r="G201" s="280">
        <v>37276</v>
      </c>
      <c r="H201" s="298">
        <v>1432065</v>
      </c>
      <c r="I201" s="280">
        <v>891130</v>
      </c>
      <c r="J201" s="518">
        <v>302090</v>
      </c>
      <c r="K201" s="280">
        <v>2845</v>
      </c>
      <c r="L201" s="280">
        <v>168456</v>
      </c>
      <c r="M201" s="280">
        <v>1746642</v>
      </c>
      <c r="N201" s="280" t="s">
        <v>101</v>
      </c>
      <c r="O201" s="280">
        <v>23287247</v>
      </c>
      <c r="P201" s="280">
        <v>5751090</v>
      </c>
      <c r="Q201" s="280">
        <v>253446</v>
      </c>
      <c r="R201" s="280">
        <v>504305</v>
      </c>
      <c r="S201" s="280">
        <v>36645124</v>
      </c>
      <c r="T201" s="17"/>
    </row>
    <row r="202" spans="1:20">
      <c r="A202" s="1083"/>
      <c r="B202" s="92" t="s">
        <v>58</v>
      </c>
      <c r="C202" s="280">
        <v>4451099</v>
      </c>
      <c r="D202" s="280">
        <v>1352284</v>
      </c>
      <c r="E202" s="280">
        <v>121098</v>
      </c>
      <c r="F202" s="280">
        <v>4097076</v>
      </c>
      <c r="G202" s="280">
        <v>254173</v>
      </c>
      <c r="H202" s="298">
        <v>700509</v>
      </c>
      <c r="I202" s="280">
        <v>1595500</v>
      </c>
      <c r="J202" s="280">
        <v>7348361</v>
      </c>
      <c r="K202" s="280">
        <v>26959</v>
      </c>
      <c r="L202" s="280">
        <v>3899133</v>
      </c>
      <c r="M202" s="280">
        <v>1968614</v>
      </c>
      <c r="N202" s="280">
        <v>5571</v>
      </c>
      <c r="O202" s="280">
        <v>5618473</v>
      </c>
      <c r="P202" s="280">
        <v>18779631</v>
      </c>
      <c r="Q202" s="280">
        <v>2693358</v>
      </c>
      <c r="R202" s="280">
        <v>3393964</v>
      </c>
      <c r="S202" s="280">
        <v>56264803</v>
      </c>
      <c r="T202" s="17"/>
    </row>
    <row r="203" spans="1:20">
      <c r="A203" s="1083">
        <v>2017</v>
      </c>
      <c r="B203" s="92" t="s">
        <v>61</v>
      </c>
      <c r="C203" s="280">
        <v>4996656</v>
      </c>
      <c r="D203" s="280">
        <v>1100375</v>
      </c>
      <c r="E203" s="280">
        <v>50602</v>
      </c>
      <c r="F203" s="280">
        <v>1080993</v>
      </c>
      <c r="G203" s="280">
        <v>619540</v>
      </c>
      <c r="H203" s="298">
        <v>461573</v>
      </c>
      <c r="I203" s="298">
        <v>9971890</v>
      </c>
      <c r="J203" s="518">
        <v>1655389</v>
      </c>
      <c r="K203" s="280">
        <v>3815</v>
      </c>
      <c r="L203" s="280">
        <v>2192128</v>
      </c>
      <c r="M203" s="280">
        <v>2978501</v>
      </c>
      <c r="N203" s="280">
        <v>290</v>
      </c>
      <c r="O203" s="280">
        <v>12953388</v>
      </c>
      <c r="P203" s="280">
        <v>26519776</v>
      </c>
      <c r="Q203" s="280">
        <v>3765768</v>
      </c>
      <c r="R203" s="280">
        <v>5333343</v>
      </c>
      <c r="S203" s="280">
        <v>74034817</v>
      </c>
      <c r="T203" s="17"/>
    </row>
    <row r="204" spans="1:20">
      <c r="A204" s="1083"/>
      <c r="B204" s="92" t="s">
        <v>60</v>
      </c>
      <c r="C204" s="280">
        <v>3384819</v>
      </c>
      <c r="D204" s="280">
        <v>1437</v>
      </c>
      <c r="E204" s="280" t="s">
        <v>25</v>
      </c>
      <c r="F204" s="280">
        <v>988947</v>
      </c>
      <c r="G204" s="280">
        <v>35354</v>
      </c>
      <c r="H204" s="298">
        <v>38689</v>
      </c>
      <c r="I204" s="298">
        <v>1689400</v>
      </c>
      <c r="J204" s="280">
        <v>3785291</v>
      </c>
      <c r="K204" s="280">
        <v>21445</v>
      </c>
      <c r="L204" s="280">
        <v>1158476</v>
      </c>
      <c r="M204" s="280">
        <v>87221</v>
      </c>
      <c r="N204" s="280">
        <v>4745</v>
      </c>
      <c r="O204" s="280">
        <v>1480839</v>
      </c>
      <c r="P204" s="280">
        <v>518023</v>
      </c>
      <c r="Q204" s="280">
        <v>1098640</v>
      </c>
      <c r="R204" s="280">
        <v>242020</v>
      </c>
      <c r="S204" s="280">
        <v>14548946</v>
      </c>
      <c r="T204" s="17"/>
    </row>
    <row r="205" spans="1:20">
      <c r="A205" s="1083"/>
      <c r="B205" s="92" t="s">
        <v>59</v>
      </c>
      <c r="C205" s="280">
        <v>1148880</v>
      </c>
      <c r="D205" s="280">
        <v>234621</v>
      </c>
      <c r="E205" s="280">
        <v>24673</v>
      </c>
      <c r="F205" s="280">
        <v>910103</v>
      </c>
      <c r="G205" s="280">
        <v>38570</v>
      </c>
      <c r="H205" s="298">
        <v>2041479</v>
      </c>
      <c r="I205" s="298">
        <v>826390</v>
      </c>
      <c r="J205" s="518">
        <v>317491</v>
      </c>
      <c r="K205" s="280">
        <v>2934</v>
      </c>
      <c r="L205" s="280">
        <v>233222</v>
      </c>
      <c r="M205" s="280">
        <v>1679176</v>
      </c>
      <c r="N205" s="280" t="s">
        <v>101</v>
      </c>
      <c r="O205" s="280">
        <v>22688930</v>
      </c>
      <c r="P205" s="280">
        <v>7332299</v>
      </c>
      <c r="Q205" s="280">
        <v>257248</v>
      </c>
      <c r="R205" s="280">
        <v>349828</v>
      </c>
      <c r="S205" s="280">
        <v>38110454</v>
      </c>
      <c r="T205" s="17"/>
    </row>
    <row r="206" spans="1:20">
      <c r="A206" s="1083"/>
      <c r="B206" s="92" t="s">
        <v>58</v>
      </c>
      <c r="C206" s="280">
        <v>4530221</v>
      </c>
      <c r="D206" s="280">
        <v>1199661</v>
      </c>
      <c r="E206" s="280">
        <v>121043</v>
      </c>
      <c r="F206" s="280">
        <v>4101065</v>
      </c>
      <c r="G206" s="280">
        <v>251729</v>
      </c>
      <c r="H206" s="298">
        <v>972701</v>
      </c>
      <c r="I206" s="298">
        <v>1433400</v>
      </c>
      <c r="J206" s="280">
        <v>7718938</v>
      </c>
      <c r="K206" s="280">
        <v>25618</v>
      </c>
      <c r="L206" s="280">
        <v>2886784</v>
      </c>
      <c r="M206" s="280">
        <v>2005838</v>
      </c>
      <c r="N206" s="280">
        <v>5600</v>
      </c>
      <c r="O206" s="280">
        <v>5474800</v>
      </c>
      <c r="P206" s="280">
        <v>18017462</v>
      </c>
      <c r="Q206" s="280">
        <v>2756086</v>
      </c>
      <c r="R206" s="280">
        <v>4692803</v>
      </c>
      <c r="S206" s="280">
        <v>56308249</v>
      </c>
      <c r="T206" s="17"/>
    </row>
    <row r="207" spans="1:20">
      <c r="A207" s="1083">
        <v>2018</v>
      </c>
      <c r="B207" s="92" t="s">
        <v>61</v>
      </c>
      <c r="C207" s="280">
        <v>5044205</v>
      </c>
      <c r="D207" s="280">
        <v>1100000</v>
      </c>
      <c r="E207" s="280">
        <v>50705</v>
      </c>
      <c r="F207" s="280">
        <v>1144766</v>
      </c>
      <c r="G207" s="280">
        <v>621525</v>
      </c>
      <c r="H207" s="298">
        <v>453292</v>
      </c>
      <c r="I207" s="298">
        <v>8605900</v>
      </c>
      <c r="J207" s="518">
        <v>1763704</v>
      </c>
      <c r="K207" s="280">
        <v>3985</v>
      </c>
      <c r="L207" s="280">
        <v>2381894</v>
      </c>
      <c r="M207" s="280">
        <v>2895379</v>
      </c>
      <c r="N207" s="280">
        <v>273</v>
      </c>
      <c r="O207" s="280">
        <v>12789515</v>
      </c>
      <c r="P207" s="280">
        <v>27282702</v>
      </c>
      <c r="Q207" s="280">
        <v>3714667</v>
      </c>
      <c r="R207" s="280">
        <v>5404875</v>
      </c>
      <c r="S207" s="280">
        <v>74974356</v>
      </c>
      <c r="T207" s="17"/>
    </row>
    <row r="208" spans="1:20">
      <c r="A208" s="1083"/>
      <c r="B208" s="92" t="s">
        <v>60</v>
      </c>
      <c r="C208" s="280">
        <v>3584909</v>
      </c>
      <c r="D208" s="280">
        <v>1150</v>
      </c>
      <c r="E208" s="280" t="s">
        <v>25</v>
      </c>
      <c r="F208" s="280">
        <v>992322</v>
      </c>
      <c r="G208" s="280">
        <v>35475</v>
      </c>
      <c r="H208" s="298">
        <v>49282</v>
      </c>
      <c r="I208" s="298">
        <v>1731100</v>
      </c>
      <c r="J208" s="280">
        <v>6388283</v>
      </c>
      <c r="K208" s="280">
        <v>19662</v>
      </c>
      <c r="L208" s="280">
        <v>1676415</v>
      </c>
      <c r="M208" s="280">
        <v>94804</v>
      </c>
      <c r="N208" s="280">
        <v>4647</v>
      </c>
      <c r="O208" s="280">
        <v>1453611.5076923079</v>
      </c>
      <c r="P208" s="280">
        <v>520853</v>
      </c>
      <c r="Q208" s="280">
        <v>1082765</v>
      </c>
      <c r="R208" s="280">
        <v>211821</v>
      </c>
      <c r="S208" s="280">
        <v>17823555.507692307</v>
      </c>
      <c r="T208" s="17"/>
    </row>
    <row r="209" spans="1:20">
      <c r="A209" s="1083"/>
      <c r="B209" s="92" t="s">
        <v>59</v>
      </c>
      <c r="C209" s="280">
        <v>1169552</v>
      </c>
      <c r="D209" s="280">
        <v>221357</v>
      </c>
      <c r="E209" s="280">
        <v>24861</v>
      </c>
      <c r="F209" s="280">
        <v>911243</v>
      </c>
      <c r="G209" s="280">
        <v>39423</v>
      </c>
      <c r="H209" s="298">
        <v>1613370</v>
      </c>
      <c r="I209" s="298">
        <v>841270</v>
      </c>
      <c r="J209" s="518">
        <v>331272</v>
      </c>
      <c r="K209" s="280">
        <v>3863</v>
      </c>
      <c r="L209" s="280">
        <v>228490000</v>
      </c>
      <c r="M209" s="280">
        <v>1857789</v>
      </c>
      <c r="N209" s="280" t="s">
        <v>101</v>
      </c>
      <c r="O209" s="280">
        <v>22500072</v>
      </c>
      <c r="P209" s="280">
        <v>7945775</v>
      </c>
      <c r="Q209" s="280">
        <v>261712</v>
      </c>
      <c r="R209" s="280">
        <v>284015</v>
      </c>
      <c r="S209" s="280">
        <v>266502279</v>
      </c>
      <c r="T209" s="17"/>
    </row>
    <row r="210" spans="1:20">
      <c r="A210" s="1083"/>
      <c r="B210" s="92" t="s">
        <v>58</v>
      </c>
      <c r="C210" s="280">
        <v>4625156</v>
      </c>
      <c r="D210" s="280">
        <v>1338029</v>
      </c>
      <c r="E210" s="280">
        <v>121114</v>
      </c>
      <c r="F210" s="280">
        <v>4105026</v>
      </c>
      <c r="G210" s="280">
        <v>248229</v>
      </c>
      <c r="H210" s="298">
        <v>909554</v>
      </c>
      <c r="I210" s="298">
        <v>1450500</v>
      </c>
      <c r="J210" s="280">
        <v>8374006</v>
      </c>
      <c r="K210" s="280">
        <v>26026</v>
      </c>
      <c r="L210" s="280">
        <v>3407248</v>
      </c>
      <c r="M210" s="280">
        <v>1909368</v>
      </c>
      <c r="N210" s="280">
        <v>5630</v>
      </c>
      <c r="O210" s="280">
        <v>5404600.4666666668</v>
      </c>
      <c r="P210" s="280">
        <v>18497912</v>
      </c>
      <c r="Q210" s="280">
        <v>2822168</v>
      </c>
      <c r="R210" s="280">
        <v>4896838</v>
      </c>
      <c r="S210" s="280">
        <v>58231568.466666669</v>
      </c>
      <c r="T210" s="17"/>
    </row>
    <row r="211" spans="1:20">
      <c r="A211" s="1083">
        <v>2019</v>
      </c>
      <c r="B211" s="92" t="s">
        <v>61</v>
      </c>
      <c r="C211" s="280">
        <v>5091755</v>
      </c>
      <c r="D211" s="280">
        <v>1100000</v>
      </c>
      <c r="E211" s="280">
        <v>50808</v>
      </c>
      <c r="F211" s="280">
        <v>1211912</v>
      </c>
      <c r="G211" s="280">
        <v>623509</v>
      </c>
      <c r="H211" s="298">
        <v>360602</v>
      </c>
      <c r="I211" s="298">
        <v>8700000</v>
      </c>
      <c r="J211" s="518">
        <v>1867034.4107110698</v>
      </c>
      <c r="K211" s="280">
        <v>3484</v>
      </c>
      <c r="L211" s="280">
        <v>2483475</v>
      </c>
      <c r="M211" s="280">
        <v>2929435</v>
      </c>
      <c r="N211" s="280">
        <v>222</v>
      </c>
      <c r="O211" s="280">
        <v>12558635</v>
      </c>
      <c r="P211" s="280">
        <v>27821063</v>
      </c>
      <c r="Q211" s="280">
        <v>3683859</v>
      </c>
      <c r="R211" s="280">
        <v>5058000</v>
      </c>
      <c r="S211" s="280">
        <v>74828993.410711065</v>
      </c>
      <c r="T211" s="17"/>
    </row>
    <row r="212" spans="1:20">
      <c r="A212" s="1083"/>
      <c r="B212" s="92" t="s">
        <v>60</v>
      </c>
      <c r="C212" s="280">
        <v>3784999</v>
      </c>
      <c r="D212" s="280">
        <v>2089</v>
      </c>
      <c r="E212" s="280" t="s">
        <v>25</v>
      </c>
      <c r="F212" s="280">
        <v>995584</v>
      </c>
      <c r="G212" s="280">
        <v>35596</v>
      </c>
      <c r="H212" s="298">
        <v>53507</v>
      </c>
      <c r="I212" s="298">
        <v>1763200</v>
      </c>
      <c r="J212" s="280">
        <v>7283584</v>
      </c>
      <c r="K212" s="280">
        <v>20897</v>
      </c>
      <c r="L212" s="280">
        <v>1734373</v>
      </c>
      <c r="M212" s="280">
        <v>97099</v>
      </c>
      <c r="N212" s="280">
        <v>4618</v>
      </c>
      <c r="O212" s="280">
        <v>1389659</v>
      </c>
      <c r="P212" s="280">
        <v>523563</v>
      </c>
      <c r="Q212" s="280">
        <v>1207294</v>
      </c>
      <c r="R212" s="280">
        <v>183000</v>
      </c>
      <c r="S212" s="280">
        <v>18480163</v>
      </c>
      <c r="T212" s="17"/>
    </row>
    <row r="213" spans="1:20">
      <c r="A213" s="1083"/>
      <c r="B213" s="92" t="s">
        <v>59</v>
      </c>
      <c r="C213" s="280">
        <v>1189533</v>
      </c>
      <c r="D213" s="280">
        <v>172931</v>
      </c>
      <c r="E213" s="280">
        <v>25048</v>
      </c>
      <c r="F213" s="280">
        <v>912789</v>
      </c>
      <c r="G213" s="280">
        <v>40276</v>
      </c>
      <c r="H213" s="298">
        <v>1539855</v>
      </c>
      <c r="I213" s="298">
        <v>856150</v>
      </c>
      <c r="J213" s="518">
        <v>351161.81172749004</v>
      </c>
      <c r="K213" s="280">
        <v>4622</v>
      </c>
      <c r="L213" s="280">
        <v>235774</v>
      </c>
      <c r="M213" s="280">
        <v>1705664</v>
      </c>
      <c r="N213" s="280" t="s">
        <v>101</v>
      </c>
      <c r="O213" s="280">
        <v>22085207</v>
      </c>
      <c r="P213" s="280">
        <v>8291176</v>
      </c>
      <c r="Q213" s="280">
        <v>266175</v>
      </c>
      <c r="R213" s="280">
        <v>353000</v>
      </c>
      <c r="S213" s="280">
        <v>38022691.811727494</v>
      </c>
      <c r="T213" s="17"/>
    </row>
    <row r="214" spans="1:20">
      <c r="A214" s="1083"/>
      <c r="B214" s="92" t="s">
        <v>58</v>
      </c>
      <c r="C214" s="280">
        <v>4720091</v>
      </c>
      <c r="D214" s="280">
        <v>1376688</v>
      </c>
      <c r="E214" s="280">
        <v>121184</v>
      </c>
      <c r="F214" s="280">
        <v>4111782</v>
      </c>
      <c r="G214" s="280">
        <v>244729</v>
      </c>
      <c r="H214" s="298">
        <v>749343</v>
      </c>
      <c r="I214" s="298">
        <v>1467600</v>
      </c>
      <c r="J214" s="280">
        <v>8964434</v>
      </c>
      <c r="K214" s="280">
        <v>25831</v>
      </c>
      <c r="L214" s="280">
        <v>3211395</v>
      </c>
      <c r="M214" s="280">
        <v>1887499</v>
      </c>
      <c r="N214" s="280">
        <v>5661</v>
      </c>
      <c r="O214" s="280">
        <v>5251038.5466666669</v>
      </c>
      <c r="P214" s="280">
        <v>18918816</v>
      </c>
      <c r="Q214" s="280">
        <v>2886889</v>
      </c>
      <c r="R214" s="280">
        <v>5721000</v>
      </c>
      <c r="S214" s="280">
        <v>59740556.546666667</v>
      </c>
      <c r="T214" s="17"/>
    </row>
    <row r="215" spans="1:20">
      <c r="A215" s="1083">
        <v>2020</v>
      </c>
      <c r="B215" s="92" t="s">
        <v>61</v>
      </c>
      <c r="C215" s="280">
        <v>11382000</v>
      </c>
      <c r="D215" s="280" t="s">
        <v>101</v>
      </c>
      <c r="E215" s="280" t="s">
        <v>101</v>
      </c>
      <c r="F215" s="280">
        <v>1343886</v>
      </c>
      <c r="G215" s="280" t="s">
        <v>101</v>
      </c>
      <c r="H215" s="280" t="s">
        <v>101</v>
      </c>
      <c r="I215" s="522">
        <v>7821018.5081997449</v>
      </c>
      <c r="J215" s="518">
        <v>1959100.9440000001</v>
      </c>
      <c r="K215" s="296">
        <v>4754</v>
      </c>
      <c r="L215" s="280">
        <v>2183857</v>
      </c>
      <c r="M215" s="296" t="s">
        <v>101</v>
      </c>
      <c r="N215" s="296" t="s">
        <v>101</v>
      </c>
      <c r="O215" s="280">
        <v>12297621</v>
      </c>
      <c r="P215" s="296"/>
      <c r="Q215" s="296"/>
      <c r="R215" s="296"/>
      <c r="S215" s="280">
        <v>27822578.943999998</v>
      </c>
      <c r="T215" s="17"/>
    </row>
    <row r="216" spans="1:20">
      <c r="A216" s="1083"/>
      <c r="B216" s="92" t="s">
        <v>60</v>
      </c>
      <c r="C216" s="280">
        <v>6907000</v>
      </c>
      <c r="D216" s="280" t="s">
        <v>101</v>
      </c>
      <c r="E216" s="280" t="s">
        <v>101</v>
      </c>
      <c r="F216" s="280">
        <v>999656</v>
      </c>
      <c r="G216" s="280" t="s">
        <v>101</v>
      </c>
      <c r="H216" s="280" t="s">
        <v>101</v>
      </c>
      <c r="I216" s="280">
        <v>1801700</v>
      </c>
      <c r="J216" s="296" t="s">
        <v>101</v>
      </c>
      <c r="K216" s="296">
        <v>20749</v>
      </c>
      <c r="L216" s="280">
        <v>1635011</v>
      </c>
      <c r="M216" s="296" t="s">
        <v>101</v>
      </c>
      <c r="N216" s="296" t="s">
        <v>101</v>
      </c>
      <c r="O216" s="280">
        <v>1356892</v>
      </c>
      <c r="P216" s="296"/>
      <c r="Q216" s="296"/>
      <c r="R216" s="296"/>
      <c r="S216" s="280">
        <v>9898903</v>
      </c>
      <c r="T216" s="17"/>
    </row>
    <row r="217" spans="1:20">
      <c r="A217" s="1083"/>
      <c r="B217" s="92" t="s">
        <v>59</v>
      </c>
      <c r="C217" s="280">
        <v>1791000</v>
      </c>
      <c r="D217" s="280" t="s">
        <v>101</v>
      </c>
      <c r="E217" s="280" t="s">
        <v>101</v>
      </c>
      <c r="F217" s="280">
        <v>914328</v>
      </c>
      <c r="G217" s="280" t="s">
        <v>101</v>
      </c>
      <c r="H217" s="280" t="s">
        <v>101</v>
      </c>
      <c r="I217" s="522">
        <v>871030</v>
      </c>
      <c r="J217" s="518">
        <v>373715</v>
      </c>
      <c r="K217" s="296">
        <v>4626</v>
      </c>
      <c r="L217" s="280">
        <v>155484</v>
      </c>
      <c r="M217" s="296" t="s">
        <v>101</v>
      </c>
      <c r="N217" s="296" t="s">
        <v>101</v>
      </c>
      <c r="O217" s="280">
        <v>21604708</v>
      </c>
      <c r="P217" s="296"/>
      <c r="Q217" s="296"/>
      <c r="R217" s="296"/>
      <c r="S217" s="280">
        <v>23924907</v>
      </c>
      <c r="T217" s="17"/>
    </row>
    <row r="218" spans="1:20">
      <c r="A218" s="1083"/>
      <c r="B218" s="92" t="s">
        <v>58</v>
      </c>
      <c r="C218" s="280">
        <v>14946000</v>
      </c>
      <c r="D218" s="280" t="s">
        <v>101</v>
      </c>
      <c r="E218" s="280" t="s">
        <v>101</v>
      </c>
      <c r="F218" s="280">
        <v>4118849</v>
      </c>
      <c r="G218" s="280" t="s">
        <v>101</v>
      </c>
      <c r="H218" s="280" t="s">
        <v>101</v>
      </c>
      <c r="I218" s="522">
        <v>1484700</v>
      </c>
      <c r="J218" s="296" t="s">
        <v>101</v>
      </c>
      <c r="K218" s="296">
        <v>25782</v>
      </c>
      <c r="L218" s="280">
        <v>4641203</v>
      </c>
      <c r="M218" s="296" t="s">
        <v>101</v>
      </c>
      <c r="N218" s="296" t="s">
        <v>101</v>
      </c>
      <c r="O218" s="280">
        <v>5170126.9116790127</v>
      </c>
      <c r="P218" s="296"/>
      <c r="Q218" s="296"/>
      <c r="R218" s="296"/>
      <c r="S218" s="280">
        <v>24757329.911679015</v>
      </c>
      <c r="T218" s="17"/>
    </row>
    <row r="219" spans="1:20">
      <c r="A219" s="1083">
        <v>2021</v>
      </c>
      <c r="B219" s="92" t="s">
        <v>61</v>
      </c>
      <c r="C219" s="296" t="s">
        <v>101</v>
      </c>
      <c r="D219" s="296" t="s">
        <v>101</v>
      </c>
      <c r="E219" s="296" t="s">
        <v>101</v>
      </c>
      <c r="F219" s="296" t="s">
        <v>101</v>
      </c>
      <c r="G219" s="296" t="s">
        <v>101</v>
      </c>
      <c r="H219" s="296" t="s">
        <v>101</v>
      </c>
      <c r="I219" s="522">
        <v>7030842.5868509151</v>
      </c>
      <c r="J219" s="296" t="s">
        <v>101</v>
      </c>
      <c r="K219" s="296">
        <v>3734</v>
      </c>
      <c r="L219" s="296" t="s">
        <v>101</v>
      </c>
      <c r="M219" s="296" t="s">
        <v>101</v>
      </c>
      <c r="N219" s="296" t="s">
        <v>101</v>
      </c>
      <c r="O219" s="280">
        <v>12232115</v>
      </c>
      <c r="P219" s="296"/>
      <c r="Q219" s="296"/>
      <c r="R219" s="296"/>
      <c r="S219" s="296"/>
      <c r="T219" s="17"/>
    </row>
    <row r="220" spans="1:20">
      <c r="A220" s="1083"/>
      <c r="B220" s="92" t="s">
        <v>60</v>
      </c>
      <c r="C220" s="296" t="s">
        <v>101</v>
      </c>
      <c r="D220" s="296" t="s">
        <v>101</v>
      </c>
      <c r="E220" s="296" t="s">
        <v>101</v>
      </c>
      <c r="F220" s="296" t="s">
        <v>101</v>
      </c>
      <c r="G220" s="296" t="s">
        <v>101</v>
      </c>
      <c r="H220" s="296" t="s">
        <v>101</v>
      </c>
      <c r="I220" s="522">
        <v>2119795</v>
      </c>
      <c r="J220" s="296" t="s">
        <v>101</v>
      </c>
      <c r="K220" s="296">
        <v>22422</v>
      </c>
      <c r="L220" s="296" t="s">
        <v>101</v>
      </c>
      <c r="M220" s="296" t="s">
        <v>101</v>
      </c>
      <c r="N220" s="296" t="s">
        <v>101</v>
      </c>
      <c r="O220" s="280">
        <v>1344307</v>
      </c>
      <c r="P220" s="296"/>
      <c r="Q220" s="296"/>
      <c r="R220" s="296"/>
      <c r="S220" s="296"/>
      <c r="T220" s="17"/>
    </row>
    <row r="221" spans="1:20">
      <c r="A221" s="1083"/>
      <c r="B221" s="92" t="s">
        <v>59</v>
      </c>
      <c r="C221" s="296" t="s">
        <v>101</v>
      </c>
      <c r="D221" s="296" t="s">
        <v>101</v>
      </c>
      <c r="E221" s="296" t="s">
        <v>101</v>
      </c>
      <c r="F221" s="296" t="s">
        <v>101</v>
      </c>
      <c r="G221" s="296" t="s">
        <v>101</v>
      </c>
      <c r="H221" s="296" t="s">
        <v>101</v>
      </c>
      <c r="I221" s="522">
        <v>943200</v>
      </c>
      <c r="J221" s="296" t="s">
        <v>101</v>
      </c>
      <c r="K221" s="296">
        <v>5034</v>
      </c>
      <c r="L221" s="296" t="s">
        <v>101</v>
      </c>
      <c r="M221" s="296" t="s">
        <v>101</v>
      </c>
      <c r="N221" s="296" t="s">
        <v>101</v>
      </c>
      <c r="O221" s="280">
        <v>21464621</v>
      </c>
      <c r="P221" s="296"/>
      <c r="Q221" s="296"/>
      <c r="R221" s="296"/>
      <c r="S221" s="296"/>
      <c r="T221" s="17"/>
    </row>
    <row r="222" spans="1:20">
      <c r="A222" s="1083"/>
      <c r="B222" s="92" t="s">
        <v>58</v>
      </c>
      <c r="C222" s="296" t="s">
        <v>101</v>
      </c>
      <c r="D222" s="296" t="s">
        <v>101</v>
      </c>
      <c r="E222" s="296" t="s">
        <v>101</v>
      </c>
      <c r="F222" s="296" t="s">
        <v>101</v>
      </c>
      <c r="G222" s="296" t="s">
        <v>101</v>
      </c>
      <c r="H222" s="296" t="s">
        <v>101</v>
      </c>
      <c r="I222" s="522">
        <v>1865000</v>
      </c>
      <c r="J222" s="296" t="s">
        <v>101</v>
      </c>
      <c r="K222" s="296">
        <v>22142</v>
      </c>
      <c r="L222" s="296" t="s">
        <v>101</v>
      </c>
      <c r="M222" s="296" t="s">
        <v>101</v>
      </c>
      <c r="N222" s="296" t="s">
        <v>101</v>
      </c>
      <c r="O222" s="280">
        <v>5150163.1384888887</v>
      </c>
      <c r="P222" s="296"/>
      <c r="Q222" s="296"/>
      <c r="R222" s="296"/>
      <c r="S222" s="296"/>
      <c r="T222" s="17"/>
    </row>
    <row r="223" spans="1:20">
      <c r="A223" s="1083">
        <v>2022</v>
      </c>
      <c r="B223" s="92" t="s">
        <v>61</v>
      </c>
      <c r="C223" s="593">
        <v>3859401</v>
      </c>
      <c r="D223" s="296" t="s">
        <v>101</v>
      </c>
      <c r="E223" s="296" t="s">
        <v>101</v>
      </c>
      <c r="F223" s="296"/>
      <c r="G223" s="296"/>
      <c r="H223" s="296"/>
      <c r="I223" s="522">
        <v>6320500</v>
      </c>
      <c r="J223" s="296" t="s">
        <v>101</v>
      </c>
      <c r="K223" s="296">
        <v>7721</v>
      </c>
      <c r="L223" s="296" t="s">
        <v>101</v>
      </c>
      <c r="M223" s="296" t="s">
        <v>101</v>
      </c>
      <c r="N223" s="296" t="s">
        <v>101</v>
      </c>
      <c r="O223" s="590">
        <v>12196802</v>
      </c>
      <c r="P223" s="296"/>
      <c r="Q223" s="576">
        <v>4698972</v>
      </c>
      <c r="R223" s="296"/>
      <c r="S223" s="296"/>
      <c r="T223" s="17"/>
    </row>
    <row r="224" spans="1:20">
      <c r="A224" s="1083"/>
      <c r="B224" s="92" t="s">
        <v>60</v>
      </c>
      <c r="C224" s="593">
        <v>2996289</v>
      </c>
      <c r="D224" s="296" t="s">
        <v>101</v>
      </c>
      <c r="E224" s="296" t="s">
        <v>101</v>
      </c>
      <c r="F224" s="296"/>
      <c r="G224" s="296"/>
      <c r="H224" s="296"/>
      <c r="I224" s="522">
        <v>2226780</v>
      </c>
      <c r="J224" s="296" t="s">
        <v>101</v>
      </c>
      <c r="K224" s="296">
        <v>8827</v>
      </c>
      <c r="L224" s="296" t="s">
        <v>101</v>
      </c>
      <c r="M224" s="296" t="s">
        <v>101</v>
      </c>
      <c r="N224" s="296" t="s">
        <v>101</v>
      </c>
      <c r="O224" s="590">
        <v>1323370</v>
      </c>
      <c r="P224" s="296"/>
      <c r="Q224" s="592">
        <v>1160842</v>
      </c>
      <c r="R224" s="296"/>
      <c r="S224" s="296"/>
      <c r="T224" s="17"/>
    </row>
    <row r="225" spans="1:20">
      <c r="A225" s="1083"/>
      <c r="B225" s="92" t="s">
        <v>59</v>
      </c>
      <c r="C225" s="593">
        <v>1089696</v>
      </c>
      <c r="D225" s="296" t="s">
        <v>101</v>
      </c>
      <c r="E225" s="296" t="s">
        <v>101</v>
      </c>
      <c r="F225" s="296"/>
      <c r="G225" s="296"/>
      <c r="H225" s="296"/>
      <c r="I225" s="522">
        <v>949012</v>
      </c>
      <c r="J225" s="296" t="s">
        <v>101</v>
      </c>
      <c r="K225" s="296">
        <v>2103</v>
      </c>
      <c r="L225" s="296" t="s">
        <v>101</v>
      </c>
      <c r="M225" s="296" t="s">
        <v>101</v>
      </c>
      <c r="N225" s="296" t="s">
        <v>101</v>
      </c>
      <c r="O225" s="590">
        <v>21432364</v>
      </c>
      <c r="P225" s="296"/>
      <c r="Q225" s="592">
        <v>260560</v>
      </c>
      <c r="R225" s="296"/>
      <c r="S225" s="296"/>
      <c r="T225" s="17"/>
    </row>
    <row r="226" spans="1:20">
      <c r="A226" s="1083"/>
      <c r="B226" s="92" t="s">
        <v>58</v>
      </c>
      <c r="C226" s="593">
        <v>6658057</v>
      </c>
      <c r="D226" s="296" t="s">
        <v>101</v>
      </c>
      <c r="E226" s="296" t="s">
        <v>101</v>
      </c>
      <c r="F226" s="296"/>
      <c r="G226" s="296"/>
      <c r="H226" s="296"/>
      <c r="I226" s="522">
        <v>1963902</v>
      </c>
      <c r="J226" s="296" t="s">
        <v>101</v>
      </c>
      <c r="K226" s="296">
        <v>1302</v>
      </c>
      <c r="L226" s="296" t="s">
        <v>101</v>
      </c>
      <c r="M226" s="296" t="s">
        <v>101</v>
      </c>
      <c r="N226" s="296" t="s">
        <v>101</v>
      </c>
      <c r="O226" s="590">
        <v>5138634.5743407412</v>
      </c>
      <c r="P226" s="296"/>
      <c r="Q226" s="592">
        <v>4455860</v>
      </c>
      <c r="R226" s="296"/>
      <c r="S226" s="296"/>
      <c r="T226" s="17"/>
    </row>
    <row r="227" spans="1:20">
      <c r="A227" s="1083">
        <v>2023</v>
      </c>
      <c r="B227" s="92" t="s">
        <v>61</v>
      </c>
      <c r="C227" s="593"/>
      <c r="D227" s="296"/>
      <c r="E227" s="296"/>
      <c r="F227" s="296"/>
      <c r="G227" s="296"/>
      <c r="H227" s="296"/>
      <c r="I227" s="522"/>
      <c r="J227" s="296"/>
      <c r="K227" s="296">
        <v>7425</v>
      </c>
      <c r="L227" s="296"/>
      <c r="M227" s="296"/>
      <c r="N227" s="296"/>
      <c r="O227" s="590"/>
      <c r="P227" s="296"/>
      <c r="Q227" s="576"/>
      <c r="R227" s="296"/>
      <c r="S227" s="296"/>
      <c r="T227" s="17"/>
    </row>
    <row r="228" spans="1:20">
      <c r="A228" s="1083"/>
      <c r="B228" s="92" t="s">
        <v>60</v>
      </c>
      <c r="C228" s="593"/>
      <c r="D228" s="296"/>
      <c r="E228" s="296"/>
      <c r="F228" s="296"/>
      <c r="G228" s="296"/>
      <c r="H228" s="296"/>
      <c r="I228" s="522"/>
      <c r="J228" s="296"/>
      <c r="K228" s="296">
        <v>8305</v>
      </c>
      <c r="L228" s="296"/>
      <c r="M228" s="296"/>
      <c r="N228" s="296"/>
      <c r="O228" s="590"/>
      <c r="P228" s="296"/>
      <c r="Q228" s="592"/>
      <c r="R228" s="296"/>
      <c r="S228" s="296"/>
      <c r="T228" s="17"/>
    </row>
    <row r="229" spans="1:20">
      <c r="A229" s="1083"/>
      <c r="B229" s="92" t="s">
        <v>59</v>
      </c>
      <c r="C229" s="593"/>
      <c r="D229" s="296"/>
      <c r="E229" s="296"/>
      <c r="F229" s="296"/>
      <c r="G229" s="296"/>
      <c r="H229" s="296"/>
      <c r="I229" s="522"/>
      <c r="J229" s="296"/>
      <c r="K229" s="296">
        <v>1614</v>
      </c>
      <c r="L229" s="296"/>
      <c r="M229" s="296"/>
      <c r="N229" s="296"/>
      <c r="O229" s="590"/>
      <c r="P229" s="296"/>
      <c r="Q229" s="592"/>
      <c r="R229" s="296"/>
      <c r="S229" s="296"/>
      <c r="T229" s="17"/>
    </row>
    <row r="230" spans="1:20">
      <c r="A230" s="1083"/>
      <c r="B230" s="92" t="s">
        <v>58</v>
      </c>
      <c r="C230" s="593"/>
      <c r="D230" s="296"/>
      <c r="E230" s="296"/>
      <c r="F230" s="296"/>
      <c r="G230" s="296"/>
      <c r="H230" s="296"/>
      <c r="I230" s="522"/>
      <c r="J230" s="296"/>
      <c r="K230" s="296">
        <v>1225</v>
      </c>
      <c r="L230" s="296"/>
      <c r="M230" s="296"/>
      <c r="N230" s="296"/>
      <c r="O230" s="590"/>
      <c r="P230" s="296"/>
      <c r="Q230" s="592"/>
      <c r="R230" s="296"/>
      <c r="S230" s="296"/>
      <c r="T230" s="17"/>
    </row>
    <row r="231" spans="1:20">
      <c r="A231" s="41"/>
      <c r="B231" s="41"/>
      <c r="C231" s="17"/>
      <c r="D231" s="17"/>
      <c r="E231" s="17"/>
      <c r="F231" s="17"/>
      <c r="G231" s="17"/>
      <c r="H231" s="17"/>
      <c r="I231" s="17"/>
      <c r="J231" s="17"/>
      <c r="K231" s="17"/>
      <c r="L231" s="17"/>
      <c r="M231" s="17"/>
      <c r="N231" s="17"/>
      <c r="O231" s="17"/>
      <c r="P231" s="17"/>
      <c r="Q231" s="17"/>
      <c r="R231" s="17"/>
      <c r="S231" s="17"/>
      <c r="T231" s="17"/>
    </row>
    <row r="232" spans="1:20" ht="14.65" customHeight="1">
      <c r="A232" s="44" t="s">
        <v>18</v>
      </c>
      <c r="B232" s="17"/>
      <c r="D232" s="17"/>
      <c r="E232" s="17"/>
      <c r="F232" s="17"/>
      <c r="G232" s="17"/>
      <c r="H232" s="17"/>
      <c r="I232" s="17"/>
      <c r="J232" s="17"/>
      <c r="K232" s="17"/>
      <c r="L232" s="17"/>
      <c r="M232" s="17"/>
      <c r="N232" s="17"/>
      <c r="O232" s="17"/>
      <c r="P232" s="17"/>
      <c r="Q232" s="17"/>
      <c r="R232" s="17"/>
      <c r="S232" s="17"/>
      <c r="T232" s="17"/>
    </row>
    <row r="233" spans="1:20">
      <c r="B233" s="17"/>
      <c r="D233" s="17"/>
      <c r="E233" s="17"/>
      <c r="F233" s="17"/>
      <c r="G233" s="17"/>
      <c r="H233" s="17"/>
      <c r="I233" s="17"/>
      <c r="J233" s="17"/>
      <c r="K233" s="17"/>
      <c r="L233" s="17"/>
      <c r="M233" s="17"/>
      <c r="N233" s="17"/>
      <c r="O233" s="17"/>
      <c r="P233" s="17"/>
      <c r="Q233" s="17"/>
      <c r="R233" s="17"/>
      <c r="S233" s="17"/>
      <c r="T233" s="17"/>
    </row>
    <row r="234" spans="1:20" ht="15" customHeight="1">
      <c r="A234" s="17" t="s">
        <v>261</v>
      </c>
      <c r="B234" s="17"/>
      <c r="D234" s="17"/>
      <c r="E234" s="17"/>
      <c r="F234" s="17"/>
      <c r="G234" s="17"/>
      <c r="H234" s="17"/>
      <c r="I234" s="17"/>
      <c r="J234" s="17"/>
      <c r="K234" s="17"/>
      <c r="L234" s="17"/>
      <c r="M234" s="17"/>
      <c r="N234" s="17"/>
      <c r="O234" s="17"/>
      <c r="P234" s="17"/>
      <c r="Q234" s="17"/>
      <c r="R234" s="17"/>
      <c r="S234" s="17"/>
      <c r="T234" s="17"/>
    </row>
    <row r="235" spans="1:20">
      <c r="A235" s="17"/>
      <c r="B235" s="17"/>
      <c r="D235" s="17"/>
      <c r="E235" s="17"/>
      <c r="F235" s="17"/>
      <c r="G235" s="43"/>
      <c r="H235" s="17"/>
      <c r="I235" s="17"/>
      <c r="J235" s="17"/>
      <c r="K235" s="17"/>
      <c r="L235" s="17"/>
      <c r="M235" s="43"/>
      <c r="N235" s="43"/>
      <c r="O235" s="43"/>
      <c r="P235" s="17"/>
      <c r="Q235" s="17"/>
      <c r="R235" s="17"/>
      <c r="S235" s="17"/>
      <c r="T235" s="17"/>
    </row>
    <row r="236" spans="1:20" ht="14.65" customHeight="1">
      <c r="A236" s="17" t="s">
        <v>125</v>
      </c>
      <c r="B236" s="17"/>
      <c r="D236" s="17"/>
      <c r="E236" s="17"/>
      <c r="F236" s="17"/>
      <c r="G236" s="17"/>
      <c r="H236" s="17"/>
      <c r="I236" s="17"/>
      <c r="J236" s="17"/>
      <c r="K236" s="17"/>
      <c r="L236" s="17"/>
      <c r="M236" s="17"/>
      <c r="N236" s="17"/>
      <c r="O236" s="17"/>
      <c r="P236" s="17"/>
      <c r="Q236" s="17"/>
      <c r="R236" s="17"/>
      <c r="S236" s="17"/>
      <c r="T236" s="17"/>
    </row>
    <row r="237" spans="1:20">
      <c r="A237"/>
      <c r="B237" s="17"/>
      <c r="D237" s="55"/>
      <c r="E237" s="55"/>
      <c r="F237" s="57"/>
      <c r="G237" s="43"/>
      <c r="H237" s="17"/>
      <c r="I237" s="17"/>
      <c r="J237" s="17"/>
      <c r="K237" s="17"/>
      <c r="L237" s="17"/>
      <c r="M237" s="43"/>
      <c r="N237" s="43"/>
      <c r="O237" s="43"/>
      <c r="P237" s="17"/>
      <c r="Q237" s="17"/>
      <c r="R237" s="17"/>
      <c r="S237" s="17"/>
      <c r="T237" s="17"/>
    </row>
    <row r="238" spans="1:20" ht="14.65" customHeight="1">
      <c r="A238" s="17" t="s">
        <v>127</v>
      </c>
      <c r="B238" s="17"/>
      <c r="D238" s="17"/>
      <c r="E238" s="17"/>
      <c r="F238" s="17"/>
      <c r="G238" s="17"/>
      <c r="H238" s="17"/>
      <c r="I238" s="17"/>
      <c r="J238" s="17"/>
      <c r="K238" s="17"/>
      <c r="L238" s="17"/>
      <c r="M238" s="17"/>
      <c r="N238" s="17"/>
      <c r="O238" s="17"/>
      <c r="P238" s="17"/>
      <c r="Q238" s="17"/>
      <c r="R238" s="17"/>
      <c r="S238" s="17"/>
      <c r="T238" s="17"/>
    </row>
    <row r="239" spans="1:20">
      <c r="A239"/>
      <c r="B239" s="41"/>
      <c r="D239" s="17"/>
      <c r="E239" s="17"/>
      <c r="F239" s="17"/>
      <c r="G239" s="17"/>
      <c r="H239" s="17"/>
      <c r="I239" s="17"/>
      <c r="J239" s="17"/>
      <c r="K239" s="17"/>
      <c r="L239" s="17"/>
      <c r="M239" s="17"/>
      <c r="N239" s="17"/>
      <c r="O239" s="17"/>
      <c r="P239" s="17"/>
      <c r="Q239" s="17"/>
      <c r="R239" s="17"/>
      <c r="S239" s="17"/>
      <c r="T239" s="17"/>
    </row>
    <row r="240" spans="1:20">
      <c r="A240" s="17" t="s">
        <v>126</v>
      </c>
      <c r="B240" s="79"/>
      <c r="D240" s="17"/>
      <c r="E240" s="17"/>
      <c r="F240" s="54"/>
      <c r="G240" s="43"/>
      <c r="H240" s="43"/>
      <c r="I240" s="43"/>
      <c r="J240" s="43"/>
      <c r="K240" s="43"/>
      <c r="L240" s="43"/>
      <c r="M240" s="43"/>
      <c r="N240" s="43"/>
      <c r="O240" s="43"/>
      <c r="P240" s="17"/>
      <c r="Q240" s="17"/>
      <c r="R240" s="17"/>
      <c r="S240" s="17"/>
      <c r="T240" s="17"/>
    </row>
    <row r="241" spans="1:20">
      <c r="A241" s="17"/>
      <c r="B241" s="41"/>
      <c r="C241" s="17"/>
      <c r="D241" s="17"/>
      <c r="E241" s="17"/>
      <c r="F241" s="17"/>
      <c r="G241" s="17"/>
      <c r="H241" s="17"/>
      <c r="I241" s="17"/>
      <c r="J241" s="17"/>
      <c r="K241" s="17"/>
      <c r="L241" s="17"/>
      <c r="M241" s="17"/>
      <c r="N241" s="17"/>
      <c r="O241" s="17"/>
      <c r="P241" s="17"/>
      <c r="Q241" s="17"/>
      <c r="R241" s="17"/>
      <c r="S241" s="17"/>
      <c r="T241" s="17"/>
    </row>
    <row r="242" spans="1:20">
      <c r="A242" s="17" t="s">
        <v>564</v>
      </c>
      <c r="B242" s="41"/>
      <c r="C242" s="17"/>
      <c r="D242" s="17"/>
      <c r="E242" s="17"/>
      <c r="F242" s="17"/>
      <c r="G242" s="17"/>
      <c r="H242" s="17"/>
      <c r="I242" s="17"/>
      <c r="J242" s="17"/>
      <c r="K242" s="17"/>
      <c r="L242" s="17"/>
      <c r="M242" s="17"/>
      <c r="N242" s="17"/>
      <c r="O242" s="17"/>
      <c r="P242" s="17"/>
      <c r="Q242" s="17"/>
      <c r="R242" s="17"/>
      <c r="S242" s="17"/>
      <c r="T242" s="17"/>
    </row>
    <row r="243" spans="1:20">
      <c r="A243" s="17"/>
      <c r="B243" s="41"/>
      <c r="C243" s="17"/>
      <c r="D243" s="17"/>
      <c r="E243" s="17"/>
      <c r="F243" s="17"/>
      <c r="G243" s="17"/>
      <c r="H243" s="17"/>
      <c r="I243" s="17"/>
      <c r="J243" s="17"/>
      <c r="K243" s="17"/>
      <c r="L243" s="17"/>
      <c r="M243" s="17"/>
      <c r="N243" s="17"/>
      <c r="O243" s="17"/>
      <c r="P243" s="17"/>
      <c r="Q243" s="17"/>
      <c r="R243" s="17"/>
      <c r="S243" s="17"/>
      <c r="T243" s="17"/>
    </row>
    <row r="244" spans="1:20">
      <c r="A244" s="17" t="s">
        <v>2934</v>
      </c>
      <c r="B244" s="41"/>
      <c r="C244" s="17"/>
      <c r="D244" s="17"/>
      <c r="E244" s="17"/>
      <c r="F244" s="17"/>
      <c r="G244" s="17"/>
      <c r="H244" s="17"/>
      <c r="I244" s="17"/>
      <c r="J244" s="17"/>
      <c r="K244" s="17"/>
      <c r="L244" s="17"/>
      <c r="M244" s="17"/>
      <c r="N244" s="17"/>
      <c r="O244" s="17"/>
      <c r="P244" s="17"/>
      <c r="Q244" s="17"/>
      <c r="R244" s="17"/>
      <c r="S244" s="17"/>
      <c r="T244" s="17"/>
    </row>
    <row r="245" spans="1:20">
      <c r="A245"/>
      <c r="B245" s="41"/>
      <c r="C245" s="17"/>
      <c r="F245" s="17"/>
      <c r="G245" s="17"/>
      <c r="H245" s="17"/>
      <c r="I245" s="17"/>
      <c r="J245" s="17"/>
      <c r="K245" s="17"/>
      <c r="L245" s="17"/>
      <c r="M245" s="17"/>
      <c r="N245" s="17"/>
      <c r="O245" s="17"/>
      <c r="P245" s="17"/>
      <c r="Q245" s="17"/>
      <c r="R245" s="17"/>
      <c r="S245" s="17"/>
      <c r="T245" s="17"/>
    </row>
    <row r="246" spans="1:20">
      <c r="A246" s="17" t="s">
        <v>2933</v>
      </c>
      <c r="B246" s="41"/>
      <c r="C246" s="17"/>
      <c r="F246" s="17"/>
      <c r="G246" s="17"/>
      <c r="H246" s="17"/>
      <c r="I246" s="17"/>
      <c r="J246" s="17"/>
      <c r="K246" s="17"/>
      <c r="L246" s="17"/>
      <c r="M246" s="17"/>
      <c r="N246" s="17"/>
      <c r="O246" s="17"/>
      <c r="P246" s="17"/>
      <c r="Q246" s="17"/>
      <c r="R246" s="17"/>
      <c r="S246" s="17"/>
      <c r="T246" s="17"/>
    </row>
    <row r="247" spans="1:20">
      <c r="A247" s="41"/>
      <c r="B247" s="41"/>
      <c r="C247" s="17"/>
      <c r="F247" s="17"/>
      <c r="G247" s="17"/>
      <c r="H247" s="17"/>
      <c r="I247" s="17"/>
      <c r="J247" s="17"/>
      <c r="K247" s="17"/>
      <c r="L247" s="17"/>
      <c r="M247" s="17"/>
      <c r="N247" s="17"/>
      <c r="O247" s="17"/>
      <c r="P247" s="17"/>
      <c r="Q247" s="17"/>
      <c r="R247" s="17"/>
      <c r="S247" s="17"/>
      <c r="T247" s="17"/>
    </row>
    <row r="248" spans="1:20">
      <c r="A248" s="53" t="s">
        <v>2739</v>
      </c>
      <c r="B248" s="41"/>
      <c r="C248" s="17"/>
      <c r="D248" s="17"/>
      <c r="E248" s="17"/>
      <c r="F248" s="17"/>
      <c r="G248" s="17"/>
      <c r="H248" s="17"/>
      <c r="I248" s="17"/>
      <c r="J248" s="17"/>
      <c r="K248" s="17"/>
      <c r="L248" s="17"/>
      <c r="M248" s="17"/>
      <c r="N248" s="17"/>
      <c r="O248" s="17"/>
      <c r="P248" s="17"/>
      <c r="Q248" s="17"/>
      <c r="R248" s="17"/>
      <c r="S248" s="17"/>
      <c r="T248" s="17"/>
    </row>
    <row r="249" spans="1:20">
      <c r="A249" s="41"/>
      <c r="B249" s="41"/>
      <c r="C249" s="17"/>
      <c r="D249" s="17"/>
      <c r="E249" s="17"/>
      <c r="F249" s="17"/>
      <c r="G249" s="17"/>
      <c r="H249" s="17"/>
      <c r="I249" s="17"/>
      <c r="J249" s="17"/>
      <c r="K249" s="17"/>
      <c r="L249" s="17"/>
      <c r="M249" s="17"/>
      <c r="N249" s="17"/>
      <c r="O249" s="17"/>
      <c r="P249" s="17"/>
      <c r="Q249" s="17"/>
      <c r="R249" s="17"/>
      <c r="S249" s="17"/>
      <c r="T249" s="17"/>
    </row>
    <row r="250" spans="1:20">
      <c r="A250" s="53" t="s">
        <v>102</v>
      </c>
      <c r="B250" s="41"/>
      <c r="C250" s="17"/>
      <c r="D250" s="17"/>
      <c r="E250" s="17"/>
      <c r="F250" s="17"/>
      <c r="G250" s="17"/>
      <c r="H250" s="17"/>
      <c r="I250" s="17"/>
      <c r="J250" s="17"/>
      <c r="K250" s="17"/>
      <c r="L250" s="17"/>
      <c r="M250" s="17"/>
      <c r="N250" s="17"/>
      <c r="O250" s="17"/>
      <c r="P250" s="17"/>
      <c r="Q250" s="17"/>
      <c r="R250" s="17"/>
      <c r="S250" s="17"/>
      <c r="T250" s="17"/>
    </row>
    <row r="251" spans="1:20">
      <c r="A251" s="41"/>
      <c r="B251" s="41"/>
      <c r="C251" s="17"/>
      <c r="D251" s="17"/>
      <c r="E251" s="17"/>
      <c r="F251" s="17"/>
      <c r="G251" s="17"/>
      <c r="H251" s="17"/>
      <c r="I251" s="17"/>
      <c r="J251" s="17"/>
      <c r="K251" s="17"/>
      <c r="L251" s="17"/>
      <c r="M251" s="17"/>
      <c r="N251" s="17"/>
      <c r="O251" s="17"/>
      <c r="P251" s="17"/>
      <c r="Q251" s="17"/>
      <c r="R251" s="17"/>
      <c r="S251" s="17"/>
      <c r="T251" s="17"/>
    </row>
    <row r="252" spans="1:20">
      <c r="A252" s="41"/>
      <c r="B252" s="41"/>
      <c r="C252" s="17"/>
      <c r="D252" s="17"/>
      <c r="E252" s="17"/>
      <c r="F252" s="17"/>
      <c r="G252" s="17"/>
      <c r="H252" s="17"/>
      <c r="I252" s="17"/>
      <c r="J252" s="17"/>
      <c r="K252" s="17"/>
      <c r="L252" s="17"/>
      <c r="M252" s="17"/>
      <c r="N252" s="17"/>
      <c r="O252" s="17"/>
      <c r="P252" s="17"/>
      <c r="Q252" s="17"/>
      <c r="R252" s="17"/>
      <c r="S252" s="17"/>
      <c r="T252" s="17"/>
    </row>
    <row r="253" spans="1:20">
      <c r="A253" s="41"/>
      <c r="B253" s="41"/>
      <c r="C253" s="17"/>
      <c r="D253" s="17"/>
      <c r="E253" s="17"/>
      <c r="F253" s="17"/>
      <c r="G253" s="17"/>
      <c r="H253" s="17"/>
      <c r="I253" s="17"/>
      <c r="J253" s="17"/>
      <c r="K253" s="17"/>
      <c r="L253" s="17"/>
      <c r="M253" s="17"/>
      <c r="N253" s="17"/>
      <c r="O253" s="17"/>
      <c r="P253" s="17"/>
      <c r="Q253" s="17"/>
      <c r="R253" s="17"/>
      <c r="S253" s="17"/>
      <c r="T253" s="17"/>
    </row>
    <row r="254" spans="1:20">
      <c r="A254" s="41"/>
      <c r="B254" s="41"/>
      <c r="C254" s="17"/>
      <c r="D254" s="17"/>
      <c r="E254" s="17"/>
      <c r="F254" s="17"/>
      <c r="G254" s="17"/>
      <c r="H254" s="17"/>
      <c r="I254" s="17"/>
      <c r="J254" s="17"/>
      <c r="K254" s="17"/>
      <c r="L254" s="17"/>
      <c r="M254" s="17"/>
      <c r="N254" s="17"/>
      <c r="O254" s="17"/>
      <c r="P254" s="17"/>
      <c r="Q254" s="17"/>
      <c r="R254" s="17"/>
      <c r="S254" s="17"/>
      <c r="T254" s="17"/>
    </row>
    <row r="255" spans="1:20">
      <c r="A255" s="41"/>
      <c r="B255" s="41"/>
      <c r="C255" s="17"/>
      <c r="D255" s="17"/>
      <c r="E255" s="17"/>
      <c r="F255" s="17"/>
      <c r="G255" s="17"/>
      <c r="H255" s="17"/>
      <c r="I255" s="17"/>
      <c r="J255" s="17"/>
      <c r="K255" s="17"/>
      <c r="L255" s="17"/>
      <c r="M255" s="17"/>
      <c r="N255" s="17"/>
      <c r="O255" s="17"/>
      <c r="P255" s="17"/>
      <c r="Q255" s="17"/>
      <c r="R255" s="17"/>
      <c r="S255" s="17"/>
      <c r="T255" s="17"/>
    </row>
    <row r="256" spans="1:20">
      <c r="A256" s="41"/>
      <c r="B256" s="41"/>
      <c r="C256" s="17"/>
      <c r="D256" s="17"/>
      <c r="E256" s="17"/>
      <c r="F256" s="17"/>
      <c r="G256" s="17"/>
      <c r="H256" s="17"/>
      <c r="I256" s="17"/>
      <c r="J256" s="17"/>
      <c r="K256" s="17"/>
      <c r="L256" s="17"/>
      <c r="M256" s="17"/>
      <c r="N256" s="17"/>
      <c r="O256" s="17"/>
      <c r="P256" s="17"/>
      <c r="Q256" s="17"/>
      <c r="R256" s="17"/>
      <c r="S256" s="17"/>
      <c r="T256" s="17"/>
    </row>
    <row r="257" spans="1:20">
      <c r="A257" s="41"/>
      <c r="B257" s="41"/>
      <c r="C257" s="17"/>
      <c r="D257" s="17"/>
      <c r="E257" s="17"/>
      <c r="F257" s="17"/>
      <c r="G257" s="17"/>
      <c r="H257" s="17"/>
      <c r="I257" s="17"/>
      <c r="J257" s="17"/>
      <c r="K257" s="17"/>
      <c r="L257" s="17"/>
      <c r="M257" s="17"/>
      <c r="N257" s="17"/>
      <c r="O257" s="17"/>
      <c r="P257" s="17"/>
      <c r="Q257" s="17"/>
      <c r="R257" s="17"/>
      <c r="S257" s="17"/>
      <c r="T257" s="17"/>
    </row>
    <row r="258" spans="1:20">
      <c r="A258" s="41"/>
      <c r="B258" s="41"/>
      <c r="C258" s="17"/>
      <c r="D258" s="17"/>
      <c r="E258" s="17"/>
      <c r="F258" s="17"/>
      <c r="G258" s="17"/>
      <c r="H258" s="17"/>
      <c r="I258" s="17"/>
      <c r="J258" s="17"/>
      <c r="K258" s="17"/>
      <c r="L258" s="17"/>
      <c r="M258" s="17"/>
      <c r="N258" s="17"/>
      <c r="O258" s="17"/>
      <c r="P258" s="17"/>
      <c r="Q258" s="17"/>
      <c r="R258" s="17"/>
      <c r="S258" s="17"/>
      <c r="T258" s="17"/>
    </row>
    <row r="259" spans="1:20">
      <c r="A259" s="41"/>
      <c r="B259" s="41"/>
      <c r="C259" s="17"/>
      <c r="D259" s="17"/>
      <c r="E259" s="17"/>
      <c r="F259" s="17"/>
      <c r="G259" s="17"/>
      <c r="H259" s="17"/>
      <c r="I259" s="17"/>
      <c r="J259" s="17"/>
      <c r="K259" s="17"/>
      <c r="L259" s="17"/>
      <c r="M259" s="17"/>
      <c r="N259" s="17"/>
      <c r="O259" s="17"/>
      <c r="P259" s="17"/>
      <c r="Q259" s="17"/>
      <c r="R259" s="17"/>
      <c r="S259" s="17"/>
      <c r="T259" s="17"/>
    </row>
    <row r="260" spans="1:20">
      <c r="A260" s="41"/>
      <c r="B260" s="41"/>
      <c r="C260" s="17"/>
      <c r="D260" s="17"/>
      <c r="E260" s="17"/>
      <c r="F260" s="17"/>
      <c r="G260" s="17"/>
      <c r="H260" s="17"/>
      <c r="I260" s="17"/>
      <c r="J260" s="17"/>
      <c r="K260" s="17"/>
      <c r="L260" s="17"/>
      <c r="M260" s="17"/>
      <c r="N260" s="17"/>
      <c r="O260" s="17"/>
      <c r="P260" s="17"/>
      <c r="Q260" s="17"/>
      <c r="R260" s="17"/>
      <c r="S260" s="17"/>
      <c r="T260" s="17"/>
    </row>
    <row r="261" spans="1:20">
      <c r="A261" s="41"/>
      <c r="B261" s="41"/>
      <c r="C261" s="17"/>
      <c r="D261" s="17"/>
      <c r="E261" s="17"/>
      <c r="F261" s="17"/>
      <c r="G261" s="17"/>
      <c r="H261" s="17"/>
      <c r="I261" s="17"/>
      <c r="J261" s="17"/>
      <c r="K261" s="17"/>
      <c r="L261" s="17"/>
      <c r="M261" s="17"/>
      <c r="N261" s="17"/>
      <c r="O261" s="17"/>
      <c r="P261" s="17"/>
      <c r="Q261" s="17"/>
      <c r="R261" s="17"/>
      <c r="S261" s="17"/>
      <c r="T261" s="17"/>
    </row>
  </sheetData>
  <protectedRanges>
    <protectedRange sqref="J201" name="Plage1_1_1_1"/>
    <protectedRange sqref="J205" name="Plage1_1_1_1_1"/>
    <protectedRange sqref="J209" name="Plage1_1_1_1_2"/>
    <protectedRange sqref="J213" name="Plage1_1_1_1_3"/>
    <protectedRange sqref="J217" name="Plage1_1_1_1_4"/>
    <protectedRange sqref="J197" name="Plage1_1_1_1_5"/>
    <protectedRange sqref="J193" name="Plage1_1_1_1_6"/>
    <protectedRange sqref="J189" name="Plage1_1_1_1_7"/>
    <protectedRange sqref="J185" name="Plage1_1_1_1_8"/>
    <protectedRange sqref="J181" name="Plage1_1_1_1_9"/>
    <protectedRange sqref="J177" name="Plage1_1_1_1_10"/>
    <protectedRange sqref="J173" name="Plage1_1_1_1_11"/>
    <protectedRange sqref="J169" name="Plage1_1_1_1_12"/>
    <protectedRange sqref="J165" name="Plage1_1_1_1_13"/>
    <protectedRange sqref="J161" name="Plage1_1_1_1_14"/>
    <protectedRange sqref="J157" name="Plage1_1_1_1_15"/>
    <protectedRange sqref="J153" name="Plage1_1_1_1_16"/>
    <protectedRange sqref="J149" name="Plage1_1_1_1_17"/>
    <protectedRange sqref="H203" name="Plage1_17"/>
    <protectedRange sqref="H205" name="Plage1_19"/>
    <protectedRange sqref="H206" name="Plage1_20"/>
    <protectedRange sqref="H204" name="Plage1_22"/>
    <protectedRange sqref="H199" name="Plage1_17_1"/>
    <protectedRange sqref="H201" name="Plage1_19_1"/>
    <protectedRange sqref="H202" name="Plage1_20_1"/>
    <protectedRange sqref="H200" name="Plage1_22_1"/>
    <protectedRange sqref="I215" name="Range1_1_6_8"/>
    <protectedRange sqref="I215" name="Range1_1_9"/>
    <protectedRange sqref="I219" name="Range1_1_6_8_1"/>
    <protectedRange sqref="I219" name="Range1_1_9_1"/>
    <protectedRange sqref="I227 I223" name="Range1_1_6_8_2"/>
    <protectedRange sqref="I221" name="Range1_1_6_9"/>
    <protectedRange sqref="I221" name="Range1_1_10"/>
    <protectedRange sqref="I229 I225" name="Range1_1_6_9_1"/>
    <protectedRange sqref="I222" name="Range1_1_6_11"/>
    <protectedRange sqref="I222" name="Range1_1_12"/>
    <protectedRange sqref="I230 I226" name="Range1_1_6_11_1"/>
    <protectedRange sqref="I228 I224" name="Range1_1_6_10"/>
    <protectedRange sqref="I220" name="Range1_1_6_10_1"/>
    <protectedRange sqref="I220" name="Range1_1_11"/>
  </protectedRanges>
  <mergeCells count="41">
    <mergeCell ref="A227:A230"/>
    <mergeCell ref="A219:A222"/>
    <mergeCell ref="A135:A138"/>
    <mergeCell ref="A163:A166"/>
    <mergeCell ref="A159:A162"/>
    <mergeCell ref="A155:A158"/>
    <mergeCell ref="A151:A154"/>
    <mergeCell ref="A147:A150"/>
    <mergeCell ref="A175:A178"/>
    <mergeCell ref="A171:A174"/>
    <mergeCell ref="A167:A170"/>
    <mergeCell ref="A143:A146"/>
    <mergeCell ref="A139:A142"/>
    <mergeCell ref="A187:A190"/>
    <mergeCell ref="A191:A194"/>
    <mergeCell ref="A195:A198"/>
    <mergeCell ref="A223:A226"/>
    <mergeCell ref="A183:A186"/>
    <mergeCell ref="A215:A218"/>
    <mergeCell ref="A179:A182"/>
    <mergeCell ref="A199:A202"/>
    <mergeCell ref="A203:A206"/>
    <mergeCell ref="A207:A210"/>
    <mergeCell ref="A211:A214"/>
    <mergeCell ref="A4:A8"/>
    <mergeCell ref="A9:A13"/>
    <mergeCell ref="A14:A17"/>
    <mergeCell ref="A19:A23"/>
    <mergeCell ref="A24:A28"/>
    <mergeCell ref="A29:A33"/>
    <mergeCell ref="A34:A38"/>
    <mergeCell ref="A39:A43"/>
    <mergeCell ref="A44:A48"/>
    <mergeCell ref="A49:A53"/>
    <mergeCell ref="A79:A83"/>
    <mergeCell ref="A84:A88"/>
    <mergeCell ref="A54:A58"/>
    <mergeCell ref="A59:A63"/>
    <mergeCell ref="A64:A68"/>
    <mergeCell ref="A69:A73"/>
    <mergeCell ref="A74:A78"/>
  </mergeCells>
  <phoneticPr fontId="201" type="noConversion"/>
  <hyperlinks>
    <hyperlink ref="U134" location="Content!A1" display="Back to content page" xr:uid="{00000000-0004-0000-3701-000000000000}"/>
  </hyperlinks>
  <pageMargins left="0.7" right="0.7" top="0.75" bottom="0.75" header="0.3" footer="0.3"/>
  <pageSetup orientation="portrait" r:id="rId1"/>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1-000000000000}">
  <sheetPr codeName="Sheet314"/>
  <dimension ref="A1:Z100"/>
  <sheetViews>
    <sheetView topLeftCell="M1" zoomScale="99" zoomScaleNormal="99" workbookViewId="0">
      <selection activeCell="D4" sqref="D4:T93"/>
    </sheetView>
  </sheetViews>
  <sheetFormatPr defaultRowHeight="14.5"/>
  <cols>
    <col min="1" max="1" width="10.26953125" customWidth="1"/>
    <col min="2" max="2" width="11.7265625" customWidth="1"/>
    <col min="3" max="3" width="26.26953125" style="23" customWidth="1"/>
    <col min="4" max="20" width="14.54296875" style="23" customWidth="1"/>
  </cols>
  <sheetData>
    <row r="1" spans="1:26">
      <c r="A1" s="18" t="s">
        <v>578</v>
      </c>
      <c r="B1" s="17"/>
      <c r="C1" s="17"/>
      <c r="D1" s="43"/>
      <c r="E1" s="43"/>
      <c r="F1" s="43"/>
      <c r="G1" s="43"/>
      <c r="H1" s="43"/>
      <c r="I1" s="43"/>
      <c r="J1" s="43"/>
      <c r="K1" s="43"/>
      <c r="L1" s="43"/>
      <c r="M1" s="43"/>
      <c r="N1" s="43"/>
      <c r="O1" s="43"/>
      <c r="P1" s="43"/>
      <c r="Q1" s="43"/>
      <c r="R1" s="43"/>
      <c r="S1" s="43"/>
      <c r="T1" s="43"/>
    </row>
    <row r="2" spans="1:26">
      <c r="A2" s="17"/>
      <c r="B2" s="40" t="s">
        <v>15</v>
      </c>
      <c r="C2" s="40"/>
      <c r="D2" s="40"/>
      <c r="E2" s="40"/>
      <c r="F2" s="40"/>
      <c r="G2" s="40"/>
      <c r="H2" s="52"/>
      <c r="I2" s="40"/>
      <c r="J2" s="40"/>
      <c r="K2" s="40"/>
      <c r="L2" s="52" t="s">
        <v>15</v>
      </c>
      <c r="M2" s="52"/>
      <c r="N2" s="52"/>
      <c r="O2" s="52"/>
      <c r="P2" s="52"/>
      <c r="Q2" s="52"/>
      <c r="R2" s="52"/>
      <c r="S2" s="43"/>
      <c r="T2" s="43"/>
    </row>
    <row r="3" spans="1:26" ht="42">
      <c r="A3" s="215" t="s">
        <v>35</v>
      </c>
      <c r="B3" s="218" t="s">
        <v>72</v>
      </c>
      <c r="C3" s="215" t="s">
        <v>71</v>
      </c>
      <c r="D3" s="310" t="s">
        <v>13</v>
      </c>
      <c r="E3" s="310" t="s">
        <v>12</v>
      </c>
      <c r="F3" s="310" t="s">
        <v>483</v>
      </c>
      <c r="G3" s="311" t="s">
        <v>89</v>
      </c>
      <c r="H3" s="310" t="s">
        <v>525</v>
      </c>
      <c r="I3" s="310" t="s">
        <v>11</v>
      </c>
      <c r="J3" s="310" t="s">
        <v>10</v>
      </c>
      <c r="K3" s="310" t="s">
        <v>9</v>
      </c>
      <c r="L3" s="310" t="s">
        <v>8</v>
      </c>
      <c r="M3" s="310" t="s">
        <v>6</v>
      </c>
      <c r="N3" s="310" t="s">
        <v>5</v>
      </c>
      <c r="O3" s="310" t="s">
        <v>4</v>
      </c>
      <c r="P3" s="310" t="s">
        <v>3</v>
      </c>
      <c r="Q3" s="311" t="s">
        <v>32</v>
      </c>
      <c r="R3" s="310" t="s">
        <v>1</v>
      </c>
      <c r="S3" s="310" t="s">
        <v>0</v>
      </c>
      <c r="T3" s="310" t="s">
        <v>90</v>
      </c>
      <c r="V3" s="1" t="s">
        <v>528</v>
      </c>
      <c r="Y3" s="44"/>
      <c r="Z3" s="44"/>
    </row>
    <row r="4" spans="1:26">
      <c r="A4" s="1111">
        <v>2001</v>
      </c>
      <c r="B4" s="1112" t="s">
        <v>70</v>
      </c>
      <c r="C4" s="234" t="s">
        <v>69</v>
      </c>
      <c r="D4" s="285">
        <v>94.463999999999999</v>
      </c>
      <c r="E4" s="285">
        <v>33.750399999999999</v>
      </c>
      <c r="F4" s="285"/>
      <c r="G4" s="285">
        <v>13.018000000000001</v>
      </c>
      <c r="H4" s="285">
        <v>8.0180000000000007</v>
      </c>
      <c r="I4" s="285">
        <v>10.14</v>
      </c>
      <c r="J4" s="285">
        <v>118.575</v>
      </c>
      <c r="K4" s="285">
        <v>19.475000000000001</v>
      </c>
      <c r="L4" s="285">
        <v>2</v>
      </c>
      <c r="M4" s="285">
        <v>11.25</v>
      </c>
      <c r="N4" s="285">
        <v>58.0349</v>
      </c>
      <c r="O4" s="285">
        <v>0.03</v>
      </c>
      <c r="P4" s="285">
        <v>571.9</v>
      </c>
      <c r="Q4" s="285">
        <v>255</v>
      </c>
      <c r="R4" s="285">
        <v>54.4</v>
      </c>
      <c r="S4" s="285">
        <v>108</v>
      </c>
      <c r="T4" s="285">
        <v>1358.0553</v>
      </c>
    </row>
    <row r="5" spans="1:26">
      <c r="A5" s="1111"/>
      <c r="B5" s="1112"/>
      <c r="C5" s="234" t="s">
        <v>68</v>
      </c>
      <c r="D5" s="285">
        <v>29.9</v>
      </c>
      <c r="E5" s="285">
        <v>0.26500000000000001</v>
      </c>
      <c r="F5" s="285"/>
      <c r="G5" s="285">
        <v>24.872</v>
      </c>
      <c r="H5" s="285">
        <v>1</v>
      </c>
      <c r="I5" s="285">
        <v>4.9000000000000004</v>
      </c>
      <c r="J5" s="285">
        <v>18.899999999999999</v>
      </c>
      <c r="K5" s="285">
        <v>19.899999999999999</v>
      </c>
      <c r="L5" s="285">
        <v>1</v>
      </c>
      <c r="M5" s="285">
        <v>119</v>
      </c>
      <c r="N5" s="285">
        <v>1.65</v>
      </c>
      <c r="O5" s="285">
        <v>1</v>
      </c>
      <c r="P5" s="285">
        <v>116.5</v>
      </c>
      <c r="Q5" s="285">
        <v>13</v>
      </c>
      <c r="R5" s="285">
        <v>10.56</v>
      </c>
      <c r="S5" s="285">
        <v>29</v>
      </c>
      <c r="T5" s="285">
        <v>391.447</v>
      </c>
    </row>
    <row r="6" spans="1:26">
      <c r="A6" s="1111"/>
      <c r="B6" s="1112"/>
      <c r="C6" s="234" t="s">
        <v>67</v>
      </c>
      <c r="D6" s="285">
        <v>1.6875</v>
      </c>
      <c r="E6" s="285">
        <v>1.68</v>
      </c>
      <c r="F6" s="285"/>
      <c r="G6" s="285">
        <v>2.8119999999999998</v>
      </c>
      <c r="H6" s="285">
        <v>1.3</v>
      </c>
      <c r="I6" s="285">
        <v>3.8</v>
      </c>
      <c r="J6" s="285">
        <v>2.4300000000000002</v>
      </c>
      <c r="K6" s="285">
        <v>0.64400000000000002</v>
      </c>
      <c r="L6" s="285">
        <v>5.2700000000000004E-2</v>
      </c>
      <c r="M6" s="285">
        <v>0.83399999999999996</v>
      </c>
      <c r="N6" s="285">
        <v>4.984</v>
      </c>
      <c r="O6" s="285">
        <v>1.03</v>
      </c>
      <c r="P6" s="285">
        <v>103.8</v>
      </c>
      <c r="Q6" s="285">
        <v>10</v>
      </c>
      <c r="R6" s="285">
        <v>0.58799999999999997</v>
      </c>
      <c r="S6" s="285">
        <v>1</v>
      </c>
      <c r="T6" s="285">
        <v>136.64219999999997</v>
      </c>
      <c r="V6" s="33"/>
    </row>
    <row r="7" spans="1:26">
      <c r="A7" s="1111"/>
      <c r="B7" s="1112"/>
      <c r="C7" s="234" t="s">
        <v>66</v>
      </c>
      <c r="D7" s="285">
        <v>11.25</v>
      </c>
      <c r="E7" s="285">
        <v>5.28</v>
      </c>
      <c r="F7" s="285"/>
      <c r="G7" s="285">
        <v>18.704999999999998</v>
      </c>
      <c r="H7" s="285">
        <v>2.88</v>
      </c>
      <c r="I7" s="285">
        <v>2.3849999999999998</v>
      </c>
      <c r="J7" s="285">
        <v>6.0149999999999997</v>
      </c>
      <c r="K7" s="285">
        <v>10.199999999999999</v>
      </c>
      <c r="L7" s="285">
        <v>0.16400000000000001</v>
      </c>
      <c r="M7" s="285">
        <v>25.2</v>
      </c>
      <c r="N7" s="285">
        <v>3.24</v>
      </c>
      <c r="O7" s="285">
        <v>2.002E-2</v>
      </c>
      <c r="P7" s="285">
        <v>8.6</v>
      </c>
      <c r="Q7" s="285">
        <v>30</v>
      </c>
      <c r="R7" s="285">
        <v>5.4</v>
      </c>
      <c r="S7" s="285">
        <v>13</v>
      </c>
      <c r="T7" s="285">
        <v>142.33902</v>
      </c>
    </row>
    <row r="8" spans="1:26">
      <c r="A8" s="1111"/>
      <c r="B8" s="1112" t="s">
        <v>65</v>
      </c>
      <c r="C8" s="234" t="s">
        <v>64</v>
      </c>
      <c r="D8" s="285">
        <v>7.875</v>
      </c>
      <c r="E8" s="285">
        <v>9.36</v>
      </c>
      <c r="F8" s="285"/>
      <c r="G8" s="285">
        <v>11.058</v>
      </c>
      <c r="H8" s="285">
        <v>1</v>
      </c>
      <c r="I8" s="285">
        <v>1.8520000000000001</v>
      </c>
      <c r="J8" s="285">
        <v>35.6</v>
      </c>
      <c r="K8" s="285">
        <v>15.28</v>
      </c>
      <c r="L8" s="285">
        <v>27</v>
      </c>
      <c r="M8" s="285">
        <v>30.6</v>
      </c>
      <c r="N8" s="285">
        <v>8.32</v>
      </c>
      <c r="O8" s="285">
        <v>1</v>
      </c>
      <c r="P8" s="285">
        <v>867.2</v>
      </c>
      <c r="Q8" s="285">
        <v>44</v>
      </c>
      <c r="R8" s="285">
        <v>36.5</v>
      </c>
      <c r="S8" s="285">
        <v>38</v>
      </c>
      <c r="T8" s="285">
        <v>1134.645</v>
      </c>
    </row>
    <row r="9" spans="1:26">
      <c r="A9" s="1111"/>
      <c r="B9" s="1112"/>
      <c r="C9" s="234" t="s">
        <v>63</v>
      </c>
      <c r="D9" s="285">
        <v>0</v>
      </c>
      <c r="E9" s="285">
        <v>0</v>
      </c>
      <c r="F9" s="285"/>
      <c r="G9" s="285">
        <v>0</v>
      </c>
      <c r="H9" s="285">
        <v>1.3</v>
      </c>
      <c r="I9" s="285">
        <v>10.64</v>
      </c>
      <c r="J9" s="285">
        <v>0</v>
      </c>
      <c r="K9" s="285">
        <v>0.03</v>
      </c>
      <c r="L9" s="285">
        <v>2.4</v>
      </c>
      <c r="M9" s="285">
        <v>0</v>
      </c>
      <c r="N9" s="285">
        <v>6.4999999999999997E-3</v>
      </c>
      <c r="O9" s="285">
        <v>1.03</v>
      </c>
      <c r="P9" s="285">
        <v>0</v>
      </c>
      <c r="Q9" s="285">
        <v>0</v>
      </c>
      <c r="R9" s="285">
        <v>0.05</v>
      </c>
      <c r="S9" s="285">
        <v>0</v>
      </c>
      <c r="T9" s="285">
        <v>15.456500000000002</v>
      </c>
    </row>
    <row r="10" spans="1:26">
      <c r="A10" s="1111">
        <v>2002</v>
      </c>
      <c r="B10" s="1112" t="s">
        <v>70</v>
      </c>
      <c r="C10" s="234" t="s">
        <v>69</v>
      </c>
      <c r="D10" s="285">
        <v>96.201999999999998</v>
      </c>
      <c r="E10" s="285">
        <v>29</v>
      </c>
      <c r="F10" s="285"/>
      <c r="G10" s="285">
        <v>12.49</v>
      </c>
      <c r="H10" s="285">
        <v>12.5</v>
      </c>
      <c r="I10" s="285">
        <v>10.074999999999999</v>
      </c>
      <c r="J10" s="285">
        <v>111.56249000000001</v>
      </c>
      <c r="K10" s="285">
        <v>21.876000000000001</v>
      </c>
      <c r="L10" s="285">
        <v>3</v>
      </c>
      <c r="M10" s="285">
        <v>12</v>
      </c>
      <c r="N10" s="285">
        <v>49.35</v>
      </c>
      <c r="O10" s="285">
        <v>0.02</v>
      </c>
      <c r="P10" s="285">
        <v>579</v>
      </c>
      <c r="Q10" s="285">
        <v>265</v>
      </c>
      <c r="R10" s="285">
        <v>59.2</v>
      </c>
      <c r="S10" s="285">
        <v>97</v>
      </c>
      <c r="T10" s="285">
        <v>1358.27549</v>
      </c>
    </row>
    <row r="11" spans="1:26">
      <c r="A11" s="1111"/>
      <c r="B11" s="1112"/>
      <c r="C11" s="234" t="s">
        <v>68</v>
      </c>
      <c r="D11" s="285">
        <v>34.1</v>
      </c>
      <c r="E11" s="285">
        <v>0.3</v>
      </c>
      <c r="F11" s="285"/>
      <c r="G11" s="285">
        <v>23.71</v>
      </c>
      <c r="H11" s="285">
        <v>1</v>
      </c>
      <c r="I11" s="285">
        <v>4.3250000000000002</v>
      </c>
      <c r="J11" s="285">
        <v>21.7</v>
      </c>
      <c r="K11" s="285">
        <v>12.984</v>
      </c>
      <c r="L11" s="285">
        <v>1</v>
      </c>
      <c r="M11" s="285">
        <v>115</v>
      </c>
      <c r="N11" s="285">
        <v>1.76</v>
      </c>
      <c r="O11" s="285">
        <v>1</v>
      </c>
      <c r="P11" s="285">
        <v>117.1</v>
      </c>
      <c r="Q11" s="285">
        <v>13</v>
      </c>
      <c r="R11" s="285">
        <v>9.02</v>
      </c>
      <c r="S11" s="285">
        <v>29</v>
      </c>
      <c r="T11" s="285">
        <v>384.99899999999997</v>
      </c>
    </row>
    <row r="12" spans="1:26">
      <c r="A12" s="1111"/>
      <c r="B12" s="1112"/>
      <c r="C12" s="234" t="s">
        <v>67</v>
      </c>
      <c r="D12" s="285">
        <v>2.0625</v>
      </c>
      <c r="E12" s="285">
        <v>1.54</v>
      </c>
      <c r="F12" s="285"/>
      <c r="G12" s="285">
        <v>2.7690000000000001</v>
      </c>
      <c r="H12" s="285">
        <v>1.32</v>
      </c>
      <c r="I12" s="285">
        <v>3.7</v>
      </c>
      <c r="J12" s="285">
        <v>2.496</v>
      </c>
      <c r="K12" s="285">
        <v>0.48699999999999999</v>
      </c>
      <c r="L12" s="285">
        <v>0.11934</v>
      </c>
      <c r="M12" s="285">
        <v>0.88200000000000001</v>
      </c>
      <c r="N12" s="285">
        <v>7.56</v>
      </c>
      <c r="O12" s="285">
        <v>1.03</v>
      </c>
      <c r="P12" s="285">
        <v>104.6</v>
      </c>
      <c r="Q12" s="285">
        <v>10</v>
      </c>
      <c r="R12" s="285">
        <v>0.63</v>
      </c>
      <c r="S12" s="285">
        <v>1</v>
      </c>
      <c r="T12" s="285">
        <v>140.19583999999998</v>
      </c>
    </row>
    <row r="13" spans="1:26">
      <c r="A13" s="1111"/>
      <c r="B13" s="1112"/>
      <c r="C13" s="234" t="s">
        <v>66</v>
      </c>
      <c r="D13" s="285">
        <v>12.375</v>
      </c>
      <c r="E13" s="285">
        <v>4.68</v>
      </c>
      <c r="F13" s="285"/>
      <c r="G13" s="285">
        <v>18.414999999999999</v>
      </c>
      <c r="H13" s="285">
        <v>2.3940000000000001</v>
      </c>
      <c r="I13" s="285">
        <v>2.1150000000000002</v>
      </c>
      <c r="J13" s="285">
        <v>6.12</v>
      </c>
      <c r="K13" s="285">
        <v>9.5</v>
      </c>
      <c r="L13" s="285">
        <v>0.2142</v>
      </c>
      <c r="M13" s="285">
        <v>24.6</v>
      </c>
      <c r="N13" s="285">
        <v>5.16</v>
      </c>
      <c r="O13" s="285">
        <v>2.002E-2</v>
      </c>
      <c r="P13" s="285">
        <v>8.6</v>
      </c>
      <c r="Q13" s="285">
        <v>31</v>
      </c>
      <c r="R13" s="285">
        <v>5.76</v>
      </c>
      <c r="S13" s="285">
        <v>15</v>
      </c>
      <c r="T13" s="285">
        <v>145.95321999999999</v>
      </c>
    </row>
    <row r="14" spans="1:26">
      <c r="A14" s="1111"/>
      <c r="B14" s="1112" t="s">
        <v>65</v>
      </c>
      <c r="C14" s="234" t="s">
        <v>64</v>
      </c>
      <c r="D14" s="285">
        <v>8.01</v>
      </c>
      <c r="E14" s="285">
        <v>8.52</v>
      </c>
      <c r="F14" s="285"/>
      <c r="G14" s="285">
        <v>10.54</v>
      </c>
      <c r="H14" s="285">
        <v>1</v>
      </c>
      <c r="I14" s="285">
        <v>1.96</v>
      </c>
      <c r="J14" s="285">
        <v>35.520000000000003</v>
      </c>
      <c r="K14" s="285">
        <v>9.3089999999999993</v>
      </c>
      <c r="L14" s="285">
        <v>29</v>
      </c>
      <c r="M14" s="285">
        <v>32.85</v>
      </c>
      <c r="N14" s="285">
        <v>8.2799999999999994</v>
      </c>
      <c r="O14" s="285">
        <v>1</v>
      </c>
      <c r="P14" s="285">
        <v>924.9</v>
      </c>
      <c r="Q14" s="285">
        <v>44</v>
      </c>
      <c r="R14" s="285">
        <v>38</v>
      </c>
      <c r="S14" s="285">
        <v>35</v>
      </c>
      <c r="T14" s="285">
        <v>1187.8889999999999</v>
      </c>
    </row>
    <row r="15" spans="1:26">
      <c r="A15" s="1111"/>
      <c r="B15" s="1112"/>
      <c r="C15" s="234" t="s">
        <v>63</v>
      </c>
      <c r="D15" s="285">
        <v>0</v>
      </c>
      <c r="E15" s="285">
        <v>0</v>
      </c>
      <c r="F15" s="285"/>
      <c r="G15" s="285">
        <v>0</v>
      </c>
      <c r="H15" s="285">
        <v>1.32</v>
      </c>
      <c r="I15" s="285">
        <v>10.64</v>
      </c>
      <c r="J15" s="285">
        <v>0</v>
      </c>
      <c r="K15" s="285">
        <v>0.03</v>
      </c>
      <c r="L15" s="285">
        <v>2.5535999999999999</v>
      </c>
      <c r="M15" s="285">
        <v>0</v>
      </c>
      <c r="N15" s="285">
        <v>6.4999999999999997E-3</v>
      </c>
      <c r="O15" s="285">
        <v>1.03</v>
      </c>
      <c r="P15" s="285">
        <v>0</v>
      </c>
      <c r="Q15" s="285">
        <v>0</v>
      </c>
      <c r="R15" s="285">
        <v>0.06</v>
      </c>
      <c r="S15" s="285">
        <v>0</v>
      </c>
      <c r="T15" s="285">
        <v>15.6401</v>
      </c>
    </row>
    <row r="16" spans="1:26">
      <c r="A16" s="1111">
        <v>2003</v>
      </c>
      <c r="B16" s="1112" t="s">
        <v>70</v>
      </c>
      <c r="C16" s="234" t="s">
        <v>69</v>
      </c>
      <c r="D16" s="285">
        <v>96.016999999999996</v>
      </c>
      <c r="E16" s="285">
        <v>26.856000000000002</v>
      </c>
      <c r="F16" s="285"/>
      <c r="G16" s="285">
        <v>12.465999999999999</v>
      </c>
      <c r="H16" s="285">
        <v>12.9</v>
      </c>
      <c r="I16" s="285">
        <v>10.01</v>
      </c>
      <c r="J16" s="285">
        <v>114.75</v>
      </c>
      <c r="K16" s="285">
        <v>22.588000000000001</v>
      </c>
      <c r="L16" s="285">
        <v>2.6</v>
      </c>
      <c r="M16" s="285">
        <v>15</v>
      </c>
      <c r="N16" s="285">
        <v>51.6</v>
      </c>
      <c r="O16" s="285">
        <v>0.03</v>
      </c>
      <c r="P16" s="285">
        <v>635.4</v>
      </c>
      <c r="Q16" s="285">
        <v>270</v>
      </c>
      <c r="R16" s="285">
        <v>59.2</v>
      </c>
      <c r="S16" s="285">
        <v>99</v>
      </c>
      <c r="T16" s="285">
        <v>1428.4170000000001</v>
      </c>
    </row>
    <row r="17" spans="1:20">
      <c r="A17" s="1111"/>
      <c r="B17" s="1112"/>
      <c r="C17" s="234" t="s">
        <v>68</v>
      </c>
      <c r="D17" s="285">
        <v>35.75</v>
      </c>
      <c r="E17" s="285">
        <v>0.16500000000000001</v>
      </c>
      <c r="F17" s="285"/>
      <c r="G17" s="285">
        <v>23.76</v>
      </c>
      <c r="H17" s="285">
        <v>1</v>
      </c>
      <c r="I17" s="285">
        <v>2.95</v>
      </c>
      <c r="J17" s="285">
        <v>24.5</v>
      </c>
      <c r="K17" s="285">
        <v>13.14</v>
      </c>
      <c r="L17" s="285">
        <v>0.8</v>
      </c>
      <c r="M17" s="285">
        <v>97.56</v>
      </c>
      <c r="N17" s="285">
        <v>1.925</v>
      </c>
      <c r="O17" s="285">
        <v>1</v>
      </c>
      <c r="P17" s="285">
        <v>148.6</v>
      </c>
      <c r="Q17" s="285">
        <v>13</v>
      </c>
      <c r="R17" s="285">
        <v>8.8000000000000007</v>
      </c>
      <c r="S17" s="285">
        <v>29</v>
      </c>
      <c r="T17" s="285">
        <v>401.95</v>
      </c>
    </row>
    <row r="18" spans="1:20">
      <c r="A18" s="1111"/>
      <c r="B18" s="1112"/>
      <c r="C18" s="234" t="s">
        <v>67</v>
      </c>
      <c r="D18" s="285">
        <v>2.4300000000000002</v>
      </c>
      <c r="E18" s="285">
        <v>1.33</v>
      </c>
      <c r="F18" s="285"/>
      <c r="G18" s="285">
        <v>2.7719999999999998</v>
      </c>
      <c r="H18" s="285">
        <v>1.32</v>
      </c>
      <c r="I18" s="285">
        <v>3.45</v>
      </c>
      <c r="J18" s="285">
        <v>3.2160000000000002</v>
      </c>
      <c r="K18" s="285">
        <v>0.48199999999999998</v>
      </c>
      <c r="L18" s="285">
        <v>6.5280000000000005E-2</v>
      </c>
      <c r="M18" s="285">
        <v>0.65400000000000003</v>
      </c>
      <c r="N18" s="285">
        <v>8.1</v>
      </c>
      <c r="O18" s="285">
        <v>1.03</v>
      </c>
      <c r="P18" s="285">
        <v>120.5</v>
      </c>
      <c r="Q18" s="285">
        <v>11</v>
      </c>
      <c r="R18" s="285">
        <v>0.54600000000000004</v>
      </c>
      <c r="S18" s="285">
        <v>1</v>
      </c>
      <c r="T18" s="285">
        <v>157.89527999999999</v>
      </c>
    </row>
    <row r="19" spans="1:20">
      <c r="A19" s="1111"/>
      <c r="B19" s="1112"/>
      <c r="C19" s="234" t="s">
        <v>66</v>
      </c>
      <c r="D19" s="285">
        <v>13.5</v>
      </c>
      <c r="E19" s="285">
        <v>3.72</v>
      </c>
      <c r="F19" s="285"/>
      <c r="G19" s="285">
        <v>18.443000000000001</v>
      </c>
      <c r="H19" s="285">
        <v>1.8540000000000001</v>
      </c>
      <c r="I19" s="285">
        <v>2.16</v>
      </c>
      <c r="J19" s="285">
        <v>6.15</v>
      </c>
      <c r="K19" s="285">
        <v>9.827</v>
      </c>
      <c r="L19" s="285">
        <v>0.2</v>
      </c>
      <c r="M19" s="285">
        <v>23.76</v>
      </c>
      <c r="N19" s="285">
        <v>5.04</v>
      </c>
      <c r="O19" s="285">
        <v>2.002E-2</v>
      </c>
      <c r="P19" s="285">
        <v>10.8</v>
      </c>
      <c r="Q19" s="285">
        <v>31</v>
      </c>
      <c r="R19" s="285">
        <v>6.6</v>
      </c>
      <c r="S19" s="285">
        <v>15</v>
      </c>
      <c r="T19" s="285">
        <v>148.07401999999999</v>
      </c>
    </row>
    <row r="20" spans="1:20">
      <c r="A20" s="1111"/>
      <c r="B20" s="1112" t="s">
        <v>65</v>
      </c>
      <c r="C20" s="234" t="s">
        <v>64</v>
      </c>
      <c r="D20" s="285">
        <v>8.1</v>
      </c>
      <c r="E20" s="285">
        <v>5.76</v>
      </c>
      <c r="F20" s="285"/>
      <c r="G20" s="285">
        <v>10.571999999999999</v>
      </c>
      <c r="H20" s="285">
        <v>1</v>
      </c>
      <c r="I20" s="285">
        <v>1.96</v>
      </c>
      <c r="J20" s="285">
        <v>35.520000000000003</v>
      </c>
      <c r="K20" s="285">
        <v>11.24</v>
      </c>
      <c r="L20" s="285">
        <v>30</v>
      </c>
      <c r="M20" s="285">
        <v>22.95</v>
      </c>
      <c r="N20" s="285">
        <v>8.16</v>
      </c>
      <c r="O20" s="285">
        <v>1</v>
      </c>
      <c r="P20" s="285">
        <v>925.8</v>
      </c>
      <c r="Q20" s="285">
        <v>48</v>
      </c>
      <c r="R20" s="285">
        <v>38.5</v>
      </c>
      <c r="S20" s="285">
        <v>40</v>
      </c>
      <c r="T20" s="285">
        <v>1188.5619999999999</v>
      </c>
    </row>
    <row r="21" spans="1:20">
      <c r="A21" s="1111"/>
      <c r="B21" s="1112"/>
      <c r="C21" s="234" t="s">
        <v>63</v>
      </c>
      <c r="D21" s="285">
        <v>0</v>
      </c>
      <c r="E21" s="285">
        <v>0</v>
      </c>
      <c r="F21" s="285"/>
      <c r="G21" s="285">
        <v>0</v>
      </c>
      <c r="H21" s="285">
        <v>1.32</v>
      </c>
      <c r="I21" s="285">
        <v>10.64</v>
      </c>
      <c r="J21" s="285">
        <v>0</v>
      </c>
      <c r="K21" s="285">
        <v>0.03</v>
      </c>
      <c r="L21" s="285">
        <v>1.8455999999999999</v>
      </c>
      <c r="M21" s="285">
        <v>0</v>
      </c>
      <c r="N21" s="285">
        <v>6.4999999999999997E-3</v>
      </c>
      <c r="O21" s="285">
        <v>1.03</v>
      </c>
      <c r="P21" s="285">
        <v>0</v>
      </c>
      <c r="Q21" s="285">
        <v>0</v>
      </c>
      <c r="R21" s="285">
        <v>0.06</v>
      </c>
      <c r="S21" s="285">
        <v>0</v>
      </c>
      <c r="T21" s="285">
        <v>14.9321</v>
      </c>
    </row>
    <row r="22" spans="1:20">
      <c r="A22" s="1111">
        <v>2004</v>
      </c>
      <c r="B22" s="1112" t="s">
        <v>70</v>
      </c>
      <c r="C22" s="234" t="s">
        <v>69</v>
      </c>
      <c r="D22" s="285">
        <v>72.5</v>
      </c>
      <c r="E22" s="285">
        <v>35</v>
      </c>
      <c r="F22" s="285"/>
      <c r="G22" s="285">
        <v>12.423</v>
      </c>
      <c r="H22" s="285">
        <v>15</v>
      </c>
      <c r="I22" s="285">
        <v>10.14</v>
      </c>
      <c r="J22" s="285">
        <v>114.75</v>
      </c>
      <c r="K22" s="285">
        <v>22.088999999999999</v>
      </c>
      <c r="L22" s="285">
        <v>2.5</v>
      </c>
      <c r="M22" s="285">
        <v>16.8</v>
      </c>
      <c r="N22" s="285">
        <v>43.991999999999997</v>
      </c>
      <c r="O22" s="285">
        <v>2.5000000000000001E-2</v>
      </c>
      <c r="P22" s="285">
        <v>682.6</v>
      </c>
      <c r="Q22" s="285">
        <v>265</v>
      </c>
      <c r="R22" s="285">
        <v>56</v>
      </c>
      <c r="S22" s="285">
        <v>102</v>
      </c>
      <c r="T22" s="285">
        <v>1450.819</v>
      </c>
    </row>
    <row r="23" spans="1:20">
      <c r="A23" s="1111"/>
      <c r="B23" s="1112"/>
      <c r="C23" s="234" t="s">
        <v>68</v>
      </c>
      <c r="D23" s="285">
        <v>39.299999999999997</v>
      </c>
      <c r="E23" s="285">
        <v>0.3</v>
      </c>
      <c r="F23" s="285"/>
      <c r="G23" s="285">
        <v>23.81</v>
      </c>
      <c r="H23" s="285">
        <v>1</v>
      </c>
      <c r="I23" s="285">
        <v>4.7</v>
      </c>
      <c r="J23" s="285">
        <v>27.65</v>
      </c>
      <c r="K23" s="285">
        <v>11.301</v>
      </c>
      <c r="L23" s="285">
        <v>0.8</v>
      </c>
      <c r="M23" s="285">
        <v>107</v>
      </c>
      <c r="N23" s="285">
        <v>2.4750000000000001</v>
      </c>
      <c r="O23" s="285">
        <v>1</v>
      </c>
      <c r="P23" s="285">
        <v>157.5</v>
      </c>
      <c r="Q23" s="285">
        <v>13</v>
      </c>
      <c r="R23" s="285">
        <v>9.4600000000000009</v>
      </c>
      <c r="S23" s="285">
        <v>29</v>
      </c>
      <c r="T23" s="285">
        <v>428.29599999999999</v>
      </c>
    </row>
    <row r="24" spans="1:20">
      <c r="A24" s="1111"/>
      <c r="B24" s="1112"/>
      <c r="C24" s="234" t="s">
        <v>67</v>
      </c>
      <c r="D24" s="285">
        <v>2.8125</v>
      </c>
      <c r="E24" s="285">
        <v>1.47</v>
      </c>
      <c r="F24" s="285"/>
      <c r="G24" s="285">
        <v>2.7749999999999999</v>
      </c>
      <c r="H24" s="285">
        <v>1.32</v>
      </c>
      <c r="I24" s="285">
        <v>3.77</v>
      </c>
      <c r="J24" s="285">
        <v>3.06</v>
      </c>
      <c r="K24" s="285">
        <v>1.117</v>
      </c>
      <c r="L24" s="285">
        <v>9.4079999999999997E-2</v>
      </c>
      <c r="M24" s="285">
        <v>0.80400000000000005</v>
      </c>
      <c r="N24" s="285">
        <v>6.6230000000000002</v>
      </c>
      <c r="O24" s="285">
        <v>1.03</v>
      </c>
      <c r="P24" s="285">
        <v>138.9</v>
      </c>
      <c r="Q24" s="285">
        <v>11</v>
      </c>
      <c r="R24" s="285">
        <v>0.51800000000000002</v>
      </c>
      <c r="S24" s="285">
        <v>1</v>
      </c>
      <c r="T24" s="285">
        <v>176.29358000000002</v>
      </c>
    </row>
    <row r="25" spans="1:20">
      <c r="A25" s="1111"/>
      <c r="B25" s="1112"/>
      <c r="C25" s="234" t="s">
        <v>66</v>
      </c>
      <c r="D25" s="285">
        <v>13.95</v>
      </c>
      <c r="E25" s="285">
        <v>4.4400000000000004</v>
      </c>
      <c r="F25" s="285"/>
      <c r="G25" s="285">
        <v>18.471</v>
      </c>
      <c r="H25" s="285">
        <v>1.8540000000000001</v>
      </c>
      <c r="I25" s="285">
        <v>1.8</v>
      </c>
      <c r="J25" s="285">
        <v>6.9</v>
      </c>
      <c r="K25" s="285">
        <v>12.103</v>
      </c>
      <c r="L25" s="285">
        <v>0.2</v>
      </c>
      <c r="M25" s="285">
        <v>23.82</v>
      </c>
      <c r="N25" s="285">
        <v>4.92</v>
      </c>
      <c r="O25" s="285">
        <v>2.002E-2</v>
      </c>
      <c r="P25" s="285">
        <v>10.8</v>
      </c>
      <c r="Q25" s="285">
        <v>31</v>
      </c>
      <c r="R25" s="285">
        <v>7.08</v>
      </c>
      <c r="S25" s="285">
        <v>14</v>
      </c>
      <c r="T25" s="285">
        <v>151.35802000000004</v>
      </c>
    </row>
    <row r="26" spans="1:20">
      <c r="A26" s="1111"/>
      <c r="B26" s="1112" t="s">
        <v>65</v>
      </c>
      <c r="C26" s="234" t="s">
        <v>64</v>
      </c>
      <c r="D26" s="285">
        <v>8.2799999999999994</v>
      </c>
      <c r="E26" s="285">
        <v>6.4</v>
      </c>
      <c r="F26" s="285"/>
      <c r="G26" s="285">
        <v>10.603999999999999</v>
      </c>
      <c r="H26" s="285">
        <v>1</v>
      </c>
      <c r="I26" s="285">
        <v>2</v>
      </c>
      <c r="J26" s="285">
        <v>35.520000000000003</v>
      </c>
      <c r="K26" s="285">
        <v>15.84</v>
      </c>
      <c r="L26" s="285">
        <v>30.9</v>
      </c>
      <c r="M26" s="285">
        <v>19.934999999999999</v>
      </c>
      <c r="N26" s="285">
        <v>9.48</v>
      </c>
      <c r="O26" s="285">
        <v>1</v>
      </c>
      <c r="P26" s="285" t="s">
        <v>274</v>
      </c>
      <c r="Q26" s="285">
        <v>52</v>
      </c>
      <c r="R26" s="285">
        <v>38.5</v>
      </c>
      <c r="S26" s="285">
        <v>46</v>
      </c>
      <c r="T26" s="285">
        <v>277.459</v>
      </c>
    </row>
    <row r="27" spans="1:20">
      <c r="A27" s="1111"/>
      <c r="B27" s="1112"/>
      <c r="C27" s="234" t="s">
        <v>63</v>
      </c>
      <c r="D27" s="285">
        <v>0</v>
      </c>
      <c r="E27" s="285">
        <v>0</v>
      </c>
      <c r="F27" s="285"/>
      <c r="G27" s="285">
        <v>0</v>
      </c>
      <c r="H27" s="285">
        <v>1.32</v>
      </c>
      <c r="I27" s="285">
        <v>10.64</v>
      </c>
      <c r="J27" s="285">
        <v>0</v>
      </c>
      <c r="K27" s="285">
        <v>0.03</v>
      </c>
      <c r="L27" s="285">
        <v>1.8</v>
      </c>
      <c r="M27" s="285">
        <v>0</v>
      </c>
      <c r="N27" s="285">
        <v>6.4999999999999997E-3</v>
      </c>
      <c r="O27" s="285">
        <v>1.03</v>
      </c>
      <c r="P27" s="285">
        <v>0</v>
      </c>
      <c r="Q27" s="285">
        <v>0</v>
      </c>
      <c r="R27" s="285">
        <v>6.2E-2</v>
      </c>
      <c r="S27" s="285">
        <v>0</v>
      </c>
      <c r="T27" s="285">
        <v>14.888500000000001</v>
      </c>
    </row>
    <row r="28" spans="1:20">
      <c r="A28" s="1111">
        <v>2005</v>
      </c>
      <c r="B28" s="1112" t="s">
        <v>70</v>
      </c>
      <c r="C28" s="234" t="s">
        <v>69</v>
      </c>
      <c r="D28" s="285">
        <v>85</v>
      </c>
      <c r="E28" s="285">
        <v>35</v>
      </c>
      <c r="F28" s="285"/>
      <c r="G28" s="285">
        <v>12.4</v>
      </c>
      <c r="H28" s="285">
        <v>14.3</v>
      </c>
      <c r="I28" s="285">
        <v>11.31</v>
      </c>
      <c r="J28" s="285">
        <v>133.875</v>
      </c>
      <c r="K28" s="285">
        <v>21.344000000000001</v>
      </c>
      <c r="L28" s="285">
        <v>2.6</v>
      </c>
      <c r="M28" s="285">
        <v>18.75</v>
      </c>
      <c r="N28" s="285">
        <v>40.191000000000003</v>
      </c>
      <c r="O28" s="285">
        <v>0.02</v>
      </c>
      <c r="P28" s="285">
        <v>745.9</v>
      </c>
      <c r="Q28" s="285">
        <v>270</v>
      </c>
      <c r="R28" s="285">
        <v>59.2</v>
      </c>
      <c r="S28" s="285">
        <v>102</v>
      </c>
      <c r="T28" s="285">
        <v>1551.89</v>
      </c>
    </row>
    <row r="29" spans="1:20">
      <c r="A29" s="1111"/>
      <c r="B29" s="1112"/>
      <c r="C29" s="234" t="s">
        <v>68</v>
      </c>
      <c r="D29" s="285">
        <v>39.9</v>
      </c>
      <c r="E29" s="285">
        <v>0.4</v>
      </c>
      <c r="F29" s="285"/>
      <c r="G29" s="285">
        <v>23.86</v>
      </c>
      <c r="H29" s="285">
        <v>0</v>
      </c>
      <c r="I29" s="285">
        <v>5.65</v>
      </c>
      <c r="J29" s="285">
        <v>50.75</v>
      </c>
      <c r="K29" s="285">
        <v>12.041</v>
      </c>
      <c r="L29" s="285">
        <v>0.7</v>
      </c>
      <c r="M29" s="285">
        <v>117</v>
      </c>
      <c r="N29" s="285">
        <v>2.75</v>
      </c>
      <c r="O29" s="285">
        <v>0</v>
      </c>
      <c r="P29" s="285">
        <v>160.69999999999999</v>
      </c>
      <c r="Q29" s="285">
        <v>13</v>
      </c>
      <c r="R29" s="285">
        <v>9.9</v>
      </c>
      <c r="S29" s="285">
        <v>29</v>
      </c>
      <c r="T29" s="285">
        <v>465.65099999999995</v>
      </c>
    </row>
    <row r="30" spans="1:20">
      <c r="A30" s="1111"/>
      <c r="B30" s="1112"/>
      <c r="C30" s="234" t="s">
        <v>67</v>
      </c>
      <c r="D30" s="285">
        <v>3.2250000000000001</v>
      </c>
      <c r="E30" s="285">
        <v>1.61</v>
      </c>
      <c r="F30" s="285"/>
      <c r="G30" s="285">
        <v>2.778</v>
      </c>
      <c r="H30" s="285">
        <v>1.32</v>
      </c>
      <c r="I30" s="285">
        <v>3.75</v>
      </c>
      <c r="J30" s="285">
        <v>2.64</v>
      </c>
      <c r="K30" s="285">
        <v>0.59399999999999997</v>
      </c>
      <c r="L30" s="285">
        <v>7.6260000000000008E-2</v>
      </c>
      <c r="M30" s="285">
        <v>0.94799999999999995</v>
      </c>
      <c r="N30" s="285">
        <v>9.5399999999999991</v>
      </c>
      <c r="O30" s="285">
        <v>1.03</v>
      </c>
      <c r="P30" s="285">
        <v>134.9</v>
      </c>
      <c r="Q30" s="285">
        <v>12</v>
      </c>
      <c r="R30" s="285">
        <v>0.504</v>
      </c>
      <c r="S30" s="285">
        <v>1</v>
      </c>
      <c r="T30" s="285">
        <v>175.91525999999999</v>
      </c>
    </row>
    <row r="31" spans="1:20">
      <c r="A31" s="1111"/>
      <c r="B31" s="1112"/>
      <c r="C31" s="234" t="s">
        <v>66</v>
      </c>
      <c r="D31" s="285">
        <v>13.74</v>
      </c>
      <c r="E31" s="285">
        <v>5.4</v>
      </c>
      <c r="F31" s="285"/>
      <c r="G31" s="285">
        <v>18.498999999999999</v>
      </c>
      <c r="H31" s="285">
        <v>1.8540000000000001</v>
      </c>
      <c r="I31" s="285">
        <v>2.2050000000000001</v>
      </c>
      <c r="J31" s="285">
        <v>6.2249999999999996</v>
      </c>
      <c r="K31" s="285">
        <v>10.255000000000001</v>
      </c>
      <c r="L31" s="285">
        <v>0.2</v>
      </c>
      <c r="M31" s="285">
        <v>24.24</v>
      </c>
      <c r="N31" s="285">
        <v>3.36</v>
      </c>
      <c r="O31" s="285">
        <v>1.9800000000000002E-2</v>
      </c>
      <c r="P31" s="285">
        <v>9.6999999999999993</v>
      </c>
      <c r="Q31" s="285">
        <v>31</v>
      </c>
      <c r="R31" s="285">
        <v>7.5</v>
      </c>
      <c r="S31" s="285">
        <v>14</v>
      </c>
      <c r="T31" s="285">
        <v>148.1978</v>
      </c>
    </row>
    <row r="32" spans="1:20">
      <c r="A32" s="1111"/>
      <c r="B32" s="1112" t="s">
        <v>65</v>
      </c>
      <c r="C32" s="234" t="s">
        <v>64</v>
      </c>
      <c r="D32" s="285">
        <v>7.65</v>
      </c>
      <c r="E32" s="285">
        <v>4.8</v>
      </c>
      <c r="F32" s="285"/>
      <c r="G32" s="285">
        <v>10.669</v>
      </c>
      <c r="H32" s="285">
        <v>1</v>
      </c>
      <c r="I32" s="285">
        <v>2.1</v>
      </c>
      <c r="J32" s="285">
        <v>35.520000000000003</v>
      </c>
      <c r="K32" s="285">
        <v>15.984999999999999</v>
      </c>
      <c r="L32" s="285">
        <v>33</v>
      </c>
      <c r="M32" s="285">
        <v>18.945</v>
      </c>
      <c r="N32" s="285">
        <v>9.52</v>
      </c>
      <c r="O32" s="285">
        <v>1</v>
      </c>
      <c r="P32" s="285" t="s">
        <v>275</v>
      </c>
      <c r="Q32" s="285">
        <v>52</v>
      </c>
      <c r="R32" s="285">
        <v>39</v>
      </c>
      <c r="S32" s="285">
        <v>52</v>
      </c>
      <c r="T32" s="285">
        <v>283.18900000000002</v>
      </c>
    </row>
    <row r="33" spans="1:20">
      <c r="A33" s="1111"/>
      <c r="B33" s="1112"/>
      <c r="C33" s="234" t="s">
        <v>63</v>
      </c>
      <c r="D33" s="285">
        <v>0</v>
      </c>
      <c r="E33" s="285">
        <v>0</v>
      </c>
      <c r="F33" s="285"/>
      <c r="G33" s="285">
        <v>0</v>
      </c>
      <c r="H33" s="285">
        <v>1.32</v>
      </c>
      <c r="I33" s="285">
        <v>10.64</v>
      </c>
      <c r="J33" s="285">
        <v>0</v>
      </c>
      <c r="K33" s="285">
        <v>0.03</v>
      </c>
      <c r="L33" s="285">
        <v>1.8084</v>
      </c>
      <c r="M33" s="285">
        <v>0</v>
      </c>
      <c r="N33" s="285">
        <v>6.4999999999999997E-3</v>
      </c>
      <c r="O33" s="285">
        <v>1.03</v>
      </c>
      <c r="P33" s="285">
        <v>0</v>
      </c>
      <c r="Q33" s="285">
        <v>0</v>
      </c>
      <c r="R33" s="285">
        <v>6.2E-2</v>
      </c>
      <c r="S33" s="285">
        <v>0</v>
      </c>
      <c r="T33" s="285">
        <v>14.8969</v>
      </c>
    </row>
    <row r="34" spans="1:20">
      <c r="A34" s="1111">
        <v>2006</v>
      </c>
      <c r="B34" s="1112" t="s">
        <v>70</v>
      </c>
      <c r="C34" s="234" t="s">
        <v>69</v>
      </c>
      <c r="D34" s="285">
        <v>84.863</v>
      </c>
      <c r="E34" s="285">
        <v>35</v>
      </c>
      <c r="F34" s="285"/>
      <c r="G34" s="285">
        <v>12.38</v>
      </c>
      <c r="H34" s="285">
        <v>15</v>
      </c>
      <c r="I34" s="285">
        <v>10.14</v>
      </c>
      <c r="J34" s="285">
        <v>134.25749999999999</v>
      </c>
      <c r="K34" s="285">
        <v>24.103999999999999</v>
      </c>
      <c r="L34" s="285">
        <v>2.2999999999999998</v>
      </c>
      <c r="M34" s="285">
        <v>16.05</v>
      </c>
      <c r="N34" s="285">
        <v>36.179000000000002</v>
      </c>
      <c r="O34" s="285">
        <v>1.2999999999999999E-2</v>
      </c>
      <c r="P34" s="285">
        <v>831.7</v>
      </c>
      <c r="Q34" s="285">
        <v>270</v>
      </c>
      <c r="R34" s="285">
        <v>57.6</v>
      </c>
      <c r="S34" s="285">
        <v>102</v>
      </c>
      <c r="T34" s="285">
        <v>1631.5864999999999</v>
      </c>
    </row>
    <row r="35" spans="1:20">
      <c r="A35" s="1111"/>
      <c r="B35" s="1112"/>
      <c r="C35" s="234" t="s">
        <v>68</v>
      </c>
      <c r="D35" s="285">
        <v>44.6</v>
      </c>
      <c r="E35" s="285">
        <v>0.45</v>
      </c>
      <c r="F35" s="285"/>
      <c r="G35" s="285">
        <v>23.91</v>
      </c>
      <c r="H35" s="285">
        <v>0</v>
      </c>
      <c r="I35" s="285">
        <v>9.0500000000000007</v>
      </c>
      <c r="J35" s="285">
        <v>52.5</v>
      </c>
      <c r="K35" s="285">
        <v>16.895</v>
      </c>
      <c r="L35" s="285">
        <v>0.7</v>
      </c>
      <c r="M35" s="285">
        <v>85.2</v>
      </c>
      <c r="N35" s="285">
        <v>3.1349999999999998</v>
      </c>
      <c r="O35" s="285">
        <v>0</v>
      </c>
      <c r="P35" s="285">
        <v>180.6</v>
      </c>
      <c r="Q35" s="285">
        <v>13</v>
      </c>
      <c r="R35" s="285">
        <v>12.98</v>
      </c>
      <c r="S35" s="285">
        <v>30</v>
      </c>
      <c r="T35" s="285">
        <v>473.02</v>
      </c>
    </row>
    <row r="36" spans="1:20">
      <c r="A36" s="1111"/>
      <c r="B36" s="1112"/>
      <c r="C36" s="234" t="s">
        <v>67</v>
      </c>
      <c r="D36" s="285">
        <v>3.3</v>
      </c>
      <c r="E36" s="285">
        <v>1.806</v>
      </c>
      <c r="F36" s="285"/>
      <c r="G36" s="285">
        <v>2.79</v>
      </c>
      <c r="H36" s="285">
        <v>11.52</v>
      </c>
      <c r="I36" s="285">
        <v>5.3849999999999998</v>
      </c>
      <c r="J36" s="285">
        <v>2.7240000000000002</v>
      </c>
      <c r="K36" s="285">
        <v>0.86199999999999999</v>
      </c>
      <c r="L36" s="285">
        <v>4.8989999999999999E-2</v>
      </c>
      <c r="M36" s="285">
        <v>0.69599999999999995</v>
      </c>
      <c r="N36" s="285">
        <v>10.62</v>
      </c>
      <c r="O36" s="285">
        <v>117.1</v>
      </c>
      <c r="P36" s="285">
        <v>136.1</v>
      </c>
      <c r="Q36" s="285">
        <v>12</v>
      </c>
      <c r="R36" s="285">
        <v>0.4879</v>
      </c>
      <c r="S36" s="285">
        <v>0</v>
      </c>
      <c r="T36" s="285">
        <v>305.43989000000005</v>
      </c>
    </row>
    <row r="37" spans="1:20">
      <c r="A37" s="1111"/>
      <c r="B37" s="1112"/>
      <c r="C37" s="234" t="s">
        <v>66</v>
      </c>
      <c r="D37" s="285">
        <v>15.75</v>
      </c>
      <c r="E37" s="285">
        <v>5.4</v>
      </c>
      <c r="F37" s="285"/>
      <c r="G37" s="285">
        <v>17.646999999999998</v>
      </c>
      <c r="H37" s="285">
        <v>1.8540000000000001</v>
      </c>
      <c r="I37" s="285">
        <v>1.6579999999999999</v>
      </c>
      <c r="J37" s="285">
        <v>6.3</v>
      </c>
      <c r="K37" s="285">
        <v>14.489000000000001</v>
      </c>
      <c r="L37" s="285">
        <v>0.2</v>
      </c>
      <c r="M37" s="285">
        <v>21</v>
      </c>
      <c r="N37" s="285">
        <v>3.6</v>
      </c>
      <c r="O37" s="285">
        <v>2.035E-2</v>
      </c>
      <c r="P37" s="285">
        <v>10.1</v>
      </c>
      <c r="Q37" s="285">
        <v>31</v>
      </c>
      <c r="R37" s="285">
        <v>7.5</v>
      </c>
      <c r="S37" s="285">
        <v>14</v>
      </c>
      <c r="T37" s="285">
        <v>150.51835</v>
      </c>
    </row>
    <row r="38" spans="1:20">
      <c r="A38" s="1111"/>
      <c r="B38" s="1112" t="s">
        <v>65</v>
      </c>
      <c r="C38" s="234" t="s">
        <v>64</v>
      </c>
      <c r="D38" s="285">
        <v>9</v>
      </c>
      <c r="E38" s="285">
        <v>5.36</v>
      </c>
      <c r="F38" s="285"/>
      <c r="G38" s="285">
        <v>10.669</v>
      </c>
      <c r="H38" s="285">
        <v>1</v>
      </c>
      <c r="I38" s="285">
        <v>2.2000000000000002</v>
      </c>
      <c r="J38" s="285">
        <v>36.451999999999998</v>
      </c>
      <c r="K38" s="285">
        <v>11.15</v>
      </c>
      <c r="L38" s="285">
        <v>36</v>
      </c>
      <c r="M38" s="285">
        <v>21.734999999999999</v>
      </c>
      <c r="N38" s="285">
        <v>9.68</v>
      </c>
      <c r="O38" s="285">
        <v>1</v>
      </c>
      <c r="P38" s="285" t="s">
        <v>276</v>
      </c>
      <c r="Q38" s="285">
        <v>53</v>
      </c>
      <c r="R38" s="285">
        <v>36.5</v>
      </c>
      <c r="S38" s="285">
        <v>53</v>
      </c>
      <c r="T38" s="285">
        <v>286.74599999999998</v>
      </c>
    </row>
    <row r="39" spans="1:20">
      <c r="A39" s="1111"/>
      <c r="B39" s="1112"/>
      <c r="C39" s="234" t="s">
        <v>63</v>
      </c>
      <c r="D39" s="285">
        <v>0</v>
      </c>
      <c r="E39" s="285">
        <v>0</v>
      </c>
      <c r="F39" s="285"/>
      <c r="G39" s="285">
        <v>0</v>
      </c>
      <c r="H39" s="285">
        <v>1.32</v>
      </c>
      <c r="I39" s="285">
        <v>11</v>
      </c>
      <c r="J39" s="285">
        <v>0</v>
      </c>
      <c r="K39" s="285">
        <v>1.4999999999999999E-2</v>
      </c>
      <c r="L39" s="285">
        <v>1.5047999999999999</v>
      </c>
      <c r="M39" s="285">
        <v>0</v>
      </c>
      <c r="N39" s="285">
        <v>8.0000000000000002E-3</v>
      </c>
      <c r="O39" s="285">
        <v>1.03</v>
      </c>
      <c r="P39" s="285">
        <v>0</v>
      </c>
      <c r="Q39" s="285">
        <v>0</v>
      </c>
      <c r="R39" s="285">
        <v>6.4000000000000001E-2</v>
      </c>
      <c r="S39" s="285">
        <v>0</v>
      </c>
      <c r="T39" s="285">
        <v>14.941799999999999</v>
      </c>
    </row>
    <row r="40" spans="1:20">
      <c r="A40" s="1111">
        <v>2007</v>
      </c>
      <c r="B40" s="1112" t="s">
        <v>70</v>
      </c>
      <c r="C40" s="234" t="s">
        <v>69</v>
      </c>
      <c r="D40" s="285">
        <v>91.8</v>
      </c>
      <c r="E40" s="285">
        <v>35</v>
      </c>
      <c r="F40" s="285"/>
      <c r="G40" s="285">
        <v>12.36</v>
      </c>
      <c r="H40" s="285">
        <v>15</v>
      </c>
      <c r="I40" s="285">
        <v>10.4</v>
      </c>
      <c r="J40" s="285">
        <v>134.63999999999999</v>
      </c>
      <c r="K40" s="285">
        <v>26.582999999999998</v>
      </c>
      <c r="L40" s="285">
        <v>2</v>
      </c>
      <c r="M40" s="285">
        <v>22.274999999999999</v>
      </c>
      <c r="N40" s="285">
        <v>36.164000000000001</v>
      </c>
      <c r="O40" s="285">
        <v>1.7000000000000001E-2</v>
      </c>
      <c r="P40" s="285">
        <v>828.8</v>
      </c>
      <c r="Q40" s="285">
        <v>247</v>
      </c>
      <c r="R40" s="285">
        <v>58.4</v>
      </c>
      <c r="S40" s="285">
        <v>104</v>
      </c>
      <c r="T40" s="285">
        <v>1624.4390000000001</v>
      </c>
    </row>
    <row r="41" spans="1:20">
      <c r="A41" s="1111"/>
      <c r="B41" s="1112"/>
      <c r="C41" s="234" t="s">
        <v>68</v>
      </c>
      <c r="D41" s="285">
        <v>49.8</v>
      </c>
      <c r="E41" s="285">
        <v>0.5</v>
      </c>
      <c r="F41" s="285"/>
      <c r="G41" s="285">
        <v>23.96</v>
      </c>
      <c r="H41" s="285">
        <v>0</v>
      </c>
      <c r="I41" s="285">
        <v>9.7059999999999995</v>
      </c>
      <c r="J41" s="285">
        <v>54.25</v>
      </c>
      <c r="K41" s="285">
        <v>25.033000000000001</v>
      </c>
      <c r="L41" s="285">
        <v>1</v>
      </c>
      <c r="M41" s="285">
        <v>97.2</v>
      </c>
      <c r="N41" s="285">
        <v>3.5750000000000002</v>
      </c>
      <c r="O41" s="285">
        <v>0</v>
      </c>
      <c r="P41" s="285">
        <v>185.2</v>
      </c>
      <c r="Q41" s="285">
        <v>13</v>
      </c>
      <c r="R41" s="285">
        <v>17.600000000000001</v>
      </c>
      <c r="S41" s="285">
        <v>30</v>
      </c>
      <c r="T41" s="285">
        <v>510.82400000000001</v>
      </c>
    </row>
    <row r="42" spans="1:20">
      <c r="A42" s="1111"/>
      <c r="B42" s="1112"/>
      <c r="C42" s="234" t="s">
        <v>67</v>
      </c>
      <c r="D42" s="285">
        <v>3.39</v>
      </c>
      <c r="E42" s="285">
        <v>1.806</v>
      </c>
      <c r="F42" s="285"/>
      <c r="G42" s="285">
        <v>2.8</v>
      </c>
      <c r="H42" s="285">
        <v>11.64</v>
      </c>
      <c r="I42" s="285">
        <v>3.5853000000000002</v>
      </c>
      <c r="J42" s="285">
        <v>2.7480000000000002</v>
      </c>
      <c r="K42" s="285">
        <v>0.91200000000000003</v>
      </c>
      <c r="L42" s="285">
        <v>6.4510000000000012E-2</v>
      </c>
      <c r="M42" s="285">
        <v>1.056</v>
      </c>
      <c r="N42" s="285">
        <v>11.52</v>
      </c>
      <c r="O42" s="285">
        <v>98.87</v>
      </c>
      <c r="P42" s="285">
        <v>170</v>
      </c>
      <c r="Q42" s="285">
        <v>10</v>
      </c>
      <c r="R42" s="285">
        <v>0.46410000000000001</v>
      </c>
      <c r="S42" s="285">
        <v>0</v>
      </c>
      <c r="T42" s="285">
        <v>318.85590999999999</v>
      </c>
    </row>
    <row r="43" spans="1:20">
      <c r="A43" s="1111"/>
      <c r="B43" s="1112"/>
      <c r="C43" s="234" t="s">
        <v>66</v>
      </c>
      <c r="D43" s="285">
        <v>15.9</v>
      </c>
      <c r="E43" s="285">
        <v>5.4</v>
      </c>
      <c r="F43" s="285"/>
      <c r="G43" s="285">
        <v>17.7</v>
      </c>
      <c r="H43" s="285">
        <v>1.8540000000000001</v>
      </c>
      <c r="I43" s="285">
        <v>2.2050000000000001</v>
      </c>
      <c r="J43" s="285">
        <v>6.3</v>
      </c>
      <c r="K43" s="285">
        <v>17.126000000000001</v>
      </c>
      <c r="L43" s="285">
        <v>0.107</v>
      </c>
      <c r="M43" s="285">
        <v>21.6</v>
      </c>
      <c r="N43" s="285">
        <v>3.48</v>
      </c>
      <c r="O43" s="285">
        <v>2.035E-2</v>
      </c>
      <c r="P43" s="285">
        <v>10.199999999999999</v>
      </c>
      <c r="Q43" s="285">
        <v>31</v>
      </c>
      <c r="R43" s="285">
        <v>7.68</v>
      </c>
      <c r="S43" s="285">
        <v>15</v>
      </c>
      <c r="T43" s="285">
        <v>155.57235000000003</v>
      </c>
    </row>
    <row r="44" spans="1:20">
      <c r="A44" s="1111"/>
      <c r="B44" s="1112" t="s">
        <v>65</v>
      </c>
      <c r="C44" s="234" t="s">
        <v>64</v>
      </c>
      <c r="D44" s="285">
        <v>11.07</v>
      </c>
      <c r="E44" s="285">
        <v>5.6</v>
      </c>
      <c r="F44" s="285"/>
      <c r="G44" s="285">
        <v>10.7</v>
      </c>
      <c r="H44" s="285">
        <v>1</v>
      </c>
      <c r="I44" s="285">
        <v>2.2400000000000002</v>
      </c>
      <c r="J44" s="285">
        <v>36.603999999999999</v>
      </c>
      <c r="K44" s="285">
        <v>13.686</v>
      </c>
      <c r="L44" s="285">
        <v>40</v>
      </c>
      <c r="M44" s="285">
        <v>26</v>
      </c>
      <c r="N44" s="285">
        <v>12.8</v>
      </c>
      <c r="O44" s="285">
        <v>1</v>
      </c>
      <c r="P44" s="285" t="s">
        <v>277</v>
      </c>
      <c r="Q44" s="285">
        <v>46</v>
      </c>
      <c r="R44" s="285">
        <v>36.5</v>
      </c>
      <c r="S44" s="285">
        <v>57</v>
      </c>
      <c r="T44" s="285">
        <v>300.20000000000005</v>
      </c>
    </row>
    <row r="45" spans="1:20">
      <c r="A45" s="1111"/>
      <c r="B45" s="1112"/>
      <c r="C45" s="234" t="s">
        <v>63</v>
      </c>
      <c r="D45" s="285">
        <v>0</v>
      </c>
      <c r="E45" s="285">
        <v>0</v>
      </c>
      <c r="F45" s="285"/>
      <c r="G45" s="285">
        <v>0</v>
      </c>
      <c r="H45" s="285">
        <v>1.32</v>
      </c>
      <c r="I45" s="285">
        <v>11.06</v>
      </c>
      <c r="J45" s="285">
        <v>0</v>
      </c>
      <c r="K45" s="285">
        <v>0.03</v>
      </c>
      <c r="L45" s="285">
        <v>2.0051999999999999</v>
      </c>
      <c r="M45" s="285">
        <v>0</v>
      </c>
      <c r="N45" s="285">
        <v>8.9999999999999993E-3</v>
      </c>
      <c r="O45" s="285">
        <v>1.0375000000000001</v>
      </c>
      <c r="P45" s="285">
        <v>0</v>
      </c>
      <c r="Q45" s="285">
        <v>0</v>
      </c>
      <c r="R45" s="285">
        <v>6.4000000000000001E-2</v>
      </c>
      <c r="S45" s="285">
        <v>0</v>
      </c>
      <c r="T45" s="285">
        <v>15.525700000000001</v>
      </c>
    </row>
    <row r="46" spans="1:20">
      <c r="A46" s="1111">
        <v>2008</v>
      </c>
      <c r="B46" s="1112" t="s">
        <v>70</v>
      </c>
      <c r="C46" s="234" t="s">
        <v>69</v>
      </c>
      <c r="D46" s="285">
        <v>100.3</v>
      </c>
      <c r="E46" s="285">
        <v>36</v>
      </c>
      <c r="F46" s="285"/>
      <c r="G46" s="285">
        <v>12.34</v>
      </c>
      <c r="H46" s="285">
        <v>15.2</v>
      </c>
      <c r="I46" s="285">
        <v>10.4</v>
      </c>
      <c r="J46" s="285">
        <v>150.44999999999999</v>
      </c>
      <c r="K46" s="285">
        <v>28.815000000000001</v>
      </c>
      <c r="L46" s="285">
        <v>2</v>
      </c>
      <c r="M46" s="285">
        <v>18.824999999999999</v>
      </c>
      <c r="N46" s="285">
        <v>36.215000000000003</v>
      </c>
      <c r="O46" s="285">
        <v>1.2E-2</v>
      </c>
      <c r="P46" s="285">
        <v>797.7</v>
      </c>
      <c r="Q46" s="285">
        <v>247</v>
      </c>
      <c r="R46" s="285">
        <v>58.88</v>
      </c>
      <c r="S46" s="285">
        <v>104</v>
      </c>
      <c r="T46" s="285">
        <v>1618.1370000000002</v>
      </c>
    </row>
    <row r="47" spans="1:20">
      <c r="A47" s="1111"/>
      <c r="B47" s="1112"/>
      <c r="C47" s="234" t="s">
        <v>68</v>
      </c>
      <c r="D47" s="285">
        <v>55.6</v>
      </c>
      <c r="E47" s="285">
        <v>0.44700000000000001</v>
      </c>
      <c r="F47" s="285"/>
      <c r="G47" s="285">
        <v>24.01</v>
      </c>
      <c r="H47" s="285">
        <v>1.1499999999999999</v>
      </c>
      <c r="I47" s="285">
        <v>4.0999999999999996</v>
      </c>
      <c r="J47" s="285">
        <v>54.6</v>
      </c>
      <c r="K47" s="285">
        <v>33.962000000000003</v>
      </c>
      <c r="L47" s="285">
        <v>1</v>
      </c>
      <c r="M47" s="285">
        <v>91.2</v>
      </c>
      <c r="N47" s="285">
        <v>3.7949999999999999</v>
      </c>
      <c r="O47" s="285">
        <v>0.36464999999999997</v>
      </c>
      <c r="P47" s="285">
        <v>178</v>
      </c>
      <c r="Q47" s="285">
        <v>13</v>
      </c>
      <c r="R47" s="285">
        <v>23.1</v>
      </c>
      <c r="S47" s="285">
        <v>30</v>
      </c>
      <c r="T47" s="285">
        <v>514.32865000000004</v>
      </c>
    </row>
    <row r="48" spans="1:20">
      <c r="A48" s="1111"/>
      <c r="B48" s="1112"/>
      <c r="C48" s="234" t="s">
        <v>67</v>
      </c>
      <c r="D48" s="285">
        <v>3.4950000000000001</v>
      </c>
      <c r="E48" s="285">
        <v>1.96</v>
      </c>
      <c r="F48" s="285"/>
      <c r="G48" s="285">
        <v>2.81</v>
      </c>
      <c r="H48" s="285">
        <v>11.82</v>
      </c>
      <c r="I48" s="285">
        <v>4.2104999999999997</v>
      </c>
      <c r="J48" s="285">
        <v>2.766</v>
      </c>
      <c r="K48" s="285">
        <v>0.92800000000000005</v>
      </c>
      <c r="L48" s="285">
        <v>4.1479999999999996E-2</v>
      </c>
      <c r="M48" s="285">
        <v>0.876</v>
      </c>
      <c r="N48" s="285">
        <v>12.06</v>
      </c>
      <c r="O48" s="285">
        <v>135.124</v>
      </c>
      <c r="P48" s="285">
        <v>163.69999999999999</v>
      </c>
      <c r="Q48" s="285">
        <v>10</v>
      </c>
      <c r="R48" s="285">
        <v>0.45850000000000002</v>
      </c>
      <c r="S48" s="285">
        <v>0</v>
      </c>
      <c r="T48" s="285">
        <v>350.24948000000001</v>
      </c>
    </row>
    <row r="49" spans="1:20">
      <c r="A49" s="1111"/>
      <c r="B49" s="1112"/>
      <c r="C49" s="234" t="s">
        <v>66</v>
      </c>
      <c r="D49" s="285">
        <v>16.350000000000001</v>
      </c>
      <c r="E49" s="285">
        <v>5.52</v>
      </c>
      <c r="F49" s="285"/>
      <c r="G49" s="285">
        <v>17.753</v>
      </c>
      <c r="H49" s="285">
        <v>1.8540000000000001</v>
      </c>
      <c r="I49" s="285">
        <v>2.3130000000000002</v>
      </c>
      <c r="J49" s="285">
        <v>9.5459999999999994</v>
      </c>
      <c r="K49" s="285">
        <v>19.556999999999999</v>
      </c>
      <c r="L49" s="285">
        <v>0.106</v>
      </c>
      <c r="M49" s="285">
        <v>21.24</v>
      </c>
      <c r="N49" s="285">
        <v>3.6</v>
      </c>
      <c r="O49" s="285">
        <v>2.035E-2</v>
      </c>
      <c r="P49" s="285">
        <v>10.199999999999999</v>
      </c>
      <c r="Q49" s="285">
        <v>31</v>
      </c>
      <c r="R49" s="285">
        <v>7.68</v>
      </c>
      <c r="S49" s="285">
        <v>14</v>
      </c>
      <c r="T49" s="285">
        <v>160.73935</v>
      </c>
    </row>
    <row r="50" spans="1:20">
      <c r="A50" s="1111"/>
      <c r="B50" s="1112" t="s">
        <v>65</v>
      </c>
      <c r="C50" s="234" t="s">
        <v>64</v>
      </c>
      <c r="D50" s="285">
        <v>13.32</v>
      </c>
      <c r="E50" s="285">
        <v>6.609</v>
      </c>
      <c r="F50" s="285"/>
      <c r="G50" s="285">
        <v>10.737</v>
      </c>
      <c r="H50" s="285">
        <v>4.9000000000000004</v>
      </c>
      <c r="I50" s="285">
        <v>1.52</v>
      </c>
      <c r="J50" s="285">
        <v>36.799999999999997</v>
      </c>
      <c r="K50" s="285">
        <v>19.059999999999999</v>
      </c>
      <c r="L50" s="285">
        <v>42</v>
      </c>
      <c r="M50" s="285">
        <v>34</v>
      </c>
      <c r="N50" s="285">
        <v>11.04</v>
      </c>
      <c r="O50" s="285">
        <v>0.76800000000000002</v>
      </c>
      <c r="P50" s="285" t="s">
        <v>278</v>
      </c>
      <c r="Q50" s="285">
        <v>46</v>
      </c>
      <c r="R50" s="285">
        <v>38.5</v>
      </c>
      <c r="S50" s="285">
        <v>61</v>
      </c>
      <c r="T50" s="285">
        <v>326.25400000000002</v>
      </c>
    </row>
    <row r="51" spans="1:20">
      <c r="A51" s="1111"/>
      <c r="B51" s="1112"/>
      <c r="C51" s="234" t="s">
        <v>63</v>
      </c>
      <c r="D51" s="285">
        <v>0</v>
      </c>
      <c r="E51" s="285">
        <v>0</v>
      </c>
      <c r="F51" s="285"/>
      <c r="G51" s="285">
        <v>0</v>
      </c>
      <c r="H51" s="285">
        <v>1.32</v>
      </c>
      <c r="I51" s="285">
        <v>11.36</v>
      </c>
      <c r="J51" s="285">
        <v>0</v>
      </c>
      <c r="K51" s="285">
        <v>0.03</v>
      </c>
      <c r="L51" s="285">
        <v>2.238</v>
      </c>
      <c r="M51" s="285">
        <v>0</v>
      </c>
      <c r="N51" s="285">
        <v>6.4999999999999997E-3</v>
      </c>
      <c r="O51" s="285">
        <v>1.0625</v>
      </c>
      <c r="P51" s="285">
        <v>0</v>
      </c>
      <c r="Q51" s="285">
        <v>0</v>
      </c>
      <c r="R51" s="285">
        <v>6.6000000000000003E-2</v>
      </c>
      <c r="S51" s="285">
        <v>0</v>
      </c>
      <c r="T51" s="285">
        <v>16.082999999999998</v>
      </c>
    </row>
    <row r="52" spans="1:20">
      <c r="A52" s="1111">
        <v>2009</v>
      </c>
      <c r="B52" s="1112" t="s">
        <v>70</v>
      </c>
      <c r="C52" s="234" t="s">
        <v>69</v>
      </c>
      <c r="D52" s="285">
        <v>97.75</v>
      </c>
      <c r="E52" s="285">
        <v>40</v>
      </c>
      <c r="F52" s="285"/>
      <c r="G52" s="285">
        <v>12.32</v>
      </c>
      <c r="H52" s="285">
        <v>15.4</v>
      </c>
      <c r="I52" s="285">
        <v>10.4</v>
      </c>
      <c r="J52" s="285">
        <v>153</v>
      </c>
      <c r="K52" s="285">
        <v>30.045999999999999</v>
      </c>
      <c r="L52" s="285">
        <v>2</v>
      </c>
      <c r="M52" s="285">
        <v>18.72</v>
      </c>
      <c r="N52" s="285">
        <v>35.993000000000002</v>
      </c>
      <c r="O52" s="285">
        <v>8.0000000000000002E-3</v>
      </c>
      <c r="P52" s="285">
        <v>803.1</v>
      </c>
      <c r="Q52" s="285">
        <v>290</v>
      </c>
      <c r="R52" s="285">
        <v>68</v>
      </c>
      <c r="S52" s="285">
        <v>104.12</v>
      </c>
      <c r="T52" s="285">
        <v>1680.857</v>
      </c>
    </row>
    <row r="53" spans="1:20">
      <c r="A53" s="1111"/>
      <c r="B53" s="1112"/>
      <c r="C53" s="234" t="s">
        <v>68</v>
      </c>
      <c r="D53" s="285">
        <v>61.9</v>
      </c>
      <c r="E53" s="285">
        <v>0.443</v>
      </c>
      <c r="F53" s="285"/>
      <c r="G53" s="285">
        <v>24.06</v>
      </c>
      <c r="H53" s="285">
        <v>1.1499999999999999</v>
      </c>
      <c r="I53" s="285">
        <v>3.97</v>
      </c>
      <c r="J53" s="285">
        <v>55.006</v>
      </c>
      <c r="K53" s="285">
        <v>41.872</v>
      </c>
      <c r="L53" s="285">
        <v>0.60499999999999998</v>
      </c>
      <c r="M53" s="285">
        <v>93.6</v>
      </c>
      <c r="N53" s="285">
        <v>4.125</v>
      </c>
      <c r="O53" s="285">
        <v>0.30069999999999997</v>
      </c>
      <c r="P53" s="285">
        <v>184.7</v>
      </c>
      <c r="Q53" s="285">
        <v>13.92</v>
      </c>
      <c r="R53" s="285">
        <v>23.1</v>
      </c>
      <c r="S53" s="285">
        <v>31.184999999999999</v>
      </c>
      <c r="T53" s="285">
        <v>539.93669999999997</v>
      </c>
    </row>
    <row r="54" spans="1:20">
      <c r="A54" s="1111"/>
      <c r="B54" s="1112"/>
      <c r="C54" s="234" t="s">
        <v>67</v>
      </c>
      <c r="D54" s="285">
        <v>3.6</v>
      </c>
      <c r="E54" s="285">
        <v>1.7989999999999999</v>
      </c>
      <c r="F54" s="285"/>
      <c r="G54" s="285">
        <v>2.82</v>
      </c>
      <c r="H54" s="285">
        <v>11.94</v>
      </c>
      <c r="I54" s="285">
        <v>4.2</v>
      </c>
      <c r="J54" s="285">
        <v>2.7839999999999998</v>
      </c>
      <c r="K54" s="285">
        <v>0.93799999999999994</v>
      </c>
      <c r="L54" s="285">
        <v>3.4130000000000001E-2</v>
      </c>
      <c r="M54" s="285">
        <v>0.91200000000000003</v>
      </c>
      <c r="N54" s="285">
        <v>12.06</v>
      </c>
      <c r="O54" s="285">
        <v>146.55000000000001</v>
      </c>
      <c r="P54" s="285">
        <v>163.19999999999999</v>
      </c>
      <c r="Q54" s="285">
        <v>0.79100000000000004</v>
      </c>
      <c r="R54" s="285">
        <v>0.45289999999999997</v>
      </c>
      <c r="S54" s="285">
        <v>0</v>
      </c>
      <c r="T54" s="285">
        <v>352.08103</v>
      </c>
    </row>
    <row r="55" spans="1:20">
      <c r="A55" s="1111"/>
      <c r="B55" s="1112"/>
      <c r="C55" s="234" t="s">
        <v>66</v>
      </c>
      <c r="D55" s="285">
        <v>16.8</v>
      </c>
      <c r="E55" s="285">
        <v>5.52</v>
      </c>
      <c r="F55" s="285"/>
      <c r="G55" s="285">
        <v>18.62</v>
      </c>
      <c r="H55" s="285">
        <v>1.8540000000000001</v>
      </c>
      <c r="I55" s="285">
        <v>2.403</v>
      </c>
      <c r="J55" s="285">
        <v>9.5969999999999995</v>
      </c>
      <c r="K55" s="285">
        <v>21.49</v>
      </c>
      <c r="L55" s="285">
        <v>0.11</v>
      </c>
      <c r="M55" s="285">
        <v>22.2</v>
      </c>
      <c r="N55" s="285">
        <v>3.6</v>
      </c>
      <c r="O55" s="285">
        <v>2.0899999999999998E-2</v>
      </c>
      <c r="P55" s="285">
        <v>10.3</v>
      </c>
      <c r="Q55" s="285">
        <v>32.4</v>
      </c>
      <c r="R55" s="285">
        <v>8.0640000000000001</v>
      </c>
      <c r="S55" s="285">
        <v>12.852</v>
      </c>
      <c r="T55" s="285">
        <v>165.83089999999999</v>
      </c>
    </row>
    <row r="56" spans="1:20">
      <c r="A56" s="1111"/>
      <c r="B56" s="1112" t="s">
        <v>65</v>
      </c>
      <c r="C56" s="234" t="s">
        <v>64</v>
      </c>
      <c r="D56" s="285">
        <v>16.02</v>
      </c>
      <c r="E56" s="285">
        <v>5.8360000000000003</v>
      </c>
      <c r="F56" s="285"/>
      <c r="G56" s="285">
        <v>10.76</v>
      </c>
      <c r="H56" s="285">
        <v>4.9000000000000004</v>
      </c>
      <c r="I56" s="285">
        <v>1.92</v>
      </c>
      <c r="J56" s="285">
        <v>37.520000000000003</v>
      </c>
      <c r="K56" s="285">
        <v>21.337</v>
      </c>
      <c r="L56" s="285">
        <v>44</v>
      </c>
      <c r="M56" s="285">
        <v>48.061</v>
      </c>
      <c r="N56" s="285">
        <v>11.2</v>
      </c>
      <c r="O56" s="285">
        <v>0.60699999999999998</v>
      </c>
      <c r="P56" s="285" t="s">
        <v>279</v>
      </c>
      <c r="Q56" s="285">
        <v>53.3</v>
      </c>
      <c r="R56" s="285">
        <v>40</v>
      </c>
      <c r="S56" s="285">
        <v>61.87</v>
      </c>
      <c r="T56" s="285">
        <v>357.33100000000002</v>
      </c>
    </row>
    <row r="57" spans="1:20">
      <c r="A57" s="1111"/>
      <c r="B57" s="1112"/>
      <c r="C57" s="234" t="s">
        <v>63</v>
      </c>
      <c r="D57" s="285">
        <v>0</v>
      </c>
      <c r="E57" s="285">
        <v>0</v>
      </c>
      <c r="F57" s="285"/>
      <c r="G57" s="285">
        <v>0</v>
      </c>
      <c r="H57" s="285">
        <v>1.32</v>
      </c>
      <c r="I57" s="285">
        <v>11.64</v>
      </c>
      <c r="J57" s="285">
        <v>0</v>
      </c>
      <c r="K57" s="285">
        <v>3.7499999999999999E-2</v>
      </c>
      <c r="L57" s="285">
        <v>2.2584</v>
      </c>
      <c r="M57" s="285">
        <v>0</v>
      </c>
      <c r="N57" s="285">
        <v>6.4999999999999997E-3</v>
      </c>
      <c r="O57" s="285">
        <v>1.075</v>
      </c>
      <c r="P57" s="285">
        <v>0</v>
      </c>
      <c r="Q57" s="285">
        <v>0</v>
      </c>
      <c r="R57" s="285">
        <v>6.8000000000000005E-2</v>
      </c>
      <c r="S57" s="285">
        <v>0</v>
      </c>
      <c r="T57" s="285">
        <v>16.405400000000004</v>
      </c>
    </row>
    <row r="58" spans="1:20">
      <c r="A58" s="1111">
        <v>2010</v>
      </c>
      <c r="B58" s="1112" t="s">
        <v>70</v>
      </c>
      <c r="C58" s="234" t="s">
        <v>69</v>
      </c>
      <c r="D58" s="285">
        <v>98.6</v>
      </c>
      <c r="E58" s="285">
        <v>46</v>
      </c>
      <c r="F58" s="285"/>
      <c r="G58" s="285">
        <v>12.2</v>
      </c>
      <c r="H58" s="285">
        <v>15.85</v>
      </c>
      <c r="I58" s="285">
        <v>10.66</v>
      </c>
      <c r="J58" s="285">
        <v>159.375</v>
      </c>
      <c r="K58" s="285">
        <v>32.225000000000001</v>
      </c>
      <c r="L58" s="285">
        <v>2</v>
      </c>
      <c r="M58" s="285">
        <v>18.899999999999999</v>
      </c>
      <c r="N58" s="285">
        <v>35</v>
      </c>
      <c r="O58" s="285">
        <v>6.9900000000000006E-3</v>
      </c>
      <c r="P58" s="285">
        <v>897.2</v>
      </c>
      <c r="Q58" s="285">
        <v>243.94300000000001</v>
      </c>
      <c r="R58" s="285">
        <v>74.400000000000006</v>
      </c>
      <c r="S58" s="285">
        <v>99.6</v>
      </c>
      <c r="T58" s="285">
        <v>1745.9599900000001</v>
      </c>
    </row>
    <row r="59" spans="1:20">
      <c r="A59" s="1111"/>
      <c r="B59" s="1112"/>
      <c r="C59" s="234" t="s">
        <v>68</v>
      </c>
      <c r="D59" s="285">
        <v>68.900000000000006</v>
      </c>
      <c r="E59" s="285">
        <v>0.45497000000000004</v>
      </c>
      <c r="F59" s="285"/>
      <c r="G59" s="285">
        <v>24.11</v>
      </c>
      <c r="H59" s="285">
        <v>1.875</v>
      </c>
      <c r="I59" s="285">
        <v>3.75</v>
      </c>
      <c r="J59" s="285">
        <v>55.411999999999999</v>
      </c>
      <c r="K59" s="285">
        <v>31.67</v>
      </c>
      <c r="L59" s="285">
        <v>1</v>
      </c>
      <c r="M59" s="285">
        <v>97.2</v>
      </c>
      <c r="N59" s="285">
        <v>4.4000000000000004</v>
      </c>
      <c r="O59" s="285">
        <v>0.40837000000000001</v>
      </c>
      <c r="P59" s="285">
        <v>202.2</v>
      </c>
      <c r="Q59" s="285">
        <v>14</v>
      </c>
      <c r="R59" s="285">
        <v>22.88</v>
      </c>
      <c r="S59" s="285">
        <v>31.35</v>
      </c>
      <c r="T59" s="285">
        <v>559.61033999999995</v>
      </c>
    </row>
    <row r="60" spans="1:20">
      <c r="A60" s="1111"/>
      <c r="B60" s="1112"/>
      <c r="C60" s="234" t="s">
        <v>67</v>
      </c>
      <c r="D60" s="285">
        <v>3.6749999999999998</v>
      </c>
      <c r="E60" s="285">
        <v>1.82</v>
      </c>
      <c r="F60" s="285"/>
      <c r="G60" s="285">
        <v>2.83</v>
      </c>
      <c r="H60" s="285">
        <v>12.096</v>
      </c>
      <c r="I60" s="285">
        <v>4.2</v>
      </c>
      <c r="J60" s="285">
        <v>2.7839999999999998</v>
      </c>
      <c r="K60" s="285">
        <v>0.98599999999999999</v>
      </c>
      <c r="L60" s="285">
        <v>4.3859999999999996E-2</v>
      </c>
      <c r="M60" s="285">
        <v>0.96</v>
      </c>
      <c r="N60" s="285">
        <v>12.24</v>
      </c>
      <c r="O60" s="285">
        <v>140.72999999999999</v>
      </c>
      <c r="P60" s="285">
        <v>156.4</v>
      </c>
      <c r="Q60" s="285">
        <v>0.83299999999999996</v>
      </c>
      <c r="R60" s="285">
        <v>0.434</v>
      </c>
      <c r="S60" s="285">
        <v>0</v>
      </c>
      <c r="T60" s="285">
        <v>340.03186000000005</v>
      </c>
    </row>
    <row r="61" spans="1:20">
      <c r="A61" s="1111"/>
      <c r="B61" s="1112"/>
      <c r="C61" s="234" t="s">
        <v>66</v>
      </c>
      <c r="D61" s="285">
        <v>17.25</v>
      </c>
      <c r="E61" s="285">
        <v>5.64</v>
      </c>
      <c r="F61" s="285"/>
      <c r="G61" s="285">
        <v>18.649999999999999</v>
      </c>
      <c r="H61" s="285">
        <v>1.8</v>
      </c>
      <c r="I61" s="285">
        <v>2.403</v>
      </c>
      <c r="J61" s="285">
        <v>9.6750000000000007</v>
      </c>
      <c r="K61" s="285">
        <v>23.632000000000001</v>
      </c>
      <c r="L61" s="285">
        <v>0.1</v>
      </c>
      <c r="M61" s="285">
        <v>23.52</v>
      </c>
      <c r="N61" s="285">
        <v>3.72</v>
      </c>
      <c r="O61" s="285">
        <v>2.0899999999999998E-2</v>
      </c>
      <c r="P61" s="285">
        <v>10.5</v>
      </c>
      <c r="Q61" s="285">
        <v>32.520000000000003</v>
      </c>
      <c r="R61" s="285">
        <v>8.4600000000000009</v>
      </c>
      <c r="S61" s="285">
        <v>13.08</v>
      </c>
      <c r="T61" s="285">
        <v>170.9709</v>
      </c>
    </row>
    <row r="62" spans="1:20">
      <c r="A62" s="1111"/>
      <c r="B62" s="1112" t="s">
        <v>65</v>
      </c>
      <c r="C62" s="234" t="s">
        <v>64</v>
      </c>
      <c r="D62" s="285">
        <v>19.260000000000002</v>
      </c>
      <c r="E62" s="285">
        <v>6</v>
      </c>
      <c r="F62" s="285"/>
      <c r="G62" s="285">
        <v>8.9269999999999996</v>
      </c>
      <c r="H62" s="285">
        <v>5.4</v>
      </c>
      <c r="I62" s="285">
        <v>1.6</v>
      </c>
      <c r="J62" s="285">
        <v>37.76</v>
      </c>
      <c r="K62" s="285">
        <v>21.6</v>
      </c>
      <c r="L62" s="285">
        <v>47</v>
      </c>
      <c r="M62" s="285">
        <v>39.735399999999998</v>
      </c>
      <c r="N62" s="285">
        <v>11.6</v>
      </c>
      <c r="O62" s="285">
        <v>0.80212000000000006</v>
      </c>
      <c r="P62" s="285" t="s">
        <v>280</v>
      </c>
      <c r="Q62" s="285">
        <v>55</v>
      </c>
      <c r="R62" s="285">
        <v>42.5</v>
      </c>
      <c r="S62" s="285">
        <v>62.1</v>
      </c>
      <c r="T62" s="285">
        <v>359.28452000000004</v>
      </c>
    </row>
    <row r="63" spans="1:20">
      <c r="A63" s="1111"/>
      <c r="B63" s="1112"/>
      <c r="C63" s="234" t="s">
        <v>63</v>
      </c>
      <c r="D63" s="285">
        <v>0</v>
      </c>
      <c r="E63" s="285">
        <v>0</v>
      </c>
      <c r="F63" s="285"/>
      <c r="G63" s="285">
        <v>0</v>
      </c>
      <c r="H63" s="285">
        <v>1.32</v>
      </c>
      <c r="I63" s="285">
        <v>11.8</v>
      </c>
      <c r="J63" s="285">
        <v>0</v>
      </c>
      <c r="K63" s="285">
        <v>3.7499999999999999E-2</v>
      </c>
      <c r="L63" s="285">
        <v>2.2584</v>
      </c>
      <c r="M63" s="285">
        <v>0</v>
      </c>
      <c r="N63" s="285">
        <v>6.4999999999999997E-3</v>
      </c>
      <c r="O63" s="285">
        <v>1.095</v>
      </c>
      <c r="P63" s="285">
        <v>0</v>
      </c>
      <c r="Q63" s="285">
        <v>0</v>
      </c>
      <c r="R63" s="285">
        <v>6.8000000000000005E-2</v>
      </c>
      <c r="S63" s="285">
        <v>0</v>
      </c>
      <c r="T63" s="285">
        <v>16.585400000000003</v>
      </c>
    </row>
    <row r="64" spans="1:20">
      <c r="A64" s="1111">
        <v>2011</v>
      </c>
      <c r="B64" s="1112" t="s">
        <v>70</v>
      </c>
      <c r="C64" s="234" t="s">
        <v>69</v>
      </c>
      <c r="D64" s="285">
        <v>100.3</v>
      </c>
      <c r="E64" s="285">
        <v>47</v>
      </c>
      <c r="F64" s="285"/>
      <c r="G64" s="285">
        <v>12.6</v>
      </c>
      <c r="H64" s="285">
        <v>16.45</v>
      </c>
      <c r="I64" s="285">
        <v>12.45</v>
      </c>
      <c r="J64" s="285">
        <v>165.75</v>
      </c>
      <c r="K64" s="285">
        <v>34.055</v>
      </c>
      <c r="L64" s="285">
        <v>2</v>
      </c>
      <c r="M64" s="285">
        <v>19.2</v>
      </c>
      <c r="N64" s="285">
        <v>34.299999999999997</v>
      </c>
      <c r="O64" s="285">
        <v>2.2599999999999999E-3</v>
      </c>
      <c r="P64" s="285">
        <v>877.6</v>
      </c>
      <c r="Q64" s="285">
        <v>262.60599999999999</v>
      </c>
      <c r="R64" s="285">
        <v>67.2</v>
      </c>
      <c r="S64" s="285">
        <v>102</v>
      </c>
      <c r="T64" s="285">
        <v>1753.5132599999999</v>
      </c>
    </row>
    <row r="65" spans="1:20">
      <c r="A65" s="1111"/>
      <c r="B65" s="1112"/>
      <c r="C65" s="234" t="s">
        <v>68</v>
      </c>
      <c r="D65" s="285">
        <v>76.400000000000006</v>
      </c>
      <c r="E65" s="285">
        <v>0.46</v>
      </c>
      <c r="F65" s="285"/>
      <c r="G65" s="285">
        <v>24.5</v>
      </c>
      <c r="H65" s="285">
        <v>1.9</v>
      </c>
      <c r="I65" s="285">
        <v>3.6</v>
      </c>
      <c r="J65" s="285">
        <v>55.426000000000002</v>
      </c>
      <c r="K65" s="285">
        <v>44.201000000000001</v>
      </c>
      <c r="L65" s="285">
        <v>1</v>
      </c>
      <c r="M65" s="285">
        <v>97.8</v>
      </c>
      <c r="N65" s="285">
        <v>4.5650000000000004</v>
      </c>
      <c r="O65" s="285">
        <v>0.52183000000000002</v>
      </c>
      <c r="P65" s="285">
        <v>201.1</v>
      </c>
      <c r="Q65" s="285">
        <v>14.12</v>
      </c>
      <c r="R65" s="285">
        <v>23.1</v>
      </c>
      <c r="S65" s="285">
        <v>31.46</v>
      </c>
      <c r="T65" s="285">
        <v>580.15383000000008</v>
      </c>
    </row>
    <row r="66" spans="1:20">
      <c r="A66" s="1111"/>
      <c r="B66" s="1112"/>
      <c r="C66" s="234" t="s">
        <v>67</v>
      </c>
      <c r="D66" s="285">
        <v>3.78</v>
      </c>
      <c r="E66" s="285">
        <v>1.8480000000000001</v>
      </c>
      <c r="F66" s="285"/>
      <c r="G66" s="285">
        <v>2.835</v>
      </c>
      <c r="H66" s="285">
        <v>12.3</v>
      </c>
      <c r="I66" s="285">
        <v>4.1500000000000004</v>
      </c>
      <c r="J66" s="285">
        <v>2.82</v>
      </c>
      <c r="K66" s="285">
        <v>1.0649999999999999</v>
      </c>
      <c r="L66" s="285">
        <v>0.05</v>
      </c>
      <c r="M66" s="285">
        <v>0.98399999999999999</v>
      </c>
      <c r="N66" s="285">
        <v>12.3</v>
      </c>
      <c r="O66" s="285">
        <v>130.79</v>
      </c>
      <c r="P66" s="285">
        <v>145.80000000000001</v>
      </c>
      <c r="Q66" s="285">
        <v>0.84699999999999998</v>
      </c>
      <c r="R66" s="285">
        <v>0.42</v>
      </c>
      <c r="S66" s="285">
        <v>0</v>
      </c>
      <c r="T66" s="285">
        <v>319.98899999999998</v>
      </c>
    </row>
    <row r="67" spans="1:20">
      <c r="A67" s="1111"/>
      <c r="B67" s="1112"/>
      <c r="C67" s="234" t="s">
        <v>66</v>
      </c>
      <c r="D67" s="285">
        <v>17.774999999999999</v>
      </c>
      <c r="E67" s="285">
        <v>5.7</v>
      </c>
      <c r="F67" s="285"/>
      <c r="G67" s="285">
        <v>18.899999999999999</v>
      </c>
      <c r="H67" s="285">
        <v>1.782</v>
      </c>
      <c r="I67" s="285">
        <v>2.16</v>
      </c>
      <c r="J67" s="285">
        <v>9.7650000000000006</v>
      </c>
      <c r="K67" s="285">
        <v>27.795999999999999</v>
      </c>
      <c r="L67" s="285">
        <v>0.1</v>
      </c>
      <c r="M67" s="285">
        <v>24</v>
      </c>
      <c r="N67" s="285">
        <v>3.78</v>
      </c>
      <c r="O67" s="285">
        <v>2.1229999999999999E-2</v>
      </c>
      <c r="P67" s="285">
        <v>10.5</v>
      </c>
      <c r="Q67" s="285">
        <v>34.799999999999997</v>
      </c>
      <c r="R67" s="285">
        <v>8.6999999999999993</v>
      </c>
      <c r="S67" s="285">
        <v>12.96</v>
      </c>
      <c r="T67" s="285">
        <v>178.73922999999999</v>
      </c>
    </row>
    <row r="68" spans="1:20">
      <c r="A68" s="1111"/>
      <c r="B68" s="1112" t="s">
        <v>65</v>
      </c>
      <c r="C68" s="234" t="s">
        <v>64</v>
      </c>
      <c r="D68" s="285">
        <v>22.5</v>
      </c>
      <c r="E68" s="285">
        <v>6.2</v>
      </c>
      <c r="F68" s="285"/>
      <c r="G68" s="285">
        <v>11</v>
      </c>
      <c r="H68" s="285">
        <v>5.5</v>
      </c>
      <c r="I68" s="285">
        <v>1.56</v>
      </c>
      <c r="J68" s="285">
        <v>38.119999999999997</v>
      </c>
      <c r="K68" s="285">
        <v>22.4</v>
      </c>
      <c r="L68" s="285">
        <v>47</v>
      </c>
      <c r="M68" s="285">
        <v>40.502600000000001</v>
      </c>
      <c r="N68" s="285">
        <v>12</v>
      </c>
      <c r="O68" s="285">
        <v>0.86909000000000003</v>
      </c>
      <c r="P68" s="285" t="s">
        <v>281</v>
      </c>
      <c r="Q68" s="285">
        <v>55.5</v>
      </c>
      <c r="R68" s="285">
        <v>43</v>
      </c>
      <c r="S68" s="285">
        <v>63.25</v>
      </c>
      <c r="T68" s="285">
        <v>369.40169000000003</v>
      </c>
    </row>
    <row r="69" spans="1:20">
      <c r="A69" s="1111"/>
      <c r="B69" s="1112"/>
      <c r="C69" s="234" t="s">
        <v>63</v>
      </c>
      <c r="D69" s="285">
        <v>0</v>
      </c>
      <c r="E69" s="285">
        <v>0</v>
      </c>
      <c r="F69" s="285"/>
      <c r="G69" s="285">
        <v>0</v>
      </c>
      <c r="H69" s="285">
        <v>1.32</v>
      </c>
      <c r="I69" s="285">
        <v>12</v>
      </c>
      <c r="J69" s="285">
        <v>0</v>
      </c>
      <c r="K69" s="285">
        <v>3.7499999999999999E-2</v>
      </c>
      <c r="L69" s="285">
        <v>2.52</v>
      </c>
      <c r="M69" s="285">
        <v>0</v>
      </c>
      <c r="N69" s="285" t="s">
        <v>94</v>
      </c>
      <c r="O69" s="285">
        <v>1.1074999999999999</v>
      </c>
      <c r="P69" s="285">
        <v>0</v>
      </c>
      <c r="Q69" s="285">
        <v>0</v>
      </c>
      <c r="R69" s="285">
        <v>6.8000000000000005E-2</v>
      </c>
      <c r="S69" s="285">
        <v>0</v>
      </c>
      <c r="T69" s="285">
        <v>17.053000000000001</v>
      </c>
    </row>
    <row r="70" spans="1:20">
      <c r="A70" s="1111">
        <v>2012</v>
      </c>
      <c r="B70" s="1112" t="s">
        <v>70</v>
      </c>
      <c r="C70" s="234" t="s">
        <v>69</v>
      </c>
      <c r="D70" s="285">
        <v>102</v>
      </c>
      <c r="E70" s="285">
        <v>47</v>
      </c>
      <c r="F70" s="285"/>
      <c r="G70" s="285">
        <v>12</v>
      </c>
      <c r="H70" s="285">
        <v>17</v>
      </c>
      <c r="I70" s="285">
        <v>12.6</v>
      </c>
      <c r="J70" s="285">
        <v>165.75</v>
      </c>
      <c r="K70" s="285">
        <v>38.381999999999998</v>
      </c>
      <c r="L70" s="285">
        <v>2</v>
      </c>
      <c r="M70" s="285">
        <v>25.5</v>
      </c>
      <c r="N70" s="285">
        <v>35</v>
      </c>
      <c r="O70" s="285">
        <v>4.0000000000000001E-3</v>
      </c>
      <c r="P70" s="285">
        <v>874.9</v>
      </c>
      <c r="Q70" s="285">
        <v>289.83499999999998</v>
      </c>
      <c r="R70" s="285">
        <v>68</v>
      </c>
      <c r="S70" s="285">
        <v>103</v>
      </c>
      <c r="T70" s="285">
        <v>1792.971</v>
      </c>
    </row>
    <row r="71" spans="1:20">
      <c r="A71" s="1111"/>
      <c r="B71" s="1112"/>
      <c r="C71" s="234" t="s">
        <v>68</v>
      </c>
      <c r="D71" s="285">
        <v>78</v>
      </c>
      <c r="E71" s="285">
        <v>0.5</v>
      </c>
      <c r="F71" s="285"/>
      <c r="G71" s="285">
        <v>25</v>
      </c>
      <c r="H71" s="285">
        <v>1.9</v>
      </c>
      <c r="I71" s="285">
        <v>3.65</v>
      </c>
      <c r="J71" s="285">
        <v>55.65</v>
      </c>
      <c r="K71" s="285">
        <v>89.034999999999997</v>
      </c>
      <c r="L71" s="285">
        <v>1</v>
      </c>
      <c r="M71" s="285">
        <v>102</v>
      </c>
      <c r="N71" s="285">
        <v>4.3</v>
      </c>
      <c r="O71" s="285">
        <v>0.6</v>
      </c>
      <c r="P71" s="285">
        <v>208.7</v>
      </c>
      <c r="Q71" s="285">
        <v>14.4</v>
      </c>
      <c r="R71" s="285">
        <v>23.231999999999999</v>
      </c>
      <c r="S71" s="285">
        <v>31.9</v>
      </c>
      <c r="T71" s="285">
        <v>639.86699999999996</v>
      </c>
    </row>
    <row r="72" spans="1:20">
      <c r="A72" s="1111"/>
      <c r="B72" s="1112"/>
      <c r="C72" s="234" t="s">
        <v>67</v>
      </c>
      <c r="D72" s="285">
        <v>2.5499999999999998</v>
      </c>
      <c r="E72" s="285">
        <v>1.8759999999999999</v>
      </c>
      <c r="F72" s="285"/>
      <c r="G72" s="285">
        <v>2.9</v>
      </c>
      <c r="H72" s="285">
        <v>0.39600000000000002</v>
      </c>
      <c r="I72" s="285">
        <v>4.18</v>
      </c>
      <c r="J72" s="285">
        <v>2.8559999999999999</v>
      </c>
      <c r="K72" s="285">
        <v>1.419</v>
      </c>
      <c r="L72" s="285"/>
      <c r="M72" s="285">
        <v>0.996</v>
      </c>
      <c r="N72" s="285">
        <v>12.3</v>
      </c>
      <c r="O72" s="285">
        <v>0</v>
      </c>
      <c r="P72" s="285">
        <v>156.19999999999999</v>
      </c>
      <c r="Q72" s="285">
        <v>20.7</v>
      </c>
      <c r="R72" s="285">
        <v>0.86099999999999999</v>
      </c>
      <c r="S72" s="285">
        <v>0.44800000000000001</v>
      </c>
      <c r="T72" s="285">
        <v>207.68199999999999</v>
      </c>
    </row>
    <row r="73" spans="1:20">
      <c r="A73" s="1111"/>
      <c r="B73" s="1112"/>
      <c r="C73" s="234" t="s">
        <v>66</v>
      </c>
      <c r="D73" s="285">
        <v>10.71</v>
      </c>
      <c r="E73" s="285">
        <v>5.76</v>
      </c>
      <c r="F73" s="285"/>
      <c r="G73" s="285">
        <v>19</v>
      </c>
      <c r="H73" s="285">
        <v>1.8</v>
      </c>
      <c r="I73" s="285">
        <v>2.2000000000000002</v>
      </c>
      <c r="J73" s="285">
        <v>9.8249999999999993</v>
      </c>
      <c r="K73" s="285">
        <v>32.392000000000003</v>
      </c>
      <c r="L73" s="285"/>
      <c r="M73" s="285">
        <v>21.6</v>
      </c>
      <c r="N73" s="285">
        <v>3.8</v>
      </c>
      <c r="O73" s="285">
        <v>2.1229999999999999E-2</v>
      </c>
      <c r="P73" s="285">
        <v>10.6</v>
      </c>
      <c r="Q73" s="285">
        <v>36</v>
      </c>
      <c r="R73" s="285">
        <v>8.76</v>
      </c>
      <c r="S73" s="285">
        <v>13.2</v>
      </c>
      <c r="T73" s="285">
        <v>175.66822999999999</v>
      </c>
    </row>
    <row r="74" spans="1:20">
      <c r="A74" s="1111"/>
      <c r="B74" s="1112" t="s">
        <v>65</v>
      </c>
      <c r="C74" s="234" t="s">
        <v>64</v>
      </c>
      <c r="D74" s="285">
        <v>23.4</v>
      </c>
      <c r="E74" s="285">
        <v>6.5</v>
      </c>
      <c r="F74" s="285"/>
      <c r="G74" s="285">
        <v>11.5</v>
      </c>
      <c r="H74" s="285">
        <v>5.6</v>
      </c>
      <c r="I74" s="285">
        <v>1.6</v>
      </c>
      <c r="J74" s="285">
        <v>38.4</v>
      </c>
      <c r="K74" s="285">
        <v>77.710999999999999</v>
      </c>
      <c r="L74" s="285">
        <v>47</v>
      </c>
      <c r="M74" s="285">
        <v>23.4</v>
      </c>
      <c r="N74" s="285">
        <v>12</v>
      </c>
      <c r="O74" s="285">
        <v>0.875</v>
      </c>
      <c r="P74" s="285">
        <v>1670.9</v>
      </c>
      <c r="Q74" s="285">
        <v>56.5</v>
      </c>
      <c r="R74" s="285">
        <v>44</v>
      </c>
      <c r="S74" s="285">
        <v>63.825000000000003</v>
      </c>
      <c r="T74" s="285">
        <v>2083.2110000000002</v>
      </c>
    </row>
    <row r="75" spans="1:20">
      <c r="A75" s="1111"/>
      <c r="B75" s="1112"/>
      <c r="C75" s="234" t="s">
        <v>63</v>
      </c>
      <c r="D75" s="285">
        <v>0</v>
      </c>
      <c r="E75" s="285">
        <v>0</v>
      </c>
      <c r="F75" s="285"/>
      <c r="G75" s="285">
        <v>0</v>
      </c>
      <c r="H75" s="285">
        <v>0</v>
      </c>
      <c r="I75" s="285">
        <v>0</v>
      </c>
      <c r="J75" s="285">
        <v>12</v>
      </c>
      <c r="K75" s="285"/>
      <c r="L75" s="285"/>
      <c r="M75" s="285">
        <v>2.52</v>
      </c>
      <c r="N75" s="285" t="s">
        <v>94</v>
      </c>
      <c r="O75" s="285">
        <v>6.4999999999999997E-3</v>
      </c>
      <c r="P75" s="285"/>
      <c r="Q75" s="285">
        <v>1.32</v>
      </c>
      <c r="R75" s="285">
        <v>0</v>
      </c>
      <c r="S75" s="285">
        <v>6.8000000000000005E-2</v>
      </c>
      <c r="T75" s="285">
        <v>15.9145</v>
      </c>
    </row>
    <row r="76" spans="1:20">
      <c r="A76" s="1111">
        <v>2013</v>
      </c>
      <c r="B76" s="1112" t="s">
        <v>70</v>
      </c>
      <c r="C76" s="234" t="s">
        <v>69</v>
      </c>
      <c r="D76" s="285">
        <v>105.4</v>
      </c>
      <c r="E76" s="285">
        <v>47</v>
      </c>
      <c r="F76" s="285"/>
      <c r="G76" s="285">
        <v>12.2</v>
      </c>
      <c r="H76" s="285">
        <v>17.100000000000001</v>
      </c>
      <c r="I76" s="285">
        <v>13.5</v>
      </c>
      <c r="J76" s="285">
        <v>172.125</v>
      </c>
      <c r="K76" s="285">
        <v>38.381999999999998</v>
      </c>
      <c r="L76" s="285">
        <v>2</v>
      </c>
      <c r="M76" s="285">
        <v>10.771000000000001</v>
      </c>
      <c r="N76" s="285">
        <v>36</v>
      </c>
      <c r="O76" s="285">
        <v>6.0000000000000001E-3</v>
      </c>
      <c r="P76" s="285">
        <v>953.1</v>
      </c>
      <c r="Q76" s="285">
        <v>299.58100000000002</v>
      </c>
      <c r="R76" s="285">
        <v>197.827</v>
      </c>
      <c r="S76" s="285">
        <v>103.75</v>
      </c>
      <c r="T76" s="285">
        <v>2008.742</v>
      </c>
    </row>
    <row r="77" spans="1:20">
      <c r="A77" s="1111"/>
      <c r="B77" s="1112"/>
      <c r="C77" s="234" t="s">
        <v>68</v>
      </c>
      <c r="D77" s="285">
        <v>93.6</v>
      </c>
      <c r="E77" s="285">
        <v>0.5</v>
      </c>
      <c r="F77" s="285"/>
      <c r="G77" s="285">
        <v>25</v>
      </c>
      <c r="H77" s="285">
        <v>1.31</v>
      </c>
      <c r="I77" s="285">
        <v>3.7</v>
      </c>
      <c r="J77" s="285">
        <v>58.45</v>
      </c>
      <c r="K77" s="285">
        <v>89.034999999999997</v>
      </c>
      <c r="L77" s="285">
        <v>1</v>
      </c>
      <c r="M77" s="285">
        <v>1.2010000000000001</v>
      </c>
      <c r="N77" s="285">
        <v>4.5999999999999996</v>
      </c>
      <c r="O77" s="285">
        <v>0.55000000000000004</v>
      </c>
      <c r="P77" s="285">
        <v>216.2</v>
      </c>
      <c r="Q77" s="285">
        <v>50.814</v>
      </c>
      <c r="R77" s="285">
        <v>35.244</v>
      </c>
      <c r="S77" s="285">
        <v>31.9</v>
      </c>
      <c r="T77" s="285">
        <v>613.10400000000004</v>
      </c>
    </row>
    <row r="78" spans="1:20">
      <c r="A78" s="1111"/>
      <c r="B78" s="1112"/>
      <c r="C78" s="234" t="s">
        <v>67</v>
      </c>
      <c r="D78" s="285">
        <v>3.9750000000000001</v>
      </c>
      <c r="E78" s="285">
        <v>1.8759999999999999</v>
      </c>
      <c r="F78" s="285"/>
      <c r="G78" s="285">
        <v>2.875</v>
      </c>
      <c r="H78" s="285">
        <v>0.52600000000000002</v>
      </c>
      <c r="I78" s="285">
        <v>4.25</v>
      </c>
      <c r="J78" s="285">
        <v>3.2280000000000002</v>
      </c>
      <c r="K78" s="285">
        <v>1.419</v>
      </c>
      <c r="L78" s="285"/>
      <c r="M78" s="285"/>
      <c r="N78" s="285">
        <v>12.5</v>
      </c>
      <c r="O78" s="285"/>
      <c r="P78" s="285">
        <v>177.9</v>
      </c>
      <c r="Q78" s="285">
        <v>42.2</v>
      </c>
      <c r="R78" s="285">
        <v>0.88200000000000001</v>
      </c>
      <c r="S78" s="285">
        <v>0.44800000000000001</v>
      </c>
      <c r="T78" s="285">
        <v>252.07900000000004</v>
      </c>
    </row>
    <row r="79" spans="1:20">
      <c r="A79" s="1111"/>
      <c r="B79" s="1112"/>
      <c r="C79" s="234" t="s">
        <v>66</v>
      </c>
      <c r="D79" s="285">
        <v>18.75</v>
      </c>
      <c r="E79" s="285">
        <v>5.76</v>
      </c>
      <c r="F79" s="285"/>
      <c r="G79" s="285">
        <v>18.5</v>
      </c>
      <c r="H79" s="285">
        <v>1.782</v>
      </c>
      <c r="I79" s="285">
        <v>2.2400000000000002</v>
      </c>
      <c r="J79" s="285">
        <v>9.7799999999999994</v>
      </c>
      <c r="K79" s="285">
        <v>32.392000000000003</v>
      </c>
      <c r="L79" s="285"/>
      <c r="M79" s="285"/>
      <c r="N79" s="285">
        <v>3.7</v>
      </c>
      <c r="O79" s="285">
        <v>2.1000000000000001E-2</v>
      </c>
      <c r="P79" s="285">
        <v>10.6</v>
      </c>
      <c r="Q79" s="285">
        <v>73.400000000000006</v>
      </c>
      <c r="R79" s="285">
        <v>9</v>
      </c>
      <c r="S79" s="285">
        <v>13.2</v>
      </c>
      <c r="T79" s="285">
        <v>199.125</v>
      </c>
    </row>
    <row r="80" spans="1:20">
      <c r="A80" s="1111"/>
      <c r="B80" s="1112" t="s">
        <v>65</v>
      </c>
      <c r="C80" s="234" t="s">
        <v>64</v>
      </c>
      <c r="D80" s="285">
        <v>29.88</v>
      </c>
      <c r="E80" s="285">
        <v>7.2</v>
      </c>
      <c r="F80" s="285"/>
      <c r="G80" s="285">
        <v>11.7</v>
      </c>
      <c r="H80" s="285">
        <v>5.85</v>
      </c>
      <c r="I80" s="285">
        <v>1.6</v>
      </c>
      <c r="J80" s="285">
        <v>38.4</v>
      </c>
      <c r="K80" s="285">
        <v>22.8</v>
      </c>
      <c r="L80" s="285">
        <v>47</v>
      </c>
      <c r="M80" s="285">
        <v>55.634</v>
      </c>
      <c r="N80" s="285">
        <v>12</v>
      </c>
      <c r="O80" s="285">
        <v>0.7</v>
      </c>
      <c r="P80" s="285" t="s">
        <v>282</v>
      </c>
      <c r="Q80" s="285">
        <v>85</v>
      </c>
      <c r="R80" s="285">
        <v>46</v>
      </c>
      <c r="S80" s="285">
        <v>63.825000000000003</v>
      </c>
      <c r="T80" s="285">
        <v>427.589</v>
      </c>
    </row>
    <row r="81" spans="1:20">
      <c r="A81" s="1111"/>
      <c r="B81" s="1112"/>
      <c r="C81" s="234" t="s">
        <v>63</v>
      </c>
      <c r="D81" s="285"/>
      <c r="E81" s="285"/>
      <c r="F81" s="285"/>
      <c r="G81" s="285"/>
      <c r="H81" s="285"/>
      <c r="I81" s="285"/>
      <c r="J81" s="285">
        <v>11.8</v>
      </c>
      <c r="K81" s="285"/>
      <c r="L81" s="285"/>
      <c r="M81" s="285"/>
      <c r="N81" s="285"/>
      <c r="O81" s="285">
        <v>7.0000000000000001E-3</v>
      </c>
      <c r="P81" s="285"/>
      <c r="Q81" s="285">
        <v>2</v>
      </c>
      <c r="R81" s="285"/>
      <c r="S81" s="285">
        <v>6.8000000000000005E-2</v>
      </c>
      <c r="T81" s="285">
        <v>13.875</v>
      </c>
    </row>
    <row r="82" spans="1:20">
      <c r="A82" s="1111">
        <v>2014</v>
      </c>
      <c r="B82" s="1112" t="s">
        <v>70</v>
      </c>
      <c r="C82" s="234" t="s">
        <v>69</v>
      </c>
      <c r="D82" s="285"/>
      <c r="E82" s="285">
        <v>58.9</v>
      </c>
      <c r="F82" s="285"/>
      <c r="G82" s="285"/>
      <c r="H82" s="285"/>
      <c r="I82" s="285"/>
      <c r="J82" s="285"/>
      <c r="K82" s="285"/>
      <c r="L82" s="285">
        <v>2</v>
      </c>
      <c r="M82" s="285">
        <v>11.125</v>
      </c>
      <c r="N82" s="285"/>
      <c r="O82" s="285"/>
      <c r="P82" s="285" t="s">
        <v>283</v>
      </c>
      <c r="Q82" s="285">
        <v>309.08600000000001</v>
      </c>
      <c r="R82" s="285"/>
      <c r="S82" s="285">
        <v>41.677</v>
      </c>
      <c r="T82" s="285">
        <v>422.78800000000001</v>
      </c>
    </row>
    <row r="83" spans="1:20">
      <c r="A83" s="1111"/>
      <c r="B83" s="1112"/>
      <c r="C83" s="234" t="s">
        <v>68</v>
      </c>
      <c r="D83" s="285"/>
      <c r="E83" s="285">
        <v>1.3</v>
      </c>
      <c r="F83" s="285"/>
      <c r="G83" s="285"/>
      <c r="H83" s="285"/>
      <c r="I83" s="285"/>
      <c r="J83" s="285"/>
      <c r="K83" s="285"/>
      <c r="L83" s="285">
        <v>1</v>
      </c>
      <c r="M83" s="285">
        <v>1.5609999999999999</v>
      </c>
      <c r="N83" s="285"/>
      <c r="O83" s="285"/>
      <c r="P83" s="285">
        <v>234.5</v>
      </c>
      <c r="Q83" s="285">
        <v>74.2</v>
      </c>
      <c r="R83" s="285"/>
      <c r="S83" s="285"/>
      <c r="T83" s="285">
        <v>312.56099999999998</v>
      </c>
    </row>
    <row r="84" spans="1:20">
      <c r="A84" s="1111"/>
      <c r="B84" s="1112"/>
      <c r="C84" s="234" t="s">
        <v>67</v>
      </c>
      <c r="D84" s="285"/>
      <c r="E84" s="285">
        <v>2.5</v>
      </c>
      <c r="F84" s="285"/>
      <c r="G84" s="285"/>
      <c r="H84" s="285"/>
      <c r="I84" s="285"/>
      <c r="J84" s="285"/>
      <c r="K84" s="285"/>
      <c r="L84" s="285"/>
      <c r="M84" s="285"/>
      <c r="N84" s="285"/>
      <c r="O84" s="285"/>
      <c r="P84" s="285">
        <v>184</v>
      </c>
      <c r="Q84" s="285">
        <v>43.8</v>
      </c>
      <c r="R84" s="285"/>
      <c r="S84" s="285"/>
      <c r="T84" s="285">
        <v>230.3</v>
      </c>
    </row>
    <row r="85" spans="1:20">
      <c r="A85" s="1111"/>
      <c r="B85" s="1112"/>
      <c r="C85" s="234" t="s">
        <v>66</v>
      </c>
      <c r="D85" s="285"/>
      <c r="E85" s="285">
        <v>6.8</v>
      </c>
      <c r="F85" s="285"/>
      <c r="G85" s="285"/>
      <c r="H85" s="285"/>
      <c r="I85" s="285"/>
      <c r="J85" s="285"/>
      <c r="K85" s="285"/>
      <c r="L85" s="285"/>
      <c r="M85" s="285"/>
      <c r="N85" s="285"/>
      <c r="O85" s="285"/>
      <c r="P85" s="285">
        <v>10.7</v>
      </c>
      <c r="Q85" s="285">
        <v>76.3</v>
      </c>
      <c r="R85" s="285"/>
      <c r="S85" s="285"/>
      <c r="T85" s="285">
        <v>93.8</v>
      </c>
    </row>
    <row r="86" spans="1:20">
      <c r="A86" s="1111"/>
      <c r="B86" s="1112" t="s">
        <v>65</v>
      </c>
      <c r="C86" s="234" t="s">
        <v>64</v>
      </c>
      <c r="D86" s="285"/>
      <c r="E86" s="285">
        <v>7.5</v>
      </c>
      <c r="F86" s="285"/>
      <c r="G86" s="285"/>
      <c r="H86" s="285"/>
      <c r="I86" s="285"/>
      <c r="J86" s="285"/>
      <c r="K86" s="285"/>
      <c r="L86" s="285">
        <v>47.5</v>
      </c>
      <c r="M86" s="285">
        <v>61.154000000000003</v>
      </c>
      <c r="N86" s="285"/>
      <c r="O86" s="285"/>
      <c r="P86" s="285">
        <v>1717.2</v>
      </c>
      <c r="Q86" s="285">
        <v>85</v>
      </c>
      <c r="R86" s="285"/>
      <c r="S86" s="285">
        <v>78.400000000000006</v>
      </c>
      <c r="T86" s="285">
        <v>1996.7540000000001</v>
      </c>
    </row>
    <row r="87" spans="1:20">
      <c r="A87" s="1111"/>
      <c r="B87" s="1112"/>
      <c r="C87" s="234" t="s">
        <v>63</v>
      </c>
      <c r="D87" s="285"/>
      <c r="E87" s="285">
        <v>0</v>
      </c>
      <c r="F87" s="285"/>
      <c r="G87" s="285"/>
      <c r="H87" s="285"/>
      <c r="I87" s="285"/>
      <c r="J87" s="285"/>
      <c r="K87" s="285"/>
      <c r="L87" s="285"/>
      <c r="M87" s="285"/>
      <c r="N87" s="285"/>
      <c r="O87" s="285"/>
      <c r="P87" s="285"/>
      <c r="Q87" s="285">
        <v>2</v>
      </c>
      <c r="R87" s="285"/>
      <c r="S87" s="285"/>
      <c r="T87" s="285">
        <v>2</v>
      </c>
    </row>
    <row r="88" spans="1:20">
      <c r="A88" s="1111">
        <v>2015</v>
      </c>
      <c r="B88" s="1112" t="s">
        <v>70</v>
      </c>
      <c r="C88" s="234" t="s">
        <v>69</v>
      </c>
      <c r="D88" s="285"/>
      <c r="E88" s="285">
        <v>64.099999999999994</v>
      </c>
      <c r="F88" s="285"/>
      <c r="G88" s="285"/>
      <c r="H88" s="285"/>
      <c r="I88" s="285"/>
      <c r="J88" s="285"/>
      <c r="K88" s="285"/>
      <c r="L88" s="285">
        <v>2</v>
      </c>
      <c r="M88" s="285">
        <v>12.27</v>
      </c>
      <c r="N88" s="285"/>
      <c r="O88" s="285"/>
      <c r="P88" s="285">
        <v>1072.4000000000001</v>
      </c>
      <c r="Q88" s="285">
        <v>319.10000000000002</v>
      </c>
      <c r="R88" s="285"/>
      <c r="S88" s="285">
        <v>42.530718808193697</v>
      </c>
      <c r="T88" s="285">
        <v>1512.4007188081937</v>
      </c>
    </row>
    <row r="89" spans="1:20">
      <c r="A89" s="1111"/>
      <c r="B89" s="1112"/>
      <c r="C89" s="234" t="s">
        <v>68</v>
      </c>
      <c r="D89" s="285"/>
      <c r="E89" s="285">
        <v>1.7</v>
      </c>
      <c r="F89" s="285"/>
      <c r="G89" s="285"/>
      <c r="H89" s="285"/>
      <c r="I89" s="285"/>
      <c r="J89" s="285"/>
      <c r="K89" s="285"/>
      <c r="L89" s="285">
        <v>0.6</v>
      </c>
      <c r="M89" s="285">
        <v>1.7509999999999999</v>
      </c>
      <c r="N89" s="285"/>
      <c r="O89" s="285"/>
      <c r="P89" s="285">
        <v>237.4</v>
      </c>
      <c r="Q89" s="285">
        <v>54.4</v>
      </c>
      <c r="R89" s="285"/>
      <c r="S89" s="285"/>
      <c r="T89" s="285">
        <v>295.851</v>
      </c>
    </row>
    <row r="90" spans="1:20">
      <c r="A90" s="1111"/>
      <c r="B90" s="1112"/>
      <c r="C90" s="234" t="s">
        <v>67</v>
      </c>
      <c r="D90" s="285"/>
      <c r="E90" s="285">
        <v>2.8</v>
      </c>
      <c r="F90" s="285"/>
      <c r="G90" s="285"/>
      <c r="H90" s="285"/>
      <c r="I90" s="285"/>
      <c r="J90" s="285"/>
      <c r="K90" s="285"/>
      <c r="L90" s="285"/>
      <c r="M90" s="285"/>
      <c r="N90" s="285"/>
      <c r="O90" s="285"/>
      <c r="P90" s="285">
        <v>168.2</v>
      </c>
      <c r="Q90" s="285">
        <v>45.47760199833472</v>
      </c>
      <c r="R90" s="285"/>
      <c r="S90" s="285"/>
      <c r="T90" s="285">
        <v>216.47760199833471</v>
      </c>
    </row>
    <row r="91" spans="1:20">
      <c r="A91" s="1111"/>
      <c r="B91" s="1112"/>
      <c r="C91" s="234" t="s">
        <v>66</v>
      </c>
      <c r="D91" s="285"/>
      <c r="E91" s="285">
        <v>7.4</v>
      </c>
      <c r="F91" s="285"/>
      <c r="G91" s="285"/>
      <c r="H91" s="285"/>
      <c r="I91" s="285"/>
      <c r="J91" s="285"/>
      <c r="K91" s="285"/>
      <c r="L91" s="285"/>
      <c r="M91" s="285"/>
      <c r="N91" s="285"/>
      <c r="O91" s="285"/>
      <c r="P91" s="285">
        <v>10.8</v>
      </c>
      <c r="Q91" s="285">
        <v>79.222398001665283</v>
      </c>
      <c r="R91" s="285"/>
      <c r="S91" s="285"/>
      <c r="T91" s="285">
        <v>97.422398001665286</v>
      </c>
    </row>
    <row r="92" spans="1:20">
      <c r="A92" s="1111"/>
      <c r="B92" s="1112" t="s">
        <v>65</v>
      </c>
      <c r="C92" s="234" t="s">
        <v>64</v>
      </c>
      <c r="D92" s="285"/>
      <c r="E92" s="285">
        <v>8.1999999999999993</v>
      </c>
      <c r="F92" s="285"/>
      <c r="G92" s="285"/>
      <c r="H92" s="285"/>
      <c r="I92" s="285"/>
      <c r="J92" s="285"/>
      <c r="K92" s="285"/>
      <c r="L92" s="285">
        <v>46.4</v>
      </c>
      <c r="M92" s="285">
        <v>76.161000000000001</v>
      </c>
      <c r="N92" s="285"/>
      <c r="O92" s="285"/>
      <c r="P92" s="285">
        <v>1793.4</v>
      </c>
      <c r="Q92" s="285">
        <v>99.5</v>
      </c>
      <c r="R92" s="285"/>
      <c r="S92" s="285">
        <v>95.443478260869583</v>
      </c>
      <c r="T92" s="285">
        <v>2119.1044782608697</v>
      </c>
    </row>
    <row r="93" spans="1:20">
      <c r="A93" s="1111"/>
      <c r="B93" s="1112"/>
      <c r="C93" s="234" t="s">
        <v>63</v>
      </c>
      <c r="D93" s="285"/>
      <c r="E93" s="285">
        <v>0</v>
      </c>
      <c r="F93" s="285"/>
      <c r="G93" s="285"/>
      <c r="H93" s="285"/>
      <c r="I93" s="285"/>
      <c r="J93" s="285"/>
      <c r="K93" s="285"/>
      <c r="L93" s="285"/>
      <c r="M93" s="285"/>
      <c r="N93" s="285"/>
      <c r="O93" s="285"/>
      <c r="P93" s="285"/>
      <c r="Q93" s="285">
        <v>2</v>
      </c>
      <c r="R93" s="285"/>
      <c r="S93" s="285"/>
      <c r="T93" s="285">
        <v>2</v>
      </c>
    </row>
    <row r="94" spans="1:20">
      <c r="A94" s="17"/>
      <c r="B94" s="17"/>
      <c r="C94" s="43"/>
      <c r="D94" s="43"/>
      <c r="E94" s="43"/>
      <c r="F94" s="43"/>
      <c r="G94" s="43"/>
      <c r="H94" s="43"/>
      <c r="I94" t="s">
        <v>15</v>
      </c>
      <c r="J94" s="43"/>
      <c r="K94" s="43"/>
      <c r="L94" s="43"/>
      <c r="M94" s="43"/>
      <c r="N94" s="43"/>
      <c r="O94" s="43"/>
      <c r="P94" s="43"/>
      <c r="Q94" s="43"/>
      <c r="R94" s="43"/>
      <c r="S94" s="43"/>
      <c r="T94" s="43"/>
    </row>
    <row r="95" spans="1:20">
      <c r="A95" s="44" t="s">
        <v>18</v>
      </c>
      <c r="B95" s="17"/>
      <c r="D95" s="43"/>
      <c r="G95" s="43"/>
      <c r="H95" s="17"/>
      <c r="I95" s="43"/>
      <c r="J95" s="43"/>
      <c r="K95" s="43"/>
      <c r="L95" s="43"/>
      <c r="M95" s="43"/>
      <c r="N95" s="43"/>
      <c r="O95" s="43"/>
      <c r="P95" s="43"/>
      <c r="Q95" s="17"/>
      <c r="R95" s="17"/>
      <c r="S95" s="17"/>
      <c r="T95" s="17"/>
    </row>
    <row r="96" spans="1:20">
      <c r="A96" s="17"/>
      <c r="B96" s="43"/>
      <c r="D96" s="43"/>
      <c r="G96" s="43"/>
      <c r="H96" s="43"/>
      <c r="I96" s="43"/>
      <c r="J96" s="43"/>
      <c r="K96" s="43"/>
      <c r="L96" s="43"/>
      <c r="M96" s="43"/>
      <c r="N96" s="43"/>
      <c r="O96" s="43"/>
      <c r="P96" s="43"/>
      <c r="Q96" s="43"/>
      <c r="R96" s="43"/>
      <c r="S96" s="43"/>
      <c r="T96" s="43"/>
    </row>
    <row r="97" spans="1:20">
      <c r="A97" s="17" t="s">
        <v>384</v>
      </c>
      <c r="B97" s="43"/>
      <c r="D97" s="43"/>
      <c r="G97" s="43"/>
      <c r="H97" s="43"/>
      <c r="I97" s="43"/>
      <c r="J97" s="43"/>
      <c r="K97" s="43"/>
      <c r="L97" s="43"/>
      <c r="M97" s="43"/>
      <c r="N97" s="43"/>
      <c r="O97" s="43"/>
      <c r="P97" s="43"/>
      <c r="Q97" s="43"/>
      <c r="R97" s="43"/>
      <c r="S97" s="43"/>
      <c r="T97" s="43"/>
    </row>
    <row r="98" spans="1:20">
      <c r="A98" s="43"/>
      <c r="C98" s="17"/>
      <c r="D98" s="54"/>
      <c r="G98" s="43"/>
      <c r="H98" s="43"/>
      <c r="I98" s="43"/>
      <c r="J98" s="43"/>
      <c r="K98" s="43"/>
      <c r="L98" s="43"/>
      <c r="M98" s="43"/>
      <c r="N98" s="43"/>
      <c r="O98" s="43"/>
      <c r="P98" s="43"/>
      <c r="Q98" s="43"/>
      <c r="R98" s="43"/>
      <c r="S98" s="43"/>
      <c r="T98" s="43"/>
    </row>
    <row r="100" spans="1:20">
      <c r="A100" s="53" t="s">
        <v>102</v>
      </c>
    </row>
  </sheetData>
  <mergeCells count="45">
    <mergeCell ref="A58:A63"/>
    <mergeCell ref="B58:B61"/>
    <mergeCell ref="B62:B63"/>
    <mergeCell ref="A76:A81"/>
    <mergeCell ref="B76:B79"/>
    <mergeCell ref="B80:B81"/>
    <mergeCell ref="A64:A69"/>
    <mergeCell ref="B64:B67"/>
    <mergeCell ref="B68:B69"/>
    <mergeCell ref="A70:A75"/>
    <mergeCell ref="B70:B73"/>
    <mergeCell ref="B74:B75"/>
    <mergeCell ref="A46:A51"/>
    <mergeCell ref="B46:B49"/>
    <mergeCell ref="B50:B51"/>
    <mergeCell ref="A52:A57"/>
    <mergeCell ref="B52:B55"/>
    <mergeCell ref="B56:B57"/>
    <mergeCell ref="A40:A45"/>
    <mergeCell ref="A4:A9"/>
    <mergeCell ref="B4:B7"/>
    <mergeCell ref="B8:B9"/>
    <mergeCell ref="A16:A21"/>
    <mergeCell ref="B16:B19"/>
    <mergeCell ref="B20:B21"/>
    <mergeCell ref="B40:B43"/>
    <mergeCell ref="B44:B45"/>
    <mergeCell ref="A28:A33"/>
    <mergeCell ref="B28:B31"/>
    <mergeCell ref="B32:B33"/>
    <mergeCell ref="A34:A39"/>
    <mergeCell ref="B34:B37"/>
    <mergeCell ref="B38:B39"/>
    <mergeCell ref="A10:A15"/>
    <mergeCell ref="B10:B13"/>
    <mergeCell ref="B14:B15"/>
    <mergeCell ref="A22:A27"/>
    <mergeCell ref="B22:B25"/>
    <mergeCell ref="B26:B27"/>
    <mergeCell ref="A88:A93"/>
    <mergeCell ref="B88:B91"/>
    <mergeCell ref="B92:B93"/>
    <mergeCell ref="A82:A87"/>
    <mergeCell ref="B82:B85"/>
    <mergeCell ref="B86:B87"/>
  </mergeCells>
  <hyperlinks>
    <hyperlink ref="V3" location="Content!A1" display="Back to content page" xr:uid="{00000000-0004-0000-3801-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AB45"/>
  <sheetViews>
    <sheetView zoomScale="89" zoomScaleNormal="89" workbookViewId="0">
      <selection activeCell="Q4" sqref="Q4:Z7"/>
    </sheetView>
  </sheetViews>
  <sheetFormatPr defaultColWidth="9.26953125" defaultRowHeight="16.149999999999999" customHeight="1"/>
  <cols>
    <col min="1" max="1" width="36.54296875" style="17" customWidth="1"/>
    <col min="2" max="16" width="11.7265625" style="17" hidden="1" customWidth="1"/>
    <col min="17" max="26" width="11.7265625" style="17" customWidth="1"/>
    <col min="27" max="27" width="12.26953125" style="17" customWidth="1"/>
    <col min="28" max="28" width="15.26953125" style="17" customWidth="1"/>
    <col min="29" max="16384" width="9.26953125" style="17"/>
  </cols>
  <sheetData>
    <row r="1" spans="1:28" ht="16.149999999999999" customHeight="1">
      <c r="A1" s="44" t="s">
        <v>3119</v>
      </c>
      <c r="B1" s="43"/>
      <c r="C1" s="43"/>
      <c r="D1" s="43"/>
      <c r="E1" s="43"/>
      <c r="F1" s="43"/>
      <c r="G1" s="43"/>
      <c r="H1" s="43"/>
      <c r="I1" s="43"/>
      <c r="J1" s="43"/>
      <c r="K1" s="43"/>
      <c r="L1" s="43"/>
      <c r="M1" s="43"/>
      <c r="N1" s="43"/>
      <c r="Q1" s="698"/>
      <c r="R1" s="690"/>
      <c r="S1" s="690"/>
      <c r="T1" s="690"/>
      <c r="U1" s="690"/>
      <c r="V1" s="690"/>
      <c r="W1" s="690"/>
      <c r="X1" s="690"/>
      <c r="Y1" s="690"/>
      <c r="Z1" s="699"/>
    </row>
    <row r="2" spans="1:28" ht="16.149999999999999" customHeight="1">
      <c r="A2" s="44"/>
      <c r="B2" s="43"/>
      <c r="C2" s="43"/>
      <c r="D2" s="43"/>
      <c r="E2" s="43"/>
      <c r="F2" s="43"/>
      <c r="G2" s="43"/>
      <c r="H2" s="43"/>
      <c r="I2" s="43"/>
      <c r="J2" s="43"/>
      <c r="K2" s="43"/>
      <c r="L2" s="43"/>
      <c r="M2" s="43"/>
      <c r="N2" s="43"/>
    </row>
    <row r="3" spans="1:28" ht="16.149999999999999" customHeight="1">
      <c r="A3" s="682" t="s">
        <v>422</v>
      </c>
      <c r="B3" s="683">
        <v>2000</v>
      </c>
      <c r="C3" s="683">
        <v>2001</v>
      </c>
      <c r="D3" s="683">
        <v>2002</v>
      </c>
      <c r="E3" s="683">
        <v>2003</v>
      </c>
      <c r="F3" s="683">
        <v>2004</v>
      </c>
      <c r="G3" s="683">
        <v>2005</v>
      </c>
      <c r="H3" s="683">
        <v>2006</v>
      </c>
      <c r="I3" s="683">
        <v>2007</v>
      </c>
      <c r="J3" s="683">
        <v>2008</v>
      </c>
      <c r="K3" s="683">
        <v>2009</v>
      </c>
      <c r="L3" s="683">
        <v>2010</v>
      </c>
      <c r="M3" s="683">
        <v>2011</v>
      </c>
      <c r="N3" s="683">
        <v>2012</v>
      </c>
      <c r="O3" s="683">
        <v>2013</v>
      </c>
      <c r="P3" s="683">
        <v>2014</v>
      </c>
      <c r="Q3" s="683">
        <v>2015</v>
      </c>
      <c r="R3" s="683">
        <v>2016</v>
      </c>
      <c r="S3" s="683">
        <v>2017</v>
      </c>
      <c r="T3" s="683">
        <v>2018</v>
      </c>
      <c r="U3" s="683">
        <v>2019</v>
      </c>
      <c r="V3" s="683">
        <v>2020</v>
      </c>
      <c r="W3" s="683">
        <v>2021</v>
      </c>
      <c r="X3" s="683">
        <v>2022</v>
      </c>
      <c r="Y3" s="683">
        <v>2023</v>
      </c>
      <c r="Z3" s="683">
        <v>2024</v>
      </c>
      <c r="AB3" s="684" t="s">
        <v>528</v>
      </c>
    </row>
    <row r="4" spans="1:28" ht="16.149999999999999" customHeight="1">
      <c r="A4" s="685" t="s">
        <v>423</v>
      </c>
      <c r="B4" s="280">
        <v>316.17717574699998</v>
      </c>
      <c r="C4" s="280">
        <v>453.16231134000003</v>
      </c>
      <c r="D4" s="280">
        <v>404.96312972100003</v>
      </c>
      <c r="E4" s="280">
        <v>523.90631181000003</v>
      </c>
      <c r="F4" s="280">
        <v>483.52565219100001</v>
      </c>
      <c r="G4" s="280">
        <v>504.77848968199999</v>
      </c>
      <c r="H4" s="280">
        <v>682.69615747</v>
      </c>
      <c r="I4" s="280">
        <v>873.70164173399996</v>
      </c>
      <c r="J4" s="280">
        <v>879.34452967799996</v>
      </c>
      <c r="K4" s="280">
        <v>1189.063932385</v>
      </c>
      <c r="L4" s="280">
        <v>1096.0754276509999</v>
      </c>
      <c r="M4" s="280">
        <v>1417.433023194</v>
      </c>
      <c r="N4" s="280">
        <v>1204.3233810410002</v>
      </c>
      <c r="O4" s="280">
        <v>1186.768439729</v>
      </c>
      <c r="P4" s="280">
        <v>1409.7433636170001</v>
      </c>
      <c r="Q4" s="280">
        <v>1045.080895457</v>
      </c>
      <c r="R4" s="280">
        <v>1023.5417828</v>
      </c>
      <c r="S4" s="280">
        <v>841.34939662199997</v>
      </c>
      <c r="T4" s="280">
        <v>840.91917502700005</v>
      </c>
      <c r="U4" s="280">
        <v>897.46492708699998</v>
      </c>
      <c r="V4" s="280">
        <v>753.61883639900009</v>
      </c>
      <c r="W4" s="280">
        <v>997.90446924600008</v>
      </c>
      <c r="X4" s="280">
        <v>892.7159978200001</v>
      </c>
      <c r="Y4" s="280">
        <v>965.58501665100005</v>
      </c>
      <c r="Z4" s="280">
        <v>959.75007884699994</v>
      </c>
    </row>
    <row r="5" spans="1:28" ht="16.149999999999999" customHeight="1">
      <c r="A5" s="685" t="s">
        <v>424</v>
      </c>
      <c r="B5" s="280">
        <v>437.89536020700001</v>
      </c>
      <c r="C5" s="280">
        <v>567.37557459800007</v>
      </c>
      <c r="D5" s="280">
        <v>691.78676808299997</v>
      </c>
      <c r="E5" s="280">
        <v>784.80228152799998</v>
      </c>
      <c r="F5" s="280">
        <v>926.9462305190001</v>
      </c>
      <c r="G5" s="280">
        <v>1184.877389559</v>
      </c>
      <c r="H5" s="280">
        <v>1280.7777008469998</v>
      </c>
      <c r="I5" s="280">
        <v>1388.5437274419999</v>
      </c>
      <c r="J5" s="280">
        <v>2032.526114604</v>
      </c>
      <c r="K5" s="280">
        <v>2106.2167877830002</v>
      </c>
      <c r="L5" s="280">
        <v>2138.1897667789999</v>
      </c>
      <c r="M5" s="280">
        <v>2424.5160686880004</v>
      </c>
      <c r="N5" s="280">
        <v>2615.965997751</v>
      </c>
      <c r="O5" s="280">
        <v>2804.0745646119999</v>
      </c>
      <c r="P5" s="280">
        <v>2765.230946057</v>
      </c>
      <c r="Q5" s="280">
        <v>2264.478412513</v>
      </c>
      <c r="R5" s="280">
        <v>2303.6513617129999</v>
      </c>
      <c r="S5" s="280">
        <v>2521.0007728979999</v>
      </c>
      <c r="T5" s="280">
        <v>2974.9690820870001</v>
      </c>
      <c r="U5" s="280">
        <v>2937.4569738969999</v>
      </c>
      <c r="V5" s="280">
        <v>2824.8675392499999</v>
      </c>
      <c r="W5" s="280">
        <v>3244.0139677259999</v>
      </c>
      <c r="X5" s="280">
        <v>2990.7150663400002</v>
      </c>
      <c r="Y5" s="280">
        <v>3141.89572094</v>
      </c>
      <c r="Z5" s="280">
        <v>3187.3344646099995</v>
      </c>
    </row>
    <row r="6" spans="1:28" ht="16.149999999999999" customHeight="1">
      <c r="A6" s="685" t="s">
        <v>425</v>
      </c>
      <c r="B6" s="280">
        <v>58.42056088999999</v>
      </c>
      <c r="C6" s="280">
        <v>91.043967076999991</v>
      </c>
      <c r="D6" s="280">
        <v>96.845180822999978</v>
      </c>
      <c r="E6" s="280">
        <v>123.530883722</v>
      </c>
      <c r="F6" s="280">
        <v>133.664122539</v>
      </c>
      <c r="G6" s="280">
        <v>140.49776775899997</v>
      </c>
      <c r="H6" s="280">
        <v>208.86463095100004</v>
      </c>
      <c r="I6" s="280">
        <v>313.53031403399996</v>
      </c>
      <c r="J6" s="280">
        <v>192.01055322799999</v>
      </c>
      <c r="K6" s="280">
        <v>279.55240848699998</v>
      </c>
      <c r="L6" s="280">
        <v>208.43643971899996</v>
      </c>
      <c r="M6" s="280">
        <v>364.86023983699994</v>
      </c>
      <c r="N6" s="280">
        <v>217.50948311000002</v>
      </c>
      <c r="O6" s="280">
        <v>253.438615908</v>
      </c>
      <c r="P6" s="280">
        <v>402.85286762600003</v>
      </c>
      <c r="Q6" s="280">
        <v>319.23836901800001</v>
      </c>
      <c r="R6" s="280">
        <v>305.14269237799999</v>
      </c>
      <c r="S6" s="280">
        <v>159.50977593699997</v>
      </c>
      <c r="T6" s="280">
        <v>176.142414484</v>
      </c>
      <c r="U6" s="280">
        <v>169.019090705</v>
      </c>
      <c r="V6" s="280">
        <v>159.14756567399999</v>
      </c>
      <c r="W6" s="280">
        <v>229.71548172199999</v>
      </c>
      <c r="X6" s="280">
        <v>258.14387911</v>
      </c>
      <c r="Y6" s="280">
        <v>285.29423408999997</v>
      </c>
      <c r="Z6" s="280">
        <v>231.58870448300001</v>
      </c>
    </row>
    <row r="7" spans="1:28" ht="16.149999999999999" customHeight="1">
      <c r="A7" s="685" t="s">
        <v>426</v>
      </c>
      <c r="B7" s="280">
        <v>231.91805436300001</v>
      </c>
      <c r="C7" s="280">
        <v>323.72341313400011</v>
      </c>
      <c r="D7" s="280">
        <v>396.46805122799998</v>
      </c>
      <c r="E7" s="280">
        <v>448.46889796900001</v>
      </c>
      <c r="F7" s="280">
        <v>531.23977241599994</v>
      </c>
      <c r="G7" s="280">
        <v>725.84815877299991</v>
      </c>
      <c r="H7" s="280">
        <v>786.924953222</v>
      </c>
      <c r="I7" s="280">
        <v>738.54517983699998</v>
      </c>
      <c r="J7" s="280">
        <v>1093.497880162</v>
      </c>
      <c r="K7" s="280">
        <v>1171.1575410139999</v>
      </c>
      <c r="L7" s="280">
        <v>898.26365636100002</v>
      </c>
      <c r="M7" s="280">
        <v>932.56476001300007</v>
      </c>
      <c r="N7" s="280">
        <v>968.40287787500006</v>
      </c>
      <c r="O7" s="280">
        <v>1194.3132011510002</v>
      </c>
      <c r="P7" s="280">
        <v>1116.106948121</v>
      </c>
      <c r="Q7" s="280">
        <v>719.23713738999993</v>
      </c>
      <c r="R7" s="280">
        <v>753.60138372599999</v>
      </c>
      <c r="S7" s="280">
        <v>739.77318592599988</v>
      </c>
      <c r="T7" s="280">
        <v>923.47822219700015</v>
      </c>
      <c r="U7" s="280">
        <v>790.93849783099995</v>
      </c>
      <c r="V7" s="280">
        <v>873.05979429300021</v>
      </c>
      <c r="W7" s="280">
        <v>865.72650039399991</v>
      </c>
      <c r="X7" s="280">
        <v>725.81484687</v>
      </c>
      <c r="Y7" s="280">
        <v>976.77664532999995</v>
      </c>
      <c r="Z7" s="280">
        <v>1046.6043056000001</v>
      </c>
    </row>
    <row r="8" spans="1:28" ht="16.149999999999999" customHeight="1">
      <c r="A8" s="685" t="s">
        <v>427</v>
      </c>
      <c r="B8" s="280">
        <v>257.75661485699999</v>
      </c>
      <c r="C8" s="280">
        <v>362.11834426300004</v>
      </c>
      <c r="D8" s="280">
        <v>308.11794889800007</v>
      </c>
      <c r="E8" s="280">
        <v>400.37542808800004</v>
      </c>
      <c r="F8" s="280">
        <v>349.861529652</v>
      </c>
      <c r="G8" s="280">
        <v>364.28072192299999</v>
      </c>
      <c r="H8" s="280">
        <v>473.83152651899996</v>
      </c>
      <c r="I8" s="280">
        <v>560.17132770000001</v>
      </c>
      <c r="J8" s="280">
        <v>687.33397644999991</v>
      </c>
      <c r="K8" s="280">
        <v>909.51152389800006</v>
      </c>
      <c r="L8" s="280">
        <v>887.63898793199996</v>
      </c>
      <c r="M8" s="280">
        <v>1052.5727833570002</v>
      </c>
      <c r="N8" s="280">
        <v>986.81389793100016</v>
      </c>
      <c r="O8" s="280">
        <v>933.32982382099999</v>
      </c>
      <c r="P8" s="280">
        <v>1006.8904959910001</v>
      </c>
      <c r="Q8" s="280">
        <v>725.84252643900004</v>
      </c>
      <c r="R8" s="280">
        <v>718.39909042199997</v>
      </c>
      <c r="S8" s="280">
        <v>681.839620685</v>
      </c>
      <c r="T8" s="280">
        <v>664.77676054300002</v>
      </c>
      <c r="U8" s="280">
        <v>728.44583638199992</v>
      </c>
      <c r="V8" s="280">
        <v>594.47127072500007</v>
      </c>
      <c r="W8" s="280">
        <v>768.18898752400014</v>
      </c>
      <c r="X8" s="280">
        <v>634.57211871000004</v>
      </c>
      <c r="Y8" s="280">
        <v>680.29078256100001</v>
      </c>
      <c r="Z8" s="280">
        <v>728.16137436399993</v>
      </c>
    </row>
    <row r="9" spans="1:28" ht="16.149999999999999" customHeight="1">
      <c r="A9" s="685" t="s">
        <v>428</v>
      </c>
      <c r="B9" s="280">
        <v>205.977305844</v>
      </c>
      <c r="C9" s="280">
        <v>243.65216146399996</v>
      </c>
      <c r="D9" s="280">
        <v>295.31871685499999</v>
      </c>
      <c r="E9" s="280">
        <v>336.33338355899997</v>
      </c>
      <c r="F9" s="280">
        <v>395.70645810300016</v>
      </c>
      <c r="G9" s="280">
        <v>459.02923078600008</v>
      </c>
      <c r="H9" s="280">
        <v>493.85274762499978</v>
      </c>
      <c r="I9" s="280">
        <v>649.99854760499989</v>
      </c>
      <c r="J9" s="280">
        <v>939.02823444199998</v>
      </c>
      <c r="K9" s="280">
        <v>935.05924676900031</v>
      </c>
      <c r="L9" s="280">
        <v>1239.926110418</v>
      </c>
      <c r="M9" s="280">
        <v>1491.9513086750003</v>
      </c>
      <c r="N9" s="280">
        <v>1647.563119876</v>
      </c>
      <c r="O9" s="280">
        <v>1609.7613634609997</v>
      </c>
      <c r="P9" s="280">
        <v>1649.123997936</v>
      </c>
      <c r="Q9" s="280">
        <v>1545.2412751229999</v>
      </c>
      <c r="R9" s="280">
        <v>1550.0499779869999</v>
      </c>
      <c r="S9" s="280">
        <v>1781.2275869720002</v>
      </c>
      <c r="T9" s="280">
        <v>2051.4908598900001</v>
      </c>
      <c r="U9" s="280">
        <v>2146.5184760659999</v>
      </c>
      <c r="V9" s="280">
        <v>1951.8077449569996</v>
      </c>
      <c r="W9" s="280">
        <v>2378.2874673320002</v>
      </c>
      <c r="X9" s="280">
        <v>2264.9002194700001</v>
      </c>
      <c r="Y9" s="280">
        <v>2165.11907561</v>
      </c>
      <c r="Z9" s="280">
        <v>2140.7301590099996</v>
      </c>
    </row>
    <row r="10" spans="1:28" ht="16.149999999999999" customHeight="1">
      <c r="A10" s="685"/>
      <c r="B10" s="305"/>
      <c r="C10" s="305"/>
      <c r="D10" s="305"/>
      <c r="E10" s="305"/>
      <c r="F10" s="305"/>
      <c r="G10" s="305"/>
      <c r="H10" s="305"/>
      <c r="I10" s="305"/>
      <c r="J10" s="305"/>
      <c r="K10" s="305"/>
      <c r="L10" s="305"/>
      <c r="M10" s="305"/>
      <c r="N10" s="305"/>
      <c r="O10" s="305"/>
      <c r="P10" s="305"/>
      <c r="Q10" s="305"/>
      <c r="R10" s="305"/>
      <c r="S10" s="305"/>
      <c r="T10" s="305"/>
      <c r="U10" s="305"/>
      <c r="V10" s="285"/>
      <c r="W10" s="285"/>
      <c r="X10" s="285"/>
      <c r="Y10" s="285"/>
      <c r="Z10" s="285"/>
    </row>
    <row r="11" spans="1:28" ht="16.149999999999999" customHeight="1">
      <c r="A11" s="686" t="s">
        <v>429</v>
      </c>
      <c r="B11" s="700">
        <v>58.42056088999999</v>
      </c>
      <c r="C11" s="700">
        <v>91.043967076999991</v>
      </c>
      <c r="D11" s="700">
        <v>96.845180822999978</v>
      </c>
      <c r="E11" s="700">
        <v>123.530883722</v>
      </c>
      <c r="F11" s="700">
        <v>133.664122539</v>
      </c>
      <c r="G11" s="700">
        <v>140.49776775899997</v>
      </c>
      <c r="H11" s="700">
        <v>208.86463095100004</v>
      </c>
      <c r="I11" s="700">
        <v>313.53031403399996</v>
      </c>
      <c r="J11" s="700">
        <v>192.01055322799999</v>
      </c>
      <c r="K11" s="700">
        <v>279.55240848699998</v>
      </c>
      <c r="L11" s="700">
        <v>208.43643971899996</v>
      </c>
      <c r="M11" s="700">
        <v>364.86023983699994</v>
      </c>
      <c r="N11" s="700">
        <v>217.50948311000002</v>
      </c>
      <c r="O11" s="700">
        <v>253.438615908</v>
      </c>
      <c r="P11" s="700">
        <v>402.85286762600003</v>
      </c>
      <c r="Q11" s="700">
        <v>319.23836901800001</v>
      </c>
      <c r="R11" s="700">
        <v>305.14269237799999</v>
      </c>
      <c r="S11" s="700">
        <v>159.50977593699997</v>
      </c>
      <c r="T11" s="700">
        <v>176.142414484</v>
      </c>
      <c r="U11" s="700">
        <v>169.019090705</v>
      </c>
      <c r="V11" s="700">
        <v>159.14756567399999</v>
      </c>
      <c r="W11" s="700">
        <v>229.71548172199999</v>
      </c>
      <c r="X11" s="700">
        <v>258.14387911</v>
      </c>
      <c r="Y11" s="700">
        <v>285.29423408999997</v>
      </c>
      <c r="Z11" s="700">
        <v>231.58870448300001</v>
      </c>
    </row>
    <row r="12" spans="1:28" ht="16.149999999999999" customHeight="1">
      <c r="A12" s="691" t="s">
        <v>13</v>
      </c>
      <c r="B12" s="978">
        <v>0</v>
      </c>
      <c r="C12" s="978">
        <v>6.7283770000000007E-3</v>
      </c>
      <c r="D12" s="978">
        <v>2.7833308000000001E-2</v>
      </c>
      <c r="E12" s="978">
        <v>5.5489500000000002E-4</v>
      </c>
      <c r="F12" s="978">
        <v>0.177502986</v>
      </c>
      <c r="G12" s="978">
        <v>3.1771557999999998E-2</v>
      </c>
      <c r="H12" s="978">
        <v>0</v>
      </c>
      <c r="I12" s="978">
        <v>0.38931677100000001</v>
      </c>
      <c r="J12" s="978">
        <v>1.0050980000000001E-3</v>
      </c>
      <c r="K12" s="978">
        <v>0.10613207600000001</v>
      </c>
      <c r="L12" s="978">
        <v>1.0783566000000001E-2</v>
      </c>
      <c r="M12" s="978">
        <v>2.0298722000000002E-2</v>
      </c>
      <c r="N12" s="978">
        <v>6.0250355000000005E-2</v>
      </c>
      <c r="O12" s="978">
        <v>6.3688389999999998E-2</v>
      </c>
      <c r="P12" s="978">
        <v>1.5321207E-2</v>
      </c>
      <c r="Q12" s="978">
        <v>5.3190154000000003E-2</v>
      </c>
      <c r="R12" s="978">
        <v>0</v>
      </c>
      <c r="S12" s="978">
        <v>0.14106431400000002</v>
      </c>
      <c r="T12" s="978">
        <v>5.7163320000000002E-3</v>
      </c>
      <c r="U12" s="978">
        <v>1.652728515</v>
      </c>
      <c r="V12" s="978">
        <v>1.1316634809999999</v>
      </c>
      <c r="W12" s="978">
        <v>0.41214219199999996</v>
      </c>
      <c r="X12" s="978">
        <v>4.9750620000000002E-2</v>
      </c>
      <c r="Y12" s="979">
        <v>3.94798611</v>
      </c>
      <c r="Z12" s="978">
        <v>9.6431452799999988</v>
      </c>
    </row>
    <row r="13" spans="1:28" ht="16.149999999999999" customHeight="1">
      <c r="A13" s="691" t="s">
        <v>12</v>
      </c>
      <c r="B13" s="978">
        <v>1.7148180479999999</v>
      </c>
      <c r="C13" s="978">
        <v>0.62828478200000004</v>
      </c>
      <c r="D13" s="978">
        <v>1.193007838</v>
      </c>
      <c r="E13" s="978">
        <v>1.221676177</v>
      </c>
      <c r="F13" s="978">
        <v>2.2436037289999997</v>
      </c>
      <c r="G13" s="978">
        <v>1.7547627100000001</v>
      </c>
      <c r="H13" s="978">
        <v>1.334269484</v>
      </c>
      <c r="I13" s="978">
        <v>1.744095913</v>
      </c>
      <c r="J13" s="978">
        <v>2.5275587230000003</v>
      </c>
      <c r="K13" s="978">
        <v>4.6216174809999995</v>
      </c>
      <c r="L13" s="978">
        <v>2.2586361620000002</v>
      </c>
      <c r="M13" s="978">
        <v>3.2386951430000002</v>
      </c>
      <c r="N13" s="978">
        <v>3.187883239</v>
      </c>
      <c r="O13" s="978">
        <v>6.6489609889999999</v>
      </c>
      <c r="P13" s="978">
        <v>3.5637772669999999</v>
      </c>
      <c r="Q13" s="978">
        <v>1.736533506</v>
      </c>
      <c r="R13" s="978">
        <v>9.4646124570000012</v>
      </c>
      <c r="S13" s="978">
        <v>2.4579163679999998</v>
      </c>
      <c r="T13" s="978">
        <v>1.5911099580000001</v>
      </c>
      <c r="U13" s="978">
        <v>2.8469003050000001</v>
      </c>
      <c r="V13" s="978">
        <v>1.6502660549999999</v>
      </c>
      <c r="W13" s="978">
        <v>1.555934199</v>
      </c>
      <c r="X13" s="978">
        <v>1.7407812</v>
      </c>
      <c r="Y13" s="979">
        <v>1.0096060899999999</v>
      </c>
      <c r="Z13" s="978">
        <v>1.1901819199999999</v>
      </c>
    </row>
    <row r="14" spans="1:28" ht="16.149999999999999" customHeight="1">
      <c r="A14" s="691" t="s">
        <v>483</v>
      </c>
      <c r="B14" s="978">
        <v>9.634063E-3</v>
      </c>
      <c r="C14" s="978">
        <v>0</v>
      </c>
      <c r="D14" s="978">
        <v>0</v>
      </c>
      <c r="E14" s="978">
        <v>8.8024875000000002E-2</v>
      </c>
      <c r="F14" s="978">
        <v>6.972850500000001E-2</v>
      </c>
      <c r="G14" s="978">
        <v>0</v>
      </c>
      <c r="H14" s="978">
        <v>0</v>
      </c>
      <c r="I14" s="978">
        <v>0</v>
      </c>
      <c r="J14" s="978">
        <v>0</v>
      </c>
      <c r="K14" s="978">
        <v>0</v>
      </c>
      <c r="L14" s="978">
        <v>0</v>
      </c>
      <c r="M14" s="978">
        <v>0</v>
      </c>
      <c r="N14" s="978">
        <v>0</v>
      </c>
      <c r="O14" s="978">
        <v>0</v>
      </c>
      <c r="P14" s="978">
        <v>0</v>
      </c>
      <c r="Q14" s="978">
        <v>0</v>
      </c>
      <c r="R14" s="978">
        <v>0</v>
      </c>
      <c r="S14" s="978">
        <v>0</v>
      </c>
      <c r="T14" s="978">
        <v>0</v>
      </c>
      <c r="U14" s="978">
        <v>7.9350899999999997E-4</v>
      </c>
      <c r="V14" s="978">
        <v>0</v>
      </c>
      <c r="W14" s="978">
        <v>0</v>
      </c>
      <c r="X14" s="978">
        <v>0</v>
      </c>
      <c r="Y14" s="979">
        <v>0</v>
      </c>
      <c r="Z14" s="978">
        <v>0</v>
      </c>
    </row>
    <row r="15" spans="1:28" ht="16.149999999999999" customHeight="1">
      <c r="A15" s="691" t="s">
        <v>430</v>
      </c>
      <c r="B15" s="978">
        <v>1.0222765999999999E-2</v>
      </c>
      <c r="C15" s="978">
        <v>0</v>
      </c>
      <c r="D15" s="978">
        <v>0.62410252500000007</v>
      </c>
      <c r="E15" s="978">
        <v>5.3535959999999995E-3</v>
      </c>
      <c r="F15" s="978">
        <v>0.10499173299999999</v>
      </c>
      <c r="G15" s="978">
        <v>0.28445800699999996</v>
      </c>
      <c r="H15" s="978">
        <v>0.17459560099999999</v>
      </c>
      <c r="I15" s="978">
        <v>0.16571149499999999</v>
      </c>
      <c r="J15" s="978">
        <v>7.0607790580000005</v>
      </c>
      <c r="K15" s="978">
        <v>4.4519913640000004</v>
      </c>
      <c r="L15" s="978">
        <v>0.76176949999999999</v>
      </c>
      <c r="M15" s="978">
        <v>2.8576777990000002</v>
      </c>
      <c r="N15" s="978">
        <v>0.34560592200000001</v>
      </c>
      <c r="O15" s="978">
        <v>6.8769470140000006</v>
      </c>
      <c r="P15" s="978">
        <v>1.4890817539999999</v>
      </c>
      <c r="Q15" s="978">
        <v>1.5739736470000001</v>
      </c>
      <c r="R15" s="978">
        <v>13.685074935000001</v>
      </c>
      <c r="S15" s="978">
        <v>0.51628281799999998</v>
      </c>
      <c r="T15" s="978">
        <v>0.222123711</v>
      </c>
      <c r="U15" s="978">
        <v>3.6880612039999998</v>
      </c>
      <c r="V15" s="978">
        <v>2.6153855079999997</v>
      </c>
      <c r="W15" s="978">
        <v>7.3456509720000005</v>
      </c>
      <c r="X15" s="978">
        <v>5.2935170899999999</v>
      </c>
      <c r="Y15" s="979">
        <v>2.3845917200000004</v>
      </c>
      <c r="Z15" s="978">
        <v>9.7399384800000011</v>
      </c>
    </row>
    <row r="16" spans="1:28" ht="16.149999999999999" customHeight="1">
      <c r="A16" s="691" t="s">
        <v>482</v>
      </c>
      <c r="B16" s="978">
        <v>6.9312000000000003E-5</v>
      </c>
      <c r="C16" s="978">
        <v>2.039038E-3</v>
      </c>
      <c r="D16" s="978">
        <v>3.6108864000000004E-2</v>
      </c>
      <c r="E16" s="978">
        <v>2.4718745E-2</v>
      </c>
      <c r="F16" s="978">
        <v>0.33879473200000004</v>
      </c>
      <c r="G16" s="978">
        <v>2.4242687999999998E-2</v>
      </c>
      <c r="H16" s="978">
        <v>0.16035566300000001</v>
      </c>
      <c r="I16" s="978">
        <v>9.3889404999999995E-2</v>
      </c>
      <c r="J16" s="978">
        <v>3.5542153519999999</v>
      </c>
      <c r="K16" s="978">
        <v>10.367134267000001</v>
      </c>
      <c r="L16" s="978">
        <v>4.1391272370000003</v>
      </c>
      <c r="M16" s="978">
        <v>4.2109383760000005</v>
      </c>
      <c r="N16" s="978">
        <v>7.3300497619999998</v>
      </c>
      <c r="O16" s="978">
        <v>1.6880753089999998</v>
      </c>
      <c r="P16" s="978">
        <v>0.376039921</v>
      </c>
      <c r="Q16" s="978">
        <v>0.887882006</v>
      </c>
      <c r="R16" s="978">
        <v>8.5592700000000008E-3</v>
      </c>
      <c r="S16" s="978">
        <v>0.150218616</v>
      </c>
      <c r="T16" s="978">
        <v>0.15595152799999998</v>
      </c>
      <c r="U16" s="978">
        <v>5.9878595999999999E-2</v>
      </c>
      <c r="V16" s="978">
        <v>0.10598339100000001</v>
      </c>
      <c r="W16" s="978">
        <v>1.119779777</v>
      </c>
      <c r="X16" s="978">
        <v>0.27653167000000001</v>
      </c>
      <c r="Y16" s="979">
        <v>4.1793900000000007E-3</v>
      </c>
      <c r="Z16" s="978">
        <v>1.8164740000000002E-2</v>
      </c>
    </row>
    <row r="17" spans="1:26" ht="16.149999999999999" customHeight="1">
      <c r="A17" s="691" t="s">
        <v>11</v>
      </c>
      <c r="B17" s="978">
        <v>2.0659520000000002E-3</v>
      </c>
      <c r="C17" s="978">
        <v>1.1407796E-2</v>
      </c>
      <c r="D17" s="978">
        <v>6.0086629999999992E-3</v>
      </c>
      <c r="E17" s="978">
        <v>2.4258131000000002E-2</v>
      </c>
      <c r="F17" s="978">
        <v>4.8686285099999997</v>
      </c>
      <c r="G17" s="978">
        <v>0.53694478400000001</v>
      </c>
      <c r="H17" s="978">
        <v>0.87610951300000006</v>
      </c>
      <c r="I17" s="978">
        <v>1.481027635</v>
      </c>
      <c r="J17" s="978">
        <v>1.8495673500000001</v>
      </c>
      <c r="K17" s="978">
        <v>0</v>
      </c>
      <c r="L17" s="978">
        <v>3.4118036999999997E-2</v>
      </c>
      <c r="M17" s="978">
        <v>1.9523963289999999</v>
      </c>
      <c r="N17" s="978">
        <v>6.1636090000000004E-3</v>
      </c>
      <c r="O17" s="978">
        <v>0</v>
      </c>
      <c r="P17" s="978">
        <v>0.30650872200000001</v>
      </c>
      <c r="Q17" s="978">
        <v>1.5909629999999999E-3</v>
      </c>
      <c r="R17" s="978">
        <v>3.7219124000000006E-2</v>
      </c>
      <c r="S17" s="978">
        <v>4.4011480000000006E-3</v>
      </c>
      <c r="T17" s="978">
        <v>0</v>
      </c>
      <c r="U17" s="978">
        <v>3.8580100000000003E-3</v>
      </c>
      <c r="V17" s="978">
        <v>1.1014148999999999E-2</v>
      </c>
      <c r="W17" s="978">
        <v>0</v>
      </c>
      <c r="X17" s="978">
        <v>0.33383592000000001</v>
      </c>
      <c r="Y17" s="979">
        <v>9.3067609999999995E-2</v>
      </c>
      <c r="Z17" s="978">
        <v>1.6476660000000001E-2</v>
      </c>
    </row>
    <row r="18" spans="1:26" ht="16.149999999999999" customHeight="1">
      <c r="A18" s="691" t="s">
        <v>10</v>
      </c>
      <c r="B18" s="978">
        <v>0</v>
      </c>
      <c r="C18" s="978">
        <v>1.709559E-3</v>
      </c>
      <c r="D18" s="978">
        <v>0.89666602399999995</v>
      </c>
      <c r="E18" s="978">
        <v>4.8531375170000004</v>
      </c>
      <c r="F18" s="978">
        <v>1.3282638959999999</v>
      </c>
      <c r="G18" s="978">
        <v>0</v>
      </c>
      <c r="H18" s="978">
        <v>1.0454170270000001</v>
      </c>
      <c r="I18" s="978">
        <v>2.2765227079999999</v>
      </c>
      <c r="J18" s="978">
        <v>1.7793589999999999E-3</v>
      </c>
      <c r="K18" s="978">
        <v>1.0763999999999999E-5</v>
      </c>
      <c r="L18" s="978">
        <v>0.66460650600000004</v>
      </c>
      <c r="M18" s="978">
        <v>6.8541109999999995E-3</v>
      </c>
      <c r="N18" s="978">
        <v>0</v>
      </c>
      <c r="O18" s="978">
        <v>7.1970126000000009E-2</v>
      </c>
      <c r="P18" s="978">
        <v>1.6994848000000003E-2</v>
      </c>
      <c r="Q18" s="978">
        <v>4.2930321E-2</v>
      </c>
      <c r="R18" s="978">
        <v>3.1905472000000004E-2</v>
      </c>
      <c r="S18" s="978">
        <v>0.59246180500000001</v>
      </c>
      <c r="T18" s="978">
        <v>0.92417928900000001</v>
      </c>
      <c r="U18" s="978">
        <v>0.26980945299999998</v>
      </c>
      <c r="V18" s="978">
        <v>0.13757295800000002</v>
      </c>
      <c r="W18" s="978">
        <v>1.4163534480000002</v>
      </c>
      <c r="X18" s="978">
        <v>1.3553048999999999</v>
      </c>
      <c r="Y18" s="979">
        <v>0.51126526000000005</v>
      </c>
      <c r="Z18" s="978">
        <v>4.8529550000000005E-2</v>
      </c>
    </row>
    <row r="19" spans="1:26" ht="16.149999999999999" customHeight="1">
      <c r="A19" s="691" t="s">
        <v>8</v>
      </c>
      <c r="B19" s="978">
        <v>0.26810376299999999</v>
      </c>
      <c r="C19" s="978">
        <v>0.20604430199999998</v>
      </c>
      <c r="D19" s="978">
        <v>7.2538871000000005E-2</v>
      </c>
      <c r="E19" s="978">
        <v>0.30553287000000001</v>
      </c>
      <c r="F19" s="978">
        <v>0.51387036900000005</v>
      </c>
      <c r="G19" s="978">
        <v>3.8299069999999998E-2</v>
      </c>
      <c r="H19" s="978">
        <v>5.2391624000000005E-2</v>
      </c>
      <c r="I19" s="978">
        <v>0.243132248</v>
      </c>
      <c r="J19" s="978">
        <v>0.133237149</v>
      </c>
      <c r="K19" s="978">
        <v>0.13353986300000001</v>
      </c>
      <c r="L19" s="978">
        <v>4.8395637000000005E-2</v>
      </c>
      <c r="M19" s="978">
        <v>3.4353031600000001</v>
      </c>
      <c r="N19" s="978">
        <v>0.145424785</v>
      </c>
      <c r="O19" s="978">
        <v>0.29675542599999999</v>
      </c>
      <c r="P19" s="978">
        <v>0.17234729500000001</v>
      </c>
      <c r="Q19" s="978">
        <v>0.67646521500000001</v>
      </c>
      <c r="R19" s="978">
        <v>2.3213737930000002</v>
      </c>
      <c r="S19" s="978">
        <v>1.2684156149999999</v>
      </c>
      <c r="T19" s="978">
        <v>2.142555013</v>
      </c>
      <c r="U19" s="978">
        <v>0.17482299400000001</v>
      </c>
      <c r="V19" s="978">
        <v>0.26256253399999996</v>
      </c>
      <c r="W19" s="978">
        <v>0.14334570900000002</v>
      </c>
      <c r="X19" s="978">
        <v>0.37752579999999997</v>
      </c>
      <c r="Y19" s="979">
        <v>0.68058518000000001</v>
      </c>
      <c r="Z19" s="978">
        <v>7.126789E-2</v>
      </c>
    </row>
    <row r="20" spans="1:26" ht="16.149999999999999" customHeight="1">
      <c r="A20" s="691" t="s">
        <v>6</v>
      </c>
      <c r="B20" s="978">
        <v>8.299307271</v>
      </c>
      <c r="C20" s="978">
        <v>25.256247727000002</v>
      </c>
      <c r="D20" s="978">
        <v>15.896909282999999</v>
      </c>
      <c r="E20" s="978">
        <v>19.283137624999998</v>
      </c>
      <c r="F20" s="978">
        <v>28.303119853000002</v>
      </c>
      <c r="G20" s="978">
        <v>18.390053475000002</v>
      </c>
      <c r="H20" s="978">
        <v>15.183332704</v>
      </c>
      <c r="I20" s="978">
        <v>17.429262420000001</v>
      </c>
      <c r="J20" s="978">
        <v>23.936480269</v>
      </c>
      <c r="K20" s="978">
        <v>64.656504330000004</v>
      </c>
      <c r="L20" s="978">
        <v>33.596013398999993</v>
      </c>
      <c r="M20" s="978">
        <v>45.177727343000001</v>
      </c>
      <c r="N20" s="978">
        <v>31.324450815999999</v>
      </c>
      <c r="O20" s="978">
        <v>30.638048517000001</v>
      </c>
      <c r="P20" s="978">
        <v>129.227075372</v>
      </c>
      <c r="Q20" s="978">
        <v>98.179815904999998</v>
      </c>
      <c r="R20" s="978">
        <v>80.094992880999996</v>
      </c>
      <c r="S20" s="978">
        <v>18.944795317000001</v>
      </c>
      <c r="T20" s="978">
        <v>14.758654098999999</v>
      </c>
      <c r="U20" s="978">
        <v>16.556180273999999</v>
      </c>
      <c r="V20" s="978">
        <v>14.053233911</v>
      </c>
      <c r="W20" s="978">
        <v>19.836013546</v>
      </c>
      <c r="X20" s="978">
        <v>18.959541290000001</v>
      </c>
      <c r="Y20" s="979">
        <v>27.93311065</v>
      </c>
      <c r="Z20" s="978">
        <v>31.426233289999999</v>
      </c>
    </row>
    <row r="21" spans="1:26" ht="16.149999999999999" customHeight="1">
      <c r="A21" s="691" t="s">
        <v>17</v>
      </c>
      <c r="B21" s="978">
        <v>6.8989639999999996E-3</v>
      </c>
      <c r="C21" s="978">
        <v>8.0696432999999998E-2</v>
      </c>
      <c r="D21" s="978">
        <v>8.0914099999999998E-4</v>
      </c>
      <c r="E21" s="978">
        <v>0.21323890700000001</v>
      </c>
      <c r="F21" s="978">
        <v>6.3423335999999997E-2</v>
      </c>
      <c r="G21" s="978">
        <v>0</v>
      </c>
      <c r="H21" s="978">
        <v>0.22517826800000001</v>
      </c>
      <c r="I21" s="978">
        <v>3.0056652999999999E-2</v>
      </c>
      <c r="J21" s="978">
        <v>6.7088420999999995E-2</v>
      </c>
      <c r="K21" s="978">
        <v>1.3763859E-2</v>
      </c>
      <c r="L21" s="978">
        <v>0.10880200100000001</v>
      </c>
      <c r="M21" s="978">
        <v>1.0285560000000001E-3</v>
      </c>
      <c r="N21" s="978">
        <v>2.4867642999999998E-2</v>
      </c>
      <c r="O21" s="978">
        <v>0.16243988099999998</v>
      </c>
      <c r="P21" s="978">
        <v>2.9914012E-2</v>
      </c>
      <c r="Q21" s="978">
        <v>0.105439827</v>
      </c>
      <c r="R21" s="978">
        <v>0.103876331</v>
      </c>
      <c r="S21" s="978">
        <v>0.17691546699999999</v>
      </c>
      <c r="T21" s="978">
        <v>8.5362357E-2</v>
      </c>
      <c r="U21" s="978">
        <v>0.123426389</v>
      </c>
      <c r="V21" s="978">
        <v>0.48939169400000004</v>
      </c>
      <c r="W21" s="978">
        <v>2.6597221000000001E-2</v>
      </c>
      <c r="X21" s="978">
        <v>0.25309091</v>
      </c>
      <c r="Y21" s="979">
        <v>8.8094470000000008E-2</v>
      </c>
      <c r="Z21" s="978">
        <v>8.9288759999999995E-2</v>
      </c>
    </row>
    <row r="22" spans="1:26" ht="16.149999999999999" customHeight="1">
      <c r="A22" s="691" t="s">
        <v>4</v>
      </c>
      <c r="B22" s="978">
        <v>0</v>
      </c>
      <c r="C22" s="978">
        <v>1.4858530000000001E-3</v>
      </c>
      <c r="D22" s="978">
        <v>4.4311628999999998E-2</v>
      </c>
      <c r="E22" s="978">
        <v>2.2483137E-2</v>
      </c>
      <c r="F22" s="978">
        <v>2.2965279999999999E-3</v>
      </c>
      <c r="G22" s="978">
        <v>4.1243082E-2</v>
      </c>
      <c r="H22" s="978">
        <v>0</v>
      </c>
      <c r="I22" s="978">
        <v>2.8891351999999999E-2</v>
      </c>
      <c r="J22" s="978">
        <v>0</v>
      </c>
      <c r="K22" s="978">
        <v>0.12322638299999999</v>
      </c>
      <c r="L22" s="978">
        <v>6.5525341000000001E-2</v>
      </c>
      <c r="M22" s="978">
        <v>6.8164248999999996E-2</v>
      </c>
      <c r="N22" s="978">
        <v>0.12316767999999999</v>
      </c>
      <c r="O22" s="978">
        <v>6.8605664999999996E-2</v>
      </c>
      <c r="P22" s="978">
        <v>7.4654043999999989E-2</v>
      </c>
      <c r="Q22" s="978">
        <v>7.4155842E-2</v>
      </c>
      <c r="R22" s="978">
        <v>0.10540144800000001</v>
      </c>
      <c r="S22" s="978">
        <v>7.7758596999999999E-2</v>
      </c>
      <c r="T22" s="978">
        <v>0.137688851</v>
      </c>
      <c r="U22" s="978">
        <v>0.14027682999999999</v>
      </c>
      <c r="V22" s="978">
        <v>5.6242920000000004E-3</v>
      </c>
      <c r="W22" s="978">
        <v>0.13511287899999999</v>
      </c>
      <c r="X22" s="978">
        <v>0.13309726999999999</v>
      </c>
      <c r="Y22" s="979">
        <v>6.4592549999999999E-2</v>
      </c>
      <c r="Z22" s="978">
        <v>6.6949830000000002E-2</v>
      </c>
    </row>
    <row r="23" spans="1:26" ht="16.149999999999999" customHeight="1">
      <c r="A23" s="691" t="s">
        <v>3</v>
      </c>
      <c r="B23" s="978">
        <v>28.241622733</v>
      </c>
      <c r="C23" s="978">
        <v>44.462828038000005</v>
      </c>
      <c r="D23" s="978">
        <v>62.728468718999999</v>
      </c>
      <c r="E23" s="978">
        <v>79.411377439999995</v>
      </c>
      <c r="F23" s="978">
        <v>71.309025034999991</v>
      </c>
      <c r="G23" s="978">
        <v>95.829340287999997</v>
      </c>
      <c r="H23" s="978">
        <v>148.72152833300001</v>
      </c>
      <c r="I23" s="978">
        <v>128.66336655699999</v>
      </c>
      <c r="J23" s="978">
        <v>88.729525420000002</v>
      </c>
      <c r="K23" s="978">
        <v>123.49371907199999</v>
      </c>
      <c r="L23" s="978">
        <v>62.948893966</v>
      </c>
      <c r="M23" s="978">
        <v>118.70053110799999</v>
      </c>
      <c r="N23" s="978">
        <v>90.663875167</v>
      </c>
      <c r="O23" s="978">
        <v>90.991914324000007</v>
      </c>
      <c r="P23" s="978">
        <v>104.49600656999999</v>
      </c>
      <c r="Q23" s="978">
        <v>78.218646575000008</v>
      </c>
      <c r="R23" s="978">
        <v>85.120800594000002</v>
      </c>
      <c r="S23" s="978">
        <v>61.143824643999999</v>
      </c>
      <c r="T23" s="978">
        <v>82.948378697999999</v>
      </c>
      <c r="U23" s="978">
        <v>59.889279347999995</v>
      </c>
      <c r="V23" s="978">
        <v>47.052923907999997</v>
      </c>
      <c r="W23" s="978">
        <v>65.638618043999998</v>
      </c>
      <c r="X23" s="978">
        <v>59.671430270000002</v>
      </c>
      <c r="Y23" s="979">
        <v>51.680881509999999</v>
      </c>
      <c r="Z23" s="978">
        <v>61.415326903</v>
      </c>
    </row>
    <row r="24" spans="1:26" s="44" customFormat="1" ht="16.149999999999999" customHeight="1">
      <c r="A24" s="691" t="s">
        <v>431</v>
      </c>
      <c r="B24" s="978">
        <v>6.0575207980000005</v>
      </c>
      <c r="C24" s="978">
        <v>6.9093296399999993</v>
      </c>
      <c r="D24" s="978">
        <v>3.9404862089999999</v>
      </c>
      <c r="E24" s="978">
        <v>0.70473502500000007</v>
      </c>
      <c r="F24" s="978">
        <v>4.8493301050000008</v>
      </c>
      <c r="G24" s="978">
        <v>4.0386770040000002</v>
      </c>
      <c r="H24" s="978">
        <v>6.2474965730000003</v>
      </c>
      <c r="I24" s="978">
        <v>7.1786239620000005</v>
      </c>
      <c r="J24" s="978">
        <v>26.118522172999999</v>
      </c>
      <c r="K24" s="978">
        <v>12.937484470000001</v>
      </c>
      <c r="L24" s="978">
        <v>9.7272604319999996</v>
      </c>
      <c r="M24" s="978">
        <v>29.873663752999999</v>
      </c>
      <c r="N24" s="978">
        <v>18.855759297999999</v>
      </c>
      <c r="O24" s="978">
        <v>28.202859587999999</v>
      </c>
      <c r="P24" s="978">
        <v>27.848969862000001</v>
      </c>
      <c r="Q24" s="978">
        <v>19.716876091</v>
      </c>
      <c r="R24" s="978">
        <v>28.974136326</v>
      </c>
      <c r="S24" s="978">
        <v>17.310411772999998</v>
      </c>
      <c r="T24" s="978">
        <v>16.032879881</v>
      </c>
      <c r="U24" s="978">
        <v>31.197284526000001</v>
      </c>
      <c r="V24" s="978">
        <v>32.887741679000001</v>
      </c>
      <c r="W24" s="978">
        <v>70.581923377999999</v>
      </c>
      <c r="X24" s="978">
        <v>83.38577755</v>
      </c>
      <c r="Y24" s="979">
        <v>104.76454740999999</v>
      </c>
      <c r="Z24" s="978">
        <v>56.299076190000001</v>
      </c>
    </row>
    <row r="25" spans="1:26" ht="16.149999999999999" customHeight="1">
      <c r="A25" s="691" t="s">
        <v>1</v>
      </c>
      <c r="B25" s="978">
        <v>8.1332512650000002</v>
      </c>
      <c r="C25" s="978">
        <v>5.5042084390000001</v>
      </c>
      <c r="D25" s="978">
        <v>4.6892750310000002</v>
      </c>
      <c r="E25" s="978">
        <v>9.1222174729999992</v>
      </c>
      <c r="F25" s="978">
        <v>10.486984880000001</v>
      </c>
      <c r="G25" s="978">
        <v>7.6588284980000001</v>
      </c>
      <c r="H25" s="978">
        <v>13.895194698000001</v>
      </c>
      <c r="I25" s="978">
        <v>18.877854445000001</v>
      </c>
      <c r="J25" s="978">
        <v>15.435205205000001</v>
      </c>
      <c r="K25" s="978">
        <v>23.02429334</v>
      </c>
      <c r="L25" s="978">
        <v>35.337455483999996</v>
      </c>
      <c r="M25" s="978">
        <v>33.753484446000002</v>
      </c>
      <c r="N25" s="978">
        <v>22.969942311000001</v>
      </c>
      <c r="O25" s="978">
        <v>40.128631737999996</v>
      </c>
      <c r="P25" s="978">
        <v>45.556934124000001</v>
      </c>
      <c r="Q25" s="978">
        <v>19.496040242999999</v>
      </c>
      <c r="R25" s="978">
        <v>39.516677571999999</v>
      </c>
      <c r="S25" s="978">
        <v>28.713157984000002</v>
      </c>
      <c r="T25" s="978">
        <v>23.327836346000002</v>
      </c>
      <c r="U25" s="978">
        <v>31.47714088</v>
      </c>
      <c r="V25" s="978">
        <v>25.966182541999999</v>
      </c>
      <c r="W25" s="978">
        <v>25.716050864</v>
      </c>
      <c r="X25" s="978">
        <v>39.628486700000003</v>
      </c>
      <c r="Y25" s="979">
        <v>44.971181549999997</v>
      </c>
      <c r="Z25" s="978">
        <v>19.51278812</v>
      </c>
    </row>
    <row r="26" spans="1:26" ht="16.149999999999999" customHeight="1">
      <c r="A26" s="691" t="s">
        <v>23</v>
      </c>
      <c r="B26" s="978">
        <v>5.6770459549999996</v>
      </c>
      <c r="C26" s="978">
        <v>7.9796854699999997</v>
      </c>
      <c r="D26" s="978">
        <v>6.7164880259999995</v>
      </c>
      <c r="E26" s="978">
        <v>8.2509922039999992</v>
      </c>
      <c r="F26" s="978">
        <v>9.1820613279999996</v>
      </c>
      <c r="G26" s="978">
        <v>11.900918153000001</v>
      </c>
      <c r="H26" s="978">
        <v>20.948761463</v>
      </c>
      <c r="I26" s="978">
        <v>135.31787924099999</v>
      </c>
      <c r="J26" s="978">
        <v>22.596594749000001</v>
      </c>
      <c r="K26" s="978">
        <v>35.729123293999997</v>
      </c>
      <c r="L26" s="978">
        <v>58.745836016999995</v>
      </c>
      <c r="M26" s="978">
        <v>121.583775464</v>
      </c>
      <c r="N26" s="978">
        <v>42.532292878</v>
      </c>
      <c r="O26" s="978">
        <v>47.663407331000002</v>
      </c>
      <c r="P26" s="978">
        <v>89.694563834999997</v>
      </c>
      <c r="Q26" s="978">
        <v>98.528018877000008</v>
      </c>
      <c r="R26" s="978">
        <v>45.678062174999994</v>
      </c>
      <c r="S26" s="978">
        <v>28.153215785</v>
      </c>
      <c r="T26" s="978">
        <v>33.815694752999995</v>
      </c>
      <c r="U26" s="978">
        <v>22.591378386999999</v>
      </c>
      <c r="V26" s="978">
        <v>33.909683053000002</v>
      </c>
      <c r="W26" s="978">
        <v>36.200101685</v>
      </c>
      <c r="X26" s="978">
        <v>46.734958540000001</v>
      </c>
      <c r="Y26" s="979">
        <v>51.108530700000003</v>
      </c>
      <c r="Z26" s="978">
        <v>42.05133687</v>
      </c>
    </row>
    <row r="27" spans="1:26" ht="16.149999999999999" customHeight="1">
      <c r="A27" s="685"/>
      <c r="B27" s="660"/>
      <c r="C27" s="660"/>
      <c r="D27" s="660"/>
      <c r="E27" s="660"/>
      <c r="F27" s="660"/>
      <c r="G27" s="660"/>
      <c r="H27" s="660"/>
      <c r="I27" s="660"/>
      <c r="J27" s="660"/>
      <c r="K27" s="660"/>
      <c r="L27" s="660"/>
      <c r="M27" s="660"/>
      <c r="N27" s="660"/>
      <c r="O27" s="660"/>
      <c r="P27" s="660"/>
      <c r="Q27" s="660"/>
      <c r="R27" s="660"/>
      <c r="S27" s="660"/>
      <c r="T27" s="660"/>
      <c r="U27" s="660"/>
      <c r="V27" s="660"/>
      <c r="W27" s="660"/>
      <c r="X27" s="660"/>
      <c r="Y27" s="660"/>
      <c r="Z27" s="701"/>
    </row>
    <row r="28" spans="1:26" ht="16.149999999999999" customHeight="1">
      <c r="A28" s="686" t="s">
        <v>432</v>
      </c>
      <c r="B28" s="700">
        <v>231.91805436300001</v>
      </c>
      <c r="C28" s="700">
        <v>323.72341313400011</v>
      </c>
      <c r="D28" s="700">
        <v>396.46805122799998</v>
      </c>
      <c r="E28" s="700">
        <v>448.46889796900001</v>
      </c>
      <c r="F28" s="700">
        <v>531.23977241599994</v>
      </c>
      <c r="G28" s="700">
        <v>725.84815877299991</v>
      </c>
      <c r="H28" s="700">
        <v>786.924953222</v>
      </c>
      <c r="I28" s="700">
        <v>738.54517983699998</v>
      </c>
      <c r="J28" s="700">
        <v>1093.497880162</v>
      </c>
      <c r="K28" s="700">
        <v>1171.1575410139999</v>
      </c>
      <c r="L28" s="700">
        <v>898.26365636100002</v>
      </c>
      <c r="M28" s="700">
        <v>932.56476001300007</v>
      </c>
      <c r="N28" s="700">
        <v>968.40287787500006</v>
      </c>
      <c r="O28" s="700">
        <v>1194.3132011510002</v>
      </c>
      <c r="P28" s="700">
        <v>1116.106948121</v>
      </c>
      <c r="Q28" s="700">
        <v>719.23713738999993</v>
      </c>
      <c r="R28" s="700">
        <v>753.60138372599999</v>
      </c>
      <c r="S28" s="700">
        <v>739.77318592599988</v>
      </c>
      <c r="T28" s="700">
        <v>923.47822219700015</v>
      </c>
      <c r="U28" s="700">
        <v>790.93849783099995</v>
      </c>
      <c r="V28" s="700">
        <v>873.05979429300021</v>
      </c>
      <c r="W28" s="700">
        <v>865.72650039399991</v>
      </c>
      <c r="X28" s="700">
        <v>725.81484687</v>
      </c>
      <c r="Y28" s="700">
        <v>976.77664532999995</v>
      </c>
      <c r="Z28" s="702">
        <v>1046.6043056000001</v>
      </c>
    </row>
    <row r="29" spans="1:26" ht="16.149999999999999" customHeight="1">
      <c r="A29" s="691" t="s">
        <v>13</v>
      </c>
      <c r="B29" s="978">
        <v>0</v>
      </c>
      <c r="C29" s="978">
        <v>0</v>
      </c>
      <c r="D29" s="978">
        <v>0</v>
      </c>
      <c r="E29" s="978">
        <v>3.3210000000000005E-4</v>
      </c>
      <c r="F29" s="978">
        <v>0</v>
      </c>
      <c r="G29" s="978">
        <v>5.084491E-3</v>
      </c>
      <c r="H29" s="978">
        <v>0</v>
      </c>
      <c r="I29" s="978">
        <v>0</v>
      </c>
      <c r="J29" s="978">
        <v>0</v>
      </c>
      <c r="K29" s="978">
        <v>0</v>
      </c>
      <c r="L29" s="978">
        <v>1.436194E-3</v>
      </c>
      <c r="M29" s="978">
        <v>5.4298707000000002E-2</v>
      </c>
      <c r="N29" s="978">
        <v>5.7937000000000006E-4</v>
      </c>
      <c r="O29" s="978">
        <v>5.0775569999999999E-3</v>
      </c>
      <c r="P29" s="978">
        <v>0</v>
      </c>
      <c r="Q29" s="978">
        <v>0</v>
      </c>
      <c r="R29" s="978">
        <v>4.1196229999999993E-3</v>
      </c>
      <c r="S29" s="978">
        <v>0.20990656299999999</v>
      </c>
      <c r="T29" s="978">
        <v>7.0230409999999998E-3</v>
      </c>
      <c r="U29" s="978">
        <v>0.85047632400000006</v>
      </c>
      <c r="V29" s="978">
        <v>4.1471159E-2</v>
      </c>
      <c r="W29" s="978">
        <v>1.1132355E-2</v>
      </c>
      <c r="X29" s="978">
        <v>3.4159709999999996E-2</v>
      </c>
      <c r="Y29" s="979">
        <v>3.0575199999999998E-3</v>
      </c>
      <c r="Z29" s="978">
        <v>9.3964099999999991E-3</v>
      </c>
    </row>
    <row r="30" spans="1:26" ht="16.149999999999999" customHeight="1">
      <c r="A30" s="691" t="s">
        <v>12</v>
      </c>
      <c r="B30" s="978">
        <v>2.5228705389999999</v>
      </c>
      <c r="C30" s="978">
        <v>1.892395133</v>
      </c>
      <c r="D30" s="978">
        <v>3.2529127359999999</v>
      </c>
      <c r="E30" s="978">
        <v>2.9522395490000002</v>
      </c>
      <c r="F30" s="978">
        <v>2.902614104</v>
      </c>
      <c r="G30" s="978">
        <v>1.3902476289999999</v>
      </c>
      <c r="H30" s="978">
        <v>2.4537175769999999</v>
      </c>
      <c r="I30" s="978">
        <v>2.6384997769999998</v>
      </c>
      <c r="J30" s="978">
        <v>3.6026194540000001</v>
      </c>
      <c r="K30" s="978">
        <v>4.4602030460000002</v>
      </c>
      <c r="L30" s="978">
        <v>7.267235651</v>
      </c>
      <c r="M30" s="978">
        <v>43.723447139000001</v>
      </c>
      <c r="N30" s="978">
        <v>8.2766226819999993</v>
      </c>
      <c r="O30" s="978">
        <v>8.4299733939999992</v>
      </c>
      <c r="P30" s="978">
        <v>8.1332047740000011</v>
      </c>
      <c r="Q30" s="978">
        <v>8.4254515280000017</v>
      </c>
      <c r="R30" s="978">
        <v>6.8705296220000003</v>
      </c>
      <c r="S30" s="978">
        <v>11.346187585999999</v>
      </c>
      <c r="T30" s="978">
        <v>9.2081405950000015</v>
      </c>
      <c r="U30" s="978">
        <v>8.2672627639999998</v>
      </c>
      <c r="V30" s="978">
        <v>7.7341200880000001</v>
      </c>
      <c r="W30" s="978">
        <v>9.1590522270000001</v>
      </c>
      <c r="X30" s="978">
        <v>6.4520653000000001</v>
      </c>
      <c r="Y30" s="979">
        <v>6.0357722499999999</v>
      </c>
      <c r="Z30" s="978">
        <v>4.7956817999999997</v>
      </c>
    </row>
    <row r="31" spans="1:26" ht="16.149999999999999" customHeight="1">
      <c r="A31" s="691" t="s">
        <v>483</v>
      </c>
      <c r="B31" s="978">
        <v>0</v>
      </c>
      <c r="C31" s="978">
        <v>0</v>
      </c>
      <c r="D31" s="978">
        <v>0</v>
      </c>
      <c r="E31" s="978">
        <v>3.3971590000000003E-3</v>
      </c>
      <c r="F31" s="978">
        <v>0</v>
      </c>
      <c r="G31" s="978">
        <v>0</v>
      </c>
      <c r="H31" s="978">
        <v>0</v>
      </c>
      <c r="I31" s="978">
        <v>2.5077070000000001E-3</v>
      </c>
      <c r="J31" s="978">
        <v>0</v>
      </c>
      <c r="K31" s="978">
        <v>0</v>
      </c>
      <c r="L31" s="978">
        <v>0</v>
      </c>
      <c r="M31" s="978">
        <v>0</v>
      </c>
      <c r="N31" s="978">
        <v>0</v>
      </c>
      <c r="O31" s="978">
        <v>0</v>
      </c>
      <c r="P31" s="978">
        <v>0</v>
      </c>
      <c r="Q31" s="978">
        <v>0</v>
      </c>
      <c r="R31" s="978">
        <v>0</v>
      </c>
      <c r="S31" s="978">
        <v>0</v>
      </c>
      <c r="T31" s="978">
        <v>0</v>
      </c>
      <c r="U31" s="978">
        <v>0</v>
      </c>
      <c r="V31" s="978">
        <v>0</v>
      </c>
      <c r="W31" s="978">
        <v>0</v>
      </c>
      <c r="X31" s="978">
        <v>0</v>
      </c>
      <c r="Y31" s="979">
        <v>0</v>
      </c>
      <c r="Z31" s="978">
        <v>0</v>
      </c>
    </row>
    <row r="32" spans="1:26" ht="16.149999999999999" customHeight="1">
      <c r="A32" s="691" t="s">
        <v>430</v>
      </c>
      <c r="B32" s="978">
        <v>4.7407299999999994E-3</v>
      </c>
      <c r="C32" s="978">
        <v>3.2452118000000002E-2</v>
      </c>
      <c r="D32" s="978">
        <v>0.142684177</v>
      </c>
      <c r="E32" s="978">
        <v>0.28629241900000002</v>
      </c>
      <c r="F32" s="978">
        <v>9.135967E-3</v>
      </c>
      <c r="G32" s="978">
        <v>1.2955379999999999E-3</v>
      </c>
      <c r="H32" s="978">
        <v>9.4285130000000012E-3</v>
      </c>
      <c r="I32" s="978">
        <v>2.2711280000000003E-3</v>
      </c>
      <c r="J32" s="978">
        <v>3.8673453000000003E-2</v>
      </c>
      <c r="K32" s="978">
        <v>6.0702604E-2</v>
      </c>
      <c r="L32" s="978">
        <v>4.1516053999999997E-2</v>
      </c>
      <c r="M32" s="978">
        <v>7.2925964999999995E-2</v>
      </c>
      <c r="N32" s="978">
        <v>8.3110586E-2</v>
      </c>
      <c r="O32" s="978">
        <v>9.6148624000000002E-2</v>
      </c>
      <c r="P32" s="978">
        <v>2.9730200000000005E-4</v>
      </c>
      <c r="Q32" s="978">
        <v>0.47614873299999999</v>
      </c>
      <c r="R32" s="978">
        <v>5.9549646999999997E-2</v>
      </c>
      <c r="S32" s="978">
        <v>5.4988004E-2</v>
      </c>
      <c r="T32" s="978">
        <v>152.73799092600001</v>
      </c>
      <c r="U32" s="978">
        <v>0.18644639499999999</v>
      </c>
      <c r="V32" s="978">
        <v>0.209614722</v>
      </c>
      <c r="W32" s="978">
        <v>0.76328200600000007</v>
      </c>
      <c r="X32" s="978">
        <v>2.0303399999999998E-3</v>
      </c>
      <c r="Y32" s="979">
        <v>1.307436E-2</v>
      </c>
      <c r="Z32" s="978">
        <v>4.2201080000000002E-2</v>
      </c>
    </row>
    <row r="33" spans="1:26" ht="16.149999999999999" customHeight="1">
      <c r="A33" s="691" t="s">
        <v>482</v>
      </c>
      <c r="B33" s="978">
        <v>3.5863774410000002</v>
      </c>
      <c r="C33" s="978">
        <v>2.7889024559999998</v>
      </c>
      <c r="D33" s="978">
        <v>4.2412281079999996</v>
      </c>
      <c r="E33" s="978">
        <v>4.1394741680000005</v>
      </c>
      <c r="F33" s="978">
        <v>5.1096456629999993</v>
      </c>
      <c r="G33" s="978">
        <v>4.7876601440000002</v>
      </c>
      <c r="H33" s="978">
        <v>6.1015300319999994</v>
      </c>
      <c r="I33" s="978">
        <v>5.9704872929999997</v>
      </c>
      <c r="J33" s="978">
        <v>6.4870624479999996</v>
      </c>
      <c r="K33" s="978">
        <v>1.953318994</v>
      </c>
      <c r="L33" s="978">
        <v>17.152156581</v>
      </c>
      <c r="M33" s="978">
        <v>13.722522100999999</v>
      </c>
      <c r="N33" s="978">
        <v>9.6929767239999993</v>
      </c>
      <c r="O33" s="978">
        <v>9.7312441140000008</v>
      </c>
      <c r="P33" s="978">
        <v>16.768146864999999</v>
      </c>
      <c r="Q33" s="978">
        <v>20.752175002000001</v>
      </c>
      <c r="R33" s="978">
        <v>14.890588492000001</v>
      </c>
      <c r="S33" s="978">
        <v>9.4557659570000006</v>
      </c>
      <c r="T33" s="978">
        <v>4.4808911079999998</v>
      </c>
      <c r="U33" s="978">
        <v>6.0681159110000005</v>
      </c>
      <c r="V33" s="978">
        <v>1.641744965</v>
      </c>
      <c r="W33" s="978">
        <v>3.3735682439999999</v>
      </c>
      <c r="X33" s="978">
        <v>5.3501074800000001</v>
      </c>
      <c r="Y33" s="979">
        <v>5.9234105399999999</v>
      </c>
      <c r="Z33" s="978">
        <v>6.9608908300000003</v>
      </c>
    </row>
    <row r="34" spans="1:26" ht="16.149999999999999" customHeight="1">
      <c r="A34" s="691" t="s">
        <v>11</v>
      </c>
      <c r="B34" s="978">
        <v>0</v>
      </c>
      <c r="C34" s="978">
        <v>0</v>
      </c>
      <c r="D34" s="978">
        <v>0</v>
      </c>
      <c r="E34" s="978">
        <v>0.39509794799999998</v>
      </c>
      <c r="F34" s="978">
        <v>1.299936E-3</v>
      </c>
      <c r="G34" s="978">
        <v>2.50527E-3</v>
      </c>
      <c r="H34" s="978">
        <v>2.286784E-2</v>
      </c>
      <c r="I34" s="978">
        <v>0</v>
      </c>
      <c r="J34" s="978">
        <v>9.7327180000000013E-3</v>
      </c>
      <c r="K34" s="978">
        <v>1.7490138999999998E-2</v>
      </c>
      <c r="L34" s="978">
        <v>7.4609588000000004E-2</v>
      </c>
      <c r="M34" s="978">
        <v>7.8542106E-2</v>
      </c>
      <c r="N34" s="978">
        <v>0.10596941999999999</v>
      </c>
      <c r="O34" s="978">
        <v>0.29285705499999998</v>
      </c>
      <c r="P34" s="978">
        <v>0.466484275</v>
      </c>
      <c r="Q34" s="978">
        <v>0.31102544599999998</v>
      </c>
      <c r="R34" s="978">
        <v>0.15122745600000001</v>
      </c>
      <c r="S34" s="978">
        <v>5.7151985999999995E-2</v>
      </c>
      <c r="T34" s="978">
        <v>3.3774489000000005E-2</v>
      </c>
      <c r="U34" s="978">
        <v>5.6612796999999999E-2</v>
      </c>
      <c r="V34" s="978">
        <v>7.3022549999999997E-3</v>
      </c>
      <c r="W34" s="978">
        <v>3.8020618999999999E-2</v>
      </c>
      <c r="X34" s="978">
        <v>4.7123699999999996E-3</v>
      </c>
      <c r="Y34" s="979">
        <v>4.6262000000000001E-4</v>
      </c>
      <c r="Z34" s="978">
        <v>2.4865130000000003E-2</v>
      </c>
    </row>
    <row r="35" spans="1:26" ht="16.149999999999999" customHeight="1">
      <c r="A35" s="691" t="s">
        <v>10</v>
      </c>
      <c r="B35" s="978">
        <v>0</v>
      </c>
      <c r="C35" s="978">
        <v>1.1757252000000001E-2</v>
      </c>
      <c r="D35" s="978">
        <v>0</v>
      </c>
      <c r="E35" s="978">
        <v>0</v>
      </c>
      <c r="F35" s="978">
        <v>0</v>
      </c>
      <c r="G35" s="978">
        <v>0</v>
      </c>
      <c r="H35" s="978">
        <v>2.2550450000000002E-3</v>
      </c>
      <c r="I35" s="978">
        <v>0</v>
      </c>
      <c r="J35" s="978">
        <v>5.9680841999999998E-2</v>
      </c>
      <c r="K35" s="978">
        <v>1.1216308999999999E-2</v>
      </c>
      <c r="L35" s="978">
        <v>1.0347900000000001E-3</v>
      </c>
      <c r="M35" s="978">
        <v>2.5592665000000001E-2</v>
      </c>
      <c r="N35" s="978">
        <v>5.5119299999999995E-4</v>
      </c>
      <c r="O35" s="978">
        <v>5.2112959910000001</v>
      </c>
      <c r="P35" s="978">
        <v>3.1413974950000001</v>
      </c>
      <c r="Q35" s="978">
        <v>5.0639082800000006</v>
      </c>
      <c r="R35" s="978">
        <v>1.440518057</v>
      </c>
      <c r="S35" s="978">
        <v>1.989301561</v>
      </c>
      <c r="T35" s="978">
        <v>1.442292358</v>
      </c>
      <c r="U35" s="978">
        <v>2.6151418799999999</v>
      </c>
      <c r="V35" s="978">
        <v>1.9088096649999999</v>
      </c>
      <c r="W35" s="978">
        <v>1.9413966819999999</v>
      </c>
      <c r="X35" s="978">
        <v>6.37474045</v>
      </c>
      <c r="Y35" s="979">
        <v>3.4833192899999998</v>
      </c>
      <c r="Z35" s="978">
        <v>1.6915728799999998</v>
      </c>
    </row>
    <row r="36" spans="1:26" ht="16.149999999999999" customHeight="1">
      <c r="A36" s="691" t="s">
        <v>8</v>
      </c>
      <c r="B36" s="978">
        <v>0.37315447299999999</v>
      </c>
      <c r="C36" s="978">
        <v>0.290944967</v>
      </c>
      <c r="D36" s="978">
        <v>1.436720183</v>
      </c>
      <c r="E36" s="978">
        <v>2.9394795780000003</v>
      </c>
      <c r="F36" s="978">
        <v>1.3778431799999999</v>
      </c>
      <c r="G36" s="978">
        <v>0.60143823699999999</v>
      </c>
      <c r="H36" s="978">
        <v>0.48542262899999999</v>
      </c>
      <c r="I36" s="978">
        <v>1.624685538</v>
      </c>
      <c r="J36" s="978">
        <v>3.8361221899999998</v>
      </c>
      <c r="K36" s="978">
        <v>7.1852098880000002</v>
      </c>
      <c r="L36" s="978">
        <v>5.9266130969999997</v>
      </c>
      <c r="M36" s="978">
        <v>4.5203780140000003</v>
      </c>
      <c r="N36" s="978">
        <v>12.146917977999999</v>
      </c>
      <c r="O36" s="978">
        <v>9.2474215659999999</v>
      </c>
      <c r="P36" s="978">
        <v>19.758880861999998</v>
      </c>
      <c r="Q36" s="978">
        <v>21.97589013</v>
      </c>
      <c r="R36" s="978">
        <v>3.6394239610000003</v>
      </c>
      <c r="S36" s="978">
        <v>10.41076722</v>
      </c>
      <c r="T36" s="978">
        <v>10.680839706</v>
      </c>
      <c r="U36" s="978">
        <v>6.173269758</v>
      </c>
      <c r="V36" s="978">
        <v>2.2378334950000003</v>
      </c>
      <c r="W36" s="978">
        <v>2.998803085</v>
      </c>
      <c r="X36" s="978">
        <v>5.1093069</v>
      </c>
      <c r="Y36" s="979">
        <v>2.2898856299999997</v>
      </c>
      <c r="Z36" s="978">
        <v>5.1576634000000006</v>
      </c>
    </row>
    <row r="37" spans="1:26" ht="16.149999999999999" customHeight="1">
      <c r="A37" s="691" t="s">
        <v>6</v>
      </c>
      <c r="B37" s="978">
        <v>5.5098398669999993</v>
      </c>
      <c r="C37" s="978">
        <v>16.893694488000001</v>
      </c>
      <c r="D37" s="978">
        <v>45.482951085000003</v>
      </c>
      <c r="E37" s="978">
        <v>40.373199720999999</v>
      </c>
      <c r="F37" s="978">
        <v>125.59314710300001</v>
      </c>
      <c r="G37" s="978">
        <v>149.288078286</v>
      </c>
      <c r="H37" s="978">
        <v>150.39967990099998</v>
      </c>
      <c r="I37" s="978">
        <v>166.384728583</v>
      </c>
      <c r="J37" s="978">
        <v>278.89644198799999</v>
      </c>
      <c r="K37" s="978">
        <v>259.27650108500001</v>
      </c>
      <c r="L37" s="978">
        <v>28.755937036999999</v>
      </c>
      <c r="M37" s="978">
        <v>44.920213512000004</v>
      </c>
      <c r="N37" s="978">
        <v>211.919159697</v>
      </c>
      <c r="O37" s="978">
        <v>337.05957272500001</v>
      </c>
      <c r="P37" s="978">
        <v>327.70491597500001</v>
      </c>
      <c r="Q37" s="978">
        <v>71.216630156000008</v>
      </c>
      <c r="R37" s="978">
        <v>33.099770554000003</v>
      </c>
      <c r="S37" s="978">
        <v>37.235848773999997</v>
      </c>
      <c r="T37" s="978">
        <v>38.740450627999998</v>
      </c>
      <c r="U37" s="978">
        <v>37.237967372</v>
      </c>
      <c r="V37" s="978">
        <v>101.02509698600001</v>
      </c>
      <c r="W37" s="978">
        <v>54.656283791</v>
      </c>
      <c r="X37" s="978">
        <v>41.329226890000001</v>
      </c>
      <c r="Y37" s="979">
        <v>102.87307620999999</v>
      </c>
      <c r="Z37" s="978">
        <v>73.335778260000012</v>
      </c>
    </row>
    <row r="38" spans="1:26" ht="16.149999999999999" customHeight="1">
      <c r="A38" s="691" t="s">
        <v>17</v>
      </c>
      <c r="B38" s="978">
        <v>0.114560513</v>
      </c>
      <c r="C38" s="978">
        <v>4.6429550510000004</v>
      </c>
      <c r="D38" s="978">
        <v>0.105976422</v>
      </c>
      <c r="E38" s="978">
        <v>0.177580242</v>
      </c>
      <c r="F38" s="978">
        <v>9.0900816000000009E-2</v>
      </c>
      <c r="G38" s="978">
        <v>0.12489024700000001</v>
      </c>
      <c r="H38" s="978">
        <v>0.43952609399999998</v>
      </c>
      <c r="I38" s="978">
        <v>0.52048032499999997</v>
      </c>
      <c r="J38" s="978">
        <v>0.57066070800000002</v>
      </c>
      <c r="K38" s="978">
        <v>0.92684908799999999</v>
      </c>
      <c r="L38" s="978">
        <v>18.589515827</v>
      </c>
      <c r="M38" s="978">
        <v>2.0958409179999999</v>
      </c>
      <c r="N38" s="978">
        <v>2.3674938409999999</v>
      </c>
      <c r="O38" s="978">
        <v>2.9032740260000001</v>
      </c>
      <c r="P38" s="978">
        <v>4.4159126859999995</v>
      </c>
      <c r="Q38" s="978">
        <v>4.4903074689999993</v>
      </c>
      <c r="R38" s="978">
        <v>0.713080889</v>
      </c>
      <c r="S38" s="978">
        <v>0.77892499300000007</v>
      </c>
      <c r="T38" s="978">
        <v>0.94937938300000002</v>
      </c>
      <c r="U38" s="978">
        <v>1.106788624</v>
      </c>
      <c r="V38" s="978">
        <v>0.61303062899999994</v>
      </c>
      <c r="W38" s="978">
        <v>1.2199729500000001</v>
      </c>
      <c r="X38" s="978">
        <v>0.74572421999999994</v>
      </c>
      <c r="Y38" s="979">
        <v>0.75229849000000004</v>
      </c>
      <c r="Z38" s="978">
        <v>1.47504978</v>
      </c>
    </row>
    <row r="39" spans="1:26" ht="16.149999999999999" customHeight="1">
      <c r="A39" s="691" t="s">
        <v>4</v>
      </c>
      <c r="B39" s="978">
        <v>0</v>
      </c>
      <c r="C39" s="978">
        <v>0</v>
      </c>
      <c r="D39" s="978">
        <v>9.6024199999999993E-4</v>
      </c>
      <c r="E39" s="978">
        <v>0</v>
      </c>
      <c r="F39" s="978">
        <v>1.1274902549999999</v>
      </c>
      <c r="G39" s="978">
        <v>2.8944640499999998</v>
      </c>
      <c r="H39" s="978">
        <v>2.766536296</v>
      </c>
      <c r="I39" s="978">
        <v>1.6944231129999998</v>
      </c>
      <c r="J39" s="978">
        <v>1.3903294159999999</v>
      </c>
      <c r="K39" s="978">
        <v>0</v>
      </c>
      <c r="L39" s="978">
        <v>0.43901911800000004</v>
      </c>
      <c r="M39" s="978">
        <v>0.107694148</v>
      </c>
      <c r="N39" s="978">
        <v>0.118460784</v>
      </c>
      <c r="O39" s="978">
        <v>0.404711826</v>
      </c>
      <c r="P39" s="978">
        <v>1.873701176</v>
      </c>
      <c r="Q39" s="978">
        <v>0.85740283799999994</v>
      </c>
      <c r="R39" s="978">
        <v>0.124454993</v>
      </c>
      <c r="S39" s="978">
        <v>0.21245635099999999</v>
      </c>
      <c r="T39" s="978">
        <v>0.22474968299999998</v>
      </c>
      <c r="U39" s="978">
        <v>0.72027868000000006</v>
      </c>
      <c r="V39" s="978">
        <v>0</v>
      </c>
      <c r="W39" s="978">
        <v>0.237179522</v>
      </c>
      <c r="X39" s="978">
        <v>0.44391004000000001</v>
      </c>
      <c r="Y39" s="979">
        <v>0.29686003000000005</v>
      </c>
      <c r="Z39" s="978">
        <v>2.2389279999999998E-2</v>
      </c>
    </row>
    <row r="40" spans="1:26" ht="16.149999999999999" customHeight="1">
      <c r="A40" s="691" t="s">
        <v>3</v>
      </c>
      <c r="B40" s="978">
        <v>175.65864207800001</v>
      </c>
      <c r="C40" s="978">
        <v>248.39121634900002</v>
      </c>
      <c r="D40" s="978">
        <v>286.37647286100002</v>
      </c>
      <c r="E40" s="978">
        <v>311.96636239700001</v>
      </c>
      <c r="F40" s="978">
        <v>293.46493101900001</v>
      </c>
      <c r="G40" s="978">
        <v>373.36573353399996</v>
      </c>
      <c r="H40" s="978">
        <v>437.49980628100002</v>
      </c>
      <c r="I40" s="978">
        <v>393.28139142799995</v>
      </c>
      <c r="J40" s="978">
        <v>560.738750052</v>
      </c>
      <c r="K40" s="978">
        <v>705.53964732600002</v>
      </c>
      <c r="L40" s="978">
        <v>626.53770929400002</v>
      </c>
      <c r="M40" s="978">
        <v>600.20350209000003</v>
      </c>
      <c r="N40" s="978">
        <v>560.49847760099999</v>
      </c>
      <c r="O40" s="978">
        <v>607.74994475000005</v>
      </c>
      <c r="P40" s="978">
        <v>523.47358163499996</v>
      </c>
      <c r="Q40" s="978">
        <v>409.309511875</v>
      </c>
      <c r="R40" s="978">
        <v>437.72969475899998</v>
      </c>
      <c r="S40" s="978">
        <v>488.61727118199997</v>
      </c>
      <c r="T40" s="978">
        <v>531.14711135599998</v>
      </c>
      <c r="U40" s="978">
        <v>532.10432771600006</v>
      </c>
      <c r="V40" s="978">
        <v>573.02091393700005</v>
      </c>
      <c r="W40" s="978">
        <v>582.57690826699991</v>
      </c>
      <c r="X40" s="978">
        <v>456.21440139999999</v>
      </c>
      <c r="Y40" s="979">
        <v>488.71976056</v>
      </c>
      <c r="Z40" s="978">
        <v>476.38646931</v>
      </c>
    </row>
    <row r="41" spans="1:26" ht="16.149999999999999" customHeight="1">
      <c r="A41" s="691" t="s">
        <v>431</v>
      </c>
      <c r="B41" s="978">
        <v>6.7684643439999999</v>
      </c>
      <c r="C41" s="978">
        <v>4.5703632060000006</v>
      </c>
      <c r="D41" s="978">
        <v>2.8464652269999999</v>
      </c>
      <c r="E41" s="978">
        <v>12.172462822</v>
      </c>
      <c r="F41" s="978">
        <v>21.669693909999999</v>
      </c>
      <c r="G41" s="978">
        <v>37.954196234999998</v>
      </c>
      <c r="H41" s="978">
        <v>41.566974193999997</v>
      </c>
      <c r="I41" s="978">
        <v>84.867845032000005</v>
      </c>
      <c r="J41" s="978">
        <v>130.22847214699999</v>
      </c>
      <c r="K41" s="978">
        <v>79.764149291999999</v>
      </c>
      <c r="L41" s="978">
        <v>41.180197014999997</v>
      </c>
      <c r="M41" s="978">
        <v>79.317833872999998</v>
      </c>
      <c r="N41" s="978">
        <v>42.44594567</v>
      </c>
      <c r="O41" s="978">
        <v>46.634611829999997</v>
      </c>
      <c r="P41" s="978">
        <v>64.519730758999998</v>
      </c>
      <c r="Q41" s="978">
        <v>39.045166068</v>
      </c>
      <c r="R41" s="978">
        <v>40.539225229000003</v>
      </c>
      <c r="S41" s="978">
        <v>44.190436658000003</v>
      </c>
      <c r="T41" s="978">
        <v>56.506256311999998</v>
      </c>
      <c r="U41" s="978">
        <v>62.108866532</v>
      </c>
      <c r="V41" s="978">
        <v>36.990902759000001</v>
      </c>
      <c r="W41" s="978">
        <v>50.618938477</v>
      </c>
      <c r="X41" s="978">
        <v>54.682588020000004</v>
      </c>
      <c r="Y41" s="979">
        <v>211.20317913999997</v>
      </c>
      <c r="Z41" s="978">
        <v>334.2803366</v>
      </c>
    </row>
    <row r="42" spans="1:26" ht="16.149999999999999" customHeight="1">
      <c r="A42" s="691" t="s">
        <v>1</v>
      </c>
      <c r="B42" s="978">
        <v>6.8058427159999999</v>
      </c>
      <c r="C42" s="978">
        <v>9.7795592670000016</v>
      </c>
      <c r="D42" s="978">
        <v>12.20032101</v>
      </c>
      <c r="E42" s="978">
        <v>22.198257624</v>
      </c>
      <c r="F42" s="978">
        <v>35.864253009999999</v>
      </c>
      <c r="G42" s="978">
        <v>65.800493987999999</v>
      </c>
      <c r="H42" s="978">
        <v>102.93178007700001</v>
      </c>
      <c r="I42" s="978">
        <v>30.822479017000003</v>
      </c>
      <c r="J42" s="978">
        <v>68.898519609999994</v>
      </c>
      <c r="K42" s="978">
        <v>72.858228288000007</v>
      </c>
      <c r="L42" s="978">
        <v>121.02666205200001</v>
      </c>
      <c r="M42" s="978">
        <v>110.318187237</v>
      </c>
      <c r="N42" s="978">
        <v>92.179461477000004</v>
      </c>
      <c r="O42" s="978">
        <v>130.28084527199999</v>
      </c>
      <c r="P42" s="978">
        <v>113.46444518700001</v>
      </c>
      <c r="Q42" s="978">
        <v>112.302358703</v>
      </c>
      <c r="R42" s="978">
        <v>195.44434709599997</v>
      </c>
      <c r="S42" s="978">
        <v>114.66993854899999</v>
      </c>
      <c r="T42" s="978">
        <v>87.969111339999998</v>
      </c>
      <c r="U42" s="978">
        <v>104.965473669</v>
      </c>
      <c r="V42" s="978">
        <v>116.740365522</v>
      </c>
      <c r="W42" s="978">
        <v>129.57330690500001</v>
      </c>
      <c r="X42" s="978">
        <v>123.55745495999999</v>
      </c>
      <c r="Y42" s="979">
        <v>127.70049308</v>
      </c>
      <c r="Z42" s="978">
        <v>114.13119756</v>
      </c>
    </row>
    <row r="43" spans="1:26" ht="16.149999999999999" customHeight="1">
      <c r="A43" s="691" t="s">
        <v>23</v>
      </c>
      <c r="B43" s="978">
        <v>30.573561661999999</v>
      </c>
      <c r="C43" s="978">
        <v>34.429172847000004</v>
      </c>
      <c r="D43" s="978">
        <v>40.381359177</v>
      </c>
      <c r="E43" s="978">
        <v>50.865054342000001</v>
      </c>
      <c r="F43" s="978">
        <v>44.028817453000002</v>
      </c>
      <c r="G43" s="978">
        <v>89.637155614999998</v>
      </c>
      <c r="H43" s="978">
        <v>42.245428742999998</v>
      </c>
      <c r="I43" s="978">
        <v>50.735380895999995</v>
      </c>
      <c r="J43" s="978">
        <v>38.740815136000002</v>
      </c>
      <c r="K43" s="978">
        <v>39.104024955</v>
      </c>
      <c r="L43" s="978">
        <v>31.271450256999998</v>
      </c>
      <c r="M43" s="978">
        <v>33.458080244999998</v>
      </c>
      <c r="N43" s="978">
        <v>28.567730221999998</v>
      </c>
      <c r="O43" s="978">
        <v>36.271299978000002</v>
      </c>
      <c r="P43" s="978">
        <v>32.386249129999996</v>
      </c>
      <c r="Q43" s="978">
        <v>25.011161162000001</v>
      </c>
      <c r="R43" s="978">
        <v>18.898972970999999</v>
      </c>
      <c r="S43" s="978">
        <v>20.754147105000001</v>
      </c>
      <c r="T43" s="978">
        <v>29.357234312999999</v>
      </c>
      <c r="U43" s="978">
        <v>29.327945733</v>
      </c>
      <c r="V43" s="978">
        <v>30.930059270000001</v>
      </c>
      <c r="W43" s="978">
        <v>28.569787619</v>
      </c>
      <c r="X43" s="978">
        <v>25.548578500000001</v>
      </c>
      <c r="Y43" s="979">
        <v>27.485053130000001</v>
      </c>
      <c r="Z43" s="978">
        <v>28.290813280000002</v>
      </c>
    </row>
    <row r="45" spans="1:26" ht="16.149999999999999" customHeight="1">
      <c r="A45" s="17" t="s">
        <v>3561</v>
      </c>
    </row>
  </sheetData>
  <hyperlinks>
    <hyperlink ref="AB3" location="Content!A1" display="Back to content page" xr:uid="{00000000-0004-0000-1A00-000000000000}"/>
  </hyperlinks>
  <pageMargins left="0.7" right="0.7" top="0.75" bottom="0.75" header="0.3" footer="0.3"/>
  <pageSetup paperSize="9" orientation="landscape" r:id="rId1"/>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1-000000000000}">
  <sheetPr codeName="Sheet315"/>
  <dimension ref="A1:AC22"/>
  <sheetViews>
    <sheetView topLeftCell="O1" zoomScale="93" zoomScaleNormal="93" workbookViewId="0">
      <selection activeCell="G22" sqref="G22"/>
    </sheetView>
  </sheetViews>
  <sheetFormatPr defaultRowHeight="14.5"/>
  <cols>
    <col min="1" max="1" width="41.54296875" customWidth="1"/>
    <col min="2" max="24" width="12.7265625" customWidth="1"/>
    <col min="28" max="28" width="16.26953125" customWidth="1"/>
  </cols>
  <sheetData>
    <row r="1" spans="1:29">
      <c r="A1" s="18" t="s">
        <v>3674</v>
      </c>
      <c r="B1" s="17"/>
      <c r="C1" s="17"/>
      <c r="D1" s="17"/>
      <c r="E1" s="17"/>
      <c r="F1" s="17"/>
      <c r="G1" s="17"/>
      <c r="H1" s="17"/>
      <c r="I1" s="17"/>
      <c r="J1" s="17"/>
      <c r="K1" s="17"/>
      <c r="L1" s="17"/>
      <c r="M1" s="17"/>
      <c r="N1" s="17"/>
      <c r="O1" s="17"/>
      <c r="P1" s="17"/>
      <c r="Q1" s="17"/>
      <c r="R1" s="17"/>
      <c r="S1" s="17"/>
      <c r="T1" s="17"/>
    </row>
    <row r="2" spans="1:29">
      <c r="A2" s="18"/>
      <c r="B2" s="17"/>
      <c r="C2" s="17"/>
      <c r="D2" s="17"/>
      <c r="E2" s="17"/>
      <c r="F2" s="17"/>
      <c r="G2" s="17"/>
      <c r="H2" s="17"/>
      <c r="I2" s="17"/>
      <c r="J2" s="17"/>
      <c r="K2" s="17"/>
      <c r="L2" s="17"/>
      <c r="M2" s="17"/>
      <c r="N2" s="17"/>
      <c r="O2" s="17"/>
      <c r="P2" s="17"/>
      <c r="Q2" s="17"/>
      <c r="R2" s="17"/>
      <c r="S2" s="17"/>
      <c r="T2" s="17"/>
    </row>
    <row r="3" spans="1:29">
      <c r="A3" s="92" t="s">
        <v>2956</v>
      </c>
      <c r="B3" s="95" t="s">
        <v>438</v>
      </c>
      <c r="C3" s="95" t="s">
        <v>445</v>
      </c>
      <c r="D3" s="95" t="s">
        <v>446</v>
      </c>
      <c r="E3" s="95" t="s">
        <v>447</v>
      </c>
      <c r="F3" s="95" t="s">
        <v>448</v>
      </c>
      <c r="G3" s="95" t="s">
        <v>439</v>
      </c>
      <c r="H3" s="95" t="s">
        <v>440</v>
      </c>
      <c r="I3" s="95" t="s">
        <v>441</v>
      </c>
      <c r="J3" s="95" t="s">
        <v>34</v>
      </c>
      <c r="K3" s="95" t="s">
        <v>442</v>
      </c>
      <c r="L3" s="95" t="s">
        <v>33</v>
      </c>
      <c r="M3" s="95" t="s">
        <v>596</v>
      </c>
      <c r="N3" s="95" t="s">
        <v>597</v>
      </c>
      <c r="O3" s="95" t="s">
        <v>598</v>
      </c>
      <c r="P3" s="95" t="s">
        <v>599</v>
      </c>
      <c r="Q3" s="95" t="s">
        <v>600</v>
      </c>
      <c r="R3" s="95" t="s">
        <v>601</v>
      </c>
      <c r="S3" s="95" t="s">
        <v>602</v>
      </c>
      <c r="T3" s="95" t="s">
        <v>603</v>
      </c>
      <c r="U3" s="95" t="s">
        <v>1144</v>
      </c>
      <c r="V3" s="95" t="s">
        <v>1145</v>
      </c>
      <c r="W3" s="95" t="s">
        <v>2774</v>
      </c>
      <c r="X3" s="95" t="s">
        <v>2847</v>
      </c>
      <c r="Z3" s="1" t="s">
        <v>528</v>
      </c>
      <c r="AB3" s="44"/>
      <c r="AC3" s="44"/>
    </row>
    <row r="4" spans="1:29">
      <c r="A4" s="92" t="s">
        <v>13</v>
      </c>
      <c r="B4" s="280">
        <v>239356</v>
      </c>
      <c r="C4" s="280">
        <v>254564</v>
      </c>
      <c r="D4" s="280">
        <v>255494</v>
      </c>
      <c r="E4" s="280">
        <v>212105</v>
      </c>
      <c r="F4" s="280">
        <v>240094</v>
      </c>
      <c r="G4" s="280">
        <v>202742</v>
      </c>
      <c r="H4" s="280">
        <v>225897</v>
      </c>
      <c r="I4" s="280">
        <v>306626</v>
      </c>
      <c r="J4" s="280">
        <v>306050</v>
      </c>
      <c r="K4" s="280">
        <v>272302</v>
      </c>
      <c r="L4" s="280">
        <v>310310</v>
      </c>
      <c r="M4" s="280">
        <v>342310</v>
      </c>
      <c r="N4" s="280">
        <v>374310</v>
      </c>
      <c r="O4" s="280">
        <v>407057</v>
      </c>
      <c r="P4" s="280">
        <v>442389</v>
      </c>
      <c r="Q4" s="280">
        <v>496104</v>
      </c>
      <c r="R4" s="280">
        <v>487145</v>
      </c>
      <c r="S4" s="280">
        <v>532914</v>
      </c>
      <c r="T4" s="280">
        <v>444858</v>
      </c>
      <c r="U4" s="280">
        <v>401696</v>
      </c>
      <c r="V4" s="280">
        <v>376515</v>
      </c>
      <c r="W4" s="280">
        <v>531522</v>
      </c>
      <c r="X4" s="280">
        <v>471672</v>
      </c>
    </row>
    <row r="5" spans="1:29">
      <c r="A5" s="92" t="s">
        <v>12</v>
      </c>
      <c r="B5" s="280">
        <v>166</v>
      </c>
      <c r="C5" s="280">
        <v>118</v>
      </c>
      <c r="D5" s="280">
        <v>139</v>
      </c>
      <c r="E5" s="280">
        <v>122</v>
      </c>
      <c r="F5" s="280">
        <v>161</v>
      </c>
      <c r="G5" s="280">
        <v>132</v>
      </c>
      <c r="H5" s="280">
        <v>81</v>
      </c>
      <c r="I5" s="280">
        <v>122</v>
      </c>
      <c r="J5" s="280">
        <v>86</v>
      </c>
      <c r="K5" s="280">
        <v>73</v>
      </c>
      <c r="L5" s="280">
        <v>60</v>
      </c>
      <c r="M5" s="280">
        <v>234</v>
      </c>
      <c r="N5" s="280">
        <v>378</v>
      </c>
      <c r="O5" s="280">
        <v>431</v>
      </c>
      <c r="P5" s="280">
        <v>1168</v>
      </c>
      <c r="Q5" s="280">
        <v>101</v>
      </c>
      <c r="R5" s="280">
        <v>53</v>
      </c>
      <c r="S5" s="280">
        <v>58</v>
      </c>
      <c r="T5" s="280">
        <v>63</v>
      </c>
      <c r="U5" s="280">
        <v>73</v>
      </c>
      <c r="V5" s="280">
        <v>179</v>
      </c>
      <c r="W5" s="280">
        <v>201</v>
      </c>
      <c r="X5" s="280">
        <v>209</v>
      </c>
    </row>
    <row r="6" spans="1:29">
      <c r="A6" s="28" t="s">
        <v>483</v>
      </c>
      <c r="B6" s="280">
        <v>12003</v>
      </c>
      <c r="C6" s="280">
        <v>11425</v>
      </c>
      <c r="D6" s="280">
        <v>11178</v>
      </c>
      <c r="E6" s="280">
        <v>11053</v>
      </c>
      <c r="F6" s="280">
        <v>10987</v>
      </c>
      <c r="G6" s="280">
        <v>10738</v>
      </c>
      <c r="H6" s="280">
        <v>10464</v>
      </c>
      <c r="I6" s="280">
        <v>14401</v>
      </c>
      <c r="J6" s="280">
        <v>22714</v>
      </c>
      <c r="K6" s="280">
        <v>44745</v>
      </c>
      <c r="L6" s="280">
        <v>63447</v>
      </c>
      <c r="M6" s="280">
        <v>38180</v>
      </c>
      <c r="N6" s="280">
        <v>36295.224999999999</v>
      </c>
      <c r="O6" s="280">
        <v>43732.216999999997</v>
      </c>
      <c r="P6" s="280">
        <v>9256.8909999999996</v>
      </c>
      <c r="Q6" s="280">
        <v>11762.691999999999</v>
      </c>
      <c r="R6" s="280">
        <v>20157.488000000001</v>
      </c>
      <c r="S6" s="280">
        <v>17515.848000000002</v>
      </c>
      <c r="T6" s="280">
        <v>13772.438</v>
      </c>
      <c r="U6" s="280">
        <v>17593.855</v>
      </c>
      <c r="V6" s="280">
        <v>20770.516</v>
      </c>
      <c r="W6" s="280">
        <v>19396.260999999999</v>
      </c>
      <c r="X6" s="280">
        <v>18933.312999999998</v>
      </c>
      <c r="Y6" s="4"/>
      <c r="Z6" s="33"/>
    </row>
    <row r="7" spans="1:29">
      <c r="A7" s="92" t="s">
        <v>568</v>
      </c>
      <c r="B7" s="280">
        <v>246695</v>
      </c>
      <c r="C7" s="280">
        <v>234122</v>
      </c>
      <c r="D7" s="280">
        <v>240655</v>
      </c>
      <c r="E7" s="280">
        <v>237340</v>
      </c>
      <c r="F7" s="280">
        <v>238717</v>
      </c>
      <c r="G7" s="280">
        <v>237829</v>
      </c>
      <c r="H7" s="280">
        <v>237582</v>
      </c>
      <c r="I7" s="280">
        <v>237272.5</v>
      </c>
      <c r="J7" s="280">
        <v>234472</v>
      </c>
      <c r="K7" s="280">
        <v>231388</v>
      </c>
      <c r="L7" s="280">
        <v>227516</v>
      </c>
      <c r="M7" s="280">
        <v>224280</v>
      </c>
      <c r="N7" s="280">
        <v>220929</v>
      </c>
      <c r="O7" s="280">
        <v>230335</v>
      </c>
      <c r="P7" s="280">
        <v>232533</v>
      </c>
      <c r="Q7" s="280">
        <v>233733</v>
      </c>
      <c r="R7" s="280">
        <v>240598</v>
      </c>
      <c r="S7" s="280">
        <v>241580</v>
      </c>
      <c r="T7" s="280">
        <v>253775</v>
      </c>
      <c r="U7" s="280">
        <v>266680</v>
      </c>
      <c r="V7" s="280">
        <v>253965</v>
      </c>
      <c r="W7" s="280">
        <v>266835</v>
      </c>
      <c r="X7" s="280">
        <v>279680</v>
      </c>
    </row>
    <row r="8" spans="1:29">
      <c r="A8" s="92" t="s">
        <v>482</v>
      </c>
      <c r="B8" s="280">
        <v>119</v>
      </c>
      <c r="C8" s="280">
        <v>122</v>
      </c>
      <c r="D8" s="280">
        <v>60</v>
      </c>
      <c r="E8" s="280">
        <v>60</v>
      </c>
      <c r="F8" s="280">
        <v>60</v>
      </c>
      <c r="G8" s="280">
        <v>60</v>
      </c>
      <c r="H8" s="280">
        <v>60</v>
      </c>
      <c r="I8" s="280">
        <v>60</v>
      </c>
      <c r="J8" s="280">
        <v>60</v>
      </c>
      <c r="K8" s="280">
        <v>133</v>
      </c>
      <c r="L8" s="280">
        <v>269</v>
      </c>
      <c r="M8" s="280">
        <v>160</v>
      </c>
      <c r="N8" s="280">
        <v>160</v>
      </c>
      <c r="O8" s="280">
        <v>160</v>
      </c>
      <c r="P8" s="280">
        <v>165</v>
      </c>
      <c r="Q8" s="280">
        <v>165</v>
      </c>
      <c r="R8" s="280">
        <v>165</v>
      </c>
      <c r="S8" s="280">
        <v>165</v>
      </c>
      <c r="T8" s="280">
        <v>165</v>
      </c>
      <c r="U8" s="280">
        <v>165</v>
      </c>
      <c r="V8" s="280">
        <v>160</v>
      </c>
      <c r="W8" s="280">
        <v>165</v>
      </c>
      <c r="X8" s="280">
        <v>165</v>
      </c>
    </row>
    <row r="9" spans="1:29">
      <c r="A9" s="92" t="s">
        <v>11</v>
      </c>
      <c r="B9" s="280">
        <v>40</v>
      </c>
      <c r="C9" s="280">
        <v>32</v>
      </c>
      <c r="D9" s="280">
        <v>48</v>
      </c>
      <c r="E9" s="280">
        <v>46</v>
      </c>
      <c r="F9" s="280">
        <v>47</v>
      </c>
      <c r="G9" s="280">
        <v>46</v>
      </c>
      <c r="H9" s="280">
        <v>47</v>
      </c>
      <c r="I9" s="280">
        <v>179</v>
      </c>
      <c r="J9" s="280">
        <v>141</v>
      </c>
      <c r="K9" s="280">
        <v>152.6</v>
      </c>
      <c r="L9" s="280">
        <v>345.4</v>
      </c>
      <c r="M9" s="280">
        <v>345.37</v>
      </c>
      <c r="N9" s="280">
        <v>450.37</v>
      </c>
      <c r="O9" s="280">
        <v>550.42999999999995</v>
      </c>
      <c r="P9" s="280">
        <v>952.53</v>
      </c>
      <c r="Q9" s="280">
        <v>1053</v>
      </c>
      <c r="R9" s="280">
        <v>1102</v>
      </c>
      <c r="S9" s="280">
        <v>1853</v>
      </c>
      <c r="T9" s="280">
        <v>2552.46</v>
      </c>
      <c r="U9" s="280">
        <v>2607</v>
      </c>
      <c r="V9" s="280">
        <v>2668</v>
      </c>
      <c r="W9" s="280">
        <v>1576.3</v>
      </c>
      <c r="X9" s="280">
        <v>1915.26</v>
      </c>
      <c r="Y9" s="4"/>
    </row>
    <row r="10" spans="1:29">
      <c r="A10" s="92" t="s">
        <v>10</v>
      </c>
      <c r="B10" s="280">
        <v>128947</v>
      </c>
      <c r="C10" s="280">
        <v>132864</v>
      </c>
      <c r="D10" s="280">
        <v>140538</v>
      </c>
      <c r="E10" s="280">
        <v>140937</v>
      </c>
      <c r="F10" s="280">
        <v>145519</v>
      </c>
      <c r="G10" s="280">
        <v>143944</v>
      </c>
      <c r="H10" s="280">
        <v>151227</v>
      </c>
      <c r="I10" s="280">
        <v>163521</v>
      </c>
      <c r="J10" s="280">
        <v>135750</v>
      </c>
      <c r="K10" s="280">
        <v>141819</v>
      </c>
      <c r="L10" s="280">
        <v>140524</v>
      </c>
      <c r="M10" s="280">
        <v>137614</v>
      </c>
      <c r="N10" s="280">
        <v>128062.77099999999</v>
      </c>
      <c r="O10" s="280">
        <v>117146.033</v>
      </c>
      <c r="P10" s="280">
        <v>111261.281</v>
      </c>
      <c r="Q10" s="280">
        <v>137445.622</v>
      </c>
      <c r="R10" s="280">
        <v>168336.17600000001</v>
      </c>
      <c r="S10" s="280">
        <v>189951.389</v>
      </c>
      <c r="T10" s="280">
        <v>142361.73000000001</v>
      </c>
      <c r="U10" s="280">
        <v>128287.685</v>
      </c>
      <c r="V10" s="280">
        <v>126108.295</v>
      </c>
      <c r="W10" s="280">
        <v>130738.125</v>
      </c>
      <c r="X10" s="280">
        <v>152317.715</v>
      </c>
    </row>
    <row r="11" spans="1:29">
      <c r="A11" s="92" t="s">
        <v>9</v>
      </c>
      <c r="B11" s="280">
        <v>50530</v>
      </c>
      <c r="C11" s="280">
        <v>41187</v>
      </c>
      <c r="D11" s="280">
        <v>41971</v>
      </c>
      <c r="E11" s="280">
        <v>54209</v>
      </c>
      <c r="F11" s="280">
        <v>57196</v>
      </c>
      <c r="G11" s="280">
        <v>60407</v>
      </c>
      <c r="H11" s="280">
        <v>74287</v>
      </c>
      <c r="I11" s="280">
        <v>68000</v>
      </c>
      <c r="J11" s="280">
        <v>71719</v>
      </c>
      <c r="K11" s="280">
        <v>70945</v>
      </c>
      <c r="L11" s="280">
        <v>100929</v>
      </c>
      <c r="M11" s="280">
        <v>85248</v>
      </c>
      <c r="N11" s="280">
        <v>128624</v>
      </c>
      <c r="O11" s="280">
        <v>115953</v>
      </c>
      <c r="P11" s="280">
        <v>120870.56</v>
      </c>
      <c r="Q11" s="280">
        <v>146617</v>
      </c>
      <c r="R11" s="280">
        <v>160498.39000000001</v>
      </c>
      <c r="S11" s="280">
        <v>211671.8</v>
      </c>
      <c r="T11" s="280">
        <v>230863</v>
      </c>
      <c r="U11" s="280">
        <v>163184</v>
      </c>
      <c r="V11" s="280">
        <v>180508.22</v>
      </c>
      <c r="W11" s="280">
        <v>180508</v>
      </c>
      <c r="X11" s="280">
        <v>194013.36</v>
      </c>
      <c r="Y11" s="4"/>
    </row>
    <row r="12" spans="1:29">
      <c r="A12" s="92" t="s">
        <v>8</v>
      </c>
      <c r="B12" s="280">
        <v>9702</v>
      </c>
      <c r="C12" s="280">
        <v>11045</v>
      </c>
      <c r="D12" s="280">
        <v>10762</v>
      </c>
      <c r="E12" s="280">
        <v>11001</v>
      </c>
      <c r="F12" s="280">
        <v>10321</v>
      </c>
      <c r="G12" s="280">
        <v>10255</v>
      </c>
      <c r="H12" s="280">
        <v>9124</v>
      </c>
      <c r="I12" s="280">
        <v>8500</v>
      </c>
      <c r="J12" s="280">
        <v>7116</v>
      </c>
      <c r="K12" s="280">
        <v>8293.4</v>
      </c>
      <c r="L12" s="280">
        <v>7933.5</v>
      </c>
      <c r="M12" s="280">
        <v>7843.3</v>
      </c>
      <c r="N12" s="280">
        <v>6864</v>
      </c>
      <c r="O12" s="280">
        <v>8313.2160000000003</v>
      </c>
      <c r="P12" s="280">
        <v>15435.53</v>
      </c>
      <c r="Q12" s="280">
        <v>16575.188999999998</v>
      </c>
      <c r="R12" s="280">
        <v>19236.685000000001</v>
      </c>
      <c r="S12" s="280">
        <v>26240.364000000001</v>
      </c>
      <c r="T12" s="280">
        <v>31411.079000000002</v>
      </c>
      <c r="U12" s="280">
        <v>37327.483</v>
      </c>
      <c r="V12" s="280">
        <v>29287.686000000002</v>
      </c>
      <c r="W12" s="280">
        <v>32344.824000000001</v>
      </c>
      <c r="X12" s="280">
        <v>34829.49</v>
      </c>
    </row>
    <row r="13" spans="1:29">
      <c r="A13" s="92" t="s">
        <v>6</v>
      </c>
      <c r="B13" s="280">
        <v>41530</v>
      </c>
      <c r="C13" s="280">
        <v>36556</v>
      </c>
      <c r="D13" s="280">
        <v>40432</v>
      </c>
      <c r="E13" s="280">
        <v>93543</v>
      </c>
      <c r="F13" s="280">
        <v>91954</v>
      </c>
      <c r="G13" s="280">
        <v>85778</v>
      </c>
      <c r="H13" s="280">
        <v>95080</v>
      </c>
      <c r="I13" s="280">
        <v>94151</v>
      </c>
      <c r="J13" s="280">
        <v>123047</v>
      </c>
      <c r="K13" s="280">
        <v>151500</v>
      </c>
      <c r="L13" s="280">
        <v>163419</v>
      </c>
      <c r="M13" s="280">
        <v>196076.29399999999</v>
      </c>
      <c r="N13" s="280">
        <v>211299.71100000001</v>
      </c>
      <c r="O13" s="280">
        <v>222822</v>
      </c>
      <c r="P13" s="280">
        <v>254202.53400000001</v>
      </c>
      <c r="Q13" s="280">
        <v>287267.35200000001</v>
      </c>
      <c r="R13" s="280">
        <v>300914.88299999997</v>
      </c>
      <c r="S13" s="280">
        <v>331356.78499999997</v>
      </c>
      <c r="T13" s="280">
        <v>352052.14500000002</v>
      </c>
      <c r="U13" s="280">
        <v>403590.35700000002</v>
      </c>
      <c r="V13" s="280">
        <v>391089.02</v>
      </c>
      <c r="W13" s="280">
        <v>413390.03600000002</v>
      </c>
      <c r="X13" s="280">
        <v>461913.53499999997</v>
      </c>
    </row>
    <row r="14" spans="1:29">
      <c r="A14" s="92" t="s">
        <v>17</v>
      </c>
      <c r="B14" s="280">
        <v>590744</v>
      </c>
      <c r="C14" s="280">
        <v>548847</v>
      </c>
      <c r="D14" s="280">
        <v>626156</v>
      </c>
      <c r="E14" s="280">
        <v>638349</v>
      </c>
      <c r="F14" s="280">
        <v>571391</v>
      </c>
      <c r="G14" s="280">
        <v>554187</v>
      </c>
      <c r="H14" s="280">
        <v>509858.5</v>
      </c>
      <c r="I14" s="280">
        <v>413693.5</v>
      </c>
      <c r="J14" s="280">
        <v>373427.6</v>
      </c>
      <c r="K14" s="280">
        <v>379512.6</v>
      </c>
      <c r="L14" s="280">
        <v>382624.64</v>
      </c>
      <c r="M14" s="280">
        <v>414460.12199999997</v>
      </c>
      <c r="N14" s="280">
        <v>470075.27600000001</v>
      </c>
      <c r="O14" s="280">
        <v>486174.16</v>
      </c>
      <c r="P14" s="280">
        <v>444528.94</v>
      </c>
      <c r="Q14" s="280">
        <v>510483.73</v>
      </c>
      <c r="R14" s="280">
        <v>516182.3</v>
      </c>
      <c r="S14" s="280">
        <v>501928.90299999999</v>
      </c>
      <c r="T14" s="280">
        <v>490536.68199999997</v>
      </c>
      <c r="U14" s="280">
        <v>467429.12199999997</v>
      </c>
      <c r="V14" s="280">
        <v>329990.83199999999</v>
      </c>
      <c r="W14" s="280">
        <v>411170.45400000003</v>
      </c>
      <c r="X14" s="280">
        <v>416008.90899999999</v>
      </c>
    </row>
    <row r="15" spans="1:29">
      <c r="A15" s="92" t="s">
        <v>4</v>
      </c>
      <c r="B15" s="280">
        <v>33203</v>
      </c>
      <c r="C15" s="280">
        <v>53873</v>
      </c>
      <c r="D15" s="280">
        <v>63617</v>
      </c>
      <c r="E15" s="280">
        <v>87104</v>
      </c>
      <c r="F15" s="280">
        <v>101846</v>
      </c>
      <c r="G15" s="280">
        <v>109452</v>
      </c>
      <c r="H15" s="280">
        <v>93443</v>
      </c>
      <c r="I15" s="280">
        <v>65882</v>
      </c>
      <c r="J15" s="280">
        <v>69488</v>
      </c>
      <c r="K15" s="280">
        <v>81114</v>
      </c>
      <c r="L15" s="280">
        <v>87111</v>
      </c>
      <c r="M15" s="280">
        <v>75480.998999999996</v>
      </c>
      <c r="N15" s="280">
        <v>68687</v>
      </c>
      <c r="O15" s="280">
        <v>73909.641000000003</v>
      </c>
      <c r="P15" s="280">
        <v>75377.131999999998</v>
      </c>
      <c r="Q15" s="280">
        <v>105355.182</v>
      </c>
      <c r="R15" s="280">
        <v>127547.747</v>
      </c>
      <c r="S15" s="280">
        <v>142653.17199999999</v>
      </c>
      <c r="T15" s="280">
        <v>146623.5</v>
      </c>
      <c r="U15" s="280">
        <v>142169.39199999999</v>
      </c>
      <c r="V15" s="280">
        <v>139647.60800000001</v>
      </c>
      <c r="W15" s="280">
        <v>144232.337</v>
      </c>
      <c r="X15" s="280">
        <v>137838.33199999999</v>
      </c>
    </row>
    <row r="16" spans="1:29">
      <c r="A16" s="92" t="s">
        <v>3</v>
      </c>
      <c r="B16" s="280">
        <v>667086</v>
      </c>
      <c r="C16" s="280">
        <v>785547</v>
      </c>
      <c r="D16" s="280">
        <v>797769</v>
      </c>
      <c r="E16" s="280">
        <v>847226</v>
      </c>
      <c r="F16" s="280">
        <v>917685</v>
      </c>
      <c r="G16" s="280">
        <v>831004</v>
      </c>
      <c r="H16" s="280">
        <v>635071</v>
      </c>
      <c r="I16" s="280">
        <v>696526</v>
      </c>
      <c r="J16" s="280">
        <v>661336</v>
      </c>
      <c r="K16" s="280">
        <v>528334</v>
      </c>
      <c r="L16" s="280">
        <v>645803.6</v>
      </c>
      <c r="M16" s="280">
        <v>550307.28</v>
      </c>
      <c r="N16" s="280">
        <v>725173.93400000001</v>
      </c>
      <c r="O16" s="280">
        <v>437478.76</v>
      </c>
      <c r="P16" s="280">
        <v>616469.00300000003</v>
      </c>
      <c r="Q16" s="280">
        <v>579065.42700000003</v>
      </c>
      <c r="R16" s="280">
        <v>630184.30700000003</v>
      </c>
      <c r="S16" s="280">
        <v>536264.09600000002</v>
      </c>
      <c r="T16" s="280">
        <v>578377.82799999998</v>
      </c>
      <c r="U16" s="280">
        <v>456228.52399999998</v>
      </c>
      <c r="V16" s="280">
        <v>613435.47600000002</v>
      </c>
      <c r="W16" s="280">
        <v>504475.85700000002</v>
      </c>
      <c r="X16" s="280">
        <v>484805.55</v>
      </c>
    </row>
    <row r="17" spans="1:25">
      <c r="A17" s="92" t="s">
        <v>32</v>
      </c>
      <c r="B17" s="280">
        <v>328474</v>
      </c>
      <c r="C17" s="280">
        <v>343287.74300000002</v>
      </c>
      <c r="D17" s="280">
        <v>331687</v>
      </c>
      <c r="E17" s="280">
        <v>356691.74699999997</v>
      </c>
      <c r="F17" s="280">
        <v>367257.68</v>
      </c>
      <c r="G17" s="280">
        <v>378854</v>
      </c>
      <c r="H17" s="280">
        <v>339636</v>
      </c>
      <c r="I17" s="280">
        <v>430711</v>
      </c>
      <c r="J17" s="280">
        <v>331503</v>
      </c>
      <c r="K17" s="280">
        <v>340676</v>
      </c>
      <c r="L17" s="280">
        <v>358729.5</v>
      </c>
      <c r="M17" s="280">
        <v>356202.22899999999</v>
      </c>
      <c r="N17" s="280">
        <v>389399.04100000003</v>
      </c>
      <c r="O17" s="280">
        <v>390009.18199999997</v>
      </c>
      <c r="P17" s="280">
        <v>351910.55099999998</v>
      </c>
      <c r="Q17" s="280">
        <v>385613.65600000002</v>
      </c>
      <c r="R17" s="280">
        <v>383167.745</v>
      </c>
      <c r="S17" s="280">
        <v>408448.73</v>
      </c>
      <c r="T17" s="280">
        <v>394845.962</v>
      </c>
      <c r="U17" s="280">
        <v>486450.658</v>
      </c>
      <c r="V17" s="280">
        <v>491837.32299999997</v>
      </c>
      <c r="W17" s="280">
        <v>542679.76899999997</v>
      </c>
      <c r="X17" s="280">
        <v>548788.80700000003</v>
      </c>
    </row>
    <row r="18" spans="1:25">
      <c r="A18" s="92" t="s">
        <v>1</v>
      </c>
      <c r="B18" s="280">
        <v>70911</v>
      </c>
      <c r="C18" s="280">
        <v>67520</v>
      </c>
      <c r="D18" s="280">
        <v>67630</v>
      </c>
      <c r="E18" s="280">
        <v>70833</v>
      </c>
      <c r="F18" s="280">
        <v>72850</v>
      </c>
      <c r="G18" s="280">
        <v>70873</v>
      </c>
      <c r="H18" s="280">
        <v>65447</v>
      </c>
      <c r="I18" s="280">
        <v>79418</v>
      </c>
      <c r="J18" s="280">
        <v>85044</v>
      </c>
      <c r="K18" s="280">
        <v>93221</v>
      </c>
      <c r="L18" s="280">
        <v>86686</v>
      </c>
      <c r="M18" s="280">
        <v>79894</v>
      </c>
      <c r="N18" s="280">
        <v>100626</v>
      </c>
      <c r="O18" s="280">
        <v>108058</v>
      </c>
      <c r="P18" s="280">
        <v>106507</v>
      </c>
      <c r="Q18" s="280">
        <v>112818</v>
      </c>
      <c r="R18" s="280">
        <v>113575</v>
      </c>
      <c r="S18" s="280">
        <v>122603.1</v>
      </c>
      <c r="T18" s="280">
        <v>128103</v>
      </c>
      <c r="U18" s="280">
        <v>135943</v>
      </c>
      <c r="V18" s="280">
        <v>152506</v>
      </c>
      <c r="W18" s="280">
        <v>168480</v>
      </c>
      <c r="X18" s="280">
        <v>185076</v>
      </c>
      <c r="Y18" s="4"/>
    </row>
    <row r="19" spans="1:25">
      <c r="A19" s="92" t="s">
        <v>23</v>
      </c>
      <c r="B19" s="280">
        <v>15265</v>
      </c>
      <c r="C19" s="280">
        <v>14585</v>
      </c>
      <c r="D19" s="280">
        <v>13763</v>
      </c>
      <c r="E19" s="280">
        <v>13250</v>
      </c>
      <c r="F19" s="280">
        <v>13505</v>
      </c>
      <c r="G19" s="280">
        <v>12922</v>
      </c>
      <c r="H19" s="280">
        <v>13000</v>
      </c>
      <c r="I19" s="280">
        <v>13050</v>
      </c>
      <c r="J19" s="280">
        <v>16652</v>
      </c>
      <c r="K19" s="280">
        <v>18152</v>
      </c>
      <c r="L19" s="280">
        <v>20032</v>
      </c>
      <c r="M19" s="280">
        <v>32482</v>
      </c>
      <c r="N19" s="280">
        <v>35991</v>
      </c>
      <c r="O19" s="280">
        <v>42592</v>
      </c>
      <c r="P19" s="280">
        <v>49746.815000000002</v>
      </c>
      <c r="Q19" s="280">
        <v>46011.360000000001</v>
      </c>
      <c r="R19" s="280">
        <v>50857.392999999996</v>
      </c>
      <c r="S19" s="280">
        <v>49167.406000000003</v>
      </c>
      <c r="T19" s="280">
        <v>48066.29</v>
      </c>
      <c r="U19" s="280">
        <v>46925.267999999996</v>
      </c>
      <c r="V19" s="280">
        <v>47947.898999999998</v>
      </c>
      <c r="W19" s="280">
        <v>27791.82</v>
      </c>
      <c r="X19" s="280">
        <v>34514.01</v>
      </c>
    </row>
    <row r="20" spans="1:25">
      <c r="A20" s="17"/>
      <c r="B20" s="17"/>
      <c r="C20" s="17"/>
      <c r="D20" s="17"/>
      <c r="E20" s="17"/>
      <c r="F20" s="17"/>
      <c r="G20" s="17"/>
      <c r="H20" s="17"/>
      <c r="I20" s="17"/>
      <c r="J20" s="17"/>
      <c r="K20" s="17"/>
      <c r="L20" s="17"/>
      <c r="M20" s="17"/>
      <c r="N20" s="17"/>
      <c r="O20" s="17"/>
      <c r="P20" s="17"/>
      <c r="Q20" s="17"/>
      <c r="R20" s="17"/>
      <c r="S20" s="17"/>
      <c r="T20" s="17"/>
    </row>
    <row r="21" spans="1:25" ht="15" customHeight="1">
      <c r="A21" s="44" t="s">
        <v>18</v>
      </c>
      <c r="B21" s="17"/>
      <c r="D21" s="17"/>
      <c r="E21" s="17"/>
      <c r="F21" s="17"/>
      <c r="G21" s="17"/>
      <c r="H21" s="17"/>
      <c r="I21" s="17"/>
      <c r="J21" s="17"/>
      <c r="K21" s="17"/>
      <c r="L21" s="17"/>
      <c r="M21" s="17"/>
      <c r="N21" s="17"/>
      <c r="O21" s="17"/>
      <c r="P21" s="17"/>
      <c r="Q21" s="17"/>
      <c r="R21" s="43"/>
      <c r="S21" s="43"/>
      <c r="T21" s="43"/>
    </row>
    <row r="22" spans="1:25">
      <c r="A22" s="662" t="s">
        <v>2957</v>
      </c>
    </row>
  </sheetData>
  <phoneticPr fontId="201" type="noConversion"/>
  <conditionalFormatting sqref="B3:X3">
    <cfRule type="expression" dxfId="31" priority="1" stopIfTrue="1">
      <formula>ISNA(ACTIVECELL)</formula>
    </cfRule>
  </conditionalFormatting>
  <hyperlinks>
    <hyperlink ref="Z3" location="Content!A1" display="Back to content page" xr:uid="{00000000-0004-0000-3901-000000000000}"/>
    <hyperlink ref="A22" r:id="rId1" xr:uid="{BCB14EC1-8298-47A3-B951-690BB9B552EF}"/>
  </hyperlinks>
  <pageMargins left="0.7" right="0.7" top="0.75" bottom="0.75" header="0.3" footer="0.3"/>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EDD69-466B-440B-BF86-0AD75E93FF1B}">
  <dimension ref="A1:R24"/>
  <sheetViews>
    <sheetView workbookViewId="0">
      <selection activeCell="B4" sqref="B4:O19"/>
    </sheetView>
  </sheetViews>
  <sheetFormatPr defaultRowHeight="14.5"/>
  <cols>
    <col min="1" max="1" width="32.7265625" customWidth="1"/>
    <col min="2" max="2" width="10.1796875" bestFit="1" customWidth="1"/>
  </cols>
  <sheetData>
    <row r="1" spans="1:18">
      <c r="A1" s="18" t="s">
        <v>2837</v>
      </c>
    </row>
    <row r="3" spans="1:18">
      <c r="A3" s="215" t="s">
        <v>2519</v>
      </c>
      <c r="B3" s="3">
        <v>2000</v>
      </c>
      <c r="C3" s="3">
        <v>2005</v>
      </c>
      <c r="D3" s="3">
        <v>2010</v>
      </c>
      <c r="E3" s="3">
        <v>2012</v>
      </c>
      <c r="F3" s="3">
        <v>2014</v>
      </c>
      <c r="G3" s="3">
        <v>2016</v>
      </c>
      <c r="H3" s="3">
        <v>2017</v>
      </c>
      <c r="I3" s="3">
        <v>2018</v>
      </c>
      <c r="J3" s="3">
        <v>2019</v>
      </c>
      <c r="K3" s="3">
        <v>2020</v>
      </c>
      <c r="L3" s="3">
        <v>2021</v>
      </c>
      <c r="M3" s="3">
        <v>2022</v>
      </c>
      <c r="N3" s="3">
        <v>2023</v>
      </c>
      <c r="O3" s="3">
        <v>2024</v>
      </c>
      <c r="R3" s="1" t="s">
        <v>528</v>
      </c>
    </row>
    <row r="4" spans="1:18">
      <c r="A4" s="92" t="s">
        <v>13</v>
      </c>
      <c r="B4" s="525"/>
      <c r="C4" s="525"/>
      <c r="D4" s="525"/>
      <c r="E4" s="525"/>
      <c r="F4" s="525"/>
      <c r="G4" s="525"/>
      <c r="H4" s="525"/>
      <c r="I4" s="525"/>
      <c r="J4" s="525"/>
      <c r="K4" s="525"/>
      <c r="L4" s="525"/>
      <c r="M4" s="525"/>
      <c r="N4" s="525"/>
      <c r="O4" s="525"/>
    </row>
    <row r="5" spans="1:18">
      <c r="A5" s="92" t="s">
        <v>12</v>
      </c>
      <c r="B5" s="525">
        <v>2423</v>
      </c>
      <c r="C5" s="525">
        <v>2652</v>
      </c>
      <c r="D5" s="525">
        <v>2925</v>
      </c>
      <c r="E5" s="525">
        <v>2992</v>
      </c>
      <c r="F5" s="525">
        <v>2992</v>
      </c>
      <c r="G5" s="525">
        <v>2992</v>
      </c>
      <c r="H5" s="525">
        <v>2992</v>
      </c>
      <c r="I5" s="525">
        <v>2992</v>
      </c>
      <c r="J5" s="525">
        <v>2992</v>
      </c>
      <c r="K5" s="525">
        <v>3044</v>
      </c>
      <c r="L5" s="525">
        <v>3044</v>
      </c>
      <c r="M5" s="525">
        <v>3044</v>
      </c>
      <c r="N5" s="525">
        <v>3044</v>
      </c>
      <c r="O5" s="525">
        <v>3044</v>
      </c>
    </row>
    <row r="6" spans="1:18">
      <c r="A6" s="92" t="s">
        <v>483</v>
      </c>
      <c r="B6" s="525"/>
      <c r="C6" s="525"/>
      <c r="D6" s="525"/>
      <c r="E6" s="525"/>
      <c r="F6" s="525"/>
      <c r="G6" s="525"/>
      <c r="H6" s="525"/>
      <c r="I6" s="525"/>
      <c r="J6" s="525"/>
      <c r="K6" s="525"/>
      <c r="L6" s="525"/>
      <c r="M6" s="525"/>
      <c r="N6" s="525"/>
      <c r="O6" s="525"/>
    </row>
    <row r="7" spans="1:18">
      <c r="A7" s="92" t="s">
        <v>89</v>
      </c>
      <c r="B7" s="525"/>
      <c r="C7" s="525"/>
      <c r="D7" s="525"/>
      <c r="E7" s="525"/>
      <c r="F7" s="525"/>
      <c r="G7" s="525"/>
      <c r="H7" s="525"/>
      <c r="I7" s="525"/>
      <c r="J7" s="525"/>
      <c r="K7" s="525"/>
      <c r="L7" s="525"/>
      <c r="M7" s="525"/>
      <c r="N7" s="525"/>
      <c r="O7" s="525"/>
    </row>
    <row r="8" spans="1:18">
      <c r="A8" s="92" t="s">
        <v>482</v>
      </c>
      <c r="B8" s="525">
        <v>577</v>
      </c>
      <c r="C8" s="525">
        <v>694</v>
      </c>
      <c r="D8" s="525">
        <v>737</v>
      </c>
      <c r="E8" s="525">
        <v>740</v>
      </c>
      <c r="F8" s="525">
        <v>742</v>
      </c>
      <c r="G8" s="525">
        <v>746</v>
      </c>
      <c r="H8" s="525">
        <v>746</v>
      </c>
      <c r="I8" s="525">
        <v>746</v>
      </c>
      <c r="J8" s="525">
        <v>746</v>
      </c>
      <c r="K8" s="525">
        <v>746</v>
      </c>
      <c r="L8" s="525">
        <v>746</v>
      </c>
      <c r="M8" s="525">
        <v>746</v>
      </c>
      <c r="N8" s="525">
        <v>746</v>
      </c>
      <c r="O8" s="525">
        <v>746</v>
      </c>
    </row>
    <row r="9" spans="1:18">
      <c r="A9" s="92" t="s">
        <v>11</v>
      </c>
      <c r="B9" s="525">
        <v>479</v>
      </c>
      <c r="C9" s="525">
        <v>1575</v>
      </c>
      <c r="D9" s="525">
        <v>3183</v>
      </c>
      <c r="E9" s="525">
        <v>3183</v>
      </c>
      <c r="F9" s="525">
        <v>3183</v>
      </c>
      <c r="G9" s="525">
        <v>3367</v>
      </c>
      <c r="H9" s="525">
        <v>3582</v>
      </c>
      <c r="I9" s="525">
        <v>3582</v>
      </c>
      <c r="J9" s="525">
        <v>3582</v>
      </c>
      <c r="K9" s="525">
        <v>3582</v>
      </c>
      <c r="L9" s="525">
        <v>3582</v>
      </c>
      <c r="M9" s="525">
        <v>3582</v>
      </c>
      <c r="N9" s="525">
        <v>3582</v>
      </c>
      <c r="O9" s="525">
        <v>3582</v>
      </c>
    </row>
    <row r="10" spans="1:18">
      <c r="A10" s="28" t="s">
        <v>10</v>
      </c>
      <c r="B10" s="525">
        <v>8794</v>
      </c>
      <c r="C10" s="525">
        <v>8798</v>
      </c>
      <c r="D10" s="525">
        <v>8801</v>
      </c>
      <c r="E10" s="525">
        <v>8801</v>
      </c>
      <c r="F10" s="525">
        <v>8801</v>
      </c>
      <c r="G10" s="525">
        <v>8801</v>
      </c>
      <c r="H10" s="525">
        <v>8801</v>
      </c>
      <c r="I10" s="525">
        <v>8801</v>
      </c>
      <c r="J10" s="525">
        <v>7858</v>
      </c>
      <c r="K10" s="525">
        <v>7825</v>
      </c>
      <c r="L10" s="525">
        <v>7825</v>
      </c>
      <c r="M10" s="525">
        <v>7829</v>
      </c>
      <c r="N10" s="525">
        <v>7687</v>
      </c>
      <c r="O10" s="525">
        <v>10662</v>
      </c>
    </row>
    <row r="11" spans="1:18">
      <c r="A11" s="92" t="s">
        <v>9</v>
      </c>
      <c r="B11" s="525">
        <v>2019</v>
      </c>
      <c r="C11" s="525">
        <v>2165</v>
      </c>
      <c r="D11" s="525">
        <v>2760</v>
      </c>
      <c r="E11" s="525">
        <v>2793</v>
      </c>
      <c r="F11" s="525">
        <v>3001</v>
      </c>
      <c r="G11" s="525">
        <v>3253</v>
      </c>
      <c r="H11" s="525">
        <v>3253</v>
      </c>
      <c r="I11" s="525">
        <v>3253</v>
      </c>
      <c r="J11" s="525">
        <v>3253</v>
      </c>
      <c r="K11" s="525">
        <v>3253</v>
      </c>
      <c r="L11" s="525">
        <v>3253</v>
      </c>
      <c r="M11" s="525">
        <v>3253</v>
      </c>
      <c r="N11" s="525">
        <v>3253</v>
      </c>
      <c r="O11" s="525">
        <v>3253</v>
      </c>
    </row>
    <row r="12" spans="1:18">
      <c r="A12" s="92" t="s">
        <v>8</v>
      </c>
      <c r="B12" s="525"/>
      <c r="C12" s="525"/>
      <c r="D12" s="525"/>
      <c r="E12" s="525"/>
      <c r="F12" s="525"/>
      <c r="G12" s="525"/>
      <c r="H12" s="525"/>
      <c r="I12" s="525"/>
      <c r="J12" s="525"/>
      <c r="K12" s="525"/>
      <c r="L12" s="525"/>
      <c r="M12" s="525"/>
      <c r="N12" s="525"/>
      <c r="O12" s="525"/>
    </row>
    <row r="13" spans="1:18">
      <c r="A13" s="92" t="s">
        <v>6</v>
      </c>
      <c r="B13" s="525"/>
      <c r="C13" s="525"/>
      <c r="D13" s="525"/>
      <c r="E13" s="525"/>
      <c r="F13" s="525"/>
      <c r="G13" s="525"/>
      <c r="H13" s="525"/>
      <c r="I13" s="525"/>
      <c r="J13" s="525"/>
      <c r="K13" s="525"/>
      <c r="L13" s="525"/>
      <c r="M13" s="525"/>
      <c r="N13" s="525"/>
      <c r="O13" s="525"/>
    </row>
    <row r="14" spans="1:18">
      <c r="A14" s="92" t="s">
        <v>17</v>
      </c>
      <c r="B14" s="525">
        <v>1269</v>
      </c>
      <c r="C14" s="525">
        <v>1775</v>
      </c>
      <c r="D14" s="525">
        <v>1775</v>
      </c>
      <c r="E14" s="525">
        <v>1906</v>
      </c>
      <c r="F14" s="525">
        <v>1935</v>
      </c>
      <c r="G14" s="525">
        <v>1967</v>
      </c>
      <c r="H14" s="525">
        <v>1967</v>
      </c>
      <c r="I14" s="525">
        <v>2110</v>
      </c>
      <c r="J14" s="525">
        <v>2153</v>
      </c>
      <c r="K14" s="525">
        <v>2153</v>
      </c>
      <c r="L14" s="525">
        <v>2153</v>
      </c>
      <c r="M14" s="525">
        <v>2153</v>
      </c>
      <c r="N14" s="525">
        <v>2153</v>
      </c>
      <c r="O14" s="525">
        <v>2153</v>
      </c>
    </row>
    <row r="15" spans="1:18">
      <c r="A15" s="92" t="s">
        <v>4</v>
      </c>
      <c r="B15" s="525"/>
      <c r="C15" s="525"/>
      <c r="D15" s="525"/>
      <c r="E15" s="525"/>
      <c r="F15" s="525"/>
      <c r="G15" s="525"/>
      <c r="H15" s="525"/>
      <c r="I15" s="525"/>
      <c r="J15" s="525"/>
      <c r="K15" s="525"/>
      <c r="L15" s="525"/>
      <c r="M15" s="525"/>
      <c r="N15" s="525"/>
      <c r="O15" s="525"/>
    </row>
    <row r="16" spans="1:18">
      <c r="A16" s="92" t="s">
        <v>3</v>
      </c>
      <c r="B16" s="525">
        <v>1791</v>
      </c>
      <c r="C16" s="525">
        <v>5530</v>
      </c>
      <c r="D16" s="525">
        <v>6045</v>
      </c>
      <c r="E16" s="525">
        <v>6106</v>
      </c>
      <c r="F16" s="525">
        <v>6314</v>
      </c>
      <c r="G16" s="525">
        <v>6526</v>
      </c>
      <c r="H16" s="525">
        <v>6704</v>
      </c>
      <c r="I16" s="525">
        <v>6768</v>
      </c>
      <c r="J16" s="525">
        <v>6842</v>
      </c>
      <c r="K16" s="525">
        <v>6842</v>
      </c>
      <c r="L16" s="525">
        <v>6871</v>
      </c>
      <c r="M16" s="525">
        <v>6924</v>
      </c>
      <c r="N16" s="525">
        <v>6951</v>
      </c>
      <c r="O16" s="525">
        <v>6951</v>
      </c>
    </row>
    <row r="17" spans="1:15">
      <c r="A17" s="92" t="s">
        <v>32</v>
      </c>
      <c r="B17" s="525">
        <v>2521</v>
      </c>
      <c r="C17" s="525">
        <v>4373</v>
      </c>
      <c r="D17" s="525">
        <v>5269</v>
      </c>
      <c r="E17" s="525">
        <v>5613</v>
      </c>
      <c r="F17" s="525">
        <v>5846</v>
      </c>
      <c r="G17" s="525">
        <v>5966</v>
      </c>
      <c r="H17" s="525">
        <v>5966</v>
      </c>
      <c r="I17" s="525">
        <v>5977</v>
      </c>
      <c r="J17" s="525">
        <v>6751</v>
      </c>
      <c r="K17" s="525">
        <v>7279</v>
      </c>
      <c r="L17" s="525">
        <v>7279</v>
      </c>
      <c r="M17" s="525">
        <v>7279</v>
      </c>
      <c r="N17" s="525">
        <v>7279</v>
      </c>
      <c r="O17" s="525">
        <v>7279</v>
      </c>
    </row>
    <row r="18" spans="1:15">
      <c r="A18" s="92" t="s">
        <v>1</v>
      </c>
      <c r="B18" s="525">
        <v>4523</v>
      </c>
      <c r="C18" s="525">
        <v>5918</v>
      </c>
      <c r="D18" s="525">
        <v>6482</v>
      </c>
      <c r="E18" s="525">
        <v>7058</v>
      </c>
      <c r="F18" s="525">
        <v>7252</v>
      </c>
      <c r="G18" s="525">
        <v>7252</v>
      </c>
      <c r="H18" s="525">
        <v>7252</v>
      </c>
      <c r="I18" s="525">
        <v>7583</v>
      </c>
      <c r="J18" s="525">
        <v>7583</v>
      </c>
      <c r="K18" s="525">
        <v>7583</v>
      </c>
      <c r="L18" s="525">
        <v>7583</v>
      </c>
      <c r="M18" s="525">
        <v>7583</v>
      </c>
      <c r="N18" s="525">
        <v>7583</v>
      </c>
      <c r="O18" s="525">
        <v>7583</v>
      </c>
    </row>
    <row r="19" spans="1:15">
      <c r="A19" s="92" t="s">
        <v>23</v>
      </c>
      <c r="B19" s="525">
        <v>1786</v>
      </c>
      <c r="C19" s="525">
        <v>2045</v>
      </c>
      <c r="D19" s="525">
        <v>5130</v>
      </c>
      <c r="E19" s="525">
        <v>6069</v>
      </c>
      <c r="F19" s="525">
        <v>6135</v>
      </c>
      <c r="G19" s="525">
        <v>6171</v>
      </c>
      <c r="H19" s="525">
        <v>6231</v>
      </c>
      <c r="I19" s="525">
        <v>6231</v>
      </c>
      <c r="J19" s="525">
        <v>6231</v>
      </c>
      <c r="K19" s="525">
        <v>6231</v>
      </c>
      <c r="L19" s="525">
        <v>6231</v>
      </c>
      <c r="M19" s="525">
        <v>6231</v>
      </c>
      <c r="N19" s="525">
        <v>6231</v>
      </c>
      <c r="O19" s="525">
        <v>6231</v>
      </c>
    </row>
    <row r="21" spans="1:15">
      <c r="A21" s="136" t="s">
        <v>18</v>
      </c>
    </row>
    <row r="22" spans="1:15">
      <c r="A22" s="17" t="s">
        <v>3285</v>
      </c>
      <c r="E22" s="567"/>
      <c r="F22" s="567"/>
      <c r="G22" s="567"/>
      <c r="H22" s="567"/>
      <c r="I22" s="567"/>
      <c r="J22" s="567"/>
      <c r="K22" s="567"/>
      <c r="L22" s="567"/>
      <c r="M22" s="567"/>
      <c r="N22" s="567"/>
      <c r="O22" s="567"/>
    </row>
    <row r="23" spans="1:15">
      <c r="A23" t="s">
        <v>2906</v>
      </c>
      <c r="E23" s="7"/>
    </row>
    <row r="24" spans="1:15">
      <c r="E24" s="7"/>
    </row>
  </sheetData>
  <hyperlinks>
    <hyperlink ref="R3" location="Content!A1" display="Back to content page" xr:uid="{DE8EF4A2-EB74-4119-B02A-4731763FDE9B}"/>
  </hyperlinks>
  <pageMargins left="0.7" right="0.7" top="0.75" bottom="0.75" header="0.3" footer="0.3"/>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ED79E-EAEE-4B49-8D47-47B5655E858E}">
  <dimension ref="A1:O23"/>
  <sheetViews>
    <sheetView workbookViewId="0">
      <selection activeCell="G25" sqref="G25"/>
    </sheetView>
  </sheetViews>
  <sheetFormatPr defaultRowHeight="14.5"/>
  <cols>
    <col min="1" max="1" width="24.7265625" customWidth="1"/>
  </cols>
  <sheetData>
    <row r="1" spans="1:15">
      <c r="A1" s="18" t="s">
        <v>3286</v>
      </c>
    </row>
    <row r="3" spans="1:15">
      <c r="A3" s="215" t="s">
        <v>2519</v>
      </c>
      <c r="B3" s="3">
        <v>2013</v>
      </c>
      <c r="C3" s="3">
        <v>2014</v>
      </c>
      <c r="D3" s="3">
        <v>2015</v>
      </c>
      <c r="E3" s="3">
        <v>2016</v>
      </c>
      <c r="F3" s="3">
        <v>2017</v>
      </c>
      <c r="G3" s="3">
        <v>2018</v>
      </c>
      <c r="H3" s="3">
        <v>2019</v>
      </c>
      <c r="I3" s="3">
        <v>2020</v>
      </c>
      <c r="J3" s="3">
        <v>2021</v>
      </c>
      <c r="K3" s="3">
        <v>2022</v>
      </c>
      <c r="L3" s="3">
        <v>2023</v>
      </c>
      <c r="O3" s="1" t="s">
        <v>528</v>
      </c>
    </row>
    <row r="4" spans="1:15">
      <c r="A4" s="92" t="s">
        <v>13</v>
      </c>
      <c r="B4" s="487">
        <v>29.444575</v>
      </c>
      <c r="C4" s="487">
        <v>26.271096</v>
      </c>
      <c r="D4" s="487">
        <v>15.206663000000001</v>
      </c>
      <c r="E4" s="487">
        <v>28.560227999999999</v>
      </c>
      <c r="F4" s="487">
        <v>22.977734999999999</v>
      </c>
      <c r="G4" s="487">
        <v>30.86402</v>
      </c>
      <c r="H4" s="487">
        <v>32.365411999999999</v>
      </c>
      <c r="I4" s="487">
        <v>23.672750000000001</v>
      </c>
      <c r="J4" s="487">
        <v>30.601973000000001</v>
      </c>
      <c r="K4" s="487">
        <v>35.905054999999997</v>
      </c>
      <c r="L4" s="487">
        <v>43.293539000000003</v>
      </c>
    </row>
    <row r="5" spans="1:15">
      <c r="A5" s="92" t="s">
        <v>12</v>
      </c>
      <c r="B5" s="487">
        <v>12.537210999999999</v>
      </c>
      <c r="C5" s="487">
        <v>11.947225</v>
      </c>
      <c r="D5" s="487">
        <v>9.9689639999999997</v>
      </c>
      <c r="E5" s="487">
        <v>9.8083720000000003</v>
      </c>
      <c r="F5" s="487">
        <v>7.5670500000000001</v>
      </c>
      <c r="G5" s="487">
        <v>8.0071539999999999</v>
      </c>
      <c r="H5" s="487">
        <v>8.6341070000000002</v>
      </c>
      <c r="I5" s="487">
        <v>1.1427929999999999</v>
      </c>
      <c r="J5" s="487">
        <v>6.0483609999999999</v>
      </c>
      <c r="K5" s="487">
        <v>3.733689</v>
      </c>
      <c r="L5" s="487">
        <v>5.2667780000000004</v>
      </c>
    </row>
    <row r="6" spans="1:15">
      <c r="A6" s="92" t="s">
        <v>483</v>
      </c>
      <c r="B6" s="487">
        <v>4.2781520000000004</v>
      </c>
      <c r="C6" s="487">
        <v>3.466717</v>
      </c>
      <c r="D6" s="487">
        <v>4.2361589999999998</v>
      </c>
      <c r="E6" s="487">
        <v>3.2373569999999998</v>
      </c>
      <c r="F6" s="487">
        <v>1.6287069999999999</v>
      </c>
      <c r="G6" s="487">
        <v>2.4395410000000002</v>
      </c>
      <c r="H6" s="487">
        <v>6.0627060000000004</v>
      </c>
      <c r="I6" s="487">
        <v>7.2091440000000002</v>
      </c>
      <c r="J6" s="487">
        <v>8.1673270000000002</v>
      </c>
      <c r="K6" s="487">
        <v>46.887797999999997</v>
      </c>
      <c r="L6" s="487">
        <v>11.277758</v>
      </c>
    </row>
    <row r="7" spans="1:15">
      <c r="A7" s="92" t="s">
        <v>568</v>
      </c>
      <c r="B7" s="487">
        <v>108.2979</v>
      </c>
      <c r="C7" s="487">
        <v>115.50120800000001</v>
      </c>
      <c r="D7" s="487">
        <v>94.622833</v>
      </c>
      <c r="E7" s="487">
        <v>104.226721</v>
      </c>
      <c r="F7" s="487">
        <v>96.805211999999997</v>
      </c>
      <c r="G7" s="487">
        <v>114.58713</v>
      </c>
      <c r="H7" s="487">
        <v>129.40702300000001</v>
      </c>
      <c r="I7" s="487">
        <v>131.52806899999999</v>
      </c>
      <c r="J7" s="487">
        <v>102.12820000000001</v>
      </c>
      <c r="K7" s="487">
        <v>193.249707</v>
      </c>
      <c r="L7" s="487">
        <v>286.74642799999998</v>
      </c>
    </row>
    <row r="8" spans="1:15">
      <c r="A8" s="92" t="s">
        <v>482</v>
      </c>
      <c r="B8" s="487">
        <v>25.604514000000002</v>
      </c>
      <c r="C8" s="487">
        <v>10.561256</v>
      </c>
      <c r="D8" s="487">
        <v>22.150604999999999</v>
      </c>
      <c r="E8" s="487">
        <v>8.6569610000000008</v>
      </c>
      <c r="F8" s="487">
        <v>29.168012999999998</v>
      </c>
      <c r="G8" s="487">
        <v>23.628882000000001</v>
      </c>
      <c r="H8" s="487">
        <v>22.319896</v>
      </c>
      <c r="I8" s="487">
        <v>30.425623000000002</v>
      </c>
      <c r="J8" s="487">
        <v>35.213149999999999</v>
      </c>
      <c r="K8" s="487">
        <v>52.884003</v>
      </c>
      <c r="L8" s="487">
        <v>25.204426000000002</v>
      </c>
    </row>
    <row r="9" spans="1:15">
      <c r="A9" s="92" t="s">
        <v>11</v>
      </c>
      <c r="B9" s="487">
        <v>4.6925720000000002</v>
      </c>
      <c r="C9" s="487">
        <v>6.0400980000000004</v>
      </c>
      <c r="D9" s="487">
        <v>2.6414170000000001</v>
      </c>
      <c r="E9" s="487">
        <v>5.1230989999999998</v>
      </c>
      <c r="F9" s="487">
        <v>1.7490840000000001</v>
      </c>
      <c r="G9" s="487">
        <v>4.4774200000000004</v>
      </c>
      <c r="H9" s="487">
        <v>12.656351000000001</v>
      </c>
      <c r="I9" s="487">
        <v>9.2357499999999995</v>
      </c>
      <c r="J9" s="487">
        <v>10.357547</v>
      </c>
      <c r="K9" s="487">
        <v>10.547427000000001</v>
      </c>
      <c r="L9" s="487">
        <v>15.308315</v>
      </c>
    </row>
    <row r="10" spans="1:15">
      <c r="A10" s="92" t="s">
        <v>10</v>
      </c>
      <c r="B10" s="487">
        <v>51.016624999999998</v>
      </c>
      <c r="C10" s="487">
        <v>75.401776999999996</v>
      </c>
      <c r="D10" s="487">
        <v>64.940275</v>
      </c>
      <c r="E10" s="487">
        <v>145.72617199999999</v>
      </c>
      <c r="F10" s="487">
        <v>107.016893</v>
      </c>
      <c r="G10" s="487">
        <v>96.532570000000007</v>
      </c>
      <c r="H10" s="487">
        <v>96.608290999999994</v>
      </c>
      <c r="I10" s="487">
        <v>109.995946</v>
      </c>
      <c r="J10" s="487">
        <v>106.078496</v>
      </c>
      <c r="K10" s="487">
        <v>107.550011</v>
      </c>
      <c r="L10" s="487">
        <v>185.83661000000001</v>
      </c>
    </row>
    <row r="11" spans="1:15">
      <c r="A11" s="92" t="s">
        <v>9</v>
      </c>
      <c r="B11" s="487">
        <v>135.460947</v>
      </c>
      <c r="C11" s="487">
        <v>129.66566399999999</v>
      </c>
      <c r="D11" s="487">
        <v>152.374664</v>
      </c>
      <c r="E11" s="487">
        <v>186.927818</v>
      </c>
      <c r="F11" s="487">
        <v>221.21915200000001</v>
      </c>
      <c r="G11" s="487">
        <v>160.73184000000001</v>
      </c>
      <c r="H11" s="487">
        <v>133.400139</v>
      </c>
      <c r="I11" s="487">
        <v>144.81285099999999</v>
      </c>
      <c r="J11" s="487">
        <v>177.27174299999999</v>
      </c>
      <c r="K11" s="487">
        <v>164.60242299999999</v>
      </c>
      <c r="L11" s="487">
        <v>272.222172</v>
      </c>
    </row>
    <row r="12" spans="1:15">
      <c r="A12" s="92" t="s">
        <v>8</v>
      </c>
      <c r="B12" s="487">
        <v>0.27828999999999998</v>
      </c>
      <c r="C12" s="487">
        <v>1.3282259999999999</v>
      </c>
      <c r="D12" s="487">
        <v>5.5279999999999999E-3</v>
      </c>
      <c r="E12" s="487">
        <v>2.3589709999999999</v>
      </c>
      <c r="F12" s="487">
        <v>2.544889</v>
      </c>
      <c r="G12" s="487">
        <v>5.2675770000000002</v>
      </c>
      <c r="H12" s="487">
        <v>7.0440480000000001</v>
      </c>
      <c r="I12" s="487">
        <v>2.9344380000000001</v>
      </c>
      <c r="J12" s="487">
        <v>4.937862</v>
      </c>
      <c r="K12" s="487">
        <v>6.403378</v>
      </c>
      <c r="L12" s="487">
        <v>3.4022899999999998</v>
      </c>
    </row>
    <row r="13" spans="1:15">
      <c r="A13" s="92" t="s">
        <v>6</v>
      </c>
      <c r="B13" s="487">
        <v>195.58672100000001</v>
      </c>
      <c r="C13" s="487">
        <v>151.661978</v>
      </c>
      <c r="D13" s="487">
        <v>238.661903</v>
      </c>
      <c r="E13" s="487">
        <v>197.72198499999999</v>
      </c>
      <c r="F13" s="487">
        <v>177.248559</v>
      </c>
      <c r="G13" s="487">
        <v>152.28657899999999</v>
      </c>
      <c r="H13" s="487">
        <v>145.03770800000001</v>
      </c>
      <c r="I13" s="487">
        <v>122.340086</v>
      </c>
      <c r="J13" s="487">
        <v>181.54919000000001</v>
      </c>
      <c r="K13" s="487">
        <v>204.520319</v>
      </c>
      <c r="L13" s="487">
        <v>257.30298099999999</v>
      </c>
    </row>
    <row r="14" spans="1:15">
      <c r="A14" s="92" t="s">
        <v>17</v>
      </c>
      <c r="B14" s="487">
        <v>30.468907999999999</v>
      </c>
      <c r="C14" s="487">
        <v>36.134290999999997</v>
      </c>
      <c r="D14" s="487">
        <v>18.813552999999999</v>
      </c>
      <c r="E14" s="487">
        <v>19.281801000000002</v>
      </c>
      <c r="F14" s="487">
        <v>15.575449000000001</v>
      </c>
      <c r="G14" s="487">
        <v>24.200780000000002</v>
      </c>
      <c r="H14" s="487">
        <v>28.544982000000001</v>
      </c>
      <c r="I14" s="487">
        <v>20.722078</v>
      </c>
      <c r="J14" s="487">
        <v>17.143993999999999</v>
      </c>
      <c r="K14" s="487">
        <v>18.143322000000001</v>
      </c>
      <c r="L14" s="487">
        <v>29.000841999999999</v>
      </c>
    </row>
    <row r="15" spans="1:15">
      <c r="A15" s="92" t="s">
        <v>4</v>
      </c>
      <c r="B15" s="487">
        <v>0.111154</v>
      </c>
      <c r="C15" s="487">
        <v>0.44363000000000002</v>
      </c>
      <c r="D15" s="487">
        <v>2.4773890000000001</v>
      </c>
      <c r="E15" s="487">
        <v>0.70883600000000002</v>
      </c>
      <c r="F15" s="487">
        <v>4.4468860000000001</v>
      </c>
      <c r="G15" s="487"/>
      <c r="H15" s="487"/>
      <c r="I15" s="487"/>
      <c r="J15" s="487"/>
      <c r="K15" s="487"/>
      <c r="L15" s="487"/>
    </row>
    <row r="16" spans="1:15">
      <c r="A16" s="92" t="s">
        <v>3</v>
      </c>
      <c r="B16" s="487">
        <v>13.712795</v>
      </c>
      <c r="C16" s="487">
        <v>11.934841</v>
      </c>
      <c r="D16" s="487">
        <v>12.738174000000001</v>
      </c>
      <c r="E16" s="487">
        <v>13.956357000000001</v>
      </c>
      <c r="F16" s="487">
        <v>12.114561999999999</v>
      </c>
      <c r="G16" s="487">
        <v>18.922899000000001</v>
      </c>
      <c r="H16" s="487">
        <v>28.816146</v>
      </c>
      <c r="I16" s="487">
        <v>30.659486999999999</v>
      </c>
      <c r="J16" s="487">
        <v>31.486388999999999</v>
      </c>
      <c r="K16" s="487">
        <v>36.855705</v>
      </c>
      <c r="L16" s="487">
        <v>22.187826000000001</v>
      </c>
    </row>
    <row r="17" spans="1:12">
      <c r="A17" s="92" t="s">
        <v>32</v>
      </c>
      <c r="B17" s="487">
        <v>170.889939</v>
      </c>
      <c r="C17" s="487">
        <v>166.748795</v>
      </c>
      <c r="D17" s="487">
        <v>145.71705499999999</v>
      </c>
      <c r="E17" s="487">
        <v>195.27828700000001</v>
      </c>
      <c r="F17" s="487">
        <v>233.26169999999999</v>
      </c>
      <c r="G17" s="487">
        <v>212.862999</v>
      </c>
      <c r="H17" s="487">
        <v>166.54208499999999</v>
      </c>
      <c r="I17" s="487">
        <v>102.403683</v>
      </c>
      <c r="J17" s="487">
        <v>92.686779999999999</v>
      </c>
      <c r="K17" s="487">
        <v>164.282713</v>
      </c>
      <c r="L17" s="487">
        <v>234.22414800000001</v>
      </c>
    </row>
    <row r="18" spans="1:12">
      <c r="A18" s="92" t="s">
        <v>1</v>
      </c>
      <c r="B18" s="487">
        <v>82.898624999999996</v>
      </c>
      <c r="C18" s="487">
        <v>89.236024</v>
      </c>
      <c r="D18" s="487">
        <v>105.33201099999999</v>
      </c>
      <c r="E18" s="487">
        <v>103.583203</v>
      </c>
      <c r="F18" s="487">
        <v>112.189944</v>
      </c>
      <c r="G18" s="487">
        <v>120.011861</v>
      </c>
      <c r="H18" s="487">
        <v>114.641193</v>
      </c>
      <c r="I18" s="487">
        <v>119.37455300000001</v>
      </c>
      <c r="J18" s="487">
        <v>104.591065</v>
      </c>
      <c r="K18" s="487">
        <v>162.2578</v>
      </c>
      <c r="L18" s="487">
        <v>117.35144</v>
      </c>
    </row>
    <row r="19" spans="1:12">
      <c r="A19" s="92" t="s">
        <v>23</v>
      </c>
      <c r="B19" s="487">
        <v>76.173658000000003</v>
      </c>
      <c r="C19" s="487">
        <v>38.766571999999996</v>
      </c>
      <c r="D19" s="487">
        <v>52.287663000000002</v>
      </c>
      <c r="E19" s="487">
        <v>54.256385999999999</v>
      </c>
      <c r="F19" s="487">
        <v>48.925167000000002</v>
      </c>
      <c r="G19" s="487">
        <v>50.454624000000003</v>
      </c>
      <c r="H19" s="487">
        <v>58.964081999999998</v>
      </c>
      <c r="I19" s="487">
        <v>41.143673</v>
      </c>
      <c r="J19" s="487">
        <v>44.126919000000001</v>
      </c>
      <c r="K19" s="487">
        <v>48.422378999999999</v>
      </c>
      <c r="L19" s="487">
        <v>63.790398000000003</v>
      </c>
    </row>
    <row r="21" spans="1:12">
      <c r="A21" s="136" t="s">
        <v>18</v>
      </c>
    </row>
    <row r="22" spans="1:12">
      <c r="A22" s="17" t="s">
        <v>3288</v>
      </c>
    </row>
    <row r="23" spans="1:12">
      <c r="A23" t="s">
        <v>2907</v>
      </c>
    </row>
  </sheetData>
  <hyperlinks>
    <hyperlink ref="O3" location="Content!A1" display="Back to content page" xr:uid="{6948AF0B-0D9E-419C-967F-6AE8ED6F9252}"/>
  </hyperlinks>
  <pageMargins left="0.7" right="0.7" top="0.75" bottom="0.75" header="0.3" footer="0.3"/>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224D9-996D-47CC-B153-29385F2A1D95}">
  <dimension ref="A1:AC22"/>
  <sheetViews>
    <sheetView topLeftCell="K1" workbookViewId="0">
      <selection activeCell="F31" sqref="F31"/>
    </sheetView>
  </sheetViews>
  <sheetFormatPr defaultRowHeight="14.5"/>
  <cols>
    <col min="1" max="1" width="24.7265625" customWidth="1"/>
  </cols>
  <sheetData>
    <row r="1" spans="1:29">
      <c r="A1" s="18" t="s">
        <v>2844</v>
      </c>
      <c r="J1" s="18"/>
    </row>
    <row r="3" spans="1:29">
      <c r="A3" s="215" t="s">
        <v>2519</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V3" s="3">
        <v>2020</v>
      </c>
      <c r="W3" s="3">
        <v>2021</v>
      </c>
      <c r="X3" s="3">
        <v>2022</v>
      </c>
      <c r="Y3" s="3">
        <v>2023</v>
      </c>
      <c r="Z3" s="3">
        <v>2024</v>
      </c>
      <c r="AA3" s="3">
        <v>2025</v>
      </c>
      <c r="AC3" s="1" t="s">
        <v>528</v>
      </c>
    </row>
    <row r="4" spans="1:29">
      <c r="A4" s="92" t="s">
        <v>13</v>
      </c>
      <c r="B4" s="594">
        <v>4</v>
      </c>
      <c r="C4" s="594">
        <v>4</v>
      </c>
      <c r="D4" s="594">
        <v>4</v>
      </c>
      <c r="E4" s="594">
        <v>4</v>
      </c>
      <c r="F4" s="594">
        <v>4</v>
      </c>
      <c r="G4" s="594">
        <v>4</v>
      </c>
      <c r="H4" s="594">
        <v>18</v>
      </c>
      <c r="I4" s="594">
        <v>18</v>
      </c>
      <c r="J4" s="594">
        <v>18</v>
      </c>
      <c r="K4" s="594">
        <v>18</v>
      </c>
      <c r="L4" s="594">
        <v>18</v>
      </c>
      <c r="M4" s="594">
        <v>18</v>
      </c>
      <c r="N4" s="594">
        <v>18</v>
      </c>
      <c r="O4" s="594">
        <v>18</v>
      </c>
      <c r="P4" s="594">
        <v>18</v>
      </c>
      <c r="Q4" s="594">
        <v>18</v>
      </c>
      <c r="R4" s="594">
        <v>18</v>
      </c>
      <c r="S4" s="594">
        <v>18</v>
      </c>
      <c r="T4" s="594">
        <v>18</v>
      </c>
      <c r="U4" s="594">
        <v>18</v>
      </c>
      <c r="V4" s="594">
        <v>18</v>
      </c>
      <c r="W4" s="594">
        <v>18</v>
      </c>
      <c r="X4" s="594">
        <v>18</v>
      </c>
      <c r="Y4" s="594">
        <v>18</v>
      </c>
      <c r="Z4" s="594">
        <v>18</v>
      </c>
      <c r="AA4" s="594">
        <v>18</v>
      </c>
    </row>
    <row r="5" spans="1:29">
      <c r="A5" s="92" t="s">
        <v>12</v>
      </c>
      <c r="B5" s="594">
        <v>4</v>
      </c>
      <c r="C5" s="594">
        <v>4</v>
      </c>
      <c r="D5" s="594">
        <v>4</v>
      </c>
      <c r="E5" s="594">
        <v>4</v>
      </c>
      <c r="F5" s="594">
        <v>4</v>
      </c>
      <c r="G5" s="594">
        <v>4</v>
      </c>
      <c r="H5" s="594">
        <v>9</v>
      </c>
      <c r="I5" s="594">
        <v>9</v>
      </c>
      <c r="J5" s="594">
        <v>9</v>
      </c>
      <c r="K5" s="594">
        <v>9</v>
      </c>
      <c r="L5" s="594">
        <v>9</v>
      </c>
      <c r="M5" s="594">
        <v>9</v>
      </c>
      <c r="N5" s="594">
        <v>9</v>
      </c>
      <c r="O5" s="594">
        <v>9</v>
      </c>
      <c r="P5" s="594">
        <v>9</v>
      </c>
      <c r="Q5" s="594">
        <v>9</v>
      </c>
      <c r="R5" s="594">
        <v>9</v>
      </c>
      <c r="S5" s="594">
        <v>9</v>
      </c>
      <c r="T5" s="594">
        <v>9</v>
      </c>
      <c r="U5" s="594">
        <v>9</v>
      </c>
      <c r="V5" s="594">
        <v>10</v>
      </c>
      <c r="W5" s="594">
        <v>10</v>
      </c>
      <c r="X5" s="594">
        <v>12</v>
      </c>
      <c r="Y5" s="594">
        <v>12</v>
      </c>
      <c r="Z5" s="594">
        <v>12</v>
      </c>
      <c r="AA5" s="594">
        <v>12</v>
      </c>
    </row>
    <row r="6" spans="1:29">
      <c r="A6" s="92" t="s">
        <v>483</v>
      </c>
      <c r="B6" s="594"/>
      <c r="C6" s="594"/>
      <c r="D6" s="594"/>
      <c r="E6" s="594">
        <v>1</v>
      </c>
      <c r="F6" s="594">
        <v>1</v>
      </c>
      <c r="G6" s="594">
        <v>1</v>
      </c>
      <c r="H6" s="594">
        <v>7</v>
      </c>
      <c r="I6" s="594">
        <v>7</v>
      </c>
      <c r="J6" s="594">
        <v>7</v>
      </c>
      <c r="K6" s="594">
        <v>7</v>
      </c>
      <c r="L6" s="594">
        <v>7</v>
      </c>
      <c r="M6" s="594">
        <v>7</v>
      </c>
      <c r="N6" s="594">
        <v>7</v>
      </c>
      <c r="O6" s="594">
        <v>7</v>
      </c>
      <c r="P6" s="594">
        <v>7</v>
      </c>
      <c r="Q6" s="594">
        <v>7</v>
      </c>
      <c r="R6" s="594">
        <v>7</v>
      </c>
      <c r="S6" s="594">
        <v>7</v>
      </c>
      <c r="T6" s="594">
        <v>7</v>
      </c>
      <c r="U6" s="594">
        <v>7</v>
      </c>
      <c r="V6" s="594">
        <v>7</v>
      </c>
      <c r="W6" s="594">
        <v>7</v>
      </c>
      <c r="X6" s="594">
        <v>7</v>
      </c>
      <c r="Y6" s="594">
        <v>7</v>
      </c>
      <c r="Z6" s="594">
        <v>7</v>
      </c>
      <c r="AA6" s="594">
        <v>7</v>
      </c>
    </row>
    <row r="7" spans="1:29">
      <c r="A7" s="92" t="s">
        <v>568</v>
      </c>
      <c r="B7" s="594">
        <v>2</v>
      </c>
      <c r="C7" s="594">
        <v>2</v>
      </c>
      <c r="D7" s="594">
        <v>2</v>
      </c>
      <c r="E7" s="594">
        <v>2</v>
      </c>
      <c r="F7" s="594">
        <v>2</v>
      </c>
      <c r="G7" s="594">
        <v>2</v>
      </c>
      <c r="H7" s="594">
        <v>25</v>
      </c>
      <c r="I7" s="594">
        <v>25</v>
      </c>
      <c r="J7" s="594">
        <v>25</v>
      </c>
      <c r="K7" s="594">
        <v>25</v>
      </c>
      <c r="L7" s="594">
        <v>25</v>
      </c>
      <c r="M7" s="594">
        <v>25</v>
      </c>
      <c r="N7" s="594">
        <v>25</v>
      </c>
      <c r="O7" s="594">
        <v>25</v>
      </c>
      <c r="P7" s="594">
        <v>25</v>
      </c>
      <c r="Q7" s="594">
        <v>25</v>
      </c>
      <c r="R7" s="594">
        <v>25</v>
      </c>
      <c r="S7" s="594">
        <v>25</v>
      </c>
      <c r="T7" s="594">
        <v>25</v>
      </c>
      <c r="U7" s="594">
        <v>25</v>
      </c>
      <c r="V7" s="594">
        <v>25</v>
      </c>
      <c r="W7" s="594">
        <v>25</v>
      </c>
      <c r="X7" s="594">
        <v>25</v>
      </c>
      <c r="Y7" s="594">
        <v>25</v>
      </c>
      <c r="Z7" s="594">
        <v>25</v>
      </c>
      <c r="AA7" s="594">
        <v>25</v>
      </c>
    </row>
    <row r="8" spans="1:29">
      <c r="A8" s="92" t="s">
        <v>482</v>
      </c>
      <c r="B8" s="594">
        <v>9</v>
      </c>
      <c r="C8" s="594">
        <v>9</v>
      </c>
      <c r="D8" s="594">
        <v>9</v>
      </c>
      <c r="E8" s="594">
        <v>12</v>
      </c>
      <c r="F8" s="594">
        <v>12</v>
      </c>
      <c r="G8" s="594">
        <v>12</v>
      </c>
      <c r="H8" s="594">
        <v>15</v>
      </c>
      <c r="I8" s="594">
        <v>15</v>
      </c>
      <c r="J8" s="594">
        <v>15</v>
      </c>
      <c r="K8" s="594">
        <v>15</v>
      </c>
      <c r="L8" s="594">
        <v>15</v>
      </c>
      <c r="M8" s="594">
        <v>15</v>
      </c>
      <c r="N8" s="594">
        <v>15</v>
      </c>
      <c r="O8" s="594">
        <v>15</v>
      </c>
      <c r="P8" s="594">
        <v>15</v>
      </c>
      <c r="Q8" s="594">
        <v>15</v>
      </c>
      <c r="R8" s="594">
        <v>15</v>
      </c>
      <c r="S8" s="594">
        <v>15</v>
      </c>
      <c r="T8" s="594">
        <v>15</v>
      </c>
      <c r="U8" s="594">
        <v>15</v>
      </c>
      <c r="V8" s="594">
        <v>15</v>
      </c>
      <c r="W8" s="594">
        <v>15</v>
      </c>
      <c r="X8" s="594">
        <v>15</v>
      </c>
      <c r="Y8" s="594">
        <v>15</v>
      </c>
      <c r="Z8" s="594">
        <v>15</v>
      </c>
      <c r="AA8" s="594">
        <v>15</v>
      </c>
    </row>
    <row r="9" spans="1:29">
      <c r="A9" s="92" t="s">
        <v>11</v>
      </c>
      <c r="B9" s="594">
        <v>1</v>
      </c>
      <c r="C9" s="594">
        <v>1</v>
      </c>
      <c r="D9" s="594">
        <v>1</v>
      </c>
      <c r="E9" s="594">
        <v>1</v>
      </c>
      <c r="F9" s="594">
        <v>1</v>
      </c>
      <c r="G9" s="594">
        <v>2</v>
      </c>
      <c r="H9" s="594">
        <v>11</v>
      </c>
      <c r="I9" s="594">
        <v>11</v>
      </c>
      <c r="J9" s="594">
        <v>11</v>
      </c>
      <c r="K9" s="594">
        <v>11</v>
      </c>
      <c r="L9" s="594">
        <v>11</v>
      </c>
      <c r="M9" s="594">
        <v>11</v>
      </c>
      <c r="N9" s="594">
        <v>11</v>
      </c>
      <c r="O9" s="594">
        <v>11</v>
      </c>
      <c r="P9" s="594">
        <v>11</v>
      </c>
      <c r="Q9" s="594">
        <v>11</v>
      </c>
      <c r="R9" s="594">
        <v>11</v>
      </c>
      <c r="S9" s="594">
        <v>11</v>
      </c>
      <c r="T9" s="594">
        <v>11</v>
      </c>
      <c r="U9" s="594">
        <v>11</v>
      </c>
      <c r="V9" s="594">
        <v>11</v>
      </c>
      <c r="W9" s="594">
        <v>11</v>
      </c>
      <c r="X9" s="594">
        <v>13</v>
      </c>
      <c r="Y9" s="594">
        <v>13</v>
      </c>
      <c r="Z9" s="594">
        <v>13</v>
      </c>
      <c r="AA9" s="594">
        <v>13</v>
      </c>
    </row>
    <row r="10" spans="1:29">
      <c r="A10" s="92" t="s">
        <v>10</v>
      </c>
      <c r="B10" s="594">
        <v>12</v>
      </c>
      <c r="C10" s="594">
        <v>12</v>
      </c>
      <c r="D10" s="594">
        <v>12</v>
      </c>
      <c r="E10" s="594">
        <v>12</v>
      </c>
      <c r="F10" s="594">
        <v>12</v>
      </c>
      <c r="G10" s="594">
        <v>12</v>
      </c>
      <c r="H10" s="594">
        <v>17</v>
      </c>
      <c r="I10" s="594">
        <v>17</v>
      </c>
      <c r="J10" s="594">
        <v>17</v>
      </c>
      <c r="K10" s="594">
        <v>17</v>
      </c>
      <c r="L10" s="594">
        <v>17</v>
      </c>
      <c r="M10" s="594">
        <v>17</v>
      </c>
      <c r="N10" s="594">
        <v>17</v>
      </c>
      <c r="O10" s="594">
        <v>17</v>
      </c>
      <c r="P10" s="594">
        <v>17</v>
      </c>
      <c r="Q10" s="594">
        <v>17</v>
      </c>
      <c r="R10" s="594">
        <v>17</v>
      </c>
      <c r="S10" s="594">
        <v>17</v>
      </c>
      <c r="T10" s="594">
        <v>17</v>
      </c>
      <c r="U10" s="594">
        <v>17</v>
      </c>
      <c r="V10" s="594">
        <v>17</v>
      </c>
      <c r="W10" s="594">
        <v>17</v>
      </c>
      <c r="X10" s="594">
        <v>17</v>
      </c>
      <c r="Y10" s="594">
        <v>17</v>
      </c>
      <c r="Z10" s="594">
        <v>17</v>
      </c>
      <c r="AA10" s="594">
        <v>17</v>
      </c>
    </row>
    <row r="11" spans="1:29">
      <c r="A11" s="92" t="s">
        <v>9</v>
      </c>
      <c r="B11" s="594">
        <v>4</v>
      </c>
      <c r="C11" s="594">
        <v>4</v>
      </c>
      <c r="D11" s="594">
        <v>4</v>
      </c>
      <c r="E11" s="594">
        <v>4</v>
      </c>
      <c r="F11" s="594">
        <v>4</v>
      </c>
      <c r="G11" s="594">
        <v>4</v>
      </c>
      <c r="H11" s="594">
        <v>16</v>
      </c>
      <c r="I11" s="594">
        <v>16</v>
      </c>
      <c r="J11" s="594">
        <v>16</v>
      </c>
      <c r="K11" s="594">
        <v>16</v>
      </c>
      <c r="L11" s="594">
        <v>16</v>
      </c>
      <c r="M11" s="594">
        <v>16</v>
      </c>
      <c r="N11" s="594">
        <v>16</v>
      </c>
      <c r="O11" s="594">
        <v>16</v>
      </c>
      <c r="P11" s="594">
        <v>16</v>
      </c>
      <c r="Q11" s="594">
        <v>16</v>
      </c>
      <c r="R11" s="594">
        <v>16</v>
      </c>
      <c r="S11" s="594">
        <v>16</v>
      </c>
      <c r="T11" s="594">
        <v>16</v>
      </c>
      <c r="U11" s="594">
        <v>16</v>
      </c>
      <c r="V11" s="594">
        <v>16</v>
      </c>
      <c r="W11" s="594">
        <v>16</v>
      </c>
      <c r="X11" s="594">
        <v>17</v>
      </c>
      <c r="Y11" s="594">
        <v>17</v>
      </c>
      <c r="Z11" s="594">
        <v>17</v>
      </c>
      <c r="AA11" s="594">
        <v>17</v>
      </c>
    </row>
    <row r="12" spans="1:29">
      <c r="A12" s="92" t="s">
        <v>8</v>
      </c>
      <c r="B12" s="594">
        <v>2</v>
      </c>
      <c r="C12" s="594">
        <v>2</v>
      </c>
      <c r="D12" s="594">
        <v>2</v>
      </c>
      <c r="E12" s="594">
        <v>2</v>
      </c>
      <c r="F12" s="594">
        <v>2</v>
      </c>
      <c r="G12" s="594">
        <v>2</v>
      </c>
      <c r="H12" s="594">
        <v>7</v>
      </c>
      <c r="I12" s="594">
        <v>7</v>
      </c>
      <c r="J12" s="594">
        <v>7</v>
      </c>
      <c r="K12" s="594">
        <v>7</v>
      </c>
      <c r="L12" s="594">
        <v>7</v>
      </c>
      <c r="M12" s="594">
        <v>7</v>
      </c>
      <c r="N12" s="594">
        <v>7</v>
      </c>
      <c r="O12" s="594">
        <v>7</v>
      </c>
      <c r="P12" s="594">
        <v>7</v>
      </c>
      <c r="Q12" s="594">
        <v>7</v>
      </c>
      <c r="R12" s="594">
        <v>7</v>
      </c>
      <c r="S12" s="594">
        <v>7</v>
      </c>
      <c r="T12" s="594">
        <v>7</v>
      </c>
      <c r="U12" s="594">
        <v>7</v>
      </c>
      <c r="V12" s="594">
        <v>7</v>
      </c>
      <c r="W12" s="594">
        <v>7</v>
      </c>
      <c r="X12" s="594">
        <v>7</v>
      </c>
      <c r="Y12" s="594">
        <v>8</v>
      </c>
      <c r="Z12" s="594">
        <v>8</v>
      </c>
      <c r="AA12" s="594">
        <v>8</v>
      </c>
    </row>
    <row r="13" spans="1:29">
      <c r="A13" s="92" t="s">
        <v>6</v>
      </c>
      <c r="B13" s="594">
        <v>6</v>
      </c>
      <c r="C13" s="594">
        <v>6</v>
      </c>
      <c r="D13" s="594">
        <v>6</v>
      </c>
      <c r="E13" s="594">
        <v>6</v>
      </c>
      <c r="F13" s="594">
        <v>6</v>
      </c>
      <c r="G13" s="594">
        <v>6</v>
      </c>
      <c r="H13" s="594">
        <v>11</v>
      </c>
      <c r="I13" s="594">
        <v>11</v>
      </c>
      <c r="J13" s="594">
        <v>11</v>
      </c>
      <c r="K13" s="594">
        <v>11</v>
      </c>
      <c r="L13" s="594">
        <v>11</v>
      </c>
      <c r="M13" s="594">
        <v>11</v>
      </c>
      <c r="N13" s="594">
        <v>11</v>
      </c>
      <c r="O13" s="594">
        <v>11</v>
      </c>
      <c r="P13" s="594">
        <v>11</v>
      </c>
      <c r="Q13" s="594">
        <v>11</v>
      </c>
      <c r="R13" s="594">
        <v>11</v>
      </c>
      <c r="S13" s="594">
        <v>11</v>
      </c>
      <c r="T13" s="594">
        <v>11</v>
      </c>
      <c r="U13" s="594">
        <v>11</v>
      </c>
      <c r="V13" s="594">
        <v>11</v>
      </c>
      <c r="W13" s="594">
        <v>11</v>
      </c>
      <c r="X13" s="594">
        <v>11</v>
      </c>
      <c r="Y13" s="594">
        <v>12</v>
      </c>
      <c r="Z13" s="594">
        <v>13</v>
      </c>
      <c r="AA13" s="594">
        <v>13</v>
      </c>
    </row>
    <row r="14" spans="1:29">
      <c r="A14" s="92" t="s">
        <v>17</v>
      </c>
      <c r="B14" s="594">
        <v>1</v>
      </c>
      <c r="C14" s="594">
        <v>1</v>
      </c>
      <c r="D14" s="594">
        <v>1</v>
      </c>
      <c r="E14" s="594">
        <v>1</v>
      </c>
      <c r="F14" s="594">
        <v>1</v>
      </c>
      <c r="G14" s="594">
        <v>1</v>
      </c>
      <c r="H14" s="594">
        <v>25</v>
      </c>
      <c r="I14" s="594">
        <v>25</v>
      </c>
      <c r="J14" s="594">
        <v>25</v>
      </c>
      <c r="K14" s="594">
        <v>25</v>
      </c>
      <c r="L14" s="594">
        <v>25</v>
      </c>
      <c r="M14" s="594">
        <v>25</v>
      </c>
      <c r="N14" s="594">
        <v>25</v>
      </c>
      <c r="O14" s="594">
        <v>25</v>
      </c>
      <c r="P14" s="594">
        <v>25</v>
      </c>
      <c r="Q14" s="594">
        <v>25</v>
      </c>
      <c r="R14" s="594">
        <v>26</v>
      </c>
      <c r="S14" s="594">
        <v>26</v>
      </c>
      <c r="T14" s="594">
        <v>26</v>
      </c>
      <c r="U14" s="594">
        <v>26</v>
      </c>
      <c r="V14" s="594">
        <v>26</v>
      </c>
      <c r="W14" s="594">
        <v>26</v>
      </c>
      <c r="X14" s="594">
        <v>26</v>
      </c>
      <c r="Y14" s="594">
        <v>26</v>
      </c>
      <c r="Z14" s="594">
        <v>26</v>
      </c>
      <c r="AA14" s="594">
        <v>26</v>
      </c>
    </row>
    <row r="15" spans="1:29">
      <c r="A15" s="92" t="s">
        <v>4</v>
      </c>
      <c r="B15" s="594"/>
      <c r="C15" s="594"/>
      <c r="D15" s="594"/>
      <c r="E15" s="594"/>
      <c r="F15" s="594"/>
      <c r="G15" s="594"/>
      <c r="H15" s="594">
        <v>1</v>
      </c>
      <c r="I15" s="594">
        <v>1</v>
      </c>
      <c r="J15" s="594">
        <v>1</v>
      </c>
      <c r="K15" s="594">
        <v>1</v>
      </c>
      <c r="L15" s="594">
        <v>1</v>
      </c>
      <c r="M15" s="594">
        <v>1</v>
      </c>
      <c r="N15" s="594">
        <v>1</v>
      </c>
      <c r="O15" s="594">
        <v>1</v>
      </c>
      <c r="P15" s="594">
        <v>1</v>
      </c>
      <c r="Q15" s="594">
        <v>1</v>
      </c>
      <c r="R15" s="594">
        <v>1</v>
      </c>
      <c r="S15" s="594">
        <v>1</v>
      </c>
      <c r="T15" s="594">
        <v>1</v>
      </c>
      <c r="U15" s="594">
        <v>1</v>
      </c>
      <c r="V15" s="594">
        <v>1</v>
      </c>
      <c r="W15" s="594">
        <v>1</v>
      </c>
      <c r="X15" s="594">
        <v>1</v>
      </c>
      <c r="Y15" s="594">
        <v>1</v>
      </c>
      <c r="Z15" s="594">
        <v>1</v>
      </c>
      <c r="AA15" s="594">
        <v>1</v>
      </c>
    </row>
    <row r="16" spans="1:29">
      <c r="A16" s="92" t="s">
        <v>3</v>
      </c>
      <c r="B16" s="594">
        <v>25</v>
      </c>
      <c r="C16" s="594">
        <v>25</v>
      </c>
      <c r="D16" s="594">
        <v>25</v>
      </c>
      <c r="E16" s="594">
        <v>25</v>
      </c>
      <c r="F16" s="594">
        <v>25</v>
      </c>
      <c r="G16" s="594">
        <v>25</v>
      </c>
      <c r="H16" s="594">
        <v>53</v>
      </c>
      <c r="I16" s="594">
        <v>53</v>
      </c>
      <c r="J16" s="594">
        <v>53</v>
      </c>
      <c r="K16" s="594">
        <v>53</v>
      </c>
      <c r="L16" s="594">
        <v>53</v>
      </c>
      <c r="M16" s="594">
        <v>53</v>
      </c>
      <c r="N16" s="594">
        <v>53</v>
      </c>
      <c r="O16" s="594">
        <v>53</v>
      </c>
      <c r="P16" s="594">
        <v>53</v>
      </c>
      <c r="Q16" s="594">
        <v>53</v>
      </c>
      <c r="R16" s="594">
        <v>53</v>
      </c>
      <c r="S16" s="594">
        <v>53</v>
      </c>
      <c r="T16" s="594">
        <v>53</v>
      </c>
      <c r="U16" s="594">
        <v>53</v>
      </c>
      <c r="V16" s="594">
        <v>53</v>
      </c>
      <c r="W16" s="594">
        <v>53</v>
      </c>
      <c r="X16" s="594">
        <v>54</v>
      </c>
      <c r="Y16" s="594">
        <v>54</v>
      </c>
      <c r="Z16" s="594">
        <v>60</v>
      </c>
      <c r="AA16" s="594">
        <v>61</v>
      </c>
    </row>
    <row r="17" spans="1:27">
      <c r="A17" s="92" t="s">
        <v>32</v>
      </c>
      <c r="B17" s="594">
        <v>5</v>
      </c>
      <c r="C17" s="594">
        <v>10</v>
      </c>
      <c r="D17" s="594">
        <v>10</v>
      </c>
      <c r="E17" s="594">
        <v>10</v>
      </c>
      <c r="F17" s="594">
        <v>10</v>
      </c>
      <c r="G17" s="594">
        <v>10</v>
      </c>
      <c r="H17" s="594">
        <v>51</v>
      </c>
      <c r="I17" s="594">
        <v>51</v>
      </c>
      <c r="J17" s="594">
        <v>51</v>
      </c>
      <c r="K17" s="594">
        <v>51</v>
      </c>
      <c r="L17" s="594">
        <v>51</v>
      </c>
      <c r="M17" s="594">
        <v>51</v>
      </c>
      <c r="N17" s="594">
        <v>51</v>
      </c>
      <c r="O17" s="594">
        <v>51</v>
      </c>
      <c r="P17" s="594">
        <v>51</v>
      </c>
      <c r="Q17" s="594">
        <v>51</v>
      </c>
      <c r="R17" s="594">
        <v>51</v>
      </c>
      <c r="S17" s="594">
        <v>51</v>
      </c>
      <c r="T17" s="594">
        <v>51</v>
      </c>
      <c r="U17" s="594">
        <v>51</v>
      </c>
      <c r="V17" s="594">
        <v>51</v>
      </c>
      <c r="W17" s="594">
        <v>51</v>
      </c>
      <c r="X17" s="594">
        <v>51</v>
      </c>
      <c r="Y17" s="594">
        <v>51</v>
      </c>
      <c r="Z17" s="594">
        <v>51</v>
      </c>
      <c r="AA17" s="594">
        <v>51</v>
      </c>
    </row>
    <row r="18" spans="1:27">
      <c r="A18" s="92" t="s">
        <v>1</v>
      </c>
      <c r="B18" s="594">
        <v>6</v>
      </c>
      <c r="C18" s="594">
        <v>6</v>
      </c>
      <c r="D18" s="594">
        <v>6</v>
      </c>
      <c r="E18" s="594">
        <v>6</v>
      </c>
      <c r="F18" s="594">
        <v>6</v>
      </c>
      <c r="G18" s="594">
        <v>6</v>
      </c>
      <c r="H18" s="594">
        <v>15</v>
      </c>
      <c r="I18" s="594">
        <v>15</v>
      </c>
      <c r="J18" s="594">
        <v>15</v>
      </c>
      <c r="K18" s="594">
        <v>15</v>
      </c>
      <c r="L18" s="594">
        <v>15</v>
      </c>
      <c r="M18" s="594">
        <v>15</v>
      </c>
      <c r="N18" s="594">
        <v>15</v>
      </c>
      <c r="O18" s="594">
        <v>15</v>
      </c>
      <c r="P18" s="594">
        <v>15</v>
      </c>
      <c r="Q18" s="594">
        <v>15</v>
      </c>
      <c r="R18" s="594">
        <v>15</v>
      </c>
      <c r="S18" s="594">
        <v>15</v>
      </c>
      <c r="T18" s="594">
        <v>15</v>
      </c>
      <c r="U18" s="594">
        <v>15</v>
      </c>
      <c r="V18" s="594">
        <v>15</v>
      </c>
      <c r="W18" s="594">
        <v>15</v>
      </c>
      <c r="X18" s="594">
        <v>15</v>
      </c>
      <c r="Y18" s="594">
        <v>15</v>
      </c>
      <c r="Z18" s="594">
        <v>15</v>
      </c>
      <c r="AA18" s="594">
        <v>15</v>
      </c>
    </row>
    <row r="19" spans="1:27">
      <c r="A19" s="92" t="s">
        <v>23</v>
      </c>
      <c r="B19" s="594">
        <v>2</v>
      </c>
      <c r="C19" s="594">
        <v>2</v>
      </c>
      <c r="D19" s="594">
        <v>2</v>
      </c>
      <c r="E19" s="594">
        <v>2</v>
      </c>
      <c r="F19" s="594">
        <v>2</v>
      </c>
      <c r="G19" s="594">
        <v>2</v>
      </c>
      <c r="H19" s="594">
        <v>7</v>
      </c>
      <c r="I19" s="594">
        <v>7</v>
      </c>
      <c r="J19" s="594">
        <v>7</v>
      </c>
      <c r="K19" s="594">
        <v>7</v>
      </c>
      <c r="L19" s="594">
        <v>7</v>
      </c>
      <c r="M19" s="594">
        <v>7</v>
      </c>
      <c r="N19" s="594">
        <v>7</v>
      </c>
      <c r="O19" s="594">
        <v>7</v>
      </c>
      <c r="P19" s="594">
        <v>7</v>
      </c>
      <c r="Q19" s="594">
        <v>7</v>
      </c>
      <c r="R19" s="594">
        <v>7</v>
      </c>
      <c r="S19" s="594">
        <v>7</v>
      </c>
      <c r="T19" s="594">
        <v>7</v>
      </c>
      <c r="U19" s="594">
        <v>7</v>
      </c>
      <c r="V19" s="594">
        <v>7</v>
      </c>
      <c r="W19" s="594">
        <v>7</v>
      </c>
      <c r="X19" s="594">
        <v>7</v>
      </c>
      <c r="Y19" s="594">
        <v>7</v>
      </c>
      <c r="Z19" s="594">
        <v>7</v>
      </c>
      <c r="AA19" s="594">
        <v>7</v>
      </c>
    </row>
    <row r="21" spans="1:27">
      <c r="A21" s="136" t="s">
        <v>18</v>
      </c>
    </row>
    <row r="22" spans="1:27">
      <c r="A22" s="17" t="s">
        <v>3256</v>
      </c>
    </row>
  </sheetData>
  <hyperlinks>
    <hyperlink ref="AC3" location="Content!A1" display="Back to content page" xr:uid="{F3C50A34-283C-4648-9484-D38D26011B00}"/>
  </hyperlinks>
  <pageMargins left="0.7" right="0.7" top="0.75" bottom="0.75" header="0.3" footer="0.3"/>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05980-A310-4AD3-A6EC-E92FFE14E26A}">
  <dimension ref="A1:P23"/>
  <sheetViews>
    <sheetView workbookViewId="0"/>
  </sheetViews>
  <sheetFormatPr defaultRowHeight="14.5"/>
  <cols>
    <col min="1" max="1" width="27.26953125" customWidth="1"/>
  </cols>
  <sheetData>
    <row r="1" spans="1:16">
      <c r="A1" s="44" t="s">
        <v>3675</v>
      </c>
    </row>
    <row r="4" spans="1:16">
      <c r="A4" s="218" t="s">
        <v>14</v>
      </c>
      <c r="B4" s="34">
        <v>2010</v>
      </c>
      <c r="C4" s="34">
        <v>2012</v>
      </c>
      <c r="D4" s="34">
        <v>2013</v>
      </c>
      <c r="E4" s="34">
        <v>2014</v>
      </c>
      <c r="F4" s="34">
        <v>2015</v>
      </c>
      <c r="G4" s="34">
        <v>2016</v>
      </c>
      <c r="H4" s="34">
        <v>2017</v>
      </c>
      <c r="I4" s="34">
        <v>2018</v>
      </c>
      <c r="J4" s="34">
        <v>2019</v>
      </c>
      <c r="K4" s="34">
        <v>2020</v>
      </c>
      <c r="L4" s="34">
        <v>2021</v>
      </c>
      <c r="M4" s="34">
        <v>2022</v>
      </c>
      <c r="P4" s="1" t="s">
        <v>528</v>
      </c>
    </row>
    <row r="5" spans="1:16">
      <c r="A5" s="92" t="s">
        <v>13</v>
      </c>
      <c r="B5" s="296">
        <v>40</v>
      </c>
      <c r="C5" s="296">
        <v>40</v>
      </c>
      <c r="D5" s="296">
        <v>40</v>
      </c>
      <c r="E5" s="296">
        <v>40</v>
      </c>
      <c r="F5" s="296">
        <v>40</v>
      </c>
      <c r="G5" s="296">
        <v>40</v>
      </c>
      <c r="H5" s="296">
        <v>40</v>
      </c>
      <c r="I5" s="296">
        <v>40</v>
      </c>
      <c r="J5" s="296">
        <v>40</v>
      </c>
      <c r="K5" s="296">
        <v>40</v>
      </c>
      <c r="L5" s="296">
        <v>40</v>
      </c>
      <c r="M5" s="296">
        <v>40</v>
      </c>
    </row>
    <row r="6" spans="1:16">
      <c r="A6" s="92" t="s">
        <v>12</v>
      </c>
      <c r="B6" s="296">
        <v>390.32</v>
      </c>
      <c r="C6" s="296">
        <v>457.36</v>
      </c>
      <c r="D6" s="296">
        <v>481.63</v>
      </c>
      <c r="E6" s="296">
        <v>469.23</v>
      </c>
      <c r="F6" s="296">
        <v>615.39</v>
      </c>
      <c r="G6" s="296">
        <v>739.07</v>
      </c>
      <c r="H6" s="296">
        <v>944.24</v>
      </c>
      <c r="I6" s="296">
        <v>878.23</v>
      </c>
      <c r="J6" s="296">
        <v>995.01</v>
      </c>
      <c r="K6" s="296">
        <v>1193</v>
      </c>
      <c r="L6" s="296">
        <v>1386.49</v>
      </c>
      <c r="M6" s="296">
        <v>1483.23</v>
      </c>
    </row>
    <row r="7" spans="1:16">
      <c r="A7" s="92" t="s">
        <v>483</v>
      </c>
      <c r="B7" s="296">
        <v>25.39</v>
      </c>
      <c r="C7" s="296">
        <v>20.41</v>
      </c>
      <c r="D7" s="296">
        <v>16.16</v>
      </c>
      <c r="E7" s="296">
        <v>9.6199999999999992</v>
      </c>
      <c r="F7" s="296">
        <v>15.02</v>
      </c>
      <c r="G7" s="296">
        <v>15.69</v>
      </c>
      <c r="H7" s="296">
        <v>20.67</v>
      </c>
      <c r="I7" s="296">
        <v>21.22</v>
      </c>
      <c r="J7" s="296">
        <v>26.2</v>
      </c>
      <c r="K7" s="296">
        <v>33.17</v>
      </c>
      <c r="L7" s="296">
        <v>37.409999999999997</v>
      </c>
      <c r="M7" s="296">
        <v>39.53</v>
      </c>
    </row>
    <row r="8" spans="1:16">
      <c r="A8" s="92" t="s">
        <v>568</v>
      </c>
      <c r="B8" s="296">
        <v>1105.73</v>
      </c>
      <c r="C8" s="296">
        <v>1105.73</v>
      </c>
      <c r="D8" s="296">
        <v>1105.73</v>
      </c>
      <c r="E8" s="296">
        <v>1105.73</v>
      </c>
      <c r="F8" s="296">
        <v>1129.8699999999999</v>
      </c>
      <c r="G8" s="296">
        <v>1113.5899999999999</v>
      </c>
      <c r="H8" s="296">
        <v>1081.55</v>
      </c>
      <c r="I8" s="296">
        <v>1045.3499999999999</v>
      </c>
      <c r="J8" s="296">
        <v>1013.68</v>
      </c>
      <c r="K8" s="296">
        <v>961.9</v>
      </c>
      <c r="L8" s="296">
        <v>952.85</v>
      </c>
      <c r="M8" s="296">
        <v>948.33</v>
      </c>
    </row>
    <row r="9" spans="1:16">
      <c r="A9" s="92" t="s">
        <v>482</v>
      </c>
      <c r="B9" s="296">
        <v>484.4</v>
      </c>
      <c r="C9" s="296">
        <v>581.59</v>
      </c>
      <c r="D9" s="296">
        <v>462.22</v>
      </c>
      <c r="E9" s="296">
        <v>522.75</v>
      </c>
      <c r="F9" s="296">
        <v>582.07000000000005</v>
      </c>
      <c r="G9" s="296">
        <v>680.43</v>
      </c>
      <c r="H9" s="296">
        <v>863.44</v>
      </c>
      <c r="I9" s="296">
        <v>1039.5999999999999</v>
      </c>
      <c r="J9" s="296">
        <v>1148.1600000000001</v>
      </c>
      <c r="K9" s="296">
        <v>1238.7</v>
      </c>
      <c r="L9" s="296">
        <v>1344.6</v>
      </c>
      <c r="M9" s="296">
        <v>1397.55</v>
      </c>
    </row>
    <row r="10" spans="1:16">
      <c r="A10" s="92" t="s">
        <v>11</v>
      </c>
      <c r="B10" s="296">
        <v>7.15</v>
      </c>
      <c r="C10" s="296">
        <v>15.12</v>
      </c>
      <c r="D10" s="296">
        <v>22.31</v>
      </c>
      <c r="E10" s="296">
        <v>16.829999999999998</v>
      </c>
      <c r="F10" s="296">
        <v>54.87</v>
      </c>
      <c r="G10" s="296">
        <v>74.67</v>
      </c>
      <c r="H10" s="296">
        <v>83.53</v>
      </c>
      <c r="I10" s="296">
        <v>67.36</v>
      </c>
      <c r="J10" s="296">
        <v>113.36</v>
      </c>
      <c r="K10" s="296">
        <v>221.63</v>
      </c>
      <c r="L10" s="296">
        <v>239.53</v>
      </c>
      <c r="M10" s="296">
        <v>248.48</v>
      </c>
    </row>
    <row r="11" spans="1:16">
      <c r="A11" s="92" t="s">
        <v>10</v>
      </c>
      <c r="B11" s="296">
        <v>241.89</v>
      </c>
      <c r="C11" s="296">
        <v>377.71</v>
      </c>
      <c r="D11" s="296">
        <v>507.94</v>
      </c>
      <c r="E11" s="296">
        <v>453.91</v>
      </c>
      <c r="F11" s="296">
        <v>401.39</v>
      </c>
      <c r="G11" s="296">
        <v>493.54</v>
      </c>
      <c r="H11" s="296">
        <v>642.78</v>
      </c>
      <c r="I11" s="296">
        <v>705.85</v>
      </c>
      <c r="J11" s="296">
        <v>746.05</v>
      </c>
      <c r="K11" s="296">
        <v>765.83</v>
      </c>
      <c r="L11" s="296">
        <v>701.11</v>
      </c>
      <c r="M11" s="296">
        <v>834.2</v>
      </c>
    </row>
    <row r="12" spans="1:16">
      <c r="A12" s="92" t="s">
        <v>9</v>
      </c>
      <c r="B12" s="296">
        <v>584.12</v>
      </c>
      <c r="C12" s="296">
        <v>775.83</v>
      </c>
      <c r="D12" s="296">
        <v>1500.27</v>
      </c>
      <c r="E12" s="296">
        <v>2358.0100000000002</v>
      </c>
      <c r="F12" s="296">
        <v>2218.2199999999998</v>
      </c>
      <c r="G12" s="296">
        <v>2078.42</v>
      </c>
      <c r="H12" s="296">
        <v>1938.63</v>
      </c>
      <c r="I12" s="296">
        <v>1798.84</v>
      </c>
      <c r="J12" s="296">
        <v>1659.04</v>
      </c>
      <c r="K12" s="296">
        <v>1519.25</v>
      </c>
      <c r="L12" s="296">
        <v>1420.24</v>
      </c>
      <c r="M12" s="296">
        <v>2035.73</v>
      </c>
    </row>
    <row r="13" spans="1:16">
      <c r="A13" s="92" t="s">
        <v>8</v>
      </c>
      <c r="B13" s="296">
        <v>916.52</v>
      </c>
      <c r="C13" s="296">
        <v>810.11</v>
      </c>
      <c r="D13" s="296">
        <v>857.41</v>
      </c>
      <c r="E13" s="296">
        <v>843.62</v>
      </c>
      <c r="F13" s="296">
        <v>907.29</v>
      </c>
      <c r="G13" s="296">
        <v>917.04</v>
      </c>
      <c r="H13" s="296">
        <v>844.26</v>
      </c>
      <c r="I13" s="296">
        <v>771.49</v>
      </c>
      <c r="J13" s="296">
        <v>754.73</v>
      </c>
      <c r="K13" s="296">
        <v>708.55</v>
      </c>
      <c r="L13" s="296">
        <v>705.3</v>
      </c>
      <c r="M13" s="296">
        <v>867.77</v>
      </c>
    </row>
    <row r="14" spans="1:16">
      <c r="A14" s="92" t="s">
        <v>6</v>
      </c>
      <c r="B14" s="296">
        <v>398.6</v>
      </c>
      <c r="C14" s="296">
        <v>450.59</v>
      </c>
      <c r="D14" s="296">
        <v>476.59</v>
      </c>
      <c r="E14" s="296">
        <v>502.59</v>
      </c>
      <c r="F14" s="296">
        <v>528.59</v>
      </c>
      <c r="G14" s="296">
        <v>554.58000000000004</v>
      </c>
      <c r="H14" s="296">
        <v>580.58000000000004</v>
      </c>
      <c r="I14" s="296">
        <v>1154.8499999999999</v>
      </c>
      <c r="J14" s="296">
        <v>1729.11</v>
      </c>
      <c r="K14" s="296">
        <v>2215.5300000000002</v>
      </c>
      <c r="L14" s="296">
        <v>2932.57</v>
      </c>
      <c r="M14" s="296">
        <v>3048.16</v>
      </c>
    </row>
    <row r="15" spans="1:16">
      <c r="A15" s="92" t="s">
        <v>17</v>
      </c>
      <c r="B15" s="296">
        <v>656.75</v>
      </c>
      <c r="C15" s="296">
        <v>617.66</v>
      </c>
      <c r="D15" s="296">
        <v>777.85</v>
      </c>
      <c r="E15" s="296">
        <v>823.84</v>
      </c>
      <c r="F15" s="296">
        <v>931.12</v>
      </c>
      <c r="G15" s="296">
        <v>804.17</v>
      </c>
      <c r="H15" s="296">
        <v>861.24</v>
      </c>
      <c r="I15" s="296">
        <v>835.82</v>
      </c>
      <c r="J15" s="296">
        <v>909.63</v>
      </c>
      <c r="K15" s="296">
        <v>1009.67</v>
      </c>
      <c r="L15" s="296">
        <v>1163.02</v>
      </c>
      <c r="M15" s="296">
        <v>1239.7</v>
      </c>
    </row>
    <row r="16" spans="1:16">
      <c r="A16" s="92" t="s">
        <v>4</v>
      </c>
      <c r="B16" s="296">
        <v>630.29999999999995</v>
      </c>
      <c r="C16" s="296">
        <v>314.66000000000003</v>
      </c>
      <c r="D16" s="296">
        <v>157.77000000000001</v>
      </c>
      <c r="E16" s="296">
        <v>111.14</v>
      </c>
      <c r="F16" s="296">
        <v>84.93</v>
      </c>
      <c r="G16" s="296">
        <v>101.01</v>
      </c>
      <c r="H16" s="296">
        <v>98.19</v>
      </c>
      <c r="I16" s="296">
        <v>97.69</v>
      </c>
      <c r="J16" s="296">
        <v>103.92</v>
      </c>
      <c r="K16" s="296">
        <v>118.12</v>
      </c>
      <c r="L16" s="296">
        <v>121.21</v>
      </c>
      <c r="M16" s="296">
        <v>122.75</v>
      </c>
    </row>
    <row r="17" spans="1:13">
      <c r="A17" s="92" t="s">
        <v>3</v>
      </c>
      <c r="B17" s="296">
        <v>33598.959999999999</v>
      </c>
      <c r="C17" s="296">
        <v>34394.86</v>
      </c>
      <c r="D17" s="296">
        <v>36324.379999999997</v>
      </c>
      <c r="E17" s="296">
        <v>38387.19</v>
      </c>
      <c r="F17" s="296">
        <v>37740.47</v>
      </c>
      <c r="G17" s="296">
        <v>35862.46</v>
      </c>
      <c r="H17" s="296">
        <v>39492.46</v>
      </c>
      <c r="I17" s="296">
        <v>39023.760000000002</v>
      </c>
      <c r="J17" s="296">
        <v>39144.120000000003</v>
      </c>
      <c r="K17" s="296">
        <v>41642.769999999997</v>
      </c>
      <c r="L17" s="296">
        <v>42620.17</v>
      </c>
      <c r="M17" s="296">
        <v>42243.58</v>
      </c>
    </row>
    <row r="18" spans="1:13">
      <c r="A18" s="92" t="s">
        <v>32</v>
      </c>
      <c r="B18" s="296">
        <v>1</v>
      </c>
      <c r="C18" s="296">
        <v>1</v>
      </c>
      <c r="D18" s="296">
        <v>1</v>
      </c>
      <c r="E18" s="296">
        <v>1</v>
      </c>
      <c r="F18" s="296">
        <v>1</v>
      </c>
      <c r="G18" s="296">
        <v>1</v>
      </c>
      <c r="H18" s="296">
        <v>1</v>
      </c>
      <c r="I18" s="296">
        <v>1</v>
      </c>
      <c r="J18" s="296">
        <v>1</v>
      </c>
      <c r="K18" s="296">
        <v>1</v>
      </c>
      <c r="L18" s="296">
        <v>1</v>
      </c>
      <c r="M18" s="296">
        <v>1</v>
      </c>
    </row>
    <row r="19" spans="1:13">
      <c r="A19" s="92" t="s">
        <v>1</v>
      </c>
      <c r="B19" s="296">
        <v>3455.19</v>
      </c>
      <c r="C19" s="296">
        <v>3710.21</v>
      </c>
      <c r="D19" s="296">
        <v>3837.73</v>
      </c>
      <c r="E19" s="296">
        <v>3965.24</v>
      </c>
      <c r="F19" s="296">
        <v>4092.75</v>
      </c>
      <c r="G19" s="296">
        <v>4220.2700000000004</v>
      </c>
      <c r="H19" s="296">
        <v>4347.78</v>
      </c>
      <c r="I19" s="296">
        <v>4196.6400000000003</v>
      </c>
      <c r="J19" s="296">
        <v>4196.6400000000003</v>
      </c>
      <c r="K19" s="296">
        <v>4196.6400000000003</v>
      </c>
      <c r="L19" s="296">
        <v>4196.6400000000003</v>
      </c>
      <c r="M19" s="296">
        <v>4196.6400000000003</v>
      </c>
    </row>
    <row r="20" spans="1:13">
      <c r="A20" s="92" t="s">
        <v>23</v>
      </c>
      <c r="B20" s="296">
        <v>3305.17</v>
      </c>
      <c r="C20" s="296">
        <v>3375.53</v>
      </c>
      <c r="D20" s="296">
        <v>2550.0700000000002</v>
      </c>
      <c r="E20" s="296">
        <v>2185.0700000000002</v>
      </c>
      <c r="F20" s="296">
        <v>2185.0700000000002</v>
      </c>
      <c r="G20" s="296">
        <v>2185.0700000000002</v>
      </c>
      <c r="H20" s="296">
        <v>2185.0700000000002</v>
      </c>
      <c r="I20" s="296">
        <v>2185.0700000000002</v>
      </c>
      <c r="J20" s="296">
        <v>2185.0700000000002</v>
      </c>
      <c r="K20" s="296">
        <v>2185.0700000000002</v>
      </c>
      <c r="L20" s="296">
        <v>2185.0700000000002</v>
      </c>
      <c r="M20" s="296">
        <v>2185.0700000000002</v>
      </c>
    </row>
    <row r="23" spans="1:13">
      <c r="A23" s="13" t="s">
        <v>2894</v>
      </c>
    </row>
  </sheetData>
  <hyperlinks>
    <hyperlink ref="P4" location="Content!A1" display="Back to content page" xr:uid="{E7676DD8-A1BA-4C14-BD9D-DC2826D59BFF}"/>
  </hyperlinks>
  <pageMargins left="0.7" right="0.7" top="0.75" bottom="0.75" header="0.3" footer="0.3"/>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1-000000000000}">
  <sheetPr codeName="Sheet316"/>
  <dimension ref="B8:L9"/>
  <sheetViews>
    <sheetView topLeftCell="A4" workbookViewId="0">
      <selection activeCell="D126" sqref="A1:XFD1048576"/>
    </sheetView>
  </sheetViews>
  <sheetFormatPr defaultColWidth="9.26953125" defaultRowHeight="14.5"/>
  <cols>
    <col min="2" max="2" width="9.7265625" customWidth="1"/>
  </cols>
  <sheetData>
    <row r="8" spans="2:12" ht="58.5">
      <c r="B8" s="986">
        <v>4.2</v>
      </c>
      <c r="C8" s="986"/>
      <c r="D8" s="986"/>
      <c r="E8" s="986"/>
      <c r="F8" s="986"/>
      <c r="G8" s="986"/>
      <c r="H8" s="986"/>
      <c r="I8" s="986"/>
      <c r="J8" s="986"/>
      <c r="K8" s="986"/>
      <c r="L8" s="986"/>
    </row>
    <row r="9" spans="2:12" ht="58.5">
      <c r="B9" s="986" t="s">
        <v>501</v>
      </c>
      <c r="C9" s="986"/>
      <c r="D9" s="986"/>
      <c r="E9" s="986"/>
      <c r="F9" s="986"/>
      <c r="G9" s="986"/>
      <c r="H9" s="986"/>
      <c r="I9" s="986"/>
      <c r="J9" s="986"/>
      <c r="K9" s="986"/>
      <c r="L9" s="986"/>
    </row>
  </sheetData>
  <mergeCells count="2">
    <mergeCell ref="B8:L8"/>
    <mergeCell ref="B9:L9"/>
  </mergeCells>
  <pageMargins left="0.7" right="0.7" top="0.75" bottom="0.75" header="0.3" footer="0.3"/>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1-000000000000}">
  <sheetPr codeName="Sheet317"/>
  <dimension ref="A1:AC25"/>
  <sheetViews>
    <sheetView topLeftCell="K1" workbookViewId="0">
      <selection activeCell="B5" sqref="B5:Z20"/>
    </sheetView>
  </sheetViews>
  <sheetFormatPr defaultRowHeight="14.5"/>
  <cols>
    <col min="1" max="1" width="33.7265625" customWidth="1"/>
    <col min="2" max="3" width="8.26953125" customWidth="1"/>
    <col min="4" max="4" width="11.26953125" customWidth="1"/>
    <col min="5" max="6" width="7" customWidth="1"/>
    <col min="7" max="8" width="8.26953125" customWidth="1"/>
    <col min="9" max="13" width="7" customWidth="1"/>
  </cols>
  <sheetData>
    <row r="1" spans="1:29">
      <c r="A1" s="18" t="s">
        <v>3223</v>
      </c>
      <c r="B1" s="17"/>
      <c r="C1" s="17"/>
      <c r="D1" s="17"/>
      <c r="E1" s="17"/>
      <c r="F1" s="17"/>
      <c r="G1" s="17"/>
      <c r="H1" s="17"/>
    </row>
    <row r="2" spans="1:29">
      <c r="A2" s="17"/>
      <c r="B2" s="17"/>
      <c r="C2" s="17"/>
      <c r="D2" s="17"/>
      <c r="E2" s="17"/>
      <c r="F2" s="17"/>
      <c r="G2" s="17"/>
      <c r="H2" s="17"/>
    </row>
    <row r="3" spans="1:29">
      <c r="A3" s="219"/>
      <c r="B3" s="1002" t="s">
        <v>2946</v>
      </c>
      <c r="C3" s="1002"/>
      <c r="D3" s="1002"/>
      <c r="E3" s="1002"/>
      <c r="F3" s="1002"/>
      <c r="G3" s="1002"/>
      <c r="H3" s="1002"/>
      <c r="I3" s="1002"/>
      <c r="J3" s="1002"/>
      <c r="K3" s="1002"/>
      <c r="L3" s="1002"/>
      <c r="M3" s="1002"/>
      <c r="N3" s="1002"/>
      <c r="O3" s="1002"/>
      <c r="P3" s="1002"/>
      <c r="Q3" s="1002"/>
      <c r="R3" s="1002"/>
      <c r="S3" s="1002"/>
      <c r="T3" s="1002"/>
      <c r="U3" s="1002"/>
      <c r="V3" s="1002"/>
      <c r="W3" s="1002"/>
      <c r="X3" s="1002"/>
      <c r="Y3" s="1002"/>
      <c r="Z3" s="315"/>
      <c r="AC3" s="1" t="s">
        <v>528</v>
      </c>
    </row>
    <row r="4" spans="1:29">
      <c r="A4" s="219" t="s">
        <v>14</v>
      </c>
      <c r="B4" s="3">
        <v>2000</v>
      </c>
      <c r="C4" s="3">
        <v>2001</v>
      </c>
      <c r="D4" s="3">
        <v>2002</v>
      </c>
      <c r="E4" s="3">
        <v>2003</v>
      </c>
      <c r="F4" s="3">
        <v>2004</v>
      </c>
      <c r="G4" s="3">
        <v>2005</v>
      </c>
      <c r="H4" s="3">
        <v>2006</v>
      </c>
      <c r="I4" s="3">
        <v>2007</v>
      </c>
      <c r="J4" s="3">
        <v>2008</v>
      </c>
      <c r="K4" s="3">
        <v>2009</v>
      </c>
      <c r="L4" s="3">
        <v>2010</v>
      </c>
      <c r="M4" s="3">
        <v>2011</v>
      </c>
      <c r="N4" s="3">
        <v>2012</v>
      </c>
      <c r="O4" s="3">
        <v>2013</v>
      </c>
      <c r="P4" s="3">
        <v>2014</v>
      </c>
      <c r="Q4" s="3">
        <v>2015</v>
      </c>
      <c r="R4" s="3">
        <v>2016</v>
      </c>
      <c r="S4" s="3">
        <v>2017</v>
      </c>
      <c r="T4" s="3">
        <v>2018</v>
      </c>
      <c r="U4" s="3">
        <v>2019</v>
      </c>
      <c r="V4" s="3">
        <v>2020</v>
      </c>
      <c r="W4" s="3">
        <v>2021</v>
      </c>
      <c r="X4" s="3">
        <v>2022</v>
      </c>
      <c r="Y4" s="3">
        <v>2023</v>
      </c>
      <c r="Z4" s="3">
        <v>2024</v>
      </c>
    </row>
    <row r="5" spans="1:29">
      <c r="A5" s="92" t="s">
        <v>13</v>
      </c>
      <c r="B5" s="192" t="s">
        <v>7</v>
      </c>
      <c r="C5" s="192" t="s">
        <v>7</v>
      </c>
      <c r="D5" s="192">
        <v>118.74260157828962</v>
      </c>
      <c r="E5" s="192">
        <v>83.179712102081794</v>
      </c>
      <c r="F5" s="297">
        <v>32.867948633611036</v>
      </c>
      <c r="G5" s="297">
        <v>22.311746860883332</v>
      </c>
      <c r="H5" s="297">
        <v>14.426640009237317</v>
      </c>
      <c r="I5" s="297">
        <v>14.505334337011249</v>
      </c>
      <c r="J5" s="297">
        <v>20.100512594233734</v>
      </c>
      <c r="K5" s="297">
        <v>17.680115021196997</v>
      </c>
      <c r="L5" s="297">
        <v>16.297854830408681</v>
      </c>
      <c r="M5" s="297">
        <v>6.7330496738233307</v>
      </c>
      <c r="N5" s="297">
        <v>12.740323041744858</v>
      </c>
      <c r="O5" s="192">
        <v>10.331512292159644</v>
      </c>
      <c r="P5" s="192">
        <v>7.016921490294223</v>
      </c>
      <c r="Q5" s="192">
        <v>5.8279686480775013</v>
      </c>
      <c r="R5" s="192">
        <v>33.48084639216188</v>
      </c>
      <c r="S5" s="192">
        <v>27.880232733291919</v>
      </c>
      <c r="T5" s="192">
        <v>15.866934414389974</v>
      </c>
      <c r="U5" s="192">
        <v>16.552411951577767</v>
      </c>
      <c r="V5" s="192">
        <v>27.330996311593481</v>
      </c>
      <c r="W5" s="192">
        <v>17.114505706919175</v>
      </c>
      <c r="X5" s="192">
        <v>24.123029126986268</v>
      </c>
      <c r="Y5" s="192">
        <v>21.858975944472661</v>
      </c>
      <c r="Z5" s="192">
        <v>31.963773422939852</v>
      </c>
    </row>
    <row r="6" spans="1:29">
      <c r="A6" s="92" t="s">
        <v>12</v>
      </c>
      <c r="B6" s="297">
        <v>4.696307431138778</v>
      </c>
      <c r="C6" s="297">
        <v>2.6262099393929557</v>
      </c>
      <c r="D6" s="297">
        <v>9.2697439575606193</v>
      </c>
      <c r="E6" s="297">
        <v>11.608643247944885</v>
      </c>
      <c r="F6" s="297">
        <v>4.7283066553999999</v>
      </c>
      <c r="G6" s="297">
        <v>5.3695324284000003</v>
      </c>
      <c r="H6" s="297">
        <v>12.4952125622367</v>
      </c>
      <c r="I6" s="297">
        <v>11.269044173972601</v>
      </c>
      <c r="J6" s="297">
        <v>20.2631377648589</v>
      </c>
      <c r="K6" s="297">
        <v>14.2984353135733</v>
      </c>
      <c r="L6" s="297">
        <v>3.64496382860324</v>
      </c>
      <c r="M6" s="297">
        <v>6.8532427893861652</v>
      </c>
      <c r="N6" s="297">
        <v>7.9541888172586965</v>
      </c>
      <c r="O6" s="297">
        <v>5.4332576909426544</v>
      </c>
      <c r="P6" s="297">
        <v>3.0222375426771069</v>
      </c>
      <c r="Q6" s="297">
        <v>1.3393953505723293</v>
      </c>
      <c r="R6" s="297">
        <v>2.6789657571410666</v>
      </c>
      <c r="S6" s="297">
        <v>3.4335418117589502</v>
      </c>
      <c r="T6" s="297">
        <v>-0.49407844118460426</v>
      </c>
      <c r="U6" s="297">
        <v>1.4117697297706455</v>
      </c>
      <c r="V6" s="297">
        <v>3.7213464747061056</v>
      </c>
      <c r="W6" s="297">
        <v>5.950681825068119</v>
      </c>
      <c r="X6" s="297">
        <v>11.130958413945757</v>
      </c>
      <c r="Y6" s="297">
        <v>11.891821562201825</v>
      </c>
      <c r="Z6" s="297">
        <v>4.8495681575513876</v>
      </c>
    </row>
    <row r="7" spans="1:29">
      <c r="A7" s="92" t="s">
        <v>483</v>
      </c>
      <c r="B7" s="192" t="s">
        <v>7</v>
      </c>
      <c r="C7" s="192" t="s">
        <v>7</v>
      </c>
      <c r="D7" s="192" t="s">
        <v>7</v>
      </c>
      <c r="E7" s="192" t="s">
        <v>7</v>
      </c>
      <c r="F7" s="192" t="s">
        <v>7</v>
      </c>
      <c r="G7" s="192" t="s">
        <v>7</v>
      </c>
      <c r="H7" s="192" t="s">
        <v>7</v>
      </c>
      <c r="I7" s="192" t="s">
        <v>7</v>
      </c>
      <c r="J7" s="192" t="s">
        <v>7</v>
      </c>
      <c r="K7" s="192" t="s">
        <v>7</v>
      </c>
      <c r="L7" s="192" t="s">
        <v>7</v>
      </c>
      <c r="M7" s="192">
        <v>2.0276005905092802</v>
      </c>
      <c r="N7" s="192">
        <v>5.3403516099137107</v>
      </c>
      <c r="O7" s="192">
        <v>0.40053145250027455</v>
      </c>
      <c r="P7" s="192">
        <v>2.0626878819496142</v>
      </c>
      <c r="Q7" s="192">
        <v>1.6396609616521118</v>
      </c>
      <c r="R7" s="192">
        <v>2.5866369187101697</v>
      </c>
      <c r="S7" s="192">
        <v>0.81711687303874214</v>
      </c>
      <c r="T7" s="192">
        <v>2.4694385091667215</v>
      </c>
      <c r="U7" s="192">
        <v>4.9061400618509481</v>
      </c>
      <c r="V7" s="192">
        <v>0.24375900354067426</v>
      </c>
      <c r="W7" s="192">
        <v>0.15074475006318266</v>
      </c>
      <c r="X7" s="192">
        <v>12.7</v>
      </c>
      <c r="Y7" s="192">
        <v>15.318146111547534</v>
      </c>
      <c r="Z7" s="192">
        <v>7.1525885558583155</v>
      </c>
    </row>
    <row r="8" spans="1:29">
      <c r="A8" s="92" t="s">
        <v>89</v>
      </c>
      <c r="B8" s="192" t="s">
        <v>7</v>
      </c>
      <c r="C8" s="192" t="s">
        <v>7</v>
      </c>
      <c r="D8" s="192" t="s">
        <v>7</v>
      </c>
      <c r="E8" s="192" t="s">
        <v>7</v>
      </c>
      <c r="F8" s="192" t="s">
        <v>7</v>
      </c>
      <c r="G8" s="192" t="s">
        <v>7</v>
      </c>
      <c r="H8" s="192" t="s">
        <v>7</v>
      </c>
      <c r="I8" s="192" t="s">
        <v>7</v>
      </c>
      <c r="J8" s="192" t="s">
        <v>7</v>
      </c>
      <c r="K8" s="192" t="s">
        <v>7</v>
      </c>
      <c r="L8" s="192" t="s">
        <v>7</v>
      </c>
      <c r="M8" s="192">
        <v>5.3</v>
      </c>
      <c r="N8" s="297">
        <v>4.2</v>
      </c>
      <c r="O8" s="297">
        <v>0.87129084111965405</v>
      </c>
      <c r="P8" s="297">
        <v>1.37760764245405</v>
      </c>
      <c r="Q8" s="297">
        <v>0.83051775679046103</v>
      </c>
      <c r="R8" s="297">
        <v>2.97520736854691</v>
      </c>
      <c r="S8" s="297">
        <v>30.454269275297602</v>
      </c>
      <c r="T8" s="297">
        <v>31.689755140934</v>
      </c>
      <c r="U8" s="297">
        <v>5.6878679341415301</v>
      </c>
      <c r="V8" s="297">
        <v>12.8018742679093</v>
      </c>
      <c r="W8" s="297">
        <v>6.61966613885079</v>
      </c>
      <c r="X8" s="297">
        <v>7.8236601442256202</v>
      </c>
      <c r="Y8" s="297">
        <v>10.9914659234426</v>
      </c>
      <c r="Z8" s="297">
        <v>16.3677539622404</v>
      </c>
    </row>
    <row r="9" spans="1:29">
      <c r="A9" s="92" t="s">
        <v>482</v>
      </c>
      <c r="B9" s="192" t="s">
        <v>7</v>
      </c>
      <c r="C9" s="192" t="s">
        <v>7</v>
      </c>
      <c r="D9" s="192" t="s">
        <v>7</v>
      </c>
      <c r="E9" s="192" t="s">
        <v>7</v>
      </c>
      <c r="F9" s="192" t="s">
        <v>7</v>
      </c>
      <c r="G9" s="192" t="s">
        <v>7</v>
      </c>
      <c r="H9" s="192" t="s">
        <v>7</v>
      </c>
      <c r="I9" s="297">
        <v>16.593499613231852</v>
      </c>
      <c r="J9" s="297">
        <v>18.914398911258356</v>
      </c>
      <c r="K9" s="297">
        <v>10.234928861368676</v>
      </c>
      <c r="L9" s="297">
        <v>0.42642465331871415</v>
      </c>
      <c r="M9" s="297">
        <v>5.9484578600500484</v>
      </c>
      <c r="N9" s="297">
        <v>13.113501989001293</v>
      </c>
      <c r="O9" s="297">
        <v>5.6869030582395874</v>
      </c>
      <c r="P9" s="297">
        <v>6.3</v>
      </c>
      <c r="Q9" s="297">
        <v>4.2</v>
      </c>
      <c r="R9" s="297">
        <v>15.024737290726485</v>
      </c>
      <c r="S9" s="297">
        <v>8.1105028675344517</v>
      </c>
      <c r="T9" s="297">
        <v>-3.4125826974434892E-2</v>
      </c>
      <c r="U9" s="297">
        <v>2.1510564294552594</v>
      </c>
      <c r="V9" s="297">
        <v>4.2785522647772574</v>
      </c>
      <c r="W9" s="297">
        <v>4.7551688432361914</v>
      </c>
      <c r="X9" s="297">
        <v>8.4967212162896431</v>
      </c>
      <c r="Y9" s="297">
        <v>12.800565793708778</v>
      </c>
      <c r="Z9" s="297">
        <v>3.9189259828296907</v>
      </c>
    </row>
    <row r="10" spans="1:29">
      <c r="A10" s="92" t="s">
        <v>11</v>
      </c>
      <c r="B10" s="192" t="s">
        <v>7</v>
      </c>
      <c r="C10" s="192" t="s">
        <v>7</v>
      </c>
      <c r="D10" s="297">
        <v>26.3</v>
      </c>
      <c r="E10" s="297">
        <v>5.0999999999999996</v>
      </c>
      <c r="F10" s="297">
        <v>4.0999999999999996</v>
      </c>
      <c r="G10" s="297">
        <v>2.7</v>
      </c>
      <c r="H10" s="297">
        <v>9</v>
      </c>
      <c r="I10" s="297">
        <v>14</v>
      </c>
      <c r="J10" s="297">
        <v>15.7</v>
      </c>
      <c r="K10" s="297">
        <v>9.4</v>
      </c>
      <c r="L10" s="297">
        <v>4</v>
      </c>
      <c r="M10" s="297">
        <v>7</v>
      </c>
      <c r="N10" s="297">
        <v>9.8000000000000007</v>
      </c>
      <c r="O10" s="297">
        <v>5.4</v>
      </c>
      <c r="P10" s="297">
        <v>5.3</v>
      </c>
      <c r="Q10" s="297">
        <v>6.1</v>
      </c>
      <c r="R10" s="297">
        <v>11.9</v>
      </c>
      <c r="S10" s="297">
        <v>6.942706595208481</v>
      </c>
      <c r="T10" s="297">
        <v>5.1766652858715982</v>
      </c>
      <c r="U10" s="297">
        <v>6.8244978612380072</v>
      </c>
      <c r="V10" s="297">
        <v>10.300681606178495</v>
      </c>
      <c r="W10" s="297">
        <v>9.6364593018702891</v>
      </c>
      <c r="X10" s="297">
        <v>8.8454133334806588</v>
      </c>
      <c r="Y10" s="297">
        <v>8.2994302780759366</v>
      </c>
      <c r="Z10" s="297">
        <v>8.6999999999999993</v>
      </c>
    </row>
    <row r="11" spans="1:29">
      <c r="A11" s="92" t="s">
        <v>10</v>
      </c>
      <c r="B11" s="192" t="s">
        <v>101</v>
      </c>
      <c r="C11" s="192" t="s">
        <v>101</v>
      </c>
      <c r="D11" s="192" t="s">
        <v>101</v>
      </c>
      <c r="E11" s="192" t="s">
        <v>101</v>
      </c>
      <c r="F11" s="192" t="s">
        <v>101</v>
      </c>
      <c r="G11" s="192" t="s">
        <v>101</v>
      </c>
      <c r="H11" s="192" t="s">
        <v>101</v>
      </c>
      <c r="I11" s="192" t="s">
        <v>101</v>
      </c>
      <c r="J11" s="192" t="s">
        <v>101</v>
      </c>
      <c r="K11" s="192" t="s">
        <v>101</v>
      </c>
      <c r="L11" s="192">
        <v>7.08</v>
      </c>
      <c r="M11" s="192">
        <v>12.66</v>
      </c>
      <c r="N11" s="192">
        <v>5.15</v>
      </c>
      <c r="O11" s="192">
        <v>4.95</v>
      </c>
      <c r="P11" s="192">
        <v>5.4</v>
      </c>
      <c r="Q11" s="192">
        <v>6.52</v>
      </c>
      <c r="R11" s="192">
        <v>6.39</v>
      </c>
      <c r="S11" s="192">
        <v>9.3000000000000007</v>
      </c>
      <c r="T11" s="192">
        <v>10.7</v>
      </c>
      <c r="U11" s="192">
        <v>4.8</v>
      </c>
      <c r="V11" s="192">
        <v>3.8</v>
      </c>
      <c r="W11" s="192">
        <v>7.4</v>
      </c>
      <c r="X11" s="192">
        <v>9.5</v>
      </c>
      <c r="Y11" s="192">
        <v>12.01</v>
      </c>
      <c r="Z11" s="192">
        <v>6.9215448607377272</v>
      </c>
    </row>
    <row r="12" spans="1:29">
      <c r="A12" s="92" t="s">
        <v>9</v>
      </c>
      <c r="B12" s="192" t="s">
        <v>7</v>
      </c>
      <c r="C12" s="192" t="s">
        <v>7</v>
      </c>
      <c r="D12" s="192" t="s">
        <v>7</v>
      </c>
      <c r="E12" s="192" t="s">
        <v>7</v>
      </c>
      <c r="F12" s="192" t="s">
        <v>7</v>
      </c>
      <c r="G12" s="192" t="s">
        <v>7</v>
      </c>
      <c r="H12" s="192" t="s">
        <v>7</v>
      </c>
      <c r="I12" s="192" t="s">
        <v>7</v>
      </c>
      <c r="J12" s="192" t="s">
        <v>7</v>
      </c>
      <c r="K12" s="192" t="s">
        <v>7</v>
      </c>
      <c r="L12" s="192">
        <v>5.1027534589366708</v>
      </c>
      <c r="M12" s="192">
        <v>3.1716985200449077</v>
      </c>
      <c r="N12" s="192">
        <v>18.888562593358493</v>
      </c>
      <c r="O12" s="297">
        <v>23.3</v>
      </c>
      <c r="P12" s="297">
        <v>21.2</v>
      </c>
      <c r="Q12" s="297">
        <v>23.9</v>
      </c>
      <c r="R12" s="297">
        <v>26.634251755807668</v>
      </c>
      <c r="S12" s="297">
        <v>10.244857417402997</v>
      </c>
      <c r="T12" s="297">
        <v>9.7533024975983817</v>
      </c>
      <c r="U12" s="297">
        <v>14.319765259250229</v>
      </c>
      <c r="V12" s="297">
        <v>13.027191858202158</v>
      </c>
      <c r="W12" s="297">
        <v>11.386250362501094</v>
      </c>
      <c r="X12" s="297">
        <v>26.656197368066724</v>
      </c>
      <c r="Y12" s="297">
        <v>37.127518977937576</v>
      </c>
      <c r="Z12" s="297">
        <v>40.200000000000003</v>
      </c>
    </row>
    <row r="13" spans="1:29">
      <c r="A13" s="92" t="s">
        <v>8</v>
      </c>
      <c r="B13" s="192" t="s">
        <v>7</v>
      </c>
      <c r="C13" s="192" t="s">
        <v>7</v>
      </c>
      <c r="D13" s="192" t="s">
        <v>7</v>
      </c>
      <c r="E13" s="192" t="s">
        <v>7</v>
      </c>
      <c r="F13" s="297">
        <v>6.2411459153155988</v>
      </c>
      <c r="G13" s="297">
        <v>5.8</v>
      </c>
      <c r="H13" s="297">
        <v>10</v>
      </c>
      <c r="I13" s="297">
        <v>15.6</v>
      </c>
      <c r="J13" s="297">
        <v>15.8</v>
      </c>
      <c r="K13" s="297">
        <v>4.0999999999999996</v>
      </c>
      <c r="L13" s="297">
        <v>3.7</v>
      </c>
      <c r="M13" s="297">
        <v>5.8</v>
      </c>
      <c r="N13" s="297">
        <v>2.2000000000000002</v>
      </c>
      <c r="O13" s="297">
        <v>3.4</v>
      </c>
      <c r="P13" s="297">
        <v>4.616404219880053</v>
      </c>
      <c r="Q13" s="297">
        <v>3.2138837737691688</v>
      </c>
      <c r="R13" s="297">
        <v>1.1000000000000001</v>
      </c>
      <c r="S13" s="297">
        <v>3.7</v>
      </c>
      <c r="T13" s="297">
        <v>5.8</v>
      </c>
      <c r="U13" s="297">
        <v>0.7</v>
      </c>
      <c r="V13" s="297">
        <v>6.2</v>
      </c>
      <c r="W13" s="297">
        <v>4.3</v>
      </c>
      <c r="X13" s="297">
        <v>14.8</v>
      </c>
      <c r="Y13" s="297">
        <v>7.8</v>
      </c>
      <c r="Z13" s="297">
        <v>8.1667352198805787</v>
      </c>
    </row>
    <row r="14" spans="1:29">
      <c r="A14" s="92" t="s">
        <v>6</v>
      </c>
      <c r="B14" s="192">
        <v>7.4507368218766032</v>
      </c>
      <c r="C14" s="192">
        <v>10.645830754855723</v>
      </c>
      <c r="D14" s="192">
        <v>19.549715043996102</v>
      </c>
      <c r="E14" s="192">
        <v>12.490604878385383</v>
      </c>
      <c r="F14" s="297">
        <v>10.847733175694827</v>
      </c>
      <c r="G14" s="297">
        <v>5.43991790971738</v>
      </c>
      <c r="H14" s="297">
        <v>17.04667286836677</v>
      </c>
      <c r="I14" s="297">
        <v>10.307372247406704</v>
      </c>
      <c r="J14" s="297">
        <v>18.850885188565798</v>
      </c>
      <c r="K14" s="297">
        <v>7.0177476219972732</v>
      </c>
      <c r="L14" s="297">
        <v>15.32</v>
      </c>
      <c r="M14" s="297">
        <v>13.18</v>
      </c>
      <c r="N14" s="297">
        <v>3.13</v>
      </c>
      <c r="O14" s="192">
        <v>5.35</v>
      </c>
      <c r="P14" s="192">
        <v>3.83</v>
      </c>
      <c r="Q14" s="192">
        <v>5.22</v>
      </c>
      <c r="R14" s="192">
        <v>31.83</v>
      </c>
      <c r="S14" s="192">
        <v>16.39</v>
      </c>
      <c r="T14" s="192">
        <v>0.01</v>
      </c>
      <c r="U14" s="192">
        <v>3.28</v>
      </c>
      <c r="V14" s="192">
        <v>7.6</v>
      </c>
      <c r="W14" s="192">
        <v>10.94</v>
      </c>
      <c r="X14" s="192">
        <v>14.09</v>
      </c>
      <c r="Y14" s="192">
        <v>10.77</v>
      </c>
      <c r="Z14" s="192">
        <v>6.2</v>
      </c>
    </row>
    <row r="15" spans="1:29">
      <c r="A15" s="92" t="s">
        <v>5</v>
      </c>
      <c r="B15" s="192" t="s">
        <v>7</v>
      </c>
      <c r="C15" s="192" t="s">
        <v>7</v>
      </c>
      <c r="D15" s="192" t="s">
        <v>7</v>
      </c>
      <c r="E15" s="297">
        <v>9.3010300396821837</v>
      </c>
      <c r="F15" s="297">
        <v>0.97851662055805733</v>
      </c>
      <c r="G15" s="297">
        <v>1.3264737693379434</v>
      </c>
      <c r="H15" s="297">
        <v>6.4841511992663809</v>
      </c>
      <c r="I15" s="297">
        <v>11.880674361486049</v>
      </c>
      <c r="J15" s="297">
        <v>16.75805295236189</v>
      </c>
      <c r="K15" s="297">
        <v>10.682609269788825</v>
      </c>
      <c r="L15" s="297">
        <v>3.1899188572177679</v>
      </c>
      <c r="M15" s="297">
        <v>4.9254723686225264</v>
      </c>
      <c r="N15" s="297">
        <v>9.0653555519452649</v>
      </c>
      <c r="O15" s="297">
        <v>6.5134820566510285</v>
      </c>
      <c r="P15" s="297">
        <v>8.2750448285498752</v>
      </c>
      <c r="Q15" s="297">
        <v>5.6370164072855635</v>
      </c>
      <c r="R15" s="297">
        <v>10.751723429859767</v>
      </c>
      <c r="S15" s="297">
        <v>5.6869731934521264</v>
      </c>
      <c r="T15" s="297">
        <v>3.1958432162935204</v>
      </c>
      <c r="U15" s="297">
        <v>4.3025040152382701</v>
      </c>
      <c r="V15" s="297">
        <v>5.2287272189982739</v>
      </c>
      <c r="W15" s="297">
        <v>5.7355919833748716</v>
      </c>
      <c r="X15" s="297">
        <v>7.651665308267642</v>
      </c>
      <c r="Y15" s="297">
        <v>11.38143412196017</v>
      </c>
      <c r="Z15" s="297">
        <v>5.2223067224102335</v>
      </c>
    </row>
    <row r="16" spans="1:29">
      <c r="A16" s="92" t="s">
        <v>4</v>
      </c>
      <c r="B16" s="192" t="s">
        <v>7</v>
      </c>
      <c r="C16" s="192" t="s">
        <v>7</v>
      </c>
      <c r="D16" s="192" t="s">
        <v>7</v>
      </c>
      <c r="E16" s="192" t="s">
        <v>7</v>
      </c>
      <c r="F16" s="192" t="s">
        <v>7</v>
      </c>
      <c r="G16" s="192" t="s">
        <v>7</v>
      </c>
      <c r="H16" s="192" t="s">
        <v>7</v>
      </c>
      <c r="I16" s="192" t="s">
        <v>7</v>
      </c>
      <c r="J16" s="192">
        <v>50.844566270978788</v>
      </c>
      <c r="K16" s="192">
        <v>37.54308975957224</v>
      </c>
      <c r="L16" s="192">
        <v>-3.8</v>
      </c>
      <c r="M16" s="192">
        <v>4.2</v>
      </c>
      <c r="N16" s="192">
        <v>6</v>
      </c>
      <c r="O16" s="192">
        <v>6.8</v>
      </c>
      <c r="P16" s="192">
        <v>0.5</v>
      </c>
      <c r="Q16" s="192">
        <v>0.5</v>
      </c>
      <c r="R16" s="297">
        <v>2.8928248433435222E-2</v>
      </c>
      <c r="S16" s="297">
        <v>0.3</v>
      </c>
      <c r="T16" s="297">
        <v>-0.1</v>
      </c>
      <c r="U16" s="297">
        <v>0</v>
      </c>
      <c r="V16" s="297">
        <v>2.5</v>
      </c>
      <c r="W16" s="297">
        <v>14.565739094352793</v>
      </c>
      <c r="X16" s="297">
        <v>1.3916645195665609</v>
      </c>
      <c r="Y16" s="297">
        <v>-0.9</v>
      </c>
      <c r="Z16" s="297">
        <v>-0.3</v>
      </c>
    </row>
    <row r="17" spans="1:26">
      <c r="A17" s="92" t="s">
        <v>3</v>
      </c>
      <c r="B17" s="192" t="s">
        <v>7</v>
      </c>
      <c r="C17" s="192" t="s">
        <v>7</v>
      </c>
      <c r="D17" s="192" t="s">
        <v>7</v>
      </c>
      <c r="E17" s="192" t="s">
        <v>7</v>
      </c>
      <c r="F17" s="192" t="s">
        <v>7</v>
      </c>
      <c r="G17" s="192" t="s">
        <v>7</v>
      </c>
      <c r="H17" s="192" t="s">
        <v>7</v>
      </c>
      <c r="I17" s="192" t="s">
        <v>7</v>
      </c>
      <c r="J17" s="192" t="s">
        <v>7</v>
      </c>
      <c r="K17" s="297">
        <v>9.6</v>
      </c>
      <c r="L17" s="297">
        <v>1.3</v>
      </c>
      <c r="M17" s="297">
        <v>7.2</v>
      </c>
      <c r="N17" s="297">
        <v>7.1</v>
      </c>
      <c r="O17" s="297">
        <v>5.6</v>
      </c>
      <c r="P17" s="297">
        <v>7.7</v>
      </c>
      <c r="Q17" s="297">
        <v>5</v>
      </c>
      <c r="R17" s="297">
        <v>10.5</v>
      </c>
      <c r="S17" s="297">
        <v>6.9</v>
      </c>
      <c r="T17" s="297">
        <v>3.6</v>
      </c>
      <c r="U17" s="297">
        <v>3.5</v>
      </c>
      <c r="V17" s="297">
        <v>4.5</v>
      </c>
      <c r="W17" s="297">
        <v>6.2</v>
      </c>
      <c r="X17" s="297">
        <v>9.1999999999999993</v>
      </c>
      <c r="Y17" s="297">
        <v>10.7</v>
      </c>
      <c r="Z17" s="297">
        <v>4.5999999999999996</v>
      </c>
    </row>
    <row r="18" spans="1:26">
      <c r="A18" s="92" t="s">
        <v>32</v>
      </c>
      <c r="B18" s="192" t="s">
        <v>7</v>
      </c>
      <c r="C18" s="192" t="s">
        <v>7</v>
      </c>
      <c r="D18" s="297">
        <v>7.1468588900686569</v>
      </c>
      <c r="E18" s="297">
        <v>6.5504899543690271</v>
      </c>
      <c r="F18" s="297">
        <v>8.2520093867656783</v>
      </c>
      <c r="G18" s="297">
        <v>4.7140453443471841</v>
      </c>
      <c r="H18" s="297">
        <v>7.0157581573659087</v>
      </c>
      <c r="I18" s="297">
        <v>6.9946639488661333</v>
      </c>
      <c r="J18" s="297">
        <v>12.684920168038758</v>
      </c>
      <c r="K18" s="297">
        <v>15.885611618505763</v>
      </c>
      <c r="L18" s="297">
        <v>7.9975911764754954</v>
      </c>
      <c r="M18" s="297">
        <v>15.972553685591141</v>
      </c>
      <c r="N18" s="297">
        <v>20.590425665510171</v>
      </c>
      <c r="O18" s="297">
        <v>8.4695002354076685</v>
      </c>
      <c r="P18" s="297">
        <v>7.430432851609714</v>
      </c>
      <c r="Q18" s="297">
        <v>8.6803661903113607</v>
      </c>
      <c r="R18" s="297">
        <v>7.2347430502083698</v>
      </c>
      <c r="S18" s="297">
        <v>9.1223740060747396</v>
      </c>
      <c r="T18" s="297">
        <v>2.9566213294160093</v>
      </c>
      <c r="U18" s="297">
        <v>2.8657804850696689</v>
      </c>
      <c r="V18" s="297">
        <v>4.1390055167511042</v>
      </c>
      <c r="W18" s="297">
        <v>4.213459380188822</v>
      </c>
      <c r="X18" s="297">
        <v>7.3162621418370044</v>
      </c>
      <c r="Y18" s="297">
        <v>6.8391720989427585</v>
      </c>
      <c r="Z18" s="297">
        <v>2.125149227112777</v>
      </c>
    </row>
    <row r="19" spans="1:26">
      <c r="A19" s="92" t="s">
        <v>1</v>
      </c>
      <c r="B19" s="192" t="s">
        <v>7</v>
      </c>
      <c r="C19" s="192" t="s">
        <v>7</v>
      </c>
      <c r="D19" s="192" t="s">
        <v>7</v>
      </c>
      <c r="E19" s="192" t="s">
        <v>7</v>
      </c>
      <c r="F19" s="192" t="s">
        <v>7</v>
      </c>
      <c r="G19" s="192" t="s">
        <v>7</v>
      </c>
      <c r="H19" s="192" t="s">
        <v>7</v>
      </c>
      <c r="I19" s="192" t="s">
        <v>7</v>
      </c>
      <c r="J19" s="192" t="s">
        <v>7</v>
      </c>
      <c r="K19" s="192" t="s">
        <v>7</v>
      </c>
      <c r="L19" s="192" t="s">
        <v>7</v>
      </c>
      <c r="M19" s="297">
        <v>4.8423416666666697</v>
      </c>
      <c r="N19" s="297">
        <v>7.0096583333333298</v>
      </c>
      <c r="O19" s="297">
        <v>6.5283666666666704</v>
      </c>
      <c r="P19" s="297">
        <v>7.2492416666666699</v>
      </c>
      <c r="Q19" s="297">
        <v>11.0658698766853</v>
      </c>
      <c r="R19" s="297">
        <v>21.288899914551099</v>
      </c>
      <c r="S19" s="297">
        <v>5.7610493973055998</v>
      </c>
      <c r="T19" s="297">
        <v>7.1422125000537298</v>
      </c>
      <c r="U19" s="297">
        <v>10.440583058570599</v>
      </c>
      <c r="V19" s="297">
        <v>16.2355857410064</v>
      </c>
      <c r="W19" s="297">
        <v>27.7819416666667</v>
      </c>
      <c r="X19" s="297">
        <v>13.186866666666701</v>
      </c>
      <c r="Y19" s="297">
        <v>12.4151333333333</v>
      </c>
      <c r="Z19" s="297">
        <v>16.66224166666667</v>
      </c>
    </row>
    <row r="20" spans="1:26">
      <c r="A20" s="92" t="s">
        <v>0</v>
      </c>
      <c r="B20" s="192" t="s">
        <v>7</v>
      </c>
      <c r="C20" s="192" t="s">
        <v>7</v>
      </c>
      <c r="D20" s="192" t="s">
        <v>7</v>
      </c>
      <c r="E20" s="192" t="s">
        <v>7</v>
      </c>
      <c r="F20" s="192" t="s">
        <v>7</v>
      </c>
      <c r="G20" s="192" t="s">
        <v>7</v>
      </c>
      <c r="H20" s="192" t="s">
        <v>7</v>
      </c>
      <c r="I20" s="192" t="s">
        <v>7</v>
      </c>
      <c r="J20" s="192" t="s">
        <v>7</v>
      </c>
      <c r="K20" s="192" t="s">
        <v>7</v>
      </c>
      <c r="L20" s="297">
        <v>3.9373135795079719</v>
      </c>
      <c r="M20" s="297">
        <v>3.9902374616566334</v>
      </c>
      <c r="N20" s="297">
        <v>4.6175187682044481</v>
      </c>
      <c r="O20" s="297">
        <v>1.6882983517293724</v>
      </c>
      <c r="P20" s="297">
        <v>-3.1178694876502959</v>
      </c>
      <c r="Q20" s="297">
        <v>-3.3412852281302605</v>
      </c>
      <c r="R20" s="297">
        <v>-3.2555862499151971</v>
      </c>
      <c r="S20" s="297">
        <v>2.5034022234728042</v>
      </c>
      <c r="T20" s="297">
        <v>14.848767279016855</v>
      </c>
      <c r="U20" s="297">
        <v>356.36264910875451</v>
      </c>
      <c r="V20" s="297">
        <v>601.00408491311953</v>
      </c>
      <c r="W20" s="297">
        <v>105.7989077004689</v>
      </c>
      <c r="X20" s="297">
        <v>227.10931315333818</v>
      </c>
      <c r="Y20" s="297">
        <v>37.812150089846398</v>
      </c>
      <c r="Z20" s="297">
        <v>3.7509336419407475</v>
      </c>
    </row>
    <row r="21" spans="1:26" s="17" customFormat="1" ht="14.25" customHeight="1">
      <c r="A21" s="44" t="s">
        <v>18</v>
      </c>
      <c r="B21" s="42"/>
      <c r="C21" s="42"/>
      <c r="D21" s="42"/>
      <c r="E21" s="42"/>
      <c r="F21" s="42"/>
    </row>
    <row r="22" spans="1:26" s="17" customFormat="1" ht="14">
      <c r="B22" s="42"/>
      <c r="C22" s="42"/>
      <c r="D22" s="42"/>
      <c r="E22" s="42"/>
      <c r="F22" s="42"/>
    </row>
    <row r="23" spans="1:26">
      <c r="A23" s="17"/>
      <c r="B23" s="42"/>
      <c r="C23" s="42"/>
      <c r="D23" s="42"/>
      <c r="E23" s="42"/>
      <c r="F23" s="42"/>
      <c r="G23" s="17"/>
      <c r="H23" s="17"/>
    </row>
    <row r="24" spans="1:26">
      <c r="A24" s="53" t="s">
        <v>102</v>
      </c>
      <c r="B24" s="42"/>
      <c r="C24" s="42"/>
      <c r="D24" s="42"/>
      <c r="E24" s="42"/>
      <c r="F24" s="42"/>
    </row>
    <row r="25" spans="1:26">
      <c r="B25" s="42"/>
      <c r="C25" s="42"/>
      <c r="D25" s="42"/>
      <c r="E25" s="42"/>
      <c r="F25" s="42"/>
    </row>
  </sheetData>
  <mergeCells count="1">
    <mergeCell ref="B3:Y3"/>
  </mergeCells>
  <conditionalFormatting sqref="B4:O19">
    <cfRule type="expression" dxfId="30" priority="1" stopIfTrue="1">
      <formula>ISNA(ACTIVECELL)</formula>
    </cfRule>
  </conditionalFormatting>
  <hyperlinks>
    <hyperlink ref="AC3" location="Content!A1" display="Back to content page" xr:uid="{00000000-0004-0000-3B01-000000000000}"/>
  </hyperlinks>
  <pageMargins left="0.7" right="0.7" top="0.75" bottom="0.75" header="0.3" footer="0.3"/>
  <pageSetup orientation="portrait" r:id="rId1"/>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1-000000000000}">
  <sheetPr codeName="Sheet318"/>
  <dimension ref="A1:AF25"/>
  <sheetViews>
    <sheetView workbookViewId="0">
      <selection activeCell="B4" sqref="B4:Z19"/>
    </sheetView>
  </sheetViews>
  <sheetFormatPr defaultRowHeight="14.5"/>
  <cols>
    <col min="1" max="1" width="32" customWidth="1"/>
  </cols>
  <sheetData>
    <row r="1" spans="1:32">
      <c r="A1" s="35" t="s">
        <v>3224</v>
      </c>
    </row>
    <row r="3" spans="1:32">
      <c r="A3" s="215" t="s">
        <v>14</v>
      </c>
      <c r="B3" s="3">
        <v>2000</v>
      </c>
      <c r="C3" s="3">
        <v>2001</v>
      </c>
      <c r="D3" s="3">
        <v>2002</v>
      </c>
      <c r="E3" s="3">
        <v>2003</v>
      </c>
      <c r="F3" s="3">
        <v>2004</v>
      </c>
      <c r="G3" s="3">
        <v>2005</v>
      </c>
      <c r="H3" s="3">
        <v>2006</v>
      </c>
      <c r="I3" s="3">
        <v>2007</v>
      </c>
      <c r="J3" s="3">
        <v>2008</v>
      </c>
      <c r="K3" s="3">
        <v>2009</v>
      </c>
      <c r="L3" s="3">
        <v>2010</v>
      </c>
      <c r="M3" s="3">
        <v>2011</v>
      </c>
      <c r="N3" s="3">
        <v>2012</v>
      </c>
      <c r="O3" s="214">
        <v>2013</v>
      </c>
      <c r="P3" s="214">
        <v>2014</v>
      </c>
      <c r="Q3" s="3">
        <v>2015</v>
      </c>
      <c r="R3" s="3">
        <v>2016</v>
      </c>
      <c r="S3" s="214">
        <v>2017</v>
      </c>
      <c r="T3" s="214">
        <v>2018</v>
      </c>
      <c r="U3" s="3">
        <v>2019</v>
      </c>
      <c r="V3" s="214">
        <v>2020</v>
      </c>
      <c r="W3" s="3">
        <v>2021</v>
      </c>
      <c r="X3" s="214">
        <v>2022</v>
      </c>
      <c r="Y3" s="3">
        <v>2023</v>
      </c>
      <c r="Z3" s="214">
        <v>2024</v>
      </c>
      <c r="AE3" s="44"/>
      <c r="AF3" s="44"/>
    </row>
    <row r="4" spans="1:32">
      <c r="A4" s="92" t="s">
        <v>13</v>
      </c>
      <c r="B4" s="487"/>
      <c r="C4" s="487"/>
      <c r="D4" s="487"/>
      <c r="E4" s="487"/>
      <c r="F4" s="487"/>
      <c r="G4" s="487"/>
      <c r="H4" s="487"/>
      <c r="I4" s="487">
        <v>15.6</v>
      </c>
      <c r="J4" s="487"/>
      <c r="K4" s="487"/>
      <c r="L4" s="487"/>
      <c r="M4" s="487"/>
      <c r="N4" s="487"/>
      <c r="O4" s="487"/>
      <c r="P4" s="487"/>
      <c r="Q4" s="487">
        <v>19</v>
      </c>
      <c r="R4" s="487"/>
      <c r="S4" s="487"/>
      <c r="T4" s="487"/>
      <c r="U4" s="487"/>
      <c r="V4" s="487"/>
      <c r="W4" s="487"/>
      <c r="X4" s="487"/>
      <c r="Y4" s="487"/>
      <c r="Z4" s="487"/>
      <c r="AB4" s="1" t="s">
        <v>528</v>
      </c>
    </row>
    <row r="5" spans="1:32">
      <c r="A5" s="92" t="s">
        <v>12</v>
      </c>
      <c r="B5" s="487">
        <v>11.1</v>
      </c>
      <c r="C5" s="487"/>
      <c r="D5" s="487"/>
      <c r="E5" s="487"/>
      <c r="F5" s="487"/>
      <c r="G5" s="487"/>
      <c r="H5" s="487"/>
      <c r="I5" s="487">
        <v>11.8</v>
      </c>
      <c r="J5" s="487"/>
      <c r="K5" s="487"/>
      <c r="L5" s="487"/>
      <c r="M5" s="487"/>
      <c r="N5" s="487"/>
      <c r="O5" s="487"/>
      <c r="P5" s="487"/>
      <c r="Q5" s="487"/>
      <c r="R5" s="487"/>
      <c r="S5" s="487"/>
      <c r="T5" s="487"/>
      <c r="U5" s="487"/>
      <c r="V5" s="487"/>
      <c r="W5" s="487"/>
      <c r="X5" s="487"/>
      <c r="Y5" s="487"/>
      <c r="Z5" s="487"/>
    </row>
    <row r="6" spans="1:32">
      <c r="A6" s="92" t="s">
        <v>483</v>
      </c>
      <c r="B6" s="487">
        <v>25.1</v>
      </c>
      <c r="C6" s="487"/>
      <c r="D6" s="487"/>
      <c r="E6" s="487"/>
      <c r="F6" s="487"/>
      <c r="G6" s="487"/>
      <c r="H6" s="487"/>
      <c r="I6" s="487"/>
      <c r="J6" s="487"/>
      <c r="K6" s="487"/>
      <c r="L6" s="487"/>
      <c r="M6" s="487"/>
      <c r="N6" s="487">
        <v>16.899999999999999</v>
      </c>
      <c r="O6" s="487"/>
      <c r="P6" s="487"/>
      <c r="Q6" s="487"/>
      <c r="R6" s="487"/>
      <c r="S6" s="487"/>
      <c r="T6" s="487"/>
      <c r="U6" s="487"/>
      <c r="V6" s="487"/>
      <c r="W6" s="487"/>
      <c r="X6" s="487"/>
      <c r="Y6" s="487"/>
      <c r="Z6" s="487"/>
    </row>
    <row r="7" spans="1:32">
      <c r="A7" s="28" t="s">
        <v>89</v>
      </c>
      <c r="B7" s="487"/>
      <c r="C7" s="487">
        <v>30.3</v>
      </c>
      <c r="D7" s="487"/>
      <c r="E7" s="487"/>
      <c r="F7" s="487"/>
      <c r="G7" s="487"/>
      <c r="H7" s="487"/>
      <c r="I7" s="487">
        <v>25.6</v>
      </c>
      <c r="J7" s="487"/>
      <c r="K7" s="487"/>
      <c r="L7" s="487">
        <v>24.2</v>
      </c>
      <c r="M7" s="487"/>
      <c r="N7" s="487"/>
      <c r="O7" s="487">
        <v>23.4</v>
      </c>
      <c r="P7" s="487"/>
      <c r="Q7" s="487"/>
      <c r="R7" s="487"/>
      <c r="S7" s="487">
        <v>23.1</v>
      </c>
      <c r="T7" s="487">
        <v>23.1</v>
      </c>
      <c r="U7" s="487"/>
      <c r="V7" s="487"/>
      <c r="W7" s="487"/>
      <c r="X7" s="487"/>
      <c r="Y7" s="487"/>
      <c r="Z7" s="487"/>
    </row>
    <row r="8" spans="1:32">
      <c r="A8" s="92" t="s">
        <v>482</v>
      </c>
      <c r="B8" s="487">
        <v>9.1</v>
      </c>
      <c r="C8" s="487"/>
      <c r="D8" s="487"/>
      <c r="E8" s="487"/>
      <c r="F8" s="487"/>
      <c r="G8" s="487"/>
      <c r="H8" s="487">
        <v>6</v>
      </c>
      <c r="I8" s="487"/>
      <c r="J8" s="487">
        <v>7.3</v>
      </c>
      <c r="K8" s="487"/>
      <c r="L8" s="487">
        <v>5.9</v>
      </c>
      <c r="M8" s="487"/>
      <c r="N8" s="487"/>
      <c r="O8" s="487"/>
      <c r="P8" s="487">
        <v>5.8</v>
      </c>
      <c r="Q8" s="487"/>
      <c r="R8" s="487"/>
      <c r="S8" s="487"/>
      <c r="T8" s="487"/>
      <c r="U8" s="487"/>
      <c r="V8" s="487"/>
      <c r="W8" s="487"/>
      <c r="X8" s="487"/>
      <c r="Y8" s="487"/>
      <c r="Z8" s="487"/>
    </row>
    <row r="9" spans="1:32">
      <c r="A9" s="92" t="s">
        <v>11</v>
      </c>
      <c r="B9" s="487"/>
      <c r="C9" s="487"/>
      <c r="D9" s="487"/>
      <c r="E9" s="487"/>
      <c r="F9" s="487">
        <v>16.600000000000001</v>
      </c>
      <c r="G9" s="487"/>
      <c r="H9" s="487"/>
      <c r="I9" s="487"/>
      <c r="J9" s="487"/>
      <c r="K9" s="487">
        <v>13.4</v>
      </c>
      <c r="L9" s="487"/>
      <c r="M9" s="487"/>
      <c r="N9" s="487"/>
      <c r="O9" s="487"/>
      <c r="P9" s="487">
        <v>10.5</v>
      </c>
      <c r="Q9" s="487"/>
      <c r="R9" s="487"/>
      <c r="S9" s="487"/>
      <c r="T9" s="487">
        <v>10.5</v>
      </c>
      <c r="U9" s="487">
        <v>10.5</v>
      </c>
      <c r="V9" s="487">
        <v>10.5</v>
      </c>
      <c r="W9" s="487">
        <v>10.5</v>
      </c>
      <c r="X9" s="487"/>
      <c r="Y9" s="487"/>
      <c r="Z9" s="487">
        <v>13</v>
      </c>
    </row>
    <row r="10" spans="1:32">
      <c r="A10" s="92" t="s">
        <v>10</v>
      </c>
      <c r="B10" s="487"/>
      <c r="C10" s="487"/>
      <c r="D10" s="487"/>
      <c r="E10" s="487"/>
      <c r="F10" s="487">
        <v>36.700000000000003</v>
      </c>
      <c r="G10" s="487"/>
      <c r="H10" s="487"/>
      <c r="I10" s="487"/>
      <c r="J10" s="487"/>
      <c r="K10" s="487"/>
      <c r="L10" s="487"/>
      <c r="M10" s="487"/>
      <c r="N10" s="487">
        <v>32.6</v>
      </c>
      <c r="O10" s="487"/>
      <c r="P10" s="487"/>
      <c r="Q10" s="487">
        <v>31.3</v>
      </c>
      <c r="R10" s="487">
        <v>32.1</v>
      </c>
      <c r="S10" s="487">
        <v>32.4</v>
      </c>
      <c r="T10" s="487">
        <v>26.4</v>
      </c>
      <c r="U10" s="487">
        <v>23.2</v>
      </c>
      <c r="V10" s="487"/>
      <c r="W10" s="487"/>
      <c r="X10" s="487"/>
      <c r="Y10" s="487"/>
      <c r="Z10" s="487"/>
    </row>
    <row r="11" spans="1:32">
      <c r="A11" s="92" t="s">
        <v>9</v>
      </c>
      <c r="B11" s="487">
        <v>21.5</v>
      </c>
      <c r="C11" s="487"/>
      <c r="D11" s="487">
        <v>21.7</v>
      </c>
      <c r="E11" s="487"/>
      <c r="F11" s="487">
        <v>18.600000000000001</v>
      </c>
      <c r="G11" s="487"/>
      <c r="H11" s="487">
        <v>15.6</v>
      </c>
      <c r="I11" s="487"/>
      <c r="J11" s="487"/>
      <c r="K11" s="487">
        <v>12.1</v>
      </c>
      <c r="L11" s="487">
        <v>13.9</v>
      </c>
      <c r="M11" s="487"/>
      <c r="N11" s="487"/>
      <c r="O11" s="487"/>
      <c r="P11" s="487">
        <v>16.7</v>
      </c>
      <c r="Q11" s="487">
        <v>11.8</v>
      </c>
      <c r="R11" s="487">
        <v>17.899999999999999</v>
      </c>
      <c r="S11" s="487">
        <v>12.6</v>
      </c>
      <c r="T11" s="487">
        <v>11.8</v>
      </c>
      <c r="U11" s="487">
        <v>9</v>
      </c>
      <c r="V11" s="487"/>
      <c r="W11" s="487"/>
      <c r="X11" s="487"/>
      <c r="Y11" s="487"/>
      <c r="Z11" s="487"/>
    </row>
    <row r="12" spans="1:32">
      <c r="A12" s="92" t="s">
        <v>8</v>
      </c>
      <c r="B12" s="487"/>
      <c r="C12" s="487"/>
      <c r="D12" s="487"/>
      <c r="E12" s="487"/>
      <c r="F12" s="487"/>
      <c r="G12" s="487"/>
      <c r="H12" s="487"/>
      <c r="I12" s="487"/>
      <c r="J12" s="487"/>
      <c r="K12" s="487"/>
      <c r="L12" s="487"/>
      <c r="M12" s="487"/>
      <c r="N12" s="487"/>
      <c r="O12" s="487"/>
      <c r="P12" s="487"/>
      <c r="Q12" s="487"/>
      <c r="R12" s="487"/>
      <c r="S12" s="487"/>
      <c r="T12" s="487"/>
      <c r="U12" s="487"/>
      <c r="V12" s="487"/>
      <c r="W12" s="487"/>
      <c r="X12" s="487"/>
      <c r="Y12" s="487"/>
      <c r="Z12" s="487"/>
    </row>
    <row r="13" spans="1:32">
      <c r="A13" s="92" t="s">
        <v>6</v>
      </c>
      <c r="B13" s="487"/>
      <c r="C13" s="487">
        <v>24.5</v>
      </c>
      <c r="D13" s="487"/>
      <c r="E13" s="487">
        <v>21.2</v>
      </c>
      <c r="F13" s="487"/>
      <c r="G13" s="487"/>
      <c r="H13" s="487"/>
      <c r="I13" s="487"/>
      <c r="J13" s="487">
        <v>18.2</v>
      </c>
      <c r="K13" s="487"/>
      <c r="L13" s="487"/>
      <c r="M13" s="487">
        <v>15.6</v>
      </c>
      <c r="N13" s="487"/>
      <c r="O13" s="487"/>
      <c r="P13" s="487"/>
      <c r="Q13" s="487">
        <v>15.6</v>
      </c>
      <c r="R13" s="487"/>
      <c r="S13" s="487"/>
      <c r="T13" s="487"/>
      <c r="U13" s="487"/>
      <c r="V13" s="487"/>
      <c r="W13" s="487"/>
      <c r="X13" s="487"/>
      <c r="Y13" s="487"/>
      <c r="Z13" s="487"/>
    </row>
    <row r="14" spans="1:32">
      <c r="A14" s="92" t="s">
        <v>5</v>
      </c>
      <c r="B14" s="487">
        <v>20.2</v>
      </c>
      <c r="C14" s="487"/>
      <c r="D14" s="487"/>
      <c r="E14" s="487"/>
      <c r="F14" s="487"/>
      <c r="G14" s="487"/>
      <c r="H14" s="487"/>
      <c r="I14" s="487">
        <v>17.399999999999999</v>
      </c>
      <c r="J14" s="487"/>
      <c r="K14" s="487"/>
      <c r="L14" s="487"/>
      <c r="M14" s="487"/>
      <c r="N14" s="487"/>
      <c r="O14" s="487">
        <v>13.2</v>
      </c>
      <c r="P14" s="487"/>
      <c r="Q14" s="487"/>
      <c r="R14" s="487"/>
      <c r="S14" s="487"/>
      <c r="T14" s="487"/>
      <c r="U14" s="487"/>
      <c r="V14" s="487"/>
      <c r="W14" s="487"/>
      <c r="X14" s="487"/>
      <c r="Y14" s="487"/>
      <c r="Z14" s="487"/>
    </row>
    <row r="15" spans="1:32">
      <c r="A15" s="92" t="s">
        <v>4</v>
      </c>
      <c r="B15" s="487"/>
      <c r="C15" s="487"/>
      <c r="D15" s="487"/>
      <c r="E15" s="487"/>
      <c r="F15" s="487"/>
      <c r="G15" s="487"/>
      <c r="H15" s="487"/>
      <c r="I15" s="487"/>
      <c r="J15" s="487"/>
      <c r="K15" s="487"/>
      <c r="L15" s="487"/>
      <c r="M15" s="487"/>
      <c r="N15" s="487">
        <v>3.6</v>
      </c>
      <c r="O15" s="487"/>
      <c r="P15" s="487"/>
      <c r="Q15" s="487"/>
      <c r="R15" s="487"/>
      <c r="S15" s="487"/>
      <c r="T15" s="487"/>
      <c r="U15" s="487"/>
      <c r="V15" s="487"/>
      <c r="W15" s="487"/>
      <c r="X15" s="487"/>
      <c r="Y15" s="487"/>
      <c r="Z15" s="487"/>
    </row>
    <row r="16" spans="1:32">
      <c r="A16" s="92" t="s">
        <v>3</v>
      </c>
      <c r="B16" s="487"/>
      <c r="C16" s="487"/>
      <c r="D16" s="487"/>
      <c r="E16" s="487"/>
      <c r="F16" s="487"/>
      <c r="G16" s="487"/>
      <c r="H16" s="487"/>
      <c r="I16" s="487"/>
      <c r="J16" s="487">
        <v>8.8000000000000007</v>
      </c>
      <c r="K16" s="487"/>
      <c r="L16" s="487"/>
      <c r="M16" s="487"/>
      <c r="N16" s="487"/>
      <c r="O16" s="487"/>
      <c r="P16" s="487"/>
      <c r="Q16" s="487">
        <v>5.0999999999999996</v>
      </c>
      <c r="R16" s="487">
        <v>5.9</v>
      </c>
      <c r="S16" s="487">
        <v>5.5</v>
      </c>
      <c r="T16" s="487"/>
      <c r="U16" s="487"/>
      <c r="V16" s="487"/>
      <c r="W16" s="487"/>
      <c r="X16" s="487"/>
      <c r="Y16" s="487"/>
      <c r="Z16" s="487"/>
    </row>
    <row r="17" spans="1:26">
      <c r="A17" s="92" t="s">
        <v>32</v>
      </c>
      <c r="B17" s="487"/>
      <c r="C17" s="487"/>
      <c r="D17" s="487"/>
      <c r="E17" s="487"/>
      <c r="F17" s="487">
        <v>16.7</v>
      </c>
      <c r="G17" s="487"/>
      <c r="H17" s="487"/>
      <c r="I17" s="487"/>
      <c r="J17" s="487"/>
      <c r="K17" s="487">
        <v>16.399999999999999</v>
      </c>
      <c r="L17" s="487">
        <v>16.100000000000001</v>
      </c>
      <c r="M17" s="487">
        <v>14.1</v>
      </c>
      <c r="N17" s="487"/>
      <c r="O17" s="487">
        <v>13.1</v>
      </c>
      <c r="P17" s="487">
        <v>13.4</v>
      </c>
      <c r="Q17" s="487">
        <v>13.7</v>
      </c>
      <c r="R17" s="487"/>
      <c r="S17" s="487"/>
      <c r="T17" s="487">
        <v>14.6</v>
      </c>
      <c r="U17" s="487">
        <v>14.6</v>
      </c>
      <c r="V17" s="487">
        <v>14.6</v>
      </c>
      <c r="W17" s="487">
        <v>14.6</v>
      </c>
      <c r="X17" s="487">
        <v>14.6</v>
      </c>
      <c r="Y17" s="487">
        <v>12.1</v>
      </c>
      <c r="Z17" s="487"/>
    </row>
    <row r="18" spans="1:26">
      <c r="A18" s="92" t="s">
        <v>1</v>
      </c>
      <c r="B18" s="487"/>
      <c r="C18" s="487"/>
      <c r="D18" s="487">
        <v>23.2</v>
      </c>
      <c r="E18" s="487"/>
      <c r="F18" s="487"/>
      <c r="G18" s="487"/>
      <c r="H18" s="487"/>
      <c r="I18" s="487">
        <v>14.9</v>
      </c>
      <c r="J18" s="487"/>
      <c r="K18" s="487"/>
      <c r="L18" s="487"/>
      <c r="M18" s="487"/>
      <c r="N18" s="487"/>
      <c r="O18" s="487">
        <v>14.9</v>
      </c>
      <c r="P18" s="487"/>
      <c r="Q18" s="487"/>
      <c r="R18" s="487"/>
      <c r="S18" s="487"/>
      <c r="T18" s="487">
        <v>11.8</v>
      </c>
      <c r="U18" s="487"/>
      <c r="V18" s="487"/>
      <c r="W18" s="487"/>
      <c r="X18" s="487"/>
      <c r="Y18" s="487"/>
      <c r="Z18" s="487"/>
    </row>
    <row r="19" spans="1:26">
      <c r="A19" s="92" t="s">
        <v>0</v>
      </c>
      <c r="B19" s="487"/>
      <c r="C19" s="487"/>
      <c r="D19" s="487"/>
      <c r="E19" s="487"/>
      <c r="F19" s="487"/>
      <c r="G19" s="487">
        <v>14</v>
      </c>
      <c r="H19" s="487"/>
      <c r="I19" s="487"/>
      <c r="J19" s="487"/>
      <c r="K19" s="487">
        <v>11.7</v>
      </c>
      <c r="L19" s="487">
        <v>10.199999999999999</v>
      </c>
      <c r="M19" s="487"/>
      <c r="N19" s="487"/>
      <c r="O19" s="487"/>
      <c r="P19" s="487">
        <v>11.2</v>
      </c>
      <c r="Q19" s="487">
        <v>8.5</v>
      </c>
      <c r="R19" s="487"/>
      <c r="S19" s="487"/>
      <c r="T19" s="487"/>
      <c r="U19" s="487">
        <v>9.6999999999999993</v>
      </c>
      <c r="V19" s="487"/>
      <c r="W19" s="487"/>
      <c r="X19" s="487"/>
      <c r="Y19" s="487"/>
      <c r="Z19" s="487"/>
    </row>
    <row r="20" spans="1:26">
      <c r="A20" s="17"/>
      <c r="B20" s="17"/>
      <c r="C20" s="17"/>
      <c r="D20" s="17"/>
      <c r="E20" s="17"/>
      <c r="F20" s="17"/>
      <c r="G20" s="17"/>
      <c r="H20" s="17"/>
      <c r="I20" s="17"/>
      <c r="J20" s="17"/>
      <c r="K20" s="17"/>
      <c r="L20" s="17"/>
      <c r="M20" s="17"/>
      <c r="N20" s="17"/>
    </row>
    <row r="21" spans="1:26">
      <c r="A21" s="44" t="s">
        <v>18</v>
      </c>
      <c r="B21" s="17"/>
      <c r="C21" s="17"/>
      <c r="D21" s="42"/>
      <c r="E21" s="42"/>
      <c r="F21" s="42"/>
      <c r="G21" s="42"/>
      <c r="H21" s="42"/>
      <c r="I21" s="42"/>
      <c r="J21" s="42"/>
      <c r="K21" s="42"/>
      <c r="L21" s="42"/>
      <c r="M21" s="17"/>
      <c r="N21" s="17"/>
      <c r="O21" s="17"/>
      <c r="P21" s="17"/>
      <c r="Q21" s="17"/>
      <c r="R21" s="17"/>
      <c r="S21" s="17"/>
      <c r="T21" s="17"/>
      <c r="U21" s="17"/>
      <c r="V21" s="17"/>
      <c r="W21" s="17"/>
      <c r="X21" s="17"/>
      <c r="Y21" s="17"/>
      <c r="Z21" s="17"/>
    </row>
    <row r="23" spans="1:26">
      <c r="A23" s="17" t="s">
        <v>569</v>
      </c>
    </row>
    <row r="25" spans="1:26">
      <c r="A25" s="53" t="s">
        <v>3676</v>
      </c>
    </row>
  </sheetData>
  <hyperlinks>
    <hyperlink ref="AB4" location="Content!A1" display="Back to content page" xr:uid="{00000000-0004-0000-3C01-000000000000}"/>
  </hyperlinks>
  <pageMargins left="0.7" right="0.7" top="0.75" bottom="0.75" header="0.3" footer="0.3"/>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1-000000000000}">
  <sheetPr codeName="Sheet319"/>
  <dimension ref="A1:AF24"/>
  <sheetViews>
    <sheetView topLeftCell="N1" workbookViewId="0">
      <selection activeCell="B4" sqref="B4:Z19"/>
    </sheetView>
  </sheetViews>
  <sheetFormatPr defaultRowHeight="14.5"/>
  <cols>
    <col min="1" max="1" width="31.26953125" customWidth="1"/>
  </cols>
  <sheetData>
    <row r="1" spans="1:32">
      <c r="A1" s="35" t="s">
        <v>3225</v>
      </c>
    </row>
    <row r="3" spans="1:32">
      <c r="A3" s="215" t="s">
        <v>14</v>
      </c>
      <c r="B3" s="3">
        <v>2000</v>
      </c>
      <c r="C3" s="3">
        <v>2001</v>
      </c>
      <c r="D3" s="3">
        <v>2002</v>
      </c>
      <c r="E3" s="3">
        <v>2003</v>
      </c>
      <c r="F3" s="3">
        <v>2004</v>
      </c>
      <c r="G3" s="3">
        <v>2005</v>
      </c>
      <c r="H3" s="3">
        <v>2006</v>
      </c>
      <c r="I3" s="3">
        <v>2007</v>
      </c>
      <c r="J3" s="3">
        <v>2008</v>
      </c>
      <c r="K3" s="3">
        <v>2009</v>
      </c>
      <c r="L3" s="3">
        <v>2010</v>
      </c>
      <c r="M3" s="3">
        <v>2011</v>
      </c>
      <c r="N3" s="3">
        <v>2012</v>
      </c>
      <c r="O3" s="214">
        <v>2013</v>
      </c>
      <c r="P3" s="214">
        <v>2014</v>
      </c>
      <c r="Q3" s="3">
        <v>2015</v>
      </c>
      <c r="R3" s="3">
        <v>2016</v>
      </c>
      <c r="S3" s="214">
        <v>2017</v>
      </c>
      <c r="T3" s="214">
        <v>2018</v>
      </c>
      <c r="U3" s="3">
        <v>2019</v>
      </c>
      <c r="V3" s="214">
        <v>2020</v>
      </c>
      <c r="W3" s="3">
        <v>2021</v>
      </c>
      <c r="X3" s="214">
        <v>2022</v>
      </c>
      <c r="Y3" s="3">
        <v>2023</v>
      </c>
      <c r="Z3" s="214">
        <v>2024</v>
      </c>
      <c r="AE3" s="44"/>
      <c r="AF3" s="44"/>
    </row>
    <row r="4" spans="1:32">
      <c r="A4" s="92" t="s">
        <v>13</v>
      </c>
      <c r="B4" s="487"/>
      <c r="C4" s="487"/>
      <c r="D4" s="487"/>
      <c r="E4" s="487"/>
      <c r="F4" s="487"/>
      <c r="G4" s="487"/>
      <c r="H4" s="487"/>
      <c r="I4" s="487">
        <v>8.1999999999999993</v>
      </c>
      <c r="J4" s="487"/>
      <c r="K4" s="487"/>
      <c r="L4" s="487"/>
      <c r="M4" s="487"/>
      <c r="N4" s="487"/>
      <c r="O4" s="487"/>
      <c r="P4" s="487"/>
      <c r="Q4" s="487">
        <v>4.9000000000000004</v>
      </c>
      <c r="R4" s="487"/>
      <c r="S4" s="487"/>
      <c r="T4" s="487"/>
      <c r="U4" s="487"/>
      <c r="V4" s="487"/>
      <c r="W4" s="487"/>
      <c r="X4" s="487"/>
      <c r="Y4" s="487"/>
      <c r="Z4" s="487"/>
      <c r="AB4" s="1" t="s">
        <v>528</v>
      </c>
    </row>
    <row r="5" spans="1:32">
      <c r="A5" s="92" t="s">
        <v>12</v>
      </c>
      <c r="B5" s="487">
        <v>5.9</v>
      </c>
      <c r="C5" s="487"/>
      <c r="D5" s="487"/>
      <c r="E5" s="487"/>
      <c r="F5" s="487"/>
      <c r="G5" s="487"/>
      <c r="H5" s="487"/>
      <c r="I5" s="487">
        <v>7.3</v>
      </c>
      <c r="J5" s="487"/>
      <c r="K5" s="487"/>
      <c r="L5" s="487"/>
      <c r="M5" s="487"/>
      <c r="N5" s="487"/>
      <c r="O5" s="487"/>
      <c r="P5" s="487"/>
      <c r="Q5" s="487"/>
      <c r="R5" s="487"/>
      <c r="S5" s="487"/>
      <c r="T5" s="487"/>
      <c r="U5" s="487"/>
      <c r="V5" s="487"/>
      <c r="W5" s="487"/>
      <c r="X5" s="487"/>
      <c r="Y5" s="487"/>
      <c r="Z5" s="487"/>
    </row>
    <row r="6" spans="1:32">
      <c r="A6" s="92" t="s">
        <v>483</v>
      </c>
      <c r="B6" s="487">
        <v>13.3</v>
      </c>
      <c r="C6" s="487"/>
      <c r="D6" s="487"/>
      <c r="E6" s="487"/>
      <c r="F6" s="487"/>
      <c r="G6" s="487"/>
      <c r="H6" s="487"/>
      <c r="I6" s="487"/>
      <c r="J6" s="487"/>
      <c r="K6" s="487"/>
      <c r="L6" s="487"/>
      <c r="M6" s="487"/>
      <c r="N6" s="487">
        <v>11.2</v>
      </c>
      <c r="O6" s="487"/>
      <c r="P6" s="487"/>
      <c r="Q6" s="487"/>
      <c r="R6" s="487"/>
      <c r="S6" s="487"/>
      <c r="T6" s="487"/>
      <c r="U6" s="487"/>
      <c r="V6" s="487"/>
      <c r="W6" s="487"/>
      <c r="X6" s="487"/>
      <c r="Y6" s="487"/>
      <c r="Z6" s="487"/>
    </row>
    <row r="7" spans="1:32">
      <c r="A7" s="28" t="s">
        <v>89</v>
      </c>
      <c r="B7" s="487"/>
      <c r="C7" s="487">
        <v>15.9</v>
      </c>
      <c r="D7" s="487"/>
      <c r="E7" s="487"/>
      <c r="F7" s="487"/>
      <c r="G7" s="487"/>
      <c r="H7" s="487"/>
      <c r="I7" s="487">
        <v>10.4</v>
      </c>
      <c r="J7" s="487"/>
      <c r="K7" s="487"/>
      <c r="L7" s="487">
        <v>8.5</v>
      </c>
      <c r="M7" s="487"/>
      <c r="N7" s="487"/>
      <c r="O7" s="487">
        <v>8.1</v>
      </c>
      <c r="P7" s="487"/>
      <c r="Q7" s="487"/>
      <c r="R7" s="487"/>
      <c r="S7" s="487">
        <v>6.4</v>
      </c>
      <c r="T7" s="796">
        <v>6.5</v>
      </c>
      <c r="U7" s="487"/>
      <c r="V7" s="487"/>
      <c r="W7" s="487"/>
      <c r="X7" s="487">
        <v>6.4</v>
      </c>
      <c r="Y7" s="487"/>
      <c r="Z7" s="487"/>
    </row>
    <row r="8" spans="1:32">
      <c r="A8" s="92" t="s">
        <v>482</v>
      </c>
      <c r="B8" s="487">
        <v>1.7</v>
      </c>
      <c r="C8" s="487"/>
      <c r="D8" s="487"/>
      <c r="E8" s="487"/>
      <c r="F8" s="487"/>
      <c r="G8" s="487"/>
      <c r="H8" s="487">
        <v>2.9</v>
      </c>
      <c r="I8" s="487"/>
      <c r="J8" s="487">
        <v>1.1000000000000001</v>
      </c>
      <c r="K8" s="487"/>
      <c r="L8" s="487">
        <v>0.8</v>
      </c>
      <c r="M8" s="487"/>
      <c r="N8" s="487"/>
      <c r="O8" s="487"/>
      <c r="P8" s="487">
        <v>2</v>
      </c>
      <c r="Q8" s="487"/>
      <c r="R8" s="487"/>
      <c r="S8" s="487"/>
      <c r="T8" s="487"/>
      <c r="U8" s="487"/>
      <c r="V8" s="487"/>
      <c r="W8" s="487"/>
      <c r="X8" s="487"/>
      <c r="Y8" s="487"/>
      <c r="Z8" s="487"/>
    </row>
    <row r="9" spans="1:32">
      <c r="A9" s="92" t="s">
        <v>11</v>
      </c>
      <c r="B9" s="487"/>
      <c r="C9" s="487"/>
      <c r="D9" s="487"/>
      <c r="E9" s="487"/>
      <c r="F9" s="487">
        <v>5.6</v>
      </c>
      <c r="G9" s="487"/>
      <c r="H9" s="487"/>
      <c r="I9" s="487"/>
      <c r="J9" s="487"/>
      <c r="K9" s="487">
        <v>3.8</v>
      </c>
      <c r="L9" s="487"/>
      <c r="M9" s="487"/>
      <c r="N9" s="487"/>
      <c r="O9" s="487"/>
      <c r="P9" s="487">
        <v>2.8</v>
      </c>
      <c r="Q9" s="487"/>
      <c r="R9" s="487"/>
      <c r="S9" s="487"/>
      <c r="T9" s="487">
        <v>2.1</v>
      </c>
      <c r="U9" s="487"/>
      <c r="V9" s="487"/>
      <c r="W9" s="487"/>
      <c r="X9" s="487">
        <v>2.1</v>
      </c>
      <c r="Y9" s="487"/>
      <c r="Z9" s="487">
        <v>2</v>
      </c>
    </row>
    <row r="10" spans="1:32">
      <c r="A10" s="92" t="s">
        <v>10</v>
      </c>
      <c r="B10" s="487"/>
      <c r="C10" s="487"/>
      <c r="D10" s="487"/>
      <c r="E10" s="487"/>
      <c r="F10" s="487">
        <v>15.1</v>
      </c>
      <c r="G10" s="487"/>
      <c r="H10" s="487"/>
      <c r="I10" s="487"/>
      <c r="J10" s="487"/>
      <c r="K10" s="487"/>
      <c r="L10" s="487"/>
      <c r="M10" s="487"/>
      <c r="N10" s="487">
        <v>7.5</v>
      </c>
      <c r="O10" s="487"/>
      <c r="P10" s="487"/>
      <c r="Q10" s="487"/>
      <c r="R10" s="487"/>
      <c r="S10" s="487"/>
      <c r="T10" s="487">
        <v>6.4</v>
      </c>
      <c r="U10" s="487"/>
      <c r="V10" s="487"/>
      <c r="W10" s="487">
        <v>7.2</v>
      </c>
      <c r="X10" s="487">
        <v>7.2</v>
      </c>
      <c r="Y10" s="487"/>
      <c r="Z10" s="487"/>
    </row>
    <row r="11" spans="1:32">
      <c r="A11" s="92" t="s">
        <v>9</v>
      </c>
      <c r="B11" s="487">
        <v>6.8</v>
      </c>
      <c r="C11" s="487"/>
      <c r="D11" s="487">
        <v>6.3</v>
      </c>
      <c r="E11" s="487"/>
      <c r="F11" s="487">
        <v>6.3</v>
      </c>
      <c r="G11" s="487"/>
      <c r="H11" s="487">
        <v>4.2</v>
      </c>
      <c r="I11" s="487"/>
      <c r="J11" s="487"/>
      <c r="K11" s="487">
        <v>1.8</v>
      </c>
      <c r="L11" s="487">
        <v>4</v>
      </c>
      <c r="M11" s="487"/>
      <c r="N11" s="487"/>
      <c r="O11" s="487"/>
      <c r="P11" s="487">
        <v>3.8</v>
      </c>
      <c r="Q11" s="487">
        <v>2.8</v>
      </c>
      <c r="R11" s="487">
        <v>4.7</v>
      </c>
      <c r="S11" s="487">
        <v>2.4</v>
      </c>
      <c r="T11" s="487">
        <v>1.3</v>
      </c>
      <c r="U11" s="487">
        <v>0.6</v>
      </c>
      <c r="V11" s="487">
        <v>2.6</v>
      </c>
      <c r="W11" s="487"/>
      <c r="X11" s="487">
        <v>2.6</v>
      </c>
      <c r="Y11" s="487"/>
      <c r="Z11" s="487"/>
    </row>
    <row r="12" spans="1:32">
      <c r="A12" s="92" t="s">
        <v>8</v>
      </c>
      <c r="B12" s="487"/>
      <c r="C12" s="487"/>
      <c r="D12" s="487"/>
      <c r="E12" s="487"/>
      <c r="F12" s="487"/>
      <c r="G12" s="487"/>
      <c r="H12" s="487"/>
      <c r="I12" s="487"/>
      <c r="J12" s="487"/>
      <c r="K12" s="487"/>
      <c r="L12" s="487"/>
      <c r="M12" s="487"/>
      <c r="N12" s="487"/>
      <c r="O12" s="487"/>
      <c r="P12" s="487"/>
      <c r="Q12" s="487"/>
      <c r="R12" s="487"/>
      <c r="S12" s="487"/>
      <c r="T12" s="487"/>
      <c r="U12" s="487"/>
      <c r="V12" s="487"/>
      <c r="W12" s="487"/>
      <c r="X12" s="487"/>
      <c r="Y12" s="487"/>
      <c r="Z12" s="487"/>
    </row>
    <row r="13" spans="1:32">
      <c r="A13" s="92" t="s">
        <v>6</v>
      </c>
      <c r="B13" s="487"/>
      <c r="C13" s="487">
        <v>8.1</v>
      </c>
      <c r="D13" s="487"/>
      <c r="E13" s="487">
        <v>5.4</v>
      </c>
      <c r="F13" s="487"/>
      <c r="G13" s="487"/>
      <c r="H13" s="487"/>
      <c r="I13" s="487"/>
      <c r="J13" s="487">
        <v>4.2</v>
      </c>
      <c r="K13" s="487"/>
      <c r="L13" s="487"/>
      <c r="M13" s="487">
        <v>6.1</v>
      </c>
      <c r="N13" s="487"/>
      <c r="O13" s="487"/>
      <c r="P13" s="487"/>
      <c r="Q13" s="487">
        <v>4.4000000000000004</v>
      </c>
      <c r="R13" s="487"/>
      <c r="S13" s="487"/>
      <c r="T13" s="487"/>
      <c r="U13" s="487"/>
      <c r="V13" s="487">
        <v>3.9</v>
      </c>
      <c r="W13" s="487"/>
      <c r="X13" s="487">
        <v>3.9</v>
      </c>
      <c r="Y13" s="487"/>
      <c r="Z13" s="487"/>
    </row>
    <row r="14" spans="1:32">
      <c r="A14" s="92" t="s">
        <v>5</v>
      </c>
      <c r="B14" s="487">
        <v>10</v>
      </c>
      <c r="C14" s="487"/>
      <c r="D14" s="487"/>
      <c r="E14" s="487"/>
      <c r="F14" s="487"/>
      <c r="G14" s="487"/>
      <c r="H14" s="487"/>
      <c r="I14" s="487">
        <v>7.6</v>
      </c>
      <c r="J14" s="487"/>
      <c r="K14" s="487"/>
      <c r="L14" s="487"/>
      <c r="M14" s="487"/>
      <c r="N14" s="487"/>
      <c r="O14" s="487">
        <v>7.1</v>
      </c>
      <c r="P14" s="487"/>
      <c r="Q14" s="487"/>
      <c r="R14" s="487"/>
      <c r="S14" s="487"/>
      <c r="T14" s="487"/>
      <c r="U14" s="487"/>
      <c r="V14" s="487"/>
      <c r="W14" s="487"/>
      <c r="X14" s="487"/>
      <c r="Y14" s="487"/>
      <c r="Z14" s="487"/>
    </row>
    <row r="15" spans="1:32">
      <c r="A15" s="92" t="s">
        <v>4</v>
      </c>
      <c r="B15" s="487"/>
      <c r="C15" s="487"/>
      <c r="D15" s="487"/>
      <c r="E15" s="487"/>
      <c r="F15" s="487"/>
      <c r="G15" s="487"/>
      <c r="H15" s="487"/>
      <c r="I15" s="487"/>
      <c r="J15" s="487"/>
      <c r="K15" s="487"/>
      <c r="L15" s="487"/>
      <c r="M15" s="487"/>
      <c r="N15" s="487">
        <v>4.3</v>
      </c>
      <c r="O15" s="487"/>
      <c r="P15" s="487"/>
      <c r="Q15" s="487"/>
      <c r="R15" s="487"/>
      <c r="S15" s="487"/>
      <c r="T15" s="487"/>
      <c r="U15" s="487"/>
      <c r="V15" s="487"/>
      <c r="W15" s="487"/>
      <c r="X15" s="487"/>
      <c r="Y15" s="487"/>
      <c r="Z15" s="487"/>
    </row>
    <row r="16" spans="1:32">
      <c r="A16" s="92" t="s">
        <v>3</v>
      </c>
      <c r="B16" s="487"/>
      <c r="C16" s="487"/>
      <c r="D16" s="487"/>
      <c r="E16" s="487"/>
      <c r="F16" s="487"/>
      <c r="G16" s="487"/>
      <c r="H16" s="487"/>
      <c r="I16" s="487"/>
      <c r="J16" s="487">
        <v>4.8</v>
      </c>
      <c r="K16" s="487"/>
      <c r="L16" s="487"/>
      <c r="M16" s="487"/>
      <c r="N16" s="487"/>
      <c r="O16" s="487"/>
      <c r="P16" s="487"/>
      <c r="Q16" s="487">
        <v>3.5</v>
      </c>
      <c r="R16" s="487">
        <v>2.5</v>
      </c>
      <c r="S16" s="487">
        <v>3.4</v>
      </c>
      <c r="T16" s="487"/>
      <c r="U16" s="487"/>
      <c r="V16" s="487"/>
      <c r="W16" s="487"/>
      <c r="X16" s="487">
        <v>3.8</v>
      </c>
      <c r="Y16" s="487"/>
      <c r="Z16" s="487"/>
    </row>
    <row r="17" spans="1:26">
      <c r="A17" s="92" t="s">
        <v>32</v>
      </c>
      <c r="B17" s="487"/>
      <c r="C17" s="487"/>
      <c r="D17" s="487"/>
      <c r="E17" s="487"/>
      <c r="F17" s="487">
        <v>3.5</v>
      </c>
      <c r="G17" s="487"/>
      <c r="H17" s="487"/>
      <c r="I17" s="487"/>
      <c r="J17" s="487"/>
      <c r="K17" s="487">
        <v>2.9</v>
      </c>
      <c r="L17" s="487">
        <v>4.9000000000000004</v>
      </c>
      <c r="M17" s="487">
        <v>6.2</v>
      </c>
      <c r="N17" s="487"/>
      <c r="O17" s="487">
        <v>4.4000000000000004</v>
      </c>
      <c r="P17" s="487">
        <v>3.8</v>
      </c>
      <c r="Q17" s="487">
        <v>4.5</v>
      </c>
      <c r="R17" s="487"/>
      <c r="S17" s="487"/>
      <c r="T17" s="487">
        <v>3.5</v>
      </c>
      <c r="U17" s="487">
        <v>3.5</v>
      </c>
      <c r="V17" s="487">
        <v>3.5</v>
      </c>
      <c r="W17" s="487">
        <v>3.5</v>
      </c>
      <c r="X17" s="487">
        <v>3.5</v>
      </c>
      <c r="Y17" s="487">
        <v>3.3</v>
      </c>
      <c r="Z17" s="487"/>
    </row>
    <row r="18" spans="1:26">
      <c r="A18" s="92" t="s">
        <v>1</v>
      </c>
      <c r="B18" s="487"/>
      <c r="C18" s="487"/>
      <c r="D18" s="487">
        <v>6.2</v>
      </c>
      <c r="E18" s="487"/>
      <c r="F18" s="487"/>
      <c r="G18" s="487"/>
      <c r="H18" s="487"/>
      <c r="I18" s="487">
        <v>5.6</v>
      </c>
      <c r="J18" s="487"/>
      <c r="K18" s="487"/>
      <c r="L18" s="487"/>
      <c r="M18" s="487"/>
      <c r="N18" s="487"/>
      <c r="O18" s="487">
        <v>6.2</v>
      </c>
      <c r="P18" s="487"/>
      <c r="Q18" s="487"/>
      <c r="R18" s="487"/>
      <c r="S18" s="487"/>
      <c r="T18" s="487">
        <v>4.2</v>
      </c>
      <c r="U18" s="487"/>
      <c r="V18" s="487"/>
      <c r="W18" s="487"/>
      <c r="X18" s="487">
        <v>4.2</v>
      </c>
      <c r="Y18" s="487"/>
      <c r="Z18" s="487"/>
    </row>
    <row r="19" spans="1:26">
      <c r="A19" s="92" t="s">
        <v>0</v>
      </c>
      <c r="B19" s="487"/>
      <c r="C19" s="487"/>
      <c r="D19" s="487"/>
      <c r="E19" s="487"/>
      <c r="F19" s="487"/>
      <c r="G19" s="487">
        <v>7.2</v>
      </c>
      <c r="H19" s="487"/>
      <c r="I19" s="487"/>
      <c r="J19" s="487"/>
      <c r="K19" s="487">
        <v>2.4</v>
      </c>
      <c r="L19" s="487">
        <v>3.2</v>
      </c>
      <c r="M19" s="487"/>
      <c r="N19" s="487"/>
      <c r="O19" s="487"/>
      <c r="P19" s="487">
        <v>3.2</v>
      </c>
      <c r="Q19" s="487">
        <v>3.3</v>
      </c>
      <c r="R19" s="487"/>
      <c r="S19" s="487"/>
      <c r="T19" s="487"/>
      <c r="U19" s="487">
        <v>2.9</v>
      </c>
      <c r="V19" s="487"/>
      <c r="W19" s="487"/>
      <c r="X19" s="487">
        <v>2.9</v>
      </c>
      <c r="Y19" s="487"/>
      <c r="Z19" s="487"/>
    </row>
    <row r="21" spans="1:26">
      <c r="A21" s="44" t="s">
        <v>18</v>
      </c>
    </row>
    <row r="22" spans="1:26">
      <c r="A22" s="17" t="s">
        <v>570</v>
      </c>
    </row>
    <row r="24" spans="1:26">
      <c r="A24" s="53" t="s">
        <v>3677</v>
      </c>
    </row>
  </sheetData>
  <hyperlinks>
    <hyperlink ref="AB4" location="Content!A1" display="Back to content page" xr:uid="{00000000-0004-0000-3D01-000000000000}"/>
  </hyperlinks>
  <pageMargins left="0.7" right="0.7" top="0.75" bottom="0.75" header="0.3" footer="0.3"/>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5391D-2EBA-4CB6-BD5B-23AF80FA340F}">
  <dimension ref="A1:AB22"/>
  <sheetViews>
    <sheetView topLeftCell="K1" workbookViewId="0">
      <selection activeCell="A26" sqref="A26:XFD46"/>
    </sheetView>
  </sheetViews>
  <sheetFormatPr defaultRowHeight="14.5"/>
  <cols>
    <col min="1" max="1" width="35.26953125" customWidth="1"/>
    <col min="3" max="3" width="10" customWidth="1"/>
    <col min="9" max="9" width="10.08984375" bestFit="1" customWidth="1"/>
    <col min="12" max="12" width="10.08984375" customWidth="1"/>
    <col min="15" max="15" width="10.6328125" customWidth="1"/>
    <col min="19" max="19" width="11" customWidth="1"/>
    <col min="25" max="25" width="11.26953125" customWidth="1"/>
  </cols>
  <sheetData>
    <row r="1" spans="1:28">
      <c r="A1" s="35" t="s">
        <v>3226</v>
      </c>
    </row>
    <row r="3" spans="1:28">
      <c r="A3" s="215" t="s">
        <v>2519</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V3" s="3">
        <v>2020</v>
      </c>
      <c r="W3" s="3">
        <v>2021</v>
      </c>
      <c r="X3" s="3">
        <v>2022</v>
      </c>
      <c r="Y3" s="3">
        <v>2023</v>
      </c>
      <c r="Z3" s="3">
        <v>2024</v>
      </c>
      <c r="AB3" s="1" t="s">
        <v>528</v>
      </c>
    </row>
    <row r="4" spans="1:28">
      <c r="A4" s="92" t="s">
        <v>13</v>
      </c>
      <c r="B4" s="665"/>
      <c r="C4" s="665"/>
      <c r="D4" s="665"/>
      <c r="E4" s="665"/>
      <c r="F4" s="665"/>
      <c r="G4" s="665"/>
      <c r="H4" s="665"/>
      <c r="I4" s="665">
        <v>315.89999999999998</v>
      </c>
      <c r="J4" s="665"/>
      <c r="K4" s="665"/>
      <c r="L4" s="665"/>
      <c r="M4" s="665"/>
      <c r="N4" s="665"/>
      <c r="O4" s="665"/>
      <c r="P4" s="665"/>
      <c r="Q4" s="665">
        <v>251.3</v>
      </c>
      <c r="R4" s="665"/>
      <c r="S4" s="665"/>
      <c r="T4" s="665"/>
      <c r="U4" s="665"/>
      <c r="V4" s="665"/>
      <c r="W4" s="665"/>
      <c r="X4" s="665"/>
      <c r="Y4" s="665"/>
      <c r="Z4" s="665"/>
    </row>
    <row r="5" spans="1:28">
      <c r="A5" s="92" t="s">
        <v>12</v>
      </c>
      <c r="B5" s="665">
        <v>12.5</v>
      </c>
      <c r="C5" s="665"/>
      <c r="D5" s="665"/>
      <c r="E5" s="665"/>
      <c r="F5" s="665"/>
      <c r="G5" s="665"/>
      <c r="H5" s="665"/>
      <c r="I5" s="665">
        <v>17.399999999999999</v>
      </c>
      <c r="J5" s="665"/>
      <c r="K5" s="665"/>
      <c r="L5" s="665"/>
      <c r="M5" s="665"/>
      <c r="N5" s="665"/>
      <c r="O5" s="665"/>
      <c r="P5" s="665"/>
      <c r="Q5" s="665"/>
      <c r="R5" s="665"/>
      <c r="S5" s="665"/>
      <c r="T5" s="665"/>
      <c r="U5" s="665"/>
      <c r="V5" s="665"/>
      <c r="W5" s="665"/>
      <c r="X5" s="665"/>
      <c r="Y5" s="665"/>
      <c r="Z5" s="665"/>
    </row>
    <row r="6" spans="1:28">
      <c r="A6" s="92" t="s">
        <v>483</v>
      </c>
      <c r="B6" s="665">
        <v>11.9</v>
      </c>
      <c r="C6" s="665"/>
      <c r="D6" s="665"/>
      <c r="E6" s="665"/>
      <c r="F6" s="665"/>
      <c r="G6" s="665"/>
      <c r="H6" s="665"/>
      <c r="I6" s="665"/>
      <c r="J6" s="665"/>
      <c r="K6" s="665"/>
      <c r="L6" s="665"/>
      <c r="M6" s="665"/>
      <c r="N6" s="665">
        <v>11.5</v>
      </c>
      <c r="O6" s="665"/>
      <c r="P6" s="665"/>
      <c r="Q6" s="665"/>
      <c r="R6" s="665"/>
      <c r="S6" s="665"/>
      <c r="T6" s="665"/>
      <c r="U6" s="665"/>
      <c r="V6" s="665"/>
      <c r="W6" s="665"/>
      <c r="X6" s="665">
        <v>5.8</v>
      </c>
      <c r="Y6" s="665"/>
      <c r="Z6" s="665"/>
    </row>
    <row r="7" spans="1:28">
      <c r="A7" s="92" t="s">
        <v>568</v>
      </c>
      <c r="B7" s="665"/>
      <c r="C7" s="665">
        <v>1535.2</v>
      </c>
      <c r="D7" s="665"/>
      <c r="E7" s="665"/>
      <c r="F7" s="665"/>
      <c r="G7" s="665"/>
      <c r="H7" s="665"/>
      <c r="I7" s="665">
        <v>1189.9000000000001</v>
      </c>
      <c r="J7" s="665"/>
      <c r="K7" s="665"/>
      <c r="L7" s="665">
        <v>1076.2</v>
      </c>
      <c r="M7" s="665"/>
      <c r="N7" s="665"/>
      <c r="O7" s="665">
        <v>1139.5</v>
      </c>
      <c r="P7" s="665"/>
      <c r="Q7" s="665"/>
      <c r="R7" s="665"/>
      <c r="S7" s="665">
        <v>1028.2</v>
      </c>
      <c r="T7" s="665"/>
      <c r="U7" s="665"/>
      <c r="V7" s="665"/>
      <c r="W7" s="665"/>
      <c r="X7" s="665"/>
      <c r="Y7" s="665">
        <v>1387.9</v>
      </c>
      <c r="Z7" s="665"/>
    </row>
    <row r="8" spans="1:28">
      <c r="A8" s="92" t="s">
        <v>482</v>
      </c>
      <c r="B8" s="665">
        <v>2.5</v>
      </c>
      <c r="C8" s="665"/>
      <c r="D8" s="665"/>
      <c r="E8" s="665"/>
      <c r="F8" s="665"/>
      <c r="G8" s="665"/>
      <c r="H8" s="665">
        <v>4.4000000000000004</v>
      </c>
      <c r="I8" s="665"/>
      <c r="J8" s="665">
        <v>1.7</v>
      </c>
      <c r="K8" s="665"/>
      <c r="L8" s="665">
        <v>1.2</v>
      </c>
      <c r="M8" s="665"/>
      <c r="N8" s="665"/>
      <c r="O8" s="665"/>
      <c r="P8" s="665">
        <v>2.9</v>
      </c>
      <c r="Q8" s="665"/>
      <c r="R8" s="665"/>
      <c r="S8" s="665"/>
      <c r="T8" s="665"/>
      <c r="U8" s="665"/>
      <c r="V8" s="665"/>
      <c r="W8" s="665">
        <v>2.6</v>
      </c>
      <c r="X8" s="665"/>
      <c r="Y8" s="665"/>
      <c r="Z8" s="665"/>
    </row>
    <row r="9" spans="1:28">
      <c r="A9" s="92" t="s">
        <v>11</v>
      </c>
      <c r="B9" s="665"/>
      <c r="C9" s="665"/>
      <c r="D9" s="665"/>
      <c r="E9" s="665"/>
      <c r="F9" s="665">
        <v>14.2</v>
      </c>
      <c r="G9" s="665"/>
      <c r="H9" s="665"/>
      <c r="I9" s="665"/>
      <c r="J9" s="665"/>
      <c r="K9" s="665">
        <v>9.8000000000000007</v>
      </c>
      <c r="L9" s="665"/>
      <c r="M9" s="665"/>
      <c r="N9" s="665"/>
      <c r="O9" s="665"/>
      <c r="P9" s="665">
        <v>7.8</v>
      </c>
      <c r="Q9" s="665"/>
      <c r="R9" s="665"/>
      <c r="S9" s="665"/>
      <c r="T9" s="665">
        <v>6</v>
      </c>
      <c r="U9" s="665"/>
      <c r="V9" s="665"/>
      <c r="W9" s="665"/>
      <c r="X9" s="665"/>
      <c r="Y9" s="665"/>
      <c r="Z9" s="665">
        <v>4.2</v>
      </c>
    </row>
    <row r="10" spans="1:28">
      <c r="A10" s="92" t="s">
        <v>10</v>
      </c>
      <c r="B10" s="665"/>
      <c r="C10" s="665"/>
      <c r="D10" s="665"/>
      <c r="E10" s="665"/>
      <c r="F10" s="665">
        <v>491.5</v>
      </c>
      <c r="G10" s="665"/>
      <c r="H10" s="665"/>
      <c r="I10" s="665"/>
      <c r="J10" s="665"/>
      <c r="K10" s="665"/>
      <c r="L10" s="665"/>
      <c r="M10" s="665">
        <v>212.4</v>
      </c>
      <c r="N10" s="665">
        <v>284.2</v>
      </c>
      <c r="O10" s="665"/>
      <c r="P10" s="665"/>
      <c r="Q10" s="665"/>
      <c r="R10" s="665"/>
      <c r="S10" s="665"/>
      <c r="T10" s="665">
        <v>264.5</v>
      </c>
      <c r="U10" s="665"/>
      <c r="V10" s="665"/>
      <c r="W10" s="665">
        <v>318.3</v>
      </c>
      <c r="X10" s="665"/>
      <c r="Y10" s="665"/>
      <c r="Z10" s="665"/>
    </row>
    <row r="11" spans="1:28">
      <c r="A11" s="92" t="s">
        <v>9</v>
      </c>
      <c r="B11" s="665">
        <v>140.80000000000001</v>
      </c>
      <c r="C11" s="665"/>
      <c r="D11" s="665">
        <v>136.19999999999999</v>
      </c>
      <c r="E11" s="665"/>
      <c r="F11" s="665">
        <v>143.19999999999999</v>
      </c>
      <c r="G11" s="665"/>
      <c r="H11" s="665">
        <v>101.6</v>
      </c>
      <c r="I11" s="665"/>
      <c r="J11" s="665"/>
      <c r="K11" s="665">
        <v>50.4</v>
      </c>
      <c r="L11" s="665">
        <v>108.6</v>
      </c>
      <c r="M11" s="665"/>
      <c r="N11" s="665"/>
      <c r="O11" s="665"/>
      <c r="P11" s="665">
        <v>108.2</v>
      </c>
      <c r="Q11" s="665">
        <v>80.099999999999994</v>
      </c>
      <c r="R11" s="665">
        <v>117.7</v>
      </c>
      <c r="S11" s="665">
        <v>74.8</v>
      </c>
      <c r="T11" s="665">
        <v>43.4</v>
      </c>
      <c r="U11" s="665">
        <v>110.6</v>
      </c>
      <c r="V11" s="665">
        <v>76.5</v>
      </c>
      <c r="W11" s="665"/>
      <c r="X11" s="665"/>
      <c r="Y11" s="665"/>
      <c r="Z11" s="665"/>
    </row>
    <row r="12" spans="1:28">
      <c r="A12" s="92" t="s">
        <v>8</v>
      </c>
      <c r="B12" s="665"/>
      <c r="C12" s="665"/>
      <c r="D12" s="665"/>
      <c r="E12" s="665"/>
      <c r="F12" s="665"/>
      <c r="G12" s="665"/>
      <c r="H12" s="665"/>
      <c r="I12" s="665"/>
      <c r="J12" s="665"/>
      <c r="K12" s="665"/>
      <c r="L12" s="665"/>
      <c r="M12" s="665"/>
      <c r="N12" s="665"/>
      <c r="O12" s="665"/>
      <c r="P12" s="665"/>
      <c r="Q12" s="665"/>
      <c r="R12" s="665"/>
      <c r="S12" s="665"/>
      <c r="T12" s="665"/>
      <c r="U12" s="665"/>
      <c r="V12" s="665"/>
      <c r="W12" s="665"/>
      <c r="X12" s="665"/>
      <c r="Y12" s="665"/>
      <c r="Z12" s="665"/>
    </row>
    <row r="13" spans="1:28">
      <c r="A13" s="92" t="s">
        <v>6</v>
      </c>
      <c r="B13" s="665"/>
      <c r="C13" s="665">
        <v>266.10000000000002</v>
      </c>
      <c r="D13" s="665"/>
      <c r="E13" s="665">
        <v>185.1</v>
      </c>
      <c r="F13" s="665"/>
      <c r="G13" s="665"/>
      <c r="H13" s="665"/>
      <c r="I13" s="665"/>
      <c r="J13" s="665">
        <v>160.19999999999999</v>
      </c>
      <c r="K13" s="665"/>
      <c r="L13" s="665"/>
      <c r="M13" s="665">
        <v>258.89999999999998</v>
      </c>
      <c r="N13" s="665"/>
      <c r="O13" s="665"/>
      <c r="P13" s="665"/>
      <c r="Q13" s="665">
        <v>209</v>
      </c>
      <c r="R13" s="665"/>
      <c r="S13" s="665"/>
      <c r="T13" s="665"/>
      <c r="U13" s="665"/>
      <c r="V13" s="665">
        <v>206.6</v>
      </c>
      <c r="W13" s="665"/>
      <c r="X13" s="665">
        <v>210.8</v>
      </c>
      <c r="Y13" s="665"/>
      <c r="Z13" s="665"/>
    </row>
    <row r="14" spans="1:28">
      <c r="A14" s="92" t="s">
        <v>17</v>
      </c>
      <c r="B14" s="665">
        <v>26.1</v>
      </c>
      <c r="C14" s="665"/>
      <c r="D14" s="665"/>
      <c r="E14" s="665"/>
      <c r="F14" s="665"/>
      <c r="G14" s="665"/>
      <c r="H14" s="665"/>
      <c r="I14" s="665">
        <v>20</v>
      </c>
      <c r="J14" s="665"/>
      <c r="K14" s="665"/>
      <c r="L14" s="665"/>
      <c r="M14" s="665"/>
      <c r="N14" s="665"/>
      <c r="O14" s="665">
        <v>22.3</v>
      </c>
      <c r="P14" s="665"/>
      <c r="Q14" s="665"/>
      <c r="R14" s="665"/>
      <c r="S14" s="665"/>
      <c r="T14" s="665"/>
      <c r="U14" s="665"/>
      <c r="V14" s="665"/>
      <c r="W14" s="665"/>
      <c r="X14" s="665"/>
      <c r="Y14" s="665"/>
      <c r="Z14" s="665"/>
    </row>
    <row r="15" spans="1:28">
      <c r="A15" s="92" t="s">
        <v>4</v>
      </c>
      <c r="B15" s="665"/>
      <c r="C15" s="665"/>
      <c r="D15" s="665"/>
      <c r="E15" s="665"/>
      <c r="F15" s="665"/>
      <c r="G15" s="665"/>
      <c r="H15" s="665"/>
      <c r="I15" s="665"/>
      <c r="J15" s="665"/>
      <c r="K15" s="665"/>
      <c r="L15" s="665"/>
      <c r="M15" s="665"/>
      <c r="N15" s="665">
        <v>0.3</v>
      </c>
      <c r="O15" s="665"/>
      <c r="P15" s="665"/>
      <c r="Q15" s="665"/>
      <c r="R15" s="665"/>
      <c r="S15" s="665"/>
      <c r="T15" s="665"/>
      <c r="U15" s="665"/>
      <c r="V15" s="665"/>
      <c r="W15" s="665"/>
      <c r="X15" s="665"/>
      <c r="Y15" s="665"/>
      <c r="Z15" s="665"/>
    </row>
    <row r="16" spans="1:28">
      <c r="A16" s="92" t="s">
        <v>3</v>
      </c>
      <c r="B16" s="665"/>
      <c r="C16" s="665"/>
      <c r="D16" s="665"/>
      <c r="E16" s="665"/>
      <c r="F16" s="665"/>
      <c r="G16" s="665"/>
      <c r="H16" s="665"/>
      <c r="I16" s="665"/>
      <c r="J16" s="665">
        <v>288.7</v>
      </c>
      <c r="K16" s="665"/>
      <c r="L16" s="665"/>
      <c r="M16" s="665"/>
      <c r="N16" s="665"/>
      <c r="O16" s="665"/>
      <c r="P16" s="665"/>
      <c r="Q16" s="665">
        <v>194.1</v>
      </c>
      <c r="R16" s="665">
        <v>143.30000000000001</v>
      </c>
      <c r="S16" s="665">
        <v>203.9</v>
      </c>
      <c r="T16" s="665"/>
      <c r="U16" s="665"/>
      <c r="V16" s="665"/>
      <c r="W16" s="665"/>
      <c r="X16" s="665"/>
      <c r="Y16" s="665"/>
      <c r="Z16" s="665"/>
    </row>
    <row r="17" spans="1:26">
      <c r="A17" s="92" t="s">
        <v>32</v>
      </c>
      <c r="B17" s="665"/>
      <c r="C17" s="665"/>
      <c r="D17" s="665"/>
      <c r="E17" s="665"/>
      <c r="F17" s="665">
        <v>234.9</v>
      </c>
      <c r="G17" s="665"/>
      <c r="H17" s="665"/>
      <c r="I17" s="665"/>
      <c r="J17" s="665"/>
      <c r="K17" s="665">
        <v>223</v>
      </c>
      <c r="L17" s="665">
        <v>383.6</v>
      </c>
      <c r="M17" s="665">
        <v>493.4</v>
      </c>
      <c r="N17" s="665"/>
      <c r="O17" s="665">
        <v>364.7</v>
      </c>
      <c r="P17" s="665">
        <v>323.5</v>
      </c>
      <c r="Q17" s="665">
        <v>393.9</v>
      </c>
      <c r="R17" s="665"/>
      <c r="S17" s="665"/>
      <c r="T17" s="665">
        <v>335.7</v>
      </c>
      <c r="U17" s="665"/>
      <c r="V17" s="665"/>
      <c r="W17" s="665">
        <v>373.2</v>
      </c>
      <c r="X17" s="665">
        <v>328.5</v>
      </c>
      <c r="Y17" s="665"/>
      <c r="Z17" s="665"/>
    </row>
    <row r="18" spans="1:26">
      <c r="A18" s="92" t="s">
        <v>1</v>
      </c>
      <c r="B18" s="665"/>
      <c r="C18" s="665"/>
      <c r="D18" s="665">
        <v>123.7</v>
      </c>
      <c r="E18" s="665"/>
      <c r="F18" s="665"/>
      <c r="G18" s="665"/>
      <c r="H18" s="665"/>
      <c r="I18" s="665">
        <v>130</v>
      </c>
      <c r="J18" s="665"/>
      <c r="K18" s="665"/>
      <c r="L18" s="665"/>
      <c r="M18" s="665"/>
      <c r="N18" s="665"/>
      <c r="O18" s="665">
        <v>169</v>
      </c>
      <c r="P18" s="665"/>
      <c r="Q18" s="665"/>
      <c r="R18" s="665"/>
      <c r="S18" s="665"/>
      <c r="T18" s="665">
        <v>122.6</v>
      </c>
      <c r="U18" s="665"/>
      <c r="V18" s="665"/>
      <c r="W18" s="665"/>
      <c r="X18" s="665"/>
      <c r="Y18" s="665"/>
      <c r="Z18" s="665"/>
    </row>
    <row r="19" spans="1:26">
      <c r="A19" s="92" t="s">
        <v>23</v>
      </c>
      <c r="B19" s="665"/>
      <c r="C19" s="665"/>
      <c r="D19" s="665"/>
      <c r="E19" s="665"/>
      <c r="F19" s="665"/>
      <c r="G19" s="665">
        <v>146</v>
      </c>
      <c r="H19" s="665"/>
      <c r="I19" s="665"/>
      <c r="J19" s="665"/>
      <c r="K19" s="665">
        <v>50.5</v>
      </c>
      <c r="L19" s="665">
        <v>69</v>
      </c>
      <c r="M19" s="665"/>
      <c r="N19" s="665">
        <v>66.5</v>
      </c>
      <c r="O19" s="665"/>
      <c r="P19" s="665">
        <v>76.099999999999994</v>
      </c>
      <c r="Q19" s="665">
        <v>78.5</v>
      </c>
      <c r="R19" s="665"/>
      <c r="S19" s="665"/>
      <c r="T19" s="665"/>
      <c r="U19" s="665">
        <v>65.400000000000006</v>
      </c>
      <c r="V19" s="665"/>
      <c r="W19" s="665"/>
      <c r="X19" s="665"/>
      <c r="Y19" s="665"/>
      <c r="Z19" s="665">
        <v>119</v>
      </c>
    </row>
    <row r="21" spans="1:26">
      <c r="A21" s="136" t="s">
        <v>18</v>
      </c>
    </row>
    <row r="22" spans="1:26">
      <c r="A22" s="17" t="s">
        <v>3256</v>
      </c>
    </row>
  </sheetData>
  <hyperlinks>
    <hyperlink ref="AB3" location="Content!A1" display="Back to content page" xr:uid="{633457B7-ABBF-4A14-8D84-33502A5E816F}"/>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AD45"/>
  <sheetViews>
    <sheetView tabSelected="1" zoomScale="86" zoomScaleNormal="86" workbookViewId="0">
      <selection activeCell="AB3" sqref="AB3"/>
    </sheetView>
  </sheetViews>
  <sheetFormatPr defaultColWidth="9.26953125" defaultRowHeight="18" customHeight="1"/>
  <cols>
    <col min="1" max="1" width="36.54296875" style="17" customWidth="1"/>
    <col min="2" max="26" width="11.7265625" style="17" customWidth="1"/>
    <col min="27" max="27" width="13.453125" style="17" customWidth="1"/>
    <col min="28" max="28" width="15.26953125" style="17" customWidth="1"/>
    <col min="29" max="29" width="20.26953125" style="17" customWidth="1"/>
    <col min="30" max="16384" width="9.26953125" style="17"/>
  </cols>
  <sheetData>
    <row r="1" spans="1:30" ht="18" customHeight="1">
      <c r="A1" s="44" t="s">
        <v>3120</v>
      </c>
      <c r="B1" s="43"/>
      <c r="C1" s="43"/>
      <c r="D1" s="43"/>
      <c r="E1" s="43"/>
      <c r="F1" s="43"/>
      <c r="G1" s="43"/>
      <c r="H1" s="43"/>
      <c r="I1" s="43"/>
      <c r="J1" s="43"/>
      <c r="K1" s="43"/>
      <c r="L1" s="43"/>
      <c r="M1" s="43"/>
      <c r="N1" s="43"/>
    </row>
    <row r="2" spans="1:30" ht="18" customHeight="1">
      <c r="A2" s="44"/>
      <c r="B2" s="43"/>
      <c r="C2" s="43"/>
      <c r="D2" s="43"/>
      <c r="E2" s="43"/>
      <c r="F2" s="43"/>
      <c r="G2" s="43"/>
      <c r="H2" s="43"/>
      <c r="I2" s="43"/>
      <c r="J2" s="43"/>
      <c r="K2" s="43"/>
      <c r="L2" s="43"/>
      <c r="M2" s="43"/>
      <c r="N2" s="43"/>
    </row>
    <row r="3" spans="1:30" ht="18" customHeight="1">
      <c r="A3" s="368"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Z3" s="217">
        <v>2024</v>
      </c>
      <c r="AB3" s="486" t="s">
        <v>528</v>
      </c>
      <c r="AC3" s="44"/>
      <c r="AD3" s="44"/>
    </row>
    <row r="4" spans="1:30" ht="18" customHeight="1">
      <c r="A4" s="247" t="s">
        <v>423</v>
      </c>
      <c r="B4" s="280">
        <v>1556.8164508758566</v>
      </c>
      <c r="C4" s="280">
        <v>1634.3653250773993</v>
      </c>
      <c r="D4" s="280">
        <v>1798.8317757009345</v>
      </c>
      <c r="E4" s="280">
        <v>1868.2875264270613</v>
      </c>
      <c r="F4" s="280">
        <v>1978.5585585585586</v>
      </c>
      <c r="G4" s="280">
        <v>2162.8121792678753</v>
      </c>
      <c r="H4" s="280">
        <v>2376.7897271268057</v>
      </c>
      <c r="I4" s="280">
        <v>2222.1230474976092</v>
      </c>
      <c r="J4" s="280">
        <v>2396.6854724964742</v>
      </c>
      <c r="K4" s="280">
        <v>1931.1521603005635</v>
      </c>
      <c r="L4" s="280">
        <v>2251.5377144707027</v>
      </c>
      <c r="M4" s="280">
        <v>2559.5130434782609</v>
      </c>
      <c r="N4" s="280">
        <v>2661.4767791513532</v>
      </c>
      <c r="O4" s="280">
        <v>2871.7547292889758</v>
      </c>
      <c r="P4" s="280">
        <v>3095.2318745917701</v>
      </c>
      <c r="Q4" s="280">
        <v>2656.32</v>
      </c>
      <c r="R4" s="280">
        <v>2355.8200000000002</v>
      </c>
      <c r="S4" s="280">
        <v>2319.7199999999998</v>
      </c>
      <c r="T4" s="280">
        <v>2352.5300000000002</v>
      </c>
      <c r="U4" s="280">
        <v>2214.6999999999998</v>
      </c>
      <c r="V4" s="280">
        <v>1794.61</v>
      </c>
      <c r="W4" s="280">
        <v>1980.5</v>
      </c>
      <c r="X4" s="280">
        <v>2408.6999999999998</v>
      </c>
      <c r="Y4" s="280">
        <v>2309.8000000000002</v>
      </c>
      <c r="Z4" s="521">
        <v>2381.6999999999998</v>
      </c>
    </row>
    <row r="5" spans="1:30" ht="18" customHeight="1">
      <c r="A5" s="247" t="s">
        <v>424</v>
      </c>
      <c r="B5" s="280">
        <v>2091.6984006092916</v>
      </c>
      <c r="C5" s="280">
        <v>1993.1200550395597</v>
      </c>
      <c r="D5" s="280">
        <v>2156.4753004005338</v>
      </c>
      <c r="E5" s="280">
        <v>2323.5377026074702</v>
      </c>
      <c r="F5" s="280">
        <v>2752.6846846846847</v>
      </c>
      <c r="G5" s="280">
        <v>3191.3102976394116</v>
      </c>
      <c r="H5" s="280">
        <v>3707.9293739967898</v>
      </c>
      <c r="I5" s="280">
        <v>3858.3678673892255</v>
      </c>
      <c r="J5" s="280">
        <v>4660.2609308885758</v>
      </c>
      <c r="K5" s="280">
        <v>3708.3281152160298</v>
      </c>
      <c r="L5" s="280">
        <v>4366.5263839430236</v>
      </c>
      <c r="M5" s="280">
        <v>5141.391304347826</v>
      </c>
      <c r="N5" s="280">
        <v>5379.0845305713328</v>
      </c>
      <c r="O5" s="280">
        <v>5400.9784735812136</v>
      </c>
      <c r="P5" s="280">
        <v>5618.4846505551923</v>
      </c>
      <c r="Q5" s="280">
        <v>4784.25</v>
      </c>
      <c r="R5" s="280">
        <v>4614.3100000000004</v>
      </c>
      <c r="S5" s="280">
        <v>5200.32</v>
      </c>
      <c r="T5" s="280">
        <v>5635.08</v>
      </c>
      <c r="U5" s="280">
        <v>5582.88</v>
      </c>
      <c r="V5" s="280">
        <v>4235.16</v>
      </c>
      <c r="W5" s="280">
        <v>5189.3</v>
      </c>
      <c r="X5" s="280">
        <v>6667.7</v>
      </c>
      <c r="Y5" s="280">
        <v>6311</v>
      </c>
      <c r="Z5" s="521">
        <v>6883.3</v>
      </c>
    </row>
    <row r="6" spans="1:30" ht="18" customHeight="1">
      <c r="A6" s="247" t="s">
        <v>425</v>
      </c>
      <c r="B6" s="280">
        <v>26.689146991622238</v>
      </c>
      <c r="C6" s="280">
        <v>28.575094599243204</v>
      </c>
      <c r="D6" s="280">
        <v>47.476969292389853</v>
      </c>
      <c r="E6" s="280">
        <v>47.040591966173359</v>
      </c>
      <c r="F6" s="280">
        <v>55.906918918918919</v>
      </c>
      <c r="G6" s="280">
        <v>34.653951419774202</v>
      </c>
      <c r="H6" s="280">
        <v>162.5906260032103</v>
      </c>
      <c r="I6" s="280">
        <v>195.40516416958877</v>
      </c>
      <c r="J6" s="280">
        <v>232.62038081805358</v>
      </c>
      <c r="K6" s="280">
        <v>230.19001252348153</v>
      </c>
      <c r="L6" s="280">
        <v>266.02363224344447</v>
      </c>
      <c r="M6" s="280">
        <v>351.79686956521738</v>
      </c>
      <c r="N6" s="280">
        <v>425.48008686936186</v>
      </c>
      <c r="O6" s="280">
        <v>389.84807566862361</v>
      </c>
      <c r="P6" s="280">
        <v>402.37929457870672</v>
      </c>
      <c r="Q6" s="280">
        <v>417.17</v>
      </c>
      <c r="R6" s="280">
        <v>375.72</v>
      </c>
      <c r="S6" s="280">
        <v>370.17</v>
      </c>
      <c r="T6" s="280">
        <v>391.46</v>
      </c>
      <c r="U6" s="280">
        <v>375.65</v>
      </c>
      <c r="V6" s="280">
        <v>331.24</v>
      </c>
      <c r="W6" s="280">
        <v>405.26</v>
      </c>
      <c r="X6" s="280">
        <v>479.7</v>
      </c>
      <c r="Y6" s="280">
        <v>387.9</v>
      </c>
      <c r="Z6" s="447">
        <v>422.9</v>
      </c>
    </row>
    <row r="7" spans="1:30" ht="18" customHeight="1">
      <c r="A7" s="247" t="s">
        <v>426</v>
      </c>
      <c r="B7" s="280">
        <v>330.74082254379283</v>
      </c>
      <c r="C7" s="280">
        <v>300.10956312349504</v>
      </c>
      <c r="D7" s="280">
        <v>330.87182910547398</v>
      </c>
      <c r="E7" s="280">
        <v>313.58883016208597</v>
      </c>
      <c r="F7" s="280">
        <v>349.77430630630636</v>
      </c>
      <c r="G7" s="280">
        <v>314.17759151556618</v>
      </c>
      <c r="H7" s="280">
        <v>317.80975922953451</v>
      </c>
      <c r="I7" s="280">
        <v>335.87000318775893</v>
      </c>
      <c r="J7" s="280">
        <v>461.96918194640341</v>
      </c>
      <c r="K7" s="280">
        <v>374.86120851596746</v>
      </c>
      <c r="L7" s="280">
        <v>437.59203625768856</v>
      </c>
      <c r="M7" s="280">
        <v>470.75366956521742</v>
      </c>
      <c r="N7" s="280">
        <v>453.10648179084529</v>
      </c>
      <c r="O7" s="280">
        <v>464.37348336594914</v>
      </c>
      <c r="P7" s="280">
        <v>488.36172436316133</v>
      </c>
      <c r="Q7" s="280">
        <v>472.67</v>
      </c>
      <c r="R7" s="280">
        <v>522.94000000000005</v>
      </c>
      <c r="S7" s="280">
        <v>634.29999999999995</v>
      </c>
      <c r="T7" s="280">
        <v>665.09</v>
      </c>
      <c r="U7" s="280">
        <v>606.75</v>
      </c>
      <c r="V7" s="280">
        <v>416.07</v>
      </c>
      <c r="W7" s="280">
        <v>526.61</v>
      </c>
      <c r="X7" s="280">
        <v>757.6</v>
      </c>
      <c r="Y7" s="280">
        <v>610.5</v>
      </c>
      <c r="Z7" s="447">
        <v>688.1</v>
      </c>
    </row>
    <row r="8" spans="1:30" ht="18" customHeight="1">
      <c r="A8" s="247" t="s">
        <v>427</v>
      </c>
      <c r="B8" s="280">
        <v>1530.1273038842344</v>
      </c>
      <c r="C8" s="280">
        <v>1605.7902304781562</v>
      </c>
      <c r="D8" s="280">
        <v>1751.3548064085446</v>
      </c>
      <c r="E8" s="280">
        <v>1821.2469344608878</v>
      </c>
      <c r="F8" s="280">
        <v>1922.6516396396396</v>
      </c>
      <c r="G8" s="280">
        <v>2128.158227848101</v>
      </c>
      <c r="H8" s="280">
        <v>2214.1991011235955</v>
      </c>
      <c r="I8" s="280">
        <f>I4-I6</f>
        <v>2026.7178833280204</v>
      </c>
      <c r="J8" s="280">
        <f t="shared" ref="J8:Z9" si="0">J4-J6</f>
        <v>2164.0650916784207</v>
      </c>
      <c r="K8" s="280">
        <f t="shared" si="0"/>
        <v>1700.962147777082</v>
      </c>
      <c r="L8" s="280">
        <f t="shared" si="0"/>
        <v>1985.5140822272583</v>
      </c>
      <c r="M8" s="280">
        <f t="shared" si="0"/>
        <v>2207.7161739130433</v>
      </c>
      <c r="N8" s="280">
        <f t="shared" si="0"/>
        <v>2235.9966922819913</v>
      </c>
      <c r="O8" s="280">
        <f t="shared" si="0"/>
        <v>2481.9066536203522</v>
      </c>
      <c r="P8" s="280">
        <f t="shared" si="0"/>
        <v>2692.8525800130633</v>
      </c>
      <c r="Q8" s="280">
        <f t="shared" si="0"/>
        <v>2239.15</v>
      </c>
      <c r="R8" s="280">
        <f t="shared" si="0"/>
        <v>1980.1000000000001</v>
      </c>
      <c r="S8" s="280">
        <f t="shared" si="0"/>
        <v>1949.5499999999997</v>
      </c>
      <c r="T8" s="280">
        <f t="shared" si="0"/>
        <v>1961.0700000000002</v>
      </c>
      <c r="U8" s="280">
        <f t="shared" si="0"/>
        <v>1839.0499999999997</v>
      </c>
      <c r="V8" s="280">
        <f t="shared" si="0"/>
        <v>1463.37</v>
      </c>
      <c r="W8" s="280">
        <f t="shared" si="0"/>
        <v>1575.24</v>
      </c>
      <c r="X8" s="280">
        <f t="shared" si="0"/>
        <v>1928.9999999999998</v>
      </c>
      <c r="Y8" s="280">
        <f t="shared" si="0"/>
        <v>1921.9</v>
      </c>
      <c r="Z8" s="280">
        <f t="shared" si="0"/>
        <v>1958.7999999999997</v>
      </c>
    </row>
    <row r="9" spans="1:30" ht="18" customHeight="1">
      <c r="A9" s="247" t="s">
        <v>428</v>
      </c>
      <c r="B9" s="280">
        <v>1760.9575780654989</v>
      </c>
      <c r="C9" s="280">
        <v>1693.0104919160647</v>
      </c>
      <c r="D9" s="280">
        <v>1825.6034712950598</v>
      </c>
      <c r="E9" s="280">
        <v>2009.9488724453843</v>
      </c>
      <c r="F9" s="280">
        <v>2402.9103783783785</v>
      </c>
      <c r="G9" s="280">
        <v>2877.1327061238453</v>
      </c>
      <c r="H9" s="280">
        <v>3390.1196147672554</v>
      </c>
      <c r="I9" s="280">
        <f>I5-I7</f>
        <v>3522.4978642014667</v>
      </c>
      <c r="J9" s="280">
        <f t="shared" si="0"/>
        <v>4198.2917489421725</v>
      </c>
      <c r="K9" s="280">
        <f t="shared" si="0"/>
        <v>3333.4669067000623</v>
      </c>
      <c r="L9" s="280">
        <f t="shared" si="0"/>
        <v>3928.9343476853351</v>
      </c>
      <c r="M9" s="280">
        <f t="shared" si="0"/>
        <v>4670.637634782609</v>
      </c>
      <c r="N9" s="280">
        <f t="shared" si="0"/>
        <v>4925.9780487804874</v>
      </c>
      <c r="O9" s="280">
        <f t="shared" si="0"/>
        <v>4936.6049902152645</v>
      </c>
      <c r="P9" s="280">
        <f t="shared" si="0"/>
        <v>5130.1229261920307</v>
      </c>
      <c r="Q9" s="280">
        <f t="shared" si="0"/>
        <v>4311.58</v>
      </c>
      <c r="R9" s="280">
        <f t="shared" si="0"/>
        <v>4091.3700000000003</v>
      </c>
      <c r="S9" s="280">
        <f t="shared" si="0"/>
        <v>4566.0199999999995</v>
      </c>
      <c r="T9" s="280">
        <f t="shared" si="0"/>
        <v>4969.99</v>
      </c>
      <c r="U9" s="280">
        <f t="shared" si="0"/>
        <v>4976.13</v>
      </c>
      <c r="V9" s="280">
        <f t="shared" si="0"/>
        <v>3819.0899999999997</v>
      </c>
      <c r="W9" s="280">
        <f t="shared" si="0"/>
        <v>4662.6900000000005</v>
      </c>
      <c r="X9" s="280">
        <f t="shared" si="0"/>
        <v>5910.0999999999995</v>
      </c>
      <c r="Y9" s="280">
        <f t="shared" si="0"/>
        <v>5700.5</v>
      </c>
      <c r="Z9" s="280">
        <f t="shared" si="0"/>
        <v>6195.2</v>
      </c>
    </row>
    <row r="10" spans="1:30" ht="18" customHeight="1">
      <c r="A10" s="244"/>
      <c r="B10" s="305"/>
      <c r="C10" s="305"/>
      <c r="D10" s="305"/>
      <c r="E10" s="305"/>
      <c r="F10" s="305"/>
      <c r="G10" s="305"/>
      <c r="H10" s="305"/>
      <c r="I10" s="305"/>
      <c r="J10" s="305"/>
      <c r="K10" s="305"/>
      <c r="L10" s="305"/>
      <c r="M10" s="305"/>
      <c r="N10" s="305"/>
      <c r="O10" s="305"/>
      <c r="P10" s="305"/>
      <c r="Q10" s="305"/>
      <c r="R10" s="305"/>
      <c r="S10" s="305"/>
      <c r="T10" s="305"/>
      <c r="U10" s="305"/>
      <c r="V10" s="305"/>
      <c r="W10" s="285"/>
      <c r="X10" s="307"/>
      <c r="Y10" s="307"/>
      <c r="Z10" s="307"/>
    </row>
    <row r="11" spans="1:30" ht="18" customHeight="1">
      <c r="A11" s="245" t="s">
        <v>429</v>
      </c>
      <c r="B11" s="523">
        <v>26.689146991622238</v>
      </c>
      <c r="C11" s="523">
        <v>28.575094599243204</v>
      </c>
      <c r="D11" s="523">
        <v>47.476969292389853</v>
      </c>
      <c r="E11" s="523">
        <v>47.040591966173359</v>
      </c>
      <c r="F11" s="523">
        <v>55.906918918918919</v>
      </c>
      <c r="G11" s="523">
        <v>34.653951419774202</v>
      </c>
      <c r="H11" s="523">
        <v>162.5906260032103</v>
      </c>
      <c r="I11" s="523">
        <v>195.40516416958877</v>
      </c>
      <c r="J11" s="523">
        <v>232.62038081805358</v>
      </c>
      <c r="K11" s="523">
        <v>230.19001252348153</v>
      </c>
      <c r="L11" s="523">
        <v>266.02363224344447</v>
      </c>
      <c r="M11" s="523">
        <v>351.79686956521738</v>
      </c>
      <c r="N11" s="523">
        <v>425.48008686936186</v>
      </c>
      <c r="O11" s="523">
        <v>389.84807566862361</v>
      </c>
      <c r="P11" s="523">
        <v>402.37929457870672</v>
      </c>
      <c r="Q11" s="523">
        <v>417.17</v>
      </c>
      <c r="R11" s="523">
        <v>375.72</v>
      </c>
      <c r="S11" s="523">
        <v>370.17</v>
      </c>
      <c r="T11" s="523">
        <v>391.46</v>
      </c>
      <c r="U11" s="523">
        <v>375.65</v>
      </c>
      <c r="V11" s="523">
        <v>331.24</v>
      </c>
      <c r="W11" s="523">
        <v>405.26</v>
      </c>
      <c r="X11" s="523">
        <v>479.7</v>
      </c>
      <c r="Y11" s="523">
        <v>387.9</v>
      </c>
      <c r="Z11" s="1147">
        <v>422.9</v>
      </c>
    </row>
    <row r="12" spans="1:30" ht="18" customHeight="1">
      <c r="A12" s="246" t="s">
        <v>13</v>
      </c>
      <c r="B12" s="285">
        <v>0</v>
      </c>
      <c r="C12" s="285">
        <v>1.1764705882352943E-2</v>
      </c>
      <c r="D12" s="285">
        <v>5.4973297730307076E-2</v>
      </c>
      <c r="E12" s="285">
        <v>5.6377730796335448E-4</v>
      </c>
      <c r="F12" s="285">
        <v>0.99491891891891904</v>
      </c>
      <c r="G12" s="285">
        <v>5.0975025658569963E-2</v>
      </c>
      <c r="H12" s="285">
        <v>2.9138041733547353</v>
      </c>
      <c r="I12" s="285">
        <v>2.2926362766974817</v>
      </c>
      <c r="J12" s="285">
        <v>0.59227785613540196</v>
      </c>
      <c r="K12" s="285">
        <v>2.3090482154038825</v>
      </c>
      <c r="L12" s="285">
        <v>2.0734865652314665</v>
      </c>
      <c r="M12" s="285">
        <v>0.8948521739130435</v>
      </c>
      <c r="N12" s="285">
        <v>0.24233210825258938</v>
      </c>
      <c r="O12" s="285">
        <v>0.10391389432485322</v>
      </c>
      <c r="P12" s="285">
        <v>0.24183540169823645</v>
      </c>
      <c r="Q12" s="285">
        <v>0.82018792710706157</v>
      </c>
      <c r="R12" s="285">
        <v>0.53</v>
      </c>
      <c r="S12" s="285">
        <v>0.42</v>
      </c>
      <c r="T12" s="285">
        <v>1.29</v>
      </c>
      <c r="U12" s="285">
        <v>0.2</v>
      </c>
      <c r="V12" s="285">
        <v>2.2599999999999998</v>
      </c>
      <c r="W12" s="285">
        <v>1.41</v>
      </c>
      <c r="X12" s="285">
        <v>0.5</v>
      </c>
      <c r="Y12" s="285">
        <v>0.3</v>
      </c>
      <c r="Z12" s="305">
        <v>0</v>
      </c>
    </row>
    <row r="13" spans="1:30" ht="18" customHeight="1">
      <c r="A13" s="246" t="s">
        <v>12</v>
      </c>
      <c r="B13" s="285">
        <v>0.68709063214013699</v>
      </c>
      <c r="C13" s="285">
        <v>0.56773305813553498</v>
      </c>
      <c r="D13" s="285">
        <v>0.43210947930574095</v>
      </c>
      <c r="E13" s="285">
        <v>0.55711768851303733</v>
      </c>
      <c r="F13" s="285">
        <v>0.65690090090090092</v>
      </c>
      <c r="G13" s="285">
        <v>0.37102292165583306</v>
      </c>
      <c r="H13" s="285">
        <v>0.17226324237560192</v>
      </c>
      <c r="I13" s="285">
        <v>0.11899904367229837</v>
      </c>
      <c r="J13" s="285">
        <v>0.23748236953455573</v>
      </c>
      <c r="K13" s="285">
        <v>0.12144646211646837</v>
      </c>
      <c r="L13" s="285">
        <v>0.10906442214308838</v>
      </c>
      <c r="M13" s="285">
        <v>6.8382608695652172E-2</v>
      </c>
      <c r="N13" s="285">
        <v>0.25389241563648512</v>
      </c>
      <c r="O13" s="285">
        <v>3.5354859752120023</v>
      </c>
      <c r="P13" s="285">
        <v>0.69199869366427169</v>
      </c>
      <c r="Q13" s="285">
        <v>2.992596810933941E-2</v>
      </c>
      <c r="R13" s="285">
        <v>0.17</v>
      </c>
      <c r="S13" s="285">
        <v>0.28999999999999998</v>
      </c>
      <c r="T13" s="285">
        <v>0.04</v>
      </c>
      <c r="U13" s="285">
        <v>0.2</v>
      </c>
      <c r="V13" s="285">
        <v>0.26</v>
      </c>
      <c r="W13" s="285">
        <v>0.28000000000000003</v>
      </c>
      <c r="X13" s="285">
        <v>1</v>
      </c>
      <c r="Y13" s="285">
        <v>0</v>
      </c>
      <c r="Z13" s="305">
        <v>0.1</v>
      </c>
    </row>
    <row r="14" spans="1:30" ht="18" customHeight="1">
      <c r="A14" s="246" t="s">
        <v>483</v>
      </c>
      <c r="B14" s="285"/>
      <c r="C14" s="285"/>
      <c r="D14" s="285"/>
      <c r="E14" s="285"/>
      <c r="F14" s="285"/>
      <c r="G14" s="285"/>
      <c r="H14" s="285"/>
      <c r="I14" s="285"/>
      <c r="J14" s="285"/>
      <c r="K14" s="285"/>
      <c r="L14" s="285"/>
      <c r="M14" s="285"/>
      <c r="N14" s="285"/>
      <c r="O14" s="285"/>
      <c r="P14" s="285"/>
      <c r="Q14" s="285"/>
      <c r="R14" s="285"/>
      <c r="S14" s="285"/>
      <c r="T14" s="285"/>
      <c r="U14" s="285"/>
      <c r="V14" s="285"/>
      <c r="W14" s="285"/>
      <c r="X14" s="285"/>
      <c r="Y14" s="285"/>
      <c r="Z14" s="305"/>
    </row>
    <row r="15" spans="1:30" ht="18" customHeight="1">
      <c r="A15" s="246" t="s">
        <v>430</v>
      </c>
      <c r="B15" s="285">
        <v>0</v>
      </c>
      <c r="C15" s="285">
        <v>2.60749914000688E-2</v>
      </c>
      <c r="D15" s="285">
        <v>1.5320427236315087E-2</v>
      </c>
      <c r="E15" s="285">
        <v>0</v>
      </c>
      <c r="F15" s="285">
        <v>0</v>
      </c>
      <c r="G15" s="285">
        <v>0</v>
      </c>
      <c r="H15" s="285">
        <v>4.8796147672552168E-3</v>
      </c>
      <c r="I15" s="285">
        <v>0</v>
      </c>
      <c r="J15" s="285">
        <v>0</v>
      </c>
      <c r="K15" s="285">
        <v>0</v>
      </c>
      <c r="L15" s="285">
        <v>0</v>
      </c>
      <c r="M15" s="285">
        <v>0</v>
      </c>
      <c r="N15" s="285">
        <v>0</v>
      </c>
      <c r="O15" s="285">
        <v>0</v>
      </c>
      <c r="P15" s="285">
        <v>5.6531678641410843E-2</v>
      </c>
      <c r="Q15" s="285">
        <v>0</v>
      </c>
      <c r="R15" s="285">
        <v>0</v>
      </c>
      <c r="S15" s="285">
        <v>0</v>
      </c>
      <c r="T15" s="285">
        <v>0</v>
      </c>
      <c r="U15" s="285">
        <v>0</v>
      </c>
      <c r="V15" s="285">
        <v>0</v>
      </c>
      <c r="W15" s="285">
        <v>0</v>
      </c>
      <c r="X15" s="285">
        <v>0</v>
      </c>
      <c r="Y15" s="285">
        <v>0.1</v>
      </c>
      <c r="Z15" s="305">
        <v>0</v>
      </c>
    </row>
    <row r="16" spans="1:30" ht="18" customHeight="1">
      <c r="A16" s="246" t="s">
        <v>482</v>
      </c>
      <c r="B16" s="285">
        <v>1.3137852246763136E-2</v>
      </c>
      <c r="C16" s="285">
        <v>7.3237014103887166E-2</v>
      </c>
      <c r="D16" s="285">
        <v>2.5467289719626168E-2</v>
      </c>
      <c r="E16" s="285">
        <v>1.5010570824524313E-2</v>
      </c>
      <c r="F16" s="285">
        <v>1.5783783783783784E-2</v>
      </c>
      <c r="G16" s="285">
        <v>0.11265822784810127</v>
      </c>
      <c r="H16" s="285">
        <v>0.13226324237560194</v>
      </c>
      <c r="I16" s="285">
        <v>1.6831367548613325E-2</v>
      </c>
      <c r="J16" s="285">
        <v>6.6290550070521861E-3</v>
      </c>
      <c r="K16" s="285">
        <v>5.4477144646211638E-3</v>
      </c>
      <c r="L16" s="285">
        <v>0.12855292975072838</v>
      </c>
      <c r="M16" s="285">
        <v>0.22657391304347826</v>
      </c>
      <c r="N16" s="285">
        <v>2.5392582692950216E-3</v>
      </c>
      <c r="O16" s="285">
        <v>2.1852576647097195E-3</v>
      </c>
      <c r="P16" s="285">
        <v>1.3226649248856956E-2</v>
      </c>
      <c r="Q16" s="285">
        <v>5.1822323462414584E-3</v>
      </c>
      <c r="R16" s="285">
        <v>0.09</v>
      </c>
      <c r="S16" s="285">
        <v>7.56</v>
      </c>
      <c r="T16" s="285">
        <v>6.48</v>
      </c>
      <c r="U16" s="285">
        <v>7.04</v>
      </c>
      <c r="V16" s="285">
        <v>5.19</v>
      </c>
      <c r="W16" s="285">
        <v>4.93</v>
      </c>
      <c r="X16" s="285">
        <v>3.8</v>
      </c>
      <c r="Y16" s="285">
        <v>2.5</v>
      </c>
      <c r="Z16" s="305">
        <v>3</v>
      </c>
    </row>
    <row r="17" spans="1:29" ht="18" customHeight="1">
      <c r="A17" s="246" t="s">
        <v>11</v>
      </c>
      <c r="B17" s="285">
        <v>0.70015232292460006</v>
      </c>
      <c r="C17" s="285">
        <v>0</v>
      </c>
      <c r="D17" s="285">
        <v>7.7436582109479306E-3</v>
      </c>
      <c r="E17" s="285">
        <v>5.4756871035940805E-2</v>
      </c>
      <c r="F17" s="285">
        <v>0.20497297297297296</v>
      </c>
      <c r="G17" s="285">
        <v>0.59079712624016412</v>
      </c>
      <c r="H17" s="285">
        <v>1.0254253611556983</v>
      </c>
      <c r="I17" s="285">
        <v>1.6436404207841886</v>
      </c>
      <c r="J17" s="285">
        <v>0.99136107193229894</v>
      </c>
      <c r="K17" s="285">
        <v>0.60820288040075132</v>
      </c>
      <c r="L17" s="285">
        <v>1.6340887018452572</v>
      </c>
      <c r="M17" s="285">
        <v>1.4074434782608696</v>
      </c>
      <c r="N17" s="285">
        <v>0.96124290010023383</v>
      </c>
      <c r="O17" s="285">
        <v>0.75300065231572078</v>
      </c>
      <c r="P17" s="285">
        <v>0.19088830829523187</v>
      </c>
      <c r="Q17" s="285">
        <v>1.7084282460136675E-2</v>
      </c>
      <c r="R17" s="285">
        <v>0.05</v>
      </c>
      <c r="S17" s="285">
        <v>0.01</v>
      </c>
      <c r="T17" s="285">
        <v>0</v>
      </c>
      <c r="U17" s="285">
        <v>0.25</v>
      </c>
      <c r="V17" s="285">
        <v>1.31</v>
      </c>
      <c r="W17" s="285">
        <v>1.46</v>
      </c>
      <c r="X17" s="285">
        <v>0.3</v>
      </c>
      <c r="Y17" s="285">
        <v>0</v>
      </c>
      <c r="Z17" s="305">
        <v>0</v>
      </c>
    </row>
    <row r="18" spans="1:29" ht="18" customHeight="1">
      <c r="A18" s="246" t="s">
        <v>10</v>
      </c>
      <c r="B18" s="285">
        <v>0</v>
      </c>
      <c r="C18" s="285">
        <v>0</v>
      </c>
      <c r="D18" s="285">
        <v>0</v>
      </c>
      <c r="E18" s="285">
        <v>0</v>
      </c>
      <c r="F18" s="285">
        <v>0</v>
      </c>
      <c r="G18" s="285">
        <v>0</v>
      </c>
      <c r="H18" s="285">
        <v>105.56003210272874</v>
      </c>
      <c r="I18" s="285">
        <v>123.20529167994899</v>
      </c>
      <c r="J18" s="285">
        <v>121.69464033850495</v>
      </c>
      <c r="K18" s="285">
        <v>112.29996869129617</v>
      </c>
      <c r="L18" s="285">
        <v>115.30796374231141</v>
      </c>
      <c r="M18" s="285">
        <v>138.19050434782608</v>
      </c>
      <c r="N18" s="285">
        <v>155.07200133645173</v>
      </c>
      <c r="O18" s="285">
        <v>146.86490541422046</v>
      </c>
      <c r="P18" s="285">
        <v>172.8931743958197</v>
      </c>
      <c r="Q18" s="285">
        <v>159.9</v>
      </c>
      <c r="R18" s="285">
        <v>159</v>
      </c>
      <c r="S18" s="285">
        <v>136.24</v>
      </c>
      <c r="T18" s="285">
        <v>121.33</v>
      </c>
      <c r="U18" s="285">
        <v>131.63999999999999</v>
      </c>
      <c r="V18" s="285">
        <v>106</v>
      </c>
      <c r="W18" s="285">
        <v>130.28</v>
      </c>
      <c r="X18" s="285">
        <v>170.1</v>
      </c>
      <c r="Y18" s="285">
        <v>136.69999999999999</v>
      </c>
      <c r="Z18" s="305">
        <v>179.9</v>
      </c>
    </row>
    <row r="19" spans="1:29" ht="18" customHeight="1">
      <c r="A19" s="246" t="s">
        <v>9</v>
      </c>
      <c r="B19" s="285">
        <v>1.2632140137090631</v>
      </c>
      <c r="C19" s="285">
        <v>2.7519779841761265E-3</v>
      </c>
      <c r="D19" s="285">
        <v>1.5701602136181576</v>
      </c>
      <c r="E19" s="285">
        <v>0.32699083861874556</v>
      </c>
      <c r="F19" s="285">
        <v>0.45553153153153153</v>
      </c>
      <c r="G19" s="285">
        <v>0.12668491276086213</v>
      </c>
      <c r="H19" s="285">
        <v>1.9678972712680577E-2</v>
      </c>
      <c r="I19" s="285">
        <v>0.6252789289129741</v>
      </c>
      <c r="J19" s="285">
        <v>0.86995768688293373</v>
      </c>
      <c r="K19" s="285">
        <v>0.10206637445209767</v>
      </c>
      <c r="L19" s="285">
        <v>0.22431207510521206</v>
      </c>
      <c r="M19" s="285">
        <v>0.18486956521739131</v>
      </c>
      <c r="N19" s="285">
        <v>3.1444704310056801</v>
      </c>
      <c r="O19" s="285">
        <v>0.17671232876712328</v>
      </c>
      <c r="P19" s="285">
        <v>0.22504898758981057</v>
      </c>
      <c r="Q19" s="285">
        <v>0.10247722095671984</v>
      </c>
      <c r="R19" s="285">
        <v>0.12</v>
      </c>
      <c r="S19" s="285">
        <v>0.05</v>
      </c>
      <c r="T19" s="285">
        <v>0.2</v>
      </c>
      <c r="U19" s="285">
        <v>0.1</v>
      </c>
      <c r="V19" s="285">
        <v>0.05</v>
      </c>
      <c r="W19" s="285">
        <v>0.28000000000000003</v>
      </c>
      <c r="X19" s="285">
        <v>0.2</v>
      </c>
      <c r="Y19" s="285">
        <v>0.1</v>
      </c>
      <c r="Z19" s="305">
        <v>0.1</v>
      </c>
    </row>
    <row r="20" spans="1:29" ht="18" customHeight="1">
      <c r="A20" s="246" t="s">
        <v>6</v>
      </c>
      <c r="B20" s="285">
        <v>0.96968773800456953</v>
      </c>
      <c r="C20" s="285">
        <v>1.113828689370485</v>
      </c>
      <c r="D20" s="285">
        <v>1.7978971962616823</v>
      </c>
      <c r="E20" s="285">
        <v>1.7587737843551798</v>
      </c>
      <c r="F20" s="285">
        <v>3.2794594594594595</v>
      </c>
      <c r="G20" s="285">
        <v>1.301607937050975</v>
      </c>
      <c r="H20" s="285">
        <v>1.1313964686998397</v>
      </c>
      <c r="I20" s="285">
        <v>0.51982786101370726</v>
      </c>
      <c r="J20" s="285">
        <v>1.81138928067701</v>
      </c>
      <c r="K20" s="285">
        <v>2.5337507827175951</v>
      </c>
      <c r="L20" s="285">
        <v>1.4961799935254128</v>
      </c>
      <c r="M20" s="285">
        <v>1.2949913043478261</v>
      </c>
      <c r="N20" s="285">
        <v>0.74537253591714003</v>
      </c>
      <c r="O20" s="285">
        <v>2.4287345075016309</v>
      </c>
      <c r="P20" s="285">
        <v>1.2188112344872633</v>
      </c>
      <c r="Q20" s="285">
        <v>1.1399999999999999</v>
      </c>
      <c r="R20" s="285">
        <v>2.21</v>
      </c>
      <c r="S20" s="285">
        <v>3.38</v>
      </c>
      <c r="T20" s="285">
        <v>3.51</v>
      </c>
      <c r="U20" s="285">
        <v>4.04</v>
      </c>
      <c r="V20" s="285">
        <v>3.03</v>
      </c>
      <c r="W20" s="285">
        <v>3.95</v>
      </c>
      <c r="X20" s="285">
        <v>5.4</v>
      </c>
      <c r="Y20" s="285">
        <v>9</v>
      </c>
      <c r="Z20" s="305">
        <v>9.9</v>
      </c>
    </row>
    <row r="21" spans="1:29" ht="18" customHeight="1">
      <c r="A21" s="246" t="s">
        <v>17</v>
      </c>
      <c r="B21" s="285">
        <v>9.1012947448591008E-3</v>
      </c>
      <c r="C21" s="285">
        <v>2.2222222222222223E-2</v>
      </c>
      <c r="D21" s="285">
        <v>1.6054739652870492E-2</v>
      </c>
      <c r="E21" s="285">
        <v>0.507646229739253</v>
      </c>
      <c r="F21" s="285">
        <v>0.17077477477477476</v>
      </c>
      <c r="G21" s="285">
        <v>0.11235032500855285</v>
      </c>
      <c r="H21" s="285">
        <v>0</v>
      </c>
      <c r="I21" s="285">
        <v>0.11405801721389862</v>
      </c>
      <c r="J21" s="285">
        <v>9.093794076163611E-2</v>
      </c>
      <c r="K21" s="285">
        <v>8.2874139010644943E-2</v>
      </c>
      <c r="L21" s="285">
        <v>0.13632243444480416</v>
      </c>
      <c r="M21" s="285">
        <v>9.366956521739131E-2</v>
      </c>
      <c r="N21" s="285">
        <v>0.43083862345472768</v>
      </c>
      <c r="O21" s="285">
        <v>0.40335942596216573</v>
      </c>
      <c r="P21" s="285">
        <v>0.26205094709340299</v>
      </c>
      <c r="Q21" s="285">
        <v>0.17847380410022778</v>
      </c>
      <c r="R21" s="285">
        <v>0.04</v>
      </c>
      <c r="S21" s="285">
        <v>0.35</v>
      </c>
      <c r="T21" s="285">
        <v>0.26</v>
      </c>
      <c r="U21" s="285">
        <v>1.7</v>
      </c>
      <c r="V21" s="285">
        <v>0.4</v>
      </c>
      <c r="W21" s="285">
        <v>0.34</v>
      </c>
      <c r="X21" s="285">
        <v>2.2999999999999998</v>
      </c>
      <c r="Y21" s="285">
        <v>1.4</v>
      </c>
      <c r="Z21" s="305">
        <v>2.2999999999999998</v>
      </c>
    </row>
    <row r="22" spans="1:29" ht="18" customHeight="1">
      <c r="A22" s="246" t="s">
        <v>4</v>
      </c>
      <c r="B22" s="285">
        <v>5.5814166031987815</v>
      </c>
      <c r="C22" s="285">
        <v>5.1507739938080492</v>
      </c>
      <c r="D22" s="285">
        <v>13.185814419225634</v>
      </c>
      <c r="E22" s="285">
        <v>9.5056377730796324</v>
      </c>
      <c r="F22" s="285">
        <v>11.747999999999999</v>
      </c>
      <c r="G22" s="285">
        <v>0</v>
      </c>
      <c r="H22" s="285">
        <v>0</v>
      </c>
      <c r="I22" s="285">
        <v>0</v>
      </c>
      <c r="J22" s="285">
        <v>27.12083921015515</v>
      </c>
      <c r="K22" s="285">
        <v>28.827082028804007</v>
      </c>
      <c r="L22" s="285">
        <v>22.739559728067334</v>
      </c>
      <c r="M22" s="285">
        <v>29.918886956521739</v>
      </c>
      <c r="N22" s="285">
        <v>29.497193451386568</v>
      </c>
      <c r="O22" s="285">
        <v>30.624624918460537</v>
      </c>
      <c r="P22" s="285">
        <v>28.281874591770084</v>
      </c>
      <c r="Q22" s="285">
        <v>27.07</v>
      </c>
      <c r="R22" s="285">
        <v>27.54</v>
      </c>
      <c r="S22" s="285">
        <v>28.73</v>
      </c>
      <c r="T22" s="285">
        <v>28.85</v>
      </c>
      <c r="U22" s="285">
        <v>27.59</v>
      </c>
      <c r="V22" s="285">
        <v>23.7</v>
      </c>
      <c r="W22" s="285">
        <v>23.77</v>
      </c>
      <c r="X22" s="285">
        <v>27.8</v>
      </c>
      <c r="Y22" s="285">
        <v>24.7</v>
      </c>
      <c r="Z22" s="305">
        <v>22</v>
      </c>
    </row>
    <row r="23" spans="1:29" ht="18" customHeight="1">
      <c r="A23" s="246" t="s">
        <v>3</v>
      </c>
      <c r="B23" s="285">
        <v>9.0285986290936791</v>
      </c>
      <c r="C23" s="285">
        <v>12.35703474372205</v>
      </c>
      <c r="D23" s="285">
        <v>19.237616822429906</v>
      </c>
      <c r="E23" s="285">
        <v>27.249929527836503</v>
      </c>
      <c r="F23" s="285">
        <v>27.912432432432436</v>
      </c>
      <c r="G23" s="285">
        <v>26.954122476907287</v>
      </c>
      <c r="H23" s="285">
        <v>47.758234349919746</v>
      </c>
      <c r="I23" s="285">
        <v>63.153299330570604</v>
      </c>
      <c r="J23" s="285">
        <v>75.653138222849094</v>
      </c>
      <c r="K23" s="285">
        <v>79.920037570444592</v>
      </c>
      <c r="L23" s="285">
        <v>116.61146001942376</v>
      </c>
      <c r="M23" s="285">
        <v>173.28751304347824</v>
      </c>
      <c r="N23" s="285">
        <v>223.63538255930504</v>
      </c>
      <c r="O23" s="285">
        <v>196.96154598825834</v>
      </c>
      <c r="P23" s="285">
        <v>188.44124755062049</v>
      </c>
      <c r="Q23" s="285">
        <v>213.44</v>
      </c>
      <c r="R23" s="285">
        <v>177.22</v>
      </c>
      <c r="S23" s="285">
        <v>185.54</v>
      </c>
      <c r="T23" s="285">
        <v>216.28</v>
      </c>
      <c r="U23" s="285">
        <v>195.29</v>
      </c>
      <c r="V23" s="285">
        <v>183.68</v>
      </c>
      <c r="W23" s="285">
        <v>233.75</v>
      </c>
      <c r="X23" s="285">
        <v>253.1</v>
      </c>
      <c r="Y23" s="285">
        <v>200.5</v>
      </c>
      <c r="Z23" s="305">
        <v>202.1</v>
      </c>
    </row>
    <row r="24" spans="1:29" s="40" customFormat="1" ht="18" customHeight="1">
      <c r="A24" s="246" t="s">
        <v>431</v>
      </c>
      <c r="B24" s="285">
        <v>2.4809596344249809</v>
      </c>
      <c r="C24" s="285">
        <v>2.7672170622635019</v>
      </c>
      <c r="D24" s="285">
        <v>3.4769025367156208</v>
      </c>
      <c r="E24" s="285">
        <v>2.2757928118393238</v>
      </c>
      <c r="F24" s="285">
        <v>5.8246486486486484</v>
      </c>
      <c r="G24" s="285">
        <v>2.7019158398905234</v>
      </c>
      <c r="H24" s="285">
        <v>1.247287319422151</v>
      </c>
      <c r="I24" s="285">
        <v>0.8484539368823717</v>
      </c>
      <c r="J24" s="285">
        <v>1.3724612129760227</v>
      </c>
      <c r="K24" s="285">
        <v>1.1494677520350656</v>
      </c>
      <c r="L24" s="285">
        <v>2.6140498543217872</v>
      </c>
      <c r="M24" s="285">
        <v>2.482017391304348</v>
      </c>
      <c r="N24" s="285">
        <v>7.1598062145005015</v>
      </c>
      <c r="O24" s="285">
        <v>4.1705805609915201</v>
      </c>
      <c r="P24" s="285">
        <v>1.9616590463749184</v>
      </c>
      <c r="Q24" s="285">
        <v>6.1535876993166294</v>
      </c>
      <c r="R24" s="285">
        <v>4.12</v>
      </c>
      <c r="S24" s="285">
        <v>1.8</v>
      </c>
      <c r="T24" s="285">
        <v>3.13</v>
      </c>
      <c r="U24" s="285">
        <v>2.5099999999999998</v>
      </c>
      <c r="V24" s="285">
        <v>1.25</v>
      </c>
      <c r="W24" s="285">
        <v>2.46</v>
      </c>
      <c r="X24" s="285">
        <v>12.7</v>
      </c>
      <c r="Y24" s="285">
        <v>10.5</v>
      </c>
      <c r="Z24" s="305">
        <v>2.5</v>
      </c>
      <c r="AC24" s="17"/>
    </row>
    <row r="25" spans="1:29" ht="18" customHeight="1">
      <c r="A25" s="246" t="s">
        <v>1</v>
      </c>
      <c r="B25" s="285">
        <v>0.141012947448591</v>
      </c>
      <c r="C25" s="285">
        <v>0.29349845201238389</v>
      </c>
      <c r="D25" s="285">
        <v>0.65964619492656884</v>
      </c>
      <c r="E25" s="285">
        <v>1.2447498238195913</v>
      </c>
      <c r="F25" s="285">
        <v>1.1501621621621623</v>
      </c>
      <c r="G25" s="285">
        <v>0.53407458091002391</v>
      </c>
      <c r="H25" s="285">
        <v>0.98301765650080253</v>
      </c>
      <c r="I25" s="285">
        <v>1.5240038253108064</v>
      </c>
      <c r="J25" s="285">
        <v>1.4361777150916784</v>
      </c>
      <c r="K25" s="285">
        <v>0.61355666875391357</v>
      </c>
      <c r="L25" s="285">
        <v>0.91022984784719974</v>
      </c>
      <c r="M25" s="285">
        <v>1.0836869565217391</v>
      </c>
      <c r="N25" s="285">
        <v>1.2907450718342799</v>
      </c>
      <c r="O25" s="285">
        <v>0.94227005870841485</v>
      </c>
      <c r="P25" s="285">
        <v>3.6704441541476158</v>
      </c>
      <c r="Q25" s="285">
        <v>3.7873291571753986</v>
      </c>
      <c r="R25" s="285">
        <v>0.8</v>
      </c>
      <c r="S25" s="285">
        <v>1.67</v>
      </c>
      <c r="T25" s="285">
        <v>1.55</v>
      </c>
      <c r="U25" s="285">
        <v>0.74</v>
      </c>
      <c r="V25" s="285">
        <v>0.34</v>
      </c>
      <c r="W25" s="285">
        <v>0.02</v>
      </c>
      <c r="X25" s="285">
        <v>0.4</v>
      </c>
      <c r="Y25" s="285">
        <v>0.5</v>
      </c>
      <c r="Z25" s="305">
        <v>0.2</v>
      </c>
    </row>
    <row r="26" spans="1:29" ht="18" customHeight="1">
      <c r="A26" s="246" t="s">
        <v>23</v>
      </c>
      <c r="B26" s="285">
        <v>5.8147753236862147</v>
      </c>
      <c r="C26" s="285">
        <v>6.188957688338494</v>
      </c>
      <c r="D26" s="285">
        <v>6.9972630173564756</v>
      </c>
      <c r="E26" s="285">
        <v>3.5436222692036647</v>
      </c>
      <c r="F26" s="285">
        <v>3.4933333333333332</v>
      </c>
      <c r="G26" s="285">
        <v>1.7977420458433118</v>
      </c>
      <c r="H26" s="285">
        <v>1.6423434991974317</v>
      </c>
      <c r="I26" s="285">
        <v>1.3428434810328338</v>
      </c>
      <c r="J26" s="285">
        <v>0.74308885754583931</v>
      </c>
      <c r="K26" s="285">
        <v>1.6170632435817156</v>
      </c>
      <c r="L26" s="285">
        <v>2.038361929426999</v>
      </c>
      <c r="M26" s="285">
        <v>2.6634782608695655</v>
      </c>
      <c r="N26" s="285">
        <v>3.0442699632475776</v>
      </c>
      <c r="O26" s="285">
        <v>2.880756686236138</v>
      </c>
      <c r="P26" s="285">
        <v>4.2305029392553886</v>
      </c>
      <c r="Q26" s="285">
        <v>4.5370444191343973</v>
      </c>
      <c r="R26" s="285">
        <v>3.82</v>
      </c>
      <c r="S26" s="285">
        <v>4.13</v>
      </c>
      <c r="T26" s="285">
        <v>8.5399999999999991</v>
      </c>
      <c r="U26" s="285">
        <v>4.3499999999999996</v>
      </c>
      <c r="V26" s="285">
        <v>3.76</v>
      </c>
      <c r="W26" s="285">
        <v>2.38</v>
      </c>
      <c r="X26" s="285">
        <v>2.1</v>
      </c>
      <c r="Y26" s="285">
        <v>1.7</v>
      </c>
      <c r="Z26" s="305">
        <v>0.8</v>
      </c>
    </row>
    <row r="27" spans="1:29" ht="18" customHeight="1">
      <c r="A27" s="244"/>
      <c r="B27" s="285"/>
      <c r="C27" s="285"/>
      <c r="D27" s="285"/>
      <c r="E27" s="285"/>
      <c r="F27" s="285"/>
      <c r="G27" s="285"/>
      <c r="H27" s="285"/>
      <c r="I27" s="285"/>
      <c r="J27" s="285"/>
      <c r="K27" s="285"/>
      <c r="L27" s="285"/>
      <c r="M27" s="285"/>
      <c r="N27" s="285"/>
      <c r="O27" s="285"/>
      <c r="P27" s="285"/>
      <c r="Q27" s="285"/>
      <c r="R27" s="285"/>
      <c r="S27" s="285"/>
      <c r="T27" s="285"/>
      <c r="U27" s="285"/>
      <c r="V27" s="285"/>
      <c r="W27" s="285"/>
      <c r="X27" s="285"/>
      <c r="Y27" s="285"/>
      <c r="Z27" s="285"/>
    </row>
    <row r="28" spans="1:29" ht="18" customHeight="1">
      <c r="A28" s="245" t="s">
        <v>432</v>
      </c>
      <c r="B28" s="523">
        <v>330.74082254379283</v>
      </c>
      <c r="C28" s="523">
        <v>300.10956312349504</v>
      </c>
      <c r="D28" s="523">
        <v>330.87182910547398</v>
      </c>
      <c r="E28" s="523">
        <v>313.58883016208597</v>
      </c>
      <c r="F28" s="523">
        <v>349.77430630630636</v>
      </c>
      <c r="G28" s="523">
        <v>314.17759151556618</v>
      </c>
      <c r="H28" s="523">
        <v>317.80975922953451</v>
      </c>
      <c r="I28" s="523">
        <v>335.87000318775893</v>
      </c>
      <c r="J28" s="523">
        <v>461.96918194640341</v>
      </c>
      <c r="K28" s="523">
        <v>374.86120851596746</v>
      </c>
      <c r="L28" s="523">
        <v>437.59203625768856</v>
      </c>
      <c r="M28" s="523">
        <v>470.75366956521742</v>
      </c>
      <c r="N28" s="523">
        <v>453.10648179084529</v>
      </c>
      <c r="O28" s="523">
        <v>464.37348336594914</v>
      </c>
      <c r="P28" s="523">
        <v>488.36172436316133</v>
      </c>
      <c r="Q28" s="523">
        <v>472.67</v>
      </c>
      <c r="R28" s="523">
        <v>522.94000000000005</v>
      </c>
      <c r="S28" s="523">
        <v>634.29999999999995</v>
      </c>
      <c r="T28" s="523">
        <v>665.09</v>
      </c>
      <c r="U28" s="523">
        <v>606.75</v>
      </c>
      <c r="V28" s="523">
        <v>416.07</v>
      </c>
      <c r="W28" s="523">
        <v>526.61</v>
      </c>
      <c r="X28" s="523">
        <v>757.6</v>
      </c>
      <c r="Y28" s="523">
        <v>610.5</v>
      </c>
      <c r="Z28" s="1148">
        <v>688.1</v>
      </c>
    </row>
    <row r="29" spans="1:29" ht="18" customHeight="1">
      <c r="A29" s="246" t="s">
        <v>13</v>
      </c>
      <c r="B29" s="285">
        <v>0</v>
      </c>
      <c r="C29" s="285">
        <v>0</v>
      </c>
      <c r="D29" s="285">
        <v>0.52937249666221631</v>
      </c>
      <c r="E29" s="285">
        <v>0</v>
      </c>
      <c r="F29" s="285">
        <v>0</v>
      </c>
      <c r="G29" s="285">
        <v>0</v>
      </c>
      <c r="H29" s="285">
        <v>3.2102728731942215E-4</v>
      </c>
      <c r="I29" s="285">
        <v>0</v>
      </c>
      <c r="J29" s="285">
        <v>2.0239774330042311E-2</v>
      </c>
      <c r="K29" s="285">
        <v>1.7971195992485908E-2</v>
      </c>
      <c r="L29" s="285">
        <v>1.9684687601165425</v>
      </c>
      <c r="M29" s="285">
        <v>4.6608695652173918E-3</v>
      </c>
      <c r="N29" s="285">
        <v>7.0096892749749409E-2</v>
      </c>
      <c r="O29" s="285">
        <v>6.490541422048272E-3</v>
      </c>
      <c r="P29" s="285">
        <v>0</v>
      </c>
      <c r="Q29" s="285">
        <v>9.4646924829157181E-2</v>
      </c>
      <c r="R29" s="285">
        <v>0.08</v>
      </c>
      <c r="S29" s="285">
        <v>0.1</v>
      </c>
      <c r="T29" s="285">
        <v>0.01</v>
      </c>
      <c r="U29" s="285">
        <v>0</v>
      </c>
      <c r="V29" s="285">
        <v>0.13</v>
      </c>
      <c r="W29" s="285">
        <v>0.26</v>
      </c>
      <c r="X29" s="285">
        <v>0.1</v>
      </c>
      <c r="Y29" s="285">
        <v>0.5</v>
      </c>
      <c r="Z29" s="305">
        <v>36.6</v>
      </c>
    </row>
    <row r="30" spans="1:29" ht="18" customHeight="1">
      <c r="A30" s="246" t="s">
        <v>12</v>
      </c>
      <c r="B30" s="285">
        <v>1.2757044935262756E-2</v>
      </c>
      <c r="C30" s="285">
        <v>0.10509115927072583</v>
      </c>
      <c r="D30" s="285">
        <v>0</v>
      </c>
      <c r="E30" s="285">
        <v>0.10951374207188161</v>
      </c>
      <c r="F30" s="285">
        <v>0.28324324324324324</v>
      </c>
      <c r="G30" s="285">
        <v>0.38556277796784122</v>
      </c>
      <c r="H30" s="285">
        <v>9.2680577849117179E-2</v>
      </c>
      <c r="I30" s="285">
        <v>0.78182977366911055</v>
      </c>
      <c r="J30" s="285">
        <v>1.8077926657263752</v>
      </c>
      <c r="K30" s="285">
        <v>0.47463994990607389</v>
      </c>
      <c r="L30" s="285">
        <v>2.7322758174166396E-2</v>
      </c>
      <c r="M30" s="285">
        <v>1.008695652173913E-2</v>
      </c>
      <c r="N30" s="285">
        <v>2.3454727697961909E-2</v>
      </c>
      <c r="O30" s="285">
        <v>0.30120678408349638</v>
      </c>
      <c r="P30" s="285">
        <v>0.33765512736773351</v>
      </c>
      <c r="Q30" s="285">
        <v>1.401736902050114</v>
      </c>
      <c r="R30" s="285">
        <v>0.56999999999999995</v>
      </c>
      <c r="S30" s="285">
        <v>0.01</v>
      </c>
      <c r="T30" s="285">
        <v>0.1</v>
      </c>
      <c r="U30" s="285">
        <v>0.46</v>
      </c>
      <c r="V30" s="285">
        <v>0.13</v>
      </c>
      <c r="W30" s="285">
        <v>0.02</v>
      </c>
      <c r="X30" s="285">
        <v>0.1</v>
      </c>
      <c r="Y30" s="285">
        <v>0.2</v>
      </c>
      <c r="Z30" s="305">
        <v>1.7</v>
      </c>
    </row>
    <row r="31" spans="1:29" ht="18" customHeight="1">
      <c r="A31" s="246" t="s">
        <v>483</v>
      </c>
      <c r="B31" s="285"/>
      <c r="C31" s="285"/>
      <c r="D31" s="285"/>
      <c r="E31" s="285"/>
      <c r="F31" s="285"/>
      <c r="G31" s="285"/>
      <c r="H31" s="285"/>
      <c r="I31" s="285"/>
      <c r="J31" s="285"/>
      <c r="K31" s="285"/>
      <c r="L31" s="285"/>
      <c r="M31" s="285"/>
      <c r="N31" s="285"/>
      <c r="O31" s="285"/>
      <c r="P31" s="285"/>
      <c r="Q31" s="285"/>
      <c r="R31" s="285"/>
      <c r="S31" s="285"/>
      <c r="T31" s="285"/>
      <c r="U31" s="285"/>
      <c r="V31" s="285"/>
      <c r="W31" s="285"/>
      <c r="X31" s="285"/>
      <c r="Y31" s="285"/>
      <c r="Z31" s="305"/>
    </row>
    <row r="32" spans="1:29" ht="18" customHeight="1">
      <c r="A32" s="246" t="s">
        <v>430</v>
      </c>
      <c r="B32" s="285">
        <v>0</v>
      </c>
      <c r="C32" s="285">
        <v>0</v>
      </c>
      <c r="D32" s="285">
        <v>0</v>
      </c>
      <c r="E32" s="285">
        <v>0</v>
      </c>
      <c r="F32" s="285">
        <v>9.0090090090090091E-4</v>
      </c>
      <c r="G32" s="285">
        <v>6.7054396168320218E-3</v>
      </c>
      <c r="H32" s="285">
        <v>0</v>
      </c>
      <c r="I32" s="285">
        <v>0</v>
      </c>
      <c r="J32" s="285">
        <v>0</v>
      </c>
      <c r="K32" s="285">
        <v>0</v>
      </c>
      <c r="L32" s="285">
        <v>0</v>
      </c>
      <c r="M32" s="285">
        <v>0</v>
      </c>
      <c r="N32" s="285">
        <v>0</v>
      </c>
      <c r="O32" s="285">
        <v>0</v>
      </c>
      <c r="P32" s="285">
        <v>0</v>
      </c>
      <c r="Q32" s="285">
        <v>0</v>
      </c>
      <c r="R32" s="285">
        <v>0.04</v>
      </c>
      <c r="S32" s="285">
        <v>0</v>
      </c>
      <c r="T32" s="285">
        <v>0</v>
      </c>
      <c r="U32" s="285">
        <v>0</v>
      </c>
      <c r="V32" s="285">
        <v>0</v>
      </c>
      <c r="W32" s="285">
        <v>0</v>
      </c>
      <c r="X32" s="285">
        <v>0.1</v>
      </c>
      <c r="Y32" s="285">
        <v>0</v>
      </c>
      <c r="Z32" s="305">
        <v>4</v>
      </c>
    </row>
    <row r="33" spans="1:26" ht="18" customHeight="1">
      <c r="A33" s="246" t="s">
        <v>482</v>
      </c>
      <c r="B33" s="285">
        <v>5.9458872810357963</v>
      </c>
      <c r="C33" s="285">
        <v>7.7011007911936709</v>
      </c>
      <c r="D33" s="285">
        <v>7.770260347129506</v>
      </c>
      <c r="E33" s="285">
        <v>7.7015856236786471</v>
      </c>
      <c r="F33" s="285">
        <v>7.9696216216216218</v>
      </c>
      <c r="G33" s="285">
        <v>6.6735545672254535</v>
      </c>
      <c r="H33" s="285">
        <v>8.0028250401284122</v>
      </c>
      <c r="I33" s="285">
        <v>9.7473382212304749</v>
      </c>
      <c r="J33" s="285">
        <v>10.5327221438646</v>
      </c>
      <c r="K33" s="285">
        <v>9.6068566061365068</v>
      </c>
      <c r="L33" s="285">
        <v>8.4479119456134679</v>
      </c>
      <c r="M33" s="285">
        <v>9.1446260869565226</v>
      </c>
      <c r="N33" s="285">
        <v>9.32923488138991</v>
      </c>
      <c r="O33" s="285">
        <v>9.0181343770384856</v>
      </c>
      <c r="P33" s="285">
        <v>9.7820052253429122</v>
      </c>
      <c r="Q33" s="285">
        <v>10.484738041002279</v>
      </c>
      <c r="R33" s="285">
        <v>9.93</v>
      </c>
      <c r="S33" s="285">
        <v>10.78</v>
      </c>
      <c r="T33" s="285">
        <v>12.46</v>
      </c>
      <c r="U33" s="285">
        <v>12.9</v>
      </c>
      <c r="V33" s="285">
        <v>1.1499999999999999</v>
      </c>
      <c r="W33" s="285">
        <v>0.57999999999999996</v>
      </c>
      <c r="X33" s="285">
        <v>1.1000000000000001</v>
      </c>
      <c r="Y33" s="285">
        <v>1</v>
      </c>
      <c r="Z33" s="305">
        <v>7.3</v>
      </c>
    </row>
    <row r="34" spans="1:26" ht="18" customHeight="1">
      <c r="A34" s="246" t="s">
        <v>11</v>
      </c>
      <c r="B34" s="285">
        <v>0</v>
      </c>
      <c r="C34" s="285">
        <v>0</v>
      </c>
      <c r="D34" s="285">
        <v>2.5033377837116151E-3</v>
      </c>
      <c r="E34" s="285">
        <v>1.6208597603946441E-3</v>
      </c>
      <c r="F34" s="285">
        <v>0.48612612612612616</v>
      </c>
      <c r="G34" s="285">
        <v>0.78771809784468005</v>
      </c>
      <c r="H34" s="285">
        <v>2.1251685393258426</v>
      </c>
      <c r="I34" s="285">
        <v>0.8979598342365317</v>
      </c>
      <c r="J34" s="285">
        <v>0.49485190409026802</v>
      </c>
      <c r="K34" s="285">
        <v>0.40262993112085155</v>
      </c>
      <c r="L34" s="285">
        <v>2.0286500485594043</v>
      </c>
      <c r="M34" s="285">
        <v>2.2903652173913045</v>
      </c>
      <c r="N34" s="285">
        <v>2.274741062479118</v>
      </c>
      <c r="O34" s="285">
        <v>2.2115133724722766</v>
      </c>
      <c r="P34" s="285">
        <v>1.8208360548661005</v>
      </c>
      <c r="Q34" s="285">
        <v>1.4498576309794988</v>
      </c>
      <c r="R34" s="285">
        <v>1.77</v>
      </c>
      <c r="S34" s="285">
        <v>1.34</v>
      </c>
      <c r="T34" s="285">
        <v>1.48</v>
      </c>
      <c r="U34" s="285">
        <v>0.51</v>
      </c>
      <c r="V34" s="285">
        <v>0.17</v>
      </c>
      <c r="W34" s="285">
        <v>1.26</v>
      </c>
      <c r="X34" s="285">
        <v>0.3</v>
      </c>
      <c r="Y34" s="285">
        <v>0</v>
      </c>
      <c r="Z34" s="305">
        <v>0.1</v>
      </c>
    </row>
    <row r="35" spans="1:26" ht="18" customHeight="1">
      <c r="A35" s="246" t="s">
        <v>10</v>
      </c>
      <c r="B35" s="285">
        <v>0</v>
      </c>
      <c r="C35" s="285">
        <v>0</v>
      </c>
      <c r="D35" s="285">
        <v>0</v>
      </c>
      <c r="E35" s="285">
        <v>0</v>
      </c>
      <c r="F35" s="285">
        <v>0</v>
      </c>
      <c r="G35" s="285">
        <v>0</v>
      </c>
      <c r="H35" s="285">
        <v>15.350529695024077</v>
      </c>
      <c r="I35" s="285">
        <v>17.630379343321646</v>
      </c>
      <c r="J35" s="285">
        <v>23.172355430183359</v>
      </c>
      <c r="K35" s="285">
        <v>16.992955541640576</v>
      </c>
      <c r="L35" s="285">
        <v>18.396665587568794</v>
      </c>
      <c r="M35" s="285">
        <v>15.69864347826087</v>
      </c>
      <c r="N35" s="285">
        <v>21.087671232876712</v>
      </c>
      <c r="O35" s="285">
        <v>24.507729941291586</v>
      </c>
      <c r="P35" s="285">
        <v>37.836348791639452</v>
      </c>
      <c r="Q35" s="285">
        <v>44.394533029612759</v>
      </c>
      <c r="R35" s="285">
        <v>51.41</v>
      </c>
      <c r="S35" s="285">
        <v>72.73</v>
      </c>
      <c r="T35" s="285">
        <v>52.93</v>
      </c>
      <c r="U35" s="285">
        <v>42.19</v>
      </c>
      <c r="V35" s="285">
        <v>23.33</v>
      </c>
      <c r="W35" s="285">
        <v>28</v>
      </c>
      <c r="X35" s="285">
        <v>41</v>
      </c>
      <c r="Y35" s="285">
        <v>43.7</v>
      </c>
      <c r="Z35" s="305">
        <v>32.4</v>
      </c>
    </row>
    <row r="36" spans="1:26" ht="18" customHeight="1">
      <c r="A36" s="246" t="s">
        <v>9</v>
      </c>
      <c r="B36" s="285">
        <v>1.0927265803503428</v>
      </c>
      <c r="C36" s="285">
        <v>1.0578947368421052</v>
      </c>
      <c r="D36" s="285">
        <v>4.5060080106809078E-2</v>
      </c>
      <c r="E36" s="285">
        <v>0.18273431994362227</v>
      </c>
      <c r="F36" s="285">
        <v>0.39286486486486483</v>
      </c>
      <c r="G36" s="285">
        <v>8.5665412247690725E-2</v>
      </c>
      <c r="H36" s="285">
        <v>7.9197431781701452E-2</v>
      </c>
      <c r="I36" s="285">
        <v>0.14459674848581444</v>
      </c>
      <c r="J36" s="285">
        <v>3.1221086036671371</v>
      </c>
      <c r="K36" s="285">
        <v>0.51305572949279898</v>
      </c>
      <c r="L36" s="285">
        <v>1.4728067335707347</v>
      </c>
      <c r="M36" s="285">
        <v>4.1907826086956526</v>
      </c>
      <c r="N36" s="285">
        <v>0.13578349482124957</v>
      </c>
      <c r="O36" s="285">
        <v>0.73962818003913888</v>
      </c>
      <c r="P36" s="285">
        <v>2.9674722403657738</v>
      </c>
      <c r="Q36" s="285">
        <v>4.2356207289293852</v>
      </c>
      <c r="R36" s="285">
        <v>0.54</v>
      </c>
      <c r="S36" s="285">
        <v>1.83</v>
      </c>
      <c r="T36" s="285">
        <v>1.77</v>
      </c>
      <c r="U36" s="285">
        <v>1.28</v>
      </c>
      <c r="V36" s="285">
        <v>0.63</v>
      </c>
      <c r="W36" s="285">
        <v>0.88</v>
      </c>
      <c r="X36" s="285">
        <v>3.6</v>
      </c>
      <c r="Y36" s="285">
        <v>1.2</v>
      </c>
      <c r="Z36" s="305">
        <v>0</v>
      </c>
    </row>
    <row r="37" spans="1:26" ht="18" customHeight="1">
      <c r="A37" s="246" t="s">
        <v>6</v>
      </c>
      <c r="B37" s="285">
        <v>1.9346534653465346</v>
      </c>
      <c r="C37" s="285">
        <v>0.82493980048159621</v>
      </c>
      <c r="D37" s="285">
        <v>7.5190253671562086</v>
      </c>
      <c r="E37" s="285">
        <v>4.6922128259337557</v>
      </c>
      <c r="F37" s="285">
        <v>10.934846846846847</v>
      </c>
      <c r="G37" s="285">
        <v>15.758946288060212</v>
      </c>
      <c r="H37" s="285">
        <v>5.3218940609951844</v>
      </c>
      <c r="I37" s="285">
        <v>3.2236850494102645</v>
      </c>
      <c r="J37" s="285">
        <v>6.6877291960507756</v>
      </c>
      <c r="K37" s="285">
        <v>8.4006887914840309</v>
      </c>
      <c r="L37" s="285">
        <v>4.0509226286824216</v>
      </c>
      <c r="M37" s="285">
        <v>25.463547826086955</v>
      </c>
      <c r="N37" s="285">
        <v>27.5013698630137</v>
      </c>
      <c r="O37" s="285">
        <v>18.49481409001957</v>
      </c>
      <c r="P37" s="285">
        <v>12.07749836708034</v>
      </c>
      <c r="Q37" s="285">
        <v>18.299373576309797</v>
      </c>
      <c r="R37" s="285">
        <v>13.76</v>
      </c>
      <c r="S37" s="285">
        <v>10.33</v>
      </c>
      <c r="T37" s="285">
        <v>8.6999999999999993</v>
      </c>
      <c r="U37" s="285">
        <v>9.42</v>
      </c>
      <c r="V37" s="285">
        <v>8.8800000000000008</v>
      </c>
      <c r="W37" s="285">
        <v>5.16</v>
      </c>
      <c r="X37" s="285">
        <v>14.6</v>
      </c>
      <c r="Y37" s="285">
        <v>5</v>
      </c>
      <c r="Z37" s="305">
        <v>6.4</v>
      </c>
    </row>
    <row r="38" spans="1:26" ht="18" customHeight="1">
      <c r="A38" s="246" t="s">
        <v>17</v>
      </c>
      <c r="B38" s="285">
        <v>0.27182025894897183</v>
      </c>
      <c r="C38" s="285">
        <v>0.28610251117991059</v>
      </c>
      <c r="D38" s="285">
        <v>0.53261014686248331</v>
      </c>
      <c r="E38" s="285">
        <v>0.37871740662438336</v>
      </c>
      <c r="F38" s="285">
        <v>0.76670270270270269</v>
      </c>
      <c r="G38" s="285">
        <v>0.31135819363667466</v>
      </c>
      <c r="H38" s="285">
        <v>0.11980738362760836</v>
      </c>
      <c r="I38" s="285">
        <v>1.4374880459037296</v>
      </c>
      <c r="J38" s="285">
        <v>0.78346262341325812</v>
      </c>
      <c r="K38" s="285">
        <v>1.0907326236693802</v>
      </c>
      <c r="L38" s="285">
        <v>0.9449983813531887</v>
      </c>
      <c r="M38" s="285">
        <v>2.2612521739130433</v>
      </c>
      <c r="N38" s="285">
        <v>0.99228199131306383</v>
      </c>
      <c r="O38" s="285">
        <v>1.3003913894324852</v>
      </c>
      <c r="P38" s="285">
        <v>0.8137165251469628</v>
      </c>
      <c r="Q38" s="285">
        <v>1.3730637813211846</v>
      </c>
      <c r="R38" s="285">
        <v>2.76</v>
      </c>
      <c r="S38" s="285">
        <v>1.68</v>
      </c>
      <c r="T38" s="285">
        <v>2.0699999999999998</v>
      </c>
      <c r="U38" s="285">
        <v>1.92</v>
      </c>
      <c r="V38" s="285">
        <v>1.1100000000000001</v>
      </c>
      <c r="W38" s="285">
        <v>0.78</v>
      </c>
      <c r="X38" s="285">
        <v>1.28</v>
      </c>
      <c r="Y38" s="285">
        <v>1.1000000000000001</v>
      </c>
      <c r="Z38" s="305">
        <v>1.1000000000000001</v>
      </c>
    </row>
    <row r="39" spans="1:26" ht="18" customHeight="1">
      <c r="A39" s="246" t="s">
        <v>4</v>
      </c>
      <c r="B39" s="285">
        <v>0.96980198019801966</v>
      </c>
      <c r="C39" s="285">
        <v>4.8531131750945997</v>
      </c>
      <c r="D39" s="285">
        <v>33.09302403204272</v>
      </c>
      <c r="E39" s="285">
        <v>7.689288231148697</v>
      </c>
      <c r="F39" s="285">
        <v>6.7274234234234234</v>
      </c>
      <c r="G39" s="285">
        <v>0</v>
      </c>
      <c r="H39" s="285">
        <v>0</v>
      </c>
      <c r="I39" s="285">
        <v>0</v>
      </c>
      <c r="J39" s="285">
        <v>20.303385049365303</v>
      </c>
      <c r="K39" s="285">
        <v>4.5020037570444584</v>
      </c>
      <c r="L39" s="285">
        <v>13.712366461638069</v>
      </c>
      <c r="M39" s="285">
        <v>6.1677565217391308</v>
      </c>
      <c r="N39" s="285">
        <v>16.377013030404278</v>
      </c>
      <c r="O39" s="285">
        <v>48.853587736464455</v>
      </c>
      <c r="P39" s="285">
        <v>36.567112998040493</v>
      </c>
      <c r="Q39" s="285">
        <v>53.31</v>
      </c>
      <c r="R39" s="285">
        <v>70.2</v>
      </c>
      <c r="S39" s="285">
        <v>77.86</v>
      </c>
      <c r="T39" s="285">
        <v>54.97</v>
      </c>
      <c r="U39" s="285">
        <v>63.07</v>
      </c>
      <c r="V39" s="285">
        <v>50.25</v>
      </c>
      <c r="W39" s="285">
        <v>65.959999999999994</v>
      </c>
      <c r="X39" s="285">
        <v>69.2</v>
      </c>
      <c r="Y39" s="285">
        <v>88</v>
      </c>
      <c r="Z39" s="305">
        <v>64.900000000000006</v>
      </c>
    </row>
    <row r="40" spans="1:26" ht="18" customHeight="1">
      <c r="A40" s="246" t="s">
        <v>3</v>
      </c>
      <c r="B40" s="285">
        <v>312.20041888804263</v>
      </c>
      <c r="C40" s="285">
        <v>276.13209494324047</v>
      </c>
      <c r="D40" s="285">
        <v>270.89806408544723</v>
      </c>
      <c r="E40" s="285">
        <v>284.29672304439748</v>
      </c>
      <c r="F40" s="285">
        <v>308.53329729729734</v>
      </c>
      <c r="G40" s="285">
        <v>275.9421484775915</v>
      </c>
      <c r="H40" s="285">
        <v>270.73823434991971</v>
      </c>
      <c r="I40" s="285">
        <v>284.01715014344916</v>
      </c>
      <c r="J40" s="285">
        <v>378.09305359661494</v>
      </c>
      <c r="K40" s="285">
        <v>320.46073888541014</v>
      </c>
      <c r="L40" s="285">
        <v>370.10534153447719</v>
      </c>
      <c r="M40" s="285">
        <v>363.71154782608698</v>
      </c>
      <c r="N40" s="285">
        <v>351.97534246575339</v>
      </c>
      <c r="O40" s="285">
        <v>333.66464448793215</v>
      </c>
      <c r="P40" s="285">
        <v>370.51067929457872</v>
      </c>
      <c r="Q40" s="285">
        <v>316.73</v>
      </c>
      <c r="R40" s="285">
        <v>345.43</v>
      </c>
      <c r="S40" s="285">
        <v>442.55</v>
      </c>
      <c r="T40" s="285">
        <v>518.44000000000005</v>
      </c>
      <c r="U40" s="285">
        <v>449.92</v>
      </c>
      <c r="V40" s="285">
        <v>325.61</v>
      </c>
      <c r="W40" s="285">
        <v>414.81</v>
      </c>
      <c r="X40" s="285">
        <v>604.29999999999995</v>
      </c>
      <c r="Y40" s="285">
        <v>456.9</v>
      </c>
      <c r="Z40" s="305">
        <v>512.5</v>
      </c>
    </row>
    <row r="41" spans="1:26" ht="18" customHeight="1">
      <c r="A41" s="246" t="s">
        <v>431</v>
      </c>
      <c r="B41" s="285">
        <v>0.98198781416603187</v>
      </c>
      <c r="C41" s="285">
        <v>3.0346061231510144</v>
      </c>
      <c r="D41" s="285">
        <v>0.69786381842456613</v>
      </c>
      <c r="E41" s="285">
        <v>0.70458069062720219</v>
      </c>
      <c r="F41" s="285">
        <v>3.0040720720720722</v>
      </c>
      <c r="G41" s="285">
        <v>2.6438932603489569</v>
      </c>
      <c r="H41" s="285">
        <v>1.2514285714285716</v>
      </c>
      <c r="I41" s="285">
        <v>1.3335671023270641</v>
      </c>
      <c r="J41" s="285">
        <v>4.546720733427362</v>
      </c>
      <c r="K41" s="285">
        <v>0.98221665623043197</v>
      </c>
      <c r="L41" s="285">
        <v>3.4854969245710588</v>
      </c>
      <c r="M41" s="285">
        <v>3.0197565217391302</v>
      </c>
      <c r="N41" s="285">
        <v>7.4142666221182756</v>
      </c>
      <c r="O41" s="285">
        <v>12.935779517286367</v>
      </c>
      <c r="P41" s="285">
        <v>12.076649248856954</v>
      </c>
      <c r="Q41" s="285">
        <v>18.676623006833715</v>
      </c>
      <c r="R41" s="285">
        <v>19.98</v>
      </c>
      <c r="S41" s="285">
        <v>5.91</v>
      </c>
      <c r="T41" s="285">
        <v>3.19</v>
      </c>
      <c r="U41" s="285">
        <v>1.86</v>
      </c>
      <c r="V41" s="285">
        <v>1.33</v>
      </c>
      <c r="W41" s="285">
        <v>0.14000000000000001</v>
      </c>
      <c r="X41" s="285">
        <v>5</v>
      </c>
      <c r="Y41" s="285">
        <v>6</v>
      </c>
      <c r="Z41" s="305">
        <v>12.5</v>
      </c>
    </row>
    <row r="42" spans="1:26" ht="18" customHeight="1">
      <c r="A42" s="246" t="s">
        <v>1</v>
      </c>
      <c r="B42" s="285">
        <v>0.18994668697638994</v>
      </c>
      <c r="C42" s="285">
        <v>2.1917440660474714</v>
      </c>
      <c r="D42" s="285">
        <v>7.3070761014686241</v>
      </c>
      <c r="E42" s="285">
        <v>5.5189217758985203</v>
      </c>
      <c r="F42" s="285">
        <v>8.1890090090090091</v>
      </c>
      <c r="G42" s="285">
        <v>8.7021895313034552</v>
      </c>
      <c r="H42" s="285">
        <v>11.861027287319423</v>
      </c>
      <c r="I42" s="285">
        <v>12.45301243226012</v>
      </c>
      <c r="J42" s="285">
        <v>7.9861777150916788</v>
      </c>
      <c r="K42" s="285">
        <v>7.3671571696931739</v>
      </c>
      <c r="L42" s="285">
        <v>6.2444804143735837</v>
      </c>
      <c r="M42" s="285">
        <v>28.75297391304348</v>
      </c>
      <c r="N42" s="285">
        <v>8.2845973939191442</v>
      </c>
      <c r="O42" s="285">
        <v>4.5646118721461182</v>
      </c>
      <c r="P42" s="285">
        <v>3.2842913128674067</v>
      </c>
      <c r="Q42" s="285">
        <v>1.0905466970387245E-2</v>
      </c>
      <c r="R42" s="285">
        <v>5.87</v>
      </c>
      <c r="S42" s="285">
        <v>5.9</v>
      </c>
      <c r="T42" s="285">
        <v>4.0599999999999996</v>
      </c>
      <c r="U42" s="285">
        <v>14.26</v>
      </c>
      <c r="V42" s="285">
        <v>2.83</v>
      </c>
      <c r="W42" s="285">
        <v>3.72</v>
      </c>
      <c r="X42" s="285">
        <v>3.3</v>
      </c>
      <c r="Y42" s="285">
        <v>2.2999999999999998</v>
      </c>
      <c r="Z42" s="305">
        <v>1.5</v>
      </c>
    </row>
    <row r="43" spans="1:26" ht="18" customHeight="1">
      <c r="A43" s="246" t="s">
        <v>23</v>
      </c>
      <c r="B43" s="285">
        <v>7.1408225437928401</v>
      </c>
      <c r="C43" s="285">
        <v>3.9228758169934639</v>
      </c>
      <c r="D43" s="285">
        <v>2.4769692923898528</v>
      </c>
      <c r="E43" s="285">
        <v>2.3129316420014097</v>
      </c>
      <c r="F43" s="285">
        <v>2.4861981981981982</v>
      </c>
      <c r="G43" s="285">
        <v>2.8798494697228874</v>
      </c>
      <c r="H43" s="285">
        <v>2.8666452648475125</v>
      </c>
      <c r="I43" s="285">
        <v>4.2029964934650943</v>
      </c>
      <c r="J43" s="285">
        <v>4.4185825105782799</v>
      </c>
      <c r="K43" s="285">
        <v>4.0495616781465245</v>
      </c>
      <c r="L43" s="285">
        <v>6.7066040789899644</v>
      </c>
      <c r="M43" s="285">
        <v>10.037669565217392</v>
      </c>
      <c r="N43" s="285">
        <v>7.64062813230872</v>
      </c>
      <c r="O43" s="285">
        <v>7.7749510763209395</v>
      </c>
      <c r="P43" s="285">
        <v>0.28745917700849116</v>
      </c>
      <c r="Q43" s="285">
        <v>2.2199886104783597</v>
      </c>
      <c r="R43" s="285">
        <v>0.59</v>
      </c>
      <c r="S43" s="285">
        <v>3.3</v>
      </c>
      <c r="T43" s="285">
        <v>4.91</v>
      </c>
      <c r="U43" s="285">
        <v>8.9600000000000009</v>
      </c>
      <c r="V43" s="285">
        <v>0.52</v>
      </c>
      <c r="W43" s="285">
        <v>5.05</v>
      </c>
      <c r="X43" s="285">
        <v>13.6</v>
      </c>
      <c r="Y43" s="285">
        <v>4.5</v>
      </c>
      <c r="Z43" s="305">
        <v>7</v>
      </c>
    </row>
    <row r="45" spans="1:26" ht="18" customHeight="1">
      <c r="A45" s="241" t="s">
        <v>4332</v>
      </c>
    </row>
  </sheetData>
  <hyperlinks>
    <hyperlink ref="AB3" location="Content!A1" display="Back to content page" xr:uid="{00000000-0004-0000-1B00-000000000000}"/>
  </hyperlinks>
  <pageMargins left="0.7" right="0.7" top="0.75" bottom="0.75" header="0.3" footer="0.3"/>
  <pageSetup paperSize="9" orientation="landscape" r:id="rId1"/>
</worksheet>
</file>

<file path=xl/worksheets/sheet2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1-000000000000}">
  <sheetPr codeName="Sheet320"/>
  <dimension ref="A1:AB25"/>
  <sheetViews>
    <sheetView topLeftCell="J1" workbookViewId="0">
      <selection activeCell="B4" sqref="B4:Z19"/>
    </sheetView>
  </sheetViews>
  <sheetFormatPr defaultRowHeight="14.5"/>
  <cols>
    <col min="1" max="1" width="32.453125" customWidth="1"/>
  </cols>
  <sheetData>
    <row r="1" spans="1:28">
      <c r="A1" s="35" t="s">
        <v>3227</v>
      </c>
    </row>
    <row r="3" spans="1:28">
      <c r="A3" s="215" t="s">
        <v>14</v>
      </c>
      <c r="B3" s="3">
        <v>2000</v>
      </c>
      <c r="C3" s="3">
        <v>2001</v>
      </c>
      <c r="D3" s="3">
        <v>2002</v>
      </c>
      <c r="E3" s="3">
        <v>2003</v>
      </c>
      <c r="F3" s="3">
        <v>2004</v>
      </c>
      <c r="G3" s="3">
        <v>2005</v>
      </c>
      <c r="H3" s="3">
        <v>2006</v>
      </c>
      <c r="I3" s="3">
        <v>2007</v>
      </c>
      <c r="J3" s="3">
        <v>2008</v>
      </c>
      <c r="K3" s="3">
        <v>2009</v>
      </c>
      <c r="L3" s="3">
        <v>2010</v>
      </c>
      <c r="M3" s="3">
        <v>2011</v>
      </c>
      <c r="N3" s="3">
        <v>2012</v>
      </c>
      <c r="O3" s="214">
        <v>2013</v>
      </c>
      <c r="P3" s="214">
        <v>2014</v>
      </c>
      <c r="Q3" s="3">
        <v>2015</v>
      </c>
      <c r="R3" s="3">
        <v>2016</v>
      </c>
      <c r="S3" s="214">
        <v>2017</v>
      </c>
      <c r="T3" s="214">
        <v>2018</v>
      </c>
      <c r="U3" s="3">
        <v>2019</v>
      </c>
      <c r="V3" s="3">
        <v>2020</v>
      </c>
      <c r="W3" s="214">
        <v>2021</v>
      </c>
      <c r="X3" s="3">
        <v>2022</v>
      </c>
      <c r="Y3" s="214">
        <v>2023</v>
      </c>
      <c r="Z3" s="3">
        <v>2024</v>
      </c>
      <c r="AA3" s="18"/>
      <c r="AB3" s="1" t="s">
        <v>528</v>
      </c>
    </row>
    <row r="4" spans="1:28">
      <c r="A4" s="92" t="s">
        <v>13</v>
      </c>
      <c r="B4" s="297">
        <v>47.8</v>
      </c>
      <c r="C4" s="297">
        <v>45.1</v>
      </c>
      <c r="D4" s="297">
        <v>42.4</v>
      </c>
      <c r="E4" s="297">
        <v>39.9</v>
      </c>
      <c r="F4" s="297">
        <v>37.700000000000003</v>
      </c>
      <c r="G4" s="297">
        <v>35.799999999999997</v>
      </c>
      <c r="H4" s="297">
        <v>34.200000000000003</v>
      </c>
      <c r="I4" s="297">
        <v>33.1</v>
      </c>
      <c r="J4" s="297">
        <v>32.299999999999997</v>
      </c>
      <c r="K4" s="297">
        <v>32</v>
      </c>
      <c r="L4" s="297">
        <v>31.9</v>
      </c>
      <c r="M4" s="297">
        <v>32</v>
      </c>
      <c r="N4" s="297">
        <v>32.4</v>
      </c>
      <c r="O4" s="297">
        <v>32.9</v>
      </c>
      <c r="P4" s="297">
        <v>33.6</v>
      </c>
      <c r="Q4" s="297">
        <v>34.4</v>
      </c>
      <c r="R4" s="297">
        <v>35.200000000000003</v>
      </c>
      <c r="S4" s="297">
        <v>36.1</v>
      </c>
      <c r="T4" s="297">
        <v>36.799999999999997</v>
      </c>
      <c r="U4" s="297">
        <v>37.4</v>
      </c>
      <c r="V4" s="297">
        <v>37.700000000000003</v>
      </c>
      <c r="W4" s="297">
        <v>43.1</v>
      </c>
      <c r="X4" s="297">
        <v>43.6</v>
      </c>
      <c r="Y4" s="297"/>
      <c r="Z4" s="297"/>
      <c r="AA4" s="190"/>
    </row>
    <row r="5" spans="1:28">
      <c r="A5" s="92" t="s">
        <v>12</v>
      </c>
      <c r="B5" s="297">
        <v>31.5</v>
      </c>
      <c r="C5" s="297">
        <v>31.1</v>
      </c>
      <c r="D5" s="297">
        <v>30.6</v>
      </c>
      <c r="E5" s="297">
        <v>30</v>
      </c>
      <c r="F5" s="297">
        <v>29.6</v>
      </c>
      <c r="G5" s="297">
        <v>28.9</v>
      </c>
      <c r="H5" s="297">
        <v>28.2</v>
      </c>
      <c r="I5" s="297">
        <v>27.8</v>
      </c>
      <c r="J5" s="297">
        <v>27.2</v>
      </c>
      <c r="K5" s="297">
        <v>26.5</v>
      </c>
      <c r="L5" s="297">
        <v>25.9</v>
      </c>
      <c r="M5" s="297">
        <v>25.2</v>
      </c>
      <c r="N5" s="297">
        <v>24.4</v>
      </c>
      <c r="O5" s="297">
        <v>23.9</v>
      </c>
      <c r="P5" s="297">
        <v>23.6</v>
      </c>
      <c r="Q5" s="297">
        <v>23.5</v>
      </c>
      <c r="R5" s="297">
        <v>23.5</v>
      </c>
      <c r="S5" s="297">
        <v>23.6</v>
      </c>
      <c r="T5" s="297">
        <v>23.5</v>
      </c>
      <c r="U5" s="297">
        <v>23.2</v>
      </c>
      <c r="V5" s="297">
        <v>22.8</v>
      </c>
      <c r="W5" s="297">
        <v>22.1</v>
      </c>
      <c r="X5" s="297">
        <v>21.6</v>
      </c>
      <c r="Y5" s="297"/>
      <c r="Z5" s="297"/>
      <c r="AA5" s="29"/>
    </row>
    <row r="6" spans="1:28">
      <c r="A6" s="92" t="s">
        <v>483</v>
      </c>
      <c r="B6" s="297">
        <v>42.4</v>
      </c>
      <c r="C6" s="297">
        <v>41.8</v>
      </c>
      <c r="D6" s="297">
        <v>40.9</v>
      </c>
      <c r="E6" s="297">
        <v>40.200000000000003</v>
      </c>
      <c r="F6" s="297">
        <v>39.5</v>
      </c>
      <c r="G6" s="297">
        <v>38.799999999999997</v>
      </c>
      <c r="H6" s="297">
        <v>38.200000000000003</v>
      </c>
      <c r="I6" s="297">
        <v>37.5</v>
      </c>
      <c r="J6" s="297">
        <v>36.700000000000003</v>
      </c>
      <c r="K6" s="297">
        <v>35.799999999999997</v>
      </c>
      <c r="L6" s="297">
        <v>34.700000000000003</v>
      </c>
      <c r="M6" s="297">
        <v>33.5</v>
      </c>
      <c r="N6" s="297">
        <v>32.299999999999997</v>
      </c>
      <c r="O6" s="297">
        <v>31</v>
      </c>
      <c r="P6" s="297">
        <v>29.8</v>
      </c>
      <c r="Q6" s="297">
        <v>28.7</v>
      </c>
      <c r="R6" s="297">
        <v>27.4</v>
      </c>
      <c r="S6" s="297">
        <v>26.2</v>
      </c>
      <c r="T6" s="297">
        <v>24.9</v>
      </c>
      <c r="U6" s="297">
        <v>23.7</v>
      </c>
      <c r="V6" s="297">
        <v>22.6</v>
      </c>
      <c r="W6" s="297">
        <v>19.600000000000001</v>
      </c>
      <c r="X6" s="297">
        <v>18.8</v>
      </c>
      <c r="Y6" s="297"/>
      <c r="Z6" s="297"/>
      <c r="AA6" s="29"/>
    </row>
    <row r="7" spans="1:28">
      <c r="A7" s="28" t="s">
        <v>89</v>
      </c>
      <c r="B7" s="297">
        <v>47.8</v>
      </c>
      <c r="C7" s="297">
        <v>47.5</v>
      </c>
      <c r="D7" s="297">
        <v>47.3</v>
      </c>
      <c r="E7" s="297">
        <v>46.9</v>
      </c>
      <c r="F7" s="297">
        <v>46.3</v>
      </c>
      <c r="G7" s="297">
        <v>45.8</v>
      </c>
      <c r="H7" s="297">
        <v>45.2</v>
      </c>
      <c r="I7" s="297">
        <v>44.6</v>
      </c>
      <c r="J7" s="297">
        <v>44.2</v>
      </c>
      <c r="K7" s="297">
        <v>43.9</v>
      </c>
      <c r="L7" s="297">
        <v>43.6</v>
      </c>
      <c r="M7" s="297">
        <v>43.1</v>
      </c>
      <c r="N7" s="297">
        <v>42.8</v>
      </c>
      <c r="O7" s="297">
        <v>42.4</v>
      </c>
      <c r="P7" s="297">
        <v>42</v>
      </c>
      <c r="Q7" s="297">
        <v>41.7</v>
      </c>
      <c r="R7" s="297">
        <v>41.7</v>
      </c>
      <c r="S7" s="297">
        <v>41.6</v>
      </c>
      <c r="T7" s="297">
        <v>41.5</v>
      </c>
      <c r="U7" s="297">
        <v>41.8</v>
      </c>
      <c r="V7" s="297">
        <v>40.799999999999997</v>
      </c>
      <c r="W7" s="297">
        <v>40.700000000000003</v>
      </c>
      <c r="X7" s="297">
        <v>40.299999999999997</v>
      </c>
      <c r="Y7" s="297"/>
      <c r="Z7" s="297"/>
      <c r="AA7" s="190"/>
    </row>
    <row r="8" spans="1:28">
      <c r="A8" s="92" t="s">
        <v>482</v>
      </c>
      <c r="B8" s="297">
        <v>36.799999999999997</v>
      </c>
      <c r="C8" s="297">
        <v>36.5</v>
      </c>
      <c r="D8" s="297">
        <v>36.1</v>
      </c>
      <c r="E8" s="297">
        <v>35.5</v>
      </c>
      <c r="F8" s="297">
        <v>34.9</v>
      </c>
      <c r="G8" s="297">
        <v>34.5</v>
      </c>
      <c r="H8" s="297">
        <v>34</v>
      </c>
      <c r="I8" s="297">
        <v>33.5</v>
      </c>
      <c r="J8" s="297">
        <v>32.9</v>
      </c>
      <c r="K8" s="297">
        <v>32.1</v>
      </c>
      <c r="L8" s="297">
        <v>31.1</v>
      </c>
      <c r="M8" s="297">
        <v>30.1</v>
      </c>
      <c r="N8" s="297">
        <v>29.2</v>
      </c>
      <c r="O8" s="297">
        <v>28.2</v>
      </c>
      <c r="P8" s="297">
        <v>27.2</v>
      </c>
      <c r="Q8" s="297">
        <v>26.4</v>
      </c>
      <c r="R8" s="297">
        <v>25.6</v>
      </c>
      <c r="S8" s="297">
        <v>24.7</v>
      </c>
      <c r="T8" s="297">
        <v>24.1</v>
      </c>
      <c r="U8" s="297">
        <v>23.3</v>
      </c>
      <c r="V8" s="297">
        <v>22.6</v>
      </c>
      <c r="W8" s="297">
        <v>21.8</v>
      </c>
      <c r="X8" s="297">
        <v>21.2</v>
      </c>
      <c r="Y8" s="297"/>
      <c r="Z8" s="297"/>
      <c r="AA8" s="29"/>
    </row>
    <row r="9" spans="1:28">
      <c r="A9" s="92" t="s">
        <v>11</v>
      </c>
      <c r="B9" s="297">
        <v>41</v>
      </c>
      <c r="C9" s="297">
        <v>41.1</v>
      </c>
      <c r="D9" s="297">
        <v>41.3</v>
      </c>
      <c r="E9" s="297">
        <v>41.5</v>
      </c>
      <c r="F9" s="297">
        <v>41.7</v>
      </c>
      <c r="G9" s="297">
        <v>41.8</v>
      </c>
      <c r="H9" s="297">
        <v>41.7</v>
      </c>
      <c r="I9" s="297">
        <v>41.4</v>
      </c>
      <c r="J9" s="297">
        <v>41</v>
      </c>
      <c r="K9" s="297">
        <v>40.4</v>
      </c>
      <c r="L9" s="297">
        <v>39.700000000000003</v>
      </c>
      <c r="M9" s="297">
        <v>38.799999999999997</v>
      </c>
      <c r="N9" s="297">
        <v>37.700000000000003</v>
      </c>
      <c r="O9" s="297">
        <v>36.4</v>
      </c>
      <c r="P9" s="297">
        <v>35.4</v>
      </c>
      <c r="Q9" s="297">
        <v>34.4</v>
      </c>
      <c r="R9" s="297">
        <v>33.799999999999997</v>
      </c>
      <c r="S9" s="297">
        <v>33.200000000000003</v>
      </c>
      <c r="T9" s="297">
        <v>32.9</v>
      </c>
      <c r="U9" s="297">
        <v>32.4</v>
      </c>
      <c r="V9" s="297">
        <v>32.1</v>
      </c>
      <c r="W9" s="297">
        <v>32</v>
      </c>
      <c r="X9" s="297">
        <v>31.8</v>
      </c>
      <c r="Y9" s="297"/>
      <c r="Z9" s="297">
        <v>36</v>
      </c>
      <c r="AA9" s="190"/>
    </row>
    <row r="10" spans="1:28">
      <c r="A10" s="92" t="s">
        <v>10</v>
      </c>
      <c r="B10" s="297">
        <v>55.2</v>
      </c>
      <c r="C10" s="297">
        <v>54.7</v>
      </c>
      <c r="D10" s="297">
        <v>54.3</v>
      </c>
      <c r="E10" s="297">
        <v>53.7</v>
      </c>
      <c r="F10" s="297">
        <v>53</v>
      </c>
      <c r="G10" s="297">
        <v>52.2</v>
      </c>
      <c r="H10" s="297">
        <v>51.5</v>
      </c>
      <c r="I10" s="297">
        <v>50.7</v>
      </c>
      <c r="J10" s="297">
        <v>50.1</v>
      </c>
      <c r="K10" s="297">
        <v>49.6</v>
      </c>
      <c r="L10" s="297">
        <v>49.1</v>
      </c>
      <c r="M10" s="297">
        <v>48.5</v>
      </c>
      <c r="N10" s="297">
        <v>47.9</v>
      </c>
      <c r="O10" s="297">
        <v>47.1</v>
      </c>
      <c r="P10" s="297">
        <v>46.2</v>
      </c>
      <c r="Q10" s="297">
        <v>43.3</v>
      </c>
      <c r="R10" s="297">
        <v>46.1</v>
      </c>
      <c r="S10" s="297">
        <v>47.3</v>
      </c>
      <c r="T10" s="297">
        <v>41.6</v>
      </c>
      <c r="U10" s="297">
        <v>41.3</v>
      </c>
      <c r="V10" s="297">
        <v>40.200000000000003</v>
      </c>
      <c r="W10" s="297">
        <v>39.799999999999997</v>
      </c>
      <c r="X10" s="297">
        <v>38.6</v>
      </c>
      <c r="Y10" s="297"/>
      <c r="Z10" s="297"/>
      <c r="AA10" s="29"/>
    </row>
    <row r="11" spans="1:28">
      <c r="A11" s="92" t="s">
        <v>9</v>
      </c>
      <c r="B11" s="297">
        <v>55.7</v>
      </c>
      <c r="C11" s="297">
        <v>55.3</v>
      </c>
      <c r="D11" s="297">
        <v>54.9</v>
      </c>
      <c r="E11" s="297">
        <v>54.3</v>
      </c>
      <c r="F11" s="297">
        <v>53.6</v>
      </c>
      <c r="G11" s="297">
        <v>52.8</v>
      </c>
      <c r="H11" s="297">
        <v>51.9</v>
      </c>
      <c r="I11" s="297">
        <v>50.8</v>
      </c>
      <c r="J11" s="297">
        <v>49.5</v>
      </c>
      <c r="K11" s="297">
        <v>48.2</v>
      </c>
      <c r="L11" s="297">
        <v>46.8</v>
      </c>
      <c r="M11" s="297">
        <v>45.3</v>
      </c>
      <c r="N11" s="297">
        <v>43.8</v>
      </c>
      <c r="O11" s="297">
        <v>42.4</v>
      </c>
      <c r="P11" s="297">
        <v>41.2</v>
      </c>
      <c r="Q11" s="297">
        <v>40.200000000000003</v>
      </c>
      <c r="R11" s="297">
        <v>39.5</v>
      </c>
      <c r="S11" s="297">
        <v>39.1</v>
      </c>
      <c r="T11" s="297">
        <v>38.5</v>
      </c>
      <c r="U11" s="297">
        <v>37.799999999999997</v>
      </c>
      <c r="V11" s="297">
        <v>37</v>
      </c>
      <c r="W11" s="297">
        <v>34.6</v>
      </c>
      <c r="X11" s="297">
        <v>34</v>
      </c>
      <c r="Y11" s="297"/>
      <c r="Z11" s="297"/>
      <c r="AA11" s="29"/>
    </row>
    <row r="12" spans="1:28">
      <c r="A12" s="92" t="s">
        <v>8</v>
      </c>
      <c r="B12" s="297">
        <v>12.7</v>
      </c>
      <c r="C12" s="297">
        <v>12.2</v>
      </c>
      <c r="D12" s="297">
        <v>11.6</v>
      </c>
      <c r="E12" s="297">
        <v>11</v>
      </c>
      <c r="F12" s="297">
        <v>10.5</v>
      </c>
      <c r="G12" s="297">
        <v>10.1</v>
      </c>
      <c r="H12" s="297">
        <v>9.6999999999999993</v>
      </c>
      <c r="I12" s="297">
        <v>9.6</v>
      </c>
      <c r="J12" s="297">
        <v>9.4</v>
      </c>
      <c r="K12" s="297">
        <v>9.1999999999999993</v>
      </c>
      <c r="L12" s="297">
        <v>9.1999999999999993</v>
      </c>
      <c r="M12" s="297">
        <v>9.1</v>
      </c>
      <c r="N12" s="297">
        <v>9</v>
      </c>
      <c r="O12" s="297">
        <v>8.9</v>
      </c>
      <c r="P12" s="297">
        <v>8.9</v>
      </c>
      <c r="Q12" s="297">
        <v>8.9</v>
      </c>
      <c r="R12" s="297">
        <v>8.9</v>
      </c>
      <c r="S12" s="297">
        <v>8.9</v>
      </c>
      <c r="T12" s="297">
        <v>8.8000000000000007</v>
      </c>
      <c r="U12" s="297">
        <v>8.8000000000000007</v>
      </c>
      <c r="V12" s="297">
        <v>8.6999999999999993</v>
      </c>
      <c r="W12" s="297">
        <v>8.6999999999999993</v>
      </c>
      <c r="X12" s="297">
        <v>8.6</v>
      </c>
      <c r="Y12" s="297"/>
      <c r="Z12" s="297"/>
      <c r="AA12" s="29"/>
    </row>
    <row r="13" spans="1:28">
      <c r="A13" s="92" t="s">
        <v>6</v>
      </c>
      <c r="B13" s="297">
        <v>50.5</v>
      </c>
      <c r="C13" s="297">
        <v>49.5</v>
      </c>
      <c r="D13" s="297">
        <v>48.5</v>
      </c>
      <c r="E13" s="297">
        <v>47.5</v>
      </c>
      <c r="F13" s="297">
        <v>46.7</v>
      </c>
      <c r="G13" s="297">
        <v>45.9</v>
      </c>
      <c r="H13" s="297">
        <v>45.1</v>
      </c>
      <c r="I13" s="297">
        <v>44.4</v>
      </c>
      <c r="J13" s="297">
        <v>43.8</v>
      </c>
      <c r="K13" s="297">
        <v>43.4</v>
      </c>
      <c r="L13" s="297">
        <v>43.1</v>
      </c>
      <c r="M13" s="297">
        <v>43</v>
      </c>
      <c r="N13" s="297">
        <v>42.9</v>
      </c>
      <c r="O13" s="297">
        <v>42.7</v>
      </c>
      <c r="P13" s="297">
        <v>42.3</v>
      </c>
      <c r="Q13" s="297">
        <v>41.7</v>
      </c>
      <c r="R13" s="297">
        <v>40.799999999999997</v>
      </c>
      <c r="S13" s="297">
        <v>40</v>
      </c>
      <c r="T13" s="297">
        <v>39.200000000000003</v>
      </c>
      <c r="U13" s="297">
        <v>38.4</v>
      </c>
      <c r="V13" s="297">
        <v>37.799999999999997</v>
      </c>
      <c r="W13" s="297">
        <v>37</v>
      </c>
      <c r="X13" s="297">
        <v>36.4</v>
      </c>
      <c r="Y13" s="297"/>
      <c r="Z13" s="297"/>
      <c r="AA13" s="190"/>
    </row>
    <row r="14" spans="1:28">
      <c r="A14" s="92" t="s">
        <v>5</v>
      </c>
      <c r="B14" s="297">
        <v>30.3</v>
      </c>
      <c r="C14" s="297">
        <v>30.2</v>
      </c>
      <c r="D14" s="297">
        <v>30</v>
      </c>
      <c r="E14" s="297">
        <v>29.6</v>
      </c>
      <c r="F14" s="297">
        <v>29.1</v>
      </c>
      <c r="G14" s="297">
        <v>28.6</v>
      </c>
      <c r="H14" s="297">
        <v>28.2</v>
      </c>
      <c r="I14" s="297">
        <v>27.7</v>
      </c>
      <c r="J14" s="297">
        <v>27.2</v>
      </c>
      <c r="K14" s="297">
        <v>26.6</v>
      </c>
      <c r="L14" s="297">
        <v>25.9</v>
      </c>
      <c r="M14" s="297">
        <v>24.9</v>
      </c>
      <c r="N14" s="297">
        <v>24.1</v>
      </c>
      <c r="O14" s="297">
        <v>23.3</v>
      </c>
      <c r="P14" s="297">
        <v>22.5</v>
      </c>
      <c r="Q14" s="297">
        <v>21.7</v>
      </c>
      <c r="R14" s="297">
        <v>20.8</v>
      </c>
      <c r="S14" s="297">
        <v>20.100000000000001</v>
      </c>
      <c r="T14" s="297">
        <v>19.5</v>
      </c>
      <c r="U14" s="297">
        <v>18.899999999999999</v>
      </c>
      <c r="V14" s="297">
        <v>18.399999999999999</v>
      </c>
      <c r="W14" s="297">
        <v>17.2</v>
      </c>
      <c r="X14" s="297">
        <v>16.8</v>
      </c>
      <c r="Y14" s="297"/>
      <c r="Z14" s="297"/>
      <c r="AA14" s="190"/>
    </row>
    <row r="15" spans="1:28">
      <c r="A15" s="92" t="s">
        <v>4</v>
      </c>
      <c r="B15" s="297">
        <v>10.9</v>
      </c>
      <c r="C15" s="297">
        <v>10.4</v>
      </c>
      <c r="D15" s="297">
        <v>9.8000000000000007</v>
      </c>
      <c r="E15" s="297">
        <v>9.4</v>
      </c>
      <c r="F15" s="297">
        <v>9.1</v>
      </c>
      <c r="G15" s="297">
        <v>8.8000000000000007</v>
      </c>
      <c r="H15" s="297">
        <v>8.6</v>
      </c>
      <c r="I15" s="297">
        <v>8.4</v>
      </c>
      <c r="J15" s="297">
        <v>8.3000000000000007</v>
      </c>
      <c r="K15" s="297">
        <v>8.1999999999999993</v>
      </c>
      <c r="L15" s="297">
        <v>8.1</v>
      </c>
      <c r="M15" s="297">
        <v>8.1</v>
      </c>
      <c r="N15" s="297">
        <v>8</v>
      </c>
      <c r="O15" s="297">
        <v>8</v>
      </c>
      <c r="P15" s="297">
        <v>8</v>
      </c>
      <c r="Q15" s="297">
        <v>7.9</v>
      </c>
      <c r="R15" s="297">
        <v>7.8</v>
      </c>
      <c r="S15" s="297">
        <v>7.8</v>
      </c>
      <c r="T15" s="297">
        <v>7.6</v>
      </c>
      <c r="U15" s="297">
        <v>7.5</v>
      </c>
      <c r="V15" s="297">
        <v>7.4</v>
      </c>
      <c r="W15" s="297">
        <v>7.3</v>
      </c>
      <c r="X15" s="297">
        <v>7.2</v>
      </c>
      <c r="Y15" s="297"/>
      <c r="Z15" s="297"/>
      <c r="AA15" s="29"/>
    </row>
    <row r="16" spans="1:28">
      <c r="A16" s="92" t="s">
        <v>3</v>
      </c>
      <c r="B16" s="297">
        <v>28.1</v>
      </c>
      <c r="C16" s="297">
        <v>28</v>
      </c>
      <c r="D16" s="297">
        <v>28</v>
      </c>
      <c r="E16" s="297">
        <v>28</v>
      </c>
      <c r="F16" s="297">
        <v>27.9</v>
      </c>
      <c r="G16" s="297">
        <v>27.6</v>
      </c>
      <c r="H16" s="297">
        <v>27</v>
      </c>
      <c r="I16" s="297">
        <v>26.2</v>
      </c>
      <c r="J16" s="297">
        <v>25.4</v>
      </c>
      <c r="K16" s="297">
        <v>24.7</v>
      </c>
      <c r="L16" s="297">
        <v>24.1</v>
      </c>
      <c r="M16" s="297">
        <v>23.8</v>
      </c>
      <c r="N16" s="297">
        <v>23.6</v>
      </c>
      <c r="O16" s="297">
        <v>23.4</v>
      </c>
      <c r="P16" s="297">
        <v>23.3</v>
      </c>
      <c r="Q16" s="297">
        <v>23.1</v>
      </c>
      <c r="R16" s="297">
        <v>23</v>
      </c>
      <c r="S16" s="297">
        <v>22.9</v>
      </c>
      <c r="T16" s="297">
        <v>23</v>
      </c>
      <c r="U16" s="297">
        <v>23.1</v>
      </c>
      <c r="V16" s="297">
        <v>23.2</v>
      </c>
      <c r="W16" s="297">
        <v>22.8</v>
      </c>
      <c r="X16" s="297">
        <v>22.8</v>
      </c>
      <c r="Y16" s="297"/>
      <c r="Z16" s="297"/>
      <c r="AA16" s="29"/>
    </row>
    <row r="17" spans="1:27">
      <c r="A17" s="92" t="s">
        <v>32</v>
      </c>
      <c r="B17" s="297">
        <v>47.7</v>
      </c>
      <c r="C17" s="297">
        <v>46.8</v>
      </c>
      <c r="D17" s="297">
        <v>45.9</v>
      </c>
      <c r="E17" s="297">
        <v>45.1</v>
      </c>
      <c r="F17" s="297">
        <v>44.3</v>
      </c>
      <c r="G17" s="297">
        <v>43.6</v>
      </c>
      <c r="H17" s="297">
        <v>43.1</v>
      </c>
      <c r="I17" s="297">
        <v>42.6</v>
      </c>
      <c r="J17" s="297">
        <v>42.1</v>
      </c>
      <c r="K17" s="297">
        <v>41.4</v>
      </c>
      <c r="L17" s="297">
        <v>40.6</v>
      </c>
      <c r="M17" s="297">
        <v>39.5</v>
      </c>
      <c r="N17" s="297">
        <v>38.299999999999997</v>
      </c>
      <c r="O17" s="297">
        <v>37.1</v>
      </c>
      <c r="P17" s="297">
        <v>36.1</v>
      </c>
      <c r="Q17" s="297">
        <v>35.299999999999997</v>
      </c>
      <c r="R17" s="297">
        <v>34.799999999999997</v>
      </c>
      <c r="S17" s="297">
        <v>34.200000000000003</v>
      </c>
      <c r="T17" s="297">
        <v>33.6</v>
      </c>
      <c r="U17" s="297">
        <v>31.8</v>
      </c>
      <c r="V17" s="297">
        <v>31.8</v>
      </c>
      <c r="W17" s="297">
        <v>31.8</v>
      </c>
      <c r="X17" s="297">
        <v>31.8</v>
      </c>
      <c r="Y17" s="297">
        <v>30</v>
      </c>
      <c r="Z17" s="297"/>
      <c r="AA17" s="29"/>
    </row>
    <row r="18" spans="1:27">
      <c r="A18" s="92" t="s">
        <v>1</v>
      </c>
      <c r="B18" s="297">
        <v>54</v>
      </c>
      <c r="C18" s="297">
        <v>53.6</v>
      </c>
      <c r="D18" s="297">
        <v>52.9</v>
      </c>
      <c r="E18" s="297">
        <v>52</v>
      </c>
      <c r="F18" s="297">
        <v>51.1</v>
      </c>
      <c r="G18" s="297">
        <v>50.1</v>
      </c>
      <c r="H18" s="297">
        <v>49</v>
      </c>
      <c r="I18" s="297">
        <v>47.9</v>
      </c>
      <c r="J18" s="297">
        <v>46.7</v>
      </c>
      <c r="K18" s="297">
        <v>45.4</v>
      </c>
      <c r="L18" s="297">
        <v>44</v>
      </c>
      <c r="M18" s="297">
        <v>42.6</v>
      </c>
      <c r="N18" s="297">
        <v>41.3</v>
      </c>
      <c r="O18" s="297">
        <v>40.1</v>
      </c>
      <c r="P18" s="297">
        <v>38.9</v>
      </c>
      <c r="Q18" s="297">
        <v>37.6</v>
      </c>
      <c r="R18" s="297">
        <v>36.200000000000003</v>
      </c>
      <c r="S18" s="297">
        <v>35</v>
      </c>
      <c r="T18" s="297">
        <v>33.799999999999997</v>
      </c>
      <c r="U18" s="297">
        <v>32.9</v>
      </c>
      <c r="V18" s="297">
        <v>32.299999999999997</v>
      </c>
      <c r="W18" s="297">
        <v>31.7</v>
      </c>
      <c r="X18" s="297">
        <v>31.4</v>
      </c>
      <c r="Y18" s="297"/>
      <c r="Z18" s="297"/>
      <c r="AA18" s="29"/>
    </row>
    <row r="19" spans="1:27">
      <c r="A19" s="92" t="s">
        <v>0</v>
      </c>
      <c r="B19" s="297">
        <v>32.4</v>
      </c>
      <c r="C19" s="297">
        <v>33</v>
      </c>
      <c r="D19" s="297">
        <v>33.6</v>
      </c>
      <c r="E19" s="297">
        <v>34.1</v>
      </c>
      <c r="F19" s="297">
        <v>34.5</v>
      </c>
      <c r="G19" s="297">
        <v>34.6</v>
      </c>
      <c r="H19" s="297">
        <v>34.6</v>
      </c>
      <c r="I19" s="297">
        <v>34.4</v>
      </c>
      <c r="J19" s="297">
        <v>34.4</v>
      </c>
      <c r="K19" s="297">
        <v>34.200000000000003</v>
      </c>
      <c r="L19" s="297">
        <v>33.700000000000003</v>
      </c>
      <c r="M19" s="297">
        <v>32.799999999999997</v>
      </c>
      <c r="N19" s="297">
        <v>31.4</v>
      </c>
      <c r="O19" s="297">
        <v>29.7</v>
      </c>
      <c r="P19" s="297">
        <v>28.2</v>
      </c>
      <c r="Q19" s="297">
        <v>26.8</v>
      </c>
      <c r="R19" s="297">
        <v>25.8</v>
      </c>
      <c r="S19" s="297">
        <v>24.9</v>
      </c>
      <c r="T19" s="297">
        <v>24.2</v>
      </c>
      <c r="U19" s="297">
        <v>23.5</v>
      </c>
      <c r="V19" s="297">
        <v>23</v>
      </c>
      <c r="W19" s="297">
        <v>23.5</v>
      </c>
      <c r="X19" s="297">
        <v>21.6</v>
      </c>
      <c r="Y19" s="297"/>
      <c r="Z19" s="297"/>
      <c r="AA19" s="271"/>
    </row>
    <row r="21" spans="1:27">
      <c r="A21" s="44" t="s">
        <v>18</v>
      </c>
    </row>
    <row r="23" spans="1:27">
      <c r="A23" s="17" t="s">
        <v>2845</v>
      </c>
    </row>
    <row r="25" spans="1:27">
      <c r="A25" s="53" t="s">
        <v>3678</v>
      </c>
    </row>
  </sheetData>
  <conditionalFormatting sqref="B4 G4:J4 AA4 B7 AA7 B9:B11 AA9:AA11 B13:B16 AA13:AA16">
    <cfRule type="expression" dxfId="29" priority="29" stopIfTrue="1">
      <formula>ISNA(ACTIVECELL)</formula>
    </cfRule>
  </conditionalFormatting>
  <conditionalFormatting sqref="B12 AA12">
    <cfRule type="expression" dxfId="28" priority="11" stopIfTrue="1">
      <formula>ISNA(ACTIVECELL)</formula>
    </cfRule>
  </conditionalFormatting>
  <conditionalFormatting sqref="G19:I19">
    <cfRule type="expression" dxfId="27" priority="18" stopIfTrue="1">
      <formula>ISNA(ACTIVECELL)</formula>
    </cfRule>
  </conditionalFormatting>
  <conditionalFormatting sqref="G5:K6">
    <cfRule type="expression" dxfId="26" priority="25" stopIfTrue="1">
      <formula>ISNA(ACTIVECELL)</formula>
    </cfRule>
  </conditionalFormatting>
  <conditionalFormatting sqref="G9:K18">
    <cfRule type="expression" dxfId="25" priority="4" stopIfTrue="1">
      <formula>ISNA(ACTIVECELL)</formula>
    </cfRule>
  </conditionalFormatting>
  <conditionalFormatting sqref="I12:K12">
    <cfRule type="expression" dxfId="24" priority="21" stopIfTrue="1">
      <formula>ISNA(ACTIVECELL)</formula>
    </cfRule>
  </conditionalFormatting>
  <conditionalFormatting sqref="P7:U7">
    <cfRule type="expression" dxfId="23" priority="2" stopIfTrue="1">
      <formula>ISNA(ACTIVECELL)</formula>
    </cfRule>
  </conditionalFormatting>
  <conditionalFormatting sqref="P9:U16">
    <cfRule type="expression" dxfId="22" priority="1" stopIfTrue="1">
      <formula>ISNA(ACTIVECELL)</formula>
    </cfRule>
  </conditionalFormatting>
  <hyperlinks>
    <hyperlink ref="AB3" location="Content!A1" display="Back to content page" xr:uid="{00000000-0004-0000-3E01-000000000000}"/>
  </hyperlinks>
  <pageMargins left="0.7" right="0.7" top="0.75" bottom="0.75" header="0.3" footer="0.3"/>
  <pageSetup paperSize="9" orientation="portrait" r:id="rId1"/>
  <legacyDrawing r:id="rId2"/>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1A30F-C8D2-44EF-80EE-D497D673B36B}">
  <dimension ref="A1:AB22"/>
  <sheetViews>
    <sheetView workbookViewId="0">
      <selection activeCell="A24" sqref="A24:XFD42"/>
    </sheetView>
  </sheetViews>
  <sheetFormatPr defaultRowHeight="14.5"/>
  <cols>
    <col min="1" max="1" width="36.26953125" customWidth="1"/>
  </cols>
  <sheetData>
    <row r="1" spans="1:28">
      <c r="A1" s="35" t="s">
        <v>3228</v>
      </c>
    </row>
    <row r="3" spans="1:28">
      <c r="A3" s="215" t="s">
        <v>2519</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V3" s="3">
        <v>2020</v>
      </c>
      <c r="W3" s="3">
        <v>2021</v>
      </c>
      <c r="X3" s="3">
        <v>2022</v>
      </c>
      <c r="Y3" s="3">
        <v>2023</v>
      </c>
      <c r="Z3" s="3">
        <v>2024</v>
      </c>
      <c r="AB3" s="1" t="s">
        <v>528</v>
      </c>
    </row>
    <row r="4" spans="1:28">
      <c r="A4" s="92" t="s">
        <v>13</v>
      </c>
      <c r="B4" s="447">
        <v>942.26666666666677</v>
      </c>
      <c r="C4" s="447">
        <v>918.83333333333337</v>
      </c>
      <c r="D4" s="447">
        <v>896.66666666666663</v>
      </c>
      <c r="E4" s="447">
        <v>876.93333333333339</v>
      </c>
      <c r="F4" s="447">
        <v>861</v>
      </c>
      <c r="G4" s="447">
        <v>850.06666666666661</v>
      </c>
      <c r="H4" s="447">
        <v>843.76666666666677</v>
      </c>
      <c r="I4" s="447">
        <v>842</v>
      </c>
      <c r="J4" s="447">
        <v>846.93333333333339</v>
      </c>
      <c r="K4" s="447">
        <v>863.53333333333342</v>
      </c>
      <c r="L4" s="447">
        <v>890.06666666666661</v>
      </c>
      <c r="M4" s="447">
        <v>926.5333333333333</v>
      </c>
      <c r="N4" s="447">
        <v>975.63333333333333</v>
      </c>
      <c r="O4" s="447">
        <v>1037.5666666666668</v>
      </c>
      <c r="P4" s="447">
        <v>1110.0666666666668</v>
      </c>
      <c r="Q4" s="447">
        <v>1190.0666666666666</v>
      </c>
      <c r="R4" s="447">
        <v>1274.5999999999999</v>
      </c>
      <c r="S4" s="447">
        <v>1360.4666666666667</v>
      </c>
      <c r="T4" s="447">
        <v>1447.8999999999999</v>
      </c>
      <c r="U4" s="447">
        <v>1536.5333333333335</v>
      </c>
      <c r="V4" s="447">
        <v>1628.8</v>
      </c>
      <c r="W4" s="447">
        <v>1727.3999999999999</v>
      </c>
      <c r="X4" s="447">
        <v>1835.0333333333335</v>
      </c>
      <c r="Y4" s="447">
        <v>1929.3333333333333</v>
      </c>
      <c r="Z4" s="447">
        <v>2018.2</v>
      </c>
    </row>
    <row r="5" spans="1:28">
      <c r="A5" s="92" t="s">
        <v>12</v>
      </c>
      <c r="B5" s="447">
        <v>42.666666666666664</v>
      </c>
      <c r="C5" s="447">
        <v>43</v>
      </c>
      <c r="D5" s="447">
        <v>43.533333333333331</v>
      </c>
      <c r="E5" s="447">
        <v>43.966666666666669</v>
      </c>
      <c r="F5" s="447">
        <v>44.266666666666673</v>
      </c>
      <c r="G5" s="447">
        <v>44.733333333333327</v>
      </c>
      <c r="H5" s="447">
        <v>44.9</v>
      </c>
      <c r="I5" s="447">
        <v>44.966666666666669</v>
      </c>
      <c r="J5" s="447">
        <v>45.4</v>
      </c>
      <c r="K5" s="447">
        <v>45.533333333333331</v>
      </c>
      <c r="L5" s="447">
        <v>45.266666666666673</v>
      </c>
      <c r="M5" s="447">
        <v>44.933333333333337</v>
      </c>
      <c r="N5" s="447">
        <v>44.233333333333327</v>
      </c>
      <c r="O5" s="447">
        <v>42.733333333333327</v>
      </c>
      <c r="P5" s="447">
        <v>41.93333333333333</v>
      </c>
      <c r="Q5" s="447">
        <v>41.266666666666666</v>
      </c>
      <c r="R5" s="447">
        <v>40.93333333333333</v>
      </c>
      <c r="S5" s="447">
        <v>40.866666666666667</v>
      </c>
      <c r="T5" s="447">
        <v>40.866666666666667</v>
      </c>
      <c r="U5" s="447">
        <v>40.533333333333339</v>
      </c>
      <c r="V5" s="447">
        <v>40.333333333333336</v>
      </c>
      <c r="W5" s="447">
        <v>40.6</v>
      </c>
      <c r="X5" s="447">
        <v>41.199999999999996</v>
      </c>
      <c r="Y5" s="447">
        <v>41.466666666666669</v>
      </c>
      <c r="Z5" s="447">
        <v>41.6</v>
      </c>
    </row>
    <row r="6" spans="1:28">
      <c r="A6" s="92" t="s">
        <v>483</v>
      </c>
      <c r="B6" s="447">
        <v>26.133333333333336</v>
      </c>
      <c r="C6" s="447">
        <v>26.666666666666668</v>
      </c>
      <c r="D6" s="447">
        <v>27</v>
      </c>
      <c r="E6" s="447">
        <v>26.766666666666669</v>
      </c>
      <c r="F6" s="447">
        <v>26.133333333333336</v>
      </c>
      <c r="G6" s="447">
        <v>25.466666666666669</v>
      </c>
      <c r="H6" s="447">
        <v>24.866666666666664</v>
      </c>
      <c r="I6" s="447">
        <v>24.333333333333332</v>
      </c>
      <c r="J6" s="447">
        <v>23.833333333333332</v>
      </c>
      <c r="K6" s="447">
        <v>23.366666666666664</v>
      </c>
      <c r="L6" s="447">
        <v>22.8</v>
      </c>
      <c r="M6" s="447">
        <v>22.233333333333331</v>
      </c>
      <c r="N6" s="447">
        <v>21.599999999999998</v>
      </c>
      <c r="O6" s="447">
        <v>20.933333333333334</v>
      </c>
      <c r="P6" s="447">
        <v>20.2</v>
      </c>
      <c r="Q6" s="447">
        <v>19.3</v>
      </c>
      <c r="R6" s="447">
        <v>18.366666666666664</v>
      </c>
      <c r="S6" s="447">
        <v>17.333333333333332</v>
      </c>
      <c r="T6" s="447">
        <v>16.400000000000002</v>
      </c>
      <c r="U6" s="447">
        <v>15.466666666666669</v>
      </c>
      <c r="V6" s="447">
        <v>14.700000000000003</v>
      </c>
      <c r="W6" s="447">
        <v>14.133333333333335</v>
      </c>
      <c r="X6" s="447">
        <v>13.799999999999999</v>
      </c>
      <c r="Y6" s="447">
        <v>13.533333333333333</v>
      </c>
      <c r="Z6" s="447">
        <v>13.366666666666667</v>
      </c>
    </row>
    <row r="7" spans="1:28">
      <c r="A7" s="92" t="s">
        <v>568</v>
      </c>
      <c r="B7" s="447">
        <v>2890.4666666666667</v>
      </c>
      <c r="C7" s="447">
        <v>2966</v>
      </c>
      <c r="D7" s="447">
        <v>3050.4</v>
      </c>
      <c r="E7" s="447">
        <v>3135.7000000000003</v>
      </c>
      <c r="F7" s="447">
        <v>3214.2999999999997</v>
      </c>
      <c r="G7" s="447">
        <v>3288.1333333333332</v>
      </c>
      <c r="H7" s="447">
        <v>3362.4</v>
      </c>
      <c r="I7" s="447">
        <v>3432.8666666666668</v>
      </c>
      <c r="J7" s="447">
        <v>3504.6666666666665</v>
      </c>
      <c r="K7" s="447">
        <v>3589.7666666666664</v>
      </c>
      <c r="L7" s="447">
        <v>3680.0666666666671</v>
      </c>
      <c r="M7" s="447">
        <v>3776.7333333333336</v>
      </c>
      <c r="N7" s="447">
        <v>3882.3999999999996</v>
      </c>
      <c r="O7" s="447">
        <v>4002.8000000000006</v>
      </c>
      <c r="P7" s="447">
        <v>4130.7</v>
      </c>
      <c r="Q7" s="447">
        <v>4261.3</v>
      </c>
      <c r="R7" s="447">
        <v>4402.6000000000004</v>
      </c>
      <c r="S7" s="447">
        <v>4550.666666666667</v>
      </c>
      <c r="T7" s="447">
        <v>4697.5333333333338</v>
      </c>
      <c r="U7" s="447">
        <v>4840.4666666666662</v>
      </c>
      <c r="V7" s="447">
        <v>5004.4666666666662</v>
      </c>
      <c r="W7" s="447">
        <v>5193.8666666666668</v>
      </c>
      <c r="X7" s="447">
        <v>5416.7333333333336</v>
      </c>
      <c r="Y7" s="447">
        <v>5614.6333333333341</v>
      </c>
      <c r="Z7" s="447">
        <v>5814.333333333333</v>
      </c>
    </row>
    <row r="8" spans="1:28">
      <c r="A8" s="92" t="s">
        <v>482</v>
      </c>
      <c r="B8" s="447">
        <v>35.56666666666667</v>
      </c>
      <c r="C8" s="447">
        <v>35.633333333333333</v>
      </c>
      <c r="D8" s="447">
        <v>35.6</v>
      </c>
      <c r="E8" s="447">
        <v>35.266666666666673</v>
      </c>
      <c r="F8" s="447">
        <v>34.733333333333334</v>
      </c>
      <c r="G8" s="447">
        <v>34.266666666666673</v>
      </c>
      <c r="H8" s="447">
        <v>33.799999999999997</v>
      </c>
      <c r="I8" s="447">
        <v>33.4</v>
      </c>
      <c r="J8" s="447">
        <v>32.833333333333336</v>
      </c>
      <c r="K8" s="447">
        <v>31.933333333333337</v>
      </c>
      <c r="L8" s="447">
        <v>30.666666666666668</v>
      </c>
      <c r="M8" s="447">
        <v>29.2</v>
      </c>
      <c r="N8" s="447">
        <v>27.733333333333334</v>
      </c>
      <c r="O8" s="447">
        <v>26.5</v>
      </c>
      <c r="P8" s="447">
        <v>25.366666666666664</v>
      </c>
      <c r="Q8" s="447">
        <v>24.333333333333332</v>
      </c>
      <c r="R8" s="447">
        <v>23.333333333333332</v>
      </c>
      <c r="S8" s="447">
        <v>22.333333333333332</v>
      </c>
      <c r="T8" s="447">
        <v>21.2</v>
      </c>
      <c r="U8" s="447">
        <v>20.366666666666667</v>
      </c>
      <c r="V8" s="447">
        <v>19.599999999999998</v>
      </c>
      <c r="W8" s="447">
        <v>19.066666666666666</v>
      </c>
      <c r="X8" s="447">
        <v>18.633333333333336</v>
      </c>
      <c r="Y8" s="447">
        <v>18.266666666666666</v>
      </c>
      <c r="Z8" s="447">
        <v>17.833333333333332</v>
      </c>
    </row>
    <row r="9" spans="1:28">
      <c r="A9" s="92" t="s">
        <v>11</v>
      </c>
      <c r="B9" s="447">
        <v>73.733333333333334</v>
      </c>
      <c r="C9" s="447">
        <v>72.899999999999991</v>
      </c>
      <c r="D9" s="447">
        <v>72.13333333333334</v>
      </c>
      <c r="E9" s="447">
        <v>71.533333333333346</v>
      </c>
      <c r="F9" s="447">
        <v>71.033333333333346</v>
      </c>
      <c r="G9" s="447">
        <v>70.466666666666669</v>
      </c>
      <c r="H9" s="447">
        <v>69.933333333333337</v>
      </c>
      <c r="I9" s="447">
        <v>69.399999999999991</v>
      </c>
      <c r="J9" s="447">
        <v>68.733333333333334</v>
      </c>
      <c r="K9" s="447">
        <v>68.2</v>
      </c>
      <c r="L9" s="447">
        <v>67.8</v>
      </c>
      <c r="M9" s="447">
        <v>67.599999999999994</v>
      </c>
      <c r="N9" s="447">
        <v>67.466666666666669</v>
      </c>
      <c r="O9" s="447">
        <v>67.066666666666663</v>
      </c>
      <c r="P9" s="447">
        <v>66.600000000000009</v>
      </c>
      <c r="Q9" s="447">
        <v>66.166666666666671</v>
      </c>
      <c r="R9" s="447">
        <v>65.533333333333346</v>
      </c>
      <c r="S9" s="447">
        <v>64.8</v>
      </c>
      <c r="T9" s="447">
        <v>63.800000000000004</v>
      </c>
      <c r="U9" s="447">
        <v>63.066666666666663</v>
      </c>
      <c r="V9" s="447">
        <v>62.133333333333326</v>
      </c>
      <c r="W9" s="447">
        <v>61.666666666666664</v>
      </c>
      <c r="X9" s="447">
        <v>61.366666666666674</v>
      </c>
      <c r="Y9" s="447">
        <v>61.166666666666664</v>
      </c>
      <c r="Z9" s="447">
        <v>61.43333333333333</v>
      </c>
    </row>
    <row r="10" spans="1:28">
      <c r="A10" s="92" t="s">
        <v>10</v>
      </c>
      <c r="B10" s="447">
        <v>1140.7</v>
      </c>
      <c r="C10" s="447">
        <v>1160.0666666666666</v>
      </c>
      <c r="D10" s="447">
        <v>1175.8999999999999</v>
      </c>
      <c r="E10" s="447">
        <v>1184.2333333333333</v>
      </c>
      <c r="F10" s="447">
        <v>1189.5</v>
      </c>
      <c r="G10" s="447">
        <v>1195.6666666666667</v>
      </c>
      <c r="H10" s="447">
        <v>1201.3333333333333</v>
      </c>
      <c r="I10" s="447">
        <v>1205.5333333333335</v>
      </c>
      <c r="J10" s="447">
        <v>1208.9333333333334</v>
      </c>
      <c r="K10" s="447">
        <v>1214.8</v>
      </c>
      <c r="L10" s="447">
        <v>1220</v>
      </c>
      <c r="M10" s="447">
        <v>1221.2</v>
      </c>
      <c r="N10" s="447">
        <v>1218.3333333333333</v>
      </c>
      <c r="O10" s="447">
        <v>1213.8666666666666</v>
      </c>
      <c r="P10" s="447">
        <v>1206.9333333333334</v>
      </c>
      <c r="Q10" s="447">
        <v>1197.1333333333334</v>
      </c>
      <c r="R10" s="447">
        <v>1186.3999999999999</v>
      </c>
      <c r="S10" s="447">
        <v>1175.3999999999999</v>
      </c>
      <c r="T10" s="447">
        <v>1164.9333333333334</v>
      </c>
      <c r="U10" s="447">
        <v>1156.1666666666667</v>
      </c>
      <c r="V10" s="447">
        <v>1152.8666666666666</v>
      </c>
      <c r="W10" s="447">
        <v>1157.2666666666667</v>
      </c>
      <c r="X10" s="447">
        <v>1171.3333333333333</v>
      </c>
      <c r="Y10" s="447">
        <v>1180.1333333333334</v>
      </c>
      <c r="Z10" s="447">
        <v>1191.6000000000001</v>
      </c>
    </row>
    <row r="11" spans="1:28">
      <c r="A11" s="92" t="s">
        <v>9</v>
      </c>
      <c r="B11" s="447">
        <v>774</v>
      </c>
      <c r="C11" s="447">
        <v>787.26666666666677</v>
      </c>
      <c r="D11" s="447">
        <v>800.26666666666677</v>
      </c>
      <c r="E11" s="447">
        <v>812.19999999999993</v>
      </c>
      <c r="F11" s="447">
        <v>823.80000000000007</v>
      </c>
      <c r="G11" s="447">
        <v>837.16666666666663</v>
      </c>
      <c r="H11" s="447">
        <v>850.06666666666661</v>
      </c>
      <c r="I11" s="447">
        <v>857.9</v>
      </c>
      <c r="J11" s="447">
        <v>860.4666666666667</v>
      </c>
      <c r="K11" s="447">
        <v>857.4666666666667</v>
      </c>
      <c r="L11" s="447">
        <v>847.33333333333337</v>
      </c>
      <c r="M11" s="447">
        <v>830.4666666666667</v>
      </c>
      <c r="N11" s="447">
        <v>810.63333333333321</v>
      </c>
      <c r="O11" s="447">
        <v>790.19999999999993</v>
      </c>
      <c r="P11" s="447">
        <v>769.06666666666661</v>
      </c>
      <c r="Q11" s="447">
        <v>747.0333333333333</v>
      </c>
      <c r="R11" s="447">
        <v>725.73333333333323</v>
      </c>
      <c r="S11" s="447">
        <v>707.06666666666661</v>
      </c>
      <c r="T11" s="447">
        <v>690.9666666666667</v>
      </c>
      <c r="U11" s="447">
        <v>676.93333333333328</v>
      </c>
      <c r="V11" s="447">
        <v>668.66666666666663</v>
      </c>
      <c r="W11" s="447">
        <v>667.5333333333333</v>
      </c>
      <c r="X11" s="447">
        <v>673.73333333333335</v>
      </c>
      <c r="Y11" s="447">
        <v>681.0333333333333</v>
      </c>
      <c r="Z11" s="447">
        <v>691.76666666666677</v>
      </c>
    </row>
    <row r="12" spans="1:28">
      <c r="A12" s="92" t="s">
        <v>8</v>
      </c>
      <c r="B12" s="447">
        <v>8.2666666666666657</v>
      </c>
      <c r="C12" s="447">
        <v>8</v>
      </c>
      <c r="D12" s="447">
        <v>7.666666666666667</v>
      </c>
      <c r="E12" s="447">
        <v>7.2666666666666666</v>
      </c>
      <c r="F12" s="447">
        <v>6.8</v>
      </c>
      <c r="G12" s="447">
        <v>6.4000000000000012</v>
      </c>
      <c r="H12" s="447">
        <v>6</v>
      </c>
      <c r="I12" s="447">
        <v>5.666666666666667</v>
      </c>
      <c r="J12" s="447">
        <v>5.3</v>
      </c>
      <c r="K12" s="447">
        <v>4.9333333333333336</v>
      </c>
      <c r="L12" s="447">
        <v>4.6000000000000005</v>
      </c>
      <c r="M12" s="447">
        <v>4.333333333333333</v>
      </c>
      <c r="N12" s="447">
        <v>4.1333333333333329</v>
      </c>
      <c r="O12" s="447">
        <v>3.9666666666666668</v>
      </c>
      <c r="P12" s="447">
        <v>3.8333333333333335</v>
      </c>
      <c r="Q12" s="447">
        <v>3.7333333333333329</v>
      </c>
      <c r="R12" s="447">
        <v>3.6</v>
      </c>
      <c r="S12" s="447">
        <v>3.5</v>
      </c>
      <c r="T12" s="447">
        <v>3.3666666666666667</v>
      </c>
      <c r="U12" s="447">
        <v>3.2666666666666671</v>
      </c>
      <c r="V12" s="447">
        <v>3.1666666666666665</v>
      </c>
      <c r="W12" s="447">
        <v>3.1333333333333333</v>
      </c>
      <c r="X12" s="447">
        <v>3.1333333333333333</v>
      </c>
      <c r="Y12" s="447">
        <v>3.1333333333333333</v>
      </c>
      <c r="Z12" s="447">
        <v>3.1333333333333333</v>
      </c>
    </row>
    <row r="13" spans="1:28">
      <c r="A13" s="92" t="s">
        <v>6</v>
      </c>
      <c r="B13" s="447">
        <v>1038.8</v>
      </c>
      <c r="C13" s="447">
        <v>1054.4666666666665</v>
      </c>
      <c r="D13" s="447">
        <v>1068.7333333333333</v>
      </c>
      <c r="E13" s="447">
        <v>1081</v>
      </c>
      <c r="F13" s="447">
        <v>1091.8</v>
      </c>
      <c r="G13" s="447">
        <v>1103.4666666666667</v>
      </c>
      <c r="H13" s="447">
        <v>1114.8999999999999</v>
      </c>
      <c r="I13" s="447">
        <v>1125.5</v>
      </c>
      <c r="J13" s="447">
        <v>1140.2333333333333</v>
      </c>
      <c r="K13" s="447">
        <v>1162.0666666666668</v>
      </c>
      <c r="L13" s="447">
        <v>1188.3333333333333</v>
      </c>
      <c r="M13" s="447">
        <v>1217.7666666666667</v>
      </c>
      <c r="N13" s="447">
        <v>1249.8666666666666</v>
      </c>
      <c r="O13" s="447">
        <v>1278.3999999999999</v>
      </c>
      <c r="P13" s="447">
        <v>1299.2666666666667</v>
      </c>
      <c r="Q13" s="447">
        <v>1311.6000000000001</v>
      </c>
      <c r="R13" s="447">
        <v>1317.5333333333331</v>
      </c>
      <c r="S13" s="447">
        <v>1316.9333333333334</v>
      </c>
      <c r="T13" s="447">
        <v>1313.3333333333333</v>
      </c>
      <c r="U13" s="447">
        <v>1312.4666666666669</v>
      </c>
      <c r="V13" s="447">
        <v>1319.6000000000001</v>
      </c>
      <c r="W13" s="447">
        <v>1337.7333333333333</v>
      </c>
      <c r="X13" s="447">
        <v>1367.6000000000001</v>
      </c>
      <c r="Y13" s="447">
        <v>1394.6666666666667</v>
      </c>
      <c r="Z13" s="447">
        <v>1427.7666666666664</v>
      </c>
    </row>
    <row r="14" spans="1:28">
      <c r="A14" s="92" t="s">
        <v>17</v>
      </c>
      <c r="B14" s="447">
        <v>51.733333333333327</v>
      </c>
      <c r="C14" s="447">
        <v>52.333333333333336</v>
      </c>
      <c r="D14" s="447">
        <v>52.733333333333327</v>
      </c>
      <c r="E14" s="447">
        <v>52.466666666666669</v>
      </c>
      <c r="F14" s="447">
        <v>51.6</v>
      </c>
      <c r="G14" s="447">
        <v>50.733333333333327</v>
      </c>
      <c r="H14" s="447">
        <v>49.966666666666669</v>
      </c>
      <c r="I14" s="447">
        <v>49.766666666666659</v>
      </c>
      <c r="J14" s="447">
        <v>49.6</v>
      </c>
      <c r="K14" s="447">
        <v>49.533333333333331</v>
      </c>
      <c r="L14" s="447">
        <v>49.333333333333336</v>
      </c>
      <c r="M14" s="447">
        <v>48.933333333333337</v>
      </c>
      <c r="N14" s="447">
        <v>48.6</v>
      </c>
      <c r="O14" s="447">
        <v>48.4</v>
      </c>
      <c r="P14" s="447">
        <v>48</v>
      </c>
      <c r="Q14" s="447">
        <v>47.43333333333333</v>
      </c>
      <c r="R14" s="447">
        <v>46.733333333333327</v>
      </c>
      <c r="S14" s="447">
        <v>45.933333333333337</v>
      </c>
      <c r="T14" s="447">
        <v>45.266666666666673</v>
      </c>
      <c r="U14" s="447">
        <v>44.699999999999996</v>
      </c>
      <c r="V14" s="447">
        <v>44.666666666666664</v>
      </c>
      <c r="W14" s="447">
        <v>45.199999999999996</v>
      </c>
      <c r="X14" s="447">
        <v>45.733333333333327</v>
      </c>
      <c r="Y14" s="447">
        <v>45.366666666666667</v>
      </c>
      <c r="Z14" s="447">
        <v>44.4</v>
      </c>
    </row>
    <row r="15" spans="1:28">
      <c r="A15" s="92" t="s">
        <v>4</v>
      </c>
      <c r="B15" s="447">
        <v>0.50000000000000011</v>
      </c>
      <c r="C15" s="447">
        <v>0.5</v>
      </c>
      <c r="D15" s="447">
        <v>0.46666666666666662</v>
      </c>
      <c r="E15" s="447">
        <v>0.46666666666666673</v>
      </c>
      <c r="F15" s="447">
        <v>0.46666666666666673</v>
      </c>
      <c r="G15" s="447">
        <v>0.46666666666666673</v>
      </c>
      <c r="H15" s="447">
        <v>0.43333333333333329</v>
      </c>
      <c r="I15" s="447">
        <v>0.43333333333333335</v>
      </c>
      <c r="J15" s="447">
        <v>0.43333333333333329</v>
      </c>
      <c r="K15" s="447">
        <v>0.39999999999999997</v>
      </c>
      <c r="L15" s="447">
        <v>0.39999999999999997</v>
      </c>
      <c r="M15" s="447">
        <v>0.39999999999999997</v>
      </c>
      <c r="N15" s="447">
        <v>0.39999999999999997</v>
      </c>
      <c r="O15" s="447">
        <v>0.39999999999999997</v>
      </c>
      <c r="P15" s="447">
        <v>0.39999999999999997</v>
      </c>
      <c r="Q15" s="447">
        <v>0.39999999999999997</v>
      </c>
      <c r="R15" s="447">
        <v>0.39999999999999997</v>
      </c>
      <c r="S15" s="447">
        <v>0.39999999999999997</v>
      </c>
      <c r="T15" s="447">
        <v>0.3666666666666667</v>
      </c>
      <c r="U15" s="447">
        <v>0.36666666666666664</v>
      </c>
      <c r="V15" s="447">
        <v>0.36666666666666664</v>
      </c>
      <c r="W15" s="447">
        <v>0.33333333333333331</v>
      </c>
      <c r="X15" s="447">
        <v>0.3666666666666667</v>
      </c>
      <c r="Y15" s="447">
        <v>0.36666666666666664</v>
      </c>
      <c r="Z15" s="447">
        <v>0.36666666666666664</v>
      </c>
    </row>
    <row r="16" spans="1:28">
      <c r="A16" s="92" t="s">
        <v>3</v>
      </c>
      <c r="B16" s="447">
        <v>909.53333333333342</v>
      </c>
      <c r="C16" s="447">
        <v>878.33333333333337</v>
      </c>
      <c r="D16" s="447">
        <v>858.33333333333337</v>
      </c>
      <c r="E16" s="447">
        <v>848.4666666666667</v>
      </c>
      <c r="F16" s="447">
        <v>846.73333333333323</v>
      </c>
      <c r="G16" s="447">
        <v>853.76666666666677</v>
      </c>
      <c r="H16" s="447">
        <v>863.36666666666667</v>
      </c>
      <c r="I16" s="447">
        <v>868.73333333333323</v>
      </c>
      <c r="J16" s="447">
        <v>873.13333333333333</v>
      </c>
      <c r="K16" s="447">
        <v>871.83333333333337</v>
      </c>
      <c r="L16" s="447">
        <v>858.86666666666667</v>
      </c>
      <c r="M16" s="447">
        <v>846.23333333333323</v>
      </c>
      <c r="N16" s="447">
        <v>840.73333333333323</v>
      </c>
      <c r="O16" s="447">
        <v>835.66666666666663</v>
      </c>
      <c r="P16" s="447">
        <v>835.80000000000007</v>
      </c>
      <c r="Q16" s="447">
        <v>845.5333333333333</v>
      </c>
      <c r="R16" s="447">
        <v>848.5333333333333</v>
      </c>
      <c r="S16" s="447">
        <v>837.33333333333337</v>
      </c>
      <c r="T16" s="447">
        <v>823</v>
      </c>
      <c r="U16" s="447">
        <v>820.86666666666679</v>
      </c>
      <c r="V16" s="447">
        <v>835.86666666666667</v>
      </c>
      <c r="W16" s="447">
        <v>871.66666666666663</v>
      </c>
      <c r="X16" s="447">
        <v>913.1</v>
      </c>
      <c r="Y16" s="447">
        <v>938.6</v>
      </c>
      <c r="Z16" s="447">
        <v>960</v>
      </c>
    </row>
    <row r="17" spans="1:26">
      <c r="A17" s="92" t="s">
        <v>32</v>
      </c>
      <c r="B17" s="447">
        <v>1903.2333333333336</v>
      </c>
      <c r="C17" s="447">
        <v>1935.8666666666668</v>
      </c>
      <c r="D17" s="447">
        <v>1964.7666666666664</v>
      </c>
      <c r="E17" s="447">
        <v>1990.2</v>
      </c>
      <c r="F17" s="447">
        <v>2016.0333333333335</v>
      </c>
      <c r="G17" s="447">
        <v>2045.8333333333333</v>
      </c>
      <c r="H17" s="447">
        <v>2073.7000000000003</v>
      </c>
      <c r="I17" s="447">
        <v>2091.4</v>
      </c>
      <c r="J17" s="447">
        <v>2097.9333333333334</v>
      </c>
      <c r="K17" s="447">
        <v>2091.7333333333336</v>
      </c>
      <c r="L17" s="447">
        <v>2075.7999999999997</v>
      </c>
      <c r="M17" s="447">
        <v>2053.5</v>
      </c>
      <c r="N17" s="447">
        <v>2035.5333333333335</v>
      </c>
      <c r="O17" s="447">
        <v>2028.8</v>
      </c>
      <c r="P17" s="447">
        <v>2032.1333333333332</v>
      </c>
      <c r="Q17" s="447">
        <v>2039.0666666666666</v>
      </c>
      <c r="R17" s="447">
        <v>2051.0666666666671</v>
      </c>
      <c r="S17" s="447">
        <v>2068.8333333333335</v>
      </c>
      <c r="T17" s="447">
        <v>2079.9333333333329</v>
      </c>
      <c r="U17" s="447">
        <v>2084</v>
      </c>
      <c r="V17" s="447">
        <v>2092.4333333333329</v>
      </c>
      <c r="W17" s="447">
        <v>2111</v>
      </c>
      <c r="X17" s="447">
        <v>2140.4</v>
      </c>
      <c r="Y17" s="447">
        <v>2169.5666666666671</v>
      </c>
      <c r="Z17" s="447">
        <v>2199.0666666666666</v>
      </c>
    </row>
    <row r="18" spans="1:26">
      <c r="A18" s="92" t="s">
        <v>1</v>
      </c>
      <c r="B18" s="447">
        <v>659.30000000000007</v>
      </c>
      <c r="C18" s="447">
        <v>674.63333333333333</v>
      </c>
      <c r="D18" s="447">
        <v>688.4666666666667</v>
      </c>
      <c r="E18" s="447">
        <v>699.66666666666663</v>
      </c>
      <c r="F18" s="447">
        <v>709.5333333333333</v>
      </c>
      <c r="G18" s="447">
        <v>719.80000000000007</v>
      </c>
      <c r="H18" s="447">
        <v>730.1</v>
      </c>
      <c r="I18" s="447">
        <v>737.6</v>
      </c>
      <c r="J18" s="447">
        <v>742.80000000000007</v>
      </c>
      <c r="K18" s="447">
        <v>744.43333333333339</v>
      </c>
      <c r="L18" s="447">
        <v>741.5</v>
      </c>
      <c r="M18" s="447">
        <v>734.73333333333323</v>
      </c>
      <c r="N18" s="447">
        <v>727.19999999999993</v>
      </c>
      <c r="O18" s="447">
        <v>720.4</v>
      </c>
      <c r="P18" s="447">
        <v>713.73333333333323</v>
      </c>
      <c r="Q18" s="447">
        <v>705.56666666666661</v>
      </c>
      <c r="R18" s="447">
        <v>693.6</v>
      </c>
      <c r="S18" s="447">
        <v>677.4</v>
      </c>
      <c r="T18" s="447">
        <v>660.86666666666667</v>
      </c>
      <c r="U18" s="447">
        <v>647.86666666666667</v>
      </c>
      <c r="V18" s="447">
        <v>640.46666666666658</v>
      </c>
      <c r="W18" s="447">
        <v>642.56666666666661</v>
      </c>
      <c r="X18" s="447">
        <v>656.5333333333333</v>
      </c>
      <c r="Y18" s="447">
        <v>672.93333333333328</v>
      </c>
      <c r="Z18" s="447">
        <v>690.76666666666654</v>
      </c>
    </row>
    <row r="19" spans="1:26">
      <c r="A19" s="92" t="s">
        <v>23</v>
      </c>
      <c r="B19" s="447">
        <v>395.33333333333331</v>
      </c>
      <c r="C19" s="447">
        <v>413.16666666666669</v>
      </c>
      <c r="D19" s="447">
        <v>430.5333333333333</v>
      </c>
      <c r="E19" s="447">
        <v>445.4666666666667</v>
      </c>
      <c r="F19" s="447">
        <v>456.0333333333333</v>
      </c>
      <c r="G19" s="447">
        <v>463.03333333333336</v>
      </c>
      <c r="H19" s="447">
        <v>466.8</v>
      </c>
      <c r="I19" s="447">
        <v>467.10000000000008</v>
      </c>
      <c r="J19" s="447">
        <v>468.3</v>
      </c>
      <c r="K19" s="447">
        <v>470.4666666666667</v>
      </c>
      <c r="L19" s="447">
        <v>473.40000000000003</v>
      </c>
      <c r="M19" s="447">
        <v>475.23333333333329</v>
      </c>
      <c r="N19" s="447">
        <v>472.86666666666662</v>
      </c>
      <c r="O19" s="447">
        <v>465.5333333333333</v>
      </c>
      <c r="P19" s="447">
        <v>451.73333333333335</v>
      </c>
      <c r="Q19" s="447">
        <v>433.59999999999997</v>
      </c>
      <c r="R19" s="447">
        <v>412.66666666666669</v>
      </c>
      <c r="S19" s="447">
        <v>391.59999999999997</v>
      </c>
      <c r="T19" s="447">
        <v>372.83333333333331</v>
      </c>
      <c r="U19" s="447">
        <v>359.86666666666662</v>
      </c>
      <c r="V19" s="447">
        <v>351.66666666666669</v>
      </c>
      <c r="W19" s="447">
        <v>350.8</v>
      </c>
      <c r="X19" s="447">
        <v>356.23333333333335</v>
      </c>
      <c r="Y19" s="447">
        <v>361.2</v>
      </c>
      <c r="Z19" s="447">
        <v>368.83333333333331</v>
      </c>
    </row>
    <row r="21" spans="1:26">
      <c r="A21" s="136" t="s">
        <v>18</v>
      </c>
    </row>
    <row r="22" spans="1:26" ht="13.5" customHeight="1">
      <c r="A22" s="17" t="s">
        <v>3256</v>
      </c>
    </row>
  </sheetData>
  <hyperlinks>
    <hyperlink ref="AB3" location="Content!A1" display="Back to content page" xr:uid="{7AE0AC87-85F0-4C6F-970A-B1A74897BCEC}"/>
  </hyperlinks>
  <pageMargins left="0.7" right="0.7" top="0.75" bottom="0.75" header="0.3" footer="0.3"/>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CEEAA-5DDA-47ED-BD8E-0E26F379DCBF}">
  <dimension ref="A1:AA22"/>
  <sheetViews>
    <sheetView topLeftCell="M1" workbookViewId="0"/>
  </sheetViews>
  <sheetFormatPr defaultRowHeight="14.5"/>
  <cols>
    <col min="1" max="1" width="18.26953125" customWidth="1"/>
    <col min="2" max="22" width="12" bestFit="1" customWidth="1"/>
    <col min="23" max="23" width="11.7265625" bestFit="1" customWidth="1"/>
    <col min="24" max="24" width="11.7265625" customWidth="1"/>
  </cols>
  <sheetData>
    <row r="1" spans="1:27">
      <c r="A1" s="681" t="s">
        <v>3688</v>
      </c>
    </row>
    <row r="3" spans="1:27">
      <c r="A3" s="215" t="s">
        <v>2817</v>
      </c>
      <c r="B3" s="3" t="s">
        <v>2796</v>
      </c>
      <c r="C3" s="3" t="s">
        <v>2797</v>
      </c>
      <c r="D3" s="3" t="s">
        <v>2798</v>
      </c>
      <c r="E3" s="3" t="s">
        <v>2799</v>
      </c>
      <c r="F3" s="3" t="s">
        <v>2800</v>
      </c>
      <c r="G3" s="3" t="s">
        <v>2801</v>
      </c>
      <c r="H3" s="3" t="s">
        <v>2802</v>
      </c>
      <c r="I3" s="3" t="s">
        <v>2803</v>
      </c>
      <c r="J3" s="3" t="s">
        <v>2804</v>
      </c>
      <c r="K3" s="3" t="s">
        <v>2805</v>
      </c>
      <c r="L3" s="3" t="s">
        <v>2806</v>
      </c>
      <c r="M3" s="3" t="s">
        <v>2807</v>
      </c>
      <c r="N3" s="3" t="s">
        <v>2808</v>
      </c>
      <c r="O3" s="3" t="s">
        <v>2809</v>
      </c>
      <c r="P3" s="3" t="s">
        <v>2810</v>
      </c>
      <c r="Q3" s="3" t="s">
        <v>2811</v>
      </c>
      <c r="R3" s="3" t="s">
        <v>2812</v>
      </c>
      <c r="S3" s="3" t="s">
        <v>2813</v>
      </c>
      <c r="T3" s="3" t="s">
        <v>2814</v>
      </c>
      <c r="U3" s="3" t="s">
        <v>2815</v>
      </c>
      <c r="V3" s="3" t="s">
        <v>2816</v>
      </c>
      <c r="W3" s="3" t="s">
        <v>2944</v>
      </c>
      <c r="X3" s="3" t="s">
        <v>3222</v>
      </c>
      <c r="AA3" s="1" t="s">
        <v>528</v>
      </c>
    </row>
    <row r="4" spans="1:27">
      <c r="A4" s="92" t="s">
        <v>13</v>
      </c>
      <c r="B4" s="297">
        <v>67.8</v>
      </c>
      <c r="C4" s="297">
        <v>63.6</v>
      </c>
      <c r="D4" s="297">
        <v>57.5</v>
      </c>
      <c r="E4" s="297">
        <v>50.6</v>
      </c>
      <c r="F4" s="297">
        <v>42.9</v>
      </c>
      <c r="G4" s="297">
        <v>36</v>
      </c>
      <c r="H4" s="297">
        <v>29.8</v>
      </c>
      <c r="I4" s="297">
        <v>24.4</v>
      </c>
      <c r="J4" s="297">
        <v>19.7</v>
      </c>
      <c r="K4" s="297">
        <v>16.2</v>
      </c>
      <c r="L4" s="297">
        <v>14.8</v>
      </c>
      <c r="M4" s="297">
        <v>14</v>
      </c>
      <c r="N4" s="297">
        <v>13.5</v>
      </c>
      <c r="O4" s="297">
        <v>13.2</v>
      </c>
      <c r="P4" s="297">
        <v>14.2</v>
      </c>
      <c r="Q4" s="297">
        <v>15.2</v>
      </c>
      <c r="R4" s="297">
        <v>15.4</v>
      </c>
      <c r="S4" s="297">
        <v>15.9</v>
      </c>
      <c r="T4" s="297">
        <v>18.2</v>
      </c>
      <c r="U4" s="297">
        <v>20.8</v>
      </c>
      <c r="V4" s="297">
        <v>22.6</v>
      </c>
      <c r="W4" s="297">
        <v>23.1</v>
      </c>
      <c r="X4" s="297">
        <v>22.5</v>
      </c>
    </row>
    <row r="5" spans="1:27">
      <c r="A5" s="92" t="s">
        <v>12</v>
      </c>
      <c r="B5" s="297">
        <v>28.1</v>
      </c>
      <c r="C5" s="297">
        <v>28.5</v>
      </c>
      <c r="D5" s="297">
        <v>29</v>
      </c>
      <c r="E5" s="297">
        <v>28.1</v>
      </c>
      <c r="F5" s="297">
        <v>26.9</v>
      </c>
      <c r="G5" s="297">
        <v>26.6</v>
      </c>
      <c r="H5" s="297">
        <v>26.3</v>
      </c>
      <c r="I5" s="297">
        <v>26</v>
      </c>
      <c r="J5" s="297">
        <v>24.8</v>
      </c>
      <c r="K5" s="297">
        <v>23.3</v>
      </c>
      <c r="L5" s="297">
        <v>22</v>
      </c>
      <c r="M5" s="297">
        <v>21.3</v>
      </c>
      <c r="N5" s="297">
        <v>20.8</v>
      </c>
      <c r="O5" s="297">
        <v>20.100000000000001</v>
      </c>
      <c r="P5" s="297">
        <v>20.3</v>
      </c>
      <c r="Q5" s="297">
        <v>20.9</v>
      </c>
      <c r="R5" s="297">
        <v>22.1</v>
      </c>
      <c r="S5" s="297">
        <v>22.1</v>
      </c>
      <c r="T5" s="297">
        <v>22.8</v>
      </c>
      <c r="U5" s="297">
        <v>22.8</v>
      </c>
      <c r="V5" s="297">
        <v>22.9</v>
      </c>
      <c r="W5" s="297">
        <v>22.5</v>
      </c>
      <c r="X5" s="297">
        <v>24</v>
      </c>
    </row>
    <row r="6" spans="1:27">
      <c r="A6" s="92" t="s">
        <v>483</v>
      </c>
      <c r="B6" s="297">
        <v>24.7</v>
      </c>
      <c r="C6" s="297">
        <v>20.7</v>
      </c>
      <c r="D6" s="297">
        <v>18</v>
      </c>
      <c r="E6" s="297">
        <v>16.600000000000001</v>
      </c>
      <c r="F6" s="297">
        <v>16.3</v>
      </c>
      <c r="G6" s="297">
        <v>16.100000000000001</v>
      </c>
      <c r="H6" s="297">
        <v>15.8</v>
      </c>
      <c r="I6" s="297">
        <v>15.4</v>
      </c>
      <c r="J6" s="297">
        <v>15.3</v>
      </c>
      <c r="K6" s="297">
        <v>15.6</v>
      </c>
      <c r="L6" s="297">
        <v>15.9</v>
      </c>
      <c r="M6" s="297">
        <v>15.6</v>
      </c>
      <c r="N6" s="297">
        <v>15</v>
      </c>
      <c r="O6" s="297">
        <v>14.5</v>
      </c>
      <c r="P6" s="297">
        <v>14</v>
      </c>
      <c r="Q6" s="297">
        <v>13.5</v>
      </c>
      <c r="R6" s="297">
        <v>13.1</v>
      </c>
      <c r="S6" s="297">
        <v>13.2</v>
      </c>
      <c r="T6" s="297">
        <v>13.5</v>
      </c>
      <c r="U6" s="297">
        <v>14.3</v>
      </c>
      <c r="V6" s="297">
        <v>15.6</v>
      </c>
      <c r="W6" s="297">
        <v>16.2</v>
      </c>
      <c r="X6" s="297">
        <v>15.4</v>
      </c>
    </row>
    <row r="7" spans="1:27">
      <c r="A7" s="92" t="s">
        <v>568</v>
      </c>
      <c r="B7" s="297">
        <v>26.8</v>
      </c>
      <c r="C7" s="297">
        <v>27.2</v>
      </c>
      <c r="D7" s="297">
        <v>27.2</v>
      </c>
      <c r="E7" s="297">
        <v>27.3</v>
      </c>
      <c r="F7" s="297">
        <v>27.3</v>
      </c>
      <c r="G7" s="297">
        <v>27.4</v>
      </c>
      <c r="H7" s="297">
        <v>27.6</v>
      </c>
      <c r="I7" s="297">
        <v>27.7</v>
      </c>
      <c r="J7" s="297">
        <v>28.4</v>
      </c>
      <c r="K7" s="297">
        <v>28.7</v>
      </c>
      <c r="L7" s="297">
        <v>29.6</v>
      </c>
      <c r="M7" s="297">
        <v>30.5</v>
      </c>
      <c r="N7" s="297">
        <v>30.8</v>
      </c>
      <c r="O7" s="297">
        <v>31.1</v>
      </c>
      <c r="P7" s="297">
        <v>31.7</v>
      </c>
      <c r="Q7" s="297">
        <v>32.299999999999997</v>
      </c>
      <c r="R7" s="297">
        <v>32.700000000000003</v>
      </c>
      <c r="S7" s="297">
        <v>32.5</v>
      </c>
      <c r="T7" s="297">
        <v>34.1</v>
      </c>
      <c r="U7" s="297">
        <v>35.200000000000003</v>
      </c>
      <c r="V7" s="297">
        <v>36.6</v>
      </c>
      <c r="W7" s="297">
        <v>37.299999999999997</v>
      </c>
      <c r="X7" s="297">
        <v>38.5</v>
      </c>
    </row>
    <row r="8" spans="1:27">
      <c r="A8" s="92" t="s">
        <v>482</v>
      </c>
      <c r="B8" s="297">
        <v>9.8000000000000007</v>
      </c>
      <c r="C8" s="297">
        <v>9.1999999999999993</v>
      </c>
      <c r="D8" s="297">
        <v>8.8000000000000007</v>
      </c>
      <c r="E8" s="297">
        <v>9.6999999999999993</v>
      </c>
      <c r="F8" s="297">
        <v>11.7</v>
      </c>
      <c r="G8" s="297">
        <v>13.9</v>
      </c>
      <c r="H8" s="297">
        <v>16.399999999999999</v>
      </c>
      <c r="I8" s="297">
        <v>19.600000000000001</v>
      </c>
      <c r="J8" s="297">
        <v>23.3</v>
      </c>
      <c r="K8" s="297">
        <v>24.9</v>
      </c>
      <c r="L8" s="297">
        <v>24</v>
      </c>
      <c r="M8" s="297">
        <v>20.399999999999999</v>
      </c>
      <c r="N8" s="297">
        <v>17.5</v>
      </c>
      <c r="O8" s="297">
        <v>16.2</v>
      </c>
      <c r="P8" s="297">
        <v>16.2</v>
      </c>
      <c r="Q8" s="297">
        <v>16.3</v>
      </c>
      <c r="R8" s="297">
        <v>15</v>
      </c>
      <c r="S8" s="297">
        <v>13.4</v>
      </c>
      <c r="T8" s="297">
        <v>11.7</v>
      </c>
      <c r="U8" s="297">
        <v>11.4</v>
      </c>
      <c r="V8" s="297">
        <v>11.6</v>
      </c>
      <c r="W8" s="297">
        <v>13.1</v>
      </c>
      <c r="X8" s="297">
        <v>14.7</v>
      </c>
    </row>
    <row r="9" spans="1:27">
      <c r="A9" s="92" t="s">
        <v>11</v>
      </c>
      <c r="B9" s="297"/>
      <c r="C9" s="297"/>
      <c r="D9" s="297"/>
      <c r="E9" s="297"/>
      <c r="F9" s="297"/>
      <c r="G9" s="297"/>
      <c r="H9" s="297"/>
      <c r="I9" s="297"/>
      <c r="J9" s="297"/>
      <c r="K9" s="297"/>
      <c r="L9" s="297"/>
      <c r="M9" s="297"/>
      <c r="N9" s="297"/>
      <c r="O9" s="297"/>
      <c r="P9" s="297"/>
      <c r="Q9" s="297"/>
      <c r="R9" s="297"/>
      <c r="S9" s="297"/>
      <c r="T9" s="297"/>
      <c r="U9" s="297"/>
      <c r="V9" s="297"/>
      <c r="W9" s="297"/>
      <c r="X9" s="297"/>
    </row>
    <row r="10" spans="1:27">
      <c r="A10" s="92" t="s">
        <v>10</v>
      </c>
      <c r="B10" s="297">
        <v>33.4</v>
      </c>
      <c r="C10" s="297">
        <v>34.799999999999997</v>
      </c>
      <c r="D10" s="297">
        <v>36.1</v>
      </c>
      <c r="E10" s="297">
        <v>34.6</v>
      </c>
      <c r="F10" s="297">
        <v>32.9</v>
      </c>
      <c r="G10" s="297">
        <v>30.6</v>
      </c>
      <c r="H10" s="297">
        <v>30.2</v>
      </c>
      <c r="I10" s="297">
        <v>30</v>
      </c>
      <c r="J10" s="297">
        <v>29.4</v>
      </c>
      <c r="K10" s="297">
        <v>28.1</v>
      </c>
      <c r="L10" s="297">
        <v>27.4</v>
      </c>
      <c r="M10" s="297">
        <v>28.6</v>
      </c>
      <c r="N10" s="297">
        <v>30.1</v>
      </c>
      <c r="O10" s="297">
        <v>32.1</v>
      </c>
      <c r="P10" s="297">
        <v>33.299999999999997</v>
      </c>
      <c r="Q10" s="297">
        <v>35</v>
      </c>
      <c r="R10" s="297">
        <v>36</v>
      </c>
      <c r="S10" s="297">
        <v>37.5</v>
      </c>
      <c r="T10" s="297">
        <v>38.9</v>
      </c>
      <c r="U10" s="297">
        <v>40.6</v>
      </c>
      <c r="V10" s="297">
        <v>39.9</v>
      </c>
      <c r="W10" s="297">
        <v>39.9</v>
      </c>
      <c r="X10" s="297">
        <v>39.5</v>
      </c>
    </row>
    <row r="11" spans="1:27">
      <c r="A11" s="92" t="s">
        <v>9</v>
      </c>
      <c r="B11" s="297">
        <v>23.2</v>
      </c>
      <c r="C11" s="297">
        <v>23.4</v>
      </c>
      <c r="D11" s="297">
        <v>24.1</v>
      </c>
      <c r="E11" s="297">
        <v>23.2</v>
      </c>
      <c r="F11" s="297">
        <v>21.5</v>
      </c>
      <c r="G11" s="297">
        <v>19.3</v>
      </c>
      <c r="H11" s="297">
        <v>17.5</v>
      </c>
      <c r="I11" s="297">
        <v>15.9</v>
      </c>
      <c r="J11" s="297">
        <v>14.7</v>
      </c>
      <c r="K11" s="297">
        <v>14.1</v>
      </c>
      <c r="L11" s="297">
        <v>13.9</v>
      </c>
      <c r="M11" s="297">
        <v>14.2</v>
      </c>
      <c r="N11" s="297">
        <v>14.9</v>
      </c>
      <c r="O11" s="297">
        <v>15.5</v>
      </c>
      <c r="P11" s="297">
        <v>16.3</v>
      </c>
      <c r="Q11" s="297">
        <v>16.7</v>
      </c>
      <c r="R11" s="297">
        <v>17.600000000000001</v>
      </c>
      <c r="S11" s="297">
        <v>18.3</v>
      </c>
      <c r="T11" s="297">
        <v>19.3</v>
      </c>
      <c r="U11" s="297">
        <v>19.899999999999999</v>
      </c>
      <c r="V11" s="297">
        <v>20.399999999999999</v>
      </c>
      <c r="W11" s="297">
        <v>20.7</v>
      </c>
      <c r="X11" s="297">
        <v>21.4</v>
      </c>
    </row>
    <row r="12" spans="1:27">
      <c r="A12" s="92" t="s">
        <v>8</v>
      </c>
      <c r="B12" s="297">
        <v>5.9</v>
      </c>
      <c r="C12" s="297">
        <v>5.8</v>
      </c>
      <c r="D12" s="297">
        <v>5.6</v>
      </c>
      <c r="E12" s="297">
        <v>5.6</v>
      </c>
      <c r="F12" s="297">
        <v>5.4</v>
      </c>
      <c r="G12" s="297">
        <v>5.4</v>
      </c>
      <c r="H12" s="297">
        <v>5.6</v>
      </c>
      <c r="I12" s="297">
        <v>5.4</v>
      </c>
      <c r="J12" s="297">
        <v>5.5</v>
      </c>
      <c r="K12" s="297">
        <v>5.5</v>
      </c>
      <c r="L12" s="297">
        <v>6.1</v>
      </c>
      <c r="M12" s="297">
        <v>6.5</v>
      </c>
      <c r="N12" s="297">
        <v>6.7</v>
      </c>
      <c r="O12" s="297">
        <v>6.8</v>
      </c>
      <c r="P12" s="297">
        <v>7.1</v>
      </c>
      <c r="Q12" s="297">
        <v>7.2</v>
      </c>
      <c r="R12" s="297">
        <v>7.3</v>
      </c>
      <c r="S12" s="297">
        <v>7.1</v>
      </c>
      <c r="T12" s="297">
        <v>7.6</v>
      </c>
      <c r="U12" s="297">
        <v>7.5</v>
      </c>
      <c r="V12" s="297">
        <v>7.7</v>
      </c>
      <c r="W12" s="297">
        <v>7.9</v>
      </c>
      <c r="X12" s="297">
        <v>8.6999999999999993</v>
      </c>
    </row>
    <row r="13" spans="1:27">
      <c r="A13" s="92" t="s">
        <v>6</v>
      </c>
      <c r="B13" s="297">
        <v>36.4</v>
      </c>
      <c r="C13" s="297">
        <v>34.9</v>
      </c>
      <c r="D13" s="297">
        <v>32.799999999999997</v>
      </c>
      <c r="E13" s="297">
        <v>30.9</v>
      </c>
      <c r="F13" s="297">
        <v>29.2</v>
      </c>
      <c r="G13" s="297">
        <v>27.3</v>
      </c>
      <c r="H13" s="297">
        <v>25.4</v>
      </c>
      <c r="I13" s="297">
        <v>23.6</v>
      </c>
      <c r="J13" s="297">
        <v>21.7</v>
      </c>
      <c r="K13" s="297">
        <v>20</v>
      </c>
      <c r="L13" s="297">
        <v>19.899999999999999</v>
      </c>
      <c r="M13" s="297">
        <v>21.6</v>
      </c>
      <c r="N13" s="297">
        <v>26.4</v>
      </c>
      <c r="O13" s="297">
        <v>32.6</v>
      </c>
      <c r="P13" s="297">
        <v>39.9</v>
      </c>
      <c r="Q13" s="297">
        <v>41.6</v>
      </c>
      <c r="R13" s="297">
        <v>38.299999999999997</v>
      </c>
      <c r="S13" s="297">
        <v>32.5</v>
      </c>
      <c r="T13" s="297">
        <v>28.3</v>
      </c>
      <c r="U13" s="297">
        <v>25.8</v>
      </c>
      <c r="V13" s="297">
        <v>22.8</v>
      </c>
      <c r="W13" s="297">
        <v>21.8</v>
      </c>
      <c r="X13" s="297">
        <v>21.8</v>
      </c>
    </row>
    <row r="14" spans="1:27">
      <c r="A14" s="92" t="s">
        <v>17</v>
      </c>
      <c r="B14" s="297">
        <v>15.7</v>
      </c>
      <c r="C14" s="297">
        <v>16.5</v>
      </c>
      <c r="D14" s="297">
        <v>17.7</v>
      </c>
      <c r="E14" s="297">
        <v>18.399999999999999</v>
      </c>
      <c r="F14" s="297">
        <v>19.899999999999999</v>
      </c>
      <c r="G14" s="297">
        <v>22</v>
      </c>
      <c r="H14" s="297">
        <v>24.1</v>
      </c>
      <c r="I14" s="297">
        <v>26.1</v>
      </c>
      <c r="J14" s="297">
        <v>28.2</v>
      </c>
      <c r="K14" s="297">
        <v>29.1</v>
      </c>
      <c r="L14" s="297">
        <v>27.6</v>
      </c>
      <c r="M14" s="297">
        <v>25.1</v>
      </c>
      <c r="N14" s="297">
        <v>23.3</v>
      </c>
      <c r="O14" s="297">
        <v>22.5</v>
      </c>
      <c r="P14" s="297">
        <v>21.7</v>
      </c>
      <c r="Q14" s="297">
        <v>20.6</v>
      </c>
      <c r="R14" s="297">
        <v>20</v>
      </c>
      <c r="S14" s="297">
        <v>19.2</v>
      </c>
      <c r="T14" s="297">
        <v>18.899999999999999</v>
      </c>
      <c r="U14" s="297">
        <v>18.5</v>
      </c>
      <c r="V14" s="297">
        <v>18.7</v>
      </c>
      <c r="W14" s="297">
        <v>18.399999999999999</v>
      </c>
      <c r="X14" s="297">
        <v>18.100000000000001</v>
      </c>
    </row>
    <row r="15" spans="1:27">
      <c r="A15" s="92" t="s">
        <v>4</v>
      </c>
      <c r="B15" s="297">
        <v>0</v>
      </c>
      <c r="C15" s="297">
        <v>0</v>
      </c>
      <c r="D15" s="297">
        <v>0</v>
      </c>
      <c r="E15" s="297">
        <v>0</v>
      </c>
      <c r="F15" s="297">
        <v>2.8</v>
      </c>
      <c r="G15" s="297">
        <v>3.1</v>
      </c>
      <c r="H15" s="297">
        <v>3.5</v>
      </c>
      <c r="I15" s="297">
        <v>3.9</v>
      </c>
      <c r="J15" s="297">
        <v>4.3</v>
      </c>
      <c r="K15" s="297">
        <v>4.9000000000000004</v>
      </c>
      <c r="L15" s="297">
        <v>5.2</v>
      </c>
      <c r="M15" s="297">
        <v>5.5</v>
      </c>
      <c r="N15" s="297">
        <v>5.2</v>
      </c>
      <c r="O15" s="297">
        <v>4.9000000000000004</v>
      </c>
      <c r="P15" s="297">
        <v>4.3</v>
      </c>
      <c r="Q15" s="297">
        <v>3.7</v>
      </c>
      <c r="R15" s="297">
        <v>3.3</v>
      </c>
      <c r="S15" s="297">
        <v>3</v>
      </c>
      <c r="T15" s="297">
        <v>2.7</v>
      </c>
      <c r="U15" s="297">
        <v>0</v>
      </c>
      <c r="V15" s="297">
        <v>0</v>
      </c>
      <c r="W15" s="297">
        <v>0</v>
      </c>
      <c r="X15" s="297">
        <v>0</v>
      </c>
    </row>
    <row r="16" spans="1:27">
      <c r="A16" s="92" t="s">
        <v>3</v>
      </c>
      <c r="B16" s="297">
        <v>3.6</v>
      </c>
      <c r="C16" s="297">
        <v>3.5</v>
      </c>
      <c r="D16" s="297">
        <v>3.4</v>
      </c>
      <c r="E16" s="297">
        <v>3.3</v>
      </c>
      <c r="F16" s="297">
        <v>3.3</v>
      </c>
      <c r="G16" s="297">
        <v>3.4</v>
      </c>
      <c r="H16" s="297">
        <v>3.5</v>
      </c>
      <c r="I16" s="297">
        <v>3.5</v>
      </c>
      <c r="J16" s="297">
        <v>4</v>
      </c>
      <c r="K16" s="297">
        <v>4.5</v>
      </c>
      <c r="L16" s="297">
        <v>5</v>
      </c>
      <c r="M16" s="297">
        <v>5.2</v>
      </c>
      <c r="N16" s="297">
        <v>5.6</v>
      </c>
      <c r="O16" s="297">
        <v>6.4</v>
      </c>
      <c r="P16" s="297">
        <v>6.6</v>
      </c>
      <c r="Q16" s="297">
        <v>6.4</v>
      </c>
      <c r="R16" s="297">
        <v>6.1</v>
      </c>
      <c r="S16" s="297">
        <v>6.4</v>
      </c>
      <c r="T16" s="297">
        <v>7.2</v>
      </c>
      <c r="U16" s="297">
        <v>8.6</v>
      </c>
      <c r="V16" s="297">
        <v>9.4</v>
      </c>
      <c r="W16" s="297">
        <v>10</v>
      </c>
      <c r="X16" s="297">
        <v>10</v>
      </c>
    </row>
    <row r="17" spans="1:24">
      <c r="A17" s="92" t="s">
        <v>32</v>
      </c>
      <c r="B17" s="297">
        <v>32.799999999999997</v>
      </c>
      <c r="C17" s="297">
        <v>33.6</v>
      </c>
      <c r="D17" s="297">
        <v>32.1</v>
      </c>
      <c r="E17" s="297">
        <v>31.5</v>
      </c>
      <c r="F17" s="297">
        <v>28.5</v>
      </c>
      <c r="G17" s="297">
        <v>27</v>
      </c>
      <c r="H17" s="297">
        <v>25.9</v>
      </c>
      <c r="I17" s="297">
        <v>25.1</v>
      </c>
      <c r="J17" s="297">
        <v>24.6</v>
      </c>
      <c r="K17" s="297">
        <v>23.7</v>
      </c>
      <c r="L17" s="297">
        <v>22.7</v>
      </c>
      <c r="M17" s="297">
        <v>21.7</v>
      </c>
      <c r="N17" s="297">
        <v>21.2</v>
      </c>
      <c r="O17" s="297">
        <v>21.1</v>
      </c>
      <c r="P17" s="297">
        <v>21.3</v>
      </c>
      <c r="Q17" s="297">
        <v>21.9</v>
      </c>
      <c r="R17" s="297">
        <v>22.6</v>
      </c>
      <c r="S17" s="297">
        <v>22.9</v>
      </c>
      <c r="T17" s="297">
        <v>23</v>
      </c>
      <c r="U17" s="297">
        <v>22.8</v>
      </c>
      <c r="V17" s="297">
        <v>22.4</v>
      </c>
      <c r="W17" s="297">
        <v>21.4</v>
      </c>
      <c r="X17" s="297">
        <v>20.2</v>
      </c>
    </row>
    <row r="18" spans="1:24">
      <c r="A18" s="92" t="s">
        <v>1</v>
      </c>
      <c r="B18" s="297">
        <v>50.3</v>
      </c>
      <c r="C18" s="297">
        <v>50.1</v>
      </c>
      <c r="D18" s="297">
        <v>50.1</v>
      </c>
      <c r="E18" s="297">
        <v>49.5</v>
      </c>
      <c r="F18" s="297">
        <v>49.4</v>
      </c>
      <c r="G18" s="297">
        <v>48.1</v>
      </c>
      <c r="H18" s="297">
        <v>46.8</v>
      </c>
      <c r="I18" s="297">
        <v>45.6</v>
      </c>
      <c r="J18" s="297">
        <v>44.9</v>
      </c>
      <c r="K18" s="297">
        <v>43.9</v>
      </c>
      <c r="L18" s="297">
        <v>42.8</v>
      </c>
      <c r="M18" s="297">
        <v>41.1</v>
      </c>
      <c r="N18" s="297">
        <v>39.1</v>
      </c>
      <c r="O18" s="297">
        <v>37.299999999999997</v>
      </c>
      <c r="P18" s="297">
        <v>35.1</v>
      </c>
      <c r="Q18" s="297">
        <v>33.4</v>
      </c>
      <c r="R18" s="297">
        <v>31.8</v>
      </c>
      <c r="S18" s="297">
        <v>31.5</v>
      </c>
      <c r="T18" s="297">
        <v>32.1</v>
      </c>
      <c r="U18" s="297">
        <v>33.9</v>
      </c>
      <c r="V18" s="297">
        <v>35.700000000000003</v>
      </c>
      <c r="W18" s="297">
        <v>36.200000000000003</v>
      </c>
      <c r="X18" s="297">
        <v>37.200000000000003</v>
      </c>
    </row>
    <row r="19" spans="1:24">
      <c r="A19" s="92" t="s">
        <v>23</v>
      </c>
      <c r="B19" s="297">
        <v>32.799999999999997</v>
      </c>
      <c r="C19" s="297">
        <v>31.8</v>
      </c>
      <c r="D19" s="297">
        <v>31.4</v>
      </c>
      <c r="E19" s="297">
        <v>30.6</v>
      </c>
      <c r="F19" s="297">
        <v>29.5</v>
      </c>
      <c r="G19" s="297">
        <v>28.7</v>
      </c>
      <c r="H19" s="297">
        <v>27.9</v>
      </c>
      <c r="I19" s="297">
        <v>27.1</v>
      </c>
      <c r="J19" s="297">
        <v>28</v>
      </c>
      <c r="K19" s="297">
        <v>29.2</v>
      </c>
      <c r="L19" s="297">
        <v>29.9</v>
      </c>
      <c r="M19" s="297">
        <v>29.6</v>
      </c>
      <c r="N19" s="297">
        <v>31.1</v>
      </c>
      <c r="O19" s="297">
        <v>33.4</v>
      </c>
      <c r="P19" s="297">
        <v>34.299999999999997</v>
      </c>
      <c r="Q19" s="297">
        <v>32.799999999999997</v>
      </c>
      <c r="R19" s="297">
        <v>30.9</v>
      </c>
      <c r="S19" s="297">
        <v>31</v>
      </c>
      <c r="T19" s="297">
        <v>30</v>
      </c>
      <c r="U19" s="297">
        <v>28.2</v>
      </c>
      <c r="V19" s="297">
        <v>24.8</v>
      </c>
      <c r="W19" s="297">
        <v>21.4</v>
      </c>
      <c r="X19" s="297">
        <v>19.7</v>
      </c>
    </row>
    <row r="21" spans="1:24">
      <c r="A21" s="241" t="s">
        <v>1119</v>
      </c>
    </row>
    <row r="22" spans="1:24">
      <c r="A22" s="17" t="s">
        <v>3297</v>
      </c>
    </row>
  </sheetData>
  <conditionalFormatting sqref="B4:X19">
    <cfRule type="expression" dxfId="21" priority="1" stopIfTrue="1">
      <formula>ISNA(ACTIVECELL)</formula>
    </cfRule>
  </conditionalFormatting>
  <hyperlinks>
    <hyperlink ref="AA3" location="Content!A1" display="Back to content page" xr:uid="{80D6B0FD-A983-483F-AD7A-8DA872122B1E}"/>
  </hyperlinks>
  <pageMargins left="0.7" right="0.7" top="0.75" bottom="0.75" header="0.3" footer="0.3"/>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1B869-5F8F-4986-BF47-E82928ABDF2A}">
  <dimension ref="A1:Z22"/>
  <sheetViews>
    <sheetView topLeftCell="L1" workbookViewId="0">
      <selection activeCell="A22" sqref="A22"/>
    </sheetView>
  </sheetViews>
  <sheetFormatPr defaultRowHeight="14.5"/>
  <cols>
    <col min="1" max="1" width="37.26953125" customWidth="1"/>
    <col min="2" max="13" width="12" bestFit="1" customWidth="1"/>
    <col min="14" max="23" width="11.7265625" bestFit="1" customWidth="1"/>
    <col min="24" max="24" width="11.7265625" customWidth="1"/>
  </cols>
  <sheetData>
    <row r="1" spans="1:26">
      <c r="A1" s="35" t="s">
        <v>3689</v>
      </c>
    </row>
    <row r="3" spans="1:26">
      <c r="A3" s="215" t="s">
        <v>2519</v>
      </c>
      <c r="B3" s="3" t="s">
        <v>2796</v>
      </c>
      <c r="C3" s="3" t="s">
        <v>2797</v>
      </c>
      <c r="D3" s="3" t="s">
        <v>2798</v>
      </c>
      <c r="E3" s="3" t="s">
        <v>2799</v>
      </c>
      <c r="F3" s="3" t="s">
        <v>2800</v>
      </c>
      <c r="G3" s="3" t="s">
        <v>2801</v>
      </c>
      <c r="H3" s="3" t="s">
        <v>2802</v>
      </c>
      <c r="I3" s="3" t="s">
        <v>2803</v>
      </c>
      <c r="J3" s="3" t="s">
        <v>2804</v>
      </c>
      <c r="K3" s="3" t="s">
        <v>2805</v>
      </c>
      <c r="L3" s="3" t="s">
        <v>2806</v>
      </c>
      <c r="M3" s="3" t="s">
        <v>2807</v>
      </c>
      <c r="N3" s="3" t="s">
        <v>2808</v>
      </c>
      <c r="O3" s="3" t="s">
        <v>2809</v>
      </c>
      <c r="P3" s="3" t="s">
        <v>2810</v>
      </c>
      <c r="Q3" s="3" t="s">
        <v>2811</v>
      </c>
      <c r="R3" s="3" t="s">
        <v>2812</v>
      </c>
      <c r="S3" s="3" t="s">
        <v>2813</v>
      </c>
      <c r="T3" s="3" t="s">
        <v>2814</v>
      </c>
      <c r="U3" s="3" t="s">
        <v>2815</v>
      </c>
      <c r="V3" s="3" t="s">
        <v>2816</v>
      </c>
      <c r="W3" s="3" t="s">
        <v>2944</v>
      </c>
      <c r="X3" s="3" t="s">
        <v>3222</v>
      </c>
      <c r="Y3" s="18"/>
      <c r="Z3" s="1" t="s">
        <v>528</v>
      </c>
    </row>
    <row r="4" spans="1:26">
      <c r="A4" s="92" t="s">
        <v>13</v>
      </c>
      <c r="B4" s="297">
        <v>11.4</v>
      </c>
      <c r="C4" s="297">
        <v>11</v>
      </c>
      <c r="D4" s="297">
        <v>10.3</v>
      </c>
      <c r="E4" s="297">
        <v>9.4</v>
      </c>
      <c r="F4" s="297">
        <v>8.3000000000000007</v>
      </c>
      <c r="G4" s="297">
        <v>7.2</v>
      </c>
      <c r="H4" s="297">
        <v>6.2</v>
      </c>
      <c r="I4" s="297">
        <v>5.3</v>
      </c>
      <c r="J4" s="297">
        <v>4.4000000000000004</v>
      </c>
      <c r="K4" s="297">
        <v>3.8</v>
      </c>
      <c r="L4" s="297">
        <v>3.6</v>
      </c>
      <c r="M4" s="297">
        <v>3.5</v>
      </c>
      <c r="N4" s="297">
        <v>3.5</v>
      </c>
      <c r="O4" s="297">
        <v>3.6</v>
      </c>
      <c r="P4" s="297">
        <v>4</v>
      </c>
      <c r="Q4" s="297">
        <v>4.4000000000000004</v>
      </c>
      <c r="R4" s="297">
        <v>4.7</v>
      </c>
      <c r="S4" s="297">
        <v>5</v>
      </c>
      <c r="T4" s="297">
        <v>5.9</v>
      </c>
      <c r="U4" s="297">
        <v>7</v>
      </c>
      <c r="V4" s="297">
        <v>7.8</v>
      </c>
      <c r="W4" s="297">
        <v>8.1999999999999993</v>
      </c>
      <c r="X4" s="297">
        <v>8.3000000000000007</v>
      </c>
      <c r="Y4" s="75"/>
    </row>
    <row r="5" spans="1:26">
      <c r="A5" s="92" t="s">
        <v>12</v>
      </c>
      <c r="B5" s="297">
        <v>0.5</v>
      </c>
      <c r="C5" s="297">
        <v>0.5</v>
      </c>
      <c r="D5" s="297">
        <v>0.5</v>
      </c>
      <c r="E5" s="297">
        <v>0.5</v>
      </c>
      <c r="F5" s="297">
        <v>0.5</v>
      </c>
      <c r="G5" s="297">
        <v>0.5</v>
      </c>
      <c r="H5" s="297">
        <v>0.5</v>
      </c>
      <c r="I5" s="297">
        <v>0.5</v>
      </c>
      <c r="J5" s="297">
        <v>0.5</v>
      </c>
      <c r="K5" s="297">
        <v>0.5</v>
      </c>
      <c r="L5" s="297">
        <v>0.5</v>
      </c>
      <c r="M5" s="297">
        <v>0.4</v>
      </c>
      <c r="N5" s="297">
        <v>0.4</v>
      </c>
      <c r="O5" s="297">
        <v>0.4</v>
      </c>
      <c r="P5" s="297">
        <v>0.4</v>
      </c>
      <c r="Q5" s="297">
        <v>0.5</v>
      </c>
      <c r="R5" s="297">
        <v>0.5</v>
      </c>
      <c r="S5" s="297">
        <v>0.5</v>
      </c>
      <c r="T5" s="297">
        <v>0.5</v>
      </c>
      <c r="U5" s="297">
        <v>0.5</v>
      </c>
      <c r="V5" s="297">
        <v>0.6</v>
      </c>
      <c r="W5" s="297">
        <v>0.6</v>
      </c>
      <c r="X5" s="297">
        <v>0.6</v>
      </c>
      <c r="Y5" s="75"/>
    </row>
    <row r="6" spans="1:26">
      <c r="A6" s="92" t="s">
        <v>483</v>
      </c>
      <c r="B6" s="297">
        <v>0.1</v>
      </c>
      <c r="C6" s="297">
        <v>0.1</v>
      </c>
      <c r="D6" s="297">
        <v>0.1</v>
      </c>
      <c r="E6" s="297">
        <v>0</v>
      </c>
      <c r="F6" s="297">
        <v>0</v>
      </c>
      <c r="G6" s="297">
        <v>0</v>
      </c>
      <c r="H6" s="297">
        <v>0</v>
      </c>
      <c r="I6" s="297">
        <v>0</v>
      </c>
      <c r="J6" s="297">
        <v>0</v>
      </c>
      <c r="K6" s="297">
        <v>0.1</v>
      </c>
      <c r="L6" s="297">
        <v>0.1</v>
      </c>
      <c r="M6" s="297">
        <v>0.1</v>
      </c>
      <c r="N6" s="297">
        <v>0.1</v>
      </c>
      <c r="O6" s="297">
        <v>0.1</v>
      </c>
      <c r="P6" s="297">
        <v>0.1</v>
      </c>
      <c r="Q6" s="297">
        <v>0.1</v>
      </c>
      <c r="R6" s="297">
        <v>0</v>
      </c>
      <c r="S6" s="297">
        <v>0.1</v>
      </c>
      <c r="T6" s="297">
        <v>0.1</v>
      </c>
      <c r="U6" s="297">
        <v>0.1</v>
      </c>
      <c r="V6" s="297">
        <v>0.1</v>
      </c>
      <c r="W6" s="297">
        <v>0.1</v>
      </c>
      <c r="X6" s="297">
        <v>0.1</v>
      </c>
      <c r="Y6" s="75"/>
    </row>
    <row r="7" spans="1:26">
      <c r="A7" s="92" t="s">
        <v>568</v>
      </c>
      <c r="B7" s="297">
        <v>14</v>
      </c>
      <c r="C7" s="297">
        <v>14.6</v>
      </c>
      <c r="D7" s="297">
        <v>15.1</v>
      </c>
      <c r="E7" s="297">
        <v>15.6</v>
      </c>
      <c r="F7" s="297">
        <v>16.100000000000001</v>
      </c>
      <c r="G7" s="297">
        <v>16.600000000000001</v>
      </c>
      <c r="H7" s="297">
        <v>17.2</v>
      </c>
      <c r="I7" s="297">
        <v>17.899999999999999</v>
      </c>
      <c r="J7" s="297">
        <v>18.899999999999999</v>
      </c>
      <c r="K7" s="297">
        <v>19.7</v>
      </c>
      <c r="L7" s="297">
        <v>21</v>
      </c>
      <c r="M7" s="297">
        <v>22.3</v>
      </c>
      <c r="N7" s="297">
        <v>23.3</v>
      </c>
      <c r="O7" s="297">
        <v>24.4</v>
      </c>
      <c r="P7" s="297">
        <v>25.7</v>
      </c>
      <c r="Q7" s="297">
        <v>27.1</v>
      </c>
      <c r="R7" s="297">
        <v>28.4</v>
      </c>
      <c r="S7" s="297">
        <v>29.3</v>
      </c>
      <c r="T7" s="297">
        <v>31.7</v>
      </c>
      <c r="U7" s="297">
        <v>33.799999999999997</v>
      </c>
      <c r="V7" s="297">
        <v>36.299999999999997</v>
      </c>
      <c r="W7" s="297">
        <v>38.200000000000003</v>
      </c>
      <c r="X7" s="297">
        <v>40.700000000000003</v>
      </c>
      <c r="Y7" s="75"/>
    </row>
    <row r="8" spans="1:26">
      <c r="A8" s="92" t="s">
        <v>482</v>
      </c>
      <c r="B8" s="297">
        <v>0.1</v>
      </c>
      <c r="C8" s="297">
        <v>0</v>
      </c>
      <c r="D8" s="297">
        <v>0</v>
      </c>
      <c r="E8" s="297">
        <v>0.1</v>
      </c>
      <c r="F8" s="297">
        <v>0.1</v>
      </c>
      <c r="G8" s="297">
        <v>0.2</v>
      </c>
      <c r="H8" s="297">
        <v>0.2</v>
      </c>
      <c r="I8" s="297">
        <v>0.2</v>
      </c>
      <c r="J8" s="297">
        <v>0.3</v>
      </c>
      <c r="K8" s="297">
        <v>0.3</v>
      </c>
      <c r="L8" s="297">
        <v>0.3</v>
      </c>
      <c r="M8" s="297">
        <v>0.2</v>
      </c>
      <c r="N8" s="297">
        <v>0.2</v>
      </c>
      <c r="O8" s="297">
        <v>0.2</v>
      </c>
      <c r="P8" s="297">
        <v>0.2</v>
      </c>
      <c r="Q8" s="297">
        <v>0.2</v>
      </c>
      <c r="R8" s="297">
        <v>0.2</v>
      </c>
      <c r="S8" s="297">
        <v>0.2</v>
      </c>
      <c r="T8" s="297">
        <v>0.1</v>
      </c>
      <c r="U8" s="297">
        <v>0.1</v>
      </c>
      <c r="V8" s="297">
        <v>0.1</v>
      </c>
      <c r="W8" s="297">
        <v>0.2</v>
      </c>
      <c r="X8" s="297">
        <v>0.2</v>
      </c>
      <c r="Y8" s="75"/>
    </row>
    <row r="9" spans="1:26">
      <c r="A9" s="92" t="s">
        <v>11</v>
      </c>
      <c r="B9" s="297"/>
      <c r="C9" s="297"/>
      <c r="D9" s="297"/>
      <c r="E9" s="297"/>
      <c r="F9" s="297"/>
      <c r="G9" s="297"/>
      <c r="H9" s="297"/>
      <c r="I9" s="297"/>
      <c r="J9" s="297"/>
      <c r="K9" s="297"/>
      <c r="L9" s="297"/>
      <c r="M9" s="297"/>
      <c r="N9" s="297"/>
      <c r="O9" s="297"/>
      <c r="P9" s="297"/>
      <c r="Q9" s="297"/>
      <c r="R9" s="297"/>
      <c r="S9" s="297"/>
      <c r="T9" s="297"/>
      <c r="U9" s="297"/>
      <c r="V9" s="297"/>
      <c r="W9" s="297"/>
      <c r="X9" s="297"/>
      <c r="Y9" s="75"/>
    </row>
    <row r="10" spans="1:26">
      <c r="A10" s="92" t="s">
        <v>10</v>
      </c>
      <c r="B10" s="297">
        <v>5.7</v>
      </c>
      <c r="C10" s="297">
        <v>6.1</v>
      </c>
      <c r="D10" s="297">
        <v>6.5</v>
      </c>
      <c r="E10" s="297">
        <v>6.4</v>
      </c>
      <c r="F10" s="297">
        <v>6.3</v>
      </c>
      <c r="G10" s="297">
        <v>6</v>
      </c>
      <c r="H10" s="297">
        <v>6.1</v>
      </c>
      <c r="I10" s="297">
        <v>6.3</v>
      </c>
      <c r="J10" s="297">
        <v>6.3</v>
      </c>
      <c r="K10" s="297">
        <v>6.2</v>
      </c>
      <c r="L10" s="297">
        <v>6.3</v>
      </c>
      <c r="M10" s="297">
        <v>6.7</v>
      </c>
      <c r="N10" s="297">
        <v>7.3</v>
      </c>
      <c r="O10" s="297">
        <v>7.9</v>
      </c>
      <c r="P10" s="297">
        <v>8.5</v>
      </c>
      <c r="Q10" s="297">
        <v>9.1</v>
      </c>
      <c r="R10" s="297">
        <v>9.6999999999999993</v>
      </c>
      <c r="S10" s="297">
        <v>10.3</v>
      </c>
      <c r="T10" s="297">
        <v>11</v>
      </c>
      <c r="U10" s="297">
        <v>11.7</v>
      </c>
      <c r="V10" s="297">
        <v>11.8</v>
      </c>
      <c r="W10" s="297">
        <v>12.2</v>
      </c>
      <c r="X10" s="297">
        <v>12.3</v>
      </c>
      <c r="Y10" s="75"/>
    </row>
    <row r="11" spans="1:26">
      <c r="A11" s="92" t="s">
        <v>9</v>
      </c>
      <c r="B11" s="297">
        <v>2.7</v>
      </c>
      <c r="C11" s="297">
        <v>2.8</v>
      </c>
      <c r="D11" s="297">
        <v>2.9</v>
      </c>
      <c r="E11" s="297">
        <v>2.9</v>
      </c>
      <c r="F11" s="297">
        <v>2.8</v>
      </c>
      <c r="G11" s="297">
        <v>2.6</v>
      </c>
      <c r="H11" s="297">
        <v>2.4</v>
      </c>
      <c r="I11" s="297">
        <v>2.2000000000000002</v>
      </c>
      <c r="J11" s="297">
        <v>2.1</v>
      </c>
      <c r="K11" s="297">
        <v>2.1</v>
      </c>
      <c r="L11" s="297">
        <v>2.1</v>
      </c>
      <c r="M11" s="297">
        <v>2.2000000000000002</v>
      </c>
      <c r="N11" s="297">
        <v>2.4</v>
      </c>
      <c r="O11" s="297">
        <v>2.6</v>
      </c>
      <c r="P11" s="297">
        <v>2.8</v>
      </c>
      <c r="Q11" s="297">
        <v>2.9</v>
      </c>
      <c r="R11" s="297">
        <v>3.2</v>
      </c>
      <c r="S11" s="297">
        <v>3.4</v>
      </c>
      <c r="T11" s="297">
        <v>3.7</v>
      </c>
      <c r="U11" s="297">
        <v>3.9</v>
      </c>
      <c r="V11" s="297">
        <v>4.0999999999999996</v>
      </c>
      <c r="W11" s="297">
        <v>4.3</v>
      </c>
      <c r="X11" s="297">
        <v>4.5</v>
      </c>
      <c r="Y11" s="75"/>
    </row>
    <row r="12" spans="1:26">
      <c r="A12" s="92" t="s">
        <v>8</v>
      </c>
      <c r="B12" s="297">
        <v>0</v>
      </c>
      <c r="C12" s="297">
        <v>0</v>
      </c>
      <c r="D12" s="297">
        <v>0</v>
      </c>
      <c r="E12" s="297">
        <v>0</v>
      </c>
      <c r="F12" s="297">
        <v>0</v>
      </c>
      <c r="G12" s="297">
        <v>0</v>
      </c>
      <c r="H12" s="297">
        <v>0</v>
      </c>
      <c r="I12" s="297">
        <v>0</v>
      </c>
      <c r="J12" s="297">
        <v>0</v>
      </c>
      <c r="K12" s="297">
        <v>0</v>
      </c>
      <c r="L12" s="297">
        <v>0</v>
      </c>
      <c r="M12" s="297">
        <v>0</v>
      </c>
      <c r="N12" s="297">
        <v>0</v>
      </c>
      <c r="O12" s="297">
        <v>0</v>
      </c>
      <c r="P12" s="297">
        <v>0</v>
      </c>
      <c r="Q12" s="297">
        <v>0</v>
      </c>
      <c r="R12" s="297">
        <v>0</v>
      </c>
      <c r="S12" s="297">
        <v>0</v>
      </c>
      <c r="T12" s="297">
        <v>0</v>
      </c>
      <c r="U12" s="297">
        <v>0</v>
      </c>
      <c r="V12" s="297">
        <v>0</v>
      </c>
      <c r="W12" s="297">
        <v>0.1</v>
      </c>
      <c r="X12" s="297">
        <v>0.1</v>
      </c>
      <c r="Y12" s="75"/>
    </row>
    <row r="13" spans="1:26">
      <c r="A13" s="92" t="s">
        <v>6</v>
      </c>
      <c r="B13" s="297">
        <v>6.8</v>
      </c>
      <c r="C13" s="297">
        <v>6.6</v>
      </c>
      <c r="D13" s="297">
        <v>6.4</v>
      </c>
      <c r="E13" s="297">
        <v>6.1</v>
      </c>
      <c r="F13" s="297">
        <v>5.9</v>
      </c>
      <c r="G13" s="297">
        <v>5.7</v>
      </c>
      <c r="H13" s="297">
        <v>5.4</v>
      </c>
      <c r="I13" s="297">
        <v>5.0999999999999996</v>
      </c>
      <c r="J13" s="297">
        <v>4.9000000000000004</v>
      </c>
      <c r="K13" s="297">
        <v>4.5999999999999996</v>
      </c>
      <c r="L13" s="297">
        <v>4.7</v>
      </c>
      <c r="M13" s="297">
        <v>5.3</v>
      </c>
      <c r="N13" s="297">
        <v>6.6</v>
      </c>
      <c r="O13" s="297">
        <v>8.4</v>
      </c>
      <c r="P13" s="297">
        <v>10.6</v>
      </c>
      <c r="Q13" s="297">
        <v>11.4</v>
      </c>
      <c r="R13" s="297">
        <v>10.8</v>
      </c>
      <c r="S13" s="297">
        <v>9.4</v>
      </c>
      <c r="T13" s="297">
        <v>8.5</v>
      </c>
      <c r="U13" s="297">
        <v>8</v>
      </c>
      <c r="V13" s="297">
        <v>7.2</v>
      </c>
      <c r="W13" s="297">
        <v>7.1</v>
      </c>
      <c r="X13" s="297">
        <v>7.3</v>
      </c>
      <c r="Y13" s="75"/>
    </row>
    <row r="14" spans="1:26">
      <c r="A14" s="92" t="s">
        <v>17</v>
      </c>
      <c r="B14" s="297">
        <v>0.3</v>
      </c>
      <c r="C14" s="297">
        <v>0.3</v>
      </c>
      <c r="D14" s="297">
        <v>0.3</v>
      </c>
      <c r="E14" s="297">
        <v>0.4</v>
      </c>
      <c r="F14" s="297">
        <v>0.4</v>
      </c>
      <c r="G14" s="297">
        <v>0.4</v>
      </c>
      <c r="H14" s="297">
        <v>0.5</v>
      </c>
      <c r="I14" s="297">
        <v>0.5</v>
      </c>
      <c r="J14" s="297">
        <v>0.6</v>
      </c>
      <c r="K14" s="297">
        <v>0.6</v>
      </c>
      <c r="L14" s="297">
        <v>0.6</v>
      </c>
      <c r="M14" s="297">
        <v>0.6</v>
      </c>
      <c r="N14" s="297">
        <v>0.5</v>
      </c>
      <c r="O14" s="297">
        <v>0.5</v>
      </c>
      <c r="P14" s="297">
        <v>0.5</v>
      </c>
      <c r="Q14" s="297">
        <v>0.5</v>
      </c>
      <c r="R14" s="297">
        <v>0.5</v>
      </c>
      <c r="S14" s="297">
        <v>0.5</v>
      </c>
      <c r="T14" s="297">
        <v>0.5</v>
      </c>
      <c r="U14" s="297">
        <v>0.5</v>
      </c>
      <c r="V14" s="297">
        <v>0.5</v>
      </c>
      <c r="W14" s="297">
        <v>0.5</v>
      </c>
      <c r="X14" s="297">
        <v>0.5</v>
      </c>
      <c r="Y14" s="75"/>
    </row>
    <row r="15" spans="1:26">
      <c r="A15" s="92" t="s">
        <v>4</v>
      </c>
      <c r="B15" s="297"/>
      <c r="C15" s="297"/>
      <c r="D15" s="297"/>
      <c r="E15" s="297"/>
      <c r="F15" s="297">
        <v>0</v>
      </c>
      <c r="G15" s="297">
        <v>0</v>
      </c>
      <c r="H15" s="297">
        <v>0</v>
      </c>
      <c r="I15" s="297">
        <v>0</v>
      </c>
      <c r="J15" s="297">
        <v>0</v>
      </c>
      <c r="K15" s="297">
        <v>0</v>
      </c>
      <c r="L15" s="297">
        <v>0</v>
      </c>
      <c r="M15" s="297">
        <v>0</v>
      </c>
      <c r="N15" s="297">
        <v>0</v>
      </c>
      <c r="O15" s="297">
        <v>0</v>
      </c>
      <c r="P15" s="297">
        <v>0</v>
      </c>
      <c r="Q15" s="297">
        <v>0</v>
      </c>
      <c r="R15" s="297">
        <v>0</v>
      </c>
      <c r="S15" s="297">
        <v>0</v>
      </c>
      <c r="T15" s="297">
        <v>0</v>
      </c>
      <c r="U15" s="297"/>
      <c r="V15" s="297"/>
      <c r="W15" s="297"/>
      <c r="X15" s="297"/>
      <c r="Y15" s="75"/>
    </row>
    <row r="16" spans="1:26">
      <c r="A16" s="92" t="s">
        <v>3</v>
      </c>
      <c r="B16" s="297">
        <v>1.7</v>
      </c>
      <c r="C16" s="297">
        <v>1.7</v>
      </c>
      <c r="D16" s="297">
        <v>1.7</v>
      </c>
      <c r="E16" s="297">
        <v>1.6</v>
      </c>
      <c r="F16" s="297">
        <v>1.6</v>
      </c>
      <c r="G16" s="297">
        <v>1.7</v>
      </c>
      <c r="H16" s="297">
        <v>1.8</v>
      </c>
      <c r="I16" s="297">
        <v>1.8</v>
      </c>
      <c r="J16" s="297">
        <v>2.1</v>
      </c>
      <c r="K16" s="297">
        <v>2.4</v>
      </c>
      <c r="L16" s="297">
        <v>2.6</v>
      </c>
      <c r="M16" s="297">
        <v>2.8</v>
      </c>
      <c r="N16" s="297">
        <v>3.1</v>
      </c>
      <c r="O16" s="297">
        <v>3.6</v>
      </c>
      <c r="P16" s="297">
        <v>3.7</v>
      </c>
      <c r="Q16" s="297">
        <v>3.7</v>
      </c>
      <c r="R16" s="297">
        <v>3.5</v>
      </c>
      <c r="S16" s="297">
        <v>3.7</v>
      </c>
      <c r="T16" s="297">
        <v>4.3</v>
      </c>
      <c r="U16" s="297">
        <v>5.2</v>
      </c>
      <c r="V16" s="297">
        <v>5.8</v>
      </c>
      <c r="W16" s="297">
        <v>6.2</v>
      </c>
      <c r="X16" s="297">
        <v>6.3</v>
      </c>
      <c r="Y16" s="75"/>
    </row>
    <row r="17" spans="1:25">
      <c r="A17" s="92" t="s">
        <v>32</v>
      </c>
      <c r="B17" s="297">
        <v>11.5</v>
      </c>
      <c r="C17" s="297">
        <v>12.1</v>
      </c>
      <c r="D17" s="297">
        <v>11.9</v>
      </c>
      <c r="E17" s="297">
        <v>12</v>
      </c>
      <c r="F17" s="297">
        <v>11.2</v>
      </c>
      <c r="G17" s="297">
        <v>10.9</v>
      </c>
      <c r="H17" s="297">
        <v>10.7</v>
      </c>
      <c r="I17" s="297">
        <v>10.7</v>
      </c>
      <c r="J17" s="297">
        <v>10.7</v>
      </c>
      <c r="K17" s="297">
        <v>10.6</v>
      </c>
      <c r="L17" s="297">
        <v>10.4</v>
      </c>
      <c r="M17" s="297">
        <v>10.3</v>
      </c>
      <c r="N17" s="297">
        <v>10.3</v>
      </c>
      <c r="O17" s="297">
        <v>10.6</v>
      </c>
      <c r="P17" s="297">
        <v>11.1</v>
      </c>
      <c r="Q17" s="297">
        <v>11.8</v>
      </c>
      <c r="R17" s="297">
        <v>12.6</v>
      </c>
      <c r="S17" s="297">
        <v>13.2</v>
      </c>
      <c r="T17" s="297">
        <v>13.6</v>
      </c>
      <c r="U17" s="297">
        <v>13.9</v>
      </c>
      <c r="V17" s="297">
        <v>14.1</v>
      </c>
      <c r="W17" s="297">
        <v>13.8</v>
      </c>
      <c r="X17" s="297">
        <v>13.4</v>
      </c>
      <c r="Y17" s="75"/>
    </row>
    <row r="18" spans="1:25">
      <c r="A18" s="92" t="s">
        <v>1</v>
      </c>
      <c r="B18" s="297">
        <v>5.2</v>
      </c>
      <c r="C18" s="297">
        <v>5.3</v>
      </c>
      <c r="D18" s="297">
        <v>5.5</v>
      </c>
      <c r="E18" s="297">
        <v>5.6</v>
      </c>
      <c r="F18" s="297">
        <v>5.8</v>
      </c>
      <c r="G18" s="297">
        <v>5.8</v>
      </c>
      <c r="H18" s="297">
        <v>5.9</v>
      </c>
      <c r="I18" s="297">
        <v>5.9</v>
      </c>
      <c r="J18" s="297">
        <v>6.1</v>
      </c>
      <c r="K18" s="297">
        <v>6.1</v>
      </c>
      <c r="L18" s="297">
        <v>6.2</v>
      </c>
      <c r="M18" s="297">
        <v>6.1</v>
      </c>
      <c r="N18" s="297">
        <v>6</v>
      </c>
      <c r="O18" s="297">
        <v>5.9</v>
      </c>
      <c r="P18" s="297">
        <v>5.8</v>
      </c>
      <c r="Q18" s="297">
        <v>5.7</v>
      </c>
      <c r="R18" s="297">
        <v>5.5</v>
      </c>
      <c r="S18" s="297">
        <v>5.7</v>
      </c>
      <c r="T18" s="297">
        <v>5.9</v>
      </c>
      <c r="U18" s="297">
        <v>6.5</v>
      </c>
      <c r="V18" s="297">
        <v>7</v>
      </c>
      <c r="W18" s="297">
        <v>7.3</v>
      </c>
      <c r="X18" s="297">
        <v>7.7</v>
      </c>
      <c r="Y18" s="75"/>
    </row>
    <row r="19" spans="1:25">
      <c r="A19" s="92" t="s">
        <v>23</v>
      </c>
      <c r="B19" s="297">
        <v>3.9</v>
      </c>
      <c r="C19" s="297">
        <v>3.9</v>
      </c>
      <c r="D19" s="297">
        <v>3.8</v>
      </c>
      <c r="E19" s="297">
        <v>3.8</v>
      </c>
      <c r="F19" s="297">
        <v>3.7</v>
      </c>
      <c r="G19" s="297">
        <v>3.6</v>
      </c>
      <c r="H19" s="297">
        <v>3.6</v>
      </c>
      <c r="I19" s="297">
        <v>3.5</v>
      </c>
      <c r="J19" s="297">
        <v>3.7</v>
      </c>
      <c r="K19" s="297">
        <v>3.9</v>
      </c>
      <c r="L19" s="297">
        <v>4.0999999999999996</v>
      </c>
      <c r="M19" s="297">
        <v>4.0999999999999996</v>
      </c>
      <c r="N19" s="297">
        <v>4.4000000000000004</v>
      </c>
      <c r="O19" s="297">
        <v>4.7</v>
      </c>
      <c r="P19" s="297">
        <v>4.9000000000000004</v>
      </c>
      <c r="Q19" s="297">
        <v>4.8</v>
      </c>
      <c r="R19" s="297">
        <v>4.5999999999999996</v>
      </c>
      <c r="S19" s="297">
        <v>4.7</v>
      </c>
      <c r="T19" s="297">
        <v>4.5999999999999996</v>
      </c>
      <c r="U19" s="297">
        <v>4.4000000000000004</v>
      </c>
      <c r="V19" s="297">
        <v>3.9</v>
      </c>
      <c r="W19" s="297">
        <v>3.4</v>
      </c>
      <c r="X19" s="297">
        <v>3.2</v>
      </c>
      <c r="Y19" s="75"/>
    </row>
    <row r="21" spans="1:25">
      <c r="A21" s="241" t="s">
        <v>1119</v>
      </c>
    </row>
    <row r="22" spans="1:25">
      <c r="A22" s="17" t="s">
        <v>3297</v>
      </c>
    </row>
  </sheetData>
  <conditionalFormatting sqref="B4:Y19">
    <cfRule type="expression" dxfId="20" priority="1" stopIfTrue="1">
      <formula>ISNA(ACTIVECELL)</formula>
    </cfRule>
  </conditionalFormatting>
  <hyperlinks>
    <hyperlink ref="Z3" location="Content!A1" display="Back to content page" xr:uid="{3EFEA948-4DFB-4456-B8E4-508F44FEC0CF}"/>
  </hyperlinks>
  <pageMargins left="0.7" right="0.7" top="0.75" bottom="0.75" header="0.3" footer="0.3"/>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D8417-4940-44CD-8D2C-BBCCF8C1E4A6}">
  <dimension ref="A1:M24"/>
  <sheetViews>
    <sheetView workbookViewId="0">
      <selection activeCell="K21" sqref="K21"/>
    </sheetView>
  </sheetViews>
  <sheetFormatPr defaultRowHeight="14.5"/>
  <cols>
    <col min="1" max="1" width="36.453125" customWidth="1"/>
    <col min="2" max="10" width="11.7265625" customWidth="1"/>
  </cols>
  <sheetData>
    <row r="1" spans="1:13">
      <c r="A1" s="35" t="s">
        <v>3229</v>
      </c>
    </row>
    <row r="3" spans="1:13">
      <c r="A3" s="215" t="s">
        <v>1037</v>
      </c>
      <c r="B3" s="3" t="s">
        <v>2810</v>
      </c>
      <c r="C3" s="3" t="s">
        <v>2811</v>
      </c>
      <c r="D3" s="3" t="s">
        <v>2812</v>
      </c>
      <c r="E3" s="3" t="s">
        <v>2813</v>
      </c>
      <c r="F3" s="3" t="s">
        <v>2814</v>
      </c>
      <c r="G3" s="3" t="s">
        <v>2815</v>
      </c>
      <c r="H3" s="3" t="s">
        <v>2816</v>
      </c>
      <c r="I3" s="3" t="s">
        <v>2944</v>
      </c>
      <c r="J3" s="3" t="s">
        <v>3222</v>
      </c>
      <c r="M3" s="1" t="s">
        <v>528</v>
      </c>
    </row>
    <row r="4" spans="1:13">
      <c r="A4" s="92" t="s">
        <v>13</v>
      </c>
      <c r="B4" s="447"/>
      <c r="C4" s="447"/>
      <c r="D4" s="447"/>
      <c r="E4" s="447"/>
      <c r="F4" s="447">
        <v>12296.766666666668</v>
      </c>
      <c r="G4" s="447">
        <v>13431.333333333334</v>
      </c>
      <c r="H4" s="447">
        <v>14014.733333333332</v>
      </c>
      <c r="I4" s="447"/>
      <c r="J4" s="447"/>
    </row>
    <row r="5" spans="1:13">
      <c r="A5" s="92" t="s">
        <v>12</v>
      </c>
      <c r="B5" s="447">
        <v>565.26666666666665</v>
      </c>
      <c r="C5" s="447">
        <v>634.5</v>
      </c>
      <c r="D5" s="447">
        <v>670.03333333333342</v>
      </c>
      <c r="E5" s="447">
        <v>677.26666666666665</v>
      </c>
      <c r="F5" s="447">
        <v>700</v>
      </c>
      <c r="G5" s="447">
        <v>732.66666666666663</v>
      </c>
      <c r="H5" s="447">
        <v>755.26666666666677</v>
      </c>
      <c r="I5" s="447">
        <v>755.0333333333333</v>
      </c>
      <c r="J5" s="447">
        <v>748.26666666666677</v>
      </c>
    </row>
    <row r="6" spans="1:13">
      <c r="A6" s="92" t="s">
        <v>483</v>
      </c>
      <c r="B6" s="447"/>
      <c r="C6" s="447"/>
      <c r="D6" s="447"/>
      <c r="E6" s="447"/>
      <c r="F6" s="447"/>
      <c r="G6" s="447">
        <v>344.8</v>
      </c>
      <c r="H6" s="447">
        <v>352.23333333333335</v>
      </c>
      <c r="I6" s="447">
        <v>359.8</v>
      </c>
      <c r="J6" s="447">
        <v>367.43333333333334</v>
      </c>
    </row>
    <row r="7" spans="1:13">
      <c r="A7" s="28" t="s">
        <v>568</v>
      </c>
      <c r="B7" s="447"/>
      <c r="C7" s="447"/>
      <c r="D7" s="447"/>
      <c r="E7" s="447"/>
      <c r="F7" s="447">
        <v>33040</v>
      </c>
      <c r="G7" s="447">
        <v>35615.333333333336</v>
      </c>
      <c r="H7" s="447">
        <v>38635.666666666664</v>
      </c>
      <c r="I7" s="447">
        <v>42128.366666666669</v>
      </c>
      <c r="J7" s="447">
        <v>44234.1</v>
      </c>
    </row>
    <row r="8" spans="1:13">
      <c r="A8" s="92" t="s">
        <v>482</v>
      </c>
      <c r="B8" s="447"/>
      <c r="C8" s="447"/>
      <c r="D8" s="447"/>
      <c r="E8" s="447"/>
      <c r="F8" s="447"/>
      <c r="G8" s="447">
        <v>390.83333333333331</v>
      </c>
      <c r="H8" s="447">
        <v>384.16666666666669</v>
      </c>
      <c r="I8" s="447">
        <v>386.2</v>
      </c>
      <c r="J8" s="447">
        <v>403.0333333333333</v>
      </c>
    </row>
    <row r="9" spans="1:13">
      <c r="A9" s="92" t="s">
        <v>11</v>
      </c>
      <c r="B9" s="447"/>
      <c r="C9" s="447"/>
      <c r="D9" s="447"/>
      <c r="E9" s="447">
        <v>592.06666666666661</v>
      </c>
      <c r="F9" s="447">
        <v>610.26666666666665</v>
      </c>
      <c r="G9" s="447">
        <v>639.16666666666663</v>
      </c>
      <c r="H9" s="447">
        <v>679.4</v>
      </c>
      <c r="I9" s="447">
        <v>720.5333333333333</v>
      </c>
      <c r="J9" s="447">
        <v>762.76666666666677</v>
      </c>
    </row>
    <row r="10" spans="1:13">
      <c r="A10" s="92" t="s">
        <v>10</v>
      </c>
      <c r="B10" s="447"/>
      <c r="C10" s="447"/>
      <c r="D10" s="447"/>
      <c r="E10" s="447">
        <v>8459.9333333333325</v>
      </c>
      <c r="F10" s="447">
        <v>8932.3000000000011</v>
      </c>
      <c r="G10" s="447">
        <v>9414.0666666666675</v>
      </c>
      <c r="H10" s="447">
        <v>10267.1</v>
      </c>
      <c r="I10" s="447">
        <v>11141.733333333332</v>
      </c>
      <c r="J10" s="447">
        <v>12110.233333333332</v>
      </c>
    </row>
    <row r="11" spans="1:13">
      <c r="A11" s="92" t="s">
        <v>9</v>
      </c>
      <c r="B11" s="447">
        <v>6882.166666666667</v>
      </c>
      <c r="C11" s="447">
        <v>7182.3</v>
      </c>
      <c r="D11" s="447">
        <v>7506.2</v>
      </c>
      <c r="E11" s="447">
        <v>7590.3666666666659</v>
      </c>
      <c r="F11" s="447">
        <v>7927.9000000000005</v>
      </c>
      <c r="G11" s="447">
        <v>8303.2333333333336</v>
      </c>
      <c r="H11" s="447">
        <v>8671.5666666666675</v>
      </c>
      <c r="I11" s="447">
        <v>8863.4</v>
      </c>
      <c r="J11" s="447">
        <v>9119.9</v>
      </c>
    </row>
    <row r="12" spans="1:13">
      <c r="A12" s="92" t="s">
        <v>8</v>
      </c>
      <c r="B12" s="447">
        <v>167.9</v>
      </c>
      <c r="C12" s="447">
        <v>214.8</v>
      </c>
      <c r="D12" s="447">
        <v>172.8</v>
      </c>
      <c r="E12" s="447">
        <v>162.13333333333333</v>
      </c>
      <c r="F12" s="447">
        <v>189.66666666666666</v>
      </c>
      <c r="G12" s="447">
        <v>221.70000000000002</v>
      </c>
      <c r="H12" s="447">
        <v>251.03333333333333</v>
      </c>
      <c r="I12" s="447">
        <v>244.63333333333335</v>
      </c>
      <c r="J12" s="447">
        <v>243.9</v>
      </c>
    </row>
    <row r="13" spans="1:13">
      <c r="A13" s="92" t="s">
        <v>6</v>
      </c>
      <c r="B13" s="447"/>
      <c r="C13" s="447"/>
      <c r="D13" s="447"/>
      <c r="E13" s="447"/>
      <c r="F13" s="447"/>
      <c r="G13" s="447"/>
      <c r="H13" s="447"/>
      <c r="I13" s="447"/>
      <c r="J13" s="447"/>
    </row>
    <row r="14" spans="1:13">
      <c r="A14" s="92" t="s">
        <v>17</v>
      </c>
      <c r="B14" s="447">
        <v>688.83333333333337</v>
      </c>
      <c r="C14" s="447">
        <v>721.43333333333339</v>
      </c>
      <c r="D14" s="447">
        <v>755.70000000000016</v>
      </c>
      <c r="E14" s="447">
        <v>791.83333333333337</v>
      </c>
      <c r="F14" s="447">
        <v>830.1</v>
      </c>
      <c r="G14" s="447">
        <v>858.5333333333333</v>
      </c>
      <c r="H14" s="447">
        <v>879.43333333333339</v>
      </c>
      <c r="I14" s="447">
        <v>889.33333333333337</v>
      </c>
      <c r="J14" s="447">
        <v>897.66666666666663</v>
      </c>
    </row>
    <row r="15" spans="1:13">
      <c r="A15" s="92" t="s">
        <v>4</v>
      </c>
      <c r="B15" s="447"/>
      <c r="C15" s="447"/>
      <c r="D15" s="447"/>
      <c r="E15" s="447"/>
      <c r="F15" s="447"/>
      <c r="G15" s="447"/>
      <c r="H15" s="447"/>
      <c r="I15" s="447"/>
      <c r="J15" s="447"/>
    </row>
    <row r="16" spans="1:13">
      <c r="A16" s="92" t="s">
        <v>3</v>
      </c>
      <c r="B16" s="447"/>
      <c r="C16" s="447"/>
      <c r="D16" s="447"/>
      <c r="E16" s="447">
        <v>5853.2666666666664</v>
      </c>
      <c r="F16" s="447">
        <v>6248.0666666666657</v>
      </c>
      <c r="G16" s="447">
        <v>6646.9333333333343</v>
      </c>
      <c r="H16" s="447">
        <v>6825.8</v>
      </c>
      <c r="I16" s="447">
        <v>7209.7</v>
      </c>
      <c r="J16" s="447">
        <v>7587.5666666666666</v>
      </c>
    </row>
    <row r="17" spans="1:11">
      <c r="A17" s="92" t="s">
        <v>32</v>
      </c>
      <c r="B17" s="447">
        <v>13192.800000000001</v>
      </c>
      <c r="C17" s="447">
        <v>15385.900000000001</v>
      </c>
      <c r="D17" s="447">
        <v>16393.166666666668</v>
      </c>
      <c r="E17" s="447">
        <v>16783.333333333332</v>
      </c>
      <c r="F17" s="447">
        <v>17389.133333333331</v>
      </c>
      <c r="G17" s="447">
        <v>18348.266666666666</v>
      </c>
      <c r="H17" s="447">
        <v>19300.466666666664</v>
      </c>
      <c r="I17" s="447">
        <v>19709.933333333331</v>
      </c>
      <c r="J17" s="447">
        <v>20263.8</v>
      </c>
    </row>
    <row r="18" spans="1:11">
      <c r="A18" s="92" t="s">
        <v>1</v>
      </c>
      <c r="B18" s="447">
        <v>4338</v>
      </c>
      <c r="C18" s="447">
        <v>4582.9333333333334</v>
      </c>
      <c r="D18" s="447">
        <v>4705.3666666666668</v>
      </c>
      <c r="E18" s="447">
        <v>5066.4000000000005</v>
      </c>
      <c r="F18" s="447">
        <v>5059.5</v>
      </c>
      <c r="G18" s="447">
        <v>5151.4333333333334</v>
      </c>
      <c r="H18" s="447">
        <v>4916.166666666667</v>
      </c>
      <c r="I18" s="447">
        <v>4881.5999999999995</v>
      </c>
      <c r="J18" s="447">
        <v>4948.7333333333336</v>
      </c>
    </row>
    <row r="19" spans="1:11">
      <c r="A19" s="92" t="s">
        <v>23</v>
      </c>
      <c r="B19" s="447">
        <v>4852.3666666666668</v>
      </c>
      <c r="C19" s="447">
        <v>5085.333333333333</v>
      </c>
      <c r="D19" s="447">
        <v>5192</v>
      </c>
      <c r="E19" s="447">
        <v>5259.0666666666666</v>
      </c>
      <c r="F19" s="447">
        <v>5598.1000000000013</v>
      </c>
      <c r="G19" s="447">
        <v>5969.6000000000013</v>
      </c>
      <c r="H19" s="447">
        <v>6132.1000000000013</v>
      </c>
      <c r="I19" s="447">
        <v>5999.9333333333334</v>
      </c>
      <c r="J19" s="447">
        <v>5956.2666666666664</v>
      </c>
    </row>
    <row r="21" spans="1:11">
      <c r="A21" s="241" t="s">
        <v>1119</v>
      </c>
    </row>
    <row r="22" spans="1:11">
      <c r="A22" s="17" t="s">
        <v>3297</v>
      </c>
    </row>
    <row r="24" spans="1:11">
      <c r="K24" s="577"/>
    </row>
  </sheetData>
  <conditionalFormatting sqref="B4:J19">
    <cfRule type="expression" dxfId="19" priority="2" stopIfTrue="1">
      <formula>ISNA(ACTIVECELL)</formula>
    </cfRule>
  </conditionalFormatting>
  <hyperlinks>
    <hyperlink ref="M3" location="Content!A1" display="Back to content page" xr:uid="{7143AFC9-CF12-49AA-9F04-431C60D56266}"/>
  </hyperlinks>
  <pageMargins left="0.7" right="0.7" top="0.75" bottom="0.75" header="0.3" footer="0.3"/>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13C83-1AFC-4DC4-BB36-4362DEF222E7}">
  <dimension ref="A1:P24"/>
  <sheetViews>
    <sheetView workbookViewId="0">
      <selection activeCell="A25" sqref="A25:XFD45"/>
    </sheetView>
  </sheetViews>
  <sheetFormatPr defaultRowHeight="14.5"/>
  <cols>
    <col min="1" max="1" width="36.1796875" customWidth="1"/>
    <col min="2" max="14" width="11.81640625" customWidth="1"/>
  </cols>
  <sheetData>
    <row r="1" spans="1:16">
      <c r="A1" s="35" t="s">
        <v>3230</v>
      </c>
    </row>
    <row r="3" spans="1:16">
      <c r="A3" s="215" t="s">
        <v>1037</v>
      </c>
      <c r="B3" s="3" t="s">
        <v>2810</v>
      </c>
      <c r="C3" s="3" t="s">
        <v>2811</v>
      </c>
      <c r="D3" s="3" t="s">
        <v>2812</v>
      </c>
      <c r="E3" s="3" t="s">
        <v>2813</v>
      </c>
      <c r="F3" s="3" t="s">
        <v>2814</v>
      </c>
      <c r="G3" s="3" t="s">
        <v>2815</v>
      </c>
      <c r="H3" s="3" t="s">
        <v>2816</v>
      </c>
      <c r="I3" s="3" t="s">
        <v>2944</v>
      </c>
      <c r="J3" s="3" t="s">
        <v>3222</v>
      </c>
      <c r="K3" s="18"/>
      <c r="L3" s="18"/>
      <c r="M3" s="18"/>
      <c r="N3" s="18"/>
      <c r="P3" s="1" t="s">
        <v>528</v>
      </c>
    </row>
    <row r="4" spans="1:16">
      <c r="A4" s="92" t="s">
        <v>13</v>
      </c>
      <c r="B4" s="297"/>
      <c r="C4" s="297"/>
      <c r="D4" s="297"/>
      <c r="E4" s="297"/>
      <c r="F4" s="297">
        <v>26.899999999999995</v>
      </c>
      <c r="G4" s="297">
        <v>30.433333333333337</v>
      </c>
      <c r="H4" s="297">
        <v>31.200000000000003</v>
      </c>
      <c r="I4" s="297"/>
      <c r="J4" s="297"/>
      <c r="K4" s="75"/>
      <c r="L4" s="75"/>
      <c r="M4" s="75"/>
      <c r="N4" s="75"/>
    </row>
    <row r="5" spans="1:16">
      <c r="A5" s="92" t="s">
        <v>12</v>
      </c>
      <c r="B5" s="297">
        <v>18.399999999999999</v>
      </c>
      <c r="C5" s="297">
        <v>21.533333333333331</v>
      </c>
      <c r="D5" s="297">
        <v>22.833333333333332</v>
      </c>
      <c r="E5" s="297">
        <v>23.066666666666666</v>
      </c>
      <c r="F5" s="297">
        <v>23.7</v>
      </c>
      <c r="G5" s="297">
        <v>25.433333333333334</v>
      </c>
      <c r="H5" s="297">
        <v>26.700000000000003</v>
      </c>
      <c r="I5" s="297">
        <v>26.566666666666663</v>
      </c>
      <c r="J5" s="297">
        <v>26.133333333333336</v>
      </c>
      <c r="K5" s="75"/>
      <c r="L5" s="75"/>
      <c r="M5" s="75"/>
      <c r="N5" s="75"/>
    </row>
    <row r="6" spans="1:16">
      <c r="A6" s="28" t="s">
        <v>483</v>
      </c>
      <c r="B6" s="297"/>
      <c r="C6" s="297"/>
      <c r="D6" s="297"/>
      <c r="E6" s="297"/>
      <c r="F6" s="297"/>
      <c r="G6" s="297">
        <v>27.399999999999995</v>
      </c>
      <c r="H6" s="297">
        <v>27.399999999999995</v>
      </c>
      <c r="I6" s="297">
        <v>27.399999999999995</v>
      </c>
      <c r="J6" s="297">
        <v>27.399999999999995</v>
      </c>
      <c r="K6" s="75"/>
      <c r="L6" s="75"/>
      <c r="M6" s="75"/>
      <c r="N6" s="75"/>
    </row>
    <row r="7" spans="1:16">
      <c r="A7" s="92" t="s">
        <v>568</v>
      </c>
      <c r="B7" s="297"/>
      <c r="C7" s="297"/>
      <c r="D7" s="297"/>
      <c r="E7" s="297"/>
      <c r="F7" s="297">
        <v>38.5</v>
      </c>
      <c r="G7" s="297">
        <v>39.200000000000003</v>
      </c>
      <c r="H7" s="297">
        <v>40.266666666666666</v>
      </c>
      <c r="I7" s="297">
        <v>41.7</v>
      </c>
      <c r="J7" s="297">
        <v>42.5</v>
      </c>
      <c r="K7" s="75"/>
      <c r="L7" s="75"/>
      <c r="M7" s="75"/>
      <c r="N7" s="75"/>
    </row>
    <row r="8" spans="1:16">
      <c r="A8" s="92" t="s">
        <v>482</v>
      </c>
      <c r="B8" s="297"/>
      <c r="C8" s="297"/>
      <c r="D8" s="297"/>
      <c r="E8" s="297"/>
      <c r="F8" s="297"/>
      <c r="G8" s="297">
        <v>14.066666666666668</v>
      </c>
      <c r="H8" s="297">
        <v>15.633333333333333</v>
      </c>
      <c r="I8" s="297">
        <v>18.600000000000001</v>
      </c>
      <c r="J8" s="297">
        <v>22.200000000000003</v>
      </c>
      <c r="K8" s="75"/>
      <c r="L8" s="75"/>
      <c r="M8" s="75"/>
      <c r="N8" s="75"/>
    </row>
    <row r="9" spans="1:16">
      <c r="A9" s="92" t="s">
        <v>11</v>
      </c>
      <c r="B9" s="297"/>
      <c r="C9" s="297"/>
      <c r="D9" s="297"/>
      <c r="E9" s="297">
        <v>27</v>
      </c>
      <c r="F9" s="297">
        <v>26.799999999999997</v>
      </c>
      <c r="G9" s="297">
        <v>26.399999999999995</v>
      </c>
      <c r="H9" s="297">
        <v>25.833333333333332</v>
      </c>
      <c r="I9" s="297">
        <v>25.266666666666666</v>
      </c>
      <c r="J9" s="297">
        <v>24.7</v>
      </c>
      <c r="K9" s="75"/>
      <c r="L9" s="75"/>
      <c r="M9" s="75"/>
      <c r="N9" s="75"/>
    </row>
    <row r="10" spans="1:16">
      <c r="A10" s="92" t="s">
        <v>10</v>
      </c>
      <c r="B10" s="297"/>
      <c r="C10" s="297"/>
      <c r="D10" s="297"/>
      <c r="E10" s="297">
        <v>9.5</v>
      </c>
      <c r="F10" s="297">
        <v>9.9</v>
      </c>
      <c r="G10" s="297">
        <v>10.3</v>
      </c>
      <c r="H10" s="297">
        <v>12.199999999999998</v>
      </c>
      <c r="I10" s="297">
        <v>14.933333333333332</v>
      </c>
      <c r="J10" s="297">
        <v>17.8</v>
      </c>
      <c r="K10" s="75"/>
      <c r="L10" s="75"/>
      <c r="M10" s="75"/>
      <c r="N10" s="75"/>
    </row>
    <row r="11" spans="1:16">
      <c r="A11" s="92" t="s">
        <v>9</v>
      </c>
      <c r="B11" s="297">
        <v>47.70000000000001</v>
      </c>
      <c r="C11" s="297">
        <v>48.533333333333331</v>
      </c>
      <c r="D11" s="297">
        <v>49.733333333333327</v>
      </c>
      <c r="E11" s="297">
        <v>48.333333333333336</v>
      </c>
      <c r="F11" s="297">
        <v>49.533333333333331</v>
      </c>
      <c r="G11" s="297">
        <v>51</v>
      </c>
      <c r="H11" s="297">
        <v>52.166666666666664</v>
      </c>
      <c r="I11" s="297">
        <v>53.5</v>
      </c>
      <c r="J11" s="297">
        <v>55.666666666666664</v>
      </c>
      <c r="K11" s="75"/>
      <c r="L11" s="75"/>
      <c r="M11" s="75"/>
      <c r="N11" s="75"/>
    </row>
    <row r="12" spans="1:16">
      <c r="A12" s="92" t="s">
        <v>8</v>
      </c>
      <c r="B12" s="297">
        <v>5.2</v>
      </c>
      <c r="C12" s="297">
        <v>5.9000000000000012</v>
      </c>
      <c r="D12" s="297">
        <v>6.2333333333333334</v>
      </c>
      <c r="E12" s="297">
        <v>6.8000000000000007</v>
      </c>
      <c r="F12" s="297">
        <v>8.3333333333333339</v>
      </c>
      <c r="G12" s="297">
        <v>9.0666666666666682</v>
      </c>
      <c r="H12" s="297">
        <v>10.5</v>
      </c>
      <c r="I12" s="297">
        <v>10.233333333333333</v>
      </c>
      <c r="J12" s="297">
        <v>12.233333333333334</v>
      </c>
      <c r="K12" s="75"/>
      <c r="L12" s="75"/>
      <c r="M12" s="75"/>
      <c r="N12" s="75"/>
    </row>
    <row r="13" spans="1:16">
      <c r="A13" s="92" t="s">
        <v>6</v>
      </c>
      <c r="B13" s="297"/>
      <c r="C13" s="297"/>
      <c r="D13" s="297"/>
      <c r="E13" s="297"/>
      <c r="F13" s="297"/>
      <c r="G13" s="297"/>
      <c r="H13" s="297"/>
      <c r="I13" s="297"/>
      <c r="J13" s="297"/>
      <c r="K13" s="75"/>
      <c r="L13" s="75"/>
      <c r="M13" s="75"/>
      <c r="N13" s="75"/>
    </row>
    <row r="14" spans="1:16">
      <c r="A14" s="92" t="s">
        <v>17</v>
      </c>
      <c r="B14" s="297">
        <v>28.866666666666664</v>
      </c>
      <c r="C14" s="297">
        <v>29.633333333333336</v>
      </c>
      <c r="D14" s="297">
        <v>30.466666666666669</v>
      </c>
      <c r="E14" s="297">
        <v>31.3</v>
      </c>
      <c r="F14" s="297">
        <v>32.133333333333333</v>
      </c>
      <c r="G14" s="297">
        <v>32.6</v>
      </c>
      <c r="H14" s="297">
        <v>33</v>
      </c>
      <c r="I14" s="297">
        <v>31.833333333333332</v>
      </c>
      <c r="J14" s="297">
        <v>30</v>
      </c>
      <c r="K14" s="75"/>
      <c r="L14" s="75"/>
      <c r="M14" s="75"/>
      <c r="N14" s="75"/>
    </row>
    <row r="15" spans="1:16">
      <c r="A15" s="92" t="s">
        <v>4</v>
      </c>
      <c r="B15" s="297">
        <v>3.2000000000000006</v>
      </c>
      <c r="C15" s="297">
        <v>3.2000000000000006</v>
      </c>
      <c r="D15" s="297">
        <v>3.2000000000000006</v>
      </c>
      <c r="E15" s="297"/>
      <c r="F15" s="297"/>
      <c r="G15" s="297"/>
      <c r="H15" s="297"/>
      <c r="I15" s="297"/>
      <c r="J15" s="297"/>
      <c r="K15" s="75"/>
      <c r="L15" s="75"/>
      <c r="M15" s="75"/>
      <c r="N15" s="75"/>
    </row>
    <row r="16" spans="1:16">
      <c r="A16" s="92" t="s">
        <v>3</v>
      </c>
      <c r="B16" s="297"/>
      <c r="C16" s="297"/>
      <c r="D16" s="297"/>
      <c r="E16" s="297">
        <v>6.9333333333333327</v>
      </c>
      <c r="F16" s="297">
        <v>7.4666666666666659</v>
      </c>
      <c r="G16" s="297">
        <v>7.9666666666666659</v>
      </c>
      <c r="H16" s="297">
        <v>8.4</v>
      </c>
      <c r="I16" s="297">
        <v>8.4333333333333318</v>
      </c>
      <c r="J16" s="297">
        <v>8.4666666666666668</v>
      </c>
      <c r="K16" s="75"/>
      <c r="L16" s="75"/>
      <c r="M16" s="75"/>
      <c r="N16" s="75"/>
    </row>
    <row r="17" spans="1:15">
      <c r="A17" s="92" t="s">
        <v>32</v>
      </c>
      <c r="B17" s="297">
        <v>20.6</v>
      </c>
      <c r="C17" s="297">
        <v>24.833333333333332</v>
      </c>
      <c r="D17" s="297">
        <v>25.600000000000005</v>
      </c>
      <c r="E17" s="297">
        <v>24.933333333333334</v>
      </c>
      <c r="F17" s="297">
        <v>24.433333333333337</v>
      </c>
      <c r="G17" s="297">
        <v>25.833333333333332</v>
      </c>
      <c r="H17" s="297">
        <v>26.299999999999997</v>
      </c>
      <c r="I17" s="297">
        <v>25.399999999999995</v>
      </c>
      <c r="J17" s="297">
        <v>24.366666666666664</v>
      </c>
      <c r="K17" s="75"/>
      <c r="L17" s="75"/>
      <c r="M17" s="75"/>
      <c r="N17" s="75"/>
    </row>
    <row r="18" spans="1:15">
      <c r="A18" s="92" t="s">
        <v>1</v>
      </c>
      <c r="B18" s="297">
        <v>22.399999999999995</v>
      </c>
      <c r="C18" s="297">
        <v>23.8</v>
      </c>
      <c r="D18" s="297">
        <v>24.100000000000005</v>
      </c>
      <c r="E18" s="297">
        <v>25</v>
      </c>
      <c r="F18" s="297">
        <v>22.5</v>
      </c>
      <c r="G18" s="297">
        <v>22.399999999999995</v>
      </c>
      <c r="H18" s="297">
        <v>19.733333333333334</v>
      </c>
      <c r="I18" s="297">
        <v>18.966666666666665</v>
      </c>
      <c r="J18" s="297">
        <v>17.233333333333334</v>
      </c>
      <c r="K18" s="75"/>
      <c r="L18" s="75"/>
      <c r="M18" s="75"/>
      <c r="N18" s="75"/>
    </row>
    <row r="19" spans="1:15">
      <c r="A19" s="92" t="s">
        <v>23</v>
      </c>
      <c r="B19" s="297">
        <v>35.5</v>
      </c>
      <c r="C19" s="297">
        <v>36.733333333333334</v>
      </c>
      <c r="D19" s="297">
        <v>35.866666666666667</v>
      </c>
      <c r="E19" s="297">
        <v>34.200000000000003</v>
      </c>
      <c r="F19" s="297">
        <v>32.133333333333333</v>
      </c>
      <c r="G19" s="297">
        <v>31.333333333333332</v>
      </c>
      <c r="H19" s="297">
        <v>28.600000000000005</v>
      </c>
      <c r="I19" s="297">
        <v>26.066666666666666</v>
      </c>
      <c r="J19" s="297">
        <v>25.066666666666666</v>
      </c>
      <c r="K19" s="75"/>
      <c r="L19" s="75"/>
      <c r="M19" s="75"/>
      <c r="N19" s="75"/>
    </row>
    <row r="21" spans="1:15">
      <c r="A21" s="241" t="s">
        <v>1119</v>
      </c>
    </row>
    <row r="22" spans="1:15">
      <c r="A22" s="17" t="s">
        <v>3297</v>
      </c>
    </row>
    <row r="24" spans="1:15">
      <c r="O24" s="577"/>
    </row>
  </sheetData>
  <phoneticPr fontId="201" type="noConversion"/>
  <conditionalFormatting sqref="B4:N19">
    <cfRule type="expression" dxfId="18" priority="2" stopIfTrue="1">
      <formula>ISNA(ACTIVECELL)</formula>
    </cfRule>
  </conditionalFormatting>
  <hyperlinks>
    <hyperlink ref="P3" location="Content!A1" display="Back to content page" xr:uid="{2570CDEB-4D80-4315-9433-59566EAE9D3E}"/>
  </hyperlinks>
  <pageMargins left="0.7" right="0.7" top="0.75" bottom="0.75" header="0.3" footer="0.3"/>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1B436-098E-4539-87FD-9A715A65E296}">
  <dimension ref="A1:AB22"/>
  <sheetViews>
    <sheetView topLeftCell="J1" workbookViewId="0">
      <selection activeCell="H32" sqref="H32"/>
    </sheetView>
  </sheetViews>
  <sheetFormatPr defaultRowHeight="14.5"/>
  <cols>
    <col min="1" max="1" width="19.26953125" customWidth="1"/>
  </cols>
  <sheetData>
    <row r="1" spans="1:28">
      <c r="A1" s="35" t="s">
        <v>3231</v>
      </c>
    </row>
    <row r="3" spans="1:28">
      <c r="A3" s="215" t="s">
        <v>2519</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V3" s="3">
        <v>2020</v>
      </c>
      <c r="W3" s="3">
        <v>2021</v>
      </c>
      <c r="X3" s="3">
        <v>2022</v>
      </c>
      <c r="Y3" s="3">
        <v>2023</v>
      </c>
      <c r="Z3" s="3">
        <v>2024</v>
      </c>
      <c r="AB3" s="1" t="s">
        <v>528</v>
      </c>
    </row>
    <row r="4" spans="1:28">
      <c r="A4" s="92" t="s">
        <v>13</v>
      </c>
      <c r="B4" s="297">
        <v>48.366666666666667</v>
      </c>
      <c r="C4" s="297">
        <v>52.4</v>
      </c>
      <c r="D4" s="297">
        <v>56.766666666666673</v>
      </c>
      <c r="E4" s="297">
        <v>61.4</v>
      </c>
      <c r="F4" s="297">
        <v>66.233333333333334</v>
      </c>
      <c r="G4" s="297">
        <v>71</v>
      </c>
      <c r="H4" s="297">
        <v>75.533333333333331</v>
      </c>
      <c r="I4" s="297">
        <v>79.733333333333334</v>
      </c>
      <c r="J4" s="297">
        <v>83.566666666666663</v>
      </c>
      <c r="K4" s="297">
        <v>87.133333333333326</v>
      </c>
      <c r="L4" s="297">
        <v>90.466666666666654</v>
      </c>
      <c r="M4" s="297">
        <v>93.600000000000009</v>
      </c>
      <c r="N4" s="297">
        <v>96.59999999999998</v>
      </c>
      <c r="O4" s="297">
        <v>99.666666666666671</v>
      </c>
      <c r="P4" s="297">
        <v>102.76666666666667</v>
      </c>
      <c r="Q4" s="297">
        <v>106.2</v>
      </c>
      <c r="R4" s="297">
        <v>110.03333333333335</v>
      </c>
      <c r="S4" s="297">
        <v>114.56666666666668</v>
      </c>
      <c r="T4" s="297">
        <v>120</v>
      </c>
      <c r="U4" s="297">
        <v>126.83333333333333</v>
      </c>
      <c r="V4" s="297">
        <v>135.4</v>
      </c>
      <c r="W4" s="297">
        <v>146.43333333333334</v>
      </c>
      <c r="X4" s="297">
        <v>160.4</v>
      </c>
      <c r="Y4" s="297">
        <v>178.1</v>
      </c>
      <c r="Z4" s="297">
        <v>200.6</v>
      </c>
    </row>
    <row r="5" spans="1:28">
      <c r="A5" s="92" t="s">
        <v>12</v>
      </c>
      <c r="B5" s="297">
        <v>13.799999999999999</v>
      </c>
      <c r="C5" s="297">
        <v>14</v>
      </c>
      <c r="D5" s="297">
        <v>14.333333333333334</v>
      </c>
      <c r="E5" s="297">
        <v>14.700000000000001</v>
      </c>
      <c r="F5" s="297">
        <v>15</v>
      </c>
      <c r="G5" s="297">
        <v>15.366666666666667</v>
      </c>
      <c r="H5" s="297">
        <v>15.766666666666666</v>
      </c>
      <c r="I5" s="297">
        <v>16.266666666666666</v>
      </c>
      <c r="J5" s="297">
        <v>16.766666666666666</v>
      </c>
      <c r="K5" s="297">
        <v>17.333333333333332</v>
      </c>
      <c r="L5" s="297">
        <v>18</v>
      </c>
      <c r="M5" s="297">
        <v>18.533333333333331</v>
      </c>
      <c r="N5" s="297">
        <v>18.933333333333334</v>
      </c>
      <c r="O5" s="297">
        <v>19.2</v>
      </c>
      <c r="P5" s="297">
        <v>19.333333333333332</v>
      </c>
      <c r="Q5" s="297">
        <v>19.366666666666667</v>
      </c>
      <c r="R5" s="297">
        <v>19.433333333333334</v>
      </c>
      <c r="S5" s="297">
        <v>19.466666666666665</v>
      </c>
      <c r="T5" s="297">
        <v>19.599999999999998</v>
      </c>
      <c r="U5" s="297">
        <v>19.8</v>
      </c>
      <c r="V5" s="297">
        <v>20.133333333333333</v>
      </c>
      <c r="W5" s="297">
        <v>20.766666666666666</v>
      </c>
      <c r="X5" s="297">
        <v>21.533333333333331</v>
      </c>
      <c r="Y5" s="297">
        <v>22.133333333333336</v>
      </c>
      <c r="Z5" s="297">
        <v>22.766666666666666</v>
      </c>
    </row>
    <row r="6" spans="1:28">
      <c r="A6" s="92" t="s">
        <v>483</v>
      </c>
      <c r="B6" s="297">
        <v>7.9333333333333336</v>
      </c>
      <c r="C6" s="297">
        <v>8.7000000000000011</v>
      </c>
      <c r="D6" s="297">
        <v>9.3333333333333339</v>
      </c>
      <c r="E6" s="297">
        <v>9.7000000000000011</v>
      </c>
      <c r="F6" s="297">
        <v>9.7999999999999989</v>
      </c>
      <c r="G6" s="297">
        <v>9.7666666666666675</v>
      </c>
      <c r="H6" s="297">
        <v>9.6</v>
      </c>
      <c r="I6" s="297">
        <v>9.3333333333333339</v>
      </c>
      <c r="J6" s="297">
        <v>8.9666666666666668</v>
      </c>
      <c r="K6" s="297">
        <v>8.6</v>
      </c>
      <c r="L6" s="297">
        <v>8.2000000000000011</v>
      </c>
      <c r="M6" s="297">
        <v>7.6999999999999993</v>
      </c>
      <c r="N6" s="297">
        <v>7.2</v>
      </c>
      <c r="O6" s="297">
        <v>6.7</v>
      </c>
      <c r="P6" s="297">
        <v>6.166666666666667</v>
      </c>
      <c r="Q6" s="297">
        <v>5.6333333333333329</v>
      </c>
      <c r="R6" s="297">
        <v>5.0666666666666664</v>
      </c>
      <c r="S6" s="297">
        <v>4.666666666666667</v>
      </c>
      <c r="T6" s="297">
        <v>4.2333333333333334</v>
      </c>
      <c r="U6" s="297">
        <v>3.9333333333333336</v>
      </c>
      <c r="V6" s="297">
        <v>3.6666666666666665</v>
      </c>
      <c r="W6" s="297">
        <v>3.4333333333333331</v>
      </c>
      <c r="X6" s="297">
        <v>3.2333333333333329</v>
      </c>
      <c r="Y6" s="297">
        <v>3.1</v>
      </c>
      <c r="Z6" s="297">
        <v>3</v>
      </c>
    </row>
    <row r="7" spans="1:28">
      <c r="A7" s="92" t="s">
        <v>568</v>
      </c>
      <c r="B7" s="297">
        <v>419.93333333333334</v>
      </c>
      <c r="C7" s="297">
        <v>438.83333333333331</v>
      </c>
      <c r="D7" s="297">
        <v>456.36666666666662</v>
      </c>
      <c r="E7" s="297">
        <v>471.36666666666662</v>
      </c>
      <c r="F7" s="297">
        <v>482</v>
      </c>
      <c r="G7" s="297">
        <v>487.39999999999992</v>
      </c>
      <c r="H7" s="297">
        <v>487.59999999999997</v>
      </c>
      <c r="I7" s="297">
        <v>483.66666666666669</v>
      </c>
      <c r="J7" s="297">
        <v>476.56666666666661</v>
      </c>
      <c r="K7" s="297">
        <v>466.93333333333339</v>
      </c>
      <c r="L7" s="297">
        <v>455.2</v>
      </c>
      <c r="M7" s="297">
        <v>442.33333333333331</v>
      </c>
      <c r="N7" s="297">
        <v>429.86666666666662</v>
      </c>
      <c r="O7" s="297">
        <v>417.76666666666671</v>
      </c>
      <c r="P7" s="297">
        <v>406.86666666666662</v>
      </c>
      <c r="Q7" s="297">
        <v>397.66666666666669</v>
      </c>
      <c r="R7" s="297">
        <v>390.8</v>
      </c>
      <c r="S7" s="297">
        <v>386.86666666666662</v>
      </c>
      <c r="T7" s="297">
        <v>387.0333333333333</v>
      </c>
      <c r="U7" s="297">
        <v>392.33333333333331</v>
      </c>
      <c r="V7" s="297">
        <v>403.8</v>
      </c>
      <c r="W7" s="297">
        <v>423.33333333333331</v>
      </c>
      <c r="X7" s="297">
        <v>452.26666666666671</v>
      </c>
      <c r="Y7" s="297">
        <v>492.89999999999992</v>
      </c>
      <c r="Z7" s="297">
        <v>548.4</v>
      </c>
    </row>
    <row r="8" spans="1:28">
      <c r="A8" s="92" t="s">
        <v>482</v>
      </c>
      <c r="B8" s="297">
        <v>13</v>
      </c>
      <c r="C8" s="297">
        <v>12.866666666666667</v>
      </c>
      <c r="D8" s="297">
        <v>12.733333333333334</v>
      </c>
      <c r="E8" s="297">
        <v>12.533333333333333</v>
      </c>
      <c r="F8" s="297">
        <v>12.333333333333334</v>
      </c>
      <c r="G8" s="297">
        <v>12.066666666666668</v>
      </c>
      <c r="H8" s="297">
        <v>11.866666666666667</v>
      </c>
      <c r="I8" s="297">
        <v>11.666666666666666</v>
      </c>
      <c r="J8" s="297">
        <v>11.466666666666667</v>
      </c>
      <c r="K8" s="297">
        <v>11.166666666666666</v>
      </c>
      <c r="L8" s="297">
        <v>10.799999999999999</v>
      </c>
      <c r="M8" s="297">
        <v>10.466666666666667</v>
      </c>
      <c r="N8" s="297">
        <v>10.133333333333333</v>
      </c>
      <c r="O8" s="297">
        <v>9.7999999999999989</v>
      </c>
      <c r="P8" s="297">
        <v>9.5666666666666664</v>
      </c>
      <c r="Q8" s="297">
        <v>9.3333333333333339</v>
      </c>
      <c r="R8" s="297">
        <v>9.2000000000000011</v>
      </c>
      <c r="S8" s="297">
        <v>9.0666666666666664</v>
      </c>
      <c r="T8" s="297">
        <v>9</v>
      </c>
      <c r="U8" s="297">
        <v>8.9333333333333336</v>
      </c>
      <c r="V8" s="297">
        <v>8.9333333333333336</v>
      </c>
      <c r="W8" s="297">
        <v>9.0333333333333332</v>
      </c>
      <c r="X8" s="297">
        <v>9.2000000000000011</v>
      </c>
      <c r="Y8" s="297">
        <v>9.4</v>
      </c>
      <c r="Z8" s="297">
        <v>9.6666666666666661</v>
      </c>
    </row>
    <row r="9" spans="1:28">
      <c r="A9" s="92" t="s">
        <v>11</v>
      </c>
      <c r="B9" s="297">
        <v>12</v>
      </c>
      <c r="C9" s="297">
        <v>11.933333333333332</v>
      </c>
      <c r="D9" s="297">
        <v>11.799999999999999</v>
      </c>
      <c r="E9" s="297">
        <v>11.766666666666666</v>
      </c>
      <c r="F9" s="297">
        <v>11.700000000000001</v>
      </c>
      <c r="G9" s="297">
        <v>11.666666666666666</v>
      </c>
      <c r="H9" s="297">
        <v>11.633333333333333</v>
      </c>
      <c r="I9" s="297">
        <v>11.666666666666666</v>
      </c>
      <c r="J9" s="297">
        <v>11.766666666666666</v>
      </c>
      <c r="K9" s="297">
        <v>11.9</v>
      </c>
      <c r="L9" s="297">
        <v>12.066666666666668</v>
      </c>
      <c r="M9" s="297">
        <v>12.333333333333334</v>
      </c>
      <c r="N9" s="297">
        <v>12.633333333333333</v>
      </c>
      <c r="O9" s="297">
        <v>12.9</v>
      </c>
      <c r="P9" s="297">
        <v>13.133333333333333</v>
      </c>
      <c r="Q9" s="297">
        <v>13.4</v>
      </c>
      <c r="R9" s="297">
        <v>13.633333333333333</v>
      </c>
      <c r="S9" s="297">
        <v>13.666666666666666</v>
      </c>
      <c r="T9" s="297">
        <v>13.666666666666666</v>
      </c>
      <c r="U9" s="297">
        <v>13.633333333333333</v>
      </c>
      <c r="V9" s="297">
        <v>13.533333333333333</v>
      </c>
      <c r="W9" s="297">
        <v>13.4</v>
      </c>
      <c r="X9" s="297">
        <v>13.299999999999999</v>
      </c>
      <c r="Y9" s="297">
        <v>13.199999999999998</v>
      </c>
      <c r="Z9" s="297">
        <v>13.166666666666666</v>
      </c>
    </row>
    <row r="10" spans="1:28">
      <c r="A10" s="92" t="s">
        <v>10</v>
      </c>
      <c r="B10" s="297">
        <v>60.333333333333336</v>
      </c>
      <c r="C10" s="297">
        <v>61.56666666666667</v>
      </c>
      <c r="D10" s="297">
        <v>61.866666666666667</v>
      </c>
      <c r="E10" s="297">
        <v>61.29999999999999</v>
      </c>
      <c r="F10" s="297">
        <v>60.066666666666663</v>
      </c>
      <c r="G10" s="297">
        <v>58.233333333333341</v>
      </c>
      <c r="H10" s="297">
        <v>56</v>
      </c>
      <c r="I10" s="297">
        <v>53.4</v>
      </c>
      <c r="J10" s="297">
        <v>50.633333333333333</v>
      </c>
      <c r="K10" s="297">
        <v>47.833333333333336</v>
      </c>
      <c r="L10" s="297">
        <v>45.066666666666663</v>
      </c>
      <c r="M10" s="297">
        <v>42.366666666666667</v>
      </c>
      <c r="N10" s="297">
        <v>39.866666666666667</v>
      </c>
      <c r="O10" s="297">
        <v>37.699999999999996</v>
      </c>
      <c r="P10" s="297">
        <v>35.9</v>
      </c>
      <c r="Q10" s="297">
        <v>34.6</v>
      </c>
      <c r="R10" s="297">
        <v>33.93333333333333</v>
      </c>
      <c r="S10" s="297">
        <v>34</v>
      </c>
      <c r="T10" s="297">
        <v>34.866666666666667</v>
      </c>
      <c r="U10" s="297">
        <v>36.666666666666664</v>
      </c>
      <c r="V10" s="297">
        <v>39.666666666666664</v>
      </c>
      <c r="W10" s="297">
        <v>44.066666666666663</v>
      </c>
      <c r="X10" s="297">
        <v>50.466666666666669</v>
      </c>
      <c r="Y10" s="297">
        <v>59.466666666666661</v>
      </c>
      <c r="Z10" s="297">
        <v>72.5</v>
      </c>
    </row>
    <row r="11" spans="1:28">
      <c r="A11" s="92" t="s">
        <v>9</v>
      </c>
      <c r="B11" s="297">
        <v>166</v>
      </c>
      <c r="C11" s="297">
        <v>165.76666666666668</v>
      </c>
      <c r="D11" s="297">
        <v>164</v>
      </c>
      <c r="E11" s="297">
        <v>160.5</v>
      </c>
      <c r="F11" s="297">
        <v>155.56666666666669</v>
      </c>
      <c r="G11" s="297">
        <v>149.5</v>
      </c>
      <c r="H11" s="297">
        <v>142.26666666666668</v>
      </c>
      <c r="I11" s="297">
        <v>134</v>
      </c>
      <c r="J11" s="297">
        <v>125.26666666666665</v>
      </c>
      <c r="K11" s="297">
        <v>116.2</v>
      </c>
      <c r="L11" s="297">
        <v>107.03333333333335</v>
      </c>
      <c r="M11" s="297">
        <v>98.066666666666663</v>
      </c>
      <c r="N11" s="297">
        <v>89.833333333333329</v>
      </c>
      <c r="O11" s="297">
        <v>82.399999999999991</v>
      </c>
      <c r="P11" s="297">
        <v>75.933333333333323</v>
      </c>
      <c r="Q11" s="297">
        <v>70.466666666666654</v>
      </c>
      <c r="R11" s="297">
        <v>66.066666666666663</v>
      </c>
      <c r="S11" s="297">
        <v>62.766666666666659</v>
      </c>
      <c r="T11" s="297">
        <v>60.733333333333327</v>
      </c>
      <c r="U11" s="297">
        <v>60.300000000000004</v>
      </c>
      <c r="V11" s="297">
        <v>61.6</v>
      </c>
      <c r="W11" s="297">
        <v>65</v>
      </c>
      <c r="X11" s="297">
        <v>70.766666666666666</v>
      </c>
      <c r="Y11" s="297">
        <v>79.63333333333334</v>
      </c>
      <c r="Z11" s="297">
        <v>92.7</v>
      </c>
    </row>
    <row r="12" spans="1:28">
      <c r="A12" s="92" t="s">
        <v>8</v>
      </c>
      <c r="B12" s="297">
        <v>4.8</v>
      </c>
      <c r="C12" s="297">
        <v>4.8</v>
      </c>
      <c r="D12" s="297">
        <v>4.8</v>
      </c>
      <c r="E12" s="297">
        <v>4.8</v>
      </c>
      <c r="F12" s="297">
        <v>4.8</v>
      </c>
      <c r="G12" s="297">
        <v>4.6333333333333337</v>
      </c>
      <c r="H12" s="297">
        <v>4.3999999999999995</v>
      </c>
      <c r="I12" s="297">
        <v>4.1333333333333329</v>
      </c>
      <c r="J12" s="297">
        <v>3.8000000000000003</v>
      </c>
      <c r="K12" s="297">
        <v>3.4666666666666668</v>
      </c>
      <c r="L12" s="297">
        <v>3.1</v>
      </c>
      <c r="M12" s="297">
        <v>2.8000000000000003</v>
      </c>
      <c r="N12" s="297">
        <v>2.5666666666666669</v>
      </c>
      <c r="O12" s="297">
        <v>2.3333333333333335</v>
      </c>
      <c r="P12" s="297">
        <v>2.1333333333333333</v>
      </c>
      <c r="Q12" s="297">
        <v>2</v>
      </c>
      <c r="R12" s="297">
        <v>1.8333333333333333</v>
      </c>
      <c r="S12" s="297">
        <v>1.7333333333333334</v>
      </c>
      <c r="T12" s="297">
        <v>1.6000000000000003</v>
      </c>
      <c r="U12" s="297">
        <v>1.5666666666666664</v>
      </c>
      <c r="V12" s="297">
        <v>1.5333333333333332</v>
      </c>
      <c r="W12" s="297">
        <v>1.5666666666666667</v>
      </c>
      <c r="X12" s="297">
        <v>1.6666666666666667</v>
      </c>
      <c r="Y12" s="297">
        <v>1.7333333333333332</v>
      </c>
      <c r="Z12" s="297">
        <v>1.9000000000000001</v>
      </c>
    </row>
    <row r="13" spans="1:28">
      <c r="A13" s="92" t="s">
        <v>6</v>
      </c>
      <c r="B13" s="297">
        <v>137.93333333333331</v>
      </c>
      <c r="C13" s="297">
        <v>146.76666666666665</v>
      </c>
      <c r="D13" s="297">
        <v>154.76666666666668</v>
      </c>
      <c r="E13" s="297">
        <v>161.60000000000002</v>
      </c>
      <c r="F13" s="297">
        <v>167</v>
      </c>
      <c r="G13" s="297">
        <v>170.63333333333333</v>
      </c>
      <c r="H13" s="297">
        <v>172.46666666666667</v>
      </c>
      <c r="I13" s="297">
        <v>172.96666666666667</v>
      </c>
      <c r="J13" s="297">
        <v>172.86666666666667</v>
      </c>
      <c r="K13" s="297">
        <v>172.4666666666667</v>
      </c>
      <c r="L13" s="297">
        <v>171.4</v>
      </c>
      <c r="M13" s="297">
        <v>169.4</v>
      </c>
      <c r="N13" s="297">
        <v>166.46666666666667</v>
      </c>
      <c r="O13" s="297">
        <v>162.66666666666666</v>
      </c>
      <c r="P13" s="297">
        <v>158.13333333333333</v>
      </c>
      <c r="Q13" s="297">
        <v>153.73333333333335</v>
      </c>
      <c r="R13" s="297">
        <v>150.13333333333333</v>
      </c>
      <c r="S13" s="297">
        <v>147.70000000000002</v>
      </c>
      <c r="T13" s="297">
        <v>146.4</v>
      </c>
      <c r="U13" s="297">
        <v>146.23333333333332</v>
      </c>
      <c r="V13" s="297">
        <v>147.46666666666667</v>
      </c>
      <c r="W13" s="297">
        <v>150.16666666666666</v>
      </c>
      <c r="X13" s="297">
        <v>154.73333333333335</v>
      </c>
      <c r="Y13" s="297">
        <v>161.4</v>
      </c>
      <c r="Z13" s="297">
        <v>170.73333333333335</v>
      </c>
    </row>
    <row r="14" spans="1:28">
      <c r="A14" s="92" t="s">
        <v>17</v>
      </c>
      <c r="B14" s="297">
        <v>6.8</v>
      </c>
      <c r="C14" s="297">
        <v>6.8</v>
      </c>
      <c r="D14" s="297">
        <v>6.8</v>
      </c>
      <c r="E14" s="297">
        <v>6.7666666666666666</v>
      </c>
      <c r="F14" s="297">
        <v>6.7333333333333343</v>
      </c>
      <c r="G14" s="297">
        <v>6.7333333333333334</v>
      </c>
      <c r="H14" s="297">
        <v>6.833333333333333</v>
      </c>
      <c r="I14" s="297">
        <v>6.9666666666666659</v>
      </c>
      <c r="J14" s="297">
        <v>7.1333333333333329</v>
      </c>
      <c r="K14" s="297">
        <v>7.4666666666666659</v>
      </c>
      <c r="L14" s="297">
        <v>7.7333333333333343</v>
      </c>
      <c r="M14" s="297">
        <v>8.1333333333333329</v>
      </c>
      <c r="N14" s="297">
        <v>8.6</v>
      </c>
      <c r="O14" s="297">
        <v>9.1</v>
      </c>
      <c r="P14" s="297">
        <v>9.6</v>
      </c>
      <c r="Q14" s="297">
        <v>10.1</v>
      </c>
      <c r="R14" s="297">
        <v>10.6</v>
      </c>
      <c r="S14" s="297">
        <v>11.233333333333334</v>
      </c>
      <c r="T14" s="297">
        <v>11.866666666666667</v>
      </c>
      <c r="U14" s="297">
        <v>12.533333333333333</v>
      </c>
      <c r="V14" s="297">
        <v>13.266666666666666</v>
      </c>
      <c r="W14" s="297">
        <v>14.133333333333333</v>
      </c>
      <c r="X14" s="297">
        <v>14.866666666666667</v>
      </c>
      <c r="Y14" s="297">
        <v>15.333333333333334</v>
      </c>
      <c r="Z14" s="297">
        <v>15.633333333333333</v>
      </c>
    </row>
    <row r="15" spans="1:28">
      <c r="A15" s="92" t="s">
        <v>4</v>
      </c>
      <c r="B15" s="297">
        <v>0.39999999999999997</v>
      </c>
      <c r="C15" s="297">
        <v>0.39999999999999997</v>
      </c>
      <c r="D15" s="297">
        <v>0.39999999999999997</v>
      </c>
      <c r="E15" s="297">
        <v>0.39999999999999997</v>
      </c>
      <c r="F15" s="297">
        <v>0.39999999999999997</v>
      </c>
      <c r="G15" s="297">
        <v>0.39999999999999997</v>
      </c>
      <c r="H15" s="297">
        <v>0.46666666666666662</v>
      </c>
      <c r="I15" s="297">
        <v>0.46666666666666673</v>
      </c>
      <c r="J15" s="297">
        <v>0.46666666666666673</v>
      </c>
      <c r="K15" s="297">
        <v>0.46666666666666673</v>
      </c>
      <c r="L15" s="297">
        <v>0.46666666666666662</v>
      </c>
      <c r="M15" s="297">
        <v>0.46666666666666662</v>
      </c>
      <c r="N15" s="297">
        <v>0.53333333333333333</v>
      </c>
      <c r="O15" s="297">
        <v>0.53333333333333333</v>
      </c>
      <c r="P15" s="297">
        <v>0.53333333333333333</v>
      </c>
      <c r="Q15" s="297">
        <v>0.56666666666666676</v>
      </c>
      <c r="R15" s="297">
        <v>0.6</v>
      </c>
      <c r="S15" s="297">
        <v>0.6</v>
      </c>
      <c r="T15" s="297">
        <v>0.6</v>
      </c>
      <c r="U15" s="297">
        <v>0.6</v>
      </c>
      <c r="V15" s="297">
        <v>0.6</v>
      </c>
      <c r="W15" s="297">
        <v>0.6</v>
      </c>
      <c r="X15" s="297">
        <v>0.6333333333333333</v>
      </c>
      <c r="Y15" s="297">
        <v>0.6333333333333333</v>
      </c>
      <c r="Z15" s="297">
        <v>0.6333333333333333</v>
      </c>
    </row>
    <row r="16" spans="1:28">
      <c r="A16" s="92" t="s">
        <v>3</v>
      </c>
      <c r="B16" s="297">
        <v>386.66666666666669</v>
      </c>
      <c r="C16" s="297">
        <v>382.33333333333331</v>
      </c>
      <c r="D16" s="297">
        <v>379.16666666666669</v>
      </c>
      <c r="E16" s="297">
        <v>378.59999999999997</v>
      </c>
      <c r="F16" s="297">
        <v>382</v>
      </c>
      <c r="G16" s="297">
        <v>390.59999999999997</v>
      </c>
      <c r="H16" s="297">
        <v>404.66666666666669</v>
      </c>
      <c r="I16" s="297">
        <v>422.4666666666667</v>
      </c>
      <c r="J16" s="297">
        <v>444.10000000000008</v>
      </c>
      <c r="K16" s="297">
        <v>464.06666666666661</v>
      </c>
      <c r="L16" s="297">
        <v>477.73333333333335</v>
      </c>
      <c r="M16" s="297">
        <v>487.66666666666669</v>
      </c>
      <c r="N16" s="297">
        <v>494.39999999999992</v>
      </c>
      <c r="O16" s="297">
        <v>495.2</v>
      </c>
      <c r="P16" s="297">
        <v>497.4666666666667</v>
      </c>
      <c r="Q16" s="297">
        <v>505.06666666666661</v>
      </c>
      <c r="R16" s="297">
        <v>508.0333333333333</v>
      </c>
      <c r="S16" s="297">
        <v>502.73333333333329</v>
      </c>
      <c r="T16" s="297">
        <v>494.93333333333334</v>
      </c>
      <c r="U16" s="297">
        <v>489.5333333333333</v>
      </c>
      <c r="V16" s="297">
        <v>490.06666666666666</v>
      </c>
      <c r="W16" s="297">
        <v>498.33333333333331</v>
      </c>
      <c r="X16" s="297">
        <v>506.2</v>
      </c>
      <c r="Y16" s="297">
        <v>507.26666666666671</v>
      </c>
      <c r="Z16" s="297">
        <v>504.66666666666669</v>
      </c>
    </row>
    <row r="17" spans="1:26">
      <c r="A17" s="92" t="s">
        <v>32</v>
      </c>
      <c r="B17" s="297">
        <v>190.06666666666669</v>
      </c>
      <c r="C17" s="297">
        <v>199.26666666666665</v>
      </c>
      <c r="D17" s="297">
        <v>208.63333333333333</v>
      </c>
      <c r="E17" s="297">
        <v>217.76666666666665</v>
      </c>
      <c r="F17" s="297">
        <v>226.33333333333334</v>
      </c>
      <c r="G17" s="297">
        <v>233.73333333333335</v>
      </c>
      <c r="H17" s="297">
        <v>239</v>
      </c>
      <c r="I17" s="297">
        <v>241.76666666666665</v>
      </c>
      <c r="J17" s="297">
        <v>242.03333333333333</v>
      </c>
      <c r="K17" s="297">
        <v>240.33333333333334</v>
      </c>
      <c r="L17" s="297">
        <v>237.46666666666667</v>
      </c>
      <c r="M17" s="297">
        <v>234.4666666666667</v>
      </c>
      <c r="N17" s="297">
        <v>232.16666666666666</v>
      </c>
      <c r="O17" s="297">
        <v>231.5333333333333</v>
      </c>
      <c r="P17" s="297">
        <v>232.19999999999996</v>
      </c>
      <c r="Q17" s="297">
        <v>233.6</v>
      </c>
      <c r="R17" s="297">
        <v>236.06666666666669</v>
      </c>
      <c r="S17" s="297">
        <v>239.93333333333331</v>
      </c>
      <c r="T17" s="297">
        <v>245.26666666666668</v>
      </c>
      <c r="U17" s="297">
        <v>252.46666666666667</v>
      </c>
      <c r="V17" s="297">
        <v>262.66666666666669</v>
      </c>
      <c r="W17" s="297">
        <v>276.56666666666666</v>
      </c>
      <c r="X17" s="297">
        <v>294.8</v>
      </c>
      <c r="Y17" s="297">
        <v>318</v>
      </c>
      <c r="Z17" s="297">
        <v>347.73333333333335</v>
      </c>
    </row>
    <row r="18" spans="1:26">
      <c r="A18" s="92" t="s">
        <v>1</v>
      </c>
      <c r="B18" s="297">
        <v>104.39999999999999</v>
      </c>
      <c r="C18" s="297">
        <v>110.26666666666667</v>
      </c>
      <c r="D18" s="297">
        <v>115.46666666666665</v>
      </c>
      <c r="E18" s="297">
        <v>119.86666666666667</v>
      </c>
      <c r="F18" s="297">
        <v>123.33333333333333</v>
      </c>
      <c r="G18" s="297">
        <v>125.86666666666667</v>
      </c>
      <c r="H18" s="297">
        <v>127.2</v>
      </c>
      <c r="I18" s="297">
        <v>127.46666666666665</v>
      </c>
      <c r="J18" s="297">
        <v>126.46666666666665</v>
      </c>
      <c r="K18" s="297">
        <v>124.5</v>
      </c>
      <c r="L18" s="297">
        <v>121.73333333333333</v>
      </c>
      <c r="M18" s="297">
        <v>118.39999999999999</v>
      </c>
      <c r="N18" s="297">
        <v>114.66666666666667</v>
      </c>
      <c r="O18" s="297">
        <v>110.86666666666667</v>
      </c>
      <c r="P18" s="297">
        <v>107.06666666666666</v>
      </c>
      <c r="Q18" s="297">
        <v>103.8</v>
      </c>
      <c r="R18" s="297">
        <v>101.3</v>
      </c>
      <c r="S18" s="297">
        <v>99.933333333333323</v>
      </c>
      <c r="T18" s="297">
        <v>99.666666666666671</v>
      </c>
      <c r="U18" s="297">
        <v>100.7</v>
      </c>
      <c r="V18" s="297">
        <v>103.13333333333333</v>
      </c>
      <c r="W18" s="297">
        <v>107.2</v>
      </c>
      <c r="X18" s="297">
        <v>113.43333333333334</v>
      </c>
      <c r="Y18" s="297">
        <v>122.53333333333335</v>
      </c>
      <c r="Z18" s="297">
        <v>135.26666666666668</v>
      </c>
    </row>
    <row r="19" spans="1:26">
      <c r="A19" s="92" t="s">
        <v>23</v>
      </c>
      <c r="B19" s="297">
        <v>103.83333333333333</v>
      </c>
      <c r="C19" s="297">
        <v>107.43333333333334</v>
      </c>
      <c r="D19" s="297">
        <v>109.43333333333332</v>
      </c>
      <c r="E19" s="297">
        <v>109.66666666666667</v>
      </c>
      <c r="F19" s="297">
        <v>107.86666666666667</v>
      </c>
      <c r="G19" s="297">
        <v>104.2</v>
      </c>
      <c r="H19" s="297">
        <v>99.2</v>
      </c>
      <c r="I19" s="297">
        <v>93.566666666666677</v>
      </c>
      <c r="J19" s="297">
        <v>87.733333333333334</v>
      </c>
      <c r="K19" s="297">
        <v>82.13333333333334</v>
      </c>
      <c r="L19" s="297">
        <v>77.2</v>
      </c>
      <c r="M19" s="297">
        <v>73</v>
      </c>
      <c r="N19" s="297">
        <v>69.266666666666666</v>
      </c>
      <c r="O19" s="297">
        <v>65.63333333333334</v>
      </c>
      <c r="P19" s="297">
        <v>61.933333333333337</v>
      </c>
      <c r="Q19" s="297">
        <v>58.133333333333326</v>
      </c>
      <c r="R19" s="297">
        <v>54.533333333333331</v>
      </c>
      <c r="S19" s="297">
        <v>51.233333333333327</v>
      </c>
      <c r="T19" s="297">
        <v>48.666666666666664</v>
      </c>
      <c r="U19" s="297">
        <v>47.133333333333333</v>
      </c>
      <c r="V19" s="297">
        <v>47</v>
      </c>
      <c r="W19" s="297">
        <v>48.199999999999996</v>
      </c>
      <c r="X19" s="297">
        <v>50.933333333333337</v>
      </c>
      <c r="Y19" s="297">
        <v>55.266666666666673</v>
      </c>
      <c r="Z19" s="297">
        <v>61.666666666666664</v>
      </c>
    </row>
    <row r="21" spans="1:26">
      <c r="A21" s="136" t="s">
        <v>18</v>
      </c>
    </row>
    <row r="22" spans="1:26">
      <c r="A22" s="17" t="s">
        <v>3256</v>
      </c>
    </row>
  </sheetData>
  <conditionalFormatting sqref="B4:Z19">
    <cfRule type="expression" dxfId="17" priority="1" stopIfTrue="1">
      <formula>ISNA(ACTIVECELL)</formula>
    </cfRule>
  </conditionalFormatting>
  <hyperlinks>
    <hyperlink ref="AB3" location="Content!A1" display="Back to content page" xr:uid="{9B041C75-52C6-421B-9B27-7A9B1A67CB04}"/>
  </hyperlinks>
  <pageMargins left="0.7" right="0.7" top="0.75" bottom="0.75" header="0.3" footer="0.3"/>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7D73D-EE42-411B-8783-0DE9FE32504A}">
  <dimension ref="A1:AB22"/>
  <sheetViews>
    <sheetView topLeftCell="J1" workbookViewId="0">
      <selection activeCell="A26" sqref="A26:XFD43"/>
    </sheetView>
  </sheetViews>
  <sheetFormatPr defaultRowHeight="14.5"/>
  <cols>
    <col min="1" max="1" width="23.7265625" customWidth="1"/>
  </cols>
  <sheetData>
    <row r="1" spans="1:28">
      <c r="A1" s="35" t="s">
        <v>3232</v>
      </c>
    </row>
    <row r="3" spans="1:28">
      <c r="A3" s="215" t="s">
        <v>2519</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V3" s="3">
        <v>2020</v>
      </c>
      <c r="W3" s="3">
        <v>2021</v>
      </c>
      <c r="X3" s="3">
        <v>2022</v>
      </c>
      <c r="Y3" s="3">
        <v>2023</v>
      </c>
      <c r="Z3" s="3">
        <v>2024</v>
      </c>
      <c r="AB3" s="1" t="s">
        <v>528</v>
      </c>
    </row>
    <row r="4" spans="1:28">
      <c r="A4" s="92" t="s">
        <v>13</v>
      </c>
      <c r="B4" s="297">
        <v>2.4333333333333336</v>
      </c>
      <c r="C4" s="297">
        <v>2.5666666666666669</v>
      </c>
      <c r="D4" s="297">
        <v>2.7000000000000006</v>
      </c>
      <c r="E4" s="297">
        <v>2.7999999999999994</v>
      </c>
      <c r="F4" s="297">
        <v>2.9</v>
      </c>
      <c r="G4" s="297">
        <v>3</v>
      </c>
      <c r="H4" s="297">
        <v>3.1</v>
      </c>
      <c r="I4" s="297">
        <v>3.1</v>
      </c>
      <c r="J4" s="297">
        <v>3.1333333333333333</v>
      </c>
      <c r="K4" s="297">
        <v>3.1333333333333333</v>
      </c>
      <c r="L4" s="297">
        <v>3.1333333333333333</v>
      </c>
      <c r="M4" s="297">
        <v>3.1333333333333333</v>
      </c>
      <c r="N4" s="297">
        <v>3.1</v>
      </c>
      <c r="O4" s="297">
        <v>3.1</v>
      </c>
      <c r="P4" s="297">
        <v>3.1</v>
      </c>
      <c r="Q4" s="297">
        <v>3.1</v>
      </c>
      <c r="R4" s="297">
        <v>3.1333333333333333</v>
      </c>
      <c r="S4" s="297">
        <v>3.1999999999999997</v>
      </c>
      <c r="T4" s="297">
        <v>3.2333333333333329</v>
      </c>
      <c r="U4" s="297">
        <v>3.3333333333333335</v>
      </c>
      <c r="V4" s="297">
        <v>3.5</v>
      </c>
      <c r="W4" s="297">
        <v>3.6999999999999997</v>
      </c>
      <c r="X4" s="297">
        <v>3.9666666666666663</v>
      </c>
      <c r="Y4" s="297">
        <v>4.3</v>
      </c>
      <c r="Z4" s="297">
        <v>4.7333333333333334</v>
      </c>
    </row>
    <row r="5" spans="1:28">
      <c r="A5" s="92" t="s">
        <v>12</v>
      </c>
      <c r="B5" s="297">
        <v>9.8333333333333339</v>
      </c>
      <c r="C5" s="297">
        <v>9.8666666666666671</v>
      </c>
      <c r="D5" s="297">
        <v>9.9333333333333318</v>
      </c>
      <c r="E5" s="297">
        <v>9.9666666666666668</v>
      </c>
      <c r="F5" s="297">
        <v>10.033333333333333</v>
      </c>
      <c r="G5" s="297">
        <v>10.1</v>
      </c>
      <c r="H5" s="297">
        <v>10.166666666666666</v>
      </c>
      <c r="I5" s="297">
        <v>10.233333333333333</v>
      </c>
      <c r="J5" s="297">
        <v>10.266666666666667</v>
      </c>
      <c r="K5" s="297">
        <v>10.333333333333334</v>
      </c>
      <c r="L5" s="297">
        <v>10.433333333333334</v>
      </c>
      <c r="M5" s="297">
        <v>10.5</v>
      </c>
      <c r="N5" s="297">
        <v>10.6</v>
      </c>
      <c r="O5" s="297">
        <v>10.699999999999998</v>
      </c>
      <c r="P5" s="297">
        <v>10.699999999999998</v>
      </c>
      <c r="Q5" s="297">
        <v>10.799999999999999</v>
      </c>
      <c r="R5" s="297">
        <v>10.799999999999999</v>
      </c>
      <c r="S5" s="297">
        <v>10.800000000000002</v>
      </c>
      <c r="T5" s="297">
        <v>10.800000000000002</v>
      </c>
      <c r="U5" s="297">
        <v>10.800000000000002</v>
      </c>
      <c r="V5" s="297">
        <v>10.899999999999999</v>
      </c>
      <c r="W5" s="297">
        <v>11</v>
      </c>
      <c r="X5" s="297">
        <v>11.200000000000001</v>
      </c>
      <c r="Y5" s="297">
        <v>11.333333333333334</v>
      </c>
      <c r="Z5" s="297">
        <v>11.5</v>
      </c>
    </row>
    <row r="6" spans="1:28">
      <c r="A6" s="92" t="s">
        <v>483</v>
      </c>
      <c r="B6" s="297">
        <v>13.333333333333334</v>
      </c>
      <c r="C6" s="297">
        <v>14.200000000000001</v>
      </c>
      <c r="D6" s="297">
        <v>14.933333333333332</v>
      </c>
      <c r="E6" s="297">
        <v>15.533333333333333</v>
      </c>
      <c r="F6" s="297">
        <v>15.833333333333334</v>
      </c>
      <c r="G6" s="297">
        <v>15.833333333333334</v>
      </c>
      <c r="H6" s="297">
        <v>15.533333333333333</v>
      </c>
      <c r="I6" s="297">
        <v>15.033333333333333</v>
      </c>
      <c r="J6" s="297">
        <v>14.300000000000002</v>
      </c>
      <c r="K6" s="297">
        <v>13.466666666666667</v>
      </c>
      <c r="L6" s="297">
        <v>12.533333333333333</v>
      </c>
      <c r="M6" s="297">
        <v>11.566666666666668</v>
      </c>
      <c r="N6" s="297">
        <v>10.6</v>
      </c>
      <c r="O6" s="297">
        <v>9.6333333333333346</v>
      </c>
      <c r="P6" s="297">
        <v>8.6999999999999993</v>
      </c>
      <c r="Q6" s="297">
        <v>7.8666666666666671</v>
      </c>
      <c r="R6" s="297">
        <v>7.0999999999999988</v>
      </c>
      <c r="S6" s="297">
        <v>6.4333333333333336</v>
      </c>
      <c r="T6" s="297">
        <v>5.8</v>
      </c>
      <c r="U6" s="297">
        <v>5.333333333333333</v>
      </c>
      <c r="V6" s="297">
        <v>4.9000000000000004</v>
      </c>
      <c r="W6" s="297">
        <v>4.5666666666666673</v>
      </c>
      <c r="X6" s="297">
        <v>4.3</v>
      </c>
      <c r="Y6" s="297">
        <v>4.1000000000000005</v>
      </c>
      <c r="Z6" s="297">
        <v>3.9333333333333336</v>
      </c>
    </row>
    <row r="7" spans="1:28">
      <c r="A7" s="92" t="s">
        <v>568</v>
      </c>
      <c r="B7" s="297">
        <v>6.7</v>
      </c>
      <c r="C7" s="297">
        <v>6.833333333333333</v>
      </c>
      <c r="D7" s="297">
        <v>6.9333333333333336</v>
      </c>
      <c r="E7" s="297">
        <v>6.9333333333333336</v>
      </c>
      <c r="F7" s="297">
        <v>6.9000000000000012</v>
      </c>
      <c r="G7" s="297">
        <v>6.7666666666666666</v>
      </c>
      <c r="H7" s="297">
        <v>6.6000000000000005</v>
      </c>
      <c r="I7" s="297">
        <v>6.333333333333333</v>
      </c>
      <c r="J7" s="297">
        <v>6.1000000000000005</v>
      </c>
      <c r="K7" s="297">
        <v>5.7333333333333343</v>
      </c>
      <c r="L7" s="297">
        <v>5.3999999999999995</v>
      </c>
      <c r="M7" s="297">
        <v>5.0666666666666673</v>
      </c>
      <c r="N7" s="297">
        <v>4.7333333333333334</v>
      </c>
      <c r="O7" s="297">
        <v>4.5</v>
      </c>
      <c r="P7" s="297">
        <v>4.2</v>
      </c>
      <c r="Q7" s="297">
        <v>3.9666666666666663</v>
      </c>
      <c r="R7" s="297">
        <v>3.7666666666666671</v>
      </c>
      <c r="S7" s="297">
        <v>3.6333333333333333</v>
      </c>
      <c r="T7" s="297">
        <v>3.5333333333333332</v>
      </c>
      <c r="U7" s="297">
        <v>3.4333333333333336</v>
      </c>
      <c r="V7" s="297">
        <v>3.4333333333333336</v>
      </c>
      <c r="W7" s="297">
        <v>3.5</v>
      </c>
      <c r="X7" s="297">
        <v>3.6333333333333333</v>
      </c>
      <c r="Y7" s="297">
        <v>3.8333333333333335</v>
      </c>
      <c r="Z7" s="297">
        <v>4.2</v>
      </c>
    </row>
    <row r="8" spans="1:28">
      <c r="A8" s="92" t="s">
        <v>482</v>
      </c>
      <c r="B8" s="297">
        <v>13.033333333333333</v>
      </c>
      <c r="C8" s="297">
        <v>12.9</v>
      </c>
      <c r="D8" s="297">
        <v>12.700000000000001</v>
      </c>
      <c r="E8" s="297">
        <v>12.5</v>
      </c>
      <c r="F8" s="297">
        <v>12.300000000000002</v>
      </c>
      <c r="G8" s="297">
        <v>12.033333333333333</v>
      </c>
      <c r="H8" s="297">
        <v>11.766666666666666</v>
      </c>
      <c r="I8" s="297">
        <v>11.5</v>
      </c>
      <c r="J8" s="297">
        <v>11.199999999999998</v>
      </c>
      <c r="K8" s="297">
        <v>10.9</v>
      </c>
      <c r="L8" s="297">
        <v>10.666666666666666</v>
      </c>
      <c r="M8" s="297">
        <v>10.433333333333334</v>
      </c>
      <c r="N8" s="297">
        <v>10.200000000000001</v>
      </c>
      <c r="O8" s="297">
        <v>9.9666666666666668</v>
      </c>
      <c r="P8" s="297">
        <v>9.8333333333333339</v>
      </c>
      <c r="Q8" s="297">
        <v>9.6666666666666661</v>
      </c>
      <c r="R8" s="297">
        <v>9.5333333333333332</v>
      </c>
      <c r="S8" s="297">
        <v>9.4333333333333318</v>
      </c>
      <c r="T8" s="297">
        <v>9.4</v>
      </c>
      <c r="U8" s="297">
        <v>9.4</v>
      </c>
      <c r="V8" s="297">
        <v>9.4</v>
      </c>
      <c r="W8" s="297">
        <v>9.5</v>
      </c>
      <c r="X8" s="297">
        <v>9.6999999999999993</v>
      </c>
      <c r="Y8" s="297">
        <v>9.9333333333333353</v>
      </c>
      <c r="Z8" s="297">
        <v>10.233333333333334</v>
      </c>
    </row>
    <row r="9" spans="1:28">
      <c r="A9" s="92" t="s">
        <v>11</v>
      </c>
      <c r="B9" s="297">
        <v>6.8666666666666671</v>
      </c>
      <c r="C9" s="297">
        <v>6.9000000000000012</v>
      </c>
      <c r="D9" s="297">
        <v>6.9333333333333336</v>
      </c>
      <c r="E9" s="297">
        <v>6.9333333333333336</v>
      </c>
      <c r="F9" s="297">
        <v>6.9333333333333336</v>
      </c>
      <c r="G9" s="297">
        <v>6.9333333333333336</v>
      </c>
      <c r="H9" s="297">
        <v>6.9333333333333336</v>
      </c>
      <c r="I9" s="297">
        <v>6.9333333333333336</v>
      </c>
      <c r="J9" s="297">
        <v>6.9333333333333336</v>
      </c>
      <c r="K9" s="297">
        <v>6.9333333333333336</v>
      </c>
      <c r="L9" s="297">
        <v>6.9666666666666659</v>
      </c>
      <c r="M9" s="297">
        <v>7</v>
      </c>
      <c r="N9" s="297">
        <v>7.0333333333333341</v>
      </c>
      <c r="O9" s="297">
        <v>7.0666666666666664</v>
      </c>
      <c r="P9" s="297">
        <v>7.0999999999999988</v>
      </c>
      <c r="Q9" s="297">
        <v>7.166666666666667</v>
      </c>
      <c r="R9" s="297">
        <v>7.2</v>
      </c>
      <c r="S9" s="297">
        <v>7.2</v>
      </c>
      <c r="T9" s="297">
        <v>7.2333333333333334</v>
      </c>
      <c r="U9" s="297">
        <v>7.3</v>
      </c>
      <c r="V9" s="297">
        <v>7.3</v>
      </c>
      <c r="W9" s="297">
        <v>7.3</v>
      </c>
      <c r="X9" s="297">
        <v>7.4000000000000012</v>
      </c>
      <c r="Y9" s="297">
        <v>7.4333333333333336</v>
      </c>
      <c r="Z9" s="297">
        <v>7.5</v>
      </c>
    </row>
    <row r="10" spans="1:28">
      <c r="A10" s="92" t="s">
        <v>10</v>
      </c>
      <c r="B10" s="297">
        <v>3</v>
      </c>
      <c r="C10" s="297">
        <v>3</v>
      </c>
      <c r="D10" s="297">
        <v>2.9000000000000004</v>
      </c>
      <c r="E10" s="297">
        <v>2.9</v>
      </c>
      <c r="F10" s="297">
        <v>2.8000000000000003</v>
      </c>
      <c r="G10" s="297">
        <v>2.6333333333333333</v>
      </c>
      <c r="H10" s="297">
        <v>2.5</v>
      </c>
      <c r="I10" s="297">
        <v>2.3333333333333335</v>
      </c>
      <c r="J10" s="297">
        <v>2.1666666666666665</v>
      </c>
      <c r="K10" s="297">
        <v>2.0333333333333332</v>
      </c>
      <c r="L10" s="297">
        <v>1.8666666666666665</v>
      </c>
      <c r="M10" s="297">
        <v>1.7</v>
      </c>
      <c r="N10" s="297">
        <v>1.5999999999999999</v>
      </c>
      <c r="O10" s="297">
        <v>1.5</v>
      </c>
      <c r="P10" s="297">
        <v>1.4000000000000001</v>
      </c>
      <c r="Q10" s="297">
        <v>1.3</v>
      </c>
      <c r="R10" s="297">
        <v>1.2999999999999998</v>
      </c>
      <c r="S10" s="297">
        <v>1.2999999999999998</v>
      </c>
      <c r="T10" s="297">
        <v>1.3</v>
      </c>
      <c r="U10" s="297">
        <v>1.3</v>
      </c>
      <c r="V10" s="297">
        <v>1.4000000000000001</v>
      </c>
      <c r="W10" s="297">
        <v>1.5</v>
      </c>
      <c r="X10" s="297">
        <v>1.7000000000000002</v>
      </c>
      <c r="Y10" s="297">
        <v>1.9333333333333336</v>
      </c>
      <c r="Z10" s="297">
        <v>2.3333333333333335</v>
      </c>
    </row>
    <row r="11" spans="1:28">
      <c r="A11" s="92" t="s">
        <v>9</v>
      </c>
      <c r="B11" s="297">
        <v>12.033333333333333</v>
      </c>
      <c r="C11" s="297">
        <v>11.766666666666666</v>
      </c>
      <c r="D11" s="297">
        <v>11.4</v>
      </c>
      <c r="E11" s="297">
        <v>10.9</v>
      </c>
      <c r="F11" s="297">
        <v>10.3</v>
      </c>
      <c r="G11" s="297">
        <v>9.6</v>
      </c>
      <c r="H11" s="297">
        <v>8.8333333333333339</v>
      </c>
      <c r="I11" s="297">
        <v>8.0333333333333332</v>
      </c>
      <c r="J11" s="297">
        <v>7.3</v>
      </c>
      <c r="K11" s="297">
        <v>6.5666666666666664</v>
      </c>
      <c r="L11" s="297">
        <v>5.8999999999999995</v>
      </c>
      <c r="M11" s="297">
        <v>5.333333333333333</v>
      </c>
      <c r="N11" s="297">
        <v>4.833333333333333</v>
      </c>
      <c r="O11" s="297">
        <v>4.4000000000000004</v>
      </c>
      <c r="P11" s="297">
        <v>4</v>
      </c>
      <c r="Q11" s="297">
        <v>3.6999999999999997</v>
      </c>
      <c r="R11" s="297">
        <v>3.4666666666666668</v>
      </c>
      <c r="S11" s="297">
        <v>3.2666666666666671</v>
      </c>
      <c r="T11" s="297">
        <v>3.1666666666666665</v>
      </c>
      <c r="U11" s="297">
        <v>3.1</v>
      </c>
      <c r="V11" s="297">
        <v>3.1333333333333333</v>
      </c>
      <c r="W11" s="297">
        <v>3.2666666666666671</v>
      </c>
      <c r="X11" s="297">
        <v>3.5333333333333332</v>
      </c>
      <c r="Y11" s="297">
        <v>3.9</v>
      </c>
      <c r="Z11" s="297">
        <v>4.4333333333333336</v>
      </c>
    </row>
    <row r="12" spans="1:28">
      <c r="A12" s="92" t="s">
        <v>8</v>
      </c>
      <c r="B12" s="297">
        <v>7.2333333333333334</v>
      </c>
      <c r="C12" s="297">
        <v>7.4000000000000012</v>
      </c>
      <c r="D12" s="297">
        <v>7.5</v>
      </c>
      <c r="E12" s="297">
        <v>7.5</v>
      </c>
      <c r="F12" s="297">
        <v>7.5</v>
      </c>
      <c r="G12" s="297">
        <v>7.4000000000000012</v>
      </c>
      <c r="H12" s="297">
        <v>7.2</v>
      </c>
      <c r="I12" s="297">
        <v>6.9000000000000012</v>
      </c>
      <c r="J12" s="297">
        <v>6.5666666666666664</v>
      </c>
      <c r="K12" s="297">
        <v>6.1999999999999993</v>
      </c>
      <c r="L12" s="297">
        <v>5.8</v>
      </c>
      <c r="M12" s="297">
        <v>5.4333333333333327</v>
      </c>
      <c r="N12" s="297">
        <v>5.1333333333333329</v>
      </c>
      <c r="O12" s="297">
        <v>4.8</v>
      </c>
      <c r="P12" s="297">
        <v>4.5</v>
      </c>
      <c r="Q12" s="297">
        <v>4.2333333333333334</v>
      </c>
      <c r="R12" s="297">
        <v>4.0333333333333332</v>
      </c>
      <c r="S12" s="297">
        <v>3.9</v>
      </c>
      <c r="T12" s="297">
        <v>3.7999999999999994</v>
      </c>
      <c r="U12" s="297">
        <v>3.7333333333333329</v>
      </c>
      <c r="V12" s="297">
        <v>3.7666666666666671</v>
      </c>
      <c r="W12" s="297">
        <v>3.8666666666666667</v>
      </c>
      <c r="X12" s="297">
        <v>4.0666666666666664</v>
      </c>
      <c r="Y12" s="297">
        <v>4.3666666666666663</v>
      </c>
      <c r="Z12" s="297">
        <v>4.7666666666666666</v>
      </c>
    </row>
    <row r="13" spans="1:28">
      <c r="A13" s="92" t="s">
        <v>6</v>
      </c>
      <c r="B13" s="297">
        <v>6.4666666666666659</v>
      </c>
      <c r="C13" s="297">
        <v>6.7333333333333334</v>
      </c>
      <c r="D13" s="297">
        <v>6.9333333333333336</v>
      </c>
      <c r="E13" s="297">
        <v>7.0999999999999988</v>
      </c>
      <c r="F13" s="297">
        <v>7.2</v>
      </c>
      <c r="G13" s="297">
        <v>7.2</v>
      </c>
      <c r="H13" s="297">
        <v>7.1333333333333329</v>
      </c>
      <c r="I13" s="297">
        <v>7</v>
      </c>
      <c r="J13" s="297">
        <v>6.833333333333333</v>
      </c>
      <c r="K13" s="297">
        <v>6.5666666666666664</v>
      </c>
      <c r="L13" s="297">
        <v>6.3</v>
      </c>
      <c r="M13" s="297">
        <v>6</v>
      </c>
      <c r="N13" s="297">
        <v>5.6999999999999993</v>
      </c>
      <c r="O13" s="297">
        <v>5.3999999999999995</v>
      </c>
      <c r="P13" s="297">
        <v>5.1333333333333329</v>
      </c>
      <c r="Q13" s="297">
        <v>4.8666666666666663</v>
      </c>
      <c r="R13" s="297">
        <v>4.6333333333333337</v>
      </c>
      <c r="S13" s="297">
        <v>4.5</v>
      </c>
      <c r="T13" s="297">
        <v>4.333333333333333</v>
      </c>
      <c r="U13" s="297">
        <v>4.2333333333333334</v>
      </c>
      <c r="V13" s="297">
        <v>4.2</v>
      </c>
      <c r="W13" s="297">
        <v>4.2</v>
      </c>
      <c r="X13" s="297">
        <v>4.2</v>
      </c>
      <c r="Y13" s="297">
        <v>4.3</v>
      </c>
      <c r="Z13" s="297">
        <v>4.3999999999999995</v>
      </c>
    </row>
    <row r="14" spans="1:28">
      <c r="A14" s="92" t="s">
        <v>17</v>
      </c>
      <c r="B14" s="297">
        <v>3.9000000000000004</v>
      </c>
      <c r="C14" s="297">
        <v>3.8666666666666667</v>
      </c>
      <c r="D14" s="297">
        <v>3.8666666666666667</v>
      </c>
      <c r="E14" s="297">
        <v>3.8333333333333335</v>
      </c>
      <c r="F14" s="297">
        <v>3.8666666666666667</v>
      </c>
      <c r="G14" s="297">
        <v>3.9</v>
      </c>
      <c r="H14" s="297">
        <v>3.9333333333333336</v>
      </c>
      <c r="I14" s="297">
        <v>3.9666666666666668</v>
      </c>
      <c r="J14" s="297">
        <v>4</v>
      </c>
      <c r="K14" s="297">
        <v>4.0333333333333341</v>
      </c>
      <c r="L14" s="297">
        <v>4.1000000000000005</v>
      </c>
      <c r="M14" s="297">
        <v>4.2</v>
      </c>
      <c r="N14" s="297">
        <v>4.2666666666666666</v>
      </c>
      <c r="O14" s="297">
        <v>4.3</v>
      </c>
      <c r="P14" s="297">
        <v>4.4000000000000004</v>
      </c>
      <c r="Q14" s="297">
        <v>4.5333333333333332</v>
      </c>
      <c r="R14" s="297">
        <v>4.6333333333333329</v>
      </c>
      <c r="S14" s="297">
        <v>4.7666666666666666</v>
      </c>
      <c r="T14" s="297">
        <v>4.9000000000000004</v>
      </c>
      <c r="U14" s="297">
        <v>5.0333333333333341</v>
      </c>
      <c r="V14" s="297">
        <v>5.166666666666667</v>
      </c>
      <c r="W14" s="297">
        <v>5.333333333333333</v>
      </c>
      <c r="X14" s="297">
        <v>5.4666666666666659</v>
      </c>
      <c r="Y14" s="297">
        <v>5.6000000000000005</v>
      </c>
      <c r="Z14" s="297">
        <v>5.8</v>
      </c>
    </row>
    <row r="15" spans="1:28">
      <c r="A15" s="92" t="s">
        <v>4</v>
      </c>
      <c r="B15" s="297">
        <v>7.7333333333333334</v>
      </c>
      <c r="C15" s="297">
        <v>7.9333333333333336</v>
      </c>
      <c r="D15" s="297">
        <v>8.1666666666666661</v>
      </c>
      <c r="E15" s="297">
        <v>8.4333333333333318</v>
      </c>
      <c r="F15" s="297">
        <v>8.6333333333333329</v>
      </c>
      <c r="G15" s="297">
        <v>8.8666666666666671</v>
      </c>
      <c r="H15" s="297">
        <v>9.1</v>
      </c>
      <c r="I15" s="297">
        <v>9.2666666666666657</v>
      </c>
      <c r="J15" s="297">
        <v>9.4333333333333336</v>
      </c>
      <c r="K15" s="297">
        <v>9.6</v>
      </c>
      <c r="L15" s="297">
        <v>9.7666666666666675</v>
      </c>
      <c r="M15" s="297">
        <v>9.9333333333333318</v>
      </c>
      <c r="N15" s="297">
        <v>10.033333333333333</v>
      </c>
      <c r="O15" s="297">
        <v>10.166666666666666</v>
      </c>
      <c r="P15" s="297">
        <v>10.299999999999999</v>
      </c>
      <c r="Q15" s="297">
        <v>10.4</v>
      </c>
      <c r="R15" s="297">
        <v>10.466666666666667</v>
      </c>
      <c r="S15" s="297">
        <v>10.533333333333333</v>
      </c>
      <c r="T15" s="297">
        <v>10.600000000000001</v>
      </c>
      <c r="U15" s="297">
        <v>10.700000000000001</v>
      </c>
      <c r="V15" s="297">
        <v>10.766666666666666</v>
      </c>
      <c r="W15" s="297">
        <v>10.799999999999999</v>
      </c>
      <c r="X15" s="297">
        <v>10.866666666666667</v>
      </c>
      <c r="Y15" s="297">
        <v>10.9</v>
      </c>
      <c r="Z15" s="297">
        <v>10.9</v>
      </c>
    </row>
    <row r="16" spans="1:28">
      <c r="A16" s="92" t="s">
        <v>3</v>
      </c>
      <c r="B16" s="297">
        <v>11.299999999999999</v>
      </c>
      <c r="C16" s="297">
        <v>11.5</v>
      </c>
      <c r="D16" s="297">
        <v>11.633333333333333</v>
      </c>
      <c r="E16" s="297">
        <v>11.733333333333334</v>
      </c>
      <c r="F16" s="297">
        <v>11.866666666666667</v>
      </c>
      <c r="G16" s="297">
        <v>12</v>
      </c>
      <c r="H16" s="297">
        <v>12.133333333333333</v>
      </c>
      <c r="I16" s="297">
        <v>12.300000000000002</v>
      </c>
      <c r="J16" s="297">
        <v>12.5</v>
      </c>
      <c r="K16" s="297">
        <v>12.699999999999998</v>
      </c>
      <c r="L16" s="297">
        <v>12.833333333333334</v>
      </c>
      <c r="M16" s="297">
        <v>13</v>
      </c>
      <c r="N16" s="297">
        <v>13.1</v>
      </c>
      <c r="O16" s="297">
        <v>13.200000000000001</v>
      </c>
      <c r="P16" s="297">
        <v>13.233333333333333</v>
      </c>
      <c r="Q16" s="297">
        <v>13.299999999999999</v>
      </c>
      <c r="R16" s="297">
        <v>13.333333333333334</v>
      </c>
      <c r="S16" s="297">
        <v>13.333333333333334</v>
      </c>
      <c r="T16" s="297">
        <v>13.333333333333334</v>
      </c>
      <c r="U16" s="297">
        <v>13.299999999999999</v>
      </c>
      <c r="V16" s="297">
        <v>13.200000000000001</v>
      </c>
      <c r="W16" s="297">
        <v>13.133333333333333</v>
      </c>
      <c r="X16" s="297">
        <v>13.033333333333333</v>
      </c>
      <c r="Y16" s="297">
        <v>12.933333333333335</v>
      </c>
      <c r="Z16" s="297">
        <v>12.800000000000002</v>
      </c>
    </row>
    <row r="17" spans="1:26">
      <c r="A17" s="92" t="s">
        <v>32</v>
      </c>
      <c r="B17" s="297">
        <v>4.7666666666666666</v>
      </c>
      <c r="C17" s="297">
        <v>4.833333333333333</v>
      </c>
      <c r="D17" s="297">
        <v>4.9333333333333327</v>
      </c>
      <c r="E17" s="297">
        <v>5.0333333333333341</v>
      </c>
      <c r="F17" s="297">
        <v>5.0666666666666673</v>
      </c>
      <c r="G17" s="297">
        <v>5.0666666666666664</v>
      </c>
      <c r="H17" s="297">
        <v>5.0333333333333341</v>
      </c>
      <c r="I17" s="297">
        <v>4.9333333333333327</v>
      </c>
      <c r="J17" s="297">
        <v>4.833333333333333</v>
      </c>
      <c r="K17" s="297">
        <v>4.7</v>
      </c>
      <c r="L17" s="297">
        <v>4.5666666666666664</v>
      </c>
      <c r="M17" s="297">
        <v>4.4000000000000004</v>
      </c>
      <c r="N17" s="297">
        <v>4.3</v>
      </c>
      <c r="O17" s="297">
        <v>4.2</v>
      </c>
      <c r="P17" s="297">
        <v>4.1000000000000005</v>
      </c>
      <c r="Q17" s="297">
        <v>4</v>
      </c>
      <c r="R17" s="297">
        <v>3.9333333333333336</v>
      </c>
      <c r="S17" s="297">
        <v>3.8666666666666667</v>
      </c>
      <c r="T17" s="297">
        <v>3.8333333333333335</v>
      </c>
      <c r="U17" s="297">
        <v>3.8333333333333335</v>
      </c>
      <c r="V17" s="297">
        <v>3.9</v>
      </c>
      <c r="W17" s="297">
        <v>4</v>
      </c>
      <c r="X17" s="297">
        <v>4.2</v>
      </c>
      <c r="Y17" s="297">
        <v>4.4000000000000004</v>
      </c>
      <c r="Z17" s="297">
        <v>4.7333333333333334</v>
      </c>
    </row>
    <row r="18" spans="1:26">
      <c r="A18" s="92" t="s">
        <v>1</v>
      </c>
      <c r="B18" s="297">
        <v>8.2666666666666675</v>
      </c>
      <c r="C18" s="297">
        <v>8.5333333333333332</v>
      </c>
      <c r="D18" s="297">
        <v>8.6999999999999993</v>
      </c>
      <c r="E18" s="297">
        <v>8.8000000000000007</v>
      </c>
      <c r="F18" s="297">
        <v>8.8000000000000007</v>
      </c>
      <c r="G18" s="297">
        <v>8.6999999999999993</v>
      </c>
      <c r="H18" s="297">
        <v>8.5333333333333332</v>
      </c>
      <c r="I18" s="297">
        <v>8.2333333333333325</v>
      </c>
      <c r="J18" s="297">
        <v>7.9000000000000012</v>
      </c>
      <c r="K18" s="297">
        <v>7.5333333333333341</v>
      </c>
      <c r="L18" s="297">
        <v>7.2</v>
      </c>
      <c r="M18" s="297">
        <v>6.8</v>
      </c>
      <c r="N18" s="297">
        <v>6.4333333333333336</v>
      </c>
      <c r="O18" s="297">
        <v>6.1000000000000005</v>
      </c>
      <c r="P18" s="297">
        <v>5.8000000000000007</v>
      </c>
      <c r="Q18" s="297">
        <v>5.5333333333333341</v>
      </c>
      <c r="R18" s="297">
        <v>5.333333333333333</v>
      </c>
      <c r="S18" s="297">
        <v>5.2333333333333334</v>
      </c>
      <c r="T18" s="297">
        <v>5.1333333333333337</v>
      </c>
      <c r="U18" s="297">
        <v>5.1333333333333329</v>
      </c>
      <c r="V18" s="297">
        <v>5.1333333333333337</v>
      </c>
      <c r="W18" s="297">
        <v>5.2666666666666666</v>
      </c>
      <c r="X18" s="297">
        <v>5.5</v>
      </c>
      <c r="Y18" s="297">
        <v>5.8000000000000007</v>
      </c>
      <c r="Z18" s="297">
        <v>6.333333333333333</v>
      </c>
    </row>
    <row r="19" spans="1:26">
      <c r="A19" s="92" t="s">
        <v>23</v>
      </c>
      <c r="B19" s="297">
        <v>8.6999999999999993</v>
      </c>
      <c r="C19" s="297">
        <v>8.6999999999999993</v>
      </c>
      <c r="D19" s="297">
        <v>8.5666666666666682</v>
      </c>
      <c r="E19" s="297">
        <v>8.3333333333333339</v>
      </c>
      <c r="F19" s="297">
        <v>8.0666666666666664</v>
      </c>
      <c r="G19" s="297">
        <v>7.6999999999999993</v>
      </c>
      <c r="H19" s="297">
        <v>7.3</v>
      </c>
      <c r="I19" s="297">
        <v>6.833333333333333</v>
      </c>
      <c r="J19" s="297">
        <v>6.333333333333333</v>
      </c>
      <c r="K19" s="297">
        <v>5.8999999999999995</v>
      </c>
      <c r="L19" s="297">
        <v>5.4000000000000012</v>
      </c>
      <c r="M19" s="297">
        <v>4.9333333333333327</v>
      </c>
      <c r="N19" s="297">
        <v>4.5333333333333341</v>
      </c>
      <c r="O19" s="297">
        <v>4.2</v>
      </c>
      <c r="P19" s="297">
        <v>3.9000000000000004</v>
      </c>
      <c r="Q19" s="297">
        <v>3.6666666666666665</v>
      </c>
      <c r="R19" s="297">
        <v>3.4666666666666668</v>
      </c>
      <c r="S19" s="297">
        <v>3.3333333333333335</v>
      </c>
      <c r="T19" s="297">
        <v>3.1999999999999997</v>
      </c>
      <c r="U19" s="297">
        <v>3.1333333333333333</v>
      </c>
      <c r="V19" s="297">
        <v>3.1333333333333333</v>
      </c>
      <c r="W19" s="297">
        <v>3.1999999999999997</v>
      </c>
      <c r="X19" s="297">
        <v>3.3666666666666667</v>
      </c>
      <c r="Y19" s="297">
        <v>3.6333333333333333</v>
      </c>
      <c r="Z19" s="297">
        <v>4</v>
      </c>
    </row>
    <row r="21" spans="1:26">
      <c r="A21" s="136" t="s">
        <v>18</v>
      </c>
    </row>
    <row r="22" spans="1:26">
      <c r="A22" s="17" t="s">
        <v>3256</v>
      </c>
    </row>
  </sheetData>
  <conditionalFormatting sqref="B4:Z19">
    <cfRule type="expression" dxfId="16" priority="1" stopIfTrue="1">
      <formula>ISNA(ACTIVECELL)</formula>
    </cfRule>
  </conditionalFormatting>
  <hyperlinks>
    <hyperlink ref="AB3" location="Content!A1" display="Back to content page" xr:uid="{A90F4911-50A5-48DA-B3A8-9F6C3768AA57}"/>
  </hyperlinks>
  <pageMargins left="0.7" right="0.7" top="0.75" bottom="0.75" header="0.3" footer="0.3"/>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A8B4-98B6-45D2-9B32-D9D561B154D2}">
  <dimension ref="A1:AA22"/>
  <sheetViews>
    <sheetView topLeftCell="I1" workbookViewId="0">
      <selection activeCell="A25" sqref="A25:XFD43"/>
    </sheetView>
  </sheetViews>
  <sheetFormatPr defaultRowHeight="14.5"/>
  <cols>
    <col min="1" max="1" width="32" customWidth="1"/>
  </cols>
  <sheetData>
    <row r="1" spans="1:27">
      <c r="A1" s="35" t="s">
        <v>3295</v>
      </c>
    </row>
    <row r="3" spans="1:27">
      <c r="A3" s="215" t="s">
        <v>2519</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V3" s="3">
        <v>2020</v>
      </c>
      <c r="W3" s="3">
        <v>2021</v>
      </c>
      <c r="X3" s="3">
        <v>2022</v>
      </c>
      <c r="Y3" s="3">
        <v>2023</v>
      </c>
      <c r="AA3" s="1" t="s">
        <v>528</v>
      </c>
    </row>
    <row r="4" spans="1:27">
      <c r="A4" s="92" t="s">
        <v>13</v>
      </c>
      <c r="B4" s="297">
        <v>52.9</v>
      </c>
      <c r="C4" s="297">
        <v>52.4</v>
      </c>
      <c r="D4" s="297">
        <v>51.9</v>
      </c>
      <c r="E4" s="297">
        <v>51.4</v>
      </c>
      <c r="F4" s="297">
        <v>50.9</v>
      </c>
      <c r="G4" s="297">
        <v>50.3</v>
      </c>
      <c r="H4" s="297">
        <v>49.7</v>
      </c>
      <c r="I4" s="297">
        <v>49</v>
      </c>
      <c r="J4" s="297">
        <v>48.2</v>
      </c>
      <c r="K4" s="297">
        <v>47.3</v>
      </c>
      <c r="L4" s="297">
        <v>46.5</v>
      </c>
      <c r="M4" s="297">
        <v>45.8</v>
      </c>
      <c r="N4" s="297">
        <v>45.2</v>
      </c>
      <c r="O4" s="297">
        <v>44.8</v>
      </c>
      <c r="P4" s="297">
        <v>44.5</v>
      </c>
      <c r="Q4" s="297">
        <v>44.2</v>
      </c>
      <c r="R4" s="297">
        <v>44.1</v>
      </c>
      <c r="S4" s="297">
        <v>44</v>
      </c>
      <c r="T4" s="297">
        <v>43.9</v>
      </c>
      <c r="U4" s="297">
        <v>43.7</v>
      </c>
      <c r="V4" s="297">
        <v>43.6</v>
      </c>
      <c r="W4" s="297">
        <v>43.6</v>
      </c>
      <c r="X4" s="297">
        <v>43.7</v>
      </c>
      <c r="Y4" s="297">
        <v>43.8</v>
      </c>
    </row>
    <row r="5" spans="1:27">
      <c r="A5" s="92" t="s">
        <v>12</v>
      </c>
      <c r="B5" s="297">
        <v>32.799999999999997</v>
      </c>
      <c r="C5" s="297">
        <v>32.200000000000003</v>
      </c>
      <c r="D5" s="297">
        <v>31.5</v>
      </c>
      <c r="E5" s="297">
        <v>30.9</v>
      </c>
      <c r="F5" s="297">
        <v>30.3</v>
      </c>
      <c r="G5" s="297">
        <v>29.8</v>
      </c>
      <c r="H5" s="297">
        <v>29.2</v>
      </c>
      <c r="I5" s="297">
        <v>28.6</v>
      </c>
      <c r="J5" s="297">
        <v>28.1</v>
      </c>
      <c r="K5" s="297">
        <v>27.7</v>
      </c>
      <c r="L5" s="297">
        <v>27.3</v>
      </c>
      <c r="M5" s="297">
        <v>27.1</v>
      </c>
      <c r="N5" s="297">
        <v>27</v>
      </c>
      <c r="O5" s="297">
        <v>27.1</v>
      </c>
      <c r="P5" s="297">
        <v>27.2</v>
      </c>
      <c r="Q5" s="297">
        <v>27.4</v>
      </c>
      <c r="R5" s="297">
        <v>27.6</v>
      </c>
      <c r="S5" s="297">
        <v>27.9</v>
      </c>
      <c r="T5" s="297">
        <v>28.2</v>
      </c>
      <c r="U5" s="297">
        <v>28.6</v>
      </c>
      <c r="V5" s="297">
        <v>29</v>
      </c>
      <c r="W5" s="297">
        <v>29.5</v>
      </c>
      <c r="X5" s="297">
        <v>30.1</v>
      </c>
      <c r="Y5" s="297">
        <v>30.9</v>
      </c>
    </row>
    <row r="6" spans="1:27">
      <c r="A6" s="92" t="s">
        <v>483</v>
      </c>
      <c r="B6" s="297">
        <v>32.5</v>
      </c>
      <c r="C6" s="297">
        <v>31.7</v>
      </c>
      <c r="D6" s="297">
        <v>30.9</v>
      </c>
      <c r="E6" s="297">
        <v>30.2</v>
      </c>
      <c r="F6" s="297">
        <v>29.6</v>
      </c>
      <c r="G6" s="297">
        <v>28.9</v>
      </c>
      <c r="H6" s="297">
        <v>28.3</v>
      </c>
      <c r="I6" s="297">
        <v>27.8</v>
      </c>
      <c r="J6" s="297">
        <v>27.3</v>
      </c>
      <c r="K6" s="297">
        <v>26.9</v>
      </c>
      <c r="L6" s="297">
        <v>26.6</v>
      </c>
      <c r="M6" s="297">
        <v>26.3</v>
      </c>
      <c r="N6" s="297">
        <v>26.3</v>
      </c>
      <c r="O6" s="297">
        <v>26.3</v>
      </c>
      <c r="P6" s="297">
        <v>26.4</v>
      </c>
      <c r="Q6" s="297">
        <v>26.6</v>
      </c>
      <c r="R6" s="297">
        <v>27</v>
      </c>
      <c r="S6" s="297">
        <v>27.2</v>
      </c>
      <c r="T6" s="297">
        <v>27.5</v>
      </c>
      <c r="U6" s="297">
        <v>27.8</v>
      </c>
      <c r="V6" s="297">
        <v>28.1</v>
      </c>
      <c r="W6" s="297">
        <v>28.6</v>
      </c>
      <c r="X6" s="297">
        <v>29.3</v>
      </c>
      <c r="Y6" s="297">
        <v>29.9</v>
      </c>
    </row>
    <row r="7" spans="1:27">
      <c r="A7" s="92" t="s">
        <v>568</v>
      </c>
      <c r="B7" s="297">
        <v>54.1</v>
      </c>
      <c r="C7" s="297">
        <v>53.6</v>
      </c>
      <c r="D7" s="297">
        <v>53.1</v>
      </c>
      <c r="E7" s="297">
        <v>52.5</v>
      </c>
      <c r="F7" s="297">
        <v>51.9</v>
      </c>
      <c r="G7" s="297">
        <v>51.2</v>
      </c>
      <c r="H7" s="297">
        <v>50.4</v>
      </c>
      <c r="I7" s="297">
        <v>49.4</v>
      </c>
      <c r="J7" s="297">
        <v>48.3</v>
      </c>
      <c r="K7" s="297">
        <v>47.1</v>
      </c>
      <c r="L7" s="297">
        <v>45.9</v>
      </c>
      <c r="M7" s="297">
        <v>44.7</v>
      </c>
      <c r="N7" s="297">
        <v>43.7</v>
      </c>
      <c r="O7" s="297">
        <v>42.8</v>
      </c>
      <c r="P7" s="297">
        <v>41.9</v>
      </c>
      <c r="Q7" s="297">
        <v>41.3</v>
      </c>
      <c r="R7" s="297">
        <v>40.700000000000003</v>
      </c>
      <c r="S7" s="297">
        <v>40.299999999999997</v>
      </c>
      <c r="T7" s="297">
        <v>40</v>
      </c>
      <c r="U7" s="297">
        <v>39.700000000000003</v>
      </c>
      <c r="V7" s="297">
        <v>39.6</v>
      </c>
      <c r="W7" s="297">
        <v>39.6</v>
      </c>
      <c r="X7" s="297">
        <v>39.700000000000003</v>
      </c>
      <c r="Y7" s="297">
        <v>40</v>
      </c>
    </row>
    <row r="8" spans="1:27">
      <c r="A8" s="92" t="s">
        <v>482</v>
      </c>
      <c r="B8" s="297">
        <v>30</v>
      </c>
      <c r="C8" s="297">
        <v>29.1</v>
      </c>
      <c r="D8" s="297">
        <v>28.3</v>
      </c>
      <c r="E8" s="297">
        <v>27.6</v>
      </c>
      <c r="F8" s="297">
        <v>27</v>
      </c>
      <c r="G8" s="297">
        <v>26.5</v>
      </c>
      <c r="H8" s="297">
        <v>26</v>
      </c>
      <c r="I8" s="297">
        <v>25.5</v>
      </c>
      <c r="J8" s="297">
        <v>25.2</v>
      </c>
      <c r="K8" s="297">
        <v>24.8</v>
      </c>
      <c r="L8" s="297">
        <v>24.4</v>
      </c>
      <c r="M8" s="297">
        <v>24.1</v>
      </c>
      <c r="N8" s="297">
        <v>23.8</v>
      </c>
      <c r="O8" s="297">
        <v>23.7</v>
      </c>
      <c r="P8" s="297">
        <v>23.7</v>
      </c>
      <c r="Q8" s="297">
        <v>23.7</v>
      </c>
      <c r="R8" s="297">
        <v>23.9</v>
      </c>
      <c r="S8" s="297">
        <v>24.2</v>
      </c>
      <c r="T8" s="297">
        <v>24.6</v>
      </c>
      <c r="U8" s="297">
        <v>25.1</v>
      </c>
      <c r="V8" s="297">
        <v>25.7</v>
      </c>
      <c r="W8" s="297">
        <v>26.5</v>
      </c>
      <c r="X8" s="297">
        <v>27.3</v>
      </c>
      <c r="Y8" s="297">
        <v>28.3</v>
      </c>
    </row>
    <row r="9" spans="1:27">
      <c r="A9" s="92" t="s">
        <v>11</v>
      </c>
      <c r="B9" s="297">
        <v>32.1</v>
      </c>
      <c r="C9" s="297">
        <v>31</v>
      </c>
      <c r="D9" s="297">
        <v>30</v>
      </c>
      <c r="E9" s="297">
        <v>29</v>
      </c>
      <c r="F9" s="297">
        <v>28.1</v>
      </c>
      <c r="G9" s="297">
        <v>27.3</v>
      </c>
      <c r="H9" s="297">
        <v>26.4</v>
      </c>
      <c r="I9" s="297">
        <v>25.6</v>
      </c>
      <c r="J9" s="297">
        <v>24.9</v>
      </c>
      <c r="K9" s="297">
        <v>24.3</v>
      </c>
      <c r="L9" s="297">
        <v>23.8</v>
      </c>
      <c r="M9" s="297">
        <v>23.6</v>
      </c>
      <c r="N9" s="297">
        <v>23.6</v>
      </c>
      <c r="O9" s="297">
        <v>23.7</v>
      </c>
      <c r="P9" s="297">
        <v>24</v>
      </c>
      <c r="Q9" s="297">
        <v>24.5</v>
      </c>
      <c r="R9" s="297">
        <v>25.3</v>
      </c>
      <c r="S9" s="297">
        <v>26.1</v>
      </c>
      <c r="T9" s="297">
        <v>27.1</v>
      </c>
      <c r="U9" s="297">
        <v>28.2</v>
      </c>
      <c r="V9" s="297">
        <v>29.5</v>
      </c>
      <c r="W9" s="297">
        <v>30.9</v>
      </c>
      <c r="X9" s="297">
        <v>32.5</v>
      </c>
      <c r="Y9" s="297">
        <v>34.200000000000003</v>
      </c>
    </row>
    <row r="10" spans="1:27">
      <c r="A10" s="92" t="s">
        <v>10</v>
      </c>
      <c r="B10" s="297">
        <v>36.6</v>
      </c>
      <c r="C10" s="297">
        <v>36.1</v>
      </c>
      <c r="D10" s="297">
        <v>35.700000000000003</v>
      </c>
      <c r="E10" s="297">
        <v>35.299999999999997</v>
      </c>
      <c r="F10" s="297">
        <v>34.799999999999997</v>
      </c>
      <c r="G10" s="297">
        <v>34.299999999999997</v>
      </c>
      <c r="H10" s="297">
        <v>33.700000000000003</v>
      </c>
      <c r="I10" s="297">
        <v>33.200000000000003</v>
      </c>
      <c r="J10" s="297">
        <v>32.700000000000003</v>
      </c>
      <c r="K10" s="297">
        <v>32.299999999999997</v>
      </c>
      <c r="L10" s="297">
        <v>32.1</v>
      </c>
      <c r="M10" s="297">
        <v>32.1</v>
      </c>
      <c r="N10" s="297">
        <v>32.200000000000003</v>
      </c>
      <c r="O10" s="297">
        <v>32.5</v>
      </c>
      <c r="P10" s="297">
        <v>32.9</v>
      </c>
      <c r="Q10" s="297">
        <v>33.299999999999997</v>
      </c>
      <c r="R10" s="297">
        <v>33.799999999999997</v>
      </c>
      <c r="S10" s="297">
        <v>34.200000000000003</v>
      </c>
      <c r="T10" s="297">
        <v>34.6</v>
      </c>
      <c r="U10" s="297">
        <v>34.9</v>
      </c>
      <c r="V10" s="297">
        <v>35.299999999999997</v>
      </c>
      <c r="W10" s="297">
        <v>35.700000000000003</v>
      </c>
      <c r="X10" s="297">
        <v>36.4</v>
      </c>
      <c r="Y10" s="297">
        <v>37.200000000000003</v>
      </c>
    </row>
    <row r="11" spans="1:27">
      <c r="A11" s="92" t="s">
        <v>9</v>
      </c>
      <c r="B11" s="297">
        <v>33.700000000000003</v>
      </c>
      <c r="C11" s="297">
        <v>33</v>
      </c>
      <c r="D11" s="297">
        <v>32.299999999999997</v>
      </c>
      <c r="E11" s="297">
        <v>31.7</v>
      </c>
      <c r="F11" s="297">
        <v>31</v>
      </c>
      <c r="G11" s="297">
        <v>30.3</v>
      </c>
      <c r="H11" s="297">
        <v>29.5</v>
      </c>
      <c r="I11" s="297">
        <v>28.7</v>
      </c>
      <c r="J11" s="297">
        <v>27.9</v>
      </c>
      <c r="K11" s="297">
        <v>27.2</v>
      </c>
      <c r="L11" s="297">
        <v>26.7</v>
      </c>
      <c r="M11" s="297">
        <v>26.5</v>
      </c>
      <c r="N11" s="297">
        <v>26.4</v>
      </c>
      <c r="O11" s="297">
        <v>26.6</v>
      </c>
      <c r="P11" s="297">
        <v>26.9</v>
      </c>
      <c r="Q11" s="297">
        <v>27.3</v>
      </c>
      <c r="R11" s="297">
        <v>27.8</v>
      </c>
      <c r="S11" s="297">
        <v>28.2</v>
      </c>
      <c r="T11" s="297">
        <v>28.7</v>
      </c>
      <c r="U11" s="297">
        <v>29.1</v>
      </c>
      <c r="V11" s="297">
        <v>29.7</v>
      </c>
      <c r="W11" s="297">
        <v>30.5</v>
      </c>
      <c r="X11" s="297">
        <v>31.4</v>
      </c>
      <c r="Y11" s="297">
        <v>32.4</v>
      </c>
    </row>
    <row r="12" spans="1:27">
      <c r="A12" s="92" t="s">
        <v>8</v>
      </c>
      <c r="B12" s="297">
        <v>18.399999999999999</v>
      </c>
      <c r="C12" s="297">
        <v>18.399999999999999</v>
      </c>
      <c r="D12" s="297">
        <v>18.5</v>
      </c>
      <c r="E12" s="297">
        <v>18.600000000000001</v>
      </c>
      <c r="F12" s="297">
        <v>18.7</v>
      </c>
      <c r="G12" s="297">
        <v>18.8</v>
      </c>
      <c r="H12" s="297">
        <v>18.899999999999999</v>
      </c>
      <c r="I12" s="297">
        <v>19</v>
      </c>
      <c r="J12" s="297">
        <v>19.2</v>
      </c>
      <c r="K12" s="297">
        <v>19.399999999999999</v>
      </c>
      <c r="L12" s="297">
        <v>19.7</v>
      </c>
      <c r="M12" s="297">
        <v>20.100000000000001</v>
      </c>
      <c r="N12" s="297">
        <v>20.8</v>
      </c>
      <c r="O12" s="297">
        <v>21.5</v>
      </c>
      <c r="P12" s="297">
        <v>22.4</v>
      </c>
      <c r="Q12" s="297">
        <v>23.4</v>
      </c>
      <c r="R12" s="297">
        <v>24.4</v>
      </c>
      <c r="S12" s="297">
        <v>25.4</v>
      </c>
      <c r="T12" s="297">
        <v>26.4</v>
      </c>
      <c r="U12" s="297">
        <v>27.5</v>
      </c>
      <c r="V12" s="297">
        <v>28.6</v>
      </c>
      <c r="W12" s="297">
        <v>29.9</v>
      </c>
      <c r="X12" s="297">
        <v>31.3</v>
      </c>
      <c r="Y12" s="297">
        <v>32.799999999999997</v>
      </c>
    </row>
    <row r="13" spans="1:27">
      <c r="A13" s="92" t="s">
        <v>6</v>
      </c>
      <c r="B13" s="297">
        <v>49.9</v>
      </c>
      <c r="C13" s="297">
        <v>49.4</v>
      </c>
      <c r="D13" s="297">
        <v>49</v>
      </c>
      <c r="E13" s="297">
        <v>48.6</v>
      </c>
      <c r="F13" s="297">
        <v>48.2</v>
      </c>
      <c r="G13" s="297">
        <v>47.7</v>
      </c>
      <c r="H13" s="297">
        <v>47.3</v>
      </c>
      <c r="I13" s="297">
        <v>46.7</v>
      </c>
      <c r="J13" s="297">
        <v>46.2</v>
      </c>
      <c r="K13" s="297">
        <v>45.8</v>
      </c>
      <c r="L13" s="297">
        <v>45.3</v>
      </c>
      <c r="M13" s="297">
        <v>45.2</v>
      </c>
      <c r="N13" s="297">
        <v>45.1</v>
      </c>
      <c r="O13" s="297">
        <v>45.1</v>
      </c>
      <c r="P13" s="297">
        <v>45.2</v>
      </c>
      <c r="Q13" s="297">
        <v>45.3</v>
      </c>
      <c r="R13" s="297">
        <v>45.5</v>
      </c>
      <c r="S13" s="297">
        <v>45.6</v>
      </c>
      <c r="T13" s="297">
        <v>45.6</v>
      </c>
      <c r="U13" s="297">
        <v>45.7</v>
      </c>
      <c r="V13" s="297">
        <v>45.7</v>
      </c>
      <c r="W13" s="297">
        <v>46</v>
      </c>
      <c r="X13" s="297">
        <v>46.4</v>
      </c>
      <c r="Y13" s="297">
        <v>47</v>
      </c>
    </row>
    <row r="14" spans="1:27">
      <c r="A14" s="92" t="s">
        <v>17</v>
      </c>
      <c r="B14" s="297">
        <v>26.3</v>
      </c>
      <c r="C14" s="297">
        <v>25.2</v>
      </c>
      <c r="D14" s="297">
        <v>24.2</v>
      </c>
      <c r="E14" s="297">
        <v>23.4</v>
      </c>
      <c r="F14" s="297">
        <v>22.7</v>
      </c>
      <c r="G14" s="297">
        <v>22</v>
      </c>
      <c r="H14" s="297">
        <v>21.3</v>
      </c>
      <c r="I14" s="297">
        <v>20.7</v>
      </c>
      <c r="J14" s="297">
        <v>20.100000000000001</v>
      </c>
      <c r="K14" s="297">
        <v>19.600000000000001</v>
      </c>
      <c r="L14" s="297">
        <v>19.2</v>
      </c>
      <c r="M14" s="297">
        <v>19</v>
      </c>
      <c r="N14" s="297">
        <v>18.899999999999999</v>
      </c>
      <c r="O14" s="297">
        <v>18.899999999999999</v>
      </c>
      <c r="P14" s="297">
        <v>19</v>
      </c>
      <c r="Q14" s="297">
        <v>19.3</v>
      </c>
      <c r="R14" s="297">
        <v>19.600000000000001</v>
      </c>
      <c r="S14" s="297">
        <v>20</v>
      </c>
      <c r="T14" s="297">
        <v>20.5</v>
      </c>
      <c r="U14" s="297">
        <v>21.2</v>
      </c>
      <c r="V14" s="297">
        <v>21.9</v>
      </c>
      <c r="W14" s="297">
        <v>22.8</v>
      </c>
      <c r="X14" s="297">
        <v>23.8</v>
      </c>
      <c r="Y14" s="297">
        <v>24.9</v>
      </c>
    </row>
    <row r="15" spans="1:27">
      <c r="A15" s="92" t="s">
        <v>4</v>
      </c>
      <c r="B15" s="297">
        <v>24.8</v>
      </c>
      <c r="C15" s="297">
        <v>24.3</v>
      </c>
      <c r="D15" s="297">
        <v>23.9</v>
      </c>
      <c r="E15" s="297">
        <v>23.5</v>
      </c>
      <c r="F15" s="297">
        <v>23.2</v>
      </c>
      <c r="G15" s="297">
        <v>22.9</v>
      </c>
      <c r="H15" s="297">
        <v>22.5</v>
      </c>
      <c r="I15" s="297">
        <v>22.1</v>
      </c>
      <c r="J15" s="297">
        <v>21.8</v>
      </c>
      <c r="K15" s="297">
        <v>21.6</v>
      </c>
      <c r="L15" s="297">
        <v>21.5</v>
      </c>
      <c r="M15" s="297">
        <v>21.5</v>
      </c>
      <c r="N15" s="297">
        <v>21.5</v>
      </c>
      <c r="O15" s="297">
        <v>21.6</v>
      </c>
      <c r="P15" s="297">
        <v>21.8</v>
      </c>
      <c r="Q15" s="297">
        <v>22.1</v>
      </c>
      <c r="R15" s="297">
        <v>22.5</v>
      </c>
      <c r="S15" s="297">
        <v>22.7</v>
      </c>
      <c r="T15" s="297">
        <v>23.1</v>
      </c>
      <c r="U15" s="297">
        <v>23.4</v>
      </c>
      <c r="V15" s="297">
        <v>23.9</v>
      </c>
      <c r="W15" s="297">
        <v>24.5</v>
      </c>
      <c r="X15" s="297">
        <v>25.1</v>
      </c>
      <c r="Y15" s="297">
        <v>25.8</v>
      </c>
    </row>
    <row r="16" spans="1:27">
      <c r="A16" s="92" t="s">
        <v>3</v>
      </c>
      <c r="B16" s="297">
        <v>33</v>
      </c>
      <c r="C16" s="297">
        <v>32.4</v>
      </c>
      <c r="D16" s="297">
        <v>31.7</v>
      </c>
      <c r="E16" s="297">
        <v>31.1</v>
      </c>
      <c r="F16" s="297">
        <v>30.5</v>
      </c>
      <c r="G16" s="297">
        <v>29.8</v>
      </c>
      <c r="H16" s="297">
        <v>29.1</v>
      </c>
      <c r="I16" s="297">
        <v>28.4</v>
      </c>
      <c r="J16" s="297">
        <v>27.8</v>
      </c>
      <c r="K16" s="297">
        <v>27.2</v>
      </c>
      <c r="L16" s="297">
        <v>26.7</v>
      </c>
      <c r="M16" s="297">
        <v>26.5</v>
      </c>
      <c r="N16" s="297">
        <v>26.4</v>
      </c>
      <c r="O16" s="297">
        <v>26.5</v>
      </c>
      <c r="P16" s="297">
        <v>26.6</v>
      </c>
      <c r="Q16" s="297">
        <v>26.9</v>
      </c>
      <c r="R16" s="297">
        <v>27.2</v>
      </c>
      <c r="S16" s="297">
        <v>27.6</v>
      </c>
      <c r="T16" s="297">
        <v>28</v>
      </c>
      <c r="U16" s="297">
        <v>28.5</v>
      </c>
      <c r="V16" s="297">
        <v>29</v>
      </c>
      <c r="W16" s="297">
        <v>29.7</v>
      </c>
      <c r="X16" s="297">
        <v>30.4</v>
      </c>
      <c r="Y16" s="297">
        <v>31.2</v>
      </c>
    </row>
    <row r="17" spans="1:25">
      <c r="A17" s="92" t="s">
        <v>32</v>
      </c>
      <c r="B17" s="297">
        <v>43</v>
      </c>
      <c r="C17" s="297">
        <v>42.5</v>
      </c>
      <c r="D17" s="297">
        <v>42</v>
      </c>
      <c r="E17" s="297">
        <v>41.5</v>
      </c>
      <c r="F17" s="297">
        <v>41.1</v>
      </c>
      <c r="G17" s="297">
        <v>40.5</v>
      </c>
      <c r="H17" s="297">
        <v>39.799999999999997</v>
      </c>
      <c r="I17" s="297">
        <v>39.1</v>
      </c>
      <c r="J17" s="297">
        <v>38.4</v>
      </c>
      <c r="K17" s="297">
        <v>37.700000000000003</v>
      </c>
      <c r="L17" s="297">
        <v>37.200000000000003</v>
      </c>
      <c r="M17" s="297">
        <v>36.9</v>
      </c>
      <c r="N17" s="297">
        <v>36.700000000000003</v>
      </c>
      <c r="O17" s="297">
        <v>36.799999999999997</v>
      </c>
      <c r="P17" s="297">
        <v>36.9</v>
      </c>
      <c r="Q17" s="297">
        <v>37</v>
      </c>
      <c r="R17" s="297">
        <v>37.1</v>
      </c>
      <c r="S17" s="297">
        <v>37.200000000000003</v>
      </c>
      <c r="T17" s="297">
        <v>37.299999999999997</v>
      </c>
      <c r="U17" s="297">
        <v>37.4</v>
      </c>
      <c r="V17" s="297">
        <v>37.5</v>
      </c>
      <c r="W17" s="297">
        <v>37.799999999999997</v>
      </c>
      <c r="X17" s="297">
        <v>38.200000000000003</v>
      </c>
      <c r="Y17" s="297">
        <v>38.799999999999997</v>
      </c>
    </row>
    <row r="18" spans="1:25">
      <c r="A18" s="92" t="s">
        <v>1</v>
      </c>
      <c r="B18" s="297">
        <v>36.200000000000003</v>
      </c>
      <c r="C18" s="297">
        <v>35</v>
      </c>
      <c r="D18" s="297">
        <v>33.9</v>
      </c>
      <c r="E18" s="297">
        <v>32.9</v>
      </c>
      <c r="F18" s="297">
        <v>31.9</v>
      </c>
      <c r="G18" s="297">
        <v>31</v>
      </c>
      <c r="H18" s="297">
        <v>30.1</v>
      </c>
      <c r="I18" s="297">
        <v>29.3</v>
      </c>
      <c r="J18" s="297">
        <v>28.5</v>
      </c>
      <c r="K18" s="297">
        <v>27.8</v>
      </c>
      <c r="L18" s="297">
        <v>27.3</v>
      </c>
      <c r="M18" s="297">
        <v>26.8</v>
      </c>
      <c r="N18" s="297">
        <v>26.5</v>
      </c>
      <c r="O18" s="297">
        <v>26.3</v>
      </c>
      <c r="P18" s="297">
        <v>26.3</v>
      </c>
      <c r="Q18" s="297">
        <v>26.2</v>
      </c>
      <c r="R18" s="297">
        <v>26.2</v>
      </c>
      <c r="S18" s="297">
        <v>26.1</v>
      </c>
      <c r="T18" s="297">
        <v>26.2</v>
      </c>
      <c r="U18" s="297">
        <v>26.2</v>
      </c>
      <c r="V18" s="297">
        <v>26.2</v>
      </c>
      <c r="W18" s="297">
        <v>26.4</v>
      </c>
      <c r="X18" s="297">
        <v>26.7</v>
      </c>
      <c r="Y18" s="297">
        <v>27.1</v>
      </c>
    </row>
    <row r="19" spans="1:25">
      <c r="A19" s="92" t="s">
        <v>23</v>
      </c>
      <c r="B19" s="297">
        <v>32.5</v>
      </c>
      <c r="C19" s="297">
        <v>32</v>
      </c>
      <c r="D19" s="297">
        <v>31.5</v>
      </c>
      <c r="E19" s="297">
        <v>31</v>
      </c>
      <c r="F19" s="297">
        <v>30.5</v>
      </c>
      <c r="G19" s="297">
        <v>30.1</v>
      </c>
      <c r="H19" s="297">
        <v>29.6</v>
      </c>
      <c r="I19" s="297">
        <v>29.1</v>
      </c>
      <c r="J19" s="297">
        <v>28.5</v>
      </c>
      <c r="K19" s="297">
        <v>28</v>
      </c>
      <c r="L19" s="297">
        <v>27.5</v>
      </c>
      <c r="M19" s="297">
        <v>26.7</v>
      </c>
      <c r="N19" s="297">
        <v>25.9</v>
      </c>
      <c r="O19" s="297">
        <v>25.4</v>
      </c>
      <c r="P19" s="297">
        <v>25</v>
      </c>
      <c r="Q19" s="297">
        <v>24.7</v>
      </c>
      <c r="R19" s="297">
        <v>24.5</v>
      </c>
      <c r="S19" s="297">
        <v>24.4</v>
      </c>
      <c r="T19" s="297">
        <v>24.7</v>
      </c>
      <c r="U19" s="297">
        <v>25.1</v>
      </c>
      <c r="V19" s="297">
        <v>25.5</v>
      </c>
      <c r="W19" s="297">
        <v>26.1</v>
      </c>
      <c r="X19" s="297">
        <v>26.7</v>
      </c>
      <c r="Y19" s="297">
        <v>27.5</v>
      </c>
    </row>
    <row r="21" spans="1:25">
      <c r="A21" s="136" t="s">
        <v>18</v>
      </c>
    </row>
    <row r="22" spans="1:25">
      <c r="A22" s="17" t="s">
        <v>3296</v>
      </c>
    </row>
  </sheetData>
  <conditionalFormatting sqref="B4:Y19">
    <cfRule type="expression" dxfId="15" priority="1" stopIfTrue="1">
      <formula>ISNA(ACTIVECELL)</formula>
    </cfRule>
  </conditionalFormatting>
  <hyperlinks>
    <hyperlink ref="AA3" location="Content!A1" display="Back to content page" xr:uid="{EED846AD-9A5C-4A08-83F8-1B6205A2A955}"/>
  </hyperlinks>
  <pageMargins left="0.7" right="0.7" top="0.75" bottom="0.75" header="0.3" footer="0.3"/>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4AEAA-7903-42F3-896B-129AAC3DE3B8}">
  <dimension ref="A1:H22"/>
  <sheetViews>
    <sheetView workbookViewId="0">
      <selection activeCell="A24" sqref="A24:XFD41"/>
    </sheetView>
  </sheetViews>
  <sheetFormatPr defaultRowHeight="14.5"/>
  <cols>
    <col min="1" max="1" width="40" customWidth="1"/>
    <col min="2" max="2" width="11.81640625" customWidth="1"/>
    <col min="3" max="3" width="13.08984375" customWidth="1"/>
    <col min="4" max="4" width="10.7265625" customWidth="1"/>
    <col min="5" max="5" width="11.54296875" customWidth="1"/>
    <col min="6" max="6" width="14" customWidth="1"/>
    <col min="13" max="13" width="17.26953125" customWidth="1"/>
  </cols>
  <sheetData>
    <row r="1" spans="1:8">
      <c r="A1" s="35" t="s">
        <v>3294</v>
      </c>
    </row>
    <row r="3" spans="1:8">
      <c r="A3" s="215" t="s">
        <v>2519</v>
      </c>
      <c r="B3" s="3">
        <v>2018</v>
      </c>
      <c r="C3" s="3">
        <v>2019</v>
      </c>
      <c r="D3" s="3">
        <v>2020</v>
      </c>
      <c r="E3" s="3">
        <v>2021</v>
      </c>
      <c r="F3" s="3">
        <v>2022</v>
      </c>
      <c r="H3" s="1" t="s">
        <v>528</v>
      </c>
    </row>
    <row r="4" spans="1:8">
      <c r="A4" s="28" t="s">
        <v>13</v>
      </c>
      <c r="B4" s="447"/>
      <c r="C4" s="447">
        <v>2273593.0646500001</v>
      </c>
      <c r="D4" s="447"/>
      <c r="E4" s="447"/>
      <c r="F4" s="447">
        <v>2312283.6989750001</v>
      </c>
    </row>
    <row r="5" spans="1:8">
      <c r="A5" s="28" t="s">
        <v>12</v>
      </c>
      <c r="B5" s="447"/>
      <c r="C5" s="447">
        <v>155762.4520475</v>
      </c>
      <c r="D5" s="447"/>
      <c r="E5" s="447"/>
      <c r="F5" s="447">
        <v>127154.21054499999</v>
      </c>
    </row>
    <row r="6" spans="1:8">
      <c r="A6" s="28" t="s">
        <v>483</v>
      </c>
      <c r="B6" s="447"/>
      <c r="C6" s="447">
        <v>60788.125752499996</v>
      </c>
      <c r="D6" s="447"/>
      <c r="E6" s="447"/>
      <c r="F6" s="447">
        <v>54574.833009999995</v>
      </c>
    </row>
    <row r="7" spans="1:8">
      <c r="A7" s="28" t="s">
        <v>568</v>
      </c>
      <c r="B7" s="447"/>
      <c r="C7" s="447">
        <v>6334960.2597500002</v>
      </c>
      <c r="D7" s="447"/>
      <c r="E7" s="447"/>
      <c r="F7" s="447">
        <v>5094451.3939999994</v>
      </c>
    </row>
    <row r="8" spans="1:8">
      <c r="A8" s="28" t="s">
        <v>482</v>
      </c>
      <c r="B8" s="447"/>
      <c r="C8" s="447">
        <v>82020.034289999996</v>
      </c>
      <c r="D8" s="447"/>
      <c r="E8" s="447"/>
      <c r="F8" s="447">
        <v>77964.047172499995</v>
      </c>
    </row>
    <row r="9" spans="1:8">
      <c r="A9" s="28" t="s">
        <v>11</v>
      </c>
      <c r="B9" s="447"/>
      <c r="C9" s="447">
        <v>151831.00680249999</v>
      </c>
      <c r="D9" s="447"/>
      <c r="E9" s="447"/>
      <c r="F9" s="447">
        <v>150080.7907975</v>
      </c>
    </row>
    <row r="10" spans="1:8">
      <c r="A10" s="28" t="s">
        <v>10</v>
      </c>
      <c r="B10" s="447"/>
      <c r="C10" s="447">
        <v>1968524.7450999999</v>
      </c>
      <c r="D10" s="447"/>
      <c r="E10" s="447"/>
      <c r="F10" s="447">
        <v>1966311.4522749998</v>
      </c>
    </row>
    <row r="11" spans="1:8">
      <c r="A11" s="28" t="s">
        <v>9</v>
      </c>
      <c r="B11" s="447"/>
      <c r="C11" s="447">
        <v>1359733.3605249999</v>
      </c>
      <c r="D11" s="447"/>
      <c r="E11" s="447"/>
      <c r="F11" s="447">
        <v>1355366.995475</v>
      </c>
    </row>
    <row r="12" spans="1:8">
      <c r="A12" s="28" t="s">
        <v>8</v>
      </c>
      <c r="B12" s="447">
        <v>1.1414800000000001</v>
      </c>
      <c r="C12" s="447">
        <v>41855.826270000005</v>
      </c>
      <c r="D12" s="447">
        <v>237.70657</v>
      </c>
      <c r="E12" s="447">
        <v>206.73149000000001</v>
      </c>
      <c r="F12" s="447">
        <v>88785.218949999995</v>
      </c>
    </row>
    <row r="13" spans="1:8">
      <c r="A13" s="28" t="s">
        <v>6</v>
      </c>
      <c r="B13" s="447"/>
      <c r="C13" s="447">
        <v>2216454.3539499999</v>
      </c>
      <c r="D13" s="447"/>
      <c r="E13" s="447"/>
      <c r="F13" s="447">
        <v>2189438.9930999996</v>
      </c>
    </row>
    <row r="14" spans="1:8">
      <c r="A14" s="28" t="s">
        <v>17</v>
      </c>
      <c r="B14" s="447"/>
      <c r="C14" s="447">
        <v>168663.20986000003</v>
      </c>
      <c r="D14" s="447"/>
      <c r="E14" s="447"/>
      <c r="F14" s="447">
        <v>175521.54820749999</v>
      </c>
    </row>
    <row r="15" spans="1:8">
      <c r="A15" s="28" t="s">
        <v>4</v>
      </c>
      <c r="B15" s="447"/>
      <c r="C15" s="447">
        <v>6438.9234274999999</v>
      </c>
      <c r="D15" s="447"/>
      <c r="E15" s="447"/>
      <c r="F15" s="447">
        <v>12094.552060000002</v>
      </c>
    </row>
    <row r="16" spans="1:8">
      <c r="A16" s="28" t="s">
        <v>3</v>
      </c>
      <c r="B16" s="447"/>
      <c r="C16" s="447">
        <v>2432058.790025</v>
      </c>
      <c r="D16" s="447"/>
      <c r="E16" s="447"/>
      <c r="F16" s="447">
        <v>2795817.8283500001</v>
      </c>
    </row>
    <row r="17" spans="1:6">
      <c r="A17" s="28" t="s">
        <v>32</v>
      </c>
      <c r="B17" s="447"/>
      <c r="C17" s="447">
        <v>4709304.5114500001</v>
      </c>
      <c r="D17" s="447"/>
      <c r="E17" s="447"/>
      <c r="F17" s="447">
        <v>6316949.5849000011</v>
      </c>
    </row>
    <row r="18" spans="1:6">
      <c r="A18" s="28" t="s">
        <v>1</v>
      </c>
      <c r="B18" s="447"/>
      <c r="C18" s="447">
        <v>1082450.7514249999</v>
      </c>
      <c r="D18" s="447"/>
      <c r="E18" s="447"/>
      <c r="F18" s="447">
        <v>1188540.5055</v>
      </c>
    </row>
    <row r="19" spans="1:6">
      <c r="A19" s="28" t="s">
        <v>23</v>
      </c>
      <c r="B19" s="447"/>
      <c r="C19" s="447">
        <v>1046271.59</v>
      </c>
      <c r="D19" s="447"/>
      <c r="E19" s="447"/>
      <c r="F19" s="447">
        <v>718184.54302500002</v>
      </c>
    </row>
    <row r="21" spans="1:6">
      <c r="A21" s="136" t="s">
        <v>18</v>
      </c>
    </row>
    <row r="22" spans="1:6">
      <c r="A22" s="17" t="s">
        <v>3256</v>
      </c>
    </row>
  </sheetData>
  <conditionalFormatting sqref="B4:F19">
    <cfRule type="expression" dxfId="14" priority="1" stopIfTrue="1">
      <formula>ISNA(ACTIVECELL)</formula>
    </cfRule>
  </conditionalFormatting>
  <hyperlinks>
    <hyperlink ref="H3" location="Content!A1" display="Back to content page" xr:uid="{849A4FDD-66F7-4473-A4C3-648E7F33BA54}"/>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AB45"/>
  <sheetViews>
    <sheetView zoomScale="89" zoomScaleNormal="89" workbookViewId="0">
      <selection activeCell="J14" sqref="J14"/>
    </sheetView>
  </sheetViews>
  <sheetFormatPr defaultColWidth="9.26953125" defaultRowHeight="18" customHeight="1"/>
  <cols>
    <col min="1" max="1" width="36.54296875" style="17" customWidth="1"/>
    <col min="2" max="27" width="11.7265625" style="17" customWidth="1"/>
    <col min="28" max="28" width="15.26953125" style="17" customWidth="1"/>
    <col min="29" max="16384" width="9.26953125" style="17"/>
  </cols>
  <sheetData>
    <row r="1" spans="1:28" ht="18" customHeight="1">
      <c r="A1" s="44" t="s">
        <v>3121</v>
      </c>
      <c r="B1" s="43"/>
      <c r="C1" s="43"/>
      <c r="D1" s="43"/>
      <c r="E1" s="43"/>
      <c r="F1" s="43"/>
      <c r="G1" s="43"/>
      <c r="H1" s="43"/>
      <c r="I1" s="43"/>
      <c r="J1" s="43"/>
      <c r="K1" s="43"/>
      <c r="L1" s="43"/>
      <c r="M1" s="43"/>
      <c r="N1" s="43"/>
      <c r="Q1" s="655"/>
      <c r="R1" s="383"/>
      <c r="S1" s="383"/>
      <c r="T1" s="383"/>
      <c r="U1" s="383"/>
      <c r="V1" s="383"/>
      <c r="W1" s="383"/>
      <c r="X1" s="383"/>
      <c r="Y1" s="383"/>
      <c r="Z1" s="383"/>
    </row>
    <row r="2" spans="1:28" ht="18" customHeight="1">
      <c r="A2" s="44"/>
      <c r="B2" s="43"/>
      <c r="C2" s="43"/>
      <c r="D2" s="43"/>
      <c r="E2" s="43"/>
      <c r="F2" s="43"/>
      <c r="G2" s="43"/>
      <c r="H2" s="43"/>
      <c r="I2" s="43"/>
      <c r="J2" s="43"/>
      <c r="K2" s="43"/>
      <c r="L2" s="43"/>
      <c r="M2" s="43"/>
      <c r="N2" s="43"/>
    </row>
    <row r="3" spans="1:28" ht="18" customHeight="1">
      <c r="A3" s="368"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Z3" s="217">
        <v>2024</v>
      </c>
      <c r="AB3" s="1" t="s">
        <v>528</v>
      </c>
    </row>
    <row r="4" spans="1:28" ht="18" customHeight="1">
      <c r="A4" s="244" t="s">
        <v>423</v>
      </c>
      <c r="B4" s="280">
        <v>363.96199999999993</v>
      </c>
      <c r="C4" s="280">
        <v>703.13359933944389</v>
      </c>
      <c r="D4" s="280">
        <v>809.8122271334687</v>
      </c>
      <c r="E4" s="280">
        <v>1043.912538420077</v>
      </c>
      <c r="F4" s="280">
        <v>1503.8607992505204</v>
      </c>
      <c r="G4" s="280">
        <v>1745.2561867483817</v>
      </c>
      <c r="H4" s="280">
        <v>2381.1316260586091</v>
      </c>
      <c r="I4" s="280">
        <v>2412.1199999999981</v>
      </c>
      <c r="J4" s="280">
        <v>2653.2596477268735</v>
      </c>
      <c r="K4" s="280">
        <v>2147.1833346589738</v>
      </c>
      <c r="L4" s="280">
        <v>2333.250120269111</v>
      </c>
      <c r="M4" s="280">
        <v>3604.2031421737602</v>
      </c>
      <c r="N4" s="280">
        <v>3855.5383993049304</v>
      </c>
      <c r="O4" s="280">
        <v>4023.7189576803044</v>
      </c>
      <c r="P4" s="280">
        <v>4420.53</v>
      </c>
      <c r="Q4" s="280">
        <v>3413.2708657016265</v>
      </c>
      <c r="R4" s="280">
        <v>3328.2355363976008</v>
      </c>
      <c r="S4" s="280">
        <v>4754.8359206130863</v>
      </c>
      <c r="T4" s="280">
        <v>6036.5696911063496</v>
      </c>
      <c r="U4" s="280">
        <v>4786.7462495670025</v>
      </c>
      <c r="V4" s="280">
        <v>3719.9309004534671</v>
      </c>
      <c r="W4" s="280">
        <v>5704.4833116932732</v>
      </c>
      <c r="X4" s="280">
        <v>8298.8736769292991</v>
      </c>
      <c r="Y4" s="280">
        <v>8276.4294502256707</v>
      </c>
      <c r="Z4" s="280">
        <v>8211.2884463901537</v>
      </c>
    </row>
    <row r="5" spans="1:28" ht="18" customHeight="1">
      <c r="A5" s="244" t="s">
        <v>424</v>
      </c>
      <c r="B5" s="280">
        <v>1162.2781020640061</v>
      </c>
      <c r="C5" s="280">
        <v>1063.4067797554965</v>
      </c>
      <c r="D5" s="280">
        <v>1542.96347128</v>
      </c>
      <c r="E5" s="280">
        <v>1752.9974560021903</v>
      </c>
      <c r="F5" s="280">
        <v>2034.673459988561</v>
      </c>
      <c r="G5" s="280">
        <v>2408.3370016161066</v>
      </c>
      <c r="H5" s="280">
        <v>2869.3265488077509</v>
      </c>
      <c r="I5" s="280">
        <v>3049.7476401186632</v>
      </c>
      <c r="J5" s="280">
        <v>4007.766963236933</v>
      </c>
      <c r="K5" s="280">
        <v>3764.2066711188959</v>
      </c>
      <c r="L5" s="280">
        <v>3863.6692974974239</v>
      </c>
      <c r="M5" s="280">
        <v>6312.15920276419</v>
      </c>
      <c r="N5" s="280">
        <v>8687.9702801200146</v>
      </c>
      <c r="O5" s="280">
        <v>10099.134342000199</v>
      </c>
      <c r="P5" s="280">
        <v>9280.5339999999997</v>
      </c>
      <c r="Q5" s="280">
        <v>8334.2210012032829</v>
      </c>
      <c r="R5" s="280">
        <v>5206.1864452925993</v>
      </c>
      <c r="S5" s="280">
        <v>5741.3558633319581</v>
      </c>
      <c r="T5" s="280">
        <v>7729.7049270955649</v>
      </c>
      <c r="U5" s="280">
        <v>7698.926163766685</v>
      </c>
      <c r="V5" s="280">
        <v>6514.0862304757866</v>
      </c>
      <c r="W5" s="280">
        <v>8758.0844726189716</v>
      </c>
      <c r="X5" s="280">
        <v>14670.984876563305</v>
      </c>
      <c r="Y5" s="280">
        <v>10097.580774036216</v>
      </c>
      <c r="Z5" s="280">
        <v>9212.6619702233584</v>
      </c>
    </row>
    <row r="6" spans="1:28" ht="18" customHeight="1">
      <c r="A6" s="244" t="s">
        <v>425</v>
      </c>
      <c r="B6" s="280">
        <v>201.79961549601387</v>
      </c>
      <c r="C6" s="280">
        <v>576.52273018174617</v>
      </c>
      <c r="D6" s="280">
        <v>261.36344643229518</v>
      </c>
      <c r="E6" s="280">
        <v>314.34512833377289</v>
      </c>
      <c r="F6" s="280">
        <v>352.40736735942039</v>
      </c>
      <c r="G6" s="280">
        <v>389.0509821299276</v>
      </c>
      <c r="H6" s="280">
        <v>551.54840214928629</v>
      </c>
      <c r="I6" s="280">
        <v>540.24054354439261</v>
      </c>
      <c r="J6" s="280">
        <v>736.56869557937057</v>
      </c>
      <c r="K6" s="280">
        <v>599.65001197419042</v>
      </c>
      <c r="L6" s="280">
        <v>619.21053853040996</v>
      </c>
      <c r="M6" s="280">
        <v>791.94373597300898</v>
      </c>
      <c r="N6" s="280">
        <v>974.37706900000001</v>
      </c>
      <c r="O6" s="280">
        <v>1126.7135207178592</v>
      </c>
      <c r="P6" s="280">
        <v>1261.095</v>
      </c>
      <c r="Q6" s="280">
        <v>878.10691517474208</v>
      </c>
      <c r="R6" s="280">
        <v>928.16383868506375</v>
      </c>
      <c r="S6" s="280">
        <v>1022.5709915621284</v>
      </c>
      <c r="T6" s="280">
        <v>1714.5991134343237</v>
      </c>
      <c r="U6" s="280">
        <v>1109.1982341322619</v>
      </c>
      <c r="V6" s="280">
        <v>1095.5429645257045</v>
      </c>
      <c r="W6" s="280">
        <v>1410.5121161031764</v>
      </c>
      <c r="X6" s="280">
        <v>1646.1694621968684</v>
      </c>
      <c r="Y6" s="280">
        <v>1569.2742415628486</v>
      </c>
      <c r="Z6" s="280">
        <v>1650.2854916782126</v>
      </c>
    </row>
    <row r="7" spans="1:28" ht="18" customHeight="1">
      <c r="A7" s="244" t="s">
        <v>426</v>
      </c>
      <c r="B7" s="280">
        <v>738.76307509524077</v>
      </c>
      <c r="C7" s="280">
        <v>690.06045336112629</v>
      </c>
      <c r="D7" s="280">
        <v>664.17012633604315</v>
      </c>
      <c r="E7" s="280">
        <v>892.07518000810569</v>
      </c>
      <c r="F7" s="280">
        <v>1056.7279703920876</v>
      </c>
      <c r="G7" s="280">
        <v>1175.0589891754148</v>
      </c>
      <c r="H7" s="280">
        <v>1140.9517657114795</v>
      </c>
      <c r="I7" s="280">
        <v>1424.8457494871143</v>
      </c>
      <c r="J7" s="280">
        <v>1369.3721122083991</v>
      </c>
      <c r="K7" s="280">
        <v>1436.8789963042007</v>
      </c>
      <c r="L7" s="280">
        <v>2513.0001674843611</v>
      </c>
      <c r="M7" s="280">
        <v>2297.0459806728586</v>
      </c>
      <c r="N7" s="280">
        <v>2603.7294665708405</v>
      </c>
      <c r="O7" s="280">
        <v>3544.9394768763209</v>
      </c>
      <c r="P7" s="280">
        <v>3098.0177361895985</v>
      </c>
      <c r="Q7" s="280">
        <v>2659.4701829672081</v>
      </c>
      <c r="R7" s="280">
        <v>1743.9810386775837</v>
      </c>
      <c r="S7" s="280">
        <v>1845.668757833964</v>
      </c>
      <c r="T7" s="280">
        <v>2479.2080219604754</v>
      </c>
      <c r="U7" s="280">
        <v>2402.3836697689485</v>
      </c>
      <c r="V7" s="280">
        <v>2194.9366827210088</v>
      </c>
      <c r="W7" s="280">
        <v>2642.4494236014284</v>
      </c>
      <c r="X7" s="280">
        <v>2675.5240373357456</v>
      </c>
      <c r="Y7" s="280">
        <v>2654.1289963896074</v>
      </c>
      <c r="Z7" s="280">
        <v>2588.5086323087517</v>
      </c>
    </row>
    <row r="8" spans="1:28" ht="18" customHeight="1">
      <c r="A8" s="244" t="s">
        <v>427</v>
      </c>
      <c r="B8" s="280">
        <v>162.16238450398606</v>
      </c>
      <c r="C8" s="280">
        <v>126.61086915769772</v>
      </c>
      <c r="D8" s="280">
        <v>548.44878070117352</v>
      </c>
      <c r="E8" s="280">
        <v>729.56741008630411</v>
      </c>
      <c r="F8" s="280">
        <v>1151.4534318911001</v>
      </c>
      <c r="G8" s="280">
        <v>1356.205204618454</v>
      </c>
      <c r="H8" s="280">
        <v>1829.5832239093229</v>
      </c>
      <c r="I8" s="280">
        <v>1871.8794564556056</v>
      </c>
      <c r="J8" s="280">
        <v>1916.6909521475029</v>
      </c>
      <c r="K8" s="280">
        <v>1547.5333226847833</v>
      </c>
      <c r="L8" s="280">
        <v>1714.0395817387011</v>
      </c>
      <c r="M8" s="280">
        <v>2812.2594062007511</v>
      </c>
      <c r="N8" s="280">
        <v>2881.1613303049303</v>
      </c>
      <c r="O8" s="280">
        <v>2897.0054369624449</v>
      </c>
      <c r="P8" s="280">
        <v>3159.4349999999995</v>
      </c>
      <c r="Q8" s="280">
        <v>2535.1639505268845</v>
      </c>
      <c r="R8" s="280">
        <v>2400.0716977125371</v>
      </c>
      <c r="S8" s="280">
        <v>3732.264929050958</v>
      </c>
      <c r="T8" s="280">
        <v>4321.9705776720257</v>
      </c>
      <c r="U8" s="280">
        <v>3677.5480154347406</v>
      </c>
      <c r="V8" s="280">
        <v>2624.3879359277626</v>
      </c>
      <c r="W8" s="280">
        <v>4293.9711955900966</v>
      </c>
      <c r="X8" s="280">
        <v>6652.704214732431</v>
      </c>
      <c r="Y8" s="280">
        <v>6707.1552086628217</v>
      </c>
      <c r="Z8" s="280">
        <v>6561.0029547119411</v>
      </c>
    </row>
    <row r="9" spans="1:28" ht="18" customHeight="1">
      <c r="A9" s="244" t="s">
        <v>428</v>
      </c>
      <c r="B9" s="280">
        <v>423.51502696876537</v>
      </c>
      <c r="C9" s="280">
        <v>373.34632639437018</v>
      </c>
      <c r="D9" s="280">
        <v>878.79334494395687</v>
      </c>
      <c r="E9" s="280">
        <v>860.92227599408466</v>
      </c>
      <c r="F9" s="280">
        <v>977.94548959647341</v>
      </c>
      <c r="G9" s="280">
        <v>1233.2780124406918</v>
      </c>
      <c r="H9" s="280">
        <v>1728.3747830962714</v>
      </c>
      <c r="I9" s="280">
        <v>1624.9018906315489</v>
      </c>
      <c r="J9" s="280">
        <v>2638.3948510285336</v>
      </c>
      <c r="K9" s="280">
        <v>2327.3276748146955</v>
      </c>
      <c r="L9" s="280">
        <v>1350.6691300130628</v>
      </c>
      <c r="M9" s="280">
        <v>4015.1132220913314</v>
      </c>
      <c r="N9" s="280">
        <v>6084.2408135491742</v>
      </c>
      <c r="O9" s="280">
        <v>6554.1948651238781</v>
      </c>
      <c r="P9" s="280">
        <v>6182.5162638104011</v>
      </c>
      <c r="Q9" s="280">
        <v>5674.7508182360743</v>
      </c>
      <c r="R9" s="280">
        <v>3462.2054066150158</v>
      </c>
      <c r="S9" s="280">
        <v>3895.6871054979938</v>
      </c>
      <c r="T9" s="280">
        <v>5250.496905135089</v>
      </c>
      <c r="U9" s="280">
        <v>5296.5424939977365</v>
      </c>
      <c r="V9" s="280">
        <v>4319.1495477547778</v>
      </c>
      <c r="W9" s="280">
        <v>6115.6350490175428</v>
      </c>
      <c r="X9" s="280">
        <v>11995.460839227559</v>
      </c>
      <c r="Y9" s="280">
        <v>7443.4517776466091</v>
      </c>
      <c r="Z9" s="280">
        <v>6624.1533379146067</v>
      </c>
    </row>
    <row r="10" spans="1:28" ht="18" customHeight="1">
      <c r="A10" s="244"/>
      <c r="B10" s="305"/>
      <c r="C10" s="305"/>
      <c r="D10" s="305"/>
      <c r="E10" s="305"/>
      <c r="F10" s="305"/>
      <c r="G10" s="305"/>
      <c r="H10" s="305"/>
      <c r="I10" s="305"/>
      <c r="J10" s="305"/>
      <c r="K10" s="305"/>
      <c r="L10" s="305"/>
      <c r="M10" s="305"/>
      <c r="N10" s="305"/>
      <c r="O10" s="305"/>
      <c r="P10" s="305"/>
      <c r="Q10" s="305"/>
      <c r="R10" s="305"/>
      <c r="S10" s="305"/>
      <c r="T10" s="305"/>
      <c r="U10" s="305"/>
      <c r="V10" s="305"/>
      <c r="W10" s="285"/>
      <c r="X10" s="285"/>
      <c r="Y10" s="285"/>
      <c r="Z10" s="285"/>
    </row>
    <row r="11" spans="1:28" ht="18" customHeight="1">
      <c r="A11" s="245" t="s">
        <v>429</v>
      </c>
      <c r="B11" s="305">
        <v>201.79961549601387</v>
      </c>
      <c r="C11" s="305">
        <v>576.52273018174617</v>
      </c>
      <c r="D11" s="305">
        <v>261.36344643229518</v>
      </c>
      <c r="E11" s="305">
        <v>314.34512833377289</v>
      </c>
      <c r="F11" s="305">
        <v>352.40736735942039</v>
      </c>
      <c r="G11" s="305">
        <v>389.0509821299276</v>
      </c>
      <c r="H11" s="305">
        <v>551.54840214928629</v>
      </c>
      <c r="I11" s="305">
        <v>540.24054354439261</v>
      </c>
      <c r="J11" s="305">
        <v>736.56869557937057</v>
      </c>
      <c r="K11" s="305">
        <v>599.65001197419042</v>
      </c>
      <c r="L11" s="305">
        <v>619.21053853040996</v>
      </c>
      <c r="M11" s="305">
        <v>791.94373597300898</v>
      </c>
      <c r="N11" s="305">
        <v>974.37706900000001</v>
      </c>
      <c r="O11" s="305">
        <v>1126.7135207178592</v>
      </c>
      <c r="P11" s="305">
        <v>1261.095</v>
      </c>
      <c r="Q11" s="305">
        <v>878.10691517474208</v>
      </c>
      <c r="R11" s="305">
        <v>928.16383868506375</v>
      </c>
      <c r="S11" s="305">
        <v>1022.5709915621284</v>
      </c>
      <c r="T11" s="305">
        <v>1714.5991134343237</v>
      </c>
      <c r="U11" s="305">
        <v>1109.1982341322619</v>
      </c>
      <c r="V11" s="305">
        <v>1095.5429645257045</v>
      </c>
      <c r="W11" s="285">
        <v>1410.5121161031764</v>
      </c>
      <c r="X11" s="285">
        <v>1646.1694621968684</v>
      </c>
      <c r="Y11" s="285">
        <v>1569.2742415628486</v>
      </c>
      <c r="Z11" s="285">
        <v>1650.2854916782126</v>
      </c>
    </row>
    <row r="12" spans="1:28" ht="18" customHeight="1">
      <c r="A12" s="246" t="s">
        <v>13</v>
      </c>
      <c r="B12" s="972"/>
      <c r="C12" s="972">
        <v>0.50123172978487096</v>
      </c>
      <c r="D12" s="972">
        <v>0.48276235724226141</v>
      </c>
      <c r="E12" s="972">
        <v>0.85889087764559169</v>
      </c>
      <c r="F12" s="972">
        <v>0.62109580617353466</v>
      </c>
      <c r="G12" s="972">
        <v>0.82119741912429545</v>
      </c>
      <c r="H12" s="972">
        <v>1.5404293515188279</v>
      </c>
      <c r="I12" s="972">
        <v>15.213138194033961</v>
      </c>
      <c r="J12" s="972">
        <v>9.3142653357224496</v>
      </c>
      <c r="K12" s="972">
        <v>8.9608772955075739</v>
      </c>
      <c r="L12" s="972">
        <v>2.2969685959895001</v>
      </c>
      <c r="M12" s="972">
        <v>6.8453145029332401</v>
      </c>
      <c r="N12" s="972">
        <v>26.808168999999999</v>
      </c>
      <c r="O12" s="972">
        <v>3.4798310000000003</v>
      </c>
      <c r="P12" s="972">
        <v>2.92</v>
      </c>
      <c r="Q12" s="972">
        <v>4.8080525742374514</v>
      </c>
      <c r="R12" s="972">
        <v>2.4346412799999997</v>
      </c>
      <c r="S12" s="972">
        <v>2.99481134</v>
      </c>
      <c r="T12" s="972">
        <v>2.9265627599999999</v>
      </c>
      <c r="U12" s="972">
        <v>4.6281531200000003</v>
      </c>
      <c r="V12" s="972">
        <v>5.9391003899999983</v>
      </c>
      <c r="W12" s="972">
        <v>0.95231471000000034</v>
      </c>
      <c r="X12" s="972">
        <v>2.9849100799999961</v>
      </c>
      <c r="Y12" s="972">
        <v>3.6472720399999998</v>
      </c>
      <c r="Z12" s="972">
        <v>44.642923809999999</v>
      </c>
    </row>
    <row r="13" spans="1:28" ht="18" customHeight="1">
      <c r="A13" s="246" t="s">
        <v>12</v>
      </c>
      <c r="B13" s="972">
        <v>2.3219305120167179E-3</v>
      </c>
      <c r="C13" s="972">
        <v>7.23586212144566E-3</v>
      </c>
      <c r="D13" s="972">
        <v>0.16150773428742624</v>
      </c>
      <c r="E13" s="972">
        <v>1.7475992560707347</v>
      </c>
      <c r="F13" s="972">
        <v>0.74126152898074027</v>
      </c>
      <c r="G13" s="972">
        <v>5.5837763298382428E-2</v>
      </c>
      <c r="H13" s="972">
        <v>0.53189806323294098</v>
      </c>
      <c r="I13" s="972">
        <v>0.33781957569488441</v>
      </c>
      <c r="J13" s="972">
        <v>9.2119792486508256</v>
      </c>
      <c r="K13" s="972">
        <v>0.27488438540803317</v>
      </c>
      <c r="L13" s="972">
        <v>6.8388911624185601E-3</v>
      </c>
      <c r="M13" s="972">
        <v>3.6253794886370501</v>
      </c>
      <c r="N13" s="972">
        <v>5.2465910000000004</v>
      </c>
      <c r="O13" s="972">
        <v>0.75970700000000002</v>
      </c>
      <c r="P13" s="972">
        <v>2.4340000000000002</v>
      </c>
      <c r="Q13" s="972">
        <v>0.28809546000000003</v>
      </c>
      <c r="R13" s="972">
        <v>28.109877095790353</v>
      </c>
      <c r="S13" s="972">
        <v>11.528705340833689</v>
      </c>
      <c r="T13" s="972">
        <v>3.0794752100000005</v>
      </c>
      <c r="U13" s="972">
        <v>20.413467061536711</v>
      </c>
      <c r="V13" s="972">
        <v>4.9444310599999968</v>
      </c>
      <c r="W13" s="972">
        <v>6.8561761900000002</v>
      </c>
      <c r="X13" s="972">
        <v>40.383715275968555</v>
      </c>
      <c r="Y13" s="972">
        <v>51.103611759881794</v>
      </c>
      <c r="Z13" s="972">
        <v>19.242166710998166</v>
      </c>
    </row>
    <row r="14" spans="1:28" ht="18" customHeight="1">
      <c r="A14" s="246" t="s">
        <v>483</v>
      </c>
      <c r="B14" s="972"/>
      <c r="C14" s="972"/>
      <c r="D14" s="972"/>
      <c r="E14" s="972"/>
      <c r="F14" s="972"/>
      <c r="G14" s="972"/>
      <c r="H14" s="972"/>
      <c r="I14" s="972"/>
      <c r="J14" s="972"/>
      <c r="K14" s="972"/>
      <c r="L14" s="972"/>
      <c r="M14" s="972"/>
      <c r="N14" s="972"/>
      <c r="O14" s="972"/>
      <c r="P14" s="972"/>
      <c r="Q14" s="972"/>
      <c r="R14" s="972"/>
      <c r="S14" s="972">
        <v>0</v>
      </c>
      <c r="T14" s="972">
        <v>3.3707699999999999E-3</v>
      </c>
      <c r="U14" s="972">
        <v>3.6254200000000003E-3</v>
      </c>
      <c r="V14" s="972">
        <v>5.0520000000000004E-5</v>
      </c>
      <c r="W14" s="972">
        <v>0</v>
      </c>
      <c r="X14" s="972">
        <v>0</v>
      </c>
      <c r="Y14" s="972"/>
      <c r="Z14" s="972"/>
    </row>
    <row r="15" spans="1:28" ht="18" customHeight="1">
      <c r="A15" s="246" t="s">
        <v>430</v>
      </c>
      <c r="B15" s="972">
        <v>1.926205682954912E-2</v>
      </c>
      <c r="C15" s="972">
        <v>0.12487648553218027</v>
      </c>
      <c r="D15" s="972">
        <v>0.32681339435370288</v>
      </c>
      <c r="E15" s="972">
        <v>0.22703734191729988</v>
      </c>
      <c r="F15" s="972">
        <v>0</v>
      </c>
      <c r="G15" s="972">
        <v>0.32637323112706418</v>
      </c>
      <c r="H15" s="972">
        <v>2.5992552219612683E-3</v>
      </c>
      <c r="I15" s="972">
        <v>0.18407003369958103</v>
      </c>
      <c r="J15" s="972">
        <v>0</v>
      </c>
      <c r="K15" s="972">
        <v>2.4318752525949866E-3</v>
      </c>
      <c r="L15" s="972">
        <v>0.11756378994024799</v>
      </c>
      <c r="M15" s="972">
        <v>2.3892210024584202</v>
      </c>
      <c r="N15" s="972">
        <v>1.4840740000000001</v>
      </c>
      <c r="O15" s="972">
        <v>3.3721900000000002</v>
      </c>
      <c r="P15" s="972">
        <v>0</v>
      </c>
      <c r="Q15" s="972">
        <v>2.8663277044133948</v>
      </c>
      <c r="R15" s="972">
        <v>0</v>
      </c>
      <c r="S15" s="972">
        <v>0</v>
      </c>
      <c r="T15" s="972"/>
      <c r="U15" s="972">
        <v>1.2354416499999998</v>
      </c>
      <c r="V15" s="972">
        <v>0.42697541999999999</v>
      </c>
      <c r="W15" s="972">
        <v>10.963014383332988</v>
      </c>
      <c r="X15" s="972">
        <v>10.0777298</v>
      </c>
      <c r="Y15" s="972">
        <v>5.0826576299999999</v>
      </c>
      <c r="Z15" s="972">
        <v>3.7460426858514837</v>
      </c>
    </row>
    <row r="16" spans="1:28" ht="18" customHeight="1">
      <c r="A16" s="246" t="s">
        <v>482</v>
      </c>
      <c r="B16" s="972">
        <v>0.63524340510251698</v>
      </c>
      <c r="C16" s="972">
        <v>0.68633580657655457</v>
      </c>
      <c r="D16" s="972">
        <v>1.0650007519983871</v>
      </c>
      <c r="E16" s="972">
        <v>17.393037308867186</v>
      </c>
      <c r="F16" s="972">
        <v>5.7762270314847868</v>
      </c>
      <c r="G16" s="972">
        <v>3.8812850033185438</v>
      </c>
      <c r="H16" s="972">
        <v>8.2286033368548264</v>
      </c>
      <c r="I16" s="972">
        <v>0.82865927068135792</v>
      </c>
      <c r="J16" s="972">
        <v>0.35436362449766939</v>
      </c>
      <c r="K16" s="972">
        <v>1.2977829353667816</v>
      </c>
      <c r="L16" s="972">
        <v>1.8276404701402198</v>
      </c>
      <c r="M16" s="972">
        <v>4.2160700851957902</v>
      </c>
      <c r="N16" s="972">
        <v>16.416365000000003</v>
      </c>
      <c r="O16" s="972">
        <v>4.8779459999999997</v>
      </c>
      <c r="P16" s="972">
        <v>3.23</v>
      </c>
      <c r="Q16" s="972">
        <v>1.1426173400000001</v>
      </c>
      <c r="R16" s="972">
        <v>4.6084080900000011</v>
      </c>
      <c r="S16" s="972">
        <v>1.6618043500000002</v>
      </c>
      <c r="T16" s="972">
        <v>30.163681250000003</v>
      </c>
      <c r="U16" s="972">
        <v>17.639325010000011</v>
      </c>
      <c r="V16" s="972">
        <v>10.565495560000031</v>
      </c>
      <c r="W16" s="972">
        <v>24.774282440000011</v>
      </c>
      <c r="X16" s="972">
        <v>64.880922324960196</v>
      </c>
      <c r="Y16" s="972">
        <v>19.963187216018763</v>
      </c>
      <c r="Z16" s="972">
        <v>19.011632823636919</v>
      </c>
    </row>
    <row r="17" spans="1:28" ht="18" customHeight="1">
      <c r="A17" s="246" t="s">
        <v>11</v>
      </c>
      <c r="B17" s="972">
        <v>0</v>
      </c>
      <c r="C17" s="972">
        <v>0</v>
      </c>
      <c r="D17" s="972">
        <v>5.0442007675733189E-2</v>
      </c>
      <c r="E17" s="972">
        <v>6.0595667034235307E-4</v>
      </c>
      <c r="F17" s="972">
        <v>0.129034842696817</v>
      </c>
      <c r="G17" s="972">
        <v>0.12837408869871231</v>
      </c>
      <c r="H17" s="972">
        <v>0.77808789509425857</v>
      </c>
      <c r="I17" s="972">
        <v>0.5639464483649046</v>
      </c>
      <c r="J17" s="972">
        <v>2.6361818380279275E-2</v>
      </c>
      <c r="K17" s="972">
        <v>8.3602568961660323E-2</v>
      </c>
      <c r="L17" s="972">
        <v>0</v>
      </c>
      <c r="M17" s="972">
        <v>5.8199784697602199</v>
      </c>
      <c r="N17" s="972">
        <v>0.38119400000000003</v>
      </c>
      <c r="O17" s="972">
        <v>0.314558</v>
      </c>
      <c r="P17" s="972">
        <v>0.28899999999999998</v>
      </c>
      <c r="Q17" s="972">
        <v>0.28809546000000003</v>
      </c>
      <c r="R17" s="972">
        <v>7.3864608265185954</v>
      </c>
      <c r="S17" s="972">
        <v>9.1784035405307094</v>
      </c>
      <c r="T17" s="972">
        <v>4.1151868421404458</v>
      </c>
      <c r="U17" s="972">
        <v>5.7260297361608705</v>
      </c>
      <c r="V17" s="972">
        <v>7.8683993938444834</v>
      </c>
      <c r="W17" s="972">
        <v>6.8864859599999999</v>
      </c>
      <c r="X17" s="972">
        <v>20.942739991718742</v>
      </c>
      <c r="Y17" s="972">
        <v>10.852273554389892</v>
      </c>
      <c r="Z17" s="972">
        <v>6.2221668452216896</v>
      </c>
    </row>
    <row r="18" spans="1:28" ht="18" customHeight="1">
      <c r="A18" s="246" t="s">
        <v>10</v>
      </c>
      <c r="B18" s="972">
        <v>0.16863686413560841</v>
      </c>
      <c r="C18" s="972">
        <v>1.7210122436827801E-2</v>
      </c>
      <c r="D18" s="972">
        <v>0</v>
      </c>
      <c r="E18" s="972">
        <v>4.7027928457524494E-2</v>
      </c>
      <c r="F18" s="972">
        <v>6.5590951418588493E-4</v>
      </c>
      <c r="G18" s="972">
        <v>0</v>
      </c>
      <c r="H18" s="972">
        <v>0.14767471051904671</v>
      </c>
      <c r="I18" s="972">
        <v>0</v>
      </c>
      <c r="J18" s="972">
        <v>0.49503432562170036</v>
      </c>
      <c r="K18" s="972">
        <v>0.52980241351804236</v>
      </c>
      <c r="L18" s="972">
        <v>0.24618146249807502</v>
      </c>
      <c r="M18" s="972">
        <v>3.0639346151686402</v>
      </c>
      <c r="N18" s="972">
        <v>0.66614300000000004</v>
      </c>
      <c r="O18" s="972">
        <v>0.28904299999999999</v>
      </c>
      <c r="P18" s="972">
        <v>1.407</v>
      </c>
      <c r="Q18" s="972">
        <v>14.960928366192499</v>
      </c>
      <c r="R18" s="972">
        <v>0.5328698999999999</v>
      </c>
      <c r="S18" s="972">
        <v>1.1508556300000004</v>
      </c>
      <c r="T18" s="972">
        <v>3.69194589</v>
      </c>
      <c r="U18" s="972">
        <v>3.4954027400000003</v>
      </c>
      <c r="V18" s="972">
        <v>1.0052599499999995</v>
      </c>
      <c r="W18" s="972">
        <v>0.71794093000000003</v>
      </c>
      <c r="X18" s="972">
        <v>1.1379166199999999</v>
      </c>
      <c r="Y18" s="972">
        <v>0.60018891000000008</v>
      </c>
      <c r="Z18" s="972">
        <v>3.4986068684459188</v>
      </c>
    </row>
    <row r="19" spans="1:28" ht="18" customHeight="1">
      <c r="A19" s="246" t="s">
        <v>9</v>
      </c>
      <c r="B19" s="972">
        <v>10.95838298850377</v>
      </c>
      <c r="C19" s="972">
        <v>11.712995574318461</v>
      </c>
      <c r="D19" s="972">
        <v>40.569853584322296</v>
      </c>
      <c r="E19" s="972">
        <v>33.312316611342041</v>
      </c>
      <c r="F19" s="972">
        <v>51.246095563370638</v>
      </c>
      <c r="G19" s="972">
        <v>48.811461668435271</v>
      </c>
      <c r="H19" s="972">
        <v>24.909388824684552</v>
      </c>
      <c r="I19" s="972">
        <v>17.42598694695425</v>
      </c>
      <c r="J19" s="972">
        <v>50.631392830022271</v>
      </c>
      <c r="K19" s="972">
        <v>46.896330613592248</v>
      </c>
      <c r="L19" s="972">
        <v>27.279142145921302</v>
      </c>
      <c r="M19" s="972">
        <v>46.476305068395</v>
      </c>
      <c r="N19" s="972">
        <v>31.365558</v>
      </c>
      <c r="O19" s="972">
        <v>47.882560502300002</v>
      </c>
      <c r="P19" s="972">
        <v>29.576000000000001</v>
      </c>
      <c r="Q19" s="972">
        <v>14.781414940590537</v>
      </c>
      <c r="R19" s="972">
        <v>18.458587209999987</v>
      </c>
      <c r="S19" s="972">
        <v>20.485680749999997</v>
      </c>
      <c r="T19" s="972">
        <v>29.123658500894354</v>
      </c>
      <c r="U19" s="972">
        <v>58.444723155499169</v>
      </c>
      <c r="V19" s="972">
        <v>46.742183750905298</v>
      </c>
      <c r="W19" s="972">
        <v>45.208989893226729</v>
      </c>
      <c r="X19" s="972">
        <v>47.352109604612686</v>
      </c>
      <c r="Y19" s="972">
        <v>48.250134127999999</v>
      </c>
      <c r="Z19" s="972">
        <v>43.762949126738803</v>
      </c>
    </row>
    <row r="20" spans="1:28" ht="18" customHeight="1">
      <c r="A20" s="246" t="s">
        <v>433</v>
      </c>
      <c r="B20" s="972">
        <v>1.6880812165549538E-2</v>
      </c>
      <c r="C20" s="972">
        <v>7.7166850585866406E-2</v>
      </c>
      <c r="D20" s="972">
        <v>0.16003380020998403</v>
      </c>
      <c r="E20" s="972">
        <v>0.61285768849473654</v>
      </c>
      <c r="F20" s="972">
        <v>0.19175188122547196</v>
      </c>
      <c r="G20" s="972">
        <v>0.5767513305858688</v>
      </c>
      <c r="H20" s="972">
        <v>0.91677926809001486</v>
      </c>
      <c r="I20" s="972">
        <v>0.72842406110801727</v>
      </c>
      <c r="J20" s="972">
        <v>0.41556200394492049</v>
      </c>
      <c r="K20" s="972">
        <v>0.27972111435218527</v>
      </c>
      <c r="L20" s="972">
        <v>1.9922284302349</v>
      </c>
      <c r="M20" s="972">
        <v>2.5381850011662301</v>
      </c>
      <c r="N20" s="972">
        <v>18.628447000000001</v>
      </c>
      <c r="O20" s="972">
        <v>17.749715000000002</v>
      </c>
      <c r="P20" s="972">
        <v>34.564</v>
      </c>
      <c r="Q20" s="972">
        <v>15.871541793390557</v>
      </c>
      <c r="R20" s="972">
        <v>8.4197027200000019</v>
      </c>
      <c r="S20" s="972">
        <v>11.46831107</v>
      </c>
      <c r="T20" s="972">
        <v>4.7414005500000007</v>
      </c>
      <c r="U20" s="972">
        <v>5.5803920400000004</v>
      </c>
      <c r="V20" s="972">
        <v>8.0147077499999977</v>
      </c>
      <c r="W20" s="972">
        <v>21.080036799999995</v>
      </c>
      <c r="X20" s="972">
        <v>16.304228600000002</v>
      </c>
      <c r="Y20" s="972">
        <v>17.449379366998162</v>
      </c>
      <c r="Z20" s="972">
        <v>10.205136930000002</v>
      </c>
    </row>
    <row r="21" spans="1:28" ht="18" customHeight="1">
      <c r="A21" s="246" t="s">
        <v>17</v>
      </c>
      <c r="B21" s="972">
        <v>2.7441696792745714E-2</v>
      </c>
      <c r="C21" s="972">
        <v>3.0577239917516999E-3</v>
      </c>
      <c r="D21" s="972">
        <v>1.5600611159540183E-2</v>
      </c>
      <c r="E21" s="972">
        <v>5.3058481537620723E-2</v>
      </c>
      <c r="F21" s="972">
        <v>0.1755365712080583</v>
      </c>
      <c r="G21" s="972">
        <v>8.8566060523799141E-3</v>
      </c>
      <c r="H21" s="972">
        <v>5.0788053520353774E-2</v>
      </c>
      <c r="I21" s="972">
        <v>0</v>
      </c>
      <c r="J21" s="972">
        <v>0.37945080216739274</v>
      </c>
      <c r="K21" s="972">
        <v>1.8415878518058301E-2</v>
      </c>
      <c r="L21" s="972">
        <v>0.15640164796931499</v>
      </c>
      <c r="M21" s="972">
        <v>0.301750571180536</v>
      </c>
      <c r="N21" s="972">
        <v>0</v>
      </c>
      <c r="O21" s="972">
        <v>1.627E-2</v>
      </c>
      <c r="P21" s="972">
        <v>3.1E-2</v>
      </c>
      <c r="Q21" s="972">
        <v>69.477489120000001</v>
      </c>
      <c r="R21" s="972">
        <v>0.44947896919456876</v>
      </c>
      <c r="S21" s="972">
        <v>0.48784568</v>
      </c>
      <c r="T21" s="972">
        <v>17.218608830000001</v>
      </c>
      <c r="U21" s="972">
        <v>1.6621523199999999</v>
      </c>
      <c r="V21" s="972">
        <v>1.0294049399999996</v>
      </c>
      <c r="W21" s="972">
        <v>0.17197794</v>
      </c>
      <c r="X21" s="972">
        <v>0.88748426000000014</v>
      </c>
      <c r="Y21" s="972">
        <v>0.15772885</v>
      </c>
      <c r="Z21" s="972">
        <v>0.43843687999999997</v>
      </c>
    </row>
    <row r="22" spans="1:28" ht="18" customHeight="1">
      <c r="A22" s="246" t="s">
        <v>4</v>
      </c>
      <c r="B22" s="972">
        <v>3.5324474856591359E-3</v>
      </c>
      <c r="C22" s="972">
        <v>1.1986010289675442E-2</v>
      </c>
      <c r="D22" s="972">
        <v>1.1480429919613665E-2</v>
      </c>
      <c r="E22" s="972">
        <v>1.5682007391570253E-2</v>
      </c>
      <c r="F22" s="972">
        <v>5.0413916441327897E-3</v>
      </c>
      <c r="G22" s="972">
        <v>0</v>
      </c>
      <c r="H22" s="972">
        <v>4.6974120291298521E-2</v>
      </c>
      <c r="I22" s="972">
        <v>4.7258843797980003E-2</v>
      </c>
      <c r="J22" s="972">
        <v>5.9336709682168295E-2</v>
      </c>
      <c r="K22" s="972">
        <v>1.8415878518058301E-2</v>
      </c>
      <c r="L22" s="972">
        <v>5.1116641494347009E-3</v>
      </c>
      <c r="M22" s="972">
        <v>3.9777445969052397E-3</v>
      </c>
      <c r="N22" s="972">
        <v>0</v>
      </c>
      <c r="O22" s="972">
        <v>0</v>
      </c>
      <c r="P22" s="972">
        <v>0</v>
      </c>
      <c r="Q22" s="972">
        <v>1.1936268000000001</v>
      </c>
      <c r="R22" s="972">
        <v>2.780647E-2</v>
      </c>
      <c r="S22" s="972">
        <v>1.5341300000000003E-3</v>
      </c>
      <c r="T22" s="972"/>
      <c r="U22" s="972"/>
      <c r="V22" s="972">
        <v>0</v>
      </c>
      <c r="W22" s="972">
        <v>0</v>
      </c>
      <c r="X22" s="972">
        <v>1.48464E-3</v>
      </c>
      <c r="Y22" s="972">
        <v>1.1201960000000002E-2</v>
      </c>
      <c r="Z22" s="972"/>
    </row>
    <row r="23" spans="1:28" ht="18" customHeight="1">
      <c r="A23" s="246" t="s">
        <v>3</v>
      </c>
      <c r="B23" s="972">
        <v>124.82409820248266</v>
      </c>
      <c r="C23" s="972">
        <v>525.94680392935436</v>
      </c>
      <c r="D23" s="972">
        <v>158.59816035093721</v>
      </c>
      <c r="E23" s="972">
        <v>228.65529145367856</v>
      </c>
      <c r="F23" s="972">
        <v>256.7063722351553</v>
      </c>
      <c r="G23" s="972">
        <v>281.45124786007875</v>
      </c>
      <c r="H23" s="972">
        <v>401.9642723790073</v>
      </c>
      <c r="I23" s="972">
        <v>429.38043875443003</v>
      </c>
      <c r="J23" s="972">
        <v>491.29249600478437</v>
      </c>
      <c r="K23" s="972">
        <v>460.78953437563518</v>
      </c>
      <c r="L23" s="972">
        <v>504.22062401287297</v>
      </c>
      <c r="M23" s="972">
        <v>583.99501792993578</v>
      </c>
      <c r="N23" s="972">
        <v>763.50196200000005</v>
      </c>
      <c r="O23" s="972">
        <v>901.54777354000282</v>
      </c>
      <c r="P23" s="972">
        <v>1018.979</v>
      </c>
      <c r="Q23" s="972">
        <v>607.41908792288939</v>
      </c>
      <c r="R23" s="972">
        <v>754.79563634720546</v>
      </c>
      <c r="S23" s="972">
        <v>884.53550148552915</v>
      </c>
      <c r="T23" s="972">
        <v>1546.6023870896213</v>
      </c>
      <c r="U23" s="972">
        <v>870.47212983351028</v>
      </c>
      <c r="V23" s="972">
        <v>857.11122415548368</v>
      </c>
      <c r="W23" s="972">
        <v>1016.6553055209457</v>
      </c>
      <c r="X23" s="972">
        <v>1123.417306908397</v>
      </c>
      <c r="Y23" s="972">
        <v>1156.5055735370106</v>
      </c>
      <c r="Z23" s="972">
        <v>1210.0319570351257</v>
      </c>
    </row>
    <row r="24" spans="1:28" s="40" customFormat="1" ht="18" customHeight="1">
      <c r="A24" s="246" t="s">
        <v>431</v>
      </c>
      <c r="B24" s="972">
        <v>0</v>
      </c>
      <c r="C24" s="972">
        <v>0.18080454185619815</v>
      </c>
      <c r="D24" s="972">
        <v>1.5821963347559143</v>
      </c>
      <c r="E24" s="972">
        <v>1.2920238481804061</v>
      </c>
      <c r="F24" s="972">
        <v>2.3206192659036904</v>
      </c>
      <c r="G24" s="972">
        <v>0.45229218191769777</v>
      </c>
      <c r="H24" s="972">
        <v>11.657903859047163</v>
      </c>
      <c r="I24" s="972">
        <v>0.32428260144185134</v>
      </c>
      <c r="J24" s="972">
        <v>49.639397416604496</v>
      </c>
      <c r="K24" s="972">
        <v>0.31657629395611281</v>
      </c>
      <c r="L24" s="972">
        <v>4.4007583858997599</v>
      </c>
      <c r="M24" s="972">
        <v>3.2149416964976201</v>
      </c>
      <c r="N24" s="972">
        <v>10.404335</v>
      </c>
      <c r="O24" s="972">
        <v>68.547770999999997</v>
      </c>
      <c r="P24" s="972">
        <v>46.42</v>
      </c>
      <c r="Q24" s="972">
        <v>62.341241291508773</v>
      </c>
      <c r="R24" s="972">
        <v>8.252881740000003</v>
      </c>
      <c r="S24" s="972">
        <v>10.815527039999997</v>
      </c>
      <c r="T24" s="972">
        <v>24.062763730000007</v>
      </c>
      <c r="U24" s="972">
        <v>11.917928819999995</v>
      </c>
      <c r="V24" s="972">
        <v>6.3917588299999935</v>
      </c>
      <c r="W24" s="972">
        <v>4.2487799399999986</v>
      </c>
      <c r="X24" s="972">
        <v>5.6929293730742607</v>
      </c>
      <c r="Y24" s="972">
        <v>1.3960626</v>
      </c>
      <c r="Z24" s="972">
        <v>2.5816788499999967</v>
      </c>
      <c r="AB24" s="17"/>
    </row>
    <row r="25" spans="1:28" ht="18" customHeight="1">
      <c r="A25" s="246" t="s">
        <v>1</v>
      </c>
      <c r="B25" s="972">
        <v>7.7300993848694821E-2</v>
      </c>
      <c r="C25" s="972">
        <v>0.10707189819911403</v>
      </c>
      <c r="D25" s="972">
        <v>2.1068126234974627</v>
      </c>
      <c r="E25" s="972">
        <v>0.89567393946895868</v>
      </c>
      <c r="F25" s="972">
        <v>1.0299301200898048</v>
      </c>
      <c r="G25" s="972">
        <v>1.3400220774085363</v>
      </c>
      <c r="H25" s="972">
        <v>2.1160334769057827</v>
      </c>
      <c r="I25" s="972">
        <v>1.8779425586329892</v>
      </c>
      <c r="J25" s="972">
        <v>6.7822406746776647</v>
      </c>
      <c r="K25" s="972">
        <v>5.6817314591338022</v>
      </c>
      <c r="L25" s="972">
        <v>1.7059054991998399</v>
      </c>
      <c r="M25" s="972">
        <v>2.1697199243945402</v>
      </c>
      <c r="N25" s="972">
        <v>8.009894000000001</v>
      </c>
      <c r="O25" s="972">
        <v>3.3661930000000004</v>
      </c>
      <c r="P25" s="972">
        <v>14.492000000000001</v>
      </c>
      <c r="Q25" s="972">
        <v>3.05702126</v>
      </c>
      <c r="R25" s="972">
        <v>56.034759238785441</v>
      </c>
      <c r="S25" s="972">
        <v>11.759702920834853</v>
      </c>
      <c r="T25" s="972">
        <v>12.277018421667794</v>
      </c>
      <c r="U25" s="972">
        <v>31.041935436312908</v>
      </c>
      <c r="V25" s="972">
        <v>30.557243389999979</v>
      </c>
      <c r="W25" s="972">
        <v>55.091952015670891</v>
      </c>
      <c r="X25" s="972">
        <v>101.18221594819489</v>
      </c>
      <c r="Y25" s="972">
        <v>81.172496615908656</v>
      </c>
      <c r="Z25" s="972">
        <v>173.08218552925493</v>
      </c>
    </row>
    <row r="26" spans="1:28" ht="18" customHeight="1">
      <c r="A26" s="246" t="s">
        <v>23</v>
      </c>
      <c r="B26" s="972">
        <v>65.066514098155082</v>
      </c>
      <c r="C26" s="972">
        <v>37.145953646698828</v>
      </c>
      <c r="D26" s="972">
        <v>56.232782451935634</v>
      </c>
      <c r="E26" s="972">
        <v>29.234025634050365</v>
      </c>
      <c r="F26" s="972">
        <v>33.463745211973247</v>
      </c>
      <c r="G26" s="972">
        <v>51.197282899882055</v>
      </c>
      <c r="H26" s="972">
        <v>98.659568810519929</v>
      </c>
      <c r="I26" s="972">
        <v>73.328576255552917</v>
      </c>
      <c r="J26" s="972">
        <v>117.96681478461436</v>
      </c>
      <c r="K26" s="972">
        <v>74.520752640240829</v>
      </c>
      <c r="L26" s="972">
        <v>74.955173534431992</v>
      </c>
      <c r="M26" s="972">
        <v>127.283939872689</v>
      </c>
      <c r="N26" s="972">
        <v>91.464336999999986</v>
      </c>
      <c r="O26" s="972">
        <v>74.509962675555997</v>
      </c>
      <c r="P26" s="972">
        <v>106.753</v>
      </c>
      <c r="Q26" s="972">
        <v>79.611375141519602</v>
      </c>
      <c r="R26" s="972">
        <v>38.652728797569239</v>
      </c>
      <c r="S26" s="972">
        <v>56.502308284400002</v>
      </c>
      <c r="T26" s="972">
        <v>36.593053589999997</v>
      </c>
      <c r="U26" s="972">
        <v>76.937527789241912</v>
      </c>
      <c r="V26" s="972">
        <v>114.9467294154711</v>
      </c>
      <c r="W26" s="972">
        <v>216.90485938000009</v>
      </c>
      <c r="X26" s="972">
        <v>210.92376876994192</v>
      </c>
      <c r="Y26" s="972">
        <v>173.08247339464103</v>
      </c>
      <c r="Z26" s="972">
        <v>113.81960758293924</v>
      </c>
    </row>
    <row r="27" spans="1:28" ht="18" customHeight="1">
      <c r="A27" s="244"/>
      <c r="B27" s="285"/>
      <c r="C27" s="285"/>
      <c r="D27" s="285"/>
      <c r="E27" s="285"/>
      <c r="F27" s="285"/>
      <c r="G27" s="285"/>
      <c r="H27" s="285"/>
      <c r="I27" s="285"/>
      <c r="J27" s="285"/>
      <c r="K27" s="285"/>
      <c r="L27" s="285"/>
      <c r="M27" s="285"/>
      <c r="N27" s="285"/>
      <c r="O27" s="285"/>
      <c r="P27" s="285"/>
      <c r="Q27" s="285"/>
      <c r="R27" s="285"/>
      <c r="S27" s="285"/>
      <c r="T27" s="285"/>
      <c r="U27" s="285"/>
      <c r="V27" s="285"/>
      <c r="W27" s="285"/>
      <c r="X27" s="285"/>
      <c r="Y27" s="285"/>
      <c r="Z27" s="285"/>
    </row>
    <row r="28" spans="1:28" ht="18" customHeight="1">
      <c r="A28" s="245" t="s">
        <v>432</v>
      </c>
      <c r="B28" s="285">
        <v>738.76307509524077</v>
      </c>
      <c r="C28" s="285">
        <v>690.06045336112629</v>
      </c>
      <c r="D28" s="285">
        <v>664.17012633604315</v>
      </c>
      <c r="E28" s="285">
        <v>892.07518000810569</v>
      </c>
      <c r="F28" s="285">
        <v>1056.7279703920876</v>
      </c>
      <c r="G28" s="285">
        <v>1175.0589891754148</v>
      </c>
      <c r="H28" s="285">
        <v>1140.9517657114795</v>
      </c>
      <c r="I28" s="285">
        <v>1424.8457494871143</v>
      </c>
      <c r="J28" s="285">
        <v>1369.3721122083991</v>
      </c>
      <c r="K28" s="285">
        <v>1436.8789963042007</v>
      </c>
      <c r="L28" s="285">
        <v>2513.0001674843611</v>
      </c>
      <c r="M28" s="285">
        <v>2297.0459806728586</v>
      </c>
      <c r="N28" s="285">
        <v>2603.7294665708405</v>
      </c>
      <c r="O28" s="285">
        <v>3544.9394768763209</v>
      </c>
      <c r="P28" s="285">
        <v>3098.0177361895985</v>
      </c>
      <c r="Q28" s="285">
        <v>2659.4701829672081</v>
      </c>
      <c r="R28" s="285">
        <v>1743.9810386775837</v>
      </c>
      <c r="S28" s="285">
        <v>1845.668757833964</v>
      </c>
      <c r="T28" s="285">
        <v>2479.2080219604754</v>
      </c>
      <c r="U28" s="285">
        <v>2402.3836697689485</v>
      </c>
      <c r="V28" s="285">
        <v>2194.9366827210088</v>
      </c>
      <c r="W28" s="285">
        <v>2642.4494236014284</v>
      </c>
      <c r="X28" s="285">
        <v>2675.5240373357456</v>
      </c>
      <c r="Y28" s="285">
        <v>2654.1289963896074</v>
      </c>
      <c r="Z28" s="285">
        <v>2588.5086323087517</v>
      </c>
    </row>
    <row r="29" spans="1:28" ht="18" customHeight="1">
      <c r="A29" s="246" t="s">
        <v>13</v>
      </c>
      <c r="B29" s="972">
        <v>4.8082699545790065E-2</v>
      </c>
      <c r="C29" s="972">
        <v>6.9476265314281332E-2</v>
      </c>
      <c r="D29" s="972">
        <v>2.21020104865994E-3</v>
      </c>
      <c r="E29" s="972">
        <v>0.1229087428925896</v>
      </c>
      <c r="F29" s="972">
        <v>9.453869334370095E-2</v>
      </c>
      <c r="G29" s="972">
        <v>4.2280109252493328E-2</v>
      </c>
      <c r="H29" s="972">
        <v>3.1805368317366037E-2</v>
      </c>
      <c r="I29" s="972">
        <v>0.15474567404835551</v>
      </c>
      <c r="J29" s="972">
        <v>2.9879780737212438</v>
      </c>
      <c r="K29" s="972">
        <v>9.2196953544632657E-2</v>
      </c>
      <c r="L29" s="972">
        <v>0.15631637235405599</v>
      </c>
      <c r="M29" s="972">
        <v>12.596647049546601</v>
      </c>
      <c r="N29" s="972">
        <v>5.4517799999999994</v>
      </c>
      <c r="O29" s="972">
        <v>3.3673500000000001</v>
      </c>
      <c r="P29" s="972">
        <v>2.0992500000000001</v>
      </c>
      <c r="Q29" s="972">
        <v>1.0433870041724138</v>
      </c>
      <c r="R29" s="972">
        <v>1.0437387149999999</v>
      </c>
      <c r="S29" s="972">
        <v>1.8473907160000005</v>
      </c>
      <c r="T29" s="972">
        <v>6.6609279549999991</v>
      </c>
      <c r="U29" s="972">
        <v>2.6038739969999996</v>
      </c>
      <c r="V29" s="972">
        <v>1.2334653249999992</v>
      </c>
      <c r="W29" s="972">
        <v>0.37806050199999996</v>
      </c>
      <c r="X29" s="972">
        <v>1.0449187929999997</v>
      </c>
      <c r="Y29" s="972">
        <v>2.1559101320000003</v>
      </c>
      <c r="Z29" s="972">
        <v>1.5464934939999999</v>
      </c>
    </row>
    <row r="30" spans="1:28" ht="18" customHeight="1">
      <c r="A30" s="246" t="s">
        <v>12</v>
      </c>
      <c r="B30" s="972">
        <v>5.1778043581887465E-2</v>
      </c>
      <c r="C30" s="972">
        <v>6.8713628114724756E-2</v>
      </c>
      <c r="D30" s="972">
        <v>0.11070116094706295</v>
      </c>
      <c r="E30" s="972">
        <v>0.21779287011411783</v>
      </c>
      <c r="F30" s="972">
        <v>7.9086808109767592E-2</v>
      </c>
      <c r="G30" s="972">
        <v>2.0094992439930865</v>
      </c>
      <c r="H30" s="972">
        <v>1.6475165362797555</v>
      </c>
      <c r="I30" s="972">
        <v>1.5709239981803285</v>
      </c>
      <c r="J30" s="972">
        <v>0.76030671672896644</v>
      </c>
      <c r="K30" s="972">
        <v>1.1395220664702777</v>
      </c>
      <c r="L30" s="972">
        <v>1.3067177815825999</v>
      </c>
      <c r="M30" s="972">
        <v>1.6092459380958901</v>
      </c>
      <c r="N30" s="972">
        <v>2.3772599999999997</v>
      </c>
      <c r="O30" s="972">
        <v>2.8245900000000002</v>
      </c>
      <c r="P30" s="972">
        <v>1.7566649633441</v>
      </c>
      <c r="Q30" s="972">
        <v>2.8581915449999999</v>
      </c>
      <c r="R30" s="972">
        <v>1.9065971009999996</v>
      </c>
      <c r="S30" s="972">
        <v>1.0662534409999997</v>
      </c>
      <c r="T30" s="972">
        <v>1.6622488509999997</v>
      </c>
      <c r="U30" s="972">
        <v>4.111152916</v>
      </c>
      <c r="V30" s="972">
        <v>2.2027792250000013</v>
      </c>
      <c r="W30" s="972">
        <v>1.3326588130000003</v>
      </c>
      <c r="X30" s="972">
        <v>4.7043607639999951</v>
      </c>
      <c r="Y30" s="972">
        <v>3.4545646280000013</v>
      </c>
      <c r="Z30" s="972">
        <v>3.2552735069999987</v>
      </c>
    </row>
    <row r="31" spans="1:28" ht="18" customHeight="1">
      <c r="A31" s="246" t="s">
        <v>483</v>
      </c>
      <c r="B31" s="972"/>
      <c r="C31" s="972"/>
      <c r="D31" s="972"/>
      <c r="E31" s="972"/>
      <c r="F31" s="972"/>
      <c r="G31" s="972"/>
      <c r="H31" s="972"/>
      <c r="I31" s="972"/>
      <c r="J31" s="972"/>
      <c r="K31" s="972"/>
      <c r="L31" s="972"/>
      <c r="M31" s="972"/>
      <c r="N31" s="972"/>
      <c r="O31" s="972"/>
      <c r="P31" s="972"/>
      <c r="Q31" s="972"/>
      <c r="R31" s="972"/>
      <c r="S31" s="972">
        <v>1.4004949999999999E-3</v>
      </c>
      <c r="T31" s="972"/>
      <c r="U31" s="972">
        <v>1.2025799999999999E-4</v>
      </c>
      <c r="V31" s="972">
        <v>6.5931499999999999E-3</v>
      </c>
      <c r="W31" s="972">
        <v>4.5487346000000005E-2</v>
      </c>
      <c r="X31" s="972">
        <v>0</v>
      </c>
      <c r="Y31" s="972"/>
      <c r="Z31" s="972"/>
    </row>
    <row r="32" spans="1:28" ht="18" customHeight="1">
      <c r="A32" s="246" t="s">
        <v>430</v>
      </c>
      <c r="B32" s="972">
        <v>7.4804890220324105E-2</v>
      </c>
      <c r="C32" s="972">
        <v>0.23050343038743301</v>
      </c>
      <c r="D32" s="972">
        <v>3.0066888550562627E-2</v>
      </c>
      <c r="E32" s="972">
        <v>6.1123718181451949E-3</v>
      </c>
      <c r="F32" s="972">
        <v>0</v>
      </c>
      <c r="G32" s="972">
        <v>8.7739899244000004</v>
      </c>
      <c r="H32" s="972">
        <v>2.5992552219612683E-3</v>
      </c>
      <c r="I32" s="972">
        <v>2.5412906102039163E-3</v>
      </c>
      <c r="J32" s="972">
        <v>2.6874384773194907E-3</v>
      </c>
      <c r="K32" s="972">
        <v>2.4318752525949866E-3</v>
      </c>
      <c r="L32" s="972">
        <v>0.100155868063927</v>
      </c>
      <c r="M32" s="972">
        <v>0.10727232787268201</v>
      </c>
      <c r="N32" s="972">
        <v>0.10626999999999999</v>
      </c>
      <c r="O32" s="972">
        <v>0</v>
      </c>
      <c r="P32" s="972">
        <v>0</v>
      </c>
      <c r="Q32" s="972">
        <v>0.33257884500000001</v>
      </c>
      <c r="R32" s="972">
        <v>0</v>
      </c>
      <c r="S32" s="972">
        <v>0</v>
      </c>
      <c r="T32" s="972"/>
      <c r="U32" s="972">
        <v>4.8121637000000002E-2</v>
      </c>
      <c r="V32" s="972">
        <v>6.1840059999999997E-3</v>
      </c>
      <c r="W32" s="972">
        <v>6.1756039999999995E-3</v>
      </c>
      <c r="X32" s="972">
        <v>1.7753571999999999E-2</v>
      </c>
      <c r="Y32" s="972">
        <v>7.1938178000000005E-2</v>
      </c>
      <c r="Z32" s="972"/>
    </row>
    <row r="33" spans="1:26" ht="18" customHeight="1">
      <c r="A33" s="246" t="s">
        <v>482</v>
      </c>
      <c r="B33" s="972">
        <v>9.9882814930609918</v>
      </c>
      <c r="C33" s="972">
        <v>7.5583837548366253</v>
      </c>
      <c r="D33" s="972">
        <v>4.456707182134263</v>
      </c>
      <c r="E33" s="972">
        <v>4.466656980210125</v>
      </c>
      <c r="F33" s="972">
        <v>11.798392511140435</v>
      </c>
      <c r="G33" s="972">
        <v>15.57105558397393</v>
      </c>
      <c r="H33" s="972">
        <v>15.952060384434768</v>
      </c>
      <c r="I33" s="972">
        <v>11.946396877908505</v>
      </c>
      <c r="J33" s="972">
        <v>17.249188103618771</v>
      </c>
      <c r="K33" s="972">
        <v>18.637805561923912</v>
      </c>
      <c r="L33" s="972">
        <v>3.38010042079061</v>
      </c>
      <c r="M33" s="972">
        <v>17.5734723869666</v>
      </c>
      <c r="N33" s="972">
        <v>33.23471</v>
      </c>
      <c r="O33" s="972">
        <v>39.727919999999898</v>
      </c>
      <c r="P33" s="972">
        <v>45.643072611203095</v>
      </c>
      <c r="Q33" s="972">
        <v>50.674639341999999</v>
      </c>
      <c r="R33" s="972">
        <v>47.191713636999992</v>
      </c>
      <c r="S33" s="972">
        <v>43.843448872999986</v>
      </c>
      <c r="T33" s="972">
        <v>126.82512612707681</v>
      </c>
      <c r="U33" s="972">
        <v>60.156773156690313</v>
      </c>
      <c r="V33" s="972">
        <v>48.996551965332827</v>
      </c>
      <c r="W33" s="972">
        <v>57.816770529487329</v>
      </c>
      <c r="X33" s="972">
        <v>61.959911553508</v>
      </c>
      <c r="Y33" s="972">
        <v>72.935685537000026</v>
      </c>
      <c r="Z33" s="972">
        <v>60.359169521000048</v>
      </c>
    </row>
    <row r="34" spans="1:26" ht="18" customHeight="1">
      <c r="A34" s="246" t="s">
        <v>11</v>
      </c>
      <c r="B34" s="972">
        <v>5.4618605275779403E-3</v>
      </c>
      <c r="C34" s="972">
        <v>0</v>
      </c>
      <c r="D34" s="972">
        <v>1.8439860276536699E-2</v>
      </c>
      <c r="E34" s="972">
        <v>1.6482902647755159E-2</v>
      </c>
      <c r="F34" s="972">
        <v>3.4788614964914302E-3</v>
      </c>
      <c r="G34" s="972">
        <v>1.0517133949613448E-2</v>
      </c>
      <c r="H34" s="972">
        <v>2.5992552219612683E-3</v>
      </c>
      <c r="I34" s="972">
        <v>2.5412906102039163E-3</v>
      </c>
      <c r="J34" s="972">
        <v>2.6874384773194907E-3</v>
      </c>
      <c r="K34" s="972">
        <v>7.8289143666386382E-2</v>
      </c>
      <c r="L34" s="972">
        <v>5.2467304864707099E-4</v>
      </c>
      <c r="M34" s="972">
        <v>8.5710648977604183E-4</v>
      </c>
      <c r="N34" s="972">
        <v>8.3030000000000007E-2</v>
      </c>
      <c r="O34" s="972">
        <v>0.22655</v>
      </c>
      <c r="P34" s="972">
        <v>7.2370000000000004E-2</v>
      </c>
      <c r="Q34" s="972">
        <v>1.9146590000000005E-2</v>
      </c>
      <c r="R34" s="972">
        <v>0.15746512600000001</v>
      </c>
      <c r="S34" s="972">
        <v>0.24172272800000005</v>
      </c>
      <c r="T34" s="972">
        <v>0.21585421900000001</v>
      </c>
      <c r="U34" s="972">
        <v>0.73919659199999999</v>
      </c>
      <c r="V34" s="972">
        <v>0.18996051499999994</v>
      </c>
      <c r="W34" s="972">
        <v>3.92296625</v>
      </c>
      <c r="X34" s="972">
        <v>0.26602015899999992</v>
      </c>
      <c r="Y34" s="972">
        <v>0.20470184499999999</v>
      </c>
      <c r="Z34" s="972">
        <v>0.52678163199999994</v>
      </c>
    </row>
    <row r="35" spans="1:26" ht="18" customHeight="1">
      <c r="A35" s="246" t="s">
        <v>10</v>
      </c>
      <c r="B35" s="972">
        <v>7.5640080134935353E-2</v>
      </c>
      <c r="C35" s="972">
        <v>0.102918448740727</v>
      </c>
      <c r="D35" s="972">
        <v>0</v>
      </c>
      <c r="E35" s="972">
        <v>0.82868006063638688</v>
      </c>
      <c r="F35" s="972">
        <v>1.2778666712132899E-3</v>
      </c>
      <c r="G35" s="972">
        <v>2.2838105834910725E-2</v>
      </c>
      <c r="H35" s="972">
        <v>3.3032419127590716E-2</v>
      </c>
      <c r="I35" s="972">
        <v>0.79059868429486424</v>
      </c>
      <c r="J35" s="972">
        <v>0.33447897943661131</v>
      </c>
      <c r="K35" s="972">
        <v>8.9447051341183081E-2</v>
      </c>
      <c r="L35" s="972">
        <v>2.2500743137766503E-2</v>
      </c>
      <c r="M35" s="972">
        <v>3.6114486984612497E-2</v>
      </c>
      <c r="N35" s="972">
        <v>0.40262999999999999</v>
      </c>
      <c r="O35" s="972">
        <v>0.30179</v>
      </c>
      <c r="P35" s="972">
        <v>0.30082999999999999</v>
      </c>
      <c r="Q35" s="972">
        <v>0.47230302182702061</v>
      </c>
      <c r="R35" s="972">
        <v>0.14229745600000002</v>
      </c>
      <c r="S35" s="972">
        <v>2.8198558370000004</v>
      </c>
      <c r="T35" s="972">
        <v>2.9626487399999997</v>
      </c>
      <c r="U35" s="972">
        <v>10.268417944328265</v>
      </c>
      <c r="V35" s="972">
        <v>0.79418201499999963</v>
      </c>
      <c r="W35" s="972">
        <v>10.879952566999995</v>
      </c>
      <c r="X35" s="972">
        <v>0.60280498999999998</v>
      </c>
      <c r="Y35" s="972">
        <v>0.54247768800000029</v>
      </c>
      <c r="Z35" s="972">
        <v>0.87311662699999959</v>
      </c>
    </row>
    <row r="36" spans="1:26" ht="18" customHeight="1">
      <c r="A36" s="246" t="s">
        <v>9</v>
      </c>
      <c r="B36" s="972">
        <v>0.59641102570001026</v>
      </c>
      <c r="C36" s="972">
        <v>0.60148343760581247</v>
      </c>
      <c r="D36" s="972">
        <v>4.8013307490129185</v>
      </c>
      <c r="E36" s="972">
        <v>21.032390476085329</v>
      </c>
      <c r="F36" s="972">
        <v>23.915818952794162</v>
      </c>
      <c r="G36" s="972">
        <v>29.435763278072642</v>
      </c>
      <c r="H36" s="972">
        <v>15.505554711209985</v>
      </c>
      <c r="I36" s="972">
        <v>9.3405945817276486</v>
      </c>
      <c r="J36" s="972">
        <v>38.774399569491869</v>
      </c>
      <c r="K36" s="972">
        <v>14.722172807651045</v>
      </c>
      <c r="L36" s="972">
        <v>57.621580166086098</v>
      </c>
      <c r="M36" s="972">
        <v>16.505670719717202</v>
      </c>
      <c r="N36" s="972">
        <v>28.708739999999999</v>
      </c>
      <c r="O36" s="972">
        <v>15.76107</v>
      </c>
      <c r="P36" s="972">
        <v>9.7573110258220499</v>
      </c>
      <c r="Q36" s="972">
        <v>15.2729056</v>
      </c>
      <c r="R36" s="972">
        <v>6.5291174570000017</v>
      </c>
      <c r="S36" s="972">
        <v>17.220011939999999</v>
      </c>
      <c r="T36" s="972">
        <v>14.720384538000003</v>
      </c>
      <c r="U36" s="972">
        <v>12.576808348000002</v>
      </c>
      <c r="V36" s="972">
        <v>10.843914435000006</v>
      </c>
      <c r="W36" s="972">
        <v>32.726992863999982</v>
      </c>
      <c r="X36" s="972">
        <v>12.746825397999974</v>
      </c>
      <c r="Y36" s="972">
        <v>18.004678106000011</v>
      </c>
      <c r="Z36" s="972">
        <v>14.835845596999995</v>
      </c>
    </row>
    <row r="37" spans="1:26" ht="18" customHeight="1">
      <c r="A37" s="246" t="s">
        <v>433</v>
      </c>
      <c r="B37" s="972">
        <v>1.2258178571946465</v>
      </c>
      <c r="C37" s="972">
        <v>0.84084663027926465</v>
      </c>
      <c r="D37" s="972">
        <v>0.85685875650135301</v>
      </c>
      <c r="E37" s="972">
        <v>0.9621444935152228</v>
      </c>
      <c r="F37" s="972">
        <v>14.120566244589316</v>
      </c>
      <c r="G37" s="972">
        <v>5.6145993437710189</v>
      </c>
      <c r="H37" s="972">
        <v>1.8485961175451577</v>
      </c>
      <c r="I37" s="972">
        <v>4.7922943167806853</v>
      </c>
      <c r="J37" s="972">
        <v>7.2238357056876659</v>
      </c>
      <c r="K37" s="972">
        <v>29.420718278388541</v>
      </c>
      <c r="L37" s="972">
        <v>50.240510634481105</v>
      </c>
      <c r="M37" s="972">
        <v>21.845020098336299</v>
      </c>
      <c r="N37" s="972">
        <v>14.698790000000001</v>
      </c>
      <c r="O37" s="972">
        <v>30.62097</v>
      </c>
      <c r="P37" s="972">
        <v>26.209199000000002</v>
      </c>
      <c r="Q37" s="972">
        <v>26.003858772395446</v>
      </c>
      <c r="R37" s="972">
        <v>26.429769552</v>
      </c>
      <c r="S37" s="972">
        <v>33.960228796999992</v>
      </c>
      <c r="T37" s="972">
        <v>52.182512833000011</v>
      </c>
      <c r="U37" s="972">
        <v>40.587901075918033</v>
      </c>
      <c r="V37" s="972">
        <v>38.267448879943004</v>
      </c>
      <c r="W37" s="972">
        <v>40.048607956222</v>
      </c>
      <c r="X37" s="972">
        <v>135.71334629400025</v>
      </c>
      <c r="Y37" s="972">
        <v>44.316927107999966</v>
      </c>
      <c r="Z37" s="972">
        <v>46.363669774999956</v>
      </c>
    </row>
    <row r="38" spans="1:26" ht="18" customHeight="1">
      <c r="A38" s="246" t="s">
        <v>17</v>
      </c>
      <c r="B38" s="972">
        <v>3.6958494673431206</v>
      </c>
      <c r="C38" s="972">
        <v>3.0113526889747324</v>
      </c>
      <c r="D38" s="972">
        <v>6.6229204627844789</v>
      </c>
      <c r="E38" s="972">
        <v>6.1055334779440669</v>
      </c>
      <c r="F38" s="972">
        <v>16.810823889892241</v>
      </c>
      <c r="G38" s="972">
        <v>22.253123345496071</v>
      </c>
      <c r="H38" s="972">
        <v>19.852689723940653</v>
      </c>
      <c r="I38" s="972">
        <v>16.120673342983952</v>
      </c>
      <c r="J38" s="972">
        <v>16.464044809713609</v>
      </c>
      <c r="K38" s="972">
        <v>12.668597901093097</v>
      </c>
      <c r="L38" s="972">
        <v>0.73980735830377997</v>
      </c>
      <c r="M38" s="972">
        <v>33.219619316574303</v>
      </c>
      <c r="N38" s="972">
        <v>32.341999999999999</v>
      </c>
      <c r="O38" s="972">
        <v>67.864660000000001</v>
      </c>
      <c r="P38" s="972">
        <v>55.81165</v>
      </c>
      <c r="Q38" s="972">
        <v>48.102025921000092</v>
      </c>
      <c r="R38" s="972">
        <v>35.899513442000007</v>
      </c>
      <c r="S38" s="972">
        <v>53.747569291999973</v>
      </c>
      <c r="T38" s="972">
        <v>54.245173473999998</v>
      </c>
      <c r="U38" s="972">
        <v>74.627843617335785</v>
      </c>
      <c r="V38" s="972">
        <v>38.865727145999983</v>
      </c>
      <c r="W38" s="972">
        <v>53.131550033999993</v>
      </c>
      <c r="X38" s="972">
        <v>47.818587768000008</v>
      </c>
      <c r="Y38" s="972">
        <v>53.650954817000049</v>
      </c>
      <c r="Z38" s="972">
        <v>43.377579568000087</v>
      </c>
    </row>
    <row r="39" spans="1:26" ht="18" customHeight="1">
      <c r="A39" s="246" t="s">
        <v>4</v>
      </c>
      <c r="B39" s="972">
        <v>2.5403433490665699E-2</v>
      </c>
      <c r="C39" s="972">
        <v>5.233753012393261E-4</v>
      </c>
      <c r="D39" s="972">
        <v>7.212674887259779E-2</v>
      </c>
      <c r="E39" s="972">
        <v>0.1029481025202033</v>
      </c>
      <c r="F39" s="972">
        <v>0.40891536289579661</v>
      </c>
      <c r="G39" s="972">
        <v>0</v>
      </c>
      <c r="H39" s="972">
        <v>0.10882207649412226</v>
      </c>
      <c r="I39" s="972">
        <v>1.3607514560173979</v>
      </c>
      <c r="J39" s="972">
        <v>10.725156314838902</v>
      </c>
      <c r="K39" s="972">
        <v>0.10028436032232195</v>
      </c>
      <c r="L39" s="972">
        <v>6.8682829898474304E-3</v>
      </c>
      <c r="M39" s="972">
        <v>0.49604262999487903</v>
      </c>
      <c r="N39" s="972">
        <v>0.14886999999999997</v>
      </c>
      <c r="O39" s="972">
        <v>0.46312000000000003</v>
      </c>
      <c r="P39" s="972">
        <v>1.8290000000000001E-2</v>
      </c>
      <c r="Q39" s="972">
        <v>0.20715899300000001</v>
      </c>
      <c r="R39" s="972">
        <v>8.9088398000000013E-2</v>
      </c>
      <c r="S39" s="972">
        <v>1.274812805</v>
      </c>
      <c r="T39" s="972">
        <v>0.22685322300000002</v>
      </c>
      <c r="U39" s="972">
        <v>4.7609518339999992</v>
      </c>
      <c r="V39" s="972">
        <v>4.5344995999999992E-2</v>
      </c>
      <c r="W39" s="972">
        <v>0.2926409450000001</v>
      </c>
      <c r="X39" s="972">
        <v>0.47284824399999992</v>
      </c>
      <c r="Y39" s="972">
        <v>0.35873995700000016</v>
      </c>
      <c r="Z39" s="972">
        <v>0.16205164899999996</v>
      </c>
    </row>
    <row r="40" spans="1:26" ht="18" customHeight="1">
      <c r="A40" s="246" t="s">
        <v>3</v>
      </c>
      <c r="B40" s="972">
        <v>713.35818554224772</v>
      </c>
      <c r="C40" s="972">
        <v>668.44030853286597</v>
      </c>
      <c r="D40" s="972">
        <v>631.02146230284052</v>
      </c>
      <c r="E40" s="972">
        <v>846.92868768968776</v>
      </c>
      <c r="F40" s="972">
        <v>975.8150707228815</v>
      </c>
      <c r="G40" s="972">
        <v>1067.0164319696987</v>
      </c>
      <c r="H40" s="972">
        <v>1054.2361635642346</v>
      </c>
      <c r="I40" s="972">
        <v>1355.0330520269599</v>
      </c>
      <c r="J40" s="972">
        <v>1236.928257106197</v>
      </c>
      <c r="K40" s="972">
        <v>1334.8317921243129</v>
      </c>
      <c r="L40" s="972">
        <v>2395.6983958657097</v>
      </c>
      <c r="M40" s="972">
        <v>2124.3572402463601</v>
      </c>
      <c r="N40" s="972">
        <v>2367.0345965708402</v>
      </c>
      <c r="O40" s="972">
        <v>3298.8800311668101</v>
      </c>
      <c r="P40" s="972">
        <v>2880.78752158923</v>
      </c>
      <c r="Q40" s="972">
        <v>2400.0052424064311</v>
      </c>
      <c r="R40" s="972">
        <v>1597.7091845195837</v>
      </c>
      <c r="S40" s="972">
        <v>1664.9020818519641</v>
      </c>
      <c r="T40" s="972">
        <v>2192.3601231233988</v>
      </c>
      <c r="U40" s="972">
        <v>2139.3273676526765</v>
      </c>
      <c r="V40" s="972">
        <v>2005.9473564467326</v>
      </c>
      <c r="W40" s="972">
        <v>2307.1732182623564</v>
      </c>
      <c r="X40" s="972">
        <v>2289.9348353712371</v>
      </c>
      <c r="Y40" s="972">
        <v>2341.4771125826073</v>
      </c>
      <c r="Z40" s="972">
        <v>2303.7803987817515</v>
      </c>
    </row>
    <row r="41" spans="1:26" ht="18" customHeight="1">
      <c r="A41" s="246" t="s">
        <v>431</v>
      </c>
      <c r="B41" s="972">
        <v>1.9350922883261821</v>
      </c>
      <c r="C41" s="972">
        <v>0.57410505278870139</v>
      </c>
      <c r="D41" s="972">
        <v>1.2012890494942803</v>
      </c>
      <c r="E41" s="972">
        <v>1.6738367392907776</v>
      </c>
      <c r="F41" s="972">
        <v>3.4499013281604336</v>
      </c>
      <c r="G41" s="972">
        <v>4.3617964268722771</v>
      </c>
      <c r="H41" s="972">
        <v>6.3213502649048499</v>
      </c>
      <c r="I41" s="972">
        <v>10.27994381244056</v>
      </c>
      <c r="J41" s="972">
        <v>8.1409008404538863</v>
      </c>
      <c r="K41" s="972">
        <v>13.564588300130859</v>
      </c>
      <c r="L41" s="972">
        <v>1.0209971564707501</v>
      </c>
      <c r="M41" s="972">
        <v>25.612362165510898</v>
      </c>
      <c r="N41" s="972">
        <v>25.64395</v>
      </c>
      <c r="O41" s="972">
        <v>22.161210000000001</v>
      </c>
      <c r="P41" s="972">
        <v>25.793900000000001</v>
      </c>
      <c r="Q41" s="972">
        <v>12.364486386381717</v>
      </c>
      <c r="R41" s="972">
        <v>7.8086815620000012</v>
      </c>
      <c r="S41" s="972">
        <v>4.9694261260000019</v>
      </c>
      <c r="T41" s="972">
        <v>8.720879226000001</v>
      </c>
      <c r="U41" s="972">
        <v>16.935446994999996</v>
      </c>
      <c r="V41" s="972">
        <v>12.275608024999983</v>
      </c>
      <c r="W41" s="972">
        <v>83.960699121363248</v>
      </c>
      <c r="X41" s="972">
        <v>59.572233675000035</v>
      </c>
      <c r="Y41" s="972">
        <v>51.367326026999969</v>
      </c>
      <c r="Z41" s="972">
        <v>46.332153140000024</v>
      </c>
    </row>
    <row r="42" spans="1:26" ht="18" customHeight="1">
      <c r="A42" s="246" t="s">
        <v>1</v>
      </c>
      <c r="B42" s="972">
        <v>0.37983510709384222</v>
      </c>
      <c r="C42" s="972">
        <v>1.8282930494535093E-2</v>
      </c>
      <c r="D42" s="972">
        <v>0.135681073028636</v>
      </c>
      <c r="E42" s="972">
        <v>7.5809947138838277E-2</v>
      </c>
      <c r="F42" s="972">
        <v>0.67685308357778851</v>
      </c>
      <c r="G42" s="972">
        <v>2.9834183212075409</v>
      </c>
      <c r="H42" s="972">
        <v>1.2654932324288457</v>
      </c>
      <c r="I42" s="972">
        <v>1.0171112474344988</v>
      </c>
      <c r="J42" s="972">
        <v>14.616525151517671</v>
      </c>
      <c r="K42" s="972">
        <v>3.7840880036501194</v>
      </c>
      <c r="L42" s="972">
        <v>0.35312548919511499</v>
      </c>
      <c r="M42" s="972">
        <v>22.102143044150701</v>
      </c>
      <c r="N42" s="972">
        <v>73.76388</v>
      </c>
      <c r="O42" s="972">
        <v>11.807840000000001</v>
      </c>
      <c r="P42" s="972">
        <v>24.890813999999999</v>
      </c>
      <c r="Q42" s="972">
        <v>7.7635892120000003</v>
      </c>
      <c r="R42" s="972">
        <v>8.5036924460000005</v>
      </c>
      <c r="S42" s="972">
        <v>7.8376763870000001</v>
      </c>
      <c r="T42" s="972">
        <v>9.3365422819999999</v>
      </c>
      <c r="U42" s="972">
        <v>17.046503519999998</v>
      </c>
      <c r="V42" s="972">
        <v>17.507844643000002</v>
      </c>
      <c r="W42" s="972">
        <v>24.597119234999933</v>
      </c>
      <c r="X42" s="972">
        <v>28.413230598999984</v>
      </c>
      <c r="Y42" s="972">
        <v>36.151663028000002</v>
      </c>
      <c r="Z42" s="972">
        <v>37.697093633999948</v>
      </c>
    </row>
    <row r="43" spans="1:26" ht="18" customHeight="1">
      <c r="A43" s="246" t="s">
        <v>23</v>
      </c>
      <c r="B43" s="972">
        <v>7.3024313067730704</v>
      </c>
      <c r="C43" s="972">
        <v>8.5435551854223117</v>
      </c>
      <c r="D43" s="972">
        <v>14.840331900551316</v>
      </c>
      <c r="E43" s="972">
        <v>9.5351951536043824</v>
      </c>
      <c r="F43" s="972">
        <v>9.5532460665346726</v>
      </c>
      <c r="G43" s="972">
        <v>16.963676388892285</v>
      </c>
      <c r="H43" s="972">
        <v>24.146082057340152</v>
      </c>
      <c r="I43" s="972">
        <v>12.438663468337486</v>
      </c>
      <c r="J43" s="972">
        <v>15.167040836992847</v>
      </c>
      <c r="K43" s="972">
        <v>7.7494937517056952</v>
      </c>
      <c r="L43" s="972">
        <v>2.3525666721474701</v>
      </c>
      <c r="M43" s="972">
        <v>20.9842731562583</v>
      </c>
      <c r="N43" s="972">
        <v>19.732959999999999</v>
      </c>
      <c r="O43" s="972">
        <v>50.932375709510801</v>
      </c>
      <c r="P43" s="972">
        <v>24.876863</v>
      </c>
      <c r="Q43" s="972">
        <v>94.350669328000023</v>
      </c>
      <c r="R43" s="972">
        <v>10.570179266000004</v>
      </c>
      <c r="S43" s="972">
        <v>11.936878544999999</v>
      </c>
      <c r="T43" s="972">
        <v>9.0887473690000018</v>
      </c>
      <c r="U43" s="972">
        <v>18.593190225000001</v>
      </c>
      <c r="V43" s="972">
        <v>17.75372194800001</v>
      </c>
      <c r="W43" s="972">
        <v>26.136523571999952</v>
      </c>
      <c r="X43" s="972">
        <v>32.25636015500001</v>
      </c>
      <c r="Y43" s="972">
        <v>29.436316756000007</v>
      </c>
      <c r="Z43" s="972">
        <v>29.399005383000006</v>
      </c>
    </row>
    <row r="45" spans="1:26" ht="18" customHeight="1">
      <c r="A45" s="241" t="s">
        <v>3562</v>
      </c>
    </row>
  </sheetData>
  <hyperlinks>
    <hyperlink ref="AB3" location="Content!A1" display="Back to content page" xr:uid="{00000000-0004-0000-1C00-000000000000}"/>
  </hyperlinks>
  <pageMargins left="0.7" right="0.7" top="0.75" bottom="0.75" header="0.3" footer="0.3"/>
  <pageSetup orientation="landscape" r:id="rId1"/>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E962A-D2B6-41D5-B58B-3628DF098CCA}">
  <dimension ref="A1:E22"/>
  <sheetViews>
    <sheetView workbookViewId="0">
      <selection activeCell="E3" sqref="E3"/>
    </sheetView>
  </sheetViews>
  <sheetFormatPr defaultRowHeight="14.5"/>
  <cols>
    <col min="1" max="1" width="40" customWidth="1"/>
    <col min="2" max="2" width="9.7265625" bestFit="1" customWidth="1"/>
    <col min="3" max="3" width="9.7265625" customWidth="1"/>
  </cols>
  <sheetData>
    <row r="1" spans="1:5">
      <c r="A1" s="35" t="s">
        <v>2945</v>
      </c>
    </row>
    <row r="3" spans="1:5">
      <c r="A3" s="28"/>
      <c r="B3" s="3">
        <v>2019</v>
      </c>
      <c r="C3" s="3">
        <v>2022</v>
      </c>
      <c r="E3" s="486" t="s">
        <v>528</v>
      </c>
    </row>
    <row r="4" spans="1:5">
      <c r="A4" s="28" t="s">
        <v>13</v>
      </c>
      <c r="B4" s="447">
        <v>70.273290000000003</v>
      </c>
      <c r="C4" s="447">
        <v>64.971887499999994</v>
      </c>
    </row>
    <row r="5" spans="1:5">
      <c r="A5" s="28" t="s">
        <v>12</v>
      </c>
      <c r="B5" s="447">
        <v>62.31241</v>
      </c>
      <c r="C5" s="447">
        <v>48.34217000000001</v>
      </c>
    </row>
    <row r="6" spans="1:5">
      <c r="A6" s="28" t="s">
        <v>483</v>
      </c>
      <c r="B6" s="447">
        <v>76.851075000000009</v>
      </c>
      <c r="C6" s="447">
        <v>65.220515000000006</v>
      </c>
    </row>
    <row r="7" spans="1:5">
      <c r="A7" s="28" t="s">
        <v>568</v>
      </c>
      <c r="B7" s="447">
        <v>70.461344999999994</v>
      </c>
      <c r="C7" s="447">
        <v>51.4537975</v>
      </c>
    </row>
    <row r="8" spans="1:5">
      <c r="A8" s="28" t="s">
        <v>482</v>
      </c>
      <c r="B8" s="447">
        <v>70.125789999999995</v>
      </c>
      <c r="C8" s="447">
        <v>64.879747499999993</v>
      </c>
    </row>
    <row r="9" spans="1:5">
      <c r="A9" s="28" t="s">
        <v>11</v>
      </c>
      <c r="B9" s="447">
        <v>68.217129999999997</v>
      </c>
      <c r="C9" s="447">
        <v>65.087677499999998</v>
      </c>
    </row>
    <row r="10" spans="1:5">
      <c r="A10" s="28" t="s">
        <v>10</v>
      </c>
      <c r="B10" s="447">
        <v>71.496575000000007</v>
      </c>
      <c r="C10" s="447">
        <v>66.403162499999993</v>
      </c>
    </row>
    <row r="11" spans="1:5">
      <c r="A11" s="28" t="s">
        <v>9</v>
      </c>
      <c r="B11" s="447">
        <v>72.068112500000012</v>
      </c>
      <c r="C11" s="447">
        <v>66.422245000000004</v>
      </c>
    </row>
    <row r="12" spans="1:5">
      <c r="A12" s="28" t="s">
        <v>8</v>
      </c>
      <c r="B12" s="447">
        <v>43.035820000000001</v>
      </c>
      <c r="C12" s="447">
        <v>68.32423</v>
      </c>
    </row>
    <row r="13" spans="1:5">
      <c r="A13" s="28" t="s">
        <v>6</v>
      </c>
      <c r="B13" s="447">
        <v>73.185100000000006</v>
      </c>
      <c r="C13" s="447">
        <v>66.407974999999993</v>
      </c>
    </row>
    <row r="14" spans="1:5">
      <c r="A14" s="28" t="s">
        <v>17</v>
      </c>
      <c r="B14" s="447">
        <v>68.936554999999998</v>
      </c>
      <c r="C14" s="447">
        <v>68.375820000000004</v>
      </c>
    </row>
    <row r="15" spans="1:5">
      <c r="A15" s="28" t="s">
        <v>4</v>
      </c>
      <c r="B15" s="447">
        <v>61.691465000000001</v>
      </c>
      <c r="C15" s="447">
        <v>112.9086825</v>
      </c>
    </row>
    <row r="16" spans="1:5">
      <c r="A16" s="28" t="s">
        <v>3</v>
      </c>
      <c r="B16" s="447">
        <v>41.869205000000001</v>
      </c>
      <c r="C16" s="447">
        <v>46.679520000000004</v>
      </c>
    </row>
    <row r="17" spans="1:3">
      <c r="A17" s="28" t="s">
        <v>32</v>
      </c>
      <c r="B17" s="447">
        <v>78.655447499999994</v>
      </c>
      <c r="C17" s="447">
        <v>96.445295000000002</v>
      </c>
    </row>
    <row r="18" spans="1:3">
      <c r="A18" s="28" t="s">
        <v>1</v>
      </c>
      <c r="B18" s="447">
        <v>58.891329999999996</v>
      </c>
      <c r="C18" s="447">
        <v>59.3745525</v>
      </c>
    </row>
    <row r="19" spans="1:3">
      <c r="A19" s="28" t="s">
        <v>23</v>
      </c>
      <c r="B19" s="447">
        <v>68.140560000000008</v>
      </c>
      <c r="C19" s="447">
        <v>44.004959999999997</v>
      </c>
    </row>
    <row r="21" spans="1:3">
      <c r="A21" s="136" t="s">
        <v>18</v>
      </c>
    </row>
    <row r="22" spans="1:3">
      <c r="A22" s="17" t="s">
        <v>3256</v>
      </c>
    </row>
  </sheetData>
  <conditionalFormatting sqref="B4:C19">
    <cfRule type="expression" dxfId="13" priority="1" stopIfTrue="1">
      <formula>ISNA(ACTIVECELL)</formula>
    </cfRule>
  </conditionalFormatting>
  <hyperlinks>
    <hyperlink ref="E3" location="Content!A1" display="Back to content page" xr:uid="{B823692B-DB8C-480F-B6B1-6D0B45BD6489}"/>
  </hyperlinks>
  <pageMargins left="0.7" right="0.7" top="0.75" bottom="0.75" header="0.3" footer="0.3"/>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D30DF-7571-44E8-96E2-362CC61CC64B}">
  <sheetPr>
    <pageSetUpPr fitToPage="1"/>
  </sheetPr>
  <dimension ref="A6:E14"/>
  <sheetViews>
    <sheetView workbookViewId="0">
      <selection activeCell="F11" sqref="F11"/>
    </sheetView>
  </sheetViews>
  <sheetFormatPr defaultColWidth="9.26953125" defaultRowHeight="14.5"/>
  <cols>
    <col min="2" max="2" width="53.54296875" bestFit="1" customWidth="1"/>
  </cols>
  <sheetData>
    <row r="6" spans="1:5" ht="58.5">
      <c r="B6" s="263">
        <v>4.3</v>
      </c>
    </row>
    <row r="7" spans="1:5" ht="58.5" customHeight="1">
      <c r="A7" s="1113" t="s">
        <v>4331</v>
      </c>
      <c r="B7" s="1113"/>
      <c r="C7" s="1113"/>
      <c r="D7" s="1113"/>
      <c r="E7" s="1113"/>
    </row>
    <row r="8" spans="1:5" ht="14.5" customHeight="1">
      <c r="A8" s="1113"/>
      <c r="B8" s="1113"/>
      <c r="C8" s="1113"/>
      <c r="D8" s="1113"/>
      <c r="E8" s="1113"/>
    </row>
    <row r="9" spans="1:5" ht="14.5" customHeight="1">
      <c r="A9" s="1113"/>
      <c r="B9" s="1113"/>
      <c r="C9" s="1113"/>
      <c r="D9" s="1113"/>
      <c r="E9" s="1113"/>
    </row>
    <row r="10" spans="1:5" ht="14.5" customHeight="1">
      <c r="A10" s="1113"/>
      <c r="B10" s="1113"/>
      <c r="C10" s="1113"/>
      <c r="D10" s="1113"/>
      <c r="E10" s="1113"/>
    </row>
    <row r="11" spans="1:5" ht="14.5" customHeight="1">
      <c r="A11" s="1113"/>
      <c r="B11" s="1113"/>
      <c r="C11" s="1113"/>
      <c r="D11" s="1113"/>
      <c r="E11" s="1113"/>
    </row>
    <row r="12" spans="1:5">
      <c r="A12" s="1113"/>
      <c r="B12" s="1113"/>
      <c r="C12" s="1113"/>
      <c r="D12" s="1113"/>
      <c r="E12" s="1113"/>
    </row>
    <row r="13" spans="1:5">
      <c r="A13" s="1113"/>
      <c r="B13" s="1113"/>
      <c r="C13" s="1113"/>
      <c r="D13" s="1113"/>
      <c r="E13" s="1113"/>
    </row>
    <row r="14" spans="1:5">
      <c r="A14" s="1113"/>
      <c r="B14" s="1113"/>
      <c r="C14" s="1113"/>
      <c r="D14" s="1113"/>
      <c r="E14" s="1113"/>
    </row>
  </sheetData>
  <mergeCells count="1">
    <mergeCell ref="A7:E14"/>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2BB00-CD3B-4C30-8A32-D5C8007CE082}">
  <dimension ref="A1:AD415"/>
  <sheetViews>
    <sheetView topLeftCell="P1" workbookViewId="0">
      <selection activeCell="AD16" sqref="AD16"/>
    </sheetView>
  </sheetViews>
  <sheetFormatPr defaultColWidth="10.81640625" defaultRowHeight="14.5"/>
  <cols>
    <col min="1" max="1" width="24.6328125" style="881" customWidth="1"/>
    <col min="2" max="16384" width="10.81640625" style="881"/>
  </cols>
  <sheetData>
    <row r="1" spans="1:30">
      <c r="A1" s="35" t="s">
        <v>4260</v>
      </c>
    </row>
    <row r="3" spans="1:30" ht="15" thickBot="1"/>
    <row r="4" spans="1:30" ht="15" thickBot="1">
      <c r="A4" s="883"/>
      <c r="B4" s="1114" t="s">
        <v>3779</v>
      </c>
      <c r="C4" s="1114" t="s">
        <v>3779</v>
      </c>
      <c r="D4" s="1114" t="s">
        <v>3779</v>
      </c>
      <c r="E4" s="1114" t="s">
        <v>3779</v>
      </c>
      <c r="F4" s="1115" t="s">
        <v>3780</v>
      </c>
      <c r="G4" s="1115" t="s">
        <v>3780</v>
      </c>
      <c r="H4" s="1115" t="s">
        <v>3780</v>
      </c>
      <c r="I4" s="1115" t="s">
        <v>3780</v>
      </c>
      <c r="J4" s="1115" t="s">
        <v>3780</v>
      </c>
      <c r="K4" s="1115" t="s">
        <v>3780</v>
      </c>
      <c r="L4" s="1116" t="s">
        <v>3781</v>
      </c>
      <c r="M4" s="1116" t="s">
        <v>3781</v>
      </c>
      <c r="N4" s="1116" t="s">
        <v>3781</v>
      </c>
      <c r="O4" s="1116" t="s">
        <v>3781</v>
      </c>
      <c r="P4" s="1116" t="s">
        <v>3781</v>
      </c>
      <c r="Q4" s="1116" t="s">
        <v>3781</v>
      </c>
      <c r="R4" s="1116" t="s">
        <v>3781</v>
      </c>
      <c r="S4" s="1116" t="s">
        <v>3781</v>
      </c>
      <c r="T4" s="1116" t="s">
        <v>3781</v>
      </c>
      <c r="U4" s="1116" t="s">
        <v>3781</v>
      </c>
      <c r="V4" s="1116" t="s">
        <v>3781</v>
      </c>
      <c r="W4" s="1116" t="s">
        <v>3781</v>
      </c>
      <c r="X4" s="1116" t="s">
        <v>3781</v>
      </c>
      <c r="Y4" s="1116" t="s">
        <v>3781</v>
      </c>
      <c r="Z4" s="1116" t="s">
        <v>3781</v>
      </c>
      <c r="AA4" s="1116" t="s">
        <v>3781</v>
      </c>
      <c r="AB4" s="882"/>
      <c r="AD4" s="486" t="s">
        <v>528</v>
      </c>
    </row>
    <row r="5" spans="1:30" s="910" customFormat="1" ht="25.5" thickBot="1">
      <c r="A5" s="906"/>
      <c r="B5" s="907" t="s">
        <v>2964</v>
      </c>
      <c r="C5" s="908" t="s">
        <v>86</v>
      </c>
      <c r="D5" s="908" t="s">
        <v>3782</v>
      </c>
      <c r="E5" s="908" t="s">
        <v>85</v>
      </c>
      <c r="F5" s="907" t="s">
        <v>3783</v>
      </c>
      <c r="G5" s="908" t="s">
        <v>3784</v>
      </c>
      <c r="H5" s="908" t="s">
        <v>3785</v>
      </c>
      <c r="I5" s="908" t="s">
        <v>3786</v>
      </c>
      <c r="J5" s="908" t="s">
        <v>3787</v>
      </c>
      <c r="K5" s="908" t="s">
        <v>3788</v>
      </c>
      <c r="L5" s="907" t="s">
        <v>714</v>
      </c>
      <c r="M5" s="908" t="s">
        <v>3789</v>
      </c>
      <c r="N5" s="908" t="s">
        <v>3790</v>
      </c>
      <c r="O5" s="908" t="s">
        <v>3791</v>
      </c>
      <c r="P5" s="908" t="s">
        <v>3792</v>
      </c>
      <c r="Q5" s="908" t="s">
        <v>3793</v>
      </c>
      <c r="R5" s="908" t="s">
        <v>3794</v>
      </c>
      <c r="S5" s="908" t="s">
        <v>3795</v>
      </c>
      <c r="T5" s="908" t="s">
        <v>3796</v>
      </c>
      <c r="U5" s="908" t="s">
        <v>3797</v>
      </c>
      <c r="V5" s="908" t="s">
        <v>3798</v>
      </c>
      <c r="W5" s="908" t="s">
        <v>3799</v>
      </c>
      <c r="X5" s="908" t="s">
        <v>3800</v>
      </c>
      <c r="Y5" s="908" t="s">
        <v>3801</v>
      </c>
      <c r="Z5" s="908" t="s">
        <v>3802</v>
      </c>
      <c r="AA5" s="908" t="s">
        <v>3803</v>
      </c>
      <c r="AB5" s="909"/>
    </row>
    <row r="6" spans="1:30" ht="15" thickBot="1">
      <c r="A6" s="884" t="s">
        <v>3804</v>
      </c>
      <c r="B6" s="1117" t="s">
        <v>3805</v>
      </c>
      <c r="C6" s="1117" t="s">
        <v>3805</v>
      </c>
      <c r="D6" s="1117" t="s">
        <v>3805</v>
      </c>
      <c r="E6" s="1117" t="s">
        <v>3805</v>
      </c>
      <c r="F6" s="1117" t="s">
        <v>3805</v>
      </c>
      <c r="G6" s="1117" t="s">
        <v>3805</v>
      </c>
      <c r="H6" s="1117" t="s">
        <v>3805</v>
      </c>
      <c r="I6" s="1117" t="s">
        <v>3805</v>
      </c>
      <c r="J6" s="1117" t="s">
        <v>3805</v>
      </c>
      <c r="K6" s="1117" t="s">
        <v>3805</v>
      </c>
      <c r="L6" s="885" t="s">
        <v>314</v>
      </c>
      <c r="M6" s="886" t="s">
        <v>3806</v>
      </c>
      <c r="N6" s="886" t="s">
        <v>3806</v>
      </c>
      <c r="O6" s="886" t="s">
        <v>3807</v>
      </c>
      <c r="P6" s="886" t="s">
        <v>3806</v>
      </c>
      <c r="Q6" s="886" t="s">
        <v>3806</v>
      </c>
      <c r="R6" s="886" t="s">
        <v>3807</v>
      </c>
      <c r="S6" s="886" t="s">
        <v>3807</v>
      </c>
      <c r="T6" s="886" t="s">
        <v>3807</v>
      </c>
      <c r="U6" s="886" t="s">
        <v>3807</v>
      </c>
      <c r="V6" s="886" t="s">
        <v>3807</v>
      </c>
      <c r="W6" s="886" t="s">
        <v>3807</v>
      </c>
      <c r="X6" s="886" t="s">
        <v>3808</v>
      </c>
      <c r="Y6" s="886" t="s">
        <v>3808</v>
      </c>
      <c r="Z6" s="886" t="s">
        <v>3807</v>
      </c>
      <c r="AA6" s="886" t="s">
        <v>3807</v>
      </c>
      <c r="AB6" s="882"/>
    </row>
    <row r="7" spans="1:30">
      <c r="A7" s="887" t="s">
        <v>3809</v>
      </c>
      <c r="B7" s="888"/>
      <c r="C7" s="889"/>
      <c r="D7" s="889"/>
      <c r="E7" s="889"/>
      <c r="F7" s="890"/>
      <c r="G7" s="891"/>
      <c r="H7" s="891"/>
      <c r="I7" s="891"/>
      <c r="J7" s="891"/>
      <c r="K7" s="891"/>
      <c r="L7" s="892">
        <v>2693.3084790768398</v>
      </c>
      <c r="M7" s="893">
        <v>75.712470953932893</v>
      </c>
      <c r="N7" s="893">
        <v>73.806343572625494</v>
      </c>
      <c r="O7" s="893">
        <v>849.353074369551</v>
      </c>
      <c r="P7" s="893">
        <v>385.711779985737</v>
      </c>
      <c r="Q7" s="893">
        <v>30.043722092687201</v>
      </c>
      <c r="R7" s="893">
        <v>17.5912886258232</v>
      </c>
      <c r="S7" s="893">
        <v>433.032963018359</v>
      </c>
      <c r="T7" s="893">
        <v>1574.18532623789</v>
      </c>
      <c r="U7" s="893">
        <v>2970.6343298378201</v>
      </c>
      <c r="V7" s="893">
        <v>1.7091058832338899</v>
      </c>
      <c r="W7" s="893">
        <v>1.5795786319595899</v>
      </c>
      <c r="X7" s="893">
        <v>736.15673158699894</v>
      </c>
      <c r="Y7" s="893">
        <v>553.77334822387604</v>
      </c>
      <c r="Z7" s="893">
        <v>93.405667013480297</v>
      </c>
      <c r="AA7" s="893">
        <v>11.2779108994526</v>
      </c>
      <c r="AB7" s="882"/>
    </row>
    <row r="8" spans="1:30">
      <c r="A8" s="894"/>
      <c r="B8" s="895"/>
      <c r="C8" s="896"/>
      <c r="D8" s="896"/>
      <c r="E8" s="896"/>
      <c r="F8" s="895"/>
      <c r="G8" s="896"/>
      <c r="H8" s="896"/>
      <c r="I8" s="896"/>
      <c r="J8" s="896"/>
      <c r="K8" s="896"/>
      <c r="L8" s="897"/>
      <c r="M8" s="898"/>
      <c r="N8" s="898"/>
      <c r="O8" s="898"/>
      <c r="P8" s="898"/>
      <c r="Q8" s="898"/>
      <c r="R8" s="898"/>
      <c r="S8" s="898"/>
      <c r="T8" s="898"/>
      <c r="U8" s="898"/>
      <c r="V8" s="898"/>
      <c r="W8" s="898"/>
      <c r="X8" s="898"/>
      <c r="Y8" s="898"/>
      <c r="Z8" s="898"/>
      <c r="AA8" s="898"/>
      <c r="AB8" s="882"/>
    </row>
    <row r="9" spans="1:30">
      <c r="A9" s="887" t="s">
        <v>3810</v>
      </c>
      <c r="B9" s="888"/>
      <c r="C9" s="889"/>
      <c r="D9" s="889"/>
      <c r="E9" s="889"/>
      <c r="F9" s="890"/>
      <c r="G9" s="891"/>
      <c r="H9" s="891"/>
      <c r="I9" s="891"/>
      <c r="J9" s="891"/>
      <c r="K9" s="891"/>
      <c r="L9" s="892">
        <v>2226.9527074943098</v>
      </c>
      <c r="M9" s="893">
        <v>42.601840170015898</v>
      </c>
      <c r="N9" s="893">
        <v>47.073475837895501</v>
      </c>
      <c r="O9" s="893">
        <v>421.76996234063301</v>
      </c>
      <c r="P9" s="893">
        <v>362.63715174279298</v>
      </c>
      <c r="Q9" s="893">
        <v>29.7594646558343</v>
      </c>
      <c r="R9" s="893">
        <v>14.5752295092468</v>
      </c>
      <c r="S9" s="893">
        <v>373.69909926705901</v>
      </c>
      <c r="T9" s="893">
        <v>1048.3782293408301</v>
      </c>
      <c r="U9" s="893">
        <v>2201.632361724</v>
      </c>
      <c r="V9" s="893">
        <v>0.84518737885645301</v>
      </c>
      <c r="W9" s="893">
        <v>1.3368480085832299</v>
      </c>
      <c r="X9" s="893">
        <v>374.50105649514899</v>
      </c>
      <c r="Y9" s="893">
        <v>197.80786952475501</v>
      </c>
      <c r="Z9" s="893">
        <v>89.919208737665699</v>
      </c>
      <c r="AA9" s="893">
        <v>6.8302200228166603</v>
      </c>
      <c r="AB9" s="882"/>
    </row>
    <row r="10" spans="1:30">
      <c r="A10" s="887" t="s">
        <v>3811</v>
      </c>
      <c r="B10" s="888"/>
      <c r="C10" s="889"/>
      <c r="D10" s="889"/>
      <c r="E10" s="889"/>
      <c r="F10" s="890"/>
      <c r="G10" s="891"/>
      <c r="H10" s="891"/>
      <c r="I10" s="891"/>
      <c r="J10" s="891"/>
      <c r="K10" s="891"/>
      <c r="L10" s="892">
        <v>462.35577158253102</v>
      </c>
      <c r="M10" s="893">
        <v>32.570630783916997</v>
      </c>
      <c r="N10" s="893">
        <v>26.50286773473</v>
      </c>
      <c r="O10" s="893">
        <v>427.58311202891798</v>
      </c>
      <c r="P10" s="893">
        <v>23.0746282429443</v>
      </c>
      <c r="Q10" s="893">
        <v>0.28425743685291399</v>
      </c>
      <c r="R10" s="893">
        <v>3.0160591165763502</v>
      </c>
      <c r="S10" s="893">
        <v>59.333863751299603</v>
      </c>
      <c r="T10" s="893">
        <v>525.807096897061</v>
      </c>
      <c r="U10" s="893">
        <v>769.00196811381704</v>
      </c>
      <c r="V10" s="893">
        <v>0.86391850437744</v>
      </c>
      <c r="W10" s="893">
        <v>0.24273062337635501</v>
      </c>
      <c r="X10" s="893">
        <v>361.65567509185001</v>
      </c>
      <c r="Y10" s="893">
        <v>355.96547869912098</v>
      </c>
      <c r="Z10" s="893">
        <v>3.4864582758146101</v>
      </c>
      <c r="AA10" s="893">
        <v>4.4476908766358996</v>
      </c>
      <c r="AB10" s="882"/>
    </row>
    <row r="11" spans="1:30">
      <c r="A11" s="894"/>
      <c r="B11" s="895"/>
      <c r="C11" s="896"/>
      <c r="D11" s="894"/>
      <c r="E11" s="895"/>
      <c r="F11" s="896"/>
      <c r="G11" s="894"/>
      <c r="H11" s="895"/>
      <c r="I11" s="896"/>
      <c r="J11" s="894"/>
      <c r="K11" s="895"/>
      <c r="L11" s="896"/>
      <c r="M11" s="894"/>
      <c r="N11" s="895"/>
      <c r="O11" s="896"/>
      <c r="P11" s="894"/>
      <c r="Q11" s="895"/>
      <c r="R11" s="896"/>
      <c r="S11" s="894"/>
      <c r="T11" s="895"/>
      <c r="U11" s="896"/>
      <c r="V11" s="894"/>
      <c r="W11" s="895"/>
      <c r="X11" s="896"/>
      <c r="Y11" s="894"/>
      <c r="Z11" s="894"/>
      <c r="AA11" s="895"/>
      <c r="AB11" s="882"/>
    </row>
    <row r="12" spans="1:30">
      <c r="A12" s="887" t="s">
        <v>3812</v>
      </c>
      <c r="B12" s="888">
        <v>127814</v>
      </c>
      <c r="C12" s="889">
        <v>463187</v>
      </c>
      <c r="D12" s="889">
        <v>93573</v>
      </c>
      <c r="E12" s="889">
        <v>23941</v>
      </c>
      <c r="F12" s="890">
        <v>4940</v>
      </c>
      <c r="G12" s="891">
        <v>18668</v>
      </c>
      <c r="H12" s="891">
        <v>45198</v>
      </c>
      <c r="I12" s="891">
        <v>30197</v>
      </c>
      <c r="J12" s="891">
        <v>0</v>
      </c>
      <c r="K12" s="891">
        <v>372640</v>
      </c>
      <c r="L12" s="892">
        <v>1176.4712053527901</v>
      </c>
      <c r="M12" s="893">
        <v>28.817229547712699</v>
      </c>
      <c r="N12" s="893">
        <v>9.3470499541962706</v>
      </c>
      <c r="O12" s="893">
        <v>68.315133849306093</v>
      </c>
      <c r="P12" s="893">
        <v>235.34211742675001</v>
      </c>
      <c r="Q12" s="893">
        <v>17.8156039388581</v>
      </c>
      <c r="R12" s="893">
        <v>6.9162894663959804</v>
      </c>
      <c r="S12" s="893">
        <v>217.14103307272899</v>
      </c>
      <c r="T12" s="893">
        <v>595.18692190337799</v>
      </c>
      <c r="U12" s="893">
        <v>688.94967371486598</v>
      </c>
      <c r="V12" s="893">
        <v>0.27106700917552301</v>
      </c>
      <c r="W12" s="893">
        <v>0.77814095238602299</v>
      </c>
      <c r="X12" s="893">
        <v>22.254049632812801</v>
      </c>
      <c r="Y12" s="893">
        <v>13.7858241219473</v>
      </c>
      <c r="Z12" s="893">
        <v>0.23227878096358701</v>
      </c>
      <c r="AA12" s="893">
        <v>4.74373904328945</v>
      </c>
      <c r="AB12" s="882"/>
    </row>
    <row r="13" spans="1:30">
      <c r="A13" s="899" t="s">
        <v>3813</v>
      </c>
      <c r="B13" s="900">
        <v>1280</v>
      </c>
      <c r="C13" s="901">
        <v>105200.26512</v>
      </c>
      <c r="D13" s="901">
        <v>-3640</v>
      </c>
      <c r="E13" s="901">
        <v>327.71</v>
      </c>
      <c r="F13" s="902">
        <v>0</v>
      </c>
      <c r="G13" s="903">
        <v>110</v>
      </c>
      <c r="H13" s="903">
        <v>102180.950424959</v>
      </c>
      <c r="I13" s="903">
        <v>7520</v>
      </c>
      <c r="J13" s="903">
        <v>0</v>
      </c>
      <c r="K13" s="903">
        <v>0</v>
      </c>
      <c r="L13" s="904">
        <v>0</v>
      </c>
      <c r="M13" s="905">
        <v>0</v>
      </c>
      <c r="N13" s="905">
        <v>0</v>
      </c>
      <c r="O13" s="905">
        <v>0</v>
      </c>
      <c r="P13" s="905">
        <v>0</v>
      </c>
      <c r="Q13" s="905">
        <v>0</v>
      </c>
      <c r="R13" s="905">
        <v>0</v>
      </c>
      <c r="S13" s="905">
        <v>0</v>
      </c>
      <c r="T13" s="905">
        <v>0</v>
      </c>
      <c r="U13" s="905">
        <v>0</v>
      </c>
      <c r="V13" s="905">
        <v>0</v>
      </c>
      <c r="W13" s="905">
        <v>0</v>
      </c>
      <c r="X13" s="905">
        <v>0</v>
      </c>
      <c r="Y13" s="905">
        <v>0</v>
      </c>
      <c r="Z13" s="905">
        <v>0</v>
      </c>
      <c r="AA13" s="905">
        <v>0</v>
      </c>
      <c r="AB13" s="882"/>
    </row>
    <row r="14" spans="1:30">
      <c r="A14" s="899" t="s">
        <v>3814</v>
      </c>
      <c r="B14" s="900">
        <v>67436.108435000002</v>
      </c>
      <c r="C14" s="901">
        <v>264555.40509999997</v>
      </c>
      <c r="D14" s="901">
        <v>72800</v>
      </c>
      <c r="E14" s="901">
        <v>1439.4690000000001</v>
      </c>
      <c r="F14" s="902">
        <v>4562</v>
      </c>
      <c r="G14" s="903">
        <v>16792</v>
      </c>
      <c r="H14" s="903">
        <v>216914.79104070901</v>
      </c>
      <c r="I14" s="903">
        <v>19919</v>
      </c>
      <c r="J14" s="903">
        <v>0</v>
      </c>
      <c r="K14" s="903">
        <v>0</v>
      </c>
      <c r="L14" s="904">
        <v>0</v>
      </c>
      <c r="M14" s="905">
        <v>0</v>
      </c>
      <c r="N14" s="905">
        <v>0</v>
      </c>
      <c r="O14" s="905">
        <v>0</v>
      </c>
      <c r="P14" s="905">
        <v>0</v>
      </c>
      <c r="Q14" s="905">
        <v>0</v>
      </c>
      <c r="R14" s="905">
        <v>0</v>
      </c>
      <c r="S14" s="905">
        <v>0</v>
      </c>
      <c r="T14" s="905">
        <v>0</v>
      </c>
      <c r="U14" s="905">
        <v>0</v>
      </c>
      <c r="V14" s="905">
        <v>0</v>
      </c>
      <c r="W14" s="905">
        <v>0</v>
      </c>
      <c r="X14" s="905">
        <v>0</v>
      </c>
      <c r="Y14" s="905">
        <v>0</v>
      </c>
      <c r="Z14" s="905">
        <v>0</v>
      </c>
      <c r="AA14" s="905">
        <v>0</v>
      </c>
      <c r="AB14" s="882"/>
    </row>
    <row r="15" spans="1:30">
      <c r="A15" s="899" t="s">
        <v>3815</v>
      </c>
      <c r="B15" s="900">
        <v>0</v>
      </c>
      <c r="C15" s="901">
        <v>2589.5160099999998</v>
      </c>
      <c r="D15" s="901">
        <v>0</v>
      </c>
      <c r="E15" s="901">
        <v>0.91800000000000004</v>
      </c>
      <c r="F15" s="902">
        <v>0</v>
      </c>
      <c r="G15" s="903">
        <v>0</v>
      </c>
      <c r="H15" s="903">
        <v>2588.5909090909099</v>
      </c>
      <c r="I15" s="903">
        <v>0</v>
      </c>
      <c r="J15" s="903">
        <v>0</v>
      </c>
      <c r="K15" s="903">
        <v>0</v>
      </c>
      <c r="L15" s="904">
        <v>0</v>
      </c>
      <c r="M15" s="905">
        <v>0</v>
      </c>
      <c r="N15" s="905">
        <v>0</v>
      </c>
      <c r="O15" s="905">
        <v>0</v>
      </c>
      <c r="P15" s="905">
        <v>0</v>
      </c>
      <c r="Q15" s="905">
        <v>0</v>
      </c>
      <c r="R15" s="905">
        <v>0</v>
      </c>
      <c r="S15" s="905">
        <v>0</v>
      </c>
      <c r="T15" s="905">
        <v>0</v>
      </c>
      <c r="U15" s="905">
        <v>0</v>
      </c>
      <c r="V15" s="905">
        <v>0</v>
      </c>
      <c r="W15" s="905">
        <v>0</v>
      </c>
      <c r="X15" s="905">
        <v>0</v>
      </c>
      <c r="Y15" s="905">
        <v>0</v>
      </c>
      <c r="Z15" s="905">
        <v>0</v>
      </c>
      <c r="AA15" s="905">
        <v>0</v>
      </c>
      <c r="AB15" s="882"/>
    </row>
    <row r="16" spans="1:30">
      <c r="A16" s="899" t="s">
        <v>3816</v>
      </c>
      <c r="B16" s="900">
        <v>47565.817999999999</v>
      </c>
      <c r="C16" s="901">
        <v>1369.9469999999999</v>
      </c>
      <c r="D16" s="901">
        <v>17388</v>
      </c>
      <c r="E16" s="901">
        <v>6690.7489999999998</v>
      </c>
      <c r="F16" s="902">
        <v>111</v>
      </c>
      <c r="G16" s="903">
        <v>1668</v>
      </c>
      <c r="H16" s="903">
        <v>19985.844944340901</v>
      </c>
      <c r="I16" s="903">
        <v>2500</v>
      </c>
      <c r="J16" s="903">
        <v>0</v>
      </c>
      <c r="K16" s="903">
        <v>0</v>
      </c>
      <c r="L16" s="904">
        <v>0</v>
      </c>
      <c r="M16" s="905">
        <v>0</v>
      </c>
      <c r="N16" s="905">
        <v>0</v>
      </c>
      <c r="O16" s="905">
        <v>0</v>
      </c>
      <c r="P16" s="905">
        <v>0</v>
      </c>
      <c r="Q16" s="905">
        <v>0</v>
      </c>
      <c r="R16" s="905">
        <v>0</v>
      </c>
      <c r="S16" s="905">
        <v>0</v>
      </c>
      <c r="T16" s="905">
        <v>0</v>
      </c>
      <c r="U16" s="905">
        <v>0</v>
      </c>
      <c r="V16" s="905">
        <v>0</v>
      </c>
      <c r="W16" s="905">
        <v>0</v>
      </c>
      <c r="X16" s="905">
        <v>0</v>
      </c>
      <c r="Y16" s="905">
        <v>0</v>
      </c>
      <c r="Z16" s="905">
        <v>0</v>
      </c>
      <c r="AA16" s="905">
        <v>0</v>
      </c>
      <c r="AB16" s="882"/>
    </row>
    <row r="17" spans="1:28">
      <c r="A17" s="899" t="s">
        <v>3817</v>
      </c>
      <c r="B17" s="900">
        <v>0</v>
      </c>
      <c r="C17" s="901">
        <v>46.906860000000002</v>
      </c>
      <c r="D17" s="901">
        <v>0</v>
      </c>
      <c r="E17" s="901">
        <v>0.05</v>
      </c>
      <c r="F17" s="902">
        <v>47</v>
      </c>
      <c r="G17" s="903">
        <v>0</v>
      </c>
      <c r="H17" s="903">
        <v>0</v>
      </c>
      <c r="I17" s="903">
        <v>0</v>
      </c>
      <c r="J17" s="903">
        <v>0</v>
      </c>
      <c r="K17" s="903">
        <v>0</v>
      </c>
      <c r="L17" s="904">
        <v>0</v>
      </c>
      <c r="M17" s="905">
        <v>0</v>
      </c>
      <c r="N17" s="905">
        <v>0</v>
      </c>
      <c r="O17" s="905">
        <v>0</v>
      </c>
      <c r="P17" s="905">
        <v>0</v>
      </c>
      <c r="Q17" s="905">
        <v>0</v>
      </c>
      <c r="R17" s="905">
        <v>0</v>
      </c>
      <c r="S17" s="905">
        <v>0</v>
      </c>
      <c r="T17" s="905">
        <v>0</v>
      </c>
      <c r="U17" s="905">
        <v>0</v>
      </c>
      <c r="V17" s="905">
        <v>0</v>
      </c>
      <c r="W17" s="905">
        <v>0</v>
      </c>
      <c r="X17" s="905">
        <v>0</v>
      </c>
      <c r="Y17" s="905">
        <v>0</v>
      </c>
      <c r="Z17" s="905">
        <v>0</v>
      </c>
      <c r="AA17" s="905">
        <v>0</v>
      </c>
      <c r="AB17" s="882"/>
    </row>
    <row r="18" spans="1:28">
      <c r="A18" s="899" t="s">
        <v>3818</v>
      </c>
      <c r="B18" s="900">
        <v>0</v>
      </c>
      <c r="C18" s="901">
        <v>9.7460000000000005E-2</v>
      </c>
      <c r="D18" s="901">
        <v>0</v>
      </c>
      <c r="E18" s="901">
        <v>0</v>
      </c>
      <c r="F18" s="902">
        <v>0</v>
      </c>
      <c r="G18" s="903">
        <v>0</v>
      </c>
      <c r="H18" s="903">
        <v>0</v>
      </c>
      <c r="I18" s="903">
        <v>0</v>
      </c>
      <c r="J18" s="903">
        <v>0</v>
      </c>
      <c r="K18" s="903">
        <v>0</v>
      </c>
      <c r="L18" s="904">
        <v>0</v>
      </c>
      <c r="M18" s="905">
        <v>0</v>
      </c>
      <c r="N18" s="905">
        <v>0</v>
      </c>
      <c r="O18" s="905">
        <v>0</v>
      </c>
      <c r="P18" s="905">
        <v>0</v>
      </c>
      <c r="Q18" s="905">
        <v>0</v>
      </c>
      <c r="R18" s="905">
        <v>0</v>
      </c>
      <c r="S18" s="905">
        <v>0</v>
      </c>
      <c r="T18" s="905">
        <v>0</v>
      </c>
      <c r="U18" s="905">
        <v>0</v>
      </c>
      <c r="V18" s="905">
        <v>0</v>
      </c>
      <c r="W18" s="905">
        <v>0</v>
      </c>
      <c r="X18" s="905">
        <v>0</v>
      </c>
      <c r="Y18" s="905">
        <v>0</v>
      </c>
      <c r="Z18" s="905">
        <v>0</v>
      </c>
      <c r="AA18" s="905">
        <v>0</v>
      </c>
      <c r="AB18" s="882"/>
    </row>
    <row r="19" spans="1:28">
      <c r="A19" s="899" t="s">
        <v>3819</v>
      </c>
      <c r="B19" s="900">
        <v>0</v>
      </c>
      <c r="C19" s="901">
        <v>165.93800999999999</v>
      </c>
      <c r="D19" s="901">
        <v>0</v>
      </c>
      <c r="E19" s="901">
        <v>5.0000000000000001E-3</v>
      </c>
      <c r="F19" s="902">
        <v>166</v>
      </c>
      <c r="G19" s="903">
        <v>0</v>
      </c>
      <c r="H19" s="903">
        <v>0</v>
      </c>
      <c r="I19" s="903">
        <v>0</v>
      </c>
      <c r="J19" s="903">
        <v>0</v>
      </c>
      <c r="K19" s="903">
        <v>0</v>
      </c>
      <c r="L19" s="904">
        <v>0</v>
      </c>
      <c r="M19" s="905">
        <v>0</v>
      </c>
      <c r="N19" s="905">
        <v>0</v>
      </c>
      <c r="O19" s="905">
        <v>0</v>
      </c>
      <c r="P19" s="905">
        <v>0</v>
      </c>
      <c r="Q19" s="905">
        <v>0</v>
      </c>
      <c r="R19" s="905">
        <v>0</v>
      </c>
      <c r="S19" s="905">
        <v>0</v>
      </c>
      <c r="T19" s="905">
        <v>0</v>
      </c>
      <c r="U19" s="905">
        <v>0</v>
      </c>
      <c r="V19" s="905">
        <v>0</v>
      </c>
      <c r="W19" s="905">
        <v>0</v>
      </c>
      <c r="X19" s="905">
        <v>0</v>
      </c>
      <c r="Y19" s="905">
        <v>0</v>
      </c>
      <c r="Z19" s="905">
        <v>0</v>
      </c>
      <c r="AA19" s="905">
        <v>0</v>
      </c>
      <c r="AB19" s="882"/>
    </row>
    <row r="20" spans="1:28">
      <c r="A20" s="899" t="s">
        <v>3820</v>
      </c>
      <c r="B20" s="900">
        <v>1773.2291</v>
      </c>
      <c r="C20" s="901">
        <v>0.79061000000000003</v>
      </c>
      <c r="D20" s="901">
        <v>25</v>
      </c>
      <c r="E20" s="901">
        <v>5</v>
      </c>
      <c r="F20" s="902">
        <v>0</v>
      </c>
      <c r="G20" s="903">
        <v>98</v>
      </c>
      <c r="H20" s="903">
        <v>1565.4816131540899</v>
      </c>
      <c r="I20" s="903">
        <v>81</v>
      </c>
      <c r="J20" s="903">
        <v>0</v>
      </c>
      <c r="K20" s="903">
        <v>0</v>
      </c>
      <c r="L20" s="904">
        <v>0</v>
      </c>
      <c r="M20" s="905">
        <v>0</v>
      </c>
      <c r="N20" s="905">
        <v>0</v>
      </c>
      <c r="O20" s="905">
        <v>0</v>
      </c>
      <c r="P20" s="905">
        <v>0</v>
      </c>
      <c r="Q20" s="905">
        <v>0</v>
      </c>
      <c r="R20" s="905">
        <v>0</v>
      </c>
      <c r="S20" s="905">
        <v>0</v>
      </c>
      <c r="T20" s="905">
        <v>0</v>
      </c>
      <c r="U20" s="905">
        <v>0</v>
      </c>
      <c r="V20" s="905">
        <v>0</v>
      </c>
      <c r="W20" s="905">
        <v>0</v>
      </c>
      <c r="X20" s="905">
        <v>0</v>
      </c>
      <c r="Y20" s="905">
        <v>0</v>
      </c>
      <c r="Z20" s="905">
        <v>0</v>
      </c>
      <c r="AA20" s="905">
        <v>0</v>
      </c>
      <c r="AB20" s="882"/>
    </row>
    <row r="21" spans="1:28">
      <c r="A21" s="899" t="s">
        <v>3821</v>
      </c>
      <c r="B21" s="900">
        <v>0</v>
      </c>
      <c r="C21" s="901">
        <v>9.1991999999999994</v>
      </c>
      <c r="D21" s="901">
        <v>0</v>
      </c>
      <c r="E21" s="901">
        <v>0</v>
      </c>
      <c r="F21" s="902">
        <v>9</v>
      </c>
      <c r="G21" s="903">
        <v>0</v>
      </c>
      <c r="H21" s="903">
        <v>0</v>
      </c>
      <c r="I21" s="903">
        <v>0</v>
      </c>
      <c r="J21" s="903">
        <v>0</v>
      </c>
      <c r="K21" s="903">
        <v>0</v>
      </c>
      <c r="L21" s="904">
        <v>0</v>
      </c>
      <c r="M21" s="905">
        <v>0</v>
      </c>
      <c r="N21" s="905">
        <v>0</v>
      </c>
      <c r="O21" s="905">
        <v>0</v>
      </c>
      <c r="P21" s="905">
        <v>0</v>
      </c>
      <c r="Q21" s="905">
        <v>0</v>
      </c>
      <c r="R21" s="905">
        <v>0</v>
      </c>
      <c r="S21" s="905">
        <v>0</v>
      </c>
      <c r="T21" s="905">
        <v>0</v>
      </c>
      <c r="U21" s="905">
        <v>0</v>
      </c>
      <c r="V21" s="905">
        <v>0</v>
      </c>
      <c r="W21" s="905">
        <v>0</v>
      </c>
      <c r="X21" s="905">
        <v>0</v>
      </c>
      <c r="Y21" s="905">
        <v>0</v>
      </c>
      <c r="Z21" s="905">
        <v>0</v>
      </c>
      <c r="AA21" s="905">
        <v>0</v>
      </c>
      <c r="AB21" s="882"/>
    </row>
    <row r="22" spans="1:28">
      <c r="A22" s="899" t="s">
        <v>3822</v>
      </c>
      <c r="B22" s="900">
        <v>0</v>
      </c>
      <c r="C22" s="901">
        <v>0</v>
      </c>
      <c r="D22" s="901">
        <v>0</v>
      </c>
      <c r="E22" s="901">
        <v>0</v>
      </c>
      <c r="F22" s="902">
        <v>0</v>
      </c>
      <c r="G22" s="903">
        <v>0</v>
      </c>
      <c r="H22" s="903">
        <v>0</v>
      </c>
      <c r="I22" s="903">
        <v>0</v>
      </c>
      <c r="J22" s="903">
        <v>0</v>
      </c>
      <c r="K22" s="903">
        <v>0</v>
      </c>
      <c r="L22" s="904">
        <v>0</v>
      </c>
      <c r="M22" s="905">
        <v>0</v>
      </c>
      <c r="N22" s="905">
        <v>0</v>
      </c>
      <c r="O22" s="905">
        <v>0</v>
      </c>
      <c r="P22" s="905">
        <v>0</v>
      </c>
      <c r="Q22" s="905">
        <v>0</v>
      </c>
      <c r="R22" s="905">
        <v>0</v>
      </c>
      <c r="S22" s="905">
        <v>0</v>
      </c>
      <c r="T22" s="905">
        <v>0</v>
      </c>
      <c r="U22" s="905">
        <v>0</v>
      </c>
      <c r="V22" s="905">
        <v>0</v>
      </c>
      <c r="W22" s="905">
        <v>0</v>
      </c>
      <c r="X22" s="905">
        <v>0</v>
      </c>
      <c r="Y22" s="905">
        <v>0</v>
      </c>
      <c r="Z22" s="905">
        <v>0</v>
      </c>
      <c r="AA22" s="905">
        <v>0</v>
      </c>
      <c r="AB22" s="882"/>
    </row>
    <row r="23" spans="1:28">
      <c r="A23" s="899" t="s">
        <v>3823</v>
      </c>
      <c r="B23" s="900">
        <v>0</v>
      </c>
      <c r="C23" s="901">
        <v>1.61392</v>
      </c>
      <c r="D23" s="901">
        <v>0</v>
      </c>
      <c r="E23" s="901">
        <v>0</v>
      </c>
      <c r="F23" s="902">
        <v>0</v>
      </c>
      <c r="G23" s="903">
        <v>0</v>
      </c>
      <c r="H23" s="903">
        <v>0</v>
      </c>
      <c r="I23" s="903">
        <v>0</v>
      </c>
      <c r="J23" s="903">
        <v>0</v>
      </c>
      <c r="K23" s="903">
        <v>2</v>
      </c>
      <c r="L23" s="904">
        <v>7.4527323156401504E-3</v>
      </c>
      <c r="M23" s="905">
        <v>2.83711968834028E-4</v>
      </c>
      <c r="N23" s="905">
        <v>1.22800702928162E-4</v>
      </c>
      <c r="O23" s="905">
        <v>1.77849293895958E-3</v>
      </c>
      <c r="P23" s="905">
        <v>1.20259998729648E-3</v>
      </c>
      <c r="Q23" s="905">
        <v>2.01139082382334E-4</v>
      </c>
      <c r="R23" s="905">
        <v>1.206834494294E-4</v>
      </c>
      <c r="S23" s="905">
        <v>3.8534013677457598E-3</v>
      </c>
      <c r="T23" s="905">
        <v>7.4315597806525399E-3</v>
      </c>
      <c r="U23" s="905">
        <v>1.2470623107704699E-2</v>
      </c>
      <c r="V23" s="905">
        <v>5.5048590967796602E-6</v>
      </c>
      <c r="W23" s="905">
        <v>8.8924646947979093E-6</v>
      </c>
      <c r="X23" s="905">
        <v>2.1172534987614102E-5</v>
      </c>
      <c r="Y23" s="905">
        <v>0</v>
      </c>
      <c r="Z23" s="905">
        <v>0</v>
      </c>
      <c r="AA23" s="905">
        <v>6.81755626601173E-5</v>
      </c>
      <c r="AB23" s="882"/>
    </row>
    <row r="24" spans="1:28">
      <c r="A24" s="899" t="s">
        <v>3824</v>
      </c>
      <c r="B24" s="900">
        <v>0</v>
      </c>
      <c r="C24" s="901">
        <v>45.106000000000002</v>
      </c>
      <c r="D24" s="901">
        <v>0</v>
      </c>
      <c r="E24" s="901">
        <v>0</v>
      </c>
      <c r="F24" s="902">
        <v>45</v>
      </c>
      <c r="G24" s="903">
        <v>0</v>
      </c>
      <c r="H24" s="903">
        <v>0</v>
      </c>
      <c r="I24" s="903">
        <v>0</v>
      </c>
      <c r="J24" s="903">
        <v>0</v>
      </c>
      <c r="K24" s="903">
        <v>0</v>
      </c>
      <c r="L24" s="904">
        <v>0</v>
      </c>
      <c r="M24" s="905">
        <v>0</v>
      </c>
      <c r="N24" s="905">
        <v>0</v>
      </c>
      <c r="O24" s="905">
        <v>0</v>
      </c>
      <c r="P24" s="905">
        <v>0</v>
      </c>
      <c r="Q24" s="905">
        <v>0</v>
      </c>
      <c r="R24" s="905">
        <v>0</v>
      </c>
      <c r="S24" s="905">
        <v>0</v>
      </c>
      <c r="T24" s="905">
        <v>0</v>
      </c>
      <c r="U24" s="905">
        <v>0</v>
      </c>
      <c r="V24" s="905">
        <v>0</v>
      </c>
      <c r="W24" s="905">
        <v>0</v>
      </c>
      <c r="X24" s="905">
        <v>0</v>
      </c>
      <c r="Y24" s="905">
        <v>0</v>
      </c>
      <c r="Z24" s="905">
        <v>0</v>
      </c>
      <c r="AA24" s="905">
        <v>0</v>
      </c>
      <c r="AB24" s="882"/>
    </row>
    <row r="25" spans="1:28">
      <c r="A25" s="899" t="s">
        <v>3825</v>
      </c>
      <c r="B25" s="900">
        <v>4059.0221499999998</v>
      </c>
      <c r="C25" s="901">
        <v>50.240519999999997</v>
      </c>
      <c r="D25" s="901">
        <v>12</v>
      </c>
      <c r="E25" s="901">
        <v>1.1135999999999999</v>
      </c>
      <c r="F25" s="902">
        <v>0</v>
      </c>
      <c r="G25" s="903">
        <v>0</v>
      </c>
      <c r="H25" s="903">
        <v>3920.4474440694898</v>
      </c>
      <c r="I25" s="903">
        <v>177</v>
      </c>
      <c r="J25" s="903">
        <v>0</v>
      </c>
      <c r="K25" s="903">
        <v>0</v>
      </c>
      <c r="L25" s="904">
        <v>0</v>
      </c>
      <c r="M25" s="905">
        <v>0</v>
      </c>
      <c r="N25" s="905">
        <v>0</v>
      </c>
      <c r="O25" s="905">
        <v>0</v>
      </c>
      <c r="P25" s="905">
        <v>0</v>
      </c>
      <c r="Q25" s="905">
        <v>0</v>
      </c>
      <c r="R25" s="905">
        <v>0</v>
      </c>
      <c r="S25" s="905">
        <v>0</v>
      </c>
      <c r="T25" s="905">
        <v>0</v>
      </c>
      <c r="U25" s="905">
        <v>0</v>
      </c>
      <c r="V25" s="905">
        <v>0</v>
      </c>
      <c r="W25" s="905">
        <v>0</v>
      </c>
      <c r="X25" s="905">
        <v>0</v>
      </c>
      <c r="Y25" s="905">
        <v>0</v>
      </c>
      <c r="Z25" s="905">
        <v>0</v>
      </c>
      <c r="AA25" s="905">
        <v>0</v>
      </c>
      <c r="AB25" s="882"/>
    </row>
    <row r="26" spans="1:28">
      <c r="A26" s="899" t="s">
        <v>3826</v>
      </c>
      <c r="B26" s="900">
        <v>80192.59</v>
      </c>
      <c r="C26" s="901">
        <v>1616.8168599999999</v>
      </c>
      <c r="D26" s="901">
        <v>0</v>
      </c>
      <c r="E26" s="901">
        <v>230.37899999999999</v>
      </c>
      <c r="F26" s="902">
        <v>0</v>
      </c>
      <c r="G26" s="903">
        <v>0</v>
      </c>
      <c r="H26" s="903">
        <v>7500</v>
      </c>
      <c r="I26" s="903">
        <v>0</v>
      </c>
      <c r="J26" s="903">
        <v>0</v>
      </c>
      <c r="K26" s="903">
        <v>74079</v>
      </c>
      <c r="L26" s="904">
        <v>270.555937837437</v>
      </c>
      <c r="M26" s="905">
        <v>8.5479991954436692</v>
      </c>
      <c r="N26" s="905">
        <v>1.25475217547797</v>
      </c>
      <c r="O26" s="905">
        <v>18.037062522495798</v>
      </c>
      <c r="P26" s="905">
        <v>54.346453600389601</v>
      </c>
      <c r="Q26" s="905">
        <v>3.8426785374012802</v>
      </c>
      <c r="R26" s="905">
        <v>1.56844021934746</v>
      </c>
      <c r="S26" s="905">
        <v>38.426785374012802</v>
      </c>
      <c r="T26" s="905">
        <v>115.280356122038</v>
      </c>
      <c r="U26" s="905">
        <v>145.86494039931401</v>
      </c>
      <c r="V26" s="905">
        <v>4.7053206580423897E-2</v>
      </c>
      <c r="W26" s="905">
        <v>0.188212826321695</v>
      </c>
      <c r="X26" s="905">
        <v>0</v>
      </c>
      <c r="Y26" s="905">
        <v>0</v>
      </c>
      <c r="Z26" s="905">
        <v>0</v>
      </c>
      <c r="AA26" s="905">
        <v>1.02732834367259</v>
      </c>
      <c r="AB26" s="882"/>
    </row>
    <row r="27" spans="1:28">
      <c r="A27" s="899" t="s">
        <v>3827</v>
      </c>
      <c r="B27" s="900">
        <v>928.54</v>
      </c>
      <c r="C27" s="901">
        <v>0</v>
      </c>
      <c r="D27" s="901">
        <v>0</v>
      </c>
      <c r="E27" s="901">
        <v>0</v>
      </c>
      <c r="F27" s="902">
        <v>0</v>
      </c>
      <c r="G27" s="903">
        <v>0</v>
      </c>
      <c r="H27" s="903">
        <v>0</v>
      </c>
      <c r="I27" s="903">
        <v>0</v>
      </c>
      <c r="J27" s="903">
        <v>0</v>
      </c>
      <c r="K27" s="903">
        <v>929</v>
      </c>
      <c r="L27" s="904">
        <v>3.4617941606148501</v>
      </c>
      <c r="M27" s="905">
        <v>6.09747835108298E-2</v>
      </c>
      <c r="N27" s="905">
        <v>1.27850352522708E-2</v>
      </c>
      <c r="O27" s="905">
        <v>8.8511782515720602E-2</v>
      </c>
      <c r="P27" s="905">
        <v>0.76513518663589597</v>
      </c>
      <c r="Q27" s="905">
        <v>1.8685820753318799E-2</v>
      </c>
      <c r="R27" s="905">
        <v>7.8677140013973905E-3</v>
      </c>
      <c r="S27" s="905">
        <v>0.363881772564629</v>
      </c>
      <c r="T27" s="905">
        <v>1.2391649552200901</v>
      </c>
      <c r="U27" s="905">
        <v>1.0326374626834101</v>
      </c>
      <c r="V27" s="905">
        <v>2.95039275052402E-4</v>
      </c>
      <c r="W27" s="905">
        <v>1.37684995024454E-3</v>
      </c>
      <c r="X27" s="905">
        <v>0</v>
      </c>
      <c r="Y27" s="905">
        <v>0</v>
      </c>
      <c r="Z27" s="905">
        <v>0</v>
      </c>
      <c r="AA27" s="905">
        <v>1.2194956702166001E-2</v>
      </c>
      <c r="AB27" s="882"/>
    </row>
    <row r="28" spans="1:28">
      <c r="A28" s="899" t="s">
        <v>3828</v>
      </c>
      <c r="B28" s="900">
        <v>156637.06</v>
      </c>
      <c r="C28" s="901">
        <v>2525.84494</v>
      </c>
      <c r="D28" s="901">
        <v>0</v>
      </c>
      <c r="E28" s="901">
        <v>6404.3273499999996</v>
      </c>
      <c r="F28" s="902">
        <v>0</v>
      </c>
      <c r="G28" s="903">
        <v>0</v>
      </c>
      <c r="H28" s="903">
        <v>0</v>
      </c>
      <c r="I28" s="903">
        <v>0</v>
      </c>
      <c r="J28" s="903">
        <v>0</v>
      </c>
      <c r="K28" s="903">
        <v>152759</v>
      </c>
      <c r="L28" s="904">
        <v>570.85311553852296</v>
      </c>
      <c r="M28" s="905">
        <v>11.8051777434312</v>
      </c>
      <c r="N28" s="905">
        <v>4.8514429082594104</v>
      </c>
      <c r="O28" s="905">
        <v>21.022919269124099</v>
      </c>
      <c r="P28" s="905">
        <v>115.302626452965</v>
      </c>
      <c r="Q28" s="905">
        <v>9.3794562893015208</v>
      </c>
      <c r="R28" s="905">
        <v>3.0725805085642901</v>
      </c>
      <c r="S28" s="905">
        <v>114.817482162139</v>
      </c>
      <c r="T28" s="905">
        <v>270.06365522644001</v>
      </c>
      <c r="U28" s="905">
        <v>342.83529885033101</v>
      </c>
      <c r="V28" s="905">
        <v>0.12937181088691699</v>
      </c>
      <c r="W28" s="905">
        <v>0.38811543266075199</v>
      </c>
      <c r="X28" s="905">
        <v>17.788623996951198</v>
      </c>
      <c r="Y28" s="905">
        <v>9.7028858165188101</v>
      </c>
      <c r="Z28" s="905">
        <v>0</v>
      </c>
      <c r="AA28" s="905">
        <v>2.0699489741906798</v>
      </c>
      <c r="AB28" s="882"/>
    </row>
    <row r="29" spans="1:28">
      <c r="A29" s="899" t="s">
        <v>3829</v>
      </c>
      <c r="B29" s="900">
        <v>0</v>
      </c>
      <c r="C29" s="901">
        <v>0</v>
      </c>
      <c r="D29" s="901">
        <v>0</v>
      </c>
      <c r="E29" s="901">
        <v>0</v>
      </c>
      <c r="F29" s="902">
        <v>0</v>
      </c>
      <c r="G29" s="903">
        <v>0</v>
      </c>
      <c r="H29" s="903">
        <v>0</v>
      </c>
      <c r="I29" s="903">
        <v>0</v>
      </c>
      <c r="J29" s="903">
        <v>0</v>
      </c>
      <c r="K29" s="903">
        <v>0</v>
      </c>
      <c r="L29" s="904">
        <v>0</v>
      </c>
      <c r="M29" s="905">
        <v>0</v>
      </c>
      <c r="N29" s="905">
        <v>0</v>
      </c>
      <c r="O29" s="905">
        <v>0</v>
      </c>
      <c r="P29" s="905">
        <v>0</v>
      </c>
      <c r="Q29" s="905">
        <v>0</v>
      </c>
      <c r="R29" s="905">
        <v>0</v>
      </c>
      <c r="S29" s="905">
        <v>0</v>
      </c>
      <c r="T29" s="905">
        <v>0</v>
      </c>
      <c r="U29" s="905">
        <v>0</v>
      </c>
      <c r="V29" s="905">
        <v>0</v>
      </c>
      <c r="W29" s="905">
        <v>0</v>
      </c>
      <c r="X29" s="905">
        <v>0</v>
      </c>
      <c r="Y29" s="905">
        <v>0</v>
      </c>
      <c r="Z29" s="905">
        <v>0</v>
      </c>
      <c r="AA29" s="905">
        <v>0</v>
      </c>
      <c r="AB29" s="882"/>
    </row>
    <row r="30" spans="1:28">
      <c r="A30" s="899" t="s">
        <v>3830</v>
      </c>
      <c r="B30" s="900">
        <v>1409.09</v>
      </c>
      <c r="C30" s="901">
        <v>0</v>
      </c>
      <c r="D30" s="901">
        <v>0</v>
      </c>
      <c r="E30" s="901">
        <v>0</v>
      </c>
      <c r="F30" s="902">
        <v>0</v>
      </c>
      <c r="G30" s="903">
        <v>0</v>
      </c>
      <c r="H30" s="903">
        <v>0</v>
      </c>
      <c r="I30" s="903">
        <v>0</v>
      </c>
      <c r="J30" s="903">
        <v>0</v>
      </c>
      <c r="K30" s="903">
        <v>1409</v>
      </c>
      <c r="L30" s="904">
        <v>5.2504499163684901</v>
      </c>
      <c r="M30" s="905">
        <v>0.14021087844847699</v>
      </c>
      <c r="N30" s="905">
        <v>5.66809934153416E-2</v>
      </c>
      <c r="O30" s="905">
        <v>1.22311617369948</v>
      </c>
      <c r="P30" s="905">
        <v>0.978492938959582</v>
      </c>
      <c r="Q30" s="905">
        <v>0.12827803772945701</v>
      </c>
      <c r="R30" s="905">
        <v>4.1764942516567503E-2</v>
      </c>
      <c r="S30" s="905">
        <v>1.6705977006627</v>
      </c>
      <c r="T30" s="905">
        <v>3.9527534881751398</v>
      </c>
      <c r="U30" s="905">
        <v>4.8626325930003604</v>
      </c>
      <c r="V30" s="905">
        <v>1.49160508987741E-3</v>
      </c>
      <c r="W30" s="905">
        <v>4.7731362876077196E-3</v>
      </c>
      <c r="X30" s="905">
        <v>0</v>
      </c>
      <c r="Y30" s="905">
        <v>0</v>
      </c>
      <c r="Z30" s="905">
        <v>1.49160508987741E-2</v>
      </c>
      <c r="AA30" s="905">
        <v>3.9975016408714599E-2</v>
      </c>
      <c r="AB30" s="882"/>
    </row>
    <row r="31" spans="1:28">
      <c r="A31" s="899" t="s">
        <v>3831</v>
      </c>
      <c r="B31" s="900">
        <v>15550</v>
      </c>
      <c r="C31" s="901">
        <v>0</v>
      </c>
      <c r="D31" s="901">
        <v>0</v>
      </c>
      <c r="E31" s="901">
        <v>0</v>
      </c>
      <c r="F31" s="902">
        <v>0</v>
      </c>
      <c r="G31" s="903">
        <v>0</v>
      </c>
      <c r="H31" s="903">
        <v>0</v>
      </c>
      <c r="I31" s="903">
        <v>0</v>
      </c>
      <c r="J31" s="903">
        <v>0</v>
      </c>
      <c r="K31" s="903">
        <v>15000</v>
      </c>
      <c r="L31" s="904">
        <v>55.260316317672697</v>
      </c>
      <c r="M31" s="905">
        <v>1.5403019203489201</v>
      </c>
      <c r="N31" s="905">
        <v>0.41286443225847402</v>
      </c>
      <c r="O31" s="905">
        <v>1.90552814888527</v>
      </c>
      <c r="P31" s="905">
        <v>10.750354639960999</v>
      </c>
      <c r="Q31" s="905">
        <v>1.15919629057187</v>
      </c>
      <c r="R31" s="905">
        <v>0.50814083970273805</v>
      </c>
      <c r="S31" s="905">
        <v>14.450255129046599</v>
      </c>
      <c r="T31" s="905">
        <v>36.840210878448502</v>
      </c>
      <c r="U31" s="905">
        <v>44.779911498803699</v>
      </c>
      <c r="V31" s="905">
        <v>1.1115580868497401E-2</v>
      </c>
      <c r="W31" s="905">
        <v>3.17588024814211E-2</v>
      </c>
      <c r="X31" s="905">
        <v>0</v>
      </c>
      <c r="Y31" s="905">
        <v>0</v>
      </c>
      <c r="Z31" s="905">
        <v>0</v>
      </c>
      <c r="AA31" s="905">
        <v>0.23342719823844499</v>
      </c>
      <c r="AB31" s="882"/>
    </row>
    <row r="32" spans="1:28">
      <c r="A32" s="899" t="s">
        <v>3832</v>
      </c>
      <c r="B32" s="900">
        <v>0</v>
      </c>
      <c r="C32" s="901">
        <v>91.995699999999999</v>
      </c>
      <c r="D32" s="901">
        <v>0</v>
      </c>
      <c r="E32" s="901">
        <v>76.810500000000005</v>
      </c>
      <c r="F32" s="902">
        <v>0</v>
      </c>
      <c r="G32" s="903">
        <v>0</v>
      </c>
      <c r="H32" s="903">
        <v>0</v>
      </c>
      <c r="I32" s="903">
        <v>0</v>
      </c>
      <c r="J32" s="903">
        <v>0</v>
      </c>
      <c r="K32" s="903">
        <v>15</v>
      </c>
      <c r="L32" s="904">
        <v>5.5101522305265598E-2</v>
      </c>
      <c r="M32" s="905">
        <v>1.5085431178675E-3</v>
      </c>
      <c r="N32" s="905">
        <v>3.6522622853634302E-4</v>
      </c>
      <c r="O32" s="905">
        <v>3.4934682729563199E-3</v>
      </c>
      <c r="P32" s="905">
        <v>1.0909148652368099E-2</v>
      </c>
      <c r="Q32" s="905">
        <v>1.0480404818869E-3</v>
      </c>
      <c r="R32" s="905">
        <v>3.4934682729563201E-4</v>
      </c>
      <c r="S32" s="905">
        <v>1.19095509305329E-2</v>
      </c>
      <c r="T32" s="905">
        <v>3.06472443945714E-2</v>
      </c>
      <c r="U32" s="905">
        <v>3.8269356990112399E-2</v>
      </c>
      <c r="V32" s="905">
        <v>1.2703520992568399E-5</v>
      </c>
      <c r="W32" s="905">
        <v>3.9698503101776397E-5</v>
      </c>
      <c r="X32" s="905">
        <v>4.76382037221316E-4</v>
      </c>
      <c r="Y32" s="905">
        <v>1.5879401240710599E-4</v>
      </c>
      <c r="Z32" s="905">
        <v>0</v>
      </c>
      <c r="AA32" s="905">
        <v>2.6359806059579502E-4</v>
      </c>
      <c r="AB32" s="882"/>
    </row>
    <row r="33" spans="1:28">
      <c r="A33" s="899" t="s">
        <v>3833</v>
      </c>
      <c r="B33" s="900">
        <v>3136.75</v>
      </c>
      <c r="C33" s="901">
        <v>0</v>
      </c>
      <c r="D33" s="901">
        <v>0</v>
      </c>
      <c r="E33" s="901">
        <v>0</v>
      </c>
      <c r="F33" s="902">
        <v>0</v>
      </c>
      <c r="G33" s="903">
        <v>0</v>
      </c>
      <c r="H33" s="903">
        <v>0</v>
      </c>
      <c r="I33" s="903">
        <v>0</v>
      </c>
      <c r="J33" s="903">
        <v>0</v>
      </c>
      <c r="K33" s="903">
        <v>3137</v>
      </c>
      <c r="L33" s="904">
        <v>11.922074484978101</v>
      </c>
      <c r="M33" s="905">
        <v>0.45164404734178798</v>
      </c>
      <c r="N33" s="905">
        <v>0.126194660286676</v>
      </c>
      <c r="O33" s="905">
        <v>2.7895661747581002</v>
      </c>
      <c r="P33" s="905">
        <v>2.17851834600157</v>
      </c>
      <c r="Q33" s="905">
        <v>0.129515572399483</v>
      </c>
      <c r="R33" s="905">
        <v>0.15608286930194201</v>
      </c>
      <c r="S33" s="905">
        <v>4.5164404734178802</v>
      </c>
      <c r="T33" s="905">
        <v>7.0735428002794798</v>
      </c>
      <c r="U33" s="905">
        <v>9.0660900679638399</v>
      </c>
      <c r="V33" s="905">
        <v>3.3209121128072701E-3</v>
      </c>
      <c r="W33" s="905">
        <v>1.6604560564036301E-3</v>
      </c>
      <c r="X33" s="905">
        <v>0</v>
      </c>
      <c r="Y33" s="905">
        <v>0</v>
      </c>
      <c r="Z33" s="905">
        <v>3.3209121128072699E-2</v>
      </c>
      <c r="AA33" s="905">
        <v>5.1474137748512602E-2</v>
      </c>
      <c r="AB33" s="882"/>
    </row>
    <row r="34" spans="1:28">
      <c r="A34" s="899" t="s">
        <v>3834</v>
      </c>
      <c r="B34" s="900">
        <v>2004.81</v>
      </c>
      <c r="C34" s="901">
        <v>0.18512999999999999</v>
      </c>
      <c r="D34" s="901">
        <v>0</v>
      </c>
      <c r="E34" s="901">
        <v>0.11</v>
      </c>
      <c r="F34" s="902">
        <v>0</v>
      </c>
      <c r="G34" s="903">
        <v>0</v>
      </c>
      <c r="H34" s="903">
        <v>0</v>
      </c>
      <c r="I34" s="903">
        <v>0</v>
      </c>
      <c r="J34" s="903">
        <v>0</v>
      </c>
      <c r="K34" s="903">
        <v>2005</v>
      </c>
      <c r="L34" s="904">
        <v>8.0444517372065008</v>
      </c>
      <c r="M34" s="905">
        <v>0.58582287057229399</v>
      </c>
      <c r="N34" s="905">
        <v>0.22711248967838901</v>
      </c>
      <c r="O34" s="905">
        <v>0.87024411932840695</v>
      </c>
      <c r="P34" s="905">
        <v>0.77048442760051605</v>
      </c>
      <c r="Q34" s="905">
        <v>0.29291143528614699</v>
      </c>
      <c r="R34" s="905">
        <v>0.16555863733564799</v>
      </c>
      <c r="S34" s="905">
        <v>5.8370032393978502</v>
      </c>
      <c r="T34" s="905">
        <v>20.609927801655701</v>
      </c>
      <c r="U34" s="905">
        <v>21.140564459782802</v>
      </c>
      <c r="V34" s="905">
        <v>1.27352797950499E-2</v>
      </c>
      <c r="W34" s="905">
        <v>3.9267112701403699E-2</v>
      </c>
      <c r="X34" s="905">
        <v>0.127352797950499</v>
      </c>
      <c r="Y34" s="905">
        <v>6.3676398975249293E-2</v>
      </c>
      <c r="Z34" s="905">
        <v>0</v>
      </c>
      <c r="AA34" s="905">
        <v>0.29927907518367203</v>
      </c>
      <c r="AB34" s="882"/>
    </row>
    <row r="35" spans="1:28">
      <c r="A35" s="899" t="s">
        <v>3835</v>
      </c>
      <c r="B35" s="900">
        <v>0</v>
      </c>
      <c r="C35" s="901">
        <v>16162.214932999999</v>
      </c>
      <c r="D35" s="901">
        <v>3022</v>
      </c>
      <c r="E35" s="901">
        <v>367.97737000000001</v>
      </c>
      <c r="F35" s="902">
        <v>0</v>
      </c>
      <c r="G35" s="903">
        <v>0</v>
      </c>
      <c r="H35" s="903">
        <v>0</v>
      </c>
      <c r="I35" s="903">
        <v>0</v>
      </c>
      <c r="J35" s="903">
        <v>0</v>
      </c>
      <c r="K35" s="903">
        <v>12772</v>
      </c>
      <c r="L35" s="904">
        <v>49.756473502572497</v>
      </c>
      <c r="M35" s="905">
        <v>1.31151574177976</v>
      </c>
      <c r="N35" s="905">
        <v>0.33801952107725902</v>
      </c>
      <c r="O35" s="905">
        <v>4.0562342529270996</v>
      </c>
      <c r="P35" s="905">
        <v>9.7214414261819595</v>
      </c>
      <c r="Q35" s="905">
        <v>1.27095339925049</v>
      </c>
      <c r="R35" s="905">
        <v>0.37858186360653001</v>
      </c>
      <c r="S35" s="905">
        <v>13.5207808430903</v>
      </c>
      <c r="T35" s="905">
        <v>39.210264444962</v>
      </c>
      <c r="U35" s="905">
        <v>40.291926912409203</v>
      </c>
      <c r="V35" s="905">
        <v>6.7603904215451701E-3</v>
      </c>
      <c r="W35" s="905">
        <v>1.8929093180326501E-2</v>
      </c>
      <c r="X35" s="905">
        <v>0</v>
      </c>
      <c r="Y35" s="905">
        <v>0</v>
      </c>
      <c r="Z35" s="905">
        <v>0</v>
      </c>
      <c r="AA35" s="905">
        <v>0.286640553873515</v>
      </c>
      <c r="AB35" s="882"/>
    </row>
    <row r="36" spans="1:28">
      <c r="A36" s="899" t="s">
        <v>3836</v>
      </c>
      <c r="B36" s="900">
        <v>0</v>
      </c>
      <c r="C36" s="901">
        <v>0</v>
      </c>
      <c r="D36" s="901">
        <v>0</v>
      </c>
      <c r="E36" s="901">
        <v>0</v>
      </c>
      <c r="F36" s="902">
        <v>0</v>
      </c>
      <c r="G36" s="903">
        <v>0</v>
      </c>
      <c r="H36" s="903">
        <v>0</v>
      </c>
      <c r="I36" s="903">
        <v>0</v>
      </c>
      <c r="J36" s="903">
        <v>0</v>
      </c>
      <c r="K36" s="903">
        <v>0</v>
      </c>
      <c r="L36" s="904">
        <v>0</v>
      </c>
      <c r="M36" s="905">
        <v>0</v>
      </c>
      <c r="N36" s="905">
        <v>0</v>
      </c>
      <c r="O36" s="905">
        <v>0</v>
      </c>
      <c r="P36" s="905">
        <v>0</v>
      </c>
      <c r="Q36" s="905">
        <v>0</v>
      </c>
      <c r="R36" s="905">
        <v>0</v>
      </c>
      <c r="S36" s="905">
        <v>0</v>
      </c>
      <c r="T36" s="905">
        <v>0</v>
      </c>
      <c r="U36" s="905">
        <v>0</v>
      </c>
      <c r="V36" s="905">
        <v>0</v>
      </c>
      <c r="W36" s="905">
        <v>0</v>
      </c>
      <c r="X36" s="905">
        <v>0</v>
      </c>
      <c r="Y36" s="905">
        <v>0</v>
      </c>
      <c r="Z36" s="905">
        <v>0</v>
      </c>
      <c r="AA36" s="905">
        <v>0</v>
      </c>
      <c r="AB36" s="882"/>
    </row>
    <row r="37" spans="1:28">
      <c r="A37" s="899" t="s">
        <v>3837</v>
      </c>
      <c r="B37" s="900">
        <v>0</v>
      </c>
      <c r="C37" s="901">
        <v>50.406100000000002</v>
      </c>
      <c r="D37" s="901">
        <v>0</v>
      </c>
      <c r="E37" s="901">
        <v>2.5000000000000001E-2</v>
      </c>
      <c r="F37" s="902">
        <v>0</v>
      </c>
      <c r="G37" s="903">
        <v>0</v>
      </c>
      <c r="H37" s="903">
        <v>0</v>
      </c>
      <c r="I37" s="903">
        <v>0</v>
      </c>
      <c r="J37" s="903">
        <v>0</v>
      </c>
      <c r="K37" s="903">
        <v>50</v>
      </c>
      <c r="L37" s="904">
        <v>0.19690457538481099</v>
      </c>
      <c r="M37" s="905">
        <v>7.1986618957887803E-3</v>
      </c>
      <c r="N37" s="905">
        <v>3.7581249603015001E-3</v>
      </c>
      <c r="O37" s="905">
        <v>2.7524295483898301E-2</v>
      </c>
      <c r="P37" s="905">
        <v>3.09648324193856E-2</v>
      </c>
      <c r="Q37" s="905">
        <v>5.0814083970273797E-3</v>
      </c>
      <c r="R37" s="905">
        <v>2.22311617369948E-3</v>
      </c>
      <c r="S37" s="905">
        <v>7.0927992208507096E-2</v>
      </c>
      <c r="T37" s="905">
        <v>0.20696152950392699</v>
      </c>
      <c r="U37" s="905">
        <v>0.185259681141623</v>
      </c>
      <c r="V37" s="905">
        <v>5.2931337469035198E-5</v>
      </c>
      <c r="W37" s="905">
        <v>2.8582922233279001E-4</v>
      </c>
      <c r="X37" s="905">
        <v>0</v>
      </c>
      <c r="Y37" s="905">
        <v>0</v>
      </c>
      <c r="Z37" s="905">
        <v>0</v>
      </c>
      <c r="AA37" s="905">
        <v>1.58264699032415E-3</v>
      </c>
      <c r="AB37" s="882"/>
    </row>
    <row r="38" spans="1:28">
      <c r="A38" s="899" t="s">
        <v>3838</v>
      </c>
      <c r="B38" s="900">
        <v>5700</v>
      </c>
      <c r="C38" s="901">
        <v>44.921169999999996</v>
      </c>
      <c r="D38" s="901">
        <v>0</v>
      </c>
      <c r="E38" s="901">
        <v>5520.7578400000002</v>
      </c>
      <c r="F38" s="902">
        <v>0</v>
      </c>
      <c r="G38" s="903">
        <v>0</v>
      </c>
      <c r="H38" s="903">
        <v>0</v>
      </c>
      <c r="I38" s="903">
        <v>0</v>
      </c>
      <c r="J38" s="903">
        <v>0</v>
      </c>
      <c r="K38" s="903">
        <v>224</v>
      </c>
      <c r="L38" s="904">
        <v>0.87501852596811402</v>
      </c>
      <c r="M38" s="905">
        <v>2.0393385700069901E-2</v>
      </c>
      <c r="N38" s="905">
        <v>4.0312506616417198E-3</v>
      </c>
      <c r="O38" s="905">
        <v>3.3198534860578902E-2</v>
      </c>
      <c r="P38" s="905">
        <v>0.18448900086807399</v>
      </c>
      <c r="Q38" s="905">
        <v>8.5367661070059903E-3</v>
      </c>
      <c r="R38" s="905">
        <v>7.3511041476995997E-3</v>
      </c>
      <c r="S38" s="905">
        <v>0.16836399822150699</v>
      </c>
      <c r="T38" s="905">
        <v>0.45055154453642698</v>
      </c>
      <c r="U38" s="905">
        <v>0.43632360102475098</v>
      </c>
      <c r="V38" s="905">
        <v>3.3198534860578901E-4</v>
      </c>
      <c r="W38" s="905">
        <v>5.9283097965319399E-4</v>
      </c>
      <c r="X38" s="905">
        <v>0</v>
      </c>
      <c r="Y38" s="905">
        <v>0</v>
      </c>
      <c r="Z38" s="905">
        <v>0</v>
      </c>
      <c r="AA38" s="905">
        <v>3.7466917914081902E-3</v>
      </c>
      <c r="AB38" s="882"/>
    </row>
    <row r="39" spans="1:28">
      <c r="A39" s="899" t="s">
        <v>3839</v>
      </c>
      <c r="B39" s="900">
        <v>1708.47</v>
      </c>
      <c r="C39" s="901">
        <v>27393.518380000001</v>
      </c>
      <c r="D39" s="901">
        <v>4296</v>
      </c>
      <c r="E39" s="901">
        <v>43.280999999999999</v>
      </c>
      <c r="F39" s="902">
        <v>0</v>
      </c>
      <c r="G39" s="903">
        <v>0</v>
      </c>
      <c r="H39" s="903">
        <v>0</v>
      </c>
      <c r="I39" s="903">
        <v>0</v>
      </c>
      <c r="J39" s="903">
        <v>0</v>
      </c>
      <c r="K39" s="903">
        <v>24763</v>
      </c>
      <c r="L39" s="904">
        <v>91.489561940251093</v>
      </c>
      <c r="M39" s="905">
        <v>1.8612489678389199</v>
      </c>
      <c r="N39" s="905">
        <v>0.23593296775422901</v>
      </c>
      <c r="O39" s="905">
        <v>4.9808070970337299</v>
      </c>
      <c r="P39" s="905">
        <v>20.2902352268637</v>
      </c>
      <c r="Q39" s="905">
        <v>0.41943638711863002</v>
      </c>
      <c r="R39" s="905">
        <v>0.23593296775422901</v>
      </c>
      <c r="S39" s="905">
        <v>8.1265800004234503</v>
      </c>
      <c r="T39" s="905">
        <v>33.030615485592101</v>
      </c>
      <c r="U39" s="905">
        <v>27.787660646609201</v>
      </c>
      <c r="V39" s="905">
        <v>1.0485909677965701E-2</v>
      </c>
      <c r="W39" s="905">
        <v>3.9322161292371503E-2</v>
      </c>
      <c r="X39" s="905">
        <v>0</v>
      </c>
      <c r="Y39" s="905">
        <v>0</v>
      </c>
      <c r="Z39" s="905">
        <v>0</v>
      </c>
      <c r="AA39" s="905">
        <v>0.34603501937287001</v>
      </c>
      <c r="AB39" s="882"/>
    </row>
    <row r="40" spans="1:28">
      <c r="A40" s="899" t="s">
        <v>3840</v>
      </c>
      <c r="B40" s="900">
        <v>0</v>
      </c>
      <c r="C40" s="901">
        <v>5152.91075</v>
      </c>
      <c r="D40" s="901">
        <v>-64</v>
      </c>
      <c r="E40" s="901">
        <v>751.77030000000002</v>
      </c>
      <c r="F40" s="902">
        <v>0</v>
      </c>
      <c r="G40" s="903">
        <v>0</v>
      </c>
      <c r="H40" s="903">
        <v>1161.25562781391</v>
      </c>
      <c r="I40" s="903">
        <v>0</v>
      </c>
      <c r="J40" s="903">
        <v>0</v>
      </c>
      <c r="K40" s="903">
        <v>3304</v>
      </c>
      <c r="L40" s="904">
        <v>12.172005674239401</v>
      </c>
      <c r="M40" s="905">
        <v>0.24483919459676901</v>
      </c>
      <c r="N40" s="905">
        <v>3.14793250195846E-2</v>
      </c>
      <c r="O40" s="905">
        <v>0.384747305794923</v>
      </c>
      <c r="P40" s="905">
        <v>2.7037242489043201</v>
      </c>
      <c r="Q40" s="905">
        <v>4.8967838919353801E-2</v>
      </c>
      <c r="R40" s="905">
        <v>3.14793250195846E-2</v>
      </c>
      <c r="S40" s="905">
        <v>1.0842878617856899</v>
      </c>
      <c r="T40" s="905">
        <v>4.2322203637441502</v>
      </c>
      <c r="U40" s="905">
        <v>3.4627257521543102</v>
      </c>
      <c r="V40" s="905">
        <v>1.04931083398615E-3</v>
      </c>
      <c r="W40" s="905">
        <v>4.1972433359446096E-3</v>
      </c>
      <c r="X40" s="905">
        <v>0</v>
      </c>
      <c r="Y40" s="905">
        <v>0</v>
      </c>
      <c r="Z40" s="905">
        <v>0</v>
      </c>
      <c r="AA40" s="905">
        <v>4.72189875293769E-2</v>
      </c>
      <c r="AB40" s="882"/>
    </row>
    <row r="41" spans="1:28">
      <c r="A41" s="899" t="s">
        <v>3841</v>
      </c>
      <c r="B41" s="900">
        <v>0</v>
      </c>
      <c r="C41" s="901">
        <v>103.08853000000001</v>
      </c>
      <c r="D41" s="901">
        <v>0</v>
      </c>
      <c r="E41" s="901">
        <v>0.54</v>
      </c>
      <c r="F41" s="902">
        <v>0</v>
      </c>
      <c r="G41" s="903">
        <v>0</v>
      </c>
      <c r="H41" s="903">
        <v>0</v>
      </c>
      <c r="I41" s="903">
        <v>0</v>
      </c>
      <c r="J41" s="903">
        <v>0</v>
      </c>
      <c r="K41" s="903">
        <v>103</v>
      </c>
      <c r="L41" s="904">
        <v>0.38272532870360598</v>
      </c>
      <c r="M41" s="905">
        <v>8.6140458597107807E-3</v>
      </c>
      <c r="N41" s="905">
        <v>2.72596387965531E-3</v>
      </c>
      <c r="O41" s="905">
        <v>1.7446168829793999E-2</v>
      </c>
      <c r="P41" s="905">
        <v>7.8943913954817799E-2</v>
      </c>
      <c r="Q41" s="905">
        <v>4.1434650970760701E-3</v>
      </c>
      <c r="R41" s="905">
        <v>1.5265397726069701E-3</v>
      </c>
      <c r="S41" s="905">
        <v>0.119942410704834</v>
      </c>
      <c r="T41" s="905">
        <v>0.30530795452139498</v>
      </c>
      <c r="U41" s="905">
        <v>0.25624060468759902</v>
      </c>
      <c r="V41" s="905">
        <v>5.45192775931062E-5</v>
      </c>
      <c r="W41" s="905">
        <v>4.1434650970760702E-4</v>
      </c>
      <c r="X41" s="905">
        <v>0</v>
      </c>
      <c r="Y41" s="905">
        <v>0</v>
      </c>
      <c r="Z41" s="905">
        <v>0</v>
      </c>
      <c r="AA41" s="905">
        <v>1.90817471575872E-3</v>
      </c>
      <c r="AB41" s="882"/>
    </row>
    <row r="42" spans="1:28">
      <c r="A42" s="899" t="s">
        <v>3842</v>
      </c>
      <c r="B42" s="900">
        <v>0</v>
      </c>
      <c r="C42" s="901">
        <v>3403.8323</v>
      </c>
      <c r="D42" s="901">
        <v>140</v>
      </c>
      <c r="E42" s="901">
        <v>5</v>
      </c>
      <c r="F42" s="902">
        <v>0</v>
      </c>
      <c r="G42" s="903">
        <v>0</v>
      </c>
      <c r="H42" s="903">
        <v>0</v>
      </c>
      <c r="I42" s="903">
        <v>0</v>
      </c>
      <c r="J42" s="903">
        <v>0</v>
      </c>
      <c r="K42" s="903">
        <v>3258</v>
      </c>
      <c r="L42" s="904">
        <v>13.5201033219707</v>
      </c>
      <c r="M42" s="905">
        <v>0.19659333912049301</v>
      </c>
      <c r="N42" s="905">
        <v>0.35869661874616299</v>
      </c>
      <c r="O42" s="905">
        <v>3.1385954140289201</v>
      </c>
      <c r="P42" s="905">
        <v>2.3418750396985</v>
      </c>
      <c r="Q42" s="905">
        <v>6.8980118989646594E-2</v>
      </c>
      <c r="R42" s="905">
        <v>6.8980118989646594E-2</v>
      </c>
      <c r="S42" s="905">
        <v>0.68980118989646599</v>
      </c>
      <c r="T42" s="905">
        <v>13.0372424890432</v>
      </c>
      <c r="U42" s="905">
        <v>5.4494294001820798</v>
      </c>
      <c r="V42" s="905">
        <v>5.5184095191717301E-3</v>
      </c>
      <c r="W42" s="905">
        <v>9.3123160636022894E-3</v>
      </c>
      <c r="X42" s="905">
        <v>6.8980118989646594E-2</v>
      </c>
      <c r="Y42" s="905">
        <v>3.4490059494823297E-2</v>
      </c>
      <c r="Z42" s="905">
        <v>0</v>
      </c>
      <c r="AA42" s="905">
        <v>1.5865427367618701E-2</v>
      </c>
      <c r="AB42" s="882"/>
    </row>
    <row r="43" spans="1:28">
      <c r="A43" s="899" t="s">
        <v>3843</v>
      </c>
      <c r="B43" s="900">
        <v>0</v>
      </c>
      <c r="C43" s="901">
        <v>32.311999999999998</v>
      </c>
      <c r="D43" s="901">
        <v>0</v>
      </c>
      <c r="E43" s="901">
        <v>28.48</v>
      </c>
      <c r="F43" s="902">
        <v>0</v>
      </c>
      <c r="G43" s="903">
        <v>0</v>
      </c>
      <c r="H43" s="903">
        <v>2.8288697676059802</v>
      </c>
      <c r="I43" s="903">
        <v>0</v>
      </c>
      <c r="J43" s="903">
        <v>0</v>
      </c>
      <c r="K43" s="903">
        <v>0</v>
      </c>
      <c r="L43" s="904">
        <v>0</v>
      </c>
      <c r="M43" s="905">
        <v>0</v>
      </c>
      <c r="N43" s="905">
        <v>0</v>
      </c>
      <c r="O43" s="905">
        <v>0</v>
      </c>
      <c r="P43" s="905">
        <v>0</v>
      </c>
      <c r="Q43" s="905">
        <v>0</v>
      </c>
      <c r="R43" s="905">
        <v>0</v>
      </c>
      <c r="S43" s="905">
        <v>0</v>
      </c>
      <c r="T43" s="905">
        <v>0</v>
      </c>
      <c r="U43" s="905">
        <v>0</v>
      </c>
      <c r="V43" s="905">
        <v>0</v>
      </c>
      <c r="W43" s="905">
        <v>0</v>
      </c>
      <c r="X43" s="905">
        <v>0</v>
      </c>
      <c r="Y43" s="905">
        <v>0</v>
      </c>
      <c r="Z43" s="905">
        <v>0</v>
      </c>
      <c r="AA43" s="905">
        <v>0</v>
      </c>
      <c r="AB43" s="882"/>
    </row>
    <row r="44" spans="1:28">
      <c r="A44" s="899" t="s">
        <v>3844</v>
      </c>
      <c r="B44" s="900">
        <v>0</v>
      </c>
      <c r="C44" s="901">
        <v>56.146999999999998</v>
      </c>
      <c r="D44" s="901">
        <v>0</v>
      </c>
      <c r="E44" s="901">
        <v>149.94</v>
      </c>
      <c r="F44" s="902">
        <v>0</v>
      </c>
      <c r="G44" s="903">
        <v>0</v>
      </c>
      <c r="H44" s="903">
        <v>0</v>
      </c>
      <c r="I44" s="903">
        <v>0</v>
      </c>
      <c r="J44" s="903">
        <v>0</v>
      </c>
      <c r="K44" s="903">
        <v>0</v>
      </c>
      <c r="L44" s="904">
        <v>0</v>
      </c>
      <c r="M44" s="905">
        <v>0</v>
      </c>
      <c r="N44" s="905">
        <v>0</v>
      </c>
      <c r="O44" s="905">
        <v>0</v>
      </c>
      <c r="P44" s="905">
        <v>0</v>
      </c>
      <c r="Q44" s="905">
        <v>0</v>
      </c>
      <c r="R44" s="905">
        <v>0</v>
      </c>
      <c r="S44" s="905">
        <v>0</v>
      </c>
      <c r="T44" s="905">
        <v>0</v>
      </c>
      <c r="U44" s="905">
        <v>0</v>
      </c>
      <c r="V44" s="905">
        <v>0</v>
      </c>
      <c r="W44" s="905">
        <v>0</v>
      </c>
      <c r="X44" s="905">
        <v>0</v>
      </c>
      <c r="Y44" s="905">
        <v>0</v>
      </c>
      <c r="Z44" s="905">
        <v>0</v>
      </c>
      <c r="AA44" s="905">
        <v>0</v>
      </c>
      <c r="AB44" s="882"/>
    </row>
    <row r="45" spans="1:28">
      <c r="A45" s="899" t="s">
        <v>3845</v>
      </c>
      <c r="B45" s="900">
        <v>0</v>
      </c>
      <c r="C45" s="901">
        <v>88.007239999999996</v>
      </c>
      <c r="D45" s="901">
        <v>0</v>
      </c>
      <c r="E45" s="901">
        <v>5.0000000000000001E-3</v>
      </c>
      <c r="F45" s="902">
        <v>0</v>
      </c>
      <c r="G45" s="903">
        <v>0</v>
      </c>
      <c r="H45" s="903">
        <v>64.965259973279302</v>
      </c>
      <c r="I45" s="903">
        <v>0</v>
      </c>
      <c r="J45" s="903">
        <v>0</v>
      </c>
      <c r="K45" s="903">
        <v>0</v>
      </c>
      <c r="L45" s="904">
        <v>0</v>
      </c>
      <c r="M45" s="905">
        <v>0</v>
      </c>
      <c r="N45" s="905">
        <v>0</v>
      </c>
      <c r="O45" s="905">
        <v>0</v>
      </c>
      <c r="P45" s="905">
        <v>0</v>
      </c>
      <c r="Q45" s="905">
        <v>0</v>
      </c>
      <c r="R45" s="905">
        <v>0</v>
      </c>
      <c r="S45" s="905">
        <v>0</v>
      </c>
      <c r="T45" s="905">
        <v>0</v>
      </c>
      <c r="U45" s="905">
        <v>0</v>
      </c>
      <c r="V45" s="905">
        <v>0</v>
      </c>
      <c r="W45" s="905">
        <v>0</v>
      </c>
      <c r="X45" s="905">
        <v>0</v>
      </c>
      <c r="Y45" s="905">
        <v>0</v>
      </c>
      <c r="Z45" s="905">
        <v>0</v>
      </c>
      <c r="AA45" s="905">
        <v>0</v>
      </c>
      <c r="AB45" s="882"/>
    </row>
    <row r="46" spans="1:28">
      <c r="A46" s="899" t="s">
        <v>3846</v>
      </c>
      <c r="B46" s="900">
        <v>0</v>
      </c>
      <c r="C46" s="901">
        <v>212.58949999999999</v>
      </c>
      <c r="D46" s="901">
        <v>0</v>
      </c>
      <c r="E46" s="901">
        <v>241.46600000000001</v>
      </c>
      <c r="F46" s="902">
        <v>0</v>
      </c>
      <c r="G46" s="903">
        <v>0</v>
      </c>
      <c r="H46" s="903">
        <v>0</v>
      </c>
      <c r="I46" s="903">
        <v>0</v>
      </c>
      <c r="J46" s="903">
        <v>0</v>
      </c>
      <c r="K46" s="903">
        <v>0</v>
      </c>
      <c r="L46" s="904">
        <v>0</v>
      </c>
      <c r="M46" s="905">
        <v>0</v>
      </c>
      <c r="N46" s="905">
        <v>0</v>
      </c>
      <c r="O46" s="905">
        <v>0</v>
      </c>
      <c r="P46" s="905">
        <v>0</v>
      </c>
      <c r="Q46" s="905">
        <v>0</v>
      </c>
      <c r="R46" s="905">
        <v>0</v>
      </c>
      <c r="S46" s="905">
        <v>0</v>
      </c>
      <c r="T46" s="905">
        <v>0</v>
      </c>
      <c r="U46" s="905">
        <v>0</v>
      </c>
      <c r="V46" s="905">
        <v>0</v>
      </c>
      <c r="W46" s="905">
        <v>0</v>
      </c>
      <c r="X46" s="905">
        <v>0</v>
      </c>
      <c r="Y46" s="905">
        <v>0</v>
      </c>
      <c r="Z46" s="905">
        <v>0</v>
      </c>
      <c r="AA46" s="905">
        <v>0</v>
      </c>
      <c r="AB46" s="882"/>
    </row>
    <row r="47" spans="1:28">
      <c r="A47" s="899" t="s">
        <v>3847</v>
      </c>
      <c r="B47" s="900">
        <v>0</v>
      </c>
      <c r="C47" s="901">
        <v>955.75758399999995</v>
      </c>
      <c r="D47" s="901">
        <v>0</v>
      </c>
      <c r="E47" s="901">
        <v>189.54949999999999</v>
      </c>
      <c r="F47" s="902">
        <v>0</v>
      </c>
      <c r="G47" s="903">
        <v>0</v>
      </c>
      <c r="H47" s="903">
        <v>0</v>
      </c>
      <c r="I47" s="903">
        <v>0</v>
      </c>
      <c r="J47" s="903">
        <v>0</v>
      </c>
      <c r="K47" s="903">
        <v>766</v>
      </c>
      <c r="L47" s="904">
        <v>2.9111600431919702</v>
      </c>
      <c r="M47" s="905">
        <v>5.35199339416908E-2</v>
      </c>
      <c r="N47" s="905">
        <v>2.1083610340666099E-2</v>
      </c>
      <c r="O47" s="905">
        <v>0.113527132603587</v>
      </c>
      <c r="P47" s="905">
        <v>0.61710105650949598</v>
      </c>
      <c r="Q47" s="905">
        <v>2.1894518430691699E-2</v>
      </c>
      <c r="R47" s="905">
        <v>3.2436323601024802E-3</v>
      </c>
      <c r="S47" s="905">
        <v>0.113527132603587</v>
      </c>
      <c r="T47" s="905">
        <v>0.77036268552433795</v>
      </c>
      <c r="U47" s="905">
        <v>0.38112680231204099</v>
      </c>
      <c r="V47" s="905">
        <v>3.24363236010248E-4</v>
      </c>
      <c r="W47" s="905">
        <v>4.0545404501280899E-4</v>
      </c>
      <c r="X47" s="905">
        <v>0</v>
      </c>
      <c r="Y47" s="905">
        <v>0</v>
      </c>
      <c r="Z47" s="905">
        <v>0</v>
      </c>
      <c r="AA47" s="905">
        <v>6.4872647202049499E-3</v>
      </c>
      <c r="AB47" s="882"/>
    </row>
    <row r="48" spans="1:28">
      <c r="A48" s="899" t="s">
        <v>3848</v>
      </c>
      <c r="B48" s="900">
        <v>750</v>
      </c>
      <c r="C48" s="901">
        <v>1432.45742</v>
      </c>
      <c r="D48" s="901">
        <v>49</v>
      </c>
      <c r="E48" s="901">
        <v>12.308999999999999</v>
      </c>
      <c r="F48" s="902">
        <v>0</v>
      </c>
      <c r="G48" s="903">
        <v>0</v>
      </c>
      <c r="H48" s="903">
        <v>0</v>
      </c>
      <c r="I48" s="903">
        <v>0</v>
      </c>
      <c r="J48" s="903">
        <v>0</v>
      </c>
      <c r="K48" s="903">
        <v>2121</v>
      </c>
      <c r="L48" s="904">
        <v>7.8811691473820202</v>
      </c>
      <c r="M48" s="905">
        <v>0.26719633291694</v>
      </c>
      <c r="N48" s="905">
        <v>4.0416252037856502E-2</v>
      </c>
      <c r="O48" s="905">
        <v>0.51642988715038896</v>
      </c>
      <c r="P48" s="905">
        <v>1.5672524401346599</v>
      </c>
      <c r="Q48" s="905">
        <v>8.5323198746585893E-2</v>
      </c>
      <c r="R48" s="905">
        <v>3.36802100315471E-2</v>
      </c>
      <c r="S48" s="905">
        <v>1.0553132476551399</v>
      </c>
      <c r="T48" s="905">
        <v>3.6823696301158102</v>
      </c>
      <c r="U48" s="905">
        <v>4.8499502445427796</v>
      </c>
      <c r="V48" s="905">
        <v>1.99835912853846E-2</v>
      </c>
      <c r="W48" s="905">
        <v>3.5925557366983502E-3</v>
      </c>
      <c r="X48" s="905">
        <v>4.4906946708729398E-2</v>
      </c>
      <c r="Y48" s="905">
        <v>2.2453473354364699E-2</v>
      </c>
      <c r="Z48" s="905">
        <v>0</v>
      </c>
      <c r="AA48" s="905">
        <v>2.5372424890432101E-2</v>
      </c>
      <c r="AB48" s="882"/>
    </row>
    <row r="49" spans="1:28">
      <c r="A49" s="899" t="s">
        <v>3849</v>
      </c>
      <c r="B49" s="900">
        <v>0</v>
      </c>
      <c r="C49" s="901">
        <v>0</v>
      </c>
      <c r="D49" s="901">
        <v>0</v>
      </c>
      <c r="E49" s="901">
        <v>0</v>
      </c>
      <c r="F49" s="902">
        <v>0</v>
      </c>
      <c r="G49" s="903">
        <v>0</v>
      </c>
      <c r="H49" s="903">
        <v>0</v>
      </c>
      <c r="I49" s="903">
        <v>0</v>
      </c>
      <c r="J49" s="903">
        <v>0</v>
      </c>
      <c r="K49" s="903">
        <v>0</v>
      </c>
      <c r="L49" s="904">
        <v>0</v>
      </c>
      <c r="M49" s="905">
        <v>0</v>
      </c>
      <c r="N49" s="905">
        <v>0</v>
      </c>
      <c r="O49" s="905">
        <v>0</v>
      </c>
      <c r="P49" s="905">
        <v>0</v>
      </c>
      <c r="Q49" s="905">
        <v>0</v>
      </c>
      <c r="R49" s="905">
        <v>0</v>
      </c>
      <c r="S49" s="905">
        <v>0</v>
      </c>
      <c r="T49" s="905">
        <v>0</v>
      </c>
      <c r="U49" s="905">
        <v>0</v>
      </c>
      <c r="V49" s="905">
        <v>0</v>
      </c>
      <c r="W49" s="905">
        <v>0</v>
      </c>
      <c r="X49" s="905">
        <v>0</v>
      </c>
      <c r="Y49" s="905">
        <v>0</v>
      </c>
      <c r="Z49" s="905">
        <v>0</v>
      </c>
      <c r="AA49" s="905">
        <v>0</v>
      </c>
      <c r="AB49" s="882"/>
    </row>
    <row r="50" spans="1:28">
      <c r="A50" s="899" t="s">
        <v>3850</v>
      </c>
      <c r="B50" s="900">
        <v>0</v>
      </c>
      <c r="C50" s="901">
        <v>2199.0033100000001</v>
      </c>
      <c r="D50" s="901">
        <v>0</v>
      </c>
      <c r="E50" s="901">
        <v>125.8115</v>
      </c>
      <c r="F50" s="902">
        <v>0</v>
      </c>
      <c r="G50" s="903">
        <v>0</v>
      </c>
      <c r="H50" s="903">
        <v>0</v>
      </c>
      <c r="I50" s="903">
        <v>0</v>
      </c>
      <c r="J50" s="903">
        <v>0</v>
      </c>
      <c r="K50" s="903">
        <v>2073</v>
      </c>
      <c r="L50" s="904">
        <v>2.3262052465541698</v>
      </c>
      <c r="M50" s="905">
        <v>7.24195972983845E-2</v>
      </c>
      <c r="N50" s="905">
        <v>1.7556266011729601E-2</v>
      </c>
      <c r="O50" s="905">
        <v>0.35112532023459198</v>
      </c>
      <c r="P50" s="905">
        <v>0.44987931655057101</v>
      </c>
      <c r="Q50" s="905">
        <v>3.5112532023459202E-2</v>
      </c>
      <c r="R50" s="905">
        <v>1.53617327602634E-2</v>
      </c>
      <c r="S50" s="905">
        <v>0.37307065274925399</v>
      </c>
      <c r="T50" s="905">
        <v>1.22893862082107</v>
      </c>
      <c r="U50" s="905">
        <v>0.98753996315978898</v>
      </c>
      <c r="V50" s="905">
        <v>6.5835997543985895E-4</v>
      </c>
      <c r="W50" s="905">
        <v>1.0972666257331001E-3</v>
      </c>
      <c r="X50" s="905">
        <v>4.3890665029323997E-2</v>
      </c>
      <c r="Y50" s="905">
        <v>4.3890665029323997E-2</v>
      </c>
      <c r="Z50" s="905">
        <v>0</v>
      </c>
      <c r="AA50" s="905">
        <v>8.3392263555715496E-3</v>
      </c>
      <c r="AB50" s="882"/>
    </row>
    <row r="51" spans="1:28">
      <c r="A51" s="899" t="s">
        <v>3851</v>
      </c>
      <c r="B51" s="900">
        <v>0</v>
      </c>
      <c r="C51" s="901">
        <v>9017.5470000000005</v>
      </c>
      <c r="D51" s="901">
        <v>-2540</v>
      </c>
      <c r="E51" s="901">
        <v>8.75</v>
      </c>
      <c r="F51" s="902">
        <v>0</v>
      </c>
      <c r="G51" s="903">
        <v>0</v>
      </c>
      <c r="H51" s="903">
        <v>1462.27879261762</v>
      </c>
      <c r="I51" s="903">
        <v>0</v>
      </c>
      <c r="J51" s="903">
        <v>0</v>
      </c>
      <c r="K51" s="903">
        <v>10086.5182073824</v>
      </c>
      <c r="L51" s="904">
        <v>38.1199529973482</v>
      </c>
      <c r="M51" s="905">
        <v>1.0998193721923999</v>
      </c>
      <c r="N51" s="905">
        <v>0.19220144368410899</v>
      </c>
      <c r="O51" s="905">
        <v>3.9508074535066799</v>
      </c>
      <c r="P51" s="905">
        <v>7.6026348835047504</v>
      </c>
      <c r="Q51" s="905">
        <v>0.75812791675398405</v>
      </c>
      <c r="R51" s="905">
        <v>0.50185932517517295</v>
      </c>
      <c r="S51" s="905">
        <v>10.357522242977</v>
      </c>
      <c r="T51" s="905">
        <v>32.353909686824998</v>
      </c>
      <c r="U51" s="905">
        <v>23.9184018806891</v>
      </c>
      <c r="V51" s="905">
        <v>1.06778579824505E-2</v>
      </c>
      <c r="W51" s="905">
        <v>3.3101359745596498E-2</v>
      </c>
      <c r="X51" s="905">
        <v>0.21355715964901001</v>
      </c>
      <c r="Y51" s="905">
        <v>0.106778579824505</v>
      </c>
      <c r="Z51" s="905">
        <v>0.106778579824505</v>
      </c>
      <c r="AA51" s="905">
        <v>0.21996387443848001</v>
      </c>
      <c r="AB51" s="882"/>
    </row>
    <row r="52" spans="1:28">
      <c r="A52" s="899" t="s">
        <v>3852</v>
      </c>
      <c r="B52" s="900">
        <v>18043.330000000002</v>
      </c>
      <c r="C52" s="901">
        <v>833.44704999999999</v>
      </c>
      <c r="D52" s="901">
        <v>0</v>
      </c>
      <c r="E52" s="901">
        <v>12779.18</v>
      </c>
      <c r="F52" s="902">
        <v>6098</v>
      </c>
      <c r="G52" s="903">
        <v>0</v>
      </c>
      <c r="H52" s="903">
        <v>0</v>
      </c>
      <c r="I52" s="903">
        <v>0</v>
      </c>
      <c r="J52" s="903">
        <v>0</v>
      </c>
      <c r="K52" s="903">
        <v>0</v>
      </c>
      <c r="L52" s="904">
        <v>0</v>
      </c>
      <c r="M52" s="905">
        <v>0</v>
      </c>
      <c r="N52" s="905">
        <v>0</v>
      </c>
      <c r="O52" s="905">
        <v>0</v>
      </c>
      <c r="P52" s="905">
        <v>0</v>
      </c>
      <c r="Q52" s="905">
        <v>0</v>
      </c>
      <c r="R52" s="905">
        <v>0</v>
      </c>
      <c r="S52" s="905">
        <v>0</v>
      </c>
      <c r="T52" s="905">
        <v>0</v>
      </c>
      <c r="U52" s="905">
        <v>0</v>
      </c>
      <c r="V52" s="905">
        <v>0</v>
      </c>
      <c r="W52" s="905">
        <v>0</v>
      </c>
      <c r="X52" s="905">
        <v>0</v>
      </c>
      <c r="Y52" s="905">
        <v>0</v>
      </c>
      <c r="Z52" s="905">
        <v>0</v>
      </c>
      <c r="AA52" s="905">
        <v>0</v>
      </c>
      <c r="AB52" s="882"/>
    </row>
    <row r="53" spans="1:28">
      <c r="A53" s="899" t="s">
        <v>3853</v>
      </c>
      <c r="B53" s="900">
        <v>517.72</v>
      </c>
      <c r="C53" s="901">
        <v>0</v>
      </c>
      <c r="D53" s="901">
        <v>0</v>
      </c>
      <c r="E53" s="901">
        <v>0</v>
      </c>
      <c r="F53" s="902">
        <v>518</v>
      </c>
      <c r="G53" s="903">
        <v>0</v>
      </c>
      <c r="H53" s="903">
        <v>0</v>
      </c>
      <c r="I53" s="903">
        <v>0</v>
      </c>
      <c r="J53" s="903">
        <v>0</v>
      </c>
      <c r="K53" s="903">
        <v>0</v>
      </c>
      <c r="L53" s="904">
        <v>0</v>
      </c>
      <c r="M53" s="905">
        <v>0</v>
      </c>
      <c r="N53" s="905">
        <v>0</v>
      </c>
      <c r="O53" s="905">
        <v>0</v>
      </c>
      <c r="P53" s="905">
        <v>0</v>
      </c>
      <c r="Q53" s="905">
        <v>0</v>
      </c>
      <c r="R53" s="905">
        <v>0</v>
      </c>
      <c r="S53" s="905">
        <v>0</v>
      </c>
      <c r="T53" s="905">
        <v>0</v>
      </c>
      <c r="U53" s="905">
        <v>0</v>
      </c>
      <c r="V53" s="905">
        <v>0</v>
      </c>
      <c r="W53" s="905">
        <v>0</v>
      </c>
      <c r="X53" s="905">
        <v>0</v>
      </c>
      <c r="Y53" s="905">
        <v>0</v>
      </c>
      <c r="Z53" s="905">
        <v>0</v>
      </c>
      <c r="AA53" s="905">
        <v>0</v>
      </c>
      <c r="AB53" s="882"/>
    </row>
    <row r="54" spans="1:28">
      <c r="A54" s="899" t="s">
        <v>3854</v>
      </c>
      <c r="B54" s="900">
        <v>9213.94</v>
      </c>
      <c r="C54" s="901">
        <v>29802.651000000002</v>
      </c>
      <c r="D54" s="901">
        <v>0</v>
      </c>
      <c r="E54" s="901">
        <v>14274.847</v>
      </c>
      <c r="F54" s="902">
        <v>24742</v>
      </c>
      <c r="G54" s="903">
        <v>0</v>
      </c>
      <c r="H54" s="903">
        <v>0</v>
      </c>
      <c r="I54" s="903">
        <v>0</v>
      </c>
      <c r="J54" s="903">
        <v>0</v>
      </c>
      <c r="K54" s="903">
        <v>0</v>
      </c>
      <c r="L54" s="904">
        <v>0</v>
      </c>
      <c r="M54" s="905">
        <v>0</v>
      </c>
      <c r="N54" s="905">
        <v>0</v>
      </c>
      <c r="O54" s="905">
        <v>0</v>
      </c>
      <c r="P54" s="905">
        <v>0</v>
      </c>
      <c r="Q54" s="905">
        <v>0</v>
      </c>
      <c r="R54" s="905">
        <v>0</v>
      </c>
      <c r="S54" s="905">
        <v>0</v>
      </c>
      <c r="T54" s="905">
        <v>0</v>
      </c>
      <c r="U54" s="905">
        <v>0</v>
      </c>
      <c r="V54" s="905">
        <v>0</v>
      </c>
      <c r="W54" s="905">
        <v>0</v>
      </c>
      <c r="X54" s="905">
        <v>0</v>
      </c>
      <c r="Y54" s="905">
        <v>0</v>
      </c>
      <c r="Z54" s="905">
        <v>0</v>
      </c>
      <c r="AA54" s="905">
        <v>0</v>
      </c>
      <c r="AB54" s="882"/>
    </row>
    <row r="55" spans="1:28">
      <c r="A55" s="899" t="s">
        <v>3855</v>
      </c>
      <c r="B55" s="900">
        <v>125.08</v>
      </c>
      <c r="C55" s="901">
        <v>0</v>
      </c>
      <c r="D55" s="901">
        <v>0</v>
      </c>
      <c r="E55" s="901">
        <v>0</v>
      </c>
      <c r="F55" s="902">
        <v>125.08</v>
      </c>
      <c r="G55" s="903">
        <v>0</v>
      </c>
      <c r="H55" s="903">
        <v>0</v>
      </c>
      <c r="I55" s="903">
        <v>0</v>
      </c>
      <c r="J55" s="903">
        <v>0</v>
      </c>
      <c r="K55" s="903">
        <v>0</v>
      </c>
      <c r="L55" s="904">
        <v>0</v>
      </c>
      <c r="M55" s="905">
        <v>0</v>
      </c>
      <c r="N55" s="905">
        <v>0</v>
      </c>
      <c r="O55" s="905">
        <v>0</v>
      </c>
      <c r="P55" s="905">
        <v>0</v>
      </c>
      <c r="Q55" s="905">
        <v>0</v>
      </c>
      <c r="R55" s="905">
        <v>0</v>
      </c>
      <c r="S55" s="905">
        <v>0</v>
      </c>
      <c r="T55" s="905">
        <v>0</v>
      </c>
      <c r="U55" s="905">
        <v>0</v>
      </c>
      <c r="V55" s="905">
        <v>0</v>
      </c>
      <c r="W55" s="905">
        <v>0</v>
      </c>
      <c r="X55" s="905">
        <v>0</v>
      </c>
      <c r="Y55" s="905">
        <v>0</v>
      </c>
      <c r="Z55" s="905">
        <v>0</v>
      </c>
      <c r="AA55" s="905">
        <v>0</v>
      </c>
      <c r="AB55" s="882"/>
    </row>
    <row r="56" spans="1:28">
      <c r="A56" s="899" t="s">
        <v>3856</v>
      </c>
      <c r="B56" s="900">
        <v>1965</v>
      </c>
      <c r="C56" s="901">
        <v>0</v>
      </c>
      <c r="D56" s="901">
        <v>0</v>
      </c>
      <c r="E56" s="901">
        <v>0</v>
      </c>
      <c r="F56" s="902">
        <v>1965</v>
      </c>
      <c r="G56" s="903">
        <v>0</v>
      </c>
      <c r="H56" s="903">
        <v>0</v>
      </c>
      <c r="I56" s="903">
        <v>0</v>
      </c>
      <c r="J56" s="903">
        <v>0</v>
      </c>
      <c r="K56" s="903">
        <v>0</v>
      </c>
      <c r="L56" s="904">
        <v>0</v>
      </c>
      <c r="M56" s="905">
        <v>0</v>
      </c>
      <c r="N56" s="905">
        <v>0</v>
      </c>
      <c r="O56" s="905">
        <v>0</v>
      </c>
      <c r="P56" s="905">
        <v>0</v>
      </c>
      <c r="Q56" s="905">
        <v>0</v>
      </c>
      <c r="R56" s="905">
        <v>0</v>
      </c>
      <c r="S56" s="905">
        <v>0</v>
      </c>
      <c r="T56" s="905">
        <v>0</v>
      </c>
      <c r="U56" s="905">
        <v>0</v>
      </c>
      <c r="V56" s="905">
        <v>0</v>
      </c>
      <c r="W56" s="905">
        <v>0</v>
      </c>
      <c r="X56" s="905">
        <v>0</v>
      </c>
      <c r="Y56" s="905">
        <v>0</v>
      </c>
      <c r="Z56" s="905">
        <v>0</v>
      </c>
      <c r="AA56" s="905">
        <v>0</v>
      </c>
      <c r="AB56" s="882"/>
    </row>
    <row r="57" spans="1:28">
      <c r="A57" s="899" t="s">
        <v>3857</v>
      </c>
      <c r="B57" s="900">
        <v>588.07000000000005</v>
      </c>
      <c r="C57" s="901">
        <v>177.0025</v>
      </c>
      <c r="D57" s="901">
        <v>0</v>
      </c>
      <c r="E57" s="901">
        <v>0</v>
      </c>
      <c r="F57" s="902">
        <v>765.07249999999999</v>
      </c>
      <c r="G57" s="903">
        <v>0</v>
      </c>
      <c r="H57" s="903">
        <v>0</v>
      </c>
      <c r="I57" s="903">
        <v>0</v>
      </c>
      <c r="J57" s="903">
        <v>0</v>
      </c>
      <c r="K57" s="903">
        <v>0</v>
      </c>
      <c r="L57" s="904">
        <v>0</v>
      </c>
      <c r="M57" s="905">
        <v>0</v>
      </c>
      <c r="N57" s="905">
        <v>0</v>
      </c>
      <c r="O57" s="905">
        <v>0</v>
      </c>
      <c r="P57" s="905">
        <v>0</v>
      </c>
      <c r="Q57" s="905">
        <v>0</v>
      </c>
      <c r="R57" s="905">
        <v>0</v>
      </c>
      <c r="S57" s="905">
        <v>0</v>
      </c>
      <c r="T57" s="905">
        <v>0</v>
      </c>
      <c r="U57" s="905">
        <v>0</v>
      </c>
      <c r="V57" s="905">
        <v>0</v>
      </c>
      <c r="W57" s="905">
        <v>0</v>
      </c>
      <c r="X57" s="905">
        <v>0</v>
      </c>
      <c r="Y57" s="905">
        <v>0</v>
      </c>
      <c r="Z57" s="905">
        <v>0</v>
      </c>
      <c r="AA57" s="905">
        <v>0</v>
      </c>
      <c r="AB57" s="882"/>
    </row>
    <row r="58" spans="1:28">
      <c r="A58" s="899" t="s">
        <v>3858</v>
      </c>
      <c r="B58" s="900">
        <v>0</v>
      </c>
      <c r="C58" s="901">
        <v>0</v>
      </c>
      <c r="D58" s="901">
        <v>0</v>
      </c>
      <c r="E58" s="901">
        <v>0</v>
      </c>
      <c r="F58" s="902">
        <v>0</v>
      </c>
      <c r="G58" s="903">
        <v>0</v>
      </c>
      <c r="H58" s="903">
        <v>0</v>
      </c>
      <c r="I58" s="903">
        <v>0</v>
      </c>
      <c r="J58" s="903">
        <v>0</v>
      </c>
      <c r="K58" s="903">
        <v>0</v>
      </c>
      <c r="L58" s="904">
        <v>0</v>
      </c>
      <c r="M58" s="905">
        <v>0</v>
      </c>
      <c r="N58" s="905">
        <v>0</v>
      </c>
      <c r="O58" s="905">
        <v>0</v>
      </c>
      <c r="P58" s="905">
        <v>0</v>
      </c>
      <c r="Q58" s="905">
        <v>0</v>
      </c>
      <c r="R58" s="905">
        <v>0</v>
      </c>
      <c r="S58" s="905">
        <v>0</v>
      </c>
      <c r="T58" s="905">
        <v>0</v>
      </c>
      <c r="U58" s="905">
        <v>0</v>
      </c>
      <c r="V58" s="905">
        <v>0</v>
      </c>
      <c r="W58" s="905">
        <v>0</v>
      </c>
      <c r="X58" s="905">
        <v>0</v>
      </c>
      <c r="Y58" s="905">
        <v>0</v>
      </c>
      <c r="Z58" s="905">
        <v>0</v>
      </c>
      <c r="AA58" s="905">
        <v>0</v>
      </c>
      <c r="AB58" s="882"/>
    </row>
    <row r="59" spans="1:28">
      <c r="A59" s="899" t="s">
        <v>3859</v>
      </c>
      <c r="B59" s="900">
        <v>0</v>
      </c>
      <c r="C59" s="901">
        <v>380.06342000000001</v>
      </c>
      <c r="D59" s="901">
        <v>0</v>
      </c>
      <c r="E59" s="901">
        <v>0.13400000000000001</v>
      </c>
      <c r="F59" s="902">
        <v>0</v>
      </c>
      <c r="G59" s="903">
        <v>0</v>
      </c>
      <c r="H59" s="903">
        <v>0</v>
      </c>
      <c r="I59" s="903">
        <v>0</v>
      </c>
      <c r="J59" s="903">
        <v>0</v>
      </c>
      <c r="K59" s="903">
        <v>380</v>
      </c>
      <c r="L59" s="904">
        <v>1.0982193898075401</v>
      </c>
      <c r="M59" s="905">
        <v>3.7009591158349397E-2</v>
      </c>
      <c r="N59" s="905">
        <v>1.36774576019987E-2</v>
      </c>
      <c r="O59" s="905">
        <v>0.237344117211154</v>
      </c>
      <c r="P59" s="905">
        <v>0.200334526052804</v>
      </c>
      <c r="Q59" s="905">
        <v>1.3275179437234001E-2</v>
      </c>
      <c r="R59" s="905">
        <v>6.8387288009993403E-3</v>
      </c>
      <c r="S59" s="905">
        <v>0.12470623107704699</v>
      </c>
      <c r="T59" s="905">
        <v>0.43848319959348703</v>
      </c>
      <c r="U59" s="905">
        <v>0.55514386737524102</v>
      </c>
      <c r="V59" s="905">
        <v>4.8273379771760102E-4</v>
      </c>
      <c r="W59" s="905">
        <v>8.4478414600580099E-4</v>
      </c>
      <c r="X59" s="905">
        <v>2.0113908238233402E-2</v>
      </c>
      <c r="Y59" s="905">
        <v>2.0113908238233402E-2</v>
      </c>
      <c r="Z59" s="905">
        <v>0</v>
      </c>
      <c r="AA59" s="905">
        <v>4.0630094641231403E-3</v>
      </c>
      <c r="AB59" s="882"/>
    </row>
    <row r="60" spans="1:28">
      <c r="A60" s="899" t="s">
        <v>3860</v>
      </c>
      <c r="B60" s="900">
        <v>750</v>
      </c>
      <c r="C60" s="901">
        <v>6773.1338599999999</v>
      </c>
      <c r="D60" s="901">
        <v>0</v>
      </c>
      <c r="E60" s="901">
        <v>213.92500000000001</v>
      </c>
      <c r="F60" s="902">
        <v>0</v>
      </c>
      <c r="G60" s="903">
        <v>0</v>
      </c>
      <c r="H60" s="903">
        <v>0</v>
      </c>
      <c r="I60" s="903">
        <v>0</v>
      </c>
      <c r="J60" s="903">
        <v>0</v>
      </c>
      <c r="K60" s="903">
        <v>7309</v>
      </c>
      <c r="L60" s="904">
        <v>30.3310114119964</v>
      </c>
      <c r="M60" s="905">
        <v>0.50293768922953097</v>
      </c>
      <c r="N60" s="905">
        <v>1.14515043086109</v>
      </c>
      <c r="O60" s="905">
        <v>4.5651267176218999</v>
      </c>
      <c r="P60" s="905">
        <v>4.4490641739535501</v>
      </c>
      <c r="Q60" s="905">
        <v>0.12380004657957699</v>
      </c>
      <c r="R60" s="905">
        <v>0.10832504075713</v>
      </c>
      <c r="S60" s="905">
        <v>1.2380004657957699</v>
      </c>
      <c r="T60" s="905">
        <v>11.142004192161901</v>
      </c>
      <c r="U60" s="905">
        <v>10.7551290466008</v>
      </c>
      <c r="V60" s="905">
        <v>9.2850034934682697E-3</v>
      </c>
      <c r="W60" s="905">
        <v>1.0832504075713E-2</v>
      </c>
      <c r="X60" s="905">
        <v>3.9461264847240201</v>
      </c>
      <c r="Y60" s="905">
        <v>3.7913764264995402</v>
      </c>
      <c r="Z60" s="905">
        <v>7.7375029112235594E-2</v>
      </c>
      <c r="AA60" s="905">
        <v>4.2556266011729599E-2</v>
      </c>
      <c r="AB60" s="882"/>
    </row>
    <row r="61" spans="1:28">
      <c r="A61" s="894"/>
      <c r="B61" s="895"/>
      <c r="C61" s="896"/>
      <c r="D61" s="896"/>
      <c r="E61" s="896"/>
      <c r="F61" s="895"/>
      <c r="G61" s="896"/>
      <c r="H61" s="896"/>
      <c r="I61" s="896"/>
      <c r="J61" s="896"/>
      <c r="K61" s="896"/>
      <c r="L61" s="897"/>
      <c r="M61" s="898"/>
      <c r="N61" s="898"/>
      <c r="O61" s="898"/>
      <c r="P61" s="898"/>
      <c r="Q61" s="898"/>
      <c r="R61" s="898"/>
      <c r="S61" s="898"/>
      <c r="T61" s="898"/>
      <c r="U61" s="898"/>
      <c r="V61" s="898"/>
      <c r="W61" s="898"/>
      <c r="X61" s="898"/>
      <c r="Y61" s="898"/>
      <c r="Z61" s="898"/>
      <c r="AA61" s="898"/>
      <c r="AB61" s="882"/>
    </row>
    <row r="62" spans="1:28">
      <c r="A62" s="887" t="s">
        <v>3861</v>
      </c>
      <c r="B62" s="888">
        <v>107643</v>
      </c>
      <c r="C62" s="889">
        <v>29411</v>
      </c>
      <c r="D62" s="889">
        <v>239</v>
      </c>
      <c r="E62" s="889">
        <v>356</v>
      </c>
      <c r="F62" s="890">
        <v>33</v>
      </c>
      <c r="G62" s="891">
        <v>0</v>
      </c>
      <c r="H62" s="891">
        <v>0</v>
      </c>
      <c r="I62" s="891">
        <v>9335</v>
      </c>
      <c r="J62" s="891">
        <v>15</v>
      </c>
      <c r="K62" s="891">
        <v>127137</v>
      </c>
      <c r="L62" s="892">
        <v>116.261513201076</v>
      </c>
      <c r="M62" s="893">
        <v>2.60799075818848</v>
      </c>
      <c r="N62" s="893">
        <v>1.9193951959518101</v>
      </c>
      <c r="O62" s="893">
        <v>24.767798903262701</v>
      </c>
      <c r="P62" s="893">
        <v>20.395933158306999</v>
      </c>
      <c r="Q62" s="893">
        <v>3.5465455950540901</v>
      </c>
      <c r="R62" s="893">
        <v>1.3491569414155999</v>
      </c>
      <c r="S62" s="893">
        <v>28.908387817323401</v>
      </c>
      <c r="T62" s="893">
        <v>81.638352459189903</v>
      </c>
      <c r="U62" s="893">
        <v>496.19791736359599</v>
      </c>
      <c r="V62" s="893">
        <v>8.4426812898308307E-2</v>
      </c>
      <c r="W62" s="893">
        <v>0.120769146323389</v>
      </c>
      <c r="X62" s="893">
        <v>14.392318710169199</v>
      </c>
      <c r="Y62" s="893">
        <v>7.6473154284262499</v>
      </c>
      <c r="Z62" s="893">
        <v>16.164519912769201</v>
      </c>
      <c r="AA62" s="893">
        <v>0.44484605873261202</v>
      </c>
      <c r="AB62" s="882"/>
    </row>
    <row r="63" spans="1:28">
      <c r="A63" s="899" t="s">
        <v>3862</v>
      </c>
      <c r="B63" s="900">
        <v>2306.8948310000001</v>
      </c>
      <c r="C63" s="901">
        <v>20927.412349999999</v>
      </c>
      <c r="D63" s="901">
        <v>337</v>
      </c>
      <c r="E63" s="901">
        <v>184.83108999999999</v>
      </c>
      <c r="F63" s="902">
        <v>0</v>
      </c>
      <c r="G63" s="903">
        <v>0</v>
      </c>
      <c r="H63" s="903">
        <v>19913.8</v>
      </c>
      <c r="I63" s="903">
        <v>1323</v>
      </c>
      <c r="J63" s="903">
        <v>0</v>
      </c>
      <c r="K63" s="903">
        <v>1583</v>
      </c>
      <c r="L63" s="904">
        <v>1.0788839956808001</v>
      </c>
      <c r="M63" s="905">
        <v>2.6243124219262799E-2</v>
      </c>
      <c r="N63" s="905">
        <v>1.4579513455146001E-3</v>
      </c>
      <c r="O63" s="905">
        <v>0.116636107641168</v>
      </c>
      <c r="P63" s="905">
        <v>0.22889836124579199</v>
      </c>
      <c r="Q63" s="905">
        <v>2.47851728737482E-2</v>
      </c>
      <c r="R63" s="905">
        <v>1.02056594186022E-2</v>
      </c>
      <c r="S63" s="905">
        <v>0.320749296013212</v>
      </c>
      <c r="T63" s="905">
        <v>0.71439615930215306</v>
      </c>
      <c r="U63" s="905">
        <v>6.5170425144502504</v>
      </c>
      <c r="V63" s="905">
        <v>4.3738540365437901E-4</v>
      </c>
      <c r="W63" s="905">
        <v>1.16636107641168E-3</v>
      </c>
      <c r="X63" s="905">
        <v>1.4579513455146E-2</v>
      </c>
      <c r="Y63" s="905">
        <v>0</v>
      </c>
      <c r="Z63" s="905">
        <v>0.26243124219262798</v>
      </c>
      <c r="AA63" s="905">
        <v>4.8112394401981697E-3</v>
      </c>
      <c r="AB63" s="882"/>
    </row>
    <row r="64" spans="1:28">
      <c r="A64" s="899" t="s">
        <v>3863</v>
      </c>
      <c r="B64" s="900">
        <v>0</v>
      </c>
      <c r="C64" s="901">
        <v>3.3624800000000001</v>
      </c>
      <c r="D64" s="901">
        <v>0</v>
      </c>
      <c r="E64" s="901">
        <v>0</v>
      </c>
      <c r="F64" s="902">
        <v>0</v>
      </c>
      <c r="G64" s="903">
        <v>0</v>
      </c>
      <c r="H64" s="903">
        <v>0</v>
      </c>
      <c r="I64" s="903">
        <v>0</v>
      </c>
      <c r="J64" s="903">
        <v>0</v>
      </c>
      <c r="K64" s="903">
        <v>3</v>
      </c>
      <c r="L64" s="904">
        <v>1.09885456585717E-2</v>
      </c>
      <c r="M64" s="905">
        <v>4.7638203722131599E-5</v>
      </c>
      <c r="N64" s="905">
        <v>2.22311617369948E-5</v>
      </c>
      <c r="O64" s="905">
        <v>2.98532743325358E-3</v>
      </c>
      <c r="P64" s="905">
        <v>2.53117655776926E-3</v>
      </c>
      <c r="Q64" s="905">
        <v>2.3501513836251601E-4</v>
      </c>
      <c r="R64" s="905">
        <v>8.2572886451694893E-5</v>
      </c>
      <c r="S64" s="905">
        <v>1.5561813215896299E-3</v>
      </c>
      <c r="T64" s="905">
        <v>2.8265334208464801E-3</v>
      </c>
      <c r="U64" s="905">
        <v>1.27670385975313E-2</v>
      </c>
      <c r="V64" s="905">
        <v>2.2231161736994799E-6</v>
      </c>
      <c r="W64" s="905">
        <v>3.4934682729563199E-6</v>
      </c>
      <c r="X64" s="905">
        <v>6.35176049628422E-5</v>
      </c>
      <c r="Y64" s="905">
        <v>3.17588024814211E-5</v>
      </c>
      <c r="Z64" s="905">
        <v>2.2231161736994799E-4</v>
      </c>
      <c r="AA64" s="905">
        <v>2.12783976625521E-5</v>
      </c>
      <c r="AB64" s="882"/>
    </row>
    <row r="65" spans="1:28">
      <c r="A65" s="899" t="s">
        <v>3864</v>
      </c>
      <c r="B65" s="900">
        <v>1135.115399</v>
      </c>
      <c r="C65" s="901">
        <v>934.50617</v>
      </c>
      <c r="D65" s="901">
        <v>0</v>
      </c>
      <c r="E65" s="901">
        <v>8.0255000000000007E-2</v>
      </c>
      <c r="F65" s="902">
        <v>0</v>
      </c>
      <c r="G65" s="903">
        <v>0</v>
      </c>
      <c r="H65" s="903">
        <v>0</v>
      </c>
      <c r="I65" s="903">
        <v>178</v>
      </c>
      <c r="J65" s="903">
        <v>0</v>
      </c>
      <c r="K65" s="903">
        <v>1891</v>
      </c>
      <c r="L65" s="904">
        <v>1.9606248015074801</v>
      </c>
      <c r="M65" s="905">
        <v>2.1600103745421401E-2</v>
      </c>
      <c r="N65" s="905">
        <v>4.98463932586649E-3</v>
      </c>
      <c r="O65" s="905">
        <v>0.54831032584531303</v>
      </c>
      <c r="P65" s="905">
        <v>0.43034052846647303</v>
      </c>
      <c r="Q65" s="905">
        <v>5.48310325845313E-2</v>
      </c>
      <c r="R65" s="905">
        <v>1.6615464419554998E-2</v>
      </c>
      <c r="S65" s="905">
        <v>0.38215568164976399</v>
      </c>
      <c r="T65" s="905">
        <v>0.74769589887997301</v>
      </c>
      <c r="U65" s="905">
        <v>5.7987970824246799</v>
      </c>
      <c r="V65" s="905">
        <v>6.6461857678219802E-4</v>
      </c>
      <c r="W65" s="905">
        <v>1.3292371535644E-3</v>
      </c>
      <c r="X65" s="905">
        <v>6.6960321610806499</v>
      </c>
      <c r="Y65" s="905">
        <v>3.3563238127500998</v>
      </c>
      <c r="Z65" s="905">
        <v>0.36554021723020902</v>
      </c>
      <c r="AA65" s="905">
        <v>5.8154125468442303E-3</v>
      </c>
      <c r="AB65" s="882"/>
    </row>
    <row r="66" spans="1:28">
      <c r="A66" s="899" t="s">
        <v>3865</v>
      </c>
      <c r="B66" s="900">
        <v>0</v>
      </c>
      <c r="C66" s="901">
        <v>10.24733</v>
      </c>
      <c r="D66" s="901">
        <v>0</v>
      </c>
      <c r="E66" s="901">
        <v>0</v>
      </c>
      <c r="F66" s="902">
        <v>0</v>
      </c>
      <c r="G66" s="903">
        <v>0</v>
      </c>
      <c r="H66" s="903">
        <v>0</v>
      </c>
      <c r="I66" s="903">
        <v>0</v>
      </c>
      <c r="J66" s="903">
        <v>0</v>
      </c>
      <c r="K66" s="903">
        <v>10</v>
      </c>
      <c r="L66" s="904">
        <v>9.4260125764857802E-3</v>
      </c>
      <c r="M66" s="905">
        <v>2.1341915267515001E-4</v>
      </c>
      <c r="N66" s="905">
        <v>2.6677394084393701E-5</v>
      </c>
      <c r="O66" s="905">
        <v>1.42279435116767E-3</v>
      </c>
      <c r="P66" s="905">
        <v>1.9118799093815501E-3</v>
      </c>
      <c r="Q66" s="905">
        <v>3.6459105248671402E-4</v>
      </c>
      <c r="R66" s="905">
        <v>6.2247252863585406E-5</v>
      </c>
      <c r="S66" s="905">
        <v>1.60064364506362E-3</v>
      </c>
      <c r="T66" s="905">
        <v>4.4462323473989504E-3</v>
      </c>
      <c r="U66" s="905">
        <v>4.1261036183862301E-2</v>
      </c>
      <c r="V66" s="905">
        <v>2.6677394084393701E-6</v>
      </c>
      <c r="W66" s="905">
        <v>9.7817111642776999E-6</v>
      </c>
      <c r="X66" s="905">
        <v>6.2247252863585395E-4</v>
      </c>
      <c r="Y66" s="905">
        <v>2.6677394084393698E-4</v>
      </c>
      <c r="Z66" s="905">
        <v>1.0670957633757501E-3</v>
      </c>
      <c r="AA66" s="905">
        <v>3.4680612309711797E-5</v>
      </c>
      <c r="AB66" s="882"/>
    </row>
    <row r="67" spans="1:28">
      <c r="A67" s="899" t="s">
        <v>3866</v>
      </c>
      <c r="B67" s="900">
        <v>0</v>
      </c>
      <c r="C67" s="901">
        <v>0</v>
      </c>
      <c r="D67" s="901">
        <v>0</v>
      </c>
      <c r="E67" s="901">
        <v>0</v>
      </c>
      <c r="F67" s="902">
        <v>0</v>
      </c>
      <c r="G67" s="903">
        <v>0</v>
      </c>
      <c r="H67" s="903">
        <v>0</v>
      </c>
      <c r="I67" s="903">
        <v>0</v>
      </c>
      <c r="J67" s="903">
        <v>0</v>
      </c>
      <c r="K67" s="903">
        <v>0</v>
      </c>
      <c r="L67" s="904">
        <v>0</v>
      </c>
      <c r="M67" s="905">
        <v>0</v>
      </c>
      <c r="N67" s="905">
        <v>0</v>
      </c>
      <c r="O67" s="905">
        <v>0</v>
      </c>
      <c r="P67" s="905">
        <v>0</v>
      </c>
      <c r="Q67" s="905">
        <v>0</v>
      </c>
      <c r="R67" s="905">
        <v>0</v>
      </c>
      <c r="S67" s="905">
        <v>0</v>
      </c>
      <c r="T67" s="905">
        <v>0</v>
      </c>
      <c r="U67" s="905">
        <v>0</v>
      </c>
      <c r="V67" s="905">
        <v>0</v>
      </c>
      <c r="W67" s="905">
        <v>0</v>
      </c>
      <c r="X67" s="905">
        <v>0</v>
      </c>
      <c r="Y67" s="905">
        <v>0</v>
      </c>
      <c r="Z67" s="905">
        <v>0</v>
      </c>
      <c r="AA67" s="905">
        <v>0</v>
      </c>
      <c r="AB67" s="882"/>
    </row>
    <row r="68" spans="1:28">
      <c r="A68" s="899" t="s">
        <v>3867</v>
      </c>
      <c r="B68" s="900">
        <v>0</v>
      </c>
      <c r="C68" s="901">
        <v>0</v>
      </c>
      <c r="D68" s="901">
        <v>0</v>
      </c>
      <c r="E68" s="901">
        <v>0</v>
      </c>
      <c r="F68" s="902">
        <v>0</v>
      </c>
      <c r="G68" s="903">
        <v>0</v>
      </c>
      <c r="H68" s="903">
        <v>0</v>
      </c>
      <c r="I68" s="903">
        <v>0</v>
      </c>
      <c r="J68" s="903">
        <v>0</v>
      </c>
      <c r="K68" s="903">
        <v>0</v>
      </c>
      <c r="L68" s="904">
        <v>0</v>
      </c>
      <c r="M68" s="905">
        <v>0</v>
      </c>
      <c r="N68" s="905">
        <v>0</v>
      </c>
      <c r="O68" s="905">
        <v>0</v>
      </c>
      <c r="P68" s="905">
        <v>0</v>
      </c>
      <c r="Q68" s="905">
        <v>0</v>
      </c>
      <c r="R68" s="905">
        <v>0</v>
      </c>
      <c r="S68" s="905">
        <v>0</v>
      </c>
      <c r="T68" s="905">
        <v>0</v>
      </c>
      <c r="U68" s="905">
        <v>0</v>
      </c>
      <c r="V68" s="905">
        <v>0</v>
      </c>
      <c r="W68" s="905">
        <v>0</v>
      </c>
      <c r="X68" s="905">
        <v>0</v>
      </c>
      <c r="Y68" s="905">
        <v>0</v>
      </c>
      <c r="Z68" s="905">
        <v>0</v>
      </c>
      <c r="AA68" s="905">
        <v>0</v>
      </c>
      <c r="AB68" s="882"/>
    </row>
    <row r="69" spans="1:28">
      <c r="A69" s="899" t="s">
        <v>3868</v>
      </c>
      <c r="B69" s="900">
        <v>104201.449133</v>
      </c>
      <c r="C69" s="901">
        <v>30.602</v>
      </c>
      <c r="D69" s="901">
        <v>-70</v>
      </c>
      <c r="E69" s="901">
        <v>0</v>
      </c>
      <c r="F69" s="902">
        <v>0</v>
      </c>
      <c r="G69" s="903">
        <v>0</v>
      </c>
      <c r="H69" s="903">
        <v>0</v>
      </c>
      <c r="I69" s="903">
        <v>7834</v>
      </c>
      <c r="J69" s="903">
        <v>0</v>
      </c>
      <c r="K69" s="903">
        <v>96463</v>
      </c>
      <c r="L69" s="904">
        <v>86.453363045457394</v>
      </c>
      <c r="M69" s="905">
        <v>2.0341967775401799</v>
      </c>
      <c r="N69" s="905">
        <v>1.7799221803476499</v>
      </c>
      <c r="O69" s="905">
        <v>21.189549766043498</v>
      </c>
      <c r="P69" s="905">
        <v>14.0698610446529</v>
      </c>
      <c r="Q69" s="905">
        <v>3.0512951663102599</v>
      </c>
      <c r="R69" s="905">
        <v>1.18661478689843</v>
      </c>
      <c r="S69" s="905">
        <v>23.732295737968698</v>
      </c>
      <c r="T69" s="905">
        <v>66.958977260697395</v>
      </c>
      <c r="U69" s="905">
        <v>412.77242944252703</v>
      </c>
      <c r="V69" s="905">
        <v>7.6282379157756597E-2</v>
      </c>
      <c r="W69" s="905">
        <v>9.3234018970591304E-2</v>
      </c>
      <c r="X69" s="905">
        <v>7.6282379157756504</v>
      </c>
      <c r="Y69" s="905">
        <v>4.2379099532086997</v>
      </c>
      <c r="Z69" s="905">
        <v>13.561311850267799</v>
      </c>
      <c r="AA69" s="905">
        <v>0.37293607588236499</v>
      </c>
      <c r="AB69" s="882"/>
    </row>
    <row r="70" spans="1:28">
      <c r="A70" s="899" t="s">
        <v>3869</v>
      </c>
      <c r="B70" s="900">
        <v>0</v>
      </c>
      <c r="C70" s="901">
        <v>7316.5132999999996</v>
      </c>
      <c r="D70" s="901">
        <v>-28</v>
      </c>
      <c r="E70" s="901">
        <v>166.83099999999999</v>
      </c>
      <c r="F70" s="902">
        <v>0</v>
      </c>
      <c r="G70" s="903">
        <v>0</v>
      </c>
      <c r="H70" s="903">
        <v>0</v>
      </c>
      <c r="I70" s="903">
        <v>0</v>
      </c>
      <c r="J70" s="903">
        <v>0</v>
      </c>
      <c r="K70" s="903">
        <v>7178</v>
      </c>
      <c r="L70" s="904">
        <v>7.9787639474074199</v>
      </c>
      <c r="M70" s="905">
        <v>0.182371747369313</v>
      </c>
      <c r="N70" s="905">
        <v>0.10638351929876599</v>
      </c>
      <c r="O70" s="905">
        <v>0.98784696491710999</v>
      </c>
      <c r="P70" s="905">
        <v>1.51216573860388</v>
      </c>
      <c r="Q70" s="905">
        <v>0.12917998771993</v>
      </c>
      <c r="R70" s="905">
        <v>6.0790582456437502E-2</v>
      </c>
      <c r="S70" s="905">
        <v>1.1398234210581999</v>
      </c>
      <c r="T70" s="905">
        <v>5.0912112807266396</v>
      </c>
      <c r="U70" s="905">
        <v>25.835997543985901</v>
      </c>
      <c r="V70" s="905">
        <v>2.2796468421164102E-3</v>
      </c>
      <c r="W70" s="905">
        <v>7.5988228070546903E-3</v>
      </c>
      <c r="X70" s="905">
        <v>0</v>
      </c>
      <c r="Y70" s="905">
        <v>0</v>
      </c>
      <c r="Z70" s="905">
        <v>0.75988228070546904</v>
      </c>
      <c r="AA70" s="905">
        <v>2.20365861404586E-2</v>
      </c>
      <c r="AB70" s="882"/>
    </row>
    <row r="71" spans="1:28">
      <c r="A71" s="899" t="s">
        <v>3870</v>
      </c>
      <c r="B71" s="900">
        <v>4978.45</v>
      </c>
      <c r="C71" s="901">
        <v>8.42333</v>
      </c>
      <c r="D71" s="901">
        <v>0</v>
      </c>
      <c r="E71" s="901">
        <v>1.0565</v>
      </c>
      <c r="F71" s="902">
        <v>0</v>
      </c>
      <c r="G71" s="903">
        <v>0</v>
      </c>
      <c r="H71" s="903">
        <v>0</v>
      </c>
      <c r="I71" s="903">
        <v>0</v>
      </c>
      <c r="J71" s="903">
        <v>0</v>
      </c>
      <c r="K71" s="903">
        <v>4986</v>
      </c>
      <c r="L71" s="904">
        <v>18.526878533166801</v>
      </c>
      <c r="M71" s="905">
        <v>0.34309034320679199</v>
      </c>
      <c r="N71" s="905">
        <v>2.6391564862060901E-2</v>
      </c>
      <c r="O71" s="905">
        <v>1.90019267006839</v>
      </c>
      <c r="P71" s="905">
        <v>4.0906925536194496</v>
      </c>
      <c r="Q71" s="905">
        <v>0.28502890051025798</v>
      </c>
      <c r="R71" s="905">
        <v>7.3896381613770601E-2</v>
      </c>
      <c r="S71" s="905">
        <v>3.3253371726196801</v>
      </c>
      <c r="T71" s="905">
        <v>8.0758188477906501</v>
      </c>
      <c r="U71" s="905">
        <v>45.182359043848301</v>
      </c>
      <c r="V71" s="905">
        <v>4.7504816751709703E-3</v>
      </c>
      <c r="W71" s="905">
        <v>1.7418432808960198E-2</v>
      </c>
      <c r="X71" s="905">
        <v>5.2783129724121899E-2</v>
      </c>
      <c r="Y71" s="905">
        <v>5.2783129724121899E-2</v>
      </c>
      <c r="Z71" s="905">
        <v>1.2140119836548</v>
      </c>
      <c r="AA71" s="905">
        <v>3.9059515995850197E-2</v>
      </c>
      <c r="AB71" s="882"/>
    </row>
    <row r="72" spans="1:28">
      <c r="A72" s="899" t="s">
        <v>3871</v>
      </c>
      <c r="B72" s="900">
        <v>0</v>
      </c>
      <c r="C72" s="901">
        <v>5.1299000000000001</v>
      </c>
      <c r="D72" s="901">
        <v>0</v>
      </c>
      <c r="E72" s="901">
        <v>0</v>
      </c>
      <c r="F72" s="902">
        <v>0</v>
      </c>
      <c r="G72" s="903">
        <v>0</v>
      </c>
      <c r="H72" s="903">
        <v>0</v>
      </c>
      <c r="I72" s="903">
        <v>0</v>
      </c>
      <c r="J72" s="903">
        <v>0</v>
      </c>
      <c r="K72" s="903">
        <v>5</v>
      </c>
      <c r="L72" s="904">
        <v>1.7731998052126802E-2</v>
      </c>
      <c r="M72" s="905">
        <v>1.00569541191167E-4</v>
      </c>
      <c r="N72" s="905">
        <v>1.5879401240710499E-5</v>
      </c>
      <c r="O72" s="905">
        <v>1.7996654739472001E-3</v>
      </c>
      <c r="P72" s="905">
        <v>4.1445237238254499E-3</v>
      </c>
      <c r="Q72" s="905">
        <v>3.1758802481421101E-4</v>
      </c>
      <c r="R72" s="905">
        <v>6.35176049628422E-5</v>
      </c>
      <c r="S72" s="905">
        <v>1.0586267493807001E-3</v>
      </c>
      <c r="T72" s="905">
        <v>2.3289788486375502E-3</v>
      </c>
      <c r="U72" s="905">
        <v>1.6302851940462802E-2</v>
      </c>
      <c r="V72" s="905">
        <v>1.0586267493807001E-6</v>
      </c>
      <c r="W72" s="905">
        <v>2.6465668734517602E-6</v>
      </c>
      <c r="X72" s="905">
        <v>0</v>
      </c>
      <c r="Y72" s="905">
        <v>0</v>
      </c>
      <c r="Z72" s="905">
        <v>5.2931337469035198E-5</v>
      </c>
      <c r="AA72" s="905">
        <v>2.9641548982659699E-5</v>
      </c>
      <c r="AB72" s="882"/>
    </row>
    <row r="73" spans="1:28">
      <c r="A73" s="899" t="s">
        <v>3872</v>
      </c>
      <c r="B73" s="900">
        <v>0</v>
      </c>
      <c r="C73" s="901">
        <v>55.986980000000003</v>
      </c>
      <c r="D73" s="901">
        <v>0</v>
      </c>
      <c r="E73" s="901">
        <v>0</v>
      </c>
      <c r="F73" s="902">
        <v>0</v>
      </c>
      <c r="G73" s="903">
        <v>0</v>
      </c>
      <c r="H73" s="903">
        <v>41.330865110010699</v>
      </c>
      <c r="I73" s="903">
        <v>0</v>
      </c>
      <c r="J73" s="903">
        <v>14.656114889989301</v>
      </c>
      <c r="K73" s="903">
        <v>0</v>
      </c>
      <c r="L73" s="904">
        <v>0</v>
      </c>
      <c r="M73" s="905">
        <v>0</v>
      </c>
      <c r="N73" s="905">
        <v>0</v>
      </c>
      <c r="O73" s="905">
        <v>0</v>
      </c>
      <c r="P73" s="905">
        <v>0</v>
      </c>
      <c r="Q73" s="905">
        <v>0</v>
      </c>
      <c r="R73" s="905">
        <v>0</v>
      </c>
      <c r="S73" s="905">
        <v>0</v>
      </c>
      <c r="T73" s="905">
        <v>0</v>
      </c>
      <c r="U73" s="905">
        <v>0</v>
      </c>
      <c r="V73" s="905">
        <v>0</v>
      </c>
      <c r="W73" s="905">
        <v>0</v>
      </c>
      <c r="X73" s="905">
        <v>0</v>
      </c>
      <c r="Y73" s="905">
        <v>0</v>
      </c>
      <c r="Z73" s="905">
        <v>0</v>
      </c>
      <c r="AA73" s="905">
        <v>0</v>
      </c>
      <c r="AB73" s="882"/>
    </row>
    <row r="74" spans="1:28">
      <c r="A74" s="899" t="s">
        <v>3873</v>
      </c>
      <c r="B74" s="900">
        <v>0</v>
      </c>
      <c r="C74" s="901">
        <v>32.64</v>
      </c>
      <c r="D74" s="901">
        <v>0</v>
      </c>
      <c r="E74" s="901">
        <v>0</v>
      </c>
      <c r="F74" s="902">
        <v>33</v>
      </c>
      <c r="G74" s="903">
        <v>0</v>
      </c>
      <c r="H74" s="903">
        <v>24.095592175015501</v>
      </c>
      <c r="I74" s="903">
        <v>0</v>
      </c>
      <c r="J74" s="903">
        <v>0</v>
      </c>
      <c r="K74" s="903">
        <v>0</v>
      </c>
      <c r="L74" s="904">
        <v>0</v>
      </c>
      <c r="M74" s="905">
        <v>0</v>
      </c>
      <c r="N74" s="905">
        <v>0</v>
      </c>
      <c r="O74" s="905">
        <v>0</v>
      </c>
      <c r="P74" s="905">
        <v>0</v>
      </c>
      <c r="Q74" s="905">
        <v>0</v>
      </c>
      <c r="R74" s="905">
        <v>0</v>
      </c>
      <c r="S74" s="905">
        <v>0</v>
      </c>
      <c r="T74" s="905">
        <v>0</v>
      </c>
      <c r="U74" s="905">
        <v>0</v>
      </c>
      <c r="V74" s="905">
        <v>0</v>
      </c>
      <c r="W74" s="905">
        <v>0</v>
      </c>
      <c r="X74" s="905">
        <v>0</v>
      </c>
      <c r="Y74" s="905">
        <v>0</v>
      </c>
      <c r="Z74" s="905">
        <v>0</v>
      </c>
      <c r="AA74" s="905">
        <v>0</v>
      </c>
      <c r="AB74" s="882"/>
    </row>
    <row r="75" spans="1:28">
      <c r="A75" s="899" t="s">
        <v>3874</v>
      </c>
      <c r="B75" s="900">
        <v>0</v>
      </c>
      <c r="C75" s="901">
        <v>60.442349999999998</v>
      </c>
      <c r="D75" s="901">
        <v>0</v>
      </c>
      <c r="E75" s="901">
        <v>0</v>
      </c>
      <c r="F75" s="902">
        <v>0</v>
      </c>
      <c r="G75" s="903">
        <v>0</v>
      </c>
      <c r="H75" s="903">
        <v>0</v>
      </c>
      <c r="I75" s="903">
        <v>0</v>
      </c>
      <c r="J75" s="903">
        <v>0</v>
      </c>
      <c r="K75" s="903">
        <v>60</v>
      </c>
      <c r="L75" s="904">
        <v>0.22485232156846099</v>
      </c>
      <c r="M75" s="905">
        <v>1.2703520992568399E-4</v>
      </c>
      <c r="N75" s="905">
        <v>1.9055281488852699E-4</v>
      </c>
      <c r="O75" s="905">
        <v>1.9055281488852702E-2</v>
      </c>
      <c r="P75" s="905">
        <v>5.5387351527598397E-2</v>
      </c>
      <c r="Q75" s="905">
        <v>5.0814083970273803E-4</v>
      </c>
      <c r="R75" s="905">
        <v>8.2572886451694899E-4</v>
      </c>
      <c r="S75" s="905">
        <v>3.8110562977705302E-3</v>
      </c>
      <c r="T75" s="905">
        <v>4.0651267176219003E-2</v>
      </c>
      <c r="U75" s="905">
        <v>2.0960809637737901E-2</v>
      </c>
      <c r="V75" s="905">
        <v>6.35176049628422E-6</v>
      </c>
      <c r="W75" s="905">
        <v>6.35176049628422E-6</v>
      </c>
      <c r="X75" s="905">
        <v>0</v>
      </c>
      <c r="Y75" s="905">
        <v>0</v>
      </c>
      <c r="Z75" s="905">
        <v>0</v>
      </c>
      <c r="AA75" s="905">
        <v>1.0162816794054799E-4</v>
      </c>
      <c r="AB75" s="882"/>
    </row>
    <row r="76" spans="1:28">
      <c r="A76" s="894"/>
      <c r="B76" s="895"/>
      <c r="C76" s="896"/>
      <c r="D76" s="896"/>
      <c r="E76" s="896"/>
      <c r="F76" s="895"/>
      <c r="G76" s="896"/>
      <c r="H76" s="896"/>
      <c r="I76" s="896"/>
      <c r="J76" s="896"/>
      <c r="K76" s="896"/>
      <c r="L76" s="897"/>
      <c r="M76" s="898"/>
      <c r="N76" s="898"/>
      <c r="O76" s="898"/>
      <c r="P76" s="898"/>
      <c r="Q76" s="898"/>
      <c r="R76" s="898"/>
      <c r="S76" s="898"/>
      <c r="T76" s="898"/>
      <c r="U76" s="898"/>
      <c r="V76" s="898"/>
      <c r="W76" s="898"/>
      <c r="X76" s="898"/>
      <c r="Y76" s="898"/>
      <c r="Z76" s="898"/>
      <c r="AA76" s="898"/>
      <c r="AB76" s="882"/>
    </row>
    <row r="77" spans="1:28">
      <c r="A77" s="887" t="s">
        <v>3875</v>
      </c>
      <c r="B77" s="888">
        <v>0</v>
      </c>
      <c r="C77" s="889">
        <v>76</v>
      </c>
      <c r="D77" s="889">
        <v>0</v>
      </c>
      <c r="E77" s="889">
        <v>306</v>
      </c>
      <c r="F77" s="890">
        <v>0</v>
      </c>
      <c r="G77" s="891">
        <v>0</v>
      </c>
      <c r="H77" s="891">
        <v>0</v>
      </c>
      <c r="I77" s="891">
        <v>0</v>
      </c>
      <c r="J77" s="891">
        <v>0</v>
      </c>
      <c r="K77" s="891">
        <v>75</v>
      </c>
      <c r="L77" s="892">
        <v>2.6201012047172401E-2</v>
      </c>
      <c r="M77" s="893">
        <v>1.0480404818869E-4</v>
      </c>
      <c r="N77" s="893">
        <v>1.0480404818869E-4</v>
      </c>
      <c r="O77" s="893">
        <v>5.7642226503779297E-3</v>
      </c>
      <c r="P77" s="893">
        <v>6.1834388431326898E-3</v>
      </c>
      <c r="Q77" s="893">
        <v>1.5720607228303401E-4</v>
      </c>
      <c r="R77" s="893">
        <v>5.2402024094344796E-4</v>
      </c>
      <c r="S77" s="893">
        <v>6.2882428913213799E-3</v>
      </c>
      <c r="T77" s="893">
        <v>7.3362833732082697E-3</v>
      </c>
      <c r="U77" s="893">
        <v>4.5065740721136498E-2</v>
      </c>
      <c r="V77" s="893">
        <v>1.0480404818869E-5</v>
      </c>
      <c r="W77" s="893">
        <v>1.5720607228303402E-5</v>
      </c>
      <c r="X77" s="893">
        <v>5.2402024094344796E-4</v>
      </c>
      <c r="Y77" s="893">
        <v>5.2402024094344796E-4</v>
      </c>
      <c r="Z77" s="893">
        <v>2.0960809637737901E-3</v>
      </c>
      <c r="AA77" s="893">
        <v>4.1921619275475898E-5</v>
      </c>
      <c r="AB77" s="882"/>
    </row>
    <row r="78" spans="1:28">
      <c r="A78" s="899" t="s">
        <v>3876</v>
      </c>
      <c r="B78" s="900">
        <v>0</v>
      </c>
      <c r="C78" s="901">
        <v>0.78900000000000003</v>
      </c>
      <c r="D78" s="901">
        <v>0</v>
      </c>
      <c r="E78" s="901">
        <v>306.02249999999998</v>
      </c>
      <c r="F78" s="902">
        <v>0</v>
      </c>
      <c r="G78" s="903">
        <v>0</v>
      </c>
      <c r="H78" s="903">
        <v>0</v>
      </c>
      <c r="I78" s="903">
        <v>0</v>
      </c>
      <c r="J78" s="903">
        <v>0</v>
      </c>
      <c r="K78" s="903">
        <v>0</v>
      </c>
      <c r="L78" s="904">
        <v>0</v>
      </c>
      <c r="M78" s="905">
        <v>0</v>
      </c>
      <c r="N78" s="905">
        <v>0</v>
      </c>
      <c r="O78" s="905">
        <v>0</v>
      </c>
      <c r="P78" s="905">
        <v>0</v>
      </c>
      <c r="Q78" s="905">
        <v>0</v>
      </c>
      <c r="R78" s="905">
        <v>0</v>
      </c>
      <c r="S78" s="905">
        <v>0</v>
      </c>
      <c r="T78" s="905">
        <v>0</v>
      </c>
      <c r="U78" s="905">
        <v>0</v>
      </c>
      <c r="V78" s="905">
        <v>0</v>
      </c>
      <c r="W78" s="905">
        <v>0</v>
      </c>
      <c r="X78" s="905">
        <v>0</v>
      </c>
      <c r="Y78" s="905">
        <v>0</v>
      </c>
      <c r="Z78" s="905">
        <v>0</v>
      </c>
      <c r="AA78" s="905">
        <v>0</v>
      </c>
      <c r="AB78" s="882"/>
    </row>
    <row r="79" spans="1:28">
      <c r="A79" s="899" t="s">
        <v>3877</v>
      </c>
      <c r="B79" s="900">
        <v>0</v>
      </c>
      <c r="C79" s="901">
        <v>75.204170000000005</v>
      </c>
      <c r="D79" s="901">
        <v>0</v>
      </c>
      <c r="E79" s="901">
        <v>5.0000000000000001E-4</v>
      </c>
      <c r="F79" s="902">
        <v>0</v>
      </c>
      <c r="G79" s="903">
        <v>0</v>
      </c>
      <c r="H79" s="903">
        <v>0</v>
      </c>
      <c r="I79" s="903">
        <v>0</v>
      </c>
      <c r="J79" s="903">
        <v>0</v>
      </c>
      <c r="K79" s="903">
        <v>75</v>
      </c>
      <c r="L79" s="904">
        <v>2.6201012047172401E-2</v>
      </c>
      <c r="M79" s="905">
        <v>1.0480404818869E-4</v>
      </c>
      <c r="N79" s="905">
        <v>1.0480404818869E-4</v>
      </c>
      <c r="O79" s="905">
        <v>5.7642226503779297E-3</v>
      </c>
      <c r="P79" s="905">
        <v>6.1834388431326898E-3</v>
      </c>
      <c r="Q79" s="905">
        <v>1.5720607228303401E-4</v>
      </c>
      <c r="R79" s="905">
        <v>5.2402024094344796E-4</v>
      </c>
      <c r="S79" s="905">
        <v>6.2882428913213799E-3</v>
      </c>
      <c r="T79" s="905">
        <v>7.3362833732082697E-3</v>
      </c>
      <c r="U79" s="905">
        <v>4.5065740721136498E-2</v>
      </c>
      <c r="V79" s="905">
        <v>1.0480404818869E-5</v>
      </c>
      <c r="W79" s="905">
        <v>1.5720607228303402E-5</v>
      </c>
      <c r="X79" s="905">
        <v>5.2402024094344796E-4</v>
      </c>
      <c r="Y79" s="905">
        <v>5.2402024094344796E-4</v>
      </c>
      <c r="Z79" s="905">
        <v>2.0960809637737901E-3</v>
      </c>
      <c r="AA79" s="905">
        <v>4.1921619275475898E-5</v>
      </c>
      <c r="AB79" s="882"/>
    </row>
    <row r="80" spans="1:28">
      <c r="A80" s="894"/>
      <c r="B80" s="895"/>
      <c r="C80" s="896"/>
      <c r="D80" s="896"/>
      <c r="E80" s="896"/>
      <c r="F80" s="895"/>
      <c r="G80" s="896"/>
      <c r="H80" s="896"/>
      <c r="I80" s="896"/>
      <c r="J80" s="896"/>
      <c r="K80" s="896"/>
      <c r="L80" s="897"/>
      <c r="M80" s="898"/>
      <c r="N80" s="898"/>
      <c r="O80" s="898"/>
      <c r="P80" s="898"/>
      <c r="Q80" s="898"/>
      <c r="R80" s="898"/>
      <c r="S80" s="898"/>
      <c r="T80" s="898"/>
      <c r="U80" s="898"/>
      <c r="V80" s="898"/>
      <c r="W80" s="898"/>
      <c r="X80" s="898"/>
      <c r="Y80" s="898"/>
      <c r="Z80" s="898"/>
      <c r="AA80" s="898"/>
      <c r="AB80" s="882"/>
    </row>
    <row r="81" spans="1:28">
      <c r="A81" s="887" t="s">
        <v>3878</v>
      </c>
      <c r="B81" s="888">
        <v>140</v>
      </c>
      <c r="C81" s="889">
        <v>171635</v>
      </c>
      <c r="D81" s="889">
        <v>20477</v>
      </c>
      <c r="E81" s="889">
        <v>2471</v>
      </c>
      <c r="F81" s="890">
        <v>0</v>
      </c>
      <c r="G81" s="891">
        <v>0</v>
      </c>
      <c r="H81" s="891">
        <v>4086</v>
      </c>
      <c r="I81" s="891">
        <v>0</v>
      </c>
      <c r="J81" s="891">
        <v>10436</v>
      </c>
      <c r="K81" s="891">
        <v>138318</v>
      </c>
      <c r="L81" s="892">
        <v>260.833377734669</v>
      </c>
      <c r="M81" s="893">
        <v>0.20097393660943</v>
      </c>
      <c r="N81" s="893">
        <v>0.75418369291355303</v>
      </c>
      <c r="O81" s="893">
        <v>8.1517526808419891</v>
      </c>
      <c r="P81" s="893">
        <v>63.360675000455899</v>
      </c>
      <c r="Q81" s="893">
        <v>3.5898033071499601E-2</v>
      </c>
      <c r="R81" s="893">
        <v>7.0970190910309303E-2</v>
      </c>
      <c r="S81" s="893">
        <v>1.9481794887769499</v>
      </c>
      <c r="T81" s="893">
        <v>8.3476614152415198</v>
      </c>
      <c r="U81" s="893">
        <v>11.760209723156899</v>
      </c>
      <c r="V81" s="893">
        <v>1.0208867057652799E-2</v>
      </c>
      <c r="W81" s="893">
        <v>2.2184582160022E-3</v>
      </c>
      <c r="X81" s="893">
        <v>0.49797802290868298</v>
      </c>
      <c r="Y81" s="893">
        <v>0.42683830535029998</v>
      </c>
      <c r="Z81" s="893">
        <v>3.2817429230801798E-3</v>
      </c>
      <c r="AA81" s="893">
        <v>5.9735978488704398E-2</v>
      </c>
      <c r="AB81" s="882"/>
    </row>
    <row r="82" spans="1:28">
      <c r="A82" s="899" t="s">
        <v>3879</v>
      </c>
      <c r="B82" s="900">
        <v>0</v>
      </c>
      <c r="C82" s="901">
        <v>332.23394000000002</v>
      </c>
      <c r="D82" s="901">
        <v>-2</v>
      </c>
      <c r="E82" s="901">
        <v>24.236999999999998</v>
      </c>
      <c r="F82" s="902">
        <v>0</v>
      </c>
      <c r="G82" s="903">
        <v>0</v>
      </c>
      <c r="H82" s="903">
        <v>0</v>
      </c>
      <c r="I82" s="903">
        <v>0</v>
      </c>
      <c r="J82" s="903">
        <v>0</v>
      </c>
      <c r="K82" s="903">
        <v>310</v>
      </c>
      <c r="L82" s="904">
        <v>1.0764116787703</v>
      </c>
      <c r="M82" s="905">
        <v>9.8452287692405403E-4</v>
      </c>
      <c r="N82" s="905">
        <v>0</v>
      </c>
      <c r="O82" s="905">
        <v>2.62539433846414E-2</v>
      </c>
      <c r="P82" s="905">
        <v>0.267790222523343</v>
      </c>
      <c r="Q82" s="905">
        <v>3.2817429230801799E-4</v>
      </c>
      <c r="R82" s="905">
        <v>1.6408714615400899E-3</v>
      </c>
      <c r="S82" s="905">
        <v>9.8452287692405403E-3</v>
      </c>
      <c r="T82" s="905">
        <v>1.6408714615400902E-2</v>
      </c>
      <c r="U82" s="905">
        <v>0.19034108953865</v>
      </c>
      <c r="V82" s="905">
        <v>6.5634858461603604E-5</v>
      </c>
      <c r="W82" s="905">
        <v>6.5634858461603604E-5</v>
      </c>
      <c r="X82" s="905">
        <v>0</v>
      </c>
      <c r="Y82" s="905">
        <v>0</v>
      </c>
      <c r="Z82" s="905">
        <v>3.2817429230801798E-3</v>
      </c>
      <c r="AA82" s="905">
        <v>3.6099172153882001E-3</v>
      </c>
      <c r="AB82" s="882"/>
    </row>
    <row r="83" spans="1:28">
      <c r="A83" s="899" t="s">
        <v>3880</v>
      </c>
      <c r="B83" s="900">
        <v>0</v>
      </c>
      <c r="C83" s="901">
        <v>0.28799999999999998</v>
      </c>
      <c r="D83" s="901">
        <v>0</v>
      </c>
      <c r="E83" s="901">
        <v>0</v>
      </c>
      <c r="F83" s="902">
        <v>0</v>
      </c>
      <c r="G83" s="903">
        <v>0</v>
      </c>
      <c r="H83" s="903">
        <v>0</v>
      </c>
      <c r="I83" s="903">
        <v>0</v>
      </c>
      <c r="J83" s="903">
        <v>0</v>
      </c>
      <c r="K83" s="903">
        <v>0</v>
      </c>
      <c r="L83" s="904">
        <v>0</v>
      </c>
      <c r="M83" s="905">
        <v>0</v>
      </c>
      <c r="N83" s="905">
        <v>0</v>
      </c>
      <c r="O83" s="905">
        <v>0</v>
      </c>
      <c r="P83" s="905">
        <v>0</v>
      </c>
      <c r="Q83" s="905">
        <v>0</v>
      </c>
      <c r="R83" s="905">
        <v>0</v>
      </c>
      <c r="S83" s="905">
        <v>0</v>
      </c>
      <c r="T83" s="905">
        <v>0</v>
      </c>
      <c r="U83" s="905">
        <v>0</v>
      </c>
      <c r="V83" s="905">
        <v>0</v>
      </c>
      <c r="W83" s="905">
        <v>0</v>
      </c>
      <c r="X83" s="905">
        <v>0</v>
      </c>
      <c r="Y83" s="905">
        <v>0</v>
      </c>
      <c r="Z83" s="905">
        <v>0</v>
      </c>
      <c r="AA83" s="905">
        <v>0</v>
      </c>
      <c r="AB83" s="882"/>
    </row>
    <row r="84" spans="1:28">
      <c r="A84" s="899" t="s">
        <v>3881</v>
      </c>
      <c r="B84" s="900">
        <v>0</v>
      </c>
      <c r="C84" s="901">
        <v>74.372100000000003</v>
      </c>
      <c r="D84" s="901">
        <v>0</v>
      </c>
      <c r="E84" s="901">
        <v>5.0000000000000001E-3</v>
      </c>
      <c r="F84" s="902">
        <v>0</v>
      </c>
      <c r="G84" s="903">
        <v>0</v>
      </c>
      <c r="H84" s="903">
        <v>0</v>
      </c>
      <c r="I84" s="903">
        <v>0</v>
      </c>
      <c r="J84" s="903">
        <v>0</v>
      </c>
      <c r="K84" s="903">
        <v>74</v>
      </c>
      <c r="L84" s="904">
        <v>0.235015138362516</v>
      </c>
      <c r="M84" s="905">
        <v>0</v>
      </c>
      <c r="N84" s="905">
        <v>0</v>
      </c>
      <c r="O84" s="905">
        <v>0</v>
      </c>
      <c r="P84" s="905">
        <v>5.8753784590629E-2</v>
      </c>
      <c r="Q84" s="905">
        <v>0</v>
      </c>
      <c r="R84" s="905">
        <v>7.8338379454172098E-5</v>
      </c>
      <c r="S84" s="905">
        <v>0</v>
      </c>
      <c r="T84" s="905">
        <v>7.8338379454171998E-4</v>
      </c>
      <c r="U84" s="905">
        <v>0</v>
      </c>
      <c r="V84" s="905">
        <v>0</v>
      </c>
      <c r="W84" s="905">
        <v>0</v>
      </c>
      <c r="X84" s="905">
        <v>0</v>
      </c>
      <c r="Y84" s="905">
        <v>0</v>
      </c>
      <c r="Z84" s="905">
        <v>0</v>
      </c>
      <c r="AA84" s="905">
        <v>0</v>
      </c>
      <c r="AB84" s="882"/>
    </row>
    <row r="85" spans="1:28">
      <c r="A85" s="899" t="s">
        <v>3882</v>
      </c>
      <c r="B85" s="900">
        <v>0</v>
      </c>
      <c r="C85" s="901">
        <v>57.589939999999999</v>
      </c>
      <c r="D85" s="901">
        <v>0</v>
      </c>
      <c r="E85" s="901">
        <v>6.25E-2</v>
      </c>
      <c r="F85" s="902">
        <v>0</v>
      </c>
      <c r="G85" s="903">
        <v>0</v>
      </c>
      <c r="H85" s="903">
        <v>0</v>
      </c>
      <c r="I85" s="903">
        <v>0</v>
      </c>
      <c r="J85" s="903">
        <v>0</v>
      </c>
      <c r="K85" s="903">
        <v>58</v>
      </c>
      <c r="L85" s="904">
        <v>0.190955093053291</v>
      </c>
      <c r="M85" s="905">
        <v>7.9820456903305001E-4</v>
      </c>
      <c r="N85" s="905">
        <v>0</v>
      </c>
      <c r="O85" s="905">
        <v>5.1576295229827901E-2</v>
      </c>
      <c r="P85" s="905">
        <v>4.68484681670936E-2</v>
      </c>
      <c r="Q85" s="905">
        <v>0</v>
      </c>
      <c r="R85" s="905">
        <v>8.5960492049713102E-4</v>
      </c>
      <c r="S85" s="905">
        <v>2.02621159831467E-2</v>
      </c>
      <c r="T85" s="905">
        <v>3.43841968198852E-2</v>
      </c>
      <c r="U85" s="905">
        <v>0.180517033304398</v>
      </c>
      <c r="V85" s="905">
        <v>6.1400351464080795E-5</v>
      </c>
      <c r="W85" s="905">
        <v>1.2280070292816201E-5</v>
      </c>
      <c r="X85" s="905">
        <v>0</v>
      </c>
      <c r="Y85" s="905">
        <v>0</v>
      </c>
      <c r="Z85" s="905">
        <v>0</v>
      </c>
      <c r="AA85" s="905">
        <v>7.9820456903305004E-5</v>
      </c>
      <c r="AB85" s="882"/>
    </row>
    <row r="86" spans="1:28">
      <c r="A86" s="899" t="s">
        <v>3883</v>
      </c>
      <c r="B86" s="900">
        <v>140</v>
      </c>
      <c r="C86" s="901">
        <v>3984.8231999999998</v>
      </c>
      <c r="D86" s="901">
        <v>0</v>
      </c>
      <c r="E86" s="901">
        <v>0</v>
      </c>
      <c r="F86" s="902">
        <v>0</v>
      </c>
      <c r="G86" s="903">
        <v>0</v>
      </c>
      <c r="H86" s="903">
        <v>72.892331151813494</v>
      </c>
      <c r="I86" s="903">
        <v>0</v>
      </c>
      <c r="J86" s="903">
        <v>0</v>
      </c>
      <c r="K86" s="903">
        <v>4051.9308688481901</v>
      </c>
      <c r="L86" s="904">
        <v>15.184767711590499</v>
      </c>
      <c r="M86" s="905">
        <v>0</v>
      </c>
      <c r="N86" s="905">
        <v>0</v>
      </c>
      <c r="O86" s="905">
        <v>8.5789648088081705E-2</v>
      </c>
      <c r="P86" s="905">
        <v>3.7961919278976102</v>
      </c>
      <c r="Q86" s="905">
        <v>0</v>
      </c>
      <c r="R86" s="905">
        <v>8.5789648088081694E-3</v>
      </c>
      <c r="S86" s="905">
        <v>4.2894824044040797E-2</v>
      </c>
      <c r="T86" s="905">
        <v>0.128684472132123</v>
      </c>
      <c r="U86" s="905">
        <v>4.2894824044040797E-2</v>
      </c>
      <c r="V86" s="905">
        <v>0</v>
      </c>
      <c r="W86" s="905">
        <v>0</v>
      </c>
      <c r="X86" s="905">
        <v>0</v>
      </c>
      <c r="Y86" s="905">
        <v>0</v>
      </c>
      <c r="Z86" s="905">
        <v>0</v>
      </c>
      <c r="AA86" s="905">
        <v>0</v>
      </c>
      <c r="AB86" s="882"/>
    </row>
    <row r="87" spans="1:28">
      <c r="A87" s="899" t="s">
        <v>3884</v>
      </c>
      <c r="B87" s="900">
        <v>0</v>
      </c>
      <c r="C87" s="901">
        <v>81.266559999999998</v>
      </c>
      <c r="D87" s="901">
        <v>0</v>
      </c>
      <c r="E87" s="901">
        <v>0</v>
      </c>
      <c r="F87" s="902">
        <v>0</v>
      </c>
      <c r="G87" s="903">
        <v>0</v>
      </c>
      <c r="H87" s="903">
        <v>0</v>
      </c>
      <c r="I87" s="903">
        <v>0</v>
      </c>
      <c r="J87" s="903">
        <v>0</v>
      </c>
      <c r="K87" s="903">
        <v>82</v>
      </c>
      <c r="L87" s="904">
        <v>0.34028498232093302</v>
      </c>
      <c r="M87" s="905">
        <v>0</v>
      </c>
      <c r="N87" s="905">
        <v>8.6807393449217702E-5</v>
      </c>
      <c r="O87" s="905">
        <v>4.0799474921132298E-2</v>
      </c>
      <c r="P87" s="905">
        <v>8.4810823399885701E-2</v>
      </c>
      <c r="Q87" s="905">
        <v>0</v>
      </c>
      <c r="R87" s="905">
        <v>0</v>
      </c>
      <c r="S87" s="905">
        <v>4.3403696724608797E-3</v>
      </c>
      <c r="T87" s="905">
        <v>2.69102919692575E-2</v>
      </c>
      <c r="U87" s="905">
        <v>1.7361478689843501E-2</v>
      </c>
      <c r="V87" s="905">
        <v>0</v>
      </c>
      <c r="W87" s="905">
        <v>0</v>
      </c>
      <c r="X87" s="905">
        <v>0</v>
      </c>
      <c r="Y87" s="905">
        <v>0</v>
      </c>
      <c r="Z87" s="905">
        <v>0</v>
      </c>
      <c r="AA87" s="905">
        <v>0</v>
      </c>
      <c r="AB87" s="882"/>
    </row>
    <row r="88" spans="1:28">
      <c r="A88" s="899" t="s">
        <v>3885</v>
      </c>
      <c r="B88" s="900">
        <v>0</v>
      </c>
      <c r="C88" s="901">
        <v>62456.070930000002</v>
      </c>
      <c r="D88" s="901">
        <v>0</v>
      </c>
      <c r="E88" s="901">
        <v>1929.6375</v>
      </c>
      <c r="F88" s="902">
        <v>0</v>
      </c>
      <c r="G88" s="903">
        <v>0</v>
      </c>
      <c r="H88" s="903">
        <v>60526.437656267</v>
      </c>
      <c r="I88" s="903">
        <v>0</v>
      </c>
      <c r="J88" s="903">
        <v>0</v>
      </c>
      <c r="K88" s="903">
        <v>0</v>
      </c>
      <c r="L88" s="904">
        <v>0</v>
      </c>
      <c r="M88" s="905">
        <v>0</v>
      </c>
      <c r="N88" s="905">
        <v>0</v>
      </c>
      <c r="O88" s="905">
        <v>0</v>
      </c>
      <c r="P88" s="905">
        <v>0</v>
      </c>
      <c r="Q88" s="905">
        <v>0</v>
      </c>
      <c r="R88" s="905">
        <v>0</v>
      </c>
      <c r="S88" s="905">
        <v>0</v>
      </c>
      <c r="T88" s="905">
        <v>0</v>
      </c>
      <c r="U88" s="905">
        <v>0</v>
      </c>
      <c r="V88" s="905">
        <v>0</v>
      </c>
      <c r="W88" s="905">
        <v>0</v>
      </c>
      <c r="X88" s="905">
        <v>0</v>
      </c>
      <c r="Y88" s="905">
        <v>0</v>
      </c>
      <c r="Z88" s="905">
        <v>0</v>
      </c>
      <c r="AA88" s="905">
        <v>0</v>
      </c>
      <c r="AB88" s="882"/>
    </row>
    <row r="89" spans="1:28">
      <c r="A89" s="899" t="s">
        <v>3886</v>
      </c>
      <c r="B89" s="900">
        <v>55678.27</v>
      </c>
      <c r="C89" s="901">
        <v>11894.72954</v>
      </c>
      <c r="D89" s="901">
        <v>14823</v>
      </c>
      <c r="E89" s="901">
        <v>150.48750000000001</v>
      </c>
      <c r="F89" s="902">
        <v>0</v>
      </c>
      <c r="G89" s="903">
        <v>0</v>
      </c>
      <c r="H89" s="903">
        <v>0</v>
      </c>
      <c r="I89" s="903">
        <v>0</v>
      </c>
      <c r="J89" s="903">
        <v>9599.9511419999999</v>
      </c>
      <c r="K89" s="903">
        <v>43000</v>
      </c>
      <c r="L89" s="904">
        <v>181.628591391247</v>
      </c>
      <c r="M89" s="905">
        <v>0</v>
      </c>
      <c r="N89" s="905">
        <v>0</v>
      </c>
      <c r="O89" s="905">
        <v>0.91041900446740498</v>
      </c>
      <c r="P89" s="905">
        <v>45.429908322923502</v>
      </c>
      <c r="Q89" s="905">
        <v>0</v>
      </c>
      <c r="R89" s="905">
        <v>4.5520950223370202E-2</v>
      </c>
      <c r="S89" s="905">
        <v>0.45520950223370199</v>
      </c>
      <c r="T89" s="905">
        <v>0</v>
      </c>
      <c r="U89" s="905">
        <v>1.36562850670111</v>
      </c>
      <c r="V89" s="905">
        <v>0</v>
      </c>
      <c r="W89" s="905">
        <v>0</v>
      </c>
      <c r="X89" s="905">
        <v>0</v>
      </c>
      <c r="Y89" s="905">
        <v>0</v>
      </c>
      <c r="Z89" s="905">
        <v>0</v>
      </c>
      <c r="AA89" s="905">
        <v>9.1041900446740508E-3</v>
      </c>
      <c r="AB89" s="882"/>
    </row>
    <row r="90" spans="1:28">
      <c r="A90" s="899" t="s">
        <v>3887</v>
      </c>
      <c r="B90" s="900">
        <v>0</v>
      </c>
      <c r="C90" s="901">
        <v>15.23718</v>
      </c>
      <c r="D90" s="901">
        <v>0</v>
      </c>
      <c r="E90" s="901">
        <v>2.1999999999999999E-2</v>
      </c>
      <c r="F90" s="902">
        <v>0</v>
      </c>
      <c r="G90" s="903">
        <v>0</v>
      </c>
      <c r="H90" s="903">
        <v>0</v>
      </c>
      <c r="I90" s="903">
        <v>0</v>
      </c>
      <c r="J90" s="903">
        <v>0</v>
      </c>
      <c r="K90" s="903">
        <v>15</v>
      </c>
      <c r="L90" s="904">
        <v>4.2715589337511399E-2</v>
      </c>
      <c r="M90" s="905">
        <v>0</v>
      </c>
      <c r="N90" s="905">
        <v>1.5879401240710499E-5</v>
      </c>
      <c r="O90" s="905">
        <v>1.44502551290466E-2</v>
      </c>
      <c r="P90" s="905">
        <v>1.0639198831276101E-2</v>
      </c>
      <c r="Q90" s="905">
        <v>0</v>
      </c>
      <c r="R90" s="905">
        <v>6.35176049628422E-5</v>
      </c>
      <c r="S90" s="905">
        <v>3.0170862357350001E-3</v>
      </c>
      <c r="T90" s="905">
        <v>1.5879401240710599E-4</v>
      </c>
      <c r="U90" s="905">
        <v>3.4458300692341903E-2</v>
      </c>
      <c r="V90" s="905">
        <v>1.2227138955347099E-4</v>
      </c>
      <c r="W90" s="905">
        <v>6.35176049628422E-6</v>
      </c>
      <c r="X90" s="905">
        <v>0</v>
      </c>
      <c r="Y90" s="905">
        <v>0</v>
      </c>
      <c r="Z90" s="905">
        <v>0</v>
      </c>
      <c r="AA90" s="905">
        <v>2.9535686307721601E-4</v>
      </c>
      <c r="AB90" s="882"/>
    </row>
    <row r="91" spans="1:28">
      <c r="A91" s="899" t="s">
        <v>3888</v>
      </c>
      <c r="B91" s="900">
        <v>0</v>
      </c>
      <c r="C91" s="901">
        <v>5745.9781999999996</v>
      </c>
      <c r="D91" s="901">
        <v>0</v>
      </c>
      <c r="E91" s="901">
        <v>1E-3</v>
      </c>
      <c r="F91" s="902">
        <v>5746</v>
      </c>
      <c r="G91" s="903">
        <v>0</v>
      </c>
      <c r="H91" s="903">
        <v>0</v>
      </c>
      <c r="I91" s="903">
        <v>0</v>
      </c>
      <c r="J91" s="903">
        <v>0</v>
      </c>
      <c r="K91" s="903">
        <v>0</v>
      </c>
      <c r="L91" s="904">
        <v>0</v>
      </c>
      <c r="M91" s="905">
        <v>0</v>
      </c>
      <c r="N91" s="905">
        <v>0</v>
      </c>
      <c r="O91" s="905">
        <v>0</v>
      </c>
      <c r="P91" s="905">
        <v>0</v>
      </c>
      <c r="Q91" s="905">
        <v>0</v>
      </c>
      <c r="R91" s="905">
        <v>0</v>
      </c>
      <c r="S91" s="905">
        <v>0</v>
      </c>
      <c r="T91" s="905">
        <v>0</v>
      </c>
      <c r="U91" s="905">
        <v>0</v>
      </c>
      <c r="V91" s="905">
        <v>0</v>
      </c>
      <c r="W91" s="905">
        <v>0</v>
      </c>
      <c r="X91" s="905">
        <v>0</v>
      </c>
      <c r="Y91" s="905">
        <v>0</v>
      </c>
      <c r="Z91" s="905">
        <v>0</v>
      </c>
      <c r="AA91" s="905">
        <v>0</v>
      </c>
      <c r="AB91" s="882"/>
    </row>
    <row r="92" spans="1:28">
      <c r="A92" s="899" t="s">
        <v>3889</v>
      </c>
      <c r="B92" s="900">
        <v>0</v>
      </c>
      <c r="C92" s="901">
        <v>6728.2485290000004</v>
      </c>
      <c r="D92" s="901">
        <v>-31</v>
      </c>
      <c r="E92" s="901">
        <v>38.8508</v>
      </c>
      <c r="F92" s="902">
        <v>0</v>
      </c>
      <c r="G92" s="903">
        <v>0</v>
      </c>
      <c r="H92" s="903">
        <v>0</v>
      </c>
      <c r="I92" s="903">
        <v>0</v>
      </c>
      <c r="J92" s="903">
        <v>0</v>
      </c>
      <c r="K92" s="903">
        <v>6720</v>
      </c>
      <c r="L92" s="904">
        <v>29.238423916495499</v>
      </c>
      <c r="M92" s="905">
        <v>0.19919120916347299</v>
      </c>
      <c r="N92" s="905">
        <v>0.75408100611886297</v>
      </c>
      <c r="O92" s="905">
        <v>5.3354788168787399</v>
      </c>
      <c r="P92" s="905">
        <v>5.3995045626812903</v>
      </c>
      <c r="Q92" s="905">
        <v>3.5569858779191603E-2</v>
      </c>
      <c r="R92" s="905">
        <v>1.4227943511676701E-2</v>
      </c>
      <c r="S92" s="905">
        <v>0.56911774046706598</v>
      </c>
      <c r="T92" s="905">
        <v>4.7663610764116804</v>
      </c>
      <c r="U92" s="905">
        <v>7.3985306260718602</v>
      </c>
      <c r="V92" s="905">
        <v>9.9595604581736597E-3</v>
      </c>
      <c r="W92" s="905">
        <v>2.1341915267515002E-3</v>
      </c>
      <c r="X92" s="905">
        <v>0.49797802290868298</v>
      </c>
      <c r="Y92" s="905">
        <v>0.42683830535029998</v>
      </c>
      <c r="Z92" s="905">
        <v>0</v>
      </c>
      <c r="AA92" s="905">
        <v>2.1341915267514999E-2</v>
      </c>
      <c r="AB92" s="882"/>
    </row>
    <row r="93" spans="1:28">
      <c r="A93" s="899" t="s">
        <v>3890</v>
      </c>
      <c r="B93" s="900">
        <v>0</v>
      </c>
      <c r="C93" s="901">
        <v>84389.044099999999</v>
      </c>
      <c r="D93" s="901">
        <v>4399</v>
      </c>
      <c r="E93" s="901">
        <v>311.48644000000002</v>
      </c>
      <c r="F93" s="902">
        <v>0</v>
      </c>
      <c r="G93" s="903">
        <v>0</v>
      </c>
      <c r="H93" s="903">
        <v>0</v>
      </c>
      <c r="I93" s="903">
        <v>0</v>
      </c>
      <c r="J93" s="903">
        <v>0</v>
      </c>
      <c r="K93" s="903">
        <v>79678</v>
      </c>
      <c r="L93" s="904">
        <v>32.896212233490701</v>
      </c>
      <c r="M93" s="905">
        <v>0</v>
      </c>
      <c r="N93" s="905">
        <v>0</v>
      </c>
      <c r="O93" s="905">
        <v>1.68698524274311</v>
      </c>
      <c r="P93" s="905">
        <v>8.2662276894412603</v>
      </c>
      <c r="Q93" s="905">
        <v>0</v>
      </c>
      <c r="R93" s="905">
        <v>0</v>
      </c>
      <c r="S93" s="905">
        <v>0.84349262137155701</v>
      </c>
      <c r="T93" s="905">
        <v>3.3739704854862298</v>
      </c>
      <c r="U93" s="905">
        <v>2.5304778641146699</v>
      </c>
      <c r="V93" s="905">
        <v>0</v>
      </c>
      <c r="W93" s="905">
        <v>0</v>
      </c>
      <c r="X93" s="905">
        <v>0</v>
      </c>
      <c r="Y93" s="905">
        <v>0</v>
      </c>
      <c r="Z93" s="905">
        <v>0</v>
      </c>
      <c r="AA93" s="905">
        <v>2.5304778641146702E-2</v>
      </c>
      <c r="AB93" s="882"/>
    </row>
    <row r="94" spans="1:28">
      <c r="A94" s="894"/>
      <c r="B94" s="895"/>
      <c r="C94" s="896"/>
      <c r="D94" s="896"/>
      <c r="E94" s="896"/>
      <c r="F94" s="895"/>
      <c r="G94" s="896"/>
      <c r="H94" s="896"/>
      <c r="I94" s="896"/>
      <c r="J94" s="896"/>
      <c r="K94" s="896"/>
      <c r="L94" s="897"/>
      <c r="M94" s="898"/>
      <c r="N94" s="898"/>
      <c r="O94" s="898"/>
      <c r="P94" s="898"/>
      <c r="Q94" s="898"/>
      <c r="R94" s="898"/>
      <c r="S94" s="898"/>
      <c r="T94" s="898"/>
      <c r="U94" s="898"/>
      <c r="V94" s="898"/>
      <c r="W94" s="898"/>
      <c r="X94" s="898"/>
      <c r="Y94" s="898"/>
      <c r="Z94" s="898"/>
      <c r="AA94" s="898"/>
      <c r="AB94" s="882"/>
    </row>
    <row r="95" spans="1:28">
      <c r="A95" s="887" t="s">
        <v>3891</v>
      </c>
      <c r="B95" s="888">
        <v>8091</v>
      </c>
      <c r="C95" s="889">
        <v>1287</v>
      </c>
      <c r="D95" s="889">
        <v>-3489</v>
      </c>
      <c r="E95" s="889">
        <v>6225</v>
      </c>
      <c r="F95" s="890">
        <v>0</v>
      </c>
      <c r="G95" s="891">
        <v>966</v>
      </c>
      <c r="H95" s="891">
        <v>0</v>
      </c>
      <c r="I95" s="891">
        <v>372</v>
      </c>
      <c r="J95" s="891">
        <v>0</v>
      </c>
      <c r="K95" s="891">
        <v>5818</v>
      </c>
      <c r="L95" s="892">
        <v>19.385700069869401</v>
      </c>
      <c r="M95" s="893">
        <v>1.3400055048591</v>
      </c>
      <c r="N95" s="893">
        <v>0.26992123816984598</v>
      </c>
      <c r="O95" s="893">
        <v>6.3176197836166903</v>
      </c>
      <c r="P95" s="893">
        <v>2.45597806525375</v>
      </c>
      <c r="Q95" s="893">
        <v>0.88669517901378303</v>
      </c>
      <c r="R95" s="893">
        <v>0.336716351548771</v>
      </c>
      <c r="S95" s="893">
        <v>10.4213757913235</v>
      </c>
      <c r="T95" s="893">
        <v>21.137610891152001</v>
      </c>
      <c r="U95" s="893">
        <v>59.3790307213483</v>
      </c>
      <c r="V95" s="893">
        <v>9.7133238762677106E-3</v>
      </c>
      <c r="W95" s="893">
        <v>3.5373801105206298E-2</v>
      </c>
      <c r="X95" s="893">
        <v>0.26246532997395799</v>
      </c>
      <c r="Y95" s="893">
        <v>0.14167601786962</v>
      </c>
      <c r="Z95" s="893">
        <v>6.0765175414452401E-2</v>
      </c>
      <c r="AA95" s="893">
        <v>0.18655184095191699</v>
      </c>
      <c r="AB95" s="882"/>
    </row>
    <row r="96" spans="1:28">
      <c r="A96" s="899" t="s">
        <v>3892</v>
      </c>
      <c r="B96" s="900">
        <v>0</v>
      </c>
      <c r="C96" s="901">
        <v>812.85062000000005</v>
      </c>
      <c r="D96" s="901">
        <v>-4700</v>
      </c>
      <c r="E96" s="901">
        <v>5489.9780700000001</v>
      </c>
      <c r="F96" s="902">
        <v>0</v>
      </c>
      <c r="G96" s="903">
        <v>0</v>
      </c>
      <c r="H96" s="903">
        <v>0</v>
      </c>
      <c r="I96" s="903">
        <v>0</v>
      </c>
      <c r="J96" s="903">
        <v>0</v>
      </c>
      <c r="K96" s="903">
        <v>23</v>
      </c>
      <c r="L96" s="904">
        <v>7.6940992144989506E-2</v>
      </c>
      <c r="M96" s="905">
        <v>5.2592576909233297E-3</v>
      </c>
      <c r="N96" s="905">
        <v>3.89574643772099E-4</v>
      </c>
      <c r="O96" s="905">
        <v>3.1165971501767899E-2</v>
      </c>
      <c r="P96" s="905">
        <v>1.0883741610383E-2</v>
      </c>
      <c r="Q96" s="905">
        <v>4.4070631576718696E-3</v>
      </c>
      <c r="R96" s="905">
        <v>1.5339501598526401E-3</v>
      </c>
      <c r="S96" s="905">
        <v>4.0174885138997703E-2</v>
      </c>
      <c r="T96" s="905">
        <v>9.0819588829370607E-2</v>
      </c>
      <c r="U96" s="905">
        <v>0.34720840126188302</v>
      </c>
      <c r="V96" s="905">
        <v>4.1392305900785503E-5</v>
      </c>
      <c r="W96" s="905">
        <v>1.1443755160805399E-4</v>
      </c>
      <c r="X96" s="905">
        <v>4.8696830471512401E-4</v>
      </c>
      <c r="Y96" s="905">
        <v>2.4348415235756201E-4</v>
      </c>
      <c r="Z96" s="905">
        <v>2.4348415235756201E-4</v>
      </c>
      <c r="AA96" s="905">
        <v>7.3045245707268496E-4</v>
      </c>
      <c r="AB96" s="882"/>
    </row>
    <row r="97" spans="1:28">
      <c r="A97" s="899" t="s">
        <v>3893</v>
      </c>
      <c r="B97" s="900">
        <v>0</v>
      </c>
      <c r="C97" s="901">
        <v>35.137</v>
      </c>
      <c r="D97" s="901">
        <v>0</v>
      </c>
      <c r="E97" s="901">
        <v>0</v>
      </c>
      <c r="F97" s="902">
        <v>0</v>
      </c>
      <c r="G97" s="903">
        <v>0</v>
      </c>
      <c r="H97" s="903">
        <v>0</v>
      </c>
      <c r="I97" s="903">
        <v>0</v>
      </c>
      <c r="J97" s="903">
        <v>0</v>
      </c>
      <c r="K97" s="903">
        <v>35</v>
      </c>
      <c r="L97" s="904">
        <v>0.11671359911922299</v>
      </c>
      <c r="M97" s="905">
        <v>9.3000359933094797E-3</v>
      </c>
      <c r="N97" s="905">
        <v>6.6693485210984297E-4</v>
      </c>
      <c r="O97" s="905">
        <v>3.7792974952891099E-2</v>
      </c>
      <c r="P97" s="905">
        <v>1.44873070652749E-2</v>
      </c>
      <c r="Q97" s="905">
        <v>7.7809066079481699E-3</v>
      </c>
      <c r="R97" s="905">
        <v>1.77849293895958E-3</v>
      </c>
      <c r="S97" s="905">
        <v>5.0390633270521498E-2</v>
      </c>
      <c r="T97" s="905">
        <v>0.14116787702991701</v>
      </c>
      <c r="U97" s="905">
        <v>0.43017297961084899</v>
      </c>
      <c r="V97" s="905">
        <v>8.1514259702314198E-5</v>
      </c>
      <c r="W97" s="905">
        <v>2.2601681099278001E-4</v>
      </c>
      <c r="X97" s="905">
        <v>1.85259681141623E-3</v>
      </c>
      <c r="Y97" s="905">
        <v>7.4103872456649205E-4</v>
      </c>
      <c r="Z97" s="905">
        <v>3.7051936228324603E-4</v>
      </c>
      <c r="AA97" s="905">
        <v>1.0485697952615899E-3</v>
      </c>
      <c r="AB97" s="882"/>
    </row>
    <row r="98" spans="1:28">
      <c r="A98" s="899" t="s">
        <v>3894</v>
      </c>
      <c r="B98" s="900">
        <v>0</v>
      </c>
      <c r="C98" s="901">
        <v>3.8803800000000002</v>
      </c>
      <c r="D98" s="901">
        <v>0</v>
      </c>
      <c r="E98" s="901">
        <v>520.57000000000005</v>
      </c>
      <c r="F98" s="902">
        <v>0</v>
      </c>
      <c r="G98" s="903">
        <v>0</v>
      </c>
      <c r="H98" s="903">
        <v>0</v>
      </c>
      <c r="I98" s="903">
        <v>0</v>
      </c>
      <c r="J98" s="903">
        <v>0</v>
      </c>
      <c r="K98" s="903">
        <v>0</v>
      </c>
      <c r="L98" s="904">
        <v>0</v>
      </c>
      <c r="M98" s="905">
        <v>0</v>
      </c>
      <c r="N98" s="905">
        <v>0</v>
      </c>
      <c r="O98" s="905">
        <v>0</v>
      </c>
      <c r="P98" s="905">
        <v>0</v>
      </c>
      <c r="Q98" s="905">
        <v>0</v>
      </c>
      <c r="R98" s="905">
        <v>0</v>
      </c>
      <c r="S98" s="905">
        <v>0</v>
      </c>
      <c r="T98" s="905">
        <v>0</v>
      </c>
      <c r="U98" s="905">
        <v>0</v>
      </c>
      <c r="V98" s="905">
        <v>0</v>
      </c>
      <c r="W98" s="905">
        <v>0</v>
      </c>
      <c r="X98" s="905">
        <v>0</v>
      </c>
      <c r="Y98" s="905">
        <v>0</v>
      </c>
      <c r="Z98" s="905">
        <v>0</v>
      </c>
      <c r="AA98" s="905">
        <v>0</v>
      </c>
      <c r="AB98" s="882"/>
    </row>
    <row r="99" spans="1:28">
      <c r="A99" s="899" t="s">
        <v>3895</v>
      </c>
      <c r="B99" s="900">
        <v>0</v>
      </c>
      <c r="C99" s="901">
        <v>74.098380000000006</v>
      </c>
      <c r="D99" s="901">
        <v>4</v>
      </c>
      <c r="E99" s="901">
        <v>1E-3</v>
      </c>
      <c r="F99" s="902">
        <v>0</v>
      </c>
      <c r="G99" s="903">
        <v>0</v>
      </c>
      <c r="H99" s="903">
        <v>0</v>
      </c>
      <c r="I99" s="903">
        <v>0</v>
      </c>
      <c r="J99" s="903">
        <v>0</v>
      </c>
      <c r="K99" s="903">
        <v>70</v>
      </c>
      <c r="L99" s="904">
        <v>0.24306070165780899</v>
      </c>
      <c r="M99" s="905">
        <v>1.8600071986619001E-2</v>
      </c>
      <c r="N99" s="905">
        <v>9.6335034193643996E-4</v>
      </c>
      <c r="O99" s="905">
        <v>2.89005102580932E-2</v>
      </c>
      <c r="P99" s="905">
        <v>3.4458300692341903E-2</v>
      </c>
      <c r="Q99" s="905">
        <v>1.07450615062141E-2</v>
      </c>
      <c r="R99" s="905">
        <v>5.3354788168787403E-3</v>
      </c>
      <c r="S99" s="905">
        <v>5.4095826893353897E-2</v>
      </c>
      <c r="T99" s="905">
        <v>0.23935550803497699</v>
      </c>
      <c r="U99" s="905">
        <v>0.59727721200059303</v>
      </c>
      <c r="V99" s="905">
        <v>9.6335034193644002E-5</v>
      </c>
      <c r="W99" s="905">
        <v>2.5936355359827202E-4</v>
      </c>
      <c r="X99" s="905">
        <v>2.9641548982659699E-3</v>
      </c>
      <c r="Y99" s="905">
        <v>1.48207744913298E-3</v>
      </c>
      <c r="Z99" s="905">
        <v>4.4462323473989504E-3</v>
      </c>
      <c r="AA99" s="905">
        <v>2.5491732125087299E-3</v>
      </c>
      <c r="AB99" s="882"/>
    </row>
    <row r="100" spans="1:28">
      <c r="A100" s="899" t="s">
        <v>3896</v>
      </c>
      <c r="B100" s="900">
        <v>0</v>
      </c>
      <c r="C100" s="901">
        <v>4.2286999999999999</v>
      </c>
      <c r="D100" s="901">
        <v>0</v>
      </c>
      <c r="E100" s="901">
        <v>0.51700000000000002</v>
      </c>
      <c r="F100" s="902">
        <v>0</v>
      </c>
      <c r="G100" s="903">
        <v>0</v>
      </c>
      <c r="H100" s="903">
        <v>0</v>
      </c>
      <c r="I100" s="903">
        <v>0</v>
      </c>
      <c r="J100" s="903">
        <v>0</v>
      </c>
      <c r="K100" s="903">
        <v>4</v>
      </c>
      <c r="L100" s="904">
        <v>1.36774576019987E-2</v>
      </c>
      <c r="M100" s="905">
        <v>9.4006055345006404E-4</v>
      </c>
      <c r="N100" s="905">
        <v>7.6221125955410599E-5</v>
      </c>
      <c r="O100" s="905">
        <v>1.6091126590586701E-3</v>
      </c>
      <c r="P100" s="905">
        <v>1.9648112468505898E-3</v>
      </c>
      <c r="Q100" s="905">
        <v>6.73286612606127E-4</v>
      </c>
      <c r="R100" s="905">
        <v>1.77849293895958E-4</v>
      </c>
      <c r="S100" s="905">
        <v>4.1074717875971296E-3</v>
      </c>
      <c r="T100" s="905">
        <v>1.3381042112172101E-2</v>
      </c>
      <c r="U100" s="905">
        <v>4.0143126336516302E-2</v>
      </c>
      <c r="V100" s="905">
        <v>9.3159153945501892E-6</v>
      </c>
      <c r="W100" s="905">
        <v>3.30291545806779E-5</v>
      </c>
      <c r="X100" s="905">
        <v>6.3517604962842202E-4</v>
      </c>
      <c r="Y100" s="905">
        <v>2.9641548982659699E-4</v>
      </c>
      <c r="Z100" s="905">
        <v>1.69380279900913E-4</v>
      </c>
      <c r="AA100" s="905">
        <v>1.3211661832271201E-4</v>
      </c>
      <c r="AB100" s="882"/>
    </row>
    <row r="101" spans="1:28">
      <c r="A101" s="899" t="s">
        <v>3897</v>
      </c>
      <c r="B101" s="900">
        <v>0</v>
      </c>
      <c r="C101" s="901">
        <v>256.70600000000002</v>
      </c>
      <c r="D101" s="901">
        <v>0</v>
      </c>
      <c r="E101" s="901">
        <v>214.1</v>
      </c>
      <c r="F101" s="902">
        <v>0</v>
      </c>
      <c r="G101" s="903">
        <v>0</v>
      </c>
      <c r="H101" s="903">
        <v>0</v>
      </c>
      <c r="I101" s="903">
        <v>0</v>
      </c>
      <c r="J101" s="903">
        <v>0</v>
      </c>
      <c r="K101" s="903">
        <v>43</v>
      </c>
      <c r="L101" s="904">
        <v>0.14748787872371999</v>
      </c>
      <c r="M101" s="905">
        <v>1.0242213800258301E-2</v>
      </c>
      <c r="N101" s="905">
        <v>8.6489805424403495E-4</v>
      </c>
      <c r="O101" s="905">
        <v>3.9603226694332097E-2</v>
      </c>
      <c r="P101" s="905">
        <v>2.1349325654760599E-2</v>
      </c>
      <c r="Q101" s="905">
        <v>6.6460587326120603E-3</v>
      </c>
      <c r="R101" s="905">
        <v>2.5491732125087299E-3</v>
      </c>
      <c r="S101" s="905">
        <v>7.37439393618598E-2</v>
      </c>
      <c r="T101" s="905">
        <v>0.15203997374605699</v>
      </c>
      <c r="U101" s="905">
        <v>0.58266816285913903</v>
      </c>
      <c r="V101" s="905">
        <v>4.0968855201033197E-5</v>
      </c>
      <c r="W101" s="905">
        <v>1.95740085960492E-4</v>
      </c>
      <c r="X101" s="905">
        <v>1.3656285067011099E-3</v>
      </c>
      <c r="Y101" s="905">
        <v>9.1041900446740495E-4</v>
      </c>
      <c r="Z101" s="905">
        <v>9.1041900446740495E-4</v>
      </c>
      <c r="AA101" s="905">
        <v>1.32465965150007E-3</v>
      </c>
      <c r="AB101" s="882"/>
    </row>
    <row r="102" spans="1:28">
      <c r="A102" s="899" t="s">
        <v>3898</v>
      </c>
      <c r="B102" s="900">
        <v>0</v>
      </c>
      <c r="C102" s="901">
        <v>1E-3</v>
      </c>
      <c r="D102" s="901">
        <v>0</v>
      </c>
      <c r="E102" s="901">
        <v>0</v>
      </c>
      <c r="F102" s="902">
        <v>0</v>
      </c>
      <c r="G102" s="903">
        <v>0</v>
      </c>
      <c r="H102" s="903">
        <v>0</v>
      </c>
      <c r="I102" s="903">
        <v>0</v>
      </c>
      <c r="J102" s="903">
        <v>0</v>
      </c>
      <c r="K102" s="903">
        <v>0</v>
      </c>
      <c r="L102" s="904">
        <v>0</v>
      </c>
      <c r="M102" s="905">
        <v>0</v>
      </c>
      <c r="N102" s="905">
        <v>0</v>
      </c>
      <c r="O102" s="905">
        <v>0</v>
      </c>
      <c r="P102" s="905">
        <v>0</v>
      </c>
      <c r="Q102" s="905">
        <v>0</v>
      </c>
      <c r="R102" s="905">
        <v>0</v>
      </c>
      <c r="S102" s="905">
        <v>0</v>
      </c>
      <c r="T102" s="905">
        <v>0</v>
      </c>
      <c r="U102" s="905">
        <v>0</v>
      </c>
      <c r="V102" s="905">
        <v>0</v>
      </c>
      <c r="W102" s="905">
        <v>0</v>
      </c>
      <c r="X102" s="905">
        <v>0</v>
      </c>
      <c r="Y102" s="905">
        <v>0</v>
      </c>
      <c r="Z102" s="905">
        <v>0</v>
      </c>
      <c r="AA102" s="905">
        <v>0</v>
      </c>
      <c r="AB102" s="882"/>
    </row>
    <row r="103" spans="1:28">
      <c r="A103" s="899" t="s">
        <v>3899</v>
      </c>
      <c r="B103" s="900">
        <v>0</v>
      </c>
      <c r="C103" s="901">
        <v>86.364999999999995</v>
      </c>
      <c r="D103" s="901">
        <v>0</v>
      </c>
      <c r="E103" s="901">
        <v>0</v>
      </c>
      <c r="F103" s="902">
        <v>0</v>
      </c>
      <c r="G103" s="903">
        <v>0</v>
      </c>
      <c r="H103" s="903">
        <v>0</v>
      </c>
      <c r="I103" s="903">
        <v>0</v>
      </c>
      <c r="J103" s="903">
        <v>0</v>
      </c>
      <c r="K103" s="903">
        <v>86</v>
      </c>
      <c r="L103" s="904">
        <v>0.29588617645190701</v>
      </c>
      <c r="M103" s="905">
        <v>1.6751709682200199E-2</v>
      </c>
      <c r="N103" s="905">
        <v>5.8266816285913901E-3</v>
      </c>
      <c r="O103" s="905">
        <v>3.6416760178696203E-2</v>
      </c>
      <c r="P103" s="905">
        <v>3.0681120450551599E-2</v>
      </c>
      <c r="Q103" s="905">
        <v>2.6311109229107999E-2</v>
      </c>
      <c r="R103" s="905">
        <v>2.4581313120619901E-3</v>
      </c>
      <c r="S103" s="905">
        <v>0.15659206876839399</v>
      </c>
      <c r="T103" s="905">
        <v>0.20393385700069899</v>
      </c>
      <c r="U103" s="905">
        <v>1.21085727594165</v>
      </c>
      <c r="V103" s="905">
        <v>6.3729330312718298E-5</v>
      </c>
      <c r="W103" s="905">
        <v>3.64167601786962E-5</v>
      </c>
      <c r="X103" s="905">
        <v>0</v>
      </c>
      <c r="Y103" s="905">
        <v>0</v>
      </c>
      <c r="Z103" s="905">
        <v>0</v>
      </c>
      <c r="AA103" s="905">
        <v>1.7662128686667701E-3</v>
      </c>
      <c r="AB103" s="882"/>
    </row>
    <row r="104" spans="1:28">
      <c r="A104" s="899" t="s">
        <v>3900</v>
      </c>
      <c r="B104" s="900">
        <v>0</v>
      </c>
      <c r="C104" s="901">
        <v>0</v>
      </c>
      <c r="D104" s="901">
        <v>-19</v>
      </c>
      <c r="E104" s="901">
        <v>0</v>
      </c>
      <c r="F104" s="902">
        <v>0</v>
      </c>
      <c r="G104" s="903">
        <v>0</v>
      </c>
      <c r="H104" s="903">
        <v>0</v>
      </c>
      <c r="I104" s="903">
        <v>0</v>
      </c>
      <c r="J104" s="903">
        <v>0</v>
      </c>
      <c r="K104" s="903">
        <v>19</v>
      </c>
      <c r="L104" s="904">
        <v>6.3962228197582099E-2</v>
      </c>
      <c r="M104" s="905">
        <v>6.8990705257140402E-3</v>
      </c>
      <c r="N104" s="905">
        <v>1.4683153013910399E-3</v>
      </c>
      <c r="O104" s="905">
        <v>5.2296161419406698E-2</v>
      </c>
      <c r="P104" s="905">
        <v>2.4538968050644701E-3</v>
      </c>
      <c r="Q104" s="905">
        <v>6.6979314433317097E-3</v>
      </c>
      <c r="R104" s="905">
        <v>1.0660371366263701E-3</v>
      </c>
      <c r="S104" s="905">
        <v>3.9825538311702102E-2</v>
      </c>
      <c r="T104" s="905">
        <v>9.1719421566344106E-2</v>
      </c>
      <c r="U104" s="905">
        <v>0.18907073743939401</v>
      </c>
      <c r="V104" s="905">
        <v>3.8216425652643403E-5</v>
      </c>
      <c r="W104" s="905">
        <v>8.64898054244035E-5</v>
      </c>
      <c r="X104" s="905">
        <v>2.413668988588E-3</v>
      </c>
      <c r="Y104" s="905">
        <v>1.206834494294E-3</v>
      </c>
      <c r="Z104" s="905">
        <v>1.206834494294E-3</v>
      </c>
      <c r="AA104" s="905">
        <v>9.7351315873049496E-4</v>
      </c>
      <c r="AB104" s="882"/>
    </row>
    <row r="105" spans="1:28">
      <c r="A105" s="899" t="s">
        <v>3901</v>
      </c>
      <c r="B105" s="900">
        <v>8090.7104099999997</v>
      </c>
      <c r="C105" s="901">
        <v>9.8218700000000005</v>
      </c>
      <c r="D105" s="901">
        <v>1226</v>
      </c>
      <c r="E105" s="901">
        <v>0</v>
      </c>
      <c r="F105" s="902">
        <v>0</v>
      </c>
      <c r="G105" s="903">
        <v>966</v>
      </c>
      <c r="H105" s="903">
        <v>2458.0500000000002</v>
      </c>
      <c r="I105" s="903">
        <v>372</v>
      </c>
      <c r="J105" s="903">
        <v>0</v>
      </c>
      <c r="K105" s="903">
        <v>3077</v>
      </c>
      <c r="L105" s="904">
        <v>10.9448455463573</v>
      </c>
      <c r="M105" s="905">
        <v>0.81760602146895101</v>
      </c>
      <c r="N105" s="905">
        <v>0.15961233088437701</v>
      </c>
      <c r="O105" s="905">
        <v>4.7557959814528603</v>
      </c>
      <c r="P105" s="905">
        <v>1.2703838580593301</v>
      </c>
      <c r="Q105" s="905">
        <v>0.57330143338061901</v>
      </c>
      <c r="R105" s="905">
        <v>0.22801761554910999</v>
      </c>
      <c r="S105" s="905">
        <v>7.4594334229637296</v>
      </c>
      <c r="T105" s="905">
        <v>12.6386906904364</v>
      </c>
      <c r="U105" s="905">
        <v>38.0137939065444</v>
      </c>
      <c r="V105" s="905">
        <v>6.8405284664732899E-3</v>
      </c>
      <c r="W105" s="905">
        <v>2.14988037517732E-2</v>
      </c>
      <c r="X105" s="905">
        <v>6.5147890156888502E-2</v>
      </c>
      <c r="Y105" s="905">
        <v>3.2573945078444203E-2</v>
      </c>
      <c r="Z105" s="905">
        <v>3.2573945078444203E-2</v>
      </c>
      <c r="AA105" s="905">
        <v>0.114660286676124</v>
      </c>
      <c r="AB105" s="882"/>
    </row>
    <row r="106" spans="1:28">
      <c r="A106" s="899" t="s">
        <v>3902</v>
      </c>
      <c r="B106" s="900">
        <v>1966.44</v>
      </c>
      <c r="C106" s="901">
        <v>3.05579</v>
      </c>
      <c r="D106" s="901">
        <v>0</v>
      </c>
      <c r="E106" s="901">
        <v>0</v>
      </c>
      <c r="F106" s="902">
        <v>0</v>
      </c>
      <c r="G106" s="903">
        <v>0</v>
      </c>
      <c r="H106" s="903">
        <v>0</v>
      </c>
      <c r="I106" s="903">
        <v>0</v>
      </c>
      <c r="J106" s="903">
        <v>0</v>
      </c>
      <c r="K106" s="903">
        <v>1969</v>
      </c>
      <c r="L106" s="904">
        <v>7.4831254896148698</v>
      </c>
      <c r="M106" s="905">
        <v>0.45440706315767199</v>
      </c>
      <c r="N106" s="905">
        <v>0.10005293133746899</v>
      </c>
      <c r="O106" s="905">
        <v>1.33403908449959</v>
      </c>
      <c r="P106" s="905">
        <v>1.0693157036692</v>
      </c>
      <c r="Q106" s="905">
        <v>0.25013232834367299</v>
      </c>
      <c r="R106" s="905">
        <v>9.3799623128877199E-2</v>
      </c>
      <c r="S106" s="905">
        <v>2.5430120048273399</v>
      </c>
      <c r="T106" s="905">
        <v>7.5665029323960997</v>
      </c>
      <c r="U106" s="905">
        <v>17.967838919353799</v>
      </c>
      <c r="V106" s="905">
        <v>2.50132328343673E-3</v>
      </c>
      <c r="W106" s="905">
        <v>1.2923503631089701E-2</v>
      </c>
      <c r="X106" s="905">
        <v>0.18759924625775401</v>
      </c>
      <c r="Y106" s="905">
        <v>0.10422180347653</v>
      </c>
      <c r="Z106" s="905">
        <v>2.08443606953061E-2</v>
      </c>
      <c r="AA106" s="905">
        <v>6.3366856513730405E-2</v>
      </c>
      <c r="AB106" s="882"/>
    </row>
    <row r="107" spans="1:28">
      <c r="A107" s="899" t="s">
        <v>3903</v>
      </c>
      <c r="B107" s="900">
        <v>491.61</v>
      </c>
      <c r="C107" s="901">
        <v>67.06</v>
      </c>
      <c r="D107" s="901">
        <v>0</v>
      </c>
      <c r="E107" s="901">
        <v>0</v>
      </c>
      <c r="F107" s="902">
        <v>559</v>
      </c>
      <c r="G107" s="903">
        <v>0</v>
      </c>
      <c r="H107" s="903">
        <v>0</v>
      </c>
      <c r="I107" s="903">
        <v>0</v>
      </c>
      <c r="J107" s="903">
        <v>0</v>
      </c>
      <c r="K107" s="903">
        <v>0</v>
      </c>
      <c r="L107" s="904">
        <v>0</v>
      </c>
      <c r="M107" s="905">
        <v>0</v>
      </c>
      <c r="N107" s="905">
        <v>0</v>
      </c>
      <c r="O107" s="905">
        <v>0</v>
      </c>
      <c r="P107" s="905">
        <v>0</v>
      </c>
      <c r="Q107" s="905">
        <v>0</v>
      </c>
      <c r="R107" s="905">
        <v>0</v>
      </c>
      <c r="S107" s="905">
        <v>0</v>
      </c>
      <c r="T107" s="905">
        <v>0</v>
      </c>
      <c r="U107" s="905">
        <v>0</v>
      </c>
      <c r="V107" s="905">
        <v>0</v>
      </c>
      <c r="W107" s="905">
        <v>0</v>
      </c>
      <c r="X107" s="905">
        <v>0</v>
      </c>
      <c r="Y107" s="905">
        <v>0</v>
      </c>
      <c r="Z107" s="905">
        <v>0</v>
      </c>
      <c r="AA107" s="905">
        <v>0</v>
      </c>
      <c r="AB107" s="882"/>
    </row>
    <row r="108" spans="1:28">
      <c r="A108" s="894"/>
      <c r="B108" s="895"/>
      <c r="C108" s="896"/>
      <c r="D108" s="896"/>
      <c r="E108" s="896"/>
      <c r="F108" s="895"/>
      <c r="G108" s="896"/>
      <c r="H108" s="896"/>
      <c r="I108" s="896"/>
      <c r="J108" s="896"/>
      <c r="K108" s="896"/>
      <c r="L108" s="897"/>
      <c r="M108" s="898"/>
      <c r="N108" s="898"/>
      <c r="O108" s="898"/>
      <c r="P108" s="898"/>
      <c r="Q108" s="898"/>
      <c r="R108" s="898"/>
      <c r="S108" s="898"/>
      <c r="T108" s="898"/>
      <c r="U108" s="898"/>
      <c r="V108" s="898"/>
      <c r="W108" s="898"/>
      <c r="X108" s="898"/>
      <c r="Y108" s="898"/>
      <c r="Z108" s="898"/>
      <c r="AA108" s="898"/>
      <c r="AB108" s="882"/>
    </row>
    <row r="109" spans="1:28">
      <c r="A109" s="887" t="s">
        <v>3904</v>
      </c>
      <c r="B109" s="888">
        <v>0</v>
      </c>
      <c r="C109" s="889">
        <v>345</v>
      </c>
      <c r="D109" s="889">
        <v>0</v>
      </c>
      <c r="E109" s="889">
        <v>1</v>
      </c>
      <c r="F109" s="890">
        <v>0</v>
      </c>
      <c r="G109" s="891">
        <v>0</v>
      </c>
      <c r="H109" s="891">
        <v>0</v>
      </c>
      <c r="I109" s="891">
        <v>0</v>
      </c>
      <c r="J109" s="891">
        <v>0</v>
      </c>
      <c r="K109" s="891">
        <v>342</v>
      </c>
      <c r="L109" s="892">
        <v>1.82346276809722</v>
      </c>
      <c r="M109" s="893">
        <v>4.4746162478033501E-2</v>
      </c>
      <c r="N109" s="893">
        <v>0.161426351337046</v>
      </c>
      <c r="O109" s="893">
        <v>0.31316614088204803</v>
      </c>
      <c r="P109" s="893">
        <v>3.6730579492282603E-2</v>
      </c>
      <c r="Q109" s="893">
        <v>2.21587304948021E-2</v>
      </c>
      <c r="R109" s="893">
        <v>1.14398805869027E-2</v>
      </c>
      <c r="S109" s="893">
        <v>0.59773983189007196</v>
      </c>
      <c r="T109" s="893">
        <v>1.18377485126294</v>
      </c>
      <c r="U109" s="893">
        <v>1.69005504859097</v>
      </c>
      <c r="V109" s="893">
        <v>9.0522326438144396E-4</v>
      </c>
      <c r="W109" s="893">
        <v>1.14398170692977E-3</v>
      </c>
      <c r="X109" s="893">
        <v>1.1178039846710799E-2</v>
      </c>
      <c r="Y109" s="893">
        <v>4.45893586839152E-3</v>
      </c>
      <c r="Z109" s="893">
        <v>2.74523088649404E-3</v>
      </c>
      <c r="AA109" s="893">
        <v>1.07986216679723E-2</v>
      </c>
      <c r="AB109" s="882"/>
    </row>
    <row r="110" spans="1:28">
      <c r="A110" s="899" t="s">
        <v>3905</v>
      </c>
      <c r="B110" s="900">
        <v>0</v>
      </c>
      <c r="C110" s="901">
        <v>5.7233999999999998</v>
      </c>
      <c r="D110" s="901">
        <v>1</v>
      </c>
      <c r="E110" s="901">
        <v>2E-3</v>
      </c>
      <c r="F110" s="902">
        <v>0</v>
      </c>
      <c r="G110" s="903">
        <v>0</v>
      </c>
      <c r="H110" s="903">
        <v>0</v>
      </c>
      <c r="I110" s="903">
        <v>0</v>
      </c>
      <c r="J110" s="903">
        <v>0</v>
      </c>
      <c r="K110" s="903">
        <v>5</v>
      </c>
      <c r="L110" s="904">
        <v>1.29152463424446E-2</v>
      </c>
      <c r="M110" s="905">
        <v>4.25567953251043E-4</v>
      </c>
      <c r="N110" s="905">
        <v>1.11579259384726E-3</v>
      </c>
      <c r="O110" s="905">
        <v>5.39899642184159E-3</v>
      </c>
      <c r="P110" s="905">
        <v>1.7149753339967401E-4</v>
      </c>
      <c r="Q110" s="905">
        <v>2.4136689885879999E-4</v>
      </c>
      <c r="R110" s="905">
        <v>8.2572886451694893E-5</v>
      </c>
      <c r="S110" s="905">
        <v>6.0129999364824001E-3</v>
      </c>
      <c r="T110" s="905">
        <v>1.0162816794054799E-2</v>
      </c>
      <c r="U110" s="905">
        <v>1.5667675890834398E-2</v>
      </c>
      <c r="V110" s="905">
        <v>1.6091126590586699E-5</v>
      </c>
      <c r="W110" s="905">
        <v>3.8110562977705302E-6</v>
      </c>
      <c r="X110" s="905">
        <v>2.1172534987614102E-5</v>
      </c>
      <c r="Y110" s="905">
        <v>0</v>
      </c>
      <c r="Z110" s="905">
        <v>0</v>
      </c>
      <c r="AA110" s="905">
        <v>7.13514429082594E-5</v>
      </c>
      <c r="AB110" s="882"/>
    </row>
    <row r="111" spans="1:28">
      <c r="A111" s="899" t="s">
        <v>3906</v>
      </c>
      <c r="B111" s="900">
        <v>0</v>
      </c>
      <c r="C111" s="901">
        <v>13.43468</v>
      </c>
      <c r="D111" s="901">
        <v>0</v>
      </c>
      <c r="E111" s="901">
        <v>1E-3</v>
      </c>
      <c r="F111" s="902">
        <v>0</v>
      </c>
      <c r="G111" s="903">
        <v>0</v>
      </c>
      <c r="H111" s="903">
        <v>0</v>
      </c>
      <c r="I111" s="903">
        <v>0</v>
      </c>
      <c r="J111" s="903">
        <v>0</v>
      </c>
      <c r="K111" s="903">
        <v>13</v>
      </c>
      <c r="L111" s="904">
        <v>2.4648006605830899E-2</v>
      </c>
      <c r="M111" s="905">
        <v>7.1838411212974502E-4</v>
      </c>
      <c r="N111" s="905">
        <v>1.9322055429696599E-3</v>
      </c>
      <c r="O111" s="905">
        <v>1.6101712858080501E-3</v>
      </c>
      <c r="P111" s="905">
        <v>9.9913192606550802E-4</v>
      </c>
      <c r="Q111" s="905">
        <v>1.8578899451631299E-4</v>
      </c>
      <c r="R111" s="905">
        <v>2.3533272638732999E-4</v>
      </c>
      <c r="S111" s="905">
        <v>1.06106159090428E-2</v>
      </c>
      <c r="T111" s="905">
        <v>2.2170820012280101E-2</v>
      </c>
      <c r="U111" s="905">
        <v>2.4069996400669098E-2</v>
      </c>
      <c r="V111" s="905">
        <v>6.6058309161355899E-6</v>
      </c>
      <c r="W111" s="905">
        <v>2.3946137070991501E-5</v>
      </c>
      <c r="X111" s="905">
        <v>4.1286443225847399E-5</v>
      </c>
      <c r="Y111" s="905">
        <v>0</v>
      </c>
      <c r="Z111" s="905">
        <v>0</v>
      </c>
      <c r="AA111" s="905">
        <v>2.2748830217441901E-4</v>
      </c>
      <c r="AB111" s="882"/>
    </row>
    <row r="112" spans="1:28">
      <c r="A112" s="899" t="s">
        <v>3907</v>
      </c>
      <c r="B112" s="900">
        <v>0</v>
      </c>
      <c r="C112" s="901">
        <v>0.24</v>
      </c>
      <c r="D112" s="901">
        <v>0</v>
      </c>
      <c r="E112" s="901">
        <v>0</v>
      </c>
      <c r="F112" s="902">
        <v>0</v>
      </c>
      <c r="G112" s="903">
        <v>0</v>
      </c>
      <c r="H112" s="903">
        <v>0</v>
      </c>
      <c r="I112" s="903">
        <v>0</v>
      </c>
      <c r="J112" s="903">
        <v>0</v>
      </c>
      <c r="K112" s="903">
        <v>0</v>
      </c>
      <c r="L112" s="904">
        <v>0</v>
      </c>
      <c r="M112" s="905">
        <v>0</v>
      </c>
      <c r="N112" s="905">
        <v>0</v>
      </c>
      <c r="O112" s="905">
        <v>0</v>
      </c>
      <c r="P112" s="905">
        <v>0</v>
      </c>
      <c r="Q112" s="905">
        <v>0</v>
      </c>
      <c r="R112" s="905">
        <v>0</v>
      </c>
      <c r="S112" s="905">
        <v>0</v>
      </c>
      <c r="T112" s="905">
        <v>0</v>
      </c>
      <c r="U112" s="905">
        <v>0</v>
      </c>
      <c r="V112" s="905">
        <v>0</v>
      </c>
      <c r="W112" s="905">
        <v>0</v>
      </c>
      <c r="X112" s="905">
        <v>0</v>
      </c>
      <c r="Y112" s="905">
        <v>0</v>
      </c>
      <c r="Z112" s="905">
        <v>0</v>
      </c>
      <c r="AA112" s="905">
        <v>0</v>
      </c>
      <c r="AB112" s="882"/>
    </row>
    <row r="113" spans="1:28">
      <c r="A113" s="899" t="s">
        <v>3908</v>
      </c>
      <c r="B113" s="900">
        <v>0</v>
      </c>
      <c r="C113" s="901">
        <v>7.0000000000000001E-3</v>
      </c>
      <c r="D113" s="901">
        <v>0</v>
      </c>
      <c r="E113" s="901">
        <v>0</v>
      </c>
      <c r="F113" s="902">
        <v>0</v>
      </c>
      <c r="G113" s="903">
        <v>0</v>
      </c>
      <c r="H113" s="903">
        <v>0</v>
      </c>
      <c r="I113" s="903">
        <v>0</v>
      </c>
      <c r="J113" s="903">
        <v>0</v>
      </c>
      <c r="K113" s="903">
        <v>0</v>
      </c>
      <c r="L113" s="904">
        <v>0</v>
      </c>
      <c r="M113" s="905">
        <v>0</v>
      </c>
      <c r="N113" s="905">
        <v>0</v>
      </c>
      <c r="O113" s="905">
        <v>0</v>
      </c>
      <c r="P113" s="905">
        <v>0</v>
      </c>
      <c r="Q113" s="905">
        <v>0</v>
      </c>
      <c r="R113" s="905">
        <v>0</v>
      </c>
      <c r="S113" s="905">
        <v>0</v>
      </c>
      <c r="T113" s="905">
        <v>0</v>
      </c>
      <c r="U113" s="905">
        <v>0</v>
      </c>
      <c r="V113" s="905">
        <v>0</v>
      </c>
      <c r="W113" s="905">
        <v>0</v>
      </c>
      <c r="X113" s="905">
        <v>0</v>
      </c>
      <c r="Y113" s="905">
        <v>0</v>
      </c>
      <c r="Z113" s="905">
        <v>0</v>
      </c>
      <c r="AA113" s="905">
        <v>0</v>
      </c>
      <c r="AB113" s="882"/>
    </row>
    <row r="114" spans="1:28">
      <c r="A114" s="899" t="s">
        <v>3909</v>
      </c>
      <c r="B114" s="900">
        <v>0</v>
      </c>
      <c r="C114" s="901">
        <v>6.5496600000000003</v>
      </c>
      <c r="D114" s="901">
        <v>0</v>
      </c>
      <c r="E114" s="901">
        <v>0</v>
      </c>
      <c r="F114" s="902">
        <v>0</v>
      </c>
      <c r="G114" s="903">
        <v>0</v>
      </c>
      <c r="H114" s="903">
        <v>0</v>
      </c>
      <c r="I114" s="903">
        <v>0</v>
      </c>
      <c r="J114" s="903">
        <v>0</v>
      </c>
      <c r="K114" s="903">
        <v>7</v>
      </c>
      <c r="L114" s="904">
        <v>2.2812136097054899E-2</v>
      </c>
      <c r="M114" s="905">
        <v>8.0150748449111804E-4</v>
      </c>
      <c r="N114" s="905">
        <v>1.8496326565179599E-3</v>
      </c>
      <c r="O114" s="905">
        <v>4.3543435455527099E-3</v>
      </c>
      <c r="P114" s="905">
        <v>5.4332959285215197E-4</v>
      </c>
      <c r="Q114" s="905">
        <v>3.8534013677457601E-4</v>
      </c>
      <c r="R114" s="905">
        <v>1.7725646291630499E-4</v>
      </c>
      <c r="S114" s="905">
        <v>4.7396836823272804E-3</v>
      </c>
      <c r="T114" s="905">
        <v>1.9112870784019E-2</v>
      </c>
      <c r="U114" s="905">
        <v>3.9458830005716601E-2</v>
      </c>
      <c r="V114" s="905">
        <v>6.9361224619423703E-6</v>
      </c>
      <c r="W114" s="905">
        <v>2.92858503948678E-5</v>
      </c>
      <c r="X114" s="905">
        <v>1.1560204103237301E-3</v>
      </c>
      <c r="Y114" s="905">
        <v>5.7801020516186396E-4</v>
      </c>
      <c r="Z114" s="905">
        <v>1.15602041032373E-4</v>
      </c>
      <c r="AA114" s="905">
        <v>8.2462789269759302E-5</v>
      </c>
      <c r="AB114" s="882"/>
    </row>
    <row r="115" spans="1:28">
      <c r="A115" s="899" t="s">
        <v>3910</v>
      </c>
      <c r="B115" s="900">
        <v>0</v>
      </c>
      <c r="C115" s="901">
        <v>0.39261000000000001</v>
      </c>
      <c r="D115" s="901">
        <v>0</v>
      </c>
      <c r="E115" s="901">
        <v>0</v>
      </c>
      <c r="F115" s="902">
        <v>0</v>
      </c>
      <c r="G115" s="903">
        <v>0</v>
      </c>
      <c r="H115" s="903">
        <v>0</v>
      </c>
      <c r="I115" s="903">
        <v>0</v>
      </c>
      <c r="J115" s="903">
        <v>0</v>
      </c>
      <c r="K115" s="903">
        <v>0</v>
      </c>
      <c r="L115" s="904">
        <v>0</v>
      </c>
      <c r="M115" s="905">
        <v>0</v>
      </c>
      <c r="N115" s="905">
        <v>0</v>
      </c>
      <c r="O115" s="905">
        <v>0</v>
      </c>
      <c r="P115" s="905">
        <v>0</v>
      </c>
      <c r="Q115" s="905">
        <v>0</v>
      </c>
      <c r="R115" s="905">
        <v>0</v>
      </c>
      <c r="S115" s="905">
        <v>0</v>
      </c>
      <c r="T115" s="905">
        <v>0</v>
      </c>
      <c r="U115" s="905">
        <v>0</v>
      </c>
      <c r="V115" s="905">
        <v>0</v>
      </c>
      <c r="W115" s="905">
        <v>0</v>
      </c>
      <c r="X115" s="905">
        <v>0</v>
      </c>
      <c r="Y115" s="905">
        <v>0</v>
      </c>
      <c r="Z115" s="905">
        <v>0</v>
      </c>
      <c r="AA115" s="905">
        <v>0</v>
      </c>
      <c r="AB115" s="882"/>
    </row>
    <row r="116" spans="1:28">
      <c r="A116" s="899" t="s">
        <v>3911</v>
      </c>
      <c r="B116" s="900">
        <v>0</v>
      </c>
      <c r="C116" s="901">
        <v>3.4152399999999998</v>
      </c>
      <c r="D116" s="901">
        <v>0</v>
      </c>
      <c r="E116" s="901">
        <v>1E-3</v>
      </c>
      <c r="F116" s="902">
        <v>0</v>
      </c>
      <c r="G116" s="903">
        <v>0</v>
      </c>
      <c r="H116" s="903">
        <v>0</v>
      </c>
      <c r="I116" s="903">
        <v>0</v>
      </c>
      <c r="J116" s="903">
        <v>0</v>
      </c>
      <c r="K116" s="903">
        <v>3</v>
      </c>
      <c r="L116" s="904">
        <v>1.04270500307002E-2</v>
      </c>
      <c r="M116" s="905">
        <v>2.1341915267515001E-4</v>
      </c>
      <c r="N116" s="905">
        <v>1.00459444009231E-3</v>
      </c>
      <c r="O116" s="905">
        <v>2.3933433549998902E-3</v>
      </c>
      <c r="P116" s="905">
        <v>7.6221125955410599E-5</v>
      </c>
      <c r="Q116" s="905">
        <v>1.0975842137579101E-4</v>
      </c>
      <c r="R116" s="905">
        <v>3.8110562977705299E-5</v>
      </c>
      <c r="S116" s="905">
        <v>5.7470728970379602E-3</v>
      </c>
      <c r="T116" s="905">
        <v>1.0518515381846699E-2</v>
      </c>
      <c r="U116" s="905">
        <v>9.8782579238212206E-3</v>
      </c>
      <c r="V116" s="905">
        <v>7.6221125955410604E-7</v>
      </c>
      <c r="W116" s="905">
        <v>1.1585611145222399E-5</v>
      </c>
      <c r="X116" s="905">
        <v>0</v>
      </c>
      <c r="Y116" s="905">
        <v>0</v>
      </c>
      <c r="Z116" s="905">
        <v>0</v>
      </c>
      <c r="AA116" s="905">
        <v>6.3568419046812494E-5</v>
      </c>
      <c r="AB116" s="882"/>
    </row>
    <row r="117" spans="1:28">
      <c r="A117" s="899" t="s">
        <v>3912</v>
      </c>
      <c r="B117" s="900">
        <v>0</v>
      </c>
      <c r="C117" s="901">
        <v>0</v>
      </c>
      <c r="D117" s="901">
        <v>0</v>
      </c>
      <c r="E117" s="901">
        <v>0</v>
      </c>
      <c r="F117" s="902">
        <v>0</v>
      </c>
      <c r="G117" s="903">
        <v>0</v>
      </c>
      <c r="H117" s="903">
        <v>0</v>
      </c>
      <c r="I117" s="903">
        <v>0</v>
      </c>
      <c r="J117" s="903">
        <v>0</v>
      </c>
      <c r="K117" s="903">
        <v>0</v>
      </c>
      <c r="L117" s="904">
        <v>0</v>
      </c>
      <c r="M117" s="905">
        <v>0</v>
      </c>
      <c r="N117" s="905">
        <v>0</v>
      </c>
      <c r="O117" s="905">
        <v>0</v>
      </c>
      <c r="P117" s="905">
        <v>0</v>
      </c>
      <c r="Q117" s="905">
        <v>0</v>
      </c>
      <c r="R117" s="905">
        <v>0</v>
      </c>
      <c r="S117" s="905">
        <v>0</v>
      </c>
      <c r="T117" s="905">
        <v>0</v>
      </c>
      <c r="U117" s="905">
        <v>0</v>
      </c>
      <c r="V117" s="905">
        <v>0</v>
      </c>
      <c r="W117" s="905">
        <v>0</v>
      </c>
      <c r="X117" s="905">
        <v>0</v>
      </c>
      <c r="Y117" s="905">
        <v>0</v>
      </c>
      <c r="Z117" s="905">
        <v>0</v>
      </c>
      <c r="AA117" s="905">
        <v>0</v>
      </c>
      <c r="AB117" s="882"/>
    </row>
    <row r="118" spans="1:28">
      <c r="A118" s="899" t="s">
        <v>3913</v>
      </c>
      <c r="B118" s="900">
        <v>0</v>
      </c>
      <c r="C118" s="901">
        <v>8.0939999999999998E-2</v>
      </c>
      <c r="D118" s="901">
        <v>0</v>
      </c>
      <c r="E118" s="901">
        <v>0</v>
      </c>
      <c r="F118" s="902">
        <v>0</v>
      </c>
      <c r="G118" s="903">
        <v>0</v>
      </c>
      <c r="H118" s="903">
        <v>0</v>
      </c>
      <c r="I118" s="903">
        <v>0</v>
      </c>
      <c r="J118" s="903">
        <v>0</v>
      </c>
      <c r="K118" s="903">
        <v>0</v>
      </c>
      <c r="L118" s="904">
        <v>0</v>
      </c>
      <c r="M118" s="905">
        <v>0</v>
      </c>
      <c r="N118" s="905">
        <v>0</v>
      </c>
      <c r="O118" s="905">
        <v>0</v>
      </c>
      <c r="P118" s="905">
        <v>0</v>
      </c>
      <c r="Q118" s="905">
        <v>0</v>
      </c>
      <c r="R118" s="905">
        <v>0</v>
      </c>
      <c r="S118" s="905">
        <v>0</v>
      </c>
      <c r="T118" s="905">
        <v>0</v>
      </c>
      <c r="U118" s="905">
        <v>0</v>
      </c>
      <c r="V118" s="905">
        <v>0</v>
      </c>
      <c r="W118" s="905">
        <v>0</v>
      </c>
      <c r="X118" s="905">
        <v>0</v>
      </c>
      <c r="Y118" s="905">
        <v>0</v>
      </c>
      <c r="Z118" s="905">
        <v>0</v>
      </c>
      <c r="AA118" s="905">
        <v>0</v>
      </c>
      <c r="AB118" s="882"/>
    </row>
    <row r="119" spans="1:28">
      <c r="A119" s="899" t="s">
        <v>3914</v>
      </c>
      <c r="B119" s="900">
        <v>0</v>
      </c>
      <c r="C119" s="901">
        <v>92.208519999999993</v>
      </c>
      <c r="D119" s="901">
        <v>0</v>
      </c>
      <c r="E119" s="901">
        <v>0.497</v>
      </c>
      <c r="F119" s="902">
        <v>0</v>
      </c>
      <c r="G119" s="903">
        <v>0</v>
      </c>
      <c r="H119" s="903">
        <v>0</v>
      </c>
      <c r="I119" s="903">
        <v>0</v>
      </c>
      <c r="J119" s="903">
        <v>0</v>
      </c>
      <c r="K119" s="903">
        <v>92</v>
      </c>
      <c r="L119" s="904">
        <v>0.305475217547797</v>
      </c>
      <c r="M119" s="905">
        <v>5.3469119857720597E-3</v>
      </c>
      <c r="N119" s="905">
        <v>2.9539497364019399E-2</v>
      </c>
      <c r="O119" s="905">
        <v>2.0160487815206098E-2</v>
      </c>
      <c r="P119" s="905">
        <v>2.7611102877347499E-3</v>
      </c>
      <c r="Q119" s="905">
        <v>3.5061717939488899E-3</v>
      </c>
      <c r="R119" s="905">
        <v>1.6216044547013599E-3</v>
      </c>
      <c r="S119" s="905">
        <v>7.9765408312337194E-2</v>
      </c>
      <c r="T119" s="905">
        <v>0.145506129448879</v>
      </c>
      <c r="U119" s="905">
        <v>0.19853697783235599</v>
      </c>
      <c r="V119" s="905">
        <v>6.5740721136541694E-5</v>
      </c>
      <c r="W119" s="905">
        <v>2.5419745506129399E-4</v>
      </c>
      <c r="X119" s="905">
        <v>8.7654294848722204E-4</v>
      </c>
      <c r="Y119" s="905">
        <v>4.3827147424361102E-4</v>
      </c>
      <c r="Z119" s="905">
        <v>8.7654294848722204E-4</v>
      </c>
      <c r="AA119" s="905">
        <v>1.65666617264085E-3</v>
      </c>
      <c r="AB119" s="882"/>
    </row>
    <row r="120" spans="1:28">
      <c r="A120" s="899" t="s">
        <v>3915</v>
      </c>
      <c r="B120" s="900">
        <v>0</v>
      </c>
      <c r="C120" s="901">
        <v>12.188858</v>
      </c>
      <c r="D120" s="901">
        <v>0</v>
      </c>
      <c r="E120" s="901">
        <v>0</v>
      </c>
      <c r="F120" s="902">
        <v>0</v>
      </c>
      <c r="G120" s="903">
        <v>0</v>
      </c>
      <c r="H120" s="903">
        <v>0</v>
      </c>
      <c r="I120" s="903">
        <v>0</v>
      </c>
      <c r="J120" s="903">
        <v>0</v>
      </c>
      <c r="K120" s="903">
        <v>12</v>
      </c>
      <c r="L120" s="904">
        <v>7.7491478054667495E-2</v>
      </c>
      <c r="M120" s="905">
        <v>2.5534077195062599E-3</v>
      </c>
      <c r="N120" s="905">
        <v>6.6947555630835704E-3</v>
      </c>
      <c r="O120" s="905">
        <v>3.23939785310495E-2</v>
      </c>
      <c r="P120" s="905">
        <v>1.02898520039804E-3</v>
      </c>
      <c r="Q120" s="905">
        <v>1.4482013931527999E-3</v>
      </c>
      <c r="R120" s="905">
        <v>4.9543731871016898E-4</v>
      </c>
      <c r="S120" s="905">
        <v>3.60779996188944E-2</v>
      </c>
      <c r="T120" s="905">
        <v>6.0976900764328497E-2</v>
      </c>
      <c r="U120" s="905">
        <v>9.4006055345006501E-2</v>
      </c>
      <c r="V120" s="905">
        <v>9.6546759543520195E-5</v>
      </c>
      <c r="W120" s="905">
        <v>2.2866337786623201E-5</v>
      </c>
      <c r="X120" s="905">
        <v>1.2703520992568399E-4</v>
      </c>
      <c r="Y120" s="905">
        <v>0</v>
      </c>
      <c r="Z120" s="905">
        <v>0</v>
      </c>
      <c r="AA120" s="905">
        <v>4.2810865744955602E-4</v>
      </c>
      <c r="AB120" s="882"/>
    </row>
    <row r="121" spans="1:28">
      <c r="A121" s="899" t="s">
        <v>3916</v>
      </c>
      <c r="B121" s="900">
        <v>0</v>
      </c>
      <c r="C121" s="901">
        <v>0.33400999999999997</v>
      </c>
      <c r="D121" s="901">
        <v>0</v>
      </c>
      <c r="E121" s="901">
        <v>0</v>
      </c>
      <c r="F121" s="902">
        <v>0</v>
      </c>
      <c r="G121" s="903">
        <v>0</v>
      </c>
      <c r="H121" s="903">
        <v>0</v>
      </c>
      <c r="I121" s="903">
        <v>0</v>
      </c>
      <c r="J121" s="903">
        <v>0</v>
      </c>
      <c r="K121" s="903">
        <v>0</v>
      </c>
      <c r="L121" s="904">
        <v>0</v>
      </c>
      <c r="M121" s="905">
        <v>0</v>
      </c>
      <c r="N121" s="905">
        <v>0</v>
      </c>
      <c r="O121" s="905">
        <v>0</v>
      </c>
      <c r="P121" s="905">
        <v>0</v>
      </c>
      <c r="Q121" s="905">
        <v>0</v>
      </c>
      <c r="R121" s="905">
        <v>0</v>
      </c>
      <c r="S121" s="905">
        <v>0</v>
      </c>
      <c r="T121" s="905">
        <v>0</v>
      </c>
      <c r="U121" s="905">
        <v>0</v>
      </c>
      <c r="V121" s="905">
        <v>0</v>
      </c>
      <c r="W121" s="905">
        <v>0</v>
      </c>
      <c r="X121" s="905">
        <v>0</v>
      </c>
      <c r="Y121" s="905">
        <v>0</v>
      </c>
      <c r="Z121" s="905">
        <v>0</v>
      </c>
      <c r="AA121" s="905">
        <v>0</v>
      </c>
      <c r="AB121" s="882"/>
    </row>
    <row r="122" spans="1:28">
      <c r="A122" s="899" t="s">
        <v>3917</v>
      </c>
      <c r="B122" s="900">
        <v>0</v>
      </c>
      <c r="C122" s="901">
        <v>36.104730000000004</v>
      </c>
      <c r="D122" s="901">
        <v>0</v>
      </c>
      <c r="E122" s="901">
        <v>1.2500000000000001E-2</v>
      </c>
      <c r="F122" s="902">
        <v>0</v>
      </c>
      <c r="G122" s="903">
        <v>0</v>
      </c>
      <c r="H122" s="903">
        <v>0</v>
      </c>
      <c r="I122" s="903">
        <v>0</v>
      </c>
      <c r="J122" s="903">
        <v>0</v>
      </c>
      <c r="K122" s="903">
        <v>36</v>
      </c>
      <c r="L122" s="904">
        <v>0.227520060976901</v>
      </c>
      <c r="M122" s="905">
        <v>6.6312379581207302E-3</v>
      </c>
      <c r="N122" s="905">
        <v>1.7835743473566101E-2</v>
      </c>
      <c r="O122" s="905">
        <v>1.4863119561305101E-2</v>
      </c>
      <c r="P122" s="905">
        <v>9.2227562406046893E-3</v>
      </c>
      <c r="Q122" s="905">
        <v>1.7149753339967401E-3</v>
      </c>
      <c r="R122" s="905">
        <v>2.1723020897291999E-3</v>
      </c>
      <c r="S122" s="905">
        <v>9.7944146852702696E-2</v>
      </c>
      <c r="T122" s="905">
        <v>0.204653723190278</v>
      </c>
      <c r="U122" s="905">
        <v>0.22218458216002199</v>
      </c>
      <c r="V122" s="905">
        <v>6.0976900764328497E-5</v>
      </c>
      <c r="W122" s="905">
        <v>2.2104126527069099E-4</v>
      </c>
      <c r="X122" s="905">
        <v>3.8110562977705301E-4</v>
      </c>
      <c r="Y122" s="905">
        <v>0</v>
      </c>
      <c r="Z122" s="905">
        <v>0</v>
      </c>
      <c r="AA122" s="905">
        <v>2.0998920200715602E-3</v>
      </c>
      <c r="AB122" s="882"/>
    </row>
    <row r="123" spans="1:28">
      <c r="A123" s="899" t="s">
        <v>3918</v>
      </c>
      <c r="B123" s="900">
        <v>0</v>
      </c>
      <c r="C123" s="901">
        <v>0.33354</v>
      </c>
      <c r="D123" s="901">
        <v>0</v>
      </c>
      <c r="E123" s="901">
        <v>0</v>
      </c>
      <c r="F123" s="902">
        <v>0</v>
      </c>
      <c r="G123" s="903">
        <v>0</v>
      </c>
      <c r="H123" s="903">
        <v>0</v>
      </c>
      <c r="I123" s="903">
        <v>0</v>
      </c>
      <c r="J123" s="903">
        <v>0</v>
      </c>
      <c r="K123" s="903">
        <v>0</v>
      </c>
      <c r="L123" s="904">
        <v>0</v>
      </c>
      <c r="M123" s="905">
        <v>0</v>
      </c>
      <c r="N123" s="905">
        <v>0</v>
      </c>
      <c r="O123" s="905">
        <v>0</v>
      </c>
      <c r="P123" s="905">
        <v>0</v>
      </c>
      <c r="Q123" s="905">
        <v>0</v>
      </c>
      <c r="R123" s="905">
        <v>0</v>
      </c>
      <c r="S123" s="905">
        <v>0</v>
      </c>
      <c r="T123" s="905">
        <v>0</v>
      </c>
      <c r="U123" s="905">
        <v>0</v>
      </c>
      <c r="V123" s="905">
        <v>0</v>
      </c>
      <c r="W123" s="905">
        <v>0</v>
      </c>
      <c r="X123" s="905">
        <v>0</v>
      </c>
      <c r="Y123" s="905">
        <v>0</v>
      </c>
      <c r="Z123" s="905">
        <v>0</v>
      </c>
      <c r="AA123" s="905">
        <v>0</v>
      </c>
      <c r="AB123" s="882"/>
    </row>
    <row r="124" spans="1:28">
      <c r="A124" s="899" t="s">
        <v>3919</v>
      </c>
      <c r="B124" s="900">
        <v>0</v>
      </c>
      <c r="C124" s="901">
        <v>5.5687499999999996</v>
      </c>
      <c r="D124" s="901">
        <v>0</v>
      </c>
      <c r="E124" s="901">
        <v>0</v>
      </c>
      <c r="F124" s="902">
        <v>0</v>
      </c>
      <c r="G124" s="903">
        <v>0</v>
      </c>
      <c r="H124" s="903">
        <v>0</v>
      </c>
      <c r="I124" s="903">
        <v>0</v>
      </c>
      <c r="J124" s="903">
        <v>0</v>
      </c>
      <c r="K124" s="903">
        <v>6</v>
      </c>
      <c r="L124" s="904">
        <v>4.3954182634286798E-2</v>
      </c>
      <c r="M124" s="905">
        <v>1.02263343990176E-3</v>
      </c>
      <c r="N124" s="905">
        <v>4.1349960830810301E-3</v>
      </c>
      <c r="O124" s="905">
        <v>5.5895492367301104E-3</v>
      </c>
      <c r="P124" s="905">
        <v>4.7003027672503202E-4</v>
      </c>
      <c r="Q124" s="905">
        <v>3.7475386928076903E-4</v>
      </c>
      <c r="R124" s="905">
        <v>1.96904575384811E-4</v>
      </c>
      <c r="S124" s="905">
        <v>1.0480404818869001E-2</v>
      </c>
      <c r="T124" s="905">
        <v>2.4708348330545599E-2</v>
      </c>
      <c r="U124" s="905">
        <v>2.8582922233279E-2</v>
      </c>
      <c r="V124" s="905">
        <v>9.5276407444263299E-6</v>
      </c>
      <c r="W124" s="905">
        <v>1.9690457538481101E-5</v>
      </c>
      <c r="X124" s="905">
        <v>1.2703520992568399E-4</v>
      </c>
      <c r="Y124" s="905">
        <v>6.35176049628422E-5</v>
      </c>
      <c r="Z124" s="905">
        <v>6.35176049628422E-5</v>
      </c>
      <c r="AA124" s="905">
        <v>1.88012110690013E-4</v>
      </c>
      <c r="AB124" s="882"/>
    </row>
    <row r="125" spans="1:28">
      <c r="A125" s="899" t="s">
        <v>3920</v>
      </c>
      <c r="B125" s="900">
        <v>0</v>
      </c>
      <c r="C125" s="901">
        <v>168.04329000000001</v>
      </c>
      <c r="D125" s="901">
        <v>-1</v>
      </c>
      <c r="E125" s="901">
        <v>0.27710000000000001</v>
      </c>
      <c r="F125" s="902">
        <v>0</v>
      </c>
      <c r="G125" s="903">
        <v>0</v>
      </c>
      <c r="H125" s="903">
        <v>0</v>
      </c>
      <c r="I125" s="903">
        <v>0</v>
      </c>
      <c r="J125" s="903">
        <v>0</v>
      </c>
      <c r="K125" s="903">
        <v>168</v>
      </c>
      <c r="L125" s="904">
        <v>1.0982193898075401</v>
      </c>
      <c r="M125" s="905">
        <v>2.70330926721856E-2</v>
      </c>
      <c r="N125" s="905">
        <v>9.7319133619868298E-2</v>
      </c>
      <c r="O125" s="905">
        <v>0.226402151129555</v>
      </c>
      <c r="P125" s="905">
        <v>2.1457517308547398E-2</v>
      </c>
      <c r="Q125" s="905">
        <v>1.4192373652897499E-2</v>
      </c>
      <c r="R125" s="905">
        <v>6.4203595096440904E-3</v>
      </c>
      <c r="S125" s="905">
        <v>0.34636149986237902</v>
      </c>
      <c r="T125" s="905">
        <v>0.68596472655671104</v>
      </c>
      <c r="U125" s="905">
        <v>1.0576697507992601</v>
      </c>
      <c r="V125" s="905">
        <v>6.42035950964409E-4</v>
      </c>
      <c r="W125" s="905">
        <v>5.5755753636382898E-4</v>
      </c>
      <c r="X125" s="905">
        <v>8.4478414600580101E-3</v>
      </c>
      <c r="Y125" s="905">
        <v>3.3791365840232001E-3</v>
      </c>
      <c r="Z125" s="905">
        <v>1.6895682920116E-3</v>
      </c>
      <c r="AA125" s="905">
        <v>5.9810717537210701E-3</v>
      </c>
      <c r="AB125" s="882"/>
    </row>
    <row r="126" spans="1:28">
      <c r="A126" s="894"/>
      <c r="B126" s="895"/>
      <c r="C126" s="896"/>
      <c r="D126" s="896"/>
      <c r="E126" s="896"/>
      <c r="F126" s="895"/>
      <c r="G126" s="896"/>
      <c r="H126" s="896"/>
      <c r="I126" s="896"/>
      <c r="J126" s="896"/>
      <c r="K126" s="896"/>
      <c r="L126" s="897"/>
      <c r="M126" s="898"/>
      <c r="N126" s="898"/>
      <c r="O126" s="898"/>
      <c r="P126" s="898"/>
      <c r="Q126" s="898"/>
      <c r="R126" s="898"/>
      <c r="S126" s="898"/>
      <c r="T126" s="898"/>
      <c r="U126" s="898"/>
      <c r="V126" s="898"/>
      <c r="W126" s="898"/>
      <c r="X126" s="898"/>
      <c r="Y126" s="898"/>
      <c r="Z126" s="898"/>
      <c r="AA126" s="898"/>
      <c r="AB126" s="882"/>
    </row>
    <row r="127" spans="1:28">
      <c r="A127" s="887" t="s">
        <v>3921</v>
      </c>
      <c r="B127" s="888">
        <v>2100</v>
      </c>
      <c r="C127" s="889">
        <v>6115</v>
      </c>
      <c r="D127" s="889">
        <v>-1023</v>
      </c>
      <c r="E127" s="889">
        <v>957</v>
      </c>
      <c r="F127" s="890">
        <v>689</v>
      </c>
      <c r="G127" s="891">
        <v>856</v>
      </c>
      <c r="H127" s="891">
        <v>1241</v>
      </c>
      <c r="I127" s="891">
        <v>106</v>
      </c>
      <c r="J127" s="891">
        <v>20</v>
      </c>
      <c r="K127" s="891">
        <v>5349</v>
      </c>
      <c r="L127" s="892">
        <v>26.128660731299401</v>
      </c>
      <c r="M127" s="893">
        <v>1.6219895725265201</v>
      </c>
      <c r="N127" s="893">
        <v>1.7116028879337699</v>
      </c>
      <c r="O127" s="893">
        <v>9.0399433634689093</v>
      </c>
      <c r="P127" s="893">
        <v>0.69378335203573904</v>
      </c>
      <c r="Q127" s="893">
        <v>0.72238278884630902</v>
      </c>
      <c r="R127" s="893">
        <v>0.335425260951494</v>
      </c>
      <c r="S127" s="893">
        <v>11.5066228748068</v>
      </c>
      <c r="T127" s="893">
        <v>26.003508500772799</v>
      </c>
      <c r="U127" s="893">
        <v>69.4094900594948</v>
      </c>
      <c r="V127" s="893">
        <v>1.3698291376426501E-2</v>
      </c>
      <c r="W127" s="893">
        <v>3.1848719061633203E-2</v>
      </c>
      <c r="X127" s="893">
        <v>0.114011454341428</v>
      </c>
      <c r="Y127" s="893">
        <v>5.6667760580974398E-2</v>
      </c>
      <c r="Z127" s="893">
        <v>3.6700789735555003E-2</v>
      </c>
      <c r="AA127" s="893">
        <v>0.212889427494654</v>
      </c>
      <c r="AB127" s="882"/>
    </row>
    <row r="128" spans="1:28">
      <c r="A128" s="899" t="s">
        <v>3922</v>
      </c>
      <c r="B128" s="900">
        <v>0</v>
      </c>
      <c r="C128" s="901">
        <v>1999.8298</v>
      </c>
      <c r="D128" s="901">
        <v>-1000</v>
      </c>
      <c r="E128" s="901">
        <v>32.85</v>
      </c>
      <c r="F128" s="902">
        <v>0</v>
      </c>
      <c r="G128" s="903">
        <v>0</v>
      </c>
      <c r="H128" s="903">
        <v>0</v>
      </c>
      <c r="I128" s="903">
        <v>0</v>
      </c>
      <c r="J128" s="903">
        <v>0</v>
      </c>
      <c r="K128" s="903">
        <v>2967</v>
      </c>
      <c r="L128" s="904">
        <v>12.752238995574899</v>
      </c>
      <c r="M128" s="905">
        <v>1.0710624378056799</v>
      </c>
      <c r="N128" s="905">
        <v>0.61876627638627202</v>
      </c>
      <c r="O128" s="905">
        <v>6.9414896995617301</v>
      </c>
      <c r="P128" s="905">
        <v>0.45229616141940698</v>
      </c>
      <c r="Q128" s="905">
        <v>0.537101691685546</v>
      </c>
      <c r="R128" s="905">
        <v>0.279544155321717</v>
      </c>
      <c r="S128" s="905">
        <v>7.1613558891406104</v>
      </c>
      <c r="T128" s="905">
        <v>16.395735851453502</v>
      </c>
      <c r="U128" s="905">
        <v>54.652452838178299</v>
      </c>
      <c r="V128" s="905">
        <v>1.06792149224027E-2</v>
      </c>
      <c r="W128" s="905">
        <v>2.3242997184052799E-2</v>
      </c>
      <c r="X128" s="905">
        <v>6.2818911308250902E-2</v>
      </c>
      <c r="Y128" s="905">
        <v>3.14094556541255E-2</v>
      </c>
      <c r="Z128" s="905">
        <v>3.14094556541255E-2</v>
      </c>
      <c r="AA128" s="905">
        <v>0.12909286273845599</v>
      </c>
      <c r="AB128" s="882"/>
    </row>
    <row r="129" spans="1:28">
      <c r="A129" s="899" t="s">
        <v>3923</v>
      </c>
      <c r="B129" s="900">
        <v>1037.6841400000001</v>
      </c>
      <c r="C129" s="901">
        <v>50.873590999999998</v>
      </c>
      <c r="D129" s="901">
        <v>-1</v>
      </c>
      <c r="E129" s="901">
        <v>0</v>
      </c>
      <c r="F129" s="902">
        <v>0</v>
      </c>
      <c r="G129" s="903">
        <v>841</v>
      </c>
      <c r="H129" s="903">
        <v>200</v>
      </c>
      <c r="I129" s="903">
        <v>69</v>
      </c>
      <c r="J129" s="903">
        <v>0</v>
      </c>
      <c r="K129" s="903">
        <v>0</v>
      </c>
      <c r="L129" s="904">
        <v>0</v>
      </c>
      <c r="M129" s="905">
        <v>0</v>
      </c>
      <c r="N129" s="905">
        <v>0</v>
      </c>
      <c r="O129" s="905">
        <v>0</v>
      </c>
      <c r="P129" s="905">
        <v>0</v>
      </c>
      <c r="Q129" s="905">
        <v>0</v>
      </c>
      <c r="R129" s="905">
        <v>0</v>
      </c>
      <c r="S129" s="905">
        <v>0</v>
      </c>
      <c r="T129" s="905">
        <v>0</v>
      </c>
      <c r="U129" s="905">
        <v>0</v>
      </c>
      <c r="V129" s="905">
        <v>0</v>
      </c>
      <c r="W129" s="905">
        <v>0</v>
      </c>
      <c r="X129" s="905">
        <v>0</v>
      </c>
      <c r="Y129" s="905">
        <v>0</v>
      </c>
      <c r="Z129" s="905">
        <v>0</v>
      </c>
      <c r="AA129" s="905">
        <v>0</v>
      </c>
      <c r="AB129" s="882"/>
    </row>
    <row r="130" spans="1:28">
      <c r="A130" s="899" t="s">
        <v>3924</v>
      </c>
      <c r="B130" s="900">
        <v>505.29</v>
      </c>
      <c r="C130" s="901">
        <v>0.63</v>
      </c>
      <c r="D130" s="901">
        <v>7</v>
      </c>
      <c r="E130" s="901">
        <v>0</v>
      </c>
      <c r="F130" s="902">
        <v>3</v>
      </c>
      <c r="G130" s="903">
        <v>7</v>
      </c>
      <c r="H130" s="903">
        <v>487.86808009422901</v>
      </c>
      <c r="I130" s="903">
        <v>0</v>
      </c>
      <c r="J130" s="903">
        <v>0</v>
      </c>
      <c r="K130" s="903">
        <v>0</v>
      </c>
      <c r="L130" s="904">
        <v>0</v>
      </c>
      <c r="M130" s="905">
        <v>0</v>
      </c>
      <c r="N130" s="905">
        <v>0</v>
      </c>
      <c r="O130" s="905">
        <v>0</v>
      </c>
      <c r="P130" s="905">
        <v>0</v>
      </c>
      <c r="Q130" s="905">
        <v>0</v>
      </c>
      <c r="R130" s="905">
        <v>0</v>
      </c>
      <c r="S130" s="905">
        <v>0</v>
      </c>
      <c r="T130" s="905">
        <v>0</v>
      </c>
      <c r="U130" s="905">
        <v>0</v>
      </c>
      <c r="V130" s="905">
        <v>0</v>
      </c>
      <c r="W130" s="905">
        <v>0</v>
      </c>
      <c r="X130" s="905">
        <v>0</v>
      </c>
      <c r="Y130" s="905">
        <v>0</v>
      </c>
      <c r="Z130" s="905">
        <v>0</v>
      </c>
      <c r="AA130" s="905">
        <v>0</v>
      </c>
      <c r="AB130" s="882"/>
    </row>
    <row r="131" spans="1:28">
      <c r="A131" s="899" t="s">
        <v>3925</v>
      </c>
      <c r="B131" s="900">
        <v>0</v>
      </c>
      <c r="C131" s="901">
        <v>0.53469999999999995</v>
      </c>
      <c r="D131" s="901">
        <v>0</v>
      </c>
      <c r="E131" s="901">
        <v>1.6000000000000001E-3</v>
      </c>
      <c r="F131" s="902">
        <v>0</v>
      </c>
      <c r="G131" s="903">
        <v>0</v>
      </c>
      <c r="H131" s="903">
        <v>0</v>
      </c>
      <c r="I131" s="903">
        <v>0</v>
      </c>
      <c r="J131" s="903">
        <v>0.53310000000000002</v>
      </c>
      <c r="K131" s="903">
        <v>0</v>
      </c>
      <c r="L131" s="904">
        <v>0</v>
      </c>
      <c r="M131" s="905">
        <v>0</v>
      </c>
      <c r="N131" s="905">
        <v>0</v>
      </c>
      <c r="O131" s="905">
        <v>0</v>
      </c>
      <c r="P131" s="905">
        <v>0</v>
      </c>
      <c r="Q131" s="905">
        <v>0</v>
      </c>
      <c r="R131" s="905">
        <v>0</v>
      </c>
      <c r="S131" s="905">
        <v>0</v>
      </c>
      <c r="T131" s="905">
        <v>0</v>
      </c>
      <c r="U131" s="905">
        <v>0</v>
      </c>
      <c r="V131" s="905">
        <v>0</v>
      </c>
      <c r="W131" s="905">
        <v>0</v>
      </c>
      <c r="X131" s="905">
        <v>0</v>
      </c>
      <c r="Y131" s="905">
        <v>0</v>
      </c>
      <c r="Z131" s="905">
        <v>0</v>
      </c>
      <c r="AA131" s="905">
        <v>0</v>
      </c>
      <c r="AB131" s="882"/>
    </row>
    <row r="132" spans="1:28">
      <c r="A132" s="899" t="s">
        <v>3926</v>
      </c>
      <c r="B132" s="900">
        <v>0</v>
      </c>
      <c r="C132" s="901">
        <v>3.69293</v>
      </c>
      <c r="D132" s="901">
        <v>0</v>
      </c>
      <c r="E132" s="901">
        <v>0</v>
      </c>
      <c r="F132" s="902">
        <v>0</v>
      </c>
      <c r="G132" s="903">
        <v>0</v>
      </c>
      <c r="H132" s="903">
        <v>0</v>
      </c>
      <c r="I132" s="903">
        <v>0</v>
      </c>
      <c r="J132" s="903">
        <v>0</v>
      </c>
      <c r="K132" s="903">
        <v>3</v>
      </c>
      <c r="L132" s="904">
        <v>1.66098536977832E-2</v>
      </c>
      <c r="M132" s="905">
        <v>7.36804217568969E-4</v>
      </c>
      <c r="N132" s="905">
        <v>1.21001037454214E-3</v>
      </c>
      <c r="O132" s="905">
        <v>1.1941309733014299E-2</v>
      </c>
      <c r="P132" s="905">
        <v>5.0496495945459596E-4</v>
      </c>
      <c r="Q132" s="905">
        <v>3.7157798903262701E-4</v>
      </c>
      <c r="R132" s="905">
        <v>3.6522622853634302E-4</v>
      </c>
      <c r="S132" s="905">
        <v>9.5911583493891693E-3</v>
      </c>
      <c r="T132" s="905">
        <v>2.39461370709915E-2</v>
      </c>
      <c r="U132" s="905">
        <v>2.0357392390590898E-2</v>
      </c>
      <c r="V132" s="905">
        <v>9.5276407444263299E-6</v>
      </c>
      <c r="W132" s="905">
        <v>2.0325633588109501E-5</v>
      </c>
      <c r="X132" s="905">
        <v>1.5879401240710599E-4</v>
      </c>
      <c r="Y132" s="905">
        <v>6.35176049628422E-5</v>
      </c>
      <c r="Z132" s="905">
        <v>3.17588024814211E-5</v>
      </c>
      <c r="AA132" s="905">
        <v>1.6260506870487601E-4</v>
      </c>
      <c r="AB132" s="882"/>
    </row>
    <row r="133" spans="1:28">
      <c r="A133" s="899" t="s">
        <v>3927</v>
      </c>
      <c r="B133" s="900">
        <v>0</v>
      </c>
      <c r="C133" s="901">
        <v>0.5242</v>
      </c>
      <c r="D133" s="901">
        <v>0</v>
      </c>
      <c r="E133" s="901">
        <v>34.000500000000002</v>
      </c>
      <c r="F133" s="902">
        <v>0</v>
      </c>
      <c r="G133" s="903">
        <v>0</v>
      </c>
      <c r="H133" s="903">
        <v>0</v>
      </c>
      <c r="I133" s="903">
        <v>0</v>
      </c>
      <c r="J133" s="903">
        <v>0</v>
      </c>
      <c r="K133" s="903">
        <v>0</v>
      </c>
      <c r="L133" s="904">
        <v>0</v>
      </c>
      <c r="M133" s="905">
        <v>0</v>
      </c>
      <c r="N133" s="905">
        <v>0</v>
      </c>
      <c r="O133" s="905">
        <v>0</v>
      </c>
      <c r="P133" s="905">
        <v>0</v>
      </c>
      <c r="Q133" s="905">
        <v>0</v>
      </c>
      <c r="R133" s="905">
        <v>0</v>
      </c>
      <c r="S133" s="905">
        <v>0</v>
      </c>
      <c r="T133" s="905">
        <v>0</v>
      </c>
      <c r="U133" s="905">
        <v>0</v>
      </c>
      <c r="V133" s="905">
        <v>0</v>
      </c>
      <c r="W133" s="905">
        <v>0</v>
      </c>
      <c r="X133" s="905">
        <v>0</v>
      </c>
      <c r="Y133" s="905">
        <v>0</v>
      </c>
      <c r="Z133" s="905">
        <v>0</v>
      </c>
      <c r="AA133" s="905">
        <v>0</v>
      </c>
      <c r="AB133" s="882"/>
    </row>
    <row r="134" spans="1:28">
      <c r="A134" s="899" t="s">
        <v>3928</v>
      </c>
      <c r="B134" s="900">
        <v>0</v>
      </c>
      <c r="C134" s="901">
        <v>44.057850000000002</v>
      </c>
      <c r="D134" s="901">
        <v>0</v>
      </c>
      <c r="E134" s="901">
        <v>1E-3</v>
      </c>
      <c r="F134" s="902">
        <v>0</v>
      </c>
      <c r="G134" s="903">
        <v>0</v>
      </c>
      <c r="H134" s="903">
        <v>0</v>
      </c>
      <c r="I134" s="903">
        <v>0</v>
      </c>
      <c r="J134" s="903">
        <v>0</v>
      </c>
      <c r="K134" s="903">
        <v>44</v>
      </c>
      <c r="L134" s="904">
        <v>0.27249052529059298</v>
      </c>
      <c r="M134" s="905">
        <v>9.1761766636319405E-3</v>
      </c>
      <c r="N134" s="905">
        <v>2.3010311024539001E-2</v>
      </c>
      <c r="O134" s="905">
        <v>0.48209862166797202</v>
      </c>
      <c r="P134" s="905">
        <v>4.0524231966293303E-3</v>
      </c>
      <c r="Q134" s="905">
        <v>6.0553450064576202E-3</v>
      </c>
      <c r="R134" s="905">
        <v>5.1703330439753503E-3</v>
      </c>
      <c r="S134" s="905">
        <v>0.16442590671381099</v>
      </c>
      <c r="T134" s="905">
        <v>0.30789100378988399</v>
      </c>
      <c r="U134" s="905">
        <v>0.21193707522601701</v>
      </c>
      <c r="V134" s="905">
        <v>7.91852808536766E-5</v>
      </c>
      <c r="W134" s="905">
        <v>3.21399081111981E-4</v>
      </c>
      <c r="X134" s="905">
        <v>4.6579576972751E-4</v>
      </c>
      <c r="Y134" s="905">
        <v>4.6579576972751E-4</v>
      </c>
      <c r="Z134" s="905">
        <v>0</v>
      </c>
      <c r="AA134" s="905">
        <v>2.9624610954669599E-3</v>
      </c>
      <c r="AB134" s="882"/>
    </row>
    <row r="135" spans="1:28">
      <c r="A135" s="899" t="s">
        <v>3929</v>
      </c>
      <c r="B135" s="900">
        <v>557.41110000000003</v>
      </c>
      <c r="C135" s="901">
        <v>600.39478999999994</v>
      </c>
      <c r="D135" s="901">
        <v>-27</v>
      </c>
      <c r="E135" s="901">
        <v>885.01300000000003</v>
      </c>
      <c r="F135" s="902">
        <v>0</v>
      </c>
      <c r="G135" s="903">
        <v>8</v>
      </c>
      <c r="H135" s="903">
        <v>0</v>
      </c>
      <c r="I135" s="903">
        <v>37</v>
      </c>
      <c r="J135" s="903">
        <v>0</v>
      </c>
      <c r="K135" s="903">
        <v>230</v>
      </c>
      <c r="L135" s="904">
        <v>1.1248967838919399</v>
      </c>
      <c r="M135" s="905">
        <v>3.8433973449641098E-2</v>
      </c>
      <c r="N135" s="905">
        <v>9.3553915860345893E-2</v>
      </c>
      <c r="O135" s="905">
        <v>0.19873176515424201</v>
      </c>
      <c r="P135" s="905">
        <v>2.3247866867099998E-2</v>
      </c>
      <c r="Q135" s="905">
        <v>1.7810865744955599E-2</v>
      </c>
      <c r="R135" s="905">
        <v>9.5616226630814496E-3</v>
      </c>
      <c r="S135" s="905">
        <v>0.686187038174081</v>
      </c>
      <c r="T135" s="905">
        <v>1.37237407634816</v>
      </c>
      <c r="U135" s="905">
        <v>1.1155226440261701</v>
      </c>
      <c r="V135" s="905">
        <v>4.8745527301983902E-4</v>
      </c>
      <c r="W135" s="905">
        <v>2.43727636509919E-3</v>
      </c>
      <c r="X135" s="905">
        <v>3.74965594630645E-3</v>
      </c>
      <c r="Y135" s="905">
        <v>1.87482797315323E-3</v>
      </c>
      <c r="Z135" s="905">
        <v>0</v>
      </c>
      <c r="AA135" s="905">
        <v>1.1005240202409399E-2</v>
      </c>
      <c r="AB135" s="882"/>
    </row>
    <row r="136" spans="1:28">
      <c r="A136" s="899" t="s">
        <v>3930</v>
      </c>
      <c r="B136" s="900">
        <v>0</v>
      </c>
      <c r="C136" s="901">
        <v>0.109</v>
      </c>
      <c r="D136" s="901">
        <v>0</v>
      </c>
      <c r="E136" s="901">
        <v>1E-3</v>
      </c>
      <c r="F136" s="902">
        <v>0</v>
      </c>
      <c r="G136" s="903">
        <v>0</v>
      </c>
      <c r="H136" s="903">
        <v>0</v>
      </c>
      <c r="I136" s="903">
        <v>0</v>
      </c>
      <c r="J136" s="903">
        <v>0</v>
      </c>
      <c r="K136" s="903">
        <v>0</v>
      </c>
      <c r="L136" s="904">
        <v>0</v>
      </c>
      <c r="M136" s="905">
        <v>0</v>
      </c>
      <c r="N136" s="905">
        <v>0</v>
      </c>
      <c r="O136" s="905">
        <v>0</v>
      </c>
      <c r="P136" s="905">
        <v>0</v>
      </c>
      <c r="Q136" s="905">
        <v>0</v>
      </c>
      <c r="R136" s="905">
        <v>0</v>
      </c>
      <c r="S136" s="905">
        <v>0</v>
      </c>
      <c r="T136" s="905">
        <v>0</v>
      </c>
      <c r="U136" s="905">
        <v>0</v>
      </c>
      <c r="V136" s="905">
        <v>0</v>
      </c>
      <c r="W136" s="905">
        <v>0</v>
      </c>
      <c r="X136" s="905">
        <v>0</v>
      </c>
      <c r="Y136" s="905">
        <v>0</v>
      </c>
      <c r="Z136" s="905">
        <v>0</v>
      </c>
      <c r="AA136" s="905">
        <v>0</v>
      </c>
      <c r="AB136" s="882"/>
    </row>
    <row r="137" spans="1:28">
      <c r="A137" s="899" t="s">
        <v>3931</v>
      </c>
      <c r="B137" s="900">
        <v>0</v>
      </c>
      <c r="C137" s="901">
        <v>0.12144000000000001</v>
      </c>
      <c r="D137" s="901">
        <v>-5.5511151231257802E-17</v>
      </c>
      <c r="E137" s="901">
        <v>0</v>
      </c>
      <c r="F137" s="902">
        <v>0</v>
      </c>
      <c r="G137" s="903">
        <v>0</v>
      </c>
      <c r="H137" s="903">
        <v>0</v>
      </c>
      <c r="I137" s="903">
        <v>0</v>
      </c>
      <c r="J137" s="903">
        <v>0.12144000000000001</v>
      </c>
      <c r="K137" s="903">
        <v>0</v>
      </c>
      <c r="L137" s="904">
        <v>0</v>
      </c>
      <c r="M137" s="905">
        <v>0</v>
      </c>
      <c r="N137" s="905">
        <v>0</v>
      </c>
      <c r="O137" s="905">
        <v>0</v>
      </c>
      <c r="P137" s="905">
        <v>0</v>
      </c>
      <c r="Q137" s="905">
        <v>0</v>
      </c>
      <c r="R137" s="905">
        <v>0</v>
      </c>
      <c r="S137" s="905">
        <v>0</v>
      </c>
      <c r="T137" s="905">
        <v>0</v>
      </c>
      <c r="U137" s="905">
        <v>0</v>
      </c>
      <c r="V137" s="905">
        <v>0</v>
      </c>
      <c r="W137" s="905">
        <v>0</v>
      </c>
      <c r="X137" s="905">
        <v>0</v>
      </c>
      <c r="Y137" s="905">
        <v>0</v>
      </c>
      <c r="Z137" s="905">
        <v>0</v>
      </c>
      <c r="AA137" s="905">
        <v>0</v>
      </c>
      <c r="AB137" s="882"/>
    </row>
    <row r="138" spans="1:28">
      <c r="A138" s="899" t="s">
        <v>3932</v>
      </c>
      <c r="B138" s="900">
        <v>0</v>
      </c>
      <c r="C138" s="901">
        <v>19.1388</v>
      </c>
      <c r="D138" s="901">
        <v>0</v>
      </c>
      <c r="E138" s="901">
        <v>0</v>
      </c>
      <c r="F138" s="902">
        <v>0</v>
      </c>
      <c r="G138" s="903">
        <v>0</v>
      </c>
      <c r="H138" s="903">
        <v>0</v>
      </c>
      <c r="I138" s="903">
        <v>0</v>
      </c>
      <c r="J138" s="903">
        <v>19.1388</v>
      </c>
      <c r="K138" s="903">
        <v>0</v>
      </c>
      <c r="L138" s="904">
        <v>0</v>
      </c>
      <c r="M138" s="905">
        <v>0</v>
      </c>
      <c r="N138" s="905">
        <v>0</v>
      </c>
      <c r="O138" s="905">
        <v>0</v>
      </c>
      <c r="P138" s="905">
        <v>0</v>
      </c>
      <c r="Q138" s="905">
        <v>0</v>
      </c>
      <c r="R138" s="905">
        <v>0</v>
      </c>
      <c r="S138" s="905">
        <v>0</v>
      </c>
      <c r="T138" s="905">
        <v>0</v>
      </c>
      <c r="U138" s="905">
        <v>0</v>
      </c>
      <c r="V138" s="905">
        <v>0</v>
      </c>
      <c r="W138" s="905">
        <v>0</v>
      </c>
      <c r="X138" s="905">
        <v>0</v>
      </c>
      <c r="Y138" s="905">
        <v>0</v>
      </c>
      <c r="Z138" s="905">
        <v>0</v>
      </c>
      <c r="AA138" s="905">
        <v>0</v>
      </c>
      <c r="AB138" s="882"/>
    </row>
    <row r="139" spans="1:28">
      <c r="A139" s="899" t="s">
        <v>3933</v>
      </c>
      <c r="B139" s="900">
        <v>0</v>
      </c>
      <c r="C139" s="901">
        <v>0.28040999999999999</v>
      </c>
      <c r="D139" s="901">
        <v>0</v>
      </c>
      <c r="E139" s="901">
        <v>5.16E-2</v>
      </c>
      <c r="F139" s="902">
        <v>0</v>
      </c>
      <c r="G139" s="903">
        <v>0</v>
      </c>
      <c r="H139" s="903">
        <v>0</v>
      </c>
      <c r="I139" s="903">
        <v>0</v>
      </c>
      <c r="J139" s="903">
        <v>0</v>
      </c>
      <c r="K139" s="903">
        <v>0</v>
      </c>
      <c r="L139" s="904">
        <v>0</v>
      </c>
      <c r="M139" s="905">
        <v>0</v>
      </c>
      <c r="N139" s="905">
        <v>0</v>
      </c>
      <c r="O139" s="905">
        <v>0</v>
      </c>
      <c r="P139" s="905">
        <v>0</v>
      </c>
      <c r="Q139" s="905">
        <v>0</v>
      </c>
      <c r="R139" s="905">
        <v>0</v>
      </c>
      <c r="S139" s="905">
        <v>0</v>
      </c>
      <c r="T139" s="905">
        <v>0</v>
      </c>
      <c r="U139" s="905">
        <v>0</v>
      </c>
      <c r="V139" s="905">
        <v>0</v>
      </c>
      <c r="W139" s="905">
        <v>0</v>
      </c>
      <c r="X139" s="905">
        <v>0</v>
      </c>
      <c r="Y139" s="905">
        <v>0</v>
      </c>
      <c r="Z139" s="905">
        <v>0</v>
      </c>
      <c r="AA139" s="905">
        <v>0</v>
      </c>
      <c r="AB139" s="882"/>
    </row>
    <row r="140" spans="1:28">
      <c r="A140" s="899" t="s">
        <v>3934</v>
      </c>
      <c r="B140" s="900">
        <v>0</v>
      </c>
      <c r="C140" s="901">
        <v>7.7471899999999998</v>
      </c>
      <c r="D140" s="901">
        <v>0</v>
      </c>
      <c r="E140" s="901">
        <v>2.5000000000000001E-3</v>
      </c>
      <c r="F140" s="902">
        <v>0</v>
      </c>
      <c r="G140" s="903">
        <v>0</v>
      </c>
      <c r="H140" s="903">
        <v>0</v>
      </c>
      <c r="I140" s="903">
        <v>0</v>
      </c>
      <c r="J140" s="903">
        <v>0</v>
      </c>
      <c r="K140" s="903">
        <v>7</v>
      </c>
      <c r="L140" s="904">
        <v>3.3050327115665599E-2</v>
      </c>
      <c r="M140" s="905">
        <v>1.57100209608096E-3</v>
      </c>
      <c r="N140" s="905">
        <v>1.9192902966272099E-3</v>
      </c>
      <c r="O140" s="905">
        <v>1.8229552624335701E-2</v>
      </c>
      <c r="P140" s="905">
        <v>1.7488513899769199E-3</v>
      </c>
      <c r="Q140" s="905">
        <v>1.2671762190086999E-3</v>
      </c>
      <c r="R140" s="905">
        <v>6.6693485210984297E-4</v>
      </c>
      <c r="S140" s="905">
        <v>2.5491732125087301E-2</v>
      </c>
      <c r="T140" s="905">
        <v>6.7656835552920694E-2</v>
      </c>
      <c r="U140" s="905">
        <v>6.4322161292371505E-2</v>
      </c>
      <c r="V140" s="905">
        <v>1.48207744913298E-5</v>
      </c>
      <c r="W140" s="905">
        <v>4.74264783722555E-5</v>
      </c>
      <c r="X140" s="905">
        <v>7.4103872456649194E-5</v>
      </c>
      <c r="Y140" s="905">
        <v>7.4103872456649194E-5</v>
      </c>
      <c r="Z140" s="905">
        <v>7.4103872456649194E-5</v>
      </c>
      <c r="AA140" s="905">
        <v>3.4754716182168498E-4</v>
      </c>
      <c r="AB140" s="882"/>
    </row>
    <row r="141" spans="1:28">
      <c r="A141" s="899" t="s">
        <v>3935</v>
      </c>
      <c r="B141" s="900">
        <v>0</v>
      </c>
      <c r="C141" s="901">
        <v>18.89292</v>
      </c>
      <c r="D141" s="901">
        <v>0</v>
      </c>
      <c r="E141" s="901">
        <v>8.9999999999999993E-3</v>
      </c>
      <c r="F141" s="902">
        <v>0</v>
      </c>
      <c r="G141" s="903">
        <v>0</v>
      </c>
      <c r="H141" s="903">
        <v>0</v>
      </c>
      <c r="I141" s="903">
        <v>0</v>
      </c>
      <c r="J141" s="903">
        <v>0</v>
      </c>
      <c r="K141" s="903">
        <v>19</v>
      </c>
      <c r="L141" s="904">
        <v>2.7153776121615E-2</v>
      </c>
      <c r="M141" s="905">
        <v>1.9912769155851001E-4</v>
      </c>
      <c r="N141" s="905">
        <v>2.67917257733268E-3</v>
      </c>
      <c r="O141" s="905">
        <v>1.2852787364231099E-2</v>
      </c>
      <c r="P141" s="905">
        <v>2.7153776121614998E-4</v>
      </c>
      <c r="Q141" s="905">
        <v>5.4307552243230105E-4</v>
      </c>
      <c r="R141" s="905">
        <v>3.6205034828820101E-4</v>
      </c>
      <c r="S141" s="905">
        <v>2.1723020897291999E-3</v>
      </c>
      <c r="T141" s="905">
        <v>1.6292265672969001E-3</v>
      </c>
      <c r="U141" s="905">
        <v>1.37579132349516E-2</v>
      </c>
      <c r="V141" s="905">
        <v>3.6205034828820099E-6</v>
      </c>
      <c r="W141" s="905">
        <v>3.6205034828820099E-6</v>
      </c>
      <c r="X141" s="905">
        <v>7.2410069657640099E-3</v>
      </c>
      <c r="Y141" s="905">
        <v>3.6205034828820102E-3</v>
      </c>
      <c r="Z141" s="905">
        <v>5.4307552243230105E-4</v>
      </c>
      <c r="AA141" s="905">
        <v>3.4394783087379097E-5</v>
      </c>
      <c r="AB141" s="882"/>
    </row>
    <row r="142" spans="1:28">
      <c r="A142" s="899" t="s">
        <v>3936</v>
      </c>
      <c r="B142" s="900">
        <v>0</v>
      </c>
      <c r="C142" s="901">
        <v>32.938969999999998</v>
      </c>
      <c r="D142" s="901">
        <v>0</v>
      </c>
      <c r="E142" s="901">
        <v>2E-3</v>
      </c>
      <c r="F142" s="902">
        <v>0</v>
      </c>
      <c r="G142" s="903">
        <v>0</v>
      </c>
      <c r="H142" s="903">
        <v>0</v>
      </c>
      <c r="I142" s="903">
        <v>0</v>
      </c>
      <c r="J142" s="903">
        <v>0</v>
      </c>
      <c r="K142" s="903">
        <v>33</v>
      </c>
      <c r="L142" s="904">
        <v>2.9624610954669599E-2</v>
      </c>
      <c r="M142" s="905">
        <v>2.96246109546696E-4</v>
      </c>
      <c r="N142" s="905">
        <v>2.55512269484025E-3</v>
      </c>
      <c r="O142" s="905">
        <v>3.1476149139336501E-3</v>
      </c>
      <c r="P142" s="905">
        <v>1.0553767652601001E-3</v>
      </c>
      <c r="Q142" s="905">
        <v>5.9249221909339199E-4</v>
      </c>
      <c r="R142" s="905">
        <v>1.6663843662001701E-4</v>
      </c>
      <c r="S142" s="905">
        <v>4.4436916432004396E-3</v>
      </c>
      <c r="T142" s="905">
        <v>9.8131523787343099E-3</v>
      </c>
      <c r="U142" s="905">
        <v>4.5362685524337802E-2</v>
      </c>
      <c r="V142" s="905">
        <v>9.2576909233342499E-6</v>
      </c>
      <c r="W142" s="905">
        <v>5.5546145540005499E-6</v>
      </c>
      <c r="X142" s="905">
        <v>0</v>
      </c>
      <c r="Y142" s="905">
        <v>0</v>
      </c>
      <c r="Z142" s="905">
        <v>3.7030763693336998E-4</v>
      </c>
      <c r="AA142" s="905">
        <v>6.2952298278672896E-5</v>
      </c>
      <c r="AB142" s="882"/>
    </row>
    <row r="143" spans="1:28">
      <c r="A143" s="899" t="s">
        <v>3937</v>
      </c>
      <c r="B143" s="900">
        <v>0</v>
      </c>
      <c r="C143" s="901">
        <v>5.62E-3</v>
      </c>
      <c r="D143" s="901">
        <v>0</v>
      </c>
      <c r="E143" s="901">
        <v>0</v>
      </c>
      <c r="F143" s="902">
        <v>0</v>
      </c>
      <c r="G143" s="903">
        <v>0</v>
      </c>
      <c r="H143" s="903">
        <v>0</v>
      </c>
      <c r="I143" s="903">
        <v>0</v>
      </c>
      <c r="J143" s="903">
        <v>0</v>
      </c>
      <c r="K143" s="903">
        <v>0</v>
      </c>
      <c r="L143" s="904">
        <v>0</v>
      </c>
      <c r="M143" s="905">
        <v>0</v>
      </c>
      <c r="N143" s="905">
        <v>0</v>
      </c>
      <c r="O143" s="905">
        <v>0</v>
      </c>
      <c r="P143" s="905">
        <v>0</v>
      </c>
      <c r="Q143" s="905">
        <v>0</v>
      </c>
      <c r="R143" s="905">
        <v>0</v>
      </c>
      <c r="S143" s="905">
        <v>0</v>
      </c>
      <c r="T143" s="905">
        <v>0</v>
      </c>
      <c r="U143" s="905">
        <v>0</v>
      </c>
      <c r="V143" s="905">
        <v>0</v>
      </c>
      <c r="W143" s="905">
        <v>0</v>
      </c>
      <c r="X143" s="905">
        <v>0</v>
      </c>
      <c r="Y143" s="905">
        <v>0</v>
      </c>
      <c r="Z143" s="905">
        <v>0</v>
      </c>
      <c r="AA143" s="905">
        <v>0</v>
      </c>
      <c r="AB143" s="882"/>
    </row>
    <row r="144" spans="1:28">
      <c r="A144" s="899" t="s">
        <v>3938</v>
      </c>
      <c r="B144" s="900">
        <v>0</v>
      </c>
      <c r="C144" s="901">
        <v>0</v>
      </c>
      <c r="D144" s="901">
        <v>0</v>
      </c>
      <c r="E144" s="901">
        <v>0</v>
      </c>
      <c r="F144" s="902">
        <v>0</v>
      </c>
      <c r="G144" s="903">
        <v>0</v>
      </c>
      <c r="H144" s="903">
        <v>0</v>
      </c>
      <c r="I144" s="903">
        <v>0</v>
      </c>
      <c r="J144" s="903">
        <v>0</v>
      </c>
      <c r="K144" s="903">
        <v>0</v>
      </c>
      <c r="L144" s="904">
        <v>0</v>
      </c>
      <c r="M144" s="905">
        <v>0</v>
      </c>
      <c r="N144" s="905">
        <v>0</v>
      </c>
      <c r="O144" s="905">
        <v>0</v>
      </c>
      <c r="P144" s="905">
        <v>0</v>
      </c>
      <c r="Q144" s="905">
        <v>0</v>
      </c>
      <c r="R144" s="905">
        <v>0</v>
      </c>
      <c r="S144" s="905">
        <v>0</v>
      </c>
      <c r="T144" s="905">
        <v>0</v>
      </c>
      <c r="U144" s="905">
        <v>0</v>
      </c>
      <c r="V144" s="905">
        <v>0</v>
      </c>
      <c r="W144" s="905">
        <v>0</v>
      </c>
      <c r="X144" s="905">
        <v>0</v>
      </c>
      <c r="Y144" s="905">
        <v>0</v>
      </c>
      <c r="Z144" s="905">
        <v>0</v>
      </c>
      <c r="AA144" s="905">
        <v>0</v>
      </c>
      <c r="AB144" s="882"/>
    </row>
    <row r="145" spans="1:28">
      <c r="A145" s="899" t="s">
        <v>3939</v>
      </c>
      <c r="B145" s="900">
        <v>0</v>
      </c>
      <c r="C145" s="901">
        <v>0</v>
      </c>
      <c r="D145" s="901">
        <v>0</v>
      </c>
      <c r="E145" s="901">
        <v>0</v>
      </c>
      <c r="F145" s="902">
        <v>0</v>
      </c>
      <c r="G145" s="903">
        <v>0</v>
      </c>
      <c r="H145" s="903">
        <v>0</v>
      </c>
      <c r="I145" s="903">
        <v>0</v>
      </c>
      <c r="J145" s="903">
        <v>0</v>
      </c>
      <c r="K145" s="903">
        <v>0</v>
      </c>
      <c r="L145" s="904">
        <v>0</v>
      </c>
      <c r="M145" s="905">
        <v>0</v>
      </c>
      <c r="N145" s="905">
        <v>0</v>
      </c>
      <c r="O145" s="905">
        <v>0</v>
      </c>
      <c r="P145" s="905">
        <v>0</v>
      </c>
      <c r="Q145" s="905">
        <v>0</v>
      </c>
      <c r="R145" s="905">
        <v>0</v>
      </c>
      <c r="S145" s="905">
        <v>0</v>
      </c>
      <c r="T145" s="905">
        <v>0</v>
      </c>
      <c r="U145" s="905">
        <v>0</v>
      </c>
      <c r="V145" s="905">
        <v>0</v>
      </c>
      <c r="W145" s="905">
        <v>0</v>
      </c>
      <c r="X145" s="905">
        <v>0</v>
      </c>
      <c r="Y145" s="905">
        <v>0</v>
      </c>
      <c r="Z145" s="905">
        <v>0</v>
      </c>
      <c r="AA145" s="905">
        <v>0</v>
      </c>
      <c r="AB145" s="882"/>
    </row>
    <row r="146" spans="1:28">
      <c r="A146" s="899" t="s">
        <v>3940</v>
      </c>
      <c r="B146" s="900">
        <v>0</v>
      </c>
      <c r="C146" s="901">
        <v>0</v>
      </c>
      <c r="D146" s="901">
        <v>0</v>
      </c>
      <c r="E146" s="901">
        <v>0</v>
      </c>
      <c r="F146" s="902">
        <v>0</v>
      </c>
      <c r="G146" s="903">
        <v>0</v>
      </c>
      <c r="H146" s="903">
        <v>0</v>
      </c>
      <c r="I146" s="903">
        <v>0</v>
      </c>
      <c r="J146" s="903">
        <v>0</v>
      </c>
      <c r="K146" s="903">
        <v>0</v>
      </c>
      <c r="L146" s="904">
        <v>0</v>
      </c>
      <c r="M146" s="905">
        <v>0</v>
      </c>
      <c r="N146" s="905">
        <v>0</v>
      </c>
      <c r="O146" s="905">
        <v>0</v>
      </c>
      <c r="P146" s="905">
        <v>0</v>
      </c>
      <c r="Q146" s="905">
        <v>0</v>
      </c>
      <c r="R146" s="905">
        <v>0</v>
      </c>
      <c r="S146" s="905">
        <v>0</v>
      </c>
      <c r="T146" s="905">
        <v>0</v>
      </c>
      <c r="U146" s="905">
        <v>0</v>
      </c>
      <c r="V146" s="905">
        <v>0</v>
      </c>
      <c r="W146" s="905">
        <v>0</v>
      </c>
      <c r="X146" s="905">
        <v>0</v>
      </c>
      <c r="Y146" s="905">
        <v>0</v>
      </c>
      <c r="Z146" s="905">
        <v>0</v>
      </c>
      <c r="AA146" s="905">
        <v>0</v>
      </c>
      <c r="AB146" s="882"/>
    </row>
    <row r="147" spans="1:28">
      <c r="A147" s="899" t="s">
        <v>3941</v>
      </c>
      <c r="B147" s="900">
        <v>133.34</v>
      </c>
      <c r="C147" s="901">
        <v>534.42841999999996</v>
      </c>
      <c r="D147" s="901">
        <v>0</v>
      </c>
      <c r="E147" s="901">
        <v>0</v>
      </c>
      <c r="F147" s="902">
        <v>0</v>
      </c>
      <c r="G147" s="903">
        <v>0</v>
      </c>
      <c r="H147" s="903">
        <v>534.22222222222194</v>
      </c>
      <c r="I147" s="903">
        <v>0</v>
      </c>
      <c r="J147" s="903">
        <v>0</v>
      </c>
      <c r="K147" s="903">
        <v>134</v>
      </c>
      <c r="L147" s="904">
        <v>0.83269462852787401</v>
      </c>
      <c r="M147" s="905">
        <v>3.5038428151002499E-2</v>
      </c>
      <c r="N147" s="905">
        <v>6.6814168660413703E-2</v>
      </c>
      <c r="O147" s="905">
        <v>8.6532150494378707E-2</v>
      </c>
      <c r="P147" s="905">
        <v>1.6739006161207701E-2</v>
      </c>
      <c r="Q147" s="905">
        <v>1.1774046706612201E-2</v>
      </c>
      <c r="R147" s="905">
        <v>3.54639961042536E-3</v>
      </c>
      <c r="S147" s="905">
        <v>0.25392221210645599</v>
      </c>
      <c r="T147" s="905">
        <v>0.54756409984967502</v>
      </c>
      <c r="U147" s="905">
        <v>0.90787830026889105</v>
      </c>
      <c r="V147" s="905">
        <v>1.84412779742119E-4</v>
      </c>
      <c r="W147" s="905">
        <v>1.0213630878025E-3</v>
      </c>
      <c r="X147" s="905">
        <v>1.41855984417014E-3</v>
      </c>
      <c r="Y147" s="905">
        <v>0</v>
      </c>
      <c r="Z147" s="905">
        <v>0</v>
      </c>
      <c r="AA147" s="905">
        <v>4.1989371387436197E-3</v>
      </c>
      <c r="AB147" s="882"/>
    </row>
    <row r="148" spans="1:28">
      <c r="A148" s="899" t="s">
        <v>3942</v>
      </c>
      <c r="B148" s="900">
        <v>0</v>
      </c>
      <c r="C148" s="901">
        <v>16.28295</v>
      </c>
      <c r="D148" s="901">
        <v>1</v>
      </c>
      <c r="E148" s="901">
        <v>0</v>
      </c>
      <c r="F148" s="902">
        <v>0</v>
      </c>
      <c r="G148" s="903">
        <v>0</v>
      </c>
      <c r="H148" s="903">
        <v>0</v>
      </c>
      <c r="I148" s="903">
        <v>0</v>
      </c>
      <c r="J148" s="903">
        <v>0</v>
      </c>
      <c r="K148" s="903">
        <v>15</v>
      </c>
      <c r="L148" s="904">
        <v>0.10369249010184001</v>
      </c>
      <c r="M148" s="905">
        <v>1.0480404818869E-3</v>
      </c>
      <c r="N148" s="905">
        <v>9.8134699667591207E-3</v>
      </c>
      <c r="O148" s="905">
        <v>4.2874383349918504E-3</v>
      </c>
      <c r="P148" s="905">
        <v>1.5403019203489199E-3</v>
      </c>
      <c r="Q148" s="905">
        <v>2.5407041985136898E-3</v>
      </c>
      <c r="R148" s="905">
        <v>5.0814083970273803E-4</v>
      </c>
      <c r="S148" s="905">
        <v>1.41326671042324E-2</v>
      </c>
      <c r="T148" s="905">
        <v>2.8106540196057701E-2</v>
      </c>
      <c r="U148" s="905">
        <v>0.100992991890919</v>
      </c>
      <c r="V148" s="905">
        <v>7.9397006203552699E-6</v>
      </c>
      <c r="W148" s="905">
        <v>7.9397006203552699E-6</v>
      </c>
      <c r="X148" s="905">
        <v>0</v>
      </c>
      <c r="Y148" s="905">
        <v>0</v>
      </c>
      <c r="Z148" s="905">
        <v>1.5879401240710599E-4</v>
      </c>
      <c r="AA148" s="905">
        <v>2.3977895873472901E-4</v>
      </c>
      <c r="AB148" s="882"/>
    </row>
    <row r="149" spans="1:28">
      <c r="A149" s="899" t="s">
        <v>3943</v>
      </c>
      <c r="B149" s="900">
        <v>0</v>
      </c>
      <c r="C149" s="901">
        <v>1611.86763</v>
      </c>
      <c r="D149" s="901">
        <v>-8</v>
      </c>
      <c r="E149" s="901">
        <v>4.5374999999999996</v>
      </c>
      <c r="F149" s="902">
        <v>0</v>
      </c>
      <c r="G149" s="903">
        <v>0</v>
      </c>
      <c r="H149" s="903">
        <v>0</v>
      </c>
      <c r="I149" s="903">
        <v>0</v>
      </c>
      <c r="J149" s="903">
        <v>0</v>
      </c>
      <c r="K149" s="903">
        <v>1615</v>
      </c>
      <c r="L149" s="904">
        <v>10.531642353539</v>
      </c>
      <c r="M149" s="905">
        <v>0.44622705426520698</v>
      </c>
      <c r="N149" s="905">
        <v>0.86338951112616702</v>
      </c>
      <c r="O149" s="905">
        <v>1.0770997861574001</v>
      </c>
      <c r="P149" s="905">
        <v>0.176097266625733</v>
      </c>
      <c r="Q149" s="905">
        <v>0.13677457601998699</v>
      </c>
      <c r="R149" s="905">
        <v>2.9064597404247199E-2</v>
      </c>
      <c r="S149" s="905">
        <v>2.99194385043721</v>
      </c>
      <c r="T149" s="905">
        <v>6.87292244500434</v>
      </c>
      <c r="U149" s="905">
        <v>11.6087421396964</v>
      </c>
      <c r="V149" s="905">
        <v>2.0516186402998E-3</v>
      </c>
      <c r="W149" s="905">
        <v>4.1032372805996104E-3</v>
      </c>
      <c r="X149" s="905">
        <v>0</v>
      </c>
      <c r="Y149" s="905">
        <v>0</v>
      </c>
      <c r="Z149" s="905">
        <v>0</v>
      </c>
      <c r="AA149" s="905">
        <v>6.1548559208994102E-2</v>
      </c>
      <c r="AB149" s="882"/>
    </row>
    <row r="150" spans="1:28">
      <c r="A150" s="899" t="s">
        <v>3944</v>
      </c>
      <c r="B150" s="900">
        <v>0</v>
      </c>
      <c r="C150" s="901">
        <v>685.673</v>
      </c>
      <c r="D150" s="901">
        <v>0</v>
      </c>
      <c r="E150" s="901">
        <v>0</v>
      </c>
      <c r="F150" s="902">
        <v>686</v>
      </c>
      <c r="G150" s="903">
        <v>0</v>
      </c>
      <c r="H150" s="903">
        <v>0</v>
      </c>
      <c r="I150" s="903">
        <v>0</v>
      </c>
      <c r="J150" s="903">
        <v>0</v>
      </c>
      <c r="K150" s="903">
        <v>0</v>
      </c>
      <c r="L150" s="904">
        <v>0</v>
      </c>
      <c r="M150" s="905">
        <v>0</v>
      </c>
      <c r="N150" s="905">
        <v>0</v>
      </c>
      <c r="O150" s="905">
        <v>0</v>
      </c>
      <c r="P150" s="905">
        <v>0</v>
      </c>
      <c r="Q150" s="905">
        <v>0</v>
      </c>
      <c r="R150" s="905">
        <v>0</v>
      </c>
      <c r="S150" s="905">
        <v>0</v>
      </c>
      <c r="T150" s="905">
        <v>0</v>
      </c>
      <c r="U150" s="905">
        <v>0</v>
      </c>
      <c r="V150" s="905">
        <v>0</v>
      </c>
      <c r="W150" s="905">
        <v>0</v>
      </c>
      <c r="X150" s="905">
        <v>0</v>
      </c>
      <c r="Y150" s="905">
        <v>0</v>
      </c>
      <c r="Z150" s="905">
        <v>0</v>
      </c>
      <c r="AA150" s="905">
        <v>0</v>
      </c>
      <c r="AB150" s="882"/>
    </row>
    <row r="151" spans="1:28">
      <c r="A151" s="899" t="s">
        <v>3945</v>
      </c>
      <c r="B151" s="900">
        <v>0</v>
      </c>
      <c r="C151" s="901">
        <v>43.401479999999999</v>
      </c>
      <c r="D151" s="901">
        <v>0</v>
      </c>
      <c r="E151" s="901">
        <v>0.10050000000000001</v>
      </c>
      <c r="F151" s="902">
        <v>0</v>
      </c>
      <c r="G151" s="903">
        <v>0</v>
      </c>
      <c r="H151" s="903">
        <v>0</v>
      </c>
      <c r="I151" s="903">
        <v>0</v>
      </c>
      <c r="J151" s="903">
        <v>0</v>
      </c>
      <c r="K151" s="903">
        <v>43</v>
      </c>
      <c r="L151" s="904">
        <v>3.0499036649658098E-2</v>
      </c>
      <c r="M151" s="905">
        <v>3.1409455654125501E-3</v>
      </c>
      <c r="N151" s="905">
        <v>4.5520950223370201E-5</v>
      </c>
      <c r="O151" s="905">
        <v>1.09250280536089E-2</v>
      </c>
      <c r="P151" s="905">
        <v>4.2789693209968E-3</v>
      </c>
      <c r="Q151" s="905">
        <v>1.36562850670111E-4</v>
      </c>
      <c r="R151" s="905">
        <v>7.2833520357392398E-4</v>
      </c>
      <c r="S151" s="905">
        <v>2.5491732125087301E-2</v>
      </c>
      <c r="T151" s="905">
        <v>6.0542863797082402E-2</v>
      </c>
      <c r="U151" s="905">
        <v>0.169793144333171</v>
      </c>
      <c r="V151" s="905">
        <v>8.1937710402066395E-5</v>
      </c>
      <c r="W151" s="905">
        <v>5.4625140268044297E-5</v>
      </c>
      <c r="X151" s="905">
        <v>0</v>
      </c>
      <c r="Y151" s="905">
        <v>0</v>
      </c>
      <c r="Z151" s="905">
        <v>0</v>
      </c>
      <c r="AA151" s="905">
        <v>2.7767779636255797E-4</v>
      </c>
      <c r="AB151" s="882"/>
    </row>
    <row r="152" spans="1:28">
      <c r="A152" s="899" t="s">
        <v>3946</v>
      </c>
      <c r="B152" s="900">
        <v>0</v>
      </c>
      <c r="C152" s="901">
        <v>0</v>
      </c>
      <c r="D152" s="901">
        <v>0</v>
      </c>
      <c r="E152" s="901">
        <v>0</v>
      </c>
      <c r="F152" s="902">
        <v>0</v>
      </c>
      <c r="G152" s="903">
        <v>0</v>
      </c>
      <c r="H152" s="903">
        <v>0</v>
      </c>
      <c r="I152" s="903">
        <v>0</v>
      </c>
      <c r="J152" s="903">
        <v>0</v>
      </c>
      <c r="K152" s="903">
        <v>0</v>
      </c>
      <c r="L152" s="904">
        <v>0</v>
      </c>
      <c r="M152" s="905">
        <v>0</v>
      </c>
      <c r="N152" s="905">
        <v>0</v>
      </c>
      <c r="O152" s="905">
        <v>0</v>
      </c>
      <c r="P152" s="905">
        <v>0</v>
      </c>
      <c r="Q152" s="905">
        <v>0</v>
      </c>
      <c r="R152" s="905">
        <v>0</v>
      </c>
      <c r="S152" s="905">
        <v>0</v>
      </c>
      <c r="T152" s="905">
        <v>0</v>
      </c>
      <c r="U152" s="905">
        <v>0</v>
      </c>
      <c r="V152" s="905">
        <v>0</v>
      </c>
      <c r="W152" s="905">
        <v>0</v>
      </c>
      <c r="X152" s="905">
        <v>0</v>
      </c>
      <c r="Y152" s="905">
        <v>0</v>
      </c>
      <c r="Z152" s="905">
        <v>0</v>
      </c>
      <c r="AA152" s="905">
        <v>0</v>
      </c>
      <c r="AB152" s="882"/>
    </row>
    <row r="153" spans="1:28">
      <c r="A153" s="899" t="s">
        <v>3947</v>
      </c>
      <c r="B153" s="900">
        <v>0</v>
      </c>
      <c r="C153" s="901">
        <v>90.579329999999999</v>
      </c>
      <c r="D153" s="901">
        <v>0</v>
      </c>
      <c r="E153" s="901">
        <v>2.0500000000000001E-2</v>
      </c>
      <c r="F153" s="902">
        <v>0</v>
      </c>
      <c r="G153" s="903">
        <v>0</v>
      </c>
      <c r="H153" s="903">
        <v>0</v>
      </c>
      <c r="I153" s="903">
        <v>0</v>
      </c>
      <c r="J153" s="903">
        <v>0</v>
      </c>
      <c r="K153" s="903">
        <v>91</v>
      </c>
      <c r="L153" s="904">
        <v>0.25817789163896598</v>
      </c>
      <c r="M153" s="905">
        <v>1.42575850606593E-2</v>
      </c>
      <c r="N153" s="905">
        <v>1.6184285744532199E-2</v>
      </c>
      <c r="O153" s="905">
        <v>0.14450255129046599</v>
      </c>
      <c r="P153" s="905">
        <v>1.136753403485E-2</v>
      </c>
      <c r="Q153" s="905">
        <v>5.0094217780694899E-3</v>
      </c>
      <c r="R153" s="905">
        <v>4.7204166754885599E-3</v>
      </c>
      <c r="S153" s="905">
        <v>0.157989456077576</v>
      </c>
      <c r="T153" s="905">
        <v>0.30730875907772398</v>
      </c>
      <c r="U153" s="905">
        <v>0.40653384429717798</v>
      </c>
      <c r="V153" s="905">
        <v>6.7434523935550807E-5</v>
      </c>
      <c r="W153" s="905">
        <v>5.6837670174250004E-4</v>
      </c>
      <c r="X153" s="905">
        <v>6.7434523935550796E-3</v>
      </c>
      <c r="Y153" s="905">
        <v>3.8534013677457598E-3</v>
      </c>
      <c r="Z153" s="905">
        <v>1.9267006838728799E-3</v>
      </c>
      <c r="AA153" s="905">
        <v>2.80334949503504E-3</v>
      </c>
      <c r="AB153" s="882"/>
    </row>
    <row r="154" spans="1:28">
      <c r="A154" s="899" t="s">
        <v>3948</v>
      </c>
      <c r="B154" s="900">
        <v>0</v>
      </c>
      <c r="C154" s="901">
        <v>0</v>
      </c>
      <c r="D154" s="901">
        <v>0</v>
      </c>
      <c r="E154" s="901">
        <v>0</v>
      </c>
      <c r="F154" s="902">
        <v>0</v>
      </c>
      <c r="G154" s="903">
        <v>0</v>
      </c>
      <c r="H154" s="903">
        <v>0</v>
      </c>
      <c r="I154" s="903">
        <v>0</v>
      </c>
      <c r="J154" s="903">
        <v>0</v>
      </c>
      <c r="K154" s="903">
        <v>0</v>
      </c>
      <c r="L154" s="904">
        <v>0</v>
      </c>
      <c r="M154" s="905">
        <v>0</v>
      </c>
      <c r="N154" s="905">
        <v>0</v>
      </c>
      <c r="O154" s="905">
        <v>0</v>
      </c>
      <c r="P154" s="905">
        <v>0</v>
      </c>
      <c r="Q154" s="905">
        <v>0</v>
      </c>
      <c r="R154" s="905">
        <v>0</v>
      </c>
      <c r="S154" s="905">
        <v>0</v>
      </c>
      <c r="T154" s="905">
        <v>0</v>
      </c>
      <c r="U154" s="905">
        <v>0</v>
      </c>
      <c r="V154" s="905">
        <v>0</v>
      </c>
      <c r="W154" s="905">
        <v>0</v>
      </c>
      <c r="X154" s="905">
        <v>0</v>
      </c>
      <c r="Y154" s="905">
        <v>0</v>
      </c>
      <c r="Z154" s="905">
        <v>0</v>
      </c>
      <c r="AA154" s="905">
        <v>0</v>
      </c>
      <c r="AB154" s="882"/>
    </row>
    <row r="155" spans="1:28">
      <c r="A155" s="899" t="s">
        <v>3949</v>
      </c>
      <c r="B155" s="900">
        <v>0</v>
      </c>
      <c r="C155" s="901">
        <v>85.464939999999999</v>
      </c>
      <c r="D155" s="901">
        <v>5</v>
      </c>
      <c r="E155" s="901">
        <v>8.6999999999999994E-2</v>
      </c>
      <c r="F155" s="902">
        <v>0</v>
      </c>
      <c r="G155" s="903">
        <v>0</v>
      </c>
      <c r="H155" s="903">
        <v>0</v>
      </c>
      <c r="I155" s="903">
        <v>0</v>
      </c>
      <c r="J155" s="903">
        <v>0</v>
      </c>
      <c r="K155" s="903">
        <v>81</v>
      </c>
      <c r="L155" s="904">
        <v>0.11588945819483</v>
      </c>
      <c r="M155" s="905">
        <v>8.0175096864347603E-4</v>
      </c>
      <c r="N155" s="905">
        <v>1.1661832271177799E-2</v>
      </c>
      <c r="O155" s="905">
        <v>4.8105058118608497E-2</v>
      </c>
      <c r="P155" s="905">
        <v>5.8309161355889097E-4</v>
      </c>
      <c r="Q155" s="905">
        <v>2.4052529059304301E-3</v>
      </c>
      <c r="R155" s="905">
        <v>1.02041032372806E-3</v>
      </c>
      <c r="S155" s="905">
        <v>9.4752387203319906E-3</v>
      </c>
      <c r="T155" s="905">
        <v>8.0175096864347605E-3</v>
      </c>
      <c r="U155" s="905">
        <v>9.1836929135525394E-2</v>
      </c>
      <c r="V155" s="905">
        <v>2.18659355084584E-5</v>
      </c>
      <c r="W155" s="905">
        <v>1.45772903389723E-5</v>
      </c>
      <c r="X155" s="905">
        <v>3.1341174228790403E-2</v>
      </c>
      <c r="Y155" s="905">
        <v>1.5306154855920901E-2</v>
      </c>
      <c r="Z155" s="905">
        <v>2.18659355084584E-3</v>
      </c>
      <c r="AA155" s="905">
        <v>1.5306154855920901E-4</v>
      </c>
      <c r="AB155" s="882"/>
    </row>
    <row r="156" spans="1:28">
      <c r="A156" s="894"/>
      <c r="B156" s="895"/>
      <c r="C156" s="896"/>
      <c r="D156" s="896"/>
      <c r="E156" s="896"/>
      <c r="F156" s="895"/>
      <c r="G156" s="896"/>
      <c r="H156" s="896"/>
      <c r="I156" s="896"/>
      <c r="J156" s="896"/>
      <c r="K156" s="896"/>
      <c r="L156" s="897"/>
      <c r="M156" s="898"/>
      <c r="N156" s="898"/>
      <c r="O156" s="898"/>
      <c r="P156" s="898"/>
      <c r="Q156" s="898"/>
      <c r="R156" s="898"/>
      <c r="S156" s="898"/>
      <c r="T156" s="898"/>
      <c r="U156" s="898"/>
      <c r="V156" s="898"/>
      <c r="W156" s="898"/>
      <c r="X156" s="898"/>
      <c r="Y156" s="898"/>
      <c r="Z156" s="898"/>
      <c r="AA156" s="898"/>
      <c r="AB156" s="882"/>
    </row>
    <row r="157" spans="1:28">
      <c r="A157" s="887" t="s">
        <v>3950</v>
      </c>
      <c r="B157" s="888">
        <v>323</v>
      </c>
      <c r="C157" s="889">
        <v>32696</v>
      </c>
      <c r="D157" s="889">
        <v>2714</v>
      </c>
      <c r="E157" s="889">
        <v>510</v>
      </c>
      <c r="F157" s="890">
        <v>0</v>
      </c>
      <c r="G157" s="891">
        <v>0</v>
      </c>
      <c r="H157" s="891">
        <v>0</v>
      </c>
      <c r="I157" s="891">
        <v>0</v>
      </c>
      <c r="J157" s="891">
        <v>486</v>
      </c>
      <c r="K157" s="891">
        <v>29311</v>
      </c>
      <c r="L157" s="892">
        <v>274.62593423810603</v>
      </c>
      <c r="M157" s="893">
        <v>5.6975291651669502E-3</v>
      </c>
      <c r="N157" s="893">
        <v>30.503808939044301</v>
      </c>
      <c r="O157" s="893">
        <v>0.1148715885753</v>
      </c>
      <c r="P157" s="893">
        <v>1.69719040460714E-2</v>
      </c>
      <c r="Q157" s="893">
        <v>0</v>
      </c>
      <c r="R157" s="893">
        <v>5.5704939552412604E-3</v>
      </c>
      <c r="S157" s="893">
        <v>2.82865067434524E-2</v>
      </c>
      <c r="T157" s="893">
        <v>0.17995596112722601</v>
      </c>
      <c r="U157" s="893">
        <v>0.45511422582625799</v>
      </c>
      <c r="V157" s="893">
        <v>2.8286506743452398E-4</v>
      </c>
      <c r="W157" s="893">
        <v>0</v>
      </c>
      <c r="X157" s="893">
        <v>11.0500836315132</v>
      </c>
      <c r="Y157" s="893">
        <v>10.333043975355199</v>
      </c>
      <c r="Z157" s="893">
        <v>0</v>
      </c>
      <c r="AA157" s="893">
        <v>2.12889839300459E-3</v>
      </c>
      <c r="AB157" s="882"/>
    </row>
    <row r="158" spans="1:28">
      <c r="A158" s="899" t="s">
        <v>3951</v>
      </c>
      <c r="B158" s="900">
        <v>0</v>
      </c>
      <c r="C158" s="901">
        <v>3433.4775</v>
      </c>
      <c r="D158" s="901">
        <v>1000</v>
      </c>
      <c r="E158" s="901">
        <v>3.0499999999999999E-2</v>
      </c>
      <c r="F158" s="902">
        <v>0</v>
      </c>
      <c r="G158" s="903">
        <v>0</v>
      </c>
      <c r="H158" s="903">
        <v>0</v>
      </c>
      <c r="I158" s="903">
        <v>0</v>
      </c>
      <c r="J158" s="903">
        <v>0</v>
      </c>
      <c r="K158" s="903">
        <v>2433</v>
      </c>
      <c r="L158" s="904">
        <v>23.1807499311893</v>
      </c>
      <c r="M158" s="905">
        <v>0</v>
      </c>
      <c r="N158" s="905">
        <v>2.57563888124325</v>
      </c>
      <c r="O158" s="905">
        <v>0</v>
      </c>
      <c r="P158" s="905">
        <v>0</v>
      </c>
      <c r="Q158" s="905">
        <v>0</v>
      </c>
      <c r="R158" s="905">
        <v>0</v>
      </c>
      <c r="S158" s="905">
        <v>0</v>
      </c>
      <c r="T158" s="905">
        <v>0</v>
      </c>
      <c r="U158" s="905">
        <v>0</v>
      </c>
      <c r="V158" s="905">
        <v>0</v>
      </c>
      <c r="W158" s="905">
        <v>0</v>
      </c>
      <c r="X158" s="905">
        <v>0</v>
      </c>
      <c r="Y158" s="905">
        <v>0</v>
      </c>
      <c r="Z158" s="905">
        <v>0</v>
      </c>
      <c r="AA158" s="905">
        <v>2.5756388812432499E-4</v>
      </c>
      <c r="AB158" s="882"/>
    </row>
    <row r="159" spans="1:28">
      <c r="A159" s="899" t="s">
        <v>3952</v>
      </c>
      <c r="B159" s="900">
        <v>240.4</v>
      </c>
      <c r="C159" s="901">
        <v>68.644199999999998</v>
      </c>
      <c r="D159" s="901">
        <v>0</v>
      </c>
      <c r="E159" s="901">
        <v>0</v>
      </c>
      <c r="F159" s="902">
        <v>0</v>
      </c>
      <c r="G159" s="903">
        <v>0</v>
      </c>
      <c r="H159" s="903">
        <v>0</v>
      </c>
      <c r="I159" s="903">
        <v>0</v>
      </c>
      <c r="J159" s="903">
        <v>0</v>
      </c>
      <c r="K159" s="903">
        <v>309</v>
      </c>
      <c r="L159" s="904">
        <v>2.9407698333721499</v>
      </c>
      <c r="M159" s="905">
        <v>0</v>
      </c>
      <c r="N159" s="905">
        <v>0.32678854989307898</v>
      </c>
      <c r="O159" s="905">
        <v>0</v>
      </c>
      <c r="P159" s="905">
        <v>0</v>
      </c>
      <c r="Q159" s="905">
        <v>0</v>
      </c>
      <c r="R159" s="905">
        <v>3.2711566555863701E-4</v>
      </c>
      <c r="S159" s="905">
        <v>0</v>
      </c>
      <c r="T159" s="905">
        <v>6.54231331117275E-3</v>
      </c>
      <c r="U159" s="905">
        <v>0</v>
      </c>
      <c r="V159" s="905">
        <v>0</v>
      </c>
      <c r="W159" s="905">
        <v>0</v>
      </c>
      <c r="X159" s="905">
        <v>0</v>
      </c>
      <c r="Y159" s="905">
        <v>0</v>
      </c>
      <c r="Z159" s="905">
        <v>0</v>
      </c>
      <c r="AA159" s="905">
        <v>1.3084626622345501E-4</v>
      </c>
      <c r="AB159" s="882"/>
    </row>
    <row r="160" spans="1:28">
      <c r="A160" s="899" t="s">
        <v>3953</v>
      </c>
      <c r="B160" s="900">
        <v>0</v>
      </c>
      <c r="C160" s="901">
        <v>23218.3413</v>
      </c>
      <c r="D160" s="901">
        <v>1593</v>
      </c>
      <c r="E160" s="901">
        <v>388.72205000000002</v>
      </c>
      <c r="F160" s="902">
        <v>0</v>
      </c>
      <c r="G160" s="903">
        <v>0</v>
      </c>
      <c r="H160" s="903">
        <v>0</v>
      </c>
      <c r="I160" s="903">
        <v>0</v>
      </c>
      <c r="J160" s="903">
        <v>0</v>
      </c>
      <c r="K160" s="903">
        <v>21237</v>
      </c>
      <c r="L160" s="904">
        <v>202.33850648938201</v>
      </c>
      <c r="M160" s="905">
        <v>0</v>
      </c>
      <c r="N160" s="905">
        <v>22.482056276598001</v>
      </c>
      <c r="O160" s="905">
        <v>0</v>
      </c>
      <c r="P160" s="905">
        <v>0</v>
      </c>
      <c r="Q160" s="905">
        <v>0</v>
      </c>
      <c r="R160" s="905">
        <v>0</v>
      </c>
      <c r="S160" s="905">
        <v>0</v>
      </c>
      <c r="T160" s="905">
        <v>0</v>
      </c>
      <c r="U160" s="905">
        <v>0</v>
      </c>
      <c r="V160" s="905">
        <v>0</v>
      </c>
      <c r="W160" s="905">
        <v>0</v>
      </c>
      <c r="X160" s="905">
        <v>0</v>
      </c>
      <c r="Y160" s="905">
        <v>0</v>
      </c>
      <c r="Z160" s="905">
        <v>0</v>
      </c>
      <c r="AA160" s="905">
        <v>0</v>
      </c>
      <c r="AB160" s="882"/>
    </row>
    <row r="161" spans="1:28">
      <c r="A161" s="899" t="s">
        <v>3954</v>
      </c>
      <c r="B161" s="900">
        <v>0</v>
      </c>
      <c r="C161" s="901">
        <v>23.801600000000001</v>
      </c>
      <c r="D161" s="901">
        <v>-66</v>
      </c>
      <c r="E161" s="901">
        <v>0</v>
      </c>
      <c r="F161" s="902">
        <v>0</v>
      </c>
      <c r="G161" s="903">
        <v>0</v>
      </c>
      <c r="H161" s="903">
        <v>0</v>
      </c>
      <c r="I161" s="903">
        <v>0</v>
      </c>
      <c r="J161" s="903">
        <v>0</v>
      </c>
      <c r="K161" s="903">
        <v>90</v>
      </c>
      <c r="L161" s="904">
        <v>0.85653490292392698</v>
      </c>
      <c r="M161" s="905">
        <v>0</v>
      </c>
      <c r="N161" s="905">
        <v>9.5181131036818994E-2</v>
      </c>
      <c r="O161" s="905">
        <v>0</v>
      </c>
      <c r="P161" s="905">
        <v>0</v>
      </c>
      <c r="Q161" s="905">
        <v>0</v>
      </c>
      <c r="R161" s="905">
        <v>0</v>
      </c>
      <c r="S161" s="905">
        <v>0</v>
      </c>
      <c r="T161" s="905">
        <v>0</v>
      </c>
      <c r="U161" s="905">
        <v>0</v>
      </c>
      <c r="V161" s="905">
        <v>0</v>
      </c>
      <c r="W161" s="905">
        <v>0</v>
      </c>
      <c r="X161" s="905">
        <v>0</v>
      </c>
      <c r="Y161" s="905">
        <v>0</v>
      </c>
      <c r="Z161" s="905">
        <v>0</v>
      </c>
      <c r="AA161" s="905">
        <v>0</v>
      </c>
      <c r="AB161" s="882"/>
    </row>
    <row r="162" spans="1:28">
      <c r="A162" s="899" t="s">
        <v>3955</v>
      </c>
      <c r="B162" s="900">
        <v>0</v>
      </c>
      <c r="C162" s="901">
        <v>1406.8151700000001</v>
      </c>
      <c r="D162" s="901">
        <v>-6</v>
      </c>
      <c r="E162" s="901">
        <v>0</v>
      </c>
      <c r="F162" s="902">
        <v>0</v>
      </c>
      <c r="G162" s="903">
        <v>0</v>
      </c>
      <c r="H162" s="903">
        <v>0</v>
      </c>
      <c r="I162" s="903">
        <v>0</v>
      </c>
      <c r="J162" s="903">
        <v>0</v>
      </c>
      <c r="K162" s="903">
        <v>1413</v>
      </c>
      <c r="L162" s="904">
        <v>13.4326395799369</v>
      </c>
      <c r="M162" s="905">
        <v>0</v>
      </c>
      <c r="N162" s="905">
        <v>1.49284791768118</v>
      </c>
      <c r="O162" s="905">
        <v>0</v>
      </c>
      <c r="P162" s="905">
        <v>0</v>
      </c>
      <c r="Q162" s="905">
        <v>0</v>
      </c>
      <c r="R162" s="905">
        <v>1.49583959687493E-3</v>
      </c>
      <c r="S162" s="905">
        <v>0</v>
      </c>
      <c r="T162" s="905">
        <v>0</v>
      </c>
      <c r="U162" s="905">
        <v>0</v>
      </c>
      <c r="V162" s="905">
        <v>0</v>
      </c>
      <c r="W162" s="905">
        <v>0</v>
      </c>
      <c r="X162" s="905">
        <v>0</v>
      </c>
      <c r="Y162" s="905">
        <v>0</v>
      </c>
      <c r="Z162" s="905">
        <v>0</v>
      </c>
      <c r="AA162" s="905">
        <v>0</v>
      </c>
      <c r="AB162" s="882"/>
    </row>
    <row r="163" spans="1:28">
      <c r="A163" s="899" t="s">
        <v>3956</v>
      </c>
      <c r="B163" s="900">
        <v>0</v>
      </c>
      <c r="C163" s="901">
        <v>49.30594</v>
      </c>
      <c r="D163" s="901">
        <v>0</v>
      </c>
      <c r="E163" s="901">
        <v>0</v>
      </c>
      <c r="F163" s="902">
        <v>0</v>
      </c>
      <c r="G163" s="903">
        <v>0</v>
      </c>
      <c r="H163" s="903">
        <v>0</v>
      </c>
      <c r="I163" s="903">
        <v>0</v>
      </c>
      <c r="J163" s="903">
        <v>0</v>
      </c>
      <c r="K163" s="903">
        <v>49</v>
      </c>
      <c r="L163" s="904">
        <v>0.46581694226249698</v>
      </c>
      <c r="M163" s="905">
        <v>0</v>
      </c>
      <c r="N163" s="905">
        <v>5.1768965298215099E-2</v>
      </c>
      <c r="O163" s="905">
        <v>5.1872710719654501E-4</v>
      </c>
      <c r="P163" s="905">
        <v>0</v>
      </c>
      <c r="Q163" s="905">
        <v>0</v>
      </c>
      <c r="R163" s="905">
        <v>5.1872710719654503E-5</v>
      </c>
      <c r="S163" s="905">
        <v>0</v>
      </c>
      <c r="T163" s="905">
        <v>0</v>
      </c>
      <c r="U163" s="905">
        <v>5.1872710719654501E-4</v>
      </c>
      <c r="V163" s="905">
        <v>0</v>
      </c>
      <c r="W163" s="905">
        <v>0</v>
      </c>
      <c r="X163" s="905">
        <v>0</v>
      </c>
      <c r="Y163" s="905">
        <v>0</v>
      </c>
      <c r="Z163" s="905">
        <v>0</v>
      </c>
      <c r="AA163" s="905">
        <v>1.03745421439309E-5</v>
      </c>
      <c r="AB163" s="882"/>
    </row>
    <row r="164" spans="1:28">
      <c r="A164" s="899" t="s">
        <v>3957</v>
      </c>
      <c r="B164" s="900">
        <v>0</v>
      </c>
      <c r="C164" s="901">
        <v>212.24166</v>
      </c>
      <c r="D164" s="901">
        <v>11</v>
      </c>
      <c r="E164" s="901">
        <v>0.44719999999999999</v>
      </c>
      <c r="F164" s="902">
        <v>0</v>
      </c>
      <c r="G164" s="903">
        <v>0</v>
      </c>
      <c r="H164" s="903">
        <v>0</v>
      </c>
      <c r="I164" s="903">
        <v>0</v>
      </c>
      <c r="J164" s="903">
        <v>0</v>
      </c>
      <c r="K164" s="903">
        <v>201</v>
      </c>
      <c r="L164" s="904">
        <v>1.91505578962969</v>
      </c>
      <c r="M164" s="905">
        <v>0</v>
      </c>
      <c r="N164" s="905">
        <v>0.21257119264889601</v>
      </c>
      <c r="O164" s="905">
        <v>0</v>
      </c>
      <c r="P164" s="905">
        <v>0</v>
      </c>
      <c r="Q164" s="905">
        <v>0</v>
      </c>
      <c r="R164" s="905">
        <v>6.3835192987656399E-4</v>
      </c>
      <c r="S164" s="905">
        <v>0</v>
      </c>
      <c r="T164" s="905">
        <v>2.1278397662552102E-3</v>
      </c>
      <c r="U164" s="905">
        <v>0</v>
      </c>
      <c r="V164" s="905">
        <v>0</v>
      </c>
      <c r="W164" s="905">
        <v>0</v>
      </c>
      <c r="X164" s="905">
        <v>1.0639198831276101E-2</v>
      </c>
      <c r="Y164" s="905">
        <v>4.2556795325104299E-3</v>
      </c>
      <c r="Z164" s="905">
        <v>0</v>
      </c>
      <c r="AA164" s="905">
        <v>2.12783976625521E-5</v>
      </c>
      <c r="AB164" s="882"/>
    </row>
    <row r="165" spans="1:28">
      <c r="A165" s="899" t="s">
        <v>3958</v>
      </c>
      <c r="B165" s="900">
        <v>0</v>
      </c>
      <c r="C165" s="901">
        <v>73.42653</v>
      </c>
      <c r="D165" s="901">
        <v>1</v>
      </c>
      <c r="E165" s="901">
        <v>0.31900000000000001</v>
      </c>
      <c r="F165" s="902">
        <v>0</v>
      </c>
      <c r="G165" s="903">
        <v>0</v>
      </c>
      <c r="H165" s="903">
        <v>0</v>
      </c>
      <c r="I165" s="903">
        <v>0</v>
      </c>
      <c r="J165" s="903">
        <v>0</v>
      </c>
      <c r="K165" s="903">
        <v>72</v>
      </c>
      <c r="L165" s="904">
        <v>0.68522792233914198</v>
      </c>
      <c r="M165" s="905">
        <v>0</v>
      </c>
      <c r="N165" s="905">
        <v>7.6144904829455198E-2</v>
      </c>
      <c r="O165" s="905">
        <v>0</v>
      </c>
      <c r="P165" s="905">
        <v>0</v>
      </c>
      <c r="Q165" s="905">
        <v>0</v>
      </c>
      <c r="R165" s="905">
        <v>2.28663377866232E-4</v>
      </c>
      <c r="S165" s="905">
        <v>0</v>
      </c>
      <c r="T165" s="905">
        <v>7.6221125955410602E-4</v>
      </c>
      <c r="U165" s="905">
        <v>0</v>
      </c>
      <c r="V165" s="905">
        <v>0</v>
      </c>
      <c r="W165" s="905">
        <v>0</v>
      </c>
      <c r="X165" s="905">
        <v>3.8110562977705302E-3</v>
      </c>
      <c r="Y165" s="905">
        <v>1.5244225191082101E-3</v>
      </c>
      <c r="Z165" s="905">
        <v>0</v>
      </c>
      <c r="AA165" s="905">
        <v>7.6221125955410604E-6</v>
      </c>
      <c r="AB165" s="882"/>
    </row>
    <row r="166" spans="1:28">
      <c r="A166" s="899" t="s">
        <v>3959</v>
      </c>
      <c r="B166" s="900">
        <v>82.84</v>
      </c>
      <c r="C166" s="901">
        <v>101.28100000000001</v>
      </c>
      <c r="D166" s="901">
        <v>-1</v>
      </c>
      <c r="E166" s="901">
        <v>0</v>
      </c>
      <c r="F166" s="902">
        <v>0</v>
      </c>
      <c r="G166" s="903">
        <v>0</v>
      </c>
      <c r="H166" s="903">
        <v>0</v>
      </c>
      <c r="I166" s="903">
        <v>0</v>
      </c>
      <c r="J166" s="903">
        <v>0</v>
      </c>
      <c r="K166" s="903">
        <v>185</v>
      </c>
      <c r="L166" s="904">
        <v>1.7626135377188701</v>
      </c>
      <c r="M166" s="905">
        <v>0</v>
      </c>
      <c r="N166" s="905">
        <v>0.19584594863543001</v>
      </c>
      <c r="O166" s="905">
        <v>0</v>
      </c>
      <c r="P166" s="905">
        <v>0</v>
      </c>
      <c r="Q166" s="905">
        <v>0</v>
      </c>
      <c r="R166" s="905">
        <v>0</v>
      </c>
      <c r="S166" s="905">
        <v>0</v>
      </c>
      <c r="T166" s="905">
        <v>0</v>
      </c>
      <c r="U166" s="905">
        <v>0</v>
      </c>
      <c r="V166" s="905">
        <v>0</v>
      </c>
      <c r="W166" s="905">
        <v>0</v>
      </c>
      <c r="X166" s="905">
        <v>0</v>
      </c>
      <c r="Y166" s="905">
        <v>0</v>
      </c>
      <c r="Z166" s="905">
        <v>0</v>
      </c>
      <c r="AA166" s="905">
        <v>0</v>
      </c>
      <c r="AB166" s="882"/>
    </row>
    <row r="167" spans="1:28">
      <c r="A167" s="899" t="s">
        <v>3960</v>
      </c>
      <c r="B167" s="900">
        <v>0</v>
      </c>
      <c r="C167" s="901">
        <v>0.46800000000000003</v>
      </c>
      <c r="D167" s="901">
        <v>0</v>
      </c>
      <c r="E167" s="901">
        <v>1.24</v>
      </c>
      <c r="F167" s="902">
        <v>0</v>
      </c>
      <c r="G167" s="903">
        <v>0</v>
      </c>
      <c r="H167" s="903">
        <v>0</v>
      </c>
      <c r="I167" s="903">
        <v>0</v>
      </c>
      <c r="J167" s="903">
        <v>0</v>
      </c>
      <c r="K167" s="903">
        <v>0</v>
      </c>
      <c r="L167" s="904">
        <v>0</v>
      </c>
      <c r="M167" s="905">
        <v>0</v>
      </c>
      <c r="N167" s="905">
        <v>0</v>
      </c>
      <c r="O167" s="905">
        <v>0</v>
      </c>
      <c r="P167" s="905">
        <v>0</v>
      </c>
      <c r="Q167" s="905">
        <v>0</v>
      </c>
      <c r="R167" s="905">
        <v>0</v>
      </c>
      <c r="S167" s="905">
        <v>0</v>
      </c>
      <c r="T167" s="905">
        <v>0</v>
      </c>
      <c r="U167" s="905">
        <v>0</v>
      </c>
      <c r="V167" s="905">
        <v>0</v>
      </c>
      <c r="W167" s="905">
        <v>0</v>
      </c>
      <c r="X167" s="905">
        <v>0</v>
      </c>
      <c r="Y167" s="905">
        <v>0</v>
      </c>
      <c r="Z167" s="905">
        <v>0</v>
      </c>
      <c r="AA167" s="905">
        <v>0</v>
      </c>
      <c r="AB167" s="882"/>
    </row>
    <row r="168" spans="1:28">
      <c r="A168" s="899" t="s">
        <v>3961</v>
      </c>
      <c r="B168" s="900">
        <v>0</v>
      </c>
      <c r="C168" s="901">
        <v>21.363250000000001</v>
      </c>
      <c r="D168" s="901">
        <v>0</v>
      </c>
      <c r="E168" s="901">
        <v>3.2500000000000001E-2</v>
      </c>
      <c r="F168" s="902">
        <v>0</v>
      </c>
      <c r="G168" s="903">
        <v>0</v>
      </c>
      <c r="H168" s="903">
        <v>0</v>
      </c>
      <c r="I168" s="903">
        <v>0</v>
      </c>
      <c r="J168" s="903">
        <v>21.330749999999998</v>
      </c>
      <c r="K168" s="903">
        <v>0</v>
      </c>
      <c r="L168" s="904">
        <v>0</v>
      </c>
      <c r="M168" s="905">
        <v>0</v>
      </c>
      <c r="N168" s="905">
        <v>0</v>
      </c>
      <c r="O168" s="905">
        <v>0</v>
      </c>
      <c r="P168" s="905">
        <v>0</v>
      </c>
      <c r="Q168" s="905">
        <v>0</v>
      </c>
      <c r="R168" s="905">
        <v>0</v>
      </c>
      <c r="S168" s="905">
        <v>0</v>
      </c>
      <c r="T168" s="905">
        <v>0</v>
      </c>
      <c r="U168" s="905">
        <v>0</v>
      </c>
      <c r="V168" s="905">
        <v>0</v>
      </c>
      <c r="W168" s="905">
        <v>0</v>
      </c>
      <c r="X168" s="905">
        <v>0</v>
      </c>
      <c r="Y168" s="905">
        <v>0</v>
      </c>
      <c r="Z168" s="905">
        <v>0</v>
      </c>
      <c r="AA168" s="905">
        <v>0</v>
      </c>
      <c r="AB168" s="882"/>
    </row>
    <row r="169" spans="1:28">
      <c r="A169" s="899" t="s">
        <v>3962</v>
      </c>
      <c r="B169" s="900">
        <v>0</v>
      </c>
      <c r="C169" s="901">
        <v>0</v>
      </c>
      <c r="D169" s="901">
        <v>0</v>
      </c>
      <c r="E169" s="901">
        <v>0</v>
      </c>
      <c r="F169" s="902">
        <v>0</v>
      </c>
      <c r="G169" s="903">
        <v>0</v>
      </c>
      <c r="H169" s="903">
        <v>0</v>
      </c>
      <c r="I169" s="903">
        <v>0</v>
      </c>
      <c r="J169" s="903">
        <v>0</v>
      </c>
      <c r="K169" s="903">
        <v>0</v>
      </c>
      <c r="L169" s="904">
        <v>0</v>
      </c>
      <c r="M169" s="905">
        <v>0</v>
      </c>
      <c r="N169" s="905">
        <v>0</v>
      </c>
      <c r="O169" s="905">
        <v>0</v>
      </c>
      <c r="P169" s="905">
        <v>0</v>
      </c>
      <c r="Q169" s="905">
        <v>0</v>
      </c>
      <c r="R169" s="905">
        <v>0</v>
      </c>
      <c r="S169" s="905">
        <v>0</v>
      </c>
      <c r="T169" s="905">
        <v>0</v>
      </c>
      <c r="U169" s="905">
        <v>0</v>
      </c>
      <c r="V169" s="905">
        <v>0</v>
      </c>
      <c r="W169" s="905">
        <v>0</v>
      </c>
      <c r="X169" s="905">
        <v>0</v>
      </c>
      <c r="Y169" s="905">
        <v>0</v>
      </c>
      <c r="Z169" s="905">
        <v>0</v>
      </c>
      <c r="AA169" s="905">
        <v>0</v>
      </c>
      <c r="AB169" s="882"/>
    </row>
    <row r="170" spans="1:28">
      <c r="A170" s="899" t="s">
        <v>3963</v>
      </c>
      <c r="B170" s="900">
        <v>0</v>
      </c>
      <c r="C170" s="901">
        <v>0</v>
      </c>
      <c r="D170" s="901">
        <v>0</v>
      </c>
      <c r="E170" s="901">
        <v>0</v>
      </c>
      <c r="F170" s="902">
        <v>0</v>
      </c>
      <c r="G170" s="903">
        <v>0</v>
      </c>
      <c r="H170" s="903">
        <v>0</v>
      </c>
      <c r="I170" s="903">
        <v>0</v>
      </c>
      <c r="J170" s="903">
        <v>0</v>
      </c>
      <c r="K170" s="903">
        <v>0</v>
      </c>
      <c r="L170" s="904">
        <v>0</v>
      </c>
      <c r="M170" s="905">
        <v>0</v>
      </c>
      <c r="N170" s="905">
        <v>0</v>
      </c>
      <c r="O170" s="905">
        <v>0</v>
      </c>
      <c r="P170" s="905">
        <v>0</v>
      </c>
      <c r="Q170" s="905">
        <v>0</v>
      </c>
      <c r="R170" s="905">
        <v>0</v>
      </c>
      <c r="S170" s="905">
        <v>0</v>
      </c>
      <c r="T170" s="905">
        <v>0</v>
      </c>
      <c r="U170" s="905">
        <v>0</v>
      </c>
      <c r="V170" s="905">
        <v>0</v>
      </c>
      <c r="W170" s="905">
        <v>0</v>
      </c>
      <c r="X170" s="905">
        <v>0</v>
      </c>
      <c r="Y170" s="905">
        <v>0</v>
      </c>
      <c r="Z170" s="905">
        <v>0</v>
      </c>
      <c r="AA170" s="905">
        <v>0</v>
      </c>
      <c r="AB170" s="882"/>
    </row>
    <row r="171" spans="1:28">
      <c r="A171" s="899" t="s">
        <v>3964</v>
      </c>
      <c r="B171" s="900">
        <v>0</v>
      </c>
      <c r="C171" s="901">
        <v>94.469729999999998</v>
      </c>
      <c r="D171" s="901">
        <v>0</v>
      </c>
      <c r="E171" s="901">
        <v>0.13650000000000001</v>
      </c>
      <c r="F171" s="902">
        <v>0</v>
      </c>
      <c r="G171" s="903">
        <v>0</v>
      </c>
      <c r="H171" s="903">
        <v>0</v>
      </c>
      <c r="I171" s="903">
        <v>0</v>
      </c>
      <c r="J171" s="903">
        <v>0</v>
      </c>
      <c r="K171" s="903">
        <v>94</v>
      </c>
      <c r="L171" s="904">
        <v>0.89559822997607497</v>
      </c>
      <c r="M171" s="905">
        <v>0</v>
      </c>
      <c r="N171" s="905">
        <v>9.95109144417861E-2</v>
      </c>
      <c r="O171" s="905">
        <v>0</v>
      </c>
      <c r="P171" s="905">
        <v>0</v>
      </c>
      <c r="Q171" s="905">
        <v>0</v>
      </c>
      <c r="R171" s="905">
        <v>0</v>
      </c>
      <c r="S171" s="905">
        <v>0</v>
      </c>
      <c r="T171" s="905">
        <v>0</v>
      </c>
      <c r="U171" s="905">
        <v>0</v>
      </c>
      <c r="V171" s="905">
        <v>0</v>
      </c>
      <c r="W171" s="905">
        <v>0</v>
      </c>
      <c r="X171" s="905">
        <v>0</v>
      </c>
      <c r="Y171" s="905">
        <v>0</v>
      </c>
      <c r="Z171" s="905">
        <v>0</v>
      </c>
      <c r="AA171" s="905">
        <v>0</v>
      </c>
      <c r="AB171" s="882"/>
    </row>
    <row r="172" spans="1:28">
      <c r="A172" s="899" t="s">
        <v>3965</v>
      </c>
      <c r="B172" s="900">
        <v>0</v>
      </c>
      <c r="C172" s="901">
        <v>0</v>
      </c>
      <c r="D172" s="901">
        <v>0</v>
      </c>
      <c r="E172" s="901">
        <v>0</v>
      </c>
      <c r="F172" s="902">
        <v>0</v>
      </c>
      <c r="G172" s="903">
        <v>0</v>
      </c>
      <c r="H172" s="903">
        <v>0</v>
      </c>
      <c r="I172" s="903">
        <v>0</v>
      </c>
      <c r="J172" s="903">
        <v>0</v>
      </c>
      <c r="K172" s="903">
        <v>0</v>
      </c>
      <c r="L172" s="904">
        <v>0</v>
      </c>
      <c r="M172" s="905">
        <v>0</v>
      </c>
      <c r="N172" s="905">
        <v>0</v>
      </c>
      <c r="O172" s="905">
        <v>0</v>
      </c>
      <c r="P172" s="905">
        <v>0</v>
      </c>
      <c r="Q172" s="905">
        <v>0</v>
      </c>
      <c r="R172" s="905">
        <v>0</v>
      </c>
      <c r="S172" s="905">
        <v>0</v>
      </c>
      <c r="T172" s="905">
        <v>0</v>
      </c>
      <c r="U172" s="905">
        <v>0</v>
      </c>
      <c r="V172" s="905">
        <v>0</v>
      </c>
      <c r="W172" s="905">
        <v>0</v>
      </c>
      <c r="X172" s="905">
        <v>0</v>
      </c>
      <c r="Y172" s="905">
        <v>0</v>
      </c>
      <c r="Z172" s="905">
        <v>0</v>
      </c>
      <c r="AA172" s="905">
        <v>0</v>
      </c>
      <c r="AB172" s="882"/>
    </row>
    <row r="173" spans="1:28">
      <c r="A173" s="899" t="s">
        <v>3966</v>
      </c>
      <c r="B173" s="900">
        <v>0</v>
      </c>
      <c r="C173" s="901">
        <v>0</v>
      </c>
      <c r="D173" s="901">
        <v>0</v>
      </c>
      <c r="E173" s="901">
        <v>0</v>
      </c>
      <c r="F173" s="902">
        <v>0</v>
      </c>
      <c r="G173" s="903">
        <v>0</v>
      </c>
      <c r="H173" s="903">
        <v>0</v>
      </c>
      <c r="I173" s="903">
        <v>0</v>
      </c>
      <c r="J173" s="903">
        <v>0</v>
      </c>
      <c r="K173" s="903">
        <v>0</v>
      </c>
      <c r="L173" s="904">
        <v>0</v>
      </c>
      <c r="M173" s="905">
        <v>0</v>
      </c>
      <c r="N173" s="905">
        <v>0</v>
      </c>
      <c r="O173" s="905">
        <v>0</v>
      </c>
      <c r="P173" s="905">
        <v>0</v>
      </c>
      <c r="Q173" s="905">
        <v>0</v>
      </c>
      <c r="R173" s="905">
        <v>0</v>
      </c>
      <c r="S173" s="905">
        <v>0</v>
      </c>
      <c r="T173" s="905">
        <v>0</v>
      </c>
      <c r="U173" s="905">
        <v>0</v>
      </c>
      <c r="V173" s="905">
        <v>0</v>
      </c>
      <c r="W173" s="905">
        <v>0</v>
      </c>
      <c r="X173" s="905">
        <v>0</v>
      </c>
      <c r="Y173" s="905">
        <v>0</v>
      </c>
      <c r="Z173" s="905">
        <v>0</v>
      </c>
      <c r="AA173" s="905">
        <v>0</v>
      </c>
      <c r="AB173" s="882"/>
    </row>
    <row r="174" spans="1:28">
      <c r="A174" s="899" t="s">
        <v>3967</v>
      </c>
      <c r="B174" s="900">
        <v>0</v>
      </c>
      <c r="C174" s="901">
        <v>0</v>
      </c>
      <c r="D174" s="901">
        <v>0</v>
      </c>
      <c r="E174" s="901">
        <v>0</v>
      </c>
      <c r="F174" s="902">
        <v>0</v>
      </c>
      <c r="G174" s="903">
        <v>0</v>
      </c>
      <c r="H174" s="903">
        <v>0</v>
      </c>
      <c r="I174" s="903">
        <v>0</v>
      </c>
      <c r="J174" s="903">
        <v>0</v>
      </c>
      <c r="K174" s="903">
        <v>0</v>
      </c>
      <c r="L174" s="904">
        <v>0</v>
      </c>
      <c r="M174" s="905">
        <v>0</v>
      </c>
      <c r="N174" s="905">
        <v>0</v>
      </c>
      <c r="O174" s="905">
        <v>0</v>
      </c>
      <c r="P174" s="905">
        <v>0</v>
      </c>
      <c r="Q174" s="905">
        <v>0</v>
      </c>
      <c r="R174" s="905">
        <v>0</v>
      </c>
      <c r="S174" s="905">
        <v>0</v>
      </c>
      <c r="T174" s="905">
        <v>0</v>
      </c>
      <c r="U174" s="905">
        <v>0</v>
      </c>
      <c r="V174" s="905">
        <v>0</v>
      </c>
      <c r="W174" s="905">
        <v>0</v>
      </c>
      <c r="X174" s="905">
        <v>0</v>
      </c>
      <c r="Y174" s="905">
        <v>0</v>
      </c>
      <c r="Z174" s="905">
        <v>0</v>
      </c>
      <c r="AA174" s="905">
        <v>0</v>
      </c>
      <c r="AB174" s="882"/>
    </row>
    <row r="175" spans="1:28">
      <c r="A175" s="899" t="s">
        <v>3968</v>
      </c>
      <c r="B175" s="900">
        <v>0</v>
      </c>
      <c r="C175" s="901">
        <v>376.14168999999998</v>
      </c>
      <c r="D175" s="901">
        <v>0</v>
      </c>
      <c r="E175" s="901">
        <v>0.56399999999999995</v>
      </c>
      <c r="F175" s="902">
        <v>0</v>
      </c>
      <c r="G175" s="903">
        <v>0</v>
      </c>
      <c r="H175" s="903">
        <v>375.58</v>
      </c>
      <c r="I175" s="903">
        <v>0</v>
      </c>
      <c r="J175" s="903">
        <v>0</v>
      </c>
      <c r="K175" s="903">
        <v>0</v>
      </c>
      <c r="L175" s="904">
        <v>0</v>
      </c>
      <c r="M175" s="905">
        <v>0</v>
      </c>
      <c r="N175" s="905">
        <v>0</v>
      </c>
      <c r="O175" s="905">
        <v>0</v>
      </c>
      <c r="P175" s="905">
        <v>0</v>
      </c>
      <c r="Q175" s="905">
        <v>0</v>
      </c>
      <c r="R175" s="905">
        <v>0</v>
      </c>
      <c r="S175" s="905">
        <v>0</v>
      </c>
      <c r="T175" s="905">
        <v>0</v>
      </c>
      <c r="U175" s="905">
        <v>0</v>
      </c>
      <c r="V175" s="905">
        <v>0</v>
      </c>
      <c r="W175" s="905">
        <v>0</v>
      </c>
      <c r="X175" s="905">
        <v>0</v>
      </c>
      <c r="Y175" s="905">
        <v>0</v>
      </c>
      <c r="Z175" s="905">
        <v>0</v>
      </c>
      <c r="AA175" s="905">
        <v>0</v>
      </c>
      <c r="AB175" s="882"/>
    </row>
    <row r="176" spans="1:28">
      <c r="A176" s="899" t="s">
        <v>3969</v>
      </c>
      <c r="B176" s="900">
        <v>0</v>
      </c>
      <c r="C176" s="901">
        <v>2.7240000000000002</v>
      </c>
      <c r="D176" s="901">
        <v>0</v>
      </c>
      <c r="E176" s="901">
        <v>0</v>
      </c>
      <c r="F176" s="902">
        <v>0</v>
      </c>
      <c r="G176" s="903">
        <v>0</v>
      </c>
      <c r="H176" s="903">
        <v>0</v>
      </c>
      <c r="I176" s="903">
        <v>0</v>
      </c>
      <c r="J176" s="903">
        <v>2.7240000000000002</v>
      </c>
      <c r="K176" s="903">
        <v>0</v>
      </c>
      <c r="L176" s="904">
        <v>0</v>
      </c>
      <c r="M176" s="905">
        <v>0</v>
      </c>
      <c r="N176" s="905">
        <v>0</v>
      </c>
      <c r="O176" s="905">
        <v>0</v>
      </c>
      <c r="P176" s="905">
        <v>0</v>
      </c>
      <c r="Q176" s="905">
        <v>0</v>
      </c>
      <c r="R176" s="905">
        <v>0</v>
      </c>
      <c r="S176" s="905">
        <v>0</v>
      </c>
      <c r="T176" s="905">
        <v>0</v>
      </c>
      <c r="U176" s="905">
        <v>0</v>
      </c>
      <c r="V176" s="905">
        <v>0</v>
      </c>
      <c r="W176" s="905">
        <v>0</v>
      </c>
      <c r="X176" s="905">
        <v>0</v>
      </c>
      <c r="Y176" s="905">
        <v>0</v>
      </c>
      <c r="Z176" s="905">
        <v>0</v>
      </c>
      <c r="AA176" s="905">
        <v>0</v>
      </c>
      <c r="AB176" s="882"/>
    </row>
    <row r="177" spans="1:28">
      <c r="A177" s="899" t="s">
        <v>3970</v>
      </c>
      <c r="B177" s="900">
        <v>0</v>
      </c>
      <c r="C177" s="901">
        <v>539.05952000000002</v>
      </c>
      <c r="D177" s="901">
        <v>9</v>
      </c>
      <c r="E177" s="901">
        <v>11.7689</v>
      </c>
      <c r="F177" s="902">
        <v>0</v>
      </c>
      <c r="G177" s="903">
        <v>0</v>
      </c>
      <c r="H177" s="903">
        <v>0</v>
      </c>
      <c r="I177" s="903">
        <v>0</v>
      </c>
      <c r="J177" s="903">
        <v>0.29061999999999</v>
      </c>
      <c r="K177" s="903">
        <v>518</v>
      </c>
      <c r="L177" s="904">
        <v>4.9353179056128402</v>
      </c>
      <c r="M177" s="905">
        <v>0</v>
      </c>
      <c r="N177" s="905">
        <v>0.54836865617920405</v>
      </c>
      <c r="O177" s="905">
        <v>0</v>
      </c>
      <c r="P177" s="905">
        <v>0</v>
      </c>
      <c r="Q177" s="905">
        <v>0</v>
      </c>
      <c r="R177" s="905">
        <v>0</v>
      </c>
      <c r="S177" s="905">
        <v>0</v>
      </c>
      <c r="T177" s="905">
        <v>0</v>
      </c>
      <c r="U177" s="905">
        <v>0</v>
      </c>
      <c r="V177" s="905">
        <v>0</v>
      </c>
      <c r="W177" s="905">
        <v>0</v>
      </c>
      <c r="X177" s="905">
        <v>0</v>
      </c>
      <c r="Y177" s="905">
        <v>0</v>
      </c>
      <c r="Z177" s="905">
        <v>0</v>
      </c>
      <c r="AA177" s="905">
        <v>0</v>
      </c>
      <c r="AB177" s="882"/>
    </row>
    <row r="178" spans="1:28">
      <c r="A178" s="899" t="s">
        <v>3971</v>
      </c>
      <c r="B178" s="900">
        <v>0</v>
      </c>
      <c r="C178" s="901">
        <v>0</v>
      </c>
      <c r="D178" s="901">
        <v>0</v>
      </c>
      <c r="E178" s="901">
        <v>0</v>
      </c>
      <c r="F178" s="902">
        <v>0</v>
      </c>
      <c r="G178" s="903">
        <v>0</v>
      </c>
      <c r="H178" s="903">
        <v>0</v>
      </c>
      <c r="I178" s="903">
        <v>0</v>
      </c>
      <c r="J178" s="903">
        <v>0</v>
      </c>
      <c r="K178" s="903">
        <v>0</v>
      </c>
      <c r="L178" s="904">
        <v>0</v>
      </c>
      <c r="M178" s="905">
        <v>0</v>
      </c>
      <c r="N178" s="905">
        <v>0</v>
      </c>
      <c r="O178" s="905">
        <v>0</v>
      </c>
      <c r="P178" s="905">
        <v>0</v>
      </c>
      <c r="Q178" s="905">
        <v>0</v>
      </c>
      <c r="R178" s="905">
        <v>0</v>
      </c>
      <c r="S178" s="905">
        <v>0</v>
      </c>
      <c r="T178" s="905">
        <v>0</v>
      </c>
      <c r="U178" s="905">
        <v>0</v>
      </c>
      <c r="V178" s="905">
        <v>0</v>
      </c>
      <c r="W178" s="905">
        <v>0</v>
      </c>
      <c r="X178" s="905">
        <v>0</v>
      </c>
      <c r="Y178" s="905">
        <v>0</v>
      </c>
      <c r="Z178" s="905">
        <v>0</v>
      </c>
      <c r="AA178" s="905">
        <v>0</v>
      </c>
      <c r="AB178" s="882"/>
    </row>
    <row r="179" spans="1:28">
      <c r="A179" s="899" t="s">
        <v>3972</v>
      </c>
      <c r="B179" s="900">
        <v>0</v>
      </c>
      <c r="C179" s="901">
        <v>2842.9679999999998</v>
      </c>
      <c r="D179" s="901">
        <v>171</v>
      </c>
      <c r="E179" s="901">
        <v>0.36199999999999999</v>
      </c>
      <c r="F179" s="902">
        <v>0</v>
      </c>
      <c r="G179" s="903">
        <v>0</v>
      </c>
      <c r="H179" s="903">
        <v>0</v>
      </c>
      <c r="I179" s="903">
        <v>0</v>
      </c>
      <c r="J179" s="903">
        <v>0</v>
      </c>
      <c r="K179" s="903">
        <v>2672</v>
      </c>
      <c r="L179" s="904">
        <v>20.790582456437502</v>
      </c>
      <c r="M179" s="905">
        <v>5.6573013486904801E-3</v>
      </c>
      <c r="N179" s="905">
        <v>2.2996929982426799</v>
      </c>
      <c r="O179" s="905">
        <v>0.11314602697381</v>
      </c>
      <c r="P179" s="905">
        <v>1.69719040460714E-2</v>
      </c>
      <c r="Q179" s="905">
        <v>0</v>
      </c>
      <c r="R179" s="905">
        <v>2.8286506743452401E-3</v>
      </c>
      <c r="S179" s="905">
        <v>2.82865067434524E-2</v>
      </c>
      <c r="T179" s="905">
        <v>0.16971904046071401</v>
      </c>
      <c r="U179" s="905">
        <v>0.45258410789523801</v>
      </c>
      <c r="V179" s="905">
        <v>2.8286506743452398E-4</v>
      </c>
      <c r="W179" s="905">
        <v>0</v>
      </c>
      <c r="X179" s="905">
        <v>11.003451123203</v>
      </c>
      <c r="Y179" s="905">
        <v>10.2962884546167</v>
      </c>
      <c r="Z179" s="905">
        <v>0</v>
      </c>
      <c r="AA179" s="905">
        <v>1.69719040460714E-3</v>
      </c>
      <c r="AB179" s="882"/>
    </row>
    <row r="180" spans="1:28">
      <c r="A180" s="899" t="s">
        <v>3973</v>
      </c>
      <c r="B180" s="900">
        <v>0</v>
      </c>
      <c r="C180" s="901">
        <v>0</v>
      </c>
      <c r="D180" s="901">
        <v>0</v>
      </c>
      <c r="E180" s="901">
        <v>0</v>
      </c>
      <c r="F180" s="902">
        <v>0</v>
      </c>
      <c r="G180" s="903">
        <v>0</v>
      </c>
      <c r="H180" s="903">
        <v>0</v>
      </c>
      <c r="I180" s="903">
        <v>0</v>
      </c>
      <c r="J180" s="903">
        <v>0</v>
      </c>
      <c r="K180" s="903">
        <v>0</v>
      </c>
      <c r="L180" s="904">
        <v>0</v>
      </c>
      <c r="M180" s="905">
        <v>0</v>
      </c>
      <c r="N180" s="905">
        <v>0</v>
      </c>
      <c r="O180" s="905">
        <v>0</v>
      </c>
      <c r="P180" s="905">
        <v>0</v>
      </c>
      <c r="Q180" s="905">
        <v>0</v>
      </c>
      <c r="R180" s="905">
        <v>0</v>
      </c>
      <c r="S180" s="905">
        <v>0</v>
      </c>
      <c r="T180" s="905">
        <v>0</v>
      </c>
      <c r="U180" s="905">
        <v>0</v>
      </c>
      <c r="V180" s="905">
        <v>0</v>
      </c>
      <c r="W180" s="905">
        <v>0</v>
      </c>
      <c r="X180" s="905">
        <v>0</v>
      </c>
      <c r="Y180" s="905">
        <v>0</v>
      </c>
      <c r="Z180" s="905">
        <v>0</v>
      </c>
      <c r="AA180" s="905">
        <v>0</v>
      </c>
      <c r="AB180" s="882"/>
    </row>
    <row r="181" spans="1:28">
      <c r="A181" s="899" t="s">
        <v>3974</v>
      </c>
      <c r="B181" s="900">
        <v>0</v>
      </c>
      <c r="C181" s="901">
        <v>7.899</v>
      </c>
      <c r="D181" s="901">
        <v>0</v>
      </c>
      <c r="E181" s="901">
        <v>0</v>
      </c>
      <c r="F181" s="902">
        <v>0</v>
      </c>
      <c r="G181" s="903">
        <v>0</v>
      </c>
      <c r="H181" s="903">
        <v>0</v>
      </c>
      <c r="I181" s="903">
        <v>0</v>
      </c>
      <c r="J181" s="903">
        <v>0</v>
      </c>
      <c r="K181" s="903">
        <v>8</v>
      </c>
      <c r="L181" s="904">
        <v>7.6136435815460202E-2</v>
      </c>
      <c r="M181" s="905">
        <v>0</v>
      </c>
      <c r="N181" s="905">
        <v>8.4520759670555293E-3</v>
      </c>
      <c r="O181" s="905">
        <v>0</v>
      </c>
      <c r="P181" s="905">
        <v>0</v>
      </c>
      <c r="Q181" s="905">
        <v>0</v>
      </c>
      <c r="R181" s="905">
        <v>0</v>
      </c>
      <c r="S181" s="905">
        <v>0</v>
      </c>
      <c r="T181" s="905">
        <v>0</v>
      </c>
      <c r="U181" s="905">
        <v>0</v>
      </c>
      <c r="V181" s="905">
        <v>0</v>
      </c>
      <c r="W181" s="905">
        <v>0</v>
      </c>
      <c r="X181" s="905">
        <v>0</v>
      </c>
      <c r="Y181" s="905">
        <v>0</v>
      </c>
      <c r="Z181" s="905">
        <v>0</v>
      </c>
      <c r="AA181" s="905">
        <v>0</v>
      </c>
      <c r="AB181" s="882"/>
    </row>
    <row r="182" spans="1:28">
      <c r="A182" s="899" t="s">
        <v>3975</v>
      </c>
      <c r="B182" s="900">
        <v>0</v>
      </c>
      <c r="C182" s="901">
        <v>38.664439999999999</v>
      </c>
      <c r="D182" s="901">
        <v>0</v>
      </c>
      <c r="E182" s="901">
        <v>0</v>
      </c>
      <c r="F182" s="902">
        <v>0</v>
      </c>
      <c r="G182" s="903">
        <v>0</v>
      </c>
      <c r="H182" s="903">
        <v>0</v>
      </c>
      <c r="I182" s="903">
        <v>0</v>
      </c>
      <c r="J182" s="903">
        <v>38.664439999999999</v>
      </c>
      <c r="K182" s="903">
        <v>0</v>
      </c>
      <c r="L182" s="904">
        <v>0</v>
      </c>
      <c r="M182" s="905">
        <v>0</v>
      </c>
      <c r="N182" s="905">
        <v>0</v>
      </c>
      <c r="O182" s="905">
        <v>0</v>
      </c>
      <c r="P182" s="905">
        <v>0</v>
      </c>
      <c r="Q182" s="905">
        <v>0</v>
      </c>
      <c r="R182" s="905">
        <v>0</v>
      </c>
      <c r="S182" s="905">
        <v>0</v>
      </c>
      <c r="T182" s="905">
        <v>0</v>
      </c>
      <c r="U182" s="905">
        <v>0</v>
      </c>
      <c r="V182" s="905">
        <v>0</v>
      </c>
      <c r="W182" s="905">
        <v>0</v>
      </c>
      <c r="X182" s="905">
        <v>0</v>
      </c>
      <c r="Y182" s="905">
        <v>0</v>
      </c>
      <c r="Z182" s="905">
        <v>0</v>
      </c>
      <c r="AA182" s="905">
        <v>0</v>
      </c>
      <c r="AB182" s="882"/>
    </row>
    <row r="183" spans="1:28">
      <c r="A183" s="899" t="s">
        <v>3976</v>
      </c>
      <c r="B183" s="900">
        <v>375.58</v>
      </c>
      <c r="C183" s="901">
        <v>82.600999999999999</v>
      </c>
      <c r="D183" s="901">
        <v>0</v>
      </c>
      <c r="E183" s="901">
        <v>48.804000000000002</v>
      </c>
      <c r="F183" s="902">
        <v>0</v>
      </c>
      <c r="G183" s="903">
        <v>0</v>
      </c>
      <c r="H183" s="903">
        <v>0</v>
      </c>
      <c r="I183" s="903">
        <v>0</v>
      </c>
      <c r="J183" s="903">
        <v>409.37700000000001</v>
      </c>
      <c r="K183" s="903">
        <v>0</v>
      </c>
      <c r="L183" s="904">
        <v>0</v>
      </c>
      <c r="M183" s="905">
        <v>0</v>
      </c>
      <c r="N183" s="905">
        <v>0</v>
      </c>
      <c r="O183" s="905">
        <v>0</v>
      </c>
      <c r="P183" s="905">
        <v>0</v>
      </c>
      <c r="Q183" s="905">
        <v>0</v>
      </c>
      <c r="R183" s="905">
        <v>0</v>
      </c>
      <c r="S183" s="905">
        <v>0</v>
      </c>
      <c r="T183" s="905">
        <v>0</v>
      </c>
      <c r="U183" s="905">
        <v>0</v>
      </c>
      <c r="V183" s="905">
        <v>0</v>
      </c>
      <c r="W183" s="905">
        <v>0</v>
      </c>
      <c r="X183" s="905">
        <v>0</v>
      </c>
      <c r="Y183" s="905">
        <v>0</v>
      </c>
      <c r="Z183" s="905">
        <v>0</v>
      </c>
      <c r="AA183" s="905">
        <v>0</v>
      </c>
      <c r="AB183" s="882"/>
    </row>
    <row r="184" spans="1:28">
      <c r="A184" s="899" t="s">
        <v>3977</v>
      </c>
      <c r="B184" s="900">
        <v>0</v>
      </c>
      <c r="C184" s="901">
        <v>110.64135</v>
      </c>
      <c r="D184" s="901">
        <v>2</v>
      </c>
      <c r="E184" s="901">
        <v>57.45</v>
      </c>
      <c r="F184" s="902">
        <v>0</v>
      </c>
      <c r="G184" s="903">
        <v>0</v>
      </c>
      <c r="H184" s="903">
        <v>0</v>
      </c>
      <c r="I184" s="903">
        <v>0</v>
      </c>
      <c r="J184" s="903">
        <v>13.885472</v>
      </c>
      <c r="K184" s="903">
        <v>38</v>
      </c>
      <c r="L184" s="904">
        <v>0.35038428151002499</v>
      </c>
      <c r="M184" s="905">
        <v>4.0227816476466697E-5</v>
      </c>
      <c r="N184" s="905">
        <v>3.8940526349219802E-2</v>
      </c>
      <c r="O184" s="905">
        <v>1.206834494294E-3</v>
      </c>
      <c r="P184" s="905">
        <v>0</v>
      </c>
      <c r="Q184" s="905">
        <v>0</v>
      </c>
      <c r="R184" s="905">
        <v>0</v>
      </c>
      <c r="S184" s="905">
        <v>0</v>
      </c>
      <c r="T184" s="905">
        <v>8.0455632952933405E-4</v>
      </c>
      <c r="U184" s="905">
        <v>2.0113908238233399E-3</v>
      </c>
      <c r="V184" s="905">
        <v>0</v>
      </c>
      <c r="W184" s="905">
        <v>0</v>
      </c>
      <c r="X184" s="905">
        <v>3.2182253181173397E-2</v>
      </c>
      <c r="Y184" s="905">
        <v>3.0975418686879402E-2</v>
      </c>
      <c r="Z184" s="905">
        <v>0</v>
      </c>
      <c r="AA184" s="905">
        <v>4.0227816476466697E-6</v>
      </c>
      <c r="AB184" s="882"/>
    </row>
    <row r="185" spans="1:28">
      <c r="A185" s="894"/>
      <c r="B185" s="895"/>
      <c r="C185" s="896"/>
      <c r="D185" s="896"/>
      <c r="E185" s="896"/>
      <c r="F185" s="895"/>
      <c r="G185" s="896"/>
      <c r="H185" s="896"/>
      <c r="I185" s="896"/>
      <c r="J185" s="896"/>
      <c r="K185" s="896"/>
      <c r="L185" s="897"/>
      <c r="M185" s="898"/>
      <c r="N185" s="898"/>
      <c r="O185" s="898"/>
      <c r="P185" s="898"/>
      <c r="Q185" s="898"/>
      <c r="R185" s="898"/>
      <c r="S185" s="898"/>
      <c r="T185" s="898"/>
      <c r="U185" s="898"/>
      <c r="V185" s="898"/>
      <c r="W185" s="898"/>
      <c r="X185" s="898"/>
      <c r="Y185" s="898"/>
      <c r="Z185" s="898"/>
      <c r="AA185" s="898"/>
      <c r="AB185" s="882"/>
    </row>
    <row r="186" spans="1:28">
      <c r="A186" s="887" t="s">
        <v>3978</v>
      </c>
      <c r="B186" s="888">
        <v>86285</v>
      </c>
      <c r="C186" s="889">
        <v>42175</v>
      </c>
      <c r="D186" s="889">
        <v>-23</v>
      </c>
      <c r="E186" s="889">
        <v>9096</v>
      </c>
      <c r="F186" s="890">
        <v>0</v>
      </c>
      <c r="G186" s="891">
        <v>0</v>
      </c>
      <c r="H186" s="891">
        <v>0</v>
      </c>
      <c r="I186" s="891">
        <v>6994</v>
      </c>
      <c r="J186" s="891">
        <v>0</v>
      </c>
      <c r="K186" s="891">
        <v>112274</v>
      </c>
      <c r="L186" s="892">
        <v>32.880225064046897</v>
      </c>
      <c r="M186" s="893">
        <v>1.97485428002795</v>
      </c>
      <c r="N186" s="893">
        <v>0.28400307001757302</v>
      </c>
      <c r="O186" s="893">
        <v>81.644718299421996</v>
      </c>
      <c r="P186" s="893">
        <v>4.2045931697402104</v>
      </c>
      <c r="Q186" s="893">
        <v>2.7885761576083499</v>
      </c>
      <c r="R186" s="893">
        <v>1.4556815756600501</v>
      </c>
      <c r="S186" s="893">
        <v>31.119606931888001</v>
      </c>
      <c r="T186" s="893">
        <v>43.164089369270201</v>
      </c>
      <c r="U186" s="893">
        <v>320.875533971332</v>
      </c>
      <c r="V186" s="893">
        <v>9.9800556837670196E-2</v>
      </c>
      <c r="W186" s="893">
        <v>6.5023811691473796E-2</v>
      </c>
      <c r="X186" s="893">
        <v>283.34101130613402</v>
      </c>
      <c r="Y186" s="893">
        <v>141.523404014313</v>
      </c>
      <c r="Z186" s="893">
        <v>27.691546441955499</v>
      </c>
      <c r="AA186" s="893">
        <v>0.38663863140733901</v>
      </c>
      <c r="AB186" s="882"/>
    </row>
    <row r="187" spans="1:28">
      <c r="A187" s="899" t="s">
        <v>3979</v>
      </c>
      <c r="B187" s="900">
        <v>0</v>
      </c>
      <c r="C187" s="901">
        <v>17.56973</v>
      </c>
      <c r="D187" s="901">
        <v>0</v>
      </c>
      <c r="E187" s="901">
        <v>2.4E-2</v>
      </c>
      <c r="F187" s="902">
        <v>0</v>
      </c>
      <c r="G187" s="903">
        <v>0</v>
      </c>
      <c r="H187" s="903">
        <v>0</v>
      </c>
      <c r="I187" s="903">
        <v>0</v>
      </c>
      <c r="J187" s="903">
        <v>0</v>
      </c>
      <c r="K187" s="903">
        <v>18</v>
      </c>
      <c r="L187" s="904">
        <v>3.2012872901272501E-3</v>
      </c>
      <c r="M187" s="905">
        <v>3.3346742605492203E-4</v>
      </c>
      <c r="N187" s="905">
        <v>4.0016091126590599E-5</v>
      </c>
      <c r="O187" s="905">
        <v>2.6677394084393701E-3</v>
      </c>
      <c r="P187" s="905">
        <v>2.80112637886134E-4</v>
      </c>
      <c r="Q187" s="905">
        <v>2.5343524380174002E-4</v>
      </c>
      <c r="R187" s="905">
        <v>1.20048273379772E-4</v>
      </c>
      <c r="S187" s="905">
        <v>1.60064364506362E-3</v>
      </c>
      <c r="T187" s="905">
        <v>7.46967034363024E-3</v>
      </c>
      <c r="U187" s="905">
        <v>3.3480129575914098E-2</v>
      </c>
      <c r="V187" s="905">
        <v>1.8674175859075601E-5</v>
      </c>
      <c r="W187" s="905">
        <v>2.0008045563295299E-5</v>
      </c>
      <c r="X187" s="905">
        <v>5.60225275772268E-3</v>
      </c>
      <c r="Y187" s="905">
        <v>2.80112637886134E-3</v>
      </c>
      <c r="Z187" s="905">
        <v>1.3338697042196901E-3</v>
      </c>
      <c r="AA187" s="905">
        <v>6.5359615506764597E-5</v>
      </c>
      <c r="AB187" s="882"/>
    </row>
    <row r="188" spans="1:28">
      <c r="A188" s="899" t="s">
        <v>3980</v>
      </c>
      <c r="B188" s="900">
        <v>8561.75</v>
      </c>
      <c r="C188" s="901">
        <v>3352.07915</v>
      </c>
      <c r="D188" s="901">
        <v>0</v>
      </c>
      <c r="E188" s="901">
        <v>3.6999999999999998E-2</v>
      </c>
      <c r="F188" s="902">
        <v>0</v>
      </c>
      <c r="G188" s="903">
        <v>0</v>
      </c>
      <c r="H188" s="903">
        <v>0</v>
      </c>
      <c r="I188" s="903">
        <v>1283</v>
      </c>
      <c r="J188" s="903">
        <v>0</v>
      </c>
      <c r="K188" s="903">
        <v>10650</v>
      </c>
      <c r="L188" s="904">
        <v>2.4239905993944699</v>
      </c>
      <c r="M188" s="905">
        <v>0.20361521034913499</v>
      </c>
      <c r="N188" s="905">
        <v>1.93919247951557E-2</v>
      </c>
      <c r="O188" s="905">
        <v>9.5990027736020807</v>
      </c>
      <c r="P188" s="905">
        <v>0.23270309754186899</v>
      </c>
      <c r="Q188" s="905">
        <v>0.26179098473460199</v>
      </c>
      <c r="R188" s="905">
        <v>0.106655586373356</v>
      </c>
      <c r="S188" s="905">
        <v>2.1331117274671301</v>
      </c>
      <c r="T188" s="905">
        <v>4.46014270288582</v>
      </c>
      <c r="U188" s="905">
        <v>34.4206665114014</v>
      </c>
      <c r="V188" s="905">
        <v>1.06655586373356E-2</v>
      </c>
      <c r="W188" s="905">
        <v>6.7871736783045103E-3</v>
      </c>
      <c r="X188" s="905">
        <v>17.549691939615901</v>
      </c>
      <c r="Y188" s="905">
        <v>8.7263661578200793</v>
      </c>
      <c r="Z188" s="905">
        <v>5.6236581905951599</v>
      </c>
      <c r="AA188" s="905">
        <v>3.10270796722492E-2</v>
      </c>
      <c r="AB188" s="882"/>
    </row>
    <row r="189" spans="1:28">
      <c r="A189" s="899" t="s">
        <v>3981</v>
      </c>
      <c r="B189" s="900">
        <v>0</v>
      </c>
      <c r="C189" s="901">
        <v>449.47667999999999</v>
      </c>
      <c r="D189" s="901">
        <v>0</v>
      </c>
      <c r="E189" s="901">
        <v>0.32969999999999999</v>
      </c>
      <c r="F189" s="902">
        <v>0</v>
      </c>
      <c r="G189" s="903">
        <v>0</v>
      </c>
      <c r="H189" s="903">
        <v>0</v>
      </c>
      <c r="I189" s="903">
        <v>0</v>
      </c>
      <c r="J189" s="903">
        <v>0</v>
      </c>
      <c r="K189" s="903">
        <v>449</v>
      </c>
      <c r="L189" s="904">
        <v>0.13850924181152199</v>
      </c>
      <c r="M189" s="905">
        <v>7.6622133768076096E-3</v>
      </c>
      <c r="N189" s="905">
        <v>8.8410154347780105E-4</v>
      </c>
      <c r="O189" s="905">
        <v>0.10903919036226201</v>
      </c>
      <c r="P189" s="905">
        <v>2.0923736528974599E-2</v>
      </c>
      <c r="Q189" s="905">
        <v>7.6622133768076096E-3</v>
      </c>
      <c r="R189" s="905">
        <v>1.7682030869555999E-3</v>
      </c>
      <c r="S189" s="905">
        <v>5.3046092608668001E-2</v>
      </c>
      <c r="T189" s="905">
        <v>0.170926298405708</v>
      </c>
      <c r="U189" s="905">
        <v>0.88115453833287405</v>
      </c>
      <c r="V189" s="905">
        <v>3.2417056594185998E-4</v>
      </c>
      <c r="W189" s="905">
        <v>2.0629036014482E-4</v>
      </c>
      <c r="X189" s="905">
        <v>0.15619127268107799</v>
      </c>
      <c r="Y189" s="905">
        <v>7.9569138913002005E-2</v>
      </c>
      <c r="Z189" s="905">
        <v>0.19155533442018999</v>
      </c>
      <c r="AA189" s="905">
        <v>1.1788020579704E-3</v>
      </c>
      <c r="AB189" s="882"/>
    </row>
    <row r="190" spans="1:28">
      <c r="A190" s="899" t="s">
        <v>3982</v>
      </c>
      <c r="B190" s="900">
        <v>0</v>
      </c>
      <c r="C190" s="901">
        <v>1039.40714</v>
      </c>
      <c r="D190" s="901">
        <v>0</v>
      </c>
      <c r="E190" s="901">
        <v>0.43190000000000001</v>
      </c>
      <c r="F190" s="902">
        <v>0</v>
      </c>
      <c r="G190" s="903">
        <v>0</v>
      </c>
      <c r="H190" s="903">
        <v>0</v>
      </c>
      <c r="I190" s="903">
        <v>0</v>
      </c>
      <c r="J190" s="903">
        <v>0</v>
      </c>
      <c r="K190" s="903">
        <v>1039</v>
      </c>
      <c r="L190" s="904">
        <v>0.15310791641083199</v>
      </c>
      <c r="M190" s="905">
        <v>1.14830937308124E-2</v>
      </c>
      <c r="N190" s="905">
        <v>1.9138489551353999E-3</v>
      </c>
      <c r="O190" s="905">
        <v>0.40190828057843397</v>
      </c>
      <c r="P190" s="905">
        <v>1.24400182083801E-2</v>
      </c>
      <c r="Q190" s="905">
        <v>1.9138489551353999E-2</v>
      </c>
      <c r="R190" s="905">
        <v>9.5692447756769907E-3</v>
      </c>
      <c r="S190" s="905">
        <v>0.14353867163515499</v>
      </c>
      <c r="T190" s="905">
        <v>0.32535432237301798</v>
      </c>
      <c r="U190" s="905">
        <v>2.94732739090851</v>
      </c>
      <c r="V190" s="905">
        <v>7.6553958205415897E-4</v>
      </c>
      <c r="W190" s="905">
        <v>5.7415468654061896E-4</v>
      </c>
      <c r="X190" s="905">
        <v>2.9568966356841901</v>
      </c>
      <c r="Y190" s="905">
        <v>1.4736636954542599</v>
      </c>
      <c r="Z190" s="905">
        <v>9.5692447756769897E-2</v>
      </c>
      <c r="AA190" s="905">
        <v>2.8707734327031E-3</v>
      </c>
      <c r="AB190" s="882"/>
    </row>
    <row r="191" spans="1:28">
      <c r="A191" s="899" t="s">
        <v>3983</v>
      </c>
      <c r="B191" s="900">
        <v>1525.277239</v>
      </c>
      <c r="C191" s="901">
        <v>6.9762199999999996</v>
      </c>
      <c r="D191" s="901">
        <v>0</v>
      </c>
      <c r="E191" s="901">
        <v>2.5000000000000001E-2</v>
      </c>
      <c r="F191" s="902">
        <v>0</v>
      </c>
      <c r="G191" s="903">
        <v>0</v>
      </c>
      <c r="H191" s="903">
        <v>0</v>
      </c>
      <c r="I191" s="903">
        <v>114</v>
      </c>
      <c r="J191" s="903">
        <v>0</v>
      </c>
      <c r="K191" s="903">
        <v>1418</v>
      </c>
      <c r="L191" s="904">
        <v>0.28401431263365201</v>
      </c>
      <c r="M191" s="905">
        <v>3.2274353708369501E-2</v>
      </c>
      <c r="N191" s="905">
        <v>5.1638965933391203E-3</v>
      </c>
      <c r="O191" s="905">
        <v>1.03277931866782</v>
      </c>
      <c r="P191" s="905">
        <v>1.0327793186678201E-2</v>
      </c>
      <c r="Q191" s="905">
        <v>3.3565327856704297E-2</v>
      </c>
      <c r="R191" s="905">
        <v>3.48563020050391E-2</v>
      </c>
      <c r="S191" s="905">
        <v>0.87786242086765098</v>
      </c>
      <c r="T191" s="905">
        <v>0.60675784971734703</v>
      </c>
      <c r="U191" s="905">
        <v>7.4360110944083297</v>
      </c>
      <c r="V191" s="905">
        <v>2.3237534670025998E-3</v>
      </c>
      <c r="W191" s="905">
        <v>1.0327793186678199E-3</v>
      </c>
      <c r="X191" s="905">
        <v>7.5134695433084202</v>
      </c>
      <c r="Y191" s="905">
        <v>3.7567347716542101</v>
      </c>
      <c r="Z191" s="905">
        <v>0.38729224450043398</v>
      </c>
      <c r="AA191" s="905">
        <v>9.0368190383434601E-3</v>
      </c>
      <c r="AB191" s="882"/>
    </row>
    <row r="192" spans="1:28">
      <c r="A192" s="899" t="s">
        <v>3984</v>
      </c>
      <c r="B192" s="900">
        <v>0</v>
      </c>
      <c r="C192" s="901">
        <v>1.2490000000000001</v>
      </c>
      <c r="D192" s="901">
        <v>0</v>
      </c>
      <c r="E192" s="901">
        <v>6.0000000000000001E-3</v>
      </c>
      <c r="F192" s="902">
        <v>0</v>
      </c>
      <c r="G192" s="903">
        <v>0</v>
      </c>
      <c r="H192" s="903">
        <v>0</v>
      </c>
      <c r="I192" s="903">
        <v>0</v>
      </c>
      <c r="J192" s="903">
        <v>0</v>
      </c>
      <c r="K192" s="903">
        <v>1</v>
      </c>
      <c r="L192" s="904">
        <v>1.56253308208592E-4</v>
      </c>
      <c r="M192" s="905">
        <v>1.0670957633757501E-5</v>
      </c>
      <c r="N192" s="905">
        <v>7.6221125955410604E-7</v>
      </c>
      <c r="O192" s="905">
        <v>1.6006436450636199E-4</v>
      </c>
      <c r="P192" s="905">
        <v>1.33386970421969E-5</v>
      </c>
      <c r="Q192" s="905">
        <v>2.82018166035019E-5</v>
      </c>
      <c r="R192" s="905">
        <v>3.4299506679934799E-6</v>
      </c>
      <c r="S192" s="905">
        <v>1.6387542080413301E-4</v>
      </c>
      <c r="T192" s="905">
        <v>3.0488450382164299E-4</v>
      </c>
      <c r="U192" s="905">
        <v>1.4748787872371999E-3</v>
      </c>
      <c r="V192" s="905">
        <v>3.0488450382164302E-7</v>
      </c>
      <c r="W192" s="905">
        <v>2.6677394084393699E-7</v>
      </c>
      <c r="X192" s="905">
        <v>2.2866337786623201E-5</v>
      </c>
      <c r="Y192" s="905">
        <v>1.14331688933116E-5</v>
      </c>
      <c r="Z192" s="905">
        <v>5.3354788168787402E-5</v>
      </c>
      <c r="AA192" s="905">
        <v>1.6387542080413299E-6</v>
      </c>
      <c r="AB192" s="882"/>
    </row>
    <row r="193" spans="1:28">
      <c r="A193" s="899" t="s">
        <v>3985</v>
      </c>
      <c r="B193" s="900">
        <v>13657.57</v>
      </c>
      <c r="C193" s="901">
        <v>406.20699000000002</v>
      </c>
      <c r="D193" s="901">
        <v>0</v>
      </c>
      <c r="E193" s="901">
        <v>2.35E-2</v>
      </c>
      <c r="F193" s="902">
        <v>0</v>
      </c>
      <c r="G193" s="903">
        <v>0</v>
      </c>
      <c r="H193" s="903">
        <v>0</v>
      </c>
      <c r="I193" s="903">
        <v>950</v>
      </c>
      <c r="J193" s="903">
        <v>0</v>
      </c>
      <c r="K193" s="903">
        <v>13100</v>
      </c>
      <c r="L193" s="904">
        <v>2.8373949312951199</v>
      </c>
      <c r="M193" s="905">
        <v>6.0187165209290502E-2</v>
      </c>
      <c r="N193" s="905">
        <v>8.59816645847007E-3</v>
      </c>
      <c r="O193" s="905">
        <v>0.51588998750820403</v>
      </c>
      <c r="P193" s="905">
        <v>0.60187165209290505</v>
      </c>
      <c r="Q193" s="905">
        <v>4.29908322923504E-2</v>
      </c>
      <c r="R193" s="905">
        <v>2.5794499375410201E-2</v>
      </c>
      <c r="S193" s="905">
        <v>0.94579831043170803</v>
      </c>
      <c r="T193" s="905">
        <v>1.1177616396011101</v>
      </c>
      <c r="U193" s="905">
        <v>10.1458364209947</v>
      </c>
      <c r="V193" s="905">
        <v>2.5794499375410198E-3</v>
      </c>
      <c r="W193" s="905">
        <v>1.71963329169401E-3</v>
      </c>
      <c r="X193" s="905">
        <v>4.6430098875738404</v>
      </c>
      <c r="Y193" s="905">
        <v>2.3215049437869202</v>
      </c>
      <c r="Z193" s="905">
        <v>0.85981664584700701</v>
      </c>
      <c r="AA193" s="905">
        <v>1.03177997501641E-2</v>
      </c>
      <c r="AB193" s="882"/>
    </row>
    <row r="194" spans="1:28">
      <c r="A194" s="899" t="s">
        <v>3986</v>
      </c>
      <c r="B194" s="900">
        <v>0</v>
      </c>
      <c r="C194" s="901">
        <v>159.8903</v>
      </c>
      <c r="D194" s="901">
        <v>0</v>
      </c>
      <c r="E194" s="901">
        <v>0.34399999999999997</v>
      </c>
      <c r="F194" s="902">
        <v>0</v>
      </c>
      <c r="G194" s="903">
        <v>0</v>
      </c>
      <c r="H194" s="903">
        <v>0</v>
      </c>
      <c r="I194" s="903">
        <v>0</v>
      </c>
      <c r="J194" s="903">
        <v>0</v>
      </c>
      <c r="K194" s="903">
        <v>160</v>
      </c>
      <c r="L194" s="904">
        <v>3.4553577099786202E-2</v>
      </c>
      <c r="M194" s="905">
        <v>8.1302534352438005E-4</v>
      </c>
      <c r="N194" s="905">
        <v>1.0162816794054799E-4</v>
      </c>
      <c r="O194" s="905">
        <v>1.3211661832271199E-2</v>
      </c>
      <c r="P194" s="905">
        <v>7.0123435878977798E-3</v>
      </c>
      <c r="Q194" s="905">
        <v>8.1302534352438005E-4</v>
      </c>
      <c r="R194" s="905">
        <v>3.0488450382164299E-4</v>
      </c>
      <c r="S194" s="905">
        <v>1.21953801528657E-2</v>
      </c>
      <c r="T194" s="905">
        <v>1.62605068704876E-2</v>
      </c>
      <c r="U194" s="905">
        <v>0.27744489847769499</v>
      </c>
      <c r="V194" s="905">
        <v>2.0325633588109501E-5</v>
      </c>
      <c r="W194" s="905">
        <v>3.0488450382164299E-5</v>
      </c>
      <c r="X194" s="905">
        <v>9.3497914505303703E-2</v>
      </c>
      <c r="Y194" s="905">
        <v>4.67489572526519E-2</v>
      </c>
      <c r="Z194" s="905">
        <v>2.5407041985136901E-2</v>
      </c>
      <c r="AA194" s="905">
        <v>1.5244225191082101E-4</v>
      </c>
      <c r="AB194" s="882"/>
    </row>
    <row r="195" spans="1:28">
      <c r="A195" s="899" t="s">
        <v>3987</v>
      </c>
      <c r="B195" s="900">
        <v>0</v>
      </c>
      <c r="C195" s="901">
        <v>1761.96525</v>
      </c>
      <c r="D195" s="901">
        <v>0</v>
      </c>
      <c r="E195" s="901">
        <v>0</v>
      </c>
      <c r="F195" s="902">
        <v>0</v>
      </c>
      <c r="G195" s="903">
        <v>0</v>
      </c>
      <c r="H195" s="903">
        <v>0</v>
      </c>
      <c r="I195" s="903">
        <v>0</v>
      </c>
      <c r="J195" s="903">
        <v>0</v>
      </c>
      <c r="K195" s="903">
        <v>1762</v>
      </c>
      <c r="L195" s="904">
        <v>0.53534119540132497</v>
      </c>
      <c r="M195" s="905">
        <v>2.2943194088628199E-2</v>
      </c>
      <c r="N195" s="905">
        <v>6.1181850903008596E-3</v>
      </c>
      <c r="O195" s="905">
        <v>0.198841015434778</v>
      </c>
      <c r="P195" s="905">
        <v>7.3418221083610305E-2</v>
      </c>
      <c r="Q195" s="905">
        <v>4.2827295632106001E-2</v>
      </c>
      <c r="R195" s="905">
        <v>1.22363701806017E-2</v>
      </c>
      <c r="S195" s="905">
        <v>0.27531832906353898</v>
      </c>
      <c r="T195" s="905">
        <v>0.53534119540132497</v>
      </c>
      <c r="U195" s="905">
        <v>3.96152484596981</v>
      </c>
      <c r="V195" s="905">
        <v>1.22363701806017E-3</v>
      </c>
      <c r="W195" s="905">
        <v>1.0706823908026501E-3</v>
      </c>
      <c r="X195" s="905">
        <v>1.9884101543477799</v>
      </c>
      <c r="Y195" s="905">
        <v>0.99420507717388995</v>
      </c>
      <c r="Z195" s="905">
        <v>1.8813419152675099</v>
      </c>
      <c r="AA195" s="905">
        <v>3.9768203086955603E-3</v>
      </c>
      <c r="AB195" s="882"/>
    </row>
    <row r="196" spans="1:28">
      <c r="A196" s="899" t="s">
        <v>3988</v>
      </c>
      <c r="B196" s="900">
        <v>0</v>
      </c>
      <c r="C196" s="901">
        <v>976.17525999999998</v>
      </c>
      <c r="D196" s="901">
        <v>0</v>
      </c>
      <c r="E196" s="901">
        <v>0.33400000000000002</v>
      </c>
      <c r="F196" s="902">
        <v>0</v>
      </c>
      <c r="G196" s="903">
        <v>0</v>
      </c>
      <c r="H196" s="903">
        <v>0</v>
      </c>
      <c r="I196" s="903">
        <v>0</v>
      </c>
      <c r="J196" s="903">
        <v>0</v>
      </c>
      <c r="K196" s="903">
        <v>976</v>
      </c>
      <c r="L196" s="904">
        <v>0.145683978742775</v>
      </c>
      <c r="M196" s="905">
        <v>7.7698121996146599E-3</v>
      </c>
      <c r="N196" s="905">
        <v>9.7122652495183195E-4</v>
      </c>
      <c r="O196" s="905">
        <v>0.22338210073892101</v>
      </c>
      <c r="P196" s="905">
        <v>1.94245304990367E-2</v>
      </c>
      <c r="Q196" s="905">
        <v>1.26259448243738E-2</v>
      </c>
      <c r="R196" s="905">
        <v>2.9136795748555002E-3</v>
      </c>
      <c r="S196" s="905">
        <v>0.126259448243738</v>
      </c>
      <c r="T196" s="905">
        <v>0.23309436598843999</v>
      </c>
      <c r="U196" s="905">
        <v>1.5248256441743799</v>
      </c>
      <c r="V196" s="905">
        <v>1.9424530499036601E-4</v>
      </c>
      <c r="W196" s="905">
        <v>2.9136795748555E-4</v>
      </c>
      <c r="X196" s="905">
        <v>0.11654718299422</v>
      </c>
      <c r="Y196" s="905">
        <v>5.8273591497109901E-2</v>
      </c>
      <c r="Z196" s="905">
        <v>7.7698121996146605E-2</v>
      </c>
      <c r="AA196" s="905">
        <v>1.94245304990366E-3</v>
      </c>
      <c r="AB196" s="882"/>
    </row>
    <row r="197" spans="1:28">
      <c r="A197" s="899" t="s">
        <v>3989</v>
      </c>
      <c r="B197" s="900">
        <v>0</v>
      </c>
      <c r="C197" s="901">
        <v>30.18496</v>
      </c>
      <c r="D197" s="901">
        <v>0</v>
      </c>
      <c r="E197" s="901">
        <v>4.0070000000000001E-2</v>
      </c>
      <c r="F197" s="902">
        <v>0</v>
      </c>
      <c r="G197" s="903">
        <v>0</v>
      </c>
      <c r="H197" s="903">
        <v>0</v>
      </c>
      <c r="I197" s="903">
        <v>0</v>
      </c>
      <c r="J197" s="903">
        <v>0</v>
      </c>
      <c r="K197" s="903">
        <v>30</v>
      </c>
      <c r="L197" s="904">
        <v>6.3549363765323602E-3</v>
      </c>
      <c r="M197" s="905">
        <v>3.0393173974719998E-4</v>
      </c>
      <c r="N197" s="905">
        <v>5.5260316317672701E-5</v>
      </c>
      <c r="O197" s="905">
        <v>3.5919205606487299E-3</v>
      </c>
      <c r="P197" s="905">
        <v>8.0127458660625395E-4</v>
      </c>
      <c r="Q197" s="905">
        <v>8.0127458660625395E-4</v>
      </c>
      <c r="R197" s="905">
        <v>1.1052063263534499E-4</v>
      </c>
      <c r="S197" s="905">
        <v>3.5919205606487299E-3</v>
      </c>
      <c r="T197" s="905">
        <v>7.4601427028858202E-3</v>
      </c>
      <c r="U197" s="905">
        <v>6.0786347949440003E-2</v>
      </c>
      <c r="V197" s="905">
        <v>1.1052063263534501E-5</v>
      </c>
      <c r="W197" s="905">
        <v>1.1052063263534501E-5</v>
      </c>
      <c r="X197" s="905">
        <v>3.0393173974719999E-3</v>
      </c>
      <c r="Y197" s="905">
        <v>1.38150790794182E-3</v>
      </c>
      <c r="Z197" s="905">
        <v>1.10520632635345E-3</v>
      </c>
      <c r="AA197" s="905">
        <v>4.6971268870021802E-5</v>
      </c>
      <c r="AB197" s="882"/>
    </row>
    <row r="198" spans="1:28">
      <c r="A198" s="899" t="s">
        <v>3990</v>
      </c>
      <c r="B198" s="900">
        <v>4845</v>
      </c>
      <c r="C198" s="901">
        <v>4614.6925300000003</v>
      </c>
      <c r="D198" s="901">
        <v>0</v>
      </c>
      <c r="E198" s="901">
        <v>0.478325</v>
      </c>
      <c r="F198" s="902">
        <v>0</v>
      </c>
      <c r="G198" s="903">
        <v>0</v>
      </c>
      <c r="H198" s="903">
        <v>0</v>
      </c>
      <c r="I198" s="903">
        <v>390</v>
      </c>
      <c r="J198" s="903">
        <v>0</v>
      </c>
      <c r="K198" s="903">
        <v>9000</v>
      </c>
      <c r="L198" s="904">
        <v>1.9407804196396401</v>
      </c>
      <c r="M198" s="905">
        <v>8.3176303698841894E-2</v>
      </c>
      <c r="N198" s="905">
        <v>1.84836230441871E-2</v>
      </c>
      <c r="O198" s="905">
        <v>0.92418115220935404</v>
      </c>
      <c r="P198" s="905">
        <v>0.28649615718490001</v>
      </c>
      <c r="Q198" s="905">
        <v>0.12938536130931</v>
      </c>
      <c r="R198" s="905">
        <v>3.6967246088374199E-2</v>
      </c>
      <c r="S198" s="905">
        <v>1.0165992674302899</v>
      </c>
      <c r="T198" s="905">
        <v>2.4952891109652602</v>
      </c>
      <c r="U198" s="905">
        <v>20.794075924710501</v>
      </c>
      <c r="V198" s="905">
        <v>2.7725434566280602E-3</v>
      </c>
      <c r="W198" s="905">
        <v>4.6209057610467697E-3</v>
      </c>
      <c r="X198" s="905">
        <v>7.3010311024538996</v>
      </c>
      <c r="Y198" s="905">
        <v>3.6043064936164799</v>
      </c>
      <c r="Z198" s="905">
        <v>1.7559441891977701</v>
      </c>
      <c r="AA198" s="905">
        <v>1.5711079587559001E-2</v>
      </c>
      <c r="AB198" s="882"/>
    </row>
    <row r="199" spans="1:28">
      <c r="A199" s="899" t="s">
        <v>3991</v>
      </c>
      <c r="B199" s="900">
        <v>0</v>
      </c>
      <c r="C199" s="901">
        <v>2597.3474900000001</v>
      </c>
      <c r="D199" s="901">
        <v>0</v>
      </c>
      <c r="E199" s="901">
        <v>0.20210800000000001</v>
      </c>
      <c r="F199" s="902">
        <v>0</v>
      </c>
      <c r="G199" s="903">
        <v>0</v>
      </c>
      <c r="H199" s="903">
        <v>0</v>
      </c>
      <c r="I199" s="903">
        <v>0</v>
      </c>
      <c r="J199" s="903">
        <v>0</v>
      </c>
      <c r="K199" s="903">
        <v>2597</v>
      </c>
      <c r="L199" s="904">
        <v>0.66971819355931494</v>
      </c>
      <c r="M199" s="905">
        <v>3.0021850056107201E-2</v>
      </c>
      <c r="N199" s="905">
        <v>4.6187461624780301E-3</v>
      </c>
      <c r="O199" s="905">
        <v>0.50806207787258395</v>
      </c>
      <c r="P199" s="905">
        <v>0.108540534818234</v>
      </c>
      <c r="Q199" s="905">
        <v>3.9259342381063302E-2</v>
      </c>
      <c r="R199" s="905">
        <v>1.15468654061951E-2</v>
      </c>
      <c r="S199" s="905">
        <v>0.36949969299824298</v>
      </c>
      <c r="T199" s="905">
        <v>0.73899938599648496</v>
      </c>
      <c r="U199" s="905">
        <v>5.8889013571594901</v>
      </c>
      <c r="V199" s="905">
        <v>1.1546865406195099E-3</v>
      </c>
      <c r="W199" s="905">
        <v>1.1546865406195099E-3</v>
      </c>
      <c r="X199" s="905">
        <v>4.8496834706019296</v>
      </c>
      <c r="Y199" s="905">
        <v>2.4248417353009701</v>
      </c>
      <c r="Z199" s="905">
        <v>0.34640596218585301</v>
      </c>
      <c r="AA199" s="905">
        <v>6.4662446274692496E-3</v>
      </c>
      <c r="AB199" s="882"/>
    </row>
    <row r="200" spans="1:28">
      <c r="A200" s="899" t="s">
        <v>3992</v>
      </c>
      <c r="B200" s="900">
        <v>6035.3749500000004</v>
      </c>
      <c r="C200" s="901">
        <v>429.46764999999999</v>
      </c>
      <c r="D200" s="901">
        <v>0</v>
      </c>
      <c r="E200" s="901">
        <v>6464.8425999999999</v>
      </c>
      <c r="F200" s="902">
        <v>0</v>
      </c>
      <c r="G200" s="903">
        <v>0</v>
      </c>
      <c r="H200" s="903">
        <v>0</v>
      </c>
      <c r="I200" s="903">
        <v>0</v>
      </c>
      <c r="J200" s="903">
        <v>0</v>
      </c>
      <c r="K200" s="903">
        <v>0</v>
      </c>
      <c r="L200" s="904">
        <v>0</v>
      </c>
      <c r="M200" s="905">
        <v>0</v>
      </c>
      <c r="N200" s="905">
        <v>0</v>
      </c>
      <c r="O200" s="905">
        <v>0</v>
      </c>
      <c r="P200" s="905">
        <v>0</v>
      </c>
      <c r="Q200" s="905">
        <v>0</v>
      </c>
      <c r="R200" s="905">
        <v>0</v>
      </c>
      <c r="S200" s="905">
        <v>0</v>
      </c>
      <c r="T200" s="905">
        <v>0</v>
      </c>
      <c r="U200" s="905">
        <v>0</v>
      </c>
      <c r="V200" s="905">
        <v>0</v>
      </c>
      <c r="W200" s="905">
        <v>0</v>
      </c>
      <c r="X200" s="905">
        <v>0</v>
      </c>
      <c r="Y200" s="905">
        <v>0</v>
      </c>
      <c r="Z200" s="905">
        <v>0</v>
      </c>
      <c r="AA200" s="905">
        <v>0</v>
      </c>
      <c r="AB200" s="882"/>
    </row>
    <row r="201" spans="1:28">
      <c r="A201" s="899" t="s">
        <v>3993</v>
      </c>
      <c r="B201" s="900">
        <v>669.59265000000005</v>
      </c>
      <c r="C201" s="901">
        <v>14.01085</v>
      </c>
      <c r="D201" s="901">
        <v>0</v>
      </c>
      <c r="E201" s="901">
        <v>683.60350000000005</v>
      </c>
      <c r="F201" s="902">
        <v>0</v>
      </c>
      <c r="G201" s="903">
        <v>0</v>
      </c>
      <c r="H201" s="903">
        <v>0</v>
      </c>
      <c r="I201" s="903">
        <v>0</v>
      </c>
      <c r="J201" s="903">
        <v>0</v>
      </c>
      <c r="K201" s="903">
        <v>0</v>
      </c>
      <c r="L201" s="904">
        <v>0</v>
      </c>
      <c r="M201" s="905">
        <v>0</v>
      </c>
      <c r="N201" s="905">
        <v>0</v>
      </c>
      <c r="O201" s="905">
        <v>0</v>
      </c>
      <c r="P201" s="905">
        <v>0</v>
      </c>
      <c r="Q201" s="905">
        <v>0</v>
      </c>
      <c r="R201" s="905">
        <v>0</v>
      </c>
      <c r="S201" s="905">
        <v>0</v>
      </c>
      <c r="T201" s="905">
        <v>0</v>
      </c>
      <c r="U201" s="905">
        <v>0</v>
      </c>
      <c r="V201" s="905">
        <v>0</v>
      </c>
      <c r="W201" s="905">
        <v>0</v>
      </c>
      <c r="X201" s="905">
        <v>0</v>
      </c>
      <c r="Y201" s="905">
        <v>0</v>
      </c>
      <c r="Z201" s="905">
        <v>0</v>
      </c>
      <c r="AA201" s="905">
        <v>0</v>
      </c>
      <c r="AB201" s="882"/>
    </row>
    <row r="202" spans="1:28">
      <c r="A202" s="899" t="s">
        <v>3994</v>
      </c>
      <c r="B202" s="900">
        <v>0</v>
      </c>
      <c r="C202" s="901">
        <v>69.123999999999995</v>
      </c>
      <c r="D202" s="901">
        <v>0</v>
      </c>
      <c r="E202" s="901">
        <v>3.7999999999999999E-2</v>
      </c>
      <c r="F202" s="902">
        <v>0</v>
      </c>
      <c r="G202" s="903">
        <v>0</v>
      </c>
      <c r="H202" s="903">
        <v>0</v>
      </c>
      <c r="I202" s="903">
        <v>0</v>
      </c>
      <c r="J202" s="903">
        <v>0</v>
      </c>
      <c r="K202" s="903">
        <v>69</v>
      </c>
      <c r="L202" s="904">
        <v>4.16357900531431E-2</v>
      </c>
      <c r="M202" s="905">
        <v>3.6778281213609701E-3</v>
      </c>
      <c r="N202" s="905">
        <v>3.4696491710952602E-4</v>
      </c>
      <c r="O202" s="905">
        <v>2.8451123202981099E-2</v>
      </c>
      <c r="P202" s="905">
        <v>4.0247930384704998E-3</v>
      </c>
      <c r="Q202" s="905">
        <v>4.1635790053143103E-3</v>
      </c>
      <c r="R202" s="905">
        <v>1.04089475132858E-3</v>
      </c>
      <c r="S202" s="905">
        <v>2.49814740318858E-2</v>
      </c>
      <c r="T202" s="905">
        <v>0.118662001651458</v>
      </c>
      <c r="U202" s="905">
        <v>0.19707607291821</v>
      </c>
      <c r="V202" s="905">
        <v>8.3271580106286097E-5</v>
      </c>
      <c r="W202" s="905">
        <v>8.3271580106286097E-5</v>
      </c>
      <c r="X202" s="905">
        <v>1.52664563528191E-2</v>
      </c>
      <c r="Y202" s="905">
        <v>7.6332281764095603E-3</v>
      </c>
      <c r="Z202" s="905">
        <v>1.5960386187038201E-2</v>
      </c>
      <c r="AA202" s="905">
        <v>4.9962948063771704E-4</v>
      </c>
      <c r="AB202" s="882"/>
    </row>
    <row r="203" spans="1:28">
      <c r="A203" s="899" t="s">
        <v>3995</v>
      </c>
      <c r="B203" s="900">
        <v>1085.07</v>
      </c>
      <c r="C203" s="901">
        <v>2282.81736</v>
      </c>
      <c r="D203" s="901">
        <v>0</v>
      </c>
      <c r="E203" s="901">
        <v>0.26</v>
      </c>
      <c r="F203" s="902">
        <v>0</v>
      </c>
      <c r="G203" s="903">
        <v>0</v>
      </c>
      <c r="H203" s="903">
        <v>0</v>
      </c>
      <c r="I203" s="903">
        <v>39</v>
      </c>
      <c r="J203" s="903">
        <v>0</v>
      </c>
      <c r="K203" s="903">
        <v>3300</v>
      </c>
      <c r="L203" s="904">
        <v>0.93135864157015502</v>
      </c>
      <c r="M203" s="905">
        <v>2.70394444326819E-2</v>
      </c>
      <c r="N203" s="905">
        <v>6.0087654294848697E-3</v>
      </c>
      <c r="O203" s="905">
        <v>0.99144629586500399</v>
      </c>
      <c r="P203" s="905">
        <v>0.15322351845186399</v>
      </c>
      <c r="Q203" s="905">
        <v>8.1118333298045797E-2</v>
      </c>
      <c r="R203" s="905">
        <v>1.2017530858969699E-2</v>
      </c>
      <c r="S203" s="905">
        <v>0.330482098621668</v>
      </c>
      <c r="T203" s="905">
        <v>0.99144629586500399</v>
      </c>
      <c r="U203" s="905">
        <v>8.4723592555736698</v>
      </c>
      <c r="V203" s="905">
        <v>1.2017530858969699E-3</v>
      </c>
      <c r="W203" s="905">
        <v>1.2017530858969699E-3</v>
      </c>
      <c r="X203" s="905">
        <v>24.1552370265292</v>
      </c>
      <c r="Y203" s="905">
        <v>12.0776185132646</v>
      </c>
      <c r="Z203" s="905">
        <v>0.330482098621668</v>
      </c>
      <c r="AA203" s="905">
        <v>7.5109567868560899E-3</v>
      </c>
      <c r="AB203" s="882"/>
    </row>
    <row r="204" spans="1:28">
      <c r="A204" s="899" t="s">
        <v>3996</v>
      </c>
      <c r="B204" s="900">
        <v>0</v>
      </c>
      <c r="C204" s="901">
        <v>430.55563999999998</v>
      </c>
      <c r="D204" s="901">
        <v>0</v>
      </c>
      <c r="E204" s="901">
        <v>0.116358</v>
      </c>
      <c r="F204" s="902">
        <v>0</v>
      </c>
      <c r="G204" s="903">
        <v>0</v>
      </c>
      <c r="H204" s="903">
        <v>0</v>
      </c>
      <c r="I204" s="903">
        <v>0</v>
      </c>
      <c r="J204" s="903">
        <v>0</v>
      </c>
      <c r="K204" s="903">
        <v>430</v>
      </c>
      <c r="L204" s="904">
        <v>0.51238381571425495</v>
      </c>
      <c r="M204" s="905">
        <v>2.5236814803836501E-2</v>
      </c>
      <c r="N204" s="905">
        <v>3.0590078550104798E-3</v>
      </c>
      <c r="O204" s="905">
        <v>0.13383159365670899</v>
      </c>
      <c r="P204" s="905">
        <v>8.4122716012788201E-2</v>
      </c>
      <c r="Q204" s="905">
        <v>2.4089686858207501E-2</v>
      </c>
      <c r="R204" s="905">
        <v>4.9708877643920299E-3</v>
      </c>
      <c r="S204" s="905">
        <v>9.9417755287840595E-2</v>
      </c>
      <c r="T204" s="905">
        <v>0.50473629607672899</v>
      </c>
      <c r="U204" s="905">
        <v>1.8812898308314501</v>
      </c>
      <c r="V204" s="905">
        <v>5.7356397281446497E-4</v>
      </c>
      <c r="W204" s="905">
        <v>6.8827676737735798E-4</v>
      </c>
      <c r="X204" s="905">
        <v>0</v>
      </c>
      <c r="Y204" s="905">
        <v>0</v>
      </c>
      <c r="Z204" s="905">
        <v>6.1180157100209603E-2</v>
      </c>
      <c r="AA204" s="905">
        <v>3.5943342296373098E-3</v>
      </c>
      <c r="AB204" s="882"/>
    </row>
    <row r="205" spans="1:28">
      <c r="A205" s="899" t="s">
        <v>3997</v>
      </c>
      <c r="B205" s="900">
        <v>6501.85</v>
      </c>
      <c r="C205" s="901">
        <v>5440.9967999999999</v>
      </c>
      <c r="D205" s="901">
        <v>0</v>
      </c>
      <c r="E205" s="901">
        <v>0.34332000000000001</v>
      </c>
      <c r="F205" s="902">
        <v>0</v>
      </c>
      <c r="G205" s="903">
        <v>0</v>
      </c>
      <c r="H205" s="903">
        <v>0</v>
      </c>
      <c r="I205" s="903">
        <v>495</v>
      </c>
      <c r="J205" s="903">
        <v>0</v>
      </c>
      <c r="K205" s="903">
        <v>11450</v>
      </c>
      <c r="L205" s="904">
        <v>4.7394190256399398</v>
      </c>
      <c r="M205" s="905">
        <v>0.14424318773686801</v>
      </c>
      <c r="N205" s="905">
        <v>1.0303084838347701E-2</v>
      </c>
      <c r="O205" s="905">
        <v>2.6788020579704002</v>
      </c>
      <c r="P205" s="905">
        <v>0.82424678706781596</v>
      </c>
      <c r="Q205" s="905">
        <v>0.36060796934216899</v>
      </c>
      <c r="R205" s="905">
        <v>5.1515424191738497E-2</v>
      </c>
      <c r="S205" s="905">
        <v>1.4424318773686799</v>
      </c>
      <c r="T205" s="905">
        <v>3.8121413901886498</v>
      </c>
      <c r="U205" s="905">
        <v>19.678892041244101</v>
      </c>
      <c r="V205" s="905">
        <v>3.0909254515043101E-3</v>
      </c>
      <c r="W205" s="905">
        <v>4.1212339353390798E-3</v>
      </c>
      <c r="X205" s="905">
        <v>0.51515424191738501</v>
      </c>
      <c r="Y205" s="905">
        <v>0.20606169676695399</v>
      </c>
      <c r="Z205" s="905">
        <v>0.92727763545129305</v>
      </c>
      <c r="AA205" s="905">
        <v>2.6788020579703999E-2</v>
      </c>
      <c r="AB205" s="882"/>
    </row>
    <row r="206" spans="1:28">
      <c r="A206" s="899" t="s">
        <v>3998</v>
      </c>
      <c r="B206" s="900">
        <v>0</v>
      </c>
      <c r="C206" s="901">
        <v>17.655000000000001</v>
      </c>
      <c r="D206" s="901">
        <v>0</v>
      </c>
      <c r="E206" s="901">
        <v>0.16300000000000001</v>
      </c>
      <c r="F206" s="902">
        <v>0</v>
      </c>
      <c r="G206" s="903">
        <v>0</v>
      </c>
      <c r="H206" s="903">
        <v>0</v>
      </c>
      <c r="I206" s="903">
        <v>0</v>
      </c>
      <c r="J206" s="903">
        <v>0</v>
      </c>
      <c r="K206" s="903">
        <v>17</v>
      </c>
      <c r="L206" s="904">
        <v>5.1182486079058304E-3</v>
      </c>
      <c r="M206" s="905">
        <v>2.84347144883657E-4</v>
      </c>
      <c r="N206" s="905">
        <v>4.2652071732548501E-5</v>
      </c>
      <c r="O206" s="905">
        <v>7.9617200567423906E-3</v>
      </c>
      <c r="P206" s="905">
        <v>6.96650504964959E-4</v>
      </c>
      <c r="Q206" s="905">
        <v>4.12303360081302E-4</v>
      </c>
      <c r="R206" s="905">
        <v>1.8482564417437699E-4</v>
      </c>
      <c r="S206" s="905">
        <v>2.2747771590692599E-3</v>
      </c>
      <c r="T206" s="905">
        <v>6.6821579047659403E-3</v>
      </c>
      <c r="U206" s="905">
        <v>3.4121657386038798E-2</v>
      </c>
      <c r="V206" s="905">
        <v>1.42173572441828E-5</v>
      </c>
      <c r="W206" s="905">
        <v>1.2795621519764599E-5</v>
      </c>
      <c r="X206" s="905">
        <v>2.21790773009252E-2</v>
      </c>
      <c r="Y206" s="905">
        <v>1.10895386504626E-2</v>
      </c>
      <c r="Z206" s="905">
        <v>3.5543393110457101E-3</v>
      </c>
      <c r="AA206" s="905">
        <v>5.2604221803476498E-5</v>
      </c>
      <c r="AB206" s="882"/>
    </row>
    <row r="207" spans="1:28">
      <c r="A207" s="899" t="s">
        <v>3999</v>
      </c>
      <c r="B207" s="900">
        <v>0</v>
      </c>
      <c r="C207" s="901">
        <v>690.33641999999998</v>
      </c>
      <c r="D207" s="901">
        <v>0</v>
      </c>
      <c r="E207" s="901">
        <v>0.41599999999999998</v>
      </c>
      <c r="F207" s="902">
        <v>0</v>
      </c>
      <c r="G207" s="903">
        <v>0</v>
      </c>
      <c r="H207" s="903">
        <v>0</v>
      </c>
      <c r="I207" s="903">
        <v>0</v>
      </c>
      <c r="J207" s="903">
        <v>0</v>
      </c>
      <c r="K207" s="903">
        <v>690</v>
      </c>
      <c r="L207" s="904">
        <v>0.278521521881815</v>
      </c>
      <c r="M207" s="905">
        <v>1.7662340412017499E-2</v>
      </c>
      <c r="N207" s="905">
        <v>2.7172831403103901E-3</v>
      </c>
      <c r="O207" s="905">
        <v>2.7172831403103899E-2</v>
      </c>
      <c r="P207" s="905">
        <v>3.6683322394190303E-2</v>
      </c>
      <c r="Q207" s="905">
        <v>1.8341661197095099E-2</v>
      </c>
      <c r="R207" s="905">
        <v>4.0759247104655803E-3</v>
      </c>
      <c r="S207" s="905">
        <v>8.1518494209311704E-2</v>
      </c>
      <c r="T207" s="905">
        <v>0.59780229086828596</v>
      </c>
      <c r="U207" s="905">
        <v>2.1398604729944299</v>
      </c>
      <c r="V207" s="905">
        <v>1.69830196269399E-3</v>
      </c>
      <c r="W207" s="905">
        <v>8.8311702060087701E-4</v>
      </c>
      <c r="X207" s="905">
        <v>0</v>
      </c>
      <c r="Y207" s="905">
        <v>0</v>
      </c>
      <c r="Z207" s="905">
        <v>0</v>
      </c>
      <c r="AA207" s="905">
        <v>4.0759247104655803E-3</v>
      </c>
      <c r="AB207" s="882"/>
    </row>
    <row r="208" spans="1:28">
      <c r="A208" s="899" t="s">
        <v>4000</v>
      </c>
      <c r="B208" s="900">
        <v>43403.183688999998</v>
      </c>
      <c r="C208" s="901">
        <v>6732.82942</v>
      </c>
      <c r="D208" s="901">
        <v>0</v>
      </c>
      <c r="E208" s="901">
        <v>1.4302699999999999</v>
      </c>
      <c r="F208" s="902">
        <v>0</v>
      </c>
      <c r="G208" s="903">
        <v>0</v>
      </c>
      <c r="H208" s="903">
        <v>0</v>
      </c>
      <c r="I208" s="903">
        <v>3723</v>
      </c>
      <c r="J208" s="903">
        <v>0</v>
      </c>
      <c r="K208" s="903">
        <v>46385</v>
      </c>
      <c r="L208" s="904">
        <v>12.8015175414452</v>
      </c>
      <c r="M208" s="905">
        <v>1.1249818445512501</v>
      </c>
      <c r="N208" s="905">
        <v>0.15516990959327601</v>
      </c>
      <c r="O208" s="905">
        <v>60.904189515360699</v>
      </c>
      <c r="P208" s="905">
        <v>1.0086044123562901</v>
      </c>
      <c r="Q208" s="905">
        <v>1.47411414113612</v>
      </c>
      <c r="R208" s="905">
        <v>1.04739688975461</v>
      </c>
      <c r="S208" s="905">
        <v>20.947937795092201</v>
      </c>
      <c r="T208" s="905">
        <v>22.111712117041801</v>
      </c>
      <c r="U208" s="905">
        <v>175.34199784040101</v>
      </c>
      <c r="V208" s="905">
        <v>6.5947211577142104E-2</v>
      </c>
      <c r="W208" s="905">
        <v>3.4913229658486998E-2</v>
      </c>
      <c r="X208" s="905">
        <v>184.652192415998</v>
      </c>
      <c r="Y208" s="905">
        <v>92.326096207999001</v>
      </c>
      <c r="Z208" s="905">
        <v>13.9652918633948</v>
      </c>
      <c r="AA208" s="905">
        <v>0.22887561665008199</v>
      </c>
      <c r="AB208" s="882"/>
    </row>
    <row r="209" spans="1:28">
      <c r="A209" s="899" t="s">
        <v>4001</v>
      </c>
      <c r="B209" s="900">
        <v>0</v>
      </c>
      <c r="C209" s="901">
        <v>0</v>
      </c>
      <c r="D209" s="901">
        <v>0</v>
      </c>
      <c r="E209" s="901">
        <v>0</v>
      </c>
      <c r="F209" s="902">
        <v>0</v>
      </c>
      <c r="G209" s="903">
        <v>0</v>
      </c>
      <c r="H209" s="903">
        <v>0</v>
      </c>
      <c r="I209" s="903">
        <v>0</v>
      </c>
      <c r="J209" s="903">
        <v>0</v>
      </c>
      <c r="K209" s="903">
        <v>0</v>
      </c>
      <c r="L209" s="904">
        <v>0</v>
      </c>
      <c r="M209" s="905">
        <v>0</v>
      </c>
      <c r="N209" s="905">
        <v>0</v>
      </c>
      <c r="O209" s="905">
        <v>0</v>
      </c>
      <c r="P209" s="905">
        <v>0</v>
      </c>
      <c r="Q209" s="905">
        <v>0</v>
      </c>
      <c r="R209" s="905">
        <v>0</v>
      </c>
      <c r="S209" s="905">
        <v>0</v>
      </c>
      <c r="T209" s="905">
        <v>0</v>
      </c>
      <c r="U209" s="905">
        <v>0</v>
      </c>
      <c r="V209" s="905">
        <v>0</v>
      </c>
      <c r="W209" s="905">
        <v>0</v>
      </c>
      <c r="X209" s="905">
        <v>0</v>
      </c>
      <c r="Y209" s="905">
        <v>0</v>
      </c>
      <c r="Z209" s="905">
        <v>0</v>
      </c>
      <c r="AA209" s="905">
        <v>0</v>
      </c>
      <c r="AB209" s="882"/>
    </row>
    <row r="210" spans="1:28">
      <c r="A210" s="899" t="s">
        <v>4002</v>
      </c>
      <c r="B210" s="900">
        <v>1.5E-3</v>
      </c>
      <c r="C210" s="901">
        <v>0</v>
      </c>
      <c r="D210" s="901">
        <v>0</v>
      </c>
      <c r="E210" s="901">
        <v>1.5E-3</v>
      </c>
      <c r="F210" s="902">
        <v>0</v>
      </c>
      <c r="G210" s="903">
        <v>0</v>
      </c>
      <c r="H210" s="903">
        <v>0</v>
      </c>
      <c r="I210" s="903">
        <v>0</v>
      </c>
      <c r="J210" s="903">
        <v>0</v>
      </c>
      <c r="K210" s="903">
        <v>0</v>
      </c>
      <c r="L210" s="904">
        <v>0</v>
      </c>
      <c r="M210" s="905">
        <v>0</v>
      </c>
      <c r="N210" s="905">
        <v>0</v>
      </c>
      <c r="O210" s="905">
        <v>0</v>
      </c>
      <c r="P210" s="905">
        <v>0</v>
      </c>
      <c r="Q210" s="905">
        <v>0</v>
      </c>
      <c r="R210" s="905">
        <v>0</v>
      </c>
      <c r="S210" s="905">
        <v>0</v>
      </c>
      <c r="T210" s="905">
        <v>0</v>
      </c>
      <c r="U210" s="905">
        <v>0</v>
      </c>
      <c r="V210" s="905">
        <v>0</v>
      </c>
      <c r="W210" s="905">
        <v>0</v>
      </c>
      <c r="X210" s="905">
        <v>0</v>
      </c>
      <c r="Y210" s="905">
        <v>0</v>
      </c>
      <c r="Z210" s="905">
        <v>0</v>
      </c>
      <c r="AA210" s="905">
        <v>0</v>
      </c>
      <c r="AB210" s="882"/>
    </row>
    <row r="211" spans="1:28">
      <c r="A211" s="899" t="s">
        <v>4003</v>
      </c>
      <c r="B211" s="900">
        <v>0</v>
      </c>
      <c r="C211" s="901">
        <v>0.19578999999999999</v>
      </c>
      <c r="D211" s="901">
        <v>0</v>
      </c>
      <c r="E211" s="901">
        <v>0</v>
      </c>
      <c r="F211" s="902">
        <v>0</v>
      </c>
      <c r="G211" s="903">
        <v>0</v>
      </c>
      <c r="H211" s="903">
        <v>0</v>
      </c>
      <c r="I211" s="903">
        <v>0</v>
      </c>
      <c r="J211" s="903">
        <v>0</v>
      </c>
      <c r="K211" s="903">
        <v>0</v>
      </c>
      <c r="L211" s="904">
        <v>0</v>
      </c>
      <c r="M211" s="905">
        <v>0</v>
      </c>
      <c r="N211" s="905">
        <v>0</v>
      </c>
      <c r="O211" s="905">
        <v>0</v>
      </c>
      <c r="P211" s="905">
        <v>0</v>
      </c>
      <c r="Q211" s="905">
        <v>0</v>
      </c>
      <c r="R211" s="905">
        <v>0</v>
      </c>
      <c r="S211" s="905">
        <v>0</v>
      </c>
      <c r="T211" s="905">
        <v>0</v>
      </c>
      <c r="U211" s="905">
        <v>0</v>
      </c>
      <c r="V211" s="905">
        <v>0</v>
      </c>
      <c r="W211" s="905">
        <v>0</v>
      </c>
      <c r="X211" s="905">
        <v>0</v>
      </c>
      <c r="Y211" s="905">
        <v>0</v>
      </c>
      <c r="Z211" s="905">
        <v>0</v>
      </c>
      <c r="AA211" s="905">
        <v>0</v>
      </c>
      <c r="AB211" s="882"/>
    </row>
    <row r="212" spans="1:28">
      <c r="A212" s="899" t="s">
        <v>4004</v>
      </c>
      <c r="B212" s="900">
        <v>0</v>
      </c>
      <c r="C212" s="901">
        <v>281.56360999999998</v>
      </c>
      <c r="D212" s="901">
        <v>-2</v>
      </c>
      <c r="E212" s="901">
        <v>0.04</v>
      </c>
      <c r="F212" s="902">
        <v>0</v>
      </c>
      <c r="G212" s="903">
        <v>0</v>
      </c>
      <c r="H212" s="903">
        <v>0</v>
      </c>
      <c r="I212" s="903">
        <v>0</v>
      </c>
      <c r="J212" s="903">
        <v>0</v>
      </c>
      <c r="K212" s="903">
        <v>283</v>
      </c>
      <c r="L212" s="904">
        <v>0.236677182359044</v>
      </c>
      <c r="M212" s="905">
        <v>7.3369926531303602E-3</v>
      </c>
      <c r="N212" s="905">
        <v>2.8401261883085299E-3</v>
      </c>
      <c r="O212" s="905">
        <v>9.4670872943617493E-3</v>
      </c>
      <c r="P212" s="905">
        <v>4.2365215642268798E-2</v>
      </c>
      <c r="Q212" s="905">
        <v>6.3902839236941898E-3</v>
      </c>
      <c r="R212" s="905">
        <v>1.18338591179522E-3</v>
      </c>
      <c r="S212" s="905">
        <v>5.9169295589761001E-2</v>
      </c>
      <c r="T212" s="905">
        <v>0.18934174588723501</v>
      </c>
      <c r="U212" s="905">
        <v>0.56802523766170498</v>
      </c>
      <c r="V212" s="905">
        <v>1.65674027651331E-4</v>
      </c>
      <c r="W212" s="905">
        <v>2.3667718235904399E-4</v>
      </c>
      <c r="X212" s="905">
        <v>2.3667718235904401E-2</v>
      </c>
      <c r="Y212" s="905">
        <v>1.18338591179522E-2</v>
      </c>
      <c r="Z212" s="905">
        <v>1.18338591179522E-2</v>
      </c>
      <c r="AA212" s="905">
        <v>1.6094048400414999E-3</v>
      </c>
      <c r="AB212" s="882"/>
    </row>
    <row r="213" spans="1:28">
      <c r="A213" s="899" t="s">
        <v>4005</v>
      </c>
      <c r="B213" s="900">
        <v>0</v>
      </c>
      <c r="C213" s="901">
        <v>13.40067</v>
      </c>
      <c r="D213" s="901">
        <v>0</v>
      </c>
      <c r="E213" s="901">
        <v>0</v>
      </c>
      <c r="F213" s="902">
        <v>0</v>
      </c>
      <c r="G213" s="903">
        <v>0</v>
      </c>
      <c r="H213" s="903">
        <v>0</v>
      </c>
      <c r="I213" s="903">
        <v>0</v>
      </c>
      <c r="J213" s="903">
        <v>0</v>
      </c>
      <c r="K213" s="903">
        <v>13</v>
      </c>
      <c r="L213" s="904">
        <v>2.61480807097034E-3</v>
      </c>
      <c r="M213" s="905">
        <v>1.10097181935593E-4</v>
      </c>
      <c r="N213" s="905">
        <v>2.7524295483898301E-5</v>
      </c>
      <c r="O213" s="905">
        <v>1.2385932967754201E-3</v>
      </c>
      <c r="P213" s="905">
        <v>4.4038872774237298E-4</v>
      </c>
      <c r="Q213" s="905">
        <v>8.2572886451694893E-5</v>
      </c>
      <c r="R213" s="905">
        <v>5.5048590967796602E-5</v>
      </c>
      <c r="S213" s="905">
        <v>1.37621477419491E-3</v>
      </c>
      <c r="T213" s="905">
        <v>2.7524295483898299E-3</v>
      </c>
      <c r="U213" s="905">
        <v>3.2753911625839002E-2</v>
      </c>
      <c r="V213" s="905">
        <v>6.8810738709745702E-6</v>
      </c>
      <c r="W213" s="905">
        <v>9.6335034193643995E-6</v>
      </c>
      <c r="X213" s="905">
        <v>6.7434523935550796E-3</v>
      </c>
      <c r="Y213" s="905">
        <v>3.4405369354872902E-3</v>
      </c>
      <c r="Z213" s="905">
        <v>5.9177235290381299E-3</v>
      </c>
      <c r="AA213" s="905">
        <v>1.9267006838728799E-5</v>
      </c>
      <c r="AB213" s="882"/>
    </row>
    <row r="214" spans="1:28">
      <c r="A214" s="899" t="s">
        <v>4006</v>
      </c>
      <c r="B214" s="900">
        <v>0</v>
      </c>
      <c r="C214" s="901">
        <v>0</v>
      </c>
      <c r="D214" s="901">
        <v>0</v>
      </c>
      <c r="E214" s="901">
        <v>0</v>
      </c>
      <c r="F214" s="902">
        <v>0</v>
      </c>
      <c r="G214" s="903">
        <v>0</v>
      </c>
      <c r="H214" s="903">
        <v>0</v>
      </c>
      <c r="I214" s="903">
        <v>0</v>
      </c>
      <c r="J214" s="903">
        <v>0</v>
      </c>
      <c r="K214" s="903">
        <v>0</v>
      </c>
      <c r="L214" s="904">
        <v>0</v>
      </c>
      <c r="M214" s="905">
        <v>0</v>
      </c>
      <c r="N214" s="905">
        <v>0</v>
      </c>
      <c r="O214" s="905">
        <v>0</v>
      </c>
      <c r="P214" s="905">
        <v>0</v>
      </c>
      <c r="Q214" s="905">
        <v>0</v>
      </c>
      <c r="R214" s="905">
        <v>0</v>
      </c>
      <c r="S214" s="905">
        <v>0</v>
      </c>
      <c r="T214" s="905">
        <v>0</v>
      </c>
      <c r="U214" s="905">
        <v>0</v>
      </c>
      <c r="V214" s="905">
        <v>0</v>
      </c>
      <c r="W214" s="905">
        <v>0</v>
      </c>
      <c r="X214" s="905">
        <v>0</v>
      </c>
      <c r="Y214" s="905">
        <v>0</v>
      </c>
      <c r="Z214" s="905">
        <v>0</v>
      </c>
      <c r="AA214" s="905">
        <v>0</v>
      </c>
      <c r="AB214" s="882"/>
    </row>
    <row r="215" spans="1:28">
      <c r="A215" s="899" t="s">
        <v>4007</v>
      </c>
      <c r="B215" s="900">
        <v>0</v>
      </c>
      <c r="C215" s="901">
        <v>122.74545000000001</v>
      </c>
      <c r="D215" s="901">
        <v>5</v>
      </c>
      <c r="E215" s="901">
        <v>7.569</v>
      </c>
      <c r="F215" s="902">
        <v>0</v>
      </c>
      <c r="G215" s="903">
        <v>0</v>
      </c>
      <c r="H215" s="903">
        <v>0</v>
      </c>
      <c r="I215" s="903">
        <v>0</v>
      </c>
      <c r="J215" s="903">
        <v>0</v>
      </c>
      <c r="K215" s="903">
        <v>110</v>
      </c>
      <c r="L215" s="904">
        <v>0</v>
      </c>
      <c r="M215" s="905">
        <v>0</v>
      </c>
      <c r="N215" s="905">
        <v>0</v>
      </c>
      <c r="O215" s="905">
        <v>0</v>
      </c>
      <c r="P215" s="905">
        <v>0</v>
      </c>
      <c r="Q215" s="905">
        <v>0</v>
      </c>
      <c r="R215" s="905">
        <v>0</v>
      </c>
      <c r="S215" s="905">
        <v>0</v>
      </c>
      <c r="T215" s="905">
        <v>0</v>
      </c>
      <c r="U215" s="905">
        <v>0</v>
      </c>
      <c r="V215" s="905">
        <v>0</v>
      </c>
      <c r="W215" s="905">
        <v>0</v>
      </c>
      <c r="X215" s="905">
        <v>0</v>
      </c>
      <c r="Y215" s="905">
        <v>0</v>
      </c>
      <c r="Z215" s="905">
        <v>0</v>
      </c>
      <c r="AA215" s="905">
        <v>0</v>
      </c>
      <c r="AB215" s="882"/>
    </row>
    <row r="216" spans="1:28">
      <c r="A216" s="899" t="s">
        <v>4008</v>
      </c>
      <c r="B216" s="900">
        <v>0</v>
      </c>
      <c r="C216" s="901">
        <v>456.02032000000003</v>
      </c>
      <c r="D216" s="901">
        <v>-2</v>
      </c>
      <c r="E216" s="901">
        <v>2.3008000000000002</v>
      </c>
      <c r="F216" s="902">
        <v>0</v>
      </c>
      <c r="G216" s="903">
        <v>0</v>
      </c>
      <c r="H216" s="903">
        <v>0</v>
      </c>
      <c r="I216" s="903">
        <v>0</v>
      </c>
      <c r="J216" s="903">
        <v>0</v>
      </c>
      <c r="K216" s="903">
        <v>456</v>
      </c>
      <c r="L216" s="904">
        <v>0.28857826427558197</v>
      </c>
      <c r="M216" s="905">
        <v>3.7846329741059899E-3</v>
      </c>
      <c r="N216" s="905">
        <v>1.4192373652897499E-3</v>
      </c>
      <c r="O216" s="905">
        <v>0.179770066270035</v>
      </c>
      <c r="P216" s="905">
        <v>6.0554127585695797E-2</v>
      </c>
      <c r="Q216" s="905">
        <v>1.0407740678791501E-2</v>
      </c>
      <c r="R216" s="905">
        <v>3.3115538523427399E-3</v>
      </c>
      <c r="S216" s="905">
        <v>5.20387033939574E-2</v>
      </c>
      <c r="T216" s="905">
        <v>8.0423450699752305E-2</v>
      </c>
      <c r="U216" s="905">
        <v>0.72381105629777098</v>
      </c>
      <c r="V216" s="905">
        <v>1.4192373652897501E-4</v>
      </c>
      <c r="W216" s="905">
        <v>9.4615824352649701E-5</v>
      </c>
      <c r="X216" s="905">
        <v>0.193962439922932</v>
      </c>
      <c r="Y216" s="905">
        <v>9.4615824352649702E-2</v>
      </c>
      <c r="Z216" s="905">
        <v>1.4192373652897499E-2</v>
      </c>
      <c r="AA216" s="905">
        <v>8.5154241917384803E-4</v>
      </c>
      <c r="AB216" s="882"/>
    </row>
    <row r="217" spans="1:28">
      <c r="A217" s="899" t="s">
        <v>4009</v>
      </c>
      <c r="B217" s="900">
        <v>0</v>
      </c>
      <c r="C217" s="901">
        <v>6.2561799999999996</v>
      </c>
      <c r="D217" s="901">
        <v>0</v>
      </c>
      <c r="E217" s="901">
        <v>0</v>
      </c>
      <c r="F217" s="902">
        <v>0</v>
      </c>
      <c r="G217" s="903">
        <v>0</v>
      </c>
      <c r="H217" s="903">
        <v>0</v>
      </c>
      <c r="I217" s="903">
        <v>0</v>
      </c>
      <c r="J217" s="903">
        <v>0</v>
      </c>
      <c r="K217" s="903">
        <v>6</v>
      </c>
      <c r="L217" s="904">
        <v>1.5957527894814801E-2</v>
      </c>
      <c r="M217" s="905">
        <v>7.8247337553725299E-4</v>
      </c>
      <c r="N217" s="905">
        <v>1.3554656899070501E-4</v>
      </c>
      <c r="O217" s="905">
        <v>5.4218627596282097E-3</v>
      </c>
      <c r="P217" s="905">
        <v>1.44788380512799E-3</v>
      </c>
      <c r="Q217" s="905">
        <v>2.90809002561877E-3</v>
      </c>
      <c r="R217" s="905">
        <v>4.9905782219305096E-4</v>
      </c>
      <c r="S217" s="905">
        <v>7.7015096017446199E-3</v>
      </c>
      <c r="T217" s="905">
        <v>2.55073998009782E-2</v>
      </c>
      <c r="U217" s="905">
        <v>7.5782854481167006E-2</v>
      </c>
      <c r="V217" s="905">
        <v>5.3602506828142497E-5</v>
      </c>
      <c r="W217" s="905">
        <v>2.21803476530245E-5</v>
      </c>
      <c r="X217" s="905">
        <v>0</v>
      </c>
      <c r="Y217" s="905">
        <v>0</v>
      </c>
      <c r="Z217" s="905">
        <v>0</v>
      </c>
      <c r="AA217" s="905">
        <v>3.1360547098304098E-4</v>
      </c>
      <c r="AB217" s="882"/>
    </row>
    <row r="218" spans="1:28">
      <c r="A218" s="899" t="s">
        <v>4010</v>
      </c>
      <c r="B218" s="900">
        <v>0</v>
      </c>
      <c r="C218" s="901">
        <v>140.34985</v>
      </c>
      <c r="D218" s="901">
        <v>0</v>
      </c>
      <c r="E218" s="901">
        <v>67.504859999999994</v>
      </c>
      <c r="F218" s="902">
        <v>0</v>
      </c>
      <c r="G218" s="903">
        <v>0</v>
      </c>
      <c r="H218" s="903">
        <v>0</v>
      </c>
      <c r="I218" s="903">
        <v>0</v>
      </c>
      <c r="J218" s="903">
        <v>0</v>
      </c>
      <c r="K218" s="903">
        <v>73</v>
      </c>
      <c r="L218" s="904">
        <v>0.22797527047913399</v>
      </c>
      <c r="M218" s="905">
        <v>1.0896445131375601E-2</v>
      </c>
      <c r="N218" s="905">
        <v>1.9319938176197799E-3</v>
      </c>
      <c r="O218" s="905">
        <v>0.31143740340030901</v>
      </c>
      <c r="P218" s="905">
        <v>3.2843894899536298E-2</v>
      </c>
      <c r="Q218" s="905">
        <v>1.7928902627511598E-2</v>
      </c>
      <c r="R218" s="905">
        <v>7.1870170015456E-3</v>
      </c>
      <c r="S218" s="905">
        <v>0.17310664605873299</v>
      </c>
      <c r="T218" s="905">
        <v>0.252704791344668</v>
      </c>
      <c r="U218" s="905">
        <v>1.887171561051</v>
      </c>
      <c r="V218" s="905">
        <v>5.2550231839258103E-4</v>
      </c>
      <c r="W218" s="905">
        <v>3.40030911901082E-4</v>
      </c>
      <c r="X218" s="905">
        <v>0.92658423493044795</v>
      </c>
      <c r="Y218" s="905">
        <v>0.46367851622874801</v>
      </c>
      <c r="Z218" s="905">
        <v>9.1962905718701707E-2</v>
      </c>
      <c r="AA218" s="905">
        <v>2.5038639876352399E-3</v>
      </c>
      <c r="AB218" s="882"/>
    </row>
    <row r="219" spans="1:28">
      <c r="A219" s="899" t="s">
        <v>4011</v>
      </c>
      <c r="B219" s="900">
        <v>0</v>
      </c>
      <c r="C219" s="901">
        <v>2.3842400000000001</v>
      </c>
      <c r="D219" s="901">
        <v>0</v>
      </c>
      <c r="E219" s="901">
        <v>0.3241</v>
      </c>
      <c r="F219" s="902">
        <v>0</v>
      </c>
      <c r="G219" s="903">
        <v>0</v>
      </c>
      <c r="H219" s="903">
        <v>0</v>
      </c>
      <c r="I219" s="903">
        <v>0</v>
      </c>
      <c r="J219" s="903">
        <v>0</v>
      </c>
      <c r="K219" s="903">
        <v>2</v>
      </c>
      <c r="L219" s="904">
        <v>4.8696830471512401E-4</v>
      </c>
      <c r="M219" s="905">
        <v>4.8696830471512403E-5</v>
      </c>
      <c r="N219" s="905">
        <v>8.4690139950456294E-6</v>
      </c>
      <c r="O219" s="905">
        <v>1.9055281488852699E-4</v>
      </c>
      <c r="P219" s="905">
        <v>2.54070419851369E-5</v>
      </c>
      <c r="Q219" s="905">
        <v>5.7165844466558E-5</v>
      </c>
      <c r="R219" s="905">
        <v>1.9055281488852701E-5</v>
      </c>
      <c r="S219" s="905">
        <v>1.69380279900913E-4</v>
      </c>
      <c r="T219" s="905">
        <v>1.2703520992568399E-3</v>
      </c>
      <c r="U219" s="905">
        <v>2.22311617369948E-3</v>
      </c>
      <c r="V219" s="905">
        <v>2.5407041985136902E-6</v>
      </c>
      <c r="W219" s="905">
        <v>1.69380279900913E-6</v>
      </c>
      <c r="X219" s="905">
        <v>2.1172534987614102E-5</v>
      </c>
      <c r="Y219" s="905">
        <v>2.1172534987614102E-5</v>
      </c>
      <c r="Z219" s="905">
        <v>2.1172534987614102E-5</v>
      </c>
      <c r="AA219" s="905">
        <v>1.37621477419491E-5</v>
      </c>
      <c r="AB219" s="882"/>
    </row>
    <row r="220" spans="1:28">
      <c r="A220" s="899" t="s">
        <v>4012</v>
      </c>
      <c r="B220" s="900">
        <v>0</v>
      </c>
      <c r="C220" s="901">
        <v>58.711570000000002</v>
      </c>
      <c r="D220" s="901">
        <v>0</v>
      </c>
      <c r="E220" s="901">
        <v>0.06</v>
      </c>
      <c r="F220" s="902">
        <v>0</v>
      </c>
      <c r="G220" s="903">
        <v>0</v>
      </c>
      <c r="H220" s="903">
        <v>0</v>
      </c>
      <c r="I220" s="903">
        <v>0</v>
      </c>
      <c r="J220" s="903">
        <v>0</v>
      </c>
      <c r="K220" s="903">
        <v>59</v>
      </c>
      <c r="L220" s="904">
        <v>5.1216362135038399E-2</v>
      </c>
      <c r="M220" s="905">
        <v>2.1860642374711501E-3</v>
      </c>
      <c r="N220" s="905">
        <v>1.87376934640384E-4</v>
      </c>
      <c r="O220" s="905">
        <v>2.4359001503249999E-2</v>
      </c>
      <c r="P220" s="905">
        <v>8.9316338845249893E-3</v>
      </c>
      <c r="Q220" s="905">
        <v>2.4359001503249998E-3</v>
      </c>
      <c r="R220" s="905">
        <v>1.2491795642692301E-3</v>
      </c>
      <c r="S220" s="905">
        <v>2.9355719760326901E-2</v>
      </c>
      <c r="T220" s="905">
        <v>4.6844233660096102E-2</v>
      </c>
      <c r="U220" s="905">
        <v>0.58586521564226901</v>
      </c>
      <c r="V220" s="905">
        <v>7.4950773856153805E-5</v>
      </c>
      <c r="W220" s="905">
        <v>6.2458978213461504E-5</v>
      </c>
      <c r="X220" s="905">
        <v>0.125542546209058</v>
      </c>
      <c r="Y220" s="905">
        <v>6.2458978213461497E-2</v>
      </c>
      <c r="Z220" s="905">
        <v>1.06180262962885E-2</v>
      </c>
      <c r="AA220" s="905">
        <v>3.2478668670999998E-4</v>
      </c>
      <c r="AB220" s="882"/>
    </row>
    <row r="221" spans="1:28">
      <c r="A221" s="899" t="s">
        <v>4013</v>
      </c>
      <c r="B221" s="900">
        <v>0</v>
      </c>
      <c r="C221" s="901">
        <v>114.34354999999999</v>
      </c>
      <c r="D221" s="901">
        <v>-1</v>
      </c>
      <c r="E221" s="901">
        <v>0.14979999999999999</v>
      </c>
      <c r="F221" s="902">
        <v>0</v>
      </c>
      <c r="G221" s="903">
        <v>0</v>
      </c>
      <c r="H221" s="903">
        <v>0</v>
      </c>
      <c r="I221" s="903">
        <v>0</v>
      </c>
      <c r="J221" s="903">
        <v>0</v>
      </c>
      <c r="K221" s="903">
        <v>115</v>
      </c>
      <c r="L221" s="904">
        <v>3.28703605682708E-2</v>
      </c>
      <c r="M221" s="905">
        <v>1.4609049141453699E-3</v>
      </c>
      <c r="N221" s="905">
        <v>2.4348415235756201E-4</v>
      </c>
      <c r="O221" s="905">
        <v>2.6783256759331801E-2</v>
      </c>
      <c r="P221" s="905">
        <v>5.4783934280451399E-3</v>
      </c>
      <c r="Q221" s="905">
        <v>1.7043890665029301E-3</v>
      </c>
      <c r="R221" s="905">
        <v>9.7393660943024705E-4</v>
      </c>
      <c r="S221" s="905">
        <v>1.8261311426817101E-2</v>
      </c>
      <c r="T221" s="905">
        <v>3.1652939806483003E-2</v>
      </c>
      <c r="U221" s="905">
        <v>0.38348753996315998</v>
      </c>
      <c r="V221" s="905">
        <v>4.8696830471512403E-5</v>
      </c>
      <c r="W221" s="905">
        <v>1.3391628379665901E-4</v>
      </c>
      <c r="X221" s="905">
        <v>7.7914928754419799E-2</v>
      </c>
      <c r="Y221" s="905">
        <v>3.8957464377209899E-2</v>
      </c>
      <c r="Z221" s="905">
        <v>1.0956786856090301E-2</v>
      </c>
      <c r="AA221" s="905">
        <v>2.3130994473968399E-4</v>
      </c>
      <c r="AB221" s="882"/>
    </row>
    <row r="222" spans="1:28">
      <c r="A222" s="899" t="s">
        <v>4014</v>
      </c>
      <c r="B222" s="900">
        <v>0</v>
      </c>
      <c r="C222" s="901">
        <v>35.299970000000002</v>
      </c>
      <c r="D222" s="901">
        <v>2</v>
      </c>
      <c r="E222" s="901">
        <v>1E-3</v>
      </c>
      <c r="F222" s="902">
        <v>0</v>
      </c>
      <c r="G222" s="903">
        <v>0</v>
      </c>
      <c r="H222" s="903">
        <v>0</v>
      </c>
      <c r="I222" s="903">
        <v>0</v>
      </c>
      <c r="J222" s="903">
        <v>0</v>
      </c>
      <c r="K222" s="903">
        <v>33</v>
      </c>
      <c r="L222" s="904">
        <v>2.4314539179775999E-2</v>
      </c>
      <c r="M222" s="905">
        <v>6.6864982744384001E-4</v>
      </c>
      <c r="N222" s="905">
        <v>2.1275221782304001E-4</v>
      </c>
      <c r="O222" s="905">
        <v>9.1179521924159999E-4</v>
      </c>
      <c r="P222" s="905">
        <v>4.6197624441574403E-3</v>
      </c>
      <c r="Q222" s="905">
        <v>6.0786347949439996E-4</v>
      </c>
      <c r="R222" s="905">
        <v>1.2157269589888001E-4</v>
      </c>
      <c r="S222" s="905">
        <v>5.1668395757024001E-3</v>
      </c>
      <c r="T222" s="905">
        <v>1.58044504668544E-2</v>
      </c>
      <c r="U222" s="905">
        <v>4.5589760962079999E-2</v>
      </c>
      <c r="V222" s="905">
        <v>1.8235904384832001E-5</v>
      </c>
      <c r="W222" s="905">
        <v>9.1179521924160007E-6</v>
      </c>
      <c r="X222" s="905">
        <v>1.2157269589887999E-3</v>
      </c>
      <c r="Y222" s="905">
        <v>6.0786347949439996E-4</v>
      </c>
      <c r="Z222" s="905">
        <v>1.2157269589887999E-3</v>
      </c>
      <c r="AA222" s="905">
        <v>1.33729965488768E-4</v>
      </c>
      <c r="AB222" s="882"/>
    </row>
    <row r="223" spans="1:28">
      <c r="A223" s="899" t="s">
        <v>4015</v>
      </c>
      <c r="B223" s="900">
        <v>0</v>
      </c>
      <c r="C223" s="901">
        <v>238.37064000000001</v>
      </c>
      <c r="D223" s="901">
        <v>-1</v>
      </c>
      <c r="E223" s="901">
        <v>0.13800000000000001</v>
      </c>
      <c r="F223" s="902">
        <v>0</v>
      </c>
      <c r="G223" s="903">
        <v>0</v>
      </c>
      <c r="H223" s="903">
        <v>0</v>
      </c>
      <c r="I223" s="903">
        <v>0</v>
      </c>
      <c r="J223" s="903">
        <v>0</v>
      </c>
      <c r="K223" s="903">
        <v>239</v>
      </c>
      <c r="L223" s="904">
        <v>0.87795092206389902</v>
      </c>
      <c r="M223" s="905">
        <v>1.7457813724037201E-2</v>
      </c>
      <c r="N223" s="905">
        <v>5.0602358620397596E-3</v>
      </c>
      <c r="O223" s="905">
        <v>0.17963837310241201</v>
      </c>
      <c r="P223" s="905">
        <v>0.17989138489551401</v>
      </c>
      <c r="Q223" s="905">
        <v>2.0999978827464998E-2</v>
      </c>
      <c r="R223" s="905">
        <v>1.1891554275793401E-2</v>
      </c>
      <c r="S223" s="905">
        <v>0.59204759585865196</v>
      </c>
      <c r="T223" s="905">
        <v>1.20686625309648</v>
      </c>
      <c r="U223" s="905">
        <v>6.4745717854798803</v>
      </c>
      <c r="V223" s="905">
        <v>4.0481886896318102E-4</v>
      </c>
      <c r="W223" s="905">
        <v>8.8554127585695804E-4</v>
      </c>
      <c r="X223" s="905">
        <v>0</v>
      </c>
      <c r="Y223" s="905">
        <v>0</v>
      </c>
      <c r="Z223" s="905">
        <v>0</v>
      </c>
      <c r="AA223" s="905">
        <v>1.16385424826915E-3</v>
      </c>
      <c r="AB223" s="882"/>
    </row>
    <row r="224" spans="1:28">
      <c r="A224" s="899" t="s">
        <v>4016</v>
      </c>
      <c r="B224" s="900">
        <v>0</v>
      </c>
      <c r="C224" s="901">
        <v>895.99290499999995</v>
      </c>
      <c r="D224" s="901">
        <v>-4</v>
      </c>
      <c r="E224" s="901">
        <v>0</v>
      </c>
      <c r="F224" s="902">
        <v>0</v>
      </c>
      <c r="G224" s="903">
        <v>0</v>
      </c>
      <c r="H224" s="903">
        <v>0</v>
      </c>
      <c r="I224" s="903">
        <v>0</v>
      </c>
      <c r="J224" s="903">
        <v>0</v>
      </c>
      <c r="K224" s="903">
        <v>900</v>
      </c>
      <c r="L224" s="904">
        <v>0.39063327052148</v>
      </c>
      <c r="M224" s="905">
        <v>1.42914611166395E-2</v>
      </c>
      <c r="N224" s="905">
        <v>3.8110562977705302E-3</v>
      </c>
      <c r="O224" s="905">
        <v>0.25724630009951099</v>
      </c>
      <c r="P224" s="905">
        <v>6.5740721136541697E-2</v>
      </c>
      <c r="Q224" s="905">
        <v>1.7149753339967402E-2</v>
      </c>
      <c r="R224" s="905">
        <v>4.7638203722131702E-3</v>
      </c>
      <c r="S224" s="905">
        <v>0.161969892655248</v>
      </c>
      <c r="T224" s="905">
        <v>0.29535686307721598</v>
      </c>
      <c r="U224" s="905">
        <v>1.56253308208592</v>
      </c>
      <c r="V224" s="905">
        <v>4.76382037221316E-4</v>
      </c>
      <c r="W224" s="905">
        <v>2.8582922233279001E-4</v>
      </c>
      <c r="X224" s="905">
        <v>3.3442019012936401</v>
      </c>
      <c r="Y224" s="905">
        <v>1.6768647710190301</v>
      </c>
      <c r="Z224" s="905">
        <v>3.8110562977705299E-2</v>
      </c>
      <c r="AA224" s="905">
        <v>2.1913573712180599E-3</v>
      </c>
      <c r="AB224" s="882"/>
    </row>
    <row r="225" spans="1:28">
      <c r="A225" s="899" t="s">
        <v>4017</v>
      </c>
      <c r="B225" s="900">
        <v>0</v>
      </c>
      <c r="C225" s="901">
        <v>6781.2643399999997</v>
      </c>
      <c r="D225" s="901">
        <v>-20</v>
      </c>
      <c r="E225" s="901">
        <v>1792.7312199999999</v>
      </c>
      <c r="F225" s="902">
        <v>0</v>
      </c>
      <c r="G225" s="903">
        <v>0</v>
      </c>
      <c r="H225" s="903">
        <v>0</v>
      </c>
      <c r="I225" s="903">
        <v>0</v>
      </c>
      <c r="J225" s="903">
        <v>0</v>
      </c>
      <c r="K225" s="903">
        <v>5009</v>
      </c>
      <c r="L225" s="904">
        <v>1.51125849547966</v>
      </c>
      <c r="M225" s="905">
        <v>6.5487868137452096E-2</v>
      </c>
      <c r="N225" s="905">
        <v>1.51125849547966E-2</v>
      </c>
      <c r="O225" s="905">
        <v>1.56163377866232</v>
      </c>
      <c r="P225" s="905">
        <v>0.22165124600368399</v>
      </c>
      <c r="Q225" s="905">
        <v>0.105788094683576</v>
      </c>
      <c r="R225" s="905">
        <v>4.5337754864389901E-2</v>
      </c>
      <c r="S225" s="905">
        <v>0.75562924773983198</v>
      </c>
      <c r="T225" s="905">
        <v>1.3601326459317</v>
      </c>
      <c r="U225" s="905">
        <v>8.7149239905994005</v>
      </c>
      <c r="V225" s="905">
        <v>2.01501132730622E-3</v>
      </c>
      <c r="W225" s="905">
        <v>2.01501132730622E-3</v>
      </c>
      <c r="X225" s="905">
        <v>17.832850246660001</v>
      </c>
      <c r="Y225" s="905">
        <v>8.9164251233300202</v>
      </c>
      <c r="Z225" s="905">
        <v>0.65487868137452099</v>
      </c>
      <c r="AA225" s="905">
        <v>1.6623843450276302E-2</v>
      </c>
      <c r="AB225" s="882"/>
    </row>
    <row r="226" spans="1:28">
      <c r="A226" s="899" t="s">
        <v>4018</v>
      </c>
      <c r="B226" s="900">
        <v>0</v>
      </c>
      <c r="C226" s="901">
        <v>1004.1064699999999</v>
      </c>
      <c r="D226" s="901">
        <v>0</v>
      </c>
      <c r="E226" s="901">
        <v>70.084999999999994</v>
      </c>
      <c r="F226" s="902">
        <v>0</v>
      </c>
      <c r="G226" s="903">
        <v>0</v>
      </c>
      <c r="H226" s="903">
        <v>0</v>
      </c>
      <c r="I226" s="903">
        <v>0</v>
      </c>
      <c r="J226" s="903">
        <v>0</v>
      </c>
      <c r="K226" s="903">
        <v>934</v>
      </c>
      <c r="L226" s="904">
        <v>0.47964620694035698</v>
      </c>
      <c r="M226" s="905">
        <v>3.0344964112553201E-2</v>
      </c>
      <c r="N226" s="905">
        <v>5.8732188604941702E-3</v>
      </c>
      <c r="O226" s="905">
        <v>0.50901230124282804</v>
      </c>
      <c r="P226" s="905">
        <v>6.16687980351888E-2</v>
      </c>
      <c r="Q226" s="905">
        <v>3.1323833922635602E-2</v>
      </c>
      <c r="R226" s="905">
        <v>9.7886981008236101E-3</v>
      </c>
      <c r="S226" s="905">
        <v>0.24471745252058999</v>
      </c>
      <c r="T226" s="905">
        <v>0.51880099934365098</v>
      </c>
      <c r="U226" s="905">
        <v>2.4080197328026101</v>
      </c>
      <c r="V226" s="905">
        <v>7.8309584806588904E-4</v>
      </c>
      <c r="W226" s="905">
        <v>9.7886981008236105E-4</v>
      </c>
      <c r="X226" s="905">
        <v>2.7799902606339102</v>
      </c>
      <c r="Y226" s="905">
        <v>1.38999513031695</v>
      </c>
      <c r="Z226" s="905">
        <v>0.19577396201647199</v>
      </c>
      <c r="AA226" s="905">
        <v>4.2091401833541497E-3</v>
      </c>
      <c r="AB226" s="882"/>
    </row>
    <row r="227" spans="1:28">
      <c r="A227" s="899" t="s">
        <v>4019</v>
      </c>
      <c r="B227" s="900">
        <v>0</v>
      </c>
      <c r="C227" s="901">
        <v>502.5496</v>
      </c>
      <c r="D227" s="901">
        <v>0</v>
      </c>
      <c r="E227" s="901">
        <v>1.8520000000000001</v>
      </c>
      <c r="F227" s="902">
        <v>0</v>
      </c>
      <c r="G227" s="903">
        <v>0</v>
      </c>
      <c r="H227" s="903">
        <v>0</v>
      </c>
      <c r="I227" s="903">
        <v>0</v>
      </c>
      <c r="J227" s="903">
        <v>0</v>
      </c>
      <c r="K227" s="903">
        <v>501</v>
      </c>
      <c r="L227" s="904">
        <v>0.257283457898414</v>
      </c>
      <c r="M227" s="905">
        <v>1.62771167241854E-2</v>
      </c>
      <c r="N227" s="905">
        <v>3.15040968855201E-3</v>
      </c>
      <c r="O227" s="905">
        <v>0.27303550634117402</v>
      </c>
      <c r="P227" s="905">
        <v>3.3079301729796097E-2</v>
      </c>
      <c r="Q227" s="905">
        <v>1.68021850056107E-2</v>
      </c>
      <c r="R227" s="905">
        <v>5.2506828142533501E-3</v>
      </c>
      <c r="S227" s="905">
        <v>0.131267070356334</v>
      </c>
      <c r="T227" s="905">
        <v>0.27828618915542802</v>
      </c>
      <c r="U227" s="905">
        <v>1.29166797230632</v>
      </c>
      <c r="V227" s="905">
        <v>4.20054625140268E-4</v>
      </c>
      <c r="W227" s="905">
        <v>5.2506828142533503E-4</v>
      </c>
      <c r="X227" s="905">
        <v>1.49119391924795</v>
      </c>
      <c r="Y227" s="905">
        <v>0.74559695962397599</v>
      </c>
      <c r="Z227" s="905">
        <v>0.10501365628506699</v>
      </c>
      <c r="AA227" s="905">
        <v>2.2577936101289401E-3</v>
      </c>
      <c r="AB227" s="882"/>
    </row>
    <row r="228" spans="1:28">
      <c r="A228" s="894"/>
      <c r="B228" s="895"/>
      <c r="C228" s="896"/>
      <c r="D228" s="896"/>
      <c r="E228" s="896"/>
      <c r="F228" s="895"/>
      <c r="G228" s="896"/>
      <c r="H228" s="896"/>
      <c r="I228" s="896"/>
      <c r="J228" s="896"/>
      <c r="K228" s="896"/>
      <c r="L228" s="897"/>
      <c r="M228" s="898"/>
      <c r="N228" s="898"/>
      <c r="O228" s="898"/>
      <c r="P228" s="898"/>
      <c r="Q228" s="898"/>
      <c r="R228" s="898"/>
      <c r="S228" s="898"/>
      <c r="T228" s="898"/>
      <c r="U228" s="898"/>
      <c r="V228" s="898"/>
      <c r="W228" s="898"/>
      <c r="X228" s="898"/>
      <c r="Y228" s="898"/>
      <c r="Z228" s="898"/>
      <c r="AA228" s="898"/>
      <c r="AB228" s="882"/>
    </row>
    <row r="229" spans="1:28">
      <c r="A229" s="887" t="s">
        <v>4020</v>
      </c>
      <c r="B229" s="888">
        <v>9577</v>
      </c>
      <c r="C229" s="889">
        <v>83902</v>
      </c>
      <c r="D229" s="889">
        <v>4699</v>
      </c>
      <c r="E229" s="889">
        <v>356</v>
      </c>
      <c r="F229" s="890">
        <v>0</v>
      </c>
      <c r="G229" s="891">
        <v>0</v>
      </c>
      <c r="H229" s="891">
        <v>0</v>
      </c>
      <c r="I229" s="891">
        <v>881</v>
      </c>
      <c r="J229" s="891">
        <v>0</v>
      </c>
      <c r="K229" s="891">
        <v>87543</v>
      </c>
      <c r="L229" s="892">
        <v>51.707222818064402</v>
      </c>
      <c r="M229" s="893">
        <v>0.56672975833668504</v>
      </c>
      <c r="N229" s="893">
        <v>0.26886134485824997</v>
      </c>
      <c r="O229" s="893">
        <v>11.6834022381487</v>
      </c>
      <c r="P229" s="893">
        <v>11.1128811701637</v>
      </c>
      <c r="Q229" s="893">
        <v>1.28745153306091</v>
      </c>
      <c r="R229" s="893">
        <v>0.29356798579322901</v>
      </c>
      <c r="S229" s="893">
        <v>10.3766299610425</v>
      </c>
      <c r="T229" s="893">
        <v>13.991462735915</v>
      </c>
      <c r="U229" s="893">
        <v>146.31857237344099</v>
      </c>
      <c r="V229" s="893">
        <v>2.7021941176346001E-2</v>
      </c>
      <c r="W229" s="893">
        <v>3.2488706648175998E-2</v>
      </c>
      <c r="X229" s="893">
        <v>15.8896206586776</v>
      </c>
      <c r="Y229" s="893">
        <v>7.9436842340835501</v>
      </c>
      <c r="Z229" s="893">
        <v>43.425333907602997</v>
      </c>
      <c r="AA229" s="893">
        <v>0.100605216245686</v>
      </c>
      <c r="AB229" s="882"/>
    </row>
    <row r="230" spans="1:28">
      <c r="A230" s="899" t="s">
        <v>4021</v>
      </c>
      <c r="B230" s="900">
        <v>0</v>
      </c>
      <c r="C230" s="901">
        <v>610.81017999999995</v>
      </c>
      <c r="D230" s="901">
        <v>0</v>
      </c>
      <c r="E230" s="901">
        <v>0.15609999999999999</v>
      </c>
      <c r="F230" s="902">
        <v>0</v>
      </c>
      <c r="G230" s="903">
        <v>0</v>
      </c>
      <c r="H230" s="903">
        <v>0</v>
      </c>
      <c r="I230" s="903">
        <v>0</v>
      </c>
      <c r="J230" s="903">
        <v>0</v>
      </c>
      <c r="K230" s="903">
        <v>611</v>
      </c>
      <c r="L230" s="904">
        <v>0.78071287925303301</v>
      </c>
      <c r="M230" s="905">
        <v>8.7256145328280105E-3</v>
      </c>
      <c r="N230" s="905">
        <v>7.3019616353665995E-2</v>
      </c>
      <c r="O230" s="905">
        <v>6.4294001820837998E-2</v>
      </c>
      <c r="P230" s="905">
        <v>9.1848574029768596E-3</v>
      </c>
      <c r="Q230" s="905">
        <v>2.5717600728335201E-2</v>
      </c>
      <c r="R230" s="905">
        <v>3.2147000910419002E-3</v>
      </c>
      <c r="S230" s="905">
        <v>0.13318043234316401</v>
      </c>
      <c r="T230" s="905">
        <v>0.22043657767144501</v>
      </c>
      <c r="U230" s="905">
        <v>2.01148377125193</v>
      </c>
      <c r="V230" s="905">
        <v>5.5109144417861205E-4</v>
      </c>
      <c r="W230" s="905">
        <v>2.7554572208930602E-4</v>
      </c>
      <c r="X230" s="905">
        <v>3.2147000910418999E-2</v>
      </c>
      <c r="Y230" s="905">
        <v>1.3777286104465301E-2</v>
      </c>
      <c r="Z230" s="905">
        <v>4.5924287014884303E-2</v>
      </c>
      <c r="AA230" s="905">
        <v>2.5258357858186399E-3</v>
      </c>
      <c r="AB230" s="882"/>
    </row>
    <row r="231" spans="1:28">
      <c r="A231" s="899" t="s">
        <v>4022</v>
      </c>
      <c r="B231" s="900">
        <v>0</v>
      </c>
      <c r="C231" s="901">
        <v>8713.1872299999995</v>
      </c>
      <c r="D231" s="901">
        <v>0</v>
      </c>
      <c r="E231" s="901">
        <v>0.356373</v>
      </c>
      <c r="F231" s="902">
        <v>0</v>
      </c>
      <c r="G231" s="903">
        <v>0</v>
      </c>
      <c r="H231" s="903">
        <v>0</v>
      </c>
      <c r="I231" s="903">
        <v>0</v>
      </c>
      <c r="J231" s="903">
        <v>0</v>
      </c>
      <c r="K231" s="903">
        <v>8713</v>
      </c>
      <c r="L231" s="904">
        <v>6.0803387605598003</v>
      </c>
      <c r="M231" s="905">
        <v>7.6742139696385797E-2</v>
      </c>
      <c r="N231" s="905">
        <v>1.18064830302132E-2</v>
      </c>
      <c r="O231" s="905">
        <v>0.35419449090639599</v>
      </c>
      <c r="P231" s="905">
        <v>1.3518423069594101</v>
      </c>
      <c r="Q231" s="905">
        <v>0.129871313332345</v>
      </c>
      <c r="R231" s="905">
        <v>1.7709724545319799E-2</v>
      </c>
      <c r="S231" s="905">
        <v>1.77097245453198</v>
      </c>
      <c r="T231" s="905">
        <v>1.4758103787766499</v>
      </c>
      <c r="U231" s="905">
        <v>19.598761830153901</v>
      </c>
      <c r="V231" s="905">
        <v>1.77097245453198E-3</v>
      </c>
      <c r="W231" s="905">
        <v>1.77097245453198E-3</v>
      </c>
      <c r="X231" s="905">
        <v>2.06613453028731</v>
      </c>
      <c r="Y231" s="905">
        <v>1.0035510575681199</v>
      </c>
      <c r="Z231" s="905">
        <v>0.59032415151065998</v>
      </c>
      <c r="AA231" s="905">
        <v>1.0625834727191899E-2</v>
      </c>
      <c r="AB231" s="882"/>
    </row>
    <row r="232" spans="1:28">
      <c r="A232" s="899" t="s">
        <v>4023</v>
      </c>
      <c r="B232" s="900">
        <v>0</v>
      </c>
      <c r="C232" s="901">
        <v>1387.5082600000001</v>
      </c>
      <c r="D232" s="901">
        <v>0</v>
      </c>
      <c r="E232" s="901">
        <v>0</v>
      </c>
      <c r="F232" s="902">
        <v>0</v>
      </c>
      <c r="G232" s="903">
        <v>0</v>
      </c>
      <c r="H232" s="903">
        <v>0</v>
      </c>
      <c r="I232" s="903">
        <v>0</v>
      </c>
      <c r="J232" s="903">
        <v>0</v>
      </c>
      <c r="K232" s="903">
        <v>1388</v>
      </c>
      <c r="L232" s="904">
        <v>1.0923325781795901</v>
      </c>
      <c r="M232" s="905">
        <v>1.30039592640427E-2</v>
      </c>
      <c r="N232" s="905">
        <v>4.3346530880142304E-3</v>
      </c>
      <c r="O232" s="905">
        <v>7.8023755584256102E-2</v>
      </c>
      <c r="P232" s="905">
        <v>0.234938197370371</v>
      </c>
      <c r="Q232" s="905">
        <v>3.0342571616099601E-2</v>
      </c>
      <c r="R232" s="905">
        <v>5.2015837056170701E-3</v>
      </c>
      <c r="S232" s="905">
        <v>0.29475640998496699</v>
      </c>
      <c r="T232" s="905">
        <v>0.260079185280854</v>
      </c>
      <c r="U232" s="905">
        <v>4.1612669644936604</v>
      </c>
      <c r="V232" s="905">
        <v>5.2015837056170703E-4</v>
      </c>
      <c r="W232" s="905">
        <v>5.2015837056170703E-4</v>
      </c>
      <c r="X232" s="905">
        <v>0.67620588173022</v>
      </c>
      <c r="Y232" s="905">
        <v>0.33810294086511</v>
      </c>
      <c r="Z232" s="905">
        <v>0.15604751116851201</v>
      </c>
      <c r="AA232" s="905">
        <v>2.0806334822468298E-3</v>
      </c>
      <c r="AB232" s="882"/>
    </row>
    <row r="233" spans="1:28">
      <c r="A233" s="899" t="s">
        <v>4024</v>
      </c>
      <c r="B233" s="900">
        <v>0</v>
      </c>
      <c r="C233" s="901">
        <v>86.309849999999997</v>
      </c>
      <c r="D233" s="901">
        <v>0</v>
      </c>
      <c r="E233" s="901">
        <v>1E-3</v>
      </c>
      <c r="F233" s="902">
        <v>0</v>
      </c>
      <c r="G233" s="903">
        <v>0</v>
      </c>
      <c r="H233" s="903">
        <v>0</v>
      </c>
      <c r="I233" s="903">
        <v>0</v>
      </c>
      <c r="J233" s="903">
        <v>0</v>
      </c>
      <c r="K233" s="903">
        <v>86</v>
      </c>
      <c r="L233" s="904">
        <v>0.18321272045902101</v>
      </c>
      <c r="M233" s="905">
        <v>1.40932861891554E-3</v>
      </c>
      <c r="N233" s="905">
        <v>2.3488810315259E-4</v>
      </c>
      <c r="O233" s="905">
        <v>3.7582096504414499E-2</v>
      </c>
      <c r="P233" s="905">
        <v>4.1575194258008499E-2</v>
      </c>
      <c r="Q233" s="905">
        <v>4.5411699942834198E-3</v>
      </c>
      <c r="R233" s="905">
        <v>1.17444051576295E-3</v>
      </c>
      <c r="S233" s="905">
        <v>2.81865723783109E-2</v>
      </c>
      <c r="T233" s="905">
        <v>3.7582096504414499E-2</v>
      </c>
      <c r="U233" s="905">
        <v>0.35311511507272803</v>
      </c>
      <c r="V233" s="905">
        <v>7.0466430945777096E-5</v>
      </c>
      <c r="W233" s="905">
        <v>4.6977620630518102E-5</v>
      </c>
      <c r="X233" s="905">
        <v>4.6977620630518097E-3</v>
      </c>
      <c r="Y233" s="905">
        <v>2.3488810315259001E-3</v>
      </c>
      <c r="Z233" s="905">
        <v>7.82960343841968E-3</v>
      </c>
      <c r="AA233" s="905">
        <v>4.776058097436E-4</v>
      </c>
      <c r="AB233" s="882"/>
    </row>
    <row r="234" spans="1:28">
      <c r="A234" s="899" t="s">
        <v>4025</v>
      </c>
      <c r="B234" s="900">
        <v>0</v>
      </c>
      <c r="C234" s="901">
        <v>0</v>
      </c>
      <c r="D234" s="901">
        <v>0</v>
      </c>
      <c r="E234" s="901">
        <v>0</v>
      </c>
      <c r="F234" s="902">
        <v>0</v>
      </c>
      <c r="G234" s="903">
        <v>0</v>
      </c>
      <c r="H234" s="903">
        <v>0</v>
      </c>
      <c r="I234" s="903">
        <v>0</v>
      </c>
      <c r="J234" s="903">
        <v>0</v>
      </c>
      <c r="K234" s="903">
        <v>0</v>
      </c>
      <c r="L234" s="904">
        <v>0</v>
      </c>
      <c r="M234" s="905">
        <v>0</v>
      </c>
      <c r="N234" s="905">
        <v>0</v>
      </c>
      <c r="O234" s="905">
        <v>0</v>
      </c>
      <c r="P234" s="905">
        <v>0</v>
      </c>
      <c r="Q234" s="905">
        <v>0</v>
      </c>
      <c r="R234" s="905">
        <v>0</v>
      </c>
      <c r="S234" s="905">
        <v>0</v>
      </c>
      <c r="T234" s="905">
        <v>0</v>
      </c>
      <c r="U234" s="905">
        <v>0</v>
      </c>
      <c r="V234" s="905">
        <v>0</v>
      </c>
      <c r="W234" s="905">
        <v>0</v>
      </c>
      <c r="X234" s="905">
        <v>0</v>
      </c>
      <c r="Y234" s="905">
        <v>0</v>
      </c>
      <c r="Z234" s="905">
        <v>0</v>
      </c>
      <c r="AA234" s="905">
        <v>0</v>
      </c>
      <c r="AB234" s="882"/>
    </row>
    <row r="235" spans="1:28">
      <c r="A235" s="899" t="s">
        <v>4026</v>
      </c>
      <c r="B235" s="900">
        <v>0</v>
      </c>
      <c r="C235" s="901">
        <v>0</v>
      </c>
      <c r="D235" s="901">
        <v>0</v>
      </c>
      <c r="E235" s="901">
        <v>0</v>
      </c>
      <c r="F235" s="902">
        <v>0</v>
      </c>
      <c r="G235" s="903">
        <v>0</v>
      </c>
      <c r="H235" s="903">
        <v>0</v>
      </c>
      <c r="I235" s="903">
        <v>0</v>
      </c>
      <c r="J235" s="903">
        <v>0</v>
      </c>
      <c r="K235" s="903">
        <v>0</v>
      </c>
      <c r="L235" s="904">
        <v>0</v>
      </c>
      <c r="M235" s="905">
        <v>0</v>
      </c>
      <c r="N235" s="905">
        <v>0</v>
      </c>
      <c r="O235" s="905">
        <v>0</v>
      </c>
      <c r="P235" s="905">
        <v>0</v>
      </c>
      <c r="Q235" s="905">
        <v>0</v>
      </c>
      <c r="R235" s="905">
        <v>0</v>
      </c>
      <c r="S235" s="905">
        <v>0</v>
      </c>
      <c r="T235" s="905">
        <v>0</v>
      </c>
      <c r="U235" s="905">
        <v>0</v>
      </c>
      <c r="V235" s="905">
        <v>0</v>
      </c>
      <c r="W235" s="905">
        <v>0</v>
      </c>
      <c r="X235" s="905">
        <v>0</v>
      </c>
      <c r="Y235" s="905">
        <v>0</v>
      </c>
      <c r="Z235" s="905">
        <v>0</v>
      </c>
      <c r="AA235" s="905">
        <v>0</v>
      </c>
      <c r="AB235" s="882"/>
    </row>
    <row r="236" spans="1:28">
      <c r="A236" s="899" t="s">
        <v>4027</v>
      </c>
      <c r="B236" s="900">
        <v>0</v>
      </c>
      <c r="C236" s="901">
        <v>252.03071</v>
      </c>
      <c r="D236" s="901">
        <v>0</v>
      </c>
      <c r="E236" s="901">
        <v>0.17199999999999999</v>
      </c>
      <c r="F236" s="902">
        <v>0</v>
      </c>
      <c r="G236" s="903">
        <v>0</v>
      </c>
      <c r="H236" s="903">
        <v>0</v>
      </c>
      <c r="I236" s="903">
        <v>0</v>
      </c>
      <c r="J236" s="903">
        <v>0</v>
      </c>
      <c r="K236" s="903">
        <v>252</v>
      </c>
      <c r="L236" s="904">
        <v>7.1788867481103497E-2</v>
      </c>
      <c r="M236" s="905">
        <v>1.1044441150938999E-3</v>
      </c>
      <c r="N236" s="905">
        <v>3.6814803836463298E-4</v>
      </c>
      <c r="O236" s="905">
        <v>4.2337024411932801E-2</v>
      </c>
      <c r="P236" s="905">
        <v>1.41736994770384E-2</v>
      </c>
      <c r="Q236" s="905">
        <v>3.68148038364633E-3</v>
      </c>
      <c r="R236" s="905">
        <v>7.3629607672926704E-4</v>
      </c>
      <c r="S236" s="905">
        <v>3.6814803836463302E-2</v>
      </c>
      <c r="T236" s="905">
        <v>2.5770362685524299E-2</v>
      </c>
      <c r="U236" s="905">
        <v>0.31844805318540798</v>
      </c>
      <c r="V236" s="905">
        <v>7.3629607672926704E-5</v>
      </c>
      <c r="W236" s="905">
        <v>5.5222205754695001E-5</v>
      </c>
      <c r="X236" s="905">
        <v>0.18775549956596299</v>
      </c>
      <c r="Y236" s="905">
        <v>9.3877749782981496E-2</v>
      </c>
      <c r="Z236" s="905">
        <v>0.101240710550274</v>
      </c>
      <c r="AA236" s="905">
        <v>2.5770362685524297E-4</v>
      </c>
      <c r="AB236" s="882"/>
    </row>
    <row r="237" spans="1:28">
      <c r="A237" s="899" t="s">
        <v>4028</v>
      </c>
      <c r="B237" s="900">
        <v>0</v>
      </c>
      <c r="C237" s="901">
        <v>897.43203000000005</v>
      </c>
      <c r="D237" s="901">
        <v>0</v>
      </c>
      <c r="E237" s="901">
        <v>0.27</v>
      </c>
      <c r="F237" s="902">
        <v>0</v>
      </c>
      <c r="G237" s="903">
        <v>0</v>
      </c>
      <c r="H237" s="903">
        <v>0</v>
      </c>
      <c r="I237" s="903">
        <v>0</v>
      </c>
      <c r="J237" s="903">
        <v>0</v>
      </c>
      <c r="K237" s="903">
        <v>897</v>
      </c>
      <c r="L237" s="904">
        <v>0.28012851728737498</v>
      </c>
      <c r="M237" s="905">
        <v>3.3615422074485001E-3</v>
      </c>
      <c r="N237" s="905">
        <v>1.1205140691494999E-3</v>
      </c>
      <c r="O237" s="905">
        <v>9.5243695877707396E-2</v>
      </c>
      <c r="P237" s="905">
        <v>5.9947502699498202E-2</v>
      </c>
      <c r="Q237" s="905">
        <v>8.9641125531959905E-3</v>
      </c>
      <c r="R237" s="905">
        <v>2.2410281382989998E-3</v>
      </c>
      <c r="S237" s="905">
        <v>8.4038555186212394E-2</v>
      </c>
      <c r="T237" s="905">
        <v>5.0423133111727497E-2</v>
      </c>
      <c r="U237" s="905">
        <v>0.87960354428235699</v>
      </c>
      <c r="V237" s="905">
        <v>1.68077110372425E-4</v>
      </c>
      <c r="W237" s="905">
        <v>5.0423133111727504E-4</v>
      </c>
      <c r="X237" s="905">
        <v>3.3615422074485E-2</v>
      </c>
      <c r="Y237" s="905">
        <v>1.68077110372425E-2</v>
      </c>
      <c r="Z237" s="905">
        <v>0.173679680718172</v>
      </c>
      <c r="AA237" s="905">
        <v>1.0084626622345501E-3</v>
      </c>
      <c r="AB237" s="882"/>
    </row>
    <row r="238" spans="1:28">
      <c r="A238" s="899" t="s">
        <v>4029</v>
      </c>
      <c r="B238" s="900">
        <v>0</v>
      </c>
      <c r="C238" s="901">
        <v>0</v>
      </c>
      <c r="D238" s="901">
        <v>0</v>
      </c>
      <c r="E238" s="901">
        <v>0</v>
      </c>
      <c r="F238" s="902">
        <v>0</v>
      </c>
      <c r="G238" s="903">
        <v>0</v>
      </c>
      <c r="H238" s="903">
        <v>0</v>
      </c>
      <c r="I238" s="903">
        <v>0</v>
      </c>
      <c r="J238" s="903">
        <v>0</v>
      </c>
      <c r="K238" s="903">
        <v>0</v>
      </c>
      <c r="L238" s="904">
        <v>0</v>
      </c>
      <c r="M238" s="905">
        <v>0</v>
      </c>
      <c r="N238" s="905">
        <v>0</v>
      </c>
      <c r="O238" s="905">
        <v>0</v>
      </c>
      <c r="P238" s="905">
        <v>0</v>
      </c>
      <c r="Q238" s="905">
        <v>0</v>
      </c>
      <c r="R238" s="905">
        <v>0</v>
      </c>
      <c r="S238" s="905">
        <v>0</v>
      </c>
      <c r="T238" s="905">
        <v>0</v>
      </c>
      <c r="U238" s="905">
        <v>0</v>
      </c>
      <c r="V238" s="905">
        <v>0</v>
      </c>
      <c r="W238" s="905">
        <v>0</v>
      </c>
      <c r="X238" s="905">
        <v>0</v>
      </c>
      <c r="Y238" s="905">
        <v>0</v>
      </c>
      <c r="Z238" s="905">
        <v>0</v>
      </c>
      <c r="AA238" s="905">
        <v>0</v>
      </c>
      <c r="AB238" s="882"/>
    </row>
    <row r="239" spans="1:28">
      <c r="A239" s="899" t="s">
        <v>4030</v>
      </c>
      <c r="B239" s="900">
        <v>0</v>
      </c>
      <c r="C239" s="901">
        <v>66.900819999999996</v>
      </c>
      <c r="D239" s="901">
        <v>0</v>
      </c>
      <c r="E239" s="901">
        <v>9.4999999999999998E-3</v>
      </c>
      <c r="F239" s="902">
        <v>0</v>
      </c>
      <c r="G239" s="903">
        <v>0</v>
      </c>
      <c r="H239" s="903">
        <v>0</v>
      </c>
      <c r="I239" s="903">
        <v>0</v>
      </c>
      <c r="J239" s="903">
        <v>0</v>
      </c>
      <c r="K239" s="903">
        <v>67</v>
      </c>
      <c r="L239" s="904">
        <v>1.6285067011073202E-2</v>
      </c>
      <c r="M239" s="905">
        <v>2.7803772945734801E-4</v>
      </c>
      <c r="N239" s="905">
        <v>7.9439351273528002E-5</v>
      </c>
      <c r="O239" s="905">
        <v>7.1495416146175198E-3</v>
      </c>
      <c r="P239" s="905">
        <v>3.4158921047617E-3</v>
      </c>
      <c r="Q239" s="905">
        <v>4.7663610764116801E-4</v>
      </c>
      <c r="R239" s="905">
        <v>3.9719675636764001E-5</v>
      </c>
      <c r="S239" s="905">
        <v>3.9719675636763997E-3</v>
      </c>
      <c r="T239" s="905">
        <v>6.3551481018822402E-3</v>
      </c>
      <c r="U239" s="905">
        <v>6.3551481018822395E-2</v>
      </c>
      <c r="V239" s="905">
        <v>1.19159026910292E-5</v>
      </c>
      <c r="W239" s="905">
        <v>1.9859837818382001E-5</v>
      </c>
      <c r="X239" s="905">
        <v>1.0724312421926299E-2</v>
      </c>
      <c r="Y239" s="905">
        <v>5.1635578327793204E-3</v>
      </c>
      <c r="Z239" s="905">
        <v>1.6285067011073202E-2</v>
      </c>
      <c r="AA239" s="905">
        <v>3.5747708073087598E-5</v>
      </c>
      <c r="AB239" s="882"/>
    </row>
    <row r="240" spans="1:28">
      <c r="A240" s="899" t="s">
        <v>4031</v>
      </c>
      <c r="B240" s="900">
        <v>0</v>
      </c>
      <c r="C240" s="901">
        <v>809.92129999999997</v>
      </c>
      <c r="D240" s="901">
        <v>0</v>
      </c>
      <c r="E240" s="901">
        <v>0.3024</v>
      </c>
      <c r="F240" s="902">
        <v>0</v>
      </c>
      <c r="G240" s="903">
        <v>0</v>
      </c>
      <c r="H240" s="903">
        <v>0</v>
      </c>
      <c r="I240" s="903">
        <v>0</v>
      </c>
      <c r="J240" s="903">
        <v>0</v>
      </c>
      <c r="K240" s="903">
        <v>810</v>
      </c>
      <c r="L240" s="904">
        <v>0.25930427050030702</v>
      </c>
      <c r="M240" s="905">
        <v>4.32173784167178E-3</v>
      </c>
      <c r="N240" s="905">
        <v>3.0869556011941298E-3</v>
      </c>
      <c r="O240" s="905">
        <v>0.191391247274036</v>
      </c>
      <c r="P240" s="905">
        <v>4.5686942897673097E-2</v>
      </c>
      <c r="Q240" s="905">
        <v>1.5434778005970699E-2</v>
      </c>
      <c r="R240" s="905">
        <v>1.8521733607164801E-3</v>
      </c>
      <c r="S240" s="905">
        <v>6.1739112023882603E-2</v>
      </c>
      <c r="T240" s="905">
        <v>0.111130401642989</v>
      </c>
      <c r="U240" s="905">
        <v>0.98165188117973401</v>
      </c>
      <c r="V240" s="905">
        <v>1.2347822404776501E-4</v>
      </c>
      <c r="W240" s="905">
        <v>3.0869556011941298E-4</v>
      </c>
      <c r="X240" s="905">
        <v>3.0869556011941301E-2</v>
      </c>
      <c r="Y240" s="905">
        <v>1.23478224047765E-2</v>
      </c>
      <c r="Z240" s="905">
        <v>0.41365205056001297</v>
      </c>
      <c r="AA240" s="905">
        <v>6.1739112023882596E-4</v>
      </c>
      <c r="AB240" s="882"/>
    </row>
    <row r="241" spans="1:28">
      <c r="A241" s="899" t="s">
        <v>4032</v>
      </c>
      <c r="B241" s="900">
        <v>3864.8623699999998</v>
      </c>
      <c r="C241" s="901">
        <v>7301.7260800000004</v>
      </c>
      <c r="D241" s="901">
        <v>0</v>
      </c>
      <c r="E241" s="901">
        <v>0.11702</v>
      </c>
      <c r="F241" s="902">
        <v>0</v>
      </c>
      <c r="G241" s="903">
        <v>0</v>
      </c>
      <c r="H241" s="903">
        <v>0</v>
      </c>
      <c r="I241" s="903">
        <v>262</v>
      </c>
      <c r="J241" s="903">
        <v>0</v>
      </c>
      <c r="K241" s="903">
        <v>10906</v>
      </c>
      <c r="L241" s="904">
        <v>3.9069577184476301</v>
      </c>
      <c r="M241" s="905">
        <v>7.4814083970273795E-2</v>
      </c>
      <c r="N241" s="905">
        <v>8.3126759966970793E-3</v>
      </c>
      <c r="O241" s="905">
        <v>2.6600563189430702</v>
      </c>
      <c r="P241" s="905">
        <v>0.79801689568292</v>
      </c>
      <c r="Q241" s="905">
        <v>0.17456619593063899</v>
      </c>
      <c r="R241" s="905">
        <v>1.66253519933942E-2</v>
      </c>
      <c r="S241" s="905">
        <v>0.91439435963667903</v>
      </c>
      <c r="T241" s="905">
        <v>1.66253519933942</v>
      </c>
      <c r="U241" s="905">
        <v>14.131549194385</v>
      </c>
      <c r="V241" s="905">
        <v>3.3250703986788298E-3</v>
      </c>
      <c r="W241" s="905">
        <v>6.65014079735767E-3</v>
      </c>
      <c r="X241" s="905">
        <v>1.1637746395375901</v>
      </c>
      <c r="Y241" s="905">
        <v>0.58188731976879604</v>
      </c>
      <c r="Z241" s="905">
        <v>4.2394647583155098</v>
      </c>
      <c r="AA241" s="905">
        <v>7.4814083970273799E-3</v>
      </c>
      <c r="AB241" s="882"/>
    </row>
    <row r="242" spans="1:28">
      <c r="A242" s="899" t="s">
        <v>4033</v>
      </c>
      <c r="B242" s="900">
        <v>0</v>
      </c>
      <c r="C242" s="901">
        <v>586.13081</v>
      </c>
      <c r="D242" s="901">
        <v>0</v>
      </c>
      <c r="E242" s="901">
        <v>0</v>
      </c>
      <c r="F242" s="902">
        <v>0</v>
      </c>
      <c r="G242" s="903">
        <v>0</v>
      </c>
      <c r="H242" s="903">
        <v>0</v>
      </c>
      <c r="I242" s="903">
        <v>0</v>
      </c>
      <c r="J242" s="903">
        <v>0</v>
      </c>
      <c r="K242" s="903">
        <v>586</v>
      </c>
      <c r="L242" s="904">
        <v>0.22494082276471</v>
      </c>
      <c r="M242" s="905">
        <v>3.67250322881159E-3</v>
      </c>
      <c r="N242" s="905">
        <v>4.59062903601448E-4</v>
      </c>
      <c r="O242" s="905">
        <v>0.123946983972391</v>
      </c>
      <c r="P242" s="905">
        <v>4.7283479070949201E-2</v>
      </c>
      <c r="Q242" s="905">
        <v>6.8859435540217203E-3</v>
      </c>
      <c r="R242" s="905">
        <v>4.59062903601448E-4</v>
      </c>
      <c r="S242" s="905">
        <v>5.0496919396159301E-2</v>
      </c>
      <c r="T242" s="905">
        <v>8.2631322648260702E-2</v>
      </c>
      <c r="U242" s="905">
        <v>0.71154750058224503</v>
      </c>
      <c r="V242" s="905">
        <v>1.8362516144057901E-4</v>
      </c>
      <c r="W242" s="905">
        <v>3.2134403252101398E-4</v>
      </c>
      <c r="X242" s="905">
        <v>0.30298151637695597</v>
      </c>
      <c r="Y242" s="905">
        <v>0.15149075818847799</v>
      </c>
      <c r="Z242" s="905">
        <v>0.17903453240456499</v>
      </c>
      <c r="AA242" s="905">
        <v>3.6725032288115899E-4</v>
      </c>
      <c r="AB242" s="882"/>
    </row>
    <row r="243" spans="1:28">
      <c r="A243" s="899" t="s">
        <v>4034</v>
      </c>
      <c r="B243" s="900">
        <v>0</v>
      </c>
      <c r="C243" s="901">
        <v>618.42290000000003</v>
      </c>
      <c r="D243" s="901">
        <v>0</v>
      </c>
      <c r="E243" s="901">
        <v>2.0539999999999999E-2</v>
      </c>
      <c r="F243" s="902">
        <v>0</v>
      </c>
      <c r="G243" s="903">
        <v>0</v>
      </c>
      <c r="H243" s="903">
        <v>0</v>
      </c>
      <c r="I243" s="903">
        <v>25</v>
      </c>
      <c r="J243" s="903">
        <v>0</v>
      </c>
      <c r="K243" s="903">
        <v>594</v>
      </c>
      <c r="L243" s="904">
        <v>0.38597234866930602</v>
      </c>
      <c r="M243" s="905">
        <v>7.60248565560755E-3</v>
      </c>
      <c r="N243" s="905">
        <v>5.8480658889288797E-3</v>
      </c>
      <c r="O243" s="905">
        <v>0.39766848044716402</v>
      </c>
      <c r="P243" s="905">
        <v>6.02350786559675E-2</v>
      </c>
      <c r="Q243" s="905">
        <v>3.21643623891089E-2</v>
      </c>
      <c r="R243" s="905">
        <v>3.5088395333573298E-3</v>
      </c>
      <c r="S243" s="905">
        <v>0.10526518600072</v>
      </c>
      <c r="T243" s="905">
        <v>9.9417120111791005E-2</v>
      </c>
      <c r="U243" s="905">
        <v>0.99417120111791002</v>
      </c>
      <c r="V243" s="905">
        <v>4.67845271114311E-4</v>
      </c>
      <c r="W243" s="905">
        <v>2.9240329444644401E-4</v>
      </c>
      <c r="X243" s="905">
        <v>0.14620164722322199</v>
      </c>
      <c r="Y243" s="905">
        <v>7.0176790667146605E-2</v>
      </c>
      <c r="Z243" s="905">
        <v>0.26901103089072897</v>
      </c>
      <c r="AA243" s="905">
        <v>7.6024856556075496E-4</v>
      </c>
      <c r="AB243" s="882"/>
    </row>
    <row r="244" spans="1:28">
      <c r="A244" s="899" t="s">
        <v>4035</v>
      </c>
      <c r="B244" s="900">
        <v>0</v>
      </c>
      <c r="C244" s="901">
        <v>1579.4899700000001</v>
      </c>
      <c r="D244" s="901">
        <v>0</v>
      </c>
      <c r="E244" s="901">
        <v>0.35160000000000002</v>
      </c>
      <c r="F244" s="902">
        <v>0</v>
      </c>
      <c r="G244" s="903">
        <v>0</v>
      </c>
      <c r="H244" s="903">
        <v>0</v>
      </c>
      <c r="I244" s="903">
        <v>0</v>
      </c>
      <c r="J244" s="903">
        <v>0</v>
      </c>
      <c r="K244" s="903">
        <v>1579</v>
      </c>
      <c r="L244" s="904">
        <v>1.0918705934661601</v>
      </c>
      <c r="M244" s="905">
        <v>1.23027672503229E-2</v>
      </c>
      <c r="N244" s="905">
        <v>3.0756918125807199E-3</v>
      </c>
      <c r="O244" s="905">
        <v>0.16916304969193999</v>
      </c>
      <c r="P244" s="905">
        <v>0.24297965319387699</v>
      </c>
      <c r="Q244" s="905">
        <v>2.4605534500645801E-2</v>
      </c>
      <c r="R244" s="905">
        <v>4.6135377188710799E-3</v>
      </c>
      <c r="S244" s="905">
        <v>0.15378459062903599</v>
      </c>
      <c r="T244" s="905">
        <v>0.322947640320976</v>
      </c>
      <c r="U244" s="905">
        <v>3.0141779763291101</v>
      </c>
      <c r="V244" s="905">
        <v>4.6135377188710801E-4</v>
      </c>
      <c r="W244" s="905">
        <v>6.1513836251614405E-4</v>
      </c>
      <c r="X244" s="905">
        <v>0.10764921344032501</v>
      </c>
      <c r="Y244" s="905">
        <v>4.6135377188710802E-2</v>
      </c>
      <c r="Z244" s="905">
        <v>0.15378459062903599</v>
      </c>
      <c r="AA244" s="905">
        <v>1.23027672503229E-3</v>
      </c>
      <c r="AB244" s="882"/>
    </row>
    <row r="245" spans="1:28">
      <c r="A245" s="899" t="s">
        <v>4036</v>
      </c>
      <c r="B245" s="900">
        <v>0</v>
      </c>
      <c r="C245" s="901">
        <v>13251.213760000001</v>
      </c>
      <c r="D245" s="901">
        <v>-59</v>
      </c>
      <c r="E245" s="901">
        <v>0.24199999999999999</v>
      </c>
      <c r="F245" s="902">
        <v>0</v>
      </c>
      <c r="G245" s="903">
        <v>0</v>
      </c>
      <c r="H245" s="903">
        <v>0</v>
      </c>
      <c r="I245" s="903">
        <v>0</v>
      </c>
      <c r="J245" s="903">
        <v>0</v>
      </c>
      <c r="K245" s="903">
        <v>13310</v>
      </c>
      <c r="L245" s="904">
        <v>7.4368719696809302</v>
      </c>
      <c r="M245" s="905">
        <v>3.8466579153522099E-2</v>
      </c>
      <c r="N245" s="905">
        <v>5.1288772204696097E-2</v>
      </c>
      <c r="O245" s="905">
        <v>0.641109652558701</v>
      </c>
      <c r="P245" s="905">
        <v>1.5643075522432299</v>
      </c>
      <c r="Q245" s="905">
        <v>0.29491044017700202</v>
      </c>
      <c r="R245" s="905">
        <v>2.5644386102348E-2</v>
      </c>
      <c r="S245" s="905">
        <v>0.51288772204696098</v>
      </c>
      <c r="T245" s="905">
        <v>1.15399737460566</v>
      </c>
      <c r="U245" s="905">
        <v>12.309305329127101</v>
      </c>
      <c r="V245" s="905">
        <v>2.5644386102347998E-3</v>
      </c>
      <c r="W245" s="905">
        <v>2.5644386102347998E-3</v>
      </c>
      <c r="X245" s="905">
        <v>0.641109652558701</v>
      </c>
      <c r="Y245" s="905">
        <v>0.25644386102347999</v>
      </c>
      <c r="Z245" s="905">
        <v>0.76933158307044103</v>
      </c>
      <c r="AA245" s="905">
        <v>6.4110965255870104E-3</v>
      </c>
      <c r="AB245" s="882"/>
    </row>
    <row r="246" spans="1:28">
      <c r="A246" s="899" t="s">
        <v>4037</v>
      </c>
      <c r="B246" s="900">
        <v>0</v>
      </c>
      <c r="C246" s="901">
        <v>2316.7330700000002</v>
      </c>
      <c r="D246" s="901">
        <v>0</v>
      </c>
      <c r="E246" s="901">
        <v>5.5500000000000001E-2</v>
      </c>
      <c r="F246" s="902">
        <v>0</v>
      </c>
      <c r="G246" s="903">
        <v>0</v>
      </c>
      <c r="H246" s="903">
        <v>0</v>
      </c>
      <c r="I246" s="903">
        <v>0</v>
      </c>
      <c r="J246" s="903">
        <v>0</v>
      </c>
      <c r="K246" s="903">
        <v>2317</v>
      </c>
      <c r="L246" s="904">
        <v>1.2006642882852401</v>
      </c>
      <c r="M246" s="905">
        <v>8.7321039148017202E-3</v>
      </c>
      <c r="N246" s="905">
        <v>4.3660519574008601E-3</v>
      </c>
      <c r="O246" s="905">
        <v>0.17464207829603401</v>
      </c>
      <c r="P246" s="905">
        <v>0.24886496157184901</v>
      </c>
      <c r="Q246" s="905">
        <v>6.5490779361012899E-2</v>
      </c>
      <c r="R246" s="905">
        <v>4.3660519574008601E-3</v>
      </c>
      <c r="S246" s="905">
        <v>0.13098155872202599</v>
      </c>
      <c r="T246" s="905">
        <v>0.24013285765704701</v>
      </c>
      <c r="U246" s="905">
        <v>2.51047987550549</v>
      </c>
      <c r="V246" s="905">
        <v>4.3660519574008599E-4</v>
      </c>
      <c r="W246" s="905">
        <v>4.3660519574008599E-4</v>
      </c>
      <c r="X246" s="905">
        <v>4.3660519574008599E-2</v>
      </c>
      <c r="Y246" s="905">
        <v>2.18302597870043E-2</v>
      </c>
      <c r="Z246" s="905">
        <v>8.7321039148017199E-2</v>
      </c>
      <c r="AA246" s="905">
        <v>1.96472338083039E-3</v>
      </c>
      <c r="AB246" s="882"/>
    </row>
    <row r="247" spans="1:28">
      <c r="A247" s="899" t="s">
        <v>4038</v>
      </c>
      <c r="B247" s="900">
        <v>0</v>
      </c>
      <c r="C247" s="901">
        <v>0.1545</v>
      </c>
      <c r="D247" s="901">
        <v>0</v>
      </c>
      <c r="E247" s="901">
        <v>0</v>
      </c>
      <c r="F247" s="902">
        <v>0</v>
      </c>
      <c r="G247" s="903">
        <v>0</v>
      </c>
      <c r="H247" s="903">
        <v>0</v>
      </c>
      <c r="I247" s="903">
        <v>0</v>
      </c>
      <c r="J247" s="903">
        <v>0</v>
      </c>
      <c r="K247" s="903">
        <v>0</v>
      </c>
      <c r="L247" s="904">
        <v>0</v>
      </c>
      <c r="M247" s="905">
        <v>0</v>
      </c>
      <c r="N247" s="905">
        <v>0</v>
      </c>
      <c r="O247" s="905">
        <v>0</v>
      </c>
      <c r="P247" s="905">
        <v>0</v>
      </c>
      <c r="Q247" s="905">
        <v>0</v>
      </c>
      <c r="R247" s="905">
        <v>0</v>
      </c>
      <c r="S247" s="905">
        <v>0</v>
      </c>
      <c r="T247" s="905">
        <v>0</v>
      </c>
      <c r="U247" s="905">
        <v>0</v>
      </c>
      <c r="V247" s="905">
        <v>0</v>
      </c>
      <c r="W247" s="905">
        <v>0</v>
      </c>
      <c r="X247" s="905">
        <v>0</v>
      </c>
      <c r="Y247" s="905">
        <v>0</v>
      </c>
      <c r="Z247" s="905">
        <v>0</v>
      </c>
      <c r="AA247" s="905">
        <v>0</v>
      </c>
      <c r="AB247" s="882"/>
    </row>
    <row r="248" spans="1:28">
      <c r="A248" s="899" t="s">
        <v>4039</v>
      </c>
      <c r="B248" s="900">
        <v>0</v>
      </c>
      <c r="C248" s="901">
        <v>18.887039999999999</v>
      </c>
      <c r="D248" s="901">
        <v>0</v>
      </c>
      <c r="E248" s="901">
        <v>0</v>
      </c>
      <c r="F248" s="902">
        <v>0</v>
      </c>
      <c r="G248" s="903">
        <v>0</v>
      </c>
      <c r="H248" s="903">
        <v>0</v>
      </c>
      <c r="I248" s="903">
        <v>0</v>
      </c>
      <c r="J248" s="903">
        <v>0</v>
      </c>
      <c r="K248" s="903">
        <v>19</v>
      </c>
      <c r="L248" s="904">
        <v>8.8863246596514994E-3</v>
      </c>
      <c r="M248" s="905">
        <v>1.89070737439394E-4</v>
      </c>
      <c r="N248" s="905">
        <v>5.6721221231818097E-5</v>
      </c>
      <c r="O248" s="905">
        <v>2.64699032415151E-3</v>
      </c>
      <c r="P248" s="905">
        <v>1.7394507844424199E-3</v>
      </c>
      <c r="Q248" s="905">
        <v>3.7814147487878698E-4</v>
      </c>
      <c r="R248" s="905">
        <v>7.5628294975757404E-5</v>
      </c>
      <c r="S248" s="905">
        <v>1.70163663695454E-3</v>
      </c>
      <c r="T248" s="905">
        <v>3.9704854862272704E-3</v>
      </c>
      <c r="U248" s="905">
        <v>4.8213038047045402E-2</v>
      </c>
      <c r="V248" s="905">
        <v>1.1344244246363599E-5</v>
      </c>
      <c r="W248" s="905">
        <v>5.6721221231818099E-6</v>
      </c>
      <c r="X248" s="905">
        <v>8.2812982998454396E-2</v>
      </c>
      <c r="Y248" s="905">
        <v>4.1406491499227198E-2</v>
      </c>
      <c r="Z248" s="905">
        <v>1.5125658995151501E-3</v>
      </c>
      <c r="AA248" s="905">
        <v>3.5923440113484802E-5</v>
      </c>
      <c r="AB248" s="882"/>
    </row>
    <row r="249" spans="1:28">
      <c r="A249" s="899" t="s">
        <v>4040</v>
      </c>
      <c r="B249" s="900">
        <v>0</v>
      </c>
      <c r="C249" s="901">
        <v>1.5952299999999999</v>
      </c>
      <c r="D249" s="901">
        <v>0</v>
      </c>
      <c r="E249" s="901">
        <v>0</v>
      </c>
      <c r="F249" s="902">
        <v>0</v>
      </c>
      <c r="G249" s="903">
        <v>0</v>
      </c>
      <c r="H249" s="903">
        <v>0</v>
      </c>
      <c r="I249" s="903">
        <v>0</v>
      </c>
      <c r="J249" s="903">
        <v>0</v>
      </c>
      <c r="K249" s="903">
        <v>2</v>
      </c>
      <c r="L249" s="904">
        <v>9.9087463742033796E-4</v>
      </c>
      <c r="M249" s="905">
        <v>1.9055281488852701E-5</v>
      </c>
      <c r="N249" s="905">
        <v>5.7165844466558002E-6</v>
      </c>
      <c r="O249" s="905">
        <v>3.0488450382164299E-4</v>
      </c>
      <c r="P249" s="905">
        <v>2.0198598378183799E-4</v>
      </c>
      <c r="Q249" s="905">
        <v>3.0488450382164299E-5</v>
      </c>
      <c r="R249" s="905">
        <v>5.7165844466558002E-6</v>
      </c>
      <c r="S249" s="905">
        <v>1.7149753339967401E-4</v>
      </c>
      <c r="T249" s="905">
        <v>2.8582922233279001E-4</v>
      </c>
      <c r="U249" s="905">
        <v>3.2965636975715099E-3</v>
      </c>
      <c r="V249" s="905">
        <v>7.6221125955410604E-7</v>
      </c>
      <c r="W249" s="905">
        <v>5.7165844466557995E-7</v>
      </c>
      <c r="X249" s="905">
        <v>2.43907603057314E-3</v>
      </c>
      <c r="Y249" s="905">
        <v>1.21953801528657E-3</v>
      </c>
      <c r="Z249" s="905">
        <v>1.9055281488852699E-4</v>
      </c>
      <c r="AA249" s="905">
        <v>1.90552814888527E-6</v>
      </c>
      <c r="AB249" s="882"/>
    </row>
    <row r="250" spans="1:28">
      <c r="A250" s="899" t="s">
        <v>4041</v>
      </c>
      <c r="B250" s="900">
        <v>0</v>
      </c>
      <c r="C250" s="901">
        <v>10.05899</v>
      </c>
      <c r="D250" s="901">
        <v>0</v>
      </c>
      <c r="E250" s="901">
        <v>3.0000000000000001E-3</v>
      </c>
      <c r="F250" s="902">
        <v>0</v>
      </c>
      <c r="G250" s="903">
        <v>0</v>
      </c>
      <c r="H250" s="903">
        <v>0</v>
      </c>
      <c r="I250" s="903">
        <v>0</v>
      </c>
      <c r="J250" s="903">
        <v>0</v>
      </c>
      <c r="K250" s="903">
        <v>10</v>
      </c>
      <c r="L250" s="904">
        <v>6.4279816222396298E-3</v>
      </c>
      <c r="M250" s="905">
        <v>1.0247506934005199E-4</v>
      </c>
      <c r="N250" s="905">
        <v>1.8631830789100399E-5</v>
      </c>
      <c r="O250" s="905">
        <v>1.58370561707353E-3</v>
      </c>
      <c r="P250" s="905">
        <v>1.3787554783934301E-3</v>
      </c>
      <c r="Q250" s="905">
        <v>1.3973873091825299E-4</v>
      </c>
      <c r="R250" s="905">
        <v>4.6579576972750897E-5</v>
      </c>
      <c r="S250" s="905">
        <v>9.3159153945501902E-4</v>
      </c>
      <c r="T250" s="905">
        <v>2.04950138680104E-3</v>
      </c>
      <c r="U250" s="905">
        <v>1.96565814825009E-2</v>
      </c>
      <c r="V250" s="905">
        <v>1.86318307891004E-6</v>
      </c>
      <c r="W250" s="905">
        <v>2.7947746183650601E-6</v>
      </c>
      <c r="X250" s="905">
        <v>6.5211407761851304E-4</v>
      </c>
      <c r="Y250" s="905">
        <v>3.7263661578200799E-4</v>
      </c>
      <c r="Z250" s="905">
        <v>1.30422815523703E-3</v>
      </c>
      <c r="AA250" s="905">
        <v>8.3843238550951694E-6</v>
      </c>
      <c r="AB250" s="882"/>
    </row>
    <row r="251" spans="1:28">
      <c r="A251" s="899" t="s">
        <v>4042</v>
      </c>
      <c r="B251" s="900">
        <v>0</v>
      </c>
      <c r="C251" s="901">
        <v>709.49104999999997</v>
      </c>
      <c r="D251" s="901">
        <v>0</v>
      </c>
      <c r="E251" s="901">
        <v>2.7E-2</v>
      </c>
      <c r="F251" s="902">
        <v>0</v>
      </c>
      <c r="G251" s="903">
        <v>0</v>
      </c>
      <c r="H251" s="903">
        <v>0</v>
      </c>
      <c r="I251" s="903">
        <v>0</v>
      </c>
      <c r="J251" s="903">
        <v>0</v>
      </c>
      <c r="K251" s="903">
        <v>709</v>
      </c>
      <c r="L251" s="904">
        <v>0.30060182930702301</v>
      </c>
      <c r="M251" s="905">
        <v>6.0120365861404601E-3</v>
      </c>
      <c r="N251" s="905">
        <v>2.0040121953801499E-3</v>
      </c>
      <c r="O251" s="905">
        <v>4.0080243907603098E-2</v>
      </c>
      <c r="P251" s="905">
        <v>5.8116353666024398E-2</v>
      </c>
      <c r="Q251" s="905">
        <v>1.2024073172280899E-2</v>
      </c>
      <c r="R251" s="905">
        <v>2.0040121953801499E-3</v>
      </c>
      <c r="S251" s="905">
        <v>5.3440325210137397E-2</v>
      </c>
      <c r="T251" s="905">
        <v>0.140280853676611</v>
      </c>
      <c r="U251" s="905">
        <v>1.38944845546357</v>
      </c>
      <c r="V251" s="905">
        <v>1.3360081302534401E-4</v>
      </c>
      <c r="W251" s="905">
        <v>6.6800406512671802E-5</v>
      </c>
      <c r="X251" s="905">
        <v>0.26720162605068698</v>
      </c>
      <c r="Y251" s="905">
        <v>0.13360081302534399</v>
      </c>
      <c r="Z251" s="905">
        <v>4.6760284558870199E-2</v>
      </c>
      <c r="AA251" s="905">
        <v>8.6840528466473302E-4</v>
      </c>
      <c r="AB251" s="882"/>
    </row>
    <row r="252" spans="1:28">
      <c r="A252" s="899" t="s">
        <v>4043</v>
      </c>
      <c r="B252" s="900">
        <v>0</v>
      </c>
      <c r="C252" s="901">
        <v>537.38239999999996</v>
      </c>
      <c r="D252" s="901">
        <v>0</v>
      </c>
      <c r="E252" s="901">
        <v>2.5999999999999999E-2</v>
      </c>
      <c r="F252" s="902">
        <v>0</v>
      </c>
      <c r="G252" s="903">
        <v>0</v>
      </c>
      <c r="H252" s="903">
        <v>0</v>
      </c>
      <c r="I252" s="903">
        <v>0</v>
      </c>
      <c r="J252" s="903">
        <v>0</v>
      </c>
      <c r="K252" s="903">
        <v>537</v>
      </c>
      <c r="L252" s="904">
        <v>0.292882217187864</v>
      </c>
      <c r="M252" s="905">
        <v>3.6610277148483002E-3</v>
      </c>
      <c r="N252" s="905">
        <v>2.0920158370561701E-3</v>
      </c>
      <c r="O252" s="905">
        <v>4.1840316741123401E-2</v>
      </c>
      <c r="P252" s="905">
        <v>6.0668459274629001E-2</v>
      </c>
      <c r="Q252" s="905">
        <v>9.4140712667527705E-3</v>
      </c>
      <c r="R252" s="905">
        <v>1.5690118777921299E-3</v>
      </c>
      <c r="S252" s="905">
        <v>4.1840316741123401E-2</v>
      </c>
      <c r="T252" s="905">
        <v>8.89106730748873E-2</v>
      </c>
      <c r="U252" s="905">
        <v>0.93094704748999602</v>
      </c>
      <c r="V252" s="905">
        <v>1.04600791852809E-4</v>
      </c>
      <c r="W252" s="905">
        <v>1.56901187779213E-4</v>
      </c>
      <c r="X252" s="905">
        <v>0.22489170248353799</v>
      </c>
      <c r="Y252" s="905">
        <v>0.109830831445449</v>
      </c>
      <c r="Z252" s="905">
        <v>2.0920158370561701E-2</v>
      </c>
      <c r="AA252" s="905">
        <v>5.2300395926404295E-4</v>
      </c>
      <c r="AB252" s="882"/>
    </row>
    <row r="253" spans="1:28">
      <c r="A253" s="899" t="s">
        <v>4044</v>
      </c>
      <c r="B253" s="900">
        <v>0</v>
      </c>
      <c r="C253" s="901">
        <v>0</v>
      </c>
      <c r="D253" s="901">
        <v>0</v>
      </c>
      <c r="E253" s="901">
        <v>0</v>
      </c>
      <c r="F253" s="902">
        <v>0</v>
      </c>
      <c r="G253" s="903">
        <v>0</v>
      </c>
      <c r="H253" s="903">
        <v>0</v>
      </c>
      <c r="I253" s="903">
        <v>0</v>
      </c>
      <c r="J253" s="903">
        <v>0</v>
      </c>
      <c r="K253" s="903">
        <v>0</v>
      </c>
      <c r="L253" s="904">
        <v>0</v>
      </c>
      <c r="M253" s="905">
        <v>0</v>
      </c>
      <c r="N253" s="905">
        <v>0</v>
      </c>
      <c r="O253" s="905">
        <v>0</v>
      </c>
      <c r="P253" s="905">
        <v>0</v>
      </c>
      <c r="Q253" s="905">
        <v>0</v>
      </c>
      <c r="R253" s="905">
        <v>0</v>
      </c>
      <c r="S253" s="905">
        <v>0</v>
      </c>
      <c r="T253" s="905">
        <v>0</v>
      </c>
      <c r="U253" s="905">
        <v>0</v>
      </c>
      <c r="V253" s="905">
        <v>0</v>
      </c>
      <c r="W253" s="905">
        <v>0</v>
      </c>
      <c r="X253" s="905">
        <v>0</v>
      </c>
      <c r="Y253" s="905">
        <v>0</v>
      </c>
      <c r="Z253" s="905">
        <v>0</v>
      </c>
      <c r="AA253" s="905">
        <v>0</v>
      </c>
      <c r="AB253" s="882"/>
    </row>
    <row r="254" spans="1:28">
      <c r="A254" s="899" t="s">
        <v>4045</v>
      </c>
      <c r="B254" s="900">
        <v>0</v>
      </c>
      <c r="C254" s="901">
        <v>18.21162</v>
      </c>
      <c r="D254" s="901">
        <v>0</v>
      </c>
      <c r="E254" s="901">
        <v>0</v>
      </c>
      <c r="F254" s="902">
        <v>0</v>
      </c>
      <c r="G254" s="903">
        <v>0</v>
      </c>
      <c r="H254" s="903">
        <v>0</v>
      </c>
      <c r="I254" s="903">
        <v>0</v>
      </c>
      <c r="J254" s="903">
        <v>0</v>
      </c>
      <c r="K254" s="903">
        <v>18</v>
      </c>
      <c r="L254" s="904">
        <v>1.10901738265123E-2</v>
      </c>
      <c r="M254" s="905">
        <v>2.40287099574432E-4</v>
      </c>
      <c r="N254" s="905">
        <v>1.10901738265122E-4</v>
      </c>
      <c r="O254" s="905">
        <v>7.5782854481166997E-3</v>
      </c>
      <c r="P254" s="905">
        <v>1.82987868137452E-3</v>
      </c>
      <c r="Q254" s="905">
        <v>8.5024666003260597E-4</v>
      </c>
      <c r="R254" s="905">
        <v>2.0331985348605799E-4</v>
      </c>
      <c r="S254" s="905">
        <v>2.95737968706993E-3</v>
      </c>
      <c r="T254" s="905">
        <v>8.6873028307679293E-3</v>
      </c>
      <c r="U254" s="905">
        <v>5.41570155194682E-2</v>
      </c>
      <c r="V254" s="905">
        <v>7.3934492176748298E-6</v>
      </c>
      <c r="W254" s="905">
        <v>5.5450869132561198E-6</v>
      </c>
      <c r="X254" s="905">
        <v>2.40287099574432E-3</v>
      </c>
      <c r="Y254" s="905">
        <v>1.1090173826512201E-3</v>
      </c>
      <c r="Z254" s="905">
        <v>2.0147149118163898E-2</v>
      </c>
      <c r="AA254" s="905">
        <v>4.4360695306048999E-5</v>
      </c>
      <c r="AB254" s="882"/>
    </row>
    <row r="255" spans="1:28">
      <c r="A255" s="899" t="s">
        <v>4046</v>
      </c>
      <c r="B255" s="900">
        <v>0</v>
      </c>
      <c r="C255" s="901">
        <v>53.098320000000001</v>
      </c>
      <c r="D255" s="901">
        <v>0</v>
      </c>
      <c r="E255" s="901">
        <v>1.2973999999999999E-2</v>
      </c>
      <c r="F255" s="902">
        <v>0</v>
      </c>
      <c r="G255" s="903">
        <v>0</v>
      </c>
      <c r="H255" s="903">
        <v>0</v>
      </c>
      <c r="I255" s="903">
        <v>0</v>
      </c>
      <c r="J255" s="903">
        <v>0</v>
      </c>
      <c r="K255" s="903">
        <v>53</v>
      </c>
      <c r="L255" s="904">
        <v>2.6089856238487402E-2</v>
      </c>
      <c r="M255" s="905">
        <v>4.6288454616671298E-4</v>
      </c>
      <c r="N255" s="905">
        <v>2.10402066439415E-4</v>
      </c>
      <c r="O255" s="905">
        <v>1.05201033219707E-2</v>
      </c>
      <c r="P255" s="905">
        <v>5.1338104211217199E-3</v>
      </c>
      <c r="Q255" s="905">
        <v>9.6784950562130796E-4</v>
      </c>
      <c r="R255" s="905">
        <v>8.4160826575765903E-5</v>
      </c>
      <c r="S255" s="905">
        <v>5.8912578603036196E-3</v>
      </c>
      <c r="T255" s="905">
        <v>1.22033198534861E-2</v>
      </c>
      <c r="U255" s="905">
        <v>0.123716415066376</v>
      </c>
      <c r="V255" s="905">
        <v>1.6832165315153199E-5</v>
      </c>
      <c r="W255" s="905">
        <v>4.2080413287882999E-6</v>
      </c>
      <c r="X255" s="905">
        <v>2.9456289301518098E-3</v>
      </c>
      <c r="Y255" s="905">
        <v>1.68321653151532E-3</v>
      </c>
      <c r="Z255" s="905">
        <v>4.5446846350913603E-2</v>
      </c>
      <c r="AA255" s="905">
        <v>5.0496495945459497E-5</v>
      </c>
      <c r="AB255" s="882"/>
    </row>
    <row r="256" spans="1:28">
      <c r="A256" s="899" t="s">
        <v>4047</v>
      </c>
      <c r="B256" s="900">
        <v>0</v>
      </c>
      <c r="C256" s="901">
        <v>0</v>
      </c>
      <c r="D256" s="901">
        <v>0</v>
      </c>
      <c r="E256" s="901">
        <v>0</v>
      </c>
      <c r="F256" s="902">
        <v>0</v>
      </c>
      <c r="G256" s="903">
        <v>0</v>
      </c>
      <c r="H256" s="903">
        <v>0</v>
      </c>
      <c r="I256" s="903">
        <v>0</v>
      </c>
      <c r="J256" s="903">
        <v>0</v>
      </c>
      <c r="K256" s="903">
        <v>0</v>
      </c>
      <c r="L256" s="904">
        <v>0</v>
      </c>
      <c r="M256" s="905">
        <v>0</v>
      </c>
      <c r="N256" s="905">
        <v>0</v>
      </c>
      <c r="O256" s="905">
        <v>0</v>
      </c>
      <c r="P256" s="905">
        <v>0</v>
      </c>
      <c r="Q256" s="905">
        <v>0</v>
      </c>
      <c r="R256" s="905">
        <v>0</v>
      </c>
      <c r="S256" s="905">
        <v>0</v>
      </c>
      <c r="T256" s="905">
        <v>0</v>
      </c>
      <c r="U256" s="905">
        <v>0</v>
      </c>
      <c r="V256" s="905">
        <v>0</v>
      </c>
      <c r="W256" s="905">
        <v>0</v>
      </c>
      <c r="X256" s="905">
        <v>0</v>
      </c>
      <c r="Y256" s="905">
        <v>0</v>
      </c>
      <c r="Z256" s="905">
        <v>0</v>
      </c>
      <c r="AA256" s="905">
        <v>0</v>
      </c>
      <c r="AB256" s="882"/>
    </row>
    <row r="257" spans="1:28">
      <c r="A257" s="899" t="s">
        <v>4048</v>
      </c>
      <c r="B257" s="900">
        <v>0</v>
      </c>
      <c r="C257" s="901">
        <v>199.59146000000001</v>
      </c>
      <c r="D257" s="901">
        <v>0</v>
      </c>
      <c r="E257" s="901">
        <v>2.6499999999999999E-2</v>
      </c>
      <c r="F257" s="902">
        <v>0</v>
      </c>
      <c r="G257" s="903">
        <v>0</v>
      </c>
      <c r="H257" s="903">
        <v>0</v>
      </c>
      <c r="I257" s="903">
        <v>0</v>
      </c>
      <c r="J257" s="903">
        <v>0</v>
      </c>
      <c r="K257" s="903">
        <v>200</v>
      </c>
      <c r="L257" s="904">
        <v>6.5042027481950399E-2</v>
      </c>
      <c r="M257" s="905">
        <v>1.6260506870487601E-3</v>
      </c>
      <c r="N257" s="905">
        <v>6.0976900764328501E-4</v>
      </c>
      <c r="O257" s="905">
        <v>3.4553577099786202E-2</v>
      </c>
      <c r="P257" s="905">
        <v>1.11790984734602E-2</v>
      </c>
      <c r="Q257" s="905">
        <v>4.0651267176218999E-3</v>
      </c>
      <c r="R257" s="905">
        <v>8.1302534352438005E-4</v>
      </c>
      <c r="S257" s="905">
        <v>2.4390760305731399E-2</v>
      </c>
      <c r="T257" s="905">
        <v>5.0814083970273802E-2</v>
      </c>
      <c r="U257" s="905">
        <v>0.33943808092142902</v>
      </c>
      <c r="V257" s="905">
        <v>4.0651267176219002E-5</v>
      </c>
      <c r="W257" s="905">
        <v>4.0651267176219002E-5</v>
      </c>
      <c r="X257" s="905">
        <v>6.0976900764328499E-3</v>
      </c>
      <c r="Y257" s="905">
        <v>2.03256335881095E-3</v>
      </c>
      <c r="Z257" s="905">
        <v>0.111790984734602</v>
      </c>
      <c r="AA257" s="905">
        <v>3.0488450382164299E-4</v>
      </c>
      <c r="AB257" s="882"/>
    </row>
    <row r="258" spans="1:28">
      <c r="A258" s="899" t="s">
        <v>4049</v>
      </c>
      <c r="B258" s="900">
        <v>0</v>
      </c>
      <c r="C258" s="901">
        <v>95.821709999999996</v>
      </c>
      <c r="D258" s="901">
        <v>0</v>
      </c>
      <c r="E258" s="901">
        <v>4.5999999999999999E-2</v>
      </c>
      <c r="F258" s="902">
        <v>0</v>
      </c>
      <c r="G258" s="903">
        <v>0</v>
      </c>
      <c r="H258" s="903">
        <v>0</v>
      </c>
      <c r="I258" s="903">
        <v>0</v>
      </c>
      <c r="J258" s="903">
        <v>0</v>
      </c>
      <c r="K258" s="903">
        <v>96</v>
      </c>
      <c r="L258" s="904">
        <v>4.7805890199233599E-2</v>
      </c>
      <c r="M258" s="905">
        <v>1.0955516503991E-3</v>
      </c>
      <c r="N258" s="905">
        <v>4.9797802290868303E-4</v>
      </c>
      <c r="O258" s="905">
        <v>2.7886769282886199E-2</v>
      </c>
      <c r="P258" s="905">
        <v>7.9676483665389198E-3</v>
      </c>
      <c r="Q258" s="905">
        <v>3.7846329741059899E-3</v>
      </c>
      <c r="R258" s="905">
        <v>7.9676483665389204E-4</v>
      </c>
      <c r="S258" s="905">
        <v>1.79272088247126E-2</v>
      </c>
      <c r="T258" s="905">
        <v>2.6890813237068899E-2</v>
      </c>
      <c r="U258" s="905">
        <v>0.190227604751117</v>
      </c>
      <c r="V258" s="905">
        <v>4.97978022908683E-5</v>
      </c>
      <c r="W258" s="905">
        <v>2.9878681374520998E-5</v>
      </c>
      <c r="X258" s="905">
        <v>1.8923164870529901E-2</v>
      </c>
      <c r="Y258" s="905">
        <v>9.9595604581736597E-3</v>
      </c>
      <c r="Z258" s="905">
        <v>1.79272088247126E-2</v>
      </c>
      <c r="AA258" s="905">
        <v>2.5894857191251501E-4</v>
      </c>
      <c r="AB258" s="882"/>
    </row>
    <row r="259" spans="1:28">
      <c r="A259" s="899" t="s">
        <v>4050</v>
      </c>
      <c r="B259" s="900">
        <v>0</v>
      </c>
      <c r="C259" s="901">
        <v>40.337299999999999</v>
      </c>
      <c r="D259" s="901">
        <v>0</v>
      </c>
      <c r="E259" s="901">
        <v>0</v>
      </c>
      <c r="F259" s="902">
        <v>0</v>
      </c>
      <c r="G259" s="903">
        <v>0</v>
      </c>
      <c r="H259" s="903">
        <v>0</v>
      </c>
      <c r="I259" s="903">
        <v>0</v>
      </c>
      <c r="J259" s="903">
        <v>0</v>
      </c>
      <c r="K259" s="903">
        <v>40</v>
      </c>
      <c r="L259" s="904">
        <v>2.4602485655607499E-2</v>
      </c>
      <c r="M259" s="905">
        <v>2.8117126463551498E-4</v>
      </c>
      <c r="N259" s="905">
        <v>7.0292816158878705E-5</v>
      </c>
      <c r="O259" s="905">
        <v>5.2719612119159001E-3</v>
      </c>
      <c r="P259" s="905">
        <v>5.0962291715187001E-3</v>
      </c>
      <c r="Q259" s="905">
        <v>1.23012428278038E-3</v>
      </c>
      <c r="R259" s="905">
        <v>7.0292816158878705E-5</v>
      </c>
      <c r="S259" s="905">
        <v>3.16317672714954E-3</v>
      </c>
      <c r="T259" s="905">
        <v>5.9748893735046896E-3</v>
      </c>
      <c r="U259" s="905">
        <v>6.0451821896635699E-2</v>
      </c>
      <c r="V259" s="905">
        <v>1.75732040397197E-5</v>
      </c>
      <c r="W259" s="905">
        <v>1.05439224238318E-5</v>
      </c>
      <c r="X259" s="905">
        <v>3.97154411297665E-2</v>
      </c>
      <c r="Y259" s="905">
        <v>1.9681988524486001E-2</v>
      </c>
      <c r="Z259" s="905">
        <v>1.1598314666215E-2</v>
      </c>
      <c r="AA259" s="905">
        <v>3.1631767271495399E-5</v>
      </c>
      <c r="AB259" s="882"/>
    </row>
    <row r="260" spans="1:28">
      <c r="A260" s="899" t="s">
        <v>4051</v>
      </c>
      <c r="B260" s="900">
        <v>5712.0614139999998</v>
      </c>
      <c r="C260" s="901">
        <v>1910.53657</v>
      </c>
      <c r="D260" s="901">
        <v>0</v>
      </c>
      <c r="E260" s="901">
        <v>16.099132000000001</v>
      </c>
      <c r="F260" s="902">
        <v>0</v>
      </c>
      <c r="G260" s="903">
        <v>0</v>
      </c>
      <c r="H260" s="903">
        <v>0</v>
      </c>
      <c r="I260" s="903">
        <v>594</v>
      </c>
      <c r="J260" s="903">
        <v>0</v>
      </c>
      <c r="K260" s="903">
        <v>7013</v>
      </c>
      <c r="L260" s="904">
        <v>3.18644491965023</v>
      </c>
      <c r="M260" s="905">
        <v>4.9444834960089799E-2</v>
      </c>
      <c r="N260" s="905">
        <v>2.74693527556054E-2</v>
      </c>
      <c r="O260" s="905">
        <v>1.3185289322690601</v>
      </c>
      <c r="P260" s="905">
        <v>0.58784414896995596</v>
      </c>
      <c r="Q260" s="905">
        <v>0.197779339840359</v>
      </c>
      <c r="R260" s="905">
        <v>3.2963223306726498E-2</v>
      </c>
      <c r="S260" s="905">
        <v>1.0438354047130101</v>
      </c>
      <c r="T260" s="905">
        <v>1.3734676377802699</v>
      </c>
      <c r="U260" s="905">
        <v>12.306270034511201</v>
      </c>
      <c r="V260" s="905">
        <v>2.7469352755605399E-3</v>
      </c>
      <c r="W260" s="905">
        <v>2.19754822044843E-3</v>
      </c>
      <c r="X260" s="905">
        <v>2.5821191590269099</v>
      </c>
      <c r="Y260" s="905">
        <v>1.3185289322690601</v>
      </c>
      <c r="Z260" s="905">
        <v>11.6470055683767</v>
      </c>
      <c r="AA260" s="905">
        <v>1.5382837543139001E-2</v>
      </c>
      <c r="AB260" s="882"/>
    </row>
    <row r="261" spans="1:28">
      <c r="A261" s="899" t="s">
        <v>4052</v>
      </c>
      <c r="B261" s="900">
        <v>0</v>
      </c>
      <c r="C261" s="901">
        <v>197.18082999999999</v>
      </c>
      <c r="D261" s="901">
        <v>0</v>
      </c>
      <c r="E261" s="901">
        <v>2E-3</v>
      </c>
      <c r="F261" s="902">
        <v>0</v>
      </c>
      <c r="G261" s="903">
        <v>0</v>
      </c>
      <c r="H261" s="903">
        <v>0</v>
      </c>
      <c r="I261" s="903">
        <v>0</v>
      </c>
      <c r="J261" s="903">
        <v>0</v>
      </c>
      <c r="K261" s="903">
        <v>197</v>
      </c>
      <c r="L261" s="904">
        <v>0.65275983993563502</v>
      </c>
      <c r="M261" s="905">
        <v>6.04793461921196E-3</v>
      </c>
      <c r="N261" s="905">
        <v>8.3419787851199401E-4</v>
      </c>
      <c r="O261" s="905">
        <v>0.133471660561919</v>
      </c>
      <c r="P261" s="905">
        <v>0.150364167601787</v>
      </c>
      <c r="Q261" s="905">
        <v>9.3847261332599408E-3</v>
      </c>
      <c r="R261" s="905">
        <v>5.0051872710719604E-3</v>
      </c>
      <c r="S261" s="905">
        <v>7.09068196735195E-2</v>
      </c>
      <c r="T261" s="905">
        <v>0.17726704918379901</v>
      </c>
      <c r="U261" s="905">
        <v>1.68299421989795</v>
      </c>
      <c r="V261" s="905">
        <v>1.6683957570239901E-4</v>
      </c>
      <c r="W261" s="905">
        <v>2.50259363553598E-4</v>
      </c>
      <c r="X261" s="905">
        <v>4.1709893925599697E-3</v>
      </c>
      <c r="Y261" s="905">
        <v>2.0854946962799901E-3</v>
      </c>
      <c r="Z261" s="905">
        <v>4.1709893925599697E-3</v>
      </c>
      <c r="AA261" s="905">
        <v>6.6735830280959495E-4</v>
      </c>
      <c r="AB261" s="882"/>
    </row>
    <row r="262" spans="1:28">
      <c r="A262" s="899" t="s">
        <v>4053</v>
      </c>
      <c r="B262" s="900">
        <v>0</v>
      </c>
      <c r="C262" s="901">
        <v>47.807450000000003</v>
      </c>
      <c r="D262" s="901">
        <v>0</v>
      </c>
      <c r="E262" s="901">
        <v>0</v>
      </c>
      <c r="F262" s="902">
        <v>0</v>
      </c>
      <c r="G262" s="903">
        <v>0</v>
      </c>
      <c r="H262" s="903">
        <v>0</v>
      </c>
      <c r="I262" s="903">
        <v>0</v>
      </c>
      <c r="J262" s="903">
        <v>0</v>
      </c>
      <c r="K262" s="903">
        <v>48</v>
      </c>
      <c r="L262" s="904">
        <v>0.109895619402511</v>
      </c>
      <c r="M262" s="905">
        <v>1.13061336833859E-3</v>
      </c>
      <c r="N262" s="905">
        <v>1.8089813893417501E-4</v>
      </c>
      <c r="O262" s="905">
        <v>2.08032859774301E-2</v>
      </c>
      <c r="P262" s="905">
        <v>2.4195126082445801E-2</v>
      </c>
      <c r="Q262" s="905">
        <v>3.3918401050157701E-3</v>
      </c>
      <c r="R262" s="905">
        <v>4.5224534733543601E-4</v>
      </c>
      <c r="S262" s="905">
        <v>1.7185323198746601E-2</v>
      </c>
      <c r="T262" s="905">
        <v>2.80392115347971E-2</v>
      </c>
      <c r="U262" s="905">
        <v>0.27406068048527499</v>
      </c>
      <c r="V262" s="905">
        <v>4.5224534733543699E-5</v>
      </c>
      <c r="W262" s="905">
        <v>2.7134720840126201E-5</v>
      </c>
      <c r="X262" s="905">
        <v>4.7485761470220801E-2</v>
      </c>
      <c r="Y262" s="905">
        <v>2.3969003408778101E-2</v>
      </c>
      <c r="Z262" s="905">
        <v>9.04490694670873E-4</v>
      </c>
      <c r="AA262" s="905">
        <v>2.4873494103448999E-4</v>
      </c>
      <c r="AB262" s="882"/>
    </row>
    <row r="263" spans="1:28">
      <c r="A263" s="899" t="s">
        <v>4054</v>
      </c>
      <c r="B263" s="900">
        <v>0</v>
      </c>
      <c r="C263" s="901">
        <v>2.2302900000000001</v>
      </c>
      <c r="D263" s="901">
        <v>0</v>
      </c>
      <c r="E263" s="901">
        <v>0</v>
      </c>
      <c r="F263" s="902">
        <v>0</v>
      </c>
      <c r="G263" s="903">
        <v>0</v>
      </c>
      <c r="H263" s="903">
        <v>0</v>
      </c>
      <c r="I263" s="903">
        <v>0</v>
      </c>
      <c r="J263" s="903">
        <v>0</v>
      </c>
      <c r="K263" s="903">
        <v>2</v>
      </c>
      <c r="L263" s="904">
        <v>5.8436196565814797E-3</v>
      </c>
      <c r="M263" s="905">
        <v>9.3159153945501902E-5</v>
      </c>
      <c r="N263" s="905">
        <v>1.2703520992568399E-5</v>
      </c>
      <c r="O263" s="905">
        <v>1.22800702928162E-3</v>
      </c>
      <c r="P263" s="905">
        <v>1.2576485782642801E-3</v>
      </c>
      <c r="Q263" s="905">
        <v>1.6091126590586701E-4</v>
      </c>
      <c r="R263" s="905">
        <v>6.35176049628422E-5</v>
      </c>
      <c r="S263" s="905">
        <v>8.0455632952933405E-4</v>
      </c>
      <c r="T263" s="905">
        <v>1.84201054392242E-3</v>
      </c>
      <c r="U263" s="905">
        <v>2.28875103216108E-2</v>
      </c>
      <c r="V263" s="905">
        <v>1.0586267493807001E-6</v>
      </c>
      <c r="W263" s="905">
        <v>2.1172534987614099E-7</v>
      </c>
      <c r="X263" s="905">
        <v>8.2784611801571002E-3</v>
      </c>
      <c r="Y263" s="905">
        <v>4.1498168575723601E-3</v>
      </c>
      <c r="Z263" s="905">
        <v>2.1172534987614102E-5</v>
      </c>
      <c r="AA263" s="905">
        <v>1.07979928436832E-5</v>
      </c>
      <c r="AB263" s="882"/>
    </row>
    <row r="264" spans="1:28">
      <c r="A264" s="899" t="s">
        <v>4055</v>
      </c>
      <c r="B264" s="900">
        <v>0</v>
      </c>
      <c r="C264" s="901">
        <v>6.4320899999999996</v>
      </c>
      <c r="D264" s="901">
        <v>0</v>
      </c>
      <c r="E264" s="901">
        <v>0</v>
      </c>
      <c r="F264" s="902">
        <v>0</v>
      </c>
      <c r="G264" s="903">
        <v>0</v>
      </c>
      <c r="H264" s="903">
        <v>0</v>
      </c>
      <c r="I264" s="903">
        <v>0</v>
      </c>
      <c r="J264" s="903">
        <v>0</v>
      </c>
      <c r="K264" s="903">
        <v>6</v>
      </c>
      <c r="L264" s="904">
        <v>1.76699625246131E-2</v>
      </c>
      <c r="M264" s="905">
        <v>2.0751201541360499E-4</v>
      </c>
      <c r="N264" s="905">
        <v>6.9170671804535196E-5</v>
      </c>
      <c r="O264" s="905">
        <v>1.1444602062204901E-2</v>
      </c>
      <c r="P264" s="905">
        <v>3.6974868200969702E-3</v>
      </c>
      <c r="Q264" s="905">
        <v>7.1057144671931595E-4</v>
      </c>
      <c r="R264" s="905">
        <v>1.13188372043785E-4</v>
      </c>
      <c r="S264" s="905">
        <v>4.5275348817513904E-3</v>
      </c>
      <c r="T264" s="905">
        <v>4.4646524528381797E-3</v>
      </c>
      <c r="U264" s="905">
        <v>5.0305943130570997E-2</v>
      </c>
      <c r="V264" s="905">
        <v>4.4017700239249601E-6</v>
      </c>
      <c r="W264" s="905">
        <v>4.4017700239249601E-6</v>
      </c>
      <c r="X264" s="905">
        <v>3.7729457347928302E-4</v>
      </c>
      <c r="Y264" s="905">
        <v>1.8864728673964099E-4</v>
      </c>
      <c r="Z264" s="905">
        <v>6.2882428913213796E-5</v>
      </c>
      <c r="AA264" s="905">
        <v>3.71006330587961E-5</v>
      </c>
      <c r="AB264" s="882"/>
    </row>
    <row r="265" spans="1:28">
      <c r="A265" s="899" t="s">
        <v>4056</v>
      </c>
      <c r="B265" s="900">
        <v>0</v>
      </c>
      <c r="C265" s="901">
        <v>2367.8242100000002</v>
      </c>
      <c r="D265" s="901">
        <v>0</v>
      </c>
      <c r="E265" s="901">
        <v>6.0000000000000001E-3</v>
      </c>
      <c r="F265" s="902">
        <v>0</v>
      </c>
      <c r="G265" s="903">
        <v>0</v>
      </c>
      <c r="H265" s="903">
        <v>0</v>
      </c>
      <c r="I265" s="903">
        <v>0</v>
      </c>
      <c r="J265" s="903">
        <v>0</v>
      </c>
      <c r="K265" s="903">
        <v>2368</v>
      </c>
      <c r="L265" s="904">
        <v>3.9798403590861899</v>
      </c>
      <c r="M265" s="905">
        <v>4.7379051893883299E-2</v>
      </c>
      <c r="N265" s="905">
        <v>8.1221231818085597E-3</v>
      </c>
      <c r="O265" s="905">
        <v>1.06941288560479</v>
      </c>
      <c r="P265" s="905">
        <v>0.89614092439287796</v>
      </c>
      <c r="Q265" s="905">
        <v>6.4976985454468505E-2</v>
      </c>
      <c r="R265" s="905">
        <v>5.2793800681755598E-2</v>
      </c>
      <c r="S265" s="905">
        <v>0.934044165907984</v>
      </c>
      <c r="T265" s="905">
        <v>1.6108877643920301</v>
      </c>
      <c r="U265" s="905">
        <v>10.6941288560479</v>
      </c>
      <c r="V265" s="905">
        <v>3.1134805530266098E-3</v>
      </c>
      <c r="W265" s="905">
        <v>3.1134805530266098E-3</v>
      </c>
      <c r="X265" s="905">
        <v>0.31134805530266102</v>
      </c>
      <c r="Y265" s="905">
        <v>0.14890559166649001</v>
      </c>
      <c r="Z265" s="905">
        <v>0.31134805530266102</v>
      </c>
      <c r="AA265" s="905">
        <v>6.4976985454468497E-3</v>
      </c>
      <c r="AB265" s="882"/>
    </row>
    <row r="266" spans="1:28">
      <c r="A266" s="899" t="s">
        <v>4057</v>
      </c>
      <c r="B266" s="900">
        <v>0</v>
      </c>
      <c r="C266" s="901">
        <v>558.94064000000003</v>
      </c>
      <c r="D266" s="901">
        <v>-2</v>
      </c>
      <c r="E266" s="901">
        <v>7.1900000000000006E-2</v>
      </c>
      <c r="F266" s="902">
        <v>0</v>
      </c>
      <c r="G266" s="903">
        <v>0</v>
      </c>
      <c r="H266" s="903">
        <v>0</v>
      </c>
      <c r="I266" s="903">
        <v>0</v>
      </c>
      <c r="J266" s="903">
        <v>0</v>
      </c>
      <c r="K266" s="903">
        <v>561</v>
      </c>
      <c r="L266" s="904">
        <v>1.38103089072855</v>
      </c>
      <c r="M266" s="905">
        <v>9.6031949355296301E-3</v>
      </c>
      <c r="N266" s="905">
        <v>3.6583599754398599E-3</v>
      </c>
      <c r="O266" s="905">
        <v>0.288095848065889</v>
      </c>
      <c r="P266" s="905">
        <v>0.30867412292773799</v>
      </c>
      <c r="Q266" s="905">
        <v>3.7955484745188499E-2</v>
      </c>
      <c r="R266" s="905">
        <v>8.6886049416696701E-3</v>
      </c>
      <c r="S266" s="905">
        <v>0.114323749232496</v>
      </c>
      <c r="T266" s="905">
        <v>0.178345048802693</v>
      </c>
      <c r="U266" s="905">
        <v>2.1630053354788199</v>
      </c>
      <c r="V266" s="905">
        <v>2.7437699815798899E-4</v>
      </c>
      <c r="W266" s="905">
        <v>9.1458999385996502E-5</v>
      </c>
      <c r="X266" s="905">
        <v>0.123469649171095</v>
      </c>
      <c r="Y266" s="905">
        <v>5.9448349600897697E-2</v>
      </c>
      <c r="Z266" s="905">
        <v>0.114323749232496</v>
      </c>
      <c r="AA266" s="905">
        <v>1.3718849907899499E-3</v>
      </c>
      <c r="AB266" s="882"/>
    </row>
    <row r="267" spans="1:28">
      <c r="A267" s="899" t="s">
        <v>4058</v>
      </c>
      <c r="B267" s="900">
        <v>0</v>
      </c>
      <c r="C267" s="901">
        <v>6083.1530000000002</v>
      </c>
      <c r="D267" s="901">
        <v>161</v>
      </c>
      <c r="E267" s="901">
        <v>30.112310000000001</v>
      </c>
      <c r="F267" s="902">
        <v>0</v>
      </c>
      <c r="G267" s="903">
        <v>0</v>
      </c>
      <c r="H267" s="903">
        <v>0</v>
      </c>
      <c r="I267" s="903">
        <v>0</v>
      </c>
      <c r="J267" s="903">
        <v>0</v>
      </c>
      <c r="K267" s="903">
        <v>5892</v>
      </c>
      <c r="L267" s="904">
        <v>2.3702229467934202</v>
      </c>
      <c r="M267" s="905">
        <v>3.74245728441066E-2</v>
      </c>
      <c r="N267" s="905">
        <v>6.2374288073510998E-3</v>
      </c>
      <c r="O267" s="905">
        <v>0.68611716880862095</v>
      </c>
      <c r="P267" s="905">
        <v>0.53641887743219496</v>
      </c>
      <c r="Q267" s="905">
        <v>1.87122864220533E-2</v>
      </c>
      <c r="R267" s="905">
        <v>1.24748576147022E-2</v>
      </c>
      <c r="S267" s="905">
        <v>0.561368592661599</v>
      </c>
      <c r="T267" s="905">
        <v>0.93561432110266596</v>
      </c>
      <c r="U267" s="905">
        <v>9.6680146513942091</v>
      </c>
      <c r="V267" s="905">
        <v>1.24748576147022E-3</v>
      </c>
      <c r="W267" s="905">
        <v>3.7424572844106602E-3</v>
      </c>
      <c r="X267" s="905">
        <v>0.49899430458808802</v>
      </c>
      <c r="Y267" s="905">
        <v>0.24949715229404401</v>
      </c>
      <c r="Z267" s="905">
        <v>2.8692172513815102</v>
      </c>
      <c r="AA267" s="905">
        <v>1.8712286422053301E-3</v>
      </c>
      <c r="AB267" s="882"/>
    </row>
    <row r="268" spans="1:28">
      <c r="A268" s="899" t="s">
        <v>4059</v>
      </c>
      <c r="B268" s="900">
        <v>0</v>
      </c>
      <c r="C268" s="901">
        <v>4.7233599999999996</v>
      </c>
      <c r="D268" s="901">
        <v>0</v>
      </c>
      <c r="E268" s="901">
        <v>0</v>
      </c>
      <c r="F268" s="902">
        <v>0</v>
      </c>
      <c r="G268" s="903">
        <v>0</v>
      </c>
      <c r="H268" s="903">
        <v>0</v>
      </c>
      <c r="I268" s="903">
        <v>0</v>
      </c>
      <c r="J268" s="903">
        <v>0</v>
      </c>
      <c r="K268" s="903">
        <v>5</v>
      </c>
      <c r="L268" s="904">
        <v>8.4160826575765905E-3</v>
      </c>
      <c r="M268" s="905">
        <v>5.2931337469035198E-5</v>
      </c>
      <c r="N268" s="905">
        <v>3.17588024814211E-5</v>
      </c>
      <c r="O268" s="905">
        <v>7.7279752704791302E-3</v>
      </c>
      <c r="P268" s="905">
        <v>1.97433888759501E-3</v>
      </c>
      <c r="Q268" s="905">
        <v>2.6465668734517599E-5</v>
      </c>
      <c r="R268" s="905">
        <v>1.0586267493807E-5</v>
      </c>
      <c r="S268" s="905">
        <v>1.21742076178781E-3</v>
      </c>
      <c r="T268" s="905">
        <v>3.1229489106730699E-3</v>
      </c>
      <c r="U268" s="905">
        <v>1.9319938176197801E-2</v>
      </c>
      <c r="V268" s="905">
        <v>6.6693485210984299E-5</v>
      </c>
      <c r="W268" s="905">
        <v>1.11155808684974E-5</v>
      </c>
      <c r="X268" s="905">
        <v>5.2931337469035199E-4</v>
      </c>
      <c r="Y268" s="905">
        <v>2.64656687345176E-4</v>
      </c>
      <c r="Z268" s="905">
        <v>5.98124113400097E-3</v>
      </c>
      <c r="AA268" s="905">
        <v>5.2931337469035203E-6</v>
      </c>
      <c r="AB268" s="882"/>
    </row>
    <row r="269" spans="1:28">
      <c r="A269" s="899" t="s">
        <v>4060</v>
      </c>
      <c r="B269" s="900">
        <v>0</v>
      </c>
      <c r="C269" s="901">
        <v>44.090200000000003</v>
      </c>
      <c r="D269" s="901">
        <v>0</v>
      </c>
      <c r="E269" s="901">
        <v>0</v>
      </c>
      <c r="F269" s="902">
        <v>0</v>
      </c>
      <c r="G269" s="903">
        <v>0</v>
      </c>
      <c r="H269" s="903">
        <v>0</v>
      </c>
      <c r="I269" s="903">
        <v>0</v>
      </c>
      <c r="J269" s="903">
        <v>0</v>
      </c>
      <c r="K269" s="903">
        <v>44</v>
      </c>
      <c r="L269" s="904">
        <v>1.7700239249645401E-2</v>
      </c>
      <c r="M269" s="905">
        <v>2.32897884863755E-4</v>
      </c>
      <c r="N269" s="905">
        <v>1.3973873091825299E-4</v>
      </c>
      <c r="O269" s="905">
        <v>5.1237534670025998E-3</v>
      </c>
      <c r="P269" s="905">
        <v>3.9126844657110804E-3</v>
      </c>
      <c r="Q269" s="905">
        <v>9.3159153945501902E-5</v>
      </c>
      <c r="R269" s="905">
        <v>4.6579576972750897E-5</v>
      </c>
      <c r="S269" s="905">
        <v>4.1921619275475898E-3</v>
      </c>
      <c r="T269" s="905">
        <v>6.52114077618513E-3</v>
      </c>
      <c r="U269" s="905">
        <v>6.5211407761851303E-2</v>
      </c>
      <c r="V269" s="905">
        <v>9.3159153945501892E-6</v>
      </c>
      <c r="W269" s="905">
        <v>2.3289788486375499E-5</v>
      </c>
      <c r="X269" s="905">
        <v>3.2605703880925702E-3</v>
      </c>
      <c r="Y269" s="905">
        <v>1.39738730918253E-3</v>
      </c>
      <c r="Z269" s="905">
        <v>1.5371260401007799E-2</v>
      </c>
      <c r="AA269" s="905">
        <v>4.1921619275475898E-5</v>
      </c>
      <c r="AB269" s="882"/>
    </row>
    <row r="270" spans="1:28">
      <c r="A270" s="899" t="s">
        <v>4061</v>
      </c>
      <c r="B270" s="900">
        <v>0</v>
      </c>
      <c r="C270" s="901">
        <v>360.62482</v>
      </c>
      <c r="D270" s="901">
        <v>-2</v>
      </c>
      <c r="E270" s="901">
        <v>0</v>
      </c>
      <c r="F270" s="902">
        <v>0</v>
      </c>
      <c r="G270" s="903">
        <v>0</v>
      </c>
      <c r="H270" s="903">
        <v>0</v>
      </c>
      <c r="I270" s="903">
        <v>0</v>
      </c>
      <c r="J270" s="903">
        <v>0</v>
      </c>
      <c r="K270" s="903">
        <v>363</v>
      </c>
      <c r="L270" s="904">
        <v>0.57642226503779304</v>
      </c>
      <c r="M270" s="905">
        <v>7.6856302005039101E-3</v>
      </c>
      <c r="N270" s="905">
        <v>1.9214075501259799E-3</v>
      </c>
      <c r="O270" s="905">
        <v>0.103756007706803</v>
      </c>
      <c r="P270" s="905">
        <v>0.13142427642861701</v>
      </c>
      <c r="Q270" s="905">
        <v>1.5371260401007801E-3</v>
      </c>
      <c r="R270" s="905">
        <v>1.9214075501259799E-3</v>
      </c>
      <c r="S270" s="905">
        <v>0.146026973809574</v>
      </c>
      <c r="T270" s="905">
        <v>0.188297939912346</v>
      </c>
      <c r="U270" s="905">
        <v>1.85992250852195</v>
      </c>
      <c r="V270" s="905">
        <v>3.0742520802015601E-4</v>
      </c>
      <c r="W270" s="905">
        <v>5.7642226503779297E-4</v>
      </c>
      <c r="X270" s="905">
        <v>1.1528445300755899E-2</v>
      </c>
      <c r="Y270" s="905">
        <v>7.6856302005039101E-3</v>
      </c>
      <c r="Z270" s="905">
        <v>0.46113781203023402</v>
      </c>
      <c r="AA270" s="905">
        <v>6.9170671804535196E-4</v>
      </c>
      <c r="AB270" s="882"/>
    </row>
    <row r="271" spans="1:28">
      <c r="A271" s="899" t="s">
        <v>4062</v>
      </c>
      <c r="B271" s="900">
        <v>0</v>
      </c>
      <c r="C271" s="901">
        <v>170.68647000000001</v>
      </c>
      <c r="D271" s="901">
        <v>6</v>
      </c>
      <c r="E271" s="901">
        <v>32.609960000000001</v>
      </c>
      <c r="F271" s="902">
        <v>0</v>
      </c>
      <c r="G271" s="903">
        <v>0</v>
      </c>
      <c r="H271" s="903">
        <v>0</v>
      </c>
      <c r="I271" s="903">
        <v>0</v>
      </c>
      <c r="J271" s="903">
        <v>0</v>
      </c>
      <c r="K271" s="903">
        <v>132</v>
      </c>
      <c r="L271" s="904">
        <v>7.2664140077491501E-2</v>
      </c>
      <c r="M271" s="905">
        <v>4.1921619275475799E-4</v>
      </c>
      <c r="N271" s="905">
        <v>1.3973873091825299E-4</v>
      </c>
      <c r="O271" s="905">
        <v>2.0960809637737901E-2</v>
      </c>
      <c r="P271" s="905">
        <v>1.7187863902945098E-2</v>
      </c>
      <c r="Q271" s="905">
        <v>1.3973873091825299E-4</v>
      </c>
      <c r="R271" s="905">
        <v>5.5895492367301098E-4</v>
      </c>
      <c r="S271" s="905">
        <v>1.67686477101903E-2</v>
      </c>
      <c r="T271" s="905">
        <v>1.39738730918253E-2</v>
      </c>
      <c r="U271" s="905">
        <v>0.21380025830492699</v>
      </c>
      <c r="V271" s="905">
        <v>2.79477461836506E-5</v>
      </c>
      <c r="W271" s="905">
        <v>6.9869365459126399E-5</v>
      </c>
      <c r="X271" s="905">
        <v>2.79477461836506E-3</v>
      </c>
      <c r="Y271" s="905">
        <v>1.39738730918253E-3</v>
      </c>
      <c r="Z271" s="905">
        <v>1.25764857826428E-2</v>
      </c>
      <c r="AA271" s="905">
        <v>9.7817111642777002E-5</v>
      </c>
      <c r="AB271" s="882"/>
    </row>
    <row r="272" spans="1:28">
      <c r="A272" s="899" t="s">
        <v>4063</v>
      </c>
      <c r="B272" s="900">
        <v>0</v>
      </c>
      <c r="C272" s="901">
        <v>2741.6457</v>
      </c>
      <c r="D272" s="901">
        <v>-8</v>
      </c>
      <c r="E272" s="901">
        <v>0</v>
      </c>
      <c r="F272" s="902">
        <v>0</v>
      </c>
      <c r="G272" s="903">
        <v>0</v>
      </c>
      <c r="H272" s="903">
        <v>0</v>
      </c>
      <c r="I272" s="903">
        <v>0</v>
      </c>
      <c r="J272" s="903">
        <v>0</v>
      </c>
      <c r="K272" s="903">
        <v>2750</v>
      </c>
      <c r="L272" s="904">
        <v>1.7176219008701901</v>
      </c>
      <c r="M272" s="905">
        <v>1.16448942431877E-2</v>
      </c>
      <c r="N272" s="905">
        <v>5.8224471215938701E-3</v>
      </c>
      <c r="O272" s="905">
        <v>0.20378564925578499</v>
      </c>
      <c r="P272" s="905">
        <v>0.404660074950774</v>
      </c>
      <c r="Q272" s="905">
        <v>2.9112235607969298E-3</v>
      </c>
      <c r="R272" s="905">
        <v>5.8224471215938701E-3</v>
      </c>
      <c r="S272" s="905">
        <v>0.32023459168766299</v>
      </c>
      <c r="T272" s="905">
        <v>0.291122356079693</v>
      </c>
      <c r="U272" s="905">
        <v>2.1251931993817599</v>
      </c>
      <c r="V272" s="905">
        <v>5.8224471215938701E-4</v>
      </c>
      <c r="W272" s="905">
        <v>5.8224471215938701E-4</v>
      </c>
      <c r="X272" s="905">
        <v>0</v>
      </c>
      <c r="Y272" s="905">
        <v>0</v>
      </c>
      <c r="Z272" s="905">
        <v>0</v>
      </c>
      <c r="AA272" s="905">
        <v>1.7467341364781599E-3</v>
      </c>
      <c r="AB272" s="882"/>
    </row>
    <row r="273" spans="1:28">
      <c r="A273" s="899" t="s">
        <v>4064</v>
      </c>
      <c r="B273" s="900">
        <v>0</v>
      </c>
      <c r="C273" s="901">
        <v>980.18619999999999</v>
      </c>
      <c r="D273" s="901">
        <v>-5</v>
      </c>
      <c r="E273" s="901">
        <v>0</v>
      </c>
      <c r="F273" s="902">
        <v>0</v>
      </c>
      <c r="G273" s="903">
        <v>0</v>
      </c>
      <c r="H273" s="903">
        <v>0</v>
      </c>
      <c r="I273" s="903">
        <v>0</v>
      </c>
      <c r="J273" s="903">
        <v>0</v>
      </c>
      <c r="K273" s="903">
        <v>985</v>
      </c>
      <c r="L273" s="904">
        <v>0.47966378014439698</v>
      </c>
      <c r="M273" s="905">
        <v>3.1282420444199801E-3</v>
      </c>
      <c r="N273" s="905">
        <v>1.04274734813999E-3</v>
      </c>
      <c r="O273" s="905">
        <v>5.2137367406999598E-2</v>
      </c>
      <c r="P273" s="905">
        <v>0.114702208295399</v>
      </c>
      <c r="Q273" s="905">
        <v>0</v>
      </c>
      <c r="R273" s="905">
        <v>2.0854946962799901E-3</v>
      </c>
      <c r="S273" s="905">
        <v>4.1709893925599699E-2</v>
      </c>
      <c r="T273" s="905">
        <v>5.2137367406999598E-2</v>
      </c>
      <c r="U273" s="905">
        <v>0.62564840888399598</v>
      </c>
      <c r="V273" s="905">
        <v>1.0427473481399899E-4</v>
      </c>
      <c r="W273" s="905">
        <v>1.0427473481399899E-4</v>
      </c>
      <c r="X273" s="905">
        <v>1.04274734813999E-2</v>
      </c>
      <c r="Y273" s="905">
        <v>0</v>
      </c>
      <c r="Z273" s="905">
        <v>3.12824204441998E-2</v>
      </c>
      <c r="AA273" s="905">
        <v>2.0854946962799899E-4</v>
      </c>
      <c r="AB273" s="882"/>
    </row>
    <row r="274" spans="1:28">
      <c r="A274" s="899" t="s">
        <v>4065</v>
      </c>
      <c r="B274" s="900">
        <v>0</v>
      </c>
      <c r="C274" s="901">
        <v>1307.1926000000001</v>
      </c>
      <c r="D274" s="901">
        <v>-6</v>
      </c>
      <c r="E274" s="901">
        <v>4.0000000000000001E-3</v>
      </c>
      <c r="F274" s="902">
        <v>0</v>
      </c>
      <c r="G274" s="903">
        <v>0</v>
      </c>
      <c r="H274" s="903">
        <v>0</v>
      </c>
      <c r="I274" s="903">
        <v>0</v>
      </c>
      <c r="J274" s="903">
        <v>0</v>
      </c>
      <c r="K274" s="903">
        <v>1313</v>
      </c>
      <c r="L274" s="904">
        <v>2.2934619211958198</v>
      </c>
      <c r="M274" s="905">
        <v>3.0579492282611E-2</v>
      </c>
      <c r="N274" s="905">
        <v>4.1699307658105899E-3</v>
      </c>
      <c r="O274" s="905">
        <v>0.236296076729267</v>
      </c>
      <c r="P274" s="905">
        <v>0.53236116110181897</v>
      </c>
      <c r="Q274" s="905">
        <v>2.7799538438737299E-3</v>
      </c>
      <c r="R274" s="905">
        <v>8.3398615316211799E-3</v>
      </c>
      <c r="S274" s="905">
        <v>0.208496538290529</v>
      </c>
      <c r="T274" s="905">
        <v>0.33359446126484699</v>
      </c>
      <c r="U274" s="905">
        <v>3.5166416125002602</v>
      </c>
      <c r="V274" s="905">
        <v>5.5599076877474495E-4</v>
      </c>
      <c r="W274" s="905">
        <v>1.3899769219368599E-4</v>
      </c>
      <c r="X274" s="905">
        <v>0</v>
      </c>
      <c r="Y274" s="905">
        <v>0</v>
      </c>
      <c r="Z274" s="905">
        <v>0.30579492282610998</v>
      </c>
      <c r="AA274" s="905">
        <v>1.52897461413055E-3</v>
      </c>
      <c r="AB274" s="882"/>
    </row>
    <row r="275" spans="1:28">
      <c r="A275" s="899" t="s">
        <v>4066</v>
      </c>
      <c r="B275" s="900">
        <v>0</v>
      </c>
      <c r="C275" s="901">
        <v>0</v>
      </c>
      <c r="D275" s="901">
        <v>0</v>
      </c>
      <c r="E275" s="901">
        <v>0</v>
      </c>
      <c r="F275" s="902">
        <v>0</v>
      </c>
      <c r="G275" s="903">
        <v>0</v>
      </c>
      <c r="H275" s="903">
        <v>0</v>
      </c>
      <c r="I275" s="903">
        <v>0</v>
      </c>
      <c r="J275" s="903">
        <v>0</v>
      </c>
      <c r="K275" s="903">
        <v>0</v>
      </c>
      <c r="L275" s="904">
        <v>0</v>
      </c>
      <c r="M275" s="905">
        <v>0</v>
      </c>
      <c r="N275" s="905">
        <v>0</v>
      </c>
      <c r="O275" s="905">
        <v>0</v>
      </c>
      <c r="P275" s="905">
        <v>0</v>
      </c>
      <c r="Q275" s="905">
        <v>0</v>
      </c>
      <c r="R275" s="905">
        <v>0</v>
      </c>
      <c r="S275" s="905">
        <v>0</v>
      </c>
      <c r="T275" s="905">
        <v>0</v>
      </c>
      <c r="U275" s="905">
        <v>0</v>
      </c>
      <c r="V275" s="905">
        <v>0</v>
      </c>
      <c r="W275" s="905">
        <v>0</v>
      </c>
      <c r="X275" s="905">
        <v>0</v>
      </c>
      <c r="Y275" s="905">
        <v>0</v>
      </c>
      <c r="Z275" s="905">
        <v>0</v>
      </c>
      <c r="AA275" s="905">
        <v>0</v>
      </c>
      <c r="AB275" s="882"/>
    </row>
    <row r="276" spans="1:28">
      <c r="A276" s="899" t="s">
        <v>4067</v>
      </c>
      <c r="B276" s="900">
        <v>0</v>
      </c>
      <c r="C276" s="901">
        <v>758.71051999999997</v>
      </c>
      <c r="D276" s="901">
        <v>0</v>
      </c>
      <c r="E276" s="901">
        <v>1.9364300000000001</v>
      </c>
      <c r="F276" s="902">
        <v>0</v>
      </c>
      <c r="G276" s="903">
        <v>0</v>
      </c>
      <c r="H276" s="903">
        <v>0</v>
      </c>
      <c r="I276" s="903">
        <v>0</v>
      </c>
      <c r="J276" s="903">
        <v>0</v>
      </c>
      <c r="K276" s="903">
        <v>757</v>
      </c>
      <c r="L276" s="904">
        <v>0.34459359319091298</v>
      </c>
      <c r="M276" s="905">
        <v>4.8082826956871603E-3</v>
      </c>
      <c r="N276" s="905">
        <v>1.60276089856239E-3</v>
      </c>
      <c r="O276" s="905">
        <v>0.104179458406555</v>
      </c>
      <c r="P276" s="905">
        <v>7.2925620884588496E-2</v>
      </c>
      <c r="Q276" s="905">
        <v>8.0138044928119209E-3</v>
      </c>
      <c r="R276" s="905">
        <v>1.60276089856239E-3</v>
      </c>
      <c r="S276" s="905">
        <v>7.2124240435307296E-2</v>
      </c>
      <c r="T276" s="905">
        <v>0.120207067392179</v>
      </c>
      <c r="U276" s="905">
        <v>1.17802926044335</v>
      </c>
      <c r="V276" s="905">
        <v>1.6027608985623801E-4</v>
      </c>
      <c r="W276" s="905">
        <v>4.8082826956871499E-4</v>
      </c>
      <c r="X276" s="905">
        <v>0.28849696174122902</v>
      </c>
      <c r="Y276" s="905">
        <v>0.14424848087061501</v>
      </c>
      <c r="Z276" s="905">
        <v>0.27246935275560502</v>
      </c>
      <c r="AA276" s="905">
        <v>4.8082826956871499E-4</v>
      </c>
      <c r="AB276" s="882"/>
    </row>
    <row r="277" spans="1:28">
      <c r="A277" s="899" t="s">
        <v>4068</v>
      </c>
      <c r="B277" s="900">
        <v>0</v>
      </c>
      <c r="C277" s="901">
        <v>0</v>
      </c>
      <c r="D277" s="901">
        <v>0</v>
      </c>
      <c r="E277" s="901">
        <v>0</v>
      </c>
      <c r="F277" s="902">
        <v>0</v>
      </c>
      <c r="G277" s="903">
        <v>0</v>
      </c>
      <c r="H277" s="903">
        <v>0</v>
      </c>
      <c r="I277" s="903">
        <v>0</v>
      </c>
      <c r="J277" s="903">
        <v>0</v>
      </c>
      <c r="K277" s="903">
        <v>0</v>
      </c>
      <c r="L277" s="904">
        <v>0</v>
      </c>
      <c r="M277" s="905">
        <v>0</v>
      </c>
      <c r="N277" s="905">
        <v>0</v>
      </c>
      <c r="O277" s="905">
        <v>0</v>
      </c>
      <c r="P277" s="905">
        <v>0</v>
      </c>
      <c r="Q277" s="905">
        <v>0</v>
      </c>
      <c r="R277" s="905">
        <v>0</v>
      </c>
      <c r="S277" s="905">
        <v>0</v>
      </c>
      <c r="T277" s="905">
        <v>0</v>
      </c>
      <c r="U277" s="905">
        <v>0</v>
      </c>
      <c r="V277" s="905">
        <v>0</v>
      </c>
      <c r="W277" s="905">
        <v>0</v>
      </c>
      <c r="X277" s="905">
        <v>0</v>
      </c>
      <c r="Y277" s="905">
        <v>0</v>
      </c>
      <c r="Z277" s="905">
        <v>0</v>
      </c>
      <c r="AA277" s="905">
        <v>0</v>
      </c>
      <c r="AB277" s="882"/>
    </row>
    <row r="278" spans="1:28">
      <c r="A278" s="899" t="s">
        <v>4069</v>
      </c>
      <c r="B278" s="900">
        <v>0</v>
      </c>
      <c r="C278" s="901">
        <v>0</v>
      </c>
      <c r="D278" s="901">
        <v>0</v>
      </c>
      <c r="E278" s="901">
        <v>0</v>
      </c>
      <c r="F278" s="902">
        <v>0</v>
      </c>
      <c r="G278" s="903">
        <v>0</v>
      </c>
      <c r="H278" s="903">
        <v>0</v>
      </c>
      <c r="I278" s="903">
        <v>0</v>
      </c>
      <c r="J278" s="903">
        <v>0</v>
      </c>
      <c r="K278" s="903">
        <v>0</v>
      </c>
      <c r="L278" s="904">
        <v>0</v>
      </c>
      <c r="M278" s="905">
        <v>0</v>
      </c>
      <c r="N278" s="905">
        <v>0</v>
      </c>
      <c r="O278" s="905">
        <v>0</v>
      </c>
      <c r="P278" s="905">
        <v>0</v>
      </c>
      <c r="Q278" s="905">
        <v>0</v>
      </c>
      <c r="R278" s="905">
        <v>0</v>
      </c>
      <c r="S278" s="905">
        <v>0</v>
      </c>
      <c r="T278" s="905">
        <v>0</v>
      </c>
      <c r="U278" s="905">
        <v>0</v>
      </c>
      <c r="V278" s="905">
        <v>0</v>
      </c>
      <c r="W278" s="905">
        <v>0</v>
      </c>
      <c r="X278" s="905">
        <v>0</v>
      </c>
      <c r="Y278" s="905">
        <v>0</v>
      </c>
      <c r="Z278" s="905">
        <v>0</v>
      </c>
      <c r="AA278" s="905">
        <v>0</v>
      </c>
      <c r="AB278" s="882"/>
    </row>
    <row r="279" spans="1:28">
      <c r="A279" s="899" t="s">
        <v>4070</v>
      </c>
      <c r="B279" s="900">
        <v>0</v>
      </c>
      <c r="C279" s="901">
        <v>23158.761289999999</v>
      </c>
      <c r="D279" s="901">
        <v>4534</v>
      </c>
      <c r="E279" s="901">
        <v>265.35771</v>
      </c>
      <c r="F279" s="902">
        <v>0</v>
      </c>
      <c r="G279" s="903">
        <v>0</v>
      </c>
      <c r="H279" s="903">
        <v>0</v>
      </c>
      <c r="I279" s="903">
        <v>0</v>
      </c>
      <c r="J279" s="903">
        <v>0</v>
      </c>
      <c r="K279" s="903">
        <v>18359.403579999998</v>
      </c>
      <c r="L279" s="904">
        <v>9.3291627515826505</v>
      </c>
      <c r="M279" s="905">
        <v>7.7743022929855396E-2</v>
      </c>
      <c r="N279" s="905">
        <v>1.94357557324638E-2</v>
      </c>
      <c r="O279" s="905">
        <v>1.7492180159217501</v>
      </c>
      <c r="P279" s="905">
        <v>2.1768046420359499</v>
      </c>
      <c r="Q279" s="905">
        <v>3.8871511464927698E-2</v>
      </c>
      <c r="R279" s="905">
        <v>5.8307267197391502E-2</v>
      </c>
      <c r="S279" s="905">
        <v>2.1379331305710201</v>
      </c>
      <c r="T279" s="905">
        <v>2.33229068789566</v>
      </c>
      <c r="U279" s="905">
        <v>31.680281843916099</v>
      </c>
      <c r="V279" s="905">
        <v>5.8307267197391498E-3</v>
      </c>
      <c r="W279" s="905">
        <v>5.8307267197391498E-3</v>
      </c>
      <c r="X279" s="905">
        <v>5.2476540477652396</v>
      </c>
      <c r="Y279" s="905">
        <v>2.7210058025449402</v>
      </c>
      <c r="Z279" s="905">
        <v>19.6301132897885</v>
      </c>
      <c r="AA279" s="905">
        <v>2.91536335986958E-2</v>
      </c>
      <c r="AB279" s="882"/>
    </row>
    <row r="280" spans="1:28">
      <c r="A280" s="899" t="s">
        <v>4071</v>
      </c>
      <c r="B280" s="900">
        <v>0</v>
      </c>
      <c r="C280" s="901">
        <v>33.348649999999999</v>
      </c>
      <c r="D280" s="901">
        <v>0</v>
      </c>
      <c r="E280" s="901">
        <v>7.2669999999999998E-2</v>
      </c>
      <c r="F280" s="902">
        <v>0</v>
      </c>
      <c r="G280" s="903">
        <v>0</v>
      </c>
      <c r="H280" s="903">
        <v>0</v>
      </c>
      <c r="I280" s="903">
        <v>0</v>
      </c>
      <c r="J280" s="903">
        <v>0</v>
      </c>
      <c r="K280" s="903">
        <v>33</v>
      </c>
      <c r="L280" s="904">
        <v>2.24175859075607E-2</v>
      </c>
      <c r="M280" s="905">
        <v>1.29957019753975E-4</v>
      </c>
      <c r="N280" s="905">
        <v>9.7467764815481394E-5</v>
      </c>
      <c r="O280" s="905">
        <v>3.24892549384938E-3</v>
      </c>
      <c r="P280" s="905">
        <v>5.0683237704050301E-3</v>
      </c>
      <c r="Q280" s="905">
        <v>3.2489254938493801E-4</v>
      </c>
      <c r="R280" s="905">
        <v>9.7467764815481394E-5</v>
      </c>
      <c r="S280" s="905">
        <v>4.2236031420041899E-3</v>
      </c>
      <c r="T280" s="905">
        <v>1.9493552963096301E-3</v>
      </c>
      <c r="U280" s="905">
        <v>3.6063072981728103E-2</v>
      </c>
      <c r="V280" s="905">
        <v>3.5738180432343202E-5</v>
      </c>
      <c r="W280" s="905">
        <v>1.6244627469246899E-5</v>
      </c>
      <c r="X280" s="905">
        <v>9.7467764815481397E-4</v>
      </c>
      <c r="Y280" s="905">
        <v>6.4978509876987601E-4</v>
      </c>
      <c r="Z280" s="905">
        <v>2.5991403950795001E-3</v>
      </c>
      <c r="AA280" s="905">
        <v>3.2489254938493798E-5</v>
      </c>
      <c r="AB280" s="882"/>
    </row>
    <row r="281" spans="1:28">
      <c r="A281" s="899" t="s">
        <v>4072</v>
      </c>
      <c r="B281" s="900">
        <v>0</v>
      </c>
      <c r="C281" s="901">
        <v>0</v>
      </c>
      <c r="D281" s="901">
        <v>0</v>
      </c>
      <c r="E281" s="901">
        <v>0</v>
      </c>
      <c r="F281" s="902">
        <v>0</v>
      </c>
      <c r="G281" s="903">
        <v>0</v>
      </c>
      <c r="H281" s="903">
        <v>0</v>
      </c>
      <c r="I281" s="903">
        <v>0</v>
      </c>
      <c r="J281" s="903">
        <v>0</v>
      </c>
      <c r="K281" s="903">
        <v>0</v>
      </c>
      <c r="L281" s="904">
        <v>0</v>
      </c>
      <c r="M281" s="905">
        <v>0</v>
      </c>
      <c r="N281" s="905">
        <v>0</v>
      </c>
      <c r="O281" s="905">
        <v>0</v>
      </c>
      <c r="P281" s="905">
        <v>0</v>
      </c>
      <c r="Q281" s="905">
        <v>0</v>
      </c>
      <c r="R281" s="905">
        <v>0</v>
      </c>
      <c r="S281" s="905">
        <v>0</v>
      </c>
      <c r="T281" s="905">
        <v>0</v>
      </c>
      <c r="U281" s="905">
        <v>0</v>
      </c>
      <c r="V281" s="905">
        <v>0</v>
      </c>
      <c r="W281" s="905">
        <v>0</v>
      </c>
      <c r="X281" s="905">
        <v>0</v>
      </c>
      <c r="Y281" s="905">
        <v>0</v>
      </c>
      <c r="Z281" s="905">
        <v>0</v>
      </c>
      <c r="AA281" s="905">
        <v>0</v>
      </c>
      <c r="AB281" s="882"/>
    </row>
    <row r="282" spans="1:28">
      <c r="A282" s="899" t="s">
        <v>4073</v>
      </c>
      <c r="B282" s="900">
        <v>0</v>
      </c>
      <c r="C282" s="901">
        <v>132.93347</v>
      </c>
      <c r="D282" s="901">
        <v>0</v>
      </c>
      <c r="E282" s="901">
        <v>0</v>
      </c>
      <c r="F282" s="902">
        <v>0</v>
      </c>
      <c r="G282" s="903">
        <v>0</v>
      </c>
      <c r="H282" s="903">
        <v>0</v>
      </c>
      <c r="I282" s="903">
        <v>0</v>
      </c>
      <c r="J282" s="903">
        <v>0</v>
      </c>
      <c r="K282" s="903">
        <v>133</v>
      </c>
      <c r="L282" s="904">
        <v>0.451114733967098</v>
      </c>
      <c r="M282" s="905">
        <v>5.1376955812919498E-3</v>
      </c>
      <c r="N282" s="905">
        <v>1.1904416590798401E-2</v>
      </c>
      <c r="O282" s="905">
        <v>0.240594524782452</v>
      </c>
      <c r="P282" s="905">
        <v>6.7416590798416304E-2</v>
      </c>
      <c r="Q282" s="905">
        <v>2.68162647413775E-2</v>
      </c>
      <c r="R282" s="905">
        <v>4.3858376913467898E-3</v>
      </c>
      <c r="S282" s="905">
        <v>0.150371577989033</v>
      </c>
      <c r="T282" s="905">
        <v>0.117791069424742</v>
      </c>
      <c r="U282" s="905">
        <v>1.79944654993542</v>
      </c>
      <c r="V282" s="905">
        <v>3.0074315597806501E-4</v>
      </c>
      <c r="W282" s="905">
        <v>2.5061929664838798E-4</v>
      </c>
      <c r="X282" s="905">
        <v>0.319539603226694</v>
      </c>
      <c r="Y282" s="905">
        <v>0.159143253371726</v>
      </c>
      <c r="Z282" s="905">
        <v>4.2605280430225899E-2</v>
      </c>
      <c r="AA282" s="905">
        <v>1.0901939404204899E-3</v>
      </c>
      <c r="AB282" s="882"/>
    </row>
    <row r="283" spans="1:28">
      <c r="A283" s="899" t="s">
        <v>4074</v>
      </c>
      <c r="B283" s="900">
        <v>0</v>
      </c>
      <c r="C283" s="901">
        <v>44.360869999999998</v>
      </c>
      <c r="D283" s="901">
        <v>0</v>
      </c>
      <c r="E283" s="901">
        <v>0.39340000000000003</v>
      </c>
      <c r="F283" s="902">
        <v>0</v>
      </c>
      <c r="G283" s="903">
        <v>0</v>
      </c>
      <c r="H283" s="903">
        <v>0</v>
      </c>
      <c r="I283" s="903">
        <v>0</v>
      </c>
      <c r="J283" s="903">
        <v>0</v>
      </c>
      <c r="K283" s="903">
        <v>44</v>
      </c>
      <c r="L283" s="904">
        <v>5.7614278757595699E-2</v>
      </c>
      <c r="M283" s="905">
        <v>2.5991403950795E-4</v>
      </c>
      <c r="N283" s="905">
        <v>2.16595032923292E-4</v>
      </c>
      <c r="O283" s="905">
        <v>6.4978509876987599E-3</v>
      </c>
      <c r="P283" s="905">
        <v>1.31689780017361E-2</v>
      </c>
      <c r="Q283" s="905">
        <v>9.0969913827782596E-4</v>
      </c>
      <c r="R283" s="905">
        <v>3.4655205267726698E-4</v>
      </c>
      <c r="S283" s="905">
        <v>3.03233046092609E-3</v>
      </c>
      <c r="T283" s="905">
        <v>6.0646609218521696E-3</v>
      </c>
      <c r="U283" s="905">
        <v>4.0286676123732303E-2</v>
      </c>
      <c r="V283" s="905">
        <v>5.6314708560055901E-5</v>
      </c>
      <c r="W283" s="905">
        <v>4.3319006584658398E-6</v>
      </c>
      <c r="X283" s="905">
        <v>1.38620821070907E-2</v>
      </c>
      <c r="Y283" s="905">
        <v>6.9310410535453398E-3</v>
      </c>
      <c r="Z283" s="905">
        <v>1.7327602633863399E-3</v>
      </c>
      <c r="AA283" s="905">
        <v>4.7650907243124199E-5</v>
      </c>
      <c r="AB283" s="882"/>
    </row>
    <row r="284" spans="1:28">
      <c r="A284" s="899" t="s">
        <v>4075</v>
      </c>
      <c r="B284" s="900">
        <v>0</v>
      </c>
      <c r="C284" s="901">
        <v>19.486129999999999</v>
      </c>
      <c r="D284" s="901">
        <v>1</v>
      </c>
      <c r="E284" s="901">
        <v>0</v>
      </c>
      <c r="F284" s="902">
        <v>0</v>
      </c>
      <c r="G284" s="903">
        <v>0</v>
      </c>
      <c r="H284" s="903">
        <v>0</v>
      </c>
      <c r="I284" s="903">
        <v>0</v>
      </c>
      <c r="J284" s="903">
        <v>0</v>
      </c>
      <c r="K284" s="903">
        <v>18</v>
      </c>
      <c r="L284" s="904">
        <v>1.06709576337575E-2</v>
      </c>
      <c r="M284" s="905">
        <v>7.6221125955410599E-5</v>
      </c>
      <c r="N284" s="905">
        <v>3.8110562977705299E-5</v>
      </c>
      <c r="O284" s="905">
        <v>7.6221125955410602E-4</v>
      </c>
      <c r="P284" s="905">
        <v>2.3437996231288798E-3</v>
      </c>
      <c r="Q284" s="905">
        <v>3.2393978531049499E-4</v>
      </c>
      <c r="R284" s="905">
        <v>3.8110562977705299E-5</v>
      </c>
      <c r="S284" s="905">
        <v>1.5244225191082101E-3</v>
      </c>
      <c r="T284" s="905">
        <v>2.0960809637737901E-3</v>
      </c>
      <c r="U284" s="905">
        <v>2.6105735639728098E-2</v>
      </c>
      <c r="V284" s="905">
        <v>7.6221125955410604E-6</v>
      </c>
      <c r="W284" s="905">
        <v>3.8110562977705302E-6</v>
      </c>
      <c r="X284" s="905">
        <v>2.2866337786623201E-3</v>
      </c>
      <c r="Y284" s="905">
        <v>1.1433168893311601E-3</v>
      </c>
      <c r="Z284" s="905">
        <v>5.1449260019902198E-3</v>
      </c>
      <c r="AA284" s="905">
        <v>1.33386970421969E-5</v>
      </c>
      <c r="AB284" s="882"/>
    </row>
    <row r="285" spans="1:28">
      <c r="A285" s="899" t="s">
        <v>4076</v>
      </c>
      <c r="B285" s="900">
        <v>0</v>
      </c>
      <c r="C285" s="901">
        <v>7.1499999999999994E-2</v>
      </c>
      <c r="D285" s="901">
        <v>0</v>
      </c>
      <c r="E285" s="901">
        <v>0</v>
      </c>
      <c r="F285" s="902">
        <v>0</v>
      </c>
      <c r="G285" s="903">
        <v>0</v>
      </c>
      <c r="H285" s="903">
        <v>0</v>
      </c>
      <c r="I285" s="903">
        <v>0</v>
      </c>
      <c r="J285" s="903">
        <v>0</v>
      </c>
      <c r="K285" s="903">
        <v>0</v>
      </c>
      <c r="L285" s="904">
        <v>0</v>
      </c>
      <c r="M285" s="905">
        <v>0</v>
      </c>
      <c r="N285" s="905">
        <v>0</v>
      </c>
      <c r="O285" s="905">
        <v>0</v>
      </c>
      <c r="P285" s="905">
        <v>0</v>
      </c>
      <c r="Q285" s="905">
        <v>0</v>
      </c>
      <c r="R285" s="905">
        <v>0</v>
      </c>
      <c r="S285" s="905">
        <v>0</v>
      </c>
      <c r="T285" s="905">
        <v>0</v>
      </c>
      <c r="U285" s="905">
        <v>0</v>
      </c>
      <c r="V285" s="905">
        <v>0</v>
      </c>
      <c r="W285" s="905">
        <v>0</v>
      </c>
      <c r="X285" s="905">
        <v>0</v>
      </c>
      <c r="Y285" s="905">
        <v>0</v>
      </c>
      <c r="Z285" s="905">
        <v>0</v>
      </c>
      <c r="AA285" s="905">
        <v>0</v>
      </c>
      <c r="AB285" s="882"/>
    </row>
    <row r="286" spans="1:28">
      <c r="A286" s="899" t="s">
        <v>4077</v>
      </c>
      <c r="B286" s="900">
        <v>0</v>
      </c>
      <c r="C286" s="901">
        <v>1196.83169</v>
      </c>
      <c r="D286" s="901">
        <v>82</v>
      </c>
      <c r="E286" s="901">
        <v>7.5095499999999999</v>
      </c>
      <c r="F286" s="902">
        <v>0</v>
      </c>
      <c r="G286" s="903">
        <v>0</v>
      </c>
      <c r="H286" s="903">
        <v>0</v>
      </c>
      <c r="I286" s="903">
        <v>0</v>
      </c>
      <c r="J286" s="903">
        <v>0</v>
      </c>
      <c r="K286" s="903">
        <v>1107</v>
      </c>
      <c r="L286" s="904">
        <v>0.82618936715292901</v>
      </c>
      <c r="M286" s="905">
        <v>5.2735491520399698E-3</v>
      </c>
      <c r="N286" s="905">
        <v>2.6367745760199901E-3</v>
      </c>
      <c r="O286" s="905">
        <v>0.21094196608159901</v>
      </c>
      <c r="P286" s="905">
        <v>0.184574220321399</v>
      </c>
      <c r="Q286" s="905">
        <v>2.10941966081599E-2</v>
      </c>
      <c r="R286" s="905">
        <v>4.3946242933666398E-3</v>
      </c>
      <c r="S286" s="905">
        <v>8.7892485867332906E-2</v>
      </c>
      <c r="T286" s="905">
        <v>0.123049480214266</v>
      </c>
      <c r="U286" s="905">
        <v>1.0722883275814601</v>
      </c>
      <c r="V286" s="905">
        <v>2.6367745760199902E-4</v>
      </c>
      <c r="W286" s="905">
        <v>2.6367745760199902E-4</v>
      </c>
      <c r="X286" s="905">
        <v>0.31641294912239798</v>
      </c>
      <c r="Y286" s="905">
        <v>0.15820647456119899</v>
      </c>
      <c r="Z286" s="905">
        <v>0.21094196608159901</v>
      </c>
      <c r="AA286" s="905">
        <v>1.4062797738773299E-3</v>
      </c>
      <c r="AB286" s="882"/>
    </row>
    <row r="287" spans="1:28">
      <c r="A287" s="894"/>
      <c r="B287" s="895"/>
      <c r="C287" s="896"/>
      <c r="D287" s="896"/>
      <c r="E287" s="896"/>
      <c r="F287" s="895"/>
      <c r="G287" s="896"/>
      <c r="H287" s="896"/>
      <c r="I287" s="896"/>
      <c r="J287" s="896"/>
      <c r="K287" s="896"/>
      <c r="L287" s="897"/>
      <c r="M287" s="898"/>
      <c r="N287" s="898"/>
      <c r="O287" s="898"/>
      <c r="P287" s="898"/>
      <c r="Q287" s="898"/>
      <c r="R287" s="898"/>
      <c r="S287" s="898"/>
      <c r="T287" s="898"/>
      <c r="U287" s="898"/>
      <c r="V287" s="898"/>
      <c r="W287" s="898"/>
      <c r="X287" s="898"/>
      <c r="Y287" s="898"/>
      <c r="Z287" s="898"/>
      <c r="AA287" s="898"/>
      <c r="AB287" s="882"/>
    </row>
    <row r="288" spans="1:28">
      <c r="A288" s="887" t="s">
        <v>4078</v>
      </c>
      <c r="B288" s="888">
        <v>0</v>
      </c>
      <c r="C288" s="889">
        <v>6549</v>
      </c>
      <c r="D288" s="889">
        <v>242</v>
      </c>
      <c r="E288" s="889">
        <v>6</v>
      </c>
      <c r="F288" s="890">
        <v>0</v>
      </c>
      <c r="G288" s="891">
        <v>0</v>
      </c>
      <c r="H288" s="891">
        <v>0</v>
      </c>
      <c r="I288" s="891">
        <v>0</v>
      </c>
      <c r="J288" s="891">
        <v>0</v>
      </c>
      <c r="K288" s="891">
        <v>6301</v>
      </c>
      <c r="L288" s="892">
        <v>12.599159406745599</v>
      </c>
      <c r="M288" s="893">
        <v>0.26879163231775699</v>
      </c>
      <c r="N288" s="893">
        <v>0.60660846126484702</v>
      </c>
      <c r="O288" s="893">
        <v>3.3208296986089598</v>
      </c>
      <c r="P288" s="893">
        <v>1.3656505427896899</v>
      </c>
      <c r="Q288" s="893">
        <v>0.30483058087908399</v>
      </c>
      <c r="R288" s="893">
        <v>0.14884628824289101</v>
      </c>
      <c r="S288" s="893">
        <v>5.2706128242044397</v>
      </c>
      <c r="T288" s="893">
        <v>7.3870337023353301</v>
      </c>
      <c r="U288" s="893">
        <v>35.815432981622202</v>
      </c>
      <c r="V288" s="893">
        <v>6.2385017615549099E-3</v>
      </c>
      <c r="W288" s="893">
        <v>1.9335313152378699E-3</v>
      </c>
      <c r="X288" s="893">
        <v>2.0928170647456099</v>
      </c>
      <c r="Y288" s="893">
        <v>1.2159230454574299</v>
      </c>
      <c r="Z288" s="893">
        <v>0.114814592005251</v>
      </c>
      <c r="AA288" s="893">
        <v>5.7589676812898297E-2</v>
      </c>
      <c r="AB288" s="882"/>
    </row>
    <row r="289" spans="1:28">
      <c r="A289" s="899" t="s">
        <v>4079</v>
      </c>
      <c r="B289" s="900">
        <v>0</v>
      </c>
      <c r="C289" s="901">
        <v>121.97866999999999</v>
      </c>
      <c r="D289" s="901">
        <v>0</v>
      </c>
      <c r="E289" s="901">
        <v>0.1225</v>
      </c>
      <c r="F289" s="902">
        <v>0</v>
      </c>
      <c r="G289" s="903">
        <v>0</v>
      </c>
      <c r="H289" s="903">
        <v>73.878787878787904</v>
      </c>
      <c r="I289" s="903">
        <v>0</v>
      </c>
      <c r="J289" s="903">
        <v>0</v>
      </c>
      <c r="K289" s="903">
        <v>48</v>
      </c>
      <c r="L289" s="904">
        <v>1.47970612521437E-2</v>
      </c>
      <c r="M289" s="905">
        <v>5.4066185344371295E-4</v>
      </c>
      <c r="N289" s="905">
        <v>5.7724799390230998E-4</v>
      </c>
      <c r="O289" s="905">
        <v>4.8375007939700596E-3</v>
      </c>
      <c r="P289" s="905">
        <v>1.09758421375791E-3</v>
      </c>
      <c r="Q289" s="905">
        <v>1.5040968855201001E-3</v>
      </c>
      <c r="R289" s="905">
        <v>2.1951684275158299E-4</v>
      </c>
      <c r="S289" s="905">
        <v>8.7400224428870899E-3</v>
      </c>
      <c r="T289" s="905">
        <v>6.6261565497237E-3</v>
      </c>
      <c r="U289" s="905">
        <v>7.6546336092820397E-2</v>
      </c>
      <c r="V289" s="905">
        <v>5.2846647329084699E-6</v>
      </c>
      <c r="W289" s="905">
        <v>1.21953801528657E-6</v>
      </c>
      <c r="X289" s="905">
        <v>4.0651267176219002E-5</v>
      </c>
      <c r="Y289" s="905">
        <v>0</v>
      </c>
      <c r="Z289" s="905">
        <v>0</v>
      </c>
      <c r="AA289" s="905">
        <v>2.1951684275158299E-5</v>
      </c>
      <c r="AB289" s="882"/>
    </row>
    <row r="290" spans="1:28">
      <c r="A290" s="899" t="s">
        <v>4080</v>
      </c>
      <c r="B290" s="900">
        <v>0</v>
      </c>
      <c r="C290" s="901">
        <v>2371.828728</v>
      </c>
      <c r="D290" s="901">
        <v>147</v>
      </c>
      <c r="E290" s="901">
        <v>0.28966999999999998</v>
      </c>
      <c r="F290" s="902">
        <v>0</v>
      </c>
      <c r="G290" s="903">
        <v>0</v>
      </c>
      <c r="H290" s="903">
        <v>0</v>
      </c>
      <c r="I290" s="903">
        <v>0</v>
      </c>
      <c r="J290" s="903">
        <v>0</v>
      </c>
      <c r="K290" s="903">
        <v>2224</v>
      </c>
      <c r="L290" s="904">
        <v>0.328436831741864</v>
      </c>
      <c r="M290" s="905">
        <v>2.7546314920285399E-2</v>
      </c>
      <c r="N290" s="905">
        <v>3.88473671952743E-3</v>
      </c>
      <c r="O290" s="905">
        <v>0.51207893121043402</v>
      </c>
      <c r="P290" s="905">
        <v>1.8835087124981501E-2</v>
      </c>
      <c r="Q290" s="905">
        <v>5.4268594778852902E-2</v>
      </c>
      <c r="R290" s="905">
        <v>1.9188245008574901E-2</v>
      </c>
      <c r="S290" s="905">
        <v>0.25898244796849501</v>
      </c>
      <c r="T290" s="905">
        <v>0.48618068641358397</v>
      </c>
      <c r="U290" s="905">
        <v>2.6957718447629699</v>
      </c>
      <c r="V290" s="905">
        <v>1.2831403103893599E-3</v>
      </c>
      <c r="W290" s="905">
        <v>2.70754377421609E-4</v>
      </c>
      <c r="X290" s="905">
        <v>1.7116385424826901</v>
      </c>
      <c r="Y290" s="905">
        <v>0.85581927124134605</v>
      </c>
      <c r="Z290" s="905">
        <v>0.109478943913955</v>
      </c>
      <c r="AA290" s="905">
        <v>4.2378946031208301E-3</v>
      </c>
      <c r="AB290" s="882"/>
    </row>
    <row r="291" spans="1:28">
      <c r="A291" s="899" t="s">
        <v>4081</v>
      </c>
      <c r="B291" s="900">
        <v>0</v>
      </c>
      <c r="C291" s="901">
        <v>2.5999999999999999E-3</v>
      </c>
      <c r="D291" s="901">
        <v>0</v>
      </c>
      <c r="E291" s="901">
        <v>0</v>
      </c>
      <c r="F291" s="902">
        <v>0</v>
      </c>
      <c r="G291" s="903">
        <v>0</v>
      </c>
      <c r="H291" s="903">
        <v>0</v>
      </c>
      <c r="I291" s="903">
        <v>0</v>
      </c>
      <c r="J291" s="903">
        <v>0</v>
      </c>
      <c r="K291" s="903">
        <v>2.5999999999999999E-3</v>
      </c>
      <c r="L291" s="904">
        <v>3.7983527767779599E-7</v>
      </c>
      <c r="M291" s="905">
        <v>3.3579640490355901E-8</v>
      </c>
      <c r="N291" s="905">
        <v>4.9543731871016899E-9</v>
      </c>
      <c r="O291" s="905">
        <v>5.8213884948444896E-7</v>
      </c>
      <c r="P291" s="905">
        <v>1.6652198767758501E-8</v>
      </c>
      <c r="Q291" s="905">
        <v>6.7021659503292296E-8</v>
      </c>
      <c r="R291" s="905">
        <v>2.2019436387118601E-8</v>
      </c>
      <c r="S291" s="905">
        <v>3.02767250322881E-7</v>
      </c>
      <c r="T291" s="905">
        <v>6.0966314496834701E-7</v>
      </c>
      <c r="U291" s="905">
        <v>3.28502466600326E-6</v>
      </c>
      <c r="V291" s="905">
        <v>1.62393343355E-9</v>
      </c>
      <c r="W291" s="905">
        <v>3.7157798903262702E-10</v>
      </c>
      <c r="X291" s="905">
        <v>2.5996697084541902E-6</v>
      </c>
      <c r="Y291" s="905">
        <v>1.29914674684E-6</v>
      </c>
      <c r="Z291" s="905">
        <v>1.6927441722597401E-7</v>
      </c>
      <c r="AA291" s="905">
        <v>4.7754652664563496E-9</v>
      </c>
      <c r="AB291" s="882"/>
    </row>
    <row r="292" spans="1:28">
      <c r="A292" s="899" t="s">
        <v>4082</v>
      </c>
      <c r="B292" s="900">
        <v>0</v>
      </c>
      <c r="C292" s="901">
        <v>0.17</v>
      </c>
      <c r="D292" s="901">
        <v>0</v>
      </c>
      <c r="E292" s="901">
        <v>0</v>
      </c>
      <c r="F292" s="902">
        <v>0</v>
      </c>
      <c r="G292" s="903">
        <v>0</v>
      </c>
      <c r="H292" s="903">
        <v>0</v>
      </c>
      <c r="I292" s="903">
        <v>0</v>
      </c>
      <c r="J292" s="903">
        <v>0</v>
      </c>
      <c r="K292" s="903">
        <v>0</v>
      </c>
      <c r="L292" s="904">
        <v>0</v>
      </c>
      <c r="M292" s="905">
        <v>0</v>
      </c>
      <c r="N292" s="905">
        <v>0</v>
      </c>
      <c r="O292" s="905">
        <v>0</v>
      </c>
      <c r="P292" s="905">
        <v>0</v>
      </c>
      <c r="Q292" s="905">
        <v>0</v>
      </c>
      <c r="R292" s="905">
        <v>0</v>
      </c>
      <c r="S292" s="905">
        <v>0</v>
      </c>
      <c r="T292" s="905">
        <v>0</v>
      </c>
      <c r="U292" s="905">
        <v>0</v>
      </c>
      <c r="V292" s="905">
        <v>0</v>
      </c>
      <c r="W292" s="905">
        <v>0</v>
      </c>
      <c r="X292" s="905">
        <v>0</v>
      </c>
      <c r="Y292" s="905">
        <v>0</v>
      </c>
      <c r="Z292" s="905">
        <v>0</v>
      </c>
      <c r="AA292" s="905">
        <v>0</v>
      </c>
      <c r="AB292" s="882"/>
    </row>
    <row r="293" spans="1:28">
      <c r="A293" s="899" t="s">
        <v>4083</v>
      </c>
      <c r="B293" s="900">
        <v>0</v>
      </c>
      <c r="C293" s="901">
        <v>0.21099999999999999</v>
      </c>
      <c r="D293" s="901">
        <v>0</v>
      </c>
      <c r="E293" s="901">
        <v>0</v>
      </c>
      <c r="F293" s="902">
        <v>0</v>
      </c>
      <c r="G293" s="903">
        <v>0</v>
      </c>
      <c r="H293" s="903">
        <v>0</v>
      </c>
      <c r="I293" s="903">
        <v>0</v>
      </c>
      <c r="J293" s="903">
        <v>0</v>
      </c>
      <c r="K293" s="903">
        <v>0</v>
      </c>
      <c r="L293" s="904">
        <v>0</v>
      </c>
      <c r="M293" s="905">
        <v>0</v>
      </c>
      <c r="N293" s="905">
        <v>0</v>
      </c>
      <c r="O293" s="905">
        <v>0</v>
      </c>
      <c r="P293" s="905">
        <v>0</v>
      </c>
      <c r="Q293" s="905">
        <v>0</v>
      </c>
      <c r="R293" s="905">
        <v>0</v>
      </c>
      <c r="S293" s="905">
        <v>0</v>
      </c>
      <c r="T293" s="905">
        <v>0</v>
      </c>
      <c r="U293" s="905">
        <v>0</v>
      </c>
      <c r="V293" s="905">
        <v>0</v>
      </c>
      <c r="W293" s="905">
        <v>0</v>
      </c>
      <c r="X293" s="905">
        <v>0</v>
      </c>
      <c r="Y293" s="905">
        <v>0</v>
      </c>
      <c r="Z293" s="905">
        <v>0</v>
      </c>
      <c r="AA293" s="905">
        <v>0</v>
      </c>
      <c r="AB293" s="882"/>
    </row>
    <row r="294" spans="1:28">
      <c r="A294" s="899" t="s">
        <v>4084</v>
      </c>
      <c r="B294" s="900">
        <v>0</v>
      </c>
      <c r="C294" s="901">
        <v>1494.468942</v>
      </c>
      <c r="D294" s="901">
        <v>-5</v>
      </c>
      <c r="E294" s="901">
        <v>3.9047999999999998</v>
      </c>
      <c r="F294" s="902">
        <v>0</v>
      </c>
      <c r="G294" s="903">
        <v>0</v>
      </c>
      <c r="H294" s="903">
        <v>0</v>
      </c>
      <c r="I294" s="903">
        <v>0</v>
      </c>
      <c r="J294" s="903">
        <v>0</v>
      </c>
      <c r="K294" s="903">
        <v>1496</v>
      </c>
      <c r="L294" s="904">
        <v>0.288234422307383</v>
      </c>
      <c r="M294" s="905">
        <v>1.0531642353538999E-2</v>
      </c>
      <c r="N294" s="905">
        <v>1.12443098812221E-2</v>
      </c>
      <c r="O294" s="905">
        <v>9.4230484215875196E-2</v>
      </c>
      <c r="P294" s="905">
        <v>2.1380025830492699E-2</v>
      </c>
      <c r="Q294" s="905">
        <v>2.9298553915860299E-2</v>
      </c>
      <c r="R294" s="905">
        <v>4.2760051660985397E-3</v>
      </c>
      <c r="S294" s="905">
        <v>0.17024835383540499</v>
      </c>
      <c r="T294" s="905">
        <v>0.129072007791493</v>
      </c>
      <c r="U294" s="905">
        <v>1.4910588384747301</v>
      </c>
      <c r="V294" s="905">
        <v>1.0294086510978E-4</v>
      </c>
      <c r="W294" s="905">
        <v>2.3755584256103E-5</v>
      </c>
      <c r="X294" s="905">
        <v>7.9185280853676598E-4</v>
      </c>
      <c r="Y294" s="905">
        <v>0</v>
      </c>
      <c r="Z294" s="905">
        <v>0</v>
      </c>
      <c r="AA294" s="905">
        <v>4.27600516609854E-4</v>
      </c>
      <c r="AB294" s="882"/>
    </row>
    <row r="295" spans="1:28">
      <c r="A295" s="899" t="s">
        <v>4085</v>
      </c>
      <c r="B295" s="900">
        <v>24.38</v>
      </c>
      <c r="C295" s="901">
        <v>512.91595400000006</v>
      </c>
      <c r="D295" s="901">
        <v>33</v>
      </c>
      <c r="E295" s="901">
        <v>0.39100000000000001</v>
      </c>
      <c r="F295" s="902">
        <v>0</v>
      </c>
      <c r="G295" s="903">
        <v>0</v>
      </c>
      <c r="H295" s="903">
        <v>0</v>
      </c>
      <c r="I295" s="903">
        <v>0</v>
      </c>
      <c r="J295" s="903">
        <v>0</v>
      </c>
      <c r="K295" s="903">
        <v>504</v>
      </c>
      <c r="L295" s="904">
        <v>1.7607080095699901</v>
      </c>
      <c r="M295" s="905">
        <v>8.4834113188372001E-2</v>
      </c>
      <c r="N295" s="905">
        <v>3.2012872901272501E-3</v>
      </c>
      <c r="O295" s="905">
        <v>0.73096059791238799</v>
      </c>
      <c r="P295" s="905">
        <v>0.31639389384090999</v>
      </c>
      <c r="Q295" s="905">
        <v>6.3492197920857099E-2</v>
      </c>
      <c r="R295" s="905">
        <v>2.0808367385827101E-2</v>
      </c>
      <c r="S295" s="905">
        <v>1.73403061548559</v>
      </c>
      <c r="T295" s="905">
        <v>1.6966822637674399</v>
      </c>
      <c r="U295" s="905">
        <v>18.930278842285801</v>
      </c>
      <c r="V295" s="905">
        <v>1.60064364506362E-3</v>
      </c>
      <c r="W295" s="905">
        <v>0</v>
      </c>
      <c r="X295" s="905">
        <v>0</v>
      </c>
      <c r="Y295" s="905">
        <v>0</v>
      </c>
      <c r="Z295" s="905">
        <v>5.3354788168787403E-3</v>
      </c>
      <c r="AA295" s="905">
        <v>2.45432025576422E-3</v>
      </c>
      <c r="AB295" s="882"/>
    </row>
    <row r="296" spans="1:28">
      <c r="A296" s="899" t="s">
        <v>4086</v>
      </c>
      <c r="B296" s="900">
        <v>0</v>
      </c>
      <c r="C296" s="901">
        <v>0</v>
      </c>
      <c r="D296" s="901">
        <v>0</v>
      </c>
      <c r="E296" s="901">
        <v>0</v>
      </c>
      <c r="F296" s="902">
        <v>0</v>
      </c>
      <c r="G296" s="903">
        <v>0</v>
      </c>
      <c r="H296" s="903">
        <v>0</v>
      </c>
      <c r="I296" s="903">
        <v>0</v>
      </c>
      <c r="J296" s="903">
        <v>0</v>
      </c>
      <c r="K296" s="903">
        <v>0</v>
      </c>
      <c r="L296" s="904">
        <v>0</v>
      </c>
      <c r="M296" s="905">
        <v>0</v>
      </c>
      <c r="N296" s="905">
        <v>0</v>
      </c>
      <c r="O296" s="905">
        <v>0</v>
      </c>
      <c r="P296" s="905">
        <v>0</v>
      </c>
      <c r="Q296" s="905">
        <v>0</v>
      </c>
      <c r="R296" s="905">
        <v>0</v>
      </c>
      <c r="S296" s="905">
        <v>0</v>
      </c>
      <c r="T296" s="905">
        <v>0</v>
      </c>
      <c r="U296" s="905">
        <v>0</v>
      </c>
      <c r="V296" s="905">
        <v>0</v>
      </c>
      <c r="W296" s="905">
        <v>0</v>
      </c>
      <c r="X296" s="905">
        <v>0</v>
      </c>
      <c r="Y296" s="905">
        <v>0</v>
      </c>
      <c r="Z296" s="905">
        <v>0</v>
      </c>
      <c r="AA296" s="905">
        <v>0</v>
      </c>
      <c r="AB296" s="882"/>
    </row>
    <row r="297" spans="1:28">
      <c r="A297" s="899" t="s">
        <v>4087</v>
      </c>
      <c r="B297" s="900">
        <v>0</v>
      </c>
      <c r="C297" s="901">
        <v>3.0000000000000001E-3</v>
      </c>
      <c r="D297" s="901">
        <v>0</v>
      </c>
      <c r="E297" s="901">
        <v>0</v>
      </c>
      <c r="F297" s="902">
        <v>0</v>
      </c>
      <c r="G297" s="903">
        <v>0</v>
      </c>
      <c r="H297" s="903">
        <v>0</v>
      </c>
      <c r="I297" s="903">
        <v>0</v>
      </c>
      <c r="J297" s="903">
        <v>0</v>
      </c>
      <c r="K297" s="903">
        <v>0</v>
      </c>
      <c r="L297" s="904">
        <v>0</v>
      </c>
      <c r="M297" s="905">
        <v>0</v>
      </c>
      <c r="N297" s="905">
        <v>0</v>
      </c>
      <c r="O297" s="905">
        <v>0</v>
      </c>
      <c r="P297" s="905">
        <v>0</v>
      </c>
      <c r="Q297" s="905">
        <v>0</v>
      </c>
      <c r="R297" s="905">
        <v>0</v>
      </c>
      <c r="S297" s="905">
        <v>0</v>
      </c>
      <c r="T297" s="905">
        <v>0</v>
      </c>
      <c r="U297" s="905">
        <v>0</v>
      </c>
      <c r="V297" s="905">
        <v>0</v>
      </c>
      <c r="W297" s="905">
        <v>0</v>
      </c>
      <c r="X297" s="905">
        <v>0</v>
      </c>
      <c r="Y297" s="905">
        <v>0</v>
      </c>
      <c r="Z297" s="905">
        <v>0</v>
      </c>
      <c r="AA297" s="905">
        <v>0</v>
      </c>
      <c r="AB297" s="882"/>
    </row>
    <row r="298" spans="1:28">
      <c r="A298" s="899" t="s">
        <v>4088</v>
      </c>
      <c r="B298" s="900">
        <v>0</v>
      </c>
      <c r="C298" s="901">
        <v>24.517890000000001</v>
      </c>
      <c r="D298" s="901">
        <v>0</v>
      </c>
      <c r="E298" s="901">
        <v>6.0000000000000001E-3</v>
      </c>
      <c r="F298" s="902">
        <v>0</v>
      </c>
      <c r="G298" s="903">
        <v>0</v>
      </c>
      <c r="H298" s="903">
        <v>0</v>
      </c>
      <c r="I298" s="903">
        <v>0</v>
      </c>
      <c r="J298" s="903">
        <v>0</v>
      </c>
      <c r="K298" s="903">
        <v>25</v>
      </c>
      <c r="L298" s="904">
        <v>9.8981601067095804E-2</v>
      </c>
      <c r="M298" s="905">
        <v>5.5048590967796598E-3</v>
      </c>
      <c r="N298" s="905">
        <v>4.3933010099299202E-3</v>
      </c>
      <c r="O298" s="905">
        <v>4.1021786538502303E-2</v>
      </c>
      <c r="P298" s="905">
        <v>5.1343397344964098E-3</v>
      </c>
      <c r="Q298" s="905">
        <v>8.4425483263111094E-3</v>
      </c>
      <c r="R298" s="905">
        <v>4.4726980161334702E-3</v>
      </c>
      <c r="S298" s="905">
        <v>0.14212064110435901</v>
      </c>
      <c r="T298" s="905">
        <v>0.19425800851135899</v>
      </c>
      <c r="U298" s="905">
        <v>0.75585949905782202</v>
      </c>
      <c r="V298" s="905">
        <v>5.0284770595583398E-5</v>
      </c>
      <c r="W298" s="905">
        <v>3.9698503101776397E-5</v>
      </c>
      <c r="X298" s="905">
        <v>7.9397006203552804E-4</v>
      </c>
      <c r="Y298" s="905">
        <v>5.2931337469035199E-4</v>
      </c>
      <c r="Z298" s="905">
        <v>0</v>
      </c>
      <c r="AA298" s="905">
        <v>1.9055281488852701E-3</v>
      </c>
      <c r="AB298" s="882"/>
    </row>
    <row r="299" spans="1:28">
      <c r="A299" s="899" t="s">
        <v>4089</v>
      </c>
      <c r="B299" s="900">
        <v>0</v>
      </c>
      <c r="C299" s="901">
        <v>1889.1448339999999</v>
      </c>
      <c r="D299" s="901">
        <v>0</v>
      </c>
      <c r="E299" s="901">
        <v>1.6738</v>
      </c>
      <c r="F299" s="902">
        <v>0</v>
      </c>
      <c r="G299" s="903">
        <v>0</v>
      </c>
      <c r="H299" s="903">
        <v>0</v>
      </c>
      <c r="I299" s="903">
        <v>0</v>
      </c>
      <c r="J299" s="903">
        <v>0</v>
      </c>
      <c r="K299" s="903">
        <v>1887</v>
      </c>
      <c r="L299" s="904">
        <v>10.1080011009718</v>
      </c>
      <c r="M299" s="905">
        <v>0.13983400732569701</v>
      </c>
      <c r="N299" s="905">
        <v>0.583307573415765</v>
      </c>
      <c r="O299" s="905">
        <v>1.93769981579895</v>
      </c>
      <c r="P299" s="905">
        <v>1.00280959539286</v>
      </c>
      <c r="Q299" s="905">
        <v>0.147824522030023</v>
      </c>
      <c r="R299" s="905">
        <v>9.98814338040694E-2</v>
      </c>
      <c r="S299" s="905">
        <v>2.95649044060045</v>
      </c>
      <c r="T299" s="905">
        <v>4.8742139696385802</v>
      </c>
      <c r="U299" s="905">
        <v>11.865914335923399</v>
      </c>
      <c r="V299" s="905">
        <v>3.1962058817302198E-3</v>
      </c>
      <c r="W299" s="905">
        <v>1.5981029408651099E-3</v>
      </c>
      <c r="X299" s="905">
        <v>0.37954944845546401</v>
      </c>
      <c r="Y299" s="905">
        <v>0.35957316169464998</v>
      </c>
      <c r="Z299" s="905">
        <v>0</v>
      </c>
      <c r="AA299" s="905">
        <v>4.8542376828777697E-2</v>
      </c>
      <c r="AB299" s="882"/>
    </row>
    <row r="300" spans="1:28">
      <c r="A300" s="894"/>
      <c r="B300" s="895"/>
      <c r="C300" s="896"/>
      <c r="D300" s="896"/>
      <c r="E300" s="896"/>
      <c r="F300" s="895"/>
      <c r="G300" s="896"/>
      <c r="H300" s="896"/>
      <c r="I300" s="896"/>
      <c r="J300" s="896"/>
      <c r="K300" s="896"/>
      <c r="L300" s="897"/>
      <c r="M300" s="898"/>
      <c r="N300" s="898"/>
      <c r="O300" s="898"/>
      <c r="P300" s="898"/>
      <c r="Q300" s="898"/>
      <c r="R300" s="898"/>
      <c r="S300" s="898"/>
      <c r="T300" s="898"/>
      <c r="U300" s="898"/>
      <c r="V300" s="898"/>
      <c r="W300" s="898"/>
      <c r="X300" s="898"/>
      <c r="Y300" s="898"/>
      <c r="Z300" s="898"/>
      <c r="AA300" s="898"/>
      <c r="AB300" s="882"/>
    </row>
    <row r="301" spans="1:28">
      <c r="A301" s="887" t="s">
        <v>4090</v>
      </c>
      <c r="B301" s="888">
        <v>0</v>
      </c>
      <c r="C301" s="889">
        <v>6052</v>
      </c>
      <c r="D301" s="889">
        <v>-21</v>
      </c>
      <c r="E301" s="889">
        <v>116</v>
      </c>
      <c r="F301" s="890">
        <v>0</v>
      </c>
      <c r="G301" s="891">
        <v>0</v>
      </c>
      <c r="H301" s="891">
        <v>0</v>
      </c>
      <c r="I301" s="891">
        <v>0</v>
      </c>
      <c r="J301" s="891">
        <v>0</v>
      </c>
      <c r="K301" s="891">
        <v>5957</v>
      </c>
      <c r="L301" s="892">
        <v>18.672664986978901</v>
      </c>
      <c r="M301" s="893">
        <v>0.68822984903982598</v>
      </c>
      <c r="N301" s="893">
        <v>0.49191439944104498</v>
      </c>
      <c r="O301" s="893">
        <v>36.8286216679723</v>
      </c>
      <c r="P301" s="893">
        <v>2.0568901992335502</v>
      </c>
      <c r="Q301" s="893">
        <v>1.6472583260993801</v>
      </c>
      <c r="R301" s="893">
        <v>2.4350176790667102</v>
      </c>
      <c r="S301" s="893">
        <v>12.422926891236701</v>
      </c>
      <c r="T301" s="893">
        <v>14.542647202049499</v>
      </c>
      <c r="U301" s="893">
        <v>70.951050581186095</v>
      </c>
      <c r="V301" s="893">
        <v>1.72092206389871E-2</v>
      </c>
      <c r="W301" s="893">
        <v>1.2725610298321E-2</v>
      </c>
      <c r="X301" s="893">
        <v>10.4396239757786</v>
      </c>
      <c r="Y301" s="893">
        <v>5.22304715123542</v>
      </c>
      <c r="Z301" s="893">
        <v>0.98073701594291895</v>
      </c>
      <c r="AA301" s="893">
        <v>0.21965682496665301</v>
      </c>
      <c r="AB301" s="882"/>
    </row>
    <row r="302" spans="1:28">
      <c r="A302" s="899" t="s">
        <v>4091</v>
      </c>
      <c r="B302" s="900">
        <v>0</v>
      </c>
      <c r="C302" s="901">
        <v>88.790289999999999</v>
      </c>
      <c r="D302" s="901">
        <v>0</v>
      </c>
      <c r="E302" s="901">
        <v>0.27743299999999999</v>
      </c>
      <c r="F302" s="902">
        <v>0</v>
      </c>
      <c r="G302" s="903">
        <v>0</v>
      </c>
      <c r="H302" s="903">
        <v>0</v>
      </c>
      <c r="I302" s="903">
        <v>0</v>
      </c>
      <c r="J302" s="903">
        <v>0</v>
      </c>
      <c r="K302" s="903">
        <v>89</v>
      </c>
      <c r="L302" s="904">
        <v>0.28265334208464798</v>
      </c>
      <c r="M302" s="905">
        <v>1.0081302534352399E-2</v>
      </c>
      <c r="N302" s="905">
        <v>3.2976223243208901E-3</v>
      </c>
      <c r="O302" s="905">
        <v>0.35520103321970697</v>
      </c>
      <c r="P302" s="905">
        <v>3.9854121233935301E-2</v>
      </c>
      <c r="Q302" s="905">
        <v>2.65694141559569E-2</v>
      </c>
      <c r="R302" s="905">
        <v>1.29078359551989E-2</v>
      </c>
      <c r="S302" s="905">
        <v>0.15074844911181201</v>
      </c>
      <c r="T302" s="905">
        <v>0.15263280472571</v>
      </c>
      <c r="U302" s="905">
        <v>0.84136478160530204</v>
      </c>
      <c r="V302" s="905">
        <v>1.50748449111812E-4</v>
      </c>
      <c r="W302" s="905">
        <v>6.5952446486417806E-5</v>
      </c>
      <c r="X302" s="905">
        <v>4.7108890347441298E-2</v>
      </c>
      <c r="Y302" s="905">
        <v>2.3554445173720601E-2</v>
      </c>
      <c r="Z302" s="905">
        <v>1.88435561389765E-3</v>
      </c>
      <c r="AA302" s="905">
        <v>1.1211915902691E-3</v>
      </c>
      <c r="AB302" s="882"/>
    </row>
    <row r="303" spans="1:28">
      <c r="A303" s="899" t="s">
        <v>4092</v>
      </c>
      <c r="B303" s="900">
        <v>0</v>
      </c>
      <c r="C303" s="901">
        <v>37.237349999999999</v>
      </c>
      <c r="D303" s="901">
        <v>0</v>
      </c>
      <c r="E303" s="901">
        <v>0</v>
      </c>
      <c r="F303" s="902">
        <v>0</v>
      </c>
      <c r="G303" s="903">
        <v>0</v>
      </c>
      <c r="H303" s="903">
        <v>0</v>
      </c>
      <c r="I303" s="903">
        <v>0</v>
      </c>
      <c r="J303" s="903">
        <v>0</v>
      </c>
      <c r="K303" s="903">
        <v>37</v>
      </c>
      <c r="L303" s="904">
        <v>0.12518473036776701</v>
      </c>
      <c r="M303" s="905">
        <v>5.1546653680845196E-3</v>
      </c>
      <c r="N303" s="905">
        <v>4.5287417162456897E-3</v>
      </c>
      <c r="O303" s="905">
        <v>6.0751413266710401E-2</v>
      </c>
      <c r="P303" s="905">
        <v>1.10825305413817E-2</v>
      </c>
      <c r="Q303" s="905">
        <v>9.6834070843302093E-3</v>
      </c>
      <c r="R303" s="905">
        <v>4.78647498464991E-3</v>
      </c>
      <c r="S303" s="905">
        <v>6.6642459401664203E-2</v>
      </c>
      <c r="T303" s="905">
        <v>0.109720734263513</v>
      </c>
      <c r="U303" s="905">
        <v>0.81627808007452696</v>
      </c>
      <c r="V303" s="905">
        <v>3.8291799877199299E-4</v>
      </c>
      <c r="W303" s="905">
        <v>1.9145899938599601E-4</v>
      </c>
      <c r="X303" s="905">
        <v>1.0128917448286101</v>
      </c>
      <c r="Y303" s="905">
        <v>0.50662996760602097</v>
      </c>
      <c r="Z303" s="905">
        <v>9.57294996929982E-3</v>
      </c>
      <c r="AA303" s="905">
        <v>1.2886663420211299E-3</v>
      </c>
      <c r="AB303" s="882"/>
    </row>
    <row r="304" spans="1:28">
      <c r="A304" s="899" t="s">
        <v>4093</v>
      </c>
      <c r="B304" s="900">
        <v>0</v>
      </c>
      <c r="C304" s="901">
        <v>4.3864700000000001</v>
      </c>
      <c r="D304" s="901">
        <v>0</v>
      </c>
      <c r="E304" s="901">
        <v>1E-3</v>
      </c>
      <c r="F304" s="902">
        <v>0</v>
      </c>
      <c r="G304" s="903">
        <v>0</v>
      </c>
      <c r="H304" s="903">
        <v>0</v>
      </c>
      <c r="I304" s="903">
        <v>0</v>
      </c>
      <c r="J304" s="903">
        <v>0</v>
      </c>
      <c r="K304" s="903">
        <v>4</v>
      </c>
      <c r="L304" s="904">
        <v>1.7827274459571E-2</v>
      </c>
      <c r="M304" s="905">
        <v>3.1758802481421101E-4</v>
      </c>
      <c r="N304" s="905">
        <v>9.5699858144015603E-4</v>
      </c>
      <c r="O304" s="905">
        <v>1.1306133683385899E-2</v>
      </c>
      <c r="P304" s="905">
        <v>1.5201880121106901E-3</v>
      </c>
      <c r="Q304" s="905">
        <v>9.2735703245749597E-4</v>
      </c>
      <c r="R304" s="905">
        <v>3.5993309478943899E-4</v>
      </c>
      <c r="S304" s="905">
        <v>9.0194999047235897E-3</v>
      </c>
      <c r="T304" s="905">
        <v>7.4527323156401504E-3</v>
      </c>
      <c r="U304" s="905">
        <v>3.07001757320404E-2</v>
      </c>
      <c r="V304" s="905">
        <v>6.35176049628422E-6</v>
      </c>
      <c r="W304" s="905">
        <v>1.01628167940548E-5</v>
      </c>
      <c r="X304" s="905">
        <v>6.7752111960364995E-4</v>
      </c>
      <c r="Y304" s="905">
        <v>3.3876055980182497E-4</v>
      </c>
      <c r="Z304" s="905">
        <v>2.9641548982659699E-4</v>
      </c>
      <c r="AA304" s="905">
        <v>1.63451970104381E-4</v>
      </c>
      <c r="AB304" s="882"/>
    </row>
    <row r="305" spans="1:28">
      <c r="A305" s="899" t="s">
        <v>4094</v>
      </c>
      <c r="B305" s="900">
        <v>0</v>
      </c>
      <c r="C305" s="901">
        <v>4.8912899999999997</v>
      </c>
      <c r="D305" s="901">
        <v>0</v>
      </c>
      <c r="E305" s="901">
        <v>2E-3</v>
      </c>
      <c r="F305" s="902">
        <v>0</v>
      </c>
      <c r="G305" s="903">
        <v>0</v>
      </c>
      <c r="H305" s="903">
        <v>0</v>
      </c>
      <c r="I305" s="903">
        <v>0</v>
      </c>
      <c r="J305" s="903">
        <v>0</v>
      </c>
      <c r="K305" s="903">
        <v>5</v>
      </c>
      <c r="L305" s="904">
        <v>1.9319938176197801E-2</v>
      </c>
      <c r="M305" s="905">
        <v>8.3102199826385204E-4</v>
      </c>
      <c r="N305" s="905">
        <v>9.3159153945501902E-4</v>
      </c>
      <c r="O305" s="905">
        <v>4.4462323473989498E-2</v>
      </c>
      <c r="P305" s="905">
        <v>1.10626495310283E-3</v>
      </c>
      <c r="Q305" s="905">
        <v>1.58264699032415E-3</v>
      </c>
      <c r="R305" s="905">
        <v>1.5191293853613101E-3</v>
      </c>
      <c r="S305" s="905">
        <v>1.7149753339967402E-2</v>
      </c>
      <c r="T305" s="905">
        <v>2.3766170523596801E-2</v>
      </c>
      <c r="U305" s="905">
        <v>7.9502868878490798E-2</v>
      </c>
      <c r="V305" s="905">
        <v>1.5350087866020199E-5</v>
      </c>
      <c r="W305" s="905">
        <v>2.06432216129237E-5</v>
      </c>
      <c r="X305" s="905">
        <v>2.0113908238233399E-3</v>
      </c>
      <c r="Y305" s="905">
        <v>1.0056954119116699E-3</v>
      </c>
      <c r="Z305" s="905">
        <v>5.8224471215938701E-4</v>
      </c>
      <c r="AA305" s="905">
        <v>2.4030827210941999E-4</v>
      </c>
      <c r="AB305" s="882"/>
    </row>
    <row r="306" spans="1:28">
      <c r="A306" s="899" t="s">
        <v>4095</v>
      </c>
      <c r="B306" s="900">
        <v>0</v>
      </c>
      <c r="C306" s="901">
        <v>19.023890000000002</v>
      </c>
      <c r="D306" s="901">
        <v>0</v>
      </c>
      <c r="E306" s="901">
        <v>1E-3</v>
      </c>
      <c r="F306" s="902">
        <v>0</v>
      </c>
      <c r="G306" s="903">
        <v>0</v>
      </c>
      <c r="H306" s="903">
        <v>0</v>
      </c>
      <c r="I306" s="903">
        <v>0</v>
      </c>
      <c r="J306" s="903">
        <v>0</v>
      </c>
      <c r="K306" s="903">
        <v>19</v>
      </c>
      <c r="L306" s="904">
        <v>4.9681353348436402E-2</v>
      </c>
      <c r="M306" s="905">
        <v>7.6432851305286798E-4</v>
      </c>
      <c r="N306" s="905">
        <v>3.8216425652643399E-4</v>
      </c>
      <c r="O306" s="905">
        <v>0.21662679172577301</v>
      </c>
      <c r="P306" s="905">
        <v>5.4106413160847702E-3</v>
      </c>
      <c r="Q306" s="905">
        <v>1.07207130909784E-2</v>
      </c>
      <c r="R306" s="905">
        <v>2.3935550803497701E-3</v>
      </c>
      <c r="S306" s="905">
        <v>1.1062649531028401E-2</v>
      </c>
      <c r="T306" s="905">
        <v>1.1464927695792999E-2</v>
      </c>
      <c r="U306" s="905">
        <v>9.2725116978255806E-2</v>
      </c>
      <c r="V306" s="905">
        <v>1.40797357667634E-5</v>
      </c>
      <c r="W306" s="905">
        <v>8.0455632952933496E-6</v>
      </c>
      <c r="X306" s="905">
        <v>3.8216425652643402E-3</v>
      </c>
      <c r="Y306" s="905">
        <v>2.0113908238233399E-3</v>
      </c>
      <c r="Z306" s="905">
        <v>1.8102517414410001E-3</v>
      </c>
      <c r="AA306" s="905">
        <v>3.5199339416908403E-4</v>
      </c>
      <c r="AB306" s="882"/>
    </row>
    <row r="307" spans="1:28">
      <c r="A307" s="899" t="s">
        <v>4096</v>
      </c>
      <c r="B307" s="900">
        <v>0</v>
      </c>
      <c r="C307" s="901">
        <v>3.3611599999999999</v>
      </c>
      <c r="D307" s="901">
        <v>0</v>
      </c>
      <c r="E307" s="901">
        <v>0</v>
      </c>
      <c r="F307" s="902">
        <v>0</v>
      </c>
      <c r="G307" s="903">
        <v>0</v>
      </c>
      <c r="H307" s="903">
        <v>0</v>
      </c>
      <c r="I307" s="903">
        <v>0</v>
      </c>
      <c r="J307" s="903">
        <v>0</v>
      </c>
      <c r="K307" s="903">
        <v>3</v>
      </c>
      <c r="L307" s="904">
        <v>8.0667358302809605E-3</v>
      </c>
      <c r="M307" s="905">
        <v>1.8102517414409999E-4</v>
      </c>
      <c r="N307" s="905">
        <v>2.92180982829074E-4</v>
      </c>
      <c r="O307" s="905">
        <v>1.9499904723592601E-2</v>
      </c>
      <c r="P307" s="905">
        <v>6.5740721136541697E-4</v>
      </c>
      <c r="Q307" s="905">
        <v>1.02898520039804E-3</v>
      </c>
      <c r="R307" s="905">
        <v>3.017086235735E-4</v>
      </c>
      <c r="S307" s="905">
        <v>8.4796002625394298E-3</v>
      </c>
      <c r="T307" s="905">
        <v>2.6994982109207902E-3</v>
      </c>
      <c r="U307" s="905">
        <v>3.3442019012936398E-2</v>
      </c>
      <c r="V307" s="905">
        <v>5.0814083970273804E-6</v>
      </c>
      <c r="W307" s="905">
        <v>7.3045245707268501E-6</v>
      </c>
      <c r="X307" s="905">
        <v>3.8110562977705301E-4</v>
      </c>
      <c r="Y307" s="905">
        <v>1.9055281488852699E-4</v>
      </c>
      <c r="Z307" s="905">
        <v>0</v>
      </c>
      <c r="AA307" s="905">
        <v>4.4462323473989499E-5</v>
      </c>
      <c r="AB307" s="882"/>
    </row>
    <row r="308" spans="1:28">
      <c r="A308" s="899" t="s">
        <v>4097</v>
      </c>
      <c r="B308" s="900">
        <v>0</v>
      </c>
      <c r="C308" s="901">
        <v>589.64626999999996</v>
      </c>
      <c r="D308" s="901">
        <v>-3</v>
      </c>
      <c r="E308" s="901">
        <v>8.2366999999999996E-2</v>
      </c>
      <c r="F308" s="902">
        <v>0</v>
      </c>
      <c r="G308" s="903">
        <v>0</v>
      </c>
      <c r="H308" s="903">
        <v>0</v>
      </c>
      <c r="I308" s="903">
        <v>0</v>
      </c>
      <c r="J308" s="903">
        <v>0</v>
      </c>
      <c r="K308" s="903">
        <v>593</v>
      </c>
      <c r="L308" s="904">
        <v>1.02677351739324</v>
      </c>
      <c r="M308" s="905">
        <v>2.59643877961508E-2</v>
      </c>
      <c r="N308" s="905">
        <v>1.29821938980754E-2</v>
      </c>
      <c r="O308" s="905">
        <v>0.40126781139505802</v>
      </c>
      <c r="P308" s="905">
        <v>0.178210116237217</v>
      </c>
      <c r="Q308" s="905">
        <v>4.7798077533823098E-2</v>
      </c>
      <c r="R308" s="905">
        <v>5.90099722639792E-2</v>
      </c>
      <c r="S308" s="905">
        <v>0.74942664775253498</v>
      </c>
      <c r="T308" s="905">
        <v>0.61960470877178098</v>
      </c>
      <c r="U308" s="905">
        <v>4.5083618809680104</v>
      </c>
      <c r="V308" s="905">
        <v>6.4910969490377095E-4</v>
      </c>
      <c r="W308" s="905">
        <v>2.9504986131989602E-4</v>
      </c>
      <c r="X308" s="905">
        <v>0.11211894730156</v>
      </c>
      <c r="Y308" s="905">
        <v>5.90099722639792E-2</v>
      </c>
      <c r="Z308" s="905">
        <v>2.95049861319896E-2</v>
      </c>
      <c r="AA308" s="905">
        <v>9.73664542355656E-3</v>
      </c>
      <c r="AB308" s="882"/>
    </row>
    <row r="309" spans="1:28">
      <c r="A309" s="899" t="s">
        <v>4098</v>
      </c>
      <c r="B309" s="900">
        <v>0</v>
      </c>
      <c r="C309" s="901">
        <v>0.1143</v>
      </c>
      <c r="D309" s="901">
        <v>0</v>
      </c>
      <c r="E309" s="901">
        <v>0</v>
      </c>
      <c r="F309" s="902">
        <v>0</v>
      </c>
      <c r="G309" s="903">
        <v>0</v>
      </c>
      <c r="H309" s="903">
        <v>0</v>
      </c>
      <c r="I309" s="903">
        <v>0</v>
      </c>
      <c r="J309" s="903">
        <v>0</v>
      </c>
      <c r="K309" s="903">
        <v>0</v>
      </c>
      <c r="L309" s="904">
        <v>0</v>
      </c>
      <c r="M309" s="905">
        <v>0</v>
      </c>
      <c r="N309" s="905">
        <v>0</v>
      </c>
      <c r="O309" s="905">
        <v>0</v>
      </c>
      <c r="P309" s="905">
        <v>0</v>
      </c>
      <c r="Q309" s="905">
        <v>0</v>
      </c>
      <c r="R309" s="905">
        <v>0</v>
      </c>
      <c r="S309" s="905">
        <v>0</v>
      </c>
      <c r="T309" s="905">
        <v>0</v>
      </c>
      <c r="U309" s="905">
        <v>0</v>
      </c>
      <c r="V309" s="905">
        <v>0</v>
      </c>
      <c r="W309" s="905">
        <v>0</v>
      </c>
      <c r="X309" s="905">
        <v>0</v>
      </c>
      <c r="Y309" s="905">
        <v>0</v>
      </c>
      <c r="Z309" s="905">
        <v>0</v>
      </c>
      <c r="AA309" s="905">
        <v>0</v>
      </c>
      <c r="AB309" s="882"/>
    </row>
    <row r="310" spans="1:28">
      <c r="A310" s="899" t="s">
        <v>4099</v>
      </c>
      <c r="B310" s="900">
        <v>0</v>
      </c>
      <c r="C310" s="901">
        <v>5304.2433799999999</v>
      </c>
      <c r="D310" s="901">
        <v>-18</v>
      </c>
      <c r="E310" s="901">
        <v>115.76125999999999</v>
      </c>
      <c r="F310" s="902">
        <v>0</v>
      </c>
      <c r="G310" s="903">
        <v>0</v>
      </c>
      <c r="H310" s="903">
        <v>0</v>
      </c>
      <c r="I310" s="903">
        <v>0</v>
      </c>
      <c r="J310" s="903">
        <v>0</v>
      </c>
      <c r="K310" s="903">
        <v>5207</v>
      </c>
      <c r="L310" s="904">
        <v>17.1431580953187</v>
      </c>
      <c r="M310" s="905">
        <v>0.64493552963096301</v>
      </c>
      <c r="N310" s="905">
        <v>0.46854290614215199</v>
      </c>
      <c r="O310" s="905">
        <v>35.719506256484102</v>
      </c>
      <c r="P310" s="905">
        <v>1.8190489297283601</v>
      </c>
      <c r="Q310" s="905">
        <v>1.5489477250111201</v>
      </c>
      <c r="R310" s="905">
        <v>2.3537390696788099</v>
      </c>
      <c r="S310" s="905">
        <v>11.4103978319324</v>
      </c>
      <c r="T310" s="905">
        <v>13.615305625542501</v>
      </c>
      <c r="U310" s="905">
        <v>64.548675657936499</v>
      </c>
      <c r="V310" s="905">
        <v>1.59855815036734E-2</v>
      </c>
      <c r="W310" s="905">
        <v>1.2126992864855701E-2</v>
      </c>
      <c r="X310" s="905">
        <v>9.2606127331625405</v>
      </c>
      <c r="Y310" s="905">
        <v>4.6303063665812703</v>
      </c>
      <c r="Z310" s="905">
        <v>0.93708581228430499</v>
      </c>
      <c r="AA310" s="905">
        <v>0.20671010565094999</v>
      </c>
      <c r="AB310" s="882"/>
    </row>
    <row r="311" spans="1:28">
      <c r="A311" s="894"/>
      <c r="B311" s="895"/>
      <c r="C311" s="896"/>
      <c r="D311" s="896"/>
      <c r="E311" s="896"/>
      <c r="F311" s="895"/>
      <c r="G311" s="896"/>
      <c r="H311" s="896"/>
      <c r="I311" s="896"/>
      <c r="J311" s="896"/>
      <c r="K311" s="896"/>
      <c r="L311" s="897"/>
      <c r="M311" s="898"/>
      <c r="N311" s="898"/>
      <c r="O311" s="898"/>
      <c r="P311" s="898"/>
      <c r="Q311" s="898"/>
      <c r="R311" s="898"/>
      <c r="S311" s="898"/>
      <c r="T311" s="898"/>
      <c r="U311" s="898"/>
      <c r="V311" s="898"/>
      <c r="W311" s="898"/>
      <c r="X311" s="898"/>
      <c r="Y311" s="898"/>
      <c r="Z311" s="898"/>
      <c r="AA311" s="898"/>
      <c r="AB311" s="882"/>
    </row>
    <row r="312" spans="1:28">
      <c r="A312" s="887" t="s">
        <v>4100</v>
      </c>
      <c r="B312" s="888">
        <v>209086</v>
      </c>
      <c r="C312" s="889">
        <v>201131</v>
      </c>
      <c r="D312" s="889">
        <v>63078</v>
      </c>
      <c r="E312" s="889">
        <v>901</v>
      </c>
      <c r="F312" s="890">
        <v>0</v>
      </c>
      <c r="G312" s="891">
        <v>0</v>
      </c>
      <c r="H312" s="891">
        <v>0</v>
      </c>
      <c r="I312" s="891">
        <v>0</v>
      </c>
      <c r="J312" s="891">
        <v>537</v>
      </c>
      <c r="K312" s="891">
        <v>345702</v>
      </c>
      <c r="L312" s="892">
        <v>182.84142829921001</v>
      </c>
      <c r="M312" s="893">
        <v>1.3388018462450499</v>
      </c>
      <c r="N312" s="893">
        <v>0.143395227710614</v>
      </c>
      <c r="O312" s="893">
        <v>18.484067667421801</v>
      </c>
      <c r="P312" s="893">
        <v>13.2548231034702</v>
      </c>
      <c r="Q312" s="893">
        <v>0</v>
      </c>
      <c r="R312" s="893">
        <v>0.13134911392941101</v>
      </c>
      <c r="S312" s="893">
        <v>27.597160763058199</v>
      </c>
      <c r="T312" s="893">
        <v>74.239916580212196</v>
      </c>
      <c r="U312" s="893">
        <v>154.260676250768</v>
      </c>
      <c r="V312" s="893">
        <v>9.6631449683470594E-2</v>
      </c>
      <c r="W312" s="893">
        <v>3.5222629205394801E-3</v>
      </c>
      <c r="X312" s="893">
        <v>1.7598505219029901</v>
      </c>
      <c r="Y312" s="893">
        <v>1.7598505219029901</v>
      </c>
      <c r="Z312" s="893">
        <v>0.35222629205394801</v>
      </c>
      <c r="AA312" s="893">
        <v>4.4234295272172902E-2</v>
      </c>
      <c r="AB312" s="882"/>
    </row>
    <row r="313" spans="1:28">
      <c r="A313" s="899" t="s">
        <v>4101</v>
      </c>
      <c r="B313" s="900">
        <v>0</v>
      </c>
      <c r="C313" s="901">
        <v>537.15459999999996</v>
      </c>
      <c r="D313" s="901">
        <v>0</v>
      </c>
      <c r="E313" s="901">
        <v>0</v>
      </c>
      <c r="F313" s="902">
        <v>0</v>
      </c>
      <c r="G313" s="903">
        <v>0</v>
      </c>
      <c r="H313" s="903">
        <v>0</v>
      </c>
      <c r="I313" s="903">
        <v>0</v>
      </c>
      <c r="J313" s="903">
        <v>537.15459999999996</v>
      </c>
      <c r="K313" s="903">
        <v>0</v>
      </c>
      <c r="L313" s="904">
        <v>0</v>
      </c>
      <c r="M313" s="905">
        <v>0</v>
      </c>
      <c r="N313" s="905">
        <v>0</v>
      </c>
      <c r="O313" s="905">
        <v>0</v>
      </c>
      <c r="P313" s="905">
        <v>0</v>
      </c>
      <c r="Q313" s="905">
        <v>0</v>
      </c>
      <c r="R313" s="905">
        <v>0</v>
      </c>
      <c r="S313" s="905">
        <v>0</v>
      </c>
      <c r="T313" s="905">
        <v>0</v>
      </c>
      <c r="U313" s="905">
        <v>0</v>
      </c>
      <c r="V313" s="905">
        <v>0</v>
      </c>
      <c r="W313" s="905">
        <v>0</v>
      </c>
      <c r="X313" s="905">
        <v>0</v>
      </c>
      <c r="Y313" s="905">
        <v>0</v>
      </c>
      <c r="Z313" s="905">
        <v>0</v>
      </c>
      <c r="AA313" s="905">
        <v>0</v>
      </c>
      <c r="AB313" s="882"/>
    </row>
    <row r="314" spans="1:28">
      <c r="A314" s="899" t="s">
        <v>4102</v>
      </c>
      <c r="B314" s="900">
        <v>4085.84</v>
      </c>
      <c r="C314" s="901">
        <v>2507.1812300000001</v>
      </c>
      <c r="D314" s="901">
        <v>152</v>
      </c>
      <c r="E314" s="901">
        <v>284.07999100000001</v>
      </c>
      <c r="F314" s="902">
        <v>0</v>
      </c>
      <c r="G314" s="903">
        <v>0</v>
      </c>
      <c r="H314" s="903">
        <v>0</v>
      </c>
      <c r="I314" s="903">
        <v>0</v>
      </c>
      <c r="J314" s="903">
        <v>0</v>
      </c>
      <c r="K314" s="903">
        <v>6157</v>
      </c>
      <c r="L314" s="904">
        <v>18.445840655501701</v>
      </c>
      <c r="M314" s="905">
        <v>1.9553894687811001E-2</v>
      </c>
      <c r="N314" s="905">
        <v>0.143395227710614</v>
      </c>
      <c r="O314" s="905">
        <v>0.19553894687810999</v>
      </c>
      <c r="P314" s="905">
        <v>0.98421269928648503</v>
      </c>
      <c r="Q314" s="905">
        <v>0</v>
      </c>
      <c r="R314" s="905">
        <v>6.5179648959369898E-3</v>
      </c>
      <c r="S314" s="905">
        <v>6.5179648959369896E-2</v>
      </c>
      <c r="T314" s="905">
        <v>0.58661684063432895</v>
      </c>
      <c r="U314" s="905">
        <v>0.71697613855306896</v>
      </c>
      <c r="V314" s="905">
        <v>6.5179648959369898E-4</v>
      </c>
      <c r="W314" s="905">
        <v>0</v>
      </c>
      <c r="X314" s="905">
        <v>1.7598505219029901</v>
      </c>
      <c r="Y314" s="905">
        <v>1.7598505219029901</v>
      </c>
      <c r="Z314" s="905">
        <v>0</v>
      </c>
      <c r="AA314" s="905">
        <v>3.2589824479685001E-3</v>
      </c>
      <c r="AB314" s="882"/>
    </row>
    <row r="315" spans="1:28">
      <c r="A315" s="899" t="s">
        <v>4103</v>
      </c>
      <c r="B315" s="900">
        <v>0</v>
      </c>
      <c r="C315" s="901">
        <v>6468.5135799999998</v>
      </c>
      <c r="D315" s="901">
        <v>393</v>
      </c>
      <c r="E315" s="901">
        <v>150.11922999999999</v>
      </c>
      <c r="F315" s="902">
        <v>0</v>
      </c>
      <c r="G315" s="903">
        <v>0</v>
      </c>
      <c r="H315" s="903">
        <v>0</v>
      </c>
      <c r="I315" s="903">
        <v>0</v>
      </c>
      <c r="J315" s="903">
        <v>0</v>
      </c>
      <c r="K315" s="903">
        <v>5926</v>
      </c>
      <c r="L315" s="904">
        <v>5.0187376934640398</v>
      </c>
      <c r="M315" s="905">
        <v>1.25468442336601E-2</v>
      </c>
      <c r="N315" s="905">
        <v>0</v>
      </c>
      <c r="O315" s="905">
        <v>0.62734221168300497</v>
      </c>
      <c r="P315" s="905">
        <v>0.150562130803921</v>
      </c>
      <c r="Q315" s="905">
        <v>0</v>
      </c>
      <c r="R315" s="905">
        <v>1.8820266350490101E-2</v>
      </c>
      <c r="S315" s="905">
        <v>0.69007643285130504</v>
      </c>
      <c r="T315" s="905">
        <v>1.2546844233660099</v>
      </c>
      <c r="U315" s="905">
        <v>4.8932692511274398</v>
      </c>
      <c r="V315" s="905">
        <v>6.2734221168300503E-4</v>
      </c>
      <c r="W315" s="905">
        <v>0</v>
      </c>
      <c r="X315" s="905">
        <v>0</v>
      </c>
      <c r="Y315" s="905">
        <v>0</v>
      </c>
      <c r="Z315" s="905">
        <v>0</v>
      </c>
      <c r="AA315" s="905">
        <v>5.6460799051470398E-3</v>
      </c>
      <c r="AB315" s="882"/>
    </row>
    <row r="316" spans="1:28">
      <c r="A316" s="899" t="s">
        <v>4104</v>
      </c>
      <c r="B316" s="900">
        <v>0</v>
      </c>
      <c r="C316" s="901">
        <v>107.42175</v>
      </c>
      <c r="D316" s="901">
        <v>-1</v>
      </c>
      <c r="E316" s="901">
        <v>0</v>
      </c>
      <c r="F316" s="902">
        <v>0</v>
      </c>
      <c r="G316" s="903">
        <v>0</v>
      </c>
      <c r="H316" s="903">
        <v>0</v>
      </c>
      <c r="I316" s="903">
        <v>0</v>
      </c>
      <c r="J316" s="903">
        <v>0</v>
      </c>
      <c r="K316" s="903">
        <v>108</v>
      </c>
      <c r="L316" s="904">
        <v>0.15434778005970701</v>
      </c>
      <c r="M316" s="905">
        <v>1.14331688933116E-4</v>
      </c>
      <c r="N316" s="905">
        <v>0</v>
      </c>
      <c r="O316" s="905">
        <v>8.0032182253181195E-3</v>
      </c>
      <c r="P316" s="905">
        <v>1.1890495649044101E-2</v>
      </c>
      <c r="Q316" s="905">
        <v>0</v>
      </c>
      <c r="R316" s="905">
        <v>3.4299506679934803E-4</v>
      </c>
      <c r="S316" s="905">
        <v>5.7165844466558003E-3</v>
      </c>
      <c r="T316" s="905">
        <v>8.0032182253181195E-3</v>
      </c>
      <c r="U316" s="905">
        <v>3.6586140458597101E-2</v>
      </c>
      <c r="V316" s="905">
        <v>0</v>
      </c>
      <c r="W316" s="905">
        <v>0</v>
      </c>
      <c r="X316" s="905">
        <v>0</v>
      </c>
      <c r="Y316" s="905">
        <v>0</v>
      </c>
      <c r="Z316" s="905">
        <v>0</v>
      </c>
      <c r="AA316" s="905">
        <v>2.2866337786623201E-5</v>
      </c>
      <c r="AB316" s="882"/>
    </row>
    <row r="317" spans="1:28">
      <c r="A317" s="899" t="s">
        <v>4105</v>
      </c>
      <c r="B317" s="900">
        <v>0</v>
      </c>
      <c r="C317" s="901">
        <v>39999.198839999997</v>
      </c>
      <c r="D317" s="901">
        <v>6534</v>
      </c>
      <c r="E317" s="901">
        <v>193.417</v>
      </c>
      <c r="F317" s="902">
        <v>0</v>
      </c>
      <c r="G317" s="903">
        <v>0</v>
      </c>
      <c r="H317" s="903">
        <v>0</v>
      </c>
      <c r="I317" s="903">
        <v>0</v>
      </c>
      <c r="J317" s="903">
        <v>0</v>
      </c>
      <c r="K317" s="903">
        <v>33272</v>
      </c>
      <c r="L317" s="904">
        <v>19.3724460629671</v>
      </c>
      <c r="M317" s="905">
        <v>3.5222629205394797E-2</v>
      </c>
      <c r="N317" s="905">
        <v>0</v>
      </c>
      <c r="O317" s="905">
        <v>1.7611314602697401</v>
      </c>
      <c r="P317" s="905">
        <v>1.9372446062967099</v>
      </c>
      <c r="Q317" s="905">
        <v>0</v>
      </c>
      <c r="R317" s="905">
        <v>0.10566788761618399</v>
      </c>
      <c r="S317" s="905">
        <v>1.40890516821579</v>
      </c>
      <c r="T317" s="905">
        <v>2.4655840443776298</v>
      </c>
      <c r="U317" s="905">
        <v>24.655840443776299</v>
      </c>
      <c r="V317" s="905">
        <v>0</v>
      </c>
      <c r="W317" s="905">
        <v>3.5222629205394801E-3</v>
      </c>
      <c r="X317" s="905">
        <v>0</v>
      </c>
      <c r="Y317" s="905">
        <v>0</v>
      </c>
      <c r="Z317" s="905">
        <v>0.35222629205394801</v>
      </c>
      <c r="AA317" s="905">
        <v>3.5222629205394801E-3</v>
      </c>
      <c r="AB317" s="882"/>
    </row>
    <row r="318" spans="1:28">
      <c r="A318" s="899" t="s">
        <v>4106</v>
      </c>
      <c r="B318" s="900">
        <v>205000</v>
      </c>
      <c r="C318" s="901">
        <v>151511.71572000001</v>
      </c>
      <c r="D318" s="901">
        <v>56000</v>
      </c>
      <c r="E318" s="901">
        <v>273.16090000000003</v>
      </c>
      <c r="F318" s="902">
        <v>0</v>
      </c>
      <c r="G318" s="903">
        <v>0</v>
      </c>
      <c r="H318" s="903">
        <v>0</v>
      </c>
      <c r="I318" s="903">
        <v>0</v>
      </c>
      <c r="J318" s="903">
        <v>0</v>
      </c>
      <c r="K318" s="903">
        <v>300239</v>
      </c>
      <c r="L318" s="904">
        <v>139.85005610721799</v>
      </c>
      <c r="M318" s="905">
        <v>1.27136414642925</v>
      </c>
      <c r="N318" s="905">
        <v>0</v>
      </c>
      <c r="O318" s="905">
        <v>15.8920518303657</v>
      </c>
      <c r="P318" s="905">
        <v>10.170913171434</v>
      </c>
      <c r="Q318" s="905">
        <v>0</v>
      </c>
      <c r="R318" s="905">
        <v>0</v>
      </c>
      <c r="S318" s="905">
        <v>25.427282928585001</v>
      </c>
      <c r="T318" s="905">
        <v>69.925028053608898</v>
      </c>
      <c r="U318" s="905">
        <v>123.95800427685199</v>
      </c>
      <c r="V318" s="905">
        <v>9.5352310982193905E-2</v>
      </c>
      <c r="W318" s="905">
        <v>0</v>
      </c>
      <c r="X318" s="905">
        <v>0</v>
      </c>
      <c r="Y318" s="905">
        <v>0</v>
      </c>
      <c r="Z318" s="905">
        <v>0</v>
      </c>
      <c r="AA318" s="905">
        <v>3.1784103660731297E-2</v>
      </c>
      <c r="AB318" s="882"/>
    </row>
    <row r="319" spans="1:28">
      <c r="A319" s="899" t="s">
        <v>4107</v>
      </c>
      <c r="B319" s="900">
        <v>0</v>
      </c>
      <c r="C319" s="901">
        <v>0</v>
      </c>
      <c r="D319" s="901">
        <v>0</v>
      </c>
      <c r="E319" s="901">
        <v>0</v>
      </c>
      <c r="F319" s="902">
        <v>0</v>
      </c>
      <c r="G319" s="903">
        <v>0</v>
      </c>
      <c r="H319" s="903">
        <v>0</v>
      </c>
      <c r="I319" s="903">
        <v>0</v>
      </c>
      <c r="J319" s="903">
        <v>0</v>
      </c>
      <c r="K319" s="903">
        <v>0</v>
      </c>
      <c r="L319" s="904">
        <v>0</v>
      </c>
      <c r="M319" s="905">
        <v>0</v>
      </c>
      <c r="N319" s="905">
        <v>0</v>
      </c>
      <c r="O319" s="905">
        <v>0</v>
      </c>
      <c r="P319" s="905">
        <v>0</v>
      </c>
      <c r="Q319" s="905">
        <v>0</v>
      </c>
      <c r="R319" s="905">
        <v>0</v>
      </c>
      <c r="S319" s="905">
        <v>0</v>
      </c>
      <c r="T319" s="905">
        <v>0</v>
      </c>
      <c r="U319" s="905">
        <v>0</v>
      </c>
      <c r="V319" s="905">
        <v>0</v>
      </c>
      <c r="W319" s="905">
        <v>0</v>
      </c>
      <c r="X319" s="905">
        <v>0</v>
      </c>
      <c r="Y319" s="905">
        <v>0</v>
      </c>
      <c r="Z319" s="905">
        <v>0</v>
      </c>
      <c r="AA319" s="905">
        <v>0</v>
      </c>
      <c r="AB319" s="882"/>
    </row>
    <row r="320" spans="1:28">
      <c r="A320" s="894"/>
      <c r="B320" s="895"/>
      <c r="C320" s="896"/>
      <c r="D320" s="896"/>
      <c r="E320" s="896"/>
      <c r="F320" s="895"/>
      <c r="G320" s="896"/>
      <c r="H320" s="896"/>
      <c r="I320" s="896"/>
      <c r="J320" s="896"/>
      <c r="K320" s="896"/>
      <c r="L320" s="897"/>
      <c r="M320" s="898"/>
      <c r="N320" s="898"/>
      <c r="O320" s="898"/>
      <c r="P320" s="898"/>
      <c r="Q320" s="898"/>
      <c r="R320" s="898"/>
      <c r="S320" s="898"/>
      <c r="T320" s="898"/>
      <c r="U320" s="898"/>
      <c r="V320" s="898"/>
      <c r="W320" s="898"/>
      <c r="X320" s="898"/>
      <c r="Y320" s="898"/>
      <c r="Z320" s="898"/>
      <c r="AA320" s="898"/>
      <c r="AB320" s="882"/>
    </row>
    <row r="321" spans="1:28">
      <c r="A321" s="887" t="s">
        <v>4108</v>
      </c>
      <c r="B321" s="888">
        <v>0</v>
      </c>
      <c r="C321" s="889">
        <v>50651</v>
      </c>
      <c r="D321" s="889">
        <v>5354</v>
      </c>
      <c r="E321" s="889">
        <v>1540</v>
      </c>
      <c r="F321" s="890">
        <v>0</v>
      </c>
      <c r="G321" s="891">
        <v>0</v>
      </c>
      <c r="H321" s="891">
        <v>0</v>
      </c>
      <c r="I321" s="891">
        <v>0</v>
      </c>
      <c r="J321" s="891">
        <v>0</v>
      </c>
      <c r="K321" s="891">
        <v>43757</v>
      </c>
      <c r="L321" s="892">
        <v>52.695951811310401</v>
      </c>
      <c r="M321" s="893">
        <v>3.1256949884609702</v>
      </c>
      <c r="N321" s="893">
        <v>0.61120027100844798</v>
      </c>
      <c r="O321" s="893">
        <v>152.78227223645499</v>
      </c>
      <c r="P321" s="893">
        <v>8.3339406322119007</v>
      </c>
      <c r="Q321" s="893">
        <v>0.701906586775635</v>
      </c>
      <c r="R321" s="893">
        <v>1.0846742605492199</v>
      </c>
      <c r="S321" s="893">
        <v>16.354248269145302</v>
      </c>
      <c r="T321" s="893">
        <v>161.36795748554999</v>
      </c>
      <c r="U321" s="893">
        <v>145.52453896805099</v>
      </c>
      <c r="V321" s="893">
        <v>0.20797283563761099</v>
      </c>
      <c r="W321" s="893">
        <v>0.25164330630306397</v>
      </c>
      <c r="X321" s="893">
        <v>12.3955241261036</v>
      </c>
      <c r="Y321" s="893">
        <v>7.7456119921238198</v>
      </c>
      <c r="Z321" s="893">
        <v>0.85216277444898503</v>
      </c>
      <c r="AA321" s="893">
        <v>0.36076358747432802</v>
      </c>
      <c r="AB321" s="882"/>
    </row>
    <row r="322" spans="1:28">
      <c r="A322" s="899" t="s">
        <v>4109</v>
      </c>
      <c r="B322" s="900">
        <v>0</v>
      </c>
      <c r="C322" s="901">
        <v>1775.7946999999999</v>
      </c>
      <c r="D322" s="901">
        <v>939</v>
      </c>
      <c r="E322" s="901">
        <v>1.647</v>
      </c>
      <c r="F322" s="902">
        <v>0</v>
      </c>
      <c r="G322" s="903">
        <v>0</v>
      </c>
      <c r="H322" s="903">
        <v>0</v>
      </c>
      <c r="I322" s="903">
        <v>0</v>
      </c>
      <c r="J322" s="903">
        <v>0</v>
      </c>
      <c r="K322" s="903">
        <v>835</v>
      </c>
      <c r="L322" s="904">
        <v>2.71373674069996</v>
      </c>
      <c r="M322" s="905">
        <v>8.1323706887425601E-2</v>
      </c>
      <c r="N322" s="905">
        <v>0.11137812030234399</v>
      </c>
      <c r="O322" s="905">
        <v>4.1987783447312204</v>
      </c>
      <c r="P322" s="905">
        <v>0.33678622091422999</v>
      </c>
      <c r="Q322" s="905">
        <v>2.03309267218564E-2</v>
      </c>
      <c r="R322" s="905">
        <v>0.17590671381084499</v>
      </c>
      <c r="S322" s="905">
        <v>0.45081620122377303</v>
      </c>
      <c r="T322" s="905">
        <v>2.3336368063348201</v>
      </c>
      <c r="U322" s="905">
        <v>3.7568016768647698</v>
      </c>
      <c r="V322" s="905">
        <v>8.0439753551692795E-3</v>
      </c>
      <c r="W322" s="905">
        <v>6.2760686837035002E-3</v>
      </c>
      <c r="X322" s="905">
        <v>1.9446973386123501</v>
      </c>
      <c r="Y322" s="905">
        <v>1.8386229383244099</v>
      </c>
      <c r="Z322" s="905">
        <v>0.39777900107979902</v>
      </c>
      <c r="AA322" s="905">
        <v>4.2694946115898497E-2</v>
      </c>
      <c r="AB322" s="882"/>
    </row>
    <row r="323" spans="1:28">
      <c r="A323" s="899" t="s">
        <v>4110</v>
      </c>
      <c r="B323" s="900">
        <v>0</v>
      </c>
      <c r="C323" s="901">
        <v>48875.510614999999</v>
      </c>
      <c r="D323" s="901">
        <v>4415</v>
      </c>
      <c r="E323" s="901">
        <v>1538.52998</v>
      </c>
      <c r="F323" s="902">
        <v>0</v>
      </c>
      <c r="G323" s="903">
        <v>0</v>
      </c>
      <c r="H323" s="903">
        <v>0</v>
      </c>
      <c r="I323" s="903">
        <v>0</v>
      </c>
      <c r="J323" s="903">
        <v>0</v>
      </c>
      <c r="K323" s="903">
        <v>42922</v>
      </c>
      <c r="L323" s="904">
        <v>49.982215070610401</v>
      </c>
      <c r="M323" s="905">
        <v>3.04437128157354</v>
      </c>
      <c r="N323" s="905">
        <v>0.49982215070610397</v>
      </c>
      <c r="O323" s="905">
        <v>148.583493891724</v>
      </c>
      <c r="P323" s="905">
        <v>7.99715441129766</v>
      </c>
      <c r="Q323" s="905">
        <v>0.68157566005377801</v>
      </c>
      <c r="R323" s="905">
        <v>0.90876754673837101</v>
      </c>
      <c r="S323" s="905">
        <v>15.9034320679215</v>
      </c>
      <c r="T323" s="905">
        <v>159.034320679215</v>
      </c>
      <c r="U323" s="905">
        <v>141.76773729118599</v>
      </c>
      <c r="V323" s="905">
        <v>0.199928860282442</v>
      </c>
      <c r="W323" s="905">
        <v>0.24536723761936</v>
      </c>
      <c r="X323" s="905">
        <v>10.4508267874913</v>
      </c>
      <c r="Y323" s="905">
        <v>5.9069890537994096</v>
      </c>
      <c r="Z323" s="905">
        <v>0.45438377336918601</v>
      </c>
      <c r="AA323" s="905">
        <v>0.31806864135842999</v>
      </c>
      <c r="AB323" s="882"/>
    </row>
    <row r="324" spans="1:28">
      <c r="A324" s="894"/>
      <c r="B324" s="895"/>
      <c r="C324" s="896"/>
      <c r="D324" s="896"/>
      <c r="E324" s="896"/>
      <c r="F324" s="895"/>
      <c r="G324" s="896"/>
      <c r="H324" s="896"/>
      <c r="I324" s="896"/>
      <c r="J324" s="896"/>
      <c r="K324" s="896"/>
      <c r="L324" s="897"/>
      <c r="M324" s="898"/>
      <c r="N324" s="898"/>
      <c r="O324" s="898"/>
      <c r="P324" s="898"/>
      <c r="Q324" s="898"/>
      <c r="R324" s="898"/>
      <c r="S324" s="898"/>
      <c r="T324" s="898"/>
      <c r="U324" s="898"/>
      <c r="V324" s="898"/>
      <c r="W324" s="898"/>
      <c r="X324" s="898"/>
      <c r="Y324" s="898"/>
      <c r="Z324" s="898"/>
      <c r="AA324" s="898"/>
      <c r="AB324" s="882"/>
    </row>
    <row r="325" spans="1:28">
      <c r="A325" s="887" t="s">
        <v>4111</v>
      </c>
      <c r="B325" s="888">
        <v>146447</v>
      </c>
      <c r="C325" s="889">
        <v>9511</v>
      </c>
      <c r="D325" s="889">
        <v>49659</v>
      </c>
      <c r="E325" s="889">
        <v>4601</v>
      </c>
      <c r="F325" s="890">
        <v>0</v>
      </c>
      <c r="G325" s="891">
        <v>0</v>
      </c>
      <c r="H325" s="891">
        <v>0</v>
      </c>
      <c r="I325" s="891">
        <v>0</v>
      </c>
      <c r="J325" s="891">
        <v>0</v>
      </c>
      <c r="K325" s="891">
        <v>101972</v>
      </c>
      <c r="L325" s="892">
        <v>158.442347716542</v>
      </c>
      <c r="M325" s="893">
        <v>18.165215578751202</v>
      </c>
      <c r="N325" s="893">
        <v>9.4780916982490293</v>
      </c>
      <c r="O325" s="893">
        <v>7.2693766805699598</v>
      </c>
      <c r="P325" s="893">
        <v>0.142772850458385</v>
      </c>
      <c r="Q325" s="893">
        <v>2.27632275412335E-3</v>
      </c>
      <c r="R325" s="893">
        <v>2.0817303571806698</v>
      </c>
      <c r="S325" s="893">
        <v>18.937399483390099</v>
      </c>
      <c r="T325" s="893">
        <v>165.543164976393</v>
      </c>
      <c r="U325" s="893">
        <v>265.27672016260499</v>
      </c>
      <c r="V325" s="893">
        <v>0.23317177912811499</v>
      </c>
      <c r="W325" s="893">
        <v>0.120238943702229</v>
      </c>
      <c r="X325" s="893">
        <v>7.8063896593339104</v>
      </c>
      <c r="Y325" s="893">
        <v>7.7668444453854502</v>
      </c>
      <c r="Z325" s="893">
        <v>0.323903897863691</v>
      </c>
      <c r="AA325" s="893">
        <v>2.7950062363701802</v>
      </c>
      <c r="AB325" s="882"/>
    </row>
    <row r="326" spans="1:28">
      <c r="A326" s="899" t="s">
        <v>4112</v>
      </c>
      <c r="B326" s="900">
        <v>0</v>
      </c>
      <c r="C326" s="901">
        <v>0.03</v>
      </c>
      <c r="D326" s="901">
        <v>0</v>
      </c>
      <c r="E326" s="901">
        <v>0</v>
      </c>
      <c r="F326" s="902">
        <v>0</v>
      </c>
      <c r="G326" s="903">
        <v>0</v>
      </c>
      <c r="H326" s="903">
        <v>0</v>
      </c>
      <c r="I326" s="903">
        <v>0</v>
      </c>
      <c r="J326" s="903">
        <v>0</v>
      </c>
      <c r="K326" s="903">
        <v>0</v>
      </c>
      <c r="L326" s="904">
        <v>0</v>
      </c>
      <c r="M326" s="905">
        <v>0</v>
      </c>
      <c r="N326" s="905">
        <v>0</v>
      </c>
      <c r="O326" s="905">
        <v>0</v>
      </c>
      <c r="P326" s="905">
        <v>0</v>
      </c>
      <c r="Q326" s="905">
        <v>0</v>
      </c>
      <c r="R326" s="905">
        <v>0</v>
      </c>
      <c r="S326" s="905">
        <v>0</v>
      </c>
      <c r="T326" s="905">
        <v>0</v>
      </c>
      <c r="U326" s="905">
        <v>0</v>
      </c>
      <c r="V326" s="905">
        <v>0</v>
      </c>
      <c r="W326" s="905">
        <v>0</v>
      </c>
      <c r="X326" s="905">
        <v>0</v>
      </c>
      <c r="Y326" s="905">
        <v>0</v>
      </c>
      <c r="Z326" s="905">
        <v>0</v>
      </c>
      <c r="AA326" s="905">
        <v>0</v>
      </c>
      <c r="AB326" s="882"/>
    </row>
    <row r="327" spans="1:28">
      <c r="A327" s="899" t="s">
        <v>4113</v>
      </c>
      <c r="B327" s="900">
        <v>65406</v>
      </c>
      <c r="C327" s="901">
        <v>30.943999999999999</v>
      </c>
      <c r="D327" s="901">
        <v>0</v>
      </c>
      <c r="E327" s="901">
        <v>1383.4606349999999</v>
      </c>
      <c r="F327" s="902">
        <v>0</v>
      </c>
      <c r="G327" s="903">
        <v>0</v>
      </c>
      <c r="H327" s="903">
        <v>48860.895238095203</v>
      </c>
      <c r="I327" s="903">
        <v>0</v>
      </c>
      <c r="J327" s="903">
        <v>0</v>
      </c>
      <c r="K327" s="903">
        <v>15200</v>
      </c>
      <c r="L327" s="904">
        <v>33.121974974063598</v>
      </c>
      <c r="M327" s="905">
        <v>2.4574368529143999</v>
      </c>
      <c r="N327" s="905">
        <v>2.5909932036162702</v>
      </c>
      <c r="O327" s="905">
        <v>1.06845080561496</v>
      </c>
      <c r="P327" s="905">
        <v>0</v>
      </c>
      <c r="Q327" s="905">
        <v>0</v>
      </c>
      <c r="R327" s="905">
        <v>0.227045796193178</v>
      </c>
      <c r="S327" s="905">
        <v>2.4040143126336502</v>
      </c>
      <c r="T327" s="905">
        <v>22.704579619317801</v>
      </c>
      <c r="U327" s="905">
        <v>37.2622218458216</v>
      </c>
      <c r="V327" s="905">
        <v>1.86978890982617E-2</v>
      </c>
      <c r="W327" s="905">
        <v>8.0133810421121696E-3</v>
      </c>
      <c r="X327" s="905">
        <v>1.3355635070187</v>
      </c>
      <c r="Y327" s="905">
        <v>1.3355635070187</v>
      </c>
      <c r="Z327" s="905">
        <v>0</v>
      </c>
      <c r="AA327" s="905">
        <v>0.43672926679511298</v>
      </c>
      <c r="AB327" s="882"/>
    </row>
    <row r="328" spans="1:28">
      <c r="A328" s="899" t="s">
        <v>4114</v>
      </c>
      <c r="B328" s="900">
        <v>35000</v>
      </c>
      <c r="C328" s="901">
        <v>10.138999999999999</v>
      </c>
      <c r="D328" s="901">
        <v>0</v>
      </c>
      <c r="E328" s="901">
        <v>2100.9137000000001</v>
      </c>
      <c r="F328" s="902">
        <v>0</v>
      </c>
      <c r="G328" s="903">
        <v>0</v>
      </c>
      <c r="H328" s="903">
        <v>0</v>
      </c>
      <c r="I328" s="903">
        <v>0</v>
      </c>
      <c r="J328" s="903">
        <v>0</v>
      </c>
      <c r="K328" s="903">
        <v>33000</v>
      </c>
      <c r="L328" s="904">
        <v>63.231775740509399</v>
      </c>
      <c r="M328" s="905">
        <v>6.9869365459126396</v>
      </c>
      <c r="N328" s="905">
        <v>3.91268446571108</v>
      </c>
      <c r="O328" s="905">
        <v>2.7947746183650599</v>
      </c>
      <c r="P328" s="905">
        <v>0</v>
      </c>
      <c r="Q328" s="905">
        <v>0</v>
      </c>
      <c r="R328" s="905">
        <v>0.66375897186170096</v>
      </c>
      <c r="S328" s="905">
        <v>7.3362833732082704</v>
      </c>
      <c r="T328" s="905">
        <v>65.677203531578797</v>
      </c>
      <c r="U328" s="905">
        <v>107.249475979759</v>
      </c>
      <c r="V328" s="905">
        <v>5.2402024094344801E-2</v>
      </c>
      <c r="W328" s="905">
        <v>2.0960809637737901E-2</v>
      </c>
      <c r="X328" s="905">
        <v>2.0960809637737898</v>
      </c>
      <c r="Y328" s="905">
        <v>2.0960809637737898</v>
      </c>
      <c r="Z328" s="905">
        <v>0</v>
      </c>
      <c r="AA328" s="905">
        <v>1.28908979272088</v>
      </c>
      <c r="AB328" s="882"/>
    </row>
    <row r="329" spans="1:28">
      <c r="A329" s="899" t="s">
        <v>4115</v>
      </c>
      <c r="B329" s="900">
        <v>659</v>
      </c>
      <c r="C329" s="901">
        <v>515.91001000000006</v>
      </c>
      <c r="D329" s="901">
        <v>0</v>
      </c>
      <c r="E329" s="901">
        <v>93.357860000000002</v>
      </c>
      <c r="F329" s="902">
        <v>0</v>
      </c>
      <c r="G329" s="903">
        <v>0</v>
      </c>
      <c r="H329" s="903">
        <v>95.087500000000006</v>
      </c>
      <c r="I329" s="903">
        <v>0</v>
      </c>
      <c r="J329" s="903">
        <v>0</v>
      </c>
      <c r="K329" s="903">
        <v>1082</v>
      </c>
      <c r="L329" s="904">
        <v>2.7095244648641801</v>
      </c>
      <c r="M329" s="905">
        <v>0.16162075755330199</v>
      </c>
      <c r="N329" s="905">
        <v>0.229121191590269</v>
      </c>
      <c r="O329" s="905">
        <v>0.11408524062585999</v>
      </c>
      <c r="P329" s="905">
        <v>0</v>
      </c>
      <c r="Q329" s="905">
        <v>0</v>
      </c>
      <c r="R329" s="905">
        <v>8.5563930469395102E-3</v>
      </c>
      <c r="S329" s="905">
        <v>0.17112786093879001</v>
      </c>
      <c r="T329" s="905">
        <v>1.6447288856894799</v>
      </c>
      <c r="U329" s="905">
        <v>2.82360970549004</v>
      </c>
      <c r="V329" s="905">
        <v>1.23592344011348E-3</v>
      </c>
      <c r="W329" s="905">
        <v>5.60919099743812E-3</v>
      </c>
      <c r="X329" s="905">
        <v>2.8521310156464998E-2</v>
      </c>
      <c r="Y329" s="905">
        <v>2.8521310156464998E-2</v>
      </c>
      <c r="Z329" s="905">
        <v>0</v>
      </c>
      <c r="AA329" s="905">
        <v>1.76832122970083E-2</v>
      </c>
      <c r="AB329" s="882"/>
    </row>
    <row r="330" spans="1:28">
      <c r="A330" s="899" t="s">
        <v>4116</v>
      </c>
      <c r="B330" s="900">
        <v>0</v>
      </c>
      <c r="C330" s="901">
        <v>2.3350399999999998</v>
      </c>
      <c r="D330" s="901">
        <v>0</v>
      </c>
      <c r="E330" s="901">
        <v>0</v>
      </c>
      <c r="F330" s="902">
        <v>0</v>
      </c>
      <c r="G330" s="903">
        <v>0</v>
      </c>
      <c r="H330" s="903">
        <v>0</v>
      </c>
      <c r="I330" s="903">
        <v>0</v>
      </c>
      <c r="J330" s="903">
        <v>0</v>
      </c>
      <c r="K330" s="903">
        <v>2</v>
      </c>
      <c r="L330" s="904">
        <v>4.5732675573246402E-3</v>
      </c>
      <c r="M330" s="905">
        <v>3.93809150769622E-4</v>
      </c>
      <c r="N330" s="905">
        <v>3.3240879930554099E-4</v>
      </c>
      <c r="O330" s="905">
        <v>3.3876055980182497E-4</v>
      </c>
      <c r="P330" s="905">
        <v>0</v>
      </c>
      <c r="Q330" s="905">
        <v>0</v>
      </c>
      <c r="R330" s="905">
        <v>2.3289788486375499E-5</v>
      </c>
      <c r="S330" s="905">
        <v>3.8110562977705301E-4</v>
      </c>
      <c r="T330" s="905">
        <v>3.7687112277953001E-3</v>
      </c>
      <c r="U330" s="905">
        <v>5.9494823315195504E-3</v>
      </c>
      <c r="V330" s="905">
        <v>2.96415489826597E-6</v>
      </c>
      <c r="W330" s="905">
        <v>1.3126971692320699E-5</v>
      </c>
      <c r="X330" s="905">
        <v>4.2345069975228101E-5</v>
      </c>
      <c r="Y330" s="905">
        <v>4.2345069975228101E-5</v>
      </c>
      <c r="Z330" s="905">
        <v>0</v>
      </c>
      <c r="AA330" s="905">
        <v>3.9804365776714399E-5</v>
      </c>
      <c r="AB330" s="882"/>
    </row>
    <row r="331" spans="1:28">
      <c r="A331" s="899" t="s">
        <v>4117</v>
      </c>
      <c r="B331" s="900">
        <v>1070.6178789999999</v>
      </c>
      <c r="C331" s="901">
        <v>3.0000000000000001E-3</v>
      </c>
      <c r="D331" s="901">
        <v>-4</v>
      </c>
      <c r="E331" s="901">
        <v>0</v>
      </c>
      <c r="F331" s="902">
        <v>0</v>
      </c>
      <c r="G331" s="903">
        <v>0</v>
      </c>
      <c r="H331" s="903">
        <v>0</v>
      </c>
      <c r="I331" s="903">
        <v>0</v>
      </c>
      <c r="J331" s="903">
        <v>0</v>
      </c>
      <c r="K331" s="903">
        <v>1075</v>
      </c>
      <c r="L331" s="904">
        <v>1.33194300353581</v>
      </c>
      <c r="M331" s="905">
        <v>0.21331117274671299</v>
      </c>
      <c r="N331" s="905">
        <v>5.1074506150621403E-2</v>
      </c>
      <c r="O331" s="905">
        <v>0.280409053375961</v>
      </c>
      <c r="P331" s="905">
        <v>4.0058436196565798E-3</v>
      </c>
      <c r="Q331" s="905">
        <v>0</v>
      </c>
      <c r="R331" s="905">
        <v>2.0029218098282901E-2</v>
      </c>
      <c r="S331" s="905">
        <v>0.27039444432681897</v>
      </c>
      <c r="T331" s="905">
        <v>2.54371069848193</v>
      </c>
      <c r="U331" s="905">
        <v>3.6353030848383501</v>
      </c>
      <c r="V331" s="905">
        <v>1.50219135737122E-3</v>
      </c>
      <c r="W331" s="905">
        <v>9.0131481442273103E-4</v>
      </c>
      <c r="X331" s="905">
        <v>5.0073045245707298E-2</v>
      </c>
      <c r="Y331" s="905">
        <v>5.0073045245707298E-2</v>
      </c>
      <c r="Z331" s="905">
        <v>0</v>
      </c>
      <c r="AA331" s="905">
        <v>1.4921767483220799E-2</v>
      </c>
      <c r="AB331" s="882"/>
    </row>
    <row r="332" spans="1:28">
      <c r="A332" s="899" t="s">
        <v>4118</v>
      </c>
      <c r="B332" s="900">
        <v>177</v>
      </c>
      <c r="C332" s="901">
        <v>42.367260000000002</v>
      </c>
      <c r="D332" s="901">
        <v>0</v>
      </c>
      <c r="E332" s="901">
        <v>25.352777</v>
      </c>
      <c r="F332" s="902">
        <v>0</v>
      </c>
      <c r="G332" s="903">
        <v>0</v>
      </c>
      <c r="H332" s="903">
        <v>0</v>
      </c>
      <c r="I332" s="903">
        <v>0</v>
      </c>
      <c r="J332" s="903">
        <v>0</v>
      </c>
      <c r="K332" s="903">
        <v>197</v>
      </c>
      <c r="L332" s="904">
        <v>0.46239588405919801</v>
      </c>
      <c r="M332" s="905">
        <v>3.3768330122165499E-2</v>
      </c>
      <c r="N332" s="905">
        <v>3.64544472909741E-2</v>
      </c>
      <c r="O332" s="905">
        <v>1.9186551205775899E-2</v>
      </c>
      <c r="P332" s="905">
        <v>0</v>
      </c>
      <c r="Q332" s="905">
        <v>0</v>
      </c>
      <c r="R332" s="905">
        <v>3.6454447290974099E-3</v>
      </c>
      <c r="S332" s="905">
        <v>4.0291757532129303E-2</v>
      </c>
      <c r="T332" s="905">
        <v>0.32425271537761202</v>
      </c>
      <c r="U332" s="905">
        <v>0.48158243526497402</v>
      </c>
      <c r="V332" s="905">
        <v>4.0291757532129303E-4</v>
      </c>
      <c r="W332" s="905">
        <v>2.68611716880862E-4</v>
      </c>
      <c r="X332" s="905">
        <v>2.6861171688086199E-2</v>
      </c>
      <c r="Y332" s="905">
        <v>2.6861171688086199E-2</v>
      </c>
      <c r="Z332" s="905">
        <v>0</v>
      </c>
      <c r="AA332" s="905">
        <v>6.1396963858482796E-3</v>
      </c>
      <c r="AB332" s="882"/>
    </row>
    <row r="333" spans="1:28">
      <c r="A333" s="899" t="s">
        <v>4119</v>
      </c>
      <c r="B333" s="900">
        <v>428</v>
      </c>
      <c r="C333" s="901">
        <v>0</v>
      </c>
      <c r="D333" s="901">
        <v>0</v>
      </c>
      <c r="E333" s="901">
        <v>0</v>
      </c>
      <c r="F333" s="902">
        <v>0</v>
      </c>
      <c r="G333" s="903">
        <v>0</v>
      </c>
      <c r="H333" s="903">
        <v>0</v>
      </c>
      <c r="I333" s="903">
        <v>0</v>
      </c>
      <c r="J333" s="903">
        <v>0</v>
      </c>
      <c r="K333" s="903">
        <v>428</v>
      </c>
      <c r="L333" s="904">
        <v>0.56274057292879698</v>
      </c>
      <c r="M333" s="905">
        <v>8.2779953843873696E-2</v>
      </c>
      <c r="N333" s="905">
        <v>2.44669814316868E-2</v>
      </c>
      <c r="O333" s="905">
        <v>5.7089623340602601E-2</v>
      </c>
      <c r="P333" s="905">
        <v>3.2622641908915798E-3</v>
      </c>
      <c r="Q333" s="905">
        <v>0</v>
      </c>
      <c r="R333" s="905">
        <v>1.26412737397049E-2</v>
      </c>
      <c r="S333" s="905">
        <v>9.7867925726747199E-2</v>
      </c>
      <c r="T333" s="905">
        <v>0.84411085939319497</v>
      </c>
      <c r="U333" s="905">
        <v>1.25189388325464</v>
      </c>
      <c r="V333" s="905">
        <v>1.01945755965362E-3</v>
      </c>
      <c r="W333" s="905">
        <v>4.4856132624759197E-4</v>
      </c>
      <c r="X333" s="905">
        <v>2.44669814316868E-2</v>
      </c>
      <c r="Y333" s="905">
        <v>2.44669814316868E-2</v>
      </c>
      <c r="Z333" s="905">
        <v>0</v>
      </c>
      <c r="AA333" s="905">
        <v>1.58627596282103E-2</v>
      </c>
      <c r="AB333" s="882"/>
    </row>
    <row r="334" spans="1:28">
      <c r="A334" s="899" t="s">
        <v>4120</v>
      </c>
      <c r="B334" s="900">
        <v>0</v>
      </c>
      <c r="C334" s="901">
        <v>0</v>
      </c>
      <c r="D334" s="901">
        <v>0</v>
      </c>
      <c r="E334" s="901">
        <v>43.424999999999997</v>
      </c>
      <c r="F334" s="902">
        <v>0</v>
      </c>
      <c r="G334" s="903">
        <v>0</v>
      </c>
      <c r="H334" s="903">
        <v>0</v>
      </c>
      <c r="I334" s="903">
        <v>0</v>
      </c>
      <c r="J334" s="903">
        <v>0</v>
      </c>
      <c r="K334" s="903">
        <v>0</v>
      </c>
      <c r="L334" s="904">
        <v>0</v>
      </c>
      <c r="M334" s="905">
        <v>0</v>
      </c>
      <c r="N334" s="905">
        <v>0</v>
      </c>
      <c r="O334" s="905">
        <v>0</v>
      </c>
      <c r="P334" s="905">
        <v>0</v>
      </c>
      <c r="Q334" s="905">
        <v>0</v>
      </c>
      <c r="R334" s="905">
        <v>0</v>
      </c>
      <c r="S334" s="905">
        <v>0</v>
      </c>
      <c r="T334" s="905">
        <v>0</v>
      </c>
      <c r="U334" s="905">
        <v>0</v>
      </c>
      <c r="V334" s="905">
        <v>0</v>
      </c>
      <c r="W334" s="905">
        <v>0</v>
      </c>
      <c r="X334" s="905">
        <v>0</v>
      </c>
      <c r="Y334" s="905">
        <v>0</v>
      </c>
      <c r="Z334" s="905">
        <v>0</v>
      </c>
      <c r="AA334" s="905">
        <v>0</v>
      </c>
      <c r="AB334" s="882"/>
    </row>
    <row r="335" spans="1:28">
      <c r="A335" s="899" t="s">
        <v>4121</v>
      </c>
      <c r="B335" s="900">
        <v>51589</v>
      </c>
      <c r="C335" s="901">
        <v>4359.5392000000002</v>
      </c>
      <c r="D335" s="901">
        <v>50322</v>
      </c>
      <c r="E335" s="901">
        <v>31.465707999999999</v>
      </c>
      <c r="F335" s="902">
        <v>0</v>
      </c>
      <c r="G335" s="903">
        <v>0</v>
      </c>
      <c r="H335" s="903">
        <v>0</v>
      </c>
      <c r="I335" s="903">
        <v>0</v>
      </c>
      <c r="J335" s="903">
        <v>0</v>
      </c>
      <c r="K335" s="903">
        <v>5595</v>
      </c>
      <c r="L335" s="904">
        <v>8.1595477546526691</v>
      </c>
      <c r="M335" s="905">
        <v>0.97516546336092802</v>
      </c>
      <c r="N335" s="905">
        <v>0.47265672969024602</v>
      </c>
      <c r="O335" s="905">
        <v>0.497533399673943</v>
      </c>
      <c r="P335" s="905">
        <v>0</v>
      </c>
      <c r="Q335" s="905">
        <v>0</v>
      </c>
      <c r="R335" s="905">
        <v>3.9802671973915398E-2</v>
      </c>
      <c r="S335" s="905">
        <v>1.14432681925007</v>
      </c>
      <c r="T335" s="905">
        <v>8.65708115432661</v>
      </c>
      <c r="U335" s="905">
        <v>12.5875950117508</v>
      </c>
      <c r="V335" s="905">
        <v>5.4728673964133702E-3</v>
      </c>
      <c r="W335" s="905">
        <v>4.4778005970654896E-3</v>
      </c>
      <c r="X335" s="905">
        <v>1.2438334991848601</v>
      </c>
      <c r="Y335" s="905">
        <v>1.2438334991848601</v>
      </c>
      <c r="Z335" s="905">
        <v>4.9753339967394297E-2</v>
      </c>
      <c r="AA335" s="905">
        <v>6.6669475556308394E-2</v>
      </c>
      <c r="AB335" s="882"/>
    </row>
    <row r="336" spans="1:28">
      <c r="A336" s="899" t="s">
        <v>4122</v>
      </c>
      <c r="B336" s="900">
        <v>0</v>
      </c>
      <c r="C336" s="901">
        <v>0.2</v>
      </c>
      <c r="D336" s="901">
        <v>0</v>
      </c>
      <c r="E336" s="901">
        <v>0</v>
      </c>
      <c r="F336" s="902">
        <v>0</v>
      </c>
      <c r="G336" s="903">
        <v>0</v>
      </c>
      <c r="H336" s="903">
        <v>0</v>
      </c>
      <c r="I336" s="903">
        <v>0</v>
      </c>
      <c r="J336" s="903">
        <v>0</v>
      </c>
      <c r="K336" s="903">
        <v>0</v>
      </c>
      <c r="L336" s="904">
        <v>0</v>
      </c>
      <c r="M336" s="905">
        <v>0</v>
      </c>
      <c r="N336" s="905">
        <v>0</v>
      </c>
      <c r="O336" s="905">
        <v>0</v>
      </c>
      <c r="P336" s="905">
        <v>0</v>
      </c>
      <c r="Q336" s="905">
        <v>0</v>
      </c>
      <c r="R336" s="905">
        <v>0</v>
      </c>
      <c r="S336" s="905">
        <v>0</v>
      </c>
      <c r="T336" s="905">
        <v>0</v>
      </c>
      <c r="U336" s="905">
        <v>0</v>
      </c>
      <c r="V336" s="905">
        <v>0</v>
      </c>
      <c r="W336" s="905">
        <v>0</v>
      </c>
      <c r="X336" s="905">
        <v>0</v>
      </c>
      <c r="Y336" s="905">
        <v>0</v>
      </c>
      <c r="Z336" s="905">
        <v>0</v>
      </c>
      <c r="AA336" s="905">
        <v>0</v>
      </c>
      <c r="AB336" s="882"/>
    </row>
    <row r="337" spans="1:28">
      <c r="A337" s="899" t="s">
        <v>4123</v>
      </c>
      <c r="B337" s="900">
        <v>0</v>
      </c>
      <c r="C337" s="901">
        <v>0</v>
      </c>
      <c r="D337" s="901">
        <v>0</v>
      </c>
      <c r="E337" s="901">
        <v>0</v>
      </c>
      <c r="F337" s="902">
        <v>0</v>
      </c>
      <c r="G337" s="903">
        <v>0</v>
      </c>
      <c r="H337" s="903">
        <v>0</v>
      </c>
      <c r="I337" s="903">
        <v>0</v>
      </c>
      <c r="J337" s="903">
        <v>0</v>
      </c>
      <c r="K337" s="903">
        <v>0</v>
      </c>
      <c r="L337" s="904">
        <v>0</v>
      </c>
      <c r="M337" s="905">
        <v>0</v>
      </c>
      <c r="N337" s="905">
        <v>0</v>
      </c>
      <c r="O337" s="905">
        <v>0</v>
      </c>
      <c r="P337" s="905">
        <v>0</v>
      </c>
      <c r="Q337" s="905">
        <v>0</v>
      </c>
      <c r="R337" s="905">
        <v>0</v>
      </c>
      <c r="S337" s="905">
        <v>0</v>
      </c>
      <c r="T337" s="905">
        <v>0</v>
      </c>
      <c r="U337" s="905">
        <v>0</v>
      </c>
      <c r="V337" s="905">
        <v>0</v>
      </c>
      <c r="W337" s="905">
        <v>0</v>
      </c>
      <c r="X337" s="905">
        <v>0</v>
      </c>
      <c r="Y337" s="905">
        <v>0</v>
      </c>
      <c r="Z337" s="905">
        <v>0</v>
      </c>
      <c r="AA337" s="905">
        <v>0</v>
      </c>
      <c r="AB337" s="882"/>
    </row>
    <row r="338" spans="1:28">
      <c r="A338" s="899" t="s">
        <v>4124</v>
      </c>
      <c r="B338" s="900">
        <v>0</v>
      </c>
      <c r="C338" s="901">
        <v>24.391629999999999</v>
      </c>
      <c r="D338" s="901">
        <v>0</v>
      </c>
      <c r="E338" s="901">
        <v>8.7200000000000003E-3</v>
      </c>
      <c r="F338" s="902">
        <v>0</v>
      </c>
      <c r="G338" s="903">
        <v>0</v>
      </c>
      <c r="H338" s="903">
        <v>0</v>
      </c>
      <c r="I338" s="903">
        <v>0</v>
      </c>
      <c r="J338" s="903">
        <v>0</v>
      </c>
      <c r="K338" s="903">
        <v>24</v>
      </c>
      <c r="L338" s="904">
        <v>2.94975757447439E-2</v>
      </c>
      <c r="M338" s="905">
        <v>4.6977620630518097E-3</v>
      </c>
      <c r="N338" s="905">
        <v>1.17990302978976E-3</v>
      </c>
      <c r="O338" s="905">
        <v>3.0590078550104798E-3</v>
      </c>
      <c r="P338" s="905">
        <v>0</v>
      </c>
      <c r="Q338" s="905">
        <v>0</v>
      </c>
      <c r="R338" s="905">
        <v>2.18500561072177E-4</v>
      </c>
      <c r="S338" s="905">
        <v>5.2440134657322501E-3</v>
      </c>
      <c r="T338" s="905">
        <v>4.0204103237280603E-2</v>
      </c>
      <c r="U338" s="905">
        <v>5.1566132413033802E-2</v>
      </c>
      <c r="V338" s="905">
        <v>3.4960089771548299E-5</v>
      </c>
      <c r="W338" s="905">
        <v>1.0925028053608899E-5</v>
      </c>
      <c r="X338" s="905">
        <v>2.6220067328661298E-3</v>
      </c>
      <c r="Y338" s="905">
        <v>2.6220067328661298E-3</v>
      </c>
      <c r="Z338" s="905">
        <v>0</v>
      </c>
      <c r="AA338" s="905">
        <v>4.1078105481569298E-4</v>
      </c>
      <c r="AB338" s="882"/>
    </row>
    <row r="339" spans="1:28">
      <c r="A339" s="899" t="s">
        <v>4125</v>
      </c>
      <c r="B339" s="900">
        <v>0</v>
      </c>
      <c r="C339" s="901">
        <v>0</v>
      </c>
      <c r="D339" s="901">
        <v>0</v>
      </c>
      <c r="E339" s="901">
        <v>0</v>
      </c>
      <c r="F339" s="902">
        <v>0</v>
      </c>
      <c r="G339" s="903">
        <v>0</v>
      </c>
      <c r="H339" s="903">
        <v>0</v>
      </c>
      <c r="I339" s="903">
        <v>0</v>
      </c>
      <c r="J339" s="903">
        <v>0</v>
      </c>
      <c r="K339" s="903">
        <v>0</v>
      </c>
      <c r="L339" s="904">
        <v>0</v>
      </c>
      <c r="M339" s="905">
        <v>0</v>
      </c>
      <c r="N339" s="905">
        <v>0</v>
      </c>
      <c r="O339" s="905">
        <v>0</v>
      </c>
      <c r="P339" s="905">
        <v>0</v>
      </c>
      <c r="Q339" s="905">
        <v>0</v>
      </c>
      <c r="R339" s="905">
        <v>0</v>
      </c>
      <c r="S339" s="905">
        <v>0</v>
      </c>
      <c r="T339" s="905">
        <v>0</v>
      </c>
      <c r="U339" s="905">
        <v>0</v>
      </c>
      <c r="V339" s="905">
        <v>0</v>
      </c>
      <c r="W339" s="905">
        <v>0</v>
      </c>
      <c r="X339" s="905">
        <v>0</v>
      </c>
      <c r="Y339" s="905">
        <v>0</v>
      </c>
      <c r="Z339" s="905">
        <v>0</v>
      </c>
      <c r="AA339" s="905">
        <v>0</v>
      </c>
      <c r="AB339" s="882"/>
    </row>
    <row r="340" spans="1:28">
      <c r="A340" s="899" t="s">
        <v>4126</v>
      </c>
      <c r="B340" s="900">
        <v>27103.938239999999</v>
      </c>
      <c r="C340" s="901">
        <v>0</v>
      </c>
      <c r="D340" s="901">
        <v>-764</v>
      </c>
      <c r="E340" s="901">
        <v>0</v>
      </c>
      <c r="F340" s="902">
        <v>0</v>
      </c>
      <c r="G340" s="903">
        <v>0</v>
      </c>
      <c r="H340" s="903">
        <v>9546.4500000000007</v>
      </c>
      <c r="I340" s="903">
        <v>0</v>
      </c>
      <c r="J340" s="903">
        <v>0</v>
      </c>
      <c r="K340" s="903">
        <v>18321</v>
      </c>
      <c r="L340" s="904">
        <v>27.308301750968599</v>
      </c>
      <c r="M340" s="905">
        <v>3.6524853591920601</v>
      </c>
      <c r="N340" s="905">
        <v>1.39955046473714</v>
      </c>
      <c r="O340" s="905">
        <v>1.0240613156613201</v>
      </c>
      <c r="P340" s="905">
        <v>6.8270754377421597E-2</v>
      </c>
      <c r="Q340" s="905">
        <v>0</v>
      </c>
      <c r="R340" s="905">
        <v>0.51203065783066204</v>
      </c>
      <c r="S340" s="905">
        <v>3.9255683767017402</v>
      </c>
      <c r="T340" s="905">
        <v>31.5752238995575</v>
      </c>
      <c r="U340" s="905">
        <v>53.0805115284453</v>
      </c>
      <c r="V340" s="905">
        <v>6.3150447799114995E-2</v>
      </c>
      <c r="W340" s="905">
        <v>4.6082759204759599E-2</v>
      </c>
      <c r="X340" s="905">
        <v>0.51203065783066204</v>
      </c>
      <c r="Y340" s="905">
        <v>0.51203065783066204</v>
      </c>
      <c r="Z340" s="905">
        <v>0.17067688594355401</v>
      </c>
      <c r="AA340" s="905">
        <v>0.483015587220258</v>
      </c>
      <c r="AB340" s="882"/>
    </row>
    <row r="341" spans="1:28">
      <c r="A341" s="899" t="s">
        <v>4127</v>
      </c>
      <c r="B341" s="900">
        <v>13.8957</v>
      </c>
      <c r="C341" s="901">
        <v>0.55100000000000005</v>
      </c>
      <c r="D341" s="901">
        <v>0</v>
      </c>
      <c r="E341" s="901">
        <v>14.4467</v>
      </c>
      <c r="F341" s="902">
        <v>0</v>
      </c>
      <c r="G341" s="903">
        <v>0</v>
      </c>
      <c r="H341" s="903">
        <v>0</v>
      </c>
      <c r="I341" s="903">
        <v>0</v>
      </c>
      <c r="J341" s="903">
        <v>0</v>
      </c>
      <c r="K341" s="903">
        <v>0</v>
      </c>
      <c r="L341" s="904">
        <v>0</v>
      </c>
      <c r="M341" s="905">
        <v>0</v>
      </c>
      <c r="N341" s="905">
        <v>0</v>
      </c>
      <c r="O341" s="905">
        <v>0</v>
      </c>
      <c r="P341" s="905">
        <v>0</v>
      </c>
      <c r="Q341" s="905">
        <v>0</v>
      </c>
      <c r="R341" s="905">
        <v>0</v>
      </c>
      <c r="S341" s="905">
        <v>0</v>
      </c>
      <c r="T341" s="905">
        <v>0</v>
      </c>
      <c r="U341" s="905">
        <v>0</v>
      </c>
      <c r="V341" s="905">
        <v>0</v>
      </c>
      <c r="W341" s="905">
        <v>0</v>
      </c>
      <c r="X341" s="905">
        <v>0</v>
      </c>
      <c r="Y341" s="905">
        <v>0</v>
      </c>
      <c r="Z341" s="905">
        <v>0</v>
      </c>
      <c r="AA341" s="905">
        <v>0</v>
      </c>
      <c r="AB341" s="882"/>
    </row>
    <row r="342" spans="1:28">
      <c r="A342" s="899" t="s">
        <v>4128</v>
      </c>
      <c r="B342" s="900">
        <v>76.069999999999993</v>
      </c>
      <c r="C342" s="901">
        <v>6.1769999999999996</v>
      </c>
      <c r="D342" s="901">
        <v>2</v>
      </c>
      <c r="E342" s="901">
        <v>0</v>
      </c>
      <c r="F342" s="902">
        <v>0</v>
      </c>
      <c r="G342" s="903">
        <v>0</v>
      </c>
      <c r="H342" s="903">
        <v>0</v>
      </c>
      <c r="I342" s="903">
        <v>0</v>
      </c>
      <c r="J342" s="903">
        <v>0</v>
      </c>
      <c r="K342" s="903">
        <v>81</v>
      </c>
      <c r="L342" s="904">
        <v>0.23123012428278</v>
      </c>
      <c r="M342" s="905">
        <v>1.34745611992124E-2</v>
      </c>
      <c r="N342" s="905">
        <v>1.9463255065529001E-2</v>
      </c>
      <c r="O342" s="905">
        <v>6.6541042959073499E-3</v>
      </c>
      <c r="P342" s="905">
        <v>4.9905782219305096E-4</v>
      </c>
      <c r="Q342" s="905">
        <v>0</v>
      </c>
      <c r="R342" s="905">
        <v>5.8223412589189299E-4</v>
      </c>
      <c r="S342" s="905">
        <v>1.24764455548263E-2</v>
      </c>
      <c r="T342" s="905">
        <v>0.17134318561961401</v>
      </c>
      <c r="U342" s="905">
        <v>0.21875367872795401</v>
      </c>
      <c r="V342" s="905">
        <v>1.2476445554826301E-4</v>
      </c>
      <c r="W342" s="905">
        <v>3.7429336664478798E-4</v>
      </c>
      <c r="X342" s="905">
        <v>8.3176303698841896E-4</v>
      </c>
      <c r="Y342" s="905">
        <v>8.3176303698841896E-4</v>
      </c>
      <c r="Z342" s="905">
        <v>4.9905782219305103E-3</v>
      </c>
      <c r="AA342" s="905">
        <v>1.40567953251043E-3</v>
      </c>
      <c r="AB342" s="882"/>
    </row>
    <row r="343" spans="1:28">
      <c r="A343" s="899" t="s">
        <v>4129</v>
      </c>
      <c r="B343" s="900">
        <v>143.1</v>
      </c>
      <c r="C343" s="901">
        <v>0.01</v>
      </c>
      <c r="D343" s="901">
        <v>1</v>
      </c>
      <c r="E343" s="901">
        <v>33.378599999999999</v>
      </c>
      <c r="F343" s="902">
        <v>0</v>
      </c>
      <c r="G343" s="903">
        <v>0</v>
      </c>
      <c r="H343" s="903">
        <v>0</v>
      </c>
      <c r="I343" s="903">
        <v>0</v>
      </c>
      <c r="J343" s="903">
        <v>0</v>
      </c>
      <c r="K343" s="903">
        <v>109</v>
      </c>
      <c r="L343" s="904">
        <v>0.280398467108467</v>
      </c>
      <c r="M343" s="905">
        <v>3.0463043340179099E-2</v>
      </c>
      <c r="N343" s="905">
        <v>1.6500815142596999E-2</v>
      </c>
      <c r="O343" s="905">
        <v>1.7308547352374502E-2</v>
      </c>
      <c r="P343" s="905">
        <v>2.3078063136499302E-3</v>
      </c>
      <c r="Q343" s="905">
        <v>2.3078063136499301E-4</v>
      </c>
      <c r="R343" s="905">
        <v>3.2309288391099101E-3</v>
      </c>
      <c r="S343" s="905">
        <v>2.4231966293324299E-2</v>
      </c>
      <c r="T343" s="905">
        <v>0.210010374542144</v>
      </c>
      <c r="U343" s="905">
        <v>0.30693823971544099</v>
      </c>
      <c r="V343" s="905">
        <v>1.73085473523745E-4</v>
      </c>
      <c r="W343" s="905">
        <v>6.9234189409497996E-5</v>
      </c>
      <c r="X343" s="905">
        <v>3.4617094704748998E-3</v>
      </c>
      <c r="Y343" s="905">
        <v>2.3078063136499302E-3</v>
      </c>
      <c r="Z343" s="905">
        <v>0</v>
      </c>
      <c r="AA343" s="905">
        <v>5.4464229002138403E-3</v>
      </c>
      <c r="AB343" s="882"/>
    </row>
    <row r="344" spans="1:28">
      <c r="A344" s="899" t="s">
        <v>4130</v>
      </c>
      <c r="B344" s="900">
        <v>3818.58</v>
      </c>
      <c r="C344" s="901">
        <v>8.2299999999999995E-3</v>
      </c>
      <c r="D344" s="901">
        <v>0</v>
      </c>
      <c r="E344" s="901">
        <v>0</v>
      </c>
      <c r="F344" s="902">
        <v>0</v>
      </c>
      <c r="G344" s="903">
        <v>0</v>
      </c>
      <c r="H344" s="903">
        <v>0</v>
      </c>
      <c r="I344" s="903">
        <v>0</v>
      </c>
      <c r="J344" s="903">
        <v>0</v>
      </c>
      <c r="K344" s="903">
        <v>3819</v>
      </c>
      <c r="L344" s="904">
        <v>12.1286866676547</v>
      </c>
      <c r="M344" s="905">
        <v>2.5470242002074901</v>
      </c>
      <c r="N344" s="905">
        <v>0.21427346446189999</v>
      </c>
      <c r="O344" s="905">
        <v>0.606434333382736</v>
      </c>
      <c r="P344" s="905">
        <v>0</v>
      </c>
      <c r="Q344" s="905">
        <v>0</v>
      </c>
      <c r="R344" s="905">
        <v>0.42450403336791498</v>
      </c>
      <c r="S344" s="905">
        <v>2.62788211132519</v>
      </c>
      <c r="T344" s="905">
        <v>22.9636467574263</v>
      </c>
      <c r="U344" s="905">
        <v>35.0519044695221</v>
      </c>
      <c r="V344" s="905">
        <v>5.4579090004446197E-2</v>
      </c>
      <c r="W344" s="905">
        <v>1.94058986682475E-2</v>
      </c>
      <c r="X344" s="905">
        <v>0.24257373335309401</v>
      </c>
      <c r="Y344" s="905">
        <v>0.24257373335309401</v>
      </c>
      <c r="Z344" s="905">
        <v>0</v>
      </c>
      <c r="AA344" s="905">
        <v>0.312515826469903</v>
      </c>
      <c r="AB344" s="882"/>
    </row>
    <row r="345" spans="1:28">
      <c r="A345" s="899" t="s">
        <v>4131</v>
      </c>
      <c r="B345" s="900">
        <v>0</v>
      </c>
      <c r="C345" s="901">
        <v>119.39943</v>
      </c>
      <c r="D345" s="901">
        <v>0</v>
      </c>
      <c r="E345" s="901">
        <v>0.105086</v>
      </c>
      <c r="F345" s="902">
        <v>0</v>
      </c>
      <c r="G345" s="903">
        <v>0</v>
      </c>
      <c r="H345" s="903">
        <v>0</v>
      </c>
      <c r="I345" s="903">
        <v>0</v>
      </c>
      <c r="J345" s="903">
        <v>0</v>
      </c>
      <c r="K345" s="903">
        <v>119</v>
      </c>
      <c r="L345" s="904">
        <v>0.39304693951006803</v>
      </c>
      <c r="M345" s="905">
        <v>1.8896487476445602E-2</v>
      </c>
      <c r="N345" s="905">
        <v>3.4013677457601997E-2</v>
      </c>
      <c r="O345" s="905">
        <v>1.5117189981156401E-2</v>
      </c>
      <c r="P345" s="905">
        <v>2.5195316635260698E-3</v>
      </c>
      <c r="Q345" s="905">
        <v>1.2597658317630399E-4</v>
      </c>
      <c r="R345" s="905">
        <v>1.6376955812919499E-3</v>
      </c>
      <c r="S345" s="905">
        <v>1.8896487476445602E-2</v>
      </c>
      <c r="T345" s="905">
        <v>0.21919925472676799</v>
      </c>
      <c r="U345" s="905">
        <v>0.31746098960428498</v>
      </c>
      <c r="V345" s="905">
        <v>3.02343799623129E-4</v>
      </c>
      <c r="W345" s="905">
        <v>3.5273443289365002E-4</v>
      </c>
      <c r="X345" s="905">
        <v>0.23179691304439901</v>
      </c>
      <c r="Y345" s="905">
        <v>0.23179691304439901</v>
      </c>
      <c r="Z345" s="905">
        <v>8.8183608223412601E-3</v>
      </c>
      <c r="AA345" s="905">
        <v>2.4313480553026599E-3</v>
      </c>
      <c r="AB345" s="882"/>
    </row>
    <row r="346" spans="1:28">
      <c r="A346" s="899" t="s">
        <v>4132</v>
      </c>
      <c r="B346" s="900">
        <v>143.1</v>
      </c>
      <c r="C346" s="901">
        <v>221.74199999999999</v>
      </c>
      <c r="D346" s="901">
        <v>0</v>
      </c>
      <c r="E346" s="901">
        <v>0</v>
      </c>
      <c r="F346" s="902">
        <v>0</v>
      </c>
      <c r="G346" s="903">
        <v>0</v>
      </c>
      <c r="H346" s="903">
        <v>0</v>
      </c>
      <c r="I346" s="903">
        <v>0</v>
      </c>
      <c r="J346" s="903">
        <v>0</v>
      </c>
      <c r="K346" s="903">
        <v>365</v>
      </c>
      <c r="L346" s="904">
        <v>0.347758887171561</v>
      </c>
      <c r="M346" s="905">
        <v>5.8346213292117498E-2</v>
      </c>
      <c r="N346" s="905">
        <v>4.6367851622874804E-3</v>
      </c>
      <c r="O346" s="905">
        <v>9.2735703245749604E-2</v>
      </c>
      <c r="P346" s="905">
        <v>1.8933539412673901E-2</v>
      </c>
      <c r="Q346" s="905">
        <v>0</v>
      </c>
      <c r="R346" s="905">
        <v>3.1684698608964501E-2</v>
      </c>
      <c r="S346" s="905">
        <v>0.108191653786708</v>
      </c>
      <c r="T346" s="905">
        <v>0.81916537867078798</v>
      </c>
      <c r="U346" s="905">
        <v>1.6537867078825299</v>
      </c>
      <c r="V346" s="905">
        <v>1.15533230293663E-2</v>
      </c>
      <c r="W346" s="905">
        <v>9.4281298299845502E-3</v>
      </c>
      <c r="X346" s="905">
        <v>0</v>
      </c>
      <c r="Y346" s="905">
        <v>0</v>
      </c>
      <c r="Z346" s="905">
        <v>0</v>
      </c>
      <c r="AA346" s="905">
        <v>3.3230293663060301E-3</v>
      </c>
      <c r="AB346" s="882"/>
    </row>
    <row r="347" spans="1:28">
      <c r="A347" s="899" t="s">
        <v>4133</v>
      </c>
      <c r="B347" s="900">
        <v>0</v>
      </c>
      <c r="C347" s="901">
        <v>0</v>
      </c>
      <c r="D347" s="901">
        <v>0</v>
      </c>
      <c r="E347" s="901">
        <v>0</v>
      </c>
      <c r="F347" s="902">
        <v>0</v>
      </c>
      <c r="G347" s="903">
        <v>0</v>
      </c>
      <c r="H347" s="903">
        <v>0</v>
      </c>
      <c r="I347" s="903">
        <v>0</v>
      </c>
      <c r="J347" s="903">
        <v>0</v>
      </c>
      <c r="K347" s="903">
        <v>0</v>
      </c>
      <c r="L347" s="904">
        <v>0</v>
      </c>
      <c r="M347" s="905">
        <v>0</v>
      </c>
      <c r="N347" s="905">
        <v>0</v>
      </c>
      <c r="O347" s="905">
        <v>0</v>
      </c>
      <c r="P347" s="905">
        <v>0</v>
      </c>
      <c r="Q347" s="905">
        <v>0</v>
      </c>
      <c r="R347" s="905">
        <v>0</v>
      </c>
      <c r="S347" s="905">
        <v>0</v>
      </c>
      <c r="T347" s="905">
        <v>0</v>
      </c>
      <c r="U347" s="905">
        <v>0</v>
      </c>
      <c r="V347" s="905">
        <v>0</v>
      </c>
      <c r="W347" s="905">
        <v>0</v>
      </c>
      <c r="X347" s="905">
        <v>0</v>
      </c>
      <c r="Y347" s="905">
        <v>0</v>
      </c>
      <c r="Z347" s="905">
        <v>0</v>
      </c>
      <c r="AA347" s="905">
        <v>0</v>
      </c>
      <c r="AB347" s="882"/>
    </row>
    <row r="348" spans="1:28">
      <c r="A348" s="899" t="s">
        <v>4134</v>
      </c>
      <c r="B348" s="900">
        <v>0</v>
      </c>
      <c r="C348" s="901">
        <v>72.606179999999995</v>
      </c>
      <c r="D348" s="901">
        <v>0</v>
      </c>
      <c r="E348" s="901">
        <v>1.552</v>
      </c>
      <c r="F348" s="902">
        <v>0</v>
      </c>
      <c r="G348" s="903">
        <v>0</v>
      </c>
      <c r="H348" s="903">
        <v>0</v>
      </c>
      <c r="I348" s="903">
        <v>0</v>
      </c>
      <c r="J348" s="903">
        <v>0</v>
      </c>
      <c r="K348" s="903">
        <v>71</v>
      </c>
      <c r="L348" s="904">
        <v>8.1927124134572593E-2</v>
      </c>
      <c r="M348" s="905">
        <v>9.9214498951959492E-3</v>
      </c>
      <c r="N348" s="905">
        <v>4.4345874531557701E-3</v>
      </c>
      <c r="O348" s="905">
        <v>2.0293874785628101E-2</v>
      </c>
      <c r="P348" s="905">
        <v>6.0129999364823999E-4</v>
      </c>
      <c r="Q348" s="905">
        <v>0</v>
      </c>
      <c r="R348" s="905">
        <v>8.2678749126632899E-4</v>
      </c>
      <c r="S348" s="905">
        <v>8.2678749126632901E-3</v>
      </c>
      <c r="T348" s="905">
        <v>7.3659249221909306E-2</v>
      </c>
      <c r="U348" s="905">
        <v>0.123266498697889</v>
      </c>
      <c r="V348" s="905">
        <v>1.20259998729648E-4</v>
      </c>
      <c r="W348" s="905">
        <v>7.51624992060299E-6</v>
      </c>
      <c r="X348" s="905">
        <v>3.7581249603015001E-3</v>
      </c>
      <c r="Y348" s="905">
        <v>3.7581249603015001E-3</v>
      </c>
      <c r="Z348" s="905">
        <v>7.5162499206029903E-4</v>
      </c>
      <c r="AA348" s="905">
        <v>1.4280874849145701E-3</v>
      </c>
      <c r="AB348" s="882"/>
    </row>
    <row r="349" spans="1:28">
      <c r="A349" s="899" t="s">
        <v>4135</v>
      </c>
      <c r="B349" s="900">
        <v>1001.72</v>
      </c>
      <c r="C349" s="901">
        <v>1084.6269199999999</v>
      </c>
      <c r="D349" s="901">
        <v>64</v>
      </c>
      <c r="E349" s="901">
        <v>94.23</v>
      </c>
      <c r="F349" s="902">
        <v>0</v>
      </c>
      <c r="G349" s="903">
        <v>0</v>
      </c>
      <c r="H349" s="903">
        <v>0</v>
      </c>
      <c r="I349" s="903">
        <v>0</v>
      </c>
      <c r="J349" s="903">
        <v>0</v>
      </c>
      <c r="K349" s="903">
        <v>1929</v>
      </c>
      <c r="L349" s="904">
        <v>4.0310876331223104</v>
      </c>
      <c r="M349" s="905">
        <v>0.47797181935593103</v>
      </c>
      <c r="N349" s="905">
        <v>0.23418699582901101</v>
      </c>
      <c r="O349" s="905">
        <v>0.36471745252059001</v>
      </c>
      <c r="P349" s="905">
        <v>0</v>
      </c>
      <c r="Q349" s="905">
        <v>1.9195655395820501E-3</v>
      </c>
      <c r="R349" s="905">
        <v>5.5667400647879603E-2</v>
      </c>
      <c r="S349" s="905">
        <v>0.403108763312231</v>
      </c>
      <c r="T349" s="905">
        <v>3.8007397683724702</v>
      </c>
      <c r="U349" s="905">
        <v>5.8546748957252603</v>
      </c>
      <c r="V349" s="905">
        <v>1.22852194533251E-2</v>
      </c>
      <c r="W349" s="905">
        <v>1.9195655395820501E-3</v>
      </c>
      <c r="X349" s="905">
        <v>0.28793483093730798</v>
      </c>
      <c r="Y349" s="905">
        <v>0.249543520145667</v>
      </c>
      <c r="Z349" s="905">
        <v>1.91956553958205E-2</v>
      </c>
      <c r="AA349" s="905">
        <v>9.2331102453896793E-2</v>
      </c>
      <c r="AB349" s="882"/>
    </row>
    <row r="350" spans="1:28">
      <c r="A350" s="899" t="s">
        <v>4136</v>
      </c>
      <c r="B350" s="900">
        <v>0</v>
      </c>
      <c r="C350" s="901">
        <v>266.80563000000001</v>
      </c>
      <c r="D350" s="901">
        <v>0</v>
      </c>
      <c r="E350" s="901">
        <v>0.12923999999999999</v>
      </c>
      <c r="F350" s="902">
        <v>0</v>
      </c>
      <c r="G350" s="903">
        <v>0</v>
      </c>
      <c r="H350" s="903">
        <v>0</v>
      </c>
      <c r="I350" s="903">
        <v>0</v>
      </c>
      <c r="J350" s="903">
        <v>0</v>
      </c>
      <c r="K350" s="903">
        <v>267</v>
      </c>
      <c r="L350" s="904">
        <v>0.754543096694967</v>
      </c>
      <c r="M350" s="905">
        <v>6.6324606720162604E-2</v>
      </c>
      <c r="N350" s="905">
        <v>5.3972655671063498E-2</v>
      </c>
      <c r="O350" s="905">
        <v>4.5648514746670601E-2</v>
      </c>
      <c r="P350" s="905">
        <v>5.3704134996083097E-4</v>
      </c>
      <c r="Q350" s="905">
        <v>0</v>
      </c>
      <c r="R350" s="905">
        <v>4.83337214964748E-3</v>
      </c>
      <c r="S350" s="905">
        <v>5.6389341745887202E-2</v>
      </c>
      <c r="T350" s="905">
        <v>0.53167093646122199</v>
      </c>
      <c r="U350" s="905">
        <v>0.751857889945163</v>
      </c>
      <c r="V350" s="905">
        <v>7.5185788994516301E-4</v>
      </c>
      <c r="W350" s="905">
        <v>1.4231595773962001E-3</v>
      </c>
      <c r="X350" s="905">
        <v>1.3426033749020801E-2</v>
      </c>
      <c r="Y350" s="905">
        <v>1.3426033749020801E-2</v>
      </c>
      <c r="Z350" s="905">
        <v>2.6852067498041501E-3</v>
      </c>
      <c r="AA350" s="905">
        <v>6.7130168745103804E-3</v>
      </c>
      <c r="AB350" s="882"/>
    </row>
    <row r="351" spans="1:28">
      <c r="A351" s="899" t="s">
        <v>4137</v>
      </c>
      <c r="B351" s="900">
        <v>0</v>
      </c>
      <c r="C351" s="901">
        <v>1583.04279</v>
      </c>
      <c r="D351" s="901">
        <v>0</v>
      </c>
      <c r="E351" s="901">
        <v>2E-3</v>
      </c>
      <c r="F351" s="902">
        <v>0</v>
      </c>
      <c r="G351" s="903">
        <v>0</v>
      </c>
      <c r="H351" s="903">
        <v>0</v>
      </c>
      <c r="I351" s="903">
        <v>0</v>
      </c>
      <c r="J351" s="903">
        <v>0</v>
      </c>
      <c r="K351" s="903">
        <v>1583</v>
      </c>
      <c r="L351" s="904">
        <v>2.98293493679998</v>
      </c>
      <c r="M351" s="905">
        <v>0.33851284114246999</v>
      </c>
      <c r="N351" s="905">
        <v>0.16255319599415599</v>
      </c>
      <c r="O351" s="905">
        <v>0.21785479875505501</v>
      </c>
      <c r="P351" s="905">
        <v>4.0219347462471702E-2</v>
      </c>
      <c r="Q351" s="905">
        <v>0</v>
      </c>
      <c r="R351" s="905">
        <v>6.7032245770786106E-2</v>
      </c>
      <c r="S351" s="905">
        <v>0.251370921640448</v>
      </c>
      <c r="T351" s="905">
        <v>2.4466769706336899</v>
      </c>
      <c r="U351" s="905">
        <v>2.1617899261078501</v>
      </c>
      <c r="V351" s="905">
        <v>9.0493531790561306E-3</v>
      </c>
      <c r="W351" s="905">
        <v>3.3516122885393098E-4</v>
      </c>
      <c r="X351" s="905">
        <v>1.69256420571235</v>
      </c>
      <c r="Y351" s="905">
        <v>1.69256420571235</v>
      </c>
      <c r="Z351" s="905">
        <v>6.7032245770786106E-2</v>
      </c>
      <c r="AA351" s="905">
        <v>3.3851284114247003E-2</v>
      </c>
      <c r="AB351" s="882"/>
    </row>
    <row r="352" spans="1:28">
      <c r="A352" s="899" t="s">
        <v>4138</v>
      </c>
      <c r="B352" s="900">
        <v>0</v>
      </c>
      <c r="C352" s="901">
        <v>146.23599999999999</v>
      </c>
      <c r="D352" s="901">
        <v>7</v>
      </c>
      <c r="E352" s="901">
        <v>3.97</v>
      </c>
      <c r="F352" s="902">
        <v>0</v>
      </c>
      <c r="G352" s="903">
        <v>0</v>
      </c>
      <c r="H352" s="903">
        <v>0</v>
      </c>
      <c r="I352" s="903">
        <v>0</v>
      </c>
      <c r="J352" s="903">
        <v>0</v>
      </c>
      <c r="K352" s="903">
        <v>135</v>
      </c>
      <c r="L352" s="904">
        <v>0.28845885117825198</v>
      </c>
      <c r="M352" s="905">
        <v>3.5684349262137198E-2</v>
      </c>
      <c r="N352" s="905">
        <v>1.5541963964345399E-2</v>
      </c>
      <c r="O352" s="905">
        <v>2.3623785225805102E-2</v>
      </c>
      <c r="P352" s="905">
        <v>1.6163642522919301E-3</v>
      </c>
      <c r="Q352" s="905">
        <v>0</v>
      </c>
      <c r="R352" s="905">
        <v>3.97874277487244E-3</v>
      </c>
      <c r="S352" s="905">
        <v>3.1083927928690899E-2</v>
      </c>
      <c r="T352" s="905">
        <v>0.29218892252969397</v>
      </c>
      <c r="U352" s="905">
        <v>0.40657777730727701</v>
      </c>
      <c r="V352" s="905">
        <v>3.1083927928690901E-4</v>
      </c>
      <c r="W352" s="905">
        <v>1.3676928288624E-4</v>
      </c>
      <c r="X352" s="905">
        <v>9.9468569371810901E-3</v>
      </c>
      <c r="Y352" s="905">
        <v>9.9468569371810901E-3</v>
      </c>
      <c r="Z352" s="905">
        <v>0</v>
      </c>
      <c r="AA352" s="905">
        <v>4.9982956109334998E-3</v>
      </c>
      <c r="AB352" s="882"/>
    </row>
    <row r="353" spans="1:28">
      <c r="A353" s="894"/>
      <c r="B353" s="895"/>
      <c r="C353" s="896"/>
      <c r="D353" s="896"/>
      <c r="E353" s="896"/>
      <c r="F353" s="895"/>
      <c r="G353" s="896"/>
      <c r="H353" s="896"/>
      <c r="I353" s="896"/>
      <c r="J353" s="896"/>
      <c r="K353" s="896"/>
      <c r="L353" s="897"/>
      <c r="M353" s="898"/>
      <c r="N353" s="898"/>
      <c r="O353" s="898"/>
      <c r="P353" s="898"/>
      <c r="Q353" s="898"/>
      <c r="R353" s="898"/>
      <c r="S353" s="898"/>
      <c r="T353" s="898"/>
      <c r="U353" s="898"/>
      <c r="V353" s="898"/>
      <c r="W353" s="898"/>
      <c r="X353" s="898"/>
      <c r="Y353" s="898"/>
      <c r="Z353" s="898"/>
      <c r="AA353" s="898"/>
      <c r="AB353" s="882"/>
    </row>
    <row r="354" spans="1:28">
      <c r="A354" s="887" t="s">
        <v>4139</v>
      </c>
      <c r="B354" s="888">
        <v>5608</v>
      </c>
      <c r="C354" s="889">
        <v>2449</v>
      </c>
      <c r="D354" s="889">
        <v>0</v>
      </c>
      <c r="E354" s="889">
        <v>2</v>
      </c>
      <c r="F354" s="890">
        <v>0</v>
      </c>
      <c r="G354" s="891">
        <v>0</v>
      </c>
      <c r="H354" s="891">
        <v>0</v>
      </c>
      <c r="I354" s="891">
        <v>565</v>
      </c>
      <c r="J354" s="891">
        <v>0</v>
      </c>
      <c r="K354" s="891">
        <v>7511</v>
      </c>
      <c r="L354" s="892">
        <v>9.6097025258834297</v>
      </c>
      <c r="M354" s="893">
        <v>1.23796802947217</v>
      </c>
      <c r="N354" s="893">
        <v>0.49649039825538299</v>
      </c>
      <c r="O354" s="893">
        <v>0.96152188181491005</v>
      </c>
      <c r="P354" s="893">
        <v>4.0865152124663899E-2</v>
      </c>
      <c r="Q354" s="893">
        <v>6.7752111960364995E-5</v>
      </c>
      <c r="R354" s="893">
        <v>0.51589752493065999</v>
      </c>
      <c r="S354" s="893">
        <v>1.2017501217420801</v>
      </c>
      <c r="T354" s="893">
        <v>17.201728525756401</v>
      </c>
      <c r="U354" s="893">
        <v>18.8233232410917</v>
      </c>
      <c r="V354" s="893">
        <v>5.4897872160233799E-2</v>
      </c>
      <c r="W354" s="893">
        <v>1.3348368656179201E-2</v>
      </c>
      <c r="X354" s="893">
        <v>206.26531303593001</v>
      </c>
      <c r="Y354" s="893">
        <v>205.91111261671401</v>
      </c>
      <c r="Z354" s="893">
        <v>0.74713218013592797</v>
      </c>
      <c r="AA354" s="893">
        <v>0.17402049077936099</v>
      </c>
      <c r="AB354" s="882"/>
    </row>
    <row r="355" spans="1:28">
      <c r="A355" s="899" t="s">
        <v>4140</v>
      </c>
      <c r="B355" s="900">
        <v>4642.3076920000003</v>
      </c>
      <c r="C355" s="901">
        <v>1476.72162</v>
      </c>
      <c r="D355" s="901">
        <v>0</v>
      </c>
      <c r="E355" s="901">
        <v>2.0026000000000002</v>
      </c>
      <c r="F355" s="902">
        <v>0</v>
      </c>
      <c r="G355" s="903">
        <v>0</v>
      </c>
      <c r="H355" s="903">
        <v>0</v>
      </c>
      <c r="I355" s="903">
        <v>484</v>
      </c>
      <c r="J355" s="903">
        <v>0</v>
      </c>
      <c r="K355" s="903">
        <v>5654</v>
      </c>
      <c r="L355" s="904">
        <v>7.2687616184285799</v>
      </c>
      <c r="M355" s="905">
        <v>0.91410183989328997</v>
      </c>
      <c r="N355" s="905">
        <v>0.38546463128030301</v>
      </c>
      <c r="O355" s="905">
        <v>0.77092926256060601</v>
      </c>
      <c r="P355" s="905">
        <v>3.3039825538311703E-2</v>
      </c>
      <c r="Q355" s="905">
        <v>0</v>
      </c>
      <c r="R355" s="905">
        <v>0.36894471851114702</v>
      </c>
      <c r="S355" s="905">
        <v>0.881062014354979</v>
      </c>
      <c r="T355" s="905">
        <v>12.8855319599416</v>
      </c>
      <c r="U355" s="905">
        <v>14.3172577332684</v>
      </c>
      <c r="V355" s="905">
        <v>4.1850445681861498E-2</v>
      </c>
      <c r="W355" s="905">
        <v>9.3612839025216492E-3</v>
      </c>
      <c r="X355" s="905">
        <v>139.59326289936701</v>
      </c>
      <c r="Y355" s="905">
        <v>139.26286464398399</v>
      </c>
      <c r="Z355" s="905">
        <v>0.49559738307467499</v>
      </c>
      <c r="AA355" s="905">
        <v>0.126652664563528</v>
      </c>
      <c r="AB355" s="882"/>
    </row>
    <row r="356" spans="1:28">
      <c r="A356" s="899" t="s">
        <v>4141</v>
      </c>
      <c r="B356" s="900">
        <v>14.778658</v>
      </c>
      <c r="C356" s="901">
        <v>0</v>
      </c>
      <c r="D356" s="901">
        <v>0</v>
      </c>
      <c r="E356" s="901">
        <v>0</v>
      </c>
      <c r="F356" s="902">
        <v>0</v>
      </c>
      <c r="G356" s="903">
        <v>0</v>
      </c>
      <c r="H356" s="903">
        <v>0</v>
      </c>
      <c r="I356" s="903">
        <v>1</v>
      </c>
      <c r="J356" s="903">
        <v>0</v>
      </c>
      <c r="K356" s="903">
        <v>14</v>
      </c>
      <c r="L356" s="904">
        <v>2.27083906756156E-2</v>
      </c>
      <c r="M356" s="905">
        <v>2.2708390675615598E-3</v>
      </c>
      <c r="N356" s="905">
        <v>1.49067349833796E-3</v>
      </c>
      <c r="O356" s="905">
        <v>3.0649361648070099E-3</v>
      </c>
      <c r="P356" s="905">
        <v>5.5726112087400201E-5</v>
      </c>
      <c r="Q356" s="905">
        <v>0</v>
      </c>
      <c r="R356" s="905">
        <v>1.0030700175732001E-3</v>
      </c>
      <c r="S356" s="905">
        <v>1.9504139230590101E-3</v>
      </c>
      <c r="T356" s="905">
        <v>2.63305879612966E-2</v>
      </c>
      <c r="U356" s="905">
        <v>3.21818297304736E-2</v>
      </c>
      <c r="V356" s="905">
        <v>1.07272765768245E-4</v>
      </c>
      <c r="W356" s="905">
        <v>3.4828820054625103E-5</v>
      </c>
      <c r="X356" s="905">
        <v>0.135135821811946</v>
      </c>
      <c r="Y356" s="905">
        <v>0.135135821811946</v>
      </c>
      <c r="Z356" s="905">
        <v>1.39315280218501E-3</v>
      </c>
      <c r="AA356" s="905">
        <v>3.3435667252440098E-4</v>
      </c>
      <c r="AB356" s="882"/>
    </row>
    <row r="357" spans="1:28">
      <c r="A357" s="899" t="s">
        <v>4142</v>
      </c>
      <c r="B357" s="900">
        <v>180.62952300000001</v>
      </c>
      <c r="C357" s="901">
        <v>0</v>
      </c>
      <c r="D357" s="901">
        <v>0</v>
      </c>
      <c r="E357" s="901">
        <v>0</v>
      </c>
      <c r="F357" s="902">
        <v>0</v>
      </c>
      <c r="G357" s="903">
        <v>0</v>
      </c>
      <c r="H357" s="903">
        <v>0</v>
      </c>
      <c r="I357" s="903">
        <v>11</v>
      </c>
      <c r="J357" s="903">
        <v>0</v>
      </c>
      <c r="K357" s="903">
        <v>170</v>
      </c>
      <c r="L357" s="904">
        <v>0.20696152950392699</v>
      </c>
      <c r="M357" s="905">
        <v>2.7153352670915301E-2</v>
      </c>
      <c r="N357" s="905">
        <v>1.04308610869979E-2</v>
      </c>
      <c r="O357" s="905">
        <v>1.3245537888251399E-2</v>
      </c>
      <c r="P357" s="905">
        <v>9.9341534161885201E-4</v>
      </c>
      <c r="Q357" s="905">
        <v>0</v>
      </c>
      <c r="R357" s="905">
        <v>1.22521225466325E-2</v>
      </c>
      <c r="S357" s="905">
        <v>2.8146768012534101E-2</v>
      </c>
      <c r="T357" s="905">
        <v>0.43544705807626299</v>
      </c>
      <c r="U357" s="905">
        <v>0.461938133852766</v>
      </c>
      <c r="V357" s="905">
        <v>1.4570091677076501E-3</v>
      </c>
      <c r="W357" s="905">
        <v>4.1392305900785499E-4</v>
      </c>
      <c r="X357" s="905">
        <v>5.5829942198979499</v>
      </c>
      <c r="Y357" s="905">
        <v>5.5813385276619201</v>
      </c>
      <c r="Z357" s="905">
        <v>1.65569223603142E-2</v>
      </c>
      <c r="AA357" s="905">
        <v>3.6425229192691201E-3</v>
      </c>
      <c r="AB357" s="882"/>
    </row>
    <row r="358" spans="1:28">
      <c r="A358" s="899" t="s">
        <v>4143</v>
      </c>
      <c r="B358" s="900">
        <v>770.02352199999996</v>
      </c>
      <c r="C358" s="901">
        <v>0</v>
      </c>
      <c r="D358" s="901">
        <v>0</v>
      </c>
      <c r="E358" s="901">
        <v>0</v>
      </c>
      <c r="F358" s="902">
        <v>0</v>
      </c>
      <c r="G358" s="903">
        <v>0</v>
      </c>
      <c r="H358" s="903">
        <v>0</v>
      </c>
      <c r="I358" s="903">
        <v>69</v>
      </c>
      <c r="J358" s="903">
        <v>0</v>
      </c>
      <c r="K358" s="903">
        <v>701</v>
      </c>
      <c r="L358" s="904">
        <v>0.77831170206008804</v>
      </c>
      <c r="M358" s="905">
        <v>0.11265037792975</v>
      </c>
      <c r="N358" s="905">
        <v>3.5501937286951397E-2</v>
      </c>
      <c r="O358" s="905">
        <v>8.1927547585272403E-2</v>
      </c>
      <c r="P358" s="905">
        <v>6.8272956321060302E-4</v>
      </c>
      <c r="Q358" s="905">
        <v>0</v>
      </c>
      <c r="R358" s="905">
        <v>5.5983824183269498E-2</v>
      </c>
      <c r="S358" s="905">
        <v>0.102409434481591</v>
      </c>
      <c r="T358" s="905">
        <v>1.44055937837437</v>
      </c>
      <c r="U358" s="905">
        <v>1.5020050390633299</v>
      </c>
      <c r="V358" s="905">
        <v>1.63855095170545E-3</v>
      </c>
      <c r="W358" s="905">
        <v>1.0240943448159099E-3</v>
      </c>
      <c r="X358" s="905">
        <v>19.526065507823301</v>
      </c>
      <c r="Y358" s="905">
        <v>19.526065507823301</v>
      </c>
      <c r="Z358" s="905">
        <v>9.5582138849484494E-2</v>
      </c>
      <c r="AA358" s="905">
        <v>1.3176680569964599E-2</v>
      </c>
      <c r="AB358" s="882"/>
    </row>
    <row r="359" spans="1:28">
      <c r="A359" s="899" t="s">
        <v>4144</v>
      </c>
      <c r="B359" s="900">
        <v>0</v>
      </c>
      <c r="C359" s="901">
        <v>886.07640000000004</v>
      </c>
      <c r="D359" s="901">
        <v>0</v>
      </c>
      <c r="E359" s="901">
        <v>0.241894</v>
      </c>
      <c r="F359" s="902">
        <v>0</v>
      </c>
      <c r="G359" s="903">
        <v>0</v>
      </c>
      <c r="H359" s="903">
        <v>0</v>
      </c>
      <c r="I359" s="903">
        <v>0</v>
      </c>
      <c r="J359" s="903">
        <v>0</v>
      </c>
      <c r="K359" s="903">
        <v>886</v>
      </c>
      <c r="L359" s="904">
        <v>1.19118799093816</v>
      </c>
      <c r="M359" s="905">
        <v>0.16320213419152699</v>
      </c>
      <c r="N359" s="905">
        <v>5.7214541297029499E-2</v>
      </c>
      <c r="O359" s="905">
        <v>7.5035463996104307E-2</v>
      </c>
      <c r="P359" s="905">
        <v>3.7517731998052101E-3</v>
      </c>
      <c r="Q359" s="905">
        <v>0</v>
      </c>
      <c r="R359" s="905">
        <v>6.4718087696639906E-2</v>
      </c>
      <c r="S359" s="905">
        <v>0.16882979399123499</v>
      </c>
      <c r="T359" s="905">
        <v>2.1572695898880001</v>
      </c>
      <c r="U359" s="905">
        <v>2.3073405178802102</v>
      </c>
      <c r="V359" s="905">
        <v>8.5352840295568593E-3</v>
      </c>
      <c r="W359" s="905">
        <v>2.2510639198831299E-3</v>
      </c>
      <c r="X359" s="905">
        <v>33.212572251275603</v>
      </c>
      <c r="Y359" s="905">
        <v>33.193813385276599</v>
      </c>
      <c r="Z359" s="905">
        <v>0.13131206199318199</v>
      </c>
      <c r="AA359" s="905">
        <v>2.6731384048612101E-2</v>
      </c>
      <c r="AB359" s="882"/>
    </row>
    <row r="360" spans="1:28">
      <c r="A360" s="899" t="s">
        <v>4145</v>
      </c>
      <c r="B360" s="900">
        <v>0</v>
      </c>
      <c r="C360" s="901">
        <v>0</v>
      </c>
      <c r="D360" s="901">
        <v>0</v>
      </c>
      <c r="E360" s="901">
        <v>0</v>
      </c>
      <c r="F360" s="902">
        <v>0</v>
      </c>
      <c r="G360" s="903">
        <v>0</v>
      </c>
      <c r="H360" s="903">
        <v>0</v>
      </c>
      <c r="I360" s="903">
        <v>0</v>
      </c>
      <c r="J360" s="903">
        <v>0</v>
      </c>
      <c r="K360" s="903">
        <v>0</v>
      </c>
      <c r="L360" s="904">
        <v>0</v>
      </c>
      <c r="M360" s="905">
        <v>0</v>
      </c>
      <c r="N360" s="905">
        <v>0</v>
      </c>
      <c r="O360" s="905">
        <v>0</v>
      </c>
      <c r="P360" s="905">
        <v>0</v>
      </c>
      <c r="Q360" s="905">
        <v>0</v>
      </c>
      <c r="R360" s="905">
        <v>0</v>
      </c>
      <c r="S360" s="905">
        <v>0</v>
      </c>
      <c r="T360" s="905">
        <v>0</v>
      </c>
      <c r="U360" s="905">
        <v>0</v>
      </c>
      <c r="V360" s="905">
        <v>0</v>
      </c>
      <c r="W360" s="905">
        <v>0</v>
      </c>
      <c r="X360" s="905">
        <v>0</v>
      </c>
      <c r="Y360" s="905">
        <v>0</v>
      </c>
      <c r="Z360" s="905">
        <v>0</v>
      </c>
      <c r="AA360" s="905">
        <v>0</v>
      </c>
      <c r="AB360" s="882"/>
    </row>
    <row r="361" spans="1:28">
      <c r="A361" s="899" t="s">
        <v>4146</v>
      </c>
      <c r="B361" s="900">
        <v>0</v>
      </c>
      <c r="C361" s="901">
        <v>0</v>
      </c>
      <c r="D361" s="901">
        <v>0</v>
      </c>
      <c r="E361" s="901">
        <v>0</v>
      </c>
      <c r="F361" s="902">
        <v>0</v>
      </c>
      <c r="G361" s="903">
        <v>0</v>
      </c>
      <c r="H361" s="903">
        <v>0</v>
      </c>
      <c r="I361" s="903">
        <v>0</v>
      </c>
      <c r="J361" s="903">
        <v>0</v>
      </c>
      <c r="K361" s="903">
        <v>0</v>
      </c>
      <c r="L361" s="904">
        <v>0</v>
      </c>
      <c r="M361" s="905">
        <v>0</v>
      </c>
      <c r="N361" s="905">
        <v>0</v>
      </c>
      <c r="O361" s="905">
        <v>0</v>
      </c>
      <c r="P361" s="905">
        <v>0</v>
      </c>
      <c r="Q361" s="905">
        <v>0</v>
      </c>
      <c r="R361" s="905">
        <v>0</v>
      </c>
      <c r="S361" s="905">
        <v>0</v>
      </c>
      <c r="T361" s="905">
        <v>0</v>
      </c>
      <c r="U361" s="905">
        <v>0</v>
      </c>
      <c r="V361" s="905">
        <v>0</v>
      </c>
      <c r="W361" s="905">
        <v>0</v>
      </c>
      <c r="X361" s="905">
        <v>0</v>
      </c>
      <c r="Y361" s="905">
        <v>0</v>
      </c>
      <c r="Z361" s="905">
        <v>0</v>
      </c>
      <c r="AA361" s="905">
        <v>0</v>
      </c>
      <c r="AB361" s="882"/>
    </row>
    <row r="362" spans="1:28">
      <c r="A362" s="899" t="s">
        <v>4147</v>
      </c>
      <c r="B362" s="900">
        <v>0</v>
      </c>
      <c r="C362" s="901">
        <v>53.976599999999998</v>
      </c>
      <c r="D362" s="901">
        <v>0</v>
      </c>
      <c r="E362" s="901">
        <v>0</v>
      </c>
      <c r="F362" s="902">
        <v>0</v>
      </c>
      <c r="G362" s="903">
        <v>0</v>
      </c>
      <c r="H362" s="903">
        <v>0</v>
      </c>
      <c r="I362" s="903">
        <v>0</v>
      </c>
      <c r="J362" s="903">
        <v>0</v>
      </c>
      <c r="K362" s="903">
        <v>54</v>
      </c>
      <c r="L362" s="904">
        <v>6.8599013359869607E-2</v>
      </c>
      <c r="M362" s="905">
        <v>1.02898520039804E-2</v>
      </c>
      <c r="N362" s="905">
        <v>2.4581313120619901E-3</v>
      </c>
      <c r="O362" s="905">
        <v>1.25764857826428E-2</v>
      </c>
      <c r="P362" s="905">
        <v>1.2576485782642801E-3</v>
      </c>
      <c r="Q362" s="905">
        <v>0</v>
      </c>
      <c r="R362" s="905">
        <v>9.9468569371810901E-3</v>
      </c>
      <c r="S362" s="905">
        <v>1.25764857826428E-2</v>
      </c>
      <c r="T362" s="905">
        <v>0.130909783828418</v>
      </c>
      <c r="U362" s="905">
        <v>0.120619931824437</v>
      </c>
      <c r="V362" s="905">
        <v>5.0305943130571004E-4</v>
      </c>
      <c r="W362" s="905">
        <v>1.8864728673964099E-4</v>
      </c>
      <c r="X362" s="905">
        <v>3.6128813702864599</v>
      </c>
      <c r="Y362" s="905">
        <v>3.6128813702864599</v>
      </c>
      <c r="Z362" s="905">
        <v>2.2866337786623201E-3</v>
      </c>
      <c r="AA362" s="905">
        <v>1.7721411784633E-3</v>
      </c>
      <c r="AB362" s="882"/>
    </row>
    <row r="363" spans="1:28">
      <c r="A363" s="899" t="s">
        <v>4148</v>
      </c>
      <c r="B363" s="900">
        <v>0</v>
      </c>
      <c r="C363" s="901">
        <v>32.13588</v>
      </c>
      <c r="D363" s="901">
        <v>0</v>
      </c>
      <c r="E363" s="901">
        <v>0</v>
      </c>
      <c r="F363" s="902">
        <v>0</v>
      </c>
      <c r="G363" s="903">
        <v>0</v>
      </c>
      <c r="H363" s="903">
        <v>0</v>
      </c>
      <c r="I363" s="903">
        <v>0</v>
      </c>
      <c r="J363" s="903">
        <v>0</v>
      </c>
      <c r="K363" s="903">
        <v>32</v>
      </c>
      <c r="L363" s="904">
        <v>7.3172280917194202E-2</v>
      </c>
      <c r="M363" s="905">
        <v>8.2996337151447098E-3</v>
      </c>
      <c r="N363" s="905">
        <v>3.92962249370117E-3</v>
      </c>
      <c r="O363" s="905">
        <v>4.7426478372255502E-3</v>
      </c>
      <c r="P363" s="905">
        <v>1.0840337913658399E-3</v>
      </c>
      <c r="Q363" s="905">
        <v>6.7752111960364995E-5</v>
      </c>
      <c r="R363" s="905">
        <v>3.0488450382164301E-3</v>
      </c>
      <c r="S363" s="905">
        <v>6.7752111960365001E-3</v>
      </c>
      <c r="T363" s="905">
        <v>0.125680167686477</v>
      </c>
      <c r="U363" s="905">
        <v>8.1980055472041694E-2</v>
      </c>
      <c r="V363" s="905">
        <v>8.0625013232834403E-4</v>
      </c>
      <c r="W363" s="905">
        <v>7.45273231564015E-5</v>
      </c>
      <c r="X363" s="905">
        <v>4.6024009654676004</v>
      </c>
      <c r="Y363" s="905">
        <v>4.5990133598695797</v>
      </c>
      <c r="Z363" s="905">
        <v>4.4038872774237302E-3</v>
      </c>
      <c r="AA363" s="905">
        <v>1.7107408269992201E-3</v>
      </c>
      <c r="AB363" s="882"/>
    </row>
    <row r="364" spans="1:28">
      <c r="A364" s="894"/>
      <c r="B364" s="895"/>
      <c r="C364" s="896"/>
      <c r="D364" s="896"/>
      <c r="E364" s="896"/>
      <c r="F364" s="895"/>
      <c r="G364" s="896"/>
      <c r="H364" s="896"/>
      <c r="I364" s="896"/>
      <c r="J364" s="896"/>
      <c r="K364" s="896"/>
      <c r="L364" s="897"/>
      <c r="M364" s="898"/>
      <c r="N364" s="898"/>
      <c r="O364" s="898"/>
      <c r="P364" s="898"/>
      <c r="Q364" s="898"/>
      <c r="R364" s="898"/>
      <c r="S364" s="898"/>
      <c r="T364" s="898"/>
      <c r="U364" s="898"/>
      <c r="V364" s="898"/>
      <c r="W364" s="898"/>
      <c r="X364" s="898"/>
      <c r="Y364" s="898"/>
      <c r="Z364" s="898"/>
      <c r="AA364" s="898"/>
      <c r="AB364" s="882"/>
    </row>
    <row r="365" spans="1:28">
      <c r="A365" s="887" t="s">
        <v>4149</v>
      </c>
      <c r="B365" s="888">
        <v>3675</v>
      </c>
      <c r="C365" s="889">
        <v>2922</v>
      </c>
      <c r="D365" s="889">
        <v>0</v>
      </c>
      <c r="E365" s="889">
        <v>90</v>
      </c>
      <c r="F365" s="890">
        <v>0</v>
      </c>
      <c r="G365" s="891">
        <v>0</v>
      </c>
      <c r="H365" s="891">
        <v>0</v>
      </c>
      <c r="I365" s="891">
        <v>125</v>
      </c>
      <c r="J365" s="891">
        <v>99</v>
      </c>
      <c r="K365" s="891">
        <v>5936</v>
      </c>
      <c r="L365" s="892">
        <v>46.686278585876501</v>
      </c>
      <c r="M365" s="893">
        <v>0.41398828455219999</v>
      </c>
      <c r="N365" s="893">
        <v>4.9256782885505803</v>
      </c>
      <c r="O365" s="893">
        <v>3.8684931742458999</v>
      </c>
      <c r="P365" s="893">
        <v>0.169046812474858</v>
      </c>
      <c r="Q365" s="893">
        <v>0</v>
      </c>
      <c r="R365" s="893">
        <v>3.3580458491618101E-2</v>
      </c>
      <c r="S365" s="893">
        <v>0.55793683730245203</v>
      </c>
      <c r="T365" s="893">
        <v>5.3874337494461901</v>
      </c>
      <c r="U365" s="893">
        <v>8.6777153375684204</v>
      </c>
      <c r="V365" s="893">
        <v>8.2057214912002897E-3</v>
      </c>
      <c r="W365" s="893">
        <v>3.0206175962524799E-3</v>
      </c>
      <c r="X365" s="893">
        <v>25.048020872163601</v>
      </c>
      <c r="Y365" s="893">
        <v>24.371261963819499</v>
      </c>
      <c r="Z365" s="893">
        <v>3.83222883275815E-2</v>
      </c>
      <c r="AA365" s="893">
        <v>3.7912389228269901E-2</v>
      </c>
      <c r="AB365" s="882"/>
    </row>
    <row r="366" spans="1:28">
      <c r="A366" s="899" t="s">
        <v>4150</v>
      </c>
      <c r="B366" s="900">
        <v>13.136585</v>
      </c>
      <c r="C366" s="901">
        <v>0</v>
      </c>
      <c r="D366" s="901">
        <v>0</v>
      </c>
      <c r="E366" s="901">
        <v>0</v>
      </c>
      <c r="F366" s="902">
        <v>0</v>
      </c>
      <c r="G366" s="903">
        <v>0</v>
      </c>
      <c r="H366" s="903">
        <v>12.3</v>
      </c>
      <c r="I366" s="903">
        <v>1</v>
      </c>
      <c r="J366" s="903">
        <v>0</v>
      </c>
      <c r="K366" s="903">
        <v>0</v>
      </c>
      <c r="L366" s="904">
        <v>0</v>
      </c>
      <c r="M366" s="905">
        <v>0</v>
      </c>
      <c r="N366" s="905">
        <v>0</v>
      </c>
      <c r="O366" s="905">
        <v>0</v>
      </c>
      <c r="P366" s="905">
        <v>0</v>
      </c>
      <c r="Q366" s="905">
        <v>0</v>
      </c>
      <c r="R366" s="905">
        <v>0</v>
      </c>
      <c r="S366" s="905">
        <v>0</v>
      </c>
      <c r="T366" s="905">
        <v>0</v>
      </c>
      <c r="U366" s="905">
        <v>0</v>
      </c>
      <c r="V366" s="905">
        <v>0</v>
      </c>
      <c r="W366" s="905">
        <v>0</v>
      </c>
      <c r="X366" s="905">
        <v>0</v>
      </c>
      <c r="Y366" s="905">
        <v>0</v>
      </c>
      <c r="Z366" s="905">
        <v>0</v>
      </c>
      <c r="AA366" s="905">
        <v>0</v>
      </c>
      <c r="AB366" s="882"/>
    </row>
    <row r="367" spans="1:28">
      <c r="A367" s="899" t="s">
        <v>4151</v>
      </c>
      <c r="B367" s="900">
        <v>0</v>
      </c>
      <c r="C367" s="901">
        <v>2.8</v>
      </c>
      <c r="D367" s="901">
        <v>0</v>
      </c>
      <c r="E367" s="901">
        <v>0</v>
      </c>
      <c r="F367" s="902">
        <v>0</v>
      </c>
      <c r="G367" s="903">
        <v>0</v>
      </c>
      <c r="H367" s="903">
        <v>0</v>
      </c>
      <c r="I367" s="903">
        <v>0</v>
      </c>
      <c r="J367" s="903">
        <v>2.8</v>
      </c>
      <c r="K367" s="903">
        <v>0</v>
      </c>
      <c r="L367" s="904">
        <v>0</v>
      </c>
      <c r="M367" s="905">
        <v>0</v>
      </c>
      <c r="N367" s="905">
        <v>0</v>
      </c>
      <c r="O367" s="905">
        <v>0</v>
      </c>
      <c r="P367" s="905">
        <v>0</v>
      </c>
      <c r="Q367" s="905">
        <v>0</v>
      </c>
      <c r="R367" s="905">
        <v>0</v>
      </c>
      <c r="S367" s="905">
        <v>0</v>
      </c>
      <c r="T367" s="905">
        <v>0</v>
      </c>
      <c r="U367" s="905">
        <v>0</v>
      </c>
      <c r="V367" s="905">
        <v>0</v>
      </c>
      <c r="W367" s="905">
        <v>0</v>
      </c>
      <c r="X367" s="905">
        <v>0</v>
      </c>
      <c r="Y367" s="905">
        <v>0</v>
      </c>
      <c r="Z367" s="905">
        <v>0</v>
      </c>
      <c r="AA367" s="905">
        <v>0</v>
      </c>
      <c r="AB367" s="882"/>
    </row>
    <row r="368" spans="1:28">
      <c r="A368" s="899" t="s">
        <v>4152</v>
      </c>
      <c r="B368" s="900">
        <v>0</v>
      </c>
      <c r="C368" s="901">
        <v>0.14299999999999999</v>
      </c>
      <c r="D368" s="901">
        <v>0</v>
      </c>
      <c r="E368" s="901">
        <v>0</v>
      </c>
      <c r="F368" s="902">
        <v>0</v>
      </c>
      <c r="G368" s="903">
        <v>0</v>
      </c>
      <c r="H368" s="903">
        <v>0</v>
      </c>
      <c r="I368" s="903">
        <v>0</v>
      </c>
      <c r="J368" s="903">
        <v>0.14299999999999999</v>
      </c>
      <c r="K368" s="903">
        <v>0</v>
      </c>
      <c r="L368" s="904">
        <v>0</v>
      </c>
      <c r="M368" s="905">
        <v>0</v>
      </c>
      <c r="N368" s="905">
        <v>0</v>
      </c>
      <c r="O368" s="905">
        <v>0</v>
      </c>
      <c r="P368" s="905">
        <v>0</v>
      </c>
      <c r="Q368" s="905">
        <v>0</v>
      </c>
      <c r="R368" s="905">
        <v>0</v>
      </c>
      <c r="S368" s="905">
        <v>0</v>
      </c>
      <c r="T368" s="905">
        <v>0</v>
      </c>
      <c r="U368" s="905">
        <v>0</v>
      </c>
      <c r="V368" s="905">
        <v>0</v>
      </c>
      <c r="W368" s="905">
        <v>0</v>
      </c>
      <c r="X368" s="905">
        <v>0</v>
      </c>
      <c r="Y368" s="905">
        <v>0</v>
      </c>
      <c r="Z368" s="905">
        <v>0</v>
      </c>
      <c r="AA368" s="905">
        <v>0</v>
      </c>
      <c r="AB368" s="882"/>
    </row>
    <row r="369" spans="1:28">
      <c r="A369" s="899" t="s">
        <v>4153</v>
      </c>
      <c r="B369" s="900">
        <v>1111.538462</v>
      </c>
      <c r="C369" s="901">
        <v>107.70898</v>
      </c>
      <c r="D369" s="901">
        <v>0</v>
      </c>
      <c r="E369" s="901">
        <v>0</v>
      </c>
      <c r="F369" s="902">
        <v>0</v>
      </c>
      <c r="G369" s="903">
        <v>0</v>
      </c>
      <c r="H369" s="903">
        <v>388.89910979906801</v>
      </c>
      <c r="I369" s="903">
        <v>112</v>
      </c>
      <c r="J369" s="903">
        <v>91.241157000000001</v>
      </c>
      <c r="K369" s="903">
        <v>600</v>
      </c>
      <c r="L369" s="904">
        <v>4.1921619275475903</v>
      </c>
      <c r="M369" s="905">
        <v>5.3354788168787401E-2</v>
      </c>
      <c r="N369" s="905">
        <v>0.44208253054138202</v>
      </c>
      <c r="O369" s="905">
        <v>8.8924646947979094E-2</v>
      </c>
      <c r="P369" s="905">
        <v>0</v>
      </c>
      <c r="Q369" s="905">
        <v>0</v>
      </c>
      <c r="R369" s="905">
        <v>5.0814083970273797E-3</v>
      </c>
      <c r="S369" s="905">
        <v>3.8110562977705299E-2</v>
      </c>
      <c r="T369" s="905">
        <v>0.38745739027333698</v>
      </c>
      <c r="U369" s="905">
        <v>0.70504541508754803</v>
      </c>
      <c r="V369" s="905">
        <v>2.5407041985136902E-4</v>
      </c>
      <c r="W369" s="905">
        <v>3.1758802481421101E-4</v>
      </c>
      <c r="X369" s="905">
        <v>0.19055281488852699</v>
      </c>
      <c r="Y369" s="905">
        <v>0.19055281488852699</v>
      </c>
      <c r="Z369" s="905">
        <v>0</v>
      </c>
      <c r="AA369" s="905">
        <v>4.4462323473989504E-3</v>
      </c>
      <c r="AB369" s="882"/>
    </row>
    <row r="370" spans="1:28">
      <c r="A370" s="899" t="s">
        <v>4154</v>
      </c>
      <c r="B370" s="900">
        <v>3844.85</v>
      </c>
      <c r="C370" s="901">
        <v>0</v>
      </c>
      <c r="D370" s="901">
        <v>0</v>
      </c>
      <c r="E370" s="901">
        <v>0</v>
      </c>
      <c r="F370" s="902">
        <v>0</v>
      </c>
      <c r="G370" s="903">
        <v>0</v>
      </c>
      <c r="H370" s="903">
        <v>1226.37841245596</v>
      </c>
      <c r="I370" s="903">
        <v>0</v>
      </c>
      <c r="J370" s="903">
        <v>0</v>
      </c>
      <c r="K370" s="903">
        <v>2618.4715875440402</v>
      </c>
      <c r="L370" s="904">
        <v>18.2950948294454</v>
      </c>
      <c r="M370" s="905">
        <v>0.23284666146566799</v>
      </c>
      <c r="N370" s="905">
        <v>1.92930090928697</v>
      </c>
      <c r="O370" s="905">
        <v>0.38807776910944702</v>
      </c>
      <c r="P370" s="905">
        <v>0</v>
      </c>
      <c r="Q370" s="905">
        <v>0</v>
      </c>
      <c r="R370" s="905">
        <v>2.2175872520539899E-2</v>
      </c>
      <c r="S370" s="905">
        <v>0.166319043904049</v>
      </c>
      <c r="T370" s="905">
        <v>1.6909102796911599</v>
      </c>
      <c r="U370" s="905">
        <v>3.0769023122249002</v>
      </c>
      <c r="V370" s="905">
        <v>1.1087936260269901E-3</v>
      </c>
      <c r="W370" s="905">
        <v>1.38599203253374E-3</v>
      </c>
      <c r="X370" s="905">
        <v>0.83159521952024396</v>
      </c>
      <c r="Y370" s="905">
        <v>0.83159521952024396</v>
      </c>
      <c r="Z370" s="905">
        <v>0</v>
      </c>
      <c r="AA370" s="905">
        <v>1.94038884554724E-2</v>
      </c>
      <c r="AB370" s="882"/>
    </row>
    <row r="371" spans="1:28">
      <c r="A371" s="899" t="s">
        <v>4155</v>
      </c>
      <c r="B371" s="900">
        <v>41.052163999999998</v>
      </c>
      <c r="C371" s="901">
        <v>0</v>
      </c>
      <c r="D371" s="901">
        <v>0</v>
      </c>
      <c r="E371" s="901">
        <v>0</v>
      </c>
      <c r="F371" s="902">
        <v>0</v>
      </c>
      <c r="G371" s="903">
        <v>0</v>
      </c>
      <c r="H371" s="903">
        <v>0</v>
      </c>
      <c r="I371" s="903">
        <v>2</v>
      </c>
      <c r="J371" s="903">
        <v>0</v>
      </c>
      <c r="K371" s="903">
        <v>39</v>
      </c>
      <c r="L371" s="904">
        <v>0.26794901653574998</v>
      </c>
      <c r="M371" s="905">
        <v>2.7661916961317801E-3</v>
      </c>
      <c r="N371" s="905">
        <v>2.85289322690606E-2</v>
      </c>
      <c r="O371" s="905">
        <v>4.5415087548432197E-3</v>
      </c>
      <c r="P371" s="905">
        <v>0</v>
      </c>
      <c r="Q371" s="905">
        <v>0</v>
      </c>
      <c r="R371" s="905">
        <v>1.6514577290339E-4</v>
      </c>
      <c r="S371" s="905">
        <v>2.4771865935508501E-3</v>
      </c>
      <c r="T371" s="905">
        <v>2.3533272638733001E-2</v>
      </c>
      <c r="U371" s="905">
        <v>4.1286443225847402E-2</v>
      </c>
      <c r="V371" s="905">
        <v>3.7157798903262701E-5</v>
      </c>
      <c r="W371" s="905">
        <v>2.8900510258093198E-5</v>
      </c>
      <c r="X371" s="905">
        <v>1.8578899451631301E-2</v>
      </c>
      <c r="Y371" s="905">
        <v>1.81660350193729E-2</v>
      </c>
      <c r="Z371" s="905">
        <v>0</v>
      </c>
      <c r="AA371" s="905">
        <v>2.6423323664542402E-4</v>
      </c>
      <c r="AB371" s="882"/>
    </row>
    <row r="372" spans="1:28">
      <c r="A372" s="899" t="s">
        <v>4156</v>
      </c>
      <c r="B372" s="900">
        <v>177.10541000000001</v>
      </c>
      <c r="C372" s="901">
        <v>0</v>
      </c>
      <c r="D372" s="901">
        <v>0</v>
      </c>
      <c r="E372" s="901">
        <v>0</v>
      </c>
      <c r="F372" s="902">
        <v>0</v>
      </c>
      <c r="G372" s="903">
        <v>0</v>
      </c>
      <c r="H372" s="903">
        <v>0</v>
      </c>
      <c r="I372" s="903">
        <v>10</v>
      </c>
      <c r="J372" s="903">
        <v>0</v>
      </c>
      <c r="K372" s="903">
        <v>167</v>
      </c>
      <c r="L372" s="904">
        <v>1.14737142978129</v>
      </c>
      <c r="M372" s="905">
        <v>1.18449746988207E-2</v>
      </c>
      <c r="N372" s="905">
        <v>0.122162350998285</v>
      </c>
      <c r="O372" s="905">
        <v>1.9446973386123501E-2</v>
      </c>
      <c r="P372" s="905">
        <v>0</v>
      </c>
      <c r="Q372" s="905">
        <v>0</v>
      </c>
      <c r="R372" s="905">
        <v>7.0716266858631002E-4</v>
      </c>
      <c r="S372" s="905">
        <v>1.06074400287946E-2</v>
      </c>
      <c r="T372" s="905">
        <v>0.100770680273549</v>
      </c>
      <c r="U372" s="905">
        <v>0.17679066714657701</v>
      </c>
      <c r="V372" s="905">
        <v>1.5911160043192001E-4</v>
      </c>
      <c r="W372" s="905">
        <v>1.2375346700260401E-4</v>
      </c>
      <c r="X372" s="905">
        <v>7.9555800215959899E-2</v>
      </c>
      <c r="Y372" s="905">
        <v>7.7787893544494099E-2</v>
      </c>
      <c r="Z372" s="905">
        <v>0</v>
      </c>
      <c r="AA372" s="905">
        <v>1.1314602697381001E-3</v>
      </c>
      <c r="AB372" s="882"/>
    </row>
    <row r="373" spans="1:28">
      <c r="A373" s="899" t="s">
        <v>4157</v>
      </c>
      <c r="B373" s="900">
        <v>9.84</v>
      </c>
      <c r="C373" s="901">
        <v>0</v>
      </c>
      <c r="D373" s="901">
        <v>0</v>
      </c>
      <c r="E373" s="901">
        <v>0</v>
      </c>
      <c r="F373" s="902">
        <v>0</v>
      </c>
      <c r="G373" s="903">
        <v>0</v>
      </c>
      <c r="H373" s="903">
        <v>0</v>
      </c>
      <c r="I373" s="903">
        <v>0</v>
      </c>
      <c r="J373" s="903">
        <v>0</v>
      </c>
      <c r="K373" s="903">
        <v>10</v>
      </c>
      <c r="L373" s="904">
        <v>9.49588194194491E-2</v>
      </c>
      <c r="M373" s="905">
        <v>0</v>
      </c>
      <c r="N373" s="905">
        <v>1.05545086913256E-2</v>
      </c>
      <c r="O373" s="905">
        <v>0</v>
      </c>
      <c r="P373" s="905">
        <v>0</v>
      </c>
      <c r="Q373" s="905">
        <v>0</v>
      </c>
      <c r="R373" s="905">
        <v>0</v>
      </c>
      <c r="S373" s="905">
        <v>0</v>
      </c>
      <c r="T373" s="905">
        <v>1.0586267493807E-4</v>
      </c>
      <c r="U373" s="905">
        <v>0</v>
      </c>
      <c r="V373" s="905">
        <v>0</v>
      </c>
      <c r="W373" s="905">
        <v>0</v>
      </c>
      <c r="X373" s="905">
        <v>0</v>
      </c>
      <c r="Y373" s="905">
        <v>0</v>
      </c>
      <c r="Z373" s="905">
        <v>0</v>
      </c>
      <c r="AA373" s="905">
        <v>7.4103872456649196E-6</v>
      </c>
      <c r="AB373" s="882"/>
    </row>
    <row r="374" spans="1:28">
      <c r="A374" s="899" t="s">
        <v>4158</v>
      </c>
      <c r="B374" s="900">
        <v>0</v>
      </c>
      <c r="C374" s="901">
        <v>0</v>
      </c>
      <c r="D374" s="901">
        <v>0</v>
      </c>
      <c r="E374" s="901">
        <v>0</v>
      </c>
      <c r="F374" s="902">
        <v>0</v>
      </c>
      <c r="G374" s="903">
        <v>0</v>
      </c>
      <c r="H374" s="903">
        <v>0</v>
      </c>
      <c r="I374" s="903">
        <v>0</v>
      </c>
      <c r="J374" s="903">
        <v>0</v>
      </c>
      <c r="K374" s="903">
        <v>0</v>
      </c>
      <c r="L374" s="904">
        <v>0</v>
      </c>
      <c r="M374" s="905">
        <v>0</v>
      </c>
      <c r="N374" s="905">
        <v>0</v>
      </c>
      <c r="O374" s="905">
        <v>0</v>
      </c>
      <c r="P374" s="905">
        <v>0</v>
      </c>
      <c r="Q374" s="905">
        <v>0</v>
      </c>
      <c r="R374" s="905">
        <v>0</v>
      </c>
      <c r="S374" s="905">
        <v>0</v>
      </c>
      <c r="T374" s="905">
        <v>0</v>
      </c>
      <c r="U374" s="905">
        <v>0</v>
      </c>
      <c r="V374" s="905">
        <v>0</v>
      </c>
      <c r="W374" s="905">
        <v>0</v>
      </c>
      <c r="X374" s="905">
        <v>0</v>
      </c>
      <c r="Y374" s="905">
        <v>0</v>
      </c>
      <c r="Z374" s="905">
        <v>0</v>
      </c>
      <c r="AA374" s="905">
        <v>0</v>
      </c>
      <c r="AB374" s="882"/>
    </row>
    <row r="375" spans="1:28">
      <c r="A375" s="899" t="s">
        <v>4159</v>
      </c>
      <c r="B375" s="900">
        <v>1300</v>
      </c>
      <c r="C375" s="901">
        <v>8.7999999999999995E-2</v>
      </c>
      <c r="D375" s="901">
        <v>-893</v>
      </c>
      <c r="E375" s="901">
        <v>27.66</v>
      </c>
      <c r="F375" s="902">
        <v>0</v>
      </c>
      <c r="G375" s="903">
        <v>0</v>
      </c>
      <c r="H375" s="903">
        <v>0</v>
      </c>
      <c r="I375" s="903">
        <v>0</v>
      </c>
      <c r="J375" s="903">
        <v>2165.4279999999999</v>
      </c>
      <c r="K375" s="903">
        <v>0</v>
      </c>
      <c r="L375" s="904">
        <v>0</v>
      </c>
      <c r="M375" s="905">
        <v>0</v>
      </c>
      <c r="N375" s="905">
        <v>0</v>
      </c>
      <c r="O375" s="905">
        <v>0</v>
      </c>
      <c r="P375" s="905">
        <v>0</v>
      </c>
      <c r="Q375" s="905">
        <v>0</v>
      </c>
      <c r="R375" s="905">
        <v>0</v>
      </c>
      <c r="S375" s="905">
        <v>0</v>
      </c>
      <c r="T375" s="905">
        <v>0</v>
      </c>
      <c r="U375" s="905">
        <v>0</v>
      </c>
      <c r="V375" s="905">
        <v>0</v>
      </c>
      <c r="W375" s="905">
        <v>0</v>
      </c>
      <c r="X375" s="905">
        <v>0</v>
      </c>
      <c r="Y375" s="905">
        <v>0</v>
      </c>
      <c r="Z375" s="905">
        <v>0</v>
      </c>
      <c r="AA375" s="905">
        <v>0</v>
      </c>
      <c r="AB375" s="882"/>
    </row>
    <row r="376" spans="1:28">
      <c r="A376" s="899" t="s">
        <v>4160</v>
      </c>
      <c r="B376" s="900">
        <v>0</v>
      </c>
      <c r="C376" s="901">
        <v>4.2</v>
      </c>
      <c r="D376" s="901">
        <v>0</v>
      </c>
      <c r="E376" s="901">
        <v>73.56</v>
      </c>
      <c r="F376" s="902">
        <v>0</v>
      </c>
      <c r="G376" s="903">
        <v>0</v>
      </c>
      <c r="H376" s="903">
        <v>0</v>
      </c>
      <c r="I376" s="903">
        <v>0</v>
      </c>
      <c r="J376" s="903">
        <v>0</v>
      </c>
      <c r="K376" s="903">
        <v>0</v>
      </c>
      <c r="L376" s="904">
        <v>0</v>
      </c>
      <c r="M376" s="905">
        <v>0</v>
      </c>
      <c r="N376" s="905">
        <v>0</v>
      </c>
      <c r="O376" s="905">
        <v>0</v>
      </c>
      <c r="P376" s="905">
        <v>0</v>
      </c>
      <c r="Q376" s="905">
        <v>0</v>
      </c>
      <c r="R376" s="905">
        <v>0</v>
      </c>
      <c r="S376" s="905">
        <v>0</v>
      </c>
      <c r="T376" s="905">
        <v>0</v>
      </c>
      <c r="U376" s="905">
        <v>0</v>
      </c>
      <c r="V376" s="905">
        <v>0</v>
      </c>
      <c r="W376" s="905">
        <v>0</v>
      </c>
      <c r="X376" s="905">
        <v>0</v>
      </c>
      <c r="Y376" s="905">
        <v>0</v>
      </c>
      <c r="Z376" s="905">
        <v>0</v>
      </c>
      <c r="AA376" s="905">
        <v>0</v>
      </c>
      <c r="AB376" s="882"/>
    </row>
    <row r="377" spans="1:28">
      <c r="A377" s="899" t="s">
        <v>4161</v>
      </c>
      <c r="B377" s="900">
        <v>0</v>
      </c>
      <c r="C377" s="901">
        <v>7.6970000000000001</v>
      </c>
      <c r="D377" s="901">
        <v>0</v>
      </c>
      <c r="E377" s="901">
        <v>0</v>
      </c>
      <c r="F377" s="902">
        <v>0</v>
      </c>
      <c r="G377" s="903">
        <v>0</v>
      </c>
      <c r="H377" s="903">
        <v>0</v>
      </c>
      <c r="I377" s="903">
        <v>0</v>
      </c>
      <c r="J377" s="903">
        <v>7.6970000000000001</v>
      </c>
      <c r="K377" s="903">
        <v>0</v>
      </c>
      <c r="L377" s="904">
        <v>0</v>
      </c>
      <c r="M377" s="905">
        <v>0</v>
      </c>
      <c r="N377" s="905">
        <v>0</v>
      </c>
      <c r="O377" s="905">
        <v>0</v>
      </c>
      <c r="P377" s="905">
        <v>0</v>
      </c>
      <c r="Q377" s="905">
        <v>0</v>
      </c>
      <c r="R377" s="905">
        <v>0</v>
      </c>
      <c r="S377" s="905">
        <v>0</v>
      </c>
      <c r="T377" s="905">
        <v>0</v>
      </c>
      <c r="U377" s="905">
        <v>0</v>
      </c>
      <c r="V377" s="905">
        <v>0</v>
      </c>
      <c r="W377" s="905">
        <v>0</v>
      </c>
      <c r="X377" s="905">
        <v>0</v>
      </c>
      <c r="Y377" s="905">
        <v>0</v>
      </c>
      <c r="Z377" s="905">
        <v>0</v>
      </c>
      <c r="AA377" s="905">
        <v>0</v>
      </c>
      <c r="AB377" s="882"/>
    </row>
    <row r="378" spans="1:28">
      <c r="A378" s="899" t="s">
        <v>4162</v>
      </c>
      <c r="B378" s="900">
        <v>1031.8499999999999</v>
      </c>
      <c r="C378" s="901">
        <v>2598.85239</v>
      </c>
      <c r="D378" s="901">
        <v>0</v>
      </c>
      <c r="E378" s="901">
        <v>10.478</v>
      </c>
      <c r="F378" s="902">
        <v>0</v>
      </c>
      <c r="G378" s="903">
        <v>0</v>
      </c>
      <c r="H378" s="903">
        <v>0</v>
      </c>
      <c r="I378" s="903">
        <v>0</v>
      </c>
      <c r="J378" s="903">
        <v>0</v>
      </c>
      <c r="K378" s="903">
        <v>3620</v>
      </c>
      <c r="L378" s="904">
        <v>9.6572166585505297</v>
      </c>
      <c r="M378" s="905">
        <v>9.9637949651711799E-2</v>
      </c>
      <c r="N378" s="905">
        <v>0.95422497935677797</v>
      </c>
      <c r="O378" s="905">
        <v>3.1041053545341</v>
      </c>
      <c r="P378" s="905">
        <v>0.16095361097584199</v>
      </c>
      <c r="Q378" s="905">
        <v>0</v>
      </c>
      <c r="R378" s="905">
        <v>3.8322288327581498E-3</v>
      </c>
      <c r="S378" s="905">
        <v>0.306578306620652</v>
      </c>
      <c r="T378" s="905">
        <v>2.8741716245686102</v>
      </c>
      <c r="U378" s="905">
        <v>4.3304185810167102</v>
      </c>
      <c r="V378" s="905">
        <v>6.1315661324130299E-3</v>
      </c>
      <c r="W378" s="905">
        <v>1.1496686498274401E-3</v>
      </c>
      <c r="X378" s="905">
        <v>9.6572166585505297</v>
      </c>
      <c r="Y378" s="905">
        <v>9.2739937752747093</v>
      </c>
      <c r="Z378" s="905">
        <v>3.83222883275815E-2</v>
      </c>
      <c r="AA378" s="905">
        <v>1.14966864982744E-2</v>
      </c>
      <c r="AB378" s="882"/>
    </row>
    <row r="379" spans="1:28">
      <c r="A379" s="899" t="s">
        <v>4163</v>
      </c>
      <c r="B379" s="900">
        <v>1300.1300000000001</v>
      </c>
      <c r="C379" s="901">
        <v>203.04004</v>
      </c>
      <c r="D379" s="901">
        <v>0</v>
      </c>
      <c r="E379" s="901">
        <v>6.0505000000000004</v>
      </c>
      <c r="F379" s="902">
        <v>0</v>
      </c>
      <c r="G379" s="903">
        <v>0</v>
      </c>
      <c r="H379" s="903">
        <v>0</v>
      </c>
      <c r="I379" s="903">
        <v>0</v>
      </c>
      <c r="J379" s="903">
        <v>0</v>
      </c>
      <c r="K379" s="903">
        <v>1497</v>
      </c>
      <c r="L379" s="904">
        <v>11.758950689165999</v>
      </c>
      <c r="M379" s="905">
        <v>1.2678113950583301E-2</v>
      </c>
      <c r="N379" s="905">
        <v>1.29792191569097</v>
      </c>
      <c r="O379" s="905">
        <v>0.237714636573437</v>
      </c>
      <c r="P379" s="905">
        <v>7.9238212191145609E-3</v>
      </c>
      <c r="Q379" s="905">
        <v>0</v>
      </c>
      <c r="R379" s="905">
        <v>1.58476424382291E-3</v>
      </c>
      <c r="S379" s="905">
        <v>3.1695284876458299E-2</v>
      </c>
      <c r="T379" s="905">
        <v>0.28525756388812401</v>
      </c>
      <c r="U379" s="905">
        <v>0.30110520632635301</v>
      </c>
      <c r="V379" s="905">
        <v>4.7542927314687402E-4</v>
      </c>
      <c r="W379" s="905">
        <v>0</v>
      </c>
      <c r="X379" s="905">
        <v>13.042609726662601</v>
      </c>
      <c r="Y379" s="905">
        <v>12.804895090089101</v>
      </c>
      <c r="Z379" s="905">
        <v>0</v>
      </c>
      <c r="AA379" s="905">
        <v>1.10933497067604E-3</v>
      </c>
      <c r="AB379" s="882"/>
    </row>
    <row r="380" spans="1:28">
      <c r="A380" s="899" t="s">
        <v>4164</v>
      </c>
      <c r="B380" s="900">
        <v>0</v>
      </c>
      <c r="C380" s="901">
        <v>31.89396</v>
      </c>
      <c r="D380" s="901">
        <v>0</v>
      </c>
      <c r="E380" s="901">
        <v>3.0000000000000001E-3</v>
      </c>
      <c r="F380" s="902">
        <v>0</v>
      </c>
      <c r="G380" s="903">
        <v>0</v>
      </c>
      <c r="H380" s="903">
        <v>0</v>
      </c>
      <c r="I380" s="903">
        <v>0</v>
      </c>
      <c r="J380" s="903">
        <v>0</v>
      </c>
      <c r="K380" s="903">
        <v>32</v>
      </c>
      <c r="L380" s="904">
        <v>0.25136033537295399</v>
      </c>
      <c r="M380" s="905">
        <v>2.7100844784145998E-4</v>
      </c>
      <c r="N380" s="905">
        <v>2.7744489847769501E-2</v>
      </c>
      <c r="O380" s="905">
        <v>5.0814083970273797E-3</v>
      </c>
      <c r="P380" s="905">
        <v>1.69380279900913E-4</v>
      </c>
      <c r="Q380" s="905">
        <v>0</v>
      </c>
      <c r="R380" s="905">
        <v>3.3876055980182497E-5</v>
      </c>
      <c r="S380" s="905">
        <v>6.7752111960364995E-4</v>
      </c>
      <c r="T380" s="905">
        <v>6.0976900764328499E-3</v>
      </c>
      <c r="U380" s="905">
        <v>6.4364506362346802E-3</v>
      </c>
      <c r="V380" s="905">
        <v>1.01628167940548E-5</v>
      </c>
      <c r="W380" s="905">
        <v>0</v>
      </c>
      <c r="X380" s="905">
        <v>0.27879994071690201</v>
      </c>
      <c r="Y380" s="905">
        <v>0.27371853231987497</v>
      </c>
      <c r="Z380" s="905">
        <v>0</v>
      </c>
      <c r="AA380" s="905">
        <v>2.3713239186127801E-5</v>
      </c>
      <c r="AB380" s="882"/>
    </row>
    <row r="381" spans="1:28">
      <c r="A381" s="899" t="s">
        <v>4165</v>
      </c>
      <c r="B381" s="900">
        <v>0</v>
      </c>
      <c r="C381" s="901">
        <v>0.14199999999999999</v>
      </c>
      <c r="D381" s="901">
        <v>0</v>
      </c>
      <c r="E381" s="901">
        <v>0</v>
      </c>
      <c r="F381" s="902">
        <v>0</v>
      </c>
      <c r="G381" s="903">
        <v>0</v>
      </c>
      <c r="H381" s="903">
        <v>0</v>
      </c>
      <c r="I381" s="903">
        <v>0</v>
      </c>
      <c r="J381" s="903">
        <v>0.14199999999999999</v>
      </c>
      <c r="K381" s="903">
        <v>0</v>
      </c>
      <c r="L381" s="904">
        <v>0</v>
      </c>
      <c r="M381" s="905">
        <v>0</v>
      </c>
      <c r="N381" s="905">
        <v>0</v>
      </c>
      <c r="O381" s="905">
        <v>0</v>
      </c>
      <c r="P381" s="905">
        <v>0</v>
      </c>
      <c r="Q381" s="905">
        <v>0</v>
      </c>
      <c r="R381" s="905">
        <v>0</v>
      </c>
      <c r="S381" s="905">
        <v>0</v>
      </c>
      <c r="T381" s="905">
        <v>0</v>
      </c>
      <c r="U381" s="905">
        <v>0</v>
      </c>
      <c r="V381" s="905">
        <v>0</v>
      </c>
      <c r="W381" s="905">
        <v>0</v>
      </c>
      <c r="X381" s="905">
        <v>0</v>
      </c>
      <c r="Y381" s="905">
        <v>0</v>
      </c>
      <c r="Z381" s="905">
        <v>0</v>
      </c>
      <c r="AA381" s="905">
        <v>0</v>
      </c>
      <c r="AB381" s="882"/>
    </row>
    <row r="382" spans="1:28">
      <c r="A382" s="899" t="s">
        <v>4166</v>
      </c>
      <c r="B382" s="900">
        <v>0</v>
      </c>
      <c r="C382" s="901">
        <v>138.52533</v>
      </c>
      <c r="D382" s="901">
        <v>-1</v>
      </c>
      <c r="E382" s="901">
        <v>0</v>
      </c>
      <c r="F382" s="902">
        <v>0</v>
      </c>
      <c r="G382" s="903">
        <v>0</v>
      </c>
      <c r="H382" s="903">
        <v>0</v>
      </c>
      <c r="I382" s="903">
        <v>0</v>
      </c>
      <c r="J382" s="903">
        <v>0</v>
      </c>
      <c r="K382" s="903">
        <v>139</v>
      </c>
      <c r="L382" s="904">
        <v>1.02121488005759</v>
      </c>
      <c r="M382" s="905">
        <v>5.8859647265567105E-4</v>
      </c>
      <c r="N382" s="905">
        <v>0.11315767186805301</v>
      </c>
      <c r="O382" s="905">
        <v>2.0600876542948499E-2</v>
      </c>
      <c r="P382" s="905">
        <v>0</v>
      </c>
      <c r="Q382" s="905">
        <v>0</v>
      </c>
      <c r="R382" s="905">
        <v>0</v>
      </c>
      <c r="S382" s="905">
        <v>1.4714911816391799E-3</v>
      </c>
      <c r="T382" s="905">
        <v>1.9129385361309301E-2</v>
      </c>
      <c r="U382" s="905">
        <v>3.9730261904257803E-2</v>
      </c>
      <c r="V382" s="905">
        <v>2.94298236327836E-5</v>
      </c>
      <c r="W382" s="905">
        <v>1.47149118163918E-5</v>
      </c>
      <c r="X382" s="905">
        <v>0.94911181215726903</v>
      </c>
      <c r="Y382" s="905">
        <v>0.90055260316317698</v>
      </c>
      <c r="Z382" s="905">
        <v>0</v>
      </c>
      <c r="AA382" s="905">
        <v>2.94298236327836E-5</v>
      </c>
      <c r="AB382" s="882"/>
    </row>
    <row r="383" spans="1:28">
      <c r="A383" s="894"/>
      <c r="B383" s="895"/>
      <c r="C383" s="896"/>
      <c r="D383" s="896"/>
      <c r="E383" s="896"/>
      <c r="F383" s="895"/>
      <c r="G383" s="896"/>
      <c r="H383" s="896"/>
      <c r="I383" s="896"/>
      <c r="J383" s="896"/>
      <c r="K383" s="896"/>
      <c r="L383" s="897"/>
      <c r="M383" s="898"/>
      <c r="N383" s="898"/>
      <c r="O383" s="898"/>
      <c r="P383" s="898"/>
      <c r="Q383" s="898"/>
      <c r="R383" s="898"/>
      <c r="S383" s="898"/>
      <c r="T383" s="898"/>
      <c r="U383" s="898"/>
      <c r="V383" s="898"/>
      <c r="W383" s="898"/>
      <c r="X383" s="898"/>
      <c r="Y383" s="898"/>
      <c r="Z383" s="898"/>
      <c r="AA383" s="898"/>
      <c r="AB383" s="882"/>
    </row>
    <row r="384" spans="1:28">
      <c r="A384" s="887" t="s">
        <v>4167</v>
      </c>
      <c r="B384" s="888">
        <v>18590</v>
      </c>
      <c r="C384" s="889">
        <v>100684</v>
      </c>
      <c r="D384" s="889">
        <v>-6</v>
      </c>
      <c r="E384" s="889">
        <v>43</v>
      </c>
      <c r="F384" s="890">
        <v>1</v>
      </c>
      <c r="G384" s="891">
        <v>0</v>
      </c>
      <c r="H384" s="891">
        <v>51592</v>
      </c>
      <c r="I384" s="891">
        <v>2182</v>
      </c>
      <c r="J384" s="891">
        <v>0</v>
      </c>
      <c r="K384" s="891">
        <v>262551</v>
      </c>
      <c r="L384" s="892">
        <v>242.54953756484099</v>
      </c>
      <c r="M384" s="893">
        <v>12.3099557576062</v>
      </c>
      <c r="N384" s="893">
        <v>11.2481652353857</v>
      </c>
      <c r="O384" s="893">
        <v>413.66778658349398</v>
      </c>
      <c r="P384" s="893">
        <v>22.695118641199599</v>
      </c>
      <c r="Q384" s="893">
        <v>0.28191336198683098</v>
      </c>
      <c r="R384" s="893">
        <v>0.31497956850373698</v>
      </c>
      <c r="S384" s="893">
        <v>38.201125618238002</v>
      </c>
      <c r="T384" s="893">
        <v>330.57627395407701</v>
      </c>
      <c r="U384" s="893">
        <v>471.446452602634</v>
      </c>
      <c r="V384" s="893">
        <v>0.55522474748576101</v>
      </c>
      <c r="W384" s="893">
        <v>0.102558536406174</v>
      </c>
      <c r="X384" s="893">
        <v>117.15067331731299</v>
      </c>
      <c r="Y384" s="893">
        <v>112.53991331170199</v>
      </c>
      <c r="Z384" s="893">
        <v>2.3770999094874101</v>
      </c>
      <c r="AA384" s="893">
        <v>1.3902326234623399</v>
      </c>
      <c r="AB384" s="882"/>
    </row>
    <row r="385" spans="1:28">
      <c r="A385" s="899" t="s">
        <v>4168</v>
      </c>
      <c r="B385" s="900">
        <v>7164</v>
      </c>
      <c r="C385" s="901">
        <v>32115.201000000001</v>
      </c>
      <c r="D385" s="901">
        <v>0</v>
      </c>
      <c r="E385" s="901">
        <v>36.2971</v>
      </c>
      <c r="F385" s="902">
        <v>0</v>
      </c>
      <c r="G385" s="903">
        <v>0</v>
      </c>
      <c r="H385" s="903">
        <v>51592.476190476198</v>
      </c>
      <c r="I385" s="903">
        <v>2182</v>
      </c>
      <c r="J385" s="903">
        <v>0</v>
      </c>
      <c r="K385" s="903">
        <v>182558</v>
      </c>
      <c r="L385" s="904">
        <v>137.21515530054401</v>
      </c>
      <c r="M385" s="905">
        <v>6.3776058097436001</v>
      </c>
      <c r="N385" s="905">
        <v>8.1169528487645799</v>
      </c>
      <c r="O385" s="905">
        <v>249.30640892634099</v>
      </c>
      <c r="P385" s="905">
        <v>9.4697783235586801</v>
      </c>
      <c r="Q385" s="905">
        <v>0</v>
      </c>
      <c r="R385" s="905">
        <v>0.193260782113442</v>
      </c>
      <c r="S385" s="905">
        <v>21.2586860324787</v>
      </c>
      <c r="T385" s="905">
        <v>191.32817429230801</v>
      </c>
      <c r="U385" s="905">
        <v>278.29552624335702</v>
      </c>
      <c r="V385" s="905">
        <v>0.34786940780419601</v>
      </c>
      <c r="W385" s="905">
        <v>5.7978234634032698E-2</v>
      </c>
      <c r="X385" s="905">
        <v>83.102136308780203</v>
      </c>
      <c r="Y385" s="905">
        <v>79.236920666511395</v>
      </c>
      <c r="Z385" s="905">
        <v>1.93260782113442</v>
      </c>
      <c r="AA385" s="905">
        <v>0.77304312845376999</v>
      </c>
      <c r="AB385" s="882"/>
    </row>
    <row r="386" spans="1:28">
      <c r="A386" s="899" t="s">
        <v>4169</v>
      </c>
      <c r="B386" s="900">
        <v>11425.995265</v>
      </c>
      <c r="C386" s="901">
        <v>0</v>
      </c>
      <c r="D386" s="901">
        <v>0</v>
      </c>
      <c r="E386" s="901">
        <v>0</v>
      </c>
      <c r="F386" s="902">
        <v>0</v>
      </c>
      <c r="G386" s="903">
        <v>0</v>
      </c>
      <c r="H386" s="903">
        <v>0</v>
      </c>
      <c r="I386" s="903">
        <v>0</v>
      </c>
      <c r="J386" s="903">
        <v>0</v>
      </c>
      <c r="K386" s="903">
        <v>11426</v>
      </c>
      <c r="L386" s="904">
        <v>8.5880671592809801</v>
      </c>
      <c r="M386" s="905">
        <v>0.41125955410641302</v>
      </c>
      <c r="N386" s="905">
        <v>0.508026508013805</v>
      </c>
      <c r="O386" s="905">
        <v>17.297093010946199</v>
      </c>
      <c r="P386" s="905">
        <v>0.58060172344434802</v>
      </c>
      <c r="Q386" s="905">
        <v>0</v>
      </c>
      <c r="R386" s="905">
        <v>1.2095869238423901E-2</v>
      </c>
      <c r="S386" s="905">
        <v>1.69342169337935</v>
      </c>
      <c r="T386" s="905">
        <v>13.5473735470348</v>
      </c>
      <c r="U386" s="905">
        <v>23.345027630158199</v>
      </c>
      <c r="V386" s="905">
        <v>1.81438038576359E-2</v>
      </c>
      <c r="W386" s="905">
        <v>4.8383476953695699E-3</v>
      </c>
      <c r="X386" s="905">
        <v>4.71738900298533</v>
      </c>
      <c r="Y386" s="905">
        <v>4.5964303106010904</v>
      </c>
      <c r="Z386" s="905">
        <v>0.12095869238423899</v>
      </c>
      <c r="AA386" s="905">
        <v>3.99163684867989E-2</v>
      </c>
      <c r="AB386" s="882"/>
    </row>
    <row r="387" spans="1:28">
      <c r="A387" s="899" t="s">
        <v>4170</v>
      </c>
      <c r="B387" s="900">
        <v>49012.74</v>
      </c>
      <c r="C387" s="901">
        <v>24211.418900000001</v>
      </c>
      <c r="D387" s="901">
        <v>0</v>
      </c>
      <c r="E387" s="901">
        <v>160.869</v>
      </c>
      <c r="F387" s="902">
        <v>40216</v>
      </c>
      <c r="G387" s="903">
        <v>0</v>
      </c>
      <c r="H387" s="903">
        <v>32847.333333333299</v>
      </c>
      <c r="I387" s="903">
        <v>0</v>
      </c>
      <c r="J387" s="903">
        <v>0</v>
      </c>
      <c r="K387" s="903">
        <v>0</v>
      </c>
      <c r="L387" s="904">
        <v>0</v>
      </c>
      <c r="M387" s="905">
        <v>0</v>
      </c>
      <c r="N387" s="905">
        <v>0</v>
      </c>
      <c r="O387" s="905">
        <v>0</v>
      </c>
      <c r="P387" s="905">
        <v>0</v>
      </c>
      <c r="Q387" s="905">
        <v>0</v>
      </c>
      <c r="R387" s="905">
        <v>0</v>
      </c>
      <c r="S387" s="905">
        <v>0</v>
      </c>
      <c r="T387" s="905">
        <v>0</v>
      </c>
      <c r="U387" s="905">
        <v>0</v>
      </c>
      <c r="V387" s="905">
        <v>0</v>
      </c>
      <c r="W387" s="905">
        <v>0</v>
      </c>
      <c r="X387" s="905">
        <v>0</v>
      </c>
      <c r="Y387" s="905">
        <v>0</v>
      </c>
      <c r="Z387" s="905">
        <v>0</v>
      </c>
      <c r="AA387" s="905">
        <v>0</v>
      </c>
      <c r="AB387" s="882"/>
    </row>
    <row r="388" spans="1:28">
      <c r="A388" s="899" t="s">
        <v>4171</v>
      </c>
      <c r="B388" s="900">
        <v>19708.419999999998</v>
      </c>
      <c r="C388" s="901">
        <v>0.44800000000000001</v>
      </c>
      <c r="D388" s="901">
        <v>0</v>
      </c>
      <c r="E388" s="901">
        <v>6.0000000000000001E-3</v>
      </c>
      <c r="F388" s="902">
        <v>19709</v>
      </c>
      <c r="G388" s="903">
        <v>0</v>
      </c>
      <c r="H388" s="903">
        <v>0</v>
      </c>
      <c r="I388" s="903">
        <v>0</v>
      </c>
      <c r="J388" s="903">
        <v>0</v>
      </c>
      <c r="K388" s="903">
        <v>0</v>
      </c>
      <c r="L388" s="904">
        <v>0</v>
      </c>
      <c r="M388" s="905">
        <v>0</v>
      </c>
      <c r="N388" s="905">
        <v>0</v>
      </c>
      <c r="O388" s="905">
        <v>0</v>
      </c>
      <c r="P388" s="905">
        <v>0</v>
      </c>
      <c r="Q388" s="905">
        <v>0</v>
      </c>
      <c r="R388" s="905">
        <v>0</v>
      </c>
      <c r="S388" s="905">
        <v>0</v>
      </c>
      <c r="T388" s="905">
        <v>0</v>
      </c>
      <c r="U388" s="905">
        <v>0</v>
      </c>
      <c r="V388" s="905">
        <v>0</v>
      </c>
      <c r="W388" s="905">
        <v>0</v>
      </c>
      <c r="X388" s="905">
        <v>0</v>
      </c>
      <c r="Y388" s="905">
        <v>0</v>
      </c>
      <c r="Z388" s="905">
        <v>0</v>
      </c>
      <c r="AA388" s="905">
        <v>0</v>
      </c>
      <c r="AB388" s="882"/>
    </row>
    <row r="389" spans="1:28">
      <c r="A389" s="899" t="s">
        <v>4172</v>
      </c>
      <c r="B389" s="900">
        <v>0</v>
      </c>
      <c r="C389" s="901">
        <v>0</v>
      </c>
      <c r="D389" s="901">
        <v>0</v>
      </c>
      <c r="E389" s="901">
        <v>0</v>
      </c>
      <c r="F389" s="902">
        <v>0</v>
      </c>
      <c r="G389" s="903">
        <v>0</v>
      </c>
      <c r="H389" s="903">
        <v>0</v>
      </c>
      <c r="I389" s="903">
        <v>0</v>
      </c>
      <c r="J389" s="903">
        <v>0</v>
      </c>
      <c r="K389" s="903">
        <v>0</v>
      </c>
      <c r="L389" s="904">
        <v>0</v>
      </c>
      <c r="M389" s="905">
        <v>0</v>
      </c>
      <c r="N389" s="905">
        <v>0</v>
      </c>
      <c r="O389" s="905">
        <v>0</v>
      </c>
      <c r="P389" s="905">
        <v>0</v>
      </c>
      <c r="Q389" s="905">
        <v>0</v>
      </c>
      <c r="R389" s="905">
        <v>0</v>
      </c>
      <c r="S389" s="905">
        <v>0</v>
      </c>
      <c r="T389" s="905">
        <v>0</v>
      </c>
      <c r="U389" s="905">
        <v>0</v>
      </c>
      <c r="V389" s="905">
        <v>0</v>
      </c>
      <c r="W389" s="905">
        <v>0</v>
      </c>
      <c r="X389" s="905">
        <v>0</v>
      </c>
      <c r="Y389" s="905">
        <v>0</v>
      </c>
      <c r="Z389" s="905">
        <v>0</v>
      </c>
      <c r="AA389" s="905">
        <v>0</v>
      </c>
      <c r="AB389" s="882"/>
    </row>
    <row r="390" spans="1:28">
      <c r="A390" s="899" t="s">
        <v>4173</v>
      </c>
      <c r="B390" s="900">
        <v>0</v>
      </c>
      <c r="C390" s="901">
        <v>1321.7379800000001</v>
      </c>
      <c r="D390" s="901">
        <v>-3</v>
      </c>
      <c r="E390" s="901">
        <v>0.94305000000000005</v>
      </c>
      <c r="F390" s="902">
        <v>0</v>
      </c>
      <c r="G390" s="903">
        <v>0</v>
      </c>
      <c r="H390" s="903">
        <v>0</v>
      </c>
      <c r="I390" s="903">
        <v>0</v>
      </c>
      <c r="J390" s="903">
        <v>0</v>
      </c>
      <c r="K390" s="903">
        <v>1323</v>
      </c>
      <c r="L390" s="904">
        <v>6.9607990514704303</v>
      </c>
      <c r="M390" s="905">
        <v>0.362745866062544</v>
      </c>
      <c r="N390" s="905">
        <v>0.37395037157798899</v>
      </c>
      <c r="O390" s="905">
        <v>12.815153183290599</v>
      </c>
      <c r="P390" s="905">
        <v>0.53641570155194696</v>
      </c>
      <c r="Q390" s="905">
        <v>0</v>
      </c>
      <c r="R390" s="905">
        <v>7.0028159471533496E-3</v>
      </c>
      <c r="S390" s="905">
        <v>1.1904787110160699</v>
      </c>
      <c r="T390" s="905">
        <v>11.456606889542901</v>
      </c>
      <c r="U390" s="905">
        <v>18.081270775549999</v>
      </c>
      <c r="V390" s="905">
        <v>1.7647096186826399E-2</v>
      </c>
      <c r="W390" s="905">
        <v>3.9215769304058803E-3</v>
      </c>
      <c r="X390" s="905">
        <v>4.3697571510236903</v>
      </c>
      <c r="Y390" s="905">
        <v>4.2577120958692403</v>
      </c>
      <c r="Z390" s="905">
        <v>0.182073214625987</v>
      </c>
      <c r="AA390" s="905">
        <v>4.1736783045033997E-2</v>
      </c>
      <c r="AB390" s="882"/>
    </row>
    <row r="391" spans="1:28">
      <c r="A391" s="899" t="s">
        <v>4174</v>
      </c>
      <c r="B391" s="900">
        <v>0</v>
      </c>
      <c r="C391" s="901">
        <v>869.25304000000006</v>
      </c>
      <c r="D391" s="901">
        <v>46</v>
      </c>
      <c r="E391" s="901">
        <v>0.66249999999999998</v>
      </c>
      <c r="F391" s="902">
        <v>0</v>
      </c>
      <c r="G391" s="903">
        <v>0</v>
      </c>
      <c r="H391" s="903">
        <v>0</v>
      </c>
      <c r="I391" s="903">
        <v>0</v>
      </c>
      <c r="J391" s="903">
        <v>0</v>
      </c>
      <c r="K391" s="903">
        <v>823</v>
      </c>
      <c r="L391" s="904">
        <v>3.11907433677034</v>
      </c>
      <c r="M391" s="905">
        <v>0.311907433677034</v>
      </c>
      <c r="N391" s="905">
        <v>7.8412483326628698E-3</v>
      </c>
      <c r="O391" s="905">
        <v>10.8731976879592</v>
      </c>
      <c r="P391" s="905">
        <v>0.45043615422074501</v>
      </c>
      <c r="Q391" s="905">
        <v>0</v>
      </c>
      <c r="R391" s="905">
        <v>5.22749888844191E-3</v>
      </c>
      <c r="S391" s="905">
        <v>0.98451229065655999</v>
      </c>
      <c r="T391" s="905">
        <v>9.3572230103110297</v>
      </c>
      <c r="U391" s="905">
        <v>14.7415468654062</v>
      </c>
      <c r="V391" s="905">
        <v>1.3765747072896999E-2</v>
      </c>
      <c r="W391" s="905">
        <v>3.1364993330651502E-3</v>
      </c>
      <c r="X391" s="905">
        <v>0.36592492219093398</v>
      </c>
      <c r="Y391" s="905">
        <v>0.35721242404353098</v>
      </c>
      <c r="Z391" s="905">
        <v>6.9699985179225502E-2</v>
      </c>
      <c r="AA391" s="905">
        <v>3.4675742626664702E-2</v>
      </c>
      <c r="AB391" s="882"/>
    </row>
    <row r="392" spans="1:28">
      <c r="A392" s="899" t="s">
        <v>4175</v>
      </c>
      <c r="B392" s="900">
        <v>0</v>
      </c>
      <c r="C392" s="901">
        <v>143.59469999999999</v>
      </c>
      <c r="D392" s="901">
        <v>0</v>
      </c>
      <c r="E392" s="901">
        <v>1.4999999999999999E-2</v>
      </c>
      <c r="F392" s="902">
        <v>0</v>
      </c>
      <c r="G392" s="903">
        <v>0</v>
      </c>
      <c r="H392" s="903">
        <v>0</v>
      </c>
      <c r="I392" s="903">
        <v>0</v>
      </c>
      <c r="J392" s="903">
        <v>0</v>
      </c>
      <c r="K392" s="903">
        <v>144</v>
      </c>
      <c r="L392" s="904">
        <v>0.23171222290444801</v>
      </c>
      <c r="M392" s="905">
        <v>1.1585611145222399E-2</v>
      </c>
      <c r="N392" s="905">
        <v>1.2957591412419801E-2</v>
      </c>
      <c r="O392" s="905">
        <v>0.410069657640109</v>
      </c>
      <c r="P392" s="905">
        <v>1.7225974465922798E-2</v>
      </c>
      <c r="Q392" s="905">
        <v>0</v>
      </c>
      <c r="R392" s="905">
        <v>3.0488450382164299E-4</v>
      </c>
      <c r="S392" s="905">
        <v>5.1830365649679203E-2</v>
      </c>
      <c r="T392" s="905">
        <v>0.36281255954775499</v>
      </c>
      <c r="U392" s="905">
        <v>0.48933962863373598</v>
      </c>
      <c r="V392" s="905">
        <v>6.2501323283436702E-4</v>
      </c>
      <c r="W392" s="905">
        <v>1.2195380152865699E-4</v>
      </c>
      <c r="X392" s="905">
        <v>0.12805149160509</v>
      </c>
      <c r="Y392" s="905">
        <v>0.12195380152865699</v>
      </c>
      <c r="Z392" s="905">
        <v>1.5244225191082101E-3</v>
      </c>
      <c r="AA392" s="905">
        <v>1.40246871757956E-3</v>
      </c>
      <c r="AB392" s="882"/>
    </row>
    <row r="393" spans="1:28">
      <c r="A393" s="899" t="s">
        <v>4176</v>
      </c>
      <c r="B393" s="900">
        <v>0</v>
      </c>
      <c r="C393" s="901">
        <v>0</v>
      </c>
      <c r="D393" s="901">
        <v>0</v>
      </c>
      <c r="E393" s="901">
        <v>0</v>
      </c>
      <c r="F393" s="902">
        <v>0</v>
      </c>
      <c r="G393" s="903">
        <v>0</v>
      </c>
      <c r="H393" s="903">
        <v>0</v>
      </c>
      <c r="I393" s="903">
        <v>0</v>
      </c>
      <c r="J393" s="903">
        <v>0</v>
      </c>
      <c r="K393" s="903">
        <v>0</v>
      </c>
      <c r="L393" s="904">
        <v>0</v>
      </c>
      <c r="M393" s="905">
        <v>0</v>
      </c>
      <c r="N393" s="905">
        <v>0</v>
      </c>
      <c r="O393" s="905">
        <v>0</v>
      </c>
      <c r="P393" s="905">
        <v>0</v>
      </c>
      <c r="Q393" s="905">
        <v>0</v>
      </c>
      <c r="R393" s="905">
        <v>0</v>
      </c>
      <c r="S393" s="905">
        <v>0</v>
      </c>
      <c r="T393" s="905">
        <v>0</v>
      </c>
      <c r="U393" s="905">
        <v>0</v>
      </c>
      <c r="V393" s="905">
        <v>0</v>
      </c>
      <c r="W393" s="905">
        <v>0</v>
      </c>
      <c r="X393" s="905">
        <v>0</v>
      </c>
      <c r="Y393" s="905">
        <v>0</v>
      </c>
      <c r="Z393" s="905">
        <v>0</v>
      </c>
      <c r="AA393" s="905">
        <v>0</v>
      </c>
      <c r="AB393" s="882"/>
    </row>
    <row r="394" spans="1:28">
      <c r="A394" s="899" t="s">
        <v>4177</v>
      </c>
      <c r="B394" s="900">
        <v>0</v>
      </c>
      <c r="C394" s="901">
        <v>898.2713</v>
      </c>
      <c r="D394" s="901">
        <v>-3</v>
      </c>
      <c r="E394" s="901">
        <v>1.3180000000000001</v>
      </c>
      <c r="F394" s="902">
        <v>0</v>
      </c>
      <c r="G394" s="903">
        <v>0</v>
      </c>
      <c r="H394" s="903">
        <v>0</v>
      </c>
      <c r="I394" s="903">
        <v>0</v>
      </c>
      <c r="J394" s="903">
        <v>0</v>
      </c>
      <c r="K394" s="903">
        <v>900</v>
      </c>
      <c r="L394" s="904">
        <v>3.1441214456606899</v>
      </c>
      <c r="M394" s="905">
        <v>7.7173890029853295E-2</v>
      </c>
      <c r="N394" s="905">
        <v>8.0984946327623805E-2</v>
      </c>
      <c r="O394" s="905">
        <v>2.6201012047172401</v>
      </c>
      <c r="P394" s="905">
        <v>0.52687853316677602</v>
      </c>
      <c r="Q394" s="905">
        <v>0</v>
      </c>
      <c r="R394" s="905">
        <v>1.9055281488852701E-3</v>
      </c>
      <c r="S394" s="905">
        <v>0.238191018610658</v>
      </c>
      <c r="T394" s="905">
        <v>2.2008850119624799</v>
      </c>
      <c r="U394" s="905">
        <v>3.38231246427135</v>
      </c>
      <c r="V394" s="905">
        <v>4.0016091126590598E-3</v>
      </c>
      <c r="W394" s="905">
        <v>8.5748766699837004E-4</v>
      </c>
      <c r="X394" s="905">
        <v>0.79079418178738503</v>
      </c>
      <c r="Y394" s="905">
        <v>0.77173890029853298</v>
      </c>
      <c r="Z394" s="905">
        <v>2.8582922233279E-2</v>
      </c>
      <c r="AA394" s="905">
        <v>8.6701530774279598E-3</v>
      </c>
      <c r="AB394" s="882"/>
    </row>
    <row r="395" spans="1:28">
      <c r="A395" s="899" t="s">
        <v>4178</v>
      </c>
      <c r="B395" s="900">
        <v>0</v>
      </c>
      <c r="C395" s="901">
        <v>0</v>
      </c>
      <c r="D395" s="901">
        <v>0</v>
      </c>
      <c r="E395" s="901">
        <v>0</v>
      </c>
      <c r="F395" s="902">
        <v>0</v>
      </c>
      <c r="G395" s="903">
        <v>0</v>
      </c>
      <c r="H395" s="903">
        <v>0</v>
      </c>
      <c r="I395" s="903">
        <v>0</v>
      </c>
      <c r="J395" s="903">
        <v>0</v>
      </c>
      <c r="K395" s="903">
        <v>0</v>
      </c>
      <c r="L395" s="904">
        <v>0</v>
      </c>
      <c r="M395" s="905">
        <v>0</v>
      </c>
      <c r="N395" s="905">
        <v>0</v>
      </c>
      <c r="O395" s="905">
        <v>0</v>
      </c>
      <c r="P395" s="905">
        <v>0</v>
      </c>
      <c r="Q395" s="905">
        <v>0</v>
      </c>
      <c r="R395" s="905">
        <v>0</v>
      </c>
      <c r="S395" s="905">
        <v>0</v>
      </c>
      <c r="T395" s="905">
        <v>0</v>
      </c>
      <c r="U395" s="905">
        <v>0</v>
      </c>
      <c r="V395" s="905">
        <v>0</v>
      </c>
      <c r="W395" s="905">
        <v>0</v>
      </c>
      <c r="X395" s="905">
        <v>0</v>
      </c>
      <c r="Y395" s="905">
        <v>0</v>
      </c>
      <c r="Z395" s="905">
        <v>0</v>
      </c>
      <c r="AA395" s="905">
        <v>0</v>
      </c>
      <c r="AB395" s="882"/>
    </row>
    <row r="396" spans="1:28">
      <c r="A396" s="899" t="s">
        <v>4179</v>
      </c>
      <c r="B396" s="900">
        <v>0</v>
      </c>
      <c r="C396" s="901">
        <v>64113.647920000003</v>
      </c>
      <c r="D396" s="901">
        <v>0</v>
      </c>
      <c r="E396" s="901">
        <v>0.92400000000000004</v>
      </c>
      <c r="F396" s="902">
        <v>0</v>
      </c>
      <c r="G396" s="903">
        <v>0</v>
      </c>
      <c r="H396" s="903">
        <v>0</v>
      </c>
      <c r="I396" s="903">
        <v>0</v>
      </c>
      <c r="J396" s="903">
        <v>0</v>
      </c>
      <c r="K396" s="903">
        <v>64113</v>
      </c>
      <c r="L396" s="904">
        <v>61.084563104740504</v>
      </c>
      <c r="M396" s="905">
        <v>3.2578433655861598</v>
      </c>
      <c r="N396" s="905">
        <v>0.88233257817958499</v>
      </c>
      <c r="O396" s="905">
        <v>87.554540450128101</v>
      </c>
      <c r="P396" s="905">
        <v>9.9092735703245705</v>
      </c>
      <c r="Q396" s="905">
        <v>0.27148694713218002</v>
      </c>
      <c r="R396" s="905">
        <v>6.7871736783045006E-2</v>
      </c>
      <c r="S396" s="905">
        <v>10.8594778852872</v>
      </c>
      <c r="T396" s="905">
        <v>72.622758357858203</v>
      </c>
      <c r="U396" s="905">
        <v>114.70323516334599</v>
      </c>
      <c r="V396" s="905">
        <v>0.122169126209481</v>
      </c>
      <c r="W396" s="905">
        <v>2.7148694713218E-2</v>
      </c>
      <c r="X396" s="905">
        <v>10.1807605174568</v>
      </c>
      <c r="Y396" s="905">
        <v>10.1807605174568</v>
      </c>
      <c r="Z396" s="905">
        <v>0</v>
      </c>
      <c r="AA396" s="905">
        <v>0.35293303127183401</v>
      </c>
      <c r="AB396" s="882"/>
    </row>
    <row r="397" spans="1:28">
      <c r="A397" s="899" t="s">
        <v>4180</v>
      </c>
      <c r="B397" s="900">
        <v>247.64</v>
      </c>
      <c r="C397" s="901">
        <v>819.00064999999995</v>
      </c>
      <c r="D397" s="901">
        <v>0</v>
      </c>
      <c r="E397" s="901">
        <v>2.9000000000000001E-2</v>
      </c>
      <c r="F397" s="902">
        <v>0</v>
      </c>
      <c r="G397" s="903">
        <v>0</v>
      </c>
      <c r="H397" s="903">
        <v>1060</v>
      </c>
      <c r="I397" s="903">
        <v>0</v>
      </c>
      <c r="J397" s="903">
        <v>0</v>
      </c>
      <c r="K397" s="903">
        <v>6.6116499999998304</v>
      </c>
      <c r="L397" s="904">
        <v>3.7096128601976498E-3</v>
      </c>
      <c r="M397" s="905">
        <v>2.44974434163996E-4</v>
      </c>
      <c r="N397" s="905">
        <v>1.4698466049839799E-4</v>
      </c>
      <c r="O397" s="905">
        <v>8.7490869344284301E-3</v>
      </c>
      <c r="P397" s="905">
        <v>3.4296420782959399E-4</v>
      </c>
      <c r="Q397" s="905">
        <v>0</v>
      </c>
      <c r="R397" s="905">
        <v>0</v>
      </c>
      <c r="S397" s="905">
        <v>7.6991965022970199E-4</v>
      </c>
      <c r="T397" s="905">
        <v>5.9493791154113301E-3</v>
      </c>
      <c r="U397" s="905">
        <v>1.08488677986913E-2</v>
      </c>
      <c r="V397" s="905">
        <v>1.25986851855769E-5</v>
      </c>
      <c r="W397" s="905">
        <v>2.7997078190171001E-6</v>
      </c>
      <c r="X397" s="905">
        <v>1.8198100823611099E-3</v>
      </c>
      <c r="Y397" s="905">
        <v>1.74981738688569E-3</v>
      </c>
      <c r="Z397" s="905">
        <v>6.9992695475427401E-5</v>
      </c>
      <c r="AA397" s="905">
        <v>2.4497443416399599E-5</v>
      </c>
      <c r="AB397" s="882"/>
    </row>
    <row r="398" spans="1:28">
      <c r="A398" s="899" t="s">
        <v>4181</v>
      </c>
      <c r="B398" s="900">
        <v>95.4</v>
      </c>
      <c r="C398" s="901">
        <v>0</v>
      </c>
      <c r="D398" s="901">
        <v>0</v>
      </c>
      <c r="E398" s="901">
        <v>0</v>
      </c>
      <c r="F398" s="902">
        <v>0</v>
      </c>
      <c r="G398" s="903">
        <v>0</v>
      </c>
      <c r="H398" s="903">
        <v>0</v>
      </c>
      <c r="I398" s="903">
        <v>0</v>
      </c>
      <c r="J398" s="903">
        <v>0</v>
      </c>
      <c r="K398" s="903">
        <v>95</v>
      </c>
      <c r="L398" s="904">
        <v>0.38719273358599199</v>
      </c>
      <c r="M398" s="905">
        <v>3.4495352628570203E-2</v>
      </c>
      <c r="N398" s="905">
        <v>5.8330333890876801E-3</v>
      </c>
      <c r="O398" s="905">
        <v>1.19074336770341</v>
      </c>
      <c r="P398" s="905">
        <v>4.9279075183671701E-2</v>
      </c>
      <c r="Q398" s="905">
        <v>0</v>
      </c>
      <c r="R398" s="905">
        <v>3.017086235735E-4</v>
      </c>
      <c r="S398" s="905">
        <v>0.110626495310283</v>
      </c>
      <c r="T398" s="905">
        <v>0.93831381931358604</v>
      </c>
      <c r="U398" s="905">
        <v>1.6010670957633799</v>
      </c>
      <c r="V398" s="905">
        <v>1.58899875082044E-3</v>
      </c>
      <c r="W398" s="905">
        <v>3.9222121064555102E-4</v>
      </c>
      <c r="X398" s="905">
        <v>5.0284770595583402E-2</v>
      </c>
      <c r="Y398" s="905">
        <v>4.9279075183671701E-2</v>
      </c>
      <c r="Z398" s="905">
        <v>6.0341724714700097E-3</v>
      </c>
      <c r="AA398" s="905">
        <v>4.0428955558849096E-3</v>
      </c>
      <c r="AB398" s="882"/>
    </row>
    <row r="399" spans="1:28">
      <c r="A399" s="899" t="s">
        <v>4182</v>
      </c>
      <c r="B399" s="900">
        <v>0</v>
      </c>
      <c r="C399" s="901">
        <v>967.62787000000003</v>
      </c>
      <c r="D399" s="901">
        <v>0</v>
      </c>
      <c r="E399" s="901">
        <v>0</v>
      </c>
      <c r="F399" s="902">
        <v>0</v>
      </c>
      <c r="G399" s="903">
        <v>0</v>
      </c>
      <c r="H399" s="903">
        <v>0</v>
      </c>
      <c r="I399" s="903">
        <v>0</v>
      </c>
      <c r="J399" s="903">
        <v>0</v>
      </c>
      <c r="K399" s="903">
        <v>968</v>
      </c>
      <c r="L399" s="904">
        <v>3.7915775655819299</v>
      </c>
      <c r="M399" s="905">
        <v>0.25516292265673002</v>
      </c>
      <c r="N399" s="905">
        <v>0.300251953166353</v>
      </c>
      <c r="O399" s="905">
        <v>7.5114225826258201</v>
      </c>
      <c r="P399" s="905">
        <v>1.8445512481209399E-2</v>
      </c>
      <c r="Q399" s="905">
        <v>0</v>
      </c>
      <c r="R399" s="905">
        <v>4.09900277360208E-3</v>
      </c>
      <c r="S399" s="905">
        <v>0.28693019415214599</v>
      </c>
      <c r="T399" s="905">
        <v>5.0725159323325801</v>
      </c>
      <c r="U399" s="905">
        <v>0.95301814486248404</v>
      </c>
      <c r="V399" s="905">
        <v>3.9965277042620304E-3</v>
      </c>
      <c r="W399" s="905">
        <v>4.0990027736020798E-4</v>
      </c>
      <c r="X399" s="905">
        <v>2.4594016641612502</v>
      </c>
      <c r="Y399" s="905">
        <v>2.3671741017552002</v>
      </c>
      <c r="Z399" s="905">
        <v>0</v>
      </c>
      <c r="AA399" s="905">
        <v>3.5046473714297803E-2</v>
      </c>
      <c r="AB399" s="882"/>
    </row>
    <row r="400" spans="1:28">
      <c r="A400" s="899" t="s">
        <v>4183</v>
      </c>
      <c r="B400" s="900">
        <v>5912.52</v>
      </c>
      <c r="C400" s="901">
        <v>0</v>
      </c>
      <c r="D400" s="901">
        <v>0</v>
      </c>
      <c r="E400" s="901">
        <v>0</v>
      </c>
      <c r="F400" s="902">
        <v>0</v>
      </c>
      <c r="G400" s="903">
        <v>0</v>
      </c>
      <c r="H400" s="903">
        <v>0</v>
      </c>
      <c r="I400" s="903">
        <v>0</v>
      </c>
      <c r="J400" s="903">
        <v>0</v>
      </c>
      <c r="K400" s="903">
        <v>5913</v>
      </c>
      <c r="L400" s="904">
        <v>8.4505409582689293</v>
      </c>
      <c r="M400" s="905">
        <v>0.87635239567233403</v>
      </c>
      <c r="N400" s="905">
        <v>0.43191653786707901</v>
      </c>
      <c r="O400" s="905">
        <v>13.8338485316847</v>
      </c>
      <c r="P400" s="905">
        <v>0.26290571870169999</v>
      </c>
      <c r="Q400" s="905">
        <v>0</v>
      </c>
      <c r="R400" s="905">
        <v>1.2519319938176199E-2</v>
      </c>
      <c r="S400" s="905">
        <v>0.75115919629057204</v>
      </c>
      <c r="T400" s="905">
        <v>13.3956723338485</v>
      </c>
      <c r="U400" s="905">
        <v>7.19860896445131</v>
      </c>
      <c r="V400" s="905">
        <v>1.37712519319938E-2</v>
      </c>
      <c r="W400" s="905">
        <v>1.87789799072643E-3</v>
      </c>
      <c r="X400" s="905">
        <v>4.6947449768160698</v>
      </c>
      <c r="Y400" s="905">
        <v>4.5695517774343104</v>
      </c>
      <c r="Z400" s="905">
        <v>0</v>
      </c>
      <c r="AA400" s="905">
        <v>5.8214837712519299E-2</v>
      </c>
      <c r="AB400" s="882"/>
    </row>
    <row r="401" spans="1:28">
      <c r="A401" s="899" t="s">
        <v>4184</v>
      </c>
      <c r="B401" s="900">
        <v>0</v>
      </c>
      <c r="C401" s="901">
        <v>110.86306</v>
      </c>
      <c r="D401" s="901">
        <v>0</v>
      </c>
      <c r="E401" s="901">
        <v>2.4784359999999999</v>
      </c>
      <c r="F401" s="902">
        <v>0</v>
      </c>
      <c r="G401" s="903">
        <v>0</v>
      </c>
      <c r="H401" s="903">
        <v>0</v>
      </c>
      <c r="I401" s="903">
        <v>0</v>
      </c>
      <c r="J401" s="903">
        <v>0</v>
      </c>
      <c r="K401" s="903">
        <v>108</v>
      </c>
      <c r="L401" s="904">
        <v>0.16692426584234901</v>
      </c>
      <c r="M401" s="905">
        <v>1.1090173826512201E-2</v>
      </c>
      <c r="N401" s="905">
        <v>1.07471787597129E-2</v>
      </c>
      <c r="O401" s="905">
        <v>0.30640892634075101</v>
      </c>
      <c r="P401" s="905">
        <v>6.51690626918761E-3</v>
      </c>
      <c r="Q401" s="905">
        <v>0</v>
      </c>
      <c r="R401" s="905">
        <v>2.28663377866232E-4</v>
      </c>
      <c r="S401" s="905">
        <v>1.9436387118629699E-2</v>
      </c>
      <c r="T401" s="905">
        <v>0.20008045563295301</v>
      </c>
      <c r="U401" s="905">
        <v>0.19093392051830399</v>
      </c>
      <c r="V401" s="905">
        <v>2.40096546759544E-4</v>
      </c>
      <c r="W401" s="905">
        <v>2.2866337786623201E-5</v>
      </c>
      <c r="X401" s="905">
        <v>0.131481442273083</v>
      </c>
      <c r="Y401" s="905">
        <v>0.12805149160509</v>
      </c>
      <c r="Z401" s="905">
        <v>0</v>
      </c>
      <c r="AA401" s="905">
        <v>7.5458914695856495E-4</v>
      </c>
      <c r="AB401" s="882"/>
    </row>
    <row r="402" spans="1:28">
      <c r="A402" s="899" t="s">
        <v>4185</v>
      </c>
      <c r="B402" s="900">
        <v>0</v>
      </c>
      <c r="C402" s="901">
        <v>1012.2362000000001</v>
      </c>
      <c r="D402" s="901">
        <v>0</v>
      </c>
      <c r="E402" s="901">
        <v>1.4935</v>
      </c>
      <c r="F402" s="902">
        <v>0</v>
      </c>
      <c r="G402" s="903">
        <v>0</v>
      </c>
      <c r="H402" s="903">
        <v>0</v>
      </c>
      <c r="I402" s="903">
        <v>0</v>
      </c>
      <c r="J402" s="903">
        <v>0</v>
      </c>
      <c r="K402" s="903">
        <v>1011</v>
      </c>
      <c r="L402" s="904">
        <v>2.9004361542207402</v>
      </c>
      <c r="M402" s="905">
        <v>0.184086722703309</v>
      </c>
      <c r="N402" s="905">
        <v>0.222616501873769</v>
      </c>
      <c r="O402" s="905">
        <v>5.2871419195020204</v>
      </c>
      <c r="P402" s="905">
        <v>3.9600050814083999E-2</v>
      </c>
      <c r="Q402" s="905">
        <v>0</v>
      </c>
      <c r="R402" s="905">
        <v>3.2108149308716699E-3</v>
      </c>
      <c r="S402" s="905">
        <v>0.22475704516101699</v>
      </c>
      <c r="T402" s="905">
        <v>6.3253054138172002</v>
      </c>
      <c r="U402" s="905">
        <v>1.5518938832546401</v>
      </c>
      <c r="V402" s="905">
        <v>3.9600050814083999E-3</v>
      </c>
      <c r="W402" s="905">
        <v>4.2810865744955602E-4</v>
      </c>
      <c r="X402" s="905">
        <v>2.4509220638987101</v>
      </c>
      <c r="Y402" s="905">
        <v>2.3331921831000799</v>
      </c>
      <c r="Z402" s="905">
        <v>0</v>
      </c>
      <c r="AA402" s="905">
        <v>2.2368677351739301E-2</v>
      </c>
      <c r="AB402" s="882"/>
    </row>
    <row r="403" spans="1:28">
      <c r="A403" s="899" t="s">
        <v>4186</v>
      </c>
      <c r="B403" s="900">
        <v>0</v>
      </c>
      <c r="C403" s="901">
        <v>1.184974</v>
      </c>
      <c r="D403" s="901">
        <v>0</v>
      </c>
      <c r="E403" s="901">
        <v>0</v>
      </c>
      <c r="F403" s="902">
        <v>1</v>
      </c>
      <c r="G403" s="903">
        <v>0</v>
      </c>
      <c r="H403" s="903">
        <v>0</v>
      </c>
      <c r="I403" s="903">
        <v>0</v>
      </c>
      <c r="J403" s="903">
        <v>0</v>
      </c>
      <c r="K403" s="903">
        <v>0</v>
      </c>
      <c r="L403" s="904">
        <v>0</v>
      </c>
      <c r="M403" s="905">
        <v>0</v>
      </c>
      <c r="N403" s="905">
        <v>0</v>
      </c>
      <c r="O403" s="905">
        <v>0</v>
      </c>
      <c r="P403" s="905">
        <v>0</v>
      </c>
      <c r="Q403" s="905">
        <v>0</v>
      </c>
      <c r="R403" s="905">
        <v>0</v>
      </c>
      <c r="S403" s="905">
        <v>0</v>
      </c>
      <c r="T403" s="905">
        <v>0</v>
      </c>
      <c r="U403" s="905">
        <v>0</v>
      </c>
      <c r="V403" s="905">
        <v>0</v>
      </c>
      <c r="W403" s="905">
        <v>0</v>
      </c>
      <c r="X403" s="905">
        <v>0</v>
      </c>
      <c r="Y403" s="905">
        <v>0</v>
      </c>
      <c r="Z403" s="905">
        <v>0</v>
      </c>
      <c r="AA403" s="905">
        <v>0</v>
      </c>
      <c r="AB403" s="882"/>
    </row>
    <row r="404" spans="1:28">
      <c r="A404" s="899" t="s">
        <v>4187</v>
      </c>
      <c r="B404" s="900">
        <v>0</v>
      </c>
      <c r="C404" s="901">
        <v>3282.5211199999999</v>
      </c>
      <c r="D404" s="901">
        <v>0</v>
      </c>
      <c r="E404" s="901">
        <v>0</v>
      </c>
      <c r="F404" s="902">
        <v>0</v>
      </c>
      <c r="G404" s="903">
        <v>0</v>
      </c>
      <c r="H404" s="903">
        <v>0</v>
      </c>
      <c r="I404" s="903">
        <v>0</v>
      </c>
      <c r="J404" s="903">
        <v>0</v>
      </c>
      <c r="K404" s="903">
        <v>3283</v>
      </c>
      <c r="L404" s="904">
        <v>6.4643772098833399</v>
      </c>
      <c r="M404" s="905">
        <v>0.13554339311045699</v>
      </c>
      <c r="N404" s="905">
        <v>0.291939615930215</v>
      </c>
      <c r="O404" s="905">
        <v>4.55286781986407</v>
      </c>
      <c r="P404" s="905">
        <v>0.82368677351739295</v>
      </c>
      <c r="Q404" s="905">
        <v>1.04264148546505E-2</v>
      </c>
      <c r="R404" s="905">
        <v>6.9509432364337001E-3</v>
      </c>
      <c r="S404" s="905">
        <v>0.52132074273252704</v>
      </c>
      <c r="T404" s="905">
        <v>3.6839999153098599</v>
      </c>
      <c r="U404" s="905">
        <v>6.7771696555228598</v>
      </c>
      <c r="V404" s="905">
        <v>7.2984903982553804E-3</v>
      </c>
      <c r="W404" s="905">
        <v>1.3901886472867399E-3</v>
      </c>
      <c r="X404" s="905">
        <v>3.64924519912769</v>
      </c>
      <c r="Y404" s="905">
        <v>3.5102263343990199</v>
      </c>
      <c r="Z404" s="905">
        <v>3.4754716182168501E-2</v>
      </c>
      <c r="AA404" s="905">
        <v>1.70298109292626E-2</v>
      </c>
      <c r="AB404" s="882"/>
    </row>
    <row r="405" spans="1:28">
      <c r="A405" s="899" t="s">
        <v>4188</v>
      </c>
      <c r="B405" s="900">
        <v>0</v>
      </c>
      <c r="C405" s="901">
        <v>74.726799999999997</v>
      </c>
      <c r="D405" s="901">
        <v>0</v>
      </c>
      <c r="E405" s="901">
        <v>2E-3</v>
      </c>
      <c r="F405" s="902">
        <v>0</v>
      </c>
      <c r="G405" s="903">
        <v>0</v>
      </c>
      <c r="H405" s="903">
        <v>0</v>
      </c>
      <c r="I405" s="903">
        <v>0</v>
      </c>
      <c r="J405" s="903">
        <v>0</v>
      </c>
      <c r="K405" s="903">
        <v>75</v>
      </c>
      <c r="L405" s="904">
        <v>4.1286443225847402E-2</v>
      </c>
      <c r="M405" s="905">
        <v>2.8582922233279001E-3</v>
      </c>
      <c r="N405" s="905">
        <v>1.66733713027461E-3</v>
      </c>
      <c r="O405" s="905">
        <v>0.10004022781647599</v>
      </c>
      <c r="P405" s="905">
        <v>3.7316592915669802E-3</v>
      </c>
      <c r="Q405" s="905">
        <v>0</v>
      </c>
      <c r="R405" s="905">
        <v>0</v>
      </c>
      <c r="S405" s="905">
        <v>9.52764074442633E-3</v>
      </c>
      <c r="T405" s="905">
        <v>7.8603036141517202E-2</v>
      </c>
      <c r="U405" s="905">
        <v>0.12465329973957801</v>
      </c>
      <c r="V405" s="905">
        <v>1.3497491054603999E-4</v>
      </c>
      <c r="W405" s="905">
        <v>3.17588024814211E-5</v>
      </c>
      <c r="X405" s="905">
        <v>5.7959814528593501E-2</v>
      </c>
      <c r="Y405" s="905">
        <v>5.7959814528593501E-2</v>
      </c>
      <c r="Z405" s="905">
        <v>7.9397006203552804E-4</v>
      </c>
      <c r="AA405" s="905">
        <v>3.7316592915669799E-4</v>
      </c>
      <c r="AB405" s="882"/>
    </row>
    <row r="406" spans="1:28">
      <c r="A406" s="894"/>
      <c r="B406" s="895"/>
      <c r="C406" s="896"/>
      <c r="D406" s="896"/>
      <c r="E406" s="896"/>
      <c r="F406" s="895"/>
      <c r="G406" s="896"/>
      <c r="H406" s="896"/>
      <c r="I406" s="896"/>
      <c r="J406" s="896"/>
      <c r="K406" s="896"/>
      <c r="L406" s="897"/>
      <c r="M406" s="898"/>
      <c r="N406" s="898"/>
      <c r="O406" s="898"/>
      <c r="P406" s="898"/>
      <c r="Q406" s="898"/>
      <c r="R406" s="898"/>
      <c r="S406" s="898"/>
      <c r="T406" s="898"/>
      <c r="U406" s="898"/>
      <c r="V406" s="898"/>
      <c r="W406" s="898"/>
      <c r="X406" s="898"/>
      <c r="Y406" s="898"/>
      <c r="Z406" s="898"/>
      <c r="AA406" s="898"/>
      <c r="AB406" s="882"/>
    </row>
    <row r="407" spans="1:28">
      <c r="A407" s="887" t="s">
        <v>4189</v>
      </c>
      <c r="B407" s="888">
        <v>3580</v>
      </c>
      <c r="C407" s="889">
        <v>743</v>
      </c>
      <c r="D407" s="889">
        <v>0</v>
      </c>
      <c r="E407" s="889">
        <v>0</v>
      </c>
      <c r="F407" s="890">
        <v>0</v>
      </c>
      <c r="G407" s="891">
        <v>328</v>
      </c>
      <c r="H407" s="891">
        <v>0</v>
      </c>
      <c r="I407" s="891">
        <v>330</v>
      </c>
      <c r="J407" s="891">
        <v>0</v>
      </c>
      <c r="K407" s="891">
        <v>3665</v>
      </c>
      <c r="L407" s="892">
        <v>5.0679051893883296</v>
      </c>
      <c r="M407" s="893">
        <v>0.44350313353517801</v>
      </c>
      <c r="N407" s="893">
        <v>0.35444211428934402</v>
      </c>
      <c r="O407" s="893">
        <v>1.8159337087929499</v>
      </c>
      <c r="P407" s="893">
        <v>2.6824786686710001E-2</v>
      </c>
      <c r="Q407" s="893">
        <v>0</v>
      </c>
      <c r="R407" s="893">
        <v>6.9871207469670293E-2</v>
      </c>
      <c r="S407" s="893">
        <v>0.435651690626919</v>
      </c>
      <c r="T407" s="893">
        <v>7.0984956913891297</v>
      </c>
      <c r="U407" s="893">
        <v>4.7777567699180601</v>
      </c>
      <c r="V407" s="893">
        <v>1.2418384112129701E-2</v>
      </c>
      <c r="W407" s="893">
        <v>3.5641570155194699E-3</v>
      </c>
      <c r="X407" s="893">
        <v>5.3852782071097396</v>
      </c>
      <c r="Y407" s="893">
        <v>5.3763463614998601</v>
      </c>
      <c r="Z407" s="893">
        <v>0</v>
      </c>
      <c r="AA407" s="893">
        <v>5.0519136795748598E-2</v>
      </c>
      <c r="AB407" s="882"/>
    </row>
    <row r="408" spans="1:28">
      <c r="A408" s="899" t="s">
        <v>4190</v>
      </c>
      <c r="B408" s="900">
        <v>3580</v>
      </c>
      <c r="C408" s="901">
        <v>268.98450000000003</v>
      </c>
      <c r="D408" s="901">
        <v>0</v>
      </c>
      <c r="E408" s="901">
        <v>0.26</v>
      </c>
      <c r="F408" s="902">
        <v>0</v>
      </c>
      <c r="G408" s="903">
        <v>328</v>
      </c>
      <c r="H408" s="903">
        <v>0</v>
      </c>
      <c r="I408" s="903">
        <v>330</v>
      </c>
      <c r="J408" s="903">
        <v>0</v>
      </c>
      <c r="K408" s="903">
        <v>3191</v>
      </c>
      <c r="L408" s="904">
        <v>4.2908346213292097</v>
      </c>
      <c r="M408" s="905">
        <v>0.38499954479049803</v>
      </c>
      <c r="N408" s="905">
        <v>0.29683171010565101</v>
      </c>
      <c r="O408" s="905">
        <v>1.4988531896424</v>
      </c>
      <c r="P408" s="905">
        <v>2.05724947597976E-2</v>
      </c>
      <c r="Q408" s="905">
        <v>0</v>
      </c>
      <c r="R408" s="905">
        <v>5.29007008109081E-2</v>
      </c>
      <c r="S408" s="905">
        <v>0.38206061696767002</v>
      </c>
      <c r="T408" s="905">
        <v>5.9954127585695796</v>
      </c>
      <c r="U408" s="905">
        <v>3.9381632825898198</v>
      </c>
      <c r="V408" s="905">
        <v>1.11679257267473E-2</v>
      </c>
      <c r="W408" s="905">
        <v>2.9389278228282301E-3</v>
      </c>
      <c r="X408" s="905">
        <v>4.4965595689271902</v>
      </c>
      <c r="Y408" s="905">
        <v>4.4965595689271902</v>
      </c>
      <c r="Z408" s="905">
        <v>0</v>
      </c>
      <c r="AA408" s="905">
        <v>4.2614453431009301E-2</v>
      </c>
      <c r="AB408" s="882"/>
    </row>
    <row r="409" spans="1:28">
      <c r="A409" s="899" t="s">
        <v>4191</v>
      </c>
      <c r="B409" s="900">
        <v>0</v>
      </c>
      <c r="C409" s="901">
        <v>473.91250000000002</v>
      </c>
      <c r="D409" s="901">
        <v>0</v>
      </c>
      <c r="E409" s="901">
        <v>0.13500000000000001</v>
      </c>
      <c r="F409" s="902">
        <v>0</v>
      </c>
      <c r="G409" s="903">
        <v>0</v>
      </c>
      <c r="H409" s="903">
        <v>0</v>
      </c>
      <c r="I409" s="903">
        <v>0</v>
      </c>
      <c r="J409" s="903">
        <v>0</v>
      </c>
      <c r="K409" s="903">
        <v>474</v>
      </c>
      <c r="L409" s="904">
        <v>0.77707056805911401</v>
      </c>
      <c r="M409" s="905">
        <v>5.8503588744680403E-2</v>
      </c>
      <c r="N409" s="905">
        <v>5.7610404183692898E-2</v>
      </c>
      <c r="O409" s="905">
        <v>0.31708051915055802</v>
      </c>
      <c r="P409" s="905">
        <v>6.2522919269124098E-3</v>
      </c>
      <c r="Q409" s="905">
        <v>0</v>
      </c>
      <c r="R409" s="905">
        <v>1.6970506658762301E-2</v>
      </c>
      <c r="S409" s="905">
        <v>5.35910736592492E-2</v>
      </c>
      <c r="T409" s="905">
        <v>1.1030829328195499</v>
      </c>
      <c r="U409" s="905">
        <v>0.83959348732823802</v>
      </c>
      <c r="V409" s="905">
        <v>1.2504583853824799E-3</v>
      </c>
      <c r="W409" s="905">
        <v>6.2522919269124104E-4</v>
      </c>
      <c r="X409" s="905">
        <v>0.88871863818255004</v>
      </c>
      <c r="Y409" s="905">
        <v>0.879786792572675</v>
      </c>
      <c r="Z409" s="905">
        <v>0</v>
      </c>
      <c r="AA409" s="905">
        <v>7.9046833647392605E-3</v>
      </c>
      <c r="AB409" s="882"/>
    </row>
    <row r="410" spans="1:28">
      <c r="A410" s="899" t="s">
        <v>4192</v>
      </c>
      <c r="B410" s="900">
        <v>0</v>
      </c>
      <c r="C410" s="901">
        <v>0</v>
      </c>
      <c r="D410" s="901">
        <v>0</v>
      </c>
      <c r="E410" s="901">
        <v>0</v>
      </c>
      <c r="F410" s="902">
        <v>0</v>
      </c>
      <c r="G410" s="903">
        <v>0</v>
      </c>
      <c r="H410" s="903">
        <v>0</v>
      </c>
      <c r="I410" s="903">
        <v>0</v>
      </c>
      <c r="J410" s="903">
        <v>0</v>
      </c>
      <c r="K410" s="903">
        <v>0</v>
      </c>
      <c r="L410" s="904">
        <v>0</v>
      </c>
      <c r="M410" s="905">
        <v>0</v>
      </c>
      <c r="N410" s="905">
        <v>0</v>
      </c>
      <c r="O410" s="905">
        <v>0</v>
      </c>
      <c r="P410" s="905">
        <v>0</v>
      </c>
      <c r="Q410" s="905">
        <v>0</v>
      </c>
      <c r="R410" s="905">
        <v>0</v>
      </c>
      <c r="S410" s="905">
        <v>0</v>
      </c>
      <c r="T410" s="905">
        <v>0</v>
      </c>
      <c r="U410" s="905">
        <v>0</v>
      </c>
      <c r="V410" s="905">
        <v>0</v>
      </c>
      <c r="W410" s="905">
        <v>0</v>
      </c>
      <c r="X410" s="905">
        <v>0</v>
      </c>
      <c r="Y410" s="905">
        <v>0</v>
      </c>
      <c r="Z410" s="905">
        <v>0</v>
      </c>
      <c r="AA410" s="905">
        <v>0</v>
      </c>
      <c r="AB410" s="882"/>
    </row>
    <row r="411" spans="1:28">
      <c r="A411" s="899" t="s">
        <v>4193</v>
      </c>
      <c r="B411" s="900">
        <v>0</v>
      </c>
      <c r="C411" s="901">
        <v>0.04</v>
      </c>
      <c r="D411" s="901">
        <v>0</v>
      </c>
      <c r="E411" s="901">
        <v>0.02</v>
      </c>
      <c r="F411" s="902">
        <v>0</v>
      </c>
      <c r="G411" s="903">
        <v>0</v>
      </c>
      <c r="H411" s="903">
        <v>0</v>
      </c>
      <c r="I411" s="903">
        <v>0</v>
      </c>
      <c r="J411" s="903">
        <v>0</v>
      </c>
      <c r="K411" s="903">
        <v>0</v>
      </c>
      <c r="L411" s="904">
        <v>0</v>
      </c>
      <c r="M411" s="905">
        <v>0</v>
      </c>
      <c r="N411" s="905">
        <v>0</v>
      </c>
      <c r="O411" s="905">
        <v>0</v>
      </c>
      <c r="P411" s="905">
        <v>0</v>
      </c>
      <c r="Q411" s="905">
        <v>0</v>
      </c>
      <c r="R411" s="905">
        <v>0</v>
      </c>
      <c r="S411" s="905">
        <v>0</v>
      </c>
      <c r="T411" s="905">
        <v>0</v>
      </c>
      <c r="U411" s="905">
        <v>0</v>
      </c>
      <c r="V411" s="905">
        <v>0</v>
      </c>
      <c r="W411" s="905">
        <v>0</v>
      </c>
      <c r="X411" s="905">
        <v>0</v>
      </c>
      <c r="Y411" s="905">
        <v>0</v>
      </c>
      <c r="Z411" s="905">
        <v>0</v>
      </c>
      <c r="AA411" s="905">
        <v>0</v>
      </c>
      <c r="AB411" s="882"/>
    </row>
    <row r="412" spans="1:28">
      <c r="A412" s="899" t="s">
        <v>4194</v>
      </c>
      <c r="B412" s="900">
        <v>0</v>
      </c>
      <c r="C412" s="901">
        <v>0.05</v>
      </c>
      <c r="D412" s="901">
        <v>0</v>
      </c>
      <c r="E412" s="901">
        <v>0</v>
      </c>
      <c r="F412" s="902">
        <v>0</v>
      </c>
      <c r="G412" s="903">
        <v>0</v>
      </c>
      <c r="H412" s="903">
        <v>0</v>
      </c>
      <c r="I412" s="903">
        <v>0</v>
      </c>
      <c r="J412" s="903">
        <v>0</v>
      </c>
      <c r="K412" s="903">
        <v>0</v>
      </c>
      <c r="L412" s="904">
        <v>0</v>
      </c>
      <c r="M412" s="905">
        <v>0</v>
      </c>
      <c r="N412" s="905">
        <v>0</v>
      </c>
      <c r="O412" s="905">
        <v>0</v>
      </c>
      <c r="P412" s="905">
        <v>0</v>
      </c>
      <c r="Q412" s="905">
        <v>0</v>
      </c>
      <c r="R412" s="905">
        <v>0</v>
      </c>
      <c r="S412" s="905">
        <v>0</v>
      </c>
      <c r="T412" s="905">
        <v>0</v>
      </c>
      <c r="U412" s="905">
        <v>0</v>
      </c>
      <c r="V412" s="905">
        <v>0</v>
      </c>
      <c r="W412" s="905">
        <v>0</v>
      </c>
      <c r="X412" s="905">
        <v>0</v>
      </c>
      <c r="Y412" s="905">
        <v>0</v>
      </c>
      <c r="Z412" s="905">
        <v>0</v>
      </c>
      <c r="AA412" s="905">
        <v>0</v>
      </c>
      <c r="AB412" s="882"/>
    </row>
    <row r="414" spans="1:28">
      <c r="A414" s="136" t="s">
        <v>18</v>
      </c>
    </row>
    <row r="415" spans="1:28">
      <c r="A415" s="17" t="s">
        <v>4198</v>
      </c>
    </row>
  </sheetData>
  <mergeCells count="4">
    <mergeCell ref="B4:E4"/>
    <mergeCell ref="F4:K4"/>
    <mergeCell ref="L4:AA4"/>
    <mergeCell ref="B6:K6"/>
  </mergeCells>
  <hyperlinks>
    <hyperlink ref="AD4" location="Content!A1" display="Back to content page" xr:uid="{B2FFDD23-8E5D-4D90-ACCE-7BA1DD496F8D}"/>
  </hyperlinks>
  <pageMargins left="0.7" right="0.7" top="0.75" bottom="0.75" header="0.3" footer="0.3"/>
  <pageSetup paperSize="9" scale="42" orientation="landscape" horizontalDpi="300" verticalDpi="300"/>
  <rowBreaks count="2" manualBreakCount="2">
    <brk id="155" max="26" man="1"/>
    <brk id="233" max="26" man="1"/>
  </rowBreaks>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7F2E4-99CA-4111-872F-CE5C760D6A22}">
  <dimension ref="A1:AD414"/>
  <sheetViews>
    <sheetView topLeftCell="Q1" workbookViewId="0">
      <selection activeCell="AD3" sqref="AD3"/>
    </sheetView>
  </sheetViews>
  <sheetFormatPr defaultColWidth="10.81640625" defaultRowHeight="14.5"/>
  <cols>
    <col min="1" max="1" width="30.90625" style="881" customWidth="1"/>
    <col min="2" max="16384" width="10.81640625" style="881"/>
  </cols>
  <sheetData>
    <row r="1" spans="1:30">
      <c r="A1" s="35" t="s">
        <v>4259</v>
      </c>
    </row>
    <row r="2" spans="1:30" ht="15" thickBot="1"/>
    <row r="3" spans="1:30" ht="15" thickBot="1">
      <c r="A3" s="883"/>
      <c r="B3" s="1114" t="s">
        <v>3779</v>
      </c>
      <c r="C3" s="1114" t="s">
        <v>3779</v>
      </c>
      <c r="D3" s="1114" t="s">
        <v>3779</v>
      </c>
      <c r="E3" s="1114" t="s">
        <v>3779</v>
      </c>
      <c r="F3" s="1115" t="s">
        <v>3780</v>
      </c>
      <c r="G3" s="1115" t="s">
        <v>3780</v>
      </c>
      <c r="H3" s="1115" t="s">
        <v>3780</v>
      </c>
      <c r="I3" s="1115" t="s">
        <v>3780</v>
      </c>
      <c r="J3" s="1115" t="s">
        <v>3780</v>
      </c>
      <c r="K3" s="1115" t="s">
        <v>3780</v>
      </c>
      <c r="L3" s="1116" t="s">
        <v>3781</v>
      </c>
      <c r="M3" s="1116" t="s">
        <v>3781</v>
      </c>
      <c r="N3" s="1116" t="s">
        <v>3781</v>
      </c>
      <c r="O3" s="1116" t="s">
        <v>3781</v>
      </c>
      <c r="P3" s="1116" t="s">
        <v>3781</v>
      </c>
      <c r="Q3" s="1116" t="s">
        <v>3781</v>
      </c>
      <c r="R3" s="1116" t="s">
        <v>3781</v>
      </c>
      <c r="S3" s="1116" t="s">
        <v>3781</v>
      </c>
      <c r="T3" s="1116" t="s">
        <v>3781</v>
      </c>
      <c r="U3" s="1116" t="s">
        <v>3781</v>
      </c>
      <c r="V3" s="1116" t="s">
        <v>3781</v>
      </c>
      <c r="W3" s="1116" t="s">
        <v>3781</v>
      </c>
      <c r="X3" s="1116" t="s">
        <v>3781</v>
      </c>
      <c r="Y3" s="1116" t="s">
        <v>3781</v>
      </c>
      <c r="Z3" s="1116" t="s">
        <v>3781</v>
      </c>
      <c r="AA3" s="1116" t="s">
        <v>3781</v>
      </c>
      <c r="AB3" s="882"/>
      <c r="AD3" s="486" t="s">
        <v>528</v>
      </c>
    </row>
    <row r="4" spans="1:30" s="910" customFormat="1" ht="25.5" thickBot="1">
      <c r="A4" s="906"/>
      <c r="B4" s="907" t="s">
        <v>2964</v>
      </c>
      <c r="C4" s="908" t="s">
        <v>86</v>
      </c>
      <c r="D4" s="908" t="s">
        <v>3782</v>
      </c>
      <c r="E4" s="908" t="s">
        <v>85</v>
      </c>
      <c r="F4" s="907" t="s">
        <v>3783</v>
      </c>
      <c r="G4" s="908" t="s">
        <v>3784</v>
      </c>
      <c r="H4" s="908" t="s">
        <v>3785</v>
      </c>
      <c r="I4" s="908" t="s">
        <v>3786</v>
      </c>
      <c r="J4" s="908" t="s">
        <v>3787</v>
      </c>
      <c r="K4" s="908" t="s">
        <v>3788</v>
      </c>
      <c r="L4" s="907" t="s">
        <v>714</v>
      </c>
      <c r="M4" s="908" t="s">
        <v>3789</v>
      </c>
      <c r="N4" s="908" t="s">
        <v>3790</v>
      </c>
      <c r="O4" s="908" t="s">
        <v>3791</v>
      </c>
      <c r="P4" s="908" t="s">
        <v>3792</v>
      </c>
      <c r="Q4" s="908" t="s">
        <v>3793</v>
      </c>
      <c r="R4" s="908" t="s">
        <v>3794</v>
      </c>
      <c r="S4" s="908" t="s">
        <v>3795</v>
      </c>
      <c r="T4" s="908" t="s">
        <v>3796</v>
      </c>
      <c r="U4" s="908" t="s">
        <v>3797</v>
      </c>
      <c r="V4" s="908" t="s">
        <v>3798</v>
      </c>
      <c r="W4" s="908" t="s">
        <v>3799</v>
      </c>
      <c r="X4" s="908" t="s">
        <v>3800</v>
      </c>
      <c r="Y4" s="908" t="s">
        <v>3801</v>
      </c>
      <c r="Z4" s="908" t="s">
        <v>3802</v>
      </c>
      <c r="AA4" s="908" t="s">
        <v>3803</v>
      </c>
      <c r="AB4" s="909"/>
    </row>
    <row r="5" spans="1:30" ht="15" thickBot="1">
      <c r="A5" s="884" t="s">
        <v>3804</v>
      </c>
      <c r="B5" s="1117" t="s">
        <v>3805</v>
      </c>
      <c r="C5" s="1117" t="s">
        <v>3805</v>
      </c>
      <c r="D5" s="1117" t="s">
        <v>3805</v>
      </c>
      <c r="E5" s="1117" t="s">
        <v>3805</v>
      </c>
      <c r="F5" s="1117" t="s">
        <v>3805</v>
      </c>
      <c r="G5" s="1117" t="s">
        <v>3805</v>
      </c>
      <c r="H5" s="1117" t="s">
        <v>3805</v>
      </c>
      <c r="I5" s="1117" t="s">
        <v>3805</v>
      </c>
      <c r="J5" s="1117" t="s">
        <v>3805</v>
      </c>
      <c r="K5" s="1117" t="s">
        <v>3805</v>
      </c>
      <c r="L5" s="885" t="s">
        <v>314</v>
      </c>
      <c r="M5" s="886" t="s">
        <v>3806</v>
      </c>
      <c r="N5" s="886" t="s">
        <v>3806</v>
      </c>
      <c r="O5" s="886" t="s">
        <v>3807</v>
      </c>
      <c r="P5" s="886" t="s">
        <v>3806</v>
      </c>
      <c r="Q5" s="886" t="s">
        <v>3806</v>
      </c>
      <c r="R5" s="886" t="s">
        <v>3807</v>
      </c>
      <c r="S5" s="886" t="s">
        <v>3807</v>
      </c>
      <c r="T5" s="886" t="s">
        <v>3807</v>
      </c>
      <c r="U5" s="886" t="s">
        <v>3807</v>
      </c>
      <c r="V5" s="886" t="s">
        <v>3807</v>
      </c>
      <c r="W5" s="886" t="s">
        <v>3807</v>
      </c>
      <c r="X5" s="886" t="s">
        <v>3808</v>
      </c>
      <c r="Y5" s="886" t="s">
        <v>3808</v>
      </c>
      <c r="Z5" s="886" t="s">
        <v>3807</v>
      </c>
      <c r="AA5" s="886" t="s">
        <v>3807</v>
      </c>
      <c r="AB5" s="882"/>
    </row>
    <row r="6" spans="1:30">
      <c r="A6" s="887" t="s">
        <v>3809</v>
      </c>
      <c r="B6" s="888"/>
      <c r="C6" s="889"/>
      <c r="D6" s="889"/>
      <c r="E6" s="889"/>
      <c r="F6" s="890"/>
      <c r="G6" s="891"/>
      <c r="H6" s="891"/>
      <c r="I6" s="891"/>
      <c r="J6" s="891"/>
      <c r="K6" s="891"/>
      <c r="L6" s="892">
        <v>2695.7593537550001</v>
      </c>
      <c r="M6" s="893">
        <v>75.405013140649103</v>
      </c>
      <c r="N6" s="893">
        <v>74.128158955084899</v>
      </c>
      <c r="O6" s="893">
        <v>800.23845888566302</v>
      </c>
      <c r="P6" s="893">
        <v>384.42604718577797</v>
      </c>
      <c r="Q6" s="893">
        <v>29.877545789454199</v>
      </c>
      <c r="R6" s="893">
        <v>18.0776350033664</v>
      </c>
      <c r="S6" s="893">
        <v>432.04329586957601</v>
      </c>
      <c r="T6" s="893">
        <v>1558.0405471320501</v>
      </c>
      <c r="U6" s="893">
        <v>2899.9916689439201</v>
      </c>
      <c r="V6" s="893">
        <v>1.66634622473478</v>
      </c>
      <c r="W6" s="893">
        <v>1.5945710972023399</v>
      </c>
      <c r="X6" s="893">
        <v>748.33915220209701</v>
      </c>
      <c r="Y6" s="893">
        <v>562.77650937945305</v>
      </c>
      <c r="Z6" s="893">
        <v>93.207552348192294</v>
      </c>
      <c r="AA6" s="893">
        <v>11.3548799583782</v>
      </c>
      <c r="AB6" s="882"/>
    </row>
    <row r="7" spans="1:30">
      <c r="A7" s="894"/>
      <c r="B7" s="895"/>
      <c r="C7" s="896"/>
      <c r="D7" s="896"/>
      <c r="E7" s="896"/>
      <c r="F7" s="895"/>
      <c r="G7" s="896"/>
      <c r="H7" s="896"/>
      <c r="I7" s="896"/>
      <c r="J7" s="896"/>
      <c r="K7" s="896"/>
      <c r="L7" s="897"/>
      <c r="M7" s="898"/>
      <c r="N7" s="898"/>
      <c r="O7" s="898"/>
      <c r="P7" s="898"/>
      <c r="Q7" s="898"/>
      <c r="R7" s="898"/>
      <c r="S7" s="898"/>
      <c r="T7" s="898"/>
      <c r="U7" s="898"/>
      <c r="V7" s="898"/>
      <c r="W7" s="898"/>
      <c r="X7" s="898"/>
      <c r="Y7" s="898"/>
      <c r="Z7" s="898"/>
      <c r="AA7" s="898"/>
      <c r="AB7" s="882"/>
    </row>
    <row r="8" spans="1:30">
      <c r="A8" s="887" t="s">
        <v>3810</v>
      </c>
      <c r="B8" s="888"/>
      <c r="C8" s="889"/>
      <c r="D8" s="889"/>
      <c r="E8" s="889"/>
      <c r="F8" s="890"/>
      <c r="G8" s="891"/>
      <c r="H8" s="891"/>
      <c r="I8" s="891"/>
      <c r="J8" s="891"/>
      <c r="K8" s="891"/>
      <c r="L8" s="892">
        <v>2265.2731061017098</v>
      </c>
      <c r="M8" s="893">
        <v>43.5086568504192</v>
      </c>
      <c r="N8" s="893">
        <v>47.220337547348102</v>
      </c>
      <c r="O8" s="893">
        <v>432.17783098343301</v>
      </c>
      <c r="P8" s="893">
        <v>369.40171694273698</v>
      </c>
      <c r="Q8" s="893">
        <v>29.826775495563702</v>
      </c>
      <c r="R8" s="893">
        <v>14.975839097405199</v>
      </c>
      <c r="S8" s="893">
        <v>379.57145611236001</v>
      </c>
      <c r="T8" s="893">
        <v>1072.3255574229599</v>
      </c>
      <c r="U8" s="893">
        <v>2197.7226753383302</v>
      </c>
      <c r="V8" s="893">
        <v>0.87164315265945502</v>
      </c>
      <c r="W8" s="893">
        <v>1.36265401520355</v>
      </c>
      <c r="X8" s="893">
        <v>382.38427048703397</v>
      </c>
      <c r="Y8" s="893">
        <v>202.687911416259</v>
      </c>
      <c r="Z8" s="893">
        <v>89.618394432103401</v>
      </c>
      <c r="AA8" s="893">
        <v>6.9982892225399302</v>
      </c>
      <c r="AB8" s="882"/>
    </row>
    <row r="9" spans="1:30">
      <c r="A9" s="887" t="s">
        <v>3811</v>
      </c>
      <c r="B9" s="888"/>
      <c r="C9" s="889"/>
      <c r="D9" s="889"/>
      <c r="E9" s="889"/>
      <c r="F9" s="890"/>
      <c r="G9" s="891"/>
      <c r="H9" s="891"/>
      <c r="I9" s="891"/>
      <c r="J9" s="891"/>
      <c r="K9" s="891"/>
      <c r="L9" s="892">
        <v>426.486247653291</v>
      </c>
      <c r="M9" s="893">
        <v>31.3563562902299</v>
      </c>
      <c r="N9" s="893">
        <v>26.677821407736801</v>
      </c>
      <c r="O9" s="893">
        <v>368.06062790223001</v>
      </c>
      <c r="P9" s="893">
        <v>15.024330243041</v>
      </c>
      <c r="Q9" s="893">
        <v>5.0770293890492299E-2</v>
      </c>
      <c r="R9" s="893">
        <v>3.1017959059612399</v>
      </c>
      <c r="S9" s="893">
        <v>52.471839757216401</v>
      </c>
      <c r="T9" s="893">
        <v>485.71498970909101</v>
      </c>
      <c r="U9" s="893">
        <v>702.26899360559196</v>
      </c>
      <c r="V9" s="893">
        <v>0.79470307207532698</v>
      </c>
      <c r="W9" s="893">
        <v>0.23191708199878699</v>
      </c>
      <c r="X9" s="893">
        <v>365.95488171506298</v>
      </c>
      <c r="Y9" s="893">
        <v>360.08859796319399</v>
      </c>
      <c r="Z9" s="893">
        <v>3.5891579160888898</v>
      </c>
      <c r="AA9" s="893">
        <v>4.35659073583831</v>
      </c>
      <c r="AB9" s="882"/>
    </row>
    <row r="10" spans="1:30">
      <c r="A10" s="894"/>
      <c r="B10" s="895"/>
      <c r="C10" s="896"/>
      <c r="D10" s="896"/>
      <c r="E10" s="896"/>
      <c r="F10" s="895"/>
      <c r="G10" s="896"/>
      <c r="H10" s="896"/>
      <c r="I10" s="896"/>
      <c r="J10" s="896"/>
      <c r="K10" s="896"/>
      <c r="L10" s="897"/>
      <c r="M10" s="898"/>
      <c r="N10" s="898"/>
      <c r="O10" s="898"/>
      <c r="P10" s="898"/>
      <c r="Q10" s="898"/>
      <c r="R10" s="898"/>
      <c r="S10" s="898"/>
      <c r="T10" s="898"/>
      <c r="U10" s="898"/>
      <c r="V10" s="898"/>
      <c r="W10" s="898"/>
      <c r="X10" s="898"/>
      <c r="Y10" s="898"/>
      <c r="Z10" s="898"/>
      <c r="AA10" s="898"/>
      <c r="AB10" s="882"/>
    </row>
    <row r="11" spans="1:30">
      <c r="A11" s="887" t="s">
        <v>3812</v>
      </c>
      <c r="B11" s="888">
        <v>124604</v>
      </c>
      <c r="C11" s="889">
        <v>494121</v>
      </c>
      <c r="D11" s="889">
        <v>146332</v>
      </c>
      <c r="E11" s="889">
        <v>22042</v>
      </c>
      <c r="F11" s="890">
        <v>18102</v>
      </c>
      <c r="G11" s="891">
        <v>8836</v>
      </c>
      <c r="H11" s="891">
        <v>43762</v>
      </c>
      <c r="I11" s="891">
        <v>29537</v>
      </c>
      <c r="J11" s="891">
        <v>0</v>
      </c>
      <c r="K11" s="891">
        <v>348074</v>
      </c>
      <c r="L11" s="892">
        <v>1207.6492491807601</v>
      </c>
      <c r="M11" s="893">
        <v>29.638508755775799</v>
      </c>
      <c r="N11" s="893">
        <v>9.6854902965285508</v>
      </c>
      <c r="O11" s="893">
        <v>70.688946237618296</v>
      </c>
      <c r="P11" s="893">
        <v>241.39033888148001</v>
      </c>
      <c r="Q11" s="893">
        <v>18.133730152593099</v>
      </c>
      <c r="R11" s="893">
        <v>7.1536297117066701</v>
      </c>
      <c r="S11" s="893">
        <v>222.76017746795799</v>
      </c>
      <c r="T11" s="893">
        <v>614.08169834142802</v>
      </c>
      <c r="U11" s="893">
        <v>707.08115129443399</v>
      </c>
      <c r="V11" s="893">
        <v>0.28609576572596801</v>
      </c>
      <c r="W11" s="893">
        <v>0.80343210632710804</v>
      </c>
      <c r="X11" s="893">
        <v>22.853447481876099</v>
      </c>
      <c r="Y11" s="893">
        <v>14.287937280457299</v>
      </c>
      <c r="Z11" s="893">
        <v>0.256730651226241</v>
      </c>
      <c r="AA11" s="893">
        <v>4.89324826202406</v>
      </c>
      <c r="AB11" s="882"/>
    </row>
    <row r="12" spans="1:30">
      <c r="A12" s="899" t="s">
        <v>3813</v>
      </c>
      <c r="B12" s="900">
        <v>2860</v>
      </c>
      <c r="C12" s="901">
        <v>119600.58839</v>
      </c>
      <c r="D12" s="901">
        <v>4820.7500609242397</v>
      </c>
      <c r="E12" s="901">
        <v>79.099999999999994</v>
      </c>
      <c r="F12" s="902">
        <v>0</v>
      </c>
      <c r="G12" s="903">
        <v>168</v>
      </c>
      <c r="H12" s="903">
        <v>108746.66186039201</v>
      </c>
      <c r="I12" s="903">
        <v>8649</v>
      </c>
      <c r="J12" s="903">
        <v>0</v>
      </c>
      <c r="K12" s="903">
        <v>0</v>
      </c>
      <c r="L12" s="904">
        <v>0</v>
      </c>
      <c r="M12" s="905">
        <v>0</v>
      </c>
      <c r="N12" s="905">
        <v>0</v>
      </c>
      <c r="O12" s="905">
        <v>0</v>
      </c>
      <c r="P12" s="905">
        <v>0</v>
      </c>
      <c r="Q12" s="905">
        <v>0</v>
      </c>
      <c r="R12" s="905">
        <v>0</v>
      </c>
      <c r="S12" s="905">
        <v>0</v>
      </c>
      <c r="T12" s="905">
        <v>0</v>
      </c>
      <c r="U12" s="905">
        <v>0</v>
      </c>
      <c r="V12" s="905">
        <v>0</v>
      </c>
      <c r="W12" s="905">
        <v>0</v>
      </c>
      <c r="X12" s="905">
        <v>0</v>
      </c>
      <c r="Y12" s="905">
        <v>0</v>
      </c>
      <c r="Z12" s="905">
        <v>0</v>
      </c>
      <c r="AA12" s="905">
        <v>0</v>
      </c>
      <c r="AB12" s="882"/>
    </row>
    <row r="13" spans="1:30">
      <c r="A13" s="899" t="s">
        <v>3814</v>
      </c>
      <c r="B13" s="900">
        <v>29782.35</v>
      </c>
      <c r="C13" s="901">
        <v>247599.2616</v>
      </c>
      <c r="D13" s="901">
        <v>43383</v>
      </c>
      <c r="E13" s="901">
        <v>1817.5060000000001</v>
      </c>
      <c r="F13" s="902">
        <v>17888</v>
      </c>
      <c r="G13" s="903">
        <v>4891</v>
      </c>
      <c r="H13" s="903">
        <v>192533.89040375501</v>
      </c>
      <c r="I13" s="903">
        <v>16643</v>
      </c>
      <c r="J13" s="903">
        <v>0</v>
      </c>
      <c r="K13" s="903">
        <v>0</v>
      </c>
      <c r="L13" s="904">
        <v>0</v>
      </c>
      <c r="M13" s="905">
        <v>0</v>
      </c>
      <c r="N13" s="905">
        <v>0</v>
      </c>
      <c r="O13" s="905">
        <v>0</v>
      </c>
      <c r="P13" s="905">
        <v>0</v>
      </c>
      <c r="Q13" s="905">
        <v>0</v>
      </c>
      <c r="R13" s="905">
        <v>0</v>
      </c>
      <c r="S13" s="905">
        <v>0</v>
      </c>
      <c r="T13" s="905">
        <v>0</v>
      </c>
      <c r="U13" s="905">
        <v>0</v>
      </c>
      <c r="V13" s="905">
        <v>0</v>
      </c>
      <c r="W13" s="905">
        <v>0</v>
      </c>
      <c r="X13" s="905">
        <v>0</v>
      </c>
      <c r="Y13" s="905">
        <v>0</v>
      </c>
      <c r="Z13" s="905">
        <v>0</v>
      </c>
      <c r="AA13" s="905">
        <v>0</v>
      </c>
      <c r="AB13" s="882"/>
    </row>
    <row r="14" spans="1:30">
      <c r="A14" s="899" t="s">
        <v>3815</v>
      </c>
      <c r="B14" s="900">
        <v>0</v>
      </c>
      <c r="C14" s="901">
        <v>722.59010999999998</v>
      </c>
      <c r="D14" s="901">
        <v>0</v>
      </c>
      <c r="E14" s="901">
        <v>0.66100000000000003</v>
      </c>
      <c r="F14" s="902">
        <v>0</v>
      </c>
      <c r="G14" s="903">
        <v>0</v>
      </c>
      <c r="H14" s="903">
        <v>721.92424242424204</v>
      </c>
      <c r="I14" s="903">
        <v>0</v>
      </c>
      <c r="J14" s="903">
        <v>0</v>
      </c>
      <c r="K14" s="903">
        <v>0</v>
      </c>
      <c r="L14" s="904">
        <v>0</v>
      </c>
      <c r="M14" s="905">
        <v>0</v>
      </c>
      <c r="N14" s="905">
        <v>0</v>
      </c>
      <c r="O14" s="905">
        <v>0</v>
      </c>
      <c r="P14" s="905">
        <v>0</v>
      </c>
      <c r="Q14" s="905">
        <v>0</v>
      </c>
      <c r="R14" s="905">
        <v>0</v>
      </c>
      <c r="S14" s="905">
        <v>0</v>
      </c>
      <c r="T14" s="905">
        <v>0</v>
      </c>
      <c r="U14" s="905">
        <v>0</v>
      </c>
      <c r="V14" s="905">
        <v>0</v>
      </c>
      <c r="W14" s="905">
        <v>0</v>
      </c>
      <c r="X14" s="905">
        <v>0</v>
      </c>
      <c r="Y14" s="905">
        <v>0</v>
      </c>
      <c r="Z14" s="905">
        <v>0</v>
      </c>
      <c r="AA14" s="905">
        <v>0</v>
      </c>
      <c r="AB14" s="882"/>
    </row>
    <row r="15" spans="1:30">
      <c r="A15" s="899" t="s">
        <v>3816</v>
      </c>
      <c r="B15" s="900">
        <v>77276.52</v>
      </c>
      <c r="C15" s="901">
        <v>13353.485060000001</v>
      </c>
      <c r="D15" s="901">
        <v>57000</v>
      </c>
      <c r="E15" s="901">
        <v>1412.8679999999999</v>
      </c>
      <c r="F15" s="902">
        <v>112</v>
      </c>
      <c r="G15" s="903">
        <v>3500</v>
      </c>
      <c r="H15" s="903">
        <v>19617.642641190501</v>
      </c>
      <c r="I15" s="903">
        <v>4000</v>
      </c>
      <c r="J15" s="903">
        <v>0</v>
      </c>
      <c r="K15" s="903">
        <v>0</v>
      </c>
      <c r="L15" s="904">
        <v>0</v>
      </c>
      <c r="M15" s="905">
        <v>0</v>
      </c>
      <c r="N15" s="905">
        <v>0</v>
      </c>
      <c r="O15" s="905">
        <v>0</v>
      </c>
      <c r="P15" s="905">
        <v>0</v>
      </c>
      <c r="Q15" s="905">
        <v>0</v>
      </c>
      <c r="R15" s="905">
        <v>0</v>
      </c>
      <c r="S15" s="905">
        <v>0</v>
      </c>
      <c r="T15" s="905">
        <v>0</v>
      </c>
      <c r="U15" s="905">
        <v>0</v>
      </c>
      <c r="V15" s="905">
        <v>0</v>
      </c>
      <c r="W15" s="905">
        <v>0</v>
      </c>
      <c r="X15" s="905">
        <v>0</v>
      </c>
      <c r="Y15" s="905">
        <v>0</v>
      </c>
      <c r="Z15" s="905">
        <v>0</v>
      </c>
      <c r="AA15" s="905">
        <v>0</v>
      </c>
      <c r="AB15" s="882"/>
    </row>
    <row r="16" spans="1:30">
      <c r="A16" s="899" t="s">
        <v>3817</v>
      </c>
      <c r="B16" s="900">
        <v>0</v>
      </c>
      <c r="C16" s="901">
        <v>13.140420000000001</v>
      </c>
      <c r="D16" s="901">
        <v>0</v>
      </c>
      <c r="E16" s="901">
        <v>0</v>
      </c>
      <c r="F16" s="902">
        <v>13</v>
      </c>
      <c r="G16" s="903">
        <v>0</v>
      </c>
      <c r="H16" s="903">
        <v>0</v>
      </c>
      <c r="I16" s="903">
        <v>0</v>
      </c>
      <c r="J16" s="903">
        <v>0</v>
      </c>
      <c r="K16" s="903">
        <v>0</v>
      </c>
      <c r="L16" s="904">
        <v>0</v>
      </c>
      <c r="M16" s="905">
        <v>0</v>
      </c>
      <c r="N16" s="905">
        <v>0</v>
      </c>
      <c r="O16" s="905">
        <v>0</v>
      </c>
      <c r="P16" s="905">
        <v>0</v>
      </c>
      <c r="Q16" s="905">
        <v>0</v>
      </c>
      <c r="R16" s="905">
        <v>0</v>
      </c>
      <c r="S16" s="905">
        <v>0</v>
      </c>
      <c r="T16" s="905">
        <v>0</v>
      </c>
      <c r="U16" s="905">
        <v>0</v>
      </c>
      <c r="V16" s="905">
        <v>0</v>
      </c>
      <c r="W16" s="905">
        <v>0</v>
      </c>
      <c r="X16" s="905">
        <v>0</v>
      </c>
      <c r="Y16" s="905">
        <v>0</v>
      </c>
      <c r="Z16" s="905">
        <v>0</v>
      </c>
      <c r="AA16" s="905">
        <v>0</v>
      </c>
      <c r="AB16" s="882"/>
    </row>
    <row r="17" spans="1:28">
      <c r="A17" s="899" t="s">
        <v>3818</v>
      </c>
      <c r="B17" s="900">
        <v>0</v>
      </c>
      <c r="C17" s="901">
        <v>0.11262</v>
      </c>
      <c r="D17" s="901">
        <v>0</v>
      </c>
      <c r="E17" s="901">
        <v>0.05</v>
      </c>
      <c r="F17" s="902">
        <v>0</v>
      </c>
      <c r="G17" s="903">
        <v>0</v>
      </c>
      <c r="H17" s="903">
        <v>0</v>
      </c>
      <c r="I17" s="903">
        <v>0</v>
      </c>
      <c r="J17" s="903">
        <v>0</v>
      </c>
      <c r="K17" s="903">
        <v>0</v>
      </c>
      <c r="L17" s="904">
        <v>0</v>
      </c>
      <c r="M17" s="905">
        <v>0</v>
      </c>
      <c r="N17" s="905">
        <v>0</v>
      </c>
      <c r="O17" s="905">
        <v>0</v>
      </c>
      <c r="P17" s="905">
        <v>0</v>
      </c>
      <c r="Q17" s="905">
        <v>0</v>
      </c>
      <c r="R17" s="905">
        <v>0</v>
      </c>
      <c r="S17" s="905">
        <v>0</v>
      </c>
      <c r="T17" s="905">
        <v>0</v>
      </c>
      <c r="U17" s="905">
        <v>0</v>
      </c>
      <c r="V17" s="905">
        <v>0</v>
      </c>
      <c r="W17" s="905">
        <v>0</v>
      </c>
      <c r="X17" s="905">
        <v>0</v>
      </c>
      <c r="Y17" s="905">
        <v>0</v>
      </c>
      <c r="Z17" s="905">
        <v>0</v>
      </c>
      <c r="AA17" s="905">
        <v>0</v>
      </c>
      <c r="AB17" s="882"/>
    </row>
    <row r="18" spans="1:28">
      <c r="A18" s="899" t="s">
        <v>3819</v>
      </c>
      <c r="B18" s="900">
        <v>0</v>
      </c>
      <c r="C18" s="901">
        <v>50.767679999999999</v>
      </c>
      <c r="D18" s="901">
        <v>0</v>
      </c>
      <c r="E18" s="901">
        <v>4.4999999999999997E-3</v>
      </c>
      <c r="F18" s="902">
        <v>51</v>
      </c>
      <c r="G18" s="903">
        <v>0</v>
      </c>
      <c r="H18" s="903">
        <v>0</v>
      </c>
      <c r="I18" s="903">
        <v>0</v>
      </c>
      <c r="J18" s="903">
        <v>0</v>
      </c>
      <c r="K18" s="903">
        <v>0</v>
      </c>
      <c r="L18" s="904">
        <v>0</v>
      </c>
      <c r="M18" s="905">
        <v>0</v>
      </c>
      <c r="N18" s="905">
        <v>0</v>
      </c>
      <c r="O18" s="905">
        <v>0</v>
      </c>
      <c r="P18" s="905">
        <v>0</v>
      </c>
      <c r="Q18" s="905">
        <v>0</v>
      </c>
      <c r="R18" s="905">
        <v>0</v>
      </c>
      <c r="S18" s="905">
        <v>0</v>
      </c>
      <c r="T18" s="905">
        <v>0</v>
      </c>
      <c r="U18" s="905">
        <v>0</v>
      </c>
      <c r="V18" s="905">
        <v>0</v>
      </c>
      <c r="W18" s="905">
        <v>0</v>
      </c>
      <c r="X18" s="905">
        <v>0</v>
      </c>
      <c r="Y18" s="905">
        <v>0</v>
      </c>
      <c r="Z18" s="905">
        <v>0</v>
      </c>
      <c r="AA18" s="905">
        <v>0</v>
      </c>
      <c r="AB18" s="882"/>
    </row>
    <row r="19" spans="1:28">
      <c r="A19" s="899" t="s">
        <v>3820</v>
      </c>
      <c r="B19" s="900">
        <v>1463.26</v>
      </c>
      <c r="C19" s="901">
        <v>0.58699999999999997</v>
      </c>
      <c r="D19" s="901">
        <v>-235</v>
      </c>
      <c r="E19" s="901">
        <v>123</v>
      </c>
      <c r="F19" s="902">
        <v>0</v>
      </c>
      <c r="G19" s="903">
        <v>277</v>
      </c>
      <c r="H19" s="903">
        <v>1222.0864348405701</v>
      </c>
      <c r="I19" s="903">
        <v>67</v>
      </c>
      <c r="J19" s="903">
        <v>0</v>
      </c>
      <c r="K19" s="903">
        <v>0</v>
      </c>
      <c r="L19" s="904">
        <v>0</v>
      </c>
      <c r="M19" s="905">
        <v>0</v>
      </c>
      <c r="N19" s="905">
        <v>0</v>
      </c>
      <c r="O19" s="905">
        <v>0</v>
      </c>
      <c r="P19" s="905">
        <v>0</v>
      </c>
      <c r="Q19" s="905">
        <v>0</v>
      </c>
      <c r="R19" s="905">
        <v>0</v>
      </c>
      <c r="S19" s="905">
        <v>0</v>
      </c>
      <c r="T19" s="905">
        <v>0</v>
      </c>
      <c r="U19" s="905">
        <v>0</v>
      </c>
      <c r="V19" s="905">
        <v>0</v>
      </c>
      <c r="W19" s="905">
        <v>0</v>
      </c>
      <c r="X19" s="905">
        <v>0</v>
      </c>
      <c r="Y19" s="905">
        <v>0</v>
      </c>
      <c r="Z19" s="905">
        <v>0</v>
      </c>
      <c r="AA19" s="905">
        <v>0</v>
      </c>
      <c r="AB19" s="882"/>
    </row>
    <row r="20" spans="1:28">
      <c r="A20" s="899" t="s">
        <v>3821</v>
      </c>
      <c r="B20" s="900">
        <v>0</v>
      </c>
      <c r="C20" s="901">
        <v>7.30504</v>
      </c>
      <c r="D20" s="901">
        <v>0</v>
      </c>
      <c r="E20" s="901">
        <v>0</v>
      </c>
      <c r="F20" s="902">
        <v>7</v>
      </c>
      <c r="G20" s="903">
        <v>0</v>
      </c>
      <c r="H20" s="903">
        <v>0</v>
      </c>
      <c r="I20" s="903">
        <v>0</v>
      </c>
      <c r="J20" s="903">
        <v>0</v>
      </c>
      <c r="K20" s="903">
        <v>0</v>
      </c>
      <c r="L20" s="904">
        <v>0</v>
      </c>
      <c r="M20" s="905">
        <v>0</v>
      </c>
      <c r="N20" s="905">
        <v>0</v>
      </c>
      <c r="O20" s="905">
        <v>0</v>
      </c>
      <c r="P20" s="905">
        <v>0</v>
      </c>
      <c r="Q20" s="905">
        <v>0</v>
      </c>
      <c r="R20" s="905">
        <v>0</v>
      </c>
      <c r="S20" s="905">
        <v>0</v>
      </c>
      <c r="T20" s="905">
        <v>0</v>
      </c>
      <c r="U20" s="905">
        <v>0</v>
      </c>
      <c r="V20" s="905">
        <v>0</v>
      </c>
      <c r="W20" s="905">
        <v>0</v>
      </c>
      <c r="X20" s="905">
        <v>0</v>
      </c>
      <c r="Y20" s="905">
        <v>0</v>
      </c>
      <c r="Z20" s="905">
        <v>0</v>
      </c>
      <c r="AA20" s="905">
        <v>0</v>
      </c>
      <c r="AB20" s="882"/>
    </row>
    <row r="21" spans="1:28">
      <c r="A21" s="899" t="s">
        <v>3822</v>
      </c>
      <c r="B21" s="900">
        <v>0</v>
      </c>
      <c r="C21" s="901">
        <v>0</v>
      </c>
      <c r="D21" s="901">
        <v>0</v>
      </c>
      <c r="E21" s="901">
        <v>0</v>
      </c>
      <c r="F21" s="902">
        <v>0</v>
      </c>
      <c r="G21" s="903">
        <v>0</v>
      </c>
      <c r="H21" s="903">
        <v>0</v>
      </c>
      <c r="I21" s="903">
        <v>0</v>
      </c>
      <c r="J21" s="903">
        <v>0</v>
      </c>
      <c r="K21" s="903">
        <v>0</v>
      </c>
      <c r="L21" s="904">
        <v>0</v>
      </c>
      <c r="M21" s="905">
        <v>0</v>
      </c>
      <c r="N21" s="905">
        <v>0</v>
      </c>
      <c r="O21" s="905">
        <v>0</v>
      </c>
      <c r="P21" s="905">
        <v>0</v>
      </c>
      <c r="Q21" s="905">
        <v>0</v>
      </c>
      <c r="R21" s="905">
        <v>0</v>
      </c>
      <c r="S21" s="905">
        <v>0</v>
      </c>
      <c r="T21" s="905">
        <v>0</v>
      </c>
      <c r="U21" s="905">
        <v>0</v>
      </c>
      <c r="V21" s="905">
        <v>0</v>
      </c>
      <c r="W21" s="905">
        <v>0</v>
      </c>
      <c r="X21" s="905">
        <v>0</v>
      </c>
      <c r="Y21" s="905">
        <v>0</v>
      </c>
      <c r="Z21" s="905">
        <v>0</v>
      </c>
      <c r="AA21" s="905">
        <v>0</v>
      </c>
      <c r="AB21" s="882"/>
    </row>
    <row r="22" spans="1:28">
      <c r="A22" s="899" t="s">
        <v>3823</v>
      </c>
      <c r="B22" s="900">
        <v>0</v>
      </c>
      <c r="C22" s="901">
        <v>3.6379000000000001</v>
      </c>
      <c r="D22" s="901">
        <v>0</v>
      </c>
      <c r="E22" s="901">
        <v>1E-3</v>
      </c>
      <c r="F22" s="902">
        <v>0</v>
      </c>
      <c r="G22" s="903">
        <v>0</v>
      </c>
      <c r="H22" s="903">
        <v>0</v>
      </c>
      <c r="I22" s="903">
        <v>0</v>
      </c>
      <c r="J22" s="903">
        <v>0</v>
      </c>
      <c r="K22" s="903">
        <v>4</v>
      </c>
      <c r="L22" s="904">
        <v>1.6352413084253298E-2</v>
      </c>
      <c r="M22" s="905">
        <v>6.2250663445736804E-4</v>
      </c>
      <c r="N22" s="905">
        <v>2.6944317013826401E-4</v>
      </c>
      <c r="O22" s="905">
        <v>3.90228039510589E-3</v>
      </c>
      <c r="P22" s="905">
        <v>2.6386848385954102E-3</v>
      </c>
      <c r="Q22" s="905">
        <v>4.4132933039887998E-4</v>
      </c>
      <c r="R22" s="905">
        <v>2.6479759823932802E-4</v>
      </c>
      <c r="S22" s="905">
        <v>8.4549408560627599E-3</v>
      </c>
      <c r="T22" s="905">
        <v>1.6305957365263898E-2</v>
      </c>
      <c r="U22" s="905">
        <v>2.7362418484730599E-2</v>
      </c>
      <c r="V22" s="905">
        <v>1.20784869372325E-5</v>
      </c>
      <c r="W22" s="905">
        <v>1.9511401975529401E-5</v>
      </c>
      <c r="X22" s="905">
        <v>4.64557189893558E-5</v>
      </c>
      <c r="Y22" s="905">
        <v>0</v>
      </c>
      <c r="Z22" s="905">
        <v>0</v>
      </c>
      <c r="AA22" s="905">
        <v>1.49587415145726E-4</v>
      </c>
      <c r="AB22" s="882"/>
    </row>
    <row r="23" spans="1:28">
      <c r="A23" s="899" t="s">
        <v>3824</v>
      </c>
      <c r="B23" s="900">
        <v>0</v>
      </c>
      <c r="C23" s="901">
        <v>30.93</v>
      </c>
      <c r="D23" s="901">
        <v>0</v>
      </c>
      <c r="E23" s="901">
        <v>0</v>
      </c>
      <c r="F23" s="902">
        <v>31</v>
      </c>
      <c r="G23" s="903">
        <v>0</v>
      </c>
      <c r="H23" s="903">
        <v>0</v>
      </c>
      <c r="I23" s="903">
        <v>0</v>
      </c>
      <c r="J23" s="903">
        <v>0</v>
      </c>
      <c r="K23" s="903">
        <v>0</v>
      </c>
      <c r="L23" s="904">
        <v>0</v>
      </c>
      <c r="M23" s="905">
        <v>0</v>
      </c>
      <c r="N23" s="905">
        <v>0</v>
      </c>
      <c r="O23" s="905">
        <v>0</v>
      </c>
      <c r="P23" s="905">
        <v>0</v>
      </c>
      <c r="Q23" s="905">
        <v>0</v>
      </c>
      <c r="R23" s="905">
        <v>0</v>
      </c>
      <c r="S23" s="905">
        <v>0</v>
      </c>
      <c r="T23" s="905">
        <v>0</v>
      </c>
      <c r="U23" s="905">
        <v>0</v>
      </c>
      <c r="V23" s="905">
        <v>0</v>
      </c>
      <c r="W23" s="905">
        <v>0</v>
      </c>
      <c r="X23" s="905">
        <v>0</v>
      </c>
      <c r="Y23" s="905">
        <v>0</v>
      </c>
      <c r="Z23" s="905">
        <v>0</v>
      </c>
      <c r="AA23" s="905">
        <v>0</v>
      </c>
      <c r="AB23" s="882"/>
    </row>
    <row r="24" spans="1:28">
      <c r="A24" s="899" t="s">
        <v>3825</v>
      </c>
      <c r="B24" s="900">
        <v>4101.7977350000001</v>
      </c>
      <c r="C24" s="901">
        <v>48.740540000000003</v>
      </c>
      <c r="D24" s="901">
        <v>13</v>
      </c>
      <c r="E24" s="901">
        <v>0.34839999999999999</v>
      </c>
      <c r="F24" s="902">
        <v>0</v>
      </c>
      <c r="G24" s="903">
        <v>0</v>
      </c>
      <c r="H24" s="903">
        <v>3960.56742907137</v>
      </c>
      <c r="I24" s="903">
        <v>178</v>
      </c>
      <c r="J24" s="903">
        <v>0</v>
      </c>
      <c r="K24" s="903">
        <v>0</v>
      </c>
      <c r="L24" s="904">
        <v>0</v>
      </c>
      <c r="M24" s="905">
        <v>0</v>
      </c>
      <c r="N24" s="905">
        <v>0</v>
      </c>
      <c r="O24" s="905">
        <v>0</v>
      </c>
      <c r="P24" s="905">
        <v>0</v>
      </c>
      <c r="Q24" s="905">
        <v>0</v>
      </c>
      <c r="R24" s="905">
        <v>0</v>
      </c>
      <c r="S24" s="905">
        <v>0</v>
      </c>
      <c r="T24" s="905">
        <v>0</v>
      </c>
      <c r="U24" s="905">
        <v>0</v>
      </c>
      <c r="V24" s="905">
        <v>0</v>
      </c>
      <c r="W24" s="905">
        <v>0</v>
      </c>
      <c r="X24" s="905">
        <v>0</v>
      </c>
      <c r="Y24" s="905">
        <v>0</v>
      </c>
      <c r="Z24" s="905">
        <v>0</v>
      </c>
      <c r="AA24" s="905">
        <v>0</v>
      </c>
      <c r="AB24" s="882"/>
    </row>
    <row r="25" spans="1:28">
      <c r="A25" s="899" t="s">
        <v>3826</v>
      </c>
      <c r="B25" s="900">
        <v>84670.22</v>
      </c>
      <c r="C25" s="901">
        <v>1935.37807</v>
      </c>
      <c r="D25" s="901">
        <v>6500</v>
      </c>
      <c r="E25" s="901">
        <v>1.5218100000000001</v>
      </c>
      <c r="F25" s="902">
        <v>0</v>
      </c>
      <c r="G25" s="903">
        <v>0</v>
      </c>
      <c r="H25" s="903">
        <v>11700</v>
      </c>
      <c r="I25" s="903">
        <v>0</v>
      </c>
      <c r="J25" s="903">
        <v>0</v>
      </c>
      <c r="K25" s="903">
        <v>68000</v>
      </c>
      <c r="L25" s="904">
        <v>272.46279187257198</v>
      </c>
      <c r="M25" s="905">
        <v>8.6082447287276391</v>
      </c>
      <c r="N25" s="905">
        <v>1.2635955565104799</v>
      </c>
      <c r="O25" s="905">
        <v>18.1641861248381</v>
      </c>
      <c r="P25" s="905">
        <v>54.729482541360099</v>
      </c>
      <c r="Q25" s="905">
        <v>3.86976139181334</v>
      </c>
      <c r="R25" s="905">
        <v>1.5794944456380999</v>
      </c>
      <c r="S25" s="905">
        <v>38.697613918133399</v>
      </c>
      <c r="T25" s="905">
        <v>116.0928417544</v>
      </c>
      <c r="U25" s="905">
        <v>146.892983444343</v>
      </c>
      <c r="V25" s="905">
        <v>4.7384833369143002E-2</v>
      </c>
      <c r="W25" s="905">
        <v>0.18953933347657201</v>
      </c>
      <c r="X25" s="905">
        <v>0</v>
      </c>
      <c r="Y25" s="905">
        <v>0</v>
      </c>
      <c r="Z25" s="905">
        <v>0</v>
      </c>
      <c r="AA25" s="905">
        <v>1.0345688618929501</v>
      </c>
      <c r="AB25" s="882"/>
    </row>
    <row r="26" spans="1:28">
      <c r="A26" s="899" t="s">
        <v>3827</v>
      </c>
      <c r="B26" s="900">
        <v>1043.27</v>
      </c>
      <c r="C26" s="901">
        <v>0</v>
      </c>
      <c r="D26" s="901">
        <v>0</v>
      </c>
      <c r="E26" s="901">
        <v>0</v>
      </c>
      <c r="F26" s="902">
        <v>0</v>
      </c>
      <c r="G26" s="903">
        <v>0</v>
      </c>
      <c r="H26" s="903">
        <v>0</v>
      </c>
      <c r="I26" s="903">
        <v>0</v>
      </c>
      <c r="J26" s="903">
        <v>0</v>
      </c>
      <c r="K26" s="903">
        <v>1040</v>
      </c>
      <c r="L26" s="904">
        <v>4.25162740190585</v>
      </c>
      <c r="M26" s="905">
        <v>7.4886619010841607E-2</v>
      </c>
      <c r="N26" s="905">
        <v>1.5702033018402301E-2</v>
      </c>
      <c r="O26" s="905">
        <v>0.10870638243509299</v>
      </c>
      <c r="P26" s="905">
        <v>0.93970628371668996</v>
      </c>
      <c r="Q26" s="905">
        <v>2.2949125180741801E-2</v>
      </c>
      <c r="R26" s="905">
        <v>9.6627895497860099E-3</v>
      </c>
      <c r="S26" s="905">
        <v>0.44690401667760299</v>
      </c>
      <c r="T26" s="905">
        <v>1.5218893540913001</v>
      </c>
      <c r="U26" s="905">
        <v>1.2682411284094099</v>
      </c>
      <c r="V26" s="905">
        <v>3.62354608116976E-4</v>
      </c>
      <c r="W26" s="905">
        <v>1.69098817121255E-3</v>
      </c>
      <c r="X26" s="905">
        <v>0</v>
      </c>
      <c r="Y26" s="905">
        <v>0</v>
      </c>
      <c r="Z26" s="905">
        <v>0</v>
      </c>
      <c r="AA26" s="905">
        <v>1.49773238021683E-2</v>
      </c>
      <c r="AB26" s="882"/>
    </row>
    <row r="27" spans="1:28">
      <c r="A27" s="899" t="s">
        <v>3828</v>
      </c>
      <c r="B27" s="900">
        <v>147500</v>
      </c>
      <c r="C27" s="901">
        <v>1564.1147800000001</v>
      </c>
      <c r="D27" s="901">
        <v>4400</v>
      </c>
      <c r="E27" s="901">
        <v>3566.9153999999999</v>
      </c>
      <c r="F27" s="902">
        <v>0</v>
      </c>
      <c r="G27" s="903">
        <v>0</v>
      </c>
      <c r="H27" s="903">
        <v>0</v>
      </c>
      <c r="I27" s="903">
        <v>0</v>
      </c>
      <c r="J27" s="903">
        <v>0</v>
      </c>
      <c r="K27" s="903">
        <v>140000</v>
      </c>
      <c r="L27" s="904">
        <v>573.96040811349098</v>
      </c>
      <c r="M27" s="905">
        <v>11.869436201780401</v>
      </c>
      <c r="N27" s="905">
        <v>4.8778504938823604</v>
      </c>
      <c r="O27" s="905">
        <v>21.137352140156899</v>
      </c>
      <c r="P27" s="905">
        <v>115.930246737937</v>
      </c>
      <c r="Q27" s="905">
        <v>9.4305109548392299</v>
      </c>
      <c r="R27" s="905">
        <v>3.0893053127921601</v>
      </c>
      <c r="S27" s="905">
        <v>115.442461688549</v>
      </c>
      <c r="T27" s="905">
        <v>271.53367749278499</v>
      </c>
      <c r="U27" s="905">
        <v>344.70143490101998</v>
      </c>
      <c r="V27" s="905">
        <v>0.13007601317019599</v>
      </c>
      <c r="W27" s="905">
        <v>0.39022803951058899</v>
      </c>
      <c r="X27" s="905">
        <v>17.885451810902001</v>
      </c>
      <c r="Y27" s="905">
        <v>9.7557009877647207</v>
      </c>
      <c r="Z27" s="905">
        <v>0</v>
      </c>
      <c r="AA27" s="905">
        <v>2.0812162107231398</v>
      </c>
      <c r="AB27" s="882"/>
    </row>
    <row r="28" spans="1:28">
      <c r="A28" s="899" t="s">
        <v>3829</v>
      </c>
      <c r="B28" s="900">
        <v>0</v>
      </c>
      <c r="C28" s="901">
        <v>0</v>
      </c>
      <c r="D28" s="901">
        <v>0</v>
      </c>
      <c r="E28" s="901">
        <v>0</v>
      </c>
      <c r="F28" s="902">
        <v>0</v>
      </c>
      <c r="G28" s="903">
        <v>0</v>
      </c>
      <c r="H28" s="903">
        <v>0</v>
      </c>
      <c r="I28" s="903">
        <v>0</v>
      </c>
      <c r="J28" s="903">
        <v>0</v>
      </c>
      <c r="K28" s="903">
        <v>0</v>
      </c>
      <c r="L28" s="904">
        <v>0</v>
      </c>
      <c r="M28" s="905">
        <v>0</v>
      </c>
      <c r="N28" s="905">
        <v>0</v>
      </c>
      <c r="O28" s="905">
        <v>0</v>
      </c>
      <c r="P28" s="905">
        <v>0</v>
      </c>
      <c r="Q28" s="905">
        <v>0</v>
      </c>
      <c r="R28" s="905">
        <v>0</v>
      </c>
      <c r="S28" s="905">
        <v>0</v>
      </c>
      <c r="T28" s="905">
        <v>0</v>
      </c>
      <c r="U28" s="905">
        <v>0</v>
      </c>
      <c r="V28" s="905">
        <v>0</v>
      </c>
      <c r="W28" s="905">
        <v>0</v>
      </c>
      <c r="X28" s="905">
        <v>0</v>
      </c>
      <c r="Y28" s="905">
        <v>0</v>
      </c>
      <c r="Z28" s="905">
        <v>0</v>
      </c>
      <c r="AA28" s="905">
        <v>0</v>
      </c>
      <c r="AB28" s="882"/>
    </row>
    <row r="29" spans="1:28">
      <c r="A29" s="899" t="s">
        <v>3830</v>
      </c>
      <c r="B29" s="900">
        <v>1100</v>
      </c>
      <c r="C29" s="901">
        <v>0</v>
      </c>
      <c r="D29" s="901">
        <v>0</v>
      </c>
      <c r="E29" s="901">
        <v>0</v>
      </c>
      <c r="F29" s="902">
        <v>0</v>
      </c>
      <c r="G29" s="903">
        <v>0</v>
      </c>
      <c r="H29" s="903">
        <v>0</v>
      </c>
      <c r="I29" s="903">
        <v>0</v>
      </c>
      <c r="J29" s="903">
        <v>0</v>
      </c>
      <c r="K29" s="903">
        <v>1100</v>
      </c>
      <c r="L29" s="904">
        <v>4.4969135981696402</v>
      </c>
      <c r="M29" s="905">
        <v>0.120088033587485</v>
      </c>
      <c r="N29" s="905">
        <v>4.85462263438768E-2</v>
      </c>
      <c r="O29" s="905">
        <v>1.04757646320997</v>
      </c>
      <c r="P29" s="905">
        <v>0.83806117056797902</v>
      </c>
      <c r="Q29" s="905">
        <v>0.10986777540982701</v>
      </c>
      <c r="R29" s="905">
        <v>3.5770903621803997E-2</v>
      </c>
      <c r="S29" s="905">
        <v>1.43083614487216</v>
      </c>
      <c r="T29" s="905">
        <v>3.3854605213493101</v>
      </c>
      <c r="U29" s="905">
        <v>4.1647552073957499</v>
      </c>
      <c r="V29" s="905">
        <v>1.27753227220729E-3</v>
      </c>
      <c r="W29" s="905">
        <v>4.0881032710633099E-3</v>
      </c>
      <c r="X29" s="905">
        <v>0</v>
      </c>
      <c r="Y29" s="905">
        <v>0</v>
      </c>
      <c r="Z29" s="905">
        <v>1.27753227220729E-2</v>
      </c>
      <c r="AA29" s="905">
        <v>3.42378648951552E-2</v>
      </c>
      <c r="AB29" s="882"/>
    </row>
    <row r="30" spans="1:28">
      <c r="A30" s="899" t="s">
        <v>3831</v>
      </c>
      <c r="B30" s="900">
        <v>16000</v>
      </c>
      <c r="C30" s="901">
        <v>0</v>
      </c>
      <c r="D30" s="901">
        <v>0</v>
      </c>
      <c r="E30" s="901">
        <v>0</v>
      </c>
      <c r="F30" s="902">
        <v>0</v>
      </c>
      <c r="G30" s="903">
        <v>0</v>
      </c>
      <c r="H30" s="903">
        <v>0</v>
      </c>
      <c r="I30" s="903">
        <v>0</v>
      </c>
      <c r="J30" s="903">
        <v>0</v>
      </c>
      <c r="K30" s="903">
        <v>15500</v>
      </c>
      <c r="L30" s="904">
        <v>62.645537057146299</v>
      </c>
      <c r="M30" s="905">
        <v>1.74615433751241</v>
      </c>
      <c r="N30" s="905">
        <v>0.46804136881775998</v>
      </c>
      <c r="O30" s="905">
        <v>2.1601909330050502</v>
      </c>
      <c r="P30" s="905">
        <v>12.1870771803701</v>
      </c>
      <c r="Q30" s="905">
        <v>1.3141161509114001</v>
      </c>
      <c r="R30" s="905">
        <v>0.57605091546801201</v>
      </c>
      <c r="S30" s="905">
        <v>16.381447908621599</v>
      </c>
      <c r="T30" s="905">
        <v>41.763691371430902</v>
      </c>
      <c r="U30" s="905">
        <v>50.764486925618598</v>
      </c>
      <c r="V30" s="905">
        <v>1.26011137758628E-2</v>
      </c>
      <c r="W30" s="905">
        <v>3.6003182216750799E-2</v>
      </c>
      <c r="X30" s="905">
        <v>0</v>
      </c>
      <c r="Y30" s="905">
        <v>0</v>
      </c>
      <c r="Z30" s="905">
        <v>0</v>
      </c>
      <c r="AA30" s="905">
        <v>0.26462338929311802</v>
      </c>
      <c r="AB30" s="882"/>
    </row>
    <row r="31" spans="1:28">
      <c r="A31" s="899" t="s">
        <v>3832</v>
      </c>
      <c r="B31" s="900">
        <v>0</v>
      </c>
      <c r="C31" s="901">
        <v>108.03904</v>
      </c>
      <c r="D31" s="901">
        <v>0</v>
      </c>
      <c r="E31" s="901">
        <v>143.345</v>
      </c>
      <c r="F31" s="902">
        <v>0</v>
      </c>
      <c r="G31" s="903">
        <v>0</v>
      </c>
      <c r="H31" s="903">
        <v>0</v>
      </c>
      <c r="I31" s="903">
        <v>0</v>
      </c>
      <c r="J31" s="903">
        <v>0</v>
      </c>
      <c r="K31" s="903">
        <v>0</v>
      </c>
      <c r="L31" s="904">
        <v>0</v>
      </c>
      <c r="M31" s="905">
        <v>0</v>
      </c>
      <c r="N31" s="905">
        <v>0</v>
      </c>
      <c r="O31" s="905">
        <v>0</v>
      </c>
      <c r="P31" s="905">
        <v>0</v>
      </c>
      <c r="Q31" s="905">
        <v>0</v>
      </c>
      <c r="R31" s="905">
        <v>0</v>
      </c>
      <c r="S31" s="905">
        <v>0</v>
      </c>
      <c r="T31" s="905">
        <v>0</v>
      </c>
      <c r="U31" s="905">
        <v>0</v>
      </c>
      <c r="V31" s="905">
        <v>0</v>
      </c>
      <c r="W31" s="905">
        <v>0</v>
      </c>
      <c r="X31" s="905">
        <v>0</v>
      </c>
      <c r="Y31" s="905">
        <v>0</v>
      </c>
      <c r="Z31" s="905">
        <v>0</v>
      </c>
      <c r="AA31" s="905">
        <v>0</v>
      </c>
      <c r="AB31" s="882"/>
    </row>
    <row r="32" spans="1:28">
      <c r="A32" s="899" t="s">
        <v>3833</v>
      </c>
      <c r="B32" s="900">
        <v>3168.85</v>
      </c>
      <c r="C32" s="901">
        <v>0</v>
      </c>
      <c r="D32" s="901">
        <v>0</v>
      </c>
      <c r="E32" s="901">
        <v>0</v>
      </c>
      <c r="F32" s="902">
        <v>0</v>
      </c>
      <c r="G32" s="903">
        <v>0</v>
      </c>
      <c r="H32" s="903">
        <v>0</v>
      </c>
      <c r="I32" s="903">
        <v>0</v>
      </c>
      <c r="J32" s="903">
        <v>0</v>
      </c>
      <c r="K32" s="903">
        <v>3157</v>
      </c>
      <c r="L32" s="904">
        <v>13.1627982602333</v>
      </c>
      <c r="M32" s="905">
        <v>0.49864639648794801</v>
      </c>
      <c r="N32" s="905">
        <v>0.139327669606927</v>
      </c>
      <c r="O32" s="905">
        <v>3.0798748018373199</v>
      </c>
      <c r="P32" s="905">
        <v>2.4052355595300998</v>
      </c>
      <c r="Q32" s="905">
        <v>0.14299418722816101</v>
      </c>
      <c r="R32" s="905">
        <v>0.172326328198041</v>
      </c>
      <c r="S32" s="905">
        <v>4.98646396487948</v>
      </c>
      <c r="T32" s="905">
        <v>7.8096825332303599</v>
      </c>
      <c r="U32" s="905">
        <v>10.0095931059713</v>
      </c>
      <c r="V32" s="905">
        <v>3.6665176212349101E-3</v>
      </c>
      <c r="W32" s="905">
        <v>1.83325881061746E-3</v>
      </c>
      <c r="X32" s="905">
        <v>0</v>
      </c>
      <c r="Y32" s="905">
        <v>0</v>
      </c>
      <c r="Z32" s="905">
        <v>3.6665176212349097E-2</v>
      </c>
      <c r="AA32" s="905">
        <v>5.6831023129141102E-2</v>
      </c>
      <c r="AB32" s="882"/>
    </row>
    <row r="33" spans="1:28">
      <c r="A33" s="899" t="s">
        <v>3834</v>
      </c>
      <c r="B33" s="900">
        <v>2116.7600000000002</v>
      </c>
      <c r="C33" s="901">
        <v>0.21478</v>
      </c>
      <c r="D33" s="901">
        <v>0</v>
      </c>
      <c r="E33" s="901">
        <v>1.619</v>
      </c>
      <c r="F33" s="902">
        <v>0</v>
      </c>
      <c r="G33" s="903">
        <v>0</v>
      </c>
      <c r="H33" s="903">
        <v>0</v>
      </c>
      <c r="I33" s="903">
        <v>0</v>
      </c>
      <c r="J33" s="903">
        <v>0</v>
      </c>
      <c r="K33" s="903">
        <v>2106</v>
      </c>
      <c r="L33" s="904">
        <v>9.2699367621525308</v>
      </c>
      <c r="M33" s="905">
        <v>0.67506663492192498</v>
      </c>
      <c r="N33" s="905">
        <v>0.261710615712485</v>
      </c>
      <c r="O33" s="905">
        <v>1.00281637796373</v>
      </c>
      <c r="P33" s="905">
        <v>0.88785937853861896</v>
      </c>
      <c r="Q33" s="905">
        <v>0.33753331746096299</v>
      </c>
      <c r="R33" s="905">
        <v>0.190779701173588</v>
      </c>
      <c r="S33" s="905">
        <v>6.7262074131713598</v>
      </c>
      <c r="T33" s="905">
        <v>23.7496269025069</v>
      </c>
      <c r="U33" s="905">
        <v>24.361100303704301</v>
      </c>
      <c r="V33" s="905">
        <v>1.4675361628737499E-2</v>
      </c>
      <c r="W33" s="905">
        <v>4.5249031688607298E-2</v>
      </c>
      <c r="X33" s="905">
        <v>0.14675361628737499</v>
      </c>
      <c r="Y33" s="905">
        <v>7.3376808143687494E-2</v>
      </c>
      <c r="Z33" s="905">
        <v>0</v>
      </c>
      <c r="AA33" s="905">
        <v>0.34487099827533102</v>
      </c>
      <c r="AB33" s="882"/>
    </row>
    <row r="34" spans="1:28">
      <c r="A34" s="899" t="s">
        <v>3835</v>
      </c>
      <c r="B34" s="900">
        <v>0</v>
      </c>
      <c r="C34" s="901">
        <v>14617.465120000001</v>
      </c>
      <c r="D34" s="901">
        <v>4489</v>
      </c>
      <c r="E34" s="901">
        <v>31.233899999999998</v>
      </c>
      <c r="F34" s="902">
        <v>0</v>
      </c>
      <c r="G34" s="903">
        <v>0</v>
      </c>
      <c r="H34" s="903">
        <v>0</v>
      </c>
      <c r="I34" s="903">
        <v>0</v>
      </c>
      <c r="J34" s="903">
        <v>0</v>
      </c>
      <c r="K34" s="903">
        <v>9998</v>
      </c>
      <c r="L34" s="904">
        <v>42.730713617913302</v>
      </c>
      <c r="M34" s="905">
        <v>1.12632587525478</v>
      </c>
      <c r="N34" s="905">
        <v>0.290290174034737</v>
      </c>
      <c r="O34" s="905">
        <v>3.4834820884168498</v>
      </c>
      <c r="P34" s="905">
        <v>8.3487454052390397</v>
      </c>
      <c r="Q34" s="905">
        <v>1.09149105437061</v>
      </c>
      <c r="R34" s="905">
        <v>0.32512499491890601</v>
      </c>
      <c r="S34" s="905">
        <v>11.6116069613895</v>
      </c>
      <c r="T34" s="905">
        <v>33.673660188029501</v>
      </c>
      <c r="U34" s="905">
        <v>34.602588744940697</v>
      </c>
      <c r="V34" s="905">
        <v>5.8058034806947496E-3</v>
      </c>
      <c r="W34" s="905">
        <v>1.6256249745945299E-2</v>
      </c>
      <c r="X34" s="905">
        <v>0</v>
      </c>
      <c r="Y34" s="905">
        <v>0</v>
      </c>
      <c r="Z34" s="905">
        <v>0</v>
      </c>
      <c r="AA34" s="905">
        <v>0.24616606758145701</v>
      </c>
      <c r="AB34" s="882"/>
    </row>
    <row r="35" spans="1:28">
      <c r="A35" s="899" t="s">
        <v>3836</v>
      </c>
      <c r="B35" s="900">
        <v>0</v>
      </c>
      <c r="C35" s="901">
        <v>0</v>
      </c>
      <c r="D35" s="901">
        <v>0</v>
      </c>
      <c r="E35" s="901">
        <v>0</v>
      </c>
      <c r="F35" s="902">
        <v>0</v>
      </c>
      <c r="G35" s="903">
        <v>0</v>
      </c>
      <c r="H35" s="903">
        <v>0</v>
      </c>
      <c r="I35" s="903">
        <v>0</v>
      </c>
      <c r="J35" s="903">
        <v>0</v>
      </c>
      <c r="K35" s="903">
        <v>0</v>
      </c>
      <c r="L35" s="904">
        <v>0</v>
      </c>
      <c r="M35" s="905">
        <v>0</v>
      </c>
      <c r="N35" s="905">
        <v>0</v>
      </c>
      <c r="O35" s="905">
        <v>0</v>
      </c>
      <c r="P35" s="905">
        <v>0</v>
      </c>
      <c r="Q35" s="905">
        <v>0</v>
      </c>
      <c r="R35" s="905">
        <v>0</v>
      </c>
      <c r="S35" s="905">
        <v>0</v>
      </c>
      <c r="T35" s="905">
        <v>0</v>
      </c>
      <c r="U35" s="905">
        <v>0</v>
      </c>
      <c r="V35" s="905">
        <v>0</v>
      </c>
      <c r="W35" s="905">
        <v>0</v>
      </c>
      <c r="X35" s="905">
        <v>0</v>
      </c>
      <c r="Y35" s="905">
        <v>0</v>
      </c>
      <c r="Z35" s="905">
        <v>0</v>
      </c>
      <c r="AA35" s="905">
        <v>0</v>
      </c>
      <c r="AB35" s="882"/>
    </row>
    <row r="36" spans="1:28">
      <c r="A36" s="899" t="s">
        <v>3837</v>
      </c>
      <c r="B36" s="900">
        <v>0</v>
      </c>
      <c r="C36" s="901">
        <v>221.0155</v>
      </c>
      <c r="D36" s="901">
        <v>0</v>
      </c>
      <c r="E36" s="901">
        <v>1.3460000000000001</v>
      </c>
      <c r="F36" s="902">
        <v>0</v>
      </c>
      <c r="G36" s="903">
        <v>0</v>
      </c>
      <c r="H36" s="903">
        <v>0</v>
      </c>
      <c r="I36" s="903">
        <v>0</v>
      </c>
      <c r="J36" s="903">
        <v>0</v>
      </c>
      <c r="K36" s="903">
        <v>219</v>
      </c>
      <c r="L36" s="904">
        <v>0.94616362865620995</v>
      </c>
      <c r="M36" s="905">
        <v>3.4590928359474402E-2</v>
      </c>
      <c r="N36" s="905">
        <v>1.8058499364137299E-2</v>
      </c>
      <c r="O36" s="905">
        <v>0.13225943196269599</v>
      </c>
      <c r="P36" s="905">
        <v>0.14879186095803301</v>
      </c>
      <c r="Q36" s="905">
        <v>2.44171259008054E-2</v>
      </c>
      <c r="R36" s="905">
        <v>1.06824925816024E-2</v>
      </c>
      <c r="S36" s="905">
        <v>0.34082238236540902</v>
      </c>
      <c r="T36" s="905">
        <v>0.99448919033488803</v>
      </c>
      <c r="U36" s="905">
        <v>0.89020771513353103</v>
      </c>
      <c r="V36" s="905">
        <v>2.5434506146672299E-4</v>
      </c>
      <c r="W36" s="905">
        <v>1.3734633319203099E-3</v>
      </c>
      <c r="X36" s="905">
        <v>0</v>
      </c>
      <c r="Y36" s="905">
        <v>0</v>
      </c>
      <c r="Z36" s="905">
        <v>0</v>
      </c>
      <c r="AA36" s="905">
        <v>7.6049173378550201E-3</v>
      </c>
      <c r="AB36" s="882"/>
    </row>
    <row r="37" spans="1:28">
      <c r="A37" s="899" t="s">
        <v>3838</v>
      </c>
      <c r="B37" s="900">
        <v>9120</v>
      </c>
      <c r="C37" s="901">
        <v>205.71771000000001</v>
      </c>
      <c r="D37" s="901">
        <v>-4598</v>
      </c>
      <c r="E37" s="901">
        <v>12848.3177</v>
      </c>
      <c r="F37" s="902">
        <v>0</v>
      </c>
      <c r="G37" s="903">
        <v>0</v>
      </c>
      <c r="H37" s="903">
        <v>0</v>
      </c>
      <c r="I37" s="903">
        <v>0</v>
      </c>
      <c r="J37" s="903">
        <v>0</v>
      </c>
      <c r="K37" s="903">
        <v>1075.4000100000001</v>
      </c>
      <c r="L37" s="904">
        <v>4.6086698414117899</v>
      </c>
      <c r="M37" s="905">
        <v>0.10741073343127799</v>
      </c>
      <c r="N37" s="905">
        <v>2.1232354282927E-2</v>
      </c>
      <c r="O37" s="905">
        <v>0.17485468232998699</v>
      </c>
      <c r="P37" s="905">
        <v>0.97169244894806905</v>
      </c>
      <c r="Q37" s="905">
        <v>4.4962632599139497E-2</v>
      </c>
      <c r="R37" s="905">
        <v>3.87178225159256E-2</v>
      </c>
      <c r="S37" s="905">
        <v>0.88676303181636196</v>
      </c>
      <c r="T37" s="905">
        <v>2.3730278316212501</v>
      </c>
      <c r="U37" s="905">
        <v>2.2980901106226801</v>
      </c>
      <c r="V37" s="905">
        <v>1.74854682329987E-3</v>
      </c>
      <c r="W37" s="905">
        <v>3.1224050416069102E-3</v>
      </c>
      <c r="X37" s="905">
        <v>0</v>
      </c>
      <c r="Y37" s="905">
        <v>0</v>
      </c>
      <c r="Z37" s="905">
        <v>0</v>
      </c>
      <c r="AA37" s="905">
        <v>1.9733599862955701E-2</v>
      </c>
      <c r="AB37" s="882"/>
    </row>
    <row r="38" spans="1:28">
      <c r="A38" s="899" t="s">
        <v>3839</v>
      </c>
      <c r="B38" s="900">
        <v>476.47</v>
      </c>
      <c r="C38" s="901">
        <v>39425.995289999999</v>
      </c>
      <c r="D38" s="901">
        <v>15504</v>
      </c>
      <c r="E38" s="901">
        <v>150.07400000000001</v>
      </c>
      <c r="F38" s="902">
        <v>0</v>
      </c>
      <c r="G38" s="903">
        <v>0</v>
      </c>
      <c r="H38" s="903">
        <v>0</v>
      </c>
      <c r="I38" s="903">
        <v>0</v>
      </c>
      <c r="J38" s="903">
        <v>0</v>
      </c>
      <c r="K38" s="903">
        <v>24000</v>
      </c>
      <c r="L38" s="904">
        <v>97.278275563711105</v>
      </c>
      <c r="M38" s="905">
        <v>1.9790136289465601</v>
      </c>
      <c r="N38" s="905">
        <v>0.25086088254252098</v>
      </c>
      <c r="O38" s="905">
        <v>5.2959519647865596</v>
      </c>
      <c r="P38" s="905">
        <v>21.574035898656899</v>
      </c>
      <c r="Q38" s="905">
        <v>0.445974902297816</v>
      </c>
      <c r="R38" s="905">
        <v>0.25086088254252098</v>
      </c>
      <c r="S38" s="905">
        <v>8.64076373202019</v>
      </c>
      <c r="T38" s="905">
        <v>35.120523555953</v>
      </c>
      <c r="U38" s="905">
        <v>29.545837277230302</v>
      </c>
      <c r="V38" s="905">
        <v>1.11493725574454E-2</v>
      </c>
      <c r="W38" s="905">
        <v>4.1810147090420198E-2</v>
      </c>
      <c r="X38" s="905">
        <v>0</v>
      </c>
      <c r="Y38" s="905">
        <v>0</v>
      </c>
      <c r="Z38" s="905">
        <v>0</v>
      </c>
      <c r="AA38" s="905">
        <v>0.36792929439569799</v>
      </c>
      <c r="AB38" s="882"/>
    </row>
    <row r="39" spans="1:28">
      <c r="A39" s="899" t="s">
        <v>3840</v>
      </c>
      <c r="B39" s="900">
        <v>0</v>
      </c>
      <c r="C39" s="901">
        <v>5584.3295699999999</v>
      </c>
      <c r="D39" s="901">
        <v>-37</v>
      </c>
      <c r="E39" s="901">
        <v>498.46159999999998</v>
      </c>
      <c r="F39" s="902">
        <v>0</v>
      </c>
      <c r="G39" s="903">
        <v>0</v>
      </c>
      <c r="H39" s="903">
        <v>1304.7398699349701</v>
      </c>
      <c r="I39" s="903">
        <v>0</v>
      </c>
      <c r="J39" s="903">
        <v>0</v>
      </c>
      <c r="K39" s="903">
        <v>3800</v>
      </c>
      <c r="L39" s="904">
        <v>15.358260697881001</v>
      </c>
      <c r="M39" s="905">
        <v>0.30893053127921599</v>
      </c>
      <c r="N39" s="905">
        <v>3.9719639735899197E-2</v>
      </c>
      <c r="O39" s="905">
        <v>0.48546226343876803</v>
      </c>
      <c r="P39" s="905">
        <v>3.41147572398335</v>
      </c>
      <c r="Q39" s="905">
        <v>6.1786106255843298E-2</v>
      </c>
      <c r="R39" s="905">
        <v>3.9719639735899197E-2</v>
      </c>
      <c r="S39" s="905">
        <v>1.36812092423653</v>
      </c>
      <c r="T39" s="905">
        <v>5.3400848978264497</v>
      </c>
      <c r="U39" s="905">
        <v>4.3691603709489204</v>
      </c>
      <c r="V39" s="905">
        <v>1.32398799119664E-3</v>
      </c>
      <c r="W39" s="905">
        <v>5.2959519647865702E-3</v>
      </c>
      <c r="X39" s="905">
        <v>0</v>
      </c>
      <c r="Y39" s="905">
        <v>0</v>
      </c>
      <c r="Z39" s="905">
        <v>0</v>
      </c>
      <c r="AA39" s="905">
        <v>5.9579459603848903E-2</v>
      </c>
      <c r="AB39" s="882"/>
    </row>
    <row r="40" spans="1:28">
      <c r="A40" s="899" t="s">
        <v>3841</v>
      </c>
      <c r="B40" s="900">
        <v>0</v>
      </c>
      <c r="C40" s="901">
        <v>10.582380000000001</v>
      </c>
      <c r="D40" s="901">
        <v>0</v>
      </c>
      <c r="E40" s="901">
        <v>2.5000000000000001E-2</v>
      </c>
      <c r="F40" s="902">
        <v>0</v>
      </c>
      <c r="G40" s="903">
        <v>0</v>
      </c>
      <c r="H40" s="903">
        <v>0</v>
      </c>
      <c r="I40" s="903">
        <v>0</v>
      </c>
      <c r="J40" s="903">
        <v>0</v>
      </c>
      <c r="K40" s="903">
        <v>10</v>
      </c>
      <c r="L40" s="904">
        <v>4.0764893413159697E-2</v>
      </c>
      <c r="M40" s="905">
        <v>9.1750045003977803E-4</v>
      </c>
      <c r="N40" s="905">
        <v>2.9034824368347401E-4</v>
      </c>
      <c r="O40" s="905">
        <v>1.8582287595742301E-3</v>
      </c>
      <c r="P40" s="905">
        <v>8.4084851370734102E-3</v>
      </c>
      <c r="Q40" s="905">
        <v>4.4132933039887998E-4</v>
      </c>
      <c r="R40" s="905">
        <v>1.6259501646274501E-4</v>
      </c>
      <c r="S40" s="905">
        <v>1.27753227220729E-2</v>
      </c>
      <c r="T40" s="905">
        <v>3.2519003292549101E-2</v>
      </c>
      <c r="U40" s="905">
        <v>2.7292734906246501E-2</v>
      </c>
      <c r="V40" s="905">
        <v>5.80696487366948E-6</v>
      </c>
      <c r="W40" s="905">
        <v>4.4132933039887997E-5</v>
      </c>
      <c r="X40" s="905">
        <v>0</v>
      </c>
      <c r="Y40" s="905">
        <v>0</v>
      </c>
      <c r="Z40" s="905">
        <v>0</v>
      </c>
      <c r="AA40" s="905">
        <v>2.0324377057843199E-4</v>
      </c>
      <c r="AB40" s="882"/>
    </row>
    <row r="41" spans="1:28">
      <c r="A41" s="899" t="s">
        <v>3842</v>
      </c>
      <c r="B41" s="900">
        <v>0</v>
      </c>
      <c r="C41" s="901">
        <v>3626.4789000000001</v>
      </c>
      <c r="D41" s="901">
        <v>149</v>
      </c>
      <c r="E41" s="901">
        <v>7.2855999999999996</v>
      </c>
      <c r="F41" s="902">
        <v>0</v>
      </c>
      <c r="G41" s="903">
        <v>0</v>
      </c>
      <c r="H41" s="903">
        <v>0</v>
      </c>
      <c r="I41" s="903">
        <v>0</v>
      </c>
      <c r="J41" s="903">
        <v>0</v>
      </c>
      <c r="K41" s="903">
        <v>3450</v>
      </c>
      <c r="L41" s="904">
        <v>15.7066785903012</v>
      </c>
      <c r="M41" s="905">
        <v>0.228387928481421</v>
      </c>
      <c r="N41" s="905">
        <v>0.41670779933452201</v>
      </c>
      <c r="O41" s="905">
        <v>3.6461932441770699</v>
      </c>
      <c r="P41" s="905">
        <v>2.7206211129628901</v>
      </c>
      <c r="Q41" s="905">
        <v>8.0136115256638801E-2</v>
      </c>
      <c r="R41" s="905">
        <v>8.0136115256638801E-2</v>
      </c>
      <c r="S41" s="905">
        <v>0.80136115256638796</v>
      </c>
      <c r="T41" s="905">
        <v>15.1457257835047</v>
      </c>
      <c r="U41" s="905">
        <v>6.3307531052744697</v>
      </c>
      <c r="V41" s="905">
        <v>6.4108892205311102E-3</v>
      </c>
      <c r="W41" s="905">
        <v>1.0818375559646201E-2</v>
      </c>
      <c r="X41" s="905">
        <v>8.0136115256638801E-2</v>
      </c>
      <c r="Y41" s="905">
        <v>4.0068057628319401E-2</v>
      </c>
      <c r="Z41" s="905">
        <v>0</v>
      </c>
      <c r="AA41" s="905">
        <v>1.8431306509026898E-2</v>
      </c>
      <c r="AB41" s="882"/>
    </row>
    <row r="42" spans="1:28">
      <c r="A42" s="899" t="s">
        <v>3843</v>
      </c>
      <c r="B42" s="900">
        <v>0</v>
      </c>
      <c r="C42" s="901">
        <v>6.9509999999999996</v>
      </c>
      <c r="D42" s="901">
        <v>0</v>
      </c>
      <c r="E42" s="901">
        <v>32.026000000000003</v>
      </c>
      <c r="F42" s="902">
        <v>0</v>
      </c>
      <c r="G42" s="903">
        <v>0</v>
      </c>
      <c r="H42" s="903">
        <v>0</v>
      </c>
      <c r="I42" s="903">
        <v>0</v>
      </c>
      <c r="J42" s="903">
        <v>0</v>
      </c>
      <c r="K42" s="903">
        <v>0</v>
      </c>
      <c r="L42" s="904">
        <v>0</v>
      </c>
      <c r="M42" s="905">
        <v>0</v>
      </c>
      <c r="N42" s="905">
        <v>0</v>
      </c>
      <c r="O42" s="905">
        <v>0</v>
      </c>
      <c r="P42" s="905">
        <v>0</v>
      </c>
      <c r="Q42" s="905">
        <v>0</v>
      </c>
      <c r="R42" s="905">
        <v>0</v>
      </c>
      <c r="S42" s="905">
        <v>0</v>
      </c>
      <c r="T42" s="905">
        <v>0</v>
      </c>
      <c r="U42" s="905">
        <v>0</v>
      </c>
      <c r="V42" s="905">
        <v>0</v>
      </c>
      <c r="W42" s="905">
        <v>0</v>
      </c>
      <c r="X42" s="905">
        <v>0</v>
      </c>
      <c r="Y42" s="905">
        <v>0</v>
      </c>
      <c r="Z42" s="905">
        <v>0</v>
      </c>
      <c r="AA42" s="905">
        <v>0</v>
      </c>
      <c r="AB42" s="882"/>
    </row>
    <row r="43" spans="1:28">
      <c r="A43" s="899" t="s">
        <v>3844</v>
      </c>
      <c r="B43" s="900">
        <v>0</v>
      </c>
      <c r="C43" s="901">
        <v>34.689</v>
      </c>
      <c r="D43" s="901">
        <v>0</v>
      </c>
      <c r="E43" s="901">
        <v>0</v>
      </c>
      <c r="F43" s="902">
        <v>35</v>
      </c>
      <c r="G43" s="903">
        <v>0</v>
      </c>
      <c r="H43" s="903">
        <v>0</v>
      </c>
      <c r="I43" s="903">
        <v>0</v>
      </c>
      <c r="J43" s="903">
        <v>0</v>
      </c>
      <c r="K43" s="903">
        <v>0</v>
      </c>
      <c r="L43" s="904">
        <v>0</v>
      </c>
      <c r="M43" s="905">
        <v>0</v>
      </c>
      <c r="N43" s="905">
        <v>0</v>
      </c>
      <c r="O43" s="905">
        <v>0</v>
      </c>
      <c r="P43" s="905">
        <v>0</v>
      </c>
      <c r="Q43" s="905">
        <v>0</v>
      </c>
      <c r="R43" s="905">
        <v>0</v>
      </c>
      <c r="S43" s="905">
        <v>0</v>
      </c>
      <c r="T43" s="905">
        <v>0</v>
      </c>
      <c r="U43" s="905">
        <v>0</v>
      </c>
      <c r="V43" s="905">
        <v>0</v>
      </c>
      <c r="W43" s="905">
        <v>0</v>
      </c>
      <c r="X43" s="905">
        <v>0</v>
      </c>
      <c r="Y43" s="905">
        <v>0</v>
      </c>
      <c r="Z43" s="905">
        <v>0</v>
      </c>
      <c r="AA43" s="905">
        <v>0</v>
      </c>
      <c r="AB43" s="882"/>
    </row>
    <row r="44" spans="1:28">
      <c r="A44" s="899" t="s">
        <v>3845</v>
      </c>
      <c r="B44" s="900">
        <v>0</v>
      </c>
      <c r="C44" s="901">
        <v>517.02422999999999</v>
      </c>
      <c r="D44" s="901">
        <v>0</v>
      </c>
      <c r="E44" s="901">
        <v>0</v>
      </c>
      <c r="F44" s="902">
        <v>0</v>
      </c>
      <c r="G44" s="903">
        <v>0</v>
      </c>
      <c r="H44" s="903">
        <v>434.72046549285898</v>
      </c>
      <c r="I44" s="903">
        <v>0</v>
      </c>
      <c r="J44" s="903">
        <v>0</v>
      </c>
      <c r="K44" s="903">
        <v>0</v>
      </c>
      <c r="L44" s="904">
        <v>0</v>
      </c>
      <c r="M44" s="905">
        <v>0</v>
      </c>
      <c r="N44" s="905">
        <v>0</v>
      </c>
      <c r="O44" s="905">
        <v>0</v>
      </c>
      <c r="P44" s="905">
        <v>0</v>
      </c>
      <c r="Q44" s="905">
        <v>0</v>
      </c>
      <c r="R44" s="905">
        <v>0</v>
      </c>
      <c r="S44" s="905">
        <v>0</v>
      </c>
      <c r="T44" s="905">
        <v>0</v>
      </c>
      <c r="U44" s="905">
        <v>0</v>
      </c>
      <c r="V44" s="905">
        <v>0</v>
      </c>
      <c r="W44" s="905">
        <v>0</v>
      </c>
      <c r="X44" s="905">
        <v>0</v>
      </c>
      <c r="Y44" s="905">
        <v>0</v>
      </c>
      <c r="Z44" s="905">
        <v>0</v>
      </c>
      <c r="AA44" s="905">
        <v>0</v>
      </c>
      <c r="AB44" s="882"/>
    </row>
    <row r="45" spans="1:28">
      <c r="A45" s="899" t="s">
        <v>3846</v>
      </c>
      <c r="B45" s="900">
        <v>0</v>
      </c>
      <c r="C45" s="901">
        <v>226.58475000000001</v>
      </c>
      <c r="D45" s="901">
        <v>0</v>
      </c>
      <c r="E45" s="901">
        <v>144.04369</v>
      </c>
      <c r="F45" s="902">
        <v>0</v>
      </c>
      <c r="G45" s="903">
        <v>0</v>
      </c>
      <c r="H45" s="903">
        <v>69.401559817562102</v>
      </c>
      <c r="I45" s="903">
        <v>0</v>
      </c>
      <c r="J45" s="903">
        <v>0</v>
      </c>
      <c r="K45" s="903">
        <v>0</v>
      </c>
      <c r="L45" s="904">
        <v>0</v>
      </c>
      <c r="M45" s="905">
        <v>0</v>
      </c>
      <c r="N45" s="905">
        <v>0</v>
      </c>
      <c r="O45" s="905">
        <v>0</v>
      </c>
      <c r="P45" s="905">
        <v>0</v>
      </c>
      <c r="Q45" s="905">
        <v>0</v>
      </c>
      <c r="R45" s="905">
        <v>0</v>
      </c>
      <c r="S45" s="905">
        <v>0</v>
      </c>
      <c r="T45" s="905">
        <v>0</v>
      </c>
      <c r="U45" s="905">
        <v>0</v>
      </c>
      <c r="V45" s="905">
        <v>0</v>
      </c>
      <c r="W45" s="905">
        <v>0</v>
      </c>
      <c r="X45" s="905">
        <v>0</v>
      </c>
      <c r="Y45" s="905">
        <v>0</v>
      </c>
      <c r="Z45" s="905">
        <v>0</v>
      </c>
      <c r="AA45" s="905">
        <v>0</v>
      </c>
      <c r="AB45" s="882"/>
    </row>
    <row r="46" spans="1:28">
      <c r="A46" s="899" t="s">
        <v>3847</v>
      </c>
      <c r="B46" s="900">
        <v>0</v>
      </c>
      <c r="C46" s="901">
        <v>463.57625000000002</v>
      </c>
      <c r="D46" s="901">
        <v>0</v>
      </c>
      <c r="E46" s="901">
        <v>135.51496</v>
      </c>
      <c r="F46" s="902">
        <v>0</v>
      </c>
      <c r="G46" s="903">
        <v>0</v>
      </c>
      <c r="H46" s="903">
        <v>0</v>
      </c>
      <c r="I46" s="903">
        <v>0</v>
      </c>
      <c r="J46" s="903">
        <v>0</v>
      </c>
      <c r="K46" s="903">
        <v>109</v>
      </c>
      <c r="L46" s="904">
        <v>0.45446468494312098</v>
      </c>
      <c r="M46" s="905">
        <v>8.3550610602356502E-3</v>
      </c>
      <c r="N46" s="905">
        <v>3.2913876903958601E-3</v>
      </c>
      <c r="O46" s="905">
        <v>1.7722856794439301E-2</v>
      </c>
      <c r="P46" s="905">
        <v>9.6336385861201898E-2</v>
      </c>
      <c r="Q46" s="905">
        <v>3.4179795246418601E-3</v>
      </c>
      <c r="R46" s="905">
        <v>5.06367336983979E-4</v>
      </c>
      <c r="S46" s="905">
        <v>1.7722856794439301E-2</v>
      </c>
      <c r="T46" s="905">
        <v>0.120262242533695</v>
      </c>
      <c r="U46" s="905">
        <v>5.94981620956175E-2</v>
      </c>
      <c r="V46" s="905">
        <v>5.0636733698397902E-5</v>
      </c>
      <c r="W46" s="905">
        <v>6.3295917122997307E-5</v>
      </c>
      <c r="X46" s="905">
        <v>0</v>
      </c>
      <c r="Y46" s="905">
        <v>0</v>
      </c>
      <c r="Z46" s="905">
        <v>0</v>
      </c>
      <c r="AA46" s="905">
        <v>1.0127346739679599E-3</v>
      </c>
      <c r="AB46" s="882"/>
    </row>
    <row r="47" spans="1:28">
      <c r="A47" s="899" t="s">
        <v>3848</v>
      </c>
      <c r="B47" s="900">
        <v>1200</v>
      </c>
      <c r="C47" s="901">
        <v>3846.4163199999998</v>
      </c>
      <c r="D47" s="901">
        <v>2484</v>
      </c>
      <c r="E47" s="901">
        <v>37.471499999999999</v>
      </c>
      <c r="F47" s="902">
        <v>0</v>
      </c>
      <c r="G47" s="903">
        <v>0</v>
      </c>
      <c r="H47" s="903">
        <v>0</v>
      </c>
      <c r="I47" s="903">
        <v>0</v>
      </c>
      <c r="J47" s="903">
        <v>0</v>
      </c>
      <c r="K47" s="903">
        <v>2500</v>
      </c>
      <c r="L47" s="904">
        <v>10.191223353289899</v>
      </c>
      <c r="M47" s="905">
        <v>0.34551440998333399</v>
      </c>
      <c r="N47" s="905">
        <v>5.2262683863025301E-2</v>
      </c>
      <c r="O47" s="905">
        <v>0.66780096047199</v>
      </c>
      <c r="P47" s="905">
        <v>2.0266307409106501</v>
      </c>
      <c r="Q47" s="905">
        <v>0.11033233259972</v>
      </c>
      <c r="R47" s="905">
        <v>4.3552236552521099E-2</v>
      </c>
      <c r="S47" s="905">
        <v>1.36463674531233</v>
      </c>
      <c r="T47" s="905">
        <v>4.76171119640897</v>
      </c>
      <c r="U47" s="905">
        <v>6.2715220635630402</v>
      </c>
      <c r="V47" s="905">
        <v>2.5840993687829199E-2</v>
      </c>
      <c r="W47" s="905">
        <v>4.6455718989355799E-3</v>
      </c>
      <c r="X47" s="905">
        <v>5.8069648736694797E-2</v>
      </c>
      <c r="Y47" s="905">
        <v>2.9034824368347398E-2</v>
      </c>
      <c r="Z47" s="905">
        <v>0</v>
      </c>
      <c r="AA47" s="905">
        <v>3.2809351536232503E-2</v>
      </c>
      <c r="AB47" s="882"/>
    </row>
    <row r="48" spans="1:28">
      <c r="A48" s="899" t="s">
        <v>3849</v>
      </c>
      <c r="B48" s="900">
        <v>0</v>
      </c>
      <c r="C48" s="901">
        <v>0</v>
      </c>
      <c r="D48" s="901">
        <v>0</v>
      </c>
      <c r="E48" s="901">
        <v>0</v>
      </c>
      <c r="F48" s="902">
        <v>0</v>
      </c>
      <c r="G48" s="903">
        <v>0</v>
      </c>
      <c r="H48" s="903">
        <v>0</v>
      </c>
      <c r="I48" s="903">
        <v>0</v>
      </c>
      <c r="J48" s="903">
        <v>0</v>
      </c>
      <c r="K48" s="903">
        <v>0</v>
      </c>
      <c r="L48" s="904">
        <v>0</v>
      </c>
      <c r="M48" s="905">
        <v>0</v>
      </c>
      <c r="N48" s="905">
        <v>0</v>
      </c>
      <c r="O48" s="905">
        <v>0</v>
      </c>
      <c r="P48" s="905">
        <v>0</v>
      </c>
      <c r="Q48" s="905">
        <v>0</v>
      </c>
      <c r="R48" s="905">
        <v>0</v>
      </c>
      <c r="S48" s="905">
        <v>0</v>
      </c>
      <c r="T48" s="905">
        <v>0</v>
      </c>
      <c r="U48" s="905">
        <v>0</v>
      </c>
      <c r="V48" s="905">
        <v>0</v>
      </c>
      <c r="W48" s="905">
        <v>0</v>
      </c>
      <c r="X48" s="905">
        <v>0</v>
      </c>
      <c r="Y48" s="905">
        <v>0</v>
      </c>
      <c r="Z48" s="905">
        <v>0</v>
      </c>
      <c r="AA48" s="905">
        <v>0</v>
      </c>
      <c r="AB48" s="882"/>
    </row>
    <row r="49" spans="1:28">
      <c r="A49" s="899" t="s">
        <v>3850</v>
      </c>
      <c r="B49" s="900">
        <v>0</v>
      </c>
      <c r="C49" s="901">
        <v>3551.1462999999999</v>
      </c>
      <c r="D49" s="901">
        <v>0</v>
      </c>
      <c r="E49" s="901">
        <v>1.4737</v>
      </c>
      <c r="F49" s="902">
        <v>0</v>
      </c>
      <c r="G49" s="903">
        <v>0</v>
      </c>
      <c r="H49" s="903">
        <v>0</v>
      </c>
      <c r="I49" s="903">
        <v>0</v>
      </c>
      <c r="J49" s="903">
        <v>0</v>
      </c>
      <c r="K49" s="903">
        <v>1775</v>
      </c>
      <c r="L49" s="904">
        <v>2.1851608819618198</v>
      </c>
      <c r="M49" s="905">
        <v>6.8028593495037898E-2</v>
      </c>
      <c r="N49" s="905">
        <v>1.6491780241221301E-2</v>
      </c>
      <c r="O49" s="905">
        <v>0.32983560482442598</v>
      </c>
      <c r="P49" s="905">
        <v>0.42260186868129601</v>
      </c>
      <c r="Q49" s="905">
        <v>3.2983560482442602E-2</v>
      </c>
      <c r="R49" s="905">
        <v>1.44303077110687E-2</v>
      </c>
      <c r="S49" s="905">
        <v>0.350450330125953</v>
      </c>
      <c r="T49" s="905">
        <v>1.1544246168854899</v>
      </c>
      <c r="U49" s="905">
        <v>0.92766263856869902</v>
      </c>
      <c r="V49" s="905">
        <v>6.1844175904579904E-4</v>
      </c>
      <c r="W49" s="905">
        <v>1.03073626507633E-3</v>
      </c>
      <c r="X49" s="905">
        <v>4.1229450603053303E-2</v>
      </c>
      <c r="Y49" s="905">
        <v>4.1229450603053303E-2</v>
      </c>
      <c r="Z49" s="905">
        <v>0</v>
      </c>
      <c r="AA49" s="905">
        <v>7.8335956145801303E-3</v>
      </c>
      <c r="AB49" s="882"/>
    </row>
    <row r="50" spans="1:28">
      <c r="A50" s="899" t="s">
        <v>3851</v>
      </c>
      <c r="B50" s="900">
        <v>0</v>
      </c>
      <c r="C50" s="901">
        <v>13018.15</v>
      </c>
      <c r="D50" s="901">
        <v>1599</v>
      </c>
      <c r="E50" s="901">
        <v>39.277500000000003</v>
      </c>
      <c r="F50" s="902">
        <v>0</v>
      </c>
      <c r="G50" s="903">
        <v>0</v>
      </c>
      <c r="H50" s="903">
        <v>931.46487214138801</v>
      </c>
      <c r="I50" s="903">
        <v>0</v>
      </c>
      <c r="J50" s="903">
        <v>0</v>
      </c>
      <c r="K50" s="903">
        <v>10448.4076278586</v>
      </c>
      <c r="L50" s="904">
        <v>43.3209047616592</v>
      </c>
      <c r="M50" s="905">
        <v>1.24987484326356</v>
      </c>
      <c r="N50" s="905">
        <v>0.21842472989071901</v>
      </c>
      <c r="O50" s="905">
        <v>4.4898416699758901</v>
      </c>
      <c r="P50" s="905">
        <v>8.6399115378995397</v>
      </c>
      <c r="Q50" s="905">
        <v>0.86156421234672398</v>
      </c>
      <c r="R50" s="905">
        <v>0.570331239159099</v>
      </c>
      <c r="S50" s="905">
        <v>11.7706659996665</v>
      </c>
      <c r="T50" s="905">
        <v>36.7681628649377</v>
      </c>
      <c r="U50" s="905">
        <v>27.181744164178301</v>
      </c>
      <c r="V50" s="905">
        <v>1.2134707216151E-2</v>
      </c>
      <c r="W50" s="905">
        <v>3.7617592370068197E-2</v>
      </c>
      <c r="X50" s="905">
        <v>0.242694144323021</v>
      </c>
      <c r="Y50" s="905">
        <v>0.12134707216151</v>
      </c>
      <c r="Z50" s="905">
        <v>0.12134707216151</v>
      </c>
      <c r="AA50" s="905">
        <v>0.24997496865271199</v>
      </c>
      <c r="AB50" s="882"/>
    </row>
    <row r="51" spans="1:28">
      <c r="A51" s="899" t="s">
        <v>3852</v>
      </c>
      <c r="B51" s="900">
        <v>19050.8</v>
      </c>
      <c r="C51" s="901">
        <v>1459.6689200000001</v>
      </c>
      <c r="D51" s="901">
        <v>0</v>
      </c>
      <c r="E51" s="901">
        <v>14143.21</v>
      </c>
      <c r="F51" s="902">
        <v>6367</v>
      </c>
      <c r="G51" s="903">
        <v>0</v>
      </c>
      <c r="H51" s="903">
        <v>0</v>
      </c>
      <c r="I51" s="903">
        <v>0</v>
      </c>
      <c r="J51" s="903">
        <v>0</v>
      </c>
      <c r="K51" s="903">
        <v>0</v>
      </c>
      <c r="L51" s="904">
        <v>0</v>
      </c>
      <c r="M51" s="905">
        <v>0</v>
      </c>
      <c r="N51" s="905">
        <v>0</v>
      </c>
      <c r="O51" s="905">
        <v>0</v>
      </c>
      <c r="P51" s="905">
        <v>0</v>
      </c>
      <c r="Q51" s="905">
        <v>0</v>
      </c>
      <c r="R51" s="905">
        <v>0</v>
      </c>
      <c r="S51" s="905">
        <v>0</v>
      </c>
      <c r="T51" s="905">
        <v>0</v>
      </c>
      <c r="U51" s="905">
        <v>0</v>
      </c>
      <c r="V51" s="905">
        <v>0</v>
      </c>
      <c r="W51" s="905">
        <v>0</v>
      </c>
      <c r="X51" s="905">
        <v>0</v>
      </c>
      <c r="Y51" s="905">
        <v>0</v>
      </c>
      <c r="Z51" s="905">
        <v>0</v>
      </c>
      <c r="AA51" s="905">
        <v>0</v>
      </c>
      <c r="AB51" s="882"/>
    </row>
    <row r="52" spans="1:28">
      <c r="A52" s="899" t="s">
        <v>3853</v>
      </c>
      <c r="B52" s="900">
        <v>144.38999999999999</v>
      </c>
      <c r="C52" s="901">
        <v>0</v>
      </c>
      <c r="D52" s="901">
        <v>0</v>
      </c>
      <c r="E52" s="901">
        <v>0</v>
      </c>
      <c r="F52" s="902">
        <v>144</v>
      </c>
      <c r="G52" s="903">
        <v>0</v>
      </c>
      <c r="H52" s="903">
        <v>0</v>
      </c>
      <c r="I52" s="903">
        <v>0</v>
      </c>
      <c r="J52" s="903">
        <v>0</v>
      </c>
      <c r="K52" s="903">
        <v>0</v>
      </c>
      <c r="L52" s="904">
        <v>0</v>
      </c>
      <c r="M52" s="905">
        <v>0</v>
      </c>
      <c r="N52" s="905">
        <v>0</v>
      </c>
      <c r="O52" s="905">
        <v>0</v>
      </c>
      <c r="P52" s="905">
        <v>0</v>
      </c>
      <c r="Q52" s="905">
        <v>0</v>
      </c>
      <c r="R52" s="905">
        <v>0</v>
      </c>
      <c r="S52" s="905">
        <v>0</v>
      </c>
      <c r="T52" s="905">
        <v>0</v>
      </c>
      <c r="U52" s="905">
        <v>0</v>
      </c>
      <c r="V52" s="905">
        <v>0</v>
      </c>
      <c r="W52" s="905">
        <v>0</v>
      </c>
      <c r="X52" s="905">
        <v>0</v>
      </c>
      <c r="Y52" s="905">
        <v>0</v>
      </c>
      <c r="Z52" s="905">
        <v>0</v>
      </c>
      <c r="AA52" s="905">
        <v>0</v>
      </c>
      <c r="AB52" s="882"/>
    </row>
    <row r="53" spans="1:28">
      <c r="A53" s="899" t="s">
        <v>3854</v>
      </c>
      <c r="B53" s="900">
        <v>9630.06</v>
      </c>
      <c r="C53" s="901">
        <v>31485.188999999998</v>
      </c>
      <c r="D53" s="901">
        <v>0</v>
      </c>
      <c r="E53" s="901">
        <v>18037.599999999999</v>
      </c>
      <c r="F53" s="902">
        <v>23078</v>
      </c>
      <c r="G53" s="903">
        <v>0</v>
      </c>
      <c r="H53" s="903">
        <v>0</v>
      </c>
      <c r="I53" s="903">
        <v>0</v>
      </c>
      <c r="J53" s="903">
        <v>0</v>
      </c>
      <c r="K53" s="903">
        <v>0</v>
      </c>
      <c r="L53" s="904">
        <v>0</v>
      </c>
      <c r="M53" s="905">
        <v>0</v>
      </c>
      <c r="N53" s="905">
        <v>0</v>
      </c>
      <c r="O53" s="905">
        <v>0</v>
      </c>
      <c r="P53" s="905">
        <v>0</v>
      </c>
      <c r="Q53" s="905">
        <v>0</v>
      </c>
      <c r="R53" s="905">
        <v>0</v>
      </c>
      <c r="S53" s="905">
        <v>0</v>
      </c>
      <c r="T53" s="905">
        <v>0</v>
      </c>
      <c r="U53" s="905">
        <v>0</v>
      </c>
      <c r="V53" s="905">
        <v>0</v>
      </c>
      <c r="W53" s="905">
        <v>0</v>
      </c>
      <c r="X53" s="905">
        <v>0</v>
      </c>
      <c r="Y53" s="905">
        <v>0</v>
      </c>
      <c r="Z53" s="905">
        <v>0</v>
      </c>
      <c r="AA53" s="905">
        <v>0</v>
      </c>
      <c r="AB53" s="882"/>
    </row>
    <row r="54" spans="1:28">
      <c r="A54" s="899" t="s">
        <v>3855</v>
      </c>
      <c r="B54" s="900">
        <v>344.88</v>
      </c>
      <c r="C54" s="901">
        <v>0</v>
      </c>
      <c r="D54" s="901">
        <v>0</v>
      </c>
      <c r="E54" s="901">
        <v>0</v>
      </c>
      <c r="F54" s="902">
        <v>344.88</v>
      </c>
      <c r="G54" s="903">
        <v>0</v>
      </c>
      <c r="H54" s="903">
        <v>0</v>
      </c>
      <c r="I54" s="903">
        <v>0</v>
      </c>
      <c r="J54" s="903">
        <v>0</v>
      </c>
      <c r="K54" s="903">
        <v>0</v>
      </c>
      <c r="L54" s="904">
        <v>0</v>
      </c>
      <c r="M54" s="905">
        <v>0</v>
      </c>
      <c r="N54" s="905">
        <v>0</v>
      </c>
      <c r="O54" s="905">
        <v>0</v>
      </c>
      <c r="P54" s="905">
        <v>0</v>
      </c>
      <c r="Q54" s="905">
        <v>0</v>
      </c>
      <c r="R54" s="905">
        <v>0</v>
      </c>
      <c r="S54" s="905">
        <v>0</v>
      </c>
      <c r="T54" s="905">
        <v>0</v>
      </c>
      <c r="U54" s="905">
        <v>0</v>
      </c>
      <c r="V54" s="905">
        <v>0</v>
      </c>
      <c r="W54" s="905">
        <v>0</v>
      </c>
      <c r="X54" s="905">
        <v>0</v>
      </c>
      <c r="Y54" s="905">
        <v>0</v>
      </c>
      <c r="Z54" s="905">
        <v>0</v>
      </c>
      <c r="AA54" s="905">
        <v>0</v>
      </c>
      <c r="AB54" s="882"/>
    </row>
    <row r="55" spans="1:28">
      <c r="A55" s="899" t="s">
        <v>3856</v>
      </c>
      <c r="B55" s="900">
        <v>1939.2</v>
      </c>
      <c r="C55" s="901">
        <v>0</v>
      </c>
      <c r="D55" s="901">
        <v>0</v>
      </c>
      <c r="E55" s="901">
        <v>0</v>
      </c>
      <c r="F55" s="902">
        <v>1939</v>
      </c>
      <c r="G55" s="903">
        <v>0</v>
      </c>
      <c r="H55" s="903">
        <v>0</v>
      </c>
      <c r="I55" s="903">
        <v>0</v>
      </c>
      <c r="J55" s="903">
        <v>0</v>
      </c>
      <c r="K55" s="903">
        <v>0</v>
      </c>
      <c r="L55" s="904">
        <v>0</v>
      </c>
      <c r="M55" s="905">
        <v>0</v>
      </c>
      <c r="N55" s="905">
        <v>0</v>
      </c>
      <c r="O55" s="905">
        <v>0</v>
      </c>
      <c r="P55" s="905">
        <v>0</v>
      </c>
      <c r="Q55" s="905">
        <v>0</v>
      </c>
      <c r="R55" s="905">
        <v>0</v>
      </c>
      <c r="S55" s="905">
        <v>0</v>
      </c>
      <c r="T55" s="905">
        <v>0</v>
      </c>
      <c r="U55" s="905">
        <v>0</v>
      </c>
      <c r="V55" s="905">
        <v>0</v>
      </c>
      <c r="W55" s="905">
        <v>0</v>
      </c>
      <c r="X55" s="905">
        <v>0</v>
      </c>
      <c r="Y55" s="905">
        <v>0</v>
      </c>
      <c r="Z55" s="905">
        <v>0</v>
      </c>
      <c r="AA55" s="905">
        <v>0</v>
      </c>
      <c r="AB55" s="882"/>
    </row>
    <row r="56" spans="1:28">
      <c r="A56" s="899" t="s">
        <v>3857</v>
      </c>
      <c r="B56" s="900">
        <v>594.09</v>
      </c>
      <c r="C56" s="901">
        <v>310.02659</v>
      </c>
      <c r="D56" s="901">
        <v>0</v>
      </c>
      <c r="E56" s="901">
        <v>915.96</v>
      </c>
      <c r="F56" s="902">
        <v>0</v>
      </c>
      <c r="G56" s="903">
        <v>0</v>
      </c>
      <c r="H56" s="903">
        <v>0</v>
      </c>
      <c r="I56" s="903">
        <v>0</v>
      </c>
      <c r="J56" s="903">
        <v>0</v>
      </c>
      <c r="K56" s="903">
        <v>0</v>
      </c>
      <c r="L56" s="904">
        <v>0</v>
      </c>
      <c r="M56" s="905">
        <v>0</v>
      </c>
      <c r="N56" s="905">
        <v>0</v>
      </c>
      <c r="O56" s="905">
        <v>0</v>
      </c>
      <c r="P56" s="905">
        <v>0</v>
      </c>
      <c r="Q56" s="905">
        <v>0</v>
      </c>
      <c r="R56" s="905">
        <v>0</v>
      </c>
      <c r="S56" s="905">
        <v>0</v>
      </c>
      <c r="T56" s="905">
        <v>0</v>
      </c>
      <c r="U56" s="905">
        <v>0</v>
      </c>
      <c r="V56" s="905">
        <v>0</v>
      </c>
      <c r="W56" s="905">
        <v>0</v>
      </c>
      <c r="X56" s="905">
        <v>0</v>
      </c>
      <c r="Y56" s="905">
        <v>0</v>
      </c>
      <c r="Z56" s="905">
        <v>0</v>
      </c>
      <c r="AA56" s="905">
        <v>0</v>
      </c>
      <c r="AB56" s="882"/>
    </row>
    <row r="57" spans="1:28">
      <c r="A57" s="899" t="s">
        <v>3858</v>
      </c>
      <c r="B57" s="900">
        <v>0</v>
      </c>
      <c r="C57" s="901">
        <v>0</v>
      </c>
      <c r="D57" s="901">
        <v>0</v>
      </c>
      <c r="E57" s="901">
        <v>0</v>
      </c>
      <c r="F57" s="902">
        <v>0</v>
      </c>
      <c r="G57" s="903">
        <v>0</v>
      </c>
      <c r="H57" s="903">
        <v>0</v>
      </c>
      <c r="I57" s="903">
        <v>0</v>
      </c>
      <c r="J57" s="903">
        <v>0</v>
      </c>
      <c r="K57" s="903">
        <v>0</v>
      </c>
      <c r="L57" s="904">
        <v>0</v>
      </c>
      <c r="M57" s="905">
        <v>0</v>
      </c>
      <c r="N57" s="905">
        <v>0</v>
      </c>
      <c r="O57" s="905">
        <v>0</v>
      </c>
      <c r="P57" s="905">
        <v>0</v>
      </c>
      <c r="Q57" s="905">
        <v>0</v>
      </c>
      <c r="R57" s="905">
        <v>0</v>
      </c>
      <c r="S57" s="905">
        <v>0</v>
      </c>
      <c r="T57" s="905">
        <v>0</v>
      </c>
      <c r="U57" s="905">
        <v>0</v>
      </c>
      <c r="V57" s="905">
        <v>0</v>
      </c>
      <c r="W57" s="905">
        <v>0</v>
      </c>
      <c r="X57" s="905">
        <v>0</v>
      </c>
      <c r="Y57" s="905">
        <v>0</v>
      </c>
      <c r="Z57" s="905">
        <v>0</v>
      </c>
      <c r="AA57" s="905">
        <v>0</v>
      </c>
      <c r="AB57" s="882"/>
    </row>
    <row r="58" spans="1:28">
      <c r="A58" s="899" t="s">
        <v>3859</v>
      </c>
      <c r="B58" s="900">
        <v>0</v>
      </c>
      <c r="C58" s="901">
        <v>276.72379000000001</v>
      </c>
      <c r="D58" s="901">
        <v>0</v>
      </c>
      <c r="E58" s="901">
        <v>0.52205999999999997</v>
      </c>
      <c r="F58" s="902">
        <v>0</v>
      </c>
      <c r="G58" s="903">
        <v>0</v>
      </c>
      <c r="H58" s="903">
        <v>0</v>
      </c>
      <c r="I58" s="903">
        <v>0</v>
      </c>
      <c r="J58" s="903">
        <v>0</v>
      </c>
      <c r="K58" s="903">
        <v>275</v>
      </c>
      <c r="L58" s="904">
        <v>0.87191577578147195</v>
      </c>
      <c r="M58" s="905">
        <v>2.9383242260767599E-2</v>
      </c>
      <c r="N58" s="905">
        <v>1.08590243137619E-2</v>
      </c>
      <c r="O58" s="905">
        <v>0.18843601015057501</v>
      </c>
      <c r="P58" s="905">
        <v>0.15905276788980699</v>
      </c>
      <c r="Q58" s="905">
        <v>1.05396412457101E-2</v>
      </c>
      <c r="R58" s="905">
        <v>5.4295121568809597E-3</v>
      </c>
      <c r="S58" s="905">
        <v>9.9008751096064607E-2</v>
      </c>
      <c r="T58" s="905">
        <v>0.348127544176485</v>
      </c>
      <c r="U58" s="905">
        <v>0.44074863391151398</v>
      </c>
      <c r="V58" s="905">
        <v>3.83259681662186E-4</v>
      </c>
      <c r="W58" s="905">
        <v>6.7070444290882501E-4</v>
      </c>
      <c r="X58" s="905">
        <v>1.5969153402591099E-2</v>
      </c>
      <c r="Y58" s="905">
        <v>1.5969153402591099E-2</v>
      </c>
      <c r="Z58" s="905">
        <v>0</v>
      </c>
      <c r="AA58" s="905">
        <v>3.2257689873234001E-3</v>
      </c>
      <c r="AB58" s="882"/>
    </row>
    <row r="59" spans="1:28">
      <c r="A59" s="899" t="s">
        <v>3860</v>
      </c>
      <c r="B59" s="900">
        <v>900</v>
      </c>
      <c r="C59" s="901">
        <v>6814.2213300000003</v>
      </c>
      <c r="D59" s="901">
        <v>0</v>
      </c>
      <c r="E59" s="901">
        <v>152.7867</v>
      </c>
      <c r="F59" s="902">
        <v>0</v>
      </c>
      <c r="G59" s="903">
        <v>0</v>
      </c>
      <c r="H59" s="903">
        <v>0</v>
      </c>
      <c r="I59" s="903">
        <v>0</v>
      </c>
      <c r="J59" s="903">
        <v>0</v>
      </c>
      <c r="K59" s="903">
        <v>7400</v>
      </c>
      <c r="L59" s="904">
        <v>33.689687411080897</v>
      </c>
      <c r="M59" s="905">
        <v>0.55863002084700397</v>
      </c>
      <c r="N59" s="905">
        <v>1.2719575859285599</v>
      </c>
      <c r="O59" s="905">
        <v>5.0706417276881899</v>
      </c>
      <c r="P59" s="905">
        <v>4.9417271074927296</v>
      </c>
      <c r="Q59" s="905">
        <v>0.137508928208493</v>
      </c>
      <c r="R59" s="905">
        <v>0.120320312182432</v>
      </c>
      <c r="S59" s="905">
        <v>1.3750892820849301</v>
      </c>
      <c r="T59" s="905">
        <v>12.3758035387644</v>
      </c>
      <c r="U59" s="905">
        <v>11.9460881381129</v>
      </c>
      <c r="V59" s="905">
        <v>1.0313169615637E-2</v>
      </c>
      <c r="W59" s="905">
        <v>1.20320312182432E-2</v>
      </c>
      <c r="X59" s="905">
        <v>4.3830970866457202</v>
      </c>
      <c r="Y59" s="905">
        <v>4.2112109263851103</v>
      </c>
      <c r="Z59" s="905">
        <v>8.5943080130308297E-2</v>
      </c>
      <c r="AA59" s="905">
        <v>4.7268694071669601E-2</v>
      </c>
      <c r="AB59" s="882"/>
    </row>
    <row r="60" spans="1:28">
      <c r="A60" s="894"/>
      <c r="B60" s="895"/>
      <c r="C60" s="896"/>
      <c r="D60" s="896"/>
      <c r="E60" s="896"/>
      <c r="F60" s="895"/>
      <c r="G60" s="896"/>
      <c r="H60" s="896"/>
      <c r="I60" s="896"/>
      <c r="J60" s="896"/>
      <c r="K60" s="896"/>
      <c r="L60" s="897"/>
      <c r="M60" s="898"/>
      <c r="N60" s="898"/>
      <c r="O60" s="898"/>
      <c r="P60" s="898"/>
      <c r="Q60" s="898"/>
      <c r="R60" s="898"/>
      <c r="S60" s="898"/>
      <c r="T60" s="898"/>
      <c r="U60" s="898"/>
      <c r="V60" s="898"/>
      <c r="W60" s="898"/>
      <c r="X60" s="898"/>
      <c r="Y60" s="898"/>
      <c r="Z60" s="898"/>
      <c r="AA60" s="898"/>
      <c r="AB60" s="882"/>
    </row>
    <row r="61" spans="1:28">
      <c r="A61" s="887" t="s">
        <v>3861</v>
      </c>
      <c r="B61" s="888">
        <v>109380</v>
      </c>
      <c r="C61" s="889">
        <v>11443</v>
      </c>
      <c r="D61" s="889">
        <v>6431</v>
      </c>
      <c r="E61" s="889">
        <v>74</v>
      </c>
      <c r="F61" s="890">
        <v>1</v>
      </c>
      <c r="G61" s="891">
        <v>0</v>
      </c>
      <c r="H61" s="891">
        <v>101</v>
      </c>
      <c r="I61" s="891">
        <v>8490</v>
      </c>
      <c r="J61" s="891">
        <v>29</v>
      </c>
      <c r="K61" s="891">
        <v>105233</v>
      </c>
      <c r="L61" s="892">
        <v>105.33694658173</v>
      </c>
      <c r="M61" s="893">
        <v>2.41072238643028</v>
      </c>
      <c r="N61" s="893">
        <v>1.9356642296770701</v>
      </c>
      <c r="O61" s="893">
        <v>23.962577479428798</v>
      </c>
      <c r="P61" s="893">
        <v>17.886508597211499</v>
      </c>
      <c r="Q61" s="893">
        <v>3.4187696783522199</v>
      </c>
      <c r="R61" s="893">
        <v>1.32123551307438</v>
      </c>
      <c r="S61" s="893">
        <v>27.126784509340499</v>
      </c>
      <c r="T61" s="893">
        <v>77.340141922221505</v>
      </c>
      <c r="U61" s="893">
        <v>472.30914550511898</v>
      </c>
      <c r="V61" s="893">
        <v>8.2852274297792794E-2</v>
      </c>
      <c r="W61" s="893">
        <v>0.110760124733605</v>
      </c>
      <c r="X61" s="893">
        <v>15.3127425714402</v>
      </c>
      <c r="Y61" s="893">
        <v>8.1051880585574292</v>
      </c>
      <c r="Z61" s="893">
        <v>15.5577399292712</v>
      </c>
      <c r="AA61" s="893">
        <v>0.42503699036624498</v>
      </c>
      <c r="AB61" s="882"/>
    </row>
    <row r="62" spans="1:28">
      <c r="A62" s="899" t="s">
        <v>3862</v>
      </c>
      <c r="B62" s="900">
        <v>3393.9264050000002</v>
      </c>
      <c r="C62" s="901">
        <v>4163.7241199999999</v>
      </c>
      <c r="D62" s="901">
        <v>-102</v>
      </c>
      <c r="E62" s="901">
        <v>2.6326900000000002</v>
      </c>
      <c r="F62" s="902">
        <v>0</v>
      </c>
      <c r="G62" s="903">
        <v>0</v>
      </c>
      <c r="H62" s="903">
        <v>6527.12</v>
      </c>
      <c r="I62" s="903">
        <v>430</v>
      </c>
      <c r="J62" s="903">
        <v>0</v>
      </c>
      <c r="K62" s="903">
        <v>732</v>
      </c>
      <c r="L62" s="904">
        <v>0.54731991150185499</v>
      </c>
      <c r="M62" s="905">
        <v>1.33131870365316E-2</v>
      </c>
      <c r="N62" s="905">
        <v>7.3962150202953403E-4</v>
      </c>
      <c r="O62" s="905">
        <v>5.9169720162362702E-2</v>
      </c>
      <c r="P62" s="905">
        <v>0.116120575818637</v>
      </c>
      <c r="Q62" s="905">
        <v>1.2573565534502101E-2</v>
      </c>
      <c r="R62" s="905">
        <v>5.1773505142067404E-3</v>
      </c>
      <c r="S62" s="905">
        <v>0.16271673044649801</v>
      </c>
      <c r="T62" s="905">
        <v>0.36241453599447199</v>
      </c>
      <c r="U62" s="905">
        <v>3.3061081140720199</v>
      </c>
      <c r="V62" s="905">
        <v>2.2188645060886001E-4</v>
      </c>
      <c r="W62" s="905">
        <v>5.9169720162362705E-4</v>
      </c>
      <c r="X62" s="905">
        <v>7.3962150202953403E-3</v>
      </c>
      <c r="Y62" s="905">
        <v>0</v>
      </c>
      <c r="Z62" s="905">
        <v>0.13313187036531601</v>
      </c>
      <c r="AA62" s="905">
        <v>2.4407509566974602E-3</v>
      </c>
      <c r="AB62" s="882"/>
    </row>
    <row r="63" spans="1:28">
      <c r="A63" s="899" t="s">
        <v>3863</v>
      </c>
      <c r="B63" s="900">
        <v>0</v>
      </c>
      <c r="C63" s="901">
        <v>1.0416399999999999</v>
      </c>
      <c r="D63" s="901">
        <v>0</v>
      </c>
      <c r="E63" s="901">
        <v>0</v>
      </c>
      <c r="F63" s="902">
        <v>0</v>
      </c>
      <c r="G63" s="903">
        <v>0</v>
      </c>
      <c r="H63" s="903">
        <v>0</v>
      </c>
      <c r="I63" s="903">
        <v>0</v>
      </c>
      <c r="J63" s="903">
        <v>0</v>
      </c>
      <c r="K63" s="903">
        <v>1</v>
      </c>
      <c r="L63" s="904">
        <v>4.01841969257928E-3</v>
      </c>
      <c r="M63" s="905">
        <v>1.74208946210084E-5</v>
      </c>
      <c r="N63" s="905">
        <v>8.1297508231372698E-6</v>
      </c>
      <c r="O63" s="905">
        <v>1.0917093962498599E-3</v>
      </c>
      <c r="P63" s="905">
        <v>9.2563020086291505E-4</v>
      </c>
      <c r="Q63" s="905">
        <v>8.59430801303083E-5</v>
      </c>
      <c r="R63" s="905">
        <v>3.0196217343081301E-5</v>
      </c>
      <c r="S63" s="905">
        <v>5.6908255761960896E-4</v>
      </c>
      <c r="T63" s="905">
        <v>1.0336397475131699E-3</v>
      </c>
      <c r="U63" s="905">
        <v>4.66879975843026E-3</v>
      </c>
      <c r="V63" s="905">
        <v>8.1297508231372705E-7</v>
      </c>
      <c r="W63" s="905">
        <v>1.2775322722072899E-6</v>
      </c>
      <c r="X63" s="905">
        <v>2.32278594946779E-5</v>
      </c>
      <c r="Y63" s="905">
        <v>1.1613929747339001E-5</v>
      </c>
      <c r="Z63" s="905">
        <v>8.1297508231372695E-5</v>
      </c>
      <c r="AA63" s="905">
        <v>7.7813329307171008E-6</v>
      </c>
      <c r="AB63" s="882"/>
    </row>
    <row r="64" spans="1:28">
      <c r="A64" s="899" t="s">
        <v>3864</v>
      </c>
      <c r="B64" s="900">
        <v>1169.1205649999999</v>
      </c>
      <c r="C64" s="901">
        <v>949.62224000000003</v>
      </c>
      <c r="D64" s="901">
        <v>0</v>
      </c>
      <c r="E64" s="901">
        <v>0.45810699999999999</v>
      </c>
      <c r="F64" s="902">
        <v>0</v>
      </c>
      <c r="G64" s="903">
        <v>0</v>
      </c>
      <c r="H64" s="903">
        <v>0</v>
      </c>
      <c r="I64" s="903">
        <v>182</v>
      </c>
      <c r="J64" s="903">
        <v>0</v>
      </c>
      <c r="K64" s="903">
        <v>1925</v>
      </c>
      <c r="L64" s="904">
        <v>2.1896264379496801</v>
      </c>
      <c r="M64" s="905">
        <v>2.41230031299541E-2</v>
      </c>
      <c r="N64" s="905">
        <v>5.5668468761432503E-3</v>
      </c>
      <c r="O64" s="905">
        <v>0.61235315637575705</v>
      </c>
      <c r="P64" s="905">
        <v>0.48060444697369997</v>
      </c>
      <c r="Q64" s="905">
        <v>6.1235315637575699E-2</v>
      </c>
      <c r="R64" s="905">
        <v>1.85561562538108E-2</v>
      </c>
      <c r="S64" s="905">
        <v>0.42679159383764897</v>
      </c>
      <c r="T64" s="905">
        <v>0.83502703142148704</v>
      </c>
      <c r="U64" s="905">
        <v>6.4760985325799796</v>
      </c>
      <c r="V64" s="905">
        <v>7.4224625015243296E-4</v>
      </c>
      <c r="W64" s="905">
        <v>1.48449250030487E-3</v>
      </c>
      <c r="X64" s="905">
        <v>7.4781309702857603</v>
      </c>
      <c r="Y64" s="905">
        <v>3.7483435632697901</v>
      </c>
      <c r="Z64" s="905">
        <v>0.40823543758383801</v>
      </c>
      <c r="AA64" s="905">
        <v>6.4946546888337902E-3</v>
      </c>
      <c r="AB64" s="882"/>
    </row>
    <row r="65" spans="1:28">
      <c r="A65" s="899" t="s">
        <v>3865</v>
      </c>
      <c r="B65" s="900">
        <v>0</v>
      </c>
      <c r="C65" s="901">
        <v>3.2603680000000002</v>
      </c>
      <c r="D65" s="901">
        <v>0</v>
      </c>
      <c r="E65" s="901">
        <v>0</v>
      </c>
      <c r="F65" s="902">
        <v>0</v>
      </c>
      <c r="G65" s="903">
        <v>0</v>
      </c>
      <c r="H65" s="903">
        <v>0</v>
      </c>
      <c r="I65" s="903">
        <v>0</v>
      </c>
      <c r="J65" s="903">
        <v>0</v>
      </c>
      <c r="K65" s="903">
        <v>3</v>
      </c>
      <c r="L65" s="904">
        <v>3.1023129141091801E-3</v>
      </c>
      <c r="M65" s="905">
        <v>7.0241047111906004E-5</v>
      </c>
      <c r="N65" s="905">
        <v>8.7801308889882505E-6</v>
      </c>
      <c r="O65" s="905">
        <v>4.68273647412707E-4</v>
      </c>
      <c r="P65" s="905">
        <v>6.2924271371082505E-4</v>
      </c>
      <c r="Q65" s="905">
        <v>1.19995122149506E-4</v>
      </c>
      <c r="R65" s="905">
        <v>2.04869720743059E-5</v>
      </c>
      <c r="S65" s="905">
        <v>5.2680785333929496E-4</v>
      </c>
      <c r="T65" s="905">
        <v>1.4633551481647101E-3</v>
      </c>
      <c r="U65" s="905">
        <v>1.35799357749685E-2</v>
      </c>
      <c r="V65" s="905">
        <v>8.7801308889882503E-7</v>
      </c>
      <c r="W65" s="905">
        <v>3.2193813259623598E-6</v>
      </c>
      <c r="X65" s="905">
        <v>2.0486972074305901E-4</v>
      </c>
      <c r="Y65" s="905">
        <v>8.7801308889882499E-5</v>
      </c>
      <c r="Z65" s="905">
        <v>3.5120523555952999E-4</v>
      </c>
      <c r="AA65" s="905">
        <v>1.1414170155684699E-5</v>
      </c>
      <c r="AB65" s="882"/>
    </row>
    <row r="66" spans="1:28">
      <c r="A66" s="899" t="s">
        <v>3866</v>
      </c>
      <c r="B66" s="900">
        <v>0</v>
      </c>
      <c r="C66" s="901">
        <v>0</v>
      </c>
      <c r="D66" s="901">
        <v>0</v>
      </c>
      <c r="E66" s="901">
        <v>0</v>
      </c>
      <c r="F66" s="902">
        <v>0</v>
      </c>
      <c r="G66" s="903">
        <v>0</v>
      </c>
      <c r="H66" s="903">
        <v>0</v>
      </c>
      <c r="I66" s="903">
        <v>0</v>
      </c>
      <c r="J66" s="903">
        <v>0</v>
      </c>
      <c r="K66" s="903">
        <v>0</v>
      </c>
      <c r="L66" s="904">
        <v>0</v>
      </c>
      <c r="M66" s="905">
        <v>0</v>
      </c>
      <c r="N66" s="905">
        <v>0</v>
      </c>
      <c r="O66" s="905">
        <v>0</v>
      </c>
      <c r="P66" s="905">
        <v>0</v>
      </c>
      <c r="Q66" s="905">
        <v>0</v>
      </c>
      <c r="R66" s="905">
        <v>0</v>
      </c>
      <c r="S66" s="905">
        <v>0</v>
      </c>
      <c r="T66" s="905">
        <v>0</v>
      </c>
      <c r="U66" s="905">
        <v>0</v>
      </c>
      <c r="V66" s="905">
        <v>0</v>
      </c>
      <c r="W66" s="905">
        <v>0</v>
      </c>
      <c r="X66" s="905">
        <v>0</v>
      </c>
      <c r="Y66" s="905">
        <v>0</v>
      </c>
      <c r="Z66" s="905">
        <v>0</v>
      </c>
      <c r="AA66" s="905">
        <v>0</v>
      </c>
      <c r="AB66" s="882"/>
    </row>
    <row r="67" spans="1:28">
      <c r="A67" s="899" t="s">
        <v>3867</v>
      </c>
      <c r="B67" s="900">
        <v>0</v>
      </c>
      <c r="C67" s="901">
        <v>0</v>
      </c>
      <c r="D67" s="901">
        <v>0</v>
      </c>
      <c r="E67" s="901">
        <v>0</v>
      </c>
      <c r="F67" s="902">
        <v>0</v>
      </c>
      <c r="G67" s="903">
        <v>0</v>
      </c>
      <c r="H67" s="903">
        <v>0</v>
      </c>
      <c r="I67" s="903">
        <v>0</v>
      </c>
      <c r="J67" s="903">
        <v>0</v>
      </c>
      <c r="K67" s="903">
        <v>0</v>
      </c>
      <c r="L67" s="904">
        <v>0</v>
      </c>
      <c r="M67" s="905">
        <v>0</v>
      </c>
      <c r="N67" s="905">
        <v>0</v>
      </c>
      <c r="O67" s="905">
        <v>0</v>
      </c>
      <c r="P67" s="905">
        <v>0</v>
      </c>
      <c r="Q67" s="905">
        <v>0</v>
      </c>
      <c r="R67" s="905">
        <v>0</v>
      </c>
      <c r="S67" s="905">
        <v>0</v>
      </c>
      <c r="T67" s="905">
        <v>0</v>
      </c>
      <c r="U67" s="905">
        <v>0</v>
      </c>
      <c r="V67" s="905">
        <v>0</v>
      </c>
      <c r="W67" s="905">
        <v>0</v>
      </c>
      <c r="X67" s="905">
        <v>0</v>
      </c>
      <c r="Y67" s="905">
        <v>0</v>
      </c>
      <c r="Z67" s="905">
        <v>0</v>
      </c>
      <c r="AA67" s="905">
        <v>0</v>
      </c>
      <c r="AB67" s="882"/>
    </row>
    <row r="68" spans="1:28">
      <c r="A68" s="899" t="s">
        <v>3868</v>
      </c>
      <c r="B68" s="900">
        <v>104816.870251</v>
      </c>
      <c r="C68" s="901">
        <v>0.78600000000000003</v>
      </c>
      <c r="D68" s="901">
        <v>6557</v>
      </c>
      <c r="E68" s="901">
        <v>0</v>
      </c>
      <c r="F68" s="902">
        <v>0</v>
      </c>
      <c r="G68" s="903">
        <v>0</v>
      </c>
      <c r="H68" s="903">
        <v>0</v>
      </c>
      <c r="I68" s="903">
        <v>7878</v>
      </c>
      <c r="J68" s="903">
        <v>0</v>
      </c>
      <c r="K68" s="903">
        <v>90000</v>
      </c>
      <c r="L68" s="904">
        <v>88.491176316874501</v>
      </c>
      <c r="M68" s="905">
        <v>2.08214532510293</v>
      </c>
      <c r="N68" s="905">
        <v>1.82187715946506</v>
      </c>
      <c r="O68" s="905">
        <v>21.6890138031555</v>
      </c>
      <c r="P68" s="905">
        <v>14.401505165295299</v>
      </c>
      <c r="Q68" s="905">
        <v>3.1232179876543902</v>
      </c>
      <c r="R68" s="905">
        <v>1.2145847729767101</v>
      </c>
      <c r="S68" s="905">
        <v>24.2916954595342</v>
      </c>
      <c r="T68" s="905">
        <v>68.537283617971397</v>
      </c>
      <c r="U68" s="905">
        <v>422.50198888546902</v>
      </c>
      <c r="V68" s="905">
        <v>7.8080449691359799E-2</v>
      </c>
      <c r="W68" s="905">
        <v>9.5431660733884205E-2</v>
      </c>
      <c r="X68" s="905">
        <v>7.8080449691359801</v>
      </c>
      <c r="Y68" s="905">
        <v>4.3378027606311003</v>
      </c>
      <c r="Z68" s="905">
        <v>13.8809688340195</v>
      </c>
      <c r="AA68" s="905">
        <v>0.38172664293553699</v>
      </c>
      <c r="AB68" s="882"/>
    </row>
    <row r="69" spans="1:28">
      <c r="A69" s="899" t="s">
        <v>3869</v>
      </c>
      <c r="B69" s="900">
        <v>0</v>
      </c>
      <c r="C69" s="901">
        <v>6091.835</v>
      </c>
      <c r="D69" s="901">
        <v>-24</v>
      </c>
      <c r="E69" s="901">
        <v>70.545090000000002</v>
      </c>
      <c r="F69" s="902">
        <v>0</v>
      </c>
      <c r="G69" s="903">
        <v>0</v>
      </c>
      <c r="H69" s="903">
        <v>0</v>
      </c>
      <c r="I69" s="903">
        <v>0</v>
      </c>
      <c r="J69" s="903">
        <v>0</v>
      </c>
      <c r="K69" s="903">
        <v>6021</v>
      </c>
      <c r="L69" s="904">
        <v>7.34238445591643</v>
      </c>
      <c r="M69" s="905">
        <v>0.16782593042094701</v>
      </c>
      <c r="N69" s="905">
        <v>9.7898459412219002E-2</v>
      </c>
      <c r="O69" s="905">
        <v>0.90905712311346198</v>
      </c>
      <c r="P69" s="905">
        <v>1.3915566730736799</v>
      </c>
      <c r="Q69" s="905">
        <v>0.118876700714837</v>
      </c>
      <c r="R69" s="905">
        <v>5.5941976806982298E-2</v>
      </c>
      <c r="S69" s="905">
        <v>1.0489120651309201</v>
      </c>
      <c r="T69" s="905">
        <v>4.68514055758477</v>
      </c>
      <c r="U69" s="905">
        <v>23.775340142967501</v>
      </c>
      <c r="V69" s="905">
        <v>2.0978241302618398E-3</v>
      </c>
      <c r="W69" s="905">
        <v>6.9927471008727898E-3</v>
      </c>
      <c r="X69" s="905">
        <v>0</v>
      </c>
      <c r="Y69" s="905">
        <v>0</v>
      </c>
      <c r="Z69" s="905">
        <v>0.69927471008727904</v>
      </c>
      <c r="AA69" s="905">
        <v>2.02789665925311E-2</v>
      </c>
      <c r="AB69" s="882"/>
    </row>
    <row r="70" spans="1:28">
      <c r="A70" s="899" t="s">
        <v>3870</v>
      </c>
      <c r="B70" s="900">
        <v>1631.78</v>
      </c>
      <c r="C70" s="901">
        <v>6.0778499999999998</v>
      </c>
      <c r="D70" s="901">
        <v>0</v>
      </c>
      <c r="E70" s="901">
        <v>0.20069999999999999</v>
      </c>
      <c r="F70" s="902">
        <v>0</v>
      </c>
      <c r="G70" s="903">
        <v>0</v>
      </c>
      <c r="H70" s="903">
        <v>0</v>
      </c>
      <c r="I70" s="903">
        <v>0</v>
      </c>
      <c r="J70" s="903">
        <v>0</v>
      </c>
      <c r="K70" s="903">
        <v>1631</v>
      </c>
      <c r="L70" s="904">
        <v>6.6487541156863497</v>
      </c>
      <c r="M70" s="905">
        <v>0.123125076216414</v>
      </c>
      <c r="N70" s="905">
        <v>9.4711597089549206E-3</v>
      </c>
      <c r="O70" s="905">
        <v>0.68192349904475402</v>
      </c>
      <c r="P70" s="905">
        <v>1.4680297548880099</v>
      </c>
      <c r="Q70" s="905">
        <v>0.102288524856713</v>
      </c>
      <c r="R70" s="905">
        <v>2.6519247185073799E-2</v>
      </c>
      <c r="S70" s="905">
        <v>1.1933661233283199</v>
      </c>
      <c r="T70" s="905">
        <v>2.8981748709402102</v>
      </c>
      <c r="U70" s="905">
        <v>16.214625421730801</v>
      </c>
      <c r="V70" s="905">
        <v>1.7048087476118901E-3</v>
      </c>
      <c r="W70" s="905">
        <v>6.2509654079102497E-3</v>
      </c>
      <c r="X70" s="905">
        <v>1.89423194179098E-2</v>
      </c>
      <c r="Y70" s="905">
        <v>1.89423194179098E-2</v>
      </c>
      <c r="Z70" s="905">
        <v>0.43567334661192603</v>
      </c>
      <c r="AA70" s="905">
        <v>1.40173163692533E-2</v>
      </c>
      <c r="AB70" s="882"/>
    </row>
    <row r="71" spans="1:28">
      <c r="A71" s="899" t="s">
        <v>3871</v>
      </c>
      <c r="B71" s="900">
        <v>0</v>
      </c>
      <c r="C71" s="901">
        <v>2.03464</v>
      </c>
      <c r="D71" s="901">
        <v>0</v>
      </c>
      <c r="E71" s="901">
        <v>0</v>
      </c>
      <c r="F71" s="902">
        <v>0</v>
      </c>
      <c r="G71" s="903">
        <v>0</v>
      </c>
      <c r="H71" s="903">
        <v>0</v>
      </c>
      <c r="I71" s="903">
        <v>0</v>
      </c>
      <c r="J71" s="903">
        <v>0</v>
      </c>
      <c r="K71" s="903">
        <v>2</v>
      </c>
      <c r="L71" s="904">
        <v>7.7813329307170999E-3</v>
      </c>
      <c r="M71" s="905">
        <v>4.4132933039887997E-5</v>
      </c>
      <c r="N71" s="905">
        <v>6.9683578484033703E-6</v>
      </c>
      <c r="O71" s="905">
        <v>7.8974722281904895E-4</v>
      </c>
      <c r="P71" s="905">
        <v>1.8187413984332801E-3</v>
      </c>
      <c r="Q71" s="905">
        <v>1.3936715696806799E-4</v>
      </c>
      <c r="R71" s="905">
        <v>2.7873431393613501E-5</v>
      </c>
      <c r="S71" s="905">
        <v>4.6455718989355801E-4</v>
      </c>
      <c r="T71" s="905">
        <v>1.0220258177658301E-3</v>
      </c>
      <c r="U71" s="905">
        <v>7.1541807243608001E-3</v>
      </c>
      <c r="V71" s="905">
        <v>4.6455718989355802E-7</v>
      </c>
      <c r="W71" s="905">
        <v>1.1613929747339E-6</v>
      </c>
      <c r="X71" s="905">
        <v>0</v>
      </c>
      <c r="Y71" s="905">
        <v>0</v>
      </c>
      <c r="Z71" s="905">
        <v>2.32278594946779E-5</v>
      </c>
      <c r="AA71" s="905">
        <v>1.3007601317019601E-5</v>
      </c>
      <c r="AB71" s="882"/>
    </row>
    <row r="72" spans="1:28">
      <c r="A72" s="899" t="s">
        <v>3872</v>
      </c>
      <c r="B72" s="900">
        <v>0</v>
      </c>
      <c r="C72" s="901">
        <v>180.46028999999999</v>
      </c>
      <c r="D72" s="901">
        <v>0</v>
      </c>
      <c r="E72" s="901">
        <v>0</v>
      </c>
      <c r="F72" s="902">
        <v>0</v>
      </c>
      <c r="G72" s="903">
        <v>0</v>
      </c>
      <c r="H72" s="903">
        <v>151.73327809371</v>
      </c>
      <c r="I72" s="903">
        <v>0</v>
      </c>
      <c r="J72" s="903">
        <v>28.727011906289999</v>
      </c>
      <c r="K72" s="903">
        <v>0</v>
      </c>
      <c r="L72" s="904">
        <v>0</v>
      </c>
      <c r="M72" s="905">
        <v>0</v>
      </c>
      <c r="N72" s="905">
        <v>0</v>
      </c>
      <c r="O72" s="905">
        <v>0</v>
      </c>
      <c r="P72" s="905">
        <v>0</v>
      </c>
      <c r="Q72" s="905">
        <v>0</v>
      </c>
      <c r="R72" s="905">
        <v>0</v>
      </c>
      <c r="S72" s="905">
        <v>0</v>
      </c>
      <c r="T72" s="905">
        <v>0</v>
      </c>
      <c r="U72" s="905">
        <v>0</v>
      </c>
      <c r="V72" s="905">
        <v>0</v>
      </c>
      <c r="W72" s="905">
        <v>0</v>
      </c>
      <c r="X72" s="905">
        <v>0</v>
      </c>
      <c r="Y72" s="905">
        <v>0</v>
      </c>
      <c r="Z72" s="905">
        <v>0</v>
      </c>
      <c r="AA72" s="905">
        <v>0</v>
      </c>
      <c r="AB72" s="882"/>
    </row>
    <row r="73" spans="1:28">
      <c r="A73" s="899" t="s">
        <v>3873</v>
      </c>
      <c r="B73" s="900">
        <v>0</v>
      </c>
      <c r="C73" s="901">
        <v>0.8</v>
      </c>
      <c r="D73" s="901">
        <v>0</v>
      </c>
      <c r="E73" s="901">
        <v>0</v>
      </c>
      <c r="F73" s="902">
        <v>1</v>
      </c>
      <c r="G73" s="903">
        <v>0</v>
      </c>
      <c r="H73" s="903">
        <v>0.67265004658347805</v>
      </c>
      <c r="I73" s="903">
        <v>0</v>
      </c>
      <c r="J73" s="903">
        <v>0</v>
      </c>
      <c r="K73" s="903">
        <v>0</v>
      </c>
      <c r="L73" s="904">
        <v>0</v>
      </c>
      <c r="M73" s="905">
        <v>0</v>
      </c>
      <c r="N73" s="905">
        <v>0</v>
      </c>
      <c r="O73" s="905">
        <v>0</v>
      </c>
      <c r="P73" s="905">
        <v>0</v>
      </c>
      <c r="Q73" s="905">
        <v>0</v>
      </c>
      <c r="R73" s="905">
        <v>0</v>
      </c>
      <c r="S73" s="905">
        <v>0</v>
      </c>
      <c r="T73" s="905">
        <v>0</v>
      </c>
      <c r="U73" s="905">
        <v>0</v>
      </c>
      <c r="V73" s="905">
        <v>0</v>
      </c>
      <c r="W73" s="905">
        <v>0</v>
      </c>
      <c r="X73" s="905">
        <v>0</v>
      </c>
      <c r="Y73" s="905">
        <v>0</v>
      </c>
      <c r="Z73" s="905">
        <v>0</v>
      </c>
      <c r="AA73" s="905">
        <v>0</v>
      </c>
      <c r="AB73" s="882"/>
    </row>
    <row r="74" spans="1:28">
      <c r="A74" s="899" t="s">
        <v>3874</v>
      </c>
      <c r="B74" s="900">
        <v>0</v>
      </c>
      <c r="C74" s="901">
        <v>25.182559999999999</v>
      </c>
      <c r="D74" s="901">
        <v>0</v>
      </c>
      <c r="E74" s="901">
        <v>0</v>
      </c>
      <c r="F74" s="902">
        <v>0</v>
      </c>
      <c r="G74" s="903">
        <v>0</v>
      </c>
      <c r="H74" s="903">
        <v>0</v>
      </c>
      <c r="I74" s="903">
        <v>0</v>
      </c>
      <c r="J74" s="903">
        <v>0</v>
      </c>
      <c r="K74" s="903">
        <v>25</v>
      </c>
      <c r="L74" s="904">
        <v>0.10278327826395001</v>
      </c>
      <c r="M74" s="905">
        <v>5.8069648736694799E-5</v>
      </c>
      <c r="N74" s="905">
        <v>8.7104473105042201E-5</v>
      </c>
      <c r="O74" s="905">
        <v>8.7104473105042192E-3</v>
      </c>
      <c r="P74" s="905">
        <v>2.5318366849198901E-2</v>
      </c>
      <c r="Q74" s="905">
        <v>2.32278594946779E-4</v>
      </c>
      <c r="R74" s="905">
        <v>3.7745271678851598E-4</v>
      </c>
      <c r="S74" s="905">
        <v>1.7420894621008401E-3</v>
      </c>
      <c r="T74" s="905">
        <v>1.8582287595742299E-2</v>
      </c>
      <c r="U74" s="905">
        <v>9.5814920415546404E-3</v>
      </c>
      <c r="V74" s="905">
        <v>2.90348243683474E-6</v>
      </c>
      <c r="W74" s="905">
        <v>2.90348243683474E-6</v>
      </c>
      <c r="X74" s="905">
        <v>0</v>
      </c>
      <c r="Y74" s="905">
        <v>0</v>
      </c>
      <c r="Z74" s="905">
        <v>0</v>
      </c>
      <c r="AA74" s="905">
        <v>4.64557189893558E-5</v>
      </c>
      <c r="AB74" s="882"/>
    </row>
    <row r="75" spans="1:28">
      <c r="A75" s="894"/>
      <c r="B75" s="895"/>
      <c r="C75" s="896"/>
      <c r="D75" s="896"/>
      <c r="E75" s="896"/>
      <c r="F75" s="895"/>
      <c r="G75" s="896"/>
      <c r="H75" s="896"/>
      <c r="I75" s="896"/>
      <c r="J75" s="896"/>
      <c r="K75" s="896"/>
      <c r="L75" s="897"/>
      <c r="M75" s="898"/>
      <c r="N75" s="898"/>
      <c r="O75" s="898"/>
      <c r="P75" s="898"/>
      <c r="Q75" s="898"/>
      <c r="R75" s="898"/>
      <c r="S75" s="898"/>
      <c r="T75" s="898"/>
      <c r="U75" s="898"/>
      <c r="V75" s="898"/>
      <c r="W75" s="898"/>
      <c r="X75" s="898"/>
      <c r="Y75" s="898"/>
      <c r="Z75" s="898"/>
      <c r="AA75" s="898"/>
      <c r="AB75" s="882"/>
    </row>
    <row r="76" spans="1:28">
      <c r="A76" s="887" t="s">
        <v>3875</v>
      </c>
      <c r="B76" s="888">
        <v>0</v>
      </c>
      <c r="C76" s="889">
        <v>62</v>
      </c>
      <c r="D76" s="889">
        <v>0</v>
      </c>
      <c r="E76" s="889">
        <v>76</v>
      </c>
      <c r="F76" s="890">
        <v>0</v>
      </c>
      <c r="G76" s="891">
        <v>0</v>
      </c>
      <c r="H76" s="891">
        <v>0</v>
      </c>
      <c r="I76" s="891">
        <v>0</v>
      </c>
      <c r="J76" s="891">
        <v>0</v>
      </c>
      <c r="K76" s="891">
        <v>49</v>
      </c>
      <c r="L76" s="892">
        <v>1.8779724401447099E-2</v>
      </c>
      <c r="M76" s="893">
        <v>7.5118897605788398E-5</v>
      </c>
      <c r="N76" s="893">
        <v>7.5118897605788398E-5</v>
      </c>
      <c r="O76" s="893">
        <v>4.1315393683183602E-3</v>
      </c>
      <c r="P76" s="893">
        <v>4.4320149587415199E-3</v>
      </c>
      <c r="Q76" s="893">
        <v>1.12678346408683E-4</v>
      </c>
      <c r="R76" s="893">
        <v>3.75594488028942E-4</v>
      </c>
      <c r="S76" s="893">
        <v>4.5071338563473003E-3</v>
      </c>
      <c r="T76" s="893">
        <v>5.2583228324051901E-3</v>
      </c>
      <c r="U76" s="893">
        <v>3.2301125970489002E-2</v>
      </c>
      <c r="V76" s="893">
        <v>7.5118897605788396E-6</v>
      </c>
      <c r="W76" s="893">
        <v>1.12678346408683E-5</v>
      </c>
      <c r="X76" s="893">
        <v>3.75594488028942E-4</v>
      </c>
      <c r="Y76" s="893">
        <v>3.75594488028942E-4</v>
      </c>
      <c r="Z76" s="893">
        <v>1.50237795211577E-3</v>
      </c>
      <c r="AA76" s="893">
        <v>3.0047559042315399E-5</v>
      </c>
      <c r="AB76" s="882"/>
    </row>
    <row r="77" spans="1:28">
      <c r="A77" s="899" t="s">
        <v>3876</v>
      </c>
      <c r="B77" s="900">
        <v>0</v>
      </c>
      <c r="C77" s="901">
        <v>4.258</v>
      </c>
      <c r="D77" s="901">
        <v>0</v>
      </c>
      <c r="E77" s="901">
        <v>68.014499999999998</v>
      </c>
      <c r="F77" s="902">
        <v>0</v>
      </c>
      <c r="G77" s="903">
        <v>0</v>
      </c>
      <c r="H77" s="903">
        <v>0</v>
      </c>
      <c r="I77" s="903">
        <v>0</v>
      </c>
      <c r="J77" s="903">
        <v>0</v>
      </c>
      <c r="K77" s="903">
        <v>0</v>
      </c>
      <c r="L77" s="904">
        <v>0</v>
      </c>
      <c r="M77" s="905">
        <v>0</v>
      </c>
      <c r="N77" s="905">
        <v>0</v>
      </c>
      <c r="O77" s="905">
        <v>0</v>
      </c>
      <c r="P77" s="905">
        <v>0</v>
      </c>
      <c r="Q77" s="905">
        <v>0</v>
      </c>
      <c r="R77" s="905">
        <v>0</v>
      </c>
      <c r="S77" s="905">
        <v>0</v>
      </c>
      <c r="T77" s="905">
        <v>0</v>
      </c>
      <c r="U77" s="905">
        <v>0</v>
      </c>
      <c r="V77" s="905">
        <v>0</v>
      </c>
      <c r="W77" s="905">
        <v>0</v>
      </c>
      <c r="X77" s="905">
        <v>0</v>
      </c>
      <c r="Y77" s="905">
        <v>0</v>
      </c>
      <c r="Z77" s="905">
        <v>0</v>
      </c>
      <c r="AA77" s="905">
        <v>0</v>
      </c>
      <c r="AB77" s="882"/>
    </row>
    <row r="78" spans="1:28">
      <c r="A78" s="899" t="s">
        <v>3877</v>
      </c>
      <c r="B78" s="900">
        <v>0</v>
      </c>
      <c r="C78" s="901">
        <v>57.317630000000001</v>
      </c>
      <c r="D78" s="901">
        <v>0</v>
      </c>
      <c r="E78" s="901">
        <v>8.0002499999999994</v>
      </c>
      <c r="F78" s="902">
        <v>0</v>
      </c>
      <c r="G78" s="903">
        <v>0</v>
      </c>
      <c r="H78" s="903">
        <v>0</v>
      </c>
      <c r="I78" s="903">
        <v>0</v>
      </c>
      <c r="J78" s="903">
        <v>0</v>
      </c>
      <c r="K78" s="903">
        <v>49</v>
      </c>
      <c r="L78" s="904">
        <v>1.8779724401447099E-2</v>
      </c>
      <c r="M78" s="905">
        <v>7.5118897605788398E-5</v>
      </c>
      <c r="N78" s="905">
        <v>7.5118897605788398E-5</v>
      </c>
      <c r="O78" s="905">
        <v>4.1315393683183602E-3</v>
      </c>
      <c r="P78" s="905">
        <v>4.4320149587415199E-3</v>
      </c>
      <c r="Q78" s="905">
        <v>1.12678346408683E-4</v>
      </c>
      <c r="R78" s="905">
        <v>3.75594488028942E-4</v>
      </c>
      <c r="S78" s="905">
        <v>4.5071338563473003E-3</v>
      </c>
      <c r="T78" s="905">
        <v>5.2583228324051901E-3</v>
      </c>
      <c r="U78" s="905">
        <v>3.2301125970489002E-2</v>
      </c>
      <c r="V78" s="905">
        <v>7.5118897605788396E-6</v>
      </c>
      <c r="W78" s="905">
        <v>1.12678346408683E-5</v>
      </c>
      <c r="X78" s="905">
        <v>3.75594488028942E-4</v>
      </c>
      <c r="Y78" s="905">
        <v>3.75594488028942E-4</v>
      </c>
      <c r="Z78" s="905">
        <v>1.50237795211577E-3</v>
      </c>
      <c r="AA78" s="905">
        <v>3.0047559042315399E-5</v>
      </c>
      <c r="AB78" s="882"/>
    </row>
    <row r="79" spans="1:28">
      <c r="A79" s="894"/>
      <c r="B79" s="895"/>
      <c r="C79" s="896"/>
      <c r="D79" s="896"/>
      <c r="E79" s="896"/>
      <c r="F79" s="895"/>
      <c r="G79" s="896"/>
      <c r="H79" s="896"/>
      <c r="I79" s="896"/>
      <c r="J79" s="896"/>
      <c r="K79" s="896"/>
      <c r="L79" s="897"/>
      <c r="M79" s="898"/>
      <c r="N79" s="898"/>
      <c r="O79" s="898"/>
      <c r="P79" s="898"/>
      <c r="Q79" s="898"/>
      <c r="R79" s="898"/>
      <c r="S79" s="898"/>
      <c r="T79" s="898"/>
      <c r="U79" s="898"/>
      <c r="V79" s="898"/>
      <c r="W79" s="898"/>
      <c r="X79" s="898"/>
      <c r="Y79" s="898"/>
      <c r="Z79" s="898"/>
      <c r="AA79" s="898"/>
      <c r="AB79" s="882"/>
    </row>
    <row r="80" spans="1:28">
      <c r="A80" s="887" t="s">
        <v>3878</v>
      </c>
      <c r="B80" s="888">
        <v>700</v>
      </c>
      <c r="C80" s="889">
        <v>157839</v>
      </c>
      <c r="D80" s="889">
        <v>7359</v>
      </c>
      <c r="E80" s="889">
        <v>2387</v>
      </c>
      <c r="F80" s="890">
        <v>0</v>
      </c>
      <c r="G80" s="891">
        <v>0</v>
      </c>
      <c r="H80" s="891">
        <v>212</v>
      </c>
      <c r="I80" s="891">
        <v>0</v>
      </c>
      <c r="J80" s="891">
        <v>16148</v>
      </c>
      <c r="K80" s="891">
        <v>131742</v>
      </c>
      <c r="L80" s="892">
        <v>269.92085054660703</v>
      </c>
      <c r="M80" s="893">
        <v>0.21913627204468999</v>
      </c>
      <c r="N80" s="893">
        <v>0.82487936030474995</v>
      </c>
      <c r="O80" s="893">
        <v>8.7254314422371397</v>
      </c>
      <c r="P80" s="893">
        <v>65.456597452599894</v>
      </c>
      <c r="Q80" s="893">
        <v>3.91552027501786E-2</v>
      </c>
      <c r="R80" s="893">
        <v>7.4001853799979395E-2</v>
      </c>
      <c r="S80" s="893">
        <v>2.0492325293784002</v>
      </c>
      <c r="T80" s="893">
        <v>8.9788833122927407</v>
      </c>
      <c r="U80" s="893">
        <v>12.491653569173501</v>
      </c>
      <c r="V80" s="893">
        <v>1.10993165202344E-2</v>
      </c>
      <c r="W80" s="893">
        <v>2.3980442142305502E-3</v>
      </c>
      <c r="X80" s="893">
        <v>0.54469330515019698</v>
      </c>
      <c r="Y80" s="893">
        <v>0.46687997584302598</v>
      </c>
      <c r="Z80" s="893">
        <v>2.4853809659305401E-3</v>
      </c>
      <c r="AA80" s="893">
        <v>6.2265645415110898E-2</v>
      </c>
      <c r="AB80" s="882"/>
    </row>
    <row r="81" spans="1:28">
      <c r="A81" s="899" t="s">
        <v>3879</v>
      </c>
      <c r="B81" s="900">
        <v>0</v>
      </c>
      <c r="C81" s="901">
        <v>221.87536</v>
      </c>
      <c r="D81" s="901">
        <v>-1</v>
      </c>
      <c r="E81" s="901">
        <v>7.4839000000000002</v>
      </c>
      <c r="F81" s="902">
        <v>0</v>
      </c>
      <c r="G81" s="903">
        <v>0</v>
      </c>
      <c r="H81" s="903">
        <v>0</v>
      </c>
      <c r="I81" s="903">
        <v>0</v>
      </c>
      <c r="J81" s="903">
        <v>0</v>
      </c>
      <c r="K81" s="903">
        <v>214</v>
      </c>
      <c r="L81" s="904">
        <v>0.81520495682521599</v>
      </c>
      <c r="M81" s="905">
        <v>7.4561428977916097E-4</v>
      </c>
      <c r="N81" s="905">
        <v>0</v>
      </c>
      <c r="O81" s="905">
        <v>1.98830477274443E-2</v>
      </c>
      <c r="P81" s="905">
        <v>0.20280708681993201</v>
      </c>
      <c r="Q81" s="905">
        <v>2.48538096593054E-4</v>
      </c>
      <c r="R81" s="905">
        <v>1.2426904829652701E-3</v>
      </c>
      <c r="S81" s="905">
        <v>7.45614289779161E-3</v>
      </c>
      <c r="T81" s="905">
        <v>1.24269048296527E-2</v>
      </c>
      <c r="U81" s="905">
        <v>0.144152096023971</v>
      </c>
      <c r="V81" s="905">
        <v>4.9707619318610701E-5</v>
      </c>
      <c r="W81" s="905">
        <v>4.9707619318610701E-5</v>
      </c>
      <c r="X81" s="905">
        <v>0</v>
      </c>
      <c r="Y81" s="905">
        <v>0</v>
      </c>
      <c r="Z81" s="905">
        <v>2.4853809659305401E-3</v>
      </c>
      <c r="AA81" s="905">
        <v>2.7339190625235901E-3</v>
      </c>
      <c r="AB81" s="882"/>
    </row>
    <row r="82" spans="1:28">
      <c r="A82" s="899" t="s">
        <v>3880</v>
      </c>
      <c r="B82" s="900">
        <v>0</v>
      </c>
      <c r="C82" s="901">
        <v>1.4259999999999999</v>
      </c>
      <c r="D82" s="901">
        <v>0</v>
      </c>
      <c r="E82" s="901">
        <v>0</v>
      </c>
      <c r="F82" s="902">
        <v>0</v>
      </c>
      <c r="G82" s="903">
        <v>0</v>
      </c>
      <c r="H82" s="903">
        <v>0</v>
      </c>
      <c r="I82" s="903">
        <v>0</v>
      </c>
      <c r="J82" s="903">
        <v>0</v>
      </c>
      <c r="K82" s="903">
        <v>0</v>
      </c>
      <c r="L82" s="904">
        <v>0</v>
      </c>
      <c r="M82" s="905">
        <v>0</v>
      </c>
      <c r="N82" s="905">
        <v>0</v>
      </c>
      <c r="O82" s="905">
        <v>0</v>
      </c>
      <c r="P82" s="905">
        <v>0</v>
      </c>
      <c r="Q82" s="905">
        <v>0</v>
      </c>
      <c r="R82" s="905">
        <v>0</v>
      </c>
      <c r="S82" s="905">
        <v>0</v>
      </c>
      <c r="T82" s="905">
        <v>0</v>
      </c>
      <c r="U82" s="905">
        <v>0</v>
      </c>
      <c r="V82" s="905">
        <v>0</v>
      </c>
      <c r="W82" s="905">
        <v>0</v>
      </c>
      <c r="X82" s="905">
        <v>0</v>
      </c>
      <c r="Y82" s="905">
        <v>0</v>
      </c>
      <c r="Z82" s="905">
        <v>0</v>
      </c>
      <c r="AA82" s="905">
        <v>0</v>
      </c>
      <c r="AB82" s="882"/>
    </row>
    <row r="83" spans="1:28">
      <c r="A83" s="899" t="s">
        <v>3881</v>
      </c>
      <c r="B83" s="900">
        <v>0</v>
      </c>
      <c r="C83" s="901">
        <v>72.326300000000003</v>
      </c>
      <c r="D83" s="901">
        <v>0</v>
      </c>
      <c r="E83" s="901">
        <v>0</v>
      </c>
      <c r="F83" s="902">
        <v>0</v>
      </c>
      <c r="G83" s="903">
        <v>0</v>
      </c>
      <c r="H83" s="903">
        <v>0</v>
      </c>
      <c r="I83" s="903">
        <v>0</v>
      </c>
      <c r="J83" s="903">
        <v>0</v>
      </c>
      <c r="K83" s="903">
        <v>71</v>
      </c>
      <c r="L83" s="904">
        <v>0.24737670361832001</v>
      </c>
      <c r="M83" s="905">
        <v>0</v>
      </c>
      <c r="N83" s="905">
        <v>0</v>
      </c>
      <c r="O83" s="905">
        <v>0</v>
      </c>
      <c r="P83" s="905">
        <v>6.1844175904580002E-2</v>
      </c>
      <c r="Q83" s="905">
        <v>0</v>
      </c>
      <c r="R83" s="905">
        <v>8.2458901206106596E-5</v>
      </c>
      <c r="S83" s="905">
        <v>0</v>
      </c>
      <c r="T83" s="905">
        <v>8.2458901206106604E-4</v>
      </c>
      <c r="U83" s="905">
        <v>0</v>
      </c>
      <c r="V83" s="905">
        <v>0</v>
      </c>
      <c r="W83" s="905">
        <v>0</v>
      </c>
      <c r="X83" s="905">
        <v>0</v>
      </c>
      <c r="Y83" s="905">
        <v>0</v>
      </c>
      <c r="Z83" s="905">
        <v>0</v>
      </c>
      <c r="AA83" s="905">
        <v>0</v>
      </c>
      <c r="AB83" s="882"/>
    </row>
    <row r="84" spans="1:28">
      <c r="A84" s="899" t="s">
        <v>3882</v>
      </c>
      <c r="B84" s="900">
        <v>0</v>
      </c>
      <c r="C84" s="901">
        <v>99.927040000000005</v>
      </c>
      <c r="D84" s="901">
        <v>0</v>
      </c>
      <c r="E84" s="901">
        <v>66.001499999999993</v>
      </c>
      <c r="F84" s="902">
        <v>0</v>
      </c>
      <c r="G84" s="903">
        <v>0</v>
      </c>
      <c r="H84" s="903">
        <v>0</v>
      </c>
      <c r="I84" s="903">
        <v>0</v>
      </c>
      <c r="J84" s="903">
        <v>0</v>
      </c>
      <c r="K84" s="903">
        <v>34</v>
      </c>
      <c r="L84" s="904">
        <v>0.122805693148362</v>
      </c>
      <c r="M84" s="905">
        <v>5.1333569483238202E-4</v>
      </c>
      <c r="N84" s="905">
        <v>0</v>
      </c>
      <c r="O84" s="905">
        <v>3.3169383358400098E-2</v>
      </c>
      <c r="P84" s="905">
        <v>3.0128856550546701E-2</v>
      </c>
      <c r="Q84" s="905">
        <v>0</v>
      </c>
      <c r="R84" s="905">
        <v>5.5282305597333396E-4</v>
      </c>
      <c r="S84" s="905">
        <v>1.30308291765143E-2</v>
      </c>
      <c r="T84" s="905">
        <v>2.2112922238933401E-2</v>
      </c>
      <c r="U84" s="905">
        <v>0.1160928417544</v>
      </c>
      <c r="V84" s="905">
        <v>3.94873611409525E-5</v>
      </c>
      <c r="W84" s="905">
        <v>7.8974722281904899E-6</v>
      </c>
      <c r="X84" s="905">
        <v>0</v>
      </c>
      <c r="Y84" s="905">
        <v>0</v>
      </c>
      <c r="Z84" s="905">
        <v>0</v>
      </c>
      <c r="AA84" s="905">
        <v>5.13335694832382E-5</v>
      </c>
      <c r="AB84" s="882"/>
    </row>
    <row r="85" spans="1:28">
      <c r="A85" s="899" t="s">
        <v>3883</v>
      </c>
      <c r="B85" s="900">
        <v>700</v>
      </c>
      <c r="C85" s="901">
        <v>4857.0938500000002</v>
      </c>
      <c r="D85" s="901">
        <v>869</v>
      </c>
      <c r="E85" s="901">
        <v>0</v>
      </c>
      <c r="F85" s="902">
        <v>0</v>
      </c>
      <c r="G85" s="903">
        <v>0</v>
      </c>
      <c r="H85" s="903">
        <v>116.00075666737</v>
      </c>
      <c r="I85" s="903">
        <v>0</v>
      </c>
      <c r="J85" s="903">
        <v>0</v>
      </c>
      <c r="K85" s="903">
        <v>4572.0930933326299</v>
      </c>
      <c r="L85" s="904">
        <v>18.797388666427601</v>
      </c>
      <c r="M85" s="905">
        <v>0</v>
      </c>
      <c r="N85" s="905">
        <v>0</v>
      </c>
      <c r="O85" s="905">
        <v>0.106199935968518</v>
      </c>
      <c r="P85" s="905">
        <v>4.69934716660691</v>
      </c>
      <c r="Q85" s="905">
        <v>0</v>
      </c>
      <c r="R85" s="905">
        <v>1.06199935968518E-2</v>
      </c>
      <c r="S85" s="905">
        <v>5.3099967984258797E-2</v>
      </c>
      <c r="T85" s="905">
        <v>0.15929990395277599</v>
      </c>
      <c r="U85" s="905">
        <v>5.3099967984258797E-2</v>
      </c>
      <c r="V85" s="905">
        <v>0</v>
      </c>
      <c r="W85" s="905">
        <v>0</v>
      </c>
      <c r="X85" s="905">
        <v>0</v>
      </c>
      <c r="Y85" s="905">
        <v>0</v>
      </c>
      <c r="Z85" s="905">
        <v>0</v>
      </c>
      <c r="AA85" s="905">
        <v>0</v>
      </c>
      <c r="AB85" s="882"/>
    </row>
    <row r="86" spans="1:28">
      <c r="A86" s="899" t="s">
        <v>3884</v>
      </c>
      <c r="B86" s="900">
        <v>0</v>
      </c>
      <c r="C86" s="901">
        <v>36.832140000000003</v>
      </c>
      <c r="D86" s="901">
        <v>0</v>
      </c>
      <c r="E86" s="901">
        <v>5.0000000000000001E-3</v>
      </c>
      <c r="F86" s="902">
        <v>0</v>
      </c>
      <c r="G86" s="903">
        <v>0</v>
      </c>
      <c r="H86" s="903">
        <v>0</v>
      </c>
      <c r="I86" s="903">
        <v>0</v>
      </c>
      <c r="J86" s="903">
        <v>0</v>
      </c>
      <c r="K86" s="903">
        <v>37</v>
      </c>
      <c r="L86" s="904">
        <v>0.16844843705540399</v>
      </c>
      <c r="M86" s="905">
        <v>0</v>
      </c>
      <c r="N86" s="905">
        <v>4.2971540065154103E-5</v>
      </c>
      <c r="O86" s="905">
        <v>2.0196623830622401E-2</v>
      </c>
      <c r="P86" s="905">
        <v>4.1983194643655602E-2</v>
      </c>
      <c r="Q86" s="905">
        <v>0</v>
      </c>
      <c r="R86" s="905">
        <v>0</v>
      </c>
      <c r="S86" s="905">
        <v>2.1485770032577101E-3</v>
      </c>
      <c r="T86" s="905">
        <v>1.33211774201978E-2</v>
      </c>
      <c r="U86" s="905">
        <v>8.59430801303083E-3</v>
      </c>
      <c r="V86" s="905">
        <v>0</v>
      </c>
      <c r="W86" s="905">
        <v>0</v>
      </c>
      <c r="X86" s="905">
        <v>0</v>
      </c>
      <c r="Y86" s="905">
        <v>0</v>
      </c>
      <c r="Z86" s="905">
        <v>0</v>
      </c>
      <c r="AA86" s="905">
        <v>0</v>
      </c>
      <c r="AB86" s="882"/>
    </row>
    <row r="87" spans="1:28">
      <c r="A87" s="899" t="s">
        <v>3885</v>
      </c>
      <c r="B87" s="900">
        <v>0</v>
      </c>
      <c r="C87" s="901">
        <v>49664.538970000001</v>
      </c>
      <c r="D87" s="901">
        <v>0</v>
      </c>
      <c r="E87" s="901">
        <v>1226.3615</v>
      </c>
      <c r="F87" s="902">
        <v>0</v>
      </c>
      <c r="G87" s="903">
        <v>0</v>
      </c>
      <c r="H87" s="903">
        <v>48438.1780628329</v>
      </c>
      <c r="I87" s="903">
        <v>0</v>
      </c>
      <c r="J87" s="903">
        <v>0</v>
      </c>
      <c r="K87" s="903">
        <v>0</v>
      </c>
      <c r="L87" s="904">
        <v>0</v>
      </c>
      <c r="M87" s="905">
        <v>0</v>
      </c>
      <c r="N87" s="905">
        <v>0</v>
      </c>
      <c r="O87" s="905">
        <v>0</v>
      </c>
      <c r="P87" s="905">
        <v>0</v>
      </c>
      <c r="Q87" s="905">
        <v>0</v>
      </c>
      <c r="R87" s="905">
        <v>0</v>
      </c>
      <c r="S87" s="905">
        <v>0</v>
      </c>
      <c r="T87" s="905">
        <v>0</v>
      </c>
      <c r="U87" s="905">
        <v>0</v>
      </c>
      <c r="V87" s="905">
        <v>0</v>
      </c>
      <c r="W87" s="905">
        <v>0</v>
      </c>
      <c r="X87" s="905">
        <v>0</v>
      </c>
      <c r="Y87" s="905">
        <v>0</v>
      </c>
      <c r="Z87" s="905">
        <v>0</v>
      </c>
      <c r="AA87" s="905">
        <v>0</v>
      </c>
      <c r="AB87" s="882"/>
    </row>
    <row r="88" spans="1:28">
      <c r="A88" s="899" t="s">
        <v>3886</v>
      </c>
      <c r="B88" s="900">
        <v>44558.28</v>
      </c>
      <c r="C88" s="901">
        <v>13872.73734</v>
      </c>
      <c r="D88" s="901">
        <v>3154</v>
      </c>
      <c r="E88" s="901">
        <v>726.43899999999996</v>
      </c>
      <c r="F88" s="902">
        <v>0</v>
      </c>
      <c r="G88" s="903">
        <v>0</v>
      </c>
      <c r="H88" s="903">
        <v>0</v>
      </c>
      <c r="I88" s="903">
        <v>0</v>
      </c>
      <c r="J88" s="903">
        <v>14854.336981</v>
      </c>
      <c r="K88" s="903">
        <v>39505</v>
      </c>
      <c r="L88" s="904">
        <v>183.06450957278199</v>
      </c>
      <c r="M88" s="905">
        <v>0</v>
      </c>
      <c r="N88" s="905">
        <v>0</v>
      </c>
      <c r="O88" s="905">
        <v>0.91761658933725099</v>
      </c>
      <c r="P88" s="905">
        <v>45.789067807928802</v>
      </c>
      <c r="Q88" s="905">
        <v>0</v>
      </c>
      <c r="R88" s="905">
        <v>4.5880829466862602E-2</v>
      </c>
      <c r="S88" s="905">
        <v>0.45880829466862599</v>
      </c>
      <c r="T88" s="905">
        <v>0</v>
      </c>
      <c r="U88" s="905">
        <v>1.3764248840058799</v>
      </c>
      <c r="V88" s="905">
        <v>0</v>
      </c>
      <c r="W88" s="905">
        <v>0</v>
      </c>
      <c r="X88" s="905">
        <v>0</v>
      </c>
      <c r="Y88" s="905">
        <v>0</v>
      </c>
      <c r="Z88" s="905">
        <v>0</v>
      </c>
      <c r="AA88" s="905">
        <v>9.1761658933725097E-3</v>
      </c>
      <c r="AB88" s="882"/>
    </row>
    <row r="89" spans="1:28">
      <c r="A89" s="899" t="s">
        <v>3887</v>
      </c>
      <c r="B89" s="900">
        <v>0</v>
      </c>
      <c r="C89" s="901">
        <v>12.80044</v>
      </c>
      <c r="D89" s="901">
        <v>0</v>
      </c>
      <c r="E89" s="901">
        <v>8.9200000000000002E-2</v>
      </c>
      <c r="F89" s="902">
        <v>0</v>
      </c>
      <c r="G89" s="903">
        <v>0</v>
      </c>
      <c r="H89" s="903">
        <v>0</v>
      </c>
      <c r="I89" s="903">
        <v>0</v>
      </c>
      <c r="J89" s="903">
        <v>0</v>
      </c>
      <c r="K89" s="903">
        <v>13</v>
      </c>
      <c r="L89" s="904">
        <v>4.0613912326444297E-2</v>
      </c>
      <c r="M89" s="905">
        <v>0</v>
      </c>
      <c r="N89" s="905">
        <v>1.5098108671540599E-5</v>
      </c>
      <c r="O89" s="905">
        <v>1.3739278891102E-2</v>
      </c>
      <c r="P89" s="905">
        <v>1.01157328099322E-2</v>
      </c>
      <c r="Q89" s="905">
        <v>0</v>
      </c>
      <c r="R89" s="905">
        <v>6.0392434686162601E-5</v>
      </c>
      <c r="S89" s="905">
        <v>2.8686406475927199E-3</v>
      </c>
      <c r="T89" s="905">
        <v>1.50981086715406E-4</v>
      </c>
      <c r="U89" s="905">
        <v>3.2762895817243197E-2</v>
      </c>
      <c r="V89" s="905">
        <v>1.16255436770863E-4</v>
      </c>
      <c r="W89" s="905">
        <v>6.0392434686162599E-6</v>
      </c>
      <c r="X89" s="905">
        <v>0</v>
      </c>
      <c r="Y89" s="905">
        <v>0</v>
      </c>
      <c r="Z89" s="905">
        <v>0</v>
      </c>
      <c r="AA89" s="905">
        <v>2.8082482129065597E-4</v>
      </c>
      <c r="AB89" s="882"/>
    </row>
    <row r="90" spans="1:28">
      <c r="A90" s="899" t="s">
        <v>3888</v>
      </c>
      <c r="B90" s="900">
        <v>0</v>
      </c>
      <c r="C90" s="901">
        <v>6802.6328000000003</v>
      </c>
      <c r="D90" s="901">
        <v>0</v>
      </c>
      <c r="E90" s="901">
        <v>2.1499999999999998E-2</v>
      </c>
      <c r="F90" s="902">
        <v>6803</v>
      </c>
      <c r="G90" s="903">
        <v>0</v>
      </c>
      <c r="H90" s="903">
        <v>0</v>
      </c>
      <c r="I90" s="903">
        <v>0</v>
      </c>
      <c r="J90" s="903">
        <v>0</v>
      </c>
      <c r="K90" s="903">
        <v>0</v>
      </c>
      <c r="L90" s="904">
        <v>0</v>
      </c>
      <c r="M90" s="905">
        <v>0</v>
      </c>
      <c r="N90" s="905">
        <v>0</v>
      </c>
      <c r="O90" s="905">
        <v>0</v>
      </c>
      <c r="P90" s="905">
        <v>0</v>
      </c>
      <c r="Q90" s="905">
        <v>0</v>
      </c>
      <c r="R90" s="905">
        <v>0</v>
      </c>
      <c r="S90" s="905">
        <v>0</v>
      </c>
      <c r="T90" s="905">
        <v>0</v>
      </c>
      <c r="U90" s="905">
        <v>0</v>
      </c>
      <c r="V90" s="905">
        <v>0</v>
      </c>
      <c r="W90" s="905">
        <v>0</v>
      </c>
      <c r="X90" s="905">
        <v>0</v>
      </c>
      <c r="Y90" s="905">
        <v>0</v>
      </c>
      <c r="Z90" s="905">
        <v>0</v>
      </c>
      <c r="AA90" s="905">
        <v>0</v>
      </c>
      <c r="AB90" s="882"/>
    </row>
    <row r="91" spans="1:28">
      <c r="A91" s="899" t="s">
        <v>3889</v>
      </c>
      <c r="B91" s="900">
        <v>0</v>
      </c>
      <c r="C91" s="901">
        <v>8692.3468529999991</v>
      </c>
      <c r="D91" s="901">
        <v>1635</v>
      </c>
      <c r="E91" s="901">
        <v>17.508600000000001</v>
      </c>
      <c r="F91" s="902">
        <v>0</v>
      </c>
      <c r="G91" s="903">
        <v>0</v>
      </c>
      <c r="H91" s="903">
        <v>0</v>
      </c>
      <c r="I91" s="903">
        <v>0</v>
      </c>
      <c r="J91" s="903">
        <v>0</v>
      </c>
      <c r="K91" s="903">
        <v>6700</v>
      </c>
      <c r="L91" s="904">
        <v>31.981278345247301</v>
      </c>
      <c r="M91" s="905">
        <v>0.21787732206007901</v>
      </c>
      <c r="N91" s="905">
        <v>0.82482129065601295</v>
      </c>
      <c r="O91" s="905">
        <v>5.8359996980378304</v>
      </c>
      <c r="P91" s="905">
        <v>5.9060316944142803</v>
      </c>
      <c r="Q91" s="905">
        <v>3.8906664653585499E-2</v>
      </c>
      <c r="R91" s="905">
        <v>1.55626658614342E-2</v>
      </c>
      <c r="S91" s="905">
        <v>0.62250663445736798</v>
      </c>
      <c r="T91" s="905">
        <v>5.2134930635804597</v>
      </c>
      <c r="U91" s="905">
        <v>8.0925862479457908</v>
      </c>
      <c r="V91" s="905">
        <v>1.0893866103003901E-2</v>
      </c>
      <c r="W91" s="905">
        <v>2.33439987921513E-3</v>
      </c>
      <c r="X91" s="905">
        <v>0.54469330515019698</v>
      </c>
      <c r="Y91" s="905">
        <v>0.46687997584302598</v>
      </c>
      <c r="Z91" s="905">
        <v>0</v>
      </c>
      <c r="AA91" s="905">
        <v>2.3343998792151301E-2</v>
      </c>
      <c r="AB91" s="882"/>
    </row>
    <row r="92" spans="1:28">
      <c r="A92" s="899" t="s">
        <v>3890</v>
      </c>
      <c r="B92" s="900">
        <v>0</v>
      </c>
      <c r="C92" s="901">
        <v>78342.053270000004</v>
      </c>
      <c r="D92" s="901">
        <v>1285</v>
      </c>
      <c r="E92" s="901">
        <v>278.11556999999999</v>
      </c>
      <c r="F92" s="902">
        <v>0</v>
      </c>
      <c r="G92" s="903">
        <v>0</v>
      </c>
      <c r="H92" s="903">
        <v>0</v>
      </c>
      <c r="I92" s="903">
        <v>0</v>
      </c>
      <c r="J92" s="903">
        <v>0</v>
      </c>
      <c r="K92" s="903">
        <v>76573</v>
      </c>
      <c r="L92" s="904">
        <v>34.683224259176498</v>
      </c>
      <c r="M92" s="905">
        <v>0</v>
      </c>
      <c r="N92" s="905">
        <v>0</v>
      </c>
      <c r="O92" s="905">
        <v>1.7786268850859701</v>
      </c>
      <c r="P92" s="905">
        <v>8.7152717369212596</v>
      </c>
      <c r="Q92" s="905">
        <v>0</v>
      </c>
      <c r="R92" s="905">
        <v>0</v>
      </c>
      <c r="S92" s="905">
        <v>0.88931344254298605</v>
      </c>
      <c r="T92" s="905">
        <v>3.5572537701719402</v>
      </c>
      <c r="U92" s="905">
        <v>2.6679403276289602</v>
      </c>
      <c r="V92" s="905">
        <v>0</v>
      </c>
      <c r="W92" s="905">
        <v>0</v>
      </c>
      <c r="X92" s="905">
        <v>0</v>
      </c>
      <c r="Y92" s="905">
        <v>0</v>
      </c>
      <c r="Z92" s="905">
        <v>0</v>
      </c>
      <c r="AA92" s="905">
        <v>2.66794032762896E-2</v>
      </c>
      <c r="AB92" s="882"/>
    </row>
    <row r="93" spans="1:28">
      <c r="A93" s="894"/>
      <c r="B93" s="895"/>
      <c r="C93" s="896"/>
      <c r="D93" s="896"/>
      <c r="E93" s="896"/>
      <c r="F93" s="895"/>
      <c r="G93" s="896"/>
      <c r="H93" s="896"/>
      <c r="I93" s="896"/>
      <c r="J93" s="896"/>
      <c r="K93" s="896"/>
      <c r="L93" s="897"/>
      <c r="M93" s="898"/>
      <c r="N93" s="898"/>
      <c r="O93" s="898"/>
      <c r="P93" s="898"/>
      <c r="Q93" s="898"/>
      <c r="R93" s="898"/>
      <c r="S93" s="898"/>
      <c r="T93" s="898"/>
      <c r="U93" s="898"/>
      <c r="V93" s="898"/>
      <c r="W93" s="898"/>
      <c r="X93" s="898"/>
      <c r="Y93" s="898"/>
      <c r="Z93" s="898"/>
      <c r="AA93" s="898"/>
      <c r="AB93" s="882"/>
    </row>
    <row r="94" spans="1:28">
      <c r="A94" s="887" t="s">
        <v>3891</v>
      </c>
      <c r="B94" s="888">
        <v>30435</v>
      </c>
      <c r="C94" s="889">
        <v>1212</v>
      </c>
      <c r="D94" s="889">
        <v>22782</v>
      </c>
      <c r="E94" s="889">
        <v>8175</v>
      </c>
      <c r="F94" s="890">
        <v>0</v>
      </c>
      <c r="G94" s="891">
        <v>955</v>
      </c>
      <c r="H94" s="891">
        <v>0</v>
      </c>
      <c r="I94" s="891">
        <v>1398</v>
      </c>
      <c r="J94" s="891">
        <v>0</v>
      </c>
      <c r="K94" s="891">
        <v>5333</v>
      </c>
      <c r="L94" s="892">
        <v>19.548914968613399</v>
      </c>
      <c r="M94" s="893">
        <v>1.35792853949026</v>
      </c>
      <c r="N94" s="893">
        <v>0.27566591369688798</v>
      </c>
      <c r="O94" s="893">
        <v>6.5603488824496097</v>
      </c>
      <c r="P94" s="893">
        <v>2.4621449766850398</v>
      </c>
      <c r="Q94" s="893">
        <v>0.89431207790624101</v>
      </c>
      <c r="R94" s="893">
        <v>0.34374096291091499</v>
      </c>
      <c r="S94" s="893">
        <v>10.7344765311515</v>
      </c>
      <c r="T94" s="893">
        <v>21.462135685541199</v>
      </c>
      <c r="U94" s="893">
        <v>60.060206611810202</v>
      </c>
      <c r="V94" s="893">
        <v>1.00150400390228E-2</v>
      </c>
      <c r="W94" s="893">
        <v>3.63088608477007E-2</v>
      </c>
      <c r="X94" s="893">
        <v>0.26033784921635</v>
      </c>
      <c r="Y94" s="893">
        <v>0.14023820169911799</v>
      </c>
      <c r="Z94" s="893">
        <v>5.8778098451282498E-2</v>
      </c>
      <c r="AA94" s="893">
        <v>0.189617030666582</v>
      </c>
      <c r="AB94" s="882"/>
    </row>
    <row r="95" spans="1:28">
      <c r="A95" s="899" t="s">
        <v>3892</v>
      </c>
      <c r="B95" s="900">
        <v>0</v>
      </c>
      <c r="C95" s="901">
        <v>757.62242000000003</v>
      </c>
      <c r="D95" s="901">
        <v>0</v>
      </c>
      <c r="E95" s="901">
        <v>6700.9335000000001</v>
      </c>
      <c r="F95" s="902">
        <v>0</v>
      </c>
      <c r="G95" s="903">
        <v>0</v>
      </c>
      <c r="H95" s="903">
        <v>0</v>
      </c>
      <c r="I95" s="903">
        <v>0</v>
      </c>
      <c r="J95" s="903">
        <v>0</v>
      </c>
      <c r="K95" s="903">
        <v>0</v>
      </c>
      <c r="L95" s="904">
        <v>0</v>
      </c>
      <c r="M95" s="905">
        <v>0</v>
      </c>
      <c r="N95" s="905">
        <v>0</v>
      </c>
      <c r="O95" s="905">
        <v>0</v>
      </c>
      <c r="P95" s="905">
        <v>0</v>
      </c>
      <c r="Q95" s="905">
        <v>0</v>
      </c>
      <c r="R95" s="905">
        <v>0</v>
      </c>
      <c r="S95" s="905">
        <v>0</v>
      </c>
      <c r="T95" s="905">
        <v>0</v>
      </c>
      <c r="U95" s="905">
        <v>0</v>
      </c>
      <c r="V95" s="905">
        <v>0</v>
      </c>
      <c r="W95" s="905">
        <v>0</v>
      </c>
      <c r="X95" s="905">
        <v>0</v>
      </c>
      <c r="Y95" s="905">
        <v>0</v>
      </c>
      <c r="Z95" s="905">
        <v>0</v>
      </c>
      <c r="AA95" s="905">
        <v>0</v>
      </c>
      <c r="AB95" s="882"/>
    </row>
    <row r="96" spans="1:28">
      <c r="A96" s="899" t="s">
        <v>3893</v>
      </c>
      <c r="B96" s="900">
        <v>0</v>
      </c>
      <c r="C96" s="901">
        <v>19.9513</v>
      </c>
      <c r="D96" s="901">
        <v>0</v>
      </c>
      <c r="E96" s="901">
        <v>7.26E-3</v>
      </c>
      <c r="F96" s="902">
        <v>0</v>
      </c>
      <c r="G96" s="903">
        <v>0</v>
      </c>
      <c r="H96" s="903">
        <v>0</v>
      </c>
      <c r="I96" s="903">
        <v>0</v>
      </c>
      <c r="J96" s="903">
        <v>0</v>
      </c>
      <c r="K96" s="903">
        <v>20</v>
      </c>
      <c r="L96" s="904">
        <v>7.3167757408235404E-2</v>
      </c>
      <c r="M96" s="905">
        <v>5.8301927331641601E-3</v>
      </c>
      <c r="N96" s="905">
        <v>4.1810147090420299E-4</v>
      </c>
      <c r="O96" s="905">
        <v>2.3692416684571501E-2</v>
      </c>
      <c r="P96" s="905">
        <v>9.0820930624190693E-3</v>
      </c>
      <c r="Q96" s="905">
        <v>4.8778504938823599E-3</v>
      </c>
      <c r="R96" s="905">
        <v>1.11493725574454E-3</v>
      </c>
      <c r="S96" s="905">
        <v>3.1589888912762001E-2</v>
      </c>
      <c r="T96" s="905">
        <v>8.8498144674722903E-2</v>
      </c>
      <c r="U96" s="905">
        <v>0.26967544873321098</v>
      </c>
      <c r="V96" s="905">
        <v>5.1101290888291398E-5</v>
      </c>
      <c r="W96" s="905">
        <v>1.41689942917535E-4</v>
      </c>
      <c r="X96" s="905">
        <v>1.1613929747339E-3</v>
      </c>
      <c r="Y96" s="905">
        <v>4.6455718989355801E-4</v>
      </c>
      <c r="Z96" s="905">
        <v>2.32278594946779E-4</v>
      </c>
      <c r="AA96" s="905">
        <v>6.5734842369938502E-4</v>
      </c>
      <c r="AB96" s="882"/>
    </row>
    <row r="97" spans="1:28">
      <c r="A97" s="899" t="s">
        <v>3894</v>
      </c>
      <c r="B97" s="900">
        <v>0</v>
      </c>
      <c r="C97" s="901">
        <v>9.2096699999999991</v>
      </c>
      <c r="D97" s="901">
        <v>0</v>
      </c>
      <c r="E97" s="901">
        <v>1192.865</v>
      </c>
      <c r="F97" s="902">
        <v>0</v>
      </c>
      <c r="G97" s="903">
        <v>0</v>
      </c>
      <c r="H97" s="903">
        <v>0</v>
      </c>
      <c r="I97" s="903">
        <v>0</v>
      </c>
      <c r="J97" s="903">
        <v>0</v>
      </c>
      <c r="K97" s="903">
        <v>0</v>
      </c>
      <c r="L97" s="904">
        <v>0</v>
      </c>
      <c r="M97" s="905">
        <v>0</v>
      </c>
      <c r="N97" s="905">
        <v>0</v>
      </c>
      <c r="O97" s="905">
        <v>0</v>
      </c>
      <c r="P97" s="905">
        <v>0</v>
      </c>
      <c r="Q97" s="905">
        <v>0</v>
      </c>
      <c r="R97" s="905">
        <v>0</v>
      </c>
      <c r="S97" s="905">
        <v>0</v>
      </c>
      <c r="T97" s="905">
        <v>0</v>
      </c>
      <c r="U97" s="905">
        <v>0</v>
      </c>
      <c r="V97" s="905">
        <v>0</v>
      </c>
      <c r="W97" s="905">
        <v>0</v>
      </c>
      <c r="X97" s="905">
        <v>0</v>
      </c>
      <c r="Y97" s="905">
        <v>0</v>
      </c>
      <c r="Z97" s="905">
        <v>0</v>
      </c>
      <c r="AA97" s="905">
        <v>0</v>
      </c>
      <c r="AB97" s="882"/>
    </row>
    <row r="98" spans="1:28">
      <c r="A98" s="899" t="s">
        <v>3895</v>
      </c>
      <c r="B98" s="900">
        <v>0</v>
      </c>
      <c r="C98" s="901">
        <v>14.462730000000001</v>
      </c>
      <c r="D98" s="901">
        <v>1</v>
      </c>
      <c r="E98" s="901">
        <v>0</v>
      </c>
      <c r="F98" s="902">
        <v>0</v>
      </c>
      <c r="G98" s="903">
        <v>0</v>
      </c>
      <c r="H98" s="903">
        <v>0</v>
      </c>
      <c r="I98" s="903">
        <v>0</v>
      </c>
      <c r="J98" s="903">
        <v>0</v>
      </c>
      <c r="K98" s="903">
        <v>14</v>
      </c>
      <c r="L98" s="904">
        <v>5.33311653997805E-2</v>
      </c>
      <c r="M98" s="905">
        <v>4.0811349132149101E-3</v>
      </c>
      <c r="N98" s="905">
        <v>2.11373521401569E-4</v>
      </c>
      <c r="O98" s="905">
        <v>6.34120564204707E-3</v>
      </c>
      <c r="P98" s="905">
        <v>7.5606682655176604E-3</v>
      </c>
      <c r="Q98" s="905">
        <v>2.3576277387098101E-3</v>
      </c>
      <c r="R98" s="905">
        <v>1.1706841185317701E-3</v>
      </c>
      <c r="S98" s="905">
        <v>1.18694362017804E-2</v>
      </c>
      <c r="T98" s="905">
        <v>5.2518190317466802E-2</v>
      </c>
      <c r="U98" s="905">
        <v>0.13105158326897301</v>
      </c>
      <c r="V98" s="905">
        <v>2.1137352140156899E-5</v>
      </c>
      <c r="W98" s="905">
        <v>5.6908255761960897E-5</v>
      </c>
      <c r="X98" s="905">
        <v>6.5038006585098199E-4</v>
      </c>
      <c r="Y98" s="905">
        <v>3.25190032925491E-4</v>
      </c>
      <c r="Z98" s="905">
        <v>9.7557009877647304E-4</v>
      </c>
      <c r="AA98" s="905">
        <v>5.5932685663184398E-4</v>
      </c>
      <c r="AB98" s="882"/>
    </row>
    <row r="99" spans="1:28">
      <c r="A99" s="899" t="s">
        <v>3896</v>
      </c>
      <c r="B99" s="900">
        <v>0</v>
      </c>
      <c r="C99" s="901">
        <v>184.01652000000001</v>
      </c>
      <c r="D99" s="901">
        <v>0</v>
      </c>
      <c r="E99" s="901">
        <v>174.04140000000001</v>
      </c>
      <c r="F99" s="902">
        <v>0</v>
      </c>
      <c r="G99" s="903">
        <v>0</v>
      </c>
      <c r="H99" s="903">
        <v>0</v>
      </c>
      <c r="I99" s="903">
        <v>0</v>
      </c>
      <c r="J99" s="903">
        <v>0</v>
      </c>
      <c r="K99" s="903">
        <v>10</v>
      </c>
      <c r="L99" s="904">
        <v>3.7512993083904801E-2</v>
      </c>
      <c r="M99" s="905">
        <v>2.5782924039092501E-3</v>
      </c>
      <c r="N99" s="905">
        <v>2.0905073545210101E-4</v>
      </c>
      <c r="O99" s="905">
        <v>4.4132933039888102E-3</v>
      </c>
      <c r="P99" s="905">
        <v>5.3888634027652801E-3</v>
      </c>
      <c r="Q99" s="905">
        <v>1.84661482982689E-3</v>
      </c>
      <c r="R99" s="905">
        <v>4.8778504938823598E-4</v>
      </c>
      <c r="S99" s="905">
        <v>1.12655118549188E-2</v>
      </c>
      <c r="T99" s="905">
        <v>3.6700018001591103E-2</v>
      </c>
      <c r="U99" s="905">
        <v>0.110100054004773</v>
      </c>
      <c r="V99" s="905">
        <v>2.5550645444145699E-5</v>
      </c>
      <c r="W99" s="905">
        <v>9.0588652029243905E-5</v>
      </c>
      <c r="X99" s="905">
        <v>1.7420894621008401E-3</v>
      </c>
      <c r="Y99" s="905">
        <v>8.1297508231372698E-4</v>
      </c>
      <c r="Z99" s="905">
        <v>4.6455718989355801E-4</v>
      </c>
      <c r="AA99" s="905">
        <v>3.62354608116976E-4</v>
      </c>
      <c r="AB99" s="882"/>
    </row>
    <row r="100" spans="1:28">
      <c r="A100" s="899" t="s">
        <v>3897</v>
      </c>
      <c r="B100" s="900">
        <v>0</v>
      </c>
      <c r="C100" s="901">
        <v>115.52800000000001</v>
      </c>
      <c r="D100" s="901">
        <v>0</v>
      </c>
      <c r="E100" s="901">
        <v>106.705</v>
      </c>
      <c r="F100" s="902">
        <v>0</v>
      </c>
      <c r="G100" s="903">
        <v>0</v>
      </c>
      <c r="H100" s="903">
        <v>0</v>
      </c>
      <c r="I100" s="903">
        <v>0</v>
      </c>
      <c r="J100" s="903">
        <v>0</v>
      </c>
      <c r="K100" s="903">
        <v>9</v>
      </c>
      <c r="L100" s="904">
        <v>3.3866219143240402E-2</v>
      </c>
      <c r="M100" s="905">
        <v>2.3518207738361398E-3</v>
      </c>
      <c r="N100" s="905">
        <v>1.98598198679496E-4</v>
      </c>
      <c r="O100" s="905">
        <v>9.0937069921663994E-3</v>
      </c>
      <c r="P100" s="905">
        <v>4.9022397463517704E-3</v>
      </c>
      <c r="Q100" s="905">
        <v>1.5260703688003399E-3</v>
      </c>
      <c r="R100" s="905">
        <v>5.8534205926588396E-4</v>
      </c>
      <c r="S100" s="905">
        <v>1.6933109571620201E-2</v>
      </c>
      <c r="T100" s="905">
        <v>3.4911472820500902E-2</v>
      </c>
      <c r="U100" s="905">
        <v>0.13379247068934499</v>
      </c>
      <c r="V100" s="905">
        <v>9.4072830953445602E-6</v>
      </c>
      <c r="W100" s="905">
        <v>4.4945908122201797E-5</v>
      </c>
      <c r="X100" s="905">
        <v>3.1357610317815198E-4</v>
      </c>
      <c r="Y100" s="905">
        <v>2.0905073545210101E-4</v>
      </c>
      <c r="Z100" s="905">
        <v>2.0905073545210101E-4</v>
      </c>
      <c r="AA100" s="905">
        <v>3.0416882008280701E-4</v>
      </c>
      <c r="AB100" s="882"/>
    </row>
    <row r="101" spans="1:28">
      <c r="A101" s="899" t="s">
        <v>3898</v>
      </c>
      <c r="B101" s="900">
        <v>0</v>
      </c>
      <c r="C101" s="901">
        <v>0.48659000000000002</v>
      </c>
      <c r="D101" s="901">
        <v>0</v>
      </c>
      <c r="E101" s="901">
        <v>0</v>
      </c>
      <c r="F101" s="902">
        <v>0</v>
      </c>
      <c r="G101" s="903">
        <v>0</v>
      </c>
      <c r="H101" s="903">
        <v>0</v>
      </c>
      <c r="I101" s="903">
        <v>0</v>
      </c>
      <c r="J101" s="903">
        <v>0</v>
      </c>
      <c r="K101" s="903">
        <v>0</v>
      </c>
      <c r="L101" s="904">
        <v>0</v>
      </c>
      <c r="M101" s="905">
        <v>0</v>
      </c>
      <c r="N101" s="905">
        <v>0</v>
      </c>
      <c r="O101" s="905">
        <v>0</v>
      </c>
      <c r="P101" s="905">
        <v>0</v>
      </c>
      <c r="Q101" s="905">
        <v>0</v>
      </c>
      <c r="R101" s="905">
        <v>0</v>
      </c>
      <c r="S101" s="905">
        <v>0</v>
      </c>
      <c r="T101" s="905">
        <v>0</v>
      </c>
      <c r="U101" s="905">
        <v>0</v>
      </c>
      <c r="V101" s="905">
        <v>0</v>
      </c>
      <c r="W101" s="905">
        <v>0</v>
      </c>
      <c r="X101" s="905">
        <v>0</v>
      </c>
      <c r="Y101" s="905">
        <v>0</v>
      </c>
      <c r="Z101" s="905">
        <v>0</v>
      </c>
      <c r="AA101" s="905">
        <v>0</v>
      </c>
      <c r="AB101" s="882"/>
    </row>
    <row r="102" spans="1:28">
      <c r="A102" s="899" t="s">
        <v>3899</v>
      </c>
      <c r="B102" s="900">
        <v>0</v>
      </c>
      <c r="C102" s="901">
        <v>80.98</v>
      </c>
      <c r="D102" s="901">
        <v>0</v>
      </c>
      <c r="E102" s="901">
        <v>1E-3</v>
      </c>
      <c r="F102" s="902">
        <v>0</v>
      </c>
      <c r="G102" s="903">
        <v>0</v>
      </c>
      <c r="H102" s="903">
        <v>0</v>
      </c>
      <c r="I102" s="903">
        <v>0</v>
      </c>
      <c r="J102" s="903">
        <v>0</v>
      </c>
      <c r="K102" s="903">
        <v>37</v>
      </c>
      <c r="L102" s="904">
        <v>0.13965750521175099</v>
      </c>
      <c r="M102" s="905">
        <v>7.9067633719883592E-3</v>
      </c>
      <c r="N102" s="905">
        <v>2.7501785641698699E-3</v>
      </c>
      <c r="O102" s="905">
        <v>1.7188616026061702E-2</v>
      </c>
      <c r="P102" s="905">
        <v>1.4481409001956901E-2</v>
      </c>
      <c r="Q102" s="905">
        <v>1.24187750788295E-2</v>
      </c>
      <c r="R102" s="905">
        <v>1.16023158175916E-3</v>
      </c>
      <c r="S102" s="905">
        <v>7.3911048912065097E-2</v>
      </c>
      <c r="T102" s="905">
        <v>9.6256249745945294E-2</v>
      </c>
      <c r="U102" s="905">
        <v>0.57152148286655002</v>
      </c>
      <c r="V102" s="905">
        <v>3.00800780456079E-5</v>
      </c>
      <c r="W102" s="905">
        <v>1.71886160260617E-5</v>
      </c>
      <c r="X102" s="905">
        <v>0</v>
      </c>
      <c r="Y102" s="905">
        <v>0</v>
      </c>
      <c r="Z102" s="905">
        <v>0</v>
      </c>
      <c r="AA102" s="905">
        <v>8.3364787726399004E-4</v>
      </c>
      <c r="AB102" s="882"/>
    </row>
    <row r="103" spans="1:28">
      <c r="A103" s="899" t="s">
        <v>3900</v>
      </c>
      <c r="B103" s="900">
        <v>0</v>
      </c>
      <c r="C103" s="901">
        <v>0</v>
      </c>
      <c r="D103" s="901">
        <v>-19</v>
      </c>
      <c r="E103" s="901">
        <v>0</v>
      </c>
      <c r="F103" s="902">
        <v>0</v>
      </c>
      <c r="G103" s="903">
        <v>0</v>
      </c>
      <c r="H103" s="903">
        <v>0</v>
      </c>
      <c r="I103" s="903">
        <v>0</v>
      </c>
      <c r="J103" s="903">
        <v>0</v>
      </c>
      <c r="K103" s="903">
        <v>19</v>
      </c>
      <c r="L103" s="904">
        <v>7.0171363533422002E-2</v>
      </c>
      <c r="M103" s="905">
        <v>7.5687980163408001E-3</v>
      </c>
      <c r="N103" s="905">
        <v>1.6108520559559099E-3</v>
      </c>
      <c r="O103" s="905">
        <v>5.73728129518545E-2</v>
      </c>
      <c r="P103" s="905">
        <v>2.6921089154331702E-3</v>
      </c>
      <c r="Q103" s="905">
        <v>7.3481333511413597E-3</v>
      </c>
      <c r="R103" s="905">
        <v>1.1695227255570299E-3</v>
      </c>
      <c r="S103" s="905">
        <v>4.3691603709489199E-2</v>
      </c>
      <c r="T103" s="905">
        <v>0.10062308733094499</v>
      </c>
      <c r="U103" s="905">
        <v>0.20742478528747399</v>
      </c>
      <c r="V103" s="905">
        <v>4.1926286387893602E-5</v>
      </c>
      <c r="W103" s="905">
        <v>9.4885806035759293E-5</v>
      </c>
      <c r="X103" s="905">
        <v>2.6479759823932799E-3</v>
      </c>
      <c r="Y103" s="905">
        <v>1.32398799119664E-3</v>
      </c>
      <c r="Z103" s="905">
        <v>1.32398799119664E-3</v>
      </c>
      <c r="AA103" s="905">
        <v>1.06801697956529E-3</v>
      </c>
      <c r="AB103" s="882"/>
    </row>
    <row r="104" spans="1:28">
      <c r="A104" s="899" t="s">
        <v>3901</v>
      </c>
      <c r="B104" s="900">
        <v>30434.74</v>
      </c>
      <c r="C104" s="901">
        <v>25.34019</v>
      </c>
      <c r="D104" s="901">
        <v>22800</v>
      </c>
      <c r="E104" s="901">
        <v>7.0999999999999994E-2</v>
      </c>
      <c r="F104" s="902">
        <v>0</v>
      </c>
      <c r="G104" s="903">
        <v>955</v>
      </c>
      <c r="H104" s="903">
        <v>2206.7249999999999</v>
      </c>
      <c r="I104" s="903">
        <v>1398</v>
      </c>
      <c r="J104" s="903">
        <v>0</v>
      </c>
      <c r="K104" s="903">
        <v>3030</v>
      </c>
      <c r="L104" s="904">
        <v>11.8239095971708</v>
      </c>
      <c r="M104" s="905">
        <v>0.88327419907436999</v>
      </c>
      <c r="N104" s="905">
        <v>0.172432014958742</v>
      </c>
      <c r="O104" s="905">
        <v>5.1377702416278099</v>
      </c>
      <c r="P104" s="905">
        <v>1.37241807824304</v>
      </c>
      <c r="Q104" s="905">
        <v>0.61934764556609201</v>
      </c>
      <c r="R104" s="905">
        <v>0.24633144994105899</v>
      </c>
      <c r="S104" s="905">
        <v>8.0585574337860795</v>
      </c>
      <c r="T104" s="905">
        <v>13.653800368161599</v>
      </c>
      <c r="U104" s="905">
        <v>41.066971725888003</v>
      </c>
      <c r="V104" s="905">
        <v>7.38994349823178E-3</v>
      </c>
      <c r="W104" s="905">
        <v>2.3225536708728501E-2</v>
      </c>
      <c r="X104" s="905">
        <v>7.0380414268874106E-2</v>
      </c>
      <c r="Y104" s="905">
        <v>3.5190207134436997E-2</v>
      </c>
      <c r="Z104" s="905">
        <v>3.5190207134436997E-2</v>
      </c>
      <c r="AA104" s="905">
        <v>0.123869529113218</v>
      </c>
      <c r="AB104" s="882"/>
    </row>
    <row r="105" spans="1:28">
      <c r="A105" s="899" t="s">
        <v>3902</v>
      </c>
      <c r="B105" s="900">
        <v>1765.38</v>
      </c>
      <c r="C105" s="901">
        <v>3.41249</v>
      </c>
      <c r="D105" s="901">
        <v>0</v>
      </c>
      <c r="E105" s="901">
        <v>3.6499999999999998E-2</v>
      </c>
      <c r="F105" s="902">
        <v>0</v>
      </c>
      <c r="G105" s="903">
        <v>0</v>
      </c>
      <c r="H105" s="903">
        <v>0</v>
      </c>
      <c r="I105" s="903">
        <v>0</v>
      </c>
      <c r="J105" s="903">
        <v>0</v>
      </c>
      <c r="K105" s="903">
        <v>1755</v>
      </c>
      <c r="L105" s="904">
        <v>7.3172983676621701</v>
      </c>
      <c r="M105" s="905">
        <v>0.44433733820344101</v>
      </c>
      <c r="N105" s="905">
        <v>9.7835744191583404E-2</v>
      </c>
      <c r="O105" s="905">
        <v>1.3044765892211101</v>
      </c>
      <c r="P105" s="905">
        <v>1.0456195160475501</v>
      </c>
      <c r="Q105" s="905">
        <v>0.24458936047895799</v>
      </c>
      <c r="R105" s="905">
        <v>9.1721010179609402E-2</v>
      </c>
      <c r="S105" s="905">
        <v>2.4866584982027402</v>
      </c>
      <c r="T105" s="905">
        <v>7.3988281544884904</v>
      </c>
      <c r="U105" s="905">
        <v>17.569669061071799</v>
      </c>
      <c r="V105" s="905">
        <v>2.4458936047895802E-3</v>
      </c>
      <c r="W105" s="905">
        <v>1.26371169580795E-2</v>
      </c>
      <c r="X105" s="905">
        <v>0.183442020359219</v>
      </c>
      <c r="Y105" s="905">
        <v>0.10191223353289899</v>
      </c>
      <c r="Z105" s="905">
        <v>2.0382446706579901E-2</v>
      </c>
      <c r="AA105" s="905">
        <v>6.1962637988002799E-2</v>
      </c>
      <c r="AB105" s="882"/>
    </row>
    <row r="106" spans="1:28">
      <c r="A106" s="899" t="s">
        <v>3903</v>
      </c>
      <c r="B106" s="900">
        <v>441.34</v>
      </c>
      <c r="C106" s="901">
        <v>41</v>
      </c>
      <c r="D106" s="901">
        <v>0</v>
      </c>
      <c r="E106" s="901">
        <v>0</v>
      </c>
      <c r="F106" s="902">
        <v>482</v>
      </c>
      <c r="G106" s="903">
        <v>0</v>
      </c>
      <c r="H106" s="903">
        <v>0</v>
      </c>
      <c r="I106" s="903">
        <v>0</v>
      </c>
      <c r="J106" s="903">
        <v>0</v>
      </c>
      <c r="K106" s="903">
        <v>0</v>
      </c>
      <c r="L106" s="904">
        <v>0</v>
      </c>
      <c r="M106" s="905">
        <v>0</v>
      </c>
      <c r="N106" s="905">
        <v>0</v>
      </c>
      <c r="O106" s="905">
        <v>0</v>
      </c>
      <c r="P106" s="905">
        <v>0</v>
      </c>
      <c r="Q106" s="905">
        <v>0</v>
      </c>
      <c r="R106" s="905">
        <v>0</v>
      </c>
      <c r="S106" s="905">
        <v>0</v>
      </c>
      <c r="T106" s="905">
        <v>0</v>
      </c>
      <c r="U106" s="905">
        <v>0</v>
      </c>
      <c r="V106" s="905">
        <v>0</v>
      </c>
      <c r="W106" s="905">
        <v>0</v>
      </c>
      <c r="X106" s="905">
        <v>0</v>
      </c>
      <c r="Y106" s="905">
        <v>0</v>
      </c>
      <c r="Z106" s="905">
        <v>0</v>
      </c>
      <c r="AA106" s="905">
        <v>0</v>
      </c>
      <c r="AB106" s="882"/>
    </row>
    <row r="107" spans="1:28">
      <c r="A107" s="894"/>
      <c r="B107" s="895"/>
      <c r="C107" s="896"/>
      <c r="D107" s="896"/>
      <c r="E107" s="896"/>
      <c r="F107" s="895"/>
      <c r="G107" s="896"/>
      <c r="H107" s="896"/>
      <c r="I107" s="896"/>
      <c r="J107" s="896"/>
      <c r="K107" s="896"/>
      <c r="L107" s="897"/>
      <c r="M107" s="898"/>
      <c r="N107" s="898"/>
      <c r="O107" s="898"/>
      <c r="P107" s="898"/>
      <c r="Q107" s="898"/>
      <c r="R107" s="898"/>
      <c r="S107" s="898"/>
      <c r="T107" s="898"/>
      <c r="U107" s="898"/>
      <c r="V107" s="898"/>
      <c r="W107" s="898"/>
      <c r="X107" s="898"/>
      <c r="Y107" s="898"/>
      <c r="Z107" s="898"/>
      <c r="AA107" s="898"/>
      <c r="AB107" s="882"/>
    </row>
    <row r="108" spans="1:28">
      <c r="A108" s="887" t="s">
        <v>3904</v>
      </c>
      <c r="B108" s="888">
        <v>0</v>
      </c>
      <c r="C108" s="889">
        <v>386</v>
      </c>
      <c r="D108" s="889">
        <v>-1</v>
      </c>
      <c r="E108" s="889">
        <v>4</v>
      </c>
      <c r="F108" s="890">
        <v>0</v>
      </c>
      <c r="G108" s="891">
        <v>0</v>
      </c>
      <c r="H108" s="891">
        <v>0</v>
      </c>
      <c r="I108" s="891">
        <v>0</v>
      </c>
      <c r="J108" s="891">
        <v>0</v>
      </c>
      <c r="K108" s="891">
        <v>382</v>
      </c>
      <c r="L108" s="892">
        <v>2.2936302240907702</v>
      </c>
      <c r="M108" s="893">
        <v>6.0003391267486203E-2</v>
      </c>
      <c r="N108" s="893">
        <v>0.19951249368492599</v>
      </c>
      <c r="O108" s="893">
        <v>0.46120088033587497</v>
      </c>
      <c r="P108" s="893">
        <v>4.9835825489091601E-2</v>
      </c>
      <c r="Q108" s="893">
        <v>2.9111139500717201E-2</v>
      </c>
      <c r="R108" s="893">
        <v>1.4853263804607201E-2</v>
      </c>
      <c r="S108" s="893">
        <v>0.79114193964240698</v>
      </c>
      <c r="T108" s="893">
        <v>1.56262149622257</v>
      </c>
      <c r="U108" s="893">
        <v>2.2827736387022601</v>
      </c>
      <c r="V108" s="893">
        <v>1.3081837555964601E-3</v>
      </c>
      <c r="W108" s="893">
        <v>1.3289738512371699E-3</v>
      </c>
      <c r="X108" s="893">
        <v>1.38649416109682E-2</v>
      </c>
      <c r="Y108" s="893">
        <v>5.2861962637987996E-3</v>
      </c>
      <c r="Z108" s="893">
        <v>3.0117242620799401E-3</v>
      </c>
      <c r="AA108" s="893">
        <v>1.36201048737856E-2</v>
      </c>
      <c r="AB108" s="882"/>
    </row>
    <row r="109" spans="1:28">
      <c r="A109" s="899" t="s">
        <v>3905</v>
      </c>
      <c r="B109" s="900">
        <v>0</v>
      </c>
      <c r="C109" s="901">
        <v>3.3557999999999999</v>
      </c>
      <c r="D109" s="901">
        <v>0</v>
      </c>
      <c r="E109" s="901">
        <v>2E-3</v>
      </c>
      <c r="F109" s="902">
        <v>0</v>
      </c>
      <c r="G109" s="903">
        <v>0</v>
      </c>
      <c r="H109" s="903">
        <v>0</v>
      </c>
      <c r="I109" s="903">
        <v>0</v>
      </c>
      <c r="J109" s="903">
        <v>0</v>
      </c>
      <c r="K109" s="903">
        <v>3</v>
      </c>
      <c r="L109" s="904">
        <v>8.5013965750521201E-3</v>
      </c>
      <c r="M109" s="905">
        <v>2.8012798550581597E-4</v>
      </c>
      <c r="N109" s="905">
        <v>7.34464917221716E-4</v>
      </c>
      <c r="O109" s="905">
        <v>3.55386250268572E-3</v>
      </c>
      <c r="P109" s="905">
        <v>1.1288739714413499E-4</v>
      </c>
      <c r="Q109" s="905">
        <v>1.5887855894359699E-4</v>
      </c>
      <c r="R109" s="905">
        <v>5.43531912175463E-5</v>
      </c>
      <c r="S109" s="905">
        <v>3.9580272578931203E-3</v>
      </c>
      <c r="T109" s="905">
        <v>6.68962353446724E-3</v>
      </c>
      <c r="U109" s="905">
        <v>1.0313169615637E-2</v>
      </c>
      <c r="V109" s="905">
        <v>1.05919039295731E-5</v>
      </c>
      <c r="W109" s="905">
        <v>2.5086088254252098E-6</v>
      </c>
      <c r="X109" s="905">
        <v>1.39367156968068E-5</v>
      </c>
      <c r="Y109" s="905">
        <v>0</v>
      </c>
      <c r="Z109" s="905">
        <v>0</v>
      </c>
      <c r="AA109" s="905">
        <v>4.6966731898238803E-5</v>
      </c>
      <c r="AB109" s="882"/>
    </row>
    <row r="110" spans="1:28">
      <c r="A110" s="899" t="s">
        <v>3906</v>
      </c>
      <c r="B110" s="900">
        <v>0</v>
      </c>
      <c r="C110" s="901">
        <v>7.6432599999999997</v>
      </c>
      <c r="D110" s="901">
        <v>0</v>
      </c>
      <c r="E110" s="901">
        <v>2.2499999999999999E-2</v>
      </c>
      <c r="F110" s="902">
        <v>0</v>
      </c>
      <c r="G110" s="903">
        <v>0</v>
      </c>
      <c r="H110" s="903">
        <v>0</v>
      </c>
      <c r="I110" s="903">
        <v>0</v>
      </c>
      <c r="J110" s="903">
        <v>0</v>
      </c>
      <c r="K110" s="903">
        <v>8</v>
      </c>
      <c r="L110" s="904">
        <v>1.6640438541987299E-2</v>
      </c>
      <c r="M110" s="905">
        <v>4.8499770624887501E-4</v>
      </c>
      <c r="N110" s="905">
        <v>1.30447658922111E-3</v>
      </c>
      <c r="O110" s="905">
        <v>1.0870638243509301E-3</v>
      </c>
      <c r="P110" s="905">
        <v>6.7453703972544701E-4</v>
      </c>
      <c r="Q110" s="905">
        <v>1.2543044127126101E-4</v>
      </c>
      <c r="R110" s="905">
        <v>1.5887855894359699E-4</v>
      </c>
      <c r="S110" s="905">
        <v>7.1634718681586702E-3</v>
      </c>
      <c r="T110" s="905">
        <v>1.4968032658370401E-2</v>
      </c>
      <c r="U110" s="905">
        <v>1.62502105024767E-2</v>
      </c>
      <c r="V110" s="905">
        <v>4.4597490229781596E-6</v>
      </c>
      <c r="W110" s="905">
        <v>1.6166590208295801E-5</v>
      </c>
      <c r="X110" s="905">
        <v>2.7873431393613501E-5</v>
      </c>
      <c r="Y110" s="905">
        <v>0</v>
      </c>
      <c r="Z110" s="905">
        <v>0</v>
      </c>
      <c r="AA110" s="905">
        <v>1.5358260697881E-4</v>
      </c>
      <c r="AB110" s="882"/>
    </row>
    <row r="111" spans="1:28">
      <c r="A111" s="899" t="s">
        <v>3907</v>
      </c>
      <c r="B111" s="900">
        <v>0</v>
      </c>
      <c r="C111" s="901">
        <v>1.1299999999999999</v>
      </c>
      <c r="D111" s="901">
        <v>0</v>
      </c>
      <c r="E111" s="901">
        <v>0</v>
      </c>
      <c r="F111" s="902">
        <v>0</v>
      </c>
      <c r="G111" s="903">
        <v>0</v>
      </c>
      <c r="H111" s="903">
        <v>0</v>
      </c>
      <c r="I111" s="903">
        <v>0</v>
      </c>
      <c r="J111" s="903">
        <v>0</v>
      </c>
      <c r="K111" s="903">
        <v>1</v>
      </c>
      <c r="L111" s="904">
        <v>1.90480061786106E-3</v>
      </c>
      <c r="M111" s="905">
        <v>3.0405268078533399E-5</v>
      </c>
      <c r="N111" s="905">
        <v>1.7885451810902001E-5</v>
      </c>
      <c r="O111" s="905">
        <v>2.9510995487988301E-4</v>
      </c>
      <c r="P111" s="905">
        <v>3.6396894435185599E-4</v>
      </c>
      <c r="Q111" s="905">
        <v>8.1378805739604099E-5</v>
      </c>
      <c r="R111" s="905">
        <v>1.0731271086541199E-5</v>
      </c>
      <c r="S111" s="905">
        <v>3.84537213934393E-4</v>
      </c>
      <c r="T111" s="905">
        <v>8.0484533149058997E-4</v>
      </c>
      <c r="U111" s="905">
        <v>5.3477500914597001E-3</v>
      </c>
      <c r="V111" s="905">
        <v>1.2519816267631399E-6</v>
      </c>
      <c r="W111" s="905">
        <v>2.0568269582537301E-6</v>
      </c>
      <c r="X111" s="905">
        <v>3.5770903621804001E-5</v>
      </c>
      <c r="Y111" s="905">
        <v>1.7885451810902001E-5</v>
      </c>
      <c r="Z111" s="905">
        <v>2.32510873541726E-4</v>
      </c>
      <c r="AA111" s="905">
        <v>3.12995406690785E-6</v>
      </c>
      <c r="AB111" s="882"/>
    </row>
    <row r="112" spans="1:28">
      <c r="A112" s="899" t="s">
        <v>3908</v>
      </c>
      <c r="B112" s="900">
        <v>0</v>
      </c>
      <c r="C112" s="901">
        <v>31.963000000000001</v>
      </c>
      <c r="D112" s="901">
        <v>0</v>
      </c>
      <c r="E112" s="901">
        <v>0</v>
      </c>
      <c r="F112" s="902">
        <v>0</v>
      </c>
      <c r="G112" s="903">
        <v>0</v>
      </c>
      <c r="H112" s="903">
        <v>0</v>
      </c>
      <c r="I112" s="903">
        <v>0</v>
      </c>
      <c r="J112" s="903">
        <v>0</v>
      </c>
      <c r="K112" s="903">
        <v>32</v>
      </c>
      <c r="L112" s="904">
        <v>0.10087208998472801</v>
      </c>
      <c r="M112" s="905">
        <v>2.1941965193052501E-3</v>
      </c>
      <c r="N112" s="905">
        <v>9.4777099653324207E-3</v>
      </c>
      <c r="O112" s="905">
        <v>1.7065972927929801E-2</v>
      </c>
      <c r="P112" s="905">
        <v>8.9901107388201402E-4</v>
      </c>
      <c r="Q112" s="905">
        <v>1.5542225345078901E-3</v>
      </c>
      <c r="R112" s="905">
        <v>5.4854912982631404E-4</v>
      </c>
      <c r="S112" s="905">
        <v>2.4532336083899001E-2</v>
      </c>
      <c r="T112" s="905">
        <v>4.61695517603814E-2</v>
      </c>
      <c r="U112" s="905">
        <v>0.10559570749156499</v>
      </c>
      <c r="V112" s="905">
        <v>2.13324661599122E-5</v>
      </c>
      <c r="W112" s="905">
        <v>6.8568641228289201E-5</v>
      </c>
      <c r="X112" s="905">
        <v>3.04749516570174E-4</v>
      </c>
      <c r="Y112" s="905">
        <v>1.52374758285087E-4</v>
      </c>
      <c r="Z112" s="905">
        <v>3.04749516570174E-4</v>
      </c>
      <c r="AA112" s="905">
        <v>3.3827196339289298E-4</v>
      </c>
      <c r="AB112" s="882"/>
    </row>
    <row r="113" spans="1:28">
      <c r="A113" s="899" t="s">
        <v>3909</v>
      </c>
      <c r="B113" s="900">
        <v>0</v>
      </c>
      <c r="C113" s="901">
        <v>6.3383000000000003</v>
      </c>
      <c r="D113" s="901">
        <v>0</v>
      </c>
      <c r="E113" s="901">
        <v>0</v>
      </c>
      <c r="F113" s="902">
        <v>0</v>
      </c>
      <c r="G113" s="903">
        <v>0</v>
      </c>
      <c r="H113" s="903">
        <v>0</v>
      </c>
      <c r="I113" s="903">
        <v>0</v>
      </c>
      <c r="J113" s="903">
        <v>0</v>
      </c>
      <c r="K113" s="903">
        <v>6</v>
      </c>
      <c r="L113" s="904">
        <v>2.1451392800525E-2</v>
      </c>
      <c r="M113" s="905">
        <v>7.53697584883309E-4</v>
      </c>
      <c r="N113" s="905">
        <v>1.7393021189614801E-3</v>
      </c>
      <c r="O113" s="905">
        <v>4.0946070717218204E-3</v>
      </c>
      <c r="P113" s="905">
        <v>5.10919997444935E-4</v>
      </c>
      <c r="Q113" s="905">
        <v>3.62354608116976E-4</v>
      </c>
      <c r="R113" s="905">
        <v>1.6668311973380901E-4</v>
      </c>
      <c r="S113" s="905">
        <v>4.4569616798387996E-3</v>
      </c>
      <c r="T113" s="905">
        <v>1.7972788562602E-2</v>
      </c>
      <c r="U113" s="905">
        <v>3.7105111871178299E-2</v>
      </c>
      <c r="V113" s="905">
        <v>6.52238294610556E-6</v>
      </c>
      <c r="W113" s="905">
        <v>2.7538950216890099E-5</v>
      </c>
      <c r="X113" s="905">
        <v>1.0870638243509301E-3</v>
      </c>
      <c r="Y113" s="905">
        <v>5.4353191217546297E-4</v>
      </c>
      <c r="Z113" s="905">
        <v>1.0870638243509301E-4</v>
      </c>
      <c r="AA113" s="905">
        <v>7.7543886137032797E-5</v>
      </c>
      <c r="AB113" s="882"/>
    </row>
    <row r="114" spans="1:28">
      <c r="A114" s="899" t="s">
        <v>3910</v>
      </c>
      <c r="B114" s="900">
        <v>0</v>
      </c>
      <c r="C114" s="901">
        <v>0.91983999999999999</v>
      </c>
      <c r="D114" s="901">
        <v>0</v>
      </c>
      <c r="E114" s="901">
        <v>3.0000000000000001E-3</v>
      </c>
      <c r="F114" s="902">
        <v>0</v>
      </c>
      <c r="G114" s="903">
        <v>0</v>
      </c>
      <c r="H114" s="903">
        <v>0</v>
      </c>
      <c r="I114" s="903">
        <v>0</v>
      </c>
      <c r="J114" s="903">
        <v>0</v>
      </c>
      <c r="K114" s="903">
        <v>0</v>
      </c>
      <c r="L114" s="904">
        <v>0</v>
      </c>
      <c r="M114" s="905">
        <v>0</v>
      </c>
      <c r="N114" s="905">
        <v>0</v>
      </c>
      <c r="O114" s="905">
        <v>0</v>
      </c>
      <c r="P114" s="905">
        <v>0</v>
      </c>
      <c r="Q114" s="905">
        <v>0</v>
      </c>
      <c r="R114" s="905">
        <v>0</v>
      </c>
      <c r="S114" s="905">
        <v>0</v>
      </c>
      <c r="T114" s="905">
        <v>0</v>
      </c>
      <c r="U114" s="905">
        <v>0</v>
      </c>
      <c r="V114" s="905">
        <v>0</v>
      </c>
      <c r="W114" s="905">
        <v>0</v>
      </c>
      <c r="X114" s="905">
        <v>0</v>
      </c>
      <c r="Y114" s="905">
        <v>0</v>
      </c>
      <c r="Z114" s="905">
        <v>0</v>
      </c>
      <c r="AA114" s="905">
        <v>0</v>
      </c>
      <c r="AB114" s="882"/>
    </row>
    <row r="115" spans="1:28">
      <c r="A115" s="899" t="s">
        <v>3911</v>
      </c>
      <c r="B115" s="900">
        <v>0</v>
      </c>
      <c r="C115" s="901">
        <v>0.39900000000000002</v>
      </c>
      <c r="D115" s="901">
        <v>0</v>
      </c>
      <c r="E115" s="901">
        <v>7.0000000000000001E-3</v>
      </c>
      <c r="F115" s="902">
        <v>0</v>
      </c>
      <c r="G115" s="903">
        <v>0</v>
      </c>
      <c r="H115" s="903">
        <v>0</v>
      </c>
      <c r="I115" s="903">
        <v>0</v>
      </c>
      <c r="J115" s="903">
        <v>0</v>
      </c>
      <c r="K115" s="903">
        <v>0</v>
      </c>
      <c r="L115" s="904">
        <v>0</v>
      </c>
      <c r="M115" s="905">
        <v>0</v>
      </c>
      <c r="N115" s="905">
        <v>0</v>
      </c>
      <c r="O115" s="905">
        <v>0</v>
      </c>
      <c r="P115" s="905">
        <v>0</v>
      </c>
      <c r="Q115" s="905">
        <v>0</v>
      </c>
      <c r="R115" s="905">
        <v>0</v>
      </c>
      <c r="S115" s="905">
        <v>0</v>
      </c>
      <c r="T115" s="905">
        <v>0</v>
      </c>
      <c r="U115" s="905">
        <v>0</v>
      </c>
      <c r="V115" s="905">
        <v>0</v>
      </c>
      <c r="W115" s="905">
        <v>0</v>
      </c>
      <c r="X115" s="905">
        <v>0</v>
      </c>
      <c r="Y115" s="905">
        <v>0</v>
      </c>
      <c r="Z115" s="905">
        <v>0</v>
      </c>
      <c r="AA115" s="905">
        <v>0</v>
      </c>
      <c r="AB115" s="882"/>
    </row>
    <row r="116" spans="1:28">
      <c r="A116" s="899" t="s">
        <v>3912</v>
      </c>
      <c r="B116" s="900">
        <v>0</v>
      </c>
      <c r="C116" s="901">
        <v>31.337430000000001</v>
      </c>
      <c r="D116" s="901">
        <v>0</v>
      </c>
      <c r="E116" s="901">
        <v>2E-3</v>
      </c>
      <c r="F116" s="902">
        <v>0</v>
      </c>
      <c r="G116" s="903">
        <v>0</v>
      </c>
      <c r="H116" s="903">
        <v>0</v>
      </c>
      <c r="I116" s="903">
        <v>0</v>
      </c>
      <c r="J116" s="903">
        <v>0</v>
      </c>
      <c r="K116" s="903">
        <v>31</v>
      </c>
      <c r="L116" s="904">
        <v>0</v>
      </c>
      <c r="M116" s="905">
        <v>0</v>
      </c>
      <c r="N116" s="905">
        <v>0</v>
      </c>
      <c r="O116" s="905">
        <v>0</v>
      </c>
      <c r="P116" s="905">
        <v>0</v>
      </c>
      <c r="Q116" s="905">
        <v>0</v>
      </c>
      <c r="R116" s="905">
        <v>0</v>
      </c>
      <c r="S116" s="905">
        <v>0</v>
      </c>
      <c r="T116" s="905">
        <v>0</v>
      </c>
      <c r="U116" s="905">
        <v>0</v>
      </c>
      <c r="V116" s="905">
        <v>0</v>
      </c>
      <c r="W116" s="905">
        <v>0</v>
      </c>
      <c r="X116" s="905">
        <v>0</v>
      </c>
      <c r="Y116" s="905">
        <v>0</v>
      </c>
      <c r="Z116" s="905">
        <v>0</v>
      </c>
      <c r="AA116" s="905">
        <v>0</v>
      </c>
      <c r="AB116" s="882"/>
    </row>
    <row r="117" spans="1:28">
      <c r="A117" s="899" t="s">
        <v>3913</v>
      </c>
      <c r="B117" s="900">
        <v>0</v>
      </c>
      <c r="C117" s="901">
        <v>0.19437299999999999</v>
      </c>
      <c r="D117" s="901">
        <v>0</v>
      </c>
      <c r="E117" s="901">
        <v>0</v>
      </c>
      <c r="F117" s="902">
        <v>0</v>
      </c>
      <c r="G117" s="903">
        <v>0</v>
      </c>
      <c r="H117" s="903">
        <v>0</v>
      </c>
      <c r="I117" s="903">
        <v>0</v>
      </c>
      <c r="J117" s="903">
        <v>0</v>
      </c>
      <c r="K117" s="903">
        <v>0</v>
      </c>
      <c r="L117" s="904">
        <v>0</v>
      </c>
      <c r="M117" s="905">
        <v>0</v>
      </c>
      <c r="N117" s="905">
        <v>0</v>
      </c>
      <c r="O117" s="905">
        <v>0</v>
      </c>
      <c r="P117" s="905">
        <v>0</v>
      </c>
      <c r="Q117" s="905">
        <v>0</v>
      </c>
      <c r="R117" s="905">
        <v>0</v>
      </c>
      <c r="S117" s="905">
        <v>0</v>
      </c>
      <c r="T117" s="905">
        <v>0</v>
      </c>
      <c r="U117" s="905">
        <v>0</v>
      </c>
      <c r="V117" s="905">
        <v>0</v>
      </c>
      <c r="W117" s="905">
        <v>0</v>
      </c>
      <c r="X117" s="905">
        <v>0</v>
      </c>
      <c r="Y117" s="905">
        <v>0</v>
      </c>
      <c r="Z117" s="905">
        <v>0</v>
      </c>
      <c r="AA117" s="905">
        <v>0</v>
      </c>
      <c r="AB117" s="882"/>
    </row>
    <row r="118" spans="1:28">
      <c r="A118" s="899" t="s">
        <v>3914</v>
      </c>
      <c r="B118" s="900">
        <v>0</v>
      </c>
      <c r="C118" s="901">
        <v>1.51126</v>
      </c>
      <c r="D118" s="901">
        <v>0</v>
      </c>
      <c r="E118" s="901">
        <v>0</v>
      </c>
      <c r="F118" s="902">
        <v>0</v>
      </c>
      <c r="G118" s="903">
        <v>0</v>
      </c>
      <c r="H118" s="903">
        <v>0</v>
      </c>
      <c r="I118" s="903">
        <v>0</v>
      </c>
      <c r="J118" s="903">
        <v>0</v>
      </c>
      <c r="K118" s="903">
        <v>2</v>
      </c>
      <c r="L118" s="904">
        <v>7.2854181305057296E-3</v>
      </c>
      <c r="M118" s="905">
        <v>1.2752094862578201E-4</v>
      </c>
      <c r="N118" s="905">
        <v>7.0450097847358096E-4</v>
      </c>
      <c r="O118" s="905">
        <v>4.8081669153983301E-4</v>
      </c>
      <c r="P118" s="905">
        <v>6.5850981667411898E-5</v>
      </c>
      <c r="Q118" s="905">
        <v>8.3620294180840497E-5</v>
      </c>
      <c r="R118" s="905">
        <v>3.86743860586387E-5</v>
      </c>
      <c r="S118" s="905">
        <v>1.9023616926141199E-3</v>
      </c>
      <c r="T118" s="905">
        <v>3.4702422085048801E-3</v>
      </c>
      <c r="U118" s="905">
        <v>4.7349991579900899E-3</v>
      </c>
      <c r="V118" s="905">
        <v>1.56788051589076E-6</v>
      </c>
      <c r="W118" s="905">
        <v>6.0624713281109403E-6</v>
      </c>
      <c r="X118" s="905">
        <v>2.0905073545210101E-5</v>
      </c>
      <c r="Y118" s="905">
        <v>1.0452536772605099E-5</v>
      </c>
      <c r="Z118" s="905">
        <v>2.0905073545210101E-5</v>
      </c>
      <c r="AA118" s="905">
        <v>3.9510589000447102E-5</v>
      </c>
      <c r="AB118" s="882"/>
    </row>
    <row r="119" spans="1:28">
      <c r="A119" s="899" t="s">
        <v>3915</v>
      </c>
      <c r="B119" s="900">
        <v>0</v>
      </c>
      <c r="C119" s="901">
        <v>34.015700000000002</v>
      </c>
      <c r="D119" s="901">
        <v>0</v>
      </c>
      <c r="E119" s="901">
        <v>4.0000000000000001E-3</v>
      </c>
      <c r="F119" s="902">
        <v>0</v>
      </c>
      <c r="G119" s="903">
        <v>0</v>
      </c>
      <c r="H119" s="903">
        <v>0</v>
      </c>
      <c r="I119" s="903">
        <v>0</v>
      </c>
      <c r="J119" s="903">
        <v>0</v>
      </c>
      <c r="K119" s="903">
        <v>34</v>
      </c>
      <c r="L119" s="904">
        <v>0.24087290295981001</v>
      </c>
      <c r="M119" s="905">
        <v>7.9369595893314503E-3</v>
      </c>
      <c r="N119" s="905">
        <v>2.0809839321281901E-2</v>
      </c>
      <c r="O119" s="905">
        <v>0.10069277090942901</v>
      </c>
      <c r="P119" s="905">
        <v>3.1984762524171501E-3</v>
      </c>
      <c r="Q119" s="905">
        <v>4.5015591700685803E-3</v>
      </c>
      <c r="R119" s="905">
        <v>1.5400070844971501E-3</v>
      </c>
      <c r="S119" s="905">
        <v>0.112144105640305</v>
      </c>
      <c r="T119" s="905">
        <v>0.18953933347657201</v>
      </c>
      <c r="U119" s="905">
        <v>0.29220647244304798</v>
      </c>
      <c r="V119" s="905">
        <v>3.0010394467123899E-4</v>
      </c>
      <c r="W119" s="905">
        <v>7.1077250053714399E-5</v>
      </c>
      <c r="X119" s="905">
        <v>3.9487361140952502E-4</v>
      </c>
      <c r="Y119" s="905">
        <v>0</v>
      </c>
      <c r="Z119" s="905">
        <v>0</v>
      </c>
      <c r="AA119" s="905">
        <v>1.3307240704501001E-3</v>
      </c>
      <c r="AB119" s="882"/>
    </row>
    <row r="120" spans="1:28">
      <c r="A120" s="899" t="s">
        <v>3916</v>
      </c>
      <c r="B120" s="900">
        <v>0</v>
      </c>
      <c r="C120" s="901">
        <v>0.97423000000000004</v>
      </c>
      <c r="D120" s="901">
        <v>0</v>
      </c>
      <c r="E120" s="901">
        <v>0</v>
      </c>
      <c r="F120" s="902">
        <v>0</v>
      </c>
      <c r="G120" s="903">
        <v>0</v>
      </c>
      <c r="H120" s="903">
        <v>0</v>
      </c>
      <c r="I120" s="903">
        <v>0</v>
      </c>
      <c r="J120" s="903">
        <v>0</v>
      </c>
      <c r="K120" s="903">
        <v>1</v>
      </c>
      <c r="L120" s="904">
        <v>7.68842149273839E-3</v>
      </c>
      <c r="M120" s="905">
        <v>1.6724058836168099E-4</v>
      </c>
      <c r="N120" s="905">
        <v>7.2238643028448295E-4</v>
      </c>
      <c r="O120" s="905">
        <v>1.3007601317019601E-3</v>
      </c>
      <c r="P120" s="905">
        <v>6.8522185509299795E-5</v>
      </c>
      <c r="Q120" s="905">
        <v>1.1846208342285701E-4</v>
      </c>
      <c r="R120" s="905">
        <v>4.1810147090420303E-5</v>
      </c>
      <c r="S120" s="905">
        <v>1.8698426893215699E-3</v>
      </c>
      <c r="T120" s="905">
        <v>3.5190207134436998E-3</v>
      </c>
      <c r="U120" s="905">
        <v>8.0484533149059005E-3</v>
      </c>
      <c r="V120" s="905">
        <v>1.6259501646274501E-6</v>
      </c>
      <c r="W120" s="905">
        <v>5.2262683863025302E-6</v>
      </c>
      <c r="X120" s="905">
        <v>2.32278594946779E-5</v>
      </c>
      <c r="Y120" s="905">
        <v>1.1613929747339001E-5</v>
      </c>
      <c r="Z120" s="905">
        <v>2.32278594946779E-5</v>
      </c>
      <c r="AA120" s="905">
        <v>2.5782924039092501E-5</v>
      </c>
      <c r="AB120" s="882"/>
    </row>
    <row r="121" spans="1:28">
      <c r="A121" s="899" t="s">
        <v>3917</v>
      </c>
      <c r="B121" s="900">
        <v>0</v>
      </c>
      <c r="C121" s="901">
        <v>52.759160000000001</v>
      </c>
      <c r="D121" s="901">
        <v>0</v>
      </c>
      <c r="E121" s="901">
        <v>4.4999999999999997E-3</v>
      </c>
      <c r="F121" s="902">
        <v>0</v>
      </c>
      <c r="G121" s="903">
        <v>0</v>
      </c>
      <c r="H121" s="903">
        <v>0</v>
      </c>
      <c r="I121" s="903">
        <v>0</v>
      </c>
      <c r="J121" s="903">
        <v>0</v>
      </c>
      <c r="K121" s="903">
        <v>53</v>
      </c>
      <c r="L121" s="904">
        <v>0.36747635113555199</v>
      </c>
      <c r="M121" s="905">
        <v>1.0710366012996001E-2</v>
      </c>
      <c r="N121" s="905">
        <v>2.88071913452995E-2</v>
      </c>
      <c r="O121" s="905">
        <v>2.4005992787749598E-2</v>
      </c>
      <c r="P121" s="905">
        <v>1.4896026293936901E-2</v>
      </c>
      <c r="Q121" s="905">
        <v>2.7699222447403402E-3</v>
      </c>
      <c r="R121" s="905">
        <v>3.5085681766711002E-3</v>
      </c>
      <c r="S121" s="905">
        <v>0.158193337088504</v>
      </c>
      <c r="T121" s="905">
        <v>0.33054405453901398</v>
      </c>
      <c r="U121" s="905">
        <v>0.35885881526302599</v>
      </c>
      <c r="V121" s="905">
        <v>9.8486124257434398E-5</v>
      </c>
      <c r="W121" s="905">
        <v>3.5701220043320002E-4</v>
      </c>
      <c r="X121" s="905">
        <v>6.1553827660896501E-4</v>
      </c>
      <c r="Y121" s="905">
        <v>0</v>
      </c>
      <c r="Z121" s="905">
        <v>0</v>
      </c>
      <c r="AA121" s="905">
        <v>3.3916159041153999E-3</v>
      </c>
      <c r="AB121" s="882"/>
    </row>
    <row r="122" spans="1:28">
      <c r="A122" s="899" t="s">
        <v>3918</v>
      </c>
      <c r="B122" s="900">
        <v>0</v>
      </c>
      <c r="C122" s="901">
        <v>0.53664999999999996</v>
      </c>
      <c r="D122" s="901">
        <v>0</v>
      </c>
      <c r="E122" s="901">
        <v>0</v>
      </c>
      <c r="F122" s="902">
        <v>0</v>
      </c>
      <c r="G122" s="903">
        <v>0</v>
      </c>
      <c r="H122" s="903">
        <v>0</v>
      </c>
      <c r="I122" s="903">
        <v>0</v>
      </c>
      <c r="J122" s="903">
        <v>0</v>
      </c>
      <c r="K122" s="903">
        <v>1</v>
      </c>
      <c r="L122" s="904">
        <v>7.9787697364218594E-3</v>
      </c>
      <c r="M122" s="905">
        <v>1.6259501646274501E-4</v>
      </c>
      <c r="N122" s="905">
        <v>7.7232632819804095E-4</v>
      </c>
      <c r="O122" s="905">
        <v>1.8001591108375401E-3</v>
      </c>
      <c r="P122" s="905">
        <v>5.34240768377592E-5</v>
      </c>
      <c r="Q122" s="905">
        <v>8.59430801303083E-5</v>
      </c>
      <c r="R122" s="905">
        <v>2.7873431393613501E-5</v>
      </c>
      <c r="S122" s="905">
        <v>4.3203818660100899E-3</v>
      </c>
      <c r="T122" s="905">
        <v>7.9439279471798501E-3</v>
      </c>
      <c r="U122" s="905">
        <v>7.3283896705708803E-3</v>
      </c>
      <c r="V122" s="905">
        <v>1.3936715696806699E-6</v>
      </c>
      <c r="W122" s="905">
        <v>8.4781687155574405E-6</v>
      </c>
      <c r="X122" s="905">
        <v>1.1613929747339001E-5</v>
      </c>
      <c r="Y122" s="905">
        <v>0</v>
      </c>
      <c r="Z122" s="905">
        <v>0</v>
      </c>
      <c r="AA122" s="905">
        <v>4.83139477489301E-5</v>
      </c>
      <c r="AB122" s="882"/>
    </row>
    <row r="123" spans="1:28">
      <c r="A123" s="899" t="s">
        <v>3919</v>
      </c>
      <c r="B123" s="900">
        <v>0</v>
      </c>
      <c r="C123" s="901">
        <v>7.59605</v>
      </c>
      <c r="D123" s="901">
        <v>0</v>
      </c>
      <c r="E123" s="901">
        <v>5.0000000000000001E-3</v>
      </c>
      <c r="F123" s="902">
        <v>0</v>
      </c>
      <c r="G123" s="903">
        <v>0</v>
      </c>
      <c r="H123" s="903">
        <v>0</v>
      </c>
      <c r="I123" s="903">
        <v>0</v>
      </c>
      <c r="J123" s="903">
        <v>0</v>
      </c>
      <c r="K123" s="903">
        <v>8</v>
      </c>
      <c r="L123" s="904">
        <v>6.4294715081268494E-2</v>
      </c>
      <c r="M123" s="905">
        <v>1.49587415145726E-3</v>
      </c>
      <c r="N123" s="905">
        <v>6.0485346124141302E-3</v>
      </c>
      <c r="O123" s="905">
        <v>8.1762065421266301E-3</v>
      </c>
      <c r="P123" s="905">
        <v>6.8754464104246597E-4</v>
      </c>
      <c r="Q123" s="905">
        <v>5.4817748407439901E-4</v>
      </c>
      <c r="R123" s="905">
        <v>2.8802545773400599E-4</v>
      </c>
      <c r="S123" s="905">
        <v>1.5330387266487401E-2</v>
      </c>
      <c r="T123" s="905">
        <v>3.6142549373718802E-2</v>
      </c>
      <c r="U123" s="905">
        <v>4.1810147090420198E-2</v>
      </c>
      <c r="V123" s="905">
        <v>1.39367156968067E-5</v>
      </c>
      <c r="W123" s="905">
        <v>2.8802545773400601E-5</v>
      </c>
      <c r="X123" s="905">
        <v>1.8582287595742301E-4</v>
      </c>
      <c r="Y123" s="905">
        <v>9.2911437978711694E-5</v>
      </c>
      <c r="Z123" s="905">
        <v>9.2911437978711694E-5</v>
      </c>
      <c r="AA123" s="905">
        <v>2.7501785641698698E-4</v>
      </c>
      <c r="AB123" s="882"/>
    </row>
    <row r="124" spans="1:28">
      <c r="A124" s="899" t="s">
        <v>3920</v>
      </c>
      <c r="B124" s="900">
        <v>0</v>
      </c>
      <c r="C124" s="901">
        <v>205.58278999999999</v>
      </c>
      <c r="D124" s="901">
        <v>-1</v>
      </c>
      <c r="E124" s="901">
        <v>4.0164999999999997</v>
      </c>
      <c r="F124" s="902">
        <v>0</v>
      </c>
      <c r="G124" s="903">
        <v>0</v>
      </c>
      <c r="H124" s="903">
        <v>0</v>
      </c>
      <c r="I124" s="903">
        <v>0</v>
      </c>
      <c r="J124" s="903">
        <v>0</v>
      </c>
      <c r="K124" s="903">
        <v>202</v>
      </c>
      <c r="L124" s="904">
        <v>1.44866352703432</v>
      </c>
      <c r="M124" s="905">
        <v>3.5659409896229503E-2</v>
      </c>
      <c r="N124" s="905">
        <v>0.12837387562642599</v>
      </c>
      <c r="O124" s="905">
        <v>0.29864755788092201</v>
      </c>
      <c r="P124" s="905">
        <v>2.8304656605132199E-2</v>
      </c>
      <c r="Q124" s="905">
        <v>1.8721190195520501E-2</v>
      </c>
      <c r="R124" s="905">
        <v>8.4691098503545097E-3</v>
      </c>
      <c r="S124" s="905">
        <v>0.456886189295441</v>
      </c>
      <c r="T124" s="905">
        <v>0.90485752611682402</v>
      </c>
      <c r="U124" s="905">
        <v>1.3951744121899801</v>
      </c>
      <c r="V124" s="905">
        <v>8.4691098503545195E-4</v>
      </c>
      <c r="W124" s="905">
        <v>7.3547532910973401E-4</v>
      </c>
      <c r="X124" s="905">
        <v>1.1143565592571699E-2</v>
      </c>
      <c r="Y124" s="905">
        <v>4.4574262370286897E-3</v>
      </c>
      <c r="Z124" s="905">
        <v>2.22871311851435E-3</v>
      </c>
      <c r="AA124" s="905">
        <v>7.88964443954078E-3</v>
      </c>
      <c r="AB124" s="882"/>
    </row>
    <row r="125" spans="1:28">
      <c r="A125" s="894"/>
      <c r="B125" s="895"/>
      <c r="C125" s="896"/>
      <c r="D125" s="896"/>
      <c r="E125" s="896"/>
      <c r="F125" s="895"/>
      <c r="G125" s="896"/>
      <c r="H125" s="896"/>
      <c r="I125" s="896"/>
      <c r="J125" s="896"/>
      <c r="K125" s="896"/>
      <c r="L125" s="897"/>
      <c r="M125" s="898"/>
      <c r="N125" s="898"/>
      <c r="O125" s="898"/>
      <c r="P125" s="898"/>
      <c r="Q125" s="898"/>
      <c r="R125" s="898"/>
      <c r="S125" s="898"/>
      <c r="T125" s="898"/>
      <c r="U125" s="898"/>
      <c r="V125" s="898"/>
      <c r="W125" s="898"/>
      <c r="X125" s="898"/>
      <c r="Y125" s="898"/>
      <c r="Z125" s="898"/>
      <c r="AA125" s="898"/>
      <c r="AB125" s="882"/>
    </row>
    <row r="126" spans="1:28">
      <c r="A126" s="887" t="s">
        <v>3921</v>
      </c>
      <c r="B126" s="888">
        <v>1526</v>
      </c>
      <c r="C126" s="889">
        <v>7645</v>
      </c>
      <c r="D126" s="889">
        <v>-220</v>
      </c>
      <c r="E126" s="889">
        <v>7206</v>
      </c>
      <c r="F126" s="890">
        <v>199</v>
      </c>
      <c r="G126" s="891">
        <v>624</v>
      </c>
      <c r="H126" s="891">
        <v>1710</v>
      </c>
      <c r="I126" s="891">
        <v>77</v>
      </c>
      <c r="J126" s="891">
        <v>23</v>
      </c>
      <c r="K126" s="891">
        <v>5156</v>
      </c>
      <c r="L126" s="892">
        <v>27.755484620253501</v>
      </c>
      <c r="M126" s="893">
        <v>1.7497886497064601</v>
      </c>
      <c r="N126" s="893">
        <v>1.80331215339678</v>
      </c>
      <c r="O126" s="893">
        <v>9.5327354869430394</v>
      </c>
      <c r="P126" s="893">
        <v>0.73809634916118405</v>
      </c>
      <c r="Q126" s="893">
        <v>0.77832525971650401</v>
      </c>
      <c r="R126" s="893">
        <v>0.35706182675501003</v>
      </c>
      <c r="S126" s="893">
        <v>11.8864892832463</v>
      </c>
      <c r="T126" s="893">
        <v>27.080481745805901</v>
      </c>
      <c r="U126" s="893">
        <v>75.548892321450396</v>
      </c>
      <c r="V126" s="893">
        <v>1.4585040097092499E-2</v>
      </c>
      <c r="W126" s="893">
        <v>3.2444431411034397E-2</v>
      </c>
      <c r="X126" s="893">
        <v>0.115383811343325</v>
      </c>
      <c r="Y126" s="893">
        <v>5.6776437659328598E-2</v>
      </c>
      <c r="Z126" s="893">
        <v>3.9411754458297303E-2</v>
      </c>
      <c r="AA126" s="893">
        <v>0.221827989570691</v>
      </c>
      <c r="AB126" s="882"/>
    </row>
    <row r="127" spans="1:28">
      <c r="A127" s="899" t="s">
        <v>3922</v>
      </c>
      <c r="B127" s="900">
        <v>0</v>
      </c>
      <c r="C127" s="901">
        <v>3306.6128600000002</v>
      </c>
      <c r="D127" s="901">
        <v>290</v>
      </c>
      <c r="E127" s="901">
        <v>0</v>
      </c>
      <c r="F127" s="902">
        <v>0</v>
      </c>
      <c r="G127" s="903">
        <v>0</v>
      </c>
      <c r="H127" s="903">
        <v>0</v>
      </c>
      <c r="I127" s="903">
        <v>0</v>
      </c>
      <c r="J127" s="903">
        <v>0</v>
      </c>
      <c r="K127" s="903">
        <v>3000</v>
      </c>
      <c r="L127" s="904">
        <v>14.145766432258901</v>
      </c>
      <c r="M127" s="905">
        <v>1.1881050131527799</v>
      </c>
      <c r="N127" s="905">
        <v>0.68638324806773199</v>
      </c>
      <c r="O127" s="905">
        <v>7.7000354224857297</v>
      </c>
      <c r="P127" s="905">
        <v>0.50172176508504296</v>
      </c>
      <c r="Q127" s="905">
        <v>0.59579459603848905</v>
      </c>
      <c r="R127" s="905">
        <v>0.31009192425394999</v>
      </c>
      <c r="S127" s="905">
        <v>7.9439279471798496</v>
      </c>
      <c r="T127" s="905">
        <v>18.1874139843328</v>
      </c>
      <c r="U127" s="905">
        <v>60.6247132811094</v>
      </c>
      <c r="V127" s="905">
        <v>1.18462083422857E-2</v>
      </c>
      <c r="W127" s="905">
        <v>2.5782924039092499E-2</v>
      </c>
      <c r="X127" s="905">
        <v>6.9683578484033795E-2</v>
      </c>
      <c r="Y127" s="905">
        <v>3.4841789242016898E-2</v>
      </c>
      <c r="Z127" s="905">
        <v>3.4841789242016898E-2</v>
      </c>
      <c r="AA127" s="905">
        <v>0.14319975378468899</v>
      </c>
      <c r="AB127" s="882"/>
    </row>
    <row r="128" spans="1:28">
      <c r="A128" s="899" t="s">
        <v>3923</v>
      </c>
      <c r="B128" s="900">
        <v>625.03</v>
      </c>
      <c r="C128" s="901">
        <v>20.288509999999999</v>
      </c>
      <c r="D128" s="901">
        <v>-22</v>
      </c>
      <c r="E128" s="901">
        <v>3.8999999999999998E-3</v>
      </c>
      <c r="F128" s="902">
        <v>0</v>
      </c>
      <c r="G128" s="903">
        <v>600</v>
      </c>
      <c r="H128" s="903">
        <v>148.207589620519</v>
      </c>
      <c r="I128" s="903">
        <v>41</v>
      </c>
      <c r="J128" s="903">
        <v>0</v>
      </c>
      <c r="K128" s="903">
        <v>0</v>
      </c>
      <c r="L128" s="904">
        <v>0</v>
      </c>
      <c r="M128" s="905">
        <v>0</v>
      </c>
      <c r="N128" s="905">
        <v>0</v>
      </c>
      <c r="O128" s="905">
        <v>0</v>
      </c>
      <c r="P128" s="905">
        <v>0</v>
      </c>
      <c r="Q128" s="905">
        <v>0</v>
      </c>
      <c r="R128" s="905">
        <v>0</v>
      </c>
      <c r="S128" s="905">
        <v>0</v>
      </c>
      <c r="T128" s="905">
        <v>0</v>
      </c>
      <c r="U128" s="905">
        <v>0</v>
      </c>
      <c r="V128" s="905">
        <v>0</v>
      </c>
      <c r="W128" s="905">
        <v>0</v>
      </c>
      <c r="X128" s="905">
        <v>0</v>
      </c>
      <c r="Y128" s="905">
        <v>0</v>
      </c>
      <c r="Z128" s="905">
        <v>0</v>
      </c>
      <c r="AA128" s="905">
        <v>0</v>
      </c>
      <c r="AB128" s="882"/>
    </row>
    <row r="129" spans="1:28">
      <c r="A129" s="899" t="s">
        <v>3924</v>
      </c>
      <c r="B129" s="900">
        <v>485.79</v>
      </c>
      <c r="C129" s="901">
        <v>0.32600000000000001</v>
      </c>
      <c r="D129" s="901">
        <v>0</v>
      </c>
      <c r="E129" s="901">
        <v>0</v>
      </c>
      <c r="F129" s="902">
        <v>3</v>
      </c>
      <c r="G129" s="903">
        <v>8</v>
      </c>
      <c r="H129" s="903">
        <v>468.727915194346</v>
      </c>
      <c r="I129" s="903">
        <v>0</v>
      </c>
      <c r="J129" s="903">
        <v>0</v>
      </c>
      <c r="K129" s="903">
        <v>0</v>
      </c>
      <c r="L129" s="904">
        <v>0</v>
      </c>
      <c r="M129" s="905">
        <v>0</v>
      </c>
      <c r="N129" s="905">
        <v>0</v>
      </c>
      <c r="O129" s="905">
        <v>0</v>
      </c>
      <c r="P129" s="905">
        <v>0</v>
      </c>
      <c r="Q129" s="905">
        <v>0</v>
      </c>
      <c r="R129" s="905">
        <v>0</v>
      </c>
      <c r="S129" s="905">
        <v>0</v>
      </c>
      <c r="T129" s="905">
        <v>0</v>
      </c>
      <c r="U129" s="905">
        <v>0</v>
      </c>
      <c r="V129" s="905">
        <v>0</v>
      </c>
      <c r="W129" s="905">
        <v>0</v>
      </c>
      <c r="X129" s="905">
        <v>0</v>
      </c>
      <c r="Y129" s="905">
        <v>0</v>
      </c>
      <c r="Z129" s="905">
        <v>0</v>
      </c>
      <c r="AA129" s="905">
        <v>0</v>
      </c>
      <c r="AB129" s="882"/>
    </row>
    <row r="130" spans="1:28">
      <c r="A130" s="899" t="s">
        <v>3925</v>
      </c>
      <c r="B130" s="900">
        <v>0</v>
      </c>
      <c r="C130" s="901">
        <v>2.9235000000000002</v>
      </c>
      <c r="D130" s="901">
        <v>0</v>
      </c>
      <c r="E130" s="901">
        <v>0</v>
      </c>
      <c r="F130" s="902">
        <v>0</v>
      </c>
      <c r="G130" s="903">
        <v>0</v>
      </c>
      <c r="H130" s="903">
        <v>0</v>
      </c>
      <c r="I130" s="903">
        <v>0</v>
      </c>
      <c r="J130" s="903">
        <v>2.9235000000000002</v>
      </c>
      <c r="K130" s="903">
        <v>0</v>
      </c>
      <c r="L130" s="904">
        <v>0</v>
      </c>
      <c r="M130" s="905">
        <v>0</v>
      </c>
      <c r="N130" s="905">
        <v>0</v>
      </c>
      <c r="O130" s="905">
        <v>0</v>
      </c>
      <c r="P130" s="905">
        <v>0</v>
      </c>
      <c r="Q130" s="905">
        <v>0</v>
      </c>
      <c r="R130" s="905">
        <v>0</v>
      </c>
      <c r="S130" s="905">
        <v>0</v>
      </c>
      <c r="T130" s="905">
        <v>0</v>
      </c>
      <c r="U130" s="905">
        <v>0</v>
      </c>
      <c r="V130" s="905">
        <v>0</v>
      </c>
      <c r="W130" s="905">
        <v>0</v>
      </c>
      <c r="X130" s="905">
        <v>0</v>
      </c>
      <c r="Y130" s="905">
        <v>0</v>
      </c>
      <c r="Z130" s="905">
        <v>0</v>
      </c>
      <c r="AA130" s="905">
        <v>0</v>
      </c>
      <c r="AB130" s="882"/>
    </row>
    <row r="131" spans="1:28">
      <c r="A131" s="899" t="s">
        <v>3926</v>
      </c>
      <c r="B131" s="900">
        <v>0</v>
      </c>
      <c r="C131" s="901">
        <v>2.31087</v>
      </c>
      <c r="D131" s="901">
        <v>0</v>
      </c>
      <c r="E131" s="901">
        <v>6.9999999999999999E-4</v>
      </c>
      <c r="F131" s="902">
        <v>0</v>
      </c>
      <c r="G131" s="903">
        <v>0</v>
      </c>
      <c r="H131" s="903">
        <v>0</v>
      </c>
      <c r="I131" s="903">
        <v>0</v>
      </c>
      <c r="J131" s="903">
        <v>0</v>
      </c>
      <c r="K131" s="903">
        <v>2</v>
      </c>
      <c r="L131" s="904">
        <v>1.2148170515716501E-2</v>
      </c>
      <c r="M131" s="905">
        <v>5.3888634027652801E-4</v>
      </c>
      <c r="N131" s="905">
        <v>8.8498144674722902E-4</v>
      </c>
      <c r="O131" s="905">
        <v>8.7336751699989001E-3</v>
      </c>
      <c r="P131" s="905">
        <v>3.6932296596537897E-4</v>
      </c>
      <c r="Q131" s="905">
        <v>2.7176595608773203E-4</v>
      </c>
      <c r="R131" s="905">
        <v>2.6712038418879599E-4</v>
      </c>
      <c r="S131" s="905">
        <v>7.01481356739273E-3</v>
      </c>
      <c r="T131" s="905">
        <v>1.75138060589871E-2</v>
      </c>
      <c r="U131" s="905">
        <v>1.4889057936088501E-2</v>
      </c>
      <c r="V131" s="905">
        <v>6.9683578484033703E-6</v>
      </c>
      <c r="W131" s="905">
        <v>1.4865830076593901E-5</v>
      </c>
      <c r="X131" s="905">
        <v>1.1613929747339E-4</v>
      </c>
      <c r="Y131" s="905">
        <v>4.64557189893558E-5</v>
      </c>
      <c r="Z131" s="905">
        <v>2.32278594946779E-5</v>
      </c>
      <c r="AA131" s="905">
        <v>1.18926640612751E-4</v>
      </c>
      <c r="AB131" s="882"/>
    </row>
    <row r="132" spans="1:28">
      <c r="A132" s="899" t="s">
        <v>3927</v>
      </c>
      <c r="B132" s="900">
        <v>0</v>
      </c>
      <c r="C132" s="901">
        <v>30.652000000000001</v>
      </c>
      <c r="D132" s="901">
        <v>0</v>
      </c>
      <c r="E132" s="901">
        <v>0.02</v>
      </c>
      <c r="F132" s="902">
        <v>0</v>
      </c>
      <c r="G132" s="903">
        <v>0</v>
      </c>
      <c r="H132" s="903">
        <v>0</v>
      </c>
      <c r="I132" s="903">
        <v>0</v>
      </c>
      <c r="J132" s="903">
        <v>0</v>
      </c>
      <c r="K132" s="903">
        <v>31</v>
      </c>
      <c r="L132" s="904">
        <v>0.122994071088864</v>
      </c>
      <c r="M132" s="905">
        <v>0</v>
      </c>
      <c r="N132" s="905">
        <v>1.36675280331229E-2</v>
      </c>
      <c r="O132" s="905">
        <v>0</v>
      </c>
      <c r="P132" s="905">
        <v>0</v>
      </c>
      <c r="Q132" s="905">
        <v>0</v>
      </c>
      <c r="R132" s="905">
        <v>0</v>
      </c>
      <c r="S132" s="905">
        <v>0</v>
      </c>
      <c r="T132" s="905">
        <v>0</v>
      </c>
      <c r="U132" s="905">
        <v>0</v>
      </c>
      <c r="V132" s="905">
        <v>0</v>
      </c>
      <c r="W132" s="905">
        <v>0</v>
      </c>
      <c r="X132" s="905">
        <v>0</v>
      </c>
      <c r="Y132" s="905">
        <v>0</v>
      </c>
      <c r="Z132" s="905">
        <v>0</v>
      </c>
      <c r="AA132" s="905">
        <v>0</v>
      </c>
      <c r="AB132" s="882"/>
    </row>
    <row r="133" spans="1:28">
      <c r="A133" s="899" t="s">
        <v>3928</v>
      </c>
      <c r="B133" s="900">
        <v>0</v>
      </c>
      <c r="C133" s="901">
        <v>28.316770000000002</v>
      </c>
      <c r="D133" s="901">
        <v>0</v>
      </c>
      <c r="E133" s="901">
        <v>4.0000000000000001E-3</v>
      </c>
      <c r="F133" s="902">
        <v>0</v>
      </c>
      <c r="G133" s="903">
        <v>0</v>
      </c>
      <c r="H133" s="903">
        <v>0</v>
      </c>
      <c r="I133" s="903">
        <v>0</v>
      </c>
      <c r="J133" s="903">
        <v>0</v>
      </c>
      <c r="K133" s="903">
        <v>28</v>
      </c>
      <c r="L133" s="904">
        <v>0.19023616926141201</v>
      </c>
      <c r="M133" s="905">
        <v>6.4062436486321704E-3</v>
      </c>
      <c r="N133" s="905">
        <v>1.6064387626519201E-2</v>
      </c>
      <c r="O133" s="905">
        <v>0.33657168407788302</v>
      </c>
      <c r="P133" s="905">
        <v>2.8291532864517699E-3</v>
      </c>
      <c r="Q133" s="905">
        <v>4.22747042803138E-3</v>
      </c>
      <c r="R133" s="905">
        <v>3.6096093654729498E-3</v>
      </c>
      <c r="S133" s="905">
        <v>0.11479208162269799</v>
      </c>
      <c r="T133" s="905">
        <v>0.21495061176374899</v>
      </c>
      <c r="U133" s="905">
        <v>0.147961464981098</v>
      </c>
      <c r="V133" s="905">
        <v>5.5282305597333501E-5</v>
      </c>
      <c r="W133" s="905">
        <v>2.2438112271858901E-4</v>
      </c>
      <c r="X133" s="905">
        <v>3.25190032925491E-4</v>
      </c>
      <c r="Y133" s="905">
        <v>3.25190032925491E-4</v>
      </c>
      <c r="Z133" s="905">
        <v>0</v>
      </c>
      <c r="AA133" s="905">
        <v>2.06820860940612E-3</v>
      </c>
      <c r="AB133" s="882"/>
    </row>
    <row r="134" spans="1:28">
      <c r="A134" s="899" t="s">
        <v>3929</v>
      </c>
      <c r="B134" s="900">
        <v>415.21</v>
      </c>
      <c r="C134" s="901">
        <v>686.59382000000005</v>
      </c>
      <c r="D134" s="901">
        <v>-473</v>
      </c>
      <c r="E134" s="901">
        <v>7159.8869999999997</v>
      </c>
      <c r="F134" s="902">
        <v>0</v>
      </c>
      <c r="G134" s="903">
        <v>16</v>
      </c>
      <c r="H134" s="903">
        <v>0</v>
      </c>
      <c r="I134" s="903">
        <v>36</v>
      </c>
      <c r="J134" s="903">
        <v>0</v>
      </c>
      <c r="K134" s="903">
        <v>0</v>
      </c>
      <c r="L134" s="904">
        <v>0</v>
      </c>
      <c r="M134" s="905">
        <v>0</v>
      </c>
      <c r="N134" s="905">
        <v>0</v>
      </c>
      <c r="O134" s="905">
        <v>0</v>
      </c>
      <c r="P134" s="905">
        <v>0</v>
      </c>
      <c r="Q134" s="905">
        <v>0</v>
      </c>
      <c r="R134" s="905">
        <v>0</v>
      </c>
      <c r="S134" s="905">
        <v>0</v>
      </c>
      <c r="T134" s="905">
        <v>0</v>
      </c>
      <c r="U134" s="905">
        <v>0</v>
      </c>
      <c r="V134" s="905">
        <v>0</v>
      </c>
      <c r="W134" s="905">
        <v>0</v>
      </c>
      <c r="X134" s="905">
        <v>0</v>
      </c>
      <c r="Y134" s="905">
        <v>0</v>
      </c>
      <c r="Z134" s="905">
        <v>0</v>
      </c>
      <c r="AA134" s="905">
        <v>0</v>
      </c>
      <c r="AB134" s="882"/>
    </row>
    <row r="135" spans="1:28">
      <c r="A135" s="899" t="s">
        <v>3930</v>
      </c>
      <c r="B135" s="900">
        <v>0</v>
      </c>
      <c r="C135" s="901">
        <v>5.1704999999999997</v>
      </c>
      <c r="D135" s="901">
        <v>0</v>
      </c>
      <c r="E135" s="901">
        <v>0</v>
      </c>
      <c r="F135" s="902">
        <v>0</v>
      </c>
      <c r="G135" s="903">
        <v>0</v>
      </c>
      <c r="H135" s="903">
        <v>0</v>
      </c>
      <c r="I135" s="903">
        <v>0</v>
      </c>
      <c r="J135" s="903">
        <v>0</v>
      </c>
      <c r="K135" s="903">
        <v>5</v>
      </c>
      <c r="L135" s="904">
        <v>2.3037391046821599E-2</v>
      </c>
      <c r="M135" s="905">
        <v>7.4584656837410797E-4</v>
      </c>
      <c r="N135" s="905">
        <v>1.5314127764841201E-3</v>
      </c>
      <c r="O135" s="905">
        <v>6.3992752907837697E-3</v>
      </c>
      <c r="P135" s="905">
        <v>1.4210804438843901E-3</v>
      </c>
      <c r="Q135" s="905">
        <v>2.9569065136725E-4</v>
      </c>
      <c r="R135" s="905">
        <v>1.98598198679496E-4</v>
      </c>
      <c r="S135" s="905">
        <v>1.4872798434442299E-2</v>
      </c>
      <c r="T135" s="905">
        <v>2.8421608877687899E-2</v>
      </c>
      <c r="U135" s="905">
        <v>2.7318285551690701E-2</v>
      </c>
      <c r="V135" s="905">
        <v>1.2357221251168699E-5</v>
      </c>
      <c r="W135" s="905">
        <v>4.4574262370286898E-5</v>
      </c>
      <c r="X135" s="905">
        <v>0</v>
      </c>
      <c r="Y135" s="905">
        <v>0</v>
      </c>
      <c r="Z135" s="905">
        <v>0</v>
      </c>
      <c r="AA135" s="905">
        <v>1.97715540018698E-4</v>
      </c>
      <c r="AB135" s="882"/>
    </row>
    <row r="136" spans="1:28">
      <c r="A136" s="899" t="s">
        <v>3931</v>
      </c>
      <c r="B136" s="900">
        <v>0</v>
      </c>
      <c r="C136" s="901">
        <v>1.7010000000000001</v>
      </c>
      <c r="D136" s="901">
        <v>0</v>
      </c>
      <c r="E136" s="901">
        <v>0.1027</v>
      </c>
      <c r="F136" s="902">
        <v>0</v>
      </c>
      <c r="G136" s="903">
        <v>0</v>
      </c>
      <c r="H136" s="903">
        <v>0</v>
      </c>
      <c r="I136" s="903">
        <v>0</v>
      </c>
      <c r="J136" s="903">
        <v>1.5983000000000001</v>
      </c>
      <c r="K136" s="903">
        <v>0</v>
      </c>
      <c r="L136" s="904">
        <v>0</v>
      </c>
      <c r="M136" s="905">
        <v>0</v>
      </c>
      <c r="N136" s="905">
        <v>0</v>
      </c>
      <c r="O136" s="905">
        <v>0</v>
      </c>
      <c r="P136" s="905">
        <v>0</v>
      </c>
      <c r="Q136" s="905">
        <v>0</v>
      </c>
      <c r="R136" s="905">
        <v>0</v>
      </c>
      <c r="S136" s="905">
        <v>0</v>
      </c>
      <c r="T136" s="905">
        <v>0</v>
      </c>
      <c r="U136" s="905">
        <v>0</v>
      </c>
      <c r="V136" s="905">
        <v>0</v>
      </c>
      <c r="W136" s="905">
        <v>0</v>
      </c>
      <c r="X136" s="905">
        <v>0</v>
      </c>
      <c r="Y136" s="905">
        <v>0</v>
      </c>
      <c r="Z136" s="905">
        <v>0</v>
      </c>
      <c r="AA136" s="905">
        <v>0</v>
      </c>
      <c r="AB136" s="882"/>
    </row>
    <row r="137" spans="1:28">
      <c r="A137" s="899" t="s">
        <v>3932</v>
      </c>
      <c r="B137" s="900">
        <v>0</v>
      </c>
      <c r="C137" s="901">
        <v>18.19689</v>
      </c>
      <c r="D137" s="901">
        <v>0</v>
      </c>
      <c r="E137" s="901">
        <v>0</v>
      </c>
      <c r="F137" s="902">
        <v>0</v>
      </c>
      <c r="G137" s="903">
        <v>0</v>
      </c>
      <c r="H137" s="903">
        <v>0</v>
      </c>
      <c r="I137" s="903">
        <v>0</v>
      </c>
      <c r="J137" s="903">
        <v>18.19689</v>
      </c>
      <c r="K137" s="903">
        <v>0</v>
      </c>
      <c r="L137" s="904">
        <v>0</v>
      </c>
      <c r="M137" s="905">
        <v>0</v>
      </c>
      <c r="N137" s="905">
        <v>0</v>
      </c>
      <c r="O137" s="905">
        <v>0</v>
      </c>
      <c r="P137" s="905">
        <v>0</v>
      </c>
      <c r="Q137" s="905">
        <v>0</v>
      </c>
      <c r="R137" s="905">
        <v>0</v>
      </c>
      <c r="S137" s="905">
        <v>0</v>
      </c>
      <c r="T137" s="905">
        <v>0</v>
      </c>
      <c r="U137" s="905">
        <v>0</v>
      </c>
      <c r="V137" s="905">
        <v>0</v>
      </c>
      <c r="W137" s="905">
        <v>0</v>
      </c>
      <c r="X137" s="905">
        <v>0</v>
      </c>
      <c r="Y137" s="905">
        <v>0</v>
      </c>
      <c r="Z137" s="905">
        <v>0</v>
      </c>
      <c r="AA137" s="905">
        <v>0</v>
      </c>
      <c r="AB137" s="882"/>
    </row>
    <row r="138" spans="1:28">
      <c r="A138" s="899" t="s">
        <v>3933</v>
      </c>
      <c r="B138" s="900">
        <v>0</v>
      </c>
      <c r="C138" s="901">
        <v>0.21362</v>
      </c>
      <c r="D138" s="901">
        <v>0</v>
      </c>
      <c r="E138" s="901">
        <v>7.1999999999999995E-2</v>
      </c>
      <c r="F138" s="902">
        <v>0</v>
      </c>
      <c r="G138" s="903">
        <v>0</v>
      </c>
      <c r="H138" s="903">
        <v>0</v>
      </c>
      <c r="I138" s="903">
        <v>0</v>
      </c>
      <c r="J138" s="903">
        <v>0</v>
      </c>
      <c r="K138" s="903">
        <v>0</v>
      </c>
      <c r="L138" s="904">
        <v>0</v>
      </c>
      <c r="M138" s="905">
        <v>0</v>
      </c>
      <c r="N138" s="905">
        <v>0</v>
      </c>
      <c r="O138" s="905">
        <v>0</v>
      </c>
      <c r="P138" s="905">
        <v>0</v>
      </c>
      <c r="Q138" s="905">
        <v>0</v>
      </c>
      <c r="R138" s="905">
        <v>0</v>
      </c>
      <c r="S138" s="905">
        <v>0</v>
      </c>
      <c r="T138" s="905">
        <v>0</v>
      </c>
      <c r="U138" s="905">
        <v>0</v>
      </c>
      <c r="V138" s="905">
        <v>0</v>
      </c>
      <c r="W138" s="905">
        <v>0</v>
      </c>
      <c r="X138" s="905">
        <v>0</v>
      </c>
      <c r="Y138" s="905">
        <v>0</v>
      </c>
      <c r="Z138" s="905">
        <v>0</v>
      </c>
      <c r="AA138" s="905">
        <v>0</v>
      </c>
      <c r="AB138" s="882"/>
    </row>
    <row r="139" spans="1:28">
      <c r="A139" s="899" t="s">
        <v>3934</v>
      </c>
      <c r="B139" s="900">
        <v>0</v>
      </c>
      <c r="C139" s="901">
        <v>5.0429089999999999</v>
      </c>
      <c r="D139" s="901">
        <v>-12</v>
      </c>
      <c r="E139" s="901">
        <v>34.000999999999998</v>
      </c>
      <c r="F139" s="902">
        <v>0</v>
      </c>
      <c r="G139" s="903">
        <v>0</v>
      </c>
      <c r="H139" s="903">
        <v>0</v>
      </c>
      <c r="I139" s="903">
        <v>0</v>
      </c>
      <c r="J139" s="903">
        <v>0</v>
      </c>
      <c r="K139" s="903">
        <v>0</v>
      </c>
      <c r="L139" s="904">
        <v>0</v>
      </c>
      <c r="M139" s="905">
        <v>0</v>
      </c>
      <c r="N139" s="905">
        <v>0</v>
      </c>
      <c r="O139" s="905">
        <v>0</v>
      </c>
      <c r="P139" s="905">
        <v>0</v>
      </c>
      <c r="Q139" s="905">
        <v>0</v>
      </c>
      <c r="R139" s="905">
        <v>0</v>
      </c>
      <c r="S139" s="905">
        <v>0</v>
      </c>
      <c r="T139" s="905">
        <v>0</v>
      </c>
      <c r="U139" s="905">
        <v>0</v>
      </c>
      <c r="V139" s="905">
        <v>0</v>
      </c>
      <c r="W139" s="905">
        <v>0</v>
      </c>
      <c r="X139" s="905">
        <v>0</v>
      </c>
      <c r="Y139" s="905">
        <v>0</v>
      </c>
      <c r="Z139" s="905">
        <v>0</v>
      </c>
      <c r="AA139" s="905">
        <v>0</v>
      </c>
      <c r="AB139" s="882"/>
    </row>
    <row r="140" spans="1:28">
      <c r="A140" s="899" t="s">
        <v>3935</v>
      </c>
      <c r="B140" s="900">
        <v>0</v>
      </c>
      <c r="C140" s="901">
        <v>1.71509</v>
      </c>
      <c r="D140" s="901">
        <v>0</v>
      </c>
      <c r="E140" s="901">
        <v>3.0000000000000001E-3</v>
      </c>
      <c r="F140" s="902">
        <v>0</v>
      </c>
      <c r="G140" s="903">
        <v>0</v>
      </c>
      <c r="H140" s="903">
        <v>0</v>
      </c>
      <c r="I140" s="903">
        <v>0</v>
      </c>
      <c r="J140" s="903">
        <v>0</v>
      </c>
      <c r="K140" s="903">
        <v>2</v>
      </c>
      <c r="L140" s="904">
        <v>3.1357610317815201E-3</v>
      </c>
      <c r="M140" s="905">
        <v>2.2995580899731101E-5</v>
      </c>
      <c r="N140" s="905">
        <v>3.0939508846910998E-4</v>
      </c>
      <c r="O140" s="905">
        <v>1.48426022170992E-3</v>
      </c>
      <c r="P140" s="905">
        <v>3.1357610317815198E-5</v>
      </c>
      <c r="Q140" s="905">
        <v>6.2715220635630397E-5</v>
      </c>
      <c r="R140" s="905">
        <v>4.1810147090420303E-5</v>
      </c>
      <c r="S140" s="905">
        <v>2.5086088254252202E-4</v>
      </c>
      <c r="T140" s="905">
        <v>1.88145661906891E-4</v>
      </c>
      <c r="U140" s="905">
        <v>1.58878558943597E-3</v>
      </c>
      <c r="V140" s="905">
        <v>4.1810147090420201E-7</v>
      </c>
      <c r="W140" s="905">
        <v>4.1810147090420201E-7</v>
      </c>
      <c r="X140" s="905">
        <v>8.36202941808405E-4</v>
      </c>
      <c r="Y140" s="905">
        <v>4.1810147090420299E-4</v>
      </c>
      <c r="Z140" s="905">
        <v>6.2715220635630397E-5</v>
      </c>
      <c r="AA140" s="905">
        <v>3.9719639735899202E-6</v>
      </c>
      <c r="AB140" s="882"/>
    </row>
    <row r="141" spans="1:28">
      <c r="A141" s="899" t="s">
        <v>3936</v>
      </c>
      <c r="B141" s="900">
        <v>0</v>
      </c>
      <c r="C141" s="901">
        <v>18.970469999999999</v>
      </c>
      <c r="D141" s="901">
        <v>0</v>
      </c>
      <c r="E141" s="901">
        <v>5.4999999999999997E-3</v>
      </c>
      <c r="F141" s="902">
        <v>0</v>
      </c>
      <c r="G141" s="903">
        <v>0</v>
      </c>
      <c r="H141" s="903">
        <v>0</v>
      </c>
      <c r="I141" s="903">
        <v>0</v>
      </c>
      <c r="J141" s="903">
        <v>0</v>
      </c>
      <c r="K141" s="903">
        <v>19</v>
      </c>
      <c r="L141" s="904">
        <v>1.87123636089125E-2</v>
      </c>
      <c r="M141" s="905">
        <v>1.8712363608912501E-4</v>
      </c>
      <c r="N141" s="905">
        <v>1.6139413612687101E-3</v>
      </c>
      <c r="O141" s="905">
        <v>1.9881886334469599E-3</v>
      </c>
      <c r="P141" s="905">
        <v>6.6662795356750896E-4</v>
      </c>
      <c r="Q141" s="905">
        <v>3.7424727217825099E-4</v>
      </c>
      <c r="R141" s="905">
        <v>1.05257045300133E-4</v>
      </c>
      <c r="S141" s="905">
        <v>2.80685454133688E-3</v>
      </c>
      <c r="T141" s="905">
        <v>6.1984704454522803E-3</v>
      </c>
      <c r="U141" s="905">
        <v>2.8653306776147299E-2</v>
      </c>
      <c r="V141" s="905">
        <v>5.84761362778517E-6</v>
      </c>
      <c r="W141" s="905">
        <v>3.5085681766710999E-6</v>
      </c>
      <c r="X141" s="905">
        <v>0</v>
      </c>
      <c r="Y141" s="905">
        <v>0</v>
      </c>
      <c r="Z141" s="905">
        <v>2.33904545111407E-4</v>
      </c>
      <c r="AA141" s="905">
        <v>3.9763772668939097E-5</v>
      </c>
      <c r="AB141" s="882"/>
    </row>
    <row r="142" spans="1:28">
      <c r="A142" s="899" t="s">
        <v>3937</v>
      </c>
      <c r="B142" s="900">
        <v>0</v>
      </c>
      <c r="C142" s="901">
        <v>4.0000000000000001E-3</v>
      </c>
      <c r="D142" s="901">
        <v>0</v>
      </c>
      <c r="E142" s="901">
        <v>0</v>
      </c>
      <c r="F142" s="902">
        <v>0</v>
      </c>
      <c r="G142" s="903">
        <v>0</v>
      </c>
      <c r="H142" s="903">
        <v>0</v>
      </c>
      <c r="I142" s="903">
        <v>0</v>
      </c>
      <c r="J142" s="903">
        <v>0</v>
      </c>
      <c r="K142" s="903">
        <v>0</v>
      </c>
      <c r="L142" s="904">
        <v>0</v>
      </c>
      <c r="M142" s="905">
        <v>0</v>
      </c>
      <c r="N142" s="905">
        <v>0</v>
      </c>
      <c r="O142" s="905">
        <v>0</v>
      </c>
      <c r="P142" s="905">
        <v>0</v>
      </c>
      <c r="Q142" s="905">
        <v>0</v>
      </c>
      <c r="R142" s="905">
        <v>0</v>
      </c>
      <c r="S142" s="905">
        <v>0</v>
      </c>
      <c r="T142" s="905">
        <v>0</v>
      </c>
      <c r="U142" s="905">
        <v>0</v>
      </c>
      <c r="V142" s="905">
        <v>0</v>
      </c>
      <c r="W142" s="905">
        <v>0</v>
      </c>
      <c r="X142" s="905">
        <v>0</v>
      </c>
      <c r="Y142" s="905">
        <v>0</v>
      </c>
      <c r="Z142" s="905">
        <v>0</v>
      </c>
      <c r="AA142" s="905">
        <v>0</v>
      </c>
      <c r="AB142" s="882"/>
    </row>
    <row r="143" spans="1:28">
      <c r="A143" s="899" t="s">
        <v>3938</v>
      </c>
      <c r="B143" s="900">
        <v>0</v>
      </c>
      <c r="C143" s="901">
        <v>0</v>
      </c>
      <c r="D143" s="901">
        <v>0</v>
      </c>
      <c r="E143" s="901">
        <v>0</v>
      </c>
      <c r="F143" s="902">
        <v>0</v>
      </c>
      <c r="G143" s="903">
        <v>0</v>
      </c>
      <c r="H143" s="903">
        <v>0</v>
      </c>
      <c r="I143" s="903">
        <v>0</v>
      </c>
      <c r="J143" s="903">
        <v>0</v>
      </c>
      <c r="K143" s="903">
        <v>0</v>
      </c>
      <c r="L143" s="904">
        <v>0</v>
      </c>
      <c r="M143" s="905">
        <v>0</v>
      </c>
      <c r="N143" s="905">
        <v>0</v>
      </c>
      <c r="O143" s="905">
        <v>0</v>
      </c>
      <c r="P143" s="905">
        <v>0</v>
      </c>
      <c r="Q143" s="905">
        <v>0</v>
      </c>
      <c r="R143" s="905">
        <v>0</v>
      </c>
      <c r="S143" s="905">
        <v>0</v>
      </c>
      <c r="T143" s="905">
        <v>0</v>
      </c>
      <c r="U143" s="905">
        <v>0</v>
      </c>
      <c r="V143" s="905">
        <v>0</v>
      </c>
      <c r="W143" s="905">
        <v>0</v>
      </c>
      <c r="X143" s="905">
        <v>0</v>
      </c>
      <c r="Y143" s="905">
        <v>0</v>
      </c>
      <c r="Z143" s="905">
        <v>0</v>
      </c>
      <c r="AA143" s="905">
        <v>0</v>
      </c>
      <c r="AB143" s="882"/>
    </row>
    <row r="144" spans="1:28">
      <c r="A144" s="899" t="s">
        <v>3939</v>
      </c>
      <c r="B144" s="900">
        <v>0</v>
      </c>
      <c r="C144" s="901">
        <v>0</v>
      </c>
      <c r="D144" s="901">
        <v>0</v>
      </c>
      <c r="E144" s="901">
        <v>0</v>
      </c>
      <c r="F144" s="902">
        <v>0</v>
      </c>
      <c r="G144" s="903">
        <v>0</v>
      </c>
      <c r="H144" s="903">
        <v>0</v>
      </c>
      <c r="I144" s="903">
        <v>0</v>
      </c>
      <c r="J144" s="903">
        <v>0</v>
      </c>
      <c r="K144" s="903">
        <v>0</v>
      </c>
      <c r="L144" s="904">
        <v>0</v>
      </c>
      <c r="M144" s="905">
        <v>0</v>
      </c>
      <c r="N144" s="905">
        <v>0</v>
      </c>
      <c r="O144" s="905">
        <v>0</v>
      </c>
      <c r="P144" s="905">
        <v>0</v>
      </c>
      <c r="Q144" s="905">
        <v>0</v>
      </c>
      <c r="R144" s="905">
        <v>0</v>
      </c>
      <c r="S144" s="905">
        <v>0</v>
      </c>
      <c r="T144" s="905">
        <v>0</v>
      </c>
      <c r="U144" s="905">
        <v>0</v>
      </c>
      <c r="V144" s="905">
        <v>0</v>
      </c>
      <c r="W144" s="905">
        <v>0</v>
      </c>
      <c r="X144" s="905">
        <v>0</v>
      </c>
      <c r="Y144" s="905">
        <v>0</v>
      </c>
      <c r="Z144" s="905">
        <v>0</v>
      </c>
      <c r="AA144" s="905">
        <v>0</v>
      </c>
      <c r="AB144" s="882"/>
    </row>
    <row r="145" spans="1:28">
      <c r="A145" s="899" t="s">
        <v>3940</v>
      </c>
      <c r="B145" s="900">
        <v>0</v>
      </c>
      <c r="C145" s="901">
        <v>0</v>
      </c>
      <c r="D145" s="901">
        <v>0</v>
      </c>
      <c r="E145" s="901">
        <v>0</v>
      </c>
      <c r="F145" s="902">
        <v>0</v>
      </c>
      <c r="G145" s="903">
        <v>0</v>
      </c>
      <c r="H145" s="903">
        <v>0</v>
      </c>
      <c r="I145" s="903">
        <v>0</v>
      </c>
      <c r="J145" s="903">
        <v>0</v>
      </c>
      <c r="K145" s="903">
        <v>0</v>
      </c>
      <c r="L145" s="904">
        <v>0</v>
      </c>
      <c r="M145" s="905">
        <v>0</v>
      </c>
      <c r="N145" s="905">
        <v>0</v>
      </c>
      <c r="O145" s="905">
        <v>0</v>
      </c>
      <c r="P145" s="905">
        <v>0</v>
      </c>
      <c r="Q145" s="905">
        <v>0</v>
      </c>
      <c r="R145" s="905">
        <v>0</v>
      </c>
      <c r="S145" s="905">
        <v>0</v>
      </c>
      <c r="T145" s="905">
        <v>0</v>
      </c>
      <c r="U145" s="905">
        <v>0</v>
      </c>
      <c r="V145" s="905">
        <v>0</v>
      </c>
      <c r="W145" s="905">
        <v>0</v>
      </c>
      <c r="X145" s="905">
        <v>0</v>
      </c>
      <c r="Y145" s="905">
        <v>0</v>
      </c>
      <c r="Z145" s="905">
        <v>0</v>
      </c>
      <c r="AA145" s="905">
        <v>0</v>
      </c>
      <c r="AB145" s="882"/>
    </row>
    <row r="146" spans="1:28">
      <c r="A146" s="899" t="s">
        <v>3941</v>
      </c>
      <c r="B146" s="900">
        <v>98.81</v>
      </c>
      <c r="C146" s="901">
        <v>738.83950000000004</v>
      </c>
      <c r="D146" s="901">
        <v>0</v>
      </c>
      <c r="E146" s="901">
        <v>0.11119999999999999</v>
      </c>
      <c r="F146" s="902">
        <v>0</v>
      </c>
      <c r="G146" s="903">
        <v>0</v>
      </c>
      <c r="H146" s="903">
        <v>670.02222222222201</v>
      </c>
      <c r="I146" s="903">
        <v>0</v>
      </c>
      <c r="J146" s="903">
        <v>0</v>
      </c>
      <c r="K146" s="903">
        <v>166</v>
      </c>
      <c r="L146" s="904">
        <v>1.1316845424402</v>
      </c>
      <c r="M146" s="905">
        <v>4.76194347500392E-2</v>
      </c>
      <c r="N146" s="905">
        <v>9.0804671122544395E-2</v>
      </c>
      <c r="O146" s="905">
        <v>0.117602652621554</v>
      </c>
      <c r="P146" s="905">
        <v>2.2749365589087599E-2</v>
      </c>
      <c r="Q146" s="905">
        <v>1.6001672405883599E-2</v>
      </c>
      <c r="R146" s="905">
        <v>4.8197808451456697E-3</v>
      </c>
      <c r="S146" s="905">
        <v>0.34509630851243001</v>
      </c>
      <c r="T146" s="905">
        <v>0.74417416249049095</v>
      </c>
      <c r="U146" s="905">
        <v>1.2338638963572901</v>
      </c>
      <c r="V146" s="905">
        <v>2.5062860394757497E-4</v>
      </c>
      <c r="W146" s="905">
        <v>1.38809688340195E-3</v>
      </c>
      <c r="X146" s="905">
        <v>1.9279123380582699E-3</v>
      </c>
      <c r="Y146" s="905">
        <v>0</v>
      </c>
      <c r="Z146" s="905">
        <v>0</v>
      </c>
      <c r="AA146" s="905">
        <v>5.7066205206524698E-3</v>
      </c>
      <c r="AB146" s="882"/>
    </row>
    <row r="147" spans="1:28">
      <c r="A147" s="899" t="s">
        <v>3942</v>
      </c>
      <c r="B147" s="900">
        <v>0</v>
      </c>
      <c r="C147" s="901">
        <v>25.188359999999999</v>
      </c>
      <c r="D147" s="901">
        <v>2</v>
      </c>
      <c r="E147" s="901">
        <v>1E-3</v>
      </c>
      <c r="F147" s="902">
        <v>0</v>
      </c>
      <c r="G147" s="903">
        <v>0</v>
      </c>
      <c r="H147" s="903">
        <v>0</v>
      </c>
      <c r="I147" s="903">
        <v>0</v>
      </c>
      <c r="J147" s="903">
        <v>0</v>
      </c>
      <c r="K147" s="903">
        <v>23</v>
      </c>
      <c r="L147" s="904">
        <v>0.174429610875284</v>
      </c>
      <c r="M147" s="905">
        <v>1.76299453564605E-3</v>
      </c>
      <c r="N147" s="905">
        <v>1.6508039742867599E-2</v>
      </c>
      <c r="O147" s="905">
        <v>7.2122503730974903E-3</v>
      </c>
      <c r="P147" s="905">
        <v>2.5910677266313201E-3</v>
      </c>
      <c r="Q147" s="905">
        <v>4.2739261470207401E-3</v>
      </c>
      <c r="R147" s="905">
        <v>8.5478522940414796E-4</v>
      </c>
      <c r="S147" s="905">
        <v>2.3773714192802799E-2</v>
      </c>
      <c r="T147" s="905">
        <v>4.7280308001416901E-2</v>
      </c>
      <c r="U147" s="905">
        <v>0.16988856434407401</v>
      </c>
      <c r="V147" s="905">
        <v>1.33560192094398E-5</v>
      </c>
      <c r="W147" s="905">
        <v>1.33560192094398E-5</v>
      </c>
      <c r="X147" s="905">
        <v>0</v>
      </c>
      <c r="Y147" s="905">
        <v>0</v>
      </c>
      <c r="Z147" s="905">
        <v>2.6712038418879599E-4</v>
      </c>
      <c r="AA147" s="905">
        <v>4.0335178012508197E-4</v>
      </c>
      <c r="AB147" s="882"/>
    </row>
    <row r="148" spans="1:28">
      <c r="A148" s="899" t="s">
        <v>3943</v>
      </c>
      <c r="B148" s="900">
        <v>0</v>
      </c>
      <c r="C148" s="901">
        <v>2003.16751</v>
      </c>
      <c r="D148" s="901">
        <v>-10</v>
      </c>
      <c r="E148" s="901">
        <v>11.648999999999999</v>
      </c>
      <c r="F148" s="902">
        <v>0</v>
      </c>
      <c r="G148" s="903">
        <v>0</v>
      </c>
      <c r="H148" s="903">
        <v>0</v>
      </c>
      <c r="I148" s="903">
        <v>0</v>
      </c>
      <c r="J148" s="903">
        <v>0</v>
      </c>
      <c r="K148" s="903">
        <v>1620</v>
      </c>
      <c r="L148" s="904">
        <v>11.5897727734645</v>
      </c>
      <c r="M148" s="905">
        <v>0.491060177576986</v>
      </c>
      <c r="N148" s="905">
        <v>0.95013559262979996</v>
      </c>
      <c r="O148" s="905">
        <v>1.18531767001341</v>
      </c>
      <c r="P148" s="905">
        <v>0.19379003176409801</v>
      </c>
      <c r="Q148" s="905">
        <v>0.150516529525513</v>
      </c>
      <c r="R148" s="905">
        <v>3.1984762524171498E-2</v>
      </c>
      <c r="S148" s="905">
        <v>3.2925490833705902</v>
      </c>
      <c r="T148" s="905">
        <v>7.5634556086570202</v>
      </c>
      <c r="U148" s="905">
        <v>12.7750904434779</v>
      </c>
      <c r="V148" s="905">
        <v>2.2577479428826899E-3</v>
      </c>
      <c r="W148" s="905">
        <v>4.5154958857653903E-3</v>
      </c>
      <c r="X148" s="905">
        <v>0</v>
      </c>
      <c r="Y148" s="905">
        <v>0</v>
      </c>
      <c r="Z148" s="905">
        <v>0</v>
      </c>
      <c r="AA148" s="905">
        <v>6.7732438286480803E-2</v>
      </c>
      <c r="AB148" s="882"/>
    </row>
    <row r="149" spans="1:28">
      <c r="A149" s="899" t="s">
        <v>3944</v>
      </c>
      <c r="B149" s="900">
        <v>0</v>
      </c>
      <c r="C149" s="901">
        <v>195.744</v>
      </c>
      <c r="D149" s="901">
        <v>0</v>
      </c>
      <c r="E149" s="901">
        <v>4.0000000000000001E-3</v>
      </c>
      <c r="F149" s="902">
        <v>196</v>
      </c>
      <c r="G149" s="903">
        <v>0</v>
      </c>
      <c r="H149" s="903">
        <v>0</v>
      </c>
      <c r="I149" s="903">
        <v>0</v>
      </c>
      <c r="J149" s="903">
        <v>0</v>
      </c>
      <c r="K149" s="903">
        <v>0</v>
      </c>
      <c r="L149" s="904">
        <v>0</v>
      </c>
      <c r="M149" s="905">
        <v>0</v>
      </c>
      <c r="N149" s="905">
        <v>0</v>
      </c>
      <c r="O149" s="905">
        <v>0</v>
      </c>
      <c r="P149" s="905">
        <v>0</v>
      </c>
      <c r="Q149" s="905">
        <v>0</v>
      </c>
      <c r="R149" s="905">
        <v>0</v>
      </c>
      <c r="S149" s="905">
        <v>0</v>
      </c>
      <c r="T149" s="905">
        <v>0</v>
      </c>
      <c r="U149" s="905">
        <v>0</v>
      </c>
      <c r="V149" s="905">
        <v>0</v>
      </c>
      <c r="W149" s="905">
        <v>0</v>
      </c>
      <c r="X149" s="905">
        <v>0</v>
      </c>
      <c r="Y149" s="905">
        <v>0</v>
      </c>
      <c r="Z149" s="905">
        <v>0</v>
      </c>
      <c r="AA149" s="905">
        <v>0</v>
      </c>
      <c r="AB149" s="882"/>
    </row>
    <row r="150" spans="1:28">
      <c r="A150" s="899" t="s">
        <v>3945</v>
      </c>
      <c r="B150" s="900">
        <v>0</v>
      </c>
      <c r="C150" s="901">
        <v>30.573550000000001</v>
      </c>
      <c r="D150" s="901">
        <v>0</v>
      </c>
      <c r="E150" s="901">
        <v>0.4219</v>
      </c>
      <c r="F150" s="902">
        <v>0</v>
      </c>
      <c r="G150" s="903">
        <v>0</v>
      </c>
      <c r="H150" s="903">
        <v>0</v>
      </c>
      <c r="I150" s="903">
        <v>0</v>
      </c>
      <c r="J150" s="903">
        <v>0</v>
      </c>
      <c r="K150" s="903">
        <v>30</v>
      </c>
      <c r="L150" s="904">
        <v>2.3343998792151301E-2</v>
      </c>
      <c r="M150" s="905">
        <v>2.4040834576991598E-3</v>
      </c>
      <c r="N150" s="905">
        <v>3.4841789242016902E-5</v>
      </c>
      <c r="O150" s="905">
        <v>8.36202941808405E-3</v>
      </c>
      <c r="P150" s="905">
        <v>3.2751281887495902E-3</v>
      </c>
      <c r="Q150" s="905">
        <v>1.04525367726051E-4</v>
      </c>
      <c r="R150" s="905">
        <v>5.5746862787227E-4</v>
      </c>
      <c r="S150" s="905">
        <v>1.9511401975529499E-2</v>
      </c>
      <c r="T150" s="905">
        <v>4.6339579691882397E-2</v>
      </c>
      <c r="U150" s="905">
        <v>0.12995987387272301</v>
      </c>
      <c r="V150" s="905">
        <v>6.2715220635630397E-5</v>
      </c>
      <c r="W150" s="905">
        <v>4.1810147090420201E-5</v>
      </c>
      <c r="X150" s="905">
        <v>0</v>
      </c>
      <c r="Y150" s="905">
        <v>0</v>
      </c>
      <c r="Z150" s="905">
        <v>0</v>
      </c>
      <c r="AA150" s="905">
        <v>2.1253491437630301E-4</v>
      </c>
      <c r="AB150" s="882"/>
    </row>
    <row r="151" spans="1:28">
      <c r="A151" s="899" t="s">
        <v>3946</v>
      </c>
      <c r="B151" s="900">
        <v>0</v>
      </c>
      <c r="C151" s="901">
        <v>0</v>
      </c>
      <c r="D151" s="901">
        <v>0</v>
      </c>
      <c r="E151" s="901">
        <v>0</v>
      </c>
      <c r="F151" s="902">
        <v>0</v>
      </c>
      <c r="G151" s="903">
        <v>0</v>
      </c>
      <c r="H151" s="903">
        <v>0</v>
      </c>
      <c r="I151" s="903">
        <v>0</v>
      </c>
      <c r="J151" s="903">
        <v>0</v>
      </c>
      <c r="K151" s="903">
        <v>0</v>
      </c>
      <c r="L151" s="904">
        <v>0</v>
      </c>
      <c r="M151" s="905">
        <v>0</v>
      </c>
      <c r="N151" s="905">
        <v>0</v>
      </c>
      <c r="O151" s="905">
        <v>0</v>
      </c>
      <c r="P151" s="905">
        <v>0</v>
      </c>
      <c r="Q151" s="905">
        <v>0</v>
      </c>
      <c r="R151" s="905">
        <v>0</v>
      </c>
      <c r="S151" s="905">
        <v>0</v>
      </c>
      <c r="T151" s="905">
        <v>0</v>
      </c>
      <c r="U151" s="905">
        <v>0</v>
      </c>
      <c r="V151" s="905">
        <v>0</v>
      </c>
      <c r="W151" s="905">
        <v>0</v>
      </c>
      <c r="X151" s="905">
        <v>0</v>
      </c>
      <c r="Y151" s="905">
        <v>0</v>
      </c>
      <c r="Z151" s="905">
        <v>0</v>
      </c>
      <c r="AA151" s="905">
        <v>0</v>
      </c>
      <c r="AB151" s="882"/>
    </row>
    <row r="152" spans="1:28">
      <c r="A152" s="899" t="s">
        <v>3947</v>
      </c>
      <c r="B152" s="900">
        <v>0</v>
      </c>
      <c r="C152" s="901">
        <v>58.644880000000001</v>
      </c>
      <c r="D152" s="901">
        <v>0</v>
      </c>
      <c r="E152" s="901">
        <v>3.5810000000000002E-2</v>
      </c>
      <c r="F152" s="902">
        <v>0</v>
      </c>
      <c r="G152" s="903">
        <v>0</v>
      </c>
      <c r="H152" s="903">
        <v>0</v>
      </c>
      <c r="I152" s="903">
        <v>0</v>
      </c>
      <c r="J152" s="903">
        <v>0</v>
      </c>
      <c r="K152" s="903">
        <v>58</v>
      </c>
      <c r="L152" s="904">
        <v>0.18052692399263701</v>
      </c>
      <c r="M152" s="905">
        <v>9.9693972951157596E-3</v>
      </c>
      <c r="N152" s="905">
        <v>1.13166131458071E-2</v>
      </c>
      <c r="O152" s="905">
        <v>0.10104118880184899</v>
      </c>
      <c r="P152" s="905">
        <v>7.9485735190787804E-3</v>
      </c>
      <c r="Q152" s="905">
        <v>3.5027612117974299E-3</v>
      </c>
      <c r="R152" s="905">
        <v>3.3006788341937302E-3</v>
      </c>
      <c r="S152" s="905">
        <v>0.110471699756688</v>
      </c>
      <c r="T152" s="905">
        <v>0.214880928185265</v>
      </c>
      <c r="U152" s="905">
        <v>0.28426254449586802</v>
      </c>
      <c r="V152" s="905">
        <v>4.7152554774196199E-5</v>
      </c>
      <c r="W152" s="905">
        <v>3.97428675953939E-4</v>
      </c>
      <c r="X152" s="905">
        <v>4.7152554774196201E-3</v>
      </c>
      <c r="Y152" s="905">
        <v>2.6944317013826401E-3</v>
      </c>
      <c r="Z152" s="905">
        <v>1.34721585069132E-3</v>
      </c>
      <c r="AA152" s="905">
        <v>1.9601990627558701E-3</v>
      </c>
      <c r="AB152" s="882"/>
    </row>
    <row r="153" spans="1:28">
      <c r="A153" s="899" t="s">
        <v>3948</v>
      </c>
      <c r="B153" s="900">
        <v>0</v>
      </c>
      <c r="C153" s="901">
        <v>0</v>
      </c>
      <c r="D153" s="901">
        <v>0</v>
      </c>
      <c r="E153" s="901">
        <v>0</v>
      </c>
      <c r="F153" s="902">
        <v>0</v>
      </c>
      <c r="G153" s="903">
        <v>0</v>
      </c>
      <c r="H153" s="903">
        <v>0</v>
      </c>
      <c r="I153" s="903">
        <v>0</v>
      </c>
      <c r="J153" s="903">
        <v>0</v>
      </c>
      <c r="K153" s="903">
        <v>0</v>
      </c>
      <c r="L153" s="904">
        <v>0</v>
      </c>
      <c r="M153" s="905">
        <v>0</v>
      </c>
      <c r="N153" s="905">
        <v>0</v>
      </c>
      <c r="O153" s="905">
        <v>0</v>
      </c>
      <c r="P153" s="905">
        <v>0</v>
      </c>
      <c r="Q153" s="905">
        <v>0</v>
      </c>
      <c r="R153" s="905">
        <v>0</v>
      </c>
      <c r="S153" s="905">
        <v>0</v>
      </c>
      <c r="T153" s="905">
        <v>0</v>
      </c>
      <c r="U153" s="905">
        <v>0</v>
      </c>
      <c r="V153" s="905">
        <v>0</v>
      </c>
      <c r="W153" s="905">
        <v>0</v>
      </c>
      <c r="X153" s="905">
        <v>0</v>
      </c>
      <c r="Y153" s="905">
        <v>0</v>
      </c>
      <c r="Z153" s="905">
        <v>0</v>
      </c>
      <c r="AA153" s="905">
        <v>0</v>
      </c>
      <c r="AB153" s="882"/>
    </row>
    <row r="154" spans="1:28">
      <c r="A154" s="899" t="s">
        <v>3949</v>
      </c>
      <c r="B154" s="900">
        <v>0</v>
      </c>
      <c r="C154" s="901">
        <v>94.862629999999996</v>
      </c>
      <c r="D154" s="901">
        <v>5</v>
      </c>
      <c r="E154" s="901">
        <v>0</v>
      </c>
      <c r="F154" s="902">
        <v>0</v>
      </c>
      <c r="G154" s="903">
        <v>0</v>
      </c>
      <c r="H154" s="903">
        <v>0</v>
      </c>
      <c r="I154" s="903">
        <v>0</v>
      </c>
      <c r="J154" s="903">
        <v>0</v>
      </c>
      <c r="K154" s="903">
        <v>89</v>
      </c>
      <c r="L154" s="904">
        <v>0.139696411876405</v>
      </c>
      <c r="M154" s="905">
        <v>9.6645316392481105E-4</v>
      </c>
      <c r="N154" s="905">
        <v>1.4057500566179101E-2</v>
      </c>
      <c r="O154" s="905">
        <v>5.7987189835488701E-2</v>
      </c>
      <c r="P154" s="905">
        <v>7.0287502830895397E-4</v>
      </c>
      <c r="Q154" s="905">
        <v>2.89935949177443E-3</v>
      </c>
      <c r="R154" s="905">
        <v>1.23003129954067E-3</v>
      </c>
      <c r="S154" s="905">
        <v>1.14217192100205E-2</v>
      </c>
      <c r="T154" s="905">
        <v>9.6645316392481098E-3</v>
      </c>
      <c r="U154" s="905">
        <v>0.11070281695865999</v>
      </c>
      <c r="V154" s="905">
        <v>2.6357813561585801E-5</v>
      </c>
      <c r="W154" s="905">
        <v>1.7571875707723798E-5</v>
      </c>
      <c r="X154" s="905">
        <v>3.7779532771606297E-2</v>
      </c>
      <c r="Y154" s="905">
        <v>1.8450469493110001E-2</v>
      </c>
      <c r="Z154" s="905">
        <v>2.6357813561585799E-3</v>
      </c>
      <c r="AA154" s="905">
        <v>1.8450469493109999E-4</v>
      </c>
      <c r="AB154" s="882"/>
    </row>
    <row r="155" spans="1:28">
      <c r="A155" s="894"/>
      <c r="B155" s="895"/>
      <c r="C155" s="896"/>
      <c r="D155" s="896"/>
      <c r="E155" s="896"/>
      <c r="F155" s="895"/>
      <c r="G155" s="896"/>
      <c r="H155" s="896"/>
      <c r="I155" s="896"/>
      <c r="J155" s="896"/>
      <c r="K155" s="896"/>
      <c r="L155" s="897"/>
      <c r="M155" s="898"/>
      <c r="N155" s="898"/>
      <c r="O155" s="898"/>
      <c r="P155" s="898"/>
      <c r="Q155" s="898"/>
      <c r="R155" s="898"/>
      <c r="S155" s="898"/>
      <c r="T155" s="898"/>
      <c r="U155" s="898"/>
      <c r="V155" s="898"/>
      <c r="W155" s="898"/>
      <c r="X155" s="898"/>
      <c r="Y155" s="898"/>
      <c r="Z155" s="898"/>
      <c r="AA155" s="898"/>
      <c r="AB155" s="882"/>
    </row>
    <row r="156" spans="1:28">
      <c r="A156" s="887" t="s">
        <v>3950</v>
      </c>
      <c r="B156" s="888">
        <v>381</v>
      </c>
      <c r="C156" s="889">
        <v>29043</v>
      </c>
      <c r="D156" s="889">
        <v>1930</v>
      </c>
      <c r="E156" s="889">
        <v>411</v>
      </c>
      <c r="F156" s="890">
        <v>0</v>
      </c>
      <c r="G156" s="891">
        <v>0</v>
      </c>
      <c r="H156" s="891">
        <v>0</v>
      </c>
      <c r="I156" s="891">
        <v>0</v>
      </c>
      <c r="J156" s="891">
        <v>443</v>
      </c>
      <c r="K156" s="891">
        <v>26342</v>
      </c>
      <c r="L156" s="892">
        <v>269.53515413325999</v>
      </c>
      <c r="M156" s="893">
        <v>5.8225180623191104E-3</v>
      </c>
      <c r="N156" s="893">
        <v>29.937944662612701</v>
      </c>
      <c r="O156" s="893">
        <v>0.117950062173626</v>
      </c>
      <c r="P156" s="893">
        <v>1.7073121824316102E-2</v>
      </c>
      <c r="Q156" s="893">
        <v>0</v>
      </c>
      <c r="R156" s="893">
        <v>4.6560423025777103E-3</v>
      </c>
      <c r="S156" s="893">
        <v>2.8455203040526799E-2</v>
      </c>
      <c r="T156" s="893">
        <v>0.18473080455008101</v>
      </c>
      <c r="U156" s="893">
        <v>0.46204204774422297</v>
      </c>
      <c r="V156" s="893">
        <v>2.8455203040526802E-4</v>
      </c>
      <c r="W156" s="893">
        <v>0</v>
      </c>
      <c r="X156" s="893">
        <v>11.1848826918547</v>
      </c>
      <c r="Y156" s="893">
        <v>10.4631822447839</v>
      </c>
      <c r="Z156" s="893">
        <v>0</v>
      </c>
      <c r="AA156" s="893">
        <v>2.2077641905136202E-3</v>
      </c>
      <c r="AB156" s="882"/>
    </row>
    <row r="157" spans="1:28">
      <c r="A157" s="899" t="s">
        <v>3951</v>
      </c>
      <c r="B157" s="900">
        <v>0</v>
      </c>
      <c r="C157" s="901">
        <v>2788.268</v>
      </c>
      <c r="D157" s="901">
        <v>395</v>
      </c>
      <c r="E157" s="901">
        <v>0</v>
      </c>
      <c r="F157" s="902">
        <v>0</v>
      </c>
      <c r="G157" s="903">
        <v>0</v>
      </c>
      <c r="H157" s="903">
        <v>0</v>
      </c>
      <c r="I157" s="903">
        <v>0</v>
      </c>
      <c r="J157" s="903">
        <v>0</v>
      </c>
      <c r="K157" s="903">
        <v>2389</v>
      </c>
      <c r="L157" s="904">
        <v>24.971110349753499</v>
      </c>
      <c r="M157" s="905">
        <v>0</v>
      </c>
      <c r="N157" s="905">
        <v>2.77456781663928</v>
      </c>
      <c r="O157" s="905">
        <v>0</v>
      </c>
      <c r="P157" s="905">
        <v>0</v>
      </c>
      <c r="Q157" s="905">
        <v>0</v>
      </c>
      <c r="R157" s="905">
        <v>0</v>
      </c>
      <c r="S157" s="905">
        <v>0</v>
      </c>
      <c r="T157" s="905">
        <v>0</v>
      </c>
      <c r="U157" s="905">
        <v>0</v>
      </c>
      <c r="V157" s="905">
        <v>0</v>
      </c>
      <c r="W157" s="905">
        <v>0</v>
      </c>
      <c r="X157" s="905">
        <v>0</v>
      </c>
      <c r="Y157" s="905">
        <v>0</v>
      </c>
      <c r="Z157" s="905">
        <v>0</v>
      </c>
      <c r="AA157" s="905">
        <v>2.7745678166392801E-4</v>
      </c>
      <c r="AB157" s="882"/>
    </row>
    <row r="158" spans="1:28">
      <c r="A158" s="899" t="s">
        <v>3952</v>
      </c>
      <c r="B158" s="900">
        <v>301.51</v>
      </c>
      <c r="C158" s="901">
        <v>101.07825</v>
      </c>
      <c r="D158" s="901">
        <v>0</v>
      </c>
      <c r="E158" s="901">
        <v>1E-3</v>
      </c>
      <c r="F158" s="902">
        <v>0</v>
      </c>
      <c r="G158" s="903">
        <v>0</v>
      </c>
      <c r="H158" s="903">
        <v>0</v>
      </c>
      <c r="I158" s="903">
        <v>0</v>
      </c>
      <c r="J158" s="903">
        <v>0</v>
      </c>
      <c r="K158" s="903">
        <v>398</v>
      </c>
      <c r="L158" s="904">
        <v>4.1554872914573702</v>
      </c>
      <c r="M158" s="905">
        <v>0</v>
      </c>
      <c r="N158" s="905">
        <v>0.46177216954014699</v>
      </c>
      <c r="O158" s="905">
        <v>0</v>
      </c>
      <c r="P158" s="905">
        <v>0</v>
      </c>
      <c r="Q158" s="905">
        <v>0</v>
      </c>
      <c r="R158" s="905">
        <v>4.6223440394409102E-4</v>
      </c>
      <c r="S158" s="905">
        <v>0</v>
      </c>
      <c r="T158" s="905">
        <v>9.24468807888181E-3</v>
      </c>
      <c r="U158" s="905">
        <v>0</v>
      </c>
      <c r="V158" s="905">
        <v>0</v>
      </c>
      <c r="W158" s="905">
        <v>0</v>
      </c>
      <c r="X158" s="905">
        <v>0</v>
      </c>
      <c r="Y158" s="905">
        <v>0</v>
      </c>
      <c r="Z158" s="905">
        <v>0</v>
      </c>
      <c r="AA158" s="905">
        <v>1.8489376157763599E-4</v>
      </c>
      <c r="AB158" s="882"/>
    </row>
    <row r="159" spans="1:28">
      <c r="A159" s="899" t="s">
        <v>3953</v>
      </c>
      <c r="B159" s="900">
        <v>0</v>
      </c>
      <c r="C159" s="901">
        <v>20477.695299999999</v>
      </c>
      <c r="D159" s="901">
        <v>700</v>
      </c>
      <c r="E159" s="901">
        <v>129.89044999999999</v>
      </c>
      <c r="F159" s="902">
        <v>0</v>
      </c>
      <c r="G159" s="903">
        <v>0</v>
      </c>
      <c r="H159" s="903">
        <v>0</v>
      </c>
      <c r="I159" s="903">
        <v>0</v>
      </c>
      <c r="J159" s="903">
        <v>0</v>
      </c>
      <c r="K159" s="903">
        <v>19500</v>
      </c>
      <c r="L159" s="904">
        <v>203.82446706579901</v>
      </c>
      <c r="M159" s="905">
        <v>0</v>
      </c>
      <c r="N159" s="905">
        <v>22.647163007311001</v>
      </c>
      <c r="O159" s="905">
        <v>0</v>
      </c>
      <c r="P159" s="905">
        <v>0</v>
      </c>
      <c r="Q159" s="905">
        <v>0</v>
      </c>
      <c r="R159" s="905">
        <v>0</v>
      </c>
      <c r="S159" s="905">
        <v>0</v>
      </c>
      <c r="T159" s="905">
        <v>0</v>
      </c>
      <c r="U159" s="905">
        <v>0</v>
      </c>
      <c r="V159" s="905">
        <v>0</v>
      </c>
      <c r="W159" s="905">
        <v>0</v>
      </c>
      <c r="X159" s="905">
        <v>0</v>
      </c>
      <c r="Y159" s="905">
        <v>0</v>
      </c>
      <c r="Z159" s="905">
        <v>0</v>
      </c>
      <c r="AA159" s="905">
        <v>0</v>
      </c>
      <c r="AB159" s="882"/>
    </row>
    <row r="160" spans="1:28">
      <c r="A160" s="899" t="s">
        <v>3954</v>
      </c>
      <c r="B160" s="900">
        <v>0</v>
      </c>
      <c r="C160" s="901">
        <v>32.64</v>
      </c>
      <c r="D160" s="901">
        <v>-65</v>
      </c>
      <c r="E160" s="901">
        <v>0.46</v>
      </c>
      <c r="F160" s="902">
        <v>0</v>
      </c>
      <c r="G160" s="903">
        <v>0</v>
      </c>
      <c r="H160" s="903">
        <v>0</v>
      </c>
      <c r="I160" s="903">
        <v>0</v>
      </c>
      <c r="J160" s="903">
        <v>0</v>
      </c>
      <c r="K160" s="903">
        <v>6</v>
      </c>
      <c r="L160" s="904">
        <v>6.2645537057146303E-2</v>
      </c>
      <c r="M160" s="905">
        <v>0</v>
      </c>
      <c r="N160" s="905">
        <v>6.96138949055497E-3</v>
      </c>
      <c r="O160" s="905">
        <v>0</v>
      </c>
      <c r="P160" s="905">
        <v>0</v>
      </c>
      <c r="Q160" s="905">
        <v>0</v>
      </c>
      <c r="R160" s="905">
        <v>0</v>
      </c>
      <c r="S160" s="905">
        <v>0</v>
      </c>
      <c r="T160" s="905">
        <v>0</v>
      </c>
      <c r="U160" s="905">
        <v>0</v>
      </c>
      <c r="V160" s="905">
        <v>0</v>
      </c>
      <c r="W160" s="905">
        <v>0</v>
      </c>
      <c r="X160" s="905">
        <v>0</v>
      </c>
      <c r="Y160" s="905">
        <v>0</v>
      </c>
      <c r="Z160" s="905">
        <v>0</v>
      </c>
      <c r="AA160" s="905">
        <v>0</v>
      </c>
      <c r="AB160" s="882"/>
    </row>
    <row r="161" spans="1:28">
      <c r="A161" s="899" t="s">
        <v>3955</v>
      </c>
      <c r="B161" s="900">
        <v>0</v>
      </c>
      <c r="C161" s="901">
        <v>630.36171000000002</v>
      </c>
      <c r="D161" s="901">
        <v>-2</v>
      </c>
      <c r="E161" s="901">
        <v>34.200499999999998</v>
      </c>
      <c r="F161" s="902">
        <v>0</v>
      </c>
      <c r="G161" s="903">
        <v>0</v>
      </c>
      <c r="H161" s="903">
        <v>0</v>
      </c>
      <c r="I161" s="903">
        <v>0</v>
      </c>
      <c r="J161" s="903">
        <v>0</v>
      </c>
      <c r="K161" s="903">
        <v>596</v>
      </c>
      <c r="L161" s="904">
        <v>6.2158681122137898</v>
      </c>
      <c r="M161" s="905">
        <v>0</v>
      </c>
      <c r="N161" s="905">
        <v>0.69080583251551897</v>
      </c>
      <c r="O161" s="905">
        <v>0</v>
      </c>
      <c r="P161" s="905">
        <v>0</v>
      </c>
      <c r="Q161" s="905">
        <v>0</v>
      </c>
      <c r="R161" s="905">
        <v>6.92190212941402E-4</v>
      </c>
      <c r="S161" s="905">
        <v>0</v>
      </c>
      <c r="T161" s="905">
        <v>0</v>
      </c>
      <c r="U161" s="905">
        <v>0</v>
      </c>
      <c r="V161" s="905">
        <v>0</v>
      </c>
      <c r="W161" s="905">
        <v>0</v>
      </c>
      <c r="X161" s="905">
        <v>0</v>
      </c>
      <c r="Y161" s="905">
        <v>0</v>
      </c>
      <c r="Z161" s="905">
        <v>0</v>
      </c>
      <c r="AA161" s="905">
        <v>0</v>
      </c>
      <c r="AB161" s="882"/>
    </row>
    <row r="162" spans="1:28">
      <c r="A162" s="899" t="s">
        <v>3956</v>
      </c>
      <c r="B162" s="900">
        <v>0</v>
      </c>
      <c r="C162" s="901">
        <v>16.154679999999999</v>
      </c>
      <c r="D162" s="901">
        <v>0</v>
      </c>
      <c r="E162" s="901">
        <v>0.17499999999999999</v>
      </c>
      <c r="F162" s="902">
        <v>0</v>
      </c>
      <c r="G162" s="903">
        <v>0</v>
      </c>
      <c r="H162" s="903">
        <v>0</v>
      </c>
      <c r="I162" s="903">
        <v>0</v>
      </c>
      <c r="J162" s="903">
        <v>0</v>
      </c>
      <c r="K162" s="903">
        <v>15.922809000000001</v>
      </c>
      <c r="L162" s="904">
        <v>0.166063893825454</v>
      </c>
      <c r="M162" s="905">
        <v>0</v>
      </c>
      <c r="N162" s="905">
        <v>1.8455653233608399E-2</v>
      </c>
      <c r="O162" s="905">
        <v>1.84926385106296E-4</v>
      </c>
      <c r="P162" s="905">
        <v>0</v>
      </c>
      <c r="Q162" s="905">
        <v>0</v>
      </c>
      <c r="R162" s="905">
        <v>1.8492638510629601E-5</v>
      </c>
      <c r="S162" s="905">
        <v>0</v>
      </c>
      <c r="T162" s="905">
        <v>0</v>
      </c>
      <c r="U162" s="905">
        <v>1.84926385106296E-4</v>
      </c>
      <c r="V162" s="905">
        <v>0</v>
      </c>
      <c r="W162" s="905">
        <v>0</v>
      </c>
      <c r="X162" s="905">
        <v>0</v>
      </c>
      <c r="Y162" s="905">
        <v>0</v>
      </c>
      <c r="Z162" s="905">
        <v>0</v>
      </c>
      <c r="AA162" s="905">
        <v>3.6985277021259298E-6</v>
      </c>
      <c r="AB162" s="882"/>
    </row>
    <row r="163" spans="1:28">
      <c r="A163" s="899" t="s">
        <v>3957</v>
      </c>
      <c r="B163" s="900">
        <v>0</v>
      </c>
      <c r="C163" s="901">
        <v>195.49132</v>
      </c>
      <c r="D163" s="901">
        <v>10</v>
      </c>
      <c r="E163" s="901">
        <v>5.5867000000000004</v>
      </c>
      <c r="F163" s="902">
        <v>0</v>
      </c>
      <c r="G163" s="903">
        <v>0</v>
      </c>
      <c r="H163" s="903">
        <v>0</v>
      </c>
      <c r="I163" s="903">
        <v>0</v>
      </c>
      <c r="J163" s="903">
        <v>0</v>
      </c>
      <c r="K163" s="903">
        <v>179</v>
      </c>
      <c r="L163" s="904">
        <v>1.8710040822963101</v>
      </c>
      <c r="M163" s="905">
        <v>0</v>
      </c>
      <c r="N163" s="905">
        <v>0.20768145313489</v>
      </c>
      <c r="O163" s="905">
        <v>0</v>
      </c>
      <c r="P163" s="905">
        <v>0</v>
      </c>
      <c r="Q163" s="905">
        <v>0</v>
      </c>
      <c r="R163" s="905">
        <v>6.2366802743210202E-4</v>
      </c>
      <c r="S163" s="905">
        <v>0</v>
      </c>
      <c r="T163" s="905">
        <v>2.0788934247736699E-3</v>
      </c>
      <c r="U163" s="905">
        <v>0</v>
      </c>
      <c r="V163" s="905">
        <v>0</v>
      </c>
      <c r="W163" s="905">
        <v>0</v>
      </c>
      <c r="X163" s="905">
        <v>1.0394467123868399E-2</v>
      </c>
      <c r="Y163" s="905">
        <v>4.1577868495473501E-3</v>
      </c>
      <c r="Z163" s="905">
        <v>0</v>
      </c>
      <c r="AA163" s="905">
        <v>2.07889342477367E-5</v>
      </c>
      <c r="AB163" s="882"/>
    </row>
    <row r="164" spans="1:28">
      <c r="A164" s="899" t="s">
        <v>3958</v>
      </c>
      <c r="B164" s="900">
        <v>0</v>
      </c>
      <c r="C164" s="901">
        <v>3.8915600000000001</v>
      </c>
      <c r="D164" s="901">
        <v>0</v>
      </c>
      <c r="E164" s="901">
        <v>0</v>
      </c>
      <c r="F164" s="902">
        <v>0</v>
      </c>
      <c r="G164" s="903">
        <v>0</v>
      </c>
      <c r="H164" s="903">
        <v>0</v>
      </c>
      <c r="I164" s="903">
        <v>0</v>
      </c>
      <c r="J164" s="903">
        <v>0</v>
      </c>
      <c r="K164" s="903">
        <v>4</v>
      </c>
      <c r="L164" s="904">
        <v>4.1763691371430899E-2</v>
      </c>
      <c r="M164" s="905">
        <v>0</v>
      </c>
      <c r="N164" s="905">
        <v>4.6409263270366496E-3</v>
      </c>
      <c r="O164" s="905">
        <v>0</v>
      </c>
      <c r="P164" s="905">
        <v>0</v>
      </c>
      <c r="Q164" s="905">
        <v>0</v>
      </c>
      <c r="R164" s="905">
        <v>1.39367156968067E-5</v>
      </c>
      <c r="S164" s="905">
        <v>0</v>
      </c>
      <c r="T164" s="905">
        <v>4.64557189893558E-5</v>
      </c>
      <c r="U164" s="905">
        <v>0</v>
      </c>
      <c r="V164" s="905">
        <v>0</v>
      </c>
      <c r="W164" s="905">
        <v>0</v>
      </c>
      <c r="X164" s="905">
        <v>2.32278594946779E-4</v>
      </c>
      <c r="Y164" s="905">
        <v>9.2911437978711694E-5</v>
      </c>
      <c r="Z164" s="905">
        <v>0</v>
      </c>
      <c r="AA164" s="905">
        <v>4.6455718989355802E-7</v>
      </c>
      <c r="AB164" s="882"/>
    </row>
    <row r="165" spans="1:28">
      <c r="A165" s="899" t="s">
        <v>3959</v>
      </c>
      <c r="B165" s="900">
        <v>79.59</v>
      </c>
      <c r="C165" s="901">
        <v>906.86605999999995</v>
      </c>
      <c r="D165" s="901">
        <v>783</v>
      </c>
      <c r="E165" s="901">
        <v>0</v>
      </c>
      <c r="F165" s="902">
        <v>0</v>
      </c>
      <c r="G165" s="903">
        <v>0</v>
      </c>
      <c r="H165" s="903">
        <v>0</v>
      </c>
      <c r="I165" s="903">
        <v>0</v>
      </c>
      <c r="J165" s="903">
        <v>0</v>
      </c>
      <c r="K165" s="903">
        <v>200</v>
      </c>
      <c r="L165" s="904">
        <v>2.09050735452101</v>
      </c>
      <c r="M165" s="905">
        <v>0</v>
      </c>
      <c r="N165" s="905">
        <v>0.23227859494677899</v>
      </c>
      <c r="O165" s="905">
        <v>0</v>
      </c>
      <c r="P165" s="905">
        <v>0</v>
      </c>
      <c r="Q165" s="905">
        <v>0</v>
      </c>
      <c r="R165" s="905">
        <v>0</v>
      </c>
      <c r="S165" s="905">
        <v>0</v>
      </c>
      <c r="T165" s="905">
        <v>0</v>
      </c>
      <c r="U165" s="905">
        <v>0</v>
      </c>
      <c r="V165" s="905">
        <v>0</v>
      </c>
      <c r="W165" s="905">
        <v>0</v>
      </c>
      <c r="X165" s="905">
        <v>0</v>
      </c>
      <c r="Y165" s="905">
        <v>0</v>
      </c>
      <c r="Z165" s="905">
        <v>0</v>
      </c>
      <c r="AA165" s="905">
        <v>0</v>
      </c>
      <c r="AB165" s="882"/>
    </row>
    <row r="166" spans="1:28">
      <c r="A166" s="899" t="s">
        <v>3960</v>
      </c>
      <c r="B166" s="900">
        <v>0</v>
      </c>
      <c r="C166" s="901">
        <v>0.63100000000000001</v>
      </c>
      <c r="D166" s="901">
        <v>0</v>
      </c>
      <c r="E166" s="901">
        <v>0.30199999999999999</v>
      </c>
      <c r="F166" s="902">
        <v>0</v>
      </c>
      <c r="G166" s="903">
        <v>0</v>
      </c>
      <c r="H166" s="903">
        <v>0</v>
      </c>
      <c r="I166" s="903">
        <v>0</v>
      </c>
      <c r="J166" s="903">
        <v>0</v>
      </c>
      <c r="K166" s="903">
        <v>0</v>
      </c>
      <c r="L166" s="904">
        <v>0</v>
      </c>
      <c r="M166" s="905">
        <v>0</v>
      </c>
      <c r="N166" s="905">
        <v>0</v>
      </c>
      <c r="O166" s="905">
        <v>0</v>
      </c>
      <c r="P166" s="905">
        <v>0</v>
      </c>
      <c r="Q166" s="905">
        <v>0</v>
      </c>
      <c r="R166" s="905">
        <v>0</v>
      </c>
      <c r="S166" s="905">
        <v>0</v>
      </c>
      <c r="T166" s="905">
        <v>0</v>
      </c>
      <c r="U166" s="905">
        <v>0</v>
      </c>
      <c r="V166" s="905">
        <v>0</v>
      </c>
      <c r="W166" s="905">
        <v>0</v>
      </c>
      <c r="X166" s="905">
        <v>0</v>
      </c>
      <c r="Y166" s="905">
        <v>0</v>
      </c>
      <c r="Z166" s="905">
        <v>0</v>
      </c>
      <c r="AA166" s="905">
        <v>0</v>
      </c>
      <c r="AB166" s="882"/>
    </row>
    <row r="167" spans="1:28">
      <c r="A167" s="899" t="s">
        <v>3961</v>
      </c>
      <c r="B167" s="900">
        <v>0</v>
      </c>
      <c r="C167" s="901">
        <v>18.92248</v>
      </c>
      <c r="D167" s="901">
        <v>0</v>
      </c>
      <c r="E167" s="901">
        <v>0.3322</v>
      </c>
      <c r="F167" s="902">
        <v>0</v>
      </c>
      <c r="G167" s="903">
        <v>0</v>
      </c>
      <c r="H167" s="903">
        <v>0</v>
      </c>
      <c r="I167" s="903">
        <v>0</v>
      </c>
      <c r="J167" s="903">
        <v>18.59028</v>
      </c>
      <c r="K167" s="903">
        <v>0</v>
      </c>
      <c r="L167" s="904">
        <v>0</v>
      </c>
      <c r="M167" s="905">
        <v>0</v>
      </c>
      <c r="N167" s="905">
        <v>0</v>
      </c>
      <c r="O167" s="905">
        <v>0</v>
      </c>
      <c r="P167" s="905">
        <v>0</v>
      </c>
      <c r="Q167" s="905">
        <v>0</v>
      </c>
      <c r="R167" s="905">
        <v>0</v>
      </c>
      <c r="S167" s="905">
        <v>0</v>
      </c>
      <c r="T167" s="905">
        <v>0</v>
      </c>
      <c r="U167" s="905">
        <v>0</v>
      </c>
      <c r="V167" s="905">
        <v>0</v>
      </c>
      <c r="W167" s="905">
        <v>0</v>
      </c>
      <c r="X167" s="905">
        <v>0</v>
      </c>
      <c r="Y167" s="905">
        <v>0</v>
      </c>
      <c r="Z167" s="905">
        <v>0</v>
      </c>
      <c r="AA167" s="905">
        <v>0</v>
      </c>
      <c r="AB167" s="882"/>
    </row>
    <row r="168" spans="1:28">
      <c r="A168" s="899" t="s">
        <v>3962</v>
      </c>
      <c r="B168" s="900">
        <v>0</v>
      </c>
      <c r="C168" s="901">
        <v>0</v>
      </c>
      <c r="D168" s="901">
        <v>0</v>
      </c>
      <c r="E168" s="901">
        <v>0</v>
      </c>
      <c r="F168" s="902">
        <v>0</v>
      </c>
      <c r="G168" s="903">
        <v>0</v>
      </c>
      <c r="H168" s="903">
        <v>0</v>
      </c>
      <c r="I168" s="903">
        <v>0</v>
      </c>
      <c r="J168" s="903">
        <v>0</v>
      </c>
      <c r="K168" s="903">
        <v>0</v>
      </c>
      <c r="L168" s="904">
        <v>0</v>
      </c>
      <c r="M168" s="905">
        <v>0</v>
      </c>
      <c r="N168" s="905">
        <v>0</v>
      </c>
      <c r="O168" s="905">
        <v>0</v>
      </c>
      <c r="P168" s="905">
        <v>0</v>
      </c>
      <c r="Q168" s="905">
        <v>0</v>
      </c>
      <c r="R168" s="905">
        <v>0</v>
      </c>
      <c r="S168" s="905">
        <v>0</v>
      </c>
      <c r="T168" s="905">
        <v>0</v>
      </c>
      <c r="U168" s="905">
        <v>0</v>
      </c>
      <c r="V168" s="905">
        <v>0</v>
      </c>
      <c r="W168" s="905">
        <v>0</v>
      </c>
      <c r="X168" s="905">
        <v>0</v>
      </c>
      <c r="Y168" s="905">
        <v>0</v>
      </c>
      <c r="Z168" s="905">
        <v>0</v>
      </c>
      <c r="AA168" s="905">
        <v>0</v>
      </c>
      <c r="AB168" s="882"/>
    </row>
    <row r="169" spans="1:28">
      <c r="A169" s="899" t="s">
        <v>3963</v>
      </c>
      <c r="B169" s="900">
        <v>0</v>
      </c>
      <c r="C169" s="901">
        <v>111.28258</v>
      </c>
      <c r="D169" s="901">
        <v>0</v>
      </c>
      <c r="E169" s="901">
        <v>6.6257999999999999</v>
      </c>
      <c r="F169" s="902">
        <v>0</v>
      </c>
      <c r="G169" s="903">
        <v>0</v>
      </c>
      <c r="H169" s="903">
        <v>0</v>
      </c>
      <c r="I169" s="903">
        <v>0</v>
      </c>
      <c r="J169" s="903">
        <v>0</v>
      </c>
      <c r="K169" s="903">
        <v>105</v>
      </c>
      <c r="L169" s="904">
        <v>0</v>
      </c>
      <c r="M169" s="905">
        <v>0</v>
      </c>
      <c r="N169" s="905">
        <v>0</v>
      </c>
      <c r="O169" s="905">
        <v>0</v>
      </c>
      <c r="P169" s="905">
        <v>0</v>
      </c>
      <c r="Q169" s="905">
        <v>0</v>
      </c>
      <c r="R169" s="905">
        <v>0</v>
      </c>
      <c r="S169" s="905">
        <v>0</v>
      </c>
      <c r="T169" s="905">
        <v>0</v>
      </c>
      <c r="U169" s="905">
        <v>0</v>
      </c>
      <c r="V169" s="905">
        <v>0</v>
      </c>
      <c r="W169" s="905">
        <v>0</v>
      </c>
      <c r="X169" s="905">
        <v>0</v>
      </c>
      <c r="Y169" s="905">
        <v>0</v>
      </c>
      <c r="Z169" s="905">
        <v>0</v>
      </c>
      <c r="AA169" s="905">
        <v>0</v>
      </c>
      <c r="AB169" s="882"/>
    </row>
    <row r="170" spans="1:28">
      <c r="A170" s="899" t="s">
        <v>3964</v>
      </c>
      <c r="B170" s="900">
        <v>0</v>
      </c>
      <c r="C170" s="901">
        <v>43.06861</v>
      </c>
      <c r="D170" s="901">
        <v>0</v>
      </c>
      <c r="E170" s="901">
        <v>4.5999999999999999E-2</v>
      </c>
      <c r="F170" s="902">
        <v>0</v>
      </c>
      <c r="G170" s="903">
        <v>0</v>
      </c>
      <c r="H170" s="903">
        <v>0</v>
      </c>
      <c r="I170" s="903">
        <v>0</v>
      </c>
      <c r="J170" s="903">
        <v>0</v>
      </c>
      <c r="K170" s="903">
        <v>14</v>
      </c>
      <c r="L170" s="904">
        <v>0.146335514816471</v>
      </c>
      <c r="M170" s="905">
        <v>0</v>
      </c>
      <c r="N170" s="905">
        <v>1.6259501646274498E-2</v>
      </c>
      <c r="O170" s="905">
        <v>0</v>
      </c>
      <c r="P170" s="905">
        <v>0</v>
      </c>
      <c r="Q170" s="905">
        <v>0</v>
      </c>
      <c r="R170" s="905">
        <v>0</v>
      </c>
      <c r="S170" s="905">
        <v>0</v>
      </c>
      <c r="T170" s="905">
        <v>0</v>
      </c>
      <c r="U170" s="905">
        <v>0</v>
      </c>
      <c r="V170" s="905">
        <v>0</v>
      </c>
      <c r="W170" s="905">
        <v>0</v>
      </c>
      <c r="X170" s="905">
        <v>0</v>
      </c>
      <c r="Y170" s="905">
        <v>0</v>
      </c>
      <c r="Z170" s="905">
        <v>0</v>
      </c>
      <c r="AA170" s="905">
        <v>0</v>
      </c>
      <c r="AB170" s="882"/>
    </row>
    <row r="171" spans="1:28">
      <c r="A171" s="899" t="s">
        <v>3965</v>
      </c>
      <c r="B171" s="900">
        <v>0</v>
      </c>
      <c r="C171" s="901">
        <v>0</v>
      </c>
      <c r="D171" s="901">
        <v>0</v>
      </c>
      <c r="E171" s="901">
        <v>0</v>
      </c>
      <c r="F171" s="902">
        <v>0</v>
      </c>
      <c r="G171" s="903">
        <v>0</v>
      </c>
      <c r="H171" s="903">
        <v>0</v>
      </c>
      <c r="I171" s="903">
        <v>0</v>
      </c>
      <c r="J171" s="903">
        <v>0</v>
      </c>
      <c r="K171" s="903">
        <v>0</v>
      </c>
      <c r="L171" s="904">
        <v>0</v>
      </c>
      <c r="M171" s="905">
        <v>0</v>
      </c>
      <c r="N171" s="905">
        <v>0</v>
      </c>
      <c r="O171" s="905">
        <v>0</v>
      </c>
      <c r="P171" s="905">
        <v>0</v>
      </c>
      <c r="Q171" s="905">
        <v>0</v>
      </c>
      <c r="R171" s="905">
        <v>0</v>
      </c>
      <c r="S171" s="905">
        <v>0</v>
      </c>
      <c r="T171" s="905">
        <v>0</v>
      </c>
      <c r="U171" s="905">
        <v>0</v>
      </c>
      <c r="V171" s="905">
        <v>0</v>
      </c>
      <c r="W171" s="905">
        <v>0</v>
      </c>
      <c r="X171" s="905">
        <v>0</v>
      </c>
      <c r="Y171" s="905">
        <v>0</v>
      </c>
      <c r="Z171" s="905">
        <v>0</v>
      </c>
      <c r="AA171" s="905">
        <v>0</v>
      </c>
      <c r="AB171" s="882"/>
    </row>
    <row r="172" spans="1:28">
      <c r="A172" s="899" t="s">
        <v>3966</v>
      </c>
      <c r="B172" s="900">
        <v>0</v>
      </c>
      <c r="C172" s="901">
        <v>0</v>
      </c>
      <c r="D172" s="901">
        <v>0</v>
      </c>
      <c r="E172" s="901">
        <v>0</v>
      </c>
      <c r="F172" s="902">
        <v>0</v>
      </c>
      <c r="G172" s="903">
        <v>0</v>
      </c>
      <c r="H172" s="903">
        <v>0</v>
      </c>
      <c r="I172" s="903">
        <v>0</v>
      </c>
      <c r="J172" s="903">
        <v>0</v>
      </c>
      <c r="K172" s="903">
        <v>0</v>
      </c>
      <c r="L172" s="904">
        <v>0</v>
      </c>
      <c r="M172" s="905">
        <v>0</v>
      </c>
      <c r="N172" s="905">
        <v>0</v>
      </c>
      <c r="O172" s="905">
        <v>0</v>
      </c>
      <c r="P172" s="905">
        <v>0</v>
      </c>
      <c r="Q172" s="905">
        <v>0</v>
      </c>
      <c r="R172" s="905">
        <v>0</v>
      </c>
      <c r="S172" s="905">
        <v>0</v>
      </c>
      <c r="T172" s="905">
        <v>0</v>
      </c>
      <c r="U172" s="905">
        <v>0</v>
      </c>
      <c r="V172" s="905">
        <v>0</v>
      </c>
      <c r="W172" s="905">
        <v>0</v>
      </c>
      <c r="X172" s="905">
        <v>0</v>
      </c>
      <c r="Y172" s="905">
        <v>0</v>
      </c>
      <c r="Z172" s="905">
        <v>0</v>
      </c>
      <c r="AA172" s="905">
        <v>0</v>
      </c>
      <c r="AB172" s="882"/>
    </row>
    <row r="173" spans="1:28">
      <c r="A173" s="899" t="s">
        <v>3967</v>
      </c>
      <c r="B173" s="900">
        <v>0</v>
      </c>
      <c r="C173" s="901">
        <v>0</v>
      </c>
      <c r="D173" s="901">
        <v>0</v>
      </c>
      <c r="E173" s="901">
        <v>0</v>
      </c>
      <c r="F173" s="902">
        <v>0</v>
      </c>
      <c r="G173" s="903">
        <v>0</v>
      </c>
      <c r="H173" s="903">
        <v>0</v>
      </c>
      <c r="I173" s="903">
        <v>0</v>
      </c>
      <c r="J173" s="903">
        <v>0</v>
      </c>
      <c r="K173" s="903">
        <v>0</v>
      </c>
      <c r="L173" s="904">
        <v>0</v>
      </c>
      <c r="M173" s="905">
        <v>0</v>
      </c>
      <c r="N173" s="905">
        <v>0</v>
      </c>
      <c r="O173" s="905">
        <v>0</v>
      </c>
      <c r="P173" s="905">
        <v>0</v>
      </c>
      <c r="Q173" s="905">
        <v>0</v>
      </c>
      <c r="R173" s="905">
        <v>0</v>
      </c>
      <c r="S173" s="905">
        <v>0</v>
      </c>
      <c r="T173" s="905">
        <v>0</v>
      </c>
      <c r="U173" s="905">
        <v>0</v>
      </c>
      <c r="V173" s="905">
        <v>0</v>
      </c>
      <c r="W173" s="905">
        <v>0</v>
      </c>
      <c r="X173" s="905">
        <v>0</v>
      </c>
      <c r="Y173" s="905">
        <v>0</v>
      </c>
      <c r="Z173" s="905">
        <v>0</v>
      </c>
      <c r="AA173" s="905">
        <v>0</v>
      </c>
      <c r="AB173" s="882"/>
    </row>
    <row r="174" spans="1:28">
      <c r="A174" s="899" t="s">
        <v>3968</v>
      </c>
      <c r="B174" s="900">
        <v>0</v>
      </c>
      <c r="C174" s="901">
        <v>446.42487999999997</v>
      </c>
      <c r="D174" s="901">
        <v>0</v>
      </c>
      <c r="E174" s="901">
        <v>2.23</v>
      </c>
      <c r="F174" s="902">
        <v>0</v>
      </c>
      <c r="G174" s="903">
        <v>0</v>
      </c>
      <c r="H174" s="903">
        <v>444.19</v>
      </c>
      <c r="I174" s="903">
        <v>0</v>
      </c>
      <c r="J174" s="903">
        <v>0</v>
      </c>
      <c r="K174" s="903">
        <v>4.8799999999573603E-3</v>
      </c>
      <c r="L174" s="904">
        <v>5.1008379449866998E-5</v>
      </c>
      <c r="M174" s="905">
        <v>0</v>
      </c>
      <c r="N174" s="905">
        <v>5.6675977166518896E-6</v>
      </c>
      <c r="O174" s="905">
        <v>0</v>
      </c>
      <c r="P174" s="905">
        <v>0</v>
      </c>
      <c r="Q174" s="905">
        <v>0</v>
      </c>
      <c r="R174" s="905">
        <v>0</v>
      </c>
      <c r="S174" s="905">
        <v>0</v>
      </c>
      <c r="T174" s="905">
        <v>0</v>
      </c>
      <c r="U174" s="905">
        <v>0</v>
      </c>
      <c r="V174" s="905">
        <v>0</v>
      </c>
      <c r="W174" s="905">
        <v>0</v>
      </c>
      <c r="X174" s="905">
        <v>0</v>
      </c>
      <c r="Y174" s="905">
        <v>0</v>
      </c>
      <c r="Z174" s="905">
        <v>0</v>
      </c>
      <c r="AA174" s="905">
        <v>1.70027931499557E-9</v>
      </c>
      <c r="AB174" s="882"/>
    </row>
    <row r="175" spans="1:28">
      <c r="A175" s="899" t="s">
        <v>3969</v>
      </c>
      <c r="B175" s="900">
        <v>0</v>
      </c>
      <c r="C175" s="901">
        <v>0.80100000000000005</v>
      </c>
      <c r="D175" s="901">
        <v>0</v>
      </c>
      <c r="E175" s="901">
        <v>0</v>
      </c>
      <c r="F175" s="902">
        <v>0</v>
      </c>
      <c r="G175" s="903">
        <v>0</v>
      </c>
      <c r="H175" s="903">
        <v>0</v>
      </c>
      <c r="I175" s="903">
        <v>0</v>
      </c>
      <c r="J175" s="903">
        <v>0.80100000000000005</v>
      </c>
      <c r="K175" s="903">
        <v>0</v>
      </c>
      <c r="L175" s="904">
        <v>0</v>
      </c>
      <c r="M175" s="905">
        <v>0</v>
      </c>
      <c r="N175" s="905">
        <v>0</v>
      </c>
      <c r="O175" s="905">
        <v>0</v>
      </c>
      <c r="P175" s="905">
        <v>0</v>
      </c>
      <c r="Q175" s="905">
        <v>0</v>
      </c>
      <c r="R175" s="905">
        <v>0</v>
      </c>
      <c r="S175" s="905">
        <v>0</v>
      </c>
      <c r="T175" s="905">
        <v>0</v>
      </c>
      <c r="U175" s="905">
        <v>0</v>
      </c>
      <c r="V175" s="905">
        <v>0</v>
      </c>
      <c r="W175" s="905">
        <v>0</v>
      </c>
      <c r="X175" s="905">
        <v>0</v>
      </c>
      <c r="Y175" s="905">
        <v>0</v>
      </c>
      <c r="Z175" s="905">
        <v>0</v>
      </c>
      <c r="AA175" s="905">
        <v>0</v>
      </c>
      <c r="AB175" s="882"/>
    </row>
    <row r="176" spans="1:28">
      <c r="A176" s="899" t="s">
        <v>3970</v>
      </c>
      <c r="B176" s="900">
        <v>0</v>
      </c>
      <c r="C176" s="901">
        <v>384.65831400000002</v>
      </c>
      <c r="D176" s="901">
        <v>7</v>
      </c>
      <c r="E176" s="901">
        <v>4.3476999999999997</v>
      </c>
      <c r="F176" s="902">
        <v>0</v>
      </c>
      <c r="G176" s="903">
        <v>0</v>
      </c>
      <c r="H176" s="903">
        <v>0</v>
      </c>
      <c r="I176" s="903">
        <v>0</v>
      </c>
      <c r="J176" s="903">
        <v>8.9640000000031306E-2</v>
      </c>
      <c r="K176" s="903">
        <v>372</v>
      </c>
      <c r="L176" s="904">
        <v>3.88834367940908</v>
      </c>
      <c r="M176" s="905">
        <v>0</v>
      </c>
      <c r="N176" s="905">
        <v>0.43203818660100901</v>
      </c>
      <c r="O176" s="905">
        <v>0</v>
      </c>
      <c r="P176" s="905">
        <v>0</v>
      </c>
      <c r="Q176" s="905">
        <v>0</v>
      </c>
      <c r="R176" s="905">
        <v>0</v>
      </c>
      <c r="S176" s="905">
        <v>0</v>
      </c>
      <c r="T176" s="905">
        <v>0</v>
      </c>
      <c r="U176" s="905">
        <v>0</v>
      </c>
      <c r="V176" s="905">
        <v>0</v>
      </c>
      <c r="W176" s="905">
        <v>0</v>
      </c>
      <c r="X176" s="905">
        <v>0</v>
      </c>
      <c r="Y176" s="905">
        <v>0</v>
      </c>
      <c r="Z176" s="905">
        <v>0</v>
      </c>
      <c r="AA176" s="905">
        <v>0</v>
      </c>
      <c r="AB176" s="882"/>
    </row>
    <row r="177" spans="1:28">
      <c r="A177" s="899" t="s">
        <v>3971</v>
      </c>
      <c r="B177" s="900">
        <v>0</v>
      </c>
      <c r="C177" s="901">
        <v>0</v>
      </c>
      <c r="D177" s="901">
        <v>0</v>
      </c>
      <c r="E177" s="901">
        <v>0</v>
      </c>
      <c r="F177" s="902">
        <v>0</v>
      </c>
      <c r="G177" s="903">
        <v>0</v>
      </c>
      <c r="H177" s="903">
        <v>0</v>
      </c>
      <c r="I177" s="903">
        <v>0</v>
      </c>
      <c r="J177" s="903">
        <v>0</v>
      </c>
      <c r="K177" s="903">
        <v>0</v>
      </c>
      <c r="L177" s="904">
        <v>0</v>
      </c>
      <c r="M177" s="905">
        <v>0</v>
      </c>
      <c r="N177" s="905">
        <v>0</v>
      </c>
      <c r="O177" s="905">
        <v>0</v>
      </c>
      <c r="P177" s="905">
        <v>0</v>
      </c>
      <c r="Q177" s="905">
        <v>0</v>
      </c>
      <c r="R177" s="905">
        <v>0</v>
      </c>
      <c r="S177" s="905">
        <v>0</v>
      </c>
      <c r="T177" s="905">
        <v>0</v>
      </c>
      <c r="U177" s="905">
        <v>0</v>
      </c>
      <c r="V177" s="905">
        <v>0</v>
      </c>
      <c r="W177" s="905">
        <v>0</v>
      </c>
      <c r="X177" s="905">
        <v>0</v>
      </c>
      <c r="Y177" s="905">
        <v>0</v>
      </c>
      <c r="Z177" s="905">
        <v>0</v>
      </c>
      <c r="AA177" s="905">
        <v>0</v>
      </c>
      <c r="AB177" s="882"/>
    </row>
    <row r="178" spans="1:28">
      <c r="A178" s="899" t="s">
        <v>3972</v>
      </c>
      <c r="B178" s="900">
        <v>0</v>
      </c>
      <c r="C178" s="901">
        <v>2550.5038</v>
      </c>
      <c r="D178" s="901">
        <v>90</v>
      </c>
      <c r="E178" s="901">
        <v>0.40400000000000003</v>
      </c>
      <c r="F178" s="902">
        <v>0</v>
      </c>
      <c r="G178" s="903">
        <v>0</v>
      </c>
      <c r="H178" s="903">
        <v>0</v>
      </c>
      <c r="I178" s="903">
        <v>0</v>
      </c>
      <c r="J178" s="903">
        <v>0</v>
      </c>
      <c r="K178" s="903">
        <v>2450.0925750000001</v>
      </c>
      <c r="L178" s="904">
        <v>20.914574234787199</v>
      </c>
      <c r="M178" s="905">
        <v>5.69104060810536E-3</v>
      </c>
      <c r="N178" s="905">
        <v>2.31340800719483</v>
      </c>
      <c r="O178" s="905">
        <v>0.113820812162107</v>
      </c>
      <c r="P178" s="905">
        <v>1.7073121824316102E-2</v>
      </c>
      <c r="Q178" s="905">
        <v>0</v>
      </c>
      <c r="R178" s="905">
        <v>2.84552030405268E-3</v>
      </c>
      <c r="S178" s="905">
        <v>2.8455203040526799E-2</v>
      </c>
      <c r="T178" s="905">
        <v>0.17073121824316101</v>
      </c>
      <c r="U178" s="905">
        <v>0.45528324864842901</v>
      </c>
      <c r="V178" s="905">
        <v>2.8455203040526802E-4</v>
      </c>
      <c r="W178" s="905">
        <v>0</v>
      </c>
      <c r="X178" s="905">
        <v>11.0690739827649</v>
      </c>
      <c r="Y178" s="905">
        <v>10.3576939067518</v>
      </c>
      <c r="Z178" s="905">
        <v>0</v>
      </c>
      <c r="AA178" s="905">
        <v>1.7073121824316101E-3</v>
      </c>
      <c r="AB178" s="882"/>
    </row>
    <row r="179" spans="1:28">
      <c r="A179" s="899" t="s">
        <v>3973</v>
      </c>
      <c r="B179" s="900">
        <v>0</v>
      </c>
      <c r="C179" s="901">
        <v>0</v>
      </c>
      <c r="D179" s="901">
        <v>0</v>
      </c>
      <c r="E179" s="901">
        <v>0</v>
      </c>
      <c r="F179" s="902">
        <v>0</v>
      </c>
      <c r="G179" s="903">
        <v>0</v>
      </c>
      <c r="H179" s="903">
        <v>0</v>
      </c>
      <c r="I179" s="903">
        <v>0</v>
      </c>
      <c r="J179" s="903">
        <v>0</v>
      </c>
      <c r="K179" s="903">
        <v>0</v>
      </c>
      <c r="L179" s="904">
        <v>0</v>
      </c>
      <c r="M179" s="905">
        <v>0</v>
      </c>
      <c r="N179" s="905">
        <v>0</v>
      </c>
      <c r="O179" s="905">
        <v>0</v>
      </c>
      <c r="P179" s="905">
        <v>0</v>
      </c>
      <c r="Q179" s="905">
        <v>0</v>
      </c>
      <c r="R179" s="905">
        <v>0</v>
      </c>
      <c r="S179" s="905">
        <v>0</v>
      </c>
      <c r="T179" s="905">
        <v>0</v>
      </c>
      <c r="U179" s="905">
        <v>0</v>
      </c>
      <c r="V179" s="905">
        <v>0</v>
      </c>
      <c r="W179" s="905">
        <v>0</v>
      </c>
      <c r="X179" s="905">
        <v>0</v>
      </c>
      <c r="Y179" s="905">
        <v>0</v>
      </c>
      <c r="Z179" s="905">
        <v>0</v>
      </c>
      <c r="AA179" s="905">
        <v>0</v>
      </c>
      <c r="AB179" s="882"/>
    </row>
    <row r="180" spans="1:28">
      <c r="A180" s="899" t="s">
        <v>3974</v>
      </c>
      <c r="B180" s="900">
        <v>0</v>
      </c>
      <c r="C180" s="901">
        <v>4.06081</v>
      </c>
      <c r="D180" s="901">
        <v>0</v>
      </c>
      <c r="E180" s="901">
        <v>0</v>
      </c>
      <c r="F180" s="902">
        <v>0</v>
      </c>
      <c r="G180" s="903">
        <v>0</v>
      </c>
      <c r="H180" s="903">
        <v>0</v>
      </c>
      <c r="I180" s="903">
        <v>0</v>
      </c>
      <c r="J180" s="903">
        <v>6.0810000000000003E-2</v>
      </c>
      <c r="K180" s="903">
        <v>4</v>
      </c>
      <c r="L180" s="904">
        <v>4.1763691371430899E-2</v>
      </c>
      <c r="M180" s="905">
        <v>0</v>
      </c>
      <c r="N180" s="905">
        <v>4.6362807551377097E-3</v>
      </c>
      <c r="O180" s="905">
        <v>0</v>
      </c>
      <c r="P180" s="905">
        <v>0</v>
      </c>
      <c r="Q180" s="905">
        <v>0</v>
      </c>
      <c r="R180" s="905">
        <v>0</v>
      </c>
      <c r="S180" s="905">
        <v>0</v>
      </c>
      <c r="T180" s="905">
        <v>0</v>
      </c>
      <c r="U180" s="905">
        <v>0</v>
      </c>
      <c r="V180" s="905">
        <v>0</v>
      </c>
      <c r="W180" s="905">
        <v>0</v>
      </c>
      <c r="X180" s="905">
        <v>0</v>
      </c>
      <c r="Y180" s="905">
        <v>0</v>
      </c>
      <c r="Z180" s="905">
        <v>0</v>
      </c>
      <c r="AA180" s="905">
        <v>0</v>
      </c>
      <c r="AB180" s="882"/>
    </row>
    <row r="181" spans="1:28">
      <c r="A181" s="899" t="s">
        <v>3975</v>
      </c>
      <c r="B181" s="900">
        <v>0</v>
      </c>
      <c r="C181" s="901">
        <v>3.9375</v>
      </c>
      <c r="D181" s="901">
        <v>0</v>
      </c>
      <c r="E181" s="901">
        <v>0</v>
      </c>
      <c r="F181" s="902">
        <v>0</v>
      </c>
      <c r="G181" s="903">
        <v>0</v>
      </c>
      <c r="H181" s="903">
        <v>0</v>
      </c>
      <c r="I181" s="903">
        <v>0</v>
      </c>
      <c r="J181" s="903">
        <v>3.9375</v>
      </c>
      <c r="K181" s="903">
        <v>0</v>
      </c>
      <c r="L181" s="904">
        <v>0</v>
      </c>
      <c r="M181" s="905">
        <v>0</v>
      </c>
      <c r="N181" s="905">
        <v>0</v>
      </c>
      <c r="O181" s="905">
        <v>0</v>
      </c>
      <c r="P181" s="905">
        <v>0</v>
      </c>
      <c r="Q181" s="905">
        <v>0</v>
      </c>
      <c r="R181" s="905">
        <v>0</v>
      </c>
      <c r="S181" s="905">
        <v>0</v>
      </c>
      <c r="T181" s="905">
        <v>0</v>
      </c>
      <c r="U181" s="905">
        <v>0</v>
      </c>
      <c r="V181" s="905">
        <v>0</v>
      </c>
      <c r="W181" s="905">
        <v>0</v>
      </c>
      <c r="X181" s="905">
        <v>0</v>
      </c>
      <c r="Y181" s="905">
        <v>0</v>
      </c>
      <c r="Z181" s="905">
        <v>0</v>
      </c>
      <c r="AA181" s="905">
        <v>0</v>
      </c>
      <c r="AB181" s="882"/>
    </row>
    <row r="182" spans="1:28">
      <c r="A182" s="899" t="s">
        <v>3976</v>
      </c>
      <c r="B182" s="900">
        <v>444.19</v>
      </c>
      <c r="C182" s="901">
        <v>85.215999999999994</v>
      </c>
      <c r="D182" s="901">
        <v>0</v>
      </c>
      <c r="E182" s="901">
        <v>195.83600000000001</v>
      </c>
      <c r="F182" s="902">
        <v>0</v>
      </c>
      <c r="G182" s="903">
        <v>0</v>
      </c>
      <c r="H182" s="903">
        <v>0</v>
      </c>
      <c r="I182" s="903">
        <v>0</v>
      </c>
      <c r="J182" s="903">
        <v>333.57</v>
      </c>
      <c r="K182" s="903">
        <v>0</v>
      </c>
      <c r="L182" s="904">
        <v>0</v>
      </c>
      <c r="M182" s="905">
        <v>0</v>
      </c>
      <c r="N182" s="905">
        <v>0</v>
      </c>
      <c r="O182" s="905">
        <v>0</v>
      </c>
      <c r="P182" s="905">
        <v>0</v>
      </c>
      <c r="Q182" s="905">
        <v>0</v>
      </c>
      <c r="R182" s="905">
        <v>0</v>
      </c>
      <c r="S182" s="905">
        <v>0</v>
      </c>
      <c r="T182" s="905">
        <v>0</v>
      </c>
      <c r="U182" s="905">
        <v>0</v>
      </c>
      <c r="V182" s="905">
        <v>0</v>
      </c>
      <c r="W182" s="905">
        <v>0</v>
      </c>
      <c r="X182" s="905">
        <v>0</v>
      </c>
      <c r="Y182" s="905">
        <v>0</v>
      </c>
      <c r="Z182" s="905">
        <v>0</v>
      </c>
      <c r="AA182" s="905">
        <v>0</v>
      </c>
      <c r="AB182" s="882"/>
    </row>
    <row r="183" spans="1:28">
      <c r="A183" s="899" t="s">
        <v>3977</v>
      </c>
      <c r="B183" s="900">
        <v>0</v>
      </c>
      <c r="C183" s="901">
        <v>245.08485999999999</v>
      </c>
      <c r="D183" s="901">
        <v>12</v>
      </c>
      <c r="E183" s="901">
        <v>31.047000000000001</v>
      </c>
      <c r="F183" s="902">
        <v>0</v>
      </c>
      <c r="G183" s="903">
        <v>0</v>
      </c>
      <c r="H183" s="903">
        <v>0</v>
      </c>
      <c r="I183" s="903">
        <v>0</v>
      </c>
      <c r="J183" s="903">
        <v>86.339786211069395</v>
      </c>
      <c r="K183" s="903">
        <v>113.206689788931</v>
      </c>
      <c r="L183" s="904">
        <v>1.14516862620171</v>
      </c>
      <c r="M183" s="905">
        <v>1.3147745421374299E-4</v>
      </c>
      <c r="N183" s="905">
        <v>0.127270175678904</v>
      </c>
      <c r="O183" s="905">
        <v>3.9443236264123001E-3</v>
      </c>
      <c r="P183" s="905">
        <v>0</v>
      </c>
      <c r="Q183" s="905">
        <v>0</v>
      </c>
      <c r="R183" s="905">
        <v>0</v>
      </c>
      <c r="S183" s="905">
        <v>0</v>
      </c>
      <c r="T183" s="905">
        <v>2.6295490842748702E-3</v>
      </c>
      <c r="U183" s="905">
        <v>6.5738727106871703E-3</v>
      </c>
      <c r="V183" s="905">
        <v>0</v>
      </c>
      <c r="W183" s="905">
        <v>0</v>
      </c>
      <c r="X183" s="905">
        <v>0.105181963370995</v>
      </c>
      <c r="Y183" s="905">
        <v>0.101237639744582</v>
      </c>
      <c r="Z183" s="905">
        <v>0</v>
      </c>
      <c r="AA183" s="905">
        <v>1.3147745421374299E-5</v>
      </c>
      <c r="AB183" s="882"/>
    </row>
    <row r="184" spans="1:28">
      <c r="A184" s="894"/>
      <c r="B184" s="895"/>
      <c r="C184" s="896"/>
      <c r="D184" s="896"/>
      <c r="E184" s="896"/>
      <c r="F184" s="895"/>
      <c r="G184" s="896"/>
      <c r="H184" s="896"/>
      <c r="I184" s="896"/>
      <c r="J184" s="896"/>
      <c r="K184" s="896"/>
      <c r="L184" s="897"/>
      <c r="M184" s="898"/>
      <c r="N184" s="898"/>
      <c r="O184" s="898"/>
      <c r="P184" s="898"/>
      <c r="Q184" s="898"/>
      <c r="R184" s="898"/>
      <c r="S184" s="898"/>
      <c r="T184" s="898"/>
      <c r="U184" s="898"/>
      <c r="V184" s="898"/>
      <c r="W184" s="898"/>
      <c r="X184" s="898"/>
      <c r="Y184" s="898"/>
      <c r="Z184" s="898"/>
      <c r="AA184" s="898"/>
      <c r="AB184" s="882"/>
    </row>
    <row r="185" spans="1:28">
      <c r="A185" s="887" t="s">
        <v>3978</v>
      </c>
      <c r="B185" s="888">
        <v>99645</v>
      </c>
      <c r="C185" s="889">
        <v>17310</v>
      </c>
      <c r="D185" s="889">
        <v>-27</v>
      </c>
      <c r="E185" s="889">
        <v>10354</v>
      </c>
      <c r="F185" s="890">
        <v>0</v>
      </c>
      <c r="G185" s="891">
        <v>0</v>
      </c>
      <c r="H185" s="891">
        <v>0</v>
      </c>
      <c r="I185" s="891">
        <v>6421</v>
      </c>
      <c r="J185" s="891">
        <v>0</v>
      </c>
      <c r="K185" s="891">
        <v>99579</v>
      </c>
      <c r="L185" s="892">
        <v>30.513727182054101</v>
      </c>
      <c r="M185" s="893">
        <v>1.81024383612745</v>
      </c>
      <c r="N185" s="893">
        <v>0.26714638819560199</v>
      </c>
      <c r="O185" s="893">
        <v>77.4041245317554</v>
      </c>
      <c r="P185" s="893">
        <v>3.9829193305266299</v>
      </c>
      <c r="Q185" s="893">
        <v>2.4613734181305098</v>
      </c>
      <c r="R185" s="893">
        <v>1.39233918565447</v>
      </c>
      <c r="S185" s="893">
        <v>29.648180060044002</v>
      </c>
      <c r="T185" s="893">
        <v>38.701226356652199</v>
      </c>
      <c r="U185" s="893">
        <v>295.04178915886098</v>
      </c>
      <c r="V185" s="893">
        <v>9.3531989512621497E-2</v>
      </c>
      <c r="W185" s="893">
        <v>5.8769609395669199E-2</v>
      </c>
      <c r="X185" s="893">
        <v>286.57482359973801</v>
      </c>
      <c r="Y185" s="893">
        <v>143.19794723211001</v>
      </c>
      <c r="Z185" s="893">
        <v>23.992181534316298</v>
      </c>
      <c r="AA185" s="893">
        <v>0.35968292723524597</v>
      </c>
      <c r="AB185" s="882"/>
    </row>
    <row r="186" spans="1:28">
      <c r="A186" s="899" t="s">
        <v>3979</v>
      </c>
      <c r="B186" s="900">
        <v>0</v>
      </c>
      <c r="C186" s="901">
        <v>11.00718</v>
      </c>
      <c r="D186" s="901">
        <v>0</v>
      </c>
      <c r="E186" s="901">
        <v>0.01</v>
      </c>
      <c r="F186" s="902">
        <v>0</v>
      </c>
      <c r="G186" s="903">
        <v>0</v>
      </c>
      <c r="H186" s="903">
        <v>0</v>
      </c>
      <c r="I186" s="903">
        <v>0</v>
      </c>
      <c r="J186" s="903">
        <v>0</v>
      </c>
      <c r="K186" s="903">
        <v>11</v>
      </c>
      <c r="L186" s="904">
        <v>2.1462542173082402E-3</v>
      </c>
      <c r="M186" s="905">
        <v>2.23568147636275E-4</v>
      </c>
      <c r="N186" s="905">
        <v>2.6828177716353001E-5</v>
      </c>
      <c r="O186" s="905">
        <v>1.7885451810902E-3</v>
      </c>
      <c r="P186" s="905">
        <v>1.87797244014471E-4</v>
      </c>
      <c r="Q186" s="905">
        <v>1.6991179220356899E-4</v>
      </c>
      <c r="R186" s="905">
        <v>8.0484533149058997E-5</v>
      </c>
      <c r="S186" s="905">
        <v>1.0731271086541201E-3</v>
      </c>
      <c r="T186" s="905">
        <v>5.0079265070525599E-3</v>
      </c>
      <c r="U186" s="905">
        <v>2.2446242022682E-2</v>
      </c>
      <c r="V186" s="905">
        <v>1.25198162676314E-5</v>
      </c>
      <c r="W186" s="905">
        <v>1.3414088858176501E-5</v>
      </c>
      <c r="X186" s="905">
        <v>3.7559448802894201E-3</v>
      </c>
      <c r="Y186" s="905">
        <v>1.8779724401447101E-3</v>
      </c>
      <c r="Z186" s="905">
        <v>8.9427259054510001E-4</v>
      </c>
      <c r="AA186" s="905">
        <v>4.38193569367099E-5</v>
      </c>
      <c r="AB186" s="882"/>
    </row>
    <row r="187" spans="1:28">
      <c r="A187" s="899" t="s">
        <v>3980</v>
      </c>
      <c r="B187" s="900">
        <v>8087.87</v>
      </c>
      <c r="C187" s="901">
        <v>15.269679999999999</v>
      </c>
      <c r="D187" s="901">
        <v>0</v>
      </c>
      <c r="E187" s="901">
        <v>0.125</v>
      </c>
      <c r="F187" s="902">
        <v>0</v>
      </c>
      <c r="G187" s="903">
        <v>0</v>
      </c>
      <c r="H187" s="903">
        <v>0</v>
      </c>
      <c r="I187" s="903">
        <v>872</v>
      </c>
      <c r="J187" s="903">
        <v>0</v>
      </c>
      <c r="K187" s="903">
        <v>7100</v>
      </c>
      <c r="L187" s="904">
        <v>1.7728663759312899</v>
      </c>
      <c r="M187" s="905">
        <v>0.148920775578229</v>
      </c>
      <c r="N187" s="905">
        <v>1.41829310074503E-2</v>
      </c>
      <c r="O187" s="905">
        <v>7.02055084868792</v>
      </c>
      <c r="P187" s="905">
        <v>0.17019517208940399</v>
      </c>
      <c r="Q187" s="905">
        <v>0.19146956860058001</v>
      </c>
      <c r="R187" s="905">
        <v>7.80061205409769E-2</v>
      </c>
      <c r="S187" s="905">
        <v>1.56012241081954</v>
      </c>
      <c r="T187" s="905">
        <v>3.2620741317135802</v>
      </c>
      <c r="U187" s="905">
        <v>25.174702538224299</v>
      </c>
      <c r="V187" s="905">
        <v>7.8006120540976796E-3</v>
      </c>
      <c r="W187" s="905">
        <v>4.9640258526076203E-3</v>
      </c>
      <c r="X187" s="905">
        <v>12.835552561742601</v>
      </c>
      <c r="Y187" s="905">
        <v>6.3823189533526499</v>
      </c>
      <c r="Z187" s="905">
        <v>4.1130499921606001</v>
      </c>
      <c r="AA187" s="905">
        <v>2.2692689611920499E-2</v>
      </c>
      <c r="AB187" s="882"/>
    </row>
    <row r="188" spans="1:28">
      <c r="A188" s="899" t="s">
        <v>3981</v>
      </c>
      <c r="B188" s="900">
        <v>0</v>
      </c>
      <c r="C188" s="901">
        <v>494.02224000000001</v>
      </c>
      <c r="D188" s="901">
        <v>0</v>
      </c>
      <c r="E188" s="901">
        <v>0.52522999999999997</v>
      </c>
      <c r="F188" s="902">
        <v>0</v>
      </c>
      <c r="G188" s="903">
        <v>0</v>
      </c>
      <c r="H188" s="903">
        <v>0</v>
      </c>
      <c r="I188" s="903">
        <v>0</v>
      </c>
      <c r="J188" s="903">
        <v>0</v>
      </c>
      <c r="K188" s="903">
        <v>492</v>
      </c>
      <c r="L188" s="904">
        <v>0.16650751711602901</v>
      </c>
      <c r="M188" s="905">
        <v>9.2110541383335198E-3</v>
      </c>
      <c r="N188" s="905">
        <v>1.0628139390384799E-3</v>
      </c>
      <c r="O188" s="905">
        <v>0.13108038581474599</v>
      </c>
      <c r="P188" s="905">
        <v>2.5153263223910802E-2</v>
      </c>
      <c r="Q188" s="905">
        <v>9.2110541383335198E-3</v>
      </c>
      <c r="R188" s="905">
        <v>2.1256278780769698E-3</v>
      </c>
      <c r="S188" s="905">
        <v>6.3768836342308996E-2</v>
      </c>
      <c r="T188" s="905">
        <v>0.20547736154744001</v>
      </c>
      <c r="U188" s="905">
        <v>1.0592712259083501</v>
      </c>
      <c r="V188" s="905">
        <v>3.8969844431410998E-4</v>
      </c>
      <c r="W188" s="905">
        <v>2.4798991910897898E-4</v>
      </c>
      <c r="X188" s="905">
        <v>0.18776379589679901</v>
      </c>
      <c r="Y188" s="905">
        <v>9.5653254513463501E-2</v>
      </c>
      <c r="Z188" s="905">
        <v>0.230276353458338</v>
      </c>
      <c r="AA188" s="905">
        <v>1.4170852520513099E-3</v>
      </c>
      <c r="AB188" s="882"/>
    </row>
    <row r="189" spans="1:28">
      <c r="A189" s="899" t="s">
        <v>3982</v>
      </c>
      <c r="B189" s="900">
        <v>0</v>
      </c>
      <c r="C189" s="901">
        <v>35.08952</v>
      </c>
      <c r="D189" s="901">
        <v>0</v>
      </c>
      <c r="E189" s="901">
        <v>0.51688999999999996</v>
      </c>
      <c r="F189" s="902">
        <v>0</v>
      </c>
      <c r="G189" s="903">
        <v>0</v>
      </c>
      <c r="H189" s="903">
        <v>0</v>
      </c>
      <c r="I189" s="903">
        <v>0</v>
      </c>
      <c r="J189" s="903">
        <v>0</v>
      </c>
      <c r="K189" s="903">
        <v>34</v>
      </c>
      <c r="L189" s="904">
        <v>5.4966406708205802E-3</v>
      </c>
      <c r="M189" s="905">
        <v>4.1224805031154398E-4</v>
      </c>
      <c r="N189" s="905">
        <v>6.8708008385257298E-5</v>
      </c>
      <c r="O189" s="905">
        <v>1.4428681760904E-2</v>
      </c>
      <c r="P189" s="905">
        <v>4.46602054504172E-4</v>
      </c>
      <c r="Q189" s="905">
        <v>6.8708008385257296E-4</v>
      </c>
      <c r="R189" s="905">
        <v>3.4354004192628599E-4</v>
      </c>
      <c r="S189" s="905">
        <v>5.1531006288943002E-3</v>
      </c>
      <c r="T189" s="905">
        <v>1.16803614254937E-2</v>
      </c>
      <c r="U189" s="905">
        <v>0.105810332913296</v>
      </c>
      <c r="V189" s="905">
        <v>2.7483203354102899E-5</v>
      </c>
      <c r="W189" s="905">
        <v>2.06124025155772E-5</v>
      </c>
      <c r="X189" s="905">
        <v>0.106153872955222</v>
      </c>
      <c r="Y189" s="905">
        <v>5.2905166456648098E-2</v>
      </c>
      <c r="Z189" s="905">
        <v>3.43540041926286E-3</v>
      </c>
      <c r="AA189" s="905">
        <v>1.03062012577886E-4</v>
      </c>
      <c r="AB189" s="882"/>
    </row>
    <row r="190" spans="1:28">
      <c r="A190" s="899" t="s">
        <v>3983</v>
      </c>
      <c r="B190" s="900">
        <v>1147.7745669999999</v>
      </c>
      <c r="C190" s="901">
        <v>8.1302099999999999</v>
      </c>
      <c r="D190" s="901">
        <v>0</v>
      </c>
      <c r="E190" s="901">
        <v>0.14896000000000001</v>
      </c>
      <c r="F190" s="902">
        <v>0</v>
      </c>
      <c r="G190" s="903">
        <v>0</v>
      </c>
      <c r="H190" s="903">
        <v>0</v>
      </c>
      <c r="I190" s="903">
        <v>86</v>
      </c>
      <c r="J190" s="903">
        <v>0</v>
      </c>
      <c r="K190" s="903">
        <v>1064</v>
      </c>
      <c r="L190" s="904">
        <v>0.23379862607211099</v>
      </c>
      <c r="M190" s="905">
        <v>2.6568025690012601E-2</v>
      </c>
      <c r="N190" s="905">
        <v>4.2508841104020199E-3</v>
      </c>
      <c r="O190" s="905">
        <v>0.85017682208040302</v>
      </c>
      <c r="P190" s="905">
        <v>8.5017682208040294E-3</v>
      </c>
      <c r="Q190" s="905">
        <v>2.7630746717613099E-2</v>
      </c>
      <c r="R190" s="905">
        <v>2.8693467745213599E-2</v>
      </c>
      <c r="S190" s="905">
        <v>0.72265029876834297</v>
      </c>
      <c r="T190" s="905">
        <v>0.49947888297223703</v>
      </c>
      <c r="U190" s="905">
        <v>6.1212731189789</v>
      </c>
      <c r="V190" s="905">
        <v>1.91289784968091E-3</v>
      </c>
      <c r="W190" s="905">
        <v>8.5017682208040301E-4</v>
      </c>
      <c r="X190" s="905">
        <v>6.18503638063493</v>
      </c>
      <c r="Y190" s="905">
        <v>3.0925181903174699</v>
      </c>
      <c r="Z190" s="905">
        <v>0.31881630828015101</v>
      </c>
      <c r="AA190" s="905">
        <v>7.4390471932035303E-3</v>
      </c>
      <c r="AB190" s="882"/>
    </row>
    <row r="191" spans="1:28">
      <c r="A191" s="899" t="s">
        <v>3984</v>
      </c>
      <c r="B191" s="900">
        <v>0</v>
      </c>
      <c r="C191" s="901">
        <v>0.93640000000000001</v>
      </c>
      <c r="D191" s="901">
        <v>0</v>
      </c>
      <c r="E191" s="901">
        <v>2.1950000000000001E-2</v>
      </c>
      <c r="F191" s="902">
        <v>0</v>
      </c>
      <c r="G191" s="903">
        <v>0</v>
      </c>
      <c r="H191" s="903">
        <v>0</v>
      </c>
      <c r="I191" s="903">
        <v>0</v>
      </c>
      <c r="J191" s="903">
        <v>0</v>
      </c>
      <c r="K191" s="903">
        <v>1</v>
      </c>
      <c r="L191" s="904">
        <v>1.71421603070723E-4</v>
      </c>
      <c r="M191" s="905">
        <v>1.17068411853177E-5</v>
      </c>
      <c r="N191" s="905">
        <v>8.3620294180840497E-7</v>
      </c>
      <c r="O191" s="905">
        <v>1.75602617779765E-4</v>
      </c>
      <c r="P191" s="905">
        <v>1.4633551481647101E-5</v>
      </c>
      <c r="Q191" s="905">
        <v>3.0939508846911001E-5</v>
      </c>
      <c r="R191" s="905">
        <v>3.7629132381378198E-6</v>
      </c>
      <c r="S191" s="905">
        <v>1.79783632488807E-4</v>
      </c>
      <c r="T191" s="905">
        <v>3.3448117672336199E-4</v>
      </c>
      <c r="U191" s="905">
        <v>1.6180526923992599E-3</v>
      </c>
      <c r="V191" s="905">
        <v>3.34481176723362E-7</v>
      </c>
      <c r="W191" s="905">
        <v>2.9267102963294199E-7</v>
      </c>
      <c r="X191" s="905">
        <v>2.5086088254252098E-5</v>
      </c>
      <c r="Y191" s="905">
        <v>1.25430441271261E-5</v>
      </c>
      <c r="Z191" s="905">
        <v>5.8534205926588301E-5</v>
      </c>
      <c r="AA191" s="905">
        <v>1.79783632488807E-6</v>
      </c>
      <c r="AB191" s="882"/>
    </row>
    <row r="192" spans="1:28">
      <c r="A192" s="899" t="s">
        <v>3985</v>
      </c>
      <c r="B192" s="900">
        <v>23376.51</v>
      </c>
      <c r="C192" s="901">
        <v>8.7168500000000009</v>
      </c>
      <c r="D192" s="901">
        <v>0</v>
      </c>
      <c r="E192" s="901">
        <v>9.1999999999999998E-2</v>
      </c>
      <c r="F192" s="902">
        <v>0</v>
      </c>
      <c r="G192" s="903">
        <v>0</v>
      </c>
      <c r="H192" s="903">
        <v>0</v>
      </c>
      <c r="I192" s="903">
        <v>1580</v>
      </c>
      <c r="J192" s="903">
        <v>0</v>
      </c>
      <c r="K192" s="903">
        <v>21700</v>
      </c>
      <c r="L192" s="904">
        <v>5.1563757570830502</v>
      </c>
      <c r="M192" s="905">
        <v>0.109377667574489</v>
      </c>
      <c r="N192" s="905">
        <v>1.56253810820698E-2</v>
      </c>
      <c r="O192" s="905">
        <v>0.93752286492419001</v>
      </c>
      <c r="P192" s="905">
        <v>1.0937766757448899</v>
      </c>
      <c r="Q192" s="905">
        <v>7.8126905410349196E-2</v>
      </c>
      <c r="R192" s="905">
        <v>4.6876143246209499E-2</v>
      </c>
      <c r="S192" s="905">
        <v>1.7187919190276799</v>
      </c>
      <c r="T192" s="905">
        <v>2.0312995406690799</v>
      </c>
      <c r="U192" s="905">
        <v>18.4379496768424</v>
      </c>
      <c r="V192" s="905">
        <v>4.6876143246209496E-3</v>
      </c>
      <c r="W192" s="905">
        <v>3.1250762164139701E-3</v>
      </c>
      <c r="X192" s="905">
        <v>8.4377057843177106</v>
      </c>
      <c r="Y192" s="905">
        <v>4.2188528921588597</v>
      </c>
      <c r="Z192" s="905">
        <v>1.56253810820698</v>
      </c>
      <c r="AA192" s="905">
        <v>1.8750457298483798E-2</v>
      </c>
      <c r="AB192" s="882"/>
    </row>
    <row r="193" spans="1:28">
      <c r="A193" s="899" t="s">
        <v>3986</v>
      </c>
      <c r="B193" s="900">
        <v>0</v>
      </c>
      <c r="C193" s="901">
        <v>153.87909999999999</v>
      </c>
      <c r="D193" s="901">
        <v>0</v>
      </c>
      <c r="E193" s="901">
        <v>0.50700000000000001</v>
      </c>
      <c r="F193" s="902">
        <v>0</v>
      </c>
      <c r="G193" s="903">
        <v>0</v>
      </c>
      <c r="H193" s="903">
        <v>0</v>
      </c>
      <c r="I193" s="903">
        <v>0</v>
      </c>
      <c r="J193" s="903">
        <v>0</v>
      </c>
      <c r="K193" s="903">
        <v>153</v>
      </c>
      <c r="L193" s="904">
        <v>3.6249397527394402E-2</v>
      </c>
      <c r="M193" s="905">
        <v>8.5292700064457301E-4</v>
      </c>
      <c r="N193" s="905">
        <v>1.0661587508057201E-4</v>
      </c>
      <c r="O193" s="905">
        <v>1.38600637604743E-2</v>
      </c>
      <c r="P193" s="905">
        <v>7.3564953805594401E-3</v>
      </c>
      <c r="Q193" s="905">
        <v>8.5292700064457301E-4</v>
      </c>
      <c r="R193" s="905">
        <v>3.1984762524171501E-4</v>
      </c>
      <c r="S193" s="905">
        <v>1.2793905009668601E-2</v>
      </c>
      <c r="T193" s="905">
        <v>1.7058540012891501E-2</v>
      </c>
      <c r="U193" s="905">
        <v>0.291061338969961</v>
      </c>
      <c r="V193" s="905">
        <v>2.1323175016114301E-5</v>
      </c>
      <c r="W193" s="905">
        <v>3.1984762524171501E-5</v>
      </c>
      <c r="X193" s="905">
        <v>9.8086605074125893E-2</v>
      </c>
      <c r="Y193" s="905">
        <v>4.9043302537063002E-2</v>
      </c>
      <c r="Z193" s="905">
        <v>2.6653968770142901E-2</v>
      </c>
      <c r="AA193" s="905">
        <v>1.5992381262085699E-4</v>
      </c>
      <c r="AB193" s="882"/>
    </row>
    <row r="194" spans="1:28">
      <c r="A194" s="899" t="s">
        <v>3987</v>
      </c>
      <c r="B194" s="900">
        <v>0</v>
      </c>
      <c r="C194" s="901">
        <v>6.9991000000000003</v>
      </c>
      <c r="D194" s="901">
        <v>0</v>
      </c>
      <c r="E194" s="901">
        <v>3.4000000000000002E-2</v>
      </c>
      <c r="F194" s="902">
        <v>0</v>
      </c>
      <c r="G194" s="903">
        <v>0</v>
      </c>
      <c r="H194" s="903">
        <v>0</v>
      </c>
      <c r="I194" s="903">
        <v>0</v>
      </c>
      <c r="J194" s="903">
        <v>0</v>
      </c>
      <c r="K194" s="903">
        <v>7</v>
      </c>
      <c r="L194" s="904">
        <v>2.3332384862404E-3</v>
      </c>
      <c r="M194" s="905">
        <v>9.9995935124588394E-5</v>
      </c>
      <c r="N194" s="905">
        <v>2.66655826998902E-5</v>
      </c>
      <c r="O194" s="905">
        <v>8.6663143774643305E-4</v>
      </c>
      <c r="P194" s="905">
        <v>3.19986992398683E-4</v>
      </c>
      <c r="Q194" s="905">
        <v>1.86659078899232E-4</v>
      </c>
      <c r="R194" s="905">
        <v>5.3331165399780503E-5</v>
      </c>
      <c r="S194" s="905">
        <v>1.19995122149506E-3</v>
      </c>
      <c r="T194" s="905">
        <v>2.3332384862404E-3</v>
      </c>
      <c r="U194" s="905">
        <v>1.72659647981789E-2</v>
      </c>
      <c r="V194" s="905">
        <v>5.3331165399780501E-6</v>
      </c>
      <c r="W194" s="905">
        <v>4.6664769724807903E-6</v>
      </c>
      <c r="X194" s="905">
        <v>8.6663143774643302E-3</v>
      </c>
      <c r="Y194" s="905">
        <v>4.3331571887321703E-3</v>
      </c>
      <c r="Z194" s="905">
        <v>8.1996666802162492E-3</v>
      </c>
      <c r="AA194" s="905">
        <v>1.7332628754928699E-5</v>
      </c>
      <c r="AB194" s="882"/>
    </row>
    <row r="195" spans="1:28">
      <c r="A195" s="899" t="s">
        <v>3988</v>
      </c>
      <c r="B195" s="900">
        <v>0</v>
      </c>
      <c r="C195" s="901">
        <v>814.50567000000001</v>
      </c>
      <c r="D195" s="901">
        <v>0</v>
      </c>
      <c r="E195" s="901">
        <v>0.43362000000000001</v>
      </c>
      <c r="F195" s="902">
        <v>0</v>
      </c>
      <c r="G195" s="903">
        <v>0</v>
      </c>
      <c r="H195" s="903">
        <v>0</v>
      </c>
      <c r="I195" s="903">
        <v>0</v>
      </c>
      <c r="J195" s="903">
        <v>0</v>
      </c>
      <c r="K195" s="903">
        <v>810</v>
      </c>
      <c r="L195" s="904">
        <v>0.13264269164435799</v>
      </c>
      <c r="M195" s="905">
        <v>7.0742768876991104E-3</v>
      </c>
      <c r="N195" s="905">
        <v>8.8428461096238804E-4</v>
      </c>
      <c r="O195" s="905">
        <v>0.20338546052134901</v>
      </c>
      <c r="P195" s="905">
        <v>1.76856922192478E-2</v>
      </c>
      <c r="Q195" s="905">
        <v>1.1495699942511E-2</v>
      </c>
      <c r="R195" s="905">
        <v>2.65285383288716E-3</v>
      </c>
      <c r="S195" s="905">
        <v>0.11495699942511001</v>
      </c>
      <c r="T195" s="905">
        <v>0.212228306630973</v>
      </c>
      <c r="U195" s="905">
        <v>1.38832683921095</v>
      </c>
      <c r="V195" s="905">
        <v>1.7685692219247801E-4</v>
      </c>
      <c r="W195" s="905">
        <v>2.6528538328871601E-4</v>
      </c>
      <c r="X195" s="905">
        <v>0.106114153315487</v>
      </c>
      <c r="Y195" s="905">
        <v>5.3057076657743299E-2</v>
      </c>
      <c r="Z195" s="905">
        <v>7.0742768876991102E-2</v>
      </c>
      <c r="AA195" s="905">
        <v>1.76856922192478E-3</v>
      </c>
      <c r="AB195" s="882"/>
    </row>
    <row r="196" spans="1:28">
      <c r="A196" s="899" t="s">
        <v>3989</v>
      </c>
      <c r="B196" s="900">
        <v>0</v>
      </c>
      <c r="C196" s="901">
        <v>30.783480000000001</v>
      </c>
      <c r="D196" s="901">
        <v>0</v>
      </c>
      <c r="E196" s="901">
        <v>0.14113999999999999</v>
      </c>
      <c r="F196" s="902">
        <v>0</v>
      </c>
      <c r="G196" s="903">
        <v>0</v>
      </c>
      <c r="H196" s="903">
        <v>0</v>
      </c>
      <c r="I196" s="903">
        <v>0</v>
      </c>
      <c r="J196" s="903">
        <v>0</v>
      </c>
      <c r="K196" s="903">
        <v>31</v>
      </c>
      <c r="L196" s="904">
        <v>7.2042367615718301E-3</v>
      </c>
      <c r="M196" s="905">
        <v>3.4455045381430498E-4</v>
      </c>
      <c r="N196" s="905">
        <v>6.2645537057146294E-5</v>
      </c>
      <c r="O196" s="905">
        <v>4.0719599087145099E-3</v>
      </c>
      <c r="P196" s="905">
        <v>9.0836028732862203E-4</v>
      </c>
      <c r="Q196" s="905">
        <v>9.0836028732862203E-4</v>
      </c>
      <c r="R196" s="905">
        <v>1.2529107411429299E-4</v>
      </c>
      <c r="S196" s="905">
        <v>4.0719599087145099E-3</v>
      </c>
      <c r="T196" s="905">
        <v>8.4571475027147604E-3</v>
      </c>
      <c r="U196" s="905">
        <v>6.8910090762861004E-2</v>
      </c>
      <c r="V196" s="905">
        <v>1.2529107411429301E-5</v>
      </c>
      <c r="W196" s="905">
        <v>1.2529107411429301E-5</v>
      </c>
      <c r="X196" s="905">
        <v>3.4455045381430499E-3</v>
      </c>
      <c r="Y196" s="905">
        <v>1.5661384264286601E-3</v>
      </c>
      <c r="Z196" s="905">
        <v>1.2529107411429301E-3</v>
      </c>
      <c r="AA196" s="905">
        <v>5.3248706498574401E-5</v>
      </c>
      <c r="AB196" s="882"/>
    </row>
    <row r="197" spans="1:28">
      <c r="A197" s="899" t="s">
        <v>3990</v>
      </c>
      <c r="B197" s="900">
        <v>6294.02</v>
      </c>
      <c r="C197" s="901">
        <v>1.637</v>
      </c>
      <c r="D197" s="901">
        <v>0</v>
      </c>
      <c r="E197" s="901">
        <v>1.3128740000000001</v>
      </c>
      <c r="F197" s="902">
        <v>0</v>
      </c>
      <c r="G197" s="903">
        <v>0</v>
      </c>
      <c r="H197" s="903">
        <v>0</v>
      </c>
      <c r="I197" s="903">
        <v>259</v>
      </c>
      <c r="J197" s="903">
        <v>0</v>
      </c>
      <c r="K197" s="903">
        <v>6000</v>
      </c>
      <c r="L197" s="904">
        <v>1.4194544937197699</v>
      </c>
      <c r="M197" s="905">
        <v>6.0833764016561501E-2</v>
      </c>
      <c r="N197" s="905">
        <v>1.35186142259025E-2</v>
      </c>
      <c r="O197" s="905">
        <v>0.67593071129512705</v>
      </c>
      <c r="P197" s="905">
        <v>0.209538520501489</v>
      </c>
      <c r="Q197" s="905">
        <v>9.4630299581317801E-2</v>
      </c>
      <c r="R197" s="905">
        <v>2.70372284518051E-2</v>
      </c>
      <c r="S197" s="905">
        <v>0.74352378242464001</v>
      </c>
      <c r="T197" s="905">
        <v>1.8250129204968399</v>
      </c>
      <c r="U197" s="905">
        <v>15.208441004140401</v>
      </c>
      <c r="V197" s="905">
        <v>2.0277921338853798E-3</v>
      </c>
      <c r="W197" s="905">
        <v>3.3796535564756401E-3</v>
      </c>
      <c r="X197" s="905">
        <v>5.3398526192315101</v>
      </c>
      <c r="Y197" s="905">
        <v>2.6361297740510001</v>
      </c>
      <c r="Z197" s="905">
        <v>1.28426835146074</v>
      </c>
      <c r="AA197" s="905">
        <v>1.1490822092017201E-2</v>
      </c>
      <c r="AB197" s="882"/>
    </row>
    <row r="198" spans="1:28">
      <c r="A198" s="899" t="s">
        <v>3991</v>
      </c>
      <c r="B198" s="900">
        <v>0</v>
      </c>
      <c r="C198" s="901">
        <v>826.33626000000004</v>
      </c>
      <c r="D198" s="901">
        <v>0</v>
      </c>
      <c r="E198" s="901">
        <v>0.82606800000000002</v>
      </c>
      <c r="F198" s="902">
        <v>0</v>
      </c>
      <c r="G198" s="903">
        <v>0</v>
      </c>
      <c r="H198" s="903">
        <v>0</v>
      </c>
      <c r="I198" s="903">
        <v>0</v>
      </c>
      <c r="J198" s="903">
        <v>0</v>
      </c>
      <c r="K198" s="903">
        <v>822</v>
      </c>
      <c r="L198" s="904">
        <v>0.232556400146336</v>
      </c>
      <c r="M198" s="905">
        <v>1.04249420755254E-2</v>
      </c>
      <c r="N198" s="905">
        <v>1.6038372423885199E-3</v>
      </c>
      <c r="O198" s="905">
        <v>0.176422096662737</v>
      </c>
      <c r="P198" s="905">
        <v>3.7690175196130202E-2</v>
      </c>
      <c r="Q198" s="905">
        <v>1.36326165603024E-2</v>
      </c>
      <c r="R198" s="905">
        <v>4.0095931059713E-3</v>
      </c>
      <c r="S198" s="905">
        <v>0.12830697939108199</v>
      </c>
      <c r="T198" s="905">
        <v>0.25661395878216298</v>
      </c>
      <c r="U198" s="905">
        <v>2.0448924840453602</v>
      </c>
      <c r="V198" s="905">
        <v>4.0095931059712999E-4</v>
      </c>
      <c r="W198" s="905">
        <v>4.0095931059712999E-4</v>
      </c>
      <c r="X198" s="905">
        <v>1.6840291045079501</v>
      </c>
      <c r="Y198" s="905">
        <v>0.84201455225397304</v>
      </c>
      <c r="Z198" s="905">
        <v>0.120287793179139</v>
      </c>
      <c r="AA198" s="905">
        <v>2.2453721393439299E-3</v>
      </c>
      <c r="AB198" s="882"/>
    </row>
    <row r="199" spans="1:28">
      <c r="A199" s="899" t="s">
        <v>3992</v>
      </c>
      <c r="B199" s="900">
        <v>7513.0637129999996</v>
      </c>
      <c r="C199" s="901">
        <v>400.35736000000003</v>
      </c>
      <c r="D199" s="901">
        <v>0</v>
      </c>
      <c r="E199" s="901">
        <v>7913.4210730000004</v>
      </c>
      <c r="F199" s="902">
        <v>0</v>
      </c>
      <c r="G199" s="903">
        <v>0</v>
      </c>
      <c r="H199" s="903">
        <v>0</v>
      </c>
      <c r="I199" s="903">
        <v>0</v>
      </c>
      <c r="J199" s="903">
        <v>0</v>
      </c>
      <c r="K199" s="903">
        <v>0</v>
      </c>
      <c r="L199" s="904">
        <v>0</v>
      </c>
      <c r="M199" s="905">
        <v>0</v>
      </c>
      <c r="N199" s="905">
        <v>0</v>
      </c>
      <c r="O199" s="905">
        <v>0</v>
      </c>
      <c r="P199" s="905">
        <v>0</v>
      </c>
      <c r="Q199" s="905">
        <v>0</v>
      </c>
      <c r="R199" s="905">
        <v>0</v>
      </c>
      <c r="S199" s="905">
        <v>0</v>
      </c>
      <c r="T199" s="905">
        <v>0</v>
      </c>
      <c r="U199" s="905">
        <v>0</v>
      </c>
      <c r="V199" s="905">
        <v>0</v>
      </c>
      <c r="W199" s="905">
        <v>0</v>
      </c>
      <c r="X199" s="905">
        <v>0</v>
      </c>
      <c r="Y199" s="905">
        <v>0</v>
      </c>
      <c r="Z199" s="905">
        <v>0</v>
      </c>
      <c r="AA199" s="905">
        <v>0</v>
      </c>
      <c r="AB199" s="882"/>
    </row>
    <row r="200" spans="1:28">
      <c r="A200" s="899" t="s">
        <v>3993</v>
      </c>
      <c r="B200" s="900">
        <v>1380.4898599999999</v>
      </c>
      <c r="C200" s="901">
        <v>18.64564</v>
      </c>
      <c r="D200" s="901">
        <v>0</v>
      </c>
      <c r="E200" s="901">
        <v>1399.1355000000001</v>
      </c>
      <c r="F200" s="902">
        <v>0</v>
      </c>
      <c r="G200" s="903">
        <v>0</v>
      </c>
      <c r="H200" s="903">
        <v>0</v>
      </c>
      <c r="I200" s="903">
        <v>0</v>
      </c>
      <c r="J200" s="903">
        <v>0</v>
      </c>
      <c r="K200" s="903">
        <v>0</v>
      </c>
      <c r="L200" s="904">
        <v>0</v>
      </c>
      <c r="M200" s="905">
        <v>0</v>
      </c>
      <c r="N200" s="905">
        <v>0</v>
      </c>
      <c r="O200" s="905">
        <v>0</v>
      </c>
      <c r="P200" s="905">
        <v>0</v>
      </c>
      <c r="Q200" s="905">
        <v>0</v>
      </c>
      <c r="R200" s="905">
        <v>0</v>
      </c>
      <c r="S200" s="905">
        <v>0</v>
      </c>
      <c r="T200" s="905">
        <v>0</v>
      </c>
      <c r="U200" s="905">
        <v>0</v>
      </c>
      <c r="V200" s="905">
        <v>0</v>
      </c>
      <c r="W200" s="905">
        <v>0</v>
      </c>
      <c r="X200" s="905">
        <v>0</v>
      </c>
      <c r="Y200" s="905">
        <v>0</v>
      </c>
      <c r="Z200" s="905">
        <v>0</v>
      </c>
      <c r="AA200" s="905">
        <v>0</v>
      </c>
      <c r="AB200" s="882"/>
    </row>
    <row r="201" spans="1:28">
      <c r="A201" s="899" t="s">
        <v>3994</v>
      </c>
      <c r="B201" s="900">
        <v>0</v>
      </c>
      <c r="C201" s="901">
        <v>11.65466</v>
      </c>
      <c r="D201" s="901">
        <v>0</v>
      </c>
      <c r="E201" s="901">
        <v>1.2E-2</v>
      </c>
      <c r="F201" s="902">
        <v>0</v>
      </c>
      <c r="G201" s="903">
        <v>0</v>
      </c>
      <c r="H201" s="903">
        <v>0</v>
      </c>
      <c r="I201" s="903">
        <v>0</v>
      </c>
      <c r="J201" s="903">
        <v>0</v>
      </c>
      <c r="K201" s="903">
        <v>12</v>
      </c>
      <c r="L201" s="904">
        <v>7.9439279471798501E-3</v>
      </c>
      <c r="M201" s="905">
        <v>7.0171363533421999E-4</v>
      </c>
      <c r="N201" s="905">
        <v>6.6199399559832006E-5</v>
      </c>
      <c r="O201" s="905">
        <v>5.4283507639062301E-3</v>
      </c>
      <c r="P201" s="905">
        <v>7.6791303489405201E-4</v>
      </c>
      <c r="Q201" s="905">
        <v>7.9439279471798499E-4</v>
      </c>
      <c r="R201" s="905">
        <v>1.98598198679496E-4</v>
      </c>
      <c r="S201" s="905">
        <v>4.7663567683079097E-3</v>
      </c>
      <c r="T201" s="905">
        <v>2.2640194649462601E-2</v>
      </c>
      <c r="U201" s="905">
        <v>3.7601258949984603E-2</v>
      </c>
      <c r="V201" s="905">
        <v>1.5887855894359701E-5</v>
      </c>
      <c r="W201" s="905">
        <v>1.5887855894359701E-5</v>
      </c>
      <c r="X201" s="905">
        <v>2.9127735806326101E-3</v>
      </c>
      <c r="Y201" s="905">
        <v>1.4563867903163101E-3</v>
      </c>
      <c r="Z201" s="905">
        <v>3.0451723797522701E-3</v>
      </c>
      <c r="AA201" s="905">
        <v>9.5327135366158106E-5</v>
      </c>
      <c r="AB201" s="882"/>
    </row>
    <row r="202" spans="1:28">
      <c r="A202" s="899" t="s">
        <v>3995</v>
      </c>
      <c r="B202" s="900">
        <v>4137.4399999999996</v>
      </c>
      <c r="C202" s="901">
        <v>9.2395899999999997</v>
      </c>
      <c r="D202" s="901">
        <v>0</v>
      </c>
      <c r="E202" s="901">
        <v>0.71650000000000003</v>
      </c>
      <c r="F202" s="902">
        <v>0</v>
      </c>
      <c r="G202" s="903">
        <v>0</v>
      </c>
      <c r="H202" s="903">
        <v>0</v>
      </c>
      <c r="I202" s="903">
        <v>34</v>
      </c>
      <c r="J202" s="903">
        <v>0</v>
      </c>
      <c r="K202" s="903">
        <v>4000</v>
      </c>
      <c r="L202" s="904">
        <v>1.2385094682562301</v>
      </c>
      <c r="M202" s="905">
        <v>3.5956726497761403E-2</v>
      </c>
      <c r="N202" s="905">
        <v>7.9903836661691999E-3</v>
      </c>
      <c r="O202" s="905">
        <v>1.3184133049179201</v>
      </c>
      <c r="P202" s="905">
        <v>0.20375478348731499</v>
      </c>
      <c r="Q202" s="905">
        <v>0.10787017949328399</v>
      </c>
      <c r="R202" s="905">
        <v>1.59807673323384E-2</v>
      </c>
      <c r="S202" s="905">
        <v>0.43947110163930603</v>
      </c>
      <c r="T202" s="905">
        <v>1.3184133049179201</v>
      </c>
      <c r="U202" s="905">
        <v>11.2664409692986</v>
      </c>
      <c r="V202" s="905">
        <v>1.5980767332338401E-3</v>
      </c>
      <c r="W202" s="905">
        <v>1.5980767332338401E-3</v>
      </c>
      <c r="X202" s="905">
        <v>32.121342338000197</v>
      </c>
      <c r="Y202" s="905">
        <v>16.060671169000099</v>
      </c>
      <c r="Z202" s="905">
        <v>0.43947110163930603</v>
      </c>
      <c r="AA202" s="905">
        <v>9.9879795827115102E-3</v>
      </c>
      <c r="AB202" s="882"/>
    </row>
    <row r="203" spans="1:28">
      <c r="A203" s="899" t="s">
        <v>3996</v>
      </c>
      <c r="B203" s="900">
        <v>0</v>
      </c>
      <c r="C203" s="901">
        <v>73.282150000000001</v>
      </c>
      <c r="D203" s="901">
        <v>0</v>
      </c>
      <c r="E203" s="901">
        <v>7.4800000000000005E-2</v>
      </c>
      <c r="F203" s="902">
        <v>0</v>
      </c>
      <c r="G203" s="903">
        <v>0</v>
      </c>
      <c r="H203" s="903">
        <v>0</v>
      </c>
      <c r="I203" s="903">
        <v>0</v>
      </c>
      <c r="J203" s="903">
        <v>0</v>
      </c>
      <c r="K203" s="903">
        <v>73</v>
      </c>
      <c r="L203" s="904">
        <v>9.54302670623145E-2</v>
      </c>
      <c r="M203" s="905">
        <v>4.7002967359050397E-3</v>
      </c>
      <c r="N203" s="905">
        <v>5.6973293768545997E-4</v>
      </c>
      <c r="O203" s="905">
        <v>2.49258160237389E-2</v>
      </c>
      <c r="P203" s="905">
        <v>1.5667655786350099E-2</v>
      </c>
      <c r="Q203" s="905">
        <v>4.4866468842729998E-3</v>
      </c>
      <c r="R203" s="905">
        <v>9.2581602373887305E-4</v>
      </c>
      <c r="S203" s="905">
        <v>1.8516320474777401E-2</v>
      </c>
      <c r="T203" s="905">
        <v>9.4005934718100898E-2</v>
      </c>
      <c r="U203" s="905">
        <v>0.35038575667655802</v>
      </c>
      <c r="V203" s="905">
        <v>1.06824925816024E-4</v>
      </c>
      <c r="W203" s="905">
        <v>1.2818991097922799E-4</v>
      </c>
      <c r="X203" s="905">
        <v>0</v>
      </c>
      <c r="Y203" s="905">
        <v>0</v>
      </c>
      <c r="Z203" s="905">
        <v>1.1394658753709199E-2</v>
      </c>
      <c r="AA203" s="905">
        <v>6.69436201780415E-4</v>
      </c>
      <c r="AB203" s="882"/>
    </row>
    <row r="204" spans="1:28">
      <c r="A204" s="899" t="s">
        <v>3997</v>
      </c>
      <c r="B204" s="900">
        <v>4552</v>
      </c>
      <c r="C204" s="901">
        <v>35.057569999999998</v>
      </c>
      <c r="D204" s="901">
        <v>0</v>
      </c>
      <c r="E204" s="901">
        <v>0.99587000000000003</v>
      </c>
      <c r="F204" s="902">
        <v>0</v>
      </c>
      <c r="G204" s="903">
        <v>0</v>
      </c>
      <c r="H204" s="903">
        <v>0</v>
      </c>
      <c r="I204" s="903">
        <v>190</v>
      </c>
      <c r="J204" s="903">
        <v>0</v>
      </c>
      <c r="K204" s="903">
        <v>4400</v>
      </c>
      <c r="L204" s="904">
        <v>1.9980604737321901</v>
      </c>
      <c r="M204" s="905">
        <v>6.0810536157066802E-2</v>
      </c>
      <c r="N204" s="905">
        <v>4.34360972550477E-3</v>
      </c>
      <c r="O204" s="905">
        <v>1.1293385286312401</v>
      </c>
      <c r="P204" s="905">
        <v>0.34748877804038197</v>
      </c>
      <c r="Q204" s="905">
        <v>0.15202634039266699</v>
      </c>
      <c r="R204" s="905">
        <v>2.17180486275238E-2</v>
      </c>
      <c r="S204" s="905">
        <v>0.60810536157066797</v>
      </c>
      <c r="T204" s="905">
        <v>1.6071355984367699</v>
      </c>
      <c r="U204" s="905">
        <v>8.2962945757141107</v>
      </c>
      <c r="V204" s="905">
        <v>1.30308291765143E-3</v>
      </c>
      <c r="W204" s="905">
        <v>1.73744389020191E-3</v>
      </c>
      <c r="X204" s="905">
        <v>0.217180486275239</v>
      </c>
      <c r="Y204" s="905">
        <v>8.6872194510095396E-2</v>
      </c>
      <c r="Z204" s="905">
        <v>0.39092487529542902</v>
      </c>
      <c r="AA204" s="905">
        <v>1.12933852863124E-2</v>
      </c>
      <c r="AB204" s="882"/>
    </row>
    <row r="205" spans="1:28">
      <c r="A205" s="899" t="s">
        <v>3998</v>
      </c>
      <c r="B205" s="900">
        <v>0</v>
      </c>
      <c r="C205" s="901">
        <v>25.319179999999999</v>
      </c>
      <c r="D205" s="901">
        <v>0</v>
      </c>
      <c r="E205" s="901">
        <v>0.17749999999999999</v>
      </c>
      <c r="F205" s="902">
        <v>0</v>
      </c>
      <c r="G205" s="903">
        <v>0</v>
      </c>
      <c r="H205" s="903">
        <v>0</v>
      </c>
      <c r="I205" s="903">
        <v>0</v>
      </c>
      <c r="J205" s="903">
        <v>0</v>
      </c>
      <c r="K205" s="903">
        <v>25</v>
      </c>
      <c r="L205" s="904">
        <v>8.2575040503579996E-3</v>
      </c>
      <c r="M205" s="905">
        <v>4.5875022501988902E-4</v>
      </c>
      <c r="N205" s="905">
        <v>6.8812533752983304E-5</v>
      </c>
      <c r="O205" s="905">
        <v>1.28450063005569E-2</v>
      </c>
      <c r="P205" s="905">
        <v>1.1239380512987299E-3</v>
      </c>
      <c r="Q205" s="905">
        <v>6.65187826278839E-4</v>
      </c>
      <c r="R205" s="905">
        <v>2.9818764626292799E-4</v>
      </c>
      <c r="S205" s="905">
        <v>3.67000180015911E-3</v>
      </c>
      <c r="T205" s="905">
        <v>1.0780630287967399E-2</v>
      </c>
      <c r="U205" s="905">
        <v>5.5050027002386703E-2</v>
      </c>
      <c r="V205" s="905">
        <v>2.2937511250994401E-5</v>
      </c>
      <c r="W205" s="905">
        <v>2.0643760125894999E-5</v>
      </c>
      <c r="X205" s="905">
        <v>3.5782517551551297E-2</v>
      </c>
      <c r="Y205" s="905">
        <v>1.7891258775775701E-2</v>
      </c>
      <c r="Z205" s="905">
        <v>5.7343778127486103E-3</v>
      </c>
      <c r="AA205" s="905">
        <v>8.4868791628679493E-5</v>
      </c>
      <c r="AB205" s="882"/>
    </row>
    <row r="206" spans="1:28">
      <c r="A206" s="899" t="s">
        <v>3999</v>
      </c>
      <c r="B206" s="900">
        <v>0</v>
      </c>
      <c r="C206" s="901">
        <v>462.69661000000002</v>
      </c>
      <c r="D206" s="901">
        <v>0</v>
      </c>
      <c r="E206" s="901">
        <v>0.61558999999999997</v>
      </c>
      <c r="F206" s="902">
        <v>0</v>
      </c>
      <c r="G206" s="903">
        <v>0</v>
      </c>
      <c r="H206" s="903">
        <v>0</v>
      </c>
      <c r="I206" s="903">
        <v>0</v>
      </c>
      <c r="J206" s="903">
        <v>0</v>
      </c>
      <c r="K206" s="903">
        <v>460</v>
      </c>
      <c r="L206" s="904">
        <v>0.20370600498237601</v>
      </c>
      <c r="M206" s="905">
        <v>1.2917941779370201E-2</v>
      </c>
      <c r="N206" s="905">
        <v>1.9873756583646401E-3</v>
      </c>
      <c r="O206" s="905">
        <v>1.9873756583646401E-2</v>
      </c>
      <c r="P206" s="905">
        <v>2.6829571387922701E-2</v>
      </c>
      <c r="Q206" s="905">
        <v>1.34147856939613E-2</v>
      </c>
      <c r="R206" s="905">
        <v>2.9810634875469602E-3</v>
      </c>
      <c r="S206" s="905">
        <v>5.9621269750939301E-2</v>
      </c>
      <c r="T206" s="905">
        <v>0.437222644840221</v>
      </c>
      <c r="U206" s="905">
        <v>1.56505833096216</v>
      </c>
      <c r="V206" s="905">
        <v>1.2421097864779001E-3</v>
      </c>
      <c r="W206" s="905">
        <v>6.4589708896850898E-4</v>
      </c>
      <c r="X206" s="905">
        <v>0</v>
      </c>
      <c r="Y206" s="905">
        <v>0</v>
      </c>
      <c r="Z206" s="905">
        <v>0</v>
      </c>
      <c r="AA206" s="905">
        <v>2.9810634875469602E-3</v>
      </c>
      <c r="AB206" s="882"/>
    </row>
    <row r="207" spans="1:28">
      <c r="A207" s="899" t="s">
        <v>4000</v>
      </c>
      <c r="B207" s="900">
        <v>43156.221494999998</v>
      </c>
      <c r="C207" s="901">
        <v>2625.96794</v>
      </c>
      <c r="D207" s="901">
        <v>0</v>
      </c>
      <c r="E207" s="901">
        <v>1.521523</v>
      </c>
      <c r="F207" s="902">
        <v>0</v>
      </c>
      <c r="G207" s="903">
        <v>0</v>
      </c>
      <c r="H207" s="903">
        <v>0</v>
      </c>
      <c r="I207" s="903">
        <v>3400</v>
      </c>
      <c r="J207" s="903">
        <v>0</v>
      </c>
      <c r="K207" s="903">
        <v>42191</v>
      </c>
      <c r="L207" s="904">
        <v>12.774386290917301</v>
      </c>
      <c r="M207" s="905">
        <v>1.12259758314122</v>
      </c>
      <c r="N207" s="905">
        <v>0.15484104595051301</v>
      </c>
      <c r="O207" s="905">
        <v>60.775110535576403</v>
      </c>
      <c r="P207" s="905">
        <v>1.00646679867833</v>
      </c>
      <c r="Q207" s="905">
        <v>1.47098993652987</v>
      </c>
      <c r="R207" s="905">
        <v>1.04517706016596</v>
      </c>
      <c r="S207" s="905">
        <v>20.9035412033193</v>
      </c>
      <c r="T207" s="905">
        <v>22.064849047948101</v>
      </c>
      <c r="U207" s="905">
        <v>174.97038192407999</v>
      </c>
      <c r="V207" s="905">
        <v>6.5807444528968001E-2</v>
      </c>
      <c r="W207" s="905">
        <v>3.4839235338865397E-2</v>
      </c>
      <c r="X207" s="905">
        <v>184.260844681111</v>
      </c>
      <c r="Y207" s="905">
        <v>92.130422340555299</v>
      </c>
      <c r="Z207" s="905">
        <v>13.9356941355462</v>
      </c>
      <c r="AA207" s="905">
        <v>0.22839054277700699</v>
      </c>
      <c r="AB207" s="882"/>
    </row>
    <row r="208" spans="1:28">
      <c r="A208" s="899" t="s">
        <v>4001</v>
      </c>
      <c r="B208" s="900">
        <v>0</v>
      </c>
      <c r="C208" s="901">
        <v>0</v>
      </c>
      <c r="D208" s="901">
        <v>0</v>
      </c>
      <c r="E208" s="901">
        <v>0</v>
      </c>
      <c r="F208" s="902">
        <v>0</v>
      </c>
      <c r="G208" s="903">
        <v>0</v>
      </c>
      <c r="H208" s="903">
        <v>0</v>
      </c>
      <c r="I208" s="903">
        <v>0</v>
      </c>
      <c r="J208" s="903">
        <v>0</v>
      </c>
      <c r="K208" s="903">
        <v>0</v>
      </c>
      <c r="L208" s="904">
        <v>0</v>
      </c>
      <c r="M208" s="905">
        <v>0</v>
      </c>
      <c r="N208" s="905">
        <v>0</v>
      </c>
      <c r="O208" s="905">
        <v>0</v>
      </c>
      <c r="P208" s="905">
        <v>0</v>
      </c>
      <c r="Q208" s="905">
        <v>0</v>
      </c>
      <c r="R208" s="905">
        <v>0</v>
      </c>
      <c r="S208" s="905">
        <v>0</v>
      </c>
      <c r="T208" s="905">
        <v>0</v>
      </c>
      <c r="U208" s="905">
        <v>0</v>
      </c>
      <c r="V208" s="905">
        <v>0</v>
      </c>
      <c r="W208" s="905">
        <v>0</v>
      </c>
      <c r="X208" s="905">
        <v>0</v>
      </c>
      <c r="Y208" s="905">
        <v>0</v>
      </c>
      <c r="Z208" s="905">
        <v>0</v>
      </c>
      <c r="AA208" s="905">
        <v>0</v>
      </c>
      <c r="AB208" s="882"/>
    </row>
    <row r="209" spans="1:28">
      <c r="A209" s="899" t="s">
        <v>4002</v>
      </c>
      <c r="B209" s="900">
        <v>2.495E-2</v>
      </c>
      <c r="C209" s="901">
        <v>0</v>
      </c>
      <c r="D209" s="901">
        <v>0</v>
      </c>
      <c r="E209" s="901">
        <v>2.495E-2</v>
      </c>
      <c r="F209" s="902">
        <v>0</v>
      </c>
      <c r="G209" s="903">
        <v>0</v>
      </c>
      <c r="H209" s="903">
        <v>0</v>
      </c>
      <c r="I209" s="903">
        <v>0</v>
      </c>
      <c r="J209" s="903">
        <v>0</v>
      </c>
      <c r="K209" s="903">
        <v>0</v>
      </c>
      <c r="L209" s="904">
        <v>0</v>
      </c>
      <c r="M209" s="905">
        <v>0</v>
      </c>
      <c r="N209" s="905">
        <v>0</v>
      </c>
      <c r="O209" s="905">
        <v>0</v>
      </c>
      <c r="P209" s="905">
        <v>0</v>
      </c>
      <c r="Q209" s="905">
        <v>0</v>
      </c>
      <c r="R209" s="905">
        <v>0</v>
      </c>
      <c r="S209" s="905">
        <v>0</v>
      </c>
      <c r="T209" s="905">
        <v>0</v>
      </c>
      <c r="U209" s="905">
        <v>0</v>
      </c>
      <c r="V209" s="905">
        <v>0</v>
      </c>
      <c r="W209" s="905">
        <v>0</v>
      </c>
      <c r="X209" s="905">
        <v>0</v>
      </c>
      <c r="Y209" s="905">
        <v>0</v>
      </c>
      <c r="Z209" s="905">
        <v>0</v>
      </c>
      <c r="AA209" s="905">
        <v>0</v>
      </c>
      <c r="AB209" s="882"/>
    </row>
    <row r="210" spans="1:28">
      <c r="A210" s="899" t="s">
        <v>4003</v>
      </c>
      <c r="B210" s="900">
        <v>0</v>
      </c>
      <c r="C210" s="901">
        <v>3.74878</v>
      </c>
      <c r="D210" s="901">
        <v>0</v>
      </c>
      <c r="E210" s="901">
        <v>0</v>
      </c>
      <c r="F210" s="902">
        <v>0</v>
      </c>
      <c r="G210" s="903">
        <v>0</v>
      </c>
      <c r="H210" s="903">
        <v>0</v>
      </c>
      <c r="I210" s="903">
        <v>0</v>
      </c>
      <c r="J210" s="903">
        <v>0</v>
      </c>
      <c r="K210" s="903">
        <v>4</v>
      </c>
      <c r="L210" s="904">
        <v>3.25190032925491E-4</v>
      </c>
      <c r="M210" s="905">
        <v>4.6455718989355796E-6</v>
      </c>
      <c r="N210" s="905">
        <v>0</v>
      </c>
      <c r="O210" s="905">
        <v>2.4156973874464999E-3</v>
      </c>
      <c r="P210" s="905">
        <v>9.2911437978711694E-6</v>
      </c>
      <c r="Q210" s="905">
        <v>1.1613929747339E-4</v>
      </c>
      <c r="R210" s="905">
        <v>1.23107655321793E-3</v>
      </c>
      <c r="S210" s="905">
        <v>1.3936715696806799E-4</v>
      </c>
      <c r="T210" s="905">
        <v>2.78734313936135E-4</v>
      </c>
      <c r="U210" s="905">
        <v>1.95114019755295E-3</v>
      </c>
      <c r="V210" s="905">
        <v>0</v>
      </c>
      <c r="W210" s="905">
        <v>0</v>
      </c>
      <c r="X210" s="905">
        <v>0</v>
      </c>
      <c r="Y210" s="905">
        <v>0</v>
      </c>
      <c r="Z210" s="905">
        <v>0</v>
      </c>
      <c r="AA210" s="905">
        <v>6.0392434686162599E-6</v>
      </c>
      <c r="AB210" s="882"/>
    </row>
    <row r="211" spans="1:28">
      <c r="A211" s="899" t="s">
        <v>4004</v>
      </c>
      <c r="B211" s="900">
        <v>0</v>
      </c>
      <c r="C211" s="901">
        <v>219.11884000000001</v>
      </c>
      <c r="D211" s="901">
        <v>-1</v>
      </c>
      <c r="E211" s="901">
        <v>6.1899999999999997E-2</v>
      </c>
      <c r="F211" s="902">
        <v>0</v>
      </c>
      <c r="G211" s="903">
        <v>0</v>
      </c>
      <c r="H211" s="903">
        <v>0</v>
      </c>
      <c r="I211" s="903">
        <v>0</v>
      </c>
      <c r="J211" s="903">
        <v>0</v>
      </c>
      <c r="K211" s="903">
        <v>219</v>
      </c>
      <c r="L211" s="904">
        <v>0.20093259855871101</v>
      </c>
      <c r="M211" s="905">
        <v>6.2289105553200502E-3</v>
      </c>
      <c r="N211" s="905">
        <v>2.4111911827045399E-3</v>
      </c>
      <c r="O211" s="905">
        <v>8.0373039423484501E-3</v>
      </c>
      <c r="P211" s="905">
        <v>3.5966935142009299E-2</v>
      </c>
      <c r="Q211" s="905">
        <v>5.4251801610852102E-3</v>
      </c>
      <c r="R211" s="905">
        <v>1.00466299279356E-3</v>
      </c>
      <c r="S211" s="905">
        <v>5.0233149639677802E-2</v>
      </c>
      <c r="T211" s="905">
        <v>0.16074607884696901</v>
      </c>
      <c r="U211" s="905">
        <v>0.48223823654090697</v>
      </c>
      <c r="V211" s="905">
        <v>1.4065281899109801E-4</v>
      </c>
      <c r="W211" s="905">
        <v>2.00932598558711E-4</v>
      </c>
      <c r="X211" s="905">
        <v>2.0093259855871098E-2</v>
      </c>
      <c r="Y211" s="905">
        <v>1.00466299279356E-2</v>
      </c>
      <c r="Z211" s="905">
        <v>1.00466299279356E-2</v>
      </c>
      <c r="AA211" s="905">
        <v>1.3663416701992399E-3</v>
      </c>
      <c r="AB211" s="882"/>
    </row>
    <row r="212" spans="1:28">
      <c r="A212" s="899" t="s">
        <v>4005</v>
      </c>
      <c r="B212" s="900">
        <v>0</v>
      </c>
      <c r="C212" s="901">
        <v>8.4651800000000001</v>
      </c>
      <c r="D212" s="901">
        <v>0</v>
      </c>
      <c r="E212" s="901">
        <v>0</v>
      </c>
      <c r="F212" s="902">
        <v>0</v>
      </c>
      <c r="G212" s="903">
        <v>0</v>
      </c>
      <c r="H212" s="903">
        <v>0</v>
      </c>
      <c r="I212" s="903">
        <v>0</v>
      </c>
      <c r="J212" s="903">
        <v>0</v>
      </c>
      <c r="K212" s="903">
        <v>8.4651800000000001</v>
      </c>
      <c r="L212" s="904">
        <v>1.8679661105529999E-3</v>
      </c>
      <c r="M212" s="905">
        <v>7.8651204654863101E-5</v>
      </c>
      <c r="N212" s="905">
        <v>1.9662801163715799E-5</v>
      </c>
      <c r="O212" s="905">
        <v>8.84826052367209E-4</v>
      </c>
      <c r="P212" s="905">
        <v>3.1460481861945202E-4</v>
      </c>
      <c r="Q212" s="905">
        <v>5.8988403491147298E-5</v>
      </c>
      <c r="R212" s="905">
        <v>3.9325602327431503E-5</v>
      </c>
      <c r="S212" s="905">
        <v>9.8314005818578797E-4</v>
      </c>
      <c r="T212" s="905">
        <v>1.9662801163715798E-3</v>
      </c>
      <c r="U212" s="905">
        <v>2.3398733384821801E-2</v>
      </c>
      <c r="V212" s="905">
        <v>4.9157002909289404E-6</v>
      </c>
      <c r="W212" s="905">
        <v>6.8819804073005198E-6</v>
      </c>
      <c r="X212" s="905">
        <v>4.8173862851103597E-3</v>
      </c>
      <c r="Y212" s="905">
        <v>2.45785014546447E-3</v>
      </c>
      <c r="Z212" s="905">
        <v>4.2275022501988904E-3</v>
      </c>
      <c r="AA212" s="905">
        <v>1.3763960814601001E-5</v>
      </c>
      <c r="AB212" s="882"/>
    </row>
    <row r="213" spans="1:28">
      <c r="A213" s="899" t="s">
        <v>4006</v>
      </c>
      <c r="B213" s="900">
        <v>0</v>
      </c>
      <c r="C213" s="901">
        <v>0</v>
      </c>
      <c r="D213" s="901">
        <v>0</v>
      </c>
      <c r="E213" s="901">
        <v>0</v>
      </c>
      <c r="F213" s="902">
        <v>0</v>
      </c>
      <c r="G213" s="903">
        <v>0</v>
      </c>
      <c r="H213" s="903">
        <v>0</v>
      </c>
      <c r="I213" s="903">
        <v>0</v>
      </c>
      <c r="J213" s="903">
        <v>0</v>
      </c>
      <c r="K213" s="903">
        <v>0</v>
      </c>
      <c r="L213" s="904">
        <v>0</v>
      </c>
      <c r="M213" s="905">
        <v>0</v>
      </c>
      <c r="N213" s="905">
        <v>0</v>
      </c>
      <c r="O213" s="905">
        <v>0</v>
      </c>
      <c r="P213" s="905">
        <v>0</v>
      </c>
      <c r="Q213" s="905">
        <v>0</v>
      </c>
      <c r="R213" s="905">
        <v>0</v>
      </c>
      <c r="S213" s="905">
        <v>0</v>
      </c>
      <c r="T213" s="905">
        <v>0</v>
      </c>
      <c r="U213" s="905">
        <v>0</v>
      </c>
      <c r="V213" s="905">
        <v>0</v>
      </c>
      <c r="W213" s="905">
        <v>0</v>
      </c>
      <c r="X213" s="905">
        <v>0</v>
      </c>
      <c r="Y213" s="905">
        <v>0</v>
      </c>
      <c r="Z213" s="905">
        <v>0</v>
      </c>
      <c r="AA213" s="905">
        <v>0</v>
      </c>
      <c r="AB213" s="882"/>
    </row>
    <row r="214" spans="1:28">
      <c r="A214" s="899" t="s">
        <v>4007</v>
      </c>
      <c r="B214" s="900">
        <v>0</v>
      </c>
      <c r="C214" s="901">
        <v>204.65855999999999</v>
      </c>
      <c r="D214" s="901">
        <v>8</v>
      </c>
      <c r="E214" s="901">
        <v>13.868399999999999</v>
      </c>
      <c r="F214" s="902">
        <v>0</v>
      </c>
      <c r="G214" s="903">
        <v>0</v>
      </c>
      <c r="H214" s="903">
        <v>0</v>
      </c>
      <c r="I214" s="903">
        <v>0</v>
      </c>
      <c r="J214" s="903">
        <v>0</v>
      </c>
      <c r="K214" s="903">
        <v>182</v>
      </c>
      <c r="L214" s="904">
        <v>0</v>
      </c>
      <c r="M214" s="905">
        <v>0</v>
      </c>
      <c r="N214" s="905">
        <v>0</v>
      </c>
      <c r="O214" s="905">
        <v>0</v>
      </c>
      <c r="P214" s="905">
        <v>0</v>
      </c>
      <c r="Q214" s="905">
        <v>0</v>
      </c>
      <c r="R214" s="905">
        <v>0</v>
      </c>
      <c r="S214" s="905">
        <v>0</v>
      </c>
      <c r="T214" s="905">
        <v>0</v>
      </c>
      <c r="U214" s="905">
        <v>0</v>
      </c>
      <c r="V214" s="905">
        <v>0</v>
      </c>
      <c r="W214" s="905">
        <v>0</v>
      </c>
      <c r="X214" s="905">
        <v>0</v>
      </c>
      <c r="Y214" s="905">
        <v>0</v>
      </c>
      <c r="Z214" s="905">
        <v>0</v>
      </c>
      <c r="AA214" s="905">
        <v>0</v>
      </c>
      <c r="AB214" s="882"/>
    </row>
    <row r="215" spans="1:28">
      <c r="A215" s="899" t="s">
        <v>4008</v>
      </c>
      <c r="B215" s="900">
        <v>0</v>
      </c>
      <c r="C215" s="901">
        <v>532.19021999999995</v>
      </c>
      <c r="D215" s="901">
        <v>-3</v>
      </c>
      <c r="E215" s="901">
        <v>1.3076700000000001</v>
      </c>
      <c r="F215" s="902">
        <v>0</v>
      </c>
      <c r="G215" s="903">
        <v>0</v>
      </c>
      <c r="H215" s="903">
        <v>0</v>
      </c>
      <c r="I215" s="903">
        <v>0</v>
      </c>
      <c r="J215" s="903">
        <v>0</v>
      </c>
      <c r="K215" s="903">
        <v>531</v>
      </c>
      <c r="L215" s="904">
        <v>0.36866306247713498</v>
      </c>
      <c r="M215" s="905">
        <v>4.8349254095362004E-3</v>
      </c>
      <c r="N215" s="905">
        <v>1.81309702857607E-3</v>
      </c>
      <c r="O215" s="905">
        <v>0.22965895695296901</v>
      </c>
      <c r="P215" s="905">
        <v>7.7358806552579207E-2</v>
      </c>
      <c r="Q215" s="905">
        <v>1.3296044876224501E-2</v>
      </c>
      <c r="R215" s="905">
        <v>4.2305597333441702E-3</v>
      </c>
      <c r="S215" s="905">
        <v>6.6480224381122693E-2</v>
      </c>
      <c r="T215" s="905">
        <v>0.102742164952644</v>
      </c>
      <c r="U215" s="905">
        <v>0.92467948457379801</v>
      </c>
      <c r="V215" s="905">
        <v>1.8130970285760699E-4</v>
      </c>
      <c r="W215" s="905">
        <v>1.2087313523840499E-4</v>
      </c>
      <c r="X215" s="905">
        <v>0.24778992723873</v>
      </c>
      <c r="Y215" s="905">
        <v>0.120873135238405</v>
      </c>
      <c r="Z215" s="905">
        <v>1.81309702857607E-2</v>
      </c>
      <c r="AA215" s="905">
        <v>1.0878582171456399E-3</v>
      </c>
      <c r="AB215" s="882"/>
    </row>
    <row r="216" spans="1:28">
      <c r="A216" s="899" t="s">
        <v>4009</v>
      </c>
      <c r="B216" s="900">
        <v>0</v>
      </c>
      <c r="C216" s="901">
        <v>5.1007400000000001</v>
      </c>
      <c r="D216" s="901">
        <v>0</v>
      </c>
      <c r="E216" s="901">
        <v>0.17799999999999999</v>
      </c>
      <c r="F216" s="902">
        <v>0</v>
      </c>
      <c r="G216" s="903">
        <v>0</v>
      </c>
      <c r="H216" s="903">
        <v>0</v>
      </c>
      <c r="I216" s="903">
        <v>0</v>
      </c>
      <c r="J216" s="903">
        <v>0</v>
      </c>
      <c r="K216" s="903">
        <v>2</v>
      </c>
      <c r="L216" s="904">
        <v>5.8355351408479299E-3</v>
      </c>
      <c r="M216" s="905">
        <v>2.8614400111493698E-4</v>
      </c>
      <c r="N216" s="905">
        <v>4.9568252161642699E-5</v>
      </c>
      <c r="O216" s="905">
        <v>1.9827300864657098E-3</v>
      </c>
      <c r="P216" s="905">
        <v>5.2947905718118298E-4</v>
      </c>
      <c r="Q216" s="905">
        <v>1.0634643191043301E-3</v>
      </c>
      <c r="R216" s="905">
        <v>1.82501292049684E-4</v>
      </c>
      <c r="S216" s="905">
        <v>2.8163779637296999E-3</v>
      </c>
      <c r="T216" s="905">
        <v>9.3278438158727606E-3</v>
      </c>
      <c r="U216" s="905">
        <v>2.7713159163100201E-2</v>
      </c>
      <c r="V216" s="905">
        <v>1.96019906275587E-5</v>
      </c>
      <c r="W216" s="905">
        <v>8.1111685355415296E-6</v>
      </c>
      <c r="X216" s="905">
        <v>0</v>
      </c>
      <c r="Y216" s="905">
        <v>0</v>
      </c>
      <c r="Z216" s="905">
        <v>0</v>
      </c>
      <c r="AA216" s="905">
        <v>1.14682910683073E-4</v>
      </c>
      <c r="AB216" s="882"/>
    </row>
    <row r="217" spans="1:28">
      <c r="A217" s="899" t="s">
        <v>4010</v>
      </c>
      <c r="B217" s="900">
        <v>0</v>
      </c>
      <c r="C217" s="901">
        <v>66.148809999999997</v>
      </c>
      <c r="D217" s="901">
        <v>0</v>
      </c>
      <c r="E217" s="901">
        <v>0.11527</v>
      </c>
      <c r="F217" s="902">
        <v>0</v>
      </c>
      <c r="G217" s="903">
        <v>0</v>
      </c>
      <c r="H217" s="903">
        <v>0</v>
      </c>
      <c r="I217" s="903">
        <v>0</v>
      </c>
      <c r="J217" s="903">
        <v>0</v>
      </c>
      <c r="K217" s="903">
        <v>66</v>
      </c>
      <c r="L217" s="904">
        <v>0.22612321218068901</v>
      </c>
      <c r="M217" s="905">
        <v>1.0807923022873599E-2</v>
      </c>
      <c r="N217" s="905">
        <v>1.9162984083109301E-3</v>
      </c>
      <c r="O217" s="905">
        <v>0.308907303419722</v>
      </c>
      <c r="P217" s="905">
        <v>3.2577072941285798E-2</v>
      </c>
      <c r="Q217" s="905">
        <v>1.77832492291254E-2</v>
      </c>
      <c r="R217" s="905">
        <v>7.1286300789166496E-3</v>
      </c>
      <c r="S217" s="905">
        <v>0.17170033738465901</v>
      </c>
      <c r="T217" s="905">
        <v>0.25065183180706901</v>
      </c>
      <c r="U217" s="905">
        <v>1.87184028523811</v>
      </c>
      <c r="V217" s="905">
        <v>5.2123316706057204E-4</v>
      </c>
      <c r="W217" s="905">
        <v>3.3726851986272302E-4</v>
      </c>
      <c r="X217" s="905">
        <v>0.91905671662592103</v>
      </c>
      <c r="Y217" s="905">
        <v>0.45991161799462299</v>
      </c>
      <c r="Z217" s="905">
        <v>9.1215804235600204E-2</v>
      </c>
      <c r="AA217" s="905">
        <v>2.4835227371709599E-3</v>
      </c>
      <c r="AB217" s="882"/>
    </row>
    <row r="218" spans="1:28">
      <c r="A218" s="899" t="s">
        <v>4011</v>
      </c>
      <c r="B218" s="900">
        <v>0</v>
      </c>
      <c r="C218" s="901">
        <v>4.9910500000000004</v>
      </c>
      <c r="D218" s="901">
        <v>0</v>
      </c>
      <c r="E218" s="901">
        <v>0.1532</v>
      </c>
      <c r="F218" s="902">
        <v>0</v>
      </c>
      <c r="G218" s="903">
        <v>0</v>
      </c>
      <c r="H218" s="903">
        <v>0</v>
      </c>
      <c r="I218" s="903">
        <v>0</v>
      </c>
      <c r="J218" s="903">
        <v>0</v>
      </c>
      <c r="K218" s="903">
        <v>5</v>
      </c>
      <c r="L218" s="904">
        <v>1.33560192094398E-3</v>
      </c>
      <c r="M218" s="905">
        <v>1.3356019209439799E-4</v>
      </c>
      <c r="N218" s="905">
        <v>2.32278594946779E-5</v>
      </c>
      <c r="O218" s="905">
        <v>5.2262683863025302E-4</v>
      </c>
      <c r="P218" s="905">
        <v>6.9683578484033804E-5</v>
      </c>
      <c r="Q218" s="905">
        <v>1.5678805158907599E-4</v>
      </c>
      <c r="R218" s="905">
        <v>5.2262683863025299E-5</v>
      </c>
      <c r="S218" s="905">
        <v>4.6455718989355801E-4</v>
      </c>
      <c r="T218" s="905">
        <v>3.4841789242016901E-3</v>
      </c>
      <c r="U218" s="905">
        <v>6.0973131173529503E-3</v>
      </c>
      <c r="V218" s="905">
        <v>6.9683578484033703E-6</v>
      </c>
      <c r="W218" s="905">
        <v>4.6455718989355796E-6</v>
      </c>
      <c r="X218" s="905">
        <v>5.8069648736694799E-5</v>
      </c>
      <c r="Y218" s="905">
        <v>5.8069648736694799E-5</v>
      </c>
      <c r="Z218" s="905">
        <v>5.8069648736694799E-5</v>
      </c>
      <c r="AA218" s="905">
        <v>3.7745271678851601E-5</v>
      </c>
      <c r="AB218" s="882"/>
    </row>
    <row r="219" spans="1:28">
      <c r="A219" s="899" t="s">
        <v>4012</v>
      </c>
      <c r="B219" s="900">
        <v>0</v>
      </c>
      <c r="C219" s="901">
        <v>68.57714</v>
      </c>
      <c r="D219" s="901">
        <v>0</v>
      </c>
      <c r="E219" s="901">
        <v>3.0000000000000001E-3</v>
      </c>
      <c r="F219" s="902">
        <v>0</v>
      </c>
      <c r="G219" s="903">
        <v>0</v>
      </c>
      <c r="H219" s="903">
        <v>0</v>
      </c>
      <c r="I219" s="903">
        <v>0</v>
      </c>
      <c r="J219" s="903">
        <v>0</v>
      </c>
      <c r="K219" s="903">
        <v>68</v>
      </c>
      <c r="L219" s="904">
        <v>6.4759272271162002E-2</v>
      </c>
      <c r="M219" s="905">
        <v>2.7641152798666699E-3</v>
      </c>
      <c r="N219" s="905">
        <v>2.3692416684571499E-4</v>
      </c>
      <c r="O219" s="905">
        <v>3.0800141689942901E-2</v>
      </c>
      <c r="P219" s="905">
        <v>1.12933852863124E-2</v>
      </c>
      <c r="Q219" s="905">
        <v>3.0800141689942902E-3</v>
      </c>
      <c r="R219" s="905">
        <v>1.5794944456381001E-3</v>
      </c>
      <c r="S219" s="905">
        <v>3.7118119472495298E-2</v>
      </c>
      <c r="T219" s="905">
        <v>5.9231041711428699E-2</v>
      </c>
      <c r="U219" s="905">
        <v>0.74078289500426797</v>
      </c>
      <c r="V219" s="905">
        <v>9.4769666738285906E-5</v>
      </c>
      <c r="W219" s="905">
        <v>7.8974722281904906E-5</v>
      </c>
      <c r="X219" s="905">
        <v>0.15873919178662901</v>
      </c>
      <c r="Y219" s="905">
        <v>7.8974722281904899E-2</v>
      </c>
      <c r="Z219" s="905">
        <v>1.34257027879238E-2</v>
      </c>
      <c r="AA219" s="905">
        <v>4.1066855586590598E-4</v>
      </c>
      <c r="AB219" s="882"/>
    </row>
    <row r="220" spans="1:28">
      <c r="A220" s="899" t="s">
        <v>4013</v>
      </c>
      <c r="B220" s="900">
        <v>0</v>
      </c>
      <c r="C220" s="901">
        <v>125.64816</v>
      </c>
      <c r="D220" s="901">
        <v>-1</v>
      </c>
      <c r="E220" s="901">
        <v>1.0999999999999999E-2</v>
      </c>
      <c r="F220" s="902">
        <v>0</v>
      </c>
      <c r="G220" s="903">
        <v>0</v>
      </c>
      <c r="H220" s="903">
        <v>0</v>
      </c>
      <c r="I220" s="903">
        <v>0</v>
      </c>
      <c r="J220" s="903">
        <v>0</v>
      </c>
      <c r="K220" s="903">
        <v>126</v>
      </c>
      <c r="L220" s="904">
        <v>3.9510589000447099E-2</v>
      </c>
      <c r="M220" s="905">
        <v>1.75602617779765E-3</v>
      </c>
      <c r="N220" s="905">
        <v>2.9267102963294198E-4</v>
      </c>
      <c r="O220" s="905">
        <v>3.2193813259623602E-2</v>
      </c>
      <c r="P220" s="905">
        <v>6.5850981667411896E-3</v>
      </c>
      <c r="Q220" s="905">
        <v>2.04869720743059E-3</v>
      </c>
      <c r="R220" s="905">
        <v>1.1706841185317701E-3</v>
      </c>
      <c r="S220" s="905">
        <v>2.19503272224706E-2</v>
      </c>
      <c r="T220" s="905">
        <v>3.8047233852282397E-2</v>
      </c>
      <c r="U220" s="905">
        <v>0.46095687167188298</v>
      </c>
      <c r="V220" s="905">
        <v>5.8534205926588301E-5</v>
      </c>
      <c r="W220" s="905">
        <v>1.6096906629811799E-4</v>
      </c>
      <c r="X220" s="905">
        <v>9.3654729482541402E-2</v>
      </c>
      <c r="Y220" s="905">
        <v>4.6827364741270701E-2</v>
      </c>
      <c r="Z220" s="905">
        <v>1.31701963334824E-2</v>
      </c>
      <c r="AA220" s="905">
        <v>2.78037478151295E-4</v>
      </c>
      <c r="AB220" s="882"/>
    </row>
    <row r="221" spans="1:28">
      <c r="A221" s="899" t="s">
        <v>4014</v>
      </c>
      <c r="B221" s="900">
        <v>0</v>
      </c>
      <c r="C221" s="901">
        <v>18.770579999999999</v>
      </c>
      <c r="D221" s="901">
        <v>1</v>
      </c>
      <c r="E221" s="901">
        <v>0.9</v>
      </c>
      <c r="F221" s="902">
        <v>0</v>
      </c>
      <c r="G221" s="903">
        <v>0</v>
      </c>
      <c r="H221" s="903">
        <v>0</v>
      </c>
      <c r="I221" s="903">
        <v>0</v>
      </c>
      <c r="J221" s="903">
        <v>0</v>
      </c>
      <c r="K221" s="903">
        <v>17</v>
      </c>
      <c r="L221" s="904">
        <v>1.3741601677051501E-2</v>
      </c>
      <c r="M221" s="905">
        <v>3.7789404611891499E-4</v>
      </c>
      <c r="N221" s="905">
        <v>1.202390146742E-4</v>
      </c>
      <c r="O221" s="905">
        <v>5.1531006288943004E-4</v>
      </c>
      <c r="P221" s="905">
        <v>2.6109043186397802E-3</v>
      </c>
      <c r="Q221" s="905">
        <v>3.4354004192628599E-4</v>
      </c>
      <c r="R221" s="905">
        <v>6.8708008385257298E-5</v>
      </c>
      <c r="S221" s="905">
        <v>2.9200903563734301E-3</v>
      </c>
      <c r="T221" s="905">
        <v>8.9320410900834406E-3</v>
      </c>
      <c r="U221" s="905">
        <v>2.5765503144471499E-2</v>
      </c>
      <c r="V221" s="905">
        <v>1.03062012577886E-5</v>
      </c>
      <c r="W221" s="905">
        <v>5.1531006288942999E-6</v>
      </c>
      <c r="X221" s="905">
        <v>6.8708008385257296E-4</v>
      </c>
      <c r="Y221" s="905">
        <v>3.4354004192628599E-4</v>
      </c>
      <c r="Z221" s="905">
        <v>6.8708008385257296E-4</v>
      </c>
      <c r="AA221" s="905">
        <v>7.5578809223782994E-5</v>
      </c>
      <c r="AB221" s="882"/>
    </row>
    <row r="222" spans="1:28">
      <c r="A222" s="899" t="s">
        <v>4015</v>
      </c>
      <c r="B222" s="900">
        <v>0</v>
      </c>
      <c r="C222" s="901">
        <v>207.12895</v>
      </c>
      <c r="D222" s="901">
        <v>-1</v>
      </c>
      <c r="E222" s="901">
        <v>0.8085</v>
      </c>
      <c r="F222" s="902">
        <v>0</v>
      </c>
      <c r="G222" s="903">
        <v>0</v>
      </c>
      <c r="H222" s="903">
        <v>0</v>
      </c>
      <c r="I222" s="903">
        <v>0</v>
      </c>
      <c r="J222" s="903">
        <v>0</v>
      </c>
      <c r="K222" s="903">
        <v>206</v>
      </c>
      <c r="L222" s="904">
        <v>0.83018692619928303</v>
      </c>
      <c r="M222" s="905">
        <v>1.6508039742867599E-2</v>
      </c>
      <c r="N222" s="905">
        <v>4.78493905590365E-3</v>
      </c>
      <c r="O222" s="905">
        <v>0.16986533648457999</v>
      </c>
      <c r="P222" s="905">
        <v>0.170104583437375</v>
      </c>
      <c r="Q222" s="905">
        <v>1.98574970820002E-2</v>
      </c>
      <c r="R222" s="905">
        <v>1.12446067813736E-2</v>
      </c>
      <c r="S222" s="905">
        <v>0.55983786954072701</v>
      </c>
      <c r="T222" s="905">
        <v>1.14120796483302</v>
      </c>
      <c r="U222" s="905">
        <v>6.1223295220287204</v>
      </c>
      <c r="V222" s="905">
        <v>3.8279512447229202E-4</v>
      </c>
      <c r="W222" s="905">
        <v>8.3736433478313898E-4</v>
      </c>
      <c r="X222" s="905">
        <v>0</v>
      </c>
      <c r="Y222" s="905">
        <v>0</v>
      </c>
      <c r="Z222" s="905">
        <v>0</v>
      </c>
      <c r="AA222" s="905">
        <v>1.10053598285784E-3</v>
      </c>
      <c r="AB222" s="882"/>
    </row>
    <row r="223" spans="1:28">
      <c r="A223" s="899" t="s">
        <v>4016</v>
      </c>
      <c r="B223" s="900">
        <v>0</v>
      </c>
      <c r="C223" s="901">
        <v>520.05386999999996</v>
      </c>
      <c r="D223" s="901">
        <v>-2</v>
      </c>
      <c r="E223" s="901">
        <v>0</v>
      </c>
      <c r="F223" s="902">
        <v>0</v>
      </c>
      <c r="G223" s="903">
        <v>0</v>
      </c>
      <c r="H223" s="903">
        <v>0</v>
      </c>
      <c r="I223" s="903">
        <v>0</v>
      </c>
      <c r="J223" s="903">
        <v>0</v>
      </c>
      <c r="K223" s="903">
        <v>520</v>
      </c>
      <c r="L223" s="904">
        <v>0.24760898221326699</v>
      </c>
      <c r="M223" s="905">
        <v>9.0588652029243901E-3</v>
      </c>
      <c r="N223" s="905">
        <v>2.4156973874464999E-3</v>
      </c>
      <c r="O223" s="905">
        <v>0.16305957365263901</v>
      </c>
      <c r="P223" s="905">
        <v>4.1670779933452202E-2</v>
      </c>
      <c r="Q223" s="905">
        <v>1.08706382435093E-2</v>
      </c>
      <c r="R223" s="905">
        <v>3.01962173430813E-3</v>
      </c>
      <c r="S223" s="905">
        <v>0.102667138966476</v>
      </c>
      <c r="T223" s="905">
        <v>0.18721654752710401</v>
      </c>
      <c r="U223" s="905">
        <v>0.99043592885306597</v>
      </c>
      <c r="V223" s="905">
        <v>3.0196217343081303E-4</v>
      </c>
      <c r="W223" s="905">
        <v>1.81177304058488E-4</v>
      </c>
      <c r="X223" s="905">
        <v>2.11977445748431</v>
      </c>
      <c r="Y223" s="905">
        <v>1.0629068504764601</v>
      </c>
      <c r="Z223" s="905">
        <v>2.4156973874464999E-2</v>
      </c>
      <c r="AA223" s="905">
        <v>1.3890259977817399E-3</v>
      </c>
      <c r="AB223" s="882"/>
    </row>
    <row r="224" spans="1:28">
      <c r="A224" s="899" t="s">
        <v>4017</v>
      </c>
      <c r="B224" s="900">
        <v>0</v>
      </c>
      <c r="C224" s="901">
        <v>7440.2224699999997</v>
      </c>
      <c r="D224" s="901">
        <v>-28</v>
      </c>
      <c r="E224" s="901">
        <v>456.38742000000002</v>
      </c>
      <c r="F224" s="902">
        <v>0</v>
      </c>
      <c r="G224" s="903">
        <v>0</v>
      </c>
      <c r="H224" s="903">
        <v>0</v>
      </c>
      <c r="I224" s="903">
        <v>0</v>
      </c>
      <c r="J224" s="903">
        <v>0</v>
      </c>
      <c r="K224" s="903">
        <v>6984</v>
      </c>
      <c r="L224" s="904">
        <v>2.3116830326293401</v>
      </c>
      <c r="M224" s="905">
        <v>0.100172931413938</v>
      </c>
      <c r="N224" s="905">
        <v>2.31168303262934E-2</v>
      </c>
      <c r="O224" s="905">
        <v>2.3887391337169799</v>
      </c>
      <c r="P224" s="905">
        <v>0.33904684478563601</v>
      </c>
      <c r="Q224" s="905">
        <v>0.16181781228405401</v>
      </c>
      <c r="R224" s="905">
        <v>6.9350490978880103E-2</v>
      </c>
      <c r="S224" s="905">
        <v>1.15584151631467</v>
      </c>
      <c r="T224" s="905">
        <v>2.0805147293664001</v>
      </c>
      <c r="U224" s="905">
        <v>13.330705488162501</v>
      </c>
      <c r="V224" s="905">
        <v>3.0822440435057802E-3</v>
      </c>
      <c r="W224" s="905">
        <v>3.0822440435057802E-3</v>
      </c>
      <c r="X224" s="905">
        <v>27.277859785026202</v>
      </c>
      <c r="Y224" s="905">
        <v>13.638929892513101</v>
      </c>
      <c r="Z224" s="905">
        <v>1.0017293141393799</v>
      </c>
      <c r="AA224" s="905">
        <v>2.54285133589227E-2</v>
      </c>
      <c r="AB224" s="882"/>
    </row>
    <row r="225" spans="1:28">
      <c r="A225" s="899" t="s">
        <v>4018</v>
      </c>
      <c r="B225" s="900">
        <v>0</v>
      </c>
      <c r="C225" s="901">
        <v>1176.4488799999999</v>
      </c>
      <c r="D225" s="901">
        <v>0</v>
      </c>
      <c r="E225" s="901">
        <v>558.41089999999997</v>
      </c>
      <c r="F225" s="902">
        <v>0</v>
      </c>
      <c r="G225" s="903">
        <v>0</v>
      </c>
      <c r="H225" s="903">
        <v>0</v>
      </c>
      <c r="I225" s="903">
        <v>0</v>
      </c>
      <c r="J225" s="903">
        <v>0</v>
      </c>
      <c r="K225" s="903">
        <v>616</v>
      </c>
      <c r="L225" s="904">
        <v>0.34704930693874197</v>
      </c>
      <c r="M225" s="905">
        <v>2.1956180643063299E-2</v>
      </c>
      <c r="N225" s="905">
        <v>4.2495833502703096E-3</v>
      </c>
      <c r="O225" s="905">
        <v>0.36829722369009399</v>
      </c>
      <c r="P225" s="905">
        <v>4.4620625177838297E-2</v>
      </c>
      <c r="Q225" s="905">
        <v>2.2664444534775001E-2</v>
      </c>
      <c r="R225" s="905">
        <v>7.08263891711719E-3</v>
      </c>
      <c r="S225" s="905">
        <v>0.17706597292793</v>
      </c>
      <c r="T225" s="905">
        <v>0.37537986260721101</v>
      </c>
      <c r="U225" s="905">
        <v>1.74232917361083</v>
      </c>
      <c r="V225" s="905">
        <v>5.6661111336937504E-4</v>
      </c>
      <c r="W225" s="905">
        <v>7.08263891711719E-4</v>
      </c>
      <c r="X225" s="905">
        <v>2.0114694524612799</v>
      </c>
      <c r="Y225" s="905">
        <v>1.00573472623064</v>
      </c>
      <c r="Z225" s="905">
        <v>0.14165277834234399</v>
      </c>
      <c r="AA225" s="905">
        <v>3.0455347343603901E-3</v>
      </c>
      <c r="AB225" s="882"/>
    </row>
    <row r="226" spans="1:28">
      <c r="A226" s="899" t="s">
        <v>4019</v>
      </c>
      <c r="B226" s="900">
        <v>0</v>
      </c>
      <c r="C226" s="901">
        <v>639.29429000000005</v>
      </c>
      <c r="D226" s="901">
        <v>0</v>
      </c>
      <c r="E226" s="901">
        <v>0.34699999999999998</v>
      </c>
      <c r="F226" s="902">
        <v>0</v>
      </c>
      <c r="G226" s="903">
        <v>0</v>
      </c>
      <c r="H226" s="903">
        <v>0</v>
      </c>
      <c r="I226" s="903">
        <v>0</v>
      </c>
      <c r="J226" s="903">
        <v>0</v>
      </c>
      <c r="K226" s="903">
        <v>639</v>
      </c>
      <c r="L226" s="904">
        <v>0.36000731677574099</v>
      </c>
      <c r="M226" s="905">
        <v>2.2775973102138702E-2</v>
      </c>
      <c r="N226" s="905">
        <v>4.4082528584784599E-3</v>
      </c>
      <c r="O226" s="905">
        <v>0.382048581068133</v>
      </c>
      <c r="P226" s="905">
        <v>4.6286655014023799E-2</v>
      </c>
      <c r="Q226" s="905">
        <v>2.3510681911885101E-2</v>
      </c>
      <c r="R226" s="905">
        <v>7.3470880974641E-3</v>
      </c>
      <c r="S226" s="905">
        <v>0.18367720243660199</v>
      </c>
      <c r="T226" s="905">
        <v>0.38939566916559698</v>
      </c>
      <c r="U226" s="905">
        <v>1.80738367197617</v>
      </c>
      <c r="V226" s="905">
        <v>5.8776704779712802E-4</v>
      </c>
      <c r="W226" s="905">
        <v>7.3470880974641005E-4</v>
      </c>
      <c r="X226" s="905">
        <v>2.0865730196798</v>
      </c>
      <c r="Y226" s="905">
        <v>1.0432865098399</v>
      </c>
      <c r="Z226" s="905">
        <v>0.14694176194928199</v>
      </c>
      <c r="AA226" s="905">
        <v>3.1592478819095601E-3</v>
      </c>
      <c r="AB226" s="882"/>
    </row>
    <row r="227" spans="1:28">
      <c r="A227" s="894"/>
      <c r="B227" s="895"/>
      <c r="C227" s="896"/>
      <c r="D227" s="896"/>
      <c r="E227" s="896"/>
      <c r="F227" s="895"/>
      <c r="G227" s="896"/>
      <c r="H227" s="896"/>
      <c r="I227" s="896"/>
      <c r="J227" s="896"/>
      <c r="K227" s="896"/>
      <c r="L227" s="897"/>
      <c r="M227" s="898"/>
      <c r="N227" s="898"/>
      <c r="O227" s="898"/>
      <c r="P227" s="898"/>
      <c r="Q227" s="898"/>
      <c r="R227" s="898"/>
      <c r="S227" s="898"/>
      <c r="T227" s="898"/>
      <c r="U227" s="898"/>
      <c r="V227" s="898"/>
      <c r="W227" s="898"/>
      <c r="X227" s="898"/>
      <c r="Y227" s="898"/>
      <c r="Z227" s="898"/>
      <c r="AA227" s="898"/>
      <c r="AB227" s="882"/>
    </row>
    <row r="228" spans="1:28">
      <c r="A228" s="887" t="s">
        <v>4020</v>
      </c>
      <c r="B228" s="888">
        <v>10021</v>
      </c>
      <c r="C228" s="889">
        <v>78013</v>
      </c>
      <c r="D228" s="889">
        <v>289</v>
      </c>
      <c r="E228" s="889">
        <v>604</v>
      </c>
      <c r="F228" s="890">
        <v>0</v>
      </c>
      <c r="G228" s="891">
        <v>0</v>
      </c>
      <c r="H228" s="891">
        <v>0</v>
      </c>
      <c r="I228" s="891">
        <v>841</v>
      </c>
      <c r="J228" s="891">
        <v>0</v>
      </c>
      <c r="K228" s="891">
        <v>85057</v>
      </c>
      <c r="L228" s="892">
        <v>53.809668760677603</v>
      </c>
      <c r="M228" s="893">
        <v>0.59718843328087701</v>
      </c>
      <c r="N228" s="893">
        <v>0.29611968106987502</v>
      </c>
      <c r="O228" s="893">
        <v>11.753698591694899</v>
      </c>
      <c r="P228" s="893">
        <v>11.529819476380201</v>
      </c>
      <c r="Q228" s="893">
        <v>1.3235401131487099</v>
      </c>
      <c r="R228" s="893">
        <v>0.27986955992497398</v>
      </c>
      <c r="S228" s="893">
        <v>11.026900533601999</v>
      </c>
      <c r="T228" s="893">
        <v>14.2227472476148</v>
      </c>
      <c r="U228" s="893">
        <v>154.65967999820001</v>
      </c>
      <c r="V228" s="893">
        <v>2.7848667172646901E-2</v>
      </c>
      <c r="W228" s="893">
        <v>3.2884357031363401E-2</v>
      </c>
      <c r="X228" s="893">
        <v>17.438485342059298</v>
      </c>
      <c r="Y228" s="893">
        <v>8.7215206272102801</v>
      </c>
      <c r="Z228" s="893">
        <v>47.2302367957749</v>
      </c>
      <c r="AA228" s="893">
        <v>0.106512612454778</v>
      </c>
      <c r="AB228" s="882"/>
    </row>
    <row r="229" spans="1:28">
      <c r="A229" s="899" t="s">
        <v>4021</v>
      </c>
      <c r="B229" s="900">
        <v>0</v>
      </c>
      <c r="C229" s="901">
        <v>754.93580999999995</v>
      </c>
      <c r="D229" s="901">
        <v>0</v>
      </c>
      <c r="E229" s="901">
        <v>0.28839999999999999</v>
      </c>
      <c r="F229" s="902">
        <v>0</v>
      </c>
      <c r="G229" s="903">
        <v>0</v>
      </c>
      <c r="H229" s="903">
        <v>0</v>
      </c>
      <c r="I229" s="903">
        <v>0</v>
      </c>
      <c r="J229" s="903">
        <v>0</v>
      </c>
      <c r="K229" s="903">
        <v>751</v>
      </c>
      <c r="L229" s="904">
        <v>1.0527527916983599</v>
      </c>
      <c r="M229" s="905">
        <v>1.1766060613099301E-2</v>
      </c>
      <c r="N229" s="905">
        <v>9.8463349341199796E-2</v>
      </c>
      <c r="O229" s="905">
        <v>8.6697288728100494E-2</v>
      </c>
      <c r="P229" s="905">
        <v>1.2385326961157199E-2</v>
      </c>
      <c r="Q229" s="905">
        <v>3.4678915491240199E-2</v>
      </c>
      <c r="R229" s="905">
        <v>4.3348644364050197E-3</v>
      </c>
      <c r="S229" s="905">
        <v>0.17958724093678</v>
      </c>
      <c r="T229" s="905">
        <v>0.29724784706777302</v>
      </c>
      <c r="U229" s="905">
        <v>2.7123866044934299</v>
      </c>
      <c r="V229" s="905">
        <v>7.4311961766943295E-4</v>
      </c>
      <c r="W229" s="905">
        <v>3.7155980883471599E-4</v>
      </c>
      <c r="X229" s="905">
        <v>4.3348644364050198E-2</v>
      </c>
      <c r="Y229" s="905">
        <v>1.85779904417358E-2</v>
      </c>
      <c r="Z229" s="905">
        <v>6.1926634805786099E-2</v>
      </c>
      <c r="AA229" s="905">
        <v>3.4059649143182301E-3</v>
      </c>
      <c r="AB229" s="882"/>
    </row>
    <row r="230" spans="1:28">
      <c r="A230" s="899" t="s">
        <v>4022</v>
      </c>
      <c r="B230" s="900">
        <v>0</v>
      </c>
      <c r="C230" s="901">
        <v>11412.88867</v>
      </c>
      <c r="D230" s="901">
        <v>0</v>
      </c>
      <c r="E230" s="901">
        <v>1.664045</v>
      </c>
      <c r="F230" s="902">
        <v>0</v>
      </c>
      <c r="G230" s="903">
        <v>0</v>
      </c>
      <c r="H230" s="903">
        <v>0</v>
      </c>
      <c r="I230" s="903">
        <v>0</v>
      </c>
      <c r="J230" s="903">
        <v>0</v>
      </c>
      <c r="K230" s="903">
        <v>11356</v>
      </c>
      <c r="L230" s="904">
        <v>8.6940428670146996</v>
      </c>
      <c r="M230" s="905">
        <v>0.10973063812736999</v>
      </c>
      <c r="N230" s="905">
        <v>1.6881636634980001E-2</v>
      </c>
      <c r="O230" s="905">
        <v>0.50644909904940005</v>
      </c>
      <c r="P230" s="905">
        <v>1.93294739470521</v>
      </c>
      <c r="Q230" s="905">
        <v>0.18569800298478001</v>
      </c>
      <c r="R230" s="905">
        <v>2.532245495247E-2</v>
      </c>
      <c r="S230" s="905">
        <v>2.5322454952469999</v>
      </c>
      <c r="T230" s="905">
        <v>2.1102045793725002</v>
      </c>
      <c r="U230" s="905">
        <v>28.023516814066799</v>
      </c>
      <c r="V230" s="905">
        <v>2.5322454952469999E-3</v>
      </c>
      <c r="W230" s="905">
        <v>2.5322454952469999E-3</v>
      </c>
      <c r="X230" s="905">
        <v>2.9542864111215001</v>
      </c>
      <c r="Y230" s="905">
        <v>1.4349391139733001</v>
      </c>
      <c r="Z230" s="905">
        <v>0.84408183174899998</v>
      </c>
      <c r="AA230" s="905">
        <v>1.5193472971482E-2</v>
      </c>
      <c r="AB230" s="882"/>
    </row>
    <row r="231" spans="1:28">
      <c r="A231" s="899" t="s">
        <v>4023</v>
      </c>
      <c r="B231" s="900">
        <v>0</v>
      </c>
      <c r="C231" s="901">
        <v>1087.51424</v>
      </c>
      <c r="D231" s="901">
        <v>0</v>
      </c>
      <c r="E231" s="901">
        <v>0</v>
      </c>
      <c r="F231" s="902">
        <v>0</v>
      </c>
      <c r="G231" s="903">
        <v>0</v>
      </c>
      <c r="H231" s="903">
        <v>0</v>
      </c>
      <c r="I231" s="903">
        <v>0</v>
      </c>
      <c r="J231" s="903">
        <v>0</v>
      </c>
      <c r="K231" s="903">
        <v>1082</v>
      </c>
      <c r="L231" s="904">
        <v>0.93417665948538697</v>
      </c>
      <c r="M231" s="905">
        <v>1.1121150708159401E-2</v>
      </c>
      <c r="N231" s="905">
        <v>3.7070502360531201E-3</v>
      </c>
      <c r="O231" s="905">
        <v>6.6726904248956206E-2</v>
      </c>
      <c r="P231" s="905">
        <v>0.20092212279407901</v>
      </c>
      <c r="Q231" s="905">
        <v>2.5949351652371899E-2</v>
      </c>
      <c r="R231" s="905">
        <v>4.4484602832637497E-3</v>
      </c>
      <c r="S231" s="905">
        <v>0.25207941605161199</v>
      </c>
      <c r="T231" s="905">
        <v>0.22242301416318699</v>
      </c>
      <c r="U231" s="905">
        <v>3.5587682266109999</v>
      </c>
      <c r="V231" s="905">
        <v>4.4484602832637498E-4</v>
      </c>
      <c r="W231" s="905">
        <v>4.4484602832637498E-4</v>
      </c>
      <c r="X231" s="905">
        <v>0.57829983682428698</v>
      </c>
      <c r="Y231" s="905">
        <v>0.28914991841214399</v>
      </c>
      <c r="Z231" s="905">
        <v>0.133453808497912</v>
      </c>
      <c r="AA231" s="905">
        <v>1.7793841133054999E-3</v>
      </c>
      <c r="AB231" s="882"/>
    </row>
    <row r="232" spans="1:28">
      <c r="A232" s="899" t="s">
        <v>4024</v>
      </c>
      <c r="B232" s="900">
        <v>0</v>
      </c>
      <c r="C232" s="901">
        <v>114.09133</v>
      </c>
      <c r="D232" s="901">
        <v>0</v>
      </c>
      <c r="E232" s="901">
        <v>7.0000000000000001E-3</v>
      </c>
      <c r="F232" s="902">
        <v>0</v>
      </c>
      <c r="G232" s="903">
        <v>0</v>
      </c>
      <c r="H232" s="903">
        <v>0</v>
      </c>
      <c r="I232" s="903">
        <v>0</v>
      </c>
      <c r="J232" s="903">
        <v>0</v>
      </c>
      <c r="K232" s="903">
        <v>114</v>
      </c>
      <c r="L232" s="904">
        <v>0.26643934334841202</v>
      </c>
      <c r="M232" s="905">
        <v>2.0495334103724002E-3</v>
      </c>
      <c r="N232" s="905">
        <v>3.4158890172873301E-4</v>
      </c>
      <c r="O232" s="905">
        <v>5.4654224276597399E-2</v>
      </c>
      <c r="P232" s="905">
        <v>6.0461235605985798E-2</v>
      </c>
      <c r="Q232" s="905">
        <v>6.6040521000888504E-3</v>
      </c>
      <c r="R232" s="905">
        <v>1.70794450864367E-3</v>
      </c>
      <c r="S232" s="905">
        <v>4.0990668207447997E-2</v>
      </c>
      <c r="T232" s="905">
        <v>5.4654224276597399E-2</v>
      </c>
      <c r="U232" s="905">
        <v>0.51352198226552903</v>
      </c>
      <c r="V232" s="905">
        <v>1.0247667051862E-4</v>
      </c>
      <c r="W232" s="905">
        <v>6.8317780345746696E-5</v>
      </c>
      <c r="X232" s="905">
        <v>6.8317780345746697E-3</v>
      </c>
      <c r="Y232" s="905">
        <v>3.4158890172873301E-3</v>
      </c>
      <c r="Z232" s="905">
        <v>1.13862967242911E-2</v>
      </c>
      <c r="AA232" s="905">
        <v>6.9456410018175802E-4</v>
      </c>
      <c r="AB232" s="882"/>
    </row>
    <row r="233" spans="1:28">
      <c r="A233" s="899" t="s">
        <v>4025</v>
      </c>
      <c r="B233" s="900">
        <v>0</v>
      </c>
      <c r="C233" s="901">
        <v>0</v>
      </c>
      <c r="D233" s="901">
        <v>0</v>
      </c>
      <c r="E233" s="901">
        <v>0</v>
      </c>
      <c r="F233" s="902">
        <v>0</v>
      </c>
      <c r="G233" s="903">
        <v>0</v>
      </c>
      <c r="H233" s="903">
        <v>0</v>
      </c>
      <c r="I233" s="903">
        <v>0</v>
      </c>
      <c r="J233" s="903">
        <v>0</v>
      </c>
      <c r="K233" s="903">
        <v>0</v>
      </c>
      <c r="L233" s="904">
        <v>0</v>
      </c>
      <c r="M233" s="905">
        <v>0</v>
      </c>
      <c r="N233" s="905">
        <v>0</v>
      </c>
      <c r="O233" s="905">
        <v>0</v>
      </c>
      <c r="P233" s="905">
        <v>0</v>
      </c>
      <c r="Q233" s="905">
        <v>0</v>
      </c>
      <c r="R233" s="905">
        <v>0</v>
      </c>
      <c r="S233" s="905">
        <v>0</v>
      </c>
      <c r="T233" s="905">
        <v>0</v>
      </c>
      <c r="U233" s="905">
        <v>0</v>
      </c>
      <c r="V233" s="905">
        <v>0</v>
      </c>
      <c r="W233" s="905">
        <v>0</v>
      </c>
      <c r="X233" s="905">
        <v>0</v>
      </c>
      <c r="Y233" s="905">
        <v>0</v>
      </c>
      <c r="Z233" s="905">
        <v>0</v>
      </c>
      <c r="AA233" s="905">
        <v>0</v>
      </c>
      <c r="AB233" s="882"/>
    </row>
    <row r="234" spans="1:28">
      <c r="A234" s="899" t="s">
        <v>4026</v>
      </c>
      <c r="B234" s="900">
        <v>0</v>
      </c>
      <c r="C234" s="901">
        <v>0</v>
      </c>
      <c r="D234" s="901">
        <v>0</v>
      </c>
      <c r="E234" s="901">
        <v>0</v>
      </c>
      <c r="F234" s="902">
        <v>0</v>
      </c>
      <c r="G234" s="903">
        <v>0</v>
      </c>
      <c r="H234" s="903">
        <v>0</v>
      </c>
      <c r="I234" s="903">
        <v>0</v>
      </c>
      <c r="J234" s="903">
        <v>0</v>
      </c>
      <c r="K234" s="903">
        <v>0</v>
      </c>
      <c r="L234" s="904">
        <v>0</v>
      </c>
      <c r="M234" s="905">
        <v>0</v>
      </c>
      <c r="N234" s="905">
        <v>0</v>
      </c>
      <c r="O234" s="905">
        <v>0</v>
      </c>
      <c r="P234" s="905">
        <v>0</v>
      </c>
      <c r="Q234" s="905">
        <v>0</v>
      </c>
      <c r="R234" s="905">
        <v>0</v>
      </c>
      <c r="S234" s="905">
        <v>0</v>
      </c>
      <c r="T234" s="905">
        <v>0</v>
      </c>
      <c r="U234" s="905">
        <v>0</v>
      </c>
      <c r="V234" s="905">
        <v>0</v>
      </c>
      <c r="W234" s="905">
        <v>0</v>
      </c>
      <c r="X234" s="905">
        <v>0</v>
      </c>
      <c r="Y234" s="905">
        <v>0</v>
      </c>
      <c r="Z234" s="905">
        <v>0</v>
      </c>
      <c r="AA234" s="905">
        <v>0</v>
      </c>
      <c r="AB234" s="882"/>
    </row>
    <row r="235" spans="1:28">
      <c r="A235" s="899" t="s">
        <v>4027</v>
      </c>
      <c r="B235" s="900">
        <v>0</v>
      </c>
      <c r="C235" s="901">
        <v>187.12039999999999</v>
      </c>
      <c r="D235" s="901">
        <v>0</v>
      </c>
      <c r="E235" s="901">
        <v>0.44642999999999999</v>
      </c>
      <c r="F235" s="902">
        <v>0</v>
      </c>
      <c r="G235" s="903">
        <v>0</v>
      </c>
      <c r="H235" s="903">
        <v>0</v>
      </c>
      <c r="I235" s="903">
        <v>0</v>
      </c>
      <c r="J235" s="903">
        <v>0</v>
      </c>
      <c r="K235" s="903">
        <v>186</v>
      </c>
      <c r="L235" s="904">
        <v>5.8130738007165797E-2</v>
      </c>
      <c r="M235" s="905">
        <v>8.94319046264089E-4</v>
      </c>
      <c r="N235" s="905">
        <v>2.9810634875469599E-4</v>
      </c>
      <c r="O235" s="905">
        <v>3.4282230106790101E-2</v>
      </c>
      <c r="P235" s="905">
        <v>1.1477094427055801E-2</v>
      </c>
      <c r="Q235" s="905">
        <v>2.9810634875469602E-3</v>
      </c>
      <c r="R235" s="905">
        <v>5.9621269750939295E-4</v>
      </c>
      <c r="S235" s="905">
        <v>2.9810634875469599E-2</v>
      </c>
      <c r="T235" s="905">
        <v>2.0867444412828701E-2</v>
      </c>
      <c r="U235" s="905">
        <v>0.25786199167281199</v>
      </c>
      <c r="V235" s="905">
        <v>5.9621269750939302E-5</v>
      </c>
      <c r="W235" s="905">
        <v>4.4715952313204499E-5</v>
      </c>
      <c r="X235" s="905">
        <v>0.15203423786489501</v>
      </c>
      <c r="Y235" s="905">
        <v>7.60171189324476E-2</v>
      </c>
      <c r="Z235" s="905">
        <v>8.1979245907541506E-2</v>
      </c>
      <c r="AA235" s="905">
        <v>2.0867444412828699E-4</v>
      </c>
      <c r="AB235" s="882"/>
    </row>
    <row r="236" spans="1:28">
      <c r="A236" s="899" t="s">
        <v>4028</v>
      </c>
      <c r="B236" s="900">
        <v>0</v>
      </c>
      <c r="C236" s="901">
        <v>805.43769999999995</v>
      </c>
      <c r="D236" s="901">
        <v>0</v>
      </c>
      <c r="E236" s="901">
        <v>0.55698000000000003</v>
      </c>
      <c r="F236" s="902">
        <v>0</v>
      </c>
      <c r="G236" s="903">
        <v>0</v>
      </c>
      <c r="H236" s="903">
        <v>0</v>
      </c>
      <c r="I236" s="903">
        <v>0</v>
      </c>
      <c r="J236" s="903">
        <v>0</v>
      </c>
      <c r="K236" s="903">
        <v>801</v>
      </c>
      <c r="L236" s="904">
        <v>0.27443135296474602</v>
      </c>
      <c r="M236" s="905">
        <v>3.29317623557695E-3</v>
      </c>
      <c r="N236" s="905">
        <v>1.09772541185898E-3</v>
      </c>
      <c r="O236" s="905">
        <v>9.3306660008013603E-2</v>
      </c>
      <c r="P236" s="905">
        <v>5.8728309534455597E-2</v>
      </c>
      <c r="Q236" s="905">
        <v>8.7818032948718695E-3</v>
      </c>
      <c r="R236" s="905">
        <v>2.19545082371797E-3</v>
      </c>
      <c r="S236" s="905">
        <v>8.2329405889423807E-2</v>
      </c>
      <c r="T236" s="905">
        <v>4.9397643533654299E-2</v>
      </c>
      <c r="U236" s="905">
        <v>0.86171444830930199</v>
      </c>
      <c r="V236" s="905">
        <v>1.6465881177884801E-4</v>
      </c>
      <c r="W236" s="905">
        <v>4.9397643533654299E-4</v>
      </c>
      <c r="X236" s="905">
        <v>3.2931762355769501E-2</v>
      </c>
      <c r="Y236" s="905">
        <v>1.6465881177884799E-2</v>
      </c>
      <c r="Z236" s="905">
        <v>0.17014743883814201</v>
      </c>
      <c r="AA236" s="905">
        <v>9.879528706730849E-4</v>
      </c>
      <c r="AB236" s="882"/>
    </row>
    <row r="237" spans="1:28">
      <c r="A237" s="899" t="s">
        <v>4029</v>
      </c>
      <c r="B237" s="900">
        <v>0</v>
      </c>
      <c r="C237" s="901">
        <v>0</v>
      </c>
      <c r="D237" s="901">
        <v>0</v>
      </c>
      <c r="E237" s="901">
        <v>0</v>
      </c>
      <c r="F237" s="902">
        <v>0</v>
      </c>
      <c r="G237" s="903">
        <v>0</v>
      </c>
      <c r="H237" s="903">
        <v>0</v>
      </c>
      <c r="I237" s="903">
        <v>0</v>
      </c>
      <c r="J237" s="903">
        <v>0</v>
      </c>
      <c r="K237" s="903">
        <v>0</v>
      </c>
      <c r="L237" s="904">
        <v>0</v>
      </c>
      <c r="M237" s="905">
        <v>0</v>
      </c>
      <c r="N237" s="905">
        <v>0</v>
      </c>
      <c r="O237" s="905">
        <v>0</v>
      </c>
      <c r="P237" s="905">
        <v>0</v>
      </c>
      <c r="Q237" s="905">
        <v>0</v>
      </c>
      <c r="R237" s="905">
        <v>0</v>
      </c>
      <c r="S237" s="905">
        <v>0</v>
      </c>
      <c r="T237" s="905">
        <v>0</v>
      </c>
      <c r="U237" s="905">
        <v>0</v>
      </c>
      <c r="V237" s="905">
        <v>0</v>
      </c>
      <c r="W237" s="905">
        <v>0</v>
      </c>
      <c r="X237" s="905">
        <v>0</v>
      </c>
      <c r="Y237" s="905">
        <v>0</v>
      </c>
      <c r="Z237" s="905">
        <v>0</v>
      </c>
      <c r="AA237" s="905">
        <v>0</v>
      </c>
      <c r="AB237" s="882"/>
    </row>
    <row r="238" spans="1:28">
      <c r="A238" s="899" t="s">
        <v>4030</v>
      </c>
      <c r="B238" s="900">
        <v>0</v>
      </c>
      <c r="C238" s="901">
        <v>59.228169999999999</v>
      </c>
      <c r="D238" s="901">
        <v>0</v>
      </c>
      <c r="E238" s="901">
        <v>9.4750000000000001E-2</v>
      </c>
      <c r="F238" s="902">
        <v>0</v>
      </c>
      <c r="G238" s="903">
        <v>0</v>
      </c>
      <c r="H238" s="903">
        <v>0</v>
      </c>
      <c r="I238" s="903">
        <v>0</v>
      </c>
      <c r="J238" s="903">
        <v>0</v>
      </c>
      <c r="K238" s="903">
        <v>59</v>
      </c>
      <c r="L238" s="904">
        <v>1.57326937929353E-2</v>
      </c>
      <c r="M238" s="905">
        <v>2.6860696719645499E-4</v>
      </c>
      <c r="N238" s="905">
        <v>7.6744847770415794E-5</v>
      </c>
      <c r="O238" s="905">
        <v>6.9070362993374299E-3</v>
      </c>
      <c r="P238" s="905">
        <v>3.3000284541278798E-3</v>
      </c>
      <c r="Q238" s="905">
        <v>4.6046908662249501E-4</v>
      </c>
      <c r="R238" s="905">
        <v>3.8372423885207897E-5</v>
      </c>
      <c r="S238" s="905">
        <v>3.83724238852079E-3</v>
      </c>
      <c r="T238" s="905">
        <v>6.1395878216332703E-3</v>
      </c>
      <c r="U238" s="905">
        <v>6.1395878216332703E-2</v>
      </c>
      <c r="V238" s="905">
        <v>1.1511727165562401E-5</v>
      </c>
      <c r="W238" s="905">
        <v>1.9186211942603999E-5</v>
      </c>
      <c r="X238" s="905">
        <v>1.0360554449006101E-2</v>
      </c>
      <c r="Y238" s="905">
        <v>4.9884151050770299E-3</v>
      </c>
      <c r="Z238" s="905">
        <v>1.57326937929353E-2</v>
      </c>
      <c r="AA238" s="905">
        <v>3.4535181496687099E-5</v>
      </c>
      <c r="AB238" s="882"/>
    </row>
    <row r="239" spans="1:28">
      <c r="A239" s="899" t="s">
        <v>4031</v>
      </c>
      <c r="B239" s="900">
        <v>0</v>
      </c>
      <c r="C239" s="901">
        <v>422.64915000000002</v>
      </c>
      <c r="D239" s="901">
        <v>0</v>
      </c>
      <c r="E239" s="901">
        <v>0.51279200000000003</v>
      </c>
      <c r="F239" s="902">
        <v>0</v>
      </c>
      <c r="G239" s="903">
        <v>0</v>
      </c>
      <c r="H239" s="903">
        <v>0</v>
      </c>
      <c r="I239" s="903">
        <v>0</v>
      </c>
      <c r="J239" s="903">
        <v>0</v>
      </c>
      <c r="K239" s="903">
        <v>418</v>
      </c>
      <c r="L239" s="904">
        <v>0.14680378846388401</v>
      </c>
      <c r="M239" s="905">
        <v>2.4467298077313899E-3</v>
      </c>
      <c r="N239" s="905">
        <v>1.74766414837957E-3</v>
      </c>
      <c r="O239" s="905">
        <v>0.108355177199533</v>
      </c>
      <c r="P239" s="905">
        <v>2.5865429396017599E-2</v>
      </c>
      <c r="Q239" s="905">
        <v>8.7383207418978304E-3</v>
      </c>
      <c r="R239" s="905">
        <v>1.0485984890277399E-3</v>
      </c>
      <c r="S239" s="905">
        <v>3.4953282967591301E-2</v>
      </c>
      <c r="T239" s="905">
        <v>6.2915909341664397E-2</v>
      </c>
      <c r="U239" s="905">
        <v>0.55575719918470201</v>
      </c>
      <c r="V239" s="905">
        <v>6.9906565935182606E-5</v>
      </c>
      <c r="W239" s="905">
        <v>1.7476641483795701E-4</v>
      </c>
      <c r="X239" s="905">
        <v>1.7476641483795699E-2</v>
      </c>
      <c r="Y239" s="905">
        <v>6.9906565935182697E-3</v>
      </c>
      <c r="Z239" s="905">
        <v>0.23418699588286199</v>
      </c>
      <c r="AA239" s="905">
        <v>3.4953282967591299E-4</v>
      </c>
      <c r="AB239" s="882"/>
    </row>
    <row r="240" spans="1:28">
      <c r="A240" s="899" t="s">
        <v>4032</v>
      </c>
      <c r="B240" s="900">
        <v>4309.078751</v>
      </c>
      <c r="C240" s="901">
        <v>4790.9802300000001</v>
      </c>
      <c r="D240" s="901">
        <v>0</v>
      </c>
      <c r="E240" s="901">
        <v>0.43337799999999999</v>
      </c>
      <c r="F240" s="902">
        <v>0</v>
      </c>
      <c r="G240" s="903">
        <v>0</v>
      </c>
      <c r="H240" s="903">
        <v>0</v>
      </c>
      <c r="I240" s="903">
        <v>214</v>
      </c>
      <c r="J240" s="903">
        <v>0</v>
      </c>
      <c r="K240" s="903">
        <v>8851</v>
      </c>
      <c r="L240" s="904">
        <v>3.47857915183471</v>
      </c>
      <c r="M240" s="905">
        <v>6.66110901415157E-2</v>
      </c>
      <c r="N240" s="905">
        <v>7.4012322379461903E-3</v>
      </c>
      <c r="O240" s="905">
        <v>2.3683943161427798</v>
      </c>
      <c r="P240" s="905">
        <v>0.71051829484283402</v>
      </c>
      <c r="Q240" s="905">
        <v>0.15542587699686999</v>
      </c>
      <c r="R240" s="905">
        <v>1.48024644758924E-2</v>
      </c>
      <c r="S240" s="905">
        <v>0.81413554617408102</v>
      </c>
      <c r="T240" s="905">
        <v>1.4802464475892401</v>
      </c>
      <c r="U240" s="905">
        <v>12.5820948045085</v>
      </c>
      <c r="V240" s="905">
        <v>2.9604928951784799E-3</v>
      </c>
      <c r="W240" s="905">
        <v>5.9209857903569502E-3</v>
      </c>
      <c r="X240" s="905">
        <v>1.03617251331247</v>
      </c>
      <c r="Y240" s="905">
        <v>0.51808625665623298</v>
      </c>
      <c r="Z240" s="905">
        <v>3.7746284413525601</v>
      </c>
      <c r="AA240" s="905">
        <v>6.6611090141515698E-3</v>
      </c>
      <c r="AB240" s="882"/>
    </row>
    <row r="241" spans="1:28">
      <c r="A241" s="899" t="s">
        <v>4033</v>
      </c>
      <c r="B241" s="900">
        <v>0</v>
      </c>
      <c r="C241" s="901">
        <v>506.31742000000003</v>
      </c>
      <c r="D241" s="901">
        <v>0</v>
      </c>
      <c r="E241" s="901">
        <v>0</v>
      </c>
      <c r="F241" s="902">
        <v>0</v>
      </c>
      <c r="G241" s="903">
        <v>0</v>
      </c>
      <c r="H241" s="903">
        <v>0</v>
      </c>
      <c r="I241" s="903">
        <v>0</v>
      </c>
      <c r="J241" s="903">
        <v>0</v>
      </c>
      <c r="K241" s="903">
        <v>504</v>
      </c>
      <c r="L241" s="904">
        <v>0.21224503068980899</v>
      </c>
      <c r="M241" s="905">
        <v>3.4652249908540302E-3</v>
      </c>
      <c r="N241" s="905">
        <v>4.3315312385675399E-4</v>
      </c>
      <c r="O241" s="905">
        <v>0.116951343441324</v>
      </c>
      <c r="P241" s="905">
        <v>4.4614771757245597E-2</v>
      </c>
      <c r="Q241" s="905">
        <v>6.4972968578513096E-3</v>
      </c>
      <c r="R241" s="905">
        <v>4.3315312385675399E-4</v>
      </c>
      <c r="S241" s="905">
        <v>4.7646843624242902E-2</v>
      </c>
      <c r="T241" s="905">
        <v>7.7967562294215698E-2</v>
      </c>
      <c r="U241" s="905">
        <v>0.67138734197796801</v>
      </c>
      <c r="V241" s="905">
        <v>1.73261249542701E-4</v>
      </c>
      <c r="W241" s="905">
        <v>3.03207186699728E-4</v>
      </c>
      <c r="X241" s="905">
        <v>0.28588106174545702</v>
      </c>
      <c r="Y241" s="905">
        <v>0.14294053087272901</v>
      </c>
      <c r="Z241" s="905">
        <v>0.168929718304134</v>
      </c>
      <c r="AA241" s="905">
        <v>3.4652249908540298E-4</v>
      </c>
      <c r="AB241" s="882"/>
    </row>
    <row r="242" spans="1:28">
      <c r="A242" s="899" t="s">
        <v>4034</v>
      </c>
      <c r="B242" s="900">
        <v>0</v>
      </c>
      <c r="C242" s="901">
        <v>1586.1415400000001</v>
      </c>
      <c r="D242" s="901">
        <v>0</v>
      </c>
      <c r="E242" s="901">
        <v>2.4459999999999999E-2</v>
      </c>
      <c r="F242" s="902">
        <v>0</v>
      </c>
      <c r="G242" s="903">
        <v>0</v>
      </c>
      <c r="H242" s="903">
        <v>0</v>
      </c>
      <c r="I242" s="903">
        <v>63</v>
      </c>
      <c r="J242" s="903">
        <v>0</v>
      </c>
      <c r="K242" s="903">
        <v>1517</v>
      </c>
      <c r="L242" s="904">
        <v>1.08141318297166</v>
      </c>
      <c r="M242" s="905">
        <v>2.1300562694896299E-2</v>
      </c>
      <c r="N242" s="905">
        <v>1.63850482268433E-2</v>
      </c>
      <c r="O242" s="905">
        <v>1.1141832794253399</v>
      </c>
      <c r="P242" s="905">
        <v>0.16876599673648601</v>
      </c>
      <c r="Q242" s="905">
        <v>9.0117765247637996E-2</v>
      </c>
      <c r="R242" s="905">
        <v>9.8310289361059709E-3</v>
      </c>
      <c r="S242" s="905">
        <v>0.29493086808317898</v>
      </c>
      <c r="T242" s="905">
        <v>0.27854581985633597</v>
      </c>
      <c r="U242" s="905">
        <v>2.7854581985633602</v>
      </c>
      <c r="V242" s="905">
        <v>1.3108038581474599E-3</v>
      </c>
      <c r="W242" s="905">
        <v>8.1925241134216402E-4</v>
      </c>
      <c r="X242" s="905">
        <v>0.40962620567108199</v>
      </c>
      <c r="Y242" s="905">
        <v>0.19662057872211899</v>
      </c>
      <c r="Z242" s="905">
        <v>0.75371221843479097</v>
      </c>
      <c r="AA242" s="905">
        <v>2.1300562694896298E-3</v>
      </c>
      <c r="AB242" s="882"/>
    </row>
    <row r="243" spans="1:28">
      <c r="A243" s="899" t="s">
        <v>4035</v>
      </c>
      <c r="B243" s="900">
        <v>0</v>
      </c>
      <c r="C243" s="901">
        <v>1953.75542</v>
      </c>
      <c r="D243" s="901">
        <v>0</v>
      </c>
      <c r="E243" s="901">
        <v>10.7525</v>
      </c>
      <c r="F243" s="902">
        <v>0</v>
      </c>
      <c r="G243" s="903">
        <v>0</v>
      </c>
      <c r="H243" s="903">
        <v>0</v>
      </c>
      <c r="I243" s="903">
        <v>0</v>
      </c>
      <c r="J243" s="903">
        <v>0</v>
      </c>
      <c r="K243" s="903">
        <v>1935</v>
      </c>
      <c r="L243" s="904">
        <v>1.4679333592711099</v>
      </c>
      <c r="M243" s="905">
        <v>1.6540094188970299E-2</v>
      </c>
      <c r="N243" s="905">
        <v>4.1350235472425601E-3</v>
      </c>
      <c r="O243" s="905">
        <v>0.227426295098341</v>
      </c>
      <c r="P243" s="905">
        <v>0.32666686023216301</v>
      </c>
      <c r="Q243" s="905">
        <v>3.3080188377940502E-2</v>
      </c>
      <c r="R243" s="905">
        <v>6.2025353208638402E-3</v>
      </c>
      <c r="S243" s="905">
        <v>0.206751177362128</v>
      </c>
      <c r="T243" s="905">
        <v>0.43417747246046901</v>
      </c>
      <c r="U243" s="905">
        <v>4.0523230762977098</v>
      </c>
      <c r="V243" s="905">
        <v>6.2025353208638404E-4</v>
      </c>
      <c r="W243" s="905">
        <v>8.2700470944851296E-4</v>
      </c>
      <c r="X243" s="905">
        <v>0.14472582415349</v>
      </c>
      <c r="Y243" s="905">
        <v>6.2025353208638397E-2</v>
      </c>
      <c r="Z243" s="905">
        <v>0.206751177362128</v>
      </c>
      <c r="AA243" s="905">
        <v>1.65400941889703E-3</v>
      </c>
      <c r="AB243" s="882"/>
    </row>
    <row r="244" spans="1:28">
      <c r="A244" s="899" t="s">
        <v>4036</v>
      </c>
      <c r="B244" s="900">
        <v>0</v>
      </c>
      <c r="C244" s="901">
        <v>11675.09576</v>
      </c>
      <c r="D244" s="901">
        <v>-52</v>
      </c>
      <c r="E244" s="901">
        <v>1.454</v>
      </c>
      <c r="F244" s="902">
        <v>0</v>
      </c>
      <c r="G244" s="903">
        <v>0</v>
      </c>
      <c r="H244" s="903">
        <v>0</v>
      </c>
      <c r="I244" s="903">
        <v>0</v>
      </c>
      <c r="J244" s="903">
        <v>0</v>
      </c>
      <c r="K244" s="903">
        <v>11674</v>
      </c>
      <c r="L244" s="904">
        <v>7.1559660176415596</v>
      </c>
      <c r="M244" s="905">
        <v>3.7013617332628701E-2</v>
      </c>
      <c r="N244" s="905">
        <v>4.93514897768383E-2</v>
      </c>
      <c r="O244" s="905">
        <v>0.61689362221047905</v>
      </c>
      <c r="P244" s="905">
        <v>1.5052204381935701</v>
      </c>
      <c r="Q244" s="905">
        <v>0.28377106621682002</v>
      </c>
      <c r="R244" s="905">
        <v>2.4675744888419199E-2</v>
      </c>
      <c r="S244" s="905">
        <v>0.49351489776838298</v>
      </c>
      <c r="T244" s="905">
        <v>1.11040851997886</v>
      </c>
      <c r="U244" s="905">
        <v>11.8443575464412</v>
      </c>
      <c r="V244" s="905">
        <v>2.4675744888419198E-3</v>
      </c>
      <c r="W244" s="905">
        <v>2.4675744888419198E-3</v>
      </c>
      <c r="X244" s="905">
        <v>0.61689362221047905</v>
      </c>
      <c r="Y244" s="905">
        <v>0.24675744888419199</v>
      </c>
      <c r="Z244" s="905">
        <v>0.74027234665257502</v>
      </c>
      <c r="AA244" s="905">
        <v>6.1689362221047902E-3</v>
      </c>
      <c r="AB244" s="882"/>
    </row>
    <row r="245" spans="1:28">
      <c r="A245" s="899" t="s">
        <v>4037</v>
      </c>
      <c r="B245" s="900">
        <v>0</v>
      </c>
      <c r="C245" s="901">
        <v>2297.6960399999998</v>
      </c>
      <c r="D245" s="901">
        <v>0</v>
      </c>
      <c r="E245" s="901">
        <v>0.2757</v>
      </c>
      <c r="F245" s="902">
        <v>0</v>
      </c>
      <c r="G245" s="903">
        <v>0</v>
      </c>
      <c r="H245" s="903">
        <v>0</v>
      </c>
      <c r="I245" s="903">
        <v>0</v>
      </c>
      <c r="J245" s="903">
        <v>0</v>
      </c>
      <c r="K245" s="903">
        <v>2288</v>
      </c>
      <c r="L245" s="904">
        <v>1.30073225827057</v>
      </c>
      <c r="M245" s="905">
        <v>9.4598709692405095E-3</v>
      </c>
      <c r="N245" s="905">
        <v>4.7299354846202504E-3</v>
      </c>
      <c r="O245" s="905">
        <v>0.18919741938480999</v>
      </c>
      <c r="P245" s="905">
        <v>0.26960632262335399</v>
      </c>
      <c r="Q245" s="905">
        <v>7.0949032269303797E-2</v>
      </c>
      <c r="R245" s="905">
        <v>4.7299354846202504E-3</v>
      </c>
      <c r="S245" s="905">
        <v>0.14189806453860801</v>
      </c>
      <c r="T245" s="905">
        <v>0.26014645165411399</v>
      </c>
      <c r="U245" s="905">
        <v>2.7197129036566499</v>
      </c>
      <c r="V245" s="905">
        <v>4.7299354846202499E-4</v>
      </c>
      <c r="W245" s="905">
        <v>4.7299354846202499E-4</v>
      </c>
      <c r="X245" s="905">
        <v>4.7299354846202499E-2</v>
      </c>
      <c r="Y245" s="905">
        <v>2.3649677423101301E-2</v>
      </c>
      <c r="Z245" s="905">
        <v>9.4598709692405095E-2</v>
      </c>
      <c r="AA245" s="905">
        <v>2.1284709680791099E-3</v>
      </c>
      <c r="AB245" s="882"/>
    </row>
    <row r="246" spans="1:28">
      <c r="A246" s="899" t="s">
        <v>4038</v>
      </c>
      <c r="B246" s="900">
        <v>0</v>
      </c>
      <c r="C246" s="901">
        <v>0.26300000000000001</v>
      </c>
      <c r="D246" s="901">
        <v>0</v>
      </c>
      <c r="E246" s="901">
        <v>0</v>
      </c>
      <c r="F246" s="902">
        <v>0</v>
      </c>
      <c r="G246" s="903">
        <v>0</v>
      </c>
      <c r="H246" s="903">
        <v>0</v>
      </c>
      <c r="I246" s="903">
        <v>0</v>
      </c>
      <c r="J246" s="903">
        <v>0</v>
      </c>
      <c r="K246" s="903">
        <v>0</v>
      </c>
      <c r="L246" s="904">
        <v>0</v>
      </c>
      <c r="M246" s="905">
        <v>0</v>
      </c>
      <c r="N246" s="905">
        <v>0</v>
      </c>
      <c r="O246" s="905">
        <v>0</v>
      </c>
      <c r="P246" s="905">
        <v>0</v>
      </c>
      <c r="Q246" s="905">
        <v>0</v>
      </c>
      <c r="R246" s="905">
        <v>0</v>
      </c>
      <c r="S246" s="905">
        <v>0</v>
      </c>
      <c r="T246" s="905">
        <v>0</v>
      </c>
      <c r="U246" s="905">
        <v>0</v>
      </c>
      <c r="V246" s="905">
        <v>0</v>
      </c>
      <c r="W246" s="905">
        <v>0</v>
      </c>
      <c r="X246" s="905">
        <v>0</v>
      </c>
      <c r="Y246" s="905">
        <v>0</v>
      </c>
      <c r="Z246" s="905">
        <v>0</v>
      </c>
      <c r="AA246" s="905">
        <v>0</v>
      </c>
      <c r="AB246" s="882"/>
    </row>
    <row r="247" spans="1:28">
      <c r="A247" s="899" t="s">
        <v>4039</v>
      </c>
      <c r="B247" s="900">
        <v>0</v>
      </c>
      <c r="C247" s="901">
        <v>45.0169</v>
      </c>
      <c r="D247" s="901">
        <v>0</v>
      </c>
      <c r="E247" s="901">
        <v>4.0000000000000001E-3</v>
      </c>
      <c r="F247" s="902">
        <v>0</v>
      </c>
      <c r="G247" s="903">
        <v>0</v>
      </c>
      <c r="H247" s="903">
        <v>0</v>
      </c>
      <c r="I247" s="903">
        <v>0</v>
      </c>
      <c r="J247" s="903">
        <v>0</v>
      </c>
      <c r="K247" s="903">
        <v>45</v>
      </c>
      <c r="L247" s="904">
        <v>2.3089653730684601E-2</v>
      </c>
      <c r="M247" s="905">
        <v>4.9126922831243798E-4</v>
      </c>
      <c r="N247" s="905">
        <v>1.4738076849373099E-4</v>
      </c>
      <c r="O247" s="905">
        <v>6.8777691963741302E-3</v>
      </c>
      <c r="P247" s="905">
        <v>4.5196769004744296E-3</v>
      </c>
      <c r="Q247" s="905">
        <v>9.8253845662487596E-4</v>
      </c>
      <c r="R247" s="905">
        <v>1.96507691324975E-4</v>
      </c>
      <c r="S247" s="905">
        <v>4.4214230548119404E-3</v>
      </c>
      <c r="T247" s="905">
        <v>1.03166537945612E-2</v>
      </c>
      <c r="U247" s="905">
        <v>0.12527365321967199</v>
      </c>
      <c r="V247" s="905">
        <v>2.94761536987463E-5</v>
      </c>
      <c r="W247" s="905">
        <v>1.4738076849373101E-5</v>
      </c>
      <c r="X247" s="905">
        <v>0.21517592200084801</v>
      </c>
      <c r="Y247" s="905">
        <v>0.107587961000424</v>
      </c>
      <c r="Z247" s="905">
        <v>3.9301538264995004E-3</v>
      </c>
      <c r="AA247" s="905">
        <v>9.3341153379363206E-5</v>
      </c>
      <c r="AB247" s="882"/>
    </row>
    <row r="248" spans="1:28">
      <c r="A248" s="899" t="s">
        <v>4040</v>
      </c>
      <c r="B248" s="900">
        <v>0</v>
      </c>
      <c r="C248" s="901">
        <v>2.2753299999999999</v>
      </c>
      <c r="D248" s="901">
        <v>0</v>
      </c>
      <c r="E248" s="901">
        <v>0</v>
      </c>
      <c r="F248" s="902">
        <v>0</v>
      </c>
      <c r="G248" s="903">
        <v>0</v>
      </c>
      <c r="H248" s="903">
        <v>0</v>
      </c>
      <c r="I248" s="903">
        <v>0</v>
      </c>
      <c r="J248" s="903">
        <v>0</v>
      </c>
      <c r="K248" s="903">
        <v>2</v>
      </c>
      <c r="L248" s="904">
        <v>1.0870638243509301E-3</v>
      </c>
      <c r="M248" s="905">
        <v>2.0905073545210101E-5</v>
      </c>
      <c r="N248" s="905">
        <v>6.2715220635630398E-6</v>
      </c>
      <c r="O248" s="905">
        <v>3.3448117672336199E-4</v>
      </c>
      <c r="P248" s="905">
        <v>2.2159377957922701E-4</v>
      </c>
      <c r="Q248" s="905">
        <v>3.3448117672336199E-5</v>
      </c>
      <c r="R248" s="905">
        <v>6.2715220635630398E-6</v>
      </c>
      <c r="S248" s="905">
        <v>1.88145661906891E-4</v>
      </c>
      <c r="T248" s="905">
        <v>3.1357610317815198E-4</v>
      </c>
      <c r="U248" s="905">
        <v>3.61657772332135E-3</v>
      </c>
      <c r="V248" s="905">
        <v>8.3620294180840497E-7</v>
      </c>
      <c r="W248" s="905">
        <v>6.2715220635630405E-7</v>
      </c>
      <c r="X248" s="905">
        <v>2.6758494137868998E-3</v>
      </c>
      <c r="Y248" s="905">
        <v>1.3379247068934499E-3</v>
      </c>
      <c r="Z248" s="905">
        <v>2.0905073545210101E-4</v>
      </c>
      <c r="AA248" s="905">
        <v>2.0905073545210099E-6</v>
      </c>
      <c r="AB248" s="882"/>
    </row>
    <row r="249" spans="1:28">
      <c r="A249" s="899" t="s">
        <v>4041</v>
      </c>
      <c r="B249" s="900">
        <v>0</v>
      </c>
      <c r="C249" s="901">
        <v>30.509840000000001</v>
      </c>
      <c r="D249" s="901">
        <v>0</v>
      </c>
      <c r="E249" s="901">
        <v>1.0500000000000001E-2</v>
      </c>
      <c r="F249" s="902">
        <v>0</v>
      </c>
      <c r="G249" s="903">
        <v>0</v>
      </c>
      <c r="H249" s="903">
        <v>0</v>
      </c>
      <c r="I249" s="903">
        <v>0</v>
      </c>
      <c r="J249" s="903">
        <v>0</v>
      </c>
      <c r="K249" s="903">
        <v>30</v>
      </c>
      <c r="L249" s="904">
        <v>2.1155934427752598E-2</v>
      </c>
      <c r="M249" s="905">
        <v>3.3726851986272302E-4</v>
      </c>
      <c r="N249" s="905">
        <v>6.1321549065949694E-5</v>
      </c>
      <c r="O249" s="905">
        <v>5.21233167060572E-3</v>
      </c>
      <c r="P249" s="905">
        <v>4.5377946308802798E-3</v>
      </c>
      <c r="Q249" s="905">
        <v>4.59911617994623E-4</v>
      </c>
      <c r="R249" s="905">
        <v>1.5330387266487399E-4</v>
      </c>
      <c r="S249" s="905">
        <v>3.0660774532974902E-3</v>
      </c>
      <c r="T249" s="905">
        <v>6.7453703972544703E-3</v>
      </c>
      <c r="U249" s="905">
        <v>6.4694234264576905E-2</v>
      </c>
      <c r="V249" s="905">
        <v>6.1321549065949704E-6</v>
      </c>
      <c r="W249" s="905">
        <v>9.1982323598924496E-6</v>
      </c>
      <c r="X249" s="905">
        <v>2.1462542173082402E-3</v>
      </c>
      <c r="Y249" s="905">
        <v>1.22643098131899E-3</v>
      </c>
      <c r="Z249" s="905">
        <v>4.2925084346164804E-3</v>
      </c>
      <c r="AA249" s="905">
        <v>2.7594697079677401E-5</v>
      </c>
      <c r="AB249" s="882"/>
    </row>
    <row r="250" spans="1:28">
      <c r="A250" s="899" t="s">
        <v>4042</v>
      </c>
      <c r="B250" s="900">
        <v>0</v>
      </c>
      <c r="C250" s="901">
        <v>647.37792999999999</v>
      </c>
      <c r="D250" s="901">
        <v>0</v>
      </c>
      <c r="E250" s="901">
        <v>8.1500000000000003E-2</v>
      </c>
      <c r="F250" s="902">
        <v>0</v>
      </c>
      <c r="G250" s="903">
        <v>0</v>
      </c>
      <c r="H250" s="903">
        <v>0</v>
      </c>
      <c r="I250" s="903">
        <v>0</v>
      </c>
      <c r="J250" s="903">
        <v>0</v>
      </c>
      <c r="K250" s="903">
        <v>645</v>
      </c>
      <c r="L250" s="904">
        <v>0.30001393671569698</v>
      </c>
      <c r="M250" s="905">
        <v>6.0002787343139399E-3</v>
      </c>
      <c r="N250" s="905">
        <v>2.00009291143798E-3</v>
      </c>
      <c r="O250" s="905">
        <v>4.0001858228759603E-2</v>
      </c>
      <c r="P250" s="905">
        <v>5.8002694431701397E-2</v>
      </c>
      <c r="Q250" s="905">
        <v>1.2000557468627901E-2</v>
      </c>
      <c r="R250" s="905">
        <v>2.00009291143798E-3</v>
      </c>
      <c r="S250" s="905">
        <v>5.3335810971679401E-2</v>
      </c>
      <c r="T250" s="905">
        <v>0.14000650380065799</v>
      </c>
      <c r="U250" s="905">
        <v>1.3867310852636701</v>
      </c>
      <c r="V250" s="905">
        <v>1.3333952742919901E-4</v>
      </c>
      <c r="W250" s="905">
        <v>6.6669763714599301E-5</v>
      </c>
      <c r="X250" s="905">
        <v>0.26667905485839699</v>
      </c>
      <c r="Y250" s="905">
        <v>0.133339527429199</v>
      </c>
      <c r="Z250" s="905">
        <v>4.6668834600219498E-2</v>
      </c>
      <c r="AA250" s="905">
        <v>8.6670692828979103E-4</v>
      </c>
      <c r="AB250" s="882"/>
    </row>
    <row r="251" spans="1:28">
      <c r="A251" s="899" t="s">
        <v>4043</v>
      </c>
      <c r="B251" s="900">
        <v>0</v>
      </c>
      <c r="C251" s="901">
        <v>835.47749999999996</v>
      </c>
      <c r="D251" s="901">
        <v>0</v>
      </c>
      <c r="E251" s="901">
        <v>5.7500000000000002E-2</v>
      </c>
      <c r="F251" s="902">
        <v>0</v>
      </c>
      <c r="G251" s="903">
        <v>0</v>
      </c>
      <c r="H251" s="903">
        <v>0</v>
      </c>
      <c r="I251" s="903">
        <v>0</v>
      </c>
      <c r="J251" s="903">
        <v>0</v>
      </c>
      <c r="K251" s="903">
        <v>832</v>
      </c>
      <c r="L251" s="904">
        <v>0.49782691760497499</v>
      </c>
      <c r="M251" s="905">
        <v>6.2228364700621904E-3</v>
      </c>
      <c r="N251" s="905">
        <v>3.5559065543212501E-3</v>
      </c>
      <c r="O251" s="905">
        <v>7.1118131086425104E-2</v>
      </c>
      <c r="P251" s="905">
        <v>0.10312129007531599</v>
      </c>
      <c r="Q251" s="905">
        <v>1.6001579494445601E-2</v>
      </c>
      <c r="R251" s="905">
        <v>2.6669299157409398E-3</v>
      </c>
      <c r="S251" s="905">
        <v>7.1118131086425104E-2</v>
      </c>
      <c r="T251" s="905">
        <v>0.15112602855865301</v>
      </c>
      <c r="U251" s="905">
        <v>1.58237841667296</v>
      </c>
      <c r="V251" s="905">
        <v>1.7779532771606299E-4</v>
      </c>
      <c r="W251" s="905">
        <v>2.6669299157409401E-4</v>
      </c>
      <c r="X251" s="905">
        <v>0.38225995458953499</v>
      </c>
      <c r="Y251" s="905">
        <v>0.18668509410186601</v>
      </c>
      <c r="Z251" s="905">
        <v>3.5559065543212497E-2</v>
      </c>
      <c r="AA251" s="905">
        <v>8.8897663858031296E-4</v>
      </c>
      <c r="AB251" s="882"/>
    </row>
    <row r="252" spans="1:28">
      <c r="A252" s="899" t="s">
        <v>4044</v>
      </c>
      <c r="B252" s="900">
        <v>0</v>
      </c>
      <c r="C252" s="901">
        <v>0</v>
      </c>
      <c r="D252" s="901">
        <v>0</v>
      </c>
      <c r="E252" s="901">
        <v>0</v>
      </c>
      <c r="F252" s="902">
        <v>0</v>
      </c>
      <c r="G252" s="903">
        <v>0</v>
      </c>
      <c r="H252" s="903">
        <v>0</v>
      </c>
      <c r="I252" s="903">
        <v>0</v>
      </c>
      <c r="J252" s="903">
        <v>0</v>
      </c>
      <c r="K252" s="903">
        <v>0</v>
      </c>
      <c r="L252" s="904">
        <v>0</v>
      </c>
      <c r="M252" s="905">
        <v>0</v>
      </c>
      <c r="N252" s="905">
        <v>0</v>
      </c>
      <c r="O252" s="905">
        <v>0</v>
      </c>
      <c r="P252" s="905">
        <v>0</v>
      </c>
      <c r="Q252" s="905">
        <v>0</v>
      </c>
      <c r="R252" s="905">
        <v>0</v>
      </c>
      <c r="S252" s="905">
        <v>0</v>
      </c>
      <c r="T252" s="905">
        <v>0</v>
      </c>
      <c r="U252" s="905">
        <v>0</v>
      </c>
      <c r="V252" s="905">
        <v>0</v>
      </c>
      <c r="W252" s="905">
        <v>0</v>
      </c>
      <c r="X252" s="905">
        <v>0</v>
      </c>
      <c r="Y252" s="905">
        <v>0</v>
      </c>
      <c r="Z252" s="905">
        <v>0</v>
      </c>
      <c r="AA252" s="905">
        <v>0</v>
      </c>
      <c r="AB252" s="882"/>
    </row>
    <row r="253" spans="1:28">
      <c r="A253" s="899" t="s">
        <v>4045</v>
      </c>
      <c r="B253" s="900">
        <v>0</v>
      </c>
      <c r="C253" s="901">
        <v>8.0690299999999997</v>
      </c>
      <c r="D253" s="901">
        <v>0</v>
      </c>
      <c r="E253" s="901">
        <v>2.07E-2</v>
      </c>
      <c r="F253" s="902">
        <v>0</v>
      </c>
      <c r="G253" s="903">
        <v>0</v>
      </c>
      <c r="H253" s="903">
        <v>0</v>
      </c>
      <c r="I253" s="903">
        <v>0</v>
      </c>
      <c r="J253" s="903">
        <v>0</v>
      </c>
      <c r="K253" s="903">
        <v>8</v>
      </c>
      <c r="L253" s="904">
        <v>5.4074456903610204E-3</v>
      </c>
      <c r="M253" s="905">
        <v>1.1716132329115499E-4</v>
      </c>
      <c r="N253" s="905">
        <v>5.40744569036102E-5</v>
      </c>
      <c r="O253" s="905">
        <v>3.6950878884133599E-3</v>
      </c>
      <c r="P253" s="905">
        <v>8.9222853890956802E-4</v>
      </c>
      <c r="Q253" s="905">
        <v>4.1457083626101102E-4</v>
      </c>
      <c r="R253" s="905">
        <v>9.9136504323285303E-5</v>
      </c>
      <c r="S253" s="905">
        <v>1.4419855174296E-3</v>
      </c>
      <c r="T253" s="905">
        <v>4.2358324574494604E-3</v>
      </c>
      <c r="U253" s="905">
        <v>2.6406359787929601E-2</v>
      </c>
      <c r="V253" s="905">
        <v>3.6049637935740101E-6</v>
      </c>
      <c r="W253" s="905">
        <v>2.7037228451805101E-6</v>
      </c>
      <c r="X253" s="905">
        <v>1.17161323291155E-3</v>
      </c>
      <c r="Y253" s="905">
        <v>5.40744569036102E-4</v>
      </c>
      <c r="Z253" s="905">
        <v>9.8235263374891798E-3</v>
      </c>
      <c r="AA253" s="905">
        <v>2.1629782761444102E-5</v>
      </c>
      <c r="AB253" s="882"/>
    </row>
    <row r="254" spans="1:28">
      <c r="A254" s="899" t="s">
        <v>4046</v>
      </c>
      <c r="B254" s="900">
        <v>0</v>
      </c>
      <c r="C254" s="901">
        <v>56.753360000000001</v>
      </c>
      <c r="D254" s="901">
        <v>0</v>
      </c>
      <c r="E254" s="901">
        <v>7.7348E-2</v>
      </c>
      <c r="F254" s="902">
        <v>0</v>
      </c>
      <c r="G254" s="903">
        <v>0</v>
      </c>
      <c r="H254" s="903">
        <v>0</v>
      </c>
      <c r="I254" s="903">
        <v>0</v>
      </c>
      <c r="J254" s="903">
        <v>0</v>
      </c>
      <c r="K254" s="903">
        <v>56</v>
      </c>
      <c r="L254" s="904">
        <v>3.02426730620706E-2</v>
      </c>
      <c r="M254" s="905">
        <v>5.3656355432706005E-4</v>
      </c>
      <c r="N254" s="905">
        <v>2.4389252469411799E-4</v>
      </c>
      <c r="O254" s="905">
        <v>1.2194626234705901E-2</v>
      </c>
      <c r="P254" s="905">
        <v>5.9509776025364796E-3</v>
      </c>
      <c r="Q254" s="905">
        <v>1.12190561359294E-3</v>
      </c>
      <c r="R254" s="905">
        <v>9.7557009877647299E-5</v>
      </c>
      <c r="S254" s="905">
        <v>6.8289906914353101E-3</v>
      </c>
      <c r="T254" s="905">
        <v>1.4145766432258801E-2</v>
      </c>
      <c r="U254" s="905">
        <v>0.14340880452014099</v>
      </c>
      <c r="V254" s="905">
        <v>1.9511401975529401E-5</v>
      </c>
      <c r="W254" s="905">
        <v>4.8778504938823604E-6</v>
      </c>
      <c r="X254" s="905">
        <v>3.4144953457176499E-3</v>
      </c>
      <c r="Y254" s="905">
        <v>1.95114019755295E-3</v>
      </c>
      <c r="Z254" s="905">
        <v>5.2680785333929503E-2</v>
      </c>
      <c r="AA254" s="905">
        <v>5.8534205926588301E-5</v>
      </c>
      <c r="AB254" s="882"/>
    </row>
    <row r="255" spans="1:28">
      <c r="A255" s="899" t="s">
        <v>4047</v>
      </c>
      <c r="B255" s="900">
        <v>0</v>
      </c>
      <c r="C255" s="901">
        <v>0</v>
      </c>
      <c r="D255" s="901">
        <v>0</v>
      </c>
      <c r="E255" s="901">
        <v>0</v>
      </c>
      <c r="F255" s="902">
        <v>0</v>
      </c>
      <c r="G255" s="903">
        <v>0</v>
      </c>
      <c r="H255" s="903">
        <v>0</v>
      </c>
      <c r="I255" s="903">
        <v>0</v>
      </c>
      <c r="J255" s="903">
        <v>0</v>
      </c>
      <c r="K255" s="903">
        <v>0</v>
      </c>
      <c r="L255" s="904">
        <v>0</v>
      </c>
      <c r="M255" s="905">
        <v>0</v>
      </c>
      <c r="N255" s="905">
        <v>0</v>
      </c>
      <c r="O255" s="905">
        <v>0</v>
      </c>
      <c r="P255" s="905">
        <v>0</v>
      </c>
      <c r="Q255" s="905">
        <v>0</v>
      </c>
      <c r="R255" s="905">
        <v>0</v>
      </c>
      <c r="S255" s="905">
        <v>0</v>
      </c>
      <c r="T255" s="905">
        <v>0</v>
      </c>
      <c r="U255" s="905">
        <v>0</v>
      </c>
      <c r="V255" s="905">
        <v>0</v>
      </c>
      <c r="W255" s="905">
        <v>0</v>
      </c>
      <c r="X255" s="905">
        <v>0</v>
      </c>
      <c r="Y255" s="905">
        <v>0</v>
      </c>
      <c r="Z255" s="905">
        <v>0</v>
      </c>
      <c r="AA255" s="905">
        <v>0</v>
      </c>
      <c r="AB255" s="882"/>
    </row>
    <row r="256" spans="1:28">
      <c r="A256" s="899" t="s">
        <v>4048</v>
      </c>
      <c r="B256" s="900">
        <v>0</v>
      </c>
      <c r="C256" s="901">
        <v>90.894499999999994</v>
      </c>
      <c r="D256" s="901">
        <v>0</v>
      </c>
      <c r="E256" s="901">
        <v>0.1739</v>
      </c>
      <c r="F256" s="902">
        <v>0</v>
      </c>
      <c r="G256" s="903">
        <v>0</v>
      </c>
      <c r="H256" s="903">
        <v>0</v>
      </c>
      <c r="I256" s="903">
        <v>0</v>
      </c>
      <c r="J256" s="903">
        <v>0</v>
      </c>
      <c r="K256" s="903">
        <v>90</v>
      </c>
      <c r="L256" s="904">
        <v>3.2110192965442701E-2</v>
      </c>
      <c r="M256" s="905">
        <v>8.0275482413606899E-4</v>
      </c>
      <c r="N256" s="905">
        <v>3.0103305905102598E-4</v>
      </c>
      <c r="O256" s="905">
        <v>1.7058540012891501E-2</v>
      </c>
      <c r="P256" s="905">
        <v>5.5189394159354697E-3</v>
      </c>
      <c r="Q256" s="905">
        <v>2.0068870603401701E-3</v>
      </c>
      <c r="R256" s="905">
        <v>4.0137741206803401E-4</v>
      </c>
      <c r="S256" s="905">
        <v>1.2041322362041E-2</v>
      </c>
      <c r="T256" s="905">
        <v>2.5086088254252199E-2</v>
      </c>
      <c r="U256" s="905">
        <v>0.16757506953840401</v>
      </c>
      <c r="V256" s="905">
        <v>2.0068870603401699E-5</v>
      </c>
      <c r="W256" s="905">
        <v>2.0068870603401699E-5</v>
      </c>
      <c r="X256" s="905">
        <v>3.0103305905102599E-3</v>
      </c>
      <c r="Y256" s="905">
        <v>1.00344353017009E-3</v>
      </c>
      <c r="Z256" s="905">
        <v>5.5189394159354699E-2</v>
      </c>
      <c r="AA256" s="905">
        <v>1.5051652952551299E-4</v>
      </c>
      <c r="AB256" s="882"/>
    </row>
    <row r="257" spans="1:28">
      <c r="A257" s="899" t="s">
        <v>4049</v>
      </c>
      <c r="B257" s="900">
        <v>0</v>
      </c>
      <c r="C257" s="901">
        <v>127.38451999999999</v>
      </c>
      <c r="D257" s="901">
        <v>0</v>
      </c>
      <c r="E257" s="901">
        <v>3.0854499999999998</v>
      </c>
      <c r="F257" s="902">
        <v>0</v>
      </c>
      <c r="G257" s="903">
        <v>0</v>
      </c>
      <c r="H257" s="903">
        <v>0</v>
      </c>
      <c r="I257" s="903">
        <v>0</v>
      </c>
      <c r="J257" s="903">
        <v>0</v>
      </c>
      <c r="K257" s="903">
        <v>41</v>
      </c>
      <c r="L257" s="904">
        <v>2.23990894679078E-2</v>
      </c>
      <c r="M257" s="905">
        <v>5.1331246697288704E-4</v>
      </c>
      <c r="N257" s="905">
        <v>2.3332384862404001E-4</v>
      </c>
      <c r="O257" s="905">
        <v>1.30661355229462E-2</v>
      </c>
      <c r="P257" s="905">
        <v>3.7331815779846301E-3</v>
      </c>
      <c r="Q257" s="905">
        <v>1.7732612495427E-3</v>
      </c>
      <c r="R257" s="905">
        <v>3.73318157798464E-4</v>
      </c>
      <c r="S257" s="905">
        <v>8.3996585504654293E-3</v>
      </c>
      <c r="T257" s="905">
        <v>1.25994878256981E-2</v>
      </c>
      <c r="U257" s="905">
        <v>8.9129710174383106E-2</v>
      </c>
      <c r="V257" s="905">
        <v>2.3332384862404E-5</v>
      </c>
      <c r="W257" s="905">
        <v>1.3999430917442401E-5</v>
      </c>
      <c r="X257" s="905">
        <v>8.8663062477135103E-3</v>
      </c>
      <c r="Y257" s="905">
        <v>4.6664769724807896E-3</v>
      </c>
      <c r="Z257" s="905">
        <v>8.3996585504654293E-3</v>
      </c>
      <c r="AA257" s="905">
        <v>1.21328401284501E-4</v>
      </c>
      <c r="AB257" s="882"/>
    </row>
    <row r="258" spans="1:28">
      <c r="A258" s="899" t="s">
        <v>4050</v>
      </c>
      <c r="B258" s="900">
        <v>0</v>
      </c>
      <c r="C258" s="901">
        <v>33.4315</v>
      </c>
      <c r="D258" s="901">
        <v>0</v>
      </c>
      <c r="E258" s="901">
        <v>0</v>
      </c>
      <c r="F258" s="902">
        <v>0</v>
      </c>
      <c r="G258" s="903">
        <v>0</v>
      </c>
      <c r="H258" s="903">
        <v>0</v>
      </c>
      <c r="I258" s="903">
        <v>0</v>
      </c>
      <c r="J258" s="903">
        <v>0</v>
      </c>
      <c r="K258" s="903">
        <v>33</v>
      </c>
      <c r="L258" s="904">
        <v>2.2267387504573001E-2</v>
      </c>
      <c r="M258" s="905">
        <v>2.5448442862369098E-4</v>
      </c>
      <c r="N258" s="905">
        <v>6.36211071559228E-5</v>
      </c>
      <c r="O258" s="905">
        <v>4.7715830366942104E-3</v>
      </c>
      <c r="P258" s="905">
        <v>4.6125302688043998E-3</v>
      </c>
      <c r="Q258" s="905">
        <v>1.1133693752286499E-3</v>
      </c>
      <c r="R258" s="905">
        <v>6.36211071559228E-5</v>
      </c>
      <c r="S258" s="905">
        <v>2.86294982201653E-3</v>
      </c>
      <c r="T258" s="905">
        <v>5.4077941082534397E-3</v>
      </c>
      <c r="U258" s="905">
        <v>5.4714152154093601E-2</v>
      </c>
      <c r="V258" s="905">
        <v>1.59052767889807E-5</v>
      </c>
      <c r="W258" s="905">
        <v>9.5431660733884193E-6</v>
      </c>
      <c r="X258" s="905">
        <v>3.5945925543096398E-2</v>
      </c>
      <c r="Y258" s="905">
        <v>1.7813910003658399E-2</v>
      </c>
      <c r="Z258" s="905">
        <v>1.04974826807273E-2</v>
      </c>
      <c r="AA258" s="905">
        <v>2.8629498220165298E-5</v>
      </c>
      <c r="AB258" s="882"/>
    </row>
    <row r="259" spans="1:28">
      <c r="A259" s="899" t="s">
        <v>4051</v>
      </c>
      <c r="B259" s="900">
        <v>5712.2900419999996</v>
      </c>
      <c r="C259" s="901">
        <v>1528.46371</v>
      </c>
      <c r="D259" s="901">
        <v>0</v>
      </c>
      <c r="E259" s="901">
        <v>68.795199999999994</v>
      </c>
      <c r="F259" s="902">
        <v>0</v>
      </c>
      <c r="G259" s="903">
        <v>0</v>
      </c>
      <c r="H259" s="903">
        <v>0</v>
      </c>
      <c r="I259" s="903">
        <v>564</v>
      </c>
      <c r="J259" s="903">
        <v>0</v>
      </c>
      <c r="K259" s="903">
        <v>6582</v>
      </c>
      <c r="L259" s="904">
        <v>3.2809286498226</v>
      </c>
      <c r="M259" s="905">
        <v>5.0910961807591998E-2</v>
      </c>
      <c r="N259" s="905">
        <v>2.8283867670884501E-2</v>
      </c>
      <c r="O259" s="905">
        <v>1.35762564820245</v>
      </c>
      <c r="P259" s="905">
        <v>0.60527476815692705</v>
      </c>
      <c r="Q259" s="905">
        <v>0.20364384723036799</v>
      </c>
      <c r="R259" s="905">
        <v>3.3940641205061399E-2</v>
      </c>
      <c r="S259" s="905">
        <v>1.07478697149361</v>
      </c>
      <c r="T259" s="905">
        <v>1.41419338354422</v>
      </c>
      <c r="U259" s="905">
        <v>12.6711727165562</v>
      </c>
      <c r="V259" s="905">
        <v>2.8283867670884501E-3</v>
      </c>
      <c r="W259" s="905">
        <v>2.2627094136707599E-3</v>
      </c>
      <c r="X259" s="905">
        <v>2.6586835610631399</v>
      </c>
      <c r="Y259" s="905">
        <v>1.35762564820245</v>
      </c>
      <c r="Z259" s="905">
        <v>11.992359892454999</v>
      </c>
      <c r="AA259" s="905">
        <v>1.5838965895695299E-2</v>
      </c>
      <c r="AB259" s="882"/>
    </row>
    <row r="260" spans="1:28">
      <c r="A260" s="899" t="s">
        <v>4052</v>
      </c>
      <c r="B260" s="900">
        <v>0</v>
      </c>
      <c r="C260" s="901">
        <v>131.98217</v>
      </c>
      <c r="D260" s="901">
        <v>0</v>
      </c>
      <c r="E260" s="901">
        <v>0</v>
      </c>
      <c r="F260" s="902">
        <v>0</v>
      </c>
      <c r="G260" s="903">
        <v>0</v>
      </c>
      <c r="H260" s="903">
        <v>0</v>
      </c>
      <c r="I260" s="903">
        <v>0</v>
      </c>
      <c r="J260" s="903">
        <v>0</v>
      </c>
      <c r="K260" s="903">
        <v>131</v>
      </c>
      <c r="L260" s="904">
        <v>0.47620596143013899</v>
      </c>
      <c r="M260" s="905">
        <v>4.4121319110140703E-3</v>
      </c>
      <c r="N260" s="905">
        <v>6.0856991876056101E-4</v>
      </c>
      <c r="O260" s="905">
        <v>9.7371187001689799E-2</v>
      </c>
      <c r="P260" s="905">
        <v>0.109694727856591</v>
      </c>
      <c r="Q260" s="905">
        <v>6.84641158605632E-3</v>
      </c>
      <c r="R260" s="905">
        <v>3.6514195125633702E-3</v>
      </c>
      <c r="S260" s="905">
        <v>5.1728443094647698E-2</v>
      </c>
      <c r="T260" s="905">
        <v>0.12932110773661901</v>
      </c>
      <c r="U260" s="905">
        <v>1.2277898110994301</v>
      </c>
      <c r="V260" s="905">
        <v>1.21713983752112E-4</v>
      </c>
      <c r="W260" s="905">
        <v>1.82570975628168E-4</v>
      </c>
      <c r="X260" s="905">
        <v>3.0428495938028101E-3</v>
      </c>
      <c r="Y260" s="905">
        <v>1.5214247969014001E-3</v>
      </c>
      <c r="Z260" s="905">
        <v>3.0428495938028101E-3</v>
      </c>
      <c r="AA260" s="905">
        <v>4.8685593500844899E-4</v>
      </c>
      <c r="AB260" s="882"/>
    </row>
    <row r="261" spans="1:28">
      <c r="A261" s="899" t="s">
        <v>4053</v>
      </c>
      <c r="B261" s="900">
        <v>0</v>
      </c>
      <c r="C261" s="901">
        <v>37.437379999999997</v>
      </c>
      <c r="D261" s="901">
        <v>0</v>
      </c>
      <c r="E261" s="901">
        <v>0</v>
      </c>
      <c r="F261" s="902">
        <v>0</v>
      </c>
      <c r="G261" s="903">
        <v>0</v>
      </c>
      <c r="H261" s="903">
        <v>0</v>
      </c>
      <c r="I261" s="903">
        <v>0</v>
      </c>
      <c r="J261" s="903">
        <v>0</v>
      </c>
      <c r="K261" s="903">
        <v>37</v>
      </c>
      <c r="L261" s="904">
        <v>9.2934549698908894E-2</v>
      </c>
      <c r="M261" s="905">
        <v>9.5611676644968E-4</v>
      </c>
      <c r="N261" s="905">
        <v>1.52978682631949E-4</v>
      </c>
      <c r="O261" s="905">
        <v>1.75925485026741E-2</v>
      </c>
      <c r="P261" s="905">
        <v>2.0460898802023099E-2</v>
      </c>
      <c r="Q261" s="905">
        <v>2.8683502993490399E-3</v>
      </c>
      <c r="R261" s="905">
        <v>3.8244670657987202E-4</v>
      </c>
      <c r="S261" s="905">
        <v>1.45329748500351E-2</v>
      </c>
      <c r="T261" s="905">
        <v>2.3711695807952099E-2</v>
      </c>
      <c r="U261" s="905">
        <v>0.231762704187402</v>
      </c>
      <c r="V261" s="905">
        <v>3.8244670657987202E-5</v>
      </c>
      <c r="W261" s="905">
        <v>2.29468023947923E-5</v>
      </c>
      <c r="X261" s="905">
        <v>4.0156904190886501E-2</v>
      </c>
      <c r="Y261" s="905">
        <v>2.0269675448733201E-2</v>
      </c>
      <c r="Z261" s="905">
        <v>7.6489341315974404E-4</v>
      </c>
      <c r="AA261" s="905">
        <v>2.1034568861892999E-4</v>
      </c>
      <c r="AB261" s="882"/>
    </row>
    <row r="262" spans="1:28">
      <c r="A262" s="899" t="s">
        <v>4054</v>
      </c>
      <c r="B262" s="900">
        <v>0</v>
      </c>
      <c r="C262" s="901">
        <v>7.3456099999999998</v>
      </c>
      <c r="D262" s="901">
        <v>0</v>
      </c>
      <c r="E262" s="901">
        <v>1E-3</v>
      </c>
      <c r="F262" s="902">
        <v>0</v>
      </c>
      <c r="G262" s="903">
        <v>0</v>
      </c>
      <c r="H262" s="903">
        <v>0</v>
      </c>
      <c r="I262" s="903">
        <v>0</v>
      </c>
      <c r="J262" s="903">
        <v>0</v>
      </c>
      <c r="K262" s="903">
        <v>7</v>
      </c>
      <c r="L262" s="904">
        <v>2.24381122718589E-2</v>
      </c>
      <c r="M262" s="905">
        <v>3.5770903621804001E-4</v>
      </c>
      <c r="N262" s="905">
        <v>4.8778504938823602E-5</v>
      </c>
      <c r="O262" s="905">
        <v>4.7152554774196201E-3</v>
      </c>
      <c r="P262" s="905">
        <v>4.8290719889435398E-3</v>
      </c>
      <c r="Q262" s="905">
        <v>6.1786106255843297E-4</v>
      </c>
      <c r="R262" s="905">
        <v>2.4389252469411799E-4</v>
      </c>
      <c r="S262" s="905">
        <v>3.0893053127921599E-3</v>
      </c>
      <c r="T262" s="905">
        <v>7.0728832161294202E-3</v>
      </c>
      <c r="U262" s="905">
        <v>8.7882606398113905E-2</v>
      </c>
      <c r="V262" s="905">
        <v>4.06487541156864E-6</v>
      </c>
      <c r="W262" s="905">
        <v>8.1297508231372705E-7</v>
      </c>
      <c r="X262" s="905">
        <v>3.1787325718466701E-2</v>
      </c>
      <c r="Y262" s="905">
        <v>1.59343116133491E-2</v>
      </c>
      <c r="Z262" s="905">
        <v>8.1297508231372695E-5</v>
      </c>
      <c r="AA262" s="905">
        <v>4.14617291980001E-5</v>
      </c>
      <c r="AB262" s="882"/>
    </row>
    <row r="263" spans="1:28">
      <c r="A263" s="899" t="s">
        <v>4055</v>
      </c>
      <c r="B263" s="900">
        <v>0</v>
      </c>
      <c r="C263" s="901">
        <v>5.1379900000000003</v>
      </c>
      <c r="D263" s="901">
        <v>0</v>
      </c>
      <c r="E263" s="901">
        <v>1.5E-3</v>
      </c>
      <c r="F263" s="902">
        <v>0</v>
      </c>
      <c r="G263" s="903">
        <v>0</v>
      </c>
      <c r="H263" s="903">
        <v>0</v>
      </c>
      <c r="I263" s="903">
        <v>0</v>
      </c>
      <c r="J263" s="903">
        <v>0</v>
      </c>
      <c r="K263" s="903">
        <v>5</v>
      </c>
      <c r="L263" s="904">
        <v>1.6154395582061099E-2</v>
      </c>
      <c r="M263" s="905">
        <v>1.89713542422782E-4</v>
      </c>
      <c r="N263" s="905">
        <v>6.3237847474260599E-5</v>
      </c>
      <c r="O263" s="905">
        <v>1.0462989309377699E-2</v>
      </c>
      <c r="P263" s="905">
        <v>3.38035039226048E-3</v>
      </c>
      <c r="Q263" s="905">
        <v>6.4962516041740497E-4</v>
      </c>
      <c r="R263" s="905">
        <v>1.0348011404879E-4</v>
      </c>
      <c r="S263" s="905">
        <v>4.1392045619516099E-3</v>
      </c>
      <c r="T263" s="905">
        <v>4.0817156097022796E-3</v>
      </c>
      <c r="U263" s="905">
        <v>4.5991161799462298E-2</v>
      </c>
      <c r="V263" s="905">
        <v>4.02422665745295E-6</v>
      </c>
      <c r="W263" s="905">
        <v>4.02422665745295E-6</v>
      </c>
      <c r="X263" s="905">
        <v>3.4493371349596702E-4</v>
      </c>
      <c r="Y263" s="905">
        <v>1.72466856747984E-4</v>
      </c>
      <c r="Z263" s="905">
        <v>5.7488952249327902E-5</v>
      </c>
      <c r="AA263" s="905">
        <v>3.3918481827103399E-5</v>
      </c>
      <c r="AB263" s="882"/>
    </row>
    <row r="264" spans="1:28">
      <c r="A264" s="899" t="s">
        <v>4056</v>
      </c>
      <c r="B264" s="900">
        <v>0</v>
      </c>
      <c r="C264" s="901">
        <v>1718.27286</v>
      </c>
      <c r="D264" s="901">
        <v>0</v>
      </c>
      <c r="E264" s="901">
        <v>0.47049999999999997</v>
      </c>
      <c r="F264" s="902">
        <v>0</v>
      </c>
      <c r="G264" s="903">
        <v>0</v>
      </c>
      <c r="H264" s="903">
        <v>0</v>
      </c>
      <c r="I264" s="903">
        <v>0</v>
      </c>
      <c r="J264" s="903">
        <v>0</v>
      </c>
      <c r="K264" s="903">
        <v>859</v>
      </c>
      <c r="L264" s="904">
        <v>1.5838478110645899</v>
      </c>
      <c r="M264" s="905">
        <v>1.8855331084102301E-2</v>
      </c>
      <c r="N264" s="905">
        <v>3.2323424715603902E-3</v>
      </c>
      <c r="O264" s="905">
        <v>0.42559175875545102</v>
      </c>
      <c r="P264" s="905">
        <v>0.35663511936216302</v>
      </c>
      <c r="Q264" s="905">
        <v>2.58587397724831E-2</v>
      </c>
      <c r="R264" s="905">
        <v>2.1010226065142499E-2</v>
      </c>
      <c r="S264" s="905">
        <v>0.371719384229445</v>
      </c>
      <c r="T264" s="905">
        <v>0.64108125685947703</v>
      </c>
      <c r="U264" s="905">
        <v>4.2559175875545101</v>
      </c>
      <c r="V264" s="905">
        <v>1.2390646140981499E-3</v>
      </c>
      <c r="W264" s="905">
        <v>1.2390646140981499E-3</v>
      </c>
      <c r="X264" s="905">
        <v>0.123906461409815</v>
      </c>
      <c r="Y264" s="905">
        <v>5.9259611978607102E-2</v>
      </c>
      <c r="Z264" s="905">
        <v>0.123906461409815</v>
      </c>
      <c r="AA264" s="905">
        <v>2.5858739772483099E-3</v>
      </c>
      <c r="AB264" s="882"/>
    </row>
    <row r="265" spans="1:28">
      <c r="A265" s="899" t="s">
        <v>4057</v>
      </c>
      <c r="B265" s="900">
        <v>0</v>
      </c>
      <c r="C265" s="901">
        <v>334.7937</v>
      </c>
      <c r="D265" s="901">
        <v>-1</v>
      </c>
      <c r="E265" s="901">
        <v>0.56174999999999997</v>
      </c>
      <c r="F265" s="902">
        <v>0</v>
      </c>
      <c r="G265" s="903">
        <v>0</v>
      </c>
      <c r="H265" s="903">
        <v>0</v>
      </c>
      <c r="I265" s="903">
        <v>0</v>
      </c>
      <c r="J265" s="903">
        <v>0</v>
      </c>
      <c r="K265" s="903">
        <v>334</v>
      </c>
      <c r="L265" s="904">
        <v>0.90203487663103099</v>
      </c>
      <c r="M265" s="905">
        <v>6.2724279500833303E-3</v>
      </c>
      <c r="N265" s="905">
        <v>2.3894963619365099E-3</v>
      </c>
      <c r="O265" s="905">
        <v>0.18817283850249999</v>
      </c>
      <c r="P265" s="905">
        <v>0.201613755538393</v>
      </c>
      <c r="Q265" s="905">
        <v>2.47910247550913E-2</v>
      </c>
      <c r="R265" s="905">
        <v>5.6750538595992002E-3</v>
      </c>
      <c r="S265" s="905">
        <v>7.4671761310515797E-2</v>
      </c>
      <c r="T265" s="905">
        <v>0.116487947644405</v>
      </c>
      <c r="U265" s="905">
        <v>1.4127897239949601</v>
      </c>
      <c r="V265" s="905">
        <v>1.7921222714523799E-4</v>
      </c>
      <c r="W265" s="905">
        <v>5.9737409048412703E-5</v>
      </c>
      <c r="X265" s="905">
        <v>8.0645502215357101E-2</v>
      </c>
      <c r="Y265" s="905">
        <v>3.88293158814682E-2</v>
      </c>
      <c r="Z265" s="905">
        <v>7.4671761310515797E-2</v>
      </c>
      <c r="AA265" s="905">
        <v>8.9606113572619002E-4</v>
      </c>
      <c r="AB265" s="882"/>
    </row>
    <row r="266" spans="1:28">
      <c r="A266" s="899" t="s">
        <v>4058</v>
      </c>
      <c r="B266" s="900">
        <v>0</v>
      </c>
      <c r="C266" s="901">
        <v>6617.0694999999996</v>
      </c>
      <c r="D266" s="901">
        <v>0</v>
      </c>
      <c r="E266" s="901">
        <v>39.258940000000003</v>
      </c>
      <c r="F266" s="902">
        <v>0</v>
      </c>
      <c r="G266" s="903">
        <v>0</v>
      </c>
      <c r="H266" s="903">
        <v>0</v>
      </c>
      <c r="I266" s="903">
        <v>0</v>
      </c>
      <c r="J266" s="903">
        <v>0</v>
      </c>
      <c r="K266" s="903">
        <v>6557</v>
      </c>
      <c r="L266" s="904">
        <v>2.8937964194254602</v>
      </c>
      <c r="M266" s="905">
        <v>4.5691522411980899E-2</v>
      </c>
      <c r="N266" s="905">
        <v>7.6152537353301603E-3</v>
      </c>
      <c r="O266" s="905">
        <v>0.83767791088631705</v>
      </c>
      <c r="P266" s="905">
        <v>0.65491182123839298</v>
      </c>
      <c r="Q266" s="905">
        <v>2.2845761205990502E-2</v>
      </c>
      <c r="R266" s="905">
        <v>1.52305074706603E-2</v>
      </c>
      <c r="S266" s="905">
        <v>0.68537283617971401</v>
      </c>
      <c r="T266" s="905">
        <v>1.14228806029952</v>
      </c>
      <c r="U266" s="905">
        <v>11.8036432897617</v>
      </c>
      <c r="V266" s="905">
        <v>1.5230507470660301E-3</v>
      </c>
      <c r="W266" s="905">
        <v>4.5691522411980901E-3</v>
      </c>
      <c r="X266" s="905">
        <v>0.60922029882641204</v>
      </c>
      <c r="Y266" s="905">
        <v>0.30461014941320602</v>
      </c>
      <c r="Z266" s="905">
        <v>3.5030167182518701</v>
      </c>
      <c r="AA266" s="905">
        <v>2.2845761205990498E-3</v>
      </c>
      <c r="AB266" s="882"/>
    </row>
    <row r="267" spans="1:28">
      <c r="A267" s="899" t="s">
        <v>4059</v>
      </c>
      <c r="B267" s="900">
        <v>0</v>
      </c>
      <c r="C267" s="901">
        <v>27.513110000000001</v>
      </c>
      <c r="D267" s="901">
        <v>2</v>
      </c>
      <c r="E267" s="901">
        <v>0</v>
      </c>
      <c r="F267" s="902">
        <v>0</v>
      </c>
      <c r="G267" s="903">
        <v>0</v>
      </c>
      <c r="H267" s="903">
        <v>0</v>
      </c>
      <c r="I267" s="903">
        <v>0</v>
      </c>
      <c r="J267" s="903">
        <v>0</v>
      </c>
      <c r="K267" s="903">
        <v>25.408265</v>
      </c>
      <c r="L267" s="904">
        <v>4.6919278949171597E-2</v>
      </c>
      <c r="M267" s="905">
        <v>2.9508980471177102E-4</v>
      </c>
      <c r="N267" s="905">
        <v>1.7705388282706299E-4</v>
      </c>
      <c r="O267" s="905">
        <v>4.3083111487918602E-2</v>
      </c>
      <c r="P267" s="905">
        <v>1.10068497157491E-2</v>
      </c>
      <c r="Q267" s="905">
        <v>1.47544902355886E-4</v>
      </c>
      <c r="R267" s="905">
        <v>5.9017960942354302E-5</v>
      </c>
      <c r="S267" s="905">
        <v>6.7870655083707397E-3</v>
      </c>
      <c r="T267" s="905">
        <v>1.7410298477994499E-2</v>
      </c>
      <c r="U267" s="905">
        <v>0.107707778719797</v>
      </c>
      <c r="V267" s="905">
        <v>3.71813153936832E-4</v>
      </c>
      <c r="W267" s="905">
        <v>6.1968858989472001E-5</v>
      </c>
      <c r="X267" s="905">
        <v>2.9508980471177099E-3</v>
      </c>
      <c r="Y267" s="905">
        <v>1.4754490235588599E-3</v>
      </c>
      <c r="Z267" s="905">
        <v>3.3345147932430201E-2</v>
      </c>
      <c r="AA267" s="905">
        <v>2.95089804711771E-5</v>
      </c>
      <c r="AB267" s="882"/>
    </row>
    <row r="268" spans="1:28">
      <c r="A268" s="899" t="s">
        <v>4060</v>
      </c>
      <c r="B268" s="900">
        <v>0</v>
      </c>
      <c r="C268" s="901">
        <v>82.934060000000002</v>
      </c>
      <c r="D268" s="901">
        <v>0</v>
      </c>
      <c r="E268" s="901">
        <v>1.6E-2</v>
      </c>
      <c r="F268" s="902">
        <v>0</v>
      </c>
      <c r="G268" s="903">
        <v>0</v>
      </c>
      <c r="H268" s="903">
        <v>0</v>
      </c>
      <c r="I268" s="903">
        <v>0</v>
      </c>
      <c r="J268" s="903">
        <v>0</v>
      </c>
      <c r="K268" s="903">
        <v>83</v>
      </c>
      <c r="L268" s="904">
        <v>3.6630334423107098E-2</v>
      </c>
      <c r="M268" s="905">
        <v>4.8197808451456699E-4</v>
      </c>
      <c r="N268" s="905">
        <v>2.8918685070873998E-4</v>
      </c>
      <c r="O268" s="905">
        <v>1.06035178593205E-2</v>
      </c>
      <c r="P268" s="905">
        <v>8.0972318198447198E-3</v>
      </c>
      <c r="Q268" s="905">
        <v>1.9279123380582701E-4</v>
      </c>
      <c r="R268" s="905">
        <v>9.6395616902913398E-5</v>
      </c>
      <c r="S268" s="905">
        <v>8.6756055212621995E-3</v>
      </c>
      <c r="T268" s="905">
        <v>1.34953863664079E-2</v>
      </c>
      <c r="U268" s="905">
        <v>0.13495386366407899</v>
      </c>
      <c r="V268" s="905">
        <v>1.9279123380582701E-5</v>
      </c>
      <c r="W268" s="905">
        <v>4.8197808451456699E-5</v>
      </c>
      <c r="X268" s="905">
        <v>6.7476931832039302E-3</v>
      </c>
      <c r="Y268" s="905">
        <v>2.8918685070874E-3</v>
      </c>
      <c r="Z268" s="905">
        <v>3.1810553577961399E-2</v>
      </c>
      <c r="AA268" s="905">
        <v>8.6756055212621998E-5</v>
      </c>
      <c r="AB268" s="882"/>
    </row>
    <row r="269" spans="1:28">
      <c r="A269" s="899" t="s">
        <v>4061</v>
      </c>
      <c r="B269" s="900">
        <v>0</v>
      </c>
      <c r="C269" s="901">
        <v>479.89400000000001</v>
      </c>
      <c r="D269" s="901">
        <v>0</v>
      </c>
      <c r="E269" s="901">
        <v>0</v>
      </c>
      <c r="F269" s="902">
        <v>0</v>
      </c>
      <c r="G269" s="903">
        <v>0</v>
      </c>
      <c r="H269" s="903">
        <v>0</v>
      </c>
      <c r="I269" s="903">
        <v>0</v>
      </c>
      <c r="J269" s="903">
        <v>0</v>
      </c>
      <c r="K269" s="903">
        <v>476</v>
      </c>
      <c r="L269" s="904">
        <v>0.82923458396000105</v>
      </c>
      <c r="M269" s="905">
        <v>1.10564611194667E-2</v>
      </c>
      <c r="N269" s="905">
        <v>2.7641152798666699E-3</v>
      </c>
      <c r="O269" s="905">
        <v>0.14926222511279999</v>
      </c>
      <c r="P269" s="905">
        <v>0.18906548514287999</v>
      </c>
      <c r="Q269" s="905">
        <v>2.2112922238933402E-3</v>
      </c>
      <c r="R269" s="905">
        <v>2.7641152798666699E-3</v>
      </c>
      <c r="S269" s="905">
        <v>0.21007276126986699</v>
      </c>
      <c r="T269" s="905">
        <v>0.27088329742693401</v>
      </c>
      <c r="U269" s="905">
        <v>2.6756635909109399</v>
      </c>
      <c r="V269" s="905">
        <v>4.42258444778668E-4</v>
      </c>
      <c r="W269" s="905">
        <v>8.29234583960001E-4</v>
      </c>
      <c r="X269" s="905">
        <v>1.65846916792E-2</v>
      </c>
      <c r="Y269" s="905">
        <v>1.10564611194667E-2</v>
      </c>
      <c r="Z269" s="905">
        <v>0.66338766716800102</v>
      </c>
      <c r="AA269" s="905">
        <v>9.9508150075200202E-4</v>
      </c>
      <c r="AB269" s="882"/>
    </row>
    <row r="270" spans="1:28">
      <c r="A270" s="899" t="s">
        <v>4062</v>
      </c>
      <c r="B270" s="900">
        <v>0</v>
      </c>
      <c r="C270" s="901">
        <v>167.60588999999999</v>
      </c>
      <c r="D270" s="901">
        <v>6</v>
      </c>
      <c r="E270" s="901">
        <v>31.789919999999999</v>
      </c>
      <c r="F270" s="902">
        <v>0</v>
      </c>
      <c r="G270" s="903">
        <v>0</v>
      </c>
      <c r="H270" s="903">
        <v>0</v>
      </c>
      <c r="I270" s="903">
        <v>0</v>
      </c>
      <c r="J270" s="903">
        <v>0</v>
      </c>
      <c r="K270" s="903">
        <v>130</v>
      </c>
      <c r="L270" s="904">
        <v>7.8510165092011294E-2</v>
      </c>
      <c r="M270" s="905">
        <v>4.52943260146219E-4</v>
      </c>
      <c r="N270" s="905">
        <v>1.50981086715406E-4</v>
      </c>
      <c r="O270" s="905">
        <v>2.2647163007311E-2</v>
      </c>
      <c r="P270" s="905">
        <v>1.8570673665995002E-2</v>
      </c>
      <c r="Q270" s="905">
        <v>1.50981086715406E-4</v>
      </c>
      <c r="R270" s="905">
        <v>6.0392434686162605E-4</v>
      </c>
      <c r="S270" s="905">
        <v>1.8117730405848801E-2</v>
      </c>
      <c r="T270" s="905">
        <v>1.50981086715406E-2</v>
      </c>
      <c r="U270" s="905">
        <v>0.23100106267457199</v>
      </c>
      <c r="V270" s="905">
        <v>3.0196217343081301E-5</v>
      </c>
      <c r="W270" s="905">
        <v>7.5490543357703202E-5</v>
      </c>
      <c r="X270" s="905">
        <v>3.01962173430813E-3</v>
      </c>
      <c r="Y270" s="905">
        <v>1.50981086715406E-3</v>
      </c>
      <c r="Z270" s="905">
        <v>1.35882978043866E-2</v>
      </c>
      <c r="AA270" s="905">
        <v>1.05686760700785E-4</v>
      </c>
      <c r="AB270" s="882"/>
    </row>
    <row r="271" spans="1:28">
      <c r="A271" s="899" t="s">
        <v>4063</v>
      </c>
      <c r="B271" s="900">
        <v>0</v>
      </c>
      <c r="C271" s="901">
        <v>2381.8301999999999</v>
      </c>
      <c r="D271" s="901">
        <v>-7</v>
      </c>
      <c r="E271" s="901">
        <v>0</v>
      </c>
      <c r="F271" s="902">
        <v>0</v>
      </c>
      <c r="G271" s="903">
        <v>0</v>
      </c>
      <c r="H271" s="903">
        <v>0</v>
      </c>
      <c r="I271" s="903">
        <v>0</v>
      </c>
      <c r="J271" s="903">
        <v>0</v>
      </c>
      <c r="K271" s="903">
        <v>2382</v>
      </c>
      <c r="L271" s="904">
        <v>1.6321984588315199</v>
      </c>
      <c r="M271" s="905">
        <v>1.1065752263264599E-2</v>
      </c>
      <c r="N271" s="905">
        <v>5.5328761316322797E-3</v>
      </c>
      <c r="O271" s="905">
        <v>0.19365066460713001</v>
      </c>
      <c r="P271" s="905">
        <v>0.38453489114844402</v>
      </c>
      <c r="Q271" s="905">
        <v>2.7664380658161398E-3</v>
      </c>
      <c r="R271" s="905">
        <v>5.5328761316322797E-3</v>
      </c>
      <c r="S271" s="905">
        <v>0.30430818723977499</v>
      </c>
      <c r="T271" s="905">
        <v>0.27664380658161403</v>
      </c>
      <c r="U271" s="905">
        <v>2.0194997880457799</v>
      </c>
      <c r="V271" s="905">
        <v>5.5328761316322805E-4</v>
      </c>
      <c r="W271" s="905">
        <v>5.5328761316322805E-4</v>
      </c>
      <c r="X271" s="905">
        <v>0</v>
      </c>
      <c r="Y271" s="905">
        <v>0</v>
      </c>
      <c r="Z271" s="905">
        <v>0</v>
      </c>
      <c r="AA271" s="905">
        <v>1.65986283948968E-3</v>
      </c>
      <c r="AB271" s="882"/>
    </row>
    <row r="272" spans="1:28">
      <c r="A272" s="899" t="s">
        <v>4064</v>
      </c>
      <c r="B272" s="900">
        <v>0</v>
      </c>
      <c r="C272" s="901">
        <v>667.27700000000004</v>
      </c>
      <c r="D272" s="901">
        <v>-3</v>
      </c>
      <c r="E272" s="901">
        <v>0</v>
      </c>
      <c r="F272" s="902">
        <v>0</v>
      </c>
      <c r="G272" s="903">
        <v>0</v>
      </c>
      <c r="H272" s="903">
        <v>0</v>
      </c>
      <c r="I272" s="903">
        <v>0</v>
      </c>
      <c r="J272" s="903">
        <v>0</v>
      </c>
      <c r="K272" s="903">
        <v>667</v>
      </c>
      <c r="L272" s="904">
        <v>0.35633859250785399</v>
      </c>
      <c r="M272" s="905">
        <v>2.3239473424425299E-3</v>
      </c>
      <c r="N272" s="905">
        <v>7.7464911414750902E-4</v>
      </c>
      <c r="O272" s="905">
        <v>3.87324557073754E-2</v>
      </c>
      <c r="P272" s="905">
        <v>8.5211402556225904E-2</v>
      </c>
      <c r="Q272" s="905">
        <v>0</v>
      </c>
      <c r="R272" s="905">
        <v>1.54929822829502E-3</v>
      </c>
      <c r="S272" s="905">
        <v>3.09859645659003E-2</v>
      </c>
      <c r="T272" s="905">
        <v>3.87324557073754E-2</v>
      </c>
      <c r="U272" s="905">
        <v>0.464789468488505</v>
      </c>
      <c r="V272" s="905">
        <v>7.7464911414750802E-5</v>
      </c>
      <c r="W272" s="905">
        <v>7.7464911414750802E-5</v>
      </c>
      <c r="X272" s="905">
        <v>7.7464911414750802E-3</v>
      </c>
      <c r="Y272" s="905">
        <v>0</v>
      </c>
      <c r="Z272" s="905">
        <v>2.3239473424425301E-2</v>
      </c>
      <c r="AA272" s="905">
        <v>1.5492982282950201E-4</v>
      </c>
      <c r="AB272" s="882"/>
    </row>
    <row r="273" spans="1:28">
      <c r="A273" s="899" t="s">
        <v>4065</v>
      </c>
      <c r="B273" s="900">
        <v>0</v>
      </c>
      <c r="C273" s="901">
        <v>1307.3525999999999</v>
      </c>
      <c r="D273" s="901">
        <v>-6</v>
      </c>
      <c r="E273" s="901">
        <v>0</v>
      </c>
      <c r="F273" s="902">
        <v>0</v>
      </c>
      <c r="G273" s="903">
        <v>0</v>
      </c>
      <c r="H273" s="903">
        <v>0</v>
      </c>
      <c r="I273" s="903">
        <v>0</v>
      </c>
      <c r="J273" s="903">
        <v>0</v>
      </c>
      <c r="K273" s="903">
        <v>1307</v>
      </c>
      <c r="L273" s="904">
        <v>2.5046020196623799</v>
      </c>
      <c r="M273" s="905">
        <v>3.3394693595498397E-2</v>
      </c>
      <c r="N273" s="905">
        <v>4.5538218539316099E-3</v>
      </c>
      <c r="O273" s="905">
        <v>0.25804990505612402</v>
      </c>
      <c r="P273" s="905">
        <v>0.58137125668526801</v>
      </c>
      <c r="Q273" s="905">
        <v>3.0358812359543999E-3</v>
      </c>
      <c r="R273" s="905">
        <v>9.1076437078632094E-3</v>
      </c>
      <c r="S273" s="905">
        <v>0.22769109269658</v>
      </c>
      <c r="T273" s="905">
        <v>0.364305748314528</v>
      </c>
      <c r="U273" s="905">
        <v>3.8403897634823201</v>
      </c>
      <c r="V273" s="905">
        <v>6.0717624719088101E-4</v>
      </c>
      <c r="W273" s="905">
        <v>1.5179406179772001E-4</v>
      </c>
      <c r="X273" s="905">
        <v>0</v>
      </c>
      <c r="Y273" s="905">
        <v>0</v>
      </c>
      <c r="Z273" s="905">
        <v>0.33394693595498398</v>
      </c>
      <c r="AA273" s="905">
        <v>1.6697346797749199E-3</v>
      </c>
      <c r="AB273" s="882"/>
    </row>
    <row r="274" spans="1:28">
      <c r="A274" s="899" t="s">
        <v>4066</v>
      </c>
      <c r="B274" s="900">
        <v>0</v>
      </c>
      <c r="C274" s="901">
        <v>0</v>
      </c>
      <c r="D274" s="901">
        <v>0</v>
      </c>
      <c r="E274" s="901">
        <v>0</v>
      </c>
      <c r="F274" s="902">
        <v>0</v>
      </c>
      <c r="G274" s="903">
        <v>0</v>
      </c>
      <c r="H274" s="903">
        <v>0</v>
      </c>
      <c r="I274" s="903">
        <v>0</v>
      </c>
      <c r="J274" s="903">
        <v>0</v>
      </c>
      <c r="K274" s="903">
        <v>0</v>
      </c>
      <c r="L274" s="904">
        <v>0</v>
      </c>
      <c r="M274" s="905">
        <v>0</v>
      </c>
      <c r="N274" s="905">
        <v>0</v>
      </c>
      <c r="O274" s="905">
        <v>0</v>
      </c>
      <c r="P274" s="905">
        <v>0</v>
      </c>
      <c r="Q274" s="905">
        <v>0</v>
      </c>
      <c r="R274" s="905">
        <v>0</v>
      </c>
      <c r="S274" s="905">
        <v>0</v>
      </c>
      <c r="T274" s="905">
        <v>0</v>
      </c>
      <c r="U274" s="905">
        <v>0</v>
      </c>
      <c r="V274" s="905">
        <v>0</v>
      </c>
      <c r="W274" s="905">
        <v>0</v>
      </c>
      <c r="X274" s="905">
        <v>0</v>
      </c>
      <c r="Y274" s="905">
        <v>0</v>
      </c>
      <c r="Z274" s="905">
        <v>0</v>
      </c>
      <c r="AA274" s="905">
        <v>0</v>
      </c>
      <c r="AB274" s="882"/>
    </row>
    <row r="275" spans="1:28">
      <c r="A275" s="899" t="s">
        <v>4067</v>
      </c>
      <c r="B275" s="900">
        <v>0</v>
      </c>
      <c r="C275" s="901">
        <v>530.05863999999997</v>
      </c>
      <c r="D275" s="901">
        <v>0</v>
      </c>
      <c r="E275" s="901">
        <v>21.505120000000002</v>
      </c>
      <c r="F275" s="902">
        <v>0</v>
      </c>
      <c r="G275" s="903">
        <v>0</v>
      </c>
      <c r="H275" s="903">
        <v>0</v>
      </c>
      <c r="I275" s="903">
        <v>0</v>
      </c>
      <c r="J275" s="903">
        <v>0</v>
      </c>
      <c r="K275" s="903">
        <v>509</v>
      </c>
      <c r="L275" s="904">
        <v>0.25419408038000801</v>
      </c>
      <c r="M275" s="905">
        <v>3.5468941448373202E-3</v>
      </c>
      <c r="N275" s="905">
        <v>1.1822980482791099E-3</v>
      </c>
      <c r="O275" s="905">
        <v>7.6849373138141899E-2</v>
      </c>
      <c r="P275" s="905">
        <v>5.37945611966993E-2</v>
      </c>
      <c r="Q275" s="905">
        <v>5.9114902413955296E-3</v>
      </c>
      <c r="R275" s="905">
        <v>1.1822980482791099E-3</v>
      </c>
      <c r="S275" s="905">
        <v>5.3203412172559798E-2</v>
      </c>
      <c r="T275" s="905">
        <v>8.8672353620932898E-2</v>
      </c>
      <c r="U275" s="905">
        <v>0.86898906548514299</v>
      </c>
      <c r="V275" s="905">
        <v>1.18229804827911E-4</v>
      </c>
      <c r="W275" s="905">
        <v>3.54689414483732E-4</v>
      </c>
      <c r="X275" s="905">
        <v>0.212813648690239</v>
      </c>
      <c r="Y275" s="905">
        <v>0.10640682434512</v>
      </c>
      <c r="Z275" s="905">
        <v>0.20099066820744799</v>
      </c>
      <c r="AA275" s="905">
        <v>3.54689414483732E-4</v>
      </c>
      <c r="AB275" s="882"/>
    </row>
    <row r="276" spans="1:28">
      <c r="A276" s="899" t="s">
        <v>4068</v>
      </c>
      <c r="B276" s="900">
        <v>0</v>
      </c>
      <c r="C276" s="901">
        <v>0</v>
      </c>
      <c r="D276" s="901">
        <v>0</v>
      </c>
      <c r="E276" s="901">
        <v>0</v>
      </c>
      <c r="F276" s="902">
        <v>0</v>
      </c>
      <c r="G276" s="903">
        <v>0</v>
      </c>
      <c r="H276" s="903">
        <v>0</v>
      </c>
      <c r="I276" s="903">
        <v>0</v>
      </c>
      <c r="J276" s="903">
        <v>0</v>
      </c>
      <c r="K276" s="903">
        <v>0</v>
      </c>
      <c r="L276" s="904">
        <v>0</v>
      </c>
      <c r="M276" s="905">
        <v>0</v>
      </c>
      <c r="N276" s="905">
        <v>0</v>
      </c>
      <c r="O276" s="905">
        <v>0</v>
      </c>
      <c r="P276" s="905">
        <v>0</v>
      </c>
      <c r="Q276" s="905">
        <v>0</v>
      </c>
      <c r="R276" s="905">
        <v>0</v>
      </c>
      <c r="S276" s="905">
        <v>0</v>
      </c>
      <c r="T276" s="905">
        <v>0</v>
      </c>
      <c r="U276" s="905">
        <v>0</v>
      </c>
      <c r="V276" s="905">
        <v>0</v>
      </c>
      <c r="W276" s="905">
        <v>0</v>
      </c>
      <c r="X276" s="905">
        <v>0</v>
      </c>
      <c r="Y276" s="905">
        <v>0</v>
      </c>
      <c r="Z276" s="905">
        <v>0</v>
      </c>
      <c r="AA276" s="905">
        <v>0</v>
      </c>
      <c r="AB276" s="882"/>
    </row>
    <row r="277" spans="1:28">
      <c r="A277" s="899" t="s">
        <v>4069</v>
      </c>
      <c r="B277" s="900">
        <v>0</v>
      </c>
      <c r="C277" s="901">
        <v>0</v>
      </c>
      <c r="D277" s="901">
        <v>0</v>
      </c>
      <c r="E277" s="901">
        <v>0</v>
      </c>
      <c r="F277" s="902">
        <v>0</v>
      </c>
      <c r="G277" s="903">
        <v>0</v>
      </c>
      <c r="H277" s="903">
        <v>0</v>
      </c>
      <c r="I277" s="903">
        <v>0</v>
      </c>
      <c r="J277" s="903">
        <v>0</v>
      </c>
      <c r="K277" s="903">
        <v>0</v>
      </c>
      <c r="L277" s="904">
        <v>0</v>
      </c>
      <c r="M277" s="905">
        <v>0</v>
      </c>
      <c r="N277" s="905">
        <v>0</v>
      </c>
      <c r="O277" s="905">
        <v>0</v>
      </c>
      <c r="P277" s="905">
        <v>0</v>
      </c>
      <c r="Q277" s="905">
        <v>0</v>
      </c>
      <c r="R277" s="905">
        <v>0</v>
      </c>
      <c r="S277" s="905">
        <v>0</v>
      </c>
      <c r="T277" s="905">
        <v>0</v>
      </c>
      <c r="U277" s="905">
        <v>0</v>
      </c>
      <c r="V277" s="905">
        <v>0</v>
      </c>
      <c r="W277" s="905">
        <v>0</v>
      </c>
      <c r="X277" s="905">
        <v>0</v>
      </c>
      <c r="Y277" s="905">
        <v>0</v>
      </c>
      <c r="Z277" s="905">
        <v>0</v>
      </c>
      <c r="AA277" s="905">
        <v>0</v>
      </c>
      <c r="AB277" s="882"/>
    </row>
    <row r="278" spans="1:28">
      <c r="A278" s="899" t="s">
        <v>4070</v>
      </c>
      <c r="B278" s="900">
        <v>0</v>
      </c>
      <c r="C278" s="901">
        <v>19827.687730000001</v>
      </c>
      <c r="D278" s="901">
        <v>270</v>
      </c>
      <c r="E278" s="901">
        <v>404.99448000000001</v>
      </c>
      <c r="F278" s="902">
        <v>0</v>
      </c>
      <c r="G278" s="903">
        <v>0</v>
      </c>
      <c r="H278" s="903">
        <v>0</v>
      </c>
      <c r="I278" s="903">
        <v>0</v>
      </c>
      <c r="J278" s="903">
        <v>0</v>
      </c>
      <c r="K278" s="903">
        <v>19152</v>
      </c>
      <c r="L278" s="904">
        <v>10.6766391610097</v>
      </c>
      <c r="M278" s="905">
        <v>8.8971993008414296E-2</v>
      </c>
      <c r="N278" s="905">
        <v>2.2242998252103598E-2</v>
      </c>
      <c r="O278" s="905">
        <v>2.0018698426893198</v>
      </c>
      <c r="P278" s="905">
        <v>2.4912158042355999</v>
      </c>
      <c r="Q278" s="905">
        <v>4.44859965042071E-2</v>
      </c>
      <c r="R278" s="905">
        <v>6.6728994756310694E-2</v>
      </c>
      <c r="S278" s="905">
        <v>2.4467298077313901</v>
      </c>
      <c r="T278" s="905">
        <v>2.6691597902524302</v>
      </c>
      <c r="U278" s="905">
        <v>36.256087150928799</v>
      </c>
      <c r="V278" s="905">
        <v>6.6728994756310696E-3</v>
      </c>
      <c r="W278" s="905">
        <v>6.6728994756310696E-3</v>
      </c>
      <c r="X278" s="905">
        <v>6.0056095280679704</v>
      </c>
      <c r="Y278" s="905">
        <v>3.1140197552945001</v>
      </c>
      <c r="Z278" s="905">
        <v>22.4654282346246</v>
      </c>
      <c r="AA278" s="905">
        <v>3.3364497378155403E-2</v>
      </c>
      <c r="AB278" s="882"/>
    </row>
    <row r="279" spans="1:28">
      <c r="A279" s="899" t="s">
        <v>4071</v>
      </c>
      <c r="B279" s="900">
        <v>0</v>
      </c>
      <c r="C279" s="901">
        <v>67.134910000000005</v>
      </c>
      <c r="D279" s="901">
        <v>0</v>
      </c>
      <c r="E279" s="901">
        <v>7.7499999999999999E-2</v>
      </c>
      <c r="F279" s="902">
        <v>0</v>
      </c>
      <c r="G279" s="903">
        <v>0</v>
      </c>
      <c r="H279" s="903">
        <v>0</v>
      </c>
      <c r="I279" s="903">
        <v>0</v>
      </c>
      <c r="J279" s="903">
        <v>0</v>
      </c>
      <c r="K279" s="903">
        <v>67</v>
      </c>
      <c r="L279" s="904">
        <v>4.9932813416411599E-2</v>
      </c>
      <c r="M279" s="905">
        <v>2.8946558502267601E-4</v>
      </c>
      <c r="N279" s="905">
        <v>2.1709918876700699E-4</v>
      </c>
      <c r="O279" s="905">
        <v>7.2366396255668999E-3</v>
      </c>
      <c r="P279" s="905">
        <v>1.1289157815884399E-2</v>
      </c>
      <c r="Q279" s="905">
        <v>7.2366396255669097E-4</v>
      </c>
      <c r="R279" s="905">
        <v>2.1709918876700699E-4</v>
      </c>
      <c r="S279" s="905">
        <v>9.4076315132369803E-3</v>
      </c>
      <c r="T279" s="905">
        <v>4.34198377534014E-3</v>
      </c>
      <c r="U279" s="905">
        <v>8.0326699843792607E-2</v>
      </c>
      <c r="V279" s="905">
        <v>7.9603035881235906E-5</v>
      </c>
      <c r="W279" s="905">
        <v>3.6183198127834501E-5</v>
      </c>
      <c r="X279" s="905">
        <v>2.17099188767007E-3</v>
      </c>
      <c r="Y279" s="905">
        <v>1.44732792511338E-3</v>
      </c>
      <c r="Z279" s="905">
        <v>5.7893117004535199E-3</v>
      </c>
      <c r="AA279" s="905">
        <v>7.2366396255669097E-5</v>
      </c>
      <c r="AB279" s="882"/>
    </row>
    <row r="280" spans="1:28">
      <c r="A280" s="899" t="s">
        <v>4072</v>
      </c>
      <c r="B280" s="900">
        <v>0</v>
      </c>
      <c r="C280" s="901">
        <v>0</v>
      </c>
      <c r="D280" s="901">
        <v>0</v>
      </c>
      <c r="E280" s="901">
        <v>0</v>
      </c>
      <c r="F280" s="902">
        <v>0</v>
      </c>
      <c r="G280" s="903">
        <v>0</v>
      </c>
      <c r="H280" s="903">
        <v>0</v>
      </c>
      <c r="I280" s="903">
        <v>0</v>
      </c>
      <c r="J280" s="903">
        <v>0</v>
      </c>
      <c r="K280" s="903">
        <v>0</v>
      </c>
      <c r="L280" s="904">
        <v>0</v>
      </c>
      <c r="M280" s="905">
        <v>0</v>
      </c>
      <c r="N280" s="905">
        <v>0</v>
      </c>
      <c r="O280" s="905">
        <v>0</v>
      </c>
      <c r="P280" s="905">
        <v>0</v>
      </c>
      <c r="Q280" s="905">
        <v>0</v>
      </c>
      <c r="R280" s="905">
        <v>0</v>
      </c>
      <c r="S280" s="905">
        <v>0</v>
      </c>
      <c r="T280" s="905">
        <v>0</v>
      </c>
      <c r="U280" s="905">
        <v>0</v>
      </c>
      <c r="V280" s="905">
        <v>0</v>
      </c>
      <c r="W280" s="905">
        <v>0</v>
      </c>
      <c r="X280" s="905">
        <v>0</v>
      </c>
      <c r="Y280" s="905">
        <v>0</v>
      </c>
      <c r="Z280" s="905">
        <v>0</v>
      </c>
      <c r="AA280" s="905">
        <v>0</v>
      </c>
      <c r="AB280" s="882"/>
    </row>
    <row r="281" spans="1:28">
      <c r="A281" s="899" t="s">
        <v>4073</v>
      </c>
      <c r="B281" s="900">
        <v>0</v>
      </c>
      <c r="C281" s="901">
        <v>34.874740000000003</v>
      </c>
      <c r="D281" s="901">
        <v>0</v>
      </c>
      <c r="E281" s="901">
        <v>0.7</v>
      </c>
      <c r="F281" s="902">
        <v>0</v>
      </c>
      <c r="G281" s="903">
        <v>0</v>
      </c>
      <c r="H281" s="903">
        <v>0</v>
      </c>
      <c r="I281" s="903">
        <v>0</v>
      </c>
      <c r="J281" s="903">
        <v>0</v>
      </c>
      <c r="K281" s="903">
        <v>11</v>
      </c>
      <c r="L281" s="904">
        <v>4.0932134001521403E-2</v>
      </c>
      <c r="M281" s="905">
        <v>4.66171526128438E-4</v>
      </c>
      <c r="N281" s="905">
        <v>1.08015353615126E-3</v>
      </c>
      <c r="O281" s="905">
        <v>2.1830471467478098E-2</v>
      </c>
      <c r="P281" s="905">
        <v>6.1170800257829196E-3</v>
      </c>
      <c r="Q281" s="905">
        <v>2.4331879656460001E-3</v>
      </c>
      <c r="R281" s="905">
        <v>3.9795130279256902E-4</v>
      </c>
      <c r="S281" s="905">
        <v>1.36440446671738E-2</v>
      </c>
      <c r="T281" s="905">
        <v>1.0687834989286099E-2</v>
      </c>
      <c r="U281" s="905">
        <v>0.16327373451718</v>
      </c>
      <c r="V281" s="905">
        <v>2.7288089334347601E-5</v>
      </c>
      <c r="W281" s="905">
        <v>2.2740074445289701E-5</v>
      </c>
      <c r="X281" s="905">
        <v>2.8993594917744302E-2</v>
      </c>
      <c r="Y281" s="905">
        <v>1.44399472727589E-2</v>
      </c>
      <c r="Z281" s="905">
        <v>3.8658126556992498E-3</v>
      </c>
      <c r="AA281" s="905">
        <v>9.8919323837010097E-5</v>
      </c>
      <c r="AB281" s="882"/>
    </row>
    <row r="282" spans="1:28">
      <c r="A282" s="899" t="s">
        <v>4074</v>
      </c>
      <c r="B282" s="900">
        <v>0</v>
      </c>
      <c r="C282" s="901">
        <v>35.123570000000001</v>
      </c>
      <c r="D282" s="901">
        <v>0</v>
      </c>
      <c r="E282" s="901">
        <v>0.6532</v>
      </c>
      <c r="F282" s="902">
        <v>0</v>
      </c>
      <c r="G282" s="903">
        <v>0</v>
      </c>
      <c r="H282" s="903">
        <v>0</v>
      </c>
      <c r="I282" s="903">
        <v>0</v>
      </c>
      <c r="J282" s="903">
        <v>0</v>
      </c>
      <c r="K282" s="903">
        <v>34</v>
      </c>
      <c r="L282" s="904">
        <v>4.8841916995244102E-2</v>
      </c>
      <c r="M282" s="905">
        <v>2.20339475166515E-4</v>
      </c>
      <c r="N282" s="905">
        <v>1.83616229305429E-4</v>
      </c>
      <c r="O282" s="905">
        <v>5.50848687916287E-3</v>
      </c>
      <c r="P282" s="905">
        <v>1.11638667417701E-2</v>
      </c>
      <c r="Q282" s="905">
        <v>7.7118816308280205E-4</v>
      </c>
      <c r="R282" s="905">
        <v>2.93785966888686E-4</v>
      </c>
      <c r="S282" s="905">
        <v>2.570627210276E-3</v>
      </c>
      <c r="T282" s="905">
        <v>5.1412544205520104E-3</v>
      </c>
      <c r="U282" s="905">
        <v>3.4152618650809798E-2</v>
      </c>
      <c r="V282" s="905">
        <v>4.7740219619411497E-5</v>
      </c>
      <c r="W282" s="905">
        <v>3.6723245861085799E-6</v>
      </c>
      <c r="X282" s="905">
        <v>1.1751438675547499E-2</v>
      </c>
      <c r="Y282" s="905">
        <v>5.8757193377737297E-3</v>
      </c>
      <c r="Z282" s="905">
        <v>1.46892983444343E-3</v>
      </c>
      <c r="AA282" s="905">
        <v>4.03955704471944E-5</v>
      </c>
      <c r="AB282" s="882"/>
    </row>
    <row r="283" spans="1:28">
      <c r="A283" s="899" t="s">
        <v>4075</v>
      </c>
      <c r="B283" s="900">
        <v>0</v>
      </c>
      <c r="C283" s="901">
        <v>64.850409999999997</v>
      </c>
      <c r="D283" s="901">
        <v>4</v>
      </c>
      <c r="E283" s="901">
        <v>0</v>
      </c>
      <c r="F283" s="902">
        <v>0</v>
      </c>
      <c r="G283" s="903">
        <v>0</v>
      </c>
      <c r="H283" s="903">
        <v>0</v>
      </c>
      <c r="I283" s="903">
        <v>0</v>
      </c>
      <c r="J283" s="903">
        <v>0</v>
      </c>
      <c r="K283" s="903">
        <v>60</v>
      </c>
      <c r="L283" s="904">
        <v>3.90228039510589E-2</v>
      </c>
      <c r="M283" s="905">
        <v>2.78734313936135E-4</v>
      </c>
      <c r="N283" s="905">
        <v>1.3936715696806799E-4</v>
      </c>
      <c r="O283" s="905">
        <v>2.78734313936135E-3</v>
      </c>
      <c r="P283" s="905">
        <v>8.5710801535361508E-3</v>
      </c>
      <c r="Q283" s="905">
        <v>1.1846208342285701E-3</v>
      </c>
      <c r="R283" s="905">
        <v>1.3936715696806799E-4</v>
      </c>
      <c r="S283" s="905">
        <v>5.5746862787227E-3</v>
      </c>
      <c r="T283" s="905">
        <v>7.6651936332437099E-3</v>
      </c>
      <c r="U283" s="905">
        <v>9.5466502523126204E-2</v>
      </c>
      <c r="V283" s="905">
        <v>2.7873431393613501E-5</v>
      </c>
      <c r="W283" s="905">
        <v>1.39367156968067E-5</v>
      </c>
      <c r="X283" s="905">
        <v>8.36202941808405E-3</v>
      </c>
      <c r="Y283" s="905">
        <v>4.1810147090420302E-3</v>
      </c>
      <c r="Z283" s="905">
        <v>1.8814566190689101E-2</v>
      </c>
      <c r="AA283" s="905">
        <v>4.8778504938823602E-5</v>
      </c>
      <c r="AB283" s="882"/>
    </row>
    <row r="284" spans="1:28">
      <c r="A284" s="899" t="s">
        <v>4076</v>
      </c>
      <c r="B284" s="900">
        <v>0</v>
      </c>
      <c r="C284" s="901">
        <v>0.42775000000000002</v>
      </c>
      <c r="D284" s="901">
        <v>0</v>
      </c>
      <c r="E284" s="901">
        <v>0</v>
      </c>
      <c r="F284" s="902">
        <v>0</v>
      </c>
      <c r="G284" s="903">
        <v>0</v>
      </c>
      <c r="H284" s="903">
        <v>0</v>
      </c>
      <c r="I284" s="903">
        <v>0</v>
      </c>
      <c r="J284" s="903">
        <v>0</v>
      </c>
      <c r="K284" s="903">
        <v>0</v>
      </c>
      <c r="L284" s="904">
        <v>0</v>
      </c>
      <c r="M284" s="905">
        <v>0</v>
      </c>
      <c r="N284" s="905">
        <v>0</v>
      </c>
      <c r="O284" s="905">
        <v>0</v>
      </c>
      <c r="P284" s="905">
        <v>0</v>
      </c>
      <c r="Q284" s="905">
        <v>0</v>
      </c>
      <c r="R284" s="905">
        <v>0</v>
      </c>
      <c r="S284" s="905">
        <v>0</v>
      </c>
      <c r="T284" s="905">
        <v>0</v>
      </c>
      <c r="U284" s="905">
        <v>0</v>
      </c>
      <c r="V284" s="905">
        <v>0</v>
      </c>
      <c r="W284" s="905">
        <v>0</v>
      </c>
      <c r="X284" s="905">
        <v>0</v>
      </c>
      <c r="Y284" s="905">
        <v>0</v>
      </c>
      <c r="Z284" s="905">
        <v>0</v>
      </c>
      <c r="AA284" s="905">
        <v>0</v>
      </c>
      <c r="AB284" s="882"/>
    </row>
    <row r="285" spans="1:28">
      <c r="A285" s="899" t="s">
        <v>4077</v>
      </c>
      <c r="B285" s="900">
        <v>0</v>
      </c>
      <c r="C285" s="901">
        <v>1139.9328700000001</v>
      </c>
      <c r="D285" s="901">
        <v>78</v>
      </c>
      <c r="E285" s="901">
        <v>15.48049</v>
      </c>
      <c r="F285" s="902">
        <v>0</v>
      </c>
      <c r="G285" s="903">
        <v>0</v>
      </c>
      <c r="H285" s="903">
        <v>0</v>
      </c>
      <c r="I285" s="903">
        <v>0</v>
      </c>
      <c r="J285" s="903">
        <v>0</v>
      </c>
      <c r="K285" s="903">
        <v>1041</v>
      </c>
      <c r="L285" s="904">
        <v>0.85235211112207998</v>
      </c>
      <c r="M285" s="905">
        <v>5.4405453901409297E-3</v>
      </c>
      <c r="N285" s="905">
        <v>2.7202726950704701E-3</v>
      </c>
      <c r="O285" s="905">
        <v>0.21762181560563701</v>
      </c>
      <c r="P285" s="905">
        <v>0.19041908865493301</v>
      </c>
      <c r="Q285" s="905">
        <v>2.1762181560563702E-2</v>
      </c>
      <c r="R285" s="905">
        <v>4.5337878251174501E-3</v>
      </c>
      <c r="S285" s="905">
        <v>9.0675756502348895E-2</v>
      </c>
      <c r="T285" s="905">
        <v>0.12694605910328799</v>
      </c>
      <c r="U285" s="905">
        <v>1.1062442293286601</v>
      </c>
      <c r="V285" s="905">
        <v>2.7202726950704699E-4</v>
      </c>
      <c r="W285" s="905">
        <v>2.7202726950704699E-4</v>
      </c>
      <c r="X285" s="905">
        <v>0.32643272340845603</v>
      </c>
      <c r="Y285" s="905">
        <v>0.16321636170422801</v>
      </c>
      <c r="Z285" s="905">
        <v>0.21762181560563701</v>
      </c>
      <c r="AA285" s="905">
        <v>1.4508121040375801E-3</v>
      </c>
      <c r="AB285" s="882"/>
    </row>
    <row r="286" spans="1:28">
      <c r="A286" s="894"/>
      <c r="B286" s="895"/>
      <c r="C286" s="896"/>
      <c r="D286" s="896"/>
      <c r="E286" s="896"/>
      <c r="F286" s="895"/>
      <c r="G286" s="896"/>
      <c r="H286" s="896"/>
      <c r="I286" s="896"/>
      <c r="J286" s="896"/>
      <c r="K286" s="896"/>
      <c r="L286" s="897"/>
      <c r="M286" s="898"/>
      <c r="N286" s="898"/>
      <c r="O286" s="898"/>
      <c r="P286" s="898"/>
      <c r="Q286" s="898"/>
      <c r="R286" s="898"/>
      <c r="S286" s="898"/>
      <c r="T286" s="898"/>
      <c r="U286" s="898"/>
      <c r="V286" s="898"/>
      <c r="W286" s="898"/>
      <c r="X286" s="898"/>
      <c r="Y286" s="898"/>
      <c r="Z286" s="898"/>
      <c r="AA286" s="898"/>
      <c r="AB286" s="882"/>
    </row>
    <row r="287" spans="1:28">
      <c r="A287" s="887" t="s">
        <v>4078</v>
      </c>
      <c r="B287" s="888">
        <v>0</v>
      </c>
      <c r="C287" s="889">
        <v>5809</v>
      </c>
      <c r="D287" s="889">
        <v>118</v>
      </c>
      <c r="E287" s="889">
        <v>39</v>
      </c>
      <c r="F287" s="890">
        <v>0</v>
      </c>
      <c r="G287" s="891">
        <v>0</v>
      </c>
      <c r="H287" s="891">
        <v>0</v>
      </c>
      <c r="I287" s="891">
        <v>0</v>
      </c>
      <c r="J287" s="891">
        <v>0</v>
      </c>
      <c r="K287" s="891">
        <v>5585</v>
      </c>
      <c r="L287" s="892">
        <v>12.900390202317601</v>
      </c>
      <c r="M287" s="893">
        <v>0.26957652624051298</v>
      </c>
      <c r="N287" s="893">
        <v>0.62414241532196701</v>
      </c>
      <c r="O287" s="893">
        <v>3.34105215195956</v>
      </c>
      <c r="P287" s="893">
        <v>1.4027195981115701</v>
      </c>
      <c r="Q287" s="893">
        <v>0.30101704730905199</v>
      </c>
      <c r="R287" s="893">
        <v>0.148641624782094</v>
      </c>
      <c r="S287" s="893">
        <v>5.2939998239908901</v>
      </c>
      <c r="T287" s="893">
        <v>7.4381086434552603</v>
      </c>
      <c r="U287" s="893">
        <v>35.847661540791002</v>
      </c>
      <c r="V287" s="893">
        <v>6.26410438341647E-3</v>
      </c>
      <c r="W287" s="893">
        <v>1.94892160356432E-3</v>
      </c>
      <c r="X287" s="893">
        <v>2.0000035174702502</v>
      </c>
      <c r="Y287" s="893">
        <v>1.17557685150139</v>
      </c>
      <c r="Z287" s="893">
        <v>0.108126606488122</v>
      </c>
      <c r="AA287" s="893">
        <v>5.79426014168994E-2</v>
      </c>
      <c r="AB287" s="882"/>
    </row>
    <row r="288" spans="1:28">
      <c r="A288" s="899" t="s">
        <v>4079</v>
      </c>
      <c r="B288" s="900">
        <v>0</v>
      </c>
      <c r="C288" s="901">
        <v>83.238692</v>
      </c>
      <c r="D288" s="901">
        <v>0</v>
      </c>
      <c r="E288" s="901">
        <v>0.497</v>
      </c>
      <c r="F288" s="902">
        <v>0</v>
      </c>
      <c r="G288" s="903">
        <v>0</v>
      </c>
      <c r="H288" s="903">
        <v>50.181818181818201</v>
      </c>
      <c r="I288" s="903">
        <v>0</v>
      </c>
      <c r="J288" s="903">
        <v>0</v>
      </c>
      <c r="K288" s="903">
        <v>33</v>
      </c>
      <c r="L288" s="904">
        <v>1.11605219300028E-2</v>
      </c>
      <c r="M288" s="905">
        <v>4.07788301288566E-4</v>
      </c>
      <c r="N288" s="905">
        <v>4.35382998368243E-4</v>
      </c>
      <c r="O288" s="905">
        <v>3.6486321694240102E-3</v>
      </c>
      <c r="P288" s="905">
        <v>8.27840912390321E-4</v>
      </c>
      <c r="Q288" s="905">
        <v>1.13444865772007E-3</v>
      </c>
      <c r="R288" s="905">
        <v>1.6556818247806399E-4</v>
      </c>
      <c r="S288" s="905">
        <v>6.5920665245895902E-3</v>
      </c>
      <c r="T288" s="905">
        <v>4.9977062488749001E-3</v>
      </c>
      <c r="U288" s="905">
        <v>5.7734238445591599E-2</v>
      </c>
      <c r="V288" s="905">
        <v>3.9859006892867296E-6</v>
      </c>
      <c r="W288" s="905">
        <v>9.1982323598924604E-7</v>
      </c>
      <c r="X288" s="905">
        <v>3.0660774532974901E-5</v>
      </c>
      <c r="Y288" s="905">
        <v>0</v>
      </c>
      <c r="Z288" s="905">
        <v>0</v>
      </c>
      <c r="AA288" s="905">
        <v>1.65568182478064E-5</v>
      </c>
      <c r="AB288" s="882"/>
    </row>
    <row r="289" spans="1:28">
      <c r="A289" s="899" t="s">
        <v>4080</v>
      </c>
      <c r="B289" s="900">
        <v>0</v>
      </c>
      <c r="C289" s="901">
        <v>1962.117088</v>
      </c>
      <c r="D289" s="901">
        <v>29</v>
      </c>
      <c r="E289" s="901">
        <v>24.261880000000001</v>
      </c>
      <c r="F289" s="902">
        <v>0</v>
      </c>
      <c r="G289" s="903">
        <v>0</v>
      </c>
      <c r="H289" s="903">
        <v>0</v>
      </c>
      <c r="I289" s="903">
        <v>0</v>
      </c>
      <c r="J289" s="903">
        <v>0</v>
      </c>
      <c r="K289" s="903">
        <v>1900.4148949999999</v>
      </c>
      <c r="L289" s="904">
        <v>0.30789442688450502</v>
      </c>
      <c r="M289" s="905">
        <v>2.5823403545152099E-2</v>
      </c>
      <c r="N289" s="905">
        <v>3.6417620384188798E-3</v>
      </c>
      <c r="O289" s="905">
        <v>0.48005045051885198</v>
      </c>
      <c r="P289" s="905">
        <v>1.7657028065061201E-2</v>
      </c>
      <c r="Q289" s="905">
        <v>5.0874312112457701E-2</v>
      </c>
      <c r="R289" s="905">
        <v>1.7988097341281099E-2</v>
      </c>
      <c r="S289" s="905">
        <v>0.242784135894592</v>
      </c>
      <c r="T289" s="905">
        <v>0.455772036929393</v>
      </c>
      <c r="U289" s="905">
        <v>2.5271621418118899</v>
      </c>
      <c r="V289" s="905">
        <v>1.2028850369323E-3</v>
      </c>
      <c r="W289" s="905">
        <v>2.5381977843525502E-4</v>
      </c>
      <c r="X289" s="905">
        <v>1.6045824254124399</v>
      </c>
      <c r="Y289" s="905">
        <v>0.80229121270621995</v>
      </c>
      <c r="Z289" s="905">
        <v>0.102631475628168</v>
      </c>
      <c r="AA289" s="905">
        <v>3.9728313146387799E-3</v>
      </c>
      <c r="AB289" s="882"/>
    </row>
    <row r="290" spans="1:28">
      <c r="A290" s="899" t="s">
        <v>4081</v>
      </c>
      <c r="B290" s="900">
        <v>0</v>
      </c>
      <c r="C290" s="901">
        <v>0.72199999999999998</v>
      </c>
      <c r="D290" s="901">
        <v>0</v>
      </c>
      <c r="E290" s="901">
        <v>0.06</v>
      </c>
      <c r="F290" s="902">
        <v>0</v>
      </c>
      <c r="G290" s="903">
        <v>0</v>
      </c>
      <c r="H290" s="903">
        <v>0</v>
      </c>
      <c r="I290" s="903">
        <v>0</v>
      </c>
      <c r="J290" s="903">
        <v>0</v>
      </c>
      <c r="K290" s="903">
        <v>1</v>
      </c>
      <c r="L290" s="904">
        <v>1.6027223051327799E-4</v>
      </c>
      <c r="M290" s="905">
        <v>1.41689942917535E-5</v>
      </c>
      <c r="N290" s="905">
        <v>2.0905073545210099E-6</v>
      </c>
      <c r="O290" s="905">
        <v>2.4563461415621899E-4</v>
      </c>
      <c r="P290" s="905">
        <v>7.0264274971400699E-6</v>
      </c>
      <c r="Q290" s="905">
        <v>2.8279918934770401E-5</v>
      </c>
      <c r="R290" s="905">
        <v>9.2911437978711694E-6</v>
      </c>
      <c r="S290" s="905">
        <v>1.27753227220729E-4</v>
      </c>
      <c r="T290" s="905">
        <v>2.57248543903558E-4</v>
      </c>
      <c r="U290" s="905">
        <v>1.3861225153449E-3</v>
      </c>
      <c r="V290" s="905">
        <v>6.8522185509299903E-7</v>
      </c>
      <c r="W290" s="905">
        <v>1.5678805158907601E-7</v>
      </c>
      <c r="X290" s="905">
        <v>1.09693566463616E-3</v>
      </c>
      <c r="Y290" s="905">
        <v>5.4817748407439901E-4</v>
      </c>
      <c r="Z290" s="905">
        <v>7.1425667946134602E-5</v>
      </c>
      <c r="AA290" s="905">
        <v>2.0150168111633099E-6</v>
      </c>
      <c r="AB290" s="882"/>
    </row>
    <row r="291" spans="1:28">
      <c r="A291" s="899" t="s">
        <v>4082</v>
      </c>
      <c r="B291" s="900">
        <v>0</v>
      </c>
      <c r="C291" s="901">
        <v>0</v>
      </c>
      <c r="D291" s="901">
        <v>0</v>
      </c>
      <c r="E291" s="901">
        <v>0</v>
      </c>
      <c r="F291" s="902">
        <v>0</v>
      </c>
      <c r="G291" s="903">
        <v>0</v>
      </c>
      <c r="H291" s="903">
        <v>0</v>
      </c>
      <c r="I291" s="903">
        <v>0</v>
      </c>
      <c r="J291" s="903">
        <v>0</v>
      </c>
      <c r="K291" s="903">
        <v>0</v>
      </c>
      <c r="L291" s="904">
        <v>0</v>
      </c>
      <c r="M291" s="905">
        <v>0</v>
      </c>
      <c r="N291" s="905">
        <v>0</v>
      </c>
      <c r="O291" s="905">
        <v>0</v>
      </c>
      <c r="P291" s="905">
        <v>0</v>
      </c>
      <c r="Q291" s="905">
        <v>0</v>
      </c>
      <c r="R291" s="905">
        <v>0</v>
      </c>
      <c r="S291" s="905">
        <v>0</v>
      </c>
      <c r="T291" s="905">
        <v>0</v>
      </c>
      <c r="U291" s="905">
        <v>0</v>
      </c>
      <c r="V291" s="905">
        <v>0</v>
      </c>
      <c r="W291" s="905">
        <v>0</v>
      </c>
      <c r="X291" s="905">
        <v>0</v>
      </c>
      <c r="Y291" s="905">
        <v>0</v>
      </c>
      <c r="Z291" s="905">
        <v>0</v>
      </c>
      <c r="AA291" s="905">
        <v>0</v>
      </c>
      <c r="AB291" s="882"/>
    </row>
    <row r="292" spans="1:28">
      <c r="A292" s="899" t="s">
        <v>4083</v>
      </c>
      <c r="B292" s="900">
        <v>0</v>
      </c>
      <c r="C292" s="901">
        <v>0.14099999999999999</v>
      </c>
      <c r="D292" s="901">
        <v>0</v>
      </c>
      <c r="E292" s="901">
        <v>0</v>
      </c>
      <c r="F292" s="902">
        <v>0</v>
      </c>
      <c r="G292" s="903">
        <v>0</v>
      </c>
      <c r="H292" s="903">
        <v>0</v>
      </c>
      <c r="I292" s="903">
        <v>0</v>
      </c>
      <c r="J292" s="903">
        <v>0</v>
      </c>
      <c r="K292" s="903">
        <v>0</v>
      </c>
      <c r="L292" s="904">
        <v>0</v>
      </c>
      <c r="M292" s="905">
        <v>0</v>
      </c>
      <c r="N292" s="905">
        <v>0</v>
      </c>
      <c r="O292" s="905">
        <v>0</v>
      </c>
      <c r="P292" s="905">
        <v>0</v>
      </c>
      <c r="Q292" s="905">
        <v>0</v>
      </c>
      <c r="R292" s="905">
        <v>0</v>
      </c>
      <c r="S292" s="905">
        <v>0</v>
      </c>
      <c r="T292" s="905">
        <v>0</v>
      </c>
      <c r="U292" s="905">
        <v>0</v>
      </c>
      <c r="V292" s="905">
        <v>0</v>
      </c>
      <c r="W292" s="905">
        <v>0</v>
      </c>
      <c r="X292" s="905">
        <v>0</v>
      </c>
      <c r="Y292" s="905">
        <v>0</v>
      </c>
      <c r="Z292" s="905">
        <v>0</v>
      </c>
      <c r="AA292" s="905">
        <v>0</v>
      </c>
      <c r="AB292" s="882"/>
    </row>
    <row r="293" spans="1:28">
      <c r="A293" s="899" t="s">
        <v>4084</v>
      </c>
      <c r="B293" s="900">
        <v>0</v>
      </c>
      <c r="C293" s="901">
        <v>1311.7531899999999</v>
      </c>
      <c r="D293" s="901">
        <v>-5</v>
      </c>
      <c r="E293" s="901">
        <v>10.64066</v>
      </c>
      <c r="F293" s="902">
        <v>0</v>
      </c>
      <c r="G293" s="903">
        <v>0</v>
      </c>
      <c r="H293" s="903">
        <v>0</v>
      </c>
      <c r="I293" s="903">
        <v>0</v>
      </c>
      <c r="J293" s="903">
        <v>0</v>
      </c>
      <c r="K293" s="903">
        <v>1301</v>
      </c>
      <c r="L293" s="904">
        <v>0.27499695134344099</v>
      </c>
      <c r="M293" s="905">
        <v>1.00479655298565E-2</v>
      </c>
      <c r="N293" s="905">
        <v>1.0727903046914501E-2</v>
      </c>
      <c r="O293" s="905">
        <v>8.9902849477663499E-2</v>
      </c>
      <c r="P293" s="905">
        <v>2.03981255117388E-2</v>
      </c>
      <c r="Q293" s="905">
        <v>2.7952986812382799E-2</v>
      </c>
      <c r="R293" s="905">
        <v>4.0796251023477604E-3</v>
      </c>
      <c r="S293" s="905">
        <v>0.162429517963846</v>
      </c>
      <c r="T293" s="905">
        <v>0.123144239200497</v>
      </c>
      <c r="U293" s="905">
        <v>1.42258038291126</v>
      </c>
      <c r="V293" s="905">
        <v>9.8213196908371894E-5</v>
      </c>
      <c r="W293" s="905">
        <v>2.2664583901931999E-5</v>
      </c>
      <c r="X293" s="905">
        <v>7.5548613006439901E-4</v>
      </c>
      <c r="Y293" s="905">
        <v>0</v>
      </c>
      <c r="Z293" s="905">
        <v>0</v>
      </c>
      <c r="AA293" s="905">
        <v>4.0796251023477597E-4</v>
      </c>
      <c r="AB293" s="882"/>
    </row>
    <row r="294" spans="1:28">
      <c r="A294" s="899" t="s">
        <v>4085</v>
      </c>
      <c r="B294" s="900">
        <v>16.559999999999999</v>
      </c>
      <c r="C294" s="901">
        <v>483.99815999999998</v>
      </c>
      <c r="D294" s="901">
        <v>31</v>
      </c>
      <c r="E294" s="901">
        <v>0.58540000000000003</v>
      </c>
      <c r="F294" s="902">
        <v>0</v>
      </c>
      <c r="G294" s="903">
        <v>0</v>
      </c>
      <c r="H294" s="903">
        <v>0</v>
      </c>
      <c r="I294" s="903">
        <v>0</v>
      </c>
      <c r="J294" s="903">
        <v>0</v>
      </c>
      <c r="K294" s="903">
        <v>467</v>
      </c>
      <c r="L294" s="904">
        <v>1.7898227133624101</v>
      </c>
      <c r="M294" s="905">
        <v>8.6236912552916004E-2</v>
      </c>
      <c r="N294" s="905">
        <v>3.25422311520438E-3</v>
      </c>
      <c r="O294" s="905">
        <v>0.74304761130499897</v>
      </c>
      <c r="P294" s="905">
        <v>0.321625717886033</v>
      </c>
      <c r="Q294" s="905">
        <v>6.4542091784886804E-2</v>
      </c>
      <c r="R294" s="905">
        <v>2.1152450248828399E-2</v>
      </c>
      <c r="S294" s="905">
        <v>1.7627041874023699</v>
      </c>
      <c r="T294" s="905">
        <v>1.72473825105832</v>
      </c>
      <c r="U294" s="905">
        <v>19.243306021241899</v>
      </c>
      <c r="V294" s="905">
        <v>1.62711155760219E-3</v>
      </c>
      <c r="W294" s="905">
        <v>0</v>
      </c>
      <c r="X294" s="905">
        <v>0</v>
      </c>
      <c r="Y294" s="905">
        <v>0</v>
      </c>
      <c r="Z294" s="905">
        <v>5.4237051920072903E-3</v>
      </c>
      <c r="AA294" s="905">
        <v>2.4949043883233601E-3</v>
      </c>
      <c r="AB294" s="882"/>
    </row>
    <row r="295" spans="1:28">
      <c r="A295" s="899" t="s">
        <v>4086</v>
      </c>
      <c r="B295" s="900">
        <v>0</v>
      </c>
      <c r="C295" s="901">
        <v>0</v>
      </c>
      <c r="D295" s="901">
        <v>0</v>
      </c>
      <c r="E295" s="901">
        <v>0</v>
      </c>
      <c r="F295" s="902">
        <v>0</v>
      </c>
      <c r="G295" s="903">
        <v>0</v>
      </c>
      <c r="H295" s="903">
        <v>0</v>
      </c>
      <c r="I295" s="903">
        <v>0</v>
      </c>
      <c r="J295" s="903">
        <v>0</v>
      </c>
      <c r="K295" s="903">
        <v>0</v>
      </c>
      <c r="L295" s="904">
        <v>0</v>
      </c>
      <c r="M295" s="905">
        <v>0</v>
      </c>
      <c r="N295" s="905">
        <v>0</v>
      </c>
      <c r="O295" s="905">
        <v>0</v>
      </c>
      <c r="P295" s="905">
        <v>0</v>
      </c>
      <c r="Q295" s="905">
        <v>0</v>
      </c>
      <c r="R295" s="905">
        <v>0</v>
      </c>
      <c r="S295" s="905">
        <v>0</v>
      </c>
      <c r="T295" s="905">
        <v>0</v>
      </c>
      <c r="U295" s="905">
        <v>0</v>
      </c>
      <c r="V295" s="905">
        <v>0</v>
      </c>
      <c r="W295" s="905">
        <v>0</v>
      </c>
      <c r="X295" s="905">
        <v>0</v>
      </c>
      <c r="Y295" s="905">
        <v>0</v>
      </c>
      <c r="Z295" s="905">
        <v>0</v>
      </c>
      <c r="AA295" s="905">
        <v>0</v>
      </c>
      <c r="AB295" s="882"/>
    </row>
    <row r="296" spans="1:28">
      <c r="A296" s="899" t="s">
        <v>4087</v>
      </c>
      <c r="B296" s="900">
        <v>0</v>
      </c>
      <c r="C296" s="901">
        <v>18.940729999999999</v>
      </c>
      <c r="D296" s="901">
        <v>0</v>
      </c>
      <c r="E296" s="901">
        <v>0</v>
      </c>
      <c r="F296" s="902">
        <v>0</v>
      </c>
      <c r="G296" s="903">
        <v>0</v>
      </c>
      <c r="H296" s="903">
        <v>0</v>
      </c>
      <c r="I296" s="903">
        <v>0</v>
      </c>
      <c r="J296" s="903">
        <v>0</v>
      </c>
      <c r="K296" s="903">
        <v>19</v>
      </c>
      <c r="L296" s="904">
        <v>5.0752872995871298E-3</v>
      </c>
      <c r="M296" s="905">
        <v>0</v>
      </c>
      <c r="N296" s="905">
        <v>2.2066466519943998E-5</v>
      </c>
      <c r="O296" s="905">
        <v>4.4132933039887998E-4</v>
      </c>
      <c r="P296" s="905">
        <v>1.2357221251168701E-3</v>
      </c>
      <c r="Q296" s="905">
        <v>0</v>
      </c>
      <c r="R296" s="905">
        <v>0</v>
      </c>
      <c r="S296" s="905">
        <v>2.2066466519943999E-4</v>
      </c>
      <c r="T296" s="905">
        <v>2.6479759823932799E-3</v>
      </c>
      <c r="U296" s="905">
        <v>3.5306346431910399E-3</v>
      </c>
      <c r="V296" s="905">
        <v>0</v>
      </c>
      <c r="W296" s="905">
        <v>0</v>
      </c>
      <c r="X296" s="905">
        <v>0</v>
      </c>
      <c r="Y296" s="905">
        <v>0</v>
      </c>
      <c r="Z296" s="905">
        <v>0</v>
      </c>
      <c r="AA296" s="905">
        <v>4.4132933039887997E-6</v>
      </c>
      <c r="AB296" s="882"/>
    </row>
    <row r="297" spans="1:28">
      <c r="A297" s="899" t="s">
        <v>4088</v>
      </c>
      <c r="B297" s="900">
        <v>0</v>
      </c>
      <c r="C297" s="901">
        <v>26.448399999999999</v>
      </c>
      <c r="D297" s="901">
        <v>0</v>
      </c>
      <c r="E297" s="901">
        <v>3.2000000000000002E-3</v>
      </c>
      <c r="F297" s="902">
        <v>0</v>
      </c>
      <c r="G297" s="903">
        <v>0</v>
      </c>
      <c r="H297" s="903">
        <v>0</v>
      </c>
      <c r="I297" s="903">
        <v>0</v>
      </c>
      <c r="J297" s="903">
        <v>0</v>
      </c>
      <c r="K297" s="903">
        <v>9</v>
      </c>
      <c r="L297" s="904">
        <v>3.9092487529542898E-2</v>
      </c>
      <c r="M297" s="905">
        <v>2.1741276487018501E-3</v>
      </c>
      <c r="N297" s="905">
        <v>1.7351211042524401E-3</v>
      </c>
      <c r="O297" s="905">
        <v>1.6201431997537801E-2</v>
      </c>
      <c r="P297" s="905">
        <v>2.0277921338853798E-3</v>
      </c>
      <c r="Q297" s="905">
        <v>3.3343592304610099E-3</v>
      </c>
      <c r="R297" s="905">
        <v>1.7664787145702601E-3</v>
      </c>
      <c r="S297" s="905">
        <v>5.6130122468889203E-2</v>
      </c>
      <c r="T297" s="905">
        <v>7.6721619910921204E-2</v>
      </c>
      <c r="U297" s="905">
        <v>0.29852445022560098</v>
      </c>
      <c r="V297" s="905">
        <v>1.98598198679496E-5</v>
      </c>
      <c r="W297" s="905">
        <v>1.5678805158907599E-5</v>
      </c>
      <c r="X297" s="905">
        <v>3.1357610317815198E-4</v>
      </c>
      <c r="Y297" s="905">
        <v>2.0905073545210101E-4</v>
      </c>
      <c r="Z297" s="905">
        <v>0</v>
      </c>
      <c r="AA297" s="905">
        <v>7.52582647627564E-4</v>
      </c>
      <c r="AB297" s="882"/>
    </row>
    <row r="298" spans="1:28">
      <c r="A298" s="899" t="s">
        <v>4089</v>
      </c>
      <c r="B298" s="900">
        <v>0</v>
      </c>
      <c r="C298" s="901">
        <v>1798.596135</v>
      </c>
      <c r="D298" s="901">
        <v>0</v>
      </c>
      <c r="E298" s="901">
        <v>2.82355</v>
      </c>
      <c r="F298" s="902">
        <v>0</v>
      </c>
      <c r="G298" s="903">
        <v>0</v>
      </c>
      <c r="H298" s="903">
        <v>0</v>
      </c>
      <c r="I298" s="903">
        <v>0</v>
      </c>
      <c r="J298" s="903">
        <v>0</v>
      </c>
      <c r="K298" s="903">
        <v>1782</v>
      </c>
      <c r="L298" s="904">
        <v>10.4721875417376</v>
      </c>
      <c r="M298" s="905">
        <v>0.14487215966830599</v>
      </c>
      <c r="N298" s="905">
        <v>0.60432386604493404</v>
      </c>
      <c r="O298" s="905">
        <v>2.0075142125465302</v>
      </c>
      <c r="P298" s="905">
        <v>1.03894034504985</v>
      </c>
      <c r="Q298" s="905">
        <v>0.15315056879220901</v>
      </c>
      <c r="R298" s="905">
        <v>0.10348011404879</v>
      </c>
      <c r="S298" s="905">
        <v>3.0630113758441899</v>
      </c>
      <c r="T298" s="905">
        <v>5.0498295655809597</v>
      </c>
      <c r="U298" s="905">
        <v>12.2934375489963</v>
      </c>
      <c r="V298" s="905">
        <v>3.3113636495612801E-3</v>
      </c>
      <c r="W298" s="905">
        <v>1.65568182478064E-3</v>
      </c>
      <c r="X298" s="905">
        <v>0.39322443338540197</v>
      </c>
      <c r="Y298" s="905">
        <v>0.37252841057564401</v>
      </c>
      <c r="Z298" s="905">
        <v>0</v>
      </c>
      <c r="AA298" s="905">
        <v>5.0291335427711997E-2</v>
      </c>
      <c r="AB298" s="882"/>
    </row>
    <row r="299" spans="1:28">
      <c r="A299" s="894"/>
      <c r="B299" s="895"/>
      <c r="C299" s="896"/>
      <c r="D299" s="896"/>
      <c r="E299" s="896"/>
      <c r="F299" s="895"/>
      <c r="G299" s="896"/>
      <c r="H299" s="896"/>
      <c r="I299" s="896"/>
      <c r="J299" s="896"/>
      <c r="K299" s="896"/>
      <c r="L299" s="897"/>
      <c r="M299" s="898"/>
      <c r="N299" s="898"/>
      <c r="O299" s="898"/>
      <c r="P299" s="898"/>
      <c r="Q299" s="898"/>
      <c r="R299" s="898"/>
      <c r="S299" s="898"/>
      <c r="T299" s="898"/>
      <c r="U299" s="898"/>
      <c r="V299" s="898"/>
      <c r="W299" s="898"/>
      <c r="X299" s="898"/>
      <c r="Y299" s="898"/>
      <c r="Z299" s="898"/>
      <c r="AA299" s="898"/>
      <c r="AB299" s="882"/>
    </row>
    <row r="300" spans="1:28">
      <c r="A300" s="887" t="s">
        <v>4090</v>
      </c>
      <c r="B300" s="888">
        <v>0</v>
      </c>
      <c r="C300" s="889">
        <v>5402</v>
      </c>
      <c r="D300" s="889">
        <v>-19</v>
      </c>
      <c r="E300" s="889">
        <v>136</v>
      </c>
      <c r="F300" s="890">
        <v>0</v>
      </c>
      <c r="G300" s="891">
        <v>0</v>
      </c>
      <c r="H300" s="891">
        <v>0</v>
      </c>
      <c r="I300" s="891">
        <v>0</v>
      </c>
      <c r="J300" s="891">
        <v>0</v>
      </c>
      <c r="K300" s="891">
        <v>5249</v>
      </c>
      <c r="L300" s="892">
        <v>18.874224625015199</v>
      </c>
      <c r="M300" s="893">
        <v>0.70787923835848698</v>
      </c>
      <c r="N300" s="893">
        <v>0.51178909103578796</v>
      </c>
      <c r="O300" s="893">
        <v>39.002119542178903</v>
      </c>
      <c r="P300" s="893">
        <v>2.0143423205793001</v>
      </c>
      <c r="Q300" s="893">
        <v>1.7044796320707101</v>
      </c>
      <c r="R300" s="893">
        <v>2.5566733059631699</v>
      </c>
      <c r="S300" s="893">
        <v>12.530558455811899</v>
      </c>
      <c r="T300" s="893">
        <v>14.9079447409223</v>
      </c>
      <c r="U300" s="893">
        <v>70.944457310097704</v>
      </c>
      <c r="V300" s="893">
        <v>1.7505776187959801E-2</v>
      </c>
      <c r="W300" s="893">
        <v>1.32241755561621E-2</v>
      </c>
      <c r="X300" s="893">
        <v>10.2149081047809</v>
      </c>
      <c r="Y300" s="893">
        <v>5.1077788940054702</v>
      </c>
      <c r="Z300" s="893">
        <v>1.0176257643417499</v>
      </c>
      <c r="AA300" s="893">
        <v>0.22536058348383001</v>
      </c>
      <c r="AB300" s="882"/>
    </row>
    <row r="301" spans="1:28">
      <c r="A301" s="899" t="s">
        <v>4091</v>
      </c>
      <c r="B301" s="900">
        <v>0</v>
      </c>
      <c r="C301" s="901">
        <v>63.889400000000002</v>
      </c>
      <c r="D301" s="901">
        <v>0</v>
      </c>
      <c r="E301" s="901">
        <v>0.82708400000000004</v>
      </c>
      <c r="F301" s="902">
        <v>0</v>
      </c>
      <c r="G301" s="903">
        <v>0</v>
      </c>
      <c r="H301" s="903">
        <v>0</v>
      </c>
      <c r="I301" s="903">
        <v>0</v>
      </c>
      <c r="J301" s="903">
        <v>0</v>
      </c>
      <c r="K301" s="903">
        <v>63</v>
      </c>
      <c r="L301" s="904">
        <v>0.219503272224706</v>
      </c>
      <c r="M301" s="905">
        <v>7.8289500426811896E-3</v>
      </c>
      <c r="N301" s="905">
        <v>2.5608715092882402E-3</v>
      </c>
      <c r="O301" s="905">
        <v>0.27584244542904801</v>
      </c>
      <c r="P301" s="905">
        <v>3.09499613836836E-2</v>
      </c>
      <c r="Q301" s="905">
        <v>2.06333075891224E-2</v>
      </c>
      <c r="R301" s="905">
        <v>1.00239827649283E-2</v>
      </c>
      <c r="S301" s="905">
        <v>0.117068411853177</v>
      </c>
      <c r="T301" s="905">
        <v>0.11853176700134101</v>
      </c>
      <c r="U301" s="905">
        <v>0.65338807365554197</v>
      </c>
      <c r="V301" s="905">
        <v>1.1706841185317699E-4</v>
      </c>
      <c r="W301" s="905">
        <v>5.1217430185764799E-5</v>
      </c>
      <c r="X301" s="905">
        <v>3.6583878704117702E-2</v>
      </c>
      <c r="Y301" s="905">
        <v>1.82919393520589E-2</v>
      </c>
      <c r="Z301" s="905">
        <v>1.4633551481647101E-3</v>
      </c>
      <c r="AA301" s="905">
        <v>8.7069631315800204E-4</v>
      </c>
      <c r="AB301" s="882"/>
    </row>
    <row r="302" spans="1:28">
      <c r="A302" s="899" t="s">
        <v>4092</v>
      </c>
      <c r="B302" s="900">
        <v>0</v>
      </c>
      <c r="C302" s="901">
        <v>6.0611600000000001</v>
      </c>
      <c r="D302" s="901">
        <v>0</v>
      </c>
      <c r="E302" s="901">
        <v>0.111</v>
      </c>
      <c r="F302" s="902">
        <v>0</v>
      </c>
      <c r="G302" s="903">
        <v>0</v>
      </c>
      <c r="H302" s="903">
        <v>0</v>
      </c>
      <c r="I302" s="903">
        <v>0</v>
      </c>
      <c r="J302" s="903">
        <v>0</v>
      </c>
      <c r="K302" s="903">
        <v>6</v>
      </c>
      <c r="L302" s="904">
        <v>2.2270871683497201E-2</v>
      </c>
      <c r="M302" s="905">
        <v>9.1703589284988405E-4</v>
      </c>
      <c r="N302" s="905">
        <v>8.0568153443239801E-4</v>
      </c>
      <c r="O302" s="905">
        <v>1.0807923022873599E-2</v>
      </c>
      <c r="P302" s="905">
        <v>1.9716271696272498E-3</v>
      </c>
      <c r="Q302" s="905">
        <v>1.72271742728228E-3</v>
      </c>
      <c r="R302" s="905">
        <v>8.5153332907489203E-4</v>
      </c>
      <c r="S302" s="905">
        <v>1.1855964043273499E-2</v>
      </c>
      <c r="T302" s="905">
        <v>1.9519764004947499E-2</v>
      </c>
      <c r="U302" s="905">
        <v>0.145219183889157</v>
      </c>
      <c r="V302" s="905">
        <v>6.8122666325991395E-5</v>
      </c>
      <c r="W302" s="905">
        <v>3.4061333162995698E-5</v>
      </c>
      <c r="X302" s="905">
        <v>0.180197552945002</v>
      </c>
      <c r="Y302" s="905">
        <v>9.0131527754388596E-2</v>
      </c>
      <c r="Z302" s="905">
        <v>1.7030666581497799E-3</v>
      </c>
      <c r="AA302" s="905">
        <v>2.2925897321247101E-4</v>
      </c>
      <c r="AB302" s="882"/>
    </row>
    <row r="303" spans="1:28">
      <c r="A303" s="899" t="s">
        <v>4093</v>
      </c>
      <c r="B303" s="900">
        <v>0</v>
      </c>
      <c r="C303" s="901">
        <v>3.5080900000000002</v>
      </c>
      <c r="D303" s="901">
        <v>0</v>
      </c>
      <c r="E303" s="901">
        <v>0</v>
      </c>
      <c r="F303" s="902">
        <v>0</v>
      </c>
      <c r="G303" s="903">
        <v>0</v>
      </c>
      <c r="H303" s="903">
        <v>0</v>
      </c>
      <c r="I303" s="903">
        <v>0</v>
      </c>
      <c r="J303" s="903">
        <v>0</v>
      </c>
      <c r="K303" s="903">
        <v>3</v>
      </c>
      <c r="L303" s="904">
        <v>1.4668393270889099E-2</v>
      </c>
      <c r="M303" s="905">
        <v>2.61313419315127E-4</v>
      </c>
      <c r="N303" s="905">
        <v>7.8742443686958196E-4</v>
      </c>
      <c r="O303" s="905">
        <v>9.3027577276185106E-3</v>
      </c>
      <c r="P303" s="905">
        <v>1.25082023378841E-3</v>
      </c>
      <c r="Q303" s="905">
        <v>7.6303518440016898E-4</v>
      </c>
      <c r="R303" s="905">
        <v>2.96155208557143E-4</v>
      </c>
      <c r="S303" s="905">
        <v>7.4213011085495903E-3</v>
      </c>
      <c r="T303" s="905">
        <v>6.13215490659497E-3</v>
      </c>
      <c r="U303" s="905">
        <v>2.52602972004622E-2</v>
      </c>
      <c r="V303" s="905">
        <v>5.2262683863025302E-6</v>
      </c>
      <c r="W303" s="905">
        <v>8.3620294180840497E-6</v>
      </c>
      <c r="X303" s="905">
        <v>5.5746862787227E-4</v>
      </c>
      <c r="Y303" s="905">
        <v>2.78734313936135E-4</v>
      </c>
      <c r="Z303" s="905">
        <v>2.4389252469411799E-4</v>
      </c>
      <c r="AA303" s="905">
        <v>1.3448930647418501E-4</v>
      </c>
      <c r="AB303" s="882"/>
    </row>
    <row r="304" spans="1:28">
      <c r="A304" s="899" t="s">
        <v>4094</v>
      </c>
      <c r="B304" s="900">
        <v>0</v>
      </c>
      <c r="C304" s="901">
        <v>5.1099199999999998</v>
      </c>
      <c r="D304" s="901">
        <v>0</v>
      </c>
      <c r="E304" s="901">
        <v>0.127</v>
      </c>
      <c r="F304" s="902">
        <v>0</v>
      </c>
      <c r="G304" s="903">
        <v>0</v>
      </c>
      <c r="H304" s="903">
        <v>0</v>
      </c>
      <c r="I304" s="903">
        <v>0</v>
      </c>
      <c r="J304" s="903">
        <v>0</v>
      </c>
      <c r="K304" s="903">
        <v>5</v>
      </c>
      <c r="L304" s="904">
        <v>2.1195421788893599E-2</v>
      </c>
      <c r="M304" s="905">
        <v>9.1169348516610801E-4</v>
      </c>
      <c r="N304" s="905">
        <v>1.0220258177658301E-3</v>
      </c>
      <c r="O304" s="905">
        <v>4.8778504938823602E-2</v>
      </c>
      <c r="P304" s="905">
        <v>1.21365565859692E-3</v>
      </c>
      <c r="Q304" s="905">
        <v>1.73628249722717E-3</v>
      </c>
      <c r="R304" s="905">
        <v>1.66659891874314E-3</v>
      </c>
      <c r="S304" s="905">
        <v>1.8814566190689101E-2</v>
      </c>
      <c r="T304" s="905">
        <v>2.6073272282775999E-2</v>
      </c>
      <c r="U304" s="905">
        <v>8.7220612402515593E-2</v>
      </c>
      <c r="V304" s="905">
        <v>1.68401981336415E-5</v>
      </c>
      <c r="W304" s="905">
        <v>2.2647163007311E-5</v>
      </c>
      <c r="X304" s="905">
        <v>2.2066466519943999E-3</v>
      </c>
      <c r="Y304" s="905">
        <v>1.1033233259972E-3</v>
      </c>
      <c r="Z304" s="905">
        <v>6.3876613610364303E-4</v>
      </c>
      <c r="AA304" s="905">
        <v>2.6363620526459399E-4</v>
      </c>
      <c r="AB304" s="882"/>
    </row>
    <row r="305" spans="1:28">
      <c r="A305" s="899" t="s">
        <v>4095</v>
      </c>
      <c r="B305" s="900">
        <v>0</v>
      </c>
      <c r="C305" s="901">
        <v>23.755230000000001</v>
      </c>
      <c r="D305" s="901">
        <v>0</v>
      </c>
      <c r="E305" s="901">
        <v>1.16E-3</v>
      </c>
      <c r="F305" s="902">
        <v>0</v>
      </c>
      <c r="G305" s="903">
        <v>0</v>
      </c>
      <c r="H305" s="903">
        <v>0</v>
      </c>
      <c r="I305" s="903">
        <v>0</v>
      </c>
      <c r="J305" s="903">
        <v>0</v>
      </c>
      <c r="K305" s="903">
        <v>8</v>
      </c>
      <c r="L305" s="904">
        <v>2.2949125180741801E-2</v>
      </c>
      <c r="M305" s="905">
        <v>3.5306346431910398E-4</v>
      </c>
      <c r="N305" s="905">
        <v>1.7653173215955199E-4</v>
      </c>
      <c r="O305" s="905">
        <v>0.100065618703072</v>
      </c>
      <c r="P305" s="905">
        <v>2.4993176816273401E-3</v>
      </c>
      <c r="Q305" s="905">
        <v>4.9521796442653296E-3</v>
      </c>
      <c r="R305" s="905">
        <v>1.1056461119466701E-3</v>
      </c>
      <c r="S305" s="905">
        <v>5.1101290888291399E-3</v>
      </c>
      <c r="T305" s="905">
        <v>5.2959519647865702E-3</v>
      </c>
      <c r="U305" s="905">
        <v>4.2832172908186097E-2</v>
      </c>
      <c r="V305" s="905">
        <v>6.5038006585098198E-6</v>
      </c>
      <c r="W305" s="905">
        <v>3.7164575191484701E-6</v>
      </c>
      <c r="X305" s="905">
        <v>1.7653173215955199E-3</v>
      </c>
      <c r="Y305" s="905">
        <v>9.2911437978711699E-4</v>
      </c>
      <c r="Z305" s="905">
        <v>8.36202941808405E-4</v>
      </c>
      <c r="AA305" s="905">
        <v>1.6259501646274501E-4</v>
      </c>
      <c r="AB305" s="882"/>
    </row>
    <row r="306" spans="1:28">
      <c r="A306" s="899" t="s">
        <v>4096</v>
      </c>
      <c r="B306" s="900">
        <v>0</v>
      </c>
      <c r="C306" s="901">
        <v>3.3363900000000002</v>
      </c>
      <c r="D306" s="901">
        <v>0</v>
      </c>
      <c r="E306" s="901">
        <v>0</v>
      </c>
      <c r="F306" s="902">
        <v>0</v>
      </c>
      <c r="G306" s="903">
        <v>0</v>
      </c>
      <c r="H306" s="903">
        <v>0</v>
      </c>
      <c r="I306" s="903">
        <v>0</v>
      </c>
      <c r="J306" s="903">
        <v>0</v>
      </c>
      <c r="K306" s="903">
        <v>2</v>
      </c>
      <c r="L306" s="904">
        <v>5.89987631164819E-3</v>
      </c>
      <c r="M306" s="905">
        <v>1.3239879911966401E-4</v>
      </c>
      <c r="N306" s="905">
        <v>2.1369630735103699E-4</v>
      </c>
      <c r="O306" s="905">
        <v>1.42619057297322E-2</v>
      </c>
      <c r="P306" s="905">
        <v>4.8081669153983301E-4</v>
      </c>
      <c r="Q306" s="905">
        <v>7.52582647627564E-4</v>
      </c>
      <c r="R306" s="905">
        <v>2.2066466519943999E-4</v>
      </c>
      <c r="S306" s="905">
        <v>6.2018384850789999E-3</v>
      </c>
      <c r="T306" s="905">
        <v>1.9743680570476199E-3</v>
      </c>
      <c r="U306" s="905">
        <v>2.4458936047895799E-2</v>
      </c>
      <c r="V306" s="905">
        <v>3.7164575191484701E-6</v>
      </c>
      <c r="W306" s="905">
        <v>5.3424076837759202E-6</v>
      </c>
      <c r="X306" s="905">
        <v>2.78734313936135E-4</v>
      </c>
      <c r="Y306" s="905">
        <v>1.3936715696806799E-4</v>
      </c>
      <c r="Z306" s="905">
        <v>0</v>
      </c>
      <c r="AA306" s="905">
        <v>3.25190032925491E-5</v>
      </c>
      <c r="AB306" s="882"/>
    </row>
    <row r="307" spans="1:28">
      <c r="A307" s="899" t="s">
        <v>4097</v>
      </c>
      <c r="B307" s="900">
        <v>0</v>
      </c>
      <c r="C307" s="901">
        <v>76.552660000000003</v>
      </c>
      <c r="D307" s="901">
        <v>0</v>
      </c>
      <c r="E307" s="901">
        <v>31.52664</v>
      </c>
      <c r="F307" s="902">
        <v>0</v>
      </c>
      <c r="G307" s="903">
        <v>0</v>
      </c>
      <c r="H307" s="903">
        <v>0</v>
      </c>
      <c r="I307" s="903">
        <v>0</v>
      </c>
      <c r="J307" s="903">
        <v>0</v>
      </c>
      <c r="K307" s="903">
        <v>45</v>
      </c>
      <c r="L307" s="904">
        <v>8.5480845726364205E-2</v>
      </c>
      <c r="M307" s="905">
        <v>2.1615846045747299E-3</v>
      </c>
      <c r="N307" s="905">
        <v>1.08079230228736E-3</v>
      </c>
      <c r="O307" s="905">
        <v>3.3406307525245801E-2</v>
      </c>
      <c r="P307" s="905">
        <v>1.48363306950356E-2</v>
      </c>
      <c r="Q307" s="905">
        <v>3.9792807493307502E-3</v>
      </c>
      <c r="R307" s="905">
        <v>4.9126922831243796E-3</v>
      </c>
      <c r="S307" s="905">
        <v>6.23911919956796E-2</v>
      </c>
      <c r="T307" s="905">
        <v>5.1583268972805997E-2</v>
      </c>
      <c r="U307" s="905">
        <v>0.37532969043070302</v>
      </c>
      <c r="V307" s="905">
        <v>5.4039615114368202E-5</v>
      </c>
      <c r="W307" s="905">
        <v>2.4563461415621899E-5</v>
      </c>
      <c r="X307" s="905">
        <v>9.33411533793632E-3</v>
      </c>
      <c r="Y307" s="905">
        <v>4.9126922831243796E-3</v>
      </c>
      <c r="Z307" s="905">
        <v>2.4563461415621898E-3</v>
      </c>
      <c r="AA307" s="905">
        <v>8.1059422671552297E-4</v>
      </c>
      <c r="AB307" s="882"/>
    </row>
    <row r="308" spans="1:28">
      <c r="A308" s="899" t="s">
        <v>4098</v>
      </c>
      <c r="B308" s="900">
        <v>0</v>
      </c>
      <c r="C308" s="901">
        <v>0</v>
      </c>
      <c r="D308" s="901">
        <v>0</v>
      </c>
      <c r="E308" s="901">
        <v>0</v>
      </c>
      <c r="F308" s="902">
        <v>0</v>
      </c>
      <c r="G308" s="903">
        <v>0</v>
      </c>
      <c r="H308" s="903">
        <v>0</v>
      </c>
      <c r="I308" s="903">
        <v>0</v>
      </c>
      <c r="J308" s="903">
        <v>0</v>
      </c>
      <c r="K308" s="903">
        <v>0</v>
      </c>
      <c r="L308" s="904">
        <v>0</v>
      </c>
      <c r="M308" s="905">
        <v>0</v>
      </c>
      <c r="N308" s="905">
        <v>0</v>
      </c>
      <c r="O308" s="905">
        <v>0</v>
      </c>
      <c r="P308" s="905">
        <v>0</v>
      </c>
      <c r="Q308" s="905">
        <v>0</v>
      </c>
      <c r="R308" s="905">
        <v>0</v>
      </c>
      <c r="S308" s="905">
        <v>0</v>
      </c>
      <c r="T308" s="905">
        <v>0</v>
      </c>
      <c r="U308" s="905">
        <v>0</v>
      </c>
      <c r="V308" s="905">
        <v>0</v>
      </c>
      <c r="W308" s="905">
        <v>0</v>
      </c>
      <c r="X308" s="905">
        <v>0</v>
      </c>
      <c r="Y308" s="905">
        <v>0</v>
      </c>
      <c r="Z308" s="905">
        <v>0</v>
      </c>
      <c r="AA308" s="905">
        <v>0</v>
      </c>
      <c r="AB308" s="882"/>
    </row>
    <row r="309" spans="1:28">
      <c r="A309" s="899" t="s">
        <v>4099</v>
      </c>
      <c r="B309" s="900">
        <v>0</v>
      </c>
      <c r="C309" s="901">
        <v>5220.2131200000003</v>
      </c>
      <c r="D309" s="901">
        <v>-19</v>
      </c>
      <c r="E309" s="901">
        <v>103.68814</v>
      </c>
      <c r="F309" s="902">
        <v>0</v>
      </c>
      <c r="G309" s="903">
        <v>0</v>
      </c>
      <c r="H309" s="903">
        <v>0</v>
      </c>
      <c r="I309" s="903">
        <v>0</v>
      </c>
      <c r="J309" s="903">
        <v>0</v>
      </c>
      <c r="K309" s="903">
        <v>5117</v>
      </c>
      <c r="L309" s="904">
        <v>18.4822568188285</v>
      </c>
      <c r="M309" s="905">
        <v>0.69531319865046104</v>
      </c>
      <c r="N309" s="905">
        <v>0.50514206739563405</v>
      </c>
      <c r="O309" s="905">
        <v>38.509654079102503</v>
      </c>
      <c r="P309" s="905">
        <v>1.9611397910654</v>
      </c>
      <c r="Q309" s="905">
        <v>1.6699402463314501</v>
      </c>
      <c r="R309" s="905">
        <v>2.5375960326815998</v>
      </c>
      <c r="S309" s="905">
        <v>12.3016950530466</v>
      </c>
      <c r="T309" s="905">
        <v>14.678834193731999</v>
      </c>
      <c r="U309" s="905">
        <v>69.590748343563305</v>
      </c>
      <c r="V309" s="905">
        <v>1.7234258769968699E-2</v>
      </c>
      <c r="W309" s="905">
        <v>1.3074265273769399E-2</v>
      </c>
      <c r="X309" s="905">
        <v>9.9839843908784207</v>
      </c>
      <c r="Y309" s="905">
        <v>4.9919921954392104</v>
      </c>
      <c r="Z309" s="905">
        <v>1.0102841347912701</v>
      </c>
      <c r="AA309" s="905">
        <v>0.22285679443924999</v>
      </c>
      <c r="AB309" s="882"/>
    </row>
    <row r="310" spans="1:28">
      <c r="A310" s="894"/>
      <c r="B310" s="895"/>
      <c r="C310" s="896"/>
      <c r="D310" s="896"/>
      <c r="E310" s="896"/>
      <c r="F310" s="895"/>
      <c r="G310" s="896"/>
      <c r="H310" s="896"/>
      <c r="I310" s="896"/>
      <c r="J310" s="896"/>
      <c r="K310" s="896"/>
      <c r="L310" s="897"/>
      <c r="M310" s="898"/>
      <c r="N310" s="898"/>
      <c r="O310" s="898"/>
      <c r="P310" s="898"/>
      <c r="Q310" s="898"/>
      <c r="R310" s="898"/>
      <c r="S310" s="898"/>
      <c r="T310" s="898"/>
      <c r="U310" s="898"/>
      <c r="V310" s="898"/>
      <c r="W310" s="898"/>
      <c r="X310" s="898"/>
      <c r="Y310" s="898"/>
      <c r="Z310" s="898"/>
      <c r="AA310" s="898"/>
      <c r="AB310" s="882"/>
    </row>
    <row r="311" spans="1:28">
      <c r="A311" s="887" t="s">
        <v>4100</v>
      </c>
      <c r="B311" s="888">
        <v>105508</v>
      </c>
      <c r="C311" s="889">
        <v>271824</v>
      </c>
      <c r="D311" s="889">
        <v>51233</v>
      </c>
      <c r="E311" s="889">
        <v>776</v>
      </c>
      <c r="F311" s="890">
        <v>0</v>
      </c>
      <c r="G311" s="891">
        <v>0</v>
      </c>
      <c r="H311" s="891">
        <v>0</v>
      </c>
      <c r="I311" s="891">
        <v>0</v>
      </c>
      <c r="J311" s="891">
        <v>241</v>
      </c>
      <c r="K311" s="891">
        <v>322503</v>
      </c>
      <c r="L311" s="892">
        <v>190.92946279768</v>
      </c>
      <c r="M311" s="893">
        <v>1.3769997735283701</v>
      </c>
      <c r="N311" s="893">
        <v>0.17885451810902001</v>
      </c>
      <c r="O311" s="893">
        <v>19.008948532870299</v>
      </c>
      <c r="P311" s="893">
        <v>13.6133339527429</v>
      </c>
      <c r="Q311" s="893">
        <v>0</v>
      </c>
      <c r="R311" s="893">
        <v>0.130086465706969</v>
      </c>
      <c r="S311" s="893">
        <v>28.390390634527101</v>
      </c>
      <c r="T311" s="893">
        <v>76.400692190212894</v>
      </c>
      <c r="U311" s="893">
        <v>157.108805100838</v>
      </c>
      <c r="V311" s="893">
        <v>9.9431730417462699E-2</v>
      </c>
      <c r="W311" s="893">
        <v>3.17699048238457E-3</v>
      </c>
      <c r="X311" s="893">
        <v>2.1950327222470598</v>
      </c>
      <c r="Y311" s="893">
        <v>2.1950327222470598</v>
      </c>
      <c r="Z311" s="893">
        <v>0.31769904823845702</v>
      </c>
      <c r="AA311" s="893">
        <v>4.78081611084335E-2</v>
      </c>
      <c r="AB311" s="882"/>
    </row>
    <row r="312" spans="1:28">
      <c r="A312" s="899" t="s">
        <v>4101</v>
      </c>
      <c r="B312" s="900">
        <v>0</v>
      </c>
      <c r="C312" s="901">
        <v>241.03502</v>
      </c>
      <c r="D312" s="901">
        <v>0</v>
      </c>
      <c r="E312" s="901">
        <v>0</v>
      </c>
      <c r="F312" s="902">
        <v>0</v>
      </c>
      <c r="G312" s="903">
        <v>0</v>
      </c>
      <c r="H312" s="903">
        <v>0</v>
      </c>
      <c r="I312" s="903">
        <v>0</v>
      </c>
      <c r="J312" s="903">
        <v>241.03502</v>
      </c>
      <c r="K312" s="903">
        <v>0</v>
      </c>
      <c r="L312" s="904">
        <v>0</v>
      </c>
      <c r="M312" s="905">
        <v>0</v>
      </c>
      <c r="N312" s="905">
        <v>0</v>
      </c>
      <c r="O312" s="905">
        <v>0</v>
      </c>
      <c r="P312" s="905">
        <v>0</v>
      </c>
      <c r="Q312" s="905">
        <v>0</v>
      </c>
      <c r="R312" s="905">
        <v>0</v>
      </c>
      <c r="S312" s="905">
        <v>0</v>
      </c>
      <c r="T312" s="905">
        <v>0</v>
      </c>
      <c r="U312" s="905">
        <v>0</v>
      </c>
      <c r="V312" s="905">
        <v>0</v>
      </c>
      <c r="W312" s="905">
        <v>0</v>
      </c>
      <c r="X312" s="905">
        <v>0</v>
      </c>
      <c r="Y312" s="905">
        <v>0</v>
      </c>
      <c r="Z312" s="905">
        <v>0</v>
      </c>
      <c r="AA312" s="905">
        <v>0</v>
      </c>
      <c r="AB312" s="882"/>
    </row>
    <row r="313" spans="1:28">
      <c r="A313" s="899" t="s">
        <v>4102</v>
      </c>
      <c r="B313" s="900">
        <v>5508.36</v>
      </c>
      <c r="C313" s="901">
        <v>4163.9166500000001</v>
      </c>
      <c r="D313" s="901">
        <v>2128</v>
      </c>
      <c r="E313" s="901">
        <v>503.99324000000001</v>
      </c>
      <c r="F313" s="902">
        <v>0</v>
      </c>
      <c r="G313" s="903">
        <v>0</v>
      </c>
      <c r="H313" s="903">
        <v>0</v>
      </c>
      <c r="I313" s="903">
        <v>0</v>
      </c>
      <c r="J313" s="903">
        <v>0</v>
      </c>
      <c r="K313" s="903">
        <v>7000</v>
      </c>
      <c r="L313" s="904">
        <v>23.0071948294785</v>
      </c>
      <c r="M313" s="905">
        <v>2.4389252469411801E-2</v>
      </c>
      <c r="N313" s="905">
        <v>0.17885451810902001</v>
      </c>
      <c r="O313" s="905">
        <v>0.24389252469411801</v>
      </c>
      <c r="P313" s="905">
        <v>1.22759237429373</v>
      </c>
      <c r="Q313" s="905">
        <v>0</v>
      </c>
      <c r="R313" s="905">
        <v>8.12975082313727E-3</v>
      </c>
      <c r="S313" s="905">
        <v>8.1297508231372703E-2</v>
      </c>
      <c r="T313" s="905">
        <v>0.73167757408235401</v>
      </c>
      <c r="U313" s="905">
        <v>0.8942725905451</v>
      </c>
      <c r="V313" s="905">
        <v>8.1297508231372698E-4</v>
      </c>
      <c r="W313" s="905">
        <v>0</v>
      </c>
      <c r="X313" s="905">
        <v>2.1950327222470598</v>
      </c>
      <c r="Y313" s="905">
        <v>2.1950327222470598</v>
      </c>
      <c r="Z313" s="905">
        <v>0</v>
      </c>
      <c r="AA313" s="905">
        <v>4.0648754115686298E-3</v>
      </c>
      <c r="AB313" s="882"/>
    </row>
    <row r="314" spans="1:28">
      <c r="A314" s="899" t="s">
        <v>4103</v>
      </c>
      <c r="B314" s="900">
        <v>0</v>
      </c>
      <c r="C314" s="901">
        <v>8206.6762280000003</v>
      </c>
      <c r="D314" s="901">
        <v>509</v>
      </c>
      <c r="E314" s="901">
        <v>16.740649999999999</v>
      </c>
      <c r="F314" s="902">
        <v>0</v>
      </c>
      <c r="G314" s="903">
        <v>0</v>
      </c>
      <c r="H314" s="903">
        <v>0</v>
      </c>
      <c r="I314" s="903">
        <v>0</v>
      </c>
      <c r="J314" s="903">
        <v>0</v>
      </c>
      <c r="K314" s="903">
        <v>7642</v>
      </c>
      <c r="L314" s="904">
        <v>7.1002920903331503</v>
      </c>
      <c r="M314" s="905">
        <v>1.77507302258329E-2</v>
      </c>
      <c r="N314" s="905">
        <v>0</v>
      </c>
      <c r="O314" s="905">
        <v>0.88753651129164302</v>
      </c>
      <c r="P314" s="905">
        <v>0.213008762709994</v>
      </c>
      <c r="Q314" s="905">
        <v>0</v>
      </c>
      <c r="R314" s="905">
        <v>2.6626095338749298E-2</v>
      </c>
      <c r="S314" s="905">
        <v>0.97629016242080702</v>
      </c>
      <c r="T314" s="905">
        <v>1.77507302258329</v>
      </c>
      <c r="U314" s="905">
        <v>6.9227847880748197</v>
      </c>
      <c r="V314" s="905">
        <v>8.87536511291643E-4</v>
      </c>
      <c r="W314" s="905">
        <v>0</v>
      </c>
      <c r="X314" s="905">
        <v>0</v>
      </c>
      <c r="Y314" s="905">
        <v>0</v>
      </c>
      <c r="Z314" s="905">
        <v>0</v>
      </c>
      <c r="AA314" s="905">
        <v>7.9878286016247906E-3</v>
      </c>
      <c r="AB314" s="882"/>
    </row>
    <row r="315" spans="1:28">
      <c r="A315" s="899" t="s">
        <v>4104</v>
      </c>
      <c r="B315" s="900">
        <v>0</v>
      </c>
      <c r="C315" s="901">
        <v>5.5956000000000001</v>
      </c>
      <c r="D315" s="901">
        <v>0</v>
      </c>
      <c r="E315" s="901">
        <v>1.2630000000000001E-2</v>
      </c>
      <c r="F315" s="902">
        <v>0</v>
      </c>
      <c r="G315" s="903">
        <v>0</v>
      </c>
      <c r="H315" s="903">
        <v>0</v>
      </c>
      <c r="I315" s="903">
        <v>0</v>
      </c>
      <c r="J315" s="903">
        <v>0</v>
      </c>
      <c r="K315" s="903">
        <v>6</v>
      </c>
      <c r="L315" s="904">
        <v>9.4072830953445593E-3</v>
      </c>
      <c r="M315" s="905">
        <v>6.9683578484033796E-6</v>
      </c>
      <c r="N315" s="905">
        <v>0</v>
      </c>
      <c r="O315" s="905">
        <v>4.8778504938823598E-4</v>
      </c>
      <c r="P315" s="905">
        <v>7.2470921623395102E-4</v>
      </c>
      <c r="Q315" s="905">
        <v>0</v>
      </c>
      <c r="R315" s="905">
        <v>2.0905073545210101E-5</v>
      </c>
      <c r="S315" s="905">
        <v>3.4841789242016902E-4</v>
      </c>
      <c r="T315" s="905">
        <v>4.8778504938823598E-4</v>
      </c>
      <c r="U315" s="905">
        <v>2.22987451148908E-3</v>
      </c>
      <c r="V315" s="905">
        <v>0</v>
      </c>
      <c r="W315" s="905">
        <v>0</v>
      </c>
      <c r="X315" s="905">
        <v>0</v>
      </c>
      <c r="Y315" s="905">
        <v>0</v>
      </c>
      <c r="Z315" s="905">
        <v>0</v>
      </c>
      <c r="AA315" s="905">
        <v>1.3936715696806699E-6</v>
      </c>
      <c r="AB315" s="882"/>
    </row>
    <row r="316" spans="1:28">
      <c r="A316" s="899" t="s">
        <v>4105</v>
      </c>
      <c r="B316" s="900">
        <v>0</v>
      </c>
      <c r="C316" s="901">
        <v>33240.492440000002</v>
      </c>
      <c r="D316" s="901">
        <v>5428</v>
      </c>
      <c r="E316" s="901">
        <v>172.8289</v>
      </c>
      <c r="F316" s="902">
        <v>0</v>
      </c>
      <c r="G316" s="903">
        <v>0</v>
      </c>
      <c r="H316" s="903">
        <v>0</v>
      </c>
      <c r="I316" s="903">
        <v>0</v>
      </c>
      <c r="J316" s="903">
        <v>0</v>
      </c>
      <c r="K316" s="903">
        <v>27355</v>
      </c>
      <c r="L316" s="904">
        <v>17.473447653115102</v>
      </c>
      <c r="M316" s="905">
        <v>3.1769904823845702E-2</v>
      </c>
      <c r="N316" s="905">
        <v>0</v>
      </c>
      <c r="O316" s="905">
        <v>1.5884952411922899</v>
      </c>
      <c r="P316" s="905">
        <v>1.74734476531151</v>
      </c>
      <c r="Q316" s="905">
        <v>0</v>
      </c>
      <c r="R316" s="905">
        <v>9.5309714471537202E-2</v>
      </c>
      <c r="S316" s="905">
        <v>1.2707961929538301</v>
      </c>
      <c r="T316" s="905">
        <v>2.2238933376692001</v>
      </c>
      <c r="U316" s="905">
        <v>22.238933376692</v>
      </c>
      <c r="V316" s="905">
        <v>0</v>
      </c>
      <c r="W316" s="905">
        <v>3.17699048238457E-3</v>
      </c>
      <c r="X316" s="905">
        <v>0</v>
      </c>
      <c r="Y316" s="905">
        <v>0</v>
      </c>
      <c r="Z316" s="905">
        <v>0.31769904823845702</v>
      </c>
      <c r="AA316" s="905">
        <v>3.17699048238457E-3</v>
      </c>
      <c r="AB316" s="882"/>
    </row>
    <row r="317" spans="1:28">
      <c r="A317" s="899" t="s">
        <v>4106</v>
      </c>
      <c r="B317" s="900">
        <v>100000</v>
      </c>
      <c r="C317" s="901">
        <v>225966.35741999999</v>
      </c>
      <c r="D317" s="901">
        <v>43168</v>
      </c>
      <c r="E317" s="901">
        <v>82.736360000000005</v>
      </c>
      <c r="F317" s="902">
        <v>0</v>
      </c>
      <c r="G317" s="903">
        <v>0</v>
      </c>
      <c r="H317" s="903">
        <v>0</v>
      </c>
      <c r="I317" s="903">
        <v>0</v>
      </c>
      <c r="J317" s="903">
        <v>0</v>
      </c>
      <c r="K317" s="903">
        <v>280500</v>
      </c>
      <c r="L317" s="904">
        <v>143.339120941657</v>
      </c>
      <c r="M317" s="905">
        <v>1.30308291765143</v>
      </c>
      <c r="N317" s="905">
        <v>0</v>
      </c>
      <c r="O317" s="905">
        <v>16.288536470642899</v>
      </c>
      <c r="P317" s="905">
        <v>10.424663341211399</v>
      </c>
      <c r="Q317" s="905">
        <v>0</v>
      </c>
      <c r="R317" s="905">
        <v>0</v>
      </c>
      <c r="S317" s="905">
        <v>26.061658353028601</v>
      </c>
      <c r="T317" s="905">
        <v>71.669560470828699</v>
      </c>
      <c r="U317" s="905">
        <v>127.050584471015</v>
      </c>
      <c r="V317" s="905">
        <v>9.7731218823857297E-2</v>
      </c>
      <c r="W317" s="905">
        <v>0</v>
      </c>
      <c r="X317" s="905">
        <v>0</v>
      </c>
      <c r="Y317" s="905">
        <v>0</v>
      </c>
      <c r="Z317" s="905">
        <v>0</v>
      </c>
      <c r="AA317" s="905">
        <v>3.2577072941285798E-2</v>
      </c>
      <c r="AB317" s="882"/>
    </row>
    <row r="318" spans="1:28">
      <c r="A318" s="899" t="s">
        <v>4107</v>
      </c>
      <c r="B318" s="900">
        <v>0</v>
      </c>
      <c r="C318" s="901">
        <v>0</v>
      </c>
      <c r="D318" s="901">
        <v>0</v>
      </c>
      <c r="E318" s="901">
        <v>0</v>
      </c>
      <c r="F318" s="902">
        <v>0</v>
      </c>
      <c r="G318" s="903">
        <v>0</v>
      </c>
      <c r="H318" s="903">
        <v>0</v>
      </c>
      <c r="I318" s="903">
        <v>0</v>
      </c>
      <c r="J318" s="903">
        <v>0</v>
      </c>
      <c r="K318" s="903">
        <v>0</v>
      </c>
      <c r="L318" s="904">
        <v>0</v>
      </c>
      <c r="M318" s="905">
        <v>0</v>
      </c>
      <c r="N318" s="905">
        <v>0</v>
      </c>
      <c r="O318" s="905">
        <v>0</v>
      </c>
      <c r="P318" s="905">
        <v>0</v>
      </c>
      <c r="Q318" s="905">
        <v>0</v>
      </c>
      <c r="R318" s="905">
        <v>0</v>
      </c>
      <c r="S318" s="905">
        <v>0</v>
      </c>
      <c r="T318" s="905">
        <v>0</v>
      </c>
      <c r="U318" s="905">
        <v>0</v>
      </c>
      <c r="V318" s="905">
        <v>0</v>
      </c>
      <c r="W318" s="905">
        <v>0</v>
      </c>
      <c r="X318" s="905">
        <v>0</v>
      </c>
      <c r="Y318" s="905">
        <v>0</v>
      </c>
      <c r="Z318" s="905">
        <v>0</v>
      </c>
      <c r="AA318" s="905">
        <v>0</v>
      </c>
      <c r="AB318" s="882"/>
    </row>
    <row r="319" spans="1:28">
      <c r="A319" s="894"/>
      <c r="B319" s="895"/>
      <c r="C319" s="896"/>
      <c r="D319" s="896"/>
      <c r="E319" s="896"/>
      <c r="F319" s="895"/>
      <c r="G319" s="896"/>
      <c r="H319" s="896"/>
      <c r="I319" s="896"/>
      <c r="J319" s="896"/>
      <c r="K319" s="896"/>
      <c r="L319" s="897"/>
      <c r="M319" s="898"/>
      <c r="N319" s="898"/>
      <c r="O319" s="898"/>
      <c r="P319" s="898"/>
      <c r="Q319" s="898"/>
      <c r="R319" s="898"/>
      <c r="S319" s="898"/>
      <c r="T319" s="898"/>
      <c r="U319" s="898"/>
      <c r="V319" s="898"/>
      <c r="W319" s="898"/>
      <c r="X319" s="898"/>
      <c r="Y319" s="898"/>
      <c r="Z319" s="898"/>
      <c r="AA319" s="898"/>
      <c r="AB319" s="882"/>
    </row>
    <row r="320" spans="1:28">
      <c r="A320" s="887" t="s">
        <v>4108</v>
      </c>
      <c r="B320" s="888">
        <v>0</v>
      </c>
      <c r="C320" s="889">
        <v>48148</v>
      </c>
      <c r="D320" s="889">
        <v>3740</v>
      </c>
      <c r="E320" s="889">
        <v>2146</v>
      </c>
      <c r="F320" s="890">
        <v>0</v>
      </c>
      <c r="G320" s="891">
        <v>0</v>
      </c>
      <c r="H320" s="891">
        <v>0</v>
      </c>
      <c r="I320" s="891">
        <v>0</v>
      </c>
      <c r="J320" s="891">
        <v>0</v>
      </c>
      <c r="K320" s="891">
        <v>42073</v>
      </c>
      <c r="L320" s="892">
        <v>56.186622554251599</v>
      </c>
      <c r="M320" s="893">
        <v>3.3047834112086001</v>
      </c>
      <c r="N320" s="893">
        <v>0.67974122481664501</v>
      </c>
      <c r="O320" s="893">
        <v>161.61456562242</v>
      </c>
      <c r="P320" s="893">
        <v>8.8535550449865603</v>
      </c>
      <c r="Q320" s="893">
        <v>0.74284909573943003</v>
      </c>
      <c r="R320" s="893">
        <v>1.19867418653133</v>
      </c>
      <c r="S320" s="893">
        <v>17.300162006770901</v>
      </c>
      <c r="T320" s="893">
        <v>169.95888661320399</v>
      </c>
      <c r="U320" s="893">
        <v>153.852116115141</v>
      </c>
      <c r="V320" s="893">
        <v>0.22081320062947499</v>
      </c>
      <c r="W320" s="893">
        <v>0.26596615191484702</v>
      </c>
      <c r="X320" s="893">
        <v>13.6752889537591</v>
      </c>
      <c r="Y320" s="893">
        <v>8.7641910994326597</v>
      </c>
      <c r="Z320" s="893">
        <v>1.03286476635677</v>
      </c>
      <c r="AA320" s="893">
        <v>0.39312850217470802</v>
      </c>
      <c r="AB320" s="882"/>
    </row>
    <row r="321" spans="1:28">
      <c r="A321" s="899" t="s">
        <v>4109</v>
      </c>
      <c r="B321" s="900">
        <v>0</v>
      </c>
      <c r="C321" s="901">
        <v>2119.7020000000002</v>
      </c>
      <c r="D321" s="901">
        <v>1025</v>
      </c>
      <c r="E321" s="901">
        <v>16.1189</v>
      </c>
      <c r="F321" s="902">
        <v>0</v>
      </c>
      <c r="G321" s="903">
        <v>0</v>
      </c>
      <c r="H321" s="903">
        <v>0</v>
      </c>
      <c r="I321" s="903">
        <v>0</v>
      </c>
      <c r="J321" s="903">
        <v>0</v>
      </c>
      <c r="K321" s="903">
        <v>1065</v>
      </c>
      <c r="L321" s="904">
        <v>3.7972324005412101</v>
      </c>
      <c r="M321" s="905">
        <v>0.11379328366442699</v>
      </c>
      <c r="N321" s="905">
        <v>0.15584732327954101</v>
      </c>
      <c r="O321" s="905">
        <v>5.8751967109351</v>
      </c>
      <c r="P321" s="905">
        <v>0.471252620392899</v>
      </c>
      <c r="Q321" s="905">
        <v>2.8448320916106801E-2</v>
      </c>
      <c r="R321" s="905">
        <v>0.246139820100228</v>
      </c>
      <c r="S321" s="905">
        <v>0.63081059422671604</v>
      </c>
      <c r="T321" s="905">
        <v>3.26537248776182</v>
      </c>
      <c r="U321" s="905">
        <v>5.2567549518892998</v>
      </c>
      <c r="V321" s="905">
        <v>1.1255640014633601E-2</v>
      </c>
      <c r="W321" s="905">
        <v>8.7818729784503603E-3</v>
      </c>
      <c r="X321" s="905">
        <v>2.7211437398015201</v>
      </c>
      <c r="Y321" s="905">
        <v>2.57271771763053</v>
      </c>
      <c r="Z321" s="905">
        <v>0.55659758314121999</v>
      </c>
      <c r="AA321" s="905">
        <v>5.9741473923824201E-2</v>
      </c>
      <c r="AB321" s="882"/>
    </row>
    <row r="322" spans="1:28">
      <c r="A322" s="899" t="s">
        <v>4110</v>
      </c>
      <c r="B322" s="900">
        <v>0</v>
      </c>
      <c r="C322" s="901">
        <v>46028.434624000001</v>
      </c>
      <c r="D322" s="901">
        <v>2715</v>
      </c>
      <c r="E322" s="901">
        <v>2129.9485199999999</v>
      </c>
      <c r="F322" s="902">
        <v>0</v>
      </c>
      <c r="G322" s="903">
        <v>0</v>
      </c>
      <c r="H322" s="903">
        <v>0</v>
      </c>
      <c r="I322" s="903">
        <v>0</v>
      </c>
      <c r="J322" s="903">
        <v>0</v>
      </c>
      <c r="K322" s="903">
        <v>41008.271410000001</v>
      </c>
      <c r="L322" s="904">
        <v>52.389390153710401</v>
      </c>
      <c r="M322" s="905">
        <v>3.1909901275441799</v>
      </c>
      <c r="N322" s="905">
        <v>0.52389390153710402</v>
      </c>
      <c r="O322" s="905">
        <v>155.73936891148401</v>
      </c>
      <c r="P322" s="905">
        <v>8.3823024245936608</v>
      </c>
      <c r="Q322" s="905">
        <v>0.71440077482332298</v>
      </c>
      <c r="R322" s="905">
        <v>0.95253436643109801</v>
      </c>
      <c r="S322" s="905">
        <v>16.669351412544199</v>
      </c>
      <c r="T322" s="905">
        <v>166.69351412544199</v>
      </c>
      <c r="U322" s="905">
        <v>148.595361163251</v>
      </c>
      <c r="V322" s="905">
        <v>0.20955756061484099</v>
      </c>
      <c r="W322" s="905">
        <v>0.257184278936396</v>
      </c>
      <c r="X322" s="905">
        <v>10.954145213957601</v>
      </c>
      <c r="Y322" s="905">
        <v>6.1914733818021297</v>
      </c>
      <c r="Z322" s="905">
        <v>0.47626718321554901</v>
      </c>
      <c r="AA322" s="905">
        <v>0.33338702825088401</v>
      </c>
      <c r="AB322" s="882"/>
    </row>
    <row r="323" spans="1:28">
      <c r="A323" s="894"/>
      <c r="B323" s="895"/>
      <c r="C323" s="896"/>
      <c r="D323" s="896"/>
      <c r="E323" s="896"/>
      <c r="F323" s="895"/>
      <c r="G323" s="896"/>
      <c r="H323" s="896"/>
      <c r="I323" s="896"/>
      <c r="J323" s="896"/>
      <c r="K323" s="896"/>
      <c r="L323" s="897"/>
      <c r="M323" s="898"/>
      <c r="N323" s="898"/>
      <c r="O323" s="898"/>
      <c r="P323" s="898"/>
      <c r="Q323" s="898"/>
      <c r="R323" s="898"/>
      <c r="S323" s="898"/>
      <c r="T323" s="898"/>
      <c r="U323" s="898"/>
      <c r="V323" s="898"/>
      <c r="W323" s="898"/>
      <c r="X323" s="898"/>
      <c r="Y323" s="898"/>
      <c r="Z323" s="898"/>
      <c r="AA323" s="898"/>
      <c r="AB323" s="882"/>
    </row>
    <row r="324" spans="1:28">
      <c r="A324" s="887" t="s">
        <v>4111</v>
      </c>
      <c r="B324" s="888">
        <v>155913</v>
      </c>
      <c r="C324" s="889">
        <v>12731</v>
      </c>
      <c r="D324" s="889">
        <v>51113</v>
      </c>
      <c r="E324" s="889">
        <v>6253</v>
      </c>
      <c r="F324" s="890">
        <v>0</v>
      </c>
      <c r="G324" s="891">
        <v>0</v>
      </c>
      <c r="H324" s="891">
        <v>0</v>
      </c>
      <c r="I324" s="891">
        <v>0</v>
      </c>
      <c r="J324" s="891">
        <v>0</v>
      </c>
      <c r="K324" s="891">
        <v>97849</v>
      </c>
      <c r="L324" s="892">
        <v>166.4445447146</v>
      </c>
      <c r="M324" s="893">
        <v>19.221151553859499</v>
      </c>
      <c r="N324" s="893">
        <v>9.9100882299961306</v>
      </c>
      <c r="O324" s="893">
        <v>7.5992774230288003</v>
      </c>
      <c r="P324" s="893">
        <v>0.121329124130657</v>
      </c>
      <c r="Q324" s="893">
        <v>2.4749284291579301E-3</v>
      </c>
      <c r="R324" s="893">
        <v>2.1904085524616299</v>
      </c>
      <c r="S324" s="893">
        <v>20.125431240031801</v>
      </c>
      <c r="T324" s="893">
        <v>175.25615550828499</v>
      </c>
      <c r="U324" s="893">
        <v>281.79831994374899</v>
      </c>
      <c r="V324" s="893">
        <v>0.245835635852378</v>
      </c>
      <c r="W324" s="893">
        <v>0.12856586795797201</v>
      </c>
      <c r="X324" s="893">
        <v>6.9649494712396098</v>
      </c>
      <c r="Y324" s="893">
        <v>6.9199687213281704</v>
      </c>
      <c r="Z324" s="893">
        <v>0.30231704401052201</v>
      </c>
      <c r="AA324" s="893">
        <v>2.9430460358180199</v>
      </c>
      <c r="AB324" s="882"/>
    </row>
    <row r="325" spans="1:28">
      <c r="A325" s="899" t="s">
        <v>4112</v>
      </c>
      <c r="B325" s="900">
        <v>0</v>
      </c>
      <c r="C325" s="901">
        <v>0.12589</v>
      </c>
      <c r="D325" s="901">
        <v>0</v>
      </c>
      <c r="E325" s="901">
        <v>0</v>
      </c>
      <c r="F325" s="902">
        <v>0</v>
      </c>
      <c r="G325" s="903">
        <v>0</v>
      </c>
      <c r="H325" s="903">
        <v>0</v>
      </c>
      <c r="I325" s="903">
        <v>0</v>
      </c>
      <c r="J325" s="903">
        <v>0</v>
      </c>
      <c r="K325" s="903">
        <v>0</v>
      </c>
      <c r="L325" s="904">
        <v>0</v>
      </c>
      <c r="M325" s="905">
        <v>0</v>
      </c>
      <c r="N325" s="905">
        <v>0</v>
      </c>
      <c r="O325" s="905">
        <v>0</v>
      </c>
      <c r="P325" s="905">
        <v>0</v>
      </c>
      <c r="Q325" s="905">
        <v>0</v>
      </c>
      <c r="R325" s="905">
        <v>0</v>
      </c>
      <c r="S325" s="905">
        <v>0</v>
      </c>
      <c r="T325" s="905">
        <v>0</v>
      </c>
      <c r="U325" s="905">
        <v>0</v>
      </c>
      <c r="V325" s="905">
        <v>0</v>
      </c>
      <c r="W325" s="905">
        <v>0</v>
      </c>
      <c r="X325" s="905">
        <v>0</v>
      </c>
      <c r="Y325" s="905">
        <v>0</v>
      </c>
      <c r="Z325" s="905">
        <v>0</v>
      </c>
      <c r="AA325" s="905">
        <v>0</v>
      </c>
      <c r="AB325" s="882"/>
    </row>
    <row r="326" spans="1:28">
      <c r="A326" s="899" t="s">
        <v>4113</v>
      </c>
      <c r="B326" s="900">
        <v>76853</v>
      </c>
      <c r="C326" s="901">
        <v>36.43036</v>
      </c>
      <c r="D326" s="901">
        <v>0</v>
      </c>
      <c r="E326" s="901">
        <v>1494.144356</v>
      </c>
      <c r="F326" s="902">
        <v>0</v>
      </c>
      <c r="G326" s="903">
        <v>0</v>
      </c>
      <c r="H326" s="903">
        <v>51439.097142857099</v>
      </c>
      <c r="I326" s="903">
        <v>0</v>
      </c>
      <c r="J326" s="903">
        <v>0</v>
      </c>
      <c r="K326" s="903">
        <v>15500</v>
      </c>
      <c r="L326" s="904">
        <v>37.054475137479898</v>
      </c>
      <c r="M326" s="905">
        <v>2.7492029940710898</v>
      </c>
      <c r="N326" s="905">
        <v>2.8986162002706002</v>
      </c>
      <c r="O326" s="905">
        <v>1.1953056495961301</v>
      </c>
      <c r="P326" s="905">
        <v>0</v>
      </c>
      <c r="Q326" s="905">
        <v>0</v>
      </c>
      <c r="R326" s="905">
        <v>0.25400245053917703</v>
      </c>
      <c r="S326" s="905">
        <v>2.68943771159128</v>
      </c>
      <c r="T326" s="905">
        <v>25.4002450539177</v>
      </c>
      <c r="U326" s="905">
        <v>41.686284529664903</v>
      </c>
      <c r="V326" s="905">
        <v>2.0917848867932201E-2</v>
      </c>
      <c r="W326" s="905">
        <v>8.9647923719709394E-3</v>
      </c>
      <c r="X326" s="905">
        <v>1.4941320619951599</v>
      </c>
      <c r="Y326" s="905">
        <v>1.4941320619951599</v>
      </c>
      <c r="Z326" s="905">
        <v>0</v>
      </c>
      <c r="AA326" s="905">
        <v>0.48858118427241598</v>
      </c>
      <c r="AB326" s="882"/>
    </row>
    <row r="327" spans="1:28">
      <c r="A327" s="899" t="s">
        <v>4114</v>
      </c>
      <c r="B327" s="900">
        <v>37000</v>
      </c>
      <c r="C327" s="901">
        <v>66.578389999999999</v>
      </c>
      <c r="D327" s="901">
        <v>0</v>
      </c>
      <c r="E327" s="901">
        <v>3437.7595700000002</v>
      </c>
      <c r="F327" s="902">
        <v>0</v>
      </c>
      <c r="G327" s="903">
        <v>0</v>
      </c>
      <c r="H327" s="903">
        <v>0</v>
      </c>
      <c r="I327" s="903">
        <v>0</v>
      </c>
      <c r="J327" s="903">
        <v>0</v>
      </c>
      <c r="K327" s="903">
        <v>30000</v>
      </c>
      <c r="L327" s="904">
        <v>63.063638528050497</v>
      </c>
      <c r="M327" s="905">
        <v>6.9683578484033797</v>
      </c>
      <c r="N327" s="905">
        <v>3.90228039510589</v>
      </c>
      <c r="O327" s="905">
        <v>2.7873431393613499</v>
      </c>
      <c r="P327" s="905">
        <v>0</v>
      </c>
      <c r="Q327" s="905">
        <v>0</v>
      </c>
      <c r="R327" s="905">
        <v>0.66199399559832095</v>
      </c>
      <c r="S327" s="905">
        <v>7.3167757408235401</v>
      </c>
      <c r="T327" s="905">
        <v>65.5025637749917</v>
      </c>
      <c r="U327" s="905">
        <v>106.964292972992</v>
      </c>
      <c r="V327" s="905">
        <v>5.2262683863025301E-2</v>
      </c>
      <c r="W327" s="905">
        <v>2.0905073545210099E-2</v>
      </c>
      <c r="X327" s="905">
        <v>2.09050735452101</v>
      </c>
      <c r="Y327" s="905">
        <v>2.09050735452101</v>
      </c>
      <c r="Z327" s="905">
        <v>0</v>
      </c>
      <c r="AA327" s="905">
        <v>1.2856620230304201</v>
      </c>
      <c r="AB327" s="882"/>
    </row>
    <row r="328" spans="1:28">
      <c r="A328" s="899" t="s">
        <v>4115</v>
      </c>
      <c r="B328" s="900">
        <v>465</v>
      </c>
      <c r="C328" s="901">
        <v>169.67128</v>
      </c>
      <c r="D328" s="901">
        <v>0</v>
      </c>
      <c r="E328" s="901">
        <v>21.984390000000001</v>
      </c>
      <c r="F328" s="902">
        <v>0</v>
      </c>
      <c r="G328" s="903">
        <v>0</v>
      </c>
      <c r="H328" s="903">
        <v>54.8125</v>
      </c>
      <c r="I328" s="903">
        <v>0</v>
      </c>
      <c r="J328" s="903">
        <v>0</v>
      </c>
      <c r="K328" s="903">
        <v>613</v>
      </c>
      <c r="L328" s="904">
        <v>1.68407962510235</v>
      </c>
      <c r="M328" s="905">
        <v>0.10045387237452599</v>
      </c>
      <c r="N328" s="905">
        <v>0.14240813671918101</v>
      </c>
      <c r="O328" s="905">
        <v>7.0908615793783103E-2</v>
      </c>
      <c r="P328" s="905">
        <v>0</v>
      </c>
      <c r="Q328" s="905">
        <v>0</v>
      </c>
      <c r="R328" s="905">
        <v>5.3181461845337296E-3</v>
      </c>
      <c r="S328" s="905">
        <v>0.106362923690675</v>
      </c>
      <c r="T328" s="905">
        <v>1.0222658776937099</v>
      </c>
      <c r="U328" s="905">
        <v>1.7549882408961299</v>
      </c>
      <c r="V328" s="905">
        <v>7.6817667109931596E-4</v>
      </c>
      <c r="W328" s="905">
        <v>3.4863402765276698E-3</v>
      </c>
      <c r="X328" s="905">
        <v>1.77271539484458E-2</v>
      </c>
      <c r="Y328" s="905">
        <v>1.77271539484458E-2</v>
      </c>
      <c r="Z328" s="905">
        <v>0</v>
      </c>
      <c r="AA328" s="905">
        <v>1.0990835448036401E-2</v>
      </c>
      <c r="AB328" s="882"/>
    </row>
    <row r="329" spans="1:28">
      <c r="A329" s="899" t="s">
        <v>4116</v>
      </c>
      <c r="B329" s="900">
        <v>0</v>
      </c>
      <c r="C329" s="901">
        <v>9.1999999999999998E-2</v>
      </c>
      <c r="D329" s="901">
        <v>0</v>
      </c>
      <c r="E329" s="901">
        <v>13.53375</v>
      </c>
      <c r="F329" s="902">
        <v>0</v>
      </c>
      <c r="G329" s="903">
        <v>0</v>
      </c>
      <c r="H329" s="903">
        <v>0</v>
      </c>
      <c r="I329" s="903">
        <v>0</v>
      </c>
      <c r="J329" s="903">
        <v>0</v>
      </c>
      <c r="K329" s="903">
        <v>0</v>
      </c>
      <c r="L329" s="904">
        <v>0</v>
      </c>
      <c r="M329" s="905">
        <v>0</v>
      </c>
      <c r="N329" s="905">
        <v>0</v>
      </c>
      <c r="O329" s="905">
        <v>0</v>
      </c>
      <c r="P329" s="905">
        <v>0</v>
      </c>
      <c r="Q329" s="905">
        <v>0</v>
      </c>
      <c r="R329" s="905">
        <v>0</v>
      </c>
      <c r="S329" s="905">
        <v>0</v>
      </c>
      <c r="T329" s="905">
        <v>0</v>
      </c>
      <c r="U329" s="905">
        <v>0</v>
      </c>
      <c r="V329" s="905">
        <v>0</v>
      </c>
      <c r="W329" s="905">
        <v>0</v>
      </c>
      <c r="X329" s="905">
        <v>0</v>
      </c>
      <c r="Y329" s="905">
        <v>0</v>
      </c>
      <c r="Z329" s="905">
        <v>0</v>
      </c>
      <c r="AA329" s="905">
        <v>0</v>
      </c>
      <c r="AB329" s="882"/>
    </row>
    <row r="330" spans="1:28">
      <c r="A330" s="899" t="s">
        <v>4117</v>
      </c>
      <c r="B330" s="900">
        <v>1073.461517</v>
      </c>
      <c r="C330" s="901">
        <v>0</v>
      </c>
      <c r="D330" s="901">
        <v>-4</v>
      </c>
      <c r="E330" s="901">
        <v>0</v>
      </c>
      <c r="F330" s="902">
        <v>0</v>
      </c>
      <c r="G330" s="903">
        <v>0</v>
      </c>
      <c r="H330" s="903">
        <v>0</v>
      </c>
      <c r="I330" s="903">
        <v>0</v>
      </c>
      <c r="J330" s="903">
        <v>0</v>
      </c>
      <c r="K330" s="903">
        <v>1073</v>
      </c>
      <c r="L330" s="904">
        <v>1.45852282427544</v>
      </c>
      <c r="M330" s="905">
        <v>0.23358297862456201</v>
      </c>
      <c r="N330" s="905">
        <v>5.5928318825599399E-2</v>
      </c>
      <c r="O330" s="905">
        <v>0.30705743668956598</v>
      </c>
      <c r="P330" s="905">
        <v>4.3865348098509399E-3</v>
      </c>
      <c r="Q330" s="905">
        <v>0</v>
      </c>
      <c r="R330" s="905">
        <v>2.19326740492547E-2</v>
      </c>
      <c r="S330" s="905">
        <v>0.29609109966493802</v>
      </c>
      <c r="T330" s="905">
        <v>2.7854496042553398</v>
      </c>
      <c r="U330" s="905">
        <v>3.9807803399397201</v>
      </c>
      <c r="V330" s="905">
        <v>1.6449505536941E-3</v>
      </c>
      <c r="W330" s="905">
        <v>9.8697033221646006E-4</v>
      </c>
      <c r="X330" s="905">
        <v>5.48316851231367E-2</v>
      </c>
      <c r="Y330" s="905">
        <v>5.48316851231367E-2</v>
      </c>
      <c r="Z330" s="905">
        <v>0</v>
      </c>
      <c r="AA330" s="905">
        <v>1.63398421666947E-2</v>
      </c>
      <c r="AB330" s="882"/>
    </row>
    <row r="331" spans="1:28">
      <c r="A331" s="899" t="s">
        <v>4118</v>
      </c>
      <c r="B331" s="900">
        <v>220</v>
      </c>
      <c r="C331" s="901">
        <v>9.5931899999999999</v>
      </c>
      <c r="D331" s="901">
        <v>0</v>
      </c>
      <c r="E331" s="901">
        <v>50.677259999999997</v>
      </c>
      <c r="F331" s="902">
        <v>0</v>
      </c>
      <c r="G331" s="903">
        <v>0</v>
      </c>
      <c r="H331" s="903">
        <v>0</v>
      </c>
      <c r="I331" s="903">
        <v>0</v>
      </c>
      <c r="J331" s="903">
        <v>0</v>
      </c>
      <c r="K331" s="903">
        <v>179</v>
      </c>
      <c r="L331" s="904">
        <v>0.46093225014081901</v>
      </c>
      <c r="M331" s="905">
        <v>3.3661442333935303E-2</v>
      </c>
      <c r="N331" s="905">
        <v>3.6339057065043798E-2</v>
      </c>
      <c r="O331" s="905">
        <v>1.91258195079178E-2</v>
      </c>
      <c r="P331" s="905">
        <v>0</v>
      </c>
      <c r="Q331" s="905">
        <v>0</v>
      </c>
      <c r="R331" s="905">
        <v>3.6339057065043799E-3</v>
      </c>
      <c r="S331" s="905">
        <v>4.0164220966627397E-2</v>
      </c>
      <c r="T331" s="905">
        <v>0.32322634968381098</v>
      </c>
      <c r="U331" s="905">
        <v>0.48005806964873698</v>
      </c>
      <c r="V331" s="905">
        <v>4.0164220966627399E-4</v>
      </c>
      <c r="W331" s="905">
        <v>2.6776147311084899E-4</v>
      </c>
      <c r="X331" s="905">
        <v>2.6776147311084901E-2</v>
      </c>
      <c r="Y331" s="905">
        <v>2.6776147311084901E-2</v>
      </c>
      <c r="Z331" s="905">
        <v>0</v>
      </c>
      <c r="AA331" s="905">
        <v>6.1202622425337002E-3</v>
      </c>
      <c r="AB331" s="882"/>
    </row>
    <row r="332" spans="1:28">
      <c r="A332" s="899" t="s">
        <v>4119</v>
      </c>
      <c r="B332" s="900">
        <v>561</v>
      </c>
      <c r="C332" s="901">
        <v>0</v>
      </c>
      <c r="D332" s="901">
        <v>0</v>
      </c>
      <c r="E332" s="901">
        <v>0</v>
      </c>
      <c r="F332" s="902">
        <v>0</v>
      </c>
      <c r="G332" s="903">
        <v>0</v>
      </c>
      <c r="H332" s="903">
        <v>0</v>
      </c>
      <c r="I332" s="903">
        <v>0</v>
      </c>
      <c r="J332" s="903">
        <v>0</v>
      </c>
      <c r="K332" s="903">
        <v>561</v>
      </c>
      <c r="L332" s="904">
        <v>0.80921449186153904</v>
      </c>
      <c r="M332" s="905">
        <v>0.119036624527458</v>
      </c>
      <c r="N332" s="905">
        <v>3.5183238776588598E-2</v>
      </c>
      <c r="O332" s="905">
        <v>8.2094223812040207E-2</v>
      </c>
      <c r="P332" s="905">
        <v>4.6910985035451503E-3</v>
      </c>
      <c r="Q332" s="905">
        <v>0</v>
      </c>
      <c r="R332" s="905">
        <v>1.8178006701237499E-2</v>
      </c>
      <c r="S332" s="905">
        <v>0.140732955106355</v>
      </c>
      <c r="T332" s="905">
        <v>1.21382173779231</v>
      </c>
      <c r="U332" s="905">
        <v>1.80020905073545</v>
      </c>
      <c r="V332" s="905">
        <v>1.46596828235786E-3</v>
      </c>
      <c r="W332" s="905">
        <v>6.4502604423745803E-4</v>
      </c>
      <c r="X332" s="905">
        <v>3.5183238776588598E-2</v>
      </c>
      <c r="Y332" s="905">
        <v>3.5183238776588598E-2</v>
      </c>
      <c r="Z332" s="905">
        <v>0</v>
      </c>
      <c r="AA332" s="905">
        <v>2.2810466473488299E-2</v>
      </c>
      <c r="AB332" s="882"/>
    </row>
    <row r="333" spans="1:28">
      <c r="A333" s="899" t="s">
        <v>4120</v>
      </c>
      <c r="B333" s="900">
        <v>0</v>
      </c>
      <c r="C333" s="901">
        <v>0</v>
      </c>
      <c r="D333" s="901">
        <v>0</v>
      </c>
      <c r="E333" s="901">
        <v>0</v>
      </c>
      <c r="F333" s="902">
        <v>0</v>
      </c>
      <c r="G333" s="903">
        <v>0</v>
      </c>
      <c r="H333" s="903">
        <v>0</v>
      </c>
      <c r="I333" s="903">
        <v>0</v>
      </c>
      <c r="J333" s="903">
        <v>0</v>
      </c>
      <c r="K333" s="903">
        <v>0</v>
      </c>
      <c r="L333" s="904">
        <v>0</v>
      </c>
      <c r="M333" s="905">
        <v>0</v>
      </c>
      <c r="N333" s="905">
        <v>0</v>
      </c>
      <c r="O333" s="905">
        <v>0</v>
      </c>
      <c r="P333" s="905">
        <v>0</v>
      </c>
      <c r="Q333" s="905">
        <v>0</v>
      </c>
      <c r="R333" s="905">
        <v>0</v>
      </c>
      <c r="S333" s="905">
        <v>0</v>
      </c>
      <c r="T333" s="905">
        <v>0</v>
      </c>
      <c r="U333" s="905">
        <v>0</v>
      </c>
      <c r="V333" s="905">
        <v>0</v>
      </c>
      <c r="W333" s="905">
        <v>0</v>
      </c>
      <c r="X333" s="905">
        <v>0</v>
      </c>
      <c r="Y333" s="905">
        <v>0</v>
      </c>
      <c r="Z333" s="905">
        <v>0</v>
      </c>
      <c r="AA333" s="905">
        <v>0</v>
      </c>
      <c r="AB333" s="882"/>
    </row>
    <row r="334" spans="1:28">
      <c r="A334" s="899" t="s">
        <v>4121</v>
      </c>
      <c r="B334" s="900">
        <v>48972</v>
      </c>
      <c r="C334" s="901">
        <v>4850.9681</v>
      </c>
      <c r="D334" s="901">
        <v>47590</v>
      </c>
      <c r="E334" s="901">
        <v>3.6688019999999999</v>
      </c>
      <c r="F334" s="902">
        <v>0</v>
      </c>
      <c r="G334" s="903">
        <v>0</v>
      </c>
      <c r="H334" s="903">
        <v>0</v>
      </c>
      <c r="I334" s="903">
        <v>0</v>
      </c>
      <c r="J334" s="903">
        <v>0</v>
      </c>
      <c r="K334" s="903">
        <v>6204</v>
      </c>
      <c r="L334" s="904">
        <v>9.9259965042071396</v>
      </c>
      <c r="M334" s="905">
        <v>1.18627763099061</v>
      </c>
      <c r="N334" s="905">
        <v>0.57498150481687704</v>
      </c>
      <c r="O334" s="905">
        <v>0.60524368928092298</v>
      </c>
      <c r="P334" s="905">
        <v>0</v>
      </c>
      <c r="Q334" s="905">
        <v>0</v>
      </c>
      <c r="R334" s="905">
        <v>4.8419495142473901E-2</v>
      </c>
      <c r="S334" s="905">
        <v>1.39206048534612</v>
      </c>
      <c r="T334" s="905">
        <v>10.531240193488101</v>
      </c>
      <c r="U334" s="905">
        <v>15.312665338807401</v>
      </c>
      <c r="V334" s="905">
        <v>6.6576805820901599E-3</v>
      </c>
      <c r="W334" s="905">
        <v>5.44719320352831E-3</v>
      </c>
      <c r="X334" s="905">
        <v>1.51310922320231</v>
      </c>
      <c r="Y334" s="905">
        <v>1.51310922320231</v>
      </c>
      <c r="Z334" s="905">
        <v>6.0524368928092299E-2</v>
      </c>
      <c r="AA334" s="905">
        <v>8.1102654363643806E-2</v>
      </c>
      <c r="AB334" s="882"/>
    </row>
    <row r="335" spans="1:28">
      <c r="A335" s="899" t="s">
        <v>4122</v>
      </c>
      <c r="B335" s="900">
        <v>0</v>
      </c>
      <c r="C335" s="901">
        <v>5.5E-2</v>
      </c>
      <c r="D335" s="901">
        <v>0</v>
      </c>
      <c r="E335" s="901">
        <v>4.0000000000000001E-3</v>
      </c>
      <c r="F335" s="902">
        <v>0</v>
      </c>
      <c r="G335" s="903">
        <v>0</v>
      </c>
      <c r="H335" s="903">
        <v>0</v>
      </c>
      <c r="I335" s="903">
        <v>0</v>
      </c>
      <c r="J335" s="903">
        <v>0</v>
      </c>
      <c r="K335" s="903">
        <v>0</v>
      </c>
      <c r="L335" s="904">
        <v>0</v>
      </c>
      <c r="M335" s="905">
        <v>0</v>
      </c>
      <c r="N335" s="905">
        <v>0</v>
      </c>
      <c r="O335" s="905">
        <v>0</v>
      </c>
      <c r="P335" s="905">
        <v>0</v>
      </c>
      <c r="Q335" s="905">
        <v>0</v>
      </c>
      <c r="R335" s="905">
        <v>0</v>
      </c>
      <c r="S335" s="905">
        <v>0</v>
      </c>
      <c r="T335" s="905">
        <v>0</v>
      </c>
      <c r="U335" s="905">
        <v>0</v>
      </c>
      <c r="V335" s="905">
        <v>0</v>
      </c>
      <c r="W335" s="905">
        <v>0</v>
      </c>
      <c r="X335" s="905">
        <v>0</v>
      </c>
      <c r="Y335" s="905">
        <v>0</v>
      </c>
      <c r="Z335" s="905">
        <v>0</v>
      </c>
      <c r="AA335" s="905">
        <v>0</v>
      </c>
      <c r="AB335" s="882"/>
    </row>
    <row r="336" spans="1:28">
      <c r="A336" s="899" t="s">
        <v>4123</v>
      </c>
      <c r="B336" s="900">
        <v>0</v>
      </c>
      <c r="C336" s="901">
        <v>0</v>
      </c>
      <c r="D336" s="901">
        <v>0</v>
      </c>
      <c r="E336" s="901">
        <v>0</v>
      </c>
      <c r="F336" s="902">
        <v>0</v>
      </c>
      <c r="G336" s="903">
        <v>0</v>
      </c>
      <c r="H336" s="903">
        <v>0</v>
      </c>
      <c r="I336" s="903">
        <v>0</v>
      </c>
      <c r="J336" s="903">
        <v>0</v>
      </c>
      <c r="K336" s="903">
        <v>0</v>
      </c>
      <c r="L336" s="904">
        <v>0</v>
      </c>
      <c r="M336" s="905">
        <v>0</v>
      </c>
      <c r="N336" s="905">
        <v>0</v>
      </c>
      <c r="O336" s="905">
        <v>0</v>
      </c>
      <c r="P336" s="905">
        <v>0</v>
      </c>
      <c r="Q336" s="905">
        <v>0</v>
      </c>
      <c r="R336" s="905">
        <v>0</v>
      </c>
      <c r="S336" s="905">
        <v>0</v>
      </c>
      <c r="T336" s="905">
        <v>0</v>
      </c>
      <c r="U336" s="905">
        <v>0</v>
      </c>
      <c r="V336" s="905">
        <v>0</v>
      </c>
      <c r="W336" s="905">
        <v>0</v>
      </c>
      <c r="X336" s="905">
        <v>0</v>
      </c>
      <c r="Y336" s="905">
        <v>0</v>
      </c>
      <c r="Z336" s="905">
        <v>0</v>
      </c>
      <c r="AA336" s="905">
        <v>0</v>
      </c>
      <c r="AB336" s="882"/>
    </row>
    <row r="337" spans="1:28">
      <c r="A337" s="899" t="s">
        <v>4124</v>
      </c>
      <c r="B337" s="900">
        <v>0</v>
      </c>
      <c r="C337" s="901">
        <v>7.3810200000000004</v>
      </c>
      <c r="D337" s="901">
        <v>-127.608163</v>
      </c>
      <c r="E337" s="901">
        <v>35.04</v>
      </c>
      <c r="F337" s="902">
        <v>0</v>
      </c>
      <c r="G337" s="903">
        <v>0</v>
      </c>
      <c r="H337" s="903">
        <v>0</v>
      </c>
      <c r="I337" s="903">
        <v>0</v>
      </c>
      <c r="J337" s="903">
        <v>0</v>
      </c>
      <c r="K337" s="903">
        <v>100</v>
      </c>
      <c r="L337" s="904">
        <v>0.13483772436660499</v>
      </c>
      <c r="M337" s="905">
        <v>2.1474156102829701E-2</v>
      </c>
      <c r="N337" s="905">
        <v>5.3935089746642096E-3</v>
      </c>
      <c r="O337" s="905">
        <v>1.39831714157961E-2</v>
      </c>
      <c r="P337" s="905">
        <v>0</v>
      </c>
      <c r="Q337" s="905">
        <v>0</v>
      </c>
      <c r="R337" s="905">
        <v>9.9879795827114998E-4</v>
      </c>
      <c r="S337" s="905">
        <v>2.39711509985076E-2</v>
      </c>
      <c r="T337" s="905">
        <v>0.18377882432189199</v>
      </c>
      <c r="U337" s="905">
        <v>0.23571631815199101</v>
      </c>
      <c r="V337" s="905">
        <v>1.5980767332338401E-4</v>
      </c>
      <c r="W337" s="905">
        <v>4.9939897913557503E-5</v>
      </c>
      <c r="X337" s="905">
        <v>1.19855754992538E-2</v>
      </c>
      <c r="Y337" s="905">
        <v>1.19855754992538E-2</v>
      </c>
      <c r="Z337" s="905">
        <v>0</v>
      </c>
      <c r="AA337" s="905">
        <v>1.87774016154976E-3</v>
      </c>
      <c r="AB337" s="882"/>
    </row>
    <row r="338" spans="1:28">
      <c r="A338" s="899" t="s">
        <v>4125</v>
      </c>
      <c r="B338" s="900">
        <v>0</v>
      </c>
      <c r="C338" s="901">
        <v>0</v>
      </c>
      <c r="D338" s="901">
        <v>0</v>
      </c>
      <c r="E338" s="901">
        <v>0</v>
      </c>
      <c r="F338" s="902">
        <v>0</v>
      </c>
      <c r="G338" s="903">
        <v>0</v>
      </c>
      <c r="H338" s="903">
        <v>0</v>
      </c>
      <c r="I338" s="903">
        <v>0</v>
      </c>
      <c r="J338" s="903">
        <v>0</v>
      </c>
      <c r="K338" s="903">
        <v>0</v>
      </c>
      <c r="L338" s="904">
        <v>0</v>
      </c>
      <c r="M338" s="905">
        <v>0</v>
      </c>
      <c r="N338" s="905">
        <v>0</v>
      </c>
      <c r="O338" s="905">
        <v>0</v>
      </c>
      <c r="P338" s="905">
        <v>0</v>
      </c>
      <c r="Q338" s="905">
        <v>0</v>
      </c>
      <c r="R338" s="905">
        <v>0</v>
      </c>
      <c r="S338" s="905">
        <v>0</v>
      </c>
      <c r="T338" s="905">
        <v>0</v>
      </c>
      <c r="U338" s="905">
        <v>0</v>
      </c>
      <c r="V338" s="905">
        <v>0</v>
      </c>
      <c r="W338" s="905">
        <v>0</v>
      </c>
      <c r="X338" s="905">
        <v>0</v>
      </c>
      <c r="Y338" s="905">
        <v>0</v>
      </c>
      <c r="Z338" s="905">
        <v>0</v>
      </c>
      <c r="AA338" s="905">
        <v>0</v>
      </c>
      <c r="AB338" s="882"/>
    </row>
    <row r="339" spans="1:28">
      <c r="A339" s="899" t="s">
        <v>4126</v>
      </c>
      <c r="B339" s="900">
        <v>27768.263542000001</v>
      </c>
      <c r="C339" s="901">
        <v>0</v>
      </c>
      <c r="D339" s="901">
        <v>-777</v>
      </c>
      <c r="E339" s="901">
        <v>0</v>
      </c>
      <c r="F339" s="902">
        <v>0</v>
      </c>
      <c r="G339" s="903">
        <v>0</v>
      </c>
      <c r="H339" s="903">
        <v>9780.0499999999993</v>
      </c>
      <c r="I339" s="903">
        <v>0</v>
      </c>
      <c r="J339" s="903">
        <v>0</v>
      </c>
      <c r="K339" s="903">
        <v>18694.301817</v>
      </c>
      <c r="L339" s="904">
        <v>30.569694563329001</v>
      </c>
      <c r="M339" s="905">
        <v>4.0886966478452598</v>
      </c>
      <c r="N339" s="905">
        <v>1.5666968463706099</v>
      </c>
      <c r="O339" s="905">
        <v>1.14636354612484</v>
      </c>
      <c r="P339" s="905">
        <v>7.6424236408322493E-2</v>
      </c>
      <c r="Q339" s="905">
        <v>0</v>
      </c>
      <c r="R339" s="905">
        <v>0.57318177306241902</v>
      </c>
      <c r="S339" s="905">
        <v>4.3943935934785499</v>
      </c>
      <c r="T339" s="905">
        <v>35.346209338849199</v>
      </c>
      <c r="U339" s="905">
        <v>59.419843807470798</v>
      </c>
      <c r="V339" s="905">
        <v>7.0692418677698293E-2</v>
      </c>
      <c r="W339" s="905">
        <v>5.1586359575617698E-2</v>
      </c>
      <c r="X339" s="905">
        <v>0.57318177306241902</v>
      </c>
      <c r="Y339" s="905">
        <v>0.57318177306241902</v>
      </c>
      <c r="Z339" s="905">
        <v>0.191060591020806</v>
      </c>
      <c r="AA339" s="905">
        <v>0.54070147258888202</v>
      </c>
      <c r="AB339" s="882"/>
    </row>
    <row r="340" spans="1:28">
      <c r="A340" s="899" t="s">
        <v>4127</v>
      </c>
      <c r="B340" s="900">
        <v>0</v>
      </c>
      <c r="C340" s="901">
        <v>5.6852299999999998</v>
      </c>
      <c r="D340" s="901">
        <v>0</v>
      </c>
      <c r="E340" s="901">
        <v>7.0000000000000001E-3</v>
      </c>
      <c r="F340" s="902">
        <v>0</v>
      </c>
      <c r="G340" s="903">
        <v>0</v>
      </c>
      <c r="H340" s="903">
        <v>1.9490254872563699</v>
      </c>
      <c r="I340" s="903">
        <v>0</v>
      </c>
      <c r="J340" s="903">
        <v>0</v>
      </c>
      <c r="K340" s="903">
        <v>4</v>
      </c>
      <c r="L340" s="904">
        <v>4.4151515327483801E-3</v>
      </c>
      <c r="M340" s="905">
        <v>8.4289256534287205E-4</v>
      </c>
      <c r="N340" s="905">
        <v>1.15953474597432E-4</v>
      </c>
      <c r="O340" s="905">
        <v>3.7461891793016499E-3</v>
      </c>
      <c r="P340" s="905">
        <v>0</v>
      </c>
      <c r="Q340" s="905">
        <v>0</v>
      </c>
      <c r="R340" s="905">
        <v>4.0137741206803398E-5</v>
      </c>
      <c r="S340" s="905">
        <v>9.36547294825414E-4</v>
      </c>
      <c r="T340" s="905">
        <v>8.2951331827393806E-3</v>
      </c>
      <c r="U340" s="905">
        <v>1.27102847154878E-2</v>
      </c>
      <c r="V340" s="905">
        <v>7.1355984367650602E-6</v>
      </c>
      <c r="W340" s="905">
        <v>7.5815733390628697E-6</v>
      </c>
      <c r="X340" s="905">
        <v>1.29332721666367E-3</v>
      </c>
      <c r="Y340" s="905">
        <v>1.29332721666367E-3</v>
      </c>
      <c r="Z340" s="905">
        <v>4.4597490229781601E-5</v>
      </c>
      <c r="AA340" s="905">
        <v>5.1733088666546701E-5</v>
      </c>
      <c r="AB340" s="882"/>
    </row>
    <row r="341" spans="1:28">
      <c r="A341" s="899" t="s">
        <v>4128</v>
      </c>
      <c r="B341" s="900">
        <v>43.85</v>
      </c>
      <c r="C341" s="901">
        <v>19.171099999999999</v>
      </c>
      <c r="D341" s="901">
        <v>1</v>
      </c>
      <c r="E341" s="901">
        <v>0.132545</v>
      </c>
      <c r="F341" s="902">
        <v>0</v>
      </c>
      <c r="G341" s="903">
        <v>0</v>
      </c>
      <c r="H341" s="903">
        <v>0</v>
      </c>
      <c r="I341" s="903">
        <v>0</v>
      </c>
      <c r="J341" s="903">
        <v>0</v>
      </c>
      <c r="K341" s="903">
        <v>61</v>
      </c>
      <c r="L341" s="904">
        <v>0.19104055003571299</v>
      </c>
      <c r="M341" s="905">
        <v>1.11325788150307E-2</v>
      </c>
      <c r="N341" s="905">
        <v>1.6080391621711099E-2</v>
      </c>
      <c r="O341" s="905">
        <v>5.4975697852003699E-3</v>
      </c>
      <c r="P341" s="905">
        <v>4.12317733890028E-4</v>
      </c>
      <c r="Q341" s="905">
        <v>0</v>
      </c>
      <c r="R341" s="905">
        <v>4.8103735620503202E-4</v>
      </c>
      <c r="S341" s="905">
        <v>1.03079433472507E-2</v>
      </c>
      <c r="T341" s="905">
        <v>0.14156242196891</v>
      </c>
      <c r="U341" s="905">
        <v>0.180732606688462</v>
      </c>
      <c r="V341" s="905">
        <v>1.03079433472507E-4</v>
      </c>
      <c r="W341" s="905">
        <v>3.0923830041752097E-4</v>
      </c>
      <c r="X341" s="905">
        <v>6.8719622315004602E-4</v>
      </c>
      <c r="Y341" s="905">
        <v>6.8719622315004602E-4</v>
      </c>
      <c r="Z341" s="905">
        <v>4.1231773389002798E-3</v>
      </c>
      <c r="AA341" s="905">
        <v>1.16136161712358E-3</v>
      </c>
      <c r="AB341" s="882"/>
    </row>
    <row r="342" spans="1:28">
      <c r="A342" s="899" t="s">
        <v>4129</v>
      </c>
      <c r="B342" s="900">
        <v>137.41999999999999</v>
      </c>
      <c r="C342" s="901">
        <v>0.49382999999999999</v>
      </c>
      <c r="D342" s="901">
        <v>1</v>
      </c>
      <c r="E342" s="901">
        <v>23.387540000000001</v>
      </c>
      <c r="F342" s="902">
        <v>0</v>
      </c>
      <c r="G342" s="903">
        <v>0</v>
      </c>
      <c r="H342" s="903">
        <v>0</v>
      </c>
      <c r="I342" s="903">
        <v>0</v>
      </c>
      <c r="J342" s="903">
        <v>0</v>
      </c>
      <c r="K342" s="903">
        <v>113</v>
      </c>
      <c r="L342" s="904">
        <v>0.31890689693218</v>
      </c>
      <c r="M342" s="905">
        <v>3.46466752222616E-2</v>
      </c>
      <c r="N342" s="905">
        <v>1.8766949078725E-2</v>
      </c>
      <c r="O342" s="905">
        <v>1.96856109217395E-2</v>
      </c>
      <c r="P342" s="905">
        <v>2.6247481228986098E-3</v>
      </c>
      <c r="Q342" s="905">
        <v>2.6247481228986E-4</v>
      </c>
      <c r="R342" s="905">
        <v>3.6746473720580498E-3</v>
      </c>
      <c r="S342" s="905">
        <v>2.7559855290435399E-2</v>
      </c>
      <c r="T342" s="905">
        <v>0.23885207918377299</v>
      </c>
      <c r="U342" s="905">
        <v>0.34909150034551401</v>
      </c>
      <c r="V342" s="905">
        <v>1.96856109217395E-4</v>
      </c>
      <c r="W342" s="905">
        <v>7.8742443686958104E-5</v>
      </c>
      <c r="X342" s="905">
        <v>3.9371221843479097E-3</v>
      </c>
      <c r="Y342" s="905">
        <v>2.6247481228986098E-3</v>
      </c>
      <c r="Z342" s="905">
        <v>0</v>
      </c>
      <c r="AA342" s="905">
        <v>6.19440557004071E-3</v>
      </c>
      <c r="AB342" s="882"/>
    </row>
    <row r="343" spans="1:28">
      <c r="A343" s="899" t="s">
        <v>4130</v>
      </c>
      <c r="B343" s="900">
        <v>3912.02</v>
      </c>
      <c r="C343" s="901">
        <v>0.10020999999999999</v>
      </c>
      <c r="D343" s="901">
        <v>0</v>
      </c>
      <c r="E343" s="901">
        <v>0.25230000000000002</v>
      </c>
      <c r="F343" s="902">
        <v>0</v>
      </c>
      <c r="G343" s="903">
        <v>0</v>
      </c>
      <c r="H343" s="903">
        <v>0</v>
      </c>
      <c r="I343" s="903">
        <v>0</v>
      </c>
      <c r="J343" s="903">
        <v>0</v>
      </c>
      <c r="K343" s="903">
        <v>3889</v>
      </c>
      <c r="L343" s="904">
        <v>13.549971836220401</v>
      </c>
      <c r="M343" s="905">
        <v>2.8454940856062798</v>
      </c>
      <c r="N343" s="905">
        <v>0.239382835773226</v>
      </c>
      <c r="O343" s="905">
        <v>0.67749859181101801</v>
      </c>
      <c r="P343" s="905">
        <v>0</v>
      </c>
      <c r="Q343" s="905">
        <v>0</v>
      </c>
      <c r="R343" s="905">
        <v>0.47424901426771299</v>
      </c>
      <c r="S343" s="905">
        <v>2.9358272311810798</v>
      </c>
      <c r="T343" s="905">
        <v>25.654613343243899</v>
      </c>
      <c r="U343" s="905">
        <v>39.159418606676901</v>
      </c>
      <c r="V343" s="905">
        <v>6.09748732629916E-2</v>
      </c>
      <c r="W343" s="905">
        <v>2.1679954937952599E-2</v>
      </c>
      <c r="X343" s="905">
        <v>0.27099943672440702</v>
      </c>
      <c r="Y343" s="905">
        <v>0.27099943672440702</v>
      </c>
      <c r="Z343" s="905">
        <v>0</v>
      </c>
      <c r="AA343" s="905">
        <v>0.349137607646611</v>
      </c>
      <c r="AB343" s="882"/>
    </row>
    <row r="344" spans="1:28">
      <c r="A344" s="899" t="s">
        <v>4131</v>
      </c>
      <c r="B344" s="900">
        <v>0</v>
      </c>
      <c r="C344" s="901">
        <v>24.95167</v>
      </c>
      <c r="D344" s="901">
        <v>0</v>
      </c>
      <c r="E344" s="901">
        <v>8.8400000000000006E-2</v>
      </c>
      <c r="F344" s="902">
        <v>0</v>
      </c>
      <c r="G344" s="903">
        <v>0</v>
      </c>
      <c r="H344" s="903">
        <v>0</v>
      </c>
      <c r="I344" s="903">
        <v>0</v>
      </c>
      <c r="J344" s="903">
        <v>0</v>
      </c>
      <c r="K344" s="903">
        <v>25</v>
      </c>
      <c r="L344" s="904">
        <v>9.0588652029243905E-2</v>
      </c>
      <c r="M344" s="905">
        <v>4.3552236552521096E-3</v>
      </c>
      <c r="N344" s="905">
        <v>7.8394025794537997E-3</v>
      </c>
      <c r="O344" s="905">
        <v>3.4841789242016901E-3</v>
      </c>
      <c r="P344" s="905">
        <v>5.8069648736694803E-4</v>
      </c>
      <c r="Q344" s="905">
        <v>2.9034824368347399E-5</v>
      </c>
      <c r="R344" s="905">
        <v>3.7745271678851598E-4</v>
      </c>
      <c r="S344" s="905">
        <v>4.3552236552521096E-3</v>
      </c>
      <c r="T344" s="905">
        <v>5.0520594400924497E-2</v>
      </c>
      <c r="U344" s="905">
        <v>7.3167757408235404E-2</v>
      </c>
      <c r="V344" s="905">
        <v>6.9683578484033804E-5</v>
      </c>
      <c r="W344" s="905">
        <v>8.1297508231372695E-5</v>
      </c>
      <c r="X344" s="905">
        <v>5.3424076837759203E-2</v>
      </c>
      <c r="Y344" s="905">
        <v>5.3424076837759203E-2</v>
      </c>
      <c r="Z344" s="905">
        <v>2.0324377057843201E-3</v>
      </c>
      <c r="AA344" s="905">
        <v>5.6037211030910501E-4</v>
      </c>
      <c r="AB344" s="882"/>
    </row>
    <row r="345" spans="1:28">
      <c r="A345" s="899" t="s">
        <v>4132</v>
      </c>
      <c r="B345" s="900">
        <v>137.41999999999999</v>
      </c>
      <c r="C345" s="901">
        <v>200.18548000000001</v>
      </c>
      <c r="D345" s="901">
        <v>0</v>
      </c>
      <c r="E345" s="901">
        <v>0</v>
      </c>
      <c r="F345" s="902">
        <v>0</v>
      </c>
      <c r="G345" s="903">
        <v>0</v>
      </c>
      <c r="H345" s="903">
        <v>0</v>
      </c>
      <c r="I345" s="903">
        <v>0</v>
      </c>
      <c r="J345" s="903">
        <v>0</v>
      </c>
      <c r="K345" s="903">
        <v>336</v>
      </c>
      <c r="L345" s="904">
        <v>0.35120523555952998</v>
      </c>
      <c r="M345" s="905">
        <v>5.8924433966098901E-2</v>
      </c>
      <c r="N345" s="905">
        <v>4.6827364741270699E-3</v>
      </c>
      <c r="O345" s="905">
        <v>9.3654729482541402E-2</v>
      </c>
      <c r="P345" s="905">
        <v>1.91211739360189E-2</v>
      </c>
      <c r="Q345" s="905">
        <v>0</v>
      </c>
      <c r="R345" s="905">
        <v>3.1998699239868297E-2</v>
      </c>
      <c r="S345" s="905">
        <v>0.109263851062965</v>
      </c>
      <c r="T345" s="905">
        <v>0.827283443762449</v>
      </c>
      <c r="U345" s="905">
        <v>1.6701760091053199</v>
      </c>
      <c r="V345" s="905">
        <v>1.16678183813666E-2</v>
      </c>
      <c r="W345" s="905">
        <v>9.5215641640583708E-3</v>
      </c>
      <c r="X345" s="905">
        <v>0</v>
      </c>
      <c r="Y345" s="905">
        <v>0</v>
      </c>
      <c r="Z345" s="905">
        <v>0</v>
      </c>
      <c r="AA345" s="905">
        <v>3.35596113979107E-3</v>
      </c>
      <c r="AB345" s="882"/>
    </row>
    <row r="346" spans="1:28">
      <c r="A346" s="899" t="s">
        <v>4133</v>
      </c>
      <c r="B346" s="900">
        <v>0</v>
      </c>
      <c r="C346" s="901">
        <v>0</v>
      </c>
      <c r="D346" s="901">
        <v>0</v>
      </c>
      <c r="E346" s="901">
        <v>0</v>
      </c>
      <c r="F346" s="902">
        <v>0</v>
      </c>
      <c r="G346" s="903">
        <v>0</v>
      </c>
      <c r="H346" s="903">
        <v>0</v>
      </c>
      <c r="I346" s="903">
        <v>0</v>
      </c>
      <c r="J346" s="903">
        <v>0</v>
      </c>
      <c r="K346" s="903">
        <v>0</v>
      </c>
      <c r="L346" s="904">
        <v>0</v>
      </c>
      <c r="M346" s="905">
        <v>0</v>
      </c>
      <c r="N346" s="905">
        <v>0</v>
      </c>
      <c r="O346" s="905">
        <v>0</v>
      </c>
      <c r="P346" s="905">
        <v>0</v>
      </c>
      <c r="Q346" s="905">
        <v>0</v>
      </c>
      <c r="R346" s="905">
        <v>0</v>
      </c>
      <c r="S346" s="905">
        <v>0</v>
      </c>
      <c r="T346" s="905">
        <v>0</v>
      </c>
      <c r="U346" s="905">
        <v>0</v>
      </c>
      <c r="V346" s="905">
        <v>0</v>
      </c>
      <c r="W346" s="905">
        <v>0</v>
      </c>
      <c r="X346" s="905">
        <v>0</v>
      </c>
      <c r="Y346" s="905">
        <v>0</v>
      </c>
      <c r="Z346" s="905">
        <v>0</v>
      </c>
      <c r="AA346" s="905">
        <v>0</v>
      </c>
      <c r="AB346" s="882"/>
    </row>
    <row r="347" spans="1:28">
      <c r="A347" s="899" t="s">
        <v>4134</v>
      </c>
      <c r="B347" s="900">
        <v>0</v>
      </c>
      <c r="C347" s="901">
        <v>27.80752</v>
      </c>
      <c r="D347" s="901">
        <v>0</v>
      </c>
      <c r="E347" s="901">
        <v>0</v>
      </c>
      <c r="F347" s="902">
        <v>0</v>
      </c>
      <c r="G347" s="903">
        <v>0</v>
      </c>
      <c r="H347" s="903">
        <v>0</v>
      </c>
      <c r="I347" s="903">
        <v>0</v>
      </c>
      <c r="J347" s="903">
        <v>0</v>
      </c>
      <c r="K347" s="903">
        <v>28</v>
      </c>
      <c r="L347" s="904">
        <v>3.5445713588878498E-2</v>
      </c>
      <c r="M347" s="905">
        <v>4.2925084346164804E-3</v>
      </c>
      <c r="N347" s="905">
        <v>1.9186211942604E-3</v>
      </c>
      <c r="O347" s="905">
        <v>8.7801308889882499E-3</v>
      </c>
      <c r="P347" s="905">
        <v>2.6015202634039301E-4</v>
      </c>
      <c r="Q347" s="905">
        <v>0</v>
      </c>
      <c r="R347" s="905">
        <v>3.5770903621804001E-4</v>
      </c>
      <c r="S347" s="905">
        <v>3.5770903621804E-3</v>
      </c>
      <c r="T347" s="905">
        <v>3.1868623226698103E-2</v>
      </c>
      <c r="U347" s="905">
        <v>5.33311653997805E-2</v>
      </c>
      <c r="V347" s="905">
        <v>5.2030405268078497E-5</v>
      </c>
      <c r="W347" s="905">
        <v>3.2519003292549099E-6</v>
      </c>
      <c r="X347" s="905">
        <v>1.62595016462745E-3</v>
      </c>
      <c r="Y347" s="905">
        <v>1.62595016462745E-3</v>
      </c>
      <c r="Z347" s="905">
        <v>3.25190032925491E-4</v>
      </c>
      <c r="AA347" s="905">
        <v>6.1786106255843297E-4</v>
      </c>
      <c r="AB347" s="882"/>
    </row>
    <row r="348" spans="1:28">
      <c r="A348" s="899" t="s">
        <v>4135</v>
      </c>
      <c r="B348" s="900">
        <v>961</v>
      </c>
      <c r="C348" s="901">
        <v>4163.22858</v>
      </c>
      <c r="D348" s="901">
        <v>3100</v>
      </c>
      <c r="E348" s="901">
        <v>1.4146000000000001</v>
      </c>
      <c r="F348" s="902">
        <v>0</v>
      </c>
      <c r="G348" s="903">
        <v>0</v>
      </c>
      <c r="H348" s="903">
        <v>0</v>
      </c>
      <c r="I348" s="903">
        <v>0</v>
      </c>
      <c r="J348" s="903">
        <v>0</v>
      </c>
      <c r="K348" s="903">
        <v>2000</v>
      </c>
      <c r="L348" s="904">
        <v>4.5851794642494204</v>
      </c>
      <c r="M348" s="905">
        <v>0.54367127933243098</v>
      </c>
      <c r="N348" s="905">
        <v>0.26637709268496601</v>
      </c>
      <c r="O348" s="905">
        <v>0.41484957057494798</v>
      </c>
      <c r="P348" s="905">
        <v>0</v>
      </c>
      <c r="Q348" s="905">
        <v>2.1834187924997198E-3</v>
      </c>
      <c r="R348" s="905">
        <v>6.3319144982491998E-2</v>
      </c>
      <c r="S348" s="905">
        <v>0.45851794642494198</v>
      </c>
      <c r="T348" s="905">
        <v>4.3231692091494498</v>
      </c>
      <c r="U348" s="905">
        <v>6.6594273171241598</v>
      </c>
      <c r="V348" s="905">
        <v>1.3973880271998199E-2</v>
      </c>
      <c r="W348" s="905">
        <v>2.1834187924997198E-3</v>
      </c>
      <c r="X348" s="905">
        <v>0.32751281887495898</v>
      </c>
      <c r="Y348" s="905">
        <v>0.28384444302496398</v>
      </c>
      <c r="Z348" s="905">
        <v>2.1834187924997198E-2</v>
      </c>
      <c r="AA348" s="905">
        <v>0.105022443919237</v>
      </c>
      <c r="AB348" s="882"/>
    </row>
    <row r="349" spans="1:28">
      <c r="A349" s="899" t="s">
        <v>4136</v>
      </c>
      <c r="B349" s="900">
        <v>0</v>
      </c>
      <c r="C349" s="901">
        <v>374.98437999999999</v>
      </c>
      <c r="D349" s="901">
        <v>0</v>
      </c>
      <c r="E349" s="901">
        <v>0.32826</v>
      </c>
      <c r="F349" s="902">
        <v>0</v>
      </c>
      <c r="G349" s="903">
        <v>0</v>
      </c>
      <c r="H349" s="903">
        <v>0</v>
      </c>
      <c r="I349" s="903">
        <v>0</v>
      </c>
      <c r="J349" s="903">
        <v>0</v>
      </c>
      <c r="K349" s="903">
        <v>373</v>
      </c>
      <c r="L349" s="904">
        <v>1.1564262776774501</v>
      </c>
      <c r="M349" s="905">
        <v>0.101650281347448</v>
      </c>
      <c r="N349" s="905">
        <v>8.2719459719988203E-2</v>
      </c>
      <c r="O349" s="905">
        <v>6.9961732101482502E-2</v>
      </c>
      <c r="P349" s="905">
        <v>8.2307920119391201E-4</v>
      </c>
      <c r="Q349" s="905">
        <v>0</v>
      </c>
      <c r="R349" s="905">
        <v>7.40771281074521E-3</v>
      </c>
      <c r="S349" s="905">
        <v>8.6423316125360694E-2</v>
      </c>
      <c r="T349" s="905">
        <v>0.81484840918197299</v>
      </c>
      <c r="U349" s="905">
        <v>1.15231088167148</v>
      </c>
      <c r="V349" s="905">
        <v>1.1523108816714801E-3</v>
      </c>
      <c r="W349" s="905">
        <v>2.1811598831638699E-3</v>
      </c>
      <c r="X349" s="905">
        <v>2.05769800298478E-2</v>
      </c>
      <c r="Y349" s="905">
        <v>2.05769800298478E-2</v>
      </c>
      <c r="Z349" s="905">
        <v>4.1153960059695602E-3</v>
      </c>
      <c r="AA349" s="905">
        <v>1.02884900149239E-2</v>
      </c>
      <c r="AB349" s="882"/>
    </row>
    <row r="350" spans="1:28">
      <c r="A350" s="899" t="s">
        <v>4137</v>
      </c>
      <c r="B350" s="900">
        <v>0</v>
      </c>
      <c r="C350" s="901">
        <v>395.77314999999999</v>
      </c>
      <c r="D350" s="901">
        <v>0</v>
      </c>
      <c r="E350" s="901">
        <v>0.50239999999999996</v>
      </c>
      <c r="F350" s="902">
        <v>0</v>
      </c>
      <c r="G350" s="903">
        <v>0</v>
      </c>
      <c r="H350" s="903">
        <v>0</v>
      </c>
      <c r="I350" s="903">
        <v>0</v>
      </c>
      <c r="J350" s="903">
        <v>0</v>
      </c>
      <c r="K350" s="903">
        <v>393</v>
      </c>
      <c r="L350" s="904">
        <v>0.81244084154534901</v>
      </c>
      <c r="M350" s="905">
        <v>9.2198342692225002E-2</v>
      </c>
      <c r="N350" s="905">
        <v>4.4273461589830802E-2</v>
      </c>
      <c r="O350" s="905">
        <v>5.9335567079154702E-2</v>
      </c>
      <c r="P350" s="905">
        <v>1.09542585376901E-2</v>
      </c>
      <c r="Q350" s="905">
        <v>0</v>
      </c>
      <c r="R350" s="905">
        <v>1.82570975628168E-2</v>
      </c>
      <c r="S350" s="905">
        <v>6.8464115860563196E-2</v>
      </c>
      <c r="T350" s="905">
        <v>0.666384061042815</v>
      </c>
      <c r="U350" s="905">
        <v>0.58879139640084299</v>
      </c>
      <c r="V350" s="905">
        <v>2.4647081709802698E-3</v>
      </c>
      <c r="W350" s="905">
        <v>9.1285487814084202E-5</v>
      </c>
      <c r="X350" s="905">
        <v>0.460991713461125</v>
      </c>
      <c r="Y350" s="905">
        <v>0.460991713461125</v>
      </c>
      <c r="Z350" s="905">
        <v>1.82570975628168E-2</v>
      </c>
      <c r="AA350" s="905">
        <v>9.2198342692225103E-3</v>
      </c>
      <c r="AB350" s="882"/>
    </row>
    <row r="351" spans="1:28">
      <c r="A351" s="899" t="s">
        <v>4138</v>
      </c>
      <c r="B351" s="900">
        <v>1.56</v>
      </c>
      <c r="C351" s="901">
        <v>79.163200000000003</v>
      </c>
      <c r="D351" s="901">
        <v>0</v>
      </c>
      <c r="E351" s="901">
        <v>3.0000000000000001E-3</v>
      </c>
      <c r="F351" s="902">
        <v>0</v>
      </c>
      <c r="G351" s="903">
        <v>0</v>
      </c>
      <c r="H351" s="903">
        <v>0</v>
      </c>
      <c r="I351" s="903">
        <v>0</v>
      </c>
      <c r="J351" s="903">
        <v>0</v>
      </c>
      <c r="K351" s="903">
        <v>80</v>
      </c>
      <c r="L351" s="904">
        <v>0.18753244641623201</v>
      </c>
      <c r="M351" s="905">
        <v>2.3199056948904499E-2</v>
      </c>
      <c r="N351" s="905">
        <v>1.0104118880184899E-2</v>
      </c>
      <c r="O351" s="905">
        <v>1.5358260697881E-2</v>
      </c>
      <c r="P351" s="905">
        <v>1.0508283635392299E-3</v>
      </c>
      <c r="Q351" s="905">
        <v>0</v>
      </c>
      <c r="R351" s="905">
        <v>2.58665443332733E-3</v>
      </c>
      <c r="S351" s="905">
        <v>2.0208237760369799E-2</v>
      </c>
      <c r="T351" s="905">
        <v>0.18995743494747599</v>
      </c>
      <c r="U351" s="905">
        <v>0.26432374990563701</v>
      </c>
      <c r="V351" s="905">
        <v>2.0208237760369801E-4</v>
      </c>
      <c r="W351" s="905">
        <v>8.8916246145626993E-5</v>
      </c>
      <c r="X351" s="905">
        <v>6.4666360833183301E-3</v>
      </c>
      <c r="Y351" s="905">
        <v>6.4666360833183301E-3</v>
      </c>
      <c r="Z351" s="905">
        <v>0</v>
      </c>
      <c r="AA351" s="905">
        <v>3.2494846318674598E-3</v>
      </c>
      <c r="AB351" s="882"/>
    </row>
    <row r="352" spans="1:28">
      <c r="A352" s="894"/>
      <c r="B352" s="895"/>
      <c r="C352" s="896"/>
      <c r="D352" s="896"/>
      <c r="E352" s="896"/>
      <c r="F352" s="895"/>
      <c r="G352" s="896"/>
      <c r="H352" s="896"/>
      <c r="I352" s="896"/>
      <c r="J352" s="896"/>
      <c r="K352" s="896"/>
      <c r="L352" s="897"/>
      <c r="M352" s="898"/>
      <c r="N352" s="898"/>
      <c r="O352" s="898"/>
      <c r="P352" s="898"/>
      <c r="Q352" s="898"/>
      <c r="R352" s="898"/>
      <c r="S352" s="898"/>
      <c r="T352" s="898"/>
      <c r="U352" s="898"/>
      <c r="V352" s="898"/>
      <c r="W352" s="898"/>
      <c r="X352" s="898"/>
      <c r="Y352" s="898"/>
      <c r="Z352" s="898"/>
      <c r="AA352" s="898"/>
      <c r="AB352" s="882"/>
    </row>
    <row r="353" spans="1:28">
      <c r="A353" s="887" t="s">
        <v>4139</v>
      </c>
      <c r="B353" s="888">
        <v>5535</v>
      </c>
      <c r="C353" s="889">
        <v>2103</v>
      </c>
      <c r="D353" s="889">
        <v>0</v>
      </c>
      <c r="E353" s="889">
        <v>1</v>
      </c>
      <c r="F353" s="890">
        <v>0</v>
      </c>
      <c r="G353" s="891">
        <v>0</v>
      </c>
      <c r="H353" s="891">
        <v>0</v>
      </c>
      <c r="I353" s="891">
        <v>499</v>
      </c>
      <c r="J353" s="891">
        <v>0</v>
      </c>
      <c r="K353" s="891">
        <v>7127</v>
      </c>
      <c r="L353" s="892">
        <v>10.0052318430726</v>
      </c>
      <c r="M353" s="893">
        <v>1.2969059794317299</v>
      </c>
      <c r="N353" s="893">
        <v>0.51404470201559804</v>
      </c>
      <c r="O353" s="893">
        <v>0.97049434691969505</v>
      </c>
      <c r="P353" s="893">
        <v>4.0091239032095098E-2</v>
      </c>
      <c r="Q353" s="893">
        <v>0</v>
      </c>
      <c r="R353" s="893">
        <v>0.535951825419408</v>
      </c>
      <c r="S353" s="893">
        <v>1.2652177902175901</v>
      </c>
      <c r="T353" s="893">
        <v>17.923060502767001</v>
      </c>
      <c r="U353" s="893">
        <v>19.637359689211198</v>
      </c>
      <c r="V353" s="893">
        <v>5.7670975047471998E-2</v>
      </c>
      <c r="W353" s="893">
        <v>1.4271805443448899E-2</v>
      </c>
      <c r="X353" s="893">
        <v>216.050900602182</v>
      </c>
      <c r="Y353" s="893">
        <v>215.70088138112899</v>
      </c>
      <c r="Z353" s="893">
        <v>0.81086645722880002</v>
      </c>
      <c r="AA353" s="893">
        <v>0.184056016305957</v>
      </c>
      <c r="AB353" s="882"/>
    </row>
    <row r="354" spans="1:28">
      <c r="A354" s="899" t="s">
        <v>4140</v>
      </c>
      <c r="B354" s="900">
        <v>4642.3076920000003</v>
      </c>
      <c r="C354" s="901">
        <v>736.74585000000002</v>
      </c>
      <c r="D354" s="901">
        <v>0</v>
      </c>
      <c r="E354" s="901">
        <v>7.2201000000000001E-2</v>
      </c>
      <c r="F354" s="902">
        <v>0</v>
      </c>
      <c r="G354" s="903">
        <v>0</v>
      </c>
      <c r="H354" s="903">
        <v>0</v>
      </c>
      <c r="I354" s="903">
        <v>425</v>
      </c>
      <c r="J354" s="903">
        <v>0</v>
      </c>
      <c r="K354" s="903">
        <v>4951</v>
      </c>
      <c r="L354" s="904">
        <v>6.9828687567868899</v>
      </c>
      <c r="M354" s="905">
        <v>0.87814864668683601</v>
      </c>
      <c r="N354" s="905">
        <v>0.37030364619324402</v>
      </c>
      <c r="O354" s="905">
        <v>0.74060729238648804</v>
      </c>
      <c r="P354" s="905">
        <v>3.1740312530849503E-2</v>
      </c>
      <c r="Q354" s="905">
        <v>0</v>
      </c>
      <c r="R354" s="905">
        <v>0.35443348992781898</v>
      </c>
      <c r="S354" s="905">
        <v>0.84640833415598704</v>
      </c>
      <c r="T354" s="905">
        <v>12.3787218870313</v>
      </c>
      <c r="U354" s="905">
        <v>13.7541354300348</v>
      </c>
      <c r="V354" s="905">
        <v>4.0204395872409399E-2</v>
      </c>
      <c r="W354" s="905">
        <v>8.9930885504073601E-3</v>
      </c>
      <c r="X354" s="905">
        <v>134.102820442839</v>
      </c>
      <c r="Y354" s="905">
        <v>133.785417317531</v>
      </c>
      <c r="Z354" s="905">
        <v>0.47610468796274302</v>
      </c>
      <c r="AA354" s="905">
        <v>0.121671198034923</v>
      </c>
      <c r="AB354" s="882"/>
    </row>
    <row r="355" spans="1:28">
      <c r="A355" s="899" t="s">
        <v>4141</v>
      </c>
      <c r="B355" s="900">
        <v>14.349774</v>
      </c>
      <c r="C355" s="901">
        <v>0</v>
      </c>
      <c r="D355" s="901">
        <v>0</v>
      </c>
      <c r="E355" s="901">
        <v>0</v>
      </c>
      <c r="F355" s="902">
        <v>0</v>
      </c>
      <c r="G355" s="903">
        <v>0</v>
      </c>
      <c r="H355" s="903">
        <v>0</v>
      </c>
      <c r="I355" s="903">
        <v>1</v>
      </c>
      <c r="J355" s="903">
        <v>0</v>
      </c>
      <c r="K355" s="903">
        <v>14</v>
      </c>
      <c r="L355" s="904">
        <v>2.49128084224218E-2</v>
      </c>
      <c r="M355" s="905">
        <v>2.4912808422421899E-3</v>
      </c>
      <c r="N355" s="905">
        <v>1.6353806755822901E-3</v>
      </c>
      <c r="O355" s="905">
        <v>3.3624649404495701E-3</v>
      </c>
      <c r="P355" s="905">
        <v>6.1135726189992298E-5</v>
      </c>
      <c r="Q355" s="905">
        <v>0</v>
      </c>
      <c r="R355" s="905">
        <v>1.10044307141986E-3</v>
      </c>
      <c r="S355" s="905">
        <v>2.1397504166497301E-3</v>
      </c>
      <c r="T355" s="905">
        <v>2.8886630624771401E-2</v>
      </c>
      <c r="U355" s="905">
        <v>3.5305881874720502E-2</v>
      </c>
      <c r="V355" s="905">
        <v>1.17686272915735E-4</v>
      </c>
      <c r="W355" s="905">
        <v>3.8209828868745198E-5</v>
      </c>
      <c r="X355" s="905">
        <v>0.14825413601073101</v>
      </c>
      <c r="Y355" s="905">
        <v>0.14825413601073101</v>
      </c>
      <c r="Z355" s="905">
        <v>1.52839315474981E-3</v>
      </c>
      <c r="AA355" s="905">
        <v>3.6681435713995398E-4</v>
      </c>
      <c r="AB355" s="882"/>
    </row>
    <row r="356" spans="1:28">
      <c r="A356" s="899" t="s">
        <v>4142</v>
      </c>
      <c r="B356" s="900">
        <v>141.158143</v>
      </c>
      <c r="C356" s="901">
        <v>0</v>
      </c>
      <c r="D356" s="901">
        <v>0</v>
      </c>
      <c r="E356" s="901">
        <v>0</v>
      </c>
      <c r="F356" s="902">
        <v>0</v>
      </c>
      <c r="G356" s="903">
        <v>0</v>
      </c>
      <c r="H356" s="903">
        <v>0</v>
      </c>
      <c r="I356" s="903">
        <v>7</v>
      </c>
      <c r="J356" s="903">
        <v>0</v>
      </c>
      <c r="K356" s="903">
        <v>133</v>
      </c>
      <c r="L356" s="904">
        <v>0.177635055485549</v>
      </c>
      <c r="M356" s="905">
        <v>2.3305719279704099E-2</v>
      </c>
      <c r="N356" s="905">
        <v>8.9528067964716896E-3</v>
      </c>
      <c r="O356" s="905">
        <v>1.1368643551075201E-2</v>
      </c>
      <c r="P356" s="905">
        <v>8.5264826633063703E-4</v>
      </c>
      <c r="Q356" s="905">
        <v>0</v>
      </c>
      <c r="R356" s="905">
        <v>1.0515995284744501E-2</v>
      </c>
      <c r="S356" s="905">
        <v>2.41583675460347E-2</v>
      </c>
      <c r="T356" s="905">
        <v>0.373744156741596</v>
      </c>
      <c r="U356" s="905">
        <v>0.39648144384374601</v>
      </c>
      <c r="V356" s="905">
        <v>1.2505507906182701E-3</v>
      </c>
      <c r="W356" s="905">
        <v>3.5527011097109899E-4</v>
      </c>
      <c r="X356" s="905">
        <v>4.7918832567781804</v>
      </c>
      <c r="Y356" s="905">
        <v>4.7904621763342998</v>
      </c>
      <c r="Z356" s="905">
        <v>1.4210804438844E-2</v>
      </c>
      <c r="AA356" s="905">
        <v>3.12637697654567E-3</v>
      </c>
      <c r="AB356" s="882"/>
    </row>
    <row r="357" spans="1:28">
      <c r="A357" s="899" t="s">
        <v>4143</v>
      </c>
      <c r="B357" s="900">
        <v>736.693669</v>
      </c>
      <c r="C357" s="901">
        <v>0</v>
      </c>
      <c r="D357" s="901">
        <v>0</v>
      </c>
      <c r="E357" s="901">
        <v>0</v>
      </c>
      <c r="F357" s="902">
        <v>0</v>
      </c>
      <c r="G357" s="903">
        <v>0</v>
      </c>
      <c r="H357" s="903">
        <v>0</v>
      </c>
      <c r="I357" s="903">
        <v>66</v>
      </c>
      <c r="J357" s="903">
        <v>0</v>
      </c>
      <c r="K357" s="903">
        <v>667</v>
      </c>
      <c r="L357" s="904">
        <v>0.81245199091790699</v>
      </c>
      <c r="M357" s="905">
        <v>0.117591735527592</v>
      </c>
      <c r="N357" s="905">
        <v>3.7059213620816801E-2</v>
      </c>
      <c r="O357" s="905">
        <v>8.5521262201884898E-2</v>
      </c>
      <c r="P357" s="905">
        <v>7.1267718501570804E-4</v>
      </c>
      <c r="Q357" s="905">
        <v>0</v>
      </c>
      <c r="R357" s="905">
        <v>5.8439529171288002E-2</v>
      </c>
      <c r="S357" s="905">
        <v>0.10690157775235599</v>
      </c>
      <c r="T357" s="905">
        <v>1.5037488603831399</v>
      </c>
      <c r="U357" s="905">
        <v>1.5678898070345599</v>
      </c>
      <c r="V357" s="905">
        <v>1.7104252440377E-3</v>
      </c>
      <c r="W357" s="905">
        <v>1.0690157775235601E-3</v>
      </c>
      <c r="X357" s="905">
        <v>20.382567491449201</v>
      </c>
      <c r="Y357" s="905">
        <v>20.382567491449201</v>
      </c>
      <c r="Z357" s="905">
        <v>9.9774805902199101E-2</v>
      </c>
      <c r="AA357" s="905">
        <v>1.37546696708032E-2</v>
      </c>
      <c r="AB357" s="882"/>
    </row>
    <row r="358" spans="1:28">
      <c r="A358" s="899" t="s">
        <v>4144</v>
      </c>
      <c r="B358" s="900">
        <v>0</v>
      </c>
      <c r="C358" s="901">
        <v>1344.4607000000001</v>
      </c>
      <c r="D358" s="901">
        <v>0</v>
      </c>
      <c r="E358" s="901">
        <v>1.3686400000000001</v>
      </c>
      <c r="F358" s="902">
        <v>0</v>
      </c>
      <c r="G358" s="903">
        <v>0</v>
      </c>
      <c r="H358" s="903">
        <v>0</v>
      </c>
      <c r="I358" s="903">
        <v>0</v>
      </c>
      <c r="J358" s="903">
        <v>0</v>
      </c>
      <c r="K358" s="903">
        <v>1343</v>
      </c>
      <c r="L358" s="904">
        <v>1.9808834716358801</v>
      </c>
      <c r="M358" s="905">
        <v>0.27139663312176598</v>
      </c>
      <c r="N358" s="905">
        <v>9.5144796669124995E-2</v>
      </c>
      <c r="O358" s="905">
        <v>0.12478006120541001</v>
      </c>
      <c r="P358" s="905">
        <v>6.2390030602704899E-3</v>
      </c>
      <c r="Q358" s="905">
        <v>0</v>
      </c>
      <c r="R358" s="905">
        <v>0.107622802789666</v>
      </c>
      <c r="S358" s="905">
        <v>0.28075513771217198</v>
      </c>
      <c r="T358" s="905">
        <v>3.5874267596555298</v>
      </c>
      <c r="U358" s="905">
        <v>3.8369868820663502</v>
      </c>
      <c r="V358" s="905">
        <v>1.4193731962115401E-2</v>
      </c>
      <c r="W358" s="905">
        <v>3.7434018361622899E-3</v>
      </c>
      <c r="X358" s="905">
        <v>55.230774591044501</v>
      </c>
      <c r="Y358" s="905">
        <v>55.199579575743101</v>
      </c>
      <c r="Z358" s="905">
        <v>0.21836510710946699</v>
      </c>
      <c r="AA358" s="905">
        <v>4.4452896804427197E-2</v>
      </c>
      <c r="AB358" s="882"/>
    </row>
    <row r="359" spans="1:28">
      <c r="A359" s="899" t="s">
        <v>4145</v>
      </c>
      <c r="B359" s="900">
        <v>0</v>
      </c>
      <c r="C359" s="901">
        <v>0</v>
      </c>
      <c r="D359" s="901">
        <v>0</v>
      </c>
      <c r="E359" s="901">
        <v>0</v>
      </c>
      <c r="F359" s="902">
        <v>0</v>
      </c>
      <c r="G359" s="903">
        <v>0</v>
      </c>
      <c r="H359" s="903">
        <v>0</v>
      </c>
      <c r="I359" s="903">
        <v>0</v>
      </c>
      <c r="J359" s="903">
        <v>0</v>
      </c>
      <c r="K359" s="903">
        <v>0</v>
      </c>
      <c r="L359" s="904">
        <v>0</v>
      </c>
      <c r="M359" s="905">
        <v>0</v>
      </c>
      <c r="N359" s="905">
        <v>0</v>
      </c>
      <c r="O359" s="905">
        <v>0</v>
      </c>
      <c r="P359" s="905">
        <v>0</v>
      </c>
      <c r="Q359" s="905">
        <v>0</v>
      </c>
      <c r="R359" s="905">
        <v>0</v>
      </c>
      <c r="S359" s="905">
        <v>0</v>
      </c>
      <c r="T359" s="905">
        <v>0</v>
      </c>
      <c r="U359" s="905">
        <v>0</v>
      </c>
      <c r="V359" s="905">
        <v>0</v>
      </c>
      <c r="W359" s="905">
        <v>0</v>
      </c>
      <c r="X359" s="905">
        <v>0</v>
      </c>
      <c r="Y359" s="905">
        <v>0</v>
      </c>
      <c r="Z359" s="905">
        <v>0</v>
      </c>
      <c r="AA359" s="905">
        <v>0</v>
      </c>
      <c r="AB359" s="882"/>
    </row>
    <row r="360" spans="1:28">
      <c r="A360" s="899" t="s">
        <v>4146</v>
      </c>
      <c r="B360" s="900">
        <v>0</v>
      </c>
      <c r="C360" s="901">
        <v>0</v>
      </c>
      <c r="D360" s="901">
        <v>0</v>
      </c>
      <c r="E360" s="901">
        <v>0</v>
      </c>
      <c r="F360" s="902">
        <v>0</v>
      </c>
      <c r="G360" s="903">
        <v>0</v>
      </c>
      <c r="H360" s="903">
        <v>0</v>
      </c>
      <c r="I360" s="903">
        <v>0</v>
      </c>
      <c r="J360" s="903">
        <v>0</v>
      </c>
      <c r="K360" s="903">
        <v>0</v>
      </c>
      <c r="L360" s="904">
        <v>0</v>
      </c>
      <c r="M360" s="905">
        <v>0</v>
      </c>
      <c r="N360" s="905">
        <v>0</v>
      </c>
      <c r="O360" s="905">
        <v>0</v>
      </c>
      <c r="P360" s="905">
        <v>0</v>
      </c>
      <c r="Q360" s="905">
        <v>0</v>
      </c>
      <c r="R360" s="905">
        <v>0</v>
      </c>
      <c r="S360" s="905">
        <v>0</v>
      </c>
      <c r="T360" s="905">
        <v>0</v>
      </c>
      <c r="U360" s="905">
        <v>0</v>
      </c>
      <c r="V360" s="905">
        <v>0</v>
      </c>
      <c r="W360" s="905">
        <v>0</v>
      </c>
      <c r="X360" s="905">
        <v>0</v>
      </c>
      <c r="Y360" s="905">
        <v>0</v>
      </c>
      <c r="Z360" s="905">
        <v>0</v>
      </c>
      <c r="AA360" s="905">
        <v>0</v>
      </c>
      <c r="AB360" s="882"/>
    </row>
    <row r="361" spans="1:28">
      <c r="A361" s="899" t="s">
        <v>4147</v>
      </c>
      <c r="B361" s="900">
        <v>0</v>
      </c>
      <c r="C361" s="901">
        <v>21.082000000000001</v>
      </c>
      <c r="D361" s="901">
        <v>0</v>
      </c>
      <c r="E361" s="901">
        <v>0</v>
      </c>
      <c r="F361" s="902">
        <v>0</v>
      </c>
      <c r="G361" s="903">
        <v>0</v>
      </c>
      <c r="H361" s="903">
        <v>0</v>
      </c>
      <c r="I361" s="903">
        <v>0</v>
      </c>
      <c r="J361" s="903">
        <v>0</v>
      </c>
      <c r="K361" s="903">
        <v>19</v>
      </c>
      <c r="L361" s="904">
        <v>2.6479759823932799E-2</v>
      </c>
      <c r="M361" s="905">
        <v>3.9719639735899199E-3</v>
      </c>
      <c r="N361" s="905">
        <v>9.4885806035759296E-4</v>
      </c>
      <c r="O361" s="905">
        <v>4.8546226343876902E-3</v>
      </c>
      <c r="P361" s="905">
        <v>4.8546226343876899E-4</v>
      </c>
      <c r="Q361" s="905">
        <v>0</v>
      </c>
      <c r="R361" s="905">
        <v>3.8395651744702599E-3</v>
      </c>
      <c r="S361" s="905">
        <v>4.8546226343876902E-3</v>
      </c>
      <c r="T361" s="905">
        <v>5.0532208330671798E-2</v>
      </c>
      <c r="U361" s="905">
        <v>4.6560244357081899E-2</v>
      </c>
      <c r="V361" s="905">
        <v>1.9418490537550701E-4</v>
      </c>
      <c r="W361" s="905">
        <v>7.2819339515815305E-5</v>
      </c>
      <c r="X361" s="905">
        <v>1.3946006840604599</v>
      </c>
      <c r="Y361" s="905">
        <v>1.3946006840604599</v>
      </c>
      <c r="Z361" s="905">
        <v>8.8265866079776105E-4</v>
      </c>
      <c r="AA361" s="905">
        <v>6.8406046211826499E-4</v>
      </c>
      <c r="AB361" s="882"/>
    </row>
    <row r="362" spans="1:28">
      <c r="A362" s="899" t="s">
        <v>4148</v>
      </c>
      <c r="B362" s="900">
        <v>0</v>
      </c>
      <c r="C362" s="901">
        <v>0.54146000000000005</v>
      </c>
      <c r="D362" s="901">
        <v>0</v>
      </c>
      <c r="E362" s="901">
        <v>0.05</v>
      </c>
      <c r="F362" s="902">
        <v>0</v>
      </c>
      <c r="G362" s="903">
        <v>0</v>
      </c>
      <c r="H362" s="903">
        <v>0</v>
      </c>
      <c r="I362" s="903">
        <v>0</v>
      </c>
      <c r="J362" s="903">
        <v>0</v>
      </c>
      <c r="K362" s="903">
        <v>0</v>
      </c>
      <c r="L362" s="904">
        <v>0</v>
      </c>
      <c r="M362" s="905">
        <v>0</v>
      </c>
      <c r="N362" s="905">
        <v>0</v>
      </c>
      <c r="O362" s="905">
        <v>0</v>
      </c>
      <c r="P362" s="905">
        <v>0</v>
      </c>
      <c r="Q362" s="905">
        <v>0</v>
      </c>
      <c r="R362" s="905">
        <v>0</v>
      </c>
      <c r="S362" s="905">
        <v>0</v>
      </c>
      <c r="T362" s="905">
        <v>0</v>
      </c>
      <c r="U362" s="905">
        <v>0</v>
      </c>
      <c r="V362" s="905">
        <v>0</v>
      </c>
      <c r="W362" s="905">
        <v>0</v>
      </c>
      <c r="X362" s="905">
        <v>0</v>
      </c>
      <c r="Y362" s="905">
        <v>0</v>
      </c>
      <c r="Z362" s="905">
        <v>0</v>
      </c>
      <c r="AA362" s="905">
        <v>0</v>
      </c>
      <c r="AB362" s="882"/>
    </row>
    <row r="363" spans="1:28">
      <c r="A363" s="894"/>
      <c r="B363" s="895"/>
      <c r="C363" s="896"/>
      <c r="D363" s="896"/>
      <c r="E363" s="896"/>
      <c r="F363" s="895"/>
      <c r="G363" s="896"/>
      <c r="H363" s="896"/>
      <c r="I363" s="896"/>
      <c r="J363" s="896"/>
      <c r="K363" s="896"/>
      <c r="L363" s="897"/>
      <c r="M363" s="898"/>
      <c r="N363" s="898"/>
      <c r="O363" s="898"/>
      <c r="P363" s="898"/>
      <c r="Q363" s="898"/>
      <c r="R363" s="898"/>
      <c r="S363" s="898"/>
      <c r="T363" s="898"/>
      <c r="U363" s="898"/>
      <c r="V363" s="898"/>
      <c r="W363" s="898"/>
      <c r="X363" s="898"/>
      <c r="Y363" s="898"/>
      <c r="Z363" s="898"/>
      <c r="AA363" s="898"/>
      <c r="AB363" s="882"/>
    </row>
    <row r="364" spans="1:28">
      <c r="A364" s="887" t="s">
        <v>4149</v>
      </c>
      <c r="B364" s="888">
        <v>3590</v>
      </c>
      <c r="C364" s="889">
        <v>1628</v>
      </c>
      <c r="D364" s="889">
        <v>0</v>
      </c>
      <c r="E364" s="889">
        <v>269</v>
      </c>
      <c r="F364" s="890">
        <v>0</v>
      </c>
      <c r="G364" s="891">
        <v>0</v>
      </c>
      <c r="H364" s="891">
        <v>0</v>
      </c>
      <c r="I364" s="891">
        <v>118</v>
      </c>
      <c r="J364" s="891">
        <v>190</v>
      </c>
      <c r="K364" s="891">
        <v>4512</v>
      </c>
      <c r="L364" s="892">
        <v>45.747779921193697</v>
      </c>
      <c r="M364" s="893">
        <v>0.39339029675409698</v>
      </c>
      <c r="N364" s="893">
        <v>4.8528754383816404</v>
      </c>
      <c r="O364" s="893">
        <v>2.9688607589812701</v>
      </c>
      <c r="P364" s="893">
        <v>0.120906815634672</v>
      </c>
      <c r="Q364" s="893">
        <v>0</v>
      </c>
      <c r="R364" s="893">
        <v>3.3336658696266099E-2</v>
      </c>
      <c r="S364" s="893">
        <v>0.47411861817933698</v>
      </c>
      <c r="T364" s="893">
        <v>4.6075026351322901</v>
      </c>
      <c r="U364" s="893">
        <v>7.5158157351035104</v>
      </c>
      <c r="V364" s="893">
        <v>6.4377772053714104E-3</v>
      </c>
      <c r="W364" s="893">
        <v>2.7283320306766999E-3</v>
      </c>
      <c r="X364" s="893">
        <v>23.5547261400759</v>
      </c>
      <c r="Y364" s="893">
        <v>22.9560861312493</v>
      </c>
      <c r="Z364" s="893">
        <v>2.6712038418879602E-2</v>
      </c>
      <c r="AA364" s="893">
        <v>3.5225805200104501E-2</v>
      </c>
      <c r="AB364" s="882"/>
    </row>
    <row r="365" spans="1:28">
      <c r="A365" s="899" t="s">
        <v>4150</v>
      </c>
      <c r="B365" s="900">
        <v>12.755354000000001</v>
      </c>
      <c r="C365" s="901">
        <v>0</v>
      </c>
      <c r="D365" s="901">
        <v>0</v>
      </c>
      <c r="E365" s="901">
        <v>0</v>
      </c>
      <c r="F365" s="902">
        <v>0</v>
      </c>
      <c r="G365" s="903">
        <v>0</v>
      </c>
      <c r="H365" s="903">
        <v>11.9125</v>
      </c>
      <c r="I365" s="903">
        <v>1</v>
      </c>
      <c r="J365" s="903">
        <v>0</v>
      </c>
      <c r="K365" s="903">
        <v>0</v>
      </c>
      <c r="L365" s="904">
        <v>0</v>
      </c>
      <c r="M365" s="905">
        <v>0</v>
      </c>
      <c r="N365" s="905">
        <v>0</v>
      </c>
      <c r="O365" s="905">
        <v>0</v>
      </c>
      <c r="P365" s="905">
        <v>0</v>
      </c>
      <c r="Q365" s="905">
        <v>0</v>
      </c>
      <c r="R365" s="905">
        <v>0</v>
      </c>
      <c r="S365" s="905">
        <v>0</v>
      </c>
      <c r="T365" s="905">
        <v>0</v>
      </c>
      <c r="U365" s="905">
        <v>0</v>
      </c>
      <c r="V365" s="905">
        <v>0</v>
      </c>
      <c r="W365" s="905">
        <v>0</v>
      </c>
      <c r="X365" s="905">
        <v>0</v>
      </c>
      <c r="Y365" s="905">
        <v>0</v>
      </c>
      <c r="Z365" s="905">
        <v>0</v>
      </c>
      <c r="AA365" s="905">
        <v>0</v>
      </c>
      <c r="AB365" s="882"/>
    </row>
    <row r="366" spans="1:28">
      <c r="A366" s="899" t="s">
        <v>4151</v>
      </c>
      <c r="B366" s="900">
        <v>0</v>
      </c>
      <c r="C366" s="901">
        <v>0</v>
      </c>
      <c r="D366" s="901">
        <v>0</v>
      </c>
      <c r="E366" s="901">
        <v>0</v>
      </c>
      <c r="F366" s="902">
        <v>0</v>
      </c>
      <c r="G366" s="903">
        <v>0</v>
      </c>
      <c r="H366" s="903">
        <v>0</v>
      </c>
      <c r="I366" s="903">
        <v>0</v>
      </c>
      <c r="J366" s="903">
        <v>0</v>
      </c>
      <c r="K366" s="903">
        <v>0</v>
      </c>
      <c r="L366" s="904">
        <v>0</v>
      </c>
      <c r="M366" s="905">
        <v>0</v>
      </c>
      <c r="N366" s="905">
        <v>0</v>
      </c>
      <c r="O366" s="905">
        <v>0</v>
      </c>
      <c r="P366" s="905">
        <v>0</v>
      </c>
      <c r="Q366" s="905">
        <v>0</v>
      </c>
      <c r="R366" s="905">
        <v>0</v>
      </c>
      <c r="S366" s="905">
        <v>0</v>
      </c>
      <c r="T366" s="905">
        <v>0</v>
      </c>
      <c r="U366" s="905">
        <v>0</v>
      </c>
      <c r="V366" s="905">
        <v>0</v>
      </c>
      <c r="W366" s="905">
        <v>0</v>
      </c>
      <c r="X366" s="905">
        <v>0</v>
      </c>
      <c r="Y366" s="905">
        <v>0</v>
      </c>
      <c r="Z366" s="905">
        <v>0</v>
      </c>
      <c r="AA366" s="905">
        <v>0</v>
      </c>
      <c r="AB366" s="882"/>
    </row>
    <row r="367" spans="1:28">
      <c r="A367" s="899" t="s">
        <v>4152</v>
      </c>
      <c r="B367" s="900">
        <v>0</v>
      </c>
      <c r="C367" s="901">
        <v>12.981999999999999</v>
      </c>
      <c r="D367" s="901">
        <v>0</v>
      </c>
      <c r="E367" s="901">
        <v>0</v>
      </c>
      <c r="F367" s="902">
        <v>0</v>
      </c>
      <c r="G367" s="903">
        <v>0</v>
      </c>
      <c r="H367" s="903">
        <v>0</v>
      </c>
      <c r="I367" s="903">
        <v>0</v>
      </c>
      <c r="J367" s="903">
        <v>12.981999999999999</v>
      </c>
      <c r="K367" s="903">
        <v>0</v>
      </c>
      <c r="L367" s="904">
        <v>0</v>
      </c>
      <c r="M367" s="905">
        <v>0</v>
      </c>
      <c r="N367" s="905">
        <v>0</v>
      </c>
      <c r="O367" s="905">
        <v>0</v>
      </c>
      <c r="P367" s="905">
        <v>0</v>
      </c>
      <c r="Q367" s="905">
        <v>0</v>
      </c>
      <c r="R367" s="905">
        <v>0</v>
      </c>
      <c r="S367" s="905">
        <v>0</v>
      </c>
      <c r="T367" s="905">
        <v>0</v>
      </c>
      <c r="U367" s="905">
        <v>0</v>
      </c>
      <c r="V367" s="905">
        <v>0</v>
      </c>
      <c r="W367" s="905">
        <v>0</v>
      </c>
      <c r="X367" s="905">
        <v>0</v>
      </c>
      <c r="Y367" s="905">
        <v>0</v>
      </c>
      <c r="Z367" s="905">
        <v>0</v>
      </c>
      <c r="AA367" s="905">
        <v>0</v>
      </c>
      <c r="AB367" s="882"/>
    </row>
    <row r="368" spans="1:28">
      <c r="A368" s="899" t="s">
        <v>4153</v>
      </c>
      <c r="B368" s="900">
        <v>1111.538462</v>
      </c>
      <c r="C368" s="901">
        <v>30.969200000000001</v>
      </c>
      <c r="D368" s="901">
        <v>0</v>
      </c>
      <c r="E368" s="901">
        <v>0</v>
      </c>
      <c r="F368" s="902">
        <v>0</v>
      </c>
      <c r="G368" s="903">
        <v>0</v>
      </c>
      <c r="H368" s="903">
        <v>381.76462445603403</v>
      </c>
      <c r="I368" s="903">
        <v>105</v>
      </c>
      <c r="J368" s="903">
        <v>89.798805999999999</v>
      </c>
      <c r="K368" s="903">
        <v>560</v>
      </c>
      <c r="L368" s="904">
        <v>4.2925084346164804</v>
      </c>
      <c r="M368" s="905">
        <v>5.4631925531482502E-2</v>
      </c>
      <c r="N368" s="905">
        <v>0.452664525832283</v>
      </c>
      <c r="O368" s="905">
        <v>9.1053209219137399E-2</v>
      </c>
      <c r="P368" s="905">
        <v>0</v>
      </c>
      <c r="Q368" s="905">
        <v>0</v>
      </c>
      <c r="R368" s="905">
        <v>5.2030405268078499E-3</v>
      </c>
      <c r="S368" s="905">
        <v>3.90228039510589E-2</v>
      </c>
      <c r="T368" s="905">
        <v>0.39673184016909901</v>
      </c>
      <c r="U368" s="905">
        <v>0.72192187309458999</v>
      </c>
      <c r="V368" s="905">
        <v>2.6015202634039301E-4</v>
      </c>
      <c r="W368" s="905">
        <v>3.25190032925491E-4</v>
      </c>
      <c r="X368" s="905">
        <v>0.19511401975529399</v>
      </c>
      <c r="Y368" s="905">
        <v>0.19511401975529399</v>
      </c>
      <c r="Z368" s="905">
        <v>0</v>
      </c>
      <c r="AA368" s="905">
        <v>4.5526604609568699E-3</v>
      </c>
      <c r="AB368" s="882"/>
    </row>
    <row r="369" spans="1:28">
      <c r="A369" s="899" t="s">
        <v>4154</v>
      </c>
      <c r="B369" s="900">
        <v>3692.07</v>
      </c>
      <c r="C369" s="901">
        <v>0</v>
      </c>
      <c r="D369" s="901">
        <v>0</v>
      </c>
      <c r="E369" s="901">
        <v>0</v>
      </c>
      <c r="F369" s="902">
        <v>0</v>
      </c>
      <c r="G369" s="903">
        <v>0</v>
      </c>
      <c r="H369" s="903">
        <v>1233.6912599325699</v>
      </c>
      <c r="I369" s="903">
        <v>0</v>
      </c>
      <c r="J369" s="903">
        <v>0</v>
      </c>
      <c r="K369" s="903">
        <v>2458.37874006743</v>
      </c>
      <c r="L369" s="904">
        <v>18.8439490664666</v>
      </c>
      <c r="M369" s="905">
        <v>0.23983207902775699</v>
      </c>
      <c r="N369" s="905">
        <v>1.9871800833728399</v>
      </c>
      <c r="O369" s="905">
        <v>0.39972013171292797</v>
      </c>
      <c r="P369" s="905">
        <v>0</v>
      </c>
      <c r="Q369" s="905">
        <v>0</v>
      </c>
      <c r="R369" s="905">
        <v>2.2841150383595899E-2</v>
      </c>
      <c r="S369" s="905">
        <v>0.17130862787696899</v>
      </c>
      <c r="T369" s="905">
        <v>1.7416377167491901</v>
      </c>
      <c r="U369" s="905">
        <v>3.16920961572393</v>
      </c>
      <c r="V369" s="905">
        <v>1.14205751917979E-3</v>
      </c>
      <c r="W369" s="905">
        <v>1.42757189897474E-3</v>
      </c>
      <c r="X369" s="905">
        <v>0.85654313938484505</v>
      </c>
      <c r="Y369" s="905">
        <v>0.85654313938484505</v>
      </c>
      <c r="Z369" s="905">
        <v>0</v>
      </c>
      <c r="AA369" s="905">
        <v>1.99860065856464E-2</v>
      </c>
      <c r="AB369" s="882"/>
    </row>
    <row r="370" spans="1:28">
      <c r="A370" s="899" t="s">
        <v>4155</v>
      </c>
      <c r="B370" s="900">
        <v>32.081395999999998</v>
      </c>
      <c r="C370" s="901">
        <v>0</v>
      </c>
      <c r="D370" s="901">
        <v>0</v>
      </c>
      <c r="E370" s="901">
        <v>0</v>
      </c>
      <c r="F370" s="902">
        <v>0</v>
      </c>
      <c r="G370" s="903">
        <v>0</v>
      </c>
      <c r="H370" s="903">
        <v>0</v>
      </c>
      <c r="I370" s="903">
        <v>2</v>
      </c>
      <c r="J370" s="903">
        <v>0</v>
      </c>
      <c r="K370" s="903">
        <v>30</v>
      </c>
      <c r="L370" s="904">
        <v>0.22612321218068901</v>
      </c>
      <c r="M370" s="905">
        <v>2.33439987921513E-3</v>
      </c>
      <c r="N370" s="905">
        <v>2.40756763662337E-2</v>
      </c>
      <c r="O370" s="905">
        <v>3.8325968166218602E-3</v>
      </c>
      <c r="P370" s="905">
        <v>0</v>
      </c>
      <c r="Q370" s="905">
        <v>0</v>
      </c>
      <c r="R370" s="905">
        <v>1.3936715696806799E-4</v>
      </c>
      <c r="S370" s="905">
        <v>2.0905073545210099E-3</v>
      </c>
      <c r="T370" s="905">
        <v>1.9859819867949598E-2</v>
      </c>
      <c r="U370" s="905">
        <v>3.4841789242016898E-2</v>
      </c>
      <c r="V370" s="905">
        <v>3.1357610317815198E-5</v>
      </c>
      <c r="W370" s="905">
        <v>2.4389252469411801E-5</v>
      </c>
      <c r="X370" s="905">
        <v>1.5678805158907599E-2</v>
      </c>
      <c r="Y370" s="905">
        <v>1.5330387266487401E-2</v>
      </c>
      <c r="Z370" s="905">
        <v>0</v>
      </c>
      <c r="AA370" s="905">
        <v>2.2298745114890801E-4</v>
      </c>
      <c r="AB370" s="882"/>
    </row>
    <row r="371" spans="1:28">
      <c r="A371" s="899" t="s">
        <v>4156</v>
      </c>
      <c r="B371" s="900">
        <v>169.43954400000001</v>
      </c>
      <c r="C371" s="901">
        <v>0</v>
      </c>
      <c r="D371" s="901">
        <v>0</v>
      </c>
      <c r="E371" s="901">
        <v>0</v>
      </c>
      <c r="F371" s="902">
        <v>0</v>
      </c>
      <c r="G371" s="903">
        <v>0</v>
      </c>
      <c r="H371" s="903">
        <v>0</v>
      </c>
      <c r="I371" s="903">
        <v>10</v>
      </c>
      <c r="J371" s="903">
        <v>0</v>
      </c>
      <c r="K371" s="903">
        <v>159</v>
      </c>
      <c r="L371" s="904">
        <v>1.1984530245576499</v>
      </c>
      <c r="M371" s="905">
        <v>1.2372319359840201E-2</v>
      </c>
      <c r="N371" s="905">
        <v>0.12760108474103801</v>
      </c>
      <c r="O371" s="905">
        <v>2.0312763128095799E-2</v>
      </c>
      <c r="P371" s="905">
        <v>0</v>
      </c>
      <c r="Q371" s="905">
        <v>0</v>
      </c>
      <c r="R371" s="905">
        <v>7.3864593193075795E-4</v>
      </c>
      <c r="S371" s="905">
        <v>1.1079688978961401E-2</v>
      </c>
      <c r="T371" s="905">
        <v>0.105257045300133</v>
      </c>
      <c r="U371" s="905">
        <v>0.184661482982689</v>
      </c>
      <c r="V371" s="905">
        <v>1.6619533468441999E-4</v>
      </c>
      <c r="W371" s="905">
        <v>1.2926303808788301E-4</v>
      </c>
      <c r="X371" s="905">
        <v>8.3097667342210205E-2</v>
      </c>
      <c r="Y371" s="905">
        <v>8.1251052512383307E-2</v>
      </c>
      <c r="Z371" s="905">
        <v>0</v>
      </c>
      <c r="AA371" s="905">
        <v>1.1818334910892101E-3</v>
      </c>
      <c r="AB371" s="882"/>
    </row>
    <row r="372" spans="1:28">
      <c r="A372" s="899" t="s">
        <v>4157</v>
      </c>
      <c r="B372" s="900">
        <v>9.5299999999999994</v>
      </c>
      <c r="C372" s="901">
        <v>0</v>
      </c>
      <c r="D372" s="901">
        <v>0</v>
      </c>
      <c r="E372" s="901">
        <v>0</v>
      </c>
      <c r="F372" s="902">
        <v>0</v>
      </c>
      <c r="G372" s="903">
        <v>0</v>
      </c>
      <c r="H372" s="903">
        <v>0</v>
      </c>
      <c r="I372" s="903">
        <v>0</v>
      </c>
      <c r="J372" s="903">
        <v>0</v>
      </c>
      <c r="K372" s="903">
        <v>9</v>
      </c>
      <c r="L372" s="904">
        <v>9.3759254850267398E-2</v>
      </c>
      <c r="M372" s="905">
        <v>0</v>
      </c>
      <c r="N372" s="905">
        <v>1.04211791622872E-2</v>
      </c>
      <c r="O372" s="905">
        <v>0</v>
      </c>
      <c r="P372" s="905">
        <v>0</v>
      </c>
      <c r="Q372" s="905">
        <v>0</v>
      </c>
      <c r="R372" s="905">
        <v>0</v>
      </c>
      <c r="S372" s="905">
        <v>0</v>
      </c>
      <c r="T372" s="905">
        <v>1.04525367726051E-4</v>
      </c>
      <c r="U372" s="905">
        <v>0</v>
      </c>
      <c r="V372" s="905">
        <v>0</v>
      </c>
      <c r="W372" s="905">
        <v>0</v>
      </c>
      <c r="X372" s="905">
        <v>0</v>
      </c>
      <c r="Y372" s="905">
        <v>0</v>
      </c>
      <c r="Z372" s="905">
        <v>0</v>
      </c>
      <c r="AA372" s="905">
        <v>7.3167757408235503E-6</v>
      </c>
      <c r="AB372" s="882"/>
    </row>
    <row r="373" spans="1:28">
      <c r="A373" s="899" t="s">
        <v>4158</v>
      </c>
      <c r="B373" s="900">
        <v>0</v>
      </c>
      <c r="C373" s="901">
        <v>0</v>
      </c>
      <c r="D373" s="901">
        <v>0</v>
      </c>
      <c r="E373" s="901">
        <v>0</v>
      </c>
      <c r="F373" s="902">
        <v>0</v>
      </c>
      <c r="G373" s="903">
        <v>0</v>
      </c>
      <c r="H373" s="903">
        <v>0</v>
      </c>
      <c r="I373" s="903">
        <v>0</v>
      </c>
      <c r="J373" s="903">
        <v>0</v>
      </c>
      <c r="K373" s="903">
        <v>0</v>
      </c>
      <c r="L373" s="904">
        <v>0</v>
      </c>
      <c r="M373" s="905">
        <v>0</v>
      </c>
      <c r="N373" s="905">
        <v>0</v>
      </c>
      <c r="O373" s="905">
        <v>0</v>
      </c>
      <c r="P373" s="905">
        <v>0</v>
      </c>
      <c r="Q373" s="905">
        <v>0</v>
      </c>
      <c r="R373" s="905">
        <v>0</v>
      </c>
      <c r="S373" s="905">
        <v>0</v>
      </c>
      <c r="T373" s="905">
        <v>0</v>
      </c>
      <c r="U373" s="905">
        <v>0</v>
      </c>
      <c r="V373" s="905">
        <v>0</v>
      </c>
      <c r="W373" s="905">
        <v>0</v>
      </c>
      <c r="X373" s="905">
        <v>0</v>
      </c>
      <c r="Y373" s="905">
        <v>0</v>
      </c>
      <c r="Z373" s="905">
        <v>0</v>
      </c>
      <c r="AA373" s="905">
        <v>0</v>
      </c>
      <c r="AB373" s="882"/>
    </row>
    <row r="374" spans="1:28">
      <c r="A374" s="899" t="s">
        <v>4159</v>
      </c>
      <c r="B374" s="900">
        <v>1300</v>
      </c>
      <c r="C374" s="901">
        <v>1.125</v>
      </c>
      <c r="D374" s="901">
        <v>0</v>
      </c>
      <c r="E374" s="901">
        <v>102.2915</v>
      </c>
      <c r="F374" s="902">
        <v>0</v>
      </c>
      <c r="G374" s="903">
        <v>0</v>
      </c>
      <c r="H374" s="903">
        <v>0</v>
      </c>
      <c r="I374" s="903">
        <v>0</v>
      </c>
      <c r="J374" s="903">
        <v>1198.8335</v>
      </c>
      <c r="K374" s="903">
        <v>0</v>
      </c>
      <c r="L374" s="904">
        <v>0</v>
      </c>
      <c r="M374" s="905">
        <v>0</v>
      </c>
      <c r="N374" s="905">
        <v>0</v>
      </c>
      <c r="O374" s="905">
        <v>0</v>
      </c>
      <c r="P374" s="905">
        <v>0</v>
      </c>
      <c r="Q374" s="905">
        <v>0</v>
      </c>
      <c r="R374" s="905">
        <v>0</v>
      </c>
      <c r="S374" s="905">
        <v>0</v>
      </c>
      <c r="T374" s="905">
        <v>0</v>
      </c>
      <c r="U374" s="905">
        <v>0</v>
      </c>
      <c r="V374" s="905">
        <v>0</v>
      </c>
      <c r="W374" s="905">
        <v>0</v>
      </c>
      <c r="X374" s="905">
        <v>0</v>
      </c>
      <c r="Y374" s="905">
        <v>0</v>
      </c>
      <c r="Z374" s="905">
        <v>0</v>
      </c>
      <c r="AA374" s="905">
        <v>0</v>
      </c>
      <c r="AB374" s="882"/>
    </row>
    <row r="375" spans="1:28">
      <c r="A375" s="899" t="s">
        <v>4160</v>
      </c>
      <c r="B375" s="900">
        <v>0</v>
      </c>
      <c r="C375" s="901">
        <v>0.25</v>
      </c>
      <c r="D375" s="901">
        <v>0</v>
      </c>
      <c r="E375" s="901">
        <v>263.76</v>
      </c>
      <c r="F375" s="902">
        <v>0</v>
      </c>
      <c r="G375" s="903">
        <v>0</v>
      </c>
      <c r="H375" s="903">
        <v>0</v>
      </c>
      <c r="I375" s="903">
        <v>0</v>
      </c>
      <c r="J375" s="903">
        <v>0</v>
      </c>
      <c r="K375" s="903">
        <v>0</v>
      </c>
      <c r="L375" s="904">
        <v>0</v>
      </c>
      <c r="M375" s="905">
        <v>0</v>
      </c>
      <c r="N375" s="905">
        <v>0</v>
      </c>
      <c r="O375" s="905">
        <v>0</v>
      </c>
      <c r="P375" s="905">
        <v>0</v>
      </c>
      <c r="Q375" s="905">
        <v>0</v>
      </c>
      <c r="R375" s="905">
        <v>0</v>
      </c>
      <c r="S375" s="905">
        <v>0</v>
      </c>
      <c r="T375" s="905">
        <v>0</v>
      </c>
      <c r="U375" s="905">
        <v>0</v>
      </c>
      <c r="V375" s="905">
        <v>0</v>
      </c>
      <c r="W375" s="905">
        <v>0</v>
      </c>
      <c r="X375" s="905">
        <v>0</v>
      </c>
      <c r="Y375" s="905">
        <v>0</v>
      </c>
      <c r="Z375" s="905">
        <v>0</v>
      </c>
      <c r="AA375" s="905">
        <v>0</v>
      </c>
      <c r="AB375" s="882"/>
    </row>
    <row r="376" spans="1:28">
      <c r="A376" s="899" t="s">
        <v>4161</v>
      </c>
      <c r="B376" s="900">
        <v>0</v>
      </c>
      <c r="C376" s="901">
        <v>87.255799999999994</v>
      </c>
      <c r="D376" s="901">
        <v>0</v>
      </c>
      <c r="E376" s="901">
        <v>0</v>
      </c>
      <c r="F376" s="902">
        <v>0</v>
      </c>
      <c r="G376" s="903">
        <v>0</v>
      </c>
      <c r="H376" s="903">
        <v>0</v>
      </c>
      <c r="I376" s="903">
        <v>0</v>
      </c>
      <c r="J376" s="903">
        <v>87.255799999999994</v>
      </c>
      <c r="K376" s="903">
        <v>0</v>
      </c>
      <c r="L376" s="904">
        <v>0</v>
      </c>
      <c r="M376" s="905">
        <v>0</v>
      </c>
      <c r="N376" s="905">
        <v>0</v>
      </c>
      <c r="O376" s="905">
        <v>0</v>
      </c>
      <c r="P376" s="905">
        <v>0</v>
      </c>
      <c r="Q376" s="905">
        <v>0</v>
      </c>
      <c r="R376" s="905">
        <v>0</v>
      </c>
      <c r="S376" s="905">
        <v>0</v>
      </c>
      <c r="T376" s="905">
        <v>0</v>
      </c>
      <c r="U376" s="905">
        <v>0</v>
      </c>
      <c r="V376" s="905">
        <v>0</v>
      </c>
      <c r="W376" s="905">
        <v>0</v>
      </c>
      <c r="X376" s="905">
        <v>0</v>
      </c>
      <c r="Y376" s="905">
        <v>0</v>
      </c>
      <c r="Z376" s="905">
        <v>0</v>
      </c>
      <c r="AA376" s="905">
        <v>0</v>
      </c>
      <c r="AB376" s="882"/>
    </row>
    <row r="377" spans="1:28">
      <c r="A377" s="899" t="s">
        <v>4162</v>
      </c>
      <c r="B377" s="900">
        <v>1001.94</v>
      </c>
      <c r="C377" s="901">
        <v>1299.1969999999999</v>
      </c>
      <c r="D377" s="901">
        <v>0</v>
      </c>
      <c r="E377" s="901">
        <v>0.308</v>
      </c>
      <c r="F377" s="902">
        <v>0</v>
      </c>
      <c r="G377" s="903">
        <v>0</v>
      </c>
      <c r="H377" s="903">
        <v>0</v>
      </c>
      <c r="I377" s="903">
        <v>0</v>
      </c>
      <c r="J377" s="903">
        <v>0</v>
      </c>
      <c r="K377" s="903">
        <v>2300</v>
      </c>
      <c r="L377" s="904">
        <v>6.7314336815576601</v>
      </c>
      <c r="M377" s="905">
        <v>6.9451299889087006E-2</v>
      </c>
      <c r="N377" s="905">
        <v>0.66512975663010199</v>
      </c>
      <c r="O377" s="905">
        <v>2.1636751119292499</v>
      </c>
      <c r="P377" s="905">
        <v>0.11219056135929401</v>
      </c>
      <c r="Q377" s="905">
        <v>0</v>
      </c>
      <c r="R377" s="905">
        <v>2.67120384188796E-3</v>
      </c>
      <c r="S377" s="905">
        <v>0.21369630735103701</v>
      </c>
      <c r="T377" s="905">
        <v>2.0034028814159699</v>
      </c>
      <c r="U377" s="905">
        <v>3.0184603413333999</v>
      </c>
      <c r="V377" s="905">
        <v>4.2739261470207401E-3</v>
      </c>
      <c r="W377" s="905">
        <v>8.0136115256638802E-4</v>
      </c>
      <c r="X377" s="905">
        <v>6.7314336815576601</v>
      </c>
      <c r="Y377" s="905">
        <v>6.46431329736886</v>
      </c>
      <c r="Z377" s="905">
        <v>2.6712038418879602E-2</v>
      </c>
      <c r="AA377" s="905">
        <v>8.0136115256638808E-3</v>
      </c>
      <c r="AB377" s="882"/>
    </row>
    <row r="378" spans="1:28">
      <c r="A378" s="899" t="s">
        <v>4163</v>
      </c>
      <c r="B378" s="900">
        <v>1262.44</v>
      </c>
      <c r="C378" s="901">
        <v>197.54588000000001</v>
      </c>
      <c r="D378" s="901">
        <v>0</v>
      </c>
      <c r="E378" s="901">
        <v>5.3106499999999999</v>
      </c>
      <c r="F378" s="902">
        <v>0</v>
      </c>
      <c r="G378" s="903">
        <v>0</v>
      </c>
      <c r="H378" s="903">
        <v>0</v>
      </c>
      <c r="I378" s="903">
        <v>0</v>
      </c>
      <c r="J378" s="903">
        <v>0</v>
      </c>
      <c r="K378" s="903">
        <v>1452</v>
      </c>
      <c r="L378" s="904">
        <v>12.512662086907</v>
      </c>
      <c r="M378" s="905">
        <v>1.3490740794508901E-2</v>
      </c>
      <c r="N378" s="905">
        <v>1.38111458883785</v>
      </c>
      <c r="O378" s="905">
        <v>0.25295138989704302</v>
      </c>
      <c r="P378" s="905">
        <v>8.4317129965680807E-3</v>
      </c>
      <c r="Q378" s="905">
        <v>0</v>
      </c>
      <c r="R378" s="905">
        <v>1.68634259931362E-3</v>
      </c>
      <c r="S378" s="905">
        <v>3.3726851986272302E-2</v>
      </c>
      <c r="T378" s="905">
        <v>0.30354166787645098</v>
      </c>
      <c r="U378" s="905">
        <v>0.32040509386958699</v>
      </c>
      <c r="V378" s="905">
        <v>5.0590277979408501E-4</v>
      </c>
      <c r="W378" s="905">
        <v>0</v>
      </c>
      <c r="X378" s="905">
        <v>13.878599592351099</v>
      </c>
      <c r="Y378" s="905">
        <v>13.625648202454</v>
      </c>
      <c r="Z378" s="905">
        <v>0</v>
      </c>
      <c r="AA378" s="905">
        <v>1.1804398195195301E-3</v>
      </c>
      <c r="AB378" s="882"/>
    </row>
    <row r="379" spans="1:28">
      <c r="A379" s="899" t="s">
        <v>4164</v>
      </c>
      <c r="B379" s="900">
        <v>0</v>
      </c>
      <c r="C379" s="901">
        <v>49.026649999999997</v>
      </c>
      <c r="D379" s="901">
        <v>0</v>
      </c>
      <c r="E379" s="901">
        <v>0.17</v>
      </c>
      <c r="F379" s="902">
        <v>0</v>
      </c>
      <c r="G379" s="903">
        <v>0</v>
      </c>
      <c r="H379" s="903">
        <v>0</v>
      </c>
      <c r="I379" s="903">
        <v>0</v>
      </c>
      <c r="J379" s="903">
        <v>0</v>
      </c>
      <c r="K379" s="903">
        <v>49</v>
      </c>
      <c r="L379" s="904">
        <v>0.42225925775375001</v>
      </c>
      <c r="M379" s="905">
        <v>4.5526604609568702E-4</v>
      </c>
      <c r="N379" s="905">
        <v>4.6607861469045997E-2</v>
      </c>
      <c r="O379" s="905">
        <v>8.5362383642941294E-3</v>
      </c>
      <c r="P379" s="905">
        <v>2.8454127880980399E-4</v>
      </c>
      <c r="Q379" s="905">
        <v>0</v>
      </c>
      <c r="R379" s="905">
        <v>5.6908255761960897E-5</v>
      </c>
      <c r="S379" s="905">
        <v>1.1381651152392201E-3</v>
      </c>
      <c r="T379" s="905">
        <v>1.0243486037153001E-2</v>
      </c>
      <c r="U379" s="905">
        <v>1.0812568594772601E-2</v>
      </c>
      <c r="V379" s="905">
        <v>1.7072476728588299E-5</v>
      </c>
      <c r="W379" s="905">
        <v>0</v>
      </c>
      <c r="X379" s="905">
        <v>0.46835494492093799</v>
      </c>
      <c r="Y379" s="905">
        <v>0.45981870655664397</v>
      </c>
      <c r="Z379" s="905">
        <v>0</v>
      </c>
      <c r="AA379" s="905">
        <v>3.9835779033372602E-5</v>
      </c>
      <c r="AB379" s="882"/>
    </row>
    <row r="380" spans="1:28">
      <c r="A380" s="899" t="s">
        <v>4165</v>
      </c>
      <c r="B380" s="900">
        <v>0</v>
      </c>
      <c r="C380" s="901">
        <v>0.17199999999999999</v>
      </c>
      <c r="D380" s="901">
        <v>0</v>
      </c>
      <c r="E380" s="901">
        <v>0</v>
      </c>
      <c r="F380" s="902">
        <v>0</v>
      </c>
      <c r="G380" s="903">
        <v>0</v>
      </c>
      <c r="H380" s="903">
        <v>0</v>
      </c>
      <c r="I380" s="903">
        <v>0</v>
      </c>
      <c r="J380" s="903">
        <v>0.17199999999999999</v>
      </c>
      <c r="K380" s="903">
        <v>0</v>
      </c>
      <c r="L380" s="904">
        <v>0</v>
      </c>
      <c r="M380" s="905">
        <v>0</v>
      </c>
      <c r="N380" s="905">
        <v>0</v>
      </c>
      <c r="O380" s="905">
        <v>0</v>
      </c>
      <c r="P380" s="905">
        <v>0</v>
      </c>
      <c r="Q380" s="905">
        <v>0</v>
      </c>
      <c r="R380" s="905">
        <v>0</v>
      </c>
      <c r="S380" s="905">
        <v>0</v>
      </c>
      <c r="T380" s="905">
        <v>0</v>
      </c>
      <c r="U380" s="905">
        <v>0</v>
      </c>
      <c r="V380" s="905">
        <v>0</v>
      </c>
      <c r="W380" s="905">
        <v>0</v>
      </c>
      <c r="X380" s="905">
        <v>0</v>
      </c>
      <c r="Y380" s="905">
        <v>0</v>
      </c>
      <c r="Z380" s="905">
        <v>0</v>
      </c>
      <c r="AA380" s="905">
        <v>0</v>
      </c>
      <c r="AB380" s="882"/>
    </row>
    <row r="381" spans="1:28">
      <c r="A381" s="899" t="s">
        <v>4166</v>
      </c>
      <c r="B381" s="900">
        <v>0</v>
      </c>
      <c r="C381" s="901">
        <v>176.96960000000001</v>
      </c>
      <c r="D381" s="901">
        <v>-1</v>
      </c>
      <c r="E381" s="901">
        <v>2.5999999999999999E-2</v>
      </c>
      <c r="F381" s="902">
        <v>0</v>
      </c>
      <c r="G381" s="903">
        <v>0</v>
      </c>
      <c r="H381" s="903">
        <v>0</v>
      </c>
      <c r="I381" s="903">
        <v>0</v>
      </c>
      <c r="J381" s="903">
        <v>0</v>
      </c>
      <c r="K381" s="903">
        <v>177</v>
      </c>
      <c r="L381" s="904">
        <v>1.42663190230362</v>
      </c>
      <c r="M381" s="905">
        <v>8.2226622611159797E-4</v>
      </c>
      <c r="N381" s="905">
        <v>0.15808068196995501</v>
      </c>
      <c r="O381" s="905">
        <v>2.8779317913905901E-2</v>
      </c>
      <c r="P381" s="905">
        <v>0</v>
      </c>
      <c r="Q381" s="905">
        <v>0</v>
      </c>
      <c r="R381" s="905">
        <v>0</v>
      </c>
      <c r="S381" s="905">
        <v>2.0556655652790002E-3</v>
      </c>
      <c r="T381" s="905">
        <v>2.6723652348626899E-2</v>
      </c>
      <c r="U381" s="905">
        <v>5.5502970262532897E-2</v>
      </c>
      <c r="V381" s="905">
        <v>4.1113311305579897E-5</v>
      </c>
      <c r="W381" s="905">
        <v>2.0556655652789999E-5</v>
      </c>
      <c r="X381" s="905">
        <v>1.32590428960495</v>
      </c>
      <c r="Y381" s="905">
        <v>1.25806732595075</v>
      </c>
      <c r="Z381" s="905">
        <v>0</v>
      </c>
      <c r="AA381" s="905">
        <v>4.1113311305579897E-5</v>
      </c>
      <c r="AB381" s="882"/>
    </row>
    <row r="382" spans="1:28">
      <c r="A382" s="894"/>
      <c r="B382" s="895"/>
      <c r="C382" s="896"/>
      <c r="D382" s="896"/>
      <c r="E382" s="896"/>
      <c r="F382" s="895"/>
      <c r="G382" s="896"/>
      <c r="H382" s="896"/>
      <c r="I382" s="896"/>
      <c r="J382" s="896"/>
      <c r="K382" s="896"/>
      <c r="L382" s="897"/>
      <c r="M382" s="898"/>
      <c r="N382" s="898"/>
      <c r="O382" s="898"/>
      <c r="P382" s="898"/>
      <c r="Q382" s="898"/>
      <c r="R382" s="898"/>
      <c r="S382" s="898"/>
      <c r="T382" s="898"/>
      <c r="U382" s="898"/>
      <c r="V382" s="898"/>
      <c r="W382" s="898"/>
      <c r="X382" s="898"/>
      <c r="Y382" s="898"/>
      <c r="Z382" s="898"/>
      <c r="AA382" s="898"/>
      <c r="AB382" s="882"/>
    </row>
    <row r="383" spans="1:28">
      <c r="A383" s="887" t="s">
        <v>4167</v>
      </c>
      <c r="B383" s="888">
        <v>19506</v>
      </c>
      <c r="C383" s="889">
        <v>40498</v>
      </c>
      <c r="D383" s="889">
        <v>27</v>
      </c>
      <c r="E383" s="889">
        <v>7</v>
      </c>
      <c r="F383" s="890">
        <v>3</v>
      </c>
      <c r="G383" s="891">
        <v>0</v>
      </c>
      <c r="H383" s="891">
        <v>50097</v>
      </c>
      <c r="I383" s="891">
        <v>2064</v>
      </c>
      <c r="J383" s="891">
        <v>0</v>
      </c>
      <c r="K383" s="891">
        <v>199736</v>
      </c>
      <c r="L383" s="892">
        <v>198.762017113555</v>
      </c>
      <c r="M383" s="893">
        <v>9.9561913348644406</v>
      </c>
      <c r="N383" s="893">
        <v>11.0160287602815</v>
      </c>
      <c r="O383" s="893">
        <v>354.56193858118399</v>
      </c>
      <c r="P383" s="893">
        <v>14.713883975008001</v>
      </c>
      <c r="Q383" s="893">
        <v>4.8295365461334297E-2</v>
      </c>
      <c r="R383" s="893">
        <v>0.26921902129413999</v>
      </c>
      <c r="S383" s="893">
        <v>30.1251016894667</v>
      </c>
      <c r="T383" s="893">
        <v>280.19667443791502</v>
      </c>
      <c r="U383" s="893">
        <v>388.161489016068</v>
      </c>
      <c r="V383" s="893">
        <v>0.47086984089171802</v>
      </c>
      <c r="W383" s="893">
        <v>8.2507360573728095E-2</v>
      </c>
      <c r="X383" s="893">
        <v>113.547575171207</v>
      </c>
      <c r="Y383" s="893">
        <v>108.680722336781</v>
      </c>
      <c r="Z383" s="893">
        <v>2.4492623764306898</v>
      </c>
      <c r="AA383" s="893">
        <v>1.1392847219933</v>
      </c>
      <c r="AB383" s="882"/>
    </row>
    <row r="384" spans="1:28">
      <c r="A384" s="899" t="s">
        <v>4168</v>
      </c>
      <c r="B384" s="900">
        <v>8392</v>
      </c>
      <c r="C384" s="901">
        <v>28760.966</v>
      </c>
      <c r="D384" s="901">
        <v>0</v>
      </c>
      <c r="E384" s="901">
        <v>3.3304999999999998</v>
      </c>
      <c r="F384" s="902">
        <v>0</v>
      </c>
      <c r="G384" s="903">
        <v>0</v>
      </c>
      <c r="H384" s="903">
        <v>50096.895238095203</v>
      </c>
      <c r="I384" s="903">
        <v>2064</v>
      </c>
      <c r="J384" s="903">
        <v>0</v>
      </c>
      <c r="K384" s="903">
        <v>177099</v>
      </c>
      <c r="L384" s="904">
        <v>146.03388944700299</v>
      </c>
      <c r="M384" s="905">
        <v>6.7874906362691396</v>
      </c>
      <c r="N384" s="905">
        <v>8.6386244461607298</v>
      </c>
      <c r="O384" s="905">
        <v>265.32917941779402</v>
      </c>
      <c r="P384" s="905">
        <v>10.0783951871875</v>
      </c>
      <c r="Q384" s="905">
        <v>0</v>
      </c>
      <c r="R384" s="905">
        <v>0.20568153443239801</v>
      </c>
      <c r="S384" s="905">
        <v>22.624968787563802</v>
      </c>
      <c r="T384" s="905">
        <v>203.62471908807399</v>
      </c>
      <c r="U384" s="905">
        <v>296.18140958265298</v>
      </c>
      <c r="V384" s="905">
        <v>0.370226761978317</v>
      </c>
      <c r="W384" s="905">
        <v>6.1704460329719497E-2</v>
      </c>
      <c r="X384" s="905">
        <v>88.443059805931199</v>
      </c>
      <c r="Y384" s="905">
        <v>84.329429117283297</v>
      </c>
      <c r="Z384" s="905">
        <v>2.0568153443239798</v>
      </c>
      <c r="AA384" s="905">
        <v>0.82272613772959302</v>
      </c>
      <c r="AB384" s="882"/>
    </row>
    <row r="385" spans="1:28">
      <c r="A385" s="899" t="s">
        <v>4169</v>
      </c>
      <c r="B385" s="900">
        <v>11114.156789999999</v>
      </c>
      <c r="C385" s="901">
        <v>0</v>
      </c>
      <c r="D385" s="901">
        <v>0</v>
      </c>
      <c r="E385" s="901">
        <v>0</v>
      </c>
      <c r="F385" s="902">
        <v>0</v>
      </c>
      <c r="G385" s="903">
        <v>0</v>
      </c>
      <c r="H385" s="903">
        <v>0</v>
      </c>
      <c r="I385" s="903">
        <v>0</v>
      </c>
      <c r="J385" s="903">
        <v>0</v>
      </c>
      <c r="K385" s="903">
        <v>11070</v>
      </c>
      <c r="L385" s="904">
        <v>9.1282003635159992</v>
      </c>
      <c r="M385" s="905">
        <v>0.43712508783034398</v>
      </c>
      <c r="N385" s="905">
        <v>0.53997804967277796</v>
      </c>
      <c r="O385" s="905">
        <v>18.384966929335</v>
      </c>
      <c r="P385" s="905">
        <v>0.61711777105460297</v>
      </c>
      <c r="Q385" s="905">
        <v>0</v>
      </c>
      <c r="R385" s="905">
        <v>1.28566202303042E-2</v>
      </c>
      <c r="S385" s="905">
        <v>1.7999268322425901</v>
      </c>
      <c r="T385" s="905">
        <v>14.399414657940699</v>
      </c>
      <c r="U385" s="905">
        <v>24.813277044487201</v>
      </c>
      <c r="V385" s="905">
        <v>1.9284930345456301E-2</v>
      </c>
      <c r="W385" s="905">
        <v>5.1426480921216901E-3</v>
      </c>
      <c r="X385" s="905">
        <v>5.0140818898186499</v>
      </c>
      <c r="Y385" s="905">
        <v>4.8855156875156096</v>
      </c>
      <c r="Z385" s="905">
        <v>0.128566202303042</v>
      </c>
      <c r="AA385" s="905">
        <v>4.2426846760004001E-2</v>
      </c>
      <c r="AB385" s="882"/>
    </row>
    <row r="386" spans="1:28">
      <c r="A386" s="899" t="s">
        <v>4170</v>
      </c>
      <c r="B386" s="900">
        <v>47591.97</v>
      </c>
      <c r="C386" s="901">
        <v>23428.36</v>
      </c>
      <c r="D386" s="901">
        <v>0</v>
      </c>
      <c r="E386" s="901">
        <v>0.36549999999999999</v>
      </c>
      <c r="F386" s="902">
        <v>39091</v>
      </c>
      <c r="G386" s="903">
        <v>0</v>
      </c>
      <c r="H386" s="903">
        <v>31928.722222222201</v>
      </c>
      <c r="I386" s="903">
        <v>0</v>
      </c>
      <c r="J386" s="903">
        <v>0</v>
      </c>
      <c r="K386" s="903">
        <v>0</v>
      </c>
      <c r="L386" s="904">
        <v>0</v>
      </c>
      <c r="M386" s="905">
        <v>0</v>
      </c>
      <c r="N386" s="905">
        <v>0</v>
      </c>
      <c r="O386" s="905">
        <v>0</v>
      </c>
      <c r="P386" s="905">
        <v>0</v>
      </c>
      <c r="Q386" s="905">
        <v>0</v>
      </c>
      <c r="R386" s="905">
        <v>0</v>
      </c>
      <c r="S386" s="905">
        <v>0</v>
      </c>
      <c r="T386" s="905">
        <v>0</v>
      </c>
      <c r="U386" s="905">
        <v>0</v>
      </c>
      <c r="V386" s="905">
        <v>0</v>
      </c>
      <c r="W386" s="905">
        <v>0</v>
      </c>
      <c r="X386" s="905">
        <v>0</v>
      </c>
      <c r="Y386" s="905">
        <v>0</v>
      </c>
      <c r="Z386" s="905">
        <v>0</v>
      </c>
      <c r="AA386" s="905">
        <v>0</v>
      </c>
      <c r="AB386" s="882"/>
    </row>
    <row r="387" spans="1:28">
      <c r="A387" s="899" t="s">
        <v>4171</v>
      </c>
      <c r="B387" s="900">
        <v>19157.23</v>
      </c>
      <c r="C387" s="901">
        <v>1.8320000000000001</v>
      </c>
      <c r="D387" s="901">
        <v>0</v>
      </c>
      <c r="E387" s="901">
        <v>4.19E-2</v>
      </c>
      <c r="F387" s="902">
        <v>19159</v>
      </c>
      <c r="G387" s="903">
        <v>0</v>
      </c>
      <c r="H387" s="903">
        <v>0</v>
      </c>
      <c r="I387" s="903">
        <v>0</v>
      </c>
      <c r="J387" s="903">
        <v>0</v>
      </c>
      <c r="K387" s="903">
        <v>0</v>
      </c>
      <c r="L387" s="904">
        <v>0</v>
      </c>
      <c r="M387" s="905">
        <v>0</v>
      </c>
      <c r="N387" s="905">
        <v>0</v>
      </c>
      <c r="O387" s="905">
        <v>0</v>
      </c>
      <c r="P387" s="905">
        <v>0</v>
      </c>
      <c r="Q387" s="905">
        <v>0</v>
      </c>
      <c r="R387" s="905">
        <v>0</v>
      </c>
      <c r="S387" s="905">
        <v>0</v>
      </c>
      <c r="T387" s="905">
        <v>0</v>
      </c>
      <c r="U387" s="905">
        <v>0</v>
      </c>
      <c r="V387" s="905">
        <v>0</v>
      </c>
      <c r="W387" s="905">
        <v>0</v>
      </c>
      <c r="X387" s="905">
        <v>0</v>
      </c>
      <c r="Y387" s="905">
        <v>0</v>
      </c>
      <c r="Z387" s="905">
        <v>0</v>
      </c>
      <c r="AA387" s="905">
        <v>0</v>
      </c>
      <c r="AB387" s="882"/>
    </row>
    <row r="388" spans="1:28">
      <c r="A388" s="899" t="s">
        <v>4172</v>
      </c>
      <c r="B388" s="900">
        <v>0</v>
      </c>
      <c r="C388" s="901">
        <v>0</v>
      </c>
      <c r="D388" s="901">
        <v>0</v>
      </c>
      <c r="E388" s="901">
        <v>0</v>
      </c>
      <c r="F388" s="902">
        <v>0</v>
      </c>
      <c r="G388" s="903">
        <v>0</v>
      </c>
      <c r="H388" s="903">
        <v>0</v>
      </c>
      <c r="I388" s="903">
        <v>0</v>
      </c>
      <c r="J388" s="903">
        <v>0</v>
      </c>
      <c r="K388" s="903">
        <v>0</v>
      </c>
      <c r="L388" s="904">
        <v>0</v>
      </c>
      <c r="M388" s="905">
        <v>0</v>
      </c>
      <c r="N388" s="905">
        <v>0</v>
      </c>
      <c r="O388" s="905">
        <v>0</v>
      </c>
      <c r="P388" s="905">
        <v>0</v>
      </c>
      <c r="Q388" s="905">
        <v>0</v>
      </c>
      <c r="R388" s="905">
        <v>0</v>
      </c>
      <c r="S388" s="905">
        <v>0</v>
      </c>
      <c r="T388" s="905">
        <v>0</v>
      </c>
      <c r="U388" s="905">
        <v>0</v>
      </c>
      <c r="V388" s="905">
        <v>0</v>
      </c>
      <c r="W388" s="905">
        <v>0</v>
      </c>
      <c r="X388" s="905">
        <v>0</v>
      </c>
      <c r="Y388" s="905">
        <v>0</v>
      </c>
      <c r="Z388" s="905">
        <v>0</v>
      </c>
      <c r="AA388" s="905">
        <v>0</v>
      </c>
      <c r="AB388" s="882"/>
    </row>
    <row r="389" spans="1:28">
      <c r="A389" s="899" t="s">
        <v>4173</v>
      </c>
      <c r="B389" s="900">
        <v>0</v>
      </c>
      <c r="C389" s="901">
        <v>741.44393000000002</v>
      </c>
      <c r="D389" s="901">
        <v>-1</v>
      </c>
      <c r="E389" s="901">
        <v>0.18174999999999999</v>
      </c>
      <c r="F389" s="902">
        <v>0</v>
      </c>
      <c r="G389" s="903">
        <v>0</v>
      </c>
      <c r="H389" s="903">
        <v>0</v>
      </c>
      <c r="I389" s="903">
        <v>0</v>
      </c>
      <c r="J389" s="903">
        <v>0</v>
      </c>
      <c r="K389" s="903">
        <v>741</v>
      </c>
      <c r="L389" s="904">
        <v>4.2771432055607503</v>
      </c>
      <c r="M389" s="905">
        <v>0.222893378317955</v>
      </c>
      <c r="N389" s="905">
        <v>0.229778115872177</v>
      </c>
      <c r="O389" s="905">
        <v>7.8744185776420199</v>
      </c>
      <c r="P389" s="905">
        <v>0.32960681040840401</v>
      </c>
      <c r="Q389" s="905">
        <v>0</v>
      </c>
      <c r="R389" s="905">
        <v>4.3029609713890801E-3</v>
      </c>
      <c r="S389" s="905">
        <v>0.731503365136144</v>
      </c>
      <c r="T389" s="905">
        <v>7.0396441491925401</v>
      </c>
      <c r="U389" s="905">
        <v>11.110245228126599</v>
      </c>
      <c r="V389" s="905">
        <v>1.0843461647900499E-2</v>
      </c>
      <c r="W389" s="905">
        <v>2.4096581439778898E-3</v>
      </c>
      <c r="X389" s="905">
        <v>2.6850476461467898</v>
      </c>
      <c r="Y389" s="905">
        <v>2.6162002706045602</v>
      </c>
      <c r="Z389" s="905">
        <v>0.111876985256116</v>
      </c>
      <c r="AA389" s="905">
        <v>2.5645647389478901E-2</v>
      </c>
      <c r="AB389" s="882"/>
    </row>
    <row r="390" spans="1:28">
      <c r="A390" s="899" t="s">
        <v>4174</v>
      </c>
      <c r="B390" s="900">
        <v>0</v>
      </c>
      <c r="C390" s="901">
        <v>758.58185000000003</v>
      </c>
      <c r="D390" s="901">
        <v>40</v>
      </c>
      <c r="E390" s="901">
        <v>0.34775</v>
      </c>
      <c r="F390" s="902">
        <v>0</v>
      </c>
      <c r="G390" s="903">
        <v>0</v>
      </c>
      <c r="H390" s="903">
        <v>0</v>
      </c>
      <c r="I390" s="903">
        <v>0</v>
      </c>
      <c r="J390" s="903">
        <v>0</v>
      </c>
      <c r="K390" s="903">
        <v>714</v>
      </c>
      <c r="L390" s="904">
        <v>2.9686598105768098</v>
      </c>
      <c r="M390" s="905">
        <v>0.29686598105768103</v>
      </c>
      <c r="N390" s="905">
        <v>7.4631112556400097E-3</v>
      </c>
      <c r="O390" s="905">
        <v>10.348847607820799</v>
      </c>
      <c r="P390" s="905">
        <v>0.42871427990732103</v>
      </c>
      <c r="Q390" s="905">
        <v>0</v>
      </c>
      <c r="R390" s="905">
        <v>4.9754075037600097E-3</v>
      </c>
      <c r="S390" s="905">
        <v>0.93703507987480195</v>
      </c>
      <c r="T390" s="905">
        <v>8.9059794317304206</v>
      </c>
      <c r="U390" s="905">
        <v>14.0306491606032</v>
      </c>
      <c r="V390" s="905">
        <v>1.3101906426568E-2</v>
      </c>
      <c r="W390" s="905">
        <v>2.98524450225601E-3</v>
      </c>
      <c r="X390" s="905">
        <v>0.34827852526320102</v>
      </c>
      <c r="Y390" s="905">
        <v>0.33998617942360099</v>
      </c>
      <c r="Z390" s="905">
        <v>6.6338766716800099E-2</v>
      </c>
      <c r="AA390" s="905">
        <v>3.3003536441608097E-2</v>
      </c>
      <c r="AB390" s="882"/>
    </row>
    <row r="391" spans="1:28">
      <c r="A391" s="899" t="s">
        <v>4175</v>
      </c>
      <c r="B391" s="900">
        <v>0</v>
      </c>
      <c r="C391" s="901">
        <v>68.233530000000002</v>
      </c>
      <c r="D391" s="901">
        <v>0</v>
      </c>
      <c r="E391" s="901">
        <v>0.13200000000000001</v>
      </c>
      <c r="F391" s="902">
        <v>0</v>
      </c>
      <c r="G391" s="903">
        <v>0</v>
      </c>
      <c r="H391" s="903">
        <v>0</v>
      </c>
      <c r="I391" s="903">
        <v>0</v>
      </c>
      <c r="J391" s="903">
        <v>0</v>
      </c>
      <c r="K391" s="903">
        <v>68</v>
      </c>
      <c r="L391" s="904">
        <v>0.12004157786849499</v>
      </c>
      <c r="M391" s="905">
        <v>6.00207889342477E-3</v>
      </c>
      <c r="N391" s="905">
        <v>6.7128513939619201E-3</v>
      </c>
      <c r="O391" s="905">
        <v>0.21244200293832399</v>
      </c>
      <c r="P391" s="905">
        <v>8.9241436178552607E-3</v>
      </c>
      <c r="Q391" s="905">
        <v>0</v>
      </c>
      <c r="R391" s="905">
        <v>1.5794944456381E-4</v>
      </c>
      <c r="S391" s="905">
        <v>2.6851405575847701E-2</v>
      </c>
      <c r="T391" s="905">
        <v>0.187959839030934</v>
      </c>
      <c r="U391" s="905">
        <v>0.253508858524915</v>
      </c>
      <c r="V391" s="905">
        <v>3.2379636135581002E-4</v>
      </c>
      <c r="W391" s="905">
        <v>6.3179777825523906E-5</v>
      </c>
      <c r="X391" s="905">
        <v>6.6338766716800099E-2</v>
      </c>
      <c r="Y391" s="905">
        <v>6.3179777825523906E-2</v>
      </c>
      <c r="Z391" s="905">
        <v>7.8974722281904895E-4</v>
      </c>
      <c r="AA391" s="905">
        <v>7.26567444993525E-4</v>
      </c>
      <c r="AB391" s="882"/>
    </row>
    <row r="392" spans="1:28">
      <c r="A392" s="899" t="s">
        <v>4176</v>
      </c>
      <c r="B392" s="900">
        <v>0</v>
      </c>
      <c r="C392" s="901">
        <v>0</v>
      </c>
      <c r="D392" s="901">
        <v>0</v>
      </c>
      <c r="E392" s="901">
        <v>0</v>
      </c>
      <c r="F392" s="902">
        <v>0</v>
      </c>
      <c r="G392" s="903">
        <v>0</v>
      </c>
      <c r="H392" s="903">
        <v>0</v>
      </c>
      <c r="I392" s="903">
        <v>0</v>
      </c>
      <c r="J392" s="903">
        <v>0</v>
      </c>
      <c r="K392" s="903">
        <v>0</v>
      </c>
      <c r="L392" s="904">
        <v>0</v>
      </c>
      <c r="M392" s="905">
        <v>0</v>
      </c>
      <c r="N392" s="905">
        <v>0</v>
      </c>
      <c r="O392" s="905">
        <v>0</v>
      </c>
      <c r="P392" s="905">
        <v>0</v>
      </c>
      <c r="Q392" s="905">
        <v>0</v>
      </c>
      <c r="R392" s="905">
        <v>0</v>
      </c>
      <c r="S392" s="905">
        <v>0</v>
      </c>
      <c r="T392" s="905">
        <v>0</v>
      </c>
      <c r="U392" s="905">
        <v>0</v>
      </c>
      <c r="V392" s="905">
        <v>0</v>
      </c>
      <c r="W392" s="905">
        <v>0</v>
      </c>
      <c r="X392" s="905">
        <v>0</v>
      </c>
      <c r="Y392" s="905">
        <v>0</v>
      </c>
      <c r="Z392" s="905">
        <v>0</v>
      </c>
      <c r="AA392" s="905">
        <v>0</v>
      </c>
      <c r="AB392" s="882"/>
    </row>
    <row r="393" spans="1:28">
      <c r="A393" s="899" t="s">
        <v>4177</v>
      </c>
      <c r="B393" s="900">
        <v>0</v>
      </c>
      <c r="C393" s="901">
        <v>806.16771000000006</v>
      </c>
      <c r="D393" s="901">
        <v>28</v>
      </c>
      <c r="E393" s="901">
        <v>2.9000000000000001E-2</v>
      </c>
      <c r="F393" s="902">
        <v>0</v>
      </c>
      <c r="G393" s="903">
        <v>0</v>
      </c>
      <c r="H393" s="903">
        <v>0</v>
      </c>
      <c r="I393" s="903">
        <v>0</v>
      </c>
      <c r="J393" s="903">
        <v>0</v>
      </c>
      <c r="K393" s="903">
        <v>774</v>
      </c>
      <c r="L393" s="904">
        <v>2.9664299360653201</v>
      </c>
      <c r="M393" s="905">
        <v>7.2812371157966904E-2</v>
      </c>
      <c r="N393" s="905">
        <v>7.6408043807743006E-2</v>
      </c>
      <c r="O393" s="905">
        <v>2.4720249467211</v>
      </c>
      <c r="P393" s="905">
        <v>0.49710174383155098</v>
      </c>
      <c r="Q393" s="905">
        <v>0</v>
      </c>
      <c r="R393" s="905">
        <v>1.7978363248880699E-3</v>
      </c>
      <c r="S393" s="905">
        <v>0.224729540611009</v>
      </c>
      <c r="T393" s="905">
        <v>2.0765009552457201</v>
      </c>
      <c r="U393" s="905">
        <v>3.1911594766763298</v>
      </c>
      <c r="V393" s="905">
        <v>3.7754562822649501E-3</v>
      </c>
      <c r="W393" s="905">
        <v>8.0902634619963202E-4</v>
      </c>
      <c r="X393" s="905">
        <v>0.74610207482854896</v>
      </c>
      <c r="Y393" s="905">
        <v>0.72812371157966904</v>
      </c>
      <c r="Z393" s="905">
        <v>2.6967544873321099E-2</v>
      </c>
      <c r="AA393" s="905">
        <v>8.1801552782407201E-3</v>
      </c>
      <c r="AB393" s="882"/>
    </row>
    <row r="394" spans="1:28">
      <c r="A394" s="899" t="s">
        <v>4178</v>
      </c>
      <c r="B394" s="900">
        <v>0</v>
      </c>
      <c r="C394" s="901">
        <v>0</v>
      </c>
      <c r="D394" s="901">
        <v>0</v>
      </c>
      <c r="E394" s="901">
        <v>0</v>
      </c>
      <c r="F394" s="902">
        <v>0</v>
      </c>
      <c r="G394" s="903">
        <v>0</v>
      </c>
      <c r="H394" s="903">
        <v>0</v>
      </c>
      <c r="I394" s="903">
        <v>0</v>
      </c>
      <c r="J394" s="903">
        <v>0</v>
      </c>
      <c r="K394" s="903">
        <v>0</v>
      </c>
      <c r="L394" s="904">
        <v>0</v>
      </c>
      <c r="M394" s="905">
        <v>0</v>
      </c>
      <c r="N394" s="905">
        <v>0</v>
      </c>
      <c r="O394" s="905">
        <v>0</v>
      </c>
      <c r="P394" s="905">
        <v>0</v>
      </c>
      <c r="Q394" s="905">
        <v>0</v>
      </c>
      <c r="R394" s="905">
        <v>0</v>
      </c>
      <c r="S394" s="905">
        <v>0</v>
      </c>
      <c r="T394" s="905">
        <v>0</v>
      </c>
      <c r="U394" s="905">
        <v>0</v>
      </c>
      <c r="V394" s="905">
        <v>0</v>
      </c>
      <c r="W394" s="905">
        <v>0</v>
      </c>
      <c r="X394" s="905">
        <v>0</v>
      </c>
      <c r="Y394" s="905">
        <v>0</v>
      </c>
      <c r="Z394" s="905">
        <v>0</v>
      </c>
      <c r="AA394" s="905">
        <v>0</v>
      </c>
      <c r="AB394" s="882"/>
    </row>
    <row r="395" spans="1:28">
      <c r="A395" s="899" t="s">
        <v>4179</v>
      </c>
      <c r="B395" s="900">
        <v>0</v>
      </c>
      <c r="C395" s="901">
        <v>7946.9303399999999</v>
      </c>
      <c r="D395" s="901">
        <v>0</v>
      </c>
      <c r="E395" s="901">
        <v>1.0199</v>
      </c>
      <c r="F395" s="902">
        <v>0</v>
      </c>
      <c r="G395" s="903">
        <v>0</v>
      </c>
      <c r="H395" s="903">
        <v>0</v>
      </c>
      <c r="I395" s="903">
        <v>0</v>
      </c>
      <c r="J395" s="903">
        <v>0</v>
      </c>
      <c r="K395" s="903">
        <v>7915</v>
      </c>
      <c r="L395" s="904">
        <v>8.2731828555169091</v>
      </c>
      <c r="M395" s="905">
        <v>0.44123641896090199</v>
      </c>
      <c r="N395" s="905">
        <v>0.11950153013524401</v>
      </c>
      <c r="O395" s="905">
        <v>11.8582287595742</v>
      </c>
      <c r="P395" s="905">
        <v>1.34209410767274</v>
      </c>
      <c r="Q395" s="905">
        <v>3.6769701580075101E-2</v>
      </c>
      <c r="R395" s="905">
        <v>9.1924253950187908E-3</v>
      </c>
      <c r="S395" s="905">
        <v>1.4707880632030099</v>
      </c>
      <c r="T395" s="905">
        <v>9.8358951726700994</v>
      </c>
      <c r="U395" s="905">
        <v>15.535198917581701</v>
      </c>
      <c r="V395" s="905">
        <v>1.6546365711033802E-2</v>
      </c>
      <c r="W395" s="905">
        <v>3.6769701580075102E-3</v>
      </c>
      <c r="X395" s="905">
        <v>1.37886380925282</v>
      </c>
      <c r="Y395" s="905">
        <v>1.37886380925282</v>
      </c>
      <c r="Z395" s="905">
        <v>0</v>
      </c>
      <c r="AA395" s="905">
        <v>4.7800612054097698E-2</v>
      </c>
      <c r="AB395" s="882"/>
    </row>
    <row r="396" spans="1:28">
      <c r="A396" s="899" t="s">
        <v>4180</v>
      </c>
      <c r="B396" s="900">
        <v>240.46</v>
      </c>
      <c r="C396" s="901">
        <v>2641.5255999999999</v>
      </c>
      <c r="D396" s="901">
        <v>0</v>
      </c>
      <c r="E396" s="901">
        <v>1.0989</v>
      </c>
      <c r="F396" s="902">
        <v>0</v>
      </c>
      <c r="G396" s="903">
        <v>0</v>
      </c>
      <c r="H396" s="903">
        <v>2870</v>
      </c>
      <c r="I396" s="903">
        <v>0</v>
      </c>
      <c r="J396" s="903">
        <v>0</v>
      </c>
      <c r="K396" s="903">
        <v>6.3028999999915E-2</v>
      </c>
      <c r="L396" s="904">
        <v>3.8796762036334099E-5</v>
      </c>
      <c r="M396" s="905">
        <v>2.56205032315414E-6</v>
      </c>
      <c r="N396" s="905">
        <v>1.5372301938924801E-6</v>
      </c>
      <c r="O396" s="905">
        <v>9.1501797255504904E-5</v>
      </c>
      <c r="P396" s="905">
        <v>3.5868704524157901E-6</v>
      </c>
      <c r="Q396" s="905">
        <v>0</v>
      </c>
      <c r="R396" s="905">
        <v>0</v>
      </c>
      <c r="S396" s="905">
        <v>8.0521581584844306E-6</v>
      </c>
      <c r="T396" s="905">
        <v>6.2221222133743406E-5</v>
      </c>
      <c r="U396" s="905">
        <v>1.13462228596826E-4</v>
      </c>
      <c r="V396" s="905">
        <v>1.31762588047927E-7</v>
      </c>
      <c r="W396" s="905">
        <v>2.9280575121761601E-8</v>
      </c>
      <c r="X396" s="905">
        <v>1.9032373829145001E-5</v>
      </c>
      <c r="Y396" s="905">
        <v>1.8300359451100999E-5</v>
      </c>
      <c r="Z396" s="905">
        <v>7.3201437804404E-7</v>
      </c>
      <c r="AA396" s="905">
        <v>2.5620503231541402E-7</v>
      </c>
      <c r="AB396" s="882"/>
    </row>
    <row r="397" spans="1:28">
      <c r="A397" s="899" t="s">
        <v>4181</v>
      </c>
      <c r="B397" s="900">
        <v>258.3</v>
      </c>
      <c r="C397" s="901">
        <v>0</v>
      </c>
      <c r="D397" s="901">
        <v>0</v>
      </c>
      <c r="E397" s="901">
        <v>0</v>
      </c>
      <c r="F397" s="902">
        <v>0</v>
      </c>
      <c r="G397" s="903">
        <v>0</v>
      </c>
      <c r="H397" s="903">
        <v>0</v>
      </c>
      <c r="I397" s="903">
        <v>0</v>
      </c>
      <c r="J397" s="903">
        <v>0</v>
      </c>
      <c r="K397" s="903">
        <v>258</v>
      </c>
      <c r="L397" s="904">
        <v>1.1536116418031801</v>
      </c>
      <c r="M397" s="905">
        <v>0.102776309906101</v>
      </c>
      <c r="N397" s="905">
        <v>1.7379084473918002E-2</v>
      </c>
      <c r="O397" s="905">
        <v>3.54773034777913</v>
      </c>
      <c r="P397" s="905">
        <v>0.14682329986585901</v>
      </c>
      <c r="Q397" s="905">
        <v>0</v>
      </c>
      <c r="R397" s="905">
        <v>8.9891816244403496E-4</v>
      </c>
      <c r="S397" s="905">
        <v>0.32960332622948002</v>
      </c>
      <c r="T397" s="905">
        <v>2.79563548520095</v>
      </c>
      <c r="U397" s="905">
        <v>4.7702590487030099</v>
      </c>
      <c r="V397" s="905">
        <v>4.7343023222052496E-3</v>
      </c>
      <c r="W397" s="905">
        <v>1.16859361117725E-3</v>
      </c>
      <c r="X397" s="905">
        <v>0.149819693740673</v>
      </c>
      <c r="Y397" s="905">
        <v>0.14682329986585901</v>
      </c>
      <c r="Z397" s="905">
        <v>1.7978363248880701E-2</v>
      </c>
      <c r="AA397" s="905">
        <v>1.2045503376750101E-2</v>
      </c>
      <c r="AB397" s="882"/>
    </row>
    <row r="398" spans="1:28">
      <c r="A398" s="899" t="s">
        <v>4182</v>
      </c>
      <c r="B398" s="900">
        <v>0</v>
      </c>
      <c r="C398" s="901">
        <v>1023.42315</v>
      </c>
      <c r="D398" s="901">
        <v>0</v>
      </c>
      <c r="E398" s="901">
        <v>3.3408E-2</v>
      </c>
      <c r="F398" s="902">
        <v>0</v>
      </c>
      <c r="G398" s="903">
        <v>0</v>
      </c>
      <c r="H398" s="903">
        <v>0</v>
      </c>
      <c r="I398" s="903">
        <v>0</v>
      </c>
      <c r="J398" s="903">
        <v>0</v>
      </c>
      <c r="K398" s="903">
        <v>1019</v>
      </c>
      <c r="L398" s="904">
        <v>4.3787999326392102</v>
      </c>
      <c r="M398" s="905">
        <v>0.29468140087220601</v>
      </c>
      <c r="N398" s="905">
        <v>0.346753616287375</v>
      </c>
      <c r="O398" s="905">
        <v>8.6747577043906503</v>
      </c>
      <c r="P398" s="905">
        <v>2.1302269942569101E-2</v>
      </c>
      <c r="Q398" s="905">
        <v>0</v>
      </c>
      <c r="R398" s="905">
        <v>4.7338377650153604E-3</v>
      </c>
      <c r="S398" s="905">
        <v>0.33136864355107498</v>
      </c>
      <c r="T398" s="905">
        <v>5.8581242342065103</v>
      </c>
      <c r="U398" s="905">
        <v>1.1006172803660701</v>
      </c>
      <c r="V398" s="905">
        <v>4.6154918208899803E-3</v>
      </c>
      <c r="W398" s="905">
        <v>4.7338377650153599E-4</v>
      </c>
      <c r="X398" s="905">
        <v>2.84030265900922</v>
      </c>
      <c r="Y398" s="905">
        <v>2.7337913092963699</v>
      </c>
      <c r="Z398" s="905">
        <v>0</v>
      </c>
      <c r="AA398" s="905">
        <v>4.0474312890881298E-2</v>
      </c>
      <c r="AB398" s="882"/>
    </row>
    <row r="399" spans="1:28">
      <c r="A399" s="899" t="s">
        <v>4183</v>
      </c>
      <c r="B399" s="900">
        <v>5747.17</v>
      </c>
      <c r="C399" s="901">
        <v>0</v>
      </c>
      <c r="D399" s="901">
        <v>0</v>
      </c>
      <c r="E399" s="901">
        <v>0</v>
      </c>
      <c r="F399" s="902">
        <v>0</v>
      </c>
      <c r="G399" s="903">
        <v>0</v>
      </c>
      <c r="H399" s="903">
        <v>0</v>
      </c>
      <c r="I399" s="903">
        <v>0</v>
      </c>
      <c r="J399" s="903">
        <v>0</v>
      </c>
      <c r="K399" s="903">
        <v>5740</v>
      </c>
      <c r="L399" s="904">
        <v>8.9996341612129598</v>
      </c>
      <c r="M399" s="905">
        <v>0.93329539449615895</v>
      </c>
      <c r="N399" s="905">
        <v>0.45998130157310702</v>
      </c>
      <c r="O399" s="905">
        <v>14.7327344416894</v>
      </c>
      <c r="P399" s="905">
        <v>0.27998861834884797</v>
      </c>
      <c r="Q399" s="905">
        <v>0</v>
      </c>
      <c r="R399" s="905">
        <v>1.3332791349945101E-2</v>
      </c>
      <c r="S399" s="905">
        <v>0.799967480996707</v>
      </c>
      <c r="T399" s="905">
        <v>14.266086744441299</v>
      </c>
      <c r="U399" s="905">
        <v>7.6663550262184499</v>
      </c>
      <c r="V399" s="905">
        <v>1.46660704849396E-2</v>
      </c>
      <c r="W399" s="905">
        <v>1.9999187024917699E-3</v>
      </c>
      <c r="X399" s="905">
        <v>4.9997967562294203</v>
      </c>
      <c r="Y399" s="905">
        <v>4.8664688427299696</v>
      </c>
      <c r="Z399" s="905">
        <v>0</v>
      </c>
      <c r="AA399" s="905">
        <v>6.1997479777244797E-2</v>
      </c>
      <c r="AB399" s="882"/>
    </row>
    <row r="400" spans="1:28">
      <c r="A400" s="899" t="s">
        <v>4184</v>
      </c>
      <c r="B400" s="900">
        <v>0</v>
      </c>
      <c r="C400" s="901">
        <v>139.01317</v>
      </c>
      <c r="D400" s="901">
        <v>0</v>
      </c>
      <c r="E400" s="901">
        <v>1.2493780000000001</v>
      </c>
      <c r="F400" s="902">
        <v>0</v>
      </c>
      <c r="G400" s="903">
        <v>0</v>
      </c>
      <c r="H400" s="903">
        <v>0</v>
      </c>
      <c r="I400" s="903">
        <v>0</v>
      </c>
      <c r="J400" s="903">
        <v>0</v>
      </c>
      <c r="K400" s="903">
        <v>46</v>
      </c>
      <c r="L400" s="904">
        <v>7.7999152183128403E-2</v>
      </c>
      <c r="M400" s="905">
        <v>5.1821354532626401E-3</v>
      </c>
      <c r="N400" s="905">
        <v>5.0218632227493698E-3</v>
      </c>
      <c r="O400" s="905">
        <v>0.143176525925195</v>
      </c>
      <c r="P400" s="905">
        <v>3.0451723797522701E-3</v>
      </c>
      <c r="Q400" s="905">
        <v>0</v>
      </c>
      <c r="R400" s="905">
        <v>1.0684815367551799E-4</v>
      </c>
      <c r="S400" s="905">
        <v>9.0820930624190693E-3</v>
      </c>
      <c r="T400" s="905">
        <v>9.3492134466078597E-2</v>
      </c>
      <c r="U400" s="905">
        <v>8.9218208319057898E-2</v>
      </c>
      <c r="V400" s="905">
        <v>1.12190561359294E-4</v>
      </c>
      <c r="W400" s="905">
        <v>1.06848153675518E-5</v>
      </c>
      <c r="X400" s="905">
        <v>6.1437688363423101E-2</v>
      </c>
      <c r="Y400" s="905">
        <v>5.98349660582903E-2</v>
      </c>
      <c r="Z400" s="905">
        <v>0</v>
      </c>
      <c r="AA400" s="905">
        <v>3.5259890712921102E-4</v>
      </c>
      <c r="AB400" s="882"/>
    </row>
    <row r="401" spans="1:28">
      <c r="A401" s="899" t="s">
        <v>4185</v>
      </c>
      <c r="B401" s="900">
        <v>0</v>
      </c>
      <c r="C401" s="901">
        <v>1008.55687</v>
      </c>
      <c r="D401" s="901">
        <v>0</v>
      </c>
      <c r="E401" s="901">
        <v>0.53808999999999996</v>
      </c>
      <c r="F401" s="902">
        <v>0</v>
      </c>
      <c r="G401" s="903">
        <v>0</v>
      </c>
      <c r="H401" s="903">
        <v>0</v>
      </c>
      <c r="I401" s="903">
        <v>0</v>
      </c>
      <c r="J401" s="903">
        <v>0</v>
      </c>
      <c r="K401" s="903">
        <v>1004</v>
      </c>
      <c r="L401" s="904">
        <v>3.1599644613749698</v>
      </c>
      <c r="M401" s="905">
        <v>0.20055863002084701</v>
      </c>
      <c r="N401" s="905">
        <v>0.24253601769962899</v>
      </c>
      <c r="O401" s="905">
        <v>5.7602304203661898</v>
      </c>
      <c r="P401" s="905">
        <v>4.3143426225414797E-2</v>
      </c>
      <c r="Q401" s="905">
        <v>0</v>
      </c>
      <c r="R401" s="905">
        <v>3.4981156398984901E-3</v>
      </c>
      <c r="S401" s="905">
        <v>0.24486809479289501</v>
      </c>
      <c r="T401" s="905">
        <v>6.8912878106000299</v>
      </c>
      <c r="U401" s="905">
        <v>1.6907558926176101</v>
      </c>
      <c r="V401" s="905">
        <v>4.3143426225414798E-3</v>
      </c>
      <c r="W401" s="905">
        <v>4.6641541865313302E-4</v>
      </c>
      <c r="X401" s="905">
        <v>2.6702282717891799</v>
      </c>
      <c r="Y401" s="905">
        <v>2.5419640316595702</v>
      </c>
      <c r="Z401" s="905">
        <v>0</v>
      </c>
      <c r="AA401" s="905">
        <v>2.43702056246262E-2</v>
      </c>
      <c r="AB401" s="882"/>
    </row>
    <row r="402" spans="1:28">
      <c r="A402" s="899" t="s">
        <v>4186</v>
      </c>
      <c r="B402" s="900">
        <v>0</v>
      </c>
      <c r="C402" s="901">
        <v>2.8109999999999999</v>
      </c>
      <c r="D402" s="901">
        <v>0</v>
      </c>
      <c r="E402" s="901">
        <v>0</v>
      </c>
      <c r="F402" s="902">
        <v>3</v>
      </c>
      <c r="G402" s="903">
        <v>0</v>
      </c>
      <c r="H402" s="903">
        <v>0</v>
      </c>
      <c r="I402" s="903">
        <v>0</v>
      </c>
      <c r="J402" s="903">
        <v>0</v>
      </c>
      <c r="K402" s="903">
        <v>0</v>
      </c>
      <c r="L402" s="904">
        <v>0</v>
      </c>
      <c r="M402" s="905">
        <v>0</v>
      </c>
      <c r="N402" s="905">
        <v>0</v>
      </c>
      <c r="O402" s="905">
        <v>0</v>
      </c>
      <c r="P402" s="905">
        <v>0</v>
      </c>
      <c r="Q402" s="905">
        <v>0</v>
      </c>
      <c r="R402" s="905">
        <v>0</v>
      </c>
      <c r="S402" s="905">
        <v>0</v>
      </c>
      <c r="T402" s="905">
        <v>0</v>
      </c>
      <c r="U402" s="905">
        <v>0</v>
      </c>
      <c r="V402" s="905">
        <v>0</v>
      </c>
      <c r="W402" s="905">
        <v>0</v>
      </c>
      <c r="X402" s="905">
        <v>0</v>
      </c>
      <c r="Y402" s="905">
        <v>0</v>
      </c>
      <c r="Z402" s="905">
        <v>0</v>
      </c>
      <c r="AA402" s="905">
        <v>0</v>
      </c>
      <c r="AB402" s="882"/>
    </row>
    <row r="403" spans="1:28">
      <c r="A403" s="899" t="s">
        <v>4187</v>
      </c>
      <c r="B403" s="900">
        <v>0</v>
      </c>
      <c r="C403" s="901">
        <v>3322.4832700000002</v>
      </c>
      <c r="D403" s="901">
        <v>0</v>
      </c>
      <c r="E403" s="901">
        <v>0.65095000000000003</v>
      </c>
      <c r="F403" s="902">
        <v>0</v>
      </c>
      <c r="G403" s="903">
        <v>0</v>
      </c>
      <c r="H403" s="903">
        <v>0</v>
      </c>
      <c r="I403" s="903">
        <v>0</v>
      </c>
      <c r="J403" s="903">
        <v>0</v>
      </c>
      <c r="K403" s="903">
        <v>3308</v>
      </c>
      <c r="L403" s="904">
        <v>7.1459116063806896</v>
      </c>
      <c r="M403" s="905">
        <v>0.14983363045636899</v>
      </c>
      <c r="N403" s="905">
        <v>0.32271858867525699</v>
      </c>
      <c r="O403" s="905">
        <v>5.0328732281498398</v>
      </c>
      <c r="P403" s="905">
        <v>0.91052744661947504</v>
      </c>
      <c r="Q403" s="905">
        <v>1.15256638812592E-2</v>
      </c>
      <c r="R403" s="905">
        <v>7.6837759208394502E-3</v>
      </c>
      <c r="S403" s="905">
        <v>0.57628319406295903</v>
      </c>
      <c r="T403" s="905">
        <v>4.0724012380449102</v>
      </c>
      <c r="U403" s="905">
        <v>7.4916815228184701</v>
      </c>
      <c r="V403" s="905">
        <v>8.0679647168814296E-3</v>
      </c>
      <c r="W403" s="905">
        <v>1.53675518416789E-3</v>
      </c>
      <c r="X403" s="905">
        <v>4.03398235844071</v>
      </c>
      <c r="Y403" s="905">
        <v>3.88030684002393</v>
      </c>
      <c r="Z403" s="905">
        <v>3.8418879604197299E-2</v>
      </c>
      <c r="AA403" s="905">
        <v>1.8825251006056701E-2</v>
      </c>
      <c r="AB403" s="882"/>
    </row>
    <row r="404" spans="1:28">
      <c r="A404" s="899" t="s">
        <v>4188</v>
      </c>
      <c r="B404" s="900">
        <v>0</v>
      </c>
      <c r="C404" s="901">
        <v>130.30735999999999</v>
      </c>
      <c r="D404" s="901">
        <v>0</v>
      </c>
      <c r="E404" s="901">
        <v>0.10536</v>
      </c>
      <c r="F404" s="902">
        <v>0</v>
      </c>
      <c r="G404" s="903">
        <v>0</v>
      </c>
      <c r="H404" s="903">
        <v>0</v>
      </c>
      <c r="I404" s="903">
        <v>0</v>
      </c>
      <c r="J404" s="903">
        <v>0</v>
      </c>
      <c r="K404" s="903">
        <v>130</v>
      </c>
      <c r="L404" s="904">
        <v>7.8510165092011294E-2</v>
      </c>
      <c r="M404" s="905">
        <v>5.4353191217546299E-3</v>
      </c>
      <c r="N404" s="905">
        <v>3.1706028210235402E-3</v>
      </c>
      <c r="O404" s="905">
        <v>0.19023616926141201</v>
      </c>
      <c r="P404" s="905">
        <v>7.0961110756241003E-3</v>
      </c>
      <c r="Q404" s="905">
        <v>0</v>
      </c>
      <c r="R404" s="905">
        <v>0</v>
      </c>
      <c r="S404" s="905">
        <v>1.8117730405848801E-2</v>
      </c>
      <c r="T404" s="905">
        <v>0.14947127584825201</v>
      </c>
      <c r="U404" s="905">
        <v>0.237040306143188</v>
      </c>
      <c r="V404" s="905">
        <v>2.5666784741619101E-4</v>
      </c>
      <c r="W404" s="905">
        <v>6.0392434686162601E-5</v>
      </c>
      <c r="X404" s="905">
        <v>0.110216193302247</v>
      </c>
      <c r="Y404" s="905">
        <v>0.110216193302247</v>
      </c>
      <c r="Z404" s="905">
        <v>1.50981086715406E-3</v>
      </c>
      <c r="AA404" s="905">
        <v>7.0961110756241001E-4</v>
      </c>
      <c r="AB404" s="882"/>
    </row>
    <row r="405" spans="1:28">
      <c r="A405" s="894"/>
      <c r="B405" s="895"/>
      <c r="C405" s="896"/>
      <c r="D405" s="896"/>
      <c r="E405" s="896"/>
      <c r="F405" s="895"/>
      <c r="G405" s="896"/>
      <c r="H405" s="896"/>
      <c r="I405" s="896"/>
      <c r="J405" s="896"/>
      <c r="K405" s="896"/>
      <c r="L405" s="897"/>
      <c r="M405" s="898"/>
      <c r="N405" s="898"/>
      <c r="O405" s="898"/>
      <c r="P405" s="898"/>
      <c r="Q405" s="898"/>
      <c r="R405" s="898"/>
      <c r="S405" s="898"/>
      <c r="T405" s="898"/>
      <c r="U405" s="898"/>
      <c r="V405" s="898"/>
      <c r="W405" s="898"/>
      <c r="X405" s="898"/>
      <c r="Y405" s="898"/>
      <c r="Z405" s="898"/>
      <c r="AA405" s="898"/>
      <c r="AB405" s="882"/>
    </row>
    <row r="406" spans="1:28">
      <c r="A406" s="887" t="s">
        <v>4189</v>
      </c>
      <c r="B406" s="888">
        <v>3550</v>
      </c>
      <c r="C406" s="889">
        <v>822</v>
      </c>
      <c r="D406" s="889">
        <v>0</v>
      </c>
      <c r="E406" s="889">
        <v>1</v>
      </c>
      <c r="F406" s="890">
        <v>0</v>
      </c>
      <c r="G406" s="891">
        <v>325</v>
      </c>
      <c r="H406" s="891">
        <v>0</v>
      </c>
      <c r="I406" s="891">
        <v>351</v>
      </c>
      <c r="J406" s="891">
        <v>0</v>
      </c>
      <c r="K406" s="891">
        <v>3682</v>
      </c>
      <c r="L406" s="892">
        <v>5.5266740608686096</v>
      </c>
      <c r="M406" s="893">
        <v>0.48871712532010902</v>
      </c>
      <c r="N406" s="893">
        <v>0.38478427706190799</v>
      </c>
      <c r="O406" s="893">
        <v>1.96005679211646</v>
      </c>
      <c r="P406" s="893">
        <v>2.81190892356292E-2</v>
      </c>
      <c r="Q406" s="893">
        <v>0</v>
      </c>
      <c r="R406" s="893">
        <v>7.2879848089798902E-2</v>
      </c>
      <c r="S406" s="893">
        <v>0.48197041932093398</v>
      </c>
      <c r="T406" s="893">
        <v>7.7315966249920196</v>
      </c>
      <c r="U406" s="893">
        <v>5.15600922146022</v>
      </c>
      <c r="V406" s="893">
        <v>1.38888430783882E-2</v>
      </c>
      <c r="W406" s="893">
        <v>3.8437159929619602E-3</v>
      </c>
      <c r="X406" s="893">
        <v>5.8367303303582299</v>
      </c>
      <c r="Y406" s="893">
        <v>5.8309393927076103</v>
      </c>
      <c r="Z406" s="893">
        <v>0</v>
      </c>
      <c r="AA406" s="893">
        <v>5.4978156520931201E-2</v>
      </c>
      <c r="AB406" s="882"/>
    </row>
    <row r="407" spans="1:28">
      <c r="A407" s="899" t="s">
        <v>4190</v>
      </c>
      <c r="B407" s="900">
        <v>3550</v>
      </c>
      <c r="C407" s="901">
        <v>542.04669000000001</v>
      </c>
      <c r="D407" s="901">
        <v>0</v>
      </c>
      <c r="E407" s="901">
        <v>0.90703999999999996</v>
      </c>
      <c r="F407" s="902">
        <v>0</v>
      </c>
      <c r="G407" s="903">
        <v>325</v>
      </c>
      <c r="H407" s="903">
        <v>0</v>
      </c>
      <c r="I407" s="903">
        <v>351</v>
      </c>
      <c r="J407" s="903">
        <v>0</v>
      </c>
      <c r="K407" s="903">
        <v>3402</v>
      </c>
      <c r="L407" s="904">
        <v>5.0186350148368</v>
      </c>
      <c r="M407" s="905">
        <v>0.45030218283809598</v>
      </c>
      <c r="N407" s="905">
        <v>0.34717954554692898</v>
      </c>
      <c r="O407" s="905">
        <v>1.7530848339498399</v>
      </c>
      <c r="P407" s="905">
        <v>2.40619487012723E-2</v>
      </c>
      <c r="Q407" s="905">
        <v>0</v>
      </c>
      <c r="R407" s="905">
        <v>6.1873582374700198E-2</v>
      </c>
      <c r="S407" s="905">
        <v>0.446864761595057</v>
      </c>
      <c r="T407" s="905">
        <v>7.0123393357993598</v>
      </c>
      <c r="U407" s="905">
        <v>4.6061444656721298</v>
      </c>
      <c r="V407" s="905">
        <v>1.3062200723547799E-2</v>
      </c>
      <c r="W407" s="905">
        <v>3.4374212430389002E-3</v>
      </c>
      <c r="X407" s="905">
        <v>5.2592545018495196</v>
      </c>
      <c r="Y407" s="905">
        <v>5.2592545018495196</v>
      </c>
      <c r="Z407" s="905">
        <v>0</v>
      </c>
      <c r="AA407" s="905">
        <v>4.9842608024064101E-2</v>
      </c>
      <c r="AB407" s="882"/>
    </row>
    <row r="408" spans="1:28">
      <c r="A408" s="899" t="s">
        <v>4191</v>
      </c>
      <c r="B408" s="900">
        <v>0</v>
      </c>
      <c r="C408" s="901">
        <v>279.02100999999999</v>
      </c>
      <c r="D408" s="901">
        <v>0</v>
      </c>
      <c r="E408" s="901">
        <v>0.39579999999999999</v>
      </c>
      <c r="F408" s="902">
        <v>0</v>
      </c>
      <c r="G408" s="903">
        <v>0</v>
      </c>
      <c r="H408" s="903">
        <v>0</v>
      </c>
      <c r="I408" s="903">
        <v>0</v>
      </c>
      <c r="J408" s="903">
        <v>0</v>
      </c>
      <c r="K408" s="903">
        <v>279</v>
      </c>
      <c r="L408" s="904">
        <v>0.50179075182774202</v>
      </c>
      <c r="M408" s="905">
        <v>3.7778499131858698E-2</v>
      </c>
      <c r="N408" s="905">
        <v>3.7201728152746402E-2</v>
      </c>
      <c r="O408" s="905">
        <v>0.20475369758488299</v>
      </c>
      <c r="P408" s="905">
        <v>4.03739685378643E-3</v>
      </c>
      <c r="Q408" s="905">
        <v>0</v>
      </c>
      <c r="R408" s="905">
        <v>1.0958648603134599E-2</v>
      </c>
      <c r="S408" s="905">
        <v>3.4606258746740802E-2</v>
      </c>
      <c r="T408" s="905">
        <v>0.71231215920374902</v>
      </c>
      <c r="U408" s="905">
        <v>0.54216472036560603</v>
      </c>
      <c r="V408" s="905">
        <v>8.0747937075728604E-4</v>
      </c>
      <c r="W408" s="905">
        <v>4.0373968537864302E-4</v>
      </c>
      <c r="X408" s="905">
        <v>0.573887124216786</v>
      </c>
      <c r="Y408" s="905">
        <v>0.56811941442566205</v>
      </c>
      <c r="Z408" s="905">
        <v>0</v>
      </c>
      <c r="AA408" s="905">
        <v>5.1044231651442701E-3</v>
      </c>
      <c r="AB408" s="882"/>
    </row>
    <row r="409" spans="1:28">
      <c r="A409" s="899" t="s">
        <v>4192</v>
      </c>
      <c r="B409" s="900">
        <v>0</v>
      </c>
      <c r="C409" s="901">
        <v>2.5000000000000001E-2</v>
      </c>
      <c r="D409" s="901">
        <v>0</v>
      </c>
      <c r="E409" s="901">
        <v>0</v>
      </c>
      <c r="F409" s="902">
        <v>0</v>
      </c>
      <c r="G409" s="903">
        <v>0</v>
      </c>
      <c r="H409" s="903">
        <v>0</v>
      </c>
      <c r="I409" s="903">
        <v>0</v>
      </c>
      <c r="J409" s="903">
        <v>0</v>
      </c>
      <c r="K409" s="903">
        <v>0</v>
      </c>
      <c r="L409" s="904">
        <v>0</v>
      </c>
      <c r="M409" s="905">
        <v>0</v>
      </c>
      <c r="N409" s="905">
        <v>0</v>
      </c>
      <c r="O409" s="905">
        <v>0</v>
      </c>
      <c r="P409" s="905">
        <v>0</v>
      </c>
      <c r="Q409" s="905">
        <v>0</v>
      </c>
      <c r="R409" s="905">
        <v>0</v>
      </c>
      <c r="S409" s="905">
        <v>0</v>
      </c>
      <c r="T409" s="905">
        <v>0</v>
      </c>
      <c r="U409" s="905">
        <v>0</v>
      </c>
      <c r="V409" s="905">
        <v>0</v>
      </c>
      <c r="W409" s="905">
        <v>0</v>
      </c>
      <c r="X409" s="905">
        <v>0</v>
      </c>
      <c r="Y409" s="905">
        <v>0</v>
      </c>
      <c r="Z409" s="905">
        <v>0</v>
      </c>
      <c r="AA409" s="905">
        <v>0</v>
      </c>
      <c r="AB409" s="882"/>
    </row>
    <row r="410" spans="1:28">
      <c r="A410" s="899" t="s">
        <v>4193</v>
      </c>
      <c r="B410" s="900">
        <v>0</v>
      </c>
      <c r="C410" s="901">
        <v>0</v>
      </c>
      <c r="D410" s="901">
        <v>0</v>
      </c>
      <c r="E410" s="901">
        <v>2.8000000000000001E-2</v>
      </c>
      <c r="F410" s="902">
        <v>0</v>
      </c>
      <c r="G410" s="903">
        <v>0</v>
      </c>
      <c r="H410" s="903">
        <v>0</v>
      </c>
      <c r="I410" s="903">
        <v>0</v>
      </c>
      <c r="J410" s="903">
        <v>0</v>
      </c>
      <c r="K410" s="903">
        <v>0</v>
      </c>
      <c r="L410" s="904">
        <v>0</v>
      </c>
      <c r="M410" s="905">
        <v>0</v>
      </c>
      <c r="N410" s="905">
        <v>0</v>
      </c>
      <c r="O410" s="905">
        <v>0</v>
      </c>
      <c r="P410" s="905">
        <v>0</v>
      </c>
      <c r="Q410" s="905">
        <v>0</v>
      </c>
      <c r="R410" s="905">
        <v>0</v>
      </c>
      <c r="S410" s="905">
        <v>0</v>
      </c>
      <c r="T410" s="905">
        <v>0</v>
      </c>
      <c r="U410" s="905">
        <v>0</v>
      </c>
      <c r="V410" s="905">
        <v>0</v>
      </c>
      <c r="W410" s="905">
        <v>0</v>
      </c>
      <c r="X410" s="905">
        <v>0</v>
      </c>
      <c r="Y410" s="905">
        <v>0</v>
      </c>
      <c r="Z410" s="905">
        <v>0</v>
      </c>
      <c r="AA410" s="905">
        <v>0</v>
      </c>
      <c r="AB410" s="882"/>
    </row>
    <row r="411" spans="1:28">
      <c r="A411" s="899" t="s">
        <v>4194</v>
      </c>
      <c r="B411" s="900">
        <v>0</v>
      </c>
      <c r="C411" s="901">
        <v>0.745</v>
      </c>
      <c r="D411" s="901">
        <v>0</v>
      </c>
      <c r="E411" s="901">
        <v>0</v>
      </c>
      <c r="F411" s="902">
        <v>0</v>
      </c>
      <c r="G411" s="903">
        <v>0</v>
      </c>
      <c r="H411" s="903">
        <v>0</v>
      </c>
      <c r="I411" s="903">
        <v>0</v>
      </c>
      <c r="J411" s="903">
        <v>0</v>
      </c>
      <c r="K411" s="903">
        <v>1</v>
      </c>
      <c r="L411" s="904">
        <v>6.24829420406836E-3</v>
      </c>
      <c r="M411" s="905">
        <v>6.3644335015417496E-4</v>
      </c>
      <c r="N411" s="905">
        <v>4.0300336223266197E-4</v>
      </c>
      <c r="O411" s="905">
        <v>2.21826058174174E-3</v>
      </c>
      <c r="P411" s="905">
        <v>1.9743680570476199E-5</v>
      </c>
      <c r="Q411" s="905">
        <v>0</v>
      </c>
      <c r="R411" s="905">
        <v>4.7617111964089701E-5</v>
      </c>
      <c r="S411" s="905">
        <v>4.9939897913557499E-4</v>
      </c>
      <c r="T411" s="905">
        <v>6.9451299889087001E-3</v>
      </c>
      <c r="U411" s="905">
        <v>7.7000354224857296E-3</v>
      </c>
      <c r="V411" s="905">
        <v>1.91629840831093E-5</v>
      </c>
      <c r="W411" s="905">
        <v>2.5550645444145701E-6</v>
      </c>
      <c r="X411" s="905">
        <v>3.5887042919277401E-3</v>
      </c>
      <c r="Y411" s="905">
        <v>3.56547643243306E-3</v>
      </c>
      <c r="Z411" s="905">
        <v>0</v>
      </c>
      <c r="AA411" s="905">
        <v>3.1125331722868403E-5</v>
      </c>
      <c r="AB411" s="882"/>
    </row>
    <row r="413" spans="1:28">
      <c r="A413" s="136" t="s">
        <v>18</v>
      </c>
    </row>
    <row r="414" spans="1:28">
      <c r="A414" s="17" t="s">
        <v>4198</v>
      </c>
    </row>
  </sheetData>
  <mergeCells count="4">
    <mergeCell ref="B3:E3"/>
    <mergeCell ref="F3:K3"/>
    <mergeCell ref="L3:AA3"/>
    <mergeCell ref="B5:K5"/>
  </mergeCells>
  <hyperlinks>
    <hyperlink ref="AD3" location="Content!A1" display="Back to content page" xr:uid="{CFEDA847-129B-4176-B10B-D1A1092656E8}"/>
  </hyperlinks>
  <pageMargins left="0.7" right="0.7" top="0.75" bottom="0.75" header="0.3" footer="0.3"/>
  <pageSetup paperSize="9" scale="28" orientation="landscape" horizontalDpi="300" verticalDpi="300"/>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74453-5CED-4664-8198-17D7D8175347}">
  <dimension ref="A1:AD414"/>
  <sheetViews>
    <sheetView topLeftCell="R1" workbookViewId="0">
      <selection activeCell="AD3" sqref="AD3"/>
    </sheetView>
  </sheetViews>
  <sheetFormatPr defaultColWidth="10.81640625" defaultRowHeight="14.5"/>
  <cols>
    <col min="1" max="1" width="28.36328125" style="881" customWidth="1"/>
    <col min="2" max="16384" width="10.81640625" style="881"/>
  </cols>
  <sheetData>
    <row r="1" spans="1:30">
      <c r="A1" s="35" t="s">
        <v>4258</v>
      </c>
    </row>
    <row r="2" spans="1:30" ht="15" thickBot="1"/>
    <row r="3" spans="1:30" ht="15" thickBot="1">
      <c r="A3" s="883"/>
      <c r="B3" s="1114" t="s">
        <v>3779</v>
      </c>
      <c r="C3" s="1114" t="s">
        <v>3779</v>
      </c>
      <c r="D3" s="1114" t="s">
        <v>3779</v>
      </c>
      <c r="E3" s="1114" t="s">
        <v>3779</v>
      </c>
      <c r="F3" s="1115" t="s">
        <v>3780</v>
      </c>
      <c r="G3" s="1115" t="s">
        <v>3780</v>
      </c>
      <c r="H3" s="1115" t="s">
        <v>3780</v>
      </c>
      <c r="I3" s="1115" t="s">
        <v>3780</v>
      </c>
      <c r="J3" s="1115" t="s">
        <v>3780</v>
      </c>
      <c r="K3" s="1115" t="s">
        <v>3780</v>
      </c>
      <c r="L3" s="1116" t="s">
        <v>3781</v>
      </c>
      <c r="M3" s="1116" t="s">
        <v>3781</v>
      </c>
      <c r="N3" s="1116" t="s">
        <v>3781</v>
      </c>
      <c r="O3" s="1116" t="s">
        <v>3781</v>
      </c>
      <c r="P3" s="1116" t="s">
        <v>3781</v>
      </c>
      <c r="Q3" s="1116" t="s">
        <v>3781</v>
      </c>
      <c r="R3" s="1116" t="s">
        <v>3781</v>
      </c>
      <c r="S3" s="1116" t="s">
        <v>3781</v>
      </c>
      <c r="T3" s="1116" t="s">
        <v>3781</v>
      </c>
      <c r="U3" s="1116" t="s">
        <v>3781</v>
      </c>
      <c r="V3" s="1116" t="s">
        <v>3781</v>
      </c>
      <c r="W3" s="1116" t="s">
        <v>3781</v>
      </c>
      <c r="X3" s="1116" t="s">
        <v>3781</v>
      </c>
      <c r="Y3" s="1116" t="s">
        <v>3781</v>
      </c>
      <c r="Z3" s="1116" t="s">
        <v>3781</v>
      </c>
      <c r="AA3" s="1116" t="s">
        <v>3781</v>
      </c>
      <c r="AB3" s="882"/>
      <c r="AD3" s="486" t="s">
        <v>528</v>
      </c>
    </row>
    <row r="4" spans="1:30" s="910" customFormat="1" ht="25.5" thickBot="1">
      <c r="A4" s="906"/>
      <c r="B4" s="907" t="s">
        <v>2964</v>
      </c>
      <c r="C4" s="908" t="s">
        <v>86</v>
      </c>
      <c r="D4" s="908" t="s">
        <v>3782</v>
      </c>
      <c r="E4" s="908" t="s">
        <v>85</v>
      </c>
      <c r="F4" s="907" t="s">
        <v>3783</v>
      </c>
      <c r="G4" s="908" t="s">
        <v>3784</v>
      </c>
      <c r="H4" s="908" t="s">
        <v>3785</v>
      </c>
      <c r="I4" s="908" t="s">
        <v>3786</v>
      </c>
      <c r="J4" s="908" t="s">
        <v>3787</v>
      </c>
      <c r="K4" s="908" t="s">
        <v>3788</v>
      </c>
      <c r="L4" s="907" t="s">
        <v>714</v>
      </c>
      <c r="M4" s="908" t="s">
        <v>3789</v>
      </c>
      <c r="N4" s="908" t="s">
        <v>3790</v>
      </c>
      <c r="O4" s="908" t="s">
        <v>3791</v>
      </c>
      <c r="P4" s="908" t="s">
        <v>3792</v>
      </c>
      <c r="Q4" s="908" t="s">
        <v>3793</v>
      </c>
      <c r="R4" s="908" t="s">
        <v>3794</v>
      </c>
      <c r="S4" s="908" t="s">
        <v>3795</v>
      </c>
      <c r="T4" s="908" t="s">
        <v>3796</v>
      </c>
      <c r="U4" s="908" t="s">
        <v>3797</v>
      </c>
      <c r="V4" s="908" t="s">
        <v>3798</v>
      </c>
      <c r="W4" s="908" t="s">
        <v>3799</v>
      </c>
      <c r="X4" s="908" t="s">
        <v>3800</v>
      </c>
      <c r="Y4" s="908" t="s">
        <v>3801</v>
      </c>
      <c r="Z4" s="908" t="s">
        <v>3802</v>
      </c>
      <c r="AA4" s="908" t="s">
        <v>3803</v>
      </c>
      <c r="AB4" s="909"/>
    </row>
    <row r="5" spans="1:30" ht="15" thickBot="1">
      <c r="A5" s="884" t="s">
        <v>3804</v>
      </c>
      <c r="B5" s="1117" t="s">
        <v>3805</v>
      </c>
      <c r="C5" s="1117" t="s">
        <v>3805</v>
      </c>
      <c r="D5" s="1117" t="s">
        <v>3805</v>
      </c>
      <c r="E5" s="1117" t="s">
        <v>3805</v>
      </c>
      <c r="F5" s="1117" t="s">
        <v>3805</v>
      </c>
      <c r="G5" s="1117" t="s">
        <v>3805</v>
      </c>
      <c r="H5" s="1117" t="s">
        <v>3805</v>
      </c>
      <c r="I5" s="1117" t="s">
        <v>3805</v>
      </c>
      <c r="J5" s="1117" t="s">
        <v>3805</v>
      </c>
      <c r="K5" s="1117" t="s">
        <v>3805</v>
      </c>
      <c r="L5" s="885" t="s">
        <v>314</v>
      </c>
      <c r="M5" s="886" t="s">
        <v>3806</v>
      </c>
      <c r="N5" s="886" t="s">
        <v>3806</v>
      </c>
      <c r="O5" s="886" t="s">
        <v>3807</v>
      </c>
      <c r="P5" s="886" t="s">
        <v>3806</v>
      </c>
      <c r="Q5" s="886" t="s">
        <v>3806</v>
      </c>
      <c r="R5" s="886" t="s">
        <v>3807</v>
      </c>
      <c r="S5" s="886" t="s">
        <v>3807</v>
      </c>
      <c r="T5" s="886" t="s">
        <v>3807</v>
      </c>
      <c r="U5" s="886" t="s">
        <v>3807</v>
      </c>
      <c r="V5" s="886" t="s">
        <v>3807</v>
      </c>
      <c r="W5" s="886" t="s">
        <v>3807</v>
      </c>
      <c r="X5" s="886" t="s">
        <v>3808</v>
      </c>
      <c r="Y5" s="886" t="s">
        <v>3808</v>
      </c>
      <c r="Z5" s="886" t="s">
        <v>3807</v>
      </c>
      <c r="AA5" s="886" t="s">
        <v>3807</v>
      </c>
      <c r="AB5" s="882"/>
    </row>
    <row r="6" spans="1:30">
      <c r="A6" s="887" t="s">
        <v>3809</v>
      </c>
      <c r="B6" s="888"/>
      <c r="C6" s="889"/>
      <c r="D6" s="889"/>
      <c r="E6" s="889"/>
      <c r="F6" s="890"/>
      <c r="G6" s="891"/>
      <c r="H6" s="891"/>
      <c r="I6" s="891"/>
      <c r="J6" s="891"/>
      <c r="K6" s="891"/>
      <c r="L6" s="892">
        <v>2690.0877020063699</v>
      </c>
      <c r="M6" s="893">
        <v>70.586961174902001</v>
      </c>
      <c r="N6" s="893">
        <v>72.282218552571706</v>
      </c>
      <c r="O6" s="893">
        <v>710.72619603548799</v>
      </c>
      <c r="P6" s="893">
        <v>394.24304839247401</v>
      </c>
      <c r="Q6" s="893">
        <v>27.081151794329699</v>
      </c>
      <c r="R6" s="893">
        <v>14.119541895742101</v>
      </c>
      <c r="S6" s="893">
        <v>405.60126452081403</v>
      </c>
      <c r="T6" s="893">
        <v>1511.1453654464499</v>
      </c>
      <c r="U6" s="893">
        <v>2645.6374075161002</v>
      </c>
      <c r="V6" s="893">
        <v>1.55384531556346</v>
      </c>
      <c r="W6" s="893">
        <v>1.52125116680605</v>
      </c>
      <c r="X6" s="893">
        <v>612.31897189953804</v>
      </c>
      <c r="Y6" s="893">
        <v>420.83607594268898</v>
      </c>
      <c r="Z6" s="893">
        <v>67.392656214219699</v>
      </c>
      <c r="AA6" s="893">
        <v>10.507625604173301</v>
      </c>
      <c r="AB6" s="882"/>
    </row>
    <row r="7" spans="1:30">
      <c r="A7" s="894"/>
      <c r="B7" s="895"/>
      <c r="C7" s="896"/>
      <c r="D7" s="896"/>
      <c r="E7" s="896"/>
      <c r="F7" s="895"/>
      <c r="G7" s="896"/>
      <c r="H7" s="896"/>
      <c r="I7" s="896"/>
      <c r="J7" s="896"/>
      <c r="K7" s="896"/>
      <c r="L7" s="897"/>
      <c r="M7" s="898"/>
      <c r="N7" s="898"/>
      <c r="O7" s="898"/>
      <c r="P7" s="898"/>
      <c r="Q7" s="898"/>
      <c r="R7" s="898"/>
      <c r="S7" s="898"/>
      <c r="T7" s="898"/>
      <c r="U7" s="898"/>
      <c r="V7" s="898"/>
      <c r="W7" s="898"/>
      <c r="X7" s="898"/>
      <c r="Y7" s="898"/>
      <c r="Z7" s="898"/>
      <c r="AA7" s="898"/>
      <c r="AB7" s="882"/>
    </row>
    <row r="8" spans="1:30">
      <c r="A8" s="887" t="s">
        <v>3810</v>
      </c>
      <c r="B8" s="888"/>
      <c r="C8" s="889"/>
      <c r="D8" s="889"/>
      <c r="E8" s="889"/>
      <c r="F8" s="890"/>
      <c r="G8" s="891"/>
      <c r="H8" s="891"/>
      <c r="I8" s="891"/>
      <c r="J8" s="891"/>
      <c r="K8" s="891"/>
      <c r="L8" s="892">
        <v>2277.46719210131</v>
      </c>
      <c r="M8" s="893">
        <v>43.621845063018</v>
      </c>
      <c r="N8" s="893">
        <v>45.369377749294998</v>
      </c>
      <c r="O8" s="893">
        <v>348.44313336577801</v>
      </c>
      <c r="P8" s="893">
        <v>378.86969635050099</v>
      </c>
      <c r="Q8" s="893">
        <v>27.033685124608699</v>
      </c>
      <c r="R8" s="893">
        <v>11.9914206978963</v>
      </c>
      <c r="S8" s="893">
        <v>357.99474413920302</v>
      </c>
      <c r="T8" s="893">
        <v>1079.2837746073601</v>
      </c>
      <c r="U8" s="893">
        <v>2004.8679692217599</v>
      </c>
      <c r="V8" s="893">
        <v>0.88461942833497798</v>
      </c>
      <c r="W8" s="893">
        <v>1.35131218396029</v>
      </c>
      <c r="X8" s="893">
        <v>386.99321176058402</v>
      </c>
      <c r="Y8" s="893">
        <v>201.39201392990901</v>
      </c>
      <c r="Z8" s="893">
        <v>64.395388838950495</v>
      </c>
      <c r="AA8" s="893">
        <v>6.7756111161369796</v>
      </c>
      <c r="AB8" s="882"/>
    </row>
    <row r="9" spans="1:30">
      <c r="A9" s="887" t="s">
        <v>3811</v>
      </c>
      <c r="B9" s="888"/>
      <c r="C9" s="889"/>
      <c r="D9" s="889"/>
      <c r="E9" s="889"/>
      <c r="F9" s="890"/>
      <c r="G9" s="891"/>
      <c r="H9" s="891"/>
      <c r="I9" s="891"/>
      <c r="J9" s="891"/>
      <c r="K9" s="891"/>
      <c r="L9" s="892">
        <v>408.62050990505298</v>
      </c>
      <c r="M9" s="893">
        <v>25.965116111883901</v>
      </c>
      <c r="N9" s="893">
        <v>26.912840803276701</v>
      </c>
      <c r="O9" s="893">
        <v>362.28306266970998</v>
      </c>
      <c r="P9" s="893">
        <v>15.3733520419726</v>
      </c>
      <c r="Q9" s="893">
        <v>4.74666697209878E-2</v>
      </c>
      <c r="R9" s="893">
        <v>2.1281211978457799</v>
      </c>
      <c r="S9" s="893">
        <v>47.606520381611297</v>
      </c>
      <c r="T9" s="893">
        <v>431.86159083908598</v>
      </c>
      <c r="U9" s="893">
        <v>640.76943829433799</v>
      </c>
      <c r="V9" s="893">
        <v>0.66922588722847798</v>
      </c>
      <c r="W9" s="893">
        <v>0.16993898284575701</v>
      </c>
      <c r="X9" s="893">
        <v>225.325760138954</v>
      </c>
      <c r="Y9" s="893">
        <v>219.44406201277999</v>
      </c>
      <c r="Z9" s="893">
        <v>2.9972673752691601</v>
      </c>
      <c r="AA9" s="893">
        <v>3.73201448803633</v>
      </c>
      <c r="AB9" s="882"/>
    </row>
    <row r="10" spans="1:30">
      <c r="A10" s="894"/>
      <c r="B10" s="895"/>
      <c r="C10" s="896"/>
      <c r="D10" s="896"/>
      <c r="E10" s="896"/>
      <c r="F10" s="895"/>
      <c r="G10" s="896"/>
      <c r="H10" s="896"/>
      <c r="I10" s="896"/>
      <c r="J10" s="896"/>
      <c r="K10" s="896"/>
      <c r="L10" s="897"/>
      <c r="M10" s="898"/>
      <c r="N10" s="898"/>
      <c r="O10" s="898"/>
      <c r="P10" s="898"/>
      <c r="Q10" s="898"/>
      <c r="R10" s="898"/>
      <c r="S10" s="898"/>
      <c r="T10" s="898"/>
      <c r="U10" s="898"/>
      <c r="V10" s="898"/>
      <c r="W10" s="898"/>
      <c r="X10" s="898"/>
      <c r="Y10" s="898"/>
      <c r="Z10" s="898"/>
      <c r="AA10" s="898"/>
      <c r="AB10" s="882"/>
    </row>
    <row r="11" spans="1:30">
      <c r="A11" s="887" t="s">
        <v>3812</v>
      </c>
      <c r="B11" s="888">
        <v>80867</v>
      </c>
      <c r="C11" s="889">
        <v>536655</v>
      </c>
      <c r="D11" s="889">
        <v>123715</v>
      </c>
      <c r="E11" s="889">
        <v>19465</v>
      </c>
      <c r="F11" s="890">
        <v>4441</v>
      </c>
      <c r="G11" s="891">
        <v>5460</v>
      </c>
      <c r="H11" s="891">
        <v>49129</v>
      </c>
      <c r="I11" s="891">
        <v>28957</v>
      </c>
      <c r="J11" s="891">
        <v>0</v>
      </c>
      <c r="K11" s="891">
        <v>369274</v>
      </c>
      <c r="L11" s="892">
        <v>1266.7526190076201</v>
      </c>
      <c r="M11" s="893">
        <v>31.284703644750401</v>
      </c>
      <c r="N11" s="893">
        <v>10.026781452948599</v>
      </c>
      <c r="O11" s="893">
        <v>77.719197225653801</v>
      </c>
      <c r="P11" s="893">
        <v>253.490939297247</v>
      </c>
      <c r="Q11" s="893">
        <v>18.637858139305301</v>
      </c>
      <c r="R11" s="893">
        <v>7.4737354152474502</v>
      </c>
      <c r="S11" s="893">
        <v>234.66780869082501</v>
      </c>
      <c r="T11" s="893">
        <v>651.61672936610501</v>
      </c>
      <c r="U11" s="893">
        <v>756.29714364385495</v>
      </c>
      <c r="V11" s="893">
        <v>0.36835217791804398</v>
      </c>
      <c r="W11" s="893">
        <v>0.82464338942562698</v>
      </c>
      <c r="X11" s="893">
        <v>23.360234331256802</v>
      </c>
      <c r="Y11" s="893">
        <v>14.7924722762712</v>
      </c>
      <c r="Z11" s="893">
        <v>0.24560200092415399</v>
      </c>
      <c r="AA11" s="893">
        <v>5.0343713824984304</v>
      </c>
      <c r="AB11" s="882"/>
    </row>
    <row r="12" spans="1:30">
      <c r="A12" s="899" t="s">
        <v>3813</v>
      </c>
      <c r="B12" s="900">
        <v>810</v>
      </c>
      <c r="C12" s="901">
        <v>126116</v>
      </c>
      <c r="D12" s="901">
        <v>-3348.0643693717002</v>
      </c>
      <c r="E12" s="901">
        <v>649</v>
      </c>
      <c r="F12" s="902">
        <v>0</v>
      </c>
      <c r="G12" s="903">
        <v>104</v>
      </c>
      <c r="H12" s="903">
        <v>120560.01718322599</v>
      </c>
      <c r="I12" s="903">
        <v>8964</v>
      </c>
      <c r="J12" s="903">
        <v>0</v>
      </c>
      <c r="K12" s="903">
        <v>0</v>
      </c>
      <c r="L12" s="904">
        <v>0</v>
      </c>
      <c r="M12" s="905">
        <v>0</v>
      </c>
      <c r="N12" s="905">
        <v>0</v>
      </c>
      <c r="O12" s="905">
        <v>0</v>
      </c>
      <c r="P12" s="905">
        <v>0</v>
      </c>
      <c r="Q12" s="905">
        <v>0</v>
      </c>
      <c r="R12" s="905">
        <v>0</v>
      </c>
      <c r="S12" s="905">
        <v>0</v>
      </c>
      <c r="T12" s="905">
        <v>0</v>
      </c>
      <c r="U12" s="905">
        <v>0</v>
      </c>
      <c r="V12" s="905">
        <v>0</v>
      </c>
      <c r="W12" s="905">
        <v>0</v>
      </c>
      <c r="X12" s="905">
        <v>0</v>
      </c>
      <c r="Y12" s="905">
        <v>0</v>
      </c>
      <c r="Z12" s="905">
        <v>0</v>
      </c>
      <c r="AA12" s="905">
        <v>0</v>
      </c>
      <c r="AB12" s="882"/>
    </row>
    <row r="13" spans="1:30">
      <c r="A13" s="899" t="s">
        <v>3814</v>
      </c>
      <c r="B13" s="900">
        <v>32740.39</v>
      </c>
      <c r="C13" s="901">
        <v>277620</v>
      </c>
      <c r="D13" s="901">
        <v>67037</v>
      </c>
      <c r="E13" s="901">
        <v>567</v>
      </c>
      <c r="F13" s="902">
        <v>4357.9001140078199</v>
      </c>
      <c r="G13" s="903">
        <v>3868</v>
      </c>
      <c r="H13" s="903">
        <v>215908.48988599199</v>
      </c>
      <c r="I13" s="903">
        <v>18622</v>
      </c>
      <c r="J13" s="903">
        <v>0</v>
      </c>
      <c r="K13" s="903">
        <v>0</v>
      </c>
      <c r="L13" s="904">
        <v>0</v>
      </c>
      <c r="M13" s="905">
        <v>0</v>
      </c>
      <c r="N13" s="905">
        <v>0</v>
      </c>
      <c r="O13" s="905">
        <v>0</v>
      </c>
      <c r="P13" s="905">
        <v>0</v>
      </c>
      <c r="Q13" s="905">
        <v>0</v>
      </c>
      <c r="R13" s="905">
        <v>0</v>
      </c>
      <c r="S13" s="905">
        <v>0</v>
      </c>
      <c r="T13" s="905">
        <v>0</v>
      </c>
      <c r="U13" s="905">
        <v>0</v>
      </c>
      <c r="V13" s="905">
        <v>0</v>
      </c>
      <c r="W13" s="905">
        <v>0</v>
      </c>
      <c r="X13" s="905">
        <v>0</v>
      </c>
      <c r="Y13" s="905">
        <v>0</v>
      </c>
      <c r="Z13" s="905">
        <v>0</v>
      </c>
      <c r="AA13" s="905">
        <v>0</v>
      </c>
      <c r="AB13" s="882"/>
    </row>
    <row r="14" spans="1:30">
      <c r="A14" s="899" t="s">
        <v>3815</v>
      </c>
      <c r="B14" s="900">
        <v>0</v>
      </c>
      <c r="C14" s="901">
        <v>435</v>
      </c>
      <c r="D14" s="901">
        <v>0</v>
      </c>
      <c r="E14" s="901">
        <v>1</v>
      </c>
      <c r="F14" s="902">
        <v>0</v>
      </c>
      <c r="G14" s="903">
        <v>0</v>
      </c>
      <c r="H14" s="903">
        <v>431.81818181818198</v>
      </c>
      <c r="I14" s="903">
        <v>0</v>
      </c>
      <c r="J14" s="903">
        <v>0</v>
      </c>
      <c r="K14" s="903">
        <v>0</v>
      </c>
      <c r="L14" s="904">
        <v>0</v>
      </c>
      <c r="M14" s="905">
        <v>0</v>
      </c>
      <c r="N14" s="905">
        <v>0</v>
      </c>
      <c r="O14" s="905">
        <v>0</v>
      </c>
      <c r="P14" s="905">
        <v>0</v>
      </c>
      <c r="Q14" s="905">
        <v>0</v>
      </c>
      <c r="R14" s="905">
        <v>0</v>
      </c>
      <c r="S14" s="905">
        <v>0</v>
      </c>
      <c r="T14" s="905">
        <v>0</v>
      </c>
      <c r="U14" s="905">
        <v>0</v>
      </c>
      <c r="V14" s="905">
        <v>0</v>
      </c>
      <c r="W14" s="905">
        <v>0</v>
      </c>
      <c r="X14" s="905">
        <v>0</v>
      </c>
      <c r="Y14" s="905">
        <v>0</v>
      </c>
      <c r="Z14" s="905">
        <v>0</v>
      </c>
      <c r="AA14" s="905">
        <v>0</v>
      </c>
      <c r="AB14" s="882"/>
    </row>
    <row r="15" spans="1:30">
      <c r="A15" s="899" t="s">
        <v>3816</v>
      </c>
      <c r="B15" s="900">
        <v>35851.61</v>
      </c>
      <c r="C15" s="901">
        <v>10389</v>
      </c>
      <c r="D15" s="901">
        <v>20700</v>
      </c>
      <c r="E15" s="901">
        <v>562</v>
      </c>
      <c r="F15" s="902">
        <v>0</v>
      </c>
      <c r="G15" s="903">
        <v>1387</v>
      </c>
      <c r="H15" s="903">
        <v>25029.209448317699</v>
      </c>
      <c r="I15" s="903">
        <v>1324</v>
      </c>
      <c r="J15" s="903">
        <v>0</v>
      </c>
      <c r="K15" s="903">
        <v>0</v>
      </c>
      <c r="L15" s="904">
        <v>0</v>
      </c>
      <c r="M15" s="905">
        <v>0</v>
      </c>
      <c r="N15" s="905">
        <v>0</v>
      </c>
      <c r="O15" s="905">
        <v>0</v>
      </c>
      <c r="P15" s="905">
        <v>0</v>
      </c>
      <c r="Q15" s="905">
        <v>0</v>
      </c>
      <c r="R15" s="905">
        <v>0</v>
      </c>
      <c r="S15" s="905">
        <v>0</v>
      </c>
      <c r="T15" s="905">
        <v>0</v>
      </c>
      <c r="U15" s="905">
        <v>0</v>
      </c>
      <c r="V15" s="905">
        <v>0</v>
      </c>
      <c r="W15" s="905">
        <v>0</v>
      </c>
      <c r="X15" s="905">
        <v>0</v>
      </c>
      <c r="Y15" s="905">
        <v>0</v>
      </c>
      <c r="Z15" s="905">
        <v>0</v>
      </c>
      <c r="AA15" s="905">
        <v>0</v>
      </c>
      <c r="AB15" s="882"/>
    </row>
    <row r="16" spans="1:30">
      <c r="A16" s="899" t="s">
        <v>3817</v>
      </c>
      <c r="B16" s="900">
        <v>0</v>
      </c>
      <c r="C16" s="901">
        <v>37</v>
      </c>
      <c r="D16" s="901">
        <v>0</v>
      </c>
      <c r="E16" s="901">
        <v>0</v>
      </c>
      <c r="F16" s="902">
        <v>37</v>
      </c>
      <c r="G16" s="903">
        <v>0</v>
      </c>
      <c r="H16" s="903">
        <v>0</v>
      </c>
      <c r="I16" s="903">
        <v>0</v>
      </c>
      <c r="J16" s="903">
        <v>0</v>
      </c>
      <c r="K16" s="903">
        <v>0</v>
      </c>
      <c r="L16" s="904">
        <v>0</v>
      </c>
      <c r="M16" s="905">
        <v>0</v>
      </c>
      <c r="N16" s="905">
        <v>0</v>
      </c>
      <c r="O16" s="905">
        <v>0</v>
      </c>
      <c r="P16" s="905">
        <v>0</v>
      </c>
      <c r="Q16" s="905">
        <v>0</v>
      </c>
      <c r="R16" s="905">
        <v>0</v>
      </c>
      <c r="S16" s="905">
        <v>0</v>
      </c>
      <c r="T16" s="905">
        <v>0</v>
      </c>
      <c r="U16" s="905">
        <v>0</v>
      </c>
      <c r="V16" s="905">
        <v>0</v>
      </c>
      <c r="W16" s="905">
        <v>0</v>
      </c>
      <c r="X16" s="905">
        <v>0</v>
      </c>
      <c r="Y16" s="905">
        <v>0</v>
      </c>
      <c r="Z16" s="905">
        <v>0</v>
      </c>
      <c r="AA16" s="905">
        <v>0</v>
      </c>
      <c r="AB16" s="882"/>
    </row>
    <row r="17" spans="1:28">
      <c r="A17" s="899" t="s">
        <v>3818</v>
      </c>
      <c r="B17" s="900">
        <v>0</v>
      </c>
      <c r="C17" s="901">
        <v>0</v>
      </c>
      <c r="D17" s="901">
        <v>0</v>
      </c>
      <c r="E17" s="901">
        <v>0</v>
      </c>
      <c r="F17" s="902">
        <v>0</v>
      </c>
      <c r="G17" s="903">
        <v>0</v>
      </c>
      <c r="H17" s="903">
        <v>0</v>
      </c>
      <c r="I17" s="903">
        <v>0</v>
      </c>
      <c r="J17" s="903">
        <v>0</v>
      </c>
      <c r="K17" s="903">
        <v>0</v>
      </c>
      <c r="L17" s="904">
        <v>0</v>
      </c>
      <c r="M17" s="905">
        <v>0</v>
      </c>
      <c r="N17" s="905">
        <v>0</v>
      </c>
      <c r="O17" s="905">
        <v>0</v>
      </c>
      <c r="P17" s="905">
        <v>0</v>
      </c>
      <c r="Q17" s="905">
        <v>0</v>
      </c>
      <c r="R17" s="905">
        <v>0</v>
      </c>
      <c r="S17" s="905">
        <v>0</v>
      </c>
      <c r="T17" s="905">
        <v>0</v>
      </c>
      <c r="U17" s="905">
        <v>0</v>
      </c>
      <c r="V17" s="905">
        <v>0</v>
      </c>
      <c r="W17" s="905">
        <v>0</v>
      </c>
      <c r="X17" s="905">
        <v>0</v>
      </c>
      <c r="Y17" s="905">
        <v>0</v>
      </c>
      <c r="Z17" s="905">
        <v>0</v>
      </c>
      <c r="AA17" s="905">
        <v>0</v>
      </c>
      <c r="AB17" s="882"/>
    </row>
    <row r="18" spans="1:28">
      <c r="A18" s="899" t="s">
        <v>3819</v>
      </c>
      <c r="B18" s="900">
        <v>0</v>
      </c>
      <c r="C18" s="901">
        <v>11</v>
      </c>
      <c r="D18" s="901">
        <v>0</v>
      </c>
      <c r="E18" s="901">
        <v>0</v>
      </c>
      <c r="F18" s="902">
        <v>11</v>
      </c>
      <c r="G18" s="903">
        <v>0</v>
      </c>
      <c r="H18" s="903">
        <v>0</v>
      </c>
      <c r="I18" s="903">
        <v>0</v>
      </c>
      <c r="J18" s="903">
        <v>0</v>
      </c>
      <c r="K18" s="903">
        <v>0</v>
      </c>
      <c r="L18" s="904">
        <v>0</v>
      </c>
      <c r="M18" s="905">
        <v>0</v>
      </c>
      <c r="N18" s="905">
        <v>0</v>
      </c>
      <c r="O18" s="905">
        <v>0</v>
      </c>
      <c r="P18" s="905">
        <v>0</v>
      </c>
      <c r="Q18" s="905">
        <v>0</v>
      </c>
      <c r="R18" s="905">
        <v>0</v>
      </c>
      <c r="S18" s="905">
        <v>0</v>
      </c>
      <c r="T18" s="905">
        <v>0</v>
      </c>
      <c r="U18" s="905">
        <v>0</v>
      </c>
      <c r="V18" s="905">
        <v>0</v>
      </c>
      <c r="W18" s="905">
        <v>0</v>
      </c>
      <c r="X18" s="905">
        <v>0</v>
      </c>
      <c r="Y18" s="905">
        <v>0</v>
      </c>
      <c r="Z18" s="905">
        <v>0</v>
      </c>
      <c r="AA18" s="905">
        <v>0</v>
      </c>
      <c r="AB18" s="882"/>
    </row>
    <row r="19" spans="1:28">
      <c r="A19" s="899" t="s">
        <v>3820</v>
      </c>
      <c r="B19" s="900">
        <v>965.48</v>
      </c>
      <c r="C19" s="901">
        <v>7</v>
      </c>
      <c r="D19" s="901">
        <v>0</v>
      </c>
      <c r="E19" s="901">
        <v>17</v>
      </c>
      <c r="F19" s="902">
        <v>0</v>
      </c>
      <c r="G19" s="903">
        <v>101</v>
      </c>
      <c r="H19" s="903">
        <v>777.691367625819</v>
      </c>
      <c r="I19" s="903">
        <v>44</v>
      </c>
      <c r="J19" s="903">
        <v>0</v>
      </c>
      <c r="K19" s="903">
        <v>0</v>
      </c>
      <c r="L19" s="904">
        <v>0</v>
      </c>
      <c r="M19" s="905">
        <v>0</v>
      </c>
      <c r="N19" s="905">
        <v>0</v>
      </c>
      <c r="O19" s="905">
        <v>0</v>
      </c>
      <c r="P19" s="905">
        <v>0</v>
      </c>
      <c r="Q19" s="905">
        <v>0</v>
      </c>
      <c r="R19" s="905">
        <v>0</v>
      </c>
      <c r="S19" s="905">
        <v>0</v>
      </c>
      <c r="T19" s="905">
        <v>0</v>
      </c>
      <c r="U19" s="905">
        <v>0</v>
      </c>
      <c r="V19" s="905">
        <v>0</v>
      </c>
      <c r="W19" s="905">
        <v>0</v>
      </c>
      <c r="X19" s="905">
        <v>0</v>
      </c>
      <c r="Y19" s="905">
        <v>0</v>
      </c>
      <c r="Z19" s="905">
        <v>0</v>
      </c>
      <c r="AA19" s="905">
        <v>0</v>
      </c>
      <c r="AB19" s="882"/>
    </row>
    <row r="20" spans="1:28">
      <c r="A20" s="899" t="s">
        <v>3821</v>
      </c>
      <c r="B20" s="900">
        <v>0</v>
      </c>
      <c r="C20" s="901">
        <v>6</v>
      </c>
      <c r="D20" s="901">
        <v>0</v>
      </c>
      <c r="E20" s="901">
        <v>0</v>
      </c>
      <c r="F20" s="902">
        <v>6</v>
      </c>
      <c r="G20" s="903">
        <v>0</v>
      </c>
      <c r="H20" s="903">
        <v>0</v>
      </c>
      <c r="I20" s="903">
        <v>0</v>
      </c>
      <c r="J20" s="903">
        <v>0</v>
      </c>
      <c r="K20" s="903">
        <v>0</v>
      </c>
      <c r="L20" s="904">
        <v>0</v>
      </c>
      <c r="M20" s="905">
        <v>0</v>
      </c>
      <c r="N20" s="905">
        <v>0</v>
      </c>
      <c r="O20" s="905">
        <v>0</v>
      </c>
      <c r="P20" s="905">
        <v>0</v>
      </c>
      <c r="Q20" s="905">
        <v>0</v>
      </c>
      <c r="R20" s="905">
        <v>0</v>
      </c>
      <c r="S20" s="905">
        <v>0</v>
      </c>
      <c r="T20" s="905">
        <v>0</v>
      </c>
      <c r="U20" s="905">
        <v>0</v>
      </c>
      <c r="V20" s="905">
        <v>0</v>
      </c>
      <c r="W20" s="905">
        <v>0</v>
      </c>
      <c r="X20" s="905">
        <v>0</v>
      </c>
      <c r="Y20" s="905">
        <v>0</v>
      </c>
      <c r="Z20" s="905">
        <v>0</v>
      </c>
      <c r="AA20" s="905">
        <v>0</v>
      </c>
      <c r="AB20" s="882"/>
    </row>
    <row r="21" spans="1:28">
      <c r="A21" s="899" t="s">
        <v>3822</v>
      </c>
      <c r="B21" s="900">
        <v>0</v>
      </c>
      <c r="C21" s="901">
        <v>0</v>
      </c>
      <c r="D21" s="901">
        <v>0</v>
      </c>
      <c r="E21" s="901">
        <v>0</v>
      </c>
      <c r="F21" s="902">
        <v>0</v>
      </c>
      <c r="G21" s="903">
        <v>0</v>
      </c>
      <c r="H21" s="903">
        <v>0</v>
      </c>
      <c r="I21" s="903">
        <v>0</v>
      </c>
      <c r="J21" s="903">
        <v>0</v>
      </c>
      <c r="K21" s="903">
        <v>0</v>
      </c>
      <c r="L21" s="904">
        <v>0</v>
      </c>
      <c r="M21" s="905">
        <v>0</v>
      </c>
      <c r="N21" s="905">
        <v>0</v>
      </c>
      <c r="O21" s="905">
        <v>0</v>
      </c>
      <c r="P21" s="905">
        <v>0</v>
      </c>
      <c r="Q21" s="905">
        <v>0</v>
      </c>
      <c r="R21" s="905">
        <v>0</v>
      </c>
      <c r="S21" s="905">
        <v>0</v>
      </c>
      <c r="T21" s="905">
        <v>0</v>
      </c>
      <c r="U21" s="905">
        <v>0</v>
      </c>
      <c r="V21" s="905">
        <v>0</v>
      </c>
      <c r="W21" s="905">
        <v>0</v>
      </c>
      <c r="X21" s="905">
        <v>0</v>
      </c>
      <c r="Y21" s="905">
        <v>0</v>
      </c>
      <c r="Z21" s="905">
        <v>0</v>
      </c>
      <c r="AA21" s="905">
        <v>0</v>
      </c>
      <c r="AB21" s="882"/>
    </row>
    <row r="22" spans="1:28">
      <c r="A22" s="899" t="s">
        <v>3823</v>
      </c>
      <c r="B22" s="900">
        <v>0</v>
      </c>
      <c r="C22" s="901">
        <v>2</v>
      </c>
      <c r="D22" s="901">
        <v>2</v>
      </c>
      <c r="E22" s="901">
        <v>0</v>
      </c>
      <c r="F22" s="902">
        <v>0</v>
      </c>
      <c r="G22" s="903">
        <v>0</v>
      </c>
      <c r="H22" s="903">
        <v>0</v>
      </c>
      <c r="I22" s="903">
        <v>0</v>
      </c>
      <c r="J22" s="903">
        <v>0</v>
      </c>
      <c r="K22" s="903">
        <v>0</v>
      </c>
      <c r="L22" s="904">
        <v>0</v>
      </c>
      <c r="M22" s="905">
        <v>0</v>
      </c>
      <c r="N22" s="905">
        <v>0</v>
      </c>
      <c r="O22" s="905">
        <v>0</v>
      </c>
      <c r="P22" s="905">
        <v>0</v>
      </c>
      <c r="Q22" s="905">
        <v>0</v>
      </c>
      <c r="R22" s="905">
        <v>0</v>
      </c>
      <c r="S22" s="905">
        <v>0</v>
      </c>
      <c r="T22" s="905">
        <v>0</v>
      </c>
      <c r="U22" s="905">
        <v>0</v>
      </c>
      <c r="V22" s="905">
        <v>0</v>
      </c>
      <c r="W22" s="905">
        <v>0</v>
      </c>
      <c r="X22" s="905">
        <v>0</v>
      </c>
      <c r="Y22" s="905">
        <v>0</v>
      </c>
      <c r="Z22" s="905">
        <v>0</v>
      </c>
      <c r="AA22" s="905">
        <v>0</v>
      </c>
      <c r="AB22" s="882"/>
    </row>
    <row r="23" spans="1:28">
      <c r="A23" s="899" t="s">
        <v>3824</v>
      </c>
      <c r="B23" s="900">
        <v>0</v>
      </c>
      <c r="C23" s="901">
        <v>29</v>
      </c>
      <c r="D23" s="901">
        <v>0</v>
      </c>
      <c r="E23" s="901">
        <v>0</v>
      </c>
      <c r="F23" s="902">
        <v>29</v>
      </c>
      <c r="G23" s="903">
        <v>0</v>
      </c>
      <c r="H23" s="903">
        <v>0</v>
      </c>
      <c r="I23" s="903">
        <v>0</v>
      </c>
      <c r="J23" s="903">
        <v>0</v>
      </c>
      <c r="K23" s="903">
        <v>0</v>
      </c>
      <c r="L23" s="904">
        <v>0</v>
      </c>
      <c r="M23" s="905">
        <v>0</v>
      </c>
      <c r="N23" s="905">
        <v>0</v>
      </c>
      <c r="O23" s="905">
        <v>0</v>
      </c>
      <c r="P23" s="905">
        <v>0</v>
      </c>
      <c r="Q23" s="905">
        <v>0</v>
      </c>
      <c r="R23" s="905">
        <v>0</v>
      </c>
      <c r="S23" s="905">
        <v>0</v>
      </c>
      <c r="T23" s="905">
        <v>0</v>
      </c>
      <c r="U23" s="905">
        <v>0</v>
      </c>
      <c r="V23" s="905">
        <v>0</v>
      </c>
      <c r="W23" s="905">
        <v>0</v>
      </c>
      <c r="X23" s="905">
        <v>0</v>
      </c>
      <c r="Y23" s="905">
        <v>0</v>
      </c>
      <c r="Z23" s="905">
        <v>0</v>
      </c>
      <c r="AA23" s="905">
        <v>0</v>
      </c>
      <c r="AB23" s="882"/>
    </row>
    <row r="24" spans="1:28">
      <c r="A24" s="899" t="s">
        <v>3825</v>
      </c>
      <c r="B24" s="900">
        <v>0</v>
      </c>
      <c r="C24" s="901">
        <v>78</v>
      </c>
      <c r="D24" s="901">
        <v>0</v>
      </c>
      <c r="E24" s="901">
        <v>1</v>
      </c>
      <c r="F24" s="902">
        <v>0</v>
      </c>
      <c r="G24" s="903">
        <v>0</v>
      </c>
      <c r="H24" s="903">
        <v>3960.56742907137</v>
      </c>
      <c r="I24" s="903">
        <v>3</v>
      </c>
      <c r="J24" s="903">
        <v>0</v>
      </c>
      <c r="K24" s="903">
        <v>0</v>
      </c>
      <c r="L24" s="904">
        <v>0</v>
      </c>
      <c r="M24" s="905">
        <v>0</v>
      </c>
      <c r="N24" s="905">
        <v>0</v>
      </c>
      <c r="O24" s="905">
        <v>0</v>
      </c>
      <c r="P24" s="905">
        <v>0</v>
      </c>
      <c r="Q24" s="905">
        <v>0</v>
      </c>
      <c r="R24" s="905">
        <v>0</v>
      </c>
      <c r="S24" s="905">
        <v>0</v>
      </c>
      <c r="T24" s="905">
        <v>0</v>
      </c>
      <c r="U24" s="905">
        <v>0</v>
      </c>
      <c r="V24" s="905">
        <v>0</v>
      </c>
      <c r="W24" s="905">
        <v>0</v>
      </c>
      <c r="X24" s="905">
        <v>0</v>
      </c>
      <c r="Y24" s="905">
        <v>0</v>
      </c>
      <c r="Z24" s="905">
        <v>0</v>
      </c>
      <c r="AA24" s="905">
        <v>0</v>
      </c>
      <c r="AB24" s="882"/>
    </row>
    <row r="25" spans="1:28">
      <c r="A25" s="899" t="s">
        <v>3826</v>
      </c>
      <c r="B25" s="900">
        <v>93767.2</v>
      </c>
      <c r="C25" s="901">
        <v>2551</v>
      </c>
      <c r="D25" s="901">
        <v>0</v>
      </c>
      <c r="E25" s="901">
        <v>295</v>
      </c>
      <c r="F25" s="902">
        <v>0</v>
      </c>
      <c r="G25" s="903">
        <v>0</v>
      </c>
      <c r="H25" s="903">
        <v>13052.631578947399</v>
      </c>
      <c r="I25" s="903">
        <v>0</v>
      </c>
      <c r="J25" s="903">
        <v>0</v>
      </c>
      <c r="K25" s="903">
        <v>70000</v>
      </c>
      <c r="L25" s="904">
        <v>276.60695468914599</v>
      </c>
      <c r="M25" s="905">
        <v>8.7391762495991205</v>
      </c>
      <c r="N25" s="905">
        <v>1.2828148623264799</v>
      </c>
      <c r="O25" s="905">
        <v>18.440463645943101</v>
      </c>
      <c r="P25" s="905">
        <v>55.5619187245155</v>
      </c>
      <c r="Q25" s="905">
        <v>3.92862051587483</v>
      </c>
      <c r="R25" s="905">
        <v>1.6035185779081</v>
      </c>
      <c r="S25" s="905">
        <v>39.286205158748302</v>
      </c>
      <c r="T25" s="905">
        <v>117.85861547624501</v>
      </c>
      <c r="U25" s="905">
        <v>149.12722774545301</v>
      </c>
      <c r="V25" s="905">
        <v>4.81055573372429E-2</v>
      </c>
      <c r="W25" s="905">
        <v>0.19242222934897099</v>
      </c>
      <c r="X25" s="905">
        <v>0</v>
      </c>
      <c r="Y25" s="905">
        <v>0</v>
      </c>
      <c r="Z25" s="905">
        <v>0</v>
      </c>
      <c r="AA25" s="905">
        <v>1.0503046685298001</v>
      </c>
      <c r="AB25" s="882"/>
    </row>
    <row r="26" spans="1:28">
      <c r="A26" s="899" t="s">
        <v>3827</v>
      </c>
      <c r="B26" s="900">
        <v>620</v>
      </c>
      <c r="C26" s="901">
        <v>190</v>
      </c>
      <c r="D26" s="901">
        <v>0</v>
      </c>
      <c r="E26" s="901">
        <v>150</v>
      </c>
      <c r="F26" s="902">
        <v>0</v>
      </c>
      <c r="G26" s="903">
        <v>0</v>
      </c>
      <c r="H26" s="903">
        <v>0</v>
      </c>
      <c r="I26" s="903">
        <v>0</v>
      </c>
      <c r="J26" s="903">
        <v>0</v>
      </c>
      <c r="K26" s="903">
        <v>660</v>
      </c>
      <c r="L26" s="904">
        <v>2.6609245429972099</v>
      </c>
      <c r="M26" s="905">
        <v>4.6868557291428102E-2</v>
      </c>
      <c r="N26" s="905">
        <v>9.8272781417510398E-3</v>
      </c>
      <c r="O26" s="905">
        <v>6.8035002519814897E-2</v>
      </c>
      <c r="P26" s="905">
        <v>0.58812479956017805</v>
      </c>
      <c r="Q26" s="905">
        <v>1.43629449764054E-2</v>
      </c>
      <c r="R26" s="905">
        <v>6.0475557795391004E-3</v>
      </c>
      <c r="S26" s="905">
        <v>0.27969945480368402</v>
      </c>
      <c r="T26" s="905">
        <v>0.95249003527740905</v>
      </c>
      <c r="U26" s="905">
        <v>0.79374169606450695</v>
      </c>
      <c r="V26" s="905">
        <v>2.26783341732716E-4</v>
      </c>
      <c r="W26" s="905">
        <v>1.0583222614193399E-3</v>
      </c>
      <c r="X26" s="905">
        <v>0</v>
      </c>
      <c r="Y26" s="905">
        <v>0</v>
      </c>
      <c r="Z26" s="905">
        <v>0</v>
      </c>
      <c r="AA26" s="905">
        <v>9.3737114582856107E-3</v>
      </c>
      <c r="AB26" s="882"/>
    </row>
    <row r="27" spans="1:28">
      <c r="A27" s="899" t="s">
        <v>3828</v>
      </c>
      <c r="B27" s="900">
        <v>155000</v>
      </c>
      <c r="C27" s="901">
        <v>1085</v>
      </c>
      <c r="D27" s="901">
        <v>8400</v>
      </c>
      <c r="E27" s="901">
        <v>6612</v>
      </c>
      <c r="F27" s="902">
        <v>0</v>
      </c>
      <c r="G27" s="903">
        <v>0</v>
      </c>
      <c r="H27" s="903">
        <v>0</v>
      </c>
      <c r="I27" s="903">
        <v>0</v>
      </c>
      <c r="J27" s="903">
        <v>0</v>
      </c>
      <c r="K27" s="903">
        <v>141000</v>
      </c>
      <c r="L27" s="904">
        <v>570.08521555871198</v>
      </c>
      <c r="M27" s="905">
        <v>11.7892976588629</v>
      </c>
      <c r="N27" s="905">
        <v>4.8449168461080303</v>
      </c>
      <c r="O27" s="905">
        <v>20.9946396664681</v>
      </c>
      <c r="P27" s="905">
        <v>115.147523709168</v>
      </c>
      <c r="Q27" s="905">
        <v>9.3668392358088592</v>
      </c>
      <c r="R27" s="905">
        <v>3.0684473358684201</v>
      </c>
      <c r="S27" s="905">
        <v>114.663032024557</v>
      </c>
      <c r="T27" s="905">
        <v>269.70037110001402</v>
      </c>
      <c r="U27" s="905">
        <v>342.37412379163402</v>
      </c>
      <c r="V27" s="905">
        <v>0.129197782562881</v>
      </c>
      <c r="W27" s="905">
        <v>0.38759334768864301</v>
      </c>
      <c r="X27" s="905">
        <v>17.7646951023961</v>
      </c>
      <c r="Y27" s="905">
        <v>9.6898336922160606</v>
      </c>
      <c r="Z27" s="905">
        <v>0</v>
      </c>
      <c r="AA27" s="905">
        <v>2.0671645210060898</v>
      </c>
      <c r="AB27" s="882"/>
    </row>
    <row r="28" spans="1:28">
      <c r="A28" s="899" t="s">
        <v>3829</v>
      </c>
      <c r="B28" s="900">
        <v>0</v>
      </c>
      <c r="C28" s="901">
        <v>190</v>
      </c>
      <c r="D28" s="901">
        <v>0</v>
      </c>
      <c r="E28" s="901">
        <v>150</v>
      </c>
      <c r="F28" s="902">
        <v>0</v>
      </c>
      <c r="G28" s="903">
        <v>0</v>
      </c>
      <c r="H28" s="903">
        <v>0</v>
      </c>
      <c r="I28" s="903">
        <v>0</v>
      </c>
      <c r="J28" s="903">
        <v>0</v>
      </c>
      <c r="K28" s="903">
        <v>40</v>
      </c>
      <c r="L28" s="904">
        <v>0.150730746323361</v>
      </c>
      <c r="M28" s="905">
        <v>5.3603335318642099E-3</v>
      </c>
      <c r="N28" s="905">
        <v>8.7048151372153795E-4</v>
      </c>
      <c r="O28" s="905">
        <v>1.2370000458148201E-2</v>
      </c>
      <c r="P28" s="905">
        <v>2.7122371374902601E-2</v>
      </c>
      <c r="Q28" s="905">
        <v>6.5057039446556999E-3</v>
      </c>
      <c r="R28" s="905">
        <v>1.3744444953498001E-3</v>
      </c>
      <c r="S28" s="905">
        <v>3.8484445869794298E-2</v>
      </c>
      <c r="T28" s="905">
        <v>0.124158152746598</v>
      </c>
      <c r="U28" s="905">
        <v>0.167224080267559</v>
      </c>
      <c r="V28" s="905">
        <v>5.9559261465157803E-5</v>
      </c>
      <c r="W28" s="905">
        <v>1.4202593118614601E-4</v>
      </c>
      <c r="X28" s="905">
        <v>0</v>
      </c>
      <c r="Y28" s="905">
        <v>0</v>
      </c>
      <c r="Z28" s="905">
        <v>0</v>
      </c>
      <c r="AA28" s="905">
        <v>1.17744078434966E-3</v>
      </c>
      <c r="AB28" s="882"/>
    </row>
    <row r="29" spans="1:28">
      <c r="A29" s="899" t="s">
        <v>3830</v>
      </c>
      <c r="B29" s="900">
        <v>700</v>
      </c>
      <c r="C29" s="901">
        <v>0</v>
      </c>
      <c r="D29" s="901">
        <v>0</v>
      </c>
      <c r="E29" s="901">
        <v>0</v>
      </c>
      <c r="F29" s="902">
        <v>0</v>
      </c>
      <c r="G29" s="903">
        <v>0</v>
      </c>
      <c r="H29" s="903">
        <v>0</v>
      </c>
      <c r="I29" s="903">
        <v>0</v>
      </c>
      <c r="J29" s="903">
        <v>0</v>
      </c>
      <c r="K29" s="903">
        <v>700</v>
      </c>
      <c r="L29" s="904">
        <v>2.82219269711825</v>
      </c>
      <c r="M29" s="905">
        <v>7.5365373161680502E-2</v>
      </c>
      <c r="N29" s="905">
        <v>3.0466852980253801E-2</v>
      </c>
      <c r="O29" s="905">
        <v>0.65744261694231898</v>
      </c>
      <c r="P29" s="905">
        <v>0.52595409355385503</v>
      </c>
      <c r="Q29" s="905">
        <v>6.8951298850048096E-2</v>
      </c>
      <c r="R29" s="905">
        <v>2.24492600907133E-2</v>
      </c>
      <c r="S29" s="905">
        <v>0.89797040362853398</v>
      </c>
      <c r="T29" s="905">
        <v>2.1246621157282299</v>
      </c>
      <c r="U29" s="905">
        <v>2.6137352819902002</v>
      </c>
      <c r="V29" s="905">
        <v>8.0175928895404795E-4</v>
      </c>
      <c r="W29" s="905">
        <v>2.5656297246529499E-3</v>
      </c>
      <c r="X29" s="905">
        <v>0</v>
      </c>
      <c r="Y29" s="905">
        <v>0</v>
      </c>
      <c r="Z29" s="905">
        <v>8.0175928895404799E-3</v>
      </c>
      <c r="AA29" s="905">
        <v>2.1487148943968502E-2</v>
      </c>
      <c r="AB29" s="882"/>
    </row>
    <row r="30" spans="1:28">
      <c r="A30" s="899" t="s">
        <v>3831</v>
      </c>
      <c r="B30" s="900">
        <v>20000</v>
      </c>
      <c r="C30" s="901">
        <v>190</v>
      </c>
      <c r="D30" s="901">
        <v>0</v>
      </c>
      <c r="E30" s="901">
        <v>150</v>
      </c>
      <c r="F30" s="902">
        <v>0</v>
      </c>
      <c r="G30" s="903">
        <v>0</v>
      </c>
      <c r="H30" s="903">
        <v>0</v>
      </c>
      <c r="I30" s="903">
        <v>0</v>
      </c>
      <c r="J30" s="903">
        <v>0</v>
      </c>
      <c r="K30" s="903">
        <v>19000</v>
      </c>
      <c r="L30" s="904">
        <v>75.731891693773804</v>
      </c>
      <c r="M30" s="905">
        <v>2.1109176707747301</v>
      </c>
      <c r="N30" s="905">
        <v>0.56581298391899904</v>
      </c>
      <c r="O30" s="905">
        <v>2.6114445411646101</v>
      </c>
      <c r="P30" s="905">
        <v>14.732899619736999</v>
      </c>
      <c r="Q30" s="905">
        <v>1.5886287625418101</v>
      </c>
      <c r="R30" s="905">
        <v>0.69638521097723005</v>
      </c>
      <c r="S30" s="905">
        <v>19.803454437165001</v>
      </c>
      <c r="T30" s="905">
        <v>50.487927795849203</v>
      </c>
      <c r="U30" s="905">
        <v>61.368946717368402</v>
      </c>
      <c r="V30" s="905">
        <v>1.52334264901269E-2</v>
      </c>
      <c r="W30" s="905">
        <v>4.3524075686076899E-2</v>
      </c>
      <c r="X30" s="905">
        <v>0</v>
      </c>
      <c r="Y30" s="905">
        <v>0</v>
      </c>
      <c r="Z30" s="905">
        <v>0</v>
      </c>
      <c r="AA30" s="905">
        <v>0.31990195629266499</v>
      </c>
      <c r="AB30" s="882"/>
    </row>
    <row r="31" spans="1:28">
      <c r="A31" s="899" t="s">
        <v>3832</v>
      </c>
      <c r="B31" s="900">
        <v>0</v>
      </c>
      <c r="C31" s="901">
        <v>0</v>
      </c>
      <c r="D31" s="901">
        <v>0</v>
      </c>
      <c r="E31" s="901">
        <v>0</v>
      </c>
      <c r="F31" s="902">
        <v>0</v>
      </c>
      <c r="G31" s="903">
        <v>0</v>
      </c>
      <c r="H31" s="903">
        <v>0</v>
      </c>
      <c r="I31" s="903">
        <v>0</v>
      </c>
      <c r="J31" s="903">
        <v>0</v>
      </c>
      <c r="K31" s="903">
        <v>0</v>
      </c>
      <c r="L31" s="904">
        <v>0</v>
      </c>
      <c r="M31" s="905">
        <v>0</v>
      </c>
      <c r="N31" s="905">
        <v>0</v>
      </c>
      <c r="O31" s="905">
        <v>0</v>
      </c>
      <c r="P31" s="905">
        <v>0</v>
      </c>
      <c r="Q31" s="905">
        <v>0</v>
      </c>
      <c r="R31" s="905">
        <v>0</v>
      </c>
      <c r="S31" s="905">
        <v>0</v>
      </c>
      <c r="T31" s="905">
        <v>0</v>
      </c>
      <c r="U31" s="905">
        <v>0</v>
      </c>
      <c r="V31" s="905">
        <v>0</v>
      </c>
      <c r="W31" s="905">
        <v>0</v>
      </c>
      <c r="X31" s="905">
        <v>0</v>
      </c>
      <c r="Y31" s="905">
        <v>0</v>
      </c>
      <c r="Z31" s="905">
        <v>0</v>
      </c>
      <c r="AA31" s="905">
        <v>0</v>
      </c>
      <c r="AB31" s="882"/>
    </row>
    <row r="32" spans="1:28">
      <c r="A32" s="899" t="s">
        <v>3833</v>
      </c>
      <c r="B32" s="900">
        <v>3168.85</v>
      </c>
      <c r="C32" s="901">
        <v>0</v>
      </c>
      <c r="D32" s="901">
        <v>0</v>
      </c>
      <c r="E32" s="901">
        <v>0</v>
      </c>
      <c r="F32" s="902">
        <v>0</v>
      </c>
      <c r="G32" s="903">
        <v>0</v>
      </c>
      <c r="H32" s="903">
        <v>0</v>
      </c>
      <c r="I32" s="903">
        <v>0</v>
      </c>
      <c r="J32" s="903">
        <v>0</v>
      </c>
      <c r="K32" s="903">
        <v>3168.85</v>
      </c>
      <c r="L32" s="904">
        <v>13.0299302469419</v>
      </c>
      <c r="M32" s="905">
        <v>0.493612956430109</v>
      </c>
      <c r="N32" s="905">
        <v>0.137921267237825</v>
      </c>
      <c r="O32" s="905">
        <v>3.0487859073624399</v>
      </c>
      <c r="P32" s="905">
        <v>2.3809566133687601</v>
      </c>
      <c r="Q32" s="905">
        <v>0.141550774270399</v>
      </c>
      <c r="R32" s="905">
        <v>0.17058683053099399</v>
      </c>
      <c r="S32" s="905">
        <v>4.9361295643010896</v>
      </c>
      <c r="T32" s="905">
        <v>7.7308499793833301</v>
      </c>
      <c r="U32" s="905">
        <v>9.9085541989279307</v>
      </c>
      <c r="V32" s="905">
        <v>3.6295070325743301E-3</v>
      </c>
      <c r="W32" s="905">
        <v>1.81475351628717E-3</v>
      </c>
      <c r="X32" s="905">
        <v>0</v>
      </c>
      <c r="Y32" s="905">
        <v>0</v>
      </c>
      <c r="Z32" s="905">
        <v>3.6295070325743299E-2</v>
      </c>
      <c r="AA32" s="905">
        <v>5.6257359004902197E-2</v>
      </c>
      <c r="AB32" s="882"/>
    </row>
    <row r="33" spans="1:28">
      <c r="A33" s="899" t="s">
        <v>3834</v>
      </c>
      <c r="B33" s="900">
        <v>2300</v>
      </c>
      <c r="C33" s="901">
        <v>0</v>
      </c>
      <c r="D33" s="901">
        <v>0</v>
      </c>
      <c r="E33" s="901">
        <v>0</v>
      </c>
      <c r="F33" s="902">
        <v>0</v>
      </c>
      <c r="G33" s="903">
        <v>0</v>
      </c>
      <c r="H33" s="903">
        <v>0</v>
      </c>
      <c r="I33" s="903">
        <v>0</v>
      </c>
      <c r="J33" s="903">
        <v>0</v>
      </c>
      <c r="K33" s="903">
        <v>2300</v>
      </c>
      <c r="L33" s="904">
        <v>9.98419388830348</v>
      </c>
      <c r="M33" s="905">
        <v>0.72708113804004204</v>
      </c>
      <c r="N33" s="905">
        <v>0.28187565858798702</v>
      </c>
      <c r="O33" s="905">
        <v>1.08008429926238</v>
      </c>
      <c r="P33" s="905">
        <v>0.95626975763962097</v>
      </c>
      <c r="Q33" s="905">
        <v>0.36354056902002102</v>
      </c>
      <c r="R33" s="905">
        <v>0.20547945205479501</v>
      </c>
      <c r="S33" s="905">
        <v>7.2444678609062203</v>
      </c>
      <c r="T33" s="905">
        <v>25.579557428872501</v>
      </c>
      <c r="U33" s="905">
        <v>26.238145416227599</v>
      </c>
      <c r="V33" s="905">
        <v>1.5806111696522698E-2</v>
      </c>
      <c r="W33" s="905">
        <v>4.8735511064278203E-2</v>
      </c>
      <c r="X33" s="905">
        <v>0.15806111696522701</v>
      </c>
      <c r="Y33" s="905">
        <v>7.9030558482613297E-2</v>
      </c>
      <c r="Z33" s="905">
        <v>0</v>
      </c>
      <c r="AA33" s="905">
        <v>0.37144362486828197</v>
      </c>
      <c r="AB33" s="882"/>
    </row>
    <row r="34" spans="1:28">
      <c r="A34" s="899" t="s">
        <v>3835</v>
      </c>
      <c r="B34" s="900">
        <v>0</v>
      </c>
      <c r="C34" s="901">
        <v>15729</v>
      </c>
      <c r="D34" s="901">
        <v>5700</v>
      </c>
      <c r="E34" s="901">
        <v>23</v>
      </c>
      <c r="F34" s="902">
        <v>0</v>
      </c>
      <c r="G34" s="903">
        <v>0</v>
      </c>
      <c r="H34" s="903">
        <v>0</v>
      </c>
      <c r="I34" s="903">
        <v>0</v>
      </c>
      <c r="J34" s="903">
        <v>0</v>
      </c>
      <c r="K34" s="903">
        <v>10000</v>
      </c>
      <c r="L34" s="904">
        <v>42.149631190727099</v>
      </c>
      <c r="M34" s="905">
        <v>1.1110093004077499</v>
      </c>
      <c r="N34" s="905">
        <v>0.28634260319787402</v>
      </c>
      <c r="O34" s="905">
        <v>3.4361112383744898</v>
      </c>
      <c r="P34" s="905">
        <v>8.2352132679708596</v>
      </c>
      <c r="Q34" s="905">
        <v>1.07664818802401</v>
      </c>
      <c r="R34" s="905">
        <v>0.32070371558161898</v>
      </c>
      <c r="S34" s="905">
        <v>11.453704127915</v>
      </c>
      <c r="T34" s="905">
        <v>33.215741970953403</v>
      </c>
      <c r="U34" s="905">
        <v>34.132038301186597</v>
      </c>
      <c r="V34" s="905">
        <v>5.7268520639574801E-3</v>
      </c>
      <c r="W34" s="905">
        <v>1.6035185779081002E-2</v>
      </c>
      <c r="X34" s="905">
        <v>0</v>
      </c>
      <c r="Y34" s="905">
        <v>0</v>
      </c>
      <c r="Z34" s="905">
        <v>0</v>
      </c>
      <c r="AA34" s="905">
        <v>0.242818527511797</v>
      </c>
      <c r="AB34" s="882"/>
    </row>
    <row r="35" spans="1:28">
      <c r="A35" s="899" t="s">
        <v>3836</v>
      </c>
      <c r="B35" s="900">
        <v>0</v>
      </c>
      <c r="C35" s="901">
        <v>6</v>
      </c>
      <c r="D35" s="901">
        <v>0</v>
      </c>
      <c r="E35" s="901">
        <v>0</v>
      </c>
      <c r="F35" s="902">
        <v>0</v>
      </c>
      <c r="G35" s="903">
        <v>0</v>
      </c>
      <c r="H35" s="903">
        <v>0</v>
      </c>
      <c r="I35" s="903">
        <v>0</v>
      </c>
      <c r="J35" s="903">
        <v>0</v>
      </c>
      <c r="K35" s="903">
        <v>6</v>
      </c>
      <c r="L35" s="904">
        <v>2.26783341732716E-2</v>
      </c>
      <c r="M35" s="905">
        <v>6.1162780043065904E-4</v>
      </c>
      <c r="N35" s="905">
        <v>9.6211114674485705E-5</v>
      </c>
      <c r="O35" s="905">
        <v>1.7180556191872501E-3</v>
      </c>
      <c r="P35" s="905">
        <v>4.3088834929216101E-3</v>
      </c>
      <c r="Q35" s="905">
        <v>1.07206670637284E-3</v>
      </c>
      <c r="R35" s="905">
        <v>1.92422229348971E-4</v>
      </c>
      <c r="S35" s="905">
        <v>4.9480001832592699E-3</v>
      </c>
      <c r="T35" s="905">
        <v>1.4844000549777799E-2</v>
      </c>
      <c r="U35" s="905">
        <v>1.8898611811059701E-2</v>
      </c>
      <c r="V35" s="905">
        <v>5.4977779813991801E-6</v>
      </c>
      <c r="W35" s="905">
        <v>1.0995555962798399E-5</v>
      </c>
      <c r="X35" s="905">
        <v>6.8722224767489801E-5</v>
      </c>
      <c r="Y35" s="905">
        <v>6.8722224767489801E-5</v>
      </c>
      <c r="Z35" s="905">
        <v>0</v>
      </c>
      <c r="AA35" s="905">
        <v>1.45691116507078E-4</v>
      </c>
      <c r="AB35" s="882"/>
    </row>
    <row r="36" spans="1:28">
      <c r="A36" s="899" t="s">
        <v>3837</v>
      </c>
      <c r="B36" s="900">
        <v>0</v>
      </c>
      <c r="C36" s="901">
        <v>243</v>
      </c>
      <c r="D36" s="901">
        <v>0</v>
      </c>
      <c r="E36" s="901">
        <v>0</v>
      </c>
      <c r="F36" s="902">
        <v>0</v>
      </c>
      <c r="G36" s="903">
        <v>0</v>
      </c>
      <c r="H36" s="903">
        <v>0</v>
      </c>
      <c r="I36" s="903">
        <v>0</v>
      </c>
      <c r="J36" s="903">
        <v>0</v>
      </c>
      <c r="K36" s="903">
        <v>243</v>
      </c>
      <c r="L36" s="904">
        <v>1.035369038347</v>
      </c>
      <c r="M36" s="905">
        <v>3.7852201401933398E-2</v>
      </c>
      <c r="N36" s="905">
        <v>1.9761075731891699E-2</v>
      </c>
      <c r="O36" s="905">
        <v>0.14472900536033401</v>
      </c>
      <c r="P36" s="905">
        <v>0.16282013103037499</v>
      </c>
      <c r="Q36" s="905">
        <v>2.6719200989600001E-2</v>
      </c>
      <c r="R36" s="905">
        <v>1.168965043295E-2</v>
      </c>
      <c r="S36" s="905">
        <v>0.37295551381316699</v>
      </c>
      <c r="T36" s="905">
        <v>1.08825079030558</v>
      </c>
      <c r="U36" s="905">
        <v>0.97413753607916798</v>
      </c>
      <c r="V36" s="905">
        <v>2.78325010308334E-4</v>
      </c>
      <c r="W36" s="905">
        <v>1.502955055665E-3</v>
      </c>
      <c r="X36" s="905">
        <v>0</v>
      </c>
      <c r="Y36" s="905">
        <v>0</v>
      </c>
      <c r="Z36" s="905">
        <v>0</v>
      </c>
      <c r="AA36" s="905">
        <v>8.3219178082191807E-3</v>
      </c>
      <c r="AB36" s="882"/>
    </row>
    <row r="37" spans="1:28">
      <c r="A37" s="899" t="s">
        <v>3838</v>
      </c>
      <c r="B37" s="900">
        <v>10500</v>
      </c>
      <c r="C37" s="901">
        <v>206</v>
      </c>
      <c r="D37" s="901">
        <v>-490</v>
      </c>
      <c r="E37" s="901">
        <v>7691</v>
      </c>
      <c r="F37" s="902">
        <v>0</v>
      </c>
      <c r="G37" s="903">
        <v>0</v>
      </c>
      <c r="H37" s="903">
        <v>0</v>
      </c>
      <c r="I37" s="903">
        <v>0</v>
      </c>
      <c r="J37" s="903">
        <v>0</v>
      </c>
      <c r="K37" s="903">
        <v>3505</v>
      </c>
      <c r="L37" s="904">
        <v>14.8135909653182</v>
      </c>
      <c r="M37" s="905">
        <v>0.34524900352774102</v>
      </c>
      <c r="N37" s="905">
        <v>6.8246896046181296E-2</v>
      </c>
      <c r="O37" s="905">
        <v>0.56203326155678801</v>
      </c>
      <c r="P37" s="905">
        <v>3.1232991249370001</v>
      </c>
      <c r="Q37" s="905">
        <v>0.144522838686031</v>
      </c>
      <c r="R37" s="905">
        <v>0.12445022220186</v>
      </c>
      <c r="S37" s="905">
        <v>2.8503115407522799</v>
      </c>
      <c r="T37" s="905">
        <v>7.6275942639849701</v>
      </c>
      <c r="U37" s="905">
        <v>7.38672286617492</v>
      </c>
      <c r="V37" s="905">
        <v>5.6203326155678801E-3</v>
      </c>
      <c r="W37" s="905">
        <v>1.00363082420855E-2</v>
      </c>
      <c r="X37" s="905">
        <v>0</v>
      </c>
      <c r="Y37" s="905">
        <v>0</v>
      </c>
      <c r="Z37" s="905">
        <v>0</v>
      </c>
      <c r="AA37" s="905">
        <v>6.3429468089980304E-2</v>
      </c>
      <c r="AB37" s="882"/>
    </row>
    <row r="38" spans="1:28">
      <c r="A38" s="899" t="s">
        <v>3839</v>
      </c>
      <c r="B38" s="900">
        <v>285</v>
      </c>
      <c r="C38" s="901">
        <v>32644</v>
      </c>
      <c r="D38" s="901">
        <v>9915</v>
      </c>
      <c r="E38" s="901">
        <v>14</v>
      </c>
      <c r="F38" s="902">
        <v>0</v>
      </c>
      <c r="G38" s="903">
        <v>0</v>
      </c>
      <c r="H38" s="903">
        <v>0</v>
      </c>
      <c r="I38" s="903">
        <v>0</v>
      </c>
      <c r="J38" s="903">
        <v>0</v>
      </c>
      <c r="K38" s="903">
        <v>23000</v>
      </c>
      <c r="L38" s="904">
        <v>91.938883034773497</v>
      </c>
      <c r="M38" s="905">
        <v>1.87038988408851</v>
      </c>
      <c r="N38" s="905">
        <v>0.23709167544783999</v>
      </c>
      <c r="O38" s="905">
        <v>5.0052687038988397</v>
      </c>
      <c r="P38" s="905">
        <v>20.389884088514201</v>
      </c>
      <c r="Q38" s="905">
        <v>0.42149631190727099</v>
      </c>
      <c r="R38" s="905">
        <v>0.23709167544783999</v>
      </c>
      <c r="S38" s="905">
        <v>8.1664910432033704</v>
      </c>
      <c r="T38" s="905">
        <v>33.192834562697598</v>
      </c>
      <c r="U38" s="905">
        <v>27.924130663856701</v>
      </c>
      <c r="V38" s="905">
        <v>1.0537407797681799E-2</v>
      </c>
      <c r="W38" s="905">
        <v>3.95152792413066E-2</v>
      </c>
      <c r="X38" s="905">
        <v>0</v>
      </c>
      <c r="Y38" s="905">
        <v>0</v>
      </c>
      <c r="Z38" s="905">
        <v>0</v>
      </c>
      <c r="AA38" s="905">
        <v>0.347734457323498</v>
      </c>
      <c r="AB38" s="882"/>
    </row>
    <row r="39" spans="1:28">
      <c r="A39" s="899" t="s">
        <v>3840</v>
      </c>
      <c r="B39" s="900">
        <v>0</v>
      </c>
      <c r="C39" s="901">
        <v>13216</v>
      </c>
      <c r="D39" s="901">
        <v>9200</v>
      </c>
      <c r="E39" s="901">
        <v>233</v>
      </c>
      <c r="F39" s="902">
        <v>0</v>
      </c>
      <c r="G39" s="903">
        <v>0</v>
      </c>
      <c r="H39" s="903">
        <v>775.38769384692398</v>
      </c>
      <c r="I39" s="903">
        <v>0</v>
      </c>
      <c r="J39" s="903">
        <v>0</v>
      </c>
      <c r="K39" s="903">
        <v>3000</v>
      </c>
      <c r="L39" s="904">
        <v>11.9576671095432</v>
      </c>
      <c r="M39" s="905">
        <v>0.240527786686214</v>
      </c>
      <c r="N39" s="905">
        <v>3.09250011453704E-2</v>
      </c>
      <c r="O39" s="905">
        <v>0.37797223622119402</v>
      </c>
      <c r="P39" s="905">
        <v>2.6561139872634798</v>
      </c>
      <c r="Q39" s="905">
        <v>4.81055573372429E-2</v>
      </c>
      <c r="R39" s="905">
        <v>3.09250011453704E-2</v>
      </c>
      <c r="S39" s="905">
        <v>1.0651944838960901</v>
      </c>
      <c r="T39" s="905">
        <v>4.1576945984331299</v>
      </c>
      <c r="U39" s="905">
        <v>3.4017501259907501</v>
      </c>
      <c r="V39" s="905">
        <v>1.0308333715123501E-3</v>
      </c>
      <c r="W39" s="905">
        <v>4.1233334860493898E-3</v>
      </c>
      <c r="X39" s="905">
        <v>0</v>
      </c>
      <c r="Y39" s="905">
        <v>0</v>
      </c>
      <c r="Z39" s="905">
        <v>0</v>
      </c>
      <c r="AA39" s="905">
        <v>4.6387501718055599E-2</v>
      </c>
      <c r="AB39" s="882"/>
    </row>
    <row r="40" spans="1:28">
      <c r="A40" s="899" t="s">
        <v>3841</v>
      </c>
      <c r="B40" s="900">
        <v>0</v>
      </c>
      <c r="C40" s="901">
        <v>45</v>
      </c>
      <c r="D40" s="901">
        <v>0</v>
      </c>
      <c r="E40" s="901">
        <v>0</v>
      </c>
      <c r="F40" s="902">
        <v>0</v>
      </c>
      <c r="G40" s="903">
        <v>0</v>
      </c>
      <c r="H40" s="903">
        <v>0</v>
      </c>
      <c r="I40" s="903">
        <v>0</v>
      </c>
      <c r="J40" s="903">
        <v>0</v>
      </c>
      <c r="K40" s="903">
        <v>45</v>
      </c>
      <c r="L40" s="904">
        <v>0.18091125670041699</v>
      </c>
      <c r="M40" s="905">
        <v>4.0717918174737701E-3</v>
      </c>
      <c r="N40" s="905">
        <v>1.2885417143904301E-3</v>
      </c>
      <c r="O40" s="905">
        <v>8.2466669720987797E-3</v>
      </c>
      <c r="P40" s="905">
        <v>3.7316168048747003E-2</v>
      </c>
      <c r="Q40" s="905">
        <v>1.9585834058734601E-3</v>
      </c>
      <c r="R40" s="905">
        <v>7.2158336005864298E-4</v>
      </c>
      <c r="S40" s="905">
        <v>5.6695835433179097E-2</v>
      </c>
      <c r="T40" s="905">
        <v>0.14431667201172901</v>
      </c>
      <c r="U40" s="905">
        <v>0.121122921152701</v>
      </c>
      <c r="V40" s="905">
        <v>2.5770834287808701E-5</v>
      </c>
      <c r="W40" s="905">
        <v>1.9585834058734601E-4</v>
      </c>
      <c r="X40" s="905">
        <v>0</v>
      </c>
      <c r="Y40" s="905">
        <v>0</v>
      </c>
      <c r="Z40" s="905">
        <v>0</v>
      </c>
      <c r="AA40" s="905">
        <v>9.0197920007330397E-4</v>
      </c>
      <c r="AB40" s="882"/>
    </row>
    <row r="41" spans="1:28">
      <c r="A41" s="899" t="s">
        <v>3842</v>
      </c>
      <c r="B41" s="900">
        <v>0</v>
      </c>
      <c r="C41" s="901">
        <v>2281</v>
      </c>
      <c r="D41" s="901">
        <v>-1210</v>
      </c>
      <c r="E41" s="901">
        <v>41</v>
      </c>
      <c r="F41" s="902">
        <v>0</v>
      </c>
      <c r="G41" s="903">
        <v>0</v>
      </c>
      <c r="H41" s="903">
        <v>0</v>
      </c>
      <c r="I41" s="903">
        <v>0</v>
      </c>
      <c r="J41" s="903">
        <v>0</v>
      </c>
      <c r="K41" s="903">
        <v>3450</v>
      </c>
      <c r="L41" s="904">
        <v>15.489989462592201</v>
      </c>
      <c r="M41" s="905">
        <v>0.225237091675448</v>
      </c>
      <c r="N41" s="905">
        <v>0.41095890410958902</v>
      </c>
      <c r="O41" s="905">
        <v>3.5958904109589001</v>
      </c>
      <c r="P41" s="905">
        <v>2.6830874604847201</v>
      </c>
      <c r="Q41" s="905">
        <v>7.9030558482613297E-2</v>
      </c>
      <c r="R41" s="905">
        <v>7.9030558482613297E-2</v>
      </c>
      <c r="S41" s="905">
        <v>0.790305584826133</v>
      </c>
      <c r="T41" s="905">
        <v>14.9367755532139</v>
      </c>
      <c r="U41" s="905">
        <v>6.2434141201264497</v>
      </c>
      <c r="V41" s="905">
        <v>6.3224446786090604E-3</v>
      </c>
      <c r="W41" s="905">
        <v>1.0669125395152799E-2</v>
      </c>
      <c r="X41" s="905">
        <v>7.9030558482613297E-2</v>
      </c>
      <c r="Y41" s="905">
        <v>3.95152792413066E-2</v>
      </c>
      <c r="Z41" s="905">
        <v>0</v>
      </c>
      <c r="AA41" s="905">
        <v>1.8177028451001099E-2</v>
      </c>
      <c r="AB41" s="882"/>
    </row>
    <row r="42" spans="1:28">
      <c r="A42" s="899" t="s">
        <v>3843</v>
      </c>
      <c r="B42" s="900">
        <v>0</v>
      </c>
      <c r="C42" s="901">
        <v>0</v>
      </c>
      <c r="D42" s="901">
        <v>0</v>
      </c>
      <c r="E42" s="901">
        <v>0</v>
      </c>
      <c r="F42" s="902">
        <v>0</v>
      </c>
      <c r="G42" s="903">
        <v>0</v>
      </c>
      <c r="H42" s="903">
        <v>0</v>
      </c>
      <c r="I42" s="903">
        <v>0</v>
      </c>
      <c r="J42" s="903">
        <v>0</v>
      </c>
      <c r="K42" s="903">
        <v>0</v>
      </c>
      <c r="L42" s="904">
        <v>0</v>
      </c>
      <c r="M42" s="905">
        <v>0</v>
      </c>
      <c r="N42" s="905">
        <v>0</v>
      </c>
      <c r="O42" s="905">
        <v>0</v>
      </c>
      <c r="P42" s="905">
        <v>0</v>
      </c>
      <c r="Q42" s="905">
        <v>0</v>
      </c>
      <c r="R42" s="905">
        <v>0</v>
      </c>
      <c r="S42" s="905">
        <v>0</v>
      </c>
      <c r="T42" s="905">
        <v>0</v>
      </c>
      <c r="U42" s="905">
        <v>0</v>
      </c>
      <c r="V42" s="905">
        <v>0</v>
      </c>
      <c r="W42" s="905">
        <v>0</v>
      </c>
      <c r="X42" s="905">
        <v>0</v>
      </c>
      <c r="Y42" s="905">
        <v>0</v>
      </c>
      <c r="Z42" s="905">
        <v>0</v>
      </c>
      <c r="AA42" s="905">
        <v>0</v>
      </c>
      <c r="AB42" s="882"/>
    </row>
    <row r="43" spans="1:28">
      <c r="A43" s="899" t="s">
        <v>3844</v>
      </c>
      <c r="B43" s="900">
        <v>0</v>
      </c>
      <c r="C43" s="901">
        <v>373</v>
      </c>
      <c r="D43" s="901">
        <v>0</v>
      </c>
      <c r="E43" s="901">
        <v>0</v>
      </c>
      <c r="F43" s="902">
        <v>373</v>
      </c>
      <c r="G43" s="903">
        <v>0</v>
      </c>
      <c r="H43" s="903">
        <v>0</v>
      </c>
      <c r="I43" s="903">
        <v>0</v>
      </c>
      <c r="J43" s="903">
        <v>0</v>
      </c>
      <c r="K43" s="903">
        <v>0</v>
      </c>
      <c r="L43" s="904">
        <v>0</v>
      </c>
      <c r="M43" s="905">
        <v>0</v>
      </c>
      <c r="N43" s="905">
        <v>0</v>
      </c>
      <c r="O43" s="905">
        <v>0</v>
      </c>
      <c r="P43" s="905">
        <v>0</v>
      </c>
      <c r="Q43" s="905">
        <v>0</v>
      </c>
      <c r="R43" s="905">
        <v>0</v>
      </c>
      <c r="S43" s="905">
        <v>0</v>
      </c>
      <c r="T43" s="905">
        <v>0</v>
      </c>
      <c r="U43" s="905">
        <v>0</v>
      </c>
      <c r="V43" s="905">
        <v>0</v>
      </c>
      <c r="W43" s="905">
        <v>0</v>
      </c>
      <c r="X43" s="905">
        <v>0</v>
      </c>
      <c r="Y43" s="905">
        <v>0</v>
      </c>
      <c r="Z43" s="905">
        <v>0</v>
      </c>
      <c r="AA43" s="905">
        <v>0</v>
      </c>
      <c r="AB43" s="882"/>
    </row>
    <row r="44" spans="1:28">
      <c r="A44" s="899" t="s">
        <v>3845</v>
      </c>
      <c r="B44" s="900">
        <v>0</v>
      </c>
      <c r="C44" s="901">
        <v>362</v>
      </c>
      <c r="D44" s="901">
        <v>0</v>
      </c>
      <c r="E44" s="901">
        <v>0</v>
      </c>
      <c r="F44" s="902">
        <v>0</v>
      </c>
      <c r="G44" s="903">
        <v>0</v>
      </c>
      <c r="H44" s="903">
        <v>357.57290686735701</v>
      </c>
      <c r="I44" s="903">
        <v>0</v>
      </c>
      <c r="J44" s="903">
        <v>0</v>
      </c>
      <c r="K44" s="903">
        <v>0</v>
      </c>
      <c r="L44" s="904">
        <v>0</v>
      </c>
      <c r="M44" s="905">
        <v>0</v>
      </c>
      <c r="N44" s="905">
        <v>0</v>
      </c>
      <c r="O44" s="905">
        <v>0</v>
      </c>
      <c r="P44" s="905">
        <v>0</v>
      </c>
      <c r="Q44" s="905">
        <v>0</v>
      </c>
      <c r="R44" s="905">
        <v>0</v>
      </c>
      <c r="S44" s="905">
        <v>0</v>
      </c>
      <c r="T44" s="905">
        <v>0</v>
      </c>
      <c r="U44" s="905">
        <v>0</v>
      </c>
      <c r="V44" s="905">
        <v>0</v>
      </c>
      <c r="W44" s="905">
        <v>0</v>
      </c>
      <c r="X44" s="905">
        <v>0</v>
      </c>
      <c r="Y44" s="905">
        <v>0</v>
      </c>
      <c r="Z44" s="905">
        <v>0</v>
      </c>
      <c r="AA44" s="905">
        <v>0</v>
      </c>
      <c r="AB44" s="882"/>
    </row>
    <row r="45" spans="1:28">
      <c r="A45" s="899" t="s">
        <v>3846</v>
      </c>
      <c r="B45" s="900">
        <v>0</v>
      </c>
      <c r="C45" s="901">
        <v>157</v>
      </c>
      <c r="D45" s="901">
        <v>0</v>
      </c>
      <c r="E45" s="901">
        <v>177</v>
      </c>
      <c r="F45" s="902">
        <v>0</v>
      </c>
      <c r="G45" s="903">
        <v>0</v>
      </c>
      <c r="H45" s="903">
        <v>0</v>
      </c>
      <c r="I45" s="903">
        <v>0</v>
      </c>
      <c r="J45" s="903">
        <v>0</v>
      </c>
      <c r="K45" s="903">
        <v>0</v>
      </c>
      <c r="L45" s="904">
        <v>0</v>
      </c>
      <c r="M45" s="905">
        <v>0</v>
      </c>
      <c r="N45" s="905">
        <v>0</v>
      </c>
      <c r="O45" s="905">
        <v>0</v>
      </c>
      <c r="P45" s="905">
        <v>0</v>
      </c>
      <c r="Q45" s="905">
        <v>0</v>
      </c>
      <c r="R45" s="905">
        <v>0</v>
      </c>
      <c r="S45" s="905">
        <v>0</v>
      </c>
      <c r="T45" s="905">
        <v>0</v>
      </c>
      <c r="U45" s="905">
        <v>0</v>
      </c>
      <c r="V45" s="905">
        <v>0</v>
      </c>
      <c r="W45" s="905">
        <v>0</v>
      </c>
      <c r="X45" s="905">
        <v>0</v>
      </c>
      <c r="Y45" s="905">
        <v>0</v>
      </c>
      <c r="Z45" s="905">
        <v>0</v>
      </c>
      <c r="AA45" s="905">
        <v>0</v>
      </c>
      <c r="AB45" s="882"/>
    </row>
    <row r="46" spans="1:28">
      <c r="A46" s="899" t="s">
        <v>3847</v>
      </c>
      <c r="B46" s="900">
        <v>0</v>
      </c>
      <c r="C46" s="901">
        <v>386</v>
      </c>
      <c r="D46" s="901">
        <v>0</v>
      </c>
      <c r="E46" s="901">
        <v>7</v>
      </c>
      <c r="F46" s="902">
        <v>0</v>
      </c>
      <c r="G46" s="903">
        <v>0</v>
      </c>
      <c r="H46" s="903">
        <v>0</v>
      </c>
      <c r="I46" s="903">
        <v>0</v>
      </c>
      <c r="J46" s="903">
        <v>0</v>
      </c>
      <c r="K46" s="903">
        <v>379</v>
      </c>
      <c r="L46" s="904">
        <v>1.5584024373482399</v>
      </c>
      <c r="M46" s="905">
        <v>2.8650295505566501E-2</v>
      </c>
      <c r="N46" s="905">
        <v>1.12864800476474E-2</v>
      </c>
      <c r="O46" s="905">
        <v>6.0773354102716802E-2</v>
      </c>
      <c r="P46" s="905">
        <v>0.330346589086911</v>
      </c>
      <c r="Q46" s="905">
        <v>1.1720575434095401E-2</v>
      </c>
      <c r="R46" s="905">
        <v>1.7363815457919101E-3</v>
      </c>
      <c r="S46" s="905">
        <v>6.0773354102716802E-2</v>
      </c>
      <c r="T46" s="905">
        <v>0.41239061712557801</v>
      </c>
      <c r="U46" s="905">
        <v>0.20402483163054899</v>
      </c>
      <c r="V46" s="905">
        <v>1.7363815457919099E-4</v>
      </c>
      <c r="W46" s="905">
        <v>2.1704769322398901E-4</v>
      </c>
      <c r="X46" s="905">
        <v>0</v>
      </c>
      <c r="Y46" s="905">
        <v>0</v>
      </c>
      <c r="Z46" s="905">
        <v>0</v>
      </c>
      <c r="AA46" s="905">
        <v>3.4727630915838202E-3</v>
      </c>
      <c r="AB46" s="882"/>
    </row>
    <row r="47" spans="1:28">
      <c r="A47" s="899" t="s">
        <v>3848</v>
      </c>
      <c r="B47" s="900">
        <v>1000</v>
      </c>
      <c r="C47" s="901">
        <v>5905</v>
      </c>
      <c r="D47" s="901">
        <v>0</v>
      </c>
      <c r="E47" s="901">
        <v>31</v>
      </c>
      <c r="F47" s="902">
        <v>0</v>
      </c>
      <c r="G47" s="903">
        <v>0</v>
      </c>
      <c r="H47" s="903">
        <v>0</v>
      </c>
      <c r="I47" s="903">
        <v>0</v>
      </c>
      <c r="J47" s="903">
        <v>0</v>
      </c>
      <c r="K47" s="903">
        <v>6874</v>
      </c>
      <c r="L47" s="904">
        <v>27.635199523525898</v>
      </c>
      <c r="M47" s="905">
        <v>0.93691986988592102</v>
      </c>
      <c r="N47" s="905">
        <v>0.14171897191551699</v>
      </c>
      <c r="O47" s="905">
        <v>1.81085353003161</v>
      </c>
      <c r="P47" s="905">
        <v>5.4955467998350702</v>
      </c>
      <c r="Q47" s="905">
        <v>0.299184496266092</v>
      </c>
      <c r="R47" s="905">
        <v>0.118099143262931</v>
      </c>
      <c r="S47" s="905">
        <v>3.70043982223851</v>
      </c>
      <c r="T47" s="905">
        <v>12.912172996747101</v>
      </c>
      <c r="U47" s="905">
        <v>17.0062766298621</v>
      </c>
      <c r="V47" s="905">
        <v>7.0072158336005899E-2</v>
      </c>
      <c r="W47" s="905">
        <v>1.2597241948046E-2</v>
      </c>
      <c r="X47" s="905">
        <v>0.15746552435057501</v>
      </c>
      <c r="Y47" s="905">
        <v>7.8732762175287505E-2</v>
      </c>
      <c r="Z47" s="905">
        <v>0</v>
      </c>
      <c r="AA47" s="905">
        <v>8.8968021258074806E-2</v>
      </c>
      <c r="AB47" s="882"/>
    </row>
    <row r="48" spans="1:28">
      <c r="A48" s="899" t="s">
        <v>3849</v>
      </c>
      <c r="B48" s="900">
        <v>0</v>
      </c>
      <c r="C48" s="901">
        <v>7417</v>
      </c>
      <c r="D48" s="901">
        <v>7</v>
      </c>
      <c r="E48" s="901">
        <v>545</v>
      </c>
      <c r="F48" s="902">
        <v>0</v>
      </c>
      <c r="G48" s="903">
        <v>0</v>
      </c>
      <c r="H48" s="903">
        <v>0</v>
      </c>
      <c r="I48" s="903">
        <v>0</v>
      </c>
      <c r="J48" s="903">
        <v>0</v>
      </c>
      <c r="K48" s="903">
        <v>6865</v>
      </c>
      <c r="L48" s="904">
        <v>24.375200439822201</v>
      </c>
      <c r="M48" s="905">
        <v>0.48750400879644501</v>
      </c>
      <c r="N48" s="905">
        <v>0</v>
      </c>
      <c r="O48" s="905">
        <v>4.7964104091263096</v>
      </c>
      <c r="P48" s="905">
        <v>5.6141590690429304</v>
      </c>
      <c r="Q48" s="905">
        <v>0</v>
      </c>
      <c r="R48" s="905">
        <v>7.8629678838136194E-2</v>
      </c>
      <c r="S48" s="905">
        <v>5.6613368763458096</v>
      </c>
      <c r="T48" s="905">
        <v>18.556604205800198</v>
      </c>
      <c r="U48" s="905">
        <v>25.161497228203601</v>
      </c>
      <c r="V48" s="905">
        <v>3.0665574746873099E-2</v>
      </c>
      <c r="W48" s="905">
        <v>7.8629678838136304E-4</v>
      </c>
      <c r="X48" s="905">
        <v>0</v>
      </c>
      <c r="Y48" s="905">
        <v>0</v>
      </c>
      <c r="Z48" s="905">
        <v>0</v>
      </c>
      <c r="AA48" s="905">
        <v>1.1008155037339099E-2</v>
      </c>
      <c r="AB48" s="882"/>
    </row>
    <row r="49" spans="1:28">
      <c r="A49" s="899" t="s">
        <v>3850</v>
      </c>
      <c r="B49" s="900">
        <v>0</v>
      </c>
      <c r="C49" s="901">
        <v>7417</v>
      </c>
      <c r="D49" s="901">
        <v>45</v>
      </c>
      <c r="E49" s="901">
        <v>545</v>
      </c>
      <c r="F49" s="902">
        <v>0</v>
      </c>
      <c r="G49" s="903">
        <v>0</v>
      </c>
      <c r="H49" s="903">
        <v>0</v>
      </c>
      <c r="I49" s="903">
        <v>0</v>
      </c>
      <c r="J49" s="903">
        <v>0</v>
      </c>
      <c r="K49" s="903">
        <v>6827</v>
      </c>
      <c r="L49" s="904">
        <v>8.2886104366151994</v>
      </c>
      <c r="M49" s="905">
        <v>0.25804164566820897</v>
      </c>
      <c r="N49" s="905">
        <v>6.2555550465020399E-2</v>
      </c>
      <c r="O49" s="905">
        <v>1.2511110093004101</v>
      </c>
      <c r="P49" s="905">
        <v>1.6029859806661499</v>
      </c>
      <c r="Q49" s="905">
        <v>0.12511110093004099</v>
      </c>
      <c r="R49" s="905">
        <v>5.4736106656892797E-2</v>
      </c>
      <c r="S49" s="905">
        <v>1.3293054473816801</v>
      </c>
      <c r="T49" s="905">
        <v>4.3788885325514304</v>
      </c>
      <c r="U49" s="905">
        <v>3.5187497136574</v>
      </c>
      <c r="V49" s="905">
        <v>2.3458331424382598E-3</v>
      </c>
      <c r="W49" s="905">
        <v>3.9097219040637697E-3</v>
      </c>
      <c r="X49" s="905">
        <v>0.15638887616255101</v>
      </c>
      <c r="Y49" s="905">
        <v>0.15638887616255101</v>
      </c>
      <c r="Z49" s="905">
        <v>0</v>
      </c>
      <c r="AA49" s="905">
        <v>2.9713886470884701E-2</v>
      </c>
      <c r="AB49" s="882"/>
    </row>
    <row r="50" spans="1:28">
      <c r="A50" s="899" t="s">
        <v>3851</v>
      </c>
      <c r="B50" s="900">
        <v>0</v>
      </c>
      <c r="C50" s="901">
        <v>10861</v>
      </c>
      <c r="D50" s="901">
        <v>0</v>
      </c>
      <c r="E50" s="901">
        <v>25</v>
      </c>
      <c r="F50" s="902">
        <v>0</v>
      </c>
      <c r="G50" s="903">
        <v>0</v>
      </c>
      <c r="H50" s="903">
        <v>1497.83050331394</v>
      </c>
      <c r="I50" s="903">
        <v>0</v>
      </c>
      <c r="J50" s="903">
        <v>0</v>
      </c>
      <c r="K50" s="903">
        <v>9338.1694966860596</v>
      </c>
      <c r="L50" s="904">
        <v>38.1835170925565</v>
      </c>
      <c r="M50" s="905">
        <v>1.1016532942670401</v>
      </c>
      <c r="N50" s="905">
        <v>0.192521934920453</v>
      </c>
      <c r="O50" s="905">
        <v>3.9573953289204198</v>
      </c>
      <c r="P50" s="905">
        <v>7.6153120924090301</v>
      </c>
      <c r="Q50" s="905">
        <v>0.75939207663067498</v>
      </c>
      <c r="R50" s="905">
        <v>0.50269616340340495</v>
      </c>
      <c r="S50" s="905">
        <v>10.3747931596022</v>
      </c>
      <c r="T50" s="905">
        <v>32.407859044942903</v>
      </c>
      <c r="U50" s="905">
        <v>23.958285234545301</v>
      </c>
      <c r="V50" s="905">
        <v>1.0695663051136299E-2</v>
      </c>
      <c r="W50" s="905">
        <v>3.3156555458522398E-2</v>
      </c>
      <c r="X50" s="905">
        <v>0.21391326102272501</v>
      </c>
      <c r="Y50" s="905">
        <v>0.106956630511363</v>
      </c>
      <c r="Z50" s="905">
        <v>0.106956630511363</v>
      </c>
      <c r="AA50" s="905">
        <v>0.220330658853407</v>
      </c>
      <c r="AB50" s="882"/>
    </row>
    <row r="51" spans="1:28">
      <c r="A51" s="899" t="s">
        <v>3852</v>
      </c>
      <c r="B51" s="900">
        <v>19000</v>
      </c>
      <c r="C51" s="901">
        <v>783</v>
      </c>
      <c r="D51" s="901">
        <v>0</v>
      </c>
      <c r="E51" s="901">
        <v>11818</v>
      </c>
      <c r="F51" s="902">
        <v>8000</v>
      </c>
      <c r="G51" s="903">
        <v>0</v>
      </c>
      <c r="H51" s="903">
        <v>0</v>
      </c>
      <c r="I51" s="903">
        <v>0</v>
      </c>
      <c r="J51" s="903">
        <v>0</v>
      </c>
      <c r="K51" s="903">
        <v>0</v>
      </c>
      <c r="L51" s="904">
        <v>0</v>
      </c>
      <c r="M51" s="905">
        <v>0</v>
      </c>
      <c r="N51" s="905">
        <v>0</v>
      </c>
      <c r="O51" s="905">
        <v>0</v>
      </c>
      <c r="P51" s="905">
        <v>0</v>
      </c>
      <c r="Q51" s="905">
        <v>0</v>
      </c>
      <c r="R51" s="905">
        <v>0</v>
      </c>
      <c r="S51" s="905">
        <v>0</v>
      </c>
      <c r="T51" s="905">
        <v>0</v>
      </c>
      <c r="U51" s="905">
        <v>0</v>
      </c>
      <c r="V51" s="905">
        <v>0</v>
      </c>
      <c r="W51" s="905">
        <v>0</v>
      </c>
      <c r="X51" s="905">
        <v>0</v>
      </c>
      <c r="Y51" s="905">
        <v>0</v>
      </c>
      <c r="Z51" s="905">
        <v>0</v>
      </c>
      <c r="AA51" s="905">
        <v>0</v>
      </c>
      <c r="AB51" s="882"/>
    </row>
    <row r="52" spans="1:28">
      <c r="A52" s="899" t="s">
        <v>3853</v>
      </c>
      <c r="B52" s="900">
        <v>0</v>
      </c>
      <c r="C52" s="901">
        <v>0</v>
      </c>
      <c r="D52" s="901">
        <v>0</v>
      </c>
      <c r="E52" s="901">
        <v>0</v>
      </c>
      <c r="F52" s="902">
        <v>0</v>
      </c>
      <c r="G52" s="903">
        <v>0</v>
      </c>
      <c r="H52" s="903">
        <v>0</v>
      </c>
      <c r="I52" s="903">
        <v>0</v>
      </c>
      <c r="J52" s="903">
        <v>0</v>
      </c>
      <c r="K52" s="903">
        <v>0</v>
      </c>
      <c r="L52" s="904">
        <v>0</v>
      </c>
      <c r="M52" s="905">
        <v>0</v>
      </c>
      <c r="N52" s="905">
        <v>0</v>
      </c>
      <c r="O52" s="905">
        <v>0</v>
      </c>
      <c r="P52" s="905">
        <v>0</v>
      </c>
      <c r="Q52" s="905">
        <v>0</v>
      </c>
      <c r="R52" s="905">
        <v>0</v>
      </c>
      <c r="S52" s="905">
        <v>0</v>
      </c>
      <c r="T52" s="905">
        <v>0</v>
      </c>
      <c r="U52" s="905">
        <v>0</v>
      </c>
      <c r="V52" s="905">
        <v>0</v>
      </c>
      <c r="W52" s="905">
        <v>0</v>
      </c>
      <c r="X52" s="905">
        <v>0</v>
      </c>
      <c r="Y52" s="905">
        <v>0</v>
      </c>
      <c r="Z52" s="905">
        <v>0</v>
      </c>
      <c r="AA52" s="905">
        <v>0</v>
      </c>
      <c r="AB52" s="882"/>
    </row>
    <row r="53" spans="1:28">
      <c r="A53" s="899" t="s">
        <v>3854</v>
      </c>
      <c r="B53" s="900">
        <v>10600</v>
      </c>
      <c r="C53" s="901">
        <v>22373</v>
      </c>
      <c r="D53" s="901">
        <v>0</v>
      </c>
      <c r="E53" s="901">
        <v>12948</v>
      </c>
      <c r="F53" s="902">
        <v>20025</v>
      </c>
      <c r="G53" s="903">
        <v>0</v>
      </c>
      <c r="H53" s="903">
        <v>0</v>
      </c>
      <c r="I53" s="903">
        <v>0</v>
      </c>
      <c r="J53" s="903">
        <v>0</v>
      </c>
      <c r="K53" s="903">
        <v>0</v>
      </c>
      <c r="L53" s="904">
        <v>0</v>
      </c>
      <c r="M53" s="905">
        <v>0</v>
      </c>
      <c r="N53" s="905">
        <v>0</v>
      </c>
      <c r="O53" s="905">
        <v>0</v>
      </c>
      <c r="P53" s="905">
        <v>0</v>
      </c>
      <c r="Q53" s="905">
        <v>0</v>
      </c>
      <c r="R53" s="905">
        <v>0</v>
      </c>
      <c r="S53" s="905">
        <v>0</v>
      </c>
      <c r="T53" s="905">
        <v>0</v>
      </c>
      <c r="U53" s="905">
        <v>0</v>
      </c>
      <c r="V53" s="905">
        <v>0</v>
      </c>
      <c r="W53" s="905">
        <v>0</v>
      </c>
      <c r="X53" s="905">
        <v>0</v>
      </c>
      <c r="Y53" s="905">
        <v>0</v>
      </c>
      <c r="Z53" s="905">
        <v>0</v>
      </c>
      <c r="AA53" s="905">
        <v>0</v>
      </c>
      <c r="AB53" s="882"/>
    </row>
    <row r="54" spans="1:28">
      <c r="A54" s="899" t="s">
        <v>3855</v>
      </c>
      <c r="B54" s="900">
        <v>0</v>
      </c>
      <c r="C54" s="901">
        <v>0</v>
      </c>
      <c r="D54" s="901">
        <v>0</v>
      </c>
      <c r="E54" s="901">
        <v>0</v>
      </c>
      <c r="F54" s="902">
        <v>0</v>
      </c>
      <c r="G54" s="903">
        <v>0</v>
      </c>
      <c r="H54" s="903">
        <v>0</v>
      </c>
      <c r="I54" s="903">
        <v>0</v>
      </c>
      <c r="J54" s="903">
        <v>0</v>
      </c>
      <c r="K54" s="903">
        <v>0</v>
      </c>
      <c r="L54" s="904">
        <v>0</v>
      </c>
      <c r="M54" s="905">
        <v>0</v>
      </c>
      <c r="N54" s="905">
        <v>0</v>
      </c>
      <c r="O54" s="905">
        <v>0</v>
      </c>
      <c r="P54" s="905">
        <v>0</v>
      </c>
      <c r="Q54" s="905">
        <v>0</v>
      </c>
      <c r="R54" s="905">
        <v>0</v>
      </c>
      <c r="S54" s="905">
        <v>0</v>
      </c>
      <c r="T54" s="905">
        <v>0</v>
      </c>
      <c r="U54" s="905">
        <v>0</v>
      </c>
      <c r="V54" s="905">
        <v>0</v>
      </c>
      <c r="W54" s="905">
        <v>0</v>
      </c>
      <c r="X54" s="905">
        <v>0</v>
      </c>
      <c r="Y54" s="905">
        <v>0</v>
      </c>
      <c r="Z54" s="905">
        <v>0</v>
      </c>
      <c r="AA54" s="905">
        <v>0</v>
      </c>
      <c r="AB54" s="882"/>
    </row>
    <row r="55" spans="1:28">
      <c r="A55" s="899" t="s">
        <v>3856</v>
      </c>
      <c r="B55" s="900">
        <v>950</v>
      </c>
      <c r="C55" s="901">
        <v>0</v>
      </c>
      <c r="D55" s="901">
        <v>0</v>
      </c>
      <c r="E55" s="901">
        <v>0</v>
      </c>
      <c r="F55" s="902">
        <v>950</v>
      </c>
      <c r="G55" s="903">
        <v>0</v>
      </c>
      <c r="H55" s="903">
        <v>0</v>
      </c>
      <c r="I55" s="903">
        <v>0</v>
      </c>
      <c r="J55" s="903">
        <v>0</v>
      </c>
      <c r="K55" s="903">
        <v>0</v>
      </c>
      <c r="L55" s="904">
        <v>0</v>
      </c>
      <c r="M55" s="905">
        <v>0</v>
      </c>
      <c r="N55" s="905">
        <v>0</v>
      </c>
      <c r="O55" s="905">
        <v>0</v>
      </c>
      <c r="P55" s="905">
        <v>0</v>
      </c>
      <c r="Q55" s="905">
        <v>0</v>
      </c>
      <c r="R55" s="905">
        <v>0</v>
      </c>
      <c r="S55" s="905">
        <v>0</v>
      </c>
      <c r="T55" s="905">
        <v>0</v>
      </c>
      <c r="U55" s="905">
        <v>0</v>
      </c>
      <c r="V55" s="905">
        <v>0</v>
      </c>
      <c r="W55" s="905">
        <v>0</v>
      </c>
      <c r="X55" s="905">
        <v>0</v>
      </c>
      <c r="Y55" s="905">
        <v>0</v>
      </c>
      <c r="Z55" s="905">
        <v>0</v>
      </c>
      <c r="AA55" s="905">
        <v>0</v>
      </c>
      <c r="AB55" s="882"/>
    </row>
    <row r="56" spans="1:28">
      <c r="A56" s="899" t="s">
        <v>3857</v>
      </c>
      <c r="B56" s="900">
        <v>0</v>
      </c>
      <c r="C56" s="901">
        <v>210</v>
      </c>
      <c r="D56" s="901">
        <v>0</v>
      </c>
      <c r="E56" s="901">
        <v>164</v>
      </c>
      <c r="F56" s="902">
        <v>46</v>
      </c>
      <c r="G56" s="903">
        <v>0</v>
      </c>
      <c r="H56" s="903">
        <v>0</v>
      </c>
      <c r="I56" s="903">
        <v>0</v>
      </c>
      <c r="J56" s="903">
        <v>0</v>
      </c>
      <c r="K56" s="903">
        <v>0</v>
      </c>
      <c r="L56" s="904">
        <v>0</v>
      </c>
      <c r="M56" s="905">
        <v>0</v>
      </c>
      <c r="N56" s="905">
        <v>0</v>
      </c>
      <c r="O56" s="905">
        <v>0</v>
      </c>
      <c r="P56" s="905">
        <v>0</v>
      </c>
      <c r="Q56" s="905">
        <v>0</v>
      </c>
      <c r="R56" s="905">
        <v>0</v>
      </c>
      <c r="S56" s="905">
        <v>0</v>
      </c>
      <c r="T56" s="905">
        <v>0</v>
      </c>
      <c r="U56" s="905">
        <v>0</v>
      </c>
      <c r="V56" s="905">
        <v>0</v>
      </c>
      <c r="W56" s="905">
        <v>0</v>
      </c>
      <c r="X56" s="905">
        <v>0</v>
      </c>
      <c r="Y56" s="905">
        <v>0</v>
      </c>
      <c r="Z56" s="905">
        <v>0</v>
      </c>
      <c r="AA56" s="905">
        <v>0</v>
      </c>
      <c r="AB56" s="882"/>
    </row>
    <row r="57" spans="1:28">
      <c r="A57" s="899" t="s">
        <v>3858</v>
      </c>
      <c r="B57" s="900">
        <v>0</v>
      </c>
      <c r="C57" s="901">
        <v>0</v>
      </c>
      <c r="D57" s="901">
        <v>0</v>
      </c>
      <c r="E57" s="901">
        <v>0</v>
      </c>
      <c r="F57" s="902">
        <v>0</v>
      </c>
      <c r="G57" s="903">
        <v>0</v>
      </c>
      <c r="H57" s="903">
        <v>0</v>
      </c>
      <c r="I57" s="903">
        <v>0</v>
      </c>
      <c r="J57" s="903">
        <v>0</v>
      </c>
      <c r="K57" s="903">
        <v>0</v>
      </c>
      <c r="L57" s="904">
        <v>0</v>
      </c>
      <c r="M57" s="905">
        <v>0</v>
      </c>
      <c r="N57" s="905">
        <v>0</v>
      </c>
      <c r="O57" s="905">
        <v>0</v>
      </c>
      <c r="P57" s="905">
        <v>0</v>
      </c>
      <c r="Q57" s="905">
        <v>0</v>
      </c>
      <c r="R57" s="905">
        <v>0</v>
      </c>
      <c r="S57" s="905">
        <v>0</v>
      </c>
      <c r="T57" s="905">
        <v>0</v>
      </c>
      <c r="U57" s="905">
        <v>0</v>
      </c>
      <c r="V57" s="905">
        <v>0</v>
      </c>
      <c r="W57" s="905">
        <v>0</v>
      </c>
      <c r="X57" s="905">
        <v>0</v>
      </c>
      <c r="Y57" s="905">
        <v>0</v>
      </c>
      <c r="Z57" s="905">
        <v>0</v>
      </c>
      <c r="AA57" s="905">
        <v>0</v>
      </c>
      <c r="AB57" s="882"/>
    </row>
    <row r="58" spans="1:28">
      <c r="A58" s="899" t="s">
        <v>3859</v>
      </c>
      <c r="B58" s="900">
        <v>0</v>
      </c>
      <c r="C58" s="901">
        <v>343</v>
      </c>
      <c r="D58" s="901">
        <v>0</v>
      </c>
      <c r="E58" s="901">
        <v>0</v>
      </c>
      <c r="F58" s="902">
        <v>0</v>
      </c>
      <c r="G58" s="903">
        <v>0</v>
      </c>
      <c r="H58" s="903">
        <v>0</v>
      </c>
      <c r="I58" s="903">
        <v>0</v>
      </c>
      <c r="J58" s="903">
        <v>0</v>
      </c>
      <c r="K58" s="903">
        <v>343</v>
      </c>
      <c r="L58" s="904">
        <v>1.07251340083383</v>
      </c>
      <c r="M58" s="905">
        <v>3.61433087460485E-2</v>
      </c>
      <c r="N58" s="905">
        <v>1.33573097539744E-2</v>
      </c>
      <c r="O58" s="905">
        <v>0.231788610436615</v>
      </c>
      <c r="P58" s="905">
        <v>0.19564530169056699</v>
      </c>
      <c r="Q58" s="905">
        <v>1.2964447702386901E-2</v>
      </c>
      <c r="R58" s="905">
        <v>6.6786548769872198E-3</v>
      </c>
      <c r="S58" s="905">
        <v>0.12178723599212</v>
      </c>
      <c r="T58" s="905">
        <v>0.42821963623035703</v>
      </c>
      <c r="U58" s="905">
        <v>0.54214963119072701</v>
      </c>
      <c r="V58" s="905">
        <v>4.7143446190497999E-4</v>
      </c>
      <c r="W58" s="905">
        <v>8.2501030833371505E-4</v>
      </c>
      <c r="X58" s="905">
        <v>1.96431025793742E-2</v>
      </c>
      <c r="Y58" s="905">
        <v>1.96431025793742E-2</v>
      </c>
      <c r="Z58" s="905">
        <v>0</v>
      </c>
      <c r="AA58" s="905">
        <v>3.9679067210335803E-3</v>
      </c>
      <c r="AB58" s="882"/>
    </row>
    <row r="59" spans="1:28">
      <c r="A59" s="899" t="s">
        <v>3860</v>
      </c>
      <c r="B59" s="900">
        <v>1000</v>
      </c>
      <c r="C59" s="901">
        <v>7261</v>
      </c>
      <c r="D59" s="901">
        <v>0</v>
      </c>
      <c r="E59" s="901">
        <v>25</v>
      </c>
      <c r="F59" s="902">
        <v>0</v>
      </c>
      <c r="G59" s="903">
        <v>0</v>
      </c>
      <c r="H59" s="903">
        <v>0</v>
      </c>
      <c r="I59" s="903">
        <v>0</v>
      </c>
      <c r="J59" s="903">
        <v>0</v>
      </c>
      <c r="K59" s="903">
        <v>8236</v>
      </c>
      <c r="L59" s="904">
        <v>36.978421221422998</v>
      </c>
      <c r="M59" s="905">
        <v>0.61316259678380003</v>
      </c>
      <c r="N59" s="905">
        <v>1.3961240665231101</v>
      </c>
      <c r="O59" s="905">
        <v>5.5656297246529496</v>
      </c>
      <c r="P59" s="905">
        <v>5.4241306638566904</v>
      </c>
      <c r="Q59" s="905">
        <v>0.15093233151601201</v>
      </c>
      <c r="R59" s="905">
        <v>0.13206579007651101</v>
      </c>
      <c r="S59" s="905">
        <v>1.50932331516012</v>
      </c>
      <c r="T59" s="905">
        <v>13.5839098364411</v>
      </c>
      <c r="U59" s="905">
        <v>13.112246300453601</v>
      </c>
      <c r="V59" s="905">
        <v>1.1319924863700899E-2</v>
      </c>
      <c r="W59" s="905">
        <v>1.32065790076511E-2</v>
      </c>
      <c r="X59" s="905">
        <v>4.8109680670728903</v>
      </c>
      <c r="Y59" s="905">
        <v>4.6223026526778801</v>
      </c>
      <c r="Z59" s="905">
        <v>9.4332707197507706E-2</v>
      </c>
      <c r="AA59" s="905">
        <v>5.1882988958629202E-2</v>
      </c>
      <c r="AB59" s="882"/>
    </row>
    <row r="60" spans="1:28">
      <c r="A60" s="894"/>
      <c r="B60" s="895"/>
      <c r="C60" s="896"/>
      <c r="D60" s="896"/>
      <c r="E60" s="896"/>
      <c r="F60" s="895"/>
      <c r="G60" s="896"/>
      <c r="H60" s="896"/>
      <c r="I60" s="896"/>
      <c r="J60" s="896"/>
      <c r="K60" s="896"/>
      <c r="L60" s="897"/>
      <c r="M60" s="898"/>
      <c r="N60" s="898"/>
      <c r="O60" s="898"/>
      <c r="P60" s="898"/>
      <c r="Q60" s="898"/>
      <c r="R60" s="898"/>
      <c r="S60" s="898"/>
      <c r="T60" s="898"/>
      <c r="U60" s="898"/>
      <c r="V60" s="898"/>
      <c r="W60" s="898"/>
      <c r="X60" s="898"/>
      <c r="Y60" s="898"/>
      <c r="Z60" s="898"/>
      <c r="AA60" s="898"/>
      <c r="AB60" s="882"/>
    </row>
    <row r="61" spans="1:28">
      <c r="A61" s="887" t="s">
        <v>3861</v>
      </c>
      <c r="B61" s="888">
        <v>107394</v>
      </c>
      <c r="C61" s="889">
        <v>11937</v>
      </c>
      <c r="D61" s="889">
        <v>6460</v>
      </c>
      <c r="E61" s="889">
        <v>5</v>
      </c>
      <c r="F61" s="890">
        <v>0</v>
      </c>
      <c r="G61" s="891">
        <v>0</v>
      </c>
      <c r="H61" s="891">
        <v>0</v>
      </c>
      <c r="I61" s="891">
        <v>8098</v>
      </c>
      <c r="J61" s="891">
        <v>0</v>
      </c>
      <c r="K61" s="891">
        <v>104741</v>
      </c>
      <c r="L61" s="892">
        <v>104.10903697255701</v>
      </c>
      <c r="M61" s="893">
        <v>2.3702649699912999</v>
      </c>
      <c r="N61" s="893">
        <v>1.9077902368626001</v>
      </c>
      <c r="O61" s="893">
        <v>23.4416188665414</v>
      </c>
      <c r="P61" s="893">
        <v>17.718030443945601</v>
      </c>
      <c r="Q61" s="893">
        <v>3.34684842167957</v>
      </c>
      <c r="R61" s="893">
        <v>1.29874238328675</v>
      </c>
      <c r="S61" s="893">
        <v>26.5960706922619</v>
      </c>
      <c r="T61" s="893">
        <v>76.156856874513196</v>
      </c>
      <c r="U61" s="893">
        <v>463.21514248407902</v>
      </c>
      <c r="V61" s="893">
        <v>8.1425990745407101E-2</v>
      </c>
      <c r="W61" s="893">
        <v>0.108729046593668</v>
      </c>
      <c r="X61" s="893">
        <v>11.3361082604114</v>
      </c>
      <c r="Y61" s="893">
        <v>6.1062766298620996</v>
      </c>
      <c r="Z61" s="893">
        <v>15.153334860493899</v>
      </c>
      <c r="AA61" s="893">
        <v>0.416903704127915</v>
      </c>
      <c r="AB61" s="882"/>
    </row>
    <row r="62" spans="1:28">
      <c r="A62" s="899" t="s">
        <v>3862</v>
      </c>
      <c r="B62" s="900">
        <v>3393.9264050000002</v>
      </c>
      <c r="C62" s="901">
        <v>3377</v>
      </c>
      <c r="D62" s="901">
        <v>-555.07359499999995</v>
      </c>
      <c r="E62" s="901">
        <v>2</v>
      </c>
      <c r="F62" s="902">
        <v>0</v>
      </c>
      <c r="G62" s="903">
        <v>0</v>
      </c>
      <c r="H62" s="903">
        <v>6400</v>
      </c>
      <c r="I62" s="903">
        <v>192</v>
      </c>
      <c r="J62" s="903">
        <v>0</v>
      </c>
      <c r="K62" s="903">
        <v>732</v>
      </c>
      <c r="L62" s="904">
        <v>0.53976909332478096</v>
      </c>
      <c r="M62" s="905">
        <v>1.31295184862785E-2</v>
      </c>
      <c r="N62" s="905">
        <v>7.2941769368213701E-4</v>
      </c>
      <c r="O62" s="905">
        <v>5.8353415494570897E-2</v>
      </c>
      <c r="P62" s="905">
        <v>0.114518577908095</v>
      </c>
      <c r="Q62" s="905">
        <v>1.24001007925963E-2</v>
      </c>
      <c r="R62" s="905">
        <v>5.1059238557749596E-3</v>
      </c>
      <c r="S62" s="905">
        <v>0.16047189261007</v>
      </c>
      <c r="T62" s="905">
        <v>0.35741466990424697</v>
      </c>
      <c r="U62" s="905">
        <v>3.26049709075915</v>
      </c>
      <c r="V62" s="905">
        <v>2.18825308104641E-4</v>
      </c>
      <c r="W62" s="905">
        <v>5.8353415494571004E-4</v>
      </c>
      <c r="X62" s="905">
        <v>7.2941769368213699E-3</v>
      </c>
      <c r="Y62" s="905">
        <v>0</v>
      </c>
      <c r="Z62" s="905">
        <v>0.13129518486278499</v>
      </c>
      <c r="AA62" s="905">
        <v>2.4070783891510499E-3</v>
      </c>
      <c r="AB62" s="882"/>
    </row>
    <row r="63" spans="1:28">
      <c r="A63" s="899" t="s">
        <v>3863</v>
      </c>
      <c r="B63" s="900">
        <v>0</v>
      </c>
      <c r="C63" s="901">
        <v>2</v>
      </c>
      <c r="D63" s="901">
        <v>0</v>
      </c>
      <c r="E63" s="901">
        <v>0</v>
      </c>
      <c r="F63" s="902">
        <v>0</v>
      </c>
      <c r="G63" s="903">
        <v>0</v>
      </c>
      <c r="H63" s="903">
        <v>0</v>
      </c>
      <c r="I63" s="903">
        <v>0</v>
      </c>
      <c r="J63" s="903">
        <v>0</v>
      </c>
      <c r="K63" s="903">
        <v>2</v>
      </c>
      <c r="L63" s="904">
        <v>7.9259632565171594E-3</v>
      </c>
      <c r="M63" s="905">
        <v>3.43611123837449E-5</v>
      </c>
      <c r="N63" s="905">
        <v>1.6035185779081E-5</v>
      </c>
      <c r="O63" s="905">
        <v>2.1532963760480099E-3</v>
      </c>
      <c r="P63" s="905">
        <v>1.8257204379896501E-3</v>
      </c>
      <c r="Q63" s="905">
        <v>1.69514821093142E-4</v>
      </c>
      <c r="R63" s="905">
        <v>5.9559261465157803E-5</v>
      </c>
      <c r="S63" s="905">
        <v>1.12246300453567E-3</v>
      </c>
      <c r="T63" s="905">
        <v>2.03875933476886E-3</v>
      </c>
      <c r="U63" s="905">
        <v>9.2087781188436302E-3</v>
      </c>
      <c r="V63" s="905">
        <v>1.6035185779080999E-6</v>
      </c>
      <c r="W63" s="905">
        <v>2.51981490814129E-6</v>
      </c>
      <c r="X63" s="905">
        <v>4.5814816511659899E-5</v>
      </c>
      <c r="Y63" s="905">
        <v>2.2907408255829899E-5</v>
      </c>
      <c r="Z63" s="905">
        <v>1.6035185779080999E-4</v>
      </c>
      <c r="AA63" s="905">
        <v>1.5347963531406101E-5</v>
      </c>
      <c r="AB63" s="882"/>
    </row>
    <row r="64" spans="1:28">
      <c r="A64" s="899" t="s">
        <v>3864</v>
      </c>
      <c r="B64" s="900">
        <v>0</v>
      </c>
      <c r="C64" s="901">
        <v>1031</v>
      </c>
      <c r="D64" s="901">
        <v>0</v>
      </c>
      <c r="E64" s="901">
        <v>0</v>
      </c>
      <c r="F64" s="902">
        <v>0</v>
      </c>
      <c r="G64" s="903">
        <v>0</v>
      </c>
      <c r="H64" s="903">
        <v>0</v>
      </c>
      <c r="I64" s="903">
        <v>89</v>
      </c>
      <c r="J64" s="903">
        <v>0</v>
      </c>
      <c r="K64" s="903">
        <v>942</v>
      </c>
      <c r="L64" s="904">
        <v>1.0567127869152899</v>
      </c>
      <c r="M64" s="905">
        <v>1.16417510422871E-2</v>
      </c>
      <c r="N64" s="905">
        <v>2.6865579328354799E-3</v>
      </c>
      <c r="O64" s="905">
        <v>0.29552137261190298</v>
      </c>
      <c r="P64" s="905">
        <v>0.23193950153479601</v>
      </c>
      <c r="Q64" s="905">
        <v>2.9552137261190301E-2</v>
      </c>
      <c r="R64" s="905">
        <v>8.9551931094516007E-3</v>
      </c>
      <c r="S64" s="905">
        <v>0.205969441517387</v>
      </c>
      <c r="T64" s="905">
        <v>0.40298368992532202</v>
      </c>
      <c r="U64" s="905">
        <v>3.1253623951986098</v>
      </c>
      <c r="V64" s="905">
        <v>3.5820772437806402E-4</v>
      </c>
      <c r="W64" s="905">
        <v>7.1641544875612805E-4</v>
      </c>
      <c r="X64" s="905">
        <v>3.6089428231089902</v>
      </c>
      <c r="Y64" s="905">
        <v>1.8089490081092201</v>
      </c>
      <c r="Z64" s="905">
        <v>0.19701424840793499</v>
      </c>
      <c r="AA64" s="905">
        <v>3.13431758830806E-3</v>
      </c>
      <c r="AB64" s="882"/>
    </row>
    <row r="65" spans="1:28">
      <c r="A65" s="899" t="s">
        <v>3865</v>
      </c>
      <c r="B65" s="900">
        <v>0</v>
      </c>
      <c r="C65" s="901">
        <v>4</v>
      </c>
      <c r="D65" s="901">
        <v>0</v>
      </c>
      <c r="E65" s="901">
        <v>0</v>
      </c>
      <c r="F65" s="902">
        <v>0</v>
      </c>
      <c r="G65" s="903">
        <v>0</v>
      </c>
      <c r="H65" s="903">
        <v>0</v>
      </c>
      <c r="I65" s="903">
        <v>0</v>
      </c>
      <c r="J65" s="903">
        <v>0</v>
      </c>
      <c r="K65" s="903">
        <v>4</v>
      </c>
      <c r="L65" s="904">
        <v>4.0793512621981904E-3</v>
      </c>
      <c r="M65" s="905">
        <v>9.2362670087506297E-5</v>
      </c>
      <c r="N65" s="905">
        <v>1.1545333760938301E-5</v>
      </c>
      <c r="O65" s="905">
        <v>6.1575113391670899E-4</v>
      </c>
      <c r="P65" s="905">
        <v>8.2741558620057698E-4</v>
      </c>
      <c r="Q65" s="905">
        <v>1.5778622806615701E-4</v>
      </c>
      <c r="R65" s="905">
        <v>2.6939112108855999E-5</v>
      </c>
      <c r="S65" s="905">
        <v>6.9272002565629704E-4</v>
      </c>
      <c r="T65" s="905">
        <v>1.9242222934897099E-3</v>
      </c>
      <c r="U65" s="905">
        <v>1.7856782883584599E-2</v>
      </c>
      <c r="V65" s="905">
        <v>1.1545333760938299E-6</v>
      </c>
      <c r="W65" s="905">
        <v>4.2332890456773703E-6</v>
      </c>
      <c r="X65" s="905">
        <v>2.6939112108855998E-4</v>
      </c>
      <c r="Y65" s="905">
        <v>1.15453337609383E-4</v>
      </c>
      <c r="Z65" s="905">
        <v>4.6181335043753098E-4</v>
      </c>
      <c r="AA65" s="905">
        <v>1.5008933889219801E-5</v>
      </c>
      <c r="AB65" s="882"/>
    </row>
    <row r="66" spans="1:28">
      <c r="A66" s="899" t="s">
        <v>3866</v>
      </c>
      <c r="B66" s="900">
        <v>0</v>
      </c>
      <c r="C66" s="901">
        <v>0</v>
      </c>
      <c r="D66" s="901">
        <v>0</v>
      </c>
      <c r="E66" s="901">
        <v>0</v>
      </c>
      <c r="F66" s="902">
        <v>0</v>
      </c>
      <c r="G66" s="903">
        <v>0</v>
      </c>
      <c r="H66" s="903">
        <v>0</v>
      </c>
      <c r="I66" s="903">
        <v>0</v>
      </c>
      <c r="J66" s="903">
        <v>0</v>
      </c>
      <c r="K66" s="903">
        <v>0</v>
      </c>
      <c r="L66" s="904">
        <v>0</v>
      </c>
      <c r="M66" s="905">
        <v>0</v>
      </c>
      <c r="N66" s="905">
        <v>0</v>
      </c>
      <c r="O66" s="905">
        <v>0</v>
      </c>
      <c r="P66" s="905">
        <v>0</v>
      </c>
      <c r="Q66" s="905">
        <v>0</v>
      </c>
      <c r="R66" s="905">
        <v>0</v>
      </c>
      <c r="S66" s="905">
        <v>0</v>
      </c>
      <c r="T66" s="905">
        <v>0</v>
      </c>
      <c r="U66" s="905">
        <v>0</v>
      </c>
      <c r="V66" s="905">
        <v>0</v>
      </c>
      <c r="W66" s="905">
        <v>0</v>
      </c>
      <c r="X66" s="905">
        <v>0</v>
      </c>
      <c r="Y66" s="905">
        <v>0</v>
      </c>
      <c r="Z66" s="905">
        <v>0</v>
      </c>
      <c r="AA66" s="905">
        <v>0</v>
      </c>
      <c r="AB66" s="882"/>
    </row>
    <row r="67" spans="1:28">
      <c r="A67" s="899" t="s">
        <v>3867</v>
      </c>
      <c r="B67" s="900">
        <v>0</v>
      </c>
      <c r="C67" s="901">
        <v>0</v>
      </c>
      <c r="D67" s="901">
        <v>0</v>
      </c>
      <c r="E67" s="901">
        <v>0</v>
      </c>
      <c r="F67" s="902">
        <v>0</v>
      </c>
      <c r="G67" s="903">
        <v>0</v>
      </c>
      <c r="H67" s="903">
        <v>0</v>
      </c>
      <c r="I67" s="903">
        <v>0</v>
      </c>
      <c r="J67" s="903">
        <v>0</v>
      </c>
      <c r="K67" s="903">
        <v>0</v>
      </c>
      <c r="L67" s="904">
        <v>0</v>
      </c>
      <c r="M67" s="905">
        <v>0</v>
      </c>
      <c r="N67" s="905">
        <v>0</v>
      </c>
      <c r="O67" s="905">
        <v>0</v>
      </c>
      <c r="P67" s="905">
        <v>0</v>
      </c>
      <c r="Q67" s="905">
        <v>0</v>
      </c>
      <c r="R67" s="905">
        <v>0</v>
      </c>
      <c r="S67" s="905">
        <v>0</v>
      </c>
      <c r="T67" s="905">
        <v>0</v>
      </c>
      <c r="U67" s="905">
        <v>0</v>
      </c>
      <c r="V67" s="905">
        <v>0</v>
      </c>
      <c r="W67" s="905">
        <v>0</v>
      </c>
      <c r="X67" s="905">
        <v>0</v>
      </c>
      <c r="Y67" s="905">
        <v>0</v>
      </c>
      <c r="Z67" s="905">
        <v>0</v>
      </c>
      <c r="AA67" s="905">
        <v>0</v>
      </c>
      <c r="AB67" s="882"/>
    </row>
    <row r="68" spans="1:28">
      <c r="A68" s="899" t="s">
        <v>3868</v>
      </c>
      <c r="B68" s="900">
        <v>104000</v>
      </c>
      <c r="C68" s="901">
        <v>0</v>
      </c>
      <c r="D68" s="901">
        <v>6183</v>
      </c>
      <c r="E68" s="901">
        <v>0</v>
      </c>
      <c r="F68" s="902">
        <v>0</v>
      </c>
      <c r="G68" s="903">
        <v>0</v>
      </c>
      <c r="H68" s="903">
        <v>0</v>
      </c>
      <c r="I68" s="903">
        <v>7817</v>
      </c>
      <c r="J68" s="903">
        <v>0</v>
      </c>
      <c r="K68" s="903">
        <v>90000</v>
      </c>
      <c r="L68" s="904">
        <v>87.270353232235294</v>
      </c>
      <c r="M68" s="905">
        <v>2.0534200760525998</v>
      </c>
      <c r="N68" s="905">
        <v>1.7967425665460199</v>
      </c>
      <c r="O68" s="905">
        <v>21.3897924588812</v>
      </c>
      <c r="P68" s="905">
        <v>14.2028221926971</v>
      </c>
      <c r="Q68" s="905">
        <v>3.0801301140788899</v>
      </c>
      <c r="R68" s="905">
        <v>1.19782837769735</v>
      </c>
      <c r="S68" s="905">
        <v>23.956567553946901</v>
      </c>
      <c r="T68" s="905">
        <v>67.591744170064601</v>
      </c>
      <c r="U68" s="905">
        <v>416.673157099006</v>
      </c>
      <c r="V68" s="905">
        <v>7.7003252851972306E-2</v>
      </c>
      <c r="W68" s="905">
        <v>9.4115086819077307E-2</v>
      </c>
      <c r="X68" s="905">
        <v>7.7003252851972297</v>
      </c>
      <c r="Y68" s="905">
        <v>4.2779584917762401</v>
      </c>
      <c r="Z68" s="905">
        <v>13.689467173683999</v>
      </c>
      <c r="AA68" s="905">
        <v>0.376460347276309</v>
      </c>
      <c r="AB68" s="882"/>
    </row>
    <row r="69" spans="1:28">
      <c r="A69" s="899" t="s">
        <v>3869</v>
      </c>
      <c r="B69" s="900">
        <v>0</v>
      </c>
      <c r="C69" s="901">
        <v>6882</v>
      </c>
      <c r="D69" s="901">
        <v>832</v>
      </c>
      <c r="E69" s="901">
        <v>3</v>
      </c>
      <c r="F69" s="902">
        <v>0</v>
      </c>
      <c r="G69" s="903">
        <v>0</v>
      </c>
      <c r="H69" s="903">
        <v>0</v>
      </c>
      <c r="I69" s="903">
        <v>0</v>
      </c>
      <c r="J69" s="903">
        <v>0</v>
      </c>
      <c r="K69" s="903">
        <v>6047</v>
      </c>
      <c r="L69" s="904">
        <v>7.27235763045769</v>
      </c>
      <c r="M69" s="905">
        <v>0.16622531726760401</v>
      </c>
      <c r="N69" s="905">
        <v>9.6964768406102506E-2</v>
      </c>
      <c r="O69" s="905">
        <v>0.90038713519952396</v>
      </c>
      <c r="P69" s="905">
        <v>1.37828492234389</v>
      </c>
      <c r="Q69" s="905">
        <v>0.117742933064553</v>
      </c>
      <c r="R69" s="905">
        <v>5.54084390892014E-2</v>
      </c>
      <c r="S69" s="905">
        <v>1.0389082329225301</v>
      </c>
      <c r="T69" s="905">
        <v>4.6404567737206204</v>
      </c>
      <c r="U69" s="905">
        <v>23.548586612910601</v>
      </c>
      <c r="V69" s="905">
        <v>2.0778164658450502E-3</v>
      </c>
      <c r="W69" s="905">
        <v>6.9260548861501802E-3</v>
      </c>
      <c r="X69" s="905">
        <v>0</v>
      </c>
      <c r="Y69" s="905">
        <v>0</v>
      </c>
      <c r="Z69" s="905">
        <v>0.69260548861501803</v>
      </c>
      <c r="AA69" s="905">
        <v>2.0085559169835499E-2</v>
      </c>
      <c r="AB69" s="882"/>
    </row>
    <row r="70" spans="1:28">
      <c r="A70" s="899" t="s">
        <v>3870</v>
      </c>
      <c r="B70" s="900">
        <v>1600</v>
      </c>
      <c r="C70" s="901">
        <v>79</v>
      </c>
      <c r="D70" s="901">
        <v>0</v>
      </c>
      <c r="E70" s="901">
        <v>0</v>
      </c>
      <c r="F70" s="902">
        <v>0</v>
      </c>
      <c r="G70" s="903">
        <v>0</v>
      </c>
      <c r="H70" s="903">
        <v>0</v>
      </c>
      <c r="I70" s="903">
        <v>0</v>
      </c>
      <c r="J70" s="903">
        <v>0</v>
      </c>
      <c r="K70" s="903">
        <v>1679</v>
      </c>
      <c r="L70" s="904">
        <v>6.75</v>
      </c>
      <c r="M70" s="905">
        <v>0.125</v>
      </c>
      <c r="N70" s="905">
        <v>9.6153846153846107E-3</v>
      </c>
      <c r="O70" s="905">
        <v>0.69230769230769196</v>
      </c>
      <c r="P70" s="905">
        <v>1.4903846153846201</v>
      </c>
      <c r="Q70" s="905">
        <v>0.103846153846154</v>
      </c>
      <c r="R70" s="905">
        <v>2.69230769230769E-2</v>
      </c>
      <c r="S70" s="905">
        <v>1.2115384615384599</v>
      </c>
      <c r="T70" s="905">
        <v>2.9423076923076898</v>
      </c>
      <c r="U70" s="905">
        <v>16.461538461538499</v>
      </c>
      <c r="V70" s="905">
        <v>1.73076923076923E-3</v>
      </c>
      <c r="W70" s="905">
        <v>6.3461538461538503E-3</v>
      </c>
      <c r="X70" s="905">
        <v>1.9230769230769201E-2</v>
      </c>
      <c r="Y70" s="905">
        <v>1.9230769230769201E-2</v>
      </c>
      <c r="Z70" s="905">
        <v>0.44230769230769201</v>
      </c>
      <c r="AA70" s="905">
        <v>1.42307692307692E-2</v>
      </c>
      <c r="AB70" s="882"/>
    </row>
    <row r="71" spans="1:28">
      <c r="A71" s="899" t="s">
        <v>3871</v>
      </c>
      <c r="B71" s="900">
        <v>0</v>
      </c>
      <c r="C71" s="901">
        <v>2</v>
      </c>
      <c r="D71" s="901">
        <v>0</v>
      </c>
      <c r="E71" s="901">
        <v>0</v>
      </c>
      <c r="F71" s="902">
        <v>0</v>
      </c>
      <c r="G71" s="903">
        <v>0</v>
      </c>
      <c r="H71" s="903">
        <v>0</v>
      </c>
      <c r="I71" s="903">
        <v>0</v>
      </c>
      <c r="J71" s="903">
        <v>0</v>
      </c>
      <c r="K71" s="903">
        <v>2</v>
      </c>
      <c r="L71" s="904">
        <v>7.6739817657030304E-3</v>
      </c>
      <c r="M71" s="905">
        <v>4.3524075686076898E-5</v>
      </c>
      <c r="N71" s="905">
        <v>6.8722224767489802E-6</v>
      </c>
      <c r="O71" s="905">
        <v>7.7885188069821802E-4</v>
      </c>
      <c r="P71" s="905">
        <v>1.79365006643148E-3</v>
      </c>
      <c r="Q71" s="905">
        <v>1.3744444953498001E-4</v>
      </c>
      <c r="R71" s="905">
        <v>2.7488889906995901E-5</v>
      </c>
      <c r="S71" s="905">
        <v>4.5814816511659901E-4</v>
      </c>
      <c r="T71" s="905">
        <v>1.0079259632565199E-3</v>
      </c>
      <c r="U71" s="905">
        <v>7.0554817427956199E-3</v>
      </c>
      <c r="V71" s="905">
        <v>4.5814816511659898E-7</v>
      </c>
      <c r="W71" s="905">
        <v>1.1453704127915001E-6</v>
      </c>
      <c r="X71" s="905">
        <v>0</v>
      </c>
      <c r="Y71" s="905">
        <v>0</v>
      </c>
      <c r="Z71" s="905">
        <v>2.2907408255829899E-5</v>
      </c>
      <c r="AA71" s="905">
        <v>1.2828148623264799E-5</v>
      </c>
      <c r="AB71" s="882"/>
    </row>
    <row r="72" spans="1:28">
      <c r="A72" s="899" t="s">
        <v>3872</v>
      </c>
      <c r="B72" s="900">
        <v>0</v>
      </c>
      <c r="C72" s="901">
        <v>27</v>
      </c>
      <c r="D72" s="901">
        <v>0</v>
      </c>
      <c r="E72" s="901">
        <v>0</v>
      </c>
      <c r="F72" s="902">
        <v>0</v>
      </c>
      <c r="G72" s="903">
        <v>0</v>
      </c>
      <c r="H72" s="903">
        <v>26.669802445907798</v>
      </c>
      <c r="I72" s="903">
        <v>0</v>
      </c>
      <c r="J72" s="903">
        <v>0.33019755409219398</v>
      </c>
      <c r="K72" s="903">
        <v>0</v>
      </c>
      <c r="L72" s="904">
        <v>0</v>
      </c>
      <c r="M72" s="905">
        <v>0</v>
      </c>
      <c r="N72" s="905">
        <v>0</v>
      </c>
      <c r="O72" s="905">
        <v>0</v>
      </c>
      <c r="P72" s="905">
        <v>0</v>
      </c>
      <c r="Q72" s="905">
        <v>0</v>
      </c>
      <c r="R72" s="905">
        <v>0</v>
      </c>
      <c r="S72" s="905">
        <v>0</v>
      </c>
      <c r="T72" s="905">
        <v>0</v>
      </c>
      <c r="U72" s="905">
        <v>0</v>
      </c>
      <c r="V72" s="905">
        <v>0</v>
      </c>
      <c r="W72" s="905">
        <v>0</v>
      </c>
      <c r="X72" s="905">
        <v>0</v>
      </c>
      <c r="Y72" s="905">
        <v>0</v>
      </c>
      <c r="Z72" s="905">
        <v>0</v>
      </c>
      <c r="AA72" s="905">
        <v>0</v>
      </c>
      <c r="AB72" s="882"/>
    </row>
    <row r="73" spans="1:28">
      <c r="A73" s="899" t="s">
        <v>3873</v>
      </c>
      <c r="B73" s="900">
        <v>0</v>
      </c>
      <c r="C73" s="901">
        <v>0</v>
      </c>
      <c r="D73" s="901">
        <v>0</v>
      </c>
      <c r="E73" s="901">
        <v>0</v>
      </c>
      <c r="F73" s="902">
        <v>0</v>
      </c>
      <c r="G73" s="903">
        <v>0</v>
      </c>
      <c r="H73" s="903">
        <v>0</v>
      </c>
      <c r="I73" s="903">
        <v>0</v>
      </c>
      <c r="J73" s="903">
        <v>0</v>
      </c>
      <c r="K73" s="903">
        <v>0</v>
      </c>
      <c r="L73" s="904">
        <v>0</v>
      </c>
      <c r="M73" s="905">
        <v>0</v>
      </c>
      <c r="N73" s="905">
        <v>0</v>
      </c>
      <c r="O73" s="905">
        <v>0</v>
      </c>
      <c r="P73" s="905">
        <v>0</v>
      </c>
      <c r="Q73" s="905">
        <v>0</v>
      </c>
      <c r="R73" s="905">
        <v>0</v>
      </c>
      <c r="S73" s="905">
        <v>0</v>
      </c>
      <c r="T73" s="905">
        <v>0</v>
      </c>
      <c r="U73" s="905">
        <v>0</v>
      </c>
      <c r="V73" s="905">
        <v>0</v>
      </c>
      <c r="W73" s="905">
        <v>0</v>
      </c>
      <c r="X73" s="905">
        <v>0</v>
      </c>
      <c r="Y73" s="905">
        <v>0</v>
      </c>
      <c r="Z73" s="905">
        <v>0</v>
      </c>
      <c r="AA73" s="905">
        <v>0</v>
      </c>
      <c r="AB73" s="882"/>
    </row>
    <row r="74" spans="1:28">
      <c r="A74" s="899" t="s">
        <v>3874</v>
      </c>
      <c r="B74" s="900">
        <v>0</v>
      </c>
      <c r="C74" s="901">
        <v>296</v>
      </c>
      <c r="D74" s="901">
        <v>0</v>
      </c>
      <c r="E74" s="901">
        <v>0</v>
      </c>
      <c r="F74" s="902">
        <v>0</v>
      </c>
      <c r="G74" s="903">
        <v>0</v>
      </c>
      <c r="H74" s="903">
        <v>0</v>
      </c>
      <c r="I74" s="903">
        <v>0</v>
      </c>
      <c r="J74" s="903">
        <v>0</v>
      </c>
      <c r="K74" s="903">
        <v>296</v>
      </c>
      <c r="L74" s="904">
        <v>1.20016493333944</v>
      </c>
      <c r="M74" s="905">
        <v>6.7805928437256603E-4</v>
      </c>
      <c r="N74" s="905">
        <v>1.01708892655885E-3</v>
      </c>
      <c r="O74" s="905">
        <v>0.10170889265588499</v>
      </c>
      <c r="P74" s="905">
        <v>0.29563384798643899</v>
      </c>
      <c r="Q74" s="905">
        <v>2.7122371374902598E-3</v>
      </c>
      <c r="R74" s="905">
        <v>4.4073853484216802E-3</v>
      </c>
      <c r="S74" s="905">
        <v>2.0341778531177E-2</v>
      </c>
      <c r="T74" s="905">
        <v>0.216978970999221</v>
      </c>
      <c r="U74" s="905">
        <v>0.11187978192147301</v>
      </c>
      <c r="V74" s="905">
        <v>3.3902964218628303E-5</v>
      </c>
      <c r="W74" s="905">
        <v>3.3902964218628303E-5</v>
      </c>
      <c r="X74" s="905">
        <v>0</v>
      </c>
      <c r="Y74" s="905">
        <v>0</v>
      </c>
      <c r="Z74" s="905">
        <v>0</v>
      </c>
      <c r="AA74" s="905">
        <v>5.4244742749805295E-4</v>
      </c>
      <c r="AB74" s="882"/>
    </row>
    <row r="75" spans="1:28">
      <c r="A75" s="894"/>
      <c r="B75" s="895"/>
      <c r="C75" s="896"/>
      <c r="D75" s="896"/>
      <c r="E75" s="896"/>
      <c r="F75" s="895"/>
      <c r="G75" s="896"/>
      <c r="H75" s="896"/>
      <c r="I75" s="896"/>
      <c r="J75" s="896"/>
      <c r="K75" s="896"/>
      <c r="L75" s="897"/>
      <c r="M75" s="898"/>
      <c r="N75" s="898"/>
      <c r="O75" s="898"/>
      <c r="P75" s="898"/>
      <c r="Q75" s="898"/>
      <c r="R75" s="898"/>
      <c r="S75" s="898"/>
      <c r="T75" s="898"/>
      <c r="U75" s="898"/>
      <c r="V75" s="898"/>
      <c r="W75" s="898"/>
      <c r="X75" s="898"/>
      <c r="Y75" s="898"/>
      <c r="Z75" s="898"/>
      <c r="AA75" s="898"/>
      <c r="AB75" s="882"/>
    </row>
    <row r="76" spans="1:28">
      <c r="A76" s="887" t="s">
        <v>3875</v>
      </c>
      <c r="B76" s="888">
        <v>0</v>
      </c>
      <c r="C76" s="889">
        <v>24</v>
      </c>
      <c r="D76" s="889">
        <v>0</v>
      </c>
      <c r="E76" s="889">
        <v>0</v>
      </c>
      <c r="F76" s="890">
        <v>0</v>
      </c>
      <c r="G76" s="891">
        <v>0</v>
      </c>
      <c r="H76" s="891">
        <v>0</v>
      </c>
      <c r="I76" s="891">
        <v>0</v>
      </c>
      <c r="J76" s="891">
        <v>0</v>
      </c>
      <c r="K76" s="891">
        <v>24</v>
      </c>
      <c r="L76" s="892">
        <v>9.0713336693086493E-3</v>
      </c>
      <c r="M76" s="893">
        <v>3.6285334677234598E-5</v>
      </c>
      <c r="N76" s="893">
        <v>3.6285334677234598E-5</v>
      </c>
      <c r="O76" s="893">
        <v>1.9956934072479001E-3</v>
      </c>
      <c r="P76" s="893">
        <v>2.14083474595684E-3</v>
      </c>
      <c r="Q76" s="893">
        <v>5.4428002015851903E-5</v>
      </c>
      <c r="R76" s="893">
        <v>1.8142667338617299E-4</v>
      </c>
      <c r="S76" s="893">
        <v>2.17712008063408E-3</v>
      </c>
      <c r="T76" s="893">
        <v>2.5399734274064202E-3</v>
      </c>
      <c r="U76" s="893">
        <v>1.5602693911210899E-2</v>
      </c>
      <c r="V76" s="893">
        <v>3.6285334677234602E-6</v>
      </c>
      <c r="W76" s="893">
        <v>5.4428002015851896E-6</v>
      </c>
      <c r="X76" s="893">
        <v>1.8142667338617299E-4</v>
      </c>
      <c r="Y76" s="893">
        <v>1.8142667338617299E-4</v>
      </c>
      <c r="Z76" s="893">
        <v>7.2570669354469195E-4</v>
      </c>
      <c r="AA76" s="893">
        <v>1.45141338708938E-5</v>
      </c>
      <c r="AB76" s="882"/>
    </row>
    <row r="77" spans="1:28">
      <c r="A77" s="899" t="s">
        <v>3876</v>
      </c>
      <c r="B77" s="900">
        <v>0</v>
      </c>
      <c r="C77" s="901">
        <v>0</v>
      </c>
      <c r="D77" s="901">
        <v>0</v>
      </c>
      <c r="E77" s="901">
        <v>0</v>
      </c>
      <c r="F77" s="902">
        <v>0</v>
      </c>
      <c r="G77" s="903">
        <v>0</v>
      </c>
      <c r="H77" s="903">
        <v>0</v>
      </c>
      <c r="I77" s="903">
        <v>0</v>
      </c>
      <c r="J77" s="903">
        <v>0</v>
      </c>
      <c r="K77" s="903">
        <v>0</v>
      </c>
      <c r="L77" s="904">
        <v>0</v>
      </c>
      <c r="M77" s="905">
        <v>0</v>
      </c>
      <c r="N77" s="905">
        <v>0</v>
      </c>
      <c r="O77" s="905">
        <v>0</v>
      </c>
      <c r="P77" s="905">
        <v>0</v>
      </c>
      <c r="Q77" s="905">
        <v>0</v>
      </c>
      <c r="R77" s="905">
        <v>0</v>
      </c>
      <c r="S77" s="905">
        <v>0</v>
      </c>
      <c r="T77" s="905">
        <v>0</v>
      </c>
      <c r="U77" s="905">
        <v>0</v>
      </c>
      <c r="V77" s="905">
        <v>0</v>
      </c>
      <c r="W77" s="905">
        <v>0</v>
      </c>
      <c r="X77" s="905">
        <v>0</v>
      </c>
      <c r="Y77" s="905">
        <v>0</v>
      </c>
      <c r="Z77" s="905">
        <v>0</v>
      </c>
      <c r="AA77" s="905">
        <v>0</v>
      </c>
      <c r="AB77" s="882"/>
    </row>
    <row r="78" spans="1:28">
      <c r="A78" s="899" t="s">
        <v>3877</v>
      </c>
      <c r="B78" s="900">
        <v>0</v>
      </c>
      <c r="C78" s="901">
        <v>24</v>
      </c>
      <c r="D78" s="901">
        <v>0</v>
      </c>
      <c r="E78" s="901">
        <v>0</v>
      </c>
      <c r="F78" s="902">
        <v>0</v>
      </c>
      <c r="G78" s="903">
        <v>0</v>
      </c>
      <c r="H78" s="903">
        <v>0</v>
      </c>
      <c r="I78" s="903">
        <v>0</v>
      </c>
      <c r="J78" s="903">
        <v>0</v>
      </c>
      <c r="K78" s="903">
        <v>24</v>
      </c>
      <c r="L78" s="904">
        <v>9.0713336693086493E-3</v>
      </c>
      <c r="M78" s="905">
        <v>3.6285334677234598E-5</v>
      </c>
      <c r="N78" s="905">
        <v>3.6285334677234598E-5</v>
      </c>
      <c r="O78" s="905">
        <v>1.9956934072479001E-3</v>
      </c>
      <c r="P78" s="905">
        <v>2.14083474595684E-3</v>
      </c>
      <c r="Q78" s="905">
        <v>5.4428002015851903E-5</v>
      </c>
      <c r="R78" s="905">
        <v>1.8142667338617299E-4</v>
      </c>
      <c r="S78" s="905">
        <v>2.17712008063408E-3</v>
      </c>
      <c r="T78" s="905">
        <v>2.5399734274064202E-3</v>
      </c>
      <c r="U78" s="905">
        <v>1.5602693911210899E-2</v>
      </c>
      <c r="V78" s="905">
        <v>3.6285334677234602E-6</v>
      </c>
      <c r="W78" s="905">
        <v>5.4428002015851896E-6</v>
      </c>
      <c r="X78" s="905">
        <v>1.8142667338617299E-4</v>
      </c>
      <c r="Y78" s="905">
        <v>1.8142667338617299E-4</v>
      </c>
      <c r="Z78" s="905">
        <v>7.2570669354469195E-4</v>
      </c>
      <c r="AA78" s="905">
        <v>1.45141338708938E-5</v>
      </c>
      <c r="AB78" s="882"/>
    </row>
    <row r="79" spans="1:28">
      <c r="A79" s="894"/>
      <c r="B79" s="895"/>
      <c r="C79" s="896"/>
      <c r="D79" s="896"/>
      <c r="E79" s="896"/>
      <c r="F79" s="895"/>
      <c r="G79" s="896"/>
      <c r="H79" s="896"/>
      <c r="I79" s="896"/>
      <c r="J79" s="896"/>
      <c r="K79" s="896"/>
      <c r="L79" s="897"/>
      <c r="M79" s="898"/>
      <c r="N79" s="898"/>
      <c r="O79" s="898"/>
      <c r="P79" s="898"/>
      <c r="Q79" s="898"/>
      <c r="R79" s="898"/>
      <c r="S79" s="898"/>
      <c r="T79" s="898"/>
      <c r="U79" s="898"/>
      <c r="V79" s="898"/>
      <c r="W79" s="898"/>
      <c r="X79" s="898"/>
      <c r="Y79" s="898"/>
      <c r="Z79" s="898"/>
      <c r="AA79" s="898"/>
      <c r="AB79" s="882"/>
    </row>
    <row r="80" spans="1:28">
      <c r="A80" s="887" t="s">
        <v>3878</v>
      </c>
      <c r="B80" s="888">
        <v>420</v>
      </c>
      <c r="C80" s="889">
        <v>155759</v>
      </c>
      <c r="D80" s="889">
        <v>40681</v>
      </c>
      <c r="E80" s="889">
        <v>570</v>
      </c>
      <c r="F80" s="890">
        <v>0</v>
      </c>
      <c r="G80" s="891">
        <v>0</v>
      </c>
      <c r="H80" s="891">
        <v>6000</v>
      </c>
      <c r="I80" s="891">
        <v>0</v>
      </c>
      <c r="J80" s="891">
        <v>14132</v>
      </c>
      <c r="K80" s="891">
        <v>149704</v>
      </c>
      <c r="L80" s="892">
        <v>279.34606665496898</v>
      </c>
      <c r="M80" s="893">
        <v>0.25923855774957599</v>
      </c>
      <c r="N80" s="893">
        <v>0.97400350730402696</v>
      </c>
      <c r="O80" s="893">
        <v>10.1565314292263</v>
      </c>
      <c r="P80" s="893">
        <v>67.445050307313295</v>
      </c>
      <c r="Q80" s="893">
        <v>4.6205387822421798E-2</v>
      </c>
      <c r="R80" s="893">
        <v>7.1337431442579494E-2</v>
      </c>
      <c r="S80" s="893">
        <v>2.3447914636338401</v>
      </c>
      <c r="T80" s="893">
        <v>10.5257579355023</v>
      </c>
      <c r="U80" s="893">
        <v>14.711169485750901</v>
      </c>
      <c r="V80" s="893">
        <v>1.3139116690337699E-2</v>
      </c>
      <c r="W80" s="893">
        <v>2.83433362349384E-3</v>
      </c>
      <c r="X80" s="893">
        <v>0.64317130159893698</v>
      </c>
      <c r="Y80" s="893">
        <v>0.55128968708480297</v>
      </c>
      <c r="Z80" s="893">
        <v>2.6458056535483602E-3</v>
      </c>
      <c r="AA80" s="893">
        <v>7.2844871031291503E-2</v>
      </c>
      <c r="AB80" s="882"/>
    </row>
    <row r="81" spans="1:28">
      <c r="A81" s="899" t="s">
        <v>3879</v>
      </c>
      <c r="B81" s="900">
        <v>0</v>
      </c>
      <c r="C81" s="901">
        <v>248</v>
      </c>
      <c r="D81" s="901">
        <v>17</v>
      </c>
      <c r="E81" s="901">
        <v>0</v>
      </c>
      <c r="F81" s="902">
        <v>0</v>
      </c>
      <c r="G81" s="903">
        <v>0</v>
      </c>
      <c r="H81" s="903">
        <v>0</v>
      </c>
      <c r="I81" s="903">
        <v>0</v>
      </c>
      <c r="J81" s="903">
        <v>0</v>
      </c>
      <c r="K81" s="903">
        <v>231</v>
      </c>
      <c r="L81" s="904">
        <v>0.86782425436386101</v>
      </c>
      <c r="M81" s="905">
        <v>7.9374169606450697E-4</v>
      </c>
      <c r="N81" s="905">
        <v>0</v>
      </c>
      <c r="O81" s="905">
        <v>2.1166445228386899E-2</v>
      </c>
      <c r="P81" s="905">
        <v>0.21589774132954601</v>
      </c>
      <c r="Q81" s="905">
        <v>2.6458056535483602E-4</v>
      </c>
      <c r="R81" s="905">
        <v>1.3229028267741801E-3</v>
      </c>
      <c r="S81" s="905">
        <v>7.9374169606450697E-3</v>
      </c>
      <c r="T81" s="905">
        <v>1.32290282677418E-2</v>
      </c>
      <c r="U81" s="905">
        <v>0.153456727905805</v>
      </c>
      <c r="V81" s="905">
        <v>5.2916113070967099E-5</v>
      </c>
      <c r="W81" s="905">
        <v>5.2916113070967099E-5</v>
      </c>
      <c r="X81" s="905">
        <v>0</v>
      </c>
      <c r="Y81" s="905">
        <v>0</v>
      </c>
      <c r="Z81" s="905">
        <v>2.6458056535483602E-3</v>
      </c>
      <c r="AA81" s="905">
        <v>2.9103862189031899E-3</v>
      </c>
      <c r="AB81" s="882"/>
    </row>
    <row r="82" spans="1:28">
      <c r="A82" s="899" t="s">
        <v>3880</v>
      </c>
      <c r="B82" s="900">
        <v>0</v>
      </c>
      <c r="C82" s="901">
        <v>5</v>
      </c>
      <c r="D82" s="901">
        <v>1</v>
      </c>
      <c r="E82" s="901">
        <v>0</v>
      </c>
      <c r="F82" s="902">
        <v>0</v>
      </c>
      <c r="G82" s="903">
        <v>0</v>
      </c>
      <c r="H82" s="903">
        <v>0</v>
      </c>
      <c r="I82" s="903">
        <v>0</v>
      </c>
      <c r="J82" s="903">
        <v>0</v>
      </c>
      <c r="K82" s="903">
        <v>4</v>
      </c>
      <c r="L82" s="904">
        <v>1.8325926604663902E-2</v>
      </c>
      <c r="M82" s="905">
        <v>0</v>
      </c>
      <c r="N82" s="905">
        <v>0</v>
      </c>
      <c r="O82" s="905">
        <v>0</v>
      </c>
      <c r="P82" s="905">
        <v>4.5769001695148198E-3</v>
      </c>
      <c r="Q82" s="905">
        <v>0</v>
      </c>
      <c r="R82" s="905">
        <v>4.5814816511659902E-6</v>
      </c>
      <c r="S82" s="905">
        <v>0</v>
      </c>
      <c r="T82" s="905">
        <v>0</v>
      </c>
      <c r="U82" s="905">
        <v>0</v>
      </c>
      <c r="V82" s="905">
        <v>0</v>
      </c>
      <c r="W82" s="905">
        <v>0</v>
      </c>
      <c r="X82" s="905">
        <v>0</v>
      </c>
      <c r="Y82" s="905">
        <v>0</v>
      </c>
      <c r="Z82" s="905">
        <v>0</v>
      </c>
      <c r="AA82" s="905">
        <v>0</v>
      </c>
      <c r="AB82" s="882"/>
    </row>
    <row r="83" spans="1:28">
      <c r="A83" s="899" t="s">
        <v>3881</v>
      </c>
      <c r="B83" s="900">
        <v>0</v>
      </c>
      <c r="C83" s="901">
        <v>112</v>
      </c>
      <c r="D83" s="901">
        <v>16</v>
      </c>
      <c r="E83" s="901">
        <v>0</v>
      </c>
      <c r="F83" s="902">
        <v>0</v>
      </c>
      <c r="G83" s="903">
        <v>0</v>
      </c>
      <c r="H83" s="903">
        <v>0</v>
      </c>
      <c r="I83" s="903">
        <v>0</v>
      </c>
      <c r="J83" s="903">
        <v>0</v>
      </c>
      <c r="K83" s="903">
        <v>96</v>
      </c>
      <c r="L83" s="904">
        <v>0.32986667888395099</v>
      </c>
      <c r="M83" s="905">
        <v>0</v>
      </c>
      <c r="N83" s="905">
        <v>0</v>
      </c>
      <c r="O83" s="905">
        <v>0</v>
      </c>
      <c r="P83" s="905">
        <v>8.2466669720987804E-2</v>
      </c>
      <c r="Q83" s="905">
        <v>0</v>
      </c>
      <c r="R83" s="905">
        <v>1.09955559627984E-4</v>
      </c>
      <c r="S83" s="905">
        <v>0</v>
      </c>
      <c r="T83" s="905">
        <v>1.0995555962798401E-3</v>
      </c>
      <c r="U83" s="905">
        <v>0</v>
      </c>
      <c r="V83" s="905">
        <v>0</v>
      </c>
      <c r="W83" s="905">
        <v>0</v>
      </c>
      <c r="X83" s="905">
        <v>0</v>
      </c>
      <c r="Y83" s="905">
        <v>0</v>
      </c>
      <c r="Z83" s="905">
        <v>0</v>
      </c>
      <c r="AA83" s="905">
        <v>0</v>
      </c>
      <c r="AB83" s="882"/>
    </row>
    <row r="84" spans="1:28">
      <c r="A84" s="899" t="s">
        <v>3882</v>
      </c>
      <c r="B84" s="900">
        <v>0</v>
      </c>
      <c r="C84" s="901">
        <v>78</v>
      </c>
      <c r="D84" s="901">
        <v>-1</v>
      </c>
      <c r="E84" s="901">
        <v>0</v>
      </c>
      <c r="F84" s="902">
        <v>0</v>
      </c>
      <c r="G84" s="903">
        <v>0</v>
      </c>
      <c r="H84" s="903">
        <v>0</v>
      </c>
      <c r="I84" s="903">
        <v>0</v>
      </c>
      <c r="J84" s="903">
        <v>0</v>
      </c>
      <c r="K84" s="903">
        <v>79</v>
      </c>
      <c r="L84" s="904">
        <v>0.28140605671874303</v>
      </c>
      <c r="M84" s="905">
        <v>1.17629541393687E-3</v>
      </c>
      <c r="N84" s="905">
        <v>0</v>
      </c>
      <c r="O84" s="905">
        <v>7.6006780592843701E-2</v>
      </c>
      <c r="P84" s="905">
        <v>6.9039492371833003E-2</v>
      </c>
      <c r="Q84" s="905">
        <v>0</v>
      </c>
      <c r="R84" s="905">
        <v>1.2667796765473999E-3</v>
      </c>
      <c r="S84" s="905">
        <v>2.9859806661474302E-2</v>
      </c>
      <c r="T84" s="905">
        <v>5.06711870618958E-2</v>
      </c>
      <c r="U84" s="905">
        <v>0.266023732074953</v>
      </c>
      <c r="V84" s="905">
        <v>9.0484262610528304E-5</v>
      </c>
      <c r="W84" s="905">
        <v>1.8096852522105699E-5</v>
      </c>
      <c r="X84" s="905">
        <v>0</v>
      </c>
      <c r="Y84" s="905">
        <v>0</v>
      </c>
      <c r="Z84" s="905">
        <v>0</v>
      </c>
      <c r="AA84" s="905">
        <v>1.17629541393687E-4</v>
      </c>
      <c r="AB84" s="882"/>
    </row>
    <row r="85" spans="1:28">
      <c r="A85" s="899" t="s">
        <v>3883</v>
      </c>
      <c r="B85" s="900">
        <v>420</v>
      </c>
      <c r="C85" s="901">
        <v>4777</v>
      </c>
      <c r="D85" s="901">
        <v>4777</v>
      </c>
      <c r="E85" s="901">
        <v>0</v>
      </c>
      <c r="F85" s="902">
        <v>0</v>
      </c>
      <c r="G85" s="903">
        <v>0</v>
      </c>
      <c r="H85" s="903">
        <v>10.8576780563399</v>
      </c>
      <c r="I85" s="903">
        <v>0</v>
      </c>
      <c r="J85" s="903">
        <v>0</v>
      </c>
      <c r="K85" s="903">
        <v>409.14232194366002</v>
      </c>
      <c r="L85" s="904">
        <v>1.6589130660197899</v>
      </c>
      <c r="M85" s="905">
        <v>0</v>
      </c>
      <c r="N85" s="905">
        <v>0</v>
      </c>
      <c r="O85" s="905">
        <v>9.37239020350163E-3</v>
      </c>
      <c r="P85" s="905">
        <v>0.41472826650494699</v>
      </c>
      <c r="Q85" s="905">
        <v>0</v>
      </c>
      <c r="R85" s="905">
        <v>9.3723902035016305E-4</v>
      </c>
      <c r="S85" s="905">
        <v>4.6861951017508098E-3</v>
      </c>
      <c r="T85" s="905">
        <v>1.40585853052524E-2</v>
      </c>
      <c r="U85" s="905">
        <v>4.6861951017508098E-3</v>
      </c>
      <c r="V85" s="905">
        <v>0</v>
      </c>
      <c r="W85" s="905">
        <v>0</v>
      </c>
      <c r="X85" s="905">
        <v>0</v>
      </c>
      <c r="Y85" s="905">
        <v>0</v>
      </c>
      <c r="Z85" s="905">
        <v>0</v>
      </c>
      <c r="AA85" s="905">
        <v>0</v>
      </c>
      <c r="AB85" s="882"/>
    </row>
    <row r="86" spans="1:28">
      <c r="A86" s="899" t="s">
        <v>3884</v>
      </c>
      <c r="B86" s="900">
        <v>0</v>
      </c>
      <c r="C86" s="901">
        <v>22</v>
      </c>
      <c r="D86" s="901">
        <v>-13.982157000000001</v>
      </c>
      <c r="E86" s="901">
        <v>0</v>
      </c>
      <c r="F86" s="902">
        <v>0</v>
      </c>
      <c r="G86" s="903">
        <v>0</v>
      </c>
      <c r="H86" s="903">
        <v>0</v>
      </c>
      <c r="I86" s="903">
        <v>0</v>
      </c>
      <c r="J86" s="903">
        <v>0</v>
      </c>
      <c r="K86" s="903">
        <v>35.982157000000001</v>
      </c>
      <c r="L86" s="904">
        <v>0.161554560223576</v>
      </c>
      <c r="M86" s="905">
        <v>0</v>
      </c>
      <c r="N86" s="905">
        <v>4.12128980162185E-5</v>
      </c>
      <c r="O86" s="905">
        <v>1.9370062067622699E-2</v>
      </c>
      <c r="P86" s="905">
        <v>4.0265001361845403E-2</v>
      </c>
      <c r="Q86" s="905">
        <v>0</v>
      </c>
      <c r="R86" s="905">
        <v>0</v>
      </c>
      <c r="S86" s="905">
        <v>2.0606449008109201E-3</v>
      </c>
      <c r="T86" s="905">
        <v>1.2775998385027699E-2</v>
      </c>
      <c r="U86" s="905">
        <v>8.2425796032436893E-3</v>
      </c>
      <c r="V86" s="905">
        <v>0</v>
      </c>
      <c r="W86" s="905">
        <v>0</v>
      </c>
      <c r="X86" s="905">
        <v>0</v>
      </c>
      <c r="Y86" s="905">
        <v>0</v>
      </c>
      <c r="Z86" s="905">
        <v>0</v>
      </c>
      <c r="AA86" s="905">
        <v>0</v>
      </c>
      <c r="AB86" s="882"/>
    </row>
    <row r="87" spans="1:28">
      <c r="A87" s="899" t="s">
        <v>3885</v>
      </c>
      <c r="B87" s="900">
        <v>0</v>
      </c>
      <c r="C87" s="901">
        <v>52874</v>
      </c>
      <c r="D87" s="901">
        <v>52524</v>
      </c>
      <c r="E87" s="901">
        <v>350</v>
      </c>
      <c r="F87" s="902">
        <v>0</v>
      </c>
      <c r="G87" s="903">
        <v>0</v>
      </c>
      <c r="H87" s="903">
        <v>0</v>
      </c>
      <c r="I87" s="903">
        <v>0</v>
      </c>
      <c r="J87" s="903">
        <v>0</v>
      </c>
      <c r="K87" s="903">
        <v>0</v>
      </c>
      <c r="L87" s="904">
        <v>0</v>
      </c>
      <c r="M87" s="905">
        <v>0</v>
      </c>
      <c r="N87" s="905">
        <v>0</v>
      </c>
      <c r="O87" s="905">
        <v>0</v>
      </c>
      <c r="P87" s="905">
        <v>0</v>
      </c>
      <c r="Q87" s="905">
        <v>0</v>
      </c>
      <c r="R87" s="905">
        <v>0</v>
      </c>
      <c r="S87" s="905">
        <v>0</v>
      </c>
      <c r="T87" s="905">
        <v>0</v>
      </c>
      <c r="U87" s="905">
        <v>0</v>
      </c>
      <c r="V87" s="905">
        <v>0</v>
      </c>
      <c r="W87" s="905">
        <v>0</v>
      </c>
      <c r="X87" s="905">
        <v>0</v>
      </c>
      <c r="Y87" s="905">
        <v>0</v>
      </c>
      <c r="Z87" s="905">
        <v>0</v>
      </c>
      <c r="AA87" s="905">
        <v>0</v>
      </c>
      <c r="AB87" s="882"/>
    </row>
    <row r="88" spans="1:28">
      <c r="A88" s="899" t="s">
        <v>3886</v>
      </c>
      <c r="B88" s="900">
        <v>45000</v>
      </c>
      <c r="C88" s="901">
        <v>2593</v>
      </c>
      <c r="D88" s="901">
        <v>-8557</v>
      </c>
      <c r="E88" s="901">
        <v>150</v>
      </c>
      <c r="F88" s="902">
        <v>0</v>
      </c>
      <c r="G88" s="903">
        <v>0</v>
      </c>
      <c r="H88" s="903">
        <v>0</v>
      </c>
      <c r="I88" s="903">
        <v>0</v>
      </c>
      <c r="J88" s="903">
        <v>13000</v>
      </c>
      <c r="K88" s="903">
        <v>43000</v>
      </c>
      <c r="L88" s="904">
        <v>196.511201722637</v>
      </c>
      <c r="M88" s="905">
        <v>0</v>
      </c>
      <c r="N88" s="905">
        <v>0</v>
      </c>
      <c r="O88" s="905">
        <v>0.98501855500068702</v>
      </c>
      <c r="P88" s="905">
        <v>49.152425894534304</v>
      </c>
      <c r="Q88" s="905">
        <v>0</v>
      </c>
      <c r="R88" s="905">
        <v>4.9250927750034403E-2</v>
      </c>
      <c r="S88" s="905">
        <v>0.49250927750034401</v>
      </c>
      <c r="T88" s="905">
        <v>0</v>
      </c>
      <c r="U88" s="905">
        <v>1.4775278325010299</v>
      </c>
      <c r="V88" s="905">
        <v>0</v>
      </c>
      <c r="W88" s="905">
        <v>0</v>
      </c>
      <c r="X88" s="905">
        <v>0</v>
      </c>
      <c r="Y88" s="905">
        <v>0</v>
      </c>
      <c r="Z88" s="905">
        <v>0</v>
      </c>
      <c r="AA88" s="905">
        <v>9.8501855500068708E-3</v>
      </c>
      <c r="AB88" s="882"/>
    </row>
    <row r="89" spans="1:28">
      <c r="A89" s="899" t="s">
        <v>3887</v>
      </c>
      <c r="B89" s="900">
        <v>0</v>
      </c>
      <c r="C89" s="901">
        <v>14</v>
      </c>
      <c r="D89" s="901">
        <v>-1</v>
      </c>
      <c r="E89" s="901">
        <v>0</v>
      </c>
      <c r="F89" s="902">
        <v>0</v>
      </c>
      <c r="G89" s="903">
        <v>0</v>
      </c>
      <c r="H89" s="903">
        <v>0</v>
      </c>
      <c r="I89" s="903">
        <v>0</v>
      </c>
      <c r="J89" s="903">
        <v>0</v>
      </c>
      <c r="K89" s="903">
        <v>15</v>
      </c>
      <c r="L89" s="904">
        <v>4.6215696156136903E-2</v>
      </c>
      <c r="M89" s="905">
        <v>0</v>
      </c>
      <c r="N89" s="905">
        <v>1.7180556191872501E-5</v>
      </c>
      <c r="O89" s="905">
        <v>1.5634306134603902E-2</v>
      </c>
      <c r="P89" s="905">
        <v>1.15109726485545E-2</v>
      </c>
      <c r="Q89" s="905">
        <v>0</v>
      </c>
      <c r="R89" s="905">
        <v>6.8722224767489801E-5</v>
      </c>
      <c r="S89" s="905">
        <v>3.2643056764557702E-3</v>
      </c>
      <c r="T89" s="905">
        <v>1.7180556191872501E-4</v>
      </c>
      <c r="U89" s="905">
        <v>3.7281806936363203E-2</v>
      </c>
      <c r="V89" s="905">
        <v>1.3229028267741801E-4</v>
      </c>
      <c r="W89" s="905">
        <v>6.8722224767489802E-6</v>
      </c>
      <c r="X89" s="905">
        <v>0</v>
      </c>
      <c r="Y89" s="905">
        <v>0</v>
      </c>
      <c r="Z89" s="905">
        <v>0</v>
      </c>
      <c r="AA89" s="905">
        <v>3.1955834516882799E-4</v>
      </c>
      <c r="AB89" s="882"/>
    </row>
    <row r="90" spans="1:28">
      <c r="A90" s="899" t="s">
        <v>3888</v>
      </c>
      <c r="B90" s="900">
        <v>0</v>
      </c>
      <c r="C90" s="901">
        <v>10230</v>
      </c>
      <c r="D90" s="901">
        <v>0</v>
      </c>
      <c r="E90" s="901">
        <v>34</v>
      </c>
      <c r="F90" s="902">
        <v>10196</v>
      </c>
      <c r="G90" s="903">
        <v>0</v>
      </c>
      <c r="H90" s="903">
        <v>0</v>
      </c>
      <c r="I90" s="903">
        <v>0</v>
      </c>
      <c r="J90" s="903">
        <v>0</v>
      </c>
      <c r="K90" s="903">
        <v>0</v>
      </c>
      <c r="L90" s="904">
        <v>0</v>
      </c>
      <c r="M90" s="905">
        <v>0</v>
      </c>
      <c r="N90" s="905">
        <v>0</v>
      </c>
      <c r="O90" s="905">
        <v>0</v>
      </c>
      <c r="P90" s="905">
        <v>0</v>
      </c>
      <c r="Q90" s="905">
        <v>0</v>
      </c>
      <c r="R90" s="905">
        <v>0</v>
      </c>
      <c r="S90" s="905">
        <v>0</v>
      </c>
      <c r="T90" s="905">
        <v>0</v>
      </c>
      <c r="U90" s="905">
        <v>0</v>
      </c>
      <c r="V90" s="905">
        <v>0</v>
      </c>
      <c r="W90" s="905">
        <v>0</v>
      </c>
      <c r="X90" s="905">
        <v>0</v>
      </c>
      <c r="Y90" s="905">
        <v>0</v>
      </c>
      <c r="Z90" s="905">
        <v>0</v>
      </c>
      <c r="AA90" s="905">
        <v>0</v>
      </c>
      <c r="AB90" s="882"/>
    </row>
    <row r="91" spans="1:28">
      <c r="A91" s="899" t="s">
        <v>3889</v>
      </c>
      <c r="B91" s="900">
        <v>0</v>
      </c>
      <c r="C91" s="901">
        <v>7675</v>
      </c>
      <c r="D91" s="901">
        <v>-356</v>
      </c>
      <c r="E91" s="901">
        <v>9</v>
      </c>
      <c r="F91" s="902">
        <v>0</v>
      </c>
      <c r="G91" s="903">
        <v>0</v>
      </c>
      <c r="H91" s="903">
        <v>0</v>
      </c>
      <c r="I91" s="903">
        <v>0</v>
      </c>
      <c r="J91" s="903">
        <v>0</v>
      </c>
      <c r="K91" s="903">
        <v>8022</v>
      </c>
      <c r="L91" s="904">
        <v>37.763343565309</v>
      </c>
      <c r="M91" s="905">
        <v>0.257268520639575</v>
      </c>
      <c r="N91" s="905">
        <v>0.97394511384981897</v>
      </c>
      <c r="O91" s="905">
        <v>6.8911210885600402</v>
      </c>
      <c r="P91" s="905">
        <v>6.9738145416227599</v>
      </c>
      <c r="Q91" s="905">
        <v>4.5940807257066903E-2</v>
      </c>
      <c r="R91" s="905">
        <v>1.83763229028268E-2</v>
      </c>
      <c r="S91" s="905">
        <v>0.735052916113071</v>
      </c>
      <c r="T91" s="905">
        <v>6.1560681724469699</v>
      </c>
      <c r="U91" s="905">
        <v>9.5556879094699205</v>
      </c>
      <c r="V91" s="905">
        <v>1.28634260319787E-2</v>
      </c>
      <c r="W91" s="905">
        <v>2.7564484354240201E-3</v>
      </c>
      <c r="X91" s="905">
        <v>0.64317130159893698</v>
      </c>
      <c r="Y91" s="905">
        <v>0.55128968708480297</v>
      </c>
      <c r="Z91" s="905">
        <v>0</v>
      </c>
      <c r="AA91" s="905">
        <v>2.75644843542402E-2</v>
      </c>
      <c r="AB91" s="882"/>
    </row>
    <row r="92" spans="1:28">
      <c r="A92" s="899" t="s">
        <v>3890</v>
      </c>
      <c r="B92" s="900">
        <v>0</v>
      </c>
      <c r="C92" s="901">
        <v>86467</v>
      </c>
      <c r="D92" s="901">
        <v>-6949</v>
      </c>
      <c r="E92" s="901">
        <v>47</v>
      </c>
      <c r="F92" s="902">
        <v>0</v>
      </c>
      <c r="G92" s="903">
        <v>0</v>
      </c>
      <c r="H92" s="903">
        <v>0</v>
      </c>
      <c r="I92" s="903">
        <v>0</v>
      </c>
      <c r="J92" s="903">
        <v>0</v>
      </c>
      <c r="K92" s="903">
        <v>93369</v>
      </c>
      <c r="L92" s="904">
        <v>41.707415128052403</v>
      </c>
      <c r="M92" s="905">
        <v>0</v>
      </c>
      <c r="N92" s="905">
        <v>0</v>
      </c>
      <c r="O92" s="905">
        <v>2.1388418014385899</v>
      </c>
      <c r="P92" s="905">
        <v>10.480324827049101</v>
      </c>
      <c r="Q92" s="905">
        <v>0</v>
      </c>
      <c r="R92" s="905">
        <v>0</v>
      </c>
      <c r="S92" s="905">
        <v>1.0694209007192901</v>
      </c>
      <c r="T92" s="905">
        <v>4.2776836028771701</v>
      </c>
      <c r="U92" s="905">
        <v>3.2082627021578798</v>
      </c>
      <c r="V92" s="905">
        <v>0</v>
      </c>
      <c r="W92" s="905">
        <v>0</v>
      </c>
      <c r="X92" s="905">
        <v>0</v>
      </c>
      <c r="Y92" s="905">
        <v>0</v>
      </c>
      <c r="Z92" s="905">
        <v>0</v>
      </c>
      <c r="AA92" s="905">
        <v>3.2082627021578797E-2</v>
      </c>
      <c r="AB92" s="882"/>
    </row>
    <row r="93" spans="1:28">
      <c r="A93" s="894"/>
      <c r="B93" s="895"/>
      <c r="C93" s="896"/>
      <c r="D93" s="896"/>
      <c r="E93" s="896"/>
      <c r="F93" s="895"/>
      <c r="G93" s="896"/>
      <c r="H93" s="896"/>
      <c r="I93" s="896"/>
      <c r="J93" s="896"/>
      <c r="K93" s="896"/>
      <c r="L93" s="897"/>
      <c r="M93" s="898"/>
      <c r="N93" s="898"/>
      <c r="O93" s="898"/>
      <c r="P93" s="898"/>
      <c r="Q93" s="898"/>
      <c r="R93" s="898"/>
      <c r="S93" s="898"/>
      <c r="T93" s="898"/>
      <c r="U93" s="898"/>
      <c r="V93" s="898"/>
      <c r="W93" s="898"/>
      <c r="X93" s="898"/>
      <c r="Y93" s="898"/>
      <c r="Z93" s="898"/>
      <c r="AA93" s="898"/>
      <c r="AB93" s="882"/>
    </row>
    <row r="94" spans="1:28">
      <c r="A94" s="887" t="s">
        <v>3891</v>
      </c>
      <c r="B94" s="888">
        <v>7849</v>
      </c>
      <c r="C94" s="889">
        <v>5262</v>
      </c>
      <c r="D94" s="889">
        <v>5622</v>
      </c>
      <c r="E94" s="889">
        <v>3640</v>
      </c>
      <c r="F94" s="890">
        <v>0</v>
      </c>
      <c r="G94" s="891">
        <v>800</v>
      </c>
      <c r="H94" s="891">
        <v>0</v>
      </c>
      <c r="I94" s="891">
        <v>361</v>
      </c>
      <c r="J94" s="891">
        <v>0</v>
      </c>
      <c r="K94" s="891">
        <v>5310</v>
      </c>
      <c r="L94" s="892">
        <v>19.219235350712399</v>
      </c>
      <c r="M94" s="893">
        <v>1.3323990928666301</v>
      </c>
      <c r="N94" s="893">
        <v>0.27232212397489303</v>
      </c>
      <c r="O94" s="893">
        <v>6.4233059971594804</v>
      </c>
      <c r="P94" s="893">
        <v>2.4145588033169898</v>
      </c>
      <c r="Q94" s="893">
        <v>0.89019677463691704</v>
      </c>
      <c r="R94" s="893">
        <v>0.33658542172538602</v>
      </c>
      <c r="S94" s="893">
        <v>10.594550327575901</v>
      </c>
      <c r="T94" s="893">
        <v>21.001477527832499</v>
      </c>
      <c r="U94" s="893">
        <v>59.505085444632797</v>
      </c>
      <c r="V94" s="893">
        <v>9.7480185091858695E-3</v>
      </c>
      <c r="W94" s="893">
        <v>3.5196889173958898E-2</v>
      </c>
      <c r="X94" s="893">
        <v>0.248992074036744</v>
      </c>
      <c r="Y94" s="893">
        <v>0.13451230127823299</v>
      </c>
      <c r="Z94" s="893">
        <v>5.69249095157374E-2</v>
      </c>
      <c r="AA94" s="893">
        <v>0.185608077152151</v>
      </c>
      <c r="AB94" s="882"/>
    </row>
    <row r="95" spans="1:28">
      <c r="A95" s="899" t="s">
        <v>3892</v>
      </c>
      <c r="B95" s="900">
        <v>0</v>
      </c>
      <c r="C95" s="901">
        <v>907</v>
      </c>
      <c r="D95" s="901">
        <v>0</v>
      </c>
      <c r="E95" s="901">
        <v>2573</v>
      </c>
      <c r="F95" s="902">
        <v>0</v>
      </c>
      <c r="G95" s="903">
        <v>0</v>
      </c>
      <c r="H95" s="903">
        <v>0</v>
      </c>
      <c r="I95" s="903">
        <v>0</v>
      </c>
      <c r="J95" s="903">
        <v>0</v>
      </c>
      <c r="K95" s="903">
        <v>0</v>
      </c>
      <c r="L95" s="904">
        <v>0</v>
      </c>
      <c r="M95" s="905">
        <v>0</v>
      </c>
      <c r="N95" s="905">
        <v>0</v>
      </c>
      <c r="O95" s="905">
        <v>0</v>
      </c>
      <c r="P95" s="905">
        <v>0</v>
      </c>
      <c r="Q95" s="905">
        <v>0</v>
      </c>
      <c r="R95" s="905">
        <v>0</v>
      </c>
      <c r="S95" s="905">
        <v>0</v>
      </c>
      <c r="T95" s="905">
        <v>0</v>
      </c>
      <c r="U95" s="905">
        <v>0</v>
      </c>
      <c r="V95" s="905">
        <v>0</v>
      </c>
      <c r="W95" s="905">
        <v>0</v>
      </c>
      <c r="X95" s="905">
        <v>0</v>
      </c>
      <c r="Y95" s="905">
        <v>0</v>
      </c>
      <c r="Z95" s="905">
        <v>0</v>
      </c>
      <c r="AA95" s="905">
        <v>0</v>
      </c>
      <c r="AB95" s="882"/>
    </row>
    <row r="96" spans="1:28">
      <c r="A96" s="899" t="s">
        <v>3893</v>
      </c>
      <c r="B96" s="900">
        <v>0</v>
      </c>
      <c r="C96" s="901">
        <v>3</v>
      </c>
      <c r="D96" s="901">
        <v>1</v>
      </c>
      <c r="E96" s="901">
        <v>0</v>
      </c>
      <c r="F96" s="902">
        <v>0</v>
      </c>
      <c r="G96" s="903">
        <v>0</v>
      </c>
      <c r="H96" s="903">
        <v>0</v>
      </c>
      <c r="I96" s="903">
        <v>0</v>
      </c>
      <c r="J96" s="903">
        <v>0</v>
      </c>
      <c r="K96" s="903">
        <v>2</v>
      </c>
      <c r="L96" s="904">
        <v>7.21583360058643E-3</v>
      </c>
      <c r="M96" s="905">
        <v>5.7497594722133102E-4</v>
      </c>
      <c r="N96" s="905">
        <v>4.1233334860493897E-5</v>
      </c>
      <c r="O96" s="905">
        <v>2.3365556420946502E-3</v>
      </c>
      <c r="P96" s="905">
        <v>8.9567966280295101E-4</v>
      </c>
      <c r="Q96" s="905">
        <v>4.81055573372429E-4</v>
      </c>
      <c r="R96" s="905">
        <v>1.09955559627984E-4</v>
      </c>
      <c r="S96" s="905">
        <v>3.1154075227928699E-3</v>
      </c>
      <c r="T96" s="905">
        <v>8.7277225454711997E-3</v>
      </c>
      <c r="U96" s="905">
        <v>2.6595500985018599E-2</v>
      </c>
      <c r="V96" s="905">
        <v>5.0396298162825903E-6</v>
      </c>
      <c r="W96" s="905">
        <v>1.39735190360563E-5</v>
      </c>
      <c r="X96" s="905">
        <v>1.1453704127915E-4</v>
      </c>
      <c r="Y96" s="905">
        <v>4.5814816511659899E-5</v>
      </c>
      <c r="Z96" s="905">
        <v>2.2907408255829899E-5</v>
      </c>
      <c r="AA96" s="905">
        <v>6.4827965363998695E-5</v>
      </c>
      <c r="AB96" s="882"/>
    </row>
    <row r="97" spans="1:28">
      <c r="A97" s="899" t="s">
        <v>3894</v>
      </c>
      <c r="B97" s="900">
        <v>0</v>
      </c>
      <c r="C97" s="901">
        <v>5</v>
      </c>
      <c r="D97" s="901">
        <v>0</v>
      </c>
      <c r="E97" s="901">
        <v>209</v>
      </c>
      <c r="F97" s="902">
        <v>0</v>
      </c>
      <c r="G97" s="903">
        <v>0</v>
      </c>
      <c r="H97" s="903">
        <v>0</v>
      </c>
      <c r="I97" s="903">
        <v>0</v>
      </c>
      <c r="J97" s="903">
        <v>0</v>
      </c>
      <c r="K97" s="903">
        <v>0</v>
      </c>
      <c r="L97" s="904">
        <v>0</v>
      </c>
      <c r="M97" s="905">
        <v>0</v>
      </c>
      <c r="N97" s="905">
        <v>0</v>
      </c>
      <c r="O97" s="905">
        <v>0</v>
      </c>
      <c r="P97" s="905">
        <v>0</v>
      </c>
      <c r="Q97" s="905">
        <v>0</v>
      </c>
      <c r="R97" s="905">
        <v>0</v>
      </c>
      <c r="S97" s="905">
        <v>0</v>
      </c>
      <c r="T97" s="905">
        <v>0</v>
      </c>
      <c r="U97" s="905">
        <v>0</v>
      </c>
      <c r="V97" s="905">
        <v>0</v>
      </c>
      <c r="W97" s="905">
        <v>0</v>
      </c>
      <c r="X97" s="905">
        <v>0</v>
      </c>
      <c r="Y97" s="905">
        <v>0</v>
      </c>
      <c r="Z97" s="905">
        <v>0</v>
      </c>
      <c r="AA97" s="905">
        <v>0</v>
      </c>
      <c r="AB97" s="882"/>
    </row>
    <row r="98" spans="1:28">
      <c r="A98" s="899" t="s">
        <v>3895</v>
      </c>
      <c r="B98" s="900">
        <v>0</v>
      </c>
      <c r="C98" s="901">
        <v>14</v>
      </c>
      <c r="D98" s="901">
        <v>5</v>
      </c>
      <c r="E98" s="901">
        <v>0</v>
      </c>
      <c r="F98" s="902">
        <v>0</v>
      </c>
      <c r="G98" s="903">
        <v>0</v>
      </c>
      <c r="H98" s="903">
        <v>0</v>
      </c>
      <c r="I98" s="903">
        <v>0</v>
      </c>
      <c r="J98" s="903">
        <v>0</v>
      </c>
      <c r="K98" s="903">
        <v>9</v>
      </c>
      <c r="L98" s="904">
        <v>3.3811334585605E-2</v>
      </c>
      <c r="M98" s="905">
        <v>2.58739176249599E-3</v>
      </c>
      <c r="N98" s="905">
        <v>1.34008338296605E-4</v>
      </c>
      <c r="O98" s="905">
        <v>4.0202501488981503E-3</v>
      </c>
      <c r="P98" s="905">
        <v>4.7933751775324097E-3</v>
      </c>
      <c r="Q98" s="905">
        <v>1.4947083886929001E-3</v>
      </c>
      <c r="R98" s="905">
        <v>7.4220002748889E-4</v>
      </c>
      <c r="S98" s="905">
        <v>7.5250836120401296E-3</v>
      </c>
      <c r="T98" s="905">
        <v>3.3295917899848801E-2</v>
      </c>
      <c r="U98" s="905">
        <v>8.3085169743895196E-2</v>
      </c>
      <c r="V98" s="905">
        <v>1.34008338296605E-5</v>
      </c>
      <c r="W98" s="905">
        <v>3.60791680029321E-5</v>
      </c>
      <c r="X98" s="905">
        <v>4.1233334860493899E-4</v>
      </c>
      <c r="Y98" s="905">
        <v>2.0616667430246901E-4</v>
      </c>
      <c r="Z98" s="905">
        <v>6.1850002290740798E-4</v>
      </c>
      <c r="AA98" s="905">
        <v>3.54606679800247E-4</v>
      </c>
      <c r="AB98" s="882"/>
    </row>
    <row r="99" spans="1:28">
      <c r="A99" s="899" t="s">
        <v>3896</v>
      </c>
      <c r="B99" s="900">
        <v>0</v>
      </c>
      <c r="C99" s="901">
        <v>8</v>
      </c>
      <c r="D99" s="901">
        <v>0</v>
      </c>
      <c r="E99" s="901">
        <v>795</v>
      </c>
      <c r="F99" s="902">
        <v>0</v>
      </c>
      <c r="G99" s="903">
        <v>0</v>
      </c>
      <c r="H99" s="903">
        <v>0</v>
      </c>
      <c r="I99" s="903">
        <v>0</v>
      </c>
      <c r="J99" s="903">
        <v>0</v>
      </c>
      <c r="K99" s="903">
        <v>0</v>
      </c>
      <c r="L99" s="904">
        <v>0</v>
      </c>
      <c r="M99" s="905">
        <v>0</v>
      </c>
      <c r="N99" s="905">
        <v>0</v>
      </c>
      <c r="O99" s="905">
        <v>0</v>
      </c>
      <c r="P99" s="905">
        <v>0</v>
      </c>
      <c r="Q99" s="905">
        <v>0</v>
      </c>
      <c r="R99" s="905">
        <v>0</v>
      </c>
      <c r="S99" s="905">
        <v>0</v>
      </c>
      <c r="T99" s="905">
        <v>0</v>
      </c>
      <c r="U99" s="905">
        <v>0</v>
      </c>
      <c r="V99" s="905">
        <v>0</v>
      </c>
      <c r="W99" s="905">
        <v>0</v>
      </c>
      <c r="X99" s="905">
        <v>0</v>
      </c>
      <c r="Y99" s="905">
        <v>0</v>
      </c>
      <c r="Z99" s="905">
        <v>0</v>
      </c>
      <c r="AA99" s="905">
        <v>0</v>
      </c>
      <c r="AB99" s="882"/>
    </row>
    <row r="100" spans="1:28">
      <c r="A100" s="899" t="s">
        <v>3897</v>
      </c>
      <c r="B100" s="900">
        <v>0</v>
      </c>
      <c r="C100" s="901">
        <v>112</v>
      </c>
      <c r="D100" s="901">
        <v>0</v>
      </c>
      <c r="E100" s="901">
        <v>63</v>
      </c>
      <c r="F100" s="902">
        <v>0</v>
      </c>
      <c r="G100" s="903">
        <v>0</v>
      </c>
      <c r="H100" s="903">
        <v>0</v>
      </c>
      <c r="I100" s="903">
        <v>0</v>
      </c>
      <c r="J100" s="903">
        <v>0</v>
      </c>
      <c r="K100" s="903">
        <v>49</v>
      </c>
      <c r="L100" s="904">
        <v>0.18183900673477801</v>
      </c>
      <c r="M100" s="905">
        <v>1.26277088010263E-2</v>
      </c>
      <c r="N100" s="905">
        <v>1.0663398543088801E-3</v>
      </c>
      <c r="O100" s="905">
        <v>4.8827140697301499E-2</v>
      </c>
      <c r="P100" s="905">
        <v>2.6321757456361401E-2</v>
      </c>
      <c r="Q100" s="905">
        <v>8.1939799331103708E-3</v>
      </c>
      <c r="R100" s="905">
        <v>3.14289641269987E-3</v>
      </c>
      <c r="S100" s="905">
        <v>9.0919503367389007E-2</v>
      </c>
      <c r="T100" s="905">
        <v>0.18745132175745599</v>
      </c>
      <c r="U100" s="905">
        <v>0.71837632290282705</v>
      </c>
      <c r="V100" s="905">
        <v>5.0510835204105003E-5</v>
      </c>
      <c r="W100" s="905">
        <v>2.41329545975168E-4</v>
      </c>
      <c r="X100" s="905">
        <v>1.6836945068034999E-3</v>
      </c>
      <c r="Y100" s="905">
        <v>1.12246300453567E-3</v>
      </c>
      <c r="Z100" s="905">
        <v>1.12246300453567E-3</v>
      </c>
      <c r="AA100" s="905">
        <v>1.6331836715994001E-3</v>
      </c>
      <c r="AB100" s="882"/>
    </row>
    <row r="101" spans="1:28">
      <c r="A101" s="899" t="s">
        <v>3898</v>
      </c>
      <c r="B101" s="900">
        <v>0</v>
      </c>
      <c r="C101" s="901">
        <v>0</v>
      </c>
      <c r="D101" s="901">
        <v>0</v>
      </c>
      <c r="E101" s="901">
        <v>0</v>
      </c>
      <c r="F101" s="902">
        <v>0</v>
      </c>
      <c r="G101" s="903">
        <v>0</v>
      </c>
      <c r="H101" s="903">
        <v>0</v>
      </c>
      <c r="I101" s="903">
        <v>0</v>
      </c>
      <c r="J101" s="903">
        <v>0</v>
      </c>
      <c r="K101" s="903">
        <v>0</v>
      </c>
      <c r="L101" s="904">
        <v>0</v>
      </c>
      <c r="M101" s="905">
        <v>0</v>
      </c>
      <c r="N101" s="905">
        <v>0</v>
      </c>
      <c r="O101" s="905">
        <v>0</v>
      </c>
      <c r="P101" s="905">
        <v>0</v>
      </c>
      <c r="Q101" s="905">
        <v>0</v>
      </c>
      <c r="R101" s="905">
        <v>0</v>
      </c>
      <c r="S101" s="905">
        <v>0</v>
      </c>
      <c r="T101" s="905">
        <v>0</v>
      </c>
      <c r="U101" s="905">
        <v>0</v>
      </c>
      <c r="V101" s="905">
        <v>0</v>
      </c>
      <c r="W101" s="905">
        <v>0</v>
      </c>
      <c r="X101" s="905">
        <v>0</v>
      </c>
      <c r="Y101" s="905">
        <v>0</v>
      </c>
      <c r="Z101" s="905">
        <v>0</v>
      </c>
      <c r="AA101" s="905">
        <v>0</v>
      </c>
      <c r="AB101" s="882"/>
    </row>
    <row r="102" spans="1:28">
      <c r="A102" s="899" t="s">
        <v>3899</v>
      </c>
      <c r="B102" s="900">
        <v>0</v>
      </c>
      <c r="C102" s="901">
        <v>104</v>
      </c>
      <c r="D102" s="901">
        <v>1</v>
      </c>
      <c r="E102" s="901">
        <v>0</v>
      </c>
      <c r="F102" s="902">
        <v>0</v>
      </c>
      <c r="G102" s="903">
        <v>0</v>
      </c>
      <c r="H102" s="903">
        <v>0</v>
      </c>
      <c r="I102" s="903">
        <v>0</v>
      </c>
      <c r="J102" s="903">
        <v>0</v>
      </c>
      <c r="K102" s="903">
        <v>103</v>
      </c>
      <c r="L102" s="904">
        <v>0.38341274568195399</v>
      </c>
      <c r="M102" s="905">
        <v>2.1707060063224402E-2</v>
      </c>
      <c r="N102" s="905">
        <v>7.5502817611215502E-3</v>
      </c>
      <c r="O102" s="905">
        <v>4.7189261007009702E-2</v>
      </c>
      <c r="P102" s="905">
        <v>3.9756952398405598E-2</v>
      </c>
      <c r="Q102" s="905">
        <v>3.4094241077564501E-2</v>
      </c>
      <c r="R102" s="905">
        <v>3.1852751179731499E-3</v>
      </c>
      <c r="S102" s="905">
        <v>0.20291382233014199</v>
      </c>
      <c r="T102" s="905">
        <v>0.26425986163925402</v>
      </c>
      <c r="U102" s="905">
        <v>1.56904292848307</v>
      </c>
      <c r="V102" s="905">
        <v>8.2581206762266895E-5</v>
      </c>
      <c r="W102" s="905">
        <v>4.7189261007009698E-5</v>
      </c>
      <c r="X102" s="905">
        <v>0</v>
      </c>
      <c r="Y102" s="905">
        <v>0</v>
      </c>
      <c r="Z102" s="905">
        <v>0</v>
      </c>
      <c r="AA102" s="905">
        <v>2.2886791588399699E-3</v>
      </c>
      <c r="AB102" s="882"/>
    </row>
    <row r="103" spans="1:28">
      <c r="A103" s="899" t="s">
        <v>3900</v>
      </c>
      <c r="B103" s="900">
        <v>0</v>
      </c>
      <c r="C103" s="901">
        <v>4084</v>
      </c>
      <c r="D103" s="901">
        <v>4065</v>
      </c>
      <c r="E103" s="901">
        <v>0</v>
      </c>
      <c r="F103" s="902">
        <v>0</v>
      </c>
      <c r="G103" s="903">
        <v>0</v>
      </c>
      <c r="H103" s="903">
        <v>0</v>
      </c>
      <c r="I103" s="903">
        <v>0</v>
      </c>
      <c r="J103" s="903">
        <v>0</v>
      </c>
      <c r="K103" s="903">
        <v>19</v>
      </c>
      <c r="L103" s="904">
        <v>6.9203280340862205E-2</v>
      </c>
      <c r="M103" s="905">
        <v>7.4643789801621804E-3</v>
      </c>
      <c r="N103" s="905">
        <v>1.58862876254181E-3</v>
      </c>
      <c r="O103" s="905">
        <v>5.6581298391899897E-2</v>
      </c>
      <c r="P103" s="905">
        <v>2.6549686168506901E-3</v>
      </c>
      <c r="Q103" s="905">
        <v>7.2467586017317996E-3</v>
      </c>
      <c r="R103" s="905">
        <v>1.15338800568104E-3</v>
      </c>
      <c r="S103" s="905">
        <v>4.3088834929216099E-2</v>
      </c>
      <c r="T103" s="905">
        <v>9.92348925642553E-2</v>
      </c>
      <c r="U103" s="905">
        <v>0.20456315572456099</v>
      </c>
      <c r="V103" s="905">
        <v>4.1347871901772999E-5</v>
      </c>
      <c r="W103" s="905">
        <v>9.3576762725065303E-5</v>
      </c>
      <c r="X103" s="905">
        <v>2.6114445411646102E-3</v>
      </c>
      <c r="Y103" s="905">
        <v>1.3057222705823101E-3</v>
      </c>
      <c r="Z103" s="905">
        <v>1.3057222705823101E-3</v>
      </c>
      <c r="AA103" s="905">
        <v>1.05328263160306E-3</v>
      </c>
      <c r="AB103" s="882"/>
    </row>
    <row r="104" spans="1:28">
      <c r="A104" s="899" t="s">
        <v>3901</v>
      </c>
      <c r="B104" s="900">
        <v>7848.91</v>
      </c>
      <c r="C104" s="901">
        <v>22</v>
      </c>
      <c r="D104" s="901">
        <v>1550</v>
      </c>
      <c r="E104" s="901">
        <v>0</v>
      </c>
      <c r="F104" s="902">
        <v>0</v>
      </c>
      <c r="G104" s="903">
        <v>800</v>
      </c>
      <c r="H104" s="903">
        <v>2125</v>
      </c>
      <c r="I104" s="903">
        <v>361</v>
      </c>
      <c r="J104" s="903">
        <v>0</v>
      </c>
      <c r="K104" s="903">
        <v>3000</v>
      </c>
      <c r="L104" s="904">
        <v>11.5453337609383</v>
      </c>
      <c r="M104" s="905">
        <v>0.86246392083199697</v>
      </c>
      <c r="N104" s="905">
        <v>0.16836945068035</v>
      </c>
      <c r="O104" s="905">
        <v>5.0167224080267596</v>
      </c>
      <c r="P104" s="905">
        <v>1.3400833829660499</v>
      </c>
      <c r="Q104" s="905">
        <v>0.60475557795391</v>
      </c>
      <c r="R104" s="905">
        <v>0.240527786686214</v>
      </c>
      <c r="S104" s="905">
        <v>7.8686947358775798</v>
      </c>
      <c r="T104" s="905">
        <v>13.332111604893001</v>
      </c>
      <c r="U104" s="905">
        <v>40.099418151830299</v>
      </c>
      <c r="V104" s="905">
        <v>7.21583360058643E-3</v>
      </c>
      <c r="W104" s="905">
        <v>2.26783341732716E-2</v>
      </c>
      <c r="X104" s="905">
        <v>6.8722224767489806E-2</v>
      </c>
      <c r="Y104" s="905">
        <v>3.4361112383744903E-2</v>
      </c>
      <c r="Z104" s="905">
        <v>3.4361112383744903E-2</v>
      </c>
      <c r="AA104" s="905">
        <v>0.120951115590782</v>
      </c>
      <c r="AB104" s="882"/>
    </row>
    <row r="105" spans="1:28">
      <c r="A105" s="899" t="s">
        <v>3902</v>
      </c>
      <c r="B105" s="900">
        <v>1700</v>
      </c>
      <c r="C105" s="901">
        <v>2</v>
      </c>
      <c r="D105" s="901">
        <v>0</v>
      </c>
      <c r="E105" s="901">
        <v>0</v>
      </c>
      <c r="F105" s="902">
        <v>0</v>
      </c>
      <c r="G105" s="903">
        <v>0</v>
      </c>
      <c r="H105" s="903">
        <v>0</v>
      </c>
      <c r="I105" s="903">
        <v>0</v>
      </c>
      <c r="J105" s="903">
        <v>0</v>
      </c>
      <c r="K105" s="903">
        <v>1702</v>
      </c>
      <c r="L105" s="904">
        <v>6.9984193888303503</v>
      </c>
      <c r="M105" s="905">
        <v>0.424973656480506</v>
      </c>
      <c r="N105" s="905">
        <v>9.3572181243414099E-2</v>
      </c>
      <c r="O105" s="905">
        <v>1.2476290832455199</v>
      </c>
      <c r="P105" s="905">
        <v>1.0000526870389901</v>
      </c>
      <c r="Q105" s="905">
        <v>0.233930453108535</v>
      </c>
      <c r="R105" s="905">
        <v>8.7723919915700693E-2</v>
      </c>
      <c r="S105" s="905">
        <v>2.37829293993678</v>
      </c>
      <c r="T105" s="905">
        <v>7.0763962065331896</v>
      </c>
      <c r="U105" s="905">
        <v>16.804004214963101</v>
      </c>
      <c r="V105" s="905">
        <v>2.3393045310853501E-3</v>
      </c>
      <c r="W105" s="905">
        <v>1.2086406743941E-2</v>
      </c>
      <c r="X105" s="905">
        <v>0.175447839831401</v>
      </c>
      <c r="Y105" s="905">
        <v>9.7471022128556406E-2</v>
      </c>
      <c r="Z105" s="905">
        <v>1.9494204425711301E-2</v>
      </c>
      <c r="AA105" s="905">
        <v>5.9262381454162301E-2</v>
      </c>
      <c r="AB105" s="882"/>
    </row>
    <row r="106" spans="1:28">
      <c r="A106" s="899" t="s">
        <v>3903</v>
      </c>
      <c r="B106" s="900">
        <v>0</v>
      </c>
      <c r="C106" s="901">
        <v>0</v>
      </c>
      <c r="D106" s="901">
        <v>0</v>
      </c>
      <c r="E106" s="901">
        <v>0</v>
      </c>
      <c r="F106" s="902">
        <v>0</v>
      </c>
      <c r="G106" s="903">
        <v>0</v>
      </c>
      <c r="H106" s="903">
        <v>0</v>
      </c>
      <c r="I106" s="903">
        <v>0</v>
      </c>
      <c r="J106" s="903">
        <v>0</v>
      </c>
      <c r="K106" s="903">
        <v>0</v>
      </c>
      <c r="L106" s="904">
        <v>0</v>
      </c>
      <c r="M106" s="905">
        <v>0</v>
      </c>
      <c r="N106" s="905">
        <v>0</v>
      </c>
      <c r="O106" s="905">
        <v>0</v>
      </c>
      <c r="P106" s="905">
        <v>0</v>
      </c>
      <c r="Q106" s="905">
        <v>0</v>
      </c>
      <c r="R106" s="905">
        <v>0</v>
      </c>
      <c r="S106" s="905">
        <v>0</v>
      </c>
      <c r="T106" s="905">
        <v>0</v>
      </c>
      <c r="U106" s="905">
        <v>0</v>
      </c>
      <c r="V106" s="905">
        <v>0</v>
      </c>
      <c r="W106" s="905">
        <v>0</v>
      </c>
      <c r="X106" s="905">
        <v>0</v>
      </c>
      <c r="Y106" s="905">
        <v>0</v>
      </c>
      <c r="Z106" s="905">
        <v>0</v>
      </c>
      <c r="AA106" s="905">
        <v>0</v>
      </c>
      <c r="AB106" s="882"/>
    </row>
    <row r="107" spans="1:28">
      <c r="A107" s="894"/>
      <c r="B107" s="895"/>
      <c r="C107" s="896"/>
      <c r="D107" s="896"/>
      <c r="E107" s="896"/>
      <c r="F107" s="895"/>
      <c r="G107" s="896"/>
      <c r="H107" s="896"/>
      <c r="I107" s="896"/>
      <c r="J107" s="896"/>
      <c r="K107" s="896"/>
      <c r="L107" s="897"/>
      <c r="M107" s="898"/>
      <c r="N107" s="898"/>
      <c r="O107" s="898"/>
      <c r="P107" s="898"/>
      <c r="Q107" s="898"/>
      <c r="R107" s="898"/>
      <c r="S107" s="898"/>
      <c r="T107" s="898"/>
      <c r="U107" s="898"/>
      <c r="V107" s="898"/>
      <c r="W107" s="898"/>
      <c r="X107" s="898"/>
      <c r="Y107" s="898"/>
      <c r="Z107" s="898"/>
      <c r="AA107" s="898"/>
      <c r="AB107" s="882"/>
    </row>
    <row r="108" spans="1:28">
      <c r="A108" s="887" t="s">
        <v>3904</v>
      </c>
      <c r="B108" s="888">
        <v>0</v>
      </c>
      <c r="C108" s="889">
        <v>290</v>
      </c>
      <c r="D108" s="889">
        <v>2</v>
      </c>
      <c r="E108" s="889">
        <v>0</v>
      </c>
      <c r="F108" s="890">
        <v>0</v>
      </c>
      <c r="G108" s="891">
        <v>0</v>
      </c>
      <c r="H108" s="891">
        <v>0</v>
      </c>
      <c r="I108" s="891">
        <v>0</v>
      </c>
      <c r="J108" s="891">
        <v>0</v>
      </c>
      <c r="K108" s="891">
        <v>288</v>
      </c>
      <c r="L108" s="892">
        <v>1.9550684931506801</v>
      </c>
      <c r="M108" s="893">
        <v>5.0941872451550803E-2</v>
      </c>
      <c r="N108" s="893">
        <v>0.16951224400971299</v>
      </c>
      <c r="O108" s="893">
        <v>0.37600082466669699</v>
      </c>
      <c r="P108" s="893">
        <v>4.4348524762908299E-2</v>
      </c>
      <c r="Q108" s="893">
        <v>2.40019814908141E-2</v>
      </c>
      <c r="R108" s="893">
        <v>1.2759552389242699E-2</v>
      </c>
      <c r="S108" s="893">
        <v>0.66784349658679598</v>
      </c>
      <c r="T108" s="893">
        <v>1.33886024190223</v>
      </c>
      <c r="U108" s="893">
        <v>1.92391464699684</v>
      </c>
      <c r="V108" s="893">
        <v>1.08823131900857E-3</v>
      </c>
      <c r="W108" s="893">
        <v>1.1454345535346099E-3</v>
      </c>
      <c r="X108" s="893">
        <v>1.31837861364365E-2</v>
      </c>
      <c r="Y108" s="893">
        <v>5.1192330599715901E-3</v>
      </c>
      <c r="Z108" s="893">
        <v>2.38214138452375E-3</v>
      </c>
      <c r="AA108" s="893">
        <v>1.18522747056398E-2</v>
      </c>
      <c r="AB108" s="882"/>
    </row>
    <row r="109" spans="1:28">
      <c r="A109" s="899" t="s">
        <v>3905</v>
      </c>
      <c r="B109" s="900">
        <v>0</v>
      </c>
      <c r="C109" s="901">
        <v>4</v>
      </c>
      <c r="D109" s="901">
        <v>0</v>
      </c>
      <c r="E109" s="901">
        <v>0</v>
      </c>
      <c r="F109" s="902">
        <v>0</v>
      </c>
      <c r="G109" s="903">
        <v>0</v>
      </c>
      <c r="H109" s="903">
        <v>0</v>
      </c>
      <c r="I109" s="903">
        <v>0</v>
      </c>
      <c r="J109" s="903">
        <v>0</v>
      </c>
      <c r="K109" s="903">
        <v>4</v>
      </c>
      <c r="L109" s="904">
        <v>1.1178815228845E-2</v>
      </c>
      <c r="M109" s="905">
        <v>3.6835112475374498E-4</v>
      </c>
      <c r="N109" s="905">
        <v>9.6577633206579002E-4</v>
      </c>
      <c r="O109" s="905">
        <v>4.6731112841893099E-3</v>
      </c>
      <c r="P109" s="905">
        <v>1.48440005497778E-4</v>
      </c>
      <c r="Q109" s="905">
        <v>2.08915563293169E-4</v>
      </c>
      <c r="R109" s="905">
        <v>7.1471113758189399E-5</v>
      </c>
      <c r="S109" s="905">
        <v>5.2045631557245597E-3</v>
      </c>
      <c r="T109" s="905">
        <v>8.7964447702386997E-3</v>
      </c>
      <c r="U109" s="905">
        <v>1.3561185687451301E-2</v>
      </c>
      <c r="V109" s="905">
        <v>1.39277042195446E-5</v>
      </c>
      <c r="W109" s="905">
        <v>3.2986667888395101E-6</v>
      </c>
      <c r="X109" s="905">
        <v>1.8325926604664002E-5</v>
      </c>
      <c r="Y109" s="905">
        <v>0</v>
      </c>
      <c r="Z109" s="905">
        <v>0</v>
      </c>
      <c r="AA109" s="905">
        <v>6.1758372657717497E-5</v>
      </c>
      <c r="AB109" s="882"/>
    </row>
    <row r="110" spans="1:28">
      <c r="A110" s="899" t="s">
        <v>3906</v>
      </c>
      <c r="B110" s="900">
        <v>0</v>
      </c>
      <c r="C110" s="901">
        <v>5</v>
      </c>
      <c r="D110" s="901">
        <v>1.38777878078145E-17</v>
      </c>
      <c r="E110" s="901">
        <v>0</v>
      </c>
      <c r="F110" s="902">
        <v>0</v>
      </c>
      <c r="G110" s="903">
        <v>0</v>
      </c>
      <c r="H110" s="903">
        <v>0</v>
      </c>
      <c r="I110" s="903">
        <v>0</v>
      </c>
      <c r="J110" s="903">
        <v>0</v>
      </c>
      <c r="K110" s="903">
        <v>5</v>
      </c>
      <c r="L110" s="904">
        <v>1.02567920465479E-2</v>
      </c>
      <c r="M110" s="905">
        <v>2.9894167773858102E-4</v>
      </c>
      <c r="N110" s="905">
        <v>8.0405002977963097E-4</v>
      </c>
      <c r="O110" s="905">
        <v>6.7004169148302602E-4</v>
      </c>
      <c r="P110" s="905">
        <v>4.1576945984331297E-4</v>
      </c>
      <c r="Q110" s="905">
        <v>7.7312502863425997E-5</v>
      </c>
      <c r="R110" s="905">
        <v>9.7929170293673006E-5</v>
      </c>
      <c r="S110" s="905">
        <v>4.4154029413112196E-3</v>
      </c>
      <c r="T110" s="905">
        <v>9.2259586750355095E-3</v>
      </c>
      <c r="U110" s="905">
        <v>1.00162642598616E-2</v>
      </c>
      <c r="V110" s="905">
        <v>2.7488889906995901E-6</v>
      </c>
      <c r="W110" s="905">
        <v>9.9647225912860193E-6</v>
      </c>
      <c r="X110" s="905">
        <v>1.7180556191872501E-5</v>
      </c>
      <c r="Y110" s="905">
        <v>0</v>
      </c>
      <c r="Z110" s="905">
        <v>0</v>
      </c>
      <c r="AA110" s="905">
        <v>9.4664864617217205E-5</v>
      </c>
      <c r="AB110" s="882"/>
    </row>
    <row r="111" spans="1:28">
      <c r="A111" s="899" t="s">
        <v>3907</v>
      </c>
      <c r="B111" s="900">
        <v>0</v>
      </c>
      <c r="C111" s="901">
        <v>0</v>
      </c>
      <c r="D111" s="901">
        <v>0</v>
      </c>
      <c r="E111" s="901">
        <v>0</v>
      </c>
      <c r="F111" s="902">
        <v>0</v>
      </c>
      <c r="G111" s="903">
        <v>0</v>
      </c>
      <c r="H111" s="903">
        <v>0</v>
      </c>
      <c r="I111" s="903">
        <v>0</v>
      </c>
      <c r="J111" s="903">
        <v>0</v>
      </c>
      <c r="K111" s="903">
        <v>0</v>
      </c>
      <c r="L111" s="904">
        <v>0</v>
      </c>
      <c r="M111" s="905">
        <v>0</v>
      </c>
      <c r="N111" s="905">
        <v>0</v>
      </c>
      <c r="O111" s="905">
        <v>0</v>
      </c>
      <c r="P111" s="905">
        <v>0</v>
      </c>
      <c r="Q111" s="905">
        <v>0</v>
      </c>
      <c r="R111" s="905">
        <v>0</v>
      </c>
      <c r="S111" s="905">
        <v>0</v>
      </c>
      <c r="T111" s="905">
        <v>0</v>
      </c>
      <c r="U111" s="905">
        <v>0</v>
      </c>
      <c r="V111" s="905">
        <v>0</v>
      </c>
      <c r="W111" s="905">
        <v>0</v>
      </c>
      <c r="X111" s="905">
        <v>0</v>
      </c>
      <c r="Y111" s="905">
        <v>0</v>
      </c>
      <c r="Z111" s="905">
        <v>0</v>
      </c>
      <c r="AA111" s="905">
        <v>0</v>
      </c>
      <c r="AB111" s="882"/>
    </row>
    <row r="112" spans="1:28">
      <c r="A112" s="899" t="s">
        <v>3908</v>
      </c>
      <c r="B112" s="900">
        <v>0</v>
      </c>
      <c r="C112" s="901">
        <v>0</v>
      </c>
      <c r="D112" s="901">
        <v>0</v>
      </c>
      <c r="E112" s="901">
        <v>0</v>
      </c>
      <c r="F112" s="902">
        <v>0</v>
      </c>
      <c r="G112" s="903">
        <v>0</v>
      </c>
      <c r="H112" s="903">
        <v>0</v>
      </c>
      <c r="I112" s="903">
        <v>0</v>
      </c>
      <c r="J112" s="903">
        <v>0</v>
      </c>
      <c r="K112" s="903">
        <v>0</v>
      </c>
      <c r="L112" s="904">
        <v>0</v>
      </c>
      <c r="M112" s="905">
        <v>0</v>
      </c>
      <c r="N112" s="905">
        <v>0</v>
      </c>
      <c r="O112" s="905">
        <v>0</v>
      </c>
      <c r="P112" s="905">
        <v>0</v>
      </c>
      <c r="Q112" s="905">
        <v>0</v>
      </c>
      <c r="R112" s="905">
        <v>0</v>
      </c>
      <c r="S112" s="905">
        <v>0</v>
      </c>
      <c r="T112" s="905">
        <v>0</v>
      </c>
      <c r="U112" s="905">
        <v>0</v>
      </c>
      <c r="V112" s="905">
        <v>0</v>
      </c>
      <c r="W112" s="905">
        <v>0</v>
      </c>
      <c r="X112" s="905">
        <v>0</v>
      </c>
      <c r="Y112" s="905">
        <v>0</v>
      </c>
      <c r="Z112" s="905">
        <v>0</v>
      </c>
      <c r="AA112" s="905">
        <v>0</v>
      </c>
      <c r="AB112" s="882"/>
    </row>
    <row r="113" spans="1:28">
      <c r="A113" s="899" t="s">
        <v>3909</v>
      </c>
      <c r="B113" s="900">
        <v>0</v>
      </c>
      <c r="C113" s="901">
        <v>8</v>
      </c>
      <c r="D113" s="901">
        <v>0</v>
      </c>
      <c r="E113" s="901">
        <v>0</v>
      </c>
      <c r="F113" s="902">
        <v>0</v>
      </c>
      <c r="G113" s="903">
        <v>0</v>
      </c>
      <c r="H113" s="903">
        <v>0</v>
      </c>
      <c r="I113" s="903">
        <v>0</v>
      </c>
      <c r="J113" s="903">
        <v>0</v>
      </c>
      <c r="K113" s="903">
        <v>8</v>
      </c>
      <c r="L113" s="904">
        <v>2.8207266229898699E-2</v>
      </c>
      <c r="M113" s="905">
        <v>9.91066110780226E-4</v>
      </c>
      <c r="N113" s="905">
        <v>2.2870756402620599E-3</v>
      </c>
      <c r="O113" s="905">
        <v>5.3841572364502696E-3</v>
      </c>
      <c r="P113" s="905">
        <v>6.7182846932698002E-4</v>
      </c>
      <c r="Q113" s="905">
        <v>4.7647409172126302E-4</v>
      </c>
      <c r="R113" s="905">
        <v>2.1917808219178099E-4</v>
      </c>
      <c r="S113" s="905">
        <v>5.8606313281715297E-3</v>
      </c>
      <c r="T113" s="905">
        <v>2.36331149493746E-2</v>
      </c>
      <c r="U113" s="905">
        <v>4.8790946992257299E-2</v>
      </c>
      <c r="V113" s="905">
        <v>8.57653365098273E-6</v>
      </c>
      <c r="W113" s="905">
        <v>3.6212030970815998E-5</v>
      </c>
      <c r="X113" s="905">
        <v>1.42942227516379E-3</v>
      </c>
      <c r="Y113" s="905">
        <v>7.1471113758189405E-4</v>
      </c>
      <c r="Z113" s="905">
        <v>1.4294222751637899E-4</v>
      </c>
      <c r="AA113" s="905">
        <v>1.0196545562834999E-4</v>
      </c>
      <c r="AB113" s="882"/>
    </row>
    <row r="114" spans="1:28">
      <c r="A114" s="899" t="s">
        <v>3910</v>
      </c>
      <c r="B114" s="900">
        <v>0</v>
      </c>
      <c r="C114" s="901">
        <v>1</v>
      </c>
      <c r="D114" s="901">
        <v>0</v>
      </c>
      <c r="E114" s="901">
        <v>0</v>
      </c>
      <c r="F114" s="902">
        <v>0</v>
      </c>
      <c r="G114" s="903">
        <v>0</v>
      </c>
      <c r="H114" s="903">
        <v>0</v>
      </c>
      <c r="I114" s="903">
        <v>0</v>
      </c>
      <c r="J114" s="903">
        <v>0</v>
      </c>
      <c r="K114" s="903">
        <v>1</v>
      </c>
      <c r="L114" s="904">
        <v>3.5666834654327199E-3</v>
      </c>
      <c r="M114" s="905">
        <v>8.2982086406743901E-5</v>
      </c>
      <c r="N114" s="905">
        <v>3.3553626242726898E-4</v>
      </c>
      <c r="O114" s="905">
        <v>4.5356668346543299E-4</v>
      </c>
      <c r="P114" s="905">
        <v>3.8140834745956803E-5</v>
      </c>
      <c r="Q114" s="905">
        <v>3.04095844596142E-5</v>
      </c>
      <c r="R114" s="905">
        <v>1.5977917258441399E-5</v>
      </c>
      <c r="S114" s="905">
        <v>8.5043753149768603E-4</v>
      </c>
      <c r="T114" s="905">
        <v>2.0049709075915202E-3</v>
      </c>
      <c r="U114" s="905">
        <v>2.3193750859027799E-3</v>
      </c>
      <c r="V114" s="905">
        <v>7.7312502863425997E-7</v>
      </c>
      <c r="W114" s="905">
        <v>1.59779172584414E-6</v>
      </c>
      <c r="X114" s="905">
        <v>1.03083337151235E-5</v>
      </c>
      <c r="Y114" s="905">
        <v>5.1541668575617396E-6</v>
      </c>
      <c r="Z114" s="905">
        <v>5.1541668575617396E-6</v>
      </c>
      <c r="AA114" s="905">
        <v>1.52563338983827E-5</v>
      </c>
      <c r="AB114" s="882"/>
    </row>
    <row r="115" spans="1:28">
      <c r="A115" s="899" t="s">
        <v>3911</v>
      </c>
      <c r="B115" s="900">
        <v>0</v>
      </c>
      <c r="C115" s="901">
        <v>0</v>
      </c>
      <c r="D115" s="901">
        <v>0</v>
      </c>
      <c r="E115" s="901">
        <v>0</v>
      </c>
      <c r="F115" s="902">
        <v>0</v>
      </c>
      <c r="G115" s="903">
        <v>0</v>
      </c>
      <c r="H115" s="903">
        <v>0</v>
      </c>
      <c r="I115" s="903">
        <v>0</v>
      </c>
      <c r="J115" s="903">
        <v>0</v>
      </c>
      <c r="K115" s="903">
        <v>0</v>
      </c>
      <c r="L115" s="904">
        <v>0</v>
      </c>
      <c r="M115" s="905">
        <v>0</v>
      </c>
      <c r="N115" s="905">
        <v>0</v>
      </c>
      <c r="O115" s="905">
        <v>0</v>
      </c>
      <c r="P115" s="905">
        <v>0</v>
      </c>
      <c r="Q115" s="905">
        <v>0</v>
      </c>
      <c r="R115" s="905">
        <v>0</v>
      </c>
      <c r="S115" s="905">
        <v>0</v>
      </c>
      <c r="T115" s="905">
        <v>0</v>
      </c>
      <c r="U115" s="905">
        <v>0</v>
      </c>
      <c r="V115" s="905">
        <v>0</v>
      </c>
      <c r="W115" s="905">
        <v>0</v>
      </c>
      <c r="X115" s="905">
        <v>0</v>
      </c>
      <c r="Y115" s="905">
        <v>0</v>
      </c>
      <c r="Z115" s="905">
        <v>0</v>
      </c>
      <c r="AA115" s="905">
        <v>0</v>
      </c>
      <c r="AB115" s="882"/>
    </row>
    <row r="116" spans="1:28">
      <c r="A116" s="899" t="s">
        <v>3912</v>
      </c>
      <c r="B116" s="900">
        <v>0</v>
      </c>
      <c r="C116" s="901">
        <v>0</v>
      </c>
      <c r="D116" s="901">
        <v>0</v>
      </c>
      <c r="E116" s="901">
        <v>0</v>
      </c>
      <c r="F116" s="902">
        <v>0</v>
      </c>
      <c r="G116" s="903">
        <v>0</v>
      </c>
      <c r="H116" s="903">
        <v>0</v>
      </c>
      <c r="I116" s="903">
        <v>0</v>
      </c>
      <c r="J116" s="903">
        <v>0</v>
      </c>
      <c r="K116" s="903">
        <v>0</v>
      </c>
      <c r="L116" s="904">
        <v>0</v>
      </c>
      <c r="M116" s="905">
        <v>0</v>
      </c>
      <c r="N116" s="905">
        <v>0</v>
      </c>
      <c r="O116" s="905">
        <v>0</v>
      </c>
      <c r="P116" s="905">
        <v>0</v>
      </c>
      <c r="Q116" s="905">
        <v>0</v>
      </c>
      <c r="R116" s="905">
        <v>0</v>
      </c>
      <c r="S116" s="905">
        <v>0</v>
      </c>
      <c r="T116" s="905">
        <v>0</v>
      </c>
      <c r="U116" s="905">
        <v>0</v>
      </c>
      <c r="V116" s="905">
        <v>0</v>
      </c>
      <c r="W116" s="905">
        <v>0</v>
      </c>
      <c r="X116" s="905">
        <v>0</v>
      </c>
      <c r="Y116" s="905">
        <v>0</v>
      </c>
      <c r="Z116" s="905">
        <v>0</v>
      </c>
      <c r="AA116" s="905">
        <v>0</v>
      </c>
      <c r="AB116" s="882"/>
    </row>
    <row r="117" spans="1:28">
      <c r="A117" s="899" t="s">
        <v>3913</v>
      </c>
      <c r="B117" s="900">
        <v>0</v>
      </c>
      <c r="C117" s="901">
        <v>0</v>
      </c>
      <c r="D117" s="901">
        <v>0</v>
      </c>
      <c r="E117" s="901">
        <v>0</v>
      </c>
      <c r="F117" s="902">
        <v>0</v>
      </c>
      <c r="G117" s="903">
        <v>0</v>
      </c>
      <c r="H117" s="903">
        <v>0</v>
      </c>
      <c r="I117" s="903">
        <v>0</v>
      </c>
      <c r="J117" s="903">
        <v>0</v>
      </c>
      <c r="K117" s="903">
        <v>0</v>
      </c>
      <c r="L117" s="904">
        <v>0</v>
      </c>
      <c r="M117" s="905">
        <v>0</v>
      </c>
      <c r="N117" s="905">
        <v>0</v>
      </c>
      <c r="O117" s="905">
        <v>0</v>
      </c>
      <c r="P117" s="905">
        <v>0</v>
      </c>
      <c r="Q117" s="905">
        <v>0</v>
      </c>
      <c r="R117" s="905">
        <v>0</v>
      </c>
      <c r="S117" s="905">
        <v>0</v>
      </c>
      <c r="T117" s="905">
        <v>0</v>
      </c>
      <c r="U117" s="905">
        <v>0</v>
      </c>
      <c r="V117" s="905">
        <v>0</v>
      </c>
      <c r="W117" s="905">
        <v>0</v>
      </c>
      <c r="X117" s="905">
        <v>0</v>
      </c>
      <c r="Y117" s="905">
        <v>0</v>
      </c>
      <c r="Z117" s="905">
        <v>0</v>
      </c>
      <c r="AA117" s="905">
        <v>0</v>
      </c>
      <c r="AB117" s="882"/>
    </row>
    <row r="118" spans="1:28">
      <c r="A118" s="899" t="s">
        <v>3914</v>
      </c>
      <c r="B118" s="900">
        <v>0</v>
      </c>
      <c r="C118" s="901">
        <v>3</v>
      </c>
      <c r="D118" s="901">
        <v>3</v>
      </c>
      <c r="E118" s="901">
        <v>0</v>
      </c>
      <c r="F118" s="902">
        <v>0</v>
      </c>
      <c r="G118" s="903">
        <v>0</v>
      </c>
      <c r="H118" s="903">
        <v>0</v>
      </c>
      <c r="I118" s="903">
        <v>0</v>
      </c>
      <c r="J118" s="903">
        <v>0</v>
      </c>
      <c r="K118" s="903">
        <v>0</v>
      </c>
      <c r="L118" s="904">
        <v>0</v>
      </c>
      <c r="M118" s="905">
        <v>0</v>
      </c>
      <c r="N118" s="905">
        <v>0</v>
      </c>
      <c r="O118" s="905">
        <v>0</v>
      </c>
      <c r="P118" s="905">
        <v>0</v>
      </c>
      <c r="Q118" s="905">
        <v>0</v>
      </c>
      <c r="R118" s="905">
        <v>0</v>
      </c>
      <c r="S118" s="905">
        <v>0</v>
      </c>
      <c r="T118" s="905">
        <v>0</v>
      </c>
      <c r="U118" s="905">
        <v>0</v>
      </c>
      <c r="V118" s="905">
        <v>0</v>
      </c>
      <c r="W118" s="905">
        <v>0</v>
      </c>
      <c r="X118" s="905">
        <v>0</v>
      </c>
      <c r="Y118" s="905">
        <v>0</v>
      </c>
      <c r="Z118" s="905">
        <v>0</v>
      </c>
      <c r="AA118" s="905">
        <v>0</v>
      </c>
      <c r="AB118" s="882"/>
    </row>
    <row r="119" spans="1:28">
      <c r="A119" s="899" t="s">
        <v>3915</v>
      </c>
      <c r="B119" s="900">
        <v>0</v>
      </c>
      <c r="C119" s="901">
        <v>16</v>
      </c>
      <c r="D119" s="901">
        <v>0</v>
      </c>
      <c r="E119" s="901">
        <v>0</v>
      </c>
      <c r="F119" s="902">
        <v>0</v>
      </c>
      <c r="G119" s="903">
        <v>0</v>
      </c>
      <c r="H119" s="903">
        <v>0</v>
      </c>
      <c r="I119" s="903">
        <v>0</v>
      </c>
      <c r="J119" s="903">
        <v>0</v>
      </c>
      <c r="K119" s="903">
        <v>16</v>
      </c>
      <c r="L119" s="904">
        <v>0.11178815228845</v>
      </c>
      <c r="M119" s="905">
        <v>3.6835112475374502E-3</v>
      </c>
      <c r="N119" s="905">
        <v>9.6577633206578993E-3</v>
      </c>
      <c r="O119" s="905">
        <v>4.6731112841893102E-2</v>
      </c>
      <c r="P119" s="905">
        <v>1.48440005497778E-3</v>
      </c>
      <c r="Q119" s="905">
        <v>2.0891556329316898E-3</v>
      </c>
      <c r="R119" s="905">
        <v>7.1471113758189405E-4</v>
      </c>
      <c r="S119" s="905">
        <v>5.2045631557245599E-2</v>
      </c>
      <c r="T119" s="905">
        <v>8.7964447702386997E-2</v>
      </c>
      <c r="U119" s="905">
        <v>0.13561185687451299</v>
      </c>
      <c r="V119" s="905">
        <v>1.3927704219544599E-4</v>
      </c>
      <c r="W119" s="905">
        <v>3.2986667888395101E-5</v>
      </c>
      <c r="X119" s="905">
        <v>1.83259266046639E-4</v>
      </c>
      <c r="Y119" s="905">
        <v>0</v>
      </c>
      <c r="Z119" s="905">
        <v>0</v>
      </c>
      <c r="AA119" s="905">
        <v>6.1758372657717505E-4</v>
      </c>
      <c r="AB119" s="882"/>
    </row>
    <row r="120" spans="1:28">
      <c r="A120" s="899" t="s">
        <v>3916</v>
      </c>
      <c r="B120" s="900">
        <v>0</v>
      </c>
      <c r="C120" s="901">
        <v>0</v>
      </c>
      <c r="D120" s="901">
        <v>0</v>
      </c>
      <c r="E120" s="901">
        <v>0</v>
      </c>
      <c r="F120" s="902">
        <v>0</v>
      </c>
      <c r="G120" s="903">
        <v>0</v>
      </c>
      <c r="H120" s="903">
        <v>0</v>
      </c>
      <c r="I120" s="903">
        <v>0</v>
      </c>
      <c r="J120" s="903">
        <v>0</v>
      </c>
      <c r="K120" s="903">
        <v>0</v>
      </c>
      <c r="L120" s="904">
        <v>0</v>
      </c>
      <c r="M120" s="905">
        <v>0</v>
      </c>
      <c r="N120" s="905">
        <v>0</v>
      </c>
      <c r="O120" s="905">
        <v>0</v>
      </c>
      <c r="P120" s="905">
        <v>0</v>
      </c>
      <c r="Q120" s="905">
        <v>0</v>
      </c>
      <c r="R120" s="905">
        <v>0</v>
      </c>
      <c r="S120" s="905">
        <v>0</v>
      </c>
      <c r="T120" s="905">
        <v>0</v>
      </c>
      <c r="U120" s="905">
        <v>0</v>
      </c>
      <c r="V120" s="905">
        <v>0</v>
      </c>
      <c r="W120" s="905">
        <v>0</v>
      </c>
      <c r="X120" s="905">
        <v>0</v>
      </c>
      <c r="Y120" s="905">
        <v>0</v>
      </c>
      <c r="Z120" s="905">
        <v>0</v>
      </c>
      <c r="AA120" s="905">
        <v>0</v>
      </c>
      <c r="AB120" s="882"/>
    </row>
    <row r="121" spans="1:28">
      <c r="A121" s="899" t="s">
        <v>3917</v>
      </c>
      <c r="B121" s="900">
        <v>0</v>
      </c>
      <c r="C121" s="901">
        <v>49</v>
      </c>
      <c r="D121" s="901">
        <v>0</v>
      </c>
      <c r="E121" s="901">
        <v>0</v>
      </c>
      <c r="F121" s="902">
        <v>0</v>
      </c>
      <c r="G121" s="903">
        <v>0</v>
      </c>
      <c r="H121" s="903">
        <v>0</v>
      </c>
      <c r="I121" s="903">
        <v>0</v>
      </c>
      <c r="J121" s="903">
        <v>0</v>
      </c>
      <c r="K121" s="903">
        <v>49</v>
      </c>
      <c r="L121" s="904">
        <v>0.335055206853897</v>
      </c>
      <c r="M121" s="905">
        <v>9.7654281394603006E-3</v>
      </c>
      <c r="N121" s="905">
        <v>2.62656343061346E-2</v>
      </c>
      <c r="O121" s="905">
        <v>2.1888028588445501E-2</v>
      </c>
      <c r="P121" s="905">
        <v>1.35818023548816E-2</v>
      </c>
      <c r="Q121" s="905">
        <v>2.5255417602052499E-3</v>
      </c>
      <c r="R121" s="905">
        <v>3.1990195629266502E-3</v>
      </c>
      <c r="S121" s="905">
        <v>0.14423649608283301</v>
      </c>
      <c r="T121" s="905">
        <v>0.30138131671782697</v>
      </c>
      <c r="U121" s="905">
        <v>0.327197965822147</v>
      </c>
      <c r="V121" s="905">
        <v>8.9797040362853299E-5</v>
      </c>
      <c r="W121" s="905">
        <v>3.2551427131534302E-4</v>
      </c>
      <c r="X121" s="905">
        <v>5.6123150226783304E-4</v>
      </c>
      <c r="Y121" s="905">
        <v>0</v>
      </c>
      <c r="Z121" s="905">
        <v>0</v>
      </c>
      <c r="AA121" s="905">
        <v>3.09238557749576E-3</v>
      </c>
      <c r="AB121" s="882"/>
    </row>
    <row r="122" spans="1:28">
      <c r="A122" s="899" t="s">
        <v>3918</v>
      </c>
      <c r="B122" s="900">
        <v>0</v>
      </c>
      <c r="C122" s="901">
        <v>0</v>
      </c>
      <c r="D122" s="901">
        <v>0</v>
      </c>
      <c r="E122" s="901">
        <v>0</v>
      </c>
      <c r="F122" s="902">
        <v>0</v>
      </c>
      <c r="G122" s="903">
        <v>0</v>
      </c>
      <c r="H122" s="903">
        <v>0</v>
      </c>
      <c r="I122" s="903">
        <v>0</v>
      </c>
      <c r="J122" s="903">
        <v>0</v>
      </c>
      <c r="K122" s="903">
        <v>0</v>
      </c>
      <c r="L122" s="904">
        <v>0</v>
      </c>
      <c r="M122" s="905">
        <v>0</v>
      </c>
      <c r="N122" s="905">
        <v>0</v>
      </c>
      <c r="O122" s="905">
        <v>0</v>
      </c>
      <c r="P122" s="905">
        <v>0</v>
      </c>
      <c r="Q122" s="905">
        <v>0</v>
      </c>
      <c r="R122" s="905">
        <v>0</v>
      </c>
      <c r="S122" s="905">
        <v>0</v>
      </c>
      <c r="T122" s="905">
        <v>0</v>
      </c>
      <c r="U122" s="905">
        <v>0</v>
      </c>
      <c r="V122" s="905">
        <v>0</v>
      </c>
      <c r="W122" s="905">
        <v>0</v>
      </c>
      <c r="X122" s="905">
        <v>0</v>
      </c>
      <c r="Y122" s="905">
        <v>0</v>
      </c>
      <c r="Z122" s="905">
        <v>0</v>
      </c>
      <c r="AA122" s="905">
        <v>0</v>
      </c>
      <c r="AB122" s="882"/>
    </row>
    <row r="123" spans="1:28">
      <c r="A123" s="899" t="s">
        <v>3919</v>
      </c>
      <c r="B123" s="900">
        <v>0</v>
      </c>
      <c r="C123" s="901">
        <v>6</v>
      </c>
      <c r="D123" s="901">
        <v>0</v>
      </c>
      <c r="E123" s="901">
        <v>0</v>
      </c>
      <c r="F123" s="902">
        <v>0</v>
      </c>
      <c r="G123" s="903">
        <v>0</v>
      </c>
      <c r="H123" s="903">
        <v>0</v>
      </c>
      <c r="I123" s="903">
        <v>0</v>
      </c>
      <c r="J123" s="903">
        <v>0</v>
      </c>
      <c r="K123" s="903">
        <v>6</v>
      </c>
      <c r="L123" s="904">
        <v>4.7555779539102901E-2</v>
      </c>
      <c r="M123" s="905">
        <v>1.10642781875659E-3</v>
      </c>
      <c r="N123" s="905">
        <v>4.4738168323635898E-3</v>
      </c>
      <c r="O123" s="905">
        <v>6.0475557795391004E-3</v>
      </c>
      <c r="P123" s="905">
        <v>5.0854446327942501E-4</v>
      </c>
      <c r="Q123" s="905">
        <v>4.0546112612819E-4</v>
      </c>
      <c r="R123" s="905">
        <v>2.13038896779218E-4</v>
      </c>
      <c r="S123" s="905">
        <v>1.13391670866358E-2</v>
      </c>
      <c r="T123" s="905">
        <v>2.6732945434553498E-2</v>
      </c>
      <c r="U123" s="905">
        <v>3.09250011453704E-2</v>
      </c>
      <c r="V123" s="905">
        <v>1.03083337151235E-5</v>
      </c>
      <c r="W123" s="905">
        <v>2.1303889677921801E-5</v>
      </c>
      <c r="X123" s="905">
        <v>1.3744444953498001E-4</v>
      </c>
      <c r="Y123" s="905">
        <v>6.8722224767489801E-5</v>
      </c>
      <c r="Z123" s="905">
        <v>6.8722224767489801E-5</v>
      </c>
      <c r="AA123" s="905">
        <v>2.0341778531176999E-4</v>
      </c>
      <c r="AB123" s="882"/>
    </row>
    <row r="124" spans="1:28">
      <c r="A124" s="899" t="s">
        <v>3920</v>
      </c>
      <c r="B124" s="900">
        <v>0</v>
      </c>
      <c r="C124" s="901">
        <v>198</v>
      </c>
      <c r="D124" s="901">
        <v>-1</v>
      </c>
      <c r="E124" s="901">
        <v>0</v>
      </c>
      <c r="F124" s="902">
        <v>0</v>
      </c>
      <c r="G124" s="903">
        <v>0</v>
      </c>
      <c r="H124" s="903">
        <v>0</v>
      </c>
      <c r="I124" s="903">
        <v>0</v>
      </c>
      <c r="J124" s="903">
        <v>0</v>
      </c>
      <c r="K124" s="903">
        <v>199</v>
      </c>
      <c r="L124" s="904">
        <v>1.4074597974985099</v>
      </c>
      <c r="M124" s="905">
        <v>3.4645164246117202E-2</v>
      </c>
      <c r="N124" s="905">
        <v>0.12472259128602201</v>
      </c>
      <c r="O124" s="905">
        <v>0.29015325056123098</v>
      </c>
      <c r="P124" s="905">
        <v>2.7499599120355499E-2</v>
      </c>
      <c r="Q124" s="905">
        <v>1.81887112292115E-2</v>
      </c>
      <c r="R124" s="905">
        <v>8.2282265084528301E-3</v>
      </c>
      <c r="S124" s="905">
        <v>0.44389116690337699</v>
      </c>
      <c r="T124" s="905">
        <v>0.87912104274522396</v>
      </c>
      <c r="U124" s="905">
        <v>1.35549205112933</v>
      </c>
      <c r="V124" s="905">
        <v>8.2282265084528301E-4</v>
      </c>
      <c r="W124" s="905">
        <v>7.1455651257616704E-4</v>
      </c>
      <c r="X124" s="905">
        <v>1.0826613826911601E-2</v>
      </c>
      <c r="Y124" s="905">
        <v>4.3306455307646503E-3</v>
      </c>
      <c r="Z124" s="905">
        <v>2.1653227653823199E-3</v>
      </c>
      <c r="AA124" s="905">
        <v>7.6652425894534297E-3</v>
      </c>
      <c r="AB124" s="882"/>
    </row>
    <row r="125" spans="1:28">
      <c r="A125" s="894"/>
      <c r="B125" s="895"/>
      <c r="C125" s="896"/>
      <c r="D125" s="896"/>
      <c r="E125" s="896"/>
      <c r="F125" s="895"/>
      <c r="G125" s="896"/>
      <c r="H125" s="896"/>
      <c r="I125" s="896"/>
      <c r="J125" s="896"/>
      <c r="K125" s="896"/>
      <c r="L125" s="897"/>
      <c r="M125" s="898"/>
      <c r="N125" s="898"/>
      <c r="O125" s="898"/>
      <c r="P125" s="898"/>
      <c r="Q125" s="898"/>
      <c r="R125" s="898"/>
      <c r="S125" s="898"/>
      <c r="T125" s="898"/>
      <c r="U125" s="898"/>
      <c r="V125" s="898"/>
      <c r="W125" s="898"/>
      <c r="X125" s="898"/>
      <c r="Y125" s="898"/>
      <c r="Z125" s="898"/>
      <c r="AA125" s="898"/>
      <c r="AB125" s="882"/>
    </row>
    <row r="126" spans="1:28">
      <c r="A126" s="887" t="s">
        <v>3921</v>
      </c>
      <c r="B126" s="888">
        <v>10404</v>
      </c>
      <c r="C126" s="889">
        <v>9945</v>
      </c>
      <c r="D126" s="889">
        <v>626</v>
      </c>
      <c r="E126" s="889">
        <v>10495</v>
      </c>
      <c r="F126" s="890">
        <v>0</v>
      </c>
      <c r="G126" s="891">
        <v>657</v>
      </c>
      <c r="H126" s="891">
        <v>0</v>
      </c>
      <c r="I126" s="891">
        <v>356</v>
      </c>
      <c r="J126" s="891">
        <v>0</v>
      </c>
      <c r="K126" s="891">
        <v>7624</v>
      </c>
      <c r="L126" s="892">
        <v>34.600053488798302</v>
      </c>
      <c r="M126" s="893">
        <v>2.0320441311219999</v>
      </c>
      <c r="N126" s="893">
        <v>2.3406398497273999</v>
      </c>
      <c r="O126" s="893">
        <v>11.8949045906446</v>
      </c>
      <c r="P126" s="893">
        <v>0.86724289870344096</v>
      </c>
      <c r="Q126" s="893">
        <v>0.952593611123838</v>
      </c>
      <c r="R126" s="893">
        <v>0.43340153250561197</v>
      </c>
      <c r="S126" s="893">
        <v>13.894856256013201</v>
      </c>
      <c r="T126" s="893">
        <v>31.372462088239299</v>
      </c>
      <c r="U126" s="893">
        <v>89.180543020112694</v>
      </c>
      <c r="V126" s="893">
        <v>1.7266092454299699E-2</v>
      </c>
      <c r="W126" s="893">
        <v>3.7552809593622602E-2</v>
      </c>
      <c r="X126" s="893">
        <v>0.792301392770422</v>
      </c>
      <c r="Y126" s="893">
        <v>0.38762484537499398</v>
      </c>
      <c r="Z126" s="893">
        <v>9.2230150730746294E-2</v>
      </c>
      <c r="AA126" s="893">
        <v>0.25882691276858899</v>
      </c>
      <c r="AB126" s="882"/>
    </row>
    <row r="127" spans="1:28">
      <c r="A127" s="899" t="s">
        <v>3922</v>
      </c>
      <c r="B127" s="900">
        <v>0</v>
      </c>
      <c r="C127" s="901">
        <v>4414</v>
      </c>
      <c r="D127" s="901">
        <v>696</v>
      </c>
      <c r="E127" s="901">
        <v>218</v>
      </c>
      <c r="F127" s="902">
        <v>0</v>
      </c>
      <c r="G127" s="903">
        <v>0</v>
      </c>
      <c r="H127" s="903">
        <v>0</v>
      </c>
      <c r="I127" s="903">
        <v>0</v>
      </c>
      <c r="J127" s="903">
        <v>0</v>
      </c>
      <c r="K127" s="903">
        <v>3500</v>
      </c>
      <c r="L127" s="904">
        <v>16.275713565767202</v>
      </c>
      <c r="M127" s="905">
        <v>1.3669995876666501</v>
      </c>
      <c r="N127" s="905">
        <v>0.78973289961973703</v>
      </c>
      <c r="O127" s="905">
        <v>8.8594401429422298</v>
      </c>
      <c r="P127" s="905">
        <v>0.57726668804691394</v>
      </c>
      <c r="Q127" s="905">
        <v>0.685504192055711</v>
      </c>
      <c r="R127" s="905">
        <v>0.35678288358455101</v>
      </c>
      <c r="S127" s="905">
        <v>9.1400558940761396</v>
      </c>
      <c r="T127" s="905">
        <v>20.925917441700602</v>
      </c>
      <c r="U127" s="905">
        <v>69.753058139002107</v>
      </c>
      <c r="V127" s="905">
        <v>1.3629907912218801E-2</v>
      </c>
      <c r="W127" s="905">
        <v>2.9665093691299799E-2</v>
      </c>
      <c r="X127" s="905">
        <v>8.0175928895404799E-2</v>
      </c>
      <c r="Y127" s="905">
        <v>4.00879644477024E-2</v>
      </c>
      <c r="Z127" s="905">
        <v>4.00879644477024E-2</v>
      </c>
      <c r="AA127" s="905">
        <v>0.16476153388005699</v>
      </c>
      <c r="AB127" s="882"/>
    </row>
    <row r="128" spans="1:28">
      <c r="A128" s="899" t="s">
        <v>3923</v>
      </c>
      <c r="B128" s="900">
        <v>406.24</v>
      </c>
      <c r="C128" s="901">
        <v>75</v>
      </c>
      <c r="D128" s="901">
        <v>-1</v>
      </c>
      <c r="E128" s="901">
        <v>0</v>
      </c>
      <c r="F128" s="902">
        <v>0</v>
      </c>
      <c r="G128" s="903">
        <v>451</v>
      </c>
      <c r="H128" s="903">
        <v>0</v>
      </c>
      <c r="I128" s="903">
        <v>31</v>
      </c>
      <c r="J128" s="903">
        <v>0</v>
      </c>
      <c r="K128" s="903">
        <v>0</v>
      </c>
      <c r="L128" s="904">
        <v>0</v>
      </c>
      <c r="M128" s="905">
        <v>0</v>
      </c>
      <c r="N128" s="905">
        <v>0</v>
      </c>
      <c r="O128" s="905">
        <v>0</v>
      </c>
      <c r="P128" s="905">
        <v>0</v>
      </c>
      <c r="Q128" s="905">
        <v>0</v>
      </c>
      <c r="R128" s="905">
        <v>0</v>
      </c>
      <c r="S128" s="905">
        <v>0</v>
      </c>
      <c r="T128" s="905">
        <v>0</v>
      </c>
      <c r="U128" s="905">
        <v>0</v>
      </c>
      <c r="V128" s="905">
        <v>0</v>
      </c>
      <c r="W128" s="905">
        <v>0</v>
      </c>
      <c r="X128" s="905">
        <v>0</v>
      </c>
      <c r="Y128" s="905">
        <v>0</v>
      </c>
      <c r="Z128" s="905">
        <v>0</v>
      </c>
      <c r="AA128" s="905">
        <v>0</v>
      </c>
      <c r="AB128" s="882"/>
    </row>
    <row r="129" spans="1:28">
      <c r="A129" s="899" t="s">
        <v>3924</v>
      </c>
      <c r="B129" s="900">
        <v>0</v>
      </c>
      <c r="C129" s="901">
        <v>0</v>
      </c>
      <c r="D129" s="901">
        <v>0</v>
      </c>
      <c r="E129" s="901">
        <v>0</v>
      </c>
      <c r="F129" s="902">
        <v>0</v>
      </c>
      <c r="G129" s="903">
        <v>0</v>
      </c>
      <c r="H129" s="903">
        <v>0</v>
      </c>
      <c r="I129" s="903">
        <v>0</v>
      </c>
      <c r="J129" s="903">
        <v>0</v>
      </c>
      <c r="K129" s="903">
        <v>0</v>
      </c>
      <c r="L129" s="904">
        <v>0</v>
      </c>
      <c r="M129" s="905">
        <v>0</v>
      </c>
      <c r="N129" s="905">
        <v>0</v>
      </c>
      <c r="O129" s="905">
        <v>0</v>
      </c>
      <c r="P129" s="905">
        <v>0</v>
      </c>
      <c r="Q129" s="905">
        <v>0</v>
      </c>
      <c r="R129" s="905">
        <v>0</v>
      </c>
      <c r="S129" s="905">
        <v>0</v>
      </c>
      <c r="T129" s="905">
        <v>0</v>
      </c>
      <c r="U129" s="905">
        <v>0</v>
      </c>
      <c r="V129" s="905">
        <v>0</v>
      </c>
      <c r="W129" s="905">
        <v>0</v>
      </c>
      <c r="X129" s="905">
        <v>0</v>
      </c>
      <c r="Y129" s="905">
        <v>0</v>
      </c>
      <c r="Z129" s="905">
        <v>0</v>
      </c>
      <c r="AA129" s="905">
        <v>0</v>
      </c>
      <c r="AB129" s="882"/>
    </row>
    <row r="130" spans="1:28">
      <c r="A130" s="899" t="s">
        <v>3925</v>
      </c>
      <c r="B130" s="900">
        <v>0</v>
      </c>
      <c r="C130" s="901">
        <v>2</v>
      </c>
      <c r="D130" s="901">
        <v>2</v>
      </c>
      <c r="E130" s="901">
        <v>0</v>
      </c>
      <c r="F130" s="902">
        <v>0</v>
      </c>
      <c r="G130" s="903">
        <v>0</v>
      </c>
      <c r="H130" s="903">
        <v>0</v>
      </c>
      <c r="I130" s="903">
        <v>0</v>
      </c>
      <c r="J130" s="903">
        <v>0</v>
      </c>
      <c r="K130" s="903">
        <v>0</v>
      </c>
      <c r="L130" s="904">
        <v>0</v>
      </c>
      <c r="M130" s="905">
        <v>0</v>
      </c>
      <c r="N130" s="905">
        <v>0</v>
      </c>
      <c r="O130" s="905">
        <v>0</v>
      </c>
      <c r="P130" s="905">
        <v>0</v>
      </c>
      <c r="Q130" s="905">
        <v>0</v>
      </c>
      <c r="R130" s="905">
        <v>0</v>
      </c>
      <c r="S130" s="905">
        <v>0</v>
      </c>
      <c r="T130" s="905">
        <v>0</v>
      </c>
      <c r="U130" s="905">
        <v>0</v>
      </c>
      <c r="V130" s="905">
        <v>0</v>
      </c>
      <c r="W130" s="905">
        <v>0</v>
      </c>
      <c r="X130" s="905">
        <v>0</v>
      </c>
      <c r="Y130" s="905">
        <v>0</v>
      </c>
      <c r="Z130" s="905">
        <v>0</v>
      </c>
      <c r="AA130" s="905">
        <v>0</v>
      </c>
      <c r="AB130" s="882"/>
    </row>
    <row r="131" spans="1:28">
      <c r="A131" s="899" t="s">
        <v>3926</v>
      </c>
      <c r="B131" s="900">
        <v>0</v>
      </c>
      <c r="C131" s="901">
        <v>3</v>
      </c>
      <c r="D131" s="901">
        <v>0</v>
      </c>
      <c r="E131" s="901">
        <v>0</v>
      </c>
      <c r="F131" s="902">
        <v>0</v>
      </c>
      <c r="G131" s="903">
        <v>0</v>
      </c>
      <c r="H131" s="903">
        <v>0</v>
      </c>
      <c r="I131" s="903">
        <v>0</v>
      </c>
      <c r="J131" s="903">
        <v>0</v>
      </c>
      <c r="K131" s="903">
        <v>3</v>
      </c>
      <c r="L131" s="904">
        <v>1.7970861776698599E-2</v>
      </c>
      <c r="M131" s="905">
        <v>7.9717780730288203E-4</v>
      </c>
      <c r="N131" s="905">
        <v>1.30915838182068E-3</v>
      </c>
      <c r="O131" s="905">
        <v>1.29197782562881E-2</v>
      </c>
      <c r="P131" s="905">
        <v>5.4634168690154399E-4</v>
      </c>
      <c r="Q131" s="905">
        <v>4.0202501488981499E-4</v>
      </c>
      <c r="R131" s="905">
        <v>3.9515279241306601E-4</v>
      </c>
      <c r="S131" s="905">
        <v>1.0377055939891E-2</v>
      </c>
      <c r="T131" s="905">
        <v>2.59082787373437E-2</v>
      </c>
      <c r="U131" s="905">
        <v>2.2025473037980501E-2</v>
      </c>
      <c r="V131" s="905">
        <v>1.03083337151235E-5</v>
      </c>
      <c r="W131" s="905">
        <v>2.19911119255967E-5</v>
      </c>
      <c r="X131" s="905">
        <v>1.7180556191872501E-4</v>
      </c>
      <c r="Y131" s="905">
        <v>6.8722224767489801E-5</v>
      </c>
      <c r="Z131" s="905">
        <v>3.43611123837449E-5</v>
      </c>
      <c r="AA131" s="905">
        <v>1.7592889540477401E-4</v>
      </c>
      <c r="AB131" s="882"/>
    </row>
    <row r="132" spans="1:28">
      <c r="A132" s="899" t="s">
        <v>3927</v>
      </c>
      <c r="B132" s="900">
        <v>0</v>
      </c>
      <c r="C132" s="901">
        <v>0</v>
      </c>
      <c r="D132" s="901">
        <v>0</v>
      </c>
      <c r="E132" s="901">
        <v>0</v>
      </c>
      <c r="F132" s="902">
        <v>0</v>
      </c>
      <c r="G132" s="903">
        <v>0</v>
      </c>
      <c r="H132" s="903">
        <v>0</v>
      </c>
      <c r="I132" s="903">
        <v>0</v>
      </c>
      <c r="J132" s="903">
        <v>0</v>
      </c>
      <c r="K132" s="903">
        <v>31</v>
      </c>
      <c r="L132" s="904">
        <v>0.121297246529528</v>
      </c>
      <c r="M132" s="905">
        <v>0</v>
      </c>
      <c r="N132" s="905">
        <v>1.34789709992211E-2</v>
      </c>
      <c r="O132" s="905">
        <v>0</v>
      </c>
      <c r="P132" s="905">
        <v>0</v>
      </c>
      <c r="Q132" s="905">
        <v>0</v>
      </c>
      <c r="R132" s="905">
        <v>0</v>
      </c>
      <c r="S132" s="905">
        <v>0</v>
      </c>
      <c r="T132" s="905">
        <v>0</v>
      </c>
      <c r="U132" s="905">
        <v>0</v>
      </c>
      <c r="V132" s="905">
        <v>0</v>
      </c>
      <c r="W132" s="905">
        <v>0</v>
      </c>
      <c r="X132" s="905">
        <v>0</v>
      </c>
      <c r="Y132" s="905">
        <v>0</v>
      </c>
      <c r="Z132" s="905">
        <v>0</v>
      </c>
      <c r="AA132" s="905">
        <v>0</v>
      </c>
      <c r="AB132" s="882"/>
    </row>
    <row r="133" spans="1:28">
      <c r="A133" s="899" t="s">
        <v>3928</v>
      </c>
      <c r="B133" s="900">
        <v>0</v>
      </c>
      <c r="C133" s="901">
        <v>25</v>
      </c>
      <c r="D133" s="901">
        <v>3</v>
      </c>
      <c r="E133" s="901">
        <v>0</v>
      </c>
      <c r="F133" s="902">
        <v>0</v>
      </c>
      <c r="G133" s="903">
        <v>0</v>
      </c>
      <c r="H133" s="903">
        <v>0</v>
      </c>
      <c r="I133" s="903">
        <v>0</v>
      </c>
      <c r="J133" s="903">
        <v>0</v>
      </c>
      <c r="K133" s="903">
        <v>22</v>
      </c>
      <c r="L133" s="904">
        <v>0.147409172126266</v>
      </c>
      <c r="M133" s="905">
        <v>4.9640353690383497E-3</v>
      </c>
      <c r="N133" s="905">
        <v>1.2447885646218E-2</v>
      </c>
      <c r="O133" s="905">
        <v>0.26080084299262402</v>
      </c>
      <c r="P133" s="905">
        <v>2.1922389700829198E-3</v>
      </c>
      <c r="Q133" s="905">
        <v>3.2757593805836801E-3</v>
      </c>
      <c r="R133" s="905">
        <v>2.79699454803683E-3</v>
      </c>
      <c r="S133" s="905">
        <v>8.8949466257387602E-2</v>
      </c>
      <c r="T133" s="905">
        <v>0.16655976542813899</v>
      </c>
      <c r="U133" s="905">
        <v>0.11465157832042901</v>
      </c>
      <c r="V133" s="905">
        <v>4.2836853438402001E-5</v>
      </c>
      <c r="W133" s="905">
        <v>1.7386722866174901E-4</v>
      </c>
      <c r="X133" s="905">
        <v>2.51981490814129E-4</v>
      </c>
      <c r="Y133" s="905">
        <v>2.51981490814129E-4</v>
      </c>
      <c r="Z133" s="905">
        <v>0</v>
      </c>
      <c r="AA133" s="905">
        <v>1.60260228157786E-3</v>
      </c>
      <c r="AB133" s="882"/>
    </row>
    <row r="134" spans="1:28">
      <c r="A134" s="899" t="s">
        <v>3929</v>
      </c>
      <c r="B134" s="900">
        <v>9997.92</v>
      </c>
      <c r="C134" s="901">
        <v>61</v>
      </c>
      <c r="D134" s="901">
        <v>0</v>
      </c>
      <c r="E134" s="901">
        <v>10136</v>
      </c>
      <c r="F134" s="902">
        <v>0</v>
      </c>
      <c r="G134" s="903">
        <v>206</v>
      </c>
      <c r="H134" s="903">
        <v>0</v>
      </c>
      <c r="I134" s="903">
        <v>325</v>
      </c>
      <c r="J134" s="903">
        <v>0</v>
      </c>
      <c r="K134" s="903">
        <v>0</v>
      </c>
      <c r="L134" s="904">
        <v>0</v>
      </c>
      <c r="M134" s="905">
        <v>0</v>
      </c>
      <c r="N134" s="905">
        <v>0</v>
      </c>
      <c r="O134" s="905">
        <v>0</v>
      </c>
      <c r="P134" s="905">
        <v>0</v>
      </c>
      <c r="Q134" s="905">
        <v>0</v>
      </c>
      <c r="R134" s="905">
        <v>0</v>
      </c>
      <c r="S134" s="905">
        <v>0</v>
      </c>
      <c r="T134" s="905">
        <v>0</v>
      </c>
      <c r="U134" s="905">
        <v>0</v>
      </c>
      <c r="V134" s="905">
        <v>0</v>
      </c>
      <c r="W134" s="905">
        <v>0</v>
      </c>
      <c r="X134" s="905">
        <v>0</v>
      </c>
      <c r="Y134" s="905">
        <v>0</v>
      </c>
      <c r="Z134" s="905">
        <v>0</v>
      </c>
      <c r="AA134" s="905">
        <v>0</v>
      </c>
      <c r="AB134" s="882"/>
    </row>
    <row r="135" spans="1:28">
      <c r="A135" s="899" t="s">
        <v>3930</v>
      </c>
      <c r="B135" s="900">
        <v>0</v>
      </c>
      <c r="C135" s="901">
        <v>10</v>
      </c>
      <c r="D135" s="901">
        <v>10</v>
      </c>
      <c r="E135" s="901">
        <v>0</v>
      </c>
      <c r="F135" s="902">
        <v>0</v>
      </c>
      <c r="G135" s="903">
        <v>0</v>
      </c>
      <c r="H135" s="903">
        <v>0</v>
      </c>
      <c r="I135" s="903">
        <v>0</v>
      </c>
      <c r="J135" s="903">
        <v>0</v>
      </c>
      <c r="K135" s="903">
        <v>5</v>
      </c>
      <c r="L135" s="904">
        <v>2.2719567508132098E-2</v>
      </c>
      <c r="M135" s="905">
        <v>7.35556879094699E-4</v>
      </c>
      <c r="N135" s="905">
        <v>1.5102854263068699E-3</v>
      </c>
      <c r="O135" s="905">
        <v>6.3109909744811501E-3</v>
      </c>
      <c r="P135" s="905">
        <v>1.40147523709168E-3</v>
      </c>
      <c r="Q135" s="905">
        <v>2.9161130709671503E-4</v>
      </c>
      <c r="R135" s="905">
        <v>1.9585834058734601E-4</v>
      </c>
      <c r="S135" s="905">
        <v>1.46676135062079E-2</v>
      </c>
      <c r="T135" s="905">
        <v>2.8029504741833501E-2</v>
      </c>
      <c r="U135" s="905">
        <v>2.6941402849681599E-2</v>
      </c>
      <c r="V135" s="905">
        <v>1.2186741192101499E-5</v>
      </c>
      <c r="W135" s="905">
        <v>4.3959316442937599E-5</v>
      </c>
      <c r="X135" s="905">
        <v>0</v>
      </c>
      <c r="Y135" s="905">
        <v>0</v>
      </c>
      <c r="Z135" s="905">
        <v>0</v>
      </c>
      <c r="AA135" s="905">
        <v>1.9498785907362399E-4</v>
      </c>
      <c r="AB135" s="882"/>
    </row>
    <row r="136" spans="1:28">
      <c r="A136" s="899" t="s">
        <v>3931</v>
      </c>
      <c r="B136" s="900">
        <v>0</v>
      </c>
      <c r="C136" s="901">
        <v>0</v>
      </c>
      <c r="D136" s="901">
        <v>0</v>
      </c>
      <c r="E136" s="901">
        <v>0</v>
      </c>
      <c r="F136" s="902">
        <v>0</v>
      </c>
      <c r="G136" s="903">
        <v>0</v>
      </c>
      <c r="H136" s="903">
        <v>0</v>
      </c>
      <c r="I136" s="903">
        <v>0</v>
      </c>
      <c r="J136" s="903">
        <v>0</v>
      </c>
      <c r="K136" s="903">
        <v>0</v>
      </c>
      <c r="L136" s="904">
        <v>0</v>
      </c>
      <c r="M136" s="905">
        <v>0</v>
      </c>
      <c r="N136" s="905">
        <v>0</v>
      </c>
      <c r="O136" s="905">
        <v>0</v>
      </c>
      <c r="P136" s="905">
        <v>0</v>
      </c>
      <c r="Q136" s="905">
        <v>0</v>
      </c>
      <c r="R136" s="905">
        <v>0</v>
      </c>
      <c r="S136" s="905">
        <v>0</v>
      </c>
      <c r="T136" s="905">
        <v>0</v>
      </c>
      <c r="U136" s="905">
        <v>0</v>
      </c>
      <c r="V136" s="905">
        <v>0</v>
      </c>
      <c r="W136" s="905">
        <v>0</v>
      </c>
      <c r="X136" s="905">
        <v>0</v>
      </c>
      <c r="Y136" s="905">
        <v>0</v>
      </c>
      <c r="Z136" s="905">
        <v>0</v>
      </c>
      <c r="AA136" s="905">
        <v>0</v>
      </c>
      <c r="AB136" s="882"/>
    </row>
    <row r="137" spans="1:28">
      <c r="A137" s="899" t="s">
        <v>3932</v>
      </c>
      <c r="B137" s="900">
        <v>0</v>
      </c>
      <c r="C137" s="901">
        <v>13</v>
      </c>
      <c r="D137" s="901">
        <v>13</v>
      </c>
      <c r="E137" s="901">
        <v>0</v>
      </c>
      <c r="F137" s="902">
        <v>0</v>
      </c>
      <c r="G137" s="903">
        <v>0</v>
      </c>
      <c r="H137" s="903">
        <v>0</v>
      </c>
      <c r="I137" s="903">
        <v>0</v>
      </c>
      <c r="J137" s="903">
        <v>0</v>
      </c>
      <c r="K137" s="903">
        <v>0</v>
      </c>
      <c r="L137" s="904">
        <v>0</v>
      </c>
      <c r="M137" s="905">
        <v>0</v>
      </c>
      <c r="N137" s="905">
        <v>0</v>
      </c>
      <c r="O137" s="905">
        <v>0</v>
      </c>
      <c r="P137" s="905">
        <v>0</v>
      </c>
      <c r="Q137" s="905">
        <v>0</v>
      </c>
      <c r="R137" s="905">
        <v>0</v>
      </c>
      <c r="S137" s="905">
        <v>0</v>
      </c>
      <c r="T137" s="905">
        <v>0</v>
      </c>
      <c r="U137" s="905">
        <v>0</v>
      </c>
      <c r="V137" s="905">
        <v>0</v>
      </c>
      <c r="W137" s="905">
        <v>0</v>
      </c>
      <c r="X137" s="905">
        <v>0</v>
      </c>
      <c r="Y137" s="905">
        <v>0</v>
      </c>
      <c r="Z137" s="905">
        <v>0</v>
      </c>
      <c r="AA137" s="905">
        <v>0</v>
      </c>
      <c r="AB137" s="882"/>
    </row>
    <row r="138" spans="1:28">
      <c r="A138" s="899" t="s">
        <v>3933</v>
      </c>
      <c r="B138" s="900">
        <v>0</v>
      </c>
      <c r="C138" s="901">
        <v>1</v>
      </c>
      <c r="D138" s="901">
        <v>0</v>
      </c>
      <c r="E138" s="901">
        <v>0</v>
      </c>
      <c r="F138" s="902">
        <v>0</v>
      </c>
      <c r="G138" s="903">
        <v>0</v>
      </c>
      <c r="H138" s="903">
        <v>0</v>
      </c>
      <c r="I138" s="903">
        <v>0</v>
      </c>
      <c r="J138" s="903">
        <v>0</v>
      </c>
      <c r="K138" s="903">
        <v>0</v>
      </c>
      <c r="L138" s="904">
        <v>0</v>
      </c>
      <c r="M138" s="905">
        <v>0</v>
      </c>
      <c r="N138" s="905">
        <v>0</v>
      </c>
      <c r="O138" s="905">
        <v>0</v>
      </c>
      <c r="P138" s="905">
        <v>0</v>
      </c>
      <c r="Q138" s="905">
        <v>0</v>
      </c>
      <c r="R138" s="905">
        <v>0</v>
      </c>
      <c r="S138" s="905">
        <v>0</v>
      </c>
      <c r="T138" s="905">
        <v>0</v>
      </c>
      <c r="U138" s="905">
        <v>0</v>
      </c>
      <c r="V138" s="905">
        <v>0</v>
      </c>
      <c r="W138" s="905">
        <v>0</v>
      </c>
      <c r="X138" s="905">
        <v>0</v>
      </c>
      <c r="Y138" s="905">
        <v>0</v>
      </c>
      <c r="Z138" s="905">
        <v>0</v>
      </c>
      <c r="AA138" s="905">
        <v>0</v>
      </c>
      <c r="AB138" s="882"/>
    </row>
    <row r="139" spans="1:28">
      <c r="A139" s="899" t="s">
        <v>3934</v>
      </c>
      <c r="B139" s="900">
        <v>0</v>
      </c>
      <c r="C139" s="901">
        <v>7</v>
      </c>
      <c r="D139" s="901">
        <v>7</v>
      </c>
      <c r="E139" s="901">
        <v>0</v>
      </c>
      <c r="F139" s="902">
        <v>0</v>
      </c>
      <c r="G139" s="903">
        <v>0</v>
      </c>
      <c r="H139" s="903">
        <v>0</v>
      </c>
      <c r="I139" s="903">
        <v>0</v>
      </c>
      <c r="J139" s="903">
        <v>0</v>
      </c>
      <c r="K139" s="903">
        <v>0</v>
      </c>
      <c r="L139" s="904">
        <v>0</v>
      </c>
      <c r="M139" s="905">
        <v>0</v>
      </c>
      <c r="N139" s="905">
        <v>0</v>
      </c>
      <c r="O139" s="905">
        <v>0</v>
      </c>
      <c r="P139" s="905">
        <v>0</v>
      </c>
      <c r="Q139" s="905">
        <v>0</v>
      </c>
      <c r="R139" s="905">
        <v>0</v>
      </c>
      <c r="S139" s="905">
        <v>0</v>
      </c>
      <c r="T139" s="905">
        <v>0</v>
      </c>
      <c r="U139" s="905">
        <v>0</v>
      </c>
      <c r="V139" s="905">
        <v>0</v>
      </c>
      <c r="W139" s="905">
        <v>0</v>
      </c>
      <c r="X139" s="905">
        <v>0</v>
      </c>
      <c r="Y139" s="905">
        <v>0</v>
      </c>
      <c r="Z139" s="905">
        <v>0</v>
      </c>
      <c r="AA139" s="905">
        <v>0</v>
      </c>
      <c r="AB139" s="882"/>
    </row>
    <row r="140" spans="1:28">
      <c r="A140" s="899" t="s">
        <v>3935</v>
      </c>
      <c r="B140" s="900">
        <v>0</v>
      </c>
      <c r="C140" s="901">
        <v>4</v>
      </c>
      <c r="D140" s="901">
        <v>0</v>
      </c>
      <c r="E140" s="901">
        <v>0</v>
      </c>
      <c r="F140" s="902">
        <v>0</v>
      </c>
      <c r="G140" s="903">
        <v>0</v>
      </c>
      <c r="H140" s="903">
        <v>0</v>
      </c>
      <c r="I140" s="903">
        <v>0</v>
      </c>
      <c r="J140" s="903">
        <v>0</v>
      </c>
      <c r="K140" s="903">
        <v>4</v>
      </c>
      <c r="L140" s="904">
        <v>6.1850002290740804E-3</v>
      </c>
      <c r="M140" s="905">
        <v>4.5356668346543301E-5</v>
      </c>
      <c r="N140" s="905">
        <v>6.1025335593530895E-4</v>
      </c>
      <c r="O140" s="905">
        <v>2.9275667750950701E-3</v>
      </c>
      <c r="P140" s="905">
        <v>6.1850002290740798E-5</v>
      </c>
      <c r="Q140" s="905">
        <v>1.23700004581482E-4</v>
      </c>
      <c r="R140" s="905">
        <v>8.2466669720987793E-5</v>
      </c>
      <c r="S140" s="905">
        <v>4.9480001832592703E-4</v>
      </c>
      <c r="T140" s="905">
        <v>3.71100013744445E-4</v>
      </c>
      <c r="U140" s="905">
        <v>3.1337334493975401E-3</v>
      </c>
      <c r="V140" s="905">
        <v>8.2466669720987795E-7</v>
      </c>
      <c r="W140" s="905">
        <v>8.2466669720987795E-7</v>
      </c>
      <c r="X140" s="905">
        <v>1.6493333944197601E-3</v>
      </c>
      <c r="Y140" s="905">
        <v>8.2466669720987799E-4</v>
      </c>
      <c r="Z140" s="905">
        <v>1.23700004581482E-4</v>
      </c>
      <c r="AA140" s="905">
        <v>7.8343336234938399E-6</v>
      </c>
      <c r="AB140" s="882"/>
    </row>
    <row r="141" spans="1:28">
      <c r="A141" s="899" t="s">
        <v>3936</v>
      </c>
      <c r="B141" s="900">
        <v>0</v>
      </c>
      <c r="C141" s="901">
        <v>23</v>
      </c>
      <c r="D141" s="901">
        <v>0</v>
      </c>
      <c r="E141" s="901">
        <v>0</v>
      </c>
      <c r="F141" s="902">
        <v>0</v>
      </c>
      <c r="G141" s="903">
        <v>0</v>
      </c>
      <c r="H141" s="903">
        <v>0</v>
      </c>
      <c r="I141" s="903">
        <v>0</v>
      </c>
      <c r="J141" s="903">
        <v>0</v>
      </c>
      <c r="K141" s="903">
        <v>23</v>
      </c>
      <c r="L141" s="904">
        <v>2.2339304531085399E-2</v>
      </c>
      <c r="M141" s="905">
        <v>2.2339304531085401E-4</v>
      </c>
      <c r="N141" s="905">
        <v>1.9267650158061101E-3</v>
      </c>
      <c r="O141" s="905">
        <v>2.3735511064278199E-3</v>
      </c>
      <c r="P141" s="905">
        <v>7.9583772391991596E-4</v>
      </c>
      <c r="Q141" s="905">
        <v>4.4678609062170698E-4</v>
      </c>
      <c r="R141" s="905">
        <v>1.2565858798735499E-4</v>
      </c>
      <c r="S141" s="905">
        <v>3.3508956796628E-3</v>
      </c>
      <c r="T141" s="905">
        <v>7.3998946259220197E-3</v>
      </c>
      <c r="U141" s="905">
        <v>3.4207060063224499E-2</v>
      </c>
      <c r="V141" s="905">
        <v>6.9810326659641699E-6</v>
      </c>
      <c r="W141" s="905">
        <v>4.1886195995785003E-6</v>
      </c>
      <c r="X141" s="905">
        <v>0</v>
      </c>
      <c r="Y141" s="905">
        <v>0</v>
      </c>
      <c r="Z141" s="905">
        <v>2.7924130663856697E-4</v>
      </c>
      <c r="AA141" s="905">
        <v>4.74710221285564E-5</v>
      </c>
      <c r="AB141" s="882"/>
    </row>
    <row r="142" spans="1:28">
      <c r="A142" s="899" t="s">
        <v>3937</v>
      </c>
      <c r="B142" s="900">
        <v>0</v>
      </c>
      <c r="C142" s="901">
        <v>0</v>
      </c>
      <c r="D142" s="901">
        <v>0</v>
      </c>
      <c r="E142" s="901">
        <v>0</v>
      </c>
      <c r="F142" s="902">
        <v>0</v>
      </c>
      <c r="G142" s="903">
        <v>0</v>
      </c>
      <c r="H142" s="903">
        <v>0</v>
      </c>
      <c r="I142" s="903">
        <v>0</v>
      </c>
      <c r="J142" s="903">
        <v>0</v>
      </c>
      <c r="K142" s="903">
        <v>0</v>
      </c>
      <c r="L142" s="904">
        <v>0</v>
      </c>
      <c r="M142" s="905">
        <v>0</v>
      </c>
      <c r="N142" s="905">
        <v>0</v>
      </c>
      <c r="O142" s="905">
        <v>0</v>
      </c>
      <c r="P142" s="905">
        <v>0</v>
      </c>
      <c r="Q142" s="905">
        <v>0</v>
      </c>
      <c r="R142" s="905">
        <v>0</v>
      </c>
      <c r="S142" s="905">
        <v>0</v>
      </c>
      <c r="T142" s="905">
        <v>0</v>
      </c>
      <c r="U142" s="905">
        <v>0</v>
      </c>
      <c r="V142" s="905">
        <v>0</v>
      </c>
      <c r="W142" s="905">
        <v>0</v>
      </c>
      <c r="X142" s="905">
        <v>0</v>
      </c>
      <c r="Y142" s="905">
        <v>0</v>
      </c>
      <c r="Z142" s="905">
        <v>0</v>
      </c>
      <c r="AA142" s="905">
        <v>0</v>
      </c>
      <c r="AB142" s="882"/>
    </row>
    <row r="143" spans="1:28">
      <c r="A143" s="899" t="s">
        <v>3938</v>
      </c>
      <c r="B143" s="900">
        <v>0</v>
      </c>
      <c r="C143" s="901">
        <v>0</v>
      </c>
      <c r="D143" s="901">
        <v>0</v>
      </c>
      <c r="E143" s="901">
        <v>0</v>
      </c>
      <c r="F143" s="902">
        <v>0</v>
      </c>
      <c r="G143" s="903">
        <v>0</v>
      </c>
      <c r="H143" s="903">
        <v>0</v>
      </c>
      <c r="I143" s="903">
        <v>0</v>
      </c>
      <c r="J143" s="903">
        <v>0</v>
      </c>
      <c r="K143" s="903">
        <v>0</v>
      </c>
      <c r="L143" s="904">
        <v>0</v>
      </c>
      <c r="M143" s="905">
        <v>0</v>
      </c>
      <c r="N143" s="905">
        <v>0</v>
      </c>
      <c r="O143" s="905">
        <v>0</v>
      </c>
      <c r="P143" s="905">
        <v>0</v>
      </c>
      <c r="Q143" s="905">
        <v>0</v>
      </c>
      <c r="R143" s="905">
        <v>0</v>
      </c>
      <c r="S143" s="905">
        <v>0</v>
      </c>
      <c r="T143" s="905">
        <v>0</v>
      </c>
      <c r="U143" s="905">
        <v>0</v>
      </c>
      <c r="V143" s="905">
        <v>0</v>
      </c>
      <c r="W143" s="905">
        <v>0</v>
      </c>
      <c r="X143" s="905">
        <v>0</v>
      </c>
      <c r="Y143" s="905">
        <v>0</v>
      </c>
      <c r="Z143" s="905">
        <v>0</v>
      </c>
      <c r="AA143" s="905">
        <v>0</v>
      </c>
      <c r="AB143" s="882"/>
    </row>
    <row r="144" spans="1:28">
      <c r="A144" s="899" t="s">
        <v>3939</v>
      </c>
      <c r="B144" s="900">
        <v>0</v>
      </c>
      <c r="C144" s="901">
        <v>0</v>
      </c>
      <c r="D144" s="901">
        <v>0</v>
      </c>
      <c r="E144" s="901">
        <v>0</v>
      </c>
      <c r="F144" s="902">
        <v>0</v>
      </c>
      <c r="G144" s="903">
        <v>0</v>
      </c>
      <c r="H144" s="903">
        <v>0</v>
      </c>
      <c r="I144" s="903">
        <v>0</v>
      </c>
      <c r="J144" s="903">
        <v>0</v>
      </c>
      <c r="K144" s="903">
        <v>0</v>
      </c>
      <c r="L144" s="904">
        <v>0</v>
      </c>
      <c r="M144" s="905">
        <v>0</v>
      </c>
      <c r="N144" s="905">
        <v>0</v>
      </c>
      <c r="O144" s="905">
        <v>0</v>
      </c>
      <c r="P144" s="905">
        <v>0</v>
      </c>
      <c r="Q144" s="905">
        <v>0</v>
      </c>
      <c r="R144" s="905">
        <v>0</v>
      </c>
      <c r="S144" s="905">
        <v>0</v>
      </c>
      <c r="T144" s="905">
        <v>0</v>
      </c>
      <c r="U144" s="905">
        <v>0</v>
      </c>
      <c r="V144" s="905">
        <v>0</v>
      </c>
      <c r="W144" s="905">
        <v>0</v>
      </c>
      <c r="X144" s="905">
        <v>0</v>
      </c>
      <c r="Y144" s="905">
        <v>0</v>
      </c>
      <c r="Z144" s="905">
        <v>0</v>
      </c>
      <c r="AA144" s="905">
        <v>0</v>
      </c>
      <c r="AB144" s="882"/>
    </row>
    <row r="145" spans="1:28">
      <c r="A145" s="899" t="s">
        <v>3940</v>
      </c>
      <c r="B145" s="900">
        <v>0</v>
      </c>
      <c r="C145" s="901">
        <v>0</v>
      </c>
      <c r="D145" s="901">
        <v>0</v>
      </c>
      <c r="E145" s="901">
        <v>0</v>
      </c>
      <c r="F145" s="902">
        <v>0</v>
      </c>
      <c r="G145" s="903">
        <v>0</v>
      </c>
      <c r="H145" s="903">
        <v>0</v>
      </c>
      <c r="I145" s="903">
        <v>0</v>
      </c>
      <c r="J145" s="903">
        <v>0</v>
      </c>
      <c r="K145" s="903">
        <v>0</v>
      </c>
      <c r="L145" s="904">
        <v>0</v>
      </c>
      <c r="M145" s="905">
        <v>0</v>
      </c>
      <c r="N145" s="905">
        <v>0</v>
      </c>
      <c r="O145" s="905">
        <v>0</v>
      </c>
      <c r="P145" s="905">
        <v>0</v>
      </c>
      <c r="Q145" s="905">
        <v>0</v>
      </c>
      <c r="R145" s="905">
        <v>0</v>
      </c>
      <c r="S145" s="905">
        <v>0</v>
      </c>
      <c r="T145" s="905">
        <v>0</v>
      </c>
      <c r="U145" s="905">
        <v>0</v>
      </c>
      <c r="V145" s="905">
        <v>0</v>
      </c>
      <c r="W145" s="905">
        <v>0</v>
      </c>
      <c r="X145" s="905">
        <v>0</v>
      </c>
      <c r="Y145" s="905">
        <v>0</v>
      </c>
      <c r="Z145" s="905">
        <v>0</v>
      </c>
      <c r="AA145" s="905">
        <v>0</v>
      </c>
      <c r="AB145" s="882"/>
    </row>
    <row r="146" spans="1:28">
      <c r="A146" s="899" t="s">
        <v>3941</v>
      </c>
      <c r="B146" s="900">
        <v>0</v>
      </c>
      <c r="C146" s="901">
        <v>1022</v>
      </c>
      <c r="D146" s="901">
        <v>0</v>
      </c>
      <c r="E146" s="901">
        <v>0</v>
      </c>
      <c r="F146" s="902">
        <v>0</v>
      </c>
      <c r="G146" s="903">
        <v>0</v>
      </c>
      <c r="H146" s="903">
        <v>0</v>
      </c>
      <c r="I146" s="903">
        <v>0</v>
      </c>
      <c r="J146" s="903">
        <v>0</v>
      </c>
      <c r="K146" s="903">
        <v>170</v>
      </c>
      <c r="L146" s="904">
        <v>1.1429651349246299</v>
      </c>
      <c r="M146" s="905">
        <v>4.80941036331149E-2</v>
      </c>
      <c r="N146" s="905">
        <v>9.1709808952215102E-2</v>
      </c>
      <c r="O146" s="905">
        <v>0.11877491180647801</v>
      </c>
      <c r="P146" s="905">
        <v>2.29761304805974E-2</v>
      </c>
      <c r="Q146" s="905">
        <v>1.6161176524488001E-2</v>
      </c>
      <c r="R146" s="905">
        <v>4.8678242543638596E-3</v>
      </c>
      <c r="S146" s="905">
        <v>0.34853621661245199</v>
      </c>
      <c r="T146" s="905">
        <v>0.75159206487378005</v>
      </c>
      <c r="U146" s="905">
        <v>1.2461630091171501</v>
      </c>
      <c r="V146" s="905">
        <v>2.53126861226921E-4</v>
      </c>
      <c r="W146" s="905">
        <v>1.40193338525679E-3</v>
      </c>
      <c r="X146" s="905">
        <v>1.9471297017455401E-3</v>
      </c>
      <c r="Y146" s="905">
        <v>0</v>
      </c>
      <c r="Z146" s="905">
        <v>0</v>
      </c>
      <c r="AA146" s="905">
        <v>5.7635039171668101E-3</v>
      </c>
      <c r="AB146" s="882"/>
    </row>
    <row r="147" spans="1:28">
      <c r="A147" s="899" t="s">
        <v>3942</v>
      </c>
      <c r="B147" s="900">
        <v>0</v>
      </c>
      <c r="C147" s="901">
        <v>49</v>
      </c>
      <c r="D147" s="901">
        <v>-22</v>
      </c>
      <c r="E147" s="901">
        <v>0</v>
      </c>
      <c r="F147" s="902">
        <v>0</v>
      </c>
      <c r="G147" s="903">
        <v>0</v>
      </c>
      <c r="H147" s="903">
        <v>0</v>
      </c>
      <c r="I147" s="903">
        <v>0</v>
      </c>
      <c r="J147" s="903">
        <v>0</v>
      </c>
      <c r="K147" s="903">
        <v>71</v>
      </c>
      <c r="L147" s="904">
        <v>0.53102808448252203</v>
      </c>
      <c r="M147" s="905">
        <v>5.3672057543409498E-3</v>
      </c>
      <c r="N147" s="905">
        <v>5.02565629724653E-2</v>
      </c>
      <c r="O147" s="905">
        <v>2.1956750813213001E-2</v>
      </c>
      <c r="P147" s="905">
        <v>7.8881660328950394E-3</v>
      </c>
      <c r="Q147" s="905">
        <v>1.30114078893114E-2</v>
      </c>
      <c r="R147" s="905">
        <v>2.6022815778622799E-3</v>
      </c>
      <c r="S147" s="905">
        <v>7.2375956384294698E-2</v>
      </c>
      <c r="T147" s="905">
        <v>0.143938699775507</v>
      </c>
      <c r="U147" s="905">
        <v>0.51720346360012803</v>
      </c>
      <c r="V147" s="905">
        <v>4.0660649654098102E-5</v>
      </c>
      <c r="W147" s="905">
        <v>4.0660649654098102E-5</v>
      </c>
      <c r="X147" s="905">
        <v>0</v>
      </c>
      <c r="Y147" s="905">
        <v>0</v>
      </c>
      <c r="Z147" s="905">
        <v>8.1321299308196302E-4</v>
      </c>
      <c r="AA147" s="905">
        <v>1.22795161955376E-3</v>
      </c>
      <c r="AB147" s="882"/>
    </row>
    <row r="148" spans="1:28">
      <c r="A148" s="899" t="s">
        <v>3943</v>
      </c>
      <c r="B148" s="900">
        <v>0</v>
      </c>
      <c r="C148" s="901">
        <v>1880</v>
      </c>
      <c r="D148" s="901">
        <v>-25</v>
      </c>
      <c r="E148" s="901">
        <v>3</v>
      </c>
      <c r="F148" s="902">
        <v>0</v>
      </c>
      <c r="G148" s="903">
        <v>0</v>
      </c>
      <c r="H148" s="903">
        <v>0</v>
      </c>
      <c r="I148" s="903">
        <v>0</v>
      </c>
      <c r="J148" s="903">
        <v>0</v>
      </c>
      <c r="K148" s="903">
        <v>1902</v>
      </c>
      <c r="L148" s="904">
        <v>13.419526274797301</v>
      </c>
      <c r="M148" s="905">
        <v>0.56858707105878004</v>
      </c>
      <c r="N148" s="905">
        <v>1.1001397351903599</v>
      </c>
      <c r="O148" s="905">
        <v>1.37245155083154</v>
      </c>
      <c r="P148" s="905">
        <v>0.22438493608833099</v>
      </c>
      <c r="Q148" s="905">
        <v>0.17427956201035399</v>
      </c>
      <c r="R148" s="905">
        <v>3.7034406927200302E-2</v>
      </c>
      <c r="S148" s="905">
        <v>3.8123654189764999</v>
      </c>
      <c r="T148" s="905">
        <v>8.7575479910202993</v>
      </c>
      <c r="U148" s="905">
        <v>14.7919778256288</v>
      </c>
      <c r="V148" s="905">
        <v>2.6141934301553101E-3</v>
      </c>
      <c r="W148" s="905">
        <v>5.2283868603106203E-3</v>
      </c>
      <c r="X148" s="905">
        <v>0</v>
      </c>
      <c r="Y148" s="905">
        <v>0</v>
      </c>
      <c r="Z148" s="905">
        <v>0</v>
      </c>
      <c r="AA148" s="905">
        <v>7.8425802904659406E-2</v>
      </c>
      <c r="AB148" s="882"/>
    </row>
    <row r="149" spans="1:28">
      <c r="A149" s="899" t="s">
        <v>3944</v>
      </c>
      <c r="B149" s="900">
        <v>0</v>
      </c>
      <c r="C149" s="901">
        <v>92</v>
      </c>
      <c r="D149" s="901">
        <v>0</v>
      </c>
      <c r="E149" s="901">
        <v>136</v>
      </c>
      <c r="F149" s="902">
        <v>0</v>
      </c>
      <c r="G149" s="903">
        <v>0</v>
      </c>
      <c r="H149" s="903">
        <v>0</v>
      </c>
      <c r="I149" s="903">
        <v>0</v>
      </c>
      <c r="J149" s="903">
        <v>0</v>
      </c>
      <c r="K149" s="903">
        <v>0</v>
      </c>
      <c r="L149" s="904">
        <v>0</v>
      </c>
      <c r="M149" s="905">
        <v>0</v>
      </c>
      <c r="N149" s="905">
        <v>0</v>
      </c>
      <c r="O149" s="905">
        <v>0</v>
      </c>
      <c r="P149" s="905">
        <v>0</v>
      </c>
      <c r="Q149" s="905">
        <v>0</v>
      </c>
      <c r="R149" s="905">
        <v>0</v>
      </c>
      <c r="S149" s="905">
        <v>0</v>
      </c>
      <c r="T149" s="905">
        <v>0</v>
      </c>
      <c r="U149" s="905">
        <v>0</v>
      </c>
      <c r="V149" s="905">
        <v>0</v>
      </c>
      <c r="W149" s="905">
        <v>0</v>
      </c>
      <c r="X149" s="905">
        <v>0</v>
      </c>
      <c r="Y149" s="905">
        <v>0</v>
      </c>
      <c r="Z149" s="905">
        <v>0</v>
      </c>
      <c r="AA149" s="905">
        <v>0</v>
      </c>
      <c r="AB149" s="882"/>
    </row>
    <row r="150" spans="1:28">
      <c r="A150" s="899" t="s">
        <v>3945</v>
      </c>
      <c r="B150" s="900">
        <v>0</v>
      </c>
      <c r="C150" s="901">
        <v>48</v>
      </c>
      <c r="D150" s="901">
        <v>1</v>
      </c>
      <c r="E150" s="901">
        <v>0</v>
      </c>
      <c r="F150" s="902">
        <v>0</v>
      </c>
      <c r="G150" s="903">
        <v>0</v>
      </c>
      <c r="H150" s="903">
        <v>0</v>
      </c>
      <c r="I150" s="903">
        <v>0</v>
      </c>
      <c r="J150" s="903">
        <v>0</v>
      </c>
      <c r="K150" s="903">
        <v>47</v>
      </c>
      <c r="L150" s="904">
        <v>3.6067714298804197E-2</v>
      </c>
      <c r="M150" s="905">
        <v>3.7144362486828202E-3</v>
      </c>
      <c r="N150" s="905">
        <v>5.3832409401200301E-5</v>
      </c>
      <c r="O150" s="905">
        <v>1.29197782562881E-2</v>
      </c>
      <c r="P150" s="905">
        <v>5.0602464837128302E-3</v>
      </c>
      <c r="Q150" s="905">
        <v>1.6149722820360101E-4</v>
      </c>
      <c r="R150" s="905">
        <v>8.61318550419206E-4</v>
      </c>
      <c r="S150" s="905">
        <v>3.0146149264672201E-2</v>
      </c>
      <c r="T150" s="905">
        <v>7.1597104503596506E-2</v>
      </c>
      <c r="U150" s="905">
        <v>0.200794887066477</v>
      </c>
      <c r="V150" s="905">
        <v>9.6898336922160601E-5</v>
      </c>
      <c r="W150" s="905">
        <v>6.4598891281440396E-5</v>
      </c>
      <c r="X150" s="905">
        <v>0</v>
      </c>
      <c r="Y150" s="905">
        <v>0</v>
      </c>
      <c r="Z150" s="905">
        <v>0</v>
      </c>
      <c r="AA150" s="905">
        <v>3.2837769734732201E-4</v>
      </c>
      <c r="AB150" s="882"/>
    </row>
    <row r="151" spans="1:28">
      <c r="A151" s="899" t="s">
        <v>3946</v>
      </c>
      <c r="B151" s="900">
        <v>0</v>
      </c>
      <c r="C151" s="901">
        <v>0</v>
      </c>
      <c r="D151" s="901">
        <v>0</v>
      </c>
      <c r="E151" s="901">
        <v>0</v>
      </c>
      <c r="F151" s="902">
        <v>0</v>
      </c>
      <c r="G151" s="903">
        <v>0</v>
      </c>
      <c r="H151" s="903">
        <v>0</v>
      </c>
      <c r="I151" s="903">
        <v>0</v>
      </c>
      <c r="J151" s="903">
        <v>0</v>
      </c>
      <c r="K151" s="903">
        <v>0</v>
      </c>
      <c r="L151" s="904">
        <v>0</v>
      </c>
      <c r="M151" s="905">
        <v>0</v>
      </c>
      <c r="N151" s="905">
        <v>0</v>
      </c>
      <c r="O151" s="905">
        <v>0</v>
      </c>
      <c r="P151" s="905">
        <v>0</v>
      </c>
      <c r="Q151" s="905">
        <v>0</v>
      </c>
      <c r="R151" s="905">
        <v>0</v>
      </c>
      <c r="S151" s="905">
        <v>0</v>
      </c>
      <c r="T151" s="905">
        <v>0</v>
      </c>
      <c r="U151" s="905">
        <v>0</v>
      </c>
      <c r="V151" s="905">
        <v>0</v>
      </c>
      <c r="W151" s="905">
        <v>0</v>
      </c>
      <c r="X151" s="905">
        <v>0</v>
      </c>
      <c r="Y151" s="905">
        <v>0</v>
      </c>
      <c r="Z151" s="905">
        <v>0</v>
      </c>
      <c r="AA151" s="905">
        <v>0</v>
      </c>
      <c r="AB151" s="882"/>
    </row>
    <row r="152" spans="1:28">
      <c r="A152" s="899" t="s">
        <v>3947</v>
      </c>
      <c r="B152" s="900">
        <v>0</v>
      </c>
      <c r="C152" s="901">
        <v>86</v>
      </c>
      <c r="D152" s="901">
        <v>0</v>
      </c>
      <c r="E152" s="901">
        <v>0</v>
      </c>
      <c r="F152" s="902">
        <v>0</v>
      </c>
      <c r="G152" s="903">
        <v>0</v>
      </c>
      <c r="H152" s="903">
        <v>0</v>
      </c>
      <c r="I152" s="903">
        <v>0</v>
      </c>
      <c r="J152" s="903">
        <v>0</v>
      </c>
      <c r="K152" s="903">
        <v>86</v>
      </c>
      <c r="L152" s="904">
        <v>0.26398497274018401</v>
      </c>
      <c r="M152" s="905">
        <v>1.4578274614010201E-2</v>
      </c>
      <c r="N152" s="905">
        <v>1.65483117240115E-2</v>
      </c>
      <c r="O152" s="905">
        <v>0.14775278325010299</v>
      </c>
      <c r="P152" s="905">
        <v>1.1623218949008101E-2</v>
      </c>
      <c r="Q152" s="905">
        <v>5.1220964860035703E-3</v>
      </c>
      <c r="R152" s="905">
        <v>4.8265909195033697E-3</v>
      </c>
      <c r="S152" s="905">
        <v>0.16154304302011299</v>
      </c>
      <c r="T152" s="905">
        <v>0.31422091904521898</v>
      </c>
      <c r="U152" s="905">
        <v>0.41567783021028998</v>
      </c>
      <c r="V152" s="905">
        <v>6.8951298850048099E-5</v>
      </c>
      <c r="W152" s="905">
        <v>5.8116094745040497E-4</v>
      </c>
      <c r="X152" s="905">
        <v>6.8951298850048097E-3</v>
      </c>
      <c r="Y152" s="905">
        <v>3.9400742200027504E-3</v>
      </c>
      <c r="Z152" s="905">
        <v>1.97003711000137E-3</v>
      </c>
      <c r="AA152" s="905">
        <v>2.866403995052E-3</v>
      </c>
      <c r="AB152" s="882"/>
    </row>
    <row r="153" spans="1:28">
      <c r="A153" s="899" t="s">
        <v>3948</v>
      </c>
      <c r="B153" s="900">
        <v>0</v>
      </c>
      <c r="C153" s="901">
        <v>0</v>
      </c>
      <c r="D153" s="901">
        <v>0</v>
      </c>
      <c r="E153" s="901">
        <v>0</v>
      </c>
      <c r="F153" s="902">
        <v>0</v>
      </c>
      <c r="G153" s="903">
        <v>0</v>
      </c>
      <c r="H153" s="903">
        <v>0</v>
      </c>
      <c r="I153" s="903">
        <v>0</v>
      </c>
      <c r="J153" s="903">
        <v>0</v>
      </c>
      <c r="K153" s="903">
        <v>0</v>
      </c>
      <c r="L153" s="904">
        <v>0</v>
      </c>
      <c r="M153" s="905">
        <v>0</v>
      </c>
      <c r="N153" s="905">
        <v>0</v>
      </c>
      <c r="O153" s="905">
        <v>0</v>
      </c>
      <c r="P153" s="905">
        <v>0</v>
      </c>
      <c r="Q153" s="905">
        <v>0</v>
      </c>
      <c r="R153" s="905">
        <v>0</v>
      </c>
      <c r="S153" s="905">
        <v>0</v>
      </c>
      <c r="T153" s="905">
        <v>0</v>
      </c>
      <c r="U153" s="905">
        <v>0</v>
      </c>
      <c r="V153" s="905">
        <v>0</v>
      </c>
      <c r="W153" s="905">
        <v>0</v>
      </c>
      <c r="X153" s="905">
        <v>0</v>
      </c>
      <c r="Y153" s="905">
        <v>0</v>
      </c>
      <c r="Z153" s="905">
        <v>0</v>
      </c>
      <c r="AA153" s="905">
        <v>0</v>
      </c>
      <c r="AB153" s="882"/>
    </row>
    <row r="154" spans="1:28">
      <c r="A154" s="899" t="s">
        <v>3949</v>
      </c>
      <c r="B154" s="900">
        <v>0</v>
      </c>
      <c r="C154" s="901">
        <v>1619</v>
      </c>
      <c r="D154" s="901">
        <v>-58</v>
      </c>
      <c r="E154" s="901">
        <v>2</v>
      </c>
      <c r="F154" s="902">
        <v>0</v>
      </c>
      <c r="G154" s="903">
        <v>0</v>
      </c>
      <c r="H154" s="903">
        <v>0</v>
      </c>
      <c r="I154" s="903">
        <v>0</v>
      </c>
      <c r="J154" s="903">
        <v>0</v>
      </c>
      <c r="K154" s="903">
        <v>1675</v>
      </c>
      <c r="L154" s="904">
        <v>2.5928465890869101</v>
      </c>
      <c r="M154" s="905">
        <v>1.7937932377330799E-2</v>
      </c>
      <c r="N154" s="905">
        <v>0.26091538003390302</v>
      </c>
      <c r="O154" s="905">
        <v>1.07627594263985</v>
      </c>
      <c r="P154" s="905">
        <v>1.3045769001695099E-2</v>
      </c>
      <c r="Q154" s="905">
        <v>5.3813797131992497E-2</v>
      </c>
      <c r="R154" s="905">
        <v>2.28300957529665E-2</v>
      </c>
      <c r="S154" s="905">
        <v>0.211993746277546</v>
      </c>
      <c r="T154" s="905">
        <v>0.17937932377330801</v>
      </c>
      <c r="U154" s="905">
        <v>2.0547086177669902</v>
      </c>
      <c r="V154" s="905">
        <v>4.8921633756356803E-4</v>
      </c>
      <c r="W154" s="905">
        <v>3.2614422504237899E-4</v>
      </c>
      <c r="X154" s="905">
        <v>0.70121008384111405</v>
      </c>
      <c r="Y154" s="905">
        <v>0.34245143629449798</v>
      </c>
      <c r="Z154" s="905">
        <v>4.8921633756356803E-2</v>
      </c>
      <c r="AA154" s="905">
        <v>3.4245143629449801E-3</v>
      </c>
      <c r="AB154" s="882"/>
    </row>
    <row r="155" spans="1:28">
      <c r="A155" s="894"/>
      <c r="B155" s="895"/>
      <c r="C155" s="896"/>
      <c r="D155" s="896"/>
      <c r="E155" s="896"/>
      <c r="F155" s="895"/>
      <c r="G155" s="896"/>
      <c r="H155" s="896"/>
      <c r="I155" s="896"/>
      <c r="J155" s="896"/>
      <c r="K155" s="896"/>
      <c r="L155" s="897"/>
      <c r="M155" s="898"/>
      <c r="N155" s="898"/>
      <c r="O155" s="898"/>
      <c r="P155" s="898"/>
      <c r="Q155" s="898"/>
      <c r="R155" s="898"/>
      <c r="S155" s="898"/>
      <c r="T155" s="898"/>
      <c r="U155" s="898"/>
      <c r="V155" s="898"/>
      <c r="W155" s="898"/>
      <c r="X155" s="898"/>
      <c r="Y155" s="898"/>
      <c r="Z155" s="898"/>
      <c r="AA155" s="898"/>
      <c r="AB155" s="882"/>
    </row>
    <row r="156" spans="1:28">
      <c r="A156" s="887" t="s">
        <v>3950</v>
      </c>
      <c r="B156" s="888">
        <v>0</v>
      </c>
      <c r="C156" s="889">
        <v>31053</v>
      </c>
      <c r="D156" s="889">
        <v>6445</v>
      </c>
      <c r="E156" s="889">
        <v>555</v>
      </c>
      <c r="F156" s="890">
        <v>0</v>
      </c>
      <c r="G156" s="891">
        <v>0</v>
      </c>
      <c r="H156" s="891">
        <v>0</v>
      </c>
      <c r="I156" s="891">
        <v>0</v>
      </c>
      <c r="J156" s="891">
        <v>4</v>
      </c>
      <c r="K156" s="891">
        <v>24173</v>
      </c>
      <c r="L156" s="892">
        <v>249.169835524809</v>
      </c>
      <c r="M156" s="893">
        <v>0</v>
      </c>
      <c r="N156" s="893">
        <v>27.685524808723098</v>
      </c>
      <c r="O156" s="893">
        <v>7.5594447244238798E-4</v>
      </c>
      <c r="P156" s="893">
        <v>0</v>
      </c>
      <c r="Q156" s="893">
        <v>0</v>
      </c>
      <c r="R156" s="893">
        <v>1.1350620790763701E-3</v>
      </c>
      <c r="S156" s="893">
        <v>0</v>
      </c>
      <c r="T156" s="893">
        <v>1.6493333944197601E-3</v>
      </c>
      <c r="U156" s="893">
        <v>5.8413891052366297E-4</v>
      </c>
      <c r="V156" s="893">
        <v>0</v>
      </c>
      <c r="W156" s="893">
        <v>0</v>
      </c>
      <c r="X156" s="893">
        <v>7.9603243689009007E-3</v>
      </c>
      <c r="Y156" s="893">
        <v>3.2184908599441099E-3</v>
      </c>
      <c r="Z156" s="893">
        <v>0</v>
      </c>
      <c r="AA156" s="893">
        <v>3.3021029000778899E-4</v>
      </c>
      <c r="AB156" s="882"/>
    </row>
    <row r="157" spans="1:28">
      <c r="A157" s="899" t="s">
        <v>3951</v>
      </c>
      <c r="B157" s="900">
        <v>0</v>
      </c>
      <c r="C157" s="901">
        <v>2611</v>
      </c>
      <c r="D157" s="901">
        <v>-23</v>
      </c>
      <c r="E157" s="901">
        <v>3</v>
      </c>
      <c r="F157" s="902">
        <v>0</v>
      </c>
      <c r="G157" s="903">
        <v>0</v>
      </c>
      <c r="H157" s="903">
        <v>0</v>
      </c>
      <c r="I157" s="903">
        <v>0</v>
      </c>
      <c r="J157" s="903">
        <v>0</v>
      </c>
      <c r="K157" s="903">
        <v>2631</v>
      </c>
      <c r="L157" s="904">
        <v>27.121226004489898</v>
      </c>
      <c r="M157" s="905">
        <v>0</v>
      </c>
      <c r="N157" s="905">
        <v>3.0134695560544298</v>
      </c>
      <c r="O157" s="905">
        <v>0</v>
      </c>
      <c r="P157" s="905">
        <v>0</v>
      </c>
      <c r="Q157" s="905">
        <v>0</v>
      </c>
      <c r="R157" s="905">
        <v>0</v>
      </c>
      <c r="S157" s="905">
        <v>0</v>
      </c>
      <c r="T157" s="905">
        <v>0</v>
      </c>
      <c r="U157" s="905">
        <v>0</v>
      </c>
      <c r="V157" s="905">
        <v>0</v>
      </c>
      <c r="W157" s="905">
        <v>0</v>
      </c>
      <c r="X157" s="905">
        <v>0</v>
      </c>
      <c r="Y157" s="905">
        <v>0</v>
      </c>
      <c r="Z157" s="905">
        <v>0</v>
      </c>
      <c r="AA157" s="905">
        <v>3.01346955605443E-4</v>
      </c>
      <c r="AB157" s="882"/>
    </row>
    <row r="158" spans="1:28">
      <c r="A158" s="899" t="s">
        <v>3952</v>
      </c>
      <c r="B158" s="900">
        <v>0</v>
      </c>
      <c r="C158" s="901">
        <v>8</v>
      </c>
      <c r="D158" s="901">
        <v>5</v>
      </c>
      <c r="E158" s="901">
        <v>0</v>
      </c>
      <c r="F158" s="902">
        <v>0</v>
      </c>
      <c r="G158" s="903">
        <v>0</v>
      </c>
      <c r="H158" s="903">
        <v>0</v>
      </c>
      <c r="I158" s="903">
        <v>0</v>
      </c>
      <c r="J158" s="903">
        <v>0</v>
      </c>
      <c r="K158" s="903">
        <v>3</v>
      </c>
      <c r="L158" s="904">
        <v>3.0890640032986701E-2</v>
      </c>
      <c r="M158" s="905">
        <v>0</v>
      </c>
      <c r="N158" s="905">
        <v>3.4326751271361198E-3</v>
      </c>
      <c r="O158" s="905">
        <v>0</v>
      </c>
      <c r="P158" s="905">
        <v>0</v>
      </c>
      <c r="Q158" s="905">
        <v>0</v>
      </c>
      <c r="R158" s="905">
        <v>3.4361112383744901E-6</v>
      </c>
      <c r="S158" s="905">
        <v>0</v>
      </c>
      <c r="T158" s="905">
        <v>6.8722224767489801E-5</v>
      </c>
      <c r="U158" s="905">
        <v>0</v>
      </c>
      <c r="V158" s="905">
        <v>0</v>
      </c>
      <c r="W158" s="905">
        <v>0</v>
      </c>
      <c r="X158" s="905">
        <v>0</v>
      </c>
      <c r="Y158" s="905">
        <v>0</v>
      </c>
      <c r="Z158" s="905">
        <v>0</v>
      </c>
      <c r="AA158" s="905">
        <v>1.3744444953497999E-6</v>
      </c>
      <c r="AB158" s="882"/>
    </row>
    <row r="159" spans="1:28">
      <c r="A159" s="899" t="s">
        <v>3953</v>
      </c>
      <c r="B159" s="900">
        <v>0</v>
      </c>
      <c r="C159" s="901">
        <v>22934</v>
      </c>
      <c r="D159" s="901">
        <v>2586</v>
      </c>
      <c r="E159" s="901">
        <v>348</v>
      </c>
      <c r="F159" s="902">
        <v>0</v>
      </c>
      <c r="G159" s="903">
        <v>0</v>
      </c>
      <c r="H159" s="903">
        <v>0</v>
      </c>
      <c r="I159" s="903">
        <v>0</v>
      </c>
      <c r="J159" s="903">
        <v>0</v>
      </c>
      <c r="K159" s="903">
        <v>20000</v>
      </c>
      <c r="L159" s="904">
        <v>206.166674302469</v>
      </c>
      <c r="M159" s="905">
        <v>0</v>
      </c>
      <c r="N159" s="905">
        <v>22.9074082558299</v>
      </c>
      <c r="O159" s="905">
        <v>0</v>
      </c>
      <c r="P159" s="905">
        <v>0</v>
      </c>
      <c r="Q159" s="905">
        <v>0</v>
      </c>
      <c r="R159" s="905">
        <v>0</v>
      </c>
      <c r="S159" s="905">
        <v>0</v>
      </c>
      <c r="T159" s="905">
        <v>0</v>
      </c>
      <c r="U159" s="905">
        <v>0</v>
      </c>
      <c r="V159" s="905">
        <v>0</v>
      </c>
      <c r="W159" s="905">
        <v>0</v>
      </c>
      <c r="X159" s="905">
        <v>0</v>
      </c>
      <c r="Y159" s="905">
        <v>0</v>
      </c>
      <c r="Z159" s="905">
        <v>0</v>
      </c>
      <c r="AA159" s="905">
        <v>0</v>
      </c>
      <c r="AB159" s="882"/>
    </row>
    <row r="160" spans="1:28">
      <c r="A160" s="899" t="s">
        <v>3954</v>
      </c>
      <c r="B160" s="900">
        <v>0</v>
      </c>
      <c r="C160" s="901">
        <v>58</v>
      </c>
      <c r="D160" s="901">
        <v>0</v>
      </c>
      <c r="E160" s="901">
        <v>0</v>
      </c>
      <c r="F160" s="902">
        <v>0</v>
      </c>
      <c r="G160" s="903">
        <v>0</v>
      </c>
      <c r="H160" s="903">
        <v>0</v>
      </c>
      <c r="I160" s="903">
        <v>0</v>
      </c>
      <c r="J160" s="903">
        <v>0</v>
      </c>
      <c r="K160" s="903">
        <v>58</v>
      </c>
      <c r="L160" s="904">
        <v>0.597219040637742</v>
      </c>
      <c r="M160" s="905">
        <v>0</v>
      </c>
      <c r="N160" s="905">
        <v>6.6365052457964896E-2</v>
      </c>
      <c r="O160" s="905">
        <v>0</v>
      </c>
      <c r="P160" s="905">
        <v>0</v>
      </c>
      <c r="Q160" s="905">
        <v>0</v>
      </c>
      <c r="R160" s="905">
        <v>0</v>
      </c>
      <c r="S160" s="905">
        <v>0</v>
      </c>
      <c r="T160" s="905">
        <v>0</v>
      </c>
      <c r="U160" s="905">
        <v>0</v>
      </c>
      <c r="V160" s="905">
        <v>0</v>
      </c>
      <c r="W160" s="905">
        <v>0</v>
      </c>
      <c r="X160" s="905">
        <v>0</v>
      </c>
      <c r="Y160" s="905">
        <v>0</v>
      </c>
      <c r="Z160" s="905">
        <v>0</v>
      </c>
      <c r="AA160" s="905">
        <v>0</v>
      </c>
      <c r="AB160" s="882"/>
    </row>
    <row r="161" spans="1:28">
      <c r="A161" s="899" t="s">
        <v>3955</v>
      </c>
      <c r="B161" s="900">
        <v>0</v>
      </c>
      <c r="C161" s="901">
        <v>493</v>
      </c>
      <c r="D161" s="901">
        <v>-23</v>
      </c>
      <c r="E161" s="901">
        <v>8</v>
      </c>
      <c r="F161" s="902">
        <v>0</v>
      </c>
      <c r="G161" s="903">
        <v>0</v>
      </c>
      <c r="H161" s="903">
        <v>0</v>
      </c>
      <c r="I161" s="903">
        <v>0</v>
      </c>
      <c r="J161" s="903">
        <v>0</v>
      </c>
      <c r="K161" s="903">
        <v>508</v>
      </c>
      <c r="L161" s="904">
        <v>5.2249965638887597</v>
      </c>
      <c r="M161" s="905">
        <v>0</v>
      </c>
      <c r="N161" s="905">
        <v>0.58068447335868401</v>
      </c>
      <c r="O161" s="905">
        <v>0</v>
      </c>
      <c r="P161" s="905">
        <v>0</v>
      </c>
      <c r="Q161" s="905">
        <v>0</v>
      </c>
      <c r="R161" s="905">
        <v>5.8184816969807996E-4</v>
      </c>
      <c r="S161" s="905">
        <v>0</v>
      </c>
      <c r="T161" s="905">
        <v>0</v>
      </c>
      <c r="U161" s="905">
        <v>0</v>
      </c>
      <c r="V161" s="905">
        <v>0</v>
      </c>
      <c r="W161" s="905">
        <v>0</v>
      </c>
      <c r="X161" s="905">
        <v>0</v>
      </c>
      <c r="Y161" s="905">
        <v>0</v>
      </c>
      <c r="Z161" s="905">
        <v>0</v>
      </c>
      <c r="AA161" s="905">
        <v>0</v>
      </c>
      <c r="AB161" s="882"/>
    </row>
    <row r="162" spans="1:28">
      <c r="A162" s="899" t="s">
        <v>3956</v>
      </c>
      <c r="B162" s="900">
        <v>0</v>
      </c>
      <c r="C162" s="901">
        <v>51</v>
      </c>
      <c r="D162" s="901">
        <v>0</v>
      </c>
      <c r="E162" s="901">
        <v>0</v>
      </c>
      <c r="F162" s="902">
        <v>0</v>
      </c>
      <c r="G162" s="903">
        <v>0</v>
      </c>
      <c r="H162" s="903">
        <v>0</v>
      </c>
      <c r="I162" s="903">
        <v>0</v>
      </c>
      <c r="J162" s="903">
        <v>0</v>
      </c>
      <c r="K162" s="903">
        <v>51</v>
      </c>
      <c r="L162" s="904">
        <v>0.52455674165025001</v>
      </c>
      <c r="M162" s="905">
        <v>0</v>
      </c>
      <c r="N162" s="905">
        <v>5.8297063270261601E-2</v>
      </c>
      <c r="O162" s="905">
        <v>5.8413891052366297E-4</v>
      </c>
      <c r="P162" s="905">
        <v>0</v>
      </c>
      <c r="Q162" s="905">
        <v>0</v>
      </c>
      <c r="R162" s="905">
        <v>5.8413891052366398E-5</v>
      </c>
      <c r="S162" s="905">
        <v>0</v>
      </c>
      <c r="T162" s="905">
        <v>0</v>
      </c>
      <c r="U162" s="905">
        <v>5.8413891052366297E-4</v>
      </c>
      <c r="V162" s="905">
        <v>0</v>
      </c>
      <c r="W162" s="905">
        <v>0</v>
      </c>
      <c r="X162" s="905">
        <v>0</v>
      </c>
      <c r="Y162" s="905">
        <v>0</v>
      </c>
      <c r="Z162" s="905">
        <v>0</v>
      </c>
      <c r="AA162" s="905">
        <v>1.1682778210473301E-5</v>
      </c>
      <c r="AB162" s="882"/>
    </row>
    <row r="163" spans="1:28">
      <c r="A163" s="899" t="s">
        <v>3957</v>
      </c>
      <c r="B163" s="900">
        <v>0</v>
      </c>
      <c r="C163" s="901">
        <v>142</v>
      </c>
      <c r="D163" s="901">
        <v>4</v>
      </c>
      <c r="E163" s="901">
        <v>1</v>
      </c>
      <c r="F163" s="902">
        <v>0</v>
      </c>
      <c r="G163" s="903">
        <v>0</v>
      </c>
      <c r="H163" s="903">
        <v>0</v>
      </c>
      <c r="I163" s="903">
        <v>0</v>
      </c>
      <c r="J163" s="903">
        <v>0</v>
      </c>
      <c r="K163" s="903">
        <v>137</v>
      </c>
      <c r="L163" s="904">
        <v>1.4122417189719201</v>
      </c>
      <c r="M163" s="905">
        <v>0</v>
      </c>
      <c r="N163" s="905">
        <v>0.15675883080588299</v>
      </c>
      <c r="O163" s="905">
        <v>0</v>
      </c>
      <c r="P163" s="905">
        <v>0</v>
      </c>
      <c r="Q163" s="905">
        <v>0</v>
      </c>
      <c r="R163" s="905">
        <v>4.70747239657305E-4</v>
      </c>
      <c r="S163" s="905">
        <v>0</v>
      </c>
      <c r="T163" s="905">
        <v>1.56915746552435E-3</v>
      </c>
      <c r="U163" s="905">
        <v>0</v>
      </c>
      <c r="V163" s="905">
        <v>0</v>
      </c>
      <c r="W163" s="905">
        <v>0</v>
      </c>
      <c r="X163" s="905">
        <v>7.8457873276217508E-3</v>
      </c>
      <c r="Y163" s="905">
        <v>3.1383149310487001E-3</v>
      </c>
      <c r="Z163" s="905">
        <v>0</v>
      </c>
      <c r="AA163" s="905">
        <v>1.5691574655243502E-5</v>
      </c>
      <c r="AB163" s="882"/>
    </row>
    <row r="164" spans="1:28">
      <c r="A164" s="899" t="s">
        <v>3958</v>
      </c>
      <c r="B164" s="900">
        <v>0</v>
      </c>
      <c r="C164" s="901">
        <v>0</v>
      </c>
      <c r="D164" s="901">
        <v>-1</v>
      </c>
      <c r="E164" s="901">
        <v>0</v>
      </c>
      <c r="F164" s="902">
        <v>0</v>
      </c>
      <c r="G164" s="903">
        <v>0</v>
      </c>
      <c r="H164" s="903">
        <v>0</v>
      </c>
      <c r="I164" s="903">
        <v>0</v>
      </c>
      <c r="J164" s="903">
        <v>0</v>
      </c>
      <c r="K164" s="903">
        <v>1</v>
      </c>
      <c r="L164" s="904">
        <v>1.02968800109956E-2</v>
      </c>
      <c r="M164" s="905">
        <v>0</v>
      </c>
      <c r="N164" s="905">
        <v>1.1442250423787099E-3</v>
      </c>
      <c r="O164" s="905">
        <v>0</v>
      </c>
      <c r="P164" s="905">
        <v>0</v>
      </c>
      <c r="Q164" s="905">
        <v>0</v>
      </c>
      <c r="R164" s="905">
        <v>3.4361112383744901E-6</v>
      </c>
      <c r="S164" s="905">
        <v>0</v>
      </c>
      <c r="T164" s="905">
        <v>1.1453704127915E-5</v>
      </c>
      <c r="U164" s="905">
        <v>0</v>
      </c>
      <c r="V164" s="905">
        <v>0</v>
      </c>
      <c r="W164" s="905">
        <v>0</v>
      </c>
      <c r="X164" s="905">
        <v>5.7268520639574802E-5</v>
      </c>
      <c r="Y164" s="905">
        <v>2.2907408255829899E-5</v>
      </c>
      <c r="Z164" s="905">
        <v>0</v>
      </c>
      <c r="AA164" s="905">
        <v>1.1453704127915E-7</v>
      </c>
      <c r="AB164" s="882"/>
    </row>
    <row r="165" spans="1:28">
      <c r="A165" s="899" t="s">
        <v>3959</v>
      </c>
      <c r="B165" s="900">
        <v>0</v>
      </c>
      <c r="C165" s="901">
        <v>434</v>
      </c>
      <c r="D165" s="901">
        <v>-1</v>
      </c>
      <c r="E165" s="901">
        <v>0</v>
      </c>
      <c r="F165" s="902">
        <v>0</v>
      </c>
      <c r="G165" s="903">
        <v>0</v>
      </c>
      <c r="H165" s="903">
        <v>0</v>
      </c>
      <c r="I165" s="903">
        <v>0</v>
      </c>
      <c r="J165" s="903">
        <v>0</v>
      </c>
      <c r="K165" s="903">
        <v>435</v>
      </c>
      <c r="L165" s="904">
        <v>4.4841251660787096</v>
      </c>
      <c r="M165" s="905">
        <v>0</v>
      </c>
      <c r="N165" s="905">
        <v>0.49823612956430102</v>
      </c>
      <c r="O165" s="905">
        <v>0</v>
      </c>
      <c r="P165" s="905">
        <v>0</v>
      </c>
      <c r="Q165" s="905">
        <v>0</v>
      </c>
      <c r="R165" s="905">
        <v>0</v>
      </c>
      <c r="S165" s="905">
        <v>0</v>
      </c>
      <c r="T165" s="905">
        <v>0</v>
      </c>
      <c r="U165" s="905">
        <v>0</v>
      </c>
      <c r="V165" s="905">
        <v>0</v>
      </c>
      <c r="W165" s="905">
        <v>0</v>
      </c>
      <c r="X165" s="905">
        <v>0</v>
      </c>
      <c r="Y165" s="905">
        <v>0</v>
      </c>
      <c r="Z165" s="905">
        <v>0</v>
      </c>
      <c r="AA165" s="905">
        <v>0</v>
      </c>
      <c r="AB165" s="882"/>
    </row>
    <row r="166" spans="1:28">
      <c r="A166" s="899" t="s">
        <v>3960</v>
      </c>
      <c r="B166" s="900">
        <v>0</v>
      </c>
      <c r="C166" s="901">
        <v>5</v>
      </c>
      <c r="D166" s="901">
        <v>0</v>
      </c>
      <c r="E166" s="901">
        <v>0</v>
      </c>
      <c r="F166" s="902">
        <v>0</v>
      </c>
      <c r="G166" s="903">
        <v>0</v>
      </c>
      <c r="H166" s="903">
        <v>0</v>
      </c>
      <c r="I166" s="903">
        <v>0</v>
      </c>
      <c r="J166" s="903">
        <v>0</v>
      </c>
      <c r="K166" s="903">
        <v>5</v>
      </c>
      <c r="L166" s="904">
        <v>5.15416685756174E-2</v>
      </c>
      <c r="M166" s="905">
        <v>0</v>
      </c>
      <c r="N166" s="905">
        <v>5.7211252118935301E-3</v>
      </c>
      <c r="O166" s="905">
        <v>1.7180556191872501E-4</v>
      </c>
      <c r="P166" s="905">
        <v>0</v>
      </c>
      <c r="Q166" s="905">
        <v>0</v>
      </c>
      <c r="R166" s="905">
        <v>1.7180556191872501E-5</v>
      </c>
      <c r="S166" s="905">
        <v>0</v>
      </c>
      <c r="T166" s="905">
        <v>0</v>
      </c>
      <c r="U166" s="905">
        <v>0</v>
      </c>
      <c r="V166" s="905">
        <v>0</v>
      </c>
      <c r="W166" s="905">
        <v>0</v>
      </c>
      <c r="X166" s="905">
        <v>5.7268520639574802E-5</v>
      </c>
      <c r="Y166" s="905">
        <v>5.7268520639574802E-5</v>
      </c>
      <c r="Z166" s="905">
        <v>0</v>
      </c>
      <c r="AA166" s="905">
        <v>0</v>
      </c>
      <c r="AB166" s="882"/>
    </row>
    <row r="167" spans="1:28">
      <c r="A167" s="899" t="s">
        <v>3961</v>
      </c>
      <c r="B167" s="900">
        <v>0</v>
      </c>
      <c r="C167" s="901">
        <v>13</v>
      </c>
      <c r="D167" s="901">
        <v>13</v>
      </c>
      <c r="E167" s="901">
        <v>0</v>
      </c>
      <c r="F167" s="902">
        <v>0</v>
      </c>
      <c r="G167" s="903">
        <v>0</v>
      </c>
      <c r="H167" s="903">
        <v>0</v>
      </c>
      <c r="I167" s="903">
        <v>0</v>
      </c>
      <c r="J167" s="903">
        <v>0</v>
      </c>
      <c r="K167" s="903">
        <v>0</v>
      </c>
      <c r="L167" s="904">
        <v>0</v>
      </c>
      <c r="M167" s="905">
        <v>0</v>
      </c>
      <c r="N167" s="905">
        <v>0</v>
      </c>
      <c r="O167" s="905">
        <v>0</v>
      </c>
      <c r="P167" s="905">
        <v>0</v>
      </c>
      <c r="Q167" s="905">
        <v>0</v>
      </c>
      <c r="R167" s="905">
        <v>0</v>
      </c>
      <c r="S167" s="905">
        <v>0</v>
      </c>
      <c r="T167" s="905">
        <v>0</v>
      </c>
      <c r="U167" s="905">
        <v>0</v>
      </c>
      <c r="V167" s="905">
        <v>0</v>
      </c>
      <c r="W167" s="905">
        <v>0</v>
      </c>
      <c r="X167" s="905">
        <v>0</v>
      </c>
      <c r="Y167" s="905">
        <v>0</v>
      </c>
      <c r="Z167" s="905">
        <v>0</v>
      </c>
      <c r="AA167" s="905">
        <v>0</v>
      </c>
      <c r="AB167" s="882"/>
    </row>
    <row r="168" spans="1:28">
      <c r="A168" s="899" t="s">
        <v>3962</v>
      </c>
      <c r="B168" s="900">
        <v>0</v>
      </c>
      <c r="C168" s="901">
        <v>0</v>
      </c>
      <c r="D168" s="901">
        <v>0</v>
      </c>
      <c r="E168" s="901">
        <v>0</v>
      </c>
      <c r="F168" s="902">
        <v>0</v>
      </c>
      <c r="G168" s="903">
        <v>0</v>
      </c>
      <c r="H168" s="903">
        <v>0</v>
      </c>
      <c r="I168" s="903">
        <v>0</v>
      </c>
      <c r="J168" s="903">
        <v>0</v>
      </c>
      <c r="K168" s="903">
        <v>0</v>
      </c>
      <c r="L168" s="904">
        <v>0</v>
      </c>
      <c r="M168" s="905">
        <v>0</v>
      </c>
      <c r="N168" s="905">
        <v>0</v>
      </c>
      <c r="O168" s="905">
        <v>0</v>
      </c>
      <c r="P168" s="905">
        <v>0</v>
      </c>
      <c r="Q168" s="905">
        <v>0</v>
      </c>
      <c r="R168" s="905">
        <v>0</v>
      </c>
      <c r="S168" s="905">
        <v>0</v>
      </c>
      <c r="T168" s="905">
        <v>0</v>
      </c>
      <c r="U168" s="905">
        <v>0</v>
      </c>
      <c r="V168" s="905">
        <v>0</v>
      </c>
      <c r="W168" s="905">
        <v>0</v>
      </c>
      <c r="X168" s="905">
        <v>0</v>
      </c>
      <c r="Y168" s="905">
        <v>0</v>
      </c>
      <c r="Z168" s="905">
        <v>0</v>
      </c>
      <c r="AA168" s="905">
        <v>0</v>
      </c>
      <c r="AB168" s="882"/>
    </row>
    <row r="169" spans="1:28">
      <c r="A169" s="899" t="s">
        <v>3963</v>
      </c>
      <c r="B169" s="900">
        <v>0</v>
      </c>
      <c r="C169" s="901">
        <v>56</v>
      </c>
      <c r="D169" s="901">
        <v>52</v>
      </c>
      <c r="E169" s="901">
        <v>4</v>
      </c>
      <c r="F169" s="902">
        <v>0</v>
      </c>
      <c r="G169" s="903">
        <v>0</v>
      </c>
      <c r="H169" s="903">
        <v>0</v>
      </c>
      <c r="I169" s="903">
        <v>0</v>
      </c>
      <c r="J169" s="903">
        <v>0</v>
      </c>
      <c r="K169" s="903">
        <v>0</v>
      </c>
      <c r="L169" s="904">
        <v>0</v>
      </c>
      <c r="M169" s="905">
        <v>0</v>
      </c>
      <c r="N169" s="905">
        <v>0</v>
      </c>
      <c r="O169" s="905">
        <v>0</v>
      </c>
      <c r="P169" s="905">
        <v>0</v>
      </c>
      <c r="Q169" s="905">
        <v>0</v>
      </c>
      <c r="R169" s="905">
        <v>0</v>
      </c>
      <c r="S169" s="905">
        <v>0</v>
      </c>
      <c r="T169" s="905">
        <v>0</v>
      </c>
      <c r="U169" s="905">
        <v>0</v>
      </c>
      <c r="V169" s="905">
        <v>0</v>
      </c>
      <c r="W169" s="905">
        <v>0</v>
      </c>
      <c r="X169" s="905">
        <v>0</v>
      </c>
      <c r="Y169" s="905">
        <v>0</v>
      </c>
      <c r="Z169" s="905">
        <v>0</v>
      </c>
      <c r="AA169" s="905">
        <v>0</v>
      </c>
      <c r="AB169" s="882"/>
    </row>
    <row r="170" spans="1:28">
      <c r="A170" s="899" t="s">
        <v>3964</v>
      </c>
      <c r="B170" s="900">
        <v>0</v>
      </c>
      <c r="C170" s="901">
        <v>44</v>
      </c>
      <c r="D170" s="901">
        <v>0</v>
      </c>
      <c r="E170" s="901">
        <v>0</v>
      </c>
      <c r="F170" s="902">
        <v>0</v>
      </c>
      <c r="G170" s="903">
        <v>0</v>
      </c>
      <c r="H170" s="903">
        <v>0</v>
      </c>
      <c r="I170" s="903">
        <v>0</v>
      </c>
      <c r="J170" s="903">
        <v>0</v>
      </c>
      <c r="K170" s="903">
        <v>44</v>
      </c>
      <c r="L170" s="904">
        <v>0.453566683465433</v>
      </c>
      <c r="M170" s="905">
        <v>0</v>
      </c>
      <c r="N170" s="905">
        <v>5.0396298162825898E-2</v>
      </c>
      <c r="O170" s="905">
        <v>0</v>
      </c>
      <c r="P170" s="905">
        <v>0</v>
      </c>
      <c r="Q170" s="905">
        <v>0</v>
      </c>
      <c r="R170" s="905">
        <v>0</v>
      </c>
      <c r="S170" s="905">
        <v>0</v>
      </c>
      <c r="T170" s="905">
        <v>0</v>
      </c>
      <c r="U170" s="905">
        <v>0</v>
      </c>
      <c r="V170" s="905">
        <v>0</v>
      </c>
      <c r="W170" s="905">
        <v>0</v>
      </c>
      <c r="X170" s="905">
        <v>0</v>
      </c>
      <c r="Y170" s="905">
        <v>0</v>
      </c>
      <c r="Z170" s="905">
        <v>0</v>
      </c>
      <c r="AA170" s="905">
        <v>0</v>
      </c>
      <c r="AB170" s="882"/>
    </row>
    <row r="171" spans="1:28">
      <c r="A171" s="899" t="s">
        <v>3965</v>
      </c>
      <c r="B171" s="900">
        <v>0</v>
      </c>
      <c r="C171" s="901">
        <v>0</v>
      </c>
      <c r="D171" s="901">
        <v>0</v>
      </c>
      <c r="E171" s="901">
        <v>0</v>
      </c>
      <c r="F171" s="902">
        <v>0</v>
      </c>
      <c r="G171" s="903">
        <v>0</v>
      </c>
      <c r="H171" s="903">
        <v>0</v>
      </c>
      <c r="I171" s="903">
        <v>0</v>
      </c>
      <c r="J171" s="903">
        <v>0</v>
      </c>
      <c r="K171" s="903">
        <v>0</v>
      </c>
      <c r="L171" s="904">
        <v>0</v>
      </c>
      <c r="M171" s="905">
        <v>0</v>
      </c>
      <c r="N171" s="905">
        <v>0</v>
      </c>
      <c r="O171" s="905">
        <v>0</v>
      </c>
      <c r="P171" s="905">
        <v>0</v>
      </c>
      <c r="Q171" s="905">
        <v>0</v>
      </c>
      <c r="R171" s="905">
        <v>0</v>
      </c>
      <c r="S171" s="905">
        <v>0</v>
      </c>
      <c r="T171" s="905">
        <v>0</v>
      </c>
      <c r="U171" s="905">
        <v>0</v>
      </c>
      <c r="V171" s="905">
        <v>0</v>
      </c>
      <c r="W171" s="905">
        <v>0</v>
      </c>
      <c r="X171" s="905">
        <v>0</v>
      </c>
      <c r="Y171" s="905">
        <v>0</v>
      </c>
      <c r="Z171" s="905">
        <v>0</v>
      </c>
      <c r="AA171" s="905">
        <v>0</v>
      </c>
      <c r="AB171" s="882"/>
    </row>
    <row r="172" spans="1:28">
      <c r="A172" s="899" t="s">
        <v>3966</v>
      </c>
      <c r="B172" s="900">
        <v>0</v>
      </c>
      <c r="C172" s="901">
        <v>0</v>
      </c>
      <c r="D172" s="901">
        <v>0</v>
      </c>
      <c r="E172" s="901">
        <v>0</v>
      </c>
      <c r="F172" s="902">
        <v>0</v>
      </c>
      <c r="G172" s="903">
        <v>0</v>
      </c>
      <c r="H172" s="903">
        <v>0</v>
      </c>
      <c r="I172" s="903">
        <v>0</v>
      </c>
      <c r="J172" s="903">
        <v>0</v>
      </c>
      <c r="K172" s="903">
        <v>0</v>
      </c>
      <c r="L172" s="904">
        <v>0</v>
      </c>
      <c r="M172" s="905">
        <v>0</v>
      </c>
      <c r="N172" s="905">
        <v>0</v>
      </c>
      <c r="O172" s="905">
        <v>0</v>
      </c>
      <c r="P172" s="905">
        <v>0</v>
      </c>
      <c r="Q172" s="905">
        <v>0</v>
      </c>
      <c r="R172" s="905">
        <v>0</v>
      </c>
      <c r="S172" s="905">
        <v>0</v>
      </c>
      <c r="T172" s="905">
        <v>0</v>
      </c>
      <c r="U172" s="905">
        <v>0</v>
      </c>
      <c r="V172" s="905">
        <v>0</v>
      </c>
      <c r="W172" s="905">
        <v>0</v>
      </c>
      <c r="X172" s="905">
        <v>0</v>
      </c>
      <c r="Y172" s="905">
        <v>0</v>
      </c>
      <c r="Z172" s="905">
        <v>0</v>
      </c>
      <c r="AA172" s="905">
        <v>0</v>
      </c>
      <c r="AB172" s="882"/>
    </row>
    <row r="173" spans="1:28">
      <c r="A173" s="899" t="s">
        <v>3967</v>
      </c>
      <c r="B173" s="900">
        <v>0</v>
      </c>
      <c r="C173" s="901">
        <v>0</v>
      </c>
      <c r="D173" s="901">
        <v>0</v>
      </c>
      <c r="E173" s="901">
        <v>0</v>
      </c>
      <c r="F173" s="902">
        <v>0</v>
      </c>
      <c r="G173" s="903">
        <v>0</v>
      </c>
      <c r="H173" s="903">
        <v>0</v>
      </c>
      <c r="I173" s="903">
        <v>0</v>
      </c>
      <c r="J173" s="903">
        <v>0</v>
      </c>
      <c r="K173" s="903">
        <v>0</v>
      </c>
      <c r="L173" s="904">
        <v>0</v>
      </c>
      <c r="M173" s="905">
        <v>0</v>
      </c>
      <c r="N173" s="905">
        <v>0</v>
      </c>
      <c r="O173" s="905">
        <v>0</v>
      </c>
      <c r="P173" s="905">
        <v>0</v>
      </c>
      <c r="Q173" s="905">
        <v>0</v>
      </c>
      <c r="R173" s="905">
        <v>0</v>
      </c>
      <c r="S173" s="905">
        <v>0</v>
      </c>
      <c r="T173" s="905">
        <v>0</v>
      </c>
      <c r="U173" s="905">
        <v>0</v>
      </c>
      <c r="V173" s="905">
        <v>0</v>
      </c>
      <c r="W173" s="905">
        <v>0</v>
      </c>
      <c r="X173" s="905">
        <v>0</v>
      </c>
      <c r="Y173" s="905">
        <v>0</v>
      </c>
      <c r="Z173" s="905">
        <v>0</v>
      </c>
      <c r="AA173" s="905">
        <v>0</v>
      </c>
      <c r="AB173" s="882"/>
    </row>
    <row r="174" spans="1:28">
      <c r="A174" s="899" t="s">
        <v>3968</v>
      </c>
      <c r="B174" s="900">
        <v>0</v>
      </c>
      <c r="C174" s="901">
        <v>574</v>
      </c>
      <c r="D174" s="901">
        <v>574</v>
      </c>
      <c r="E174" s="901">
        <v>0</v>
      </c>
      <c r="F174" s="902">
        <v>0</v>
      </c>
      <c r="G174" s="903">
        <v>0</v>
      </c>
      <c r="H174" s="903">
        <v>0</v>
      </c>
      <c r="I174" s="903">
        <v>0</v>
      </c>
      <c r="J174" s="903">
        <v>0</v>
      </c>
      <c r="K174" s="903">
        <v>0</v>
      </c>
      <c r="L174" s="904">
        <v>0</v>
      </c>
      <c r="M174" s="905">
        <v>0</v>
      </c>
      <c r="N174" s="905">
        <v>0</v>
      </c>
      <c r="O174" s="905">
        <v>0</v>
      </c>
      <c r="P174" s="905">
        <v>0</v>
      </c>
      <c r="Q174" s="905">
        <v>0</v>
      </c>
      <c r="R174" s="905">
        <v>0</v>
      </c>
      <c r="S174" s="905">
        <v>0</v>
      </c>
      <c r="T174" s="905">
        <v>0</v>
      </c>
      <c r="U174" s="905">
        <v>0</v>
      </c>
      <c r="V174" s="905">
        <v>0</v>
      </c>
      <c r="W174" s="905">
        <v>0</v>
      </c>
      <c r="X174" s="905">
        <v>0</v>
      </c>
      <c r="Y174" s="905">
        <v>0</v>
      </c>
      <c r="Z174" s="905">
        <v>0</v>
      </c>
      <c r="AA174" s="905">
        <v>0</v>
      </c>
      <c r="AB174" s="882"/>
    </row>
    <row r="175" spans="1:28">
      <c r="A175" s="899" t="s">
        <v>3969</v>
      </c>
      <c r="B175" s="900">
        <v>0</v>
      </c>
      <c r="C175" s="901">
        <v>0</v>
      </c>
      <c r="D175" s="901">
        <v>0</v>
      </c>
      <c r="E175" s="901">
        <v>0</v>
      </c>
      <c r="F175" s="902">
        <v>0</v>
      </c>
      <c r="G175" s="903">
        <v>0</v>
      </c>
      <c r="H175" s="903">
        <v>0</v>
      </c>
      <c r="I175" s="903">
        <v>0</v>
      </c>
      <c r="J175" s="903">
        <v>0</v>
      </c>
      <c r="K175" s="903">
        <v>0</v>
      </c>
      <c r="L175" s="904">
        <v>0</v>
      </c>
      <c r="M175" s="905">
        <v>0</v>
      </c>
      <c r="N175" s="905">
        <v>0</v>
      </c>
      <c r="O175" s="905">
        <v>0</v>
      </c>
      <c r="P175" s="905">
        <v>0</v>
      </c>
      <c r="Q175" s="905">
        <v>0</v>
      </c>
      <c r="R175" s="905">
        <v>0</v>
      </c>
      <c r="S175" s="905">
        <v>0</v>
      </c>
      <c r="T175" s="905">
        <v>0</v>
      </c>
      <c r="U175" s="905">
        <v>0</v>
      </c>
      <c r="V175" s="905">
        <v>0</v>
      </c>
      <c r="W175" s="905">
        <v>0</v>
      </c>
      <c r="X175" s="905">
        <v>0</v>
      </c>
      <c r="Y175" s="905">
        <v>0</v>
      </c>
      <c r="Z175" s="905">
        <v>0</v>
      </c>
      <c r="AA175" s="905">
        <v>0</v>
      </c>
      <c r="AB175" s="882"/>
    </row>
    <row r="176" spans="1:28">
      <c r="A176" s="899" t="s">
        <v>3970</v>
      </c>
      <c r="B176" s="900">
        <v>0</v>
      </c>
      <c r="C176" s="901">
        <v>300</v>
      </c>
      <c r="D176" s="901">
        <v>0</v>
      </c>
      <c r="E176" s="901">
        <v>0</v>
      </c>
      <c r="F176" s="902">
        <v>0</v>
      </c>
      <c r="G176" s="903">
        <v>0</v>
      </c>
      <c r="H176" s="903">
        <v>0</v>
      </c>
      <c r="I176" s="903">
        <v>0</v>
      </c>
      <c r="J176" s="903">
        <v>0</v>
      </c>
      <c r="K176" s="903">
        <v>300</v>
      </c>
      <c r="L176" s="904">
        <v>3.0925001145370401</v>
      </c>
      <c r="M176" s="905">
        <v>0</v>
      </c>
      <c r="N176" s="905">
        <v>0.34361112383744902</v>
      </c>
      <c r="O176" s="905">
        <v>0</v>
      </c>
      <c r="P176" s="905">
        <v>0</v>
      </c>
      <c r="Q176" s="905">
        <v>0</v>
      </c>
      <c r="R176" s="905">
        <v>0</v>
      </c>
      <c r="S176" s="905">
        <v>0</v>
      </c>
      <c r="T176" s="905">
        <v>0</v>
      </c>
      <c r="U176" s="905">
        <v>0</v>
      </c>
      <c r="V176" s="905">
        <v>0</v>
      </c>
      <c r="W176" s="905">
        <v>0</v>
      </c>
      <c r="X176" s="905">
        <v>0</v>
      </c>
      <c r="Y176" s="905">
        <v>0</v>
      </c>
      <c r="Z176" s="905">
        <v>0</v>
      </c>
      <c r="AA176" s="905">
        <v>0</v>
      </c>
      <c r="AB176" s="882"/>
    </row>
    <row r="177" spans="1:28">
      <c r="A177" s="899" t="s">
        <v>3971</v>
      </c>
      <c r="B177" s="900">
        <v>0</v>
      </c>
      <c r="C177" s="901">
        <v>295</v>
      </c>
      <c r="D177" s="901">
        <v>292</v>
      </c>
      <c r="E177" s="901">
        <v>3</v>
      </c>
      <c r="F177" s="902">
        <v>0</v>
      </c>
      <c r="G177" s="903">
        <v>0</v>
      </c>
      <c r="H177" s="903">
        <v>0</v>
      </c>
      <c r="I177" s="903">
        <v>0</v>
      </c>
      <c r="J177" s="903">
        <v>0</v>
      </c>
      <c r="K177" s="903">
        <v>0</v>
      </c>
      <c r="L177" s="904">
        <v>0</v>
      </c>
      <c r="M177" s="905">
        <v>0</v>
      </c>
      <c r="N177" s="905">
        <v>0</v>
      </c>
      <c r="O177" s="905">
        <v>0</v>
      </c>
      <c r="P177" s="905">
        <v>0</v>
      </c>
      <c r="Q177" s="905">
        <v>0</v>
      </c>
      <c r="R177" s="905">
        <v>0</v>
      </c>
      <c r="S177" s="905">
        <v>0</v>
      </c>
      <c r="T177" s="905">
        <v>0</v>
      </c>
      <c r="U177" s="905">
        <v>0</v>
      </c>
      <c r="V177" s="905">
        <v>0</v>
      </c>
      <c r="W177" s="905">
        <v>0</v>
      </c>
      <c r="X177" s="905">
        <v>0</v>
      </c>
      <c r="Y177" s="905">
        <v>0</v>
      </c>
      <c r="Z177" s="905">
        <v>0</v>
      </c>
      <c r="AA177" s="905">
        <v>0</v>
      </c>
      <c r="AB177" s="882"/>
    </row>
    <row r="178" spans="1:28">
      <c r="A178" s="899" t="s">
        <v>3972</v>
      </c>
      <c r="B178" s="900">
        <v>0</v>
      </c>
      <c r="C178" s="901">
        <v>2711</v>
      </c>
      <c r="D178" s="901">
        <v>2684</v>
      </c>
      <c r="E178" s="901">
        <v>27</v>
      </c>
      <c r="F178" s="902">
        <v>0</v>
      </c>
      <c r="G178" s="903">
        <v>0</v>
      </c>
      <c r="H178" s="903">
        <v>0</v>
      </c>
      <c r="I178" s="903">
        <v>0</v>
      </c>
      <c r="J178" s="903">
        <v>0</v>
      </c>
      <c r="K178" s="903">
        <v>0</v>
      </c>
      <c r="L178" s="904">
        <v>0</v>
      </c>
      <c r="M178" s="905">
        <v>0</v>
      </c>
      <c r="N178" s="905">
        <v>0</v>
      </c>
      <c r="O178" s="905">
        <v>0</v>
      </c>
      <c r="P178" s="905">
        <v>0</v>
      </c>
      <c r="Q178" s="905">
        <v>0</v>
      </c>
      <c r="R178" s="905">
        <v>0</v>
      </c>
      <c r="S178" s="905">
        <v>0</v>
      </c>
      <c r="T178" s="905">
        <v>0</v>
      </c>
      <c r="U178" s="905">
        <v>0</v>
      </c>
      <c r="V178" s="905">
        <v>0</v>
      </c>
      <c r="W178" s="905">
        <v>0</v>
      </c>
      <c r="X178" s="905">
        <v>0</v>
      </c>
      <c r="Y178" s="905">
        <v>0</v>
      </c>
      <c r="Z178" s="905">
        <v>0</v>
      </c>
      <c r="AA178" s="905">
        <v>0</v>
      </c>
      <c r="AB178" s="882"/>
    </row>
    <row r="179" spans="1:28">
      <c r="A179" s="899" t="s">
        <v>3973</v>
      </c>
      <c r="B179" s="900">
        <v>0</v>
      </c>
      <c r="C179" s="901">
        <v>0</v>
      </c>
      <c r="D179" s="901">
        <v>0</v>
      </c>
      <c r="E179" s="901">
        <v>0</v>
      </c>
      <c r="F179" s="902">
        <v>0</v>
      </c>
      <c r="G179" s="903">
        <v>0</v>
      </c>
      <c r="H179" s="903">
        <v>0</v>
      </c>
      <c r="I179" s="903">
        <v>0</v>
      </c>
      <c r="J179" s="903">
        <v>0</v>
      </c>
      <c r="K179" s="903">
        <v>0</v>
      </c>
      <c r="L179" s="904">
        <v>0</v>
      </c>
      <c r="M179" s="905">
        <v>0</v>
      </c>
      <c r="N179" s="905">
        <v>0</v>
      </c>
      <c r="O179" s="905">
        <v>0</v>
      </c>
      <c r="P179" s="905">
        <v>0</v>
      </c>
      <c r="Q179" s="905">
        <v>0</v>
      </c>
      <c r="R179" s="905">
        <v>0</v>
      </c>
      <c r="S179" s="905">
        <v>0</v>
      </c>
      <c r="T179" s="905">
        <v>0</v>
      </c>
      <c r="U179" s="905">
        <v>0</v>
      </c>
      <c r="V179" s="905">
        <v>0</v>
      </c>
      <c r="W179" s="905">
        <v>0</v>
      </c>
      <c r="X179" s="905">
        <v>0</v>
      </c>
      <c r="Y179" s="905">
        <v>0</v>
      </c>
      <c r="Z179" s="905">
        <v>0</v>
      </c>
      <c r="AA179" s="905">
        <v>0</v>
      </c>
      <c r="AB179" s="882"/>
    </row>
    <row r="180" spans="1:28">
      <c r="A180" s="899" t="s">
        <v>3974</v>
      </c>
      <c r="B180" s="900">
        <v>0</v>
      </c>
      <c r="C180" s="901">
        <v>1</v>
      </c>
      <c r="D180" s="901">
        <v>1</v>
      </c>
      <c r="E180" s="901">
        <v>0</v>
      </c>
      <c r="F180" s="902">
        <v>0</v>
      </c>
      <c r="G180" s="903">
        <v>0</v>
      </c>
      <c r="H180" s="903">
        <v>0</v>
      </c>
      <c r="I180" s="903">
        <v>0</v>
      </c>
      <c r="J180" s="903">
        <v>0</v>
      </c>
      <c r="K180" s="903">
        <v>0</v>
      </c>
      <c r="L180" s="904">
        <v>0</v>
      </c>
      <c r="M180" s="905">
        <v>0</v>
      </c>
      <c r="N180" s="905">
        <v>0</v>
      </c>
      <c r="O180" s="905">
        <v>0</v>
      </c>
      <c r="P180" s="905">
        <v>0</v>
      </c>
      <c r="Q180" s="905">
        <v>0</v>
      </c>
      <c r="R180" s="905">
        <v>0</v>
      </c>
      <c r="S180" s="905">
        <v>0</v>
      </c>
      <c r="T180" s="905">
        <v>0</v>
      </c>
      <c r="U180" s="905">
        <v>0</v>
      </c>
      <c r="V180" s="905">
        <v>0</v>
      </c>
      <c r="W180" s="905">
        <v>0</v>
      </c>
      <c r="X180" s="905">
        <v>0</v>
      </c>
      <c r="Y180" s="905">
        <v>0</v>
      </c>
      <c r="Z180" s="905">
        <v>0</v>
      </c>
      <c r="AA180" s="905">
        <v>0</v>
      </c>
      <c r="AB180" s="882"/>
    </row>
    <row r="181" spans="1:28">
      <c r="A181" s="899" t="s">
        <v>3975</v>
      </c>
      <c r="B181" s="900">
        <v>0</v>
      </c>
      <c r="C181" s="901">
        <v>4</v>
      </c>
      <c r="D181" s="901">
        <v>0</v>
      </c>
      <c r="E181" s="901">
        <v>0</v>
      </c>
      <c r="F181" s="902">
        <v>0</v>
      </c>
      <c r="G181" s="903">
        <v>0</v>
      </c>
      <c r="H181" s="903">
        <v>0</v>
      </c>
      <c r="I181" s="903">
        <v>0</v>
      </c>
      <c r="J181" s="903">
        <v>4</v>
      </c>
      <c r="K181" s="903">
        <v>0</v>
      </c>
      <c r="L181" s="904">
        <v>0</v>
      </c>
      <c r="M181" s="905">
        <v>0</v>
      </c>
      <c r="N181" s="905">
        <v>0</v>
      </c>
      <c r="O181" s="905">
        <v>0</v>
      </c>
      <c r="P181" s="905">
        <v>0</v>
      </c>
      <c r="Q181" s="905">
        <v>0</v>
      </c>
      <c r="R181" s="905">
        <v>0</v>
      </c>
      <c r="S181" s="905">
        <v>0</v>
      </c>
      <c r="T181" s="905">
        <v>0</v>
      </c>
      <c r="U181" s="905">
        <v>0</v>
      </c>
      <c r="V181" s="905">
        <v>0</v>
      </c>
      <c r="W181" s="905">
        <v>0</v>
      </c>
      <c r="X181" s="905">
        <v>0</v>
      </c>
      <c r="Y181" s="905">
        <v>0</v>
      </c>
      <c r="Z181" s="905">
        <v>0</v>
      </c>
      <c r="AA181" s="905">
        <v>0</v>
      </c>
      <c r="AB181" s="882"/>
    </row>
    <row r="182" spans="1:28">
      <c r="A182" s="899" t="s">
        <v>3976</v>
      </c>
      <c r="B182" s="900">
        <v>0</v>
      </c>
      <c r="C182" s="901">
        <v>1</v>
      </c>
      <c r="D182" s="901">
        <v>-33</v>
      </c>
      <c r="E182" s="901">
        <v>158</v>
      </c>
      <c r="F182" s="902">
        <v>0</v>
      </c>
      <c r="G182" s="903">
        <v>0</v>
      </c>
      <c r="H182" s="903">
        <v>0</v>
      </c>
      <c r="I182" s="903">
        <v>0</v>
      </c>
      <c r="J182" s="903">
        <v>0</v>
      </c>
      <c r="K182" s="903">
        <v>0</v>
      </c>
      <c r="L182" s="904">
        <v>0</v>
      </c>
      <c r="M182" s="905">
        <v>0</v>
      </c>
      <c r="N182" s="905">
        <v>0</v>
      </c>
      <c r="O182" s="905">
        <v>0</v>
      </c>
      <c r="P182" s="905">
        <v>0</v>
      </c>
      <c r="Q182" s="905">
        <v>0</v>
      </c>
      <c r="R182" s="905">
        <v>0</v>
      </c>
      <c r="S182" s="905">
        <v>0</v>
      </c>
      <c r="T182" s="905">
        <v>0</v>
      </c>
      <c r="U182" s="905">
        <v>0</v>
      </c>
      <c r="V182" s="905">
        <v>0</v>
      </c>
      <c r="W182" s="905">
        <v>0</v>
      </c>
      <c r="X182" s="905">
        <v>0</v>
      </c>
      <c r="Y182" s="905">
        <v>0</v>
      </c>
      <c r="Z182" s="905">
        <v>0</v>
      </c>
      <c r="AA182" s="905">
        <v>0</v>
      </c>
      <c r="AB182" s="882"/>
    </row>
    <row r="183" spans="1:28">
      <c r="A183" s="899" t="s">
        <v>3977</v>
      </c>
      <c r="B183" s="900">
        <v>0</v>
      </c>
      <c r="C183" s="901">
        <v>319</v>
      </c>
      <c r="D183" s="901">
        <v>316</v>
      </c>
      <c r="E183" s="901">
        <v>3</v>
      </c>
      <c r="F183" s="902">
        <v>0</v>
      </c>
      <c r="G183" s="903">
        <v>0</v>
      </c>
      <c r="H183" s="903">
        <v>0</v>
      </c>
      <c r="I183" s="903">
        <v>0</v>
      </c>
      <c r="J183" s="903">
        <v>0</v>
      </c>
      <c r="K183" s="903">
        <v>0</v>
      </c>
      <c r="L183" s="904">
        <v>0</v>
      </c>
      <c r="M183" s="905">
        <v>0</v>
      </c>
      <c r="N183" s="905">
        <v>0</v>
      </c>
      <c r="O183" s="905">
        <v>0</v>
      </c>
      <c r="P183" s="905">
        <v>0</v>
      </c>
      <c r="Q183" s="905">
        <v>0</v>
      </c>
      <c r="R183" s="905">
        <v>0</v>
      </c>
      <c r="S183" s="905">
        <v>0</v>
      </c>
      <c r="T183" s="905">
        <v>0</v>
      </c>
      <c r="U183" s="905">
        <v>0</v>
      </c>
      <c r="V183" s="905">
        <v>0</v>
      </c>
      <c r="W183" s="905">
        <v>0</v>
      </c>
      <c r="X183" s="905">
        <v>0</v>
      </c>
      <c r="Y183" s="905">
        <v>0</v>
      </c>
      <c r="Z183" s="905">
        <v>0</v>
      </c>
      <c r="AA183" s="905">
        <v>0</v>
      </c>
      <c r="AB183" s="882"/>
    </row>
    <row r="184" spans="1:28">
      <c r="A184" s="894"/>
      <c r="B184" s="895"/>
      <c r="C184" s="896"/>
      <c r="D184" s="896"/>
      <c r="E184" s="896"/>
      <c r="F184" s="895"/>
      <c r="G184" s="896"/>
      <c r="H184" s="896"/>
      <c r="I184" s="896"/>
      <c r="J184" s="896"/>
      <c r="K184" s="896"/>
      <c r="L184" s="897"/>
      <c r="M184" s="898"/>
      <c r="N184" s="898"/>
      <c r="O184" s="898"/>
      <c r="P184" s="898"/>
      <c r="Q184" s="898"/>
      <c r="R184" s="898"/>
      <c r="S184" s="898"/>
      <c r="T184" s="898"/>
      <c r="U184" s="898"/>
      <c r="V184" s="898"/>
      <c r="W184" s="898"/>
      <c r="X184" s="898"/>
      <c r="Y184" s="898"/>
      <c r="Z184" s="898"/>
      <c r="AA184" s="898"/>
      <c r="AB184" s="882"/>
    </row>
    <row r="185" spans="1:28">
      <c r="A185" s="887" t="s">
        <v>3978</v>
      </c>
      <c r="B185" s="888">
        <v>34214</v>
      </c>
      <c r="C185" s="889">
        <v>42240</v>
      </c>
      <c r="D185" s="889">
        <v>813</v>
      </c>
      <c r="E185" s="889">
        <v>4678</v>
      </c>
      <c r="F185" s="890">
        <v>0</v>
      </c>
      <c r="G185" s="891">
        <v>0</v>
      </c>
      <c r="H185" s="891">
        <v>0</v>
      </c>
      <c r="I185" s="891">
        <v>2072</v>
      </c>
      <c r="J185" s="891">
        <v>0</v>
      </c>
      <c r="K185" s="891">
        <v>69127</v>
      </c>
      <c r="L185" s="892">
        <v>23.896791258355201</v>
      </c>
      <c r="M185" s="893">
        <v>0.84498228929436003</v>
      </c>
      <c r="N185" s="893">
        <v>0.15340496649690799</v>
      </c>
      <c r="O185" s="893">
        <v>18.623149310017901</v>
      </c>
      <c r="P185" s="893">
        <v>4.2297852703827399</v>
      </c>
      <c r="Q185" s="893">
        <v>1.09684180639648</v>
      </c>
      <c r="R185" s="893">
        <v>0.41263740288999901</v>
      </c>
      <c r="S185" s="893">
        <v>10.7715880628121</v>
      </c>
      <c r="T185" s="893">
        <v>20.916479492721901</v>
      </c>
      <c r="U185" s="893">
        <v>163.28582635742299</v>
      </c>
      <c r="V185" s="893">
        <v>3.3000001813368797E-2</v>
      </c>
      <c r="W185" s="893">
        <v>3.57568123442525E-2</v>
      </c>
      <c r="X185" s="893">
        <v>315.36598753025697</v>
      </c>
      <c r="Y185" s="893">
        <v>157.48760288514001</v>
      </c>
      <c r="Z185" s="893">
        <v>12.7118103373162</v>
      </c>
      <c r="AA185" s="893">
        <v>0.15574730932278399</v>
      </c>
      <c r="AB185" s="882"/>
    </row>
    <row r="186" spans="1:28">
      <c r="A186" s="899" t="s">
        <v>3979</v>
      </c>
      <c r="B186" s="900">
        <v>0</v>
      </c>
      <c r="C186" s="901">
        <v>10</v>
      </c>
      <c r="D186" s="901">
        <v>0</v>
      </c>
      <c r="E186" s="901">
        <v>0</v>
      </c>
      <c r="F186" s="902">
        <v>0</v>
      </c>
      <c r="G186" s="903">
        <v>0</v>
      </c>
      <c r="H186" s="903">
        <v>0</v>
      </c>
      <c r="I186" s="903">
        <v>0</v>
      </c>
      <c r="J186" s="903">
        <v>0</v>
      </c>
      <c r="K186" s="903">
        <v>10</v>
      </c>
      <c r="L186" s="904">
        <v>1.9242222934897099E-3</v>
      </c>
      <c r="M186" s="905">
        <v>2.0043982223851199E-4</v>
      </c>
      <c r="N186" s="905">
        <v>2.4052778668621399E-5</v>
      </c>
      <c r="O186" s="905">
        <v>1.6035185779081E-3</v>
      </c>
      <c r="P186" s="905">
        <v>1.6836945068035E-4</v>
      </c>
      <c r="Q186" s="905">
        <v>1.5233426490126901E-4</v>
      </c>
      <c r="R186" s="905">
        <v>7.2158336005864295E-5</v>
      </c>
      <c r="S186" s="905">
        <v>9.6211114674485702E-4</v>
      </c>
      <c r="T186" s="905">
        <v>4.4898520181426704E-3</v>
      </c>
      <c r="U186" s="905">
        <v>2.01241581527466E-2</v>
      </c>
      <c r="V186" s="905">
        <v>1.12246300453567E-5</v>
      </c>
      <c r="W186" s="905">
        <v>1.20263893343107E-5</v>
      </c>
      <c r="X186" s="905">
        <v>3.3673890136069998E-3</v>
      </c>
      <c r="Y186" s="905">
        <v>1.6836945068034999E-3</v>
      </c>
      <c r="Z186" s="905">
        <v>8.0175928895404795E-4</v>
      </c>
      <c r="AA186" s="905">
        <v>3.9286205158748303E-5</v>
      </c>
      <c r="AB186" s="882"/>
    </row>
    <row r="187" spans="1:28">
      <c r="A187" s="899" t="s">
        <v>3980</v>
      </c>
      <c r="B187" s="900">
        <v>4956.8500000000004</v>
      </c>
      <c r="C187" s="901">
        <v>43</v>
      </c>
      <c r="D187" s="901">
        <v>0</v>
      </c>
      <c r="E187" s="901">
        <v>0</v>
      </c>
      <c r="F187" s="902">
        <v>0</v>
      </c>
      <c r="G187" s="903">
        <v>0</v>
      </c>
      <c r="H187" s="903">
        <v>0</v>
      </c>
      <c r="I187" s="903">
        <v>538</v>
      </c>
      <c r="J187" s="903">
        <v>0</v>
      </c>
      <c r="K187" s="903">
        <v>4461.8500000000004</v>
      </c>
      <c r="L187" s="904">
        <v>1.09875125990745</v>
      </c>
      <c r="M187" s="905">
        <v>9.2295105832226207E-2</v>
      </c>
      <c r="N187" s="905">
        <v>8.7900100792596293E-3</v>
      </c>
      <c r="O187" s="905">
        <v>4.3510549892335204</v>
      </c>
      <c r="P187" s="905">
        <v>0.105480120951116</v>
      </c>
      <c r="Q187" s="905">
        <v>0.11866513607000501</v>
      </c>
      <c r="R187" s="905">
        <v>4.8345055435928E-2</v>
      </c>
      <c r="S187" s="905">
        <v>0.96690110871856005</v>
      </c>
      <c r="T187" s="905">
        <v>2.0217023182297198</v>
      </c>
      <c r="U187" s="905">
        <v>15.6022678906858</v>
      </c>
      <c r="V187" s="905">
        <v>4.8345055435928003E-3</v>
      </c>
      <c r="W187" s="905">
        <v>3.0765035277408701E-3</v>
      </c>
      <c r="X187" s="905">
        <v>7.9549591217299698</v>
      </c>
      <c r="Y187" s="905">
        <v>3.9555045356668299</v>
      </c>
      <c r="Z187" s="905">
        <v>2.54910292298529</v>
      </c>
      <c r="AA187" s="905">
        <v>1.4064016126815401E-2</v>
      </c>
      <c r="AB187" s="882"/>
    </row>
    <row r="188" spans="1:28">
      <c r="A188" s="899" t="s">
        <v>3981</v>
      </c>
      <c r="B188" s="900">
        <v>0</v>
      </c>
      <c r="C188" s="901">
        <v>470</v>
      </c>
      <c r="D188" s="901">
        <v>0</v>
      </c>
      <c r="E188" s="901">
        <v>1</v>
      </c>
      <c r="F188" s="902">
        <v>0</v>
      </c>
      <c r="G188" s="903">
        <v>0</v>
      </c>
      <c r="H188" s="903">
        <v>0</v>
      </c>
      <c r="I188" s="903">
        <v>0</v>
      </c>
      <c r="J188" s="903">
        <v>0</v>
      </c>
      <c r="K188" s="903">
        <v>469</v>
      </c>
      <c r="L188" s="904">
        <v>0.15653388005680999</v>
      </c>
      <c r="M188" s="905">
        <v>8.6593210244192993E-3</v>
      </c>
      <c r="N188" s="905">
        <v>9.9915242589453395E-4</v>
      </c>
      <c r="O188" s="905">
        <v>0.12322879919365901</v>
      </c>
      <c r="P188" s="905">
        <v>2.3646607412837299E-2</v>
      </c>
      <c r="Q188" s="905">
        <v>8.6593210244192993E-3</v>
      </c>
      <c r="R188" s="905">
        <v>1.9983048517890701E-3</v>
      </c>
      <c r="S188" s="905">
        <v>5.9949145553671999E-2</v>
      </c>
      <c r="T188" s="905">
        <v>0.19316946900627699</v>
      </c>
      <c r="U188" s="905">
        <v>0.99582191780821905</v>
      </c>
      <c r="V188" s="905">
        <v>3.66355889494663E-4</v>
      </c>
      <c r="W188" s="905">
        <v>2.3313556604205799E-4</v>
      </c>
      <c r="X188" s="905">
        <v>0.176516928574701</v>
      </c>
      <c r="Y188" s="905">
        <v>8.9923718330508107E-2</v>
      </c>
      <c r="Z188" s="905">
        <v>0.21648302561048199</v>
      </c>
      <c r="AA188" s="905">
        <v>1.33220323452605E-3</v>
      </c>
      <c r="AB188" s="882"/>
    </row>
    <row r="189" spans="1:28">
      <c r="A189" s="899" t="s">
        <v>3982</v>
      </c>
      <c r="B189" s="900">
        <v>0</v>
      </c>
      <c r="C189" s="901">
        <v>13</v>
      </c>
      <c r="D189" s="901">
        <v>0</v>
      </c>
      <c r="E189" s="901">
        <v>1</v>
      </c>
      <c r="F189" s="902">
        <v>0</v>
      </c>
      <c r="G189" s="903">
        <v>0</v>
      </c>
      <c r="H189" s="903">
        <v>0</v>
      </c>
      <c r="I189" s="903">
        <v>0</v>
      </c>
      <c r="J189" s="903">
        <v>0</v>
      </c>
      <c r="K189" s="903">
        <v>12</v>
      </c>
      <c r="L189" s="904">
        <v>1.91322673752692E-3</v>
      </c>
      <c r="M189" s="905">
        <v>1.4349200531451901E-4</v>
      </c>
      <c r="N189" s="905">
        <v>2.3915334219086499E-5</v>
      </c>
      <c r="O189" s="905">
        <v>5.0222201860081498E-3</v>
      </c>
      <c r="P189" s="905">
        <v>1.5544967242406201E-4</v>
      </c>
      <c r="Q189" s="905">
        <v>2.39153342190865E-4</v>
      </c>
      <c r="R189" s="905">
        <v>1.19576671095432E-4</v>
      </c>
      <c r="S189" s="905">
        <v>1.79365006643148E-3</v>
      </c>
      <c r="T189" s="905">
        <v>4.0656068172447001E-3</v>
      </c>
      <c r="U189" s="905">
        <v>3.6829614697393098E-2</v>
      </c>
      <c r="V189" s="905">
        <v>9.5661336876345807E-6</v>
      </c>
      <c r="W189" s="905">
        <v>7.1746002657259397E-6</v>
      </c>
      <c r="X189" s="905">
        <v>3.69491913684886E-2</v>
      </c>
      <c r="Y189" s="905">
        <v>1.8414807348696601E-2</v>
      </c>
      <c r="Z189" s="905">
        <v>1.19576671095432E-3</v>
      </c>
      <c r="AA189" s="905">
        <v>3.5873001328629698E-5</v>
      </c>
      <c r="AB189" s="882"/>
    </row>
    <row r="190" spans="1:28">
      <c r="A190" s="899" t="s">
        <v>3983</v>
      </c>
      <c r="B190" s="900">
        <v>0</v>
      </c>
      <c r="C190" s="901">
        <v>10</v>
      </c>
      <c r="D190" s="901">
        <v>0</v>
      </c>
      <c r="E190" s="901">
        <v>0</v>
      </c>
      <c r="F190" s="902">
        <v>0</v>
      </c>
      <c r="G190" s="903">
        <v>0</v>
      </c>
      <c r="H190" s="903">
        <v>0</v>
      </c>
      <c r="I190" s="903">
        <v>1</v>
      </c>
      <c r="J190" s="903">
        <v>0</v>
      </c>
      <c r="K190" s="903">
        <v>9</v>
      </c>
      <c r="L190" s="904">
        <v>1.95033673890136E-3</v>
      </c>
      <c r="M190" s="905">
        <v>2.2162917487515501E-4</v>
      </c>
      <c r="N190" s="905">
        <v>3.5460667980024703E-5</v>
      </c>
      <c r="O190" s="905">
        <v>7.0921335960049499E-3</v>
      </c>
      <c r="P190" s="905">
        <v>7.0921335960049501E-5</v>
      </c>
      <c r="Q190" s="905">
        <v>2.3049434187016101E-4</v>
      </c>
      <c r="R190" s="905">
        <v>2.3935950886516699E-4</v>
      </c>
      <c r="S190" s="905">
        <v>6.0283135566042102E-3</v>
      </c>
      <c r="T190" s="905">
        <v>4.1666284876529097E-3</v>
      </c>
      <c r="U190" s="905">
        <v>5.1063361891235601E-2</v>
      </c>
      <c r="V190" s="905">
        <v>1.59573005910111E-5</v>
      </c>
      <c r="W190" s="905">
        <v>7.0921335960049498E-6</v>
      </c>
      <c r="X190" s="905">
        <v>5.1595271910935998E-2</v>
      </c>
      <c r="Y190" s="905">
        <v>2.5797635955467999E-2</v>
      </c>
      <c r="Z190" s="905">
        <v>2.65955009850186E-3</v>
      </c>
      <c r="AA190" s="905">
        <v>6.2056168965043295E-5</v>
      </c>
      <c r="AB190" s="882"/>
    </row>
    <row r="191" spans="1:28">
      <c r="A191" s="899" t="s">
        <v>3984</v>
      </c>
      <c r="B191" s="900">
        <v>0</v>
      </c>
      <c r="C191" s="901">
        <v>0</v>
      </c>
      <c r="D191" s="901">
        <v>0</v>
      </c>
      <c r="E191" s="901">
        <v>0</v>
      </c>
      <c r="F191" s="902">
        <v>0</v>
      </c>
      <c r="G191" s="903">
        <v>0</v>
      </c>
      <c r="H191" s="903">
        <v>0</v>
      </c>
      <c r="I191" s="903">
        <v>0</v>
      </c>
      <c r="J191" s="903">
        <v>0</v>
      </c>
      <c r="K191" s="903">
        <v>1</v>
      </c>
      <c r="L191" s="904">
        <v>1.6905667292802499E-4</v>
      </c>
      <c r="M191" s="905">
        <v>1.1545333760938301E-5</v>
      </c>
      <c r="N191" s="905">
        <v>8.2466669720987795E-7</v>
      </c>
      <c r="O191" s="905">
        <v>1.7318000641407399E-4</v>
      </c>
      <c r="P191" s="905">
        <v>1.4431667201172901E-5</v>
      </c>
      <c r="Q191" s="905">
        <v>3.0512667796765499E-5</v>
      </c>
      <c r="R191" s="905">
        <v>3.7110001374444501E-6</v>
      </c>
      <c r="S191" s="905">
        <v>1.7730333990012399E-4</v>
      </c>
      <c r="T191" s="905">
        <v>3.2986667888395101E-4</v>
      </c>
      <c r="U191" s="905">
        <v>1.5957300591011099E-3</v>
      </c>
      <c r="V191" s="905">
        <v>3.2986667888395098E-7</v>
      </c>
      <c r="W191" s="905">
        <v>2.8863334402345701E-7</v>
      </c>
      <c r="X191" s="905">
        <v>2.4740000916296299E-5</v>
      </c>
      <c r="Y191" s="905">
        <v>1.23700004581482E-5</v>
      </c>
      <c r="Z191" s="905">
        <v>5.77266688046914E-5</v>
      </c>
      <c r="AA191" s="905">
        <v>1.77303339900124E-6</v>
      </c>
      <c r="AB191" s="882"/>
    </row>
    <row r="192" spans="1:28">
      <c r="A192" s="899" t="s">
        <v>3985</v>
      </c>
      <c r="B192" s="900">
        <v>15790.67</v>
      </c>
      <c r="C192" s="901">
        <v>2</v>
      </c>
      <c r="D192" s="901">
        <v>0</v>
      </c>
      <c r="E192" s="901">
        <v>0</v>
      </c>
      <c r="F192" s="902">
        <v>0</v>
      </c>
      <c r="G192" s="903">
        <v>0</v>
      </c>
      <c r="H192" s="903">
        <v>0</v>
      </c>
      <c r="I192" s="903">
        <v>1067</v>
      </c>
      <c r="J192" s="903">
        <v>0</v>
      </c>
      <c r="K192" s="903">
        <v>14725.67</v>
      </c>
      <c r="L192" s="904">
        <v>3.4508545402483199</v>
      </c>
      <c r="M192" s="905">
        <v>7.3199944793146093E-2</v>
      </c>
      <c r="N192" s="905">
        <v>1.04571349704494E-2</v>
      </c>
      <c r="O192" s="905">
        <v>0.62742809822696699</v>
      </c>
      <c r="P192" s="905">
        <v>0.73199944793146099</v>
      </c>
      <c r="Q192" s="905">
        <v>5.2285674852247201E-2</v>
      </c>
      <c r="R192" s="905">
        <v>3.1371404911348301E-2</v>
      </c>
      <c r="S192" s="905">
        <v>1.15028484674944</v>
      </c>
      <c r="T192" s="905">
        <v>1.35942754615843</v>
      </c>
      <c r="U192" s="905">
        <v>12.339419265130299</v>
      </c>
      <c r="V192" s="905">
        <v>3.1371404911348299E-3</v>
      </c>
      <c r="W192" s="905">
        <v>2.0914269940898898E-3</v>
      </c>
      <c r="X192" s="905">
        <v>5.6468528840427004</v>
      </c>
      <c r="Y192" s="905">
        <v>2.8234264420213502</v>
      </c>
      <c r="Z192" s="905">
        <v>1.04571349704494</v>
      </c>
      <c r="AA192" s="905">
        <v>1.2548561964539301E-2</v>
      </c>
      <c r="AB192" s="882"/>
    </row>
    <row r="193" spans="1:28">
      <c r="A193" s="899" t="s">
        <v>3986</v>
      </c>
      <c r="B193" s="900">
        <v>0</v>
      </c>
      <c r="C193" s="901">
        <v>210</v>
      </c>
      <c r="D193" s="901">
        <v>0</v>
      </c>
      <c r="E193" s="901">
        <v>1</v>
      </c>
      <c r="F193" s="902">
        <v>0</v>
      </c>
      <c r="G193" s="903">
        <v>0</v>
      </c>
      <c r="H193" s="903">
        <v>0</v>
      </c>
      <c r="I193" s="903">
        <v>0</v>
      </c>
      <c r="J193" s="903">
        <v>0</v>
      </c>
      <c r="K193" s="903">
        <v>209</v>
      </c>
      <c r="L193" s="904">
        <v>4.8834012919778201E-2</v>
      </c>
      <c r="M193" s="905">
        <v>1.1490355981124301E-3</v>
      </c>
      <c r="N193" s="905">
        <v>1.4362944976405401E-4</v>
      </c>
      <c r="O193" s="905">
        <v>1.8671828469326999E-2</v>
      </c>
      <c r="P193" s="905">
        <v>9.9104320337197096E-3</v>
      </c>
      <c r="Q193" s="905">
        <v>1.1490355981124301E-3</v>
      </c>
      <c r="R193" s="905">
        <v>4.3088834929216099E-4</v>
      </c>
      <c r="S193" s="905">
        <v>1.7235533971686399E-2</v>
      </c>
      <c r="T193" s="905">
        <v>2.2980711962248601E-2</v>
      </c>
      <c r="U193" s="905">
        <v>0.39210839785586699</v>
      </c>
      <c r="V193" s="905">
        <v>2.8725889952810702E-5</v>
      </c>
      <c r="W193" s="905">
        <v>4.3088834929216102E-5</v>
      </c>
      <c r="X193" s="905">
        <v>0.13213909378292901</v>
      </c>
      <c r="Y193" s="905">
        <v>6.60695468914647E-2</v>
      </c>
      <c r="Z193" s="905">
        <v>3.5907362441013398E-2</v>
      </c>
      <c r="AA193" s="905">
        <v>2.1544417464608001E-4</v>
      </c>
      <c r="AB193" s="882"/>
    </row>
    <row r="194" spans="1:28">
      <c r="A194" s="899" t="s">
        <v>3987</v>
      </c>
      <c r="B194" s="900">
        <v>0</v>
      </c>
      <c r="C194" s="901">
        <v>2</v>
      </c>
      <c r="D194" s="901">
        <v>0</v>
      </c>
      <c r="E194" s="901">
        <v>0</v>
      </c>
      <c r="F194" s="902">
        <v>0</v>
      </c>
      <c r="G194" s="903">
        <v>0</v>
      </c>
      <c r="H194" s="903">
        <v>0</v>
      </c>
      <c r="I194" s="903">
        <v>0</v>
      </c>
      <c r="J194" s="903">
        <v>0</v>
      </c>
      <c r="K194" s="903">
        <v>2</v>
      </c>
      <c r="L194" s="904">
        <v>6.5744261694231901E-4</v>
      </c>
      <c r="M194" s="905">
        <v>2.81761121546708E-5</v>
      </c>
      <c r="N194" s="905">
        <v>7.5136299079122203E-6</v>
      </c>
      <c r="O194" s="905">
        <v>2.4419297200714698E-4</v>
      </c>
      <c r="P194" s="905">
        <v>9.0163558894946596E-5</v>
      </c>
      <c r="Q194" s="905">
        <v>5.25954093553855E-5</v>
      </c>
      <c r="R194" s="905">
        <v>1.50272598158244E-5</v>
      </c>
      <c r="S194" s="905">
        <v>3.3811334585604998E-4</v>
      </c>
      <c r="T194" s="905">
        <v>6.5744261694231901E-4</v>
      </c>
      <c r="U194" s="905">
        <v>4.8650753653731596E-3</v>
      </c>
      <c r="V194" s="905">
        <v>1.5027259815824399E-6</v>
      </c>
      <c r="W194" s="905">
        <v>1.3148852338846399E-6</v>
      </c>
      <c r="X194" s="905">
        <v>2.4419297200714701E-3</v>
      </c>
      <c r="Y194" s="905">
        <v>1.2209648600357401E-3</v>
      </c>
      <c r="Z194" s="905">
        <v>2.31044119668301E-3</v>
      </c>
      <c r="AA194" s="905">
        <v>4.8838594401429404E-6</v>
      </c>
      <c r="AB194" s="882"/>
    </row>
    <row r="195" spans="1:28">
      <c r="A195" s="899" t="s">
        <v>3988</v>
      </c>
      <c r="B195" s="900">
        <v>0</v>
      </c>
      <c r="C195" s="901">
        <v>703</v>
      </c>
      <c r="D195" s="901">
        <v>0</v>
      </c>
      <c r="E195" s="901">
        <v>1</v>
      </c>
      <c r="F195" s="902">
        <v>0</v>
      </c>
      <c r="G195" s="903">
        <v>0</v>
      </c>
      <c r="H195" s="903">
        <v>0</v>
      </c>
      <c r="I195" s="903">
        <v>0</v>
      </c>
      <c r="J195" s="903">
        <v>0</v>
      </c>
      <c r="K195" s="903">
        <v>702</v>
      </c>
      <c r="L195" s="904">
        <v>0.113371054198928</v>
      </c>
      <c r="M195" s="905">
        <v>6.0464562239428204E-3</v>
      </c>
      <c r="N195" s="905">
        <v>7.5580702799285299E-4</v>
      </c>
      <c r="O195" s="905">
        <v>0.17383561643835599</v>
      </c>
      <c r="P195" s="905">
        <v>1.51161405598571E-2</v>
      </c>
      <c r="Q195" s="905">
        <v>9.8254913639070907E-3</v>
      </c>
      <c r="R195" s="905">
        <v>2.2674210839785601E-3</v>
      </c>
      <c r="S195" s="905">
        <v>9.8254913639070907E-2</v>
      </c>
      <c r="T195" s="905">
        <v>0.18139368671828501</v>
      </c>
      <c r="U195" s="905">
        <v>1.18661703394878</v>
      </c>
      <c r="V195" s="905">
        <v>1.51161405598571E-4</v>
      </c>
      <c r="W195" s="905">
        <v>2.26742108397856E-4</v>
      </c>
      <c r="X195" s="905">
        <v>9.0696843359142298E-2</v>
      </c>
      <c r="Y195" s="905">
        <v>4.5348421679571198E-2</v>
      </c>
      <c r="Z195" s="905">
        <v>6.0464562239428199E-2</v>
      </c>
      <c r="AA195" s="905">
        <v>1.5116140559857101E-3</v>
      </c>
      <c r="AB195" s="882"/>
    </row>
    <row r="196" spans="1:28">
      <c r="A196" s="899" t="s">
        <v>3989</v>
      </c>
      <c r="B196" s="900">
        <v>0</v>
      </c>
      <c r="C196" s="901">
        <v>27</v>
      </c>
      <c r="D196" s="901">
        <v>0</v>
      </c>
      <c r="E196" s="901">
        <v>0</v>
      </c>
      <c r="F196" s="902">
        <v>0</v>
      </c>
      <c r="G196" s="903">
        <v>0</v>
      </c>
      <c r="H196" s="903">
        <v>0</v>
      </c>
      <c r="I196" s="903">
        <v>0</v>
      </c>
      <c r="J196" s="903">
        <v>0</v>
      </c>
      <c r="K196" s="903">
        <v>27</v>
      </c>
      <c r="L196" s="904">
        <v>6.1880927291886201E-3</v>
      </c>
      <c r="M196" s="905">
        <v>2.9595226096119502E-4</v>
      </c>
      <c r="N196" s="905">
        <v>5.3809501992944499E-5</v>
      </c>
      <c r="O196" s="905">
        <v>3.4976176295413901E-3</v>
      </c>
      <c r="P196" s="905">
        <v>7.8023777889769605E-4</v>
      </c>
      <c r="Q196" s="905">
        <v>7.8023777889769605E-4</v>
      </c>
      <c r="R196" s="905">
        <v>1.07619003985889E-4</v>
      </c>
      <c r="S196" s="905">
        <v>3.4976176295413901E-3</v>
      </c>
      <c r="T196" s="905">
        <v>7.2642827690475101E-3</v>
      </c>
      <c r="U196" s="905">
        <v>5.9190452192239E-2</v>
      </c>
      <c r="V196" s="905">
        <v>1.07619003985889E-5</v>
      </c>
      <c r="W196" s="905">
        <v>1.07619003985889E-5</v>
      </c>
      <c r="X196" s="905">
        <v>2.9595226096119499E-3</v>
      </c>
      <c r="Y196" s="905">
        <v>1.34523754982361E-3</v>
      </c>
      <c r="Z196" s="905">
        <v>1.0761900398588899E-3</v>
      </c>
      <c r="AA196" s="905">
        <v>4.5738076694002801E-5</v>
      </c>
      <c r="AB196" s="882"/>
    </row>
    <row r="197" spans="1:28">
      <c r="A197" s="899" t="s">
        <v>3990</v>
      </c>
      <c r="B197" s="900">
        <v>2047.57</v>
      </c>
      <c r="C197" s="901">
        <v>0</v>
      </c>
      <c r="D197" s="901">
        <v>0</v>
      </c>
      <c r="E197" s="901">
        <v>3</v>
      </c>
      <c r="F197" s="902">
        <v>0</v>
      </c>
      <c r="G197" s="903">
        <v>0</v>
      </c>
      <c r="H197" s="903">
        <v>0</v>
      </c>
      <c r="I197" s="903">
        <v>84</v>
      </c>
      <c r="J197" s="903">
        <v>0</v>
      </c>
      <c r="K197" s="903">
        <v>1960.57</v>
      </c>
      <c r="L197" s="904">
        <v>0.45742441586108901</v>
      </c>
      <c r="M197" s="905">
        <v>1.9603903536903802E-2</v>
      </c>
      <c r="N197" s="905">
        <v>4.3564230082008496E-3</v>
      </c>
      <c r="O197" s="905">
        <v>0.21782115041004299</v>
      </c>
      <c r="P197" s="905">
        <v>6.7524556627113194E-2</v>
      </c>
      <c r="Q197" s="905">
        <v>3.0494961057406001E-2</v>
      </c>
      <c r="R197" s="905">
        <v>8.7128460164017096E-3</v>
      </c>
      <c r="S197" s="905">
        <v>0.23960326545104699</v>
      </c>
      <c r="T197" s="905">
        <v>0.58811710610711498</v>
      </c>
      <c r="U197" s="905">
        <v>4.9009758842259599</v>
      </c>
      <c r="V197" s="905">
        <v>6.5346345123012798E-4</v>
      </c>
      <c r="W197" s="905">
        <v>1.08910575205021E-3</v>
      </c>
      <c r="X197" s="905">
        <v>1.7207870882393399</v>
      </c>
      <c r="Y197" s="905">
        <v>0.84950248659916605</v>
      </c>
      <c r="Z197" s="905">
        <v>0.41386018577908101</v>
      </c>
      <c r="AA197" s="905">
        <v>3.70295955697072E-3</v>
      </c>
      <c r="AB197" s="882"/>
    </row>
    <row r="198" spans="1:28">
      <c r="A198" s="899" t="s">
        <v>3991</v>
      </c>
      <c r="B198" s="900">
        <v>0</v>
      </c>
      <c r="C198" s="901">
        <v>762</v>
      </c>
      <c r="D198" s="901">
        <v>0</v>
      </c>
      <c r="E198" s="901">
        <v>1</v>
      </c>
      <c r="F198" s="902">
        <v>0</v>
      </c>
      <c r="G198" s="903">
        <v>0</v>
      </c>
      <c r="H198" s="903">
        <v>0</v>
      </c>
      <c r="I198" s="903">
        <v>0</v>
      </c>
      <c r="J198" s="903">
        <v>0</v>
      </c>
      <c r="K198" s="903">
        <v>761</v>
      </c>
      <c r="L198" s="904">
        <v>0.212328308975123</v>
      </c>
      <c r="M198" s="905">
        <v>9.5181655747468702E-3</v>
      </c>
      <c r="N198" s="905">
        <v>1.4643331653456701E-3</v>
      </c>
      <c r="O198" s="905">
        <v>0.161076648188024</v>
      </c>
      <c r="P198" s="905">
        <v>3.4411829385623302E-2</v>
      </c>
      <c r="Q198" s="905">
        <v>1.24468319054382E-2</v>
      </c>
      <c r="R198" s="905">
        <v>3.66083291336418E-3</v>
      </c>
      <c r="S198" s="905">
        <v>0.117146653227654</v>
      </c>
      <c r="T198" s="905">
        <v>0.23429330645530799</v>
      </c>
      <c r="U198" s="905">
        <v>1.8670247858157301</v>
      </c>
      <c r="V198" s="905">
        <v>3.66083291336418E-4</v>
      </c>
      <c r="W198" s="905">
        <v>3.66083291336418E-4</v>
      </c>
      <c r="X198" s="905">
        <v>1.5375498236129601</v>
      </c>
      <c r="Y198" s="905">
        <v>0.76877491180647795</v>
      </c>
      <c r="Z198" s="905">
        <v>0.109824987400925</v>
      </c>
      <c r="AA198" s="905">
        <v>2.0500664314839399E-3</v>
      </c>
      <c r="AB198" s="882"/>
    </row>
    <row r="199" spans="1:28">
      <c r="A199" s="899" t="s">
        <v>3992</v>
      </c>
      <c r="B199" s="900">
        <v>2443</v>
      </c>
      <c r="C199" s="901">
        <v>322</v>
      </c>
      <c r="D199" s="901">
        <v>0</v>
      </c>
      <c r="E199" s="901">
        <v>2765</v>
      </c>
      <c r="F199" s="902">
        <v>0</v>
      </c>
      <c r="G199" s="903">
        <v>0</v>
      </c>
      <c r="H199" s="903">
        <v>0</v>
      </c>
      <c r="I199" s="903">
        <v>0</v>
      </c>
      <c r="J199" s="903">
        <v>0</v>
      </c>
      <c r="K199" s="903">
        <v>0</v>
      </c>
      <c r="L199" s="904">
        <v>0</v>
      </c>
      <c r="M199" s="905">
        <v>0</v>
      </c>
      <c r="N199" s="905">
        <v>0</v>
      </c>
      <c r="O199" s="905">
        <v>0</v>
      </c>
      <c r="P199" s="905">
        <v>0</v>
      </c>
      <c r="Q199" s="905">
        <v>0</v>
      </c>
      <c r="R199" s="905">
        <v>0</v>
      </c>
      <c r="S199" s="905">
        <v>0</v>
      </c>
      <c r="T199" s="905">
        <v>0</v>
      </c>
      <c r="U199" s="905">
        <v>0</v>
      </c>
      <c r="V199" s="905">
        <v>0</v>
      </c>
      <c r="W199" s="905">
        <v>0</v>
      </c>
      <c r="X199" s="905">
        <v>0</v>
      </c>
      <c r="Y199" s="905">
        <v>0</v>
      </c>
      <c r="Z199" s="905">
        <v>0</v>
      </c>
      <c r="AA199" s="905">
        <v>0</v>
      </c>
      <c r="AB199" s="882"/>
    </row>
    <row r="200" spans="1:28">
      <c r="A200" s="899" t="s">
        <v>3993</v>
      </c>
      <c r="B200" s="900">
        <v>125</v>
      </c>
      <c r="C200" s="901">
        <v>74</v>
      </c>
      <c r="D200" s="901">
        <v>0</v>
      </c>
      <c r="E200" s="901">
        <v>199</v>
      </c>
      <c r="F200" s="902">
        <v>0</v>
      </c>
      <c r="G200" s="903">
        <v>0</v>
      </c>
      <c r="H200" s="903">
        <v>0</v>
      </c>
      <c r="I200" s="903">
        <v>0</v>
      </c>
      <c r="J200" s="903">
        <v>0</v>
      </c>
      <c r="K200" s="903">
        <v>0</v>
      </c>
      <c r="L200" s="904">
        <v>0</v>
      </c>
      <c r="M200" s="905">
        <v>0</v>
      </c>
      <c r="N200" s="905">
        <v>0</v>
      </c>
      <c r="O200" s="905">
        <v>0</v>
      </c>
      <c r="P200" s="905">
        <v>0</v>
      </c>
      <c r="Q200" s="905">
        <v>0</v>
      </c>
      <c r="R200" s="905">
        <v>0</v>
      </c>
      <c r="S200" s="905">
        <v>0</v>
      </c>
      <c r="T200" s="905">
        <v>0</v>
      </c>
      <c r="U200" s="905">
        <v>0</v>
      </c>
      <c r="V200" s="905">
        <v>0</v>
      </c>
      <c r="W200" s="905">
        <v>0</v>
      </c>
      <c r="X200" s="905">
        <v>0</v>
      </c>
      <c r="Y200" s="905">
        <v>0</v>
      </c>
      <c r="Z200" s="905">
        <v>0</v>
      </c>
      <c r="AA200" s="905">
        <v>0</v>
      </c>
      <c r="AB200" s="882"/>
    </row>
    <row r="201" spans="1:28">
      <c r="A201" s="899" t="s">
        <v>3994</v>
      </c>
      <c r="B201" s="900">
        <v>5</v>
      </c>
      <c r="C201" s="901">
        <v>18</v>
      </c>
      <c r="D201" s="901">
        <v>0</v>
      </c>
      <c r="E201" s="901">
        <v>23</v>
      </c>
      <c r="F201" s="902">
        <v>0</v>
      </c>
      <c r="G201" s="903">
        <v>0</v>
      </c>
      <c r="H201" s="903">
        <v>0</v>
      </c>
      <c r="I201" s="903">
        <v>0</v>
      </c>
      <c r="J201" s="903">
        <v>0</v>
      </c>
      <c r="K201" s="903">
        <v>12</v>
      </c>
      <c r="L201" s="904">
        <v>7.8343336234938405E-3</v>
      </c>
      <c r="M201" s="905">
        <v>6.9203280340862205E-4</v>
      </c>
      <c r="N201" s="905">
        <v>6.5286113529115306E-5</v>
      </c>
      <c r="O201" s="905">
        <v>5.35346130938745E-3</v>
      </c>
      <c r="P201" s="905">
        <v>7.5731891693773797E-4</v>
      </c>
      <c r="Q201" s="905">
        <v>7.8343336234938405E-4</v>
      </c>
      <c r="R201" s="905">
        <v>1.9585834058734601E-4</v>
      </c>
      <c r="S201" s="905">
        <v>4.7006001740963E-3</v>
      </c>
      <c r="T201" s="905">
        <v>2.2327850826957402E-2</v>
      </c>
      <c r="U201" s="905">
        <v>3.7082512484537498E-2</v>
      </c>
      <c r="V201" s="905">
        <v>1.56686672469877E-5</v>
      </c>
      <c r="W201" s="905">
        <v>1.56686672469877E-5</v>
      </c>
      <c r="X201" s="905">
        <v>2.8725889952810699E-3</v>
      </c>
      <c r="Y201" s="905">
        <v>1.43629449764054E-3</v>
      </c>
      <c r="Z201" s="905">
        <v>3.0031612223393E-3</v>
      </c>
      <c r="AA201" s="905">
        <v>9.4012003481926004E-5</v>
      </c>
      <c r="AB201" s="882"/>
    </row>
    <row r="202" spans="1:28">
      <c r="A202" s="899" t="s">
        <v>3995</v>
      </c>
      <c r="B202" s="900">
        <v>2142</v>
      </c>
      <c r="C202" s="901">
        <v>5</v>
      </c>
      <c r="D202" s="901">
        <v>0</v>
      </c>
      <c r="E202" s="901">
        <v>1</v>
      </c>
      <c r="F202" s="902">
        <v>0</v>
      </c>
      <c r="G202" s="903">
        <v>0</v>
      </c>
      <c r="H202" s="903">
        <v>0</v>
      </c>
      <c r="I202" s="903">
        <v>14</v>
      </c>
      <c r="J202" s="903">
        <v>0</v>
      </c>
      <c r="K202" s="903">
        <v>2132</v>
      </c>
      <c r="L202" s="904">
        <v>0.65101846337105396</v>
      </c>
      <c r="M202" s="905">
        <v>1.8900536033353201E-2</v>
      </c>
      <c r="N202" s="905">
        <v>4.2001191185229297E-3</v>
      </c>
      <c r="O202" s="905">
        <v>0.693019654556283</v>
      </c>
      <c r="P202" s="905">
        <v>0.10710303752233501</v>
      </c>
      <c r="Q202" s="905">
        <v>5.67016081000596E-2</v>
      </c>
      <c r="R202" s="905">
        <v>8.4002382370458595E-3</v>
      </c>
      <c r="S202" s="905">
        <v>0.23100655151876101</v>
      </c>
      <c r="T202" s="905">
        <v>0.693019654556283</v>
      </c>
      <c r="U202" s="905">
        <v>5.9221679571173302</v>
      </c>
      <c r="V202" s="905">
        <v>8.4002382370458595E-4</v>
      </c>
      <c r="W202" s="905">
        <v>8.4002382370458595E-4</v>
      </c>
      <c r="X202" s="905">
        <v>16.884478856462199</v>
      </c>
      <c r="Y202" s="905">
        <v>8.4422394282310904</v>
      </c>
      <c r="Z202" s="905">
        <v>0.23100655151876101</v>
      </c>
      <c r="AA202" s="905">
        <v>5.2501488981536596E-3</v>
      </c>
      <c r="AB202" s="882"/>
    </row>
    <row r="203" spans="1:28">
      <c r="A203" s="899" t="s">
        <v>3996</v>
      </c>
      <c r="B203" s="900">
        <v>0</v>
      </c>
      <c r="C203" s="901">
        <v>55</v>
      </c>
      <c r="D203" s="901">
        <v>0</v>
      </c>
      <c r="E203" s="901">
        <v>0</v>
      </c>
      <c r="F203" s="902">
        <v>0</v>
      </c>
      <c r="G203" s="903">
        <v>0</v>
      </c>
      <c r="H203" s="903">
        <v>0</v>
      </c>
      <c r="I203" s="903">
        <v>0</v>
      </c>
      <c r="J203" s="903">
        <v>0</v>
      </c>
      <c r="K203" s="903">
        <v>55</v>
      </c>
      <c r="L203" s="904">
        <v>7.0907591515096E-2</v>
      </c>
      <c r="M203" s="905">
        <v>3.49246346268383E-3</v>
      </c>
      <c r="N203" s="905">
        <v>4.2332890456773701E-4</v>
      </c>
      <c r="O203" s="905">
        <v>1.8520639574838502E-2</v>
      </c>
      <c r="P203" s="905">
        <v>1.1641544875612799E-2</v>
      </c>
      <c r="Q203" s="905">
        <v>3.3337151234709302E-3</v>
      </c>
      <c r="R203" s="905">
        <v>6.8790946992257297E-4</v>
      </c>
      <c r="S203" s="905">
        <v>1.37581893984515E-2</v>
      </c>
      <c r="T203" s="905">
        <v>6.9849269253676599E-2</v>
      </c>
      <c r="U203" s="905">
        <v>0.26034727630915799</v>
      </c>
      <c r="V203" s="905">
        <v>7.9374169606450699E-5</v>
      </c>
      <c r="W203" s="905">
        <v>9.5249003527740893E-5</v>
      </c>
      <c r="X203" s="905">
        <v>0</v>
      </c>
      <c r="Y203" s="905">
        <v>0</v>
      </c>
      <c r="Z203" s="905">
        <v>8.4665780913547404E-3</v>
      </c>
      <c r="AA203" s="905">
        <v>4.9741146286709102E-4</v>
      </c>
      <c r="AB203" s="882"/>
    </row>
    <row r="204" spans="1:28">
      <c r="A204" s="899" t="s">
        <v>3997</v>
      </c>
      <c r="B204" s="900">
        <v>6703.8</v>
      </c>
      <c r="C204" s="901">
        <v>5</v>
      </c>
      <c r="D204" s="901">
        <v>0</v>
      </c>
      <c r="E204" s="901">
        <v>2</v>
      </c>
      <c r="F204" s="902">
        <v>0</v>
      </c>
      <c r="G204" s="903">
        <v>0</v>
      </c>
      <c r="H204" s="903">
        <v>0</v>
      </c>
      <c r="I204" s="903">
        <v>278</v>
      </c>
      <c r="J204" s="903">
        <v>0</v>
      </c>
      <c r="K204" s="903">
        <v>6428.8</v>
      </c>
      <c r="L204" s="904">
        <v>2.8790727081137999</v>
      </c>
      <c r="M204" s="905">
        <v>8.7623951986072299E-2</v>
      </c>
      <c r="N204" s="905">
        <v>6.2588537132908803E-3</v>
      </c>
      <c r="O204" s="905">
        <v>1.62730196545563</v>
      </c>
      <c r="P204" s="905">
        <v>0.50070829706327002</v>
      </c>
      <c r="Q204" s="905">
        <v>0.219059879965181</v>
      </c>
      <c r="R204" s="905">
        <v>3.1294268566454397E-2</v>
      </c>
      <c r="S204" s="905">
        <v>0.87623951986072302</v>
      </c>
      <c r="T204" s="905">
        <v>2.31577587391762</v>
      </c>
      <c r="U204" s="905">
        <v>11.954410592385599</v>
      </c>
      <c r="V204" s="905">
        <v>1.8776561139872601E-3</v>
      </c>
      <c r="W204" s="905">
        <v>2.5035414853163498E-3</v>
      </c>
      <c r="X204" s="905">
        <v>0.31294268566454397</v>
      </c>
      <c r="Y204" s="905">
        <v>0.12517707426581801</v>
      </c>
      <c r="Z204" s="905">
        <v>0.56329683419617904</v>
      </c>
      <c r="AA204" s="905">
        <v>1.6273019654556301E-2</v>
      </c>
      <c r="AB204" s="882"/>
    </row>
    <row r="205" spans="1:28">
      <c r="A205" s="899" t="s">
        <v>3998</v>
      </c>
      <c r="B205" s="900">
        <v>0</v>
      </c>
      <c r="C205" s="901">
        <v>20</v>
      </c>
      <c r="D205" s="901">
        <v>0</v>
      </c>
      <c r="E205" s="901">
        <v>0</v>
      </c>
      <c r="F205" s="902">
        <v>0</v>
      </c>
      <c r="G205" s="903">
        <v>0</v>
      </c>
      <c r="H205" s="903">
        <v>0</v>
      </c>
      <c r="I205" s="903">
        <v>0</v>
      </c>
      <c r="J205" s="903">
        <v>0</v>
      </c>
      <c r="K205" s="903">
        <v>20</v>
      </c>
      <c r="L205" s="904">
        <v>6.5148669079580302E-3</v>
      </c>
      <c r="M205" s="905">
        <v>3.61937050442113E-4</v>
      </c>
      <c r="N205" s="905">
        <v>5.4290557566317E-5</v>
      </c>
      <c r="O205" s="905">
        <v>1.0134237412379199E-2</v>
      </c>
      <c r="P205" s="905">
        <v>8.8674577358317699E-4</v>
      </c>
      <c r="Q205" s="905">
        <v>5.2480872314106405E-4</v>
      </c>
      <c r="R205" s="905">
        <v>2.3525908278737299E-4</v>
      </c>
      <c r="S205" s="905">
        <v>2.8954964035369001E-3</v>
      </c>
      <c r="T205" s="905">
        <v>8.5055206853896607E-3</v>
      </c>
      <c r="U205" s="905">
        <v>4.3432446053053603E-2</v>
      </c>
      <c r="V205" s="905">
        <v>1.8096852522105699E-5</v>
      </c>
      <c r="W205" s="905">
        <v>1.6287167269895101E-5</v>
      </c>
      <c r="X205" s="905">
        <v>2.8231089934484799E-2</v>
      </c>
      <c r="Y205" s="905">
        <v>1.41155449672424E-2</v>
      </c>
      <c r="Z205" s="905">
        <v>4.52421313052641E-3</v>
      </c>
      <c r="AA205" s="905">
        <v>6.6958354331790896E-5</v>
      </c>
      <c r="AB205" s="882"/>
    </row>
    <row r="206" spans="1:28">
      <c r="A206" s="899" t="s">
        <v>3999</v>
      </c>
      <c r="B206" s="900">
        <v>0</v>
      </c>
      <c r="C206" s="901">
        <v>374</v>
      </c>
      <c r="D206" s="901">
        <v>0</v>
      </c>
      <c r="E206" s="901">
        <v>1</v>
      </c>
      <c r="F206" s="902">
        <v>0</v>
      </c>
      <c r="G206" s="903">
        <v>0</v>
      </c>
      <c r="H206" s="903">
        <v>0</v>
      </c>
      <c r="I206" s="903">
        <v>0</v>
      </c>
      <c r="J206" s="903">
        <v>0</v>
      </c>
      <c r="K206" s="903">
        <v>373</v>
      </c>
      <c r="L206" s="904">
        <v>0.162900192422229</v>
      </c>
      <c r="M206" s="905">
        <v>1.03302561048243E-2</v>
      </c>
      <c r="N206" s="905">
        <v>1.58927016997297E-3</v>
      </c>
      <c r="O206" s="905">
        <v>1.58927016997297E-2</v>
      </c>
      <c r="P206" s="905">
        <v>2.1455147294635098E-2</v>
      </c>
      <c r="Q206" s="905">
        <v>1.0727573647317501E-2</v>
      </c>
      <c r="R206" s="905">
        <v>2.3839052549594498E-3</v>
      </c>
      <c r="S206" s="905">
        <v>4.76781050991891E-2</v>
      </c>
      <c r="T206" s="905">
        <v>0.34963943739405301</v>
      </c>
      <c r="U206" s="905">
        <v>1.25155025885371</v>
      </c>
      <c r="V206" s="905">
        <v>9.9329385623310603E-4</v>
      </c>
      <c r="W206" s="905">
        <v>5.1651280524121497E-4</v>
      </c>
      <c r="X206" s="905">
        <v>0</v>
      </c>
      <c r="Y206" s="905">
        <v>0</v>
      </c>
      <c r="Z206" s="905">
        <v>0</v>
      </c>
      <c r="AA206" s="905">
        <v>2.3839052549594498E-3</v>
      </c>
      <c r="AB206" s="882"/>
    </row>
    <row r="207" spans="1:28">
      <c r="A207" s="899" t="s">
        <v>4000</v>
      </c>
      <c r="B207" s="900">
        <v>0</v>
      </c>
      <c r="C207" s="901">
        <v>1206</v>
      </c>
      <c r="D207" s="901">
        <v>0</v>
      </c>
      <c r="E207" s="901">
        <v>5</v>
      </c>
      <c r="F207" s="902">
        <v>0</v>
      </c>
      <c r="G207" s="903">
        <v>0</v>
      </c>
      <c r="H207" s="903">
        <v>0</v>
      </c>
      <c r="I207" s="903">
        <v>90</v>
      </c>
      <c r="J207" s="903">
        <v>0</v>
      </c>
      <c r="K207" s="903">
        <v>1111</v>
      </c>
      <c r="L207" s="904">
        <v>0.33174245200898</v>
      </c>
      <c r="M207" s="905">
        <v>2.9153124570486098E-2</v>
      </c>
      <c r="N207" s="905">
        <v>4.0211206304118802E-3</v>
      </c>
      <c r="O207" s="905">
        <v>1.57828984743666</v>
      </c>
      <c r="P207" s="905">
        <v>2.61372840976772E-2</v>
      </c>
      <c r="Q207" s="905">
        <v>3.8200645988912797E-2</v>
      </c>
      <c r="R207" s="905">
        <v>2.7142564255280201E-2</v>
      </c>
      <c r="S207" s="905">
        <v>0.54285128510560299</v>
      </c>
      <c r="T207" s="905">
        <v>0.57300968983369205</v>
      </c>
      <c r="U207" s="905">
        <v>4.5438663123654202</v>
      </c>
      <c r="V207" s="905">
        <v>1.7089762679250501E-3</v>
      </c>
      <c r="W207" s="905">
        <v>9.0475214184267203E-4</v>
      </c>
      <c r="X207" s="905">
        <v>4.78513355019013</v>
      </c>
      <c r="Y207" s="905">
        <v>2.3925667750950699</v>
      </c>
      <c r="Z207" s="905">
        <v>0.36190085673706901</v>
      </c>
      <c r="AA207" s="905">
        <v>5.9311529298575203E-3</v>
      </c>
      <c r="AB207" s="882"/>
    </row>
    <row r="208" spans="1:28">
      <c r="A208" s="899" t="s">
        <v>4001</v>
      </c>
      <c r="B208" s="900">
        <v>0</v>
      </c>
      <c r="C208" s="901">
        <v>1</v>
      </c>
      <c r="D208" s="901">
        <v>0</v>
      </c>
      <c r="E208" s="901">
        <v>0</v>
      </c>
      <c r="F208" s="902">
        <v>0</v>
      </c>
      <c r="G208" s="903">
        <v>0</v>
      </c>
      <c r="H208" s="903">
        <v>0</v>
      </c>
      <c r="I208" s="903">
        <v>0</v>
      </c>
      <c r="J208" s="903">
        <v>0</v>
      </c>
      <c r="K208" s="903">
        <v>1</v>
      </c>
      <c r="L208" s="904">
        <v>4.2378705273285397E-3</v>
      </c>
      <c r="M208" s="905">
        <v>3.6651853209327901E-5</v>
      </c>
      <c r="N208" s="905">
        <v>3.4361112383744901E-6</v>
      </c>
      <c r="O208" s="905">
        <v>4.00879644477024E-3</v>
      </c>
      <c r="P208" s="905">
        <v>9.8501855500068695E-4</v>
      </c>
      <c r="Q208" s="905">
        <v>5.7268520639574802E-5</v>
      </c>
      <c r="R208" s="905">
        <v>3.43611123837449E-5</v>
      </c>
      <c r="S208" s="905">
        <v>6.1850002290740798E-4</v>
      </c>
      <c r="T208" s="905">
        <v>9.0484262610528198E-4</v>
      </c>
      <c r="U208" s="905">
        <v>9.5065744261694195E-3</v>
      </c>
      <c r="V208" s="905">
        <v>5.2687038988408898E-6</v>
      </c>
      <c r="W208" s="905">
        <v>5.7268520639574804E-7</v>
      </c>
      <c r="X208" s="905">
        <v>1.1453704127915E-5</v>
      </c>
      <c r="Y208" s="905">
        <v>1.1453704127915E-5</v>
      </c>
      <c r="Z208" s="905">
        <v>0</v>
      </c>
      <c r="AA208" s="905">
        <v>1.03083337151235E-5</v>
      </c>
      <c r="AB208" s="882"/>
    </row>
    <row r="209" spans="1:28">
      <c r="A209" s="899" t="s">
        <v>4002</v>
      </c>
      <c r="B209" s="900">
        <v>0</v>
      </c>
      <c r="C209" s="901">
        <v>0</v>
      </c>
      <c r="D209" s="901">
        <v>0</v>
      </c>
      <c r="E209" s="901">
        <v>0</v>
      </c>
      <c r="F209" s="902">
        <v>0</v>
      </c>
      <c r="G209" s="903">
        <v>0</v>
      </c>
      <c r="H209" s="903">
        <v>0</v>
      </c>
      <c r="I209" s="903">
        <v>0</v>
      </c>
      <c r="J209" s="903">
        <v>0</v>
      </c>
      <c r="K209" s="903">
        <v>0</v>
      </c>
      <c r="L209" s="904">
        <v>0</v>
      </c>
      <c r="M209" s="905">
        <v>0</v>
      </c>
      <c r="N209" s="905">
        <v>0</v>
      </c>
      <c r="O209" s="905">
        <v>0</v>
      </c>
      <c r="P209" s="905">
        <v>0</v>
      </c>
      <c r="Q209" s="905">
        <v>0</v>
      </c>
      <c r="R209" s="905">
        <v>0</v>
      </c>
      <c r="S209" s="905">
        <v>0</v>
      </c>
      <c r="T209" s="905">
        <v>0</v>
      </c>
      <c r="U209" s="905">
        <v>0</v>
      </c>
      <c r="V209" s="905">
        <v>0</v>
      </c>
      <c r="W209" s="905">
        <v>0</v>
      </c>
      <c r="X209" s="905">
        <v>0</v>
      </c>
      <c r="Y209" s="905">
        <v>0</v>
      </c>
      <c r="Z209" s="905">
        <v>0</v>
      </c>
      <c r="AA209" s="905">
        <v>0</v>
      </c>
      <c r="AB209" s="882"/>
    </row>
    <row r="210" spans="1:28">
      <c r="A210" s="899" t="s">
        <v>4003</v>
      </c>
      <c r="B210" s="900">
        <v>0</v>
      </c>
      <c r="C210" s="901">
        <v>8</v>
      </c>
      <c r="D210" s="901">
        <v>0</v>
      </c>
      <c r="E210" s="901">
        <v>0</v>
      </c>
      <c r="F210" s="902">
        <v>0</v>
      </c>
      <c r="G210" s="903">
        <v>0</v>
      </c>
      <c r="H210" s="903">
        <v>0</v>
      </c>
      <c r="I210" s="903">
        <v>0</v>
      </c>
      <c r="J210" s="903">
        <v>0</v>
      </c>
      <c r="K210" s="903">
        <v>8</v>
      </c>
      <c r="L210" s="904">
        <v>6.4140743116323801E-4</v>
      </c>
      <c r="M210" s="905">
        <v>9.1629633023319804E-6</v>
      </c>
      <c r="N210" s="905">
        <v>0</v>
      </c>
      <c r="O210" s="905">
        <v>4.7647409172126296E-3</v>
      </c>
      <c r="P210" s="905">
        <v>1.8325926604664002E-5</v>
      </c>
      <c r="Q210" s="905">
        <v>2.2907408255829899E-4</v>
      </c>
      <c r="R210" s="905">
        <v>2.4281852751179699E-3</v>
      </c>
      <c r="S210" s="905">
        <v>2.7488889906995899E-4</v>
      </c>
      <c r="T210" s="905">
        <v>5.4977779813991895E-4</v>
      </c>
      <c r="U210" s="905">
        <v>3.8484445869794298E-3</v>
      </c>
      <c r="V210" s="905">
        <v>0</v>
      </c>
      <c r="W210" s="905">
        <v>0</v>
      </c>
      <c r="X210" s="905">
        <v>0</v>
      </c>
      <c r="Y210" s="905">
        <v>0</v>
      </c>
      <c r="Z210" s="905">
        <v>0</v>
      </c>
      <c r="AA210" s="905">
        <v>1.1911852293031599E-5</v>
      </c>
      <c r="AB210" s="882"/>
    </row>
    <row r="211" spans="1:28">
      <c r="A211" s="899" t="s">
        <v>4004</v>
      </c>
      <c r="B211" s="900">
        <v>0</v>
      </c>
      <c r="C211" s="901">
        <v>1170</v>
      </c>
      <c r="D211" s="901">
        <v>770</v>
      </c>
      <c r="E211" s="901">
        <v>0</v>
      </c>
      <c r="F211" s="902">
        <v>0</v>
      </c>
      <c r="G211" s="903">
        <v>0</v>
      </c>
      <c r="H211" s="903">
        <v>0</v>
      </c>
      <c r="I211" s="903">
        <v>0</v>
      </c>
      <c r="J211" s="903">
        <v>0</v>
      </c>
      <c r="K211" s="903">
        <v>400</v>
      </c>
      <c r="L211" s="904">
        <v>0.361937050442113</v>
      </c>
      <c r="M211" s="905">
        <v>1.1220048563705501E-2</v>
      </c>
      <c r="N211" s="905">
        <v>4.3432446053053601E-3</v>
      </c>
      <c r="O211" s="905">
        <v>1.44774820176845E-2</v>
      </c>
      <c r="P211" s="905">
        <v>6.4786732029138205E-2</v>
      </c>
      <c r="Q211" s="905">
        <v>9.7723003619370492E-3</v>
      </c>
      <c r="R211" s="905">
        <v>1.8096852522105601E-3</v>
      </c>
      <c r="S211" s="905">
        <v>9.0484262610528193E-2</v>
      </c>
      <c r="T211" s="905">
        <v>0.28954964035369002</v>
      </c>
      <c r="U211" s="905">
        <v>0.86864892106107106</v>
      </c>
      <c r="V211" s="905">
        <v>2.5335593530947898E-4</v>
      </c>
      <c r="W211" s="905">
        <v>3.61937050442113E-4</v>
      </c>
      <c r="X211" s="905">
        <v>3.6193705044211301E-2</v>
      </c>
      <c r="Y211" s="905">
        <v>1.8096852522105598E-2</v>
      </c>
      <c r="Z211" s="905">
        <v>1.8096852522105598E-2</v>
      </c>
      <c r="AA211" s="905">
        <v>2.4611719430063699E-3</v>
      </c>
      <c r="AB211" s="882"/>
    </row>
    <row r="212" spans="1:28">
      <c r="A212" s="899" t="s">
        <v>4005</v>
      </c>
      <c r="B212" s="900">
        <v>0</v>
      </c>
      <c r="C212" s="901">
        <v>9</v>
      </c>
      <c r="D212" s="901">
        <v>2</v>
      </c>
      <c r="E212" s="901">
        <v>0</v>
      </c>
      <c r="F212" s="902">
        <v>0</v>
      </c>
      <c r="G212" s="903">
        <v>0</v>
      </c>
      <c r="H212" s="903">
        <v>0</v>
      </c>
      <c r="I212" s="903">
        <v>0</v>
      </c>
      <c r="J212" s="903">
        <v>0</v>
      </c>
      <c r="K212" s="903">
        <v>7</v>
      </c>
      <c r="L212" s="904">
        <v>1.52334264901269E-3</v>
      </c>
      <c r="M212" s="905">
        <v>6.4140743116323799E-5</v>
      </c>
      <c r="N212" s="905">
        <v>1.6035185779081E-5</v>
      </c>
      <c r="O212" s="905">
        <v>7.2158336005864298E-4</v>
      </c>
      <c r="P212" s="905">
        <v>2.5656297246529498E-4</v>
      </c>
      <c r="Q212" s="905">
        <v>4.81055573372429E-5</v>
      </c>
      <c r="R212" s="905">
        <v>3.2070371558161899E-5</v>
      </c>
      <c r="S212" s="905">
        <v>8.0175928895404795E-4</v>
      </c>
      <c r="T212" s="905">
        <v>1.6035185779081E-3</v>
      </c>
      <c r="U212" s="905">
        <v>1.9081871077106301E-2</v>
      </c>
      <c r="V212" s="905">
        <v>4.00879644477024E-6</v>
      </c>
      <c r="W212" s="905">
        <v>5.6123150226783303E-6</v>
      </c>
      <c r="X212" s="905">
        <v>3.9286205158748297E-3</v>
      </c>
      <c r="Y212" s="905">
        <v>2.00439822238512E-3</v>
      </c>
      <c r="Z212" s="905">
        <v>3.4475649425024101E-3</v>
      </c>
      <c r="AA212" s="905">
        <v>1.12246300453567E-5</v>
      </c>
      <c r="AB212" s="882"/>
    </row>
    <row r="213" spans="1:28">
      <c r="A213" s="899" t="s">
        <v>4006</v>
      </c>
      <c r="B213" s="900">
        <v>0</v>
      </c>
      <c r="C213" s="901">
        <v>22972</v>
      </c>
      <c r="D213" s="901">
        <v>0</v>
      </c>
      <c r="E213" s="901">
        <v>0</v>
      </c>
      <c r="F213" s="902">
        <v>0</v>
      </c>
      <c r="G213" s="903">
        <v>0</v>
      </c>
      <c r="H213" s="903">
        <v>0</v>
      </c>
      <c r="I213" s="903">
        <v>0</v>
      </c>
      <c r="J213" s="903">
        <v>0</v>
      </c>
      <c r="K213" s="903">
        <v>22972</v>
      </c>
      <c r="L213" s="904">
        <v>8.1565492280203404</v>
      </c>
      <c r="M213" s="905">
        <v>0.236803042103816</v>
      </c>
      <c r="N213" s="905">
        <v>5.2622898245292503E-2</v>
      </c>
      <c r="O213" s="905">
        <v>3.9467173683969401</v>
      </c>
      <c r="P213" s="905">
        <v>1.6049983964814201</v>
      </c>
      <c r="Q213" s="905">
        <v>0.18418014385852399</v>
      </c>
      <c r="R213" s="905">
        <v>0.10524579649058501</v>
      </c>
      <c r="S213" s="905">
        <v>3.4204883859440098</v>
      </c>
      <c r="T213" s="905">
        <v>6.5778622806615701</v>
      </c>
      <c r="U213" s="905">
        <v>68.409767718880303</v>
      </c>
      <c r="V213" s="905">
        <v>1.0524579649058501E-2</v>
      </c>
      <c r="W213" s="905">
        <v>1.5786869473587799E-2</v>
      </c>
      <c r="X213" s="905">
        <v>232.85632473541901</v>
      </c>
      <c r="Y213" s="905">
        <v>116.29660512209701</v>
      </c>
      <c r="Z213" s="905">
        <v>5.2622898245292502</v>
      </c>
      <c r="AA213" s="905">
        <v>3.9467173683969403E-2</v>
      </c>
      <c r="AB213" s="882"/>
    </row>
    <row r="214" spans="1:28">
      <c r="A214" s="899" t="s">
        <v>4007</v>
      </c>
      <c r="B214" s="900">
        <v>0</v>
      </c>
      <c r="C214" s="901">
        <v>0</v>
      </c>
      <c r="D214" s="901">
        <v>0</v>
      </c>
      <c r="E214" s="901">
        <v>0</v>
      </c>
      <c r="F214" s="902">
        <v>0</v>
      </c>
      <c r="G214" s="903">
        <v>0</v>
      </c>
      <c r="H214" s="903">
        <v>0</v>
      </c>
      <c r="I214" s="903">
        <v>0</v>
      </c>
      <c r="J214" s="903">
        <v>0</v>
      </c>
      <c r="K214" s="903">
        <v>0</v>
      </c>
      <c r="L214" s="904">
        <v>0</v>
      </c>
      <c r="M214" s="905">
        <v>0</v>
      </c>
      <c r="N214" s="905">
        <v>0</v>
      </c>
      <c r="O214" s="905">
        <v>0</v>
      </c>
      <c r="P214" s="905">
        <v>0</v>
      </c>
      <c r="Q214" s="905">
        <v>0</v>
      </c>
      <c r="R214" s="905">
        <v>0</v>
      </c>
      <c r="S214" s="905">
        <v>0</v>
      </c>
      <c r="T214" s="905">
        <v>0</v>
      </c>
      <c r="U214" s="905">
        <v>0</v>
      </c>
      <c r="V214" s="905">
        <v>0</v>
      </c>
      <c r="W214" s="905">
        <v>0</v>
      </c>
      <c r="X214" s="905">
        <v>0</v>
      </c>
      <c r="Y214" s="905">
        <v>0</v>
      </c>
      <c r="Z214" s="905">
        <v>0</v>
      </c>
      <c r="AA214" s="905">
        <v>0</v>
      </c>
      <c r="AB214" s="882"/>
    </row>
    <row r="215" spans="1:28">
      <c r="A215" s="899" t="s">
        <v>4008</v>
      </c>
      <c r="B215" s="900">
        <v>0</v>
      </c>
      <c r="C215" s="901">
        <v>744</v>
      </c>
      <c r="D215" s="901">
        <v>32</v>
      </c>
      <c r="E215" s="901">
        <v>2</v>
      </c>
      <c r="F215" s="902">
        <v>0</v>
      </c>
      <c r="G215" s="903">
        <v>0</v>
      </c>
      <c r="H215" s="903">
        <v>0</v>
      </c>
      <c r="I215" s="903">
        <v>0</v>
      </c>
      <c r="J215" s="903">
        <v>0</v>
      </c>
      <c r="K215" s="903">
        <v>710</v>
      </c>
      <c r="L215" s="904">
        <v>0.486138727264397</v>
      </c>
      <c r="M215" s="905">
        <v>6.3755898657625902E-3</v>
      </c>
      <c r="N215" s="905">
        <v>2.3908461996609699E-3</v>
      </c>
      <c r="O215" s="905">
        <v>0.30284051862372302</v>
      </c>
      <c r="P215" s="905">
        <v>0.102009437852201</v>
      </c>
      <c r="Q215" s="905">
        <v>1.7532872130847098E-2</v>
      </c>
      <c r="R215" s="905">
        <v>5.5786411325422598E-3</v>
      </c>
      <c r="S215" s="905">
        <v>8.7664360654235607E-2</v>
      </c>
      <c r="T215" s="905">
        <v>0.13548128464745501</v>
      </c>
      <c r="U215" s="905">
        <v>1.2193315618270899</v>
      </c>
      <c r="V215" s="905">
        <v>2.3908461996609699E-4</v>
      </c>
      <c r="W215" s="905">
        <v>1.59389746644065E-4</v>
      </c>
      <c r="X215" s="905">
        <v>0.32674898062033297</v>
      </c>
      <c r="Y215" s="905">
        <v>0.15938974664406499</v>
      </c>
      <c r="Z215" s="905">
        <v>2.39084619966097E-2</v>
      </c>
      <c r="AA215" s="905">
        <v>1.43450771979658E-3</v>
      </c>
      <c r="AB215" s="882"/>
    </row>
    <row r="216" spans="1:28">
      <c r="A216" s="899" t="s">
        <v>4009</v>
      </c>
      <c r="B216" s="900">
        <v>0</v>
      </c>
      <c r="C216" s="901">
        <v>5</v>
      </c>
      <c r="D216" s="901">
        <v>0</v>
      </c>
      <c r="E216" s="901">
        <v>0</v>
      </c>
      <c r="F216" s="902">
        <v>0</v>
      </c>
      <c r="G216" s="903">
        <v>0</v>
      </c>
      <c r="H216" s="903">
        <v>0</v>
      </c>
      <c r="I216" s="903">
        <v>0</v>
      </c>
      <c r="J216" s="903">
        <v>0</v>
      </c>
      <c r="K216" s="903">
        <v>5</v>
      </c>
      <c r="L216" s="904">
        <v>1.43875704402804E-2</v>
      </c>
      <c r="M216" s="905">
        <v>7.0549090575892199E-4</v>
      </c>
      <c r="N216" s="905">
        <v>1.22211023044853E-4</v>
      </c>
      <c r="O216" s="905">
        <v>4.8884409217941098E-3</v>
      </c>
      <c r="P216" s="905">
        <v>1.30543592797911E-3</v>
      </c>
      <c r="Q216" s="905">
        <v>2.62198194896229E-3</v>
      </c>
      <c r="R216" s="905">
        <v>4.4995876666513901E-4</v>
      </c>
      <c r="S216" s="905">
        <v>6.9438081275484502E-3</v>
      </c>
      <c r="T216" s="905">
        <v>2.2997892518440501E-2</v>
      </c>
      <c r="U216" s="905">
        <v>6.8327071975076703E-2</v>
      </c>
      <c r="V216" s="905">
        <v>4.8328904567737197E-5</v>
      </c>
      <c r="W216" s="905">
        <v>1.99981674073395E-5</v>
      </c>
      <c r="X216" s="905">
        <v>0</v>
      </c>
      <c r="Y216" s="905">
        <v>0</v>
      </c>
      <c r="Z216" s="905">
        <v>0</v>
      </c>
      <c r="AA216" s="905">
        <v>2.8275186695377302E-4</v>
      </c>
      <c r="AB216" s="882"/>
    </row>
    <row r="217" spans="1:28">
      <c r="A217" s="899" t="s">
        <v>4010</v>
      </c>
      <c r="B217" s="900">
        <v>0</v>
      </c>
      <c r="C217" s="901">
        <v>0</v>
      </c>
      <c r="D217" s="901">
        <v>0</v>
      </c>
      <c r="E217" s="901">
        <v>0</v>
      </c>
      <c r="F217" s="902">
        <v>0</v>
      </c>
      <c r="G217" s="903">
        <v>0</v>
      </c>
      <c r="H217" s="903">
        <v>0</v>
      </c>
      <c r="I217" s="903">
        <v>0</v>
      </c>
      <c r="J217" s="903">
        <v>0</v>
      </c>
      <c r="K217" s="903">
        <v>66</v>
      </c>
      <c r="L217" s="904">
        <v>0.223003619370504</v>
      </c>
      <c r="M217" s="905">
        <v>1.06588170614377E-2</v>
      </c>
      <c r="N217" s="905">
        <v>1.8898611811059699E-3</v>
      </c>
      <c r="O217" s="905">
        <v>0.304645622394282</v>
      </c>
      <c r="P217" s="905">
        <v>3.2127640078801499E-2</v>
      </c>
      <c r="Q217" s="905">
        <v>1.75379117606634E-2</v>
      </c>
      <c r="R217" s="905">
        <v>7.0302835937142098E-3</v>
      </c>
      <c r="S217" s="905">
        <v>0.169331561827095</v>
      </c>
      <c r="T217" s="905">
        <v>0.247193842488661</v>
      </c>
      <c r="U217" s="905">
        <v>1.8460164017043099</v>
      </c>
      <c r="V217" s="905">
        <v>5.1404224126082396E-4</v>
      </c>
      <c r="W217" s="905">
        <v>3.3261556787465098E-4</v>
      </c>
      <c r="X217" s="905">
        <v>0.90637742245842301</v>
      </c>
      <c r="Y217" s="905">
        <v>0.453566683465433</v>
      </c>
      <c r="Z217" s="905">
        <v>8.9957392220644194E-2</v>
      </c>
      <c r="AA217" s="905">
        <v>2.44926009071334E-3</v>
      </c>
      <c r="AB217" s="882"/>
    </row>
    <row r="218" spans="1:28">
      <c r="A218" s="899" t="s">
        <v>4011</v>
      </c>
      <c r="B218" s="900">
        <v>0</v>
      </c>
      <c r="C218" s="901">
        <v>2</v>
      </c>
      <c r="D218" s="901">
        <v>0</v>
      </c>
      <c r="E218" s="901">
        <v>0</v>
      </c>
      <c r="F218" s="902">
        <v>0</v>
      </c>
      <c r="G218" s="903">
        <v>0</v>
      </c>
      <c r="H218" s="903">
        <v>0</v>
      </c>
      <c r="I218" s="903">
        <v>0</v>
      </c>
      <c r="J218" s="903">
        <v>0</v>
      </c>
      <c r="K218" s="903">
        <v>2</v>
      </c>
      <c r="L218" s="904">
        <v>5.2687038988408902E-4</v>
      </c>
      <c r="M218" s="905">
        <v>5.26870389884088E-5</v>
      </c>
      <c r="N218" s="905">
        <v>9.1629633023319804E-6</v>
      </c>
      <c r="O218" s="905">
        <v>2.0616667430246901E-4</v>
      </c>
      <c r="P218" s="905">
        <v>2.7488889906995901E-5</v>
      </c>
      <c r="Q218" s="905">
        <v>6.1850002290740798E-5</v>
      </c>
      <c r="R218" s="905">
        <v>2.0616667430246901E-5</v>
      </c>
      <c r="S218" s="905">
        <v>1.83259266046639E-4</v>
      </c>
      <c r="T218" s="905">
        <v>1.3744444953498001E-3</v>
      </c>
      <c r="U218" s="905">
        <v>2.4052778668621402E-3</v>
      </c>
      <c r="V218" s="905">
        <v>2.7488889906995901E-6</v>
      </c>
      <c r="W218" s="905">
        <v>1.83259266046639E-6</v>
      </c>
      <c r="X218" s="905">
        <v>2.2907408255829899E-5</v>
      </c>
      <c r="Y218" s="905">
        <v>2.2907408255829899E-5</v>
      </c>
      <c r="Z218" s="905">
        <v>2.2907408255829899E-5</v>
      </c>
      <c r="AA218" s="905">
        <v>1.48898153662895E-5</v>
      </c>
      <c r="AB218" s="882"/>
    </row>
    <row r="219" spans="1:28">
      <c r="A219" s="899" t="s">
        <v>4012</v>
      </c>
      <c r="B219" s="900">
        <v>0</v>
      </c>
      <c r="C219" s="901">
        <v>100</v>
      </c>
      <c r="D219" s="901">
        <v>0</v>
      </c>
      <c r="E219" s="901">
        <v>0</v>
      </c>
      <c r="F219" s="902">
        <v>0</v>
      </c>
      <c r="G219" s="903">
        <v>0</v>
      </c>
      <c r="H219" s="903">
        <v>0</v>
      </c>
      <c r="I219" s="903">
        <v>0</v>
      </c>
      <c r="J219" s="903">
        <v>0</v>
      </c>
      <c r="K219" s="903">
        <v>100</v>
      </c>
      <c r="L219" s="904">
        <v>9.3920373848902797E-2</v>
      </c>
      <c r="M219" s="905">
        <v>4.00879644477024E-3</v>
      </c>
      <c r="N219" s="905">
        <v>3.4361112383744899E-4</v>
      </c>
      <c r="O219" s="905">
        <v>4.4669446098868401E-2</v>
      </c>
      <c r="P219" s="905">
        <v>1.6378796902918401E-2</v>
      </c>
      <c r="Q219" s="905">
        <v>4.4669446098868403E-3</v>
      </c>
      <c r="R219" s="905">
        <v>2.2907408255829899E-3</v>
      </c>
      <c r="S219" s="905">
        <v>5.38324094012003E-2</v>
      </c>
      <c r="T219" s="905">
        <v>8.5902780959362296E-2</v>
      </c>
      <c r="U219" s="905">
        <v>1.0743574471984201</v>
      </c>
      <c r="V219" s="905">
        <v>1.3744444953498001E-4</v>
      </c>
      <c r="W219" s="905">
        <v>1.1453704127915E-4</v>
      </c>
      <c r="X219" s="905">
        <v>0.230219452971091</v>
      </c>
      <c r="Y219" s="905">
        <v>0.11453704127915</v>
      </c>
      <c r="Z219" s="905">
        <v>1.94712970174554E-2</v>
      </c>
      <c r="AA219" s="905">
        <v>5.9559261465157805E-4</v>
      </c>
      <c r="AB219" s="882"/>
    </row>
    <row r="220" spans="1:28">
      <c r="A220" s="899" t="s">
        <v>4013</v>
      </c>
      <c r="B220" s="900">
        <v>0</v>
      </c>
      <c r="C220" s="901">
        <v>92</v>
      </c>
      <c r="D220" s="901">
        <v>-1</v>
      </c>
      <c r="E220" s="901">
        <v>0</v>
      </c>
      <c r="F220" s="902">
        <v>0</v>
      </c>
      <c r="G220" s="903">
        <v>0</v>
      </c>
      <c r="H220" s="903">
        <v>0</v>
      </c>
      <c r="I220" s="903">
        <v>0</v>
      </c>
      <c r="J220" s="903">
        <v>0</v>
      </c>
      <c r="K220" s="903">
        <v>93</v>
      </c>
      <c r="L220" s="904">
        <v>2.87602510651945E-2</v>
      </c>
      <c r="M220" s="905">
        <v>1.27823338067531E-3</v>
      </c>
      <c r="N220" s="905">
        <v>2.13038896779218E-4</v>
      </c>
      <c r="O220" s="905">
        <v>2.3434278645713999E-2</v>
      </c>
      <c r="P220" s="905">
        <v>4.7933751775324097E-3</v>
      </c>
      <c r="Q220" s="905">
        <v>1.4912722774545299E-3</v>
      </c>
      <c r="R220" s="905">
        <v>8.5215558711687395E-4</v>
      </c>
      <c r="S220" s="905">
        <v>1.5977917258441401E-2</v>
      </c>
      <c r="T220" s="905">
        <v>2.7695056581298401E-2</v>
      </c>
      <c r="U220" s="905">
        <v>0.33553626242726903</v>
      </c>
      <c r="V220" s="905">
        <v>4.2607779355843703E-5</v>
      </c>
      <c r="W220" s="905">
        <v>1.1717139322857001E-4</v>
      </c>
      <c r="X220" s="905">
        <v>6.8172446969349904E-2</v>
      </c>
      <c r="Y220" s="905">
        <v>3.4086223484674903E-2</v>
      </c>
      <c r="Z220" s="905">
        <v>9.5867503550648298E-3</v>
      </c>
      <c r="AA220" s="905">
        <v>2.0238695194025799E-4</v>
      </c>
      <c r="AB220" s="882"/>
    </row>
    <row r="221" spans="1:28">
      <c r="A221" s="899" t="s">
        <v>4014</v>
      </c>
      <c r="B221" s="900">
        <v>0</v>
      </c>
      <c r="C221" s="901">
        <v>29</v>
      </c>
      <c r="D221" s="901">
        <v>2</v>
      </c>
      <c r="E221" s="901">
        <v>0</v>
      </c>
      <c r="F221" s="902">
        <v>0</v>
      </c>
      <c r="G221" s="903">
        <v>0</v>
      </c>
      <c r="H221" s="903">
        <v>0</v>
      </c>
      <c r="I221" s="903">
        <v>0</v>
      </c>
      <c r="J221" s="903">
        <v>0</v>
      </c>
      <c r="K221" s="903">
        <v>27</v>
      </c>
      <c r="L221" s="904">
        <v>2.1523800797177799E-2</v>
      </c>
      <c r="M221" s="905">
        <v>5.9190452192239005E-4</v>
      </c>
      <c r="N221" s="905">
        <v>1.88333256975306E-4</v>
      </c>
      <c r="O221" s="905">
        <v>8.0714252989416799E-4</v>
      </c>
      <c r="P221" s="905">
        <v>4.0895221514637798E-3</v>
      </c>
      <c r="Q221" s="905">
        <v>5.3809501992944497E-4</v>
      </c>
      <c r="R221" s="905">
        <v>1.07619003985889E-4</v>
      </c>
      <c r="S221" s="905">
        <v>4.57380766940028E-3</v>
      </c>
      <c r="T221" s="905">
        <v>1.39904705181656E-2</v>
      </c>
      <c r="U221" s="905">
        <v>4.0357126494708399E-2</v>
      </c>
      <c r="V221" s="905">
        <v>1.6142850597883401E-5</v>
      </c>
      <c r="W221" s="905">
        <v>8.07142529894168E-6</v>
      </c>
      <c r="X221" s="905">
        <v>1.0761900398588899E-3</v>
      </c>
      <c r="Y221" s="905">
        <v>5.3809501992944497E-4</v>
      </c>
      <c r="Z221" s="905">
        <v>1.0761900398588899E-3</v>
      </c>
      <c r="AA221" s="905">
        <v>1.1838090438447799E-4</v>
      </c>
      <c r="AB221" s="882"/>
    </row>
    <row r="222" spans="1:28">
      <c r="A222" s="899" t="s">
        <v>4015</v>
      </c>
      <c r="B222" s="900">
        <v>0</v>
      </c>
      <c r="C222" s="901">
        <v>252</v>
      </c>
      <c r="D222" s="901">
        <v>67</v>
      </c>
      <c r="E222" s="901">
        <v>0</v>
      </c>
      <c r="F222" s="902">
        <v>0</v>
      </c>
      <c r="G222" s="903">
        <v>0</v>
      </c>
      <c r="H222" s="903">
        <v>0</v>
      </c>
      <c r="I222" s="903">
        <v>0</v>
      </c>
      <c r="J222" s="903">
        <v>0</v>
      </c>
      <c r="K222" s="903">
        <v>185</v>
      </c>
      <c r="L222" s="904">
        <v>0.73527053649150098</v>
      </c>
      <c r="M222" s="905">
        <v>1.46206533192835E-2</v>
      </c>
      <c r="N222" s="905">
        <v>4.2378705273285397E-3</v>
      </c>
      <c r="O222" s="905">
        <v>0.15044440372016299</v>
      </c>
      <c r="P222" s="905">
        <v>0.15065629724653001</v>
      </c>
      <c r="Q222" s="905">
        <v>1.7587162688413399E-2</v>
      </c>
      <c r="R222" s="905">
        <v>9.9589957392220707E-3</v>
      </c>
      <c r="S222" s="905">
        <v>0.49583085169743901</v>
      </c>
      <c r="T222" s="905">
        <v>1.0107321207678599</v>
      </c>
      <c r="U222" s="905">
        <v>5.4223553397168596</v>
      </c>
      <c r="V222" s="905">
        <v>3.3902964218628302E-4</v>
      </c>
      <c r="W222" s="905">
        <v>7.4162734228249403E-4</v>
      </c>
      <c r="X222" s="905">
        <v>0</v>
      </c>
      <c r="Y222" s="905">
        <v>0</v>
      </c>
      <c r="Z222" s="905">
        <v>0</v>
      </c>
      <c r="AA222" s="905">
        <v>9.7471022128556403E-4</v>
      </c>
      <c r="AB222" s="882"/>
    </row>
    <row r="223" spans="1:28">
      <c r="A223" s="899" t="s">
        <v>4016</v>
      </c>
      <c r="B223" s="900">
        <v>0</v>
      </c>
      <c r="C223" s="901">
        <v>270</v>
      </c>
      <c r="D223" s="901">
        <v>-93.630757000000003</v>
      </c>
      <c r="E223" s="901">
        <v>0</v>
      </c>
      <c r="F223" s="902">
        <v>0</v>
      </c>
      <c r="G223" s="903">
        <v>0</v>
      </c>
      <c r="H223" s="903">
        <v>0</v>
      </c>
      <c r="I223" s="903">
        <v>0</v>
      </c>
      <c r="J223" s="903">
        <v>0</v>
      </c>
      <c r="K223" s="903">
        <v>520</v>
      </c>
      <c r="L223" s="904">
        <v>0.24419297200714701</v>
      </c>
      <c r="M223" s="905">
        <v>8.9338892197736806E-3</v>
      </c>
      <c r="N223" s="905">
        <v>2.38237045860631E-3</v>
      </c>
      <c r="O223" s="905">
        <v>0.16081000595592601</v>
      </c>
      <c r="P223" s="905">
        <v>4.1095890410958902E-2</v>
      </c>
      <c r="Q223" s="905">
        <v>1.0720667063728401E-2</v>
      </c>
      <c r="R223" s="905">
        <v>2.9779630732578899E-3</v>
      </c>
      <c r="S223" s="905">
        <v>0.101250744490768</v>
      </c>
      <c r="T223" s="905">
        <v>0.18463371054198899</v>
      </c>
      <c r="U223" s="905">
        <v>0.97677188802858805</v>
      </c>
      <c r="V223" s="905">
        <v>2.9779630732578902E-4</v>
      </c>
      <c r="W223" s="905">
        <v>1.78677784395474E-4</v>
      </c>
      <c r="X223" s="905">
        <v>2.0905300774270401</v>
      </c>
      <c r="Y223" s="905">
        <v>1.0482430017867801</v>
      </c>
      <c r="Z223" s="905">
        <v>2.3823704586063098E-2</v>
      </c>
      <c r="AA223" s="905">
        <v>1.3698630136986299E-3</v>
      </c>
      <c r="AB223" s="882"/>
    </row>
    <row r="224" spans="1:28">
      <c r="A224" s="899" t="s">
        <v>4017</v>
      </c>
      <c r="B224" s="900">
        <v>0</v>
      </c>
      <c r="C224" s="901">
        <v>10439</v>
      </c>
      <c r="D224" s="901">
        <v>50</v>
      </c>
      <c r="E224" s="901">
        <v>1672</v>
      </c>
      <c r="F224" s="902">
        <v>0</v>
      </c>
      <c r="G224" s="903">
        <v>0</v>
      </c>
      <c r="H224" s="903">
        <v>0</v>
      </c>
      <c r="I224" s="903">
        <v>0</v>
      </c>
      <c r="J224" s="903">
        <v>0</v>
      </c>
      <c r="K224" s="903">
        <v>8717</v>
      </c>
      <c r="L224" s="904">
        <v>2.8454952581664901</v>
      </c>
      <c r="M224" s="905">
        <v>0.123304794520548</v>
      </c>
      <c r="N224" s="905">
        <v>2.8454952581664899E-2</v>
      </c>
      <c r="O224" s="905">
        <v>2.94034510010537</v>
      </c>
      <c r="P224" s="905">
        <v>0.41733930453108498</v>
      </c>
      <c r="Q224" s="905">
        <v>0.199184668071654</v>
      </c>
      <c r="R224" s="905">
        <v>8.5364857744994693E-2</v>
      </c>
      <c r="S224" s="905">
        <v>1.4227476290832499</v>
      </c>
      <c r="T224" s="905">
        <v>2.5609457323498401</v>
      </c>
      <c r="U224" s="905">
        <v>16.409022655426799</v>
      </c>
      <c r="V224" s="905">
        <v>3.7939936775553199E-3</v>
      </c>
      <c r="W224" s="905">
        <v>3.7939936775553199E-3</v>
      </c>
      <c r="X224" s="905">
        <v>33.576844046364599</v>
      </c>
      <c r="Y224" s="905">
        <v>16.788422023182299</v>
      </c>
      <c r="Z224" s="905">
        <v>1.2330479452054799</v>
      </c>
      <c r="AA224" s="905">
        <v>3.1300447839831401E-2</v>
      </c>
      <c r="AB224" s="882"/>
    </row>
    <row r="225" spans="1:28">
      <c r="A225" s="899" t="s">
        <v>4018</v>
      </c>
      <c r="B225" s="900">
        <v>0</v>
      </c>
      <c r="C225" s="901">
        <v>1003</v>
      </c>
      <c r="D225" s="901">
        <v>0</v>
      </c>
      <c r="E225" s="901">
        <v>0</v>
      </c>
      <c r="F225" s="902">
        <v>0</v>
      </c>
      <c r="G225" s="903">
        <v>0</v>
      </c>
      <c r="H225" s="903">
        <v>0</v>
      </c>
      <c r="I225" s="903">
        <v>0</v>
      </c>
      <c r="J225" s="903">
        <v>0</v>
      </c>
      <c r="K225" s="903">
        <v>1003</v>
      </c>
      <c r="L225" s="904">
        <v>0.55728604480689004</v>
      </c>
      <c r="M225" s="905">
        <v>3.5256872222476802E-2</v>
      </c>
      <c r="N225" s="905">
        <v>6.82391075273744E-3</v>
      </c>
      <c r="O225" s="905">
        <v>0.59140559857057795</v>
      </c>
      <c r="P225" s="905">
        <v>7.1651062903743096E-2</v>
      </c>
      <c r="Q225" s="905">
        <v>3.63941906812663E-2</v>
      </c>
      <c r="R225" s="905">
        <v>1.1373184587895701E-2</v>
      </c>
      <c r="S225" s="905">
        <v>0.28432961469739298</v>
      </c>
      <c r="T225" s="905">
        <v>0.602778783158473</v>
      </c>
      <c r="U225" s="905">
        <v>2.7978034086223502</v>
      </c>
      <c r="V225" s="905">
        <v>9.09854767031658E-4</v>
      </c>
      <c r="W225" s="905">
        <v>1.1373184587895699E-3</v>
      </c>
      <c r="X225" s="905">
        <v>3.22998442296239</v>
      </c>
      <c r="Y225" s="905">
        <v>1.6149922114811901</v>
      </c>
      <c r="Z225" s="905">
        <v>0.227463691757915</v>
      </c>
      <c r="AA225" s="905">
        <v>4.8904693727951599E-3</v>
      </c>
      <c r="AB225" s="882"/>
    </row>
    <row r="226" spans="1:28">
      <c r="A226" s="899" t="s">
        <v>4019</v>
      </c>
      <c r="B226" s="900">
        <v>0</v>
      </c>
      <c r="C226" s="901">
        <v>813</v>
      </c>
      <c r="D226" s="901">
        <v>-15.815647999999999</v>
      </c>
      <c r="E226" s="901">
        <v>0</v>
      </c>
      <c r="F226" s="902">
        <v>0</v>
      </c>
      <c r="G226" s="903">
        <v>0</v>
      </c>
      <c r="H226" s="903">
        <v>0</v>
      </c>
      <c r="I226" s="903">
        <v>0</v>
      </c>
      <c r="J226" s="903">
        <v>0</v>
      </c>
      <c r="K226" s="903">
        <v>828.81564800000001</v>
      </c>
      <c r="L226" s="904">
        <v>0.460505876717827</v>
      </c>
      <c r="M226" s="905">
        <v>2.9134045261739999E-2</v>
      </c>
      <c r="N226" s="905">
        <v>5.6388474700142001E-3</v>
      </c>
      <c r="O226" s="905">
        <v>0.48870011406789798</v>
      </c>
      <c r="P226" s="905">
        <v>5.9207898435149099E-2</v>
      </c>
      <c r="Q226" s="905">
        <v>3.0073853173409101E-2</v>
      </c>
      <c r="R226" s="905">
        <v>9.3980791166903398E-3</v>
      </c>
      <c r="S226" s="905">
        <v>0.234951977917258</v>
      </c>
      <c r="T226" s="905">
        <v>0.49809819318458798</v>
      </c>
      <c r="U226" s="905">
        <v>2.3119274627058202</v>
      </c>
      <c r="V226" s="905">
        <v>7.5184632933522697E-4</v>
      </c>
      <c r="W226" s="905">
        <v>9.3980791166903396E-4</v>
      </c>
      <c r="X226" s="905">
        <v>2.6690544691400602</v>
      </c>
      <c r="Y226" s="905">
        <v>1.3345272345700301</v>
      </c>
      <c r="Z226" s="905">
        <v>0.187961582333807</v>
      </c>
      <c r="AA226" s="905">
        <v>4.0411740201768496E-3</v>
      </c>
      <c r="AB226" s="882"/>
    </row>
    <row r="227" spans="1:28">
      <c r="A227" s="894"/>
      <c r="B227" s="895"/>
      <c r="C227" s="896"/>
      <c r="D227" s="896"/>
      <c r="E227" s="896"/>
      <c r="F227" s="895"/>
      <c r="G227" s="896"/>
      <c r="H227" s="896"/>
      <c r="I227" s="896"/>
      <c r="J227" s="896"/>
      <c r="K227" s="896"/>
      <c r="L227" s="897"/>
      <c r="M227" s="898"/>
      <c r="N227" s="898"/>
      <c r="O227" s="898"/>
      <c r="P227" s="898"/>
      <c r="Q227" s="898"/>
      <c r="R227" s="898"/>
      <c r="S227" s="898"/>
      <c r="T227" s="898"/>
      <c r="U227" s="898"/>
      <c r="V227" s="898"/>
      <c r="W227" s="898"/>
      <c r="X227" s="898"/>
      <c r="Y227" s="898"/>
      <c r="Z227" s="898"/>
      <c r="AA227" s="898"/>
      <c r="AB227" s="882"/>
    </row>
    <row r="228" spans="1:28">
      <c r="A228" s="887" t="s">
        <v>4020</v>
      </c>
      <c r="B228" s="888">
        <v>0</v>
      </c>
      <c r="C228" s="889">
        <v>79962</v>
      </c>
      <c r="D228" s="889">
        <v>4084</v>
      </c>
      <c r="E228" s="889">
        <v>477</v>
      </c>
      <c r="F228" s="890">
        <v>0</v>
      </c>
      <c r="G228" s="891">
        <v>0</v>
      </c>
      <c r="H228" s="891">
        <v>0</v>
      </c>
      <c r="I228" s="891">
        <v>208</v>
      </c>
      <c r="J228" s="891">
        <v>0</v>
      </c>
      <c r="K228" s="891">
        <v>62792</v>
      </c>
      <c r="L228" s="892">
        <v>39.765263766985903</v>
      </c>
      <c r="M228" s="893">
        <v>0.39308433628533501</v>
      </c>
      <c r="N228" s="893">
        <v>0.245972080574518</v>
      </c>
      <c r="O228" s="893">
        <v>8.9781768055619207</v>
      </c>
      <c r="P228" s="893">
        <v>8.5247181837632304</v>
      </c>
      <c r="Q228" s="893">
        <v>0.91579078664040003</v>
      </c>
      <c r="R228" s="893">
        <v>0.217006102780959</v>
      </c>
      <c r="S228" s="893">
        <v>7.4829686447060997</v>
      </c>
      <c r="T228" s="893">
        <v>9.9125103145187108</v>
      </c>
      <c r="U228" s="893">
        <v>108.415251826637</v>
      </c>
      <c r="V228" s="893">
        <v>2.4333501409721899E-2</v>
      </c>
      <c r="W228" s="893">
        <v>2.3386425540385801E-2</v>
      </c>
      <c r="X228" s="893">
        <v>14.642259862876299</v>
      </c>
      <c r="Y228" s="893">
        <v>7.3535971503184099</v>
      </c>
      <c r="Z228" s="893">
        <v>34.123589159343901</v>
      </c>
      <c r="AA228" s="893">
        <v>8.1569354264901306E-2</v>
      </c>
      <c r="AB228" s="882"/>
    </row>
    <row r="229" spans="1:28">
      <c r="A229" s="899" t="s">
        <v>4021</v>
      </c>
      <c r="B229" s="900">
        <v>0</v>
      </c>
      <c r="C229" s="901">
        <v>769</v>
      </c>
      <c r="D229" s="901">
        <v>0</v>
      </c>
      <c r="E229" s="901">
        <v>0</v>
      </c>
      <c r="F229" s="902">
        <v>0</v>
      </c>
      <c r="G229" s="903">
        <v>0</v>
      </c>
      <c r="H229" s="903">
        <v>0</v>
      </c>
      <c r="I229" s="903">
        <v>0</v>
      </c>
      <c r="J229" s="903">
        <v>0</v>
      </c>
      <c r="K229" s="903">
        <v>769</v>
      </c>
      <c r="L229" s="904">
        <v>1.06311334585605</v>
      </c>
      <c r="M229" s="905">
        <v>1.1881855041920601E-2</v>
      </c>
      <c r="N229" s="905">
        <v>9.9432365877124604E-2</v>
      </c>
      <c r="O229" s="905">
        <v>8.7550510835204098E-2</v>
      </c>
      <c r="P229" s="905">
        <v>1.25072158336006E-2</v>
      </c>
      <c r="Q229" s="905">
        <v>3.5020204334081602E-2</v>
      </c>
      <c r="R229" s="905">
        <v>4.3775255417602098E-3</v>
      </c>
      <c r="S229" s="905">
        <v>0.18135462958720799</v>
      </c>
      <c r="T229" s="905">
        <v>0.30017318000641402</v>
      </c>
      <c r="U229" s="905">
        <v>2.73908026755853</v>
      </c>
      <c r="V229" s="905">
        <v>7.5043295001603501E-4</v>
      </c>
      <c r="W229" s="905">
        <v>3.7521647500801799E-4</v>
      </c>
      <c r="X229" s="905">
        <v>4.3775255417602098E-2</v>
      </c>
      <c r="Y229" s="905">
        <v>1.8760823750400901E-2</v>
      </c>
      <c r="Z229" s="905">
        <v>6.2536079168002898E-2</v>
      </c>
      <c r="AA229" s="905">
        <v>3.4394843542401598E-3</v>
      </c>
      <c r="AB229" s="882"/>
    </row>
    <row r="230" spans="1:28">
      <c r="A230" s="899" t="s">
        <v>4022</v>
      </c>
      <c r="B230" s="900">
        <v>0</v>
      </c>
      <c r="C230" s="901">
        <v>3568</v>
      </c>
      <c r="D230" s="901">
        <v>0</v>
      </c>
      <c r="E230" s="901">
        <v>1</v>
      </c>
      <c r="F230" s="902">
        <v>0</v>
      </c>
      <c r="G230" s="903">
        <v>0</v>
      </c>
      <c r="H230" s="903">
        <v>0</v>
      </c>
      <c r="I230" s="903">
        <v>0</v>
      </c>
      <c r="J230" s="903">
        <v>0</v>
      </c>
      <c r="K230" s="903">
        <v>3567</v>
      </c>
      <c r="L230" s="904">
        <v>2.6931855041920598</v>
      </c>
      <c r="M230" s="905">
        <v>3.3991661703394897E-2</v>
      </c>
      <c r="N230" s="905">
        <v>5.2294864159069003E-3</v>
      </c>
      <c r="O230" s="905">
        <v>0.15688459247720701</v>
      </c>
      <c r="P230" s="905">
        <v>0.59877619462134102</v>
      </c>
      <c r="Q230" s="905">
        <v>5.7524350574975902E-2</v>
      </c>
      <c r="R230" s="905">
        <v>7.8442296238603604E-3</v>
      </c>
      <c r="S230" s="905">
        <v>0.78442296238603604</v>
      </c>
      <c r="T230" s="905">
        <v>0.65368580198836301</v>
      </c>
      <c r="U230" s="905">
        <v>8.6809474504054602</v>
      </c>
      <c r="V230" s="905">
        <v>7.8442296238603599E-4</v>
      </c>
      <c r="W230" s="905">
        <v>7.8442296238603599E-4</v>
      </c>
      <c r="X230" s="905">
        <v>0.91516012278370795</v>
      </c>
      <c r="Y230" s="905">
        <v>0.444506345352087</v>
      </c>
      <c r="Z230" s="905">
        <v>0.26147432079534499</v>
      </c>
      <c r="AA230" s="905">
        <v>4.7065377743162103E-3</v>
      </c>
      <c r="AB230" s="882"/>
    </row>
    <row r="231" spans="1:28">
      <c r="A231" s="899" t="s">
        <v>4023</v>
      </c>
      <c r="B231" s="900">
        <v>0</v>
      </c>
      <c r="C231" s="901">
        <v>238</v>
      </c>
      <c r="D231" s="901">
        <v>0</v>
      </c>
      <c r="E231" s="901">
        <v>0</v>
      </c>
      <c r="F231" s="902">
        <v>0</v>
      </c>
      <c r="G231" s="903">
        <v>0</v>
      </c>
      <c r="H231" s="903">
        <v>0</v>
      </c>
      <c r="I231" s="903">
        <v>0</v>
      </c>
      <c r="J231" s="903">
        <v>0</v>
      </c>
      <c r="K231" s="903">
        <v>238</v>
      </c>
      <c r="L231" s="904">
        <v>0.202649470838869</v>
      </c>
      <c r="M231" s="905">
        <v>2.4124937004627298E-3</v>
      </c>
      <c r="N231" s="905">
        <v>8.0416456682090999E-4</v>
      </c>
      <c r="O231" s="905">
        <v>1.4474962202776401E-2</v>
      </c>
      <c r="P231" s="905">
        <v>4.3585719521693302E-2</v>
      </c>
      <c r="Q231" s="905">
        <v>5.6291519677463698E-3</v>
      </c>
      <c r="R231" s="905">
        <v>9.6499748018509198E-4</v>
      </c>
      <c r="S231" s="905">
        <v>5.4683190543821897E-2</v>
      </c>
      <c r="T231" s="905">
        <v>4.8249874009254602E-2</v>
      </c>
      <c r="U231" s="905">
        <v>0.77199798414807297</v>
      </c>
      <c r="V231" s="905">
        <v>9.6499748018509206E-5</v>
      </c>
      <c r="W231" s="905">
        <v>9.6499748018509206E-5</v>
      </c>
      <c r="X231" s="905">
        <v>0.12544967242406199</v>
      </c>
      <c r="Y231" s="905">
        <v>6.2724836212030996E-2</v>
      </c>
      <c r="Z231" s="905">
        <v>2.8949924405552802E-2</v>
      </c>
      <c r="AA231" s="905">
        <v>3.8599899207403699E-4</v>
      </c>
      <c r="AB231" s="882"/>
    </row>
    <row r="232" spans="1:28">
      <c r="A232" s="899" t="s">
        <v>4024</v>
      </c>
      <c r="B232" s="900">
        <v>0</v>
      </c>
      <c r="C232" s="901">
        <v>134</v>
      </c>
      <c r="D232" s="901">
        <v>0</v>
      </c>
      <c r="E232" s="901">
        <v>0</v>
      </c>
      <c r="F232" s="902">
        <v>0</v>
      </c>
      <c r="G232" s="903">
        <v>0</v>
      </c>
      <c r="H232" s="903">
        <v>0</v>
      </c>
      <c r="I232" s="903">
        <v>0</v>
      </c>
      <c r="J232" s="903">
        <v>0</v>
      </c>
      <c r="K232" s="903">
        <v>134</v>
      </c>
      <c r="L232" s="904">
        <v>0.308862418106016</v>
      </c>
      <c r="M232" s="905">
        <v>2.3758647546616601E-3</v>
      </c>
      <c r="N232" s="905">
        <v>3.9597745911027599E-4</v>
      </c>
      <c r="O232" s="905">
        <v>6.3356393457644197E-2</v>
      </c>
      <c r="P232" s="905">
        <v>7.0088010262518902E-2</v>
      </c>
      <c r="Q232" s="905">
        <v>7.6555642094653402E-3</v>
      </c>
      <c r="R232" s="905">
        <v>1.9798872955513799E-3</v>
      </c>
      <c r="S232" s="905">
        <v>4.7517295093233103E-2</v>
      </c>
      <c r="T232" s="905">
        <v>6.3356393457644197E-2</v>
      </c>
      <c r="U232" s="905">
        <v>0.59528611352911498</v>
      </c>
      <c r="V232" s="905">
        <v>1.18793237733083E-4</v>
      </c>
      <c r="W232" s="905">
        <v>7.9195491822055294E-5</v>
      </c>
      <c r="X232" s="905">
        <v>7.9195491822055195E-3</v>
      </c>
      <c r="Y232" s="905">
        <v>3.9597745911027597E-3</v>
      </c>
      <c r="Z232" s="905">
        <v>1.3199248637009201E-2</v>
      </c>
      <c r="AA232" s="905">
        <v>8.0515416685756204E-4</v>
      </c>
      <c r="AB232" s="882"/>
    </row>
    <row r="233" spans="1:28">
      <c r="A233" s="899" t="s">
        <v>4025</v>
      </c>
      <c r="B233" s="900">
        <v>0</v>
      </c>
      <c r="C233" s="901">
        <v>4</v>
      </c>
      <c r="D233" s="901">
        <v>0</v>
      </c>
      <c r="E233" s="901">
        <v>0</v>
      </c>
      <c r="F233" s="902">
        <v>0</v>
      </c>
      <c r="G233" s="903">
        <v>0</v>
      </c>
      <c r="H233" s="903">
        <v>0</v>
      </c>
      <c r="I233" s="903">
        <v>0</v>
      </c>
      <c r="J233" s="903">
        <v>0</v>
      </c>
      <c r="K233" s="903">
        <v>4</v>
      </c>
      <c r="L233" s="904">
        <v>2.93306455307646E-3</v>
      </c>
      <c r="M233" s="905">
        <v>4.8884409217941103E-5</v>
      </c>
      <c r="N233" s="905">
        <v>1.7776148806523998E-5</v>
      </c>
      <c r="O233" s="905">
        <v>2.1331378567828801E-3</v>
      </c>
      <c r="P233" s="905">
        <v>5.7328079901039996E-4</v>
      </c>
      <c r="Q233" s="905">
        <v>1.3776515325056101E-4</v>
      </c>
      <c r="R233" s="905">
        <v>2.6664223209785999E-5</v>
      </c>
      <c r="S233" s="905">
        <v>8.8880744032620099E-4</v>
      </c>
      <c r="T233" s="905">
        <v>1.02212855637513E-3</v>
      </c>
      <c r="U233" s="905">
        <v>1.02657259357676E-2</v>
      </c>
      <c r="V233" s="905">
        <v>1.3332111604893001E-6</v>
      </c>
      <c r="W233" s="905">
        <v>2.2220186008154998E-6</v>
      </c>
      <c r="X233" s="905">
        <v>7.1104595226096105E-4</v>
      </c>
      <c r="Y233" s="905">
        <v>3.5552297613048101E-4</v>
      </c>
      <c r="Z233" s="905">
        <v>1.7776148806523999E-4</v>
      </c>
      <c r="AA233" s="905">
        <v>1.02212855637513E-5</v>
      </c>
      <c r="AB233" s="882"/>
    </row>
    <row r="234" spans="1:28">
      <c r="A234" s="899" t="s">
        <v>4026</v>
      </c>
      <c r="B234" s="900">
        <v>0</v>
      </c>
      <c r="C234" s="901">
        <v>1623</v>
      </c>
      <c r="D234" s="901">
        <v>0</v>
      </c>
      <c r="E234" s="901">
        <v>0</v>
      </c>
      <c r="F234" s="902">
        <v>0</v>
      </c>
      <c r="G234" s="903">
        <v>0</v>
      </c>
      <c r="H234" s="903">
        <v>0</v>
      </c>
      <c r="I234" s="903">
        <v>10</v>
      </c>
      <c r="J234" s="903">
        <v>0</v>
      </c>
      <c r="K234" s="903">
        <v>1613</v>
      </c>
      <c r="L234" s="904">
        <v>0.80365487698721805</v>
      </c>
      <c r="M234" s="905">
        <v>9.6992829981215906E-3</v>
      </c>
      <c r="N234" s="905">
        <v>5.5424474274980498E-3</v>
      </c>
      <c r="O234" s="905">
        <v>0.193985659962432</v>
      </c>
      <c r="P234" s="905">
        <v>0.15657413982682</v>
      </c>
      <c r="Q234" s="905">
        <v>4.2953967563109902E-2</v>
      </c>
      <c r="R234" s="905">
        <v>4.15683557062354E-3</v>
      </c>
      <c r="S234" s="905">
        <v>0.16627342282494201</v>
      </c>
      <c r="T234" s="905">
        <v>0.24941013423741201</v>
      </c>
      <c r="U234" s="905">
        <v>2.5079574609428699</v>
      </c>
      <c r="V234" s="905">
        <v>5.5424474274980498E-4</v>
      </c>
      <c r="W234" s="905">
        <v>5.5424474274980498E-4</v>
      </c>
      <c r="X234" s="905">
        <v>2.2169789709992198</v>
      </c>
      <c r="Y234" s="905">
        <v>1.1084894854996099</v>
      </c>
      <c r="Z234" s="905">
        <v>1.17777007834334</v>
      </c>
      <c r="AA234" s="905">
        <v>2.2169789709992199E-3</v>
      </c>
      <c r="AB234" s="882"/>
    </row>
    <row r="235" spans="1:28">
      <c r="A235" s="899" t="s">
        <v>4027</v>
      </c>
      <c r="B235" s="900">
        <v>0</v>
      </c>
      <c r="C235" s="901">
        <v>251</v>
      </c>
      <c r="D235" s="901">
        <v>0</v>
      </c>
      <c r="E235" s="901">
        <v>1</v>
      </c>
      <c r="F235" s="902">
        <v>0</v>
      </c>
      <c r="G235" s="903">
        <v>0</v>
      </c>
      <c r="H235" s="903">
        <v>0</v>
      </c>
      <c r="I235" s="903">
        <v>0</v>
      </c>
      <c r="J235" s="903">
        <v>0</v>
      </c>
      <c r="K235" s="903">
        <v>250</v>
      </c>
      <c r="L235" s="904">
        <v>7.7054794520547906E-2</v>
      </c>
      <c r="M235" s="905">
        <v>1.1854583772392001E-3</v>
      </c>
      <c r="N235" s="905">
        <v>3.9515279241306601E-4</v>
      </c>
      <c r="O235" s="905">
        <v>4.54425711275026E-2</v>
      </c>
      <c r="P235" s="905">
        <v>1.5213382507903101E-2</v>
      </c>
      <c r="Q235" s="905">
        <v>3.9515279241306598E-3</v>
      </c>
      <c r="R235" s="905">
        <v>7.9030558482613299E-4</v>
      </c>
      <c r="S235" s="905">
        <v>3.95152792413066E-2</v>
      </c>
      <c r="T235" s="905">
        <v>2.7660695468914601E-2</v>
      </c>
      <c r="U235" s="905">
        <v>0.341807165437302</v>
      </c>
      <c r="V235" s="905">
        <v>7.9030558482613299E-5</v>
      </c>
      <c r="W235" s="905">
        <v>5.9272918861960001E-5</v>
      </c>
      <c r="X235" s="905">
        <v>0.201527924130664</v>
      </c>
      <c r="Y235" s="905">
        <v>0.100763962065332</v>
      </c>
      <c r="Z235" s="905">
        <v>0.108667017913593</v>
      </c>
      <c r="AA235" s="905">
        <v>2.7660695468914598E-4</v>
      </c>
      <c r="AB235" s="882"/>
    </row>
    <row r="236" spans="1:28">
      <c r="A236" s="899" t="s">
        <v>4028</v>
      </c>
      <c r="B236" s="900">
        <v>0</v>
      </c>
      <c r="C236" s="901">
        <v>890</v>
      </c>
      <c r="D236" s="901">
        <v>0</v>
      </c>
      <c r="E236" s="901">
        <v>1</v>
      </c>
      <c r="F236" s="902">
        <v>0</v>
      </c>
      <c r="G236" s="903">
        <v>0</v>
      </c>
      <c r="H236" s="903">
        <v>0</v>
      </c>
      <c r="I236" s="903">
        <v>0</v>
      </c>
      <c r="J236" s="903">
        <v>0</v>
      </c>
      <c r="K236" s="903">
        <v>889</v>
      </c>
      <c r="L236" s="904">
        <v>0.30037911760663399</v>
      </c>
      <c r="M236" s="905">
        <v>3.6045494112796101E-3</v>
      </c>
      <c r="N236" s="905">
        <v>1.2015164704265401E-3</v>
      </c>
      <c r="O236" s="905">
        <v>0.102128899986256</v>
      </c>
      <c r="P236" s="905">
        <v>6.4281131167819694E-2</v>
      </c>
      <c r="Q236" s="905">
        <v>9.6121317634122894E-3</v>
      </c>
      <c r="R236" s="905">
        <v>2.4030329408530702E-3</v>
      </c>
      <c r="S236" s="905">
        <v>9.0113735281990195E-2</v>
      </c>
      <c r="T236" s="905">
        <v>5.4068241169194099E-2</v>
      </c>
      <c r="U236" s="905">
        <v>0.94319042928483099</v>
      </c>
      <c r="V236" s="905">
        <v>1.8022747056397999E-4</v>
      </c>
      <c r="W236" s="905">
        <v>5.4068241169194097E-4</v>
      </c>
      <c r="X236" s="905">
        <v>3.6045494112796103E-2</v>
      </c>
      <c r="Y236" s="905">
        <v>1.8022747056398E-2</v>
      </c>
      <c r="Z236" s="905">
        <v>0.186235052916113</v>
      </c>
      <c r="AA236" s="905">
        <v>1.08136482338388E-3</v>
      </c>
      <c r="AB236" s="882"/>
    </row>
    <row r="237" spans="1:28">
      <c r="A237" s="899" t="s">
        <v>4029</v>
      </c>
      <c r="B237" s="900">
        <v>0</v>
      </c>
      <c r="C237" s="901">
        <v>1623</v>
      </c>
      <c r="D237" s="901">
        <v>0</v>
      </c>
      <c r="E237" s="901">
        <v>0</v>
      </c>
      <c r="F237" s="902">
        <v>0</v>
      </c>
      <c r="G237" s="903">
        <v>0</v>
      </c>
      <c r="H237" s="903">
        <v>0</v>
      </c>
      <c r="I237" s="903">
        <v>0</v>
      </c>
      <c r="J237" s="903">
        <v>0</v>
      </c>
      <c r="K237" s="903">
        <v>1623</v>
      </c>
      <c r="L237" s="904">
        <v>0.90418655793283598</v>
      </c>
      <c r="M237" s="905">
        <v>1.6656068172447001E-2</v>
      </c>
      <c r="N237" s="905">
        <v>8.3280340862234795E-3</v>
      </c>
      <c r="O237" s="905">
        <v>0.34501855500068701</v>
      </c>
      <c r="P237" s="905">
        <v>0.16180180510377101</v>
      </c>
      <c r="Q237" s="905">
        <v>5.7106519448389598E-2</v>
      </c>
      <c r="R237" s="905">
        <v>8.3280340862234795E-3</v>
      </c>
      <c r="S237" s="905">
        <v>0.261738214138452</v>
      </c>
      <c r="T237" s="905">
        <v>0.35691574655243502</v>
      </c>
      <c r="U237" s="905">
        <v>3.0932698034544401</v>
      </c>
      <c r="V237" s="905">
        <v>9.5177532413982704E-4</v>
      </c>
      <c r="W237" s="905">
        <v>8.3280340862234897E-4</v>
      </c>
      <c r="X237" s="905">
        <v>0.85659779172584405</v>
      </c>
      <c r="Y237" s="905">
        <v>0.42829889586292202</v>
      </c>
      <c r="Z237" s="905">
        <v>0.79711183396710505</v>
      </c>
      <c r="AA237" s="905">
        <v>3.4501855500068701E-3</v>
      </c>
      <c r="AB237" s="882"/>
    </row>
    <row r="238" spans="1:28">
      <c r="A238" s="899" t="s">
        <v>4030</v>
      </c>
      <c r="B238" s="900">
        <v>0</v>
      </c>
      <c r="C238" s="901">
        <v>55</v>
      </c>
      <c r="D238" s="901">
        <v>0</v>
      </c>
      <c r="E238" s="901">
        <v>0</v>
      </c>
      <c r="F238" s="902">
        <v>0</v>
      </c>
      <c r="G238" s="903">
        <v>0</v>
      </c>
      <c r="H238" s="903">
        <v>0</v>
      </c>
      <c r="I238" s="903">
        <v>0</v>
      </c>
      <c r="J238" s="903">
        <v>0</v>
      </c>
      <c r="K238" s="903">
        <v>55</v>
      </c>
      <c r="L238" s="904">
        <v>1.4463737572731001E-2</v>
      </c>
      <c r="M238" s="905">
        <v>2.46941860997847E-4</v>
      </c>
      <c r="N238" s="905">
        <v>7.0554817427956204E-5</v>
      </c>
      <c r="O238" s="905">
        <v>6.3499335685160601E-3</v>
      </c>
      <c r="P238" s="905">
        <v>3.0338571494021201E-3</v>
      </c>
      <c r="Q238" s="905">
        <v>4.2332890456773701E-4</v>
      </c>
      <c r="R238" s="905">
        <v>3.5277408713978102E-5</v>
      </c>
      <c r="S238" s="905">
        <v>3.5277408713978099E-3</v>
      </c>
      <c r="T238" s="905">
        <v>5.6443853942365002E-3</v>
      </c>
      <c r="U238" s="905">
        <v>5.6443853942365001E-2</v>
      </c>
      <c r="V238" s="905">
        <v>1.0583222614193399E-5</v>
      </c>
      <c r="W238" s="905">
        <v>1.7638704356989098E-5</v>
      </c>
      <c r="X238" s="905">
        <v>9.5249003527740905E-3</v>
      </c>
      <c r="Y238" s="905">
        <v>4.5860631328171501E-3</v>
      </c>
      <c r="Z238" s="905">
        <v>1.4463737572731001E-2</v>
      </c>
      <c r="AA238" s="905">
        <v>3.17496678425803E-5</v>
      </c>
      <c r="AB238" s="882"/>
    </row>
    <row r="239" spans="1:28">
      <c r="A239" s="899" t="s">
        <v>4031</v>
      </c>
      <c r="B239" s="900">
        <v>0</v>
      </c>
      <c r="C239" s="901">
        <v>450</v>
      </c>
      <c r="D239" s="901">
        <v>0</v>
      </c>
      <c r="E239" s="901">
        <v>1</v>
      </c>
      <c r="F239" s="902">
        <v>0</v>
      </c>
      <c r="G239" s="903">
        <v>0</v>
      </c>
      <c r="H239" s="903">
        <v>0</v>
      </c>
      <c r="I239" s="903">
        <v>0</v>
      </c>
      <c r="J239" s="903">
        <v>0</v>
      </c>
      <c r="K239" s="903">
        <v>449</v>
      </c>
      <c r="L239" s="904">
        <v>0.15551564575983901</v>
      </c>
      <c r="M239" s="905">
        <v>2.59192742933065E-3</v>
      </c>
      <c r="N239" s="905">
        <v>1.8513767352361799E-3</v>
      </c>
      <c r="O239" s="905">
        <v>0.11478535758464301</v>
      </c>
      <c r="P239" s="905">
        <v>2.7400375681495399E-2</v>
      </c>
      <c r="Q239" s="905">
        <v>9.2568836761808809E-3</v>
      </c>
      <c r="R239" s="905">
        <v>1.1108260411417099E-3</v>
      </c>
      <c r="S239" s="905">
        <v>3.7027534704723503E-2</v>
      </c>
      <c r="T239" s="905">
        <v>6.6649562468502302E-2</v>
      </c>
      <c r="U239" s="905">
        <v>0.58873780180510404</v>
      </c>
      <c r="V239" s="905">
        <v>7.4055069409447003E-5</v>
      </c>
      <c r="W239" s="905">
        <v>1.8513767352361799E-4</v>
      </c>
      <c r="X239" s="905">
        <v>1.85137673523618E-2</v>
      </c>
      <c r="Y239" s="905">
        <v>7.4055069409446998E-3</v>
      </c>
      <c r="Z239" s="905">
        <v>0.248084482521647</v>
      </c>
      <c r="AA239" s="905">
        <v>3.7027534704723501E-4</v>
      </c>
      <c r="AB239" s="882"/>
    </row>
    <row r="240" spans="1:28">
      <c r="A240" s="899" t="s">
        <v>4032</v>
      </c>
      <c r="B240" s="900">
        <v>0</v>
      </c>
      <c r="C240" s="901">
        <v>4756</v>
      </c>
      <c r="D240" s="901">
        <v>0</v>
      </c>
      <c r="E240" s="901">
        <v>1</v>
      </c>
      <c r="F240" s="902">
        <v>0</v>
      </c>
      <c r="G240" s="903">
        <v>0</v>
      </c>
      <c r="H240" s="903">
        <v>0</v>
      </c>
      <c r="I240" s="903">
        <v>112</v>
      </c>
      <c r="J240" s="903">
        <v>0</v>
      </c>
      <c r="K240" s="903">
        <v>4643</v>
      </c>
      <c r="L240" s="904">
        <v>1.7995959133183701</v>
      </c>
      <c r="M240" s="905">
        <v>3.44603472763092E-2</v>
      </c>
      <c r="N240" s="905">
        <v>3.8289274751454601E-3</v>
      </c>
      <c r="O240" s="905">
        <v>1.22525679204655</v>
      </c>
      <c r="P240" s="905">
        <v>0.36757703761396399</v>
      </c>
      <c r="Q240" s="905">
        <v>8.0407476978054698E-2</v>
      </c>
      <c r="R240" s="905">
        <v>7.6578549502909297E-3</v>
      </c>
      <c r="S240" s="905">
        <v>0.42118202226600099</v>
      </c>
      <c r="T240" s="905">
        <v>0.76578549502909199</v>
      </c>
      <c r="U240" s="905">
        <v>6.5091767077472804</v>
      </c>
      <c r="V240" s="905">
        <v>1.5315709900581801E-3</v>
      </c>
      <c r="W240" s="905">
        <v>3.0631419801163701E-3</v>
      </c>
      <c r="X240" s="905">
        <v>0.53604984652036503</v>
      </c>
      <c r="Y240" s="905">
        <v>0.26802492326018201</v>
      </c>
      <c r="Z240" s="905">
        <v>1.9527530123241901</v>
      </c>
      <c r="AA240" s="905">
        <v>3.4460347276309201E-3</v>
      </c>
      <c r="AB240" s="882"/>
    </row>
    <row r="241" spans="1:28">
      <c r="A241" s="899" t="s">
        <v>4033</v>
      </c>
      <c r="B241" s="900">
        <v>0</v>
      </c>
      <c r="C241" s="901">
        <v>0</v>
      </c>
      <c r="D241" s="901">
        <v>0</v>
      </c>
      <c r="E241" s="901">
        <v>0</v>
      </c>
      <c r="F241" s="902">
        <v>0</v>
      </c>
      <c r="G241" s="903">
        <v>0</v>
      </c>
      <c r="H241" s="903">
        <v>0</v>
      </c>
      <c r="I241" s="903">
        <v>0</v>
      </c>
      <c r="J241" s="903">
        <v>0</v>
      </c>
      <c r="K241" s="903">
        <v>504</v>
      </c>
      <c r="L241" s="904">
        <v>0.209316901085811</v>
      </c>
      <c r="M241" s="905">
        <v>3.41741879323773E-3</v>
      </c>
      <c r="N241" s="905">
        <v>4.2717734915471701E-4</v>
      </c>
      <c r="O241" s="905">
        <v>0.11533788427177299</v>
      </c>
      <c r="P241" s="905">
        <v>4.3999266962935803E-2</v>
      </c>
      <c r="Q241" s="905">
        <v>6.4076602373207498E-3</v>
      </c>
      <c r="R241" s="905">
        <v>4.2717734915471701E-4</v>
      </c>
      <c r="S241" s="905">
        <v>4.69895084070188E-2</v>
      </c>
      <c r="T241" s="905">
        <v>7.6891922847849001E-2</v>
      </c>
      <c r="U241" s="905">
        <v>0.66212489118981099</v>
      </c>
      <c r="V241" s="905">
        <v>1.7087093966188701E-4</v>
      </c>
      <c r="W241" s="905">
        <v>2.99024144408302E-4</v>
      </c>
      <c r="X241" s="905">
        <v>0.28193705044211298</v>
      </c>
      <c r="Y241" s="905">
        <v>0.14096852522105599</v>
      </c>
      <c r="Z241" s="905">
        <v>0.16659916617033901</v>
      </c>
      <c r="AA241" s="905">
        <v>3.4174187932377298E-4</v>
      </c>
      <c r="AB241" s="882"/>
    </row>
    <row r="242" spans="1:28">
      <c r="A242" s="899" t="s">
        <v>4034</v>
      </c>
      <c r="B242" s="900">
        <v>0</v>
      </c>
      <c r="C242" s="901">
        <v>1429</v>
      </c>
      <c r="D242" s="901">
        <v>0</v>
      </c>
      <c r="E242" s="901">
        <v>0</v>
      </c>
      <c r="F242" s="902">
        <v>0</v>
      </c>
      <c r="G242" s="903">
        <v>0</v>
      </c>
      <c r="H242" s="903">
        <v>0</v>
      </c>
      <c r="I242" s="903">
        <v>57</v>
      </c>
      <c r="J242" s="903">
        <v>0</v>
      </c>
      <c r="K242" s="903">
        <v>1372</v>
      </c>
      <c r="L242" s="904">
        <v>0.964554909057589</v>
      </c>
      <c r="M242" s="905">
        <v>1.8998808814770701E-2</v>
      </c>
      <c r="N242" s="905">
        <v>1.4614468319054399E-2</v>
      </c>
      <c r="O242" s="905">
        <v>0.993783845695698</v>
      </c>
      <c r="P242" s="905">
        <v>0.15052902368626001</v>
      </c>
      <c r="Q242" s="905">
        <v>8.0379575754799107E-2</v>
      </c>
      <c r="R242" s="905">
        <v>8.7686809914326296E-3</v>
      </c>
      <c r="S242" s="905">
        <v>0.263060429742979</v>
      </c>
      <c r="T242" s="905">
        <v>0.248445961423924</v>
      </c>
      <c r="U242" s="905">
        <v>2.4844596142392499</v>
      </c>
      <c r="V242" s="905">
        <v>1.1691574655243501E-3</v>
      </c>
      <c r="W242" s="905">
        <v>7.3072341595271895E-4</v>
      </c>
      <c r="X242" s="905">
        <v>0.36536170797635997</v>
      </c>
      <c r="Y242" s="905">
        <v>0.17537361982865299</v>
      </c>
      <c r="Z242" s="905">
        <v>0.67226554267650196</v>
      </c>
      <c r="AA242" s="905">
        <v>1.89988088147707E-3</v>
      </c>
      <c r="AB242" s="882"/>
    </row>
    <row r="243" spans="1:28">
      <c r="A243" s="899" t="s">
        <v>4035</v>
      </c>
      <c r="B243" s="900">
        <v>0</v>
      </c>
      <c r="C243" s="901">
        <v>1651</v>
      </c>
      <c r="D243" s="901">
        <v>0</v>
      </c>
      <c r="E243" s="901">
        <v>1</v>
      </c>
      <c r="F243" s="902">
        <v>0</v>
      </c>
      <c r="G243" s="903">
        <v>0</v>
      </c>
      <c r="H243" s="903">
        <v>0</v>
      </c>
      <c r="I243" s="903">
        <v>0</v>
      </c>
      <c r="J243" s="903">
        <v>0</v>
      </c>
      <c r="K243" s="903">
        <v>1650</v>
      </c>
      <c r="L243" s="904">
        <v>1.23445732349842</v>
      </c>
      <c r="M243" s="905">
        <v>1.39093782929399E-2</v>
      </c>
      <c r="N243" s="905">
        <v>3.4773445732349802E-3</v>
      </c>
      <c r="O243" s="905">
        <v>0.19125395152792399</v>
      </c>
      <c r="P243" s="905">
        <v>0.27471022128556399</v>
      </c>
      <c r="Q243" s="905">
        <v>2.78187565858799E-2</v>
      </c>
      <c r="R243" s="905">
        <v>5.2160168598524804E-3</v>
      </c>
      <c r="S243" s="905">
        <v>0.173867228661749</v>
      </c>
      <c r="T243" s="905">
        <v>0.36512118018967299</v>
      </c>
      <c r="U243" s="905">
        <v>3.4077976817702802</v>
      </c>
      <c r="V243" s="905">
        <v>5.21601685985248E-4</v>
      </c>
      <c r="W243" s="905">
        <v>6.9546891464699701E-4</v>
      </c>
      <c r="X243" s="905">
        <v>0.121707060063224</v>
      </c>
      <c r="Y243" s="905">
        <v>5.2160168598524799E-2</v>
      </c>
      <c r="Z243" s="905">
        <v>0.173867228661749</v>
      </c>
      <c r="AA243" s="905">
        <v>1.3909378292939899E-3</v>
      </c>
      <c r="AB243" s="882"/>
    </row>
    <row r="244" spans="1:28">
      <c r="A244" s="899" t="s">
        <v>4036</v>
      </c>
      <c r="B244" s="900">
        <v>0</v>
      </c>
      <c r="C244" s="901">
        <v>11623</v>
      </c>
      <c r="D244" s="901">
        <v>2469</v>
      </c>
      <c r="E244" s="901">
        <v>1</v>
      </c>
      <c r="F244" s="902">
        <v>0</v>
      </c>
      <c r="G244" s="903">
        <v>0</v>
      </c>
      <c r="H244" s="903">
        <v>0</v>
      </c>
      <c r="I244" s="903">
        <v>0</v>
      </c>
      <c r="J244" s="903">
        <v>0</v>
      </c>
      <c r="K244" s="903">
        <v>9153</v>
      </c>
      <c r="L244" s="904">
        <v>5.5332310899344801</v>
      </c>
      <c r="M244" s="905">
        <v>2.8620160810005998E-2</v>
      </c>
      <c r="N244" s="905">
        <v>3.8160214413341297E-2</v>
      </c>
      <c r="O244" s="905">
        <v>0.477002680166766</v>
      </c>
      <c r="P244" s="905">
        <v>1.16388653960691</v>
      </c>
      <c r="Q244" s="905">
        <v>0.219421232876712</v>
      </c>
      <c r="R244" s="905">
        <v>1.90801072066706E-2</v>
      </c>
      <c r="S244" s="905">
        <v>0.38160214413341298</v>
      </c>
      <c r="T244" s="905">
        <v>0.85860482430017904</v>
      </c>
      <c r="U244" s="905">
        <v>9.1584514592019097</v>
      </c>
      <c r="V244" s="905">
        <v>1.90801072066706E-3</v>
      </c>
      <c r="W244" s="905">
        <v>1.90801072066706E-3</v>
      </c>
      <c r="X244" s="905">
        <v>0.477002680166766</v>
      </c>
      <c r="Y244" s="905">
        <v>0.19080107206670599</v>
      </c>
      <c r="Z244" s="905">
        <v>0.57240321620011902</v>
      </c>
      <c r="AA244" s="905">
        <v>4.7700268016676603E-3</v>
      </c>
      <c r="AB244" s="882"/>
    </row>
    <row r="245" spans="1:28">
      <c r="A245" s="899" t="s">
        <v>4037</v>
      </c>
      <c r="B245" s="900">
        <v>0</v>
      </c>
      <c r="C245" s="901">
        <v>2366</v>
      </c>
      <c r="D245" s="901">
        <v>0</v>
      </c>
      <c r="E245" s="901">
        <v>0</v>
      </c>
      <c r="F245" s="902">
        <v>0</v>
      </c>
      <c r="G245" s="903">
        <v>0</v>
      </c>
      <c r="H245" s="903">
        <v>0</v>
      </c>
      <c r="I245" s="903">
        <v>0</v>
      </c>
      <c r="J245" s="903">
        <v>0</v>
      </c>
      <c r="K245" s="903">
        <v>2366</v>
      </c>
      <c r="L245" s="904">
        <v>1.3265187611673599</v>
      </c>
      <c r="M245" s="905">
        <v>9.6474091721262707E-3</v>
      </c>
      <c r="N245" s="905">
        <v>4.8237045860631302E-3</v>
      </c>
      <c r="O245" s="905">
        <v>0.19294818344252501</v>
      </c>
      <c r="P245" s="905">
        <v>0.274951161405599</v>
      </c>
      <c r="Q245" s="905">
        <v>7.2355568790946997E-2</v>
      </c>
      <c r="R245" s="905">
        <v>4.8237045860631302E-3</v>
      </c>
      <c r="S245" s="905">
        <v>0.14471113758189399</v>
      </c>
      <c r="T245" s="905">
        <v>0.26530375223347202</v>
      </c>
      <c r="U245" s="905">
        <v>2.7736301369862999</v>
      </c>
      <c r="V245" s="905">
        <v>4.82370458606313E-4</v>
      </c>
      <c r="W245" s="905">
        <v>4.82370458606313E-4</v>
      </c>
      <c r="X245" s="905">
        <v>4.8237045860631302E-2</v>
      </c>
      <c r="Y245" s="905">
        <v>2.4118522930315699E-2</v>
      </c>
      <c r="Z245" s="905">
        <v>9.64740917212627E-2</v>
      </c>
      <c r="AA245" s="905">
        <v>2.17066706372841E-3</v>
      </c>
      <c r="AB245" s="882"/>
    </row>
    <row r="246" spans="1:28">
      <c r="A246" s="899" t="s">
        <v>4038</v>
      </c>
      <c r="B246" s="900">
        <v>0</v>
      </c>
      <c r="C246" s="901">
        <v>0</v>
      </c>
      <c r="D246" s="901">
        <v>0</v>
      </c>
      <c r="E246" s="901">
        <v>0</v>
      </c>
      <c r="F246" s="902">
        <v>0</v>
      </c>
      <c r="G246" s="903">
        <v>0</v>
      </c>
      <c r="H246" s="903">
        <v>0</v>
      </c>
      <c r="I246" s="903">
        <v>0</v>
      </c>
      <c r="J246" s="903">
        <v>0</v>
      </c>
      <c r="K246" s="903">
        <v>0</v>
      </c>
      <c r="L246" s="904">
        <v>0</v>
      </c>
      <c r="M246" s="905">
        <v>0</v>
      </c>
      <c r="N246" s="905">
        <v>0</v>
      </c>
      <c r="O246" s="905">
        <v>0</v>
      </c>
      <c r="P246" s="905">
        <v>0</v>
      </c>
      <c r="Q246" s="905">
        <v>0</v>
      </c>
      <c r="R246" s="905">
        <v>0</v>
      </c>
      <c r="S246" s="905">
        <v>0</v>
      </c>
      <c r="T246" s="905">
        <v>0</v>
      </c>
      <c r="U246" s="905">
        <v>0</v>
      </c>
      <c r="V246" s="905">
        <v>0</v>
      </c>
      <c r="W246" s="905">
        <v>0</v>
      </c>
      <c r="X246" s="905">
        <v>0</v>
      </c>
      <c r="Y246" s="905">
        <v>0</v>
      </c>
      <c r="Z246" s="905">
        <v>0</v>
      </c>
      <c r="AA246" s="905">
        <v>0</v>
      </c>
      <c r="AB246" s="882"/>
    </row>
    <row r="247" spans="1:28">
      <c r="A247" s="899" t="s">
        <v>4039</v>
      </c>
      <c r="B247" s="900">
        <v>0</v>
      </c>
      <c r="C247" s="901">
        <v>12</v>
      </c>
      <c r="D247" s="901">
        <v>0</v>
      </c>
      <c r="E247" s="901">
        <v>0</v>
      </c>
      <c r="F247" s="902">
        <v>0</v>
      </c>
      <c r="G247" s="903">
        <v>0</v>
      </c>
      <c r="H247" s="903">
        <v>0</v>
      </c>
      <c r="I247" s="903">
        <v>0</v>
      </c>
      <c r="J247" s="903">
        <v>0</v>
      </c>
      <c r="K247" s="903">
        <v>12</v>
      </c>
      <c r="L247" s="904">
        <v>6.0722957804554001E-3</v>
      </c>
      <c r="M247" s="905">
        <v>1.2919778256288101E-4</v>
      </c>
      <c r="N247" s="905">
        <v>3.87593347688642E-5</v>
      </c>
      <c r="O247" s="905">
        <v>1.8087689558803301E-3</v>
      </c>
      <c r="P247" s="905">
        <v>1.1886195995785E-3</v>
      </c>
      <c r="Q247" s="905">
        <v>2.5839556512576202E-4</v>
      </c>
      <c r="R247" s="905">
        <v>5.1679113025152298E-5</v>
      </c>
      <c r="S247" s="905">
        <v>1.1627800430659299E-3</v>
      </c>
      <c r="T247" s="905">
        <v>2.7131534338205002E-3</v>
      </c>
      <c r="U247" s="905">
        <v>3.2945434553534603E-2</v>
      </c>
      <c r="V247" s="905">
        <v>7.7518669537728508E-6</v>
      </c>
      <c r="W247" s="905">
        <v>3.8759334768864203E-6</v>
      </c>
      <c r="X247" s="905">
        <v>5.6588628762541802E-2</v>
      </c>
      <c r="Y247" s="905">
        <v>2.8294314381270901E-2</v>
      </c>
      <c r="Z247" s="905">
        <v>1.03358226050305E-3</v>
      </c>
      <c r="AA247" s="905">
        <v>2.4547578686947401E-5</v>
      </c>
      <c r="AB247" s="882"/>
    </row>
    <row r="248" spans="1:28">
      <c r="A248" s="899" t="s">
        <v>4040</v>
      </c>
      <c r="B248" s="900">
        <v>0</v>
      </c>
      <c r="C248" s="901">
        <v>10</v>
      </c>
      <c r="D248" s="901">
        <v>0</v>
      </c>
      <c r="E248" s="901">
        <v>0</v>
      </c>
      <c r="F248" s="902">
        <v>0</v>
      </c>
      <c r="G248" s="903">
        <v>0</v>
      </c>
      <c r="H248" s="903">
        <v>0</v>
      </c>
      <c r="I248" s="903">
        <v>0</v>
      </c>
      <c r="J248" s="903">
        <v>0</v>
      </c>
      <c r="K248" s="903">
        <v>10</v>
      </c>
      <c r="L248" s="904">
        <v>5.3603335318642099E-3</v>
      </c>
      <c r="M248" s="905">
        <v>1.0308333715123501E-4</v>
      </c>
      <c r="N248" s="905">
        <v>3.0925001145370399E-5</v>
      </c>
      <c r="O248" s="905">
        <v>1.6493333944197601E-3</v>
      </c>
      <c r="P248" s="905">
        <v>1.0926833738030899E-3</v>
      </c>
      <c r="Q248" s="905">
        <v>1.6493333944197599E-4</v>
      </c>
      <c r="R248" s="905">
        <v>3.0925001145370399E-5</v>
      </c>
      <c r="S248" s="905">
        <v>9.2775003436111202E-4</v>
      </c>
      <c r="T248" s="905">
        <v>1.5462500572685201E-3</v>
      </c>
      <c r="U248" s="905">
        <v>1.7833417327163599E-2</v>
      </c>
      <c r="V248" s="905">
        <v>4.1233334860493902E-6</v>
      </c>
      <c r="W248" s="905">
        <v>3.0925001145370399E-6</v>
      </c>
      <c r="X248" s="905">
        <v>1.3194667155357999E-2</v>
      </c>
      <c r="Y248" s="905">
        <v>6.5973335776790196E-3</v>
      </c>
      <c r="Z248" s="905">
        <v>1.0308333715123501E-3</v>
      </c>
      <c r="AA248" s="905">
        <v>1.03083337151235E-5</v>
      </c>
      <c r="AB248" s="882"/>
    </row>
    <row r="249" spans="1:28">
      <c r="A249" s="899" t="s">
        <v>4041</v>
      </c>
      <c r="B249" s="900">
        <v>0</v>
      </c>
      <c r="C249" s="901">
        <v>19</v>
      </c>
      <c r="D249" s="901">
        <v>0</v>
      </c>
      <c r="E249" s="901">
        <v>0</v>
      </c>
      <c r="F249" s="902">
        <v>0</v>
      </c>
      <c r="G249" s="903">
        <v>0</v>
      </c>
      <c r="H249" s="903">
        <v>0</v>
      </c>
      <c r="I249" s="903">
        <v>0</v>
      </c>
      <c r="J249" s="903">
        <v>0</v>
      </c>
      <c r="K249" s="903">
        <v>19</v>
      </c>
      <c r="L249" s="904">
        <v>1.32139093782929E-2</v>
      </c>
      <c r="M249" s="905">
        <v>2.10656526320612E-4</v>
      </c>
      <c r="N249" s="905">
        <v>3.8301186603747602E-5</v>
      </c>
      <c r="O249" s="905">
        <v>3.2556008613185499E-3</v>
      </c>
      <c r="P249" s="905">
        <v>2.83428780867733E-3</v>
      </c>
      <c r="Q249" s="905">
        <v>2.8725889952810698E-4</v>
      </c>
      <c r="R249" s="905">
        <v>9.5752966509369094E-5</v>
      </c>
      <c r="S249" s="905">
        <v>1.91505933018738E-3</v>
      </c>
      <c r="T249" s="905">
        <v>4.21313052641224E-3</v>
      </c>
      <c r="U249" s="905">
        <v>4.0407751866953799E-2</v>
      </c>
      <c r="V249" s="905">
        <v>3.8301186603747599E-6</v>
      </c>
      <c r="W249" s="905">
        <v>5.74517799056215E-6</v>
      </c>
      <c r="X249" s="905">
        <v>1.3405415311311701E-3</v>
      </c>
      <c r="Y249" s="905">
        <v>7.6602373207495297E-4</v>
      </c>
      <c r="Z249" s="905">
        <v>2.6810830622623402E-3</v>
      </c>
      <c r="AA249" s="905">
        <v>1.72355339716864E-5</v>
      </c>
      <c r="AB249" s="882"/>
    </row>
    <row r="250" spans="1:28">
      <c r="A250" s="899" t="s">
        <v>4042</v>
      </c>
      <c r="B250" s="900">
        <v>0</v>
      </c>
      <c r="C250" s="901">
        <v>621</v>
      </c>
      <c r="D250" s="901">
        <v>0</v>
      </c>
      <c r="E250" s="901">
        <v>0</v>
      </c>
      <c r="F250" s="902">
        <v>0</v>
      </c>
      <c r="G250" s="903">
        <v>0</v>
      </c>
      <c r="H250" s="903">
        <v>0</v>
      </c>
      <c r="I250" s="903">
        <v>0</v>
      </c>
      <c r="J250" s="903">
        <v>0</v>
      </c>
      <c r="K250" s="903">
        <v>621</v>
      </c>
      <c r="L250" s="904">
        <v>0.28486564805058001</v>
      </c>
      <c r="M250" s="905">
        <v>5.6973129610115901E-3</v>
      </c>
      <c r="N250" s="905">
        <v>1.8991043203372001E-3</v>
      </c>
      <c r="O250" s="905">
        <v>3.7982086406743901E-2</v>
      </c>
      <c r="P250" s="905">
        <v>5.50740252897787E-2</v>
      </c>
      <c r="Q250" s="905">
        <v>1.1394625922023199E-2</v>
      </c>
      <c r="R250" s="905">
        <v>1.8991043203372001E-3</v>
      </c>
      <c r="S250" s="905">
        <v>5.0642781875658599E-2</v>
      </c>
      <c r="T250" s="905">
        <v>0.13293730242360399</v>
      </c>
      <c r="U250" s="905">
        <v>1.3167123287671201</v>
      </c>
      <c r="V250" s="905">
        <v>1.2660695468914699E-4</v>
      </c>
      <c r="W250" s="905">
        <v>6.3303477344573306E-5</v>
      </c>
      <c r="X250" s="905">
        <v>0.25321390937829302</v>
      </c>
      <c r="Y250" s="905">
        <v>0.12660695468914601</v>
      </c>
      <c r="Z250" s="905">
        <v>4.4312434141201298E-2</v>
      </c>
      <c r="AA250" s="905">
        <v>8.2294520547945198E-4</v>
      </c>
      <c r="AB250" s="882"/>
    </row>
    <row r="251" spans="1:28">
      <c r="A251" s="899" t="s">
        <v>4043</v>
      </c>
      <c r="B251" s="900">
        <v>0</v>
      </c>
      <c r="C251" s="901">
        <v>753</v>
      </c>
      <c r="D251" s="901">
        <v>0</v>
      </c>
      <c r="E251" s="901">
        <v>0</v>
      </c>
      <c r="F251" s="902">
        <v>0</v>
      </c>
      <c r="G251" s="903">
        <v>0</v>
      </c>
      <c r="H251" s="903">
        <v>0</v>
      </c>
      <c r="I251" s="903">
        <v>0</v>
      </c>
      <c r="J251" s="903">
        <v>0</v>
      </c>
      <c r="K251" s="903">
        <v>753</v>
      </c>
      <c r="L251" s="904">
        <v>0.44434141201264499</v>
      </c>
      <c r="M251" s="905">
        <v>5.5542676501580601E-3</v>
      </c>
      <c r="N251" s="905">
        <v>3.17386722866175E-3</v>
      </c>
      <c r="O251" s="905">
        <v>6.3477344573235006E-2</v>
      </c>
      <c r="P251" s="905">
        <v>9.2042149631190701E-2</v>
      </c>
      <c r="Q251" s="905">
        <v>1.4282402528977899E-2</v>
      </c>
      <c r="R251" s="905">
        <v>2.38040042149631E-3</v>
      </c>
      <c r="S251" s="905">
        <v>6.3477344573235006E-2</v>
      </c>
      <c r="T251" s="905">
        <v>0.13488935721812401</v>
      </c>
      <c r="U251" s="905">
        <v>1.41237091675448</v>
      </c>
      <c r="V251" s="905">
        <v>1.58693361433087E-4</v>
      </c>
      <c r="W251" s="905">
        <v>2.38040042149631E-4</v>
      </c>
      <c r="X251" s="905">
        <v>0.34119072708113801</v>
      </c>
      <c r="Y251" s="905">
        <v>0.16662802950474201</v>
      </c>
      <c r="Z251" s="905">
        <v>3.1738672286617503E-2</v>
      </c>
      <c r="AA251" s="905">
        <v>7.9346680716543697E-4</v>
      </c>
      <c r="AB251" s="882"/>
    </row>
    <row r="252" spans="1:28">
      <c r="A252" s="899" t="s">
        <v>4044</v>
      </c>
      <c r="B252" s="900">
        <v>0</v>
      </c>
      <c r="C252" s="901">
        <v>0</v>
      </c>
      <c r="D252" s="901">
        <v>0</v>
      </c>
      <c r="E252" s="901">
        <v>0</v>
      </c>
      <c r="F252" s="902">
        <v>0</v>
      </c>
      <c r="G252" s="903">
        <v>0</v>
      </c>
      <c r="H252" s="903">
        <v>0</v>
      </c>
      <c r="I252" s="903">
        <v>0</v>
      </c>
      <c r="J252" s="903">
        <v>0</v>
      </c>
      <c r="K252" s="903">
        <v>0</v>
      </c>
      <c r="L252" s="904">
        <v>0</v>
      </c>
      <c r="M252" s="905">
        <v>0</v>
      </c>
      <c r="N252" s="905">
        <v>0</v>
      </c>
      <c r="O252" s="905">
        <v>0</v>
      </c>
      <c r="P252" s="905">
        <v>0</v>
      </c>
      <c r="Q252" s="905">
        <v>0</v>
      </c>
      <c r="R252" s="905">
        <v>0</v>
      </c>
      <c r="S252" s="905">
        <v>0</v>
      </c>
      <c r="T252" s="905">
        <v>0</v>
      </c>
      <c r="U252" s="905">
        <v>0</v>
      </c>
      <c r="V252" s="905">
        <v>0</v>
      </c>
      <c r="W252" s="905">
        <v>0</v>
      </c>
      <c r="X252" s="905">
        <v>0</v>
      </c>
      <c r="Y252" s="905">
        <v>0</v>
      </c>
      <c r="Z252" s="905">
        <v>0</v>
      </c>
      <c r="AA252" s="905">
        <v>0</v>
      </c>
      <c r="AB252" s="882"/>
    </row>
    <row r="253" spans="1:28">
      <c r="A253" s="899" t="s">
        <v>4045</v>
      </c>
      <c r="B253" s="900">
        <v>0</v>
      </c>
      <c r="C253" s="901">
        <v>5</v>
      </c>
      <c r="D253" s="901">
        <v>0</v>
      </c>
      <c r="E253" s="901">
        <v>0</v>
      </c>
      <c r="F253" s="902">
        <v>0</v>
      </c>
      <c r="G253" s="903">
        <v>0</v>
      </c>
      <c r="H253" s="903">
        <v>0</v>
      </c>
      <c r="I253" s="903">
        <v>0</v>
      </c>
      <c r="J253" s="903">
        <v>0</v>
      </c>
      <c r="K253" s="903">
        <v>5</v>
      </c>
      <c r="L253" s="904">
        <v>3.3330279012232602E-3</v>
      </c>
      <c r="M253" s="905">
        <v>7.2215604526503901E-5</v>
      </c>
      <c r="N253" s="905">
        <v>3.3330279012232597E-5</v>
      </c>
      <c r="O253" s="905">
        <v>2.2775690658358898E-3</v>
      </c>
      <c r="P253" s="905">
        <v>5.4994960370183699E-4</v>
      </c>
      <c r="Q253" s="905">
        <v>2.5553213909378298E-4</v>
      </c>
      <c r="R253" s="905">
        <v>6.1105511522426405E-5</v>
      </c>
      <c r="S253" s="905">
        <v>8.8880744032620099E-4</v>
      </c>
      <c r="T253" s="905">
        <v>2.61087185595822E-3</v>
      </c>
      <c r="U253" s="905">
        <v>1.62762862509736E-2</v>
      </c>
      <c r="V253" s="905">
        <v>2.2220186008154998E-6</v>
      </c>
      <c r="W253" s="905">
        <v>1.66651395061163E-6</v>
      </c>
      <c r="X253" s="905">
        <v>7.2215604526503895E-4</v>
      </c>
      <c r="Y253" s="905">
        <v>3.3330279012232499E-4</v>
      </c>
      <c r="Z253" s="905">
        <v>6.0550006872222501E-3</v>
      </c>
      <c r="AA253" s="905">
        <v>1.3332111604893E-5</v>
      </c>
      <c r="AB253" s="882"/>
    </row>
    <row r="254" spans="1:28">
      <c r="A254" s="899" t="s">
        <v>4046</v>
      </c>
      <c r="B254" s="900">
        <v>0</v>
      </c>
      <c r="C254" s="901">
        <v>49</v>
      </c>
      <c r="D254" s="901">
        <v>0</v>
      </c>
      <c r="E254" s="901">
        <v>0</v>
      </c>
      <c r="F254" s="902">
        <v>0</v>
      </c>
      <c r="G254" s="903">
        <v>0</v>
      </c>
      <c r="H254" s="903">
        <v>0</v>
      </c>
      <c r="I254" s="903">
        <v>0</v>
      </c>
      <c r="J254" s="903">
        <v>0</v>
      </c>
      <c r="K254" s="903">
        <v>49</v>
      </c>
      <c r="L254" s="904">
        <v>2.60972648554543E-2</v>
      </c>
      <c r="M254" s="905">
        <v>4.6301598937096297E-4</v>
      </c>
      <c r="N254" s="905">
        <v>2.10461813350438E-4</v>
      </c>
      <c r="O254" s="905">
        <v>1.0523090667521899E-2</v>
      </c>
      <c r="P254" s="905">
        <v>5.1352682457506803E-3</v>
      </c>
      <c r="Q254" s="905">
        <v>9.6812434141201303E-4</v>
      </c>
      <c r="R254" s="905">
        <v>8.4184725340175E-5</v>
      </c>
      <c r="S254" s="905">
        <v>5.8929307738122497E-3</v>
      </c>
      <c r="T254" s="905">
        <v>1.2206785174325401E-2</v>
      </c>
      <c r="U254" s="905">
        <v>0.12375154625005701</v>
      </c>
      <c r="V254" s="905">
        <v>1.6836945068034999E-5</v>
      </c>
      <c r="W254" s="905">
        <v>4.2092362670087497E-6</v>
      </c>
      <c r="X254" s="905">
        <v>2.9464653869061301E-3</v>
      </c>
      <c r="Y254" s="905">
        <v>1.6836945068034999E-3</v>
      </c>
      <c r="Z254" s="905">
        <v>4.5459751683694503E-2</v>
      </c>
      <c r="AA254" s="905">
        <v>5.0510835204105003E-5</v>
      </c>
      <c r="AB254" s="882"/>
    </row>
    <row r="255" spans="1:28">
      <c r="A255" s="899" t="s">
        <v>4047</v>
      </c>
      <c r="B255" s="900">
        <v>0</v>
      </c>
      <c r="C255" s="901">
        <v>85</v>
      </c>
      <c r="D255" s="901">
        <v>0</v>
      </c>
      <c r="E255" s="901">
        <v>0</v>
      </c>
      <c r="F255" s="902">
        <v>0</v>
      </c>
      <c r="G255" s="903">
        <v>0</v>
      </c>
      <c r="H255" s="903">
        <v>0</v>
      </c>
      <c r="I255" s="903">
        <v>0</v>
      </c>
      <c r="J255" s="903">
        <v>0</v>
      </c>
      <c r="K255" s="903">
        <v>85</v>
      </c>
      <c r="L255" s="904">
        <v>4.43361433087461E-2</v>
      </c>
      <c r="M255" s="905">
        <v>1.15659504283685E-3</v>
      </c>
      <c r="N255" s="905">
        <v>4.8191460118202198E-4</v>
      </c>
      <c r="O255" s="905">
        <v>2.2168071654373001E-2</v>
      </c>
      <c r="P255" s="905">
        <v>6.2648898153662902E-3</v>
      </c>
      <c r="Q255" s="905">
        <v>5.0119118522930304E-3</v>
      </c>
      <c r="R255" s="905">
        <v>5.7829752141842696E-4</v>
      </c>
      <c r="S255" s="905">
        <v>2.0240413249644901E-2</v>
      </c>
      <c r="T255" s="905">
        <v>2.98787052732854E-2</v>
      </c>
      <c r="U255" s="905">
        <v>0.15999564759243101</v>
      </c>
      <c r="V255" s="905">
        <v>2.8914876070921301E-5</v>
      </c>
      <c r="W255" s="905">
        <v>2.8914876070921301E-5</v>
      </c>
      <c r="X255" s="905">
        <v>3.8553168094561802E-3</v>
      </c>
      <c r="Y255" s="905">
        <v>1.9276584047280901E-3</v>
      </c>
      <c r="Z255" s="905">
        <v>2.3131900856737098E-2</v>
      </c>
      <c r="AA255" s="905">
        <v>3.56616804874696E-4</v>
      </c>
      <c r="AB255" s="882"/>
    </row>
    <row r="256" spans="1:28">
      <c r="A256" s="899" t="s">
        <v>4048</v>
      </c>
      <c r="B256" s="900">
        <v>0</v>
      </c>
      <c r="C256" s="901">
        <v>96</v>
      </c>
      <c r="D256" s="901">
        <v>0</v>
      </c>
      <c r="E256" s="901">
        <v>0</v>
      </c>
      <c r="F256" s="902">
        <v>0</v>
      </c>
      <c r="G256" s="903">
        <v>0</v>
      </c>
      <c r="H256" s="903">
        <v>0</v>
      </c>
      <c r="I256" s="903">
        <v>0</v>
      </c>
      <c r="J256" s="903">
        <v>0</v>
      </c>
      <c r="K256" s="903">
        <v>96</v>
      </c>
      <c r="L256" s="904">
        <v>3.3778347917716597E-2</v>
      </c>
      <c r="M256" s="905">
        <v>8.4445869794291502E-4</v>
      </c>
      <c r="N256" s="905">
        <v>3.1667201172859302E-4</v>
      </c>
      <c r="O256" s="905">
        <v>1.7944747331286901E-2</v>
      </c>
      <c r="P256" s="905">
        <v>5.80565354835754E-3</v>
      </c>
      <c r="Q256" s="905">
        <v>2.1111467448572899E-3</v>
      </c>
      <c r="R256" s="905">
        <v>4.2222934897145702E-4</v>
      </c>
      <c r="S256" s="905">
        <v>1.26668804691437E-2</v>
      </c>
      <c r="T256" s="905">
        <v>2.6389334310716099E-2</v>
      </c>
      <c r="U256" s="905">
        <v>0.17628075319558301</v>
      </c>
      <c r="V256" s="905">
        <v>2.11114674485729E-5</v>
      </c>
      <c r="W256" s="905">
        <v>2.11114674485729E-5</v>
      </c>
      <c r="X256" s="905">
        <v>3.1667201172859301E-3</v>
      </c>
      <c r="Y256" s="905">
        <v>1.05557337242864E-3</v>
      </c>
      <c r="Z256" s="905">
        <v>5.8056535483575401E-2</v>
      </c>
      <c r="AA256" s="905">
        <v>1.58336005864297E-4</v>
      </c>
      <c r="AB256" s="882"/>
    </row>
    <row r="257" spans="1:28">
      <c r="A257" s="899" t="s">
        <v>4049</v>
      </c>
      <c r="B257" s="900">
        <v>0</v>
      </c>
      <c r="C257" s="901">
        <v>140</v>
      </c>
      <c r="D257" s="901">
        <v>0</v>
      </c>
      <c r="E257" s="901">
        <v>0</v>
      </c>
      <c r="F257" s="902">
        <v>0</v>
      </c>
      <c r="G257" s="903">
        <v>0</v>
      </c>
      <c r="H257" s="903">
        <v>0</v>
      </c>
      <c r="I257" s="903">
        <v>0</v>
      </c>
      <c r="J257" s="903">
        <v>0</v>
      </c>
      <c r="K257" s="903">
        <v>140</v>
      </c>
      <c r="L257" s="904">
        <v>7.5429513904796797E-2</v>
      </c>
      <c r="M257" s="905">
        <v>1.72859302698493E-3</v>
      </c>
      <c r="N257" s="905">
        <v>7.8572410317496696E-4</v>
      </c>
      <c r="O257" s="905">
        <v>4.4000549777798097E-2</v>
      </c>
      <c r="P257" s="905">
        <v>1.2571585650799501E-2</v>
      </c>
      <c r="Q257" s="905">
        <v>5.97150318412975E-3</v>
      </c>
      <c r="R257" s="905">
        <v>1.25715856507995E-3</v>
      </c>
      <c r="S257" s="905">
        <v>2.8286067714298799E-2</v>
      </c>
      <c r="T257" s="905">
        <v>4.2429101571448198E-2</v>
      </c>
      <c r="U257" s="905">
        <v>0.300146607412837</v>
      </c>
      <c r="V257" s="905">
        <v>7.8572410317496701E-5</v>
      </c>
      <c r="W257" s="905">
        <v>4.7143446190498E-5</v>
      </c>
      <c r="X257" s="905">
        <v>2.9857515920648701E-2</v>
      </c>
      <c r="Y257" s="905">
        <v>1.5714482063499301E-2</v>
      </c>
      <c r="Z257" s="905">
        <v>2.8286067714298799E-2</v>
      </c>
      <c r="AA257" s="905">
        <v>4.0857653365098301E-4</v>
      </c>
      <c r="AB257" s="882"/>
    </row>
    <row r="258" spans="1:28">
      <c r="A258" s="899" t="s">
        <v>4050</v>
      </c>
      <c r="B258" s="900">
        <v>0</v>
      </c>
      <c r="C258" s="901">
        <v>31</v>
      </c>
      <c r="D258" s="901">
        <v>0</v>
      </c>
      <c r="E258" s="901">
        <v>0</v>
      </c>
      <c r="F258" s="902">
        <v>0</v>
      </c>
      <c r="G258" s="903">
        <v>0</v>
      </c>
      <c r="H258" s="903">
        <v>0</v>
      </c>
      <c r="I258" s="903">
        <v>0</v>
      </c>
      <c r="J258" s="903">
        <v>0</v>
      </c>
      <c r="K258" s="903">
        <v>31</v>
      </c>
      <c r="L258" s="904">
        <v>2.0629266504787601E-2</v>
      </c>
      <c r="M258" s="905">
        <v>2.35763045769002E-4</v>
      </c>
      <c r="N258" s="905">
        <v>5.8940761442250399E-5</v>
      </c>
      <c r="O258" s="905">
        <v>4.4205571081687798E-3</v>
      </c>
      <c r="P258" s="905">
        <v>4.2732052045631602E-3</v>
      </c>
      <c r="Q258" s="905">
        <v>1.03146332523938E-3</v>
      </c>
      <c r="R258" s="905">
        <v>5.8940761442250399E-5</v>
      </c>
      <c r="S258" s="905">
        <v>2.6523342649012699E-3</v>
      </c>
      <c r="T258" s="905">
        <v>5.0099647225912902E-3</v>
      </c>
      <c r="U258" s="905">
        <v>5.0689054840335403E-2</v>
      </c>
      <c r="V258" s="905">
        <v>1.47351903605626E-5</v>
      </c>
      <c r="W258" s="905">
        <v>8.8411142163375603E-6</v>
      </c>
      <c r="X258" s="905">
        <v>3.3301530214871498E-2</v>
      </c>
      <c r="Y258" s="905">
        <v>1.65034132038301E-2</v>
      </c>
      <c r="Z258" s="905">
        <v>9.7252256379713204E-3</v>
      </c>
      <c r="AA258" s="905">
        <v>2.6523342649012699E-5</v>
      </c>
      <c r="AB258" s="882"/>
    </row>
    <row r="259" spans="1:28">
      <c r="A259" s="899" t="s">
        <v>4051</v>
      </c>
      <c r="B259" s="900">
        <v>0</v>
      </c>
      <c r="C259" s="901">
        <v>375</v>
      </c>
      <c r="D259" s="901">
        <v>0</v>
      </c>
      <c r="E259" s="901">
        <v>0</v>
      </c>
      <c r="F259" s="902">
        <v>0</v>
      </c>
      <c r="G259" s="903">
        <v>0</v>
      </c>
      <c r="H259" s="903">
        <v>0</v>
      </c>
      <c r="I259" s="903">
        <v>29</v>
      </c>
      <c r="J259" s="903">
        <v>0</v>
      </c>
      <c r="K259" s="903">
        <v>346</v>
      </c>
      <c r="L259" s="904">
        <v>0.170091171484858</v>
      </c>
      <c r="M259" s="905">
        <v>2.6393457644202098E-3</v>
      </c>
      <c r="N259" s="905">
        <v>1.46630320245567E-3</v>
      </c>
      <c r="O259" s="905">
        <v>7.0382553717872401E-2</v>
      </c>
      <c r="P259" s="905">
        <v>3.1378888532551399E-2</v>
      </c>
      <c r="Q259" s="905">
        <v>1.05573830576809E-2</v>
      </c>
      <c r="R259" s="905">
        <v>1.75956384294681E-3</v>
      </c>
      <c r="S259" s="905">
        <v>5.57195216933156E-2</v>
      </c>
      <c r="T259" s="905">
        <v>7.3315160122783704E-2</v>
      </c>
      <c r="U259" s="905">
        <v>0.65690383470014202</v>
      </c>
      <c r="V259" s="905">
        <v>1.4663032024556699E-4</v>
      </c>
      <c r="W259" s="905">
        <v>1.17304256196454E-4</v>
      </c>
      <c r="X259" s="905">
        <v>0.137832501030833</v>
      </c>
      <c r="Y259" s="905">
        <v>7.0382553717872401E-2</v>
      </c>
      <c r="Z259" s="905">
        <v>0.62171255784120605</v>
      </c>
      <c r="AA259" s="905">
        <v>8.2112979337517803E-4</v>
      </c>
      <c r="AB259" s="882"/>
    </row>
    <row r="260" spans="1:28">
      <c r="A260" s="899" t="s">
        <v>4052</v>
      </c>
      <c r="B260" s="900">
        <v>0</v>
      </c>
      <c r="C260" s="901">
        <v>150</v>
      </c>
      <c r="D260" s="901">
        <v>0</v>
      </c>
      <c r="E260" s="901">
        <v>0</v>
      </c>
      <c r="F260" s="902">
        <v>0</v>
      </c>
      <c r="G260" s="903">
        <v>0</v>
      </c>
      <c r="H260" s="903">
        <v>0</v>
      </c>
      <c r="I260" s="903">
        <v>0</v>
      </c>
      <c r="J260" s="903">
        <v>0</v>
      </c>
      <c r="K260" s="903">
        <v>150</v>
      </c>
      <c r="L260" s="904">
        <v>0.53775140880560801</v>
      </c>
      <c r="M260" s="905">
        <v>4.9823612956430103E-3</v>
      </c>
      <c r="N260" s="905">
        <v>6.8722224767489798E-4</v>
      </c>
      <c r="O260" s="905">
        <v>0.10995555962798401</v>
      </c>
      <c r="P260" s="905">
        <v>0.1238718101434</v>
      </c>
      <c r="Q260" s="905">
        <v>7.7312502863426001E-3</v>
      </c>
      <c r="R260" s="905">
        <v>4.1233334860493898E-3</v>
      </c>
      <c r="S260" s="905">
        <v>5.8413891052366301E-2</v>
      </c>
      <c r="T260" s="905">
        <v>0.14603472763091599</v>
      </c>
      <c r="U260" s="905">
        <v>1.3864708846841101</v>
      </c>
      <c r="V260" s="905">
        <v>1.3744444953498001E-4</v>
      </c>
      <c r="W260" s="905">
        <v>2.0616667430246901E-4</v>
      </c>
      <c r="X260" s="905">
        <v>3.4361112383744898E-3</v>
      </c>
      <c r="Y260" s="905">
        <v>1.7180556191872501E-3</v>
      </c>
      <c r="Z260" s="905">
        <v>3.4361112383744898E-3</v>
      </c>
      <c r="AA260" s="905">
        <v>5.4977779813991895E-4</v>
      </c>
      <c r="AB260" s="882"/>
    </row>
    <row r="261" spans="1:28">
      <c r="A261" s="899" t="s">
        <v>4053</v>
      </c>
      <c r="B261" s="900">
        <v>0</v>
      </c>
      <c r="C261" s="901">
        <v>30</v>
      </c>
      <c r="D261" s="901">
        <v>0</v>
      </c>
      <c r="E261" s="901">
        <v>0</v>
      </c>
      <c r="F261" s="902">
        <v>0</v>
      </c>
      <c r="G261" s="903">
        <v>0</v>
      </c>
      <c r="H261" s="903">
        <v>0</v>
      </c>
      <c r="I261" s="903">
        <v>0</v>
      </c>
      <c r="J261" s="903">
        <v>0</v>
      </c>
      <c r="K261" s="903">
        <v>30</v>
      </c>
      <c r="L261" s="904">
        <v>7.4312777752325102E-2</v>
      </c>
      <c r="M261" s="905">
        <v>7.6453475053832396E-4</v>
      </c>
      <c r="N261" s="905">
        <v>1.2232556008613199E-4</v>
      </c>
      <c r="O261" s="905">
        <v>1.4067439409905199E-2</v>
      </c>
      <c r="P261" s="905">
        <v>1.6361043661520101E-2</v>
      </c>
      <c r="Q261" s="905">
        <v>2.29360425161497E-3</v>
      </c>
      <c r="R261" s="905">
        <v>3.0581390021533001E-4</v>
      </c>
      <c r="S261" s="905">
        <v>1.16209282081825E-2</v>
      </c>
      <c r="T261" s="905">
        <v>1.8960461813350399E-2</v>
      </c>
      <c r="U261" s="905">
        <v>0.18532322353048999</v>
      </c>
      <c r="V261" s="905">
        <v>3.0581390021532998E-5</v>
      </c>
      <c r="W261" s="905">
        <v>1.83488340129198E-5</v>
      </c>
      <c r="X261" s="905">
        <v>3.2110459522609602E-2</v>
      </c>
      <c r="Y261" s="905">
        <v>1.62081367114125E-2</v>
      </c>
      <c r="Z261" s="905">
        <v>6.1162780043065904E-4</v>
      </c>
      <c r="AA261" s="905">
        <v>1.6819764511843101E-4</v>
      </c>
      <c r="AB261" s="882"/>
    </row>
    <row r="262" spans="1:28">
      <c r="A262" s="899" t="s">
        <v>4054</v>
      </c>
      <c r="B262" s="900">
        <v>0</v>
      </c>
      <c r="C262" s="901">
        <v>4</v>
      </c>
      <c r="D262" s="901">
        <v>0</v>
      </c>
      <c r="E262" s="901">
        <v>0</v>
      </c>
      <c r="F262" s="902">
        <v>0</v>
      </c>
      <c r="G262" s="903">
        <v>0</v>
      </c>
      <c r="H262" s="903">
        <v>0</v>
      </c>
      <c r="I262" s="903">
        <v>0</v>
      </c>
      <c r="J262" s="903">
        <v>0</v>
      </c>
      <c r="K262" s="903">
        <v>4</v>
      </c>
      <c r="L262" s="904">
        <v>1.26448893572181E-2</v>
      </c>
      <c r="M262" s="905">
        <v>2.0158519265130301E-4</v>
      </c>
      <c r="N262" s="905">
        <v>2.7488889906995901E-5</v>
      </c>
      <c r="O262" s="905">
        <v>2.65725935767627E-3</v>
      </c>
      <c r="P262" s="905">
        <v>2.7214001007926001E-3</v>
      </c>
      <c r="Q262" s="905">
        <v>3.4819260548861502E-4</v>
      </c>
      <c r="R262" s="905">
        <v>1.3744444953498001E-4</v>
      </c>
      <c r="S262" s="905">
        <v>1.74096302744308E-3</v>
      </c>
      <c r="T262" s="905">
        <v>3.9858890365144098E-3</v>
      </c>
      <c r="U262" s="905">
        <v>4.9525816649104298E-2</v>
      </c>
      <c r="V262" s="905">
        <v>2.29074082558299E-6</v>
      </c>
      <c r="W262" s="905">
        <v>4.5814816511659898E-7</v>
      </c>
      <c r="X262" s="905">
        <v>1.7913593256058999E-2</v>
      </c>
      <c r="Y262" s="905">
        <v>8.9797040362853305E-3</v>
      </c>
      <c r="Z262" s="905">
        <v>4.5814816511659899E-5</v>
      </c>
      <c r="AA262" s="905">
        <v>2.3365556420946499E-5</v>
      </c>
      <c r="AB262" s="882"/>
    </row>
    <row r="263" spans="1:28">
      <c r="A263" s="899" t="s">
        <v>4055</v>
      </c>
      <c r="B263" s="900">
        <v>0</v>
      </c>
      <c r="C263" s="901">
        <v>4</v>
      </c>
      <c r="D263" s="901">
        <v>0</v>
      </c>
      <c r="E263" s="901">
        <v>0</v>
      </c>
      <c r="F263" s="902">
        <v>0</v>
      </c>
      <c r="G263" s="903">
        <v>0</v>
      </c>
      <c r="H263" s="903">
        <v>0</v>
      </c>
      <c r="I263" s="903">
        <v>0</v>
      </c>
      <c r="J263" s="903">
        <v>0</v>
      </c>
      <c r="K263" s="903">
        <v>4</v>
      </c>
      <c r="L263" s="904">
        <v>1.2745223805378699E-2</v>
      </c>
      <c r="M263" s="905">
        <v>1.4967700554359301E-4</v>
      </c>
      <c r="N263" s="905">
        <v>4.9892335181197599E-5</v>
      </c>
      <c r="O263" s="905">
        <v>8.2549136390708804E-3</v>
      </c>
      <c r="P263" s="905">
        <v>2.6669720987767399E-3</v>
      </c>
      <c r="Q263" s="905">
        <v>5.1253035231593898E-4</v>
      </c>
      <c r="R263" s="905">
        <v>8.1642003023777899E-5</v>
      </c>
      <c r="S263" s="905">
        <v>3.2656801209511202E-3</v>
      </c>
      <c r="T263" s="905">
        <v>3.2203234526045699E-3</v>
      </c>
      <c r="U263" s="905">
        <v>3.6285334677234597E-2</v>
      </c>
      <c r="V263" s="905">
        <v>3.1749667842580298E-6</v>
      </c>
      <c r="W263" s="905">
        <v>3.1749667842580298E-6</v>
      </c>
      <c r="X263" s="905">
        <v>2.7214001007926E-4</v>
      </c>
      <c r="Y263" s="905">
        <v>1.3607000503963E-4</v>
      </c>
      <c r="Z263" s="905">
        <v>4.5356668346543301E-5</v>
      </c>
      <c r="AA263" s="905">
        <v>2.6760434324460499E-5</v>
      </c>
      <c r="AB263" s="882"/>
    </row>
    <row r="264" spans="1:28">
      <c r="A264" s="899" t="s">
        <v>4056</v>
      </c>
      <c r="B264" s="900">
        <v>0</v>
      </c>
      <c r="C264" s="901">
        <v>5191</v>
      </c>
      <c r="D264" s="901">
        <v>0</v>
      </c>
      <c r="E264" s="901">
        <v>1</v>
      </c>
      <c r="F264" s="902">
        <v>0</v>
      </c>
      <c r="G264" s="903">
        <v>0</v>
      </c>
      <c r="H264" s="903">
        <v>0</v>
      </c>
      <c r="I264" s="903">
        <v>0</v>
      </c>
      <c r="J264" s="903">
        <v>0</v>
      </c>
      <c r="K264" s="903">
        <v>859</v>
      </c>
      <c r="L264" s="904">
        <v>1.5619970678517401</v>
      </c>
      <c r="M264" s="905">
        <v>1.8595203188711201E-2</v>
      </c>
      <c r="N264" s="905">
        <v>3.1877491180647799E-3</v>
      </c>
      <c r="O264" s="905">
        <v>0.41972030054519599</v>
      </c>
      <c r="P264" s="905">
        <v>0.35171498602648099</v>
      </c>
      <c r="Q264" s="905">
        <v>2.5501992944518301E-2</v>
      </c>
      <c r="R264" s="905">
        <v>2.0720369267421102E-2</v>
      </c>
      <c r="S264" s="905">
        <v>0.36659114857745001</v>
      </c>
      <c r="T264" s="905">
        <v>0.63223690841618196</v>
      </c>
      <c r="U264" s="905">
        <v>4.1972030054519598</v>
      </c>
      <c r="V264" s="905">
        <v>1.2219704952581699E-3</v>
      </c>
      <c r="W264" s="905">
        <v>1.2219704952581699E-3</v>
      </c>
      <c r="X264" s="905">
        <v>0.122197049525817</v>
      </c>
      <c r="Y264" s="905">
        <v>5.8442067164521001E-2</v>
      </c>
      <c r="Z264" s="905">
        <v>0.122197049525817</v>
      </c>
      <c r="AA264" s="905">
        <v>2.5501992944518301E-3</v>
      </c>
      <c r="AB264" s="882"/>
    </row>
    <row r="265" spans="1:28">
      <c r="A265" s="899" t="s">
        <v>4057</v>
      </c>
      <c r="B265" s="900">
        <v>0</v>
      </c>
      <c r="C265" s="901">
        <v>279</v>
      </c>
      <c r="D265" s="901">
        <v>-1</v>
      </c>
      <c r="E265" s="901">
        <v>0</v>
      </c>
      <c r="F265" s="902">
        <v>0</v>
      </c>
      <c r="G265" s="903">
        <v>0</v>
      </c>
      <c r="H265" s="903">
        <v>0</v>
      </c>
      <c r="I265" s="903">
        <v>0</v>
      </c>
      <c r="J265" s="903">
        <v>0</v>
      </c>
      <c r="K265" s="903">
        <v>280</v>
      </c>
      <c r="L265" s="904">
        <v>0.74576442021349698</v>
      </c>
      <c r="M265" s="905">
        <v>5.1857790809547799E-3</v>
      </c>
      <c r="N265" s="905">
        <v>1.9755348879827699E-3</v>
      </c>
      <c r="O265" s="905">
        <v>0.155573372428643</v>
      </c>
      <c r="P265" s="905">
        <v>0.166685756173547</v>
      </c>
      <c r="Q265" s="905">
        <v>2.0496174462821301E-2</v>
      </c>
      <c r="R265" s="905">
        <v>4.6918953589590896E-3</v>
      </c>
      <c r="S265" s="905">
        <v>6.1735465249461698E-2</v>
      </c>
      <c r="T265" s="905">
        <v>9.6307325789160195E-2</v>
      </c>
      <c r="U265" s="905">
        <v>1.1680350025198101</v>
      </c>
      <c r="V265" s="905">
        <v>1.48165116598708E-4</v>
      </c>
      <c r="W265" s="905">
        <v>4.9388372199569297E-5</v>
      </c>
      <c r="X265" s="905">
        <v>6.6674302469418606E-2</v>
      </c>
      <c r="Y265" s="905">
        <v>3.2102441929720102E-2</v>
      </c>
      <c r="Z265" s="905">
        <v>6.1735465249461698E-2</v>
      </c>
      <c r="AA265" s="905">
        <v>7.4082558299354002E-4</v>
      </c>
      <c r="AB265" s="882"/>
    </row>
    <row r="266" spans="1:28">
      <c r="A266" s="899" t="s">
        <v>4058</v>
      </c>
      <c r="B266" s="900">
        <v>0</v>
      </c>
      <c r="C266" s="901">
        <v>282</v>
      </c>
      <c r="D266" s="901">
        <v>-161</v>
      </c>
      <c r="E266" s="901">
        <v>0</v>
      </c>
      <c r="F266" s="902">
        <v>0</v>
      </c>
      <c r="G266" s="903">
        <v>0</v>
      </c>
      <c r="H266" s="903">
        <v>0</v>
      </c>
      <c r="I266" s="903">
        <v>0</v>
      </c>
      <c r="J266" s="903">
        <v>0</v>
      </c>
      <c r="K266" s="903">
        <v>443</v>
      </c>
      <c r="L266" s="904">
        <v>0.19281165528932101</v>
      </c>
      <c r="M266" s="905">
        <v>3.0443945571997999E-3</v>
      </c>
      <c r="N266" s="905">
        <v>5.0739909286663296E-4</v>
      </c>
      <c r="O266" s="905">
        <v>5.5813900215329601E-2</v>
      </c>
      <c r="P266" s="905">
        <v>4.3636321986530398E-2</v>
      </c>
      <c r="Q266" s="905">
        <v>1.5221972785999E-3</v>
      </c>
      <c r="R266" s="905">
        <v>1.01479818573327E-3</v>
      </c>
      <c r="S266" s="905">
        <v>4.5665918357997E-2</v>
      </c>
      <c r="T266" s="905">
        <v>7.6109863929994998E-2</v>
      </c>
      <c r="U266" s="905">
        <v>0.78646859394328095</v>
      </c>
      <c r="V266" s="905">
        <v>1.01479818573327E-4</v>
      </c>
      <c r="W266" s="905">
        <v>3.0443945571998003E-4</v>
      </c>
      <c r="X266" s="905">
        <v>4.0591927429330599E-2</v>
      </c>
      <c r="Y266" s="905">
        <v>2.0295963714665299E-2</v>
      </c>
      <c r="Z266" s="905">
        <v>0.233403582718651</v>
      </c>
      <c r="AA266" s="905">
        <v>1.5221972785999001E-4</v>
      </c>
      <c r="AB266" s="882"/>
    </row>
    <row r="267" spans="1:28">
      <c r="A267" s="899" t="s">
        <v>4059</v>
      </c>
      <c r="B267" s="900">
        <v>0</v>
      </c>
      <c r="C267" s="901">
        <v>9867</v>
      </c>
      <c r="D267" s="901">
        <v>0</v>
      </c>
      <c r="E267" s="901">
        <v>0</v>
      </c>
      <c r="F267" s="902">
        <v>0</v>
      </c>
      <c r="G267" s="903">
        <v>0</v>
      </c>
      <c r="H267" s="903">
        <v>0</v>
      </c>
      <c r="I267" s="903">
        <v>0</v>
      </c>
      <c r="J267" s="903">
        <v>0</v>
      </c>
      <c r="K267" s="903">
        <v>26</v>
      </c>
      <c r="L267" s="904">
        <v>4.7349612864800501E-2</v>
      </c>
      <c r="M267" s="905">
        <v>2.9779630732578902E-4</v>
      </c>
      <c r="N267" s="905">
        <v>1.78677784395474E-4</v>
      </c>
      <c r="O267" s="905">
        <v>4.3478260869565202E-2</v>
      </c>
      <c r="P267" s="905">
        <v>1.1107802263251899E-2</v>
      </c>
      <c r="Q267" s="905">
        <v>1.48898153662895E-4</v>
      </c>
      <c r="R267" s="905">
        <v>5.9559261465157803E-5</v>
      </c>
      <c r="S267" s="905">
        <v>6.8493150684931503E-3</v>
      </c>
      <c r="T267" s="905">
        <v>1.75699821322216E-2</v>
      </c>
      <c r="U267" s="905">
        <v>0.108695652173913</v>
      </c>
      <c r="V267" s="905">
        <v>3.7522334723049397E-4</v>
      </c>
      <c r="W267" s="905">
        <v>6.2537224538415694E-5</v>
      </c>
      <c r="X267" s="905">
        <v>2.9779630732578899E-3</v>
      </c>
      <c r="Y267" s="905">
        <v>1.4889815366289499E-3</v>
      </c>
      <c r="Z267" s="905">
        <v>3.3650982727814201E-2</v>
      </c>
      <c r="AA267" s="905">
        <v>2.9779630732578902E-5</v>
      </c>
      <c r="AB267" s="882"/>
    </row>
    <row r="268" spans="1:28">
      <c r="A268" s="899" t="s">
        <v>4060</v>
      </c>
      <c r="B268" s="900">
        <v>0</v>
      </c>
      <c r="C268" s="901">
        <v>55</v>
      </c>
      <c r="D268" s="901">
        <v>0</v>
      </c>
      <c r="E268" s="901">
        <v>0</v>
      </c>
      <c r="F268" s="902">
        <v>0</v>
      </c>
      <c r="G268" s="903">
        <v>0</v>
      </c>
      <c r="H268" s="903">
        <v>0</v>
      </c>
      <c r="I268" s="903">
        <v>0</v>
      </c>
      <c r="J268" s="903">
        <v>0</v>
      </c>
      <c r="K268" s="903">
        <v>55</v>
      </c>
      <c r="L268" s="904">
        <v>2.3938241627342299E-2</v>
      </c>
      <c r="M268" s="905">
        <v>3.1497686351766201E-4</v>
      </c>
      <c r="N268" s="905">
        <v>1.88986118110597E-4</v>
      </c>
      <c r="O268" s="905">
        <v>6.9294909973885597E-3</v>
      </c>
      <c r="P268" s="905">
        <v>5.2916113070967203E-3</v>
      </c>
      <c r="Q268" s="905">
        <v>1.2599074540706499E-4</v>
      </c>
      <c r="R268" s="905">
        <v>6.2995372703532305E-5</v>
      </c>
      <c r="S268" s="905">
        <v>5.6695835433179104E-3</v>
      </c>
      <c r="T268" s="905">
        <v>8.8193521784945307E-3</v>
      </c>
      <c r="U268" s="905">
        <v>8.81935217849453E-2</v>
      </c>
      <c r="V268" s="905">
        <v>1.2599074540706501E-5</v>
      </c>
      <c r="W268" s="905">
        <v>3.14976863517662E-5</v>
      </c>
      <c r="X268" s="905">
        <v>4.4096760892472602E-3</v>
      </c>
      <c r="Y268" s="905">
        <v>1.8898611811059699E-3</v>
      </c>
      <c r="Z268" s="905">
        <v>2.0788472992165699E-2</v>
      </c>
      <c r="AA268" s="905">
        <v>5.6695835433179103E-5</v>
      </c>
      <c r="AB268" s="882"/>
    </row>
    <row r="269" spans="1:28">
      <c r="A269" s="899" t="s">
        <v>4061</v>
      </c>
      <c r="B269" s="900">
        <v>0</v>
      </c>
      <c r="C269" s="901">
        <v>158</v>
      </c>
      <c r="D269" s="901">
        <v>0</v>
      </c>
      <c r="E269" s="901">
        <v>0</v>
      </c>
      <c r="F269" s="902">
        <v>0</v>
      </c>
      <c r="G269" s="903">
        <v>0</v>
      </c>
      <c r="H269" s="903">
        <v>0</v>
      </c>
      <c r="I269" s="903">
        <v>0</v>
      </c>
      <c r="J269" s="903">
        <v>0</v>
      </c>
      <c r="K269" s="903">
        <v>158</v>
      </c>
      <c r="L269" s="904">
        <v>0.271452787831585</v>
      </c>
      <c r="M269" s="905">
        <v>3.6193705044211301E-3</v>
      </c>
      <c r="N269" s="905">
        <v>9.0484262610528198E-4</v>
      </c>
      <c r="O269" s="905">
        <v>4.88615018096853E-2</v>
      </c>
      <c r="P269" s="905">
        <v>6.1891235625601303E-2</v>
      </c>
      <c r="Q269" s="905">
        <v>7.23874100884226E-4</v>
      </c>
      <c r="R269" s="905">
        <v>9.0484262610528198E-4</v>
      </c>
      <c r="S269" s="905">
        <v>6.8768039584001503E-2</v>
      </c>
      <c r="T269" s="905">
        <v>8.8674577358317699E-2</v>
      </c>
      <c r="U269" s="905">
        <v>0.87588766206991298</v>
      </c>
      <c r="V269" s="905">
        <v>1.44774820176845E-4</v>
      </c>
      <c r="W269" s="905">
        <v>2.7145278783158501E-4</v>
      </c>
      <c r="X269" s="905">
        <v>5.4290557566317003E-3</v>
      </c>
      <c r="Y269" s="905">
        <v>3.6193705044211301E-3</v>
      </c>
      <c r="Z269" s="905">
        <v>0.21716223026526801</v>
      </c>
      <c r="AA269" s="905">
        <v>3.2574334539790199E-4</v>
      </c>
      <c r="AB269" s="882"/>
    </row>
    <row r="270" spans="1:28">
      <c r="A270" s="899" t="s">
        <v>4062</v>
      </c>
      <c r="B270" s="900">
        <v>0</v>
      </c>
      <c r="C270" s="901">
        <v>34</v>
      </c>
      <c r="D270" s="901">
        <v>-89.628570999999994</v>
      </c>
      <c r="E270" s="901">
        <v>0</v>
      </c>
      <c r="F270" s="902">
        <v>0</v>
      </c>
      <c r="G270" s="903">
        <v>0</v>
      </c>
      <c r="H270" s="903">
        <v>0</v>
      </c>
      <c r="I270" s="903">
        <v>0</v>
      </c>
      <c r="J270" s="903">
        <v>0</v>
      </c>
      <c r="K270" s="903">
        <v>1390</v>
      </c>
      <c r="L270" s="904">
        <v>0.827873734365694</v>
      </c>
      <c r="M270" s="905">
        <v>4.7761946213405399E-3</v>
      </c>
      <c r="N270" s="905">
        <v>1.59206487378018E-3</v>
      </c>
      <c r="O270" s="905">
        <v>0.23880973106702699</v>
      </c>
      <c r="P270" s="905">
        <v>0.195823979474962</v>
      </c>
      <c r="Q270" s="905">
        <v>1.59206487378018E-3</v>
      </c>
      <c r="R270" s="905">
        <v>6.3682594951207198E-3</v>
      </c>
      <c r="S270" s="905">
        <v>0.191047784853622</v>
      </c>
      <c r="T270" s="905">
        <v>0.15920648737801801</v>
      </c>
      <c r="U270" s="905">
        <v>2.4358592568836799</v>
      </c>
      <c r="V270" s="905">
        <v>3.1841297475603599E-4</v>
      </c>
      <c r="W270" s="905">
        <v>7.9603243689008998E-4</v>
      </c>
      <c r="X270" s="905">
        <v>3.1841297475603603E-2</v>
      </c>
      <c r="Y270" s="905">
        <v>1.5920648737801801E-2</v>
      </c>
      <c r="Z270" s="905">
        <v>0.14328583864021599</v>
      </c>
      <c r="AA270" s="905">
        <v>1.1144454116461301E-3</v>
      </c>
      <c r="AB270" s="882"/>
    </row>
    <row r="271" spans="1:28">
      <c r="A271" s="899" t="s">
        <v>4063</v>
      </c>
      <c r="B271" s="900">
        <v>0</v>
      </c>
      <c r="C271" s="901">
        <v>1987</v>
      </c>
      <c r="D271" s="901">
        <v>424</v>
      </c>
      <c r="E271" s="901">
        <v>0</v>
      </c>
      <c r="F271" s="902">
        <v>0</v>
      </c>
      <c r="G271" s="903">
        <v>0</v>
      </c>
      <c r="H271" s="903">
        <v>0</v>
      </c>
      <c r="I271" s="903">
        <v>0</v>
      </c>
      <c r="J271" s="903">
        <v>0</v>
      </c>
      <c r="K271" s="903">
        <v>1563</v>
      </c>
      <c r="L271" s="904">
        <v>1.0562262335639301</v>
      </c>
      <c r="M271" s="905">
        <v>7.1608558207724403E-3</v>
      </c>
      <c r="N271" s="905">
        <v>3.5804279103862201E-3</v>
      </c>
      <c r="O271" s="905">
        <v>0.125314976863518</v>
      </c>
      <c r="P271" s="905">
        <v>0.24883973977184201</v>
      </c>
      <c r="Q271" s="905">
        <v>1.7902139551931101E-3</v>
      </c>
      <c r="R271" s="905">
        <v>3.5804279103862201E-3</v>
      </c>
      <c r="S271" s="905">
        <v>0.196923535071242</v>
      </c>
      <c r="T271" s="905">
        <v>0.17902139551931101</v>
      </c>
      <c r="U271" s="905">
        <v>1.3068561872909701</v>
      </c>
      <c r="V271" s="905">
        <v>3.5804279103862201E-4</v>
      </c>
      <c r="W271" s="905">
        <v>3.5804279103862201E-4</v>
      </c>
      <c r="X271" s="905">
        <v>0</v>
      </c>
      <c r="Y271" s="905">
        <v>0</v>
      </c>
      <c r="Z271" s="905">
        <v>0</v>
      </c>
      <c r="AA271" s="905">
        <v>1.0741283731158699E-3</v>
      </c>
      <c r="AB271" s="882"/>
    </row>
    <row r="272" spans="1:28">
      <c r="A272" s="899" t="s">
        <v>4064</v>
      </c>
      <c r="B272" s="900">
        <v>0</v>
      </c>
      <c r="C272" s="901">
        <v>1048</v>
      </c>
      <c r="D272" s="901">
        <v>-4.7441079999999998</v>
      </c>
      <c r="E272" s="901">
        <v>0</v>
      </c>
      <c r="F272" s="902">
        <v>0</v>
      </c>
      <c r="G272" s="903">
        <v>0</v>
      </c>
      <c r="H272" s="903">
        <v>0</v>
      </c>
      <c r="I272" s="903">
        <v>0</v>
      </c>
      <c r="J272" s="903">
        <v>0</v>
      </c>
      <c r="K272" s="903">
        <v>1052.7441080000001</v>
      </c>
      <c r="L272" s="904">
        <v>0.55465969863013698</v>
      </c>
      <c r="M272" s="905">
        <v>3.6173458606313302E-3</v>
      </c>
      <c r="N272" s="905">
        <v>1.2057819535437799E-3</v>
      </c>
      <c r="O272" s="905">
        <v>6.0289097677188798E-2</v>
      </c>
      <c r="P272" s="905">
        <v>0.132636014889815</v>
      </c>
      <c r="Q272" s="905">
        <v>0</v>
      </c>
      <c r="R272" s="905">
        <v>2.4115639070875499E-3</v>
      </c>
      <c r="S272" s="905">
        <v>4.8231278141751099E-2</v>
      </c>
      <c r="T272" s="905">
        <v>6.0289097677188798E-2</v>
      </c>
      <c r="U272" s="905">
        <v>0.72346917212626605</v>
      </c>
      <c r="V272" s="905">
        <v>1.20578195354378E-4</v>
      </c>
      <c r="W272" s="905">
        <v>1.20578195354378E-4</v>
      </c>
      <c r="X272" s="905">
        <v>1.2057819535437799E-2</v>
      </c>
      <c r="Y272" s="905">
        <v>0</v>
      </c>
      <c r="Z272" s="905">
        <v>3.6173458606313297E-2</v>
      </c>
      <c r="AA272" s="905">
        <v>2.41156390708755E-4</v>
      </c>
      <c r="AB272" s="882"/>
    </row>
    <row r="273" spans="1:28">
      <c r="A273" s="899" t="s">
        <v>4065</v>
      </c>
      <c r="B273" s="900">
        <v>0</v>
      </c>
      <c r="C273" s="901">
        <v>577</v>
      </c>
      <c r="D273" s="901">
        <v>-38</v>
      </c>
      <c r="E273" s="901">
        <v>0</v>
      </c>
      <c r="F273" s="902">
        <v>0</v>
      </c>
      <c r="G273" s="903">
        <v>0</v>
      </c>
      <c r="H273" s="903">
        <v>0</v>
      </c>
      <c r="I273" s="903">
        <v>0</v>
      </c>
      <c r="J273" s="903">
        <v>0</v>
      </c>
      <c r="K273" s="903">
        <v>615</v>
      </c>
      <c r="L273" s="904">
        <v>1.1622646263801699</v>
      </c>
      <c r="M273" s="905">
        <v>1.5496861685069E-2</v>
      </c>
      <c r="N273" s="905">
        <v>2.1132084116003099E-3</v>
      </c>
      <c r="O273" s="905">
        <v>0.119748476657351</v>
      </c>
      <c r="P273" s="905">
        <v>0.26978627388097298</v>
      </c>
      <c r="Q273" s="905">
        <v>1.4088056077335401E-3</v>
      </c>
      <c r="R273" s="905">
        <v>4.2264168232006199E-3</v>
      </c>
      <c r="S273" s="905">
        <v>0.105660420580016</v>
      </c>
      <c r="T273" s="905">
        <v>0.16905667292802501</v>
      </c>
      <c r="U273" s="905">
        <v>1.78213909378293</v>
      </c>
      <c r="V273" s="905">
        <v>2.8176112154670798E-4</v>
      </c>
      <c r="W273" s="905">
        <v>7.0440280386676994E-5</v>
      </c>
      <c r="X273" s="905">
        <v>0</v>
      </c>
      <c r="Y273" s="905">
        <v>0</v>
      </c>
      <c r="Z273" s="905">
        <v>0.15496861685068999</v>
      </c>
      <c r="AA273" s="905">
        <v>7.7484308425344796E-4</v>
      </c>
      <c r="AB273" s="882"/>
    </row>
    <row r="274" spans="1:28">
      <c r="A274" s="899" t="s">
        <v>4066</v>
      </c>
      <c r="B274" s="900">
        <v>0</v>
      </c>
      <c r="C274" s="901">
        <v>213</v>
      </c>
      <c r="D274" s="901">
        <v>0</v>
      </c>
      <c r="E274" s="901">
        <v>5</v>
      </c>
      <c r="F274" s="902">
        <v>0</v>
      </c>
      <c r="G274" s="903">
        <v>0</v>
      </c>
      <c r="H274" s="903">
        <v>0</v>
      </c>
      <c r="I274" s="903">
        <v>0</v>
      </c>
      <c r="J274" s="903">
        <v>0</v>
      </c>
      <c r="K274" s="903">
        <v>208</v>
      </c>
      <c r="L274" s="904">
        <v>8.3382966051221002E-2</v>
      </c>
      <c r="M274" s="905">
        <v>9.5294818344252496E-4</v>
      </c>
      <c r="N274" s="905">
        <v>4.7647409172126302E-4</v>
      </c>
      <c r="O274" s="905">
        <v>5.2412150089338902E-2</v>
      </c>
      <c r="P274" s="905">
        <v>1.8106015485408002E-2</v>
      </c>
      <c r="Q274" s="905">
        <v>1.42942227516379E-3</v>
      </c>
      <c r="R274" s="905">
        <v>4.7647409172126302E-4</v>
      </c>
      <c r="S274" s="905">
        <v>1.9058963668850501E-2</v>
      </c>
      <c r="T274" s="905">
        <v>2.85884455032758E-2</v>
      </c>
      <c r="U274" s="905">
        <v>0.28826682549136401</v>
      </c>
      <c r="V274" s="905">
        <v>2.38237045860631E-5</v>
      </c>
      <c r="W274" s="905">
        <v>4.7647409172126302E-5</v>
      </c>
      <c r="X274" s="905">
        <v>9.5294818344252505E-3</v>
      </c>
      <c r="Y274" s="905">
        <v>4.7647409172126296E-3</v>
      </c>
      <c r="Z274" s="905">
        <v>0.102441929720071</v>
      </c>
      <c r="AA274" s="905">
        <v>1.4294222751637899E-4</v>
      </c>
      <c r="AB274" s="882"/>
    </row>
    <row r="275" spans="1:28">
      <c r="A275" s="899" t="s">
        <v>4067</v>
      </c>
      <c r="B275" s="900">
        <v>0</v>
      </c>
      <c r="C275" s="901">
        <v>213</v>
      </c>
      <c r="D275" s="901">
        <v>0</v>
      </c>
      <c r="E275" s="901">
        <v>5</v>
      </c>
      <c r="F275" s="902">
        <v>0</v>
      </c>
      <c r="G275" s="903">
        <v>0</v>
      </c>
      <c r="H275" s="903">
        <v>0</v>
      </c>
      <c r="I275" s="903">
        <v>0</v>
      </c>
      <c r="J275" s="903">
        <v>0</v>
      </c>
      <c r="K275" s="903">
        <v>208</v>
      </c>
      <c r="L275" s="904">
        <v>0.102441929720071</v>
      </c>
      <c r="M275" s="905">
        <v>1.42942227516379E-3</v>
      </c>
      <c r="N275" s="905">
        <v>4.7647409172126302E-4</v>
      </c>
      <c r="O275" s="905">
        <v>3.0970815961882101E-2</v>
      </c>
      <c r="P275" s="905">
        <v>2.16795711733174E-2</v>
      </c>
      <c r="Q275" s="905">
        <v>2.38237045860631E-3</v>
      </c>
      <c r="R275" s="905">
        <v>4.7647409172126302E-4</v>
      </c>
      <c r="S275" s="905">
        <v>2.1441334127456801E-2</v>
      </c>
      <c r="T275" s="905">
        <v>3.5735556879094701E-2</v>
      </c>
      <c r="U275" s="905">
        <v>0.35020845741512802</v>
      </c>
      <c r="V275" s="905">
        <v>4.7647409172126302E-5</v>
      </c>
      <c r="W275" s="905">
        <v>1.4294222751637899E-4</v>
      </c>
      <c r="X275" s="905">
        <v>8.5765336509827303E-2</v>
      </c>
      <c r="Y275" s="905">
        <v>4.2882668254913603E-2</v>
      </c>
      <c r="Z275" s="905">
        <v>8.1000595592614605E-2</v>
      </c>
      <c r="AA275" s="905">
        <v>1.4294222751637899E-4</v>
      </c>
      <c r="AB275" s="882"/>
    </row>
    <row r="276" spans="1:28">
      <c r="A276" s="899" t="s">
        <v>4068</v>
      </c>
      <c r="B276" s="900">
        <v>0</v>
      </c>
      <c r="C276" s="901">
        <v>432</v>
      </c>
      <c r="D276" s="901">
        <v>0</v>
      </c>
      <c r="E276" s="901">
        <v>0</v>
      </c>
      <c r="F276" s="902">
        <v>0</v>
      </c>
      <c r="G276" s="903">
        <v>0</v>
      </c>
      <c r="H276" s="903">
        <v>0</v>
      </c>
      <c r="I276" s="903">
        <v>0</v>
      </c>
      <c r="J276" s="903">
        <v>0</v>
      </c>
      <c r="K276" s="903">
        <v>432</v>
      </c>
      <c r="L276" s="904">
        <v>0.85600403170385297</v>
      </c>
      <c r="M276" s="905">
        <v>4.4532001649333396E-3</v>
      </c>
      <c r="N276" s="905">
        <v>2.96880010995556E-3</v>
      </c>
      <c r="O276" s="905">
        <v>0.39584001466074098</v>
      </c>
      <c r="P276" s="905">
        <v>0.201383607458652</v>
      </c>
      <c r="Q276" s="905">
        <v>1.9792000733037099E-3</v>
      </c>
      <c r="R276" s="905">
        <v>9.8960003665185298E-4</v>
      </c>
      <c r="S276" s="905">
        <v>9.89600036651853E-2</v>
      </c>
      <c r="T276" s="905">
        <v>0.19792000733037099</v>
      </c>
      <c r="U276" s="905">
        <v>1.4250240527786699</v>
      </c>
      <c r="V276" s="905">
        <v>3.1667201172859301E-3</v>
      </c>
      <c r="W276" s="905">
        <v>6.9272002565629704E-4</v>
      </c>
      <c r="X276" s="905">
        <v>2.4740000916296301E-2</v>
      </c>
      <c r="Y276" s="905">
        <v>1.4844000549777799E-2</v>
      </c>
      <c r="Z276" s="905">
        <v>0.40078801484400101</v>
      </c>
      <c r="AA276" s="905">
        <v>4.4532001649333401E-4</v>
      </c>
      <c r="AB276" s="882"/>
    </row>
    <row r="277" spans="1:28">
      <c r="A277" s="899" t="s">
        <v>4069</v>
      </c>
      <c r="B277" s="900">
        <v>0</v>
      </c>
      <c r="C277" s="901">
        <v>0</v>
      </c>
      <c r="D277" s="901">
        <v>0</v>
      </c>
      <c r="E277" s="901">
        <v>0</v>
      </c>
      <c r="F277" s="902">
        <v>0</v>
      </c>
      <c r="G277" s="903">
        <v>0</v>
      </c>
      <c r="H277" s="903">
        <v>0</v>
      </c>
      <c r="I277" s="903">
        <v>0</v>
      </c>
      <c r="J277" s="903">
        <v>0</v>
      </c>
      <c r="K277" s="903">
        <v>0</v>
      </c>
      <c r="L277" s="904">
        <v>0</v>
      </c>
      <c r="M277" s="905">
        <v>0</v>
      </c>
      <c r="N277" s="905">
        <v>0</v>
      </c>
      <c r="O277" s="905">
        <v>0</v>
      </c>
      <c r="P277" s="905">
        <v>0</v>
      </c>
      <c r="Q277" s="905">
        <v>0</v>
      </c>
      <c r="R277" s="905">
        <v>0</v>
      </c>
      <c r="S277" s="905">
        <v>0</v>
      </c>
      <c r="T277" s="905">
        <v>0</v>
      </c>
      <c r="U277" s="905">
        <v>0</v>
      </c>
      <c r="V277" s="905">
        <v>0</v>
      </c>
      <c r="W277" s="905">
        <v>0</v>
      </c>
      <c r="X277" s="905">
        <v>0</v>
      </c>
      <c r="Y277" s="905">
        <v>0</v>
      </c>
      <c r="Z277" s="905">
        <v>0</v>
      </c>
      <c r="AA277" s="905">
        <v>0</v>
      </c>
      <c r="AB277" s="882"/>
    </row>
    <row r="278" spans="1:28">
      <c r="A278" s="899" t="s">
        <v>4070</v>
      </c>
      <c r="B278" s="900">
        <v>0</v>
      </c>
      <c r="C278" s="901">
        <v>23208</v>
      </c>
      <c r="D278" s="901">
        <v>1365</v>
      </c>
      <c r="E278" s="901">
        <v>378</v>
      </c>
      <c r="F278" s="902">
        <v>0</v>
      </c>
      <c r="G278" s="903">
        <v>0</v>
      </c>
      <c r="H278" s="903">
        <v>0</v>
      </c>
      <c r="I278" s="903">
        <v>0</v>
      </c>
      <c r="J278" s="903">
        <v>0</v>
      </c>
      <c r="K278" s="903">
        <v>21465</v>
      </c>
      <c r="L278" s="904">
        <v>11.800980437073299</v>
      </c>
      <c r="M278" s="905">
        <v>9.8341503642277894E-2</v>
      </c>
      <c r="N278" s="905">
        <v>2.4585375910569501E-2</v>
      </c>
      <c r="O278" s="905">
        <v>2.2126838319512498</v>
      </c>
      <c r="P278" s="905">
        <v>2.7535621019837802</v>
      </c>
      <c r="Q278" s="905">
        <v>4.9170751821139003E-2</v>
      </c>
      <c r="R278" s="905">
        <v>7.3756127731708407E-2</v>
      </c>
      <c r="S278" s="905">
        <v>2.70439135016264</v>
      </c>
      <c r="T278" s="905">
        <v>2.9502451092683399</v>
      </c>
      <c r="U278" s="905">
        <v>40.074162734228302</v>
      </c>
      <c r="V278" s="905">
        <v>7.37561277317084E-3</v>
      </c>
      <c r="W278" s="905">
        <v>7.37561277317084E-3</v>
      </c>
      <c r="X278" s="905">
        <v>6.6380514958537598</v>
      </c>
      <c r="Y278" s="905">
        <v>3.4419526274797301</v>
      </c>
      <c r="Z278" s="905">
        <v>24.831229669675199</v>
      </c>
      <c r="AA278" s="905">
        <v>3.6878063865854203E-2</v>
      </c>
      <c r="AB278" s="882"/>
    </row>
    <row r="279" spans="1:28">
      <c r="A279" s="899" t="s">
        <v>4071</v>
      </c>
      <c r="B279" s="900">
        <v>0</v>
      </c>
      <c r="C279" s="901">
        <v>51</v>
      </c>
      <c r="D279" s="901">
        <v>-2</v>
      </c>
      <c r="E279" s="901">
        <v>0</v>
      </c>
      <c r="F279" s="902">
        <v>0</v>
      </c>
      <c r="G279" s="903">
        <v>0</v>
      </c>
      <c r="H279" s="903">
        <v>0</v>
      </c>
      <c r="I279" s="903">
        <v>0</v>
      </c>
      <c r="J279" s="903">
        <v>0</v>
      </c>
      <c r="K279" s="903">
        <v>53</v>
      </c>
      <c r="L279" s="904">
        <v>3.8954162276080097E-2</v>
      </c>
      <c r="M279" s="905">
        <v>2.2582123058597199E-4</v>
      </c>
      <c r="N279" s="905">
        <v>1.6936592293947901E-4</v>
      </c>
      <c r="O279" s="905">
        <v>5.6455307646492902E-3</v>
      </c>
      <c r="P279" s="905">
        <v>8.8070279928528904E-3</v>
      </c>
      <c r="Q279" s="905">
        <v>5.6455307646492898E-4</v>
      </c>
      <c r="R279" s="905">
        <v>1.6936592293947901E-4</v>
      </c>
      <c r="S279" s="905">
        <v>7.3391899940440696E-3</v>
      </c>
      <c r="T279" s="905">
        <v>3.38731845878957E-3</v>
      </c>
      <c r="U279" s="905">
        <v>6.2665391487607094E-2</v>
      </c>
      <c r="V279" s="905">
        <v>6.2100838411142194E-5</v>
      </c>
      <c r="W279" s="905">
        <v>2.8227653823246401E-5</v>
      </c>
      <c r="X279" s="905">
        <v>1.69365922939479E-3</v>
      </c>
      <c r="Y279" s="905">
        <v>1.1291061529298599E-3</v>
      </c>
      <c r="Z279" s="905">
        <v>4.5164246117194301E-3</v>
      </c>
      <c r="AA279" s="905">
        <v>5.6455307646492897E-5</v>
      </c>
      <c r="AB279" s="882"/>
    </row>
    <row r="280" spans="1:28">
      <c r="A280" s="899" t="s">
        <v>4072</v>
      </c>
      <c r="B280" s="900">
        <v>0</v>
      </c>
      <c r="C280" s="901">
        <v>0</v>
      </c>
      <c r="D280" s="901">
        <v>0</v>
      </c>
      <c r="E280" s="901">
        <v>0</v>
      </c>
      <c r="F280" s="902">
        <v>0</v>
      </c>
      <c r="G280" s="903">
        <v>0</v>
      </c>
      <c r="H280" s="903">
        <v>0</v>
      </c>
      <c r="I280" s="903">
        <v>0</v>
      </c>
      <c r="J280" s="903">
        <v>0</v>
      </c>
      <c r="K280" s="903">
        <v>0</v>
      </c>
      <c r="L280" s="904">
        <v>0</v>
      </c>
      <c r="M280" s="905">
        <v>0</v>
      </c>
      <c r="N280" s="905">
        <v>0</v>
      </c>
      <c r="O280" s="905">
        <v>0</v>
      </c>
      <c r="P280" s="905">
        <v>0</v>
      </c>
      <c r="Q280" s="905">
        <v>0</v>
      </c>
      <c r="R280" s="905">
        <v>0</v>
      </c>
      <c r="S280" s="905">
        <v>0</v>
      </c>
      <c r="T280" s="905">
        <v>0</v>
      </c>
      <c r="U280" s="905">
        <v>0</v>
      </c>
      <c r="V280" s="905">
        <v>0</v>
      </c>
      <c r="W280" s="905">
        <v>0</v>
      </c>
      <c r="X280" s="905">
        <v>0</v>
      </c>
      <c r="Y280" s="905">
        <v>0</v>
      </c>
      <c r="Z280" s="905">
        <v>0</v>
      </c>
      <c r="AA280" s="905">
        <v>0</v>
      </c>
      <c r="AB280" s="882"/>
    </row>
    <row r="281" spans="1:28">
      <c r="A281" s="899" t="s">
        <v>4073</v>
      </c>
      <c r="B281" s="900">
        <v>0</v>
      </c>
      <c r="C281" s="901">
        <v>7</v>
      </c>
      <c r="D281" s="901">
        <v>0</v>
      </c>
      <c r="E281" s="901">
        <v>3</v>
      </c>
      <c r="F281" s="902">
        <v>0</v>
      </c>
      <c r="G281" s="903">
        <v>0</v>
      </c>
      <c r="H281" s="903">
        <v>0</v>
      </c>
      <c r="I281" s="903">
        <v>0</v>
      </c>
      <c r="J281" s="903">
        <v>0</v>
      </c>
      <c r="K281" s="903">
        <v>4</v>
      </c>
      <c r="L281" s="904">
        <v>1.46790672103358E-2</v>
      </c>
      <c r="M281" s="905">
        <v>1.67178265451047E-4</v>
      </c>
      <c r="N281" s="905">
        <v>3.8736427360608398E-4</v>
      </c>
      <c r="O281" s="905">
        <v>7.8288358455124406E-3</v>
      </c>
      <c r="P281" s="905">
        <v>2.1937050442113002E-3</v>
      </c>
      <c r="Q281" s="905">
        <v>8.7258899528107402E-4</v>
      </c>
      <c r="R281" s="905">
        <v>1.42713153433821E-4</v>
      </c>
      <c r="S281" s="905">
        <v>4.8930224034452697E-3</v>
      </c>
      <c r="T281" s="905">
        <v>3.83286754936546E-3</v>
      </c>
      <c r="U281" s="905">
        <v>5.8553168094561799E-2</v>
      </c>
      <c r="V281" s="905">
        <v>9.7860448068905494E-6</v>
      </c>
      <c r="W281" s="905">
        <v>8.1550373390754595E-6</v>
      </c>
      <c r="X281" s="905">
        <v>1.03976726073212E-2</v>
      </c>
      <c r="Y281" s="905">
        <v>5.1784487103129096E-3</v>
      </c>
      <c r="Z281" s="905">
        <v>1.3863563476428299E-3</v>
      </c>
      <c r="AA281" s="905">
        <v>3.5474412424978202E-5</v>
      </c>
      <c r="AB281" s="882"/>
    </row>
    <row r="282" spans="1:28">
      <c r="A282" s="899" t="s">
        <v>4074</v>
      </c>
      <c r="B282" s="900">
        <v>0</v>
      </c>
      <c r="C282" s="901">
        <v>51</v>
      </c>
      <c r="D282" s="901">
        <v>9</v>
      </c>
      <c r="E282" s="901">
        <v>0</v>
      </c>
      <c r="F282" s="902">
        <v>0</v>
      </c>
      <c r="G282" s="903">
        <v>0</v>
      </c>
      <c r="H282" s="903">
        <v>0</v>
      </c>
      <c r="I282" s="903">
        <v>0</v>
      </c>
      <c r="J282" s="903">
        <v>0</v>
      </c>
      <c r="K282" s="903">
        <v>42</v>
      </c>
      <c r="L282" s="904">
        <v>5.9501763870435702E-2</v>
      </c>
      <c r="M282" s="905">
        <v>2.6842900994181499E-4</v>
      </c>
      <c r="N282" s="905">
        <v>2.2369084161817901E-4</v>
      </c>
      <c r="O282" s="905">
        <v>6.7107252485453803E-3</v>
      </c>
      <c r="P282" s="905">
        <v>1.36004031703853E-2</v>
      </c>
      <c r="Q282" s="905">
        <v>9.3950153479635296E-4</v>
      </c>
      <c r="R282" s="905">
        <v>3.5790534658908702E-4</v>
      </c>
      <c r="S282" s="905">
        <v>3.1316717826545101E-3</v>
      </c>
      <c r="T282" s="905">
        <v>6.2633435653090203E-3</v>
      </c>
      <c r="U282" s="905">
        <v>4.1606496540981398E-2</v>
      </c>
      <c r="V282" s="905">
        <v>5.8159618820726598E-5</v>
      </c>
      <c r="W282" s="905">
        <v>4.4738168323635901E-6</v>
      </c>
      <c r="X282" s="905">
        <v>1.43162138635635E-2</v>
      </c>
      <c r="Y282" s="905">
        <v>7.1581069317817403E-3</v>
      </c>
      <c r="Z282" s="905">
        <v>1.7895267329454301E-3</v>
      </c>
      <c r="AA282" s="905">
        <v>4.9211985155999503E-5</v>
      </c>
      <c r="AB282" s="882"/>
    </row>
    <row r="283" spans="1:28">
      <c r="A283" s="899" t="s">
        <v>4075</v>
      </c>
      <c r="B283" s="900">
        <v>0</v>
      </c>
      <c r="C283" s="901">
        <v>70</v>
      </c>
      <c r="D283" s="901">
        <v>3</v>
      </c>
      <c r="E283" s="901">
        <v>0</v>
      </c>
      <c r="F283" s="902">
        <v>0</v>
      </c>
      <c r="G283" s="903">
        <v>0</v>
      </c>
      <c r="H283" s="903">
        <v>0</v>
      </c>
      <c r="I283" s="903">
        <v>0</v>
      </c>
      <c r="J283" s="903">
        <v>0</v>
      </c>
      <c r="K283" s="903">
        <v>67</v>
      </c>
      <c r="L283" s="904">
        <v>4.2974297887937003E-2</v>
      </c>
      <c r="M283" s="905">
        <v>3.0695927062812097E-4</v>
      </c>
      <c r="N283" s="905">
        <v>1.53479635314061E-4</v>
      </c>
      <c r="O283" s="905">
        <v>3.0695927062812101E-3</v>
      </c>
      <c r="P283" s="905">
        <v>9.4389975718147303E-3</v>
      </c>
      <c r="Q283" s="905">
        <v>1.3045769001695099E-3</v>
      </c>
      <c r="R283" s="905">
        <v>1.53479635314061E-4</v>
      </c>
      <c r="S283" s="905">
        <v>6.1391854125624201E-3</v>
      </c>
      <c r="T283" s="905">
        <v>8.4413799422733294E-3</v>
      </c>
      <c r="U283" s="905">
        <v>0.105133550190131</v>
      </c>
      <c r="V283" s="905">
        <v>3.06959270628121E-5</v>
      </c>
      <c r="W283" s="905">
        <v>1.5347963531406101E-5</v>
      </c>
      <c r="X283" s="905">
        <v>9.2087781188436302E-3</v>
      </c>
      <c r="Y283" s="905">
        <v>4.6043890594218203E-3</v>
      </c>
      <c r="Z283" s="905">
        <v>2.0719750767398199E-2</v>
      </c>
      <c r="AA283" s="905">
        <v>5.3717872359921199E-5</v>
      </c>
      <c r="AB283" s="882"/>
    </row>
    <row r="284" spans="1:28">
      <c r="A284" s="899" t="s">
        <v>4076</v>
      </c>
      <c r="B284" s="900">
        <v>0</v>
      </c>
      <c r="C284" s="901">
        <v>0</v>
      </c>
      <c r="D284" s="901">
        <v>0</v>
      </c>
      <c r="E284" s="901">
        <v>0</v>
      </c>
      <c r="F284" s="902">
        <v>0</v>
      </c>
      <c r="G284" s="903">
        <v>0</v>
      </c>
      <c r="H284" s="903">
        <v>0</v>
      </c>
      <c r="I284" s="903">
        <v>0</v>
      </c>
      <c r="J284" s="903">
        <v>0</v>
      </c>
      <c r="K284" s="903">
        <v>0</v>
      </c>
      <c r="L284" s="904">
        <v>0</v>
      </c>
      <c r="M284" s="905">
        <v>0</v>
      </c>
      <c r="N284" s="905">
        <v>0</v>
      </c>
      <c r="O284" s="905">
        <v>0</v>
      </c>
      <c r="P284" s="905">
        <v>0</v>
      </c>
      <c r="Q284" s="905">
        <v>0</v>
      </c>
      <c r="R284" s="905">
        <v>0</v>
      </c>
      <c r="S284" s="905">
        <v>0</v>
      </c>
      <c r="T284" s="905">
        <v>0</v>
      </c>
      <c r="U284" s="905">
        <v>0</v>
      </c>
      <c r="V284" s="905">
        <v>0</v>
      </c>
      <c r="W284" s="905">
        <v>0</v>
      </c>
      <c r="X284" s="905">
        <v>0</v>
      </c>
      <c r="Y284" s="905">
        <v>0</v>
      </c>
      <c r="Z284" s="905">
        <v>0</v>
      </c>
      <c r="AA284" s="905">
        <v>0</v>
      </c>
      <c r="AB284" s="882"/>
    </row>
    <row r="285" spans="1:28">
      <c r="A285" s="899" t="s">
        <v>4077</v>
      </c>
      <c r="B285" s="900">
        <v>0</v>
      </c>
      <c r="C285" s="901">
        <v>1240</v>
      </c>
      <c r="D285" s="901">
        <v>-31</v>
      </c>
      <c r="E285" s="901">
        <v>78</v>
      </c>
      <c r="F285" s="902">
        <v>0</v>
      </c>
      <c r="G285" s="903">
        <v>0</v>
      </c>
      <c r="H285" s="903">
        <v>0</v>
      </c>
      <c r="I285" s="903">
        <v>0</v>
      </c>
      <c r="J285" s="903">
        <v>0</v>
      </c>
      <c r="K285" s="903">
        <v>1193</v>
      </c>
      <c r="L285" s="904">
        <v>0.96333096623448</v>
      </c>
      <c r="M285" s="905">
        <v>6.1489210610711498E-3</v>
      </c>
      <c r="N285" s="905">
        <v>3.0744605305355801E-3</v>
      </c>
      <c r="O285" s="905">
        <v>0.24595684244284599</v>
      </c>
      <c r="P285" s="905">
        <v>0.21521223713748999</v>
      </c>
      <c r="Q285" s="905">
        <v>2.4595684244284599E-2</v>
      </c>
      <c r="R285" s="905">
        <v>5.1241008842259602E-3</v>
      </c>
      <c r="S285" s="905">
        <v>0.10248201768451901</v>
      </c>
      <c r="T285" s="905">
        <v>0.14347482475832701</v>
      </c>
      <c r="U285" s="905">
        <v>1.2502806157511299</v>
      </c>
      <c r="V285" s="905">
        <v>3.07446053053557E-4</v>
      </c>
      <c r="W285" s="905">
        <v>3.07446053053557E-4</v>
      </c>
      <c r="X285" s="905">
        <v>0.36893526366426899</v>
      </c>
      <c r="Y285" s="905">
        <v>0.18446763183213399</v>
      </c>
      <c r="Z285" s="905">
        <v>0.24595684244284599</v>
      </c>
      <c r="AA285" s="905">
        <v>1.63971228295231E-3</v>
      </c>
      <c r="AB285" s="882"/>
    </row>
    <row r="286" spans="1:28">
      <c r="A286" s="894"/>
      <c r="B286" s="895"/>
      <c r="C286" s="896"/>
      <c r="D286" s="896"/>
      <c r="E286" s="896"/>
      <c r="F286" s="895"/>
      <c r="G286" s="896"/>
      <c r="H286" s="896"/>
      <c r="I286" s="896"/>
      <c r="J286" s="896"/>
      <c r="K286" s="896"/>
      <c r="L286" s="897"/>
      <c r="M286" s="898"/>
      <c r="N286" s="898"/>
      <c r="O286" s="898"/>
      <c r="P286" s="898"/>
      <c r="Q286" s="898"/>
      <c r="R286" s="898"/>
      <c r="S286" s="898"/>
      <c r="T286" s="898"/>
      <c r="U286" s="898"/>
      <c r="V286" s="898"/>
      <c r="W286" s="898"/>
      <c r="X286" s="898"/>
      <c r="Y286" s="898"/>
      <c r="Z286" s="898"/>
      <c r="AA286" s="898"/>
      <c r="AB286" s="882"/>
    </row>
    <row r="287" spans="1:28">
      <c r="A287" s="887" t="s">
        <v>4078</v>
      </c>
      <c r="B287" s="888">
        <v>0</v>
      </c>
      <c r="C287" s="889">
        <v>5025</v>
      </c>
      <c r="D287" s="889">
        <v>-258</v>
      </c>
      <c r="E287" s="889">
        <v>3</v>
      </c>
      <c r="F287" s="890">
        <v>0</v>
      </c>
      <c r="G287" s="891">
        <v>0</v>
      </c>
      <c r="H287" s="891">
        <v>0</v>
      </c>
      <c r="I287" s="891">
        <v>0</v>
      </c>
      <c r="J287" s="891">
        <v>0</v>
      </c>
      <c r="K287" s="891">
        <v>5281</v>
      </c>
      <c r="L287" s="892">
        <v>11.881636390708801</v>
      </c>
      <c r="M287" s="893">
        <v>0.25483898382737002</v>
      </c>
      <c r="N287" s="893">
        <v>0.58269383103495698</v>
      </c>
      <c r="O287" s="893">
        <v>3.1241428047830699</v>
      </c>
      <c r="P287" s="893">
        <v>1.2576417395885799</v>
      </c>
      <c r="Q287" s="893">
        <v>0.29744536583130998</v>
      </c>
      <c r="R287" s="893">
        <v>0.14847953223072299</v>
      </c>
      <c r="S287" s="893">
        <v>5.08208411600312</v>
      </c>
      <c r="T287" s="893">
        <v>7.2212227974527003</v>
      </c>
      <c r="U287" s="893">
        <v>32.961448779035102</v>
      </c>
      <c r="V287" s="893">
        <v>5.7692846016401704E-3</v>
      </c>
      <c r="W287" s="893">
        <v>1.9215673248728601E-3</v>
      </c>
      <c r="X287" s="893">
        <v>1.95260216704082</v>
      </c>
      <c r="Y287" s="893">
        <v>1.13674978237962</v>
      </c>
      <c r="Z287" s="893">
        <v>0.106038392816237</v>
      </c>
      <c r="AA287" s="893">
        <v>5.8826740963027403E-2</v>
      </c>
      <c r="AB287" s="882"/>
    </row>
    <row r="288" spans="1:28">
      <c r="A288" s="899" t="s">
        <v>4079</v>
      </c>
      <c r="B288" s="900">
        <v>0</v>
      </c>
      <c r="C288" s="901">
        <v>98</v>
      </c>
      <c r="D288" s="901">
        <v>0</v>
      </c>
      <c r="E288" s="901">
        <v>0</v>
      </c>
      <c r="F288" s="902">
        <v>0</v>
      </c>
      <c r="G288" s="903">
        <v>0</v>
      </c>
      <c r="H288" s="903">
        <v>0</v>
      </c>
      <c r="I288" s="903">
        <v>0</v>
      </c>
      <c r="J288" s="903">
        <v>0</v>
      </c>
      <c r="K288" s="903">
        <v>98</v>
      </c>
      <c r="L288" s="904">
        <v>3.2686122692078601E-2</v>
      </c>
      <c r="M288" s="905">
        <v>1.19430063682595E-3</v>
      </c>
      <c r="N288" s="905">
        <v>1.27511797315252E-3</v>
      </c>
      <c r="O288" s="905">
        <v>1.06858478031795E-2</v>
      </c>
      <c r="P288" s="905">
        <v>2.4245200897970399E-3</v>
      </c>
      <c r="Q288" s="905">
        <v>3.3224904934255699E-3</v>
      </c>
      <c r="R288" s="905">
        <v>4.8490401795940803E-4</v>
      </c>
      <c r="S288" s="905">
        <v>1.93063636780135E-2</v>
      </c>
      <c r="T288" s="905">
        <v>1.4636917579145099E-2</v>
      </c>
      <c r="U288" s="905">
        <v>0.16908782700325301</v>
      </c>
      <c r="V288" s="905">
        <v>1.1673615247170899E-5</v>
      </c>
      <c r="W288" s="905">
        <v>2.6939112108856E-6</v>
      </c>
      <c r="X288" s="905">
        <v>8.9797040362853299E-5</v>
      </c>
      <c r="Y288" s="905">
        <v>0</v>
      </c>
      <c r="Z288" s="905">
        <v>0</v>
      </c>
      <c r="AA288" s="905">
        <v>4.8490401795940803E-5</v>
      </c>
      <c r="AB288" s="882"/>
    </row>
    <row r="289" spans="1:28">
      <c r="A289" s="899" t="s">
        <v>4080</v>
      </c>
      <c r="B289" s="900">
        <v>0</v>
      </c>
      <c r="C289" s="901">
        <v>1463</v>
      </c>
      <c r="D289" s="901">
        <v>-447</v>
      </c>
      <c r="E289" s="901">
        <v>1</v>
      </c>
      <c r="F289" s="902">
        <v>0</v>
      </c>
      <c r="G289" s="903">
        <v>0</v>
      </c>
      <c r="H289" s="903">
        <v>0</v>
      </c>
      <c r="I289" s="903">
        <v>0</v>
      </c>
      <c r="J289" s="903">
        <v>0</v>
      </c>
      <c r="K289" s="903">
        <v>1909</v>
      </c>
      <c r="L289" s="904">
        <v>0.30501844046364601</v>
      </c>
      <c r="M289" s="905">
        <v>2.5582191780821901E-2</v>
      </c>
      <c r="N289" s="905">
        <v>3.6077449947312999E-3</v>
      </c>
      <c r="O289" s="905">
        <v>0.47556638566912501</v>
      </c>
      <c r="P289" s="905">
        <v>1.74920969441517E-2</v>
      </c>
      <c r="Q289" s="905">
        <v>5.0399104320337201E-2</v>
      </c>
      <c r="R289" s="905">
        <v>1.7820073761854599E-2</v>
      </c>
      <c r="S289" s="905">
        <v>0.240516332982086</v>
      </c>
      <c r="T289" s="905">
        <v>0.45151475237091698</v>
      </c>
      <c r="U289" s="905">
        <v>2.50355637513172</v>
      </c>
      <c r="V289" s="905">
        <v>1.19164910432034E-3</v>
      </c>
      <c r="W289" s="905">
        <v>2.5144889357218102E-4</v>
      </c>
      <c r="X289" s="905">
        <v>1.58959430979979</v>
      </c>
      <c r="Y289" s="905">
        <v>0.794797154899895</v>
      </c>
      <c r="Z289" s="905">
        <v>0.101672813487882</v>
      </c>
      <c r="AA289" s="905">
        <v>3.9357218124341396E-3</v>
      </c>
      <c r="AB289" s="882"/>
    </row>
    <row r="290" spans="1:28">
      <c r="A290" s="899" t="s">
        <v>4081</v>
      </c>
      <c r="B290" s="900">
        <v>0</v>
      </c>
      <c r="C290" s="901">
        <v>0</v>
      </c>
      <c r="D290" s="901">
        <v>-6.6220000000000001E-2</v>
      </c>
      <c r="E290" s="901">
        <v>0</v>
      </c>
      <c r="F290" s="902">
        <v>0</v>
      </c>
      <c r="G290" s="903">
        <v>0</v>
      </c>
      <c r="H290" s="903">
        <v>0</v>
      </c>
      <c r="I290" s="903">
        <v>0</v>
      </c>
      <c r="J290" s="903">
        <v>0</v>
      </c>
      <c r="K290" s="903">
        <v>1</v>
      </c>
      <c r="L290" s="904">
        <v>1.58061116965227E-4</v>
      </c>
      <c r="M290" s="905">
        <v>1.39735190360563E-5</v>
      </c>
      <c r="N290" s="905">
        <v>2.06166674302469E-6</v>
      </c>
      <c r="O290" s="905">
        <v>2.42245842305402E-4</v>
      </c>
      <c r="P290" s="905">
        <v>6.9294909973885498E-6</v>
      </c>
      <c r="Q290" s="905">
        <v>2.7889769551473001E-5</v>
      </c>
      <c r="R290" s="905">
        <v>9.1629633023319804E-6</v>
      </c>
      <c r="S290" s="905">
        <v>1.2599074540706499E-4</v>
      </c>
      <c r="T290" s="905">
        <v>2.5369954643331702E-4</v>
      </c>
      <c r="U290" s="905">
        <v>1.36699958766665E-3</v>
      </c>
      <c r="V290" s="905">
        <v>6.7576854354698304E-7</v>
      </c>
      <c r="W290" s="905">
        <v>1.5462500572685201E-7</v>
      </c>
      <c r="X290" s="905">
        <v>1.0818023548815701E-3</v>
      </c>
      <c r="Y290" s="905">
        <v>5.4061483483758602E-4</v>
      </c>
      <c r="Z290" s="905">
        <v>7.0440280386676994E-5</v>
      </c>
      <c r="AA290" s="905">
        <v>1.9872176661932499E-6</v>
      </c>
      <c r="AB290" s="882"/>
    </row>
    <row r="291" spans="1:28">
      <c r="A291" s="899" t="s">
        <v>4082</v>
      </c>
      <c r="B291" s="900">
        <v>0</v>
      </c>
      <c r="C291" s="901">
        <v>0</v>
      </c>
      <c r="D291" s="901">
        <v>0</v>
      </c>
      <c r="E291" s="901">
        <v>0</v>
      </c>
      <c r="F291" s="902">
        <v>0</v>
      </c>
      <c r="G291" s="903">
        <v>0</v>
      </c>
      <c r="H291" s="903">
        <v>0</v>
      </c>
      <c r="I291" s="903">
        <v>0</v>
      </c>
      <c r="J291" s="903">
        <v>0</v>
      </c>
      <c r="K291" s="903">
        <v>0</v>
      </c>
      <c r="L291" s="904">
        <v>0</v>
      </c>
      <c r="M291" s="905">
        <v>0</v>
      </c>
      <c r="N291" s="905">
        <v>0</v>
      </c>
      <c r="O291" s="905">
        <v>0</v>
      </c>
      <c r="P291" s="905">
        <v>0</v>
      </c>
      <c r="Q291" s="905">
        <v>0</v>
      </c>
      <c r="R291" s="905">
        <v>0</v>
      </c>
      <c r="S291" s="905">
        <v>0</v>
      </c>
      <c r="T291" s="905">
        <v>0</v>
      </c>
      <c r="U291" s="905">
        <v>0</v>
      </c>
      <c r="V291" s="905">
        <v>0</v>
      </c>
      <c r="W291" s="905">
        <v>0</v>
      </c>
      <c r="X291" s="905">
        <v>0</v>
      </c>
      <c r="Y291" s="905">
        <v>0</v>
      </c>
      <c r="Z291" s="905">
        <v>0</v>
      </c>
      <c r="AA291" s="905">
        <v>0</v>
      </c>
      <c r="AB291" s="882"/>
    </row>
    <row r="292" spans="1:28">
      <c r="A292" s="899" t="s">
        <v>4083</v>
      </c>
      <c r="B292" s="900">
        <v>0</v>
      </c>
      <c r="C292" s="901">
        <v>0</v>
      </c>
      <c r="D292" s="901">
        <v>0</v>
      </c>
      <c r="E292" s="901">
        <v>0</v>
      </c>
      <c r="F292" s="902">
        <v>0</v>
      </c>
      <c r="G292" s="903">
        <v>0</v>
      </c>
      <c r="H292" s="903">
        <v>0</v>
      </c>
      <c r="I292" s="903">
        <v>0</v>
      </c>
      <c r="J292" s="903">
        <v>0</v>
      </c>
      <c r="K292" s="903">
        <v>0</v>
      </c>
      <c r="L292" s="904">
        <v>0</v>
      </c>
      <c r="M292" s="905">
        <v>0</v>
      </c>
      <c r="N292" s="905">
        <v>0</v>
      </c>
      <c r="O292" s="905">
        <v>0</v>
      </c>
      <c r="P292" s="905">
        <v>0</v>
      </c>
      <c r="Q292" s="905">
        <v>0</v>
      </c>
      <c r="R292" s="905">
        <v>0</v>
      </c>
      <c r="S292" s="905">
        <v>0</v>
      </c>
      <c r="T292" s="905">
        <v>0</v>
      </c>
      <c r="U292" s="905">
        <v>0</v>
      </c>
      <c r="V292" s="905">
        <v>0</v>
      </c>
      <c r="W292" s="905">
        <v>0</v>
      </c>
      <c r="X292" s="905">
        <v>0</v>
      </c>
      <c r="Y292" s="905">
        <v>0</v>
      </c>
      <c r="Z292" s="905">
        <v>0</v>
      </c>
      <c r="AA292" s="905">
        <v>0</v>
      </c>
      <c r="AB292" s="882"/>
    </row>
    <row r="293" spans="1:28">
      <c r="A293" s="899" t="s">
        <v>4084</v>
      </c>
      <c r="B293" s="900">
        <v>0</v>
      </c>
      <c r="C293" s="901">
        <v>1033</v>
      </c>
      <c r="D293" s="901">
        <v>-71</v>
      </c>
      <c r="E293" s="901">
        <v>0</v>
      </c>
      <c r="F293" s="902">
        <v>0</v>
      </c>
      <c r="G293" s="903">
        <v>0</v>
      </c>
      <c r="H293" s="903">
        <v>0</v>
      </c>
      <c r="I293" s="903">
        <v>0</v>
      </c>
      <c r="J293" s="903">
        <v>0</v>
      </c>
      <c r="K293" s="903">
        <v>1104</v>
      </c>
      <c r="L293" s="904">
        <v>0.23013698630137</v>
      </c>
      <c r="M293" s="905">
        <v>8.4088514225500507E-3</v>
      </c>
      <c r="N293" s="905">
        <v>8.9778714436248696E-3</v>
      </c>
      <c r="O293" s="905">
        <v>7.5237091675447801E-2</v>
      </c>
      <c r="P293" s="905">
        <v>1.7070600632244502E-2</v>
      </c>
      <c r="Q293" s="905">
        <v>2.33930453108535E-2</v>
      </c>
      <c r="R293" s="905">
        <v>3.4141201264488901E-3</v>
      </c>
      <c r="S293" s="905">
        <v>0.13593256059009501</v>
      </c>
      <c r="T293" s="905">
        <v>0.10305584826132801</v>
      </c>
      <c r="U293" s="905">
        <v>1.19051633298209</v>
      </c>
      <c r="V293" s="905">
        <v>8.2191780821917797E-5</v>
      </c>
      <c r="W293" s="905">
        <v>1.89673340358272E-5</v>
      </c>
      <c r="X293" s="905">
        <v>6.3224446786090596E-4</v>
      </c>
      <c r="Y293" s="905">
        <v>0</v>
      </c>
      <c r="Z293" s="905">
        <v>0</v>
      </c>
      <c r="AA293" s="905">
        <v>3.4141201264488902E-4</v>
      </c>
      <c r="AB293" s="882"/>
    </row>
    <row r="294" spans="1:28">
      <c r="A294" s="899" t="s">
        <v>4085</v>
      </c>
      <c r="B294" s="900">
        <v>0</v>
      </c>
      <c r="C294" s="901">
        <v>455</v>
      </c>
      <c r="D294" s="901">
        <v>80</v>
      </c>
      <c r="E294" s="901">
        <v>0</v>
      </c>
      <c r="F294" s="902">
        <v>0</v>
      </c>
      <c r="G294" s="903">
        <v>0</v>
      </c>
      <c r="H294" s="903">
        <v>0</v>
      </c>
      <c r="I294" s="903">
        <v>0</v>
      </c>
      <c r="J294" s="903">
        <v>0</v>
      </c>
      <c r="K294" s="903">
        <v>375</v>
      </c>
      <c r="L294" s="904">
        <v>1.41739588582948</v>
      </c>
      <c r="M294" s="905">
        <v>6.8292710862693007E-2</v>
      </c>
      <c r="N294" s="905">
        <v>2.5770834287808702E-3</v>
      </c>
      <c r="O294" s="905">
        <v>0.58843404957163103</v>
      </c>
      <c r="P294" s="905">
        <v>0.25470174554450897</v>
      </c>
      <c r="Q294" s="905">
        <v>5.1112154670820503E-2</v>
      </c>
      <c r="R294" s="905">
        <v>1.67510422870756E-2</v>
      </c>
      <c r="S294" s="905">
        <v>1.3959201905896399</v>
      </c>
      <c r="T294" s="905">
        <v>1.3658542172538599</v>
      </c>
      <c r="U294" s="905">
        <v>15.2391533421909</v>
      </c>
      <c r="V294" s="905">
        <v>1.2885417143904301E-3</v>
      </c>
      <c r="W294" s="905">
        <v>0</v>
      </c>
      <c r="X294" s="905">
        <v>0</v>
      </c>
      <c r="Y294" s="905">
        <v>0</v>
      </c>
      <c r="Z294" s="905">
        <v>4.2951390479681103E-3</v>
      </c>
      <c r="AA294" s="905">
        <v>1.9757639620653299E-3</v>
      </c>
      <c r="AB294" s="882"/>
    </row>
    <row r="295" spans="1:28">
      <c r="A295" s="899" t="s">
        <v>4086</v>
      </c>
      <c r="B295" s="900">
        <v>0</v>
      </c>
      <c r="C295" s="901">
        <v>0</v>
      </c>
      <c r="D295" s="901">
        <v>0</v>
      </c>
      <c r="E295" s="901">
        <v>0</v>
      </c>
      <c r="F295" s="902">
        <v>0</v>
      </c>
      <c r="G295" s="903">
        <v>0</v>
      </c>
      <c r="H295" s="903">
        <v>0</v>
      </c>
      <c r="I295" s="903">
        <v>0</v>
      </c>
      <c r="J295" s="903">
        <v>0</v>
      </c>
      <c r="K295" s="903">
        <v>0</v>
      </c>
      <c r="L295" s="904">
        <v>0</v>
      </c>
      <c r="M295" s="905">
        <v>0</v>
      </c>
      <c r="N295" s="905">
        <v>0</v>
      </c>
      <c r="O295" s="905">
        <v>0</v>
      </c>
      <c r="P295" s="905">
        <v>0</v>
      </c>
      <c r="Q295" s="905">
        <v>0</v>
      </c>
      <c r="R295" s="905">
        <v>0</v>
      </c>
      <c r="S295" s="905">
        <v>0</v>
      </c>
      <c r="T295" s="905">
        <v>0</v>
      </c>
      <c r="U295" s="905">
        <v>0</v>
      </c>
      <c r="V295" s="905">
        <v>0</v>
      </c>
      <c r="W295" s="905">
        <v>0</v>
      </c>
      <c r="X295" s="905">
        <v>0</v>
      </c>
      <c r="Y295" s="905">
        <v>0</v>
      </c>
      <c r="Z295" s="905">
        <v>0</v>
      </c>
      <c r="AA295" s="905">
        <v>0</v>
      </c>
      <c r="AB295" s="882"/>
    </row>
    <row r="296" spans="1:28">
      <c r="A296" s="899" t="s">
        <v>4087</v>
      </c>
      <c r="B296" s="900">
        <v>0</v>
      </c>
      <c r="C296" s="901">
        <v>16</v>
      </c>
      <c r="D296" s="901">
        <v>1</v>
      </c>
      <c r="E296" s="901">
        <v>0</v>
      </c>
      <c r="F296" s="902">
        <v>0</v>
      </c>
      <c r="G296" s="903">
        <v>0</v>
      </c>
      <c r="H296" s="903">
        <v>0</v>
      </c>
      <c r="I296" s="903">
        <v>0</v>
      </c>
      <c r="J296" s="903">
        <v>0</v>
      </c>
      <c r="K296" s="903">
        <v>15</v>
      </c>
      <c r="L296" s="904">
        <v>3.9515279241306598E-3</v>
      </c>
      <c r="M296" s="905">
        <v>0</v>
      </c>
      <c r="N296" s="905">
        <v>1.7180556191872501E-5</v>
      </c>
      <c r="O296" s="905">
        <v>3.4361112383744899E-4</v>
      </c>
      <c r="P296" s="905">
        <v>9.6211114674485702E-4</v>
      </c>
      <c r="Q296" s="905">
        <v>0</v>
      </c>
      <c r="R296" s="905">
        <v>0</v>
      </c>
      <c r="S296" s="905">
        <v>1.7180556191872501E-4</v>
      </c>
      <c r="T296" s="905">
        <v>2.0616667430246901E-3</v>
      </c>
      <c r="U296" s="905">
        <v>2.7488889906995902E-3</v>
      </c>
      <c r="V296" s="905">
        <v>0</v>
      </c>
      <c r="W296" s="905">
        <v>0</v>
      </c>
      <c r="X296" s="905">
        <v>0</v>
      </c>
      <c r="Y296" s="905">
        <v>0</v>
      </c>
      <c r="Z296" s="905">
        <v>0</v>
      </c>
      <c r="AA296" s="905">
        <v>3.4361112383744901E-6</v>
      </c>
      <c r="AB296" s="882"/>
    </row>
    <row r="297" spans="1:28">
      <c r="A297" s="899" t="s">
        <v>4088</v>
      </c>
      <c r="B297" s="900">
        <v>0</v>
      </c>
      <c r="C297" s="901">
        <v>88</v>
      </c>
      <c r="D297" s="901">
        <v>7</v>
      </c>
      <c r="E297" s="901">
        <v>0</v>
      </c>
      <c r="F297" s="902">
        <v>0</v>
      </c>
      <c r="G297" s="903">
        <v>0</v>
      </c>
      <c r="H297" s="903">
        <v>0</v>
      </c>
      <c r="I297" s="903">
        <v>0</v>
      </c>
      <c r="J297" s="903">
        <v>0</v>
      </c>
      <c r="K297" s="903">
        <v>81</v>
      </c>
      <c r="L297" s="904">
        <v>0.34697851285105602</v>
      </c>
      <c r="M297" s="905">
        <v>1.92972007147111E-2</v>
      </c>
      <c r="N297" s="905">
        <v>1.5400650570394501E-2</v>
      </c>
      <c r="O297" s="905">
        <v>0.14380125532597199</v>
      </c>
      <c r="P297" s="905">
        <v>1.79983506666056E-2</v>
      </c>
      <c r="Q297" s="905">
        <v>2.95952260961195E-2</v>
      </c>
      <c r="R297" s="905">
        <v>1.56789755807028E-2</v>
      </c>
      <c r="S297" s="905">
        <v>0.49820176845191699</v>
      </c>
      <c r="T297" s="905">
        <v>0.680968525221056</v>
      </c>
      <c r="U297" s="905">
        <v>2.6496540981353398</v>
      </c>
      <c r="V297" s="905">
        <v>1.7627250652861099E-4</v>
      </c>
      <c r="W297" s="905">
        <v>1.39162505154167E-4</v>
      </c>
      <c r="X297" s="905">
        <v>2.7832501030833402E-3</v>
      </c>
      <c r="Y297" s="905">
        <v>1.8555000687222199E-3</v>
      </c>
      <c r="Z297" s="905">
        <v>0</v>
      </c>
      <c r="AA297" s="905">
        <v>6.6798002474000098E-3</v>
      </c>
      <c r="AB297" s="882"/>
    </row>
    <row r="298" spans="1:28">
      <c r="A298" s="899" t="s">
        <v>4089</v>
      </c>
      <c r="B298" s="900">
        <v>0</v>
      </c>
      <c r="C298" s="901">
        <v>1651</v>
      </c>
      <c r="D298" s="901">
        <v>0</v>
      </c>
      <c r="E298" s="901">
        <v>4</v>
      </c>
      <c r="F298" s="902">
        <v>0</v>
      </c>
      <c r="G298" s="903">
        <v>0</v>
      </c>
      <c r="H298" s="903">
        <v>0</v>
      </c>
      <c r="I298" s="903">
        <v>0</v>
      </c>
      <c r="J298" s="903">
        <v>0</v>
      </c>
      <c r="K298" s="903">
        <v>1647</v>
      </c>
      <c r="L298" s="904">
        <v>9.5453108535300295</v>
      </c>
      <c r="M298" s="905">
        <v>0.13204975489073201</v>
      </c>
      <c r="N298" s="905">
        <v>0.550836120401338</v>
      </c>
      <c r="O298" s="905">
        <v>1.8298323177715701</v>
      </c>
      <c r="P298" s="905">
        <v>0.94698538507353303</v>
      </c>
      <c r="Q298" s="905">
        <v>0.139595455170202</v>
      </c>
      <c r="R298" s="905">
        <v>9.4321253493379803E-2</v>
      </c>
      <c r="S298" s="905">
        <v>2.79190910340404</v>
      </c>
      <c r="T298" s="905">
        <v>4.6028771704769298</v>
      </c>
      <c r="U298" s="905">
        <v>11.205364915013501</v>
      </c>
      <c r="V298" s="905">
        <v>3.0182801117881498E-3</v>
      </c>
      <c r="W298" s="905">
        <v>1.5091400558940799E-3</v>
      </c>
      <c r="X298" s="905">
        <v>0.35842076327484301</v>
      </c>
      <c r="Y298" s="905">
        <v>0.33955651257616698</v>
      </c>
      <c r="Z298" s="905">
        <v>0</v>
      </c>
      <c r="AA298" s="905">
        <v>4.5840129197782603E-2</v>
      </c>
      <c r="AB298" s="882"/>
    </row>
    <row r="299" spans="1:28">
      <c r="A299" s="894"/>
      <c r="B299" s="895"/>
      <c r="C299" s="896"/>
      <c r="D299" s="896"/>
      <c r="E299" s="896"/>
      <c r="F299" s="895"/>
      <c r="G299" s="896"/>
      <c r="H299" s="896"/>
      <c r="I299" s="896"/>
      <c r="J299" s="896"/>
      <c r="K299" s="896"/>
      <c r="L299" s="897"/>
      <c r="M299" s="898"/>
      <c r="N299" s="898"/>
      <c r="O299" s="898"/>
      <c r="P299" s="898"/>
      <c r="Q299" s="898"/>
      <c r="R299" s="898"/>
      <c r="S299" s="898"/>
      <c r="T299" s="898"/>
      <c r="U299" s="898"/>
      <c r="V299" s="898"/>
      <c r="W299" s="898"/>
      <c r="X299" s="898"/>
      <c r="Y299" s="898"/>
      <c r="Z299" s="898"/>
      <c r="AA299" s="898"/>
      <c r="AB299" s="882"/>
    </row>
    <row r="300" spans="1:28">
      <c r="A300" s="887" t="s">
        <v>4090</v>
      </c>
      <c r="B300" s="888">
        <v>0</v>
      </c>
      <c r="C300" s="889">
        <v>5496</v>
      </c>
      <c r="D300" s="889">
        <v>770</v>
      </c>
      <c r="E300" s="889">
        <v>9</v>
      </c>
      <c r="F300" s="890">
        <v>0</v>
      </c>
      <c r="G300" s="891">
        <v>0</v>
      </c>
      <c r="H300" s="891">
        <v>0</v>
      </c>
      <c r="I300" s="891">
        <v>0</v>
      </c>
      <c r="J300" s="891">
        <v>0</v>
      </c>
      <c r="K300" s="891">
        <v>217</v>
      </c>
      <c r="L300" s="892">
        <v>0.53275255417602096</v>
      </c>
      <c r="M300" s="893">
        <v>1.43507582352133E-2</v>
      </c>
      <c r="N300" s="893">
        <v>7.7115270078343297E-3</v>
      </c>
      <c r="O300" s="893">
        <v>0.76276423695423101</v>
      </c>
      <c r="P300" s="893">
        <v>7.6558368076235894E-2</v>
      </c>
      <c r="Q300" s="893">
        <v>4.9971067943372902E-2</v>
      </c>
      <c r="R300" s="893">
        <v>2.70318871122921E-2</v>
      </c>
      <c r="S300" s="893">
        <v>0.30922229348971503</v>
      </c>
      <c r="T300" s="893">
        <v>0.28069363632198702</v>
      </c>
      <c r="U300" s="893">
        <v>1.88266894213589</v>
      </c>
      <c r="V300" s="893">
        <v>3.30398130755486E-4</v>
      </c>
      <c r="W300" s="893">
        <v>1.7359233976267901E-4</v>
      </c>
      <c r="X300" s="893">
        <v>0.20786250973564899</v>
      </c>
      <c r="Y300" s="893">
        <v>0.104831172401155</v>
      </c>
      <c r="Z300" s="893">
        <v>1.3164887524625499E-2</v>
      </c>
      <c r="AA300" s="893">
        <v>3.9951207220415104E-3</v>
      </c>
      <c r="AB300" s="882"/>
    </row>
    <row r="301" spans="1:28">
      <c r="A301" s="899" t="s">
        <v>4091</v>
      </c>
      <c r="B301" s="900">
        <v>0</v>
      </c>
      <c r="C301" s="901">
        <v>43</v>
      </c>
      <c r="D301" s="901">
        <v>0</v>
      </c>
      <c r="E301" s="901">
        <v>0</v>
      </c>
      <c r="F301" s="902">
        <v>0</v>
      </c>
      <c r="G301" s="903">
        <v>0</v>
      </c>
      <c r="H301" s="903">
        <v>0</v>
      </c>
      <c r="I301" s="903">
        <v>0</v>
      </c>
      <c r="J301" s="903">
        <v>0</v>
      </c>
      <c r="K301" s="903">
        <v>43</v>
      </c>
      <c r="L301" s="904">
        <v>0.14775278325010299</v>
      </c>
      <c r="M301" s="905">
        <v>5.2698492692536802E-3</v>
      </c>
      <c r="N301" s="905">
        <v>1.7237824712512E-3</v>
      </c>
      <c r="O301" s="905">
        <v>0.18567599761763001</v>
      </c>
      <c r="P301" s="905">
        <v>2.08331424382645E-2</v>
      </c>
      <c r="Q301" s="905">
        <v>1.3888761625509701E-2</v>
      </c>
      <c r="R301" s="905">
        <v>6.7473771017547103E-3</v>
      </c>
      <c r="S301" s="905">
        <v>7.8801484400054994E-2</v>
      </c>
      <c r="T301" s="905">
        <v>7.9786502955055696E-2</v>
      </c>
      <c r="U301" s="905">
        <v>0.439810784807807</v>
      </c>
      <c r="V301" s="905">
        <v>7.8801484400055E-5</v>
      </c>
      <c r="W301" s="905">
        <v>3.4475649425024002E-5</v>
      </c>
      <c r="X301" s="905">
        <v>2.4625463875017201E-2</v>
      </c>
      <c r="Y301" s="905">
        <v>1.2312731937508601E-2</v>
      </c>
      <c r="Z301" s="905">
        <v>9.8501855500068695E-4</v>
      </c>
      <c r="AA301" s="905">
        <v>5.8608604022540904E-4</v>
      </c>
      <c r="AB301" s="882"/>
    </row>
    <row r="302" spans="1:28">
      <c r="A302" s="899" t="s">
        <v>4092</v>
      </c>
      <c r="B302" s="900">
        <v>0</v>
      </c>
      <c r="C302" s="901">
        <v>5</v>
      </c>
      <c r="D302" s="901">
        <v>0</v>
      </c>
      <c r="E302" s="901">
        <v>0</v>
      </c>
      <c r="F302" s="902">
        <v>0</v>
      </c>
      <c r="G302" s="903">
        <v>0</v>
      </c>
      <c r="H302" s="903">
        <v>0</v>
      </c>
      <c r="I302" s="903">
        <v>0</v>
      </c>
      <c r="J302" s="903">
        <v>0</v>
      </c>
      <c r="K302" s="903">
        <v>5</v>
      </c>
      <c r="L302" s="904">
        <v>1.8303019196408098E-2</v>
      </c>
      <c r="M302" s="905">
        <v>7.5365373161680497E-4</v>
      </c>
      <c r="N302" s="905">
        <v>6.6213863563476395E-4</v>
      </c>
      <c r="O302" s="905">
        <v>8.8823475511980495E-3</v>
      </c>
      <c r="P302" s="905">
        <v>1.62035552297613E-3</v>
      </c>
      <c r="Q302" s="905">
        <v>1.41579236725157E-3</v>
      </c>
      <c r="R302" s="905">
        <v>6.9982132221560402E-4</v>
      </c>
      <c r="S302" s="905">
        <v>9.7436661016172595E-3</v>
      </c>
      <c r="T302" s="905">
        <v>1.60420580015577E-2</v>
      </c>
      <c r="U302" s="905">
        <v>0.11934645164246099</v>
      </c>
      <c r="V302" s="905">
        <v>5.5985705777248297E-5</v>
      </c>
      <c r="W302" s="905">
        <v>2.7992852888624199E-5</v>
      </c>
      <c r="X302" s="905">
        <v>0.148092958262702</v>
      </c>
      <c r="Y302" s="905">
        <v>7.4073395336051701E-2</v>
      </c>
      <c r="Z302" s="905">
        <v>1.39964264443121E-3</v>
      </c>
      <c r="AA302" s="905">
        <v>1.88413432904201E-4</v>
      </c>
      <c r="AB302" s="882"/>
    </row>
    <row r="303" spans="1:28">
      <c r="A303" s="899" t="s">
        <v>4093</v>
      </c>
      <c r="B303" s="900">
        <v>0</v>
      </c>
      <c r="C303" s="901">
        <v>3</v>
      </c>
      <c r="D303" s="901">
        <v>0</v>
      </c>
      <c r="E303" s="901">
        <v>0</v>
      </c>
      <c r="F303" s="902">
        <v>0</v>
      </c>
      <c r="G303" s="903">
        <v>0</v>
      </c>
      <c r="H303" s="903">
        <v>0</v>
      </c>
      <c r="I303" s="903">
        <v>0</v>
      </c>
      <c r="J303" s="903">
        <v>0</v>
      </c>
      <c r="K303" s="903">
        <v>3</v>
      </c>
      <c r="L303" s="904">
        <v>1.44660283135566E-2</v>
      </c>
      <c r="M303" s="905">
        <v>2.5770834287808697E-4</v>
      </c>
      <c r="N303" s="905">
        <v>7.7656113987263501E-4</v>
      </c>
      <c r="O303" s="905">
        <v>9.1744170064598906E-3</v>
      </c>
      <c r="P303" s="905">
        <v>1.2335639345764399E-3</v>
      </c>
      <c r="Q303" s="905">
        <v>7.5250836120401303E-4</v>
      </c>
      <c r="R303" s="905">
        <v>2.9206945526183197E-4</v>
      </c>
      <c r="S303" s="905">
        <v>7.3189169377376601E-3</v>
      </c>
      <c r="T303" s="905">
        <v>6.0475557795391004E-3</v>
      </c>
      <c r="U303" s="905">
        <v>2.4911806478215101E-2</v>
      </c>
      <c r="V303" s="905">
        <v>5.1541668575617396E-6</v>
      </c>
      <c r="W303" s="905">
        <v>8.2466669720987804E-6</v>
      </c>
      <c r="X303" s="905">
        <v>5.4977779813991895E-4</v>
      </c>
      <c r="Y303" s="905">
        <v>2.7488889906995899E-4</v>
      </c>
      <c r="Z303" s="905">
        <v>2.4052778668621401E-4</v>
      </c>
      <c r="AA303" s="905">
        <v>1.3263389380125499E-4</v>
      </c>
      <c r="AB303" s="882"/>
    </row>
    <row r="304" spans="1:28">
      <c r="A304" s="899" t="s">
        <v>4094</v>
      </c>
      <c r="B304" s="900">
        <v>0</v>
      </c>
      <c r="C304" s="901">
        <v>3</v>
      </c>
      <c r="D304" s="901">
        <v>0</v>
      </c>
      <c r="E304" s="901">
        <v>1</v>
      </c>
      <c r="F304" s="902">
        <v>0</v>
      </c>
      <c r="G304" s="903">
        <v>0</v>
      </c>
      <c r="H304" s="903">
        <v>0</v>
      </c>
      <c r="I304" s="903">
        <v>0</v>
      </c>
      <c r="J304" s="903">
        <v>0</v>
      </c>
      <c r="K304" s="903">
        <v>2</v>
      </c>
      <c r="L304" s="904">
        <v>8.3612040133779295E-3</v>
      </c>
      <c r="M304" s="905">
        <v>3.5964630961652998E-4</v>
      </c>
      <c r="N304" s="905">
        <v>4.0317038530260699E-4</v>
      </c>
      <c r="O304" s="905">
        <v>1.9242222934897101E-2</v>
      </c>
      <c r="P304" s="905">
        <v>4.7876483254684598E-4</v>
      </c>
      <c r="Q304" s="905">
        <v>6.8493150684931497E-4</v>
      </c>
      <c r="R304" s="905">
        <v>6.5744261694231901E-4</v>
      </c>
      <c r="S304" s="905">
        <v>7.4220002748888996E-3</v>
      </c>
      <c r="T304" s="905">
        <v>1.0285426306867599E-2</v>
      </c>
      <c r="U304" s="905">
        <v>3.44069272002566E-2</v>
      </c>
      <c r="V304" s="905">
        <v>6.6431483941906798E-6</v>
      </c>
      <c r="W304" s="905">
        <v>8.9338892197736698E-6</v>
      </c>
      <c r="X304" s="905">
        <v>8.7048151372153795E-4</v>
      </c>
      <c r="Y304" s="905">
        <v>4.3524075686076898E-4</v>
      </c>
      <c r="Z304" s="905">
        <v>2.51981490814129E-4</v>
      </c>
      <c r="AA304" s="905">
        <v>1.03999633481468E-4</v>
      </c>
      <c r="AB304" s="882"/>
    </row>
    <row r="305" spans="1:28">
      <c r="A305" s="899" t="s">
        <v>4095</v>
      </c>
      <c r="B305" s="900">
        <v>0</v>
      </c>
      <c r="C305" s="901">
        <v>34</v>
      </c>
      <c r="D305" s="901">
        <v>2.16840434497101E-18</v>
      </c>
      <c r="E305" s="901">
        <v>0</v>
      </c>
      <c r="F305" s="902">
        <v>0</v>
      </c>
      <c r="G305" s="903">
        <v>0</v>
      </c>
      <c r="H305" s="903">
        <v>0</v>
      </c>
      <c r="I305" s="903">
        <v>0</v>
      </c>
      <c r="J305" s="903">
        <v>0</v>
      </c>
      <c r="K305" s="903">
        <v>34</v>
      </c>
      <c r="L305" s="904">
        <v>9.6188207266229897E-2</v>
      </c>
      <c r="M305" s="905">
        <v>1.4798185733266101E-3</v>
      </c>
      <c r="N305" s="905">
        <v>7.3990928666330699E-4</v>
      </c>
      <c r="O305" s="905">
        <v>0.41941173775599</v>
      </c>
      <c r="P305" s="905">
        <v>1.0475557795391E-2</v>
      </c>
      <c r="Q305" s="905">
        <v>2.07564026206075E-2</v>
      </c>
      <c r="R305" s="905">
        <v>4.6341686901543999E-3</v>
      </c>
      <c r="S305" s="905">
        <v>2.1418426719201002E-2</v>
      </c>
      <c r="T305" s="905">
        <v>2.2197278599899201E-2</v>
      </c>
      <c r="U305" s="905">
        <v>0.17952535850093901</v>
      </c>
      <c r="V305" s="905">
        <v>2.7259815824437598E-5</v>
      </c>
      <c r="W305" s="905">
        <v>1.55770376139644E-5</v>
      </c>
      <c r="X305" s="905">
        <v>7.3990928666330703E-3</v>
      </c>
      <c r="Y305" s="905">
        <v>3.8942594034910901E-3</v>
      </c>
      <c r="Z305" s="905">
        <v>3.5048334631419798E-3</v>
      </c>
      <c r="AA305" s="905">
        <v>6.8149539561094099E-4</v>
      </c>
      <c r="AB305" s="882"/>
    </row>
    <row r="306" spans="1:28">
      <c r="A306" s="899" t="s">
        <v>4096</v>
      </c>
      <c r="B306" s="900">
        <v>0</v>
      </c>
      <c r="C306" s="901">
        <v>4</v>
      </c>
      <c r="D306" s="901">
        <v>0</v>
      </c>
      <c r="E306" s="901">
        <v>0</v>
      </c>
      <c r="F306" s="902">
        <v>0</v>
      </c>
      <c r="G306" s="903">
        <v>0</v>
      </c>
      <c r="H306" s="903">
        <v>0</v>
      </c>
      <c r="I306" s="903">
        <v>0</v>
      </c>
      <c r="J306" s="903">
        <v>0</v>
      </c>
      <c r="K306" s="903">
        <v>4</v>
      </c>
      <c r="L306" s="904">
        <v>1.16369633939616E-2</v>
      </c>
      <c r="M306" s="905">
        <v>2.6114445411646101E-4</v>
      </c>
      <c r="N306" s="905">
        <v>4.21496311907271E-4</v>
      </c>
      <c r="O306" s="905">
        <v>2.8130297338159201E-2</v>
      </c>
      <c r="P306" s="905">
        <v>9.4836670179135904E-4</v>
      </c>
      <c r="Q306" s="905">
        <v>1.48440005497778E-3</v>
      </c>
      <c r="R306" s="905">
        <v>4.3524075686076898E-4</v>
      </c>
      <c r="S306" s="905">
        <v>1.2232556008613201E-2</v>
      </c>
      <c r="T306" s="905">
        <v>3.8942594034910901E-3</v>
      </c>
      <c r="U306" s="905">
        <v>4.8243001786777803E-2</v>
      </c>
      <c r="V306" s="905">
        <v>7.3303706418655803E-6</v>
      </c>
      <c r="W306" s="905">
        <v>1.05374077976818E-5</v>
      </c>
      <c r="X306" s="905">
        <v>5.4977779813991895E-4</v>
      </c>
      <c r="Y306" s="905">
        <v>2.7488889906995899E-4</v>
      </c>
      <c r="Z306" s="905">
        <v>0</v>
      </c>
      <c r="AA306" s="905">
        <v>6.4140743116323799E-5</v>
      </c>
      <c r="AB306" s="882"/>
    </row>
    <row r="307" spans="1:28">
      <c r="A307" s="899" t="s">
        <v>4097</v>
      </c>
      <c r="B307" s="900">
        <v>0</v>
      </c>
      <c r="C307" s="901">
        <v>125</v>
      </c>
      <c r="D307" s="901">
        <v>-1</v>
      </c>
      <c r="E307" s="901">
        <v>0</v>
      </c>
      <c r="F307" s="902">
        <v>0</v>
      </c>
      <c r="G307" s="903">
        <v>0</v>
      </c>
      <c r="H307" s="903">
        <v>0</v>
      </c>
      <c r="I307" s="903">
        <v>0</v>
      </c>
      <c r="J307" s="903">
        <v>0</v>
      </c>
      <c r="K307" s="903">
        <v>126</v>
      </c>
      <c r="L307" s="904">
        <v>0.236044348742383</v>
      </c>
      <c r="M307" s="905">
        <v>5.9689375544050996E-3</v>
      </c>
      <c r="N307" s="905">
        <v>2.9844687772025498E-3</v>
      </c>
      <c r="O307" s="905">
        <v>9.2247216749896901E-2</v>
      </c>
      <c r="P307" s="905">
        <v>4.0968616850689497E-2</v>
      </c>
      <c r="Q307" s="905">
        <v>1.0988271406973E-2</v>
      </c>
      <c r="R307" s="905">
        <v>1.3565767169102501E-2</v>
      </c>
      <c r="S307" s="905">
        <v>0.17228524304760201</v>
      </c>
      <c r="T307" s="905">
        <v>0.142440555275576</v>
      </c>
      <c r="U307" s="905">
        <v>1.03642461171943</v>
      </c>
      <c r="V307" s="905">
        <v>1.4922343886012701E-4</v>
      </c>
      <c r="W307" s="905">
        <v>6.7828835845512394E-5</v>
      </c>
      <c r="X307" s="905">
        <v>2.5774957621294701E-2</v>
      </c>
      <c r="Y307" s="905">
        <v>1.3565767169102501E-2</v>
      </c>
      <c r="Z307" s="905">
        <v>6.7828835845512398E-3</v>
      </c>
      <c r="AA307" s="905">
        <v>2.2383515829019099E-3</v>
      </c>
      <c r="AB307" s="882"/>
    </row>
    <row r="308" spans="1:28">
      <c r="A308" s="899" t="s">
        <v>4098</v>
      </c>
      <c r="B308" s="900">
        <v>0</v>
      </c>
      <c r="C308" s="901">
        <v>0</v>
      </c>
      <c r="D308" s="901">
        <v>0</v>
      </c>
      <c r="E308" s="901">
        <v>0</v>
      </c>
      <c r="F308" s="902">
        <v>0</v>
      </c>
      <c r="G308" s="903">
        <v>0</v>
      </c>
      <c r="H308" s="903">
        <v>0</v>
      </c>
      <c r="I308" s="903">
        <v>0</v>
      </c>
      <c r="J308" s="903">
        <v>0</v>
      </c>
      <c r="K308" s="903">
        <v>0</v>
      </c>
      <c r="L308" s="904">
        <v>0</v>
      </c>
      <c r="M308" s="905">
        <v>0</v>
      </c>
      <c r="N308" s="905">
        <v>0</v>
      </c>
      <c r="O308" s="905">
        <v>0</v>
      </c>
      <c r="P308" s="905">
        <v>0</v>
      </c>
      <c r="Q308" s="905">
        <v>0</v>
      </c>
      <c r="R308" s="905">
        <v>0</v>
      </c>
      <c r="S308" s="905">
        <v>0</v>
      </c>
      <c r="T308" s="905">
        <v>0</v>
      </c>
      <c r="U308" s="905">
        <v>0</v>
      </c>
      <c r="V308" s="905">
        <v>0</v>
      </c>
      <c r="W308" s="905">
        <v>0</v>
      </c>
      <c r="X308" s="905">
        <v>0</v>
      </c>
      <c r="Y308" s="905">
        <v>0</v>
      </c>
      <c r="Z308" s="905">
        <v>0</v>
      </c>
      <c r="AA308" s="905">
        <v>0</v>
      </c>
      <c r="AB308" s="882"/>
    </row>
    <row r="309" spans="1:28">
      <c r="A309" s="899" t="s">
        <v>4099</v>
      </c>
      <c r="B309" s="900">
        <v>0</v>
      </c>
      <c r="C309" s="901">
        <v>5279</v>
      </c>
      <c r="D309" s="901">
        <v>771</v>
      </c>
      <c r="E309" s="901">
        <v>8</v>
      </c>
      <c r="F309" s="902">
        <v>0</v>
      </c>
      <c r="G309" s="903">
        <v>0</v>
      </c>
      <c r="H309" s="903">
        <v>0</v>
      </c>
      <c r="I309" s="903">
        <v>0</v>
      </c>
      <c r="J309" s="903">
        <v>0</v>
      </c>
      <c r="K309" s="903">
        <v>0</v>
      </c>
      <c r="L309" s="904">
        <v>0</v>
      </c>
      <c r="M309" s="905">
        <v>0</v>
      </c>
      <c r="N309" s="905">
        <v>0</v>
      </c>
      <c r="O309" s="905">
        <v>0</v>
      </c>
      <c r="P309" s="905">
        <v>0</v>
      </c>
      <c r="Q309" s="905">
        <v>0</v>
      </c>
      <c r="R309" s="905">
        <v>0</v>
      </c>
      <c r="S309" s="905">
        <v>0</v>
      </c>
      <c r="T309" s="905">
        <v>0</v>
      </c>
      <c r="U309" s="905">
        <v>0</v>
      </c>
      <c r="V309" s="905">
        <v>0</v>
      </c>
      <c r="W309" s="905">
        <v>0</v>
      </c>
      <c r="X309" s="905">
        <v>0</v>
      </c>
      <c r="Y309" s="905">
        <v>0</v>
      </c>
      <c r="Z309" s="905">
        <v>0</v>
      </c>
      <c r="AA309" s="905">
        <v>0</v>
      </c>
      <c r="AB309" s="882"/>
    </row>
    <row r="310" spans="1:28">
      <c r="A310" s="894"/>
      <c r="B310" s="895"/>
      <c r="C310" s="896"/>
      <c r="D310" s="896"/>
      <c r="E310" s="896"/>
      <c r="F310" s="895"/>
      <c r="G310" s="896"/>
      <c r="H310" s="896"/>
      <c r="I310" s="896"/>
      <c r="J310" s="896"/>
      <c r="K310" s="896"/>
      <c r="L310" s="897"/>
      <c r="M310" s="898"/>
      <c r="N310" s="898"/>
      <c r="O310" s="898"/>
      <c r="P310" s="898"/>
      <c r="Q310" s="898"/>
      <c r="R310" s="898"/>
      <c r="S310" s="898"/>
      <c r="T310" s="898"/>
      <c r="U310" s="898"/>
      <c r="V310" s="898"/>
      <c r="W310" s="898"/>
      <c r="X310" s="898"/>
      <c r="Y310" s="898"/>
      <c r="Z310" s="898"/>
      <c r="AA310" s="898"/>
      <c r="AB310" s="882"/>
    </row>
    <row r="311" spans="1:28">
      <c r="A311" s="887" t="s">
        <v>4100</v>
      </c>
      <c r="B311" s="888">
        <v>206000</v>
      </c>
      <c r="C311" s="889">
        <v>258493</v>
      </c>
      <c r="D311" s="889">
        <v>140885</v>
      </c>
      <c r="E311" s="889">
        <v>806</v>
      </c>
      <c r="F311" s="890">
        <v>0</v>
      </c>
      <c r="G311" s="891">
        <v>0</v>
      </c>
      <c r="H311" s="891">
        <v>0</v>
      </c>
      <c r="I311" s="891">
        <v>0</v>
      </c>
      <c r="J311" s="891">
        <v>86</v>
      </c>
      <c r="K311" s="891">
        <v>320005</v>
      </c>
      <c r="L311" s="892">
        <v>186.06658038209599</v>
      </c>
      <c r="M311" s="893">
        <v>1.3447118248041401</v>
      </c>
      <c r="N311" s="893">
        <v>0.17638704356989099</v>
      </c>
      <c r="O311" s="893">
        <v>18.422527145278799</v>
      </c>
      <c r="P311" s="893">
        <v>13.432711778989299</v>
      </c>
      <c r="Q311" s="893">
        <v>0</v>
      </c>
      <c r="R311" s="893">
        <v>0.12651532505612301</v>
      </c>
      <c r="S311" s="893">
        <v>27.539927612589899</v>
      </c>
      <c r="T311" s="893">
        <v>74.335078114262103</v>
      </c>
      <c r="U311" s="893">
        <v>153.35166307783899</v>
      </c>
      <c r="V311" s="893">
        <v>9.7016997296925797E-2</v>
      </c>
      <c r="W311" s="893">
        <v>3.4361112383744898E-3</v>
      </c>
      <c r="X311" s="893">
        <v>2.1647500801759301</v>
      </c>
      <c r="Y311" s="893">
        <v>2.1647500801759301</v>
      </c>
      <c r="Z311" s="893">
        <v>0.34361112383744902</v>
      </c>
      <c r="AA311" s="893">
        <v>4.3964356072753903E-2</v>
      </c>
      <c r="AB311" s="882"/>
    </row>
    <row r="312" spans="1:28">
      <c r="A312" s="899" t="s">
        <v>4101</v>
      </c>
      <c r="B312" s="900">
        <v>0</v>
      </c>
      <c r="C312" s="901">
        <v>106</v>
      </c>
      <c r="D312" s="901">
        <v>20</v>
      </c>
      <c r="E312" s="901">
        <v>0</v>
      </c>
      <c r="F312" s="902">
        <v>0</v>
      </c>
      <c r="G312" s="903">
        <v>0</v>
      </c>
      <c r="H312" s="903">
        <v>0</v>
      </c>
      <c r="I312" s="903">
        <v>0</v>
      </c>
      <c r="J312" s="903">
        <v>86</v>
      </c>
      <c r="K312" s="903">
        <v>0</v>
      </c>
      <c r="L312" s="904">
        <v>0</v>
      </c>
      <c r="M312" s="905">
        <v>0</v>
      </c>
      <c r="N312" s="905">
        <v>0</v>
      </c>
      <c r="O312" s="905">
        <v>0</v>
      </c>
      <c r="P312" s="905">
        <v>0</v>
      </c>
      <c r="Q312" s="905">
        <v>0</v>
      </c>
      <c r="R312" s="905">
        <v>0</v>
      </c>
      <c r="S312" s="905">
        <v>0</v>
      </c>
      <c r="T312" s="905">
        <v>0</v>
      </c>
      <c r="U312" s="905">
        <v>0</v>
      </c>
      <c r="V312" s="905">
        <v>0</v>
      </c>
      <c r="W312" s="905">
        <v>0</v>
      </c>
      <c r="X312" s="905">
        <v>0</v>
      </c>
      <c r="Y312" s="905">
        <v>0</v>
      </c>
      <c r="Z312" s="905">
        <v>0</v>
      </c>
      <c r="AA312" s="905">
        <v>0</v>
      </c>
      <c r="AB312" s="882"/>
    </row>
    <row r="313" spans="1:28">
      <c r="A313" s="899" t="s">
        <v>4102</v>
      </c>
      <c r="B313" s="900">
        <v>6000</v>
      </c>
      <c r="C313" s="901">
        <v>4090</v>
      </c>
      <c r="D313" s="901">
        <v>0</v>
      </c>
      <c r="E313" s="901">
        <v>380</v>
      </c>
      <c r="F313" s="902">
        <v>0</v>
      </c>
      <c r="G313" s="903">
        <v>0</v>
      </c>
      <c r="H313" s="903">
        <v>0</v>
      </c>
      <c r="I313" s="903">
        <v>0</v>
      </c>
      <c r="J313" s="903">
        <v>0</v>
      </c>
      <c r="K313" s="903">
        <v>7000</v>
      </c>
      <c r="L313" s="904">
        <v>22.689787877399599</v>
      </c>
      <c r="M313" s="905">
        <v>2.4052778668621402E-2</v>
      </c>
      <c r="N313" s="905">
        <v>0.17638704356989099</v>
      </c>
      <c r="O313" s="905">
        <v>0.240527786686214</v>
      </c>
      <c r="P313" s="905">
        <v>1.2106565263206099</v>
      </c>
      <c r="Q313" s="905">
        <v>0</v>
      </c>
      <c r="R313" s="905">
        <v>8.0175928895404799E-3</v>
      </c>
      <c r="S313" s="905">
        <v>8.0175928895404799E-2</v>
      </c>
      <c r="T313" s="905">
        <v>0.72158336005864299</v>
      </c>
      <c r="U313" s="905">
        <v>0.88193521784945195</v>
      </c>
      <c r="V313" s="905">
        <v>8.0175928895404795E-4</v>
      </c>
      <c r="W313" s="905">
        <v>0</v>
      </c>
      <c r="X313" s="905">
        <v>2.1647500801759301</v>
      </c>
      <c r="Y313" s="905">
        <v>2.1647500801759301</v>
      </c>
      <c r="Z313" s="905">
        <v>0</v>
      </c>
      <c r="AA313" s="905">
        <v>4.00879644477024E-3</v>
      </c>
      <c r="AB313" s="882"/>
    </row>
    <row r="314" spans="1:28">
      <c r="A314" s="899" t="s">
        <v>4103</v>
      </c>
      <c r="B314" s="900">
        <v>0</v>
      </c>
      <c r="C314" s="901">
        <v>6037</v>
      </c>
      <c r="D314" s="901">
        <v>1544</v>
      </c>
      <c r="E314" s="901">
        <v>14</v>
      </c>
      <c r="F314" s="902">
        <v>0</v>
      </c>
      <c r="G314" s="903">
        <v>0</v>
      </c>
      <c r="H314" s="903">
        <v>0</v>
      </c>
      <c r="I314" s="903">
        <v>0</v>
      </c>
      <c r="J314" s="903">
        <v>0</v>
      </c>
      <c r="K314" s="903">
        <v>4479</v>
      </c>
      <c r="L314" s="904">
        <v>4.1040912631144897</v>
      </c>
      <c r="M314" s="905">
        <v>1.02602281577862E-2</v>
      </c>
      <c r="N314" s="905">
        <v>0</v>
      </c>
      <c r="O314" s="905">
        <v>0.51301140788931099</v>
      </c>
      <c r="P314" s="905">
        <v>0.123122737893435</v>
      </c>
      <c r="Q314" s="905">
        <v>0</v>
      </c>
      <c r="R314" s="905">
        <v>1.5390342236679301E-2</v>
      </c>
      <c r="S314" s="905">
        <v>0.56431254867824299</v>
      </c>
      <c r="T314" s="905">
        <v>1.02602281577862</v>
      </c>
      <c r="U314" s="905">
        <v>4.0014889815366299</v>
      </c>
      <c r="V314" s="905">
        <v>5.1301140788931104E-4</v>
      </c>
      <c r="W314" s="905">
        <v>0</v>
      </c>
      <c r="X314" s="905">
        <v>0</v>
      </c>
      <c r="Y314" s="905">
        <v>0</v>
      </c>
      <c r="Z314" s="905">
        <v>0</v>
      </c>
      <c r="AA314" s="905">
        <v>4.6171026710037999E-3</v>
      </c>
      <c r="AB314" s="882"/>
    </row>
    <row r="315" spans="1:28">
      <c r="A315" s="899" t="s">
        <v>4104</v>
      </c>
      <c r="B315" s="900">
        <v>0</v>
      </c>
      <c r="C315" s="901">
        <v>7</v>
      </c>
      <c r="D315" s="901">
        <v>0</v>
      </c>
      <c r="E315" s="901">
        <v>0</v>
      </c>
      <c r="F315" s="902">
        <v>0</v>
      </c>
      <c r="G315" s="903">
        <v>0</v>
      </c>
      <c r="H315" s="903">
        <v>0</v>
      </c>
      <c r="I315" s="903">
        <v>0</v>
      </c>
      <c r="J315" s="903">
        <v>0</v>
      </c>
      <c r="K315" s="903">
        <v>7</v>
      </c>
      <c r="L315" s="904">
        <v>1.08237504008796E-2</v>
      </c>
      <c r="M315" s="905">
        <v>8.0175928895404799E-6</v>
      </c>
      <c r="N315" s="905">
        <v>0</v>
      </c>
      <c r="O315" s="905">
        <v>5.6123150226783304E-4</v>
      </c>
      <c r="P315" s="905">
        <v>8.3382966051221005E-4</v>
      </c>
      <c r="Q315" s="905">
        <v>0</v>
      </c>
      <c r="R315" s="905">
        <v>2.4052778668621399E-5</v>
      </c>
      <c r="S315" s="905">
        <v>4.0087964447702398E-4</v>
      </c>
      <c r="T315" s="905">
        <v>5.6123150226783304E-4</v>
      </c>
      <c r="U315" s="905">
        <v>2.5656297246529499E-3</v>
      </c>
      <c r="V315" s="905">
        <v>0</v>
      </c>
      <c r="W315" s="905">
        <v>0</v>
      </c>
      <c r="X315" s="905">
        <v>0</v>
      </c>
      <c r="Y315" s="905">
        <v>0</v>
      </c>
      <c r="Z315" s="905">
        <v>0</v>
      </c>
      <c r="AA315" s="905">
        <v>1.6035185779080999E-6</v>
      </c>
      <c r="AB315" s="882"/>
    </row>
    <row r="316" spans="1:28">
      <c r="A316" s="899" t="s">
        <v>4105</v>
      </c>
      <c r="B316" s="900">
        <v>0</v>
      </c>
      <c r="C316" s="901">
        <v>33712</v>
      </c>
      <c r="D316" s="901">
        <v>3600</v>
      </c>
      <c r="E316" s="901">
        <v>111</v>
      </c>
      <c r="F316" s="902">
        <v>0</v>
      </c>
      <c r="G316" s="903">
        <v>0</v>
      </c>
      <c r="H316" s="903">
        <v>0</v>
      </c>
      <c r="I316" s="903">
        <v>0</v>
      </c>
      <c r="J316" s="903">
        <v>0</v>
      </c>
      <c r="K316" s="903">
        <v>30000</v>
      </c>
      <c r="L316" s="904">
        <v>18.898611811059698</v>
      </c>
      <c r="M316" s="905">
        <v>3.4361112383744903E-2</v>
      </c>
      <c r="N316" s="905">
        <v>0</v>
      </c>
      <c r="O316" s="905">
        <v>1.71805561918725</v>
      </c>
      <c r="P316" s="905">
        <v>1.88986118110597</v>
      </c>
      <c r="Q316" s="905">
        <v>0</v>
      </c>
      <c r="R316" s="905">
        <v>0.10308333715123499</v>
      </c>
      <c r="S316" s="905">
        <v>1.3744444953498001</v>
      </c>
      <c r="T316" s="905">
        <v>2.4052778668621402</v>
      </c>
      <c r="U316" s="905">
        <v>24.0527786686214</v>
      </c>
      <c r="V316" s="905">
        <v>0</v>
      </c>
      <c r="W316" s="905">
        <v>3.4361112383744898E-3</v>
      </c>
      <c r="X316" s="905">
        <v>0</v>
      </c>
      <c r="Y316" s="905">
        <v>0</v>
      </c>
      <c r="Z316" s="905">
        <v>0.34361112383744902</v>
      </c>
      <c r="AA316" s="905">
        <v>3.4361112383744898E-3</v>
      </c>
      <c r="AB316" s="882"/>
    </row>
    <row r="317" spans="1:28">
      <c r="A317" s="899" t="s">
        <v>4106</v>
      </c>
      <c r="B317" s="900">
        <v>200000</v>
      </c>
      <c r="C317" s="901">
        <v>214541</v>
      </c>
      <c r="D317" s="901">
        <v>135721</v>
      </c>
      <c r="E317" s="901">
        <v>301</v>
      </c>
      <c r="F317" s="902">
        <v>0</v>
      </c>
      <c r="G317" s="903">
        <v>0</v>
      </c>
      <c r="H317" s="903">
        <v>0</v>
      </c>
      <c r="I317" s="903">
        <v>0</v>
      </c>
      <c r="J317" s="903">
        <v>0</v>
      </c>
      <c r="K317" s="903">
        <v>278519</v>
      </c>
      <c r="L317" s="904">
        <v>140.363265680121</v>
      </c>
      <c r="M317" s="905">
        <v>1.2760296880010999</v>
      </c>
      <c r="N317" s="905">
        <v>0</v>
      </c>
      <c r="O317" s="905">
        <v>15.950371100013699</v>
      </c>
      <c r="P317" s="905">
        <v>10.2082375040088</v>
      </c>
      <c r="Q317" s="905">
        <v>0</v>
      </c>
      <c r="R317" s="905">
        <v>0</v>
      </c>
      <c r="S317" s="905">
        <v>25.520593760021999</v>
      </c>
      <c r="T317" s="905">
        <v>70.181632840060502</v>
      </c>
      <c r="U317" s="905">
        <v>124.41289458010699</v>
      </c>
      <c r="V317" s="905">
        <v>9.5702226600082499E-2</v>
      </c>
      <c r="W317" s="905">
        <v>0</v>
      </c>
      <c r="X317" s="905">
        <v>0</v>
      </c>
      <c r="Y317" s="905">
        <v>0</v>
      </c>
      <c r="Z317" s="905">
        <v>0</v>
      </c>
      <c r="AA317" s="905">
        <v>3.1900742200027497E-2</v>
      </c>
      <c r="AB317" s="882"/>
    </row>
    <row r="318" spans="1:28">
      <c r="A318" s="899" t="s">
        <v>4107</v>
      </c>
      <c r="B318" s="900">
        <v>0</v>
      </c>
      <c r="C318" s="901">
        <v>0</v>
      </c>
      <c r="D318" s="901">
        <v>0</v>
      </c>
      <c r="E318" s="901">
        <v>0</v>
      </c>
      <c r="F318" s="902">
        <v>0</v>
      </c>
      <c r="G318" s="903">
        <v>0</v>
      </c>
      <c r="H318" s="903">
        <v>0</v>
      </c>
      <c r="I318" s="903">
        <v>0</v>
      </c>
      <c r="J318" s="903">
        <v>0</v>
      </c>
      <c r="K318" s="903">
        <v>0</v>
      </c>
      <c r="L318" s="904">
        <v>0</v>
      </c>
      <c r="M318" s="905">
        <v>0</v>
      </c>
      <c r="N318" s="905">
        <v>0</v>
      </c>
      <c r="O318" s="905">
        <v>0</v>
      </c>
      <c r="P318" s="905">
        <v>0</v>
      </c>
      <c r="Q318" s="905">
        <v>0</v>
      </c>
      <c r="R318" s="905">
        <v>0</v>
      </c>
      <c r="S318" s="905">
        <v>0</v>
      </c>
      <c r="T318" s="905">
        <v>0</v>
      </c>
      <c r="U318" s="905">
        <v>0</v>
      </c>
      <c r="V318" s="905">
        <v>0</v>
      </c>
      <c r="W318" s="905">
        <v>0</v>
      </c>
      <c r="X318" s="905">
        <v>0</v>
      </c>
      <c r="Y318" s="905">
        <v>0</v>
      </c>
      <c r="Z318" s="905">
        <v>0</v>
      </c>
      <c r="AA318" s="905">
        <v>0</v>
      </c>
      <c r="AB318" s="882"/>
    </row>
    <row r="319" spans="1:28">
      <c r="A319" s="894"/>
      <c r="B319" s="895"/>
      <c r="C319" s="896"/>
      <c r="D319" s="896"/>
      <c r="E319" s="896"/>
      <c r="F319" s="895"/>
      <c r="G319" s="896"/>
      <c r="H319" s="896"/>
      <c r="I319" s="896"/>
      <c r="J319" s="896"/>
      <c r="K319" s="896"/>
      <c r="L319" s="897"/>
      <c r="M319" s="898"/>
      <c r="N319" s="898"/>
      <c r="O319" s="898"/>
      <c r="P319" s="898"/>
      <c r="Q319" s="898"/>
      <c r="R319" s="898"/>
      <c r="S319" s="898"/>
      <c r="T319" s="898"/>
      <c r="U319" s="898"/>
      <c r="V319" s="898"/>
      <c r="W319" s="898"/>
      <c r="X319" s="898"/>
      <c r="Y319" s="898"/>
      <c r="Z319" s="898"/>
      <c r="AA319" s="898"/>
      <c r="AB319" s="882"/>
    </row>
    <row r="320" spans="1:28">
      <c r="A320" s="887" t="s">
        <v>4108</v>
      </c>
      <c r="B320" s="888">
        <v>0</v>
      </c>
      <c r="C320" s="889">
        <v>48458</v>
      </c>
      <c r="D320" s="889">
        <v>2544</v>
      </c>
      <c r="E320" s="889">
        <v>1832</v>
      </c>
      <c r="F320" s="890">
        <v>0</v>
      </c>
      <c r="G320" s="891">
        <v>0</v>
      </c>
      <c r="H320" s="891">
        <v>0</v>
      </c>
      <c r="I320" s="891">
        <v>0</v>
      </c>
      <c r="J320" s="891">
        <v>0</v>
      </c>
      <c r="K320" s="891">
        <v>44061</v>
      </c>
      <c r="L320" s="892">
        <v>60.163180922710403</v>
      </c>
      <c r="M320" s="893">
        <v>3.4402483163054902</v>
      </c>
      <c r="N320" s="893">
        <v>0.82659779172584402</v>
      </c>
      <c r="O320" s="893">
        <v>168.51806249141001</v>
      </c>
      <c r="P320" s="893">
        <v>9.3659698996655507</v>
      </c>
      <c r="Q320" s="893">
        <v>0.77587735373619804</v>
      </c>
      <c r="R320" s="893">
        <v>1.4318722224767499</v>
      </c>
      <c r="S320" s="893">
        <v>18.040855362624299</v>
      </c>
      <c r="T320" s="893">
        <v>174.601456911165</v>
      </c>
      <c r="U320" s="893">
        <v>160.12192468044199</v>
      </c>
      <c r="V320" s="893">
        <v>0.23314598891281399</v>
      </c>
      <c r="W320" s="893">
        <v>0.27653032940853101</v>
      </c>
      <c r="X320" s="893">
        <v>16.257616713245099</v>
      </c>
      <c r="Y320" s="893">
        <v>11.163787969029199</v>
      </c>
      <c r="Z320" s="893">
        <v>1.5433293627158999</v>
      </c>
      <c r="AA320" s="893">
        <v>0.45075628808356599</v>
      </c>
      <c r="AB320" s="882"/>
    </row>
    <row r="321" spans="1:28">
      <c r="A321" s="899" t="s">
        <v>4109</v>
      </c>
      <c r="B321" s="900">
        <v>0</v>
      </c>
      <c r="C321" s="901">
        <v>2049</v>
      </c>
      <c r="D321" s="901">
        <v>-56</v>
      </c>
      <c r="E321" s="901">
        <v>44</v>
      </c>
      <c r="F321" s="902">
        <v>0</v>
      </c>
      <c r="G321" s="903">
        <v>0</v>
      </c>
      <c r="H321" s="903">
        <v>0</v>
      </c>
      <c r="I321" s="903">
        <v>0</v>
      </c>
      <c r="J321" s="903">
        <v>0</v>
      </c>
      <c r="K321" s="903">
        <v>2061</v>
      </c>
      <c r="L321" s="904">
        <v>7.2470678517432496</v>
      </c>
      <c r="M321" s="905">
        <v>0.21717597471022099</v>
      </c>
      <c r="N321" s="905">
        <v>0.297436661016173</v>
      </c>
      <c r="O321" s="905">
        <v>11.212889998625601</v>
      </c>
      <c r="P321" s="905">
        <v>0.89939180831080801</v>
      </c>
      <c r="Q321" s="905">
        <v>5.4293993677555302E-2</v>
      </c>
      <c r="R321" s="905">
        <v>0.46976107573189202</v>
      </c>
      <c r="S321" s="905">
        <v>1.2039102945892699</v>
      </c>
      <c r="T321" s="905">
        <v>6.2320062308150499</v>
      </c>
      <c r="U321" s="905">
        <v>10.0325857882439</v>
      </c>
      <c r="V321" s="905">
        <v>2.1481536628945801E-2</v>
      </c>
      <c r="W321" s="905">
        <v>1.6760319787419299E-2</v>
      </c>
      <c r="X321" s="905">
        <v>5.1933385256792102</v>
      </c>
      <c r="Y321" s="905">
        <v>4.9100655151876103</v>
      </c>
      <c r="Z321" s="905">
        <v>1.0622737893434699</v>
      </c>
      <c r="AA321" s="905">
        <v>0.114017386722866</v>
      </c>
      <c r="AB321" s="882"/>
    </row>
    <row r="322" spans="1:28">
      <c r="A322" s="899" t="s">
        <v>4110</v>
      </c>
      <c r="B322" s="900">
        <v>0</v>
      </c>
      <c r="C322" s="901">
        <v>46409</v>
      </c>
      <c r="D322" s="901">
        <v>2600</v>
      </c>
      <c r="E322" s="901">
        <v>1788</v>
      </c>
      <c r="F322" s="902">
        <v>0</v>
      </c>
      <c r="G322" s="903">
        <v>0</v>
      </c>
      <c r="H322" s="903">
        <v>0</v>
      </c>
      <c r="I322" s="903">
        <v>0</v>
      </c>
      <c r="J322" s="903">
        <v>0</v>
      </c>
      <c r="K322" s="903">
        <v>42000</v>
      </c>
      <c r="L322" s="904">
        <v>52.9161130709671</v>
      </c>
      <c r="M322" s="905">
        <v>3.22307234159527</v>
      </c>
      <c r="N322" s="905">
        <v>0.52916113070967197</v>
      </c>
      <c r="O322" s="905">
        <v>157.30517249278401</v>
      </c>
      <c r="P322" s="905">
        <v>8.4665780913547408</v>
      </c>
      <c r="Q322" s="905">
        <v>0.72158336005864299</v>
      </c>
      <c r="R322" s="905">
        <v>0.96211114674485698</v>
      </c>
      <c r="S322" s="905">
        <v>16.836945068035</v>
      </c>
      <c r="T322" s="905">
        <v>168.36945068035001</v>
      </c>
      <c r="U322" s="905">
        <v>150.08933889219799</v>
      </c>
      <c r="V322" s="905">
        <v>0.21166445228386899</v>
      </c>
      <c r="W322" s="905">
        <v>0.25977000962111102</v>
      </c>
      <c r="X322" s="905">
        <v>11.0642781875659</v>
      </c>
      <c r="Y322" s="905">
        <v>6.2537224538415703</v>
      </c>
      <c r="Z322" s="905">
        <v>0.48105557337242899</v>
      </c>
      <c r="AA322" s="905">
        <v>0.3367389013607</v>
      </c>
      <c r="AB322" s="882"/>
    </row>
    <row r="323" spans="1:28">
      <c r="A323" s="894"/>
      <c r="B323" s="895"/>
      <c r="C323" s="896"/>
      <c r="D323" s="896"/>
      <c r="E323" s="896"/>
      <c r="F323" s="895"/>
      <c r="G323" s="896"/>
      <c r="H323" s="896"/>
      <c r="I323" s="896"/>
      <c r="J323" s="896"/>
      <c r="K323" s="896"/>
      <c r="L323" s="897"/>
      <c r="M323" s="898"/>
      <c r="N323" s="898"/>
      <c r="O323" s="898"/>
      <c r="P323" s="898"/>
      <c r="Q323" s="898"/>
      <c r="R323" s="898"/>
      <c r="S323" s="898"/>
      <c r="T323" s="898"/>
      <c r="U323" s="898"/>
      <c r="V323" s="898"/>
      <c r="W323" s="898"/>
      <c r="X323" s="898"/>
      <c r="Y323" s="898"/>
      <c r="Z323" s="898"/>
      <c r="AA323" s="898"/>
      <c r="AB323" s="882"/>
    </row>
    <row r="324" spans="1:28">
      <c r="A324" s="887" t="s">
        <v>4111</v>
      </c>
      <c r="B324" s="888">
        <v>123362</v>
      </c>
      <c r="C324" s="889">
        <v>9496</v>
      </c>
      <c r="D324" s="889">
        <v>52073</v>
      </c>
      <c r="E324" s="889">
        <v>8387</v>
      </c>
      <c r="F324" s="890">
        <v>0</v>
      </c>
      <c r="G324" s="891">
        <v>0</v>
      </c>
      <c r="H324" s="891">
        <v>0</v>
      </c>
      <c r="I324" s="891">
        <v>0</v>
      </c>
      <c r="J324" s="891">
        <v>0</v>
      </c>
      <c r="K324" s="891">
        <v>83444</v>
      </c>
      <c r="L324" s="892">
        <v>145.28819007743701</v>
      </c>
      <c r="M324" s="893">
        <v>15.6690540332956</v>
      </c>
      <c r="N324" s="893">
        <v>9.15808344913337</v>
      </c>
      <c r="O324" s="893">
        <v>6.4591647459348502</v>
      </c>
      <c r="P324" s="893">
        <v>3.17829646830073E-2</v>
      </c>
      <c r="Q324" s="893">
        <v>1.77898932514775E-3</v>
      </c>
      <c r="R324" s="893">
        <v>1.6396093416722399</v>
      </c>
      <c r="S324" s="893">
        <v>16.249740263626698</v>
      </c>
      <c r="T324" s="893">
        <v>144.51427046943499</v>
      </c>
      <c r="U324" s="893">
        <v>230.47094940433499</v>
      </c>
      <c r="V324" s="893">
        <v>0.170962760631374</v>
      </c>
      <c r="W324" s="893">
        <v>7.7658225398845496E-2</v>
      </c>
      <c r="X324" s="893">
        <v>6.9744287294039502</v>
      </c>
      <c r="Y324" s="893">
        <v>6.9432265486186804</v>
      </c>
      <c r="Z324" s="893">
        <v>0.104335685160581</v>
      </c>
      <c r="AA324" s="893">
        <v>2.5077968356281901</v>
      </c>
      <c r="AB324" s="882"/>
    </row>
    <row r="325" spans="1:28">
      <c r="A325" s="899" t="s">
        <v>4112</v>
      </c>
      <c r="B325" s="900">
        <v>0</v>
      </c>
      <c r="C325" s="901">
        <v>1</v>
      </c>
      <c r="D325" s="901">
        <v>0</v>
      </c>
      <c r="E325" s="901">
        <v>0</v>
      </c>
      <c r="F325" s="902">
        <v>0</v>
      </c>
      <c r="G325" s="903">
        <v>0</v>
      </c>
      <c r="H325" s="903">
        <v>0</v>
      </c>
      <c r="I325" s="903">
        <v>0</v>
      </c>
      <c r="J325" s="903">
        <v>0</v>
      </c>
      <c r="K325" s="903">
        <v>1</v>
      </c>
      <c r="L325" s="904">
        <v>7.88931140330783E-4</v>
      </c>
      <c r="M325" s="905">
        <v>1.4527878315847301E-4</v>
      </c>
      <c r="N325" s="905">
        <v>1.25074449076831E-5</v>
      </c>
      <c r="O325" s="905">
        <v>4.5892701699729701E-3</v>
      </c>
      <c r="P325" s="905">
        <v>2.4052778668621399E-5</v>
      </c>
      <c r="Q325" s="905">
        <v>0</v>
      </c>
      <c r="R325" s="905">
        <v>7.3120447152609093E-5</v>
      </c>
      <c r="S325" s="905">
        <v>1.01983781554955E-3</v>
      </c>
      <c r="T325" s="905">
        <v>1.5489989462592201E-3</v>
      </c>
      <c r="U325" s="905">
        <v>1.1833967104961699E-3</v>
      </c>
      <c r="V325" s="905">
        <v>1.3469556054428E-6</v>
      </c>
      <c r="W325" s="905">
        <v>3.8484445869794299E-7</v>
      </c>
      <c r="X325" s="905">
        <v>5.6764557657946601E-4</v>
      </c>
      <c r="Y325" s="905">
        <v>3.7522334723049397E-4</v>
      </c>
      <c r="Z325" s="905">
        <v>3.8484445869794298E-5</v>
      </c>
      <c r="AA325" s="905">
        <v>2.3764145324597999E-5</v>
      </c>
      <c r="AB325" s="882"/>
    </row>
    <row r="326" spans="1:28">
      <c r="A326" s="899" t="s">
        <v>4113</v>
      </c>
      <c r="B326" s="900">
        <v>68756</v>
      </c>
      <c r="C326" s="901">
        <v>0</v>
      </c>
      <c r="D326" s="901">
        <v>0</v>
      </c>
      <c r="E326" s="901">
        <v>676</v>
      </c>
      <c r="F326" s="902">
        <v>0</v>
      </c>
      <c r="G326" s="903">
        <v>0</v>
      </c>
      <c r="H326" s="903">
        <v>49819.047619047597</v>
      </c>
      <c r="I326" s="903">
        <v>0</v>
      </c>
      <c r="J326" s="903">
        <v>0</v>
      </c>
      <c r="K326" s="903">
        <v>19500</v>
      </c>
      <c r="L326" s="904">
        <v>45.973793924955302</v>
      </c>
      <c r="M326" s="905">
        <v>3.4109589041095898</v>
      </c>
      <c r="N326" s="905">
        <v>3.5963371054198898</v>
      </c>
      <c r="O326" s="905">
        <v>1.48302561048243</v>
      </c>
      <c r="P326" s="905">
        <v>0</v>
      </c>
      <c r="Q326" s="905">
        <v>0</v>
      </c>
      <c r="R326" s="905">
        <v>0.31514294222751599</v>
      </c>
      <c r="S326" s="905">
        <v>3.3368076235854698</v>
      </c>
      <c r="T326" s="905">
        <v>31.514294222751602</v>
      </c>
      <c r="U326" s="905">
        <v>51.720518165574703</v>
      </c>
      <c r="V326" s="905">
        <v>2.5952948183442501E-2</v>
      </c>
      <c r="W326" s="905">
        <v>1.11226920786182E-2</v>
      </c>
      <c r="X326" s="905">
        <v>1.85378201310304</v>
      </c>
      <c r="Y326" s="905">
        <v>1.85378201310304</v>
      </c>
      <c r="Z326" s="905">
        <v>0</v>
      </c>
      <c r="AA326" s="905">
        <v>0.60618671828469295</v>
      </c>
      <c r="AB326" s="882"/>
    </row>
    <row r="327" spans="1:28">
      <c r="A327" s="899" t="s">
        <v>4114</v>
      </c>
      <c r="B327" s="900">
        <v>36400</v>
      </c>
      <c r="C327" s="901">
        <v>125</v>
      </c>
      <c r="D327" s="901">
        <v>0</v>
      </c>
      <c r="E327" s="901">
        <v>5621</v>
      </c>
      <c r="F327" s="902">
        <v>0</v>
      </c>
      <c r="G327" s="903">
        <v>0</v>
      </c>
      <c r="H327" s="903">
        <v>0</v>
      </c>
      <c r="I327" s="903">
        <v>0</v>
      </c>
      <c r="J327" s="903">
        <v>0</v>
      </c>
      <c r="K327" s="903">
        <v>30904</v>
      </c>
      <c r="L327" s="904">
        <v>64.067714298804205</v>
      </c>
      <c r="M327" s="905">
        <v>7.0793054473816799</v>
      </c>
      <c r="N327" s="905">
        <v>3.96441105053374</v>
      </c>
      <c r="O327" s="905">
        <v>2.8317221789526701</v>
      </c>
      <c r="P327" s="905">
        <v>0</v>
      </c>
      <c r="Q327" s="905">
        <v>0</v>
      </c>
      <c r="R327" s="905">
        <v>0.67253401750125996</v>
      </c>
      <c r="S327" s="905">
        <v>7.4332707197507704</v>
      </c>
      <c r="T327" s="905">
        <v>66.545471205387798</v>
      </c>
      <c r="U327" s="905">
        <v>108.667338617309</v>
      </c>
      <c r="V327" s="905">
        <v>5.3094790855362603E-2</v>
      </c>
      <c r="W327" s="905">
        <v>2.1237916342145099E-2</v>
      </c>
      <c r="X327" s="905">
        <v>2.12379163421451</v>
      </c>
      <c r="Y327" s="905">
        <v>2.12379163421451</v>
      </c>
      <c r="Z327" s="905">
        <v>0</v>
      </c>
      <c r="AA327" s="905">
        <v>1.3061318550419201</v>
      </c>
      <c r="AB327" s="882"/>
    </row>
    <row r="328" spans="1:28">
      <c r="A328" s="899" t="s">
        <v>4115</v>
      </c>
      <c r="B328" s="900">
        <v>989</v>
      </c>
      <c r="C328" s="901">
        <v>188</v>
      </c>
      <c r="D328" s="901">
        <v>0</v>
      </c>
      <c r="E328" s="901">
        <v>153</v>
      </c>
      <c r="F328" s="902">
        <v>0</v>
      </c>
      <c r="G328" s="903">
        <v>0</v>
      </c>
      <c r="H328" s="903">
        <v>0</v>
      </c>
      <c r="I328" s="903">
        <v>0</v>
      </c>
      <c r="J328" s="903">
        <v>0</v>
      </c>
      <c r="K328" s="903">
        <v>1024</v>
      </c>
      <c r="L328" s="904">
        <v>2.7743986805332801</v>
      </c>
      <c r="M328" s="905">
        <v>0.16549044761075701</v>
      </c>
      <c r="N328" s="905">
        <v>0.23460704631877899</v>
      </c>
      <c r="O328" s="905">
        <v>0.11681678654876999</v>
      </c>
      <c r="P328" s="905">
        <v>0</v>
      </c>
      <c r="Q328" s="905">
        <v>0</v>
      </c>
      <c r="R328" s="905">
        <v>8.7612589911577402E-3</v>
      </c>
      <c r="S328" s="905">
        <v>0.175225179823155</v>
      </c>
      <c r="T328" s="905">
        <v>1.6841086727447701</v>
      </c>
      <c r="U328" s="905">
        <v>2.8912154670820498</v>
      </c>
      <c r="V328" s="905">
        <v>1.2655151876116699E-3</v>
      </c>
      <c r="W328" s="905">
        <v>5.7434920053145199E-3</v>
      </c>
      <c r="X328" s="905">
        <v>2.9204196637192498E-2</v>
      </c>
      <c r="Y328" s="905">
        <v>2.9204196637192498E-2</v>
      </c>
      <c r="Z328" s="905">
        <v>0</v>
      </c>
      <c r="AA328" s="905">
        <v>1.8106601915059299E-2</v>
      </c>
      <c r="AB328" s="882"/>
    </row>
    <row r="329" spans="1:28">
      <c r="A329" s="899" t="s">
        <v>4116</v>
      </c>
      <c r="B329" s="900">
        <v>0</v>
      </c>
      <c r="C329" s="901">
        <v>187</v>
      </c>
      <c r="D329" s="901">
        <v>0</v>
      </c>
      <c r="E329" s="901">
        <v>6</v>
      </c>
      <c r="F329" s="902">
        <v>0</v>
      </c>
      <c r="G329" s="903">
        <v>0</v>
      </c>
      <c r="H329" s="903">
        <v>0</v>
      </c>
      <c r="I329" s="903">
        <v>0</v>
      </c>
      <c r="J329" s="903">
        <v>0</v>
      </c>
      <c r="K329" s="903">
        <v>181</v>
      </c>
      <c r="L329" s="904">
        <v>0.44779401658496398</v>
      </c>
      <c r="M329" s="905">
        <v>3.8560040317038503E-2</v>
      </c>
      <c r="N329" s="905">
        <v>3.2547991020295999E-2</v>
      </c>
      <c r="O329" s="905">
        <v>3.3169927154441697E-2</v>
      </c>
      <c r="P329" s="905">
        <v>0</v>
      </c>
      <c r="Q329" s="905">
        <v>0</v>
      </c>
      <c r="R329" s="905">
        <v>2.28043249186787E-3</v>
      </c>
      <c r="S329" s="905">
        <v>3.7316168048747003E-2</v>
      </c>
      <c r="T329" s="905">
        <v>0.36901543959316402</v>
      </c>
      <c r="U329" s="905">
        <v>0.58254684564988302</v>
      </c>
      <c r="V329" s="905">
        <v>2.9023686260136499E-4</v>
      </c>
      <c r="W329" s="905">
        <v>1.2853346772346199E-3</v>
      </c>
      <c r="X329" s="905">
        <v>4.14624089430522E-3</v>
      </c>
      <c r="Y329" s="905">
        <v>4.14624089430522E-3</v>
      </c>
      <c r="Z329" s="905">
        <v>0</v>
      </c>
      <c r="AA329" s="905">
        <v>3.8974664406469001E-3</v>
      </c>
      <c r="AB329" s="882"/>
    </row>
    <row r="330" spans="1:28">
      <c r="A330" s="899" t="s">
        <v>4117</v>
      </c>
      <c r="B330" s="900">
        <v>0</v>
      </c>
      <c r="C330" s="901">
        <v>0</v>
      </c>
      <c r="D330" s="901">
        <v>-14.775797000000001</v>
      </c>
      <c r="E330" s="901">
        <v>0</v>
      </c>
      <c r="F330" s="902">
        <v>0</v>
      </c>
      <c r="G330" s="903">
        <v>0</v>
      </c>
      <c r="H330" s="903">
        <v>0</v>
      </c>
      <c r="I330" s="903">
        <v>0</v>
      </c>
      <c r="J330" s="903">
        <v>0</v>
      </c>
      <c r="K330" s="903">
        <v>14.775797000000001</v>
      </c>
      <c r="L330" s="904">
        <v>1.9807569534063301E-2</v>
      </c>
      <c r="M330" s="905">
        <v>3.1721897073349499E-3</v>
      </c>
      <c r="N330" s="905">
        <v>7.5953838062949605E-4</v>
      </c>
      <c r="O330" s="905">
        <v>4.1700146387501696E-3</v>
      </c>
      <c r="P330" s="905">
        <v>5.9571637696431003E-5</v>
      </c>
      <c r="Q330" s="905">
        <v>0</v>
      </c>
      <c r="R330" s="905">
        <v>2.9785818848215498E-4</v>
      </c>
      <c r="S330" s="905">
        <v>4.0210855445090904E-3</v>
      </c>
      <c r="T330" s="905">
        <v>3.78279899372337E-2</v>
      </c>
      <c r="U330" s="905">
        <v>5.4061261209511199E-2</v>
      </c>
      <c r="V330" s="905">
        <v>2.23393641361616E-5</v>
      </c>
      <c r="W330" s="905">
        <v>1.3403618481696999E-5</v>
      </c>
      <c r="X330" s="905">
        <v>7.4464547120538802E-4</v>
      </c>
      <c r="Y330" s="905">
        <v>7.4464547120538802E-4</v>
      </c>
      <c r="Z330" s="905">
        <v>0</v>
      </c>
      <c r="AA330" s="905">
        <v>2.21904350419206E-4</v>
      </c>
      <c r="AB330" s="882"/>
    </row>
    <row r="331" spans="1:28">
      <c r="A331" s="899" t="s">
        <v>4118</v>
      </c>
      <c r="B331" s="900">
        <v>325</v>
      </c>
      <c r="C331" s="901">
        <v>46</v>
      </c>
      <c r="D331" s="901">
        <v>0</v>
      </c>
      <c r="E331" s="901">
        <v>1</v>
      </c>
      <c r="F331" s="902">
        <v>0</v>
      </c>
      <c r="G331" s="903">
        <v>0</v>
      </c>
      <c r="H331" s="903">
        <v>0</v>
      </c>
      <c r="I331" s="903">
        <v>0</v>
      </c>
      <c r="J331" s="903">
        <v>0</v>
      </c>
      <c r="K331" s="903">
        <v>370</v>
      </c>
      <c r="L331" s="904">
        <v>0.93962065331928402</v>
      </c>
      <c r="M331" s="905">
        <v>6.8619599578503707E-2</v>
      </c>
      <c r="N331" s="905">
        <v>7.4077976817702895E-2</v>
      </c>
      <c r="O331" s="905">
        <v>3.8988408851422601E-2</v>
      </c>
      <c r="P331" s="905">
        <v>0</v>
      </c>
      <c r="Q331" s="905">
        <v>0</v>
      </c>
      <c r="R331" s="905">
        <v>7.4077976817702902E-3</v>
      </c>
      <c r="S331" s="905">
        <v>8.1875658587987399E-2</v>
      </c>
      <c r="T331" s="905">
        <v>0.658904109589041</v>
      </c>
      <c r="U331" s="905">
        <v>0.97860906217070598</v>
      </c>
      <c r="V331" s="905">
        <v>8.1875658587987404E-4</v>
      </c>
      <c r="W331" s="905">
        <v>5.4583772391991595E-4</v>
      </c>
      <c r="X331" s="905">
        <v>5.4583772391991602E-2</v>
      </c>
      <c r="Y331" s="905">
        <v>5.4583772391991602E-2</v>
      </c>
      <c r="Z331" s="905">
        <v>0</v>
      </c>
      <c r="AA331" s="905">
        <v>1.24762908324552E-2</v>
      </c>
      <c r="AB331" s="882"/>
    </row>
    <row r="332" spans="1:28">
      <c r="A332" s="899" t="s">
        <v>4119</v>
      </c>
      <c r="B332" s="900">
        <v>615</v>
      </c>
      <c r="C332" s="901">
        <v>0</v>
      </c>
      <c r="D332" s="901">
        <v>0</v>
      </c>
      <c r="E332" s="901">
        <v>0</v>
      </c>
      <c r="F332" s="902">
        <v>0</v>
      </c>
      <c r="G332" s="903">
        <v>0</v>
      </c>
      <c r="H332" s="903">
        <v>0</v>
      </c>
      <c r="I332" s="903">
        <v>0</v>
      </c>
      <c r="J332" s="903">
        <v>0</v>
      </c>
      <c r="K332" s="903">
        <v>615</v>
      </c>
      <c r="L332" s="904">
        <v>0.87486828240252901</v>
      </c>
      <c r="M332" s="905">
        <v>0.12869439226645901</v>
      </c>
      <c r="N332" s="905">
        <v>3.8037751408805602E-2</v>
      </c>
      <c r="O332" s="905">
        <v>8.8754753287213106E-2</v>
      </c>
      <c r="P332" s="905">
        <v>5.0717001878407501E-3</v>
      </c>
      <c r="Q332" s="905">
        <v>0</v>
      </c>
      <c r="R332" s="905">
        <v>1.9652838227882899E-2</v>
      </c>
      <c r="S332" s="905">
        <v>0.15215100563522199</v>
      </c>
      <c r="T332" s="905">
        <v>1.3123024236037899</v>
      </c>
      <c r="U332" s="905">
        <v>1.94626494708389</v>
      </c>
      <c r="V332" s="905">
        <v>1.58490630870023E-3</v>
      </c>
      <c r="W332" s="905">
        <v>6.9735877582810296E-4</v>
      </c>
      <c r="X332" s="905">
        <v>3.8037751408805602E-2</v>
      </c>
      <c r="Y332" s="905">
        <v>3.8037751408805602E-2</v>
      </c>
      <c r="Z332" s="905">
        <v>0</v>
      </c>
      <c r="AA332" s="905">
        <v>2.4661142163375602E-2</v>
      </c>
      <c r="AB332" s="882"/>
    </row>
    <row r="333" spans="1:28">
      <c r="A333" s="899" t="s">
        <v>4120</v>
      </c>
      <c r="B333" s="900">
        <v>0</v>
      </c>
      <c r="C333" s="901">
        <v>0</v>
      </c>
      <c r="D333" s="901">
        <v>0</v>
      </c>
      <c r="E333" s="901">
        <v>0</v>
      </c>
      <c r="F333" s="902">
        <v>0</v>
      </c>
      <c r="G333" s="903">
        <v>0</v>
      </c>
      <c r="H333" s="903">
        <v>0</v>
      </c>
      <c r="I333" s="903">
        <v>0</v>
      </c>
      <c r="J333" s="903">
        <v>0</v>
      </c>
      <c r="K333" s="903">
        <v>0</v>
      </c>
      <c r="L333" s="904">
        <v>0</v>
      </c>
      <c r="M333" s="905">
        <v>0</v>
      </c>
      <c r="N333" s="905">
        <v>0</v>
      </c>
      <c r="O333" s="905">
        <v>0</v>
      </c>
      <c r="P333" s="905">
        <v>0</v>
      </c>
      <c r="Q333" s="905">
        <v>0</v>
      </c>
      <c r="R333" s="905">
        <v>0</v>
      </c>
      <c r="S333" s="905">
        <v>0</v>
      </c>
      <c r="T333" s="905">
        <v>0</v>
      </c>
      <c r="U333" s="905">
        <v>0</v>
      </c>
      <c r="V333" s="905">
        <v>0</v>
      </c>
      <c r="W333" s="905">
        <v>0</v>
      </c>
      <c r="X333" s="905">
        <v>0</v>
      </c>
      <c r="Y333" s="905">
        <v>0</v>
      </c>
      <c r="Z333" s="905">
        <v>0</v>
      </c>
      <c r="AA333" s="905">
        <v>0</v>
      </c>
      <c r="AB333" s="882"/>
    </row>
    <row r="334" spans="1:28">
      <c r="A334" s="899" t="s">
        <v>4121</v>
      </c>
      <c r="B334" s="900">
        <v>52677</v>
      </c>
      <c r="C334" s="901">
        <v>5961</v>
      </c>
      <c r="D334" s="901">
        <v>51600</v>
      </c>
      <c r="E334" s="901">
        <v>7</v>
      </c>
      <c r="F334" s="902">
        <v>0</v>
      </c>
      <c r="G334" s="903">
        <v>0</v>
      </c>
      <c r="H334" s="903">
        <v>0</v>
      </c>
      <c r="I334" s="903">
        <v>0</v>
      </c>
      <c r="J334" s="903">
        <v>0</v>
      </c>
      <c r="K334" s="903">
        <v>7000</v>
      </c>
      <c r="L334" s="904">
        <v>11.045035964630999</v>
      </c>
      <c r="M334" s="905">
        <v>1.32001649333394</v>
      </c>
      <c r="N334" s="905">
        <v>0.63980391258532998</v>
      </c>
      <c r="O334" s="905">
        <v>0.67347780272140001</v>
      </c>
      <c r="P334" s="905">
        <v>0</v>
      </c>
      <c r="Q334" s="905">
        <v>0</v>
      </c>
      <c r="R334" s="905">
        <v>5.3878224217711997E-2</v>
      </c>
      <c r="S334" s="905">
        <v>1.54899894625922</v>
      </c>
      <c r="T334" s="905">
        <v>11.7185137673524</v>
      </c>
      <c r="U334" s="905">
        <v>17.038988408851399</v>
      </c>
      <c r="V334" s="905">
        <v>7.4082558299353998E-3</v>
      </c>
      <c r="W334" s="905">
        <v>6.0613002244926002E-3</v>
      </c>
      <c r="X334" s="905">
        <v>1.6836945068035001</v>
      </c>
      <c r="Y334" s="905">
        <v>1.6836945068035001</v>
      </c>
      <c r="Z334" s="905">
        <v>6.7347780272140001E-2</v>
      </c>
      <c r="AA334" s="905">
        <v>9.0246025564667598E-2</v>
      </c>
      <c r="AB334" s="882"/>
    </row>
    <row r="335" spans="1:28">
      <c r="A335" s="899" t="s">
        <v>4122</v>
      </c>
      <c r="B335" s="900">
        <v>0</v>
      </c>
      <c r="C335" s="901">
        <v>1</v>
      </c>
      <c r="D335" s="901">
        <v>0</v>
      </c>
      <c r="E335" s="901">
        <v>0</v>
      </c>
      <c r="F335" s="902">
        <v>0</v>
      </c>
      <c r="G335" s="903">
        <v>0</v>
      </c>
      <c r="H335" s="903">
        <v>0</v>
      </c>
      <c r="I335" s="903">
        <v>0</v>
      </c>
      <c r="J335" s="903">
        <v>0</v>
      </c>
      <c r="K335" s="903">
        <v>1</v>
      </c>
      <c r="L335" s="904">
        <v>2.0488385944014299E-3</v>
      </c>
      <c r="M335" s="905">
        <v>1.73363265680121E-4</v>
      </c>
      <c r="N335" s="905">
        <v>1.5070783891510501E-4</v>
      </c>
      <c r="O335" s="905">
        <v>7.8801484400055E-5</v>
      </c>
      <c r="P335" s="905">
        <v>0</v>
      </c>
      <c r="Q335" s="905">
        <v>0</v>
      </c>
      <c r="R335" s="905">
        <v>2.7580519540019201E-5</v>
      </c>
      <c r="S335" s="905">
        <v>1.97003711000137E-4</v>
      </c>
      <c r="T335" s="905">
        <v>1.85183488340129E-3</v>
      </c>
      <c r="U335" s="905">
        <v>2.6398497274018398E-3</v>
      </c>
      <c r="V335" s="905">
        <v>3.5460667980024698E-6</v>
      </c>
      <c r="W335" s="905">
        <v>3.1520593760022E-6</v>
      </c>
      <c r="X335" s="905">
        <v>3.2505612315022699E-4</v>
      </c>
      <c r="Y335" s="905">
        <v>3.2505612315022699E-4</v>
      </c>
      <c r="Z335" s="905">
        <v>1.9700371100013699E-5</v>
      </c>
      <c r="AA335" s="905">
        <v>1.59573005910111E-5</v>
      </c>
      <c r="AB335" s="882"/>
    </row>
    <row r="336" spans="1:28">
      <c r="A336" s="899" t="s">
        <v>4123</v>
      </c>
      <c r="B336" s="900">
        <v>0</v>
      </c>
      <c r="C336" s="901">
        <v>0</v>
      </c>
      <c r="D336" s="901">
        <v>0</v>
      </c>
      <c r="E336" s="901">
        <v>0</v>
      </c>
      <c r="F336" s="902">
        <v>0</v>
      </c>
      <c r="G336" s="903">
        <v>0</v>
      </c>
      <c r="H336" s="903">
        <v>0</v>
      </c>
      <c r="I336" s="903">
        <v>0</v>
      </c>
      <c r="J336" s="903">
        <v>0</v>
      </c>
      <c r="K336" s="903">
        <v>0</v>
      </c>
      <c r="L336" s="904">
        <v>0</v>
      </c>
      <c r="M336" s="905">
        <v>0</v>
      </c>
      <c r="N336" s="905">
        <v>0</v>
      </c>
      <c r="O336" s="905">
        <v>0</v>
      </c>
      <c r="P336" s="905">
        <v>0</v>
      </c>
      <c r="Q336" s="905">
        <v>0</v>
      </c>
      <c r="R336" s="905">
        <v>0</v>
      </c>
      <c r="S336" s="905">
        <v>0</v>
      </c>
      <c r="T336" s="905">
        <v>0</v>
      </c>
      <c r="U336" s="905">
        <v>0</v>
      </c>
      <c r="V336" s="905">
        <v>0</v>
      </c>
      <c r="W336" s="905">
        <v>0</v>
      </c>
      <c r="X336" s="905">
        <v>0</v>
      </c>
      <c r="Y336" s="905">
        <v>0</v>
      </c>
      <c r="Z336" s="905">
        <v>0</v>
      </c>
      <c r="AA336" s="905">
        <v>0</v>
      </c>
      <c r="AB336" s="882"/>
    </row>
    <row r="337" spans="1:28">
      <c r="A337" s="899" t="s">
        <v>4124</v>
      </c>
      <c r="B337" s="900">
        <v>0</v>
      </c>
      <c r="C337" s="901">
        <v>0</v>
      </c>
      <c r="D337" s="901">
        <v>0</v>
      </c>
      <c r="E337" s="901">
        <v>0</v>
      </c>
      <c r="F337" s="902">
        <v>0</v>
      </c>
      <c r="G337" s="903">
        <v>0</v>
      </c>
      <c r="H337" s="903">
        <v>0</v>
      </c>
      <c r="I337" s="903">
        <v>0</v>
      </c>
      <c r="J337" s="903">
        <v>0</v>
      </c>
      <c r="K337" s="903">
        <v>100</v>
      </c>
      <c r="L337" s="904">
        <v>0.132977504925093</v>
      </c>
      <c r="M337" s="905">
        <v>2.1177898932514799E-2</v>
      </c>
      <c r="N337" s="905">
        <v>5.3191001970037096E-3</v>
      </c>
      <c r="O337" s="905">
        <v>1.37902597700096E-2</v>
      </c>
      <c r="P337" s="905">
        <v>0</v>
      </c>
      <c r="Q337" s="905">
        <v>0</v>
      </c>
      <c r="R337" s="905">
        <v>9.8501855500068695E-4</v>
      </c>
      <c r="S337" s="905">
        <v>2.3640445320016499E-2</v>
      </c>
      <c r="T337" s="905">
        <v>0.18124341412012601</v>
      </c>
      <c r="U337" s="905">
        <v>0.23246437898016201</v>
      </c>
      <c r="V337" s="905">
        <v>1.5760296880011E-4</v>
      </c>
      <c r="W337" s="905">
        <v>4.92509277500344E-5</v>
      </c>
      <c r="X337" s="905">
        <v>1.1820222660008199E-2</v>
      </c>
      <c r="Y337" s="905">
        <v>1.1820222660008199E-2</v>
      </c>
      <c r="Z337" s="905">
        <v>0</v>
      </c>
      <c r="AA337" s="905">
        <v>1.85183488340129E-3</v>
      </c>
      <c r="AB337" s="882"/>
    </row>
    <row r="338" spans="1:28">
      <c r="A338" s="899" t="s">
        <v>4125</v>
      </c>
      <c r="B338" s="900">
        <v>0</v>
      </c>
      <c r="C338" s="901">
        <v>1</v>
      </c>
      <c r="D338" s="901">
        <v>0</v>
      </c>
      <c r="E338" s="901">
        <v>1</v>
      </c>
      <c r="F338" s="902">
        <v>0</v>
      </c>
      <c r="G338" s="903">
        <v>0</v>
      </c>
      <c r="H338" s="903">
        <v>0</v>
      </c>
      <c r="I338" s="903">
        <v>0</v>
      </c>
      <c r="J338" s="903">
        <v>0</v>
      </c>
      <c r="K338" s="903">
        <v>0</v>
      </c>
      <c r="L338" s="904">
        <v>0</v>
      </c>
      <c r="M338" s="905">
        <v>0</v>
      </c>
      <c r="N338" s="905">
        <v>0</v>
      </c>
      <c r="O338" s="905">
        <v>0</v>
      </c>
      <c r="P338" s="905">
        <v>0</v>
      </c>
      <c r="Q338" s="905">
        <v>0</v>
      </c>
      <c r="R338" s="905">
        <v>0</v>
      </c>
      <c r="S338" s="905">
        <v>0</v>
      </c>
      <c r="T338" s="905">
        <v>0</v>
      </c>
      <c r="U338" s="905">
        <v>0</v>
      </c>
      <c r="V338" s="905">
        <v>0</v>
      </c>
      <c r="W338" s="905">
        <v>0</v>
      </c>
      <c r="X338" s="905">
        <v>0</v>
      </c>
      <c r="Y338" s="905">
        <v>0</v>
      </c>
      <c r="Z338" s="905">
        <v>0</v>
      </c>
      <c r="AA338" s="905">
        <v>0</v>
      </c>
      <c r="AB338" s="882"/>
    </row>
    <row r="339" spans="1:28">
      <c r="A339" s="899" t="s">
        <v>4126</v>
      </c>
      <c r="B339" s="900">
        <v>0</v>
      </c>
      <c r="C339" s="901">
        <v>1</v>
      </c>
      <c r="D339" s="901">
        <v>0</v>
      </c>
      <c r="E339" s="901">
        <v>1</v>
      </c>
      <c r="F339" s="902">
        <v>0</v>
      </c>
      <c r="G339" s="903">
        <v>0</v>
      </c>
      <c r="H339" s="903">
        <v>0</v>
      </c>
      <c r="I339" s="903">
        <v>0</v>
      </c>
      <c r="J339" s="903">
        <v>0</v>
      </c>
      <c r="K339" s="903">
        <v>0</v>
      </c>
      <c r="L339" s="904">
        <v>0</v>
      </c>
      <c r="M339" s="905">
        <v>0</v>
      </c>
      <c r="N339" s="905">
        <v>0</v>
      </c>
      <c r="O339" s="905">
        <v>0</v>
      </c>
      <c r="P339" s="905">
        <v>0</v>
      </c>
      <c r="Q339" s="905">
        <v>0</v>
      </c>
      <c r="R339" s="905">
        <v>0</v>
      </c>
      <c r="S339" s="905">
        <v>0</v>
      </c>
      <c r="T339" s="905">
        <v>0</v>
      </c>
      <c r="U339" s="905">
        <v>0</v>
      </c>
      <c r="V339" s="905">
        <v>0</v>
      </c>
      <c r="W339" s="905">
        <v>0</v>
      </c>
      <c r="X339" s="905">
        <v>0</v>
      </c>
      <c r="Y339" s="905">
        <v>0</v>
      </c>
      <c r="Z339" s="905">
        <v>0</v>
      </c>
      <c r="AA339" s="905">
        <v>0</v>
      </c>
      <c r="AB339" s="882"/>
    </row>
    <row r="340" spans="1:28">
      <c r="A340" s="899" t="s">
        <v>4127</v>
      </c>
      <c r="B340" s="900">
        <v>0</v>
      </c>
      <c r="C340" s="901">
        <v>0</v>
      </c>
      <c r="D340" s="901">
        <v>0</v>
      </c>
      <c r="E340" s="901">
        <v>0</v>
      </c>
      <c r="F340" s="902">
        <v>0</v>
      </c>
      <c r="G340" s="903">
        <v>0</v>
      </c>
      <c r="H340" s="903">
        <v>0</v>
      </c>
      <c r="I340" s="903">
        <v>0</v>
      </c>
      <c r="J340" s="903">
        <v>0</v>
      </c>
      <c r="K340" s="903">
        <v>0</v>
      </c>
      <c r="L340" s="904">
        <v>0</v>
      </c>
      <c r="M340" s="905">
        <v>0</v>
      </c>
      <c r="N340" s="905">
        <v>0</v>
      </c>
      <c r="O340" s="905">
        <v>0</v>
      </c>
      <c r="P340" s="905">
        <v>0</v>
      </c>
      <c r="Q340" s="905">
        <v>0</v>
      </c>
      <c r="R340" s="905">
        <v>0</v>
      </c>
      <c r="S340" s="905">
        <v>0</v>
      </c>
      <c r="T340" s="905">
        <v>0</v>
      </c>
      <c r="U340" s="905">
        <v>0</v>
      </c>
      <c r="V340" s="905">
        <v>0</v>
      </c>
      <c r="W340" s="905">
        <v>0</v>
      </c>
      <c r="X340" s="905">
        <v>0</v>
      </c>
      <c r="Y340" s="905">
        <v>0</v>
      </c>
      <c r="Z340" s="905">
        <v>0</v>
      </c>
      <c r="AA340" s="905">
        <v>0</v>
      </c>
      <c r="AB340" s="882"/>
    </row>
    <row r="341" spans="1:28">
      <c r="A341" s="899" t="s">
        <v>4128</v>
      </c>
      <c r="B341" s="900">
        <v>0</v>
      </c>
      <c r="C341" s="901">
        <v>6</v>
      </c>
      <c r="D341" s="901">
        <v>-17</v>
      </c>
      <c r="E341" s="901">
        <v>0</v>
      </c>
      <c r="F341" s="902">
        <v>0</v>
      </c>
      <c r="G341" s="903">
        <v>0</v>
      </c>
      <c r="H341" s="903">
        <v>0</v>
      </c>
      <c r="I341" s="903">
        <v>0</v>
      </c>
      <c r="J341" s="903">
        <v>0</v>
      </c>
      <c r="K341" s="903">
        <v>23</v>
      </c>
      <c r="L341" s="904">
        <v>7.1037934668071706E-2</v>
      </c>
      <c r="M341" s="905">
        <v>4.1396206533192799E-3</v>
      </c>
      <c r="N341" s="905">
        <v>5.9794520547945202E-3</v>
      </c>
      <c r="O341" s="905">
        <v>2.0442571127502599E-3</v>
      </c>
      <c r="P341" s="905">
        <v>1.5331928345627E-4</v>
      </c>
      <c r="Q341" s="905">
        <v>0</v>
      </c>
      <c r="R341" s="905">
        <v>1.7887249736564799E-4</v>
      </c>
      <c r="S341" s="905">
        <v>3.8329820864067398E-3</v>
      </c>
      <c r="T341" s="905">
        <v>5.26396206533193E-2</v>
      </c>
      <c r="U341" s="905">
        <v>6.7204952581664895E-2</v>
      </c>
      <c r="V341" s="905">
        <v>3.8329820864067398E-5</v>
      </c>
      <c r="W341" s="905">
        <v>1.14989462592202E-4</v>
      </c>
      <c r="X341" s="905">
        <v>2.5553213909378298E-4</v>
      </c>
      <c r="Y341" s="905">
        <v>2.5553213909378298E-4</v>
      </c>
      <c r="Z341" s="905">
        <v>1.5331928345627E-3</v>
      </c>
      <c r="AA341" s="905">
        <v>4.3184931506849299E-4</v>
      </c>
      <c r="AB341" s="882"/>
    </row>
    <row r="342" spans="1:28">
      <c r="A342" s="899" t="s">
        <v>4129</v>
      </c>
      <c r="B342" s="900">
        <v>0</v>
      </c>
      <c r="C342" s="901">
        <v>0</v>
      </c>
      <c r="D342" s="901">
        <v>-23</v>
      </c>
      <c r="E342" s="901">
        <v>23</v>
      </c>
      <c r="F342" s="902">
        <v>0</v>
      </c>
      <c r="G342" s="903">
        <v>0</v>
      </c>
      <c r="H342" s="903">
        <v>0</v>
      </c>
      <c r="I342" s="903">
        <v>0</v>
      </c>
      <c r="J342" s="903">
        <v>0</v>
      </c>
      <c r="K342" s="903">
        <v>113</v>
      </c>
      <c r="L342" s="904">
        <v>0.31450726164841702</v>
      </c>
      <c r="M342" s="905">
        <v>3.41686901543959E-2</v>
      </c>
      <c r="N342" s="905">
        <v>1.85080405002978E-2</v>
      </c>
      <c r="O342" s="905">
        <v>1.9414028496815901E-2</v>
      </c>
      <c r="P342" s="905">
        <v>2.58853713290878E-3</v>
      </c>
      <c r="Q342" s="905">
        <v>2.5885371329087799E-4</v>
      </c>
      <c r="R342" s="905">
        <v>3.6239519860723E-3</v>
      </c>
      <c r="S342" s="905">
        <v>2.7179639895542201E-2</v>
      </c>
      <c r="T342" s="905">
        <v>0.235556879094699</v>
      </c>
      <c r="U342" s="905">
        <v>0.344275438676868</v>
      </c>
      <c r="V342" s="905">
        <v>1.94140284968159E-4</v>
      </c>
      <c r="W342" s="905">
        <v>7.7656113987263506E-5</v>
      </c>
      <c r="X342" s="905">
        <v>3.8828056993631698E-3</v>
      </c>
      <c r="Y342" s="905">
        <v>2.58853713290878E-3</v>
      </c>
      <c r="Z342" s="905">
        <v>0</v>
      </c>
      <c r="AA342" s="905">
        <v>6.1089476336647301E-3</v>
      </c>
      <c r="AB342" s="882"/>
    </row>
    <row r="343" spans="1:28">
      <c r="A343" s="899" t="s">
        <v>4130</v>
      </c>
      <c r="B343" s="900">
        <v>0</v>
      </c>
      <c r="C343" s="901">
        <v>0</v>
      </c>
      <c r="D343" s="901">
        <v>0</v>
      </c>
      <c r="E343" s="901">
        <v>0</v>
      </c>
      <c r="F343" s="902">
        <v>0</v>
      </c>
      <c r="G343" s="903">
        <v>0</v>
      </c>
      <c r="H343" s="903">
        <v>0</v>
      </c>
      <c r="I343" s="903">
        <v>0</v>
      </c>
      <c r="J343" s="903">
        <v>0</v>
      </c>
      <c r="K343" s="903">
        <v>3889</v>
      </c>
      <c r="L343" s="904">
        <v>13.363036606038399</v>
      </c>
      <c r="M343" s="905">
        <v>2.8062376872680601</v>
      </c>
      <c r="N343" s="905">
        <v>0.23608031337334501</v>
      </c>
      <c r="O343" s="905">
        <v>0.66815183030192005</v>
      </c>
      <c r="P343" s="905">
        <v>0</v>
      </c>
      <c r="Q343" s="905">
        <v>0</v>
      </c>
      <c r="R343" s="905">
        <v>0.467706281211344</v>
      </c>
      <c r="S343" s="905">
        <v>2.8953245979749802</v>
      </c>
      <c r="T343" s="905">
        <v>25.300682640765999</v>
      </c>
      <c r="U343" s="905">
        <v>38.619175791450999</v>
      </c>
      <c r="V343" s="905">
        <v>6.0133664727172798E-2</v>
      </c>
      <c r="W343" s="905">
        <v>2.13808585696614E-2</v>
      </c>
      <c r="X343" s="905">
        <v>0.26726073212076801</v>
      </c>
      <c r="Y343" s="905">
        <v>0.26726073212076801</v>
      </c>
      <c r="Z343" s="905">
        <v>0</v>
      </c>
      <c r="AA343" s="905">
        <v>0.344320909882256</v>
      </c>
      <c r="AB343" s="882"/>
    </row>
    <row r="344" spans="1:28">
      <c r="A344" s="899" t="s">
        <v>4131</v>
      </c>
      <c r="B344" s="900">
        <v>0</v>
      </c>
      <c r="C344" s="901">
        <v>31</v>
      </c>
      <c r="D344" s="901">
        <v>0</v>
      </c>
      <c r="E344" s="901">
        <v>1</v>
      </c>
      <c r="F344" s="902">
        <v>0</v>
      </c>
      <c r="G344" s="903">
        <v>0</v>
      </c>
      <c r="H344" s="903">
        <v>0</v>
      </c>
      <c r="I344" s="903">
        <v>0</v>
      </c>
      <c r="J344" s="903">
        <v>0</v>
      </c>
      <c r="K344" s="903">
        <v>30</v>
      </c>
      <c r="L344" s="904">
        <v>0.10720667063728399</v>
      </c>
      <c r="M344" s="905">
        <v>5.1541668575617403E-3</v>
      </c>
      <c r="N344" s="905">
        <v>9.2775003436111197E-3</v>
      </c>
      <c r="O344" s="905">
        <v>4.1233334860493898E-3</v>
      </c>
      <c r="P344" s="905">
        <v>6.8722224767489798E-4</v>
      </c>
      <c r="Q344" s="905">
        <v>3.43611123837449E-5</v>
      </c>
      <c r="R344" s="905">
        <v>4.46694460988684E-4</v>
      </c>
      <c r="S344" s="905">
        <v>5.1541668575617403E-3</v>
      </c>
      <c r="T344" s="905">
        <v>5.97883355477161E-2</v>
      </c>
      <c r="U344" s="905">
        <v>8.6590003207037206E-2</v>
      </c>
      <c r="V344" s="905">
        <v>8.2466669720987793E-5</v>
      </c>
      <c r="W344" s="905">
        <v>9.6211114674485705E-5</v>
      </c>
      <c r="X344" s="905">
        <v>6.3224446786090599E-2</v>
      </c>
      <c r="Y344" s="905">
        <v>6.3224446786090599E-2</v>
      </c>
      <c r="Z344" s="905">
        <v>2.4052778668621402E-3</v>
      </c>
      <c r="AA344" s="905">
        <v>6.6316946900627698E-4</v>
      </c>
      <c r="AB344" s="882"/>
    </row>
    <row r="345" spans="1:28">
      <c r="A345" s="899" t="s">
        <v>4132</v>
      </c>
      <c r="B345" s="900">
        <v>0</v>
      </c>
      <c r="C345" s="901">
        <v>213</v>
      </c>
      <c r="D345" s="901">
        <v>0</v>
      </c>
      <c r="E345" s="901">
        <v>0</v>
      </c>
      <c r="F345" s="902">
        <v>0</v>
      </c>
      <c r="G345" s="903">
        <v>0</v>
      </c>
      <c r="H345" s="903">
        <v>0</v>
      </c>
      <c r="I345" s="903">
        <v>0</v>
      </c>
      <c r="J345" s="903">
        <v>0</v>
      </c>
      <c r="K345" s="903">
        <v>213</v>
      </c>
      <c r="L345" s="904">
        <v>0.21956750813213</v>
      </c>
      <c r="M345" s="905">
        <v>3.6838548586612903E-2</v>
      </c>
      <c r="N345" s="905">
        <v>2.9275667750950701E-3</v>
      </c>
      <c r="O345" s="905">
        <v>5.8551335501901301E-2</v>
      </c>
      <c r="P345" s="905">
        <v>1.19542309983049E-2</v>
      </c>
      <c r="Q345" s="905">
        <v>0</v>
      </c>
      <c r="R345" s="905">
        <v>2.0005039629816299E-2</v>
      </c>
      <c r="S345" s="905">
        <v>6.8309891418884897E-2</v>
      </c>
      <c r="T345" s="905">
        <v>0.51720346360012803</v>
      </c>
      <c r="U345" s="905">
        <v>1.04416548311724</v>
      </c>
      <c r="V345" s="905">
        <v>7.2945205479452097E-3</v>
      </c>
      <c r="W345" s="905">
        <v>5.9527191093599703E-3</v>
      </c>
      <c r="X345" s="905">
        <v>0</v>
      </c>
      <c r="Y345" s="905">
        <v>0</v>
      </c>
      <c r="Z345" s="905">
        <v>0</v>
      </c>
      <c r="AA345" s="905">
        <v>2.0980895221514601E-3</v>
      </c>
      <c r="AB345" s="882"/>
    </row>
    <row r="346" spans="1:28">
      <c r="A346" s="899" t="s">
        <v>4133</v>
      </c>
      <c r="B346" s="900">
        <v>0</v>
      </c>
      <c r="C346" s="901">
        <v>21</v>
      </c>
      <c r="D346" s="901">
        <v>0</v>
      </c>
      <c r="E346" s="901">
        <v>0</v>
      </c>
      <c r="F346" s="902">
        <v>0</v>
      </c>
      <c r="G346" s="903">
        <v>0</v>
      </c>
      <c r="H346" s="903">
        <v>0</v>
      </c>
      <c r="I346" s="903">
        <v>0</v>
      </c>
      <c r="J346" s="903">
        <v>0</v>
      </c>
      <c r="K346" s="903">
        <v>21</v>
      </c>
      <c r="L346" s="904">
        <v>0.112807531955835</v>
      </c>
      <c r="M346" s="905">
        <v>2.5014889815366298E-3</v>
      </c>
      <c r="N346" s="905">
        <v>1.10402254088972E-2</v>
      </c>
      <c r="O346" s="905">
        <v>1.15453337609383E-2</v>
      </c>
      <c r="P346" s="905">
        <v>8.6590003207037203E-4</v>
      </c>
      <c r="Q346" s="905">
        <v>0</v>
      </c>
      <c r="R346" s="905">
        <v>1.10642781875659E-3</v>
      </c>
      <c r="S346" s="905">
        <v>2.8863334402345702E-3</v>
      </c>
      <c r="T346" s="905">
        <v>4.4016584963577202E-2</v>
      </c>
      <c r="U346" s="905">
        <v>3.2471251202638898E-2</v>
      </c>
      <c r="V346" s="905">
        <v>1.1304805974252099E-4</v>
      </c>
      <c r="W346" s="905">
        <v>3.60791680029321E-5</v>
      </c>
      <c r="X346" s="905">
        <v>0.24076831447290101</v>
      </c>
      <c r="Y346" s="905">
        <v>0.24076831447290101</v>
      </c>
      <c r="Z346" s="905">
        <v>7.2158336005864298E-4</v>
      </c>
      <c r="AA346" s="905">
        <v>2.28501397351904E-4</v>
      </c>
      <c r="AB346" s="882"/>
    </row>
    <row r="347" spans="1:28">
      <c r="A347" s="899" t="s">
        <v>4134</v>
      </c>
      <c r="B347" s="900">
        <v>0</v>
      </c>
      <c r="C347" s="901">
        <v>43</v>
      </c>
      <c r="D347" s="901">
        <v>1</v>
      </c>
      <c r="E347" s="901">
        <v>0</v>
      </c>
      <c r="F347" s="902">
        <v>0</v>
      </c>
      <c r="G347" s="903">
        <v>0</v>
      </c>
      <c r="H347" s="903">
        <v>0</v>
      </c>
      <c r="I347" s="903">
        <v>0</v>
      </c>
      <c r="J347" s="903">
        <v>0</v>
      </c>
      <c r="K347" s="903">
        <v>42</v>
      </c>
      <c r="L347" s="904">
        <v>5.2435057497594702E-2</v>
      </c>
      <c r="M347" s="905">
        <v>6.3499335685160601E-3</v>
      </c>
      <c r="N347" s="905">
        <v>2.8382278828973299E-3</v>
      </c>
      <c r="O347" s="905">
        <v>1.29885004810556E-2</v>
      </c>
      <c r="P347" s="905">
        <v>3.8484445869794298E-4</v>
      </c>
      <c r="Q347" s="905">
        <v>0</v>
      </c>
      <c r="R347" s="905">
        <v>5.2916113070967095E-4</v>
      </c>
      <c r="S347" s="905">
        <v>5.2916113070967203E-3</v>
      </c>
      <c r="T347" s="905">
        <v>4.7143446190497998E-2</v>
      </c>
      <c r="U347" s="905">
        <v>7.8893114033078304E-2</v>
      </c>
      <c r="V347" s="905">
        <v>7.6968891739588596E-5</v>
      </c>
      <c r="W347" s="905">
        <v>4.8105557337242898E-6</v>
      </c>
      <c r="X347" s="905">
        <v>2.4052778668621402E-3</v>
      </c>
      <c r="Y347" s="905">
        <v>2.4052778668621402E-3</v>
      </c>
      <c r="Z347" s="905">
        <v>4.81055573372429E-4</v>
      </c>
      <c r="AA347" s="905">
        <v>9.1400558940761404E-4</v>
      </c>
      <c r="AB347" s="882"/>
    </row>
    <row r="348" spans="1:28">
      <c r="A348" s="899" t="s">
        <v>4135</v>
      </c>
      <c r="B348" s="900">
        <v>900</v>
      </c>
      <c r="C348" s="901">
        <v>868</v>
      </c>
      <c r="D348" s="901">
        <v>388</v>
      </c>
      <c r="E348" s="901">
        <v>0</v>
      </c>
      <c r="F348" s="902">
        <v>0</v>
      </c>
      <c r="G348" s="903">
        <v>0</v>
      </c>
      <c r="H348" s="903">
        <v>0</v>
      </c>
      <c r="I348" s="903">
        <v>0</v>
      </c>
      <c r="J348" s="903">
        <v>0</v>
      </c>
      <c r="K348" s="903">
        <v>1380</v>
      </c>
      <c r="L348" s="904">
        <v>3.1201264488935698</v>
      </c>
      <c r="M348" s="905">
        <v>0.36995785036880902</v>
      </c>
      <c r="N348" s="905">
        <v>0.181264488935722</v>
      </c>
      <c r="O348" s="905">
        <v>0.28229715489989499</v>
      </c>
      <c r="P348" s="905">
        <v>0</v>
      </c>
      <c r="Q348" s="905">
        <v>1.48577449947313E-3</v>
      </c>
      <c r="R348" s="905">
        <v>4.3087460484720799E-2</v>
      </c>
      <c r="S348" s="905">
        <v>0.31201264488935698</v>
      </c>
      <c r="T348" s="905">
        <v>2.9418335089568002</v>
      </c>
      <c r="U348" s="905">
        <v>4.53161222339304</v>
      </c>
      <c r="V348" s="905">
        <v>9.5089567966280299E-3</v>
      </c>
      <c r="W348" s="905">
        <v>1.48577449947313E-3</v>
      </c>
      <c r="X348" s="905">
        <v>0.222866174920969</v>
      </c>
      <c r="Y348" s="905">
        <v>0.193150684931507</v>
      </c>
      <c r="Z348" s="905">
        <v>1.48577449947313E-2</v>
      </c>
      <c r="AA348" s="905">
        <v>7.1465753424657497E-2</v>
      </c>
      <c r="AB348" s="882"/>
    </row>
    <row r="349" spans="1:28">
      <c r="A349" s="899" t="s">
        <v>4136</v>
      </c>
      <c r="B349" s="900">
        <v>0</v>
      </c>
      <c r="C349" s="901">
        <v>276</v>
      </c>
      <c r="D349" s="901">
        <v>0</v>
      </c>
      <c r="E349" s="901">
        <v>0</v>
      </c>
      <c r="F349" s="902">
        <v>0</v>
      </c>
      <c r="G349" s="903">
        <v>0</v>
      </c>
      <c r="H349" s="903">
        <v>0</v>
      </c>
      <c r="I349" s="903">
        <v>0</v>
      </c>
      <c r="J349" s="903">
        <v>0</v>
      </c>
      <c r="K349" s="903">
        <v>276</v>
      </c>
      <c r="L349" s="904">
        <v>0.843888303477345</v>
      </c>
      <c r="M349" s="905">
        <v>7.4178082191780806E-2</v>
      </c>
      <c r="N349" s="905">
        <v>6.0363540569019998E-2</v>
      </c>
      <c r="O349" s="905">
        <v>5.1053740779768202E-2</v>
      </c>
      <c r="P349" s="905">
        <v>6.0063224446786103E-4</v>
      </c>
      <c r="Q349" s="905">
        <v>0</v>
      </c>
      <c r="R349" s="905">
        <v>5.4056902002107502E-3</v>
      </c>
      <c r="S349" s="905">
        <v>6.3066385669125397E-2</v>
      </c>
      <c r="T349" s="905">
        <v>0.59462592202318199</v>
      </c>
      <c r="U349" s="905">
        <v>0.84088514225500499</v>
      </c>
      <c r="V349" s="905">
        <v>8.4088514225500496E-4</v>
      </c>
      <c r="W349" s="905">
        <v>1.59167544783983E-3</v>
      </c>
      <c r="X349" s="905">
        <v>1.5015806111696501E-2</v>
      </c>
      <c r="Y349" s="905">
        <v>1.5015806111696501E-2</v>
      </c>
      <c r="Z349" s="905">
        <v>3.0031612223393E-3</v>
      </c>
      <c r="AA349" s="905">
        <v>7.5079030558482598E-3</v>
      </c>
      <c r="AB349" s="882"/>
    </row>
    <row r="350" spans="1:28">
      <c r="A350" s="899" t="s">
        <v>4137</v>
      </c>
      <c r="B350" s="900">
        <v>0</v>
      </c>
      <c r="C350" s="901">
        <v>304</v>
      </c>
      <c r="D350" s="901">
        <v>0</v>
      </c>
      <c r="E350" s="901">
        <v>0</v>
      </c>
      <c r="F350" s="902">
        <v>0</v>
      </c>
      <c r="G350" s="903">
        <v>0</v>
      </c>
      <c r="H350" s="903">
        <v>0</v>
      </c>
      <c r="I350" s="903">
        <v>0</v>
      </c>
      <c r="J350" s="903">
        <v>0</v>
      </c>
      <c r="K350" s="903">
        <v>304</v>
      </c>
      <c r="L350" s="904">
        <v>0.61978283776973497</v>
      </c>
      <c r="M350" s="905">
        <v>7.0334906308700207E-2</v>
      </c>
      <c r="N350" s="905">
        <v>3.37746827323957E-2</v>
      </c>
      <c r="O350" s="905">
        <v>4.5265038713520001E-2</v>
      </c>
      <c r="P350" s="905">
        <v>8.3566225317267592E-3</v>
      </c>
      <c r="Q350" s="905">
        <v>0</v>
      </c>
      <c r="R350" s="905">
        <v>1.39277042195446E-2</v>
      </c>
      <c r="S350" s="905">
        <v>5.2228890823292302E-2</v>
      </c>
      <c r="T350" s="905">
        <v>0.50836120401337803</v>
      </c>
      <c r="U350" s="905">
        <v>0.449168461080313</v>
      </c>
      <c r="V350" s="905">
        <v>1.88024006963852E-3</v>
      </c>
      <c r="W350" s="905">
        <v>6.9638521097722996E-5</v>
      </c>
      <c r="X350" s="905">
        <v>0.35167453154350098</v>
      </c>
      <c r="Y350" s="905">
        <v>0.35167453154350098</v>
      </c>
      <c r="Z350" s="905">
        <v>1.39277042195446E-2</v>
      </c>
      <c r="AA350" s="905">
        <v>7.0334906308700202E-3</v>
      </c>
      <c r="AB350" s="882"/>
    </row>
    <row r="351" spans="1:28">
      <c r="A351" s="899" t="s">
        <v>4138</v>
      </c>
      <c r="B351" s="900">
        <v>0</v>
      </c>
      <c r="C351" s="901">
        <v>249</v>
      </c>
      <c r="D351" s="901">
        <v>0</v>
      </c>
      <c r="E351" s="901">
        <v>0</v>
      </c>
      <c r="F351" s="902">
        <v>0</v>
      </c>
      <c r="G351" s="903">
        <v>0</v>
      </c>
      <c r="H351" s="903">
        <v>0</v>
      </c>
      <c r="I351" s="903">
        <v>0</v>
      </c>
      <c r="J351" s="903">
        <v>0</v>
      </c>
      <c r="K351" s="903">
        <v>80</v>
      </c>
      <c r="L351" s="904">
        <v>0.184945251294269</v>
      </c>
      <c r="M351" s="905">
        <v>2.2879003069592702E-2</v>
      </c>
      <c r="N351" s="905">
        <v>9.9647225912860207E-3</v>
      </c>
      <c r="O351" s="905">
        <v>1.5146378338754801E-2</v>
      </c>
      <c r="P351" s="905">
        <v>1.03633114949375E-3</v>
      </c>
      <c r="Q351" s="905">
        <v>0</v>
      </c>
      <c r="R351" s="905">
        <v>2.5509689833692201E-3</v>
      </c>
      <c r="S351" s="905">
        <v>1.9929445182572E-2</v>
      </c>
      <c r="T351" s="905">
        <v>0.18733678471617701</v>
      </c>
      <c r="U351" s="905">
        <v>0.26067714298804201</v>
      </c>
      <c r="V351" s="905">
        <v>1.9929445182571999E-4</v>
      </c>
      <c r="W351" s="905">
        <v>8.7689558803316994E-5</v>
      </c>
      <c r="X351" s="905">
        <v>6.3774224584230502E-3</v>
      </c>
      <c r="Y351" s="905">
        <v>6.3774224584230502E-3</v>
      </c>
      <c r="Z351" s="905">
        <v>0</v>
      </c>
      <c r="AA351" s="905">
        <v>3.2046547853575801E-3</v>
      </c>
      <c r="AB351" s="882"/>
    </row>
    <row r="352" spans="1:28">
      <c r="A352" s="894"/>
      <c r="B352" s="895"/>
      <c r="C352" s="896"/>
      <c r="D352" s="896"/>
      <c r="E352" s="896"/>
      <c r="F352" s="895"/>
      <c r="G352" s="896"/>
      <c r="H352" s="896"/>
      <c r="I352" s="896"/>
      <c r="J352" s="896"/>
      <c r="K352" s="896"/>
      <c r="L352" s="897"/>
      <c r="M352" s="898"/>
      <c r="N352" s="898"/>
      <c r="O352" s="898"/>
      <c r="P352" s="898"/>
      <c r="Q352" s="898"/>
      <c r="R352" s="898"/>
      <c r="S352" s="898"/>
      <c r="T352" s="898"/>
      <c r="U352" s="898"/>
      <c r="V352" s="898"/>
      <c r="W352" s="898"/>
      <c r="X352" s="898"/>
      <c r="Y352" s="898"/>
      <c r="Z352" s="898"/>
      <c r="AA352" s="898"/>
      <c r="AB352" s="882"/>
    </row>
    <row r="353" spans="1:28">
      <c r="A353" s="887" t="s">
        <v>4139</v>
      </c>
      <c r="B353" s="888">
        <v>33</v>
      </c>
      <c r="C353" s="889">
        <v>1296</v>
      </c>
      <c r="D353" s="889">
        <v>0</v>
      </c>
      <c r="E353" s="889">
        <v>67</v>
      </c>
      <c r="F353" s="890">
        <v>0</v>
      </c>
      <c r="G353" s="891">
        <v>0</v>
      </c>
      <c r="H353" s="891">
        <v>0</v>
      </c>
      <c r="I353" s="891">
        <v>21</v>
      </c>
      <c r="J353" s="891">
        <v>0</v>
      </c>
      <c r="K353" s="891">
        <v>1923</v>
      </c>
      <c r="L353" s="892">
        <v>2.63514454574609</v>
      </c>
      <c r="M353" s="893">
        <v>0.36199775507399101</v>
      </c>
      <c r="N353" s="893">
        <v>0.126517707426582</v>
      </c>
      <c r="O353" s="893">
        <v>0.21854583772392</v>
      </c>
      <c r="P353" s="893">
        <v>8.0342236679342097E-3</v>
      </c>
      <c r="Q353" s="893">
        <v>4.81055573372429E-5</v>
      </c>
      <c r="R353" s="893">
        <v>0.15843771475695201</v>
      </c>
      <c r="S353" s="893">
        <v>0.35651532505612299</v>
      </c>
      <c r="T353" s="893">
        <v>4.7840665231135704</v>
      </c>
      <c r="U353" s="893">
        <v>5.0561139872634797</v>
      </c>
      <c r="V353" s="893">
        <v>1.45502863426032E-2</v>
      </c>
      <c r="W353" s="893">
        <v>4.3184542080908998E-3</v>
      </c>
      <c r="X353" s="893">
        <v>70.721628258578804</v>
      </c>
      <c r="Y353" s="893">
        <v>70.683459476794795</v>
      </c>
      <c r="Z353" s="893">
        <v>0.28078847299216603</v>
      </c>
      <c r="AA353" s="893">
        <v>5.3050524579649101E-2</v>
      </c>
      <c r="AB353" s="882"/>
    </row>
    <row r="354" spans="1:28">
      <c r="A354" s="899" t="s">
        <v>4140</v>
      </c>
      <c r="B354" s="900">
        <v>0</v>
      </c>
      <c r="C354" s="901">
        <v>244</v>
      </c>
      <c r="D354" s="901">
        <v>0</v>
      </c>
      <c r="E354" s="901">
        <v>11</v>
      </c>
      <c r="F354" s="902">
        <v>0</v>
      </c>
      <c r="G354" s="903">
        <v>0</v>
      </c>
      <c r="H354" s="903">
        <v>0</v>
      </c>
      <c r="I354" s="903">
        <v>19</v>
      </c>
      <c r="J354" s="903">
        <v>0</v>
      </c>
      <c r="K354" s="903">
        <v>214</v>
      </c>
      <c r="L354" s="904">
        <v>0.29766069546891499</v>
      </c>
      <c r="M354" s="905">
        <v>3.7433087460484703E-2</v>
      </c>
      <c r="N354" s="905">
        <v>1.5785036880927299E-2</v>
      </c>
      <c r="O354" s="905">
        <v>3.1570073761854597E-2</v>
      </c>
      <c r="P354" s="905">
        <v>1.3530031612223399E-3</v>
      </c>
      <c r="Q354" s="905">
        <v>0</v>
      </c>
      <c r="R354" s="905">
        <v>1.5108535300316099E-2</v>
      </c>
      <c r="S354" s="905">
        <v>3.6080084299262398E-2</v>
      </c>
      <c r="T354" s="905">
        <v>0.52767123287671203</v>
      </c>
      <c r="U354" s="905">
        <v>0.58630136986301395</v>
      </c>
      <c r="V354" s="905">
        <v>1.71380400421496E-3</v>
      </c>
      <c r="W354" s="905">
        <v>3.83350895679663E-4</v>
      </c>
      <c r="X354" s="905">
        <v>5.7164383561643799</v>
      </c>
      <c r="Y354" s="905">
        <v>5.7029083245521601</v>
      </c>
      <c r="Z354" s="905">
        <v>2.0295047418335099E-2</v>
      </c>
      <c r="AA354" s="905">
        <v>5.1865121180189704E-3</v>
      </c>
      <c r="AB354" s="882"/>
    </row>
    <row r="355" spans="1:28">
      <c r="A355" s="899" t="s">
        <v>4141</v>
      </c>
      <c r="B355" s="900">
        <v>33</v>
      </c>
      <c r="C355" s="901">
        <v>15</v>
      </c>
      <c r="D355" s="901">
        <v>0</v>
      </c>
      <c r="E355" s="901">
        <v>48</v>
      </c>
      <c r="F355" s="902">
        <v>0</v>
      </c>
      <c r="G355" s="903">
        <v>0</v>
      </c>
      <c r="H355" s="903">
        <v>0</v>
      </c>
      <c r="I355" s="903">
        <v>1</v>
      </c>
      <c r="J355" s="903">
        <v>0</v>
      </c>
      <c r="K355" s="903">
        <v>14</v>
      </c>
      <c r="L355" s="904">
        <v>2.4569111650707801E-2</v>
      </c>
      <c r="M355" s="905">
        <v>2.45691116507078E-3</v>
      </c>
      <c r="N355" s="905">
        <v>1.6128189856599599E-3</v>
      </c>
      <c r="O355" s="905">
        <v>3.31607641911394E-3</v>
      </c>
      <c r="P355" s="905">
        <v>6.0292298529344397E-5</v>
      </c>
      <c r="Q355" s="905">
        <v>0</v>
      </c>
      <c r="R355" s="905">
        <v>1.0852613735282E-3</v>
      </c>
      <c r="S355" s="905">
        <v>2.11023044852705E-3</v>
      </c>
      <c r="T355" s="905">
        <v>2.8488111055115201E-2</v>
      </c>
      <c r="U355" s="905">
        <v>3.4818802400696403E-2</v>
      </c>
      <c r="V355" s="905">
        <v>1.16062674668988E-4</v>
      </c>
      <c r="W355" s="905">
        <v>3.7682686580840198E-5</v>
      </c>
      <c r="X355" s="905">
        <v>0.14620882393366</v>
      </c>
      <c r="Y355" s="905">
        <v>0.14620882393366</v>
      </c>
      <c r="Z355" s="905">
        <v>1.5073074632336099E-3</v>
      </c>
      <c r="AA355" s="905">
        <v>3.6175379117606599E-4</v>
      </c>
      <c r="AB355" s="882"/>
    </row>
    <row r="356" spans="1:28">
      <c r="A356" s="899" t="s">
        <v>4142</v>
      </c>
      <c r="B356" s="900">
        <v>0</v>
      </c>
      <c r="C356" s="901">
        <v>24</v>
      </c>
      <c r="D356" s="901">
        <v>0</v>
      </c>
      <c r="E356" s="901">
        <v>0</v>
      </c>
      <c r="F356" s="902">
        <v>0</v>
      </c>
      <c r="G356" s="903">
        <v>0</v>
      </c>
      <c r="H356" s="903">
        <v>0</v>
      </c>
      <c r="I356" s="903">
        <v>1</v>
      </c>
      <c r="J356" s="903">
        <v>0</v>
      </c>
      <c r="K356" s="903">
        <v>23</v>
      </c>
      <c r="L356" s="904">
        <v>3.0295047418335101E-2</v>
      </c>
      <c r="M356" s="905">
        <v>3.9747102212855604E-3</v>
      </c>
      <c r="N356" s="905">
        <v>1.5268703898840899E-3</v>
      </c>
      <c r="O356" s="905">
        <v>1.9388830347734499E-3</v>
      </c>
      <c r="P356" s="905">
        <v>1.4541622760800801E-4</v>
      </c>
      <c r="Q356" s="905">
        <v>0</v>
      </c>
      <c r="R356" s="905">
        <v>1.79346680716544E-3</v>
      </c>
      <c r="S356" s="905">
        <v>4.1201264488935699E-3</v>
      </c>
      <c r="T356" s="905">
        <v>6.3740779768177006E-2</v>
      </c>
      <c r="U356" s="905">
        <v>6.7618545837723906E-2</v>
      </c>
      <c r="V356" s="905">
        <v>2.13277133825079E-4</v>
      </c>
      <c r="W356" s="905">
        <v>6.0590094836670202E-5</v>
      </c>
      <c r="X356" s="905">
        <v>0.81723919915700705</v>
      </c>
      <c r="Y356" s="905">
        <v>0.81699683877766105</v>
      </c>
      <c r="Z356" s="905">
        <v>2.4236037934668099E-3</v>
      </c>
      <c r="AA356" s="905">
        <v>5.3319283456269796E-4</v>
      </c>
      <c r="AB356" s="882"/>
    </row>
    <row r="357" spans="1:28">
      <c r="A357" s="899" t="s">
        <v>4143</v>
      </c>
      <c r="B357" s="900">
        <v>0</v>
      </c>
      <c r="C357" s="901">
        <v>0</v>
      </c>
      <c r="D357" s="901">
        <v>0</v>
      </c>
      <c r="E357" s="901">
        <v>0</v>
      </c>
      <c r="F357" s="902">
        <v>0</v>
      </c>
      <c r="G357" s="903">
        <v>0</v>
      </c>
      <c r="H357" s="903">
        <v>0</v>
      </c>
      <c r="I357" s="903">
        <v>0</v>
      </c>
      <c r="J357" s="903">
        <v>0</v>
      </c>
      <c r="K357" s="903">
        <v>667</v>
      </c>
      <c r="L357" s="904">
        <v>0.80124341412012601</v>
      </c>
      <c r="M357" s="905">
        <v>0.115969441517387</v>
      </c>
      <c r="N357" s="905">
        <v>3.65479452054795E-2</v>
      </c>
      <c r="O357" s="905">
        <v>8.4341412012644904E-2</v>
      </c>
      <c r="P357" s="905">
        <v>7.0284510010537398E-4</v>
      </c>
      <c r="Q357" s="905">
        <v>0</v>
      </c>
      <c r="R357" s="905">
        <v>5.7633298208640701E-2</v>
      </c>
      <c r="S357" s="905">
        <v>0.105426765015806</v>
      </c>
      <c r="T357" s="905">
        <v>1.48300316122234</v>
      </c>
      <c r="U357" s="905">
        <v>1.5462592202318199</v>
      </c>
      <c r="V357" s="905">
        <v>1.6868282402529001E-3</v>
      </c>
      <c r="W357" s="905">
        <v>1.05426765015806E-3</v>
      </c>
      <c r="X357" s="905">
        <v>20.101369863013701</v>
      </c>
      <c r="Y357" s="905">
        <v>20.101369863013701</v>
      </c>
      <c r="Z357" s="905">
        <v>9.8398314014752394E-2</v>
      </c>
      <c r="AA357" s="905">
        <v>1.35649104320337E-2</v>
      </c>
      <c r="AB357" s="882"/>
    </row>
    <row r="358" spans="1:28">
      <c r="A358" s="899" t="s">
        <v>4144</v>
      </c>
      <c r="B358" s="900">
        <v>0</v>
      </c>
      <c r="C358" s="901">
        <v>967</v>
      </c>
      <c r="D358" s="901">
        <v>0</v>
      </c>
      <c r="E358" s="901">
        <v>7</v>
      </c>
      <c r="F358" s="902">
        <v>0</v>
      </c>
      <c r="G358" s="903">
        <v>0</v>
      </c>
      <c r="H358" s="903">
        <v>0</v>
      </c>
      <c r="I358" s="903">
        <v>0</v>
      </c>
      <c r="J358" s="903">
        <v>0</v>
      </c>
      <c r="K358" s="903">
        <v>960</v>
      </c>
      <c r="L358" s="904">
        <v>1.3964356072753901</v>
      </c>
      <c r="M358" s="905">
        <v>0.19132267375269199</v>
      </c>
      <c r="N358" s="905">
        <v>6.7072891373070098E-2</v>
      </c>
      <c r="O358" s="905">
        <v>8.7964447702386997E-2</v>
      </c>
      <c r="P358" s="905">
        <v>4.3982223851193498E-3</v>
      </c>
      <c r="Q358" s="905">
        <v>0</v>
      </c>
      <c r="R358" s="905">
        <v>7.5869336143308694E-2</v>
      </c>
      <c r="S358" s="905">
        <v>0.19792000733037099</v>
      </c>
      <c r="T358" s="905">
        <v>2.52897787144363</v>
      </c>
      <c r="U358" s="905">
        <v>2.7049067668484001</v>
      </c>
      <c r="V358" s="905">
        <v>1.00059559261465E-2</v>
      </c>
      <c r="W358" s="905">
        <v>2.6389334310716098E-3</v>
      </c>
      <c r="X358" s="905">
        <v>38.935263664269002</v>
      </c>
      <c r="Y358" s="905">
        <v>38.9132725523434</v>
      </c>
      <c r="Z358" s="905">
        <v>0.153937783479177</v>
      </c>
      <c r="AA358" s="905">
        <v>3.13373344939753E-2</v>
      </c>
      <c r="AB358" s="882"/>
    </row>
    <row r="359" spans="1:28">
      <c r="A359" s="899" t="s">
        <v>4145</v>
      </c>
      <c r="B359" s="900">
        <v>0</v>
      </c>
      <c r="C359" s="901">
        <v>0</v>
      </c>
      <c r="D359" s="901">
        <v>0</v>
      </c>
      <c r="E359" s="901">
        <v>0</v>
      </c>
      <c r="F359" s="902">
        <v>0</v>
      </c>
      <c r="G359" s="903">
        <v>0</v>
      </c>
      <c r="H359" s="903">
        <v>0</v>
      </c>
      <c r="I359" s="903">
        <v>0</v>
      </c>
      <c r="J359" s="903">
        <v>0</v>
      </c>
      <c r="K359" s="903">
        <v>0</v>
      </c>
      <c r="L359" s="904">
        <v>0</v>
      </c>
      <c r="M359" s="905">
        <v>0</v>
      </c>
      <c r="N359" s="905">
        <v>0</v>
      </c>
      <c r="O359" s="905">
        <v>0</v>
      </c>
      <c r="P359" s="905">
        <v>0</v>
      </c>
      <c r="Q359" s="905">
        <v>0</v>
      </c>
      <c r="R359" s="905">
        <v>0</v>
      </c>
      <c r="S359" s="905">
        <v>0</v>
      </c>
      <c r="T359" s="905">
        <v>0</v>
      </c>
      <c r="U359" s="905">
        <v>0</v>
      </c>
      <c r="V359" s="905">
        <v>0</v>
      </c>
      <c r="W359" s="905">
        <v>0</v>
      </c>
      <c r="X359" s="905">
        <v>0</v>
      </c>
      <c r="Y359" s="905">
        <v>0</v>
      </c>
      <c r="Z359" s="905">
        <v>0</v>
      </c>
      <c r="AA359" s="905">
        <v>0</v>
      </c>
      <c r="AB359" s="882"/>
    </row>
    <row r="360" spans="1:28">
      <c r="A360" s="899" t="s">
        <v>4146</v>
      </c>
      <c r="B360" s="900">
        <v>0</v>
      </c>
      <c r="C360" s="901">
        <v>0</v>
      </c>
      <c r="D360" s="901">
        <v>0</v>
      </c>
      <c r="E360" s="901">
        <v>0</v>
      </c>
      <c r="F360" s="902">
        <v>0</v>
      </c>
      <c r="G360" s="903">
        <v>0</v>
      </c>
      <c r="H360" s="903">
        <v>0</v>
      </c>
      <c r="I360" s="903">
        <v>0</v>
      </c>
      <c r="J360" s="903">
        <v>0</v>
      </c>
      <c r="K360" s="903">
        <v>0</v>
      </c>
      <c r="L360" s="904">
        <v>0</v>
      </c>
      <c r="M360" s="905">
        <v>0</v>
      </c>
      <c r="N360" s="905">
        <v>0</v>
      </c>
      <c r="O360" s="905">
        <v>0</v>
      </c>
      <c r="P360" s="905">
        <v>0</v>
      </c>
      <c r="Q360" s="905">
        <v>0</v>
      </c>
      <c r="R360" s="905">
        <v>0</v>
      </c>
      <c r="S360" s="905">
        <v>0</v>
      </c>
      <c r="T360" s="905">
        <v>0</v>
      </c>
      <c r="U360" s="905">
        <v>0</v>
      </c>
      <c r="V360" s="905">
        <v>0</v>
      </c>
      <c r="W360" s="905">
        <v>0</v>
      </c>
      <c r="X360" s="905">
        <v>0</v>
      </c>
      <c r="Y360" s="905">
        <v>0</v>
      </c>
      <c r="Z360" s="905">
        <v>0</v>
      </c>
      <c r="AA360" s="905">
        <v>0</v>
      </c>
      <c r="AB360" s="882"/>
    </row>
    <row r="361" spans="1:28">
      <c r="A361" s="899" t="s">
        <v>4147</v>
      </c>
      <c r="B361" s="900">
        <v>0</v>
      </c>
      <c r="C361" s="901">
        <v>25</v>
      </c>
      <c r="D361" s="901">
        <v>0</v>
      </c>
      <c r="E361" s="901">
        <v>1</v>
      </c>
      <c r="F361" s="902">
        <v>0</v>
      </c>
      <c r="G361" s="903">
        <v>0</v>
      </c>
      <c r="H361" s="903">
        <v>0</v>
      </c>
      <c r="I361" s="903">
        <v>0</v>
      </c>
      <c r="J361" s="903">
        <v>0</v>
      </c>
      <c r="K361" s="903">
        <v>24</v>
      </c>
      <c r="L361" s="904">
        <v>3.2986667888395098E-2</v>
      </c>
      <c r="M361" s="905">
        <v>4.9480001832592699E-3</v>
      </c>
      <c r="N361" s="905">
        <v>1.1820222660008199E-3</v>
      </c>
      <c r="O361" s="905">
        <v>6.0475557795391004E-3</v>
      </c>
      <c r="P361" s="905">
        <v>6.0475557795391E-4</v>
      </c>
      <c r="Q361" s="905">
        <v>0</v>
      </c>
      <c r="R361" s="905">
        <v>4.7830668438172902E-3</v>
      </c>
      <c r="S361" s="905">
        <v>6.0475557795391004E-3</v>
      </c>
      <c r="T361" s="905">
        <v>6.2949557887020696E-2</v>
      </c>
      <c r="U361" s="905">
        <v>5.8001557703761399E-2</v>
      </c>
      <c r="V361" s="905">
        <v>2.4190223118156399E-4</v>
      </c>
      <c r="W361" s="905">
        <v>9.0713336693086494E-5</v>
      </c>
      <c r="X361" s="905">
        <v>1.7372978421221399</v>
      </c>
      <c r="Y361" s="905">
        <v>1.7372978421221399</v>
      </c>
      <c r="Z361" s="905">
        <v>1.0995555962798401E-3</v>
      </c>
      <c r="AA361" s="905">
        <v>8.5215558711687395E-4</v>
      </c>
      <c r="AB361" s="882"/>
    </row>
    <row r="362" spans="1:28">
      <c r="A362" s="899" t="s">
        <v>4148</v>
      </c>
      <c r="B362" s="900">
        <v>0</v>
      </c>
      <c r="C362" s="901">
        <v>21</v>
      </c>
      <c r="D362" s="901">
        <v>0</v>
      </c>
      <c r="E362" s="901">
        <v>0</v>
      </c>
      <c r="F362" s="902">
        <v>0</v>
      </c>
      <c r="G362" s="903">
        <v>0</v>
      </c>
      <c r="H362" s="903">
        <v>0</v>
      </c>
      <c r="I362" s="903">
        <v>0</v>
      </c>
      <c r="J362" s="903">
        <v>0</v>
      </c>
      <c r="K362" s="903">
        <v>21</v>
      </c>
      <c r="L362" s="904">
        <v>5.1954001924222303E-2</v>
      </c>
      <c r="M362" s="905">
        <v>5.8929307738122497E-3</v>
      </c>
      <c r="N362" s="905">
        <v>2.7901223255600901E-3</v>
      </c>
      <c r="O362" s="905">
        <v>3.3673890136069998E-3</v>
      </c>
      <c r="P362" s="905">
        <v>7.6968891739588596E-4</v>
      </c>
      <c r="Q362" s="905">
        <v>4.81055573372429E-5</v>
      </c>
      <c r="R362" s="905">
        <v>2.1647500801759301E-3</v>
      </c>
      <c r="S362" s="905">
        <v>4.8105557337242899E-3</v>
      </c>
      <c r="T362" s="905">
        <v>8.9235808860585505E-2</v>
      </c>
      <c r="U362" s="905">
        <v>5.8207724378063902E-2</v>
      </c>
      <c r="V362" s="905">
        <v>5.7245613231318997E-4</v>
      </c>
      <c r="W362" s="905">
        <v>5.2916113070967099E-5</v>
      </c>
      <c r="X362" s="905">
        <v>3.2678105099189101</v>
      </c>
      <c r="Y362" s="905">
        <v>3.2654052320520499</v>
      </c>
      <c r="Z362" s="905">
        <v>3.1268612269207902E-3</v>
      </c>
      <c r="AA362" s="905">
        <v>1.2146653227653799E-3</v>
      </c>
      <c r="AB362" s="882"/>
    </row>
    <row r="363" spans="1:28">
      <c r="A363" s="894"/>
      <c r="B363" s="895"/>
      <c r="C363" s="896"/>
      <c r="D363" s="896"/>
      <c r="E363" s="896"/>
      <c r="F363" s="895"/>
      <c r="G363" s="896"/>
      <c r="H363" s="896"/>
      <c r="I363" s="896"/>
      <c r="J363" s="896"/>
      <c r="K363" s="896"/>
      <c r="L363" s="897"/>
      <c r="M363" s="898"/>
      <c r="N363" s="898"/>
      <c r="O363" s="898"/>
      <c r="P363" s="898"/>
      <c r="Q363" s="898"/>
      <c r="R363" s="898"/>
      <c r="S363" s="898"/>
      <c r="T363" s="898"/>
      <c r="U363" s="898"/>
      <c r="V363" s="898"/>
      <c r="W363" s="898"/>
      <c r="X363" s="898"/>
      <c r="Y363" s="898"/>
      <c r="Z363" s="898"/>
      <c r="AA363" s="898"/>
      <c r="AB363" s="882"/>
    </row>
    <row r="364" spans="1:28">
      <c r="A364" s="887" t="s">
        <v>4149</v>
      </c>
      <c r="B364" s="888">
        <v>3813</v>
      </c>
      <c r="C364" s="889">
        <v>3905</v>
      </c>
      <c r="D364" s="889">
        <v>1</v>
      </c>
      <c r="E364" s="889">
        <v>586</v>
      </c>
      <c r="F364" s="890">
        <v>0</v>
      </c>
      <c r="G364" s="891">
        <v>0</v>
      </c>
      <c r="H364" s="891">
        <v>0</v>
      </c>
      <c r="I364" s="891">
        <v>110</v>
      </c>
      <c r="J364" s="891">
        <v>100</v>
      </c>
      <c r="K364" s="891">
        <v>7108</v>
      </c>
      <c r="L364" s="892">
        <v>62.6952437292056</v>
      </c>
      <c r="M364" s="893">
        <v>0.56112896822047797</v>
      </c>
      <c r="N364" s="893">
        <v>6.6061767887884901</v>
      </c>
      <c r="O364" s="893">
        <v>5.4391588391555103</v>
      </c>
      <c r="P364" s="893">
        <v>0.24060681724469701</v>
      </c>
      <c r="Q364" s="893">
        <v>0</v>
      </c>
      <c r="R364" s="893">
        <v>4.5251673830569702E-2</v>
      </c>
      <c r="S364" s="893">
        <v>0.77116356509134698</v>
      </c>
      <c r="T364" s="893">
        <v>7.4381875295900999</v>
      </c>
      <c r="U364" s="893">
        <v>11.9523393962571</v>
      </c>
      <c r="V364" s="893">
        <v>1.1468956532505299E-2</v>
      </c>
      <c r="W364" s="893">
        <v>4.1154255185660103E-3</v>
      </c>
      <c r="X364" s="893">
        <v>33.785217193212297</v>
      </c>
      <c r="Y364" s="893">
        <v>32.874533178001698</v>
      </c>
      <c r="Z364" s="893">
        <v>5.4714344619049803E-2</v>
      </c>
      <c r="AA364" s="893">
        <v>5.1536903794033202E-2</v>
      </c>
      <c r="AB364" s="882"/>
    </row>
    <row r="365" spans="1:28">
      <c r="A365" s="899" t="s">
        <v>4150</v>
      </c>
      <c r="B365" s="900">
        <v>0</v>
      </c>
      <c r="C365" s="901">
        <v>6</v>
      </c>
      <c r="D365" s="901">
        <v>0</v>
      </c>
      <c r="E365" s="901">
        <v>0</v>
      </c>
      <c r="F365" s="902">
        <v>0</v>
      </c>
      <c r="G365" s="903">
        <v>0</v>
      </c>
      <c r="H365" s="903">
        <v>12.5</v>
      </c>
      <c r="I365" s="903">
        <v>0</v>
      </c>
      <c r="J365" s="903">
        <v>0</v>
      </c>
      <c r="K365" s="903">
        <v>0</v>
      </c>
      <c r="L365" s="904">
        <v>0</v>
      </c>
      <c r="M365" s="905">
        <v>0</v>
      </c>
      <c r="N365" s="905">
        <v>0</v>
      </c>
      <c r="O365" s="905">
        <v>0</v>
      </c>
      <c r="P365" s="905">
        <v>0</v>
      </c>
      <c r="Q365" s="905">
        <v>0</v>
      </c>
      <c r="R365" s="905">
        <v>0</v>
      </c>
      <c r="S365" s="905">
        <v>0</v>
      </c>
      <c r="T365" s="905">
        <v>0</v>
      </c>
      <c r="U365" s="905">
        <v>0</v>
      </c>
      <c r="V365" s="905">
        <v>0</v>
      </c>
      <c r="W365" s="905">
        <v>0</v>
      </c>
      <c r="X365" s="905">
        <v>0</v>
      </c>
      <c r="Y365" s="905">
        <v>0</v>
      </c>
      <c r="Z365" s="905">
        <v>0</v>
      </c>
      <c r="AA365" s="905">
        <v>0</v>
      </c>
      <c r="AB365" s="882"/>
    </row>
    <row r="366" spans="1:28">
      <c r="A366" s="899" t="s">
        <v>4151</v>
      </c>
      <c r="B366" s="900">
        <v>0</v>
      </c>
      <c r="C366" s="901">
        <v>6</v>
      </c>
      <c r="D366" s="901">
        <v>0</v>
      </c>
      <c r="E366" s="901">
        <v>0</v>
      </c>
      <c r="F366" s="902">
        <v>0</v>
      </c>
      <c r="G366" s="903">
        <v>0</v>
      </c>
      <c r="H366" s="903">
        <v>0</v>
      </c>
      <c r="I366" s="903">
        <v>0</v>
      </c>
      <c r="J366" s="903">
        <v>0</v>
      </c>
      <c r="K366" s="903">
        <v>6</v>
      </c>
      <c r="L366" s="904">
        <v>4.3913501626426002E-2</v>
      </c>
      <c r="M366" s="905">
        <v>4.7418335089568001E-4</v>
      </c>
      <c r="N366" s="905">
        <v>4.6662390617125604E-3</v>
      </c>
      <c r="O366" s="905">
        <v>6.8722224767489798E-4</v>
      </c>
      <c r="P366" s="905">
        <v>0</v>
      </c>
      <c r="Q366" s="905">
        <v>0</v>
      </c>
      <c r="R366" s="905">
        <v>4.81055573372429E-5</v>
      </c>
      <c r="S366" s="905">
        <v>4.1233334860493899E-4</v>
      </c>
      <c r="T366" s="905">
        <v>5.0854446327942499E-3</v>
      </c>
      <c r="U366" s="905">
        <v>1.3263389380125499E-2</v>
      </c>
      <c r="V366" s="905">
        <v>4.1233334860493902E-6</v>
      </c>
      <c r="W366" s="905">
        <v>1.0995555962798399E-5</v>
      </c>
      <c r="X366" s="905">
        <v>8.9338892197736702E-4</v>
      </c>
      <c r="Y366" s="905">
        <v>8.9338892197736702E-4</v>
      </c>
      <c r="Z366" s="905">
        <v>0</v>
      </c>
      <c r="AA366" s="905">
        <v>3.7110001374444499E-5</v>
      </c>
      <c r="AB366" s="882"/>
    </row>
    <row r="367" spans="1:28">
      <c r="A367" s="899" t="s">
        <v>4152</v>
      </c>
      <c r="B367" s="900">
        <v>0</v>
      </c>
      <c r="C367" s="901">
        <v>0</v>
      </c>
      <c r="D367" s="901">
        <v>0</v>
      </c>
      <c r="E367" s="901">
        <v>0</v>
      </c>
      <c r="F367" s="902">
        <v>0</v>
      </c>
      <c r="G367" s="903">
        <v>0</v>
      </c>
      <c r="H367" s="903">
        <v>0</v>
      </c>
      <c r="I367" s="903">
        <v>0</v>
      </c>
      <c r="J367" s="903">
        <v>0</v>
      </c>
      <c r="K367" s="903">
        <v>0</v>
      </c>
      <c r="L367" s="904">
        <v>0</v>
      </c>
      <c r="M367" s="905">
        <v>0</v>
      </c>
      <c r="N367" s="905">
        <v>0</v>
      </c>
      <c r="O367" s="905">
        <v>0</v>
      </c>
      <c r="P367" s="905">
        <v>0</v>
      </c>
      <c r="Q367" s="905">
        <v>0</v>
      </c>
      <c r="R367" s="905">
        <v>0</v>
      </c>
      <c r="S367" s="905">
        <v>0</v>
      </c>
      <c r="T367" s="905">
        <v>0</v>
      </c>
      <c r="U367" s="905">
        <v>0</v>
      </c>
      <c r="V367" s="905">
        <v>0</v>
      </c>
      <c r="W367" s="905">
        <v>0</v>
      </c>
      <c r="X367" s="905">
        <v>0</v>
      </c>
      <c r="Y367" s="905">
        <v>0</v>
      </c>
      <c r="Z367" s="905">
        <v>0</v>
      </c>
      <c r="AA367" s="905">
        <v>0</v>
      </c>
      <c r="AB367" s="882"/>
    </row>
    <row r="368" spans="1:28">
      <c r="A368" s="899" t="s">
        <v>4153</v>
      </c>
      <c r="B368" s="900">
        <v>1112</v>
      </c>
      <c r="C368" s="901">
        <v>0</v>
      </c>
      <c r="D368" s="901">
        <v>0</v>
      </c>
      <c r="E368" s="901">
        <v>29</v>
      </c>
      <c r="F368" s="902">
        <v>0</v>
      </c>
      <c r="G368" s="903">
        <v>0</v>
      </c>
      <c r="H368" s="903">
        <v>56.3818765846014</v>
      </c>
      <c r="I368" s="903">
        <v>110</v>
      </c>
      <c r="J368" s="903">
        <v>100</v>
      </c>
      <c r="K368" s="903">
        <v>500</v>
      </c>
      <c r="L368" s="904">
        <v>3.77972236221194</v>
      </c>
      <c r="M368" s="905">
        <v>4.81055573372429E-2</v>
      </c>
      <c r="N368" s="905">
        <v>0.39858890365144101</v>
      </c>
      <c r="O368" s="905">
        <v>8.0175928895404799E-2</v>
      </c>
      <c r="P368" s="905">
        <v>0</v>
      </c>
      <c r="Q368" s="905">
        <v>0</v>
      </c>
      <c r="R368" s="905">
        <v>4.5814816511659901E-3</v>
      </c>
      <c r="S368" s="905">
        <v>3.4361112383744903E-2</v>
      </c>
      <c r="T368" s="905">
        <v>0.34933797590140703</v>
      </c>
      <c r="U368" s="905">
        <v>0.635680579099281</v>
      </c>
      <c r="V368" s="905">
        <v>2.2907408255829899E-4</v>
      </c>
      <c r="W368" s="905">
        <v>2.86342603197874E-4</v>
      </c>
      <c r="X368" s="905">
        <v>0.17180556191872501</v>
      </c>
      <c r="Y368" s="905">
        <v>0.17180556191872501</v>
      </c>
      <c r="Z368" s="905">
        <v>0</v>
      </c>
      <c r="AA368" s="905">
        <v>4.00879644477024E-3</v>
      </c>
      <c r="AB368" s="882"/>
    </row>
    <row r="369" spans="1:28">
      <c r="A369" s="899" t="s">
        <v>4154</v>
      </c>
      <c r="B369" s="900">
        <v>3692</v>
      </c>
      <c r="C369" s="901">
        <v>0</v>
      </c>
      <c r="D369" s="901">
        <v>0</v>
      </c>
      <c r="E369" s="901">
        <v>0</v>
      </c>
      <c r="F369" s="902">
        <v>0</v>
      </c>
      <c r="G369" s="903">
        <v>0</v>
      </c>
      <c r="H369" s="903">
        <v>192.20857650078401</v>
      </c>
      <c r="I369" s="903">
        <v>0</v>
      </c>
      <c r="J369" s="903">
        <v>0</v>
      </c>
      <c r="K369" s="903">
        <v>3499.7914234992199</v>
      </c>
      <c r="L369" s="904">
        <v>26.456479812955099</v>
      </c>
      <c r="M369" s="905">
        <v>0.33671883398306501</v>
      </c>
      <c r="N369" s="905">
        <v>2.7899560530025398</v>
      </c>
      <c r="O369" s="905">
        <v>0.56119805663844102</v>
      </c>
      <c r="P369" s="905">
        <v>0</v>
      </c>
      <c r="Q369" s="905">
        <v>0</v>
      </c>
      <c r="R369" s="905">
        <v>3.2068460379339497E-2</v>
      </c>
      <c r="S369" s="905">
        <v>0.24051345284504599</v>
      </c>
      <c r="T369" s="905">
        <v>2.44522010392464</v>
      </c>
      <c r="U369" s="905">
        <v>4.4494988776333502</v>
      </c>
      <c r="V369" s="905">
        <v>1.60342301896698E-3</v>
      </c>
      <c r="W369" s="905">
        <v>2.0042787737087199E-3</v>
      </c>
      <c r="X369" s="905">
        <v>1.2025672642252301</v>
      </c>
      <c r="Y369" s="905">
        <v>1.2025672642252301</v>
      </c>
      <c r="Z369" s="905">
        <v>0</v>
      </c>
      <c r="AA369" s="905">
        <v>2.8059902831922098E-2</v>
      </c>
      <c r="AB369" s="882"/>
    </row>
    <row r="370" spans="1:28">
      <c r="A370" s="899" t="s">
        <v>4155</v>
      </c>
      <c r="B370" s="900">
        <v>32</v>
      </c>
      <c r="C370" s="901">
        <v>0</v>
      </c>
      <c r="D370" s="901">
        <v>0</v>
      </c>
      <c r="E370" s="901">
        <v>0</v>
      </c>
      <c r="F370" s="902">
        <v>0</v>
      </c>
      <c r="G370" s="903">
        <v>0</v>
      </c>
      <c r="H370" s="903">
        <v>0</v>
      </c>
      <c r="I370" s="903">
        <v>0</v>
      </c>
      <c r="J370" s="903">
        <v>0</v>
      </c>
      <c r="K370" s="903">
        <v>32</v>
      </c>
      <c r="L370" s="904">
        <v>0.237870527328538</v>
      </c>
      <c r="M370" s="905">
        <v>2.45567416502497E-3</v>
      </c>
      <c r="N370" s="905">
        <v>2.5326430567645601E-2</v>
      </c>
      <c r="O370" s="905">
        <v>4.0317038530260701E-3</v>
      </c>
      <c r="P370" s="905">
        <v>0</v>
      </c>
      <c r="Q370" s="905">
        <v>0</v>
      </c>
      <c r="R370" s="905">
        <v>1.4660741283731201E-4</v>
      </c>
      <c r="S370" s="905">
        <v>2.1991111925596702E-3</v>
      </c>
      <c r="T370" s="905">
        <v>2.0891556329316899E-2</v>
      </c>
      <c r="U370" s="905">
        <v>3.66518532093279E-2</v>
      </c>
      <c r="V370" s="905">
        <v>3.2986667888395101E-5</v>
      </c>
      <c r="W370" s="905">
        <v>2.56562972465295E-5</v>
      </c>
      <c r="X370" s="905">
        <v>1.6493333944197601E-2</v>
      </c>
      <c r="Y370" s="905">
        <v>1.6126815412104301E-2</v>
      </c>
      <c r="Z370" s="905">
        <v>0</v>
      </c>
      <c r="AA370" s="905">
        <v>2.34571860539699E-4</v>
      </c>
      <c r="AB370" s="882"/>
    </row>
    <row r="371" spans="1:28">
      <c r="A371" s="899" t="s">
        <v>4156</v>
      </c>
      <c r="B371" s="900">
        <v>169</v>
      </c>
      <c r="C371" s="901">
        <v>0</v>
      </c>
      <c r="D371" s="901">
        <v>0</v>
      </c>
      <c r="E371" s="901">
        <v>0</v>
      </c>
      <c r="F371" s="902">
        <v>0</v>
      </c>
      <c r="G371" s="903">
        <v>0</v>
      </c>
      <c r="H371" s="903">
        <v>0</v>
      </c>
      <c r="I371" s="903">
        <v>0</v>
      </c>
      <c r="J371" s="903">
        <v>0</v>
      </c>
      <c r="K371" s="903">
        <v>169</v>
      </c>
      <c r="L371" s="904">
        <v>1.2562537224538399</v>
      </c>
      <c r="M371" s="905">
        <v>1.2969029184038101E-2</v>
      </c>
      <c r="N371" s="905">
        <v>0.133755211435378</v>
      </c>
      <c r="O371" s="905">
        <v>2.1292435973793902E-2</v>
      </c>
      <c r="P371" s="905">
        <v>0</v>
      </c>
      <c r="Q371" s="905">
        <v>0</v>
      </c>
      <c r="R371" s="905">
        <v>7.7427039904705199E-4</v>
      </c>
      <c r="S371" s="905">
        <v>1.16140559857058E-2</v>
      </c>
      <c r="T371" s="905">
        <v>0.110333531864205</v>
      </c>
      <c r="U371" s="905">
        <v>0.19356759976176299</v>
      </c>
      <c r="V371" s="905">
        <v>1.7421083978558699E-4</v>
      </c>
      <c r="W371" s="905">
        <v>1.35497319833234E-4</v>
      </c>
      <c r="X371" s="905">
        <v>8.7105419892793301E-2</v>
      </c>
      <c r="Y371" s="905">
        <v>8.5169743895175704E-2</v>
      </c>
      <c r="Z371" s="905">
        <v>0</v>
      </c>
      <c r="AA371" s="905">
        <v>1.2388326384752801E-3</v>
      </c>
      <c r="AB371" s="882"/>
    </row>
    <row r="372" spans="1:28">
      <c r="A372" s="899" t="s">
        <v>4157</v>
      </c>
      <c r="B372" s="900">
        <v>10</v>
      </c>
      <c r="C372" s="901">
        <v>0</v>
      </c>
      <c r="D372" s="901">
        <v>0</v>
      </c>
      <c r="E372" s="901">
        <v>0</v>
      </c>
      <c r="F372" s="902">
        <v>0</v>
      </c>
      <c r="G372" s="903">
        <v>0</v>
      </c>
      <c r="H372" s="903">
        <v>0</v>
      </c>
      <c r="I372" s="903">
        <v>0</v>
      </c>
      <c r="J372" s="903">
        <v>0</v>
      </c>
      <c r="K372" s="903">
        <v>10</v>
      </c>
      <c r="L372" s="904">
        <v>0.102739726027397</v>
      </c>
      <c r="M372" s="905">
        <v>0</v>
      </c>
      <c r="N372" s="905">
        <v>1.14193430155312E-2</v>
      </c>
      <c r="O372" s="905">
        <v>0</v>
      </c>
      <c r="P372" s="905">
        <v>0</v>
      </c>
      <c r="Q372" s="905">
        <v>0</v>
      </c>
      <c r="R372" s="905">
        <v>0</v>
      </c>
      <c r="S372" s="905">
        <v>0</v>
      </c>
      <c r="T372" s="905">
        <v>1.1453704127915E-4</v>
      </c>
      <c r="U372" s="905">
        <v>0</v>
      </c>
      <c r="V372" s="905">
        <v>0</v>
      </c>
      <c r="W372" s="905">
        <v>0</v>
      </c>
      <c r="X372" s="905">
        <v>0</v>
      </c>
      <c r="Y372" s="905">
        <v>0</v>
      </c>
      <c r="Z372" s="905">
        <v>0</v>
      </c>
      <c r="AA372" s="905">
        <v>8.0175928895404799E-6</v>
      </c>
      <c r="AB372" s="882"/>
    </row>
    <row r="373" spans="1:28">
      <c r="A373" s="899" t="s">
        <v>4158</v>
      </c>
      <c r="B373" s="900">
        <v>0</v>
      </c>
      <c r="C373" s="901">
        <v>0</v>
      </c>
      <c r="D373" s="901">
        <v>0</v>
      </c>
      <c r="E373" s="901">
        <v>0</v>
      </c>
      <c r="F373" s="902">
        <v>0</v>
      </c>
      <c r="G373" s="903">
        <v>0</v>
      </c>
      <c r="H373" s="903">
        <v>0</v>
      </c>
      <c r="I373" s="903">
        <v>0</v>
      </c>
      <c r="J373" s="903">
        <v>0</v>
      </c>
      <c r="K373" s="903">
        <v>0</v>
      </c>
      <c r="L373" s="904">
        <v>0</v>
      </c>
      <c r="M373" s="905">
        <v>0</v>
      </c>
      <c r="N373" s="905">
        <v>0</v>
      </c>
      <c r="O373" s="905">
        <v>0</v>
      </c>
      <c r="P373" s="905">
        <v>0</v>
      </c>
      <c r="Q373" s="905">
        <v>0</v>
      </c>
      <c r="R373" s="905">
        <v>0</v>
      </c>
      <c r="S373" s="905">
        <v>0</v>
      </c>
      <c r="T373" s="905">
        <v>0</v>
      </c>
      <c r="U373" s="905">
        <v>0</v>
      </c>
      <c r="V373" s="905">
        <v>0</v>
      </c>
      <c r="W373" s="905">
        <v>0</v>
      </c>
      <c r="X373" s="905">
        <v>0</v>
      </c>
      <c r="Y373" s="905">
        <v>0</v>
      </c>
      <c r="Z373" s="905">
        <v>0</v>
      </c>
      <c r="AA373" s="905">
        <v>0</v>
      </c>
      <c r="AB373" s="882"/>
    </row>
    <row r="374" spans="1:28">
      <c r="A374" s="899" t="s">
        <v>4159</v>
      </c>
      <c r="B374" s="900">
        <v>200</v>
      </c>
      <c r="C374" s="901">
        <v>1</v>
      </c>
      <c r="D374" s="901">
        <v>0</v>
      </c>
      <c r="E374" s="901">
        <v>180</v>
      </c>
      <c r="F374" s="902">
        <v>0</v>
      </c>
      <c r="G374" s="903">
        <v>0</v>
      </c>
      <c r="H374" s="903">
        <v>0</v>
      </c>
      <c r="I374" s="903">
        <v>0</v>
      </c>
      <c r="J374" s="903">
        <v>0</v>
      </c>
      <c r="K374" s="903">
        <v>21</v>
      </c>
      <c r="L374" s="904">
        <v>0.21431025793741701</v>
      </c>
      <c r="M374" s="905">
        <v>4.0889723736656398E-4</v>
      </c>
      <c r="N374" s="905">
        <v>2.3643881431254898E-2</v>
      </c>
      <c r="O374" s="905">
        <v>0</v>
      </c>
      <c r="P374" s="905">
        <v>0</v>
      </c>
      <c r="Q374" s="905">
        <v>0</v>
      </c>
      <c r="R374" s="905">
        <v>0</v>
      </c>
      <c r="S374" s="905">
        <v>0</v>
      </c>
      <c r="T374" s="905">
        <v>0</v>
      </c>
      <c r="U374" s="905">
        <v>0</v>
      </c>
      <c r="V374" s="905">
        <v>0</v>
      </c>
      <c r="W374" s="905">
        <v>0</v>
      </c>
      <c r="X374" s="905">
        <v>6.7347780272139996E-3</v>
      </c>
      <c r="Y374" s="905">
        <v>6.7347780272139996E-3</v>
      </c>
      <c r="Z374" s="905">
        <v>0</v>
      </c>
      <c r="AA374" s="905">
        <v>0</v>
      </c>
      <c r="AB374" s="882"/>
    </row>
    <row r="375" spans="1:28">
      <c r="A375" s="899" t="s">
        <v>4160</v>
      </c>
      <c r="B375" s="900">
        <v>0</v>
      </c>
      <c r="C375" s="901">
        <v>0</v>
      </c>
      <c r="D375" s="901">
        <v>0</v>
      </c>
      <c r="E375" s="901">
        <v>554</v>
      </c>
      <c r="F375" s="902">
        <v>0</v>
      </c>
      <c r="G375" s="903">
        <v>0</v>
      </c>
      <c r="H375" s="903">
        <v>0</v>
      </c>
      <c r="I375" s="903">
        <v>0</v>
      </c>
      <c r="J375" s="903">
        <v>0</v>
      </c>
      <c r="K375" s="903">
        <v>0</v>
      </c>
      <c r="L375" s="904">
        <v>0</v>
      </c>
      <c r="M375" s="905">
        <v>0</v>
      </c>
      <c r="N375" s="905">
        <v>0</v>
      </c>
      <c r="O375" s="905">
        <v>0</v>
      </c>
      <c r="P375" s="905">
        <v>0</v>
      </c>
      <c r="Q375" s="905">
        <v>0</v>
      </c>
      <c r="R375" s="905">
        <v>0</v>
      </c>
      <c r="S375" s="905">
        <v>0</v>
      </c>
      <c r="T375" s="905">
        <v>0</v>
      </c>
      <c r="U375" s="905">
        <v>0</v>
      </c>
      <c r="V375" s="905">
        <v>0</v>
      </c>
      <c r="W375" s="905">
        <v>0</v>
      </c>
      <c r="X375" s="905">
        <v>0</v>
      </c>
      <c r="Y375" s="905">
        <v>0</v>
      </c>
      <c r="Z375" s="905">
        <v>0</v>
      </c>
      <c r="AA375" s="905">
        <v>0</v>
      </c>
      <c r="AB375" s="882"/>
    </row>
    <row r="376" spans="1:28">
      <c r="A376" s="899" t="s">
        <v>4161</v>
      </c>
      <c r="B376" s="900">
        <v>0</v>
      </c>
      <c r="C376" s="901">
        <v>1</v>
      </c>
      <c r="D376" s="901">
        <v>1</v>
      </c>
      <c r="E376" s="901">
        <v>0</v>
      </c>
      <c r="F376" s="902">
        <v>0</v>
      </c>
      <c r="G376" s="903">
        <v>0</v>
      </c>
      <c r="H376" s="903">
        <v>0</v>
      </c>
      <c r="I376" s="903">
        <v>0</v>
      </c>
      <c r="J376" s="903">
        <v>0</v>
      </c>
      <c r="K376" s="903">
        <v>0</v>
      </c>
      <c r="L376" s="904">
        <v>0</v>
      </c>
      <c r="M376" s="905">
        <v>0</v>
      </c>
      <c r="N376" s="905">
        <v>0</v>
      </c>
      <c r="O376" s="905">
        <v>0</v>
      </c>
      <c r="P376" s="905">
        <v>0</v>
      </c>
      <c r="Q376" s="905">
        <v>0</v>
      </c>
      <c r="R376" s="905">
        <v>0</v>
      </c>
      <c r="S376" s="905">
        <v>0</v>
      </c>
      <c r="T376" s="905">
        <v>0</v>
      </c>
      <c r="U376" s="905">
        <v>0</v>
      </c>
      <c r="V376" s="905">
        <v>0</v>
      </c>
      <c r="W376" s="905">
        <v>0</v>
      </c>
      <c r="X376" s="905">
        <v>0</v>
      </c>
      <c r="Y376" s="905">
        <v>0</v>
      </c>
      <c r="Z376" s="905">
        <v>0</v>
      </c>
      <c r="AA376" s="905">
        <v>0</v>
      </c>
      <c r="AB376" s="882"/>
    </row>
    <row r="377" spans="1:28">
      <c r="A377" s="899" t="s">
        <v>4162</v>
      </c>
      <c r="B377" s="900">
        <v>1100</v>
      </c>
      <c r="C377" s="901">
        <v>3677</v>
      </c>
      <c r="D377" s="901">
        <v>0</v>
      </c>
      <c r="E377" s="901">
        <v>0</v>
      </c>
      <c r="F377" s="902">
        <v>0</v>
      </c>
      <c r="G377" s="903">
        <v>0</v>
      </c>
      <c r="H377" s="903">
        <v>0</v>
      </c>
      <c r="I377" s="903">
        <v>0</v>
      </c>
      <c r="J377" s="903">
        <v>0</v>
      </c>
      <c r="K377" s="903">
        <v>4777</v>
      </c>
      <c r="L377" s="904">
        <v>13.7880148440005</v>
      </c>
      <c r="M377" s="905">
        <v>0.14225729600952899</v>
      </c>
      <c r="N377" s="905">
        <v>1.36238718101434</v>
      </c>
      <c r="O377" s="905">
        <v>4.4318619141430302</v>
      </c>
      <c r="P377" s="905">
        <v>0.22980024740000901</v>
      </c>
      <c r="Q377" s="905">
        <v>0</v>
      </c>
      <c r="R377" s="905">
        <v>5.4714344619049803E-3</v>
      </c>
      <c r="S377" s="905">
        <v>0.43771475695239798</v>
      </c>
      <c r="T377" s="905">
        <v>4.10357584642873</v>
      </c>
      <c r="U377" s="905">
        <v>6.1827209419526303</v>
      </c>
      <c r="V377" s="905">
        <v>8.7542951390479698E-3</v>
      </c>
      <c r="W377" s="905">
        <v>1.64143033857149E-3</v>
      </c>
      <c r="X377" s="905">
        <v>13.7880148440005</v>
      </c>
      <c r="Y377" s="905">
        <v>13.2408713978101</v>
      </c>
      <c r="Z377" s="905">
        <v>5.4714344619049803E-2</v>
      </c>
      <c r="AA377" s="905">
        <v>1.6414303385714899E-2</v>
      </c>
      <c r="AB377" s="882"/>
    </row>
    <row r="378" spans="1:28">
      <c r="A378" s="899" t="s">
        <v>4163</v>
      </c>
      <c r="B378" s="900">
        <v>1400</v>
      </c>
      <c r="C378" s="901">
        <v>221</v>
      </c>
      <c r="D378" s="901">
        <v>0</v>
      </c>
      <c r="E378" s="901">
        <v>3</v>
      </c>
      <c r="F378" s="902">
        <v>0</v>
      </c>
      <c r="G378" s="903">
        <v>0</v>
      </c>
      <c r="H378" s="903">
        <v>0</v>
      </c>
      <c r="I378" s="903">
        <v>0</v>
      </c>
      <c r="J378" s="903">
        <v>0</v>
      </c>
      <c r="K378" s="903">
        <v>1618</v>
      </c>
      <c r="L378" s="904">
        <v>13.7508132129931</v>
      </c>
      <c r="M378" s="905">
        <v>1.48256746231731E-2</v>
      </c>
      <c r="N378" s="905">
        <v>1.5177784395473499</v>
      </c>
      <c r="O378" s="905">
        <v>0.27798139918449599</v>
      </c>
      <c r="P378" s="905">
        <v>9.2660466394832094E-3</v>
      </c>
      <c r="Q378" s="905">
        <v>0</v>
      </c>
      <c r="R378" s="905">
        <v>1.8532093278966399E-3</v>
      </c>
      <c r="S378" s="905">
        <v>3.7064186557932803E-2</v>
      </c>
      <c r="T378" s="905">
        <v>0.33357767902139601</v>
      </c>
      <c r="U378" s="905">
        <v>0.352109772300362</v>
      </c>
      <c r="V378" s="905">
        <v>5.55962798368993E-4</v>
      </c>
      <c r="W378" s="905">
        <v>0</v>
      </c>
      <c r="X378" s="905">
        <v>15.251912768589399</v>
      </c>
      <c r="Y378" s="905">
        <v>14.9739313694049</v>
      </c>
      <c r="Z378" s="905">
        <v>0</v>
      </c>
      <c r="AA378" s="905">
        <v>1.29724652952765E-3</v>
      </c>
      <c r="AB378" s="882"/>
    </row>
    <row r="379" spans="1:28">
      <c r="A379" s="899" t="s">
        <v>4164</v>
      </c>
      <c r="B379" s="900">
        <v>0</v>
      </c>
      <c r="C379" s="901">
        <v>272</v>
      </c>
      <c r="D379" s="901">
        <v>0</v>
      </c>
      <c r="E379" s="901">
        <v>3</v>
      </c>
      <c r="F379" s="902">
        <v>0</v>
      </c>
      <c r="G379" s="903">
        <v>0</v>
      </c>
      <c r="H379" s="903">
        <v>0</v>
      </c>
      <c r="I379" s="903">
        <v>0</v>
      </c>
      <c r="J379" s="903">
        <v>0</v>
      </c>
      <c r="K379" s="903">
        <v>269</v>
      </c>
      <c r="L379" s="904">
        <v>2.2861364365235701</v>
      </c>
      <c r="M379" s="905">
        <v>2.4648371283272998E-3</v>
      </c>
      <c r="N379" s="905">
        <v>0.25233770101250702</v>
      </c>
      <c r="O379" s="905">
        <v>4.6215696156136903E-2</v>
      </c>
      <c r="P379" s="905">
        <v>1.54052320520456E-3</v>
      </c>
      <c r="Q379" s="905">
        <v>0</v>
      </c>
      <c r="R379" s="905">
        <v>3.0810464104091302E-4</v>
      </c>
      <c r="S379" s="905">
        <v>6.1620928208182503E-3</v>
      </c>
      <c r="T379" s="905">
        <v>5.5458835387364298E-2</v>
      </c>
      <c r="U379" s="905">
        <v>5.8539881797773398E-2</v>
      </c>
      <c r="V379" s="905">
        <v>9.2431392312273796E-5</v>
      </c>
      <c r="W379" s="905">
        <v>0</v>
      </c>
      <c r="X379" s="905">
        <v>2.5357011957667099</v>
      </c>
      <c r="Y379" s="905">
        <v>2.48948549961057</v>
      </c>
      <c r="Z379" s="905">
        <v>0</v>
      </c>
      <c r="AA379" s="905">
        <v>2.15673248728639E-4</v>
      </c>
      <c r="AB379" s="882"/>
    </row>
    <row r="380" spans="1:28">
      <c r="A380" s="899" t="s">
        <v>4165</v>
      </c>
      <c r="B380" s="900">
        <v>0</v>
      </c>
      <c r="C380" s="901">
        <v>0</v>
      </c>
      <c r="D380" s="901">
        <v>0</v>
      </c>
      <c r="E380" s="901">
        <v>0</v>
      </c>
      <c r="F380" s="902">
        <v>0</v>
      </c>
      <c r="G380" s="903">
        <v>0</v>
      </c>
      <c r="H380" s="903">
        <v>0</v>
      </c>
      <c r="I380" s="903">
        <v>0</v>
      </c>
      <c r="J380" s="903">
        <v>0</v>
      </c>
      <c r="K380" s="903">
        <v>0</v>
      </c>
      <c r="L380" s="904">
        <v>0</v>
      </c>
      <c r="M380" s="905">
        <v>0</v>
      </c>
      <c r="N380" s="905">
        <v>0</v>
      </c>
      <c r="O380" s="905">
        <v>0</v>
      </c>
      <c r="P380" s="905">
        <v>0</v>
      </c>
      <c r="Q380" s="905">
        <v>0</v>
      </c>
      <c r="R380" s="905">
        <v>0</v>
      </c>
      <c r="S380" s="905">
        <v>0</v>
      </c>
      <c r="T380" s="905">
        <v>0</v>
      </c>
      <c r="U380" s="905">
        <v>0</v>
      </c>
      <c r="V380" s="905">
        <v>0</v>
      </c>
      <c r="W380" s="905">
        <v>0</v>
      </c>
      <c r="X380" s="905">
        <v>0</v>
      </c>
      <c r="Y380" s="905">
        <v>0</v>
      </c>
      <c r="Z380" s="905">
        <v>0</v>
      </c>
      <c r="AA380" s="905">
        <v>0</v>
      </c>
      <c r="AB380" s="882"/>
    </row>
    <row r="381" spans="1:28">
      <c r="A381" s="899" t="s">
        <v>4166</v>
      </c>
      <c r="B381" s="900">
        <v>0</v>
      </c>
      <c r="C381" s="901">
        <v>114</v>
      </c>
      <c r="D381" s="901">
        <v>15</v>
      </c>
      <c r="E381" s="901">
        <v>1</v>
      </c>
      <c r="F381" s="902">
        <v>0</v>
      </c>
      <c r="G381" s="903">
        <v>0</v>
      </c>
      <c r="H381" s="903">
        <v>0</v>
      </c>
      <c r="I381" s="903">
        <v>0</v>
      </c>
      <c r="J381" s="903">
        <v>0</v>
      </c>
      <c r="K381" s="903">
        <v>98</v>
      </c>
      <c r="L381" s="904">
        <v>0.77898932514775299</v>
      </c>
      <c r="M381" s="905">
        <v>4.4898520181426701E-4</v>
      </c>
      <c r="N381" s="905">
        <v>8.6317405048792803E-2</v>
      </c>
      <c r="O381" s="905">
        <v>1.5714482063499301E-2</v>
      </c>
      <c r="P381" s="905">
        <v>0</v>
      </c>
      <c r="Q381" s="905">
        <v>0</v>
      </c>
      <c r="R381" s="905">
        <v>0</v>
      </c>
      <c r="S381" s="905">
        <v>1.12246300453567E-3</v>
      </c>
      <c r="T381" s="905">
        <v>1.45920190589637E-2</v>
      </c>
      <c r="U381" s="905">
        <v>3.0306501122463001E-2</v>
      </c>
      <c r="V381" s="905">
        <v>2.2449260090713301E-5</v>
      </c>
      <c r="W381" s="905">
        <v>1.12246300453567E-5</v>
      </c>
      <c r="X381" s="905">
        <v>0.72398863792550505</v>
      </c>
      <c r="Y381" s="905">
        <v>0.68694735877582802</v>
      </c>
      <c r="Z381" s="905">
        <v>0</v>
      </c>
      <c r="AA381" s="905">
        <v>2.2449260090713301E-5</v>
      </c>
      <c r="AB381" s="882"/>
    </row>
    <row r="382" spans="1:28">
      <c r="A382" s="894"/>
      <c r="B382" s="895"/>
      <c r="C382" s="896"/>
      <c r="D382" s="896"/>
      <c r="E382" s="896"/>
      <c r="F382" s="895"/>
      <c r="G382" s="896"/>
      <c r="H382" s="896"/>
      <c r="I382" s="896"/>
      <c r="J382" s="896"/>
      <c r="K382" s="896"/>
      <c r="L382" s="897"/>
      <c r="M382" s="898"/>
      <c r="N382" s="898"/>
      <c r="O382" s="898"/>
      <c r="P382" s="898"/>
      <c r="Q382" s="898"/>
      <c r="R382" s="898"/>
      <c r="S382" s="898"/>
      <c r="T382" s="898"/>
      <c r="U382" s="898"/>
      <c r="V382" s="898"/>
      <c r="W382" s="898"/>
      <c r="X382" s="898"/>
      <c r="Y382" s="898"/>
      <c r="Z382" s="898"/>
      <c r="AA382" s="898"/>
      <c r="AB382" s="882"/>
    </row>
    <row r="383" spans="1:28">
      <c r="A383" s="887" t="s">
        <v>4167</v>
      </c>
      <c r="B383" s="888">
        <v>18417</v>
      </c>
      <c r="C383" s="889">
        <v>42514</v>
      </c>
      <c r="D383" s="889">
        <v>-313</v>
      </c>
      <c r="E383" s="889">
        <v>9</v>
      </c>
      <c r="F383" s="890">
        <v>0</v>
      </c>
      <c r="G383" s="891">
        <v>0</v>
      </c>
      <c r="H383" s="891">
        <v>55333</v>
      </c>
      <c r="I383" s="891">
        <v>2146</v>
      </c>
      <c r="J383" s="891">
        <v>0</v>
      </c>
      <c r="K383" s="891">
        <v>206557</v>
      </c>
      <c r="L383" s="892">
        <v>196.90210519081899</v>
      </c>
      <c r="M383" s="893">
        <v>9.2857000503963008</v>
      </c>
      <c r="N383" s="893">
        <v>10.9420465478536</v>
      </c>
      <c r="O383" s="893">
        <v>349.73544234205298</v>
      </c>
      <c r="P383" s="893">
        <v>15.0850769688917</v>
      </c>
      <c r="Q383" s="893">
        <v>4.5639574838502797E-2</v>
      </c>
      <c r="R383" s="893">
        <v>0.26372268291565498</v>
      </c>
      <c r="S383" s="893">
        <v>30.147088468410701</v>
      </c>
      <c r="T383" s="893">
        <v>273.57065790076501</v>
      </c>
      <c r="U383" s="893">
        <v>392.15164704265402</v>
      </c>
      <c r="V383" s="893">
        <v>0.47016905667292802</v>
      </c>
      <c r="W383" s="893">
        <v>8.2998694277729407E-2</v>
      </c>
      <c r="X383" s="893">
        <v>112.616026022816</v>
      </c>
      <c r="Y383" s="893">
        <v>107.72349612864799</v>
      </c>
      <c r="Z383" s="893">
        <v>2.55742887249736</v>
      </c>
      <c r="AA383" s="893">
        <v>1.10851628716727</v>
      </c>
      <c r="AB383" s="882"/>
    </row>
    <row r="384" spans="1:28">
      <c r="A384" s="899" t="s">
        <v>4168</v>
      </c>
      <c r="B384" s="900">
        <v>7303</v>
      </c>
      <c r="C384" s="901">
        <v>31334</v>
      </c>
      <c r="D384" s="901">
        <v>0</v>
      </c>
      <c r="E384" s="901">
        <v>3</v>
      </c>
      <c r="F384" s="902">
        <v>0</v>
      </c>
      <c r="G384" s="903">
        <v>0</v>
      </c>
      <c r="H384" s="903">
        <v>55333.333333333299</v>
      </c>
      <c r="I384" s="903">
        <v>2146</v>
      </c>
      <c r="J384" s="903">
        <v>0</v>
      </c>
      <c r="K384" s="903">
        <v>184000</v>
      </c>
      <c r="L384" s="904">
        <v>149.63119072708099</v>
      </c>
      <c r="M384" s="905">
        <v>6.9546891464699696</v>
      </c>
      <c r="N384" s="905">
        <v>8.8514225500526909</v>
      </c>
      <c r="O384" s="905">
        <v>271.86512118018999</v>
      </c>
      <c r="P384" s="905">
        <v>10.326659641728099</v>
      </c>
      <c r="Q384" s="905">
        <v>0</v>
      </c>
      <c r="R384" s="905">
        <v>0.210748155953635</v>
      </c>
      <c r="S384" s="905">
        <v>23.182297154899899</v>
      </c>
      <c r="T384" s="905">
        <v>208.64067439409899</v>
      </c>
      <c r="U384" s="905">
        <v>303.47734457323497</v>
      </c>
      <c r="V384" s="905">
        <v>0.37934668071654398</v>
      </c>
      <c r="W384" s="905">
        <v>6.3224446786090599E-2</v>
      </c>
      <c r="X384" s="905">
        <v>90.621707060063201</v>
      </c>
      <c r="Y384" s="905">
        <v>86.406743940990495</v>
      </c>
      <c r="Z384" s="905">
        <v>2.1074815595363501</v>
      </c>
      <c r="AA384" s="905">
        <v>0.84299262381454199</v>
      </c>
      <c r="AB384" s="882"/>
    </row>
    <row r="385" spans="1:28">
      <c r="A385" s="899" t="s">
        <v>4169</v>
      </c>
      <c r="B385" s="900">
        <v>11114</v>
      </c>
      <c r="C385" s="901">
        <v>0</v>
      </c>
      <c r="D385" s="901">
        <v>0</v>
      </c>
      <c r="E385" s="901">
        <v>0</v>
      </c>
      <c r="F385" s="902">
        <v>0</v>
      </c>
      <c r="G385" s="903">
        <v>0</v>
      </c>
      <c r="H385" s="903">
        <v>0</v>
      </c>
      <c r="I385" s="903">
        <v>0</v>
      </c>
      <c r="J385" s="903">
        <v>0</v>
      </c>
      <c r="K385" s="903">
        <v>11070</v>
      </c>
      <c r="L385" s="904">
        <v>9.0022678334173296</v>
      </c>
      <c r="M385" s="905">
        <v>0.43109451596646398</v>
      </c>
      <c r="N385" s="905">
        <v>0.53252851972327897</v>
      </c>
      <c r="O385" s="905">
        <v>18.131328171530701</v>
      </c>
      <c r="P385" s="905">
        <v>0.60860402254088997</v>
      </c>
      <c r="Q385" s="905">
        <v>0</v>
      </c>
      <c r="R385" s="905">
        <v>1.26792504696019E-2</v>
      </c>
      <c r="S385" s="905">
        <v>1.7750950657442599</v>
      </c>
      <c r="T385" s="905">
        <v>14.200760525954101</v>
      </c>
      <c r="U385" s="905">
        <v>24.470953406331599</v>
      </c>
      <c r="V385" s="905">
        <v>1.9018875704402801E-2</v>
      </c>
      <c r="W385" s="905">
        <v>5.0717001878407501E-3</v>
      </c>
      <c r="X385" s="905">
        <v>4.9449076831447298</v>
      </c>
      <c r="Y385" s="905">
        <v>4.8181151784487097</v>
      </c>
      <c r="Z385" s="905">
        <v>0.12679250469601899</v>
      </c>
      <c r="AA385" s="905">
        <v>4.1841526549686203E-2</v>
      </c>
      <c r="AB385" s="882"/>
    </row>
    <row r="386" spans="1:28">
      <c r="A386" s="899" t="s">
        <v>4170</v>
      </c>
      <c r="B386" s="900">
        <v>48000</v>
      </c>
      <c r="C386" s="901">
        <v>20651</v>
      </c>
      <c r="D386" s="901">
        <v>0</v>
      </c>
      <c r="E386" s="901">
        <v>1</v>
      </c>
      <c r="F386" s="902">
        <v>68650</v>
      </c>
      <c r="G386" s="903">
        <v>0</v>
      </c>
      <c r="H386" s="903">
        <v>0</v>
      </c>
      <c r="I386" s="903">
        <v>0</v>
      </c>
      <c r="J386" s="903">
        <v>0</v>
      </c>
      <c r="K386" s="903">
        <v>0</v>
      </c>
      <c r="L386" s="904">
        <v>0</v>
      </c>
      <c r="M386" s="905">
        <v>0</v>
      </c>
      <c r="N386" s="905">
        <v>0</v>
      </c>
      <c r="O386" s="905">
        <v>0</v>
      </c>
      <c r="P386" s="905">
        <v>0</v>
      </c>
      <c r="Q386" s="905">
        <v>0</v>
      </c>
      <c r="R386" s="905">
        <v>0</v>
      </c>
      <c r="S386" s="905">
        <v>0</v>
      </c>
      <c r="T386" s="905">
        <v>0</v>
      </c>
      <c r="U386" s="905">
        <v>0</v>
      </c>
      <c r="V386" s="905">
        <v>0</v>
      </c>
      <c r="W386" s="905">
        <v>0</v>
      </c>
      <c r="X386" s="905">
        <v>0</v>
      </c>
      <c r="Y386" s="905">
        <v>0</v>
      </c>
      <c r="Z386" s="905">
        <v>0</v>
      </c>
      <c r="AA386" s="905">
        <v>0</v>
      </c>
      <c r="AB386" s="882"/>
    </row>
    <row r="387" spans="1:28">
      <c r="A387" s="899" t="s">
        <v>4171</v>
      </c>
      <c r="B387" s="900">
        <v>0</v>
      </c>
      <c r="C387" s="901">
        <v>0</v>
      </c>
      <c r="D387" s="901">
        <v>0</v>
      </c>
      <c r="E387" s="901">
        <v>0</v>
      </c>
      <c r="F387" s="902">
        <v>0</v>
      </c>
      <c r="G387" s="903">
        <v>0</v>
      </c>
      <c r="H387" s="903">
        <v>0</v>
      </c>
      <c r="I387" s="903">
        <v>0</v>
      </c>
      <c r="J387" s="903">
        <v>0</v>
      </c>
      <c r="K387" s="903">
        <v>0</v>
      </c>
      <c r="L387" s="904">
        <v>0</v>
      </c>
      <c r="M387" s="905">
        <v>0</v>
      </c>
      <c r="N387" s="905">
        <v>0</v>
      </c>
      <c r="O387" s="905">
        <v>0</v>
      </c>
      <c r="P387" s="905">
        <v>0</v>
      </c>
      <c r="Q387" s="905">
        <v>0</v>
      </c>
      <c r="R387" s="905">
        <v>0</v>
      </c>
      <c r="S387" s="905">
        <v>0</v>
      </c>
      <c r="T387" s="905">
        <v>0</v>
      </c>
      <c r="U387" s="905">
        <v>0</v>
      </c>
      <c r="V387" s="905">
        <v>0</v>
      </c>
      <c r="W387" s="905">
        <v>0</v>
      </c>
      <c r="X387" s="905">
        <v>0</v>
      </c>
      <c r="Y387" s="905">
        <v>0</v>
      </c>
      <c r="Z387" s="905">
        <v>0</v>
      </c>
      <c r="AA387" s="905">
        <v>0</v>
      </c>
      <c r="AB387" s="882"/>
    </row>
    <row r="388" spans="1:28">
      <c r="A388" s="899" t="s">
        <v>4172</v>
      </c>
      <c r="B388" s="900">
        <v>0</v>
      </c>
      <c r="C388" s="901">
        <v>0</v>
      </c>
      <c r="D388" s="901">
        <v>0</v>
      </c>
      <c r="E388" s="901">
        <v>0</v>
      </c>
      <c r="F388" s="902">
        <v>0</v>
      </c>
      <c r="G388" s="903">
        <v>0</v>
      </c>
      <c r="H388" s="903">
        <v>0</v>
      </c>
      <c r="I388" s="903">
        <v>0</v>
      </c>
      <c r="J388" s="903">
        <v>0</v>
      </c>
      <c r="K388" s="903">
        <v>0</v>
      </c>
      <c r="L388" s="904">
        <v>0</v>
      </c>
      <c r="M388" s="905">
        <v>0</v>
      </c>
      <c r="N388" s="905">
        <v>0</v>
      </c>
      <c r="O388" s="905">
        <v>0</v>
      </c>
      <c r="P388" s="905">
        <v>0</v>
      </c>
      <c r="Q388" s="905">
        <v>0</v>
      </c>
      <c r="R388" s="905">
        <v>0</v>
      </c>
      <c r="S388" s="905">
        <v>0</v>
      </c>
      <c r="T388" s="905">
        <v>0</v>
      </c>
      <c r="U388" s="905">
        <v>0</v>
      </c>
      <c r="V388" s="905">
        <v>0</v>
      </c>
      <c r="W388" s="905">
        <v>0</v>
      </c>
      <c r="X388" s="905">
        <v>0</v>
      </c>
      <c r="Y388" s="905">
        <v>0</v>
      </c>
      <c r="Z388" s="905">
        <v>0</v>
      </c>
      <c r="AA388" s="905">
        <v>0</v>
      </c>
      <c r="AB388" s="882"/>
    </row>
    <row r="389" spans="1:28">
      <c r="A389" s="899" t="s">
        <v>4173</v>
      </c>
      <c r="B389" s="900">
        <v>0</v>
      </c>
      <c r="C389" s="901">
        <v>1084</v>
      </c>
      <c r="D389" s="901">
        <v>76</v>
      </c>
      <c r="E389" s="901">
        <v>3</v>
      </c>
      <c r="F389" s="902">
        <v>0</v>
      </c>
      <c r="G389" s="903">
        <v>0</v>
      </c>
      <c r="H389" s="903">
        <v>0</v>
      </c>
      <c r="I389" s="903">
        <v>0</v>
      </c>
      <c r="J389" s="903">
        <v>0</v>
      </c>
      <c r="K389" s="903">
        <v>1005</v>
      </c>
      <c r="L389" s="904">
        <v>5.7209534063316099</v>
      </c>
      <c r="M389" s="905">
        <v>0.29813419159756299</v>
      </c>
      <c r="N389" s="905">
        <v>0.30734296971640601</v>
      </c>
      <c r="O389" s="905">
        <v>10.532539973427401</v>
      </c>
      <c r="P389" s="905">
        <v>0.44087025243963901</v>
      </c>
      <c r="Q389" s="905">
        <v>0</v>
      </c>
      <c r="R389" s="905">
        <v>5.7554863242772697E-3</v>
      </c>
      <c r="S389" s="905">
        <v>0.97843267512713605</v>
      </c>
      <c r="T389" s="905">
        <v>9.4159756265176195</v>
      </c>
      <c r="U389" s="905">
        <v>14.8606656892839</v>
      </c>
      <c r="V389" s="905">
        <v>1.4503825537178701E-2</v>
      </c>
      <c r="W389" s="905">
        <v>3.2230723415952699E-3</v>
      </c>
      <c r="X389" s="905">
        <v>3.5914234663490201</v>
      </c>
      <c r="Y389" s="905">
        <v>3.4993356851605801</v>
      </c>
      <c r="Z389" s="905">
        <v>0.149642644431209</v>
      </c>
      <c r="AA389" s="905">
        <v>3.4302698492692497E-2</v>
      </c>
      <c r="AB389" s="882"/>
    </row>
    <row r="390" spans="1:28">
      <c r="A390" s="899" t="s">
        <v>4174</v>
      </c>
      <c r="B390" s="900">
        <v>0</v>
      </c>
      <c r="C390" s="901">
        <v>745</v>
      </c>
      <c r="D390" s="901">
        <v>41</v>
      </c>
      <c r="E390" s="901">
        <v>5</v>
      </c>
      <c r="F390" s="902">
        <v>0</v>
      </c>
      <c r="G390" s="903">
        <v>0</v>
      </c>
      <c r="H390" s="903">
        <v>0</v>
      </c>
      <c r="I390" s="903">
        <v>0</v>
      </c>
      <c r="J390" s="903">
        <v>0</v>
      </c>
      <c r="K390" s="903">
        <v>699</v>
      </c>
      <c r="L390" s="904">
        <v>2.8661978283776999</v>
      </c>
      <c r="M390" s="905">
        <v>0.28661978283777001</v>
      </c>
      <c r="N390" s="905">
        <v>7.2055252668713097E-3</v>
      </c>
      <c r="O390" s="905">
        <v>9.9916617033948807</v>
      </c>
      <c r="P390" s="905">
        <v>0.41391739588582899</v>
      </c>
      <c r="Q390" s="905">
        <v>0</v>
      </c>
      <c r="R390" s="905">
        <v>4.8036835112475404E-3</v>
      </c>
      <c r="S390" s="905">
        <v>0.90469372795161995</v>
      </c>
      <c r="T390" s="905">
        <v>8.5985934851330903</v>
      </c>
      <c r="U390" s="905">
        <v>13.546387501718099</v>
      </c>
      <c r="V390" s="905">
        <v>1.26496999129518E-2</v>
      </c>
      <c r="W390" s="905">
        <v>2.8822101067485198E-3</v>
      </c>
      <c r="X390" s="905">
        <v>0.33625784578732798</v>
      </c>
      <c r="Y390" s="905">
        <v>0.32825170660191499</v>
      </c>
      <c r="Z390" s="905">
        <v>6.4049113483300502E-2</v>
      </c>
      <c r="AA390" s="905">
        <v>3.1864433957942001E-2</v>
      </c>
      <c r="AB390" s="882"/>
    </row>
    <row r="391" spans="1:28">
      <c r="A391" s="899" t="s">
        <v>4175</v>
      </c>
      <c r="B391" s="900">
        <v>0</v>
      </c>
      <c r="C391" s="901">
        <v>75</v>
      </c>
      <c r="D391" s="901">
        <v>0</v>
      </c>
      <c r="E391" s="901">
        <v>0</v>
      </c>
      <c r="F391" s="902">
        <v>0</v>
      </c>
      <c r="G391" s="903">
        <v>0</v>
      </c>
      <c r="H391" s="903">
        <v>0</v>
      </c>
      <c r="I391" s="903">
        <v>0</v>
      </c>
      <c r="J391" s="903">
        <v>0</v>
      </c>
      <c r="K391" s="903">
        <v>75</v>
      </c>
      <c r="L391" s="904">
        <v>0.13057222705823099</v>
      </c>
      <c r="M391" s="905">
        <v>6.52861135291153E-3</v>
      </c>
      <c r="N391" s="905">
        <v>7.3017363815457903E-3</v>
      </c>
      <c r="O391" s="905">
        <v>0.23107848078068399</v>
      </c>
      <c r="P391" s="905">
        <v>9.7070142484079296E-3</v>
      </c>
      <c r="Q391" s="905">
        <v>0</v>
      </c>
      <c r="R391" s="905">
        <v>1.7180556191872501E-4</v>
      </c>
      <c r="S391" s="905">
        <v>2.9206945526183199E-2</v>
      </c>
      <c r="T391" s="905">
        <v>0.20444861868328201</v>
      </c>
      <c r="U391" s="905">
        <v>0.27574792687955302</v>
      </c>
      <c r="V391" s="905">
        <v>3.5220140193338502E-4</v>
      </c>
      <c r="W391" s="905">
        <v>6.8722224767489801E-5</v>
      </c>
      <c r="X391" s="905">
        <v>7.2158336005864299E-2</v>
      </c>
      <c r="Y391" s="905">
        <v>6.8722224767489806E-2</v>
      </c>
      <c r="Z391" s="905">
        <v>8.5902780959362299E-4</v>
      </c>
      <c r="AA391" s="905">
        <v>7.9030558482613299E-4</v>
      </c>
      <c r="AB391" s="882"/>
    </row>
    <row r="392" spans="1:28">
      <c r="A392" s="899" t="s">
        <v>4176</v>
      </c>
      <c r="B392" s="900">
        <v>0</v>
      </c>
      <c r="C392" s="901">
        <v>0</v>
      </c>
      <c r="D392" s="901">
        <v>0</v>
      </c>
      <c r="E392" s="901">
        <v>0</v>
      </c>
      <c r="F392" s="902">
        <v>0</v>
      </c>
      <c r="G392" s="903">
        <v>0</v>
      </c>
      <c r="H392" s="903">
        <v>0</v>
      </c>
      <c r="I392" s="903">
        <v>0</v>
      </c>
      <c r="J392" s="903">
        <v>0</v>
      </c>
      <c r="K392" s="903">
        <v>0</v>
      </c>
      <c r="L392" s="904">
        <v>0</v>
      </c>
      <c r="M392" s="905">
        <v>0</v>
      </c>
      <c r="N392" s="905">
        <v>0</v>
      </c>
      <c r="O392" s="905">
        <v>0</v>
      </c>
      <c r="P392" s="905">
        <v>0</v>
      </c>
      <c r="Q392" s="905">
        <v>0</v>
      </c>
      <c r="R392" s="905">
        <v>0</v>
      </c>
      <c r="S392" s="905">
        <v>0</v>
      </c>
      <c r="T392" s="905">
        <v>0</v>
      </c>
      <c r="U392" s="905">
        <v>0</v>
      </c>
      <c r="V392" s="905">
        <v>0</v>
      </c>
      <c r="W392" s="905">
        <v>0</v>
      </c>
      <c r="X392" s="905">
        <v>0</v>
      </c>
      <c r="Y392" s="905">
        <v>0</v>
      </c>
      <c r="Z392" s="905">
        <v>0</v>
      </c>
      <c r="AA392" s="905">
        <v>0</v>
      </c>
      <c r="AB392" s="882"/>
    </row>
    <row r="393" spans="1:28">
      <c r="A393" s="899" t="s">
        <v>4177</v>
      </c>
      <c r="B393" s="900">
        <v>0</v>
      </c>
      <c r="C393" s="901">
        <v>906</v>
      </c>
      <c r="D393" s="901">
        <v>-389</v>
      </c>
      <c r="E393" s="901">
        <v>0</v>
      </c>
      <c r="F393" s="902">
        <v>0</v>
      </c>
      <c r="G393" s="903">
        <v>0</v>
      </c>
      <c r="H393" s="903">
        <v>0</v>
      </c>
      <c r="I393" s="903">
        <v>0</v>
      </c>
      <c r="J393" s="903">
        <v>0</v>
      </c>
      <c r="K393" s="903">
        <v>1295</v>
      </c>
      <c r="L393" s="904">
        <v>4.8947404590644599</v>
      </c>
      <c r="M393" s="905">
        <v>0.12014362944976401</v>
      </c>
      <c r="N393" s="905">
        <v>0.126076648188024</v>
      </c>
      <c r="O393" s="905">
        <v>4.0789503825537201</v>
      </c>
      <c r="P393" s="905">
        <v>0.82023984056443899</v>
      </c>
      <c r="Q393" s="905">
        <v>0</v>
      </c>
      <c r="R393" s="905">
        <v>2.96650936912998E-3</v>
      </c>
      <c r="S393" s="905">
        <v>0.37081367114124703</v>
      </c>
      <c r="T393" s="905">
        <v>3.42631832134512</v>
      </c>
      <c r="U393" s="905">
        <v>5.2655541302057101</v>
      </c>
      <c r="V393" s="905">
        <v>6.2296696751729498E-3</v>
      </c>
      <c r="W393" s="905">
        <v>1.3349292161084899E-3</v>
      </c>
      <c r="X393" s="905">
        <v>1.2311013881889401</v>
      </c>
      <c r="Y393" s="905">
        <v>1.20143629449764</v>
      </c>
      <c r="Z393" s="905">
        <v>4.4497640536949601E-2</v>
      </c>
      <c r="AA393" s="905">
        <v>1.34976176295414E-2</v>
      </c>
      <c r="AB393" s="882"/>
    </row>
    <row r="394" spans="1:28">
      <c r="A394" s="899" t="s">
        <v>4178</v>
      </c>
      <c r="B394" s="900">
        <v>0</v>
      </c>
      <c r="C394" s="901">
        <v>0</v>
      </c>
      <c r="D394" s="901">
        <v>0</v>
      </c>
      <c r="E394" s="901">
        <v>0</v>
      </c>
      <c r="F394" s="902">
        <v>0</v>
      </c>
      <c r="G394" s="903">
        <v>0</v>
      </c>
      <c r="H394" s="903">
        <v>0</v>
      </c>
      <c r="I394" s="903">
        <v>0</v>
      </c>
      <c r="J394" s="903">
        <v>0</v>
      </c>
      <c r="K394" s="903">
        <v>0</v>
      </c>
      <c r="L394" s="904">
        <v>0</v>
      </c>
      <c r="M394" s="905">
        <v>0</v>
      </c>
      <c r="N394" s="905">
        <v>0</v>
      </c>
      <c r="O394" s="905">
        <v>0</v>
      </c>
      <c r="P394" s="905">
        <v>0</v>
      </c>
      <c r="Q394" s="905">
        <v>0</v>
      </c>
      <c r="R394" s="905">
        <v>0</v>
      </c>
      <c r="S394" s="905">
        <v>0</v>
      </c>
      <c r="T394" s="905">
        <v>0</v>
      </c>
      <c r="U394" s="905">
        <v>0</v>
      </c>
      <c r="V394" s="905">
        <v>0</v>
      </c>
      <c r="W394" s="905">
        <v>0</v>
      </c>
      <c r="X394" s="905">
        <v>0</v>
      </c>
      <c r="Y394" s="905">
        <v>0</v>
      </c>
      <c r="Z394" s="905">
        <v>0</v>
      </c>
      <c r="AA394" s="905">
        <v>0</v>
      </c>
      <c r="AB394" s="882"/>
    </row>
    <row r="395" spans="1:28">
      <c r="A395" s="899" t="s">
        <v>4179</v>
      </c>
      <c r="B395" s="900">
        <v>0</v>
      </c>
      <c r="C395" s="901">
        <v>7000</v>
      </c>
      <c r="D395" s="901">
        <v>0</v>
      </c>
      <c r="E395" s="901">
        <v>0</v>
      </c>
      <c r="F395" s="902">
        <v>0</v>
      </c>
      <c r="G395" s="903">
        <v>0</v>
      </c>
      <c r="H395" s="903">
        <v>0</v>
      </c>
      <c r="I395" s="903">
        <v>0</v>
      </c>
      <c r="J395" s="903">
        <v>0</v>
      </c>
      <c r="K395" s="903">
        <v>7000</v>
      </c>
      <c r="L395" s="904">
        <v>7.2158336005864303</v>
      </c>
      <c r="M395" s="905">
        <v>0.38484445869794298</v>
      </c>
      <c r="N395" s="905">
        <v>0.104228707564026</v>
      </c>
      <c r="O395" s="905">
        <v>10.3426948275072</v>
      </c>
      <c r="P395" s="905">
        <v>1.17056856187291</v>
      </c>
      <c r="Q395" s="905">
        <v>3.2070371558161899E-2</v>
      </c>
      <c r="R395" s="905">
        <v>8.0175928895404799E-3</v>
      </c>
      <c r="S395" s="905">
        <v>1.2828148623264799</v>
      </c>
      <c r="T395" s="905">
        <v>8.5788243918083094</v>
      </c>
      <c r="U395" s="905">
        <v>13.549731983323399</v>
      </c>
      <c r="V395" s="905">
        <v>1.44316672011729E-2</v>
      </c>
      <c r="W395" s="905">
        <v>3.2070371558161901E-3</v>
      </c>
      <c r="X395" s="905">
        <v>1.2026389334310701</v>
      </c>
      <c r="Y395" s="905">
        <v>1.2026389334310701</v>
      </c>
      <c r="Z395" s="905">
        <v>0</v>
      </c>
      <c r="AA395" s="905">
        <v>4.1691483025610501E-2</v>
      </c>
      <c r="AB395" s="882"/>
    </row>
    <row r="396" spans="1:28">
      <c r="A396" s="899" t="s">
        <v>4180</v>
      </c>
      <c r="B396" s="900">
        <v>250</v>
      </c>
      <c r="C396" s="901">
        <v>1002</v>
      </c>
      <c r="D396" s="901">
        <v>0</v>
      </c>
      <c r="E396" s="901">
        <v>1</v>
      </c>
      <c r="F396" s="902">
        <v>0</v>
      </c>
      <c r="G396" s="903">
        <v>0</v>
      </c>
      <c r="H396" s="903">
        <v>2866.6666666666702</v>
      </c>
      <c r="I396" s="903">
        <v>0</v>
      </c>
      <c r="J396" s="903">
        <v>0</v>
      </c>
      <c r="K396" s="903">
        <v>0</v>
      </c>
      <c r="L396" s="904">
        <v>0</v>
      </c>
      <c r="M396" s="905">
        <v>0</v>
      </c>
      <c r="N396" s="905">
        <v>0</v>
      </c>
      <c r="O396" s="905">
        <v>0</v>
      </c>
      <c r="P396" s="905">
        <v>0</v>
      </c>
      <c r="Q396" s="905">
        <v>0</v>
      </c>
      <c r="R396" s="905">
        <v>0</v>
      </c>
      <c r="S396" s="905">
        <v>0</v>
      </c>
      <c r="T396" s="905">
        <v>0</v>
      </c>
      <c r="U396" s="905">
        <v>0</v>
      </c>
      <c r="V396" s="905">
        <v>0</v>
      </c>
      <c r="W396" s="905">
        <v>0</v>
      </c>
      <c r="X396" s="905">
        <v>0</v>
      </c>
      <c r="Y396" s="905">
        <v>0</v>
      </c>
      <c r="Z396" s="905">
        <v>0</v>
      </c>
      <c r="AA396" s="905">
        <v>0</v>
      </c>
      <c r="AB396" s="882"/>
    </row>
    <row r="397" spans="1:28">
      <c r="A397" s="899" t="s">
        <v>4181</v>
      </c>
      <c r="B397" s="900">
        <v>258</v>
      </c>
      <c r="C397" s="901">
        <v>0</v>
      </c>
      <c r="D397" s="901">
        <v>0</v>
      </c>
      <c r="E397" s="901">
        <v>0</v>
      </c>
      <c r="F397" s="902">
        <v>0</v>
      </c>
      <c r="G397" s="903">
        <v>0</v>
      </c>
      <c r="H397" s="903">
        <v>0</v>
      </c>
      <c r="I397" s="903">
        <v>0</v>
      </c>
      <c r="J397" s="903">
        <v>0</v>
      </c>
      <c r="K397" s="903">
        <v>258</v>
      </c>
      <c r="L397" s="904">
        <v>1.13769643102579</v>
      </c>
      <c r="M397" s="905">
        <v>0.101358409309571</v>
      </c>
      <c r="N397" s="905">
        <v>1.7139322857012002E-2</v>
      </c>
      <c r="O397" s="905">
        <v>3.4987859073624401</v>
      </c>
      <c r="P397" s="905">
        <v>0.14479772758510101</v>
      </c>
      <c r="Q397" s="905">
        <v>0</v>
      </c>
      <c r="R397" s="905">
        <v>8.8651669950061797E-4</v>
      </c>
      <c r="S397" s="905">
        <v>0.32505612315022703</v>
      </c>
      <c r="T397" s="905">
        <v>2.7570669354469199</v>
      </c>
      <c r="U397" s="905">
        <v>4.7044486186832799</v>
      </c>
      <c r="V397" s="905">
        <v>4.6689879507032604E-3</v>
      </c>
      <c r="W397" s="905">
        <v>1.1524717093508001E-3</v>
      </c>
      <c r="X397" s="905">
        <v>0.14775278325010299</v>
      </c>
      <c r="Y397" s="905">
        <v>0.14479772758510101</v>
      </c>
      <c r="Z397" s="905">
        <v>1.7730333990012399E-2</v>
      </c>
      <c r="AA397" s="905">
        <v>1.18793237733083E-2</v>
      </c>
      <c r="AB397" s="882"/>
    </row>
    <row r="398" spans="1:28">
      <c r="A398" s="899" t="s">
        <v>4182</v>
      </c>
      <c r="B398" s="900">
        <v>0</v>
      </c>
      <c r="C398" s="901">
        <v>1115</v>
      </c>
      <c r="D398" s="901">
        <v>0</v>
      </c>
      <c r="E398" s="901">
        <v>1</v>
      </c>
      <c r="F398" s="902">
        <v>0</v>
      </c>
      <c r="G398" s="903">
        <v>0</v>
      </c>
      <c r="H398" s="903">
        <v>0</v>
      </c>
      <c r="I398" s="903">
        <v>0</v>
      </c>
      <c r="J398" s="903">
        <v>0</v>
      </c>
      <c r="K398" s="903">
        <v>1114</v>
      </c>
      <c r="L398" s="904">
        <v>4.7209877674439902</v>
      </c>
      <c r="M398" s="905">
        <v>0.31770971732258202</v>
      </c>
      <c r="N398" s="905">
        <v>0.37385119347597001</v>
      </c>
      <c r="O398" s="905">
        <v>9.3526595500984993</v>
      </c>
      <c r="P398" s="905">
        <v>2.29669675172951E-2</v>
      </c>
      <c r="Q398" s="905">
        <v>0</v>
      </c>
      <c r="R398" s="905">
        <v>5.1037705593989097E-3</v>
      </c>
      <c r="S398" s="905">
        <v>0.35726393915792398</v>
      </c>
      <c r="T398" s="905">
        <v>6.3159160672561496</v>
      </c>
      <c r="U398" s="905">
        <v>1.18662665506025</v>
      </c>
      <c r="V398" s="905">
        <v>4.9761762954139404E-3</v>
      </c>
      <c r="W398" s="905">
        <v>5.1037705593989097E-4</v>
      </c>
      <c r="X398" s="905">
        <v>3.0622623356393501</v>
      </c>
      <c r="Y398" s="905">
        <v>2.9474274980528699</v>
      </c>
      <c r="Z398" s="905">
        <v>0</v>
      </c>
      <c r="AA398" s="905">
        <v>4.3637238282860702E-2</v>
      </c>
      <c r="AB398" s="882"/>
    </row>
    <row r="399" spans="1:28">
      <c r="A399" s="899" t="s">
        <v>4183</v>
      </c>
      <c r="B399" s="900">
        <v>0</v>
      </c>
      <c r="C399" s="901">
        <v>101</v>
      </c>
      <c r="D399" s="901">
        <v>0</v>
      </c>
      <c r="E399" s="901">
        <v>1</v>
      </c>
      <c r="F399" s="902">
        <v>0</v>
      </c>
      <c r="G399" s="903">
        <v>0</v>
      </c>
      <c r="H399" s="903">
        <v>0</v>
      </c>
      <c r="I399" s="903">
        <v>0</v>
      </c>
      <c r="J399" s="903">
        <v>0</v>
      </c>
      <c r="K399" s="903">
        <v>100</v>
      </c>
      <c r="L399" s="904">
        <v>0.15462500572685201</v>
      </c>
      <c r="M399" s="905">
        <v>1.6035185779081002E-2</v>
      </c>
      <c r="N399" s="905">
        <v>7.9030558482613301E-3</v>
      </c>
      <c r="O399" s="905">
        <v>0.25312686122692102</v>
      </c>
      <c r="P399" s="905">
        <v>4.8105557337242899E-3</v>
      </c>
      <c r="Q399" s="905">
        <v>0</v>
      </c>
      <c r="R399" s="905">
        <v>2.2907408255829899E-4</v>
      </c>
      <c r="S399" s="905">
        <v>1.3744444953498001E-2</v>
      </c>
      <c r="T399" s="905">
        <v>0.24510926833738</v>
      </c>
      <c r="U399" s="905">
        <v>0.13171759747102199</v>
      </c>
      <c r="V399" s="905">
        <v>2.51981490814129E-4</v>
      </c>
      <c r="W399" s="905">
        <v>3.43611123837449E-5</v>
      </c>
      <c r="X399" s="905">
        <v>8.5902780959362296E-2</v>
      </c>
      <c r="Y399" s="905">
        <v>8.3612040133779306E-2</v>
      </c>
      <c r="Z399" s="905">
        <v>0</v>
      </c>
      <c r="AA399" s="905">
        <v>1.0651944838960901E-3</v>
      </c>
      <c r="AB399" s="882"/>
    </row>
    <row r="400" spans="1:28">
      <c r="A400" s="899" t="s">
        <v>4184</v>
      </c>
      <c r="B400" s="900">
        <v>0</v>
      </c>
      <c r="C400" s="901">
        <v>101</v>
      </c>
      <c r="D400" s="901">
        <v>0</v>
      </c>
      <c r="E400" s="901">
        <v>1</v>
      </c>
      <c r="F400" s="902">
        <v>0</v>
      </c>
      <c r="G400" s="903">
        <v>0</v>
      </c>
      <c r="H400" s="903">
        <v>0</v>
      </c>
      <c r="I400" s="903">
        <v>0</v>
      </c>
      <c r="J400" s="903">
        <v>0</v>
      </c>
      <c r="K400" s="903">
        <v>100</v>
      </c>
      <c r="L400" s="904">
        <v>0.167224080267559</v>
      </c>
      <c r="M400" s="905">
        <v>1.11100930040775E-2</v>
      </c>
      <c r="N400" s="905">
        <v>1.0766481880240099E-2</v>
      </c>
      <c r="O400" s="905">
        <v>0.30695927062812101</v>
      </c>
      <c r="P400" s="905">
        <v>6.52861135291153E-3</v>
      </c>
      <c r="Q400" s="905">
        <v>0</v>
      </c>
      <c r="R400" s="905">
        <v>2.2907408255829899E-4</v>
      </c>
      <c r="S400" s="905">
        <v>1.94712970174554E-2</v>
      </c>
      <c r="T400" s="905">
        <v>0.20043982223851201</v>
      </c>
      <c r="U400" s="905">
        <v>0.19127685893617999</v>
      </c>
      <c r="V400" s="905">
        <v>2.4052778668621401E-4</v>
      </c>
      <c r="W400" s="905">
        <v>2.2907408255829899E-5</v>
      </c>
      <c r="X400" s="905">
        <v>0.13171759747102199</v>
      </c>
      <c r="Y400" s="905">
        <v>0.12828148623264801</v>
      </c>
      <c r="Z400" s="905">
        <v>0</v>
      </c>
      <c r="AA400" s="905">
        <v>7.5594447244238798E-4</v>
      </c>
      <c r="AB400" s="882"/>
    </row>
    <row r="401" spans="1:28">
      <c r="A401" s="899" t="s">
        <v>4185</v>
      </c>
      <c r="B401" s="900">
        <v>0</v>
      </c>
      <c r="C401" s="901">
        <v>899</v>
      </c>
      <c r="D401" s="901">
        <v>0</v>
      </c>
      <c r="E401" s="901">
        <v>1</v>
      </c>
      <c r="F401" s="902">
        <v>0</v>
      </c>
      <c r="G401" s="903">
        <v>0</v>
      </c>
      <c r="H401" s="903">
        <v>0</v>
      </c>
      <c r="I401" s="903">
        <v>0</v>
      </c>
      <c r="J401" s="903">
        <v>0</v>
      </c>
      <c r="K401" s="903">
        <v>898</v>
      </c>
      <c r="L401" s="904">
        <v>2.78735052916113</v>
      </c>
      <c r="M401" s="905">
        <v>0.17690933247812299</v>
      </c>
      <c r="N401" s="905">
        <v>0.21393686718284699</v>
      </c>
      <c r="O401" s="905">
        <v>5.0810005955926103</v>
      </c>
      <c r="P401" s="905">
        <v>3.8056077335410297E-2</v>
      </c>
      <c r="Q401" s="905">
        <v>0</v>
      </c>
      <c r="R401" s="905">
        <v>3.0856278920602899E-3</v>
      </c>
      <c r="S401" s="905">
        <v>0.21599395244422001</v>
      </c>
      <c r="T401" s="905">
        <v>6.0786869473587801</v>
      </c>
      <c r="U401" s="905">
        <v>1.49138681449581</v>
      </c>
      <c r="V401" s="905">
        <v>3.8056077335410299E-3</v>
      </c>
      <c r="W401" s="905">
        <v>4.1141705227470602E-4</v>
      </c>
      <c r="X401" s="905">
        <v>2.3553626242726899</v>
      </c>
      <c r="Y401" s="905">
        <v>2.2422229348971499</v>
      </c>
      <c r="Z401" s="905">
        <v>0</v>
      </c>
      <c r="AA401" s="905">
        <v>2.1496540981353399E-2</v>
      </c>
      <c r="AB401" s="882"/>
    </row>
    <row r="402" spans="1:28">
      <c r="A402" s="899" t="s">
        <v>4186</v>
      </c>
      <c r="B402" s="900">
        <v>0</v>
      </c>
      <c r="C402" s="901">
        <v>0</v>
      </c>
      <c r="D402" s="901">
        <v>0</v>
      </c>
      <c r="E402" s="901">
        <v>0</v>
      </c>
      <c r="F402" s="902">
        <v>0</v>
      </c>
      <c r="G402" s="903">
        <v>0</v>
      </c>
      <c r="H402" s="903">
        <v>0</v>
      </c>
      <c r="I402" s="903">
        <v>0</v>
      </c>
      <c r="J402" s="903">
        <v>0</v>
      </c>
      <c r="K402" s="903">
        <v>0</v>
      </c>
      <c r="L402" s="904">
        <v>0</v>
      </c>
      <c r="M402" s="905">
        <v>0</v>
      </c>
      <c r="N402" s="905">
        <v>0</v>
      </c>
      <c r="O402" s="905">
        <v>0</v>
      </c>
      <c r="P402" s="905">
        <v>0</v>
      </c>
      <c r="Q402" s="905">
        <v>0</v>
      </c>
      <c r="R402" s="905">
        <v>0</v>
      </c>
      <c r="S402" s="905">
        <v>0</v>
      </c>
      <c r="T402" s="905">
        <v>0</v>
      </c>
      <c r="U402" s="905">
        <v>0</v>
      </c>
      <c r="V402" s="905">
        <v>0</v>
      </c>
      <c r="W402" s="905">
        <v>0</v>
      </c>
      <c r="X402" s="905">
        <v>0</v>
      </c>
      <c r="Y402" s="905">
        <v>0</v>
      </c>
      <c r="Z402" s="905">
        <v>0</v>
      </c>
      <c r="AA402" s="905">
        <v>0</v>
      </c>
      <c r="AB402" s="882"/>
    </row>
    <row r="403" spans="1:28">
      <c r="A403" s="899" t="s">
        <v>4187</v>
      </c>
      <c r="B403" s="900">
        <v>0</v>
      </c>
      <c r="C403" s="901">
        <v>3950</v>
      </c>
      <c r="D403" s="901">
        <v>0</v>
      </c>
      <c r="E403" s="901">
        <v>1</v>
      </c>
      <c r="F403" s="902">
        <v>0</v>
      </c>
      <c r="G403" s="903">
        <v>0</v>
      </c>
      <c r="H403" s="903">
        <v>0</v>
      </c>
      <c r="I403" s="903">
        <v>0</v>
      </c>
      <c r="J403" s="903">
        <v>0</v>
      </c>
      <c r="K403" s="903">
        <v>3949</v>
      </c>
      <c r="L403" s="904">
        <v>8.4129060338113408</v>
      </c>
      <c r="M403" s="905">
        <v>0.176399642644431</v>
      </c>
      <c r="N403" s="905">
        <v>0.37993769184954401</v>
      </c>
      <c r="O403" s="905">
        <v>5.9252187657488404</v>
      </c>
      <c r="P403" s="905">
        <v>1.0719670591469299</v>
      </c>
      <c r="Q403" s="905">
        <v>1.35692032803409E-2</v>
      </c>
      <c r="R403" s="905">
        <v>9.04613552022724E-3</v>
      </c>
      <c r="S403" s="905">
        <v>0.67846016401704301</v>
      </c>
      <c r="T403" s="905">
        <v>4.79445182572044</v>
      </c>
      <c r="U403" s="905">
        <v>8.8199821322215595</v>
      </c>
      <c r="V403" s="905">
        <v>9.4984422962386007E-3</v>
      </c>
      <c r="W403" s="905">
        <v>1.80922710404545E-3</v>
      </c>
      <c r="X403" s="905">
        <v>4.7492211481193003</v>
      </c>
      <c r="Y403" s="905">
        <v>4.56829843771476</v>
      </c>
      <c r="Z403" s="905">
        <v>4.52306776011362E-2</v>
      </c>
      <c r="AA403" s="905">
        <v>2.21630320245567E-2</v>
      </c>
      <c r="AB403" s="882"/>
    </row>
    <row r="404" spans="1:28">
      <c r="A404" s="899" t="s">
        <v>4188</v>
      </c>
      <c r="B404" s="900">
        <v>0</v>
      </c>
      <c r="C404" s="901">
        <v>100</v>
      </c>
      <c r="D404" s="901">
        <v>0</v>
      </c>
      <c r="E404" s="901">
        <v>0</v>
      </c>
      <c r="F404" s="902">
        <v>0</v>
      </c>
      <c r="G404" s="903">
        <v>0</v>
      </c>
      <c r="H404" s="903">
        <v>0</v>
      </c>
      <c r="I404" s="903">
        <v>0</v>
      </c>
      <c r="J404" s="903">
        <v>0</v>
      </c>
      <c r="K404" s="903">
        <v>100</v>
      </c>
      <c r="L404" s="904">
        <v>5.9559261465157803E-2</v>
      </c>
      <c r="M404" s="905">
        <v>4.1233334860493898E-3</v>
      </c>
      <c r="N404" s="905">
        <v>2.4052778668621402E-3</v>
      </c>
      <c r="O404" s="905">
        <v>0.14431667201172901</v>
      </c>
      <c r="P404" s="905">
        <v>5.38324094012004E-3</v>
      </c>
      <c r="Q404" s="905">
        <v>0</v>
      </c>
      <c r="R404" s="905">
        <v>0</v>
      </c>
      <c r="S404" s="905">
        <v>1.3744444953498001E-2</v>
      </c>
      <c r="T404" s="905">
        <v>0.113391670866358</v>
      </c>
      <c r="U404" s="905">
        <v>0.179823154808265</v>
      </c>
      <c r="V404" s="905">
        <v>1.9471297017455399E-4</v>
      </c>
      <c r="W404" s="905">
        <v>4.5814816511659899E-5</v>
      </c>
      <c r="X404" s="905">
        <v>8.3612040133779306E-2</v>
      </c>
      <c r="Y404" s="905">
        <v>8.3612040133779306E-2</v>
      </c>
      <c r="Z404" s="905">
        <v>1.1453704127914999E-3</v>
      </c>
      <c r="AA404" s="905">
        <v>5.3832409401200301E-4</v>
      </c>
      <c r="AB404" s="882"/>
    </row>
    <row r="405" spans="1:28">
      <c r="A405" s="894"/>
      <c r="B405" s="895"/>
      <c r="C405" s="896"/>
      <c r="D405" s="896"/>
      <c r="E405" s="896"/>
      <c r="F405" s="895"/>
      <c r="G405" s="896"/>
      <c r="H405" s="896"/>
      <c r="I405" s="896"/>
      <c r="J405" s="896"/>
      <c r="K405" s="896"/>
      <c r="L405" s="897"/>
      <c r="M405" s="898"/>
      <c r="N405" s="898"/>
      <c r="O405" s="898"/>
      <c r="P405" s="898"/>
      <c r="Q405" s="898"/>
      <c r="R405" s="898"/>
      <c r="S405" s="898"/>
      <c r="T405" s="898"/>
      <c r="U405" s="898"/>
      <c r="V405" s="898"/>
      <c r="W405" s="898"/>
      <c r="X405" s="898"/>
      <c r="Y405" s="898"/>
      <c r="Z405" s="898"/>
      <c r="AA405" s="898"/>
      <c r="AB405" s="882"/>
    </row>
    <row r="406" spans="1:28">
      <c r="A406" s="887" t="s">
        <v>4189</v>
      </c>
      <c r="B406" s="888">
        <v>0</v>
      </c>
      <c r="C406" s="889">
        <v>717</v>
      </c>
      <c r="D406" s="889">
        <v>0</v>
      </c>
      <c r="E406" s="889">
        <v>36</v>
      </c>
      <c r="F406" s="890">
        <v>0</v>
      </c>
      <c r="G406" s="891">
        <v>0</v>
      </c>
      <c r="H406" s="891">
        <v>0</v>
      </c>
      <c r="I406" s="891">
        <v>23</v>
      </c>
      <c r="J406" s="891">
        <v>0</v>
      </c>
      <c r="K406" s="891">
        <v>658</v>
      </c>
      <c r="L406" s="892">
        <v>1.09982636184542</v>
      </c>
      <c r="M406" s="893">
        <v>8.7235304897603894E-2</v>
      </c>
      <c r="N406" s="893">
        <v>8.0016310074678104E-2</v>
      </c>
      <c r="O406" s="893">
        <v>0.43075090484262601</v>
      </c>
      <c r="P406" s="893">
        <v>7.8510674852247195E-3</v>
      </c>
      <c r="Q406" s="893">
        <v>0</v>
      </c>
      <c r="R406" s="893">
        <v>2.1099784670362401E-2</v>
      </c>
      <c r="S406" s="893">
        <v>8.2012759426398504E-2</v>
      </c>
      <c r="T406" s="893">
        <v>1.5544084161817899</v>
      </c>
      <c r="U406" s="893">
        <v>1.1383884638291999</v>
      </c>
      <c r="V406" s="893">
        <v>2.0748270490676701E-3</v>
      </c>
      <c r="W406" s="893">
        <v>8.4818344252531302E-4</v>
      </c>
      <c r="X406" s="893">
        <v>1.2284599349429599</v>
      </c>
      <c r="Y406" s="893">
        <v>1.2193466807165401</v>
      </c>
      <c r="Z406" s="893">
        <v>0</v>
      </c>
      <c r="AA406" s="893">
        <v>1.1113936867182799E-2</v>
      </c>
      <c r="AB406" s="882"/>
    </row>
    <row r="407" spans="1:28">
      <c r="A407" s="899" t="s">
        <v>4190</v>
      </c>
      <c r="B407" s="900">
        <v>0</v>
      </c>
      <c r="C407" s="901">
        <v>267</v>
      </c>
      <c r="D407" s="901">
        <v>0</v>
      </c>
      <c r="E407" s="901">
        <v>33</v>
      </c>
      <c r="F407" s="902">
        <v>0</v>
      </c>
      <c r="G407" s="903">
        <v>0</v>
      </c>
      <c r="H407" s="903">
        <v>0</v>
      </c>
      <c r="I407" s="903">
        <v>23</v>
      </c>
      <c r="J407" s="903">
        <v>0</v>
      </c>
      <c r="K407" s="903">
        <v>211</v>
      </c>
      <c r="L407" s="904">
        <v>0.30697324414715699</v>
      </c>
      <c r="M407" s="905">
        <v>2.75434897145737E-2</v>
      </c>
      <c r="N407" s="905">
        <v>2.12358203142896E-2</v>
      </c>
      <c r="O407" s="905">
        <v>0.107230379804829</v>
      </c>
      <c r="P407" s="905">
        <v>1.47178952673295E-3</v>
      </c>
      <c r="Q407" s="905">
        <v>0</v>
      </c>
      <c r="R407" s="905">
        <v>3.78460164017043E-3</v>
      </c>
      <c r="S407" s="905">
        <v>2.7333234067897599E-2</v>
      </c>
      <c r="T407" s="905">
        <v>0.42892151921931598</v>
      </c>
      <c r="U407" s="905">
        <v>0.28174256654602098</v>
      </c>
      <c r="V407" s="905">
        <v>7.9897145736931299E-4</v>
      </c>
      <c r="W407" s="905">
        <v>2.1025564667613499E-4</v>
      </c>
      <c r="X407" s="905">
        <v>0.32169113941448702</v>
      </c>
      <c r="Y407" s="905">
        <v>0.32169113941448702</v>
      </c>
      <c r="Z407" s="905">
        <v>0</v>
      </c>
      <c r="AA407" s="905">
        <v>3.0487068768039602E-3</v>
      </c>
      <c r="AB407" s="882"/>
    </row>
    <row r="408" spans="1:28">
      <c r="A408" s="899" t="s">
        <v>4191</v>
      </c>
      <c r="B408" s="900">
        <v>0</v>
      </c>
      <c r="C408" s="901">
        <v>450</v>
      </c>
      <c r="D408" s="901">
        <v>0</v>
      </c>
      <c r="E408" s="901">
        <v>3</v>
      </c>
      <c r="F408" s="902">
        <v>0</v>
      </c>
      <c r="G408" s="903">
        <v>0</v>
      </c>
      <c r="H408" s="903">
        <v>0</v>
      </c>
      <c r="I408" s="903">
        <v>0</v>
      </c>
      <c r="J408" s="903">
        <v>0</v>
      </c>
      <c r="K408" s="903">
        <v>447</v>
      </c>
      <c r="L408" s="904">
        <v>0.79285311769826405</v>
      </c>
      <c r="M408" s="905">
        <v>5.9691815183030197E-2</v>
      </c>
      <c r="N408" s="905">
        <v>5.87804897603885E-2</v>
      </c>
      <c r="O408" s="905">
        <v>0.32352052503779699</v>
      </c>
      <c r="P408" s="905">
        <v>6.3792779584917799E-3</v>
      </c>
      <c r="Q408" s="905">
        <v>0</v>
      </c>
      <c r="R408" s="905">
        <v>1.7315183030192E-2</v>
      </c>
      <c r="S408" s="905">
        <v>5.4679525358500902E-2</v>
      </c>
      <c r="T408" s="905">
        <v>1.1254868969624801</v>
      </c>
      <c r="U408" s="905">
        <v>0.85664589728318097</v>
      </c>
      <c r="V408" s="905">
        <v>1.27585559169836E-3</v>
      </c>
      <c r="W408" s="905">
        <v>6.3792779584917795E-4</v>
      </c>
      <c r="X408" s="905">
        <v>0.906768795528474</v>
      </c>
      <c r="Y408" s="905">
        <v>0.89765554130205705</v>
      </c>
      <c r="Z408" s="905">
        <v>0</v>
      </c>
      <c r="AA408" s="905">
        <v>8.0652299903788902E-3</v>
      </c>
      <c r="AB408" s="882"/>
    </row>
    <row r="409" spans="1:28">
      <c r="A409" s="899" t="s">
        <v>4192</v>
      </c>
      <c r="B409" s="900">
        <v>0</v>
      </c>
      <c r="C409" s="901">
        <v>0</v>
      </c>
      <c r="D409" s="901">
        <v>0</v>
      </c>
      <c r="E409" s="901">
        <v>0</v>
      </c>
      <c r="F409" s="902">
        <v>0</v>
      </c>
      <c r="G409" s="903">
        <v>0</v>
      </c>
      <c r="H409" s="903">
        <v>0</v>
      </c>
      <c r="I409" s="903">
        <v>0</v>
      </c>
      <c r="J409" s="903">
        <v>0</v>
      </c>
      <c r="K409" s="903">
        <v>0</v>
      </c>
      <c r="L409" s="904">
        <v>0</v>
      </c>
      <c r="M409" s="905">
        <v>0</v>
      </c>
      <c r="N409" s="905">
        <v>0</v>
      </c>
      <c r="O409" s="905">
        <v>0</v>
      </c>
      <c r="P409" s="905">
        <v>0</v>
      </c>
      <c r="Q409" s="905">
        <v>0</v>
      </c>
      <c r="R409" s="905">
        <v>0</v>
      </c>
      <c r="S409" s="905">
        <v>0</v>
      </c>
      <c r="T409" s="905">
        <v>0</v>
      </c>
      <c r="U409" s="905">
        <v>0</v>
      </c>
      <c r="V409" s="905">
        <v>0</v>
      </c>
      <c r="W409" s="905">
        <v>0</v>
      </c>
      <c r="X409" s="905">
        <v>0</v>
      </c>
      <c r="Y409" s="905">
        <v>0</v>
      </c>
      <c r="Z409" s="905">
        <v>0</v>
      </c>
      <c r="AA409" s="905">
        <v>0</v>
      </c>
      <c r="AB409" s="882"/>
    </row>
    <row r="410" spans="1:28">
      <c r="A410" s="899" t="s">
        <v>4193</v>
      </c>
      <c r="B410" s="900">
        <v>0</v>
      </c>
      <c r="C410" s="901">
        <v>0</v>
      </c>
      <c r="D410" s="901">
        <v>0</v>
      </c>
      <c r="E410" s="901">
        <v>0</v>
      </c>
      <c r="F410" s="902">
        <v>0</v>
      </c>
      <c r="G410" s="903">
        <v>0</v>
      </c>
      <c r="H410" s="903">
        <v>0</v>
      </c>
      <c r="I410" s="903">
        <v>0</v>
      </c>
      <c r="J410" s="903">
        <v>0</v>
      </c>
      <c r="K410" s="903">
        <v>0</v>
      </c>
      <c r="L410" s="904">
        <v>0</v>
      </c>
      <c r="M410" s="905">
        <v>0</v>
      </c>
      <c r="N410" s="905">
        <v>0</v>
      </c>
      <c r="O410" s="905">
        <v>0</v>
      </c>
      <c r="P410" s="905">
        <v>0</v>
      </c>
      <c r="Q410" s="905">
        <v>0</v>
      </c>
      <c r="R410" s="905">
        <v>0</v>
      </c>
      <c r="S410" s="905">
        <v>0</v>
      </c>
      <c r="T410" s="905">
        <v>0</v>
      </c>
      <c r="U410" s="905">
        <v>0</v>
      </c>
      <c r="V410" s="905">
        <v>0</v>
      </c>
      <c r="W410" s="905">
        <v>0</v>
      </c>
      <c r="X410" s="905">
        <v>0</v>
      </c>
      <c r="Y410" s="905">
        <v>0</v>
      </c>
      <c r="Z410" s="905">
        <v>0</v>
      </c>
      <c r="AA410" s="905">
        <v>0</v>
      </c>
      <c r="AB410" s="882"/>
    </row>
    <row r="411" spans="1:28">
      <c r="A411" s="899" t="s">
        <v>4194</v>
      </c>
      <c r="B411" s="900">
        <v>0</v>
      </c>
      <c r="C411" s="901">
        <v>0</v>
      </c>
      <c r="D411" s="901">
        <v>0</v>
      </c>
      <c r="E411" s="901">
        <v>0</v>
      </c>
      <c r="F411" s="902">
        <v>0</v>
      </c>
      <c r="G411" s="903">
        <v>0</v>
      </c>
      <c r="H411" s="903">
        <v>0</v>
      </c>
      <c r="I411" s="903">
        <v>0</v>
      </c>
      <c r="J411" s="903">
        <v>0</v>
      </c>
      <c r="K411" s="903">
        <v>0</v>
      </c>
      <c r="L411" s="904">
        <v>0</v>
      </c>
      <c r="M411" s="905">
        <v>0</v>
      </c>
      <c r="N411" s="905">
        <v>0</v>
      </c>
      <c r="O411" s="905">
        <v>0</v>
      </c>
      <c r="P411" s="905">
        <v>0</v>
      </c>
      <c r="Q411" s="905">
        <v>0</v>
      </c>
      <c r="R411" s="905">
        <v>0</v>
      </c>
      <c r="S411" s="905">
        <v>0</v>
      </c>
      <c r="T411" s="905">
        <v>0</v>
      </c>
      <c r="U411" s="905">
        <v>0</v>
      </c>
      <c r="V411" s="905">
        <v>0</v>
      </c>
      <c r="W411" s="905">
        <v>0</v>
      </c>
      <c r="X411" s="905">
        <v>0</v>
      </c>
      <c r="Y411" s="905">
        <v>0</v>
      </c>
      <c r="Z411" s="905">
        <v>0</v>
      </c>
      <c r="AA411" s="905">
        <v>0</v>
      </c>
      <c r="AB411" s="882"/>
    </row>
    <row r="413" spans="1:28">
      <c r="A413" s="136" t="s">
        <v>18</v>
      </c>
    </row>
    <row r="414" spans="1:28">
      <c r="A414" s="17" t="s">
        <v>4198</v>
      </c>
    </row>
  </sheetData>
  <mergeCells count="4">
    <mergeCell ref="B3:E3"/>
    <mergeCell ref="F3:K3"/>
    <mergeCell ref="L3:AA3"/>
    <mergeCell ref="B5:K5"/>
  </mergeCells>
  <hyperlinks>
    <hyperlink ref="AD3" location="Content!A1" display="Back to content page" xr:uid="{64511A1B-3CBA-4732-A396-B3DAF0806A30}"/>
  </hyperlinks>
  <pageMargins left="0.7" right="0.7" top="0.75" bottom="0.75" header="0.3" footer="0.3"/>
  <pageSetup paperSize="9" scale="28" orientation="landscape" horizontalDpi="300" verticalDpi="300"/>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34BFA-2BFE-4C16-B58F-18205328BDAC}">
  <dimension ref="A1:Q399"/>
  <sheetViews>
    <sheetView topLeftCell="C1" workbookViewId="0">
      <selection activeCell="A4" sqref="A4:XFD4"/>
    </sheetView>
  </sheetViews>
  <sheetFormatPr defaultColWidth="11.453125" defaultRowHeight="14.5"/>
  <cols>
    <col min="1" max="1" width="28.26953125" style="911" customWidth="1"/>
    <col min="2" max="16384" width="11.453125" style="911"/>
  </cols>
  <sheetData>
    <row r="1" spans="1:17">
      <c r="A1" s="35" t="s">
        <v>4257</v>
      </c>
    </row>
    <row r="2" spans="1:17" ht="15" thickBot="1"/>
    <row r="3" spans="1:17" ht="15" thickBot="1">
      <c r="A3" s="913"/>
      <c r="B3" s="1118" t="s">
        <v>3779</v>
      </c>
      <c r="C3" s="1118" t="s">
        <v>3779</v>
      </c>
      <c r="D3" s="1118" t="s">
        <v>3779</v>
      </c>
      <c r="E3" s="1118" t="s">
        <v>3779</v>
      </c>
      <c r="F3" s="1119" t="s">
        <v>3780</v>
      </c>
      <c r="G3" s="1119" t="s">
        <v>3780</v>
      </c>
      <c r="H3" s="1119" t="s">
        <v>3780</v>
      </c>
      <c r="I3" s="1119" t="s">
        <v>3780</v>
      </c>
      <c r="J3" s="1119" t="s">
        <v>3780</v>
      </c>
      <c r="K3" s="1119" t="s">
        <v>3780</v>
      </c>
      <c r="L3" s="1120" t="s">
        <v>3781</v>
      </c>
      <c r="M3" s="1120" t="s">
        <v>3781</v>
      </c>
      <c r="N3" s="1120" t="s">
        <v>3781</v>
      </c>
      <c r="O3" s="912"/>
      <c r="Q3" s="486" t="s">
        <v>528</v>
      </c>
    </row>
    <row r="4" spans="1:17" s="964" customFormat="1" ht="25.5" thickBot="1">
      <c r="A4" s="961"/>
      <c r="B4" s="962" t="s">
        <v>2964</v>
      </c>
      <c r="C4" s="960" t="s">
        <v>86</v>
      </c>
      <c r="D4" s="960" t="s">
        <v>3782</v>
      </c>
      <c r="E4" s="960" t="s">
        <v>85</v>
      </c>
      <c r="F4" s="962" t="s">
        <v>3783</v>
      </c>
      <c r="G4" s="960" t="s">
        <v>3784</v>
      </c>
      <c r="H4" s="960" t="s">
        <v>3785</v>
      </c>
      <c r="I4" s="960" t="s">
        <v>3786</v>
      </c>
      <c r="J4" s="960" t="s">
        <v>3787</v>
      </c>
      <c r="K4" s="960" t="s">
        <v>3788</v>
      </c>
      <c r="L4" s="962" t="s">
        <v>714</v>
      </c>
      <c r="M4" s="960" t="s">
        <v>3789</v>
      </c>
      <c r="N4" s="960" t="s">
        <v>3790</v>
      </c>
      <c r="O4" s="963"/>
    </row>
    <row r="5" spans="1:17" ht="15" thickBot="1">
      <c r="A5" s="914" t="s">
        <v>3804</v>
      </c>
      <c r="B5" s="1121" t="s">
        <v>4199</v>
      </c>
      <c r="C5" s="1121" t="s">
        <v>4199</v>
      </c>
      <c r="D5" s="1121" t="s">
        <v>4199</v>
      </c>
      <c r="E5" s="1121" t="s">
        <v>4199</v>
      </c>
      <c r="F5" s="1121" t="s">
        <v>4199</v>
      </c>
      <c r="G5" s="1121" t="s">
        <v>4199</v>
      </c>
      <c r="H5" s="1121" t="s">
        <v>4199</v>
      </c>
      <c r="I5" s="1121" t="s">
        <v>4199</v>
      </c>
      <c r="J5" s="1121" t="s">
        <v>4199</v>
      </c>
      <c r="K5" s="1121" t="s">
        <v>4199</v>
      </c>
      <c r="L5" s="915" t="s">
        <v>314</v>
      </c>
      <c r="M5" s="916" t="s">
        <v>3806</v>
      </c>
      <c r="N5" s="916" t="s">
        <v>3806</v>
      </c>
      <c r="O5" s="912"/>
    </row>
    <row r="6" spans="1:17">
      <c r="A6" s="917" t="s">
        <v>3809</v>
      </c>
      <c r="B6" s="918"/>
      <c r="C6" s="919"/>
      <c r="D6" s="919"/>
      <c r="E6" s="919"/>
      <c r="F6" s="920"/>
      <c r="G6" s="921"/>
      <c r="H6" s="921"/>
      <c r="I6" s="921"/>
      <c r="J6" s="921"/>
      <c r="K6" s="921"/>
      <c r="L6" s="922">
        <v>2629.3828600407301</v>
      </c>
      <c r="M6" s="923">
        <v>64.102200195382494</v>
      </c>
      <c r="N6" s="923">
        <v>56.666947245284597</v>
      </c>
      <c r="O6" s="912"/>
    </row>
    <row r="7" spans="1:17">
      <c r="A7" s="924"/>
      <c r="B7" s="925"/>
      <c r="C7" s="926"/>
      <c r="D7" s="926"/>
      <c r="E7" s="926"/>
      <c r="F7" s="925"/>
      <c r="G7" s="926"/>
      <c r="H7" s="926"/>
      <c r="I7" s="926"/>
      <c r="J7" s="926"/>
      <c r="K7" s="926"/>
      <c r="L7" s="927"/>
      <c r="M7" s="928"/>
      <c r="N7" s="928"/>
      <c r="O7" s="912"/>
    </row>
    <row r="8" spans="1:17">
      <c r="A8" s="917" t="s">
        <v>4200</v>
      </c>
      <c r="B8" s="918"/>
      <c r="C8" s="919"/>
      <c r="D8" s="919"/>
      <c r="E8" s="919"/>
      <c r="F8" s="920"/>
      <c r="G8" s="921"/>
      <c r="H8" s="921"/>
      <c r="I8" s="921"/>
      <c r="J8" s="921"/>
      <c r="K8" s="921"/>
      <c r="L8" s="922">
        <v>2356.4261543523398</v>
      </c>
      <c r="M8" s="923">
        <v>46.015027676687097</v>
      </c>
      <c r="N8" s="923">
        <v>38.564672294219498</v>
      </c>
      <c r="O8" s="912"/>
    </row>
    <row r="9" spans="1:17">
      <c r="A9" s="917" t="s">
        <v>4201</v>
      </c>
      <c r="B9" s="918"/>
      <c r="C9" s="919"/>
      <c r="D9" s="919"/>
      <c r="E9" s="919"/>
      <c r="F9" s="920"/>
      <c r="G9" s="921"/>
      <c r="H9" s="921"/>
      <c r="I9" s="921"/>
      <c r="J9" s="921"/>
      <c r="K9" s="921"/>
      <c r="L9" s="922">
        <v>272.95670568838602</v>
      </c>
      <c r="M9" s="923">
        <v>18.0871725186954</v>
      </c>
      <c r="N9" s="923">
        <v>18.102274951065102</v>
      </c>
      <c r="O9" s="912"/>
    </row>
    <row r="10" spans="1:17">
      <c r="A10" s="924"/>
      <c r="B10" s="925"/>
      <c r="C10" s="926"/>
      <c r="D10" s="926"/>
      <c r="E10" s="926"/>
      <c r="F10" s="925"/>
      <c r="G10" s="926"/>
      <c r="H10" s="926"/>
      <c r="I10" s="926"/>
      <c r="J10" s="926"/>
      <c r="K10" s="926"/>
      <c r="L10" s="927"/>
      <c r="M10" s="928"/>
      <c r="N10" s="928"/>
      <c r="O10" s="912"/>
    </row>
    <row r="11" spans="1:17">
      <c r="A11" s="917" t="s">
        <v>4202</v>
      </c>
      <c r="B11" s="918">
        <v>99015</v>
      </c>
      <c r="C11" s="919">
        <v>326856</v>
      </c>
      <c r="D11" s="919">
        <v>118542</v>
      </c>
      <c r="E11" s="919">
        <v>2877</v>
      </c>
      <c r="F11" s="920">
        <v>59179</v>
      </c>
      <c r="G11" s="921">
        <v>58</v>
      </c>
      <c r="H11" s="921">
        <v>2025</v>
      </c>
      <c r="I11" s="921">
        <v>26083</v>
      </c>
      <c r="J11" s="921">
        <v>20034</v>
      </c>
      <c r="K11" s="921">
        <v>190486</v>
      </c>
      <c r="L11" s="922">
        <v>1338.0501420478699</v>
      </c>
      <c r="M11" s="923">
        <v>30.702948252044798</v>
      </c>
      <c r="N11" s="923">
        <v>9.8878649167878194</v>
      </c>
      <c r="O11" s="912"/>
    </row>
    <row r="12" spans="1:17">
      <c r="A12" s="929" t="s">
        <v>3813</v>
      </c>
      <c r="B12" s="930">
        <v>0</v>
      </c>
      <c r="C12" s="931">
        <v>52558</v>
      </c>
      <c r="D12" s="931">
        <v>13620</v>
      </c>
      <c r="E12" s="931">
        <v>0</v>
      </c>
      <c r="F12" s="932">
        <v>0</v>
      </c>
      <c r="G12" s="933">
        <v>0</v>
      </c>
      <c r="H12" s="933">
        <v>33375</v>
      </c>
      <c r="I12" s="933">
        <v>47</v>
      </c>
      <c r="J12" s="933">
        <v>0</v>
      </c>
      <c r="K12" s="933">
        <v>0</v>
      </c>
      <c r="L12" s="934">
        <v>0</v>
      </c>
      <c r="M12" s="935">
        <v>0</v>
      </c>
      <c r="N12" s="935">
        <v>0</v>
      </c>
      <c r="O12" s="912"/>
    </row>
    <row r="13" spans="1:17">
      <c r="A13" s="929" t="s">
        <v>3814</v>
      </c>
      <c r="B13" s="930">
        <v>86548</v>
      </c>
      <c r="C13" s="931">
        <v>185642</v>
      </c>
      <c r="D13" s="931">
        <v>91454.8907167617</v>
      </c>
      <c r="E13" s="931">
        <v>142</v>
      </c>
      <c r="F13" s="932">
        <v>55946</v>
      </c>
      <c r="G13" s="933">
        <v>0</v>
      </c>
      <c r="H13" s="933">
        <v>98683.1092832383</v>
      </c>
      <c r="I13" s="933">
        <v>25964</v>
      </c>
      <c r="J13" s="933">
        <v>0</v>
      </c>
      <c r="K13" s="933">
        <v>0</v>
      </c>
      <c r="L13" s="934">
        <v>0</v>
      </c>
      <c r="M13" s="935">
        <v>0</v>
      </c>
      <c r="N13" s="935">
        <v>0</v>
      </c>
      <c r="O13" s="912"/>
    </row>
    <row r="14" spans="1:17">
      <c r="A14" s="929" t="s">
        <v>3815</v>
      </c>
      <c r="B14" s="930">
        <v>29</v>
      </c>
      <c r="C14" s="931">
        <v>938</v>
      </c>
      <c r="D14" s="931">
        <v>-357</v>
      </c>
      <c r="E14" s="931">
        <v>0</v>
      </c>
      <c r="F14" s="932">
        <v>0</v>
      </c>
      <c r="G14" s="933">
        <v>0</v>
      </c>
      <c r="H14" s="933">
        <v>1303.2277617820901</v>
      </c>
      <c r="I14" s="933">
        <v>21</v>
      </c>
      <c r="J14" s="933">
        <v>0</v>
      </c>
      <c r="K14" s="933">
        <v>0</v>
      </c>
      <c r="L14" s="934">
        <v>0</v>
      </c>
      <c r="M14" s="935">
        <v>0</v>
      </c>
      <c r="N14" s="935">
        <v>0</v>
      </c>
      <c r="O14" s="912"/>
    </row>
    <row r="15" spans="1:17">
      <c r="A15" s="929" t="s">
        <v>3816</v>
      </c>
      <c r="B15" s="930">
        <v>115</v>
      </c>
      <c r="C15" s="931">
        <v>4285</v>
      </c>
      <c r="D15" s="931">
        <v>42.400883410731701</v>
      </c>
      <c r="E15" s="931">
        <v>0</v>
      </c>
      <c r="F15" s="932">
        <v>67</v>
      </c>
      <c r="G15" s="933">
        <v>58</v>
      </c>
      <c r="H15" s="933">
        <v>4181.5991165892701</v>
      </c>
      <c r="I15" s="933">
        <v>51</v>
      </c>
      <c r="J15" s="933">
        <v>0</v>
      </c>
      <c r="K15" s="933">
        <v>0</v>
      </c>
      <c r="L15" s="934">
        <v>0</v>
      </c>
      <c r="M15" s="935">
        <v>0</v>
      </c>
      <c r="N15" s="935">
        <v>0</v>
      </c>
      <c r="O15" s="912"/>
    </row>
    <row r="16" spans="1:17">
      <c r="A16" s="929" t="s">
        <v>3817</v>
      </c>
      <c r="B16" s="930">
        <v>0</v>
      </c>
      <c r="C16" s="931">
        <v>0</v>
      </c>
      <c r="D16" s="931">
        <v>0</v>
      </c>
      <c r="E16" s="931">
        <v>0</v>
      </c>
      <c r="F16" s="932">
        <v>0</v>
      </c>
      <c r="G16" s="933">
        <v>0</v>
      </c>
      <c r="H16" s="933">
        <v>0</v>
      </c>
      <c r="I16" s="933">
        <v>0</v>
      </c>
      <c r="J16" s="933">
        <v>0</v>
      </c>
      <c r="K16" s="933">
        <v>0</v>
      </c>
      <c r="L16" s="934">
        <v>0</v>
      </c>
      <c r="M16" s="935">
        <v>0</v>
      </c>
      <c r="N16" s="935">
        <v>0</v>
      </c>
      <c r="O16" s="912"/>
    </row>
    <row r="17" spans="1:15">
      <c r="A17" s="929" t="s">
        <v>3818</v>
      </c>
      <c r="B17" s="930">
        <v>0</v>
      </c>
      <c r="C17" s="931">
        <v>4</v>
      </c>
      <c r="D17" s="931">
        <v>0</v>
      </c>
      <c r="E17" s="931">
        <v>0</v>
      </c>
      <c r="F17" s="932">
        <v>4</v>
      </c>
      <c r="G17" s="933">
        <v>0</v>
      </c>
      <c r="H17" s="933">
        <v>0</v>
      </c>
      <c r="I17" s="933">
        <v>0</v>
      </c>
      <c r="J17" s="933">
        <v>0</v>
      </c>
      <c r="K17" s="933">
        <v>0</v>
      </c>
      <c r="L17" s="934">
        <v>0</v>
      </c>
      <c r="M17" s="935">
        <v>0</v>
      </c>
      <c r="N17" s="935">
        <v>0</v>
      </c>
      <c r="O17" s="912"/>
    </row>
    <row r="18" spans="1:15">
      <c r="A18" s="929" t="s">
        <v>3819</v>
      </c>
      <c r="B18" s="930">
        <v>0</v>
      </c>
      <c r="C18" s="931">
        <v>23</v>
      </c>
      <c r="D18" s="931">
        <v>0</v>
      </c>
      <c r="E18" s="931">
        <v>0</v>
      </c>
      <c r="F18" s="932">
        <v>23</v>
      </c>
      <c r="G18" s="933">
        <v>0</v>
      </c>
      <c r="H18" s="933">
        <v>0</v>
      </c>
      <c r="I18" s="933">
        <v>0</v>
      </c>
      <c r="J18" s="933">
        <v>0</v>
      </c>
      <c r="K18" s="933">
        <v>0</v>
      </c>
      <c r="L18" s="934">
        <v>0</v>
      </c>
      <c r="M18" s="935">
        <v>0</v>
      </c>
      <c r="N18" s="935">
        <v>0</v>
      </c>
      <c r="O18" s="912"/>
    </row>
    <row r="19" spans="1:15">
      <c r="A19" s="929" t="s">
        <v>3820</v>
      </c>
      <c r="B19" s="930">
        <v>0</v>
      </c>
      <c r="C19" s="931">
        <v>20</v>
      </c>
      <c r="D19" s="931">
        <v>0</v>
      </c>
      <c r="E19" s="931">
        <v>0</v>
      </c>
      <c r="F19" s="932">
        <v>20</v>
      </c>
      <c r="G19" s="933">
        <v>0</v>
      </c>
      <c r="H19" s="933">
        <v>0</v>
      </c>
      <c r="I19" s="933">
        <v>0</v>
      </c>
      <c r="J19" s="933">
        <v>0</v>
      </c>
      <c r="K19" s="933">
        <v>0</v>
      </c>
      <c r="L19" s="934">
        <v>0</v>
      </c>
      <c r="M19" s="935">
        <v>0</v>
      </c>
      <c r="N19" s="935">
        <v>0</v>
      </c>
      <c r="O19" s="912"/>
    </row>
    <row r="20" spans="1:15">
      <c r="A20" s="929" t="s">
        <v>4203</v>
      </c>
      <c r="B20" s="930">
        <v>0</v>
      </c>
      <c r="C20" s="931">
        <v>0</v>
      </c>
      <c r="D20" s="931">
        <v>0</v>
      </c>
      <c r="E20" s="931">
        <v>0</v>
      </c>
      <c r="F20" s="932">
        <v>0</v>
      </c>
      <c r="G20" s="933">
        <v>0</v>
      </c>
      <c r="H20" s="933">
        <v>0</v>
      </c>
      <c r="I20" s="933">
        <v>0</v>
      </c>
      <c r="J20" s="933">
        <v>0</v>
      </c>
      <c r="K20" s="933">
        <v>0</v>
      </c>
      <c r="L20" s="934">
        <v>0</v>
      </c>
      <c r="M20" s="935">
        <v>0</v>
      </c>
      <c r="N20" s="935">
        <v>0</v>
      </c>
      <c r="O20" s="912"/>
    </row>
    <row r="21" spans="1:15">
      <c r="A21" s="929" t="s">
        <v>3821</v>
      </c>
      <c r="B21" s="930">
        <v>0</v>
      </c>
      <c r="C21" s="931">
        <v>3</v>
      </c>
      <c r="D21" s="931">
        <v>0</v>
      </c>
      <c r="E21" s="931">
        <v>0</v>
      </c>
      <c r="F21" s="932">
        <v>3</v>
      </c>
      <c r="G21" s="933">
        <v>0</v>
      </c>
      <c r="H21" s="933">
        <v>0</v>
      </c>
      <c r="I21" s="933">
        <v>0</v>
      </c>
      <c r="J21" s="933">
        <v>0</v>
      </c>
      <c r="K21" s="933">
        <v>0</v>
      </c>
      <c r="L21" s="934">
        <v>0</v>
      </c>
      <c r="M21" s="935">
        <v>0</v>
      </c>
      <c r="N21" s="935">
        <v>0</v>
      </c>
      <c r="O21" s="912"/>
    </row>
    <row r="22" spans="1:15">
      <c r="A22" s="929" t="s">
        <v>3822</v>
      </c>
      <c r="B22" s="930">
        <v>0</v>
      </c>
      <c r="C22" s="931">
        <v>0</v>
      </c>
      <c r="D22" s="931">
        <v>0</v>
      </c>
      <c r="E22" s="931">
        <v>0</v>
      </c>
      <c r="F22" s="932">
        <v>0</v>
      </c>
      <c r="G22" s="933">
        <v>0</v>
      </c>
      <c r="H22" s="933">
        <v>0</v>
      </c>
      <c r="I22" s="933">
        <v>0</v>
      </c>
      <c r="J22" s="933">
        <v>0</v>
      </c>
      <c r="K22" s="933">
        <v>0</v>
      </c>
      <c r="L22" s="934">
        <v>0</v>
      </c>
      <c r="M22" s="935">
        <v>0</v>
      </c>
      <c r="N22" s="935">
        <v>0</v>
      </c>
      <c r="O22" s="912"/>
    </row>
    <row r="23" spans="1:15">
      <c r="A23" s="929" t="s">
        <v>3823</v>
      </c>
      <c r="B23" s="930">
        <v>0</v>
      </c>
      <c r="C23" s="931">
        <v>1</v>
      </c>
      <c r="D23" s="931">
        <v>0</v>
      </c>
      <c r="E23" s="931">
        <v>0</v>
      </c>
      <c r="F23" s="932">
        <v>0</v>
      </c>
      <c r="G23" s="933">
        <v>0</v>
      </c>
      <c r="H23" s="933">
        <v>0</v>
      </c>
      <c r="I23" s="933">
        <v>0</v>
      </c>
      <c r="J23" s="933">
        <v>0</v>
      </c>
      <c r="K23" s="933">
        <v>1</v>
      </c>
      <c r="L23" s="934">
        <v>8.08368450665411E-3</v>
      </c>
      <c r="M23" s="935">
        <v>3.0773117156012797E-4</v>
      </c>
      <c r="N23" s="935">
        <v>1.3319707425736899E-4</v>
      </c>
      <c r="O23" s="912"/>
    </row>
    <row r="24" spans="1:15">
      <c r="A24" s="929" t="s">
        <v>3824</v>
      </c>
      <c r="B24" s="930">
        <v>0</v>
      </c>
      <c r="C24" s="931">
        <v>0</v>
      </c>
      <c r="D24" s="931">
        <v>0</v>
      </c>
      <c r="E24" s="931">
        <v>0</v>
      </c>
      <c r="F24" s="932">
        <v>0</v>
      </c>
      <c r="G24" s="933">
        <v>0</v>
      </c>
      <c r="H24" s="933">
        <v>0</v>
      </c>
      <c r="I24" s="933">
        <v>0</v>
      </c>
      <c r="J24" s="933">
        <v>0</v>
      </c>
      <c r="K24" s="933">
        <v>0</v>
      </c>
      <c r="L24" s="934">
        <v>0</v>
      </c>
      <c r="M24" s="935">
        <v>0</v>
      </c>
      <c r="N24" s="935">
        <v>0</v>
      </c>
      <c r="O24" s="912"/>
    </row>
    <row r="25" spans="1:15">
      <c r="A25" s="929" t="s">
        <v>3825</v>
      </c>
      <c r="B25" s="930">
        <v>0</v>
      </c>
      <c r="C25" s="931">
        <v>2</v>
      </c>
      <c r="D25" s="931">
        <v>0</v>
      </c>
      <c r="E25" s="931">
        <v>0</v>
      </c>
      <c r="F25" s="932">
        <v>2</v>
      </c>
      <c r="G25" s="933">
        <v>0</v>
      </c>
      <c r="H25" s="933">
        <v>0</v>
      </c>
      <c r="I25" s="933">
        <v>0</v>
      </c>
      <c r="J25" s="933">
        <v>0</v>
      </c>
      <c r="K25" s="933">
        <v>0</v>
      </c>
      <c r="L25" s="934">
        <v>0</v>
      </c>
      <c r="M25" s="935">
        <v>0</v>
      </c>
      <c r="N25" s="935">
        <v>0</v>
      </c>
      <c r="O25" s="912"/>
    </row>
    <row r="26" spans="1:15">
      <c r="A26" s="929" t="s">
        <v>3826</v>
      </c>
      <c r="B26" s="930">
        <v>26700</v>
      </c>
      <c r="C26" s="931">
        <v>2204</v>
      </c>
      <c r="D26" s="931">
        <v>0</v>
      </c>
      <c r="E26" s="931">
        <v>0</v>
      </c>
      <c r="F26" s="932">
        <v>0</v>
      </c>
      <c r="G26" s="933">
        <v>0</v>
      </c>
      <c r="H26" s="933">
        <v>0</v>
      </c>
      <c r="I26" s="933">
        <v>0</v>
      </c>
      <c r="J26" s="933">
        <v>0</v>
      </c>
      <c r="K26" s="933">
        <v>28904</v>
      </c>
      <c r="L26" s="934">
        <v>229.00435186992601</v>
      </c>
      <c r="M26" s="935">
        <v>7.2352099576295501</v>
      </c>
      <c r="N26" s="935">
        <v>1.06204916809241</v>
      </c>
      <c r="O26" s="912"/>
    </row>
    <row r="27" spans="1:15">
      <c r="A27" s="929" t="s">
        <v>3827</v>
      </c>
      <c r="B27" s="930">
        <v>0</v>
      </c>
      <c r="C27" s="931">
        <v>77</v>
      </c>
      <c r="D27" s="931">
        <v>0</v>
      </c>
      <c r="E27" s="931">
        <v>0</v>
      </c>
      <c r="F27" s="932">
        <v>0</v>
      </c>
      <c r="G27" s="933">
        <v>0</v>
      </c>
      <c r="H27" s="933">
        <v>0</v>
      </c>
      <c r="I27" s="933">
        <v>0</v>
      </c>
      <c r="J27" s="933">
        <v>0</v>
      </c>
      <c r="K27" s="933">
        <v>77</v>
      </c>
      <c r="L27" s="934">
        <v>0.62244370701236695</v>
      </c>
      <c r="M27" s="935">
        <v>1.09634971121496E-2</v>
      </c>
      <c r="N27" s="935">
        <v>2.2987977815797601E-3</v>
      </c>
      <c r="O27" s="912"/>
    </row>
    <row r="28" spans="1:15">
      <c r="A28" s="929" t="s">
        <v>3828</v>
      </c>
      <c r="B28" s="930">
        <v>74558</v>
      </c>
      <c r="C28" s="931">
        <v>987</v>
      </c>
      <c r="D28" s="931">
        <v>0</v>
      </c>
      <c r="E28" s="931">
        <v>0</v>
      </c>
      <c r="F28" s="932">
        <v>0</v>
      </c>
      <c r="G28" s="933">
        <v>0</v>
      </c>
      <c r="H28" s="933">
        <v>0</v>
      </c>
      <c r="I28" s="933">
        <v>0</v>
      </c>
      <c r="J28" s="933">
        <v>0</v>
      </c>
      <c r="K28" s="933">
        <v>75545</v>
      </c>
      <c r="L28" s="934">
        <v>612.41683794738697</v>
      </c>
      <c r="M28" s="935">
        <v>12.664710813076301</v>
      </c>
      <c r="N28" s="935">
        <v>5.2046756766066897</v>
      </c>
      <c r="O28" s="912"/>
    </row>
    <row r="29" spans="1:15">
      <c r="A29" s="929" t="s">
        <v>3829</v>
      </c>
      <c r="B29" s="930">
        <v>0</v>
      </c>
      <c r="C29" s="931">
        <v>77</v>
      </c>
      <c r="D29" s="931">
        <v>0</v>
      </c>
      <c r="E29" s="931">
        <v>0</v>
      </c>
      <c r="F29" s="932">
        <v>0</v>
      </c>
      <c r="G29" s="933">
        <v>0</v>
      </c>
      <c r="H29" s="933">
        <v>0</v>
      </c>
      <c r="I29" s="933">
        <v>0</v>
      </c>
      <c r="J29" s="933">
        <v>0</v>
      </c>
      <c r="K29" s="933">
        <v>77</v>
      </c>
      <c r="L29" s="934">
        <v>0.58177266933826299</v>
      </c>
      <c r="M29" s="935">
        <v>2.0689180034217901E-2</v>
      </c>
      <c r="N29" s="935">
        <v>3.3597813730781201E-3</v>
      </c>
      <c r="O29" s="912"/>
    </row>
    <row r="30" spans="1:15">
      <c r="A30" s="929" t="s">
        <v>3831</v>
      </c>
      <c r="B30" s="930">
        <v>3036</v>
      </c>
      <c r="C30" s="931">
        <v>77</v>
      </c>
      <c r="D30" s="931">
        <v>0</v>
      </c>
      <c r="E30" s="931">
        <v>0</v>
      </c>
      <c r="F30" s="932">
        <v>0</v>
      </c>
      <c r="G30" s="933">
        <v>0</v>
      </c>
      <c r="H30" s="933">
        <v>0</v>
      </c>
      <c r="I30" s="933">
        <v>0</v>
      </c>
      <c r="J30" s="933">
        <v>0</v>
      </c>
      <c r="K30" s="933">
        <v>3113</v>
      </c>
      <c r="L30" s="934">
        <v>24.8785495297914</v>
      </c>
      <c r="M30" s="935">
        <v>0.69345382310050596</v>
      </c>
      <c r="N30" s="935">
        <v>0.18587422062487799</v>
      </c>
      <c r="O30" s="912"/>
    </row>
    <row r="31" spans="1:15">
      <c r="A31" s="929" t="s">
        <v>3833</v>
      </c>
      <c r="B31" s="930">
        <v>0</v>
      </c>
      <c r="C31" s="931">
        <v>77</v>
      </c>
      <c r="D31" s="931">
        <v>0</v>
      </c>
      <c r="E31" s="931">
        <v>0</v>
      </c>
      <c r="F31" s="932">
        <v>0</v>
      </c>
      <c r="G31" s="933">
        <v>0</v>
      </c>
      <c r="H31" s="933">
        <v>0</v>
      </c>
      <c r="I31" s="933">
        <v>0</v>
      </c>
      <c r="J31" s="933">
        <v>0</v>
      </c>
      <c r="K31" s="933">
        <v>77</v>
      </c>
      <c r="L31" s="934">
        <v>0.63482184891318105</v>
      </c>
      <c r="M31" s="935">
        <v>2.4048961407296E-2</v>
      </c>
      <c r="N31" s="935">
        <v>6.7195627461562298E-3</v>
      </c>
      <c r="O31" s="912"/>
    </row>
    <row r="32" spans="1:15">
      <c r="A32" s="929" t="s">
        <v>3834</v>
      </c>
      <c r="B32" s="930">
        <v>0</v>
      </c>
      <c r="C32" s="931">
        <v>2</v>
      </c>
      <c r="D32" s="931">
        <v>0</v>
      </c>
      <c r="E32" s="931">
        <v>0</v>
      </c>
      <c r="F32" s="932">
        <v>0</v>
      </c>
      <c r="G32" s="933">
        <v>0</v>
      </c>
      <c r="H32" s="933">
        <v>0</v>
      </c>
      <c r="I32" s="933">
        <v>0</v>
      </c>
      <c r="J32" s="933">
        <v>0</v>
      </c>
      <c r="K32" s="933">
        <v>2</v>
      </c>
      <c r="L32" s="934">
        <v>1.7407479704669899E-2</v>
      </c>
      <c r="M32" s="935">
        <v>1.2676687067253E-3</v>
      </c>
      <c r="N32" s="935">
        <v>4.9145127398408505E-4</v>
      </c>
      <c r="O32" s="912"/>
    </row>
    <row r="33" spans="1:15">
      <c r="A33" s="929" t="s">
        <v>3835</v>
      </c>
      <c r="B33" s="930">
        <v>200</v>
      </c>
      <c r="C33" s="931">
        <v>7201</v>
      </c>
      <c r="D33" s="931">
        <v>632</v>
      </c>
      <c r="E33" s="931">
        <v>37</v>
      </c>
      <c r="F33" s="932">
        <v>0</v>
      </c>
      <c r="G33" s="933">
        <v>0</v>
      </c>
      <c r="H33" s="933">
        <v>0</v>
      </c>
      <c r="I33" s="933">
        <v>0</v>
      </c>
      <c r="J33" s="933">
        <v>0</v>
      </c>
      <c r="K33" s="933">
        <v>6732</v>
      </c>
      <c r="L33" s="934">
        <v>56.892971557831601</v>
      </c>
      <c r="M33" s="935">
        <v>1.4996245220406701</v>
      </c>
      <c r="N33" s="935">
        <v>0.3865011654744</v>
      </c>
      <c r="O33" s="912"/>
    </row>
    <row r="34" spans="1:15">
      <c r="A34" s="929" t="s">
        <v>3836</v>
      </c>
      <c r="B34" s="930">
        <v>0</v>
      </c>
      <c r="C34" s="931">
        <v>494</v>
      </c>
      <c r="D34" s="931">
        <v>0</v>
      </c>
      <c r="E34" s="931">
        <v>1013</v>
      </c>
      <c r="F34" s="932">
        <v>0</v>
      </c>
      <c r="G34" s="933">
        <v>0</v>
      </c>
      <c r="H34" s="933">
        <v>0</v>
      </c>
      <c r="I34" s="933">
        <v>0</v>
      </c>
      <c r="J34" s="933">
        <v>0</v>
      </c>
      <c r="K34" s="933">
        <v>0</v>
      </c>
      <c r="L34" s="934">
        <v>0</v>
      </c>
      <c r="M34" s="935">
        <v>0</v>
      </c>
      <c r="N34" s="935">
        <v>0</v>
      </c>
      <c r="O34" s="912"/>
    </row>
    <row r="35" spans="1:15">
      <c r="A35" s="929" t="s">
        <v>3837</v>
      </c>
      <c r="B35" s="930">
        <v>0</v>
      </c>
      <c r="C35" s="931">
        <v>132</v>
      </c>
      <c r="D35" s="931">
        <v>0</v>
      </c>
      <c r="E35" s="931">
        <v>0</v>
      </c>
      <c r="F35" s="932">
        <v>0</v>
      </c>
      <c r="G35" s="933">
        <v>0</v>
      </c>
      <c r="H35" s="933">
        <v>0</v>
      </c>
      <c r="I35" s="933">
        <v>0</v>
      </c>
      <c r="J35" s="933">
        <v>0</v>
      </c>
      <c r="K35" s="933">
        <v>132</v>
      </c>
      <c r="L35" s="934">
        <v>1.1276739886782501</v>
      </c>
      <c r="M35" s="935">
        <v>4.1226790983936001E-2</v>
      </c>
      <c r="N35" s="935">
        <v>2.1522809998966601E-2</v>
      </c>
      <c r="O35" s="912"/>
    </row>
    <row r="36" spans="1:15">
      <c r="A36" s="929" t="s">
        <v>3838</v>
      </c>
      <c r="B36" s="930">
        <v>12123</v>
      </c>
      <c r="C36" s="931">
        <v>667</v>
      </c>
      <c r="D36" s="931">
        <v>-602</v>
      </c>
      <c r="E36" s="931">
        <v>1047</v>
      </c>
      <c r="F36" s="932">
        <v>3114.3918417251998</v>
      </c>
      <c r="G36" s="933">
        <v>0</v>
      </c>
      <c r="H36" s="933">
        <v>0</v>
      </c>
      <c r="I36" s="933">
        <v>0</v>
      </c>
      <c r="J36" s="933">
        <v>0</v>
      </c>
      <c r="K36" s="933">
        <v>9230.6081582747993</v>
      </c>
      <c r="L36" s="934">
        <v>78.221001743122599</v>
      </c>
      <c r="M36" s="935">
        <v>1.8230368969941899</v>
      </c>
      <c r="N36" s="935">
        <v>0.36036775870815302</v>
      </c>
      <c r="O36" s="912"/>
    </row>
    <row r="37" spans="1:15">
      <c r="A37" s="929" t="s">
        <v>3839</v>
      </c>
      <c r="B37" s="930">
        <v>860</v>
      </c>
      <c r="C37" s="931">
        <v>38556</v>
      </c>
      <c r="D37" s="931">
        <v>9064</v>
      </c>
      <c r="E37" s="931">
        <v>58</v>
      </c>
      <c r="F37" s="932">
        <v>0</v>
      </c>
      <c r="G37" s="933">
        <v>0</v>
      </c>
      <c r="H37" s="933">
        <v>0</v>
      </c>
      <c r="I37" s="933">
        <v>0</v>
      </c>
      <c r="J37" s="933">
        <v>0</v>
      </c>
      <c r="K37" s="933">
        <v>30294</v>
      </c>
      <c r="L37" s="934">
        <v>242.800032151018</v>
      </c>
      <c r="M37" s="935">
        <v>4.9394848947628303</v>
      </c>
      <c r="N37" s="935">
        <v>0.62613188806852804</v>
      </c>
      <c r="O37" s="912"/>
    </row>
    <row r="38" spans="1:15">
      <c r="A38" s="929" t="s">
        <v>3840</v>
      </c>
      <c r="B38" s="930">
        <v>0</v>
      </c>
      <c r="C38" s="931">
        <v>1030</v>
      </c>
      <c r="D38" s="931">
        <v>0</v>
      </c>
      <c r="E38" s="931">
        <v>0</v>
      </c>
      <c r="F38" s="932">
        <v>0</v>
      </c>
      <c r="G38" s="933">
        <v>0</v>
      </c>
      <c r="H38" s="933">
        <v>0</v>
      </c>
      <c r="I38" s="933">
        <v>0</v>
      </c>
      <c r="J38" s="933">
        <v>0</v>
      </c>
      <c r="K38" s="933">
        <v>1030</v>
      </c>
      <c r="L38" s="934">
        <v>8.2315791891053998</v>
      </c>
      <c r="M38" s="935">
        <v>0.16557774230959099</v>
      </c>
      <c r="N38" s="935">
        <v>2.1288566868376001E-2</v>
      </c>
      <c r="O38" s="912"/>
    </row>
    <row r="39" spans="1:15">
      <c r="A39" s="929" t="s">
        <v>3841</v>
      </c>
      <c r="B39" s="930">
        <v>0</v>
      </c>
      <c r="C39" s="931">
        <v>1827</v>
      </c>
      <c r="D39" s="931">
        <v>0</v>
      </c>
      <c r="E39" s="931">
        <v>0</v>
      </c>
      <c r="F39" s="932">
        <v>0</v>
      </c>
      <c r="G39" s="933">
        <v>0</v>
      </c>
      <c r="H39" s="933">
        <v>0</v>
      </c>
      <c r="I39" s="933">
        <v>0</v>
      </c>
      <c r="J39" s="933">
        <v>0</v>
      </c>
      <c r="K39" s="933">
        <v>1827</v>
      </c>
      <c r="L39" s="934">
        <v>14.726934515266001</v>
      </c>
      <c r="M39" s="935">
        <v>0.33146091928946297</v>
      </c>
      <c r="N39" s="935">
        <v>0.104892695977678</v>
      </c>
      <c r="O39" s="912"/>
    </row>
    <row r="40" spans="1:15">
      <c r="A40" s="929" t="s">
        <v>3842</v>
      </c>
      <c r="B40" s="930">
        <v>0</v>
      </c>
      <c r="C40" s="931">
        <v>2245</v>
      </c>
      <c r="D40" s="931">
        <v>-1</v>
      </c>
      <c r="E40" s="931">
        <v>586</v>
      </c>
      <c r="F40" s="932">
        <v>0</v>
      </c>
      <c r="G40" s="933">
        <v>0</v>
      </c>
      <c r="H40" s="933">
        <v>0</v>
      </c>
      <c r="I40" s="933">
        <v>0</v>
      </c>
      <c r="J40" s="933">
        <v>0</v>
      </c>
      <c r="K40" s="933">
        <v>1660</v>
      </c>
      <c r="L40" s="934">
        <v>14.9437931311647</v>
      </c>
      <c r="M40" s="935">
        <v>0.21729495114193501</v>
      </c>
      <c r="N40" s="935">
        <v>0.39646798103089897</v>
      </c>
      <c r="O40" s="912"/>
    </row>
    <row r="41" spans="1:15">
      <c r="A41" s="929" t="s">
        <v>3843</v>
      </c>
      <c r="B41" s="930">
        <v>0</v>
      </c>
      <c r="C41" s="931">
        <v>50</v>
      </c>
      <c r="D41" s="931">
        <v>0</v>
      </c>
      <c r="E41" s="931">
        <v>0</v>
      </c>
      <c r="F41" s="932">
        <v>0</v>
      </c>
      <c r="G41" s="933">
        <v>0</v>
      </c>
      <c r="H41" s="933">
        <v>0</v>
      </c>
      <c r="I41" s="933">
        <v>0</v>
      </c>
      <c r="J41" s="933">
        <v>50</v>
      </c>
      <c r="K41" s="933">
        <v>0</v>
      </c>
      <c r="L41" s="934">
        <v>0</v>
      </c>
      <c r="M41" s="935">
        <v>0</v>
      </c>
      <c r="N41" s="935">
        <v>0</v>
      </c>
      <c r="O41" s="912"/>
    </row>
    <row r="42" spans="1:15">
      <c r="A42" s="929" t="s">
        <v>3844</v>
      </c>
      <c r="B42" s="930">
        <v>8</v>
      </c>
      <c r="C42" s="931">
        <v>3</v>
      </c>
      <c r="D42" s="931">
        <v>0</v>
      </c>
      <c r="E42" s="931">
        <v>0</v>
      </c>
      <c r="F42" s="932">
        <v>11</v>
      </c>
      <c r="G42" s="933">
        <v>0</v>
      </c>
      <c r="H42" s="933">
        <v>0</v>
      </c>
      <c r="I42" s="933">
        <v>0</v>
      </c>
      <c r="J42" s="933">
        <v>0</v>
      </c>
      <c r="K42" s="933">
        <v>0</v>
      </c>
      <c r="L42" s="934">
        <v>0</v>
      </c>
      <c r="M42" s="935">
        <v>0</v>
      </c>
      <c r="N42" s="935">
        <v>0</v>
      </c>
      <c r="O42" s="912"/>
    </row>
    <row r="43" spans="1:15">
      <c r="A43" s="929" t="s">
        <v>3845</v>
      </c>
      <c r="B43" s="930">
        <v>0</v>
      </c>
      <c r="C43" s="931">
        <v>231</v>
      </c>
      <c r="D43" s="931">
        <v>0</v>
      </c>
      <c r="E43" s="931">
        <v>0</v>
      </c>
      <c r="F43" s="932">
        <v>0</v>
      </c>
      <c r="G43" s="933">
        <v>0</v>
      </c>
      <c r="H43" s="933">
        <v>0</v>
      </c>
      <c r="I43" s="933">
        <v>0</v>
      </c>
      <c r="J43" s="933">
        <v>231</v>
      </c>
      <c r="K43" s="933">
        <v>0</v>
      </c>
      <c r="L43" s="934">
        <v>0</v>
      </c>
      <c r="M43" s="935">
        <v>0</v>
      </c>
      <c r="N43" s="935">
        <v>0</v>
      </c>
      <c r="O43" s="912"/>
    </row>
    <row r="44" spans="1:15">
      <c r="A44" s="929" t="s">
        <v>3846</v>
      </c>
      <c r="B44" s="930">
        <v>14078</v>
      </c>
      <c r="C44" s="931">
        <v>685</v>
      </c>
      <c r="D44" s="931">
        <v>0</v>
      </c>
      <c r="E44" s="931">
        <v>5</v>
      </c>
      <c r="F44" s="932">
        <v>0</v>
      </c>
      <c r="G44" s="933">
        <v>0</v>
      </c>
      <c r="H44" s="933">
        <v>0</v>
      </c>
      <c r="I44" s="933">
        <v>0</v>
      </c>
      <c r="J44" s="933">
        <v>14758</v>
      </c>
      <c r="K44" s="933">
        <v>0</v>
      </c>
      <c r="L44" s="934">
        <v>0</v>
      </c>
      <c r="M44" s="935">
        <v>0</v>
      </c>
      <c r="N44" s="935">
        <v>0</v>
      </c>
      <c r="O44" s="912"/>
    </row>
    <row r="45" spans="1:15">
      <c r="A45" s="929" t="s">
        <v>3847</v>
      </c>
      <c r="B45" s="930">
        <v>0</v>
      </c>
      <c r="C45" s="931">
        <v>1166</v>
      </c>
      <c r="D45" s="931">
        <v>0</v>
      </c>
      <c r="E45" s="931">
        <v>239</v>
      </c>
      <c r="F45" s="932">
        <v>0</v>
      </c>
      <c r="G45" s="933">
        <v>0</v>
      </c>
      <c r="H45" s="933">
        <v>0</v>
      </c>
      <c r="I45" s="933">
        <v>0</v>
      </c>
      <c r="J45" s="933">
        <v>0</v>
      </c>
      <c r="K45" s="933">
        <v>927</v>
      </c>
      <c r="L45" s="934">
        <v>7.6425955057469901</v>
      </c>
      <c r="M45" s="935">
        <v>0.14050454133128201</v>
      </c>
      <c r="N45" s="935">
        <v>5.5350273857777701E-2</v>
      </c>
      <c r="O45" s="912"/>
    </row>
    <row r="46" spans="1:15">
      <c r="A46" s="929" t="s">
        <v>3848</v>
      </c>
      <c r="B46" s="930">
        <v>0</v>
      </c>
      <c r="C46" s="931">
        <v>613</v>
      </c>
      <c r="D46" s="931">
        <v>17</v>
      </c>
      <c r="E46" s="931">
        <v>0</v>
      </c>
      <c r="F46" s="932">
        <v>0</v>
      </c>
      <c r="G46" s="933">
        <v>0</v>
      </c>
      <c r="H46" s="933">
        <v>0</v>
      </c>
      <c r="I46" s="933">
        <v>0</v>
      </c>
      <c r="J46" s="933">
        <v>0</v>
      </c>
      <c r="K46" s="933">
        <v>596</v>
      </c>
      <c r="L46" s="934">
        <v>4.8041888183352697</v>
      </c>
      <c r="M46" s="935">
        <v>0.162877056803959</v>
      </c>
      <c r="N46" s="935">
        <v>2.4636865735052599E-2</v>
      </c>
      <c r="O46" s="912"/>
    </row>
    <row r="47" spans="1:15">
      <c r="A47" s="929" t="s">
        <v>3850</v>
      </c>
      <c r="B47" s="930">
        <v>0</v>
      </c>
      <c r="C47" s="931">
        <v>1099</v>
      </c>
      <c r="D47" s="931">
        <v>158</v>
      </c>
      <c r="E47" s="931">
        <v>209</v>
      </c>
      <c r="F47" s="932">
        <v>0</v>
      </c>
      <c r="G47" s="933">
        <v>0</v>
      </c>
      <c r="H47" s="933">
        <v>0</v>
      </c>
      <c r="I47" s="933">
        <v>0</v>
      </c>
      <c r="J47" s="933">
        <v>0</v>
      </c>
      <c r="K47" s="933">
        <v>732</v>
      </c>
      <c r="L47" s="934">
        <v>1.78190127340996</v>
      </c>
      <c r="M47" s="935">
        <v>5.5474284926913801E-2</v>
      </c>
      <c r="N47" s="935">
        <v>1.3448311497433699E-2</v>
      </c>
      <c r="O47" s="912"/>
    </row>
    <row r="48" spans="1:15">
      <c r="A48" s="929" t="s">
        <v>3851</v>
      </c>
      <c r="B48" s="930">
        <v>0</v>
      </c>
      <c r="C48" s="931">
        <v>1408</v>
      </c>
      <c r="D48" s="931">
        <v>-5</v>
      </c>
      <c r="E48" s="931">
        <v>1</v>
      </c>
      <c r="F48" s="932">
        <v>0</v>
      </c>
      <c r="G48" s="933">
        <v>0</v>
      </c>
      <c r="H48" s="933">
        <v>1412</v>
      </c>
      <c r="I48" s="933">
        <v>0</v>
      </c>
      <c r="J48" s="933">
        <v>0</v>
      </c>
      <c r="K48" s="933">
        <v>0</v>
      </c>
      <c r="L48" s="934">
        <v>0</v>
      </c>
      <c r="M48" s="935">
        <v>0</v>
      </c>
      <c r="N48" s="935">
        <v>0</v>
      </c>
      <c r="O48" s="912"/>
    </row>
    <row r="49" spans="1:15">
      <c r="A49" s="929" t="s">
        <v>3852</v>
      </c>
      <c r="B49" s="930">
        <v>9452</v>
      </c>
      <c r="C49" s="931">
        <v>2700</v>
      </c>
      <c r="D49" s="931">
        <v>0</v>
      </c>
      <c r="E49" s="931">
        <v>0</v>
      </c>
      <c r="F49" s="932">
        <v>12152</v>
      </c>
      <c r="G49" s="933">
        <v>0</v>
      </c>
      <c r="H49" s="933">
        <v>0</v>
      </c>
      <c r="I49" s="933">
        <v>0</v>
      </c>
      <c r="J49" s="933">
        <v>0</v>
      </c>
      <c r="K49" s="933">
        <v>0</v>
      </c>
      <c r="L49" s="934">
        <v>0</v>
      </c>
      <c r="M49" s="935">
        <v>0</v>
      </c>
      <c r="N49" s="935">
        <v>0</v>
      </c>
      <c r="O49" s="912"/>
    </row>
    <row r="50" spans="1:15">
      <c r="A50" s="929" t="s">
        <v>3853</v>
      </c>
      <c r="B50" s="930">
        <v>150</v>
      </c>
      <c r="C50" s="931">
        <v>0</v>
      </c>
      <c r="D50" s="931">
        <v>0</v>
      </c>
      <c r="E50" s="931">
        <v>0</v>
      </c>
      <c r="F50" s="932">
        <v>150</v>
      </c>
      <c r="G50" s="933">
        <v>0</v>
      </c>
      <c r="H50" s="933">
        <v>0</v>
      </c>
      <c r="I50" s="933">
        <v>0</v>
      </c>
      <c r="J50" s="933">
        <v>0</v>
      </c>
      <c r="K50" s="933">
        <v>0</v>
      </c>
      <c r="L50" s="934">
        <v>0</v>
      </c>
      <c r="M50" s="935">
        <v>0</v>
      </c>
      <c r="N50" s="935">
        <v>0</v>
      </c>
      <c r="O50" s="912"/>
    </row>
    <row r="51" spans="1:15">
      <c r="A51" s="929" t="s">
        <v>3854</v>
      </c>
      <c r="B51" s="930">
        <v>3435</v>
      </c>
      <c r="C51" s="931">
        <v>81</v>
      </c>
      <c r="D51" s="931">
        <v>0</v>
      </c>
      <c r="E51" s="931">
        <v>23</v>
      </c>
      <c r="F51" s="932">
        <v>3493</v>
      </c>
      <c r="G51" s="933">
        <v>0</v>
      </c>
      <c r="H51" s="933">
        <v>0</v>
      </c>
      <c r="I51" s="933">
        <v>0</v>
      </c>
      <c r="J51" s="933">
        <v>0</v>
      </c>
      <c r="K51" s="933">
        <v>0</v>
      </c>
      <c r="L51" s="934">
        <v>0</v>
      </c>
      <c r="M51" s="935">
        <v>0</v>
      </c>
      <c r="N51" s="935">
        <v>0</v>
      </c>
      <c r="O51" s="912"/>
    </row>
    <row r="52" spans="1:15">
      <c r="A52" s="929" t="s">
        <v>3856</v>
      </c>
      <c r="B52" s="930">
        <v>270</v>
      </c>
      <c r="C52" s="931">
        <v>0</v>
      </c>
      <c r="D52" s="931">
        <v>0</v>
      </c>
      <c r="E52" s="931">
        <v>0</v>
      </c>
      <c r="F52" s="932">
        <v>270</v>
      </c>
      <c r="G52" s="933">
        <v>0</v>
      </c>
      <c r="H52" s="933">
        <v>0</v>
      </c>
      <c r="I52" s="933">
        <v>0</v>
      </c>
      <c r="J52" s="933">
        <v>0</v>
      </c>
      <c r="K52" s="933">
        <v>0</v>
      </c>
      <c r="L52" s="934">
        <v>0</v>
      </c>
      <c r="M52" s="935">
        <v>0</v>
      </c>
      <c r="N52" s="935">
        <v>0</v>
      </c>
      <c r="O52" s="912"/>
    </row>
    <row r="53" spans="1:15">
      <c r="A53" s="929" t="s">
        <v>3857</v>
      </c>
      <c r="B53" s="930">
        <v>0</v>
      </c>
      <c r="C53" s="931">
        <v>5</v>
      </c>
      <c r="D53" s="931">
        <v>0</v>
      </c>
      <c r="E53" s="931">
        <v>306</v>
      </c>
      <c r="F53" s="932">
        <v>0</v>
      </c>
      <c r="G53" s="933">
        <v>0</v>
      </c>
      <c r="H53" s="933">
        <v>0</v>
      </c>
      <c r="I53" s="933">
        <v>0</v>
      </c>
      <c r="J53" s="933">
        <v>0</v>
      </c>
      <c r="K53" s="933">
        <v>0</v>
      </c>
      <c r="L53" s="934">
        <v>0</v>
      </c>
      <c r="M53" s="935">
        <v>0</v>
      </c>
      <c r="N53" s="935">
        <v>0</v>
      </c>
      <c r="O53" s="912"/>
    </row>
    <row r="54" spans="1:15">
      <c r="A54" s="929" t="s">
        <v>3858</v>
      </c>
      <c r="B54" s="930">
        <v>2168</v>
      </c>
      <c r="C54" s="931">
        <v>0</v>
      </c>
      <c r="D54" s="931">
        <v>0</v>
      </c>
      <c r="E54" s="931">
        <v>0</v>
      </c>
      <c r="F54" s="932">
        <v>2168</v>
      </c>
      <c r="G54" s="933">
        <v>0</v>
      </c>
      <c r="H54" s="933">
        <v>0</v>
      </c>
      <c r="I54" s="933">
        <v>0</v>
      </c>
      <c r="J54" s="933">
        <v>0</v>
      </c>
      <c r="K54" s="933">
        <v>0</v>
      </c>
      <c r="L54" s="934">
        <v>0</v>
      </c>
      <c r="M54" s="935">
        <v>0</v>
      </c>
      <c r="N54" s="935">
        <v>0</v>
      </c>
      <c r="O54" s="912"/>
    </row>
    <row r="55" spans="1:15">
      <c r="A55" s="929" t="s">
        <v>3859</v>
      </c>
      <c r="B55" s="930">
        <v>0</v>
      </c>
      <c r="C55" s="931">
        <v>315</v>
      </c>
      <c r="D55" s="931">
        <v>0</v>
      </c>
      <c r="E55" s="931">
        <v>0</v>
      </c>
      <c r="F55" s="932">
        <v>0</v>
      </c>
      <c r="G55" s="933">
        <v>0</v>
      </c>
      <c r="H55" s="933">
        <v>0</v>
      </c>
      <c r="I55" s="933">
        <v>0</v>
      </c>
      <c r="J55" s="933">
        <v>0</v>
      </c>
      <c r="K55" s="933">
        <v>315</v>
      </c>
      <c r="L55" s="934">
        <v>1.9748762759935199</v>
      </c>
      <c r="M55" s="935">
        <v>6.6552607103078504E-2</v>
      </c>
      <c r="N55" s="935">
        <v>2.4595528712007299E-2</v>
      </c>
      <c r="O55" s="912"/>
    </row>
    <row r="56" spans="1:15">
      <c r="A56" s="929" t="s">
        <v>3860</v>
      </c>
      <c r="B56" s="930">
        <v>0</v>
      </c>
      <c r="C56" s="931">
        <v>4325</v>
      </c>
      <c r="D56" s="931">
        <v>0</v>
      </c>
      <c r="E56" s="931">
        <v>244</v>
      </c>
      <c r="F56" s="932">
        <v>0</v>
      </c>
      <c r="G56" s="933">
        <v>0</v>
      </c>
      <c r="H56" s="933">
        <v>0</v>
      </c>
      <c r="I56" s="933">
        <v>0</v>
      </c>
      <c r="J56" s="933">
        <v>0</v>
      </c>
      <c r="K56" s="933">
        <v>4081</v>
      </c>
      <c r="L56" s="934">
        <v>36.738325161616302</v>
      </c>
      <c r="M56" s="935">
        <v>0.60918141211863697</v>
      </c>
      <c r="N56" s="935">
        <v>1.3870592152855099</v>
      </c>
      <c r="O56" s="912"/>
    </row>
    <row r="57" spans="1:15">
      <c r="A57" s="924"/>
      <c r="B57" s="925"/>
      <c r="C57" s="926"/>
      <c r="D57" s="926"/>
      <c r="E57" s="926"/>
      <c r="F57" s="925"/>
      <c r="G57" s="926"/>
      <c r="H57" s="926"/>
      <c r="I57" s="926"/>
      <c r="J57" s="926"/>
      <c r="K57" s="926"/>
      <c r="L57" s="927"/>
      <c r="M57" s="928"/>
      <c r="N57" s="928"/>
      <c r="O57" s="912"/>
    </row>
    <row r="58" spans="1:15">
      <c r="A58" s="917" t="s">
        <v>4204</v>
      </c>
      <c r="B58" s="918">
        <v>76280</v>
      </c>
      <c r="C58" s="919">
        <v>13264</v>
      </c>
      <c r="D58" s="919">
        <v>11411</v>
      </c>
      <c r="E58" s="919">
        <v>24</v>
      </c>
      <c r="F58" s="920">
        <v>2634</v>
      </c>
      <c r="G58" s="921">
        <v>0</v>
      </c>
      <c r="H58" s="921">
        <v>0</v>
      </c>
      <c r="I58" s="921">
        <v>5991</v>
      </c>
      <c r="J58" s="921">
        <v>25</v>
      </c>
      <c r="K58" s="921">
        <v>69458</v>
      </c>
      <c r="L58" s="922">
        <v>132.87307467073899</v>
      </c>
      <c r="M58" s="923">
        <v>3.1029922033781498</v>
      </c>
      <c r="N58" s="923">
        <v>2.4023588742550701</v>
      </c>
      <c r="O58" s="912"/>
    </row>
    <row r="59" spans="1:15">
      <c r="A59" s="929" t="s">
        <v>3862</v>
      </c>
      <c r="B59" s="930">
        <v>936</v>
      </c>
      <c r="C59" s="931">
        <v>11244</v>
      </c>
      <c r="D59" s="931">
        <v>2981</v>
      </c>
      <c r="E59" s="931">
        <v>24</v>
      </c>
      <c r="F59" s="932">
        <v>0</v>
      </c>
      <c r="G59" s="933">
        <v>0</v>
      </c>
      <c r="H59" s="933">
        <v>0</v>
      </c>
      <c r="I59" s="933">
        <v>414</v>
      </c>
      <c r="J59" s="933">
        <v>0</v>
      </c>
      <c r="K59" s="933">
        <v>8761</v>
      </c>
      <c r="L59" s="934">
        <v>12.9530292000138</v>
      </c>
      <c r="M59" s="935">
        <v>0.31507368324357798</v>
      </c>
      <c r="N59" s="935">
        <v>1.7504093513532101E-2</v>
      </c>
      <c r="O59" s="912"/>
    </row>
    <row r="60" spans="1:15">
      <c r="A60" s="929" t="s">
        <v>3863</v>
      </c>
      <c r="B60" s="930">
        <v>203</v>
      </c>
      <c r="C60" s="931">
        <v>1</v>
      </c>
      <c r="D60" s="931">
        <v>203</v>
      </c>
      <c r="E60" s="931">
        <v>0</v>
      </c>
      <c r="F60" s="932">
        <v>0</v>
      </c>
      <c r="G60" s="933">
        <v>0</v>
      </c>
      <c r="H60" s="933">
        <v>0</v>
      </c>
      <c r="I60" s="933">
        <v>0</v>
      </c>
      <c r="J60" s="933">
        <v>0</v>
      </c>
      <c r="K60" s="933">
        <v>1</v>
      </c>
      <c r="L60" s="934">
        <v>7.9458944298361409E-3</v>
      </c>
      <c r="M60" s="935">
        <v>3.4447519204491999E-5</v>
      </c>
      <c r="N60" s="935">
        <v>1.6075508962096201E-5</v>
      </c>
      <c r="O60" s="912"/>
    </row>
    <row r="61" spans="1:15">
      <c r="A61" s="929" t="s">
        <v>3864</v>
      </c>
      <c r="B61" s="930">
        <v>10043</v>
      </c>
      <c r="C61" s="931">
        <v>45</v>
      </c>
      <c r="D61" s="931">
        <v>8521</v>
      </c>
      <c r="E61" s="931">
        <v>0</v>
      </c>
      <c r="F61" s="932">
        <v>0</v>
      </c>
      <c r="G61" s="933">
        <v>0</v>
      </c>
      <c r="H61" s="933">
        <v>0</v>
      </c>
      <c r="I61" s="933">
        <v>753</v>
      </c>
      <c r="J61" s="933">
        <v>0</v>
      </c>
      <c r="K61" s="933">
        <v>814</v>
      </c>
      <c r="L61" s="934">
        <v>1.8308433900951899</v>
      </c>
      <c r="M61" s="935">
        <v>2.0170308534947001E-2</v>
      </c>
      <c r="N61" s="935">
        <v>4.6546865849877699E-3</v>
      </c>
      <c r="O61" s="912"/>
    </row>
    <row r="62" spans="1:15">
      <c r="A62" s="929" t="s">
        <v>3865</v>
      </c>
      <c r="B62" s="930">
        <v>0</v>
      </c>
      <c r="C62" s="931">
        <v>0</v>
      </c>
      <c r="D62" s="931">
        <v>0</v>
      </c>
      <c r="E62" s="931">
        <v>0</v>
      </c>
      <c r="F62" s="932">
        <v>0</v>
      </c>
      <c r="G62" s="933">
        <v>0</v>
      </c>
      <c r="H62" s="933">
        <v>0</v>
      </c>
      <c r="I62" s="933">
        <v>0</v>
      </c>
      <c r="J62" s="933">
        <v>0</v>
      </c>
      <c r="K62" s="933">
        <v>0</v>
      </c>
      <c r="L62" s="934">
        <v>0</v>
      </c>
      <c r="M62" s="935">
        <v>0</v>
      </c>
      <c r="N62" s="935">
        <v>0</v>
      </c>
      <c r="O62" s="912"/>
    </row>
    <row r="63" spans="1:15">
      <c r="A63" s="929" t="s">
        <v>3866</v>
      </c>
      <c r="B63" s="930">
        <v>995</v>
      </c>
      <c r="C63" s="931">
        <v>0</v>
      </c>
      <c r="D63" s="931">
        <v>0</v>
      </c>
      <c r="E63" s="931">
        <v>0</v>
      </c>
      <c r="F63" s="932">
        <v>995</v>
      </c>
      <c r="G63" s="933">
        <v>0</v>
      </c>
      <c r="H63" s="933">
        <v>0</v>
      </c>
      <c r="I63" s="933">
        <v>0</v>
      </c>
      <c r="J63" s="933">
        <v>0</v>
      </c>
      <c r="K63" s="933">
        <v>0</v>
      </c>
      <c r="L63" s="934">
        <v>0</v>
      </c>
      <c r="M63" s="935">
        <v>0</v>
      </c>
      <c r="N63" s="935">
        <v>0</v>
      </c>
      <c r="O63" s="912"/>
    </row>
    <row r="64" spans="1:15">
      <c r="A64" s="929" t="s">
        <v>3867</v>
      </c>
      <c r="B64" s="930">
        <v>0</v>
      </c>
      <c r="C64" s="931">
        <v>0</v>
      </c>
      <c r="D64" s="931">
        <v>0</v>
      </c>
      <c r="E64" s="931">
        <v>0</v>
      </c>
      <c r="F64" s="932">
        <v>0</v>
      </c>
      <c r="G64" s="933">
        <v>0</v>
      </c>
      <c r="H64" s="933">
        <v>0</v>
      </c>
      <c r="I64" s="933">
        <v>0</v>
      </c>
      <c r="J64" s="933">
        <v>0</v>
      </c>
      <c r="K64" s="933">
        <v>0</v>
      </c>
      <c r="L64" s="934">
        <v>0</v>
      </c>
      <c r="M64" s="935">
        <v>0</v>
      </c>
      <c r="N64" s="935">
        <v>0</v>
      </c>
      <c r="O64" s="912"/>
    </row>
    <row r="65" spans="1:15">
      <c r="A65" s="929" t="s">
        <v>3868</v>
      </c>
      <c r="B65" s="930">
        <v>64103</v>
      </c>
      <c r="C65" s="931">
        <v>1</v>
      </c>
      <c r="D65" s="931">
        <v>-520</v>
      </c>
      <c r="E65" s="931">
        <v>0</v>
      </c>
      <c r="F65" s="932">
        <v>1639</v>
      </c>
      <c r="G65" s="933">
        <v>0</v>
      </c>
      <c r="H65" s="933">
        <v>0</v>
      </c>
      <c r="I65" s="933">
        <v>4824</v>
      </c>
      <c r="J65" s="933">
        <v>0</v>
      </c>
      <c r="K65" s="933">
        <v>58161</v>
      </c>
      <c r="L65" s="934">
        <v>113.07766216169701</v>
      </c>
      <c r="M65" s="935">
        <v>2.6606508743928599</v>
      </c>
      <c r="N65" s="935">
        <v>2.32806951509375</v>
      </c>
      <c r="O65" s="912"/>
    </row>
    <row r="66" spans="1:15">
      <c r="A66" s="929" t="s">
        <v>3869</v>
      </c>
      <c r="B66" s="930">
        <v>0</v>
      </c>
      <c r="C66" s="931">
        <v>1797</v>
      </c>
      <c r="D66" s="931">
        <v>226</v>
      </c>
      <c r="E66" s="931">
        <v>0</v>
      </c>
      <c r="F66" s="932">
        <v>0</v>
      </c>
      <c r="G66" s="933">
        <v>0</v>
      </c>
      <c r="H66" s="933">
        <v>0</v>
      </c>
      <c r="I66" s="933">
        <v>0</v>
      </c>
      <c r="J66" s="933">
        <v>0</v>
      </c>
      <c r="K66" s="933">
        <v>1570</v>
      </c>
      <c r="L66" s="934">
        <v>3.7857823605736698</v>
      </c>
      <c r="M66" s="935">
        <v>8.6532168241683804E-2</v>
      </c>
      <c r="N66" s="935">
        <v>5.0477098140982203E-2</v>
      </c>
      <c r="O66" s="912"/>
    </row>
    <row r="67" spans="1:15">
      <c r="A67" s="929" t="s">
        <v>3870</v>
      </c>
      <c r="B67" s="930">
        <v>0</v>
      </c>
      <c r="C67" s="931">
        <v>137</v>
      </c>
      <c r="D67" s="931">
        <v>0</v>
      </c>
      <c r="E67" s="931">
        <v>0</v>
      </c>
      <c r="F67" s="932">
        <v>0</v>
      </c>
      <c r="G67" s="933">
        <v>0</v>
      </c>
      <c r="H67" s="933">
        <v>0</v>
      </c>
      <c r="I67" s="933">
        <v>0</v>
      </c>
      <c r="J67" s="933">
        <v>0</v>
      </c>
      <c r="K67" s="933">
        <v>137</v>
      </c>
      <c r="L67" s="934">
        <v>1.1043185706576</v>
      </c>
      <c r="M67" s="935">
        <v>2.04503439010667E-2</v>
      </c>
      <c r="N67" s="935">
        <v>1.57310337700513E-3</v>
      </c>
      <c r="O67" s="912"/>
    </row>
    <row r="68" spans="1:15">
      <c r="A68" s="929" t="s">
        <v>3871</v>
      </c>
      <c r="B68" s="930">
        <v>0</v>
      </c>
      <c r="C68" s="931">
        <v>0</v>
      </c>
      <c r="D68" s="931">
        <v>0</v>
      </c>
      <c r="E68" s="931">
        <v>0</v>
      </c>
      <c r="F68" s="932">
        <v>0</v>
      </c>
      <c r="G68" s="933">
        <v>0</v>
      </c>
      <c r="H68" s="933">
        <v>0</v>
      </c>
      <c r="I68" s="933">
        <v>0</v>
      </c>
      <c r="J68" s="933">
        <v>0</v>
      </c>
      <c r="K68" s="933">
        <v>0</v>
      </c>
      <c r="L68" s="934">
        <v>0</v>
      </c>
      <c r="M68" s="935">
        <v>0</v>
      </c>
      <c r="N68" s="935">
        <v>0</v>
      </c>
      <c r="O68" s="912"/>
    </row>
    <row r="69" spans="1:15">
      <c r="A69" s="929" t="s">
        <v>3872</v>
      </c>
      <c r="B69" s="930">
        <v>0</v>
      </c>
      <c r="C69" s="931">
        <v>0</v>
      </c>
      <c r="D69" s="931">
        <v>0</v>
      </c>
      <c r="E69" s="931">
        <v>0</v>
      </c>
      <c r="F69" s="932">
        <v>0</v>
      </c>
      <c r="G69" s="933">
        <v>0</v>
      </c>
      <c r="H69" s="933">
        <v>0</v>
      </c>
      <c r="I69" s="933">
        <v>0</v>
      </c>
      <c r="J69" s="933">
        <v>0</v>
      </c>
      <c r="K69" s="933">
        <v>0</v>
      </c>
      <c r="L69" s="934">
        <v>0</v>
      </c>
      <c r="M69" s="935">
        <v>0</v>
      </c>
      <c r="N69" s="935">
        <v>0</v>
      </c>
      <c r="O69" s="912"/>
    </row>
    <row r="70" spans="1:15">
      <c r="A70" s="929" t="s">
        <v>3873</v>
      </c>
      <c r="B70" s="930">
        <v>0</v>
      </c>
      <c r="C70" s="931">
        <v>25</v>
      </c>
      <c r="D70" s="931">
        <v>0</v>
      </c>
      <c r="E70" s="931">
        <v>0</v>
      </c>
      <c r="F70" s="932">
        <v>0</v>
      </c>
      <c r="G70" s="933">
        <v>0</v>
      </c>
      <c r="H70" s="933">
        <v>0</v>
      </c>
      <c r="I70" s="933">
        <v>0</v>
      </c>
      <c r="J70" s="933">
        <v>25</v>
      </c>
      <c r="K70" s="933">
        <v>0</v>
      </c>
      <c r="L70" s="934">
        <v>0</v>
      </c>
      <c r="M70" s="935">
        <v>0</v>
      </c>
      <c r="N70" s="935">
        <v>0</v>
      </c>
      <c r="O70" s="912"/>
    </row>
    <row r="71" spans="1:15">
      <c r="A71" s="929" t="s">
        <v>3874</v>
      </c>
      <c r="B71" s="930">
        <v>0</v>
      </c>
      <c r="C71" s="931">
        <v>7</v>
      </c>
      <c r="D71" s="931">
        <v>0</v>
      </c>
      <c r="E71" s="931">
        <v>0</v>
      </c>
      <c r="F71" s="932">
        <v>0</v>
      </c>
      <c r="G71" s="933">
        <v>0</v>
      </c>
      <c r="H71" s="933">
        <v>0</v>
      </c>
      <c r="I71" s="933">
        <v>0</v>
      </c>
      <c r="J71" s="933">
        <v>0</v>
      </c>
      <c r="K71" s="933">
        <v>7</v>
      </c>
      <c r="L71" s="934">
        <v>5.6907301725820703E-2</v>
      </c>
      <c r="M71" s="935">
        <v>3.2151017924192503E-5</v>
      </c>
      <c r="N71" s="935">
        <v>4.8226526886288697E-5</v>
      </c>
      <c r="O71" s="912"/>
    </row>
    <row r="72" spans="1:15">
      <c r="A72" s="929" t="s">
        <v>4205</v>
      </c>
      <c r="B72" s="930">
        <v>0</v>
      </c>
      <c r="C72" s="931">
        <v>7</v>
      </c>
      <c r="D72" s="931">
        <v>0</v>
      </c>
      <c r="E72" s="931">
        <v>0</v>
      </c>
      <c r="F72" s="932">
        <v>0</v>
      </c>
      <c r="G72" s="933">
        <v>0</v>
      </c>
      <c r="H72" s="933">
        <v>0</v>
      </c>
      <c r="I72" s="933">
        <v>0</v>
      </c>
      <c r="J72" s="933">
        <v>0</v>
      </c>
      <c r="K72" s="933">
        <v>7</v>
      </c>
      <c r="L72" s="934">
        <v>5.6585791546578799E-2</v>
      </c>
      <c r="M72" s="935">
        <v>4.8226526886288697E-5</v>
      </c>
      <c r="N72" s="935">
        <v>1.6075508962096201E-5</v>
      </c>
      <c r="O72" s="912"/>
    </row>
    <row r="73" spans="1:15">
      <c r="A73" s="924"/>
      <c r="B73" s="925"/>
      <c r="C73" s="926"/>
      <c r="D73" s="926"/>
      <c r="E73" s="926"/>
      <c r="F73" s="925"/>
      <c r="G73" s="926"/>
      <c r="H73" s="926"/>
      <c r="I73" s="926"/>
      <c r="J73" s="926"/>
      <c r="K73" s="926"/>
      <c r="L73" s="927"/>
      <c r="M73" s="928"/>
      <c r="N73" s="928"/>
      <c r="O73" s="912"/>
    </row>
    <row r="74" spans="1:15">
      <c r="A74" s="917" t="s">
        <v>4206</v>
      </c>
      <c r="B74" s="918">
        <v>713425</v>
      </c>
      <c r="C74" s="919">
        <v>59910</v>
      </c>
      <c r="D74" s="919">
        <v>256431</v>
      </c>
      <c r="E74" s="919">
        <v>444535</v>
      </c>
      <c r="F74" s="920">
        <v>0</v>
      </c>
      <c r="G74" s="921">
        <v>0</v>
      </c>
      <c r="H74" s="921">
        <v>0</v>
      </c>
      <c r="I74" s="921">
        <v>0</v>
      </c>
      <c r="J74" s="921">
        <v>5394</v>
      </c>
      <c r="K74" s="921">
        <v>67749</v>
      </c>
      <c r="L74" s="922">
        <v>362.32449563090597</v>
      </c>
      <c r="M74" s="923">
        <v>4.3911400980606002E-2</v>
      </c>
      <c r="N74" s="923">
        <v>4.45567178403702E-2</v>
      </c>
      <c r="O74" s="912"/>
    </row>
    <row r="75" spans="1:15">
      <c r="A75" s="929" t="s">
        <v>4207</v>
      </c>
      <c r="B75" s="930">
        <v>0</v>
      </c>
      <c r="C75" s="931">
        <v>0</v>
      </c>
      <c r="D75" s="931">
        <v>0</v>
      </c>
      <c r="E75" s="931">
        <v>0</v>
      </c>
      <c r="F75" s="932">
        <v>0</v>
      </c>
      <c r="G75" s="933">
        <v>0</v>
      </c>
      <c r="H75" s="933">
        <v>0</v>
      </c>
      <c r="I75" s="933">
        <v>0</v>
      </c>
      <c r="J75" s="933">
        <v>0</v>
      </c>
      <c r="K75" s="933">
        <v>0</v>
      </c>
      <c r="L75" s="934">
        <v>0</v>
      </c>
      <c r="M75" s="935">
        <v>0</v>
      </c>
      <c r="N75" s="935">
        <v>0</v>
      </c>
      <c r="O75" s="912"/>
    </row>
    <row r="76" spans="1:15">
      <c r="A76" s="929" t="s">
        <v>3879</v>
      </c>
      <c r="B76" s="930">
        <v>0</v>
      </c>
      <c r="C76" s="931">
        <v>31</v>
      </c>
      <c r="D76" s="931">
        <v>15</v>
      </c>
      <c r="E76" s="931">
        <v>0</v>
      </c>
      <c r="F76" s="932">
        <v>0</v>
      </c>
      <c r="G76" s="933">
        <v>0</v>
      </c>
      <c r="H76" s="933">
        <v>0</v>
      </c>
      <c r="I76" s="933">
        <v>0</v>
      </c>
      <c r="J76" s="933">
        <v>0</v>
      </c>
      <c r="K76" s="933">
        <v>16</v>
      </c>
      <c r="L76" s="934">
        <v>0.120520387190116</v>
      </c>
      <c r="M76" s="935">
        <v>1.10232061454374E-4</v>
      </c>
      <c r="N76" s="935">
        <v>0</v>
      </c>
      <c r="O76" s="912"/>
    </row>
    <row r="77" spans="1:15">
      <c r="A77" s="929" t="s">
        <v>3880</v>
      </c>
      <c r="B77" s="930">
        <v>0</v>
      </c>
      <c r="C77" s="931">
        <v>1</v>
      </c>
      <c r="D77" s="931">
        <v>0</v>
      </c>
      <c r="E77" s="931">
        <v>0</v>
      </c>
      <c r="F77" s="932">
        <v>0</v>
      </c>
      <c r="G77" s="933">
        <v>0</v>
      </c>
      <c r="H77" s="933">
        <v>0</v>
      </c>
      <c r="I77" s="933">
        <v>0</v>
      </c>
      <c r="J77" s="933">
        <v>0</v>
      </c>
      <c r="K77" s="933">
        <v>1</v>
      </c>
      <c r="L77" s="934">
        <v>9.1860051211978596E-3</v>
      </c>
      <c r="M77" s="935">
        <v>0</v>
      </c>
      <c r="N77" s="935">
        <v>0</v>
      </c>
      <c r="O77" s="912"/>
    </row>
    <row r="78" spans="1:15">
      <c r="A78" s="929" t="s">
        <v>3881</v>
      </c>
      <c r="B78" s="930">
        <v>0</v>
      </c>
      <c r="C78" s="931">
        <v>8</v>
      </c>
      <c r="D78" s="931">
        <v>2</v>
      </c>
      <c r="E78" s="931">
        <v>0</v>
      </c>
      <c r="F78" s="932">
        <v>0</v>
      </c>
      <c r="G78" s="933">
        <v>0</v>
      </c>
      <c r="H78" s="933">
        <v>0</v>
      </c>
      <c r="I78" s="933">
        <v>0</v>
      </c>
      <c r="J78" s="933">
        <v>0</v>
      </c>
      <c r="K78" s="933">
        <v>6</v>
      </c>
      <c r="L78" s="934">
        <v>4.13370230453904E-2</v>
      </c>
      <c r="M78" s="935">
        <v>0</v>
      </c>
      <c r="N78" s="935">
        <v>0</v>
      </c>
      <c r="O78" s="912"/>
    </row>
    <row r="79" spans="1:15">
      <c r="A79" s="929" t="s">
        <v>3882</v>
      </c>
      <c r="B79" s="930">
        <v>22294</v>
      </c>
      <c r="C79" s="931">
        <v>66</v>
      </c>
      <c r="D79" s="931">
        <v>0</v>
      </c>
      <c r="E79" s="931">
        <v>21283</v>
      </c>
      <c r="F79" s="932">
        <v>0</v>
      </c>
      <c r="G79" s="933">
        <v>0</v>
      </c>
      <c r="H79" s="933">
        <v>0</v>
      </c>
      <c r="I79" s="933">
        <v>0</v>
      </c>
      <c r="J79" s="933">
        <v>0</v>
      </c>
      <c r="K79" s="933">
        <v>1073</v>
      </c>
      <c r="L79" s="934">
        <v>7.6634936673977201</v>
      </c>
      <c r="M79" s="935">
        <v>3.2033896358897203E-2</v>
      </c>
      <c r="N79" s="935">
        <v>0</v>
      </c>
      <c r="O79" s="912"/>
    </row>
    <row r="80" spans="1:15">
      <c r="A80" s="929" t="s">
        <v>3883</v>
      </c>
      <c r="B80" s="930">
        <v>0</v>
      </c>
      <c r="C80" s="931">
        <v>15135</v>
      </c>
      <c r="D80" s="931">
        <v>4274</v>
      </c>
      <c r="E80" s="931">
        <v>0</v>
      </c>
      <c r="F80" s="932">
        <v>0</v>
      </c>
      <c r="G80" s="933">
        <v>0</v>
      </c>
      <c r="H80" s="933">
        <v>0</v>
      </c>
      <c r="I80" s="933">
        <v>0</v>
      </c>
      <c r="J80" s="933">
        <v>5394</v>
      </c>
      <c r="K80" s="933">
        <v>5467</v>
      </c>
      <c r="L80" s="934">
        <v>44.444602647865999</v>
      </c>
      <c r="M80" s="935">
        <v>0</v>
      </c>
      <c r="N80" s="935">
        <v>0</v>
      </c>
      <c r="O80" s="912"/>
    </row>
    <row r="81" spans="1:15">
      <c r="A81" s="929" t="s">
        <v>3884</v>
      </c>
      <c r="B81" s="930">
        <v>0</v>
      </c>
      <c r="C81" s="931">
        <v>62</v>
      </c>
      <c r="D81" s="931">
        <v>0</v>
      </c>
      <c r="E81" s="931">
        <v>840</v>
      </c>
      <c r="F81" s="932">
        <v>0</v>
      </c>
      <c r="G81" s="933">
        <v>0</v>
      </c>
      <c r="H81" s="933">
        <v>0</v>
      </c>
      <c r="I81" s="933">
        <v>0</v>
      </c>
      <c r="J81" s="933">
        <v>0</v>
      </c>
      <c r="K81" s="933">
        <v>0</v>
      </c>
      <c r="L81" s="934">
        <v>0</v>
      </c>
      <c r="M81" s="935">
        <v>0</v>
      </c>
      <c r="N81" s="935">
        <v>0</v>
      </c>
      <c r="O81" s="912"/>
    </row>
    <row r="82" spans="1:15">
      <c r="A82" s="929" t="s">
        <v>3885</v>
      </c>
      <c r="B82" s="930">
        <v>691131</v>
      </c>
      <c r="C82" s="931">
        <v>24</v>
      </c>
      <c r="D82" s="931">
        <v>246274</v>
      </c>
      <c r="E82" s="931">
        <v>379613</v>
      </c>
      <c r="F82" s="932">
        <v>0</v>
      </c>
      <c r="G82" s="933">
        <v>0</v>
      </c>
      <c r="H82" s="933">
        <v>65268</v>
      </c>
      <c r="I82" s="933">
        <v>0</v>
      </c>
      <c r="J82" s="933">
        <v>0</v>
      </c>
      <c r="K82" s="933">
        <v>0</v>
      </c>
      <c r="L82" s="934">
        <v>0</v>
      </c>
      <c r="M82" s="935">
        <v>0</v>
      </c>
      <c r="N82" s="935">
        <v>0</v>
      </c>
      <c r="O82" s="912"/>
    </row>
    <row r="83" spans="1:15">
      <c r="A83" s="929" t="s">
        <v>3886</v>
      </c>
      <c r="B83" s="930">
        <v>65268</v>
      </c>
      <c r="C83" s="931">
        <v>64</v>
      </c>
      <c r="D83" s="931">
        <v>-6224</v>
      </c>
      <c r="E83" s="931">
        <v>30624</v>
      </c>
      <c r="F83" s="932">
        <v>0</v>
      </c>
      <c r="G83" s="933">
        <v>0</v>
      </c>
      <c r="H83" s="933">
        <v>10250</v>
      </c>
      <c r="I83" s="933">
        <v>0</v>
      </c>
      <c r="J83" s="933">
        <v>0</v>
      </c>
      <c r="K83" s="933">
        <v>30682</v>
      </c>
      <c r="L83" s="934">
        <v>281.140396605771</v>
      </c>
      <c r="M83" s="935">
        <v>0</v>
      </c>
      <c r="N83" s="935">
        <v>0</v>
      </c>
      <c r="O83" s="912"/>
    </row>
    <row r="84" spans="1:15">
      <c r="A84" s="929" t="s">
        <v>3887</v>
      </c>
      <c r="B84" s="930">
        <v>0</v>
      </c>
      <c r="C84" s="931">
        <v>4</v>
      </c>
      <c r="D84" s="931">
        <v>0</v>
      </c>
      <c r="E84" s="931">
        <v>0</v>
      </c>
      <c r="F84" s="932">
        <v>0</v>
      </c>
      <c r="G84" s="933">
        <v>0</v>
      </c>
      <c r="H84" s="933">
        <v>0</v>
      </c>
      <c r="I84" s="933">
        <v>0</v>
      </c>
      <c r="J84" s="933">
        <v>0</v>
      </c>
      <c r="K84" s="933">
        <v>4</v>
      </c>
      <c r="L84" s="934">
        <v>2.4710353776022199E-2</v>
      </c>
      <c r="M84" s="935">
        <v>0</v>
      </c>
      <c r="N84" s="935">
        <v>9.1860051211978602E-6</v>
      </c>
      <c r="O84" s="912"/>
    </row>
    <row r="85" spans="1:15">
      <c r="A85" s="929" t="s">
        <v>3888</v>
      </c>
      <c r="B85" s="930">
        <v>280000</v>
      </c>
      <c r="C85" s="931">
        <v>6</v>
      </c>
      <c r="D85" s="931">
        <v>0</v>
      </c>
      <c r="E85" s="931">
        <v>1938</v>
      </c>
      <c r="F85" s="932">
        <v>5762</v>
      </c>
      <c r="G85" s="933">
        <v>0</v>
      </c>
      <c r="H85" s="933">
        <v>272305.454545455</v>
      </c>
      <c r="I85" s="933">
        <v>0</v>
      </c>
      <c r="J85" s="933">
        <v>0</v>
      </c>
      <c r="K85" s="933">
        <v>0</v>
      </c>
      <c r="L85" s="934">
        <v>0</v>
      </c>
      <c r="M85" s="935">
        <v>0</v>
      </c>
      <c r="N85" s="935">
        <v>0</v>
      </c>
      <c r="O85" s="912"/>
    </row>
    <row r="86" spans="1:15">
      <c r="A86" s="929" t="s">
        <v>3889</v>
      </c>
      <c r="B86" s="930">
        <v>10250</v>
      </c>
      <c r="C86" s="931">
        <v>2044</v>
      </c>
      <c r="D86" s="931">
        <v>0</v>
      </c>
      <c r="E86" s="931">
        <v>12111</v>
      </c>
      <c r="F86" s="932">
        <v>0</v>
      </c>
      <c r="G86" s="933">
        <v>0</v>
      </c>
      <c r="H86" s="933">
        <v>0</v>
      </c>
      <c r="I86" s="933">
        <v>0</v>
      </c>
      <c r="J86" s="933">
        <v>0</v>
      </c>
      <c r="K86" s="933">
        <v>183</v>
      </c>
      <c r="L86" s="934">
        <v>1.72726750795164</v>
      </c>
      <c r="M86" s="935">
        <v>1.17672725602545E-2</v>
      </c>
      <c r="N86" s="935">
        <v>4.4547531835249003E-2</v>
      </c>
      <c r="O86" s="912"/>
    </row>
    <row r="87" spans="1:15">
      <c r="A87" s="929" t="s">
        <v>3890</v>
      </c>
      <c r="B87" s="930">
        <v>0</v>
      </c>
      <c r="C87" s="931">
        <v>42471</v>
      </c>
      <c r="D87" s="931">
        <v>12090</v>
      </c>
      <c r="E87" s="931">
        <v>64</v>
      </c>
      <c r="F87" s="932">
        <v>0</v>
      </c>
      <c r="G87" s="933">
        <v>0</v>
      </c>
      <c r="H87" s="933">
        <v>0</v>
      </c>
      <c r="I87" s="933">
        <v>0</v>
      </c>
      <c r="J87" s="933">
        <v>0</v>
      </c>
      <c r="K87" s="933">
        <v>30317</v>
      </c>
      <c r="L87" s="934">
        <v>27.1529814327872</v>
      </c>
      <c r="M87" s="935">
        <v>0</v>
      </c>
      <c r="N87" s="935">
        <v>0</v>
      </c>
      <c r="O87" s="912"/>
    </row>
    <row r="88" spans="1:15">
      <c r="A88" s="924"/>
      <c r="B88" s="925"/>
      <c r="C88" s="926"/>
      <c r="D88" s="926"/>
      <c r="E88" s="926"/>
      <c r="F88" s="925"/>
      <c r="G88" s="926"/>
      <c r="H88" s="926"/>
      <c r="I88" s="926"/>
      <c r="J88" s="926"/>
      <c r="K88" s="926"/>
      <c r="L88" s="927"/>
      <c r="M88" s="928"/>
      <c r="N88" s="928"/>
      <c r="O88" s="912"/>
    </row>
    <row r="89" spans="1:15">
      <c r="A89" s="917" t="s">
        <v>4208</v>
      </c>
      <c r="B89" s="918">
        <v>1965</v>
      </c>
      <c r="C89" s="919">
        <v>8484</v>
      </c>
      <c r="D89" s="919">
        <v>983</v>
      </c>
      <c r="E89" s="919">
        <v>15</v>
      </c>
      <c r="F89" s="920">
        <v>23</v>
      </c>
      <c r="G89" s="921">
        <v>190</v>
      </c>
      <c r="H89" s="921">
        <v>0</v>
      </c>
      <c r="I89" s="921">
        <v>957</v>
      </c>
      <c r="J89" s="921">
        <v>0</v>
      </c>
      <c r="K89" s="921">
        <v>8031</v>
      </c>
      <c r="L89" s="922">
        <v>58.354720036473999</v>
      </c>
      <c r="M89" s="923">
        <v>3.9950818935996502</v>
      </c>
      <c r="N89" s="923">
        <v>0.29984658113997298</v>
      </c>
      <c r="O89" s="912"/>
    </row>
    <row r="90" spans="1:15">
      <c r="A90" s="929" t="s">
        <v>3892</v>
      </c>
      <c r="B90" s="930">
        <v>571</v>
      </c>
      <c r="C90" s="931">
        <v>7583</v>
      </c>
      <c r="D90" s="931">
        <v>-102</v>
      </c>
      <c r="E90" s="931">
        <v>15</v>
      </c>
      <c r="F90" s="932">
        <v>0</v>
      </c>
      <c r="G90" s="933">
        <v>36</v>
      </c>
      <c r="H90" s="933">
        <v>0</v>
      </c>
      <c r="I90" s="933">
        <v>815</v>
      </c>
      <c r="J90" s="933">
        <v>0</v>
      </c>
      <c r="K90" s="933">
        <v>7390</v>
      </c>
      <c r="L90" s="934">
        <v>53.628816498065198</v>
      </c>
      <c r="M90" s="935">
        <v>3.66576720366522</v>
      </c>
      <c r="N90" s="935">
        <v>0.27153831138260898</v>
      </c>
      <c r="O90" s="912"/>
    </row>
    <row r="91" spans="1:15">
      <c r="A91" s="929" t="s">
        <v>3893</v>
      </c>
      <c r="B91" s="930">
        <v>0</v>
      </c>
      <c r="C91" s="931">
        <v>56</v>
      </c>
      <c r="D91" s="931">
        <v>0</v>
      </c>
      <c r="E91" s="931">
        <v>0</v>
      </c>
      <c r="F91" s="932">
        <v>0</v>
      </c>
      <c r="G91" s="933">
        <v>0</v>
      </c>
      <c r="H91" s="933">
        <v>0</v>
      </c>
      <c r="I91" s="933">
        <v>0</v>
      </c>
      <c r="J91" s="933">
        <v>0</v>
      </c>
      <c r="K91" s="933">
        <v>56</v>
      </c>
      <c r="L91" s="934">
        <v>0.40510282584482499</v>
      </c>
      <c r="M91" s="935">
        <v>3.2279621995889303E-2</v>
      </c>
      <c r="N91" s="935">
        <v>2.3148732905418599E-3</v>
      </c>
      <c r="O91" s="912"/>
    </row>
    <row r="92" spans="1:15">
      <c r="A92" s="929" t="s">
        <v>3894</v>
      </c>
      <c r="B92" s="930">
        <v>0</v>
      </c>
      <c r="C92" s="931">
        <v>0</v>
      </c>
      <c r="D92" s="931">
        <v>0</v>
      </c>
      <c r="E92" s="931">
        <v>0</v>
      </c>
      <c r="F92" s="932">
        <v>0</v>
      </c>
      <c r="G92" s="933">
        <v>0</v>
      </c>
      <c r="H92" s="933">
        <v>0</v>
      </c>
      <c r="I92" s="933">
        <v>0</v>
      </c>
      <c r="J92" s="933">
        <v>0</v>
      </c>
      <c r="K92" s="933">
        <v>0</v>
      </c>
      <c r="L92" s="934">
        <v>0</v>
      </c>
      <c r="M92" s="935">
        <v>0</v>
      </c>
      <c r="N92" s="935">
        <v>0</v>
      </c>
      <c r="O92" s="912"/>
    </row>
    <row r="93" spans="1:15">
      <c r="A93" s="929" t="s">
        <v>3895</v>
      </c>
      <c r="B93" s="930">
        <v>0</v>
      </c>
      <c r="C93" s="931">
        <v>63</v>
      </c>
      <c r="D93" s="931">
        <v>29</v>
      </c>
      <c r="E93" s="931">
        <v>0</v>
      </c>
      <c r="F93" s="932">
        <v>11</v>
      </c>
      <c r="G93" s="933">
        <v>0</v>
      </c>
      <c r="H93" s="933">
        <v>0</v>
      </c>
      <c r="I93" s="933">
        <v>0</v>
      </c>
      <c r="J93" s="933">
        <v>0</v>
      </c>
      <c r="K93" s="933">
        <v>23</v>
      </c>
      <c r="L93" s="934">
        <v>0.17324805658579201</v>
      </c>
      <c r="M93" s="935">
        <v>1.32577018911688E-2</v>
      </c>
      <c r="N93" s="935">
        <v>6.8665388280953995E-4</v>
      </c>
      <c r="O93" s="912"/>
    </row>
    <row r="94" spans="1:15">
      <c r="A94" s="929" t="s">
        <v>3896</v>
      </c>
      <c r="B94" s="930">
        <v>0</v>
      </c>
      <c r="C94" s="931">
        <v>467</v>
      </c>
      <c r="D94" s="931">
        <v>54</v>
      </c>
      <c r="E94" s="931">
        <v>0</v>
      </c>
      <c r="F94" s="932">
        <v>0</v>
      </c>
      <c r="G94" s="933">
        <v>0</v>
      </c>
      <c r="H94" s="933">
        <v>0</v>
      </c>
      <c r="I94" s="933">
        <v>0</v>
      </c>
      <c r="J94" s="933">
        <v>0</v>
      </c>
      <c r="K94" s="933">
        <v>413</v>
      </c>
      <c r="L94" s="934">
        <v>3.06350974290668</v>
      </c>
      <c r="M94" s="935">
        <v>0.210557016385537</v>
      </c>
      <c r="N94" s="935">
        <v>1.7072190517746201E-2</v>
      </c>
      <c r="O94" s="912"/>
    </row>
    <row r="95" spans="1:15">
      <c r="A95" s="929" t="s">
        <v>3897</v>
      </c>
      <c r="B95" s="930">
        <v>52</v>
      </c>
      <c r="C95" s="931">
        <v>2</v>
      </c>
      <c r="D95" s="931">
        <v>-155</v>
      </c>
      <c r="E95" s="931">
        <v>0</v>
      </c>
      <c r="F95" s="932">
        <v>0.70028818443803997</v>
      </c>
      <c r="G95" s="933">
        <v>87</v>
      </c>
      <c r="H95" s="933">
        <v>0</v>
      </c>
      <c r="I95" s="933">
        <v>5</v>
      </c>
      <c r="J95" s="933">
        <v>0</v>
      </c>
      <c r="K95" s="933">
        <v>116.29971181556201</v>
      </c>
      <c r="L95" s="934">
        <v>0.86534709614858496</v>
      </c>
      <c r="M95" s="935">
        <v>6.0093548343651798E-2</v>
      </c>
      <c r="N95" s="935">
        <v>5.0745663045750396E-3</v>
      </c>
      <c r="O95" s="912"/>
    </row>
    <row r="96" spans="1:15">
      <c r="A96" s="929" t="s">
        <v>3898</v>
      </c>
      <c r="B96" s="930">
        <v>0</v>
      </c>
      <c r="C96" s="931">
        <v>0</v>
      </c>
      <c r="D96" s="931">
        <v>0</v>
      </c>
      <c r="E96" s="931">
        <v>0</v>
      </c>
      <c r="F96" s="932">
        <v>0</v>
      </c>
      <c r="G96" s="933">
        <v>0</v>
      </c>
      <c r="H96" s="933">
        <v>0</v>
      </c>
      <c r="I96" s="933">
        <v>0</v>
      </c>
      <c r="J96" s="933">
        <v>0</v>
      </c>
      <c r="K96" s="933">
        <v>0</v>
      </c>
      <c r="L96" s="934">
        <v>0</v>
      </c>
      <c r="M96" s="935">
        <v>0</v>
      </c>
      <c r="N96" s="935">
        <v>0</v>
      </c>
      <c r="O96" s="912"/>
    </row>
    <row r="97" spans="1:15">
      <c r="A97" s="929" t="s">
        <v>3899</v>
      </c>
      <c r="B97" s="930">
        <v>0</v>
      </c>
      <c r="C97" s="931">
        <v>5</v>
      </c>
      <c r="D97" s="931">
        <v>0</v>
      </c>
      <c r="E97" s="931">
        <v>0</v>
      </c>
      <c r="F97" s="932">
        <v>0</v>
      </c>
      <c r="G97" s="933">
        <v>0</v>
      </c>
      <c r="H97" s="933">
        <v>0</v>
      </c>
      <c r="I97" s="933">
        <v>0</v>
      </c>
      <c r="J97" s="933">
        <v>0</v>
      </c>
      <c r="K97" s="933">
        <v>5</v>
      </c>
      <c r="L97" s="934">
        <v>3.7318145804866303E-2</v>
      </c>
      <c r="M97" s="935">
        <v>2.1127811778755101E-3</v>
      </c>
      <c r="N97" s="935">
        <v>7.3488040969582797E-4</v>
      </c>
      <c r="O97" s="912"/>
    </row>
    <row r="98" spans="1:15">
      <c r="A98" s="929" t="s">
        <v>3901</v>
      </c>
      <c r="B98" s="930">
        <v>1342</v>
      </c>
      <c r="C98" s="931">
        <v>30</v>
      </c>
      <c r="D98" s="931">
        <v>1157</v>
      </c>
      <c r="E98" s="931">
        <v>0</v>
      </c>
      <c r="F98" s="932">
        <v>11</v>
      </c>
      <c r="G98" s="933">
        <v>67</v>
      </c>
      <c r="H98" s="933">
        <v>0</v>
      </c>
      <c r="I98" s="933">
        <v>137</v>
      </c>
      <c r="J98" s="933">
        <v>0</v>
      </c>
      <c r="K98" s="933">
        <v>0</v>
      </c>
      <c r="L98" s="934">
        <v>0</v>
      </c>
      <c r="M98" s="935">
        <v>0</v>
      </c>
      <c r="N98" s="935">
        <v>0</v>
      </c>
      <c r="O98" s="912"/>
    </row>
    <row r="99" spans="1:15">
      <c r="A99" s="929" t="s">
        <v>3902</v>
      </c>
      <c r="B99" s="930">
        <v>0</v>
      </c>
      <c r="C99" s="931">
        <v>222</v>
      </c>
      <c r="D99" s="931">
        <v>0</v>
      </c>
      <c r="E99" s="931">
        <v>0</v>
      </c>
      <c r="F99" s="932">
        <v>0</v>
      </c>
      <c r="G99" s="933">
        <v>0</v>
      </c>
      <c r="H99" s="933">
        <v>0</v>
      </c>
      <c r="I99" s="933">
        <v>0</v>
      </c>
      <c r="J99" s="933">
        <v>0</v>
      </c>
      <c r="K99" s="933">
        <v>22</v>
      </c>
      <c r="L99" s="934">
        <v>0.181377671118052</v>
      </c>
      <c r="M99" s="935">
        <v>1.1014020140316201E-2</v>
      </c>
      <c r="N99" s="935">
        <v>2.4251053519962298E-3</v>
      </c>
      <c r="O99" s="912"/>
    </row>
    <row r="100" spans="1:15">
      <c r="A100" s="929" t="s">
        <v>3903</v>
      </c>
      <c r="B100" s="930">
        <v>55</v>
      </c>
      <c r="C100" s="931">
        <v>0</v>
      </c>
      <c r="D100" s="931">
        <v>0</v>
      </c>
      <c r="E100" s="931">
        <v>0</v>
      </c>
      <c r="F100" s="932">
        <v>55</v>
      </c>
      <c r="G100" s="933">
        <v>0</v>
      </c>
      <c r="H100" s="933">
        <v>0</v>
      </c>
      <c r="I100" s="933">
        <v>0</v>
      </c>
      <c r="J100" s="933">
        <v>0</v>
      </c>
      <c r="K100" s="933">
        <v>0</v>
      </c>
      <c r="L100" s="934">
        <v>0</v>
      </c>
      <c r="M100" s="935">
        <v>0</v>
      </c>
      <c r="N100" s="935">
        <v>0</v>
      </c>
      <c r="O100" s="912"/>
    </row>
    <row r="101" spans="1:15">
      <c r="A101" s="924"/>
      <c r="B101" s="925"/>
      <c r="C101" s="926"/>
      <c r="D101" s="926"/>
      <c r="E101" s="926"/>
      <c r="F101" s="925"/>
      <c r="G101" s="926"/>
      <c r="H101" s="926"/>
      <c r="I101" s="926"/>
      <c r="J101" s="926"/>
      <c r="K101" s="926"/>
      <c r="L101" s="927"/>
      <c r="M101" s="928"/>
      <c r="N101" s="928"/>
      <c r="O101" s="912"/>
    </row>
    <row r="102" spans="1:15">
      <c r="A102" s="917" t="s">
        <v>4209</v>
      </c>
      <c r="B102" s="918">
        <v>0</v>
      </c>
      <c r="C102" s="919">
        <v>85</v>
      </c>
      <c r="D102" s="919">
        <v>0</v>
      </c>
      <c r="E102" s="919">
        <v>949</v>
      </c>
      <c r="F102" s="920">
        <v>0</v>
      </c>
      <c r="G102" s="921">
        <v>0</v>
      </c>
      <c r="H102" s="921">
        <v>0</v>
      </c>
      <c r="I102" s="921">
        <v>0</v>
      </c>
      <c r="J102" s="921">
        <v>0</v>
      </c>
      <c r="K102" s="921">
        <v>8</v>
      </c>
      <c r="L102" s="922">
        <v>5.2934354510902601E-2</v>
      </c>
      <c r="M102" s="923">
        <v>1.69206214332464E-3</v>
      </c>
      <c r="N102" s="923">
        <v>4.4634798883900397E-3</v>
      </c>
      <c r="O102" s="912"/>
    </row>
    <row r="103" spans="1:15">
      <c r="A103" s="929" t="s">
        <v>3905</v>
      </c>
      <c r="B103" s="930">
        <v>0</v>
      </c>
      <c r="C103" s="931">
        <v>7</v>
      </c>
      <c r="D103" s="931">
        <v>0</v>
      </c>
      <c r="E103" s="931">
        <v>0</v>
      </c>
      <c r="F103" s="932">
        <v>0</v>
      </c>
      <c r="G103" s="933">
        <v>0</v>
      </c>
      <c r="H103" s="933">
        <v>0</v>
      </c>
      <c r="I103" s="933">
        <v>0</v>
      </c>
      <c r="J103" s="933">
        <v>0</v>
      </c>
      <c r="K103" s="933">
        <v>7</v>
      </c>
      <c r="L103" s="934">
        <v>3.9224241867514803E-2</v>
      </c>
      <c r="M103" s="935">
        <v>1.29247092055254E-3</v>
      </c>
      <c r="N103" s="935">
        <v>3.3887172892098898E-3</v>
      </c>
      <c r="O103" s="912"/>
    </row>
    <row r="104" spans="1:15">
      <c r="A104" s="929" t="s">
        <v>3906</v>
      </c>
      <c r="B104" s="930">
        <v>0</v>
      </c>
      <c r="C104" s="931">
        <v>0</v>
      </c>
      <c r="D104" s="931">
        <v>0</v>
      </c>
      <c r="E104" s="931">
        <v>0</v>
      </c>
      <c r="F104" s="932">
        <v>0</v>
      </c>
      <c r="G104" s="933">
        <v>0</v>
      </c>
      <c r="H104" s="933">
        <v>0</v>
      </c>
      <c r="I104" s="933">
        <v>0</v>
      </c>
      <c r="J104" s="933">
        <v>0</v>
      </c>
      <c r="K104" s="933">
        <v>0</v>
      </c>
      <c r="L104" s="934">
        <v>0</v>
      </c>
      <c r="M104" s="935">
        <v>0</v>
      </c>
      <c r="N104" s="935">
        <v>0</v>
      </c>
      <c r="O104" s="912"/>
    </row>
    <row r="105" spans="1:15">
      <c r="A105" s="929" t="s">
        <v>3907</v>
      </c>
      <c r="B105" s="930">
        <v>0</v>
      </c>
      <c r="C105" s="931">
        <v>0</v>
      </c>
      <c r="D105" s="931">
        <v>0</v>
      </c>
      <c r="E105" s="931">
        <v>0</v>
      </c>
      <c r="F105" s="932">
        <v>0</v>
      </c>
      <c r="G105" s="933">
        <v>0</v>
      </c>
      <c r="H105" s="933">
        <v>0</v>
      </c>
      <c r="I105" s="933">
        <v>0</v>
      </c>
      <c r="J105" s="933">
        <v>0</v>
      </c>
      <c r="K105" s="933">
        <v>0</v>
      </c>
      <c r="L105" s="934">
        <v>0</v>
      </c>
      <c r="M105" s="935">
        <v>0</v>
      </c>
      <c r="N105" s="935">
        <v>0</v>
      </c>
      <c r="O105" s="912"/>
    </row>
    <row r="106" spans="1:15">
      <c r="A106" s="929" t="s">
        <v>3908</v>
      </c>
      <c r="B106" s="930">
        <v>0</v>
      </c>
      <c r="C106" s="931">
        <v>0</v>
      </c>
      <c r="D106" s="931">
        <v>0</v>
      </c>
      <c r="E106" s="931">
        <v>0</v>
      </c>
      <c r="F106" s="932">
        <v>0</v>
      </c>
      <c r="G106" s="933">
        <v>0</v>
      </c>
      <c r="H106" s="933">
        <v>0</v>
      </c>
      <c r="I106" s="933">
        <v>0</v>
      </c>
      <c r="J106" s="933">
        <v>0</v>
      </c>
      <c r="K106" s="933">
        <v>0</v>
      </c>
      <c r="L106" s="934">
        <v>0</v>
      </c>
      <c r="M106" s="935">
        <v>0</v>
      </c>
      <c r="N106" s="935">
        <v>0</v>
      </c>
      <c r="O106" s="912"/>
    </row>
    <row r="107" spans="1:15">
      <c r="A107" s="929" t="s">
        <v>3909</v>
      </c>
      <c r="B107" s="930">
        <v>0</v>
      </c>
      <c r="C107" s="931">
        <v>0</v>
      </c>
      <c r="D107" s="931">
        <v>0</v>
      </c>
      <c r="E107" s="931">
        <v>0</v>
      </c>
      <c r="F107" s="932">
        <v>0</v>
      </c>
      <c r="G107" s="933">
        <v>0</v>
      </c>
      <c r="H107" s="933">
        <v>0</v>
      </c>
      <c r="I107" s="933">
        <v>0</v>
      </c>
      <c r="J107" s="933">
        <v>0</v>
      </c>
      <c r="K107" s="933">
        <v>0</v>
      </c>
      <c r="L107" s="934">
        <v>0</v>
      </c>
      <c r="M107" s="935">
        <v>0</v>
      </c>
      <c r="N107" s="935">
        <v>0</v>
      </c>
      <c r="O107" s="912"/>
    </row>
    <row r="108" spans="1:15">
      <c r="A108" s="929" t="s">
        <v>3910</v>
      </c>
      <c r="B108" s="930">
        <v>0</v>
      </c>
      <c r="C108" s="931">
        <v>0</v>
      </c>
      <c r="D108" s="931">
        <v>0</v>
      </c>
      <c r="E108" s="931">
        <v>0</v>
      </c>
      <c r="F108" s="932">
        <v>0</v>
      </c>
      <c r="G108" s="933">
        <v>0</v>
      </c>
      <c r="H108" s="933">
        <v>0</v>
      </c>
      <c r="I108" s="933">
        <v>0</v>
      </c>
      <c r="J108" s="933">
        <v>0</v>
      </c>
      <c r="K108" s="933">
        <v>0</v>
      </c>
      <c r="L108" s="934">
        <v>0</v>
      </c>
      <c r="M108" s="935">
        <v>0</v>
      </c>
      <c r="N108" s="935">
        <v>0</v>
      </c>
      <c r="O108" s="912"/>
    </row>
    <row r="109" spans="1:15">
      <c r="A109" s="929" t="s">
        <v>3911</v>
      </c>
      <c r="B109" s="930">
        <v>0</v>
      </c>
      <c r="C109" s="931">
        <v>0</v>
      </c>
      <c r="D109" s="931">
        <v>0</v>
      </c>
      <c r="E109" s="931">
        <v>0</v>
      </c>
      <c r="F109" s="932">
        <v>0</v>
      </c>
      <c r="G109" s="933">
        <v>0</v>
      </c>
      <c r="H109" s="933">
        <v>0</v>
      </c>
      <c r="I109" s="933">
        <v>0</v>
      </c>
      <c r="J109" s="933">
        <v>0</v>
      </c>
      <c r="K109" s="933">
        <v>0</v>
      </c>
      <c r="L109" s="934">
        <v>0</v>
      </c>
      <c r="M109" s="935">
        <v>0</v>
      </c>
      <c r="N109" s="935">
        <v>0</v>
      </c>
      <c r="O109" s="912"/>
    </row>
    <row r="110" spans="1:15">
      <c r="A110" s="929" t="s">
        <v>3912</v>
      </c>
      <c r="B110" s="930">
        <v>0</v>
      </c>
      <c r="C110" s="931">
        <v>0</v>
      </c>
      <c r="D110" s="931">
        <v>0</v>
      </c>
      <c r="E110" s="931">
        <v>0</v>
      </c>
      <c r="F110" s="932">
        <v>0</v>
      </c>
      <c r="G110" s="933">
        <v>0</v>
      </c>
      <c r="H110" s="933">
        <v>0</v>
      </c>
      <c r="I110" s="933">
        <v>0</v>
      </c>
      <c r="J110" s="933">
        <v>0</v>
      </c>
      <c r="K110" s="933">
        <v>0</v>
      </c>
      <c r="L110" s="934">
        <v>0</v>
      </c>
      <c r="M110" s="935">
        <v>0</v>
      </c>
      <c r="N110" s="935">
        <v>0</v>
      </c>
      <c r="O110" s="912"/>
    </row>
    <row r="111" spans="1:15">
      <c r="A111" s="929" t="s">
        <v>3914</v>
      </c>
      <c r="B111" s="930">
        <v>0</v>
      </c>
      <c r="C111" s="931">
        <v>0</v>
      </c>
      <c r="D111" s="931">
        <v>0</v>
      </c>
      <c r="E111" s="931">
        <v>80</v>
      </c>
      <c r="F111" s="932">
        <v>0</v>
      </c>
      <c r="G111" s="933">
        <v>0</v>
      </c>
      <c r="H111" s="933">
        <v>0</v>
      </c>
      <c r="I111" s="933">
        <v>0</v>
      </c>
      <c r="J111" s="933">
        <v>0</v>
      </c>
      <c r="K111" s="933">
        <v>0</v>
      </c>
      <c r="L111" s="934">
        <v>0</v>
      </c>
      <c r="M111" s="935">
        <v>0</v>
      </c>
      <c r="N111" s="935">
        <v>0</v>
      </c>
      <c r="O111" s="912"/>
    </row>
    <row r="112" spans="1:15">
      <c r="A112" s="929" t="s">
        <v>3915</v>
      </c>
      <c r="B112" s="930">
        <v>0</v>
      </c>
      <c r="C112" s="931">
        <v>0</v>
      </c>
      <c r="D112" s="931">
        <v>0</v>
      </c>
      <c r="E112" s="931">
        <v>0</v>
      </c>
      <c r="F112" s="932">
        <v>0</v>
      </c>
      <c r="G112" s="933">
        <v>0</v>
      </c>
      <c r="H112" s="933">
        <v>0</v>
      </c>
      <c r="I112" s="933">
        <v>0</v>
      </c>
      <c r="J112" s="933">
        <v>0</v>
      </c>
      <c r="K112" s="933">
        <v>0</v>
      </c>
      <c r="L112" s="934">
        <v>0</v>
      </c>
      <c r="M112" s="935">
        <v>0</v>
      </c>
      <c r="N112" s="935">
        <v>0</v>
      </c>
      <c r="O112" s="912"/>
    </row>
    <row r="113" spans="1:15">
      <c r="A113" s="929" t="s">
        <v>3916</v>
      </c>
      <c r="B113" s="930">
        <v>0</v>
      </c>
      <c r="C113" s="931">
        <v>0</v>
      </c>
      <c r="D113" s="931">
        <v>0</v>
      </c>
      <c r="E113" s="931">
        <v>0</v>
      </c>
      <c r="F113" s="932">
        <v>0</v>
      </c>
      <c r="G113" s="933">
        <v>0</v>
      </c>
      <c r="H113" s="933">
        <v>0</v>
      </c>
      <c r="I113" s="933">
        <v>0</v>
      </c>
      <c r="J113" s="933">
        <v>0</v>
      </c>
      <c r="K113" s="933">
        <v>0</v>
      </c>
      <c r="L113" s="934">
        <v>0</v>
      </c>
      <c r="M113" s="935">
        <v>0</v>
      </c>
      <c r="N113" s="935">
        <v>0</v>
      </c>
      <c r="O113" s="912"/>
    </row>
    <row r="114" spans="1:15">
      <c r="A114" s="929" t="s">
        <v>3917</v>
      </c>
      <c r="B114" s="930">
        <v>0</v>
      </c>
      <c r="C114" s="931">
        <v>1</v>
      </c>
      <c r="D114" s="931">
        <v>0</v>
      </c>
      <c r="E114" s="931">
        <v>0</v>
      </c>
      <c r="F114" s="932">
        <v>0</v>
      </c>
      <c r="G114" s="933">
        <v>0</v>
      </c>
      <c r="H114" s="933">
        <v>0</v>
      </c>
      <c r="I114" s="933">
        <v>0</v>
      </c>
      <c r="J114" s="933">
        <v>0</v>
      </c>
      <c r="K114" s="933">
        <v>1</v>
      </c>
      <c r="L114" s="934">
        <v>1.37101126433878E-2</v>
      </c>
      <c r="M114" s="935">
        <v>3.99591222772107E-4</v>
      </c>
      <c r="N114" s="935">
        <v>1.0747625991801501E-3</v>
      </c>
      <c r="O114" s="912"/>
    </row>
    <row r="115" spans="1:15">
      <c r="A115" s="929" t="s">
        <v>3918</v>
      </c>
      <c r="B115" s="930">
        <v>0</v>
      </c>
      <c r="C115" s="931">
        <v>0</v>
      </c>
      <c r="D115" s="931">
        <v>0</v>
      </c>
      <c r="E115" s="931">
        <v>0</v>
      </c>
      <c r="F115" s="932">
        <v>0</v>
      </c>
      <c r="G115" s="933">
        <v>0</v>
      </c>
      <c r="H115" s="933">
        <v>0</v>
      </c>
      <c r="I115" s="933">
        <v>0</v>
      </c>
      <c r="J115" s="933">
        <v>0</v>
      </c>
      <c r="K115" s="933">
        <v>0</v>
      </c>
      <c r="L115" s="934">
        <v>0</v>
      </c>
      <c r="M115" s="935">
        <v>0</v>
      </c>
      <c r="N115" s="935">
        <v>0</v>
      </c>
      <c r="O115" s="912"/>
    </row>
    <row r="116" spans="1:15">
      <c r="A116" s="929" t="s">
        <v>3919</v>
      </c>
      <c r="B116" s="930">
        <v>0</v>
      </c>
      <c r="C116" s="931">
        <v>0</v>
      </c>
      <c r="D116" s="931">
        <v>0</v>
      </c>
      <c r="E116" s="931">
        <v>0</v>
      </c>
      <c r="F116" s="932">
        <v>0</v>
      </c>
      <c r="G116" s="933">
        <v>0</v>
      </c>
      <c r="H116" s="933">
        <v>0</v>
      </c>
      <c r="I116" s="933">
        <v>0</v>
      </c>
      <c r="J116" s="933">
        <v>0</v>
      </c>
      <c r="K116" s="933">
        <v>0</v>
      </c>
      <c r="L116" s="934">
        <v>0</v>
      </c>
      <c r="M116" s="935">
        <v>0</v>
      </c>
      <c r="N116" s="935">
        <v>0</v>
      </c>
      <c r="O116" s="912"/>
    </row>
    <row r="117" spans="1:15">
      <c r="A117" s="929" t="s">
        <v>3920</v>
      </c>
      <c r="B117" s="930">
        <v>0</v>
      </c>
      <c r="C117" s="931">
        <v>77</v>
      </c>
      <c r="D117" s="931">
        <v>0</v>
      </c>
      <c r="E117" s="931">
        <v>869</v>
      </c>
      <c r="F117" s="932">
        <v>0</v>
      </c>
      <c r="G117" s="933">
        <v>0</v>
      </c>
      <c r="H117" s="933">
        <v>0</v>
      </c>
      <c r="I117" s="933">
        <v>0</v>
      </c>
      <c r="J117" s="933">
        <v>0</v>
      </c>
      <c r="K117" s="933">
        <v>0</v>
      </c>
      <c r="L117" s="934">
        <v>0</v>
      </c>
      <c r="M117" s="935">
        <v>0</v>
      </c>
      <c r="N117" s="935">
        <v>0</v>
      </c>
      <c r="O117" s="912"/>
    </row>
    <row r="118" spans="1:15">
      <c r="A118" s="924"/>
      <c r="B118" s="925"/>
      <c r="C118" s="926"/>
      <c r="D118" s="926"/>
      <c r="E118" s="926"/>
      <c r="F118" s="925"/>
      <c r="G118" s="926"/>
      <c r="H118" s="926"/>
      <c r="I118" s="926"/>
      <c r="J118" s="926"/>
      <c r="K118" s="926"/>
      <c r="L118" s="927"/>
      <c r="M118" s="928"/>
      <c r="N118" s="928"/>
      <c r="O118" s="912"/>
    </row>
    <row r="119" spans="1:15">
      <c r="A119" s="917" t="s">
        <v>4210</v>
      </c>
      <c r="B119" s="918">
        <v>269</v>
      </c>
      <c r="C119" s="919">
        <v>5218</v>
      </c>
      <c r="D119" s="919">
        <v>-679</v>
      </c>
      <c r="E119" s="919">
        <v>1030</v>
      </c>
      <c r="F119" s="920">
        <v>1908</v>
      </c>
      <c r="G119" s="921">
        <v>25</v>
      </c>
      <c r="H119" s="921">
        <v>2</v>
      </c>
      <c r="I119" s="921">
        <v>32</v>
      </c>
      <c r="J119" s="921">
        <v>0</v>
      </c>
      <c r="K119" s="921">
        <v>3169</v>
      </c>
      <c r="L119" s="922">
        <v>37.9372949539638</v>
      </c>
      <c r="M119" s="923">
        <v>1.54361324133042</v>
      </c>
      <c r="N119" s="923">
        <v>3.06193437693944</v>
      </c>
      <c r="O119" s="912"/>
    </row>
    <row r="120" spans="1:15">
      <c r="A120" s="929" t="s">
        <v>3922</v>
      </c>
      <c r="B120" s="930">
        <v>0</v>
      </c>
      <c r="C120" s="931">
        <v>33</v>
      </c>
      <c r="D120" s="931">
        <v>33</v>
      </c>
      <c r="E120" s="931">
        <v>0</v>
      </c>
      <c r="F120" s="932">
        <v>0</v>
      </c>
      <c r="G120" s="933">
        <v>0</v>
      </c>
      <c r="H120" s="933">
        <v>0</v>
      </c>
      <c r="I120" s="933">
        <v>0</v>
      </c>
      <c r="J120" s="933">
        <v>0</v>
      </c>
      <c r="K120" s="933">
        <v>0</v>
      </c>
      <c r="L120" s="934">
        <v>0</v>
      </c>
      <c r="M120" s="935">
        <v>0</v>
      </c>
      <c r="N120" s="935">
        <v>0</v>
      </c>
      <c r="O120" s="912"/>
    </row>
    <row r="121" spans="1:15">
      <c r="A121" s="929" t="s">
        <v>3923</v>
      </c>
      <c r="B121" s="930">
        <v>269</v>
      </c>
      <c r="C121" s="931">
        <v>212</v>
      </c>
      <c r="D121" s="931">
        <v>0</v>
      </c>
      <c r="E121" s="931">
        <v>25</v>
      </c>
      <c r="F121" s="932">
        <v>0</v>
      </c>
      <c r="G121" s="933">
        <v>0</v>
      </c>
      <c r="H121" s="933">
        <v>164.30918702671801</v>
      </c>
      <c r="I121" s="933">
        <v>32</v>
      </c>
      <c r="J121" s="933">
        <v>0</v>
      </c>
      <c r="K121" s="933">
        <v>259.69081297328199</v>
      </c>
      <c r="L121" s="934">
        <v>2.4855341116070799</v>
      </c>
      <c r="M121" s="935">
        <v>0.104587210488407</v>
      </c>
      <c r="N121" s="935">
        <v>0.19943553093133501</v>
      </c>
      <c r="O121" s="912"/>
    </row>
    <row r="122" spans="1:15">
      <c r="A122" s="929" t="s">
        <v>3924</v>
      </c>
      <c r="B122" s="930">
        <v>0</v>
      </c>
      <c r="C122" s="931">
        <v>0</v>
      </c>
      <c r="D122" s="931">
        <v>-873</v>
      </c>
      <c r="E122" s="931">
        <v>848</v>
      </c>
      <c r="F122" s="932">
        <v>0</v>
      </c>
      <c r="G122" s="933">
        <v>25</v>
      </c>
      <c r="H122" s="933">
        <v>0</v>
      </c>
      <c r="I122" s="933">
        <v>0</v>
      </c>
      <c r="J122" s="933">
        <v>0</v>
      </c>
      <c r="K122" s="933">
        <v>0</v>
      </c>
      <c r="L122" s="934">
        <v>0</v>
      </c>
      <c r="M122" s="935">
        <v>0</v>
      </c>
      <c r="N122" s="935">
        <v>0</v>
      </c>
      <c r="O122" s="912"/>
    </row>
    <row r="123" spans="1:15">
      <c r="A123" s="929" t="s">
        <v>3925</v>
      </c>
      <c r="B123" s="930">
        <v>0</v>
      </c>
      <c r="C123" s="931">
        <v>1</v>
      </c>
      <c r="D123" s="931">
        <v>1</v>
      </c>
      <c r="E123" s="931">
        <v>0</v>
      </c>
      <c r="F123" s="932">
        <v>0</v>
      </c>
      <c r="G123" s="933">
        <v>0</v>
      </c>
      <c r="H123" s="933">
        <v>0</v>
      </c>
      <c r="I123" s="933">
        <v>0</v>
      </c>
      <c r="J123" s="933">
        <v>0</v>
      </c>
      <c r="K123" s="933">
        <v>0</v>
      </c>
      <c r="L123" s="934">
        <v>0</v>
      </c>
      <c r="M123" s="935">
        <v>0</v>
      </c>
      <c r="N123" s="935">
        <v>0</v>
      </c>
      <c r="O123" s="912"/>
    </row>
    <row r="124" spans="1:15">
      <c r="A124" s="929" t="s">
        <v>3926</v>
      </c>
      <c r="B124" s="930">
        <v>0</v>
      </c>
      <c r="C124" s="931">
        <v>0</v>
      </c>
      <c r="D124" s="931">
        <v>0</v>
      </c>
      <c r="E124" s="931">
        <v>0</v>
      </c>
      <c r="F124" s="932">
        <v>0</v>
      </c>
      <c r="G124" s="933">
        <v>0</v>
      </c>
      <c r="H124" s="933">
        <v>0</v>
      </c>
      <c r="I124" s="933">
        <v>0</v>
      </c>
      <c r="J124" s="933">
        <v>0</v>
      </c>
      <c r="K124" s="933">
        <v>0</v>
      </c>
      <c r="L124" s="934">
        <v>0</v>
      </c>
      <c r="M124" s="935">
        <v>0</v>
      </c>
      <c r="N124" s="935">
        <v>0</v>
      </c>
      <c r="O124" s="912"/>
    </row>
    <row r="125" spans="1:15">
      <c r="A125" s="929" t="s">
        <v>3927</v>
      </c>
      <c r="B125" s="930">
        <v>0</v>
      </c>
      <c r="C125" s="931">
        <v>0</v>
      </c>
      <c r="D125" s="931">
        <v>0</v>
      </c>
      <c r="E125" s="931">
        <v>0</v>
      </c>
      <c r="F125" s="932">
        <v>0</v>
      </c>
      <c r="G125" s="933">
        <v>0</v>
      </c>
      <c r="H125" s="933">
        <v>0</v>
      </c>
      <c r="I125" s="933">
        <v>0</v>
      </c>
      <c r="J125" s="933">
        <v>0</v>
      </c>
      <c r="K125" s="933">
        <v>0</v>
      </c>
      <c r="L125" s="934">
        <v>0</v>
      </c>
      <c r="M125" s="935">
        <v>0</v>
      </c>
      <c r="N125" s="935">
        <v>0</v>
      </c>
      <c r="O125" s="912"/>
    </row>
    <row r="126" spans="1:15">
      <c r="A126" s="929" t="s">
        <v>3928</v>
      </c>
      <c r="B126" s="930">
        <v>0</v>
      </c>
      <c r="C126" s="931">
        <v>3</v>
      </c>
      <c r="D126" s="931">
        <v>-1</v>
      </c>
      <c r="E126" s="931">
        <v>0</v>
      </c>
      <c r="F126" s="932">
        <v>1</v>
      </c>
      <c r="G126" s="933">
        <v>0</v>
      </c>
      <c r="H126" s="933">
        <v>0</v>
      </c>
      <c r="I126" s="933">
        <v>0</v>
      </c>
      <c r="J126" s="933">
        <v>0</v>
      </c>
      <c r="K126" s="933">
        <v>3</v>
      </c>
      <c r="L126" s="934">
        <v>4.0303597469255603E-2</v>
      </c>
      <c r="M126" s="935">
        <v>1.3572322566569801E-3</v>
      </c>
      <c r="N126" s="935">
        <v>3.4034148974038001E-3</v>
      </c>
      <c r="O126" s="912"/>
    </row>
    <row r="127" spans="1:15">
      <c r="A127" s="929" t="s">
        <v>3929</v>
      </c>
      <c r="B127" s="930">
        <v>0</v>
      </c>
      <c r="C127" s="931">
        <v>93</v>
      </c>
      <c r="D127" s="931">
        <v>0</v>
      </c>
      <c r="E127" s="931">
        <v>0</v>
      </c>
      <c r="F127" s="932">
        <v>0</v>
      </c>
      <c r="G127" s="933">
        <v>0</v>
      </c>
      <c r="H127" s="933">
        <v>0</v>
      </c>
      <c r="I127" s="933">
        <v>0</v>
      </c>
      <c r="J127" s="933">
        <v>0</v>
      </c>
      <c r="K127" s="933">
        <v>93</v>
      </c>
      <c r="L127" s="934">
        <v>0.98671474009346805</v>
      </c>
      <c r="M127" s="935">
        <v>3.3712753619860099E-2</v>
      </c>
      <c r="N127" s="935">
        <v>8.2061775884440094E-2</v>
      </c>
      <c r="O127" s="912"/>
    </row>
    <row r="128" spans="1:15">
      <c r="A128" s="929" t="s">
        <v>3930</v>
      </c>
      <c r="B128" s="930">
        <v>0</v>
      </c>
      <c r="C128" s="931">
        <v>0</v>
      </c>
      <c r="D128" s="931">
        <v>0</v>
      </c>
      <c r="E128" s="931">
        <v>0</v>
      </c>
      <c r="F128" s="932">
        <v>0</v>
      </c>
      <c r="G128" s="933">
        <v>0</v>
      </c>
      <c r="H128" s="933">
        <v>0</v>
      </c>
      <c r="I128" s="933">
        <v>0</v>
      </c>
      <c r="J128" s="933">
        <v>0</v>
      </c>
      <c r="K128" s="933">
        <v>0</v>
      </c>
      <c r="L128" s="934">
        <v>0</v>
      </c>
      <c r="M128" s="935">
        <v>0</v>
      </c>
      <c r="N128" s="935">
        <v>0</v>
      </c>
      <c r="O128" s="912"/>
    </row>
    <row r="129" spans="1:15">
      <c r="A129" s="929" t="s">
        <v>3931</v>
      </c>
      <c r="B129" s="930">
        <v>0</v>
      </c>
      <c r="C129" s="931">
        <v>0</v>
      </c>
      <c r="D129" s="931">
        <v>0</v>
      </c>
      <c r="E129" s="931">
        <v>0</v>
      </c>
      <c r="F129" s="932">
        <v>0</v>
      </c>
      <c r="G129" s="933">
        <v>0</v>
      </c>
      <c r="H129" s="933">
        <v>0</v>
      </c>
      <c r="I129" s="933">
        <v>0</v>
      </c>
      <c r="J129" s="933">
        <v>0</v>
      </c>
      <c r="K129" s="933">
        <v>0</v>
      </c>
      <c r="L129" s="934">
        <v>0</v>
      </c>
      <c r="M129" s="935">
        <v>0</v>
      </c>
      <c r="N129" s="935">
        <v>0</v>
      </c>
      <c r="O129" s="912"/>
    </row>
    <row r="130" spans="1:15">
      <c r="A130" s="929" t="s">
        <v>3932</v>
      </c>
      <c r="B130" s="930">
        <v>0</v>
      </c>
      <c r="C130" s="931">
        <v>0</v>
      </c>
      <c r="D130" s="931">
        <v>0</v>
      </c>
      <c r="E130" s="931">
        <v>0</v>
      </c>
      <c r="F130" s="932">
        <v>0</v>
      </c>
      <c r="G130" s="933">
        <v>0</v>
      </c>
      <c r="H130" s="933">
        <v>0</v>
      </c>
      <c r="I130" s="933">
        <v>0</v>
      </c>
      <c r="J130" s="933">
        <v>0</v>
      </c>
      <c r="K130" s="933">
        <v>0</v>
      </c>
      <c r="L130" s="934">
        <v>0</v>
      </c>
      <c r="M130" s="935">
        <v>0</v>
      </c>
      <c r="N130" s="935">
        <v>0</v>
      </c>
      <c r="O130" s="912"/>
    </row>
    <row r="131" spans="1:15">
      <c r="A131" s="929" t="s">
        <v>3933</v>
      </c>
      <c r="B131" s="930">
        <v>0</v>
      </c>
      <c r="C131" s="931">
        <v>0</v>
      </c>
      <c r="D131" s="931">
        <v>0</v>
      </c>
      <c r="E131" s="931">
        <v>0</v>
      </c>
      <c r="F131" s="932">
        <v>0</v>
      </c>
      <c r="G131" s="933">
        <v>0</v>
      </c>
      <c r="H131" s="933">
        <v>0</v>
      </c>
      <c r="I131" s="933">
        <v>0</v>
      </c>
      <c r="J131" s="933">
        <v>0</v>
      </c>
      <c r="K131" s="933">
        <v>0</v>
      </c>
      <c r="L131" s="934">
        <v>0</v>
      </c>
      <c r="M131" s="935">
        <v>0</v>
      </c>
      <c r="N131" s="935">
        <v>0</v>
      </c>
      <c r="O131" s="912"/>
    </row>
    <row r="132" spans="1:15">
      <c r="A132" s="929" t="s">
        <v>3934</v>
      </c>
      <c r="B132" s="930">
        <v>0</v>
      </c>
      <c r="C132" s="931">
        <v>2</v>
      </c>
      <c r="D132" s="931">
        <v>0</v>
      </c>
      <c r="E132" s="931">
        <v>0</v>
      </c>
      <c r="F132" s="932">
        <v>0</v>
      </c>
      <c r="G132" s="933">
        <v>0</v>
      </c>
      <c r="H132" s="933">
        <v>0</v>
      </c>
      <c r="I132" s="933">
        <v>0</v>
      </c>
      <c r="J132" s="933">
        <v>0</v>
      </c>
      <c r="K132" s="933">
        <v>0</v>
      </c>
      <c r="L132" s="934">
        <v>0</v>
      </c>
      <c r="M132" s="935">
        <v>0</v>
      </c>
      <c r="N132" s="935">
        <v>0</v>
      </c>
      <c r="O132" s="912"/>
    </row>
    <row r="133" spans="1:15">
      <c r="A133" s="929" t="s">
        <v>3935</v>
      </c>
      <c r="B133" s="930">
        <v>0</v>
      </c>
      <c r="C133" s="931">
        <v>0</v>
      </c>
      <c r="D133" s="931">
        <v>0</v>
      </c>
      <c r="E133" s="931">
        <v>0</v>
      </c>
      <c r="F133" s="932">
        <v>0</v>
      </c>
      <c r="G133" s="933">
        <v>0</v>
      </c>
      <c r="H133" s="933">
        <v>0</v>
      </c>
      <c r="I133" s="933">
        <v>0</v>
      </c>
      <c r="J133" s="933">
        <v>0</v>
      </c>
      <c r="K133" s="933">
        <v>0</v>
      </c>
      <c r="L133" s="934">
        <v>0</v>
      </c>
      <c r="M133" s="935">
        <v>0</v>
      </c>
      <c r="N133" s="935">
        <v>0</v>
      </c>
      <c r="O133" s="912"/>
    </row>
    <row r="134" spans="1:15">
      <c r="A134" s="929" t="s">
        <v>3936</v>
      </c>
      <c r="B134" s="930">
        <v>0</v>
      </c>
      <c r="C134" s="931">
        <v>3</v>
      </c>
      <c r="D134" s="931">
        <v>0</v>
      </c>
      <c r="E134" s="931">
        <v>0</v>
      </c>
      <c r="F134" s="932">
        <v>0</v>
      </c>
      <c r="G134" s="933">
        <v>0</v>
      </c>
      <c r="H134" s="933">
        <v>0</v>
      </c>
      <c r="I134" s="933">
        <v>0</v>
      </c>
      <c r="J134" s="933">
        <v>0</v>
      </c>
      <c r="K134" s="933">
        <v>3</v>
      </c>
      <c r="L134" s="934">
        <v>5.8422992570818398E-3</v>
      </c>
      <c r="M134" s="935">
        <v>5.8422992570818401E-5</v>
      </c>
      <c r="N134" s="935">
        <v>5.0389831092330795E-4</v>
      </c>
      <c r="O134" s="912"/>
    </row>
    <row r="135" spans="1:15">
      <c r="A135" s="929" t="s">
        <v>3937</v>
      </c>
      <c r="B135" s="930">
        <v>0</v>
      </c>
      <c r="C135" s="931">
        <v>0</v>
      </c>
      <c r="D135" s="931">
        <v>0</v>
      </c>
      <c r="E135" s="931">
        <v>0</v>
      </c>
      <c r="F135" s="932">
        <v>0</v>
      </c>
      <c r="G135" s="933">
        <v>0</v>
      </c>
      <c r="H135" s="933">
        <v>0</v>
      </c>
      <c r="I135" s="933">
        <v>0</v>
      </c>
      <c r="J135" s="933">
        <v>0</v>
      </c>
      <c r="K135" s="933">
        <v>0</v>
      </c>
      <c r="L135" s="934">
        <v>0</v>
      </c>
      <c r="M135" s="935">
        <v>0</v>
      </c>
      <c r="N135" s="935">
        <v>0</v>
      </c>
      <c r="O135" s="912"/>
    </row>
    <row r="136" spans="1:15">
      <c r="A136" s="929" t="s">
        <v>3938</v>
      </c>
      <c r="B136" s="930">
        <v>0</v>
      </c>
      <c r="C136" s="931">
        <v>0</v>
      </c>
      <c r="D136" s="931">
        <v>0</v>
      </c>
      <c r="E136" s="931">
        <v>0</v>
      </c>
      <c r="F136" s="932">
        <v>0</v>
      </c>
      <c r="G136" s="933">
        <v>0</v>
      </c>
      <c r="H136" s="933">
        <v>0</v>
      </c>
      <c r="I136" s="933">
        <v>0</v>
      </c>
      <c r="J136" s="933">
        <v>0</v>
      </c>
      <c r="K136" s="933">
        <v>0</v>
      </c>
      <c r="L136" s="934">
        <v>0</v>
      </c>
      <c r="M136" s="935">
        <v>0</v>
      </c>
      <c r="N136" s="935">
        <v>0</v>
      </c>
      <c r="O136" s="912"/>
    </row>
    <row r="137" spans="1:15">
      <c r="A137" s="929" t="s">
        <v>3941</v>
      </c>
      <c r="B137" s="930">
        <v>115</v>
      </c>
      <c r="C137" s="931">
        <v>79</v>
      </c>
      <c r="D137" s="931">
        <v>0</v>
      </c>
      <c r="E137" s="931">
        <v>0</v>
      </c>
      <c r="F137" s="932">
        <v>0</v>
      </c>
      <c r="G137" s="933">
        <v>0</v>
      </c>
      <c r="H137" s="933">
        <v>0</v>
      </c>
      <c r="I137" s="933">
        <v>0</v>
      </c>
      <c r="J137" s="933">
        <v>0</v>
      </c>
      <c r="K137" s="933">
        <v>194</v>
      </c>
      <c r="L137" s="934">
        <v>2.61520972797942</v>
      </c>
      <c r="M137" s="935">
        <v>0.11004374834939</v>
      </c>
      <c r="N137" s="935">
        <v>0.209840507986083</v>
      </c>
      <c r="O137" s="912"/>
    </row>
    <row r="138" spans="1:15">
      <c r="A138" s="929" t="s">
        <v>3942</v>
      </c>
      <c r="B138" s="930">
        <v>0</v>
      </c>
      <c r="C138" s="931">
        <v>4</v>
      </c>
      <c r="D138" s="931">
        <v>0</v>
      </c>
      <c r="E138" s="931">
        <v>0</v>
      </c>
      <c r="F138" s="932">
        <v>0</v>
      </c>
      <c r="G138" s="933">
        <v>0</v>
      </c>
      <c r="H138" s="933">
        <v>0</v>
      </c>
      <c r="I138" s="933">
        <v>0</v>
      </c>
      <c r="J138" s="933">
        <v>0</v>
      </c>
      <c r="K138" s="933">
        <v>4</v>
      </c>
      <c r="L138" s="934">
        <v>5.9984613441422002E-2</v>
      </c>
      <c r="M138" s="935">
        <v>6.0627633799905799E-4</v>
      </c>
      <c r="N138" s="935">
        <v>5.67695116490027E-3</v>
      </c>
      <c r="O138" s="912"/>
    </row>
    <row r="139" spans="1:15">
      <c r="A139" s="929" t="s">
        <v>3943</v>
      </c>
      <c r="B139" s="930">
        <v>0</v>
      </c>
      <c r="C139" s="931">
        <v>1161</v>
      </c>
      <c r="D139" s="931">
        <v>0</v>
      </c>
      <c r="E139" s="931">
        <v>78</v>
      </c>
      <c r="F139" s="932">
        <v>0</v>
      </c>
      <c r="G139" s="933">
        <v>0</v>
      </c>
      <c r="H139" s="933">
        <v>0</v>
      </c>
      <c r="I139" s="933">
        <v>0</v>
      </c>
      <c r="J139" s="933">
        <v>0</v>
      </c>
      <c r="K139" s="933">
        <v>1083</v>
      </c>
      <c r="L139" s="934">
        <v>15.3206030612362</v>
      </c>
      <c r="M139" s="935">
        <v>0.64913594139328701</v>
      </c>
      <c r="N139" s="935">
        <v>1.2559909977149799</v>
      </c>
      <c r="O139" s="912"/>
    </row>
    <row r="140" spans="1:15">
      <c r="A140" s="929" t="s">
        <v>4211</v>
      </c>
      <c r="B140" s="930">
        <v>0</v>
      </c>
      <c r="C140" s="931">
        <v>1161</v>
      </c>
      <c r="D140" s="931">
        <v>0</v>
      </c>
      <c r="E140" s="931">
        <v>78</v>
      </c>
      <c r="F140" s="932">
        <v>0</v>
      </c>
      <c r="G140" s="933">
        <v>0</v>
      </c>
      <c r="H140" s="933">
        <v>0</v>
      </c>
      <c r="I140" s="933">
        <v>0</v>
      </c>
      <c r="J140" s="933">
        <v>0</v>
      </c>
      <c r="K140" s="933">
        <v>1083</v>
      </c>
      <c r="L140" s="934">
        <v>15.3703452789675</v>
      </c>
      <c r="M140" s="935">
        <v>0.56954839302322902</v>
      </c>
      <c r="N140" s="935">
        <v>1.26096521948811</v>
      </c>
      <c r="O140" s="912"/>
    </row>
    <row r="141" spans="1:15">
      <c r="A141" s="929" t="s">
        <v>3944</v>
      </c>
      <c r="B141" s="930">
        <v>0</v>
      </c>
      <c r="C141" s="931">
        <v>1907</v>
      </c>
      <c r="D141" s="931">
        <v>0</v>
      </c>
      <c r="E141" s="931">
        <v>0</v>
      </c>
      <c r="F141" s="932">
        <v>1907</v>
      </c>
      <c r="G141" s="933">
        <v>0</v>
      </c>
      <c r="H141" s="933">
        <v>0</v>
      </c>
      <c r="I141" s="933">
        <v>0</v>
      </c>
      <c r="J141" s="933">
        <v>0</v>
      </c>
      <c r="K141" s="933">
        <v>0</v>
      </c>
      <c r="L141" s="934">
        <v>0</v>
      </c>
      <c r="M141" s="935">
        <v>0</v>
      </c>
      <c r="N141" s="935">
        <v>0</v>
      </c>
      <c r="O141" s="912"/>
    </row>
    <row r="142" spans="1:15">
      <c r="A142" s="929" t="s">
        <v>3945</v>
      </c>
      <c r="B142" s="930">
        <v>0</v>
      </c>
      <c r="C142" s="931">
        <v>248</v>
      </c>
      <c r="D142" s="931">
        <v>0</v>
      </c>
      <c r="E142" s="931">
        <v>0</v>
      </c>
      <c r="F142" s="932">
        <v>0</v>
      </c>
      <c r="G142" s="933">
        <v>0</v>
      </c>
      <c r="H142" s="933">
        <v>0</v>
      </c>
      <c r="I142" s="933">
        <v>0</v>
      </c>
      <c r="J142" s="933">
        <v>0</v>
      </c>
      <c r="K142" s="933">
        <v>248</v>
      </c>
      <c r="L142" s="934">
        <v>0.381586652734559</v>
      </c>
      <c r="M142" s="935">
        <v>3.9297729908484402E-2</v>
      </c>
      <c r="N142" s="935">
        <v>5.6953231751426703E-4</v>
      </c>
      <c r="O142" s="912"/>
    </row>
    <row r="143" spans="1:15">
      <c r="A143" s="929" t="s">
        <v>3947</v>
      </c>
      <c r="B143" s="930">
        <v>0</v>
      </c>
      <c r="C143" s="931">
        <v>104</v>
      </c>
      <c r="D143" s="931">
        <v>0</v>
      </c>
      <c r="E143" s="931">
        <v>1</v>
      </c>
      <c r="F143" s="932">
        <v>0</v>
      </c>
      <c r="G143" s="933">
        <v>0</v>
      </c>
      <c r="H143" s="933">
        <v>0</v>
      </c>
      <c r="I143" s="933">
        <v>0</v>
      </c>
      <c r="J143" s="933">
        <v>0</v>
      </c>
      <c r="K143" s="933">
        <v>103</v>
      </c>
      <c r="L143" s="934">
        <v>0.63392621341386401</v>
      </c>
      <c r="M143" s="935">
        <v>3.5007865516884999E-2</v>
      </c>
      <c r="N143" s="935">
        <v>3.9738658154301901E-2</v>
      </c>
      <c r="O143" s="912"/>
    </row>
    <row r="144" spans="1:15">
      <c r="A144" s="929" t="s">
        <v>3949</v>
      </c>
      <c r="B144" s="930">
        <v>0</v>
      </c>
      <c r="C144" s="931">
        <v>173</v>
      </c>
      <c r="D144" s="931">
        <v>161</v>
      </c>
      <c r="E144" s="931">
        <v>0</v>
      </c>
      <c r="F144" s="932">
        <v>0</v>
      </c>
      <c r="G144" s="933">
        <v>0</v>
      </c>
      <c r="H144" s="933">
        <v>0</v>
      </c>
      <c r="I144" s="933">
        <v>0</v>
      </c>
      <c r="J144" s="933">
        <v>0</v>
      </c>
      <c r="K144" s="933">
        <v>12</v>
      </c>
      <c r="L144" s="934">
        <v>3.7244657763896703E-2</v>
      </c>
      <c r="M144" s="935">
        <v>2.5766744364960002E-4</v>
      </c>
      <c r="N144" s="935">
        <v>3.7478900894487299E-3</v>
      </c>
      <c r="O144" s="912"/>
    </row>
    <row r="145" spans="1:15">
      <c r="A145" s="924"/>
      <c r="B145" s="925"/>
      <c r="C145" s="926"/>
      <c r="D145" s="926"/>
      <c r="E145" s="926"/>
      <c r="F145" s="925"/>
      <c r="G145" s="926"/>
      <c r="H145" s="926"/>
      <c r="I145" s="926"/>
      <c r="J145" s="926"/>
      <c r="K145" s="926"/>
      <c r="L145" s="927"/>
      <c r="M145" s="928"/>
      <c r="N145" s="928"/>
      <c r="O145" s="912"/>
    </row>
    <row r="146" spans="1:15">
      <c r="A146" s="917" t="s">
        <v>4212</v>
      </c>
      <c r="B146" s="918">
        <v>1</v>
      </c>
      <c r="C146" s="919">
        <v>10244</v>
      </c>
      <c r="D146" s="919">
        <v>-45</v>
      </c>
      <c r="E146" s="919">
        <v>25</v>
      </c>
      <c r="F146" s="920">
        <v>0</v>
      </c>
      <c r="G146" s="921">
        <v>0</v>
      </c>
      <c r="H146" s="921">
        <v>0</v>
      </c>
      <c r="I146" s="921">
        <v>0</v>
      </c>
      <c r="J146" s="921">
        <v>191</v>
      </c>
      <c r="K146" s="921">
        <v>10074</v>
      </c>
      <c r="L146" s="922">
        <v>192.03231177301399</v>
      </c>
      <c r="M146" s="923">
        <v>1.24470369392231E-2</v>
      </c>
      <c r="N146" s="923">
        <v>21.316414242900901</v>
      </c>
      <c r="O146" s="912"/>
    </row>
    <row r="147" spans="1:15">
      <c r="A147" s="929" t="s">
        <v>3951</v>
      </c>
      <c r="B147" s="930">
        <v>0</v>
      </c>
      <c r="C147" s="931">
        <v>3243</v>
      </c>
      <c r="D147" s="931">
        <v>57</v>
      </c>
      <c r="E147" s="931">
        <v>0</v>
      </c>
      <c r="F147" s="932">
        <v>0</v>
      </c>
      <c r="G147" s="933">
        <v>0</v>
      </c>
      <c r="H147" s="933">
        <v>0</v>
      </c>
      <c r="I147" s="933">
        <v>0</v>
      </c>
      <c r="J147" s="933">
        <v>0</v>
      </c>
      <c r="K147" s="933">
        <v>3186</v>
      </c>
      <c r="L147" s="934">
        <v>65.849877711306803</v>
      </c>
      <c r="M147" s="935">
        <v>0</v>
      </c>
      <c r="N147" s="935">
        <v>7.31665307903409</v>
      </c>
      <c r="O147" s="912"/>
    </row>
    <row r="148" spans="1:15">
      <c r="A148" s="929" t="s">
        <v>3952</v>
      </c>
      <c r="B148" s="930">
        <v>0</v>
      </c>
      <c r="C148" s="931">
        <v>0</v>
      </c>
      <c r="D148" s="931">
        <v>-16</v>
      </c>
      <c r="E148" s="931">
        <v>0</v>
      </c>
      <c r="F148" s="932">
        <v>0</v>
      </c>
      <c r="G148" s="933">
        <v>0</v>
      </c>
      <c r="H148" s="933">
        <v>0</v>
      </c>
      <c r="I148" s="933">
        <v>0</v>
      </c>
      <c r="J148" s="933">
        <v>0</v>
      </c>
      <c r="K148" s="933">
        <v>16</v>
      </c>
      <c r="L148" s="934">
        <v>0.33032874415827501</v>
      </c>
      <c r="M148" s="935">
        <v>0</v>
      </c>
      <c r="N148" s="935">
        <v>3.6707276464306597E-2</v>
      </c>
      <c r="O148" s="912"/>
    </row>
    <row r="149" spans="1:15">
      <c r="A149" s="929" t="s">
        <v>3953</v>
      </c>
      <c r="B149" s="930">
        <v>0</v>
      </c>
      <c r="C149" s="931">
        <v>2277</v>
      </c>
      <c r="D149" s="931">
        <v>0</v>
      </c>
      <c r="E149" s="931">
        <v>0</v>
      </c>
      <c r="F149" s="932">
        <v>0</v>
      </c>
      <c r="G149" s="933">
        <v>0</v>
      </c>
      <c r="H149" s="933">
        <v>0</v>
      </c>
      <c r="I149" s="933">
        <v>0</v>
      </c>
      <c r="J149" s="933">
        <v>0</v>
      </c>
      <c r="K149" s="933">
        <v>2277</v>
      </c>
      <c r="L149" s="934">
        <v>47.062200737176902</v>
      </c>
      <c r="M149" s="935">
        <v>0</v>
      </c>
      <c r="N149" s="935">
        <v>5.22913341524188</v>
      </c>
      <c r="O149" s="912"/>
    </row>
    <row r="150" spans="1:15">
      <c r="A150" s="929" t="s">
        <v>3954</v>
      </c>
      <c r="B150" s="930">
        <v>0</v>
      </c>
      <c r="C150" s="931">
        <v>111</v>
      </c>
      <c r="D150" s="931">
        <v>15</v>
      </c>
      <c r="E150" s="931">
        <v>0</v>
      </c>
      <c r="F150" s="932">
        <v>0</v>
      </c>
      <c r="G150" s="933">
        <v>0</v>
      </c>
      <c r="H150" s="933">
        <v>0</v>
      </c>
      <c r="I150" s="933">
        <v>0</v>
      </c>
      <c r="J150" s="933">
        <v>0</v>
      </c>
      <c r="K150" s="933">
        <v>96</v>
      </c>
      <c r="L150" s="934">
        <v>1.98197246494965</v>
      </c>
      <c r="M150" s="935">
        <v>0</v>
      </c>
      <c r="N150" s="935">
        <v>0.22024365878584001</v>
      </c>
      <c r="O150" s="912"/>
    </row>
    <row r="151" spans="1:15">
      <c r="A151" s="929" t="s">
        <v>3955</v>
      </c>
      <c r="B151" s="930">
        <v>0</v>
      </c>
      <c r="C151" s="931">
        <v>1288</v>
      </c>
      <c r="D151" s="931">
        <v>0</v>
      </c>
      <c r="E151" s="931">
        <v>20</v>
      </c>
      <c r="F151" s="932">
        <v>0</v>
      </c>
      <c r="G151" s="933">
        <v>0</v>
      </c>
      <c r="H151" s="933">
        <v>0</v>
      </c>
      <c r="I151" s="933">
        <v>0</v>
      </c>
      <c r="J151" s="933">
        <v>0</v>
      </c>
      <c r="K151" s="933">
        <v>1268</v>
      </c>
      <c r="L151" s="934">
        <v>26.149433338309102</v>
      </c>
      <c r="M151" s="935">
        <v>0</v>
      </c>
      <c r="N151" s="935">
        <v>2.9061396961728798</v>
      </c>
      <c r="O151" s="912"/>
    </row>
    <row r="152" spans="1:15">
      <c r="A152" s="929" t="s">
        <v>3956</v>
      </c>
      <c r="B152" s="930">
        <v>0</v>
      </c>
      <c r="C152" s="931">
        <v>9</v>
      </c>
      <c r="D152" s="931">
        <v>0</v>
      </c>
      <c r="E152" s="931">
        <v>0</v>
      </c>
      <c r="F152" s="932">
        <v>0</v>
      </c>
      <c r="G152" s="933">
        <v>0</v>
      </c>
      <c r="H152" s="933">
        <v>0</v>
      </c>
      <c r="I152" s="933">
        <v>0</v>
      </c>
      <c r="J152" s="933">
        <v>0</v>
      </c>
      <c r="K152" s="933">
        <v>9</v>
      </c>
      <c r="L152" s="934">
        <v>0.185603233473803</v>
      </c>
      <c r="M152" s="935">
        <v>0</v>
      </c>
      <c r="N152" s="935">
        <v>2.0627174499649799E-2</v>
      </c>
      <c r="O152" s="912"/>
    </row>
    <row r="153" spans="1:15">
      <c r="A153" s="929" t="s">
        <v>3957</v>
      </c>
      <c r="B153" s="930">
        <v>0</v>
      </c>
      <c r="C153" s="931">
        <v>60</v>
      </c>
      <c r="D153" s="931">
        <v>-61</v>
      </c>
      <c r="E153" s="931">
        <v>0</v>
      </c>
      <c r="F153" s="932">
        <v>0</v>
      </c>
      <c r="G153" s="933">
        <v>0</v>
      </c>
      <c r="H153" s="933">
        <v>0</v>
      </c>
      <c r="I153" s="933">
        <v>0</v>
      </c>
      <c r="J153" s="933">
        <v>0</v>
      </c>
      <c r="K153" s="933">
        <v>121</v>
      </c>
      <c r="L153" s="934">
        <v>2.5008898942461202</v>
      </c>
      <c r="M153" s="935">
        <v>0</v>
      </c>
      <c r="N153" s="935">
        <v>0.27759877826131901</v>
      </c>
      <c r="O153" s="912"/>
    </row>
    <row r="154" spans="1:15">
      <c r="A154" s="929" t="s">
        <v>3958</v>
      </c>
      <c r="B154" s="930">
        <v>0</v>
      </c>
      <c r="C154" s="931">
        <v>0</v>
      </c>
      <c r="D154" s="931">
        <v>-41</v>
      </c>
      <c r="E154" s="931">
        <v>0</v>
      </c>
      <c r="F154" s="932">
        <v>0</v>
      </c>
      <c r="G154" s="933">
        <v>0</v>
      </c>
      <c r="H154" s="933">
        <v>0</v>
      </c>
      <c r="I154" s="933">
        <v>0</v>
      </c>
      <c r="J154" s="933">
        <v>0</v>
      </c>
      <c r="K154" s="933">
        <v>41</v>
      </c>
      <c r="L154" s="934">
        <v>0.84646740690557898</v>
      </c>
      <c r="M154" s="935">
        <v>0</v>
      </c>
      <c r="N154" s="935">
        <v>9.4062395939785701E-2</v>
      </c>
      <c r="O154" s="912"/>
    </row>
    <row r="155" spans="1:15">
      <c r="A155" s="929" t="s">
        <v>3959</v>
      </c>
      <c r="B155" s="930">
        <v>0</v>
      </c>
      <c r="C155" s="931">
        <v>18</v>
      </c>
      <c r="D155" s="931">
        <v>0</v>
      </c>
      <c r="E155" s="931">
        <v>0</v>
      </c>
      <c r="F155" s="932">
        <v>0</v>
      </c>
      <c r="G155" s="933">
        <v>0</v>
      </c>
      <c r="H155" s="933">
        <v>0</v>
      </c>
      <c r="I155" s="933">
        <v>0</v>
      </c>
      <c r="J155" s="933">
        <v>0</v>
      </c>
      <c r="K155" s="933">
        <v>18</v>
      </c>
      <c r="L155" s="934">
        <v>0.37203320740851298</v>
      </c>
      <c r="M155" s="935">
        <v>0</v>
      </c>
      <c r="N155" s="935">
        <v>4.13370230453904E-2</v>
      </c>
      <c r="O155" s="912"/>
    </row>
    <row r="156" spans="1:15">
      <c r="A156" s="929" t="s">
        <v>3960</v>
      </c>
      <c r="B156" s="930">
        <v>0</v>
      </c>
      <c r="C156" s="931">
        <v>0</v>
      </c>
      <c r="D156" s="931">
        <v>0</v>
      </c>
      <c r="E156" s="931">
        <v>0</v>
      </c>
      <c r="F156" s="932">
        <v>0</v>
      </c>
      <c r="G156" s="933">
        <v>0</v>
      </c>
      <c r="H156" s="933">
        <v>0</v>
      </c>
      <c r="I156" s="933">
        <v>0</v>
      </c>
      <c r="J156" s="933">
        <v>0</v>
      </c>
      <c r="K156" s="933">
        <v>0</v>
      </c>
      <c r="L156" s="934">
        <v>0</v>
      </c>
      <c r="M156" s="935">
        <v>0</v>
      </c>
      <c r="N156" s="935">
        <v>0</v>
      </c>
      <c r="O156" s="912"/>
    </row>
    <row r="157" spans="1:15">
      <c r="A157" s="929" t="s">
        <v>4213</v>
      </c>
      <c r="B157" s="930">
        <v>0</v>
      </c>
      <c r="C157" s="931">
        <v>0</v>
      </c>
      <c r="D157" s="931">
        <v>0</v>
      </c>
      <c r="E157" s="931">
        <v>0</v>
      </c>
      <c r="F157" s="932">
        <v>0</v>
      </c>
      <c r="G157" s="933">
        <v>0</v>
      </c>
      <c r="H157" s="933">
        <v>0</v>
      </c>
      <c r="I157" s="933">
        <v>0</v>
      </c>
      <c r="J157" s="933">
        <v>0</v>
      </c>
      <c r="K157" s="933">
        <v>0</v>
      </c>
      <c r="L157" s="934">
        <v>0</v>
      </c>
      <c r="M157" s="935">
        <v>0</v>
      </c>
      <c r="N157" s="935">
        <v>0</v>
      </c>
      <c r="O157" s="912"/>
    </row>
    <row r="158" spans="1:15">
      <c r="A158" s="929" t="s">
        <v>3961</v>
      </c>
      <c r="B158" s="930">
        <v>0</v>
      </c>
      <c r="C158" s="931">
        <v>1</v>
      </c>
      <c r="D158" s="931">
        <v>1</v>
      </c>
      <c r="E158" s="931">
        <v>0</v>
      </c>
      <c r="F158" s="932">
        <v>0</v>
      </c>
      <c r="G158" s="933">
        <v>0</v>
      </c>
      <c r="H158" s="933">
        <v>0</v>
      </c>
      <c r="I158" s="933">
        <v>0</v>
      </c>
      <c r="J158" s="933">
        <v>0</v>
      </c>
      <c r="K158" s="933">
        <v>0</v>
      </c>
      <c r="L158" s="934">
        <v>0</v>
      </c>
      <c r="M158" s="935">
        <v>0</v>
      </c>
      <c r="N158" s="935">
        <v>0</v>
      </c>
      <c r="O158" s="912"/>
    </row>
    <row r="159" spans="1:15">
      <c r="A159" s="929" t="s">
        <v>3963</v>
      </c>
      <c r="B159" s="930">
        <v>0</v>
      </c>
      <c r="C159" s="931">
        <v>117</v>
      </c>
      <c r="D159" s="931">
        <v>0</v>
      </c>
      <c r="E159" s="931">
        <v>2</v>
      </c>
      <c r="F159" s="932">
        <v>0</v>
      </c>
      <c r="G159" s="933">
        <v>0</v>
      </c>
      <c r="H159" s="933">
        <v>0</v>
      </c>
      <c r="I159" s="933">
        <v>0</v>
      </c>
      <c r="J159" s="933">
        <v>0</v>
      </c>
      <c r="K159" s="933">
        <v>115</v>
      </c>
      <c r="L159" s="934">
        <v>0</v>
      </c>
      <c r="M159" s="935">
        <v>0</v>
      </c>
      <c r="N159" s="935">
        <v>0</v>
      </c>
      <c r="O159" s="912"/>
    </row>
    <row r="160" spans="1:15">
      <c r="A160" s="929" t="s">
        <v>3964</v>
      </c>
      <c r="B160" s="930">
        <v>0</v>
      </c>
      <c r="C160" s="931">
        <v>2</v>
      </c>
      <c r="D160" s="931">
        <v>0</v>
      </c>
      <c r="E160" s="931">
        <v>0</v>
      </c>
      <c r="F160" s="932">
        <v>0</v>
      </c>
      <c r="G160" s="933">
        <v>0</v>
      </c>
      <c r="H160" s="933">
        <v>0</v>
      </c>
      <c r="I160" s="933">
        <v>0</v>
      </c>
      <c r="J160" s="933">
        <v>0</v>
      </c>
      <c r="K160" s="933">
        <v>2</v>
      </c>
      <c r="L160" s="934">
        <v>4.13370230453904E-2</v>
      </c>
      <c r="M160" s="935">
        <v>0</v>
      </c>
      <c r="N160" s="935">
        <v>4.5930025605989298E-3</v>
      </c>
      <c r="O160" s="912"/>
    </row>
    <row r="161" spans="1:15">
      <c r="A161" s="929" t="s">
        <v>3968</v>
      </c>
      <c r="B161" s="930">
        <v>0</v>
      </c>
      <c r="C161" s="931">
        <v>0</v>
      </c>
      <c r="D161" s="931">
        <v>0</v>
      </c>
      <c r="E161" s="931">
        <v>0</v>
      </c>
      <c r="F161" s="932">
        <v>0</v>
      </c>
      <c r="G161" s="933">
        <v>0</v>
      </c>
      <c r="H161" s="933">
        <v>0</v>
      </c>
      <c r="I161" s="933">
        <v>0</v>
      </c>
      <c r="J161" s="933">
        <v>0</v>
      </c>
      <c r="K161" s="933">
        <v>0</v>
      </c>
      <c r="L161" s="934">
        <v>0</v>
      </c>
      <c r="M161" s="935">
        <v>0</v>
      </c>
      <c r="N161" s="935">
        <v>0</v>
      </c>
      <c r="O161" s="912"/>
    </row>
    <row r="162" spans="1:15">
      <c r="A162" s="929" t="s">
        <v>3969</v>
      </c>
      <c r="B162" s="930">
        <v>0</v>
      </c>
      <c r="C162" s="931">
        <v>10</v>
      </c>
      <c r="D162" s="931">
        <v>0</v>
      </c>
      <c r="E162" s="931">
        <v>0</v>
      </c>
      <c r="F162" s="932">
        <v>0</v>
      </c>
      <c r="G162" s="933">
        <v>0</v>
      </c>
      <c r="H162" s="933">
        <v>0</v>
      </c>
      <c r="I162" s="933">
        <v>0</v>
      </c>
      <c r="J162" s="933">
        <v>10</v>
      </c>
      <c r="K162" s="933">
        <v>0</v>
      </c>
      <c r="L162" s="934">
        <v>0</v>
      </c>
      <c r="M162" s="935">
        <v>0</v>
      </c>
      <c r="N162" s="935">
        <v>0</v>
      </c>
      <c r="O162" s="912"/>
    </row>
    <row r="163" spans="1:15">
      <c r="A163" s="929" t="s">
        <v>3970</v>
      </c>
      <c r="B163" s="930">
        <v>1</v>
      </c>
      <c r="C163" s="931">
        <v>117</v>
      </c>
      <c r="D163" s="931">
        <v>0</v>
      </c>
      <c r="E163" s="931">
        <v>2</v>
      </c>
      <c r="F163" s="932">
        <v>0</v>
      </c>
      <c r="G163" s="933">
        <v>0</v>
      </c>
      <c r="H163" s="933">
        <v>0</v>
      </c>
      <c r="I163" s="933">
        <v>0</v>
      </c>
      <c r="J163" s="933">
        <v>0</v>
      </c>
      <c r="K163" s="933">
        <v>116</v>
      </c>
      <c r="L163" s="934">
        <v>2.3975473366326399</v>
      </c>
      <c r="M163" s="935">
        <v>0</v>
      </c>
      <c r="N163" s="935">
        <v>0.26639414851473803</v>
      </c>
      <c r="O163" s="912"/>
    </row>
    <row r="164" spans="1:15">
      <c r="A164" s="929" t="s">
        <v>3971</v>
      </c>
      <c r="B164" s="930">
        <v>0</v>
      </c>
      <c r="C164" s="931">
        <v>99</v>
      </c>
      <c r="D164" s="931">
        <v>0</v>
      </c>
      <c r="E164" s="931">
        <v>0</v>
      </c>
      <c r="F164" s="932">
        <v>0</v>
      </c>
      <c r="G164" s="933">
        <v>0</v>
      </c>
      <c r="H164" s="933">
        <v>0</v>
      </c>
      <c r="I164" s="933">
        <v>0</v>
      </c>
      <c r="J164" s="933">
        <v>0</v>
      </c>
      <c r="K164" s="933">
        <v>99</v>
      </c>
      <c r="L164" s="934">
        <v>0</v>
      </c>
      <c r="M164" s="935">
        <v>0</v>
      </c>
      <c r="N164" s="935">
        <v>0</v>
      </c>
      <c r="O164" s="912"/>
    </row>
    <row r="165" spans="1:15">
      <c r="A165" s="929" t="s">
        <v>4214</v>
      </c>
      <c r="B165" s="930">
        <v>0</v>
      </c>
      <c r="C165" s="931">
        <v>338</v>
      </c>
      <c r="D165" s="931">
        <v>0</v>
      </c>
      <c r="E165" s="931">
        <v>0</v>
      </c>
      <c r="F165" s="932">
        <v>0</v>
      </c>
      <c r="G165" s="933">
        <v>0</v>
      </c>
      <c r="H165" s="933">
        <v>0</v>
      </c>
      <c r="I165" s="933">
        <v>0</v>
      </c>
      <c r="J165" s="933">
        <v>0</v>
      </c>
      <c r="K165" s="933">
        <v>338</v>
      </c>
      <c r="L165" s="934">
        <v>4.2769580544041199</v>
      </c>
      <c r="M165" s="935">
        <v>1.5524348654824399E-3</v>
      </c>
      <c r="N165" s="935">
        <v>0.47426885140488501</v>
      </c>
      <c r="O165" s="912"/>
    </row>
    <row r="166" spans="1:15">
      <c r="A166" s="929" t="s">
        <v>3972</v>
      </c>
      <c r="B166" s="930">
        <v>0</v>
      </c>
      <c r="C166" s="931">
        <v>2372</v>
      </c>
      <c r="D166" s="931">
        <v>0</v>
      </c>
      <c r="E166" s="931">
        <v>0</v>
      </c>
      <c r="F166" s="932">
        <v>0</v>
      </c>
      <c r="G166" s="933">
        <v>0</v>
      </c>
      <c r="H166" s="933">
        <v>0</v>
      </c>
      <c r="I166" s="933">
        <v>0</v>
      </c>
      <c r="J166" s="933">
        <v>0</v>
      </c>
      <c r="K166" s="933">
        <v>2372</v>
      </c>
      <c r="L166" s="934">
        <v>40.037662620996898</v>
      </c>
      <c r="M166" s="935">
        <v>1.0894602073740701E-2</v>
      </c>
      <c r="N166" s="935">
        <v>4.4286557429755797</v>
      </c>
      <c r="O166" s="912"/>
    </row>
    <row r="167" spans="1:15">
      <c r="A167" s="929" t="s">
        <v>3973</v>
      </c>
      <c r="B167" s="930">
        <v>0</v>
      </c>
      <c r="C167" s="931">
        <v>0</v>
      </c>
      <c r="D167" s="931">
        <v>0</v>
      </c>
      <c r="E167" s="931">
        <v>0</v>
      </c>
      <c r="F167" s="932">
        <v>0</v>
      </c>
      <c r="G167" s="933">
        <v>0</v>
      </c>
      <c r="H167" s="933">
        <v>0</v>
      </c>
      <c r="I167" s="933">
        <v>0</v>
      </c>
      <c r="J167" s="933">
        <v>0</v>
      </c>
      <c r="K167" s="933">
        <v>0</v>
      </c>
      <c r="L167" s="934">
        <v>0</v>
      </c>
      <c r="M167" s="935">
        <v>0</v>
      </c>
      <c r="N167" s="935">
        <v>0</v>
      </c>
      <c r="O167" s="912"/>
    </row>
    <row r="168" spans="1:15">
      <c r="A168" s="929" t="s">
        <v>3974</v>
      </c>
      <c r="B168" s="930">
        <v>0</v>
      </c>
      <c r="C168" s="931">
        <v>0</v>
      </c>
      <c r="D168" s="931">
        <v>0</v>
      </c>
      <c r="E168" s="931">
        <v>0</v>
      </c>
      <c r="F168" s="932">
        <v>0</v>
      </c>
      <c r="G168" s="933">
        <v>0</v>
      </c>
      <c r="H168" s="933">
        <v>0</v>
      </c>
      <c r="I168" s="933">
        <v>0</v>
      </c>
      <c r="J168" s="933">
        <v>0</v>
      </c>
      <c r="K168" s="933">
        <v>0</v>
      </c>
      <c r="L168" s="934">
        <v>0</v>
      </c>
      <c r="M168" s="935">
        <v>0</v>
      </c>
      <c r="N168" s="935">
        <v>0</v>
      </c>
      <c r="O168" s="912"/>
    </row>
    <row r="169" spans="1:15">
      <c r="A169" s="929" t="s">
        <v>4215</v>
      </c>
      <c r="B169" s="930">
        <v>0</v>
      </c>
      <c r="C169" s="931">
        <v>10</v>
      </c>
      <c r="D169" s="931">
        <v>0</v>
      </c>
      <c r="E169" s="931">
        <v>1</v>
      </c>
      <c r="F169" s="932">
        <v>0</v>
      </c>
      <c r="G169" s="933">
        <v>0</v>
      </c>
      <c r="H169" s="933">
        <v>0</v>
      </c>
      <c r="I169" s="933">
        <v>0</v>
      </c>
      <c r="J169" s="933">
        <v>9</v>
      </c>
      <c r="K169" s="933">
        <v>0</v>
      </c>
      <c r="L169" s="934">
        <v>0</v>
      </c>
      <c r="M169" s="935">
        <v>0</v>
      </c>
      <c r="N169" s="935">
        <v>0</v>
      </c>
      <c r="O169" s="912"/>
    </row>
    <row r="170" spans="1:15">
      <c r="A170" s="929" t="s">
        <v>4216</v>
      </c>
      <c r="B170" s="930">
        <v>0</v>
      </c>
      <c r="C170" s="931">
        <v>72</v>
      </c>
      <c r="D170" s="931">
        <v>0</v>
      </c>
      <c r="E170" s="931">
        <v>0</v>
      </c>
      <c r="F170" s="932">
        <v>0</v>
      </c>
      <c r="G170" s="933">
        <v>0</v>
      </c>
      <c r="H170" s="933">
        <v>0</v>
      </c>
      <c r="I170" s="933">
        <v>0</v>
      </c>
      <c r="J170" s="933">
        <v>72</v>
      </c>
      <c r="K170" s="933">
        <v>0</v>
      </c>
      <c r="L170" s="934">
        <v>0</v>
      </c>
      <c r="M170" s="935">
        <v>0</v>
      </c>
      <c r="N170" s="935">
        <v>0</v>
      </c>
      <c r="O170" s="912"/>
    </row>
    <row r="171" spans="1:15">
      <c r="A171" s="929" t="s">
        <v>3977</v>
      </c>
      <c r="B171" s="930">
        <v>0</v>
      </c>
      <c r="C171" s="931">
        <v>100</v>
      </c>
      <c r="D171" s="931">
        <v>0</v>
      </c>
      <c r="E171" s="931">
        <v>0</v>
      </c>
      <c r="F171" s="932">
        <v>0</v>
      </c>
      <c r="G171" s="933">
        <v>0</v>
      </c>
      <c r="H171" s="933">
        <v>0</v>
      </c>
      <c r="I171" s="933">
        <v>0</v>
      </c>
      <c r="J171" s="933">
        <v>100</v>
      </c>
      <c r="K171" s="933">
        <v>0</v>
      </c>
      <c r="L171" s="934">
        <v>0</v>
      </c>
      <c r="M171" s="935">
        <v>0</v>
      </c>
      <c r="N171" s="935">
        <v>0</v>
      </c>
      <c r="O171" s="912"/>
    </row>
    <row r="172" spans="1:15">
      <c r="A172" s="924"/>
      <c r="B172" s="925"/>
      <c r="C172" s="926"/>
      <c r="D172" s="926"/>
      <c r="E172" s="926"/>
      <c r="F172" s="925"/>
      <c r="G172" s="926"/>
      <c r="H172" s="926"/>
      <c r="I172" s="926"/>
      <c r="J172" s="926"/>
      <c r="K172" s="926"/>
      <c r="L172" s="927"/>
      <c r="M172" s="928"/>
      <c r="N172" s="928"/>
      <c r="O172" s="912"/>
    </row>
    <row r="173" spans="1:15">
      <c r="A173" s="917" t="s">
        <v>4217</v>
      </c>
      <c r="B173" s="918">
        <v>48768</v>
      </c>
      <c r="C173" s="919">
        <v>32093</v>
      </c>
      <c r="D173" s="919">
        <v>-838</v>
      </c>
      <c r="E173" s="919">
        <v>499</v>
      </c>
      <c r="F173" s="920">
        <v>0</v>
      </c>
      <c r="G173" s="921">
        <v>0</v>
      </c>
      <c r="H173" s="921">
        <v>0</v>
      </c>
      <c r="I173" s="921">
        <v>1302</v>
      </c>
      <c r="J173" s="921">
        <v>0</v>
      </c>
      <c r="K173" s="921">
        <v>79895</v>
      </c>
      <c r="L173" s="922">
        <v>46.594564411119698</v>
      </c>
      <c r="M173" s="923">
        <v>2.9531989114583901</v>
      </c>
      <c r="N173" s="923">
        <v>0.38393738206508998</v>
      </c>
      <c r="O173" s="912"/>
    </row>
    <row r="174" spans="1:15">
      <c r="A174" s="929" t="s">
        <v>3979</v>
      </c>
      <c r="B174" s="930">
        <v>0</v>
      </c>
      <c r="C174" s="931">
        <v>2</v>
      </c>
      <c r="D174" s="931">
        <v>0</v>
      </c>
      <c r="E174" s="931">
        <v>0</v>
      </c>
      <c r="F174" s="932">
        <v>0</v>
      </c>
      <c r="G174" s="933">
        <v>0</v>
      </c>
      <c r="H174" s="933">
        <v>0</v>
      </c>
      <c r="I174" s="933">
        <v>0</v>
      </c>
      <c r="J174" s="933">
        <v>0</v>
      </c>
      <c r="K174" s="933">
        <v>2</v>
      </c>
      <c r="L174" s="934">
        <v>7.7162443018062002E-4</v>
      </c>
      <c r="M174" s="935">
        <v>8.03775448104812E-5</v>
      </c>
      <c r="N174" s="935">
        <v>9.6453053772577506E-6</v>
      </c>
      <c r="O174" s="912"/>
    </row>
    <row r="175" spans="1:15">
      <c r="A175" s="929" t="s">
        <v>3980</v>
      </c>
      <c r="B175" s="930">
        <v>28980</v>
      </c>
      <c r="C175" s="931">
        <v>560</v>
      </c>
      <c r="D175" s="931">
        <v>0</v>
      </c>
      <c r="E175" s="931">
        <v>4</v>
      </c>
      <c r="F175" s="932">
        <v>0</v>
      </c>
      <c r="G175" s="933">
        <v>0</v>
      </c>
      <c r="H175" s="933">
        <v>0</v>
      </c>
      <c r="I175" s="933">
        <v>0</v>
      </c>
      <c r="J175" s="933">
        <v>0</v>
      </c>
      <c r="K175" s="933">
        <v>29536</v>
      </c>
      <c r="L175" s="934">
        <v>14.583334290208899</v>
      </c>
      <c r="M175" s="935">
        <v>1.22500008037754</v>
      </c>
      <c r="N175" s="935">
        <v>0.11666667432167099</v>
      </c>
      <c r="O175" s="912"/>
    </row>
    <row r="176" spans="1:15">
      <c r="A176" s="929" t="s">
        <v>3981</v>
      </c>
      <c r="B176" s="930">
        <v>970</v>
      </c>
      <c r="C176" s="931">
        <v>99</v>
      </c>
      <c r="D176" s="931">
        <v>0</v>
      </c>
      <c r="E176" s="931">
        <v>0</v>
      </c>
      <c r="F176" s="932">
        <v>0</v>
      </c>
      <c r="G176" s="933">
        <v>0</v>
      </c>
      <c r="H176" s="933">
        <v>0</v>
      </c>
      <c r="I176" s="933">
        <v>0</v>
      </c>
      <c r="J176" s="933">
        <v>0</v>
      </c>
      <c r="K176" s="933">
        <v>1069</v>
      </c>
      <c r="L176" s="934">
        <v>0.71537530572173302</v>
      </c>
      <c r="M176" s="935">
        <v>3.9573953082478797E-2</v>
      </c>
      <c r="N176" s="935">
        <v>4.5662253556706398E-3</v>
      </c>
      <c r="O176" s="912"/>
    </row>
    <row r="177" spans="1:15">
      <c r="A177" s="929" t="s">
        <v>3982</v>
      </c>
      <c r="B177" s="930">
        <v>1056</v>
      </c>
      <c r="C177" s="931">
        <v>71</v>
      </c>
      <c r="D177" s="931">
        <v>0</v>
      </c>
      <c r="E177" s="931">
        <v>0</v>
      </c>
      <c r="F177" s="932">
        <v>0</v>
      </c>
      <c r="G177" s="933">
        <v>0</v>
      </c>
      <c r="H177" s="933">
        <v>0</v>
      </c>
      <c r="I177" s="933">
        <v>0</v>
      </c>
      <c r="J177" s="933">
        <v>0</v>
      </c>
      <c r="K177" s="933">
        <v>1127</v>
      </c>
      <c r="L177" s="934">
        <v>0.36027144645133102</v>
      </c>
      <c r="M177" s="935">
        <v>2.7020358483849899E-2</v>
      </c>
      <c r="N177" s="935">
        <v>4.5033930806416397E-3</v>
      </c>
      <c r="O177" s="912"/>
    </row>
    <row r="178" spans="1:15">
      <c r="A178" s="929" t="s">
        <v>3983</v>
      </c>
      <c r="B178" s="930">
        <v>3606</v>
      </c>
      <c r="C178" s="931">
        <v>20</v>
      </c>
      <c r="D178" s="931">
        <v>0</v>
      </c>
      <c r="E178" s="931">
        <v>0</v>
      </c>
      <c r="F178" s="932">
        <v>0</v>
      </c>
      <c r="G178" s="933">
        <v>0</v>
      </c>
      <c r="H178" s="933">
        <v>0</v>
      </c>
      <c r="I178" s="933">
        <v>0</v>
      </c>
      <c r="J178" s="933">
        <v>0</v>
      </c>
      <c r="K178" s="933">
        <v>3626</v>
      </c>
      <c r="L178" s="934">
        <v>1.57548990113562</v>
      </c>
      <c r="M178" s="935">
        <v>0.179032943310866</v>
      </c>
      <c r="N178" s="935">
        <v>2.8645270929738498E-2</v>
      </c>
      <c r="O178" s="912"/>
    </row>
    <row r="179" spans="1:15">
      <c r="A179" s="929" t="s">
        <v>3984</v>
      </c>
      <c r="B179" s="930">
        <v>0</v>
      </c>
      <c r="C179" s="931">
        <v>0</v>
      </c>
      <c r="D179" s="931">
        <v>0</v>
      </c>
      <c r="E179" s="931">
        <v>0</v>
      </c>
      <c r="F179" s="932">
        <v>0</v>
      </c>
      <c r="G179" s="933">
        <v>0</v>
      </c>
      <c r="H179" s="933">
        <v>0</v>
      </c>
      <c r="I179" s="933">
        <v>0</v>
      </c>
      <c r="J179" s="933">
        <v>0</v>
      </c>
      <c r="K179" s="933">
        <v>0</v>
      </c>
      <c r="L179" s="934">
        <v>0</v>
      </c>
      <c r="M179" s="935">
        <v>0</v>
      </c>
      <c r="N179" s="935">
        <v>0</v>
      </c>
      <c r="O179" s="912"/>
    </row>
    <row r="180" spans="1:15">
      <c r="A180" s="929" t="s">
        <v>4218</v>
      </c>
      <c r="B180" s="930">
        <v>0</v>
      </c>
      <c r="C180" s="931">
        <v>150</v>
      </c>
      <c r="D180" s="931">
        <v>0</v>
      </c>
      <c r="E180" s="931">
        <v>1</v>
      </c>
      <c r="F180" s="932">
        <v>0</v>
      </c>
      <c r="G180" s="933">
        <v>0</v>
      </c>
      <c r="H180" s="933">
        <v>0</v>
      </c>
      <c r="I180" s="933">
        <v>0</v>
      </c>
      <c r="J180" s="933">
        <v>0</v>
      </c>
      <c r="K180" s="933">
        <v>149</v>
      </c>
      <c r="L180" s="934">
        <v>0.205512521673231</v>
      </c>
      <c r="M180" s="935">
        <v>1.6547761485377E-2</v>
      </c>
      <c r="N180" s="935">
        <v>3.20279254555684E-3</v>
      </c>
      <c r="O180" s="912"/>
    </row>
    <row r="181" spans="1:15">
      <c r="A181" s="929" t="s">
        <v>3985</v>
      </c>
      <c r="B181" s="930">
        <v>0</v>
      </c>
      <c r="C181" s="931">
        <v>413</v>
      </c>
      <c r="D181" s="931">
        <v>0</v>
      </c>
      <c r="E181" s="931">
        <v>0</v>
      </c>
      <c r="F181" s="932">
        <v>0</v>
      </c>
      <c r="G181" s="933">
        <v>0</v>
      </c>
      <c r="H181" s="933">
        <v>0</v>
      </c>
      <c r="I181" s="933">
        <v>0</v>
      </c>
      <c r="J181" s="933">
        <v>0</v>
      </c>
      <c r="K181" s="933">
        <v>413</v>
      </c>
      <c r="L181" s="934">
        <v>0.19405389888504901</v>
      </c>
      <c r="M181" s="935">
        <v>4.1162948248343696E-3</v>
      </c>
      <c r="N181" s="935">
        <v>5.8804211783348103E-4</v>
      </c>
      <c r="O181" s="912"/>
    </row>
    <row r="182" spans="1:15">
      <c r="A182" s="929" t="s">
        <v>3986</v>
      </c>
      <c r="B182" s="930">
        <v>0</v>
      </c>
      <c r="C182" s="931">
        <v>30</v>
      </c>
      <c r="D182" s="931">
        <v>0</v>
      </c>
      <c r="E182" s="931">
        <v>0</v>
      </c>
      <c r="F182" s="932">
        <v>0</v>
      </c>
      <c r="G182" s="933">
        <v>0</v>
      </c>
      <c r="H182" s="933">
        <v>0</v>
      </c>
      <c r="I182" s="933">
        <v>0</v>
      </c>
      <c r="J182" s="933">
        <v>0</v>
      </c>
      <c r="K182" s="933">
        <v>30</v>
      </c>
      <c r="L182" s="934">
        <v>1.4054587835432701E-2</v>
      </c>
      <c r="M182" s="935">
        <v>3.3069618436312297E-4</v>
      </c>
      <c r="N182" s="935">
        <v>4.1337023045390297E-5</v>
      </c>
      <c r="O182" s="912"/>
    </row>
    <row r="183" spans="1:15">
      <c r="A183" s="929" t="s">
        <v>3987</v>
      </c>
      <c r="B183" s="930">
        <v>0</v>
      </c>
      <c r="C183" s="931">
        <v>456</v>
      </c>
      <c r="D183" s="931">
        <v>0</v>
      </c>
      <c r="E183" s="931">
        <v>23</v>
      </c>
      <c r="F183" s="932">
        <v>0</v>
      </c>
      <c r="G183" s="933">
        <v>0</v>
      </c>
      <c r="H183" s="933">
        <v>0</v>
      </c>
      <c r="I183" s="933">
        <v>0</v>
      </c>
      <c r="J183" s="933">
        <v>0</v>
      </c>
      <c r="K183" s="933">
        <v>433</v>
      </c>
      <c r="L183" s="934">
        <v>0.28538851060409498</v>
      </c>
      <c r="M183" s="935">
        <v>1.22309361687469E-2</v>
      </c>
      <c r="N183" s="935">
        <v>3.2615829783325099E-3</v>
      </c>
      <c r="O183" s="912"/>
    </row>
    <row r="184" spans="1:15">
      <c r="A184" s="929" t="s">
        <v>3988</v>
      </c>
      <c r="B184" s="930">
        <v>0</v>
      </c>
      <c r="C184" s="931">
        <v>255</v>
      </c>
      <c r="D184" s="931">
        <v>0</v>
      </c>
      <c r="E184" s="931">
        <v>0</v>
      </c>
      <c r="F184" s="932">
        <v>0</v>
      </c>
      <c r="G184" s="933">
        <v>0</v>
      </c>
      <c r="H184" s="933">
        <v>0</v>
      </c>
      <c r="I184" s="933">
        <v>0</v>
      </c>
      <c r="J184" s="933">
        <v>0</v>
      </c>
      <c r="K184" s="933">
        <v>255</v>
      </c>
      <c r="L184" s="934">
        <v>8.25707035331672E-2</v>
      </c>
      <c r="M184" s="935">
        <v>4.4037708551022499E-3</v>
      </c>
      <c r="N184" s="935">
        <v>5.5047135688778101E-4</v>
      </c>
      <c r="O184" s="912"/>
    </row>
    <row r="185" spans="1:15">
      <c r="A185" s="929" t="s">
        <v>3989</v>
      </c>
      <c r="B185" s="930">
        <v>0</v>
      </c>
      <c r="C185" s="931">
        <v>5</v>
      </c>
      <c r="D185" s="931">
        <v>0</v>
      </c>
      <c r="E185" s="931">
        <v>3</v>
      </c>
      <c r="F185" s="932">
        <v>0</v>
      </c>
      <c r="G185" s="933">
        <v>0</v>
      </c>
      <c r="H185" s="933">
        <v>0</v>
      </c>
      <c r="I185" s="933">
        <v>0</v>
      </c>
      <c r="J185" s="933">
        <v>0</v>
      </c>
      <c r="K185" s="933">
        <v>2</v>
      </c>
      <c r="L185" s="934">
        <v>9.1905981237584504E-4</v>
      </c>
      <c r="M185" s="935">
        <v>4.3955034504931703E-5</v>
      </c>
      <c r="N185" s="935">
        <v>7.9918244554421408E-6</v>
      </c>
      <c r="O185" s="912"/>
    </row>
    <row r="186" spans="1:15">
      <c r="A186" s="929" t="s">
        <v>3990</v>
      </c>
      <c r="B186" s="930">
        <v>3192</v>
      </c>
      <c r="C186" s="931">
        <v>1305</v>
      </c>
      <c r="D186" s="931">
        <v>0</v>
      </c>
      <c r="E186" s="931">
        <v>0</v>
      </c>
      <c r="F186" s="932">
        <v>0</v>
      </c>
      <c r="G186" s="933">
        <v>0</v>
      </c>
      <c r="H186" s="933">
        <v>243.333333333333</v>
      </c>
      <c r="I186" s="933">
        <v>320</v>
      </c>
      <c r="J186" s="933">
        <v>0</v>
      </c>
      <c r="K186" s="933">
        <v>3933.6666666666702</v>
      </c>
      <c r="L186" s="934">
        <v>1.84015868823847</v>
      </c>
      <c r="M186" s="935">
        <v>7.8863943781648696E-2</v>
      </c>
      <c r="N186" s="935">
        <v>1.7525320840366398E-2</v>
      </c>
      <c r="O186" s="912"/>
    </row>
    <row r="187" spans="1:15">
      <c r="A187" s="929" t="s">
        <v>3991</v>
      </c>
      <c r="B187" s="930">
        <v>0</v>
      </c>
      <c r="C187" s="931">
        <v>888</v>
      </c>
      <c r="D187" s="931">
        <v>0</v>
      </c>
      <c r="E187" s="931">
        <v>182</v>
      </c>
      <c r="F187" s="932">
        <v>0</v>
      </c>
      <c r="G187" s="933">
        <v>0</v>
      </c>
      <c r="H187" s="933">
        <v>0</v>
      </c>
      <c r="I187" s="933">
        <v>0</v>
      </c>
      <c r="J187" s="933">
        <v>0</v>
      </c>
      <c r="K187" s="933">
        <v>706</v>
      </c>
      <c r="L187" s="934">
        <v>0.39495596458795001</v>
      </c>
      <c r="M187" s="935">
        <v>1.7704922550494301E-2</v>
      </c>
      <c r="N187" s="935">
        <v>2.7238342385375899E-3</v>
      </c>
      <c r="O187" s="912"/>
    </row>
    <row r="188" spans="1:15">
      <c r="A188" s="929" t="s">
        <v>4219</v>
      </c>
      <c r="B188" s="930">
        <v>0</v>
      </c>
      <c r="C188" s="931">
        <v>0</v>
      </c>
      <c r="D188" s="931">
        <v>0</v>
      </c>
      <c r="E188" s="931">
        <v>0</v>
      </c>
      <c r="F188" s="932">
        <v>0</v>
      </c>
      <c r="G188" s="933">
        <v>0</v>
      </c>
      <c r="H188" s="933">
        <v>0</v>
      </c>
      <c r="I188" s="933">
        <v>0</v>
      </c>
      <c r="J188" s="933">
        <v>0</v>
      </c>
      <c r="K188" s="933">
        <v>0</v>
      </c>
      <c r="L188" s="934">
        <v>0</v>
      </c>
      <c r="M188" s="935">
        <v>0</v>
      </c>
      <c r="N188" s="935">
        <v>0</v>
      </c>
      <c r="O188" s="912"/>
    </row>
    <row r="189" spans="1:15">
      <c r="A189" s="929" t="s">
        <v>3992</v>
      </c>
      <c r="B189" s="930">
        <v>0</v>
      </c>
      <c r="C189" s="931">
        <v>325</v>
      </c>
      <c r="D189" s="931">
        <v>0</v>
      </c>
      <c r="E189" s="931">
        <v>62</v>
      </c>
      <c r="F189" s="932">
        <v>0</v>
      </c>
      <c r="G189" s="933">
        <v>0</v>
      </c>
      <c r="H189" s="933">
        <v>0</v>
      </c>
      <c r="I189" s="933">
        <v>0</v>
      </c>
      <c r="J189" s="933">
        <v>0</v>
      </c>
      <c r="K189" s="933">
        <v>263</v>
      </c>
      <c r="L189" s="934">
        <v>0.21767433315344101</v>
      </c>
      <c r="M189" s="935">
        <v>1.64282515587502E-2</v>
      </c>
      <c r="N189" s="935">
        <v>1.64282515587502E-3</v>
      </c>
      <c r="O189" s="912"/>
    </row>
    <row r="190" spans="1:15">
      <c r="A190" s="929" t="s">
        <v>3993</v>
      </c>
      <c r="B190" s="930">
        <v>14</v>
      </c>
      <c r="C190" s="931">
        <v>2</v>
      </c>
      <c r="D190" s="931">
        <v>0</v>
      </c>
      <c r="E190" s="931">
        <v>16</v>
      </c>
      <c r="F190" s="932">
        <v>0</v>
      </c>
      <c r="G190" s="933">
        <v>0</v>
      </c>
      <c r="H190" s="933">
        <v>0</v>
      </c>
      <c r="I190" s="933">
        <v>0</v>
      </c>
      <c r="J190" s="933">
        <v>0</v>
      </c>
      <c r="K190" s="933">
        <v>0</v>
      </c>
      <c r="L190" s="934">
        <v>0</v>
      </c>
      <c r="M190" s="935">
        <v>0</v>
      </c>
      <c r="N190" s="935">
        <v>0</v>
      </c>
      <c r="O190" s="912"/>
    </row>
    <row r="191" spans="1:15">
      <c r="A191" s="929" t="s">
        <v>3994</v>
      </c>
      <c r="B191" s="930">
        <v>0</v>
      </c>
      <c r="C191" s="931">
        <v>0</v>
      </c>
      <c r="D191" s="931">
        <v>0</v>
      </c>
      <c r="E191" s="931">
        <v>0</v>
      </c>
      <c r="F191" s="932">
        <v>0</v>
      </c>
      <c r="G191" s="933">
        <v>0</v>
      </c>
      <c r="H191" s="933">
        <v>0</v>
      </c>
      <c r="I191" s="933">
        <v>0</v>
      </c>
      <c r="J191" s="933">
        <v>0</v>
      </c>
      <c r="K191" s="933">
        <v>0</v>
      </c>
      <c r="L191" s="934">
        <v>0</v>
      </c>
      <c r="M191" s="935">
        <v>0</v>
      </c>
      <c r="N191" s="935">
        <v>0</v>
      </c>
      <c r="O191" s="912"/>
    </row>
    <row r="192" spans="1:15">
      <c r="A192" s="929" t="s">
        <v>3995</v>
      </c>
      <c r="B192" s="930">
        <v>910</v>
      </c>
      <c r="C192" s="931">
        <v>4202</v>
      </c>
      <c r="D192" s="931">
        <v>0</v>
      </c>
      <c r="E192" s="931">
        <v>1</v>
      </c>
      <c r="F192" s="932">
        <v>0</v>
      </c>
      <c r="G192" s="933">
        <v>0</v>
      </c>
      <c r="H192" s="933">
        <v>0</v>
      </c>
      <c r="I192" s="933">
        <v>0</v>
      </c>
      <c r="J192" s="933">
        <v>0</v>
      </c>
      <c r="K192" s="933">
        <v>5111</v>
      </c>
      <c r="L192" s="934">
        <v>3.1291956504265701</v>
      </c>
      <c r="M192" s="935">
        <v>9.0847615657545705E-2</v>
      </c>
      <c r="N192" s="935">
        <v>2.0188359035010199E-2</v>
      </c>
      <c r="O192" s="912"/>
    </row>
    <row r="193" spans="1:15">
      <c r="A193" s="929" t="s">
        <v>3996</v>
      </c>
      <c r="B193" s="930">
        <v>0</v>
      </c>
      <c r="C193" s="931">
        <v>37</v>
      </c>
      <c r="D193" s="931">
        <v>0</v>
      </c>
      <c r="E193" s="931">
        <v>0</v>
      </c>
      <c r="F193" s="932">
        <v>0</v>
      </c>
      <c r="G193" s="933">
        <v>0</v>
      </c>
      <c r="H193" s="933">
        <v>0</v>
      </c>
      <c r="I193" s="933">
        <v>0</v>
      </c>
      <c r="J193" s="933">
        <v>0</v>
      </c>
      <c r="K193" s="933">
        <v>37</v>
      </c>
      <c r="L193" s="934">
        <v>9.5642848120887802E-2</v>
      </c>
      <c r="M193" s="935">
        <v>4.7107671462526804E-3</v>
      </c>
      <c r="N193" s="935">
        <v>5.7100207833365904E-4</v>
      </c>
      <c r="O193" s="912"/>
    </row>
    <row r="194" spans="1:15">
      <c r="A194" s="929" t="s">
        <v>4220</v>
      </c>
      <c r="B194" s="930">
        <v>2400</v>
      </c>
      <c r="C194" s="931">
        <v>0</v>
      </c>
      <c r="D194" s="931">
        <v>0</v>
      </c>
      <c r="E194" s="931">
        <v>0</v>
      </c>
      <c r="F194" s="932">
        <v>0</v>
      </c>
      <c r="G194" s="933">
        <v>0</v>
      </c>
      <c r="H194" s="933">
        <v>0</v>
      </c>
      <c r="I194" s="933">
        <v>0</v>
      </c>
      <c r="J194" s="933">
        <v>0</v>
      </c>
      <c r="K194" s="933">
        <v>2400</v>
      </c>
      <c r="L194" s="934">
        <v>1.5641929520375699</v>
      </c>
      <c r="M194" s="935">
        <v>9.4799572850761807E-2</v>
      </c>
      <c r="N194" s="935">
        <v>9.4799572850761907E-3</v>
      </c>
      <c r="O194" s="912"/>
    </row>
    <row r="195" spans="1:15">
      <c r="A195" s="929" t="s">
        <v>3997</v>
      </c>
      <c r="B195" s="930">
        <v>0</v>
      </c>
      <c r="C195" s="931">
        <v>6361</v>
      </c>
      <c r="D195" s="931">
        <v>0</v>
      </c>
      <c r="E195" s="931">
        <v>2</v>
      </c>
      <c r="F195" s="932">
        <v>0</v>
      </c>
      <c r="G195" s="933">
        <v>0</v>
      </c>
      <c r="H195" s="933">
        <v>0</v>
      </c>
      <c r="I195" s="933">
        <v>0</v>
      </c>
      <c r="J195" s="933">
        <v>0</v>
      </c>
      <c r="K195" s="933">
        <v>6359</v>
      </c>
      <c r="L195" s="934">
        <v>5.7099495917969003</v>
      </c>
      <c r="M195" s="935">
        <v>0.173781074532949</v>
      </c>
      <c r="N195" s="935">
        <v>1.2412933895210599E-2</v>
      </c>
      <c r="O195" s="912"/>
    </row>
    <row r="196" spans="1:15">
      <c r="A196" s="929" t="s">
        <v>3998</v>
      </c>
      <c r="B196" s="930">
        <v>0</v>
      </c>
      <c r="C196" s="931">
        <v>5</v>
      </c>
      <c r="D196" s="931">
        <v>0</v>
      </c>
      <c r="E196" s="931">
        <v>1</v>
      </c>
      <c r="F196" s="932">
        <v>0</v>
      </c>
      <c r="G196" s="933">
        <v>0</v>
      </c>
      <c r="H196" s="933">
        <v>0</v>
      </c>
      <c r="I196" s="933">
        <v>0</v>
      </c>
      <c r="J196" s="933">
        <v>0</v>
      </c>
      <c r="K196" s="933">
        <v>4</v>
      </c>
      <c r="L196" s="934">
        <v>2.6124998564686702E-3</v>
      </c>
      <c r="M196" s="935">
        <v>1.45138880914926E-4</v>
      </c>
      <c r="N196" s="935">
        <v>2.17708321372389E-5</v>
      </c>
      <c r="O196" s="912"/>
    </row>
    <row r="197" spans="1:15">
      <c r="A197" s="929" t="s">
        <v>3999</v>
      </c>
      <c r="B197" s="930">
        <v>0</v>
      </c>
      <c r="C197" s="931">
        <v>99</v>
      </c>
      <c r="D197" s="931">
        <v>0</v>
      </c>
      <c r="E197" s="931">
        <v>0</v>
      </c>
      <c r="F197" s="932">
        <v>0</v>
      </c>
      <c r="G197" s="933">
        <v>0</v>
      </c>
      <c r="H197" s="933">
        <v>0</v>
      </c>
      <c r="I197" s="933">
        <v>0</v>
      </c>
      <c r="J197" s="933">
        <v>0</v>
      </c>
      <c r="K197" s="933">
        <v>99</v>
      </c>
      <c r="L197" s="934">
        <v>8.6689937879640397E-2</v>
      </c>
      <c r="M197" s="935">
        <v>5.4974106948064601E-3</v>
      </c>
      <c r="N197" s="935">
        <v>8.4575549150868695E-4</v>
      </c>
      <c r="O197" s="912"/>
    </row>
    <row r="198" spans="1:15">
      <c r="A198" s="929" t="s">
        <v>4221</v>
      </c>
      <c r="B198" s="930">
        <v>0</v>
      </c>
      <c r="C198" s="931">
        <v>150</v>
      </c>
      <c r="D198" s="931">
        <v>0</v>
      </c>
      <c r="E198" s="931">
        <v>1</v>
      </c>
      <c r="F198" s="932">
        <v>0</v>
      </c>
      <c r="G198" s="933">
        <v>0</v>
      </c>
      <c r="H198" s="933">
        <v>0</v>
      </c>
      <c r="I198" s="933">
        <v>0</v>
      </c>
      <c r="J198" s="933">
        <v>0</v>
      </c>
      <c r="K198" s="933">
        <v>149</v>
      </c>
      <c r="L198" s="934">
        <v>0.15596504725051399</v>
      </c>
      <c r="M198" s="935">
        <v>5.7383366441226798E-3</v>
      </c>
      <c r="N198" s="935">
        <v>2.0599157184030101E-3</v>
      </c>
      <c r="O198" s="912"/>
    </row>
    <row r="199" spans="1:15">
      <c r="A199" s="929" t="s">
        <v>4000</v>
      </c>
      <c r="B199" s="930">
        <v>7640</v>
      </c>
      <c r="C199" s="931">
        <v>6291</v>
      </c>
      <c r="D199" s="931">
        <v>0</v>
      </c>
      <c r="E199" s="931">
        <v>63</v>
      </c>
      <c r="F199" s="932">
        <v>0</v>
      </c>
      <c r="G199" s="933">
        <v>0</v>
      </c>
      <c r="H199" s="933">
        <v>0</v>
      </c>
      <c r="I199" s="933">
        <v>982</v>
      </c>
      <c r="J199" s="933">
        <v>0</v>
      </c>
      <c r="K199" s="933">
        <v>12886</v>
      </c>
      <c r="L199" s="934">
        <v>7.71482093031267</v>
      </c>
      <c r="M199" s="935">
        <v>0.67796911205777999</v>
      </c>
      <c r="N199" s="935">
        <v>9.3512980973486898E-2</v>
      </c>
      <c r="O199" s="912"/>
    </row>
    <row r="200" spans="1:15">
      <c r="A200" s="929" t="s">
        <v>4001</v>
      </c>
      <c r="B200" s="930">
        <v>0</v>
      </c>
      <c r="C200" s="931">
        <v>0</v>
      </c>
      <c r="D200" s="931">
        <v>0</v>
      </c>
      <c r="E200" s="931">
        <v>0</v>
      </c>
      <c r="F200" s="932">
        <v>0</v>
      </c>
      <c r="G200" s="933">
        <v>0</v>
      </c>
      <c r="H200" s="933">
        <v>0</v>
      </c>
      <c r="I200" s="933">
        <v>0</v>
      </c>
      <c r="J200" s="933">
        <v>0</v>
      </c>
      <c r="K200" s="933">
        <v>0</v>
      </c>
      <c r="L200" s="934">
        <v>0</v>
      </c>
      <c r="M200" s="935">
        <v>0</v>
      </c>
      <c r="N200" s="935">
        <v>0</v>
      </c>
      <c r="O200" s="912"/>
    </row>
    <row r="201" spans="1:15">
      <c r="A201" s="929" t="s">
        <v>4002</v>
      </c>
      <c r="B201" s="930">
        <v>0</v>
      </c>
      <c r="C201" s="931">
        <v>0</v>
      </c>
      <c r="D201" s="931">
        <v>0</v>
      </c>
      <c r="E201" s="931">
        <v>0</v>
      </c>
      <c r="F201" s="932">
        <v>0</v>
      </c>
      <c r="G201" s="933">
        <v>0</v>
      </c>
      <c r="H201" s="933">
        <v>0</v>
      </c>
      <c r="I201" s="933">
        <v>0</v>
      </c>
      <c r="J201" s="933">
        <v>0</v>
      </c>
      <c r="K201" s="933">
        <v>0</v>
      </c>
      <c r="L201" s="934">
        <v>0</v>
      </c>
      <c r="M201" s="935">
        <v>0</v>
      </c>
      <c r="N201" s="935">
        <v>0</v>
      </c>
      <c r="O201" s="912"/>
    </row>
    <row r="202" spans="1:15">
      <c r="A202" s="929" t="s">
        <v>4003</v>
      </c>
      <c r="B202" s="930">
        <v>0</v>
      </c>
      <c r="C202" s="931">
        <v>27</v>
      </c>
      <c r="D202" s="931">
        <v>0</v>
      </c>
      <c r="E202" s="931">
        <v>0</v>
      </c>
      <c r="F202" s="932">
        <v>0</v>
      </c>
      <c r="G202" s="933">
        <v>0</v>
      </c>
      <c r="H202" s="933">
        <v>0</v>
      </c>
      <c r="I202" s="933">
        <v>0</v>
      </c>
      <c r="J202" s="933">
        <v>0</v>
      </c>
      <c r="K202" s="933">
        <v>27</v>
      </c>
      <c r="L202" s="934">
        <v>4.3403874197659896E-3</v>
      </c>
      <c r="M202" s="935">
        <v>6.2005534568085503E-5</v>
      </c>
      <c r="N202" s="935">
        <v>0</v>
      </c>
      <c r="O202" s="912"/>
    </row>
    <row r="203" spans="1:15">
      <c r="A203" s="929" t="s">
        <v>4004</v>
      </c>
      <c r="B203" s="930">
        <v>0</v>
      </c>
      <c r="C203" s="931">
        <v>146</v>
      </c>
      <c r="D203" s="931">
        <v>134</v>
      </c>
      <c r="E203" s="931">
        <v>5</v>
      </c>
      <c r="F203" s="932">
        <v>0</v>
      </c>
      <c r="G203" s="933">
        <v>0</v>
      </c>
      <c r="H203" s="933">
        <v>0</v>
      </c>
      <c r="I203" s="933">
        <v>0</v>
      </c>
      <c r="J203" s="933">
        <v>0</v>
      </c>
      <c r="K203" s="933">
        <v>7</v>
      </c>
      <c r="L203" s="934">
        <v>1.2699652080056001E-2</v>
      </c>
      <c r="M203" s="935">
        <v>3.9368921448173702E-4</v>
      </c>
      <c r="N203" s="935">
        <v>1.5239582496067201E-4</v>
      </c>
      <c r="O203" s="912"/>
    </row>
    <row r="204" spans="1:15">
      <c r="A204" s="929" t="s">
        <v>4005</v>
      </c>
      <c r="B204" s="930">
        <v>0</v>
      </c>
      <c r="C204" s="931">
        <v>2</v>
      </c>
      <c r="D204" s="931">
        <v>0</v>
      </c>
      <c r="E204" s="931">
        <v>0</v>
      </c>
      <c r="F204" s="932">
        <v>0</v>
      </c>
      <c r="G204" s="933">
        <v>0</v>
      </c>
      <c r="H204" s="933">
        <v>0</v>
      </c>
      <c r="I204" s="933">
        <v>0</v>
      </c>
      <c r="J204" s="933">
        <v>0</v>
      </c>
      <c r="K204" s="933">
        <v>2</v>
      </c>
      <c r="L204" s="934">
        <v>8.7267048651379602E-4</v>
      </c>
      <c r="M204" s="935">
        <v>3.67440204847914E-5</v>
      </c>
      <c r="N204" s="935">
        <v>9.1860051211978602E-6</v>
      </c>
      <c r="O204" s="912"/>
    </row>
    <row r="205" spans="1:15">
      <c r="A205" s="929" t="s">
        <v>4006</v>
      </c>
      <c r="B205" s="930">
        <v>0</v>
      </c>
      <c r="C205" s="931">
        <v>3894</v>
      </c>
      <c r="D205" s="931">
        <v>0</v>
      </c>
      <c r="E205" s="931">
        <v>4</v>
      </c>
      <c r="F205" s="932">
        <v>0</v>
      </c>
      <c r="G205" s="933">
        <v>0</v>
      </c>
      <c r="H205" s="933">
        <v>0</v>
      </c>
      <c r="I205" s="933">
        <v>0</v>
      </c>
      <c r="J205" s="933">
        <v>0</v>
      </c>
      <c r="K205" s="933">
        <v>3890</v>
      </c>
      <c r="L205" s="934">
        <v>2.7693508939131202</v>
      </c>
      <c r="M205" s="935">
        <v>8.04005098232842E-2</v>
      </c>
      <c r="N205" s="935">
        <v>1.7866779960729801E-2</v>
      </c>
      <c r="O205" s="912"/>
    </row>
    <row r="206" spans="1:15">
      <c r="A206" s="929" t="s">
        <v>4007</v>
      </c>
      <c r="B206" s="930">
        <v>0</v>
      </c>
      <c r="C206" s="931">
        <v>28</v>
      </c>
      <c r="D206" s="931">
        <v>5</v>
      </c>
      <c r="E206" s="931">
        <v>0</v>
      </c>
      <c r="F206" s="932">
        <v>0</v>
      </c>
      <c r="G206" s="933">
        <v>0</v>
      </c>
      <c r="H206" s="933">
        <v>0</v>
      </c>
      <c r="I206" s="933">
        <v>0</v>
      </c>
      <c r="J206" s="933">
        <v>0</v>
      </c>
      <c r="K206" s="933">
        <v>23</v>
      </c>
      <c r="L206" s="934">
        <v>0</v>
      </c>
      <c r="M206" s="935">
        <v>0</v>
      </c>
      <c r="N206" s="935">
        <v>0</v>
      </c>
      <c r="O206" s="912"/>
    </row>
    <row r="207" spans="1:15">
      <c r="A207" s="929" t="s">
        <v>4008</v>
      </c>
      <c r="B207" s="930">
        <v>0</v>
      </c>
      <c r="C207" s="931">
        <v>35</v>
      </c>
      <c r="D207" s="931">
        <v>-112</v>
      </c>
      <c r="E207" s="931">
        <v>0</v>
      </c>
      <c r="F207" s="932">
        <v>0</v>
      </c>
      <c r="G207" s="933">
        <v>0</v>
      </c>
      <c r="H207" s="933">
        <v>0</v>
      </c>
      <c r="I207" s="933">
        <v>0</v>
      </c>
      <c r="J207" s="933">
        <v>0</v>
      </c>
      <c r="K207" s="933">
        <v>147</v>
      </c>
      <c r="L207" s="934">
        <v>0.201808724408364</v>
      </c>
      <c r="M207" s="935">
        <v>2.6466717955195302E-3</v>
      </c>
      <c r="N207" s="935">
        <v>9.9250192331982209E-4</v>
      </c>
      <c r="O207" s="912"/>
    </row>
    <row r="208" spans="1:15">
      <c r="A208" s="929" t="s">
        <v>4009</v>
      </c>
      <c r="B208" s="930">
        <v>0</v>
      </c>
      <c r="C208" s="931">
        <v>0</v>
      </c>
      <c r="D208" s="931">
        <v>0</v>
      </c>
      <c r="E208" s="931">
        <v>0</v>
      </c>
      <c r="F208" s="932">
        <v>0</v>
      </c>
      <c r="G208" s="933">
        <v>0</v>
      </c>
      <c r="H208" s="933">
        <v>0</v>
      </c>
      <c r="I208" s="933">
        <v>0</v>
      </c>
      <c r="J208" s="933">
        <v>0</v>
      </c>
      <c r="K208" s="933">
        <v>0</v>
      </c>
      <c r="L208" s="934">
        <v>0</v>
      </c>
      <c r="M208" s="935">
        <v>0</v>
      </c>
      <c r="N208" s="935">
        <v>0</v>
      </c>
      <c r="O208" s="912"/>
    </row>
    <row r="209" spans="1:15">
      <c r="A209" s="929" t="s">
        <v>4010</v>
      </c>
      <c r="B209" s="930">
        <v>0</v>
      </c>
      <c r="C209" s="931">
        <v>17</v>
      </c>
      <c r="D209" s="931">
        <v>0</v>
      </c>
      <c r="E209" s="931">
        <v>0</v>
      </c>
      <c r="F209" s="932">
        <v>0</v>
      </c>
      <c r="G209" s="933">
        <v>0</v>
      </c>
      <c r="H209" s="933">
        <v>0</v>
      </c>
      <c r="I209" s="933">
        <v>0</v>
      </c>
      <c r="J209" s="933">
        <v>0</v>
      </c>
      <c r="K209" s="933">
        <v>17</v>
      </c>
      <c r="L209" s="934">
        <v>0.115169539207018</v>
      </c>
      <c r="M209" s="935">
        <v>5.5047135688778099E-3</v>
      </c>
      <c r="N209" s="935">
        <v>9.7601304412727201E-4</v>
      </c>
      <c r="O209" s="912"/>
    </row>
    <row r="210" spans="1:15">
      <c r="A210" s="929" t="s">
        <v>4011</v>
      </c>
      <c r="B210" s="930">
        <v>0</v>
      </c>
      <c r="C210" s="931">
        <v>6</v>
      </c>
      <c r="D210" s="931">
        <v>0</v>
      </c>
      <c r="E210" s="931">
        <v>0</v>
      </c>
      <c r="F210" s="932">
        <v>0</v>
      </c>
      <c r="G210" s="933">
        <v>0</v>
      </c>
      <c r="H210" s="933">
        <v>0</v>
      </c>
      <c r="I210" s="933">
        <v>0</v>
      </c>
      <c r="J210" s="933">
        <v>0</v>
      </c>
      <c r="K210" s="933">
        <v>6</v>
      </c>
      <c r="L210" s="934">
        <v>3.1691717668132602E-3</v>
      </c>
      <c r="M210" s="935">
        <v>3.1691717668132598E-4</v>
      </c>
      <c r="N210" s="935">
        <v>5.5116030727187097E-5</v>
      </c>
      <c r="O210" s="912"/>
    </row>
    <row r="211" spans="1:15">
      <c r="A211" s="929" t="s">
        <v>4012</v>
      </c>
      <c r="B211" s="930">
        <v>73</v>
      </c>
      <c r="C211" s="931">
        <v>257</v>
      </c>
      <c r="D211" s="931">
        <v>0</v>
      </c>
      <c r="E211" s="931">
        <v>39</v>
      </c>
      <c r="F211" s="932">
        <v>0</v>
      </c>
      <c r="G211" s="933">
        <v>0</v>
      </c>
      <c r="H211" s="933">
        <v>0</v>
      </c>
      <c r="I211" s="933">
        <v>0</v>
      </c>
      <c r="J211" s="933">
        <v>0</v>
      </c>
      <c r="K211" s="933">
        <v>290</v>
      </c>
      <c r="L211" s="934">
        <v>0.54610800445521201</v>
      </c>
      <c r="M211" s="935">
        <v>2.33094879950396E-2</v>
      </c>
      <c r="N211" s="935">
        <v>1.9979561138605299E-3</v>
      </c>
      <c r="O211" s="912"/>
    </row>
    <row r="212" spans="1:15">
      <c r="A212" s="929" t="s">
        <v>4013</v>
      </c>
      <c r="B212" s="930">
        <v>0</v>
      </c>
      <c r="C212" s="931">
        <v>180</v>
      </c>
      <c r="D212" s="931">
        <v>3</v>
      </c>
      <c r="E212" s="931">
        <v>0</v>
      </c>
      <c r="F212" s="932">
        <v>0</v>
      </c>
      <c r="G212" s="933">
        <v>0</v>
      </c>
      <c r="H212" s="933">
        <v>0</v>
      </c>
      <c r="I212" s="933">
        <v>0</v>
      </c>
      <c r="J212" s="933">
        <v>0</v>
      </c>
      <c r="K212" s="933">
        <v>177</v>
      </c>
      <c r="L212" s="934">
        <v>0.10974979618551101</v>
      </c>
      <c r="M212" s="935">
        <v>4.8777687193560602E-3</v>
      </c>
      <c r="N212" s="935">
        <v>8.1296145322600996E-4</v>
      </c>
      <c r="O212" s="912"/>
    </row>
    <row r="213" spans="1:15">
      <c r="A213" s="929" t="s">
        <v>4014</v>
      </c>
      <c r="B213" s="930">
        <v>0</v>
      </c>
      <c r="C213" s="931">
        <v>397</v>
      </c>
      <c r="D213" s="931">
        <v>0</v>
      </c>
      <c r="E213" s="931">
        <v>0</v>
      </c>
      <c r="F213" s="932">
        <v>0</v>
      </c>
      <c r="G213" s="933">
        <v>0</v>
      </c>
      <c r="H213" s="933">
        <v>0</v>
      </c>
      <c r="I213" s="933">
        <v>0</v>
      </c>
      <c r="J213" s="933">
        <v>0</v>
      </c>
      <c r="K213" s="933">
        <v>397</v>
      </c>
      <c r="L213" s="934">
        <v>0.63455086176210496</v>
      </c>
      <c r="M213" s="935">
        <v>1.7450148698457901E-2</v>
      </c>
      <c r="N213" s="935">
        <v>5.5523200404184198E-3</v>
      </c>
      <c r="O213" s="912"/>
    </row>
    <row r="214" spans="1:15">
      <c r="A214" s="929" t="s">
        <v>4015</v>
      </c>
      <c r="B214" s="930">
        <v>0</v>
      </c>
      <c r="C214" s="931">
        <v>32</v>
      </c>
      <c r="D214" s="931">
        <v>0</v>
      </c>
      <c r="E214" s="931">
        <v>0</v>
      </c>
      <c r="F214" s="932">
        <v>0</v>
      </c>
      <c r="G214" s="933">
        <v>0</v>
      </c>
      <c r="H214" s="933">
        <v>0</v>
      </c>
      <c r="I214" s="933">
        <v>0</v>
      </c>
      <c r="J214" s="933">
        <v>0</v>
      </c>
      <c r="K214" s="933">
        <v>32</v>
      </c>
      <c r="L214" s="934">
        <v>0.255003502164452</v>
      </c>
      <c r="M214" s="935">
        <v>5.0706748269012201E-3</v>
      </c>
      <c r="N214" s="935">
        <v>1.4697608193916601E-3</v>
      </c>
      <c r="O214" s="912"/>
    </row>
    <row r="215" spans="1:15">
      <c r="A215" s="929" t="s">
        <v>4016</v>
      </c>
      <c r="B215" s="930">
        <v>0</v>
      </c>
      <c r="C215" s="931">
        <v>65</v>
      </c>
      <c r="D215" s="931">
        <v>0</v>
      </c>
      <c r="E215" s="931">
        <v>0</v>
      </c>
      <c r="F215" s="932">
        <v>0</v>
      </c>
      <c r="G215" s="933">
        <v>0</v>
      </c>
      <c r="H215" s="933">
        <v>0</v>
      </c>
      <c r="I215" s="933">
        <v>0</v>
      </c>
      <c r="J215" s="933">
        <v>0</v>
      </c>
      <c r="K215" s="933">
        <v>65</v>
      </c>
      <c r="L215" s="934">
        <v>6.12017591199807E-2</v>
      </c>
      <c r="M215" s="935">
        <v>2.2390887482919798E-3</v>
      </c>
      <c r="N215" s="935">
        <v>5.9709033287786101E-4</v>
      </c>
      <c r="O215" s="912"/>
    </row>
    <row r="216" spans="1:15">
      <c r="A216" s="929" t="s">
        <v>4017</v>
      </c>
      <c r="B216" s="930">
        <v>0</v>
      </c>
      <c r="C216" s="931">
        <v>3234</v>
      </c>
      <c r="D216" s="931">
        <v>-651</v>
      </c>
      <c r="E216" s="931">
        <v>1</v>
      </c>
      <c r="F216" s="932">
        <v>0</v>
      </c>
      <c r="G216" s="933">
        <v>0</v>
      </c>
      <c r="H216" s="933">
        <v>0</v>
      </c>
      <c r="I216" s="933">
        <v>0</v>
      </c>
      <c r="J216" s="933">
        <v>0</v>
      </c>
      <c r="K216" s="933">
        <v>3884</v>
      </c>
      <c r="L216" s="934">
        <v>2.5420891272146902</v>
      </c>
      <c r="M216" s="935">
        <v>0.110157195512636</v>
      </c>
      <c r="N216" s="935">
        <v>2.54208912721469E-2</v>
      </c>
      <c r="O216" s="912"/>
    </row>
    <row r="217" spans="1:15">
      <c r="A217" s="929" t="s">
        <v>4018</v>
      </c>
      <c r="B217" s="930">
        <v>0</v>
      </c>
      <c r="C217" s="931">
        <v>233</v>
      </c>
      <c r="D217" s="931">
        <v>0</v>
      </c>
      <c r="E217" s="931">
        <v>0</v>
      </c>
      <c r="F217" s="932">
        <v>0</v>
      </c>
      <c r="G217" s="933">
        <v>0</v>
      </c>
      <c r="H217" s="933">
        <v>0</v>
      </c>
      <c r="I217" s="933">
        <v>0</v>
      </c>
      <c r="J217" s="933">
        <v>0</v>
      </c>
      <c r="K217" s="933">
        <v>233</v>
      </c>
      <c r="L217" s="934">
        <v>0.25956963566007202</v>
      </c>
      <c r="M217" s="935">
        <v>1.6421752460127E-2</v>
      </c>
      <c r="N217" s="935">
        <v>3.1784037019600602E-3</v>
      </c>
      <c r="O217" s="912"/>
    </row>
    <row r="218" spans="1:15">
      <c r="A218" s="929" t="s">
        <v>4019</v>
      </c>
      <c r="B218" s="930">
        <v>0</v>
      </c>
      <c r="C218" s="931">
        <v>134</v>
      </c>
      <c r="D218" s="931">
        <v>0</v>
      </c>
      <c r="E218" s="931">
        <v>0</v>
      </c>
      <c r="F218" s="932">
        <v>0</v>
      </c>
      <c r="G218" s="933">
        <v>0</v>
      </c>
      <c r="H218" s="933">
        <v>0</v>
      </c>
      <c r="I218" s="933">
        <v>0</v>
      </c>
      <c r="J218" s="933">
        <v>0</v>
      </c>
      <c r="K218" s="933">
        <v>134</v>
      </c>
      <c r="L218" s="934">
        <v>0.14928039132381801</v>
      </c>
      <c r="M218" s="935">
        <v>9.4442696551803301E-3</v>
      </c>
      <c r="N218" s="935">
        <v>1.82792315906716E-3</v>
      </c>
      <c r="O218" s="912"/>
    </row>
    <row r="219" spans="1:15">
      <c r="A219" s="924"/>
      <c r="B219" s="925"/>
      <c r="C219" s="926"/>
      <c r="D219" s="926"/>
      <c r="E219" s="926"/>
      <c r="F219" s="925"/>
      <c r="G219" s="926"/>
      <c r="H219" s="926"/>
      <c r="I219" s="926"/>
      <c r="J219" s="926"/>
      <c r="K219" s="926"/>
      <c r="L219" s="927"/>
      <c r="M219" s="928"/>
      <c r="N219" s="928"/>
      <c r="O219" s="912"/>
    </row>
    <row r="220" spans="1:15">
      <c r="A220" s="917" t="s">
        <v>4222</v>
      </c>
      <c r="B220" s="918">
        <v>166276</v>
      </c>
      <c r="C220" s="919">
        <v>25898</v>
      </c>
      <c r="D220" s="919">
        <v>-1944</v>
      </c>
      <c r="E220" s="919">
        <v>75512</v>
      </c>
      <c r="F220" s="920">
        <v>0</v>
      </c>
      <c r="G220" s="921">
        <v>0</v>
      </c>
      <c r="H220" s="921">
        <v>16369</v>
      </c>
      <c r="I220" s="921">
        <v>11830</v>
      </c>
      <c r="J220" s="921">
        <v>0</v>
      </c>
      <c r="K220" s="921">
        <v>110845</v>
      </c>
      <c r="L220" s="922">
        <v>90.088420834801497</v>
      </c>
      <c r="M220" s="923">
        <v>1.0253382448616399</v>
      </c>
      <c r="N220" s="923">
        <v>0.43812792853638599</v>
      </c>
      <c r="O220" s="912"/>
    </row>
    <row r="221" spans="1:15">
      <c r="A221" s="929" t="s">
        <v>4021</v>
      </c>
      <c r="B221" s="930">
        <v>876</v>
      </c>
      <c r="C221" s="931">
        <v>30</v>
      </c>
      <c r="D221" s="931">
        <v>0</v>
      </c>
      <c r="E221" s="931">
        <v>436</v>
      </c>
      <c r="F221" s="932">
        <v>0</v>
      </c>
      <c r="G221" s="933">
        <v>0</v>
      </c>
      <c r="H221" s="933">
        <v>0</v>
      </c>
      <c r="I221" s="933">
        <v>73</v>
      </c>
      <c r="J221" s="933">
        <v>0</v>
      </c>
      <c r="K221" s="933">
        <v>397</v>
      </c>
      <c r="L221" s="934">
        <v>1.1004351869926201</v>
      </c>
      <c r="M221" s="935">
        <v>1.22989815016822E-2</v>
      </c>
      <c r="N221" s="935">
        <v>0.102923055724604</v>
      </c>
      <c r="O221" s="912"/>
    </row>
    <row r="222" spans="1:15">
      <c r="A222" s="929" t="s">
        <v>4022</v>
      </c>
      <c r="B222" s="930">
        <v>14500</v>
      </c>
      <c r="C222" s="931">
        <v>1262</v>
      </c>
      <c r="D222" s="931">
        <v>0</v>
      </c>
      <c r="E222" s="931">
        <v>15066</v>
      </c>
      <c r="F222" s="932">
        <v>0</v>
      </c>
      <c r="G222" s="933">
        <v>0</v>
      </c>
      <c r="H222" s="933">
        <v>0</v>
      </c>
      <c r="I222" s="933">
        <v>486</v>
      </c>
      <c r="J222" s="933">
        <v>0</v>
      </c>
      <c r="K222" s="933">
        <v>210</v>
      </c>
      <c r="L222" s="934">
        <v>0.31790926523441498</v>
      </c>
      <c r="M222" s="935">
        <v>4.0124470369392196E-3</v>
      </c>
      <c r="N222" s="935">
        <v>6.1729954414449604E-4</v>
      </c>
      <c r="O222" s="912"/>
    </row>
    <row r="223" spans="1:15">
      <c r="A223" s="929" t="s">
        <v>4023</v>
      </c>
      <c r="B223" s="930">
        <v>2198</v>
      </c>
      <c r="C223" s="931">
        <v>41</v>
      </c>
      <c r="D223" s="931">
        <v>0</v>
      </c>
      <c r="E223" s="931">
        <v>2239</v>
      </c>
      <c r="F223" s="932">
        <v>0</v>
      </c>
      <c r="G223" s="933">
        <v>0</v>
      </c>
      <c r="H223" s="933">
        <v>0</v>
      </c>
      <c r="I223" s="933">
        <v>0</v>
      </c>
      <c r="J223" s="933">
        <v>0</v>
      </c>
      <c r="K223" s="933">
        <v>0</v>
      </c>
      <c r="L223" s="934">
        <v>0</v>
      </c>
      <c r="M223" s="935">
        <v>0</v>
      </c>
      <c r="N223" s="935">
        <v>0</v>
      </c>
      <c r="O223" s="912"/>
    </row>
    <row r="224" spans="1:15">
      <c r="A224" s="929" t="s">
        <v>4024</v>
      </c>
      <c r="B224" s="930">
        <v>0</v>
      </c>
      <c r="C224" s="931">
        <v>6</v>
      </c>
      <c r="D224" s="931">
        <v>0</v>
      </c>
      <c r="E224" s="931">
        <v>0</v>
      </c>
      <c r="F224" s="932">
        <v>0</v>
      </c>
      <c r="G224" s="933">
        <v>0</v>
      </c>
      <c r="H224" s="933">
        <v>0</v>
      </c>
      <c r="I224" s="933">
        <v>0</v>
      </c>
      <c r="J224" s="933">
        <v>0</v>
      </c>
      <c r="K224" s="933">
        <v>5</v>
      </c>
      <c r="L224" s="934">
        <v>2.3107395882373202E-2</v>
      </c>
      <c r="M224" s="935">
        <v>1.77749199095178E-4</v>
      </c>
      <c r="N224" s="935">
        <v>2.9624866515863101E-5</v>
      </c>
      <c r="O224" s="912"/>
    </row>
    <row r="225" spans="1:15">
      <c r="A225" s="929" t="s">
        <v>4026</v>
      </c>
      <c r="B225" s="930">
        <v>300</v>
      </c>
      <c r="C225" s="931">
        <v>58</v>
      </c>
      <c r="D225" s="931">
        <v>0</v>
      </c>
      <c r="E225" s="931">
        <v>314</v>
      </c>
      <c r="F225" s="932">
        <v>0</v>
      </c>
      <c r="G225" s="933">
        <v>0</v>
      </c>
      <c r="H225" s="933">
        <v>0</v>
      </c>
      <c r="I225" s="933">
        <v>9</v>
      </c>
      <c r="J225" s="933">
        <v>0</v>
      </c>
      <c r="K225" s="933">
        <v>35</v>
      </c>
      <c r="L225" s="934">
        <v>3.4964231992559297E-2</v>
      </c>
      <c r="M225" s="935">
        <v>4.2198211025502597E-4</v>
      </c>
      <c r="N225" s="935">
        <v>2.4113263443144401E-4</v>
      </c>
      <c r="O225" s="912"/>
    </row>
    <row r="226" spans="1:15">
      <c r="A226" s="929" t="s">
        <v>4027</v>
      </c>
      <c r="B226" s="930">
        <v>0</v>
      </c>
      <c r="C226" s="931">
        <v>182</v>
      </c>
      <c r="D226" s="931">
        <v>0</v>
      </c>
      <c r="E226" s="931">
        <v>0</v>
      </c>
      <c r="F226" s="932">
        <v>0</v>
      </c>
      <c r="G226" s="933">
        <v>0</v>
      </c>
      <c r="H226" s="933">
        <v>0</v>
      </c>
      <c r="I226" s="933">
        <v>0</v>
      </c>
      <c r="J226" s="933">
        <v>0</v>
      </c>
      <c r="K226" s="933">
        <v>182</v>
      </c>
      <c r="L226" s="934">
        <v>0.112473906004203</v>
      </c>
      <c r="M226" s="935">
        <v>1.7303677846800399E-3</v>
      </c>
      <c r="N226" s="935">
        <v>5.7678926156001298E-4</v>
      </c>
      <c r="O226" s="912"/>
    </row>
    <row r="227" spans="1:15">
      <c r="A227" s="929" t="s">
        <v>4028</v>
      </c>
      <c r="B227" s="930">
        <v>35795</v>
      </c>
      <c r="C227" s="931">
        <v>85</v>
      </c>
      <c r="D227" s="931">
        <v>0</v>
      </c>
      <c r="E227" s="931">
        <v>0</v>
      </c>
      <c r="F227" s="932">
        <v>0</v>
      </c>
      <c r="G227" s="933">
        <v>0</v>
      </c>
      <c r="H227" s="933">
        <v>32865</v>
      </c>
      <c r="I227" s="933">
        <v>3016</v>
      </c>
      <c r="J227" s="933">
        <v>0</v>
      </c>
      <c r="K227" s="933">
        <v>0</v>
      </c>
      <c r="L227" s="934">
        <v>0</v>
      </c>
      <c r="M227" s="935">
        <v>0</v>
      </c>
      <c r="N227" s="935">
        <v>0</v>
      </c>
      <c r="O227" s="912"/>
    </row>
    <row r="228" spans="1:15">
      <c r="A228" s="929" t="s">
        <v>4029</v>
      </c>
      <c r="B228" s="930">
        <v>256</v>
      </c>
      <c r="C228" s="931">
        <v>58</v>
      </c>
      <c r="D228" s="931">
        <v>0</v>
      </c>
      <c r="E228" s="931">
        <v>314</v>
      </c>
      <c r="F228" s="932">
        <v>0</v>
      </c>
      <c r="G228" s="933">
        <v>0</v>
      </c>
      <c r="H228" s="933">
        <v>0</v>
      </c>
      <c r="I228" s="933">
        <v>0</v>
      </c>
      <c r="J228" s="933">
        <v>0</v>
      </c>
      <c r="K228" s="933">
        <v>0</v>
      </c>
      <c r="L228" s="934">
        <v>0</v>
      </c>
      <c r="M228" s="935">
        <v>0</v>
      </c>
      <c r="N228" s="935">
        <v>0</v>
      </c>
      <c r="O228" s="912"/>
    </row>
    <row r="229" spans="1:15">
      <c r="A229" s="929" t="s">
        <v>4030</v>
      </c>
      <c r="B229" s="930">
        <v>48892</v>
      </c>
      <c r="C229" s="931">
        <v>3808</v>
      </c>
      <c r="D229" s="931">
        <v>0</v>
      </c>
      <c r="E229" s="931">
        <v>10308</v>
      </c>
      <c r="F229" s="932">
        <v>0</v>
      </c>
      <c r="G229" s="933">
        <v>0</v>
      </c>
      <c r="H229" s="933">
        <v>14464.2239383176</v>
      </c>
      <c r="I229" s="933">
        <v>3904</v>
      </c>
      <c r="J229" s="933">
        <v>0</v>
      </c>
      <c r="K229" s="933">
        <v>24023.776061682402</v>
      </c>
      <c r="L229" s="934">
        <v>12.667177218161401</v>
      </c>
      <c r="M229" s="935">
        <v>0.21626887933446301</v>
      </c>
      <c r="N229" s="935">
        <v>6.1791108381275099E-2</v>
      </c>
      <c r="O229" s="912"/>
    </row>
    <row r="230" spans="1:15">
      <c r="A230" s="929" t="s">
        <v>4031</v>
      </c>
      <c r="B230" s="930">
        <v>0</v>
      </c>
      <c r="C230" s="931">
        <v>312</v>
      </c>
      <c r="D230" s="931">
        <v>0</v>
      </c>
      <c r="E230" s="931">
        <v>3052</v>
      </c>
      <c r="F230" s="932">
        <v>0</v>
      </c>
      <c r="G230" s="933">
        <v>0</v>
      </c>
      <c r="H230" s="933">
        <v>0</v>
      </c>
      <c r="I230" s="933">
        <v>0</v>
      </c>
      <c r="J230" s="933">
        <v>0</v>
      </c>
      <c r="K230" s="933">
        <v>0</v>
      </c>
      <c r="L230" s="934">
        <v>0</v>
      </c>
      <c r="M230" s="935">
        <v>0</v>
      </c>
      <c r="N230" s="935">
        <v>0</v>
      </c>
      <c r="O230" s="912"/>
    </row>
    <row r="231" spans="1:15">
      <c r="A231" s="929" t="s">
        <v>4032</v>
      </c>
      <c r="B231" s="930">
        <v>45078</v>
      </c>
      <c r="C231" s="931">
        <v>3354</v>
      </c>
      <c r="D231" s="931">
        <v>0</v>
      </c>
      <c r="E231" s="931">
        <v>13801</v>
      </c>
      <c r="F231" s="932">
        <v>0</v>
      </c>
      <c r="G231" s="933">
        <v>0</v>
      </c>
      <c r="H231" s="933">
        <v>9811.1852049413792</v>
      </c>
      <c r="I231" s="933">
        <v>3718</v>
      </c>
      <c r="J231" s="933">
        <v>0</v>
      </c>
      <c r="K231" s="933">
        <v>21101.814795058599</v>
      </c>
      <c r="L231" s="934">
        <v>16.398980644278499</v>
      </c>
      <c r="M231" s="935">
        <v>0.31402303361384298</v>
      </c>
      <c r="N231" s="935">
        <v>3.4891448179315901E-2</v>
      </c>
      <c r="O231" s="912"/>
    </row>
    <row r="232" spans="1:15">
      <c r="A232" s="929" t="s">
        <v>4033</v>
      </c>
      <c r="B232" s="930">
        <v>734</v>
      </c>
      <c r="C232" s="931">
        <v>0</v>
      </c>
      <c r="D232" s="931">
        <v>0</v>
      </c>
      <c r="E232" s="931">
        <v>0</v>
      </c>
      <c r="F232" s="932">
        <v>0</v>
      </c>
      <c r="G232" s="933">
        <v>0</v>
      </c>
      <c r="H232" s="933">
        <v>0</v>
      </c>
      <c r="I232" s="933">
        <v>48</v>
      </c>
      <c r="J232" s="933">
        <v>0</v>
      </c>
      <c r="K232" s="933">
        <v>686</v>
      </c>
      <c r="L232" s="934">
        <v>0.57123999586629803</v>
      </c>
      <c r="M232" s="935">
        <v>9.3263672794497605E-3</v>
      </c>
      <c r="N232" s="935">
        <v>1.1657959099312201E-3</v>
      </c>
      <c r="O232" s="912"/>
    </row>
    <row r="233" spans="1:15">
      <c r="A233" s="929" t="s">
        <v>4034</v>
      </c>
      <c r="B233" s="930">
        <v>234</v>
      </c>
      <c r="C233" s="931">
        <v>586</v>
      </c>
      <c r="D233" s="931">
        <v>0</v>
      </c>
      <c r="E233" s="931">
        <v>78</v>
      </c>
      <c r="F233" s="932">
        <v>0</v>
      </c>
      <c r="G233" s="933">
        <v>0</v>
      </c>
      <c r="H233" s="933">
        <v>0</v>
      </c>
      <c r="I233" s="933">
        <v>27</v>
      </c>
      <c r="J233" s="933">
        <v>0</v>
      </c>
      <c r="K233" s="933">
        <v>715</v>
      </c>
      <c r="L233" s="934">
        <v>1.00785862738118</v>
      </c>
      <c r="M233" s="935">
        <v>1.9851760842356701E-2</v>
      </c>
      <c r="N233" s="935">
        <v>1.5270585263351301E-2</v>
      </c>
      <c r="O233" s="912"/>
    </row>
    <row r="234" spans="1:15">
      <c r="A234" s="929" t="s">
        <v>4035</v>
      </c>
      <c r="B234" s="930">
        <v>0</v>
      </c>
      <c r="C234" s="931">
        <v>542</v>
      </c>
      <c r="D234" s="931">
        <v>0</v>
      </c>
      <c r="E234" s="931">
        <v>0</v>
      </c>
      <c r="F234" s="932">
        <v>0</v>
      </c>
      <c r="G234" s="933">
        <v>0</v>
      </c>
      <c r="H234" s="933">
        <v>0</v>
      </c>
      <c r="I234" s="933">
        <v>0</v>
      </c>
      <c r="J234" s="933">
        <v>0</v>
      </c>
      <c r="K234" s="933">
        <v>542</v>
      </c>
      <c r="L234" s="934">
        <v>0.813040452870052</v>
      </c>
      <c r="M234" s="935">
        <v>9.1610191872682004E-3</v>
      </c>
      <c r="N234" s="935">
        <v>2.2902547968170501E-3</v>
      </c>
      <c r="O234" s="912"/>
    </row>
    <row r="235" spans="1:15">
      <c r="A235" s="929" t="s">
        <v>4036</v>
      </c>
      <c r="B235" s="930">
        <v>0</v>
      </c>
      <c r="C235" s="931">
        <v>5464</v>
      </c>
      <c r="D235" s="931">
        <v>669.409143258938</v>
      </c>
      <c r="E235" s="931">
        <v>0</v>
      </c>
      <c r="F235" s="932">
        <v>0</v>
      </c>
      <c r="G235" s="933">
        <v>0</v>
      </c>
      <c r="H235" s="933">
        <v>1442.59085674106</v>
      </c>
      <c r="I235" s="933">
        <v>0</v>
      </c>
      <c r="J235" s="933">
        <v>0</v>
      </c>
      <c r="K235" s="933">
        <v>3352</v>
      </c>
      <c r="L235" s="934">
        <v>4.0629369954873704</v>
      </c>
      <c r="M235" s="935">
        <v>2.1015191355969201E-2</v>
      </c>
      <c r="N235" s="935">
        <v>2.8020255141292201E-2</v>
      </c>
      <c r="O235" s="912"/>
    </row>
    <row r="236" spans="1:15">
      <c r="A236" s="929" t="s">
        <v>4037</v>
      </c>
      <c r="B236" s="930">
        <v>0</v>
      </c>
      <c r="C236" s="931">
        <v>915</v>
      </c>
      <c r="D236" s="931">
        <v>0</v>
      </c>
      <c r="E236" s="931">
        <v>0</v>
      </c>
      <c r="F236" s="932">
        <v>0</v>
      </c>
      <c r="G236" s="933">
        <v>0</v>
      </c>
      <c r="H236" s="933">
        <v>0</v>
      </c>
      <c r="I236" s="933">
        <v>0</v>
      </c>
      <c r="J236" s="933">
        <v>0</v>
      </c>
      <c r="K236" s="933">
        <v>915</v>
      </c>
      <c r="L236" s="934">
        <v>1.0285856996865299</v>
      </c>
      <c r="M236" s="935">
        <v>7.4806232704474696E-3</v>
      </c>
      <c r="N236" s="935">
        <v>3.74031163522374E-3</v>
      </c>
      <c r="O236" s="912"/>
    </row>
    <row r="237" spans="1:15">
      <c r="A237" s="929" t="s">
        <v>4038</v>
      </c>
      <c r="B237" s="930">
        <v>0</v>
      </c>
      <c r="C237" s="931">
        <v>0</v>
      </c>
      <c r="D237" s="931">
        <v>0</v>
      </c>
      <c r="E237" s="931">
        <v>0</v>
      </c>
      <c r="F237" s="932">
        <v>0</v>
      </c>
      <c r="G237" s="933">
        <v>0</v>
      </c>
      <c r="H237" s="933">
        <v>0</v>
      </c>
      <c r="I237" s="933">
        <v>0</v>
      </c>
      <c r="J237" s="933">
        <v>0</v>
      </c>
      <c r="K237" s="933">
        <v>0</v>
      </c>
      <c r="L237" s="934">
        <v>0</v>
      </c>
      <c r="M237" s="935">
        <v>0</v>
      </c>
      <c r="N237" s="935">
        <v>0</v>
      </c>
      <c r="O237" s="912"/>
    </row>
    <row r="238" spans="1:15">
      <c r="A238" s="929" t="s">
        <v>4039</v>
      </c>
      <c r="B238" s="930">
        <v>0</v>
      </c>
      <c r="C238" s="931">
        <v>4</v>
      </c>
      <c r="D238" s="931">
        <v>0</v>
      </c>
      <c r="E238" s="931">
        <v>0</v>
      </c>
      <c r="F238" s="932">
        <v>0</v>
      </c>
      <c r="G238" s="933">
        <v>0</v>
      </c>
      <c r="H238" s="933">
        <v>0</v>
      </c>
      <c r="I238" s="933">
        <v>0</v>
      </c>
      <c r="J238" s="933">
        <v>0</v>
      </c>
      <c r="K238" s="933">
        <v>4</v>
      </c>
      <c r="L238" s="934">
        <v>4.0583770625452096E-3</v>
      </c>
      <c r="M238" s="935">
        <v>8.6348448139259799E-5</v>
      </c>
      <c r="N238" s="935">
        <v>2.5904534441778001E-5</v>
      </c>
      <c r="O238" s="912"/>
    </row>
    <row r="239" spans="1:15">
      <c r="A239" s="929" t="s">
        <v>4040</v>
      </c>
      <c r="B239" s="930">
        <v>0</v>
      </c>
      <c r="C239" s="931">
        <v>2</v>
      </c>
      <c r="D239" s="931">
        <v>0</v>
      </c>
      <c r="E239" s="931">
        <v>0</v>
      </c>
      <c r="F239" s="932">
        <v>0</v>
      </c>
      <c r="G239" s="933">
        <v>0</v>
      </c>
      <c r="H239" s="933">
        <v>0</v>
      </c>
      <c r="I239" s="933">
        <v>0</v>
      </c>
      <c r="J239" s="933">
        <v>0</v>
      </c>
      <c r="K239" s="933">
        <v>2</v>
      </c>
      <c r="L239" s="934">
        <v>2.1495251983603002E-3</v>
      </c>
      <c r="M239" s="935">
        <v>4.1337023045390297E-5</v>
      </c>
      <c r="N239" s="935">
        <v>1.24011069136171E-5</v>
      </c>
      <c r="O239" s="912"/>
    </row>
    <row r="240" spans="1:15">
      <c r="A240" s="929" t="s">
        <v>4041</v>
      </c>
      <c r="B240" s="930">
        <v>0</v>
      </c>
      <c r="C240" s="931">
        <v>3</v>
      </c>
      <c r="D240" s="931">
        <v>0</v>
      </c>
      <c r="E240" s="931">
        <v>0</v>
      </c>
      <c r="F240" s="932">
        <v>0</v>
      </c>
      <c r="G240" s="933">
        <v>0</v>
      </c>
      <c r="H240" s="933">
        <v>0</v>
      </c>
      <c r="I240" s="933">
        <v>0</v>
      </c>
      <c r="J240" s="933">
        <v>0</v>
      </c>
      <c r="K240" s="933">
        <v>3</v>
      </c>
      <c r="L240" s="934">
        <v>4.1833067321934998E-3</v>
      </c>
      <c r="M240" s="935">
        <v>6.6690397179896394E-5</v>
      </c>
      <c r="N240" s="935">
        <v>1.21255267599812E-5</v>
      </c>
      <c r="O240" s="912"/>
    </row>
    <row r="241" spans="1:15">
      <c r="A241" s="929" t="s">
        <v>4042</v>
      </c>
      <c r="B241" s="930">
        <v>0</v>
      </c>
      <c r="C241" s="931">
        <v>359</v>
      </c>
      <c r="D241" s="931">
        <v>0</v>
      </c>
      <c r="E241" s="931">
        <v>0</v>
      </c>
      <c r="F241" s="932">
        <v>0</v>
      </c>
      <c r="G241" s="933">
        <v>0</v>
      </c>
      <c r="H241" s="933">
        <v>0</v>
      </c>
      <c r="I241" s="933">
        <v>0</v>
      </c>
      <c r="J241" s="933">
        <v>0</v>
      </c>
      <c r="K241" s="933">
        <v>359</v>
      </c>
      <c r="L241" s="934">
        <v>0.33018980583081697</v>
      </c>
      <c r="M241" s="935">
        <v>6.6037961166163402E-3</v>
      </c>
      <c r="N241" s="935">
        <v>2.2012653722054401E-3</v>
      </c>
      <c r="O241" s="912"/>
    </row>
    <row r="242" spans="1:15">
      <c r="A242" s="929" t="s">
        <v>4043</v>
      </c>
      <c r="B242" s="930">
        <v>1471</v>
      </c>
      <c r="C242" s="931">
        <v>261</v>
      </c>
      <c r="D242" s="931">
        <v>0</v>
      </c>
      <c r="E242" s="931">
        <v>0</v>
      </c>
      <c r="F242" s="932">
        <v>0</v>
      </c>
      <c r="G242" s="933">
        <v>0</v>
      </c>
      <c r="H242" s="933">
        <v>1030</v>
      </c>
      <c r="I242" s="933">
        <v>131</v>
      </c>
      <c r="J242" s="933">
        <v>0</v>
      </c>
      <c r="K242" s="933">
        <v>571</v>
      </c>
      <c r="L242" s="934">
        <v>0.67558290943747201</v>
      </c>
      <c r="M242" s="935">
        <v>8.4447863679683998E-3</v>
      </c>
      <c r="N242" s="935">
        <v>4.8255922102676601E-3</v>
      </c>
      <c r="O242" s="912"/>
    </row>
    <row r="243" spans="1:15">
      <c r="A243" s="929" t="s">
        <v>4044</v>
      </c>
      <c r="B243" s="930">
        <v>1</v>
      </c>
      <c r="C243" s="931">
        <v>0</v>
      </c>
      <c r="D243" s="931">
        <v>0</v>
      </c>
      <c r="E243" s="931">
        <v>1</v>
      </c>
      <c r="F243" s="932">
        <v>0</v>
      </c>
      <c r="G243" s="933">
        <v>0</v>
      </c>
      <c r="H243" s="933">
        <v>0</v>
      </c>
      <c r="I243" s="933">
        <v>0</v>
      </c>
      <c r="J243" s="933">
        <v>0</v>
      </c>
      <c r="K243" s="933">
        <v>0</v>
      </c>
      <c r="L243" s="934">
        <v>0</v>
      </c>
      <c r="M243" s="935">
        <v>0</v>
      </c>
      <c r="N243" s="935">
        <v>0</v>
      </c>
      <c r="O243" s="912"/>
    </row>
    <row r="244" spans="1:15">
      <c r="A244" s="929" t="s">
        <v>4045</v>
      </c>
      <c r="B244" s="930">
        <v>0</v>
      </c>
      <c r="C244" s="931">
        <v>1</v>
      </c>
      <c r="D244" s="931">
        <v>0</v>
      </c>
      <c r="E244" s="931">
        <v>0</v>
      </c>
      <c r="F244" s="932">
        <v>0</v>
      </c>
      <c r="G244" s="933">
        <v>0</v>
      </c>
      <c r="H244" s="933">
        <v>0</v>
      </c>
      <c r="I244" s="933">
        <v>0</v>
      </c>
      <c r="J244" s="933">
        <v>0</v>
      </c>
      <c r="K244" s="933">
        <v>1</v>
      </c>
      <c r="L244" s="934">
        <v>1.33656374513429E-3</v>
      </c>
      <c r="M244" s="935">
        <v>2.8958881144576201E-5</v>
      </c>
      <c r="N244" s="935">
        <v>1.3365637451342899E-5</v>
      </c>
      <c r="O244" s="912"/>
    </row>
    <row r="245" spans="1:15">
      <c r="A245" s="929" t="s">
        <v>4223</v>
      </c>
      <c r="B245" s="930">
        <v>0</v>
      </c>
      <c r="C245" s="931">
        <v>0</v>
      </c>
      <c r="D245" s="931">
        <v>0</v>
      </c>
      <c r="E245" s="931">
        <v>0</v>
      </c>
      <c r="F245" s="932">
        <v>0</v>
      </c>
      <c r="G245" s="933">
        <v>0</v>
      </c>
      <c r="H245" s="933">
        <v>0</v>
      </c>
      <c r="I245" s="933">
        <v>0</v>
      </c>
      <c r="J245" s="933">
        <v>0</v>
      </c>
      <c r="K245" s="933">
        <v>0</v>
      </c>
      <c r="L245" s="934">
        <v>0</v>
      </c>
      <c r="M245" s="935">
        <v>0</v>
      </c>
      <c r="N245" s="935">
        <v>0</v>
      </c>
      <c r="O245" s="912"/>
    </row>
    <row r="246" spans="1:15">
      <c r="A246" s="929" t="s">
        <v>4046</v>
      </c>
      <c r="B246" s="930">
        <v>0</v>
      </c>
      <c r="C246" s="931">
        <v>13</v>
      </c>
      <c r="D246" s="931">
        <v>0</v>
      </c>
      <c r="E246" s="931">
        <v>0</v>
      </c>
      <c r="F246" s="932">
        <v>0</v>
      </c>
      <c r="G246" s="933">
        <v>0</v>
      </c>
      <c r="H246" s="933">
        <v>0</v>
      </c>
      <c r="I246" s="933">
        <v>0</v>
      </c>
      <c r="J246" s="933">
        <v>0</v>
      </c>
      <c r="K246" s="933">
        <v>13</v>
      </c>
      <c r="L246" s="934">
        <v>1.3882350239410301E-2</v>
      </c>
      <c r="M246" s="935">
        <v>2.4629976231211801E-4</v>
      </c>
      <c r="N246" s="935">
        <v>1.11954437414599E-4</v>
      </c>
      <c r="O246" s="912"/>
    </row>
    <row r="247" spans="1:15">
      <c r="A247" s="929" t="s">
        <v>4048</v>
      </c>
      <c r="B247" s="930">
        <v>0</v>
      </c>
      <c r="C247" s="931">
        <v>29</v>
      </c>
      <c r="D247" s="931">
        <v>0</v>
      </c>
      <c r="E247" s="931">
        <v>0</v>
      </c>
      <c r="F247" s="932">
        <v>0</v>
      </c>
      <c r="G247" s="933">
        <v>0</v>
      </c>
      <c r="H247" s="933">
        <v>0</v>
      </c>
      <c r="I247" s="933">
        <v>0</v>
      </c>
      <c r="J247" s="933">
        <v>0</v>
      </c>
      <c r="K247" s="933">
        <v>29</v>
      </c>
      <c r="L247" s="934">
        <v>2.0459070605931901E-2</v>
      </c>
      <c r="M247" s="935">
        <v>5.1147676514829701E-4</v>
      </c>
      <c r="N247" s="935">
        <v>1.91803786930611E-4</v>
      </c>
      <c r="O247" s="912"/>
    </row>
    <row r="248" spans="1:15">
      <c r="A248" s="929" t="s">
        <v>4049</v>
      </c>
      <c r="B248" s="930">
        <v>0</v>
      </c>
      <c r="C248" s="931">
        <v>9</v>
      </c>
      <c r="D248" s="931">
        <v>0</v>
      </c>
      <c r="E248" s="931">
        <v>0</v>
      </c>
      <c r="F248" s="932">
        <v>0</v>
      </c>
      <c r="G248" s="933">
        <v>0</v>
      </c>
      <c r="H248" s="933">
        <v>0</v>
      </c>
      <c r="I248" s="933">
        <v>0</v>
      </c>
      <c r="J248" s="933">
        <v>0</v>
      </c>
      <c r="K248" s="933">
        <v>9</v>
      </c>
      <c r="L248" s="934">
        <v>9.7224678202758093E-3</v>
      </c>
      <c r="M248" s="935">
        <v>2.2280655421465399E-4</v>
      </c>
      <c r="N248" s="935">
        <v>1.01275706461206E-4</v>
      </c>
      <c r="O248" s="912"/>
    </row>
    <row r="249" spans="1:15">
      <c r="A249" s="929" t="s">
        <v>4050</v>
      </c>
      <c r="B249" s="930">
        <v>0</v>
      </c>
      <c r="C249" s="931">
        <v>1</v>
      </c>
      <c r="D249" s="931">
        <v>0</v>
      </c>
      <c r="E249" s="931">
        <v>0</v>
      </c>
      <c r="F249" s="932">
        <v>0</v>
      </c>
      <c r="G249" s="933">
        <v>0</v>
      </c>
      <c r="H249" s="933">
        <v>0</v>
      </c>
      <c r="I249" s="933">
        <v>0</v>
      </c>
      <c r="J249" s="933">
        <v>0</v>
      </c>
      <c r="K249" s="933">
        <v>1</v>
      </c>
      <c r="L249" s="934">
        <v>1.33426724385399E-3</v>
      </c>
      <c r="M249" s="935">
        <v>1.52487685011884E-5</v>
      </c>
      <c r="N249" s="935">
        <v>3.8121921252971102E-6</v>
      </c>
      <c r="O249" s="912"/>
    </row>
    <row r="250" spans="1:15">
      <c r="A250" s="929" t="s">
        <v>4051</v>
      </c>
      <c r="B250" s="930">
        <v>5052</v>
      </c>
      <c r="C250" s="931">
        <v>43</v>
      </c>
      <c r="D250" s="931">
        <v>0</v>
      </c>
      <c r="E250" s="931">
        <v>1</v>
      </c>
      <c r="F250" s="932">
        <v>0</v>
      </c>
      <c r="G250" s="933">
        <v>0</v>
      </c>
      <c r="H250" s="933">
        <v>0</v>
      </c>
      <c r="I250" s="933">
        <v>418</v>
      </c>
      <c r="J250" s="933">
        <v>0</v>
      </c>
      <c r="K250" s="933">
        <v>4676</v>
      </c>
      <c r="L250" s="934">
        <v>4.6089384422831801</v>
      </c>
      <c r="M250" s="935">
        <v>7.1518010311290695E-2</v>
      </c>
      <c r="N250" s="935">
        <v>3.9732227950717097E-2</v>
      </c>
      <c r="O250" s="912"/>
    </row>
    <row r="251" spans="1:15">
      <c r="A251" s="929" t="s">
        <v>4052</v>
      </c>
      <c r="B251" s="930">
        <v>0</v>
      </c>
      <c r="C251" s="931">
        <v>14</v>
      </c>
      <c r="D251" s="931">
        <v>0</v>
      </c>
      <c r="E251" s="931">
        <v>0</v>
      </c>
      <c r="F251" s="932">
        <v>0</v>
      </c>
      <c r="G251" s="933">
        <v>0</v>
      </c>
      <c r="H251" s="933">
        <v>0</v>
      </c>
      <c r="I251" s="933">
        <v>0</v>
      </c>
      <c r="J251" s="933">
        <v>0</v>
      </c>
      <c r="K251" s="933">
        <v>14</v>
      </c>
      <c r="L251" s="934">
        <v>0.100632686102722</v>
      </c>
      <c r="M251" s="935">
        <v>9.3237951980158198E-4</v>
      </c>
      <c r="N251" s="935">
        <v>1.2860407169677001E-4</v>
      </c>
      <c r="O251" s="912"/>
    </row>
    <row r="252" spans="1:15">
      <c r="A252" s="929" t="s">
        <v>4053</v>
      </c>
      <c r="B252" s="930">
        <v>0</v>
      </c>
      <c r="C252" s="931">
        <v>2</v>
      </c>
      <c r="D252" s="931">
        <v>0</v>
      </c>
      <c r="E252" s="931">
        <v>0</v>
      </c>
      <c r="F252" s="932">
        <v>0</v>
      </c>
      <c r="G252" s="933">
        <v>0</v>
      </c>
      <c r="H252" s="933">
        <v>0</v>
      </c>
      <c r="I252" s="933">
        <v>0</v>
      </c>
      <c r="J252" s="933">
        <v>0</v>
      </c>
      <c r="K252" s="933">
        <v>2</v>
      </c>
      <c r="L252" s="934">
        <v>9.9332866378072995E-3</v>
      </c>
      <c r="M252" s="935">
        <v>1.0219430697332599E-4</v>
      </c>
      <c r="N252" s="935">
        <v>1.6351089115732199E-5</v>
      </c>
      <c r="O252" s="912"/>
    </row>
    <row r="253" spans="1:15">
      <c r="A253" s="929" t="s">
        <v>4054</v>
      </c>
      <c r="B253" s="930">
        <v>0</v>
      </c>
      <c r="C253" s="931">
        <v>1</v>
      </c>
      <c r="D253" s="931">
        <v>0</v>
      </c>
      <c r="E253" s="931">
        <v>0</v>
      </c>
      <c r="F253" s="932">
        <v>0</v>
      </c>
      <c r="G253" s="933">
        <v>0</v>
      </c>
      <c r="H253" s="933">
        <v>0</v>
      </c>
      <c r="I253" s="933">
        <v>0</v>
      </c>
      <c r="J253" s="933">
        <v>0</v>
      </c>
      <c r="K253" s="933">
        <v>1</v>
      </c>
      <c r="L253" s="934">
        <v>6.3383435336265203E-3</v>
      </c>
      <c r="M253" s="935">
        <v>1.0104605633317601E-4</v>
      </c>
      <c r="N253" s="935">
        <v>1.37790076817968E-5</v>
      </c>
      <c r="O253" s="912"/>
    </row>
    <row r="254" spans="1:15">
      <c r="A254" s="929" t="s">
        <v>4055</v>
      </c>
      <c r="B254" s="930">
        <v>0</v>
      </c>
      <c r="C254" s="931">
        <v>0</v>
      </c>
      <c r="D254" s="931">
        <v>0</v>
      </c>
      <c r="E254" s="931">
        <v>0</v>
      </c>
      <c r="F254" s="932">
        <v>0</v>
      </c>
      <c r="G254" s="933">
        <v>0</v>
      </c>
      <c r="H254" s="933">
        <v>0</v>
      </c>
      <c r="I254" s="933">
        <v>0</v>
      </c>
      <c r="J254" s="933">
        <v>0</v>
      </c>
      <c r="K254" s="933">
        <v>0</v>
      </c>
      <c r="L254" s="934">
        <v>0</v>
      </c>
      <c r="M254" s="935">
        <v>0</v>
      </c>
      <c r="N254" s="935">
        <v>0</v>
      </c>
      <c r="O254" s="912"/>
    </row>
    <row r="255" spans="1:15">
      <c r="A255" s="929" t="s">
        <v>4056</v>
      </c>
      <c r="B255" s="930">
        <v>0</v>
      </c>
      <c r="C255" s="931">
        <v>0</v>
      </c>
      <c r="D255" s="931">
        <v>0</v>
      </c>
      <c r="E255" s="931">
        <v>0</v>
      </c>
      <c r="F255" s="932">
        <v>0</v>
      </c>
      <c r="G255" s="933">
        <v>0</v>
      </c>
      <c r="H255" s="933">
        <v>0</v>
      </c>
      <c r="I255" s="933">
        <v>0</v>
      </c>
      <c r="J255" s="933">
        <v>0</v>
      </c>
      <c r="K255" s="933">
        <v>0</v>
      </c>
      <c r="L255" s="934">
        <v>0</v>
      </c>
      <c r="M255" s="935">
        <v>0</v>
      </c>
      <c r="N255" s="935">
        <v>0</v>
      </c>
      <c r="O255" s="912"/>
    </row>
    <row r="256" spans="1:15">
      <c r="A256" s="929" t="s">
        <v>4057</v>
      </c>
      <c r="B256" s="930">
        <v>0</v>
      </c>
      <c r="C256" s="931">
        <v>45</v>
      </c>
      <c r="D256" s="931">
        <v>1</v>
      </c>
      <c r="E256" s="931">
        <v>0</v>
      </c>
      <c r="F256" s="932">
        <v>0</v>
      </c>
      <c r="G256" s="933">
        <v>0</v>
      </c>
      <c r="H256" s="933">
        <v>0</v>
      </c>
      <c r="I256" s="933">
        <v>0</v>
      </c>
      <c r="J256" s="933">
        <v>0</v>
      </c>
      <c r="K256" s="933">
        <v>44</v>
      </c>
      <c r="L256" s="934">
        <v>0.23497249939716799</v>
      </c>
      <c r="M256" s="935">
        <v>1.63391473090746E-3</v>
      </c>
      <c r="N256" s="935">
        <v>6.2244370701236703E-4</v>
      </c>
      <c r="O256" s="912"/>
    </row>
    <row r="257" spans="1:15">
      <c r="A257" s="929" t="s">
        <v>4058</v>
      </c>
      <c r="B257" s="930">
        <v>334</v>
      </c>
      <c r="C257" s="931">
        <v>31</v>
      </c>
      <c r="D257" s="931">
        <v>-2507</v>
      </c>
      <c r="E257" s="931">
        <v>0</v>
      </c>
      <c r="F257" s="932">
        <v>0</v>
      </c>
      <c r="G257" s="933">
        <v>0</v>
      </c>
      <c r="H257" s="933">
        <v>0</v>
      </c>
      <c r="I257" s="933">
        <v>0</v>
      </c>
      <c r="J257" s="933">
        <v>0</v>
      </c>
      <c r="K257" s="933">
        <v>2872</v>
      </c>
      <c r="L257" s="934">
        <v>2.5063096372676199</v>
      </c>
      <c r="M257" s="935">
        <v>3.95733100621204E-2</v>
      </c>
      <c r="N257" s="935">
        <v>6.5955516770200596E-3</v>
      </c>
      <c r="O257" s="912"/>
    </row>
    <row r="258" spans="1:15">
      <c r="A258" s="929" t="s">
        <v>4059</v>
      </c>
      <c r="B258" s="930">
        <v>0</v>
      </c>
      <c r="C258" s="931">
        <v>2528</v>
      </c>
      <c r="D258" s="931">
        <v>0</v>
      </c>
      <c r="E258" s="931">
        <v>7</v>
      </c>
      <c r="F258" s="932">
        <v>0</v>
      </c>
      <c r="G258" s="933">
        <v>0</v>
      </c>
      <c r="H258" s="933">
        <v>0</v>
      </c>
      <c r="I258" s="933">
        <v>0</v>
      </c>
      <c r="J258" s="933">
        <v>0</v>
      </c>
      <c r="K258" s="933">
        <v>2521</v>
      </c>
      <c r="L258" s="934">
        <v>9.2052727669395704</v>
      </c>
      <c r="M258" s="935">
        <v>5.7894797276349497E-2</v>
      </c>
      <c r="N258" s="935">
        <v>3.4736878365809701E-2</v>
      </c>
      <c r="O258" s="912"/>
    </row>
    <row r="259" spans="1:15">
      <c r="A259" s="929" t="s">
        <v>4060</v>
      </c>
      <c r="B259" s="930">
        <v>1636</v>
      </c>
      <c r="C259" s="931">
        <v>0</v>
      </c>
      <c r="D259" s="931">
        <v>0</v>
      </c>
      <c r="E259" s="931">
        <v>0</v>
      </c>
      <c r="F259" s="932">
        <v>0</v>
      </c>
      <c r="G259" s="933">
        <v>0</v>
      </c>
      <c r="H259" s="933">
        <v>0</v>
      </c>
      <c r="I259" s="933">
        <v>0</v>
      </c>
      <c r="J259" s="933">
        <v>0</v>
      </c>
      <c r="K259" s="933">
        <v>1636</v>
      </c>
      <c r="L259" s="934">
        <v>1.42768891593657</v>
      </c>
      <c r="M259" s="935">
        <v>1.8785380472849601E-2</v>
      </c>
      <c r="N259" s="935">
        <v>1.12712282837098E-2</v>
      </c>
      <c r="O259" s="912"/>
    </row>
    <row r="260" spans="1:15">
      <c r="A260" s="929" t="s">
        <v>4061</v>
      </c>
      <c r="B260" s="930">
        <v>1762</v>
      </c>
      <c r="C260" s="931">
        <v>57</v>
      </c>
      <c r="D260" s="931">
        <v>341</v>
      </c>
      <c r="E260" s="931">
        <v>1275</v>
      </c>
      <c r="F260" s="932">
        <v>0</v>
      </c>
      <c r="G260" s="933">
        <v>0</v>
      </c>
      <c r="H260" s="933">
        <v>0</v>
      </c>
      <c r="I260" s="933">
        <v>0</v>
      </c>
      <c r="J260" s="933">
        <v>0</v>
      </c>
      <c r="K260" s="933">
        <v>203</v>
      </c>
      <c r="L260" s="934">
        <v>0.69928463985118705</v>
      </c>
      <c r="M260" s="935">
        <v>9.3237951980158201E-3</v>
      </c>
      <c r="N260" s="935">
        <v>2.3309487995039598E-3</v>
      </c>
      <c r="O260" s="912"/>
    </row>
    <row r="261" spans="1:15">
      <c r="A261" s="929" t="s">
        <v>4062</v>
      </c>
      <c r="B261" s="930">
        <v>13500</v>
      </c>
      <c r="C261" s="931">
        <v>0</v>
      </c>
      <c r="D261" s="931">
        <v>0</v>
      </c>
      <c r="E261" s="931">
        <v>0</v>
      </c>
      <c r="F261" s="932">
        <v>0</v>
      </c>
      <c r="G261" s="933">
        <v>0</v>
      </c>
      <c r="H261" s="933">
        <v>0</v>
      </c>
      <c r="I261" s="933">
        <v>0</v>
      </c>
      <c r="J261" s="933">
        <v>0</v>
      </c>
      <c r="K261" s="933">
        <v>13500</v>
      </c>
      <c r="L261" s="934">
        <v>16.121438987702199</v>
      </c>
      <c r="M261" s="935">
        <v>9.30083018521283E-2</v>
      </c>
      <c r="N261" s="935">
        <v>3.10027672840428E-2</v>
      </c>
      <c r="O261" s="912"/>
    </row>
    <row r="262" spans="1:15">
      <c r="A262" s="929" t="s">
        <v>4224</v>
      </c>
      <c r="B262" s="930">
        <v>0</v>
      </c>
      <c r="C262" s="931">
        <v>102</v>
      </c>
      <c r="D262" s="931">
        <v>0</v>
      </c>
      <c r="E262" s="931">
        <v>1070</v>
      </c>
      <c r="F262" s="932">
        <v>0</v>
      </c>
      <c r="G262" s="933">
        <v>0</v>
      </c>
      <c r="H262" s="933">
        <v>0</v>
      </c>
      <c r="I262" s="933">
        <v>0</v>
      </c>
      <c r="J262" s="933">
        <v>0</v>
      </c>
      <c r="K262" s="933">
        <v>229</v>
      </c>
      <c r="L262" s="934">
        <v>0.95713580360321104</v>
      </c>
      <c r="M262" s="935">
        <v>6.8366843114515E-3</v>
      </c>
      <c r="N262" s="935">
        <v>5.2589879318857701E-4</v>
      </c>
      <c r="O262" s="912"/>
    </row>
    <row r="263" spans="1:15">
      <c r="A263" s="929" t="s">
        <v>4063</v>
      </c>
      <c r="B263" s="930">
        <v>0</v>
      </c>
      <c r="C263" s="931">
        <v>620</v>
      </c>
      <c r="D263" s="931">
        <v>0</v>
      </c>
      <c r="E263" s="931">
        <v>0</v>
      </c>
      <c r="F263" s="932">
        <v>0</v>
      </c>
      <c r="G263" s="933">
        <v>0</v>
      </c>
      <c r="H263" s="933">
        <v>0</v>
      </c>
      <c r="I263" s="933">
        <v>0</v>
      </c>
      <c r="J263" s="933">
        <v>0</v>
      </c>
      <c r="K263" s="933">
        <v>620</v>
      </c>
      <c r="L263" s="934">
        <v>0.84006016833354402</v>
      </c>
      <c r="M263" s="935">
        <v>5.6953231751426699E-3</v>
      </c>
      <c r="N263" s="935">
        <v>2.8476615875713302E-3</v>
      </c>
      <c r="O263" s="912"/>
    </row>
    <row r="264" spans="1:15">
      <c r="A264" s="929" t="s">
        <v>4064</v>
      </c>
      <c r="B264" s="930">
        <v>0</v>
      </c>
      <c r="C264" s="931">
        <v>171</v>
      </c>
      <c r="D264" s="931">
        <v>80</v>
      </c>
      <c r="E264" s="931">
        <v>0</v>
      </c>
      <c r="F264" s="932">
        <v>0</v>
      </c>
      <c r="G264" s="933">
        <v>0</v>
      </c>
      <c r="H264" s="933">
        <v>0</v>
      </c>
      <c r="I264" s="933">
        <v>0</v>
      </c>
      <c r="J264" s="933">
        <v>0</v>
      </c>
      <c r="K264" s="933">
        <v>91</v>
      </c>
      <c r="L264" s="934">
        <v>9.6131543593335603E-2</v>
      </c>
      <c r="M264" s="935">
        <v>6.2694484952175399E-4</v>
      </c>
      <c r="N264" s="935">
        <v>2.08981616507251E-4</v>
      </c>
      <c r="O264" s="912"/>
    </row>
    <row r="265" spans="1:15">
      <c r="A265" s="929" t="s">
        <v>4065</v>
      </c>
      <c r="B265" s="930">
        <v>0</v>
      </c>
      <c r="C265" s="931">
        <v>321</v>
      </c>
      <c r="D265" s="931">
        <v>0</v>
      </c>
      <c r="E265" s="931">
        <v>0</v>
      </c>
      <c r="F265" s="932">
        <v>0</v>
      </c>
      <c r="G265" s="933">
        <v>0</v>
      </c>
      <c r="H265" s="933">
        <v>0</v>
      </c>
      <c r="I265" s="933">
        <v>0</v>
      </c>
      <c r="J265" s="933">
        <v>0</v>
      </c>
      <c r="K265" s="933">
        <v>321</v>
      </c>
      <c r="L265" s="934">
        <v>1.21634190311061</v>
      </c>
      <c r="M265" s="935">
        <v>1.62178920414748E-2</v>
      </c>
      <c r="N265" s="935">
        <v>2.2115307329283801E-3</v>
      </c>
      <c r="O265" s="912"/>
    </row>
    <row r="266" spans="1:15">
      <c r="A266" s="929" t="s">
        <v>4066</v>
      </c>
      <c r="B266" s="930">
        <v>0</v>
      </c>
      <c r="C266" s="931">
        <v>2</v>
      </c>
      <c r="D266" s="931">
        <v>0</v>
      </c>
      <c r="E266" s="931">
        <v>0</v>
      </c>
      <c r="F266" s="932">
        <v>0</v>
      </c>
      <c r="G266" s="933">
        <v>0</v>
      </c>
      <c r="H266" s="933">
        <v>0</v>
      </c>
      <c r="I266" s="933">
        <v>0</v>
      </c>
      <c r="J266" s="933">
        <v>0</v>
      </c>
      <c r="K266" s="933">
        <v>2</v>
      </c>
      <c r="L266" s="934">
        <v>1.6075508962096201E-3</v>
      </c>
      <c r="M266" s="935">
        <v>1.83720102423957E-5</v>
      </c>
      <c r="N266" s="935">
        <v>9.1860051211978602E-6</v>
      </c>
      <c r="O266" s="912"/>
    </row>
    <row r="267" spans="1:15">
      <c r="A267" s="929" t="s">
        <v>4225</v>
      </c>
      <c r="B267" s="930">
        <v>0</v>
      </c>
      <c r="C267" s="931">
        <v>376</v>
      </c>
      <c r="D267" s="931">
        <v>0</v>
      </c>
      <c r="E267" s="931">
        <v>26</v>
      </c>
      <c r="F267" s="932">
        <v>0</v>
      </c>
      <c r="G267" s="933">
        <v>0</v>
      </c>
      <c r="H267" s="933">
        <v>0</v>
      </c>
      <c r="I267" s="933">
        <v>0</v>
      </c>
      <c r="J267" s="933">
        <v>0</v>
      </c>
      <c r="K267" s="933">
        <v>350</v>
      </c>
      <c r="L267" s="934">
        <v>1.63970191413382</v>
      </c>
      <c r="M267" s="935">
        <v>1.6075508962096201E-3</v>
      </c>
      <c r="N267" s="935">
        <v>5.6264281367336896E-3</v>
      </c>
      <c r="O267" s="912"/>
    </row>
    <row r="268" spans="1:15">
      <c r="A268" s="929" t="s">
        <v>4067</v>
      </c>
      <c r="B268" s="930">
        <v>0</v>
      </c>
      <c r="C268" s="931">
        <v>2</v>
      </c>
      <c r="D268" s="931">
        <v>0</v>
      </c>
      <c r="E268" s="931">
        <v>0</v>
      </c>
      <c r="F268" s="932">
        <v>0</v>
      </c>
      <c r="G268" s="933">
        <v>0</v>
      </c>
      <c r="H268" s="933">
        <v>0</v>
      </c>
      <c r="I268" s="933">
        <v>0</v>
      </c>
      <c r="J268" s="933">
        <v>0</v>
      </c>
      <c r="K268" s="933">
        <v>2</v>
      </c>
      <c r="L268" s="934">
        <v>1.9749911010575401E-3</v>
      </c>
      <c r="M268" s="935">
        <v>2.7558015363593599E-5</v>
      </c>
      <c r="N268" s="935">
        <v>9.1860051211978602E-6</v>
      </c>
      <c r="O268" s="912"/>
    </row>
    <row r="269" spans="1:15">
      <c r="A269" s="929" t="s">
        <v>4068</v>
      </c>
      <c r="B269" s="930">
        <v>0</v>
      </c>
      <c r="C269" s="931">
        <v>376</v>
      </c>
      <c r="D269" s="931">
        <v>132</v>
      </c>
      <c r="E269" s="931">
        <v>26</v>
      </c>
      <c r="F269" s="932">
        <v>0</v>
      </c>
      <c r="G269" s="933">
        <v>0</v>
      </c>
      <c r="H269" s="933">
        <v>0</v>
      </c>
      <c r="I269" s="933">
        <v>0</v>
      </c>
      <c r="J269" s="933">
        <v>0</v>
      </c>
      <c r="K269" s="933">
        <v>218</v>
      </c>
      <c r="L269" s="934">
        <v>0.86610249285214003</v>
      </c>
      <c r="M269" s="935">
        <v>4.5057355119475498E-3</v>
      </c>
      <c r="N269" s="935">
        <v>3.0038236746317E-3</v>
      </c>
      <c r="O269" s="912"/>
    </row>
    <row r="270" spans="1:15">
      <c r="A270" s="929" t="s">
        <v>4071</v>
      </c>
      <c r="B270" s="930">
        <v>2346</v>
      </c>
      <c r="C270" s="931">
        <v>46</v>
      </c>
      <c r="D270" s="931">
        <v>0</v>
      </c>
      <c r="E270" s="931">
        <v>3855</v>
      </c>
      <c r="F270" s="932">
        <v>0</v>
      </c>
      <c r="G270" s="933">
        <v>0</v>
      </c>
      <c r="H270" s="933">
        <v>0</v>
      </c>
      <c r="I270" s="933">
        <v>0</v>
      </c>
      <c r="J270" s="933">
        <v>0</v>
      </c>
      <c r="K270" s="933">
        <v>2574</v>
      </c>
      <c r="L270" s="934">
        <v>3.7932133794164602</v>
      </c>
      <c r="M270" s="935">
        <v>2.1989642779225899E-2</v>
      </c>
      <c r="N270" s="935">
        <v>1.6492232084419401E-2</v>
      </c>
      <c r="O270" s="912"/>
    </row>
    <row r="271" spans="1:15">
      <c r="A271" s="929" t="s">
        <v>4072</v>
      </c>
      <c r="B271" s="930">
        <v>0</v>
      </c>
      <c r="C271" s="931">
        <v>701</v>
      </c>
      <c r="D271" s="931">
        <v>0</v>
      </c>
      <c r="E271" s="931">
        <v>0</v>
      </c>
      <c r="F271" s="932">
        <v>701</v>
      </c>
      <c r="G271" s="933">
        <v>0</v>
      </c>
      <c r="H271" s="933">
        <v>0</v>
      </c>
      <c r="I271" s="933">
        <v>0</v>
      </c>
      <c r="J271" s="933">
        <v>0</v>
      </c>
      <c r="K271" s="933">
        <v>0</v>
      </c>
      <c r="L271" s="934">
        <v>0</v>
      </c>
      <c r="M271" s="935">
        <v>0</v>
      </c>
      <c r="N271" s="935">
        <v>0</v>
      </c>
      <c r="O271" s="912"/>
    </row>
    <row r="272" spans="1:15">
      <c r="A272" s="929" t="s">
        <v>4073</v>
      </c>
      <c r="B272" s="930">
        <v>0</v>
      </c>
      <c r="C272" s="931">
        <v>1</v>
      </c>
      <c r="D272" s="931">
        <v>0</v>
      </c>
      <c r="E272" s="931">
        <v>0</v>
      </c>
      <c r="F272" s="932">
        <v>0</v>
      </c>
      <c r="G272" s="933">
        <v>0</v>
      </c>
      <c r="H272" s="933">
        <v>0</v>
      </c>
      <c r="I272" s="933">
        <v>0</v>
      </c>
      <c r="J272" s="933">
        <v>0</v>
      </c>
      <c r="K272" s="933">
        <v>1</v>
      </c>
      <c r="L272" s="934">
        <v>7.3579901020794803E-3</v>
      </c>
      <c r="M272" s="935">
        <v>8.3799331718127401E-5</v>
      </c>
      <c r="N272" s="935">
        <v>1.9416918324931999E-4</v>
      </c>
      <c r="O272" s="912"/>
    </row>
    <row r="273" spans="1:15">
      <c r="A273" s="929" t="s">
        <v>4074</v>
      </c>
      <c r="B273" s="930">
        <v>0</v>
      </c>
      <c r="C273" s="931">
        <v>19</v>
      </c>
      <c r="D273" s="931">
        <v>0</v>
      </c>
      <c r="E273" s="931">
        <v>0</v>
      </c>
      <c r="F273" s="932">
        <v>0</v>
      </c>
      <c r="G273" s="933">
        <v>0</v>
      </c>
      <c r="H273" s="933">
        <v>0</v>
      </c>
      <c r="I273" s="933">
        <v>0</v>
      </c>
      <c r="J273" s="933">
        <v>0</v>
      </c>
      <c r="K273" s="933">
        <v>19</v>
      </c>
      <c r="L273" s="934">
        <v>5.3970306238445703E-2</v>
      </c>
      <c r="M273" s="935">
        <v>2.4347506573734899E-4</v>
      </c>
      <c r="N273" s="935">
        <v>2.0289588811445801E-4</v>
      </c>
      <c r="O273" s="912"/>
    </row>
    <row r="274" spans="1:15">
      <c r="A274" s="929" t="s">
        <v>4075</v>
      </c>
      <c r="B274" s="930">
        <v>1030</v>
      </c>
      <c r="C274" s="931">
        <v>131</v>
      </c>
      <c r="D274" s="931">
        <v>-19</v>
      </c>
      <c r="E274" s="931">
        <v>19</v>
      </c>
      <c r="F274" s="932">
        <v>0</v>
      </c>
      <c r="G274" s="933">
        <v>0</v>
      </c>
      <c r="H274" s="933">
        <v>0</v>
      </c>
      <c r="I274" s="933">
        <v>0</v>
      </c>
      <c r="J274" s="933">
        <v>0</v>
      </c>
      <c r="K274" s="933">
        <v>1161</v>
      </c>
      <c r="L274" s="934">
        <v>1.4930932723995001</v>
      </c>
      <c r="M274" s="935">
        <v>1.06649519457107E-2</v>
      </c>
      <c r="N274" s="935">
        <v>5.3324759728553602E-3</v>
      </c>
      <c r="O274" s="912"/>
    </row>
    <row r="275" spans="1:15">
      <c r="A275" s="929" t="s">
        <v>4076</v>
      </c>
      <c r="B275" s="930">
        <v>0</v>
      </c>
      <c r="C275" s="931">
        <v>1</v>
      </c>
      <c r="D275" s="931">
        <v>0</v>
      </c>
      <c r="E275" s="931">
        <v>0</v>
      </c>
      <c r="F275" s="932">
        <v>0</v>
      </c>
      <c r="G275" s="933">
        <v>0</v>
      </c>
      <c r="H275" s="933">
        <v>0</v>
      </c>
      <c r="I275" s="933">
        <v>0</v>
      </c>
      <c r="J275" s="933">
        <v>0</v>
      </c>
      <c r="K275" s="933">
        <v>1</v>
      </c>
      <c r="L275" s="934">
        <v>1.3549357553766801E-3</v>
      </c>
      <c r="M275" s="935">
        <v>9.1860051211978602E-6</v>
      </c>
      <c r="N275" s="935">
        <v>4.5930025605989301E-6</v>
      </c>
      <c r="O275" s="912"/>
    </row>
    <row r="276" spans="1:15">
      <c r="A276" s="929" t="s">
        <v>4077</v>
      </c>
      <c r="B276" s="930">
        <v>10889</v>
      </c>
      <c r="C276" s="931">
        <v>2840</v>
      </c>
      <c r="D276" s="931">
        <v>1232</v>
      </c>
      <c r="E276" s="931">
        <v>9410</v>
      </c>
      <c r="F276" s="932">
        <v>0</v>
      </c>
      <c r="G276" s="933">
        <v>0</v>
      </c>
      <c r="H276" s="933">
        <v>0</v>
      </c>
      <c r="I276" s="933">
        <v>0</v>
      </c>
      <c r="J276" s="933">
        <v>0</v>
      </c>
      <c r="K276" s="933">
        <v>3087</v>
      </c>
      <c r="L276" s="934">
        <v>4.9979561138605302</v>
      </c>
      <c r="M276" s="935">
        <v>3.1901847535279998E-2</v>
      </c>
      <c r="N276" s="935">
        <v>1.5950923767639999E-2</v>
      </c>
      <c r="O276" s="912"/>
    </row>
    <row r="277" spans="1:15">
      <c r="A277" s="924"/>
      <c r="B277" s="925"/>
      <c r="C277" s="926"/>
      <c r="D277" s="926"/>
      <c r="E277" s="926"/>
      <c r="F277" s="925"/>
      <c r="G277" s="926"/>
      <c r="H277" s="926"/>
      <c r="I277" s="926"/>
      <c r="J277" s="926"/>
      <c r="K277" s="926"/>
      <c r="L277" s="927"/>
      <c r="M277" s="928"/>
      <c r="N277" s="928"/>
      <c r="O277" s="912"/>
    </row>
    <row r="278" spans="1:15">
      <c r="A278" s="917" t="s">
        <v>4226</v>
      </c>
      <c r="B278" s="918">
        <v>0</v>
      </c>
      <c r="C278" s="919">
        <v>1176</v>
      </c>
      <c r="D278" s="919">
        <v>-28</v>
      </c>
      <c r="E278" s="919">
        <v>384</v>
      </c>
      <c r="F278" s="920">
        <v>0</v>
      </c>
      <c r="G278" s="921">
        <v>0</v>
      </c>
      <c r="H278" s="921">
        <v>0</v>
      </c>
      <c r="I278" s="921">
        <v>0</v>
      </c>
      <c r="J278" s="921">
        <v>0</v>
      </c>
      <c r="K278" s="921">
        <v>984</v>
      </c>
      <c r="L278" s="922">
        <v>0.96886518389234</v>
      </c>
      <c r="M278" s="923">
        <v>5.3663149192205703E-2</v>
      </c>
      <c r="N278" s="923">
        <v>1.6303666364293999E-2</v>
      </c>
      <c r="O278" s="912"/>
    </row>
    <row r="279" spans="1:15">
      <c r="A279" s="929" t="s">
        <v>4079</v>
      </c>
      <c r="B279" s="930">
        <v>0</v>
      </c>
      <c r="C279" s="931">
        <v>175</v>
      </c>
      <c r="D279" s="931">
        <v>0</v>
      </c>
      <c r="E279" s="931">
        <v>0</v>
      </c>
      <c r="F279" s="932">
        <v>0</v>
      </c>
      <c r="G279" s="933">
        <v>0</v>
      </c>
      <c r="H279" s="933">
        <v>0</v>
      </c>
      <c r="I279" s="933">
        <v>0</v>
      </c>
      <c r="J279" s="933">
        <v>0</v>
      </c>
      <c r="K279" s="933">
        <v>175</v>
      </c>
      <c r="L279" s="934">
        <v>0.11702970524406101</v>
      </c>
      <c r="M279" s="935">
        <v>4.2760853839175997E-3</v>
      </c>
      <c r="N279" s="935">
        <v>4.5654445452353301E-3</v>
      </c>
      <c r="O279" s="912"/>
    </row>
    <row r="280" spans="1:15">
      <c r="A280" s="929" t="s">
        <v>4080</v>
      </c>
      <c r="B280" s="930">
        <v>0</v>
      </c>
      <c r="C280" s="931">
        <v>657</v>
      </c>
      <c r="D280" s="931">
        <v>0</v>
      </c>
      <c r="E280" s="931">
        <v>0</v>
      </c>
      <c r="F280" s="932">
        <v>0</v>
      </c>
      <c r="G280" s="933">
        <v>0</v>
      </c>
      <c r="H280" s="933">
        <v>0</v>
      </c>
      <c r="I280" s="933">
        <v>0</v>
      </c>
      <c r="J280" s="933">
        <v>0</v>
      </c>
      <c r="K280" s="933">
        <v>657</v>
      </c>
      <c r="L280" s="934">
        <v>0.210477787091366</v>
      </c>
      <c r="M280" s="935">
        <v>1.7652975691533901E-2</v>
      </c>
      <c r="N280" s="935">
        <v>2.4895222129086301E-3</v>
      </c>
      <c r="O280" s="912"/>
    </row>
    <row r="281" spans="1:15">
      <c r="A281" s="929" t="s">
        <v>4081</v>
      </c>
      <c r="B281" s="930">
        <v>0</v>
      </c>
      <c r="C281" s="931">
        <v>0</v>
      </c>
      <c r="D281" s="931">
        <v>0</v>
      </c>
      <c r="E281" s="931">
        <v>0</v>
      </c>
      <c r="F281" s="932">
        <v>0</v>
      </c>
      <c r="G281" s="933">
        <v>0</v>
      </c>
      <c r="H281" s="933">
        <v>0</v>
      </c>
      <c r="I281" s="933">
        <v>0</v>
      </c>
      <c r="J281" s="933">
        <v>0</v>
      </c>
      <c r="K281" s="933">
        <v>0</v>
      </c>
      <c r="L281" s="934">
        <v>0</v>
      </c>
      <c r="M281" s="935">
        <v>0</v>
      </c>
      <c r="N281" s="935">
        <v>0</v>
      </c>
      <c r="O281" s="912"/>
    </row>
    <row r="282" spans="1:15">
      <c r="A282" s="929" t="s">
        <v>4082</v>
      </c>
      <c r="B282" s="930">
        <v>0</v>
      </c>
      <c r="C282" s="931">
        <v>2</v>
      </c>
      <c r="D282" s="931">
        <v>-27</v>
      </c>
      <c r="E282" s="931">
        <v>29</v>
      </c>
      <c r="F282" s="932">
        <v>0</v>
      </c>
      <c r="G282" s="933">
        <v>0</v>
      </c>
      <c r="H282" s="933">
        <v>0</v>
      </c>
      <c r="I282" s="933">
        <v>0</v>
      </c>
      <c r="J282" s="933">
        <v>0</v>
      </c>
      <c r="K282" s="933">
        <v>0</v>
      </c>
      <c r="L282" s="934">
        <v>0</v>
      </c>
      <c r="M282" s="935">
        <v>0</v>
      </c>
      <c r="N282" s="935">
        <v>0</v>
      </c>
      <c r="O282" s="912"/>
    </row>
    <row r="283" spans="1:15">
      <c r="A283" s="929" t="s">
        <v>4083</v>
      </c>
      <c r="B283" s="930">
        <v>0</v>
      </c>
      <c r="C283" s="931">
        <v>0</v>
      </c>
      <c r="D283" s="931">
        <v>0</v>
      </c>
      <c r="E283" s="931">
        <v>0</v>
      </c>
      <c r="F283" s="932">
        <v>0</v>
      </c>
      <c r="G283" s="933">
        <v>0</v>
      </c>
      <c r="H283" s="933">
        <v>0</v>
      </c>
      <c r="I283" s="933">
        <v>0</v>
      </c>
      <c r="J283" s="933">
        <v>0</v>
      </c>
      <c r="K283" s="933">
        <v>0</v>
      </c>
      <c r="L283" s="934">
        <v>0</v>
      </c>
      <c r="M283" s="935">
        <v>0</v>
      </c>
      <c r="N283" s="935">
        <v>0</v>
      </c>
      <c r="O283" s="912"/>
    </row>
    <row r="284" spans="1:15">
      <c r="A284" s="929" t="s">
        <v>4084</v>
      </c>
      <c r="B284" s="930">
        <v>0</v>
      </c>
      <c r="C284" s="931">
        <v>73</v>
      </c>
      <c r="D284" s="931">
        <v>0</v>
      </c>
      <c r="E284" s="931">
        <v>0</v>
      </c>
      <c r="F284" s="932">
        <v>0</v>
      </c>
      <c r="G284" s="933">
        <v>0</v>
      </c>
      <c r="H284" s="933">
        <v>0</v>
      </c>
      <c r="I284" s="933">
        <v>0</v>
      </c>
      <c r="J284" s="933">
        <v>0</v>
      </c>
      <c r="K284" s="933">
        <v>73</v>
      </c>
      <c r="L284" s="934">
        <v>3.0511316010058701E-2</v>
      </c>
      <c r="M284" s="935">
        <v>1.11483654652137E-3</v>
      </c>
      <c r="N284" s="935">
        <v>1.1902766135792101E-3</v>
      </c>
      <c r="O284" s="912"/>
    </row>
    <row r="285" spans="1:15">
      <c r="A285" s="929" t="s">
        <v>4085</v>
      </c>
      <c r="B285" s="930">
        <v>0</v>
      </c>
      <c r="C285" s="931">
        <v>59</v>
      </c>
      <c r="D285" s="931">
        <v>0</v>
      </c>
      <c r="E285" s="931">
        <v>0</v>
      </c>
      <c r="F285" s="932">
        <v>0</v>
      </c>
      <c r="G285" s="933">
        <v>0</v>
      </c>
      <c r="H285" s="933">
        <v>0</v>
      </c>
      <c r="I285" s="933">
        <v>0</v>
      </c>
      <c r="J285" s="933">
        <v>0</v>
      </c>
      <c r="K285" s="933">
        <v>59</v>
      </c>
      <c r="L285" s="934">
        <v>0.44712879927430599</v>
      </c>
      <c r="M285" s="935">
        <v>2.1543478510489301E-2</v>
      </c>
      <c r="N285" s="935">
        <v>8.1296145322600996E-4</v>
      </c>
      <c r="O285" s="912"/>
    </row>
    <row r="286" spans="1:15">
      <c r="A286" s="929" t="s">
        <v>4086</v>
      </c>
      <c r="B286" s="930">
        <v>158</v>
      </c>
      <c r="C286" s="931">
        <v>0</v>
      </c>
      <c r="D286" s="931">
        <v>0</v>
      </c>
      <c r="E286" s="931">
        <v>0</v>
      </c>
      <c r="F286" s="932">
        <v>0</v>
      </c>
      <c r="G286" s="933">
        <v>0</v>
      </c>
      <c r="H286" s="933">
        <v>0</v>
      </c>
      <c r="I286" s="933">
        <v>0</v>
      </c>
      <c r="J286" s="933">
        <v>0</v>
      </c>
      <c r="K286" s="933">
        <v>158</v>
      </c>
      <c r="L286" s="934">
        <v>5.0617184719080499E-2</v>
      </c>
      <c r="M286" s="935">
        <v>4.2453122667615896E-3</v>
      </c>
      <c r="N286" s="935">
        <v>5.9869788377407002E-4</v>
      </c>
      <c r="O286" s="912"/>
    </row>
    <row r="287" spans="1:15">
      <c r="A287" s="929" t="s">
        <v>4087</v>
      </c>
      <c r="B287" s="930">
        <v>0</v>
      </c>
      <c r="C287" s="931">
        <v>18</v>
      </c>
      <c r="D287" s="931">
        <v>-1</v>
      </c>
      <c r="E287" s="931">
        <v>18</v>
      </c>
      <c r="F287" s="932">
        <v>0</v>
      </c>
      <c r="G287" s="933">
        <v>0</v>
      </c>
      <c r="H287" s="933">
        <v>0</v>
      </c>
      <c r="I287" s="933">
        <v>0</v>
      </c>
      <c r="J287" s="933">
        <v>0</v>
      </c>
      <c r="K287" s="933">
        <v>1</v>
      </c>
      <c r="L287" s="934">
        <v>5.2819529446887698E-4</v>
      </c>
      <c r="M287" s="935">
        <v>0</v>
      </c>
      <c r="N287" s="935">
        <v>2.29650128029946E-6</v>
      </c>
      <c r="O287" s="912"/>
    </row>
    <row r="288" spans="1:15">
      <c r="A288" s="929" t="s">
        <v>4088</v>
      </c>
      <c r="B288" s="930">
        <v>0</v>
      </c>
      <c r="C288" s="931">
        <v>19</v>
      </c>
      <c r="D288" s="931">
        <v>0</v>
      </c>
      <c r="E288" s="931">
        <v>0</v>
      </c>
      <c r="F288" s="932">
        <v>0</v>
      </c>
      <c r="G288" s="933">
        <v>0</v>
      </c>
      <c r="H288" s="933">
        <v>0</v>
      </c>
      <c r="I288" s="933">
        <v>0</v>
      </c>
      <c r="J288" s="933">
        <v>0</v>
      </c>
      <c r="K288" s="933">
        <v>19</v>
      </c>
      <c r="L288" s="934">
        <v>0.16318938097808</v>
      </c>
      <c r="M288" s="935">
        <v>9.0757730597434798E-3</v>
      </c>
      <c r="N288" s="935">
        <v>7.2431650380645101E-3</v>
      </c>
      <c r="O288" s="912"/>
    </row>
    <row r="289" spans="1:15">
      <c r="A289" s="929" t="s">
        <v>4089</v>
      </c>
      <c r="B289" s="930">
        <v>0</v>
      </c>
      <c r="C289" s="931">
        <v>815</v>
      </c>
      <c r="D289" s="931">
        <v>0</v>
      </c>
      <c r="E289" s="931">
        <v>1583</v>
      </c>
      <c r="F289" s="932">
        <v>0</v>
      </c>
      <c r="G289" s="933">
        <v>0</v>
      </c>
      <c r="H289" s="933">
        <v>0</v>
      </c>
      <c r="I289" s="933">
        <v>0</v>
      </c>
      <c r="J289" s="933">
        <v>0</v>
      </c>
      <c r="K289" s="933">
        <v>0</v>
      </c>
      <c r="L289" s="934">
        <v>0</v>
      </c>
      <c r="M289" s="935">
        <v>0</v>
      </c>
      <c r="N289" s="935">
        <v>0</v>
      </c>
      <c r="O289" s="912"/>
    </row>
    <row r="290" spans="1:15">
      <c r="A290" s="924"/>
      <c r="B290" s="925"/>
      <c r="C290" s="926"/>
      <c r="D290" s="926"/>
      <c r="E290" s="926"/>
      <c r="F290" s="925"/>
      <c r="G290" s="926"/>
      <c r="H290" s="926"/>
      <c r="I290" s="926"/>
      <c r="J290" s="926"/>
      <c r="K290" s="926"/>
      <c r="L290" s="927"/>
      <c r="M290" s="928"/>
      <c r="N290" s="928"/>
      <c r="O290" s="912"/>
    </row>
    <row r="291" spans="1:15">
      <c r="A291" s="917" t="s">
        <v>4227</v>
      </c>
      <c r="B291" s="918">
        <v>2082</v>
      </c>
      <c r="C291" s="919">
        <v>2640</v>
      </c>
      <c r="D291" s="919">
        <v>2209</v>
      </c>
      <c r="E291" s="919">
        <v>6</v>
      </c>
      <c r="F291" s="920">
        <v>0</v>
      </c>
      <c r="G291" s="921">
        <v>0</v>
      </c>
      <c r="H291" s="921">
        <v>0</v>
      </c>
      <c r="I291" s="921">
        <v>0</v>
      </c>
      <c r="J291" s="921">
        <v>0</v>
      </c>
      <c r="K291" s="921">
        <v>2507</v>
      </c>
      <c r="L291" s="922">
        <v>17.571932620652401</v>
      </c>
      <c r="M291" s="923">
        <v>0.65704651563343297</v>
      </c>
      <c r="N291" s="923">
        <v>0.475431661863152</v>
      </c>
      <c r="O291" s="912"/>
    </row>
    <row r="292" spans="1:15">
      <c r="A292" s="929" t="s">
        <v>4091</v>
      </c>
      <c r="B292" s="930">
        <v>0</v>
      </c>
      <c r="C292" s="931">
        <v>8</v>
      </c>
      <c r="D292" s="931">
        <v>0</v>
      </c>
      <c r="E292" s="931">
        <v>0</v>
      </c>
      <c r="F292" s="932">
        <v>0</v>
      </c>
      <c r="G292" s="933">
        <v>0</v>
      </c>
      <c r="H292" s="933">
        <v>0</v>
      </c>
      <c r="I292" s="933">
        <v>0</v>
      </c>
      <c r="J292" s="933">
        <v>0</v>
      </c>
      <c r="K292" s="933">
        <v>8</v>
      </c>
      <c r="L292" s="934">
        <v>5.5116030727187099E-2</v>
      </c>
      <c r="M292" s="935">
        <v>1.9658050959363402E-3</v>
      </c>
      <c r="N292" s="935">
        <v>6.4302035848385003E-4</v>
      </c>
      <c r="O292" s="912"/>
    </row>
    <row r="293" spans="1:15">
      <c r="A293" s="929" t="s">
        <v>4092</v>
      </c>
      <c r="B293" s="930">
        <v>2082</v>
      </c>
      <c r="C293" s="931">
        <v>4</v>
      </c>
      <c r="D293" s="931">
        <v>2082</v>
      </c>
      <c r="E293" s="931">
        <v>0</v>
      </c>
      <c r="F293" s="932">
        <v>0</v>
      </c>
      <c r="G293" s="933">
        <v>0</v>
      </c>
      <c r="H293" s="933">
        <v>0</v>
      </c>
      <c r="I293" s="933">
        <v>0</v>
      </c>
      <c r="J293" s="933">
        <v>0</v>
      </c>
      <c r="K293" s="933">
        <v>4</v>
      </c>
      <c r="L293" s="934">
        <v>2.9358472367348301E-2</v>
      </c>
      <c r="M293" s="935">
        <v>1.2088782739496399E-3</v>
      </c>
      <c r="N293" s="935">
        <v>1.0620859121128999E-3</v>
      </c>
      <c r="O293" s="912"/>
    </row>
    <row r="294" spans="1:15">
      <c r="A294" s="929" t="s">
        <v>4093</v>
      </c>
      <c r="B294" s="930">
        <v>0</v>
      </c>
      <c r="C294" s="931">
        <v>0</v>
      </c>
      <c r="D294" s="931">
        <v>0</v>
      </c>
      <c r="E294" s="931">
        <v>0</v>
      </c>
      <c r="F294" s="932">
        <v>0</v>
      </c>
      <c r="G294" s="933">
        <v>0</v>
      </c>
      <c r="H294" s="933">
        <v>0</v>
      </c>
      <c r="I294" s="933">
        <v>0</v>
      </c>
      <c r="J294" s="933">
        <v>0</v>
      </c>
      <c r="K294" s="933">
        <v>0</v>
      </c>
      <c r="L294" s="934">
        <v>0</v>
      </c>
      <c r="M294" s="935">
        <v>0</v>
      </c>
      <c r="N294" s="935">
        <v>0</v>
      </c>
      <c r="O294" s="912"/>
    </row>
    <row r="295" spans="1:15">
      <c r="A295" s="929" t="s">
        <v>4094</v>
      </c>
      <c r="B295" s="930">
        <v>0</v>
      </c>
      <c r="C295" s="931">
        <v>3</v>
      </c>
      <c r="D295" s="931">
        <v>0</v>
      </c>
      <c r="E295" s="931">
        <v>0</v>
      </c>
      <c r="F295" s="932">
        <v>0</v>
      </c>
      <c r="G295" s="933">
        <v>0</v>
      </c>
      <c r="H295" s="933">
        <v>0</v>
      </c>
      <c r="I295" s="933">
        <v>0</v>
      </c>
      <c r="J295" s="933">
        <v>0</v>
      </c>
      <c r="K295" s="933">
        <v>3</v>
      </c>
      <c r="L295" s="934">
        <v>2.5146689019279099E-2</v>
      </c>
      <c r="M295" s="935">
        <v>1.08165210302105E-3</v>
      </c>
      <c r="N295" s="935">
        <v>1.2125526759981201E-3</v>
      </c>
      <c r="O295" s="912"/>
    </row>
    <row r="296" spans="1:15">
      <c r="A296" s="929" t="s">
        <v>4095</v>
      </c>
      <c r="B296" s="930">
        <v>0</v>
      </c>
      <c r="C296" s="931">
        <v>4</v>
      </c>
      <c r="D296" s="931">
        <v>0</v>
      </c>
      <c r="E296" s="931">
        <v>0</v>
      </c>
      <c r="F296" s="932">
        <v>0</v>
      </c>
      <c r="G296" s="933">
        <v>0</v>
      </c>
      <c r="H296" s="933">
        <v>0</v>
      </c>
      <c r="I296" s="933">
        <v>0</v>
      </c>
      <c r="J296" s="933">
        <v>0</v>
      </c>
      <c r="K296" s="933">
        <v>4</v>
      </c>
      <c r="L296" s="934">
        <v>2.2689432649358701E-2</v>
      </c>
      <c r="M296" s="935">
        <v>3.4906819460551802E-4</v>
      </c>
      <c r="N296" s="935">
        <v>1.7453409730275901E-4</v>
      </c>
      <c r="O296" s="912"/>
    </row>
    <row r="297" spans="1:15">
      <c r="A297" s="929" t="s">
        <v>4096</v>
      </c>
      <c r="B297" s="930">
        <v>0</v>
      </c>
      <c r="C297" s="931">
        <v>1</v>
      </c>
      <c r="D297" s="931">
        <v>1</v>
      </c>
      <c r="E297" s="931">
        <v>0</v>
      </c>
      <c r="F297" s="932">
        <v>0</v>
      </c>
      <c r="G297" s="933">
        <v>0</v>
      </c>
      <c r="H297" s="933">
        <v>0</v>
      </c>
      <c r="I297" s="933">
        <v>0</v>
      </c>
      <c r="J297" s="933">
        <v>0</v>
      </c>
      <c r="K297" s="933">
        <v>0</v>
      </c>
      <c r="L297" s="934">
        <v>0</v>
      </c>
      <c r="M297" s="935">
        <v>0</v>
      </c>
      <c r="N297" s="935">
        <v>0</v>
      </c>
      <c r="O297" s="912"/>
    </row>
    <row r="298" spans="1:15">
      <c r="A298" s="929" t="s">
        <v>4097</v>
      </c>
      <c r="B298" s="930">
        <v>0</v>
      </c>
      <c r="C298" s="931">
        <v>77</v>
      </c>
      <c r="D298" s="931">
        <v>0</v>
      </c>
      <c r="E298" s="931">
        <v>0</v>
      </c>
      <c r="F298" s="932">
        <v>0</v>
      </c>
      <c r="G298" s="933">
        <v>0</v>
      </c>
      <c r="H298" s="933">
        <v>0</v>
      </c>
      <c r="I298" s="933">
        <v>0</v>
      </c>
      <c r="J298" s="933">
        <v>0</v>
      </c>
      <c r="K298" s="933">
        <v>77</v>
      </c>
      <c r="L298" s="934">
        <v>0.28922412704245098</v>
      </c>
      <c r="M298" s="935">
        <v>7.3137135573953099E-3</v>
      </c>
      <c r="N298" s="935">
        <v>3.6568567786976502E-3</v>
      </c>
      <c r="O298" s="912"/>
    </row>
    <row r="299" spans="1:15">
      <c r="A299" s="929" t="s">
        <v>4098</v>
      </c>
      <c r="B299" s="930">
        <v>0</v>
      </c>
      <c r="C299" s="931">
        <v>10</v>
      </c>
      <c r="D299" s="931">
        <v>0</v>
      </c>
      <c r="E299" s="931">
        <v>0</v>
      </c>
      <c r="F299" s="932">
        <v>0</v>
      </c>
      <c r="G299" s="933">
        <v>0</v>
      </c>
      <c r="H299" s="933">
        <v>0</v>
      </c>
      <c r="I299" s="933">
        <v>0</v>
      </c>
      <c r="J299" s="933">
        <v>0</v>
      </c>
      <c r="K299" s="933">
        <v>10</v>
      </c>
      <c r="L299" s="934">
        <v>2.17019370988299E-3</v>
      </c>
      <c r="M299" s="935">
        <v>1.14825064014973E-6</v>
      </c>
      <c r="N299" s="935">
        <v>1.14825064014973E-6</v>
      </c>
      <c r="O299" s="912"/>
    </row>
    <row r="300" spans="1:15">
      <c r="A300" s="929" t="s">
        <v>4099</v>
      </c>
      <c r="B300" s="930">
        <v>0</v>
      </c>
      <c r="C300" s="931">
        <v>2533</v>
      </c>
      <c r="D300" s="931">
        <v>126</v>
      </c>
      <c r="E300" s="931">
        <v>6</v>
      </c>
      <c r="F300" s="932">
        <v>0</v>
      </c>
      <c r="G300" s="933">
        <v>0</v>
      </c>
      <c r="H300" s="933">
        <v>0</v>
      </c>
      <c r="I300" s="933">
        <v>0</v>
      </c>
      <c r="J300" s="933">
        <v>0</v>
      </c>
      <c r="K300" s="933">
        <v>2401</v>
      </c>
      <c r="L300" s="934">
        <v>17.148227675136901</v>
      </c>
      <c r="M300" s="935">
        <v>0.64512625015788405</v>
      </c>
      <c r="N300" s="935">
        <v>0.46868146378991599</v>
      </c>
      <c r="O300" s="912"/>
    </row>
    <row r="301" spans="1:15">
      <c r="A301" s="924"/>
      <c r="B301" s="925"/>
      <c r="C301" s="926"/>
      <c r="D301" s="926"/>
      <c r="E301" s="926"/>
      <c r="F301" s="925"/>
      <c r="G301" s="926"/>
      <c r="H301" s="926"/>
      <c r="I301" s="926"/>
      <c r="J301" s="926"/>
      <c r="K301" s="926"/>
      <c r="L301" s="927"/>
      <c r="M301" s="928"/>
      <c r="N301" s="928"/>
      <c r="O301" s="912"/>
    </row>
    <row r="302" spans="1:15">
      <c r="A302" s="917" t="s">
        <v>4228</v>
      </c>
      <c r="B302" s="918">
        <v>263412</v>
      </c>
      <c r="C302" s="919">
        <v>19564</v>
      </c>
      <c r="D302" s="919">
        <v>28570</v>
      </c>
      <c r="E302" s="919">
        <v>108030</v>
      </c>
      <c r="F302" s="920">
        <v>0</v>
      </c>
      <c r="G302" s="921">
        <v>0</v>
      </c>
      <c r="H302" s="921">
        <v>0</v>
      </c>
      <c r="I302" s="921">
        <v>0</v>
      </c>
      <c r="J302" s="921">
        <v>82936</v>
      </c>
      <c r="K302" s="921">
        <v>76909</v>
      </c>
      <c r="L302" s="922">
        <v>62.668534487708001</v>
      </c>
      <c r="M302" s="923">
        <v>0.95732641320947498</v>
      </c>
      <c r="N302" s="923">
        <v>0</v>
      </c>
      <c r="O302" s="912"/>
    </row>
    <row r="303" spans="1:15">
      <c r="A303" s="929" t="s">
        <v>4101</v>
      </c>
      <c r="B303" s="930">
        <v>149768</v>
      </c>
      <c r="C303" s="931">
        <v>75</v>
      </c>
      <c r="D303" s="931">
        <v>-18490</v>
      </c>
      <c r="E303" s="931">
        <v>85397</v>
      </c>
      <c r="F303" s="932">
        <v>0</v>
      </c>
      <c r="G303" s="933">
        <v>0</v>
      </c>
      <c r="H303" s="933">
        <v>0</v>
      </c>
      <c r="I303" s="933">
        <v>0</v>
      </c>
      <c r="J303" s="933">
        <v>82936</v>
      </c>
      <c r="K303" s="933">
        <v>0</v>
      </c>
      <c r="L303" s="934">
        <v>0</v>
      </c>
      <c r="M303" s="935">
        <v>0</v>
      </c>
      <c r="N303" s="935">
        <v>0</v>
      </c>
      <c r="O303" s="912"/>
    </row>
    <row r="304" spans="1:15">
      <c r="A304" s="929" t="s">
        <v>4102</v>
      </c>
      <c r="B304" s="930">
        <v>0</v>
      </c>
      <c r="C304" s="931">
        <v>3005</v>
      </c>
      <c r="D304" s="931">
        <v>-2988</v>
      </c>
      <c r="E304" s="931">
        <v>19462</v>
      </c>
      <c r="F304" s="932">
        <v>0</v>
      </c>
      <c r="G304" s="933">
        <v>0</v>
      </c>
      <c r="H304" s="933">
        <v>0</v>
      </c>
      <c r="I304" s="933">
        <v>0</v>
      </c>
      <c r="J304" s="933">
        <v>0</v>
      </c>
      <c r="K304" s="933">
        <v>0</v>
      </c>
      <c r="L304" s="934">
        <v>0</v>
      </c>
      <c r="M304" s="935">
        <v>0</v>
      </c>
      <c r="N304" s="935">
        <v>0</v>
      </c>
      <c r="O304" s="912"/>
    </row>
    <row r="305" spans="1:15">
      <c r="A305" s="929" t="s">
        <v>4103</v>
      </c>
      <c r="B305" s="930">
        <v>0</v>
      </c>
      <c r="C305" s="931">
        <v>2861</v>
      </c>
      <c r="D305" s="931">
        <v>-356</v>
      </c>
      <c r="E305" s="931">
        <v>2447</v>
      </c>
      <c r="F305" s="932">
        <v>0</v>
      </c>
      <c r="G305" s="933">
        <v>0</v>
      </c>
      <c r="H305" s="933">
        <v>0</v>
      </c>
      <c r="I305" s="933">
        <v>0</v>
      </c>
      <c r="J305" s="933">
        <v>0</v>
      </c>
      <c r="K305" s="933">
        <v>770</v>
      </c>
      <c r="L305" s="934">
        <v>1.41464478866447</v>
      </c>
      <c r="M305" s="935">
        <v>3.5366119716611702E-3</v>
      </c>
      <c r="N305" s="935">
        <v>0</v>
      </c>
      <c r="O305" s="912"/>
    </row>
    <row r="306" spans="1:15">
      <c r="A306" s="929" t="s">
        <v>4104</v>
      </c>
      <c r="B306" s="930">
        <v>0</v>
      </c>
      <c r="C306" s="931">
        <v>11</v>
      </c>
      <c r="D306" s="931">
        <v>0</v>
      </c>
      <c r="E306" s="931">
        <v>0</v>
      </c>
      <c r="F306" s="932">
        <v>0</v>
      </c>
      <c r="G306" s="933">
        <v>0</v>
      </c>
      <c r="H306" s="933">
        <v>0</v>
      </c>
      <c r="I306" s="933">
        <v>0</v>
      </c>
      <c r="J306" s="933">
        <v>0</v>
      </c>
      <c r="K306" s="933">
        <v>11</v>
      </c>
      <c r="L306" s="934">
        <v>3.4103044012447001E-2</v>
      </c>
      <c r="M306" s="935">
        <v>2.52615140832941E-5</v>
      </c>
      <c r="N306" s="935">
        <v>0</v>
      </c>
      <c r="O306" s="912"/>
    </row>
    <row r="307" spans="1:15">
      <c r="A307" s="929" t="s">
        <v>4105</v>
      </c>
      <c r="B307" s="930">
        <v>0</v>
      </c>
      <c r="C307" s="931">
        <v>3296</v>
      </c>
      <c r="D307" s="931">
        <v>0</v>
      </c>
      <c r="E307" s="931">
        <v>464</v>
      </c>
      <c r="F307" s="932">
        <v>0</v>
      </c>
      <c r="G307" s="933">
        <v>0</v>
      </c>
      <c r="H307" s="933">
        <v>0</v>
      </c>
      <c r="I307" s="933">
        <v>0</v>
      </c>
      <c r="J307" s="933">
        <v>0</v>
      </c>
      <c r="K307" s="933">
        <v>2832</v>
      </c>
      <c r="L307" s="934">
        <v>3.5770303941944399</v>
      </c>
      <c r="M307" s="935">
        <v>6.5036916258080796E-3</v>
      </c>
      <c r="N307" s="935">
        <v>0</v>
      </c>
      <c r="O307" s="912"/>
    </row>
    <row r="308" spans="1:15">
      <c r="A308" s="929" t="s">
        <v>4106</v>
      </c>
      <c r="B308" s="930">
        <v>9178</v>
      </c>
      <c r="C308" s="931">
        <v>10316</v>
      </c>
      <c r="D308" s="931">
        <v>9179</v>
      </c>
      <c r="E308" s="931">
        <v>130</v>
      </c>
      <c r="F308" s="932">
        <v>0</v>
      </c>
      <c r="G308" s="933">
        <v>0</v>
      </c>
      <c r="H308" s="933">
        <v>0</v>
      </c>
      <c r="I308" s="933">
        <v>0</v>
      </c>
      <c r="J308" s="933">
        <v>0</v>
      </c>
      <c r="K308" s="933">
        <v>10185</v>
      </c>
      <c r="L308" s="934">
        <v>10.291540837534001</v>
      </c>
      <c r="M308" s="935">
        <v>9.3559462159400197E-2</v>
      </c>
      <c r="N308" s="935">
        <v>0</v>
      </c>
      <c r="O308" s="912"/>
    </row>
    <row r="309" spans="1:15">
      <c r="A309" s="929" t="s">
        <v>4229</v>
      </c>
      <c r="B309" s="930">
        <v>101003</v>
      </c>
      <c r="C309" s="931">
        <v>0</v>
      </c>
      <c r="D309" s="931">
        <v>41355</v>
      </c>
      <c r="E309" s="931">
        <v>0</v>
      </c>
      <c r="F309" s="932">
        <v>0</v>
      </c>
      <c r="G309" s="933">
        <v>0</v>
      </c>
      <c r="H309" s="933">
        <v>0</v>
      </c>
      <c r="I309" s="933">
        <v>0</v>
      </c>
      <c r="J309" s="933">
        <v>0</v>
      </c>
      <c r="K309" s="933">
        <v>59648</v>
      </c>
      <c r="L309" s="934">
        <v>45.203963761209799</v>
      </c>
      <c r="M309" s="935">
        <v>0.82189025020381401</v>
      </c>
      <c r="N309" s="935">
        <v>0</v>
      </c>
      <c r="O309" s="912"/>
    </row>
    <row r="310" spans="1:15">
      <c r="A310" s="929" t="s">
        <v>4107</v>
      </c>
      <c r="B310" s="930">
        <v>3463</v>
      </c>
      <c r="C310" s="931">
        <v>0</v>
      </c>
      <c r="D310" s="931">
        <v>-130</v>
      </c>
      <c r="E310" s="931">
        <v>130</v>
      </c>
      <c r="F310" s="932">
        <v>0</v>
      </c>
      <c r="G310" s="933">
        <v>0</v>
      </c>
      <c r="H310" s="933">
        <v>0</v>
      </c>
      <c r="I310" s="933">
        <v>0</v>
      </c>
      <c r="J310" s="933">
        <v>0</v>
      </c>
      <c r="K310" s="933">
        <v>3463</v>
      </c>
      <c r="L310" s="934">
        <v>2.1472516620927999</v>
      </c>
      <c r="M310" s="935">
        <v>3.1811135734708201E-2</v>
      </c>
      <c r="N310" s="935">
        <v>0</v>
      </c>
      <c r="O310" s="912"/>
    </row>
    <row r="311" spans="1:15">
      <c r="A311" s="924"/>
      <c r="B311" s="925"/>
      <c r="C311" s="926"/>
      <c r="D311" s="926"/>
      <c r="E311" s="926"/>
      <c r="F311" s="925"/>
      <c r="G311" s="926"/>
      <c r="H311" s="926"/>
      <c r="I311" s="926"/>
      <c r="J311" s="926"/>
      <c r="K311" s="926"/>
      <c r="L311" s="927"/>
      <c r="M311" s="928"/>
      <c r="N311" s="928"/>
      <c r="O311" s="912"/>
    </row>
    <row r="312" spans="1:15">
      <c r="A312" s="917" t="s">
        <v>4230</v>
      </c>
      <c r="B312" s="918">
        <v>0</v>
      </c>
      <c r="C312" s="919">
        <v>17145</v>
      </c>
      <c r="D312" s="919">
        <v>8770</v>
      </c>
      <c r="E312" s="919">
        <v>2208</v>
      </c>
      <c r="F312" s="920">
        <v>0</v>
      </c>
      <c r="G312" s="921">
        <v>0</v>
      </c>
      <c r="H312" s="921">
        <v>0</v>
      </c>
      <c r="I312" s="921">
        <v>0</v>
      </c>
      <c r="J312" s="921">
        <v>0</v>
      </c>
      <c r="K312" s="921">
        <v>6167</v>
      </c>
      <c r="L312" s="922">
        <v>16.908863346691302</v>
      </c>
      <c r="M312" s="923">
        <v>0.96576835191585597</v>
      </c>
      <c r="N312" s="923">
        <v>0.23343246563860001</v>
      </c>
      <c r="O312" s="912"/>
    </row>
    <row r="313" spans="1:15">
      <c r="A313" s="929" t="s">
        <v>4109</v>
      </c>
      <c r="B313" s="930">
        <v>0</v>
      </c>
      <c r="C313" s="931">
        <v>364</v>
      </c>
      <c r="D313" s="931">
        <v>70</v>
      </c>
      <c r="E313" s="931">
        <v>0</v>
      </c>
      <c r="F313" s="932">
        <v>0</v>
      </c>
      <c r="G313" s="933">
        <v>0</v>
      </c>
      <c r="H313" s="933">
        <v>0</v>
      </c>
      <c r="I313" s="933">
        <v>0</v>
      </c>
      <c r="J313" s="933">
        <v>0</v>
      </c>
      <c r="K313" s="933">
        <v>294</v>
      </c>
      <c r="L313" s="934">
        <v>2.0727761255726902</v>
      </c>
      <c r="M313" s="935">
        <v>6.2115766629539902E-2</v>
      </c>
      <c r="N313" s="935">
        <v>8.50715934274133E-2</v>
      </c>
      <c r="O313" s="912"/>
    </row>
    <row r="314" spans="1:15">
      <c r="A314" s="929" t="s">
        <v>4110</v>
      </c>
      <c r="B314" s="930">
        <v>0</v>
      </c>
      <c r="C314" s="931">
        <v>16781</v>
      </c>
      <c r="D314" s="931">
        <v>8700</v>
      </c>
      <c r="E314" s="931">
        <v>2208</v>
      </c>
      <c r="F314" s="932">
        <v>0</v>
      </c>
      <c r="G314" s="933">
        <v>0</v>
      </c>
      <c r="H314" s="933">
        <v>0</v>
      </c>
      <c r="I314" s="933">
        <v>0</v>
      </c>
      <c r="J314" s="933">
        <v>0</v>
      </c>
      <c r="K314" s="933">
        <v>5873</v>
      </c>
      <c r="L314" s="934">
        <v>14.8360872211186</v>
      </c>
      <c r="M314" s="935">
        <v>0.90365258528631598</v>
      </c>
      <c r="N314" s="935">
        <v>0.14836087221118599</v>
      </c>
      <c r="O314" s="912"/>
    </row>
    <row r="315" spans="1:15">
      <c r="A315" s="924"/>
      <c r="B315" s="925"/>
      <c r="C315" s="926"/>
      <c r="D315" s="926"/>
      <c r="E315" s="926"/>
      <c r="F315" s="925"/>
      <c r="G315" s="926"/>
      <c r="H315" s="926"/>
      <c r="I315" s="926"/>
      <c r="J315" s="926"/>
      <c r="K315" s="926"/>
      <c r="L315" s="927"/>
      <c r="M315" s="928"/>
      <c r="N315" s="928"/>
      <c r="O315" s="912"/>
    </row>
    <row r="316" spans="1:15">
      <c r="A316" s="917" t="s">
        <v>4231</v>
      </c>
      <c r="B316" s="918">
        <v>40328</v>
      </c>
      <c r="C316" s="919">
        <v>7289</v>
      </c>
      <c r="D316" s="919">
        <v>22182</v>
      </c>
      <c r="E316" s="919">
        <v>473</v>
      </c>
      <c r="F316" s="920">
        <v>0</v>
      </c>
      <c r="G316" s="921">
        <v>0</v>
      </c>
      <c r="H316" s="921">
        <v>0</v>
      </c>
      <c r="I316" s="921">
        <v>0</v>
      </c>
      <c r="J316" s="921">
        <v>0</v>
      </c>
      <c r="K316" s="921">
        <v>24967</v>
      </c>
      <c r="L316" s="922">
        <v>104.26021037899</v>
      </c>
      <c r="M316" s="923">
        <v>9.2871694643486595</v>
      </c>
      <c r="N316" s="923">
        <v>7.4254322958502801</v>
      </c>
      <c r="O316" s="912"/>
    </row>
    <row r="317" spans="1:15">
      <c r="A317" s="929" t="s">
        <v>4112</v>
      </c>
      <c r="B317" s="930">
        <v>0</v>
      </c>
      <c r="C317" s="931">
        <v>0</v>
      </c>
      <c r="D317" s="931">
        <v>0</v>
      </c>
      <c r="E317" s="931">
        <v>0</v>
      </c>
      <c r="F317" s="932">
        <v>0</v>
      </c>
      <c r="G317" s="933">
        <v>0</v>
      </c>
      <c r="H317" s="933">
        <v>0</v>
      </c>
      <c r="I317" s="933">
        <v>0</v>
      </c>
      <c r="J317" s="933">
        <v>0</v>
      </c>
      <c r="K317" s="933">
        <v>0</v>
      </c>
      <c r="L317" s="934">
        <v>0</v>
      </c>
      <c r="M317" s="935">
        <v>0</v>
      </c>
      <c r="N317" s="935">
        <v>0</v>
      </c>
      <c r="O317" s="912"/>
    </row>
    <row r="318" spans="1:15">
      <c r="A318" s="929" t="s">
        <v>4113</v>
      </c>
      <c r="B318" s="930">
        <v>6614</v>
      </c>
      <c r="C318" s="931">
        <v>916</v>
      </c>
      <c r="D318" s="931">
        <v>-3419.6661040027702</v>
      </c>
      <c r="E318" s="931">
        <v>129</v>
      </c>
      <c r="F318" s="932">
        <v>0</v>
      </c>
      <c r="G318" s="933">
        <v>0</v>
      </c>
      <c r="H318" s="933">
        <v>0</v>
      </c>
      <c r="I318" s="933">
        <v>0</v>
      </c>
      <c r="J318" s="933">
        <v>0</v>
      </c>
      <c r="K318" s="933">
        <v>10820.666104002799</v>
      </c>
      <c r="L318" s="934">
        <v>51.150568059064398</v>
      </c>
      <c r="M318" s="935">
        <v>3.7950421463176802</v>
      </c>
      <c r="N318" s="935">
        <v>4.00129443687843</v>
      </c>
      <c r="O318" s="912"/>
    </row>
    <row r="319" spans="1:15">
      <c r="A319" s="929" t="s">
        <v>4114</v>
      </c>
      <c r="B319" s="930">
        <v>0</v>
      </c>
      <c r="C319" s="931">
        <v>466</v>
      </c>
      <c r="D319" s="931">
        <v>0</v>
      </c>
      <c r="E319" s="931">
        <v>213</v>
      </c>
      <c r="F319" s="932">
        <v>0</v>
      </c>
      <c r="G319" s="933">
        <v>0</v>
      </c>
      <c r="H319" s="933">
        <v>0</v>
      </c>
      <c r="I319" s="933">
        <v>0</v>
      </c>
      <c r="J319" s="933">
        <v>0</v>
      </c>
      <c r="K319" s="933">
        <v>253</v>
      </c>
      <c r="L319" s="934">
        <v>1.0516368312875299</v>
      </c>
      <c r="M319" s="935">
        <v>0.11620296478315301</v>
      </c>
      <c r="N319" s="935">
        <v>6.5073660278565607E-2</v>
      </c>
      <c r="O319" s="912"/>
    </row>
    <row r="320" spans="1:15">
      <c r="A320" s="929" t="s">
        <v>4115</v>
      </c>
      <c r="B320" s="930">
        <v>1903</v>
      </c>
      <c r="C320" s="931">
        <v>0</v>
      </c>
      <c r="D320" s="931">
        <v>-36</v>
      </c>
      <c r="E320" s="931">
        <v>36</v>
      </c>
      <c r="F320" s="932">
        <v>0</v>
      </c>
      <c r="G320" s="933">
        <v>0</v>
      </c>
      <c r="H320" s="933">
        <v>0</v>
      </c>
      <c r="I320" s="933">
        <v>0</v>
      </c>
      <c r="J320" s="933">
        <v>0</v>
      </c>
      <c r="K320" s="933">
        <v>1903</v>
      </c>
      <c r="L320" s="934">
        <v>10.3378073005776</v>
      </c>
      <c r="M320" s="935">
        <v>0.61664113722743397</v>
      </c>
      <c r="N320" s="935">
        <v>0.87417949454006805</v>
      </c>
      <c r="O320" s="912"/>
    </row>
    <row r="321" spans="1:15">
      <c r="A321" s="929" t="s">
        <v>4116</v>
      </c>
      <c r="B321" s="930">
        <v>0</v>
      </c>
      <c r="C321" s="931">
        <v>0</v>
      </c>
      <c r="D321" s="931">
        <v>0</v>
      </c>
      <c r="E321" s="931">
        <v>2</v>
      </c>
      <c r="F321" s="932">
        <v>0</v>
      </c>
      <c r="G321" s="933">
        <v>0</v>
      </c>
      <c r="H321" s="933">
        <v>0</v>
      </c>
      <c r="I321" s="933">
        <v>0</v>
      </c>
      <c r="J321" s="933">
        <v>0</v>
      </c>
      <c r="K321" s="933">
        <v>0</v>
      </c>
      <c r="L321" s="934">
        <v>0</v>
      </c>
      <c r="M321" s="935">
        <v>0</v>
      </c>
      <c r="N321" s="935">
        <v>0</v>
      </c>
      <c r="O321" s="912"/>
    </row>
    <row r="322" spans="1:15">
      <c r="A322" s="929" t="s">
        <v>4117</v>
      </c>
      <c r="B322" s="930">
        <v>0</v>
      </c>
      <c r="C322" s="931">
        <v>0</v>
      </c>
      <c r="D322" s="931">
        <v>0</v>
      </c>
      <c r="E322" s="931">
        <v>0</v>
      </c>
      <c r="F322" s="932">
        <v>0</v>
      </c>
      <c r="G322" s="933">
        <v>0</v>
      </c>
      <c r="H322" s="933">
        <v>0</v>
      </c>
      <c r="I322" s="933">
        <v>0</v>
      </c>
      <c r="J322" s="933">
        <v>0</v>
      </c>
      <c r="K322" s="933">
        <v>0</v>
      </c>
      <c r="L322" s="934">
        <v>0</v>
      </c>
      <c r="M322" s="935">
        <v>0</v>
      </c>
      <c r="N322" s="935">
        <v>0</v>
      </c>
      <c r="O322" s="912"/>
    </row>
    <row r="323" spans="1:15">
      <c r="A323" s="929" t="s">
        <v>4118</v>
      </c>
      <c r="B323" s="930">
        <v>100</v>
      </c>
      <c r="C323" s="931">
        <v>41</v>
      </c>
      <c r="D323" s="931">
        <v>-143</v>
      </c>
      <c r="E323" s="931">
        <v>0</v>
      </c>
      <c r="F323" s="932">
        <v>0</v>
      </c>
      <c r="G323" s="933">
        <v>0</v>
      </c>
      <c r="H323" s="933">
        <v>0</v>
      </c>
      <c r="I323" s="933">
        <v>0</v>
      </c>
      <c r="J323" s="933">
        <v>0</v>
      </c>
      <c r="K323" s="933">
        <v>284</v>
      </c>
      <c r="L323" s="934">
        <v>1.44607194938511</v>
      </c>
      <c r="M323" s="935">
        <v>0.105605254394929</v>
      </c>
      <c r="N323" s="935">
        <v>0.114005672358162</v>
      </c>
      <c r="O323" s="912"/>
    </row>
    <row r="324" spans="1:15">
      <c r="A324" s="929" t="s">
        <v>4119</v>
      </c>
      <c r="B324" s="930">
        <v>520</v>
      </c>
      <c r="C324" s="931">
        <v>0</v>
      </c>
      <c r="D324" s="931">
        <v>0</v>
      </c>
      <c r="E324" s="931">
        <v>0</v>
      </c>
      <c r="F324" s="932">
        <v>0</v>
      </c>
      <c r="G324" s="933">
        <v>0</v>
      </c>
      <c r="H324" s="933">
        <v>0</v>
      </c>
      <c r="I324" s="933">
        <v>0</v>
      </c>
      <c r="J324" s="933">
        <v>0</v>
      </c>
      <c r="K324" s="933">
        <v>520</v>
      </c>
      <c r="L324" s="934">
        <v>1.48317238686861</v>
      </c>
      <c r="M324" s="935">
        <v>0.21817680763357</v>
      </c>
      <c r="N324" s="935">
        <v>6.4485755950808896E-2</v>
      </c>
      <c r="O324" s="912"/>
    </row>
    <row r="325" spans="1:15">
      <c r="A325" s="929" t="s">
        <v>4120</v>
      </c>
      <c r="B325" s="930">
        <v>0</v>
      </c>
      <c r="C325" s="931">
        <v>0</v>
      </c>
      <c r="D325" s="931">
        <v>0</v>
      </c>
      <c r="E325" s="931">
        <v>0</v>
      </c>
      <c r="F325" s="932">
        <v>0</v>
      </c>
      <c r="G325" s="933">
        <v>0</v>
      </c>
      <c r="H325" s="933">
        <v>0</v>
      </c>
      <c r="I325" s="933">
        <v>0</v>
      </c>
      <c r="J325" s="933">
        <v>0</v>
      </c>
      <c r="K325" s="933">
        <v>0</v>
      </c>
      <c r="L325" s="934">
        <v>0</v>
      </c>
      <c r="M325" s="935">
        <v>0</v>
      </c>
      <c r="N325" s="935">
        <v>0</v>
      </c>
      <c r="O325" s="912"/>
    </row>
    <row r="326" spans="1:15">
      <c r="A326" s="929" t="s">
        <v>4121</v>
      </c>
      <c r="B326" s="930">
        <v>31191</v>
      </c>
      <c r="C326" s="931">
        <v>2177</v>
      </c>
      <c r="D326" s="931">
        <v>25368</v>
      </c>
      <c r="E326" s="931">
        <v>88</v>
      </c>
      <c r="F326" s="932">
        <v>0</v>
      </c>
      <c r="G326" s="933">
        <v>0</v>
      </c>
      <c r="H326" s="933">
        <v>0</v>
      </c>
      <c r="I326" s="933">
        <v>0</v>
      </c>
      <c r="J326" s="933">
        <v>0</v>
      </c>
      <c r="K326" s="933">
        <v>7912</v>
      </c>
      <c r="L326" s="934">
        <v>25.030879215515199</v>
      </c>
      <c r="M326" s="935">
        <v>2.9914953208786401</v>
      </c>
      <c r="N326" s="935">
        <v>1.4499594667524001</v>
      </c>
      <c r="O326" s="912"/>
    </row>
    <row r="327" spans="1:15">
      <c r="A327" s="929" t="s">
        <v>4122</v>
      </c>
      <c r="B327" s="930">
        <v>0</v>
      </c>
      <c r="C327" s="931">
        <v>0</v>
      </c>
      <c r="D327" s="931">
        <v>0</v>
      </c>
      <c r="E327" s="931">
        <v>0</v>
      </c>
      <c r="F327" s="932">
        <v>0</v>
      </c>
      <c r="G327" s="933">
        <v>0</v>
      </c>
      <c r="H327" s="933">
        <v>0</v>
      </c>
      <c r="I327" s="933">
        <v>0</v>
      </c>
      <c r="J327" s="933">
        <v>0</v>
      </c>
      <c r="K327" s="933">
        <v>0</v>
      </c>
      <c r="L327" s="934">
        <v>0</v>
      </c>
      <c r="M327" s="935">
        <v>0</v>
      </c>
      <c r="N327" s="935">
        <v>0</v>
      </c>
      <c r="O327" s="912"/>
    </row>
    <row r="328" spans="1:15">
      <c r="A328" s="929" t="s">
        <v>4123</v>
      </c>
      <c r="B328" s="930">
        <v>0</v>
      </c>
      <c r="C328" s="931">
        <v>0</v>
      </c>
      <c r="D328" s="931">
        <v>0</v>
      </c>
      <c r="E328" s="931">
        <v>0</v>
      </c>
      <c r="F328" s="932">
        <v>0</v>
      </c>
      <c r="G328" s="933">
        <v>0</v>
      </c>
      <c r="H328" s="933">
        <v>0</v>
      </c>
      <c r="I328" s="933">
        <v>0</v>
      </c>
      <c r="J328" s="933">
        <v>0</v>
      </c>
      <c r="K328" s="933">
        <v>0</v>
      </c>
      <c r="L328" s="934">
        <v>0</v>
      </c>
      <c r="M328" s="935">
        <v>0</v>
      </c>
      <c r="N328" s="935">
        <v>0</v>
      </c>
      <c r="O328" s="912"/>
    </row>
    <row r="329" spans="1:15">
      <c r="A329" s="929" t="s">
        <v>4124</v>
      </c>
      <c r="B329" s="930">
        <v>0</v>
      </c>
      <c r="C329" s="931">
        <v>618</v>
      </c>
      <c r="D329" s="931">
        <v>0</v>
      </c>
      <c r="E329" s="931">
        <v>0</v>
      </c>
      <c r="F329" s="932">
        <v>0</v>
      </c>
      <c r="G329" s="933">
        <v>0</v>
      </c>
      <c r="H329" s="933">
        <v>0</v>
      </c>
      <c r="I329" s="933">
        <v>0</v>
      </c>
      <c r="J329" s="933">
        <v>0</v>
      </c>
      <c r="K329" s="933">
        <v>618</v>
      </c>
      <c r="L329" s="934">
        <v>1.6477350756122999</v>
      </c>
      <c r="M329" s="935">
        <v>0.26241706759751499</v>
      </c>
      <c r="N329" s="935">
        <v>6.5909403024492205E-2</v>
      </c>
      <c r="O329" s="912"/>
    </row>
    <row r="330" spans="1:15">
      <c r="A330" s="929" t="s">
        <v>4126</v>
      </c>
      <c r="B330" s="930">
        <v>0</v>
      </c>
      <c r="C330" s="931">
        <v>0</v>
      </c>
      <c r="D330" s="931">
        <v>0</v>
      </c>
      <c r="E330" s="931">
        <v>2</v>
      </c>
      <c r="F330" s="932">
        <v>0</v>
      </c>
      <c r="G330" s="933">
        <v>0</v>
      </c>
      <c r="H330" s="933">
        <v>0</v>
      </c>
      <c r="I330" s="933">
        <v>0</v>
      </c>
      <c r="J330" s="933">
        <v>0</v>
      </c>
      <c r="K330" s="933">
        <v>0</v>
      </c>
      <c r="L330" s="934">
        <v>0</v>
      </c>
      <c r="M330" s="935">
        <v>0</v>
      </c>
      <c r="N330" s="935">
        <v>0</v>
      </c>
      <c r="O330" s="912"/>
    </row>
    <row r="331" spans="1:15">
      <c r="A331" s="929" t="s">
        <v>4127</v>
      </c>
      <c r="B331" s="930">
        <v>0</v>
      </c>
      <c r="C331" s="931">
        <v>0</v>
      </c>
      <c r="D331" s="931">
        <v>0</v>
      </c>
      <c r="E331" s="931">
        <v>0</v>
      </c>
      <c r="F331" s="932">
        <v>0</v>
      </c>
      <c r="G331" s="933">
        <v>0</v>
      </c>
      <c r="H331" s="933">
        <v>0</v>
      </c>
      <c r="I331" s="933">
        <v>0</v>
      </c>
      <c r="J331" s="933">
        <v>0</v>
      </c>
      <c r="K331" s="933">
        <v>0</v>
      </c>
      <c r="L331" s="934">
        <v>0</v>
      </c>
      <c r="M331" s="935">
        <v>0</v>
      </c>
      <c r="N331" s="935">
        <v>0</v>
      </c>
      <c r="O331" s="912"/>
    </row>
    <row r="332" spans="1:15">
      <c r="A332" s="929" t="s">
        <v>4128</v>
      </c>
      <c r="B332" s="930">
        <v>0</v>
      </c>
      <c r="C332" s="931">
        <v>0</v>
      </c>
      <c r="D332" s="931">
        <v>0</v>
      </c>
      <c r="E332" s="931">
        <v>1</v>
      </c>
      <c r="F332" s="932">
        <v>0</v>
      </c>
      <c r="G332" s="933">
        <v>0</v>
      </c>
      <c r="H332" s="933">
        <v>0</v>
      </c>
      <c r="I332" s="933">
        <v>0</v>
      </c>
      <c r="J332" s="933">
        <v>0</v>
      </c>
      <c r="K332" s="933">
        <v>0</v>
      </c>
      <c r="L332" s="934">
        <v>0</v>
      </c>
      <c r="M332" s="935">
        <v>0</v>
      </c>
      <c r="N332" s="935">
        <v>0</v>
      </c>
      <c r="O332" s="912"/>
    </row>
    <row r="333" spans="1:15">
      <c r="A333" s="929" t="s">
        <v>4129</v>
      </c>
      <c r="B333" s="930">
        <v>0</v>
      </c>
      <c r="C333" s="931">
        <v>0</v>
      </c>
      <c r="D333" s="931">
        <v>-5</v>
      </c>
      <c r="E333" s="931">
        <v>0</v>
      </c>
      <c r="F333" s="932">
        <v>0</v>
      </c>
      <c r="G333" s="933">
        <v>0</v>
      </c>
      <c r="H333" s="933">
        <v>0</v>
      </c>
      <c r="I333" s="933">
        <v>0</v>
      </c>
      <c r="J333" s="933">
        <v>0</v>
      </c>
      <c r="K333" s="933">
        <v>5</v>
      </c>
      <c r="L333" s="934">
        <v>2.7902490555638499E-2</v>
      </c>
      <c r="M333" s="935">
        <v>3.0313816899952902E-3</v>
      </c>
      <c r="N333" s="935">
        <v>1.64199841541412E-3</v>
      </c>
      <c r="O333" s="912"/>
    </row>
    <row r="334" spans="1:15">
      <c r="A334" s="929" t="s">
        <v>4130</v>
      </c>
      <c r="B334" s="930">
        <v>0</v>
      </c>
      <c r="C334" s="931">
        <v>0</v>
      </c>
      <c r="D334" s="931">
        <v>0</v>
      </c>
      <c r="E334" s="931">
        <v>0</v>
      </c>
      <c r="F334" s="932">
        <v>0</v>
      </c>
      <c r="G334" s="933">
        <v>0</v>
      </c>
      <c r="H334" s="933">
        <v>0</v>
      </c>
      <c r="I334" s="933">
        <v>0</v>
      </c>
      <c r="J334" s="933">
        <v>0</v>
      </c>
      <c r="K334" s="933">
        <v>0</v>
      </c>
      <c r="L334" s="934">
        <v>0</v>
      </c>
      <c r="M334" s="935">
        <v>0</v>
      </c>
      <c r="N334" s="935">
        <v>0</v>
      </c>
      <c r="O334" s="912"/>
    </row>
    <row r="335" spans="1:15">
      <c r="A335" s="929" t="s">
        <v>4131</v>
      </c>
      <c r="B335" s="930">
        <v>0</v>
      </c>
      <c r="C335" s="931">
        <v>349</v>
      </c>
      <c r="D335" s="931">
        <v>0</v>
      </c>
      <c r="E335" s="931">
        <v>2</v>
      </c>
      <c r="F335" s="932">
        <v>0</v>
      </c>
      <c r="G335" s="933">
        <v>0</v>
      </c>
      <c r="H335" s="933">
        <v>0</v>
      </c>
      <c r="I335" s="933">
        <v>0</v>
      </c>
      <c r="J335" s="933">
        <v>0</v>
      </c>
      <c r="K335" s="933">
        <v>347</v>
      </c>
      <c r="L335" s="934">
        <v>2.4862841461034102</v>
      </c>
      <c r="M335" s="935">
        <v>0.119532891639587</v>
      </c>
      <c r="N335" s="935">
        <v>0.21515920495125701</v>
      </c>
      <c r="O335" s="912"/>
    </row>
    <row r="336" spans="1:15">
      <c r="A336" s="929" t="s">
        <v>4132</v>
      </c>
      <c r="B336" s="930">
        <v>0</v>
      </c>
      <c r="C336" s="931">
        <v>0</v>
      </c>
      <c r="D336" s="931">
        <v>0</v>
      </c>
      <c r="E336" s="931">
        <v>0</v>
      </c>
      <c r="F336" s="932">
        <v>0</v>
      </c>
      <c r="G336" s="933">
        <v>0</v>
      </c>
      <c r="H336" s="933">
        <v>0</v>
      </c>
      <c r="I336" s="933">
        <v>0</v>
      </c>
      <c r="J336" s="933">
        <v>0</v>
      </c>
      <c r="K336" s="933">
        <v>0</v>
      </c>
      <c r="L336" s="934">
        <v>0</v>
      </c>
      <c r="M336" s="935">
        <v>0</v>
      </c>
      <c r="N336" s="935">
        <v>0</v>
      </c>
      <c r="O336" s="912"/>
    </row>
    <row r="337" spans="1:15">
      <c r="A337" s="929" t="s">
        <v>4133</v>
      </c>
      <c r="B337" s="930">
        <v>0</v>
      </c>
      <c r="C337" s="931">
        <v>0</v>
      </c>
      <c r="D337" s="931">
        <v>0</v>
      </c>
      <c r="E337" s="931">
        <v>0</v>
      </c>
      <c r="F337" s="932">
        <v>0</v>
      </c>
      <c r="G337" s="933">
        <v>0</v>
      </c>
      <c r="H337" s="933">
        <v>0</v>
      </c>
      <c r="I337" s="933">
        <v>0</v>
      </c>
      <c r="J337" s="933">
        <v>0</v>
      </c>
      <c r="K337" s="933">
        <v>0</v>
      </c>
      <c r="L337" s="934">
        <v>0</v>
      </c>
      <c r="M337" s="935">
        <v>0</v>
      </c>
      <c r="N337" s="935">
        <v>0</v>
      </c>
      <c r="O337" s="912"/>
    </row>
    <row r="338" spans="1:15">
      <c r="A338" s="929" t="s">
        <v>4134</v>
      </c>
      <c r="B338" s="930">
        <v>0</v>
      </c>
      <c r="C338" s="931">
        <v>917</v>
      </c>
      <c r="D338" s="931">
        <v>150</v>
      </c>
      <c r="E338" s="931">
        <v>0</v>
      </c>
      <c r="F338" s="932">
        <v>0</v>
      </c>
      <c r="G338" s="933">
        <v>0</v>
      </c>
      <c r="H338" s="933">
        <v>0</v>
      </c>
      <c r="I338" s="933">
        <v>0</v>
      </c>
      <c r="J338" s="933">
        <v>0</v>
      </c>
      <c r="K338" s="933">
        <v>767</v>
      </c>
      <c r="L338" s="934">
        <v>1.91994396536876</v>
      </c>
      <c r="M338" s="935">
        <v>0.232506975622639</v>
      </c>
      <c r="N338" s="935">
        <v>0.103923572437392</v>
      </c>
      <c r="O338" s="912"/>
    </row>
    <row r="339" spans="1:15">
      <c r="A339" s="929" t="s">
        <v>4135</v>
      </c>
      <c r="B339" s="930">
        <v>0</v>
      </c>
      <c r="C339" s="931">
        <v>115</v>
      </c>
      <c r="D339" s="931">
        <v>0</v>
      </c>
      <c r="E339" s="931">
        <v>0</v>
      </c>
      <c r="F339" s="932">
        <v>0</v>
      </c>
      <c r="G339" s="933">
        <v>0</v>
      </c>
      <c r="H339" s="933">
        <v>0</v>
      </c>
      <c r="I339" s="933">
        <v>0</v>
      </c>
      <c r="J339" s="933">
        <v>0</v>
      </c>
      <c r="K339" s="933">
        <v>115</v>
      </c>
      <c r="L339" s="934">
        <v>0.52132875564078096</v>
      </c>
      <c r="M339" s="935">
        <v>6.1814695311692598E-2</v>
      </c>
      <c r="N339" s="935">
        <v>3.02867181848454E-2</v>
      </c>
      <c r="O339" s="912"/>
    </row>
    <row r="340" spans="1:15">
      <c r="A340" s="929" t="s">
        <v>4136</v>
      </c>
      <c r="B340" s="930">
        <v>0</v>
      </c>
      <c r="C340" s="931">
        <v>491</v>
      </c>
      <c r="D340" s="931">
        <v>0</v>
      </c>
      <c r="E340" s="931">
        <v>0</v>
      </c>
      <c r="F340" s="932">
        <v>0</v>
      </c>
      <c r="G340" s="933">
        <v>0</v>
      </c>
      <c r="H340" s="933">
        <v>0</v>
      </c>
      <c r="I340" s="933">
        <v>0</v>
      </c>
      <c r="J340" s="933">
        <v>0</v>
      </c>
      <c r="K340" s="933">
        <v>491</v>
      </c>
      <c r="L340" s="934">
        <v>3.0100804923698701</v>
      </c>
      <c r="M340" s="935">
        <v>0.264587146482334</v>
      </c>
      <c r="N340" s="935">
        <v>0.21531180746133299</v>
      </c>
      <c r="O340" s="912"/>
    </row>
    <row r="341" spans="1:15">
      <c r="A341" s="929" t="s">
        <v>4137</v>
      </c>
      <c r="B341" s="930">
        <v>0</v>
      </c>
      <c r="C341" s="931">
        <v>308</v>
      </c>
      <c r="D341" s="931">
        <v>0</v>
      </c>
      <c r="E341" s="931">
        <v>0</v>
      </c>
      <c r="F341" s="932">
        <v>0</v>
      </c>
      <c r="G341" s="933">
        <v>0</v>
      </c>
      <c r="H341" s="933">
        <v>0</v>
      </c>
      <c r="I341" s="933">
        <v>0</v>
      </c>
      <c r="J341" s="933">
        <v>0</v>
      </c>
      <c r="K341" s="933">
        <v>308</v>
      </c>
      <c r="L341" s="934">
        <v>1.2590338619113799</v>
      </c>
      <c r="M341" s="935">
        <v>0.14287912365511099</v>
      </c>
      <c r="N341" s="935">
        <v>6.8610272250226798E-2</v>
      </c>
      <c r="O341" s="912"/>
    </row>
    <row r="342" spans="1:15">
      <c r="A342" s="929" t="s">
        <v>4138</v>
      </c>
      <c r="B342" s="930">
        <v>0</v>
      </c>
      <c r="C342" s="931">
        <v>891</v>
      </c>
      <c r="D342" s="931">
        <v>268</v>
      </c>
      <c r="E342" s="931">
        <v>0</v>
      </c>
      <c r="F342" s="932">
        <v>0</v>
      </c>
      <c r="G342" s="933">
        <v>0</v>
      </c>
      <c r="H342" s="933">
        <v>0</v>
      </c>
      <c r="I342" s="933">
        <v>0</v>
      </c>
      <c r="J342" s="933">
        <v>0</v>
      </c>
      <c r="K342" s="933">
        <v>623</v>
      </c>
      <c r="L342" s="934">
        <v>2.88776584872946</v>
      </c>
      <c r="M342" s="935">
        <v>0.35723655111437702</v>
      </c>
      <c r="N342" s="935">
        <v>0.155590832366889</v>
      </c>
      <c r="O342" s="912"/>
    </row>
    <row r="343" spans="1:15">
      <c r="A343" s="924"/>
      <c r="B343" s="925"/>
      <c r="C343" s="926"/>
      <c r="D343" s="926"/>
      <c r="E343" s="926"/>
      <c r="F343" s="925"/>
      <c r="G343" s="926"/>
      <c r="H343" s="926"/>
      <c r="I343" s="926"/>
      <c r="J343" s="926"/>
      <c r="K343" s="926"/>
      <c r="L343" s="927"/>
      <c r="M343" s="928"/>
      <c r="N343" s="928"/>
      <c r="O343" s="912"/>
    </row>
    <row r="344" spans="1:15">
      <c r="A344" s="917" t="s">
        <v>4232</v>
      </c>
      <c r="B344" s="918">
        <v>2457</v>
      </c>
      <c r="C344" s="919">
        <v>1360</v>
      </c>
      <c r="D344" s="919">
        <v>0</v>
      </c>
      <c r="E344" s="919">
        <v>0</v>
      </c>
      <c r="F344" s="920">
        <v>0</v>
      </c>
      <c r="G344" s="921">
        <v>0</v>
      </c>
      <c r="H344" s="921">
        <v>0</v>
      </c>
      <c r="I344" s="921">
        <v>216</v>
      </c>
      <c r="J344" s="921">
        <v>0</v>
      </c>
      <c r="K344" s="921">
        <v>3600</v>
      </c>
      <c r="L344" s="922">
        <v>10.017412991307699</v>
      </c>
      <c r="M344" s="923">
        <v>1.3128093789112301</v>
      </c>
      <c r="N344" s="923">
        <v>0.51178495562011295</v>
      </c>
      <c r="O344" s="912"/>
    </row>
    <row r="345" spans="1:15">
      <c r="A345" s="929" t="s">
        <v>4140</v>
      </c>
      <c r="B345" s="930">
        <v>1975</v>
      </c>
      <c r="C345" s="931">
        <v>564</v>
      </c>
      <c r="D345" s="931">
        <v>0</v>
      </c>
      <c r="E345" s="931">
        <v>0</v>
      </c>
      <c r="F345" s="932">
        <v>0</v>
      </c>
      <c r="G345" s="933">
        <v>0</v>
      </c>
      <c r="H345" s="933">
        <v>0</v>
      </c>
      <c r="I345" s="933">
        <v>178</v>
      </c>
      <c r="J345" s="933">
        <v>0</v>
      </c>
      <c r="K345" s="933">
        <v>2361</v>
      </c>
      <c r="L345" s="934">
        <v>6.5845247964725697</v>
      </c>
      <c r="M345" s="935">
        <v>0.82805387592003599</v>
      </c>
      <c r="N345" s="935">
        <v>0.34917934526748501</v>
      </c>
      <c r="O345" s="912"/>
    </row>
    <row r="346" spans="1:15">
      <c r="A346" s="929" t="s">
        <v>4141</v>
      </c>
      <c r="B346" s="930">
        <v>71</v>
      </c>
      <c r="C346" s="931">
        <v>0</v>
      </c>
      <c r="D346" s="931">
        <v>0</v>
      </c>
      <c r="E346" s="931">
        <v>0</v>
      </c>
      <c r="F346" s="932">
        <v>0</v>
      </c>
      <c r="G346" s="933">
        <v>0</v>
      </c>
      <c r="H346" s="933">
        <v>0</v>
      </c>
      <c r="I346" s="933">
        <v>6</v>
      </c>
      <c r="J346" s="933">
        <v>0</v>
      </c>
      <c r="K346" s="933">
        <v>66</v>
      </c>
      <c r="L346" s="934">
        <v>0.23223415127053901</v>
      </c>
      <c r="M346" s="935">
        <v>2.3223415127053899E-2</v>
      </c>
      <c r="N346" s="935">
        <v>1.52448185189863E-2</v>
      </c>
      <c r="O346" s="912"/>
    </row>
    <row r="347" spans="1:15">
      <c r="A347" s="929" t="s">
        <v>4142</v>
      </c>
      <c r="B347" s="930">
        <v>135</v>
      </c>
      <c r="C347" s="931">
        <v>5</v>
      </c>
      <c r="D347" s="931">
        <v>0</v>
      </c>
      <c r="E347" s="931">
        <v>0</v>
      </c>
      <c r="F347" s="932">
        <v>0</v>
      </c>
      <c r="G347" s="933">
        <v>0</v>
      </c>
      <c r="H347" s="933">
        <v>0</v>
      </c>
      <c r="I347" s="933">
        <v>7</v>
      </c>
      <c r="J347" s="933">
        <v>0</v>
      </c>
      <c r="K347" s="933">
        <v>133</v>
      </c>
      <c r="L347" s="934">
        <v>0.35124987082180298</v>
      </c>
      <c r="M347" s="935">
        <v>4.6083983051820501E-2</v>
      </c>
      <c r="N347" s="935">
        <v>1.7702993489418901E-2</v>
      </c>
      <c r="O347" s="912"/>
    </row>
    <row r="348" spans="1:15">
      <c r="A348" s="929" t="s">
        <v>4143</v>
      </c>
      <c r="B348" s="930">
        <v>276</v>
      </c>
      <c r="C348" s="931">
        <v>0</v>
      </c>
      <c r="D348" s="931">
        <v>0</v>
      </c>
      <c r="E348" s="931">
        <v>0</v>
      </c>
      <c r="F348" s="932">
        <v>0</v>
      </c>
      <c r="G348" s="933">
        <v>0</v>
      </c>
      <c r="H348" s="933">
        <v>0</v>
      </c>
      <c r="I348" s="933">
        <v>25</v>
      </c>
      <c r="J348" s="933">
        <v>0</v>
      </c>
      <c r="K348" s="933">
        <v>251</v>
      </c>
      <c r="L348" s="934">
        <v>0.60455120623729797</v>
      </c>
      <c r="M348" s="935">
        <v>8.75008324817141E-2</v>
      </c>
      <c r="N348" s="935">
        <v>2.75760199336311E-2</v>
      </c>
      <c r="O348" s="912"/>
    </row>
    <row r="349" spans="1:15">
      <c r="A349" s="929" t="s">
        <v>4144</v>
      </c>
      <c r="B349" s="930">
        <v>0</v>
      </c>
      <c r="C349" s="931">
        <v>176</v>
      </c>
      <c r="D349" s="931">
        <v>0</v>
      </c>
      <c r="E349" s="931">
        <v>0</v>
      </c>
      <c r="F349" s="932">
        <v>0</v>
      </c>
      <c r="G349" s="933">
        <v>0</v>
      </c>
      <c r="H349" s="933">
        <v>0</v>
      </c>
      <c r="I349" s="933">
        <v>0</v>
      </c>
      <c r="J349" s="933">
        <v>0</v>
      </c>
      <c r="K349" s="933">
        <v>176</v>
      </c>
      <c r="L349" s="934">
        <v>0.513313966172536</v>
      </c>
      <c r="M349" s="935">
        <v>7.0328055207890802E-2</v>
      </c>
      <c r="N349" s="935">
        <v>2.4655237745294999E-2</v>
      </c>
      <c r="O349" s="912"/>
    </row>
    <row r="350" spans="1:15">
      <c r="A350" s="929" t="s">
        <v>4145</v>
      </c>
      <c r="B350" s="930">
        <v>0</v>
      </c>
      <c r="C350" s="931">
        <v>0</v>
      </c>
      <c r="D350" s="931">
        <v>0</v>
      </c>
      <c r="E350" s="931">
        <v>0</v>
      </c>
      <c r="F350" s="932">
        <v>0</v>
      </c>
      <c r="G350" s="933">
        <v>0</v>
      </c>
      <c r="H350" s="933">
        <v>0</v>
      </c>
      <c r="I350" s="933">
        <v>0</v>
      </c>
      <c r="J350" s="933">
        <v>0</v>
      </c>
      <c r="K350" s="933">
        <v>0</v>
      </c>
      <c r="L350" s="934">
        <v>0</v>
      </c>
      <c r="M350" s="935">
        <v>0</v>
      </c>
      <c r="N350" s="935">
        <v>0</v>
      </c>
      <c r="O350" s="912"/>
    </row>
    <row r="351" spans="1:15">
      <c r="A351" s="929" t="s">
        <v>4233</v>
      </c>
      <c r="B351" s="930">
        <v>0</v>
      </c>
      <c r="C351" s="931">
        <v>615</v>
      </c>
      <c r="D351" s="931">
        <v>0</v>
      </c>
      <c r="E351" s="931">
        <v>0</v>
      </c>
      <c r="F351" s="932">
        <v>0</v>
      </c>
      <c r="G351" s="933">
        <v>0</v>
      </c>
      <c r="H351" s="933">
        <v>0</v>
      </c>
      <c r="I351" s="933">
        <v>0</v>
      </c>
      <c r="J351" s="933">
        <v>0</v>
      </c>
      <c r="K351" s="933">
        <v>613</v>
      </c>
      <c r="L351" s="934">
        <v>1.73153900033299</v>
      </c>
      <c r="M351" s="935">
        <v>0.25761921712271402</v>
      </c>
      <c r="N351" s="935">
        <v>7.7426540665296403E-2</v>
      </c>
      <c r="O351" s="912"/>
    </row>
    <row r="352" spans="1:15">
      <c r="A352" s="929" t="s">
        <v>4148</v>
      </c>
      <c r="B352" s="930">
        <v>0</v>
      </c>
      <c r="C352" s="931">
        <v>0</v>
      </c>
      <c r="D352" s="931">
        <v>0</v>
      </c>
      <c r="E352" s="931">
        <v>0</v>
      </c>
      <c r="F352" s="932">
        <v>0</v>
      </c>
      <c r="G352" s="933">
        <v>0</v>
      </c>
      <c r="H352" s="933">
        <v>0</v>
      </c>
      <c r="I352" s="933">
        <v>0</v>
      </c>
      <c r="J352" s="933">
        <v>0</v>
      </c>
      <c r="K352" s="933">
        <v>0</v>
      </c>
      <c r="L352" s="934">
        <v>0</v>
      </c>
      <c r="M352" s="935">
        <v>0</v>
      </c>
      <c r="N352" s="935">
        <v>0</v>
      </c>
      <c r="O352" s="912"/>
    </row>
    <row r="353" spans="1:15">
      <c r="A353" s="924"/>
      <c r="B353" s="925"/>
      <c r="C353" s="926"/>
      <c r="D353" s="926"/>
      <c r="E353" s="926"/>
      <c r="F353" s="925"/>
      <c r="G353" s="926"/>
      <c r="H353" s="926"/>
      <c r="I353" s="926"/>
      <c r="J353" s="926"/>
      <c r="K353" s="926"/>
      <c r="L353" s="927"/>
      <c r="M353" s="928"/>
      <c r="N353" s="928"/>
      <c r="O353" s="912"/>
    </row>
    <row r="354" spans="1:15">
      <c r="A354" s="917" t="s">
        <v>4234</v>
      </c>
      <c r="B354" s="918">
        <v>732</v>
      </c>
      <c r="C354" s="919">
        <v>2075</v>
      </c>
      <c r="D354" s="919">
        <v>-10</v>
      </c>
      <c r="E354" s="919">
        <v>1</v>
      </c>
      <c r="F354" s="920">
        <v>0</v>
      </c>
      <c r="G354" s="921">
        <v>0</v>
      </c>
      <c r="H354" s="921">
        <v>0</v>
      </c>
      <c r="I354" s="921">
        <v>51</v>
      </c>
      <c r="J354" s="921">
        <v>16</v>
      </c>
      <c r="K354" s="921">
        <v>2749</v>
      </c>
      <c r="L354" s="922">
        <v>31.8052796564434</v>
      </c>
      <c r="M354" s="923">
        <v>0.26409994373571899</v>
      </c>
      <c r="N354" s="923">
        <v>3.3643950441502399</v>
      </c>
      <c r="O354" s="912"/>
    </row>
    <row r="355" spans="1:15">
      <c r="A355" s="929" t="s">
        <v>4150</v>
      </c>
      <c r="B355" s="930">
        <v>71</v>
      </c>
      <c r="C355" s="931">
        <v>0</v>
      </c>
      <c r="D355" s="931">
        <v>0</v>
      </c>
      <c r="E355" s="931">
        <v>0</v>
      </c>
      <c r="F355" s="932">
        <v>0</v>
      </c>
      <c r="G355" s="933">
        <v>0</v>
      </c>
      <c r="H355" s="933">
        <v>0</v>
      </c>
      <c r="I355" s="933">
        <v>4</v>
      </c>
      <c r="J355" s="933">
        <v>0</v>
      </c>
      <c r="K355" s="933">
        <v>68</v>
      </c>
      <c r="L355" s="934">
        <v>1.04472436243383</v>
      </c>
      <c r="M355" s="935">
        <v>9.2135631365614507E-3</v>
      </c>
      <c r="N355" s="935">
        <v>0.111968216422281</v>
      </c>
      <c r="O355" s="912"/>
    </row>
    <row r="356" spans="1:15">
      <c r="A356" s="929" t="s">
        <v>4152</v>
      </c>
      <c r="B356" s="930">
        <v>0</v>
      </c>
      <c r="C356" s="931">
        <v>0</v>
      </c>
      <c r="D356" s="931">
        <v>0</v>
      </c>
      <c r="E356" s="931">
        <v>0</v>
      </c>
      <c r="F356" s="932">
        <v>0</v>
      </c>
      <c r="G356" s="933">
        <v>0</v>
      </c>
      <c r="H356" s="933">
        <v>0</v>
      </c>
      <c r="I356" s="933">
        <v>0</v>
      </c>
      <c r="J356" s="933">
        <v>0</v>
      </c>
      <c r="K356" s="933">
        <v>0</v>
      </c>
      <c r="L356" s="934">
        <v>0</v>
      </c>
      <c r="M356" s="935">
        <v>0</v>
      </c>
      <c r="N356" s="935">
        <v>0</v>
      </c>
      <c r="O356" s="912"/>
    </row>
    <row r="357" spans="1:15">
      <c r="A357" s="929" t="s">
        <v>4153</v>
      </c>
      <c r="B357" s="930">
        <v>409</v>
      </c>
      <c r="C357" s="931">
        <v>532</v>
      </c>
      <c r="D357" s="931">
        <v>0</v>
      </c>
      <c r="E357" s="931">
        <v>0</v>
      </c>
      <c r="F357" s="932">
        <v>0</v>
      </c>
      <c r="G357" s="933">
        <v>0</v>
      </c>
      <c r="H357" s="933">
        <v>0</v>
      </c>
      <c r="I357" s="933">
        <v>45</v>
      </c>
      <c r="J357" s="933">
        <v>0</v>
      </c>
      <c r="K357" s="933">
        <v>896</v>
      </c>
      <c r="L357" s="934">
        <v>13.580589971178901</v>
      </c>
      <c r="M357" s="935">
        <v>0.17284387236045901</v>
      </c>
      <c r="N357" s="935">
        <v>1.4321349424152301</v>
      </c>
      <c r="O357" s="912"/>
    </row>
    <row r="358" spans="1:15">
      <c r="A358" s="929" t="s">
        <v>4154</v>
      </c>
      <c r="B358" s="930">
        <v>0</v>
      </c>
      <c r="C358" s="931">
        <v>0</v>
      </c>
      <c r="D358" s="931">
        <v>0</v>
      </c>
      <c r="E358" s="931">
        <v>0</v>
      </c>
      <c r="F358" s="932">
        <v>0</v>
      </c>
      <c r="G358" s="933">
        <v>0</v>
      </c>
      <c r="H358" s="933">
        <v>0</v>
      </c>
      <c r="I358" s="933">
        <v>0</v>
      </c>
      <c r="J358" s="933">
        <v>0</v>
      </c>
      <c r="K358" s="933">
        <v>0</v>
      </c>
      <c r="L358" s="934">
        <v>0</v>
      </c>
      <c r="M358" s="935">
        <v>0</v>
      </c>
      <c r="N358" s="935">
        <v>0</v>
      </c>
      <c r="O358" s="912"/>
    </row>
    <row r="359" spans="1:15">
      <c r="A359" s="929" t="s">
        <v>4155</v>
      </c>
      <c r="B359" s="930">
        <v>16</v>
      </c>
      <c r="C359" s="931">
        <v>0</v>
      </c>
      <c r="D359" s="931">
        <v>0</v>
      </c>
      <c r="E359" s="931">
        <v>0</v>
      </c>
      <c r="F359" s="932">
        <v>0</v>
      </c>
      <c r="G359" s="933">
        <v>0</v>
      </c>
      <c r="H359" s="933">
        <v>0</v>
      </c>
      <c r="I359" s="933">
        <v>1</v>
      </c>
      <c r="J359" s="933">
        <v>0</v>
      </c>
      <c r="K359" s="933">
        <v>15</v>
      </c>
      <c r="L359" s="934">
        <v>0.22356439963715299</v>
      </c>
      <c r="M359" s="935">
        <v>2.30798378670096E-3</v>
      </c>
      <c r="N359" s="935">
        <v>2.38032357703039E-2</v>
      </c>
      <c r="O359" s="912"/>
    </row>
    <row r="360" spans="1:15">
      <c r="A360" s="929" t="s">
        <v>4156</v>
      </c>
      <c r="B360" s="930">
        <v>27</v>
      </c>
      <c r="C360" s="931">
        <v>0</v>
      </c>
      <c r="D360" s="931">
        <v>0</v>
      </c>
      <c r="E360" s="931">
        <v>0</v>
      </c>
      <c r="F360" s="932">
        <v>0</v>
      </c>
      <c r="G360" s="933">
        <v>0</v>
      </c>
      <c r="H360" s="933">
        <v>0</v>
      </c>
      <c r="I360" s="933">
        <v>1</v>
      </c>
      <c r="J360" s="933">
        <v>0</v>
      </c>
      <c r="K360" s="933">
        <v>26</v>
      </c>
      <c r="L360" s="934">
        <v>0.38751162603773198</v>
      </c>
      <c r="M360" s="935">
        <v>4.0005052302816702E-3</v>
      </c>
      <c r="N360" s="935">
        <v>4.1258942001860199E-2</v>
      </c>
      <c r="O360" s="912"/>
    </row>
    <row r="361" spans="1:15">
      <c r="A361" s="929" t="s">
        <v>4157</v>
      </c>
      <c r="B361" s="930">
        <v>0</v>
      </c>
      <c r="C361" s="931">
        <v>0</v>
      </c>
      <c r="D361" s="931">
        <v>0</v>
      </c>
      <c r="E361" s="931">
        <v>0</v>
      </c>
      <c r="F361" s="932">
        <v>0</v>
      </c>
      <c r="G361" s="933">
        <v>0</v>
      </c>
      <c r="H361" s="933">
        <v>0</v>
      </c>
      <c r="I361" s="933">
        <v>0</v>
      </c>
      <c r="J361" s="933">
        <v>0</v>
      </c>
      <c r="K361" s="933">
        <v>0</v>
      </c>
      <c r="L361" s="934">
        <v>0</v>
      </c>
      <c r="M361" s="935">
        <v>0</v>
      </c>
      <c r="N361" s="935">
        <v>0</v>
      </c>
      <c r="O361" s="912"/>
    </row>
    <row r="362" spans="1:15">
      <c r="A362" s="929" t="s">
        <v>4158</v>
      </c>
      <c r="B362" s="930">
        <v>0</v>
      </c>
      <c r="C362" s="931">
        <v>0</v>
      </c>
      <c r="D362" s="931">
        <v>0</v>
      </c>
      <c r="E362" s="931">
        <v>0</v>
      </c>
      <c r="F362" s="932">
        <v>0</v>
      </c>
      <c r="G362" s="933">
        <v>0</v>
      </c>
      <c r="H362" s="933">
        <v>0</v>
      </c>
      <c r="I362" s="933">
        <v>0</v>
      </c>
      <c r="J362" s="933">
        <v>0</v>
      </c>
      <c r="K362" s="933">
        <v>0</v>
      </c>
      <c r="L362" s="934">
        <v>0</v>
      </c>
      <c r="M362" s="935">
        <v>0</v>
      </c>
      <c r="N362" s="935">
        <v>0</v>
      </c>
      <c r="O362" s="912"/>
    </row>
    <row r="363" spans="1:15">
      <c r="A363" s="929" t="s">
        <v>4159</v>
      </c>
      <c r="B363" s="930">
        <v>0</v>
      </c>
      <c r="C363" s="931">
        <v>0</v>
      </c>
      <c r="D363" s="931">
        <v>0</v>
      </c>
      <c r="E363" s="931">
        <v>0</v>
      </c>
      <c r="F363" s="932">
        <v>0</v>
      </c>
      <c r="G363" s="933">
        <v>0</v>
      </c>
      <c r="H363" s="933">
        <v>0</v>
      </c>
      <c r="I363" s="933">
        <v>0</v>
      </c>
      <c r="J363" s="933">
        <v>0</v>
      </c>
      <c r="K363" s="933">
        <v>0</v>
      </c>
      <c r="L363" s="934">
        <v>0</v>
      </c>
      <c r="M363" s="935">
        <v>0</v>
      </c>
      <c r="N363" s="935">
        <v>0</v>
      </c>
      <c r="O363" s="912"/>
    </row>
    <row r="364" spans="1:15">
      <c r="A364" s="929" t="s">
        <v>4160</v>
      </c>
      <c r="B364" s="930">
        <v>0</v>
      </c>
      <c r="C364" s="931">
        <v>1</v>
      </c>
      <c r="D364" s="931">
        <v>0</v>
      </c>
      <c r="E364" s="931">
        <v>0</v>
      </c>
      <c r="F364" s="932">
        <v>0</v>
      </c>
      <c r="G364" s="933">
        <v>0</v>
      </c>
      <c r="H364" s="933">
        <v>0</v>
      </c>
      <c r="I364" s="933">
        <v>0</v>
      </c>
      <c r="J364" s="933">
        <v>0</v>
      </c>
      <c r="K364" s="933">
        <v>0</v>
      </c>
      <c r="L364" s="934">
        <v>0</v>
      </c>
      <c r="M364" s="935">
        <v>0</v>
      </c>
      <c r="N364" s="935">
        <v>0</v>
      </c>
      <c r="O364" s="912"/>
    </row>
    <row r="365" spans="1:15">
      <c r="A365" s="929" t="s">
        <v>4161</v>
      </c>
      <c r="B365" s="930">
        <v>0</v>
      </c>
      <c r="C365" s="931">
        <v>0</v>
      </c>
      <c r="D365" s="931">
        <v>0</v>
      </c>
      <c r="E365" s="931">
        <v>0</v>
      </c>
      <c r="F365" s="932">
        <v>0</v>
      </c>
      <c r="G365" s="933">
        <v>0</v>
      </c>
      <c r="H365" s="933">
        <v>0</v>
      </c>
      <c r="I365" s="933">
        <v>0</v>
      </c>
      <c r="J365" s="933">
        <v>0</v>
      </c>
      <c r="K365" s="933">
        <v>0</v>
      </c>
      <c r="L365" s="934">
        <v>0</v>
      </c>
      <c r="M365" s="935">
        <v>0</v>
      </c>
      <c r="N365" s="935">
        <v>0</v>
      </c>
      <c r="O365" s="912"/>
    </row>
    <row r="366" spans="1:15">
      <c r="A366" s="929" t="s">
        <v>4162</v>
      </c>
      <c r="B366" s="930">
        <v>0</v>
      </c>
      <c r="C366" s="931">
        <v>1136</v>
      </c>
      <c r="D366" s="931">
        <v>0</v>
      </c>
      <c r="E366" s="931">
        <v>0</v>
      </c>
      <c r="F366" s="932">
        <v>0</v>
      </c>
      <c r="G366" s="933">
        <v>0</v>
      </c>
      <c r="H366" s="933">
        <v>0</v>
      </c>
      <c r="I366" s="933">
        <v>0</v>
      </c>
      <c r="J366" s="933">
        <v>0</v>
      </c>
      <c r="K366" s="933">
        <v>1136</v>
      </c>
      <c r="L366" s="934">
        <v>6.5742401451388801</v>
      </c>
      <c r="M366" s="935">
        <v>6.7829461814924996E-2</v>
      </c>
      <c r="N366" s="935">
        <v>0.64959753815062704</v>
      </c>
      <c r="O366" s="912"/>
    </row>
    <row r="367" spans="1:15">
      <c r="A367" s="929" t="s">
        <v>4163</v>
      </c>
      <c r="B367" s="930">
        <v>209</v>
      </c>
      <c r="C367" s="931">
        <v>46</v>
      </c>
      <c r="D367" s="931">
        <v>0</v>
      </c>
      <c r="E367" s="931">
        <v>0</v>
      </c>
      <c r="F367" s="932">
        <v>0</v>
      </c>
      <c r="G367" s="933">
        <v>0</v>
      </c>
      <c r="H367" s="933">
        <v>0</v>
      </c>
      <c r="I367" s="933">
        <v>0</v>
      </c>
      <c r="J367" s="933">
        <v>0</v>
      </c>
      <c r="K367" s="933">
        <v>255</v>
      </c>
      <c r="L367" s="934">
        <v>4.3452100724546101</v>
      </c>
      <c r="M367" s="935">
        <v>4.6848626118109098E-3</v>
      </c>
      <c r="N367" s="935">
        <v>0.47961280988414201</v>
      </c>
      <c r="O367" s="912"/>
    </row>
    <row r="368" spans="1:15">
      <c r="A368" s="929" t="s">
        <v>4235</v>
      </c>
      <c r="B368" s="930">
        <v>0</v>
      </c>
      <c r="C368" s="931">
        <v>5</v>
      </c>
      <c r="D368" s="931">
        <v>0</v>
      </c>
      <c r="E368" s="931">
        <v>0</v>
      </c>
      <c r="F368" s="932">
        <v>0</v>
      </c>
      <c r="G368" s="933">
        <v>0</v>
      </c>
      <c r="H368" s="933">
        <v>0</v>
      </c>
      <c r="I368" s="933">
        <v>0</v>
      </c>
      <c r="J368" s="933">
        <v>0</v>
      </c>
      <c r="K368" s="933">
        <v>5</v>
      </c>
      <c r="L368" s="934">
        <v>0.10311290748544601</v>
      </c>
      <c r="M368" s="935">
        <v>2.29650128029946E-5</v>
      </c>
      <c r="N368" s="935">
        <v>1.14480588822928E-2</v>
      </c>
      <c r="O368" s="912"/>
    </row>
    <row r="369" spans="1:15">
      <c r="A369" s="929" t="s">
        <v>4165</v>
      </c>
      <c r="B369" s="930">
        <v>0</v>
      </c>
      <c r="C369" s="931">
        <v>17</v>
      </c>
      <c r="D369" s="931">
        <v>0</v>
      </c>
      <c r="E369" s="931">
        <v>1</v>
      </c>
      <c r="F369" s="932">
        <v>0</v>
      </c>
      <c r="G369" s="933">
        <v>0</v>
      </c>
      <c r="H369" s="933">
        <v>0</v>
      </c>
      <c r="I369" s="933">
        <v>0</v>
      </c>
      <c r="J369" s="933">
        <v>16</v>
      </c>
      <c r="K369" s="933">
        <v>0</v>
      </c>
      <c r="L369" s="934">
        <v>0</v>
      </c>
      <c r="M369" s="935">
        <v>0</v>
      </c>
      <c r="N369" s="935">
        <v>0</v>
      </c>
      <c r="O369" s="912"/>
    </row>
    <row r="370" spans="1:15">
      <c r="A370" s="929" t="s">
        <v>4166</v>
      </c>
      <c r="B370" s="930">
        <v>0</v>
      </c>
      <c r="C370" s="931">
        <v>338</v>
      </c>
      <c r="D370" s="931">
        <v>-10</v>
      </c>
      <c r="E370" s="931">
        <v>0</v>
      </c>
      <c r="F370" s="932">
        <v>0</v>
      </c>
      <c r="G370" s="933">
        <v>0</v>
      </c>
      <c r="H370" s="933">
        <v>0</v>
      </c>
      <c r="I370" s="933">
        <v>0</v>
      </c>
      <c r="J370" s="933">
        <v>0</v>
      </c>
      <c r="K370" s="933">
        <v>348</v>
      </c>
      <c r="L370" s="934">
        <v>5.5463261720768404</v>
      </c>
      <c r="M370" s="935">
        <v>3.1967297821768499E-3</v>
      </c>
      <c r="N370" s="935">
        <v>0.61457130062349996</v>
      </c>
      <c r="O370" s="912"/>
    </row>
    <row r="371" spans="1:15">
      <c r="A371" s="924"/>
      <c r="B371" s="925"/>
      <c r="C371" s="926"/>
      <c r="D371" s="926"/>
      <c r="E371" s="926"/>
      <c r="F371" s="925"/>
      <c r="G371" s="926"/>
      <c r="H371" s="926"/>
      <c r="I371" s="926"/>
      <c r="J371" s="926"/>
      <c r="K371" s="926"/>
      <c r="L371" s="927"/>
      <c r="M371" s="928"/>
      <c r="N371" s="928"/>
      <c r="O371" s="912"/>
    </row>
    <row r="372" spans="1:15">
      <c r="A372" s="917" t="s">
        <v>4236</v>
      </c>
      <c r="B372" s="918">
        <v>39868</v>
      </c>
      <c r="C372" s="919">
        <v>17600</v>
      </c>
      <c r="D372" s="919">
        <v>-181</v>
      </c>
      <c r="E372" s="919">
        <v>4</v>
      </c>
      <c r="F372" s="920">
        <v>649</v>
      </c>
      <c r="G372" s="921">
        <v>0</v>
      </c>
      <c r="H372" s="921">
        <v>1860</v>
      </c>
      <c r="I372" s="921">
        <v>3758</v>
      </c>
      <c r="J372" s="921">
        <v>38</v>
      </c>
      <c r="K372" s="921">
        <v>50395</v>
      </c>
      <c r="L372" s="922">
        <v>109.182101069021</v>
      </c>
      <c r="M372" s="923">
        <v>5.63568762989585</v>
      </c>
      <c r="N372" s="923">
        <v>5.5767846685574503</v>
      </c>
      <c r="O372" s="912"/>
    </row>
    <row r="373" spans="1:15">
      <c r="A373" s="929" t="s">
        <v>4168</v>
      </c>
      <c r="B373" s="930">
        <v>39868</v>
      </c>
      <c r="C373" s="931">
        <v>12342</v>
      </c>
      <c r="D373" s="931">
        <v>0</v>
      </c>
      <c r="E373" s="931">
        <v>0</v>
      </c>
      <c r="F373" s="932">
        <v>0</v>
      </c>
      <c r="G373" s="933">
        <v>0</v>
      </c>
      <c r="H373" s="933">
        <v>5225</v>
      </c>
      <c r="I373" s="933">
        <v>3758</v>
      </c>
      <c r="J373" s="933">
        <v>0</v>
      </c>
      <c r="K373" s="933">
        <v>43227</v>
      </c>
      <c r="L373" s="934">
        <v>70.482311198888496</v>
      </c>
      <c r="M373" s="935">
        <v>3.2759384078356599</v>
      </c>
      <c r="N373" s="935">
        <v>4.1693761554272104</v>
      </c>
      <c r="O373" s="912"/>
    </row>
    <row r="374" spans="1:15">
      <c r="A374" s="929" t="s">
        <v>4170</v>
      </c>
      <c r="B374" s="930">
        <v>4960</v>
      </c>
      <c r="C374" s="931">
        <v>2394</v>
      </c>
      <c r="D374" s="931">
        <v>0</v>
      </c>
      <c r="E374" s="931">
        <v>0</v>
      </c>
      <c r="F374" s="932">
        <v>7354</v>
      </c>
      <c r="G374" s="933">
        <v>0</v>
      </c>
      <c r="H374" s="933">
        <v>0</v>
      </c>
      <c r="I374" s="933">
        <v>0</v>
      </c>
      <c r="J374" s="933">
        <v>0</v>
      </c>
      <c r="K374" s="933">
        <v>0</v>
      </c>
      <c r="L374" s="934">
        <v>0</v>
      </c>
      <c r="M374" s="935">
        <v>0</v>
      </c>
      <c r="N374" s="935">
        <v>0</v>
      </c>
      <c r="O374" s="912"/>
    </row>
    <row r="375" spans="1:15">
      <c r="A375" s="929" t="s">
        <v>4172</v>
      </c>
      <c r="B375" s="930">
        <v>0</v>
      </c>
      <c r="C375" s="931">
        <v>123</v>
      </c>
      <c r="D375" s="931">
        <v>6</v>
      </c>
      <c r="E375" s="931">
        <v>0</v>
      </c>
      <c r="F375" s="932">
        <v>0</v>
      </c>
      <c r="G375" s="933">
        <v>0</v>
      </c>
      <c r="H375" s="933">
        <v>0</v>
      </c>
      <c r="I375" s="933">
        <v>0</v>
      </c>
      <c r="J375" s="933">
        <v>0</v>
      </c>
      <c r="K375" s="933">
        <v>117</v>
      </c>
      <c r="L375" s="934">
        <v>0.94579108727853101</v>
      </c>
      <c r="M375" s="935">
        <v>3.30489499247896E-2</v>
      </c>
      <c r="N375" s="935">
        <v>2.1495251983603002E-3</v>
      </c>
      <c r="O375" s="912"/>
    </row>
    <row r="376" spans="1:15">
      <c r="A376" s="929" t="s">
        <v>4173</v>
      </c>
      <c r="B376" s="930">
        <v>0</v>
      </c>
      <c r="C376" s="931">
        <v>102</v>
      </c>
      <c r="D376" s="931">
        <v>1</v>
      </c>
      <c r="E376" s="931">
        <v>0</v>
      </c>
      <c r="F376" s="932">
        <v>0</v>
      </c>
      <c r="G376" s="933">
        <v>0</v>
      </c>
      <c r="H376" s="933">
        <v>0</v>
      </c>
      <c r="I376" s="933">
        <v>0</v>
      </c>
      <c r="J376" s="933">
        <v>0</v>
      </c>
      <c r="K376" s="933">
        <v>101</v>
      </c>
      <c r="L376" s="934">
        <v>1.1527747476719199</v>
      </c>
      <c r="M376" s="935">
        <v>6.00741769913537E-2</v>
      </c>
      <c r="N376" s="935">
        <v>6.1929750025835603E-2</v>
      </c>
      <c r="O376" s="912"/>
    </row>
    <row r="377" spans="1:15">
      <c r="A377" s="929" t="s">
        <v>4174</v>
      </c>
      <c r="B377" s="930">
        <v>0</v>
      </c>
      <c r="C377" s="931">
        <v>916</v>
      </c>
      <c r="D377" s="931">
        <v>-1</v>
      </c>
      <c r="E377" s="931">
        <v>1</v>
      </c>
      <c r="F377" s="932">
        <v>601</v>
      </c>
      <c r="G377" s="933">
        <v>0</v>
      </c>
      <c r="H377" s="933">
        <v>0</v>
      </c>
      <c r="I377" s="933">
        <v>0</v>
      </c>
      <c r="J377" s="933">
        <v>0</v>
      </c>
      <c r="K377" s="933">
        <v>315</v>
      </c>
      <c r="L377" s="934">
        <v>2.5897644937937101</v>
      </c>
      <c r="M377" s="935">
        <v>0.25897644937937098</v>
      </c>
      <c r="N377" s="935">
        <v>6.5105811296489796E-3</v>
      </c>
      <c r="O377" s="912"/>
    </row>
    <row r="378" spans="1:15">
      <c r="A378" s="929" t="s">
        <v>4175</v>
      </c>
      <c r="B378" s="930">
        <v>0</v>
      </c>
      <c r="C378" s="931">
        <v>89</v>
      </c>
      <c r="D378" s="931">
        <v>-187</v>
      </c>
      <c r="E378" s="931">
        <v>2</v>
      </c>
      <c r="F378" s="932">
        <v>48</v>
      </c>
      <c r="G378" s="933">
        <v>0</v>
      </c>
      <c r="H378" s="933">
        <v>0</v>
      </c>
      <c r="I378" s="933">
        <v>0</v>
      </c>
      <c r="J378" s="933">
        <v>0</v>
      </c>
      <c r="K378" s="933">
        <v>226</v>
      </c>
      <c r="L378" s="934">
        <v>0.78889411980847202</v>
      </c>
      <c r="M378" s="935">
        <v>3.9444705990423601E-2</v>
      </c>
      <c r="N378" s="935">
        <v>4.4115789594552701E-2</v>
      </c>
      <c r="O378" s="912"/>
    </row>
    <row r="379" spans="1:15">
      <c r="A379" s="929" t="s">
        <v>4177</v>
      </c>
      <c r="B379" s="930">
        <v>0</v>
      </c>
      <c r="C379" s="931">
        <v>496</v>
      </c>
      <c r="D379" s="931">
        <v>0</v>
      </c>
      <c r="E379" s="931">
        <v>1</v>
      </c>
      <c r="F379" s="932">
        <v>0</v>
      </c>
      <c r="G379" s="933">
        <v>0</v>
      </c>
      <c r="H379" s="933">
        <v>0</v>
      </c>
      <c r="I379" s="933">
        <v>0</v>
      </c>
      <c r="J379" s="933">
        <v>0</v>
      </c>
      <c r="K379" s="933">
        <v>495</v>
      </c>
      <c r="L379" s="934">
        <v>3.7513348413691698</v>
      </c>
      <c r="M379" s="935">
        <v>9.2078218833607006E-2</v>
      </c>
      <c r="N379" s="935">
        <v>9.6625291368599903E-2</v>
      </c>
      <c r="O379" s="912"/>
    </row>
    <row r="380" spans="1:15">
      <c r="A380" s="929" t="s">
        <v>4237</v>
      </c>
      <c r="B380" s="930">
        <v>0</v>
      </c>
      <c r="C380" s="931">
        <v>2642</v>
      </c>
      <c r="D380" s="931">
        <v>0</v>
      </c>
      <c r="E380" s="931">
        <v>0</v>
      </c>
      <c r="F380" s="932">
        <v>0</v>
      </c>
      <c r="G380" s="933">
        <v>0</v>
      </c>
      <c r="H380" s="933">
        <v>0</v>
      </c>
      <c r="I380" s="933">
        <v>0</v>
      </c>
      <c r="J380" s="933">
        <v>0</v>
      </c>
      <c r="K380" s="933">
        <v>2642</v>
      </c>
      <c r="L380" s="934">
        <v>3.8224345210072501</v>
      </c>
      <c r="M380" s="935">
        <v>0.30943517551011002</v>
      </c>
      <c r="N380" s="935">
        <v>0.121347127651024</v>
      </c>
      <c r="O380" s="912"/>
    </row>
    <row r="381" spans="1:15">
      <c r="A381" s="929" t="s">
        <v>4179</v>
      </c>
      <c r="B381" s="930">
        <v>0</v>
      </c>
      <c r="C381" s="931">
        <v>0</v>
      </c>
      <c r="D381" s="931">
        <v>0</v>
      </c>
      <c r="E381" s="931">
        <v>0</v>
      </c>
      <c r="F381" s="932">
        <v>0</v>
      </c>
      <c r="G381" s="933">
        <v>0</v>
      </c>
      <c r="H381" s="933">
        <v>0</v>
      </c>
      <c r="I381" s="933">
        <v>0</v>
      </c>
      <c r="J381" s="933">
        <v>0</v>
      </c>
      <c r="K381" s="933">
        <v>2420</v>
      </c>
      <c r="L381" s="934">
        <v>5.0017797884922297</v>
      </c>
      <c r="M381" s="935">
        <v>0.266761588719586</v>
      </c>
      <c r="N381" s="935">
        <v>7.2247930278221101E-2</v>
      </c>
      <c r="O381" s="912"/>
    </row>
    <row r="382" spans="1:15">
      <c r="A382" s="929" t="s">
        <v>4180</v>
      </c>
      <c r="B382" s="930">
        <v>574</v>
      </c>
      <c r="C382" s="931">
        <v>4542</v>
      </c>
      <c r="D382" s="931">
        <v>0</v>
      </c>
      <c r="E382" s="931">
        <v>9</v>
      </c>
      <c r="F382" s="932">
        <v>0</v>
      </c>
      <c r="G382" s="933">
        <v>0</v>
      </c>
      <c r="H382" s="933">
        <v>0</v>
      </c>
      <c r="I382" s="933">
        <v>0</v>
      </c>
      <c r="J382" s="933">
        <v>0</v>
      </c>
      <c r="K382" s="933">
        <v>5107</v>
      </c>
      <c r="L382" s="934">
        <v>6.2159629803993601</v>
      </c>
      <c r="M382" s="935">
        <v>0.41048812134712798</v>
      </c>
      <c r="N382" s="935">
        <v>0.246292872808277</v>
      </c>
      <c r="O382" s="912"/>
    </row>
    <row r="383" spans="1:15">
      <c r="A383" s="929" t="s">
        <v>4181</v>
      </c>
      <c r="B383" s="930">
        <v>460</v>
      </c>
      <c r="C383" s="931">
        <v>0</v>
      </c>
      <c r="D383" s="931">
        <v>0</v>
      </c>
      <c r="E383" s="931">
        <v>0</v>
      </c>
      <c r="F383" s="932">
        <v>0</v>
      </c>
      <c r="G383" s="933">
        <v>0</v>
      </c>
      <c r="H383" s="933">
        <v>0</v>
      </c>
      <c r="I383" s="933">
        <v>0</v>
      </c>
      <c r="J383" s="933">
        <v>0</v>
      </c>
      <c r="K383" s="933">
        <v>460</v>
      </c>
      <c r="L383" s="934">
        <v>4.0671037674103498</v>
      </c>
      <c r="M383" s="935">
        <v>0.36234197200564899</v>
      </c>
      <c r="N383" s="935">
        <v>6.1270654158389698E-2</v>
      </c>
      <c r="O383" s="912"/>
    </row>
    <row r="384" spans="1:15">
      <c r="A384" s="929" t="s">
        <v>4182</v>
      </c>
      <c r="B384" s="930">
        <v>0</v>
      </c>
      <c r="C384" s="931">
        <v>643</v>
      </c>
      <c r="D384" s="931">
        <v>0</v>
      </c>
      <c r="E384" s="931">
        <v>0</v>
      </c>
      <c r="F384" s="932">
        <v>0</v>
      </c>
      <c r="G384" s="933">
        <v>0</v>
      </c>
      <c r="H384" s="933">
        <v>0</v>
      </c>
      <c r="I384" s="933">
        <v>0</v>
      </c>
      <c r="J384" s="933">
        <v>0</v>
      </c>
      <c r="K384" s="933">
        <v>643</v>
      </c>
      <c r="L384" s="934">
        <v>5.4636061959604501</v>
      </c>
      <c r="M384" s="935">
        <v>0.367685930484906</v>
      </c>
      <c r="N384" s="935">
        <v>0.43265854470713899</v>
      </c>
      <c r="O384" s="912"/>
    </row>
    <row r="385" spans="1:15">
      <c r="A385" s="929" t="s">
        <v>4184</v>
      </c>
      <c r="B385" s="930">
        <v>0</v>
      </c>
      <c r="C385" s="931">
        <v>0</v>
      </c>
      <c r="D385" s="931">
        <v>0</v>
      </c>
      <c r="E385" s="931">
        <v>0</v>
      </c>
      <c r="F385" s="932">
        <v>0</v>
      </c>
      <c r="G385" s="933">
        <v>0</v>
      </c>
      <c r="H385" s="933">
        <v>0</v>
      </c>
      <c r="I385" s="933">
        <v>0</v>
      </c>
      <c r="J385" s="933">
        <v>0</v>
      </c>
      <c r="K385" s="933">
        <v>0</v>
      </c>
      <c r="L385" s="934">
        <v>0</v>
      </c>
      <c r="M385" s="935">
        <v>0</v>
      </c>
      <c r="N385" s="935">
        <v>0</v>
      </c>
      <c r="O385" s="912"/>
    </row>
    <row r="386" spans="1:15">
      <c r="A386" s="929" t="s">
        <v>4185</v>
      </c>
      <c r="B386" s="930">
        <v>0</v>
      </c>
      <c r="C386" s="931">
        <v>209</v>
      </c>
      <c r="D386" s="931">
        <v>0</v>
      </c>
      <c r="E386" s="931">
        <v>0</v>
      </c>
      <c r="F386" s="932">
        <v>0</v>
      </c>
      <c r="G386" s="933">
        <v>0</v>
      </c>
      <c r="H386" s="933">
        <v>0</v>
      </c>
      <c r="I386" s="933">
        <v>0</v>
      </c>
      <c r="J386" s="933">
        <v>0</v>
      </c>
      <c r="K386" s="933">
        <v>209</v>
      </c>
      <c r="L386" s="934">
        <v>1.30071536014881</v>
      </c>
      <c r="M386" s="935">
        <v>8.2554628024205101E-2</v>
      </c>
      <c r="N386" s="935">
        <v>9.9833503657178302E-2</v>
      </c>
      <c r="O386" s="912"/>
    </row>
    <row r="387" spans="1:15">
      <c r="A387" s="929" t="s">
        <v>4186</v>
      </c>
      <c r="B387" s="930">
        <v>0</v>
      </c>
      <c r="C387" s="931">
        <v>38</v>
      </c>
      <c r="D387" s="931">
        <v>0</v>
      </c>
      <c r="E387" s="931">
        <v>0</v>
      </c>
      <c r="F387" s="932">
        <v>0</v>
      </c>
      <c r="G387" s="933">
        <v>0</v>
      </c>
      <c r="H387" s="933">
        <v>0</v>
      </c>
      <c r="I387" s="933">
        <v>0</v>
      </c>
      <c r="J387" s="933">
        <v>38</v>
      </c>
      <c r="K387" s="933">
        <v>0</v>
      </c>
      <c r="L387" s="934">
        <v>0</v>
      </c>
      <c r="M387" s="935">
        <v>0</v>
      </c>
      <c r="N387" s="935">
        <v>0</v>
      </c>
      <c r="O387" s="912"/>
    </row>
    <row r="388" spans="1:15">
      <c r="A388" s="929" t="s">
        <v>4187</v>
      </c>
      <c r="B388" s="930">
        <v>0</v>
      </c>
      <c r="C388" s="931">
        <v>836</v>
      </c>
      <c r="D388" s="931">
        <v>0</v>
      </c>
      <c r="E388" s="931">
        <v>0</v>
      </c>
      <c r="F388" s="932">
        <v>0</v>
      </c>
      <c r="G388" s="933">
        <v>0</v>
      </c>
      <c r="H388" s="933">
        <v>0</v>
      </c>
      <c r="I388" s="933">
        <v>0</v>
      </c>
      <c r="J388" s="933">
        <v>0</v>
      </c>
      <c r="K388" s="933">
        <v>836</v>
      </c>
      <c r="L388" s="934">
        <v>3.57096763081445</v>
      </c>
      <c r="M388" s="935">
        <v>7.4875127742883699E-2</v>
      </c>
      <c r="N388" s="935">
        <v>0.16126950590774999</v>
      </c>
      <c r="O388" s="912"/>
    </row>
    <row r="389" spans="1:15">
      <c r="A389" s="929" t="s">
        <v>4188</v>
      </c>
      <c r="B389" s="930">
        <v>0</v>
      </c>
      <c r="C389" s="931">
        <v>26</v>
      </c>
      <c r="D389" s="931">
        <v>0</v>
      </c>
      <c r="E389" s="931">
        <v>0</v>
      </c>
      <c r="F389" s="932">
        <v>2</v>
      </c>
      <c r="G389" s="933">
        <v>0</v>
      </c>
      <c r="H389" s="933">
        <v>0</v>
      </c>
      <c r="I389" s="933">
        <v>0</v>
      </c>
      <c r="J389" s="933">
        <v>0</v>
      </c>
      <c r="K389" s="933">
        <v>24</v>
      </c>
      <c r="L389" s="934">
        <v>2.8660335978137299E-2</v>
      </c>
      <c r="M389" s="935">
        <v>1.98417710617874E-3</v>
      </c>
      <c r="N389" s="935">
        <v>1.15743664527093E-3</v>
      </c>
      <c r="O389" s="912"/>
    </row>
    <row r="390" spans="1:15">
      <c r="A390" s="924"/>
      <c r="B390" s="925"/>
      <c r="C390" s="926"/>
      <c r="D390" s="926"/>
      <c r="E390" s="926"/>
      <c r="F390" s="925"/>
      <c r="G390" s="926"/>
      <c r="H390" s="926"/>
      <c r="I390" s="926"/>
      <c r="J390" s="926"/>
      <c r="K390" s="926"/>
      <c r="L390" s="927"/>
      <c r="M390" s="928"/>
      <c r="N390" s="928"/>
      <c r="O390" s="912"/>
    </row>
    <row r="391" spans="1:15">
      <c r="A391" s="917" t="s">
        <v>4238</v>
      </c>
      <c r="B391" s="918">
        <v>5858</v>
      </c>
      <c r="C391" s="919">
        <v>1535</v>
      </c>
      <c r="D391" s="919">
        <v>0</v>
      </c>
      <c r="E391" s="919">
        <v>497</v>
      </c>
      <c r="F391" s="920">
        <v>0</v>
      </c>
      <c r="G391" s="921">
        <v>528</v>
      </c>
      <c r="H391" s="921">
        <v>0</v>
      </c>
      <c r="I391" s="921">
        <v>303</v>
      </c>
      <c r="J391" s="921">
        <v>0</v>
      </c>
      <c r="K391" s="921">
        <v>6065</v>
      </c>
      <c r="L391" s="922">
        <v>17.691701592623598</v>
      </c>
      <c r="M391" s="923">
        <v>1.5874061018039001</v>
      </c>
      <c r="N391" s="923">
        <v>1.22387798688698</v>
      </c>
      <c r="O391" s="912"/>
    </row>
    <row r="392" spans="1:15">
      <c r="A392" s="929" t="s">
        <v>4190</v>
      </c>
      <c r="B392" s="930">
        <v>5541</v>
      </c>
      <c r="C392" s="931">
        <v>1500</v>
      </c>
      <c r="D392" s="931">
        <v>0</v>
      </c>
      <c r="E392" s="931">
        <v>145</v>
      </c>
      <c r="F392" s="932">
        <v>0</v>
      </c>
      <c r="G392" s="933">
        <v>528</v>
      </c>
      <c r="H392" s="933">
        <v>0</v>
      </c>
      <c r="I392" s="933">
        <v>303</v>
      </c>
      <c r="J392" s="933">
        <v>0</v>
      </c>
      <c r="K392" s="933">
        <v>6065</v>
      </c>
      <c r="L392" s="934">
        <v>17.691701592623598</v>
      </c>
      <c r="M392" s="935">
        <v>1.5874061018039001</v>
      </c>
      <c r="N392" s="935">
        <v>1.22387798688698</v>
      </c>
      <c r="O392" s="912"/>
    </row>
    <row r="393" spans="1:15">
      <c r="A393" s="929" t="s">
        <v>4191</v>
      </c>
      <c r="B393" s="930">
        <v>317</v>
      </c>
      <c r="C393" s="931">
        <v>35</v>
      </c>
      <c r="D393" s="931">
        <v>0</v>
      </c>
      <c r="E393" s="931">
        <v>352</v>
      </c>
      <c r="F393" s="932">
        <v>0</v>
      </c>
      <c r="G393" s="933">
        <v>0</v>
      </c>
      <c r="H393" s="933">
        <v>0</v>
      </c>
      <c r="I393" s="933">
        <v>0</v>
      </c>
      <c r="J393" s="933">
        <v>0</v>
      </c>
      <c r="K393" s="933">
        <v>0</v>
      </c>
      <c r="L393" s="934">
        <v>0</v>
      </c>
      <c r="M393" s="935">
        <v>0</v>
      </c>
      <c r="N393" s="935">
        <v>0</v>
      </c>
      <c r="O393" s="912"/>
    </row>
    <row r="394" spans="1:15">
      <c r="A394" s="929" t="s">
        <v>4192</v>
      </c>
      <c r="B394" s="930">
        <v>0</v>
      </c>
      <c r="C394" s="931">
        <v>0</v>
      </c>
      <c r="D394" s="931">
        <v>0</v>
      </c>
      <c r="E394" s="931">
        <v>0</v>
      </c>
      <c r="F394" s="932">
        <v>0</v>
      </c>
      <c r="G394" s="933">
        <v>0</v>
      </c>
      <c r="H394" s="933">
        <v>0</v>
      </c>
      <c r="I394" s="933">
        <v>0</v>
      </c>
      <c r="J394" s="933">
        <v>0</v>
      </c>
      <c r="K394" s="933">
        <v>0</v>
      </c>
      <c r="L394" s="934">
        <v>0</v>
      </c>
      <c r="M394" s="935">
        <v>0</v>
      </c>
      <c r="N394" s="935">
        <v>0</v>
      </c>
      <c r="O394" s="912"/>
    </row>
    <row r="395" spans="1:15">
      <c r="A395" s="929" t="s">
        <v>4193</v>
      </c>
      <c r="B395" s="930">
        <v>0</v>
      </c>
      <c r="C395" s="931">
        <v>0</v>
      </c>
      <c r="D395" s="931">
        <v>0</v>
      </c>
      <c r="E395" s="931">
        <v>0</v>
      </c>
      <c r="F395" s="932">
        <v>0</v>
      </c>
      <c r="G395" s="933">
        <v>0</v>
      </c>
      <c r="H395" s="933">
        <v>0</v>
      </c>
      <c r="I395" s="933">
        <v>0</v>
      </c>
      <c r="J395" s="933">
        <v>0</v>
      </c>
      <c r="K395" s="933">
        <v>0</v>
      </c>
      <c r="L395" s="934">
        <v>0</v>
      </c>
      <c r="M395" s="935">
        <v>0</v>
      </c>
      <c r="N395" s="935">
        <v>0</v>
      </c>
      <c r="O395" s="912"/>
    </row>
    <row r="396" spans="1:15">
      <c r="A396" s="929" t="s">
        <v>4194</v>
      </c>
      <c r="B396" s="930">
        <v>0</v>
      </c>
      <c r="C396" s="931">
        <v>0</v>
      </c>
      <c r="D396" s="931">
        <v>0</v>
      </c>
      <c r="E396" s="931">
        <v>0</v>
      </c>
      <c r="F396" s="932">
        <v>0</v>
      </c>
      <c r="G396" s="933">
        <v>0</v>
      </c>
      <c r="H396" s="933">
        <v>0</v>
      </c>
      <c r="I396" s="933">
        <v>0</v>
      </c>
      <c r="J396" s="933">
        <v>0</v>
      </c>
      <c r="K396" s="933">
        <v>0</v>
      </c>
      <c r="L396" s="934">
        <v>0</v>
      </c>
      <c r="M396" s="935">
        <v>0</v>
      </c>
      <c r="N396" s="935">
        <v>0</v>
      </c>
      <c r="O396" s="912"/>
    </row>
    <row r="398" spans="1:15">
      <c r="A398" s="136" t="s">
        <v>18</v>
      </c>
    </row>
    <row r="399" spans="1:15">
      <c r="A399" s="17" t="s">
        <v>4239</v>
      </c>
    </row>
  </sheetData>
  <mergeCells count="4">
    <mergeCell ref="B3:E3"/>
    <mergeCell ref="F3:K3"/>
    <mergeCell ref="L3:N3"/>
    <mergeCell ref="B5:K5"/>
  </mergeCells>
  <hyperlinks>
    <hyperlink ref="Q3" location="Content!A1" display="Back to content page" xr:uid="{45CF2BA5-06D4-4050-8030-BBBB9001A2A1}"/>
  </hyperlinks>
  <pageMargins left="0.7" right="0.7" top="0.75" bottom="0.75" header="0.3" footer="0.3"/>
  <pageSetup paperSize="9" orientation="portrait" horizontalDpi="300" verticalDpi="300"/>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7B8CE-1570-4810-9C36-ABCA1E625742}">
  <dimension ref="A1:Q399"/>
  <sheetViews>
    <sheetView topLeftCell="D1" workbookViewId="0">
      <selection activeCell="Q3" sqref="Q3"/>
    </sheetView>
  </sheetViews>
  <sheetFormatPr defaultColWidth="11.453125" defaultRowHeight="14.5"/>
  <cols>
    <col min="1" max="1" width="27.26953125" style="911" customWidth="1"/>
    <col min="2" max="16384" width="11.453125" style="911"/>
  </cols>
  <sheetData>
    <row r="1" spans="1:17">
      <c r="A1" s="35" t="s">
        <v>4256</v>
      </c>
    </row>
    <row r="2" spans="1:17" ht="15" thickBot="1"/>
    <row r="3" spans="1:17" ht="15" thickBot="1">
      <c r="A3" s="913"/>
      <c r="B3" s="1118" t="s">
        <v>3779</v>
      </c>
      <c r="C3" s="1118" t="s">
        <v>3779</v>
      </c>
      <c r="D3" s="1118" t="s">
        <v>3779</v>
      </c>
      <c r="E3" s="1118" t="s">
        <v>3779</v>
      </c>
      <c r="F3" s="1119" t="s">
        <v>3780</v>
      </c>
      <c r="G3" s="1119" t="s">
        <v>3780</v>
      </c>
      <c r="H3" s="1119" t="s">
        <v>3780</v>
      </c>
      <c r="I3" s="1119" t="s">
        <v>3780</v>
      </c>
      <c r="J3" s="1119" t="s">
        <v>3780</v>
      </c>
      <c r="K3" s="1119" t="s">
        <v>3780</v>
      </c>
      <c r="L3" s="1120" t="s">
        <v>3781</v>
      </c>
      <c r="M3" s="1120" t="s">
        <v>3781</v>
      </c>
      <c r="N3" s="1120" t="s">
        <v>3781</v>
      </c>
      <c r="O3" s="912"/>
      <c r="Q3" s="486" t="s">
        <v>528</v>
      </c>
    </row>
    <row r="4" spans="1:17" s="964" customFormat="1" ht="25.5" thickBot="1">
      <c r="A4" s="961"/>
      <c r="B4" s="962" t="s">
        <v>2964</v>
      </c>
      <c r="C4" s="960" t="s">
        <v>86</v>
      </c>
      <c r="D4" s="960" t="s">
        <v>3782</v>
      </c>
      <c r="E4" s="960" t="s">
        <v>85</v>
      </c>
      <c r="F4" s="962" t="s">
        <v>3783</v>
      </c>
      <c r="G4" s="960" t="s">
        <v>3784</v>
      </c>
      <c r="H4" s="960" t="s">
        <v>3785</v>
      </c>
      <c r="I4" s="960" t="s">
        <v>3786</v>
      </c>
      <c r="J4" s="960" t="s">
        <v>3787</v>
      </c>
      <c r="K4" s="960" t="s">
        <v>3788</v>
      </c>
      <c r="L4" s="962" t="s">
        <v>714</v>
      </c>
      <c r="M4" s="960" t="s">
        <v>3789</v>
      </c>
      <c r="N4" s="960" t="s">
        <v>3790</v>
      </c>
      <c r="O4" s="963"/>
    </row>
    <row r="5" spans="1:17" ht="15" thickBot="1">
      <c r="A5" s="914" t="s">
        <v>3804</v>
      </c>
      <c r="B5" s="1121" t="s">
        <v>4199</v>
      </c>
      <c r="C5" s="1121" t="s">
        <v>4199</v>
      </c>
      <c r="D5" s="1121" t="s">
        <v>4199</v>
      </c>
      <c r="E5" s="1121" t="s">
        <v>4199</v>
      </c>
      <c r="F5" s="1121" t="s">
        <v>4199</v>
      </c>
      <c r="G5" s="1121" t="s">
        <v>4199</v>
      </c>
      <c r="H5" s="1121" t="s">
        <v>4199</v>
      </c>
      <c r="I5" s="1121" t="s">
        <v>4199</v>
      </c>
      <c r="J5" s="1121" t="s">
        <v>4199</v>
      </c>
      <c r="K5" s="1121" t="s">
        <v>4199</v>
      </c>
      <c r="L5" s="915" t="s">
        <v>314</v>
      </c>
      <c r="M5" s="916" t="s">
        <v>3806</v>
      </c>
      <c r="N5" s="916" t="s">
        <v>3806</v>
      </c>
      <c r="O5" s="912"/>
    </row>
    <row r="6" spans="1:17">
      <c r="A6" s="917" t="s">
        <v>3809</v>
      </c>
      <c r="B6" s="918"/>
      <c r="C6" s="919"/>
      <c r="D6" s="919"/>
      <c r="E6" s="919"/>
      <c r="F6" s="920"/>
      <c r="G6" s="921"/>
      <c r="H6" s="921"/>
      <c r="I6" s="921"/>
      <c r="J6" s="921"/>
      <c r="K6" s="921"/>
      <c r="L6" s="922">
        <v>2610.8222992099199</v>
      </c>
      <c r="M6" s="923">
        <v>61.6868795810149</v>
      </c>
      <c r="N6" s="923">
        <v>58.758127641647498</v>
      </c>
      <c r="O6" s="912"/>
    </row>
    <row r="7" spans="1:17">
      <c r="A7" s="924"/>
      <c r="B7" s="925"/>
      <c r="C7" s="926"/>
      <c r="D7" s="926"/>
      <c r="E7" s="926"/>
      <c r="F7" s="925"/>
      <c r="G7" s="926"/>
      <c r="H7" s="926"/>
      <c r="I7" s="926"/>
      <c r="J7" s="926"/>
      <c r="K7" s="926"/>
      <c r="L7" s="927"/>
      <c r="M7" s="928"/>
      <c r="N7" s="928"/>
      <c r="O7" s="912"/>
    </row>
    <row r="8" spans="1:17">
      <c r="A8" s="917" t="s">
        <v>4200</v>
      </c>
      <c r="B8" s="918"/>
      <c r="C8" s="919"/>
      <c r="D8" s="919"/>
      <c r="E8" s="919"/>
      <c r="F8" s="920"/>
      <c r="G8" s="921"/>
      <c r="H8" s="921"/>
      <c r="I8" s="921"/>
      <c r="J8" s="921"/>
      <c r="K8" s="921"/>
      <c r="L8" s="922">
        <v>2360.2055977764999</v>
      </c>
      <c r="M8" s="923">
        <v>45.334935805549897</v>
      </c>
      <c r="N8" s="923">
        <v>42.355650629696598</v>
      </c>
      <c r="O8" s="912"/>
    </row>
    <row r="9" spans="1:17">
      <c r="A9" s="917" t="s">
        <v>4201</v>
      </c>
      <c r="B9" s="918"/>
      <c r="C9" s="919"/>
      <c r="D9" s="919"/>
      <c r="E9" s="919"/>
      <c r="F9" s="920"/>
      <c r="G9" s="921"/>
      <c r="H9" s="921"/>
      <c r="I9" s="921"/>
      <c r="J9" s="921"/>
      <c r="K9" s="921"/>
      <c r="L9" s="922">
        <v>250.616701433419</v>
      </c>
      <c r="M9" s="923">
        <v>16.351943775464999</v>
      </c>
      <c r="N9" s="923">
        <v>16.402477011950801</v>
      </c>
      <c r="O9" s="912"/>
    </row>
    <row r="10" spans="1:17">
      <c r="A10" s="924"/>
      <c r="B10" s="925"/>
      <c r="C10" s="926"/>
      <c r="D10" s="926"/>
      <c r="E10" s="926"/>
      <c r="F10" s="925"/>
      <c r="G10" s="926"/>
      <c r="H10" s="926"/>
      <c r="I10" s="926"/>
      <c r="J10" s="926"/>
      <c r="K10" s="926"/>
      <c r="L10" s="927"/>
      <c r="M10" s="928"/>
      <c r="N10" s="928"/>
      <c r="O10" s="912"/>
    </row>
    <row r="11" spans="1:17">
      <c r="A11" s="917" t="s">
        <v>4202</v>
      </c>
      <c r="B11" s="918">
        <v>111965</v>
      </c>
      <c r="C11" s="919">
        <v>317247</v>
      </c>
      <c r="D11" s="919">
        <v>136108</v>
      </c>
      <c r="E11" s="919">
        <v>22933</v>
      </c>
      <c r="F11" s="920">
        <v>50660</v>
      </c>
      <c r="G11" s="921">
        <v>58</v>
      </c>
      <c r="H11" s="921">
        <v>36697</v>
      </c>
      <c r="I11" s="921">
        <v>30183</v>
      </c>
      <c r="J11" s="921">
        <v>20313</v>
      </c>
      <c r="K11" s="921">
        <v>183050</v>
      </c>
      <c r="L11" s="922">
        <v>1251.23768882432</v>
      </c>
      <c r="M11" s="923">
        <v>28.982814858530698</v>
      </c>
      <c r="N11" s="923">
        <v>9.5632032322865506</v>
      </c>
      <c r="O11" s="912"/>
    </row>
    <row r="12" spans="1:17">
      <c r="A12" s="929" t="s">
        <v>3813</v>
      </c>
      <c r="B12" s="930">
        <v>0</v>
      </c>
      <c r="C12" s="931">
        <v>51442</v>
      </c>
      <c r="D12" s="931">
        <v>22484</v>
      </c>
      <c r="E12" s="931">
        <v>0</v>
      </c>
      <c r="F12" s="932">
        <v>0</v>
      </c>
      <c r="G12" s="933">
        <v>0</v>
      </c>
      <c r="H12" s="933">
        <v>28915</v>
      </c>
      <c r="I12" s="933">
        <v>43</v>
      </c>
      <c r="J12" s="933">
        <v>0</v>
      </c>
      <c r="K12" s="933">
        <v>0</v>
      </c>
      <c r="L12" s="934">
        <v>0</v>
      </c>
      <c r="M12" s="935">
        <v>0</v>
      </c>
      <c r="N12" s="935">
        <v>0</v>
      </c>
      <c r="O12" s="912"/>
    </row>
    <row r="13" spans="1:17">
      <c r="A13" s="929" t="s">
        <v>3814</v>
      </c>
      <c r="B13" s="930">
        <v>100042</v>
      </c>
      <c r="C13" s="931">
        <v>163223</v>
      </c>
      <c r="D13" s="931">
        <v>86533.227848767507</v>
      </c>
      <c r="E13" s="931">
        <v>225</v>
      </c>
      <c r="F13" s="932">
        <v>50182</v>
      </c>
      <c r="G13" s="933">
        <v>0</v>
      </c>
      <c r="H13" s="933">
        <v>96311.772151232493</v>
      </c>
      <c r="I13" s="933">
        <v>30013</v>
      </c>
      <c r="J13" s="933">
        <v>0</v>
      </c>
      <c r="K13" s="933">
        <v>0</v>
      </c>
      <c r="L13" s="934">
        <v>0</v>
      </c>
      <c r="M13" s="935">
        <v>0</v>
      </c>
      <c r="N13" s="935">
        <v>0</v>
      </c>
      <c r="O13" s="912"/>
    </row>
    <row r="14" spans="1:17">
      <c r="A14" s="929" t="s">
        <v>3815</v>
      </c>
      <c r="B14" s="930">
        <v>25</v>
      </c>
      <c r="C14" s="931">
        <v>3769</v>
      </c>
      <c r="D14" s="931">
        <v>0</v>
      </c>
      <c r="E14" s="931">
        <v>0</v>
      </c>
      <c r="F14" s="932">
        <v>0</v>
      </c>
      <c r="G14" s="933">
        <v>0</v>
      </c>
      <c r="H14" s="933">
        <v>3711.1683588422502</v>
      </c>
      <c r="I14" s="933">
        <v>83</v>
      </c>
      <c r="J14" s="933">
        <v>0</v>
      </c>
      <c r="K14" s="933">
        <v>0</v>
      </c>
      <c r="L14" s="934">
        <v>0</v>
      </c>
      <c r="M14" s="935">
        <v>0</v>
      </c>
      <c r="N14" s="935">
        <v>0</v>
      </c>
      <c r="O14" s="912"/>
    </row>
    <row r="15" spans="1:17">
      <c r="A15" s="929" t="s">
        <v>3816</v>
      </c>
      <c r="B15" s="930">
        <v>100</v>
      </c>
      <c r="C15" s="931">
        <v>3660</v>
      </c>
      <c r="D15" s="931">
        <v>39.371548027577802</v>
      </c>
      <c r="E15" s="931">
        <v>0</v>
      </c>
      <c r="F15" s="932">
        <v>57</v>
      </c>
      <c r="G15" s="933">
        <v>58</v>
      </c>
      <c r="H15" s="933">
        <v>3561.62845197242</v>
      </c>
      <c r="I15" s="933">
        <v>44</v>
      </c>
      <c r="J15" s="933">
        <v>0</v>
      </c>
      <c r="K15" s="933">
        <v>0</v>
      </c>
      <c r="L15" s="934">
        <v>0</v>
      </c>
      <c r="M15" s="935">
        <v>0</v>
      </c>
      <c r="N15" s="935">
        <v>0</v>
      </c>
      <c r="O15" s="912"/>
    </row>
    <row r="16" spans="1:17">
      <c r="A16" s="929" t="s">
        <v>3817</v>
      </c>
      <c r="B16" s="930">
        <v>0</v>
      </c>
      <c r="C16" s="931">
        <v>0</v>
      </c>
      <c r="D16" s="931">
        <v>0</v>
      </c>
      <c r="E16" s="931">
        <v>0</v>
      </c>
      <c r="F16" s="932">
        <v>0</v>
      </c>
      <c r="G16" s="933">
        <v>0</v>
      </c>
      <c r="H16" s="933">
        <v>0</v>
      </c>
      <c r="I16" s="933">
        <v>0</v>
      </c>
      <c r="J16" s="933">
        <v>0</v>
      </c>
      <c r="K16" s="933">
        <v>0</v>
      </c>
      <c r="L16" s="934">
        <v>0</v>
      </c>
      <c r="M16" s="935">
        <v>0</v>
      </c>
      <c r="N16" s="935">
        <v>0</v>
      </c>
      <c r="O16" s="912"/>
    </row>
    <row r="17" spans="1:15">
      <c r="A17" s="929" t="s">
        <v>3818</v>
      </c>
      <c r="B17" s="930">
        <v>0</v>
      </c>
      <c r="C17" s="931">
        <v>4</v>
      </c>
      <c r="D17" s="931">
        <v>0</v>
      </c>
      <c r="E17" s="931">
        <v>0</v>
      </c>
      <c r="F17" s="932">
        <v>4</v>
      </c>
      <c r="G17" s="933">
        <v>0</v>
      </c>
      <c r="H17" s="933">
        <v>0</v>
      </c>
      <c r="I17" s="933">
        <v>0</v>
      </c>
      <c r="J17" s="933">
        <v>0</v>
      </c>
      <c r="K17" s="933">
        <v>0</v>
      </c>
      <c r="L17" s="934">
        <v>0</v>
      </c>
      <c r="M17" s="935">
        <v>0</v>
      </c>
      <c r="N17" s="935">
        <v>0</v>
      </c>
      <c r="O17" s="912"/>
    </row>
    <row r="18" spans="1:15">
      <c r="A18" s="929" t="s">
        <v>3819</v>
      </c>
      <c r="B18" s="930">
        <v>0</v>
      </c>
      <c r="C18" s="931">
        <v>29</v>
      </c>
      <c r="D18" s="931">
        <v>0</v>
      </c>
      <c r="E18" s="931">
        <v>0</v>
      </c>
      <c r="F18" s="932">
        <v>29</v>
      </c>
      <c r="G18" s="933">
        <v>0</v>
      </c>
      <c r="H18" s="933">
        <v>0</v>
      </c>
      <c r="I18" s="933">
        <v>0</v>
      </c>
      <c r="J18" s="933">
        <v>0</v>
      </c>
      <c r="K18" s="933">
        <v>0</v>
      </c>
      <c r="L18" s="934">
        <v>0</v>
      </c>
      <c r="M18" s="935">
        <v>0</v>
      </c>
      <c r="N18" s="935">
        <v>0</v>
      </c>
      <c r="O18" s="912"/>
    </row>
    <row r="19" spans="1:15">
      <c r="A19" s="929" t="s">
        <v>3820</v>
      </c>
      <c r="B19" s="930">
        <v>0</v>
      </c>
      <c r="C19" s="931">
        <v>15</v>
      </c>
      <c r="D19" s="931">
        <v>0</v>
      </c>
      <c r="E19" s="931">
        <v>0</v>
      </c>
      <c r="F19" s="932">
        <v>15</v>
      </c>
      <c r="G19" s="933">
        <v>0</v>
      </c>
      <c r="H19" s="933">
        <v>0</v>
      </c>
      <c r="I19" s="933">
        <v>0</v>
      </c>
      <c r="J19" s="933">
        <v>0</v>
      </c>
      <c r="K19" s="933">
        <v>0</v>
      </c>
      <c r="L19" s="934">
        <v>0</v>
      </c>
      <c r="M19" s="935">
        <v>0</v>
      </c>
      <c r="N19" s="935">
        <v>0</v>
      </c>
      <c r="O19" s="912"/>
    </row>
    <row r="20" spans="1:15">
      <c r="A20" s="929" t="s">
        <v>4203</v>
      </c>
      <c r="B20" s="930">
        <v>0</v>
      </c>
      <c r="C20" s="931">
        <v>0</v>
      </c>
      <c r="D20" s="931">
        <v>0</v>
      </c>
      <c r="E20" s="931">
        <v>0</v>
      </c>
      <c r="F20" s="932">
        <v>0</v>
      </c>
      <c r="G20" s="933">
        <v>0</v>
      </c>
      <c r="H20" s="933">
        <v>0</v>
      </c>
      <c r="I20" s="933">
        <v>0</v>
      </c>
      <c r="J20" s="933">
        <v>0</v>
      </c>
      <c r="K20" s="933">
        <v>0</v>
      </c>
      <c r="L20" s="934">
        <v>0</v>
      </c>
      <c r="M20" s="935">
        <v>0</v>
      </c>
      <c r="N20" s="935">
        <v>0</v>
      </c>
      <c r="O20" s="912"/>
    </row>
    <row r="21" spans="1:15">
      <c r="A21" s="929" t="s">
        <v>3821</v>
      </c>
      <c r="B21" s="930">
        <v>0</v>
      </c>
      <c r="C21" s="931">
        <v>3</v>
      </c>
      <c r="D21" s="931">
        <v>0</v>
      </c>
      <c r="E21" s="931">
        <v>0</v>
      </c>
      <c r="F21" s="932">
        <v>3</v>
      </c>
      <c r="G21" s="933">
        <v>0</v>
      </c>
      <c r="H21" s="933">
        <v>0</v>
      </c>
      <c r="I21" s="933">
        <v>0</v>
      </c>
      <c r="J21" s="933">
        <v>0</v>
      </c>
      <c r="K21" s="933">
        <v>0</v>
      </c>
      <c r="L21" s="934">
        <v>0</v>
      </c>
      <c r="M21" s="935">
        <v>0</v>
      </c>
      <c r="N21" s="935">
        <v>0</v>
      </c>
      <c r="O21" s="912"/>
    </row>
    <row r="22" spans="1:15">
      <c r="A22" s="929" t="s">
        <v>3822</v>
      </c>
      <c r="B22" s="930">
        <v>0</v>
      </c>
      <c r="C22" s="931">
        <v>0</v>
      </c>
      <c r="D22" s="931">
        <v>0</v>
      </c>
      <c r="E22" s="931">
        <v>0</v>
      </c>
      <c r="F22" s="932">
        <v>0</v>
      </c>
      <c r="G22" s="933">
        <v>0</v>
      </c>
      <c r="H22" s="933">
        <v>0</v>
      </c>
      <c r="I22" s="933">
        <v>0</v>
      </c>
      <c r="J22" s="933">
        <v>0</v>
      </c>
      <c r="K22" s="933">
        <v>0</v>
      </c>
      <c r="L22" s="934">
        <v>0</v>
      </c>
      <c r="M22" s="935">
        <v>0</v>
      </c>
      <c r="N22" s="935">
        <v>0</v>
      </c>
      <c r="O22" s="912"/>
    </row>
    <row r="23" spans="1:15">
      <c r="A23" s="929" t="s">
        <v>3823</v>
      </c>
      <c r="B23" s="930">
        <v>0</v>
      </c>
      <c r="C23" s="931">
        <v>0</v>
      </c>
      <c r="D23" s="931">
        <v>0</v>
      </c>
      <c r="E23" s="931">
        <v>0</v>
      </c>
      <c r="F23" s="932">
        <v>0</v>
      </c>
      <c r="G23" s="933">
        <v>0</v>
      </c>
      <c r="H23" s="933">
        <v>0</v>
      </c>
      <c r="I23" s="933">
        <v>0</v>
      </c>
      <c r="J23" s="933">
        <v>0</v>
      </c>
      <c r="K23" s="933">
        <v>0</v>
      </c>
      <c r="L23" s="934">
        <v>0</v>
      </c>
      <c r="M23" s="935">
        <v>0</v>
      </c>
      <c r="N23" s="935">
        <v>0</v>
      </c>
      <c r="O23" s="912"/>
    </row>
    <row r="24" spans="1:15">
      <c r="A24" s="929" t="s">
        <v>3824</v>
      </c>
      <c r="B24" s="930">
        <v>0</v>
      </c>
      <c r="C24" s="931">
        <v>0</v>
      </c>
      <c r="D24" s="931">
        <v>0</v>
      </c>
      <c r="E24" s="931">
        <v>0</v>
      </c>
      <c r="F24" s="932">
        <v>0</v>
      </c>
      <c r="G24" s="933">
        <v>0</v>
      </c>
      <c r="H24" s="933">
        <v>0</v>
      </c>
      <c r="I24" s="933">
        <v>0</v>
      </c>
      <c r="J24" s="933">
        <v>0</v>
      </c>
      <c r="K24" s="933">
        <v>0</v>
      </c>
      <c r="L24" s="934">
        <v>0</v>
      </c>
      <c r="M24" s="935">
        <v>0</v>
      </c>
      <c r="N24" s="935">
        <v>0</v>
      </c>
      <c r="O24" s="912"/>
    </row>
    <row r="25" spans="1:15">
      <c r="A25" s="929" t="s">
        <v>3825</v>
      </c>
      <c r="B25" s="930">
        <v>0</v>
      </c>
      <c r="C25" s="931">
        <v>0</v>
      </c>
      <c r="D25" s="931">
        <v>0</v>
      </c>
      <c r="E25" s="931">
        <v>0</v>
      </c>
      <c r="F25" s="932">
        <v>0</v>
      </c>
      <c r="G25" s="933">
        <v>0</v>
      </c>
      <c r="H25" s="933">
        <v>0</v>
      </c>
      <c r="I25" s="933">
        <v>0</v>
      </c>
      <c r="J25" s="933">
        <v>0</v>
      </c>
      <c r="K25" s="933">
        <v>0</v>
      </c>
      <c r="L25" s="934">
        <v>0</v>
      </c>
      <c r="M25" s="935">
        <v>0</v>
      </c>
      <c r="N25" s="935">
        <v>0</v>
      </c>
      <c r="O25" s="912"/>
    </row>
    <row r="26" spans="1:15">
      <c r="A26" s="929" t="s">
        <v>3826</v>
      </c>
      <c r="B26" s="930">
        <v>23132</v>
      </c>
      <c r="C26" s="931">
        <v>10813</v>
      </c>
      <c r="D26" s="931">
        <v>0</v>
      </c>
      <c r="E26" s="931">
        <v>34</v>
      </c>
      <c r="F26" s="932">
        <v>0</v>
      </c>
      <c r="G26" s="933">
        <v>0</v>
      </c>
      <c r="H26" s="933">
        <v>0</v>
      </c>
      <c r="I26" s="933">
        <v>0</v>
      </c>
      <c r="J26" s="933">
        <v>0</v>
      </c>
      <c r="K26" s="933">
        <v>33911</v>
      </c>
      <c r="L26" s="934">
        <v>265.558102847545</v>
      </c>
      <c r="M26" s="935">
        <v>8.3900965827195293</v>
      </c>
      <c r="N26" s="935">
        <v>1.2315738103074501</v>
      </c>
      <c r="O26" s="912"/>
    </row>
    <row r="27" spans="1:15">
      <c r="A27" s="929" t="s">
        <v>3827</v>
      </c>
      <c r="B27" s="930">
        <v>0</v>
      </c>
      <c r="C27" s="931">
        <v>26</v>
      </c>
      <c r="D27" s="931">
        <v>0</v>
      </c>
      <c r="E27" s="931">
        <v>0</v>
      </c>
      <c r="F27" s="932">
        <v>0</v>
      </c>
      <c r="G27" s="933">
        <v>0</v>
      </c>
      <c r="H27" s="933">
        <v>0</v>
      </c>
      <c r="I27" s="933">
        <v>0</v>
      </c>
      <c r="J27" s="933">
        <v>0</v>
      </c>
      <c r="K27" s="933">
        <v>26</v>
      </c>
      <c r="L27" s="934">
        <v>0.20773796688268201</v>
      </c>
      <c r="M27" s="935">
        <v>3.6590210075927001E-3</v>
      </c>
      <c r="N27" s="935">
        <v>7.6721408223717801E-4</v>
      </c>
      <c r="O27" s="912"/>
    </row>
    <row r="28" spans="1:15">
      <c r="A28" s="929" t="s">
        <v>3828</v>
      </c>
      <c r="B28" s="930">
        <v>72819</v>
      </c>
      <c r="C28" s="931">
        <v>846</v>
      </c>
      <c r="D28" s="931">
        <v>0</v>
      </c>
      <c r="E28" s="931">
        <v>0</v>
      </c>
      <c r="F28" s="932">
        <v>0</v>
      </c>
      <c r="G28" s="933">
        <v>0</v>
      </c>
      <c r="H28" s="933">
        <v>0</v>
      </c>
      <c r="I28" s="933">
        <v>0</v>
      </c>
      <c r="J28" s="933">
        <v>0</v>
      </c>
      <c r="K28" s="933">
        <v>73665</v>
      </c>
      <c r="L28" s="934">
        <v>590.24968505634899</v>
      </c>
      <c r="M28" s="935">
        <v>12.206296603148299</v>
      </c>
      <c r="N28" s="935">
        <v>5.0162862752664203</v>
      </c>
      <c r="O28" s="912"/>
    </row>
    <row r="29" spans="1:15">
      <c r="A29" s="929" t="s">
        <v>3829</v>
      </c>
      <c r="B29" s="930">
        <v>0</v>
      </c>
      <c r="C29" s="931">
        <v>26</v>
      </c>
      <c r="D29" s="931">
        <v>0</v>
      </c>
      <c r="E29" s="931">
        <v>0</v>
      </c>
      <c r="F29" s="932">
        <v>0</v>
      </c>
      <c r="G29" s="933">
        <v>0</v>
      </c>
      <c r="H29" s="933">
        <v>0</v>
      </c>
      <c r="I29" s="933">
        <v>0</v>
      </c>
      <c r="J29" s="933">
        <v>0</v>
      </c>
      <c r="K29" s="933">
        <v>26</v>
      </c>
      <c r="L29" s="934">
        <v>0.19416417927387</v>
      </c>
      <c r="M29" s="935">
        <v>6.9049267401345999E-3</v>
      </c>
      <c r="N29" s="935">
        <v>1.1213128894235699E-3</v>
      </c>
      <c r="O29" s="912"/>
    </row>
    <row r="30" spans="1:15">
      <c r="A30" s="929" t="s">
        <v>3831</v>
      </c>
      <c r="B30" s="930">
        <v>2586</v>
      </c>
      <c r="C30" s="931">
        <v>26</v>
      </c>
      <c r="D30" s="931">
        <v>0</v>
      </c>
      <c r="E30" s="931">
        <v>0</v>
      </c>
      <c r="F30" s="932">
        <v>0</v>
      </c>
      <c r="G30" s="933">
        <v>0</v>
      </c>
      <c r="H30" s="933">
        <v>0</v>
      </c>
      <c r="I30" s="933">
        <v>0</v>
      </c>
      <c r="J30" s="933">
        <v>0</v>
      </c>
      <c r="K30" s="933">
        <v>2612</v>
      </c>
      <c r="L30" s="934">
        <v>20.632520343657401</v>
      </c>
      <c r="M30" s="935">
        <v>0.57510186015367004</v>
      </c>
      <c r="N30" s="935">
        <v>0.15415101406180801</v>
      </c>
      <c r="O30" s="912"/>
    </row>
    <row r="31" spans="1:15">
      <c r="A31" s="929" t="s">
        <v>3833</v>
      </c>
      <c r="B31" s="930">
        <v>0</v>
      </c>
      <c r="C31" s="931">
        <v>26</v>
      </c>
      <c r="D31" s="931">
        <v>0</v>
      </c>
      <c r="E31" s="931">
        <v>0</v>
      </c>
      <c r="F31" s="932">
        <v>0</v>
      </c>
      <c r="G31" s="933">
        <v>0</v>
      </c>
      <c r="H31" s="933">
        <v>0</v>
      </c>
      <c r="I31" s="933">
        <v>0</v>
      </c>
      <c r="J31" s="933">
        <v>0</v>
      </c>
      <c r="K31" s="933">
        <v>26</v>
      </c>
      <c r="L31" s="934">
        <v>0.21186911963319</v>
      </c>
      <c r="M31" s="935">
        <v>8.0262396295581705E-3</v>
      </c>
      <c r="N31" s="935">
        <v>2.2426257788471398E-3</v>
      </c>
      <c r="O31" s="912"/>
    </row>
    <row r="32" spans="1:15">
      <c r="A32" s="929" t="s">
        <v>3834</v>
      </c>
      <c r="B32" s="930">
        <v>0</v>
      </c>
      <c r="C32" s="931">
        <v>10</v>
      </c>
      <c r="D32" s="931">
        <v>0</v>
      </c>
      <c r="E32" s="931">
        <v>0</v>
      </c>
      <c r="F32" s="932">
        <v>2</v>
      </c>
      <c r="G32" s="933">
        <v>0</v>
      </c>
      <c r="H32" s="933">
        <v>0</v>
      </c>
      <c r="I32" s="933">
        <v>0</v>
      </c>
      <c r="J32" s="933">
        <v>0</v>
      </c>
      <c r="K32" s="933">
        <v>9</v>
      </c>
      <c r="L32" s="934">
        <v>7.74250661097933E-2</v>
      </c>
      <c r="M32" s="935">
        <v>5.6383425451986702E-3</v>
      </c>
      <c r="N32" s="935">
        <v>2.1858791751313699E-3</v>
      </c>
      <c r="O32" s="912"/>
    </row>
    <row r="33" spans="1:15">
      <c r="A33" s="929" t="s">
        <v>3835</v>
      </c>
      <c r="B33" s="930">
        <v>0</v>
      </c>
      <c r="C33" s="931">
        <v>11400</v>
      </c>
      <c r="D33" s="931">
        <v>4000</v>
      </c>
      <c r="E33" s="931">
        <v>9</v>
      </c>
      <c r="F33" s="932">
        <v>0</v>
      </c>
      <c r="G33" s="933">
        <v>0</v>
      </c>
      <c r="H33" s="933">
        <v>0</v>
      </c>
      <c r="I33" s="933">
        <v>0</v>
      </c>
      <c r="J33" s="933">
        <v>0</v>
      </c>
      <c r="K33" s="933">
        <v>7391</v>
      </c>
      <c r="L33" s="934">
        <v>61.737762594908702</v>
      </c>
      <c r="M33" s="935">
        <v>1.6273268944853601</v>
      </c>
      <c r="N33" s="935">
        <v>0.41941414806323801</v>
      </c>
      <c r="O33" s="912"/>
    </row>
    <row r="34" spans="1:15">
      <c r="A34" s="929" t="s">
        <v>3836</v>
      </c>
      <c r="B34" s="930">
        <v>0</v>
      </c>
      <c r="C34" s="931">
        <v>831</v>
      </c>
      <c r="D34" s="931">
        <v>0</v>
      </c>
      <c r="E34" s="931">
        <v>946</v>
      </c>
      <c r="F34" s="932">
        <v>0</v>
      </c>
      <c r="G34" s="933">
        <v>0</v>
      </c>
      <c r="H34" s="933">
        <v>0</v>
      </c>
      <c r="I34" s="933">
        <v>0</v>
      </c>
      <c r="J34" s="933">
        <v>0</v>
      </c>
      <c r="K34" s="933">
        <v>0</v>
      </c>
      <c r="L34" s="934">
        <v>0</v>
      </c>
      <c r="M34" s="935">
        <v>0</v>
      </c>
      <c r="N34" s="935">
        <v>0</v>
      </c>
      <c r="O34" s="912"/>
    </row>
    <row r="35" spans="1:15">
      <c r="A35" s="929" t="s">
        <v>3837</v>
      </c>
      <c r="B35" s="930">
        <v>0</v>
      </c>
      <c r="C35" s="931">
        <v>221</v>
      </c>
      <c r="D35" s="931">
        <v>0</v>
      </c>
      <c r="E35" s="931">
        <v>0</v>
      </c>
      <c r="F35" s="932">
        <v>0</v>
      </c>
      <c r="G35" s="933">
        <v>0</v>
      </c>
      <c r="H35" s="933">
        <v>0</v>
      </c>
      <c r="I35" s="933">
        <v>0</v>
      </c>
      <c r="J35" s="933">
        <v>0</v>
      </c>
      <c r="K35" s="933">
        <v>221</v>
      </c>
      <c r="L35" s="934">
        <v>1.8661007138722701</v>
      </c>
      <c r="M35" s="935">
        <v>6.8223036851244506E-2</v>
      </c>
      <c r="N35" s="935">
        <v>3.5616438356164397E-2</v>
      </c>
      <c r="O35" s="912"/>
    </row>
    <row r="36" spans="1:15">
      <c r="A36" s="929" t="s">
        <v>3838</v>
      </c>
      <c r="B36" s="930">
        <v>11798</v>
      </c>
      <c r="C36" s="931">
        <v>865</v>
      </c>
      <c r="D36" s="931">
        <v>10814</v>
      </c>
      <c r="E36" s="931">
        <v>1410</v>
      </c>
      <c r="F36" s="932">
        <v>370</v>
      </c>
      <c r="G36" s="933">
        <v>0</v>
      </c>
      <c r="H36" s="933">
        <v>0</v>
      </c>
      <c r="I36" s="933">
        <v>0</v>
      </c>
      <c r="J36" s="933">
        <v>0</v>
      </c>
      <c r="K36" s="933">
        <v>69</v>
      </c>
      <c r="L36" s="934">
        <v>0.57793011088286395</v>
      </c>
      <c r="M36" s="935">
        <v>1.3469373857974601E-2</v>
      </c>
      <c r="N36" s="935">
        <v>2.6625506463438201E-3</v>
      </c>
      <c r="O36" s="912"/>
    </row>
    <row r="37" spans="1:15">
      <c r="A37" s="929" t="s">
        <v>3839</v>
      </c>
      <c r="B37" s="930">
        <v>2449</v>
      </c>
      <c r="C37" s="931">
        <v>35970</v>
      </c>
      <c r="D37" s="931">
        <v>8400</v>
      </c>
      <c r="E37" s="931">
        <v>205</v>
      </c>
      <c r="F37" s="932">
        <v>0</v>
      </c>
      <c r="G37" s="933">
        <v>0</v>
      </c>
      <c r="H37" s="933">
        <v>0</v>
      </c>
      <c r="I37" s="933">
        <v>0</v>
      </c>
      <c r="J37" s="933">
        <v>0</v>
      </c>
      <c r="K37" s="933">
        <v>29814</v>
      </c>
      <c r="L37" s="934">
        <v>236.18131674819301</v>
      </c>
      <c r="M37" s="935">
        <v>4.8048348106365797</v>
      </c>
      <c r="N37" s="935">
        <v>0.60906356754548197</v>
      </c>
      <c r="O37" s="912"/>
    </row>
    <row r="38" spans="1:15">
      <c r="A38" s="929" t="s">
        <v>3840</v>
      </c>
      <c r="B38" s="930">
        <v>0</v>
      </c>
      <c r="C38" s="931">
        <v>238</v>
      </c>
      <c r="D38" s="931">
        <v>0</v>
      </c>
      <c r="E38" s="931">
        <v>0</v>
      </c>
      <c r="F38" s="932">
        <v>0</v>
      </c>
      <c r="G38" s="933">
        <v>0</v>
      </c>
      <c r="H38" s="933">
        <v>0</v>
      </c>
      <c r="I38" s="933">
        <v>0</v>
      </c>
      <c r="J38" s="933">
        <v>0</v>
      </c>
      <c r="K38" s="933">
        <v>238</v>
      </c>
      <c r="L38" s="934">
        <v>1.87999228246189</v>
      </c>
      <c r="M38" s="935">
        <v>3.78159367161875E-2</v>
      </c>
      <c r="N38" s="935">
        <v>4.8620490063669697E-3</v>
      </c>
      <c r="O38" s="912"/>
    </row>
    <row r="39" spans="1:15">
      <c r="A39" s="929" t="s">
        <v>3841</v>
      </c>
      <c r="B39" s="930">
        <v>0</v>
      </c>
      <c r="C39" s="931">
        <v>355</v>
      </c>
      <c r="D39" s="931">
        <v>0</v>
      </c>
      <c r="E39" s="931">
        <v>0</v>
      </c>
      <c r="F39" s="932">
        <v>0</v>
      </c>
      <c r="G39" s="933">
        <v>0</v>
      </c>
      <c r="H39" s="933">
        <v>0</v>
      </c>
      <c r="I39" s="933">
        <v>0</v>
      </c>
      <c r="J39" s="933">
        <v>0</v>
      </c>
      <c r="K39" s="933">
        <v>355</v>
      </c>
      <c r="L39" s="934">
        <v>2.8283642224012899</v>
      </c>
      <c r="M39" s="935">
        <v>6.3658340048348097E-2</v>
      </c>
      <c r="N39" s="935">
        <v>2.0145044319097499E-2</v>
      </c>
      <c r="O39" s="912"/>
    </row>
    <row r="40" spans="1:15">
      <c r="A40" s="929" t="s">
        <v>3842</v>
      </c>
      <c r="B40" s="930">
        <v>0</v>
      </c>
      <c r="C40" s="931">
        <v>2215</v>
      </c>
      <c r="D40" s="931">
        <v>0</v>
      </c>
      <c r="E40" s="931">
        <v>638</v>
      </c>
      <c r="F40" s="932">
        <v>0</v>
      </c>
      <c r="G40" s="933">
        <v>0</v>
      </c>
      <c r="H40" s="933">
        <v>0</v>
      </c>
      <c r="I40" s="933">
        <v>0</v>
      </c>
      <c r="J40" s="933">
        <v>0</v>
      </c>
      <c r="K40" s="933">
        <v>1577</v>
      </c>
      <c r="L40" s="934">
        <v>14.0319369885712</v>
      </c>
      <c r="M40" s="935">
        <v>0.20403581845626501</v>
      </c>
      <c r="N40" s="935">
        <v>0.37227587928862399</v>
      </c>
      <c r="O40" s="912"/>
    </row>
    <row r="41" spans="1:15">
      <c r="A41" s="929" t="s">
        <v>3843</v>
      </c>
      <c r="B41" s="930">
        <v>0</v>
      </c>
      <c r="C41" s="931">
        <v>27</v>
      </c>
      <c r="D41" s="931">
        <v>0</v>
      </c>
      <c r="E41" s="931">
        <v>2</v>
      </c>
      <c r="F41" s="932">
        <v>0</v>
      </c>
      <c r="G41" s="933">
        <v>0</v>
      </c>
      <c r="H41" s="933">
        <v>0</v>
      </c>
      <c r="I41" s="933">
        <v>0</v>
      </c>
      <c r="J41" s="933">
        <v>25</v>
      </c>
      <c r="K41" s="933">
        <v>0</v>
      </c>
      <c r="L41" s="934">
        <v>0</v>
      </c>
      <c r="M41" s="935">
        <v>0</v>
      </c>
      <c r="N41" s="935">
        <v>0</v>
      </c>
      <c r="O41" s="912"/>
    </row>
    <row r="42" spans="1:15">
      <c r="A42" s="929" t="s">
        <v>3844</v>
      </c>
      <c r="B42" s="930">
        <v>15</v>
      </c>
      <c r="C42" s="931">
        <v>2</v>
      </c>
      <c r="D42" s="931">
        <v>0</v>
      </c>
      <c r="E42" s="931">
        <v>0</v>
      </c>
      <c r="F42" s="932">
        <v>17</v>
      </c>
      <c r="G42" s="933">
        <v>0</v>
      </c>
      <c r="H42" s="933">
        <v>0</v>
      </c>
      <c r="I42" s="933">
        <v>0</v>
      </c>
      <c r="J42" s="933">
        <v>0</v>
      </c>
      <c r="K42" s="933">
        <v>0</v>
      </c>
      <c r="L42" s="934">
        <v>0</v>
      </c>
      <c r="M42" s="935">
        <v>0</v>
      </c>
      <c r="N42" s="935">
        <v>0</v>
      </c>
      <c r="O42" s="912"/>
    </row>
    <row r="43" spans="1:15">
      <c r="A43" s="929" t="s">
        <v>3845</v>
      </c>
      <c r="B43" s="930">
        <v>0</v>
      </c>
      <c r="C43" s="931">
        <v>192</v>
      </c>
      <c r="D43" s="931">
        <v>0</v>
      </c>
      <c r="E43" s="931">
        <v>5</v>
      </c>
      <c r="F43" s="932">
        <v>0</v>
      </c>
      <c r="G43" s="933">
        <v>0</v>
      </c>
      <c r="H43" s="933">
        <v>0</v>
      </c>
      <c r="I43" s="933">
        <v>0</v>
      </c>
      <c r="J43" s="933">
        <v>187</v>
      </c>
      <c r="K43" s="933">
        <v>0</v>
      </c>
      <c r="L43" s="934">
        <v>0</v>
      </c>
      <c r="M43" s="935">
        <v>0</v>
      </c>
      <c r="N43" s="935">
        <v>0</v>
      </c>
      <c r="O43" s="912"/>
    </row>
    <row r="44" spans="1:15">
      <c r="A44" s="929" t="s">
        <v>3846</v>
      </c>
      <c r="B44" s="930">
        <v>14332</v>
      </c>
      <c r="C44" s="931">
        <v>700</v>
      </c>
      <c r="D44" s="931">
        <v>0</v>
      </c>
      <c r="E44" s="931">
        <v>5</v>
      </c>
      <c r="F44" s="932">
        <v>0</v>
      </c>
      <c r="G44" s="933">
        <v>0</v>
      </c>
      <c r="H44" s="933">
        <v>0</v>
      </c>
      <c r="I44" s="933">
        <v>0</v>
      </c>
      <c r="J44" s="933">
        <v>15027</v>
      </c>
      <c r="K44" s="933">
        <v>0</v>
      </c>
      <c r="L44" s="934">
        <v>0</v>
      </c>
      <c r="M44" s="935">
        <v>0</v>
      </c>
      <c r="N44" s="935">
        <v>0</v>
      </c>
      <c r="O44" s="912"/>
    </row>
    <row r="45" spans="1:15">
      <c r="A45" s="929" t="s">
        <v>3847</v>
      </c>
      <c r="B45" s="930">
        <v>0</v>
      </c>
      <c r="C45" s="931">
        <v>1634</v>
      </c>
      <c r="D45" s="931">
        <v>0</v>
      </c>
      <c r="E45" s="931">
        <v>336</v>
      </c>
      <c r="F45" s="932">
        <v>0</v>
      </c>
      <c r="G45" s="933">
        <v>0</v>
      </c>
      <c r="H45" s="933">
        <v>0</v>
      </c>
      <c r="I45" s="933">
        <v>0</v>
      </c>
      <c r="J45" s="933">
        <v>0</v>
      </c>
      <c r="K45" s="933">
        <v>1298</v>
      </c>
      <c r="L45" s="934">
        <v>10.5771583570723</v>
      </c>
      <c r="M45" s="935">
        <v>0.19445472188489499</v>
      </c>
      <c r="N45" s="935">
        <v>7.6603375287988995E-2</v>
      </c>
      <c r="O45" s="912"/>
    </row>
    <row r="46" spans="1:15">
      <c r="A46" s="929" t="s">
        <v>3848</v>
      </c>
      <c r="B46" s="930">
        <v>14850</v>
      </c>
      <c r="C46" s="931">
        <v>668</v>
      </c>
      <c r="D46" s="931">
        <v>5</v>
      </c>
      <c r="E46" s="931">
        <v>15371</v>
      </c>
      <c r="F46" s="932">
        <v>0</v>
      </c>
      <c r="G46" s="933">
        <v>0</v>
      </c>
      <c r="H46" s="933">
        <v>0</v>
      </c>
      <c r="I46" s="933">
        <v>0</v>
      </c>
      <c r="J46" s="933">
        <v>0</v>
      </c>
      <c r="K46" s="933">
        <v>142</v>
      </c>
      <c r="L46" s="934">
        <v>1.13134568896052</v>
      </c>
      <c r="M46" s="935">
        <v>3.8356164383561597E-2</v>
      </c>
      <c r="N46" s="935">
        <v>5.8017727639000797E-3</v>
      </c>
      <c r="O46" s="912"/>
    </row>
    <row r="47" spans="1:15">
      <c r="A47" s="929" t="s">
        <v>3850</v>
      </c>
      <c r="B47" s="930">
        <v>0</v>
      </c>
      <c r="C47" s="931">
        <v>717</v>
      </c>
      <c r="D47" s="931">
        <v>0</v>
      </c>
      <c r="E47" s="931">
        <v>670</v>
      </c>
      <c r="F47" s="932">
        <v>0</v>
      </c>
      <c r="G47" s="933">
        <v>0</v>
      </c>
      <c r="H47" s="933">
        <v>0</v>
      </c>
      <c r="I47" s="933">
        <v>0</v>
      </c>
      <c r="J47" s="933">
        <v>0</v>
      </c>
      <c r="K47" s="933">
        <v>47</v>
      </c>
      <c r="L47" s="934">
        <v>0.113084631884782</v>
      </c>
      <c r="M47" s="935">
        <v>3.5205592945262202E-3</v>
      </c>
      <c r="N47" s="935">
        <v>8.5346891988514497E-4</v>
      </c>
      <c r="O47" s="912"/>
    </row>
    <row r="48" spans="1:15">
      <c r="A48" s="929" t="s">
        <v>3851</v>
      </c>
      <c r="B48" s="930">
        <v>0</v>
      </c>
      <c r="C48" s="931">
        <v>2888</v>
      </c>
      <c r="D48" s="931">
        <v>-497.61538461538498</v>
      </c>
      <c r="E48" s="931">
        <v>1</v>
      </c>
      <c r="F48" s="932">
        <v>0</v>
      </c>
      <c r="G48" s="933">
        <v>0</v>
      </c>
      <c r="H48" s="933">
        <v>3384.6153846153802</v>
      </c>
      <c r="I48" s="933">
        <v>0</v>
      </c>
      <c r="J48" s="933">
        <v>0</v>
      </c>
      <c r="K48" s="933">
        <v>0</v>
      </c>
      <c r="L48" s="934">
        <v>0</v>
      </c>
      <c r="M48" s="935">
        <v>0</v>
      </c>
      <c r="N48" s="935">
        <v>0</v>
      </c>
      <c r="O48" s="912"/>
    </row>
    <row r="49" spans="1:15">
      <c r="A49" s="929" t="s">
        <v>3852</v>
      </c>
      <c r="B49" s="930">
        <v>9252</v>
      </c>
      <c r="C49" s="931">
        <v>2547</v>
      </c>
      <c r="D49" s="931">
        <v>0</v>
      </c>
      <c r="E49" s="931">
        <v>468</v>
      </c>
      <c r="F49" s="932">
        <v>11331</v>
      </c>
      <c r="G49" s="933">
        <v>0</v>
      </c>
      <c r="H49" s="933">
        <v>0</v>
      </c>
      <c r="I49" s="933">
        <v>0</v>
      </c>
      <c r="J49" s="933">
        <v>0</v>
      </c>
      <c r="K49" s="933">
        <v>0</v>
      </c>
      <c r="L49" s="934">
        <v>0</v>
      </c>
      <c r="M49" s="935">
        <v>0</v>
      </c>
      <c r="N49" s="935">
        <v>0</v>
      </c>
      <c r="O49" s="912"/>
    </row>
    <row r="50" spans="1:15">
      <c r="A50" s="929" t="s">
        <v>3853</v>
      </c>
      <c r="B50" s="930">
        <v>370</v>
      </c>
      <c r="C50" s="931">
        <v>0</v>
      </c>
      <c r="D50" s="931">
        <v>0</v>
      </c>
      <c r="E50" s="931">
        <v>0</v>
      </c>
      <c r="F50" s="932">
        <v>370</v>
      </c>
      <c r="G50" s="933">
        <v>0</v>
      </c>
      <c r="H50" s="933">
        <v>0</v>
      </c>
      <c r="I50" s="933">
        <v>0</v>
      </c>
      <c r="J50" s="933">
        <v>0</v>
      </c>
      <c r="K50" s="933">
        <v>0</v>
      </c>
      <c r="L50" s="934">
        <v>0</v>
      </c>
      <c r="M50" s="935">
        <v>0</v>
      </c>
      <c r="N50" s="935">
        <v>0</v>
      </c>
      <c r="O50" s="912"/>
    </row>
    <row r="51" spans="1:15">
      <c r="A51" s="929" t="s">
        <v>3854</v>
      </c>
      <c r="B51" s="930">
        <v>3343</v>
      </c>
      <c r="C51" s="931">
        <v>0</v>
      </c>
      <c r="D51" s="931">
        <v>0</v>
      </c>
      <c r="E51" s="931">
        <v>102</v>
      </c>
      <c r="F51" s="932">
        <v>3241</v>
      </c>
      <c r="G51" s="933">
        <v>0</v>
      </c>
      <c r="H51" s="933">
        <v>0</v>
      </c>
      <c r="I51" s="933">
        <v>0</v>
      </c>
      <c r="J51" s="933">
        <v>0</v>
      </c>
      <c r="K51" s="933">
        <v>0</v>
      </c>
      <c r="L51" s="934">
        <v>0</v>
      </c>
      <c r="M51" s="935">
        <v>0</v>
      </c>
      <c r="N51" s="935">
        <v>0</v>
      </c>
      <c r="O51" s="912"/>
    </row>
    <row r="52" spans="1:15">
      <c r="A52" s="929" t="s">
        <v>3856</v>
      </c>
      <c r="B52" s="930">
        <v>230</v>
      </c>
      <c r="C52" s="931">
        <v>0</v>
      </c>
      <c r="D52" s="931">
        <v>0</v>
      </c>
      <c r="E52" s="931">
        <v>0</v>
      </c>
      <c r="F52" s="932">
        <v>230</v>
      </c>
      <c r="G52" s="933">
        <v>0</v>
      </c>
      <c r="H52" s="933">
        <v>0</v>
      </c>
      <c r="I52" s="933">
        <v>0</v>
      </c>
      <c r="J52" s="933">
        <v>0</v>
      </c>
      <c r="K52" s="933">
        <v>0</v>
      </c>
      <c r="L52" s="934">
        <v>0</v>
      </c>
      <c r="M52" s="935">
        <v>0</v>
      </c>
      <c r="N52" s="935">
        <v>0</v>
      </c>
      <c r="O52" s="912"/>
    </row>
    <row r="53" spans="1:15">
      <c r="A53" s="929" t="s">
        <v>3857</v>
      </c>
      <c r="B53" s="930">
        <v>0</v>
      </c>
      <c r="C53" s="931">
        <v>5</v>
      </c>
      <c r="D53" s="931">
        <v>0</v>
      </c>
      <c r="E53" s="931">
        <v>543</v>
      </c>
      <c r="F53" s="932">
        <v>0</v>
      </c>
      <c r="G53" s="933">
        <v>0</v>
      </c>
      <c r="H53" s="933">
        <v>0</v>
      </c>
      <c r="I53" s="933">
        <v>0</v>
      </c>
      <c r="J53" s="933">
        <v>0</v>
      </c>
      <c r="K53" s="933">
        <v>0</v>
      </c>
      <c r="L53" s="934">
        <v>0</v>
      </c>
      <c r="M53" s="935">
        <v>0</v>
      </c>
      <c r="N53" s="935">
        <v>0</v>
      </c>
      <c r="O53" s="912"/>
    </row>
    <row r="54" spans="1:15">
      <c r="A54" s="929" t="s">
        <v>3858</v>
      </c>
      <c r="B54" s="930">
        <v>2208</v>
      </c>
      <c r="C54" s="931">
        <v>0</v>
      </c>
      <c r="D54" s="931">
        <v>0</v>
      </c>
      <c r="E54" s="931">
        <v>0</v>
      </c>
      <c r="F54" s="932">
        <v>2208</v>
      </c>
      <c r="G54" s="933">
        <v>0</v>
      </c>
      <c r="H54" s="933">
        <v>0</v>
      </c>
      <c r="I54" s="933">
        <v>0</v>
      </c>
      <c r="J54" s="933">
        <v>0</v>
      </c>
      <c r="K54" s="933">
        <v>0</v>
      </c>
      <c r="L54" s="934">
        <v>0</v>
      </c>
      <c r="M54" s="935">
        <v>0</v>
      </c>
      <c r="N54" s="935">
        <v>0</v>
      </c>
      <c r="O54" s="912"/>
    </row>
    <row r="55" spans="1:15">
      <c r="A55" s="929" t="s">
        <v>3859</v>
      </c>
      <c r="B55" s="930">
        <v>0</v>
      </c>
      <c r="C55" s="931">
        <v>145</v>
      </c>
      <c r="D55" s="931">
        <v>0</v>
      </c>
      <c r="E55" s="931">
        <v>0</v>
      </c>
      <c r="F55" s="932">
        <v>0</v>
      </c>
      <c r="G55" s="933">
        <v>0</v>
      </c>
      <c r="H55" s="933">
        <v>0</v>
      </c>
      <c r="I55" s="933">
        <v>0</v>
      </c>
      <c r="J55" s="933">
        <v>0</v>
      </c>
      <c r="K55" s="933">
        <v>145</v>
      </c>
      <c r="L55" s="934">
        <v>0.89852572323546398</v>
      </c>
      <c r="M55" s="935">
        <v>3.0279987742733602E-2</v>
      </c>
      <c r="N55" s="935">
        <v>1.1190430252749401E-2</v>
      </c>
      <c r="O55" s="912"/>
    </row>
    <row r="56" spans="1:15">
      <c r="A56" s="929" t="s">
        <v>3860</v>
      </c>
      <c r="B56" s="930">
        <v>0</v>
      </c>
      <c r="C56" s="931">
        <v>5092</v>
      </c>
      <c r="D56" s="931">
        <v>0</v>
      </c>
      <c r="E56" s="931">
        <v>340</v>
      </c>
      <c r="F56" s="932">
        <v>0</v>
      </c>
      <c r="G56" s="933">
        <v>0</v>
      </c>
      <c r="H56" s="933">
        <v>0</v>
      </c>
      <c r="I56" s="933">
        <v>0</v>
      </c>
      <c r="J56" s="933">
        <v>0</v>
      </c>
      <c r="K56" s="933">
        <v>4752</v>
      </c>
      <c r="L56" s="934">
        <v>42.282666182428997</v>
      </c>
      <c r="M56" s="935">
        <v>0.70111563822905199</v>
      </c>
      <c r="N56" s="935">
        <v>1.59638637627538</v>
      </c>
      <c r="O56" s="912"/>
    </row>
    <row r="57" spans="1:15">
      <c r="A57" s="924"/>
      <c r="B57" s="925"/>
      <c r="C57" s="926"/>
      <c r="D57" s="926"/>
      <c r="E57" s="926"/>
      <c r="F57" s="925"/>
      <c r="G57" s="926"/>
      <c r="H57" s="926"/>
      <c r="I57" s="926"/>
      <c r="J57" s="926"/>
      <c r="K57" s="926"/>
      <c r="L57" s="927"/>
      <c r="M57" s="928"/>
      <c r="N57" s="928"/>
      <c r="O57" s="912"/>
    </row>
    <row r="58" spans="1:15">
      <c r="A58" s="917" t="s">
        <v>4204</v>
      </c>
      <c r="B58" s="918">
        <v>75123</v>
      </c>
      <c r="C58" s="919">
        <v>13815</v>
      </c>
      <c r="D58" s="919">
        <v>7880</v>
      </c>
      <c r="E58" s="919">
        <v>60</v>
      </c>
      <c r="F58" s="920">
        <v>1272</v>
      </c>
      <c r="G58" s="921">
        <v>2572</v>
      </c>
      <c r="H58" s="921">
        <v>0</v>
      </c>
      <c r="I58" s="921">
        <v>5965</v>
      </c>
      <c r="J58" s="921">
        <v>26</v>
      </c>
      <c r="K58" s="921">
        <v>71163</v>
      </c>
      <c r="L58" s="922">
        <v>134.906250524906</v>
      </c>
      <c r="M58" s="923">
        <v>3.1367487146894302</v>
      </c>
      <c r="N58" s="923">
        <v>2.4436549806494101</v>
      </c>
      <c r="O58" s="912"/>
    </row>
    <row r="59" spans="1:15">
      <c r="A59" s="929" t="s">
        <v>3862</v>
      </c>
      <c r="B59" s="930">
        <v>765</v>
      </c>
      <c r="C59" s="931">
        <v>12114</v>
      </c>
      <c r="D59" s="931">
        <v>885</v>
      </c>
      <c r="E59" s="931">
        <v>58</v>
      </c>
      <c r="F59" s="932">
        <v>0</v>
      </c>
      <c r="G59" s="933">
        <v>2572</v>
      </c>
      <c r="H59" s="933">
        <v>0</v>
      </c>
      <c r="I59" s="933">
        <v>438</v>
      </c>
      <c r="J59" s="933">
        <v>0</v>
      </c>
      <c r="K59" s="933">
        <v>8926</v>
      </c>
      <c r="L59" s="934">
        <v>13.043907798118299</v>
      </c>
      <c r="M59" s="935">
        <v>0.31728424373801201</v>
      </c>
      <c r="N59" s="935">
        <v>1.7626902429889599E-2</v>
      </c>
      <c r="O59" s="912"/>
    </row>
    <row r="60" spans="1:15">
      <c r="A60" s="929" t="s">
        <v>3863</v>
      </c>
      <c r="B60" s="930">
        <v>185</v>
      </c>
      <c r="C60" s="931">
        <v>0</v>
      </c>
      <c r="D60" s="931">
        <v>0</v>
      </c>
      <c r="E60" s="931">
        <v>0</v>
      </c>
      <c r="F60" s="932">
        <v>0</v>
      </c>
      <c r="G60" s="933">
        <v>0</v>
      </c>
      <c r="H60" s="933">
        <v>0</v>
      </c>
      <c r="I60" s="933">
        <v>0</v>
      </c>
      <c r="J60" s="933">
        <v>0</v>
      </c>
      <c r="K60" s="933">
        <v>185</v>
      </c>
      <c r="L60" s="934">
        <v>1.4529400415385101</v>
      </c>
      <c r="M60" s="935">
        <v>6.2988730124501997E-3</v>
      </c>
      <c r="N60" s="935">
        <v>2.9394740724767599E-3</v>
      </c>
      <c r="O60" s="912"/>
    </row>
    <row r="61" spans="1:15">
      <c r="A61" s="929" t="s">
        <v>3864</v>
      </c>
      <c r="B61" s="930">
        <v>8101</v>
      </c>
      <c r="C61" s="931">
        <v>43</v>
      </c>
      <c r="D61" s="931">
        <v>6996</v>
      </c>
      <c r="E61" s="931">
        <v>1</v>
      </c>
      <c r="F61" s="932">
        <v>0</v>
      </c>
      <c r="G61" s="933">
        <v>0</v>
      </c>
      <c r="H61" s="933">
        <v>0</v>
      </c>
      <c r="I61" s="933">
        <v>608</v>
      </c>
      <c r="J61" s="933">
        <v>0</v>
      </c>
      <c r="K61" s="933">
        <v>539</v>
      </c>
      <c r="L61" s="934">
        <v>1.1982535665240399</v>
      </c>
      <c r="M61" s="935">
        <v>1.32010986142479E-2</v>
      </c>
      <c r="N61" s="935">
        <v>3.0464073725187499E-3</v>
      </c>
      <c r="O61" s="912"/>
    </row>
    <row r="62" spans="1:15">
      <c r="A62" s="929" t="s">
        <v>3865</v>
      </c>
      <c r="B62" s="930">
        <v>0</v>
      </c>
      <c r="C62" s="931">
        <v>0</v>
      </c>
      <c r="D62" s="931">
        <v>0</v>
      </c>
      <c r="E62" s="931">
        <v>0</v>
      </c>
      <c r="F62" s="932">
        <v>0</v>
      </c>
      <c r="G62" s="933">
        <v>0</v>
      </c>
      <c r="H62" s="933">
        <v>0</v>
      </c>
      <c r="I62" s="933">
        <v>0</v>
      </c>
      <c r="J62" s="933">
        <v>0</v>
      </c>
      <c r="K62" s="933">
        <v>0</v>
      </c>
      <c r="L62" s="934">
        <v>0</v>
      </c>
      <c r="M62" s="935">
        <v>0</v>
      </c>
      <c r="N62" s="935">
        <v>0</v>
      </c>
      <c r="O62" s="912"/>
    </row>
    <row r="63" spans="1:15">
      <c r="A63" s="929" t="s">
        <v>3866</v>
      </c>
      <c r="B63" s="930">
        <v>701</v>
      </c>
      <c r="C63" s="931">
        <v>0</v>
      </c>
      <c r="D63" s="931">
        <v>0</v>
      </c>
      <c r="E63" s="931">
        <v>0</v>
      </c>
      <c r="F63" s="932">
        <v>701</v>
      </c>
      <c r="G63" s="933">
        <v>0</v>
      </c>
      <c r="H63" s="933">
        <v>0</v>
      </c>
      <c r="I63" s="933">
        <v>0</v>
      </c>
      <c r="J63" s="933">
        <v>0</v>
      </c>
      <c r="K63" s="933">
        <v>0</v>
      </c>
      <c r="L63" s="934">
        <v>0</v>
      </c>
      <c r="M63" s="935">
        <v>0</v>
      </c>
      <c r="N63" s="935">
        <v>0</v>
      </c>
      <c r="O63" s="912"/>
    </row>
    <row r="64" spans="1:15">
      <c r="A64" s="929" t="s">
        <v>3867</v>
      </c>
      <c r="B64" s="930">
        <v>0</v>
      </c>
      <c r="C64" s="931">
        <v>0</v>
      </c>
      <c r="D64" s="931">
        <v>0</v>
      </c>
      <c r="E64" s="931">
        <v>0</v>
      </c>
      <c r="F64" s="932">
        <v>0</v>
      </c>
      <c r="G64" s="933">
        <v>0</v>
      </c>
      <c r="H64" s="933">
        <v>0</v>
      </c>
      <c r="I64" s="933">
        <v>0</v>
      </c>
      <c r="J64" s="933">
        <v>0</v>
      </c>
      <c r="K64" s="933">
        <v>0</v>
      </c>
      <c r="L64" s="934">
        <v>0</v>
      </c>
      <c r="M64" s="935">
        <v>0</v>
      </c>
      <c r="N64" s="935">
        <v>0</v>
      </c>
      <c r="O64" s="912"/>
    </row>
    <row r="65" spans="1:15">
      <c r="A65" s="929" t="s">
        <v>3868</v>
      </c>
      <c r="B65" s="930">
        <v>65371</v>
      </c>
      <c r="C65" s="931">
        <v>1</v>
      </c>
      <c r="D65" s="931">
        <v>-1</v>
      </c>
      <c r="E65" s="931">
        <v>0</v>
      </c>
      <c r="F65" s="932">
        <v>571</v>
      </c>
      <c r="G65" s="933">
        <v>0</v>
      </c>
      <c r="H65" s="933">
        <v>0</v>
      </c>
      <c r="I65" s="933">
        <v>4919</v>
      </c>
      <c r="J65" s="933">
        <v>0</v>
      </c>
      <c r="K65" s="933">
        <v>59883</v>
      </c>
      <c r="L65" s="934">
        <v>115.075184256222</v>
      </c>
      <c r="M65" s="935">
        <v>2.7076513942640501</v>
      </c>
      <c r="N65" s="935">
        <v>2.3691949699810499</v>
      </c>
      <c r="O65" s="912"/>
    </row>
    <row r="66" spans="1:15">
      <c r="A66" s="929" t="s">
        <v>3869</v>
      </c>
      <c r="B66" s="930">
        <v>0</v>
      </c>
      <c r="C66" s="931">
        <v>1585</v>
      </c>
      <c r="D66" s="931">
        <v>0</v>
      </c>
      <c r="E66" s="931">
        <v>0</v>
      </c>
      <c r="F66" s="932">
        <v>0</v>
      </c>
      <c r="G66" s="933">
        <v>0</v>
      </c>
      <c r="H66" s="933">
        <v>0</v>
      </c>
      <c r="I66" s="933">
        <v>0</v>
      </c>
      <c r="J66" s="933">
        <v>0</v>
      </c>
      <c r="K66" s="933">
        <v>1585</v>
      </c>
      <c r="L66" s="934">
        <v>3.77762140935865</v>
      </c>
      <c r="M66" s="935">
        <v>8.6345632213912005E-2</v>
      </c>
      <c r="N66" s="935">
        <v>5.0368285458115301E-2</v>
      </c>
      <c r="O66" s="912"/>
    </row>
    <row r="67" spans="1:15">
      <c r="A67" s="929" t="s">
        <v>3870</v>
      </c>
      <c r="B67" s="930">
        <v>0</v>
      </c>
      <c r="C67" s="931">
        <v>41</v>
      </c>
      <c r="D67" s="931">
        <v>0</v>
      </c>
      <c r="E67" s="931">
        <v>1</v>
      </c>
      <c r="F67" s="932">
        <v>0</v>
      </c>
      <c r="G67" s="933">
        <v>0</v>
      </c>
      <c r="H67" s="933">
        <v>0</v>
      </c>
      <c r="I67" s="933">
        <v>0</v>
      </c>
      <c r="J67" s="933">
        <v>0</v>
      </c>
      <c r="K67" s="933">
        <v>40</v>
      </c>
      <c r="L67" s="934">
        <v>0.31868892646775099</v>
      </c>
      <c r="M67" s="935">
        <v>5.9016467864398299E-3</v>
      </c>
      <c r="N67" s="935">
        <v>4.5397282972614101E-4</v>
      </c>
      <c r="O67" s="912"/>
    </row>
    <row r="68" spans="1:15">
      <c r="A68" s="929" t="s">
        <v>3871</v>
      </c>
      <c r="B68" s="930">
        <v>0</v>
      </c>
      <c r="C68" s="931">
        <v>1</v>
      </c>
      <c r="D68" s="931">
        <v>0</v>
      </c>
      <c r="E68" s="931">
        <v>0</v>
      </c>
      <c r="F68" s="932">
        <v>0</v>
      </c>
      <c r="G68" s="933">
        <v>0</v>
      </c>
      <c r="H68" s="933">
        <v>0</v>
      </c>
      <c r="I68" s="933">
        <v>0</v>
      </c>
      <c r="J68" s="933">
        <v>0</v>
      </c>
      <c r="K68" s="933">
        <v>1</v>
      </c>
      <c r="L68" s="934">
        <v>7.6040448979128603E-3</v>
      </c>
      <c r="M68" s="935">
        <v>4.3127418823983398E-5</v>
      </c>
      <c r="N68" s="935">
        <v>6.8095924458921099E-6</v>
      </c>
      <c r="O68" s="912"/>
    </row>
    <row r="69" spans="1:15">
      <c r="A69" s="929" t="s">
        <v>3872</v>
      </c>
      <c r="B69" s="930">
        <v>0</v>
      </c>
      <c r="C69" s="931">
        <v>19</v>
      </c>
      <c r="D69" s="931">
        <v>0</v>
      </c>
      <c r="E69" s="931">
        <v>0</v>
      </c>
      <c r="F69" s="932">
        <v>0</v>
      </c>
      <c r="G69" s="933">
        <v>0</v>
      </c>
      <c r="H69" s="933">
        <v>0</v>
      </c>
      <c r="I69" s="933">
        <v>0</v>
      </c>
      <c r="J69" s="933">
        <v>19</v>
      </c>
      <c r="K69" s="933">
        <v>0</v>
      </c>
      <c r="L69" s="934">
        <v>0</v>
      </c>
      <c r="M69" s="935">
        <v>0</v>
      </c>
      <c r="N69" s="935">
        <v>0</v>
      </c>
      <c r="O69" s="912"/>
    </row>
    <row r="70" spans="1:15">
      <c r="A70" s="929" t="s">
        <v>3873</v>
      </c>
      <c r="B70" s="930">
        <v>0</v>
      </c>
      <c r="C70" s="931">
        <v>7</v>
      </c>
      <c r="D70" s="931">
        <v>0</v>
      </c>
      <c r="E70" s="931">
        <v>0</v>
      </c>
      <c r="F70" s="932">
        <v>0</v>
      </c>
      <c r="G70" s="933">
        <v>0</v>
      </c>
      <c r="H70" s="933">
        <v>0</v>
      </c>
      <c r="I70" s="933">
        <v>0</v>
      </c>
      <c r="J70" s="933">
        <v>7</v>
      </c>
      <c r="K70" s="933">
        <v>0</v>
      </c>
      <c r="L70" s="934">
        <v>0</v>
      </c>
      <c r="M70" s="935">
        <v>0</v>
      </c>
      <c r="N70" s="935">
        <v>0</v>
      </c>
      <c r="O70" s="912"/>
    </row>
    <row r="71" spans="1:15">
      <c r="A71" s="929" t="s">
        <v>3874</v>
      </c>
      <c r="B71" s="930">
        <v>0</v>
      </c>
      <c r="C71" s="931">
        <v>2</v>
      </c>
      <c r="D71" s="931">
        <v>0</v>
      </c>
      <c r="E71" s="931">
        <v>0</v>
      </c>
      <c r="F71" s="932">
        <v>0</v>
      </c>
      <c r="G71" s="933">
        <v>0</v>
      </c>
      <c r="H71" s="933">
        <v>0</v>
      </c>
      <c r="I71" s="933">
        <v>0</v>
      </c>
      <c r="J71" s="933">
        <v>0</v>
      </c>
      <c r="K71" s="933">
        <v>2</v>
      </c>
      <c r="L71" s="934">
        <v>1.6070638172305401E-2</v>
      </c>
      <c r="M71" s="935">
        <v>9.07945659452282E-6</v>
      </c>
      <c r="N71" s="935">
        <v>1.36191848917842E-5</v>
      </c>
      <c r="O71" s="912"/>
    </row>
    <row r="72" spans="1:15">
      <c r="A72" s="929" t="s">
        <v>4205</v>
      </c>
      <c r="B72" s="930">
        <v>0</v>
      </c>
      <c r="C72" s="931">
        <v>2</v>
      </c>
      <c r="D72" s="931">
        <v>0</v>
      </c>
      <c r="E72" s="931">
        <v>0</v>
      </c>
      <c r="F72" s="932">
        <v>0</v>
      </c>
      <c r="G72" s="933">
        <v>0</v>
      </c>
      <c r="H72" s="933">
        <v>0</v>
      </c>
      <c r="I72" s="933">
        <v>0</v>
      </c>
      <c r="J72" s="933">
        <v>0</v>
      </c>
      <c r="K72" s="933">
        <v>2</v>
      </c>
      <c r="L72" s="934">
        <v>1.5979843606360199E-2</v>
      </c>
      <c r="M72" s="935">
        <v>1.36191848917842E-5</v>
      </c>
      <c r="N72" s="935">
        <v>4.53972829726141E-6</v>
      </c>
      <c r="O72" s="912"/>
    </row>
    <row r="73" spans="1:15">
      <c r="A73" s="924"/>
      <c r="B73" s="925"/>
      <c r="C73" s="926"/>
      <c r="D73" s="926"/>
      <c r="E73" s="926"/>
      <c r="F73" s="925"/>
      <c r="G73" s="926"/>
      <c r="H73" s="926"/>
      <c r="I73" s="926"/>
      <c r="J73" s="926"/>
      <c r="K73" s="926"/>
      <c r="L73" s="927"/>
      <c r="M73" s="928"/>
      <c r="N73" s="928"/>
      <c r="O73" s="912"/>
    </row>
    <row r="74" spans="1:15">
      <c r="A74" s="917" t="s">
        <v>4206</v>
      </c>
      <c r="B74" s="918">
        <v>652927</v>
      </c>
      <c r="C74" s="919">
        <v>61587</v>
      </c>
      <c r="D74" s="919">
        <v>85917</v>
      </c>
      <c r="E74" s="919">
        <v>448613</v>
      </c>
      <c r="F74" s="920">
        <v>0</v>
      </c>
      <c r="G74" s="921">
        <v>0</v>
      </c>
      <c r="H74" s="921">
        <v>0</v>
      </c>
      <c r="I74" s="921">
        <v>0</v>
      </c>
      <c r="J74" s="921">
        <v>115342</v>
      </c>
      <c r="K74" s="921">
        <v>65068</v>
      </c>
      <c r="L74" s="922">
        <v>373.94041606609801</v>
      </c>
      <c r="M74" s="923">
        <v>3.5632327405204799E-2</v>
      </c>
      <c r="N74" s="923">
        <v>4.5715063953422397E-2</v>
      </c>
      <c r="O74" s="912"/>
    </row>
    <row r="75" spans="1:15">
      <c r="A75" s="929" t="s">
        <v>4207</v>
      </c>
      <c r="B75" s="930">
        <v>0</v>
      </c>
      <c r="C75" s="931">
        <v>0</v>
      </c>
      <c r="D75" s="931">
        <v>0</v>
      </c>
      <c r="E75" s="931">
        <v>0</v>
      </c>
      <c r="F75" s="932">
        <v>0</v>
      </c>
      <c r="G75" s="933">
        <v>0</v>
      </c>
      <c r="H75" s="933">
        <v>0</v>
      </c>
      <c r="I75" s="933">
        <v>0</v>
      </c>
      <c r="J75" s="933">
        <v>0</v>
      </c>
      <c r="K75" s="933">
        <v>0</v>
      </c>
      <c r="L75" s="934">
        <v>0</v>
      </c>
      <c r="M75" s="935">
        <v>0</v>
      </c>
      <c r="N75" s="935">
        <v>0</v>
      </c>
      <c r="O75" s="912"/>
    </row>
    <row r="76" spans="1:15">
      <c r="A76" s="929" t="s">
        <v>3879</v>
      </c>
      <c r="B76" s="930">
        <v>0</v>
      </c>
      <c r="C76" s="931">
        <v>32</v>
      </c>
      <c r="D76" s="931">
        <v>9</v>
      </c>
      <c r="E76" s="931">
        <v>0</v>
      </c>
      <c r="F76" s="932">
        <v>0</v>
      </c>
      <c r="G76" s="933">
        <v>0</v>
      </c>
      <c r="H76" s="933">
        <v>0</v>
      </c>
      <c r="I76" s="933">
        <v>0</v>
      </c>
      <c r="J76" s="933">
        <v>0</v>
      </c>
      <c r="K76" s="933">
        <v>23</v>
      </c>
      <c r="L76" s="934">
        <v>0.1712385513727</v>
      </c>
      <c r="M76" s="935">
        <v>1.5662062625551899E-4</v>
      </c>
      <c r="N76" s="935">
        <v>0</v>
      </c>
      <c r="O76" s="912"/>
    </row>
    <row r="77" spans="1:15">
      <c r="A77" s="929" t="s">
        <v>3880</v>
      </c>
      <c r="B77" s="930">
        <v>0</v>
      </c>
      <c r="C77" s="931">
        <v>6</v>
      </c>
      <c r="D77" s="931">
        <v>0</v>
      </c>
      <c r="E77" s="931">
        <v>0</v>
      </c>
      <c r="F77" s="932">
        <v>0</v>
      </c>
      <c r="G77" s="933">
        <v>0</v>
      </c>
      <c r="H77" s="933">
        <v>0</v>
      </c>
      <c r="I77" s="933">
        <v>0</v>
      </c>
      <c r="J77" s="933">
        <v>0</v>
      </c>
      <c r="K77" s="933">
        <v>6</v>
      </c>
      <c r="L77" s="934">
        <v>5.4476739567136903E-2</v>
      </c>
      <c r="M77" s="935">
        <v>0</v>
      </c>
      <c r="N77" s="935">
        <v>0</v>
      </c>
      <c r="O77" s="912"/>
    </row>
    <row r="78" spans="1:15">
      <c r="A78" s="929" t="s">
        <v>3881</v>
      </c>
      <c r="B78" s="930">
        <v>0</v>
      </c>
      <c r="C78" s="931">
        <v>1</v>
      </c>
      <c r="D78" s="931">
        <v>0</v>
      </c>
      <c r="E78" s="931">
        <v>0</v>
      </c>
      <c r="F78" s="932">
        <v>0</v>
      </c>
      <c r="G78" s="933">
        <v>0</v>
      </c>
      <c r="H78" s="933">
        <v>0</v>
      </c>
      <c r="I78" s="933">
        <v>0</v>
      </c>
      <c r="J78" s="933">
        <v>0</v>
      </c>
      <c r="K78" s="933">
        <v>1</v>
      </c>
      <c r="L78" s="934">
        <v>6.8095924458921103E-3</v>
      </c>
      <c r="M78" s="935">
        <v>0</v>
      </c>
      <c r="N78" s="935">
        <v>0</v>
      </c>
      <c r="O78" s="912"/>
    </row>
    <row r="79" spans="1:15">
      <c r="A79" s="929" t="s">
        <v>3882</v>
      </c>
      <c r="B79" s="930">
        <v>12837</v>
      </c>
      <c r="C79" s="931">
        <v>103</v>
      </c>
      <c r="D79" s="931">
        <v>-17353</v>
      </c>
      <c r="E79" s="931">
        <v>29552</v>
      </c>
      <c r="F79" s="932">
        <v>0</v>
      </c>
      <c r="G79" s="933">
        <v>0</v>
      </c>
      <c r="H79" s="933">
        <v>0</v>
      </c>
      <c r="I79" s="933">
        <v>0</v>
      </c>
      <c r="J79" s="933">
        <v>0</v>
      </c>
      <c r="K79" s="933">
        <v>793</v>
      </c>
      <c r="L79" s="934">
        <v>5.5980070592775002</v>
      </c>
      <c r="M79" s="935">
        <v>2.3400029508233899E-2</v>
      </c>
      <c r="N79" s="935">
        <v>0</v>
      </c>
      <c r="O79" s="912"/>
    </row>
    <row r="80" spans="1:15">
      <c r="A80" s="929" t="s">
        <v>3883</v>
      </c>
      <c r="B80" s="930">
        <v>0</v>
      </c>
      <c r="C80" s="931">
        <v>17643</v>
      </c>
      <c r="D80" s="931">
        <v>3484</v>
      </c>
      <c r="E80" s="931">
        <v>32</v>
      </c>
      <c r="F80" s="932">
        <v>0</v>
      </c>
      <c r="G80" s="933">
        <v>0</v>
      </c>
      <c r="H80" s="933">
        <v>0</v>
      </c>
      <c r="I80" s="933">
        <v>0</v>
      </c>
      <c r="J80" s="933">
        <v>6237</v>
      </c>
      <c r="K80" s="933">
        <v>7890</v>
      </c>
      <c r="L80" s="934">
        <v>63.398667589744797</v>
      </c>
      <c r="M80" s="935">
        <v>0</v>
      </c>
      <c r="N80" s="935">
        <v>0</v>
      </c>
      <c r="O80" s="912"/>
    </row>
    <row r="81" spans="1:15">
      <c r="A81" s="929" t="s">
        <v>3884</v>
      </c>
      <c r="B81" s="930">
        <v>0</v>
      </c>
      <c r="C81" s="931">
        <v>102</v>
      </c>
      <c r="D81" s="931">
        <v>0</v>
      </c>
      <c r="E81" s="931">
        <v>431</v>
      </c>
      <c r="F81" s="932">
        <v>0</v>
      </c>
      <c r="G81" s="933">
        <v>0</v>
      </c>
      <c r="H81" s="933">
        <v>0</v>
      </c>
      <c r="I81" s="933">
        <v>0</v>
      </c>
      <c r="J81" s="933">
        <v>0</v>
      </c>
      <c r="K81" s="933">
        <v>0</v>
      </c>
      <c r="L81" s="934">
        <v>0</v>
      </c>
      <c r="M81" s="935">
        <v>0</v>
      </c>
      <c r="N81" s="935">
        <v>0</v>
      </c>
      <c r="O81" s="912"/>
    </row>
    <row r="82" spans="1:15">
      <c r="A82" s="929" t="s">
        <v>3885</v>
      </c>
      <c r="B82" s="930">
        <v>640090</v>
      </c>
      <c r="C82" s="931">
        <v>10</v>
      </c>
      <c r="D82" s="931">
        <v>90000</v>
      </c>
      <c r="E82" s="931">
        <v>376618</v>
      </c>
      <c r="F82" s="932">
        <v>0</v>
      </c>
      <c r="G82" s="933">
        <v>0</v>
      </c>
      <c r="H82" s="933">
        <v>64377</v>
      </c>
      <c r="I82" s="933">
        <v>0</v>
      </c>
      <c r="J82" s="933">
        <v>109105</v>
      </c>
      <c r="K82" s="933">
        <v>0</v>
      </c>
      <c r="L82" s="934">
        <v>0</v>
      </c>
      <c r="M82" s="935">
        <v>0</v>
      </c>
      <c r="N82" s="935">
        <v>0</v>
      </c>
      <c r="O82" s="912"/>
    </row>
    <row r="83" spans="1:15">
      <c r="A83" s="929" t="s">
        <v>3886</v>
      </c>
      <c r="B83" s="930">
        <v>64377</v>
      </c>
      <c r="C83" s="931">
        <v>182</v>
      </c>
      <c r="D83" s="931">
        <v>-5985</v>
      </c>
      <c r="E83" s="931">
        <v>27256</v>
      </c>
      <c r="F83" s="932">
        <v>0</v>
      </c>
      <c r="G83" s="933">
        <v>0</v>
      </c>
      <c r="H83" s="933">
        <v>12300</v>
      </c>
      <c r="I83" s="933">
        <v>0</v>
      </c>
      <c r="J83" s="933">
        <v>0</v>
      </c>
      <c r="K83" s="933">
        <v>30988</v>
      </c>
      <c r="L83" s="934">
        <v>280.65081544869503</v>
      </c>
      <c r="M83" s="935">
        <v>0</v>
      </c>
      <c r="N83" s="935">
        <v>0</v>
      </c>
      <c r="O83" s="912"/>
    </row>
    <row r="84" spans="1:15">
      <c r="A84" s="929" t="s">
        <v>3887</v>
      </c>
      <c r="B84" s="930">
        <v>0</v>
      </c>
      <c r="C84" s="931">
        <v>6</v>
      </c>
      <c r="D84" s="931">
        <v>0</v>
      </c>
      <c r="E84" s="931">
        <v>51</v>
      </c>
      <c r="F84" s="932">
        <v>0</v>
      </c>
      <c r="G84" s="933">
        <v>0</v>
      </c>
      <c r="H84" s="933">
        <v>0</v>
      </c>
      <c r="I84" s="933">
        <v>0</v>
      </c>
      <c r="J84" s="933">
        <v>0</v>
      </c>
      <c r="K84" s="933">
        <v>0</v>
      </c>
      <c r="L84" s="934">
        <v>0</v>
      </c>
      <c r="M84" s="935">
        <v>0</v>
      </c>
      <c r="N84" s="935">
        <v>0</v>
      </c>
      <c r="O84" s="912"/>
    </row>
    <row r="85" spans="1:15">
      <c r="A85" s="929" t="s">
        <v>3888</v>
      </c>
      <c r="B85" s="930">
        <v>285000</v>
      </c>
      <c r="C85" s="931">
        <v>40</v>
      </c>
      <c r="D85" s="931">
        <v>0</v>
      </c>
      <c r="E85" s="931">
        <v>0</v>
      </c>
      <c r="F85" s="932">
        <v>5907</v>
      </c>
      <c r="G85" s="933">
        <v>0</v>
      </c>
      <c r="H85" s="933">
        <v>279132.727272727</v>
      </c>
      <c r="I85" s="933">
        <v>0</v>
      </c>
      <c r="J85" s="933">
        <v>0</v>
      </c>
      <c r="K85" s="933">
        <v>0</v>
      </c>
      <c r="L85" s="934">
        <v>0</v>
      </c>
      <c r="M85" s="935">
        <v>0</v>
      </c>
      <c r="N85" s="935">
        <v>0</v>
      </c>
      <c r="O85" s="912"/>
    </row>
    <row r="86" spans="1:15">
      <c r="A86" s="929" t="s">
        <v>3889</v>
      </c>
      <c r="B86" s="930">
        <v>12300</v>
      </c>
      <c r="C86" s="931">
        <v>2544</v>
      </c>
      <c r="D86" s="931">
        <v>7</v>
      </c>
      <c r="E86" s="931">
        <v>14647</v>
      </c>
      <c r="F86" s="932">
        <v>0</v>
      </c>
      <c r="G86" s="933">
        <v>0</v>
      </c>
      <c r="H86" s="933">
        <v>0</v>
      </c>
      <c r="I86" s="933">
        <v>0</v>
      </c>
      <c r="J86" s="933">
        <v>0</v>
      </c>
      <c r="K86" s="933">
        <v>190</v>
      </c>
      <c r="L86" s="934">
        <v>1.7725369136657201</v>
      </c>
      <c r="M86" s="935">
        <v>1.2075677270715301E-2</v>
      </c>
      <c r="N86" s="935">
        <v>4.5715063953422397E-2</v>
      </c>
      <c r="O86" s="912"/>
    </row>
    <row r="87" spans="1:15">
      <c r="A87" s="929" t="s">
        <v>3890</v>
      </c>
      <c r="B87" s="930">
        <v>0</v>
      </c>
      <c r="C87" s="931">
        <v>40958</v>
      </c>
      <c r="D87" s="931">
        <v>15755</v>
      </c>
      <c r="E87" s="931">
        <v>26</v>
      </c>
      <c r="F87" s="932">
        <v>0</v>
      </c>
      <c r="G87" s="933">
        <v>0</v>
      </c>
      <c r="H87" s="933">
        <v>0</v>
      </c>
      <c r="I87" s="933">
        <v>0</v>
      </c>
      <c r="J87" s="933">
        <v>0</v>
      </c>
      <c r="K87" s="933">
        <v>25177</v>
      </c>
      <c r="L87" s="934">
        <v>22.2878641713293</v>
      </c>
      <c r="M87" s="935">
        <v>0</v>
      </c>
      <c r="N87" s="935">
        <v>0</v>
      </c>
      <c r="O87" s="912"/>
    </row>
    <row r="88" spans="1:15">
      <c r="A88" s="924"/>
      <c r="B88" s="925"/>
      <c r="C88" s="926"/>
      <c r="D88" s="926"/>
      <c r="E88" s="926"/>
      <c r="F88" s="925"/>
      <c r="G88" s="926"/>
      <c r="H88" s="926"/>
      <c r="I88" s="926"/>
      <c r="J88" s="926"/>
      <c r="K88" s="926"/>
      <c r="L88" s="927"/>
      <c r="M88" s="928"/>
      <c r="N88" s="928"/>
      <c r="O88" s="912"/>
    </row>
    <row r="89" spans="1:15">
      <c r="A89" s="917" t="s">
        <v>4208</v>
      </c>
      <c r="B89" s="918">
        <v>2141</v>
      </c>
      <c r="C89" s="919">
        <v>7716</v>
      </c>
      <c r="D89" s="919">
        <v>1334</v>
      </c>
      <c r="E89" s="919">
        <v>189</v>
      </c>
      <c r="F89" s="920">
        <v>24</v>
      </c>
      <c r="G89" s="921">
        <v>35</v>
      </c>
      <c r="H89" s="921">
        <v>0</v>
      </c>
      <c r="I89" s="921">
        <v>905</v>
      </c>
      <c r="J89" s="921">
        <v>0</v>
      </c>
      <c r="K89" s="921">
        <v>7370</v>
      </c>
      <c r="L89" s="922">
        <v>52.969209292823798</v>
      </c>
      <c r="M89" s="923">
        <v>3.6220835083020302</v>
      </c>
      <c r="N89" s="923">
        <v>0.27513023345552801</v>
      </c>
      <c r="O89" s="912"/>
    </row>
    <row r="90" spans="1:15">
      <c r="A90" s="929" t="s">
        <v>3892</v>
      </c>
      <c r="B90" s="930">
        <v>741</v>
      </c>
      <c r="C90" s="931">
        <v>6825</v>
      </c>
      <c r="D90" s="931">
        <v>-25</v>
      </c>
      <c r="E90" s="931">
        <v>155</v>
      </c>
      <c r="F90" s="932">
        <v>0</v>
      </c>
      <c r="G90" s="933">
        <v>33</v>
      </c>
      <c r="H90" s="933">
        <v>0</v>
      </c>
      <c r="I90" s="933">
        <v>757</v>
      </c>
      <c r="J90" s="933">
        <v>0</v>
      </c>
      <c r="K90" s="933">
        <v>6646</v>
      </c>
      <c r="L90" s="934">
        <v>47.670234136486897</v>
      </c>
      <c r="M90" s="935">
        <v>3.2584717004687298</v>
      </c>
      <c r="N90" s="935">
        <v>0.24136827410879499</v>
      </c>
      <c r="O90" s="912"/>
    </row>
    <row r="91" spans="1:15">
      <c r="A91" s="929" t="s">
        <v>3893</v>
      </c>
      <c r="B91" s="930">
        <v>0</v>
      </c>
      <c r="C91" s="931">
        <v>35</v>
      </c>
      <c r="D91" s="931">
        <v>0</v>
      </c>
      <c r="E91" s="931">
        <v>0</v>
      </c>
      <c r="F91" s="932">
        <v>0</v>
      </c>
      <c r="G91" s="933">
        <v>0</v>
      </c>
      <c r="H91" s="933">
        <v>0</v>
      </c>
      <c r="I91" s="933">
        <v>0</v>
      </c>
      <c r="J91" s="933">
        <v>0</v>
      </c>
      <c r="K91" s="933">
        <v>35</v>
      </c>
      <c r="L91" s="934">
        <v>0.250252522386535</v>
      </c>
      <c r="M91" s="935">
        <v>1.9940756545720702E-2</v>
      </c>
      <c r="N91" s="935">
        <v>1.4300144136373399E-3</v>
      </c>
      <c r="O91" s="912"/>
    </row>
    <row r="92" spans="1:15">
      <c r="A92" s="929" t="s">
        <v>3894</v>
      </c>
      <c r="B92" s="930">
        <v>0</v>
      </c>
      <c r="C92" s="931">
        <v>1</v>
      </c>
      <c r="D92" s="931">
        <v>0</v>
      </c>
      <c r="E92" s="931">
        <v>0</v>
      </c>
      <c r="F92" s="932">
        <v>0</v>
      </c>
      <c r="G92" s="933">
        <v>0</v>
      </c>
      <c r="H92" s="933">
        <v>0</v>
      </c>
      <c r="I92" s="933">
        <v>0</v>
      </c>
      <c r="J92" s="933">
        <v>0</v>
      </c>
      <c r="K92" s="933">
        <v>1</v>
      </c>
      <c r="L92" s="934">
        <v>7.78563402980332E-3</v>
      </c>
      <c r="M92" s="935">
        <v>4.7213174291518698E-4</v>
      </c>
      <c r="N92" s="935">
        <v>1.2257266402605801E-4</v>
      </c>
      <c r="O92" s="912"/>
    </row>
    <row r="93" spans="1:15">
      <c r="A93" s="929" t="s">
        <v>3895</v>
      </c>
      <c r="B93" s="930">
        <v>0</v>
      </c>
      <c r="C93" s="931">
        <v>15</v>
      </c>
      <c r="D93" s="931">
        <v>0</v>
      </c>
      <c r="E93" s="931">
        <v>0</v>
      </c>
      <c r="F93" s="932">
        <v>8</v>
      </c>
      <c r="G93" s="933">
        <v>0</v>
      </c>
      <c r="H93" s="933">
        <v>0</v>
      </c>
      <c r="I93" s="933">
        <v>0</v>
      </c>
      <c r="J93" s="933">
        <v>0</v>
      </c>
      <c r="K93" s="933">
        <v>6</v>
      </c>
      <c r="L93" s="934">
        <v>4.46709264450523E-2</v>
      </c>
      <c r="M93" s="935">
        <v>3.4184154078378401E-3</v>
      </c>
      <c r="N93" s="935">
        <v>1.77049403593195E-4</v>
      </c>
      <c r="O93" s="912"/>
    </row>
    <row r="94" spans="1:15">
      <c r="A94" s="929" t="s">
        <v>3896</v>
      </c>
      <c r="B94" s="930">
        <v>0</v>
      </c>
      <c r="C94" s="931">
        <v>723</v>
      </c>
      <c r="D94" s="931">
        <v>83</v>
      </c>
      <c r="E94" s="931">
        <v>0</v>
      </c>
      <c r="F94" s="932">
        <v>0</v>
      </c>
      <c r="G94" s="933">
        <v>0</v>
      </c>
      <c r="H94" s="933">
        <v>0</v>
      </c>
      <c r="I94" s="933">
        <v>0</v>
      </c>
      <c r="J94" s="933">
        <v>0</v>
      </c>
      <c r="K94" s="933">
        <v>640</v>
      </c>
      <c r="L94" s="934">
        <v>4.69226316804939</v>
      </c>
      <c r="M94" s="935">
        <v>0.32250229823745002</v>
      </c>
      <c r="N94" s="935">
        <v>2.61488349922257E-2</v>
      </c>
      <c r="O94" s="912"/>
    </row>
    <row r="95" spans="1:15">
      <c r="A95" s="929" t="s">
        <v>3897</v>
      </c>
      <c r="B95" s="930">
        <v>52</v>
      </c>
      <c r="C95" s="931">
        <v>4</v>
      </c>
      <c r="D95" s="931">
        <v>42</v>
      </c>
      <c r="E95" s="931">
        <v>0</v>
      </c>
      <c r="F95" s="932">
        <v>6</v>
      </c>
      <c r="G95" s="933">
        <v>2</v>
      </c>
      <c r="H95" s="933">
        <v>0</v>
      </c>
      <c r="I95" s="933">
        <v>6</v>
      </c>
      <c r="J95" s="933">
        <v>0</v>
      </c>
      <c r="K95" s="933">
        <v>0</v>
      </c>
      <c r="L95" s="934">
        <v>0</v>
      </c>
      <c r="M95" s="935">
        <v>0</v>
      </c>
      <c r="N95" s="935">
        <v>0</v>
      </c>
      <c r="O95" s="912"/>
    </row>
    <row r="96" spans="1:15">
      <c r="A96" s="929" t="s">
        <v>3898</v>
      </c>
      <c r="B96" s="930">
        <v>0</v>
      </c>
      <c r="C96" s="931">
        <v>0</v>
      </c>
      <c r="D96" s="931">
        <v>0</v>
      </c>
      <c r="E96" s="931">
        <v>0</v>
      </c>
      <c r="F96" s="932">
        <v>0</v>
      </c>
      <c r="G96" s="933">
        <v>0</v>
      </c>
      <c r="H96" s="933">
        <v>0</v>
      </c>
      <c r="I96" s="933">
        <v>0</v>
      </c>
      <c r="J96" s="933">
        <v>0</v>
      </c>
      <c r="K96" s="933">
        <v>0</v>
      </c>
      <c r="L96" s="934">
        <v>0</v>
      </c>
      <c r="M96" s="935">
        <v>0</v>
      </c>
      <c r="N96" s="935">
        <v>0</v>
      </c>
      <c r="O96" s="912"/>
    </row>
    <row r="97" spans="1:15">
      <c r="A97" s="929" t="s">
        <v>3899</v>
      </c>
      <c r="B97" s="930">
        <v>0</v>
      </c>
      <c r="C97" s="931">
        <v>39</v>
      </c>
      <c r="D97" s="931">
        <v>0</v>
      </c>
      <c r="E97" s="931">
        <v>0</v>
      </c>
      <c r="F97" s="932">
        <v>0</v>
      </c>
      <c r="G97" s="933">
        <v>0</v>
      </c>
      <c r="H97" s="933">
        <v>0</v>
      </c>
      <c r="I97" s="933">
        <v>0</v>
      </c>
      <c r="J97" s="933">
        <v>0</v>
      </c>
      <c r="K97" s="933">
        <v>39</v>
      </c>
      <c r="L97" s="934">
        <v>0.28770528083894198</v>
      </c>
      <c r="M97" s="935">
        <v>1.62885451305739E-2</v>
      </c>
      <c r="N97" s="935">
        <v>5.6655809149822401E-3</v>
      </c>
      <c r="O97" s="912"/>
    </row>
    <row r="98" spans="1:15">
      <c r="A98" s="929" t="s">
        <v>3901</v>
      </c>
      <c r="B98" s="930">
        <v>1348</v>
      </c>
      <c r="C98" s="931">
        <v>72</v>
      </c>
      <c r="D98" s="931">
        <v>1234</v>
      </c>
      <c r="E98" s="931">
        <v>34</v>
      </c>
      <c r="F98" s="932">
        <v>10</v>
      </c>
      <c r="G98" s="933">
        <v>0</v>
      </c>
      <c r="H98" s="933">
        <v>0</v>
      </c>
      <c r="I98" s="933">
        <v>142</v>
      </c>
      <c r="J98" s="933">
        <v>0</v>
      </c>
      <c r="K98" s="933">
        <v>0</v>
      </c>
      <c r="L98" s="934">
        <v>0</v>
      </c>
      <c r="M98" s="935">
        <v>0</v>
      </c>
      <c r="N98" s="935">
        <v>0</v>
      </c>
      <c r="O98" s="912"/>
    </row>
    <row r="99" spans="1:15">
      <c r="A99" s="929" t="s">
        <v>3902</v>
      </c>
      <c r="B99" s="930">
        <v>0</v>
      </c>
      <c r="C99" s="931">
        <v>2</v>
      </c>
      <c r="D99" s="931">
        <v>0</v>
      </c>
      <c r="E99" s="931">
        <v>0</v>
      </c>
      <c r="F99" s="932">
        <v>0</v>
      </c>
      <c r="G99" s="933">
        <v>0</v>
      </c>
      <c r="H99" s="933">
        <v>0</v>
      </c>
      <c r="I99" s="933">
        <v>0</v>
      </c>
      <c r="J99" s="933">
        <v>0</v>
      </c>
      <c r="K99" s="933">
        <v>2</v>
      </c>
      <c r="L99" s="934">
        <v>1.6297624587168501E-2</v>
      </c>
      <c r="M99" s="935">
        <v>9.8966076880298705E-4</v>
      </c>
      <c r="N99" s="935">
        <v>2.1790695826854801E-4</v>
      </c>
      <c r="O99" s="912"/>
    </row>
    <row r="100" spans="1:15">
      <c r="A100" s="929" t="s">
        <v>3903</v>
      </c>
      <c r="B100" s="930">
        <v>56</v>
      </c>
      <c r="C100" s="931">
        <v>0</v>
      </c>
      <c r="D100" s="931">
        <v>0</v>
      </c>
      <c r="E100" s="931">
        <v>0</v>
      </c>
      <c r="F100" s="932">
        <v>56</v>
      </c>
      <c r="G100" s="933">
        <v>0</v>
      </c>
      <c r="H100" s="933">
        <v>0</v>
      </c>
      <c r="I100" s="933">
        <v>0</v>
      </c>
      <c r="J100" s="933">
        <v>0</v>
      </c>
      <c r="K100" s="933">
        <v>0</v>
      </c>
      <c r="L100" s="934">
        <v>0</v>
      </c>
      <c r="M100" s="935">
        <v>0</v>
      </c>
      <c r="N100" s="935">
        <v>0</v>
      </c>
      <c r="O100" s="912"/>
    </row>
    <row r="101" spans="1:15">
      <c r="A101" s="924"/>
      <c r="B101" s="925"/>
      <c r="C101" s="926"/>
      <c r="D101" s="926"/>
      <c r="E101" s="926"/>
      <c r="F101" s="925"/>
      <c r="G101" s="926"/>
      <c r="H101" s="926"/>
      <c r="I101" s="926"/>
      <c r="J101" s="926"/>
      <c r="K101" s="926"/>
      <c r="L101" s="927"/>
      <c r="M101" s="928"/>
      <c r="N101" s="928"/>
      <c r="O101" s="912"/>
    </row>
    <row r="102" spans="1:15">
      <c r="A102" s="917" t="s">
        <v>4209</v>
      </c>
      <c r="B102" s="918">
        <v>0</v>
      </c>
      <c r="C102" s="919">
        <v>55</v>
      </c>
      <c r="D102" s="919">
        <v>0</v>
      </c>
      <c r="E102" s="919">
        <v>1300</v>
      </c>
      <c r="F102" s="920">
        <v>0</v>
      </c>
      <c r="G102" s="921">
        <v>0</v>
      </c>
      <c r="H102" s="921">
        <v>0</v>
      </c>
      <c r="I102" s="921">
        <v>0</v>
      </c>
      <c r="J102" s="921">
        <v>0</v>
      </c>
      <c r="K102" s="921">
        <v>15</v>
      </c>
      <c r="L102" s="922">
        <v>0.114920044035364</v>
      </c>
      <c r="M102" s="923">
        <v>2.7923868756454901E-3</v>
      </c>
      <c r="N102" s="923">
        <v>1.0436290588008299E-2</v>
      </c>
      <c r="O102" s="912"/>
    </row>
    <row r="103" spans="1:15">
      <c r="A103" s="929" t="s">
        <v>3905</v>
      </c>
      <c r="B103" s="930">
        <v>0</v>
      </c>
      <c r="C103" s="931">
        <v>0</v>
      </c>
      <c r="D103" s="931">
        <v>0</v>
      </c>
      <c r="E103" s="931">
        <v>0</v>
      </c>
      <c r="F103" s="932">
        <v>0</v>
      </c>
      <c r="G103" s="933">
        <v>0</v>
      </c>
      <c r="H103" s="933">
        <v>0</v>
      </c>
      <c r="I103" s="933">
        <v>0</v>
      </c>
      <c r="J103" s="933">
        <v>0</v>
      </c>
      <c r="K103" s="933">
        <v>0</v>
      </c>
      <c r="L103" s="934">
        <v>0</v>
      </c>
      <c r="M103" s="935">
        <v>0</v>
      </c>
      <c r="N103" s="935">
        <v>0</v>
      </c>
      <c r="O103" s="912"/>
    </row>
    <row r="104" spans="1:15">
      <c r="A104" s="929" t="s">
        <v>3906</v>
      </c>
      <c r="B104" s="930">
        <v>0</v>
      </c>
      <c r="C104" s="931">
        <v>3</v>
      </c>
      <c r="D104" s="931">
        <v>0</v>
      </c>
      <c r="E104" s="931">
        <v>0</v>
      </c>
      <c r="F104" s="932">
        <v>0</v>
      </c>
      <c r="G104" s="933">
        <v>0</v>
      </c>
      <c r="H104" s="933">
        <v>0</v>
      </c>
      <c r="I104" s="933">
        <v>0</v>
      </c>
      <c r="J104" s="933">
        <v>0</v>
      </c>
      <c r="K104" s="933">
        <v>3</v>
      </c>
      <c r="L104" s="934">
        <v>1.2195980070592799E-2</v>
      </c>
      <c r="M104" s="935">
        <v>3.5546072567556802E-4</v>
      </c>
      <c r="N104" s="935">
        <v>9.56066779403252E-4</v>
      </c>
      <c r="O104" s="912"/>
    </row>
    <row r="105" spans="1:15">
      <c r="A105" s="929" t="s">
        <v>3907</v>
      </c>
      <c r="B105" s="930">
        <v>0</v>
      </c>
      <c r="C105" s="931">
        <v>0</v>
      </c>
      <c r="D105" s="931">
        <v>0</v>
      </c>
      <c r="E105" s="931">
        <v>0</v>
      </c>
      <c r="F105" s="932">
        <v>0</v>
      </c>
      <c r="G105" s="933">
        <v>0</v>
      </c>
      <c r="H105" s="933">
        <v>0</v>
      </c>
      <c r="I105" s="933">
        <v>0</v>
      </c>
      <c r="J105" s="933">
        <v>0</v>
      </c>
      <c r="K105" s="933">
        <v>0</v>
      </c>
      <c r="L105" s="934">
        <v>0</v>
      </c>
      <c r="M105" s="935">
        <v>0</v>
      </c>
      <c r="N105" s="935">
        <v>0</v>
      </c>
      <c r="O105" s="912"/>
    </row>
    <row r="106" spans="1:15">
      <c r="A106" s="929" t="s">
        <v>3908</v>
      </c>
      <c r="B106" s="930">
        <v>0</v>
      </c>
      <c r="C106" s="931">
        <v>0</v>
      </c>
      <c r="D106" s="931">
        <v>0</v>
      </c>
      <c r="E106" s="931">
        <v>0</v>
      </c>
      <c r="F106" s="932">
        <v>0</v>
      </c>
      <c r="G106" s="933">
        <v>0</v>
      </c>
      <c r="H106" s="933">
        <v>0</v>
      </c>
      <c r="I106" s="933">
        <v>0</v>
      </c>
      <c r="J106" s="933">
        <v>0</v>
      </c>
      <c r="K106" s="933">
        <v>0</v>
      </c>
      <c r="L106" s="934">
        <v>0</v>
      </c>
      <c r="M106" s="935">
        <v>0</v>
      </c>
      <c r="N106" s="935">
        <v>0</v>
      </c>
      <c r="O106" s="912"/>
    </row>
    <row r="107" spans="1:15">
      <c r="A107" s="929" t="s">
        <v>3909</v>
      </c>
      <c r="B107" s="930">
        <v>0</v>
      </c>
      <c r="C107" s="931">
        <v>0</v>
      </c>
      <c r="D107" s="931">
        <v>0</v>
      </c>
      <c r="E107" s="931">
        <v>0</v>
      </c>
      <c r="F107" s="932">
        <v>0</v>
      </c>
      <c r="G107" s="933">
        <v>0</v>
      </c>
      <c r="H107" s="933">
        <v>0</v>
      </c>
      <c r="I107" s="933">
        <v>0</v>
      </c>
      <c r="J107" s="933">
        <v>0</v>
      </c>
      <c r="K107" s="933">
        <v>0</v>
      </c>
      <c r="L107" s="934">
        <v>0</v>
      </c>
      <c r="M107" s="935">
        <v>0</v>
      </c>
      <c r="N107" s="935">
        <v>0</v>
      </c>
      <c r="O107" s="912"/>
    </row>
    <row r="108" spans="1:15">
      <c r="A108" s="929" t="s">
        <v>3910</v>
      </c>
      <c r="B108" s="930">
        <v>0</v>
      </c>
      <c r="C108" s="931">
        <v>0</v>
      </c>
      <c r="D108" s="931">
        <v>0</v>
      </c>
      <c r="E108" s="931">
        <v>0</v>
      </c>
      <c r="F108" s="932">
        <v>0</v>
      </c>
      <c r="G108" s="933">
        <v>0</v>
      </c>
      <c r="H108" s="933">
        <v>0</v>
      </c>
      <c r="I108" s="933">
        <v>0</v>
      </c>
      <c r="J108" s="933">
        <v>0</v>
      </c>
      <c r="K108" s="933">
        <v>0</v>
      </c>
      <c r="L108" s="934">
        <v>0</v>
      </c>
      <c r="M108" s="935">
        <v>0</v>
      </c>
      <c r="N108" s="935">
        <v>0</v>
      </c>
      <c r="O108" s="912"/>
    </row>
    <row r="109" spans="1:15">
      <c r="A109" s="929" t="s">
        <v>3911</v>
      </c>
      <c r="B109" s="930">
        <v>0</v>
      </c>
      <c r="C109" s="931">
        <v>8</v>
      </c>
      <c r="D109" s="931">
        <v>0</v>
      </c>
      <c r="E109" s="931">
        <v>0</v>
      </c>
      <c r="F109" s="932">
        <v>0</v>
      </c>
      <c r="G109" s="933">
        <v>0</v>
      </c>
      <c r="H109" s="933">
        <v>0</v>
      </c>
      <c r="I109" s="933">
        <v>0</v>
      </c>
      <c r="J109" s="933">
        <v>0</v>
      </c>
      <c r="K109" s="933">
        <v>8</v>
      </c>
      <c r="L109" s="934">
        <v>5.9619343782274598E-2</v>
      </c>
      <c r="M109" s="935">
        <v>1.22027896630387E-3</v>
      </c>
      <c r="N109" s="935">
        <v>5.7440274199589197E-3</v>
      </c>
      <c r="O109" s="912"/>
    </row>
    <row r="110" spans="1:15">
      <c r="A110" s="929" t="s">
        <v>3912</v>
      </c>
      <c r="B110" s="930">
        <v>0</v>
      </c>
      <c r="C110" s="931">
        <v>0</v>
      </c>
      <c r="D110" s="931">
        <v>0</v>
      </c>
      <c r="E110" s="931">
        <v>0</v>
      </c>
      <c r="F110" s="932">
        <v>0</v>
      </c>
      <c r="G110" s="933">
        <v>0</v>
      </c>
      <c r="H110" s="933">
        <v>0</v>
      </c>
      <c r="I110" s="933">
        <v>0</v>
      </c>
      <c r="J110" s="933">
        <v>0</v>
      </c>
      <c r="K110" s="933">
        <v>0</v>
      </c>
      <c r="L110" s="934">
        <v>0</v>
      </c>
      <c r="M110" s="935">
        <v>0</v>
      </c>
      <c r="N110" s="935">
        <v>0</v>
      </c>
      <c r="O110" s="912"/>
    </row>
    <row r="111" spans="1:15">
      <c r="A111" s="929" t="s">
        <v>3914</v>
      </c>
      <c r="B111" s="930">
        <v>0</v>
      </c>
      <c r="C111" s="931">
        <v>0</v>
      </c>
      <c r="D111" s="931">
        <v>0</v>
      </c>
      <c r="E111" s="931">
        <v>210</v>
      </c>
      <c r="F111" s="932">
        <v>0</v>
      </c>
      <c r="G111" s="933">
        <v>0</v>
      </c>
      <c r="H111" s="933">
        <v>0</v>
      </c>
      <c r="I111" s="933">
        <v>0</v>
      </c>
      <c r="J111" s="933">
        <v>0</v>
      </c>
      <c r="K111" s="933">
        <v>0</v>
      </c>
      <c r="L111" s="934">
        <v>0</v>
      </c>
      <c r="M111" s="935">
        <v>0</v>
      </c>
      <c r="N111" s="935">
        <v>0</v>
      </c>
      <c r="O111" s="912"/>
    </row>
    <row r="112" spans="1:15">
      <c r="A112" s="929" t="s">
        <v>3915</v>
      </c>
      <c r="B112" s="930">
        <v>0</v>
      </c>
      <c r="C112" s="931">
        <v>1</v>
      </c>
      <c r="D112" s="931">
        <v>0</v>
      </c>
      <c r="E112" s="931">
        <v>0</v>
      </c>
      <c r="F112" s="932">
        <v>0</v>
      </c>
      <c r="G112" s="933">
        <v>0</v>
      </c>
      <c r="H112" s="933">
        <v>0</v>
      </c>
      <c r="I112" s="933">
        <v>0</v>
      </c>
      <c r="J112" s="933">
        <v>0</v>
      </c>
      <c r="K112" s="933">
        <v>1</v>
      </c>
      <c r="L112" s="934">
        <v>1.38461713066473E-2</v>
      </c>
      <c r="M112" s="935">
        <v>4.5624269387477203E-4</v>
      </c>
      <c r="N112" s="935">
        <v>1.19621840632838E-3</v>
      </c>
      <c r="O112" s="912"/>
    </row>
    <row r="113" spans="1:15">
      <c r="A113" s="929" t="s">
        <v>3916</v>
      </c>
      <c r="B113" s="930">
        <v>0</v>
      </c>
      <c r="C113" s="931">
        <v>0</v>
      </c>
      <c r="D113" s="931">
        <v>0</v>
      </c>
      <c r="E113" s="931">
        <v>0</v>
      </c>
      <c r="F113" s="932">
        <v>0</v>
      </c>
      <c r="G113" s="933">
        <v>0</v>
      </c>
      <c r="H113" s="933">
        <v>0</v>
      </c>
      <c r="I113" s="933">
        <v>0</v>
      </c>
      <c r="J113" s="933">
        <v>0</v>
      </c>
      <c r="K113" s="933">
        <v>0</v>
      </c>
      <c r="L113" s="934">
        <v>0</v>
      </c>
      <c r="M113" s="935">
        <v>0</v>
      </c>
      <c r="N113" s="935">
        <v>0</v>
      </c>
      <c r="O113" s="912"/>
    </row>
    <row r="114" spans="1:15">
      <c r="A114" s="929" t="s">
        <v>3917</v>
      </c>
      <c r="B114" s="930">
        <v>0</v>
      </c>
      <c r="C114" s="931">
        <v>1</v>
      </c>
      <c r="D114" s="931">
        <v>0</v>
      </c>
      <c r="E114" s="931">
        <v>0</v>
      </c>
      <c r="F114" s="932">
        <v>0</v>
      </c>
      <c r="G114" s="933">
        <v>0</v>
      </c>
      <c r="H114" s="933">
        <v>0</v>
      </c>
      <c r="I114" s="933">
        <v>0</v>
      </c>
      <c r="J114" s="933">
        <v>0</v>
      </c>
      <c r="K114" s="933">
        <v>1</v>
      </c>
      <c r="L114" s="934">
        <v>1.3551088967325301E-2</v>
      </c>
      <c r="M114" s="935">
        <v>3.9495636186174301E-4</v>
      </c>
      <c r="N114" s="935">
        <v>1.0622964215591701E-3</v>
      </c>
      <c r="O114" s="912"/>
    </row>
    <row r="115" spans="1:15">
      <c r="A115" s="929" t="s">
        <v>3918</v>
      </c>
      <c r="B115" s="930">
        <v>0</v>
      </c>
      <c r="C115" s="931">
        <v>0</v>
      </c>
      <c r="D115" s="931">
        <v>0</v>
      </c>
      <c r="E115" s="931">
        <v>0</v>
      </c>
      <c r="F115" s="932">
        <v>0</v>
      </c>
      <c r="G115" s="933">
        <v>0</v>
      </c>
      <c r="H115" s="933">
        <v>0</v>
      </c>
      <c r="I115" s="933">
        <v>0</v>
      </c>
      <c r="J115" s="933">
        <v>0</v>
      </c>
      <c r="K115" s="933">
        <v>0</v>
      </c>
      <c r="L115" s="934">
        <v>0</v>
      </c>
      <c r="M115" s="935">
        <v>0</v>
      </c>
      <c r="N115" s="935">
        <v>0</v>
      </c>
      <c r="O115" s="912"/>
    </row>
    <row r="116" spans="1:15">
      <c r="A116" s="929" t="s">
        <v>3919</v>
      </c>
      <c r="B116" s="930">
        <v>0</v>
      </c>
      <c r="C116" s="931">
        <v>1</v>
      </c>
      <c r="D116" s="931">
        <v>0</v>
      </c>
      <c r="E116" s="931">
        <v>0</v>
      </c>
      <c r="F116" s="932">
        <v>0</v>
      </c>
      <c r="G116" s="933">
        <v>0</v>
      </c>
      <c r="H116" s="933">
        <v>0</v>
      </c>
      <c r="I116" s="933">
        <v>0</v>
      </c>
      <c r="J116" s="933">
        <v>0</v>
      </c>
      <c r="K116" s="933">
        <v>1</v>
      </c>
      <c r="L116" s="934">
        <v>1.5707459908524499E-2</v>
      </c>
      <c r="M116" s="935">
        <v>3.6544812792954298E-4</v>
      </c>
      <c r="N116" s="935">
        <v>1.47768156075859E-3</v>
      </c>
      <c r="O116" s="912"/>
    </row>
    <row r="117" spans="1:15">
      <c r="A117" s="929" t="s">
        <v>3920</v>
      </c>
      <c r="B117" s="930">
        <v>0</v>
      </c>
      <c r="C117" s="931">
        <v>40</v>
      </c>
      <c r="D117" s="931">
        <v>0</v>
      </c>
      <c r="E117" s="931">
        <v>1090</v>
      </c>
      <c r="F117" s="932">
        <v>0</v>
      </c>
      <c r="G117" s="933">
        <v>0</v>
      </c>
      <c r="H117" s="933">
        <v>0</v>
      </c>
      <c r="I117" s="933">
        <v>0</v>
      </c>
      <c r="J117" s="933">
        <v>0</v>
      </c>
      <c r="K117" s="933">
        <v>0</v>
      </c>
      <c r="L117" s="934">
        <v>0</v>
      </c>
      <c r="M117" s="935">
        <v>0</v>
      </c>
      <c r="N117" s="935">
        <v>0</v>
      </c>
      <c r="O117" s="912"/>
    </row>
    <row r="118" spans="1:15">
      <c r="A118" s="924"/>
      <c r="B118" s="925"/>
      <c r="C118" s="926"/>
      <c r="D118" s="926"/>
      <c r="E118" s="926"/>
      <c r="F118" s="925"/>
      <c r="G118" s="926"/>
      <c r="H118" s="926"/>
      <c r="I118" s="926"/>
      <c r="J118" s="926"/>
      <c r="K118" s="926"/>
      <c r="L118" s="927"/>
      <c r="M118" s="928"/>
      <c r="N118" s="928"/>
      <c r="O118" s="912"/>
    </row>
    <row r="119" spans="1:15">
      <c r="A119" s="917" t="s">
        <v>4210</v>
      </c>
      <c r="B119" s="918">
        <v>228</v>
      </c>
      <c r="C119" s="919">
        <v>4102</v>
      </c>
      <c r="D119" s="919">
        <v>-260</v>
      </c>
      <c r="E119" s="919">
        <v>424</v>
      </c>
      <c r="F119" s="920">
        <v>705</v>
      </c>
      <c r="G119" s="921">
        <v>27</v>
      </c>
      <c r="H119" s="921">
        <v>9</v>
      </c>
      <c r="I119" s="921">
        <v>19</v>
      </c>
      <c r="J119" s="921">
        <v>0</v>
      </c>
      <c r="K119" s="921">
        <v>3342</v>
      </c>
      <c r="L119" s="922">
        <v>39.206611964659501</v>
      </c>
      <c r="M119" s="923">
        <v>1.59730431410124</v>
      </c>
      <c r="N119" s="923">
        <v>3.1627385703133699</v>
      </c>
      <c r="O119" s="912"/>
    </row>
    <row r="120" spans="1:15">
      <c r="A120" s="929" t="s">
        <v>3922</v>
      </c>
      <c r="B120" s="930">
        <v>0</v>
      </c>
      <c r="C120" s="931">
        <v>13</v>
      </c>
      <c r="D120" s="931">
        <v>-33</v>
      </c>
      <c r="E120" s="931">
        <v>53</v>
      </c>
      <c r="F120" s="932">
        <v>0</v>
      </c>
      <c r="G120" s="933">
        <v>0</v>
      </c>
      <c r="H120" s="933">
        <v>0</v>
      </c>
      <c r="I120" s="933">
        <v>0</v>
      </c>
      <c r="J120" s="933">
        <v>0</v>
      </c>
      <c r="K120" s="933">
        <v>0</v>
      </c>
      <c r="L120" s="934">
        <v>0</v>
      </c>
      <c r="M120" s="935">
        <v>0</v>
      </c>
      <c r="N120" s="935">
        <v>0</v>
      </c>
      <c r="O120" s="912"/>
    </row>
    <row r="121" spans="1:15">
      <c r="A121" s="929" t="s">
        <v>3923</v>
      </c>
      <c r="B121" s="930">
        <v>228</v>
      </c>
      <c r="C121" s="931">
        <v>55</v>
      </c>
      <c r="D121" s="931">
        <v>0</v>
      </c>
      <c r="E121" s="931">
        <v>0</v>
      </c>
      <c r="F121" s="932">
        <v>0</v>
      </c>
      <c r="G121" s="933">
        <v>0</v>
      </c>
      <c r="H121" s="933">
        <v>140.02000285755099</v>
      </c>
      <c r="I121" s="933">
        <v>19</v>
      </c>
      <c r="J121" s="933">
        <v>0</v>
      </c>
      <c r="K121" s="933">
        <v>123.97999714244899</v>
      </c>
      <c r="L121" s="934">
        <v>1.1728647594297701</v>
      </c>
      <c r="M121" s="935">
        <v>4.9352230933416397E-2</v>
      </c>
      <c r="N121" s="935">
        <v>9.4108909998539006E-2</v>
      </c>
      <c r="O121" s="912"/>
    </row>
    <row r="122" spans="1:15">
      <c r="A122" s="929" t="s">
        <v>3924</v>
      </c>
      <c r="B122" s="930">
        <v>0</v>
      </c>
      <c r="C122" s="931">
        <v>0</v>
      </c>
      <c r="D122" s="931">
        <v>-253</v>
      </c>
      <c r="E122" s="931">
        <v>226</v>
      </c>
      <c r="F122" s="932">
        <v>0</v>
      </c>
      <c r="G122" s="933">
        <v>27</v>
      </c>
      <c r="H122" s="933">
        <v>0</v>
      </c>
      <c r="I122" s="933">
        <v>0</v>
      </c>
      <c r="J122" s="933">
        <v>0</v>
      </c>
      <c r="K122" s="933">
        <v>0</v>
      </c>
      <c r="L122" s="934">
        <v>0</v>
      </c>
      <c r="M122" s="935">
        <v>0</v>
      </c>
      <c r="N122" s="935">
        <v>0</v>
      </c>
      <c r="O122" s="912"/>
    </row>
    <row r="123" spans="1:15">
      <c r="A123" s="929" t="s">
        <v>3925</v>
      </c>
      <c r="B123" s="930">
        <v>0</v>
      </c>
      <c r="C123" s="931">
        <v>0</v>
      </c>
      <c r="D123" s="931">
        <v>0</v>
      </c>
      <c r="E123" s="931">
        <v>0</v>
      </c>
      <c r="F123" s="932">
        <v>0</v>
      </c>
      <c r="G123" s="933">
        <v>0</v>
      </c>
      <c r="H123" s="933">
        <v>0</v>
      </c>
      <c r="I123" s="933">
        <v>0</v>
      </c>
      <c r="J123" s="933">
        <v>0</v>
      </c>
      <c r="K123" s="933">
        <v>0</v>
      </c>
      <c r="L123" s="934">
        <v>0</v>
      </c>
      <c r="M123" s="935">
        <v>0</v>
      </c>
      <c r="N123" s="935">
        <v>0</v>
      </c>
      <c r="O123" s="912"/>
    </row>
    <row r="124" spans="1:15">
      <c r="A124" s="929" t="s">
        <v>3926</v>
      </c>
      <c r="B124" s="930">
        <v>0</v>
      </c>
      <c r="C124" s="931">
        <v>0</v>
      </c>
      <c r="D124" s="931">
        <v>0</v>
      </c>
      <c r="E124" s="931">
        <v>0</v>
      </c>
      <c r="F124" s="932">
        <v>0</v>
      </c>
      <c r="G124" s="933">
        <v>0</v>
      </c>
      <c r="H124" s="933">
        <v>0</v>
      </c>
      <c r="I124" s="933">
        <v>0</v>
      </c>
      <c r="J124" s="933">
        <v>0</v>
      </c>
      <c r="K124" s="933">
        <v>0</v>
      </c>
      <c r="L124" s="934">
        <v>0</v>
      </c>
      <c r="M124" s="935">
        <v>0</v>
      </c>
      <c r="N124" s="935">
        <v>0</v>
      </c>
      <c r="O124" s="912"/>
    </row>
    <row r="125" spans="1:15">
      <c r="A125" s="929" t="s">
        <v>3927</v>
      </c>
      <c r="B125" s="930">
        <v>0</v>
      </c>
      <c r="C125" s="931">
        <v>0</v>
      </c>
      <c r="D125" s="931">
        <v>0</v>
      </c>
      <c r="E125" s="931">
        <v>0</v>
      </c>
      <c r="F125" s="932">
        <v>0</v>
      </c>
      <c r="G125" s="933">
        <v>0</v>
      </c>
      <c r="H125" s="933">
        <v>0</v>
      </c>
      <c r="I125" s="933">
        <v>0</v>
      </c>
      <c r="J125" s="933">
        <v>0</v>
      </c>
      <c r="K125" s="933">
        <v>0</v>
      </c>
      <c r="L125" s="934">
        <v>0</v>
      </c>
      <c r="M125" s="935">
        <v>0</v>
      </c>
      <c r="N125" s="935">
        <v>0</v>
      </c>
      <c r="O125" s="912"/>
    </row>
    <row r="126" spans="1:15">
      <c r="A126" s="929" t="s">
        <v>3928</v>
      </c>
      <c r="B126" s="930">
        <v>0</v>
      </c>
      <c r="C126" s="931">
        <v>4</v>
      </c>
      <c r="D126" s="931">
        <v>0</v>
      </c>
      <c r="E126" s="931">
        <v>0</v>
      </c>
      <c r="F126" s="932">
        <v>1</v>
      </c>
      <c r="G126" s="933">
        <v>0</v>
      </c>
      <c r="H126" s="933">
        <v>0</v>
      </c>
      <c r="I126" s="933">
        <v>0</v>
      </c>
      <c r="J126" s="933">
        <v>0</v>
      </c>
      <c r="K126" s="933">
        <v>3</v>
      </c>
      <c r="L126" s="934">
        <v>3.9836115808468901E-2</v>
      </c>
      <c r="M126" s="935">
        <v>1.3414897118407499E-3</v>
      </c>
      <c r="N126" s="935">
        <v>3.3639386682707E-3</v>
      </c>
      <c r="O126" s="912"/>
    </row>
    <row r="127" spans="1:15">
      <c r="A127" s="929" t="s">
        <v>3929</v>
      </c>
      <c r="B127" s="930">
        <v>0</v>
      </c>
      <c r="C127" s="931">
        <v>100</v>
      </c>
      <c r="D127" s="931">
        <v>0</v>
      </c>
      <c r="E127" s="931">
        <v>0</v>
      </c>
      <c r="F127" s="932">
        <v>0</v>
      </c>
      <c r="G127" s="933">
        <v>0</v>
      </c>
      <c r="H127" s="933">
        <v>0</v>
      </c>
      <c r="I127" s="933">
        <v>0</v>
      </c>
      <c r="J127" s="933">
        <v>0</v>
      </c>
      <c r="K127" s="933">
        <v>100</v>
      </c>
      <c r="L127" s="934">
        <v>1.04867723666739</v>
      </c>
      <c r="M127" s="935">
        <v>3.5829805586135702E-2</v>
      </c>
      <c r="N127" s="935">
        <v>8.7214990182837598E-2</v>
      </c>
      <c r="O127" s="912"/>
    </row>
    <row r="128" spans="1:15">
      <c r="A128" s="929" t="s">
        <v>3930</v>
      </c>
      <c r="B128" s="930">
        <v>0</v>
      </c>
      <c r="C128" s="931">
        <v>0</v>
      </c>
      <c r="D128" s="931">
        <v>0</v>
      </c>
      <c r="E128" s="931">
        <v>0</v>
      </c>
      <c r="F128" s="932">
        <v>0</v>
      </c>
      <c r="G128" s="933">
        <v>0</v>
      </c>
      <c r="H128" s="933">
        <v>0</v>
      </c>
      <c r="I128" s="933">
        <v>0</v>
      </c>
      <c r="J128" s="933">
        <v>0</v>
      </c>
      <c r="K128" s="933">
        <v>0</v>
      </c>
      <c r="L128" s="934">
        <v>0</v>
      </c>
      <c r="M128" s="935">
        <v>0</v>
      </c>
      <c r="N128" s="935">
        <v>0</v>
      </c>
      <c r="O128" s="912"/>
    </row>
    <row r="129" spans="1:15">
      <c r="A129" s="929" t="s">
        <v>3931</v>
      </c>
      <c r="B129" s="930">
        <v>0</v>
      </c>
      <c r="C129" s="931">
        <v>0</v>
      </c>
      <c r="D129" s="931">
        <v>0</v>
      </c>
      <c r="E129" s="931">
        <v>0</v>
      </c>
      <c r="F129" s="932">
        <v>0</v>
      </c>
      <c r="G129" s="933">
        <v>0</v>
      </c>
      <c r="H129" s="933">
        <v>0</v>
      </c>
      <c r="I129" s="933">
        <v>0</v>
      </c>
      <c r="J129" s="933">
        <v>0</v>
      </c>
      <c r="K129" s="933">
        <v>0</v>
      </c>
      <c r="L129" s="934">
        <v>0</v>
      </c>
      <c r="M129" s="935">
        <v>0</v>
      </c>
      <c r="N129" s="935">
        <v>0</v>
      </c>
      <c r="O129" s="912"/>
    </row>
    <row r="130" spans="1:15">
      <c r="A130" s="929" t="s">
        <v>3932</v>
      </c>
      <c r="B130" s="930">
        <v>0</v>
      </c>
      <c r="C130" s="931">
        <v>0</v>
      </c>
      <c r="D130" s="931">
        <v>0</v>
      </c>
      <c r="E130" s="931">
        <v>0</v>
      </c>
      <c r="F130" s="932">
        <v>0</v>
      </c>
      <c r="G130" s="933">
        <v>0</v>
      </c>
      <c r="H130" s="933">
        <v>0</v>
      </c>
      <c r="I130" s="933">
        <v>0</v>
      </c>
      <c r="J130" s="933">
        <v>0</v>
      </c>
      <c r="K130" s="933">
        <v>0</v>
      </c>
      <c r="L130" s="934">
        <v>0</v>
      </c>
      <c r="M130" s="935">
        <v>0</v>
      </c>
      <c r="N130" s="935">
        <v>0</v>
      </c>
      <c r="O130" s="912"/>
    </row>
    <row r="131" spans="1:15">
      <c r="A131" s="929" t="s">
        <v>3933</v>
      </c>
      <c r="B131" s="930">
        <v>0</v>
      </c>
      <c r="C131" s="931">
        <v>0</v>
      </c>
      <c r="D131" s="931">
        <v>0</v>
      </c>
      <c r="E131" s="931">
        <v>0</v>
      </c>
      <c r="F131" s="932">
        <v>0</v>
      </c>
      <c r="G131" s="933">
        <v>0</v>
      </c>
      <c r="H131" s="933">
        <v>0</v>
      </c>
      <c r="I131" s="933">
        <v>0</v>
      </c>
      <c r="J131" s="933">
        <v>0</v>
      </c>
      <c r="K131" s="933">
        <v>0</v>
      </c>
      <c r="L131" s="934">
        <v>0</v>
      </c>
      <c r="M131" s="935">
        <v>0</v>
      </c>
      <c r="N131" s="935">
        <v>0</v>
      </c>
      <c r="O131" s="912"/>
    </row>
    <row r="132" spans="1:15">
      <c r="A132" s="929" t="s">
        <v>3934</v>
      </c>
      <c r="B132" s="930">
        <v>0</v>
      </c>
      <c r="C132" s="931">
        <v>9</v>
      </c>
      <c r="D132" s="931">
        <v>0</v>
      </c>
      <c r="E132" s="931">
        <v>0</v>
      </c>
      <c r="F132" s="932">
        <v>0</v>
      </c>
      <c r="G132" s="933">
        <v>0</v>
      </c>
      <c r="H132" s="933">
        <v>0</v>
      </c>
      <c r="I132" s="933">
        <v>0</v>
      </c>
      <c r="J132" s="933">
        <v>0</v>
      </c>
      <c r="K132" s="933">
        <v>0</v>
      </c>
      <c r="L132" s="934">
        <v>0</v>
      </c>
      <c r="M132" s="935">
        <v>0</v>
      </c>
      <c r="N132" s="935">
        <v>0</v>
      </c>
      <c r="O132" s="912"/>
    </row>
    <row r="133" spans="1:15">
      <c r="A133" s="929" t="s">
        <v>3935</v>
      </c>
      <c r="B133" s="930">
        <v>0</v>
      </c>
      <c r="C133" s="931">
        <v>0</v>
      </c>
      <c r="D133" s="931">
        <v>0</v>
      </c>
      <c r="E133" s="931">
        <v>0</v>
      </c>
      <c r="F133" s="932">
        <v>0</v>
      </c>
      <c r="G133" s="933">
        <v>0</v>
      </c>
      <c r="H133" s="933">
        <v>0</v>
      </c>
      <c r="I133" s="933">
        <v>0</v>
      </c>
      <c r="J133" s="933">
        <v>0</v>
      </c>
      <c r="K133" s="933">
        <v>0</v>
      </c>
      <c r="L133" s="934">
        <v>0</v>
      </c>
      <c r="M133" s="935">
        <v>0</v>
      </c>
      <c r="N133" s="935">
        <v>0</v>
      </c>
      <c r="O133" s="912"/>
    </row>
    <row r="134" spans="1:15">
      <c r="A134" s="929" t="s">
        <v>3936</v>
      </c>
      <c r="B134" s="930">
        <v>0</v>
      </c>
      <c r="C134" s="931">
        <v>1</v>
      </c>
      <c r="D134" s="931">
        <v>0</v>
      </c>
      <c r="E134" s="931">
        <v>0</v>
      </c>
      <c r="F134" s="932">
        <v>0</v>
      </c>
      <c r="G134" s="933">
        <v>0</v>
      </c>
      <c r="H134" s="933">
        <v>0</v>
      </c>
      <c r="I134" s="933">
        <v>0</v>
      </c>
      <c r="J134" s="933">
        <v>0</v>
      </c>
      <c r="K134" s="933">
        <v>1</v>
      </c>
      <c r="L134" s="934">
        <v>1.9248447980388401E-3</v>
      </c>
      <c r="M134" s="935">
        <v>1.92484479803884E-5</v>
      </c>
      <c r="N134" s="935">
        <v>1.6601786383085E-4</v>
      </c>
      <c r="O134" s="912"/>
    </row>
    <row r="135" spans="1:15">
      <c r="A135" s="929" t="s">
        <v>3937</v>
      </c>
      <c r="B135" s="930">
        <v>0</v>
      </c>
      <c r="C135" s="931">
        <v>0</v>
      </c>
      <c r="D135" s="931">
        <v>0</v>
      </c>
      <c r="E135" s="931">
        <v>0</v>
      </c>
      <c r="F135" s="932">
        <v>0</v>
      </c>
      <c r="G135" s="933">
        <v>0</v>
      </c>
      <c r="H135" s="933">
        <v>0</v>
      </c>
      <c r="I135" s="933">
        <v>0</v>
      </c>
      <c r="J135" s="933">
        <v>0</v>
      </c>
      <c r="K135" s="933">
        <v>0</v>
      </c>
      <c r="L135" s="934">
        <v>0</v>
      </c>
      <c r="M135" s="935">
        <v>0</v>
      </c>
      <c r="N135" s="935">
        <v>0</v>
      </c>
      <c r="O135" s="912"/>
    </row>
    <row r="136" spans="1:15">
      <c r="A136" s="929" t="s">
        <v>3938</v>
      </c>
      <c r="B136" s="930">
        <v>0</v>
      </c>
      <c r="C136" s="931">
        <v>0</v>
      </c>
      <c r="D136" s="931">
        <v>0</v>
      </c>
      <c r="E136" s="931">
        <v>0</v>
      </c>
      <c r="F136" s="932">
        <v>0</v>
      </c>
      <c r="G136" s="933">
        <v>0</v>
      </c>
      <c r="H136" s="933">
        <v>0</v>
      </c>
      <c r="I136" s="933">
        <v>0</v>
      </c>
      <c r="J136" s="933">
        <v>0</v>
      </c>
      <c r="K136" s="933">
        <v>0</v>
      </c>
      <c r="L136" s="934">
        <v>0</v>
      </c>
      <c r="M136" s="935">
        <v>0</v>
      </c>
      <c r="N136" s="935">
        <v>0</v>
      </c>
      <c r="O136" s="912"/>
    </row>
    <row r="137" spans="1:15">
      <c r="A137" s="929" t="s">
        <v>3941</v>
      </c>
      <c r="B137" s="930">
        <v>98</v>
      </c>
      <c r="C137" s="931">
        <v>247</v>
      </c>
      <c r="D137" s="931">
        <v>0</v>
      </c>
      <c r="E137" s="931">
        <v>0</v>
      </c>
      <c r="F137" s="932">
        <v>0</v>
      </c>
      <c r="G137" s="933">
        <v>0</v>
      </c>
      <c r="H137" s="933">
        <v>0</v>
      </c>
      <c r="I137" s="933">
        <v>0</v>
      </c>
      <c r="J137" s="933">
        <v>0</v>
      </c>
      <c r="K137" s="933">
        <v>345</v>
      </c>
      <c r="L137" s="934">
        <v>4.5968153805994696</v>
      </c>
      <c r="M137" s="935">
        <v>0.19342647342556499</v>
      </c>
      <c r="N137" s="935">
        <v>0.36884157483174601</v>
      </c>
      <c r="O137" s="912"/>
    </row>
    <row r="138" spans="1:15">
      <c r="A138" s="929" t="s">
        <v>3942</v>
      </c>
      <c r="B138" s="930">
        <v>0</v>
      </c>
      <c r="C138" s="931">
        <v>3</v>
      </c>
      <c r="D138" s="931">
        <v>0</v>
      </c>
      <c r="E138" s="931">
        <v>0</v>
      </c>
      <c r="F138" s="932">
        <v>0</v>
      </c>
      <c r="G138" s="933">
        <v>0</v>
      </c>
      <c r="H138" s="933">
        <v>0</v>
      </c>
      <c r="I138" s="933">
        <v>0</v>
      </c>
      <c r="J138" s="933">
        <v>0</v>
      </c>
      <c r="K138" s="933">
        <v>3</v>
      </c>
      <c r="L138" s="934">
        <v>4.4466638671675503E-2</v>
      </c>
      <c r="M138" s="935">
        <v>4.4943310142887903E-4</v>
      </c>
      <c r="N138" s="935">
        <v>4.2083281315613303E-3</v>
      </c>
      <c r="O138" s="912"/>
    </row>
    <row r="139" spans="1:15">
      <c r="A139" s="929" t="s">
        <v>3943</v>
      </c>
      <c r="B139" s="930">
        <v>0</v>
      </c>
      <c r="C139" s="931">
        <v>1172</v>
      </c>
      <c r="D139" s="931">
        <v>0</v>
      </c>
      <c r="E139" s="931">
        <v>55</v>
      </c>
      <c r="F139" s="932">
        <v>0</v>
      </c>
      <c r="G139" s="933">
        <v>0</v>
      </c>
      <c r="H139" s="933">
        <v>0</v>
      </c>
      <c r="I139" s="933">
        <v>0</v>
      </c>
      <c r="J139" s="933">
        <v>0</v>
      </c>
      <c r="K139" s="933">
        <v>1117</v>
      </c>
      <c r="L139" s="934">
        <v>15.618299644766299</v>
      </c>
      <c r="M139" s="935">
        <v>0.66174938429935004</v>
      </c>
      <c r="N139" s="935">
        <v>1.2803963182803499</v>
      </c>
      <c r="O139" s="912"/>
    </row>
    <row r="140" spans="1:15">
      <c r="A140" s="929" t="s">
        <v>4211</v>
      </c>
      <c r="B140" s="930">
        <v>0</v>
      </c>
      <c r="C140" s="931">
        <v>1172</v>
      </c>
      <c r="D140" s="931">
        <v>0</v>
      </c>
      <c r="E140" s="931">
        <v>55</v>
      </c>
      <c r="F140" s="932">
        <v>0</v>
      </c>
      <c r="G140" s="933">
        <v>0</v>
      </c>
      <c r="H140" s="933">
        <v>0</v>
      </c>
      <c r="I140" s="933">
        <v>0</v>
      </c>
      <c r="J140" s="933">
        <v>0</v>
      </c>
      <c r="K140" s="933">
        <v>1117</v>
      </c>
      <c r="L140" s="934">
        <v>15.6690084098467</v>
      </c>
      <c r="M140" s="935">
        <v>0.58061536017069404</v>
      </c>
      <c r="N140" s="935">
        <v>1.28546719478839</v>
      </c>
      <c r="O140" s="912"/>
    </row>
    <row r="141" spans="1:15">
      <c r="A141" s="929" t="s">
        <v>3944</v>
      </c>
      <c r="B141" s="930">
        <v>0</v>
      </c>
      <c r="C141" s="931">
        <v>704</v>
      </c>
      <c r="D141" s="931">
        <v>0</v>
      </c>
      <c r="E141" s="931">
        <v>0</v>
      </c>
      <c r="F141" s="932">
        <v>704</v>
      </c>
      <c r="G141" s="933">
        <v>0</v>
      </c>
      <c r="H141" s="933">
        <v>0</v>
      </c>
      <c r="I141" s="933">
        <v>0</v>
      </c>
      <c r="J141" s="933">
        <v>0</v>
      </c>
      <c r="K141" s="933">
        <v>0</v>
      </c>
      <c r="L141" s="934">
        <v>0</v>
      </c>
      <c r="M141" s="935">
        <v>0</v>
      </c>
      <c r="N141" s="935">
        <v>0</v>
      </c>
      <c r="O141" s="912"/>
    </row>
    <row r="142" spans="1:15">
      <c r="A142" s="929" t="s">
        <v>3945</v>
      </c>
      <c r="B142" s="930">
        <v>0</v>
      </c>
      <c r="C142" s="931">
        <v>281</v>
      </c>
      <c r="D142" s="931">
        <v>0</v>
      </c>
      <c r="E142" s="931">
        <v>0</v>
      </c>
      <c r="F142" s="932">
        <v>0</v>
      </c>
      <c r="G142" s="933">
        <v>0</v>
      </c>
      <c r="H142" s="933">
        <v>0</v>
      </c>
      <c r="I142" s="933">
        <v>0</v>
      </c>
      <c r="J142" s="933">
        <v>0</v>
      </c>
      <c r="K142" s="933">
        <v>281</v>
      </c>
      <c r="L142" s="934">
        <v>0.42734732326270303</v>
      </c>
      <c r="M142" s="935">
        <v>4.4010395977800702E-2</v>
      </c>
      <c r="N142" s="935">
        <v>6.3783182576522795E-4</v>
      </c>
      <c r="O142" s="912"/>
    </row>
    <row r="143" spans="1:15">
      <c r="A143" s="929" t="s">
        <v>3947</v>
      </c>
      <c r="B143" s="930">
        <v>0</v>
      </c>
      <c r="C143" s="931">
        <v>90</v>
      </c>
      <c r="D143" s="931">
        <v>0</v>
      </c>
      <c r="E143" s="931">
        <v>0</v>
      </c>
      <c r="F143" s="932">
        <v>0</v>
      </c>
      <c r="G143" s="933">
        <v>0</v>
      </c>
      <c r="H143" s="933">
        <v>0</v>
      </c>
      <c r="I143" s="933">
        <v>0</v>
      </c>
      <c r="J143" s="933">
        <v>0</v>
      </c>
      <c r="K143" s="933">
        <v>90</v>
      </c>
      <c r="L143" s="934">
        <v>0.54749123264972599</v>
      </c>
      <c r="M143" s="935">
        <v>3.0234590459760999E-2</v>
      </c>
      <c r="N143" s="935">
        <v>3.43203459272962E-2</v>
      </c>
      <c r="O143" s="912"/>
    </row>
    <row r="144" spans="1:15">
      <c r="A144" s="929" t="s">
        <v>3949</v>
      </c>
      <c r="B144" s="930">
        <v>0</v>
      </c>
      <c r="C144" s="931">
        <v>145</v>
      </c>
      <c r="D144" s="931">
        <v>26</v>
      </c>
      <c r="E144" s="931">
        <v>35</v>
      </c>
      <c r="F144" s="932">
        <v>0</v>
      </c>
      <c r="G144" s="933">
        <v>0</v>
      </c>
      <c r="H144" s="933">
        <v>0</v>
      </c>
      <c r="I144" s="933">
        <v>0</v>
      </c>
      <c r="J144" s="933">
        <v>0</v>
      </c>
      <c r="K144" s="933">
        <v>13</v>
      </c>
      <c r="L144" s="934">
        <v>3.9880378159367201E-2</v>
      </c>
      <c r="M144" s="935">
        <v>2.7590198726606198E-4</v>
      </c>
      <c r="N144" s="935">
        <v>4.0131198147790896E-3</v>
      </c>
      <c r="O144" s="912"/>
    </row>
    <row r="145" spans="1:15">
      <c r="A145" s="924"/>
      <c r="B145" s="925"/>
      <c r="C145" s="926"/>
      <c r="D145" s="926"/>
      <c r="E145" s="926"/>
      <c r="F145" s="925"/>
      <c r="G145" s="926"/>
      <c r="H145" s="926"/>
      <c r="I145" s="926"/>
      <c r="J145" s="926"/>
      <c r="K145" s="926"/>
      <c r="L145" s="927"/>
      <c r="M145" s="928"/>
      <c r="N145" s="928"/>
      <c r="O145" s="912"/>
    </row>
    <row r="146" spans="1:15">
      <c r="A146" s="917" t="s">
        <v>4212</v>
      </c>
      <c r="B146" s="918">
        <v>3</v>
      </c>
      <c r="C146" s="919">
        <v>14631</v>
      </c>
      <c r="D146" s="919">
        <v>2515</v>
      </c>
      <c r="E146" s="919">
        <v>206</v>
      </c>
      <c r="F146" s="920">
        <v>0</v>
      </c>
      <c r="G146" s="921">
        <v>0</v>
      </c>
      <c r="H146" s="921">
        <v>0</v>
      </c>
      <c r="I146" s="921">
        <v>0</v>
      </c>
      <c r="J146" s="921">
        <v>353</v>
      </c>
      <c r="K146" s="921">
        <v>11608</v>
      </c>
      <c r="L146" s="922">
        <v>222.55332478351201</v>
      </c>
      <c r="M146" s="923">
        <v>1.18123730294742E-2</v>
      </c>
      <c r="N146" s="923">
        <v>24.7090238449229</v>
      </c>
      <c r="O146" s="912"/>
    </row>
    <row r="147" spans="1:15">
      <c r="A147" s="929" t="s">
        <v>3951</v>
      </c>
      <c r="B147" s="930">
        <v>0</v>
      </c>
      <c r="C147" s="931">
        <v>5895</v>
      </c>
      <c r="D147" s="931">
        <v>1000</v>
      </c>
      <c r="E147" s="931">
        <v>0</v>
      </c>
      <c r="F147" s="932">
        <v>0</v>
      </c>
      <c r="G147" s="933">
        <v>0</v>
      </c>
      <c r="H147" s="933">
        <v>0</v>
      </c>
      <c r="I147" s="933">
        <v>0</v>
      </c>
      <c r="J147" s="933">
        <v>0</v>
      </c>
      <c r="K147" s="933">
        <v>4895</v>
      </c>
      <c r="L147" s="934">
        <v>99.998865067925706</v>
      </c>
      <c r="M147" s="935">
        <v>0</v>
      </c>
      <c r="N147" s="935">
        <v>11.110985007547299</v>
      </c>
      <c r="O147" s="912"/>
    </row>
    <row r="148" spans="1:15">
      <c r="A148" s="929" t="s">
        <v>3952</v>
      </c>
      <c r="B148" s="930">
        <v>0</v>
      </c>
      <c r="C148" s="931">
        <v>0</v>
      </c>
      <c r="D148" s="931">
        <v>-16</v>
      </c>
      <c r="E148" s="931">
        <v>0</v>
      </c>
      <c r="F148" s="932">
        <v>0</v>
      </c>
      <c r="G148" s="933">
        <v>0</v>
      </c>
      <c r="H148" s="933">
        <v>0</v>
      </c>
      <c r="I148" s="933">
        <v>0</v>
      </c>
      <c r="J148" s="933">
        <v>0</v>
      </c>
      <c r="K148" s="933">
        <v>16</v>
      </c>
      <c r="L148" s="934">
        <v>0.32649725913904099</v>
      </c>
      <c r="M148" s="935">
        <v>0</v>
      </c>
      <c r="N148" s="935">
        <v>3.62815085517132E-2</v>
      </c>
      <c r="O148" s="912"/>
    </row>
    <row r="149" spans="1:15">
      <c r="A149" s="929" t="s">
        <v>3953</v>
      </c>
      <c r="B149" s="930">
        <v>0</v>
      </c>
      <c r="C149" s="931">
        <v>1888</v>
      </c>
      <c r="D149" s="931">
        <v>0</v>
      </c>
      <c r="E149" s="931">
        <v>0</v>
      </c>
      <c r="F149" s="932">
        <v>0</v>
      </c>
      <c r="G149" s="933">
        <v>0</v>
      </c>
      <c r="H149" s="933">
        <v>0</v>
      </c>
      <c r="I149" s="933">
        <v>0</v>
      </c>
      <c r="J149" s="933">
        <v>0</v>
      </c>
      <c r="K149" s="933">
        <v>1888</v>
      </c>
      <c r="L149" s="934">
        <v>38.569531613532902</v>
      </c>
      <c r="M149" s="935">
        <v>0</v>
      </c>
      <c r="N149" s="935">
        <v>4.2855035126147696</v>
      </c>
      <c r="O149" s="912"/>
    </row>
    <row r="150" spans="1:15">
      <c r="A150" s="929" t="s">
        <v>3954</v>
      </c>
      <c r="B150" s="930">
        <v>0</v>
      </c>
      <c r="C150" s="931">
        <v>193</v>
      </c>
      <c r="D150" s="931">
        <v>34</v>
      </c>
      <c r="E150" s="931">
        <v>0</v>
      </c>
      <c r="F150" s="932">
        <v>0</v>
      </c>
      <c r="G150" s="933">
        <v>0</v>
      </c>
      <c r="H150" s="933">
        <v>0</v>
      </c>
      <c r="I150" s="933">
        <v>0</v>
      </c>
      <c r="J150" s="933">
        <v>0</v>
      </c>
      <c r="K150" s="933">
        <v>159</v>
      </c>
      <c r="L150" s="934">
        <v>3.2445665126942198</v>
      </c>
      <c r="M150" s="935">
        <v>0</v>
      </c>
      <c r="N150" s="935">
        <v>0.36054749123265001</v>
      </c>
      <c r="O150" s="912"/>
    </row>
    <row r="151" spans="1:15">
      <c r="A151" s="929" t="s">
        <v>3955</v>
      </c>
      <c r="B151" s="930">
        <v>0</v>
      </c>
      <c r="C151" s="931">
        <v>3276</v>
      </c>
      <c r="D151" s="931">
        <v>1499</v>
      </c>
      <c r="E151" s="931">
        <v>98</v>
      </c>
      <c r="F151" s="932">
        <v>0</v>
      </c>
      <c r="G151" s="933">
        <v>0</v>
      </c>
      <c r="H151" s="933">
        <v>0</v>
      </c>
      <c r="I151" s="933">
        <v>0</v>
      </c>
      <c r="J151" s="933">
        <v>0</v>
      </c>
      <c r="K151" s="933">
        <v>1679</v>
      </c>
      <c r="L151" s="934">
        <v>34.223695111847597</v>
      </c>
      <c r="M151" s="935">
        <v>0</v>
      </c>
      <c r="N151" s="935">
        <v>3.8034797017398501</v>
      </c>
      <c r="O151" s="912"/>
    </row>
    <row r="152" spans="1:15">
      <c r="A152" s="929" t="s">
        <v>3956</v>
      </c>
      <c r="B152" s="930">
        <v>0</v>
      </c>
      <c r="C152" s="931">
        <v>8</v>
      </c>
      <c r="D152" s="931">
        <v>0</v>
      </c>
      <c r="E152" s="931">
        <v>0</v>
      </c>
      <c r="F152" s="932">
        <v>0</v>
      </c>
      <c r="G152" s="933">
        <v>0</v>
      </c>
      <c r="H152" s="933">
        <v>0</v>
      </c>
      <c r="I152" s="933">
        <v>0</v>
      </c>
      <c r="J152" s="933">
        <v>0</v>
      </c>
      <c r="K152" s="933">
        <v>8</v>
      </c>
      <c r="L152" s="934">
        <v>0.16306704043763001</v>
      </c>
      <c r="M152" s="935">
        <v>0</v>
      </c>
      <c r="N152" s="935">
        <v>1.8122595362667498E-2</v>
      </c>
      <c r="O152" s="912"/>
    </row>
    <row r="153" spans="1:15">
      <c r="A153" s="929" t="s">
        <v>3957</v>
      </c>
      <c r="B153" s="930">
        <v>0</v>
      </c>
      <c r="C153" s="931">
        <v>71</v>
      </c>
      <c r="D153" s="931">
        <v>-8</v>
      </c>
      <c r="E153" s="931">
        <v>2</v>
      </c>
      <c r="F153" s="932">
        <v>0</v>
      </c>
      <c r="G153" s="933">
        <v>0</v>
      </c>
      <c r="H153" s="933">
        <v>0</v>
      </c>
      <c r="I153" s="933">
        <v>0</v>
      </c>
      <c r="J153" s="933">
        <v>0</v>
      </c>
      <c r="K153" s="933">
        <v>94</v>
      </c>
      <c r="L153" s="934">
        <v>1.92030506974158</v>
      </c>
      <c r="M153" s="935">
        <v>0</v>
      </c>
      <c r="N153" s="935">
        <v>0.21315386274131501</v>
      </c>
      <c r="O153" s="912"/>
    </row>
    <row r="154" spans="1:15">
      <c r="A154" s="929" t="s">
        <v>3958</v>
      </c>
      <c r="B154" s="930">
        <v>0</v>
      </c>
      <c r="C154" s="931">
        <v>0</v>
      </c>
      <c r="D154" s="931">
        <v>-4</v>
      </c>
      <c r="E154" s="931">
        <v>0</v>
      </c>
      <c r="F154" s="932">
        <v>0</v>
      </c>
      <c r="G154" s="933">
        <v>0</v>
      </c>
      <c r="H154" s="933">
        <v>0</v>
      </c>
      <c r="I154" s="933">
        <v>0</v>
      </c>
      <c r="J154" s="933">
        <v>0</v>
      </c>
      <c r="K154" s="933">
        <v>35</v>
      </c>
      <c r="L154" s="934">
        <v>0.71421275436665099</v>
      </c>
      <c r="M154" s="935">
        <v>0</v>
      </c>
      <c r="N154" s="935">
        <v>7.9365799956872596E-2</v>
      </c>
      <c r="O154" s="912"/>
    </row>
    <row r="155" spans="1:15">
      <c r="A155" s="929" t="s">
        <v>3959</v>
      </c>
      <c r="B155" s="930">
        <v>0</v>
      </c>
      <c r="C155" s="931">
        <v>9</v>
      </c>
      <c r="D155" s="931">
        <v>0</v>
      </c>
      <c r="E155" s="931">
        <v>0</v>
      </c>
      <c r="F155" s="932">
        <v>0</v>
      </c>
      <c r="G155" s="933">
        <v>0</v>
      </c>
      <c r="H155" s="933">
        <v>0</v>
      </c>
      <c r="I155" s="933">
        <v>0</v>
      </c>
      <c r="J155" s="933">
        <v>0</v>
      </c>
      <c r="K155" s="933">
        <v>9</v>
      </c>
      <c r="L155" s="934">
        <v>0.18385899603908701</v>
      </c>
      <c r="M155" s="935">
        <v>0</v>
      </c>
      <c r="N155" s="935">
        <v>2.0428777337676299E-2</v>
      </c>
      <c r="O155" s="912"/>
    </row>
    <row r="156" spans="1:15">
      <c r="A156" s="929" t="s">
        <v>3960</v>
      </c>
      <c r="B156" s="930">
        <v>0</v>
      </c>
      <c r="C156" s="931">
        <v>0</v>
      </c>
      <c r="D156" s="931">
        <v>0</v>
      </c>
      <c r="E156" s="931">
        <v>0</v>
      </c>
      <c r="F156" s="932">
        <v>0</v>
      </c>
      <c r="G156" s="933">
        <v>0</v>
      </c>
      <c r="H156" s="933">
        <v>0</v>
      </c>
      <c r="I156" s="933">
        <v>0</v>
      </c>
      <c r="J156" s="933">
        <v>0</v>
      </c>
      <c r="K156" s="933">
        <v>0</v>
      </c>
      <c r="L156" s="934">
        <v>0</v>
      </c>
      <c r="M156" s="935">
        <v>0</v>
      </c>
      <c r="N156" s="935">
        <v>0</v>
      </c>
      <c r="O156" s="912"/>
    </row>
    <row r="157" spans="1:15">
      <c r="A157" s="929" t="s">
        <v>4213</v>
      </c>
      <c r="B157" s="930">
        <v>0</v>
      </c>
      <c r="C157" s="931">
        <v>0</v>
      </c>
      <c r="D157" s="931">
        <v>0</v>
      </c>
      <c r="E157" s="931">
        <v>0</v>
      </c>
      <c r="F157" s="932">
        <v>0</v>
      </c>
      <c r="G157" s="933">
        <v>0</v>
      </c>
      <c r="H157" s="933">
        <v>0</v>
      </c>
      <c r="I157" s="933">
        <v>0</v>
      </c>
      <c r="J157" s="933">
        <v>0</v>
      </c>
      <c r="K157" s="933">
        <v>0</v>
      </c>
      <c r="L157" s="934">
        <v>0</v>
      </c>
      <c r="M157" s="935">
        <v>0</v>
      </c>
      <c r="N157" s="935">
        <v>0</v>
      </c>
      <c r="O157" s="912"/>
    </row>
    <row r="158" spans="1:15">
      <c r="A158" s="929" t="s">
        <v>3961</v>
      </c>
      <c r="B158" s="930">
        <v>0</v>
      </c>
      <c r="C158" s="931">
        <v>1</v>
      </c>
      <c r="D158" s="931">
        <v>0</v>
      </c>
      <c r="E158" s="931">
        <v>0</v>
      </c>
      <c r="F158" s="932">
        <v>0</v>
      </c>
      <c r="G158" s="933">
        <v>0</v>
      </c>
      <c r="H158" s="933">
        <v>0</v>
      </c>
      <c r="I158" s="933">
        <v>0</v>
      </c>
      <c r="J158" s="933">
        <v>0</v>
      </c>
      <c r="K158" s="933">
        <v>1</v>
      </c>
      <c r="L158" s="934">
        <v>0</v>
      </c>
      <c r="M158" s="935">
        <v>0</v>
      </c>
      <c r="N158" s="935">
        <v>0</v>
      </c>
      <c r="O158" s="912"/>
    </row>
    <row r="159" spans="1:15">
      <c r="A159" s="929" t="s">
        <v>3963</v>
      </c>
      <c r="B159" s="930">
        <v>0</v>
      </c>
      <c r="C159" s="931">
        <v>76</v>
      </c>
      <c r="D159" s="931">
        <v>0</v>
      </c>
      <c r="E159" s="931">
        <v>26</v>
      </c>
      <c r="F159" s="932">
        <v>0</v>
      </c>
      <c r="G159" s="933">
        <v>0</v>
      </c>
      <c r="H159" s="933">
        <v>0</v>
      </c>
      <c r="I159" s="933">
        <v>0</v>
      </c>
      <c r="J159" s="933">
        <v>0</v>
      </c>
      <c r="K159" s="933">
        <v>50</v>
      </c>
      <c r="L159" s="934">
        <v>0</v>
      </c>
      <c r="M159" s="935">
        <v>0</v>
      </c>
      <c r="N159" s="935">
        <v>0</v>
      </c>
      <c r="O159" s="912"/>
    </row>
    <row r="160" spans="1:15">
      <c r="A160" s="929" t="s">
        <v>3964</v>
      </c>
      <c r="B160" s="930">
        <v>0</v>
      </c>
      <c r="C160" s="931">
        <v>0</v>
      </c>
      <c r="D160" s="931">
        <v>0</v>
      </c>
      <c r="E160" s="931">
        <v>0</v>
      </c>
      <c r="F160" s="932">
        <v>0</v>
      </c>
      <c r="G160" s="933">
        <v>0</v>
      </c>
      <c r="H160" s="933">
        <v>0</v>
      </c>
      <c r="I160" s="933">
        <v>0</v>
      </c>
      <c r="J160" s="933">
        <v>0</v>
      </c>
      <c r="K160" s="933">
        <v>0</v>
      </c>
      <c r="L160" s="934">
        <v>0</v>
      </c>
      <c r="M160" s="935">
        <v>0</v>
      </c>
      <c r="N160" s="935">
        <v>0</v>
      </c>
      <c r="O160" s="912"/>
    </row>
    <row r="161" spans="1:15">
      <c r="A161" s="929" t="s">
        <v>3968</v>
      </c>
      <c r="B161" s="930">
        <v>0</v>
      </c>
      <c r="C161" s="931">
        <v>5</v>
      </c>
      <c r="D161" s="931">
        <v>0</v>
      </c>
      <c r="E161" s="931">
        <v>0</v>
      </c>
      <c r="F161" s="932">
        <v>0</v>
      </c>
      <c r="G161" s="933">
        <v>0</v>
      </c>
      <c r="H161" s="933">
        <v>0</v>
      </c>
      <c r="I161" s="933">
        <v>0</v>
      </c>
      <c r="J161" s="933">
        <v>0</v>
      </c>
      <c r="K161" s="933">
        <v>5</v>
      </c>
      <c r="L161" s="934">
        <v>0.10214388668838199</v>
      </c>
      <c r="M161" s="935">
        <v>0</v>
      </c>
      <c r="N161" s="935">
        <v>1.13493207431535E-2</v>
      </c>
      <c r="O161" s="912"/>
    </row>
    <row r="162" spans="1:15">
      <c r="A162" s="929" t="s">
        <v>3969</v>
      </c>
      <c r="B162" s="930">
        <v>0</v>
      </c>
      <c r="C162" s="931">
        <v>1</v>
      </c>
      <c r="D162" s="931">
        <v>0</v>
      </c>
      <c r="E162" s="931">
        <v>0</v>
      </c>
      <c r="F162" s="932">
        <v>0</v>
      </c>
      <c r="G162" s="933">
        <v>0</v>
      </c>
      <c r="H162" s="933">
        <v>0</v>
      </c>
      <c r="I162" s="933">
        <v>0</v>
      </c>
      <c r="J162" s="933">
        <v>1</v>
      </c>
      <c r="K162" s="933">
        <v>0</v>
      </c>
      <c r="L162" s="934">
        <v>0</v>
      </c>
      <c r="M162" s="935">
        <v>0</v>
      </c>
      <c r="N162" s="935">
        <v>0</v>
      </c>
      <c r="O162" s="912"/>
    </row>
    <row r="163" spans="1:15">
      <c r="A163" s="929" t="s">
        <v>3970</v>
      </c>
      <c r="B163" s="930">
        <v>3</v>
      </c>
      <c r="C163" s="931">
        <v>76</v>
      </c>
      <c r="D163" s="931">
        <v>0</v>
      </c>
      <c r="E163" s="931">
        <v>26</v>
      </c>
      <c r="F163" s="932">
        <v>0</v>
      </c>
      <c r="G163" s="933">
        <v>0</v>
      </c>
      <c r="H163" s="933">
        <v>0</v>
      </c>
      <c r="I163" s="933">
        <v>0</v>
      </c>
      <c r="J163" s="933">
        <v>0</v>
      </c>
      <c r="K163" s="933">
        <v>53</v>
      </c>
      <c r="L163" s="934">
        <v>1.08272519889685</v>
      </c>
      <c r="M163" s="935">
        <v>0</v>
      </c>
      <c r="N163" s="935">
        <v>0.12030279987742699</v>
      </c>
      <c r="O163" s="912"/>
    </row>
    <row r="164" spans="1:15">
      <c r="A164" s="929" t="s">
        <v>3971</v>
      </c>
      <c r="B164" s="930">
        <v>0</v>
      </c>
      <c r="C164" s="931">
        <v>114</v>
      </c>
      <c r="D164" s="931">
        <v>0</v>
      </c>
      <c r="E164" s="931">
        <v>0</v>
      </c>
      <c r="F164" s="932">
        <v>0</v>
      </c>
      <c r="G164" s="933">
        <v>0</v>
      </c>
      <c r="H164" s="933">
        <v>0</v>
      </c>
      <c r="I164" s="933">
        <v>0</v>
      </c>
      <c r="J164" s="933">
        <v>0</v>
      </c>
      <c r="K164" s="933">
        <v>114</v>
      </c>
      <c r="L164" s="934">
        <v>0</v>
      </c>
      <c r="M164" s="935">
        <v>0</v>
      </c>
      <c r="N164" s="935">
        <v>0</v>
      </c>
      <c r="O164" s="912"/>
    </row>
    <row r="165" spans="1:15">
      <c r="A165" s="929" t="s">
        <v>4214</v>
      </c>
      <c r="B165" s="930">
        <v>0</v>
      </c>
      <c r="C165" s="931">
        <v>332</v>
      </c>
      <c r="D165" s="931">
        <v>0</v>
      </c>
      <c r="E165" s="931">
        <v>0</v>
      </c>
      <c r="F165" s="932">
        <v>0</v>
      </c>
      <c r="G165" s="933">
        <v>0</v>
      </c>
      <c r="H165" s="933">
        <v>0</v>
      </c>
      <c r="I165" s="933">
        <v>0</v>
      </c>
      <c r="J165" s="933">
        <v>0</v>
      </c>
      <c r="K165" s="933">
        <v>332</v>
      </c>
      <c r="L165" s="934">
        <v>4.15230788437312</v>
      </c>
      <c r="M165" s="935">
        <v>1.5071897946907901E-3</v>
      </c>
      <c r="N165" s="935">
        <v>0.46044648227803597</v>
      </c>
      <c r="O165" s="912"/>
    </row>
    <row r="166" spans="1:15">
      <c r="A166" s="929" t="s">
        <v>3972</v>
      </c>
      <c r="B166" s="930">
        <v>0</v>
      </c>
      <c r="C166" s="931">
        <v>2324</v>
      </c>
      <c r="D166" s="931">
        <v>0</v>
      </c>
      <c r="E166" s="931">
        <v>54</v>
      </c>
      <c r="F166" s="932">
        <v>0</v>
      </c>
      <c r="G166" s="933">
        <v>0</v>
      </c>
      <c r="H166" s="933">
        <v>0</v>
      </c>
      <c r="I166" s="933">
        <v>0</v>
      </c>
      <c r="J166" s="933">
        <v>0</v>
      </c>
      <c r="K166" s="933">
        <v>2270</v>
      </c>
      <c r="L166" s="934">
        <v>37.871548387829002</v>
      </c>
      <c r="M166" s="935">
        <v>1.03051832347834E-2</v>
      </c>
      <c r="N166" s="935">
        <v>4.1890569849394499</v>
      </c>
      <c r="O166" s="912"/>
    </row>
    <row r="167" spans="1:15">
      <c r="A167" s="929" t="s">
        <v>3973</v>
      </c>
      <c r="B167" s="930">
        <v>0</v>
      </c>
      <c r="C167" s="931">
        <v>10</v>
      </c>
      <c r="D167" s="931">
        <v>10</v>
      </c>
      <c r="E167" s="931">
        <v>0</v>
      </c>
      <c r="F167" s="932">
        <v>0</v>
      </c>
      <c r="G167" s="933">
        <v>0</v>
      </c>
      <c r="H167" s="933">
        <v>0</v>
      </c>
      <c r="I167" s="933">
        <v>0</v>
      </c>
      <c r="J167" s="933">
        <v>0</v>
      </c>
      <c r="K167" s="933">
        <v>0</v>
      </c>
      <c r="L167" s="934">
        <v>0</v>
      </c>
      <c r="M167" s="935">
        <v>0</v>
      </c>
      <c r="N167" s="935">
        <v>0</v>
      </c>
      <c r="O167" s="912"/>
    </row>
    <row r="168" spans="1:15">
      <c r="A168" s="929" t="s">
        <v>3974</v>
      </c>
      <c r="B168" s="930">
        <v>0</v>
      </c>
      <c r="C168" s="931">
        <v>0</v>
      </c>
      <c r="D168" s="931">
        <v>0</v>
      </c>
      <c r="E168" s="931">
        <v>0</v>
      </c>
      <c r="F168" s="932">
        <v>0</v>
      </c>
      <c r="G168" s="933">
        <v>0</v>
      </c>
      <c r="H168" s="933">
        <v>0</v>
      </c>
      <c r="I168" s="933">
        <v>0</v>
      </c>
      <c r="J168" s="933">
        <v>0</v>
      </c>
      <c r="K168" s="933">
        <v>0</v>
      </c>
      <c r="L168" s="934">
        <v>0</v>
      </c>
      <c r="M168" s="935">
        <v>0</v>
      </c>
      <c r="N168" s="935">
        <v>0</v>
      </c>
      <c r="O168" s="912"/>
    </row>
    <row r="169" spans="1:15">
      <c r="A169" s="929" t="s">
        <v>4215</v>
      </c>
      <c r="B169" s="930">
        <v>0</v>
      </c>
      <c r="C169" s="931">
        <v>137</v>
      </c>
      <c r="D169" s="931">
        <v>0</v>
      </c>
      <c r="E169" s="931">
        <v>0</v>
      </c>
      <c r="F169" s="932">
        <v>0</v>
      </c>
      <c r="G169" s="933">
        <v>0</v>
      </c>
      <c r="H169" s="933">
        <v>0</v>
      </c>
      <c r="I169" s="933">
        <v>0</v>
      </c>
      <c r="J169" s="933">
        <v>137</v>
      </c>
      <c r="K169" s="933">
        <v>0</v>
      </c>
      <c r="L169" s="934">
        <v>0</v>
      </c>
      <c r="M169" s="935">
        <v>0</v>
      </c>
      <c r="N169" s="935">
        <v>0</v>
      </c>
      <c r="O169" s="912"/>
    </row>
    <row r="170" spans="1:15">
      <c r="A170" s="929" t="s">
        <v>4216</v>
      </c>
      <c r="B170" s="930">
        <v>0</v>
      </c>
      <c r="C170" s="931">
        <v>99</v>
      </c>
      <c r="D170" s="931">
        <v>0</v>
      </c>
      <c r="E170" s="931">
        <v>0</v>
      </c>
      <c r="F170" s="932">
        <v>0</v>
      </c>
      <c r="G170" s="933">
        <v>0</v>
      </c>
      <c r="H170" s="933">
        <v>0</v>
      </c>
      <c r="I170" s="933">
        <v>0</v>
      </c>
      <c r="J170" s="933">
        <v>99</v>
      </c>
      <c r="K170" s="933">
        <v>0</v>
      </c>
      <c r="L170" s="934">
        <v>0</v>
      </c>
      <c r="M170" s="935">
        <v>0</v>
      </c>
      <c r="N170" s="935">
        <v>0</v>
      </c>
      <c r="O170" s="912"/>
    </row>
    <row r="171" spans="1:15">
      <c r="A171" s="929" t="s">
        <v>3977</v>
      </c>
      <c r="B171" s="930">
        <v>0</v>
      </c>
      <c r="C171" s="931">
        <v>116</v>
      </c>
      <c r="D171" s="931">
        <v>0</v>
      </c>
      <c r="E171" s="931">
        <v>0</v>
      </c>
      <c r="F171" s="932">
        <v>0</v>
      </c>
      <c r="G171" s="933">
        <v>0</v>
      </c>
      <c r="H171" s="933">
        <v>0</v>
      </c>
      <c r="I171" s="933">
        <v>0</v>
      </c>
      <c r="J171" s="933">
        <v>116</v>
      </c>
      <c r="K171" s="933">
        <v>0</v>
      </c>
      <c r="L171" s="934">
        <v>0</v>
      </c>
      <c r="M171" s="935">
        <v>0</v>
      </c>
      <c r="N171" s="935">
        <v>0</v>
      </c>
      <c r="O171" s="912"/>
    </row>
    <row r="172" spans="1:15">
      <c r="A172" s="924"/>
      <c r="B172" s="925"/>
      <c r="C172" s="926"/>
      <c r="D172" s="926"/>
      <c r="E172" s="926"/>
      <c r="F172" s="925"/>
      <c r="G172" s="926"/>
      <c r="H172" s="926"/>
      <c r="I172" s="926"/>
      <c r="J172" s="926"/>
      <c r="K172" s="926"/>
      <c r="L172" s="927"/>
      <c r="M172" s="928"/>
      <c r="N172" s="928"/>
      <c r="O172" s="912"/>
    </row>
    <row r="173" spans="1:15">
      <c r="A173" s="917" t="s">
        <v>4217</v>
      </c>
      <c r="B173" s="918">
        <v>39103</v>
      </c>
      <c r="C173" s="919">
        <v>33499</v>
      </c>
      <c r="D173" s="919">
        <v>-799</v>
      </c>
      <c r="E173" s="919">
        <v>1017</v>
      </c>
      <c r="F173" s="920">
        <v>0</v>
      </c>
      <c r="G173" s="921">
        <v>0</v>
      </c>
      <c r="H173" s="921">
        <v>0</v>
      </c>
      <c r="I173" s="921">
        <v>1328</v>
      </c>
      <c r="J173" s="921">
        <v>0</v>
      </c>
      <c r="K173" s="921">
        <v>71019</v>
      </c>
      <c r="L173" s="922">
        <v>42.159058233364703</v>
      </c>
      <c r="M173" s="923">
        <v>2.5264942175210798</v>
      </c>
      <c r="N173" s="923">
        <v>0.339674365289238</v>
      </c>
      <c r="O173" s="912"/>
    </row>
    <row r="174" spans="1:15">
      <c r="A174" s="929" t="s">
        <v>3979</v>
      </c>
      <c r="B174" s="930">
        <v>0</v>
      </c>
      <c r="C174" s="931">
        <v>6</v>
      </c>
      <c r="D174" s="931">
        <v>0</v>
      </c>
      <c r="E174" s="931">
        <v>1</v>
      </c>
      <c r="F174" s="932">
        <v>0</v>
      </c>
      <c r="G174" s="933">
        <v>0</v>
      </c>
      <c r="H174" s="933">
        <v>0</v>
      </c>
      <c r="I174" s="933">
        <v>0</v>
      </c>
      <c r="J174" s="933">
        <v>0</v>
      </c>
      <c r="K174" s="933">
        <v>6</v>
      </c>
      <c r="L174" s="934">
        <v>2.28802306181975E-3</v>
      </c>
      <c r="M174" s="935">
        <v>2.3833573560622399E-4</v>
      </c>
      <c r="N174" s="935">
        <v>2.8600288272746901E-5</v>
      </c>
      <c r="O174" s="912"/>
    </row>
    <row r="175" spans="1:15">
      <c r="A175" s="929" t="s">
        <v>3980</v>
      </c>
      <c r="B175" s="930">
        <v>20108</v>
      </c>
      <c r="C175" s="931">
        <v>686</v>
      </c>
      <c r="D175" s="931">
        <v>0</v>
      </c>
      <c r="E175" s="931">
        <v>20</v>
      </c>
      <c r="F175" s="932">
        <v>0</v>
      </c>
      <c r="G175" s="933">
        <v>0</v>
      </c>
      <c r="H175" s="933">
        <v>0</v>
      </c>
      <c r="I175" s="933">
        <v>0</v>
      </c>
      <c r="J175" s="933">
        <v>0</v>
      </c>
      <c r="K175" s="933">
        <v>20774</v>
      </c>
      <c r="L175" s="934">
        <v>10.138143932085701</v>
      </c>
      <c r="M175" s="935">
        <v>0.85160409029519601</v>
      </c>
      <c r="N175" s="935">
        <v>8.1105151456685301E-2</v>
      </c>
      <c r="O175" s="912"/>
    </row>
    <row r="176" spans="1:15">
      <c r="A176" s="929" t="s">
        <v>3981</v>
      </c>
      <c r="B176" s="930">
        <v>580</v>
      </c>
      <c r="C176" s="931">
        <v>95</v>
      </c>
      <c r="D176" s="931">
        <v>0</v>
      </c>
      <c r="E176" s="931">
        <v>1</v>
      </c>
      <c r="F176" s="932">
        <v>0</v>
      </c>
      <c r="G176" s="933">
        <v>0</v>
      </c>
      <c r="H176" s="933">
        <v>0</v>
      </c>
      <c r="I176" s="933">
        <v>0</v>
      </c>
      <c r="J176" s="933">
        <v>0</v>
      </c>
      <c r="K176" s="933">
        <v>674</v>
      </c>
      <c r="L176" s="934">
        <v>0.44580949030200501</v>
      </c>
      <c r="M176" s="935">
        <v>2.4661801591174801E-2</v>
      </c>
      <c r="N176" s="935">
        <v>2.8455924912893999E-3</v>
      </c>
      <c r="O176" s="912"/>
    </row>
    <row r="177" spans="1:15">
      <c r="A177" s="929" t="s">
        <v>3982</v>
      </c>
      <c r="B177" s="930">
        <v>1256</v>
      </c>
      <c r="C177" s="931">
        <v>54</v>
      </c>
      <c r="D177" s="931">
        <v>0</v>
      </c>
      <c r="E177" s="931">
        <v>0</v>
      </c>
      <c r="F177" s="932">
        <v>0</v>
      </c>
      <c r="G177" s="933">
        <v>0</v>
      </c>
      <c r="H177" s="933">
        <v>0</v>
      </c>
      <c r="I177" s="933">
        <v>0</v>
      </c>
      <c r="J177" s="933">
        <v>0</v>
      </c>
      <c r="K177" s="933">
        <v>1310</v>
      </c>
      <c r="L177" s="934">
        <v>0.41391426723110603</v>
      </c>
      <c r="M177" s="935">
        <v>3.1043570042333001E-2</v>
      </c>
      <c r="N177" s="935">
        <v>5.1739283403888304E-3</v>
      </c>
      <c r="O177" s="912"/>
    </row>
    <row r="178" spans="1:15">
      <c r="A178" s="929" t="s">
        <v>3983</v>
      </c>
      <c r="B178" s="930">
        <v>2774</v>
      </c>
      <c r="C178" s="931">
        <v>34</v>
      </c>
      <c r="D178" s="931">
        <v>0</v>
      </c>
      <c r="E178" s="931">
        <v>0</v>
      </c>
      <c r="F178" s="932">
        <v>0</v>
      </c>
      <c r="G178" s="933">
        <v>0</v>
      </c>
      <c r="H178" s="933">
        <v>0</v>
      </c>
      <c r="I178" s="933">
        <v>0</v>
      </c>
      <c r="J178" s="933">
        <v>0</v>
      </c>
      <c r="K178" s="933">
        <v>2808</v>
      </c>
      <c r="L178" s="934">
        <v>1.2059188977539701</v>
      </c>
      <c r="M178" s="935">
        <v>0.13703623838113299</v>
      </c>
      <c r="N178" s="935">
        <v>2.1925798140981299E-2</v>
      </c>
      <c r="O178" s="912"/>
    </row>
    <row r="179" spans="1:15">
      <c r="A179" s="929" t="s">
        <v>3984</v>
      </c>
      <c r="B179" s="930">
        <v>0</v>
      </c>
      <c r="C179" s="931">
        <v>0</v>
      </c>
      <c r="D179" s="931">
        <v>0</v>
      </c>
      <c r="E179" s="931">
        <v>0</v>
      </c>
      <c r="F179" s="932">
        <v>0</v>
      </c>
      <c r="G179" s="933">
        <v>0</v>
      </c>
      <c r="H179" s="933">
        <v>0</v>
      </c>
      <c r="I179" s="933">
        <v>0</v>
      </c>
      <c r="J179" s="933">
        <v>0</v>
      </c>
      <c r="K179" s="933">
        <v>0</v>
      </c>
      <c r="L179" s="934">
        <v>0</v>
      </c>
      <c r="M179" s="935">
        <v>0</v>
      </c>
      <c r="N179" s="935">
        <v>0</v>
      </c>
      <c r="O179" s="912"/>
    </row>
    <row r="180" spans="1:15">
      <c r="A180" s="929" t="s">
        <v>4218</v>
      </c>
      <c r="B180" s="930">
        <v>0</v>
      </c>
      <c r="C180" s="931">
        <v>156</v>
      </c>
      <c r="D180" s="931">
        <v>0</v>
      </c>
      <c r="E180" s="931">
        <v>37</v>
      </c>
      <c r="F180" s="932">
        <v>0</v>
      </c>
      <c r="G180" s="933">
        <v>0</v>
      </c>
      <c r="H180" s="933">
        <v>0</v>
      </c>
      <c r="I180" s="933">
        <v>0</v>
      </c>
      <c r="J180" s="933">
        <v>0</v>
      </c>
      <c r="K180" s="933">
        <v>119</v>
      </c>
      <c r="L180" s="934">
        <v>0.16223036851244499</v>
      </c>
      <c r="M180" s="935">
        <v>1.3062704997105899E-2</v>
      </c>
      <c r="N180" s="935">
        <v>2.5282654833108202E-3</v>
      </c>
      <c r="O180" s="912"/>
    </row>
    <row r="181" spans="1:15">
      <c r="A181" s="929" t="s">
        <v>3985</v>
      </c>
      <c r="B181" s="930">
        <v>0</v>
      </c>
      <c r="C181" s="931">
        <v>448</v>
      </c>
      <c r="D181" s="931">
        <v>0</v>
      </c>
      <c r="E181" s="931">
        <v>0</v>
      </c>
      <c r="F181" s="932">
        <v>0</v>
      </c>
      <c r="G181" s="933">
        <v>0</v>
      </c>
      <c r="H181" s="933">
        <v>0</v>
      </c>
      <c r="I181" s="933">
        <v>0</v>
      </c>
      <c r="J181" s="933">
        <v>0</v>
      </c>
      <c r="K181" s="933">
        <v>448</v>
      </c>
      <c r="L181" s="934">
        <v>0.20805756375480899</v>
      </c>
      <c r="M181" s="935">
        <v>4.4133422614656501E-3</v>
      </c>
      <c r="N181" s="935">
        <v>6.3047746592366396E-4</v>
      </c>
      <c r="O181" s="912"/>
    </row>
    <row r="182" spans="1:15">
      <c r="A182" s="929" t="s">
        <v>3986</v>
      </c>
      <c r="B182" s="930">
        <v>0</v>
      </c>
      <c r="C182" s="931">
        <v>33</v>
      </c>
      <c r="D182" s="931">
        <v>0</v>
      </c>
      <c r="E182" s="931">
        <v>0</v>
      </c>
      <c r="F182" s="932">
        <v>0</v>
      </c>
      <c r="G182" s="933">
        <v>0</v>
      </c>
      <c r="H182" s="933">
        <v>0</v>
      </c>
      <c r="I182" s="933">
        <v>0</v>
      </c>
      <c r="J182" s="933">
        <v>0</v>
      </c>
      <c r="K182" s="933">
        <v>33</v>
      </c>
      <c r="L182" s="934">
        <v>1.5280725448581899E-2</v>
      </c>
      <c r="M182" s="935">
        <v>3.5954648114310401E-4</v>
      </c>
      <c r="N182" s="935">
        <v>4.4943310142888002E-5</v>
      </c>
      <c r="O182" s="912"/>
    </row>
    <row r="183" spans="1:15">
      <c r="A183" s="929" t="s">
        <v>3987</v>
      </c>
      <c r="B183" s="930">
        <v>0</v>
      </c>
      <c r="C183" s="931">
        <v>499</v>
      </c>
      <c r="D183" s="931">
        <v>0</v>
      </c>
      <c r="E183" s="931">
        <v>27</v>
      </c>
      <c r="F183" s="932">
        <v>0</v>
      </c>
      <c r="G183" s="933">
        <v>0</v>
      </c>
      <c r="H183" s="933">
        <v>0</v>
      </c>
      <c r="I183" s="933">
        <v>0</v>
      </c>
      <c r="J183" s="933">
        <v>0</v>
      </c>
      <c r="K183" s="933">
        <v>472</v>
      </c>
      <c r="L183" s="934">
        <v>0.30748487703011002</v>
      </c>
      <c r="M183" s="935">
        <v>1.31779233012904E-2</v>
      </c>
      <c r="N183" s="935">
        <v>3.5141128803441099E-3</v>
      </c>
      <c r="O183" s="912"/>
    </row>
    <row r="184" spans="1:15">
      <c r="A184" s="929" t="s">
        <v>3988</v>
      </c>
      <c r="B184" s="930">
        <v>0</v>
      </c>
      <c r="C184" s="931">
        <v>248</v>
      </c>
      <c r="D184" s="931">
        <v>0</v>
      </c>
      <c r="E184" s="931">
        <v>0</v>
      </c>
      <c r="F184" s="932">
        <v>0</v>
      </c>
      <c r="G184" s="933">
        <v>0</v>
      </c>
      <c r="H184" s="933">
        <v>0</v>
      </c>
      <c r="I184" s="933">
        <v>0</v>
      </c>
      <c r="J184" s="933">
        <v>0</v>
      </c>
      <c r="K184" s="933">
        <v>248</v>
      </c>
      <c r="L184" s="934">
        <v>7.9372609549318504E-2</v>
      </c>
      <c r="M184" s="935">
        <v>4.23320584263032E-3</v>
      </c>
      <c r="N184" s="935">
        <v>5.2915073032879E-4</v>
      </c>
      <c r="O184" s="912"/>
    </row>
    <row r="185" spans="1:15">
      <c r="A185" s="929" t="s">
        <v>3989</v>
      </c>
      <c r="B185" s="930">
        <v>0</v>
      </c>
      <c r="C185" s="931">
        <v>4</v>
      </c>
      <c r="D185" s="931">
        <v>0</v>
      </c>
      <c r="E185" s="931">
        <v>1</v>
      </c>
      <c r="F185" s="932">
        <v>0</v>
      </c>
      <c r="G185" s="933">
        <v>0</v>
      </c>
      <c r="H185" s="933">
        <v>0</v>
      </c>
      <c r="I185" s="933">
        <v>0</v>
      </c>
      <c r="J185" s="933">
        <v>0</v>
      </c>
      <c r="K185" s="933">
        <v>3</v>
      </c>
      <c r="L185" s="934">
        <v>1.36259944842301E-3</v>
      </c>
      <c r="M185" s="935">
        <v>6.5167799707187496E-5</v>
      </c>
      <c r="N185" s="935">
        <v>1.18486908558523E-5</v>
      </c>
      <c r="O185" s="912"/>
    </row>
    <row r="186" spans="1:15">
      <c r="A186" s="929" t="s">
        <v>3990</v>
      </c>
      <c r="B186" s="930">
        <v>3291</v>
      </c>
      <c r="C186" s="931">
        <v>1121</v>
      </c>
      <c r="D186" s="931">
        <v>0</v>
      </c>
      <c r="E186" s="931">
        <v>0</v>
      </c>
      <c r="F186" s="932">
        <v>0</v>
      </c>
      <c r="G186" s="933">
        <v>0</v>
      </c>
      <c r="H186" s="933">
        <v>240</v>
      </c>
      <c r="I186" s="933">
        <v>314</v>
      </c>
      <c r="J186" s="933">
        <v>0</v>
      </c>
      <c r="K186" s="933">
        <v>3858</v>
      </c>
      <c r="L186" s="934">
        <v>1.7838285798594999</v>
      </c>
      <c r="M186" s="935">
        <v>7.6449796279692603E-2</v>
      </c>
      <c r="N186" s="935">
        <v>1.6988843617709502E-2</v>
      </c>
      <c r="O186" s="912"/>
    </row>
    <row r="187" spans="1:15">
      <c r="A187" s="929" t="s">
        <v>3991</v>
      </c>
      <c r="B187" s="930">
        <v>0</v>
      </c>
      <c r="C187" s="931">
        <v>812</v>
      </c>
      <c r="D187" s="931">
        <v>0</v>
      </c>
      <c r="E187" s="931">
        <v>185</v>
      </c>
      <c r="F187" s="932">
        <v>0</v>
      </c>
      <c r="G187" s="933">
        <v>0</v>
      </c>
      <c r="H187" s="933">
        <v>0</v>
      </c>
      <c r="I187" s="933">
        <v>0</v>
      </c>
      <c r="J187" s="933">
        <v>0</v>
      </c>
      <c r="K187" s="933">
        <v>627</v>
      </c>
      <c r="L187" s="934">
        <v>0.34669269444223799</v>
      </c>
      <c r="M187" s="935">
        <v>1.55413966474107E-2</v>
      </c>
      <c r="N187" s="935">
        <v>2.3909840996016399E-3</v>
      </c>
      <c r="O187" s="912"/>
    </row>
    <row r="188" spans="1:15">
      <c r="A188" s="929" t="s">
        <v>4219</v>
      </c>
      <c r="B188" s="930">
        <v>0</v>
      </c>
      <c r="C188" s="931">
        <v>0</v>
      </c>
      <c r="D188" s="931">
        <v>0</v>
      </c>
      <c r="E188" s="931">
        <v>0</v>
      </c>
      <c r="F188" s="932">
        <v>0</v>
      </c>
      <c r="G188" s="933">
        <v>0</v>
      </c>
      <c r="H188" s="933">
        <v>0</v>
      </c>
      <c r="I188" s="933">
        <v>0</v>
      </c>
      <c r="J188" s="933">
        <v>0</v>
      </c>
      <c r="K188" s="933">
        <v>0</v>
      </c>
      <c r="L188" s="934">
        <v>0</v>
      </c>
      <c r="M188" s="935">
        <v>0</v>
      </c>
      <c r="N188" s="935">
        <v>0</v>
      </c>
      <c r="O188" s="912"/>
    </row>
    <row r="189" spans="1:15">
      <c r="A189" s="929" t="s">
        <v>3992</v>
      </c>
      <c r="B189" s="930">
        <v>0</v>
      </c>
      <c r="C189" s="931">
        <v>136</v>
      </c>
      <c r="D189" s="931">
        <v>0</v>
      </c>
      <c r="E189" s="931">
        <v>98</v>
      </c>
      <c r="F189" s="932">
        <v>0</v>
      </c>
      <c r="G189" s="933">
        <v>0</v>
      </c>
      <c r="H189" s="933">
        <v>0</v>
      </c>
      <c r="I189" s="933">
        <v>0</v>
      </c>
      <c r="J189" s="933">
        <v>0</v>
      </c>
      <c r="K189" s="933">
        <v>38</v>
      </c>
      <c r="L189" s="934">
        <v>3.1086243488327201E-2</v>
      </c>
      <c r="M189" s="935">
        <v>2.3461315840247001E-3</v>
      </c>
      <c r="N189" s="935">
        <v>2.3461315840247001E-4</v>
      </c>
      <c r="O189" s="912"/>
    </row>
    <row r="190" spans="1:15">
      <c r="A190" s="929" t="s">
        <v>3993</v>
      </c>
      <c r="B190" s="930">
        <v>14</v>
      </c>
      <c r="C190" s="931">
        <v>4</v>
      </c>
      <c r="D190" s="931">
        <v>0</v>
      </c>
      <c r="E190" s="931">
        <v>18</v>
      </c>
      <c r="F190" s="932">
        <v>0</v>
      </c>
      <c r="G190" s="933">
        <v>0</v>
      </c>
      <c r="H190" s="933">
        <v>0</v>
      </c>
      <c r="I190" s="933">
        <v>0</v>
      </c>
      <c r="J190" s="933">
        <v>0</v>
      </c>
      <c r="K190" s="933">
        <v>0</v>
      </c>
      <c r="L190" s="934">
        <v>0</v>
      </c>
      <c r="M190" s="935">
        <v>0</v>
      </c>
      <c r="N190" s="935">
        <v>0</v>
      </c>
      <c r="O190" s="912"/>
    </row>
    <row r="191" spans="1:15">
      <c r="A191" s="929" t="s">
        <v>3994</v>
      </c>
      <c r="B191" s="930">
        <v>0</v>
      </c>
      <c r="C191" s="931">
        <v>1</v>
      </c>
      <c r="D191" s="931">
        <v>0</v>
      </c>
      <c r="E191" s="931">
        <v>0</v>
      </c>
      <c r="F191" s="932">
        <v>0</v>
      </c>
      <c r="G191" s="933">
        <v>0</v>
      </c>
      <c r="H191" s="933">
        <v>0</v>
      </c>
      <c r="I191" s="933">
        <v>0</v>
      </c>
      <c r="J191" s="933">
        <v>0</v>
      </c>
      <c r="K191" s="933">
        <v>1</v>
      </c>
      <c r="L191" s="934">
        <v>1.2938225647194999E-3</v>
      </c>
      <c r="M191" s="935">
        <v>1.14287659883556E-4</v>
      </c>
      <c r="N191" s="935">
        <v>1.07818547059958E-5</v>
      </c>
      <c r="O191" s="912"/>
    </row>
    <row r="192" spans="1:15">
      <c r="A192" s="929" t="s">
        <v>3995</v>
      </c>
      <c r="B192" s="930">
        <v>1022</v>
      </c>
      <c r="C192" s="931">
        <v>4351</v>
      </c>
      <c r="D192" s="931">
        <v>0</v>
      </c>
      <c r="E192" s="931">
        <v>0</v>
      </c>
      <c r="F192" s="932">
        <v>0</v>
      </c>
      <c r="G192" s="933">
        <v>0</v>
      </c>
      <c r="H192" s="933">
        <v>0</v>
      </c>
      <c r="I192" s="933">
        <v>0</v>
      </c>
      <c r="J192" s="933">
        <v>0</v>
      </c>
      <c r="K192" s="933">
        <v>5372</v>
      </c>
      <c r="L192" s="934">
        <v>3.2508431410380099</v>
      </c>
      <c r="M192" s="935">
        <v>9.4379316997877702E-2</v>
      </c>
      <c r="N192" s="935">
        <v>2.0973181555083899E-2</v>
      </c>
      <c r="O192" s="912"/>
    </row>
    <row r="193" spans="1:15">
      <c r="A193" s="929" t="s">
        <v>3996</v>
      </c>
      <c r="B193" s="930">
        <v>0</v>
      </c>
      <c r="C193" s="931">
        <v>43</v>
      </c>
      <c r="D193" s="931">
        <v>0</v>
      </c>
      <c r="E193" s="931">
        <v>0</v>
      </c>
      <c r="F193" s="932">
        <v>0</v>
      </c>
      <c r="G193" s="933">
        <v>0</v>
      </c>
      <c r="H193" s="933">
        <v>0</v>
      </c>
      <c r="I193" s="933">
        <v>0</v>
      </c>
      <c r="J193" s="933">
        <v>0</v>
      </c>
      <c r="K193" s="933">
        <v>43</v>
      </c>
      <c r="L193" s="934">
        <v>0.10986324068504499</v>
      </c>
      <c r="M193" s="935">
        <v>5.4111745412037098E-3</v>
      </c>
      <c r="N193" s="935">
        <v>6.55899944388328E-4</v>
      </c>
      <c r="O193" s="912"/>
    </row>
    <row r="194" spans="1:15">
      <c r="A194" s="929" t="s">
        <v>4220</v>
      </c>
      <c r="B194" s="930">
        <v>2418</v>
      </c>
      <c r="C194" s="931">
        <v>0</v>
      </c>
      <c r="D194" s="931">
        <v>0</v>
      </c>
      <c r="E194" s="931">
        <v>0</v>
      </c>
      <c r="F194" s="932">
        <v>0</v>
      </c>
      <c r="G194" s="933">
        <v>0</v>
      </c>
      <c r="H194" s="933">
        <v>0</v>
      </c>
      <c r="I194" s="933">
        <v>0</v>
      </c>
      <c r="J194" s="933">
        <v>0</v>
      </c>
      <c r="K194" s="933">
        <v>2418</v>
      </c>
      <c r="L194" s="934">
        <v>1.5576452429322101</v>
      </c>
      <c r="M194" s="935">
        <v>9.4402741995891506E-2</v>
      </c>
      <c r="N194" s="935">
        <v>9.4402741995891597E-3</v>
      </c>
      <c r="O194" s="912"/>
    </row>
    <row r="195" spans="1:15">
      <c r="A195" s="929" t="s">
        <v>3997</v>
      </c>
      <c r="B195" s="930">
        <v>0</v>
      </c>
      <c r="C195" s="931">
        <v>7013</v>
      </c>
      <c r="D195" s="931">
        <v>0</v>
      </c>
      <c r="E195" s="931">
        <v>0</v>
      </c>
      <c r="F195" s="932">
        <v>0</v>
      </c>
      <c r="G195" s="933">
        <v>0</v>
      </c>
      <c r="H195" s="933">
        <v>0</v>
      </c>
      <c r="I195" s="933">
        <v>0</v>
      </c>
      <c r="J195" s="933">
        <v>0</v>
      </c>
      <c r="K195" s="933">
        <v>7013</v>
      </c>
      <c r="L195" s="934">
        <v>6.2241558942697299</v>
      </c>
      <c r="M195" s="935">
        <v>0.18943083156473101</v>
      </c>
      <c r="N195" s="935">
        <v>1.3530773683195101E-2</v>
      </c>
      <c r="O195" s="912"/>
    </row>
    <row r="196" spans="1:15">
      <c r="A196" s="929" t="s">
        <v>3998</v>
      </c>
      <c r="B196" s="930">
        <v>0</v>
      </c>
      <c r="C196" s="931">
        <v>4</v>
      </c>
      <c r="D196" s="931">
        <v>0</v>
      </c>
      <c r="E196" s="931">
        <v>0</v>
      </c>
      <c r="F196" s="932">
        <v>0</v>
      </c>
      <c r="G196" s="933">
        <v>0</v>
      </c>
      <c r="H196" s="933">
        <v>0</v>
      </c>
      <c r="I196" s="933">
        <v>0</v>
      </c>
      <c r="J196" s="933">
        <v>0</v>
      </c>
      <c r="K196" s="933">
        <v>4</v>
      </c>
      <c r="L196" s="934">
        <v>2.58219745548229E-3</v>
      </c>
      <c r="M196" s="935">
        <v>1.4345541419346101E-4</v>
      </c>
      <c r="N196" s="935">
        <v>2.1518312129019099E-5</v>
      </c>
      <c r="O196" s="912"/>
    </row>
    <row r="197" spans="1:15">
      <c r="A197" s="929" t="s">
        <v>3999</v>
      </c>
      <c r="B197" s="930">
        <v>0</v>
      </c>
      <c r="C197" s="931">
        <v>108</v>
      </c>
      <c r="D197" s="931">
        <v>0</v>
      </c>
      <c r="E197" s="931">
        <v>0</v>
      </c>
      <c r="F197" s="932">
        <v>0</v>
      </c>
      <c r="G197" s="933">
        <v>0</v>
      </c>
      <c r="H197" s="933">
        <v>0</v>
      </c>
      <c r="I197" s="933">
        <v>0</v>
      </c>
      <c r="J197" s="933">
        <v>0</v>
      </c>
      <c r="K197" s="933">
        <v>108</v>
      </c>
      <c r="L197" s="934">
        <v>9.3473913586271898E-2</v>
      </c>
      <c r="M197" s="935">
        <v>5.9276140323001698E-3</v>
      </c>
      <c r="N197" s="935">
        <v>9.1194062035387198E-4</v>
      </c>
      <c r="O197" s="912"/>
    </row>
    <row r="198" spans="1:15">
      <c r="A198" s="929" t="s">
        <v>4221</v>
      </c>
      <c r="B198" s="930">
        <v>0</v>
      </c>
      <c r="C198" s="931">
        <v>156</v>
      </c>
      <c r="D198" s="931">
        <v>0</v>
      </c>
      <c r="E198" s="931">
        <v>37</v>
      </c>
      <c r="F198" s="932">
        <v>0</v>
      </c>
      <c r="G198" s="933">
        <v>0</v>
      </c>
      <c r="H198" s="933">
        <v>0</v>
      </c>
      <c r="I198" s="933">
        <v>0</v>
      </c>
      <c r="J198" s="933">
        <v>0</v>
      </c>
      <c r="K198" s="933">
        <v>119</v>
      </c>
      <c r="L198" s="934">
        <v>0.12311788539455901</v>
      </c>
      <c r="M198" s="935">
        <v>4.5298089909318901E-3</v>
      </c>
      <c r="N198" s="935">
        <v>1.62608527879606E-3</v>
      </c>
      <c r="O198" s="912"/>
    </row>
    <row r="199" spans="1:15">
      <c r="A199" s="929" t="s">
        <v>4000</v>
      </c>
      <c r="B199" s="930">
        <v>7640</v>
      </c>
      <c r="C199" s="931">
        <v>6756</v>
      </c>
      <c r="D199" s="931">
        <v>0</v>
      </c>
      <c r="E199" s="931">
        <v>39</v>
      </c>
      <c r="F199" s="932">
        <v>0</v>
      </c>
      <c r="G199" s="933">
        <v>0</v>
      </c>
      <c r="H199" s="933">
        <v>0</v>
      </c>
      <c r="I199" s="933">
        <v>1014</v>
      </c>
      <c r="J199" s="933">
        <v>0</v>
      </c>
      <c r="K199" s="933">
        <v>13343</v>
      </c>
      <c r="L199" s="934">
        <v>7.89576806528129</v>
      </c>
      <c r="M199" s="935">
        <v>0.69387052694896201</v>
      </c>
      <c r="N199" s="935">
        <v>9.5706279579167206E-2</v>
      </c>
      <c r="O199" s="912"/>
    </row>
    <row r="200" spans="1:15">
      <c r="A200" s="929" t="s">
        <v>4001</v>
      </c>
      <c r="B200" s="930">
        <v>0</v>
      </c>
      <c r="C200" s="931">
        <v>0</v>
      </c>
      <c r="D200" s="931">
        <v>0</v>
      </c>
      <c r="E200" s="931">
        <v>0</v>
      </c>
      <c r="F200" s="932">
        <v>0</v>
      </c>
      <c r="G200" s="933">
        <v>0</v>
      </c>
      <c r="H200" s="933">
        <v>0</v>
      </c>
      <c r="I200" s="933">
        <v>0</v>
      </c>
      <c r="J200" s="933">
        <v>0</v>
      </c>
      <c r="K200" s="933">
        <v>0</v>
      </c>
      <c r="L200" s="934">
        <v>0</v>
      </c>
      <c r="M200" s="935">
        <v>0</v>
      </c>
      <c r="N200" s="935">
        <v>0</v>
      </c>
      <c r="O200" s="912"/>
    </row>
    <row r="201" spans="1:15">
      <c r="A201" s="929" t="s">
        <v>4002</v>
      </c>
      <c r="B201" s="930">
        <v>0</v>
      </c>
      <c r="C201" s="931">
        <v>0</v>
      </c>
      <c r="D201" s="931">
        <v>0</v>
      </c>
      <c r="E201" s="931">
        <v>0</v>
      </c>
      <c r="F201" s="932">
        <v>0</v>
      </c>
      <c r="G201" s="933">
        <v>0</v>
      </c>
      <c r="H201" s="933">
        <v>0</v>
      </c>
      <c r="I201" s="933">
        <v>0</v>
      </c>
      <c r="J201" s="933">
        <v>0</v>
      </c>
      <c r="K201" s="933">
        <v>0</v>
      </c>
      <c r="L201" s="934">
        <v>0</v>
      </c>
      <c r="M201" s="935">
        <v>0</v>
      </c>
      <c r="N201" s="935">
        <v>0</v>
      </c>
      <c r="O201" s="912"/>
    </row>
    <row r="202" spans="1:15">
      <c r="A202" s="929" t="s">
        <v>4003</v>
      </c>
      <c r="B202" s="930">
        <v>0</v>
      </c>
      <c r="C202" s="931">
        <v>44</v>
      </c>
      <c r="D202" s="931">
        <v>0</v>
      </c>
      <c r="E202" s="931">
        <v>0</v>
      </c>
      <c r="F202" s="932">
        <v>0</v>
      </c>
      <c r="G202" s="933">
        <v>0</v>
      </c>
      <c r="H202" s="933">
        <v>0</v>
      </c>
      <c r="I202" s="933">
        <v>0</v>
      </c>
      <c r="J202" s="933">
        <v>0</v>
      </c>
      <c r="K202" s="933">
        <v>44</v>
      </c>
      <c r="L202" s="934">
        <v>6.99118157778257E-3</v>
      </c>
      <c r="M202" s="935">
        <v>9.9874022539751003E-5</v>
      </c>
      <c r="N202" s="935">
        <v>0</v>
      </c>
      <c r="O202" s="912"/>
    </row>
    <row r="203" spans="1:15">
      <c r="A203" s="929" t="s">
        <v>4004</v>
      </c>
      <c r="B203" s="930">
        <v>0</v>
      </c>
      <c r="C203" s="931">
        <v>75</v>
      </c>
      <c r="D203" s="931">
        <v>0</v>
      </c>
      <c r="E203" s="931">
        <v>38</v>
      </c>
      <c r="F203" s="932">
        <v>0</v>
      </c>
      <c r="G203" s="933">
        <v>0</v>
      </c>
      <c r="H203" s="933">
        <v>0</v>
      </c>
      <c r="I203" s="933">
        <v>0</v>
      </c>
      <c r="J203" s="933">
        <v>0</v>
      </c>
      <c r="K203" s="933">
        <v>3</v>
      </c>
      <c r="L203" s="934">
        <v>5.3795780322547703E-3</v>
      </c>
      <c r="M203" s="935">
        <v>1.6676691899989801E-4</v>
      </c>
      <c r="N203" s="935">
        <v>6.45549363870572E-5</v>
      </c>
      <c r="O203" s="912"/>
    </row>
    <row r="204" spans="1:15">
      <c r="A204" s="929" t="s">
        <v>4005</v>
      </c>
      <c r="B204" s="930">
        <v>0</v>
      </c>
      <c r="C204" s="931">
        <v>34</v>
      </c>
      <c r="D204" s="931">
        <v>0</v>
      </c>
      <c r="E204" s="931">
        <v>0</v>
      </c>
      <c r="F204" s="932">
        <v>0</v>
      </c>
      <c r="G204" s="933">
        <v>0</v>
      </c>
      <c r="H204" s="933">
        <v>0</v>
      </c>
      <c r="I204" s="933">
        <v>0</v>
      </c>
      <c r="J204" s="933">
        <v>0</v>
      </c>
      <c r="K204" s="933">
        <v>34</v>
      </c>
      <c r="L204" s="934">
        <v>1.46633224001544E-2</v>
      </c>
      <c r="M204" s="935">
        <v>6.1740304842755199E-4</v>
      </c>
      <c r="N204" s="935">
        <v>1.54350762106888E-4</v>
      </c>
      <c r="O204" s="912"/>
    </row>
    <row r="205" spans="1:15">
      <c r="A205" s="929" t="s">
        <v>4006</v>
      </c>
      <c r="B205" s="930">
        <v>0</v>
      </c>
      <c r="C205" s="931">
        <v>5229</v>
      </c>
      <c r="D205" s="931">
        <v>0</v>
      </c>
      <c r="E205" s="931">
        <v>10</v>
      </c>
      <c r="F205" s="932">
        <v>0</v>
      </c>
      <c r="G205" s="933">
        <v>0</v>
      </c>
      <c r="H205" s="933">
        <v>0</v>
      </c>
      <c r="I205" s="933">
        <v>0</v>
      </c>
      <c r="J205" s="933">
        <v>0</v>
      </c>
      <c r="K205" s="933">
        <v>5219</v>
      </c>
      <c r="L205" s="934">
        <v>3.6723905074281298</v>
      </c>
      <c r="M205" s="935">
        <v>0.106617788925333</v>
      </c>
      <c r="N205" s="935">
        <v>2.3692841983407299E-2</v>
      </c>
      <c r="O205" s="912"/>
    </row>
    <row r="206" spans="1:15">
      <c r="A206" s="929" t="s">
        <v>4007</v>
      </c>
      <c r="B206" s="930">
        <v>0</v>
      </c>
      <c r="C206" s="931">
        <v>21</v>
      </c>
      <c r="D206" s="931">
        <v>5</v>
      </c>
      <c r="E206" s="931">
        <v>0</v>
      </c>
      <c r="F206" s="932">
        <v>0</v>
      </c>
      <c r="G206" s="933">
        <v>0</v>
      </c>
      <c r="H206" s="933">
        <v>0</v>
      </c>
      <c r="I206" s="933">
        <v>0</v>
      </c>
      <c r="J206" s="933">
        <v>0</v>
      </c>
      <c r="K206" s="933">
        <v>16</v>
      </c>
      <c r="L206" s="934">
        <v>0</v>
      </c>
      <c r="M206" s="935">
        <v>0</v>
      </c>
      <c r="N206" s="935">
        <v>0</v>
      </c>
      <c r="O206" s="912"/>
    </row>
    <row r="207" spans="1:15">
      <c r="A207" s="929" t="s">
        <v>4008</v>
      </c>
      <c r="B207" s="930">
        <v>0</v>
      </c>
      <c r="C207" s="931">
        <v>75</v>
      </c>
      <c r="D207" s="931">
        <v>-100</v>
      </c>
      <c r="E207" s="931">
        <v>3</v>
      </c>
      <c r="F207" s="932">
        <v>0</v>
      </c>
      <c r="G207" s="933">
        <v>0</v>
      </c>
      <c r="H207" s="933">
        <v>0</v>
      </c>
      <c r="I207" s="933">
        <v>0</v>
      </c>
      <c r="J207" s="933">
        <v>0</v>
      </c>
      <c r="K207" s="933">
        <v>172</v>
      </c>
      <c r="L207" s="934">
        <v>0.23339106354484701</v>
      </c>
      <c r="M207" s="935">
        <v>3.0608664071455302E-3</v>
      </c>
      <c r="N207" s="935">
        <v>1.14782490267957E-3</v>
      </c>
      <c r="O207" s="912"/>
    </row>
    <row r="208" spans="1:15">
      <c r="A208" s="929" t="s">
        <v>4009</v>
      </c>
      <c r="B208" s="930">
        <v>0</v>
      </c>
      <c r="C208" s="931">
        <v>0</v>
      </c>
      <c r="D208" s="931">
        <v>0</v>
      </c>
      <c r="E208" s="931">
        <v>0</v>
      </c>
      <c r="F208" s="932">
        <v>0</v>
      </c>
      <c r="G208" s="933">
        <v>0</v>
      </c>
      <c r="H208" s="933">
        <v>0</v>
      </c>
      <c r="I208" s="933">
        <v>0</v>
      </c>
      <c r="J208" s="933">
        <v>0</v>
      </c>
      <c r="K208" s="933">
        <v>0</v>
      </c>
      <c r="L208" s="934">
        <v>0</v>
      </c>
      <c r="M208" s="935">
        <v>0</v>
      </c>
      <c r="N208" s="935">
        <v>0</v>
      </c>
      <c r="O208" s="912"/>
    </row>
    <row r="209" spans="1:15">
      <c r="A209" s="929" t="s">
        <v>4010</v>
      </c>
      <c r="B209" s="930">
        <v>0</v>
      </c>
      <c r="C209" s="931">
        <v>16</v>
      </c>
      <c r="D209" s="931">
        <v>0</v>
      </c>
      <c r="E209" s="931">
        <v>0</v>
      </c>
      <c r="F209" s="932">
        <v>0</v>
      </c>
      <c r="G209" s="933">
        <v>0</v>
      </c>
      <c r="H209" s="933">
        <v>0</v>
      </c>
      <c r="I209" s="933">
        <v>0</v>
      </c>
      <c r="J209" s="933">
        <v>0</v>
      </c>
      <c r="K209" s="933">
        <v>16</v>
      </c>
      <c r="L209" s="934">
        <v>0.107137587815369</v>
      </c>
      <c r="M209" s="935">
        <v>5.1208135193108696E-3</v>
      </c>
      <c r="N209" s="935">
        <v>9.0794565945228202E-4</v>
      </c>
      <c r="O209" s="912"/>
    </row>
    <row r="210" spans="1:15">
      <c r="A210" s="929" t="s">
        <v>4011</v>
      </c>
      <c r="B210" s="930">
        <v>0</v>
      </c>
      <c r="C210" s="931">
        <v>6</v>
      </c>
      <c r="D210" s="931">
        <v>0</v>
      </c>
      <c r="E210" s="931">
        <v>0</v>
      </c>
      <c r="F210" s="932">
        <v>0</v>
      </c>
      <c r="G210" s="933">
        <v>0</v>
      </c>
      <c r="H210" s="933">
        <v>0</v>
      </c>
      <c r="I210" s="933">
        <v>0</v>
      </c>
      <c r="J210" s="933">
        <v>0</v>
      </c>
      <c r="K210" s="933">
        <v>6</v>
      </c>
      <c r="L210" s="934">
        <v>3.1324125251103699E-3</v>
      </c>
      <c r="M210" s="935">
        <v>3.13241252511037E-4</v>
      </c>
      <c r="N210" s="935">
        <v>5.44767395671369E-5</v>
      </c>
      <c r="O210" s="912"/>
    </row>
    <row r="211" spans="1:15">
      <c r="A211" s="929" t="s">
        <v>4012</v>
      </c>
      <c r="B211" s="930">
        <v>72</v>
      </c>
      <c r="C211" s="931">
        <v>292</v>
      </c>
      <c r="D211" s="931">
        <v>0</v>
      </c>
      <c r="E211" s="931">
        <v>137</v>
      </c>
      <c r="F211" s="932">
        <v>0</v>
      </c>
      <c r="G211" s="933">
        <v>0</v>
      </c>
      <c r="H211" s="933">
        <v>0</v>
      </c>
      <c r="I211" s="933">
        <v>0</v>
      </c>
      <c r="J211" s="933">
        <v>0</v>
      </c>
      <c r="K211" s="933">
        <v>226</v>
      </c>
      <c r="L211" s="934">
        <v>0.42065122402424199</v>
      </c>
      <c r="M211" s="935">
        <v>1.79546254156689E-2</v>
      </c>
      <c r="N211" s="935">
        <v>1.5389678927716199E-3</v>
      </c>
      <c r="O211" s="912"/>
    </row>
    <row r="212" spans="1:15">
      <c r="A212" s="929" t="s">
        <v>4013</v>
      </c>
      <c r="B212" s="930">
        <v>0</v>
      </c>
      <c r="C212" s="931">
        <v>83</v>
      </c>
      <c r="D212" s="931">
        <v>2</v>
      </c>
      <c r="E212" s="931">
        <v>0</v>
      </c>
      <c r="F212" s="932">
        <v>0</v>
      </c>
      <c r="G212" s="933">
        <v>0</v>
      </c>
      <c r="H212" s="933">
        <v>0</v>
      </c>
      <c r="I212" s="933">
        <v>0</v>
      </c>
      <c r="J212" s="933">
        <v>0</v>
      </c>
      <c r="K212" s="933">
        <v>81</v>
      </c>
      <c r="L212" s="934">
        <v>4.9641928930553497E-2</v>
      </c>
      <c r="M212" s="935">
        <v>2.2063079524690401E-3</v>
      </c>
      <c r="N212" s="935">
        <v>3.67717992078174E-4</v>
      </c>
      <c r="O212" s="912"/>
    </row>
    <row r="213" spans="1:15">
      <c r="A213" s="929" t="s">
        <v>4014</v>
      </c>
      <c r="B213" s="930">
        <v>0</v>
      </c>
      <c r="C213" s="931">
        <v>418</v>
      </c>
      <c r="D213" s="931">
        <v>0</v>
      </c>
      <c r="E213" s="931">
        <v>0</v>
      </c>
      <c r="F213" s="932">
        <v>0</v>
      </c>
      <c r="G213" s="933">
        <v>0</v>
      </c>
      <c r="H213" s="933">
        <v>0</v>
      </c>
      <c r="I213" s="933">
        <v>0</v>
      </c>
      <c r="J213" s="933">
        <v>0</v>
      </c>
      <c r="K213" s="933">
        <v>418</v>
      </c>
      <c r="L213" s="934">
        <v>0.66036703703283395</v>
      </c>
      <c r="M213" s="935">
        <v>1.8160093518402899E-2</v>
      </c>
      <c r="N213" s="935">
        <v>5.77821157403729E-3</v>
      </c>
      <c r="O213" s="912"/>
    </row>
    <row r="214" spans="1:15">
      <c r="A214" s="929" t="s">
        <v>4015</v>
      </c>
      <c r="B214" s="930">
        <v>0</v>
      </c>
      <c r="C214" s="931">
        <v>38</v>
      </c>
      <c r="D214" s="931">
        <v>0</v>
      </c>
      <c r="E214" s="931">
        <v>0</v>
      </c>
      <c r="F214" s="932">
        <v>0</v>
      </c>
      <c r="G214" s="933">
        <v>0</v>
      </c>
      <c r="H214" s="933">
        <v>0</v>
      </c>
      <c r="I214" s="933">
        <v>0</v>
      </c>
      <c r="J214" s="933">
        <v>0</v>
      </c>
      <c r="K214" s="933">
        <v>38</v>
      </c>
      <c r="L214" s="934">
        <v>0.29930428663844499</v>
      </c>
      <c r="M214" s="935">
        <v>5.9515837977097098E-3</v>
      </c>
      <c r="N214" s="935">
        <v>1.72509675295934E-3</v>
      </c>
      <c r="O214" s="912"/>
    </row>
    <row r="215" spans="1:15">
      <c r="A215" s="929" t="s">
        <v>4016</v>
      </c>
      <c r="B215" s="930">
        <v>0</v>
      </c>
      <c r="C215" s="931">
        <v>56</v>
      </c>
      <c r="D215" s="931">
        <v>9</v>
      </c>
      <c r="E215" s="931">
        <v>0</v>
      </c>
      <c r="F215" s="932">
        <v>0</v>
      </c>
      <c r="G215" s="933">
        <v>0</v>
      </c>
      <c r="H215" s="933">
        <v>0</v>
      </c>
      <c r="I215" s="933">
        <v>0</v>
      </c>
      <c r="J215" s="933">
        <v>0</v>
      </c>
      <c r="K215" s="933">
        <v>47</v>
      </c>
      <c r="L215" s="934">
        <v>4.3740282144113699E-2</v>
      </c>
      <c r="M215" s="935">
        <v>1.6002542247846501E-3</v>
      </c>
      <c r="N215" s="935">
        <v>4.26734459942572E-4</v>
      </c>
      <c r="O215" s="912"/>
    </row>
    <row r="216" spans="1:15">
      <c r="A216" s="929" t="s">
        <v>4017</v>
      </c>
      <c r="B216" s="930">
        <v>0</v>
      </c>
      <c r="C216" s="931">
        <v>2550</v>
      </c>
      <c r="D216" s="931">
        <v>-536</v>
      </c>
      <c r="E216" s="931">
        <v>10</v>
      </c>
      <c r="F216" s="932">
        <v>0</v>
      </c>
      <c r="G216" s="933">
        <v>0</v>
      </c>
      <c r="H216" s="933">
        <v>0</v>
      </c>
      <c r="I216" s="933">
        <v>0</v>
      </c>
      <c r="J216" s="933">
        <v>0</v>
      </c>
      <c r="K216" s="933">
        <v>3076</v>
      </c>
      <c r="L216" s="934">
        <v>1.9898991045385901</v>
      </c>
      <c r="M216" s="935">
        <v>8.6228961196672393E-2</v>
      </c>
      <c r="N216" s="935">
        <v>1.9898991045385901E-2</v>
      </c>
      <c r="O216" s="912"/>
    </row>
    <row r="217" spans="1:15">
      <c r="A217" s="929" t="s">
        <v>4018</v>
      </c>
      <c r="B217" s="930">
        <v>0</v>
      </c>
      <c r="C217" s="931">
        <v>195</v>
      </c>
      <c r="D217" s="931">
        <v>0</v>
      </c>
      <c r="E217" s="931">
        <v>0</v>
      </c>
      <c r="F217" s="932">
        <v>0</v>
      </c>
      <c r="G217" s="933">
        <v>0</v>
      </c>
      <c r="H217" s="933">
        <v>0</v>
      </c>
      <c r="I217" s="933">
        <v>0</v>
      </c>
      <c r="J217" s="933">
        <v>0</v>
      </c>
      <c r="K217" s="933">
        <v>195</v>
      </c>
      <c r="L217" s="934">
        <v>0.21471666420764701</v>
      </c>
      <c r="M217" s="935">
        <v>1.3584115490687901E-2</v>
      </c>
      <c r="N217" s="935">
        <v>2.6291836433589401E-3</v>
      </c>
      <c r="O217" s="912"/>
    </row>
    <row r="218" spans="1:15">
      <c r="A218" s="929" t="s">
        <v>4019</v>
      </c>
      <c r="B218" s="930">
        <v>0</v>
      </c>
      <c r="C218" s="931">
        <v>66</v>
      </c>
      <c r="D218" s="931">
        <v>0</v>
      </c>
      <c r="E218" s="931">
        <v>32</v>
      </c>
      <c r="F218" s="932">
        <v>0</v>
      </c>
      <c r="G218" s="933">
        <v>0</v>
      </c>
      <c r="H218" s="933">
        <v>0</v>
      </c>
      <c r="I218" s="933">
        <v>0</v>
      </c>
      <c r="J218" s="933">
        <v>0</v>
      </c>
      <c r="K218" s="933">
        <v>34</v>
      </c>
      <c r="L218" s="934">
        <v>3.7437777349025703E-2</v>
      </c>
      <c r="M218" s="935">
        <v>2.3685124445301901E-3</v>
      </c>
      <c r="N218" s="935">
        <v>4.5842176345745701E-4</v>
      </c>
      <c r="O218" s="912"/>
    </row>
    <row r="219" spans="1:15">
      <c r="A219" s="924"/>
      <c r="B219" s="925"/>
      <c r="C219" s="926"/>
      <c r="D219" s="926"/>
      <c r="E219" s="926"/>
      <c r="F219" s="925"/>
      <c r="G219" s="926"/>
      <c r="H219" s="926"/>
      <c r="I219" s="926"/>
      <c r="J219" s="926"/>
      <c r="K219" s="926"/>
      <c r="L219" s="927"/>
      <c r="M219" s="928"/>
      <c r="N219" s="928"/>
      <c r="O219" s="912"/>
    </row>
    <row r="220" spans="1:15">
      <c r="A220" s="917" t="s">
        <v>4222</v>
      </c>
      <c r="B220" s="918">
        <v>167938</v>
      </c>
      <c r="C220" s="919">
        <v>26353</v>
      </c>
      <c r="D220" s="919">
        <v>-5806</v>
      </c>
      <c r="E220" s="919">
        <v>78415</v>
      </c>
      <c r="F220" s="920">
        <v>0</v>
      </c>
      <c r="G220" s="921">
        <v>0</v>
      </c>
      <c r="H220" s="921">
        <v>16519</v>
      </c>
      <c r="I220" s="921">
        <v>11885</v>
      </c>
      <c r="J220" s="921">
        <v>0</v>
      </c>
      <c r="K220" s="921">
        <v>117777</v>
      </c>
      <c r="L220" s="922">
        <v>97.416001394454398</v>
      </c>
      <c r="M220" s="923">
        <v>1.14411565347155</v>
      </c>
      <c r="N220" s="923">
        <v>0.45437671192380702</v>
      </c>
      <c r="O220" s="912"/>
    </row>
    <row r="221" spans="1:15">
      <c r="A221" s="929" t="s">
        <v>4021</v>
      </c>
      <c r="B221" s="930">
        <v>877</v>
      </c>
      <c r="C221" s="931">
        <v>58</v>
      </c>
      <c r="D221" s="931">
        <v>0</v>
      </c>
      <c r="E221" s="931">
        <v>466</v>
      </c>
      <c r="F221" s="932">
        <v>0</v>
      </c>
      <c r="G221" s="933">
        <v>0</v>
      </c>
      <c r="H221" s="933">
        <v>0</v>
      </c>
      <c r="I221" s="933">
        <v>75</v>
      </c>
      <c r="J221" s="933">
        <v>0</v>
      </c>
      <c r="K221" s="933">
        <v>395</v>
      </c>
      <c r="L221" s="934">
        <v>1.0821917808219199</v>
      </c>
      <c r="M221" s="935">
        <v>1.20950846091861E-2</v>
      </c>
      <c r="N221" s="935">
        <v>0.101216760676873</v>
      </c>
      <c r="O221" s="912"/>
    </row>
    <row r="222" spans="1:15">
      <c r="A222" s="929" t="s">
        <v>4022</v>
      </c>
      <c r="B222" s="930">
        <v>17000</v>
      </c>
      <c r="C222" s="931">
        <v>1371</v>
      </c>
      <c r="D222" s="931">
        <v>0</v>
      </c>
      <c r="E222" s="931">
        <v>17366</v>
      </c>
      <c r="F222" s="932">
        <v>0</v>
      </c>
      <c r="G222" s="933">
        <v>0</v>
      </c>
      <c r="H222" s="933">
        <v>0</v>
      </c>
      <c r="I222" s="933">
        <v>567</v>
      </c>
      <c r="J222" s="933">
        <v>0</v>
      </c>
      <c r="K222" s="933">
        <v>438</v>
      </c>
      <c r="L222" s="934">
        <v>0.65537696768848397</v>
      </c>
      <c r="M222" s="935">
        <v>8.2717481358740696E-3</v>
      </c>
      <c r="N222" s="935">
        <v>1.2725766362883201E-3</v>
      </c>
      <c r="O222" s="912"/>
    </row>
    <row r="223" spans="1:15">
      <c r="A223" s="929" t="s">
        <v>4023</v>
      </c>
      <c r="B223" s="930">
        <v>1806</v>
      </c>
      <c r="C223" s="931">
        <v>61</v>
      </c>
      <c r="D223" s="931">
        <v>0</v>
      </c>
      <c r="E223" s="931">
        <v>1867</v>
      </c>
      <c r="F223" s="932">
        <v>0</v>
      </c>
      <c r="G223" s="933">
        <v>0</v>
      </c>
      <c r="H223" s="933">
        <v>0</v>
      </c>
      <c r="I223" s="933">
        <v>0</v>
      </c>
      <c r="J223" s="933">
        <v>0</v>
      </c>
      <c r="K223" s="933">
        <v>0</v>
      </c>
      <c r="L223" s="934">
        <v>0</v>
      </c>
      <c r="M223" s="935">
        <v>0</v>
      </c>
      <c r="N223" s="935">
        <v>0</v>
      </c>
      <c r="O223" s="912"/>
    </row>
    <row r="224" spans="1:15">
      <c r="A224" s="929" t="s">
        <v>4024</v>
      </c>
      <c r="B224" s="930">
        <v>0</v>
      </c>
      <c r="C224" s="931">
        <v>8</v>
      </c>
      <c r="D224" s="931">
        <v>0</v>
      </c>
      <c r="E224" s="931">
        <v>0</v>
      </c>
      <c r="F224" s="932">
        <v>0</v>
      </c>
      <c r="G224" s="933">
        <v>0</v>
      </c>
      <c r="H224" s="933">
        <v>0</v>
      </c>
      <c r="I224" s="933">
        <v>0</v>
      </c>
      <c r="J224" s="933">
        <v>0</v>
      </c>
      <c r="K224" s="933">
        <v>7</v>
      </c>
      <c r="L224" s="934">
        <v>3.1975122288930999E-2</v>
      </c>
      <c r="M224" s="935">
        <v>2.4596247914562299E-4</v>
      </c>
      <c r="N224" s="935">
        <v>4.09937465242705E-5</v>
      </c>
      <c r="O224" s="912"/>
    </row>
    <row r="225" spans="1:15">
      <c r="A225" s="929" t="s">
        <v>4026</v>
      </c>
      <c r="B225" s="930">
        <v>500</v>
      </c>
      <c r="C225" s="931">
        <v>64</v>
      </c>
      <c r="D225" s="931">
        <v>0</v>
      </c>
      <c r="E225" s="931">
        <v>546</v>
      </c>
      <c r="F225" s="932">
        <v>0</v>
      </c>
      <c r="G225" s="933">
        <v>0</v>
      </c>
      <c r="H225" s="933">
        <v>0</v>
      </c>
      <c r="I225" s="933">
        <v>17</v>
      </c>
      <c r="J225" s="933">
        <v>0</v>
      </c>
      <c r="K225" s="933">
        <v>1</v>
      </c>
      <c r="L225" s="934">
        <v>9.8739090465435695E-4</v>
      </c>
      <c r="M225" s="935">
        <v>1.1916786780311201E-5</v>
      </c>
      <c r="N225" s="935">
        <v>6.8095924458921099E-6</v>
      </c>
      <c r="O225" s="912"/>
    </row>
    <row r="226" spans="1:15">
      <c r="A226" s="929" t="s">
        <v>4027</v>
      </c>
      <c r="B226" s="930">
        <v>0</v>
      </c>
      <c r="C226" s="931">
        <v>150</v>
      </c>
      <c r="D226" s="931">
        <v>0</v>
      </c>
      <c r="E226" s="931">
        <v>0</v>
      </c>
      <c r="F226" s="932">
        <v>0</v>
      </c>
      <c r="G226" s="933">
        <v>0</v>
      </c>
      <c r="H226" s="933">
        <v>0</v>
      </c>
      <c r="I226" s="933">
        <v>0</v>
      </c>
      <c r="J226" s="933">
        <v>0</v>
      </c>
      <c r="K226" s="933">
        <v>150</v>
      </c>
      <c r="L226" s="934">
        <v>9.1623066359478395E-2</v>
      </c>
      <c r="M226" s="935">
        <v>1.4095856362996699E-3</v>
      </c>
      <c r="N226" s="935">
        <v>4.6986187876655602E-4</v>
      </c>
      <c r="O226" s="912"/>
    </row>
    <row r="227" spans="1:15">
      <c r="A227" s="929" t="s">
        <v>4028</v>
      </c>
      <c r="B227" s="930">
        <v>35000</v>
      </c>
      <c r="C227" s="931">
        <v>122</v>
      </c>
      <c r="D227" s="931">
        <v>0</v>
      </c>
      <c r="E227" s="931">
        <v>0</v>
      </c>
      <c r="F227" s="932">
        <v>0</v>
      </c>
      <c r="G227" s="933">
        <v>0</v>
      </c>
      <c r="H227" s="933">
        <v>32170</v>
      </c>
      <c r="I227" s="933">
        <v>2953</v>
      </c>
      <c r="J227" s="933">
        <v>0</v>
      </c>
      <c r="K227" s="933">
        <v>0</v>
      </c>
      <c r="L227" s="934">
        <v>0</v>
      </c>
      <c r="M227" s="935">
        <v>0</v>
      </c>
      <c r="N227" s="935">
        <v>0</v>
      </c>
      <c r="O227" s="912"/>
    </row>
    <row r="228" spans="1:15">
      <c r="A228" s="929" t="s">
        <v>4029</v>
      </c>
      <c r="B228" s="930">
        <v>482</v>
      </c>
      <c r="C228" s="931">
        <v>64</v>
      </c>
      <c r="D228" s="931">
        <v>0</v>
      </c>
      <c r="E228" s="931">
        <v>546</v>
      </c>
      <c r="F228" s="932">
        <v>0</v>
      </c>
      <c r="G228" s="933">
        <v>0</v>
      </c>
      <c r="H228" s="933">
        <v>0</v>
      </c>
      <c r="I228" s="933">
        <v>0</v>
      </c>
      <c r="J228" s="933">
        <v>0</v>
      </c>
      <c r="K228" s="933">
        <v>0</v>
      </c>
      <c r="L228" s="934">
        <v>0</v>
      </c>
      <c r="M228" s="935">
        <v>0</v>
      </c>
      <c r="N228" s="935">
        <v>0</v>
      </c>
      <c r="O228" s="912"/>
    </row>
    <row r="229" spans="1:15">
      <c r="A229" s="929" t="s">
        <v>4030</v>
      </c>
      <c r="B229" s="930">
        <v>48414</v>
      </c>
      <c r="C229" s="931">
        <v>3318</v>
      </c>
      <c r="D229" s="931">
        <v>0</v>
      </c>
      <c r="E229" s="931">
        <v>10581</v>
      </c>
      <c r="F229" s="932">
        <v>0</v>
      </c>
      <c r="G229" s="933">
        <v>0</v>
      </c>
      <c r="H229" s="933">
        <v>14506.8248085758</v>
      </c>
      <c r="I229" s="933">
        <v>3832</v>
      </c>
      <c r="J229" s="933">
        <v>0</v>
      </c>
      <c r="K229" s="933">
        <v>22812.175191424201</v>
      </c>
      <c r="L229" s="934">
        <v>11.888811666990501</v>
      </c>
      <c r="M229" s="935">
        <v>0.20297971138764301</v>
      </c>
      <c r="N229" s="935">
        <v>5.7994203253612202E-2</v>
      </c>
      <c r="O229" s="912"/>
    </row>
    <row r="230" spans="1:15">
      <c r="A230" s="929" t="s">
        <v>4031</v>
      </c>
      <c r="B230" s="930">
        <v>0</v>
      </c>
      <c r="C230" s="931">
        <v>433</v>
      </c>
      <c r="D230" s="931">
        <v>0</v>
      </c>
      <c r="E230" s="931">
        <v>5173</v>
      </c>
      <c r="F230" s="932">
        <v>0</v>
      </c>
      <c r="G230" s="933">
        <v>0</v>
      </c>
      <c r="H230" s="933">
        <v>0</v>
      </c>
      <c r="I230" s="933">
        <v>0</v>
      </c>
      <c r="J230" s="933">
        <v>0</v>
      </c>
      <c r="K230" s="933">
        <v>0</v>
      </c>
      <c r="L230" s="934">
        <v>0</v>
      </c>
      <c r="M230" s="935">
        <v>0</v>
      </c>
      <c r="N230" s="935">
        <v>0</v>
      </c>
      <c r="O230" s="912"/>
    </row>
    <row r="231" spans="1:15">
      <c r="A231" s="929" t="s">
        <v>4032</v>
      </c>
      <c r="B231" s="930">
        <v>45582</v>
      </c>
      <c r="C231" s="931">
        <v>3864</v>
      </c>
      <c r="D231" s="931">
        <v>0</v>
      </c>
      <c r="E231" s="931">
        <v>11345</v>
      </c>
      <c r="F231" s="932">
        <v>0</v>
      </c>
      <c r="G231" s="933">
        <v>0</v>
      </c>
      <c r="H231" s="933">
        <v>10336.019295558999</v>
      </c>
      <c r="I231" s="933">
        <v>3796</v>
      </c>
      <c r="J231" s="933">
        <v>0</v>
      </c>
      <c r="K231" s="933">
        <v>23968.980704441001</v>
      </c>
      <c r="L231" s="934">
        <v>18.411102065310502</v>
      </c>
      <c r="M231" s="935">
        <v>0.352553018271902</v>
      </c>
      <c r="N231" s="935">
        <v>3.9172557585766897E-2</v>
      </c>
      <c r="O231" s="912"/>
    </row>
    <row r="232" spans="1:15">
      <c r="A232" s="929" t="s">
        <v>4033</v>
      </c>
      <c r="B232" s="930">
        <v>773</v>
      </c>
      <c r="C232" s="931">
        <v>0</v>
      </c>
      <c r="D232" s="931">
        <v>0</v>
      </c>
      <c r="E232" s="931">
        <v>0</v>
      </c>
      <c r="F232" s="932">
        <v>0</v>
      </c>
      <c r="G232" s="933">
        <v>0</v>
      </c>
      <c r="H232" s="933">
        <v>0</v>
      </c>
      <c r="I232" s="933">
        <v>51</v>
      </c>
      <c r="J232" s="933">
        <v>0</v>
      </c>
      <c r="K232" s="933">
        <v>722</v>
      </c>
      <c r="L232" s="934">
        <v>0.59424407849190197</v>
      </c>
      <c r="M232" s="935">
        <v>9.7019441386433005E-3</v>
      </c>
      <c r="N232" s="935">
        <v>1.21274301733041E-3</v>
      </c>
      <c r="O232" s="912"/>
    </row>
    <row r="233" spans="1:15">
      <c r="A233" s="929" t="s">
        <v>4034</v>
      </c>
      <c r="B233" s="930">
        <v>236</v>
      </c>
      <c r="C233" s="931">
        <v>610</v>
      </c>
      <c r="D233" s="931">
        <v>0</v>
      </c>
      <c r="E233" s="931">
        <v>0</v>
      </c>
      <c r="F233" s="932">
        <v>0</v>
      </c>
      <c r="G233" s="933">
        <v>0</v>
      </c>
      <c r="H233" s="933">
        <v>0</v>
      </c>
      <c r="I233" s="933">
        <v>28</v>
      </c>
      <c r="J233" s="933">
        <v>0</v>
      </c>
      <c r="K233" s="933">
        <v>818</v>
      </c>
      <c r="L233" s="934">
        <v>1.13967245860335</v>
      </c>
      <c r="M233" s="935">
        <v>2.2448093881581199E-2</v>
      </c>
      <c r="N233" s="935">
        <v>1.7267764524293201E-2</v>
      </c>
      <c r="O233" s="912"/>
    </row>
    <row r="234" spans="1:15">
      <c r="A234" s="929" t="s">
        <v>4035</v>
      </c>
      <c r="B234" s="930">
        <v>0</v>
      </c>
      <c r="C234" s="931">
        <v>660</v>
      </c>
      <c r="D234" s="931">
        <v>0</v>
      </c>
      <c r="E234" s="931">
        <v>0</v>
      </c>
      <c r="F234" s="932">
        <v>0</v>
      </c>
      <c r="G234" s="933">
        <v>0</v>
      </c>
      <c r="H234" s="933">
        <v>0</v>
      </c>
      <c r="I234" s="933">
        <v>0</v>
      </c>
      <c r="J234" s="933">
        <v>0</v>
      </c>
      <c r="K234" s="933">
        <v>660</v>
      </c>
      <c r="L234" s="934">
        <v>0.97856567284448004</v>
      </c>
      <c r="M234" s="935">
        <v>1.1026092088388499E-2</v>
      </c>
      <c r="N234" s="935">
        <v>2.75652302209713E-3</v>
      </c>
      <c r="O234" s="912"/>
    </row>
    <row r="235" spans="1:15">
      <c r="A235" s="929" t="s">
        <v>4036</v>
      </c>
      <c r="B235" s="930">
        <v>0</v>
      </c>
      <c r="C235" s="931">
        <v>5638</v>
      </c>
      <c r="D235" s="931">
        <v>807.84410413476201</v>
      </c>
      <c r="E235" s="931">
        <v>0</v>
      </c>
      <c r="F235" s="932">
        <v>0</v>
      </c>
      <c r="G235" s="933">
        <v>0</v>
      </c>
      <c r="H235" s="933">
        <v>1421.1558958652399</v>
      </c>
      <c r="I235" s="933">
        <v>0</v>
      </c>
      <c r="J235" s="933">
        <v>0</v>
      </c>
      <c r="K235" s="933">
        <v>3409</v>
      </c>
      <c r="L235" s="934">
        <v>4.0840989206796001</v>
      </c>
      <c r="M235" s="935">
        <v>2.11246495897221E-2</v>
      </c>
      <c r="N235" s="935">
        <v>2.8166199452962701E-2</v>
      </c>
      <c r="O235" s="912"/>
    </row>
    <row r="236" spans="1:15">
      <c r="A236" s="929" t="s">
        <v>4037</v>
      </c>
      <c r="B236" s="930">
        <v>0</v>
      </c>
      <c r="C236" s="931">
        <v>1067</v>
      </c>
      <c r="D236" s="931">
        <v>0</v>
      </c>
      <c r="E236" s="931">
        <v>0</v>
      </c>
      <c r="F236" s="932">
        <v>0</v>
      </c>
      <c r="G236" s="933">
        <v>0</v>
      </c>
      <c r="H236" s="933">
        <v>0</v>
      </c>
      <c r="I236" s="933">
        <v>0</v>
      </c>
      <c r="J236" s="933">
        <v>0</v>
      </c>
      <c r="K236" s="933">
        <v>1067</v>
      </c>
      <c r="L236" s="934">
        <v>1.1855421003052999</v>
      </c>
      <c r="M236" s="935">
        <v>8.6221243658566992E-3</v>
      </c>
      <c r="N236" s="935">
        <v>4.3110621829283496E-3</v>
      </c>
      <c r="O236" s="912"/>
    </row>
    <row r="237" spans="1:15">
      <c r="A237" s="929" t="s">
        <v>4038</v>
      </c>
      <c r="B237" s="930">
        <v>0</v>
      </c>
      <c r="C237" s="931">
        <v>0</v>
      </c>
      <c r="D237" s="931">
        <v>0</v>
      </c>
      <c r="E237" s="931">
        <v>0</v>
      </c>
      <c r="F237" s="932">
        <v>0</v>
      </c>
      <c r="G237" s="933">
        <v>0</v>
      </c>
      <c r="H237" s="933">
        <v>0</v>
      </c>
      <c r="I237" s="933">
        <v>0</v>
      </c>
      <c r="J237" s="933">
        <v>0</v>
      </c>
      <c r="K237" s="933">
        <v>0</v>
      </c>
      <c r="L237" s="934">
        <v>0</v>
      </c>
      <c r="M237" s="935">
        <v>0</v>
      </c>
      <c r="N237" s="935">
        <v>0</v>
      </c>
      <c r="O237" s="912"/>
    </row>
    <row r="238" spans="1:15">
      <c r="A238" s="929" t="s">
        <v>4039</v>
      </c>
      <c r="B238" s="930">
        <v>0</v>
      </c>
      <c r="C238" s="931">
        <v>8</v>
      </c>
      <c r="D238" s="931">
        <v>0</v>
      </c>
      <c r="E238" s="931">
        <v>0</v>
      </c>
      <c r="F238" s="932">
        <v>0</v>
      </c>
      <c r="G238" s="933">
        <v>0</v>
      </c>
      <c r="H238" s="933">
        <v>0</v>
      </c>
      <c r="I238" s="933">
        <v>0</v>
      </c>
      <c r="J238" s="933">
        <v>0</v>
      </c>
      <c r="K238" s="933">
        <v>8</v>
      </c>
      <c r="L238" s="934">
        <v>8.0226078469203595E-3</v>
      </c>
      <c r="M238" s="935">
        <v>1.7069378397702899E-4</v>
      </c>
      <c r="N238" s="935">
        <v>5.1208135193108697E-5</v>
      </c>
      <c r="O238" s="912"/>
    </row>
    <row r="239" spans="1:15">
      <c r="A239" s="929" t="s">
        <v>4040</v>
      </c>
      <c r="B239" s="930">
        <v>0</v>
      </c>
      <c r="C239" s="931">
        <v>3</v>
      </c>
      <c r="D239" s="931">
        <v>0</v>
      </c>
      <c r="E239" s="931">
        <v>0</v>
      </c>
      <c r="F239" s="932">
        <v>0</v>
      </c>
      <c r="G239" s="933">
        <v>0</v>
      </c>
      <c r="H239" s="933">
        <v>0</v>
      </c>
      <c r="I239" s="933">
        <v>0</v>
      </c>
      <c r="J239" s="933">
        <v>0</v>
      </c>
      <c r="K239" s="933">
        <v>3</v>
      </c>
      <c r="L239" s="934">
        <v>3.18688926467751E-3</v>
      </c>
      <c r="M239" s="935">
        <v>6.1286332013029004E-5</v>
      </c>
      <c r="N239" s="935">
        <v>1.8385899603908701E-5</v>
      </c>
      <c r="O239" s="912"/>
    </row>
    <row r="240" spans="1:15">
      <c r="A240" s="929" t="s">
        <v>4041</v>
      </c>
      <c r="B240" s="930">
        <v>0</v>
      </c>
      <c r="C240" s="931">
        <v>1</v>
      </c>
      <c r="D240" s="931">
        <v>0</v>
      </c>
      <c r="E240" s="931">
        <v>0</v>
      </c>
      <c r="F240" s="932">
        <v>0</v>
      </c>
      <c r="G240" s="933">
        <v>0</v>
      </c>
      <c r="H240" s="933">
        <v>0</v>
      </c>
      <c r="I240" s="933">
        <v>0</v>
      </c>
      <c r="J240" s="933">
        <v>0</v>
      </c>
      <c r="K240" s="933">
        <v>1</v>
      </c>
      <c r="L240" s="934">
        <v>1.37826151104856E-3</v>
      </c>
      <c r="M240" s="935">
        <v>2.1972284958745201E-5</v>
      </c>
      <c r="N240" s="935">
        <v>3.99496090159004E-6</v>
      </c>
      <c r="O240" s="912"/>
    </row>
    <row r="241" spans="1:15">
      <c r="A241" s="929" t="s">
        <v>4042</v>
      </c>
      <c r="B241" s="930">
        <v>0</v>
      </c>
      <c r="C241" s="931">
        <v>492</v>
      </c>
      <c r="D241" s="931">
        <v>0</v>
      </c>
      <c r="E241" s="931">
        <v>0</v>
      </c>
      <c r="F241" s="932">
        <v>0</v>
      </c>
      <c r="G241" s="933">
        <v>0</v>
      </c>
      <c r="H241" s="933">
        <v>0</v>
      </c>
      <c r="I241" s="933">
        <v>0</v>
      </c>
      <c r="J241" s="933">
        <v>0</v>
      </c>
      <c r="K241" s="933">
        <v>492</v>
      </c>
      <c r="L241" s="934">
        <v>0.44726765103108601</v>
      </c>
      <c r="M241" s="935">
        <v>8.9453530206217192E-3</v>
      </c>
      <c r="N241" s="935">
        <v>2.9817843402072399E-3</v>
      </c>
      <c r="O241" s="912"/>
    </row>
    <row r="242" spans="1:15">
      <c r="A242" s="929" t="s">
        <v>4043</v>
      </c>
      <c r="B242" s="930">
        <v>1446</v>
      </c>
      <c r="C242" s="931">
        <v>400</v>
      </c>
      <c r="D242" s="931">
        <v>0</v>
      </c>
      <c r="E242" s="931">
        <v>0</v>
      </c>
      <c r="F242" s="932">
        <v>0</v>
      </c>
      <c r="G242" s="933">
        <v>0</v>
      </c>
      <c r="H242" s="933">
        <v>1098</v>
      </c>
      <c r="I242" s="933">
        <v>140</v>
      </c>
      <c r="J242" s="933">
        <v>0</v>
      </c>
      <c r="K242" s="933">
        <v>608</v>
      </c>
      <c r="L242" s="934">
        <v>0.71101587769971997</v>
      </c>
      <c r="M242" s="935">
        <v>8.8876984712464892E-3</v>
      </c>
      <c r="N242" s="935">
        <v>5.0786848407122802E-3</v>
      </c>
      <c r="O242" s="912"/>
    </row>
    <row r="243" spans="1:15">
      <c r="A243" s="929" t="s">
        <v>4044</v>
      </c>
      <c r="B243" s="930">
        <v>0</v>
      </c>
      <c r="C243" s="931">
        <v>0</v>
      </c>
      <c r="D243" s="931">
        <v>0</v>
      </c>
      <c r="E243" s="931">
        <v>0</v>
      </c>
      <c r="F243" s="932">
        <v>0</v>
      </c>
      <c r="G243" s="933">
        <v>0</v>
      </c>
      <c r="H243" s="933">
        <v>0</v>
      </c>
      <c r="I243" s="933">
        <v>0</v>
      </c>
      <c r="J243" s="933">
        <v>0</v>
      </c>
      <c r="K243" s="933">
        <v>0</v>
      </c>
      <c r="L243" s="934">
        <v>0</v>
      </c>
      <c r="M243" s="935">
        <v>0</v>
      </c>
      <c r="N243" s="935">
        <v>0</v>
      </c>
      <c r="O243" s="912"/>
    </row>
    <row r="244" spans="1:15">
      <c r="A244" s="929" t="s">
        <v>4045</v>
      </c>
      <c r="B244" s="930">
        <v>0</v>
      </c>
      <c r="C244" s="931">
        <v>1</v>
      </c>
      <c r="D244" s="931">
        <v>0</v>
      </c>
      <c r="E244" s="931">
        <v>0</v>
      </c>
      <c r="F244" s="932">
        <v>0</v>
      </c>
      <c r="G244" s="933">
        <v>0</v>
      </c>
      <c r="H244" s="933">
        <v>0</v>
      </c>
      <c r="I244" s="933">
        <v>0</v>
      </c>
      <c r="J244" s="933">
        <v>0</v>
      </c>
      <c r="K244" s="933">
        <v>1</v>
      </c>
      <c r="L244" s="934">
        <v>1.32106093450307E-3</v>
      </c>
      <c r="M244" s="935">
        <v>2.8622986914233199E-5</v>
      </c>
      <c r="N244" s="935">
        <v>1.32106093450307E-5</v>
      </c>
      <c r="O244" s="912"/>
    </row>
    <row r="245" spans="1:15">
      <c r="A245" s="929" t="s">
        <v>4223</v>
      </c>
      <c r="B245" s="930">
        <v>0</v>
      </c>
      <c r="C245" s="931">
        <v>0</v>
      </c>
      <c r="D245" s="931">
        <v>0</v>
      </c>
      <c r="E245" s="931">
        <v>0</v>
      </c>
      <c r="F245" s="932">
        <v>0</v>
      </c>
      <c r="G245" s="933">
        <v>0</v>
      </c>
      <c r="H245" s="933">
        <v>0</v>
      </c>
      <c r="I245" s="933">
        <v>0</v>
      </c>
      <c r="J245" s="933">
        <v>0</v>
      </c>
      <c r="K245" s="933">
        <v>0</v>
      </c>
      <c r="L245" s="934">
        <v>0</v>
      </c>
      <c r="M245" s="935">
        <v>0</v>
      </c>
      <c r="N245" s="935">
        <v>0</v>
      </c>
      <c r="O245" s="912"/>
    </row>
    <row r="246" spans="1:15">
      <c r="A246" s="929" t="s">
        <v>4046</v>
      </c>
      <c r="B246" s="930">
        <v>0</v>
      </c>
      <c r="C246" s="931">
        <v>15</v>
      </c>
      <c r="D246" s="931">
        <v>0</v>
      </c>
      <c r="E246" s="931">
        <v>0</v>
      </c>
      <c r="F246" s="932">
        <v>0</v>
      </c>
      <c r="G246" s="933">
        <v>0</v>
      </c>
      <c r="H246" s="933">
        <v>0</v>
      </c>
      <c r="I246" s="933">
        <v>0</v>
      </c>
      <c r="J246" s="933">
        <v>0</v>
      </c>
      <c r="K246" s="933">
        <v>15</v>
      </c>
      <c r="L246" s="934">
        <v>1.5832302436699201E-2</v>
      </c>
      <c r="M246" s="935">
        <v>2.8089568839305E-4</v>
      </c>
      <c r="N246" s="935">
        <v>1.27679858360477E-4</v>
      </c>
      <c r="O246" s="912"/>
    </row>
    <row r="247" spans="1:15">
      <c r="A247" s="929" t="s">
        <v>4048</v>
      </c>
      <c r="B247" s="930">
        <v>0</v>
      </c>
      <c r="C247" s="931">
        <v>30</v>
      </c>
      <c r="D247" s="931">
        <v>0</v>
      </c>
      <c r="E247" s="931">
        <v>0</v>
      </c>
      <c r="F247" s="932">
        <v>0</v>
      </c>
      <c r="G247" s="933">
        <v>0</v>
      </c>
      <c r="H247" s="933">
        <v>0</v>
      </c>
      <c r="I247" s="933">
        <v>0</v>
      </c>
      <c r="J247" s="933">
        <v>0</v>
      </c>
      <c r="K247" s="933">
        <v>30</v>
      </c>
      <c r="L247" s="934">
        <v>2.0919067993780599E-2</v>
      </c>
      <c r="M247" s="935">
        <v>5.2297669984451402E-4</v>
      </c>
      <c r="N247" s="935">
        <v>1.96116262441693E-4</v>
      </c>
      <c r="O247" s="912"/>
    </row>
    <row r="248" spans="1:15">
      <c r="A248" s="929" t="s">
        <v>4049</v>
      </c>
      <c r="B248" s="930">
        <v>0</v>
      </c>
      <c r="C248" s="931">
        <v>13</v>
      </c>
      <c r="D248" s="931">
        <v>0</v>
      </c>
      <c r="E248" s="931">
        <v>0</v>
      </c>
      <c r="F248" s="932">
        <v>0</v>
      </c>
      <c r="G248" s="933">
        <v>0</v>
      </c>
      <c r="H248" s="933">
        <v>0</v>
      </c>
      <c r="I248" s="933">
        <v>0</v>
      </c>
      <c r="J248" s="933">
        <v>0</v>
      </c>
      <c r="K248" s="933">
        <v>13</v>
      </c>
      <c r="L248" s="934">
        <v>1.38806732417065E-2</v>
      </c>
      <c r="M248" s="935">
        <v>3.18098761789107E-4</v>
      </c>
      <c r="N248" s="935">
        <v>1.44590346267776E-4</v>
      </c>
      <c r="O248" s="912"/>
    </row>
    <row r="249" spans="1:15">
      <c r="A249" s="929" t="s">
        <v>4050</v>
      </c>
      <c r="B249" s="930">
        <v>0</v>
      </c>
      <c r="C249" s="931">
        <v>1</v>
      </c>
      <c r="D249" s="931">
        <v>0</v>
      </c>
      <c r="E249" s="931">
        <v>0</v>
      </c>
      <c r="F249" s="932">
        <v>0</v>
      </c>
      <c r="G249" s="933">
        <v>0</v>
      </c>
      <c r="H249" s="933">
        <v>0</v>
      </c>
      <c r="I249" s="933">
        <v>0</v>
      </c>
      <c r="J249" s="933">
        <v>0</v>
      </c>
      <c r="K249" s="933">
        <v>1</v>
      </c>
      <c r="L249" s="934">
        <v>1.3187910703544401E-3</v>
      </c>
      <c r="M249" s="935">
        <v>1.50718979469079E-5</v>
      </c>
      <c r="N249" s="935">
        <v>3.76797448672697E-6</v>
      </c>
      <c r="O249" s="912"/>
    </row>
    <row r="250" spans="1:15">
      <c r="A250" s="929" t="s">
        <v>4051</v>
      </c>
      <c r="B250" s="930">
        <v>5123</v>
      </c>
      <c r="C250" s="931">
        <v>67</v>
      </c>
      <c r="D250" s="931">
        <v>0</v>
      </c>
      <c r="E250" s="931">
        <v>0</v>
      </c>
      <c r="F250" s="932">
        <v>0</v>
      </c>
      <c r="G250" s="933">
        <v>0</v>
      </c>
      <c r="H250" s="933">
        <v>0</v>
      </c>
      <c r="I250" s="933">
        <v>426</v>
      </c>
      <c r="J250" s="933">
        <v>0</v>
      </c>
      <c r="K250" s="933">
        <v>4764</v>
      </c>
      <c r="L250" s="934">
        <v>4.6412111995097103</v>
      </c>
      <c r="M250" s="935">
        <v>7.2018794475150694E-2</v>
      </c>
      <c r="N250" s="935">
        <v>4.0010441375083701E-2</v>
      </c>
      <c r="O250" s="912"/>
    </row>
    <row r="251" spans="1:15">
      <c r="A251" s="929" t="s">
        <v>4052</v>
      </c>
      <c r="B251" s="930">
        <v>0</v>
      </c>
      <c r="C251" s="931">
        <v>16</v>
      </c>
      <c r="D251" s="931">
        <v>0</v>
      </c>
      <c r="E251" s="931">
        <v>0</v>
      </c>
      <c r="F251" s="932">
        <v>0</v>
      </c>
      <c r="G251" s="933">
        <v>0</v>
      </c>
      <c r="H251" s="933">
        <v>0</v>
      </c>
      <c r="I251" s="933">
        <v>0</v>
      </c>
      <c r="J251" s="933">
        <v>0</v>
      </c>
      <c r="K251" s="933">
        <v>16</v>
      </c>
      <c r="L251" s="934">
        <v>0.11367479656342599</v>
      </c>
      <c r="M251" s="935">
        <v>1.0532169649646499E-3</v>
      </c>
      <c r="N251" s="935">
        <v>1.4527130551236501E-4</v>
      </c>
      <c r="O251" s="912"/>
    </row>
    <row r="252" spans="1:15">
      <c r="A252" s="929" t="s">
        <v>4053</v>
      </c>
      <c r="B252" s="930">
        <v>0</v>
      </c>
      <c r="C252" s="931">
        <v>7</v>
      </c>
      <c r="D252" s="931">
        <v>2</v>
      </c>
      <c r="E252" s="931">
        <v>0</v>
      </c>
      <c r="F252" s="932">
        <v>0</v>
      </c>
      <c r="G252" s="933">
        <v>0</v>
      </c>
      <c r="H252" s="933">
        <v>0</v>
      </c>
      <c r="I252" s="933">
        <v>0</v>
      </c>
      <c r="J252" s="933">
        <v>0</v>
      </c>
      <c r="K252" s="933">
        <v>5</v>
      </c>
      <c r="L252" s="934">
        <v>2.4545175971218101E-2</v>
      </c>
      <c r="M252" s="935">
        <v>2.52522386535166E-4</v>
      </c>
      <c r="N252" s="935">
        <v>4.0403581845626502E-5</v>
      </c>
      <c r="O252" s="912"/>
    </row>
    <row r="253" spans="1:15">
      <c r="A253" s="929" t="s">
        <v>4054</v>
      </c>
      <c r="B253" s="930">
        <v>0</v>
      </c>
      <c r="C253" s="931">
        <v>0</v>
      </c>
      <c r="D253" s="931">
        <v>0</v>
      </c>
      <c r="E253" s="931">
        <v>0</v>
      </c>
      <c r="F253" s="932">
        <v>0</v>
      </c>
      <c r="G253" s="933">
        <v>0</v>
      </c>
      <c r="H253" s="933">
        <v>0</v>
      </c>
      <c r="I253" s="933">
        <v>0</v>
      </c>
      <c r="J253" s="933">
        <v>0</v>
      </c>
      <c r="K253" s="933">
        <v>0</v>
      </c>
      <c r="L253" s="934">
        <v>0</v>
      </c>
      <c r="M253" s="935">
        <v>0</v>
      </c>
      <c r="N253" s="935">
        <v>0</v>
      </c>
      <c r="O253" s="912"/>
    </row>
    <row r="254" spans="1:15">
      <c r="A254" s="929" t="s">
        <v>4055</v>
      </c>
      <c r="B254" s="930">
        <v>0</v>
      </c>
      <c r="C254" s="931">
        <v>0</v>
      </c>
      <c r="D254" s="931">
        <v>0</v>
      </c>
      <c r="E254" s="931">
        <v>0</v>
      </c>
      <c r="F254" s="932">
        <v>0</v>
      </c>
      <c r="G254" s="933">
        <v>0</v>
      </c>
      <c r="H254" s="933">
        <v>0</v>
      </c>
      <c r="I254" s="933">
        <v>0</v>
      </c>
      <c r="J254" s="933">
        <v>0</v>
      </c>
      <c r="K254" s="933">
        <v>0</v>
      </c>
      <c r="L254" s="934">
        <v>0</v>
      </c>
      <c r="M254" s="935">
        <v>0</v>
      </c>
      <c r="N254" s="935">
        <v>0</v>
      </c>
      <c r="O254" s="912"/>
    </row>
    <row r="255" spans="1:15">
      <c r="A255" s="929" t="s">
        <v>4056</v>
      </c>
      <c r="B255" s="930">
        <v>0</v>
      </c>
      <c r="C255" s="931">
        <v>0</v>
      </c>
      <c r="D255" s="931">
        <v>0</v>
      </c>
      <c r="E255" s="931">
        <v>0</v>
      </c>
      <c r="F255" s="932">
        <v>0</v>
      </c>
      <c r="G255" s="933">
        <v>0</v>
      </c>
      <c r="H255" s="933">
        <v>0</v>
      </c>
      <c r="I255" s="933">
        <v>0</v>
      </c>
      <c r="J255" s="933">
        <v>0</v>
      </c>
      <c r="K255" s="933">
        <v>0</v>
      </c>
      <c r="L255" s="934">
        <v>0</v>
      </c>
      <c r="M255" s="935">
        <v>0</v>
      </c>
      <c r="N255" s="935">
        <v>0</v>
      </c>
      <c r="O255" s="912"/>
    </row>
    <row r="256" spans="1:15">
      <c r="A256" s="929" t="s">
        <v>4057</v>
      </c>
      <c r="B256" s="930">
        <v>0</v>
      </c>
      <c r="C256" s="931">
        <v>76</v>
      </c>
      <c r="D256" s="931">
        <v>4</v>
      </c>
      <c r="E256" s="931">
        <v>0</v>
      </c>
      <c r="F256" s="932">
        <v>0</v>
      </c>
      <c r="G256" s="933">
        <v>0</v>
      </c>
      <c r="H256" s="933">
        <v>0</v>
      </c>
      <c r="I256" s="933">
        <v>0</v>
      </c>
      <c r="J256" s="933">
        <v>0</v>
      </c>
      <c r="K256" s="933">
        <v>72</v>
      </c>
      <c r="L256" s="934">
        <v>0.38004063056826098</v>
      </c>
      <c r="M256" s="935">
        <v>2.6426666364018098E-3</v>
      </c>
      <c r="N256" s="935">
        <v>1.00673014720069E-3</v>
      </c>
      <c r="O256" s="912"/>
    </row>
    <row r="257" spans="1:15">
      <c r="A257" s="929" t="s">
        <v>4058</v>
      </c>
      <c r="B257" s="930">
        <v>366</v>
      </c>
      <c r="C257" s="931">
        <v>141</v>
      </c>
      <c r="D257" s="931">
        <v>-2789</v>
      </c>
      <c r="E257" s="931">
        <v>0</v>
      </c>
      <c r="F257" s="932">
        <v>0</v>
      </c>
      <c r="G257" s="933">
        <v>0</v>
      </c>
      <c r="H257" s="933">
        <v>0</v>
      </c>
      <c r="I257" s="933">
        <v>0</v>
      </c>
      <c r="J257" s="933">
        <v>0</v>
      </c>
      <c r="K257" s="933">
        <v>3296</v>
      </c>
      <c r="L257" s="934">
        <v>2.84295944887698</v>
      </c>
      <c r="M257" s="935">
        <v>4.4888833403320803E-2</v>
      </c>
      <c r="N257" s="935">
        <v>7.4814722338868E-3</v>
      </c>
      <c r="O257" s="912"/>
    </row>
    <row r="258" spans="1:15">
      <c r="A258" s="929" t="s">
        <v>4059</v>
      </c>
      <c r="B258" s="930">
        <v>0</v>
      </c>
      <c r="C258" s="931">
        <v>2890</v>
      </c>
      <c r="D258" s="931">
        <v>0</v>
      </c>
      <c r="E258" s="931">
        <v>25</v>
      </c>
      <c r="F258" s="932">
        <v>0</v>
      </c>
      <c r="G258" s="933">
        <v>0</v>
      </c>
      <c r="H258" s="933">
        <v>0</v>
      </c>
      <c r="I258" s="933">
        <v>0</v>
      </c>
      <c r="J258" s="933">
        <v>0</v>
      </c>
      <c r="K258" s="933">
        <v>2865</v>
      </c>
      <c r="L258" s="934">
        <v>10.3400256494649</v>
      </c>
      <c r="M258" s="935">
        <v>6.5031607858269697E-2</v>
      </c>
      <c r="N258" s="935">
        <v>3.9018964714961801E-2</v>
      </c>
      <c r="O258" s="912"/>
    </row>
    <row r="259" spans="1:15">
      <c r="A259" s="929" t="s">
        <v>4060</v>
      </c>
      <c r="B259" s="930">
        <v>2067</v>
      </c>
      <c r="C259" s="931">
        <v>0</v>
      </c>
      <c r="D259" s="931">
        <v>0</v>
      </c>
      <c r="E259" s="931">
        <v>0</v>
      </c>
      <c r="F259" s="932">
        <v>0</v>
      </c>
      <c r="G259" s="933">
        <v>0</v>
      </c>
      <c r="H259" s="933">
        <v>0</v>
      </c>
      <c r="I259" s="933">
        <v>0</v>
      </c>
      <c r="J259" s="933">
        <v>0</v>
      </c>
      <c r="K259" s="933">
        <v>2067</v>
      </c>
      <c r="L259" s="934">
        <v>1.78288749418347</v>
      </c>
      <c r="M259" s="935">
        <v>2.3459045976098301E-2</v>
      </c>
      <c r="N259" s="935">
        <v>1.4075427585659E-2</v>
      </c>
      <c r="O259" s="912"/>
    </row>
    <row r="260" spans="1:15">
      <c r="A260" s="929" t="s">
        <v>4061</v>
      </c>
      <c r="B260" s="930">
        <v>1560</v>
      </c>
      <c r="C260" s="931">
        <v>36</v>
      </c>
      <c r="D260" s="931">
        <v>-625</v>
      </c>
      <c r="E260" s="931">
        <v>625</v>
      </c>
      <c r="F260" s="932">
        <v>0</v>
      </c>
      <c r="G260" s="933">
        <v>0</v>
      </c>
      <c r="H260" s="933">
        <v>0</v>
      </c>
      <c r="I260" s="933">
        <v>0</v>
      </c>
      <c r="J260" s="933">
        <v>0</v>
      </c>
      <c r="K260" s="933">
        <v>1596</v>
      </c>
      <c r="L260" s="934">
        <v>5.4340547718219101</v>
      </c>
      <c r="M260" s="935">
        <v>7.2454063624292103E-2</v>
      </c>
      <c r="N260" s="935">
        <v>1.8113515906073002E-2</v>
      </c>
      <c r="O260" s="912"/>
    </row>
    <row r="261" spans="1:15">
      <c r="A261" s="929" t="s">
        <v>4062</v>
      </c>
      <c r="B261" s="930">
        <v>12900</v>
      </c>
      <c r="C261" s="931">
        <v>1</v>
      </c>
      <c r="D261" s="931">
        <v>0</v>
      </c>
      <c r="E261" s="931">
        <v>0</v>
      </c>
      <c r="F261" s="932">
        <v>0</v>
      </c>
      <c r="G261" s="933">
        <v>0</v>
      </c>
      <c r="H261" s="933">
        <v>0</v>
      </c>
      <c r="I261" s="933">
        <v>0</v>
      </c>
      <c r="J261" s="933">
        <v>0</v>
      </c>
      <c r="K261" s="933">
        <v>12901</v>
      </c>
      <c r="L261" s="934">
        <v>15.227429038372099</v>
      </c>
      <c r="M261" s="935">
        <v>8.7850552144454197E-2</v>
      </c>
      <c r="N261" s="935">
        <v>2.92835173814847E-2</v>
      </c>
      <c r="O261" s="912"/>
    </row>
    <row r="262" spans="1:15">
      <c r="A262" s="929" t="s">
        <v>4224</v>
      </c>
      <c r="B262" s="930">
        <v>0</v>
      </c>
      <c r="C262" s="931">
        <v>37</v>
      </c>
      <c r="D262" s="931">
        <v>0</v>
      </c>
      <c r="E262" s="931">
        <v>1697</v>
      </c>
      <c r="F262" s="932">
        <v>0</v>
      </c>
      <c r="G262" s="933">
        <v>0</v>
      </c>
      <c r="H262" s="933">
        <v>0</v>
      </c>
      <c r="I262" s="933">
        <v>0</v>
      </c>
      <c r="J262" s="933">
        <v>0</v>
      </c>
      <c r="K262" s="933">
        <v>683</v>
      </c>
      <c r="L262" s="934">
        <v>2.8215773285968799</v>
      </c>
      <c r="M262" s="935">
        <v>2.0154123775692E-2</v>
      </c>
      <c r="N262" s="935">
        <v>1.5503172135147699E-3</v>
      </c>
      <c r="O262" s="912"/>
    </row>
    <row r="263" spans="1:15">
      <c r="A263" s="929" t="s">
        <v>4063</v>
      </c>
      <c r="B263" s="930">
        <v>0</v>
      </c>
      <c r="C263" s="931">
        <v>862</v>
      </c>
      <c r="D263" s="931">
        <v>0</v>
      </c>
      <c r="E263" s="931">
        <v>0</v>
      </c>
      <c r="F263" s="932">
        <v>0</v>
      </c>
      <c r="G263" s="933">
        <v>0</v>
      </c>
      <c r="H263" s="933">
        <v>0</v>
      </c>
      <c r="I263" s="933">
        <v>0</v>
      </c>
      <c r="J263" s="933">
        <v>0</v>
      </c>
      <c r="K263" s="933">
        <v>862</v>
      </c>
      <c r="L263" s="934">
        <v>1.1544075087106</v>
      </c>
      <c r="M263" s="935">
        <v>7.82649158447867E-3</v>
      </c>
      <c r="N263" s="935">
        <v>3.9132457922393298E-3</v>
      </c>
      <c r="O263" s="912"/>
    </row>
    <row r="264" spans="1:15">
      <c r="A264" s="929" t="s">
        <v>4064</v>
      </c>
      <c r="B264" s="930">
        <v>0</v>
      </c>
      <c r="C264" s="931">
        <v>269</v>
      </c>
      <c r="D264" s="931">
        <v>168</v>
      </c>
      <c r="E264" s="931">
        <v>0</v>
      </c>
      <c r="F264" s="932">
        <v>0</v>
      </c>
      <c r="G264" s="933">
        <v>0</v>
      </c>
      <c r="H264" s="933">
        <v>0</v>
      </c>
      <c r="I264" s="933">
        <v>0</v>
      </c>
      <c r="J264" s="933">
        <v>0</v>
      </c>
      <c r="K264" s="933">
        <v>101</v>
      </c>
      <c r="L264" s="934">
        <v>0.105457888345383</v>
      </c>
      <c r="M264" s="935">
        <v>6.8776883703510296E-4</v>
      </c>
      <c r="N264" s="935">
        <v>2.2925627901170101E-4</v>
      </c>
      <c r="O264" s="912"/>
    </row>
    <row r="265" spans="1:15">
      <c r="A265" s="929" t="s">
        <v>4065</v>
      </c>
      <c r="B265" s="930">
        <v>0</v>
      </c>
      <c r="C265" s="931">
        <v>272</v>
      </c>
      <c r="D265" s="931">
        <v>0</v>
      </c>
      <c r="E265" s="931">
        <v>7</v>
      </c>
      <c r="F265" s="932">
        <v>0</v>
      </c>
      <c r="G265" s="933">
        <v>0</v>
      </c>
      <c r="H265" s="933">
        <v>0</v>
      </c>
      <c r="I265" s="933">
        <v>0</v>
      </c>
      <c r="J265" s="933">
        <v>0</v>
      </c>
      <c r="K265" s="933">
        <v>265</v>
      </c>
      <c r="L265" s="934">
        <v>0.99249809898877595</v>
      </c>
      <c r="M265" s="935">
        <v>1.3233307986517E-2</v>
      </c>
      <c r="N265" s="935">
        <v>1.8045419981614101E-3</v>
      </c>
      <c r="O265" s="912"/>
    </row>
    <row r="266" spans="1:15">
      <c r="A266" s="929" t="s">
        <v>4066</v>
      </c>
      <c r="B266" s="930">
        <v>0</v>
      </c>
      <c r="C266" s="931">
        <v>3</v>
      </c>
      <c r="D266" s="931">
        <v>0</v>
      </c>
      <c r="E266" s="931">
        <v>0</v>
      </c>
      <c r="F266" s="932">
        <v>0</v>
      </c>
      <c r="G266" s="933">
        <v>0</v>
      </c>
      <c r="H266" s="933">
        <v>0</v>
      </c>
      <c r="I266" s="933">
        <v>0</v>
      </c>
      <c r="J266" s="933">
        <v>0</v>
      </c>
      <c r="K266" s="933">
        <v>3</v>
      </c>
      <c r="L266" s="934">
        <v>2.38335735606224E-3</v>
      </c>
      <c r="M266" s="935">
        <v>2.7238369783568501E-5</v>
      </c>
      <c r="N266" s="935">
        <v>1.36191848917842E-5</v>
      </c>
      <c r="O266" s="912"/>
    </row>
    <row r="267" spans="1:15">
      <c r="A267" s="929" t="s">
        <v>4225</v>
      </c>
      <c r="B267" s="930">
        <v>0</v>
      </c>
      <c r="C267" s="931">
        <v>141</v>
      </c>
      <c r="D267" s="931">
        <v>0</v>
      </c>
      <c r="E267" s="931">
        <v>50</v>
      </c>
      <c r="F267" s="932">
        <v>0</v>
      </c>
      <c r="G267" s="933">
        <v>0</v>
      </c>
      <c r="H267" s="933">
        <v>0</v>
      </c>
      <c r="I267" s="933">
        <v>0</v>
      </c>
      <c r="J267" s="933">
        <v>0</v>
      </c>
      <c r="K267" s="933">
        <v>91</v>
      </c>
      <c r="L267" s="934">
        <v>0.42137758055180402</v>
      </c>
      <c r="M267" s="935">
        <v>4.13115275050788E-4</v>
      </c>
      <c r="N267" s="935">
        <v>1.4459034626777599E-3</v>
      </c>
      <c r="O267" s="912"/>
    </row>
    <row r="268" spans="1:15">
      <c r="A268" s="929" t="s">
        <v>4067</v>
      </c>
      <c r="B268" s="930">
        <v>0</v>
      </c>
      <c r="C268" s="931">
        <v>3</v>
      </c>
      <c r="D268" s="931">
        <v>0</v>
      </c>
      <c r="E268" s="931">
        <v>0</v>
      </c>
      <c r="F268" s="932">
        <v>0</v>
      </c>
      <c r="G268" s="933">
        <v>0</v>
      </c>
      <c r="H268" s="933">
        <v>0</v>
      </c>
      <c r="I268" s="933">
        <v>0</v>
      </c>
      <c r="J268" s="933">
        <v>0</v>
      </c>
      <c r="K268" s="933">
        <v>3</v>
      </c>
      <c r="L268" s="934">
        <v>2.9281247517336101E-3</v>
      </c>
      <c r="M268" s="935">
        <v>4.0857554675352699E-5</v>
      </c>
      <c r="N268" s="935">
        <v>1.36191848917842E-5</v>
      </c>
      <c r="O268" s="912"/>
    </row>
    <row r="269" spans="1:15">
      <c r="A269" s="929" t="s">
        <v>4068</v>
      </c>
      <c r="B269" s="930">
        <v>0</v>
      </c>
      <c r="C269" s="931">
        <v>141</v>
      </c>
      <c r="D269" s="931">
        <v>0</v>
      </c>
      <c r="E269" s="931">
        <v>50</v>
      </c>
      <c r="F269" s="932">
        <v>0</v>
      </c>
      <c r="G269" s="933">
        <v>0</v>
      </c>
      <c r="H269" s="933">
        <v>0</v>
      </c>
      <c r="I269" s="933">
        <v>0</v>
      </c>
      <c r="J269" s="933">
        <v>0</v>
      </c>
      <c r="K269" s="933">
        <v>91</v>
      </c>
      <c r="L269" s="934">
        <v>0.35734471291893199</v>
      </c>
      <c r="M269" s="935">
        <v>1.8590187377285499E-3</v>
      </c>
      <c r="N269" s="935">
        <v>1.2393458251523601E-3</v>
      </c>
      <c r="O269" s="912"/>
    </row>
    <row r="270" spans="1:15">
      <c r="A270" s="929" t="s">
        <v>4071</v>
      </c>
      <c r="B270" s="930">
        <v>2548</v>
      </c>
      <c r="C270" s="931">
        <v>12</v>
      </c>
      <c r="D270" s="931">
        <v>0</v>
      </c>
      <c r="E270" s="931">
        <v>3577</v>
      </c>
      <c r="F270" s="932">
        <v>0</v>
      </c>
      <c r="G270" s="933">
        <v>0</v>
      </c>
      <c r="H270" s="933">
        <v>0</v>
      </c>
      <c r="I270" s="933">
        <v>0</v>
      </c>
      <c r="J270" s="933">
        <v>0</v>
      </c>
      <c r="K270" s="933">
        <v>807</v>
      </c>
      <c r="L270" s="934">
        <v>1.1754534621102899</v>
      </c>
      <c r="M270" s="935">
        <v>6.8142229687553199E-3</v>
      </c>
      <c r="N270" s="935">
        <v>5.1106672265664897E-3</v>
      </c>
      <c r="O270" s="912"/>
    </row>
    <row r="271" spans="1:15">
      <c r="A271" s="929" t="s">
        <v>4072</v>
      </c>
      <c r="B271" s="930">
        <v>0</v>
      </c>
      <c r="C271" s="931">
        <v>108</v>
      </c>
      <c r="D271" s="931">
        <v>0</v>
      </c>
      <c r="E271" s="931">
        <v>0</v>
      </c>
      <c r="F271" s="932">
        <v>108</v>
      </c>
      <c r="G271" s="933">
        <v>0</v>
      </c>
      <c r="H271" s="933">
        <v>0</v>
      </c>
      <c r="I271" s="933">
        <v>0</v>
      </c>
      <c r="J271" s="933">
        <v>0</v>
      </c>
      <c r="K271" s="933">
        <v>0</v>
      </c>
      <c r="L271" s="934">
        <v>0</v>
      </c>
      <c r="M271" s="935">
        <v>0</v>
      </c>
      <c r="N271" s="935">
        <v>0</v>
      </c>
      <c r="O271" s="912"/>
    </row>
    <row r="272" spans="1:15">
      <c r="A272" s="929" t="s">
        <v>4073</v>
      </c>
      <c r="B272" s="930">
        <v>0</v>
      </c>
      <c r="C272" s="931">
        <v>3</v>
      </c>
      <c r="D272" s="931">
        <v>0</v>
      </c>
      <c r="E272" s="931">
        <v>0</v>
      </c>
      <c r="F272" s="932">
        <v>0</v>
      </c>
      <c r="G272" s="933">
        <v>0</v>
      </c>
      <c r="H272" s="933">
        <v>0</v>
      </c>
      <c r="I272" s="933">
        <v>0</v>
      </c>
      <c r="J272" s="933">
        <v>0</v>
      </c>
      <c r="K272" s="933">
        <v>3</v>
      </c>
      <c r="L272" s="934">
        <v>2.18179341966383E-2</v>
      </c>
      <c r="M272" s="935">
        <v>2.4848202835060302E-4</v>
      </c>
      <c r="N272" s="935">
        <v>5.7575104130017801E-4</v>
      </c>
      <c r="O272" s="912"/>
    </row>
    <row r="273" spans="1:15">
      <c r="A273" s="929" t="s">
        <v>4074</v>
      </c>
      <c r="B273" s="930">
        <v>0</v>
      </c>
      <c r="C273" s="931">
        <v>21</v>
      </c>
      <c r="D273" s="931">
        <v>0</v>
      </c>
      <c r="E273" s="931">
        <v>0</v>
      </c>
      <c r="F273" s="932">
        <v>0</v>
      </c>
      <c r="G273" s="933">
        <v>0</v>
      </c>
      <c r="H273" s="933">
        <v>0</v>
      </c>
      <c r="I273" s="933">
        <v>0</v>
      </c>
      <c r="J273" s="933">
        <v>0</v>
      </c>
      <c r="K273" s="933">
        <v>21</v>
      </c>
      <c r="L273" s="934">
        <v>5.89594942742677E-2</v>
      </c>
      <c r="M273" s="935">
        <v>2.6598268093654598E-4</v>
      </c>
      <c r="N273" s="935">
        <v>2.2165223411378801E-4</v>
      </c>
      <c r="O273" s="912"/>
    </row>
    <row r="274" spans="1:15">
      <c r="A274" s="929" t="s">
        <v>4075</v>
      </c>
      <c r="B274" s="930">
        <v>1098</v>
      </c>
      <c r="C274" s="931">
        <v>94</v>
      </c>
      <c r="D274" s="931">
        <v>-14</v>
      </c>
      <c r="E274" s="931">
        <v>14</v>
      </c>
      <c r="F274" s="932">
        <v>0</v>
      </c>
      <c r="G274" s="933">
        <v>0</v>
      </c>
      <c r="H274" s="933">
        <v>0</v>
      </c>
      <c r="I274" s="933">
        <v>0</v>
      </c>
      <c r="J274" s="933">
        <v>0</v>
      </c>
      <c r="K274" s="933">
        <v>1192</v>
      </c>
      <c r="L274" s="934">
        <v>1.51517971649397</v>
      </c>
      <c r="M274" s="935">
        <v>1.08227122606712E-2</v>
      </c>
      <c r="N274" s="935">
        <v>5.4113561303355999E-3</v>
      </c>
      <c r="O274" s="912"/>
    </row>
    <row r="275" spans="1:15">
      <c r="A275" s="929" t="s">
        <v>4076</v>
      </c>
      <c r="B275" s="930">
        <v>0</v>
      </c>
      <c r="C275" s="931">
        <v>0</v>
      </c>
      <c r="D275" s="931">
        <v>0</v>
      </c>
      <c r="E275" s="931">
        <v>0</v>
      </c>
      <c r="F275" s="932">
        <v>0</v>
      </c>
      <c r="G275" s="933">
        <v>0</v>
      </c>
      <c r="H275" s="933">
        <v>0</v>
      </c>
      <c r="I275" s="933">
        <v>0</v>
      </c>
      <c r="J275" s="933">
        <v>0</v>
      </c>
      <c r="K275" s="933">
        <v>0</v>
      </c>
      <c r="L275" s="934">
        <v>0</v>
      </c>
      <c r="M275" s="935">
        <v>0</v>
      </c>
      <c r="N275" s="935">
        <v>0</v>
      </c>
      <c r="O275" s="912"/>
    </row>
    <row r="276" spans="1:15">
      <c r="A276" s="929" t="s">
        <v>4077</v>
      </c>
      <c r="B276" s="930">
        <v>10699</v>
      </c>
      <c r="C276" s="931">
        <v>2372</v>
      </c>
      <c r="D276" s="931">
        <v>590</v>
      </c>
      <c r="E276" s="931">
        <v>8337</v>
      </c>
      <c r="F276" s="932">
        <v>0</v>
      </c>
      <c r="G276" s="933">
        <v>0</v>
      </c>
      <c r="H276" s="933">
        <v>0</v>
      </c>
      <c r="I276" s="933">
        <v>0</v>
      </c>
      <c r="J276" s="933">
        <v>0</v>
      </c>
      <c r="K276" s="933">
        <v>4144</v>
      </c>
      <c r="L276" s="934">
        <v>6.6314535075075796</v>
      </c>
      <c r="M276" s="935">
        <v>4.2328426643665401E-2</v>
      </c>
      <c r="N276" s="935">
        <v>2.1164213321832701E-2</v>
      </c>
      <c r="O276" s="912"/>
    </row>
    <row r="277" spans="1:15">
      <c r="A277" s="924"/>
      <c r="B277" s="925"/>
      <c r="C277" s="926"/>
      <c r="D277" s="926"/>
      <c r="E277" s="926"/>
      <c r="F277" s="925"/>
      <c r="G277" s="926"/>
      <c r="H277" s="926"/>
      <c r="I277" s="926"/>
      <c r="J277" s="926"/>
      <c r="K277" s="926"/>
      <c r="L277" s="927"/>
      <c r="M277" s="928"/>
      <c r="N277" s="928"/>
      <c r="O277" s="912"/>
    </row>
    <row r="278" spans="1:15">
      <c r="A278" s="917" t="s">
        <v>4226</v>
      </c>
      <c r="B278" s="918">
        <v>0</v>
      </c>
      <c r="C278" s="919">
        <v>1186</v>
      </c>
      <c r="D278" s="919">
        <v>-1</v>
      </c>
      <c r="E278" s="919">
        <v>111</v>
      </c>
      <c r="F278" s="920">
        <v>0</v>
      </c>
      <c r="G278" s="921">
        <v>0</v>
      </c>
      <c r="H278" s="921">
        <v>0</v>
      </c>
      <c r="I278" s="921">
        <v>0</v>
      </c>
      <c r="J278" s="921">
        <v>0</v>
      </c>
      <c r="K278" s="921">
        <v>1076</v>
      </c>
      <c r="L278" s="922">
        <v>6.7401647921371897</v>
      </c>
      <c r="M278" s="923">
        <v>0.13380510946419899</v>
      </c>
      <c r="N278" s="923">
        <v>0.353073486851812</v>
      </c>
      <c r="O278" s="912"/>
    </row>
    <row r="279" spans="1:15">
      <c r="A279" s="929" t="s">
        <v>4079</v>
      </c>
      <c r="B279" s="930">
        <v>0</v>
      </c>
      <c r="C279" s="931">
        <v>190</v>
      </c>
      <c r="D279" s="931">
        <v>0</v>
      </c>
      <c r="E279" s="931">
        <v>1</v>
      </c>
      <c r="F279" s="932">
        <v>0</v>
      </c>
      <c r="G279" s="933">
        <v>0</v>
      </c>
      <c r="H279" s="933">
        <v>0</v>
      </c>
      <c r="I279" s="933">
        <v>0</v>
      </c>
      <c r="J279" s="933">
        <v>0</v>
      </c>
      <c r="K279" s="933">
        <v>189</v>
      </c>
      <c r="L279" s="934">
        <v>0.124926059175358</v>
      </c>
      <c r="M279" s="935">
        <v>4.5646060083304003E-3</v>
      </c>
      <c r="N279" s="935">
        <v>4.8734891216760702E-3</v>
      </c>
      <c r="O279" s="912"/>
    </row>
    <row r="280" spans="1:15">
      <c r="A280" s="929" t="s">
        <v>4080</v>
      </c>
      <c r="B280" s="930">
        <v>0</v>
      </c>
      <c r="C280" s="931">
        <v>595</v>
      </c>
      <c r="D280" s="931">
        <v>-1</v>
      </c>
      <c r="E280" s="931">
        <v>1</v>
      </c>
      <c r="F280" s="932">
        <v>0</v>
      </c>
      <c r="G280" s="933">
        <v>0</v>
      </c>
      <c r="H280" s="933">
        <v>0</v>
      </c>
      <c r="I280" s="933">
        <v>0</v>
      </c>
      <c r="J280" s="933">
        <v>0</v>
      </c>
      <c r="K280" s="933">
        <v>595</v>
      </c>
      <c r="L280" s="934">
        <v>0.18840439899672001</v>
      </c>
      <c r="M280" s="935">
        <v>1.58016592706927E-2</v>
      </c>
      <c r="N280" s="935">
        <v>2.22843912791819E-3</v>
      </c>
      <c r="O280" s="912"/>
    </row>
    <row r="281" spans="1:15">
      <c r="A281" s="929" t="s">
        <v>4081</v>
      </c>
      <c r="B281" s="930">
        <v>0</v>
      </c>
      <c r="C281" s="931">
        <v>0</v>
      </c>
      <c r="D281" s="931">
        <v>0</v>
      </c>
      <c r="E281" s="931">
        <v>0</v>
      </c>
      <c r="F281" s="932">
        <v>0</v>
      </c>
      <c r="G281" s="933">
        <v>0</v>
      </c>
      <c r="H281" s="933">
        <v>0</v>
      </c>
      <c r="I281" s="933">
        <v>0</v>
      </c>
      <c r="J281" s="933">
        <v>0</v>
      </c>
      <c r="K281" s="933">
        <v>0</v>
      </c>
      <c r="L281" s="934">
        <v>0</v>
      </c>
      <c r="M281" s="935">
        <v>0</v>
      </c>
      <c r="N281" s="935">
        <v>0</v>
      </c>
      <c r="O281" s="912"/>
    </row>
    <row r="282" spans="1:15">
      <c r="A282" s="929" t="s">
        <v>4082</v>
      </c>
      <c r="B282" s="930">
        <v>0</v>
      </c>
      <c r="C282" s="931">
        <v>1</v>
      </c>
      <c r="D282" s="931">
        <v>0</v>
      </c>
      <c r="E282" s="931">
        <v>0</v>
      </c>
      <c r="F282" s="932">
        <v>0</v>
      </c>
      <c r="G282" s="933">
        <v>0</v>
      </c>
      <c r="H282" s="933">
        <v>0</v>
      </c>
      <c r="I282" s="933">
        <v>0</v>
      </c>
      <c r="J282" s="933">
        <v>0</v>
      </c>
      <c r="K282" s="933">
        <v>1</v>
      </c>
      <c r="L282" s="934">
        <v>1.1058778132128799E-2</v>
      </c>
      <c r="M282" s="935">
        <v>2.5967245860335301E-4</v>
      </c>
      <c r="N282" s="935">
        <v>9.4971115978708699E-4</v>
      </c>
      <c r="O282" s="912"/>
    </row>
    <row r="283" spans="1:15">
      <c r="A283" s="929" t="s">
        <v>4083</v>
      </c>
      <c r="B283" s="930">
        <v>0</v>
      </c>
      <c r="C283" s="931">
        <v>0</v>
      </c>
      <c r="D283" s="931">
        <v>0</v>
      </c>
      <c r="E283" s="931">
        <v>0</v>
      </c>
      <c r="F283" s="932">
        <v>0</v>
      </c>
      <c r="G283" s="933">
        <v>0</v>
      </c>
      <c r="H283" s="933">
        <v>0</v>
      </c>
      <c r="I283" s="933">
        <v>0</v>
      </c>
      <c r="J283" s="933">
        <v>0</v>
      </c>
      <c r="K283" s="933">
        <v>0</v>
      </c>
      <c r="L283" s="934">
        <v>0</v>
      </c>
      <c r="M283" s="935">
        <v>0</v>
      </c>
      <c r="N283" s="935">
        <v>0</v>
      </c>
      <c r="O283" s="912"/>
    </row>
    <row r="284" spans="1:15">
      <c r="A284" s="929" t="s">
        <v>4084</v>
      </c>
      <c r="B284" s="930">
        <v>0</v>
      </c>
      <c r="C284" s="931">
        <v>101</v>
      </c>
      <c r="D284" s="931">
        <v>0</v>
      </c>
      <c r="E284" s="931">
        <v>0</v>
      </c>
      <c r="F284" s="932">
        <v>0</v>
      </c>
      <c r="G284" s="933">
        <v>0</v>
      </c>
      <c r="H284" s="933">
        <v>0</v>
      </c>
      <c r="I284" s="933">
        <v>0</v>
      </c>
      <c r="J284" s="933">
        <v>0</v>
      </c>
      <c r="K284" s="933">
        <v>101</v>
      </c>
      <c r="L284" s="934">
        <v>4.1724642780129599E-2</v>
      </c>
      <c r="M284" s="935">
        <v>1.52455425542781E-3</v>
      </c>
      <c r="N284" s="935">
        <v>1.6277195809830799E-3</v>
      </c>
      <c r="O284" s="912"/>
    </row>
    <row r="285" spans="1:15">
      <c r="A285" s="929" t="s">
        <v>4085</v>
      </c>
      <c r="B285" s="930">
        <v>0</v>
      </c>
      <c r="C285" s="931">
        <v>50</v>
      </c>
      <c r="D285" s="931">
        <v>0</v>
      </c>
      <c r="E285" s="931">
        <v>0</v>
      </c>
      <c r="F285" s="932">
        <v>0</v>
      </c>
      <c r="G285" s="933">
        <v>0</v>
      </c>
      <c r="H285" s="933">
        <v>0</v>
      </c>
      <c r="I285" s="933">
        <v>0</v>
      </c>
      <c r="J285" s="933">
        <v>0</v>
      </c>
      <c r="K285" s="933">
        <v>50</v>
      </c>
      <c r="L285" s="934">
        <v>0.37452758452406598</v>
      </c>
      <c r="M285" s="935">
        <v>1.8045419981614099E-2</v>
      </c>
      <c r="N285" s="935">
        <v>6.8095924458921105E-4</v>
      </c>
      <c r="O285" s="912"/>
    </row>
    <row r="286" spans="1:15">
      <c r="A286" s="929" t="s">
        <v>4086</v>
      </c>
      <c r="B286" s="930">
        <v>143</v>
      </c>
      <c r="C286" s="931">
        <v>0</v>
      </c>
      <c r="D286" s="931">
        <v>0</v>
      </c>
      <c r="E286" s="931">
        <v>0</v>
      </c>
      <c r="F286" s="932">
        <v>0</v>
      </c>
      <c r="G286" s="933">
        <v>0</v>
      </c>
      <c r="H286" s="933">
        <v>0</v>
      </c>
      <c r="I286" s="933">
        <v>0</v>
      </c>
      <c r="J286" s="933">
        <v>0</v>
      </c>
      <c r="K286" s="933">
        <v>143</v>
      </c>
      <c r="L286" s="934">
        <v>4.52803849689596E-2</v>
      </c>
      <c r="M286" s="935">
        <v>3.7977097070740302E-3</v>
      </c>
      <c r="N286" s="935">
        <v>5.3557444586941499E-4</v>
      </c>
      <c r="O286" s="912"/>
    </row>
    <row r="287" spans="1:15">
      <c r="A287" s="929" t="s">
        <v>4087</v>
      </c>
      <c r="B287" s="930">
        <v>0</v>
      </c>
      <c r="C287" s="931">
        <v>13</v>
      </c>
      <c r="D287" s="931">
        <v>0</v>
      </c>
      <c r="E287" s="931">
        <v>9</v>
      </c>
      <c r="F287" s="932">
        <v>0</v>
      </c>
      <c r="G287" s="933">
        <v>0</v>
      </c>
      <c r="H287" s="933">
        <v>0</v>
      </c>
      <c r="I287" s="933">
        <v>0</v>
      </c>
      <c r="J287" s="933">
        <v>0</v>
      </c>
      <c r="K287" s="933">
        <v>4</v>
      </c>
      <c r="L287" s="934">
        <v>2.0882750167402499E-3</v>
      </c>
      <c r="M287" s="935">
        <v>0</v>
      </c>
      <c r="N287" s="935">
        <v>9.07945659452282E-6</v>
      </c>
      <c r="O287" s="912"/>
    </row>
    <row r="288" spans="1:15">
      <c r="A288" s="929" t="s">
        <v>4088</v>
      </c>
      <c r="B288" s="930">
        <v>0</v>
      </c>
      <c r="C288" s="931">
        <v>30</v>
      </c>
      <c r="D288" s="931">
        <v>0</v>
      </c>
      <c r="E288" s="931">
        <v>0</v>
      </c>
      <c r="F288" s="932">
        <v>0</v>
      </c>
      <c r="G288" s="933">
        <v>0</v>
      </c>
      <c r="H288" s="933">
        <v>0</v>
      </c>
      <c r="I288" s="933">
        <v>0</v>
      </c>
      <c r="J288" s="933">
        <v>0</v>
      </c>
      <c r="K288" s="933">
        <v>30</v>
      </c>
      <c r="L288" s="934">
        <v>0.25467875747636498</v>
      </c>
      <c r="M288" s="935">
        <v>1.41639522874556E-2</v>
      </c>
      <c r="N288" s="935">
        <v>1.1303923460180901E-2</v>
      </c>
      <c r="O288" s="912"/>
    </row>
    <row r="289" spans="1:15">
      <c r="A289" s="929" t="s">
        <v>4089</v>
      </c>
      <c r="B289" s="930">
        <v>0</v>
      </c>
      <c r="C289" s="931">
        <v>970</v>
      </c>
      <c r="D289" s="931">
        <v>0</v>
      </c>
      <c r="E289" s="931">
        <v>470</v>
      </c>
      <c r="F289" s="932">
        <v>0</v>
      </c>
      <c r="G289" s="933">
        <v>0</v>
      </c>
      <c r="H289" s="933">
        <v>0</v>
      </c>
      <c r="I289" s="933">
        <v>0</v>
      </c>
      <c r="J289" s="933">
        <v>0</v>
      </c>
      <c r="K289" s="933">
        <v>500</v>
      </c>
      <c r="L289" s="934">
        <v>5.7427562960356804</v>
      </c>
      <c r="M289" s="935">
        <v>7.9445245202074702E-2</v>
      </c>
      <c r="N289" s="935">
        <v>0.33140016570008302</v>
      </c>
      <c r="O289" s="912"/>
    </row>
    <row r="290" spans="1:15">
      <c r="A290" s="924"/>
      <c r="B290" s="925"/>
      <c r="C290" s="926"/>
      <c r="D290" s="926"/>
      <c r="E290" s="926"/>
      <c r="F290" s="925"/>
      <c r="G290" s="926"/>
      <c r="H290" s="926"/>
      <c r="I290" s="926"/>
      <c r="J290" s="926"/>
      <c r="K290" s="926"/>
      <c r="L290" s="927"/>
      <c r="M290" s="928"/>
      <c r="N290" s="928"/>
      <c r="O290" s="912"/>
    </row>
    <row r="291" spans="1:15">
      <c r="A291" s="917" t="s">
        <v>4227</v>
      </c>
      <c r="B291" s="918">
        <v>3387</v>
      </c>
      <c r="C291" s="919">
        <v>2848</v>
      </c>
      <c r="D291" s="919">
        <v>3570</v>
      </c>
      <c r="E291" s="919">
        <v>12</v>
      </c>
      <c r="F291" s="920">
        <v>0</v>
      </c>
      <c r="G291" s="921">
        <v>0</v>
      </c>
      <c r="H291" s="921">
        <v>0</v>
      </c>
      <c r="I291" s="921">
        <v>0</v>
      </c>
      <c r="J291" s="921">
        <v>0</v>
      </c>
      <c r="K291" s="921">
        <v>2653</v>
      </c>
      <c r="L291" s="922">
        <v>18.533991669598599</v>
      </c>
      <c r="M291" s="923">
        <v>0.69375825946817105</v>
      </c>
      <c r="N291" s="923">
        <v>0.501780095561281</v>
      </c>
      <c r="O291" s="912"/>
    </row>
    <row r="292" spans="1:15">
      <c r="A292" s="929" t="s">
        <v>4091</v>
      </c>
      <c r="B292" s="930">
        <v>0</v>
      </c>
      <c r="C292" s="931">
        <v>14</v>
      </c>
      <c r="D292" s="931">
        <v>0</v>
      </c>
      <c r="E292" s="931">
        <v>0</v>
      </c>
      <c r="F292" s="932">
        <v>0</v>
      </c>
      <c r="G292" s="933">
        <v>0</v>
      </c>
      <c r="H292" s="933">
        <v>0</v>
      </c>
      <c r="I292" s="933">
        <v>0</v>
      </c>
      <c r="J292" s="933">
        <v>0</v>
      </c>
      <c r="K292" s="933">
        <v>14</v>
      </c>
      <c r="L292" s="934">
        <v>9.5334294242489598E-2</v>
      </c>
      <c r="M292" s="935">
        <v>3.4002564946487902E-3</v>
      </c>
      <c r="N292" s="935">
        <v>1.11223343282905E-3</v>
      </c>
      <c r="O292" s="912"/>
    </row>
    <row r="293" spans="1:15">
      <c r="A293" s="929" t="s">
        <v>4092</v>
      </c>
      <c r="B293" s="930">
        <v>3387</v>
      </c>
      <c r="C293" s="931">
        <v>4</v>
      </c>
      <c r="D293" s="931">
        <v>3386</v>
      </c>
      <c r="E293" s="931">
        <v>4</v>
      </c>
      <c r="F293" s="932">
        <v>0</v>
      </c>
      <c r="G293" s="933">
        <v>0</v>
      </c>
      <c r="H293" s="933">
        <v>0</v>
      </c>
      <c r="I293" s="933">
        <v>0</v>
      </c>
      <c r="J293" s="933">
        <v>0</v>
      </c>
      <c r="K293" s="933">
        <v>1</v>
      </c>
      <c r="L293" s="934">
        <v>7.2544858190237297E-3</v>
      </c>
      <c r="M293" s="935">
        <v>2.9871412195980098E-4</v>
      </c>
      <c r="N293" s="935">
        <v>2.62441692864682E-4</v>
      </c>
      <c r="O293" s="912"/>
    </row>
    <row r="294" spans="1:15">
      <c r="A294" s="929" t="s">
        <v>4093</v>
      </c>
      <c r="B294" s="930">
        <v>0</v>
      </c>
      <c r="C294" s="931">
        <v>0</v>
      </c>
      <c r="D294" s="931">
        <v>0</v>
      </c>
      <c r="E294" s="931">
        <v>0</v>
      </c>
      <c r="F294" s="932">
        <v>0</v>
      </c>
      <c r="G294" s="933">
        <v>0</v>
      </c>
      <c r="H294" s="933">
        <v>0</v>
      </c>
      <c r="I294" s="933">
        <v>0</v>
      </c>
      <c r="J294" s="933">
        <v>0</v>
      </c>
      <c r="K294" s="933">
        <v>0</v>
      </c>
      <c r="L294" s="934">
        <v>0</v>
      </c>
      <c r="M294" s="935">
        <v>0</v>
      </c>
      <c r="N294" s="935">
        <v>0</v>
      </c>
      <c r="O294" s="912"/>
    </row>
    <row r="295" spans="1:15">
      <c r="A295" s="929" t="s">
        <v>4094</v>
      </c>
      <c r="B295" s="930">
        <v>0</v>
      </c>
      <c r="C295" s="931">
        <v>1</v>
      </c>
      <c r="D295" s="931">
        <v>0</v>
      </c>
      <c r="E295" s="931">
        <v>0</v>
      </c>
      <c r="F295" s="932">
        <v>0</v>
      </c>
      <c r="G295" s="933">
        <v>0</v>
      </c>
      <c r="H295" s="933">
        <v>0</v>
      </c>
      <c r="I295" s="933">
        <v>0</v>
      </c>
      <c r="J295" s="933">
        <v>0</v>
      </c>
      <c r="K295" s="933">
        <v>1</v>
      </c>
      <c r="L295" s="934">
        <v>8.2850041425020695E-3</v>
      </c>
      <c r="M295" s="935">
        <v>3.5636867133502102E-4</v>
      </c>
      <c r="N295" s="935">
        <v>3.9949609015900401E-4</v>
      </c>
      <c r="O295" s="912"/>
    </row>
    <row r="296" spans="1:15">
      <c r="A296" s="929" t="s">
        <v>4095</v>
      </c>
      <c r="B296" s="930">
        <v>0</v>
      </c>
      <c r="C296" s="931">
        <v>9</v>
      </c>
      <c r="D296" s="931">
        <v>0</v>
      </c>
      <c r="E296" s="931">
        <v>0</v>
      </c>
      <c r="F296" s="932">
        <v>0</v>
      </c>
      <c r="G296" s="933">
        <v>0</v>
      </c>
      <c r="H296" s="933">
        <v>0</v>
      </c>
      <c r="I296" s="933">
        <v>0</v>
      </c>
      <c r="J296" s="933">
        <v>0</v>
      </c>
      <c r="K296" s="933">
        <v>9</v>
      </c>
      <c r="L296" s="934">
        <v>5.0459080024060597E-2</v>
      </c>
      <c r="M296" s="935">
        <v>7.7629353883170099E-4</v>
      </c>
      <c r="N296" s="935">
        <v>3.8814676941585001E-4</v>
      </c>
      <c r="O296" s="912"/>
    </row>
    <row r="297" spans="1:15">
      <c r="A297" s="929" t="s">
        <v>4096</v>
      </c>
      <c r="B297" s="930">
        <v>0</v>
      </c>
      <c r="C297" s="931">
        <v>2</v>
      </c>
      <c r="D297" s="931">
        <v>1</v>
      </c>
      <c r="E297" s="931">
        <v>0</v>
      </c>
      <c r="F297" s="932">
        <v>0</v>
      </c>
      <c r="G297" s="933">
        <v>0</v>
      </c>
      <c r="H297" s="933">
        <v>0</v>
      </c>
      <c r="I297" s="933">
        <v>0</v>
      </c>
      <c r="J297" s="933">
        <v>0</v>
      </c>
      <c r="K297" s="933">
        <v>1</v>
      </c>
      <c r="L297" s="934">
        <v>5.7654549375219903E-3</v>
      </c>
      <c r="M297" s="935">
        <v>1.2938225647195E-4</v>
      </c>
      <c r="N297" s="935">
        <v>2.0882750167402499E-4</v>
      </c>
      <c r="O297" s="912"/>
    </row>
    <row r="298" spans="1:15">
      <c r="A298" s="929" t="s">
        <v>4097</v>
      </c>
      <c r="B298" s="930">
        <v>0</v>
      </c>
      <c r="C298" s="931">
        <v>47</v>
      </c>
      <c r="D298" s="931">
        <v>0</v>
      </c>
      <c r="E298" s="931">
        <v>0</v>
      </c>
      <c r="F298" s="932">
        <v>0</v>
      </c>
      <c r="G298" s="933">
        <v>0</v>
      </c>
      <c r="H298" s="933">
        <v>0</v>
      </c>
      <c r="I298" s="933">
        <v>0</v>
      </c>
      <c r="J298" s="933">
        <v>0</v>
      </c>
      <c r="K298" s="933">
        <v>47</v>
      </c>
      <c r="L298" s="934">
        <v>0.17449172067051799</v>
      </c>
      <c r="M298" s="935">
        <v>4.4124343158061996E-3</v>
      </c>
      <c r="N298" s="935">
        <v>2.2062171579030998E-3</v>
      </c>
      <c r="O298" s="912"/>
    </row>
    <row r="299" spans="1:15">
      <c r="A299" s="929" t="s">
        <v>4098</v>
      </c>
      <c r="B299" s="930">
        <v>0</v>
      </c>
      <c r="C299" s="931">
        <v>3</v>
      </c>
      <c r="D299" s="931">
        <v>0</v>
      </c>
      <c r="E299" s="931">
        <v>0</v>
      </c>
      <c r="F299" s="932">
        <v>0</v>
      </c>
      <c r="G299" s="933">
        <v>0</v>
      </c>
      <c r="H299" s="933">
        <v>0</v>
      </c>
      <c r="I299" s="933">
        <v>0</v>
      </c>
      <c r="J299" s="933">
        <v>0</v>
      </c>
      <c r="K299" s="933">
        <v>3</v>
      </c>
      <c r="L299" s="934">
        <v>6.4350648613680503E-4</v>
      </c>
      <c r="M299" s="935">
        <v>3.4047962229460599E-7</v>
      </c>
      <c r="N299" s="935">
        <v>3.4047962229460599E-7</v>
      </c>
      <c r="O299" s="912"/>
    </row>
    <row r="300" spans="1:15">
      <c r="A300" s="929" t="s">
        <v>4099</v>
      </c>
      <c r="B300" s="930">
        <v>0</v>
      </c>
      <c r="C300" s="931">
        <v>2768</v>
      </c>
      <c r="D300" s="931">
        <v>183</v>
      </c>
      <c r="E300" s="931">
        <v>8</v>
      </c>
      <c r="F300" s="932">
        <v>0</v>
      </c>
      <c r="G300" s="933">
        <v>0</v>
      </c>
      <c r="H300" s="933">
        <v>0</v>
      </c>
      <c r="I300" s="933">
        <v>0</v>
      </c>
      <c r="J300" s="933">
        <v>0</v>
      </c>
      <c r="K300" s="933">
        <v>2577</v>
      </c>
      <c r="L300" s="934">
        <v>18.191758123276301</v>
      </c>
      <c r="M300" s="935">
        <v>0.68438446958949495</v>
      </c>
      <c r="N300" s="935">
        <v>0.49720239243681302</v>
      </c>
      <c r="O300" s="912"/>
    </row>
    <row r="301" spans="1:15">
      <c r="A301" s="924"/>
      <c r="B301" s="925"/>
      <c r="C301" s="926"/>
      <c r="D301" s="926"/>
      <c r="E301" s="926"/>
      <c r="F301" s="925"/>
      <c r="G301" s="926"/>
      <c r="H301" s="926"/>
      <c r="I301" s="926"/>
      <c r="J301" s="926"/>
      <c r="K301" s="926"/>
      <c r="L301" s="927"/>
      <c r="M301" s="928"/>
      <c r="N301" s="928"/>
      <c r="O301" s="912"/>
    </row>
    <row r="302" spans="1:15">
      <c r="A302" s="917" t="s">
        <v>4228</v>
      </c>
      <c r="B302" s="918">
        <v>276771</v>
      </c>
      <c r="C302" s="919">
        <v>29998</v>
      </c>
      <c r="D302" s="919">
        <v>56254</v>
      </c>
      <c r="E302" s="919">
        <v>53417</v>
      </c>
      <c r="F302" s="920">
        <v>0</v>
      </c>
      <c r="G302" s="921">
        <v>0</v>
      </c>
      <c r="H302" s="921">
        <v>0</v>
      </c>
      <c r="I302" s="921">
        <v>0</v>
      </c>
      <c r="J302" s="921">
        <v>114296</v>
      </c>
      <c r="K302" s="921">
        <v>88503</v>
      </c>
      <c r="L302" s="922">
        <v>80.091679812963207</v>
      </c>
      <c r="M302" s="923">
        <v>1.0413977823427301</v>
      </c>
      <c r="N302" s="923">
        <v>4.26462076244737E-2</v>
      </c>
      <c r="O302" s="912"/>
    </row>
    <row r="303" spans="1:15">
      <c r="A303" s="929" t="s">
        <v>4101</v>
      </c>
      <c r="B303" s="930">
        <v>153523</v>
      </c>
      <c r="C303" s="931">
        <v>202</v>
      </c>
      <c r="D303" s="931">
        <v>0</v>
      </c>
      <c r="E303" s="931">
        <v>39429</v>
      </c>
      <c r="F303" s="932">
        <v>0</v>
      </c>
      <c r="G303" s="933">
        <v>0</v>
      </c>
      <c r="H303" s="933">
        <v>0</v>
      </c>
      <c r="I303" s="933">
        <v>0</v>
      </c>
      <c r="J303" s="933">
        <v>114296</v>
      </c>
      <c r="K303" s="933">
        <v>0</v>
      </c>
      <c r="L303" s="934">
        <v>0</v>
      </c>
      <c r="M303" s="935">
        <v>0</v>
      </c>
      <c r="N303" s="935">
        <v>0</v>
      </c>
      <c r="O303" s="912"/>
    </row>
    <row r="304" spans="1:15">
      <c r="A304" s="929" t="s">
        <v>4102</v>
      </c>
      <c r="B304" s="930">
        <v>0</v>
      </c>
      <c r="C304" s="931">
        <v>2994</v>
      </c>
      <c r="D304" s="931">
        <v>0</v>
      </c>
      <c r="E304" s="931">
        <v>7841</v>
      </c>
      <c r="F304" s="932">
        <v>0</v>
      </c>
      <c r="G304" s="933">
        <v>0</v>
      </c>
      <c r="H304" s="933">
        <v>0</v>
      </c>
      <c r="I304" s="933">
        <v>0</v>
      </c>
      <c r="J304" s="933">
        <v>0</v>
      </c>
      <c r="K304" s="933">
        <v>854</v>
      </c>
      <c r="L304" s="934">
        <v>5.4858530716936604</v>
      </c>
      <c r="M304" s="935">
        <v>5.8153919487918702E-3</v>
      </c>
      <c r="N304" s="935">
        <v>4.26462076244737E-2</v>
      </c>
      <c r="O304" s="912"/>
    </row>
    <row r="305" spans="1:15">
      <c r="A305" s="929" t="s">
        <v>4103</v>
      </c>
      <c r="B305" s="930">
        <v>0</v>
      </c>
      <c r="C305" s="931">
        <v>2880</v>
      </c>
      <c r="D305" s="931">
        <v>-1339</v>
      </c>
      <c r="E305" s="931">
        <v>1339</v>
      </c>
      <c r="F305" s="932">
        <v>0</v>
      </c>
      <c r="G305" s="933">
        <v>0</v>
      </c>
      <c r="H305" s="933">
        <v>0</v>
      </c>
      <c r="I305" s="933">
        <v>0</v>
      </c>
      <c r="J305" s="933">
        <v>0</v>
      </c>
      <c r="K305" s="933">
        <v>2880</v>
      </c>
      <c r="L305" s="934">
        <v>5.2297669984451396</v>
      </c>
      <c r="M305" s="935">
        <v>1.30744174961129E-2</v>
      </c>
      <c r="N305" s="935">
        <v>0</v>
      </c>
      <c r="O305" s="912"/>
    </row>
    <row r="306" spans="1:15">
      <c r="A306" s="929" t="s">
        <v>4104</v>
      </c>
      <c r="B306" s="930">
        <v>0</v>
      </c>
      <c r="C306" s="931">
        <v>6</v>
      </c>
      <c r="D306" s="931">
        <v>0</v>
      </c>
      <c r="E306" s="931">
        <v>0</v>
      </c>
      <c r="F306" s="932">
        <v>0</v>
      </c>
      <c r="G306" s="933">
        <v>0</v>
      </c>
      <c r="H306" s="933">
        <v>0</v>
      </c>
      <c r="I306" s="933">
        <v>0</v>
      </c>
      <c r="J306" s="933">
        <v>0</v>
      </c>
      <c r="K306" s="933">
        <v>6</v>
      </c>
      <c r="L306" s="934">
        <v>1.8385899603908702E-2</v>
      </c>
      <c r="M306" s="935">
        <v>1.36191848917842E-5</v>
      </c>
      <c r="N306" s="935">
        <v>0</v>
      </c>
      <c r="O306" s="912"/>
    </row>
    <row r="307" spans="1:15">
      <c r="A307" s="929" t="s">
        <v>4105</v>
      </c>
      <c r="B307" s="930">
        <v>0</v>
      </c>
      <c r="C307" s="931">
        <v>4556</v>
      </c>
      <c r="D307" s="931">
        <v>509</v>
      </c>
      <c r="E307" s="931">
        <v>184</v>
      </c>
      <c r="F307" s="932">
        <v>0</v>
      </c>
      <c r="G307" s="933">
        <v>0</v>
      </c>
      <c r="H307" s="933">
        <v>0</v>
      </c>
      <c r="I307" s="933">
        <v>0</v>
      </c>
      <c r="J307" s="933">
        <v>0</v>
      </c>
      <c r="K307" s="933">
        <v>3863</v>
      </c>
      <c r="L307" s="934">
        <v>4.8226668633882301</v>
      </c>
      <c r="M307" s="935">
        <v>8.7684852061604094E-3</v>
      </c>
      <c r="N307" s="935">
        <v>0</v>
      </c>
      <c r="O307" s="912"/>
    </row>
    <row r="308" spans="1:15">
      <c r="A308" s="929" t="s">
        <v>4106</v>
      </c>
      <c r="B308" s="930">
        <v>22000</v>
      </c>
      <c r="C308" s="931">
        <v>19360</v>
      </c>
      <c r="D308" s="931">
        <v>22000</v>
      </c>
      <c r="E308" s="931">
        <v>2312</v>
      </c>
      <c r="F308" s="932">
        <v>0</v>
      </c>
      <c r="G308" s="933">
        <v>0</v>
      </c>
      <c r="H308" s="933">
        <v>0</v>
      </c>
      <c r="I308" s="933">
        <v>0</v>
      </c>
      <c r="J308" s="933">
        <v>0</v>
      </c>
      <c r="K308" s="933">
        <v>17048</v>
      </c>
      <c r="L308" s="934">
        <v>17.0265233625768</v>
      </c>
      <c r="M308" s="935">
        <v>0.15478657602342499</v>
      </c>
      <c r="N308" s="935">
        <v>0</v>
      </c>
      <c r="O308" s="912"/>
    </row>
    <row r="309" spans="1:15">
      <c r="A309" s="929" t="s">
        <v>4229</v>
      </c>
      <c r="B309" s="930">
        <v>98299</v>
      </c>
      <c r="C309" s="931">
        <v>0</v>
      </c>
      <c r="D309" s="931">
        <v>36798</v>
      </c>
      <c r="E309" s="931">
        <v>0</v>
      </c>
      <c r="F309" s="932">
        <v>0</v>
      </c>
      <c r="G309" s="933">
        <v>0</v>
      </c>
      <c r="H309" s="933">
        <v>0</v>
      </c>
      <c r="I309" s="933">
        <v>0</v>
      </c>
      <c r="J309" s="933">
        <v>0</v>
      </c>
      <c r="K309" s="933">
        <v>61501</v>
      </c>
      <c r="L309" s="934">
        <v>46.067641951629199</v>
      </c>
      <c r="M309" s="935">
        <v>0.83759349002962202</v>
      </c>
      <c r="N309" s="935">
        <v>0</v>
      </c>
      <c r="O309" s="912"/>
    </row>
    <row r="310" spans="1:15">
      <c r="A310" s="929" t="s">
        <v>4107</v>
      </c>
      <c r="B310" s="930">
        <v>2949</v>
      </c>
      <c r="C310" s="931">
        <v>0</v>
      </c>
      <c r="D310" s="931">
        <v>-1714</v>
      </c>
      <c r="E310" s="931">
        <v>2312</v>
      </c>
      <c r="F310" s="932">
        <v>0</v>
      </c>
      <c r="G310" s="933">
        <v>0</v>
      </c>
      <c r="H310" s="933">
        <v>0</v>
      </c>
      <c r="I310" s="933">
        <v>0</v>
      </c>
      <c r="J310" s="933">
        <v>0</v>
      </c>
      <c r="K310" s="933">
        <v>2351</v>
      </c>
      <c r="L310" s="934">
        <v>1.4408416656263101</v>
      </c>
      <c r="M310" s="935">
        <v>2.1345802453723101E-2</v>
      </c>
      <c r="N310" s="935">
        <v>0</v>
      </c>
      <c r="O310" s="912"/>
    </row>
    <row r="311" spans="1:15">
      <c r="A311" s="924"/>
      <c r="B311" s="925"/>
      <c r="C311" s="926"/>
      <c r="D311" s="926"/>
      <c r="E311" s="926"/>
      <c r="F311" s="925"/>
      <c r="G311" s="926"/>
      <c r="H311" s="926"/>
      <c r="I311" s="926"/>
      <c r="J311" s="926"/>
      <c r="K311" s="926"/>
      <c r="L311" s="927"/>
      <c r="M311" s="928"/>
      <c r="N311" s="928"/>
      <c r="O311" s="912"/>
    </row>
    <row r="312" spans="1:15">
      <c r="A312" s="917" t="s">
        <v>4230</v>
      </c>
      <c r="B312" s="918">
        <v>0</v>
      </c>
      <c r="C312" s="919">
        <v>26973</v>
      </c>
      <c r="D312" s="919">
        <v>10124</v>
      </c>
      <c r="E312" s="919">
        <v>1115</v>
      </c>
      <c r="F312" s="920">
        <v>0</v>
      </c>
      <c r="G312" s="921">
        <v>0</v>
      </c>
      <c r="H312" s="921">
        <v>0</v>
      </c>
      <c r="I312" s="921">
        <v>0</v>
      </c>
      <c r="J312" s="921">
        <v>0</v>
      </c>
      <c r="K312" s="921">
        <v>15734</v>
      </c>
      <c r="L312" s="922">
        <v>40.336280373619601</v>
      </c>
      <c r="M312" s="923">
        <v>2.4061763003484198</v>
      </c>
      <c r="N312" s="923">
        <v>0.45419754627685499</v>
      </c>
      <c r="O312" s="912"/>
    </row>
    <row r="313" spans="1:15">
      <c r="A313" s="929" t="s">
        <v>4109</v>
      </c>
      <c r="B313" s="930">
        <v>0</v>
      </c>
      <c r="C313" s="931">
        <v>359</v>
      </c>
      <c r="D313" s="931">
        <v>124</v>
      </c>
      <c r="E313" s="931">
        <v>0</v>
      </c>
      <c r="F313" s="932">
        <v>0</v>
      </c>
      <c r="G313" s="933">
        <v>0</v>
      </c>
      <c r="H313" s="933">
        <v>0</v>
      </c>
      <c r="I313" s="933">
        <v>0</v>
      </c>
      <c r="J313" s="933">
        <v>0</v>
      </c>
      <c r="K313" s="933">
        <v>235</v>
      </c>
      <c r="L313" s="934">
        <v>1.6375934900296201</v>
      </c>
      <c r="M313" s="935">
        <v>4.9074462893395801E-2</v>
      </c>
      <c r="N313" s="935">
        <v>6.7210677440955199E-2</v>
      </c>
      <c r="O313" s="912"/>
    </row>
    <row r="314" spans="1:15">
      <c r="A314" s="929" t="s">
        <v>4110</v>
      </c>
      <c r="B314" s="930">
        <v>0</v>
      </c>
      <c r="C314" s="931">
        <v>26614</v>
      </c>
      <c r="D314" s="931">
        <v>10000</v>
      </c>
      <c r="E314" s="931">
        <v>1115</v>
      </c>
      <c r="F314" s="932">
        <v>0</v>
      </c>
      <c r="G314" s="933">
        <v>0</v>
      </c>
      <c r="H314" s="933">
        <v>0</v>
      </c>
      <c r="I314" s="933">
        <v>0</v>
      </c>
      <c r="J314" s="933">
        <v>0</v>
      </c>
      <c r="K314" s="933">
        <v>15499</v>
      </c>
      <c r="L314" s="934">
        <v>38.69868688359</v>
      </c>
      <c r="M314" s="935">
        <v>2.3571018374550299</v>
      </c>
      <c r="N314" s="935">
        <v>0.3869868688359</v>
      </c>
      <c r="O314" s="912"/>
    </row>
    <row r="315" spans="1:15">
      <c r="A315" s="924"/>
      <c r="B315" s="925"/>
      <c r="C315" s="926"/>
      <c r="D315" s="926"/>
      <c r="E315" s="926"/>
      <c r="F315" s="925"/>
      <c r="G315" s="926"/>
      <c r="H315" s="926"/>
      <c r="I315" s="926"/>
      <c r="J315" s="926"/>
      <c r="K315" s="926"/>
      <c r="L315" s="927"/>
      <c r="M315" s="928"/>
      <c r="N315" s="928"/>
      <c r="O315" s="912"/>
    </row>
    <row r="316" spans="1:15">
      <c r="A316" s="917" t="s">
        <v>4231</v>
      </c>
      <c r="B316" s="918">
        <v>37269</v>
      </c>
      <c r="C316" s="919">
        <v>6600</v>
      </c>
      <c r="D316" s="919">
        <v>22206</v>
      </c>
      <c r="E316" s="919">
        <v>1064</v>
      </c>
      <c r="F316" s="920">
        <v>0</v>
      </c>
      <c r="G316" s="921">
        <v>0</v>
      </c>
      <c r="H316" s="921">
        <v>0</v>
      </c>
      <c r="I316" s="921">
        <v>0</v>
      </c>
      <c r="J316" s="921">
        <v>0</v>
      </c>
      <c r="K316" s="921">
        <v>20851</v>
      </c>
      <c r="L316" s="922">
        <v>84.560316192075902</v>
      </c>
      <c r="M316" s="923">
        <v>7.7217605066336796</v>
      </c>
      <c r="N316" s="923">
        <v>5.9258841461338498</v>
      </c>
      <c r="O316" s="912"/>
    </row>
    <row r="317" spans="1:15">
      <c r="A317" s="929" t="s">
        <v>4112</v>
      </c>
      <c r="B317" s="930">
        <v>0</v>
      </c>
      <c r="C317" s="931">
        <v>0</v>
      </c>
      <c r="D317" s="931">
        <v>0</v>
      </c>
      <c r="E317" s="931">
        <v>0</v>
      </c>
      <c r="F317" s="932">
        <v>0</v>
      </c>
      <c r="G317" s="933">
        <v>0</v>
      </c>
      <c r="H317" s="933">
        <v>0</v>
      </c>
      <c r="I317" s="933">
        <v>0</v>
      </c>
      <c r="J317" s="933">
        <v>0</v>
      </c>
      <c r="K317" s="933">
        <v>0</v>
      </c>
      <c r="L317" s="934">
        <v>0</v>
      </c>
      <c r="M317" s="935">
        <v>0</v>
      </c>
      <c r="N317" s="935">
        <v>0</v>
      </c>
      <c r="O317" s="912"/>
    </row>
    <row r="318" spans="1:15">
      <c r="A318" s="929" t="s">
        <v>4113</v>
      </c>
      <c r="B318" s="930">
        <v>7378</v>
      </c>
      <c r="C318" s="931">
        <v>826</v>
      </c>
      <c r="D318" s="931">
        <v>0</v>
      </c>
      <c r="E318" s="931">
        <v>95</v>
      </c>
      <c r="F318" s="932">
        <v>0</v>
      </c>
      <c r="G318" s="933">
        <v>0</v>
      </c>
      <c r="H318" s="933">
        <v>0</v>
      </c>
      <c r="I318" s="933">
        <v>0</v>
      </c>
      <c r="J318" s="933">
        <v>0</v>
      </c>
      <c r="K318" s="933">
        <v>8109</v>
      </c>
      <c r="L318" s="934">
        <v>37.887586339957501</v>
      </c>
      <c r="M318" s="935">
        <v>2.8110144703839501</v>
      </c>
      <c r="N318" s="935">
        <v>2.9637869959482899</v>
      </c>
      <c r="O318" s="912"/>
    </row>
    <row r="319" spans="1:15">
      <c r="A319" s="929" t="s">
        <v>4114</v>
      </c>
      <c r="B319" s="930">
        <v>0</v>
      </c>
      <c r="C319" s="931">
        <v>330</v>
      </c>
      <c r="D319" s="931">
        <v>0</v>
      </c>
      <c r="E319" s="931">
        <v>432</v>
      </c>
      <c r="F319" s="932">
        <v>0</v>
      </c>
      <c r="G319" s="933">
        <v>0</v>
      </c>
      <c r="H319" s="933">
        <v>0</v>
      </c>
      <c r="I319" s="933">
        <v>0</v>
      </c>
      <c r="J319" s="933">
        <v>0</v>
      </c>
      <c r="K319" s="933">
        <v>0</v>
      </c>
      <c r="L319" s="934">
        <v>0</v>
      </c>
      <c r="M319" s="935">
        <v>0</v>
      </c>
      <c r="N319" s="935">
        <v>0</v>
      </c>
      <c r="O319" s="912"/>
    </row>
    <row r="320" spans="1:15">
      <c r="A320" s="929" t="s">
        <v>4115</v>
      </c>
      <c r="B320" s="930">
        <v>2226</v>
      </c>
      <c r="C320" s="931">
        <v>0</v>
      </c>
      <c r="D320" s="931">
        <v>809</v>
      </c>
      <c r="E320" s="931">
        <v>10</v>
      </c>
      <c r="F320" s="932">
        <v>0</v>
      </c>
      <c r="G320" s="933">
        <v>0</v>
      </c>
      <c r="H320" s="933">
        <v>0</v>
      </c>
      <c r="I320" s="933">
        <v>0</v>
      </c>
      <c r="J320" s="933">
        <v>0</v>
      </c>
      <c r="K320" s="933">
        <v>1407</v>
      </c>
      <c r="L320" s="934">
        <v>7.5546946465254097</v>
      </c>
      <c r="M320" s="935">
        <v>0.45063090874011202</v>
      </c>
      <c r="N320" s="935">
        <v>0.63883558239039395</v>
      </c>
      <c r="O320" s="912"/>
    </row>
    <row r="321" spans="1:15">
      <c r="A321" s="929" t="s">
        <v>4116</v>
      </c>
      <c r="B321" s="930">
        <v>0</v>
      </c>
      <c r="C321" s="931">
        <v>0</v>
      </c>
      <c r="D321" s="931">
        <v>0</v>
      </c>
      <c r="E321" s="931">
        <v>0</v>
      </c>
      <c r="F321" s="932">
        <v>0</v>
      </c>
      <c r="G321" s="933">
        <v>0</v>
      </c>
      <c r="H321" s="933">
        <v>0</v>
      </c>
      <c r="I321" s="933">
        <v>0</v>
      </c>
      <c r="J321" s="933">
        <v>0</v>
      </c>
      <c r="K321" s="933">
        <v>0</v>
      </c>
      <c r="L321" s="934">
        <v>0</v>
      </c>
      <c r="M321" s="935">
        <v>0</v>
      </c>
      <c r="N321" s="935">
        <v>0</v>
      </c>
      <c r="O321" s="912"/>
    </row>
    <row r="322" spans="1:15">
      <c r="A322" s="929" t="s">
        <v>4117</v>
      </c>
      <c r="B322" s="930">
        <v>0</v>
      </c>
      <c r="C322" s="931">
        <v>0</v>
      </c>
      <c r="D322" s="931">
        <v>0</v>
      </c>
      <c r="E322" s="931">
        <v>0</v>
      </c>
      <c r="F322" s="932">
        <v>0</v>
      </c>
      <c r="G322" s="933">
        <v>0</v>
      </c>
      <c r="H322" s="933">
        <v>0</v>
      </c>
      <c r="I322" s="933">
        <v>0</v>
      </c>
      <c r="J322" s="933">
        <v>0</v>
      </c>
      <c r="K322" s="933">
        <v>0</v>
      </c>
      <c r="L322" s="934">
        <v>0</v>
      </c>
      <c r="M322" s="935">
        <v>0</v>
      </c>
      <c r="N322" s="935">
        <v>0</v>
      </c>
      <c r="O322" s="912"/>
    </row>
    <row r="323" spans="1:15">
      <c r="A323" s="929" t="s">
        <v>4118</v>
      </c>
      <c r="B323" s="930">
        <v>100</v>
      </c>
      <c r="C323" s="931">
        <v>39</v>
      </c>
      <c r="D323" s="931">
        <v>0</v>
      </c>
      <c r="E323" s="931">
        <v>0</v>
      </c>
      <c r="F323" s="932">
        <v>0</v>
      </c>
      <c r="G323" s="933">
        <v>0</v>
      </c>
      <c r="H323" s="933">
        <v>0</v>
      </c>
      <c r="I323" s="933">
        <v>0</v>
      </c>
      <c r="J323" s="933">
        <v>0</v>
      </c>
      <c r="K323" s="933">
        <v>139</v>
      </c>
      <c r="L323" s="934">
        <v>0.69955124785781597</v>
      </c>
      <c r="M323" s="935">
        <v>5.1087560009533399E-2</v>
      </c>
      <c r="N323" s="935">
        <v>5.515134319211E-2</v>
      </c>
      <c r="O323" s="912"/>
    </row>
    <row r="324" spans="1:15">
      <c r="A324" s="929" t="s">
        <v>4119</v>
      </c>
      <c r="B324" s="930">
        <v>520</v>
      </c>
      <c r="C324" s="931">
        <v>0</v>
      </c>
      <c r="D324" s="931">
        <v>-320</v>
      </c>
      <c r="E324" s="931">
        <v>0</v>
      </c>
      <c r="F324" s="932">
        <v>0</v>
      </c>
      <c r="G324" s="933">
        <v>0</v>
      </c>
      <c r="H324" s="933">
        <v>0</v>
      </c>
      <c r="I324" s="933">
        <v>0</v>
      </c>
      <c r="J324" s="933">
        <v>0</v>
      </c>
      <c r="K324" s="933">
        <v>840</v>
      </c>
      <c r="L324" s="934">
        <v>2.3681038689834399</v>
      </c>
      <c r="M324" s="935">
        <v>0.34835151116205698</v>
      </c>
      <c r="N324" s="935">
        <v>0.102961037781889</v>
      </c>
      <c r="O324" s="912"/>
    </row>
    <row r="325" spans="1:15">
      <c r="A325" s="929" t="s">
        <v>4120</v>
      </c>
      <c r="B325" s="930">
        <v>0</v>
      </c>
      <c r="C325" s="931">
        <v>0</v>
      </c>
      <c r="D325" s="931">
        <v>0</v>
      </c>
      <c r="E325" s="931">
        <v>0</v>
      </c>
      <c r="F325" s="932">
        <v>0</v>
      </c>
      <c r="G325" s="933">
        <v>0</v>
      </c>
      <c r="H325" s="933">
        <v>0</v>
      </c>
      <c r="I325" s="933">
        <v>0</v>
      </c>
      <c r="J325" s="933">
        <v>0</v>
      </c>
      <c r="K325" s="933">
        <v>0</v>
      </c>
      <c r="L325" s="934">
        <v>0</v>
      </c>
      <c r="M325" s="935">
        <v>0</v>
      </c>
      <c r="N325" s="935">
        <v>0</v>
      </c>
      <c r="O325" s="912"/>
    </row>
    <row r="326" spans="1:15">
      <c r="A326" s="929" t="s">
        <v>4121</v>
      </c>
      <c r="B326" s="930">
        <v>27045</v>
      </c>
      <c r="C326" s="931">
        <v>2443</v>
      </c>
      <c r="D326" s="931">
        <v>21524</v>
      </c>
      <c r="E326" s="931">
        <v>375</v>
      </c>
      <c r="F326" s="932">
        <v>0</v>
      </c>
      <c r="G326" s="933">
        <v>0</v>
      </c>
      <c r="H326" s="933">
        <v>0</v>
      </c>
      <c r="I326" s="933">
        <v>0</v>
      </c>
      <c r="J326" s="933">
        <v>0</v>
      </c>
      <c r="K326" s="933">
        <v>7589</v>
      </c>
      <c r="L326" s="934">
        <v>23.730536255405099</v>
      </c>
      <c r="M326" s="935">
        <v>2.83608847930451</v>
      </c>
      <c r="N326" s="935">
        <v>1.37463472211188</v>
      </c>
      <c r="O326" s="912"/>
    </row>
    <row r="327" spans="1:15">
      <c r="A327" s="929" t="s">
        <v>4122</v>
      </c>
      <c r="B327" s="930">
        <v>0</v>
      </c>
      <c r="C327" s="931">
        <v>12</v>
      </c>
      <c r="D327" s="931">
        <v>0</v>
      </c>
      <c r="E327" s="931">
        <v>0</v>
      </c>
      <c r="F327" s="932">
        <v>0</v>
      </c>
      <c r="G327" s="933">
        <v>0</v>
      </c>
      <c r="H327" s="933">
        <v>0</v>
      </c>
      <c r="I327" s="933">
        <v>0</v>
      </c>
      <c r="J327" s="933">
        <v>0</v>
      </c>
      <c r="K327" s="933">
        <v>12</v>
      </c>
      <c r="L327" s="934">
        <v>4.8723995868847299E-2</v>
      </c>
      <c r="M327" s="935">
        <v>4.1227996504409198E-3</v>
      </c>
      <c r="N327" s="935">
        <v>3.5840246961219399E-3</v>
      </c>
      <c r="O327" s="912"/>
    </row>
    <row r="328" spans="1:15">
      <c r="A328" s="929" t="s">
        <v>4123</v>
      </c>
      <c r="B328" s="930">
        <v>0</v>
      </c>
      <c r="C328" s="931">
        <v>0</v>
      </c>
      <c r="D328" s="931">
        <v>0</v>
      </c>
      <c r="E328" s="931">
        <v>0</v>
      </c>
      <c r="F328" s="932">
        <v>0</v>
      </c>
      <c r="G328" s="933">
        <v>0</v>
      </c>
      <c r="H328" s="933">
        <v>0</v>
      </c>
      <c r="I328" s="933">
        <v>0</v>
      </c>
      <c r="J328" s="933">
        <v>0</v>
      </c>
      <c r="K328" s="933">
        <v>0</v>
      </c>
      <c r="L328" s="934">
        <v>0</v>
      </c>
      <c r="M328" s="935">
        <v>0</v>
      </c>
      <c r="N328" s="935">
        <v>0</v>
      </c>
      <c r="O328" s="912"/>
    </row>
    <row r="329" spans="1:15">
      <c r="A329" s="929" t="s">
        <v>4124</v>
      </c>
      <c r="B329" s="930">
        <v>0</v>
      </c>
      <c r="C329" s="931">
        <v>368</v>
      </c>
      <c r="D329" s="931">
        <v>0</v>
      </c>
      <c r="E329" s="931">
        <v>0</v>
      </c>
      <c r="F329" s="932">
        <v>0</v>
      </c>
      <c r="G329" s="933">
        <v>0</v>
      </c>
      <c r="H329" s="933">
        <v>0</v>
      </c>
      <c r="I329" s="933">
        <v>0</v>
      </c>
      <c r="J329" s="933">
        <v>0</v>
      </c>
      <c r="K329" s="933">
        <v>368</v>
      </c>
      <c r="L329" s="934">
        <v>0.96979491777417104</v>
      </c>
      <c r="M329" s="935">
        <v>0.15444882023810899</v>
      </c>
      <c r="N329" s="935">
        <v>3.87917967109669E-2</v>
      </c>
      <c r="O329" s="912"/>
    </row>
    <row r="330" spans="1:15">
      <c r="A330" s="929" t="s">
        <v>4126</v>
      </c>
      <c r="B330" s="930">
        <v>0</v>
      </c>
      <c r="C330" s="931">
        <v>0</v>
      </c>
      <c r="D330" s="931">
        <v>0</v>
      </c>
      <c r="E330" s="931">
        <v>150</v>
      </c>
      <c r="F330" s="932">
        <v>0</v>
      </c>
      <c r="G330" s="933">
        <v>0</v>
      </c>
      <c r="H330" s="933">
        <v>0</v>
      </c>
      <c r="I330" s="933">
        <v>0</v>
      </c>
      <c r="J330" s="933">
        <v>0</v>
      </c>
      <c r="K330" s="933">
        <v>0</v>
      </c>
      <c r="L330" s="934">
        <v>0</v>
      </c>
      <c r="M330" s="935">
        <v>0</v>
      </c>
      <c r="N330" s="935">
        <v>0</v>
      </c>
      <c r="O330" s="912"/>
    </row>
    <row r="331" spans="1:15">
      <c r="A331" s="929" t="s">
        <v>4127</v>
      </c>
      <c r="B331" s="930">
        <v>0</v>
      </c>
      <c r="C331" s="931">
        <v>0</v>
      </c>
      <c r="D331" s="931">
        <v>0</v>
      </c>
      <c r="E331" s="931">
        <v>0</v>
      </c>
      <c r="F331" s="932">
        <v>0</v>
      </c>
      <c r="G331" s="933">
        <v>0</v>
      </c>
      <c r="H331" s="933">
        <v>0</v>
      </c>
      <c r="I331" s="933">
        <v>0</v>
      </c>
      <c r="J331" s="933">
        <v>0</v>
      </c>
      <c r="K331" s="933">
        <v>0</v>
      </c>
      <c r="L331" s="934">
        <v>0</v>
      </c>
      <c r="M331" s="935">
        <v>0</v>
      </c>
      <c r="N331" s="935">
        <v>0</v>
      </c>
      <c r="O331" s="912"/>
    </row>
    <row r="332" spans="1:15">
      <c r="A332" s="929" t="s">
        <v>4128</v>
      </c>
      <c r="B332" s="930">
        <v>0</v>
      </c>
      <c r="C332" s="931">
        <v>0</v>
      </c>
      <c r="D332" s="931">
        <v>0</v>
      </c>
      <c r="E332" s="931">
        <v>0</v>
      </c>
      <c r="F332" s="932">
        <v>0</v>
      </c>
      <c r="G332" s="933">
        <v>0</v>
      </c>
      <c r="H332" s="933">
        <v>0</v>
      </c>
      <c r="I332" s="933">
        <v>0</v>
      </c>
      <c r="J332" s="933">
        <v>0</v>
      </c>
      <c r="K332" s="933">
        <v>0</v>
      </c>
      <c r="L332" s="934">
        <v>0</v>
      </c>
      <c r="M332" s="935">
        <v>0</v>
      </c>
      <c r="N332" s="935">
        <v>0</v>
      </c>
      <c r="O332" s="912"/>
    </row>
    <row r="333" spans="1:15">
      <c r="A333" s="929" t="s">
        <v>4129</v>
      </c>
      <c r="B333" s="930">
        <v>0</v>
      </c>
      <c r="C333" s="931">
        <v>0</v>
      </c>
      <c r="D333" s="931">
        <v>0</v>
      </c>
      <c r="E333" s="931">
        <v>0</v>
      </c>
      <c r="F333" s="932">
        <v>0</v>
      </c>
      <c r="G333" s="933">
        <v>0</v>
      </c>
      <c r="H333" s="933">
        <v>0</v>
      </c>
      <c r="I333" s="933">
        <v>0</v>
      </c>
      <c r="J333" s="933">
        <v>0</v>
      </c>
      <c r="K333" s="933">
        <v>0</v>
      </c>
      <c r="L333" s="934">
        <v>0</v>
      </c>
      <c r="M333" s="935">
        <v>0</v>
      </c>
      <c r="N333" s="935">
        <v>0</v>
      </c>
      <c r="O333" s="912"/>
    </row>
    <row r="334" spans="1:15">
      <c r="A334" s="929" t="s">
        <v>4130</v>
      </c>
      <c r="B334" s="930">
        <v>0</v>
      </c>
      <c r="C334" s="931">
        <v>0</v>
      </c>
      <c r="D334" s="931">
        <v>0</v>
      </c>
      <c r="E334" s="931">
        <v>0</v>
      </c>
      <c r="F334" s="932">
        <v>0</v>
      </c>
      <c r="G334" s="933">
        <v>0</v>
      </c>
      <c r="H334" s="933">
        <v>0</v>
      </c>
      <c r="I334" s="933">
        <v>0</v>
      </c>
      <c r="J334" s="933">
        <v>0</v>
      </c>
      <c r="K334" s="933">
        <v>0</v>
      </c>
      <c r="L334" s="934">
        <v>0</v>
      </c>
      <c r="M334" s="935">
        <v>0</v>
      </c>
      <c r="N334" s="935">
        <v>0</v>
      </c>
      <c r="O334" s="912"/>
    </row>
    <row r="335" spans="1:15">
      <c r="A335" s="929" t="s">
        <v>4131</v>
      </c>
      <c r="B335" s="930">
        <v>0</v>
      </c>
      <c r="C335" s="931">
        <v>432</v>
      </c>
      <c r="D335" s="931">
        <v>0</v>
      </c>
      <c r="E335" s="931">
        <v>2</v>
      </c>
      <c r="F335" s="932">
        <v>0</v>
      </c>
      <c r="G335" s="933">
        <v>0</v>
      </c>
      <c r="H335" s="933">
        <v>0</v>
      </c>
      <c r="I335" s="933">
        <v>0</v>
      </c>
      <c r="J335" s="933">
        <v>0</v>
      </c>
      <c r="K335" s="933">
        <v>430</v>
      </c>
      <c r="L335" s="934">
        <v>3.0452497418029498</v>
      </c>
      <c r="M335" s="935">
        <v>0.14640623758668</v>
      </c>
      <c r="N335" s="935">
        <v>0.26353122765602499</v>
      </c>
      <c r="O335" s="912"/>
    </row>
    <row r="336" spans="1:15">
      <c r="A336" s="929" t="s">
        <v>4132</v>
      </c>
      <c r="B336" s="930">
        <v>0</v>
      </c>
      <c r="C336" s="931">
        <v>0</v>
      </c>
      <c r="D336" s="931">
        <v>0</v>
      </c>
      <c r="E336" s="931">
        <v>0</v>
      </c>
      <c r="F336" s="932">
        <v>0</v>
      </c>
      <c r="G336" s="933">
        <v>0</v>
      </c>
      <c r="H336" s="933">
        <v>0</v>
      </c>
      <c r="I336" s="933">
        <v>0</v>
      </c>
      <c r="J336" s="933">
        <v>0</v>
      </c>
      <c r="K336" s="933">
        <v>0</v>
      </c>
      <c r="L336" s="934">
        <v>0</v>
      </c>
      <c r="M336" s="935">
        <v>0</v>
      </c>
      <c r="N336" s="935">
        <v>0</v>
      </c>
      <c r="O336" s="912"/>
    </row>
    <row r="337" spans="1:15">
      <c r="A337" s="929" t="s">
        <v>4133</v>
      </c>
      <c r="B337" s="930">
        <v>0</v>
      </c>
      <c r="C337" s="931">
        <v>13</v>
      </c>
      <c r="D337" s="931">
        <v>0</v>
      </c>
      <c r="E337" s="931">
        <v>0</v>
      </c>
      <c r="F337" s="932">
        <v>0</v>
      </c>
      <c r="G337" s="933">
        <v>0</v>
      </c>
      <c r="H337" s="933">
        <v>0</v>
      </c>
      <c r="I337" s="933">
        <v>0</v>
      </c>
      <c r="J337" s="933">
        <v>0</v>
      </c>
      <c r="K337" s="933">
        <v>13</v>
      </c>
      <c r="L337" s="934">
        <v>0.13839361714201401</v>
      </c>
      <c r="M337" s="935">
        <v>3.0688563289487099E-3</v>
      </c>
      <c r="N337" s="935">
        <v>1.3544279374879399E-2</v>
      </c>
      <c r="O337" s="912"/>
    </row>
    <row r="338" spans="1:15">
      <c r="A338" s="929" t="s">
        <v>4134</v>
      </c>
      <c r="B338" s="930">
        <v>0</v>
      </c>
      <c r="C338" s="931">
        <v>438</v>
      </c>
      <c r="D338" s="931">
        <v>0</v>
      </c>
      <c r="E338" s="931">
        <v>0</v>
      </c>
      <c r="F338" s="932">
        <v>0</v>
      </c>
      <c r="G338" s="933">
        <v>0</v>
      </c>
      <c r="H338" s="933">
        <v>0</v>
      </c>
      <c r="I338" s="933">
        <v>0</v>
      </c>
      <c r="J338" s="933">
        <v>0</v>
      </c>
      <c r="K338" s="933">
        <v>438</v>
      </c>
      <c r="L338" s="934">
        <v>1.08367854183927</v>
      </c>
      <c r="M338" s="935">
        <v>0.13123446561723301</v>
      </c>
      <c r="N338" s="935">
        <v>5.8657829328914703E-2</v>
      </c>
      <c r="O338" s="912"/>
    </row>
    <row r="339" spans="1:15">
      <c r="A339" s="929" t="s">
        <v>4135</v>
      </c>
      <c r="B339" s="930">
        <v>0</v>
      </c>
      <c r="C339" s="931">
        <v>94</v>
      </c>
      <c r="D339" s="931">
        <v>0</v>
      </c>
      <c r="E339" s="931">
        <v>0</v>
      </c>
      <c r="F339" s="932">
        <v>0</v>
      </c>
      <c r="G339" s="933">
        <v>0</v>
      </c>
      <c r="H339" s="933">
        <v>0</v>
      </c>
      <c r="I339" s="933">
        <v>0</v>
      </c>
      <c r="J339" s="933">
        <v>0</v>
      </c>
      <c r="K339" s="933">
        <v>94</v>
      </c>
      <c r="L339" s="934">
        <v>0.42118691196331898</v>
      </c>
      <c r="M339" s="935">
        <v>4.9940733847079199E-2</v>
      </c>
      <c r="N339" s="935">
        <v>2.44689539331071E-2</v>
      </c>
      <c r="O339" s="912"/>
    </row>
    <row r="340" spans="1:15">
      <c r="A340" s="929" t="s">
        <v>4136</v>
      </c>
      <c r="B340" s="930">
        <v>0</v>
      </c>
      <c r="C340" s="931">
        <v>284</v>
      </c>
      <c r="D340" s="931">
        <v>0</v>
      </c>
      <c r="E340" s="931">
        <v>0</v>
      </c>
      <c r="F340" s="932">
        <v>0</v>
      </c>
      <c r="G340" s="933">
        <v>0</v>
      </c>
      <c r="H340" s="933">
        <v>0</v>
      </c>
      <c r="I340" s="933">
        <v>0</v>
      </c>
      <c r="J340" s="933">
        <v>0</v>
      </c>
      <c r="K340" s="933">
        <v>284</v>
      </c>
      <c r="L340" s="934">
        <v>1.72087026591458</v>
      </c>
      <c r="M340" s="935">
        <v>0.15126510878323901</v>
      </c>
      <c r="N340" s="935">
        <v>0.123094278807413</v>
      </c>
      <c r="O340" s="912"/>
    </row>
    <row r="341" spans="1:15">
      <c r="A341" s="929" t="s">
        <v>4137</v>
      </c>
      <c r="B341" s="930">
        <v>0</v>
      </c>
      <c r="C341" s="931">
        <v>510</v>
      </c>
      <c r="D341" s="931">
        <v>0</v>
      </c>
      <c r="E341" s="931">
        <v>0</v>
      </c>
      <c r="F341" s="932">
        <v>0</v>
      </c>
      <c r="G341" s="933">
        <v>0</v>
      </c>
      <c r="H341" s="933">
        <v>0</v>
      </c>
      <c r="I341" s="933">
        <v>0</v>
      </c>
      <c r="J341" s="933">
        <v>0</v>
      </c>
      <c r="K341" s="933">
        <v>510</v>
      </c>
      <c r="L341" s="934">
        <v>2.06058267412695</v>
      </c>
      <c r="M341" s="935">
        <v>0.233841404591935</v>
      </c>
      <c r="N341" s="935">
        <v>0.112290179432761</v>
      </c>
      <c r="O341" s="912"/>
    </row>
    <row r="342" spans="1:15">
      <c r="A342" s="929" t="s">
        <v>4138</v>
      </c>
      <c r="B342" s="930">
        <v>0</v>
      </c>
      <c r="C342" s="931">
        <v>811</v>
      </c>
      <c r="D342" s="931">
        <v>193</v>
      </c>
      <c r="E342" s="931">
        <v>0</v>
      </c>
      <c r="F342" s="932">
        <v>0</v>
      </c>
      <c r="G342" s="933">
        <v>0</v>
      </c>
      <c r="H342" s="933">
        <v>0</v>
      </c>
      <c r="I342" s="933">
        <v>0</v>
      </c>
      <c r="J342" s="933">
        <v>0</v>
      </c>
      <c r="K342" s="933">
        <v>618</v>
      </c>
      <c r="L342" s="934">
        <v>2.8313631669144601</v>
      </c>
      <c r="M342" s="935">
        <v>0.35025915038984901</v>
      </c>
      <c r="N342" s="935">
        <v>0.152551894769098</v>
      </c>
      <c r="O342" s="912"/>
    </row>
    <row r="343" spans="1:15">
      <c r="A343" s="924"/>
      <c r="B343" s="925"/>
      <c r="C343" s="926"/>
      <c r="D343" s="926"/>
      <c r="E343" s="926"/>
      <c r="F343" s="925"/>
      <c r="G343" s="926"/>
      <c r="H343" s="926"/>
      <c r="I343" s="926"/>
      <c r="J343" s="926"/>
      <c r="K343" s="926"/>
      <c r="L343" s="927"/>
      <c r="M343" s="928"/>
      <c r="N343" s="928"/>
      <c r="O343" s="912"/>
    </row>
    <row r="344" spans="1:15">
      <c r="A344" s="917" t="s">
        <v>4232</v>
      </c>
      <c r="B344" s="918">
        <v>2461</v>
      </c>
      <c r="C344" s="919">
        <v>1174</v>
      </c>
      <c r="D344" s="919">
        <v>0</v>
      </c>
      <c r="E344" s="919">
        <v>0</v>
      </c>
      <c r="F344" s="920">
        <v>0</v>
      </c>
      <c r="G344" s="921">
        <v>0</v>
      </c>
      <c r="H344" s="921">
        <v>0</v>
      </c>
      <c r="I344" s="921">
        <v>210</v>
      </c>
      <c r="J344" s="921">
        <v>0</v>
      </c>
      <c r="K344" s="921">
        <v>3425</v>
      </c>
      <c r="L344" s="922">
        <v>9.4582928351738094</v>
      </c>
      <c r="M344" s="923">
        <v>1.2287518698005899</v>
      </c>
      <c r="N344" s="923">
        <v>0.486491039711273</v>
      </c>
      <c r="O344" s="912"/>
    </row>
    <row r="345" spans="1:15">
      <c r="A345" s="929" t="s">
        <v>4140</v>
      </c>
      <c r="B345" s="930">
        <v>1983</v>
      </c>
      <c r="C345" s="931">
        <v>482</v>
      </c>
      <c r="D345" s="931">
        <v>0</v>
      </c>
      <c r="E345" s="931">
        <v>0</v>
      </c>
      <c r="F345" s="932">
        <v>0</v>
      </c>
      <c r="G345" s="933">
        <v>0</v>
      </c>
      <c r="H345" s="933">
        <v>0</v>
      </c>
      <c r="I345" s="933">
        <v>173</v>
      </c>
      <c r="J345" s="933">
        <v>0</v>
      </c>
      <c r="K345" s="933">
        <v>2292</v>
      </c>
      <c r="L345" s="934">
        <v>6.3179507666466197</v>
      </c>
      <c r="M345" s="935">
        <v>0.79453017216919597</v>
      </c>
      <c r="N345" s="935">
        <v>0.335042843685805</v>
      </c>
      <c r="O345" s="912"/>
    </row>
    <row r="346" spans="1:15">
      <c r="A346" s="929" t="s">
        <v>4141</v>
      </c>
      <c r="B346" s="930">
        <v>72</v>
      </c>
      <c r="C346" s="931">
        <v>1</v>
      </c>
      <c r="D346" s="931">
        <v>0</v>
      </c>
      <c r="E346" s="931">
        <v>0</v>
      </c>
      <c r="F346" s="932">
        <v>0</v>
      </c>
      <c r="G346" s="933">
        <v>0</v>
      </c>
      <c r="H346" s="933">
        <v>0</v>
      </c>
      <c r="I346" s="933">
        <v>6</v>
      </c>
      <c r="J346" s="933">
        <v>0</v>
      </c>
      <c r="K346" s="933">
        <v>67</v>
      </c>
      <c r="L346" s="934">
        <v>0.23301835185164199</v>
      </c>
      <c r="M346" s="935">
        <v>2.33018351851642E-2</v>
      </c>
      <c r="N346" s="935">
        <v>1.5296296716641501E-2</v>
      </c>
      <c r="O346" s="912"/>
    </row>
    <row r="347" spans="1:15">
      <c r="A347" s="929" t="s">
        <v>4142</v>
      </c>
      <c r="B347" s="930">
        <v>137</v>
      </c>
      <c r="C347" s="931">
        <v>5</v>
      </c>
      <c r="D347" s="931">
        <v>0</v>
      </c>
      <c r="E347" s="931">
        <v>0</v>
      </c>
      <c r="F347" s="932">
        <v>0</v>
      </c>
      <c r="G347" s="933">
        <v>0</v>
      </c>
      <c r="H347" s="933">
        <v>0</v>
      </c>
      <c r="I347" s="933">
        <v>7</v>
      </c>
      <c r="J347" s="933">
        <v>0</v>
      </c>
      <c r="K347" s="933">
        <v>135</v>
      </c>
      <c r="L347" s="934">
        <v>0.35239640907491698</v>
      </c>
      <c r="M347" s="935">
        <v>4.6234408870629101E-2</v>
      </c>
      <c r="N347" s="935">
        <v>1.77607790173758E-2</v>
      </c>
      <c r="O347" s="912"/>
    </row>
    <row r="348" spans="1:15">
      <c r="A348" s="929" t="s">
        <v>4143</v>
      </c>
      <c r="B348" s="930">
        <v>269</v>
      </c>
      <c r="C348" s="931">
        <v>0</v>
      </c>
      <c r="D348" s="931">
        <v>0</v>
      </c>
      <c r="E348" s="931">
        <v>0</v>
      </c>
      <c r="F348" s="932">
        <v>0</v>
      </c>
      <c r="G348" s="933">
        <v>0</v>
      </c>
      <c r="H348" s="933">
        <v>0</v>
      </c>
      <c r="I348" s="933">
        <v>24</v>
      </c>
      <c r="J348" s="933">
        <v>0</v>
      </c>
      <c r="K348" s="933">
        <v>245</v>
      </c>
      <c r="L348" s="934">
        <v>0.58325521217555099</v>
      </c>
      <c r="M348" s="935">
        <v>8.4418517551724498E-2</v>
      </c>
      <c r="N348" s="935">
        <v>2.6604623713270801E-2</v>
      </c>
      <c r="O348" s="912"/>
    </row>
    <row r="349" spans="1:15">
      <c r="A349" s="929" t="s">
        <v>4144</v>
      </c>
      <c r="B349" s="930">
        <v>0</v>
      </c>
      <c r="C349" s="931">
        <v>319</v>
      </c>
      <c r="D349" s="931">
        <v>0</v>
      </c>
      <c r="E349" s="931">
        <v>0</v>
      </c>
      <c r="F349" s="932">
        <v>0</v>
      </c>
      <c r="G349" s="933">
        <v>0</v>
      </c>
      <c r="H349" s="933">
        <v>0</v>
      </c>
      <c r="I349" s="933">
        <v>0</v>
      </c>
      <c r="J349" s="933">
        <v>0</v>
      </c>
      <c r="K349" s="933">
        <v>319</v>
      </c>
      <c r="L349" s="934">
        <v>0.91959006253475695</v>
      </c>
      <c r="M349" s="935">
        <v>0.12599107943389601</v>
      </c>
      <c r="N349" s="935">
        <v>4.4169286468204901E-2</v>
      </c>
      <c r="O349" s="912"/>
    </row>
    <row r="350" spans="1:15">
      <c r="A350" s="929" t="s">
        <v>4145</v>
      </c>
      <c r="B350" s="930">
        <v>0</v>
      </c>
      <c r="C350" s="931">
        <v>0</v>
      </c>
      <c r="D350" s="931">
        <v>0</v>
      </c>
      <c r="E350" s="931">
        <v>0</v>
      </c>
      <c r="F350" s="932">
        <v>0</v>
      </c>
      <c r="G350" s="933">
        <v>0</v>
      </c>
      <c r="H350" s="933">
        <v>0</v>
      </c>
      <c r="I350" s="933">
        <v>0</v>
      </c>
      <c r="J350" s="933">
        <v>0</v>
      </c>
      <c r="K350" s="933">
        <v>0</v>
      </c>
      <c r="L350" s="934">
        <v>0</v>
      </c>
      <c r="M350" s="935">
        <v>0</v>
      </c>
      <c r="N350" s="935">
        <v>0</v>
      </c>
      <c r="O350" s="912"/>
    </row>
    <row r="351" spans="1:15">
      <c r="A351" s="929" t="s">
        <v>4233</v>
      </c>
      <c r="B351" s="930">
        <v>0</v>
      </c>
      <c r="C351" s="931">
        <v>354</v>
      </c>
      <c r="D351" s="931">
        <v>0</v>
      </c>
      <c r="E351" s="931">
        <v>0</v>
      </c>
      <c r="F351" s="932">
        <v>0</v>
      </c>
      <c r="G351" s="933">
        <v>0</v>
      </c>
      <c r="H351" s="933">
        <v>0</v>
      </c>
      <c r="I351" s="933">
        <v>0</v>
      </c>
      <c r="J351" s="933">
        <v>0</v>
      </c>
      <c r="K351" s="933">
        <v>354</v>
      </c>
      <c r="L351" s="934">
        <v>0.98834424759678097</v>
      </c>
      <c r="M351" s="935">
        <v>0.147046339276594</v>
      </c>
      <c r="N351" s="935">
        <v>4.4194254973839803E-2</v>
      </c>
      <c r="O351" s="912"/>
    </row>
    <row r="352" spans="1:15">
      <c r="A352" s="929" t="s">
        <v>4148</v>
      </c>
      <c r="B352" s="930">
        <v>0</v>
      </c>
      <c r="C352" s="931">
        <v>13</v>
      </c>
      <c r="D352" s="931">
        <v>0</v>
      </c>
      <c r="E352" s="931">
        <v>0</v>
      </c>
      <c r="F352" s="932">
        <v>0</v>
      </c>
      <c r="G352" s="933">
        <v>0</v>
      </c>
      <c r="H352" s="933">
        <v>0</v>
      </c>
      <c r="I352" s="933">
        <v>0</v>
      </c>
      <c r="J352" s="933">
        <v>0</v>
      </c>
      <c r="K352" s="933">
        <v>13</v>
      </c>
      <c r="L352" s="934">
        <v>6.3737785293550203E-2</v>
      </c>
      <c r="M352" s="935">
        <v>7.2295173133887902E-3</v>
      </c>
      <c r="N352" s="935">
        <v>3.4229551361350998E-3</v>
      </c>
      <c r="O352" s="912"/>
    </row>
    <row r="353" spans="1:15">
      <c r="A353" s="924"/>
      <c r="B353" s="925"/>
      <c r="C353" s="926"/>
      <c r="D353" s="926"/>
      <c r="E353" s="926"/>
      <c r="F353" s="925"/>
      <c r="G353" s="926"/>
      <c r="H353" s="926"/>
      <c r="I353" s="926"/>
      <c r="J353" s="926"/>
      <c r="K353" s="926"/>
      <c r="L353" s="927"/>
      <c r="M353" s="928"/>
      <c r="N353" s="928"/>
      <c r="O353" s="912"/>
    </row>
    <row r="354" spans="1:15">
      <c r="A354" s="917" t="s">
        <v>4234</v>
      </c>
      <c r="B354" s="918">
        <v>728</v>
      </c>
      <c r="C354" s="919">
        <v>2046</v>
      </c>
      <c r="D354" s="919">
        <v>-83</v>
      </c>
      <c r="E354" s="919">
        <v>30</v>
      </c>
      <c r="F354" s="920">
        <v>0</v>
      </c>
      <c r="G354" s="921">
        <v>0</v>
      </c>
      <c r="H354" s="921">
        <v>0</v>
      </c>
      <c r="I354" s="921">
        <v>46</v>
      </c>
      <c r="J354" s="921">
        <v>74</v>
      </c>
      <c r="K354" s="921">
        <v>2736</v>
      </c>
      <c r="L354" s="922">
        <v>31.2026194232275</v>
      </c>
      <c r="M354" s="923">
        <v>0.243903712362815</v>
      </c>
      <c r="N354" s="923">
        <v>3.3064520888424802</v>
      </c>
      <c r="O354" s="912"/>
    </row>
    <row r="355" spans="1:15">
      <c r="A355" s="929" t="s">
        <v>4150</v>
      </c>
      <c r="B355" s="930">
        <v>72</v>
      </c>
      <c r="C355" s="931">
        <v>0</v>
      </c>
      <c r="D355" s="931">
        <v>0</v>
      </c>
      <c r="E355" s="931">
        <v>0</v>
      </c>
      <c r="F355" s="932">
        <v>0</v>
      </c>
      <c r="G355" s="933">
        <v>0</v>
      </c>
      <c r="H355" s="933">
        <v>0</v>
      </c>
      <c r="I355" s="933">
        <v>4</v>
      </c>
      <c r="J355" s="933">
        <v>0</v>
      </c>
      <c r="K355" s="933">
        <v>68</v>
      </c>
      <c r="L355" s="934">
        <v>1.0326065984950801</v>
      </c>
      <c r="M355" s="935">
        <v>9.1066949643063902E-3</v>
      </c>
      <c r="N355" s="935">
        <v>0.110669496430639</v>
      </c>
      <c r="O355" s="912"/>
    </row>
    <row r="356" spans="1:15">
      <c r="A356" s="929" t="s">
        <v>4152</v>
      </c>
      <c r="B356" s="930">
        <v>0</v>
      </c>
      <c r="C356" s="931">
        <v>0</v>
      </c>
      <c r="D356" s="931">
        <v>0</v>
      </c>
      <c r="E356" s="931">
        <v>0</v>
      </c>
      <c r="F356" s="932">
        <v>0</v>
      </c>
      <c r="G356" s="933">
        <v>0</v>
      </c>
      <c r="H356" s="933">
        <v>0</v>
      </c>
      <c r="I356" s="933">
        <v>0</v>
      </c>
      <c r="J356" s="933">
        <v>0</v>
      </c>
      <c r="K356" s="933">
        <v>0</v>
      </c>
      <c r="L356" s="934">
        <v>0</v>
      </c>
      <c r="M356" s="935">
        <v>0</v>
      </c>
      <c r="N356" s="935">
        <v>0</v>
      </c>
      <c r="O356" s="912"/>
    </row>
    <row r="357" spans="1:15">
      <c r="A357" s="929" t="s">
        <v>4153</v>
      </c>
      <c r="B357" s="930">
        <v>410</v>
      </c>
      <c r="C357" s="931">
        <v>429</v>
      </c>
      <c r="D357" s="931">
        <v>0</v>
      </c>
      <c r="E357" s="931">
        <v>0</v>
      </c>
      <c r="F357" s="932">
        <v>0</v>
      </c>
      <c r="G357" s="933">
        <v>0</v>
      </c>
      <c r="H357" s="933">
        <v>0</v>
      </c>
      <c r="I357" s="933">
        <v>40</v>
      </c>
      <c r="J357" s="933">
        <v>0</v>
      </c>
      <c r="K357" s="933">
        <v>799</v>
      </c>
      <c r="L357" s="934">
        <v>11.9699016013892</v>
      </c>
      <c r="M357" s="935">
        <v>0.15234420219949801</v>
      </c>
      <c r="N357" s="935">
        <v>1.2622805325101301</v>
      </c>
      <c r="O357" s="912"/>
    </row>
    <row r="358" spans="1:15">
      <c r="A358" s="929" t="s">
        <v>4154</v>
      </c>
      <c r="B358" s="930">
        <v>0</v>
      </c>
      <c r="C358" s="931">
        <v>0</v>
      </c>
      <c r="D358" s="931">
        <v>0</v>
      </c>
      <c r="E358" s="931">
        <v>0</v>
      </c>
      <c r="F358" s="932">
        <v>0</v>
      </c>
      <c r="G358" s="933">
        <v>0</v>
      </c>
      <c r="H358" s="933">
        <v>0</v>
      </c>
      <c r="I358" s="933">
        <v>0</v>
      </c>
      <c r="J358" s="933">
        <v>0</v>
      </c>
      <c r="K358" s="933">
        <v>0</v>
      </c>
      <c r="L358" s="934">
        <v>0</v>
      </c>
      <c r="M358" s="935">
        <v>0</v>
      </c>
      <c r="N358" s="935">
        <v>0</v>
      </c>
      <c r="O358" s="912"/>
    </row>
    <row r="359" spans="1:15">
      <c r="A359" s="929" t="s">
        <v>4155</v>
      </c>
      <c r="B359" s="930">
        <v>16</v>
      </c>
      <c r="C359" s="931">
        <v>0</v>
      </c>
      <c r="D359" s="931">
        <v>0</v>
      </c>
      <c r="E359" s="931">
        <v>0</v>
      </c>
      <c r="F359" s="932">
        <v>0</v>
      </c>
      <c r="G359" s="933">
        <v>0</v>
      </c>
      <c r="H359" s="933">
        <v>0</v>
      </c>
      <c r="I359" s="933">
        <v>1</v>
      </c>
      <c r="J359" s="933">
        <v>0</v>
      </c>
      <c r="K359" s="933">
        <v>15</v>
      </c>
      <c r="L359" s="934">
        <v>0.22097127486919901</v>
      </c>
      <c r="M359" s="935">
        <v>2.2812134693738599E-3</v>
      </c>
      <c r="N359" s="935">
        <v>2.35271419005573E-2</v>
      </c>
      <c r="O359" s="912"/>
    </row>
    <row r="360" spans="1:15">
      <c r="A360" s="929" t="s">
        <v>4156</v>
      </c>
      <c r="B360" s="930">
        <v>27</v>
      </c>
      <c r="C360" s="931">
        <v>0</v>
      </c>
      <c r="D360" s="931">
        <v>0</v>
      </c>
      <c r="E360" s="931">
        <v>0</v>
      </c>
      <c r="F360" s="932">
        <v>0</v>
      </c>
      <c r="G360" s="933">
        <v>0</v>
      </c>
      <c r="H360" s="933">
        <v>0</v>
      </c>
      <c r="I360" s="933">
        <v>1</v>
      </c>
      <c r="J360" s="933">
        <v>0</v>
      </c>
      <c r="K360" s="933">
        <v>26</v>
      </c>
      <c r="L360" s="934">
        <v>0.38301687643994498</v>
      </c>
      <c r="M360" s="935">
        <v>3.9541033469146902E-3</v>
      </c>
      <c r="N360" s="935">
        <v>4.0780379294299202E-2</v>
      </c>
      <c r="O360" s="912"/>
    </row>
    <row r="361" spans="1:15">
      <c r="A361" s="929" t="s">
        <v>4157</v>
      </c>
      <c r="B361" s="930">
        <v>0</v>
      </c>
      <c r="C361" s="931">
        <v>0</v>
      </c>
      <c r="D361" s="931">
        <v>0</v>
      </c>
      <c r="E361" s="931">
        <v>0</v>
      </c>
      <c r="F361" s="932">
        <v>0</v>
      </c>
      <c r="G361" s="933">
        <v>0</v>
      </c>
      <c r="H361" s="933">
        <v>0</v>
      </c>
      <c r="I361" s="933">
        <v>0</v>
      </c>
      <c r="J361" s="933">
        <v>0</v>
      </c>
      <c r="K361" s="933">
        <v>0</v>
      </c>
      <c r="L361" s="934">
        <v>0</v>
      </c>
      <c r="M361" s="935">
        <v>0</v>
      </c>
      <c r="N361" s="935">
        <v>0</v>
      </c>
      <c r="O361" s="912"/>
    </row>
    <row r="362" spans="1:15">
      <c r="A362" s="929" t="s">
        <v>4158</v>
      </c>
      <c r="B362" s="930">
        <v>0</v>
      </c>
      <c r="C362" s="931">
        <v>1</v>
      </c>
      <c r="D362" s="931">
        <v>0</v>
      </c>
      <c r="E362" s="931">
        <v>0</v>
      </c>
      <c r="F362" s="932">
        <v>0</v>
      </c>
      <c r="G362" s="933">
        <v>0</v>
      </c>
      <c r="H362" s="933">
        <v>0</v>
      </c>
      <c r="I362" s="933">
        <v>0</v>
      </c>
      <c r="J362" s="933">
        <v>0</v>
      </c>
      <c r="K362" s="933">
        <v>1</v>
      </c>
      <c r="L362" s="934">
        <v>2.0383380054703699E-2</v>
      </c>
      <c r="M362" s="935">
        <v>0</v>
      </c>
      <c r="N362" s="935">
        <v>2.2653244203334399E-3</v>
      </c>
      <c r="O362" s="912"/>
    </row>
    <row r="363" spans="1:15">
      <c r="A363" s="929" t="s">
        <v>4159</v>
      </c>
      <c r="B363" s="930">
        <v>0</v>
      </c>
      <c r="C363" s="931">
        <v>0</v>
      </c>
      <c r="D363" s="931">
        <v>0</v>
      </c>
      <c r="E363" s="931">
        <v>30</v>
      </c>
      <c r="F363" s="932">
        <v>0</v>
      </c>
      <c r="G363" s="933">
        <v>0</v>
      </c>
      <c r="H363" s="933">
        <v>0</v>
      </c>
      <c r="I363" s="933">
        <v>0</v>
      </c>
      <c r="J363" s="933">
        <v>0</v>
      </c>
      <c r="K363" s="933">
        <v>0</v>
      </c>
      <c r="L363" s="934">
        <v>0</v>
      </c>
      <c r="M363" s="935">
        <v>0</v>
      </c>
      <c r="N363" s="935">
        <v>0</v>
      </c>
      <c r="O363" s="912"/>
    </row>
    <row r="364" spans="1:15">
      <c r="A364" s="929" t="s">
        <v>4160</v>
      </c>
      <c r="B364" s="930">
        <v>0</v>
      </c>
      <c r="C364" s="931">
        <v>1</v>
      </c>
      <c r="D364" s="931">
        <v>0</v>
      </c>
      <c r="E364" s="931">
        <v>0</v>
      </c>
      <c r="F364" s="932">
        <v>0</v>
      </c>
      <c r="G364" s="933">
        <v>0</v>
      </c>
      <c r="H364" s="933">
        <v>0</v>
      </c>
      <c r="I364" s="933">
        <v>0</v>
      </c>
      <c r="J364" s="933">
        <v>0</v>
      </c>
      <c r="K364" s="933">
        <v>0</v>
      </c>
      <c r="L364" s="934">
        <v>0</v>
      </c>
      <c r="M364" s="935">
        <v>0</v>
      </c>
      <c r="N364" s="935">
        <v>0</v>
      </c>
      <c r="O364" s="912"/>
    </row>
    <row r="365" spans="1:15">
      <c r="A365" s="929" t="s">
        <v>4161</v>
      </c>
      <c r="B365" s="930">
        <v>0</v>
      </c>
      <c r="C365" s="931">
        <v>0</v>
      </c>
      <c r="D365" s="931">
        <v>0</v>
      </c>
      <c r="E365" s="931">
        <v>0</v>
      </c>
      <c r="F365" s="932">
        <v>0</v>
      </c>
      <c r="G365" s="933">
        <v>0</v>
      </c>
      <c r="H365" s="933">
        <v>0</v>
      </c>
      <c r="I365" s="933">
        <v>0</v>
      </c>
      <c r="J365" s="933">
        <v>0</v>
      </c>
      <c r="K365" s="933">
        <v>0</v>
      </c>
      <c r="L365" s="934">
        <v>0</v>
      </c>
      <c r="M365" s="935">
        <v>0</v>
      </c>
      <c r="N365" s="935">
        <v>0</v>
      </c>
      <c r="O365" s="912"/>
    </row>
    <row r="366" spans="1:15">
      <c r="A366" s="929" t="s">
        <v>4162</v>
      </c>
      <c r="B366" s="930">
        <v>0</v>
      </c>
      <c r="C366" s="931">
        <v>1147</v>
      </c>
      <c r="D366" s="931">
        <v>0</v>
      </c>
      <c r="E366" s="931">
        <v>0</v>
      </c>
      <c r="F366" s="932">
        <v>0</v>
      </c>
      <c r="G366" s="933">
        <v>0</v>
      </c>
      <c r="H366" s="933">
        <v>0</v>
      </c>
      <c r="I366" s="933">
        <v>0</v>
      </c>
      <c r="J366" s="933">
        <v>0</v>
      </c>
      <c r="K366" s="933">
        <v>1147</v>
      </c>
      <c r="L366" s="934">
        <v>6.5609061297681297</v>
      </c>
      <c r="M366" s="935">
        <v>6.7691888640464895E-2</v>
      </c>
      <c r="N366" s="935">
        <v>0.64828001044137495</v>
      </c>
      <c r="O366" s="912"/>
    </row>
    <row r="367" spans="1:15">
      <c r="A367" s="929" t="s">
        <v>4163</v>
      </c>
      <c r="B367" s="930">
        <v>203</v>
      </c>
      <c r="C367" s="931">
        <v>58</v>
      </c>
      <c r="D367" s="931">
        <v>0</v>
      </c>
      <c r="E367" s="931">
        <v>0</v>
      </c>
      <c r="F367" s="932">
        <v>0</v>
      </c>
      <c r="G367" s="933">
        <v>0</v>
      </c>
      <c r="H367" s="933">
        <v>0</v>
      </c>
      <c r="I367" s="933">
        <v>0</v>
      </c>
      <c r="J367" s="933">
        <v>0</v>
      </c>
      <c r="K367" s="933">
        <v>261</v>
      </c>
      <c r="L367" s="934">
        <v>4.3958643075211903</v>
      </c>
      <c r="M367" s="935">
        <v>4.7394763423409102E-3</v>
      </c>
      <c r="N367" s="935">
        <v>0.48520389054715102</v>
      </c>
      <c r="O367" s="912"/>
    </row>
    <row r="368" spans="1:15">
      <c r="A368" s="929" t="s">
        <v>4235</v>
      </c>
      <c r="B368" s="930">
        <v>0</v>
      </c>
      <c r="C368" s="931">
        <v>4</v>
      </c>
      <c r="D368" s="931">
        <v>0</v>
      </c>
      <c r="E368" s="931">
        <v>0</v>
      </c>
      <c r="F368" s="932">
        <v>0</v>
      </c>
      <c r="G368" s="933">
        <v>0</v>
      </c>
      <c r="H368" s="933">
        <v>0</v>
      </c>
      <c r="I368" s="933">
        <v>0</v>
      </c>
      <c r="J368" s="933">
        <v>0</v>
      </c>
      <c r="K368" s="933">
        <v>4</v>
      </c>
      <c r="L368" s="934">
        <v>8.1533520218814895E-2</v>
      </c>
      <c r="M368" s="935">
        <v>1.8158913189045599E-5</v>
      </c>
      <c r="N368" s="935">
        <v>9.0522182247392505E-3</v>
      </c>
      <c r="O368" s="912"/>
    </row>
    <row r="369" spans="1:15">
      <c r="A369" s="929" t="s">
        <v>4165</v>
      </c>
      <c r="B369" s="930">
        <v>0</v>
      </c>
      <c r="C369" s="931">
        <v>74</v>
      </c>
      <c r="D369" s="931">
        <v>0</v>
      </c>
      <c r="E369" s="931">
        <v>0</v>
      </c>
      <c r="F369" s="932">
        <v>0</v>
      </c>
      <c r="G369" s="933">
        <v>0</v>
      </c>
      <c r="H369" s="933">
        <v>0</v>
      </c>
      <c r="I369" s="933">
        <v>0</v>
      </c>
      <c r="J369" s="933">
        <v>74</v>
      </c>
      <c r="K369" s="933">
        <v>0</v>
      </c>
      <c r="L369" s="934">
        <v>0</v>
      </c>
      <c r="M369" s="935">
        <v>0</v>
      </c>
      <c r="N369" s="935">
        <v>0</v>
      </c>
      <c r="O369" s="912"/>
    </row>
    <row r="370" spans="1:15">
      <c r="A370" s="929" t="s">
        <v>4166</v>
      </c>
      <c r="B370" s="930">
        <v>0</v>
      </c>
      <c r="C370" s="931">
        <v>332</v>
      </c>
      <c r="D370" s="931">
        <v>-83</v>
      </c>
      <c r="E370" s="931">
        <v>0</v>
      </c>
      <c r="F370" s="932">
        <v>0</v>
      </c>
      <c r="G370" s="933">
        <v>0</v>
      </c>
      <c r="H370" s="933">
        <v>0</v>
      </c>
      <c r="I370" s="933">
        <v>0</v>
      </c>
      <c r="J370" s="933">
        <v>0</v>
      </c>
      <c r="K370" s="933">
        <v>415</v>
      </c>
      <c r="L370" s="934">
        <v>6.5374357344712903</v>
      </c>
      <c r="M370" s="935">
        <v>3.7679744867269698E-3</v>
      </c>
      <c r="N370" s="935">
        <v>0.72439309507326</v>
      </c>
      <c r="O370" s="912"/>
    </row>
    <row r="371" spans="1:15">
      <c r="A371" s="924"/>
      <c r="B371" s="925"/>
      <c r="C371" s="926"/>
      <c r="D371" s="926"/>
      <c r="E371" s="926"/>
      <c r="F371" s="925"/>
      <c r="G371" s="926"/>
      <c r="H371" s="926"/>
      <c r="I371" s="926"/>
      <c r="J371" s="926"/>
      <c r="K371" s="926"/>
      <c r="L371" s="927"/>
      <c r="M371" s="928"/>
      <c r="N371" s="928"/>
      <c r="O371" s="912"/>
    </row>
    <row r="372" spans="1:15">
      <c r="A372" s="917" t="s">
        <v>4236</v>
      </c>
      <c r="B372" s="918">
        <v>39674</v>
      </c>
      <c r="C372" s="919">
        <v>16626</v>
      </c>
      <c r="D372" s="919">
        <v>-180</v>
      </c>
      <c r="E372" s="919">
        <v>1</v>
      </c>
      <c r="F372" s="920">
        <v>584</v>
      </c>
      <c r="G372" s="921">
        <v>0</v>
      </c>
      <c r="H372" s="921">
        <v>1482</v>
      </c>
      <c r="I372" s="921">
        <v>3657</v>
      </c>
      <c r="J372" s="921">
        <v>34</v>
      </c>
      <c r="K372" s="921">
        <v>49795</v>
      </c>
      <c r="L372" s="922">
        <v>107.19394854218</v>
      </c>
      <c r="M372" s="923">
        <v>5.5243772060242202</v>
      </c>
      <c r="N372" s="923">
        <v>5.4245031834844699</v>
      </c>
      <c r="O372" s="912"/>
    </row>
    <row r="373" spans="1:15">
      <c r="A373" s="929" t="s">
        <v>4168</v>
      </c>
      <c r="B373" s="930">
        <v>39674</v>
      </c>
      <c r="C373" s="931">
        <v>11129</v>
      </c>
      <c r="D373" s="931">
        <v>0</v>
      </c>
      <c r="E373" s="931">
        <v>0</v>
      </c>
      <c r="F373" s="932">
        <v>0</v>
      </c>
      <c r="G373" s="933">
        <v>0</v>
      </c>
      <c r="H373" s="933">
        <v>5075</v>
      </c>
      <c r="I373" s="933">
        <v>3657</v>
      </c>
      <c r="J373" s="933">
        <v>0</v>
      </c>
      <c r="K373" s="933">
        <v>42071</v>
      </c>
      <c r="L373" s="934">
        <v>67.801772763900104</v>
      </c>
      <c r="M373" s="935">
        <v>3.1513500017023999</v>
      </c>
      <c r="N373" s="935">
        <v>4.01080909307578</v>
      </c>
      <c r="O373" s="912"/>
    </row>
    <row r="374" spans="1:15">
      <c r="A374" s="929" t="s">
        <v>4170</v>
      </c>
      <c r="B374" s="930">
        <v>4827</v>
      </c>
      <c r="C374" s="931">
        <v>2769</v>
      </c>
      <c r="D374" s="931">
        <v>0</v>
      </c>
      <c r="E374" s="931">
        <v>0</v>
      </c>
      <c r="F374" s="932">
        <v>7595</v>
      </c>
      <c r="G374" s="933">
        <v>0</v>
      </c>
      <c r="H374" s="933">
        <v>0</v>
      </c>
      <c r="I374" s="933">
        <v>0</v>
      </c>
      <c r="J374" s="933">
        <v>0</v>
      </c>
      <c r="K374" s="933">
        <v>0</v>
      </c>
      <c r="L374" s="934">
        <v>0</v>
      </c>
      <c r="M374" s="935">
        <v>0</v>
      </c>
      <c r="N374" s="935">
        <v>0</v>
      </c>
      <c r="O374" s="912"/>
    </row>
    <row r="375" spans="1:15">
      <c r="A375" s="929" t="s">
        <v>4172</v>
      </c>
      <c r="B375" s="930">
        <v>0</v>
      </c>
      <c r="C375" s="931">
        <v>148</v>
      </c>
      <c r="D375" s="931">
        <v>8</v>
      </c>
      <c r="E375" s="931">
        <v>0</v>
      </c>
      <c r="F375" s="932">
        <v>1</v>
      </c>
      <c r="G375" s="933">
        <v>0</v>
      </c>
      <c r="H375" s="933">
        <v>0</v>
      </c>
      <c r="I375" s="933">
        <v>0</v>
      </c>
      <c r="J375" s="933">
        <v>0</v>
      </c>
      <c r="K375" s="933">
        <v>139</v>
      </c>
      <c r="L375" s="934">
        <v>1.11059913064203</v>
      </c>
      <c r="M375" s="935">
        <v>3.88078673491392E-2</v>
      </c>
      <c r="N375" s="935">
        <v>2.5240889332773398E-3</v>
      </c>
      <c r="O375" s="912"/>
    </row>
    <row r="376" spans="1:15">
      <c r="A376" s="929" t="s">
        <v>4173</v>
      </c>
      <c r="B376" s="930">
        <v>0</v>
      </c>
      <c r="C376" s="931">
        <v>193</v>
      </c>
      <c r="D376" s="931">
        <v>0</v>
      </c>
      <c r="E376" s="931">
        <v>0</v>
      </c>
      <c r="F376" s="932">
        <v>0</v>
      </c>
      <c r="G376" s="933">
        <v>0</v>
      </c>
      <c r="H376" s="933">
        <v>0</v>
      </c>
      <c r="I376" s="933">
        <v>0</v>
      </c>
      <c r="J376" s="933">
        <v>0</v>
      </c>
      <c r="K376" s="933">
        <v>193</v>
      </c>
      <c r="L376" s="934">
        <v>2.1772763900080601</v>
      </c>
      <c r="M376" s="935">
        <v>0.113463699197603</v>
      </c>
      <c r="N376" s="935">
        <v>0.116968369443089</v>
      </c>
      <c r="O376" s="912"/>
    </row>
    <row r="377" spans="1:15">
      <c r="A377" s="929" t="s">
        <v>4174</v>
      </c>
      <c r="B377" s="930">
        <v>0</v>
      </c>
      <c r="C377" s="931">
        <v>839</v>
      </c>
      <c r="D377" s="931">
        <v>0</v>
      </c>
      <c r="E377" s="931">
        <v>0</v>
      </c>
      <c r="F377" s="932">
        <v>565</v>
      </c>
      <c r="G377" s="933">
        <v>0</v>
      </c>
      <c r="H377" s="933">
        <v>0</v>
      </c>
      <c r="I377" s="933">
        <v>0</v>
      </c>
      <c r="J377" s="933">
        <v>0</v>
      </c>
      <c r="K377" s="933">
        <v>274</v>
      </c>
      <c r="L377" s="934">
        <v>2.2265551406748298</v>
      </c>
      <c r="M377" s="935">
        <v>0.22265551406748299</v>
      </c>
      <c r="N377" s="935">
        <v>5.5974849905233203E-3</v>
      </c>
      <c r="O377" s="912"/>
    </row>
    <row r="378" spans="1:15">
      <c r="A378" s="929" t="s">
        <v>4175</v>
      </c>
      <c r="B378" s="930">
        <v>0</v>
      </c>
      <c r="C378" s="931">
        <v>30</v>
      </c>
      <c r="D378" s="931">
        <v>-188</v>
      </c>
      <c r="E378" s="931">
        <v>0</v>
      </c>
      <c r="F378" s="932">
        <v>18</v>
      </c>
      <c r="G378" s="933">
        <v>0</v>
      </c>
      <c r="H378" s="933">
        <v>0</v>
      </c>
      <c r="I378" s="933">
        <v>0</v>
      </c>
      <c r="J378" s="933">
        <v>0</v>
      </c>
      <c r="K378" s="933">
        <v>200</v>
      </c>
      <c r="L378" s="934">
        <v>0.690038701183734</v>
      </c>
      <c r="M378" s="935">
        <v>3.4501935059186702E-2</v>
      </c>
      <c r="N378" s="935">
        <v>3.8587690526722E-2</v>
      </c>
      <c r="O378" s="912"/>
    </row>
    <row r="379" spans="1:15">
      <c r="A379" s="929" t="s">
        <v>4177</v>
      </c>
      <c r="B379" s="930">
        <v>0</v>
      </c>
      <c r="C379" s="931">
        <v>516</v>
      </c>
      <c r="D379" s="931">
        <v>0</v>
      </c>
      <c r="E379" s="931">
        <v>1</v>
      </c>
      <c r="F379" s="932">
        <v>0</v>
      </c>
      <c r="G379" s="933">
        <v>0</v>
      </c>
      <c r="H379" s="933">
        <v>0</v>
      </c>
      <c r="I379" s="933">
        <v>0</v>
      </c>
      <c r="J379" s="933">
        <v>0</v>
      </c>
      <c r="K379" s="933">
        <v>516</v>
      </c>
      <c r="L379" s="934">
        <v>3.8651246722883599</v>
      </c>
      <c r="M379" s="935">
        <v>9.4871241956168903E-2</v>
      </c>
      <c r="N379" s="935">
        <v>9.9556241558942701E-2</v>
      </c>
      <c r="O379" s="912"/>
    </row>
    <row r="380" spans="1:15">
      <c r="A380" s="929" t="s">
        <v>4237</v>
      </c>
      <c r="B380" s="930">
        <v>0</v>
      </c>
      <c r="C380" s="931">
        <v>2963</v>
      </c>
      <c r="D380" s="931">
        <v>0</v>
      </c>
      <c r="E380" s="931">
        <v>0</v>
      </c>
      <c r="F380" s="932">
        <v>0</v>
      </c>
      <c r="G380" s="933">
        <v>0</v>
      </c>
      <c r="H380" s="933">
        <v>0</v>
      </c>
      <c r="I380" s="933">
        <v>0</v>
      </c>
      <c r="J380" s="933">
        <v>0</v>
      </c>
      <c r="K380" s="933">
        <v>2963</v>
      </c>
      <c r="L380" s="934">
        <v>4.2371327076074499</v>
      </c>
      <c r="M380" s="935">
        <v>0.34300598109203201</v>
      </c>
      <c r="N380" s="935">
        <v>0.134512149447856</v>
      </c>
      <c r="O380" s="912"/>
    </row>
    <row r="381" spans="1:15">
      <c r="A381" s="929" t="s">
        <v>4179</v>
      </c>
      <c r="B381" s="930">
        <v>0</v>
      </c>
      <c r="C381" s="931">
        <v>0</v>
      </c>
      <c r="D381" s="931">
        <v>0</v>
      </c>
      <c r="E381" s="931">
        <v>0</v>
      </c>
      <c r="F381" s="932">
        <v>0</v>
      </c>
      <c r="G381" s="933">
        <v>0</v>
      </c>
      <c r="H381" s="933">
        <v>0</v>
      </c>
      <c r="I381" s="933">
        <v>0</v>
      </c>
      <c r="J381" s="933">
        <v>0</v>
      </c>
      <c r="K381" s="933">
        <v>2665</v>
      </c>
      <c r="L381" s="934">
        <v>5.4442691604907401</v>
      </c>
      <c r="M381" s="935">
        <v>0.29036102189284002</v>
      </c>
      <c r="N381" s="935">
        <v>7.8639443429310799E-2</v>
      </c>
      <c r="O381" s="912"/>
    </row>
    <row r="382" spans="1:15">
      <c r="A382" s="929" t="s">
        <v>4180</v>
      </c>
      <c r="B382" s="930">
        <v>559</v>
      </c>
      <c r="C382" s="931">
        <v>4524</v>
      </c>
      <c r="D382" s="931">
        <v>0</v>
      </c>
      <c r="E382" s="931">
        <v>13</v>
      </c>
      <c r="F382" s="932">
        <v>0</v>
      </c>
      <c r="G382" s="933">
        <v>0</v>
      </c>
      <c r="H382" s="933">
        <v>0</v>
      </c>
      <c r="I382" s="933">
        <v>0</v>
      </c>
      <c r="J382" s="933">
        <v>0</v>
      </c>
      <c r="K382" s="933">
        <v>5070</v>
      </c>
      <c r="L382" s="934">
        <v>6.09935195378557</v>
      </c>
      <c r="M382" s="935">
        <v>0.402787393174519</v>
      </c>
      <c r="N382" s="935">
        <v>0.24167243590471099</v>
      </c>
      <c r="O382" s="912"/>
    </row>
    <row r="383" spans="1:15">
      <c r="A383" s="929" t="s">
        <v>4181</v>
      </c>
      <c r="B383" s="930">
        <v>456</v>
      </c>
      <c r="C383" s="931">
        <v>0</v>
      </c>
      <c r="D383" s="931">
        <v>0</v>
      </c>
      <c r="E383" s="931">
        <v>0</v>
      </c>
      <c r="F383" s="932">
        <v>0</v>
      </c>
      <c r="G383" s="933">
        <v>0</v>
      </c>
      <c r="H383" s="933">
        <v>0</v>
      </c>
      <c r="I383" s="933">
        <v>0</v>
      </c>
      <c r="J383" s="933">
        <v>0</v>
      </c>
      <c r="K383" s="933">
        <v>456</v>
      </c>
      <c r="L383" s="934">
        <v>3.9849734993360602</v>
      </c>
      <c r="M383" s="935">
        <v>0.355024911759031</v>
      </c>
      <c r="N383" s="935">
        <v>6.0033367002984901E-2</v>
      </c>
      <c r="O383" s="912"/>
    </row>
    <row r="384" spans="1:15">
      <c r="A384" s="929" t="s">
        <v>4182</v>
      </c>
      <c r="B384" s="930">
        <v>0</v>
      </c>
      <c r="C384" s="931">
        <v>586</v>
      </c>
      <c r="D384" s="931">
        <v>0</v>
      </c>
      <c r="E384" s="931">
        <v>0</v>
      </c>
      <c r="F384" s="932">
        <v>0</v>
      </c>
      <c r="G384" s="933">
        <v>0</v>
      </c>
      <c r="H384" s="933">
        <v>0</v>
      </c>
      <c r="I384" s="933">
        <v>0</v>
      </c>
      <c r="J384" s="933">
        <v>0</v>
      </c>
      <c r="K384" s="933">
        <v>586</v>
      </c>
      <c r="L384" s="934">
        <v>4.9215194470610903</v>
      </c>
      <c r="M384" s="935">
        <v>0.33120495738330102</v>
      </c>
      <c r="N384" s="935">
        <v>0.38973113459159497</v>
      </c>
      <c r="O384" s="912"/>
    </row>
    <row r="385" spans="1:15">
      <c r="A385" s="929" t="s">
        <v>4184</v>
      </c>
      <c r="B385" s="930">
        <v>0</v>
      </c>
      <c r="C385" s="931">
        <v>0</v>
      </c>
      <c r="D385" s="931">
        <v>0</v>
      </c>
      <c r="E385" s="931">
        <v>0</v>
      </c>
      <c r="F385" s="932">
        <v>0</v>
      </c>
      <c r="G385" s="933">
        <v>0</v>
      </c>
      <c r="H385" s="933">
        <v>0</v>
      </c>
      <c r="I385" s="933">
        <v>0</v>
      </c>
      <c r="J385" s="933">
        <v>0</v>
      </c>
      <c r="K385" s="933">
        <v>0</v>
      </c>
      <c r="L385" s="934">
        <v>0</v>
      </c>
      <c r="M385" s="935">
        <v>0</v>
      </c>
      <c r="N385" s="935">
        <v>0</v>
      </c>
      <c r="O385" s="912"/>
    </row>
    <row r="386" spans="1:15">
      <c r="A386" s="929" t="s">
        <v>4185</v>
      </c>
      <c r="B386" s="930">
        <v>0</v>
      </c>
      <c r="C386" s="931">
        <v>188</v>
      </c>
      <c r="D386" s="931">
        <v>0</v>
      </c>
      <c r="E386" s="931">
        <v>0</v>
      </c>
      <c r="F386" s="932">
        <v>0</v>
      </c>
      <c r="G386" s="933">
        <v>0</v>
      </c>
      <c r="H386" s="933">
        <v>0</v>
      </c>
      <c r="I386" s="933">
        <v>0</v>
      </c>
      <c r="J386" s="933">
        <v>0</v>
      </c>
      <c r="K386" s="933">
        <v>188</v>
      </c>
      <c r="L386" s="934">
        <v>1.15645038644437</v>
      </c>
      <c r="M386" s="935">
        <v>7.3398327110122494E-2</v>
      </c>
      <c r="N386" s="935">
        <v>8.8760767668055102E-2</v>
      </c>
      <c r="O386" s="912"/>
    </row>
    <row r="387" spans="1:15">
      <c r="A387" s="929" t="s">
        <v>4186</v>
      </c>
      <c r="B387" s="930">
        <v>0</v>
      </c>
      <c r="C387" s="931">
        <v>34</v>
      </c>
      <c r="D387" s="931">
        <v>0</v>
      </c>
      <c r="E387" s="931">
        <v>0</v>
      </c>
      <c r="F387" s="932">
        <v>0</v>
      </c>
      <c r="G387" s="933">
        <v>0</v>
      </c>
      <c r="H387" s="933">
        <v>0</v>
      </c>
      <c r="I387" s="933">
        <v>0</v>
      </c>
      <c r="J387" s="933">
        <v>34</v>
      </c>
      <c r="K387" s="933">
        <v>0</v>
      </c>
      <c r="L387" s="934">
        <v>0</v>
      </c>
      <c r="M387" s="935">
        <v>0</v>
      </c>
      <c r="N387" s="935">
        <v>0</v>
      </c>
      <c r="O387" s="912"/>
    </row>
    <row r="388" spans="1:15">
      <c r="A388" s="929" t="s">
        <v>4187</v>
      </c>
      <c r="B388" s="930">
        <v>0</v>
      </c>
      <c r="C388" s="931">
        <v>824</v>
      </c>
      <c r="D388" s="931">
        <v>0</v>
      </c>
      <c r="E388" s="931">
        <v>0</v>
      </c>
      <c r="F388" s="932">
        <v>0</v>
      </c>
      <c r="G388" s="933">
        <v>0</v>
      </c>
      <c r="H388" s="933">
        <v>0</v>
      </c>
      <c r="I388" s="933">
        <v>0</v>
      </c>
      <c r="J388" s="933">
        <v>0</v>
      </c>
      <c r="K388" s="933">
        <v>824</v>
      </c>
      <c r="L388" s="934">
        <v>3.4788845887573601</v>
      </c>
      <c r="M388" s="935">
        <v>7.2944354280396306E-2</v>
      </c>
      <c r="N388" s="935">
        <v>0.15711091691162299</v>
      </c>
      <c r="O388" s="912"/>
    </row>
    <row r="389" spans="1:15">
      <c r="A389" s="929" t="s">
        <v>4188</v>
      </c>
      <c r="B389" s="930">
        <v>0</v>
      </c>
      <c r="C389" s="931">
        <v>0</v>
      </c>
      <c r="D389" s="931">
        <v>0</v>
      </c>
      <c r="E389" s="931">
        <v>0</v>
      </c>
      <c r="F389" s="932">
        <v>0</v>
      </c>
      <c r="G389" s="933">
        <v>0</v>
      </c>
      <c r="H389" s="933">
        <v>0</v>
      </c>
      <c r="I389" s="933">
        <v>0</v>
      </c>
      <c r="J389" s="933">
        <v>0</v>
      </c>
      <c r="K389" s="933">
        <v>0</v>
      </c>
      <c r="L389" s="934">
        <v>0</v>
      </c>
      <c r="M389" s="935">
        <v>0</v>
      </c>
      <c r="N389" s="935">
        <v>0</v>
      </c>
      <c r="O389" s="912"/>
    </row>
    <row r="390" spans="1:15">
      <c r="A390" s="924"/>
      <c r="B390" s="925"/>
      <c r="C390" s="926"/>
      <c r="D390" s="926"/>
      <c r="E390" s="926"/>
      <c r="F390" s="925"/>
      <c r="G390" s="926"/>
      <c r="H390" s="926"/>
      <c r="I390" s="926"/>
      <c r="J390" s="926"/>
      <c r="K390" s="926"/>
      <c r="L390" s="927"/>
      <c r="M390" s="928"/>
      <c r="N390" s="928"/>
      <c r="O390" s="912"/>
    </row>
    <row r="391" spans="1:15">
      <c r="A391" s="917" t="s">
        <v>4238</v>
      </c>
      <c r="B391" s="918">
        <v>6331</v>
      </c>
      <c r="C391" s="919">
        <v>1312</v>
      </c>
      <c r="D391" s="919">
        <v>0</v>
      </c>
      <c r="E391" s="919">
        <v>489</v>
      </c>
      <c r="F391" s="920">
        <v>0</v>
      </c>
      <c r="G391" s="921">
        <v>524</v>
      </c>
      <c r="H391" s="921">
        <v>0</v>
      </c>
      <c r="I391" s="921">
        <v>317</v>
      </c>
      <c r="J391" s="921">
        <v>0</v>
      </c>
      <c r="K391" s="921">
        <v>6313</v>
      </c>
      <c r="L391" s="922">
        <v>18.201524440762199</v>
      </c>
      <c r="M391" s="923">
        <v>1.63315048064373</v>
      </c>
      <c r="N391" s="923">
        <v>1.2591465537787601</v>
      </c>
      <c r="O391" s="912"/>
    </row>
    <row r="392" spans="1:15">
      <c r="A392" s="929" t="s">
        <v>4190</v>
      </c>
      <c r="B392" s="930">
        <v>6077</v>
      </c>
      <c r="C392" s="931">
        <v>1305</v>
      </c>
      <c r="D392" s="931">
        <v>0</v>
      </c>
      <c r="E392" s="931">
        <v>228</v>
      </c>
      <c r="F392" s="932">
        <v>0</v>
      </c>
      <c r="G392" s="933">
        <v>524</v>
      </c>
      <c r="H392" s="933">
        <v>0</v>
      </c>
      <c r="I392" s="933">
        <v>317</v>
      </c>
      <c r="J392" s="933">
        <v>0</v>
      </c>
      <c r="K392" s="933">
        <v>6313</v>
      </c>
      <c r="L392" s="934">
        <v>18.201524440762199</v>
      </c>
      <c r="M392" s="935">
        <v>1.63315048064373</v>
      </c>
      <c r="N392" s="935">
        <v>1.2591465537787601</v>
      </c>
      <c r="O392" s="912"/>
    </row>
    <row r="393" spans="1:15">
      <c r="A393" s="929" t="s">
        <v>4191</v>
      </c>
      <c r="B393" s="930">
        <v>254</v>
      </c>
      <c r="C393" s="931">
        <v>7</v>
      </c>
      <c r="D393" s="931">
        <v>0</v>
      </c>
      <c r="E393" s="931">
        <v>261</v>
      </c>
      <c r="F393" s="932">
        <v>0</v>
      </c>
      <c r="G393" s="933">
        <v>0</v>
      </c>
      <c r="H393" s="933">
        <v>0</v>
      </c>
      <c r="I393" s="933">
        <v>0</v>
      </c>
      <c r="J393" s="933">
        <v>0</v>
      </c>
      <c r="K393" s="933">
        <v>0</v>
      </c>
      <c r="L393" s="934">
        <v>0</v>
      </c>
      <c r="M393" s="935">
        <v>0</v>
      </c>
      <c r="N393" s="935">
        <v>0</v>
      </c>
      <c r="O393" s="912"/>
    </row>
    <row r="394" spans="1:15">
      <c r="A394" s="929" t="s">
        <v>4192</v>
      </c>
      <c r="B394" s="930">
        <v>0</v>
      </c>
      <c r="C394" s="931">
        <v>0</v>
      </c>
      <c r="D394" s="931">
        <v>0</v>
      </c>
      <c r="E394" s="931">
        <v>0</v>
      </c>
      <c r="F394" s="932">
        <v>0</v>
      </c>
      <c r="G394" s="933">
        <v>0</v>
      </c>
      <c r="H394" s="933">
        <v>0</v>
      </c>
      <c r="I394" s="933">
        <v>0</v>
      </c>
      <c r="J394" s="933">
        <v>0</v>
      </c>
      <c r="K394" s="933">
        <v>0</v>
      </c>
      <c r="L394" s="934">
        <v>0</v>
      </c>
      <c r="M394" s="935">
        <v>0</v>
      </c>
      <c r="N394" s="935">
        <v>0</v>
      </c>
      <c r="O394" s="912"/>
    </row>
    <row r="395" spans="1:15">
      <c r="A395" s="929" t="s">
        <v>4193</v>
      </c>
      <c r="B395" s="930">
        <v>0</v>
      </c>
      <c r="C395" s="931">
        <v>0</v>
      </c>
      <c r="D395" s="931">
        <v>0</v>
      </c>
      <c r="E395" s="931">
        <v>0</v>
      </c>
      <c r="F395" s="932">
        <v>0</v>
      </c>
      <c r="G395" s="933">
        <v>0</v>
      </c>
      <c r="H395" s="933">
        <v>0</v>
      </c>
      <c r="I395" s="933">
        <v>0</v>
      </c>
      <c r="J395" s="933">
        <v>0</v>
      </c>
      <c r="K395" s="933">
        <v>0</v>
      </c>
      <c r="L395" s="934">
        <v>0</v>
      </c>
      <c r="M395" s="935">
        <v>0</v>
      </c>
      <c r="N395" s="935">
        <v>0</v>
      </c>
      <c r="O395" s="912"/>
    </row>
    <row r="396" spans="1:15">
      <c r="A396" s="929" t="s">
        <v>4194</v>
      </c>
      <c r="B396" s="930">
        <v>0</v>
      </c>
      <c r="C396" s="931">
        <v>0</v>
      </c>
      <c r="D396" s="931">
        <v>0</v>
      </c>
      <c r="E396" s="931">
        <v>0</v>
      </c>
      <c r="F396" s="932">
        <v>0</v>
      </c>
      <c r="G396" s="933">
        <v>0</v>
      </c>
      <c r="H396" s="933">
        <v>0</v>
      </c>
      <c r="I396" s="933">
        <v>0</v>
      </c>
      <c r="J396" s="933">
        <v>0</v>
      </c>
      <c r="K396" s="933">
        <v>0</v>
      </c>
      <c r="L396" s="934">
        <v>0</v>
      </c>
      <c r="M396" s="935">
        <v>0</v>
      </c>
      <c r="N396" s="935">
        <v>0</v>
      </c>
      <c r="O396" s="912"/>
    </row>
    <row r="398" spans="1:15">
      <c r="A398" s="136" t="s">
        <v>18</v>
      </c>
    </row>
    <row r="399" spans="1:15">
      <c r="A399" s="17" t="s">
        <v>4239</v>
      </c>
    </row>
  </sheetData>
  <mergeCells count="4">
    <mergeCell ref="B3:E3"/>
    <mergeCell ref="F3:K3"/>
    <mergeCell ref="L3:N3"/>
    <mergeCell ref="B5:K5"/>
  </mergeCells>
  <hyperlinks>
    <hyperlink ref="Q3" location="Content!A1" display="Back to content page" xr:uid="{BCE8CE44-E721-4D47-92D9-27C842955C15}"/>
  </hyperlinks>
  <pageMargins left="0.7" right="0.7" top="0.75" bottom="0.75" header="0.3" footer="0.3"/>
  <pageSetup paperSize="9" orientation="portrait" horizontalDpi="300" verticalDpi="300"/>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32643-4A19-4C3B-8A44-B31EFFC080FE}">
  <dimension ref="A1:Q399"/>
  <sheetViews>
    <sheetView workbookViewId="0">
      <selection activeCell="A4" sqref="A4:XFD4"/>
    </sheetView>
  </sheetViews>
  <sheetFormatPr defaultColWidth="11.453125" defaultRowHeight="14.5"/>
  <cols>
    <col min="1" max="1" width="27.7265625" style="911" customWidth="1"/>
    <col min="2" max="16384" width="11.453125" style="911"/>
  </cols>
  <sheetData>
    <row r="1" spans="1:17">
      <c r="A1" s="35" t="s">
        <v>4255</v>
      </c>
    </row>
    <row r="2" spans="1:17" ht="15" thickBot="1"/>
    <row r="3" spans="1:17" ht="15" thickBot="1">
      <c r="A3" s="913"/>
      <c r="B3" s="1118" t="s">
        <v>3779</v>
      </c>
      <c r="C3" s="1118" t="s">
        <v>3779</v>
      </c>
      <c r="D3" s="1118" t="s">
        <v>3779</v>
      </c>
      <c r="E3" s="1118" t="s">
        <v>3779</v>
      </c>
      <c r="F3" s="1119" t="s">
        <v>3780</v>
      </c>
      <c r="G3" s="1119" t="s">
        <v>3780</v>
      </c>
      <c r="H3" s="1119" t="s">
        <v>3780</v>
      </c>
      <c r="I3" s="1119" t="s">
        <v>3780</v>
      </c>
      <c r="J3" s="1119" t="s">
        <v>3780</v>
      </c>
      <c r="K3" s="1119" t="s">
        <v>3780</v>
      </c>
      <c r="L3" s="1120" t="s">
        <v>3781</v>
      </c>
      <c r="M3" s="1120" t="s">
        <v>3781</v>
      </c>
      <c r="N3" s="1120" t="s">
        <v>3781</v>
      </c>
      <c r="O3" s="912"/>
      <c r="Q3" s="486" t="s">
        <v>528</v>
      </c>
    </row>
    <row r="4" spans="1:17" s="964" customFormat="1" ht="25.5" thickBot="1">
      <c r="A4" s="961"/>
      <c r="B4" s="962" t="s">
        <v>2964</v>
      </c>
      <c r="C4" s="960" t="s">
        <v>86</v>
      </c>
      <c r="D4" s="960" t="s">
        <v>3782</v>
      </c>
      <c r="E4" s="960" t="s">
        <v>85</v>
      </c>
      <c r="F4" s="962" t="s">
        <v>3783</v>
      </c>
      <c r="G4" s="960" t="s">
        <v>3784</v>
      </c>
      <c r="H4" s="960" t="s">
        <v>3785</v>
      </c>
      <c r="I4" s="960" t="s">
        <v>3786</v>
      </c>
      <c r="J4" s="960" t="s">
        <v>3787</v>
      </c>
      <c r="K4" s="960" t="s">
        <v>3788</v>
      </c>
      <c r="L4" s="962" t="s">
        <v>714</v>
      </c>
      <c r="M4" s="960" t="s">
        <v>3789</v>
      </c>
      <c r="N4" s="960" t="s">
        <v>3790</v>
      </c>
      <c r="O4" s="963"/>
    </row>
    <row r="5" spans="1:17" ht="15" thickBot="1">
      <c r="A5" s="914" t="s">
        <v>3804</v>
      </c>
      <c r="B5" s="1121" t="s">
        <v>4199</v>
      </c>
      <c r="C5" s="1121" t="s">
        <v>4199</v>
      </c>
      <c r="D5" s="1121" t="s">
        <v>4199</v>
      </c>
      <c r="E5" s="1121" t="s">
        <v>4199</v>
      </c>
      <c r="F5" s="1121" t="s">
        <v>4199</v>
      </c>
      <c r="G5" s="1121" t="s">
        <v>4199</v>
      </c>
      <c r="H5" s="1121" t="s">
        <v>4199</v>
      </c>
      <c r="I5" s="1121" t="s">
        <v>4199</v>
      </c>
      <c r="J5" s="1121" t="s">
        <v>4199</v>
      </c>
      <c r="K5" s="1121" t="s">
        <v>4199</v>
      </c>
      <c r="L5" s="915" t="s">
        <v>314</v>
      </c>
      <c r="M5" s="916" t="s">
        <v>3806</v>
      </c>
      <c r="N5" s="916" t="s">
        <v>3806</v>
      </c>
      <c r="O5" s="912"/>
    </row>
    <row r="6" spans="1:17">
      <c r="A6" s="917" t="s">
        <v>3809</v>
      </c>
      <c r="B6" s="918"/>
      <c r="C6" s="919"/>
      <c r="D6" s="919"/>
      <c r="E6" s="919"/>
      <c r="F6" s="920"/>
      <c r="G6" s="921"/>
      <c r="H6" s="921"/>
      <c r="I6" s="921"/>
      <c r="J6" s="921"/>
      <c r="K6" s="921"/>
      <c r="L6" s="922">
        <v>2616.0271242046801</v>
      </c>
      <c r="M6" s="923">
        <v>65.540584991402298</v>
      </c>
      <c r="N6" s="923">
        <v>58.264503406844597</v>
      </c>
      <c r="O6" s="912"/>
    </row>
    <row r="7" spans="1:17">
      <c r="A7" s="924"/>
      <c r="B7" s="925"/>
      <c r="C7" s="926"/>
      <c r="D7" s="926"/>
      <c r="E7" s="926"/>
      <c r="F7" s="925"/>
      <c r="G7" s="926"/>
      <c r="H7" s="926"/>
      <c r="I7" s="926"/>
      <c r="J7" s="926"/>
      <c r="K7" s="926"/>
      <c r="L7" s="927"/>
      <c r="M7" s="928"/>
      <c r="N7" s="928"/>
      <c r="O7" s="912"/>
    </row>
    <row r="8" spans="1:17">
      <c r="A8" s="917" t="s">
        <v>4200</v>
      </c>
      <c r="B8" s="918"/>
      <c r="C8" s="919"/>
      <c r="D8" s="919"/>
      <c r="E8" s="919"/>
      <c r="F8" s="920"/>
      <c r="G8" s="921"/>
      <c r="H8" s="921"/>
      <c r="I8" s="921"/>
      <c r="J8" s="921"/>
      <c r="K8" s="921"/>
      <c r="L8" s="922">
        <v>2342.82223944623</v>
      </c>
      <c r="M8" s="923">
        <v>45.310489651633603</v>
      </c>
      <c r="N8" s="923">
        <v>40.499219488968897</v>
      </c>
      <c r="O8" s="912"/>
    </row>
    <row r="9" spans="1:17">
      <c r="A9" s="917" t="s">
        <v>4201</v>
      </c>
      <c r="B9" s="918"/>
      <c r="C9" s="919"/>
      <c r="D9" s="919"/>
      <c r="E9" s="919"/>
      <c r="F9" s="920"/>
      <c r="G9" s="921"/>
      <c r="H9" s="921"/>
      <c r="I9" s="921"/>
      <c r="J9" s="921"/>
      <c r="K9" s="921"/>
      <c r="L9" s="922">
        <v>273.20488475844797</v>
      </c>
      <c r="M9" s="923">
        <v>20.230095339768699</v>
      </c>
      <c r="N9" s="923">
        <v>17.7652839178756</v>
      </c>
      <c r="O9" s="912"/>
    </row>
    <row r="10" spans="1:17">
      <c r="A10" s="924"/>
      <c r="B10" s="925"/>
      <c r="C10" s="926"/>
      <c r="D10" s="926"/>
      <c r="E10" s="926"/>
      <c r="F10" s="925"/>
      <c r="G10" s="926"/>
      <c r="H10" s="926"/>
      <c r="I10" s="926"/>
      <c r="J10" s="926"/>
      <c r="K10" s="926"/>
      <c r="L10" s="927"/>
      <c r="M10" s="928"/>
      <c r="N10" s="928"/>
      <c r="O10" s="912"/>
    </row>
    <row r="11" spans="1:17">
      <c r="A11" s="917" t="s">
        <v>4202</v>
      </c>
      <c r="B11" s="918">
        <v>141115</v>
      </c>
      <c r="C11" s="919">
        <v>306948</v>
      </c>
      <c r="D11" s="919">
        <v>137048</v>
      </c>
      <c r="E11" s="919">
        <v>17253</v>
      </c>
      <c r="F11" s="920">
        <v>56636</v>
      </c>
      <c r="G11" s="921">
        <v>9</v>
      </c>
      <c r="H11" s="921">
        <v>4951</v>
      </c>
      <c r="I11" s="921">
        <v>38597</v>
      </c>
      <c r="J11" s="921">
        <v>27162</v>
      </c>
      <c r="K11" s="921">
        <v>180034</v>
      </c>
      <c r="L11" s="922">
        <v>1230.55664310517</v>
      </c>
      <c r="M11" s="923">
        <v>28.350015170755299</v>
      </c>
      <c r="N11" s="923">
        <v>9.3817074404126508</v>
      </c>
      <c r="O11" s="912"/>
    </row>
    <row r="12" spans="1:17">
      <c r="A12" s="929" t="s">
        <v>3813</v>
      </c>
      <c r="B12" s="930">
        <v>0</v>
      </c>
      <c r="C12" s="931">
        <v>50021</v>
      </c>
      <c r="D12" s="931">
        <v>23153</v>
      </c>
      <c r="E12" s="931">
        <v>34</v>
      </c>
      <c r="F12" s="932">
        <v>0</v>
      </c>
      <c r="G12" s="933">
        <v>0</v>
      </c>
      <c r="H12" s="933">
        <v>26790</v>
      </c>
      <c r="I12" s="933">
        <v>44</v>
      </c>
      <c r="J12" s="933">
        <v>0</v>
      </c>
      <c r="K12" s="933">
        <v>0</v>
      </c>
      <c r="L12" s="934">
        <v>0</v>
      </c>
      <c r="M12" s="935">
        <v>0</v>
      </c>
      <c r="N12" s="935">
        <v>0</v>
      </c>
      <c r="O12" s="912"/>
    </row>
    <row r="13" spans="1:17">
      <c r="A13" s="929" t="s">
        <v>3814</v>
      </c>
      <c r="B13" s="930">
        <v>128244</v>
      </c>
      <c r="C13" s="931">
        <v>157749</v>
      </c>
      <c r="D13" s="931">
        <v>92812.229215110594</v>
      </c>
      <c r="E13" s="931">
        <v>243</v>
      </c>
      <c r="F13" s="932">
        <v>56095</v>
      </c>
      <c r="G13" s="933">
        <v>0</v>
      </c>
      <c r="H13" s="933">
        <v>98369.770784889406</v>
      </c>
      <c r="I13" s="933">
        <v>38473</v>
      </c>
      <c r="J13" s="933">
        <v>0</v>
      </c>
      <c r="K13" s="933">
        <v>0</v>
      </c>
      <c r="L13" s="934">
        <v>0</v>
      </c>
      <c r="M13" s="935">
        <v>0</v>
      </c>
      <c r="N13" s="935">
        <v>0</v>
      </c>
      <c r="O13" s="912"/>
    </row>
    <row r="14" spans="1:17">
      <c r="A14" s="929" t="s">
        <v>3815</v>
      </c>
      <c r="B14" s="930">
        <v>20</v>
      </c>
      <c r="C14" s="931">
        <v>1772</v>
      </c>
      <c r="D14" s="931">
        <v>1733</v>
      </c>
      <c r="E14" s="931">
        <v>0</v>
      </c>
      <c r="F14" s="932">
        <v>0</v>
      </c>
      <c r="G14" s="933">
        <v>0</v>
      </c>
      <c r="H14" s="933">
        <v>19.699954538566399</v>
      </c>
      <c r="I14" s="933">
        <v>39</v>
      </c>
      <c r="J14" s="933">
        <v>0</v>
      </c>
      <c r="K14" s="933">
        <v>0</v>
      </c>
      <c r="L14" s="934">
        <v>0</v>
      </c>
      <c r="M14" s="935">
        <v>0</v>
      </c>
      <c r="N14" s="935">
        <v>0</v>
      </c>
      <c r="O14" s="912"/>
    </row>
    <row r="15" spans="1:17">
      <c r="A15" s="929" t="s">
        <v>3816</v>
      </c>
      <c r="B15" s="930">
        <v>146</v>
      </c>
      <c r="C15" s="931">
        <v>3352</v>
      </c>
      <c r="D15" s="931">
        <v>214.451769169215</v>
      </c>
      <c r="E15" s="931">
        <v>0</v>
      </c>
      <c r="F15" s="932">
        <v>53</v>
      </c>
      <c r="G15" s="933">
        <v>9</v>
      </c>
      <c r="H15" s="933">
        <v>3180.5482308307801</v>
      </c>
      <c r="I15" s="933">
        <v>41</v>
      </c>
      <c r="J15" s="933">
        <v>0</v>
      </c>
      <c r="K15" s="933">
        <v>0</v>
      </c>
      <c r="L15" s="934">
        <v>0</v>
      </c>
      <c r="M15" s="935">
        <v>0</v>
      </c>
      <c r="N15" s="935">
        <v>0</v>
      </c>
      <c r="O15" s="912"/>
    </row>
    <row r="16" spans="1:17">
      <c r="A16" s="929" t="s">
        <v>3817</v>
      </c>
      <c r="B16" s="930">
        <v>0</v>
      </c>
      <c r="C16" s="931">
        <v>0</v>
      </c>
      <c r="D16" s="931">
        <v>0</v>
      </c>
      <c r="E16" s="931">
        <v>0</v>
      </c>
      <c r="F16" s="932">
        <v>0</v>
      </c>
      <c r="G16" s="933">
        <v>0</v>
      </c>
      <c r="H16" s="933">
        <v>0</v>
      </c>
      <c r="I16" s="933">
        <v>0</v>
      </c>
      <c r="J16" s="933">
        <v>0</v>
      </c>
      <c r="K16" s="933">
        <v>0</v>
      </c>
      <c r="L16" s="934">
        <v>0</v>
      </c>
      <c r="M16" s="935">
        <v>0</v>
      </c>
      <c r="N16" s="935">
        <v>0</v>
      </c>
      <c r="O16" s="912"/>
    </row>
    <row r="17" spans="1:15">
      <c r="A17" s="929" t="s">
        <v>3818</v>
      </c>
      <c r="B17" s="930">
        <v>0</v>
      </c>
      <c r="C17" s="931">
        <v>4</v>
      </c>
      <c r="D17" s="931">
        <v>1</v>
      </c>
      <c r="E17" s="931">
        <v>0</v>
      </c>
      <c r="F17" s="932">
        <v>3</v>
      </c>
      <c r="G17" s="933">
        <v>0</v>
      </c>
      <c r="H17" s="933">
        <v>0</v>
      </c>
      <c r="I17" s="933">
        <v>0</v>
      </c>
      <c r="J17" s="933">
        <v>0</v>
      </c>
      <c r="K17" s="933">
        <v>0</v>
      </c>
      <c r="L17" s="934">
        <v>0</v>
      </c>
      <c r="M17" s="935">
        <v>0</v>
      </c>
      <c r="N17" s="935">
        <v>0</v>
      </c>
      <c r="O17" s="912"/>
    </row>
    <row r="18" spans="1:15">
      <c r="A18" s="929" t="s">
        <v>3819</v>
      </c>
      <c r="B18" s="930">
        <v>0</v>
      </c>
      <c r="C18" s="931">
        <v>18</v>
      </c>
      <c r="D18" s="931">
        <v>0</v>
      </c>
      <c r="E18" s="931">
        <v>0</v>
      </c>
      <c r="F18" s="932">
        <v>18</v>
      </c>
      <c r="G18" s="933">
        <v>0</v>
      </c>
      <c r="H18" s="933">
        <v>0</v>
      </c>
      <c r="I18" s="933">
        <v>0</v>
      </c>
      <c r="J18" s="933">
        <v>0</v>
      </c>
      <c r="K18" s="933">
        <v>0</v>
      </c>
      <c r="L18" s="934">
        <v>0</v>
      </c>
      <c r="M18" s="935">
        <v>0</v>
      </c>
      <c r="N18" s="935">
        <v>0</v>
      </c>
      <c r="O18" s="912"/>
    </row>
    <row r="19" spans="1:15">
      <c r="A19" s="929" t="s">
        <v>3820</v>
      </c>
      <c r="B19" s="930">
        <v>0</v>
      </c>
      <c r="C19" s="931">
        <v>12</v>
      </c>
      <c r="D19" s="931">
        <v>0</v>
      </c>
      <c r="E19" s="931">
        <v>0</v>
      </c>
      <c r="F19" s="932">
        <v>12</v>
      </c>
      <c r="G19" s="933">
        <v>0</v>
      </c>
      <c r="H19" s="933">
        <v>0</v>
      </c>
      <c r="I19" s="933">
        <v>0</v>
      </c>
      <c r="J19" s="933">
        <v>0</v>
      </c>
      <c r="K19" s="933">
        <v>0</v>
      </c>
      <c r="L19" s="934">
        <v>0</v>
      </c>
      <c r="M19" s="935">
        <v>0</v>
      </c>
      <c r="N19" s="935">
        <v>0</v>
      </c>
      <c r="O19" s="912"/>
    </row>
    <row r="20" spans="1:15">
      <c r="A20" s="929" t="s">
        <v>4203</v>
      </c>
      <c r="B20" s="930">
        <v>0</v>
      </c>
      <c r="C20" s="931">
        <v>0</v>
      </c>
      <c r="D20" s="931">
        <v>0</v>
      </c>
      <c r="E20" s="931">
        <v>0</v>
      </c>
      <c r="F20" s="932">
        <v>0</v>
      </c>
      <c r="G20" s="933">
        <v>0</v>
      </c>
      <c r="H20" s="933">
        <v>0</v>
      </c>
      <c r="I20" s="933">
        <v>0</v>
      </c>
      <c r="J20" s="933">
        <v>0</v>
      </c>
      <c r="K20" s="933">
        <v>0</v>
      </c>
      <c r="L20" s="934">
        <v>0</v>
      </c>
      <c r="M20" s="935">
        <v>0</v>
      </c>
      <c r="N20" s="935">
        <v>0</v>
      </c>
      <c r="O20" s="912"/>
    </row>
    <row r="21" spans="1:15">
      <c r="A21" s="929" t="s">
        <v>3821</v>
      </c>
      <c r="B21" s="930">
        <v>0</v>
      </c>
      <c r="C21" s="931">
        <v>2</v>
      </c>
      <c r="D21" s="931">
        <v>0</v>
      </c>
      <c r="E21" s="931">
        <v>0</v>
      </c>
      <c r="F21" s="932">
        <v>2</v>
      </c>
      <c r="G21" s="933">
        <v>0</v>
      </c>
      <c r="H21" s="933">
        <v>0</v>
      </c>
      <c r="I21" s="933">
        <v>0</v>
      </c>
      <c r="J21" s="933">
        <v>0</v>
      </c>
      <c r="K21" s="933">
        <v>0</v>
      </c>
      <c r="L21" s="934">
        <v>0</v>
      </c>
      <c r="M21" s="935">
        <v>0</v>
      </c>
      <c r="N21" s="935">
        <v>0</v>
      </c>
      <c r="O21" s="912"/>
    </row>
    <row r="22" spans="1:15">
      <c r="A22" s="929" t="s">
        <v>3822</v>
      </c>
      <c r="B22" s="930">
        <v>0</v>
      </c>
      <c r="C22" s="931">
        <v>0</v>
      </c>
      <c r="D22" s="931">
        <v>0</v>
      </c>
      <c r="E22" s="931">
        <v>0</v>
      </c>
      <c r="F22" s="932">
        <v>0</v>
      </c>
      <c r="G22" s="933">
        <v>0</v>
      </c>
      <c r="H22" s="933">
        <v>0</v>
      </c>
      <c r="I22" s="933">
        <v>0</v>
      </c>
      <c r="J22" s="933">
        <v>0</v>
      </c>
      <c r="K22" s="933">
        <v>0</v>
      </c>
      <c r="L22" s="934">
        <v>0</v>
      </c>
      <c r="M22" s="935">
        <v>0</v>
      </c>
      <c r="N22" s="935">
        <v>0</v>
      </c>
      <c r="O22" s="912"/>
    </row>
    <row r="23" spans="1:15">
      <c r="A23" s="929" t="s">
        <v>3823</v>
      </c>
      <c r="B23" s="930">
        <v>0</v>
      </c>
      <c r="C23" s="931">
        <v>0</v>
      </c>
      <c r="D23" s="931">
        <v>0</v>
      </c>
      <c r="E23" s="931">
        <v>0</v>
      </c>
      <c r="F23" s="932">
        <v>0</v>
      </c>
      <c r="G23" s="933">
        <v>0</v>
      </c>
      <c r="H23" s="933">
        <v>0</v>
      </c>
      <c r="I23" s="933">
        <v>0</v>
      </c>
      <c r="J23" s="933">
        <v>0</v>
      </c>
      <c r="K23" s="933">
        <v>0</v>
      </c>
      <c r="L23" s="934">
        <v>0</v>
      </c>
      <c r="M23" s="935">
        <v>0</v>
      </c>
      <c r="N23" s="935">
        <v>0</v>
      </c>
      <c r="O23" s="912"/>
    </row>
    <row r="24" spans="1:15">
      <c r="A24" s="929" t="s">
        <v>3824</v>
      </c>
      <c r="B24" s="930">
        <v>0</v>
      </c>
      <c r="C24" s="931">
        <v>0</v>
      </c>
      <c r="D24" s="931">
        <v>0</v>
      </c>
      <c r="E24" s="931">
        <v>0</v>
      </c>
      <c r="F24" s="932">
        <v>0</v>
      </c>
      <c r="G24" s="933">
        <v>0</v>
      </c>
      <c r="H24" s="933">
        <v>0</v>
      </c>
      <c r="I24" s="933">
        <v>0</v>
      </c>
      <c r="J24" s="933">
        <v>0</v>
      </c>
      <c r="K24" s="933">
        <v>0</v>
      </c>
      <c r="L24" s="934">
        <v>0</v>
      </c>
      <c r="M24" s="935">
        <v>0</v>
      </c>
      <c r="N24" s="935">
        <v>0</v>
      </c>
      <c r="O24" s="912"/>
    </row>
    <row r="25" spans="1:15">
      <c r="A25" s="929" t="s">
        <v>3825</v>
      </c>
      <c r="B25" s="930">
        <v>0</v>
      </c>
      <c r="C25" s="931">
        <v>0</v>
      </c>
      <c r="D25" s="931">
        <v>0</v>
      </c>
      <c r="E25" s="931">
        <v>0</v>
      </c>
      <c r="F25" s="932">
        <v>0</v>
      </c>
      <c r="G25" s="933">
        <v>0</v>
      </c>
      <c r="H25" s="933">
        <v>0</v>
      </c>
      <c r="I25" s="933">
        <v>0</v>
      </c>
      <c r="J25" s="933">
        <v>0</v>
      </c>
      <c r="K25" s="933">
        <v>0</v>
      </c>
      <c r="L25" s="934">
        <v>0</v>
      </c>
      <c r="M25" s="935">
        <v>0</v>
      </c>
      <c r="N25" s="935">
        <v>0</v>
      </c>
      <c r="O25" s="912"/>
    </row>
    <row r="26" spans="1:15">
      <c r="A26" s="929" t="s">
        <v>3826</v>
      </c>
      <c r="B26" s="930">
        <v>21432</v>
      </c>
      <c r="C26" s="931">
        <v>8748</v>
      </c>
      <c r="D26" s="931">
        <v>0</v>
      </c>
      <c r="E26" s="931">
        <v>0</v>
      </c>
      <c r="F26" s="932">
        <v>0</v>
      </c>
      <c r="G26" s="933">
        <v>0</v>
      </c>
      <c r="H26" s="933">
        <v>0</v>
      </c>
      <c r="I26" s="933">
        <v>0</v>
      </c>
      <c r="J26" s="933">
        <v>0</v>
      </c>
      <c r="K26" s="933">
        <v>30180</v>
      </c>
      <c r="L26" s="934">
        <v>234.01395709485701</v>
      </c>
      <c r="M26" s="935">
        <v>7.3934844415476402</v>
      </c>
      <c r="N26" s="935">
        <v>1.0852821198602001</v>
      </c>
      <c r="O26" s="912"/>
    </row>
    <row r="27" spans="1:15">
      <c r="A27" s="929" t="s">
        <v>3827</v>
      </c>
      <c r="B27" s="930">
        <v>0</v>
      </c>
      <c r="C27" s="931">
        <v>80</v>
      </c>
      <c r="D27" s="931">
        <v>0</v>
      </c>
      <c r="E27" s="931">
        <v>0</v>
      </c>
      <c r="F27" s="932">
        <v>0</v>
      </c>
      <c r="G27" s="933">
        <v>0</v>
      </c>
      <c r="H27" s="933">
        <v>0</v>
      </c>
      <c r="I27" s="933">
        <v>0</v>
      </c>
      <c r="J27" s="933">
        <v>0</v>
      </c>
      <c r="K27" s="933">
        <v>80</v>
      </c>
      <c r="L27" s="934">
        <v>0.63290143504107299</v>
      </c>
      <c r="M27" s="935">
        <v>1.11476957308371E-2</v>
      </c>
      <c r="N27" s="935">
        <v>2.33742007259487E-3</v>
      </c>
      <c r="O27" s="912"/>
    </row>
    <row r="28" spans="1:15">
      <c r="A28" s="929" t="s">
        <v>3828</v>
      </c>
      <c r="B28" s="930">
        <v>73339</v>
      </c>
      <c r="C28" s="931">
        <v>103</v>
      </c>
      <c r="D28" s="931">
        <v>0</v>
      </c>
      <c r="E28" s="931">
        <v>0</v>
      </c>
      <c r="F28" s="932">
        <v>0</v>
      </c>
      <c r="G28" s="933">
        <v>0</v>
      </c>
      <c r="H28" s="933">
        <v>0</v>
      </c>
      <c r="I28" s="933">
        <v>0</v>
      </c>
      <c r="J28" s="933">
        <v>0</v>
      </c>
      <c r="K28" s="933">
        <v>73442</v>
      </c>
      <c r="L28" s="934">
        <v>582.66996302830796</v>
      </c>
      <c r="M28" s="935">
        <v>12.049548810500401</v>
      </c>
      <c r="N28" s="935">
        <v>4.9518693741782496</v>
      </c>
      <c r="O28" s="912"/>
    </row>
    <row r="29" spans="1:15">
      <c r="A29" s="929" t="s">
        <v>3829</v>
      </c>
      <c r="B29" s="930">
        <v>0</v>
      </c>
      <c r="C29" s="931">
        <v>80</v>
      </c>
      <c r="D29" s="931">
        <v>0</v>
      </c>
      <c r="E29" s="931">
        <v>0</v>
      </c>
      <c r="F29" s="932">
        <v>0</v>
      </c>
      <c r="G29" s="933">
        <v>0</v>
      </c>
      <c r="H29" s="933">
        <v>0</v>
      </c>
      <c r="I29" s="933">
        <v>0</v>
      </c>
      <c r="J29" s="933">
        <v>0</v>
      </c>
      <c r="K29" s="933">
        <v>80</v>
      </c>
      <c r="L29" s="934">
        <v>0.591547079910549</v>
      </c>
      <c r="M29" s="935">
        <v>2.10367806533539E-2</v>
      </c>
      <c r="N29" s="935">
        <v>3.4162293368694301E-3</v>
      </c>
      <c r="O29" s="912"/>
    </row>
    <row r="30" spans="1:15">
      <c r="A30" s="929" t="s">
        <v>3831</v>
      </c>
      <c r="B30" s="930">
        <v>2011</v>
      </c>
      <c r="C30" s="931">
        <v>80</v>
      </c>
      <c r="D30" s="931">
        <v>0</v>
      </c>
      <c r="E30" s="931">
        <v>0</v>
      </c>
      <c r="F30" s="932">
        <v>0</v>
      </c>
      <c r="G30" s="933">
        <v>0</v>
      </c>
      <c r="H30" s="933">
        <v>0</v>
      </c>
      <c r="I30" s="933">
        <v>0</v>
      </c>
      <c r="J30" s="933">
        <v>0</v>
      </c>
      <c r="K30" s="933">
        <v>2091</v>
      </c>
      <c r="L30" s="934">
        <v>16.354478744086201</v>
      </c>
      <c r="M30" s="935">
        <v>0.45585759717711599</v>
      </c>
      <c r="N30" s="935">
        <v>0.122188634294897</v>
      </c>
      <c r="O30" s="912"/>
    </row>
    <row r="31" spans="1:15">
      <c r="A31" s="929" t="s">
        <v>3833</v>
      </c>
      <c r="B31" s="930">
        <v>0</v>
      </c>
      <c r="C31" s="931">
        <v>80</v>
      </c>
      <c r="D31" s="931">
        <v>0</v>
      </c>
      <c r="E31" s="931">
        <v>0</v>
      </c>
      <c r="F31" s="932">
        <v>0</v>
      </c>
      <c r="G31" s="933">
        <v>0</v>
      </c>
      <c r="H31" s="933">
        <v>0</v>
      </c>
      <c r="I31" s="933">
        <v>0</v>
      </c>
      <c r="J31" s="933">
        <v>0</v>
      </c>
      <c r="K31" s="933">
        <v>80</v>
      </c>
      <c r="L31" s="934">
        <v>0.64548754312427703</v>
      </c>
      <c r="M31" s="935">
        <v>2.44530099902233E-2</v>
      </c>
      <c r="N31" s="935">
        <v>6.8324586737388603E-3</v>
      </c>
      <c r="O31" s="912"/>
    </row>
    <row r="32" spans="1:15">
      <c r="A32" s="929" t="s">
        <v>3834</v>
      </c>
      <c r="B32" s="930">
        <v>0</v>
      </c>
      <c r="C32" s="931">
        <v>3</v>
      </c>
      <c r="D32" s="931">
        <v>0</v>
      </c>
      <c r="E32" s="931">
        <v>0</v>
      </c>
      <c r="F32" s="932">
        <v>0</v>
      </c>
      <c r="G32" s="933">
        <v>0</v>
      </c>
      <c r="H32" s="933">
        <v>0</v>
      </c>
      <c r="I32" s="933">
        <v>0</v>
      </c>
      <c r="J32" s="933">
        <v>0</v>
      </c>
      <c r="K32" s="933">
        <v>2</v>
      </c>
      <c r="L32" s="934">
        <v>1.70361962983357E-2</v>
      </c>
      <c r="M32" s="935">
        <v>1.2406306539157401E-3</v>
      </c>
      <c r="N32" s="935">
        <v>4.8096913032240698E-4</v>
      </c>
      <c r="O32" s="912"/>
    </row>
    <row r="33" spans="1:15">
      <c r="A33" s="929" t="s">
        <v>3835</v>
      </c>
      <c r="B33" s="930">
        <v>0</v>
      </c>
      <c r="C33" s="931">
        <v>7484</v>
      </c>
      <c r="D33" s="931">
        <v>0</v>
      </c>
      <c r="E33" s="931">
        <v>96</v>
      </c>
      <c r="F33" s="932">
        <v>0</v>
      </c>
      <c r="G33" s="933">
        <v>0</v>
      </c>
      <c r="H33" s="933">
        <v>0</v>
      </c>
      <c r="I33" s="933">
        <v>0</v>
      </c>
      <c r="J33" s="933">
        <v>0</v>
      </c>
      <c r="K33" s="933">
        <v>7388</v>
      </c>
      <c r="L33" s="934">
        <v>61.105195140863302</v>
      </c>
      <c r="M33" s="935">
        <v>1.6106532414847099</v>
      </c>
      <c r="N33" s="935">
        <v>0.415116814815647</v>
      </c>
      <c r="O33" s="912"/>
    </row>
    <row r="34" spans="1:15">
      <c r="A34" s="929" t="s">
        <v>3836</v>
      </c>
      <c r="B34" s="930">
        <v>0</v>
      </c>
      <c r="C34" s="931">
        <v>840</v>
      </c>
      <c r="D34" s="931">
        <v>0</v>
      </c>
      <c r="E34" s="931">
        <v>1265</v>
      </c>
      <c r="F34" s="932">
        <v>0</v>
      </c>
      <c r="G34" s="933">
        <v>0</v>
      </c>
      <c r="H34" s="933">
        <v>0</v>
      </c>
      <c r="I34" s="933">
        <v>0</v>
      </c>
      <c r="J34" s="933">
        <v>0</v>
      </c>
      <c r="K34" s="933">
        <v>0</v>
      </c>
      <c r="L34" s="934">
        <v>0</v>
      </c>
      <c r="M34" s="935">
        <v>0</v>
      </c>
      <c r="N34" s="935">
        <v>0</v>
      </c>
      <c r="O34" s="912"/>
    </row>
    <row r="35" spans="1:15">
      <c r="A35" s="929" t="s">
        <v>3837</v>
      </c>
      <c r="B35" s="930">
        <v>0</v>
      </c>
      <c r="C35" s="931">
        <v>252</v>
      </c>
      <c r="D35" s="931">
        <v>0</v>
      </c>
      <c r="E35" s="931">
        <v>0</v>
      </c>
      <c r="F35" s="932">
        <v>0</v>
      </c>
      <c r="G35" s="933">
        <v>0</v>
      </c>
      <c r="H35" s="933">
        <v>0</v>
      </c>
      <c r="I35" s="933">
        <v>0</v>
      </c>
      <c r="J35" s="933">
        <v>0</v>
      </c>
      <c r="K35" s="933">
        <v>252</v>
      </c>
      <c r="L35" s="934">
        <v>2.10691449312821</v>
      </c>
      <c r="M35" s="935">
        <v>7.7026981469203407E-2</v>
      </c>
      <c r="N35" s="935">
        <v>4.0212615325834103E-2</v>
      </c>
      <c r="O35" s="912"/>
    </row>
    <row r="36" spans="1:15">
      <c r="A36" s="929" t="s">
        <v>3838</v>
      </c>
      <c r="B36" s="930">
        <v>12705</v>
      </c>
      <c r="C36" s="931">
        <v>854</v>
      </c>
      <c r="D36" s="931">
        <v>11605</v>
      </c>
      <c r="E36" s="931">
        <v>1435</v>
      </c>
      <c r="F36" s="932">
        <v>453</v>
      </c>
      <c r="G36" s="933">
        <v>0</v>
      </c>
      <c r="H36" s="933">
        <v>0</v>
      </c>
      <c r="I36" s="933">
        <v>0</v>
      </c>
      <c r="J36" s="933">
        <v>0</v>
      </c>
      <c r="K36" s="933">
        <v>66</v>
      </c>
      <c r="L36" s="934">
        <v>0.54736085046130301</v>
      </c>
      <c r="M36" s="935">
        <v>1.2756919550046601E-2</v>
      </c>
      <c r="N36" s="935">
        <v>2.5217166552417799E-3</v>
      </c>
      <c r="O36" s="912"/>
    </row>
    <row r="37" spans="1:15">
      <c r="A37" s="929" t="s">
        <v>3839</v>
      </c>
      <c r="B37" s="930">
        <v>13</v>
      </c>
      <c r="C37" s="931">
        <v>35128</v>
      </c>
      <c r="D37" s="931">
        <v>4741</v>
      </c>
      <c r="E37" s="931">
        <v>102</v>
      </c>
      <c r="F37" s="932">
        <v>0</v>
      </c>
      <c r="G37" s="933">
        <v>0</v>
      </c>
      <c r="H37" s="933">
        <v>0</v>
      </c>
      <c r="I37" s="933">
        <v>0</v>
      </c>
      <c r="J37" s="933">
        <v>0</v>
      </c>
      <c r="K37" s="933">
        <v>30298</v>
      </c>
      <c r="L37" s="934">
        <v>237.65273579286901</v>
      </c>
      <c r="M37" s="935">
        <v>4.83476912357985</v>
      </c>
      <c r="N37" s="935">
        <v>0.61285805791857195</v>
      </c>
      <c r="O37" s="912"/>
    </row>
    <row r="38" spans="1:15">
      <c r="A38" s="929" t="s">
        <v>3840</v>
      </c>
      <c r="B38" s="930">
        <v>0</v>
      </c>
      <c r="C38" s="931">
        <v>1032</v>
      </c>
      <c r="D38" s="931">
        <v>0</v>
      </c>
      <c r="E38" s="931">
        <v>0</v>
      </c>
      <c r="F38" s="932">
        <v>0</v>
      </c>
      <c r="G38" s="933">
        <v>0</v>
      </c>
      <c r="H38" s="933">
        <v>0</v>
      </c>
      <c r="I38" s="933">
        <v>0</v>
      </c>
      <c r="J38" s="933">
        <v>0</v>
      </c>
      <c r="K38" s="933">
        <v>1032</v>
      </c>
      <c r="L38" s="934">
        <v>8.0716509153022393</v>
      </c>
      <c r="M38" s="935">
        <v>0.16236079427332101</v>
      </c>
      <c r="N38" s="935">
        <v>2.0874959263712699E-2</v>
      </c>
      <c r="O38" s="912"/>
    </row>
    <row r="39" spans="1:15">
      <c r="A39" s="929" t="s">
        <v>3841</v>
      </c>
      <c r="B39" s="930">
        <v>0</v>
      </c>
      <c r="C39" s="931">
        <v>586</v>
      </c>
      <c r="D39" s="931">
        <v>0</v>
      </c>
      <c r="E39" s="931">
        <v>0</v>
      </c>
      <c r="F39" s="932">
        <v>0</v>
      </c>
      <c r="G39" s="933">
        <v>0</v>
      </c>
      <c r="H39" s="933">
        <v>0</v>
      </c>
      <c r="I39" s="933">
        <v>0</v>
      </c>
      <c r="J39" s="933">
        <v>0</v>
      </c>
      <c r="K39" s="933">
        <v>586</v>
      </c>
      <c r="L39" s="934">
        <v>4.6228325485745101</v>
      </c>
      <c r="M39" s="935">
        <v>0.10404665850068</v>
      </c>
      <c r="N39" s="935">
        <v>3.2926157753379703E-2</v>
      </c>
      <c r="O39" s="912"/>
    </row>
    <row r="40" spans="1:15">
      <c r="A40" s="929" t="s">
        <v>3842</v>
      </c>
      <c r="B40" s="930">
        <v>0</v>
      </c>
      <c r="C40" s="931">
        <v>2977</v>
      </c>
      <c r="D40" s="931">
        <v>0</v>
      </c>
      <c r="E40" s="931">
        <v>233</v>
      </c>
      <c r="F40" s="932">
        <v>0</v>
      </c>
      <c r="G40" s="933">
        <v>0</v>
      </c>
      <c r="H40" s="933">
        <v>0</v>
      </c>
      <c r="I40" s="933">
        <v>0</v>
      </c>
      <c r="J40" s="933">
        <v>0</v>
      </c>
      <c r="K40" s="933">
        <v>2745</v>
      </c>
      <c r="L40" s="934">
        <v>24.184206681874901</v>
      </c>
      <c r="M40" s="935">
        <v>0.351658107363997</v>
      </c>
      <c r="N40" s="935">
        <v>0.64162180992729301</v>
      </c>
      <c r="O40" s="912"/>
    </row>
    <row r="41" spans="1:15">
      <c r="A41" s="929" t="s">
        <v>3843</v>
      </c>
      <c r="B41" s="930">
        <v>0</v>
      </c>
      <c r="C41" s="931">
        <v>3430</v>
      </c>
      <c r="D41" s="931">
        <v>0</v>
      </c>
      <c r="E41" s="931">
        <v>0</v>
      </c>
      <c r="F41" s="932">
        <v>0</v>
      </c>
      <c r="G41" s="933">
        <v>0</v>
      </c>
      <c r="H41" s="933">
        <v>0</v>
      </c>
      <c r="I41" s="933">
        <v>0</v>
      </c>
      <c r="J41" s="933">
        <v>3430</v>
      </c>
      <c r="K41" s="933">
        <v>0</v>
      </c>
      <c r="L41" s="934">
        <v>0</v>
      </c>
      <c r="M41" s="935">
        <v>0</v>
      </c>
      <c r="N41" s="935">
        <v>0</v>
      </c>
      <c r="O41" s="912"/>
    </row>
    <row r="42" spans="1:15">
      <c r="A42" s="929" t="s">
        <v>3844</v>
      </c>
      <c r="B42" s="930">
        <v>330</v>
      </c>
      <c r="C42" s="931">
        <v>4</v>
      </c>
      <c r="D42" s="931">
        <v>0</v>
      </c>
      <c r="E42" s="931">
        <v>0</v>
      </c>
      <c r="F42" s="932">
        <v>334</v>
      </c>
      <c r="G42" s="933">
        <v>0</v>
      </c>
      <c r="H42" s="933">
        <v>0</v>
      </c>
      <c r="I42" s="933">
        <v>0</v>
      </c>
      <c r="J42" s="933">
        <v>0</v>
      </c>
      <c r="K42" s="933">
        <v>0</v>
      </c>
      <c r="L42" s="934">
        <v>0</v>
      </c>
      <c r="M42" s="935">
        <v>0</v>
      </c>
      <c r="N42" s="935">
        <v>0</v>
      </c>
      <c r="O42" s="912"/>
    </row>
    <row r="43" spans="1:15">
      <c r="A43" s="929" t="s">
        <v>3845</v>
      </c>
      <c r="B43" s="930">
        <v>0</v>
      </c>
      <c r="C43" s="931">
        <v>193</v>
      </c>
      <c r="D43" s="931">
        <v>0</v>
      </c>
      <c r="E43" s="931">
        <v>2</v>
      </c>
      <c r="F43" s="932">
        <v>0</v>
      </c>
      <c r="G43" s="933">
        <v>0</v>
      </c>
      <c r="H43" s="933">
        <v>0</v>
      </c>
      <c r="I43" s="933">
        <v>0</v>
      </c>
      <c r="J43" s="933">
        <v>191</v>
      </c>
      <c r="K43" s="933">
        <v>0</v>
      </c>
      <c r="L43" s="934">
        <v>0</v>
      </c>
      <c r="M43" s="935">
        <v>0</v>
      </c>
      <c r="N43" s="935">
        <v>0</v>
      </c>
      <c r="O43" s="912"/>
    </row>
    <row r="44" spans="1:15">
      <c r="A44" s="929" t="s">
        <v>3846</v>
      </c>
      <c r="B44" s="930">
        <v>14367</v>
      </c>
      <c r="C44" s="931">
        <v>2035</v>
      </c>
      <c r="D44" s="931">
        <v>0</v>
      </c>
      <c r="E44" s="931">
        <v>0</v>
      </c>
      <c r="F44" s="932">
        <v>0</v>
      </c>
      <c r="G44" s="933">
        <v>0</v>
      </c>
      <c r="H44" s="933">
        <v>0</v>
      </c>
      <c r="I44" s="933">
        <v>0</v>
      </c>
      <c r="J44" s="933">
        <v>16402</v>
      </c>
      <c r="K44" s="933">
        <v>0</v>
      </c>
      <c r="L44" s="934">
        <v>0</v>
      </c>
      <c r="M44" s="935">
        <v>0</v>
      </c>
      <c r="N44" s="935">
        <v>0</v>
      </c>
      <c r="O44" s="912"/>
    </row>
    <row r="45" spans="1:15">
      <c r="A45" s="929" t="s">
        <v>3847</v>
      </c>
      <c r="B45" s="930">
        <v>0</v>
      </c>
      <c r="C45" s="931">
        <v>1161</v>
      </c>
      <c r="D45" s="931">
        <v>0</v>
      </c>
      <c r="E45" s="931">
        <v>347</v>
      </c>
      <c r="F45" s="932">
        <v>0</v>
      </c>
      <c r="G45" s="933">
        <v>0</v>
      </c>
      <c r="H45" s="933">
        <v>0</v>
      </c>
      <c r="I45" s="933">
        <v>0</v>
      </c>
      <c r="J45" s="933">
        <v>0</v>
      </c>
      <c r="K45" s="933">
        <v>814</v>
      </c>
      <c r="L45" s="934">
        <v>6.5678357512895102</v>
      </c>
      <c r="M45" s="935">
        <v>0.12074572690393</v>
      </c>
      <c r="N45" s="935">
        <v>4.7566498477305701E-2</v>
      </c>
      <c r="O45" s="912"/>
    </row>
    <row r="46" spans="1:15">
      <c r="A46" s="929" t="s">
        <v>3848</v>
      </c>
      <c r="B46" s="930">
        <v>11700</v>
      </c>
      <c r="C46" s="931">
        <v>596</v>
      </c>
      <c r="D46" s="931">
        <v>0</v>
      </c>
      <c r="E46" s="931">
        <v>10591</v>
      </c>
      <c r="F46" s="932">
        <v>0</v>
      </c>
      <c r="G46" s="933">
        <v>0</v>
      </c>
      <c r="H46" s="933">
        <v>0</v>
      </c>
      <c r="I46" s="933">
        <v>0</v>
      </c>
      <c r="J46" s="933">
        <v>0</v>
      </c>
      <c r="K46" s="933">
        <v>1705</v>
      </c>
      <c r="L46" s="934">
        <v>13.4503916302381</v>
      </c>
      <c r="M46" s="935">
        <v>0.45601042848955498</v>
      </c>
      <c r="N46" s="935">
        <v>6.8976367334554506E-2</v>
      </c>
      <c r="O46" s="912"/>
    </row>
    <row r="47" spans="1:15">
      <c r="A47" s="929" t="s">
        <v>3850</v>
      </c>
      <c r="B47" s="930">
        <v>0</v>
      </c>
      <c r="C47" s="931">
        <v>816</v>
      </c>
      <c r="D47" s="931">
        <v>-836</v>
      </c>
      <c r="E47" s="931">
        <v>836</v>
      </c>
      <c r="F47" s="932">
        <v>0</v>
      </c>
      <c r="G47" s="933">
        <v>0</v>
      </c>
      <c r="H47" s="933">
        <v>0</v>
      </c>
      <c r="I47" s="933">
        <v>0</v>
      </c>
      <c r="J47" s="933">
        <v>0</v>
      </c>
      <c r="K47" s="933">
        <v>816</v>
      </c>
      <c r="L47" s="934">
        <v>1.9440142942227501</v>
      </c>
      <c r="M47" s="935">
        <v>6.0521199725802603E-2</v>
      </c>
      <c r="N47" s="935">
        <v>1.4671805994134E-2</v>
      </c>
      <c r="O47" s="912"/>
    </row>
    <row r="48" spans="1:15">
      <c r="A48" s="929" t="s">
        <v>3851</v>
      </c>
      <c r="B48" s="930">
        <v>0</v>
      </c>
      <c r="C48" s="931">
        <v>3806</v>
      </c>
      <c r="D48" s="931">
        <v>344.46153846153902</v>
      </c>
      <c r="E48" s="931">
        <v>0</v>
      </c>
      <c r="F48" s="932">
        <v>0</v>
      </c>
      <c r="G48" s="933">
        <v>0</v>
      </c>
      <c r="H48" s="933">
        <v>3461.5384615384601</v>
      </c>
      <c r="I48" s="933">
        <v>0</v>
      </c>
      <c r="J48" s="933">
        <v>0</v>
      </c>
      <c r="K48" s="933">
        <v>0</v>
      </c>
      <c r="L48" s="934">
        <v>0</v>
      </c>
      <c r="M48" s="935">
        <v>0</v>
      </c>
      <c r="N48" s="935">
        <v>0</v>
      </c>
      <c r="O48" s="912"/>
    </row>
    <row r="49" spans="1:15">
      <c r="A49" s="929" t="s">
        <v>3852</v>
      </c>
      <c r="B49" s="930">
        <v>8990</v>
      </c>
      <c r="C49" s="931">
        <v>2822</v>
      </c>
      <c r="D49" s="931">
        <v>0</v>
      </c>
      <c r="E49" s="931">
        <v>149</v>
      </c>
      <c r="F49" s="932">
        <v>11663</v>
      </c>
      <c r="G49" s="933">
        <v>0</v>
      </c>
      <c r="H49" s="933">
        <v>0</v>
      </c>
      <c r="I49" s="933">
        <v>0</v>
      </c>
      <c r="J49" s="933">
        <v>0</v>
      </c>
      <c r="K49" s="933">
        <v>0</v>
      </c>
      <c r="L49" s="934">
        <v>0</v>
      </c>
      <c r="M49" s="935">
        <v>0</v>
      </c>
      <c r="N49" s="935">
        <v>0</v>
      </c>
      <c r="O49" s="912"/>
    </row>
    <row r="50" spans="1:15">
      <c r="A50" s="929" t="s">
        <v>3853</v>
      </c>
      <c r="B50" s="930">
        <v>215</v>
      </c>
      <c r="C50" s="931">
        <v>0</v>
      </c>
      <c r="D50" s="931">
        <v>0</v>
      </c>
      <c r="E50" s="931">
        <v>0</v>
      </c>
      <c r="F50" s="932">
        <v>215</v>
      </c>
      <c r="G50" s="933">
        <v>0</v>
      </c>
      <c r="H50" s="933">
        <v>0</v>
      </c>
      <c r="I50" s="933">
        <v>0</v>
      </c>
      <c r="J50" s="933">
        <v>0</v>
      </c>
      <c r="K50" s="933">
        <v>0</v>
      </c>
      <c r="L50" s="934">
        <v>0</v>
      </c>
      <c r="M50" s="935">
        <v>0</v>
      </c>
      <c r="N50" s="935">
        <v>0</v>
      </c>
      <c r="O50" s="912"/>
    </row>
    <row r="51" spans="1:15">
      <c r="A51" s="929" t="s">
        <v>3854</v>
      </c>
      <c r="B51" s="930">
        <v>3600</v>
      </c>
      <c r="C51" s="931">
        <v>135</v>
      </c>
      <c r="D51" s="931">
        <v>0</v>
      </c>
      <c r="E51" s="931">
        <v>65</v>
      </c>
      <c r="F51" s="932">
        <v>3670</v>
      </c>
      <c r="G51" s="933">
        <v>0</v>
      </c>
      <c r="H51" s="933">
        <v>0</v>
      </c>
      <c r="I51" s="933">
        <v>0</v>
      </c>
      <c r="J51" s="933">
        <v>0</v>
      </c>
      <c r="K51" s="933">
        <v>0</v>
      </c>
      <c r="L51" s="934">
        <v>0</v>
      </c>
      <c r="M51" s="935">
        <v>0</v>
      </c>
      <c r="N51" s="935">
        <v>0</v>
      </c>
      <c r="O51" s="912"/>
    </row>
    <row r="52" spans="1:15">
      <c r="A52" s="929" t="s">
        <v>3856</v>
      </c>
      <c r="B52" s="930">
        <v>178</v>
      </c>
      <c r="C52" s="931">
        <v>0</v>
      </c>
      <c r="D52" s="931">
        <v>0</v>
      </c>
      <c r="E52" s="931">
        <v>0</v>
      </c>
      <c r="F52" s="932">
        <v>178</v>
      </c>
      <c r="G52" s="933">
        <v>0</v>
      </c>
      <c r="H52" s="933">
        <v>0</v>
      </c>
      <c r="I52" s="933">
        <v>0</v>
      </c>
      <c r="J52" s="933">
        <v>0</v>
      </c>
      <c r="K52" s="933">
        <v>0</v>
      </c>
      <c r="L52" s="934">
        <v>0</v>
      </c>
      <c r="M52" s="935">
        <v>0</v>
      </c>
      <c r="N52" s="935">
        <v>0</v>
      </c>
      <c r="O52" s="912"/>
    </row>
    <row r="53" spans="1:15">
      <c r="A53" s="929" t="s">
        <v>3857</v>
      </c>
      <c r="B53" s="930">
        <v>0</v>
      </c>
      <c r="C53" s="931">
        <v>3</v>
      </c>
      <c r="D53" s="931">
        <v>0</v>
      </c>
      <c r="E53" s="931">
        <v>557</v>
      </c>
      <c r="F53" s="932">
        <v>0</v>
      </c>
      <c r="G53" s="933">
        <v>0</v>
      </c>
      <c r="H53" s="933">
        <v>0</v>
      </c>
      <c r="I53" s="933">
        <v>0</v>
      </c>
      <c r="J53" s="933">
        <v>0</v>
      </c>
      <c r="K53" s="933">
        <v>0</v>
      </c>
      <c r="L53" s="934">
        <v>0</v>
      </c>
      <c r="M53" s="935">
        <v>0</v>
      </c>
      <c r="N53" s="935">
        <v>0</v>
      </c>
      <c r="O53" s="912"/>
    </row>
    <row r="54" spans="1:15">
      <c r="A54" s="929" t="s">
        <v>3858</v>
      </c>
      <c r="B54" s="930">
        <v>2213</v>
      </c>
      <c r="C54" s="931">
        <v>0</v>
      </c>
      <c r="D54" s="931">
        <v>0</v>
      </c>
      <c r="E54" s="931">
        <v>0</v>
      </c>
      <c r="F54" s="932">
        <v>2213</v>
      </c>
      <c r="G54" s="933">
        <v>0</v>
      </c>
      <c r="H54" s="933">
        <v>0</v>
      </c>
      <c r="I54" s="933">
        <v>0</v>
      </c>
      <c r="J54" s="933">
        <v>0</v>
      </c>
      <c r="K54" s="933">
        <v>0</v>
      </c>
      <c r="L54" s="934">
        <v>0</v>
      </c>
      <c r="M54" s="935">
        <v>0</v>
      </c>
      <c r="N54" s="935">
        <v>0</v>
      </c>
      <c r="O54" s="912"/>
    </row>
    <row r="55" spans="1:15">
      <c r="A55" s="929" t="s">
        <v>3859</v>
      </c>
      <c r="B55" s="930">
        <v>0</v>
      </c>
      <c r="C55" s="931">
        <v>153</v>
      </c>
      <c r="D55" s="931">
        <v>0</v>
      </c>
      <c r="E55" s="931">
        <v>0</v>
      </c>
      <c r="F55" s="932">
        <v>0</v>
      </c>
      <c r="G55" s="933">
        <v>0</v>
      </c>
      <c r="H55" s="933">
        <v>0</v>
      </c>
      <c r="I55" s="933">
        <v>0</v>
      </c>
      <c r="J55" s="933">
        <v>0</v>
      </c>
      <c r="K55" s="933">
        <v>153</v>
      </c>
      <c r="L55" s="934">
        <v>0.93876633665591602</v>
      </c>
      <c r="M55" s="935">
        <v>3.16360816748514E-2</v>
      </c>
      <c r="N55" s="935">
        <v>1.1691595401575499E-2</v>
      </c>
      <c r="O55" s="912"/>
    </row>
    <row r="56" spans="1:15">
      <c r="A56" s="929" t="s">
        <v>3860</v>
      </c>
      <c r="B56" s="930">
        <v>0</v>
      </c>
      <c r="C56" s="931">
        <v>4253</v>
      </c>
      <c r="D56" s="931">
        <v>0</v>
      </c>
      <c r="E56" s="931">
        <v>351</v>
      </c>
      <c r="F56" s="932">
        <v>0</v>
      </c>
      <c r="G56" s="933">
        <v>0</v>
      </c>
      <c r="H56" s="933">
        <v>0</v>
      </c>
      <c r="I56" s="933">
        <v>0</v>
      </c>
      <c r="J56" s="933">
        <v>0</v>
      </c>
      <c r="K56" s="933">
        <v>3909</v>
      </c>
      <c r="L56" s="934">
        <v>34.439367548068802</v>
      </c>
      <c r="M56" s="935">
        <v>0.57106094148583497</v>
      </c>
      <c r="N56" s="935">
        <v>1.3002618359985201</v>
      </c>
      <c r="O56" s="912"/>
    </row>
    <row r="57" spans="1:15">
      <c r="A57" s="924"/>
      <c r="B57" s="925"/>
      <c r="C57" s="926"/>
      <c r="D57" s="926"/>
      <c r="E57" s="926"/>
      <c r="F57" s="925"/>
      <c r="G57" s="926"/>
      <c r="H57" s="926"/>
      <c r="I57" s="926"/>
      <c r="J57" s="926"/>
      <c r="K57" s="926"/>
      <c r="L57" s="927"/>
      <c r="M57" s="928"/>
      <c r="N57" s="928"/>
      <c r="O57" s="912"/>
    </row>
    <row r="58" spans="1:15">
      <c r="A58" s="917" t="s">
        <v>4204</v>
      </c>
      <c r="B58" s="918">
        <v>88284</v>
      </c>
      <c r="C58" s="919">
        <v>14860</v>
      </c>
      <c r="D58" s="919">
        <v>20615</v>
      </c>
      <c r="E58" s="919">
        <v>108</v>
      </c>
      <c r="F58" s="920">
        <v>2036</v>
      </c>
      <c r="G58" s="921">
        <v>0</v>
      </c>
      <c r="H58" s="921">
        <v>0</v>
      </c>
      <c r="I58" s="921">
        <v>6922</v>
      </c>
      <c r="J58" s="921">
        <v>22</v>
      </c>
      <c r="K58" s="921">
        <v>73441</v>
      </c>
      <c r="L58" s="922">
        <v>137.7117089013</v>
      </c>
      <c r="M58" s="923">
        <v>3.18373216312495</v>
      </c>
      <c r="N58" s="923">
        <v>2.4218703855619399</v>
      </c>
      <c r="O58" s="912"/>
    </row>
    <row r="59" spans="1:15">
      <c r="A59" s="929" t="s">
        <v>3862</v>
      </c>
      <c r="B59" s="930">
        <v>1035</v>
      </c>
      <c r="C59" s="931">
        <v>13109</v>
      </c>
      <c r="D59" s="931">
        <v>3062</v>
      </c>
      <c r="E59" s="931">
        <v>80</v>
      </c>
      <c r="F59" s="932">
        <v>0</v>
      </c>
      <c r="G59" s="933">
        <v>0</v>
      </c>
      <c r="H59" s="933">
        <v>0</v>
      </c>
      <c r="I59" s="933">
        <v>481</v>
      </c>
      <c r="J59" s="933">
        <v>0</v>
      </c>
      <c r="K59" s="933">
        <v>10521</v>
      </c>
      <c r="L59" s="934">
        <v>15.2233917313765</v>
      </c>
      <c r="M59" s="935">
        <v>0.37029871779023898</v>
      </c>
      <c r="N59" s="935">
        <v>2.05721509883466E-2</v>
      </c>
      <c r="O59" s="912"/>
    </row>
    <row r="60" spans="1:15">
      <c r="A60" s="929" t="s">
        <v>3863</v>
      </c>
      <c r="B60" s="930">
        <v>222</v>
      </c>
      <c r="C60" s="931">
        <v>0</v>
      </c>
      <c r="D60" s="931">
        <v>52</v>
      </c>
      <c r="E60" s="931">
        <v>0</v>
      </c>
      <c r="F60" s="932">
        <v>0</v>
      </c>
      <c r="G60" s="933">
        <v>0</v>
      </c>
      <c r="H60" s="933">
        <v>0</v>
      </c>
      <c r="I60" s="933">
        <v>0</v>
      </c>
      <c r="J60" s="933">
        <v>0</v>
      </c>
      <c r="K60" s="933">
        <v>170</v>
      </c>
      <c r="L60" s="934">
        <v>1.3219908525964501</v>
      </c>
      <c r="M60" s="935">
        <v>5.7311742164585797E-3</v>
      </c>
      <c r="N60" s="935">
        <v>2.6745479676806702E-3</v>
      </c>
      <c r="O60" s="912"/>
    </row>
    <row r="61" spans="1:15">
      <c r="A61" s="929" t="s">
        <v>3864</v>
      </c>
      <c r="B61" s="930">
        <v>19099</v>
      </c>
      <c r="C61" s="931">
        <v>25</v>
      </c>
      <c r="D61" s="931">
        <v>16374</v>
      </c>
      <c r="E61" s="931">
        <v>0</v>
      </c>
      <c r="F61" s="932">
        <v>0</v>
      </c>
      <c r="G61" s="933">
        <v>0</v>
      </c>
      <c r="H61" s="933">
        <v>0</v>
      </c>
      <c r="I61" s="933">
        <v>1427</v>
      </c>
      <c r="J61" s="933">
        <v>0</v>
      </c>
      <c r="K61" s="933">
        <v>1323</v>
      </c>
      <c r="L61" s="934">
        <v>2.9122145931428198</v>
      </c>
      <c r="M61" s="935">
        <v>3.2083720093946298E-2</v>
      </c>
      <c r="N61" s="935">
        <v>7.4039354062952999E-3</v>
      </c>
      <c r="O61" s="912"/>
    </row>
    <row r="62" spans="1:15">
      <c r="A62" s="929" t="s">
        <v>3865</v>
      </c>
      <c r="B62" s="930">
        <v>0</v>
      </c>
      <c r="C62" s="931">
        <v>0</v>
      </c>
      <c r="D62" s="931">
        <v>0</v>
      </c>
      <c r="E62" s="931">
        <v>0</v>
      </c>
      <c r="F62" s="932">
        <v>0</v>
      </c>
      <c r="G62" s="933">
        <v>0</v>
      </c>
      <c r="H62" s="933">
        <v>0</v>
      </c>
      <c r="I62" s="933">
        <v>0</v>
      </c>
      <c r="J62" s="933">
        <v>0</v>
      </c>
      <c r="K62" s="933">
        <v>0</v>
      </c>
      <c r="L62" s="934">
        <v>0</v>
      </c>
      <c r="M62" s="935">
        <v>0</v>
      </c>
      <c r="N62" s="935">
        <v>0</v>
      </c>
      <c r="O62" s="912"/>
    </row>
    <row r="63" spans="1:15">
      <c r="A63" s="929" t="s">
        <v>3866</v>
      </c>
      <c r="B63" s="930">
        <v>1289</v>
      </c>
      <c r="C63" s="931">
        <v>0</v>
      </c>
      <c r="D63" s="931">
        <v>0</v>
      </c>
      <c r="E63" s="931">
        <v>0</v>
      </c>
      <c r="F63" s="932">
        <v>1289</v>
      </c>
      <c r="G63" s="933">
        <v>0</v>
      </c>
      <c r="H63" s="933">
        <v>0</v>
      </c>
      <c r="I63" s="933">
        <v>0</v>
      </c>
      <c r="J63" s="933">
        <v>0</v>
      </c>
      <c r="K63" s="933">
        <v>0</v>
      </c>
      <c r="L63" s="934">
        <v>0</v>
      </c>
      <c r="M63" s="935">
        <v>0</v>
      </c>
      <c r="N63" s="935">
        <v>0</v>
      </c>
      <c r="O63" s="912"/>
    </row>
    <row r="64" spans="1:15">
      <c r="A64" s="929" t="s">
        <v>3867</v>
      </c>
      <c r="B64" s="930">
        <v>0</v>
      </c>
      <c r="C64" s="931">
        <v>0</v>
      </c>
      <c r="D64" s="931">
        <v>0</v>
      </c>
      <c r="E64" s="931">
        <v>0</v>
      </c>
      <c r="F64" s="932">
        <v>0</v>
      </c>
      <c r="G64" s="933">
        <v>0</v>
      </c>
      <c r="H64" s="933">
        <v>0</v>
      </c>
      <c r="I64" s="933">
        <v>0</v>
      </c>
      <c r="J64" s="933">
        <v>0</v>
      </c>
      <c r="K64" s="933">
        <v>0</v>
      </c>
      <c r="L64" s="934">
        <v>0</v>
      </c>
      <c r="M64" s="935">
        <v>0</v>
      </c>
      <c r="N64" s="935">
        <v>0</v>
      </c>
      <c r="O64" s="912"/>
    </row>
    <row r="65" spans="1:15">
      <c r="A65" s="929" t="s">
        <v>3868</v>
      </c>
      <c r="B65" s="930">
        <v>66639</v>
      </c>
      <c r="C65" s="931">
        <v>1</v>
      </c>
      <c r="D65" s="931">
        <v>1127</v>
      </c>
      <c r="E65" s="931">
        <v>0</v>
      </c>
      <c r="F65" s="932">
        <v>747</v>
      </c>
      <c r="G65" s="933">
        <v>0</v>
      </c>
      <c r="H65" s="933">
        <v>0</v>
      </c>
      <c r="I65" s="933">
        <v>5014</v>
      </c>
      <c r="J65" s="933">
        <v>0</v>
      </c>
      <c r="K65" s="933">
        <v>59752</v>
      </c>
      <c r="L65" s="934">
        <v>113.693108431569</v>
      </c>
      <c r="M65" s="935">
        <v>2.6751319630957302</v>
      </c>
      <c r="N65" s="935">
        <v>2.3407404677087702</v>
      </c>
      <c r="O65" s="912"/>
    </row>
    <row r="66" spans="1:15">
      <c r="A66" s="929" t="s">
        <v>3869</v>
      </c>
      <c r="B66" s="930">
        <v>0</v>
      </c>
      <c r="C66" s="931">
        <v>1593</v>
      </c>
      <c r="D66" s="931">
        <v>0</v>
      </c>
      <c r="E66" s="931">
        <v>28</v>
      </c>
      <c r="F66" s="932">
        <v>0</v>
      </c>
      <c r="G66" s="933">
        <v>0</v>
      </c>
      <c r="H66" s="933">
        <v>0</v>
      </c>
      <c r="I66" s="933">
        <v>0</v>
      </c>
      <c r="J66" s="933">
        <v>0</v>
      </c>
      <c r="K66" s="933">
        <v>1565</v>
      </c>
      <c r="L66" s="934">
        <v>3.69323609066493</v>
      </c>
      <c r="M66" s="935">
        <v>8.4416824929484102E-2</v>
      </c>
      <c r="N66" s="935">
        <v>4.9243147875532398E-2</v>
      </c>
      <c r="O66" s="912"/>
    </row>
    <row r="67" spans="1:15">
      <c r="A67" s="929" t="s">
        <v>3870</v>
      </c>
      <c r="B67" s="930">
        <v>0</v>
      </c>
      <c r="C67" s="931">
        <v>110</v>
      </c>
      <c r="D67" s="931">
        <v>0</v>
      </c>
      <c r="E67" s="931">
        <v>0</v>
      </c>
      <c r="F67" s="932">
        <v>0</v>
      </c>
      <c r="G67" s="933">
        <v>0</v>
      </c>
      <c r="H67" s="933">
        <v>0</v>
      </c>
      <c r="I67" s="933">
        <v>0</v>
      </c>
      <c r="J67" s="933">
        <v>0</v>
      </c>
      <c r="K67" s="933">
        <v>110</v>
      </c>
      <c r="L67" s="934">
        <v>0.867767201950847</v>
      </c>
      <c r="M67" s="935">
        <v>1.6069762999089798E-2</v>
      </c>
      <c r="N67" s="935">
        <v>1.2361356153146E-3</v>
      </c>
      <c r="O67" s="912"/>
    </row>
    <row r="68" spans="1:15">
      <c r="A68" s="929" t="s">
        <v>3871</v>
      </c>
      <c r="B68" s="930">
        <v>0</v>
      </c>
      <c r="C68" s="931">
        <v>0</v>
      </c>
      <c r="D68" s="931">
        <v>0</v>
      </c>
      <c r="E68" s="931">
        <v>0</v>
      </c>
      <c r="F68" s="932">
        <v>0</v>
      </c>
      <c r="G68" s="933">
        <v>0</v>
      </c>
      <c r="H68" s="933">
        <v>0</v>
      </c>
      <c r="I68" s="933">
        <v>0</v>
      </c>
      <c r="J68" s="933">
        <v>0</v>
      </c>
      <c r="K68" s="933">
        <v>0</v>
      </c>
      <c r="L68" s="934">
        <v>0</v>
      </c>
      <c r="M68" s="935">
        <v>0</v>
      </c>
      <c r="N68" s="935">
        <v>0</v>
      </c>
      <c r="O68" s="912"/>
    </row>
    <row r="69" spans="1:15">
      <c r="A69" s="929" t="s">
        <v>3872</v>
      </c>
      <c r="B69" s="930">
        <v>0</v>
      </c>
      <c r="C69" s="931">
        <v>18</v>
      </c>
      <c r="D69" s="931">
        <v>0</v>
      </c>
      <c r="E69" s="931">
        <v>0</v>
      </c>
      <c r="F69" s="932">
        <v>0</v>
      </c>
      <c r="G69" s="933">
        <v>0</v>
      </c>
      <c r="H69" s="933">
        <v>0</v>
      </c>
      <c r="I69" s="933">
        <v>0</v>
      </c>
      <c r="J69" s="933">
        <v>18</v>
      </c>
      <c r="K69" s="933">
        <v>0</v>
      </c>
      <c r="L69" s="934">
        <v>0</v>
      </c>
      <c r="M69" s="935">
        <v>0</v>
      </c>
      <c r="N69" s="935">
        <v>0</v>
      </c>
      <c r="O69" s="912"/>
    </row>
    <row r="70" spans="1:15">
      <c r="A70" s="929" t="s">
        <v>3873</v>
      </c>
      <c r="B70" s="930">
        <v>0</v>
      </c>
      <c r="C70" s="931">
        <v>4</v>
      </c>
      <c r="D70" s="931">
        <v>0</v>
      </c>
      <c r="E70" s="931">
        <v>0</v>
      </c>
      <c r="F70" s="932">
        <v>0</v>
      </c>
      <c r="G70" s="933">
        <v>0</v>
      </c>
      <c r="H70" s="933">
        <v>0</v>
      </c>
      <c r="I70" s="933">
        <v>0</v>
      </c>
      <c r="J70" s="933">
        <v>4</v>
      </c>
      <c r="K70" s="933">
        <v>0</v>
      </c>
      <c r="L70" s="934">
        <v>0</v>
      </c>
      <c r="M70" s="935">
        <v>0</v>
      </c>
      <c r="N70" s="935">
        <v>0</v>
      </c>
      <c r="O70" s="912"/>
    </row>
    <row r="71" spans="1:15">
      <c r="A71" s="929" t="s">
        <v>3874</v>
      </c>
      <c r="B71" s="930">
        <v>0</v>
      </c>
      <c r="C71" s="931">
        <v>0</v>
      </c>
      <c r="D71" s="931">
        <v>0</v>
      </c>
      <c r="E71" s="931">
        <v>0</v>
      </c>
      <c r="F71" s="932">
        <v>0</v>
      </c>
      <c r="G71" s="933">
        <v>0</v>
      </c>
      <c r="H71" s="933">
        <v>0</v>
      </c>
      <c r="I71" s="933">
        <v>0</v>
      </c>
      <c r="J71" s="933">
        <v>0</v>
      </c>
      <c r="K71" s="933">
        <v>0</v>
      </c>
      <c r="L71" s="934">
        <v>0</v>
      </c>
      <c r="M71" s="935">
        <v>0</v>
      </c>
      <c r="N71" s="935">
        <v>0</v>
      </c>
      <c r="O71" s="912"/>
    </row>
    <row r="72" spans="1:15">
      <c r="A72" s="929" t="s">
        <v>4205</v>
      </c>
      <c r="B72" s="930">
        <v>0</v>
      </c>
      <c r="C72" s="931">
        <v>0</v>
      </c>
      <c r="D72" s="931">
        <v>0</v>
      </c>
      <c r="E72" s="931">
        <v>0</v>
      </c>
      <c r="F72" s="932">
        <v>0</v>
      </c>
      <c r="G72" s="933">
        <v>0</v>
      </c>
      <c r="H72" s="933">
        <v>0</v>
      </c>
      <c r="I72" s="933">
        <v>0</v>
      </c>
      <c r="J72" s="933">
        <v>0</v>
      </c>
      <c r="K72" s="933">
        <v>0</v>
      </c>
      <c r="L72" s="934">
        <v>0</v>
      </c>
      <c r="M72" s="935">
        <v>0</v>
      </c>
      <c r="N72" s="935">
        <v>0</v>
      </c>
      <c r="O72" s="912"/>
    </row>
    <row r="73" spans="1:15">
      <c r="A73" s="924"/>
      <c r="B73" s="925"/>
      <c r="C73" s="926"/>
      <c r="D73" s="926"/>
      <c r="E73" s="926"/>
      <c r="F73" s="925"/>
      <c r="G73" s="926"/>
      <c r="H73" s="926"/>
      <c r="I73" s="926"/>
      <c r="J73" s="926"/>
      <c r="K73" s="926"/>
      <c r="L73" s="927"/>
      <c r="M73" s="928"/>
      <c r="N73" s="928"/>
      <c r="O73" s="912"/>
    </row>
    <row r="74" spans="1:15">
      <c r="A74" s="917" t="s">
        <v>4206</v>
      </c>
      <c r="B74" s="918">
        <v>660288</v>
      </c>
      <c r="C74" s="919">
        <v>70502</v>
      </c>
      <c r="D74" s="919">
        <v>88311</v>
      </c>
      <c r="E74" s="919">
        <v>314166</v>
      </c>
      <c r="F74" s="920">
        <v>0</v>
      </c>
      <c r="G74" s="921">
        <v>0</v>
      </c>
      <c r="H74" s="921">
        <v>0</v>
      </c>
      <c r="I74" s="921">
        <v>0</v>
      </c>
      <c r="J74" s="921">
        <v>248282</v>
      </c>
      <c r="K74" s="921">
        <v>81361</v>
      </c>
      <c r="L74" s="922">
        <v>371.17289042219699</v>
      </c>
      <c r="M74" s="923">
        <v>1.23478710373425E-2</v>
      </c>
      <c r="N74" s="923">
        <v>4.59797498511018E-2</v>
      </c>
      <c r="O74" s="912"/>
    </row>
    <row r="75" spans="1:15">
      <c r="A75" s="929" t="s">
        <v>4207</v>
      </c>
      <c r="B75" s="930">
        <v>0</v>
      </c>
      <c r="C75" s="931">
        <v>0</v>
      </c>
      <c r="D75" s="931">
        <v>0</v>
      </c>
      <c r="E75" s="931">
        <v>0</v>
      </c>
      <c r="F75" s="932">
        <v>0</v>
      </c>
      <c r="G75" s="933">
        <v>0</v>
      </c>
      <c r="H75" s="933">
        <v>0</v>
      </c>
      <c r="I75" s="933">
        <v>0</v>
      </c>
      <c r="J75" s="933">
        <v>0</v>
      </c>
      <c r="K75" s="933">
        <v>0</v>
      </c>
      <c r="L75" s="934">
        <v>0</v>
      </c>
      <c r="M75" s="935">
        <v>0</v>
      </c>
      <c r="N75" s="935">
        <v>0</v>
      </c>
      <c r="O75" s="912"/>
    </row>
    <row r="76" spans="1:15">
      <c r="A76" s="929" t="s">
        <v>3879</v>
      </c>
      <c r="B76" s="930">
        <v>0</v>
      </c>
      <c r="C76" s="931">
        <v>31</v>
      </c>
      <c r="D76" s="931">
        <v>-1</v>
      </c>
      <c r="E76" s="931">
        <v>2</v>
      </c>
      <c r="F76" s="932">
        <v>0</v>
      </c>
      <c r="G76" s="933">
        <v>0</v>
      </c>
      <c r="H76" s="933">
        <v>0</v>
      </c>
      <c r="I76" s="933">
        <v>0</v>
      </c>
      <c r="J76" s="933">
        <v>0</v>
      </c>
      <c r="K76" s="933">
        <v>30</v>
      </c>
      <c r="L76" s="934">
        <v>0.221155899176284</v>
      </c>
      <c r="M76" s="935">
        <v>2.02276737051479E-4</v>
      </c>
      <c r="N76" s="935">
        <v>0</v>
      </c>
      <c r="O76" s="912"/>
    </row>
    <row r="77" spans="1:15">
      <c r="A77" s="929" t="s">
        <v>3880</v>
      </c>
      <c r="B77" s="930">
        <v>0</v>
      </c>
      <c r="C77" s="931">
        <v>6</v>
      </c>
      <c r="D77" s="931">
        <v>0</v>
      </c>
      <c r="E77" s="931">
        <v>0</v>
      </c>
      <c r="F77" s="932">
        <v>0</v>
      </c>
      <c r="G77" s="933">
        <v>0</v>
      </c>
      <c r="H77" s="933">
        <v>0</v>
      </c>
      <c r="I77" s="933">
        <v>0</v>
      </c>
      <c r="J77" s="933">
        <v>0</v>
      </c>
      <c r="K77" s="933">
        <v>6</v>
      </c>
      <c r="L77" s="934">
        <v>5.39404632137278E-2</v>
      </c>
      <c r="M77" s="935">
        <v>0</v>
      </c>
      <c r="N77" s="935">
        <v>0</v>
      </c>
      <c r="O77" s="912"/>
    </row>
    <row r="78" spans="1:15">
      <c r="A78" s="929" t="s">
        <v>3881</v>
      </c>
      <c r="B78" s="930">
        <v>0</v>
      </c>
      <c r="C78" s="931">
        <v>0</v>
      </c>
      <c r="D78" s="931">
        <v>0</v>
      </c>
      <c r="E78" s="931">
        <v>0</v>
      </c>
      <c r="F78" s="932">
        <v>0</v>
      </c>
      <c r="G78" s="933">
        <v>0</v>
      </c>
      <c r="H78" s="933">
        <v>0</v>
      </c>
      <c r="I78" s="933">
        <v>0</v>
      </c>
      <c r="J78" s="933">
        <v>0</v>
      </c>
      <c r="K78" s="933">
        <v>0</v>
      </c>
      <c r="L78" s="934">
        <v>0</v>
      </c>
      <c r="M78" s="935">
        <v>0</v>
      </c>
      <c r="N78" s="935">
        <v>0</v>
      </c>
      <c r="O78" s="912"/>
    </row>
    <row r="79" spans="1:15">
      <c r="A79" s="929" t="s">
        <v>3882</v>
      </c>
      <c r="B79" s="930">
        <v>36225</v>
      </c>
      <c r="C79" s="931">
        <v>136</v>
      </c>
      <c r="D79" s="931">
        <v>20</v>
      </c>
      <c r="E79" s="931">
        <v>36341</v>
      </c>
      <c r="F79" s="932">
        <v>0</v>
      </c>
      <c r="G79" s="933">
        <v>0</v>
      </c>
      <c r="H79" s="933">
        <v>0</v>
      </c>
      <c r="I79" s="933">
        <v>0</v>
      </c>
      <c r="J79" s="933">
        <v>0</v>
      </c>
      <c r="K79" s="933">
        <v>0</v>
      </c>
      <c r="L79" s="934">
        <v>0</v>
      </c>
      <c r="M79" s="935">
        <v>0</v>
      </c>
      <c r="N79" s="935">
        <v>0</v>
      </c>
      <c r="O79" s="912"/>
    </row>
    <row r="80" spans="1:15">
      <c r="A80" s="929" t="s">
        <v>3883</v>
      </c>
      <c r="B80" s="930">
        <v>0</v>
      </c>
      <c r="C80" s="931">
        <v>20900</v>
      </c>
      <c r="D80" s="931">
        <v>5231</v>
      </c>
      <c r="E80" s="931">
        <v>35</v>
      </c>
      <c r="F80" s="932">
        <v>0</v>
      </c>
      <c r="G80" s="933">
        <v>0</v>
      </c>
      <c r="H80" s="933">
        <v>0</v>
      </c>
      <c r="I80" s="933">
        <v>0</v>
      </c>
      <c r="J80" s="933">
        <v>7584</v>
      </c>
      <c r="K80" s="933">
        <v>8050</v>
      </c>
      <c r="L80" s="934">
        <v>64.047557508400104</v>
      </c>
      <c r="M80" s="935">
        <v>0</v>
      </c>
      <c r="N80" s="935">
        <v>0</v>
      </c>
      <c r="O80" s="912"/>
    </row>
    <row r="81" spans="1:15">
      <c r="A81" s="929" t="s">
        <v>3884</v>
      </c>
      <c r="B81" s="930">
        <v>0</v>
      </c>
      <c r="C81" s="931">
        <v>110</v>
      </c>
      <c r="D81" s="931">
        <v>0</v>
      </c>
      <c r="E81" s="931">
        <v>1326</v>
      </c>
      <c r="F81" s="932">
        <v>0</v>
      </c>
      <c r="G81" s="933">
        <v>0</v>
      </c>
      <c r="H81" s="933">
        <v>0</v>
      </c>
      <c r="I81" s="933">
        <v>0</v>
      </c>
      <c r="J81" s="933">
        <v>0</v>
      </c>
      <c r="K81" s="933">
        <v>0</v>
      </c>
      <c r="L81" s="934">
        <v>0</v>
      </c>
      <c r="M81" s="935">
        <v>0</v>
      </c>
      <c r="N81" s="935">
        <v>0</v>
      </c>
      <c r="O81" s="912"/>
    </row>
    <row r="82" spans="1:15">
      <c r="A82" s="929" t="s">
        <v>3885</v>
      </c>
      <c r="B82" s="930">
        <v>624063</v>
      </c>
      <c r="C82" s="931">
        <v>618</v>
      </c>
      <c r="D82" s="931">
        <v>80134</v>
      </c>
      <c r="E82" s="931">
        <v>243849</v>
      </c>
      <c r="F82" s="932">
        <v>0</v>
      </c>
      <c r="G82" s="933">
        <v>0</v>
      </c>
      <c r="H82" s="933">
        <v>60000</v>
      </c>
      <c r="I82" s="933">
        <v>0</v>
      </c>
      <c r="J82" s="933">
        <v>240698</v>
      </c>
      <c r="K82" s="933">
        <v>0</v>
      </c>
      <c r="L82" s="934">
        <v>0</v>
      </c>
      <c r="M82" s="935">
        <v>0</v>
      </c>
      <c r="N82" s="935">
        <v>0</v>
      </c>
      <c r="O82" s="912"/>
    </row>
    <row r="83" spans="1:15">
      <c r="A83" s="929" t="s">
        <v>3886</v>
      </c>
      <c r="B83" s="930">
        <v>60000</v>
      </c>
      <c r="C83" s="931">
        <v>3128</v>
      </c>
      <c r="D83" s="931">
        <v>2839</v>
      </c>
      <c r="E83" s="931">
        <v>15502</v>
      </c>
      <c r="F83" s="932">
        <v>0</v>
      </c>
      <c r="G83" s="933">
        <v>0</v>
      </c>
      <c r="H83" s="933">
        <v>15000</v>
      </c>
      <c r="I83" s="933">
        <v>0</v>
      </c>
      <c r="J83" s="933">
        <v>0</v>
      </c>
      <c r="K83" s="933">
        <v>29787</v>
      </c>
      <c r="L83" s="934">
        <v>267.11796105049098</v>
      </c>
      <c r="M83" s="935">
        <v>0</v>
      </c>
      <c r="N83" s="935">
        <v>0</v>
      </c>
      <c r="O83" s="912"/>
    </row>
    <row r="84" spans="1:15">
      <c r="A84" s="929" t="s">
        <v>3887</v>
      </c>
      <c r="B84" s="930">
        <v>0</v>
      </c>
      <c r="C84" s="931">
        <v>5</v>
      </c>
      <c r="D84" s="931">
        <v>0</v>
      </c>
      <c r="E84" s="931">
        <v>119</v>
      </c>
      <c r="F84" s="932">
        <v>0</v>
      </c>
      <c r="G84" s="933">
        <v>0</v>
      </c>
      <c r="H84" s="933">
        <v>0</v>
      </c>
      <c r="I84" s="933">
        <v>0</v>
      </c>
      <c r="J84" s="933">
        <v>0</v>
      </c>
      <c r="K84" s="933">
        <v>0</v>
      </c>
      <c r="L84" s="934">
        <v>0</v>
      </c>
      <c r="M84" s="935">
        <v>0</v>
      </c>
      <c r="N84" s="935">
        <v>0</v>
      </c>
      <c r="O84" s="912"/>
    </row>
    <row r="85" spans="1:15">
      <c r="A85" s="929" t="s">
        <v>3888</v>
      </c>
      <c r="B85" s="930">
        <v>223637</v>
      </c>
      <c r="C85" s="931">
        <v>4</v>
      </c>
      <c r="D85" s="931">
        <v>0</v>
      </c>
      <c r="E85" s="931">
        <v>0</v>
      </c>
      <c r="F85" s="932">
        <v>4634</v>
      </c>
      <c r="G85" s="933">
        <v>0</v>
      </c>
      <c r="H85" s="933">
        <v>219007.272727273</v>
      </c>
      <c r="I85" s="933">
        <v>0</v>
      </c>
      <c r="J85" s="933">
        <v>0</v>
      </c>
      <c r="K85" s="933">
        <v>0</v>
      </c>
      <c r="L85" s="934">
        <v>0</v>
      </c>
      <c r="M85" s="935">
        <v>0</v>
      </c>
      <c r="N85" s="935">
        <v>0</v>
      </c>
      <c r="O85" s="912"/>
    </row>
    <row r="86" spans="1:15">
      <c r="A86" s="929" t="s">
        <v>3889</v>
      </c>
      <c r="B86" s="930">
        <v>15000</v>
      </c>
      <c r="C86" s="931">
        <v>2273</v>
      </c>
      <c r="D86" s="931">
        <v>101</v>
      </c>
      <c r="E86" s="931">
        <v>16979</v>
      </c>
      <c r="F86" s="932">
        <v>0</v>
      </c>
      <c r="G86" s="933">
        <v>0</v>
      </c>
      <c r="H86" s="933">
        <v>0</v>
      </c>
      <c r="I86" s="933">
        <v>0</v>
      </c>
      <c r="J86" s="933">
        <v>0</v>
      </c>
      <c r="K86" s="933">
        <v>193</v>
      </c>
      <c r="L86" s="934">
        <v>1.78279973479272</v>
      </c>
      <c r="M86" s="935">
        <v>1.21455943002911E-2</v>
      </c>
      <c r="N86" s="935">
        <v>4.59797498511018E-2</v>
      </c>
      <c r="O86" s="912"/>
    </row>
    <row r="87" spans="1:15">
      <c r="A87" s="929" t="s">
        <v>3890</v>
      </c>
      <c r="B87" s="930">
        <v>0</v>
      </c>
      <c r="C87" s="931">
        <v>43295</v>
      </c>
      <c r="D87" s="931">
        <v>-13</v>
      </c>
      <c r="E87" s="931">
        <v>13</v>
      </c>
      <c r="F87" s="932">
        <v>0</v>
      </c>
      <c r="G87" s="933">
        <v>0</v>
      </c>
      <c r="H87" s="933">
        <v>0</v>
      </c>
      <c r="I87" s="933">
        <v>0</v>
      </c>
      <c r="J87" s="933">
        <v>0</v>
      </c>
      <c r="K87" s="933">
        <v>43295</v>
      </c>
      <c r="L87" s="934">
        <v>37.949475766123101</v>
      </c>
      <c r="M87" s="935">
        <v>0</v>
      </c>
      <c r="N87" s="935">
        <v>0</v>
      </c>
      <c r="O87" s="912"/>
    </row>
    <row r="88" spans="1:15">
      <c r="A88" s="924"/>
      <c r="B88" s="925"/>
      <c r="C88" s="926"/>
      <c r="D88" s="926"/>
      <c r="E88" s="926"/>
      <c r="F88" s="925"/>
      <c r="G88" s="926"/>
      <c r="H88" s="926"/>
      <c r="I88" s="926"/>
      <c r="J88" s="926"/>
      <c r="K88" s="926"/>
      <c r="L88" s="927"/>
      <c r="M88" s="928"/>
      <c r="N88" s="928"/>
      <c r="O88" s="912"/>
    </row>
    <row r="89" spans="1:15">
      <c r="A89" s="917" t="s">
        <v>4208</v>
      </c>
      <c r="B89" s="918">
        <v>1823</v>
      </c>
      <c r="C89" s="919">
        <v>6699</v>
      </c>
      <c r="D89" s="919">
        <v>442</v>
      </c>
      <c r="E89" s="919">
        <v>35</v>
      </c>
      <c r="F89" s="920">
        <v>11</v>
      </c>
      <c r="G89" s="921">
        <v>34</v>
      </c>
      <c r="H89" s="921">
        <v>0</v>
      </c>
      <c r="I89" s="921">
        <v>836</v>
      </c>
      <c r="J89" s="921">
        <v>0</v>
      </c>
      <c r="K89" s="921">
        <v>7164</v>
      </c>
      <c r="L89" s="922">
        <v>51.317608189960303</v>
      </c>
      <c r="M89" s="923">
        <v>3.5568970748536302</v>
      </c>
      <c r="N89" s="923">
        <v>0.32611055547439499</v>
      </c>
      <c r="O89" s="912"/>
    </row>
    <row r="90" spans="1:15">
      <c r="A90" s="929" t="s">
        <v>3892</v>
      </c>
      <c r="B90" s="930">
        <v>402</v>
      </c>
      <c r="C90" s="931">
        <v>6464</v>
      </c>
      <c r="D90" s="931">
        <v>-8</v>
      </c>
      <c r="E90" s="931">
        <v>31</v>
      </c>
      <c r="F90" s="932">
        <v>0</v>
      </c>
      <c r="G90" s="933">
        <v>32</v>
      </c>
      <c r="H90" s="933">
        <v>0</v>
      </c>
      <c r="I90" s="933">
        <v>687</v>
      </c>
      <c r="J90" s="933">
        <v>0</v>
      </c>
      <c r="K90" s="933">
        <v>6124</v>
      </c>
      <c r="L90" s="934">
        <v>43.493633901581099</v>
      </c>
      <c r="M90" s="935">
        <v>2.9729825704878201</v>
      </c>
      <c r="N90" s="935">
        <v>0.220220931147246</v>
      </c>
      <c r="O90" s="912"/>
    </row>
    <row r="91" spans="1:15">
      <c r="A91" s="929" t="s">
        <v>3893</v>
      </c>
      <c r="B91" s="930">
        <v>0</v>
      </c>
      <c r="C91" s="931">
        <v>18</v>
      </c>
      <c r="D91" s="931">
        <v>0</v>
      </c>
      <c r="E91" s="931">
        <v>0</v>
      </c>
      <c r="F91" s="932">
        <v>0</v>
      </c>
      <c r="G91" s="933">
        <v>0</v>
      </c>
      <c r="H91" s="933">
        <v>0</v>
      </c>
      <c r="I91" s="933">
        <v>0</v>
      </c>
      <c r="J91" s="933">
        <v>0</v>
      </c>
      <c r="K91" s="933">
        <v>18</v>
      </c>
      <c r="L91" s="934">
        <v>0.127434344342432</v>
      </c>
      <c r="M91" s="935">
        <v>1.01542921999843E-2</v>
      </c>
      <c r="N91" s="935">
        <v>7.2819625338532603E-4</v>
      </c>
      <c r="O91" s="912"/>
    </row>
    <row r="92" spans="1:15">
      <c r="A92" s="929" t="s">
        <v>3894</v>
      </c>
      <c r="B92" s="930">
        <v>0</v>
      </c>
      <c r="C92" s="931">
        <v>1</v>
      </c>
      <c r="D92" s="931">
        <v>0</v>
      </c>
      <c r="E92" s="931">
        <v>0</v>
      </c>
      <c r="F92" s="932">
        <v>0</v>
      </c>
      <c r="G92" s="933">
        <v>0</v>
      </c>
      <c r="H92" s="933">
        <v>0</v>
      </c>
      <c r="I92" s="933">
        <v>0</v>
      </c>
      <c r="J92" s="933">
        <v>0</v>
      </c>
      <c r="K92" s="933">
        <v>1</v>
      </c>
      <c r="L92" s="934">
        <v>7.7089912009619399E-3</v>
      </c>
      <c r="M92" s="935">
        <v>4.67484014518975E-4</v>
      </c>
      <c r="N92" s="935">
        <v>1.2136604223088801E-4</v>
      </c>
      <c r="O92" s="912"/>
    </row>
    <row r="93" spans="1:15">
      <c r="A93" s="929" t="s">
        <v>3895</v>
      </c>
      <c r="B93" s="930">
        <v>0</v>
      </c>
      <c r="C93" s="931">
        <v>107</v>
      </c>
      <c r="D93" s="931">
        <v>40</v>
      </c>
      <c r="E93" s="931">
        <v>0</v>
      </c>
      <c r="F93" s="932">
        <v>10</v>
      </c>
      <c r="G93" s="933">
        <v>0</v>
      </c>
      <c r="H93" s="933">
        <v>0</v>
      </c>
      <c r="I93" s="933">
        <v>0</v>
      </c>
      <c r="J93" s="933">
        <v>0</v>
      </c>
      <c r="K93" s="933">
        <v>57</v>
      </c>
      <c r="L93" s="934">
        <v>0.42019620843493999</v>
      </c>
      <c r="M93" s="935">
        <v>3.2155258633283501E-2</v>
      </c>
      <c r="N93" s="935">
        <v>1.66541180172385E-3</v>
      </c>
      <c r="O93" s="912"/>
    </row>
    <row r="94" spans="1:15">
      <c r="A94" s="929" t="s">
        <v>3896</v>
      </c>
      <c r="B94" s="930">
        <v>0</v>
      </c>
      <c r="C94" s="931">
        <v>40</v>
      </c>
      <c r="D94" s="931">
        <v>0</v>
      </c>
      <c r="E94" s="931">
        <v>0</v>
      </c>
      <c r="F94" s="932">
        <v>0</v>
      </c>
      <c r="G94" s="933">
        <v>0</v>
      </c>
      <c r="H94" s="933">
        <v>0</v>
      </c>
      <c r="I94" s="933">
        <v>0</v>
      </c>
      <c r="J94" s="933">
        <v>0</v>
      </c>
      <c r="K94" s="933">
        <v>40</v>
      </c>
      <c r="L94" s="934">
        <v>0.29037949363390197</v>
      </c>
      <c r="M94" s="935">
        <v>1.9957971389079301E-2</v>
      </c>
      <c r="N94" s="935">
        <v>1.61821389641184E-3</v>
      </c>
      <c r="O94" s="912"/>
    </row>
    <row r="95" spans="1:15">
      <c r="A95" s="929" t="s">
        <v>3897</v>
      </c>
      <c r="B95" s="930">
        <v>68</v>
      </c>
      <c r="C95" s="931">
        <v>18</v>
      </c>
      <c r="D95" s="931">
        <v>70</v>
      </c>
      <c r="E95" s="931">
        <v>4</v>
      </c>
      <c r="F95" s="932">
        <v>1</v>
      </c>
      <c r="G95" s="933">
        <v>2</v>
      </c>
      <c r="H95" s="933">
        <v>0</v>
      </c>
      <c r="I95" s="933">
        <v>9</v>
      </c>
      <c r="J95" s="933">
        <v>0</v>
      </c>
      <c r="K95" s="933">
        <v>0</v>
      </c>
      <c r="L95" s="934">
        <v>0</v>
      </c>
      <c r="M95" s="935">
        <v>0</v>
      </c>
      <c r="N95" s="935">
        <v>0</v>
      </c>
      <c r="O95" s="912"/>
    </row>
    <row r="96" spans="1:15">
      <c r="A96" s="929" t="s">
        <v>3898</v>
      </c>
      <c r="B96" s="930">
        <v>0</v>
      </c>
      <c r="C96" s="931">
        <v>0</v>
      </c>
      <c r="D96" s="931">
        <v>0</v>
      </c>
      <c r="E96" s="931">
        <v>0</v>
      </c>
      <c r="F96" s="932">
        <v>0</v>
      </c>
      <c r="G96" s="933">
        <v>0</v>
      </c>
      <c r="H96" s="933">
        <v>0</v>
      </c>
      <c r="I96" s="933">
        <v>0</v>
      </c>
      <c r="J96" s="933">
        <v>0</v>
      </c>
      <c r="K96" s="933">
        <v>0</v>
      </c>
      <c r="L96" s="934">
        <v>0</v>
      </c>
      <c r="M96" s="935">
        <v>0</v>
      </c>
      <c r="N96" s="935">
        <v>0</v>
      </c>
      <c r="O96" s="912"/>
    </row>
    <row r="97" spans="1:15">
      <c r="A97" s="929" t="s">
        <v>3899</v>
      </c>
      <c r="B97" s="930">
        <v>0</v>
      </c>
      <c r="C97" s="931">
        <v>0</v>
      </c>
      <c r="D97" s="931">
        <v>0</v>
      </c>
      <c r="E97" s="931">
        <v>0</v>
      </c>
      <c r="F97" s="932">
        <v>0</v>
      </c>
      <c r="G97" s="933">
        <v>0</v>
      </c>
      <c r="H97" s="933">
        <v>0</v>
      </c>
      <c r="I97" s="933">
        <v>0</v>
      </c>
      <c r="J97" s="933">
        <v>0</v>
      </c>
      <c r="K97" s="933">
        <v>0</v>
      </c>
      <c r="L97" s="934">
        <v>0</v>
      </c>
      <c r="M97" s="935">
        <v>0</v>
      </c>
      <c r="N97" s="935">
        <v>0</v>
      </c>
      <c r="O97" s="912"/>
    </row>
    <row r="98" spans="1:15">
      <c r="A98" s="929" t="s">
        <v>3901</v>
      </c>
      <c r="B98" s="930">
        <v>1353</v>
      </c>
      <c r="C98" s="931">
        <v>50</v>
      </c>
      <c r="D98" s="931">
        <v>340</v>
      </c>
      <c r="E98" s="931">
        <v>0</v>
      </c>
      <c r="F98" s="932">
        <v>0</v>
      </c>
      <c r="G98" s="933">
        <v>0</v>
      </c>
      <c r="H98" s="933">
        <v>0</v>
      </c>
      <c r="I98" s="933">
        <v>140</v>
      </c>
      <c r="J98" s="933">
        <v>0</v>
      </c>
      <c r="K98" s="933">
        <v>923</v>
      </c>
      <c r="L98" s="934">
        <v>6.9701866564779102</v>
      </c>
      <c r="M98" s="935">
        <v>0.52068953892141501</v>
      </c>
      <c r="N98" s="935">
        <v>0.10164855540697</v>
      </c>
      <c r="O98" s="912"/>
    </row>
    <row r="99" spans="1:15">
      <c r="A99" s="929" t="s">
        <v>3902</v>
      </c>
      <c r="B99" s="930">
        <v>0</v>
      </c>
      <c r="C99" s="931">
        <v>1</v>
      </c>
      <c r="D99" s="931">
        <v>0</v>
      </c>
      <c r="E99" s="931">
        <v>0</v>
      </c>
      <c r="F99" s="932">
        <v>0</v>
      </c>
      <c r="G99" s="933">
        <v>0</v>
      </c>
      <c r="H99" s="933">
        <v>0</v>
      </c>
      <c r="I99" s="933">
        <v>0</v>
      </c>
      <c r="J99" s="933">
        <v>0</v>
      </c>
      <c r="K99" s="933">
        <v>1</v>
      </c>
      <c r="L99" s="934">
        <v>8.0685942890534601E-3</v>
      </c>
      <c r="M99" s="935">
        <v>4.8995920752469501E-4</v>
      </c>
      <c r="N99" s="935">
        <v>1.0788092642745599E-4</v>
      </c>
      <c r="O99" s="912"/>
    </row>
    <row r="100" spans="1:15">
      <c r="A100" s="929" t="s">
        <v>3903</v>
      </c>
      <c r="B100" s="930">
        <v>57</v>
      </c>
      <c r="C100" s="931">
        <v>0</v>
      </c>
      <c r="D100" s="931">
        <v>0</v>
      </c>
      <c r="E100" s="931">
        <v>0</v>
      </c>
      <c r="F100" s="932">
        <v>57</v>
      </c>
      <c r="G100" s="933">
        <v>0</v>
      </c>
      <c r="H100" s="933">
        <v>0</v>
      </c>
      <c r="I100" s="933">
        <v>0</v>
      </c>
      <c r="J100" s="933">
        <v>0</v>
      </c>
      <c r="K100" s="933">
        <v>0</v>
      </c>
      <c r="L100" s="934">
        <v>0</v>
      </c>
      <c r="M100" s="935">
        <v>0</v>
      </c>
      <c r="N100" s="935">
        <v>0</v>
      </c>
      <c r="O100" s="912"/>
    </row>
    <row r="101" spans="1:15">
      <c r="A101" s="924"/>
      <c r="B101" s="925"/>
      <c r="C101" s="926"/>
      <c r="D101" s="926"/>
      <c r="E101" s="926"/>
      <c r="F101" s="925"/>
      <c r="G101" s="926"/>
      <c r="H101" s="926"/>
      <c r="I101" s="926"/>
      <c r="J101" s="926"/>
      <c r="K101" s="926"/>
      <c r="L101" s="927"/>
      <c r="M101" s="928"/>
      <c r="N101" s="928"/>
      <c r="O101" s="912"/>
    </row>
    <row r="102" spans="1:15">
      <c r="A102" s="917" t="s">
        <v>4209</v>
      </c>
      <c r="B102" s="918">
        <v>0</v>
      </c>
      <c r="C102" s="919">
        <v>88</v>
      </c>
      <c r="D102" s="919">
        <v>0</v>
      </c>
      <c r="E102" s="919">
        <v>523</v>
      </c>
      <c r="F102" s="920">
        <v>0</v>
      </c>
      <c r="G102" s="921">
        <v>0</v>
      </c>
      <c r="H102" s="921">
        <v>0</v>
      </c>
      <c r="I102" s="921">
        <v>0</v>
      </c>
      <c r="J102" s="921">
        <v>0</v>
      </c>
      <c r="K102" s="921">
        <v>0</v>
      </c>
      <c r="L102" s="922">
        <v>0</v>
      </c>
      <c r="M102" s="923">
        <v>0</v>
      </c>
      <c r="N102" s="923">
        <v>0</v>
      </c>
      <c r="O102" s="912"/>
    </row>
    <row r="103" spans="1:15">
      <c r="A103" s="929" t="s">
        <v>3905</v>
      </c>
      <c r="B103" s="930">
        <v>0</v>
      </c>
      <c r="C103" s="931">
        <v>0</v>
      </c>
      <c r="D103" s="931">
        <v>0</v>
      </c>
      <c r="E103" s="931">
        <v>0</v>
      </c>
      <c r="F103" s="932">
        <v>0</v>
      </c>
      <c r="G103" s="933">
        <v>0</v>
      </c>
      <c r="H103" s="933">
        <v>0</v>
      </c>
      <c r="I103" s="933">
        <v>0</v>
      </c>
      <c r="J103" s="933">
        <v>0</v>
      </c>
      <c r="K103" s="933">
        <v>0</v>
      </c>
      <c r="L103" s="934">
        <v>0</v>
      </c>
      <c r="M103" s="935">
        <v>0</v>
      </c>
      <c r="N103" s="935">
        <v>0</v>
      </c>
      <c r="O103" s="912"/>
    </row>
    <row r="104" spans="1:15">
      <c r="A104" s="929" t="s">
        <v>3906</v>
      </c>
      <c r="B104" s="930">
        <v>0</v>
      </c>
      <c r="C104" s="931">
        <v>0</v>
      </c>
      <c r="D104" s="931">
        <v>0</v>
      </c>
      <c r="E104" s="931">
        <v>0</v>
      </c>
      <c r="F104" s="932">
        <v>0</v>
      </c>
      <c r="G104" s="933">
        <v>0</v>
      </c>
      <c r="H104" s="933">
        <v>0</v>
      </c>
      <c r="I104" s="933">
        <v>0</v>
      </c>
      <c r="J104" s="933">
        <v>0</v>
      </c>
      <c r="K104" s="933">
        <v>0</v>
      </c>
      <c r="L104" s="934">
        <v>0</v>
      </c>
      <c r="M104" s="935">
        <v>0</v>
      </c>
      <c r="N104" s="935">
        <v>0</v>
      </c>
      <c r="O104" s="912"/>
    </row>
    <row r="105" spans="1:15">
      <c r="A105" s="929" t="s">
        <v>3907</v>
      </c>
      <c r="B105" s="930">
        <v>0</v>
      </c>
      <c r="C105" s="931">
        <v>0</v>
      </c>
      <c r="D105" s="931">
        <v>0</v>
      </c>
      <c r="E105" s="931">
        <v>0</v>
      </c>
      <c r="F105" s="932">
        <v>0</v>
      </c>
      <c r="G105" s="933">
        <v>0</v>
      </c>
      <c r="H105" s="933">
        <v>0</v>
      </c>
      <c r="I105" s="933">
        <v>0</v>
      </c>
      <c r="J105" s="933">
        <v>0</v>
      </c>
      <c r="K105" s="933">
        <v>0</v>
      </c>
      <c r="L105" s="934">
        <v>0</v>
      </c>
      <c r="M105" s="935">
        <v>0</v>
      </c>
      <c r="N105" s="935">
        <v>0</v>
      </c>
      <c r="O105" s="912"/>
    </row>
    <row r="106" spans="1:15">
      <c r="A106" s="929" t="s">
        <v>3908</v>
      </c>
      <c r="B106" s="930">
        <v>0</v>
      </c>
      <c r="C106" s="931">
        <v>0</v>
      </c>
      <c r="D106" s="931">
        <v>0</v>
      </c>
      <c r="E106" s="931">
        <v>0</v>
      </c>
      <c r="F106" s="932">
        <v>0</v>
      </c>
      <c r="G106" s="933">
        <v>0</v>
      </c>
      <c r="H106" s="933">
        <v>0</v>
      </c>
      <c r="I106" s="933">
        <v>0</v>
      </c>
      <c r="J106" s="933">
        <v>0</v>
      </c>
      <c r="K106" s="933">
        <v>0</v>
      </c>
      <c r="L106" s="934">
        <v>0</v>
      </c>
      <c r="M106" s="935">
        <v>0</v>
      </c>
      <c r="N106" s="935">
        <v>0</v>
      </c>
      <c r="O106" s="912"/>
    </row>
    <row r="107" spans="1:15">
      <c r="A107" s="929" t="s">
        <v>3909</v>
      </c>
      <c r="B107" s="930">
        <v>0</v>
      </c>
      <c r="C107" s="931">
        <v>0</v>
      </c>
      <c r="D107" s="931">
        <v>0</v>
      </c>
      <c r="E107" s="931">
        <v>0</v>
      </c>
      <c r="F107" s="932">
        <v>0</v>
      </c>
      <c r="G107" s="933">
        <v>0</v>
      </c>
      <c r="H107" s="933">
        <v>0</v>
      </c>
      <c r="I107" s="933">
        <v>0</v>
      </c>
      <c r="J107" s="933">
        <v>0</v>
      </c>
      <c r="K107" s="933">
        <v>0</v>
      </c>
      <c r="L107" s="934">
        <v>0</v>
      </c>
      <c r="M107" s="935">
        <v>0</v>
      </c>
      <c r="N107" s="935">
        <v>0</v>
      </c>
      <c r="O107" s="912"/>
    </row>
    <row r="108" spans="1:15">
      <c r="A108" s="929" t="s">
        <v>3910</v>
      </c>
      <c r="B108" s="930">
        <v>0</v>
      </c>
      <c r="C108" s="931">
        <v>0</v>
      </c>
      <c r="D108" s="931">
        <v>0</v>
      </c>
      <c r="E108" s="931">
        <v>0</v>
      </c>
      <c r="F108" s="932">
        <v>0</v>
      </c>
      <c r="G108" s="933">
        <v>0</v>
      </c>
      <c r="H108" s="933">
        <v>0</v>
      </c>
      <c r="I108" s="933">
        <v>0</v>
      </c>
      <c r="J108" s="933">
        <v>0</v>
      </c>
      <c r="K108" s="933">
        <v>0</v>
      </c>
      <c r="L108" s="934">
        <v>0</v>
      </c>
      <c r="M108" s="935">
        <v>0</v>
      </c>
      <c r="N108" s="935">
        <v>0</v>
      </c>
      <c r="O108" s="912"/>
    </row>
    <row r="109" spans="1:15">
      <c r="A109" s="929" t="s">
        <v>3911</v>
      </c>
      <c r="B109" s="930">
        <v>0</v>
      </c>
      <c r="C109" s="931">
        <v>0</v>
      </c>
      <c r="D109" s="931">
        <v>0</v>
      </c>
      <c r="E109" s="931">
        <v>0</v>
      </c>
      <c r="F109" s="932">
        <v>0</v>
      </c>
      <c r="G109" s="933">
        <v>0</v>
      </c>
      <c r="H109" s="933">
        <v>0</v>
      </c>
      <c r="I109" s="933">
        <v>0</v>
      </c>
      <c r="J109" s="933">
        <v>0</v>
      </c>
      <c r="K109" s="933">
        <v>0</v>
      </c>
      <c r="L109" s="934">
        <v>0</v>
      </c>
      <c r="M109" s="935">
        <v>0</v>
      </c>
      <c r="N109" s="935">
        <v>0</v>
      </c>
      <c r="O109" s="912"/>
    </row>
    <row r="110" spans="1:15">
      <c r="A110" s="929" t="s">
        <v>3912</v>
      </c>
      <c r="B110" s="930">
        <v>0</v>
      </c>
      <c r="C110" s="931">
        <v>0</v>
      </c>
      <c r="D110" s="931">
        <v>0</v>
      </c>
      <c r="E110" s="931">
        <v>0</v>
      </c>
      <c r="F110" s="932">
        <v>0</v>
      </c>
      <c r="G110" s="933">
        <v>0</v>
      </c>
      <c r="H110" s="933">
        <v>0</v>
      </c>
      <c r="I110" s="933">
        <v>0</v>
      </c>
      <c r="J110" s="933">
        <v>0</v>
      </c>
      <c r="K110" s="933">
        <v>0</v>
      </c>
      <c r="L110" s="934">
        <v>0</v>
      </c>
      <c r="M110" s="935">
        <v>0</v>
      </c>
      <c r="N110" s="935">
        <v>0</v>
      </c>
      <c r="O110" s="912"/>
    </row>
    <row r="111" spans="1:15">
      <c r="A111" s="929" t="s">
        <v>3914</v>
      </c>
      <c r="B111" s="930">
        <v>0</v>
      </c>
      <c r="C111" s="931">
        <v>0</v>
      </c>
      <c r="D111" s="931">
        <v>0</v>
      </c>
      <c r="E111" s="931">
        <v>52</v>
      </c>
      <c r="F111" s="932">
        <v>0</v>
      </c>
      <c r="G111" s="933">
        <v>0</v>
      </c>
      <c r="H111" s="933">
        <v>0</v>
      </c>
      <c r="I111" s="933">
        <v>0</v>
      </c>
      <c r="J111" s="933">
        <v>0</v>
      </c>
      <c r="K111" s="933">
        <v>0</v>
      </c>
      <c r="L111" s="934">
        <v>0</v>
      </c>
      <c r="M111" s="935">
        <v>0</v>
      </c>
      <c r="N111" s="935">
        <v>0</v>
      </c>
      <c r="O111" s="912"/>
    </row>
    <row r="112" spans="1:15">
      <c r="A112" s="929" t="s">
        <v>3915</v>
      </c>
      <c r="B112" s="930">
        <v>0</v>
      </c>
      <c r="C112" s="931">
        <v>0</v>
      </c>
      <c r="D112" s="931">
        <v>0</v>
      </c>
      <c r="E112" s="931">
        <v>0</v>
      </c>
      <c r="F112" s="932">
        <v>0</v>
      </c>
      <c r="G112" s="933">
        <v>0</v>
      </c>
      <c r="H112" s="933">
        <v>0</v>
      </c>
      <c r="I112" s="933">
        <v>0</v>
      </c>
      <c r="J112" s="933">
        <v>0</v>
      </c>
      <c r="K112" s="933">
        <v>0</v>
      </c>
      <c r="L112" s="934">
        <v>0</v>
      </c>
      <c r="M112" s="935">
        <v>0</v>
      </c>
      <c r="N112" s="935">
        <v>0</v>
      </c>
      <c r="O112" s="912"/>
    </row>
    <row r="113" spans="1:15">
      <c r="A113" s="929" t="s">
        <v>3916</v>
      </c>
      <c r="B113" s="930">
        <v>0</v>
      </c>
      <c r="C113" s="931">
        <v>0</v>
      </c>
      <c r="D113" s="931">
        <v>0</v>
      </c>
      <c r="E113" s="931">
        <v>0</v>
      </c>
      <c r="F113" s="932">
        <v>0</v>
      </c>
      <c r="G113" s="933">
        <v>0</v>
      </c>
      <c r="H113" s="933">
        <v>0</v>
      </c>
      <c r="I113" s="933">
        <v>0</v>
      </c>
      <c r="J113" s="933">
        <v>0</v>
      </c>
      <c r="K113" s="933">
        <v>0</v>
      </c>
      <c r="L113" s="934">
        <v>0</v>
      </c>
      <c r="M113" s="935">
        <v>0</v>
      </c>
      <c r="N113" s="935">
        <v>0</v>
      </c>
      <c r="O113" s="912"/>
    </row>
    <row r="114" spans="1:15">
      <c r="A114" s="929" t="s">
        <v>3917</v>
      </c>
      <c r="B114" s="930">
        <v>0</v>
      </c>
      <c r="C114" s="931">
        <v>0</v>
      </c>
      <c r="D114" s="931">
        <v>0</v>
      </c>
      <c r="E114" s="931">
        <v>0</v>
      </c>
      <c r="F114" s="932">
        <v>0</v>
      </c>
      <c r="G114" s="933">
        <v>0</v>
      </c>
      <c r="H114" s="933">
        <v>0</v>
      </c>
      <c r="I114" s="933">
        <v>0</v>
      </c>
      <c r="J114" s="933">
        <v>0</v>
      </c>
      <c r="K114" s="933">
        <v>0</v>
      </c>
      <c r="L114" s="934">
        <v>0</v>
      </c>
      <c r="M114" s="935">
        <v>0</v>
      </c>
      <c r="N114" s="935">
        <v>0</v>
      </c>
      <c r="O114" s="912"/>
    </row>
    <row r="115" spans="1:15">
      <c r="A115" s="929" t="s">
        <v>3918</v>
      </c>
      <c r="B115" s="930">
        <v>0</v>
      </c>
      <c r="C115" s="931">
        <v>0</v>
      </c>
      <c r="D115" s="931">
        <v>0</v>
      </c>
      <c r="E115" s="931">
        <v>0</v>
      </c>
      <c r="F115" s="932">
        <v>0</v>
      </c>
      <c r="G115" s="933">
        <v>0</v>
      </c>
      <c r="H115" s="933">
        <v>0</v>
      </c>
      <c r="I115" s="933">
        <v>0</v>
      </c>
      <c r="J115" s="933">
        <v>0</v>
      </c>
      <c r="K115" s="933">
        <v>0</v>
      </c>
      <c r="L115" s="934">
        <v>0</v>
      </c>
      <c r="M115" s="935">
        <v>0</v>
      </c>
      <c r="N115" s="935">
        <v>0</v>
      </c>
      <c r="O115" s="912"/>
    </row>
    <row r="116" spans="1:15">
      <c r="A116" s="929" t="s">
        <v>3919</v>
      </c>
      <c r="B116" s="930">
        <v>0</v>
      </c>
      <c r="C116" s="931">
        <v>0</v>
      </c>
      <c r="D116" s="931">
        <v>0</v>
      </c>
      <c r="E116" s="931">
        <v>0</v>
      </c>
      <c r="F116" s="932">
        <v>0</v>
      </c>
      <c r="G116" s="933">
        <v>0</v>
      </c>
      <c r="H116" s="933">
        <v>0</v>
      </c>
      <c r="I116" s="933">
        <v>0</v>
      </c>
      <c r="J116" s="933">
        <v>0</v>
      </c>
      <c r="K116" s="933">
        <v>0</v>
      </c>
      <c r="L116" s="934">
        <v>0</v>
      </c>
      <c r="M116" s="935">
        <v>0</v>
      </c>
      <c r="N116" s="935">
        <v>0</v>
      </c>
      <c r="O116" s="912"/>
    </row>
    <row r="117" spans="1:15">
      <c r="A117" s="929" t="s">
        <v>3920</v>
      </c>
      <c r="B117" s="930">
        <v>0</v>
      </c>
      <c r="C117" s="931">
        <v>88</v>
      </c>
      <c r="D117" s="931">
        <v>0</v>
      </c>
      <c r="E117" s="931">
        <v>471</v>
      </c>
      <c r="F117" s="932">
        <v>0</v>
      </c>
      <c r="G117" s="933">
        <v>0</v>
      </c>
      <c r="H117" s="933">
        <v>0</v>
      </c>
      <c r="I117" s="933">
        <v>0</v>
      </c>
      <c r="J117" s="933">
        <v>0</v>
      </c>
      <c r="K117" s="933">
        <v>0</v>
      </c>
      <c r="L117" s="934">
        <v>0</v>
      </c>
      <c r="M117" s="935">
        <v>0</v>
      </c>
      <c r="N117" s="935">
        <v>0</v>
      </c>
      <c r="O117" s="912"/>
    </row>
    <row r="118" spans="1:15">
      <c r="A118" s="924"/>
      <c r="B118" s="925"/>
      <c r="C118" s="926"/>
      <c r="D118" s="926"/>
      <c r="E118" s="926"/>
      <c r="F118" s="925"/>
      <c r="G118" s="926"/>
      <c r="H118" s="926"/>
      <c r="I118" s="926"/>
      <c r="J118" s="926"/>
      <c r="K118" s="926"/>
      <c r="L118" s="927"/>
      <c r="M118" s="928"/>
      <c r="N118" s="928"/>
      <c r="O118" s="912"/>
    </row>
    <row r="119" spans="1:15">
      <c r="A119" s="917" t="s">
        <v>4210</v>
      </c>
      <c r="B119" s="918">
        <v>294</v>
      </c>
      <c r="C119" s="919">
        <v>5079</v>
      </c>
      <c r="D119" s="919">
        <v>-1284</v>
      </c>
      <c r="E119" s="919">
        <v>802</v>
      </c>
      <c r="F119" s="920">
        <v>2221</v>
      </c>
      <c r="G119" s="921">
        <v>22</v>
      </c>
      <c r="H119" s="921">
        <v>862</v>
      </c>
      <c r="I119" s="921">
        <v>31</v>
      </c>
      <c r="J119" s="921">
        <v>0</v>
      </c>
      <c r="K119" s="921">
        <v>2652</v>
      </c>
      <c r="L119" s="922">
        <v>29.4193900575575</v>
      </c>
      <c r="M119" s="923">
        <v>1.21407664005171</v>
      </c>
      <c r="N119" s="923">
        <v>2.3574950940184398</v>
      </c>
      <c r="O119" s="912"/>
    </row>
    <row r="120" spans="1:15">
      <c r="A120" s="929" t="s">
        <v>3922</v>
      </c>
      <c r="B120" s="930">
        <v>0</v>
      </c>
      <c r="C120" s="931">
        <v>14</v>
      </c>
      <c r="D120" s="931">
        <v>14</v>
      </c>
      <c r="E120" s="931">
        <v>0</v>
      </c>
      <c r="F120" s="932">
        <v>0</v>
      </c>
      <c r="G120" s="933">
        <v>0</v>
      </c>
      <c r="H120" s="933">
        <v>0</v>
      </c>
      <c r="I120" s="933">
        <v>0</v>
      </c>
      <c r="J120" s="933">
        <v>0</v>
      </c>
      <c r="K120" s="933">
        <v>0</v>
      </c>
      <c r="L120" s="934">
        <v>0</v>
      </c>
      <c r="M120" s="935">
        <v>0</v>
      </c>
      <c r="N120" s="935">
        <v>0</v>
      </c>
      <c r="O120" s="912"/>
    </row>
    <row r="121" spans="1:15">
      <c r="A121" s="929" t="s">
        <v>3923</v>
      </c>
      <c r="B121" s="930">
        <v>294</v>
      </c>
      <c r="C121" s="931">
        <v>174</v>
      </c>
      <c r="D121" s="931">
        <v>0</v>
      </c>
      <c r="E121" s="931">
        <v>212</v>
      </c>
      <c r="F121" s="932">
        <v>0</v>
      </c>
      <c r="G121" s="933">
        <v>0</v>
      </c>
      <c r="H121" s="933">
        <v>180.025717959709</v>
      </c>
      <c r="I121" s="933">
        <v>31</v>
      </c>
      <c r="J121" s="933">
        <v>0</v>
      </c>
      <c r="K121" s="933">
        <v>44.974282040291499</v>
      </c>
      <c r="L121" s="934">
        <v>0.42127347873132598</v>
      </c>
      <c r="M121" s="935">
        <v>1.7726499019870098E-2</v>
      </c>
      <c r="N121" s="935">
        <v>3.38023523820195E-2</v>
      </c>
      <c r="O121" s="912"/>
    </row>
    <row r="122" spans="1:15">
      <c r="A122" s="929" t="s">
        <v>3924</v>
      </c>
      <c r="B122" s="930">
        <v>0</v>
      </c>
      <c r="C122" s="931">
        <v>0</v>
      </c>
      <c r="D122" s="931">
        <v>-1348</v>
      </c>
      <c r="E122" s="931">
        <v>464</v>
      </c>
      <c r="F122" s="932">
        <v>1</v>
      </c>
      <c r="G122" s="933">
        <v>22</v>
      </c>
      <c r="H122" s="933">
        <v>0</v>
      </c>
      <c r="I122" s="933">
        <v>0</v>
      </c>
      <c r="J122" s="933">
        <v>0</v>
      </c>
      <c r="K122" s="933">
        <v>0</v>
      </c>
      <c r="L122" s="934">
        <v>0</v>
      </c>
      <c r="M122" s="935">
        <v>0</v>
      </c>
      <c r="N122" s="935">
        <v>0</v>
      </c>
      <c r="O122" s="912"/>
    </row>
    <row r="123" spans="1:15">
      <c r="A123" s="929" t="s">
        <v>3925</v>
      </c>
      <c r="B123" s="930">
        <v>0</v>
      </c>
      <c r="C123" s="931">
        <v>0</v>
      </c>
      <c r="D123" s="931">
        <v>0</v>
      </c>
      <c r="E123" s="931">
        <v>0</v>
      </c>
      <c r="F123" s="932">
        <v>0</v>
      </c>
      <c r="G123" s="933">
        <v>0</v>
      </c>
      <c r="H123" s="933">
        <v>0</v>
      </c>
      <c r="I123" s="933">
        <v>0</v>
      </c>
      <c r="J123" s="933">
        <v>0</v>
      </c>
      <c r="K123" s="933">
        <v>0</v>
      </c>
      <c r="L123" s="934">
        <v>0</v>
      </c>
      <c r="M123" s="935">
        <v>0</v>
      </c>
      <c r="N123" s="935">
        <v>0</v>
      </c>
      <c r="O123" s="912"/>
    </row>
    <row r="124" spans="1:15">
      <c r="A124" s="929" t="s">
        <v>3926</v>
      </c>
      <c r="B124" s="930">
        <v>0</v>
      </c>
      <c r="C124" s="931">
        <v>0</v>
      </c>
      <c r="D124" s="931">
        <v>0</v>
      </c>
      <c r="E124" s="931">
        <v>0</v>
      </c>
      <c r="F124" s="932">
        <v>0</v>
      </c>
      <c r="G124" s="933">
        <v>0</v>
      </c>
      <c r="H124" s="933">
        <v>0</v>
      </c>
      <c r="I124" s="933">
        <v>0</v>
      </c>
      <c r="J124" s="933">
        <v>0</v>
      </c>
      <c r="K124" s="933">
        <v>0</v>
      </c>
      <c r="L124" s="934">
        <v>0</v>
      </c>
      <c r="M124" s="935">
        <v>0</v>
      </c>
      <c r="N124" s="935">
        <v>0</v>
      </c>
      <c r="O124" s="912"/>
    </row>
    <row r="125" spans="1:15">
      <c r="A125" s="929" t="s">
        <v>3927</v>
      </c>
      <c r="B125" s="930">
        <v>0</v>
      </c>
      <c r="C125" s="931">
        <v>0</v>
      </c>
      <c r="D125" s="931">
        <v>0</v>
      </c>
      <c r="E125" s="931">
        <v>0</v>
      </c>
      <c r="F125" s="932">
        <v>0</v>
      </c>
      <c r="G125" s="933">
        <v>0</v>
      </c>
      <c r="H125" s="933">
        <v>0</v>
      </c>
      <c r="I125" s="933">
        <v>0</v>
      </c>
      <c r="J125" s="933">
        <v>0</v>
      </c>
      <c r="K125" s="933">
        <v>0</v>
      </c>
      <c r="L125" s="934">
        <v>0</v>
      </c>
      <c r="M125" s="935">
        <v>0</v>
      </c>
      <c r="N125" s="935">
        <v>0</v>
      </c>
      <c r="O125" s="912"/>
    </row>
    <row r="126" spans="1:15">
      <c r="A126" s="929" t="s">
        <v>3928</v>
      </c>
      <c r="B126" s="930">
        <v>0</v>
      </c>
      <c r="C126" s="931">
        <v>4</v>
      </c>
      <c r="D126" s="931">
        <v>0</v>
      </c>
      <c r="E126" s="931">
        <v>0</v>
      </c>
      <c r="F126" s="932">
        <v>1</v>
      </c>
      <c r="G126" s="933">
        <v>0</v>
      </c>
      <c r="H126" s="933">
        <v>0</v>
      </c>
      <c r="I126" s="933">
        <v>0</v>
      </c>
      <c r="J126" s="933">
        <v>0</v>
      </c>
      <c r="K126" s="933">
        <v>3</v>
      </c>
      <c r="L126" s="934">
        <v>3.94439637250385E-2</v>
      </c>
      <c r="M126" s="935">
        <v>1.32828390663805E-3</v>
      </c>
      <c r="N126" s="935">
        <v>3.3308236034476899E-3</v>
      </c>
      <c r="O126" s="912"/>
    </row>
    <row r="127" spans="1:15">
      <c r="A127" s="929" t="s">
        <v>3929</v>
      </c>
      <c r="B127" s="930">
        <v>0</v>
      </c>
      <c r="C127" s="931">
        <v>11</v>
      </c>
      <c r="D127" s="931">
        <v>0</v>
      </c>
      <c r="E127" s="931">
        <v>0</v>
      </c>
      <c r="F127" s="932">
        <v>0</v>
      </c>
      <c r="G127" s="933">
        <v>0</v>
      </c>
      <c r="H127" s="933">
        <v>0</v>
      </c>
      <c r="I127" s="933">
        <v>0</v>
      </c>
      <c r="J127" s="933">
        <v>0</v>
      </c>
      <c r="K127" s="933">
        <v>11</v>
      </c>
      <c r="L127" s="934">
        <v>0.114218930855069</v>
      </c>
      <c r="M127" s="935">
        <v>3.9024801375481801E-3</v>
      </c>
      <c r="N127" s="935">
        <v>9.4992077494465508E-3</v>
      </c>
      <c r="O127" s="912"/>
    </row>
    <row r="128" spans="1:15">
      <c r="A128" s="929" t="s">
        <v>3930</v>
      </c>
      <c r="B128" s="930">
        <v>0</v>
      </c>
      <c r="C128" s="931">
        <v>0</v>
      </c>
      <c r="D128" s="931">
        <v>0</v>
      </c>
      <c r="E128" s="931">
        <v>0</v>
      </c>
      <c r="F128" s="932">
        <v>0</v>
      </c>
      <c r="G128" s="933">
        <v>0</v>
      </c>
      <c r="H128" s="933">
        <v>0</v>
      </c>
      <c r="I128" s="933">
        <v>0</v>
      </c>
      <c r="J128" s="933">
        <v>0</v>
      </c>
      <c r="K128" s="933">
        <v>0</v>
      </c>
      <c r="L128" s="934">
        <v>0</v>
      </c>
      <c r="M128" s="935">
        <v>0</v>
      </c>
      <c r="N128" s="935">
        <v>0</v>
      </c>
      <c r="O128" s="912"/>
    </row>
    <row r="129" spans="1:15">
      <c r="A129" s="929" t="s">
        <v>3931</v>
      </c>
      <c r="B129" s="930">
        <v>0</v>
      </c>
      <c r="C129" s="931">
        <v>0</v>
      </c>
      <c r="D129" s="931">
        <v>0</v>
      </c>
      <c r="E129" s="931">
        <v>0</v>
      </c>
      <c r="F129" s="932">
        <v>0</v>
      </c>
      <c r="G129" s="933">
        <v>0</v>
      </c>
      <c r="H129" s="933">
        <v>0</v>
      </c>
      <c r="I129" s="933">
        <v>0</v>
      </c>
      <c r="J129" s="933">
        <v>0</v>
      </c>
      <c r="K129" s="933">
        <v>0</v>
      </c>
      <c r="L129" s="934">
        <v>0</v>
      </c>
      <c r="M129" s="935">
        <v>0</v>
      </c>
      <c r="N129" s="935">
        <v>0</v>
      </c>
      <c r="O129" s="912"/>
    </row>
    <row r="130" spans="1:15">
      <c r="A130" s="929" t="s">
        <v>3932</v>
      </c>
      <c r="B130" s="930">
        <v>0</v>
      </c>
      <c r="C130" s="931">
        <v>0</v>
      </c>
      <c r="D130" s="931">
        <v>0</v>
      </c>
      <c r="E130" s="931">
        <v>0</v>
      </c>
      <c r="F130" s="932">
        <v>0</v>
      </c>
      <c r="G130" s="933">
        <v>0</v>
      </c>
      <c r="H130" s="933">
        <v>0</v>
      </c>
      <c r="I130" s="933">
        <v>0</v>
      </c>
      <c r="J130" s="933">
        <v>0</v>
      </c>
      <c r="K130" s="933">
        <v>0</v>
      </c>
      <c r="L130" s="934">
        <v>0</v>
      </c>
      <c r="M130" s="935">
        <v>0</v>
      </c>
      <c r="N130" s="935">
        <v>0</v>
      </c>
      <c r="O130" s="912"/>
    </row>
    <row r="131" spans="1:15">
      <c r="A131" s="929" t="s">
        <v>3933</v>
      </c>
      <c r="B131" s="930">
        <v>0</v>
      </c>
      <c r="C131" s="931">
        <v>0</v>
      </c>
      <c r="D131" s="931">
        <v>0</v>
      </c>
      <c r="E131" s="931">
        <v>0</v>
      </c>
      <c r="F131" s="932">
        <v>0</v>
      </c>
      <c r="G131" s="933">
        <v>0</v>
      </c>
      <c r="H131" s="933">
        <v>0</v>
      </c>
      <c r="I131" s="933">
        <v>0</v>
      </c>
      <c r="J131" s="933">
        <v>0</v>
      </c>
      <c r="K131" s="933">
        <v>0</v>
      </c>
      <c r="L131" s="934">
        <v>0</v>
      </c>
      <c r="M131" s="935">
        <v>0</v>
      </c>
      <c r="N131" s="935">
        <v>0</v>
      </c>
      <c r="O131" s="912"/>
    </row>
    <row r="132" spans="1:15">
      <c r="A132" s="929" t="s">
        <v>3934</v>
      </c>
      <c r="B132" s="930">
        <v>0</v>
      </c>
      <c r="C132" s="931">
        <v>1</v>
      </c>
      <c r="D132" s="931">
        <v>0</v>
      </c>
      <c r="E132" s="931">
        <v>0</v>
      </c>
      <c r="F132" s="932">
        <v>0</v>
      </c>
      <c r="G132" s="933">
        <v>0</v>
      </c>
      <c r="H132" s="933">
        <v>0</v>
      </c>
      <c r="I132" s="933">
        <v>0</v>
      </c>
      <c r="J132" s="933">
        <v>0</v>
      </c>
      <c r="K132" s="933">
        <v>0</v>
      </c>
      <c r="L132" s="934">
        <v>0</v>
      </c>
      <c r="M132" s="935">
        <v>0</v>
      </c>
      <c r="N132" s="935">
        <v>0</v>
      </c>
      <c r="O132" s="912"/>
    </row>
    <row r="133" spans="1:15">
      <c r="A133" s="929" t="s">
        <v>3935</v>
      </c>
      <c r="B133" s="930">
        <v>0</v>
      </c>
      <c r="C133" s="931">
        <v>0</v>
      </c>
      <c r="D133" s="931">
        <v>0</v>
      </c>
      <c r="E133" s="931">
        <v>0</v>
      </c>
      <c r="F133" s="932">
        <v>0</v>
      </c>
      <c r="G133" s="933">
        <v>0</v>
      </c>
      <c r="H133" s="933">
        <v>0</v>
      </c>
      <c r="I133" s="933">
        <v>0</v>
      </c>
      <c r="J133" s="933">
        <v>0</v>
      </c>
      <c r="K133" s="933">
        <v>0</v>
      </c>
      <c r="L133" s="934">
        <v>0</v>
      </c>
      <c r="M133" s="935">
        <v>0</v>
      </c>
      <c r="N133" s="935">
        <v>0</v>
      </c>
      <c r="O133" s="912"/>
    </row>
    <row r="134" spans="1:15">
      <c r="A134" s="929" t="s">
        <v>3936</v>
      </c>
      <c r="B134" s="930">
        <v>0</v>
      </c>
      <c r="C134" s="931">
        <v>5</v>
      </c>
      <c r="D134" s="931">
        <v>0</v>
      </c>
      <c r="E134" s="931">
        <v>0</v>
      </c>
      <c r="F134" s="932">
        <v>0</v>
      </c>
      <c r="G134" s="933">
        <v>0</v>
      </c>
      <c r="H134" s="933">
        <v>0</v>
      </c>
      <c r="I134" s="933">
        <v>0</v>
      </c>
      <c r="J134" s="933">
        <v>0</v>
      </c>
      <c r="K134" s="933">
        <v>5</v>
      </c>
      <c r="L134" s="934">
        <v>9.5294818344252505E-3</v>
      </c>
      <c r="M134" s="935">
        <v>9.5294818344252605E-5</v>
      </c>
      <c r="N134" s="935">
        <v>8.2191780821917802E-4</v>
      </c>
      <c r="O134" s="912"/>
    </row>
    <row r="135" spans="1:15">
      <c r="A135" s="929" t="s">
        <v>3937</v>
      </c>
      <c r="B135" s="930">
        <v>0</v>
      </c>
      <c r="C135" s="931">
        <v>0</v>
      </c>
      <c r="D135" s="931">
        <v>0</v>
      </c>
      <c r="E135" s="931">
        <v>0</v>
      </c>
      <c r="F135" s="932">
        <v>0</v>
      </c>
      <c r="G135" s="933">
        <v>0</v>
      </c>
      <c r="H135" s="933">
        <v>0</v>
      </c>
      <c r="I135" s="933">
        <v>0</v>
      </c>
      <c r="J135" s="933">
        <v>0</v>
      </c>
      <c r="K135" s="933">
        <v>0</v>
      </c>
      <c r="L135" s="934">
        <v>0</v>
      </c>
      <c r="M135" s="935">
        <v>0</v>
      </c>
      <c r="N135" s="935">
        <v>0</v>
      </c>
      <c r="O135" s="912"/>
    </row>
    <row r="136" spans="1:15">
      <c r="A136" s="929" t="s">
        <v>3938</v>
      </c>
      <c r="B136" s="930">
        <v>0</v>
      </c>
      <c r="C136" s="931">
        <v>0</v>
      </c>
      <c r="D136" s="931">
        <v>0</v>
      </c>
      <c r="E136" s="931">
        <v>0</v>
      </c>
      <c r="F136" s="932">
        <v>0</v>
      </c>
      <c r="G136" s="933">
        <v>0</v>
      </c>
      <c r="H136" s="933">
        <v>0</v>
      </c>
      <c r="I136" s="933">
        <v>0</v>
      </c>
      <c r="J136" s="933">
        <v>0</v>
      </c>
      <c r="K136" s="933">
        <v>0</v>
      </c>
      <c r="L136" s="934">
        <v>0</v>
      </c>
      <c r="M136" s="935">
        <v>0</v>
      </c>
      <c r="N136" s="935">
        <v>0</v>
      </c>
      <c r="O136" s="912"/>
    </row>
    <row r="137" spans="1:15">
      <c r="A137" s="929" t="s">
        <v>3941</v>
      </c>
      <c r="B137" s="930">
        <v>126</v>
      </c>
      <c r="C137" s="931">
        <v>257</v>
      </c>
      <c r="D137" s="931">
        <v>0</v>
      </c>
      <c r="E137" s="931">
        <v>0</v>
      </c>
      <c r="F137" s="932">
        <v>0</v>
      </c>
      <c r="G137" s="933">
        <v>0</v>
      </c>
      <c r="H137" s="933">
        <v>0</v>
      </c>
      <c r="I137" s="933">
        <v>0</v>
      </c>
      <c r="J137" s="933">
        <v>0</v>
      </c>
      <c r="K137" s="933">
        <v>383</v>
      </c>
      <c r="L137" s="934">
        <v>5.0528953667389596</v>
      </c>
      <c r="M137" s="935">
        <v>0.212617573353411</v>
      </c>
      <c r="N137" s="935">
        <v>0.40543674918808398</v>
      </c>
      <c r="O137" s="912"/>
    </row>
    <row r="138" spans="1:15">
      <c r="A138" s="929" t="s">
        <v>3942</v>
      </c>
      <c r="B138" s="930">
        <v>0</v>
      </c>
      <c r="C138" s="931">
        <v>4</v>
      </c>
      <c r="D138" s="931">
        <v>0</v>
      </c>
      <c r="E138" s="931">
        <v>0</v>
      </c>
      <c r="F138" s="932">
        <v>0</v>
      </c>
      <c r="G138" s="933">
        <v>0</v>
      </c>
      <c r="H138" s="933">
        <v>0</v>
      </c>
      <c r="I138" s="933">
        <v>0</v>
      </c>
      <c r="J138" s="933">
        <v>0</v>
      </c>
      <c r="K138" s="933">
        <v>4</v>
      </c>
      <c r="L138" s="934">
        <v>5.8705204130940498E-2</v>
      </c>
      <c r="M138" s="935">
        <v>5.9334509535100596E-4</v>
      </c>
      <c r="N138" s="935">
        <v>5.5558677110139698E-3</v>
      </c>
      <c r="O138" s="912"/>
    </row>
    <row r="139" spans="1:15">
      <c r="A139" s="929" t="s">
        <v>3943</v>
      </c>
      <c r="B139" s="930">
        <v>0</v>
      </c>
      <c r="C139" s="931">
        <v>874</v>
      </c>
      <c r="D139" s="931">
        <v>0</v>
      </c>
      <c r="E139" s="931">
        <v>63</v>
      </c>
      <c r="F139" s="932">
        <v>0</v>
      </c>
      <c r="G139" s="933">
        <v>0</v>
      </c>
      <c r="H139" s="933">
        <v>0</v>
      </c>
      <c r="I139" s="933">
        <v>0</v>
      </c>
      <c r="J139" s="933">
        <v>0</v>
      </c>
      <c r="K139" s="933">
        <v>811</v>
      </c>
      <c r="L139" s="934">
        <v>11.228067021025501</v>
      </c>
      <c r="M139" s="935">
        <v>0.47573465787137498</v>
      </c>
      <c r="N139" s="935">
        <v>0.92048276714576305</v>
      </c>
      <c r="O139" s="912"/>
    </row>
    <row r="140" spans="1:15">
      <c r="A140" s="929" t="s">
        <v>4211</v>
      </c>
      <c r="B140" s="930">
        <v>0</v>
      </c>
      <c r="C140" s="931">
        <v>874</v>
      </c>
      <c r="D140" s="931">
        <v>0</v>
      </c>
      <c r="E140" s="931">
        <v>63</v>
      </c>
      <c r="F140" s="932">
        <v>0</v>
      </c>
      <c r="G140" s="933">
        <v>0</v>
      </c>
      <c r="H140" s="933">
        <v>0</v>
      </c>
      <c r="I140" s="933">
        <v>0</v>
      </c>
      <c r="J140" s="933">
        <v>0</v>
      </c>
      <c r="K140" s="933">
        <v>811</v>
      </c>
      <c r="L140" s="934">
        <v>11.264521784080801</v>
      </c>
      <c r="M140" s="935">
        <v>0.41740703698293002</v>
      </c>
      <c r="N140" s="935">
        <v>0.92412824345129096</v>
      </c>
      <c r="O140" s="912"/>
    </row>
    <row r="141" spans="1:15">
      <c r="A141" s="929" t="s">
        <v>3944</v>
      </c>
      <c r="B141" s="930">
        <v>0</v>
      </c>
      <c r="C141" s="931">
        <v>2219</v>
      </c>
      <c r="D141" s="931">
        <v>0</v>
      </c>
      <c r="E141" s="931">
        <v>0</v>
      </c>
      <c r="F141" s="932">
        <v>2219</v>
      </c>
      <c r="G141" s="933">
        <v>0</v>
      </c>
      <c r="H141" s="933">
        <v>0</v>
      </c>
      <c r="I141" s="933">
        <v>0</v>
      </c>
      <c r="J141" s="933">
        <v>0</v>
      </c>
      <c r="K141" s="933">
        <v>0</v>
      </c>
      <c r="L141" s="934">
        <v>0</v>
      </c>
      <c r="M141" s="935">
        <v>0</v>
      </c>
      <c r="N141" s="935">
        <v>0</v>
      </c>
      <c r="O141" s="912"/>
    </row>
    <row r="142" spans="1:15">
      <c r="A142" s="929" t="s">
        <v>3945</v>
      </c>
      <c r="B142" s="930">
        <v>0</v>
      </c>
      <c r="C142" s="931">
        <v>269</v>
      </c>
      <c r="D142" s="931">
        <v>0</v>
      </c>
      <c r="E142" s="931">
        <v>0</v>
      </c>
      <c r="F142" s="932">
        <v>0</v>
      </c>
      <c r="G142" s="933">
        <v>0</v>
      </c>
      <c r="H142" s="933">
        <v>0</v>
      </c>
      <c r="I142" s="933">
        <v>0</v>
      </c>
      <c r="J142" s="933">
        <v>0</v>
      </c>
      <c r="K142" s="933">
        <v>269</v>
      </c>
      <c r="L142" s="934">
        <v>0.40507040354209001</v>
      </c>
      <c r="M142" s="935">
        <v>4.1716205737916803E-2</v>
      </c>
      <c r="N142" s="935">
        <v>6.0458269185386597E-4</v>
      </c>
      <c r="O142" s="912"/>
    </row>
    <row r="143" spans="1:15">
      <c r="A143" s="929" t="s">
        <v>3947</v>
      </c>
      <c r="B143" s="930">
        <v>0</v>
      </c>
      <c r="C143" s="931">
        <v>128</v>
      </c>
      <c r="D143" s="931">
        <v>0</v>
      </c>
      <c r="E143" s="931">
        <v>0</v>
      </c>
      <c r="F143" s="932">
        <v>0</v>
      </c>
      <c r="G143" s="933">
        <v>0</v>
      </c>
      <c r="H143" s="933">
        <v>0</v>
      </c>
      <c r="I143" s="933">
        <v>0</v>
      </c>
      <c r="J143" s="933">
        <v>0</v>
      </c>
      <c r="K143" s="933">
        <v>128</v>
      </c>
      <c r="L143" s="934">
        <v>0.77098902086821697</v>
      </c>
      <c r="M143" s="935">
        <v>4.25770056300359E-2</v>
      </c>
      <c r="N143" s="935">
        <v>4.8330655039500202E-2</v>
      </c>
      <c r="O143" s="912"/>
    </row>
    <row r="144" spans="1:15">
      <c r="A144" s="929" t="s">
        <v>3949</v>
      </c>
      <c r="B144" s="930">
        <v>0</v>
      </c>
      <c r="C144" s="931">
        <v>135</v>
      </c>
      <c r="D144" s="931">
        <v>50</v>
      </c>
      <c r="E144" s="931">
        <v>0</v>
      </c>
      <c r="F144" s="932">
        <v>0</v>
      </c>
      <c r="G144" s="933">
        <v>0</v>
      </c>
      <c r="H144" s="933">
        <v>0</v>
      </c>
      <c r="I144" s="933">
        <v>0</v>
      </c>
      <c r="J144" s="933">
        <v>0</v>
      </c>
      <c r="K144" s="933">
        <v>18</v>
      </c>
      <c r="L144" s="934">
        <v>5.4675402025014898E-2</v>
      </c>
      <c r="M144" s="935">
        <v>3.7825749828626702E-4</v>
      </c>
      <c r="N144" s="935">
        <v>5.5019272478002397E-3</v>
      </c>
      <c r="O144" s="912"/>
    </row>
    <row r="145" spans="1:15">
      <c r="A145" s="924"/>
      <c r="B145" s="925"/>
      <c r="C145" s="926"/>
      <c r="D145" s="926"/>
      <c r="E145" s="926"/>
      <c r="F145" s="925"/>
      <c r="G145" s="926"/>
      <c r="H145" s="926"/>
      <c r="I145" s="926"/>
      <c r="J145" s="926"/>
      <c r="K145" s="926"/>
      <c r="L145" s="927"/>
      <c r="M145" s="928"/>
      <c r="N145" s="928"/>
      <c r="O145" s="912"/>
    </row>
    <row r="146" spans="1:15">
      <c r="A146" s="917" t="s">
        <v>4212</v>
      </c>
      <c r="B146" s="918">
        <v>1</v>
      </c>
      <c r="C146" s="919">
        <v>12363</v>
      </c>
      <c r="D146" s="919">
        <v>832</v>
      </c>
      <c r="E146" s="919">
        <v>135</v>
      </c>
      <c r="F146" s="920">
        <v>0</v>
      </c>
      <c r="G146" s="921">
        <v>0</v>
      </c>
      <c r="H146" s="921">
        <v>0</v>
      </c>
      <c r="I146" s="921">
        <v>0</v>
      </c>
      <c r="J146" s="921">
        <v>295</v>
      </c>
      <c r="K146" s="921">
        <v>11046</v>
      </c>
      <c r="L146" s="922">
        <v>209.55753087529601</v>
      </c>
      <c r="M146" s="923">
        <v>1.16241698225584E-2</v>
      </c>
      <c r="N146" s="923">
        <v>23.2659871666648</v>
      </c>
      <c r="O146" s="912"/>
    </row>
    <row r="147" spans="1:15">
      <c r="A147" s="929" t="s">
        <v>3951</v>
      </c>
      <c r="B147" s="930">
        <v>0</v>
      </c>
      <c r="C147" s="931">
        <v>4969</v>
      </c>
      <c r="D147" s="931">
        <v>311</v>
      </c>
      <c r="E147" s="931">
        <v>0</v>
      </c>
      <c r="F147" s="932">
        <v>0</v>
      </c>
      <c r="G147" s="933">
        <v>0</v>
      </c>
      <c r="H147" s="933">
        <v>0</v>
      </c>
      <c r="I147" s="933">
        <v>0</v>
      </c>
      <c r="J147" s="933">
        <v>0</v>
      </c>
      <c r="K147" s="933">
        <v>4658</v>
      </c>
      <c r="L147" s="934">
        <v>94.2205041185791</v>
      </c>
      <c r="M147" s="935">
        <v>0</v>
      </c>
      <c r="N147" s="935">
        <v>10.468944902064299</v>
      </c>
      <c r="O147" s="912"/>
    </row>
    <row r="148" spans="1:15">
      <c r="A148" s="929" t="s">
        <v>3952</v>
      </c>
      <c r="B148" s="930">
        <v>0</v>
      </c>
      <c r="C148" s="931">
        <v>0</v>
      </c>
      <c r="D148" s="931">
        <v>-16</v>
      </c>
      <c r="E148" s="931">
        <v>0</v>
      </c>
      <c r="F148" s="932">
        <v>0</v>
      </c>
      <c r="G148" s="933">
        <v>0</v>
      </c>
      <c r="H148" s="933">
        <v>0</v>
      </c>
      <c r="I148" s="933">
        <v>0</v>
      </c>
      <c r="J148" s="933">
        <v>0</v>
      </c>
      <c r="K148" s="933">
        <v>16</v>
      </c>
      <c r="L148" s="934">
        <v>0.32328317619427599</v>
      </c>
      <c r="M148" s="935">
        <v>0</v>
      </c>
      <c r="N148" s="935">
        <v>3.59243485003427E-2</v>
      </c>
      <c r="O148" s="912"/>
    </row>
    <row r="149" spans="1:15">
      <c r="A149" s="929" t="s">
        <v>3953</v>
      </c>
      <c r="B149" s="930">
        <v>0</v>
      </c>
      <c r="C149" s="931">
        <v>1568</v>
      </c>
      <c r="D149" s="931">
        <v>0</v>
      </c>
      <c r="E149" s="931">
        <v>0</v>
      </c>
      <c r="F149" s="932">
        <v>0</v>
      </c>
      <c r="G149" s="933">
        <v>0</v>
      </c>
      <c r="H149" s="933">
        <v>0</v>
      </c>
      <c r="I149" s="933">
        <v>0</v>
      </c>
      <c r="J149" s="933">
        <v>0</v>
      </c>
      <c r="K149" s="933">
        <v>1568</v>
      </c>
      <c r="L149" s="934">
        <v>31.716992369671999</v>
      </c>
      <c r="M149" s="935">
        <v>0</v>
      </c>
      <c r="N149" s="935">
        <v>3.5241102632968899</v>
      </c>
      <c r="O149" s="912"/>
    </row>
    <row r="150" spans="1:15">
      <c r="A150" s="929" t="s">
        <v>3954</v>
      </c>
      <c r="B150" s="930">
        <v>0</v>
      </c>
      <c r="C150" s="931">
        <v>77</v>
      </c>
      <c r="D150" s="931">
        <v>9</v>
      </c>
      <c r="E150" s="931">
        <v>36</v>
      </c>
      <c r="F150" s="932">
        <v>0</v>
      </c>
      <c r="G150" s="933">
        <v>0</v>
      </c>
      <c r="H150" s="933">
        <v>0</v>
      </c>
      <c r="I150" s="933">
        <v>0</v>
      </c>
      <c r="J150" s="933">
        <v>0</v>
      </c>
      <c r="K150" s="933">
        <v>32</v>
      </c>
      <c r="L150" s="934">
        <v>0.64656635238855098</v>
      </c>
      <c r="M150" s="935">
        <v>0</v>
      </c>
      <c r="N150" s="935">
        <v>7.1848697000685496E-2</v>
      </c>
      <c r="O150" s="912"/>
    </row>
    <row r="151" spans="1:15">
      <c r="A151" s="929" t="s">
        <v>3955</v>
      </c>
      <c r="B151" s="930">
        <v>0</v>
      </c>
      <c r="C151" s="931">
        <v>2450</v>
      </c>
      <c r="D151" s="931">
        <v>528</v>
      </c>
      <c r="E151" s="931">
        <v>32</v>
      </c>
      <c r="F151" s="932">
        <v>0</v>
      </c>
      <c r="G151" s="933">
        <v>0</v>
      </c>
      <c r="H151" s="933">
        <v>0</v>
      </c>
      <c r="I151" s="933">
        <v>0</v>
      </c>
      <c r="J151" s="933">
        <v>0</v>
      </c>
      <c r="K151" s="933">
        <v>1890</v>
      </c>
      <c r="L151" s="934">
        <v>38.145347073167997</v>
      </c>
      <c r="M151" s="935">
        <v>0</v>
      </c>
      <c r="N151" s="935">
        <v>4.2393158551249099</v>
      </c>
      <c r="O151" s="912"/>
    </row>
    <row r="152" spans="1:15">
      <c r="A152" s="929" t="s">
        <v>3956</v>
      </c>
      <c r="B152" s="930">
        <v>0</v>
      </c>
      <c r="C152" s="931">
        <v>39</v>
      </c>
      <c r="D152" s="931">
        <v>0</v>
      </c>
      <c r="E152" s="931">
        <v>0</v>
      </c>
      <c r="F152" s="932">
        <v>0</v>
      </c>
      <c r="G152" s="933">
        <v>0</v>
      </c>
      <c r="H152" s="933">
        <v>0</v>
      </c>
      <c r="I152" s="933">
        <v>0</v>
      </c>
      <c r="J152" s="933">
        <v>0</v>
      </c>
      <c r="K152" s="933">
        <v>39</v>
      </c>
      <c r="L152" s="934">
        <v>0.78712620944632405</v>
      </c>
      <c r="M152" s="935">
        <v>0</v>
      </c>
      <c r="N152" s="935">
        <v>8.7477946216863098E-2</v>
      </c>
      <c r="O152" s="912"/>
    </row>
    <row r="153" spans="1:15">
      <c r="A153" s="929" t="s">
        <v>3957</v>
      </c>
      <c r="B153" s="930">
        <v>0</v>
      </c>
      <c r="C153" s="931">
        <v>42</v>
      </c>
      <c r="D153" s="931">
        <v>0</v>
      </c>
      <c r="E153" s="931">
        <v>0</v>
      </c>
      <c r="F153" s="932">
        <v>0</v>
      </c>
      <c r="G153" s="933">
        <v>0</v>
      </c>
      <c r="H153" s="933">
        <v>0</v>
      </c>
      <c r="I153" s="933">
        <v>0</v>
      </c>
      <c r="J153" s="933">
        <v>0</v>
      </c>
      <c r="K153" s="933">
        <v>42</v>
      </c>
      <c r="L153" s="934">
        <v>0.84956229561621399</v>
      </c>
      <c r="M153" s="935">
        <v>0</v>
      </c>
      <c r="N153" s="935">
        <v>9.4301414813399695E-2</v>
      </c>
      <c r="O153" s="912"/>
    </row>
    <row r="154" spans="1:15">
      <c r="A154" s="929" t="s">
        <v>3958</v>
      </c>
      <c r="B154" s="930">
        <v>0</v>
      </c>
      <c r="C154" s="931">
        <v>0</v>
      </c>
      <c r="D154" s="931">
        <v>0</v>
      </c>
      <c r="E154" s="931">
        <v>0</v>
      </c>
      <c r="F154" s="932">
        <v>0</v>
      </c>
      <c r="G154" s="933">
        <v>0</v>
      </c>
      <c r="H154" s="933">
        <v>0</v>
      </c>
      <c r="I154" s="933">
        <v>0</v>
      </c>
      <c r="J154" s="933">
        <v>0</v>
      </c>
      <c r="K154" s="933">
        <v>0</v>
      </c>
      <c r="L154" s="934">
        <v>0</v>
      </c>
      <c r="M154" s="935">
        <v>0</v>
      </c>
      <c r="N154" s="935">
        <v>0</v>
      </c>
      <c r="O154" s="912"/>
    </row>
    <row r="155" spans="1:15">
      <c r="A155" s="929" t="s">
        <v>3959</v>
      </c>
      <c r="B155" s="930">
        <v>0</v>
      </c>
      <c r="C155" s="931">
        <v>1</v>
      </c>
      <c r="D155" s="931">
        <v>0</v>
      </c>
      <c r="E155" s="931">
        <v>0</v>
      </c>
      <c r="F155" s="932">
        <v>0</v>
      </c>
      <c r="G155" s="933">
        <v>0</v>
      </c>
      <c r="H155" s="933">
        <v>0</v>
      </c>
      <c r="I155" s="933">
        <v>0</v>
      </c>
      <c r="J155" s="933">
        <v>0</v>
      </c>
      <c r="K155" s="933">
        <v>1</v>
      </c>
      <c r="L155" s="934">
        <v>2.02276737051479E-2</v>
      </c>
      <c r="M155" s="935">
        <v>0</v>
      </c>
      <c r="N155" s="935">
        <v>2.2475193005719899E-3</v>
      </c>
      <c r="O155" s="912"/>
    </row>
    <row r="156" spans="1:15">
      <c r="A156" s="929" t="s">
        <v>3960</v>
      </c>
      <c r="B156" s="930">
        <v>0</v>
      </c>
      <c r="C156" s="931">
        <v>0</v>
      </c>
      <c r="D156" s="931">
        <v>0</v>
      </c>
      <c r="E156" s="931">
        <v>0</v>
      </c>
      <c r="F156" s="932">
        <v>0</v>
      </c>
      <c r="G156" s="933">
        <v>0</v>
      </c>
      <c r="H156" s="933">
        <v>0</v>
      </c>
      <c r="I156" s="933">
        <v>0</v>
      </c>
      <c r="J156" s="933">
        <v>0</v>
      </c>
      <c r="K156" s="933">
        <v>0</v>
      </c>
      <c r="L156" s="934">
        <v>0</v>
      </c>
      <c r="M156" s="935">
        <v>0</v>
      </c>
      <c r="N156" s="935">
        <v>0</v>
      </c>
      <c r="O156" s="912"/>
    </row>
    <row r="157" spans="1:15">
      <c r="A157" s="929" t="s">
        <v>4213</v>
      </c>
      <c r="B157" s="930">
        <v>0</v>
      </c>
      <c r="C157" s="931">
        <v>0</v>
      </c>
      <c r="D157" s="931">
        <v>0</v>
      </c>
      <c r="E157" s="931">
        <v>0</v>
      </c>
      <c r="F157" s="932">
        <v>0</v>
      </c>
      <c r="G157" s="933">
        <v>0</v>
      </c>
      <c r="H157" s="933">
        <v>0</v>
      </c>
      <c r="I157" s="933">
        <v>0</v>
      </c>
      <c r="J157" s="933">
        <v>0</v>
      </c>
      <c r="K157" s="933">
        <v>0</v>
      </c>
      <c r="L157" s="934">
        <v>0</v>
      </c>
      <c r="M157" s="935">
        <v>0</v>
      </c>
      <c r="N157" s="935">
        <v>0</v>
      </c>
      <c r="O157" s="912"/>
    </row>
    <row r="158" spans="1:15">
      <c r="A158" s="929" t="s">
        <v>3961</v>
      </c>
      <c r="B158" s="930">
        <v>0</v>
      </c>
      <c r="C158" s="931">
        <v>2</v>
      </c>
      <c r="D158" s="931">
        <v>0</v>
      </c>
      <c r="E158" s="931">
        <v>0</v>
      </c>
      <c r="F158" s="932">
        <v>0</v>
      </c>
      <c r="G158" s="933">
        <v>0</v>
      </c>
      <c r="H158" s="933">
        <v>0</v>
      </c>
      <c r="I158" s="933">
        <v>0</v>
      </c>
      <c r="J158" s="933">
        <v>0</v>
      </c>
      <c r="K158" s="933">
        <v>2</v>
      </c>
      <c r="L158" s="934">
        <v>0</v>
      </c>
      <c r="M158" s="935">
        <v>0</v>
      </c>
      <c r="N158" s="935">
        <v>0</v>
      </c>
      <c r="O158" s="912"/>
    </row>
    <row r="159" spans="1:15">
      <c r="A159" s="929" t="s">
        <v>3963</v>
      </c>
      <c r="B159" s="930">
        <v>0</v>
      </c>
      <c r="C159" s="931">
        <v>68</v>
      </c>
      <c r="D159" s="931">
        <v>0</v>
      </c>
      <c r="E159" s="931">
        <v>13</v>
      </c>
      <c r="F159" s="932">
        <v>0</v>
      </c>
      <c r="G159" s="933">
        <v>0</v>
      </c>
      <c r="H159" s="933">
        <v>0</v>
      </c>
      <c r="I159" s="933">
        <v>0</v>
      </c>
      <c r="J159" s="933">
        <v>0</v>
      </c>
      <c r="K159" s="933">
        <v>0</v>
      </c>
      <c r="L159" s="934">
        <v>0</v>
      </c>
      <c r="M159" s="935">
        <v>0</v>
      </c>
      <c r="N159" s="935">
        <v>0</v>
      </c>
      <c r="O159" s="912"/>
    </row>
    <row r="160" spans="1:15">
      <c r="A160" s="929" t="s">
        <v>3964</v>
      </c>
      <c r="B160" s="930">
        <v>0</v>
      </c>
      <c r="C160" s="931">
        <v>3</v>
      </c>
      <c r="D160" s="931">
        <v>0</v>
      </c>
      <c r="E160" s="931">
        <v>0</v>
      </c>
      <c r="F160" s="932">
        <v>0</v>
      </c>
      <c r="G160" s="933">
        <v>0</v>
      </c>
      <c r="H160" s="933">
        <v>0</v>
      </c>
      <c r="I160" s="933">
        <v>0</v>
      </c>
      <c r="J160" s="933">
        <v>0</v>
      </c>
      <c r="K160" s="933">
        <v>3</v>
      </c>
      <c r="L160" s="934">
        <v>6.0683021115443797E-2</v>
      </c>
      <c r="M160" s="935">
        <v>0</v>
      </c>
      <c r="N160" s="935">
        <v>6.7425579017159802E-3</v>
      </c>
      <c r="O160" s="912"/>
    </row>
    <row r="161" spans="1:15">
      <c r="A161" s="929" t="s">
        <v>3968</v>
      </c>
      <c r="B161" s="930">
        <v>0</v>
      </c>
      <c r="C161" s="931">
        <v>32</v>
      </c>
      <c r="D161" s="931">
        <v>0</v>
      </c>
      <c r="E161" s="931">
        <v>0</v>
      </c>
      <c r="F161" s="932">
        <v>0</v>
      </c>
      <c r="G161" s="933">
        <v>0</v>
      </c>
      <c r="H161" s="933">
        <v>0</v>
      </c>
      <c r="I161" s="933">
        <v>0</v>
      </c>
      <c r="J161" s="933">
        <v>0</v>
      </c>
      <c r="K161" s="933">
        <v>32</v>
      </c>
      <c r="L161" s="934">
        <v>0.64728555856473402</v>
      </c>
      <c r="M161" s="935">
        <v>0</v>
      </c>
      <c r="N161" s="935">
        <v>7.1920617618303803E-2</v>
      </c>
      <c r="O161" s="912"/>
    </row>
    <row r="162" spans="1:15">
      <c r="A162" s="929" t="s">
        <v>3969</v>
      </c>
      <c r="B162" s="930">
        <v>0</v>
      </c>
      <c r="C162" s="931">
        <v>0</v>
      </c>
      <c r="D162" s="931">
        <v>0</v>
      </c>
      <c r="E162" s="931">
        <v>0</v>
      </c>
      <c r="F162" s="932">
        <v>0</v>
      </c>
      <c r="G162" s="933">
        <v>0</v>
      </c>
      <c r="H162" s="933">
        <v>0</v>
      </c>
      <c r="I162" s="933">
        <v>0</v>
      </c>
      <c r="J162" s="933">
        <v>0</v>
      </c>
      <c r="K162" s="933">
        <v>0</v>
      </c>
      <c r="L162" s="934">
        <v>0</v>
      </c>
      <c r="M162" s="935">
        <v>0</v>
      </c>
      <c r="N162" s="935">
        <v>0</v>
      </c>
      <c r="O162" s="912"/>
    </row>
    <row r="163" spans="1:15">
      <c r="A163" s="929" t="s">
        <v>3970</v>
      </c>
      <c r="B163" s="930">
        <v>1</v>
      </c>
      <c r="C163" s="931">
        <v>68</v>
      </c>
      <c r="D163" s="931">
        <v>0</v>
      </c>
      <c r="E163" s="931">
        <v>13</v>
      </c>
      <c r="F163" s="932">
        <v>0</v>
      </c>
      <c r="G163" s="933">
        <v>0</v>
      </c>
      <c r="H163" s="933">
        <v>0</v>
      </c>
      <c r="I163" s="933">
        <v>0</v>
      </c>
      <c r="J163" s="933">
        <v>0</v>
      </c>
      <c r="K163" s="933">
        <v>55</v>
      </c>
      <c r="L163" s="934">
        <v>1.11252205378314</v>
      </c>
      <c r="M163" s="935">
        <v>0</v>
      </c>
      <c r="N163" s="935">
        <v>0.12361356153146</v>
      </c>
      <c r="O163" s="912"/>
    </row>
    <row r="164" spans="1:15">
      <c r="A164" s="929" t="s">
        <v>3971</v>
      </c>
      <c r="B164" s="930">
        <v>0</v>
      </c>
      <c r="C164" s="931">
        <v>122</v>
      </c>
      <c r="D164" s="931">
        <v>0</v>
      </c>
      <c r="E164" s="931">
        <v>0</v>
      </c>
      <c r="F164" s="932">
        <v>0</v>
      </c>
      <c r="G164" s="933">
        <v>0</v>
      </c>
      <c r="H164" s="933">
        <v>0</v>
      </c>
      <c r="I164" s="933">
        <v>0</v>
      </c>
      <c r="J164" s="933">
        <v>0</v>
      </c>
      <c r="K164" s="933">
        <v>122</v>
      </c>
      <c r="L164" s="934">
        <v>0</v>
      </c>
      <c r="M164" s="935">
        <v>0</v>
      </c>
      <c r="N164" s="935">
        <v>0</v>
      </c>
      <c r="O164" s="912"/>
    </row>
    <row r="165" spans="1:15">
      <c r="A165" s="929" t="s">
        <v>4214</v>
      </c>
      <c r="B165" s="930">
        <v>0</v>
      </c>
      <c r="C165" s="931">
        <v>409</v>
      </c>
      <c r="D165" s="931">
        <v>0</v>
      </c>
      <c r="E165" s="931">
        <v>0</v>
      </c>
      <c r="F165" s="932">
        <v>0</v>
      </c>
      <c r="G165" s="933">
        <v>0</v>
      </c>
      <c r="H165" s="933">
        <v>0</v>
      </c>
      <c r="I165" s="933">
        <v>0</v>
      </c>
      <c r="J165" s="933">
        <v>0</v>
      </c>
      <c r="K165" s="933">
        <v>409</v>
      </c>
      <c r="L165" s="934">
        <v>5.0649870205760399</v>
      </c>
      <c r="M165" s="935">
        <v>1.8384707878678901E-3</v>
      </c>
      <c r="N165" s="935">
        <v>0.56165282569364094</v>
      </c>
      <c r="O165" s="912"/>
    </row>
    <row r="166" spans="1:15">
      <c r="A166" s="929" t="s">
        <v>3972</v>
      </c>
      <c r="B166" s="930">
        <v>0</v>
      </c>
      <c r="C166" s="931">
        <v>2184</v>
      </c>
      <c r="D166" s="931">
        <v>0</v>
      </c>
      <c r="E166" s="931">
        <v>7</v>
      </c>
      <c r="F166" s="932">
        <v>0</v>
      </c>
      <c r="G166" s="933">
        <v>0</v>
      </c>
      <c r="H166" s="933">
        <v>0</v>
      </c>
      <c r="I166" s="933">
        <v>0</v>
      </c>
      <c r="J166" s="933">
        <v>0</v>
      </c>
      <c r="K166" s="933">
        <v>2177</v>
      </c>
      <c r="L166" s="934">
        <v>35.962443952487398</v>
      </c>
      <c r="M166" s="935">
        <v>9.7856990346904607E-3</v>
      </c>
      <c r="N166" s="935">
        <v>3.9778866576016698</v>
      </c>
      <c r="O166" s="912"/>
    </row>
    <row r="167" spans="1:15">
      <c r="A167" s="929" t="s">
        <v>3973</v>
      </c>
      <c r="B167" s="930">
        <v>0</v>
      </c>
      <c r="C167" s="931">
        <v>0</v>
      </c>
      <c r="D167" s="931">
        <v>0</v>
      </c>
      <c r="E167" s="931">
        <v>0</v>
      </c>
      <c r="F167" s="932">
        <v>0</v>
      </c>
      <c r="G167" s="933">
        <v>0</v>
      </c>
      <c r="H167" s="933">
        <v>0</v>
      </c>
      <c r="I167" s="933">
        <v>0</v>
      </c>
      <c r="J167" s="933">
        <v>0</v>
      </c>
      <c r="K167" s="933">
        <v>0</v>
      </c>
      <c r="L167" s="934">
        <v>0</v>
      </c>
      <c r="M167" s="935">
        <v>0</v>
      </c>
      <c r="N167" s="935">
        <v>0</v>
      </c>
      <c r="O167" s="912"/>
    </row>
    <row r="168" spans="1:15">
      <c r="A168" s="929" t="s">
        <v>3974</v>
      </c>
      <c r="B168" s="930">
        <v>0</v>
      </c>
      <c r="C168" s="931">
        <v>0</v>
      </c>
      <c r="D168" s="931">
        <v>0</v>
      </c>
      <c r="E168" s="931">
        <v>0</v>
      </c>
      <c r="F168" s="932">
        <v>0</v>
      </c>
      <c r="G168" s="933">
        <v>0</v>
      </c>
      <c r="H168" s="933">
        <v>0</v>
      </c>
      <c r="I168" s="933">
        <v>0</v>
      </c>
      <c r="J168" s="933">
        <v>0</v>
      </c>
      <c r="K168" s="933">
        <v>0</v>
      </c>
      <c r="L168" s="934">
        <v>0</v>
      </c>
      <c r="M168" s="935">
        <v>0</v>
      </c>
      <c r="N168" s="935">
        <v>0</v>
      </c>
      <c r="O168" s="912"/>
    </row>
    <row r="169" spans="1:15">
      <c r="A169" s="929" t="s">
        <v>4215</v>
      </c>
      <c r="B169" s="930">
        <v>0</v>
      </c>
      <c r="C169" s="931">
        <v>102</v>
      </c>
      <c r="D169" s="931">
        <v>0</v>
      </c>
      <c r="E169" s="931">
        <v>0</v>
      </c>
      <c r="F169" s="932">
        <v>0</v>
      </c>
      <c r="G169" s="933">
        <v>0</v>
      </c>
      <c r="H169" s="933">
        <v>0</v>
      </c>
      <c r="I169" s="933">
        <v>0</v>
      </c>
      <c r="J169" s="933">
        <v>102</v>
      </c>
      <c r="K169" s="933">
        <v>0</v>
      </c>
      <c r="L169" s="934">
        <v>0</v>
      </c>
      <c r="M169" s="935">
        <v>0</v>
      </c>
      <c r="N169" s="935">
        <v>0</v>
      </c>
      <c r="O169" s="912"/>
    </row>
    <row r="170" spans="1:15">
      <c r="A170" s="929" t="s">
        <v>4216</v>
      </c>
      <c r="B170" s="930">
        <v>0</v>
      </c>
      <c r="C170" s="931">
        <v>77</v>
      </c>
      <c r="D170" s="931">
        <v>0</v>
      </c>
      <c r="E170" s="931">
        <v>34</v>
      </c>
      <c r="F170" s="932">
        <v>0</v>
      </c>
      <c r="G170" s="933">
        <v>0</v>
      </c>
      <c r="H170" s="933">
        <v>0</v>
      </c>
      <c r="I170" s="933">
        <v>0</v>
      </c>
      <c r="J170" s="933">
        <v>43</v>
      </c>
      <c r="K170" s="933">
        <v>0</v>
      </c>
      <c r="L170" s="934">
        <v>0</v>
      </c>
      <c r="M170" s="935">
        <v>0</v>
      </c>
      <c r="N170" s="935">
        <v>0</v>
      </c>
      <c r="O170" s="912"/>
    </row>
    <row r="171" spans="1:15">
      <c r="A171" s="929" t="s">
        <v>3977</v>
      </c>
      <c r="B171" s="930">
        <v>0</v>
      </c>
      <c r="C171" s="931">
        <v>150</v>
      </c>
      <c r="D171" s="931">
        <v>0</v>
      </c>
      <c r="E171" s="931">
        <v>0</v>
      </c>
      <c r="F171" s="932">
        <v>0</v>
      </c>
      <c r="G171" s="933">
        <v>0</v>
      </c>
      <c r="H171" s="933">
        <v>0</v>
      </c>
      <c r="I171" s="933">
        <v>0</v>
      </c>
      <c r="J171" s="933">
        <v>150</v>
      </c>
      <c r="K171" s="933">
        <v>0</v>
      </c>
      <c r="L171" s="934">
        <v>0</v>
      </c>
      <c r="M171" s="935">
        <v>0</v>
      </c>
      <c r="N171" s="935">
        <v>0</v>
      </c>
      <c r="O171" s="912"/>
    </row>
    <row r="172" spans="1:15">
      <c r="A172" s="924"/>
      <c r="B172" s="925"/>
      <c r="C172" s="926"/>
      <c r="D172" s="926"/>
      <c r="E172" s="926"/>
      <c r="F172" s="925"/>
      <c r="G172" s="926"/>
      <c r="H172" s="926"/>
      <c r="I172" s="926"/>
      <c r="J172" s="926"/>
      <c r="K172" s="926"/>
      <c r="L172" s="927"/>
      <c r="M172" s="928"/>
      <c r="N172" s="928"/>
      <c r="O172" s="912"/>
    </row>
    <row r="173" spans="1:15">
      <c r="A173" s="917" t="s">
        <v>4217</v>
      </c>
      <c r="B173" s="918">
        <v>42212</v>
      </c>
      <c r="C173" s="919">
        <v>29807</v>
      </c>
      <c r="D173" s="919">
        <v>-404</v>
      </c>
      <c r="E173" s="919">
        <v>1334</v>
      </c>
      <c r="F173" s="920">
        <v>0</v>
      </c>
      <c r="G173" s="921">
        <v>0</v>
      </c>
      <c r="H173" s="921">
        <v>0</v>
      </c>
      <c r="I173" s="921">
        <v>1226</v>
      </c>
      <c r="J173" s="921">
        <v>0</v>
      </c>
      <c r="K173" s="921">
        <v>69807</v>
      </c>
      <c r="L173" s="922">
        <v>40.231454257363403</v>
      </c>
      <c r="M173" s="923">
        <v>2.5253472979199199</v>
      </c>
      <c r="N173" s="923">
        <v>0.33444345803319597</v>
      </c>
      <c r="O173" s="912"/>
    </row>
    <row r="174" spans="1:15">
      <c r="A174" s="929" t="s">
        <v>3979</v>
      </c>
      <c r="B174" s="930">
        <v>0</v>
      </c>
      <c r="C174" s="931">
        <v>8</v>
      </c>
      <c r="D174" s="931">
        <v>0</v>
      </c>
      <c r="E174" s="931">
        <v>0</v>
      </c>
      <c r="F174" s="932">
        <v>0</v>
      </c>
      <c r="G174" s="933">
        <v>0</v>
      </c>
      <c r="H174" s="933">
        <v>0</v>
      </c>
      <c r="I174" s="933">
        <v>0</v>
      </c>
      <c r="J174" s="933">
        <v>0</v>
      </c>
      <c r="K174" s="933">
        <v>8</v>
      </c>
      <c r="L174" s="934">
        <v>3.02066593996876E-3</v>
      </c>
      <c r="M174" s="935">
        <v>3.1465270208007898E-4</v>
      </c>
      <c r="N174" s="935">
        <v>3.7758324249609503E-5</v>
      </c>
      <c r="O174" s="912"/>
    </row>
    <row r="175" spans="1:15">
      <c r="A175" s="929" t="s">
        <v>3980</v>
      </c>
      <c r="B175" s="930">
        <v>23415</v>
      </c>
      <c r="C175" s="931">
        <v>451</v>
      </c>
      <c r="D175" s="931">
        <v>0</v>
      </c>
      <c r="E175" s="931">
        <v>12</v>
      </c>
      <c r="F175" s="932">
        <v>0</v>
      </c>
      <c r="G175" s="933">
        <v>0</v>
      </c>
      <c r="H175" s="933">
        <v>0</v>
      </c>
      <c r="I175" s="933">
        <v>0</v>
      </c>
      <c r="J175" s="933">
        <v>0</v>
      </c>
      <c r="K175" s="933">
        <v>23854</v>
      </c>
      <c r="L175" s="934">
        <v>11.5266499601065</v>
      </c>
      <c r="M175" s="935">
        <v>0.96823859664894896</v>
      </c>
      <c r="N175" s="935">
        <v>9.2213199680852301E-2</v>
      </c>
      <c r="O175" s="912"/>
    </row>
    <row r="176" spans="1:15">
      <c r="A176" s="929" t="s">
        <v>3981</v>
      </c>
      <c r="B176" s="930">
        <v>580</v>
      </c>
      <c r="C176" s="931">
        <v>93</v>
      </c>
      <c r="D176" s="931">
        <v>0</v>
      </c>
      <c r="E176" s="931">
        <v>1</v>
      </c>
      <c r="F176" s="932">
        <v>0</v>
      </c>
      <c r="G176" s="933">
        <v>0</v>
      </c>
      <c r="H176" s="933">
        <v>0</v>
      </c>
      <c r="I176" s="933">
        <v>0</v>
      </c>
      <c r="J176" s="933">
        <v>0</v>
      </c>
      <c r="K176" s="933">
        <v>672</v>
      </c>
      <c r="L176" s="934">
        <v>0.44011102745344799</v>
      </c>
      <c r="M176" s="935">
        <v>2.43465674761482E-2</v>
      </c>
      <c r="N176" s="935">
        <v>2.80921932417095E-3</v>
      </c>
      <c r="O176" s="912"/>
    </row>
    <row r="177" spans="1:15">
      <c r="A177" s="929" t="s">
        <v>3982</v>
      </c>
      <c r="B177" s="930">
        <v>1740</v>
      </c>
      <c r="C177" s="931">
        <v>71</v>
      </c>
      <c r="D177" s="931">
        <v>0</v>
      </c>
      <c r="E177" s="931">
        <v>0</v>
      </c>
      <c r="F177" s="932">
        <v>0</v>
      </c>
      <c r="G177" s="933">
        <v>0</v>
      </c>
      <c r="H177" s="933">
        <v>0</v>
      </c>
      <c r="I177" s="933">
        <v>0</v>
      </c>
      <c r="J177" s="933">
        <v>0</v>
      </c>
      <c r="K177" s="933">
        <v>1811</v>
      </c>
      <c r="L177" s="934">
        <v>0.56657983750435403</v>
      </c>
      <c r="M177" s="935">
        <v>4.2493487812826601E-2</v>
      </c>
      <c r="N177" s="935">
        <v>7.0822479688044298E-3</v>
      </c>
      <c r="O177" s="912"/>
    </row>
    <row r="178" spans="1:15">
      <c r="A178" s="929" t="s">
        <v>3983</v>
      </c>
      <c r="B178" s="930">
        <v>2774</v>
      </c>
      <c r="C178" s="931">
        <v>33</v>
      </c>
      <c r="D178" s="931">
        <v>0</v>
      </c>
      <c r="E178" s="931">
        <v>0</v>
      </c>
      <c r="F178" s="932">
        <v>0</v>
      </c>
      <c r="G178" s="933">
        <v>0</v>
      </c>
      <c r="H178" s="933">
        <v>0</v>
      </c>
      <c r="I178" s="933">
        <v>0</v>
      </c>
      <c r="J178" s="933">
        <v>0</v>
      </c>
      <c r="K178" s="933">
        <v>2807</v>
      </c>
      <c r="L178" s="934">
        <v>1.1936224392326999</v>
      </c>
      <c r="M178" s="935">
        <v>0.13563891354916999</v>
      </c>
      <c r="N178" s="935">
        <v>2.1702226167867201E-2</v>
      </c>
      <c r="O178" s="912"/>
    </row>
    <row r="179" spans="1:15">
      <c r="A179" s="929" t="s">
        <v>3984</v>
      </c>
      <c r="B179" s="930">
        <v>0</v>
      </c>
      <c r="C179" s="931">
        <v>0</v>
      </c>
      <c r="D179" s="931">
        <v>0</v>
      </c>
      <c r="E179" s="931">
        <v>0</v>
      </c>
      <c r="F179" s="932">
        <v>0</v>
      </c>
      <c r="G179" s="933">
        <v>0</v>
      </c>
      <c r="H179" s="933">
        <v>0</v>
      </c>
      <c r="I179" s="933">
        <v>0</v>
      </c>
      <c r="J179" s="933">
        <v>0</v>
      </c>
      <c r="K179" s="933">
        <v>0</v>
      </c>
      <c r="L179" s="934">
        <v>0</v>
      </c>
      <c r="M179" s="935">
        <v>0</v>
      </c>
      <c r="N179" s="935">
        <v>0</v>
      </c>
      <c r="O179" s="912"/>
    </row>
    <row r="180" spans="1:15">
      <c r="A180" s="929" t="s">
        <v>4218</v>
      </c>
      <c r="B180" s="930">
        <v>0</v>
      </c>
      <c r="C180" s="931">
        <v>156</v>
      </c>
      <c r="D180" s="931">
        <v>0</v>
      </c>
      <c r="E180" s="931">
        <v>18</v>
      </c>
      <c r="F180" s="932">
        <v>0</v>
      </c>
      <c r="G180" s="933">
        <v>0</v>
      </c>
      <c r="H180" s="933">
        <v>0</v>
      </c>
      <c r="I180" s="933">
        <v>0</v>
      </c>
      <c r="J180" s="933">
        <v>0</v>
      </c>
      <c r="K180" s="933">
        <v>138</v>
      </c>
      <c r="L180" s="934">
        <v>0.186280692685448</v>
      </c>
      <c r="M180" s="935">
        <v>1.4999224605841299E-2</v>
      </c>
      <c r="N180" s="935">
        <v>2.9030757301628301E-3</v>
      </c>
      <c r="O180" s="912"/>
    </row>
    <row r="181" spans="1:15">
      <c r="A181" s="929" t="s">
        <v>3985</v>
      </c>
      <c r="B181" s="930">
        <v>0</v>
      </c>
      <c r="C181" s="931">
        <v>414</v>
      </c>
      <c r="D181" s="931">
        <v>0</v>
      </c>
      <c r="E181" s="931">
        <v>0</v>
      </c>
      <c r="F181" s="932">
        <v>0</v>
      </c>
      <c r="G181" s="933">
        <v>0</v>
      </c>
      <c r="H181" s="933">
        <v>0</v>
      </c>
      <c r="I181" s="933">
        <v>0</v>
      </c>
      <c r="J181" s="933">
        <v>0</v>
      </c>
      <c r="K181" s="933">
        <v>414</v>
      </c>
      <c r="L181" s="934">
        <v>0.19037477384337001</v>
      </c>
      <c r="M181" s="935">
        <v>4.0382527784957401E-3</v>
      </c>
      <c r="N181" s="935">
        <v>5.7689325407081905E-4</v>
      </c>
      <c r="O181" s="912"/>
    </row>
    <row r="182" spans="1:15">
      <c r="A182" s="929" t="s">
        <v>3986</v>
      </c>
      <c r="B182" s="930">
        <v>0</v>
      </c>
      <c r="C182" s="931">
        <v>15</v>
      </c>
      <c r="D182" s="931">
        <v>0</v>
      </c>
      <c r="E182" s="931">
        <v>0</v>
      </c>
      <c r="F182" s="932">
        <v>0</v>
      </c>
      <c r="G182" s="933">
        <v>0</v>
      </c>
      <c r="H182" s="933">
        <v>0</v>
      </c>
      <c r="I182" s="933">
        <v>0</v>
      </c>
      <c r="J182" s="933">
        <v>0</v>
      </c>
      <c r="K182" s="933">
        <v>15</v>
      </c>
      <c r="L182" s="934">
        <v>6.8774090597503003E-3</v>
      </c>
      <c r="M182" s="935">
        <v>1.6182138964118399E-4</v>
      </c>
      <c r="N182" s="935">
        <v>2.0227673705147901E-5</v>
      </c>
      <c r="O182" s="912"/>
    </row>
    <row r="183" spans="1:15">
      <c r="A183" s="929" t="s">
        <v>3987</v>
      </c>
      <c r="B183" s="930">
        <v>0</v>
      </c>
      <c r="C183" s="931">
        <v>549</v>
      </c>
      <c r="D183" s="931">
        <v>0</v>
      </c>
      <c r="E183" s="931">
        <v>18</v>
      </c>
      <c r="F183" s="932">
        <v>0</v>
      </c>
      <c r="G183" s="933">
        <v>0</v>
      </c>
      <c r="H183" s="933">
        <v>0</v>
      </c>
      <c r="I183" s="933">
        <v>0</v>
      </c>
      <c r="J183" s="933">
        <v>0</v>
      </c>
      <c r="K183" s="933">
        <v>531</v>
      </c>
      <c r="L183" s="934">
        <v>0.34251519884927001</v>
      </c>
      <c r="M183" s="935">
        <v>1.46792228078259E-2</v>
      </c>
      <c r="N183" s="935">
        <v>3.9144594154202298E-3</v>
      </c>
      <c r="O183" s="912"/>
    </row>
    <row r="184" spans="1:15">
      <c r="A184" s="929" t="s">
        <v>3988</v>
      </c>
      <c r="B184" s="930">
        <v>0</v>
      </c>
      <c r="C184" s="931">
        <v>173</v>
      </c>
      <c r="D184" s="931">
        <v>0</v>
      </c>
      <c r="E184" s="931">
        <v>1</v>
      </c>
      <c r="F184" s="932">
        <v>0</v>
      </c>
      <c r="G184" s="933">
        <v>0</v>
      </c>
      <c r="H184" s="933">
        <v>0</v>
      </c>
      <c r="I184" s="933">
        <v>0</v>
      </c>
      <c r="J184" s="933">
        <v>0</v>
      </c>
      <c r="K184" s="933">
        <v>172</v>
      </c>
      <c r="L184" s="934">
        <v>5.4506838077472003E-2</v>
      </c>
      <c r="M184" s="935">
        <v>2.9070313641318402E-3</v>
      </c>
      <c r="N184" s="935">
        <v>3.6337892051648002E-4</v>
      </c>
      <c r="O184" s="912"/>
    </row>
    <row r="185" spans="1:15">
      <c r="A185" s="929" t="s">
        <v>3989</v>
      </c>
      <c r="B185" s="930">
        <v>0</v>
      </c>
      <c r="C185" s="931">
        <v>6</v>
      </c>
      <c r="D185" s="931">
        <v>0</v>
      </c>
      <c r="E185" s="931">
        <v>5</v>
      </c>
      <c r="F185" s="932">
        <v>0</v>
      </c>
      <c r="G185" s="933">
        <v>0</v>
      </c>
      <c r="H185" s="933">
        <v>0</v>
      </c>
      <c r="I185" s="933">
        <v>0</v>
      </c>
      <c r="J185" s="933">
        <v>0</v>
      </c>
      <c r="K185" s="933">
        <v>1</v>
      </c>
      <c r="L185" s="934">
        <v>4.4972861204445601E-4</v>
      </c>
      <c r="M185" s="935">
        <v>2.1508759706474E-5</v>
      </c>
      <c r="N185" s="935">
        <v>3.9106835829952701E-6</v>
      </c>
      <c r="O185" s="912"/>
    </row>
    <row r="186" spans="1:15">
      <c r="A186" s="929" t="s">
        <v>3990</v>
      </c>
      <c r="B186" s="930">
        <v>2610</v>
      </c>
      <c r="C186" s="931">
        <v>1150</v>
      </c>
      <c r="D186" s="931">
        <v>0</v>
      </c>
      <c r="E186" s="931">
        <v>0</v>
      </c>
      <c r="F186" s="932">
        <v>0</v>
      </c>
      <c r="G186" s="933">
        <v>0</v>
      </c>
      <c r="H186" s="933">
        <v>230</v>
      </c>
      <c r="I186" s="933">
        <v>268</v>
      </c>
      <c r="J186" s="933">
        <v>0</v>
      </c>
      <c r="K186" s="933">
        <v>3262</v>
      </c>
      <c r="L186" s="934">
        <v>1.49340780113949</v>
      </c>
      <c r="M186" s="935">
        <v>6.4003191477406796E-2</v>
      </c>
      <c r="N186" s="935">
        <v>1.42229314394237E-2</v>
      </c>
      <c r="O186" s="912"/>
    </row>
    <row r="187" spans="1:15">
      <c r="A187" s="929" t="s">
        <v>3991</v>
      </c>
      <c r="B187" s="930">
        <v>0</v>
      </c>
      <c r="C187" s="931">
        <v>859</v>
      </c>
      <c r="D187" s="931">
        <v>0</v>
      </c>
      <c r="E187" s="931">
        <v>85</v>
      </c>
      <c r="F187" s="932">
        <v>0</v>
      </c>
      <c r="G187" s="933">
        <v>0</v>
      </c>
      <c r="H187" s="933">
        <v>0</v>
      </c>
      <c r="I187" s="933">
        <v>0</v>
      </c>
      <c r="J187" s="933">
        <v>0</v>
      </c>
      <c r="K187" s="933">
        <v>774</v>
      </c>
      <c r="L187" s="934">
        <v>0.42376167305336698</v>
      </c>
      <c r="M187" s="935">
        <v>1.8996212929978499E-2</v>
      </c>
      <c r="N187" s="935">
        <v>2.9224942969197699E-3</v>
      </c>
      <c r="O187" s="912"/>
    </row>
    <row r="188" spans="1:15">
      <c r="A188" s="929" t="s">
        <v>4219</v>
      </c>
      <c r="B188" s="930">
        <v>0</v>
      </c>
      <c r="C188" s="931">
        <v>0</v>
      </c>
      <c r="D188" s="931">
        <v>0</v>
      </c>
      <c r="E188" s="931">
        <v>0</v>
      </c>
      <c r="F188" s="932">
        <v>0</v>
      </c>
      <c r="G188" s="933">
        <v>0</v>
      </c>
      <c r="H188" s="933">
        <v>0</v>
      </c>
      <c r="I188" s="933">
        <v>0</v>
      </c>
      <c r="J188" s="933">
        <v>0</v>
      </c>
      <c r="K188" s="933">
        <v>0</v>
      </c>
      <c r="L188" s="934">
        <v>0</v>
      </c>
      <c r="M188" s="935">
        <v>0</v>
      </c>
      <c r="N188" s="935">
        <v>0</v>
      </c>
      <c r="O188" s="912"/>
    </row>
    <row r="189" spans="1:15">
      <c r="A189" s="929" t="s">
        <v>3992</v>
      </c>
      <c r="B189" s="930">
        <v>0</v>
      </c>
      <c r="C189" s="931">
        <v>124</v>
      </c>
      <c r="D189" s="931">
        <v>0</v>
      </c>
      <c r="E189" s="931">
        <v>42</v>
      </c>
      <c r="F189" s="932">
        <v>0</v>
      </c>
      <c r="G189" s="933">
        <v>0</v>
      </c>
      <c r="H189" s="933">
        <v>0</v>
      </c>
      <c r="I189" s="933">
        <v>0</v>
      </c>
      <c r="J189" s="933">
        <v>0</v>
      </c>
      <c r="K189" s="933">
        <v>82</v>
      </c>
      <c r="L189" s="934">
        <v>6.6420488385943999E-2</v>
      </c>
      <c r="M189" s="935">
        <v>5.0128670479957704E-3</v>
      </c>
      <c r="N189" s="935">
        <v>5.0128670479957795E-4</v>
      </c>
      <c r="O189" s="912"/>
    </row>
    <row r="190" spans="1:15">
      <c r="A190" s="929" t="s">
        <v>3993</v>
      </c>
      <c r="B190" s="930">
        <v>13</v>
      </c>
      <c r="C190" s="931">
        <v>1</v>
      </c>
      <c r="D190" s="931">
        <v>0</v>
      </c>
      <c r="E190" s="931">
        <v>14</v>
      </c>
      <c r="F190" s="932">
        <v>0</v>
      </c>
      <c r="G190" s="933">
        <v>0</v>
      </c>
      <c r="H190" s="933">
        <v>0</v>
      </c>
      <c r="I190" s="933">
        <v>0</v>
      </c>
      <c r="J190" s="933">
        <v>0</v>
      </c>
      <c r="K190" s="933">
        <v>0</v>
      </c>
      <c r="L190" s="934">
        <v>0</v>
      </c>
      <c r="M190" s="935">
        <v>0</v>
      </c>
      <c r="N190" s="935">
        <v>0</v>
      </c>
      <c r="O190" s="912"/>
    </row>
    <row r="191" spans="1:15">
      <c r="A191" s="929" t="s">
        <v>3994</v>
      </c>
      <c r="B191" s="930">
        <v>0</v>
      </c>
      <c r="C191" s="931">
        <v>3</v>
      </c>
      <c r="D191" s="931">
        <v>0</v>
      </c>
      <c r="E191" s="931">
        <v>0</v>
      </c>
      <c r="F191" s="932">
        <v>0</v>
      </c>
      <c r="G191" s="933">
        <v>0</v>
      </c>
      <c r="H191" s="933">
        <v>0</v>
      </c>
      <c r="I191" s="933">
        <v>0</v>
      </c>
      <c r="J191" s="933">
        <v>0</v>
      </c>
      <c r="K191" s="933">
        <v>3</v>
      </c>
      <c r="L191" s="934">
        <v>3.8432580039781099E-3</v>
      </c>
      <c r="M191" s="935">
        <v>3.3948779035140002E-4</v>
      </c>
      <c r="N191" s="935">
        <v>3.2027150033150898E-5</v>
      </c>
      <c r="O191" s="912"/>
    </row>
    <row r="192" spans="1:15">
      <c r="A192" s="929" t="s">
        <v>3995</v>
      </c>
      <c r="B192" s="930">
        <v>1022</v>
      </c>
      <c r="C192" s="931">
        <v>4166</v>
      </c>
      <c r="D192" s="931">
        <v>0</v>
      </c>
      <c r="E192" s="931">
        <v>0</v>
      </c>
      <c r="F192" s="932">
        <v>0</v>
      </c>
      <c r="G192" s="933">
        <v>0</v>
      </c>
      <c r="H192" s="933">
        <v>0</v>
      </c>
      <c r="I192" s="933">
        <v>0</v>
      </c>
      <c r="J192" s="933">
        <v>0</v>
      </c>
      <c r="K192" s="933">
        <v>5188</v>
      </c>
      <c r="L192" s="934">
        <v>3.1085906930225802</v>
      </c>
      <c r="M192" s="935">
        <v>9.0249407216784497E-2</v>
      </c>
      <c r="N192" s="935">
        <v>2.0055423825952101E-2</v>
      </c>
      <c r="O192" s="912"/>
    </row>
    <row r="193" spans="1:15">
      <c r="A193" s="929" t="s">
        <v>3996</v>
      </c>
      <c r="B193" s="930">
        <v>0</v>
      </c>
      <c r="C193" s="931">
        <v>49</v>
      </c>
      <c r="D193" s="931">
        <v>0</v>
      </c>
      <c r="E193" s="931">
        <v>0</v>
      </c>
      <c r="F193" s="932">
        <v>0</v>
      </c>
      <c r="G193" s="933">
        <v>0</v>
      </c>
      <c r="H193" s="933">
        <v>0</v>
      </c>
      <c r="I193" s="933">
        <v>0</v>
      </c>
      <c r="J193" s="933">
        <v>0</v>
      </c>
      <c r="K193" s="933">
        <v>49</v>
      </c>
      <c r="L193" s="934">
        <v>0.12396057851146799</v>
      </c>
      <c r="M193" s="935">
        <v>6.10552103116185E-3</v>
      </c>
      <c r="N193" s="935">
        <v>7.4006315529234605E-4</v>
      </c>
      <c r="O193" s="912"/>
    </row>
    <row r="194" spans="1:15">
      <c r="A194" s="929" t="s">
        <v>4220</v>
      </c>
      <c r="B194" s="930">
        <v>2418</v>
      </c>
      <c r="C194" s="931">
        <v>0</v>
      </c>
      <c r="D194" s="931">
        <v>0</v>
      </c>
      <c r="E194" s="931">
        <v>0</v>
      </c>
      <c r="F194" s="932">
        <v>0</v>
      </c>
      <c r="G194" s="933">
        <v>0</v>
      </c>
      <c r="H194" s="933">
        <v>0</v>
      </c>
      <c r="I194" s="933">
        <v>0</v>
      </c>
      <c r="J194" s="933">
        <v>0</v>
      </c>
      <c r="K194" s="933">
        <v>2418</v>
      </c>
      <c r="L194" s="934">
        <v>1.5423115736006401</v>
      </c>
      <c r="M194" s="935">
        <v>9.3473428703069003E-2</v>
      </c>
      <c r="N194" s="935">
        <v>9.3473428703068993E-3</v>
      </c>
      <c r="O194" s="912"/>
    </row>
    <row r="195" spans="1:15">
      <c r="A195" s="929" t="s">
        <v>3997</v>
      </c>
      <c r="B195" s="930">
        <v>0</v>
      </c>
      <c r="C195" s="931">
        <v>5926</v>
      </c>
      <c r="D195" s="931">
        <v>0</v>
      </c>
      <c r="E195" s="931">
        <v>0</v>
      </c>
      <c r="F195" s="932">
        <v>0</v>
      </c>
      <c r="G195" s="933">
        <v>0</v>
      </c>
      <c r="H195" s="933">
        <v>0</v>
      </c>
      <c r="I195" s="933">
        <v>0</v>
      </c>
      <c r="J195" s="933">
        <v>0</v>
      </c>
      <c r="K195" s="933">
        <v>5926</v>
      </c>
      <c r="L195" s="934">
        <v>5.2076505556991499</v>
      </c>
      <c r="M195" s="935">
        <v>0.158493712564757</v>
      </c>
      <c r="N195" s="935">
        <v>1.13209794689112E-2</v>
      </c>
      <c r="O195" s="912"/>
    </row>
    <row r="196" spans="1:15">
      <c r="A196" s="929" t="s">
        <v>3998</v>
      </c>
      <c r="B196" s="930">
        <v>0</v>
      </c>
      <c r="C196" s="931">
        <v>2</v>
      </c>
      <c r="D196" s="931">
        <v>0</v>
      </c>
      <c r="E196" s="931">
        <v>0</v>
      </c>
      <c r="F196" s="932">
        <v>0</v>
      </c>
      <c r="G196" s="933">
        <v>0</v>
      </c>
      <c r="H196" s="933">
        <v>0</v>
      </c>
      <c r="I196" s="933">
        <v>0</v>
      </c>
      <c r="J196" s="933">
        <v>0</v>
      </c>
      <c r="K196" s="933">
        <v>2</v>
      </c>
      <c r="L196" s="934">
        <v>1.27838897816535E-3</v>
      </c>
      <c r="M196" s="935">
        <v>7.1021609898075006E-5</v>
      </c>
      <c r="N196" s="935">
        <v>1.0653241484711299E-5</v>
      </c>
      <c r="O196" s="912"/>
    </row>
    <row r="197" spans="1:15">
      <c r="A197" s="929" t="s">
        <v>3999</v>
      </c>
      <c r="B197" s="930">
        <v>0</v>
      </c>
      <c r="C197" s="931">
        <v>98</v>
      </c>
      <c r="D197" s="931">
        <v>0</v>
      </c>
      <c r="E197" s="931">
        <v>0</v>
      </c>
      <c r="F197" s="932">
        <v>0</v>
      </c>
      <c r="G197" s="933">
        <v>0</v>
      </c>
      <c r="H197" s="933">
        <v>0</v>
      </c>
      <c r="I197" s="933">
        <v>0</v>
      </c>
      <c r="J197" s="933">
        <v>0</v>
      </c>
      <c r="K197" s="933">
        <v>98</v>
      </c>
      <c r="L197" s="934">
        <v>8.3983952712193902E-2</v>
      </c>
      <c r="M197" s="935">
        <v>5.32581163540742E-3</v>
      </c>
      <c r="N197" s="935">
        <v>8.1935563621652599E-4</v>
      </c>
      <c r="O197" s="912"/>
    </row>
    <row r="198" spans="1:15">
      <c r="A198" s="929" t="s">
        <v>4221</v>
      </c>
      <c r="B198" s="930">
        <v>0</v>
      </c>
      <c r="C198" s="931">
        <v>156</v>
      </c>
      <c r="D198" s="931">
        <v>0</v>
      </c>
      <c r="E198" s="931">
        <v>18</v>
      </c>
      <c r="F198" s="932">
        <v>0</v>
      </c>
      <c r="G198" s="933">
        <v>0</v>
      </c>
      <c r="H198" s="933">
        <v>0</v>
      </c>
      <c r="I198" s="933">
        <v>0</v>
      </c>
      <c r="J198" s="933">
        <v>0</v>
      </c>
      <c r="K198" s="933">
        <v>138</v>
      </c>
      <c r="L198" s="934">
        <v>0.141369863013699</v>
      </c>
      <c r="M198" s="935">
        <v>5.2013440165417403E-3</v>
      </c>
      <c r="N198" s="935">
        <v>1.8671491341431901E-3</v>
      </c>
      <c r="O198" s="912"/>
    </row>
    <row r="199" spans="1:15">
      <c r="A199" s="929" t="s">
        <v>4000</v>
      </c>
      <c r="B199" s="930">
        <v>7640</v>
      </c>
      <c r="C199" s="931">
        <v>5956</v>
      </c>
      <c r="D199" s="931">
        <v>0</v>
      </c>
      <c r="E199" s="931">
        <v>26</v>
      </c>
      <c r="F199" s="932">
        <v>0</v>
      </c>
      <c r="G199" s="933">
        <v>0</v>
      </c>
      <c r="H199" s="933">
        <v>0</v>
      </c>
      <c r="I199" s="933">
        <v>958</v>
      </c>
      <c r="J199" s="933">
        <v>0</v>
      </c>
      <c r="K199" s="933">
        <v>12612</v>
      </c>
      <c r="L199" s="934">
        <v>7.3897274882847999</v>
      </c>
      <c r="M199" s="935">
        <v>0.649400294425028</v>
      </c>
      <c r="N199" s="935">
        <v>8.9572454403452198E-2</v>
      </c>
      <c r="O199" s="912"/>
    </row>
    <row r="200" spans="1:15">
      <c r="A200" s="929" t="s">
        <v>4001</v>
      </c>
      <c r="B200" s="930">
        <v>0</v>
      </c>
      <c r="C200" s="931">
        <v>0</v>
      </c>
      <c r="D200" s="931">
        <v>0</v>
      </c>
      <c r="E200" s="931">
        <v>0</v>
      </c>
      <c r="F200" s="932">
        <v>0</v>
      </c>
      <c r="G200" s="933">
        <v>0</v>
      </c>
      <c r="H200" s="933">
        <v>0</v>
      </c>
      <c r="I200" s="933">
        <v>0</v>
      </c>
      <c r="J200" s="933">
        <v>0</v>
      </c>
      <c r="K200" s="933">
        <v>0</v>
      </c>
      <c r="L200" s="934">
        <v>0</v>
      </c>
      <c r="M200" s="935">
        <v>0</v>
      </c>
      <c r="N200" s="935">
        <v>0</v>
      </c>
      <c r="O200" s="912"/>
    </row>
    <row r="201" spans="1:15">
      <c r="A201" s="929" t="s">
        <v>4002</v>
      </c>
      <c r="B201" s="930">
        <v>0</v>
      </c>
      <c r="C201" s="931">
        <v>0</v>
      </c>
      <c r="D201" s="931">
        <v>0</v>
      </c>
      <c r="E201" s="931">
        <v>0</v>
      </c>
      <c r="F201" s="932">
        <v>0</v>
      </c>
      <c r="G201" s="933">
        <v>0</v>
      </c>
      <c r="H201" s="933">
        <v>0</v>
      </c>
      <c r="I201" s="933">
        <v>0</v>
      </c>
      <c r="J201" s="933">
        <v>0</v>
      </c>
      <c r="K201" s="933">
        <v>0</v>
      </c>
      <c r="L201" s="934">
        <v>0</v>
      </c>
      <c r="M201" s="935">
        <v>0</v>
      </c>
      <c r="N201" s="935">
        <v>0</v>
      </c>
      <c r="O201" s="912"/>
    </row>
    <row r="202" spans="1:15">
      <c r="A202" s="929" t="s">
        <v>4003</v>
      </c>
      <c r="B202" s="930">
        <v>0</v>
      </c>
      <c r="C202" s="931">
        <v>30</v>
      </c>
      <c r="D202" s="931">
        <v>0</v>
      </c>
      <c r="E202" s="931">
        <v>0</v>
      </c>
      <c r="F202" s="932">
        <v>0</v>
      </c>
      <c r="G202" s="933">
        <v>0</v>
      </c>
      <c r="H202" s="933">
        <v>0</v>
      </c>
      <c r="I202" s="933">
        <v>0</v>
      </c>
      <c r="J202" s="933">
        <v>0</v>
      </c>
      <c r="K202" s="933">
        <v>30</v>
      </c>
      <c r="L202" s="934">
        <v>4.7197905312011904E-3</v>
      </c>
      <c r="M202" s="935">
        <v>6.7425579017159806E-5</v>
      </c>
      <c r="N202" s="935">
        <v>0</v>
      </c>
      <c r="O202" s="912"/>
    </row>
    <row r="203" spans="1:15">
      <c r="A203" s="929" t="s">
        <v>4004</v>
      </c>
      <c r="B203" s="930">
        <v>0</v>
      </c>
      <c r="C203" s="931">
        <v>69</v>
      </c>
      <c r="D203" s="931">
        <v>0</v>
      </c>
      <c r="E203" s="931">
        <v>3</v>
      </c>
      <c r="F203" s="932">
        <v>0</v>
      </c>
      <c r="G203" s="933">
        <v>0</v>
      </c>
      <c r="H203" s="933">
        <v>0</v>
      </c>
      <c r="I203" s="933">
        <v>0</v>
      </c>
      <c r="J203" s="933">
        <v>0</v>
      </c>
      <c r="K203" s="933">
        <v>4</v>
      </c>
      <c r="L203" s="934">
        <v>7.1021609898074996E-3</v>
      </c>
      <c r="M203" s="935">
        <v>2.2016699068403301E-4</v>
      </c>
      <c r="N203" s="935">
        <v>8.5225931877690002E-5</v>
      </c>
      <c r="O203" s="912"/>
    </row>
    <row r="204" spans="1:15">
      <c r="A204" s="929" t="s">
        <v>4005</v>
      </c>
      <c r="B204" s="930">
        <v>0</v>
      </c>
      <c r="C204" s="931">
        <v>33</v>
      </c>
      <c r="D204" s="931">
        <v>0</v>
      </c>
      <c r="E204" s="931">
        <v>0</v>
      </c>
      <c r="F204" s="932">
        <v>0</v>
      </c>
      <c r="G204" s="933">
        <v>0</v>
      </c>
      <c r="H204" s="933">
        <v>0</v>
      </c>
      <c r="I204" s="933">
        <v>0</v>
      </c>
      <c r="J204" s="933">
        <v>0</v>
      </c>
      <c r="K204" s="933">
        <v>33</v>
      </c>
      <c r="L204" s="934">
        <v>1.4091946014586401E-2</v>
      </c>
      <c r="M204" s="935">
        <v>5.9334509535100596E-4</v>
      </c>
      <c r="N204" s="935">
        <v>1.48336273837752E-4</v>
      </c>
      <c r="O204" s="912"/>
    </row>
    <row r="205" spans="1:15">
      <c r="A205" s="929" t="s">
        <v>4006</v>
      </c>
      <c r="B205" s="930">
        <v>0</v>
      </c>
      <c r="C205" s="931">
        <v>3536</v>
      </c>
      <c r="D205" s="931">
        <v>0</v>
      </c>
      <c r="E205" s="931">
        <v>18</v>
      </c>
      <c r="F205" s="932">
        <v>0</v>
      </c>
      <c r="G205" s="933">
        <v>0</v>
      </c>
      <c r="H205" s="933">
        <v>0</v>
      </c>
      <c r="I205" s="933">
        <v>0</v>
      </c>
      <c r="J205" s="933">
        <v>0</v>
      </c>
      <c r="K205" s="933">
        <v>3518</v>
      </c>
      <c r="L205" s="934">
        <v>2.4510995988177999</v>
      </c>
      <c r="M205" s="935">
        <v>7.1160956094710501E-2</v>
      </c>
      <c r="N205" s="935">
        <v>1.5813545798824501E-2</v>
      </c>
      <c r="O205" s="912"/>
    </row>
    <row r="206" spans="1:15">
      <c r="A206" s="929" t="s">
        <v>4007</v>
      </c>
      <c r="B206" s="930">
        <v>0</v>
      </c>
      <c r="C206" s="931">
        <v>20</v>
      </c>
      <c r="D206" s="931">
        <v>7</v>
      </c>
      <c r="E206" s="931">
        <v>0</v>
      </c>
      <c r="F206" s="932">
        <v>0</v>
      </c>
      <c r="G206" s="933">
        <v>0</v>
      </c>
      <c r="H206" s="933">
        <v>0</v>
      </c>
      <c r="I206" s="933">
        <v>0</v>
      </c>
      <c r="J206" s="933">
        <v>0</v>
      </c>
      <c r="K206" s="933">
        <v>13</v>
      </c>
      <c r="L206" s="934">
        <v>0</v>
      </c>
      <c r="M206" s="935">
        <v>0</v>
      </c>
      <c r="N206" s="935">
        <v>0</v>
      </c>
      <c r="O206" s="912"/>
    </row>
    <row r="207" spans="1:15">
      <c r="A207" s="929" t="s">
        <v>4008</v>
      </c>
      <c r="B207" s="930">
        <v>0</v>
      </c>
      <c r="C207" s="931">
        <v>61</v>
      </c>
      <c r="D207" s="931">
        <v>0</v>
      </c>
      <c r="E207" s="931">
        <v>0</v>
      </c>
      <c r="F207" s="932">
        <v>0</v>
      </c>
      <c r="G207" s="933">
        <v>0</v>
      </c>
      <c r="H207" s="933">
        <v>0</v>
      </c>
      <c r="I207" s="933">
        <v>0</v>
      </c>
      <c r="J207" s="933">
        <v>0</v>
      </c>
      <c r="K207" s="933">
        <v>61</v>
      </c>
      <c r="L207" s="934">
        <v>8.1957589310798204E-2</v>
      </c>
      <c r="M207" s="935">
        <v>1.0748536303055499E-3</v>
      </c>
      <c r="N207" s="935">
        <v>4.0307011136458102E-4</v>
      </c>
      <c r="O207" s="912"/>
    </row>
    <row r="208" spans="1:15">
      <c r="A208" s="929" t="s">
        <v>4009</v>
      </c>
      <c r="B208" s="930">
        <v>0</v>
      </c>
      <c r="C208" s="931">
        <v>0</v>
      </c>
      <c r="D208" s="931">
        <v>0</v>
      </c>
      <c r="E208" s="931">
        <v>0</v>
      </c>
      <c r="F208" s="932">
        <v>0</v>
      </c>
      <c r="G208" s="933">
        <v>0</v>
      </c>
      <c r="H208" s="933">
        <v>0</v>
      </c>
      <c r="I208" s="933">
        <v>0</v>
      </c>
      <c r="J208" s="933">
        <v>0</v>
      </c>
      <c r="K208" s="933">
        <v>0</v>
      </c>
      <c r="L208" s="934">
        <v>0</v>
      </c>
      <c r="M208" s="935">
        <v>0</v>
      </c>
      <c r="N208" s="935">
        <v>0</v>
      </c>
      <c r="O208" s="912"/>
    </row>
    <row r="209" spans="1:15">
      <c r="A209" s="929" t="s">
        <v>4010</v>
      </c>
      <c r="B209" s="930">
        <v>0</v>
      </c>
      <c r="C209" s="931">
        <v>9</v>
      </c>
      <c r="D209" s="931">
        <v>0</v>
      </c>
      <c r="E209" s="931">
        <v>0</v>
      </c>
      <c r="F209" s="932">
        <v>0</v>
      </c>
      <c r="G209" s="933">
        <v>0</v>
      </c>
      <c r="H209" s="933">
        <v>0</v>
      </c>
      <c r="I209" s="933">
        <v>0</v>
      </c>
      <c r="J209" s="933">
        <v>0</v>
      </c>
      <c r="K209" s="933">
        <v>9</v>
      </c>
      <c r="L209" s="934">
        <v>5.96716374301864E-2</v>
      </c>
      <c r="M209" s="935">
        <v>2.8521019924258599E-3</v>
      </c>
      <c r="N209" s="935">
        <v>5.0569184262869897E-4</v>
      </c>
      <c r="O209" s="912"/>
    </row>
    <row r="210" spans="1:15">
      <c r="A210" s="929" t="s">
        <v>4011</v>
      </c>
      <c r="B210" s="930">
        <v>0</v>
      </c>
      <c r="C210" s="931">
        <v>8</v>
      </c>
      <c r="D210" s="931">
        <v>0</v>
      </c>
      <c r="E210" s="931">
        <v>0</v>
      </c>
      <c r="F210" s="932">
        <v>0</v>
      </c>
      <c r="G210" s="933">
        <v>0</v>
      </c>
      <c r="H210" s="933">
        <v>0</v>
      </c>
      <c r="I210" s="933">
        <v>0</v>
      </c>
      <c r="J210" s="933">
        <v>0</v>
      </c>
      <c r="K210" s="933">
        <v>8</v>
      </c>
      <c r="L210" s="934">
        <v>4.1354355130524701E-3</v>
      </c>
      <c r="M210" s="935">
        <v>4.13543551305247E-4</v>
      </c>
      <c r="N210" s="935">
        <v>7.1920617618303806E-5</v>
      </c>
      <c r="O210" s="912"/>
    </row>
    <row r="211" spans="1:15">
      <c r="A211" s="929" t="s">
        <v>4012</v>
      </c>
      <c r="B211" s="930">
        <v>69</v>
      </c>
      <c r="C211" s="931">
        <v>251</v>
      </c>
      <c r="D211" s="931">
        <v>0</v>
      </c>
      <c r="E211" s="931">
        <v>322</v>
      </c>
      <c r="F211" s="932">
        <v>0</v>
      </c>
      <c r="G211" s="933">
        <v>0</v>
      </c>
      <c r="H211" s="933">
        <v>0</v>
      </c>
      <c r="I211" s="933">
        <v>0</v>
      </c>
      <c r="J211" s="933">
        <v>0</v>
      </c>
      <c r="K211" s="933">
        <v>0</v>
      </c>
      <c r="L211" s="934">
        <v>0</v>
      </c>
      <c r="M211" s="935">
        <v>0</v>
      </c>
      <c r="N211" s="935">
        <v>0</v>
      </c>
      <c r="O211" s="912"/>
    </row>
    <row r="212" spans="1:15">
      <c r="A212" s="929" t="s">
        <v>4013</v>
      </c>
      <c r="B212" s="930">
        <v>0</v>
      </c>
      <c r="C212" s="931">
        <v>23</v>
      </c>
      <c r="D212" s="931">
        <v>1</v>
      </c>
      <c r="E212" s="931">
        <v>0</v>
      </c>
      <c r="F212" s="932">
        <v>0</v>
      </c>
      <c r="G212" s="933">
        <v>0</v>
      </c>
      <c r="H212" s="933">
        <v>0</v>
      </c>
      <c r="I212" s="933">
        <v>0</v>
      </c>
      <c r="J212" s="933">
        <v>0</v>
      </c>
      <c r="K212" s="933">
        <v>22</v>
      </c>
      <c r="L212" s="934">
        <v>1.3350264645397601E-2</v>
      </c>
      <c r="M212" s="935">
        <v>5.9334509535100596E-4</v>
      </c>
      <c r="N212" s="935">
        <v>9.8890849225167696E-5</v>
      </c>
      <c r="O212" s="912"/>
    </row>
    <row r="213" spans="1:15">
      <c r="A213" s="929" t="s">
        <v>4014</v>
      </c>
      <c r="B213" s="930">
        <v>0</v>
      </c>
      <c r="C213" s="931">
        <v>497</v>
      </c>
      <c r="D213" s="931">
        <v>0</v>
      </c>
      <c r="E213" s="931">
        <v>0</v>
      </c>
      <c r="F213" s="932">
        <v>0</v>
      </c>
      <c r="G213" s="933">
        <v>0</v>
      </c>
      <c r="H213" s="933">
        <v>0</v>
      </c>
      <c r="I213" s="933">
        <v>0</v>
      </c>
      <c r="J213" s="933">
        <v>0</v>
      </c>
      <c r="K213" s="933">
        <v>497</v>
      </c>
      <c r="L213" s="934">
        <v>0.77744389629945898</v>
      </c>
      <c r="M213" s="935">
        <v>2.1379707148235099E-2</v>
      </c>
      <c r="N213" s="935">
        <v>6.8026340926202701E-3</v>
      </c>
      <c r="O213" s="912"/>
    </row>
    <row r="214" spans="1:15">
      <c r="A214" s="929" t="s">
        <v>4015</v>
      </c>
      <c r="B214" s="930">
        <v>0</v>
      </c>
      <c r="C214" s="931">
        <v>24</v>
      </c>
      <c r="D214" s="931">
        <v>0</v>
      </c>
      <c r="E214" s="931">
        <v>0</v>
      </c>
      <c r="F214" s="932">
        <v>0</v>
      </c>
      <c r="G214" s="933">
        <v>0</v>
      </c>
      <c r="H214" s="933">
        <v>0</v>
      </c>
      <c r="I214" s="933">
        <v>0</v>
      </c>
      <c r="J214" s="933">
        <v>0</v>
      </c>
      <c r="K214" s="933">
        <v>24</v>
      </c>
      <c r="L214" s="934">
        <v>0.18717340735163601</v>
      </c>
      <c r="M214" s="935">
        <v>3.7218919617472198E-3</v>
      </c>
      <c r="N214" s="935">
        <v>1.0788092642745599E-3</v>
      </c>
      <c r="O214" s="912"/>
    </row>
    <row r="215" spans="1:15">
      <c r="A215" s="929" t="s">
        <v>4016</v>
      </c>
      <c r="B215" s="930">
        <v>0</v>
      </c>
      <c r="C215" s="931">
        <v>159</v>
      </c>
      <c r="D215" s="931">
        <v>51</v>
      </c>
      <c r="E215" s="931">
        <v>0</v>
      </c>
      <c r="F215" s="932">
        <v>0</v>
      </c>
      <c r="G215" s="933">
        <v>0</v>
      </c>
      <c r="H215" s="933">
        <v>0</v>
      </c>
      <c r="I215" s="933">
        <v>0</v>
      </c>
      <c r="J215" s="933">
        <v>0</v>
      </c>
      <c r="K215" s="933">
        <v>108</v>
      </c>
      <c r="L215" s="934">
        <v>9.9520154629327895E-2</v>
      </c>
      <c r="M215" s="935">
        <v>3.6409812669266298E-3</v>
      </c>
      <c r="N215" s="935">
        <v>9.7092833784710102E-4</v>
      </c>
      <c r="O215" s="912"/>
    </row>
    <row r="216" spans="1:15">
      <c r="A216" s="929" t="s">
        <v>4017</v>
      </c>
      <c r="B216" s="930">
        <v>0</v>
      </c>
      <c r="C216" s="931">
        <v>2697</v>
      </c>
      <c r="D216" s="931">
        <v>-347</v>
      </c>
      <c r="E216" s="931">
        <v>0</v>
      </c>
      <c r="F216" s="932">
        <v>0</v>
      </c>
      <c r="G216" s="933">
        <v>0</v>
      </c>
      <c r="H216" s="933">
        <v>0</v>
      </c>
      <c r="I216" s="933">
        <v>0</v>
      </c>
      <c r="J216" s="933">
        <v>0</v>
      </c>
      <c r="K216" s="933">
        <v>3044</v>
      </c>
      <c r="L216" s="934">
        <v>1.94981289401823</v>
      </c>
      <c r="M216" s="935">
        <v>8.4491892074123207E-2</v>
      </c>
      <c r="N216" s="935">
        <v>1.94981289401823E-2</v>
      </c>
      <c r="O216" s="912"/>
    </row>
    <row r="217" spans="1:15">
      <c r="A217" s="929" t="s">
        <v>4018</v>
      </c>
      <c r="B217" s="930">
        <v>0</v>
      </c>
      <c r="C217" s="931">
        <v>382</v>
      </c>
      <c r="D217" s="931">
        <v>0</v>
      </c>
      <c r="E217" s="931">
        <v>0</v>
      </c>
      <c r="F217" s="932">
        <v>0</v>
      </c>
      <c r="G217" s="933">
        <v>0</v>
      </c>
      <c r="H217" s="933">
        <v>0</v>
      </c>
      <c r="I217" s="933">
        <v>0</v>
      </c>
      <c r="J217" s="933">
        <v>0</v>
      </c>
      <c r="K217" s="933">
        <v>382</v>
      </c>
      <c r="L217" s="934">
        <v>0.41648375605425503</v>
      </c>
      <c r="M217" s="935">
        <v>2.63489723217998E-2</v>
      </c>
      <c r="N217" s="935">
        <v>5.0998010945418996E-3</v>
      </c>
      <c r="O217" s="912"/>
    </row>
    <row r="218" spans="1:15">
      <c r="A218" s="929" t="s">
        <v>4019</v>
      </c>
      <c r="B218" s="930">
        <v>0</v>
      </c>
      <c r="C218" s="931">
        <v>62</v>
      </c>
      <c r="D218" s="931">
        <v>0</v>
      </c>
      <c r="E218" s="931">
        <v>0</v>
      </c>
      <c r="F218" s="932">
        <v>0</v>
      </c>
      <c r="G218" s="933">
        <v>0</v>
      </c>
      <c r="H218" s="933">
        <v>0</v>
      </c>
      <c r="I218" s="933">
        <v>0</v>
      </c>
      <c r="J218" s="933">
        <v>0</v>
      </c>
      <c r="K218" s="933">
        <v>62</v>
      </c>
      <c r="L218" s="934">
        <v>6.7596839987863394E-2</v>
      </c>
      <c r="M218" s="935">
        <v>4.2765347747423799E-3</v>
      </c>
      <c r="N218" s="935">
        <v>8.2771640801465401E-4</v>
      </c>
      <c r="O218" s="912"/>
    </row>
    <row r="219" spans="1:15">
      <c r="A219" s="924"/>
      <c r="B219" s="925"/>
      <c r="C219" s="926"/>
      <c r="D219" s="926"/>
      <c r="E219" s="926"/>
      <c r="F219" s="925"/>
      <c r="G219" s="926"/>
      <c r="H219" s="926"/>
      <c r="I219" s="926"/>
      <c r="J219" s="926"/>
      <c r="K219" s="926"/>
      <c r="L219" s="927"/>
      <c r="M219" s="928"/>
      <c r="N219" s="928"/>
      <c r="O219" s="912"/>
    </row>
    <row r="220" spans="1:15">
      <c r="A220" s="917" t="s">
        <v>4222</v>
      </c>
      <c r="B220" s="918">
        <v>189706</v>
      </c>
      <c r="C220" s="919">
        <v>27191</v>
      </c>
      <c r="D220" s="919">
        <v>2896</v>
      </c>
      <c r="E220" s="919">
        <v>102074</v>
      </c>
      <c r="F220" s="920">
        <v>0</v>
      </c>
      <c r="G220" s="921">
        <v>0</v>
      </c>
      <c r="H220" s="921">
        <v>17347</v>
      </c>
      <c r="I220" s="921">
        <v>12642</v>
      </c>
      <c r="J220" s="921">
        <v>0</v>
      </c>
      <c r="K220" s="921">
        <v>121667</v>
      </c>
      <c r="L220" s="922">
        <v>98.674608184904201</v>
      </c>
      <c r="M220" s="923">
        <v>1.1220160097726399</v>
      </c>
      <c r="N220" s="923">
        <v>0.46840274122576098</v>
      </c>
      <c r="O220" s="912"/>
    </row>
    <row r="221" spans="1:15">
      <c r="A221" s="929" t="s">
        <v>4021</v>
      </c>
      <c r="B221" s="930">
        <v>890</v>
      </c>
      <c r="C221" s="931">
        <v>37</v>
      </c>
      <c r="D221" s="931">
        <v>0</v>
      </c>
      <c r="E221" s="931">
        <v>409</v>
      </c>
      <c r="F221" s="932">
        <v>0</v>
      </c>
      <c r="G221" s="933">
        <v>0</v>
      </c>
      <c r="H221" s="933">
        <v>0</v>
      </c>
      <c r="I221" s="933">
        <v>74</v>
      </c>
      <c r="J221" s="933">
        <v>0</v>
      </c>
      <c r="K221" s="933">
        <v>444</v>
      </c>
      <c r="L221" s="934">
        <v>1.2044635733309399</v>
      </c>
      <c r="M221" s="935">
        <v>1.3461651701934E-2</v>
      </c>
      <c r="N221" s="935">
        <v>0.112652769505658</v>
      </c>
      <c r="O221" s="912"/>
    </row>
    <row r="222" spans="1:15">
      <c r="A222" s="929" t="s">
        <v>4022</v>
      </c>
      <c r="B222" s="930">
        <v>27000</v>
      </c>
      <c r="C222" s="931">
        <v>1801</v>
      </c>
      <c r="D222" s="931">
        <v>0</v>
      </c>
      <c r="E222" s="931">
        <v>25770</v>
      </c>
      <c r="F222" s="932">
        <v>0</v>
      </c>
      <c r="G222" s="933">
        <v>0</v>
      </c>
      <c r="H222" s="933">
        <v>0</v>
      </c>
      <c r="I222" s="933">
        <v>888</v>
      </c>
      <c r="J222" s="933">
        <v>0</v>
      </c>
      <c r="K222" s="933">
        <v>2143</v>
      </c>
      <c r="L222" s="934">
        <v>3.1749932012541202</v>
      </c>
      <c r="M222" s="935">
        <v>4.0072729724566498E-2</v>
      </c>
      <c r="N222" s="935">
        <v>6.1650353422410004E-3</v>
      </c>
      <c r="O222" s="912"/>
    </row>
    <row r="223" spans="1:15">
      <c r="A223" s="929" t="s">
        <v>4023</v>
      </c>
      <c r="B223" s="930">
        <v>7238</v>
      </c>
      <c r="C223" s="931">
        <v>15</v>
      </c>
      <c r="D223" s="931">
        <v>0</v>
      </c>
      <c r="E223" s="931">
        <v>7253</v>
      </c>
      <c r="F223" s="932">
        <v>0</v>
      </c>
      <c r="G223" s="933">
        <v>0</v>
      </c>
      <c r="H223" s="933">
        <v>0</v>
      </c>
      <c r="I223" s="933">
        <v>0</v>
      </c>
      <c r="J223" s="933">
        <v>0</v>
      </c>
      <c r="K223" s="933">
        <v>0</v>
      </c>
      <c r="L223" s="934">
        <v>0</v>
      </c>
      <c r="M223" s="935">
        <v>0</v>
      </c>
      <c r="N223" s="935">
        <v>0</v>
      </c>
      <c r="O223" s="912"/>
    </row>
    <row r="224" spans="1:15">
      <c r="A224" s="929" t="s">
        <v>4024</v>
      </c>
      <c r="B224" s="930">
        <v>0</v>
      </c>
      <c r="C224" s="931">
        <v>5</v>
      </c>
      <c r="D224" s="931">
        <v>0</v>
      </c>
      <c r="E224" s="931">
        <v>0</v>
      </c>
      <c r="F224" s="932">
        <v>0</v>
      </c>
      <c r="G224" s="933">
        <v>0</v>
      </c>
      <c r="H224" s="933">
        <v>0</v>
      </c>
      <c r="I224" s="933">
        <v>0</v>
      </c>
      <c r="J224" s="933">
        <v>0</v>
      </c>
      <c r="K224" s="933">
        <v>4</v>
      </c>
      <c r="L224" s="934">
        <v>1.8091631361884301E-2</v>
      </c>
      <c r="M224" s="935">
        <v>1.39166395091418E-4</v>
      </c>
      <c r="N224" s="935">
        <v>2.3194399181902999E-5</v>
      </c>
      <c r="O224" s="912"/>
    </row>
    <row r="225" spans="1:15">
      <c r="A225" s="929" t="s">
        <v>4026</v>
      </c>
      <c r="B225" s="930">
        <v>950</v>
      </c>
      <c r="C225" s="931">
        <v>69</v>
      </c>
      <c r="D225" s="931">
        <v>0</v>
      </c>
      <c r="E225" s="931">
        <v>986</v>
      </c>
      <c r="F225" s="932">
        <v>0</v>
      </c>
      <c r="G225" s="933">
        <v>0</v>
      </c>
      <c r="H225" s="933">
        <v>0</v>
      </c>
      <c r="I225" s="933">
        <v>16</v>
      </c>
      <c r="J225" s="933">
        <v>0</v>
      </c>
      <c r="K225" s="933">
        <v>17</v>
      </c>
      <c r="L225" s="934">
        <v>1.6620405227729899E-2</v>
      </c>
      <c r="M225" s="935">
        <v>2.0059109757604999E-4</v>
      </c>
      <c r="N225" s="935">
        <v>1.14623484329172E-4</v>
      </c>
      <c r="O225" s="912"/>
    </row>
    <row r="226" spans="1:15">
      <c r="A226" s="929" t="s">
        <v>4027</v>
      </c>
      <c r="B226" s="930">
        <v>0</v>
      </c>
      <c r="C226" s="931">
        <v>155</v>
      </c>
      <c r="D226" s="931">
        <v>0</v>
      </c>
      <c r="E226" s="931">
        <v>0</v>
      </c>
      <c r="F226" s="932">
        <v>0</v>
      </c>
      <c r="G226" s="933">
        <v>0</v>
      </c>
      <c r="H226" s="933">
        <v>0</v>
      </c>
      <c r="I226" s="933">
        <v>0</v>
      </c>
      <c r="J226" s="933">
        <v>0</v>
      </c>
      <c r="K226" s="933">
        <v>155</v>
      </c>
      <c r="L226" s="934">
        <v>9.3745153786508106E-2</v>
      </c>
      <c r="M226" s="935">
        <v>1.4422331351770499E-3</v>
      </c>
      <c r="N226" s="935">
        <v>4.8074437839234899E-4</v>
      </c>
      <c r="O226" s="912"/>
    </row>
    <row r="227" spans="1:15">
      <c r="A227" s="929" t="s">
        <v>4028</v>
      </c>
      <c r="B227" s="930">
        <v>38500</v>
      </c>
      <c r="C227" s="931">
        <v>177</v>
      </c>
      <c r="D227" s="931">
        <v>0</v>
      </c>
      <c r="E227" s="931">
        <v>0</v>
      </c>
      <c r="F227" s="932">
        <v>0</v>
      </c>
      <c r="G227" s="933">
        <v>0</v>
      </c>
      <c r="H227" s="933">
        <v>35425</v>
      </c>
      <c r="I227" s="933">
        <v>3252</v>
      </c>
      <c r="J227" s="933">
        <v>0</v>
      </c>
      <c r="K227" s="933">
        <v>0</v>
      </c>
      <c r="L227" s="934">
        <v>0</v>
      </c>
      <c r="M227" s="935">
        <v>0</v>
      </c>
      <c r="N227" s="935">
        <v>0</v>
      </c>
      <c r="O227" s="912"/>
    </row>
    <row r="228" spans="1:15">
      <c r="A228" s="929" t="s">
        <v>4029</v>
      </c>
      <c r="B228" s="930">
        <v>916</v>
      </c>
      <c r="C228" s="931">
        <v>70</v>
      </c>
      <c r="D228" s="931">
        <v>0</v>
      </c>
      <c r="E228" s="931">
        <v>986</v>
      </c>
      <c r="F228" s="932">
        <v>0</v>
      </c>
      <c r="G228" s="933">
        <v>0</v>
      </c>
      <c r="H228" s="933">
        <v>0</v>
      </c>
      <c r="I228" s="933">
        <v>0</v>
      </c>
      <c r="J228" s="933">
        <v>0</v>
      </c>
      <c r="K228" s="933">
        <v>0</v>
      </c>
      <c r="L228" s="934">
        <v>0</v>
      </c>
      <c r="M228" s="935">
        <v>0</v>
      </c>
      <c r="N228" s="935">
        <v>0</v>
      </c>
      <c r="O228" s="912"/>
    </row>
    <row r="229" spans="1:15">
      <c r="A229" s="929" t="s">
        <v>4030</v>
      </c>
      <c r="B229" s="930">
        <v>49553</v>
      </c>
      <c r="C229" s="931">
        <v>3342</v>
      </c>
      <c r="D229" s="931">
        <v>0</v>
      </c>
      <c r="E229" s="931">
        <v>10394</v>
      </c>
      <c r="F229" s="932">
        <v>0</v>
      </c>
      <c r="G229" s="933">
        <v>0</v>
      </c>
      <c r="H229" s="933">
        <v>15102.191607570399</v>
      </c>
      <c r="I229" s="933">
        <v>3919</v>
      </c>
      <c r="J229" s="933">
        <v>0</v>
      </c>
      <c r="K229" s="933">
        <v>23479.808392429699</v>
      </c>
      <c r="L229" s="934">
        <v>12.116295654200799</v>
      </c>
      <c r="M229" s="935">
        <v>0.20686358434001401</v>
      </c>
      <c r="N229" s="935">
        <v>5.9103881240004097E-2</v>
      </c>
      <c r="O229" s="912"/>
    </row>
    <row r="230" spans="1:15">
      <c r="A230" s="929" t="s">
        <v>4031</v>
      </c>
      <c r="B230" s="930">
        <v>0</v>
      </c>
      <c r="C230" s="931">
        <v>497</v>
      </c>
      <c r="D230" s="931">
        <v>0</v>
      </c>
      <c r="E230" s="931">
        <v>6129</v>
      </c>
      <c r="F230" s="932">
        <v>0</v>
      </c>
      <c r="G230" s="933">
        <v>0</v>
      </c>
      <c r="H230" s="933">
        <v>0</v>
      </c>
      <c r="I230" s="933">
        <v>0</v>
      </c>
      <c r="J230" s="933">
        <v>0</v>
      </c>
      <c r="K230" s="933">
        <v>0</v>
      </c>
      <c r="L230" s="934">
        <v>0</v>
      </c>
      <c r="M230" s="935">
        <v>0</v>
      </c>
      <c r="N230" s="935">
        <v>0</v>
      </c>
      <c r="O230" s="912"/>
    </row>
    <row r="231" spans="1:15">
      <c r="A231" s="929" t="s">
        <v>4032</v>
      </c>
      <c r="B231" s="930">
        <v>45843</v>
      </c>
      <c r="C231" s="931">
        <v>4272</v>
      </c>
      <c r="D231" s="931">
        <v>0</v>
      </c>
      <c r="E231" s="931">
        <v>9828</v>
      </c>
      <c r="F231" s="932">
        <v>0</v>
      </c>
      <c r="G231" s="933">
        <v>0</v>
      </c>
      <c r="H231" s="933">
        <v>10965.766294773901</v>
      </c>
      <c r="I231" s="933">
        <v>3847</v>
      </c>
      <c r="J231" s="933">
        <v>0</v>
      </c>
      <c r="K231" s="933">
        <v>25474.233705226099</v>
      </c>
      <c r="L231" s="934">
        <v>19.374696721652601</v>
      </c>
      <c r="M231" s="935">
        <v>0.37100483084015601</v>
      </c>
      <c r="N231" s="935">
        <v>4.12227589822396E-2</v>
      </c>
      <c r="O231" s="912"/>
    </row>
    <row r="232" spans="1:15">
      <c r="A232" s="929" t="s">
        <v>4033</v>
      </c>
      <c r="B232" s="930">
        <v>742</v>
      </c>
      <c r="C232" s="931">
        <v>0</v>
      </c>
      <c r="D232" s="931">
        <v>0</v>
      </c>
      <c r="E232" s="931">
        <v>0</v>
      </c>
      <c r="F232" s="932">
        <v>0</v>
      </c>
      <c r="G232" s="933">
        <v>0</v>
      </c>
      <c r="H232" s="933">
        <v>0</v>
      </c>
      <c r="I232" s="933">
        <v>49</v>
      </c>
      <c r="J232" s="933">
        <v>0</v>
      </c>
      <c r="K232" s="933">
        <v>693</v>
      </c>
      <c r="L232" s="934">
        <v>0.56476069538247198</v>
      </c>
      <c r="M232" s="935">
        <v>9.2205827817546399E-3</v>
      </c>
      <c r="N232" s="935">
        <v>1.15257284771933E-3</v>
      </c>
      <c r="O232" s="912"/>
    </row>
    <row r="233" spans="1:15">
      <c r="A233" s="929" t="s">
        <v>4034</v>
      </c>
      <c r="B233" s="930">
        <v>236</v>
      </c>
      <c r="C233" s="931">
        <v>503</v>
      </c>
      <c r="D233" s="931">
        <v>0</v>
      </c>
      <c r="E233" s="931">
        <v>120</v>
      </c>
      <c r="F233" s="932">
        <v>0</v>
      </c>
      <c r="G233" s="933">
        <v>0</v>
      </c>
      <c r="H233" s="933">
        <v>0</v>
      </c>
      <c r="I233" s="933">
        <v>25</v>
      </c>
      <c r="J233" s="933">
        <v>0</v>
      </c>
      <c r="K233" s="933">
        <v>594</v>
      </c>
      <c r="L233" s="934">
        <v>0.81943924393450696</v>
      </c>
      <c r="M233" s="935">
        <v>1.6140469956285701E-2</v>
      </c>
      <c r="N233" s="935">
        <v>1.2415746120219799E-2</v>
      </c>
      <c r="O233" s="912"/>
    </row>
    <row r="234" spans="1:15">
      <c r="A234" s="929" t="s">
        <v>4035</v>
      </c>
      <c r="B234" s="930">
        <v>0</v>
      </c>
      <c r="C234" s="931">
        <v>757</v>
      </c>
      <c r="D234" s="931">
        <v>0</v>
      </c>
      <c r="E234" s="931">
        <v>0</v>
      </c>
      <c r="F234" s="932">
        <v>0</v>
      </c>
      <c r="G234" s="933">
        <v>0</v>
      </c>
      <c r="H234" s="933">
        <v>0</v>
      </c>
      <c r="I234" s="933">
        <v>0</v>
      </c>
      <c r="J234" s="933">
        <v>0</v>
      </c>
      <c r="K234" s="933">
        <v>757</v>
      </c>
      <c r="L234" s="934">
        <v>1.1113362626001599</v>
      </c>
      <c r="M234" s="935">
        <v>1.2522098733522899E-2</v>
      </c>
      <c r="N234" s="935">
        <v>3.13052468338072E-3</v>
      </c>
      <c r="O234" s="912"/>
    </row>
    <row r="235" spans="1:15">
      <c r="A235" s="929" t="s">
        <v>4036</v>
      </c>
      <c r="B235" s="930">
        <v>0</v>
      </c>
      <c r="C235" s="931">
        <v>5768</v>
      </c>
      <c r="D235" s="931">
        <v>871.95790234427898</v>
      </c>
      <c r="E235" s="931">
        <v>0</v>
      </c>
      <c r="F235" s="932">
        <v>0</v>
      </c>
      <c r="G235" s="933">
        <v>0</v>
      </c>
      <c r="H235" s="933">
        <v>1460.04209765572</v>
      </c>
      <c r="I235" s="933">
        <v>0</v>
      </c>
      <c r="J235" s="933">
        <v>0</v>
      </c>
      <c r="K235" s="933">
        <v>3436</v>
      </c>
      <c r="L235" s="934">
        <v>4.0759229999887596</v>
      </c>
      <c r="M235" s="935">
        <v>2.1082360344769499E-2</v>
      </c>
      <c r="N235" s="935">
        <v>2.8109813793026E-2</v>
      </c>
      <c r="O235" s="912"/>
    </row>
    <row r="236" spans="1:15">
      <c r="A236" s="929" t="s">
        <v>4037</v>
      </c>
      <c r="B236" s="930">
        <v>0</v>
      </c>
      <c r="C236" s="931">
        <v>1153</v>
      </c>
      <c r="D236" s="931">
        <v>0</v>
      </c>
      <c r="E236" s="931">
        <v>0</v>
      </c>
      <c r="F236" s="932">
        <v>0</v>
      </c>
      <c r="G236" s="933">
        <v>0</v>
      </c>
      <c r="H236" s="933">
        <v>0</v>
      </c>
      <c r="I236" s="933">
        <v>0</v>
      </c>
      <c r="J236" s="933">
        <v>0</v>
      </c>
      <c r="K236" s="933">
        <v>1153</v>
      </c>
      <c r="L236" s="934">
        <v>1.26848528436738</v>
      </c>
      <c r="M236" s="935">
        <v>9.2253475226718503E-3</v>
      </c>
      <c r="N236" s="935">
        <v>4.6126737613359304E-3</v>
      </c>
      <c r="O236" s="912"/>
    </row>
    <row r="237" spans="1:15">
      <c r="A237" s="929" t="s">
        <v>4038</v>
      </c>
      <c r="B237" s="930">
        <v>0</v>
      </c>
      <c r="C237" s="931">
        <v>0</v>
      </c>
      <c r="D237" s="931">
        <v>0</v>
      </c>
      <c r="E237" s="931">
        <v>0</v>
      </c>
      <c r="F237" s="932">
        <v>0</v>
      </c>
      <c r="G237" s="933">
        <v>0</v>
      </c>
      <c r="H237" s="933">
        <v>0</v>
      </c>
      <c r="I237" s="933">
        <v>0</v>
      </c>
      <c r="J237" s="933">
        <v>0</v>
      </c>
      <c r="K237" s="933">
        <v>0</v>
      </c>
      <c r="L237" s="934">
        <v>0</v>
      </c>
      <c r="M237" s="935">
        <v>0</v>
      </c>
      <c r="N237" s="935">
        <v>0</v>
      </c>
      <c r="O237" s="912"/>
    </row>
    <row r="238" spans="1:15">
      <c r="A238" s="929" t="s">
        <v>4039</v>
      </c>
      <c r="B238" s="930">
        <v>0</v>
      </c>
      <c r="C238" s="931">
        <v>2</v>
      </c>
      <c r="D238" s="931">
        <v>0</v>
      </c>
      <c r="E238" s="931">
        <v>0</v>
      </c>
      <c r="F238" s="932">
        <v>0</v>
      </c>
      <c r="G238" s="933">
        <v>0</v>
      </c>
      <c r="H238" s="933">
        <v>0</v>
      </c>
      <c r="I238" s="933">
        <v>0</v>
      </c>
      <c r="J238" s="933">
        <v>0</v>
      </c>
      <c r="K238" s="933">
        <v>2</v>
      </c>
      <c r="L238" s="934">
        <v>1.9859080539854101E-3</v>
      </c>
      <c r="M238" s="935">
        <v>4.2253362850753503E-5</v>
      </c>
      <c r="N238" s="935">
        <v>1.2676008855225999E-5</v>
      </c>
      <c r="O238" s="912"/>
    </row>
    <row r="239" spans="1:15">
      <c r="A239" s="929" t="s">
        <v>4040</v>
      </c>
      <c r="B239" s="930">
        <v>0</v>
      </c>
      <c r="C239" s="931">
        <v>2</v>
      </c>
      <c r="D239" s="931">
        <v>0</v>
      </c>
      <c r="E239" s="931">
        <v>0</v>
      </c>
      <c r="F239" s="932">
        <v>0</v>
      </c>
      <c r="G239" s="933">
        <v>0</v>
      </c>
      <c r="H239" s="933">
        <v>0</v>
      </c>
      <c r="I239" s="933">
        <v>0</v>
      </c>
      <c r="J239" s="933">
        <v>0</v>
      </c>
      <c r="K239" s="933">
        <v>2</v>
      </c>
      <c r="L239" s="934">
        <v>2.1036780653353902E-3</v>
      </c>
      <c r="M239" s="935">
        <v>4.0455347410295903E-5</v>
      </c>
      <c r="N239" s="935">
        <v>1.2136604223088799E-5</v>
      </c>
      <c r="O239" s="912"/>
    </row>
    <row r="240" spans="1:15">
      <c r="A240" s="929" t="s">
        <v>4041</v>
      </c>
      <c r="B240" s="930">
        <v>0</v>
      </c>
      <c r="C240" s="931">
        <v>0</v>
      </c>
      <c r="D240" s="931">
        <v>0</v>
      </c>
      <c r="E240" s="931">
        <v>0</v>
      </c>
      <c r="F240" s="932">
        <v>0</v>
      </c>
      <c r="G240" s="933">
        <v>0</v>
      </c>
      <c r="H240" s="933">
        <v>0</v>
      </c>
      <c r="I240" s="933">
        <v>0</v>
      </c>
      <c r="J240" s="933">
        <v>0</v>
      </c>
      <c r="K240" s="933">
        <v>0</v>
      </c>
      <c r="L240" s="934">
        <v>0</v>
      </c>
      <c r="M240" s="935">
        <v>0</v>
      </c>
      <c r="N240" s="935">
        <v>0</v>
      </c>
      <c r="O240" s="912"/>
    </row>
    <row r="241" spans="1:15">
      <c r="A241" s="929" t="s">
        <v>4042</v>
      </c>
      <c r="B241" s="930">
        <v>0</v>
      </c>
      <c r="C241" s="931">
        <v>527</v>
      </c>
      <c r="D241" s="931">
        <v>0</v>
      </c>
      <c r="E241" s="931">
        <v>0</v>
      </c>
      <c r="F241" s="932">
        <v>0</v>
      </c>
      <c r="G241" s="933">
        <v>0</v>
      </c>
      <c r="H241" s="933">
        <v>0</v>
      </c>
      <c r="I241" s="933">
        <v>0</v>
      </c>
      <c r="J241" s="933">
        <v>0</v>
      </c>
      <c r="K241" s="933">
        <v>527</v>
      </c>
      <c r="L241" s="934">
        <v>0.47436928989627702</v>
      </c>
      <c r="M241" s="935">
        <v>9.4873857979255408E-3</v>
      </c>
      <c r="N241" s="935">
        <v>3.1624619326418501E-3</v>
      </c>
      <c r="O241" s="912"/>
    </row>
    <row r="242" spans="1:15">
      <c r="A242" s="929" t="s">
        <v>4043</v>
      </c>
      <c r="B242" s="930">
        <v>1436</v>
      </c>
      <c r="C242" s="931">
        <v>429</v>
      </c>
      <c r="D242" s="931">
        <v>0</v>
      </c>
      <c r="E242" s="931">
        <v>0</v>
      </c>
      <c r="F242" s="932">
        <v>0</v>
      </c>
      <c r="G242" s="933">
        <v>0</v>
      </c>
      <c r="H242" s="933">
        <v>1110</v>
      </c>
      <c r="I242" s="933">
        <v>141</v>
      </c>
      <c r="J242" s="933">
        <v>0</v>
      </c>
      <c r="K242" s="933">
        <v>614</v>
      </c>
      <c r="L242" s="934">
        <v>0.71096407340398005</v>
      </c>
      <c r="M242" s="935">
        <v>8.8870509175497502E-3</v>
      </c>
      <c r="N242" s="935">
        <v>5.0783148100284302E-3</v>
      </c>
      <c r="O242" s="912"/>
    </row>
    <row r="243" spans="1:15">
      <c r="A243" s="929" t="s">
        <v>4044</v>
      </c>
      <c r="B243" s="930">
        <v>0</v>
      </c>
      <c r="C243" s="931">
        <v>0</v>
      </c>
      <c r="D243" s="931">
        <v>0</v>
      </c>
      <c r="E243" s="931">
        <v>0</v>
      </c>
      <c r="F243" s="932">
        <v>0</v>
      </c>
      <c r="G243" s="933">
        <v>0</v>
      </c>
      <c r="H243" s="933">
        <v>0</v>
      </c>
      <c r="I243" s="933">
        <v>0</v>
      </c>
      <c r="J243" s="933">
        <v>0</v>
      </c>
      <c r="K243" s="933">
        <v>0</v>
      </c>
      <c r="L243" s="934">
        <v>0</v>
      </c>
      <c r="M243" s="935">
        <v>0</v>
      </c>
      <c r="N243" s="935">
        <v>0</v>
      </c>
      <c r="O243" s="912"/>
    </row>
    <row r="244" spans="1:15">
      <c r="A244" s="929" t="s">
        <v>4045</v>
      </c>
      <c r="B244" s="930">
        <v>0</v>
      </c>
      <c r="C244" s="931">
        <v>0</v>
      </c>
      <c r="D244" s="931">
        <v>0</v>
      </c>
      <c r="E244" s="931">
        <v>0</v>
      </c>
      <c r="F244" s="932">
        <v>0</v>
      </c>
      <c r="G244" s="933">
        <v>0</v>
      </c>
      <c r="H244" s="933">
        <v>0</v>
      </c>
      <c r="I244" s="933">
        <v>0</v>
      </c>
      <c r="J244" s="933">
        <v>0</v>
      </c>
      <c r="K244" s="933">
        <v>0</v>
      </c>
      <c r="L244" s="934">
        <v>0</v>
      </c>
      <c r="M244" s="935">
        <v>0</v>
      </c>
      <c r="N244" s="935">
        <v>0</v>
      </c>
      <c r="O244" s="912"/>
    </row>
    <row r="245" spans="1:15">
      <c r="A245" s="929" t="s">
        <v>4223</v>
      </c>
      <c r="B245" s="930">
        <v>0</v>
      </c>
      <c r="C245" s="931">
        <v>0</v>
      </c>
      <c r="D245" s="931">
        <v>0</v>
      </c>
      <c r="E245" s="931">
        <v>0</v>
      </c>
      <c r="F245" s="932">
        <v>0</v>
      </c>
      <c r="G245" s="933">
        <v>0</v>
      </c>
      <c r="H245" s="933">
        <v>0</v>
      </c>
      <c r="I245" s="933">
        <v>0</v>
      </c>
      <c r="J245" s="933">
        <v>0</v>
      </c>
      <c r="K245" s="933">
        <v>0</v>
      </c>
      <c r="L245" s="934">
        <v>0</v>
      </c>
      <c r="M245" s="935">
        <v>0</v>
      </c>
      <c r="N245" s="935">
        <v>0</v>
      </c>
      <c r="O245" s="912"/>
    </row>
    <row r="246" spans="1:15">
      <c r="A246" s="929" t="s">
        <v>4046</v>
      </c>
      <c r="B246" s="930">
        <v>0</v>
      </c>
      <c r="C246" s="931">
        <v>18</v>
      </c>
      <c r="D246" s="931">
        <v>0</v>
      </c>
      <c r="E246" s="931">
        <v>0</v>
      </c>
      <c r="F246" s="932">
        <v>0</v>
      </c>
      <c r="G246" s="933">
        <v>0</v>
      </c>
      <c r="H246" s="933">
        <v>0</v>
      </c>
      <c r="I246" s="933">
        <v>0</v>
      </c>
      <c r="J246" s="933">
        <v>0</v>
      </c>
      <c r="K246" s="933">
        <v>18</v>
      </c>
      <c r="L246" s="934">
        <v>1.8811736545787602E-2</v>
      </c>
      <c r="M246" s="935">
        <v>3.3375661613494102E-4</v>
      </c>
      <c r="N246" s="935">
        <v>1.5170755278861E-4</v>
      </c>
      <c r="O246" s="912"/>
    </row>
    <row r="247" spans="1:15">
      <c r="A247" s="929" t="s">
        <v>4048</v>
      </c>
      <c r="B247" s="930">
        <v>0</v>
      </c>
      <c r="C247" s="931">
        <v>44</v>
      </c>
      <c r="D247" s="931">
        <v>0</v>
      </c>
      <c r="E247" s="931">
        <v>0</v>
      </c>
      <c r="F247" s="932">
        <v>0</v>
      </c>
      <c r="G247" s="933">
        <v>0</v>
      </c>
      <c r="H247" s="933">
        <v>0</v>
      </c>
      <c r="I247" s="933">
        <v>0</v>
      </c>
      <c r="J247" s="933">
        <v>0</v>
      </c>
      <c r="K247" s="933">
        <v>44</v>
      </c>
      <c r="L247" s="934">
        <v>3.03792688819715E-2</v>
      </c>
      <c r="M247" s="935">
        <v>7.5948172204928798E-4</v>
      </c>
      <c r="N247" s="935">
        <v>2.8480564576848302E-4</v>
      </c>
      <c r="O247" s="912"/>
    </row>
    <row r="248" spans="1:15">
      <c r="A248" s="929" t="s">
        <v>4049</v>
      </c>
      <c r="B248" s="930">
        <v>0</v>
      </c>
      <c r="C248" s="931">
        <v>19</v>
      </c>
      <c r="D248" s="931">
        <v>0</v>
      </c>
      <c r="E248" s="931">
        <v>0</v>
      </c>
      <c r="F248" s="932">
        <v>0</v>
      </c>
      <c r="G248" s="933">
        <v>0</v>
      </c>
      <c r="H248" s="933">
        <v>0</v>
      </c>
      <c r="I248" s="933">
        <v>0</v>
      </c>
      <c r="J248" s="933">
        <v>0</v>
      </c>
      <c r="K248" s="933">
        <v>19</v>
      </c>
      <c r="L248" s="934">
        <v>2.0087428500792301E-2</v>
      </c>
      <c r="M248" s="935">
        <v>4.6033690314315601E-4</v>
      </c>
      <c r="N248" s="935">
        <v>2.0924404688325301E-4</v>
      </c>
      <c r="O248" s="912"/>
    </row>
    <row r="249" spans="1:15">
      <c r="A249" s="929" t="s">
        <v>4050</v>
      </c>
      <c r="B249" s="930">
        <v>0</v>
      </c>
      <c r="C249" s="931">
        <v>1</v>
      </c>
      <c r="D249" s="931">
        <v>0</v>
      </c>
      <c r="E249" s="931">
        <v>0</v>
      </c>
      <c r="F249" s="932">
        <v>0</v>
      </c>
      <c r="G249" s="933">
        <v>0</v>
      </c>
      <c r="H249" s="933">
        <v>0</v>
      </c>
      <c r="I249" s="933">
        <v>0</v>
      </c>
      <c r="J249" s="933">
        <v>0</v>
      </c>
      <c r="K249" s="933">
        <v>1</v>
      </c>
      <c r="L249" s="934">
        <v>1.30580871363233E-3</v>
      </c>
      <c r="M249" s="935">
        <v>1.4923528155797999E-5</v>
      </c>
      <c r="N249" s="935">
        <v>3.73088203894951E-6</v>
      </c>
      <c r="O249" s="912"/>
    </row>
    <row r="250" spans="1:15">
      <c r="A250" s="929" t="s">
        <v>4051</v>
      </c>
      <c r="B250" s="930">
        <v>5194</v>
      </c>
      <c r="C250" s="931">
        <v>58</v>
      </c>
      <c r="D250" s="931">
        <v>0</v>
      </c>
      <c r="E250" s="931">
        <v>0</v>
      </c>
      <c r="F250" s="932">
        <v>0</v>
      </c>
      <c r="G250" s="933">
        <v>0</v>
      </c>
      <c r="H250" s="933">
        <v>0</v>
      </c>
      <c r="I250" s="933">
        <v>431</v>
      </c>
      <c r="J250" s="933">
        <v>0</v>
      </c>
      <c r="K250" s="933">
        <v>4821</v>
      </c>
      <c r="L250" s="934">
        <v>4.6505067032263101</v>
      </c>
      <c r="M250" s="935">
        <v>7.2163035050063495E-2</v>
      </c>
      <c r="N250" s="935">
        <v>4.0090575027813102E-2</v>
      </c>
      <c r="O250" s="912"/>
    </row>
    <row r="251" spans="1:15">
      <c r="A251" s="929" t="s">
        <v>4052</v>
      </c>
      <c r="B251" s="930">
        <v>0</v>
      </c>
      <c r="C251" s="931">
        <v>17</v>
      </c>
      <c r="D251" s="931">
        <v>0</v>
      </c>
      <c r="E251" s="931">
        <v>0</v>
      </c>
      <c r="F251" s="932">
        <v>0</v>
      </c>
      <c r="G251" s="933">
        <v>0</v>
      </c>
      <c r="H251" s="933">
        <v>0</v>
      </c>
      <c r="I251" s="933">
        <v>0</v>
      </c>
      <c r="J251" s="933">
        <v>0</v>
      </c>
      <c r="K251" s="933">
        <v>17</v>
      </c>
      <c r="L251" s="934">
        <v>0.119590501983436</v>
      </c>
      <c r="M251" s="935">
        <v>1.1080270151819899E-3</v>
      </c>
      <c r="N251" s="935">
        <v>1.5283131243889599E-4</v>
      </c>
      <c r="O251" s="912"/>
    </row>
    <row r="252" spans="1:15">
      <c r="A252" s="929" t="s">
        <v>4053</v>
      </c>
      <c r="B252" s="930">
        <v>0</v>
      </c>
      <c r="C252" s="931">
        <v>3</v>
      </c>
      <c r="D252" s="931">
        <v>0</v>
      </c>
      <c r="E252" s="931">
        <v>0</v>
      </c>
      <c r="F252" s="932">
        <v>0</v>
      </c>
      <c r="G252" s="933">
        <v>0</v>
      </c>
      <c r="H252" s="933">
        <v>0</v>
      </c>
      <c r="I252" s="933">
        <v>0</v>
      </c>
      <c r="J252" s="933">
        <v>0</v>
      </c>
      <c r="K252" s="933">
        <v>3</v>
      </c>
      <c r="L252" s="934">
        <v>1.45821299740411E-2</v>
      </c>
      <c r="M252" s="935">
        <v>1.5002191331318099E-4</v>
      </c>
      <c r="N252" s="935">
        <v>2.40035061301089E-5</v>
      </c>
      <c r="O252" s="912"/>
    </row>
    <row r="253" spans="1:15">
      <c r="A253" s="929" t="s">
        <v>4054</v>
      </c>
      <c r="B253" s="930">
        <v>0</v>
      </c>
      <c r="C253" s="931">
        <v>1</v>
      </c>
      <c r="D253" s="931">
        <v>0</v>
      </c>
      <c r="E253" s="931">
        <v>0</v>
      </c>
      <c r="F253" s="932">
        <v>0</v>
      </c>
      <c r="G253" s="933">
        <v>0</v>
      </c>
      <c r="H253" s="933">
        <v>0</v>
      </c>
      <c r="I253" s="933">
        <v>0</v>
      </c>
      <c r="J253" s="933">
        <v>0</v>
      </c>
      <c r="K253" s="933">
        <v>1</v>
      </c>
      <c r="L253" s="934">
        <v>6.2031532695787E-3</v>
      </c>
      <c r="M253" s="935">
        <v>9.8890849225167696E-5</v>
      </c>
      <c r="N253" s="935">
        <v>1.3485115803431999E-5</v>
      </c>
      <c r="O253" s="912"/>
    </row>
    <row r="254" spans="1:15">
      <c r="A254" s="929" t="s">
        <v>4055</v>
      </c>
      <c r="B254" s="930">
        <v>0</v>
      </c>
      <c r="C254" s="931">
        <v>0</v>
      </c>
      <c r="D254" s="931">
        <v>0</v>
      </c>
      <c r="E254" s="931">
        <v>0</v>
      </c>
      <c r="F254" s="932">
        <v>0</v>
      </c>
      <c r="G254" s="933">
        <v>0</v>
      </c>
      <c r="H254" s="933">
        <v>0</v>
      </c>
      <c r="I254" s="933">
        <v>0</v>
      </c>
      <c r="J254" s="933">
        <v>0</v>
      </c>
      <c r="K254" s="933">
        <v>0</v>
      </c>
      <c r="L254" s="934">
        <v>0</v>
      </c>
      <c r="M254" s="935">
        <v>0</v>
      </c>
      <c r="N254" s="935">
        <v>0</v>
      </c>
      <c r="O254" s="912"/>
    </row>
    <row r="255" spans="1:15">
      <c r="A255" s="929" t="s">
        <v>4056</v>
      </c>
      <c r="B255" s="930">
        <v>0</v>
      </c>
      <c r="C255" s="931">
        <v>0</v>
      </c>
      <c r="D255" s="931">
        <v>0</v>
      </c>
      <c r="E255" s="931">
        <v>0</v>
      </c>
      <c r="F255" s="932">
        <v>0</v>
      </c>
      <c r="G255" s="933">
        <v>0</v>
      </c>
      <c r="H255" s="933">
        <v>0</v>
      </c>
      <c r="I255" s="933">
        <v>0</v>
      </c>
      <c r="J255" s="933">
        <v>0</v>
      </c>
      <c r="K255" s="933">
        <v>0</v>
      </c>
      <c r="L255" s="934">
        <v>0</v>
      </c>
      <c r="M255" s="935">
        <v>0</v>
      </c>
      <c r="N255" s="935">
        <v>0</v>
      </c>
      <c r="O255" s="912"/>
    </row>
    <row r="256" spans="1:15">
      <c r="A256" s="929" t="s">
        <v>4057</v>
      </c>
      <c r="B256" s="930">
        <v>0</v>
      </c>
      <c r="C256" s="931">
        <v>52</v>
      </c>
      <c r="D256" s="931">
        <v>3</v>
      </c>
      <c r="E256" s="931">
        <v>0</v>
      </c>
      <c r="F256" s="932">
        <v>0</v>
      </c>
      <c r="G256" s="933">
        <v>0</v>
      </c>
      <c r="H256" s="933">
        <v>0</v>
      </c>
      <c r="I256" s="933">
        <v>0</v>
      </c>
      <c r="J256" s="933">
        <v>0</v>
      </c>
      <c r="K256" s="933">
        <v>49</v>
      </c>
      <c r="L256" s="934">
        <v>0.256092687695956</v>
      </c>
      <c r="M256" s="935">
        <v>1.78077696742221E-3</v>
      </c>
      <c r="N256" s="935">
        <v>6.7839122568465096E-4</v>
      </c>
      <c r="O256" s="912"/>
    </row>
    <row r="257" spans="1:15">
      <c r="A257" s="929" t="s">
        <v>4058</v>
      </c>
      <c r="B257" s="930">
        <v>384</v>
      </c>
      <c r="C257" s="931">
        <v>78</v>
      </c>
      <c r="D257" s="931">
        <v>0</v>
      </c>
      <c r="E257" s="931">
        <v>0</v>
      </c>
      <c r="F257" s="932">
        <v>0</v>
      </c>
      <c r="G257" s="933">
        <v>0</v>
      </c>
      <c r="H257" s="933">
        <v>0</v>
      </c>
      <c r="I257" s="933">
        <v>0</v>
      </c>
      <c r="J257" s="933">
        <v>0</v>
      </c>
      <c r="K257" s="933">
        <v>462</v>
      </c>
      <c r="L257" s="934">
        <v>0.39457448840841902</v>
      </c>
      <c r="M257" s="935">
        <v>6.2301235011855702E-3</v>
      </c>
      <c r="N257" s="935">
        <v>1.03835391686426E-3</v>
      </c>
      <c r="O257" s="912"/>
    </row>
    <row r="258" spans="1:15">
      <c r="A258" s="929" t="s">
        <v>4059</v>
      </c>
      <c r="B258" s="930">
        <v>0</v>
      </c>
      <c r="C258" s="931">
        <v>2821</v>
      </c>
      <c r="D258" s="931">
        <v>0</v>
      </c>
      <c r="E258" s="931">
        <v>44</v>
      </c>
      <c r="F258" s="932">
        <v>0</v>
      </c>
      <c r="G258" s="933">
        <v>0</v>
      </c>
      <c r="H258" s="933">
        <v>0</v>
      </c>
      <c r="I258" s="933">
        <v>0</v>
      </c>
      <c r="J258" s="933">
        <v>0</v>
      </c>
      <c r="K258" s="933">
        <v>2777</v>
      </c>
      <c r="L258" s="934">
        <v>9.9237641453246006</v>
      </c>
      <c r="M258" s="935">
        <v>6.2413610976884297E-2</v>
      </c>
      <c r="N258" s="935">
        <v>3.74481665861306E-2</v>
      </c>
      <c r="O258" s="912"/>
    </row>
    <row r="259" spans="1:15">
      <c r="A259" s="929" t="s">
        <v>4060</v>
      </c>
      <c r="B259" s="930">
        <v>2172</v>
      </c>
      <c r="C259" s="931">
        <v>0</v>
      </c>
      <c r="D259" s="931">
        <v>0</v>
      </c>
      <c r="E259" s="931">
        <v>0</v>
      </c>
      <c r="F259" s="932">
        <v>0</v>
      </c>
      <c r="G259" s="933">
        <v>0</v>
      </c>
      <c r="H259" s="933">
        <v>0</v>
      </c>
      <c r="I259" s="933">
        <v>0</v>
      </c>
      <c r="J259" s="933">
        <v>0</v>
      </c>
      <c r="K259" s="933">
        <v>2172</v>
      </c>
      <c r="L259" s="934">
        <v>1.8550125299200999</v>
      </c>
      <c r="M259" s="935">
        <v>2.4408059604211899E-2</v>
      </c>
      <c r="N259" s="935">
        <v>1.4644835762527101E-2</v>
      </c>
      <c r="O259" s="912"/>
    </row>
    <row r="260" spans="1:15">
      <c r="A260" s="929" t="s">
        <v>4061</v>
      </c>
      <c r="B260" s="930">
        <v>1639</v>
      </c>
      <c r="C260" s="931">
        <v>27</v>
      </c>
      <c r="D260" s="931">
        <v>706</v>
      </c>
      <c r="E260" s="931">
        <v>517</v>
      </c>
      <c r="F260" s="932">
        <v>0</v>
      </c>
      <c r="G260" s="933">
        <v>0</v>
      </c>
      <c r="H260" s="933">
        <v>0</v>
      </c>
      <c r="I260" s="933">
        <v>0</v>
      </c>
      <c r="J260" s="933">
        <v>0</v>
      </c>
      <c r="K260" s="933">
        <v>443</v>
      </c>
      <c r="L260" s="934">
        <v>1.49347657523009</v>
      </c>
      <c r="M260" s="935">
        <v>1.99130210030679E-2</v>
      </c>
      <c r="N260" s="935">
        <v>4.9782552507669697E-3</v>
      </c>
      <c r="O260" s="912"/>
    </row>
    <row r="261" spans="1:15">
      <c r="A261" s="929" t="s">
        <v>4062</v>
      </c>
      <c r="B261" s="930">
        <v>14600</v>
      </c>
      <c r="C261" s="931">
        <v>3</v>
      </c>
      <c r="D261" s="931">
        <v>0</v>
      </c>
      <c r="E261" s="931">
        <v>0</v>
      </c>
      <c r="F261" s="932">
        <v>0</v>
      </c>
      <c r="G261" s="933">
        <v>0</v>
      </c>
      <c r="H261" s="933">
        <v>0</v>
      </c>
      <c r="I261" s="933">
        <v>0</v>
      </c>
      <c r="J261" s="933">
        <v>0</v>
      </c>
      <c r="K261" s="933">
        <v>14603</v>
      </c>
      <c r="L261" s="934">
        <v>17.066672660051498</v>
      </c>
      <c r="M261" s="935">
        <v>9.8461573038758493E-2</v>
      </c>
      <c r="N261" s="935">
        <v>3.2820524346252801E-2</v>
      </c>
      <c r="O261" s="912"/>
    </row>
    <row r="262" spans="1:15">
      <c r="A262" s="929" t="s">
        <v>4224</v>
      </c>
      <c r="B262" s="930">
        <v>0</v>
      </c>
      <c r="C262" s="931">
        <v>99</v>
      </c>
      <c r="D262" s="931">
        <v>0</v>
      </c>
      <c r="E262" s="931">
        <v>2234</v>
      </c>
      <c r="F262" s="932">
        <v>0</v>
      </c>
      <c r="G262" s="933">
        <v>0</v>
      </c>
      <c r="H262" s="933">
        <v>0</v>
      </c>
      <c r="I262" s="933">
        <v>0</v>
      </c>
      <c r="J262" s="933">
        <v>0</v>
      </c>
      <c r="K262" s="933">
        <v>444</v>
      </c>
      <c r="L262" s="934">
        <v>1.8161753964062199</v>
      </c>
      <c r="M262" s="935">
        <v>1.29726814029015E-2</v>
      </c>
      <c r="N262" s="935">
        <v>9.9789856945396499E-4</v>
      </c>
      <c r="O262" s="912"/>
    </row>
    <row r="263" spans="1:15">
      <c r="A263" s="929" t="s">
        <v>4063</v>
      </c>
      <c r="B263" s="930">
        <v>0</v>
      </c>
      <c r="C263" s="931">
        <v>787</v>
      </c>
      <c r="D263" s="931">
        <v>0</v>
      </c>
      <c r="E263" s="931">
        <v>0</v>
      </c>
      <c r="F263" s="932">
        <v>0</v>
      </c>
      <c r="G263" s="933">
        <v>0</v>
      </c>
      <c r="H263" s="933">
        <v>0</v>
      </c>
      <c r="I263" s="933">
        <v>0</v>
      </c>
      <c r="J263" s="933">
        <v>0</v>
      </c>
      <c r="K263" s="933">
        <v>787</v>
      </c>
      <c r="L263" s="934">
        <v>1.04359063683459</v>
      </c>
      <c r="M263" s="935">
        <v>7.0751907582006397E-3</v>
      </c>
      <c r="N263" s="935">
        <v>3.5375953791003199E-3</v>
      </c>
      <c r="O263" s="912"/>
    </row>
    <row r="264" spans="1:15">
      <c r="A264" s="929" t="s">
        <v>4064</v>
      </c>
      <c r="B264" s="930">
        <v>0</v>
      </c>
      <c r="C264" s="931">
        <v>201</v>
      </c>
      <c r="D264" s="931">
        <v>0</v>
      </c>
      <c r="E264" s="931">
        <v>0</v>
      </c>
      <c r="F264" s="932">
        <v>0</v>
      </c>
      <c r="G264" s="933">
        <v>0</v>
      </c>
      <c r="H264" s="933">
        <v>0</v>
      </c>
      <c r="I264" s="933">
        <v>0</v>
      </c>
      <c r="J264" s="933">
        <v>0</v>
      </c>
      <c r="K264" s="933">
        <v>201</v>
      </c>
      <c r="L264" s="934">
        <v>0.20780563453088699</v>
      </c>
      <c r="M264" s="935">
        <v>1.3552541382449101E-3</v>
      </c>
      <c r="N264" s="935">
        <v>4.5175137941497098E-4</v>
      </c>
      <c r="O264" s="912"/>
    </row>
    <row r="265" spans="1:15">
      <c r="A265" s="929" t="s">
        <v>4065</v>
      </c>
      <c r="B265" s="930">
        <v>0</v>
      </c>
      <c r="C265" s="931">
        <v>265</v>
      </c>
      <c r="D265" s="931">
        <v>0</v>
      </c>
      <c r="E265" s="931">
        <v>0</v>
      </c>
      <c r="F265" s="932">
        <v>0</v>
      </c>
      <c r="G265" s="933">
        <v>0</v>
      </c>
      <c r="H265" s="933">
        <v>0</v>
      </c>
      <c r="I265" s="933">
        <v>0</v>
      </c>
      <c r="J265" s="933">
        <v>0</v>
      </c>
      <c r="K265" s="933">
        <v>265</v>
      </c>
      <c r="L265" s="934">
        <v>0.98272781417510402</v>
      </c>
      <c r="M265" s="935">
        <v>1.3103037522334699E-2</v>
      </c>
      <c r="N265" s="935">
        <v>1.7867778439547299E-3</v>
      </c>
      <c r="O265" s="912"/>
    </row>
    <row r="266" spans="1:15">
      <c r="A266" s="929" t="s">
        <v>4066</v>
      </c>
      <c r="B266" s="930">
        <v>0</v>
      </c>
      <c r="C266" s="931">
        <v>6</v>
      </c>
      <c r="D266" s="931">
        <v>0</v>
      </c>
      <c r="E266" s="931">
        <v>0</v>
      </c>
      <c r="F266" s="932">
        <v>0</v>
      </c>
      <c r="G266" s="933">
        <v>0</v>
      </c>
      <c r="H266" s="933">
        <v>0</v>
      </c>
      <c r="I266" s="933">
        <v>0</v>
      </c>
      <c r="J266" s="933">
        <v>0</v>
      </c>
      <c r="K266" s="933">
        <v>6</v>
      </c>
      <c r="L266" s="934">
        <v>4.7197905312011904E-3</v>
      </c>
      <c r="M266" s="935">
        <v>5.3940463213727902E-5</v>
      </c>
      <c r="N266" s="935">
        <v>2.69702316068639E-5</v>
      </c>
      <c r="O266" s="912"/>
    </row>
    <row r="267" spans="1:15">
      <c r="A267" s="929" t="s">
        <v>4225</v>
      </c>
      <c r="B267" s="930">
        <v>0</v>
      </c>
      <c r="C267" s="931">
        <v>224</v>
      </c>
      <c r="D267" s="931">
        <v>0</v>
      </c>
      <c r="E267" s="931">
        <v>9</v>
      </c>
      <c r="F267" s="932">
        <v>0</v>
      </c>
      <c r="G267" s="933">
        <v>0</v>
      </c>
      <c r="H267" s="933">
        <v>0</v>
      </c>
      <c r="I267" s="933">
        <v>0</v>
      </c>
      <c r="J267" s="933">
        <v>0</v>
      </c>
      <c r="K267" s="933">
        <v>215</v>
      </c>
      <c r="L267" s="934">
        <v>0.985761965230876</v>
      </c>
      <c r="M267" s="935">
        <v>9.6643329924595695E-4</v>
      </c>
      <c r="N267" s="935">
        <v>3.3825165473608501E-3</v>
      </c>
      <c r="O267" s="912"/>
    </row>
    <row r="268" spans="1:15">
      <c r="A268" s="929" t="s">
        <v>4067</v>
      </c>
      <c r="B268" s="930">
        <v>0</v>
      </c>
      <c r="C268" s="931">
        <v>6</v>
      </c>
      <c r="D268" s="931">
        <v>0</v>
      </c>
      <c r="E268" s="931">
        <v>0</v>
      </c>
      <c r="F268" s="932">
        <v>0</v>
      </c>
      <c r="G268" s="933">
        <v>0</v>
      </c>
      <c r="H268" s="933">
        <v>0</v>
      </c>
      <c r="I268" s="933">
        <v>0</v>
      </c>
      <c r="J268" s="933">
        <v>0</v>
      </c>
      <c r="K268" s="933">
        <v>6</v>
      </c>
      <c r="L268" s="934">
        <v>5.7985997954757397E-3</v>
      </c>
      <c r="M268" s="935">
        <v>8.0910694820591805E-5</v>
      </c>
      <c r="N268" s="935">
        <v>2.69702316068639E-5</v>
      </c>
      <c r="O268" s="912"/>
    </row>
    <row r="269" spans="1:15">
      <c r="A269" s="929" t="s">
        <v>4068</v>
      </c>
      <c r="B269" s="930">
        <v>0</v>
      </c>
      <c r="C269" s="931">
        <v>224</v>
      </c>
      <c r="D269" s="931">
        <v>26</v>
      </c>
      <c r="E269" s="931">
        <v>9</v>
      </c>
      <c r="F269" s="932">
        <v>0</v>
      </c>
      <c r="G269" s="933">
        <v>0</v>
      </c>
      <c r="H269" s="933">
        <v>0</v>
      </c>
      <c r="I269" s="933">
        <v>0</v>
      </c>
      <c r="J269" s="933">
        <v>0</v>
      </c>
      <c r="K269" s="933">
        <v>189</v>
      </c>
      <c r="L269" s="934">
        <v>0.73487138570802502</v>
      </c>
      <c r="M269" s="935">
        <v>3.8230303302729599E-3</v>
      </c>
      <c r="N269" s="935">
        <v>2.5486868868486402E-3</v>
      </c>
      <c r="O269" s="912"/>
    </row>
    <row r="270" spans="1:15">
      <c r="A270" s="929" t="s">
        <v>4071</v>
      </c>
      <c r="B270" s="930">
        <v>2490</v>
      </c>
      <c r="C270" s="931">
        <v>18</v>
      </c>
      <c r="D270" s="931">
        <v>0</v>
      </c>
      <c r="E270" s="931">
        <v>5499</v>
      </c>
      <c r="F270" s="932">
        <v>0</v>
      </c>
      <c r="G270" s="933">
        <v>0</v>
      </c>
      <c r="H270" s="933">
        <v>0</v>
      </c>
      <c r="I270" s="933">
        <v>0</v>
      </c>
      <c r="J270" s="933">
        <v>0</v>
      </c>
      <c r="K270" s="933">
        <v>3926</v>
      </c>
      <c r="L270" s="934">
        <v>5.6622072887050896</v>
      </c>
      <c r="M270" s="935">
        <v>3.2824390079449803E-2</v>
      </c>
      <c r="N270" s="935">
        <v>2.4618292559587401E-2</v>
      </c>
      <c r="O270" s="912"/>
    </row>
    <row r="271" spans="1:15">
      <c r="A271" s="929" t="s">
        <v>4072</v>
      </c>
      <c r="B271" s="930">
        <v>0</v>
      </c>
      <c r="C271" s="931">
        <v>168</v>
      </c>
      <c r="D271" s="931">
        <v>0</v>
      </c>
      <c r="E271" s="931">
        <v>0</v>
      </c>
      <c r="F271" s="932">
        <v>168</v>
      </c>
      <c r="G271" s="933">
        <v>0</v>
      </c>
      <c r="H271" s="933">
        <v>0</v>
      </c>
      <c r="I271" s="933">
        <v>0</v>
      </c>
      <c r="J271" s="933">
        <v>0</v>
      </c>
      <c r="K271" s="933">
        <v>0</v>
      </c>
      <c r="L271" s="934">
        <v>0</v>
      </c>
      <c r="M271" s="935">
        <v>0</v>
      </c>
      <c r="N271" s="935">
        <v>0</v>
      </c>
      <c r="O271" s="912"/>
    </row>
    <row r="272" spans="1:15">
      <c r="A272" s="929" t="s">
        <v>4073</v>
      </c>
      <c r="B272" s="930">
        <v>0</v>
      </c>
      <c r="C272" s="931">
        <v>1</v>
      </c>
      <c r="D272" s="931">
        <v>0</v>
      </c>
      <c r="E272" s="931">
        <v>0</v>
      </c>
      <c r="F272" s="932">
        <v>0</v>
      </c>
      <c r="G272" s="933">
        <v>0</v>
      </c>
      <c r="H272" s="933">
        <v>0</v>
      </c>
      <c r="I272" s="933">
        <v>0</v>
      </c>
      <c r="J272" s="933">
        <v>0</v>
      </c>
      <c r="K272" s="933">
        <v>1</v>
      </c>
      <c r="L272" s="934">
        <v>7.2010518390326697E-3</v>
      </c>
      <c r="M272" s="935">
        <v>8.2011979277871994E-5</v>
      </c>
      <c r="N272" s="935">
        <v>1.90027756863362E-4</v>
      </c>
      <c r="O272" s="912"/>
    </row>
    <row r="273" spans="1:15">
      <c r="A273" s="929" t="s">
        <v>4074</v>
      </c>
      <c r="B273" s="930">
        <v>0</v>
      </c>
      <c r="C273" s="931">
        <v>17</v>
      </c>
      <c r="D273" s="931">
        <v>0</v>
      </c>
      <c r="E273" s="931">
        <v>0</v>
      </c>
      <c r="F273" s="932">
        <v>0</v>
      </c>
      <c r="G273" s="933">
        <v>0</v>
      </c>
      <c r="H273" s="933">
        <v>0</v>
      </c>
      <c r="I273" s="933">
        <v>0</v>
      </c>
      <c r="J273" s="933">
        <v>0</v>
      </c>
      <c r="K273" s="933">
        <v>17</v>
      </c>
      <c r="L273" s="934">
        <v>4.7259262588917501E-2</v>
      </c>
      <c r="M273" s="935">
        <v>2.13199680852259E-4</v>
      </c>
      <c r="N273" s="935">
        <v>1.77666400710216E-4</v>
      </c>
      <c r="O273" s="912"/>
    </row>
    <row r="274" spans="1:15">
      <c r="A274" s="929" t="s">
        <v>4075</v>
      </c>
      <c r="B274" s="930">
        <v>1110</v>
      </c>
      <c r="C274" s="931">
        <v>85</v>
      </c>
      <c r="D274" s="931">
        <v>-22</v>
      </c>
      <c r="E274" s="931">
        <v>22</v>
      </c>
      <c r="F274" s="932">
        <v>0</v>
      </c>
      <c r="G274" s="933">
        <v>0</v>
      </c>
      <c r="H274" s="933">
        <v>0</v>
      </c>
      <c r="I274" s="933">
        <v>0</v>
      </c>
      <c r="J274" s="933">
        <v>0</v>
      </c>
      <c r="K274" s="933">
        <v>1195</v>
      </c>
      <c r="L274" s="934">
        <v>1.50403991594278</v>
      </c>
      <c r="M274" s="935">
        <v>1.07431422567341E-2</v>
      </c>
      <c r="N274" s="935">
        <v>5.3715711283670604E-3</v>
      </c>
      <c r="O274" s="912"/>
    </row>
    <row r="275" spans="1:15">
      <c r="A275" s="929" t="s">
        <v>4076</v>
      </c>
      <c r="B275" s="930">
        <v>0</v>
      </c>
      <c r="C275" s="931">
        <v>2</v>
      </c>
      <c r="D275" s="931">
        <v>0</v>
      </c>
      <c r="E275" s="931">
        <v>0</v>
      </c>
      <c r="F275" s="932">
        <v>0</v>
      </c>
      <c r="G275" s="933">
        <v>0</v>
      </c>
      <c r="H275" s="933">
        <v>0</v>
      </c>
      <c r="I275" s="933">
        <v>0</v>
      </c>
      <c r="J275" s="933">
        <v>0</v>
      </c>
      <c r="K275" s="933">
        <v>0</v>
      </c>
      <c r="L275" s="934">
        <v>0</v>
      </c>
      <c r="M275" s="935">
        <v>0</v>
      </c>
      <c r="N275" s="935">
        <v>0</v>
      </c>
      <c r="O275" s="912"/>
    </row>
    <row r="276" spans="1:15">
      <c r="A276" s="929" t="s">
        <v>4077</v>
      </c>
      <c r="B276" s="930">
        <v>11208</v>
      </c>
      <c r="C276" s="931">
        <v>1814</v>
      </c>
      <c r="D276" s="931">
        <v>0</v>
      </c>
      <c r="E276" s="931">
        <v>9997</v>
      </c>
      <c r="F276" s="932">
        <v>0</v>
      </c>
      <c r="G276" s="933">
        <v>0</v>
      </c>
      <c r="H276" s="933">
        <v>0</v>
      </c>
      <c r="I276" s="933">
        <v>0</v>
      </c>
      <c r="J276" s="933">
        <v>0</v>
      </c>
      <c r="K276" s="933">
        <v>3025</v>
      </c>
      <c r="L276" s="934">
        <v>4.7931158483823504</v>
      </c>
      <c r="M276" s="935">
        <v>3.05943564790363E-2</v>
      </c>
      <c r="N276" s="935">
        <v>1.52971782395181E-2</v>
      </c>
      <c r="O276" s="912"/>
    </row>
    <row r="277" spans="1:15">
      <c r="A277" s="924"/>
      <c r="B277" s="925"/>
      <c r="C277" s="926"/>
      <c r="D277" s="926"/>
      <c r="E277" s="926"/>
      <c r="F277" s="925"/>
      <c r="G277" s="926"/>
      <c r="H277" s="926"/>
      <c r="I277" s="926"/>
      <c r="J277" s="926"/>
      <c r="K277" s="926"/>
      <c r="L277" s="927"/>
      <c r="M277" s="928"/>
      <c r="N277" s="928"/>
      <c r="O277" s="912"/>
    </row>
    <row r="278" spans="1:15">
      <c r="A278" s="917" t="s">
        <v>4226</v>
      </c>
      <c r="B278" s="918">
        <v>0</v>
      </c>
      <c r="C278" s="919">
        <v>1223</v>
      </c>
      <c r="D278" s="919">
        <v>-2</v>
      </c>
      <c r="E278" s="919">
        <v>9</v>
      </c>
      <c r="F278" s="920">
        <v>0</v>
      </c>
      <c r="G278" s="921">
        <v>0</v>
      </c>
      <c r="H278" s="921">
        <v>0</v>
      </c>
      <c r="I278" s="921">
        <v>0</v>
      </c>
      <c r="J278" s="921">
        <v>0</v>
      </c>
      <c r="K278" s="921">
        <v>781</v>
      </c>
      <c r="L278" s="922">
        <v>11.722367087327401</v>
      </c>
      <c r="M278" s="923">
        <v>0.20013559283940399</v>
      </c>
      <c r="N278" s="923">
        <v>0.64421436839088797</v>
      </c>
      <c r="O278" s="912"/>
    </row>
    <row r="279" spans="1:15">
      <c r="A279" s="929" t="s">
        <v>4079</v>
      </c>
      <c r="B279" s="930">
        <v>0</v>
      </c>
      <c r="C279" s="931">
        <v>213</v>
      </c>
      <c r="D279" s="931">
        <v>0</v>
      </c>
      <c r="E279" s="931">
        <v>1</v>
      </c>
      <c r="F279" s="932">
        <v>0</v>
      </c>
      <c r="G279" s="933">
        <v>0</v>
      </c>
      <c r="H279" s="933">
        <v>0</v>
      </c>
      <c r="I279" s="933">
        <v>0</v>
      </c>
      <c r="J279" s="933">
        <v>0</v>
      </c>
      <c r="K279" s="933">
        <v>212</v>
      </c>
      <c r="L279" s="934">
        <v>0.13874925550923201</v>
      </c>
      <c r="M279" s="935">
        <v>5.0696843359142396E-3</v>
      </c>
      <c r="N279" s="935">
        <v>5.4127456819535397E-3</v>
      </c>
      <c r="O279" s="912"/>
    </row>
    <row r="280" spans="1:15">
      <c r="A280" s="929" t="s">
        <v>4080</v>
      </c>
      <c r="B280" s="930">
        <v>0</v>
      </c>
      <c r="C280" s="931">
        <v>605</v>
      </c>
      <c r="D280" s="931">
        <v>0</v>
      </c>
      <c r="E280" s="931">
        <v>0</v>
      </c>
      <c r="F280" s="932">
        <v>0</v>
      </c>
      <c r="G280" s="933">
        <v>0</v>
      </c>
      <c r="H280" s="933">
        <v>0</v>
      </c>
      <c r="I280" s="933">
        <v>0</v>
      </c>
      <c r="J280" s="933">
        <v>0</v>
      </c>
      <c r="K280" s="933">
        <v>170</v>
      </c>
      <c r="L280" s="934">
        <v>5.3299920213064803E-2</v>
      </c>
      <c r="M280" s="935">
        <v>4.47031588883769E-3</v>
      </c>
      <c r="N280" s="935">
        <v>6.30429163810444E-4</v>
      </c>
      <c r="O280" s="912"/>
    </row>
    <row r="281" spans="1:15">
      <c r="A281" s="929" t="s">
        <v>4081</v>
      </c>
      <c r="B281" s="930">
        <v>0</v>
      </c>
      <c r="C281" s="931">
        <v>0</v>
      </c>
      <c r="D281" s="931">
        <v>0</v>
      </c>
      <c r="E281" s="931">
        <v>0</v>
      </c>
      <c r="F281" s="932">
        <v>0</v>
      </c>
      <c r="G281" s="933">
        <v>0</v>
      </c>
      <c r="H281" s="933">
        <v>0</v>
      </c>
      <c r="I281" s="933">
        <v>0</v>
      </c>
      <c r="J281" s="933">
        <v>0</v>
      </c>
      <c r="K281" s="933">
        <v>0</v>
      </c>
      <c r="L281" s="934">
        <v>0</v>
      </c>
      <c r="M281" s="935">
        <v>0</v>
      </c>
      <c r="N281" s="935">
        <v>0</v>
      </c>
      <c r="O281" s="912"/>
    </row>
    <row r="282" spans="1:15">
      <c r="A282" s="929" t="s">
        <v>4082</v>
      </c>
      <c r="B282" s="930">
        <v>0</v>
      </c>
      <c r="C282" s="931">
        <v>2</v>
      </c>
      <c r="D282" s="931">
        <v>0</v>
      </c>
      <c r="E282" s="931">
        <v>0</v>
      </c>
      <c r="F282" s="932">
        <v>0</v>
      </c>
      <c r="G282" s="933">
        <v>0</v>
      </c>
      <c r="H282" s="933">
        <v>0</v>
      </c>
      <c r="I282" s="933">
        <v>0</v>
      </c>
      <c r="J282" s="933">
        <v>0</v>
      </c>
      <c r="K282" s="933">
        <v>2</v>
      </c>
      <c r="L282" s="934">
        <v>2.1899828064773499E-2</v>
      </c>
      <c r="M282" s="935">
        <v>5.14232415970872E-4</v>
      </c>
      <c r="N282" s="935">
        <v>1.8807241507186399E-3</v>
      </c>
      <c r="O282" s="912"/>
    </row>
    <row r="283" spans="1:15">
      <c r="A283" s="929" t="s">
        <v>4083</v>
      </c>
      <c r="B283" s="930">
        <v>0</v>
      </c>
      <c r="C283" s="931">
        <v>0</v>
      </c>
      <c r="D283" s="931">
        <v>0</v>
      </c>
      <c r="E283" s="931">
        <v>0</v>
      </c>
      <c r="F283" s="932">
        <v>0</v>
      </c>
      <c r="G283" s="933">
        <v>0</v>
      </c>
      <c r="H283" s="933">
        <v>0</v>
      </c>
      <c r="I283" s="933">
        <v>0</v>
      </c>
      <c r="J283" s="933">
        <v>0</v>
      </c>
      <c r="K283" s="933">
        <v>0</v>
      </c>
      <c r="L283" s="934">
        <v>0</v>
      </c>
      <c r="M283" s="935">
        <v>0</v>
      </c>
      <c r="N283" s="935">
        <v>0</v>
      </c>
      <c r="O283" s="912"/>
    </row>
    <row r="284" spans="1:15">
      <c r="A284" s="929" t="s">
        <v>4084</v>
      </c>
      <c r="B284" s="930">
        <v>0</v>
      </c>
      <c r="C284" s="931">
        <v>89</v>
      </c>
      <c r="D284" s="931">
        <v>0</v>
      </c>
      <c r="E284" s="931">
        <v>0</v>
      </c>
      <c r="F284" s="932">
        <v>0</v>
      </c>
      <c r="G284" s="933">
        <v>0</v>
      </c>
      <c r="H284" s="933">
        <v>0</v>
      </c>
      <c r="I284" s="933">
        <v>0</v>
      </c>
      <c r="J284" s="933">
        <v>0</v>
      </c>
      <c r="K284" s="933">
        <v>89</v>
      </c>
      <c r="L284" s="934">
        <v>3.64053176306652E-2</v>
      </c>
      <c r="M284" s="935">
        <v>1.33019429804353E-3</v>
      </c>
      <c r="N284" s="935">
        <v>1.42020744603144E-3</v>
      </c>
      <c r="O284" s="912"/>
    </row>
    <row r="285" spans="1:15">
      <c r="A285" s="929" t="s">
        <v>4085</v>
      </c>
      <c r="B285" s="930">
        <v>0</v>
      </c>
      <c r="C285" s="931">
        <v>52</v>
      </c>
      <c r="D285" s="931">
        <v>0</v>
      </c>
      <c r="E285" s="931">
        <v>0</v>
      </c>
      <c r="F285" s="932">
        <v>0</v>
      </c>
      <c r="G285" s="933">
        <v>0</v>
      </c>
      <c r="H285" s="933">
        <v>0</v>
      </c>
      <c r="I285" s="933">
        <v>0</v>
      </c>
      <c r="J285" s="933">
        <v>0</v>
      </c>
      <c r="K285" s="933">
        <v>52</v>
      </c>
      <c r="L285" s="934">
        <v>0.38567431197815399</v>
      </c>
      <c r="M285" s="935">
        <v>1.8582489577129199E-2</v>
      </c>
      <c r="N285" s="935">
        <v>7.0122602177846195E-4</v>
      </c>
      <c r="O285" s="912"/>
    </row>
    <row r="286" spans="1:15">
      <c r="A286" s="929" t="s">
        <v>4086</v>
      </c>
      <c r="B286" s="930">
        <v>145</v>
      </c>
      <c r="C286" s="931">
        <v>0</v>
      </c>
      <c r="D286" s="931">
        <v>0</v>
      </c>
      <c r="E286" s="931">
        <v>0</v>
      </c>
      <c r="F286" s="932">
        <v>0</v>
      </c>
      <c r="G286" s="933">
        <v>0</v>
      </c>
      <c r="H286" s="933">
        <v>0</v>
      </c>
      <c r="I286" s="933">
        <v>0</v>
      </c>
      <c r="J286" s="933">
        <v>0</v>
      </c>
      <c r="K286" s="933">
        <v>145</v>
      </c>
      <c r="L286" s="934">
        <v>4.5461696652319999E-2</v>
      </c>
      <c r="M286" s="935">
        <v>3.81291649342039E-3</v>
      </c>
      <c r="N286" s="935">
        <v>5.3771899266184895E-4</v>
      </c>
      <c r="O286" s="912"/>
    </row>
    <row r="287" spans="1:15">
      <c r="A287" s="929" t="s">
        <v>4087</v>
      </c>
      <c r="B287" s="930">
        <v>0</v>
      </c>
      <c r="C287" s="931">
        <v>14</v>
      </c>
      <c r="D287" s="931">
        <v>-2</v>
      </c>
      <c r="E287" s="931">
        <v>8</v>
      </c>
      <c r="F287" s="932">
        <v>0</v>
      </c>
      <c r="G287" s="933">
        <v>0</v>
      </c>
      <c r="H287" s="933">
        <v>0</v>
      </c>
      <c r="I287" s="933">
        <v>0</v>
      </c>
      <c r="J287" s="933">
        <v>0</v>
      </c>
      <c r="K287" s="933">
        <v>8</v>
      </c>
      <c r="L287" s="934">
        <v>4.1354355130524701E-3</v>
      </c>
      <c r="M287" s="935">
        <v>0</v>
      </c>
      <c r="N287" s="935">
        <v>1.7980154404575999E-5</v>
      </c>
      <c r="O287" s="912"/>
    </row>
    <row r="288" spans="1:15">
      <c r="A288" s="929" t="s">
        <v>4088</v>
      </c>
      <c r="B288" s="930">
        <v>0</v>
      </c>
      <c r="C288" s="931">
        <v>48</v>
      </c>
      <c r="D288" s="931">
        <v>0</v>
      </c>
      <c r="E288" s="931">
        <v>0</v>
      </c>
      <c r="F288" s="932">
        <v>0</v>
      </c>
      <c r="G288" s="933">
        <v>0</v>
      </c>
      <c r="H288" s="933">
        <v>0</v>
      </c>
      <c r="I288" s="933">
        <v>0</v>
      </c>
      <c r="J288" s="933">
        <v>0</v>
      </c>
      <c r="K288" s="933">
        <v>48</v>
      </c>
      <c r="L288" s="934">
        <v>0.40347466483868399</v>
      </c>
      <c r="M288" s="935">
        <v>2.24392326969108E-2</v>
      </c>
      <c r="N288" s="935">
        <v>1.7908233786957599E-2</v>
      </c>
      <c r="O288" s="912"/>
    </row>
    <row r="289" spans="1:15">
      <c r="A289" s="929" t="s">
        <v>4089</v>
      </c>
      <c r="B289" s="930">
        <v>0</v>
      </c>
      <c r="C289" s="931">
        <v>940</v>
      </c>
      <c r="D289" s="931">
        <v>0</v>
      </c>
      <c r="E289" s="931">
        <v>1</v>
      </c>
      <c r="F289" s="932">
        <v>0</v>
      </c>
      <c r="G289" s="933">
        <v>0</v>
      </c>
      <c r="H289" s="933">
        <v>0</v>
      </c>
      <c r="I289" s="933">
        <v>0</v>
      </c>
      <c r="J289" s="933">
        <v>0</v>
      </c>
      <c r="K289" s="933">
        <v>939</v>
      </c>
      <c r="L289" s="934">
        <v>10.6787283535797</v>
      </c>
      <c r="M289" s="935">
        <v>0.14772944362659701</v>
      </c>
      <c r="N289" s="935">
        <v>0.61624282198523395</v>
      </c>
      <c r="O289" s="912"/>
    </row>
    <row r="290" spans="1:15">
      <c r="A290" s="924"/>
      <c r="B290" s="925"/>
      <c r="C290" s="926"/>
      <c r="D290" s="926"/>
      <c r="E290" s="926"/>
      <c r="F290" s="925"/>
      <c r="G290" s="926"/>
      <c r="H290" s="926"/>
      <c r="I290" s="926"/>
      <c r="J290" s="926"/>
      <c r="K290" s="926"/>
      <c r="L290" s="927"/>
      <c r="M290" s="928"/>
      <c r="N290" s="928"/>
      <c r="O290" s="912"/>
    </row>
    <row r="291" spans="1:15">
      <c r="A291" s="917" t="s">
        <v>4227</v>
      </c>
      <c r="B291" s="918">
        <v>3387</v>
      </c>
      <c r="C291" s="919">
        <v>2679</v>
      </c>
      <c r="D291" s="919">
        <v>3389</v>
      </c>
      <c r="E291" s="919">
        <v>5</v>
      </c>
      <c r="F291" s="920">
        <v>0</v>
      </c>
      <c r="G291" s="921">
        <v>0</v>
      </c>
      <c r="H291" s="921">
        <v>0</v>
      </c>
      <c r="I291" s="921">
        <v>0</v>
      </c>
      <c r="J291" s="921">
        <v>0</v>
      </c>
      <c r="K291" s="921">
        <v>2673</v>
      </c>
      <c r="L291" s="922">
        <v>18.474602582399701</v>
      </c>
      <c r="M291" s="923">
        <v>0.69164199265061199</v>
      </c>
      <c r="N291" s="923">
        <v>0.50054131502354304</v>
      </c>
      <c r="O291" s="912"/>
    </row>
    <row r="292" spans="1:15">
      <c r="A292" s="929" t="s">
        <v>4091</v>
      </c>
      <c r="B292" s="930">
        <v>0</v>
      </c>
      <c r="C292" s="931">
        <v>10</v>
      </c>
      <c r="D292" s="931">
        <v>0</v>
      </c>
      <c r="E292" s="931">
        <v>1</v>
      </c>
      <c r="F292" s="932">
        <v>0</v>
      </c>
      <c r="G292" s="933">
        <v>0</v>
      </c>
      <c r="H292" s="933">
        <v>0</v>
      </c>
      <c r="I292" s="933">
        <v>0</v>
      </c>
      <c r="J292" s="933">
        <v>0</v>
      </c>
      <c r="K292" s="933">
        <v>9</v>
      </c>
      <c r="L292" s="934">
        <v>6.0683021115443797E-2</v>
      </c>
      <c r="M292" s="935">
        <v>2.1643610864508301E-3</v>
      </c>
      <c r="N292" s="935">
        <v>7.07968579680178E-4</v>
      </c>
      <c r="O292" s="912"/>
    </row>
    <row r="293" spans="1:15">
      <c r="A293" s="929" t="s">
        <v>4092</v>
      </c>
      <c r="B293" s="930">
        <v>3387</v>
      </c>
      <c r="C293" s="931">
        <v>4</v>
      </c>
      <c r="D293" s="931">
        <v>3388</v>
      </c>
      <c r="E293" s="931">
        <v>0</v>
      </c>
      <c r="F293" s="932">
        <v>0</v>
      </c>
      <c r="G293" s="933">
        <v>0</v>
      </c>
      <c r="H293" s="933">
        <v>0</v>
      </c>
      <c r="I293" s="933">
        <v>0</v>
      </c>
      <c r="J293" s="933">
        <v>0</v>
      </c>
      <c r="K293" s="933">
        <v>3</v>
      </c>
      <c r="L293" s="934">
        <v>2.15492150538843E-2</v>
      </c>
      <c r="M293" s="935">
        <v>8.8732061986582299E-4</v>
      </c>
      <c r="N293" s="935">
        <v>7.7957454459640205E-4</v>
      </c>
      <c r="O293" s="912"/>
    </row>
    <row r="294" spans="1:15">
      <c r="A294" s="929" t="s">
        <v>4093</v>
      </c>
      <c r="B294" s="930">
        <v>0</v>
      </c>
      <c r="C294" s="931">
        <v>0</v>
      </c>
      <c r="D294" s="931">
        <v>0</v>
      </c>
      <c r="E294" s="931">
        <v>0</v>
      </c>
      <c r="F294" s="932">
        <v>0</v>
      </c>
      <c r="G294" s="933">
        <v>0</v>
      </c>
      <c r="H294" s="933">
        <v>0</v>
      </c>
      <c r="I294" s="933">
        <v>0</v>
      </c>
      <c r="J294" s="933">
        <v>0</v>
      </c>
      <c r="K294" s="933">
        <v>0</v>
      </c>
      <c r="L294" s="934">
        <v>0</v>
      </c>
      <c r="M294" s="935">
        <v>0</v>
      </c>
      <c r="N294" s="935">
        <v>0</v>
      </c>
      <c r="O294" s="912"/>
    </row>
    <row r="295" spans="1:15">
      <c r="A295" s="929" t="s">
        <v>4094</v>
      </c>
      <c r="B295" s="930">
        <v>0</v>
      </c>
      <c r="C295" s="931">
        <v>1</v>
      </c>
      <c r="D295" s="931">
        <v>0</v>
      </c>
      <c r="E295" s="931">
        <v>2</v>
      </c>
      <c r="F295" s="932">
        <v>0</v>
      </c>
      <c r="G295" s="933">
        <v>0</v>
      </c>
      <c r="H295" s="933">
        <v>0</v>
      </c>
      <c r="I295" s="933">
        <v>0</v>
      </c>
      <c r="J295" s="933">
        <v>0</v>
      </c>
      <c r="K295" s="933">
        <v>0</v>
      </c>
      <c r="L295" s="934">
        <v>0</v>
      </c>
      <c r="M295" s="935">
        <v>0</v>
      </c>
      <c r="N295" s="935">
        <v>0</v>
      </c>
      <c r="O295" s="912"/>
    </row>
    <row r="296" spans="1:15">
      <c r="A296" s="929" t="s">
        <v>4095</v>
      </c>
      <c r="B296" s="930">
        <v>0</v>
      </c>
      <c r="C296" s="931">
        <v>6</v>
      </c>
      <c r="D296" s="931">
        <v>1</v>
      </c>
      <c r="E296" s="931">
        <v>0</v>
      </c>
      <c r="F296" s="932">
        <v>0</v>
      </c>
      <c r="G296" s="933">
        <v>0</v>
      </c>
      <c r="H296" s="933">
        <v>0</v>
      </c>
      <c r="I296" s="933">
        <v>0</v>
      </c>
      <c r="J296" s="933">
        <v>0</v>
      </c>
      <c r="K296" s="933">
        <v>5</v>
      </c>
      <c r="L296" s="934">
        <v>2.7756863362064101E-2</v>
      </c>
      <c r="M296" s="935">
        <v>4.2702866710867899E-4</v>
      </c>
      <c r="N296" s="935">
        <v>2.13514333554339E-4</v>
      </c>
      <c r="O296" s="912"/>
    </row>
    <row r="297" spans="1:15">
      <c r="A297" s="929" t="s">
        <v>4096</v>
      </c>
      <c r="B297" s="930">
        <v>0</v>
      </c>
      <c r="C297" s="931">
        <v>3</v>
      </c>
      <c r="D297" s="931">
        <v>2</v>
      </c>
      <c r="E297" s="931">
        <v>0</v>
      </c>
      <c r="F297" s="932">
        <v>0</v>
      </c>
      <c r="G297" s="933">
        <v>0</v>
      </c>
      <c r="H297" s="933">
        <v>0</v>
      </c>
      <c r="I297" s="933">
        <v>0</v>
      </c>
      <c r="J297" s="933">
        <v>0</v>
      </c>
      <c r="K297" s="933">
        <v>1</v>
      </c>
      <c r="L297" s="934">
        <v>5.7086990234528597E-3</v>
      </c>
      <c r="M297" s="935">
        <v>1.28108600132604E-4</v>
      </c>
      <c r="N297" s="935">
        <v>2.0677177565262301E-4</v>
      </c>
      <c r="O297" s="912"/>
    </row>
    <row r="298" spans="1:15">
      <c r="A298" s="929" t="s">
        <v>4097</v>
      </c>
      <c r="B298" s="930">
        <v>0</v>
      </c>
      <c r="C298" s="931">
        <v>59</v>
      </c>
      <c r="D298" s="931">
        <v>1</v>
      </c>
      <c r="E298" s="931">
        <v>0</v>
      </c>
      <c r="F298" s="932">
        <v>0</v>
      </c>
      <c r="G298" s="933">
        <v>0</v>
      </c>
      <c r="H298" s="933">
        <v>0</v>
      </c>
      <c r="I298" s="933">
        <v>0</v>
      </c>
      <c r="J298" s="933">
        <v>0</v>
      </c>
      <c r="K298" s="933">
        <v>58</v>
      </c>
      <c r="L298" s="934">
        <v>0.213210468944902</v>
      </c>
      <c r="M298" s="935">
        <v>5.3915290997561399E-3</v>
      </c>
      <c r="N298" s="935">
        <v>2.69576454987807E-3</v>
      </c>
      <c r="O298" s="912"/>
    </row>
    <row r="299" spans="1:15">
      <c r="A299" s="929" t="s">
        <v>4098</v>
      </c>
      <c r="B299" s="930">
        <v>0</v>
      </c>
      <c r="C299" s="931">
        <v>1</v>
      </c>
      <c r="D299" s="931">
        <v>0</v>
      </c>
      <c r="E299" s="931">
        <v>0</v>
      </c>
      <c r="F299" s="932">
        <v>0</v>
      </c>
      <c r="G299" s="933">
        <v>0</v>
      </c>
      <c r="H299" s="933">
        <v>0</v>
      </c>
      <c r="I299" s="933">
        <v>0</v>
      </c>
      <c r="J299" s="933">
        <v>0</v>
      </c>
      <c r="K299" s="933">
        <v>1</v>
      </c>
      <c r="L299" s="934">
        <v>2.1239057390405299E-4</v>
      </c>
      <c r="M299" s="935">
        <v>1.1237596502860001E-7</v>
      </c>
      <c r="N299" s="935">
        <v>1.1237596502860001E-7</v>
      </c>
      <c r="O299" s="912"/>
    </row>
    <row r="300" spans="1:15">
      <c r="A300" s="929" t="s">
        <v>4099</v>
      </c>
      <c r="B300" s="930">
        <v>0</v>
      </c>
      <c r="C300" s="931">
        <v>2595</v>
      </c>
      <c r="D300" s="931">
        <v>-3</v>
      </c>
      <c r="E300" s="931">
        <v>2</v>
      </c>
      <c r="F300" s="932">
        <v>0</v>
      </c>
      <c r="G300" s="933">
        <v>0</v>
      </c>
      <c r="H300" s="933">
        <v>0</v>
      </c>
      <c r="I300" s="933">
        <v>0</v>
      </c>
      <c r="J300" s="933">
        <v>0</v>
      </c>
      <c r="K300" s="933">
        <v>2596</v>
      </c>
      <c r="L300" s="934">
        <v>18.145481924325999</v>
      </c>
      <c r="M300" s="935">
        <v>0.682643532201333</v>
      </c>
      <c r="N300" s="935">
        <v>0.49593760886421601</v>
      </c>
      <c r="O300" s="912"/>
    </row>
    <row r="301" spans="1:15">
      <c r="A301" s="924"/>
      <c r="B301" s="925"/>
      <c r="C301" s="926"/>
      <c r="D301" s="926"/>
      <c r="E301" s="926"/>
      <c r="F301" s="925"/>
      <c r="G301" s="926"/>
      <c r="H301" s="926"/>
      <c r="I301" s="926"/>
      <c r="J301" s="926"/>
      <c r="K301" s="926"/>
      <c r="L301" s="927"/>
      <c r="M301" s="928"/>
      <c r="N301" s="928"/>
      <c r="O301" s="912"/>
    </row>
    <row r="302" spans="1:15">
      <c r="A302" s="917" t="s">
        <v>4228</v>
      </c>
      <c r="B302" s="918">
        <v>259497</v>
      </c>
      <c r="C302" s="919">
        <v>39703</v>
      </c>
      <c r="D302" s="919">
        <v>87051</v>
      </c>
      <c r="E302" s="919">
        <v>47281</v>
      </c>
      <c r="F302" s="920">
        <v>0</v>
      </c>
      <c r="G302" s="921">
        <v>0</v>
      </c>
      <c r="H302" s="921">
        <v>0</v>
      </c>
      <c r="I302" s="921">
        <v>0</v>
      </c>
      <c r="J302" s="921">
        <v>78288</v>
      </c>
      <c r="K302" s="921">
        <v>86582</v>
      </c>
      <c r="L302" s="922">
        <v>87.142324159708707</v>
      </c>
      <c r="M302" s="923">
        <v>1.0168091968489801</v>
      </c>
      <c r="N302" s="923">
        <v>0.14764403789317501</v>
      </c>
      <c r="O302" s="912"/>
    </row>
    <row r="303" spans="1:15">
      <c r="A303" s="929" t="s">
        <v>4101</v>
      </c>
      <c r="B303" s="930">
        <v>120454</v>
      </c>
      <c r="C303" s="931">
        <v>207</v>
      </c>
      <c r="D303" s="931">
        <v>7429</v>
      </c>
      <c r="E303" s="931">
        <v>34944</v>
      </c>
      <c r="F303" s="932">
        <v>0</v>
      </c>
      <c r="G303" s="933">
        <v>0</v>
      </c>
      <c r="H303" s="933">
        <v>0</v>
      </c>
      <c r="I303" s="933">
        <v>0</v>
      </c>
      <c r="J303" s="933">
        <v>78288</v>
      </c>
      <c r="K303" s="933">
        <v>0</v>
      </c>
      <c r="L303" s="934">
        <v>0</v>
      </c>
      <c r="M303" s="935">
        <v>0</v>
      </c>
      <c r="N303" s="935">
        <v>0</v>
      </c>
      <c r="O303" s="912"/>
    </row>
    <row r="304" spans="1:15">
      <c r="A304" s="929" t="s">
        <v>4102</v>
      </c>
      <c r="B304" s="930">
        <v>6667</v>
      </c>
      <c r="C304" s="931">
        <v>4200</v>
      </c>
      <c r="D304" s="931">
        <v>0</v>
      </c>
      <c r="E304" s="931">
        <v>7881</v>
      </c>
      <c r="F304" s="932">
        <v>0</v>
      </c>
      <c r="G304" s="933">
        <v>0</v>
      </c>
      <c r="H304" s="933">
        <v>0</v>
      </c>
      <c r="I304" s="933">
        <v>0</v>
      </c>
      <c r="J304" s="933">
        <v>0</v>
      </c>
      <c r="K304" s="933">
        <v>2986</v>
      </c>
      <c r="L304" s="934">
        <v>18.9923921471676</v>
      </c>
      <c r="M304" s="935">
        <v>2.0133277894523901E-2</v>
      </c>
      <c r="N304" s="935">
        <v>0.14764403789317501</v>
      </c>
      <c r="O304" s="912"/>
    </row>
    <row r="305" spans="1:15">
      <c r="A305" s="929" t="s">
        <v>4103</v>
      </c>
      <c r="B305" s="930">
        <v>0</v>
      </c>
      <c r="C305" s="931">
        <v>8160</v>
      </c>
      <c r="D305" s="931">
        <v>5487</v>
      </c>
      <c r="E305" s="931">
        <v>1636</v>
      </c>
      <c r="F305" s="932">
        <v>0</v>
      </c>
      <c r="G305" s="933">
        <v>0</v>
      </c>
      <c r="H305" s="933">
        <v>0</v>
      </c>
      <c r="I305" s="933">
        <v>0</v>
      </c>
      <c r="J305" s="933">
        <v>0</v>
      </c>
      <c r="K305" s="933">
        <v>1037</v>
      </c>
      <c r="L305" s="934">
        <v>1.8645420117545299</v>
      </c>
      <c r="M305" s="935">
        <v>4.6613550293863101E-3</v>
      </c>
      <c r="N305" s="935">
        <v>0</v>
      </c>
      <c r="O305" s="912"/>
    </row>
    <row r="306" spans="1:15">
      <c r="A306" s="929" t="s">
        <v>4104</v>
      </c>
      <c r="B306" s="930">
        <v>0</v>
      </c>
      <c r="C306" s="931">
        <v>51</v>
      </c>
      <c r="D306" s="931">
        <v>0</v>
      </c>
      <c r="E306" s="931">
        <v>27</v>
      </c>
      <c r="F306" s="932">
        <v>0</v>
      </c>
      <c r="G306" s="933">
        <v>0</v>
      </c>
      <c r="H306" s="933">
        <v>0</v>
      </c>
      <c r="I306" s="933">
        <v>0</v>
      </c>
      <c r="J306" s="933">
        <v>0</v>
      </c>
      <c r="K306" s="933">
        <v>26</v>
      </c>
      <c r="L306" s="934">
        <v>7.8887927450077E-2</v>
      </c>
      <c r="M306" s="935">
        <v>5.84355018148718E-5</v>
      </c>
      <c r="N306" s="935">
        <v>0</v>
      </c>
      <c r="O306" s="912"/>
    </row>
    <row r="307" spans="1:15">
      <c r="A307" s="929" t="s">
        <v>4105</v>
      </c>
      <c r="B307" s="930">
        <v>0</v>
      </c>
      <c r="C307" s="931">
        <v>7159</v>
      </c>
      <c r="D307" s="931">
        <v>2188</v>
      </c>
      <c r="E307" s="931">
        <v>651</v>
      </c>
      <c r="F307" s="932">
        <v>0</v>
      </c>
      <c r="G307" s="933">
        <v>0</v>
      </c>
      <c r="H307" s="933">
        <v>0</v>
      </c>
      <c r="I307" s="933">
        <v>0</v>
      </c>
      <c r="J307" s="933">
        <v>0</v>
      </c>
      <c r="K307" s="933">
        <v>4320</v>
      </c>
      <c r="L307" s="934">
        <v>5.3401058581590597</v>
      </c>
      <c r="M307" s="935">
        <v>9.7092833784710106E-3</v>
      </c>
      <c r="N307" s="935">
        <v>0</v>
      </c>
      <c r="O307" s="912"/>
    </row>
    <row r="308" spans="1:15">
      <c r="A308" s="929" t="s">
        <v>4106</v>
      </c>
      <c r="B308" s="930">
        <v>22500</v>
      </c>
      <c r="C308" s="931">
        <v>19926</v>
      </c>
      <c r="D308" s="931">
        <v>28187</v>
      </c>
      <c r="E308" s="931">
        <v>1071</v>
      </c>
      <c r="F308" s="932">
        <v>0</v>
      </c>
      <c r="G308" s="933">
        <v>0</v>
      </c>
      <c r="H308" s="933">
        <v>0</v>
      </c>
      <c r="I308" s="933">
        <v>0</v>
      </c>
      <c r="J308" s="933">
        <v>0</v>
      </c>
      <c r="K308" s="933">
        <v>13168</v>
      </c>
      <c r="L308" s="934">
        <v>13.0219470259701</v>
      </c>
      <c r="M308" s="935">
        <v>0.11838133659972799</v>
      </c>
      <c r="N308" s="935">
        <v>0</v>
      </c>
      <c r="O308" s="912"/>
    </row>
    <row r="309" spans="1:15">
      <c r="A309" s="929" t="s">
        <v>4229</v>
      </c>
      <c r="B309" s="930">
        <v>105852</v>
      </c>
      <c r="C309" s="931">
        <v>0</v>
      </c>
      <c r="D309" s="931">
        <v>43760</v>
      </c>
      <c r="E309" s="931">
        <v>0</v>
      </c>
      <c r="F309" s="932">
        <v>0</v>
      </c>
      <c r="G309" s="933">
        <v>0</v>
      </c>
      <c r="H309" s="933">
        <v>0</v>
      </c>
      <c r="I309" s="933">
        <v>0</v>
      </c>
      <c r="J309" s="933">
        <v>0</v>
      </c>
      <c r="K309" s="933">
        <v>62092</v>
      </c>
      <c r="L309" s="934">
        <v>46.0524795756684</v>
      </c>
      <c r="M309" s="935">
        <v>0.83731781046669695</v>
      </c>
      <c r="N309" s="935">
        <v>0</v>
      </c>
      <c r="O309" s="912"/>
    </row>
    <row r="310" spans="1:15">
      <c r="A310" s="929" t="s">
        <v>4107</v>
      </c>
      <c r="B310" s="930">
        <v>4024</v>
      </c>
      <c r="C310" s="931">
        <v>0</v>
      </c>
      <c r="D310" s="931">
        <v>0</v>
      </c>
      <c r="E310" s="931">
        <v>1071</v>
      </c>
      <c r="F310" s="932">
        <v>0</v>
      </c>
      <c r="G310" s="933">
        <v>0</v>
      </c>
      <c r="H310" s="933">
        <v>0</v>
      </c>
      <c r="I310" s="933">
        <v>0</v>
      </c>
      <c r="J310" s="933">
        <v>0</v>
      </c>
      <c r="K310" s="933">
        <v>2953</v>
      </c>
      <c r="L310" s="934">
        <v>1.7919696135390599</v>
      </c>
      <c r="M310" s="935">
        <v>2.6547697978356401E-2</v>
      </c>
      <c r="N310" s="935">
        <v>0</v>
      </c>
      <c r="O310" s="912"/>
    </row>
    <row r="311" spans="1:15">
      <c r="A311" s="924"/>
      <c r="B311" s="925"/>
      <c r="C311" s="926"/>
      <c r="D311" s="926"/>
      <c r="E311" s="926"/>
      <c r="F311" s="925"/>
      <c r="G311" s="926"/>
      <c r="H311" s="926"/>
      <c r="I311" s="926"/>
      <c r="J311" s="926"/>
      <c r="K311" s="926"/>
      <c r="L311" s="927"/>
      <c r="M311" s="928"/>
      <c r="N311" s="928"/>
      <c r="O311" s="912"/>
    </row>
    <row r="312" spans="1:15">
      <c r="A312" s="917" t="s">
        <v>4230</v>
      </c>
      <c r="B312" s="918">
        <v>0</v>
      </c>
      <c r="C312" s="919">
        <v>23467</v>
      </c>
      <c r="D312" s="919">
        <v>245</v>
      </c>
      <c r="E312" s="919">
        <v>535</v>
      </c>
      <c r="F312" s="920">
        <v>0</v>
      </c>
      <c r="G312" s="921">
        <v>0</v>
      </c>
      <c r="H312" s="921">
        <v>0</v>
      </c>
      <c r="I312" s="921">
        <v>0</v>
      </c>
      <c r="J312" s="921">
        <v>0</v>
      </c>
      <c r="K312" s="921">
        <v>22687</v>
      </c>
      <c r="L312" s="922">
        <v>56.841111623046103</v>
      </c>
      <c r="M312" s="923">
        <v>3.42584647195658</v>
      </c>
      <c r="N312" s="923">
        <v>0.60482317641902705</v>
      </c>
      <c r="O312" s="912"/>
    </row>
    <row r="313" spans="1:15">
      <c r="A313" s="929" t="s">
        <v>4109</v>
      </c>
      <c r="B313" s="930">
        <v>0</v>
      </c>
      <c r="C313" s="931">
        <v>350</v>
      </c>
      <c r="D313" s="931">
        <v>180</v>
      </c>
      <c r="E313" s="931">
        <v>0</v>
      </c>
      <c r="F313" s="932">
        <v>0</v>
      </c>
      <c r="G313" s="933">
        <v>0</v>
      </c>
      <c r="H313" s="933">
        <v>0</v>
      </c>
      <c r="I313" s="933">
        <v>0</v>
      </c>
      <c r="J313" s="933">
        <v>0</v>
      </c>
      <c r="K313" s="933">
        <v>170</v>
      </c>
      <c r="L313" s="934">
        <v>1.1729803229685201</v>
      </c>
      <c r="M313" s="935">
        <v>3.5151201860946002E-2</v>
      </c>
      <c r="N313" s="935">
        <v>4.81418634182521E-2</v>
      </c>
      <c r="O313" s="912"/>
    </row>
    <row r="314" spans="1:15">
      <c r="A314" s="929" t="s">
        <v>4110</v>
      </c>
      <c r="B314" s="930">
        <v>0</v>
      </c>
      <c r="C314" s="931">
        <v>23117</v>
      </c>
      <c r="D314" s="931">
        <v>65</v>
      </c>
      <c r="E314" s="931">
        <v>535</v>
      </c>
      <c r="F314" s="932">
        <v>0</v>
      </c>
      <c r="G314" s="933">
        <v>0</v>
      </c>
      <c r="H314" s="933">
        <v>0</v>
      </c>
      <c r="I314" s="933">
        <v>0</v>
      </c>
      <c r="J314" s="933">
        <v>0</v>
      </c>
      <c r="K314" s="933">
        <v>22517</v>
      </c>
      <c r="L314" s="934">
        <v>55.668131300077498</v>
      </c>
      <c r="M314" s="935">
        <v>3.3906952700956299</v>
      </c>
      <c r="N314" s="935">
        <v>0.55668131300077495</v>
      </c>
      <c r="O314" s="912"/>
    </row>
    <row r="315" spans="1:15">
      <c r="A315" s="924"/>
      <c r="B315" s="925"/>
      <c r="C315" s="926"/>
      <c r="D315" s="926"/>
      <c r="E315" s="926"/>
      <c r="F315" s="925"/>
      <c r="G315" s="926"/>
      <c r="H315" s="926"/>
      <c r="I315" s="926"/>
      <c r="J315" s="926"/>
      <c r="K315" s="926"/>
      <c r="L315" s="927"/>
      <c r="M315" s="928"/>
      <c r="N315" s="928"/>
      <c r="O315" s="912"/>
    </row>
    <row r="316" spans="1:15">
      <c r="A316" s="917" t="s">
        <v>4231</v>
      </c>
      <c r="B316" s="918">
        <v>36174</v>
      </c>
      <c r="C316" s="919">
        <v>5678</v>
      </c>
      <c r="D316" s="919">
        <v>7225</v>
      </c>
      <c r="E316" s="919">
        <v>914</v>
      </c>
      <c r="F316" s="920">
        <v>0</v>
      </c>
      <c r="G316" s="921">
        <v>0</v>
      </c>
      <c r="H316" s="921">
        <v>0</v>
      </c>
      <c r="I316" s="921">
        <v>0</v>
      </c>
      <c r="J316" s="921">
        <v>0</v>
      </c>
      <c r="K316" s="921">
        <v>33713</v>
      </c>
      <c r="L316" s="922">
        <v>123.61557620776099</v>
      </c>
      <c r="M316" s="923">
        <v>12.3399670064167</v>
      </c>
      <c r="N316" s="923">
        <v>8.2156042792767501</v>
      </c>
      <c r="O316" s="912"/>
    </row>
    <row r="317" spans="1:15">
      <c r="A317" s="929" t="s">
        <v>4112</v>
      </c>
      <c r="B317" s="930">
        <v>0</v>
      </c>
      <c r="C317" s="931">
        <v>0</v>
      </c>
      <c r="D317" s="931">
        <v>0</v>
      </c>
      <c r="E317" s="931">
        <v>0</v>
      </c>
      <c r="F317" s="932">
        <v>0</v>
      </c>
      <c r="G317" s="933">
        <v>0</v>
      </c>
      <c r="H317" s="933">
        <v>0</v>
      </c>
      <c r="I317" s="933">
        <v>0</v>
      </c>
      <c r="J317" s="933">
        <v>0</v>
      </c>
      <c r="K317" s="933">
        <v>0</v>
      </c>
      <c r="L317" s="934">
        <v>0</v>
      </c>
      <c r="M317" s="935">
        <v>0</v>
      </c>
      <c r="N317" s="935">
        <v>0</v>
      </c>
      <c r="O317" s="912"/>
    </row>
    <row r="318" spans="1:15">
      <c r="A318" s="929" t="s">
        <v>4113</v>
      </c>
      <c r="B318" s="930">
        <v>7962</v>
      </c>
      <c r="C318" s="931">
        <v>204</v>
      </c>
      <c r="D318" s="931">
        <v>0</v>
      </c>
      <c r="E318" s="931">
        <v>215</v>
      </c>
      <c r="F318" s="932">
        <v>0</v>
      </c>
      <c r="G318" s="933">
        <v>0</v>
      </c>
      <c r="H318" s="933">
        <v>0</v>
      </c>
      <c r="I318" s="933">
        <v>0</v>
      </c>
      <c r="J318" s="933">
        <v>0</v>
      </c>
      <c r="K318" s="933">
        <v>7951</v>
      </c>
      <c r="L318" s="934">
        <v>36.7836614336926</v>
      </c>
      <c r="M318" s="935">
        <v>2.7291103644352499</v>
      </c>
      <c r="N318" s="935">
        <v>2.87743157989369</v>
      </c>
      <c r="O318" s="912"/>
    </row>
    <row r="319" spans="1:15">
      <c r="A319" s="929" t="s">
        <v>4114</v>
      </c>
      <c r="B319" s="930">
        <v>0</v>
      </c>
      <c r="C319" s="931">
        <v>149</v>
      </c>
      <c r="D319" s="931">
        <v>0</v>
      </c>
      <c r="E319" s="931">
        <v>111</v>
      </c>
      <c r="F319" s="932">
        <v>0</v>
      </c>
      <c r="G319" s="933">
        <v>0</v>
      </c>
      <c r="H319" s="933">
        <v>0</v>
      </c>
      <c r="I319" s="933">
        <v>0</v>
      </c>
      <c r="J319" s="933">
        <v>0</v>
      </c>
      <c r="K319" s="933">
        <v>38</v>
      </c>
      <c r="L319" s="934">
        <v>0.154584377493342</v>
      </c>
      <c r="M319" s="935">
        <v>1.7081146684347199E-2</v>
      </c>
      <c r="N319" s="935">
        <v>9.5654421432344004E-3</v>
      </c>
      <c r="O319" s="912"/>
    </row>
    <row r="320" spans="1:15">
      <c r="A320" s="929" t="s">
        <v>4115</v>
      </c>
      <c r="B320" s="930">
        <v>1972</v>
      </c>
      <c r="C320" s="931">
        <v>0</v>
      </c>
      <c r="D320" s="931">
        <v>222</v>
      </c>
      <c r="E320" s="931">
        <v>1</v>
      </c>
      <c r="F320" s="932">
        <v>0</v>
      </c>
      <c r="G320" s="933">
        <v>0</v>
      </c>
      <c r="H320" s="933">
        <v>0</v>
      </c>
      <c r="I320" s="933">
        <v>0</v>
      </c>
      <c r="J320" s="933">
        <v>0</v>
      </c>
      <c r="K320" s="933">
        <v>1749</v>
      </c>
      <c r="L320" s="934">
        <v>9.2985705777248295</v>
      </c>
      <c r="M320" s="935">
        <v>0.554651578320429</v>
      </c>
      <c r="N320" s="935">
        <v>0.78630017867778401</v>
      </c>
      <c r="O320" s="912"/>
    </row>
    <row r="321" spans="1:15">
      <c r="A321" s="929" t="s">
        <v>4116</v>
      </c>
      <c r="B321" s="930">
        <v>0</v>
      </c>
      <c r="C321" s="931">
        <v>0</v>
      </c>
      <c r="D321" s="931">
        <v>0</v>
      </c>
      <c r="E321" s="931">
        <v>0</v>
      </c>
      <c r="F321" s="932">
        <v>0</v>
      </c>
      <c r="G321" s="933">
        <v>0</v>
      </c>
      <c r="H321" s="933">
        <v>0</v>
      </c>
      <c r="I321" s="933">
        <v>0</v>
      </c>
      <c r="J321" s="933">
        <v>0</v>
      </c>
      <c r="K321" s="933">
        <v>0</v>
      </c>
      <c r="L321" s="934">
        <v>0</v>
      </c>
      <c r="M321" s="935">
        <v>0</v>
      </c>
      <c r="N321" s="935">
        <v>0</v>
      </c>
      <c r="O321" s="912"/>
    </row>
    <row r="322" spans="1:15">
      <c r="A322" s="929" t="s">
        <v>4117</v>
      </c>
      <c r="B322" s="930">
        <v>0</v>
      </c>
      <c r="C322" s="931">
        <v>0</v>
      </c>
      <c r="D322" s="931">
        <v>0</v>
      </c>
      <c r="E322" s="931">
        <v>0</v>
      </c>
      <c r="F322" s="932">
        <v>0</v>
      </c>
      <c r="G322" s="933">
        <v>0</v>
      </c>
      <c r="H322" s="933">
        <v>0</v>
      </c>
      <c r="I322" s="933">
        <v>0</v>
      </c>
      <c r="J322" s="933">
        <v>0</v>
      </c>
      <c r="K322" s="933">
        <v>0</v>
      </c>
      <c r="L322" s="934">
        <v>0</v>
      </c>
      <c r="M322" s="935">
        <v>0</v>
      </c>
      <c r="N322" s="935">
        <v>0</v>
      </c>
      <c r="O322" s="912"/>
    </row>
    <row r="323" spans="1:15">
      <c r="A323" s="929" t="s">
        <v>4118</v>
      </c>
      <c r="B323" s="930">
        <v>100</v>
      </c>
      <c r="C323" s="931">
        <v>38</v>
      </c>
      <c r="D323" s="931">
        <v>0</v>
      </c>
      <c r="E323" s="931">
        <v>0</v>
      </c>
      <c r="F323" s="932">
        <v>0</v>
      </c>
      <c r="G323" s="933">
        <v>0</v>
      </c>
      <c r="H323" s="933">
        <v>0</v>
      </c>
      <c r="I323" s="933">
        <v>0</v>
      </c>
      <c r="J323" s="933">
        <v>0</v>
      </c>
      <c r="K323" s="933">
        <v>138</v>
      </c>
      <c r="L323" s="934">
        <v>0.68768157146549502</v>
      </c>
      <c r="M323" s="935">
        <v>5.0220728870509199E-2</v>
      </c>
      <c r="N323" s="935">
        <v>5.42155595761179E-2</v>
      </c>
      <c r="O323" s="912"/>
    </row>
    <row r="324" spans="1:15">
      <c r="A324" s="929" t="s">
        <v>4119</v>
      </c>
      <c r="B324" s="930">
        <v>520</v>
      </c>
      <c r="C324" s="931">
        <v>0</v>
      </c>
      <c r="D324" s="931">
        <v>0</v>
      </c>
      <c r="E324" s="931">
        <v>0</v>
      </c>
      <c r="F324" s="932">
        <v>0</v>
      </c>
      <c r="G324" s="933">
        <v>0</v>
      </c>
      <c r="H324" s="933">
        <v>0</v>
      </c>
      <c r="I324" s="933">
        <v>0</v>
      </c>
      <c r="J324" s="933">
        <v>0</v>
      </c>
      <c r="K324" s="933">
        <v>520</v>
      </c>
      <c r="L324" s="934">
        <v>1.4515378650814199</v>
      </c>
      <c r="M324" s="935">
        <v>0.213523323631542</v>
      </c>
      <c r="N324" s="935">
        <v>6.31103419600616E-2</v>
      </c>
      <c r="O324" s="912"/>
    </row>
    <row r="325" spans="1:15">
      <c r="A325" s="929" t="s">
        <v>4120</v>
      </c>
      <c r="B325" s="930">
        <v>0</v>
      </c>
      <c r="C325" s="931">
        <v>1</v>
      </c>
      <c r="D325" s="931">
        <v>0</v>
      </c>
      <c r="E325" s="931">
        <v>0</v>
      </c>
      <c r="F325" s="932">
        <v>0</v>
      </c>
      <c r="G325" s="933">
        <v>0</v>
      </c>
      <c r="H325" s="933">
        <v>0</v>
      </c>
      <c r="I325" s="933">
        <v>0</v>
      </c>
      <c r="J325" s="933">
        <v>0</v>
      </c>
      <c r="K325" s="933">
        <v>1</v>
      </c>
      <c r="L325" s="934">
        <v>2.6107184195444302E-3</v>
      </c>
      <c r="M325" s="935">
        <v>3.99519030869678E-4</v>
      </c>
      <c r="N325" s="935">
        <v>1.12735568116691E-4</v>
      </c>
      <c r="O325" s="912"/>
    </row>
    <row r="326" spans="1:15">
      <c r="A326" s="929" t="s">
        <v>4121</v>
      </c>
      <c r="B326" s="930">
        <v>25620</v>
      </c>
      <c r="C326" s="931">
        <v>2600</v>
      </c>
      <c r="D326" s="931">
        <v>7003</v>
      </c>
      <c r="E326" s="931">
        <v>584</v>
      </c>
      <c r="F326" s="932">
        <v>0</v>
      </c>
      <c r="G326" s="933">
        <v>0</v>
      </c>
      <c r="H326" s="933">
        <v>0</v>
      </c>
      <c r="I326" s="933">
        <v>0</v>
      </c>
      <c r="J326" s="933">
        <v>0</v>
      </c>
      <c r="K326" s="933">
        <v>20633</v>
      </c>
      <c r="L326" s="934">
        <v>63.883535347859798</v>
      </c>
      <c r="M326" s="935">
        <v>7.63486154157349</v>
      </c>
      <c r="N326" s="935">
        <v>3.7005706451504201</v>
      </c>
      <c r="O326" s="912"/>
    </row>
    <row r="327" spans="1:15">
      <c r="A327" s="929" t="s">
        <v>4122</v>
      </c>
      <c r="B327" s="930">
        <v>0</v>
      </c>
      <c r="C327" s="931">
        <v>0</v>
      </c>
      <c r="D327" s="931">
        <v>0</v>
      </c>
      <c r="E327" s="931">
        <v>0</v>
      </c>
      <c r="F327" s="932">
        <v>0</v>
      </c>
      <c r="G327" s="933">
        <v>0</v>
      </c>
      <c r="H327" s="933">
        <v>0</v>
      </c>
      <c r="I327" s="933">
        <v>0</v>
      </c>
      <c r="J327" s="933">
        <v>0</v>
      </c>
      <c r="K327" s="933">
        <v>0</v>
      </c>
      <c r="L327" s="934">
        <v>0</v>
      </c>
      <c r="M327" s="935">
        <v>0</v>
      </c>
      <c r="N327" s="935">
        <v>0</v>
      </c>
      <c r="O327" s="912"/>
    </row>
    <row r="328" spans="1:15">
      <c r="A328" s="929" t="s">
        <v>4123</v>
      </c>
      <c r="B328" s="930">
        <v>0</v>
      </c>
      <c r="C328" s="931">
        <v>0</v>
      </c>
      <c r="D328" s="931">
        <v>0</v>
      </c>
      <c r="E328" s="931">
        <v>0</v>
      </c>
      <c r="F328" s="932">
        <v>0</v>
      </c>
      <c r="G328" s="933">
        <v>0</v>
      </c>
      <c r="H328" s="933">
        <v>0</v>
      </c>
      <c r="I328" s="933">
        <v>0</v>
      </c>
      <c r="J328" s="933">
        <v>0</v>
      </c>
      <c r="K328" s="933">
        <v>0</v>
      </c>
      <c r="L328" s="934">
        <v>0</v>
      </c>
      <c r="M328" s="935">
        <v>0</v>
      </c>
      <c r="N328" s="935">
        <v>0</v>
      </c>
      <c r="O328" s="912"/>
    </row>
    <row r="329" spans="1:15">
      <c r="A329" s="929" t="s">
        <v>4124</v>
      </c>
      <c r="B329" s="930">
        <v>0</v>
      </c>
      <c r="C329" s="931">
        <v>290</v>
      </c>
      <c r="D329" s="931">
        <v>0</v>
      </c>
      <c r="E329" s="931">
        <v>1</v>
      </c>
      <c r="F329" s="932">
        <v>0</v>
      </c>
      <c r="G329" s="933">
        <v>0</v>
      </c>
      <c r="H329" s="933">
        <v>0</v>
      </c>
      <c r="I329" s="933">
        <v>0</v>
      </c>
      <c r="J329" s="933">
        <v>0</v>
      </c>
      <c r="K329" s="933">
        <v>289</v>
      </c>
      <c r="L329" s="934">
        <v>0.75410790340162004</v>
      </c>
      <c r="M329" s="935">
        <v>0.120098666097295</v>
      </c>
      <c r="N329" s="935">
        <v>3.0164316136064798E-2</v>
      </c>
      <c r="O329" s="912"/>
    </row>
    <row r="330" spans="1:15">
      <c r="A330" s="929" t="s">
        <v>4126</v>
      </c>
      <c r="B330" s="930">
        <v>0</v>
      </c>
      <c r="C330" s="931">
        <v>0</v>
      </c>
      <c r="D330" s="931">
        <v>0</v>
      </c>
      <c r="E330" s="931">
        <v>0</v>
      </c>
      <c r="F330" s="932">
        <v>0</v>
      </c>
      <c r="G330" s="933">
        <v>0</v>
      </c>
      <c r="H330" s="933">
        <v>0</v>
      </c>
      <c r="I330" s="933">
        <v>0</v>
      </c>
      <c r="J330" s="933">
        <v>0</v>
      </c>
      <c r="K330" s="933">
        <v>0</v>
      </c>
      <c r="L330" s="934">
        <v>0</v>
      </c>
      <c r="M330" s="935">
        <v>0</v>
      </c>
      <c r="N330" s="935">
        <v>0</v>
      </c>
      <c r="O330" s="912"/>
    </row>
    <row r="331" spans="1:15">
      <c r="A331" s="929" t="s">
        <v>4127</v>
      </c>
      <c r="B331" s="930">
        <v>0</v>
      </c>
      <c r="C331" s="931">
        <v>0</v>
      </c>
      <c r="D331" s="931">
        <v>0</v>
      </c>
      <c r="E331" s="931">
        <v>0</v>
      </c>
      <c r="F331" s="932">
        <v>0</v>
      </c>
      <c r="G331" s="933">
        <v>0</v>
      </c>
      <c r="H331" s="933">
        <v>0</v>
      </c>
      <c r="I331" s="933">
        <v>0</v>
      </c>
      <c r="J331" s="933">
        <v>0</v>
      </c>
      <c r="K331" s="933">
        <v>0</v>
      </c>
      <c r="L331" s="934">
        <v>0</v>
      </c>
      <c r="M331" s="935">
        <v>0</v>
      </c>
      <c r="N331" s="935">
        <v>0</v>
      </c>
      <c r="O331" s="912"/>
    </row>
    <row r="332" spans="1:15">
      <c r="A332" s="929" t="s">
        <v>4128</v>
      </c>
      <c r="B332" s="930">
        <v>0</v>
      </c>
      <c r="C332" s="931">
        <v>0</v>
      </c>
      <c r="D332" s="931">
        <v>0</v>
      </c>
      <c r="E332" s="931">
        <v>0</v>
      </c>
      <c r="F332" s="932">
        <v>0</v>
      </c>
      <c r="G332" s="933">
        <v>0</v>
      </c>
      <c r="H332" s="933">
        <v>0</v>
      </c>
      <c r="I332" s="933">
        <v>0</v>
      </c>
      <c r="J332" s="933">
        <v>0</v>
      </c>
      <c r="K332" s="933">
        <v>0</v>
      </c>
      <c r="L332" s="934">
        <v>0</v>
      </c>
      <c r="M332" s="935">
        <v>0</v>
      </c>
      <c r="N332" s="935">
        <v>0</v>
      </c>
      <c r="O332" s="912"/>
    </row>
    <row r="333" spans="1:15">
      <c r="A333" s="929" t="s">
        <v>4129</v>
      </c>
      <c r="B333" s="930">
        <v>0</v>
      </c>
      <c r="C333" s="931">
        <v>0</v>
      </c>
      <c r="D333" s="931">
        <v>0</v>
      </c>
      <c r="E333" s="931">
        <v>0</v>
      </c>
      <c r="F333" s="932">
        <v>0</v>
      </c>
      <c r="G333" s="933">
        <v>0</v>
      </c>
      <c r="H333" s="933">
        <v>0</v>
      </c>
      <c r="I333" s="933">
        <v>0</v>
      </c>
      <c r="J333" s="933">
        <v>0</v>
      </c>
      <c r="K333" s="933">
        <v>0</v>
      </c>
      <c r="L333" s="934">
        <v>0</v>
      </c>
      <c r="M333" s="935">
        <v>0</v>
      </c>
      <c r="N333" s="935">
        <v>0</v>
      </c>
      <c r="O333" s="912"/>
    </row>
    <row r="334" spans="1:15">
      <c r="A334" s="929" t="s">
        <v>4130</v>
      </c>
      <c r="B334" s="930">
        <v>0</v>
      </c>
      <c r="C334" s="931">
        <v>0</v>
      </c>
      <c r="D334" s="931">
        <v>0</v>
      </c>
      <c r="E334" s="931">
        <v>0</v>
      </c>
      <c r="F334" s="932">
        <v>0</v>
      </c>
      <c r="G334" s="933">
        <v>0</v>
      </c>
      <c r="H334" s="933">
        <v>0</v>
      </c>
      <c r="I334" s="933">
        <v>0</v>
      </c>
      <c r="J334" s="933">
        <v>0</v>
      </c>
      <c r="K334" s="933">
        <v>0</v>
      </c>
      <c r="L334" s="934">
        <v>0</v>
      </c>
      <c r="M334" s="935">
        <v>0</v>
      </c>
      <c r="N334" s="935">
        <v>0</v>
      </c>
      <c r="O334" s="912"/>
    </row>
    <row r="335" spans="1:15">
      <c r="A335" s="929" t="s">
        <v>4131</v>
      </c>
      <c r="B335" s="930">
        <v>0</v>
      </c>
      <c r="C335" s="931">
        <v>338</v>
      </c>
      <c r="D335" s="931">
        <v>0</v>
      </c>
      <c r="E335" s="931">
        <v>1</v>
      </c>
      <c r="F335" s="932">
        <v>0</v>
      </c>
      <c r="G335" s="933">
        <v>0</v>
      </c>
      <c r="H335" s="933">
        <v>0</v>
      </c>
      <c r="I335" s="933">
        <v>0</v>
      </c>
      <c r="J335" s="933">
        <v>0</v>
      </c>
      <c r="K335" s="933">
        <v>337</v>
      </c>
      <c r="L335" s="934">
        <v>2.3631316933934201</v>
      </c>
      <c r="M335" s="935">
        <v>0.113612100643914</v>
      </c>
      <c r="N335" s="935">
        <v>0.20450178115904599</v>
      </c>
      <c r="O335" s="912"/>
    </row>
    <row r="336" spans="1:15">
      <c r="A336" s="929" t="s">
        <v>4132</v>
      </c>
      <c r="B336" s="930">
        <v>0</v>
      </c>
      <c r="C336" s="931">
        <v>0</v>
      </c>
      <c r="D336" s="931">
        <v>0</v>
      </c>
      <c r="E336" s="931">
        <v>0</v>
      </c>
      <c r="F336" s="932">
        <v>0</v>
      </c>
      <c r="G336" s="933">
        <v>0</v>
      </c>
      <c r="H336" s="933">
        <v>0</v>
      </c>
      <c r="I336" s="933">
        <v>0</v>
      </c>
      <c r="J336" s="933">
        <v>0</v>
      </c>
      <c r="K336" s="933">
        <v>0</v>
      </c>
      <c r="L336" s="934">
        <v>0</v>
      </c>
      <c r="M336" s="935">
        <v>0</v>
      </c>
      <c r="N336" s="935">
        <v>0</v>
      </c>
      <c r="O336" s="912"/>
    </row>
    <row r="337" spans="1:15">
      <c r="A337" s="929" t="s">
        <v>4133</v>
      </c>
      <c r="B337" s="930">
        <v>0</v>
      </c>
      <c r="C337" s="931">
        <v>0</v>
      </c>
      <c r="D337" s="931">
        <v>0</v>
      </c>
      <c r="E337" s="931">
        <v>0</v>
      </c>
      <c r="F337" s="932">
        <v>0</v>
      </c>
      <c r="G337" s="933">
        <v>0</v>
      </c>
      <c r="H337" s="933">
        <v>0</v>
      </c>
      <c r="I337" s="933">
        <v>0</v>
      </c>
      <c r="J337" s="933">
        <v>0</v>
      </c>
      <c r="K337" s="933">
        <v>0</v>
      </c>
      <c r="L337" s="934">
        <v>0</v>
      </c>
      <c r="M337" s="935">
        <v>0</v>
      </c>
      <c r="N337" s="935">
        <v>0</v>
      </c>
      <c r="O337" s="912"/>
    </row>
    <row r="338" spans="1:15">
      <c r="A338" s="929" t="s">
        <v>4134</v>
      </c>
      <c r="B338" s="930">
        <v>0</v>
      </c>
      <c r="C338" s="931">
        <v>658</v>
      </c>
      <c r="D338" s="931">
        <v>0</v>
      </c>
      <c r="E338" s="931">
        <v>0</v>
      </c>
      <c r="F338" s="932">
        <v>0</v>
      </c>
      <c r="G338" s="933">
        <v>0</v>
      </c>
      <c r="H338" s="933">
        <v>0</v>
      </c>
      <c r="I338" s="933">
        <v>0</v>
      </c>
      <c r="J338" s="933">
        <v>0</v>
      </c>
      <c r="K338" s="933">
        <v>658</v>
      </c>
      <c r="L338" s="934">
        <v>1.6119657927562501</v>
      </c>
      <c r="M338" s="935">
        <v>0.195210536370481</v>
      </c>
      <c r="N338" s="935">
        <v>8.7253194286805905E-2</v>
      </c>
      <c r="O338" s="912"/>
    </row>
    <row r="339" spans="1:15">
      <c r="A339" s="929" t="s">
        <v>4135</v>
      </c>
      <c r="B339" s="930">
        <v>0</v>
      </c>
      <c r="C339" s="931">
        <v>161</v>
      </c>
      <c r="D339" s="931">
        <v>0</v>
      </c>
      <c r="E339" s="931">
        <v>0</v>
      </c>
      <c r="F339" s="932">
        <v>0</v>
      </c>
      <c r="G339" s="933">
        <v>0</v>
      </c>
      <c r="H339" s="933">
        <v>0</v>
      </c>
      <c r="I339" s="933">
        <v>0</v>
      </c>
      <c r="J339" s="933">
        <v>0</v>
      </c>
      <c r="K339" s="933">
        <v>161</v>
      </c>
      <c r="L339" s="934">
        <v>0.71429309899198801</v>
      </c>
      <c r="M339" s="935">
        <v>8.4694753166192793E-2</v>
      </c>
      <c r="N339" s="935">
        <v>4.1497027655725001E-2</v>
      </c>
      <c r="O339" s="912"/>
    </row>
    <row r="340" spans="1:15">
      <c r="A340" s="929" t="s">
        <v>4136</v>
      </c>
      <c r="B340" s="930">
        <v>0</v>
      </c>
      <c r="C340" s="931">
        <v>389</v>
      </c>
      <c r="D340" s="931">
        <v>0</v>
      </c>
      <c r="E340" s="931">
        <v>0</v>
      </c>
      <c r="F340" s="932">
        <v>0</v>
      </c>
      <c r="G340" s="933">
        <v>0</v>
      </c>
      <c r="H340" s="933">
        <v>0</v>
      </c>
      <c r="I340" s="933">
        <v>0</v>
      </c>
      <c r="J340" s="933">
        <v>0</v>
      </c>
      <c r="K340" s="933">
        <v>389</v>
      </c>
      <c r="L340" s="934">
        <v>2.33390382864913</v>
      </c>
      <c r="M340" s="935">
        <v>0.205150977109016</v>
      </c>
      <c r="N340" s="935">
        <v>0.16694472226280199</v>
      </c>
      <c r="O340" s="912"/>
    </row>
    <row r="341" spans="1:15">
      <c r="A341" s="929" t="s">
        <v>4137</v>
      </c>
      <c r="B341" s="930">
        <v>0</v>
      </c>
      <c r="C341" s="931">
        <v>514</v>
      </c>
      <c r="D341" s="931">
        <v>0</v>
      </c>
      <c r="E341" s="931">
        <v>0</v>
      </c>
      <c r="F341" s="932">
        <v>0</v>
      </c>
      <c r="G341" s="933">
        <v>0</v>
      </c>
      <c r="H341" s="933">
        <v>0</v>
      </c>
      <c r="I341" s="933">
        <v>0</v>
      </c>
      <c r="J341" s="933">
        <v>0</v>
      </c>
      <c r="K341" s="933">
        <v>514</v>
      </c>
      <c r="L341" s="934">
        <v>2.05630035847933</v>
      </c>
      <c r="M341" s="935">
        <v>0.233355433939789</v>
      </c>
      <c r="N341" s="935">
        <v>0.112056817287918</v>
      </c>
      <c r="O341" s="912"/>
    </row>
    <row r="342" spans="1:15">
      <c r="A342" s="929" t="s">
        <v>4138</v>
      </c>
      <c r="B342" s="930">
        <v>0</v>
      </c>
      <c r="C342" s="931">
        <v>336</v>
      </c>
      <c r="D342" s="931">
        <v>0</v>
      </c>
      <c r="E342" s="931">
        <v>1</v>
      </c>
      <c r="F342" s="932">
        <v>0</v>
      </c>
      <c r="G342" s="933">
        <v>0</v>
      </c>
      <c r="H342" s="933">
        <v>0</v>
      </c>
      <c r="I342" s="933">
        <v>0</v>
      </c>
      <c r="J342" s="933">
        <v>0</v>
      </c>
      <c r="K342" s="933">
        <v>335</v>
      </c>
      <c r="L342" s="934">
        <v>1.51969164035196</v>
      </c>
      <c r="M342" s="935">
        <v>0.18799633654354</v>
      </c>
      <c r="N342" s="935">
        <v>8.18799375189634E-2</v>
      </c>
      <c r="O342" s="912"/>
    </row>
    <row r="343" spans="1:15">
      <c r="A343" s="924"/>
      <c r="B343" s="925"/>
      <c r="C343" s="926"/>
      <c r="D343" s="926"/>
      <c r="E343" s="926"/>
      <c r="F343" s="925"/>
      <c r="G343" s="926"/>
      <c r="H343" s="926"/>
      <c r="I343" s="926"/>
      <c r="J343" s="926"/>
      <c r="K343" s="926"/>
      <c r="L343" s="927"/>
      <c r="M343" s="928"/>
      <c r="N343" s="928"/>
      <c r="O343" s="912"/>
    </row>
    <row r="344" spans="1:15">
      <c r="A344" s="917" t="s">
        <v>4232</v>
      </c>
      <c r="B344" s="918">
        <v>2333</v>
      </c>
      <c r="C344" s="919">
        <v>1125</v>
      </c>
      <c r="D344" s="919">
        <v>0</v>
      </c>
      <c r="E344" s="919">
        <v>0</v>
      </c>
      <c r="F344" s="920">
        <v>0</v>
      </c>
      <c r="G344" s="921">
        <v>0</v>
      </c>
      <c r="H344" s="921">
        <v>0</v>
      </c>
      <c r="I344" s="921">
        <v>204</v>
      </c>
      <c r="J344" s="921">
        <v>0</v>
      </c>
      <c r="K344" s="921">
        <v>3254</v>
      </c>
      <c r="L344" s="922">
        <v>8.8193727173632102</v>
      </c>
      <c r="M344" s="923">
        <v>1.1542583972939899</v>
      </c>
      <c r="N344" s="923">
        <v>0.450461573038758</v>
      </c>
      <c r="O344" s="912"/>
    </row>
    <row r="345" spans="1:15">
      <c r="A345" s="929" t="s">
        <v>4140</v>
      </c>
      <c r="B345" s="930">
        <v>1689</v>
      </c>
      <c r="C345" s="931">
        <v>418</v>
      </c>
      <c r="D345" s="931">
        <v>0</v>
      </c>
      <c r="E345" s="931">
        <v>0</v>
      </c>
      <c r="F345" s="932">
        <v>0</v>
      </c>
      <c r="G345" s="933">
        <v>0</v>
      </c>
      <c r="H345" s="933">
        <v>0</v>
      </c>
      <c r="I345" s="933">
        <v>148</v>
      </c>
      <c r="J345" s="933">
        <v>0</v>
      </c>
      <c r="K345" s="933">
        <v>1959</v>
      </c>
      <c r="L345" s="934">
        <v>5.3468699922460603</v>
      </c>
      <c r="M345" s="935">
        <v>0.67240940811579197</v>
      </c>
      <c r="N345" s="935">
        <v>0.28354613595244199</v>
      </c>
      <c r="O345" s="912"/>
    </row>
    <row r="346" spans="1:15">
      <c r="A346" s="929" t="s">
        <v>4141</v>
      </c>
      <c r="B346" s="930">
        <v>89</v>
      </c>
      <c r="C346" s="931">
        <v>0</v>
      </c>
      <c r="D346" s="931">
        <v>0</v>
      </c>
      <c r="E346" s="931">
        <v>0</v>
      </c>
      <c r="F346" s="932">
        <v>0</v>
      </c>
      <c r="G346" s="933">
        <v>0</v>
      </c>
      <c r="H346" s="933">
        <v>0</v>
      </c>
      <c r="I346" s="933">
        <v>7</v>
      </c>
      <c r="J346" s="933">
        <v>0</v>
      </c>
      <c r="K346" s="933">
        <v>82</v>
      </c>
      <c r="L346" s="934">
        <v>0.28237922393158499</v>
      </c>
      <c r="M346" s="935">
        <v>2.8237922393158602E-2</v>
      </c>
      <c r="N346" s="935">
        <v>1.8536550282625599E-2</v>
      </c>
      <c r="O346" s="912"/>
    </row>
    <row r="347" spans="1:15">
      <c r="A347" s="929" t="s">
        <v>4142</v>
      </c>
      <c r="B347" s="930">
        <v>31</v>
      </c>
      <c r="C347" s="931">
        <v>14</v>
      </c>
      <c r="D347" s="931">
        <v>0</v>
      </c>
      <c r="E347" s="931">
        <v>0</v>
      </c>
      <c r="F347" s="932">
        <v>0</v>
      </c>
      <c r="G347" s="933">
        <v>0</v>
      </c>
      <c r="H347" s="933">
        <v>0</v>
      </c>
      <c r="I347" s="933">
        <v>2</v>
      </c>
      <c r="J347" s="933">
        <v>0</v>
      </c>
      <c r="K347" s="933">
        <v>43</v>
      </c>
      <c r="L347" s="934">
        <v>0.111139829413285</v>
      </c>
      <c r="M347" s="935">
        <v>1.4581545619023001E-2</v>
      </c>
      <c r="N347" s="935">
        <v>5.6014474024295704E-3</v>
      </c>
      <c r="O347" s="912"/>
    </row>
    <row r="348" spans="1:15">
      <c r="A348" s="929" t="s">
        <v>4143</v>
      </c>
      <c r="B348" s="930">
        <v>524</v>
      </c>
      <c r="C348" s="931">
        <v>0</v>
      </c>
      <c r="D348" s="931">
        <v>0</v>
      </c>
      <c r="E348" s="931">
        <v>0</v>
      </c>
      <c r="F348" s="932">
        <v>0</v>
      </c>
      <c r="G348" s="933">
        <v>0</v>
      </c>
      <c r="H348" s="933">
        <v>0</v>
      </c>
      <c r="I348" s="933">
        <v>47</v>
      </c>
      <c r="J348" s="933">
        <v>0</v>
      </c>
      <c r="K348" s="933">
        <v>477</v>
      </c>
      <c r="L348" s="934">
        <v>1.12438356164384</v>
      </c>
      <c r="M348" s="935">
        <v>0.162739726027397</v>
      </c>
      <c r="N348" s="935">
        <v>5.1287671232876697E-2</v>
      </c>
      <c r="O348" s="912"/>
    </row>
    <row r="349" spans="1:15">
      <c r="A349" s="929" t="s">
        <v>4144</v>
      </c>
      <c r="B349" s="930">
        <v>0</v>
      </c>
      <c r="C349" s="931">
        <v>432</v>
      </c>
      <c r="D349" s="931">
        <v>0</v>
      </c>
      <c r="E349" s="931">
        <v>0</v>
      </c>
      <c r="F349" s="932">
        <v>0</v>
      </c>
      <c r="G349" s="933">
        <v>0</v>
      </c>
      <c r="H349" s="933">
        <v>0</v>
      </c>
      <c r="I349" s="933">
        <v>0</v>
      </c>
      <c r="J349" s="933">
        <v>0</v>
      </c>
      <c r="K349" s="933">
        <v>432</v>
      </c>
      <c r="L349" s="934">
        <v>1.23307898906582</v>
      </c>
      <c r="M349" s="935">
        <v>0.168941530785396</v>
      </c>
      <c r="N349" s="935">
        <v>5.9226628608673199E-2</v>
      </c>
      <c r="O349" s="912"/>
    </row>
    <row r="350" spans="1:15">
      <c r="A350" s="929" t="s">
        <v>4145</v>
      </c>
      <c r="B350" s="930">
        <v>0</v>
      </c>
      <c r="C350" s="931">
        <v>0</v>
      </c>
      <c r="D350" s="931">
        <v>0</v>
      </c>
      <c r="E350" s="931">
        <v>0</v>
      </c>
      <c r="F350" s="932">
        <v>0</v>
      </c>
      <c r="G350" s="933">
        <v>0</v>
      </c>
      <c r="H350" s="933">
        <v>0</v>
      </c>
      <c r="I350" s="933">
        <v>0</v>
      </c>
      <c r="J350" s="933">
        <v>0</v>
      </c>
      <c r="K350" s="933">
        <v>0</v>
      </c>
      <c r="L350" s="934">
        <v>0</v>
      </c>
      <c r="M350" s="935">
        <v>0</v>
      </c>
      <c r="N350" s="935">
        <v>0</v>
      </c>
      <c r="O350" s="912"/>
    </row>
    <row r="351" spans="1:15">
      <c r="A351" s="929" t="s">
        <v>4233</v>
      </c>
      <c r="B351" s="930">
        <v>0</v>
      </c>
      <c r="C351" s="931">
        <v>261</v>
      </c>
      <c r="D351" s="931">
        <v>0</v>
      </c>
      <c r="E351" s="931">
        <v>0</v>
      </c>
      <c r="F351" s="932">
        <v>0</v>
      </c>
      <c r="G351" s="933">
        <v>0</v>
      </c>
      <c r="H351" s="933">
        <v>0</v>
      </c>
      <c r="I351" s="933">
        <v>0</v>
      </c>
      <c r="J351" s="933">
        <v>0</v>
      </c>
      <c r="K351" s="933">
        <v>261</v>
      </c>
      <c r="L351" s="934">
        <v>0.721521121062627</v>
      </c>
      <c r="M351" s="935">
        <v>0.10734826435321999</v>
      </c>
      <c r="N351" s="935">
        <v>3.2263139559711003E-2</v>
      </c>
      <c r="O351" s="912"/>
    </row>
    <row r="352" spans="1:15">
      <c r="A352" s="929" t="s">
        <v>4148</v>
      </c>
      <c r="B352" s="930">
        <v>0</v>
      </c>
      <c r="C352" s="931">
        <v>0</v>
      </c>
      <c r="D352" s="931">
        <v>0</v>
      </c>
      <c r="E352" s="931">
        <v>0</v>
      </c>
      <c r="F352" s="932">
        <v>0</v>
      </c>
      <c r="G352" s="933">
        <v>0</v>
      </c>
      <c r="H352" s="933">
        <v>0</v>
      </c>
      <c r="I352" s="933">
        <v>0</v>
      </c>
      <c r="J352" s="933">
        <v>0</v>
      </c>
      <c r="K352" s="933">
        <v>0</v>
      </c>
      <c r="L352" s="934">
        <v>0</v>
      </c>
      <c r="M352" s="935">
        <v>0</v>
      </c>
      <c r="N352" s="935">
        <v>0</v>
      </c>
      <c r="O352" s="912"/>
    </row>
    <row r="353" spans="1:15">
      <c r="A353" s="924"/>
      <c r="B353" s="925"/>
      <c r="C353" s="926"/>
      <c r="D353" s="926"/>
      <c r="E353" s="926"/>
      <c r="F353" s="925"/>
      <c r="G353" s="926"/>
      <c r="H353" s="926"/>
      <c r="I353" s="926"/>
      <c r="J353" s="926"/>
      <c r="K353" s="926"/>
      <c r="L353" s="927"/>
      <c r="M353" s="928"/>
      <c r="N353" s="928"/>
      <c r="O353" s="912"/>
    </row>
    <row r="354" spans="1:15">
      <c r="A354" s="917" t="s">
        <v>4234</v>
      </c>
      <c r="B354" s="918">
        <v>686</v>
      </c>
      <c r="C354" s="919">
        <v>1505</v>
      </c>
      <c r="D354" s="919">
        <v>-4</v>
      </c>
      <c r="E354" s="919">
        <v>32</v>
      </c>
      <c r="F354" s="920">
        <v>0</v>
      </c>
      <c r="G354" s="921">
        <v>0</v>
      </c>
      <c r="H354" s="921">
        <v>0</v>
      </c>
      <c r="I354" s="921">
        <v>43</v>
      </c>
      <c r="J354" s="921">
        <v>87</v>
      </c>
      <c r="K354" s="921">
        <v>2061</v>
      </c>
      <c r="L354" s="922">
        <v>25.961522469574199</v>
      </c>
      <c r="M354" s="923">
        <v>0.193066402957735</v>
      </c>
      <c r="N354" s="923">
        <v>2.7720453549394901</v>
      </c>
      <c r="O354" s="912"/>
    </row>
    <row r="355" spans="1:15">
      <c r="A355" s="929" t="s">
        <v>4150</v>
      </c>
      <c r="B355" s="930">
        <v>89</v>
      </c>
      <c r="C355" s="931">
        <v>0</v>
      </c>
      <c r="D355" s="931">
        <v>0</v>
      </c>
      <c r="E355" s="931">
        <v>0</v>
      </c>
      <c r="F355" s="932">
        <v>0</v>
      </c>
      <c r="G355" s="933">
        <v>0</v>
      </c>
      <c r="H355" s="933">
        <v>0</v>
      </c>
      <c r="I355" s="933">
        <v>5</v>
      </c>
      <c r="J355" s="933">
        <v>0</v>
      </c>
      <c r="K355" s="933">
        <v>84</v>
      </c>
      <c r="L355" s="934">
        <v>1.2630159461494399</v>
      </c>
      <c r="M355" s="935">
        <v>1.11387056536348E-2</v>
      </c>
      <c r="N355" s="935">
        <v>0.13536359243484999</v>
      </c>
      <c r="O355" s="912"/>
    </row>
    <row r="356" spans="1:15">
      <c r="A356" s="929" t="s">
        <v>4152</v>
      </c>
      <c r="B356" s="930">
        <v>0</v>
      </c>
      <c r="C356" s="931">
        <v>7</v>
      </c>
      <c r="D356" s="931">
        <v>0</v>
      </c>
      <c r="E356" s="931">
        <v>0</v>
      </c>
      <c r="F356" s="932">
        <v>0</v>
      </c>
      <c r="G356" s="933">
        <v>0</v>
      </c>
      <c r="H356" s="933">
        <v>0</v>
      </c>
      <c r="I356" s="933">
        <v>0</v>
      </c>
      <c r="J356" s="933">
        <v>0</v>
      </c>
      <c r="K356" s="933">
        <v>7</v>
      </c>
      <c r="L356" s="934">
        <v>8.52708822637014E-2</v>
      </c>
      <c r="M356" s="935">
        <v>9.5969074134424101E-4</v>
      </c>
      <c r="N356" s="935">
        <v>9.0462651848022702E-3</v>
      </c>
      <c r="O356" s="912"/>
    </row>
    <row r="357" spans="1:15">
      <c r="A357" s="929" t="s">
        <v>4153</v>
      </c>
      <c r="B357" s="930">
        <v>350</v>
      </c>
      <c r="C357" s="931">
        <v>384</v>
      </c>
      <c r="D357" s="931">
        <v>0</v>
      </c>
      <c r="E357" s="931">
        <v>0</v>
      </c>
      <c r="F357" s="932">
        <v>0</v>
      </c>
      <c r="G357" s="933">
        <v>0</v>
      </c>
      <c r="H357" s="933">
        <v>0</v>
      </c>
      <c r="I357" s="933">
        <v>35</v>
      </c>
      <c r="J357" s="933">
        <v>0</v>
      </c>
      <c r="K357" s="933">
        <v>695</v>
      </c>
      <c r="L357" s="934">
        <v>10.3093710317237</v>
      </c>
      <c r="M357" s="935">
        <v>0.13121017676739299</v>
      </c>
      <c r="N357" s="935">
        <v>1.0871700360726799</v>
      </c>
      <c r="O357" s="912"/>
    </row>
    <row r="358" spans="1:15">
      <c r="A358" s="929" t="s">
        <v>4154</v>
      </c>
      <c r="B358" s="930">
        <v>0</v>
      </c>
      <c r="C358" s="931">
        <v>0</v>
      </c>
      <c r="D358" s="931">
        <v>0</v>
      </c>
      <c r="E358" s="931">
        <v>0</v>
      </c>
      <c r="F358" s="932">
        <v>0</v>
      </c>
      <c r="G358" s="933">
        <v>0</v>
      </c>
      <c r="H358" s="933">
        <v>0</v>
      </c>
      <c r="I358" s="933">
        <v>0</v>
      </c>
      <c r="J358" s="933">
        <v>0</v>
      </c>
      <c r="K358" s="933">
        <v>0</v>
      </c>
      <c r="L358" s="934">
        <v>0</v>
      </c>
      <c r="M358" s="935">
        <v>0</v>
      </c>
      <c r="N358" s="935">
        <v>0</v>
      </c>
      <c r="O358" s="912"/>
    </row>
    <row r="359" spans="1:15">
      <c r="A359" s="929" t="s">
        <v>4155</v>
      </c>
      <c r="B359" s="930">
        <v>4</v>
      </c>
      <c r="C359" s="931">
        <v>0</v>
      </c>
      <c r="D359" s="931">
        <v>0</v>
      </c>
      <c r="E359" s="931">
        <v>0</v>
      </c>
      <c r="F359" s="932">
        <v>0</v>
      </c>
      <c r="G359" s="933">
        <v>0</v>
      </c>
      <c r="H359" s="933">
        <v>0</v>
      </c>
      <c r="I359" s="933">
        <v>0</v>
      </c>
      <c r="J359" s="933">
        <v>0</v>
      </c>
      <c r="K359" s="933">
        <v>4</v>
      </c>
      <c r="L359" s="934">
        <v>5.8345601042848999E-2</v>
      </c>
      <c r="M359" s="935">
        <v>6.0233517255329399E-4</v>
      </c>
      <c r="N359" s="935">
        <v>6.21214334678099E-3</v>
      </c>
      <c r="O359" s="912"/>
    </row>
    <row r="360" spans="1:15">
      <c r="A360" s="929" t="s">
        <v>4156</v>
      </c>
      <c r="B360" s="930">
        <v>52</v>
      </c>
      <c r="C360" s="931">
        <v>0</v>
      </c>
      <c r="D360" s="931">
        <v>0</v>
      </c>
      <c r="E360" s="931">
        <v>0</v>
      </c>
      <c r="F360" s="932">
        <v>0</v>
      </c>
      <c r="G360" s="933">
        <v>0</v>
      </c>
      <c r="H360" s="933">
        <v>0</v>
      </c>
      <c r="I360" s="933">
        <v>3</v>
      </c>
      <c r="J360" s="933">
        <v>0</v>
      </c>
      <c r="K360" s="933">
        <v>49</v>
      </c>
      <c r="L360" s="934">
        <v>0.7147336127749</v>
      </c>
      <c r="M360" s="935">
        <v>7.3786058637778599E-3</v>
      </c>
      <c r="N360" s="935">
        <v>7.6098755998067105E-2</v>
      </c>
      <c r="O360" s="912"/>
    </row>
    <row r="361" spans="1:15">
      <c r="A361" s="929" t="s">
        <v>4157</v>
      </c>
      <c r="B361" s="930">
        <v>0</v>
      </c>
      <c r="C361" s="931">
        <v>0</v>
      </c>
      <c r="D361" s="931">
        <v>0</v>
      </c>
      <c r="E361" s="931">
        <v>0</v>
      </c>
      <c r="F361" s="932">
        <v>0</v>
      </c>
      <c r="G361" s="933">
        <v>0</v>
      </c>
      <c r="H361" s="933">
        <v>0</v>
      </c>
      <c r="I361" s="933">
        <v>0</v>
      </c>
      <c r="J361" s="933">
        <v>0</v>
      </c>
      <c r="K361" s="933">
        <v>0</v>
      </c>
      <c r="L361" s="934">
        <v>0</v>
      </c>
      <c r="M361" s="935">
        <v>0</v>
      </c>
      <c r="N361" s="935">
        <v>0</v>
      </c>
      <c r="O361" s="912"/>
    </row>
    <row r="362" spans="1:15">
      <c r="A362" s="929" t="s">
        <v>4158</v>
      </c>
      <c r="B362" s="930">
        <v>0</v>
      </c>
      <c r="C362" s="931">
        <v>0</v>
      </c>
      <c r="D362" s="931">
        <v>0</v>
      </c>
      <c r="E362" s="931">
        <v>0</v>
      </c>
      <c r="F362" s="932">
        <v>0</v>
      </c>
      <c r="G362" s="933">
        <v>0</v>
      </c>
      <c r="H362" s="933">
        <v>0</v>
      </c>
      <c r="I362" s="933">
        <v>0</v>
      </c>
      <c r="J362" s="933">
        <v>0</v>
      </c>
      <c r="K362" s="933">
        <v>0</v>
      </c>
      <c r="L362" s="934">
        <v>0</v>
      </c>
      <c r="M362" s="935">
        <v>0</v>
      </c>
      <c r="N362" s="935">
        <v>0</v>
      </c>
      <c r="O362" s="912"/>
    </row>
    <row r="363" spans="1:15">
      <c r="A363" s="929" t="s">
        <v>4159</v>
      </c>
      <c r="B363" s="930">
        <v>0</v>
      </c>
      <c r="C363" s="931">
        <v>0</v>
      </c>
      <c r="D363" s="931">
        <v>0</v>
      </c>
      <c r="E363" s="931">
        <v>32</v>
      </c>
      <c r="F363" s="932">
        <v>0</v>
      </c>
      <c r="G363" s="933">
        <v>0</v>
      </c>
      <c r="H363" s="933">
        <v>0</v>
      </c>
      <c r="I363" s="933">
        <v>0</v>
      </c>
      <c r="J363" s="933">
        <v>0</v>
      </c>
      <c r="K363" s="933">
        <v>0</v>
      </c>
      <c r="L363" s="934">
        <v>0</v>
      </c>
      <c r="M363" s="935">
        <v>0</v>
      </c>
      <c r="N363" s="935">
        <v>0</v>
      </c>
      <c r="O363" s="912"/>
    </row>
    <row r="364" spans="1:15">
      <c r="A364" s="929" t="s">
        <v>4160</v>
      </c>
      <c r="B364" s="930">
        <v>0</v>
      </c>
      <c r="C364" s="931">
        <v>0</v>
      </c>
      <c r="D364" s="931">
        <v>0</v>
      </c>
      <c r="E364" s="931">
        <v>0</v>
      </c>
      <c r="F364" s="932">
        <v>0</v>
      </c>
      <c r="G364" s="933">
        <v>0</v>
      </c>
      <c r="H364" s="933">
        <v>0</v>
      </c>
      <c r="I364" s="933">
        <v>0</v>
      </c>
      <c r="J364" s="933">
        <v>0</v>
      </c>
      <c r="K364" s="933">
        <v>0</v>
      </c>
      <c r="L364" s="934">
        <v>0</v>
      </c>
      <c r="M364" s="935">
        <v>0</v>
      </c>
      <c r="N364" s="935">
        <v>0</v>
      </c>
      <c r="O364" s="912"/>
    </row>
    <row r="365" spans="1:15">
      <c r="A365" s="929" t="s">
        <v>4161</v>
      </c>
      <c r="B365" s="930">
        <v>0</v>
      </c>
      <c r="C365" s="931">
        <v>0</v>
      </c>
      <c r="D365" s="931">
        <v>0</v>
      </c>
      <c r="E365" s="931">
        <v>0</v>
      </c>
      <c r="F365" s="932">
        <v>0</v>
      </c>
      <c r="G365" s="933">
        <v>0</v>
      </c>
      <c r="H365" s="933">
        <v>0</v>
      </c>
      <c r="I365" s="933">
        <v>0</v>
      </c>
      <c r="J365" s="933">
        <v>0</v>
      </c>
      <c r="K365" s="933">
        <v>0</v>
      </c>
      <c r="L365" s="934">
        <v>0</v>
      </c>
      <c r="M365" s="935">
        <v>0</v>
      </c>
      <c r="N365" s="935">
        <v>0</v>
      </c>
      <c r="O365" s="912"/>
    </row>
    <row r="366" spans="1:15">
      <c r="A366" s="929" t="s">
        <v>4162</v>
      </c>
      <c r="B366" s="930">
        <v>0</v>
      </c>
      <c r="C366" s="931">
        <v>582</v>
      </c>
      <c r="D366" s="931">
        <v>0</v>
      </c>
      <c r="E366" s="931">
        <v>0</v>
      </c>
      <c r="F366" s="932">
        <v>0</v>
      </c>
      <c r="G366" s="933">
        <v>0</v>
      </c>
      <c r="H366" s="933">
        <v>0</v>
      </c>
      <c r="I366" s="933">
        <v>0</v>
      </c>
      <c r="J366" s="933">
        <v>0</v>
      </c>
      <c r="K366" s="933">
        <v>582</v>
      </c>
      <c r="L366" s="934">
        <v>3.29630170699091</v>
      </c>
      <c r="M366" s="935">
        <v>3.40094620562554E-2</v>
      </c>
      <c r="N366" s="935">
        <v>0.32570600200029198</v>
      </c>
      <c r="O366" s="912"/>
    </row>
    <row r="367" spans="1:15">
      <c r="A367" s="929" t="s">
        <v>4163</v>
      </c>
      <c r="B367" s="930">
        <v>191</v>
      </c>
      <c r="C367" s="931">
        <v>34</v>
      </c>
      <c r="D367" s="931">
        <v>0</v>
      </c>
      <c r="E367" s="931">
        <v>0</v>
      </c>
      <c r="F367" s="932">
        <v>0</v>
      </c>
      <c r="G367" s="933">
        <v>0</v>
      </c>
      <c r="H367" s="933">
        <v>0</v>
      </c>
      <c r="I367" s="933">
        <v>0</v>
      </c>
      <c r="J367" s="933">
        <v>0</v>
      </c>
      <c r="K367" s="933">
        <v>225</v>
      </c>
      <c r="L367" s="934">
        <v>3.75223347230494</v>
      </c>
      <c r="M367" s="935">
        <v>4.0455347410295901E-3</v>
      </c>
      <c r="N367" s="935">
        <v>0.414161619112904</v>
      </c>
      <c r="O367" s="912"/>
    </row>
    <row r="368" spans="1:15">
      <c r="A368" s="929" t="s">
        <v>4235</v>
      </c>
      <c r="B368" s="930">
        <v>0</v>
      </c>
      <c r="C368" s="931">
        <v>2</v>
      </c>
      <c r="D368" s="931">
        <v>0</v>
      </c>
      <c r="E368" s="931">
        <v>0</v>
      </c>
      <c r="F368" s="932">
        <v>0</v>
      </c>
      <c r="G368" s="933">
        <v>0</v>
      </c>
      <c r="H368" s="933">
        <v>0</v>
      </c>
      <c r="I368" s="933">
        <v>0</v>
      </c>
      <c r="J368" s="933">
        <v>0</v>
      </c>
      <c r="K368" s="933">
        <v>2</v>
      </c>
      <c r="L368" s="934">
        <v>4.0365446638273003E-2</v>
      </c>
      <c r="M368" s="935">
        <v>8.9900772022879808E-6</v>
      </c>
      <c r="N368" s="935">
        <v>4.4815534853405604E-3</v>
      </c>
      <c r="O368" s="912"/>
    </row>
    <row r="369" spans="1:15">
      <c r="A369" s="929" t="s">
        <v>4165</v>
      </c>
      <c r="B369" s="930">
        <v>0</v>
      </c>
      <c r="C369" s="931">
        <v>87</v>
      </c>
      <c r="D369" s="931">
        <v>0</v>
      </c>
      <c r="E369" s="931">
        <v>0</v>
      </c>
      <c r="F369" s="932">
        <v>0</v>
      </c>
      <c r="G369" s="933">
        <v>0</v>
      </c>
      <c r="H369" s="933">
        <v>0</v>
      </c>
      <c r="I369" s="933">
        <v>0</v>
      </c>
      <c r="J369" s="933">
        <v>87</v>
      </c>
      <c r="K369" s="933">
        <v>0</v>
      </c>
      <c r="L369" s="934">
        <v>0</v>
      </c>
      <c r="M369" s="935">
        <v>0</v>
      </c>
      <c r="N369" s="935">
        <v>0</v>
      </c>
      <c r="O369" s="912"/>
    </row>
    <row r="370" spans="1:15">
      <c r="A370" s="929" t="s">
        <v>4166</v>
      </c>
      <c r="B370" s="930">
        <v>0</v>
      </c>
      <c r="C370" s="931">
        <v>409</v>
      </c>
      <c r="D370" s="931">
        <v>-4</v>
      </c>
      <c r="E370" s="931">
        <v>0</v>
      </c>
      <c r="F370" s="932">
        <v>0</v>
      </c>
      <c r="G370" s="933">
        <v>0</v>
      </c>
      <c r="H370" s="933">
        <v>0</v>
      </c>
      <c r="I370" s="933">
        <v>0</v>
      </c>
      <c r="J370" s="933">
        <v>0</v>
      </c>
      <c r="K370" s="933">
        <v>413</v>
      </c>
      <c r="L370" s="934">
        <v>6.4418847696854602</v>
      </c>
      <c r="M370" s="935">
        <v>3.7129018845449301E-3</v>
      </c>
      <c r="N370" s="935">
        <v>0.71380538730376397</v>
      </c>
      <c r="O370" s="912"/>
    </row>
    <row r="371" spans="1:15">
      <c r="A371" s="924"/>
      <c r="B371" s="925"/>
      <c r="C371" s="926"/>
      <c r="D371" s="926"/>
      <c r="E371" s="926"/>
      <c r="F371" s="925"/>
      <c r="G371" s="926"/>
      <c r="H371" s="926"/>
      <c r="I371" s="926"/>
      <c r="J371" s="926"/>
      <c r="K371" s="926"/>
      <c r="L371" s="927"/>
      <c r="M371" s="928"/>
      <c r="N371" s="928"/>
      <c r="O371" s="912"/>
    </row>
    <row r="372" spans="1:15">
      <c r="A372" s="917" t="s">
        <v>4236</v>
      </c>
      <c r="B372" s="918">
        <v>36159</v>
      </c>
      <c r="C372" s="919">
        <v>16145</v>
      </c>
      <c r="D372" s="919">
        <v>-180</v>
      </c>
      <c r="E372" s="919">
        <v>0</v>
      </c>
      <c r="F372" s="920">
        <v>410</v>
      </c>
      <c r="G372" s="921">
        <v>0</v>
      </c>
      <c r="H372" s="921">
        <v>1269</v>
      </c>
      <c r="I372" s="921">
        <v>3438</v>
      </c>
      <c r="J372" s="921">
        <v>22</v>
      </c>
      <c r="K372" s="921">
        <v>46519</v>
      </c>
      <c r="L372" s="922">
        <v>96.660456021666107</v>
      </c>
      <c r="M372" s="923">
        <v>4.9144594154202297</v>
      </c>
      <c r="N372" s="923">
        <v>5.0717318259970599</v>
      </c>
      <c r="O372" s="912"/>
    </row>
    <row r="373" spans="1:15">
      <c r="A373" s="929" t="s">
        <v>4168</v>
      </c>
      <c r="B373" s="930">
        <v>36159</v>
      </c>
      <c r="C373" s="931">
        <v>11607</v>
      </c>
      <c r="D373" s="931">
        <v>0</v>
      </c>
      <c r="E373" s="931">
        <v>0</v>
      </c>
      <c r="F373" s="932">
        <v>0</v>
      </c>
      <c r="G373" s="933">
        <v>0</v>
      </c>
      <c r="H373" s="933">
        <v>4775</v>
      </c>
      <c r="I373" s="933">
        <v>3438</v>
      </c>
      <c r="J373" s="933">
        <v>0</v>
      </c>
      <c r="K373" s="933">
        <v>39554</v>
      </c>
      <c r="L373" s="934">
        <v>63.117848674525497</v>
      </c>
      <c r="M373" s="935">
        <v>2.9336464876892099</v>
      </c>
      <c r="N373" s="935">
        <v>3.73373189342264</v>
      </c>
      <c r="O373" s="912"/>
    </row>
    <row r="374" spans="1:15">
      <c r="A374" s="929" t="s">
        <v>4170</v>
      </c>
      <c r="B374" s="930">
        <v>4538</v>
      </c>
      <c r="C374" s="931">
        <v>4562</v>
      </c>
      <c r="D374" s="931">
        <v>0</v>
      </c>
      <c r="E374" s="931">
        <v>0</v>
      </c>
      <c r="F374" s="932">
        <v>9100</v>
      </c>
      <c r="G374" s="933">
        <v>0</v>
      </c>
      <c r="H374" s="933">
        <v>0</v>
      </c>
      <c r="I374" s="933">
        <v>0</v>
      </c>
      <c r="J374" s="933">
        <v>0</v>
      </c>
      <c r="K374" s="933">
        <v>0</v>
      </c>
      <c r="L374" s="934">
        <v>0</v>
      </c>
      <c r="M374" s="935">
        <v>0</v>
      </c>
      <c r="N374" s="935">
        <v>0</v>
      </c>
      <c r="O374" s="912"/>
    </row>
    <row r="375" spans="1:15">
      <c r="A375" s="929" t="s">
        <v>4172</v>
      </c>
      <c r="B375" s="930">
        <v>0</v>
      </c>
      <c r="C375" s="931">
        <v>90</v>
      </c>
      <c r="D375" s="931">
        <v>7</v>
      </c>
      <c r="E375" s="931">
        <v>0</v>
      </c>
      <c r="F375" s="932">
        <v>0</v>
      </c>
      <c r="G375" s="933">
        <v>0</v>
      </c>
      <c r="H375" s="933">
        <v>0</v>
      </c>
      <c r="I375" s="933">
        <v>0</v>
      </c>
      <c r="J375" s="933">
        <v>0</v>
      </c>
      <c r="K375" s="933">
        <v>83</v>
      </c>
      <c r="L375" s="934">
        <v>0.65663523885511399</v>
      </c>
      <c r="M375" s="935">
        <v>2.2944924539539498E-2</v>
      </c>
      <c r="N375" s="935">
        <v>1.4923528155798001E-3</v>
      </c>
      <c r="O375" s="912"/>
    </row>
    <row r="376" spans="1:15">
      <c r="A376" s="929" t="s">
        <v>4173</v>
      </c>
      <c r="B376" s="930">
        <v>0</v>
      </c>
      <c r="C376" s="931">
        <v>248</v>
      </c>
      <c r="D376" s="931">
        <v>0</v>
      </c>
      <c r="E376" s="931">
        <v>0</v>
      </c>
      <c r="F376" s="932">
        <v>0</v>
      </c>
      <c r="G376" s="933">
        <v>0</v>
      </c>
      <c r="H376" s="933">
        <v>0</v>
      </c>
      <c r="I376" s="933">
        <v>0</v>
      </c>
      <c r="J376" s="933">
        <v>0</v>
      </c>
      <c r="K376" s="933">
        <v>248</v>
      </c>
      <c r="L376" s="934">
        <v>2.7702023891130199</v>
      </c>
      <c r="M376" s="935">
        <v>0.14436265971434001</v>
      </c>
      <c r="N376" s="935">
        <v>0.148821738006675</v>
      </c>
      <c r="O376" s="912"/>
    </row>
    <row r="377" spans="1:15">
      <c r="A377" s="929" t="s">
        <v>4174</v>
      </c>
      <c r="B377" s="930">
        <v>0</v>
      </c>
      <c r="C377" s="931">
        <v>410</v>
      </c>
      <c r="D377" s="931">
        <v>0</v>
      </c>
      <c r="E377" s="931">
        <v>0</v>
      </c>
      <c r="F377" s="932">
        <v>410</v>
      </c>
      <c r="G377" s="933">
        <v>0</v>
      </c>
      <c r="H377" s="933">
        <v>0</v>
      </c>
      <c r="I377" s="933">
        <v>0</v>
      </c>
      <c r="J377" s="933">
        <v>0</v>
      </c>
      <c r="K377" s="933">
        <v>0</v>
      </c>
      <c r="L377" s="934">
        <v>0</v>
      </c>
      <c r="M377" s="935">
        <v>0</v>
      </c>
      <c r="N377" s="935">
        <v>0</v>
      </c>
      <c r="O377" s="912"/>
    </row>
    <row r="378" spans="1:15">
      <c r="A378" s="929" t="s">
        <v>4175</v>
      </c>
      <c r="B378" s="930">
        <v>0</v>
      </c>
      <c r="C378" s="931">
        <v>0</v>
      </c>
      <c r="D378" s="931">
        <v>-187</v>
      </c>
      <c r="E378" s="931">
        <v>0</v>
      </c>
      <c r="F378" s="932">
        <v>0</v>
      </c>
      <c r="G378" s="933">
        <v>0</v>
      </c>
      <c r="H378" s="933">
        <v>0</v>
      </c>
      <c r="I378" s="933">
        <v>0</v>
      </c>
      <c r="J378" s="933">
        <v>0</v>
      </c>
      <c r="K378" s="933">
        <v>187</v>
      </c>
      <c r="L378" s="934">
        <v>0.63883488599458305</v>
      </c>
      <c r="M378" s="935">
        <v>3.1941744299729201E-2</v>
      </c>
      <c r="N378" s="935">
        <v>3.5724319282591802E-2</v>
      </c>
      <c r="O378" s="912"/>
    </row>
    <row r="379" spans="1:15">
      <c r="A379" s="929" t="s">
        <v>4177</v>
      </c>
      <c r="B379" s="930">
        <v>0</v>
      </c>
      <c r="C379" s="931">
        <v>282</v>
      </c>
      <c r="D379" s="931">
        <v>0</v>
      </c>
      <c r="E379" s="931">
        <v>0</v>
      </c>
      <c r="F379" s="932">
        <v>0</v>
      </c>
      <c r="G379" s="933">
        <v>0</v>
      </c>
      <c r="H379" s="933">
        <v>0</v>
      </c>
      <c r="I379" s="933">
        <v>0</v>
      </c>
      <c r="J379" s="933">
        <v>0</v>
      </c>
      <c r="K379" s="933">
        <v>282</v>
      </c>
      <c r="L379" s="934">
        <v>2.0915414611123002</v>
      </c>
      <c r="M379" s="935">
        <v>5.1337835863665499E-2</v>
      </c>
      <c r="N379" s="935">
        <v>5.3873037634710699E-2</v>
      </c>
      <c r="O379" s="912"/>
    </row>
    <row r="380" spans="1:15">
      <c r="A380" s="929" t="s">
        <v>4237</v>
      </c>
      <c r="B380" s="930">
        <v>0</v>
      </c>
      <c r="C380" s="931">
        <v>2679</v>
      </c>
      <c r="D380" s="931">
        <v>0</v>
      </c>
      <c r="E380" s="931">
        <v>0</v>
      </c>
      <c r="F380" s="932">
        <v>0</v>
      </c>
      <c r="G380" s="933">
        <v>0</v>
      </c>
      <c r="H380" s="933">
        <v>0</v>
      </c>
      <c r="I380" s="933">
        <v>0</v>
      </c>
      <c r="J380" s="933">
        <v>0</v>
      </c>
      <c r="K380" s="933">
        <v>2679</v>
      </c>
      <c r="L380" s="934">
        <v>3.7932956499263901</v>
      </c>
      <c r="M380" s="935">
        <v>0.307076314517851</v>
      </c>
      <c r="N380" s="935">
        <v>0.120422084124647</v>
      </c>
      <c r="O380" s="912"/>
    </row>
    <row r="381" spans="1:15">
      <c r="A381" s="929" t="s">
        <v>4179</v>
      </c>
      <c r="B381" s="930">
        <v>0</v>
      </c>
      <c r="C381" s="931">
        <v>0</v>
      </c>
      <c r="D381" s="931">
        <v>0</v>
      </c>
      <c r="E381" s="931">
        <v>0</v>
      </c>
      <c r="F381" s="932">
        <v>0</v>
      </c>
      <c r="G381" s="933">
        <v>0</v>
      </c>
      <c r="H381" s="933">
        <v>0</v>
      </c>
      <c r="I381" s="933">
        <v>0</v>
      </c>
      <c r="J381" s="933">
        <v>0</v>
      </c>
      <c r="K381" s="933">
        <v>2679</v>
      </c>
      <c r="L381" s="934">
        <v>5.4189937856091301</v>
      </c>
      <c r="M381" s="935">
        <v>0.28901300189915402</v>
      </c>
      <c r="N381" s="935">
        <v>7.82743546810208E-2</v>
      </c>
      <c r="O381" s="912"/>
    </row>
    <row r="382" spans="1:15">
      <c r="A382" s="929" t="s">
        <v>4180</v>
      </c>
      <c r="B382" s="930">
        <v>525</v>
      </c>
      <c r="C382" s="931">
        <v>3818</v>
      </c>
      <c r="D382" s="931">
        <v>0</v>
      </c>
      <c r="E382" s="931">
        <v>5</v>
      </c>
      <c r="F382" s="932">
        <v>0</v>
      </c>
      <c r="G382" s="933">
        <v>0</v>
      </c>
      <c r="H382" s="933">
        <v>0</v>
      </c>
      <c r="I382" s="933">
        <v>0</v>
      </c>
      <c r="J382" s="933">
        <v>0</v>
      </c>
      <c r="K382" s="933">
        <v>4338</v>
      </c>
      <c r="L382" s="934">
        <v>5.1673615247170899</v>
      </c>
      <c r="M382" s="935">
        <v>0.34124085540584598</v>
      </c>
      <c r="N382" s="935">
        <v>0.20474451324350801</v>
      </c>
      <c r="O382" s="912"/>
    </row>
    <row r="383" spans="1:15">
      <c r="A383" s="929" t="s">
        <v>4181</v>
      </c>
      <c r="B383" s="930">
        <v>390</v>
      </c>
      <c r="C383" s="931">
        <v>0</v>
      </c>
      <c r="D383" s="931">
        <v>0</v>
      </c>
      <c r="E383" s="931">
        <v>0</v>
      </c>
      <c r="F383" s="932">
        <v>0</v>
      </c>
      <c r="G383" s="933">
        <v>0</v>
      </c>
      <c r="H383" s="933">
        <v>0</v>
      </c>
      <c r="I383" s="933">
        <v>0</v>
      </c>
      <c r="J383" s="933">
        <v>0</v>
      </c>
      <c r="K383" s="933">
        <v>390</v>
      </c>
      <c r="L383" s="934">
        <v>3.3746502298088501</v>
      </c>
      <c r="M383" s="935">
        <v>0.30065065683751602</v>
      </c>
      <c r="N383" s="935">
        <v>5.0838886578938501E-2</v>
      </c>
      <c r="O383" s="912"/>
    </row>
    <row r="384" spans="1:15">
      <c r="A384" s="929" t="s">
        <v>4182</v>
      </c>
      <c r="B384" s="930">
        <v>0</v>
      </c>
      <c r="C384" s="931">
        <v>598</v>
      </c>
      <c r="D384" s="931">
        <v>0</v>
      </c>
      <c r="E384" s="931">
        <v>0</v>
      </c>
      <c r="F384" s="932">
        <v>0</v>
      </c>
      <c r="G384" s="933">
        <v>0</v>
      </c>
      <c r="H384" s="933">
        <v>0</v>
      </c>
      <c r="I384" s="933">
        <v>0</v>
      </c>
      <c r="J384" s="933">
        <v>0</v>
      </c>
      <c r="K384" s="933">
        <v>598</v>
      </c>
      <c r="L384" s="934">
        <v>4.9728612044455902</v>
      </c>
      <c r="M384" s="935">
        <v>0.33466011889377101</v>
      </c>
      <c r="N384" s="935">
        <v>0.39379684673042098</v>
      </c>
      <c r="O384" s="912"/>
    </row>
    <row r="385" spans="1:15">
      <c r="A385" s="929" t="s">
        <v>4184</v>
      </c>
      <c r="B385" s="930">
        <v>0</v>
      </c>
      <c r="C385" s="931">
        <v>0</v>
      </c>
      <c r="D385" s="931">
        <v>0</v>
      </c>
      <c r="E385" s="931">
        <v>0</v>
      </c>
      <c r="F385" s="932">
        <v>0</v>
      </c>
      <c r="G385" s="933">
        <v>0</v>
      </c>
      <c r="H385" s="933">
        <v>0</v>
      </c>
      <c r="I385" s="933">
        <v>0</v>
      </c>
      <c r="J385" s="933">
        <v>0</v>
      </c>
      <c r="K385" s="933">
        <v>0</v>
      </c>
      <c r="L385" s="934">
        <v>0</v>
      </c>
      <c r="M385" s="935">
        <v>0</v>
      </c>
      <c r="N385" s="935">
        <v>0</v>
      </c>
      <c r="O385" s="912"/>
    </row>
    <row r="386" spans="1:15">
      <c r="A386" s="929" t="s">
        <v>4185</v>
      </c>
      <c r="B386" s="930">
        <v>0</v>
      </c>
      <c r="C386" s="931">
        <v>209</v>
      </c>
      <c r="D386" s="931">
        <v>0</v>
      </c>
      <c r="E386" s="931">
        <v>0</v>
      </c>
      <c r="F386" s="932">
        <v>0</v>
      </c>
      <c r="G386" s="933">
        <v>0</v>
      </c>
      <c r="H386" s="933">
        <v>0</v>
      </c>
      <c r="I386" s="933">
        <v>0</v>
      </c>
      <c r="J386" s="933">
        <v>0</v>
      </c>
      <c r="K386" s="933">
        <v>209</v>
      </c>
      <c r="L386" s="934">
        <v>1.2729724566509699</v>
      </c>
      <c r="M386" s="935">
        <v>8.0793823816961999E-2</v>
      </c>
      <c r="N386" s="935">
        <v>9.7704159034465707E-2</v>
      </c>
      <c r="O386" s="912"/>
    </row>
    <row r="387" spans="1:15">
      <c r="A387" s="929" t="s">
        <v>4186</v>
      </c>
      <c r="B387" s="930">
        <v>0</v>
      </c>
      <c r="C387" s="931">
        <v>22</v>
      </c>
      <c r="D387" s="931">
        <v>0</v>
      </c>
      <c r="E387" s="931">
        <v>0</v>
      </c>
      <c r="F387" s="932">
        <v>0</v>
      </c>
      <c r="G387" s="933">
        <v>0</v>
      </c>
      <c r="H387" s="933">
        <v>0</v>
      </c>
      <c r="I387" s="933">
        <v>0</v>
      </c>
      <c r="J387" s="933">
        <v>22</v>
      </c>
      <c r="K387" s="933">
        <v>0</v>
      </c>
      <c r="L387" s="934">
        <v>0</v>
      </c>
      <c r="M387" s="935">
        <v>0</v>
      </c>
      <c r="N387" s="935">
        <v>0</v>
      </c>
      <c r="O387" s="912"/>
    </row>
    <row r="388" spans="1:15">
      <c r="A388" s="929" t="s">
        <v>4187</v>
      </c>
      <c r="B388" s="930">
        <v>0</v>
      </c>
      <c r="C388" s="931">
        <v>772</v>
      </c>
      <c r="D388" s="931">
        <v>0</v>
      </c>
      <c r="E388" s="931">
        <v>0</v>
      </c>
      <c r="F388" s="932">
        <v>0</v>
      </c>
      <c r="G388" s="933">
        <v>0</v>
      </c>
      <c r="H388" s="933">
        <v>0</v>
      </c>
      <c r="I388" s="933">
        <v>0</v>
      </c>
      <c r="J388" s="933">
        <v>0</v>
      </c>
      <c r="K388" s="933">
        <v>781</v>
      </c>
      <c r="L388" s="934">
        <v>3.2648813871689102</v>
      </c>
      <c r="M388" s="935">
        <v>6.8457190376122398E-2</v>
      </c>
      <c r="N388" s="935">
        <v>0.14744625619472501</v>
      </c>
      <c r="O388" s="912"/>
    </row>
    <row r="389" spans="1:15">
      <c r="A389" s="929" t="s">
        <v>4188</v>
      </c>
      <c r="B389" s="930">
        <v>0</v>
      </c>
      <c r="C389" s="931">
        <v>104</v>
      </c>
      <c r="D389" s="931">
        <v>0</v>
      </c>
      <c r="E389" s="931">
        <v>0</v>
      </c>
      <c r="F389" s="932">
        <v>1</v>
      </c>
      <c r="G389" s="933">
        <v>0</v>
      </c>
      <c r="H389" s="933">
        <v>0</v>
      </c>
      <c r="I389" s="933">
        <v>0</v>
      </c>
      <c r="J389" s="933">
        <v>0</v>
      </c>
      <c r="K389" s="933">
        <v>103</v>
      </c>
      <c r="L389" s="934">
        <v>0.120377133738636</v>
      </c>
      <c r="M389" s="935">
        <v>8.33380156652095E-3</v>
      </c>
      <c r="N389" s="935">
        <v>4.8613842471372203E-3</v>
      </c>
      <c r="O389" s="912"/>
    </row>
    <row r="390" spans="1:15">
      <c r="A390" s="924"/>
      <c r="B390" s="925"/>
      <c r="C390" s="926"/>
      <c r="D390" s="926"/>
      <c r="E390" s="926"/>
      <c r="F390" s="925"/>
      <c r="G390" s="926"/>
      <c r="H390" s="926"/>
      <c r="I390" s="926"/>
      <c r="J390" s="926"/>
      <c r="K390" s="926"/>
      <c r="L390" s="927"/>
      <c r="M390" s="928"/>
      <c r="N390" s="928"/>
      <c r="O390" s="912"/>
    </row>
    <row r="391" spans="1:15">
      <c r="A391" s="917" t="s">
        <v>4238</v>
      </c>
      <c r="B391" s="918">
        <v>6160</v>
      </c>
      <c r="C391" s="919">
        <v>1235</v>
      </c>
      <c r="D391" s="919">
        <v>0</v>
      </c>
      <c r="E391" s="919">
        <v>197</v>
      </c>
      <c r="F391" s="920">
        <v>0</v>
      </c>
      <c r="G391" s="921">
        <v>526</v>
      </c>
      <c r="H391" s="921">
        <v>0</v>
      </c>
      <c r="I391" s="921">
        <v>315</v>
      </c>
      <c r="J391" s="921">
        <v>0</v>
      </c>
      <c r="K391" s="921">
        <v>6357</v>
      </c>
      <c r="L391" s="922">
        <v>18.1479573420837</v>
      </c>
      <c r="M391" s="923">
        <v>1.6283441176801099</v>
      </c>
      <c r="N391" s="923">
        <v>1.2554408846236</v>
      </c>
      <c r="O391" s="912"/>
    </row>
    <row r="392" spans="1:15">
      <c r="A392" s="929" t="s">
        <v>4190</v>
      </c>
      <c r="B392" s="930">
        <v>6095</v>
      </c>
      <c r="C392" s="931">
        <v>1235</v>
      </c>
      <c r="D392" s="931">
        <v>0</v>
      </c>
      <c r="E392" s="931">
        <v>132</v>
      </c>
      <c r="F392" s="932">
        <v>0</v>
      </c>
      <c r="G392" s="933">
        <v>526</v>
      </c>
      <c r="H392" s="933">
        <v>0</v>
      </c>
      <c r="I392" s="933">
        <v>315</v>
      </c>
      <c r="J392" s="933">
        <v>0</v>
      </c>
      <c r="K392" s="933">
        <v>6357</v>
      </c>
      <c r="L392" s="934">
        <v>18.1479573420837</v>
      </c>
      <c r="M392" s="935">
        <v>1.6283441176801099</v>
      </c>
      <c r="N392" s="935">
        <v>1.2554408846236</v>
      </c>
      <c r="O392" s="912"/>
    </row>
    <row r="393" spans="1:15">
      <c r="A393" s="929" t="s">
        <v>4191</v>
      </c>
      <c r="B393" s="930">
        <v>65</v>
      </c>
      <c r="C393" s="931">
        <v>0</v>
      </c>
      <c r="D393" s="931">
        <v>0</v>
      </c>
      <c r="E393" s="931">
        <v>65</v>
      </c>
      <c r="F393" s="932">
        <v>0</v>
      </c>
      <c r="G393" s="933">
        <v>0</v>
      </c>
      <c r="H393" s="933">
        <v>0</v>
      </c>
      <c r="I393" s="933">
        <v>0</v>
      </c>
      <c r="J393" s="933">
        <v>0</v>
      </c>
      <c r="K393" s="933">
        <v>0</v>
      </c>
      <c r="L393" s="934">
        <v>0</v>
      </c>
      <c r="M393" s="935">
        <v>0</v>
      </c>
      <c r="N393" s="935">
        <v>0</v>
      </c>
      <c r="O393" s="912"/>
    </row>
    <row r="394" spans="1:15">
      <c r="A394" s="929" t="s">
        <v>4192</v>
      </c>
      <c r="B394" s="930">
        <v>0</v>
      </c>
      <c r="C394" s="931">
        <v>0</v>
      </c>
      <c r="D394" s="931">
        <v>0</v>
      </c>
      <c r="E394" s="931">
        <v>0</v>
      </c>
      <c r="F394" s="932">
        <v>0</v>
      </c>
      <c r="G394" s="933">
        <v>0</v>
      </c>
      <c r="H394" s="933">
        <v>0</v>
      </c>
      <c r="I394" s="933">
        <v>0</v>
      </c>
      <c r="J394" s="933">
        <v>0</v>
      </c>
      <c r="K394" s="933">
        <v>0</v>
      </c>
      <c r="L394" s="934">
        <v>0</v>
      </c>
      <c r="M394" s="935">
        <v>0</v>
      </c>
      <c r="N394" s="935">
        <v>0</v>
      </c>
      <c r="O394" s="912"/>
    </row>
    <row r="395" spans="1:15">
      <c r="A395" s="929" t="s">
        <v>4193</v>
      </c>
      <c r="B395" s="930">
        <v>0</v>
      </c>
      <c r="C395" s="931">
        <v>0</v>
      </c>
      <c r="D395" s="931">
        <v>0</v>
      </c>
      <c r="E395" s="931">
        <v>0</v>
      </c>
      <c r="F395" s="932">
        <v>0</v>
      </c>
      <c r="G395" s="933">
        <v>0</v>
      </c>
      <c r="H395" s="933">
        <v>0</v>
      </c>
      <c r="I395" s="933">
        <v>0</v>
      </c>
      <c r="J395" s="933">
        <v>0</v>
      </c>
      <c r="K395" s="933">
        <v>0</v>
      </c>
      <c r="L395" s="934">
        <v>0</v>
      </c>
      <c r="M395" s="935">
        <v>0</v>
      </c>
      <c r="N395" s="935">
        <v>0</v>
      </c>
      <c r="O395" s="912"/>
    </row>
    <row r="396" spans="1:15">
      <c r="A396" s="929" t="s">
        <v>4194</v>
      </c>
      <c r="B396" s="930">
        <v>0</v>
      </c>
      <c r="C396" s="931">
        <v>0</v>
      </c>
      <c r="D396" s="931">
        <v>0</v>
      </c>
      <c r="E396" s="931">
        <v>0</v>
      </c>
      <c r="F396" s="932">
        <v>0</v>
      </c>
      <c r="G396" s="933">
        <v>0</v>
      </c>
      <c r="H396" s="933">
        <v>0</v>
      </c>
      <c r="I396" s="933">
        <v>0</v>
      </c>
      <c r="J396" s="933">
        <v>0</v>
      </c>
      <c r="K396" s="933">
        <v>0</v>
      </c>
      <c r="L396" s="934">
        <v>0</v>
      </c>
      <c r="M396" s="935">
        <v>0</v>
      </c>
      <c r="N396" s="935">
        <v>0</v>
      </c>
      <c r="O396" s="912"/>
    </row>
    <row r="398" spans="1:15">
      <c r="A398" s="136" t="s">
        <v>18</v>
      </c>
    </row>
    <row r="399" spans="1:15">
      <c r="A399" s="17" t="s">
        <v>4239</v>
      </c>
    </row>
  </sheetData>
  <mergeCells count="4">
    <mergeCell ref="B3:E3"/>
    <mergeCell ref="F3:K3"/>
    <mergeCell ref="L3:N3"/>
    <mergeCell ref="B5:K5"/>
  </mergeCells>
  <hyperlinks>
    <hyperlink ref="Q3" location="Content!A1" display="Back to content page" xr:uid="{694274C5-A2D4-4A7F-BCC2-F8B05B6D2391}"/>
  </hyperlinks>
  <pageMargins left="0.7" right="0.7" top="0.75" bottom="0.75" header="0.3" footer="0.3"/>
  <pageSetup paperSize="9" orientation="portrait" horizontalDpi="300" verticalDpi="300"/>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1310C-34AF-404F-AB62-F3FDEA1E28A5}">
  <dimension ref="A1:Q399"/>
  <sheetViews>
    <sheetView workbookViewId="0">
      <selection activeCell="A4" sqref="A4:XFD4"/>
    </sheetView>
  </sheetViews>
  <sheetFormatPr defaultColWidth="11.453125" defaultRowHeight="14.5"/>
  <cols>
    <col min="1" max="1" width="23.6328125" style="911" customWidth="1"/>
    <col min="2" max="16384" width="11.453125" style="911"/>
  </cols>
  <sheetData>
    <row r="1" spans="1:17">
      <c r="A1" s="35" t="s">
        <v>4254</v>
      </c>
    </row>
    <row r="2" spans="1:17" ht="15" thickBot="1"/>
    <row r="3" spans="1:17" ht="15" thickBot="1">
      <c r="A3" s="913"/>
      <c r="B3" s="1118" t="s">
        <v>3779</v>
      </c>
      <c r="C3" s="1118" t="s">
        <v>3779</v>
      </c>
      <c r="D3" s="1118" t="s">
        <v>3779</v>
      </c>
      <c r="E3" s="1118" t="s">
        <v>3779</v>
      </c>
      <c r="F3" s="1119" t="s">
        <v>3780</v>
      </c>
      <c r="G3" s="1119" t="s">
        <v>3780</v>
      </c>
      <c r="H3" s="1119" t="s">
        <v>3780</v>
      </c>
      <c r="I3" s="1119" t="s">
        <v>3780</v>
      </c>
      <c r="J3" s="1119" t="s">
        <v>3780</v>
      </c>
      <c r="K3" s="1119" t="s">
        <v>3780</v>
      </c>
      <c r="L3" s="1120" t="s">
        <v>3781</v>
      </c>
      <c r="M3" s="1120" t="s">
        <v>3781</v>
      </c>
      <c r="N3" s="1120" t="s">
        <v>3781</v>
      </c>
      <c r="O3" s="912"/>
      <c r="Q3" s="486" t="s">
        <v>528</v>
      </c>
    </row>
    <row r="4" spans="1:17" s="964" customFormat="1" ht="25.5" thickBot="1">
      <c r="A4" s="961"/>
      <c r="B4" s="962" t="s">
        <v>2964</v>
      </c>
      <c r="C4" s="960" t="s">
        <v>86</v>
      </c>
      <c r="D4" s="960" t="s">
        <v>3782</v>
      </c>
      <c r="E4" s="960" t="s">
        <v>85</v>
      </c>
      <c r="F4" s="962" t="s">
        <v>3783</v>
      </c>
      <c r="G4" s="960" t="s">
        <v>3784</v>
      </c>
      <c r="H4" s="960" t="s">
        <v>3785</v>
      </c>
      <c r="I4" s="960" t="s">
        <v>3786</v>
      </c>
      <c r="J4" s="960" t="s">
        <v>3787</v>
      </c>
      <c r="K4" s="960" t="s">
        <v>3788</v>
      </c>
      <c r="L4" s="962" t="s">
        <v>714</v>
      </c>
      <c r="M4" s="960" t="s">
        <v>3789</v>
      </c>
      <c r="N4" s="960" t="s">
        <v>3790</v>
      </c>
      <c r="O4" s="963"/>
    </row>
    <row r="5" spans="1:17" ht="15" thickBot="1">
      <c r="A5" s="914" t="s">
        <v>3804</v>
      </c>
      <c r="B5" s="1121" t="s">
        <v>4199</v>
      </c>
      <c r="C5" s="1121" t="s">
        <v>4199</v>
      </c>
      <c r="D5" s="1121" t="s">
        <v>4199</v>
      </c>
      <c r="E5" s="1121" t="s">
        <v>4199</v>
      </c>
      <c r="F5" s="1121" t="s">
        <v>4199</v>
      </c>
      <c r="G5" s="1121" t="s">
        <v>4199</v>
      </c>
      <c r="H5" s="1121" t="s">
        <v>4199</v>
      </c>
      <c r="I5" s="1121" t="s">
        <v>4199</v>
      </c>
      <c r="J5" s="1121" t="s">
        <v>4199</v>
      </c>
      <c r="K5" s="1121" t="s">
        <v>4199</v>
      </c>
      <c r="L5" s="915" t="s">
        <v>314</v>
      </c>
      <c r="M5" s="916" t="s">
        <v>3806</v>
      </c>
      <c r="N5" s="916" t="s">
        <v>3806</v>
      </c>
      <c r="O5" s="912"/>
    </row>
    <row r="6" spans="1:17">
      <c r="A6" s="917" t="s">
        <v>3809</v>
      </c>
      <c r="B6" s="918"/>
      <c r="C6" s="919"/>
      <c r="D6" s="919"/>
      <c r="E6" s="919"/>
      <c r="F6" s="920"/>
      <c r="G6" s="921"/>
      <c r="H6" s="921"/>
      <c r="I6" s="921"/>
      <c r="J6" s="921"/>
      <c r="K6" s="921"/>
      <c r="L6" s="922">
        <v>2683.4551959867799</v>
      </c>
      <c r="M6" s="923">
        <v>66.743745030012406</v>
      </c>
      <c r="N6" s="923">
        <v>60.686239455289297</v>
      </c>
      <c r="O6" s="912"/>
    </row>
    <row r="7" spans="1:17">
      <c r="A7" s="924"/>
      <c r="B7" s="925"/>
      <c r="C7" s="926"/>
      <c r="D7" s="926"/>
      <c r="E7" s="926"/>
      <c r="F7" s="925"/>
      <c r="G7" s="926"/>
      <c r="H7" s="926"/>
      <c r="I7" s="926"/>
      <c r="J7" s="926"/>
      <c r="K7" s="926"/>
      <c r="L7" s="927"/>
      <c r="M7" s="928"/>
      <c r="N7" s="928"/>
      <c r="O7" s="912"/>
    </row>
    <row r="8" spans="1:17">
      <c r="A8" s="917" t="s">
        <v>4200</v>
      </c>
      <c r="B8" s="918"/>
      <c r="C8" s="919"/>
      <c r="D8" s="919"/>
      <c r="E8" s="919"/>
      <c r="F8" s="920"/>
      <c r="G8" s="921"/>
      <c r="H8" s="921"/>
      <c r="I8" s="921"/>
      <c r="J8" s="921"/>
      <c r="K8" s="921"/>
      <c r="L8" s="922">
        <v>2388.22238626531</v>
      </c>
      <c r="M8" s="923">
        <v>44.265108705830002</v>
      </c>
      <c r="N8" s="923">
        <v>41.253885872613502</v>
      </c>
      <c r="O8" s="912"/>
    </row>
    <row r="9" spans="1:17">
      <c r="A9" s="917" t="s">
        <v>4201</v>
      </c>
      <c r="B9" s="918"/>
      <c r="C9" s="919"/>
      <c r="D9" s="919"/>
      <c r="E9" s="919"/>
      <c r="F9" s="920"/>
      <c r="G9" s="921"/>
      <c r="H9" s="921"/>
      <c r="I9" s="921"/>
      <c r="J9" s="921"/>
      <c r="K9" s="921"/>
      <c r="L9" s="922">
        <v>295.232809721465</v>
      </c>
      <c r="M9" s="923">
        <v>22.4786363241824</v>
      </c>
      <c r="N9" s="923">
        <v>19.432353582675798</v>
      </c>
      <c r="O9" s="912"/>
    </row>
    <row r="10" spans="1:17">
      <c r="A10" s="924"/>
      <c r="B10" s="925"/>
      <c r="C10" s="926"/>
      <c r="D10" s="926"/>
      <c r="E10" s="926"/>
      <c r="F10" s="925"/>
      <c r="G10" s="926"/>
      <c r="H10" s="926"/>
      <c r="I10" s="926"/>
      <c r="J10" s="926"/>
      <c r="K10" s="926"/>
      <c r="L10" s="927"/>
      <c r="M10" s="928"/>
      <c r="N10" s="928"/>
      <c r="O10" s="912"/>
    </row>
    <row r="11" spans="1:17">
      <c r="A11" s="917" t="s">
        <v>4202</v>
      </c>
      <c r="B11" s="918">
        <v>99227</v>
      </c>
      <c r="C11" s="919">
        <v>318443</v>
      </c>
      <c r="D11" s="919">
        <v>147599</v>
      </c>
      <c r="E11" s="919">
        <v>13698</v>
      </c>
      <c r="F11" s="920">
        <v>50241</v>
      </c>
      <c r="G11" s="921">
        <v>15</v>
      </c>
      <c r="H11" s="921">
        <v>22839</v>
      </c>
      <c r="I11" s="921">
        <v>26383</v>
      </c>
      <c r="J11" s="921">
        <v>22410</v>
      </c>
      <c r="K11" s="921">
        <v>181702</v>
      </c>
      <c r="L11" s="922">
        <v>1258.2893070563</v>
      </c>
      <c r="M11" s="923">
        <v>29.016382715911998</v>
      </c>
      <c r="N11" s="923">
        <v>10.1096825167199</v>
      </c>
      <c r="O11" s="912"/>
    </row>
    <row r="12" spans="1:17">
      <c r="A12" s="929" t="s">
        <v>3813</v>
      </c>
      <c r="B12" s="930">
        <v>0</v>
      </c>
      <c r="C12" s="931">
        <v>46818</v>
      </c>
      <c r="D12" s="931">
        <v>25095</v>
      </c>
      <c r="E12" s="931">
        <v>0</v>
      </c>
      <c r="F12" s="932">
        <v>0</v>
      </c>
      <c r="G12" s="933">
        <v>0</v>
      </c>
      <c r="H12" s="933">
        <v>21681.25</v>
      </c>
      <c r="I12" s="933">
        <v>42</v>
      </c>
      <c r="J12" s="933">
        <v>0</v>
      </c>
      <c r="K12" s="933">
        <v>0</v>
      </c>
      <c r="L12" s="934">
        <v>0</v>
      </c>
      <c r="M12" s="935">
        <v>0</v>
      </c>
      <c r="N12" s="935">
        <v>0</v>
      </c>
      <c r="O12" s="912"/>
    </row>
    <row r="13" spans="1:17">
      <c r="A13" s="929" t="s">
        <v>3814</v>
      </c>
      <c r="B13" s="930">
        <v>87638</v>
      </c>
      <c r="C13" s="931">
        <v>159481</v>
      </c>
      <c r="D13" s="931">
        <v>88553.293850087503</v>
      </c>
      <c r="E13" s="931">
        <v>99</v>
      </c>
      <c r="F13" s="932">
        <v>49404</v>
      </c>
      <c r="G13" s="933">
        <v>0</v>
      </c>
      <c r="H13" s="933">
        <v>82771.706149912497</v>
      </c>
      <c r="I13" s="933">
        <v>26291</v>
      </c>
      <c r="J13" s="933">
        <v>0</v>
      </c>
      <c r="K13" s="933">
        <v>0</v>
      </c>
      <c r="L13" s="934">
        <v>0</v>
      </c>
      <c r="M13" s="935">
        <v>0</v>
      </c>
      <c r="N13" s="935">
        <v>0</v>
      </c>
      <c r="O13" s="912"/>
    </row>
    <row r="14" spans="1:17">
      <c r="A14" s="929" t="s">
        <v>3815</v>
      </c>
      <c r="B14" s="930">
        <v>40</v>
      </c>
      <c r="C14" s="931">
        <v>469</v>
      </c>
      <c r="D14" s="931">
        <v>-924.94287013183805</v>
      </c>
      <c r="E14" s="931">
        <v>0</v>
      </c>
      <c r="F14" s="932">
        <v>0</v>
      </c>
      <c r="G14" s="933">
        <v>0</v>
      </c>
      <c r="H14" s="933">
        <v>1422.94287013184</v>
      </c>
      <c r="I14" s="933">
        <v>11</v>
      </c>
      <c r="J14" s="933">
        <v>0</v>
      </c>
      <c r="K14" s="933">
        <v>0</v>
      </c>
      <c r="L14" s="934">
        <v>0</v>
      </c>
      <c r="M14" s="935">
        <v>0</v>
      </c>
      <c r="N14" s="935">
        <v>0</v>
      </c>
      <c r="O14" s="912"/>
    </row>
    <row r="15" spans="1:17">
      <c r="A15" s="929" t="s">
        <v>3816</v>
      </c>
      <c r="B15" s="930">
        <v>99</v>
      </c>
      <c r="C15" s="931">
        <v>3270</v>
      </c>
      <c r="D15" s="931">
        <v>50.243642604800698</v>
      </c>
      <c r="E15" s="931">
        <v>0</v>
      </c>
      <c r="F15" s="932">
        <v>51</v>
      </c>
      <c r="G15" s="933">
        <v>15</v>
      </c>
      <c r="H15" s="933">
        <v>3213.7563573952002</v>
      </c>
      <c r="I15" s="933">
        <v>39</v>
      </c>
      <c r="J15" s="933">
        <v>0</v>
      </c>
      <c r="K15" s="933">
        <v>0</v>
      </c>
      <c r="L15" s="934">
        <v>0</v>
      </c>
      <c r="M15" s="935">
        <v>0</v>
      </c>
      <c r="N15" s="935">
        <v>0</v>
      </c>
      <c r="O15" s="912"/>
    </row>
    <row r="16" spans="1:17">
      <c r="A16" s="929" t="s">
        <v>3817</v>
      </c>
      <c r="B16" s="930">
        <v>0</v>
      </c>
      <c r="C16" s="931">
        <v>0</v>
      </c>
      <c r="D16" s="931">
        <v>0</v>
      </c>
      <c r="E16" s="931">
        <v>0</v>
      </c>
      <c r="F16" s="932">
        <v>0</v>
      </c>
      <c r="G16" s="933">
        <v>0</v>
      </c>
      <c r="H16" s="933">
        <v>0</v>
      </c>
      <c r="I16" s="933">
        <v>0</v>
      </c>
      <c r="J16" s="933">
        <v>0</v>
      </c>
      <c r="K16" s="933">
        <v>0</v>
      </c>
      <c r="L16" s="934">
        <v>0</v>
      </c>
      <c r="M16" s="935">
        <v>0</v>
      </c>
      <c r="N16" s="935">
        <v>0</v>
      </c>
      <c r="O16" s="912"/>
    </row>
    <row r="17" spans="1:15">
      <c r="A17" s="929" t="s">
        <v>3818</v>
      </c>
      <c r="B17" s="930">
        <v>0</v>
      </c>
      <c r="C17" s="931">
        <v>4</v>
      </c>
      <c r="D17" s="931">
        <v>0</v>
      </c>
      <c r="E17" s="931">
        <v>0</v>
      </c>
      <c r="F17" s="932">
        <v>4</v>
      </c>
      <c r="G17" s="933">
        <v>0</v>
      </c>
      <c r="H17" s="933">
        <v>0</v>
      </c>
      <c r="I17" s="933">
        <v>0</v>
      </c>
      <c r="J17" s="933">
        <v>0</v>
      </c>
      <c r="K17" s="933">
        <v>0</v>
      </c>
      <c r="L17" s="934">
        <v>0</v>
      </c>
      <c r="M17" s="935">
        <v>0</v>
      </c>
      <c r="N17" s="935">
        <v>0</v>
      </c>
      <c r="O17" s="912"/>
    </row>
    <row r="18" spans="1:15">
      <c r="A18" s="929" t="s">
        <v>3819</v>
      </c>
      <c r="B18" s="930">
        <v>0</v>
      </c>
      <c r="C18" s="931">
        <v>13</v>
      </c>
      <c r="D18" s="931">
        <v>0</v>
      </c>
      <c r="E18" s="931">
        <v>0</v>
      </c>
      <c r="F18" s="932">
        <v>13</v>
      </c>
      <c r="G18" s="933">
        <v>0</v>
      </c>
      <c r="H18" s="933">
        <v>0</v>
      </c>
      <c r="I18" s="933">
        <v>0</v>
      </c>
      <c r="J18" s="933">
        <v>0</v>
      </c>
      <c r="K18" s="933">
        <v>0</v>
      </c>
      <c r="L18" s="934">
        <v>0</v>
      </c>
      <c r="M18" s="935">
        <v>0</v>
      </c>
      <c r="N18" s="935">
        <v>0</v>
      </c>
      <c r="O18" s="912"/>
    </row>
    <row r="19" spans="1:15">
      <c r="A19" s="929" t="s">
        <v>3820</v>
      </c>
      <c r="B19" s="930">
        <v>0</v>
      </c>
      <c r="C19" s="931">
        <v>10</v>
      </c>
      <c r="D19" s="931">
        <v>0</v>
      </c>
      <c r="E19" s="931">
        <v>0</v>
      </c>
      <c r="F19" s="932">
        <v>10</v>
      </c>
      <c r="G19" s="933">
        <v>0</v>
      </c>
      <c r="H19" s="933">
        <v>0</v>
      </c>
      <c r="I19" s="933">
        <v>0</v>
      </c>
      <c r="J19" s="933">
        <v>0</v>
      </c>
      <c r="K19" s="933">
        <v>0</v>
      </c>
      <c r="L19" s="934">
        <v>0</v>
      </c>
      <c r="M19" s="935">
        <v>0</v>
      </c>
      <c r="N19" s="935">
        <v>0</v>
      </c>
      <c r="O19" s="912"/>
    </row>
    <row r="20" spans="1:15">
      <c r="A20" s="929" t="s">
        <v>4203</v>
      </c>
      <c r="B20" s="930">
        <v>0</v>
      </c>
      <c r="C20" s="931">
        <v>0</v>
      </c>
      <c r="D20" s="931">
        <v>0</v>
      </c>
      <c r="E20" s="931">
        <v>0</v>
      </c>
      <c r="F20" s="932">
        <v>0</v>
      </c>
      <c r="G20" s="933">
        <v>0</v>
      </c>
      <c r="H20" s="933">
        <v>0</v>
      </c>
      <c r="I20" s="933">
        <v>0</v>
      </c>
      <c r="J20" s="933">
        <v>0</v>
      </c>
      <c r="K20" s="933">
        <v>0</v>
      </c>
      <c r="L20" s="934">
        <v>0</v>
      </c>
      <c r="M20" s="935">
        <v>0</v>
      </c>
      <c r="N20" s="935">
        <v>0</v>
      </c>
      <c r="O20" s="912"/>
    </row>
    <row r="21" spans="1:15">
      <c r="A21" s="929" t="s">
        <v>3821</v>
      </c>
      <c r="B21" s="930">
        <v>0</v>
      </c>
      <c r="C21" s="931">
        <v>2</v>
      </c>
      <c r="D21" s="931">
        <v>0</v>
      </c>
      <c r="E21" s="931">
        <v>0</v>
      </c>
      <c r="F21" s="932">
        <v>2</v>
      </c>
      <c r="G21" s="933">
        <v>0</v>
      </c>
      <c r="H21" s="933">
        <v>0</v>
      </c>
      <c r="I21" s="933">
        <v>0</v>
      </c>
      <c r="J21" s="933">
        <v>0</v>
      </c>
      <c r="K21" s="933">
        <v>0</v>
      </c>
      <c r="L21" s="934">
        <v>0</v>
      </c>
      <c r="M21" s="935">
        <v>0</v>
      </c>
      <c r="N21" s="935">
        <v>0</v>
      </c>
      <c r="O21" s="912"/>
    </row>
    <row r="22" spans="1:15">
      <c r="A22" s="929" t="s">
        <v>3822</v>
      </c>
      <c r="B22" s="930">
        <v>0</v>
      </c>
      <c r="C22" s="931">
        <v>0</v>
      </c>
      <c r="D22" s="931">
        <v>0</v>
      </c>
      <c r="E22" s="931">
        <v>0</v>
      </c>
      <c r="F22" s="932">
        <v>0</v>
      </c>
      <c r="G22" s="933">
        <v>0</v>
      </c>
      <c r="H22" s="933">
        <v>0</v>
      </c>
      <c r="I22" s="933">
        <v>0</v>
      </c>
      <c r="J22" s="933">
        <v>0</v>
      </c>
      <c r="K22" s="933">
        <v>0</v>
      </c>
      <c r="L22" s="934">
        <v>0</v>
      </c>
      <c r="M22" s="935">
        <v>0</v>
      </c>
      <c r="N22" s="935">
        <v>0</v>
      </c>
      <c r="O22" s="912"/>
    </row>
    <row r="23" spans="1:15">
      <c r="A23" s="929" t="s">
        <v>3823</v>
      </c>
      <c r="B23" s="930">
        <v>0</v>
      </c>
      <c r="C23" s="931">
        <v>0</v>
      </c>
      <c r="D23" s="931">
        <v>0</v>
      </c>
      <c r="E23" s="931">
        <v>0</v>
      </c>
      <c r="F23" s="932">
        <v>0</v>
      </c>
      <c r="G23" s="933">
        <v>0</v>
      </c>
      <c r="H23" s="933">
        <v>0</v>
      </c>
      <c r="I23" s="933">
        <v>0</v>
      </c>
      <c r="J23" s="933">
        <v>0</v>
      </c>
      <c r="K23" s="933">
        <v>0</v>
      </c>
      <c r="L23" s="934">
        <v>0</v>
      </c>
      <c r="M23" s="935">
        <v>0</v>
      </c>
      <c r="N23" s="935">
        <v>0</v>
      </c>
      <c r="O23" s="912"/>
    </row>
    <row r="24" spans="1:15">
      <c r="A24" s="929" t="s">
        <v>3824</v>
      </c>
      <c r="B24" s="930">
        <v>0</v>
      </c>
      <c r="C24" s="931">
        <v>0</v>
      </c>
      <c r="D24" s="931">
        <v>0</v>
      </c>
      <c r="E24" s="931">
        <v>0</v>
      </c>
      <c r="F24" s="932">
        <v>0</v>
      </c>
      <c r="G24" s="933">
        <v>0</v>
      </c>
      <c r="H24" s="933">
        <v>0</v>
      </c>
      <c r="I24" s="933">
        <v>0</v>
      </c>
      <c r="J24" s="933">
        <v>0</v>
      </c>
      <c r="K24" s="933">
        <v>0</v>
      </c>
      <c r="L24" s="934">
        <v>0</v>
      </c>
      <c r="M24" s="935">
        <v>0</v>
      </c>
      <c r="N24" s="935">
        <v>0</v>
      </c>
      <c r="O24" s="912"/>
    </row>
    <row r="25" spans="1:15">
      <c r="A25" s="929" t="s">
        <v>3825</v>
      </c>
      <c r="B25" s="930">
        <v>0</v>
      </c>
      <c r="C25" s="931">
        <v>0</v>
      </c>
      <c r="D25" s="931">
        <v>0</v>
      </c>
      <c r="E25" s="931">
        <v>0</v>
      </c>
      <c r="F25" s="932">
        <v>0</v>
      </c>
      <c r="G25" s="933">
        <v>0</v>
      </c>
      <c r="H25" s="933">
        <v>0</v>
      </c>
      <c r="I25" s="933">
        <v>0</v>
      </c>
      <c r="J25" s="933">
        <v>0</v>
      </c>
      <c r="K25" s="933">
        <v>0</v>
      </c>
      <c r="L25" s="934">
        <v>0</v>
      </c>
      <c r="M25" s="935">
        <v>0</v>
      </c>
      <c r="N25" s="935">
        <v>0</v>
      </c>
      <c r="O25" s="912"/>
    </row>
    <row r="26" spans="1:15">
      <c r="A26" s="929" t="s">
        <v>3826</v>
      </c>
      <c r="B26" s="930">
        <v>17345</v>
      </c>
      <c r="C26" s="931">
        <v>14609</v>
      </c>
      <c r="D26" s="931">
        <v>0</v>
      </c>
      <c r="E26" s="931">
        <v>562</v>
      </c>
      <c r="F26" s="932">
        <v>0</v>
      </c>
      <c r="G26" s="933">
        <v>0</v>
      </c>
      <c r="H26" s="933">
        <v>0</v>
      </c>
      <c r="I26" s="933">
        <v>0</v>
      </c>
      <c r="J26" s="933">
        <v>0</v>
      </c>
      <c r="K26" s="933">
        <v>31392</v>
      </c>
      <c r="L26" s="934">
        <v>241.038914792518</v>
      </c>
      <c r="M26" s="935">
        <v>7.6154323804012796</v>
      </c>
      <c r="N26" s="935">
        <v>1.11786163382037</v>
      </c>
      <c r="O26" s="912"/>
    </row>
    <row r="27" spans="1:15">
      <c r="A27" s="929" t="s">
        <v>3827</v>
      </c>
      <c r="B27" s="930">
        <v>0</v>
      </c>
      <c r="C27" s="931">
        <v>322</v>
      </c>
      <c r="D27" s="931">
        <v>0</v>
      </c>
      <c r="E27" s="931">
        <v>0</v>
      </c>
      <c r="F27" s="932">
        <v>0</v>
      </c>
      <c r="G27" s="933">
        <v>0</v>
      </c>
      <c r="H27" s="933">
        <v>0</v>
      </c>
      <c r="I27" s="933">
        <v>0</v>
      </c>
      <c r="J27" s="933">
        <v>0</v>
      </c>
      <c r="K27" s="933">
        <v>322</v>
      </c>
      <c r="L27" s="934">
        <v>2.5225955064932202</v>
      </c>
      <c r="M27" s="935">
        <v>4.4432079943914599E-2</v>
      </c>
      <c r="N27" s="935">
        <v>9.3164038592079106E-3</v>
      </c>
      <c r="O27" s="912"/>
    </row>
    <row r="28" spans="1:15">
      <c r="A28" s="929" t="s">
        <v>3828</v>
      </c>
      <c r="B28" s="930">
        <v>72591</v>
      </c>
      <c r="C28" s="931">
        <v>308</v>
      </c>
      <c r="D28" s="931">
        <v>0</v>
      </c>
      <c r="E28" s="931">
        <v>0</v>
      </c>
      <c r="F28" s="932">
        <v>0</v>
      </c>
      <c r="G28" s="933">
        <v>0</v>
      </c>
      <c r="H28" s="933">
        <v>0</v>
      </c>
      <c r="I28" s="933">
        <v>0</v>
      </c>
      <c r="J28" s="933">
        <v>0</v>
      </c>
      <c r="K28" s="933">
        <v>72899</v>
      </c>
      <c r="L28" s="934">
        <v>572.72396870792204</v>
      </c>
      <c r="M28" s="935">
        <v>11.8438667749797</v>
      </c>
      <c r="N28" s="935">
        <v>4.8673425102656296</v>
      </c>
      <c r="O28" s="912"/>
    </row>
    <row r="29" spans="1:15">
      <c r="A29" s="929" t="s">
        <v>3829</v>
      </c>
      <c r="B29" s="930">
        <v>0</v>
      </c>
      <c r="C29" s="931">
        <v>322</v>
      </c>
      <c r="D29" s="931">
        <v>0</v>
      </c>
      <c r="E29" s="931">
        <v>0</v>
      </c>
      <c r="F29" s="932">
        <v>0</v>
      </c>
      <c r="G29" s="933">
        <v>0</v>
      </c>
      <c r="H29" s="933">
        <v>0</v>
      </c>
      <c r="I29" s="933">
        <v>0</v>
      </c>
      <c r="J29" s="933">
        <v>0</v>
      </c>
      <c r="K29" s="933">
        <v>322</v>
      </c>
      <c r="L29" s="934">
        <v>2.3577668228303099</v>
      </c>
      <c r="M29" s="935">
        <v>8.3847634732871101E-2</v>
      </c>
      <c r="N29" s="935">
        <v>1.3616282563457699E-2</v>
      </c>
      <c r="O29" s="912"/>
    </row>
    <row r="30" spans="1:15">
      <c r="A30" s="929" t="s">
        <v>3831</v>
      </c>
      <c r="B30" s="930">
        <v>2032</v>
      </c>
      <c r="C30" s="931">
        <v>322</v>
      </c>
      <c r="D30" s="931">
        <v>0</v>
      </c>
      <c r="E30" s="931">
        <v>0</v>
      </c>
      <c r="F30" s="932">
        <v>0</v>
      </c>
      <c r="G30" s="933">
        <v>0</v>
      </c>
      <c r="H30" s="933">
        <v>0</v>
      </c>
      <c r="I30" s="933">
        <v>0</v>
      </c>
      <c r="J30" s="933">
        <v>0</v>
      </c>
      <c r="K30" s="933">
        <v>2354</v>
      </c>
      <c r="L30" s="934">
        <v>18.2320198524421</v>
      </c>
      <c r="M30" s="935">
        <v>0.50819135795600001</v>
      </c>
      <c r="N30" s="935">
        <v>0.13621624027686599</v>
      </c>
      <c r="O30" s="912"/>
    </row>
    <row r="31" spans="1:15">
      <c r="A31" s="929" t="s">
        <v>3833</v>
      </c>
      <c r="B31" s="930">
        <v>0</v>
      </c>
      <c r="C31" s="931">
        <v>306</v>
      </c>
      <c r="D31" s="931">
        <v>0</v>
      </c>
      <c r="E31" s="931">
        <v>0</v>
      </c>
      <c r="F31" s="932">
        <v>0</v>
      </c>
      <c r="G31" s="933">
        <v>0</v>
      </c>
      <c r="H31" s="933">
        <v>0</v>
      </c>
      <c r="I31" s="933">
        <v>0</v>
      </c>
      <c r="J31" s="933">
        <v>0</v>
      </c>
      <c r="K31" s="933">
        <v>306</v>
      </c>
      <c r="L31" s="934">
        <v>2.4449217141649</v>
      </c>
      <c r="M31" s="935">
        <v>9.2620989728809403E-2</v>
      </c>
      <c r="N31" s="935">
        <v>2.5879394188931999E-2</v>
      </c>
      <c r="O31" s="912"/>
    </row>
    <row r="32" spans="1:15">
      <c r="A32" s="929" t="s">
        <v>3834</v>
      </c>
      <c r="B32" s="930">
        <v>0</v>
      </c>
      <c r="C32" s="931">
        <v>134</v>
      </c>
      <c r="D32" s="931">
        <v>0</v>
      </c>
      <c r="E32" s="931">
        <v>0</v>
      </c>
      <c r="F32" s="932">
        <v>22</v>
      </c>
      <c r="G32" s="933">
        <v>0</v>
      </c>
      <c r="H32" s="933">
        <v>0</v>
      </c>
      <c r="I32" s="933">
        <v>0</v>
      </c>
      <c r="J32" s="933">
        <v>0</v>
      </c>
      <c r="K32" s="933">
        <v>112</v>
      </c>
      <c r="L32" s="934">
        <v>0.94472697328155097</v>
      </c>
      <c r="M32" s="935">
        <v>6.87980592679968E-2</v>
      </c>
      <c r="N32" s="935">
        <v>2.6671711382882799E-2</v>
      </c>
      <c r="O32" s="912"/>
    </row>
    <row r="33" spans="1:15">
      <c r="A33" s="929" t="s">
        <v>3835</v>
      </c>
      <c r="B33" s="930">
        <v>0</v>
      </c>
      <c r="C33" s="931">
        <v>7829</v>
      </c>
      <c r="D33" s="931">
        <v>0</v>
      </c>
      <c r="E33" s="931">
        <v>111</v>
      </c>
      <c r="F33" s="932">
        <v>0</v>
      </c>
      <c r="G33" s="933">
        <v>0</v>
      </c>
      <c r="H33" s="933">
        <v>0</v>
      </c>
      <c r="I33" s="933">
        <v>0</v>
      </c>
      <c r="J33" s="933">
        <v>0</v>
      </c>
      <c r="K33" s="933">
        <v>7717</v>
      </c>
      <c r="L33" s="934">
        <v>63.2041218298966</v>
      </c>
      <c r="M33" s="935">
        <v>1.6659782112771699</v>
      </c>
      <c r="N33" s="935">
        <v>0.42937582764875398</v>
      </c>
      <c r="O33" s="912"/>
    </row>
    <row r="34" spans="1:15">
      <c r="A34" s="929" t="s">
        <v>3836</v>
      </c>
      <c r="B34" s="930">
        <v>0</v>
      </c>
      <c r="C34" s="931">
        <v>905</v>
      </c>
      <c r="D34" s="931">
        <v>0</v>
      </c>
      <c r="E34" s="931">
        <v>1537</v>
      </c>
      <c r="F34" s="932">
        <v>0</v>
      </c>
      <c r="G34" s="933">
        <v>0</v>
      </c>
      <c r="H34" s="933">
        <v>0</v>
      </c>
      <c r="I34" s="933">
        <v>0</v>
      </c>
      <c r="J34" s="933">
        <v>0</v>
      </c>
      <c r="K34" s="933">
        <v>0</v>
      </c>
      <c r="L34" s="934">
        <v>0</v>
      </c>
      <c r="M34" s="935">
        <v>0</v>
      </c>
      <c r="N34" s="935">
        <v>0</v>
      </c>
      <c r="O34" s="912"/>
    </row>
    <row r="35" spans="1:15">
      <c r="A35" s="929" t="s">
        <v>3837</v>
      </c>
      <c r="B35" s="930">
        <v>0</v>
      </c>
      <c r="C35" s="931">
        <v>184</v>
      </c>
      <c r="D35" s="931">
        <v>0</v>
      </c>
      <c r="E35" s="931">
        <v>0</v>
      </c>
      <c r="F35" s="932">
        <v>0</v>
      </c>
      <c r="G35" s="933">
        <v>0</v>
      </c>
      <c r="H35" s="933">
        <v>0</v>
      </c>
      <c r="I35" s="933">
        <v>0</v>
      </c>
      <c r="J35" s="933">
        <v>0</v>
      </c>
      <c r="K35" s="933">
        <v>184</v>
      </c>
      <c r="L35" s="934">
        <v>1.5233855980770701</v>
      </c>
      <c r="M35" s="935">
        <v>5.5693667026473603E-2</v>
      </c>
      <c r="N35" s="935">
        <v>2.9075370285879601E-2</v>
      </c>
      <c r="O35" s="912"/>
    </row>
    <row r="36" spans="1:15">
      <c r="A36" s="929" t="s">
        <v>3838</v>
      </c>
      <c r="B36" s="930">
        <v>11450</v>
      </c>
      <c r="C36" s="931">
        <v>1312</v>
      </c>
      <c r="D36" s="931">
        <v>10359</v>
      </c>
      <c r="E36" s="931">
        <v>1571</v>
      </c>
      <c r="F36" s="932">
        <v>757</v>
      </c>
      <c r="G36" s="933">
        <v>0</v>
      </c>
      <c r="H36" s="933">
        <v>0</v>
      </c>
      <c r="I36" s="933">
        <v>0</v>
      </c>
      <c r="J36" s="933">
        <v>0</v>
      </c>
      <c r="K36" s="933">
        <v>75</v>
      </c>
      <c r="L36" s="934">
        <v>0.61593759389292602</v>
      </c>
      <c r="M36" s="935">
        <v>1.43551851151197E-2</v>
      </c>
      <c r="N36" s="935">
        <v>2.8376528715934302E-3</v>
      </c>
      <c r="O36" s="912"/>
    </row>
    <row r="37" spans="1:15">
      <c r="A37" s="929" t="s">
        <v>3839</v>
      </c>
      <c r="B37" s="930">
        <v>939</v>
      </c>
      <c r="C37" s="931">
        <v>40936</v>
      </c>
      <c r="D37" s="931">
        <v>12315</v>
      </c>
      <c r="E37" s="931">
        <v>60</v>
      </c>
      <c r="F37" s="932">
        <v>0</v>
      </c>
      <c r="G37" s="933">
        <v>0</v>
      </c>
      <c r="H37" s="933">
        <v>0</v>
      </c>
      <c r="I37" s="933">
        <v>0</v>
      </c>
      <c r="J37" s="933">
        <v>0</v>
      </c>
      <c r="K37" s="933">
        <v>29500</v>
      </c>
      <c r="L37" s="934">
        <v>229.13768736854999</v>
      </c>
      <c r="M37" s="935">
        <v>4.6615403447470003</v>
      </c>
      <c r="N37" s="935">
        <v>0.59089948032004302</v>
      </c>
      <c r="O37" s="912"/>
    </row>
    <row r="38" spans="1:15">
      <c r="A38" s="929" t="s">
        <v>3840</v>
      </c>
      <c r="B38" s="930">
        <v>0</v>
      </c>
      <c r="C38" s="931">
        <v>695</v>
      </c>
      <c r="D38" s="931">
        <v>0</v>
      </c>
      <c r="E38" s="931">
        <v>0</v>
      </c>
      <c r="F38" s="932">
        <v>0</v>
      </c>
      <c r="G38" s="933">
        <v>0</v>
      </c>
      <c r="H38" s="933">
        <v>0</v>
      </c>
      <c r="I38" s="933">
        <v>0</v>
      </c>
      <c r="J38" s="933">
        <v>0</v>
      </c>
      <c r="K38" s="933">
        <v>695</v>
      </c>
      <c r="L38" s="934">
        <v>5.3828605766555802</v>
      </c>
      <c r="M38" s="935">
        <v>0.108275931139624</v>
      </c>
      <c r="N38" s="935">
        <v>1.3921191146523E-2</v>
      </c>
      <c r="O38" s="912"/>
    </row>
    <row r="39" spans="1:15">
      <c r="A39" s="929" t="s">
        <v>3841</v>
      </c>
      <c r="B39" s="930">
        <v>0</v>
      </c>
      <c r="C39" s="931">
        <v>1557</v>
      </c>
      <c r="D39" s="931">
        <v>0</v>
      </c>
      <c r="E39" s="931">
        <v>0</v>
      </c>
      <c r="F39" s="932">
        <v>0</v>
      </c>
      <c r="G39" s="933">
        <v>0</v>
      </c>
      <c r="H39" s="933">
        <v>0</v>
      </c>
      <c r="I39" s="933">
        <v>0</v>
      </c>
      <c r="J39" s="933">
        <v>0</v>
      </c>
      <c r="K39" s="933">
        <v>1557</v>
      </c>
      <c r="L39" s="934">
        <v>12.1631149638895</v>
      </c>
      <c r="M39" s="935">
        <v>0.27375671856047501</v>
      </c>
      <c r="N39" s="935">
        <v>8.6631872962175796E-2</v>
      </c>
      <c r="O39" s="912"/>
    </row>
    <row r="40" spans="1:15">
      <c r="A40" s="929" t="s">
        <v>3842</v>
      </c>
      <c r="B40" s="930">
        <v>0</v>
      </c>
      <c r="C40" s="931">
        <v>5686</v>
      </c>
      <c r="D40" s="931">
        <v>0</v>
      </c>
      <c r="E40" s="931">
        <v>0</v>
      </c>
      <c r="F40" s="932">
        <v>0</v>
      </c>
      <c r="G40" s="933">
        <v>0</v>
      </c>
      <c r="H40" s="933">
        <v>0</v>
      </c>
      <c r="I40" s="933">
        <v>0</v>
      </c>
      <c r="J40" s="933">
        <v>0</v>
      </c>
      <c r="K40" s="933">
        <v>5686</v>
      </c>
      <c r="L40" s="934">
        <v>49.606890488855299</v>
      </c>
      <c r="M40" s="935">
        <v>0.72132468312876297</v>
      </c>
      <c r="N40" s="935">
        <v>1.3161011762349399</v>
      </c>
      <c r="O40" s="912"/>
    </row>
    <row r="41" spans="1:15">
      <c r="A41" s="929" t="s">
        <v>3843</v>
      </c>
      <c r="B41" s="930">
        <v>0</v>
      </c>
      <c r="C41" s="931">
        <v>45</v>
      </c>
      <c r="D41" s="931">
        <v>0</v>
      </c>
      <c r="E41" s="931">
        <v>0</v>
      </c>
      <c r="F41" s="932">
        <v>0</v>
      </c>
      <c r="G41" s="933">
        <v>0</v>
      </c>
      <c r="H41" s="933">
        <v>0</v>
      </c>
      <c r="I41" s="933">
        <v>0</v>
      </c>
      <c r="J41" s="933">
        <v>45</v>
      </c>
      <c r="K41" s="933">
        <v>0</v>
      </c>
      <c r="L41" s="934">
        <v>0</v>
      </c>
      <c r="M41" s="935">
        <v>0</v>
      </c>
      <c r="N41" s="935">
        <v>0</v>
      </c>
      <c r="O41" s="912"/>
    </row>
    <row r="42" spans="1:15">
      <c r="A42" s="929" t="s">
        <v>3844</v>
      </c>
      <c r="B42" s="930">
        <v>330</v>
      </c>
      <c r="C42" s="931">
        <v>5</v>
      </c>
      <c r="D42" s="931">
        <v>0</v>
      </c>
      <c r="E42" s="931">
        <v>0</v>
      </c>
      <c r="F42" s="932">
        <v>335</v>
      </c>
      <c r="G42" s="933">
        <v>0</v>
      </c>
      <c r="H42" s="933">
        <v>0</v>
      </c>
      <c r="I42" s="933">
        <v>0</v>
      </c>
      <c r="J42" s="933">
        <v>0</v>
      </c>
      <c r="K42" s="933">
        <v>0</v>
      </c>
      <c r="L42" s="934">
        <v>0</v>
      </c>
      <c r="M42" s="935">
        <v>0</v>
      </c>
      <c r="N42" s="935">
        <v>0</v>
      </c>
      <c r="O42" s="912"/>
    </row>
    <row r="43" spans="1:15">
      <c r="A43" s="929" t="s">
        <v>3845</v>
      </c>
      <c r="B43" s="930">
        <v>0</v>
      </c>
      <c r="C43" s="931">
        <v>267</v>
      </c>
      <c r="D43" s="931">
        <v>0</v>
      </c>
      <c r="E43" s="931">
        <v>0</v>
      </c>
      <c r="F43" s="932">
        <v>0</v>
      </c>
      <c r="G43" s="933">
        <v>0</v>
      </c>
      <c r="H43" s="933">
        <v>0</v>
      </c>
      <c r="I43" s="933">
        <v>0</v>
      </c>
      <c r="J43" s="933">
        <v>267</v>
      </c>
      <c r="K43" s="933">
        <v>0</v>
      </c>
      <c r="L43" s="934">
        <v>0</v>
      </c>
      <c r="M43" s="935">
        <v>0</v>
      </c>
      <c r="N43" s="935">
        <v>0</v>
      </c>
      <c r="O43" s="912"/>
    </row>
    <row r="44" spans="1:15">
      <c r="A44" s="929" t="s">
        <v>3846</v>
      </c>
      <c r="B44" s="930">
        <v>14893</v>
      </c>
      <c r="C44" s="931">
        <v>1634</v>
      </c>
      <c r="D44" s="931">
        <v>0</v>
      </c>
      <c r="E44" s="931">
        <v>13</v>
      </c>
      <c r="F44" s="932">
        <v>0</v>
      </c>
      <c r="G44" s="933">
        <v>0</v>
      </c>
      <c r="H44" s="933">
        <v>0</v>
      </c>
      <c r="I44" s="933">
        <v>0</v>
      </c>
      <c r="J44" s="933">
        <v>16514</v>
      </c>
      <c r="K44" s="933">
        <v>0</v>
      </c>
      <c r="L44" s="934">
        <v>0</v>
      </c>
      <c r="M44" s="935">
        <v>0</v>
      </c>
      <c r="N44" s="935">
        <v>0</v>
      </c>
      <c r="O44" s="912"/>
    </row>
    <row r="45" spans="1:15">
      <c r="A45" s="929" t="s">
        <v>3847</v>
      </c>
      <c r="B45" s="930">
        <v>0</v>
      </c>
      <c r="C45" s="931">
        <v>1069</v>
      </c>
      <c r="D45" s="931">
        <v>0</v>
      </c>
      <c r="E45" s="931">
        <v>691</v>
      </c>
      <c r="F45" s="932">
        <v>0</v>
      </c>
      <c r="G45" s="933">
        <v>0</v>
      </c>
      <c r="H45" s="933">
        <v>0</v>
      </c>
      <c r="I45" s="933">
        <v>0</v>
      </c>
      <c r="J45" s="933">
        <v>0</v>
      </c>
      <c r="K45" s="933">
        <v>378</v>
      </c>
      <c r="L45" s="934">
        <v>3.02019741161546</v>
      </c>
      <c r="M45" s="935">
        <v>5.5524520659225703E-2</v>
      </c>
      <c r="N45" s="935">
        <v>2.1873296017270699E-2</v>
      </c>
      <c r="O45" s="912"/>
    </row>
    <row r="46" spans="1:15">
      <c r="A46" s="929" t="s">
        <v>3848</v>
      </c>
      <c r="B46" s="930">
        <v>11700</v>
      </c>
      <c r="C46" s="931">
        <v>758</v>
      </c>
      <c r="D46" s="931">
        <v>4000</v>
      </c>
      <c r="E46" s="931">
        <v>6409</v>
      </c>
      <c r="F46" s="932">
        <v>0</v>
      </c>
      <c r="G46" s="933">
        <v>0</v>
      </c>
      <c r="H46" s="933">
        <v>0</v>
      </c>
      <c r="I46" s="933">
        <v>0</v>
      </c>
      <c r="J46" s="933">
        <v>0</v>
      </c>
      <c r="K46" s="933">
        <v>2049</v>
      </c>
      <c r="L46" s="934">
        <v>16.0065655497813</v>
      </c>
      <c r="M46" s="935">
        <v>0.54267273516352699</v>
      </c>
      <c r="N46" s="935">
        <v>8.2084951537340203E-2</v>
      </c>
      <c r="O46" s="912"/>
    </row>
    <row r="47" spans="1:15">
      <c r="A47" s="929" t="s">
        <v>3850</v>
      </c>
      <c r="B47" s="930">
        <v>0</v>
      </c>
      <c r="C47" s="931">
        <v>1242</v>
      </c>
      <c r="D47" s="931">
        <v>34</v>
      </c>
      <c r="E47" s="931">
        <v>682</v>
      </c>
      <c r="F47" s="932">
        <v>0</v>
      </c>
      <c r="G47" s="933">
        <v>0</v>
      </c>
      <c r="H47" s="933">
        <v>0</v>
      </c>
      <c r="I47" s="933">
        <v>0</v>
      </c>
      <c r="J47" s="933">
        <v>0</v>
      </c>
      <c r="K47" s="933">
        <v>526</v>
      </c>
      <c r="L47" s="934">
        <v>1.24091116477304</v>
      </c>
      <c r="M47" s="935">
        <v>3.8632140035387202E-2</v>
      </c>
      <c r="N47" s="935">
        <v>9.3653672813059901E-3</v>
      </c>
      <c r="O47" s="912"/>
    </row>
    <row r="48" spans="1:15">
      <c r="A48" s="929" t="s">
        <v>3851</v>
      </c>
      <c r="B48" s="930">
        <v>0</v>
      </c>
      <c r="C48" s="931">
        <v>4266</v>
      </c>
      <c r="D48" s="931">
        <v>804.46153846153902</v>
      </c>
      <c r="E48" s="931">
        <v>0</v>
      </c>
      <c r="F48" s="932">
        <v>0</v>
      </c>
      <c r="G48" s="933">
        <v>0</v>
      </c>
      <c r="H48" s="933">
        <v>3461.5384615384601</v>
      </c>
      <c r="I48" s="933">
        <v>0</v>
      </c>
      <c r="J48" s="933">
        <v>0</v>
      </c>
      <c r="K48" s="933">
        <v>0</v>
      </c>
      <c r="L48" s="934">
        <v>0</v>
      </c>
      <c r="M48" s="935">
        <v>0</v>
      </c>
      <c r="N48" s="935">
        <v>0</v>
      </c>
      <c r="O48" s="912"/>
    </row>
    <row r="49" spans="1:15">
      <c r="A49" s="929" t="s">
        <v>3852</v>
      </c>
      <c r="B49" s="930">
        <v>8420</v>
      </c>
      <c r="C49" s="931">
        <v>4336</v>
      </c>
      <c r="D49" s="931">
        <v>0</v>
      </c>
      <c r="E49" s="931">
        <v>102</v>
      </c>
      <c r="F49" s="932">
        <v>12654</v>
      </c>
      <c r="G49" s="933">
        <v>0</v>
      </c>
      <c r="H49" s="933">
        <v>0</v>
      </c>
      <c r="I49" s="933">
        <v>0</v>
      </c>
      <c r="J49" s="933">
        <v>0</v>
      </c>
      <c r="K49" s="933">
        <v>0</v>
      </c>
      <c r="L49" s="934">
        <v>0</v>
      </c>
      <c r="M49" s="935">
        <v>0</v>
      </c>
      <c r="N49" s="935">
        <v>0</v>
      </c>
      <c r="O49" s="912"/>
    </row>
    <row r="50" spans="1:15">
      <c r="A50" s="929" t="s">
        <v>3853</v>
      </c>
      <c r="B50" s="930">
        <v>114</v>
      </c>
      <c r="C50" s="931">
        <v>0</v>
      </c>
      <c r="D50" s="931">
        <v>0</v>
      </c>
      <c r="E50" s="931">
        <v>0</v>
      </c>
      <c r="F50" s="932">
        <v>114</v>
      </c>
      <c r="G50" s="933">
        <v>0</v>
      </c>
      <c r="H50" s="933">
        <v>0</v>
      </c>
      <c r="I50" s="933">
        <v>0</v>
      </c>
      <c r="J50" s="933">
        <v>0</v>
      </c>
      <c r="K50" s="933">
        <v>0</v>
      </c>
      <c r="L50" s="934">
        <v>0</v>
      </c>
      <c r="M50" s="935">
        <v>0</v>
      </c>
      <c r="N50" s="935">
        <v>0</v>
      </c>
      <c r="O50" s="912"/>
    </row>
    <row r="51" spans="1:15">
      <c r="A51" s="929" t="s">
        <v>3854</v>
      </c>
      <c r="B51" s="930">
        <v>3244</v>
      </c>
      <c r="C51" s="931">
        <v>263</v>
      </c>
      <c r="D51" s="931">
        <v>0</v>
      </c>
      <c r="E51" s="931">
        <v>25</v>
      </c>
      <c r="F51" s="932">
        <v>3482</v>
      </c>
      <c r="G51" s="933">
        <v>0</v>
      </c>
      <c r="H51" s="933">
        <v>0</v>
      </c>
      <c r="I51" s="933">
        <v>0</v>
      </c>
      <c r="J51" s="933">
        <v>0</v>
      </c>
      <c r="K51" s="933">
        <v>0</v>
      </c>
      <c r="L51" s="934">
        <v>0</v>
      </c>
      <c r="M51" s="935">
        <v>0</v>
      </c>
      <c r="N51" s="935">
        <v>0</v>
      </c>
      <c r="O51" s="912"/>
    </row>
    <row r="52" spans="1:15">
      <c r="A52" s="929" t="s">
        <v>3856</v>
      </c>
      <c r="B52" s="930">
        <v>180</v>
      </c>
      <c r="C52" s="931">
        <v>0</v>
      </c>
      <c r="D52" s="931">
        <v>0</v>
      </c>
      <c r="E52" s="931">
        <v>0</v>
      </c>
      <c r="F52" s="932">
        <v>180</v>
      </c>
      <c r="G52" s="933">
        <v>0</v>
      </c>
      <c r="H52" s="933">
        <v>0</v>
      </c>
      <c r="I52" s="933">
        <v>0</v>
      </c>
      <c r="J52" s="933">
        <v>0</v>
      </c>
      <c r="K52" s="933">
        <v>0</v>
      </c>
      <c r="L52" s="934">
        <v>0</v>
      </c>
      <c r="M52" s="935">
        <v>0</v>
      </c>
      <c r="N52" s="935">
        <v>0</v>
      </c>
      <c r="O52" s="912"/>
    </row>
    <row r="53" spans="1:15">
      <c r="A53" s="929" t="s">
        <v>3857</v>
      </c>
      <c r="B53" s="930">
        <v>0</v>
      </c>
      <c r="C53" s="931">
        <v>1</v>
      </c>
      <c r="D53" s="931">
        <v>0</v>
      </c>
      <c r="E53" s="931">
        <v>1635</v>
      </c>
      <c r="F53" s="932">
        <v>0</v>
      </c>
      <c r="G53" s="933">
        <v>0</v>
      </c>
      <c r="H53" s="933">
        <v>0</v>
      </c>
      <c r="I53" s="933">
        <v>0</v>
      </c>
      <c r="J53" s="933">
        <v>0</v>
      </c>
      <c r="K53" s="933">
        <v>0</v>
      </c>
      <c r="L53" s="934">
        <v>0</v>
      </c>
      <c r="M53" s="935">
        <v>0</v>
      </c>
      <c r="N53" s="935">
        <v>0</v>
      </c>
      <c r="O53" s="912"/>
    </row>
    <row r="54" spans="1:15">
      <c r="A54" s="929" t="s">
        <v>3858</v>
      </c>
      <c r="B54" s="930">
        <v>2294</v>
      </c>
      <c r="C54" s="931">
        <v>0</v>
      </c>
      <c r="D54" s="931">
        <v>0</v>
      </c>
      <c r="E54" s="931">
        <v>0</v>
      </c>
      <c r="F54" s="932">
        <v>2294</v>
      </c>
      <c r="G54" s="933">
        <v>0</v>
      </c>
      <c r="H54" s="933">
        <v>0</v>
      </c>
      <c r="I54" s="933">
        <v>0</v>
      </c>
      <c r="J54" s="933">
        <v>0</v>
      </c>
      <c r="K54" s="933">
        <v>0</v>
      </c>
      <c r="L54" s="934">
        <v>0</v>
      </c>
      <c r="M54" s="935">
        <v>0</v>
      </c>
      <c r="N54" s="935">
        <v>0</v>
      </c>
      <c r="O54" s="912"/>
    </row>
    <row r="55" spans="1:15">
      <c r="A55" s="929" t="s">
        <v>3859</v>
      </c>
      <c r="B55" s="930">
        <v>0</v>
      </c>
      <c r="C55" s="931">
        <v>216</v>
      </c>
      <c r="D55" s="931">
        <v>0</v>
      </c>
      <c r="E55" s="931">
        <v>0</v>
      </c>
      <c r="F55" s="932">
        <v>0</v>
      </c>
      <c r="G55" s="933">
        <v>0</v>
      </c>
      <c r="H55" s="933">
        <v>0</v>
      </c>
      <c r="I55" s="933">
        <v>0</v>
      </c>
      <c r="J55" s="933">
        <v>0</v>
      </c>
      <c r="K55" s="933">
        <v>216</v>
      </c>
      <c r="L55" s="934">
        <v>1.3123977610362401</v>
      </c>
      <c r="M55" s="935">
        <v>4.4227323815140801E-2</v>
      </c>
      <c r="N55" s="935">
        <v>1.6344880540378099E-2</v>
      </c>
      <c r="O55" s="912"/>
    </row>
    <row r="56" spans="1:15">
      <c r="A56" s="929" t="s">
        <v>3860</v>
      </c>
      <c r="B56" s="930">
        <v>0</v>
      </c>
      <c r="C56" s="931">
        <v>4685</v>
      </c>
      <c r="D56" s="931">
        <v>0</v>
      </c>
      <c r="E56" s="931">
        <v>694</v>
      </c>
      <c r="F56" s="932">
        <v>0</v>
      </c>
      <c r="G56" s="933">
        <v>0</v>
      </c>
      <c r="H56" s="933">
        <v>0</v>
      </c>
      <c r="I56" s="933">
        <v>0</v>
      </c>
      <c r="J56" s="933">
        <v>0</v>
      </c>
      <c r="K56" s="933">
        <v>3990</v>
      </c>
      <c r="L56" s="934">
        <v>34.810322379622299</v>
      </c>
      <c r="M56" s="935">
        <v>0.57721197823353299</v>
      </c>
      <c r="N56" s="935">
        <v>1.3142672735163501</v>
      </c>
      <c r="O56" s="912"/>
    </row>
    <row r="57" spans="1:15">
      <c r="A57" s="924"/>
      <c r="B57" s="925"/>
      <c r="C57" s="926"/>
      <c r="D57" s="926"/>
      <c r="E57" s="926"/>
      <c r="F57" s="925"/>
      <c r="G57" s="926"/>
      <c r="H57" s="926"/>
      <c r="I57" s="926"/>
      <c r="J57" s="926"/>
      <c r="K57" s="926"/>
      <c r="L57" s="927"/>
      <c r="M57" s="928"/>
      <c r="N57" s="928"/>
      <c r="O57" s="912"/>
    </row>
    <row r="58" spans="1:15">
      <c r="A58" s="917" t="s">
        <v>4204</v>
      </c>
      <c r="B58" s="918">
        <v>70604</v>
      </c>
      <c r="C58" s="919">
        <v>14053</v>
      </c>
      <c r="D58" s="919">
        <v>-2643</v>
      </c>
      <c r="E58" s="919">
        <v>26</v>
      </c>
      <c r="F58" s="920">
        <v>857</v>
      </c>
      <c r="G58" s="921">
        <v>0</v>
      </c>
      <c r="H58" s="921">
        <v>0</v>
      </c>
      <c r="I58" s="921">
        <v>5636</v>
      </c>
      <c r="J58" s="921">
        <v>0</v>
      </c>
      <c r="K58" s="921">
        <v>80781</v>
      </c>
      <c r="L58" s="922">
        <v>156.54625062595301</v>
      </c>
      <c r="M58" s="923">
        <v>3.5458079966170701</v>
      </c>
      <c r="N58" s="923">
        <v>2.4956078252450999</v>
      </c>
      <c r="O58" s="912"/>
    </row>
    <row r="59" spans="1:15">
      <c r="A59" s="929" t="s">
        <v>3862</v>
      </c>
      <c r="B59" s="930">
        <v>1009</v>
      </c>
      <c r="C59" s="931">
        <v>11306</v>
      </c>
      <c r="D59" s="931">
        <v>-1569</v>
      </c>
      <c r="E59" s="931">
        <v>26</v>
      </c>
      <c r="F59" s="932">
        <v>0</v>
      </c>
      <c r="G59" s="933">
        <v>0</v>
      </c>
      <c r="H59" s="933">
        <v>0</v>
      </c>
      <c r="I59" s="933">
        <v>418</v>
      </c>
      <c r="J59" s="933">
        <v>0</v>
      </c>
      <c r="K59" s="933">
        <v>13440</v>
      </c>
      <c r="L59" s="934">
        <v>19.257474155102798</v>
      </c>
      <c r="M59" s="935">
        <v>0.46842504701601301</v>
      </c>
      <c r="N59" s="935">
        <v>2.6023613723111801E-2</v>
      </c>
      <c r="O59" s="912"/>
    </row>
    <row r="60" spans="1:15">
      <c r="A60" s="929" t="s">
        <v>3863</v>
      </c>
      <c r="B60" s="930">
        <v>148</v>
      </c>
      <c r="C60" s="931">
        <v>0</v>
      </c>
      <c r="D60" s="931">
        <v>0</v>
      </c>
      <c r="E60" s="931">
        <v>0</v>
      </c>
      <c r="F60" s="932">
        <v>0</v>
      </c>
      <c r="G60" s="933">
        <v>0</v>
      </c>
      <c r="H60" s="933">
        <v>0</v>
      </c>
      <c r="I60" s="933">
        <v>0</v>
      </c>
      <c r="J60" s="933">
        <v>0</v>
      </c>
      <c r="K60" s="933">
        <v>148</v>
      </c>
      <c r="L60" s="934">
        <v>1.1396904176357301</v>
      </c>
      <c r="M60" s="935">
        <v>4.9408544117156101E-3</v>
      </c>
      <c r="N60" s="935">
        <v>2.3057320588006202E-3</v>
      </c>
      <c r="O60" s="912"/>
    </row>
    <row r="61" spans="1:15">
      <c r="A61" s="929" t="s">
        <v>3864</v>
      </c>
      <c r="B61" s="930">
        <v>2929</v>
      </c>
      <c r="C61" s="931">
        <v>32</v>
      </c>
      <c r="D61" s="931">
        <v>0</v>
      </c>
      <c r="E61" s="931">
        <v>0</v>
      </c>
      <c r="F61" s="932">
        <v>0</v>
      </c>
      <c r="G61" s="933">
        <v>0</v>
      </c>
      <c r="H61" s="933">
        <v>0</v>
      </c>
      <c r="I61" s="933">
        <v>221</v>
      </c>
      <c r="J61" s="933">
        <v>0</v>
      </c>
      <c r="K61" s="933">
        <v>2740</v>
      </c>
      <c r="L61" s="934">
        <v>5.9725493250837403</v>
      </c>
      <c r="M61" s="935">
        <v>6.5799272225498806E-2</v>
      </c>
      <c r="N61" s="935">
        <v>1.5184447436653601E-2</v>
      </c>
      <c r="O61" s="912"/>
    </row>
    <row r="62" spans="1:15">
      <c r="A62" s="929" t="s">
        <v>3865</v>
      </c>
      <c r="B62" s="930">
        <v>0</v>
      </c>
      <c r="C62" s="931">
        <v>0</v>
      </c>
      <c r="D62" s="931">
        <v>0</v>
      </c>
      <c r="E62" s="931">
        <v>0</v>
      </c>
      <c r="F62" s="932">
        <v>0</v>
      </c>
      <c r="G62" s="933">
        <v>0</v>
      </c>
      <c r="H62" s="933">
        <v>0</v>
      </c>
      <c r="I62" s="933">
        <v>0</v>
      </c>
      <c r="J62" s="933">
        <v>0</v>
      </c>
      <c r="K62" s="933">
        <v>0</v>
      </c>
      <c r="L62" s="934">
        <v>0</v>
      </c>
      <c r="M62" s="935">
        <v>0</v>
      </c>
      <c r="N62" s="935">
        <v>0</v>
      </c>
      <c r="O62" s="912"/>
    </row>
    <row r="63" spans="1:15">
      <c r="A63" s="929" t="s">
        <v>3866</v>
      </c>
      <c r="B63" s="930">
        <v>113</v>
      </c>
      <c r="C63" s="931">
        <v>0</v>
      </c>
      <c r="D63" s="931">
        <v>0</v>
      </c>
      <c r="E63" s="931">
        <v>0</v>
      </c>
      <c r="F63" s="932">
        <v>113</v>
      </c>
      <c r="G63" s="933">
        <v>0</v>
      </c>
      <c r="H63" s="933">
        <v>0</v>
      </c>
      <c r="I63" s="933">
        <v>0</v>
      </c>
      <c r="J63" s="933">
        <v>0</v>
      </c>
      <c r="K63" s="933">
        <v>0</v>
      </c>
      <c r="L63" s="934">
        <v>0</v>
      </c>
      <c r="M63" s="935">
        <v>0</v>
      </c>
      <c r="N63" s="935">
        <v>0</v>
      </c>
      <c r="O63" s="912"/>
    </row>
    <row r="64" spans="1:15">
      <c r="A64" s="929" t="s">
        <v>3867</v>
      </c>
      <c r="B64" s="930">
        <v>0</v>
      </c>
      <c r="C64" s="931">
        <v>0</v>
      </c>
      <c r="D64" s="931">
        <v>0</v>
      </c>
      <c r="E64" s="931">
        <v>0</v>
      </c>
      <c r="F64" s="932">
        <v>0</v>
      </c>
      <c r="G64" s="933">
        <v>0</v>
      </c>
      <c r="H64" s="933">
        <v>0</v>
      </c>
      <c r="I64" s="933">
        <v>0</v>
      </c>
      <c r="J64" s="933">
        <v>0</v>
      </c>
      <c r="K64" s="933">
        <v>0</v>
      </c>
      <c r="L64" s="934">
        <v>0</v>
      </c>
      <c r="M64" s="935">
        <v>0</v>
      </c>
      <c r="N64" s="935">
        <v>0</v>
      </c>
      <c r="O64" s="912"/>
    </row>
    <row r="65" spans="1:15">
      <c r="A65" s="929" t="s">
        <v>3868</v>
      </c>
      <c r="B65" s="930">
        <v>66405</v>
      </c>
      <c r="C65" s="931">
        <v>3</v>
      </c>
      <c r="D65" s="931">
        <v>-1074</v>
      </c>
      <c r="E65" s="931">
        <v>0</v>
      </c>
      <c r="F65" s="932">
        <v>744</v>
      </c>
      <c r="G65" s="933">
        <v>0</v>
      </c>
      <c r="H65" s="933">
        <v>0</v>
      </c>
      <c r="I65" s="933">
        <v>4997</v>
      </c>
      <c r="J65" s="933">
        <v>0</v>
      </c>
      <c r="K65" s="933">
        <v>61741</v>
      </c>
      <c r="L65" s="934">
        <v>116.332485227513</v>
      </c>
      <c r="M65" s="935">
        <v>2.7372349465297199</v>
      </c>
      <c r="N65" s="935">
        <v>2.3950805782134998</v>
      </c>
      <c r="O65" s="912"/>
    </row>
    <row r="66" spans="1:15">
      <c r="A66" s="929" t="s">
        <v>3869</v>
      </c>
      <c r="B66" s="930">
        <v>0</v>
      </c>
      <c r="C66" s="931">
        <v>1341</v>
      </c>
      <c r="D66" s="931">
        <v>0</v>
      </c>
      <c r="E66" s="931">
        <v>0</v>
      </c>
      <c r="F66" s="932">
        <v>0</v>
      </c>
      <c r="G66" s="933">
        <v>0</v>
      </c>
      <c r="H66" s="933">
        <v>0</v>
      </c>
      <c r="I66" s="933">
        <v>0</v>
      </c>
      <c r="J66" s="933">
        <v>0</v>
      </c>
      <c r="K66" s="933">
        <v>1341</v>
      </c>
      <c r="L66" s="934">
        <v>3.1337702947820598</v>
      </c>
      <c r="M66" s="935">
        <v>7.1629035309304201E-2</v>
      </c>
      <c r="N66" s="935">
        <v>4.1783603930427397E-2</v>
      </c>
      <c r="O66" s="912"/>
    </row>
    <row r="67" spans="1:15">
      <c r="A67" s="929" t="s">
        <v>3870</v>
      </c>
      <c r="B67" s="930">
        <v>0</v>
      </c>
      <c r="C67" s="931">
        <v>1367</v>
      </c>
      <c r="D67" s="931">
        <v>0</v>
      </c>
      <c r="E67" s="931">
        <v>0</v>
      </c>
      <c r="F67" s="932">
        <v>0</v>
      </c>
      <c r="G67" s="933">
        <v>0</v>
      </c>
      <c r="H67" s="933">
        <v>0</v>
      </c>
      <c r="I67" s="933">
        <v>0</v>
      </c>
      <c r="J67" s="933">
        <v>0</v>
      </c>
      <c r="K67" s="933">
        <v>1367</v>
      </c>
      <c r="L67" s="934">
        <v>10.678855591289</v>
      </c>
      <c r="M67" s="935">
        <v>0.19775658502387</v>
      </c>
      <c r="N67" s="935">
        <v>1.5212045001836099E-2</v>
      </c>
      <c r="O67" s="912"/>
    </row>
    <row r="68" spans="1:15">
      <c r="A68" s="929" t="s">
        <v>3871</v>
      </c>
      <c r="B68" s="930">
        <v>0</v>
      </c>
      <c r="C68" s="931">
        <v>0</v>
      </c>
      <c r="D68" s="931">
        <v>0</v>
      </c>
      <c r="E68" s="931">
        <v>0</v>
      </c>
      <c r="F68" s="932">
        <v>0</v>
      </c>
      <c r="G68" s="933">
        <v>0</v>
      </c>
      <c r="H68" s="933">
        <v>0</v>
      </c>
      <c r="I68" s="933">
        <v>0</v>
      </c>
      <c r="J68" s="933">
        <v>0</v>
      </c>
      <c r="K68" s="933">
        <v>0</v>
      </c>
      <c r="L68" s="934">
        <v>0</v>
      </c>
      <c r="M68" s="935">
        <v>0</v>
      </c>
      <c r="N68" s="935">
        <v>0</v>
      </c>
      <c r="O68" s="912"/>
    </row>
    <row r="69" spans="1:15">
      <c r="A69" s="929" t="s">
        <v>3872</v>
      </c>
      <c r="B69" s="930">
        <v>0</v>
      </c>
      <c r="C69" s="931">
        <v>0</v>
      </c>
      <c r="D69" s="931">
        <v>0</v>
      </c>
      <c r="E69" s="931">
        <v>0</v>
      </c>
      <c r="F69" s="932">
        <v>0</v>
      </c>
      <c r="G69" s="933">
        <v>0</v>
      </c>
      <c r="H69" s="933">
        <v>0</v>
      </c>
      <c r="I69" s="933">
        <v>0</v>
      </c>
      <c r="J69" s="933">
        <v>0</v>
      </c>
      <c r="K69" s="933">
        <v>0</v>
      </c>
      <c r="L69" s="934">
        <v>0</v>
      </c>
      <c r="M69" s="935">
        <v>0</v>
      </c>
      <c r="N69" s="935">
        <v>0</v>
      </c>
      <c r="O69" s="912"/>
    </row>
    <row r="70" spans="1:15">
      <c r="A70" s="929" t="s">
        <v>3873</v>
      </c>
      <c r="B70" s="930">
        <v>0</v>
      </c>
      <c r="C70" s="931">
        <v>0</v>
      </c>
      <c r="D70" s="931">
        <v>0</v>
      </c>
      <c r="E70" s="931">
        <v>0</v>
      </c>
      <c r="F70" s="932">
        <v>0</v>
      </c>
      <c r="G70" s="933">
        <v>0</v>
      </c>
      <c r="H70" s="933">
        <v>0</v>
      </c>
      <c r="I70" s="933">
        <v>0</v>
      </c>
      <c r="J70" s="933">
        <v>0</v>
      </c>
      <c r="K70" s="933">
        <v>0</v>
      </c>
      <c r="L70" s="934">
        <v>0</v>
      </c>
      <c r="M70" s="935">
        <v>0</v>
      </c>
      <c r="N70" s="935">
        <v>0</v>
      </c>
      <c r="O70" s="912"/>
    </row>
    <row r="71" spans="1:15">
      <c r="A71" s="929" t="s">
        <v>3874</v>
      </c>
      <c r="B71" s="930">
        <v>0</v>
      </c>
      <c r="C71" s="931">
        <v>2</v>
      </c>
      <c r="D71" s="931">
        <v>0</v>
      </c>
      <c r="E71" s="931">
        <v>0</v>
      </c>
      <c r="F71" s="932">
        <v>0</v>
      </c>
      <c r="G71" s="933">
        <v>0</v>
      </c>
      <c r="H71" s="933">
        <v>0</v>
      </c>
      <c r="I71" s="933">
        <v>0</v>
      </c>
      <c r="J71" s="933">
        <v>0</v>
      </c>
      <c r="K71" s="933">
        <v>2</v>
      </c>
      <c r="L71" s="934">
        <v>1.5757319475201099E-2</v>
      </c>
      <c r="M71" s="935">
        <v>8.9024403814695692E-6</v>
      </c>
      <c r="N71" s="935">
        <v>1.3353660572204399E-5</v>
      </c>
      <c r="O71" s="912"/>
    </row>
    <row r="72" spans="1:15">
      <c r="A72" s="929" t="s">
        <v>4205</v>
      </c>
      <c r="B72" s="930">
        <v>0</v>
      </c>
      <c r="C72" s="931">
        <v>2</v>
      </c>
      <c r="D72" s="931">
        <v>0</v>
      </c>
      <c r="E72" s="931">
        <v>0</v>
      </c>
      <c r="F72" s="932">
        <v>0</v>
      </c>
      <c r="G72" s="933">
        <v>0</v>
      </c>
      <c r="H72" s="933">
        <v>0</v>
      </c>
      <c r="I72" s="933">
        <v>0</v>
      </c>
      <c r="J72" s="933">
        <v>0</v>
      </c>
      <c r="K72" s="933">
        <v>2</v>
      </c>
      <c r="L72" s="934">
        <v>1.5668295071386399E-2</v>
      </c>
      <c r="M72" s="935">
        <v>1.3353660572204399E-5</v>
      </c>
      <c r="N72" s="935">
        <v>4.4512201907347897E-6</v>
      </c>
      <c r="O72" s="912"/>
    </row>
    <row r="73" spans="1:15">
      <c r="A73" s="924"/>
      <c r="B73" s="925"/>
      <c r="C73" s="926"/>
      <c r="D73" s="926"/>
      <c r="E73" s="926"/>
      <c r="F73" s="925"/>
      <c r="G73" s="926"/>
      <c r="H73" s="926"/>
      <c r="I73" s="926"/>
      <c r="J73" s="926"/>
      <c r="K73" s="926"/>
      <c r="L73" s="927"/>
      <c r="M73" s="928"/>
      <c r="N73" s="928"/>
      <c r="O73" s="912"/>
    </row>
    <row r="74" spans="1:15">
      <c r="A74" s="917" t="s">
        <v>4206</v>
      </c>
      <c r="B74" s="918">
        <v>588700</v>
      </c>
      <c r="C74" s="919">
        <v>72547</v>
      </c>
      <c r="D74" s="919">
        <v>-41201</v>
      </c>
      <c r="E74" s="919">
        <v>392644</v>
      </c>
      <c r="F74" s="920">
        <v>0</v>
      </c>
      <c r="G74" s="921">
        <v>0</v>
      </c>
      <c r="H74" s="921">
        <v>0</v>
      </c>
      <c r="I74" s="921">
        <v>0</v>
      </c>
      <c r="J74" s="921">
        <v>224699</v>
      </c>
      <c r="K74" s="921">
        <v>86231</v>
      </c>
      <c r="L74" s="922">
        <v>377.74837252261801</v>
      </c>
      <c r="M74" s="923">
        <v>1.8695124801086101E-4</v>
      </c>
      <c r="N74" s="923">
        <v>0</v>
      </c>
      <c r="O74" s="912"/>
    </row>
    <row r="75" spans="1:15">
      <c r="A75" s="929" t="s">
        <v>4207</v>
      </c>
      <c r="B75" s="930">
        <v>0</v>
      </c>
      <c r="C75" s="931">
        <v>0</v>
      </c>
      <c r="D75" s="931">
        <v>0</v>
      </c>
      <c r="E75" s="931">
        <v>0</v>
      </c>
      <c r="F75" s="932">
        <v>0</v>
      </c>
      <c r="G75" s="933">
        <v>0</v>
      </c>
      <c r="H75" s="933">
        <v>0</v>
      </c>
      <c r="I75" s="933">
        <v>0</v>
      </c>
      <c r="J75" s="933">
        <v>0</v>
      </c>
      <c r="K75" s="933">
        <v>0</v>
      </c>
      <c r="L75" s="934">
        <v>0</v>
      </c>
      <c r="M75" s="935">
        <v>0</v>
      </c>
      <c r="N75" s="935">
        <v>0</v>
      </c>
      <c r="O75" s="912"/>
    </row>
    <row r="76" spans="1:15">
      <c r="A76" s="929" t="s">
        <v>3879</v>
      </c>
      <c r="B76" s="930">
        <v>0</v>
      </c>
      <c r="C76" s="931">
        <v>28</v>
      </c>
      <c r="D76" s="931">
        <v>0</v>
      </c>
      <c r="E76" s="931">
        <v>0</v>
      </c>
      <c r="F76" s="932">
        <v>0</v>
      </c>
      <c r="G76" s="933">
        <v>0</v>
      </c>
      <c r="H76" s="933">
        <v>0</v>
      </c>
      <c r="I76" s="933">
        <v>0</v>
      </c>
      <c r="J76" s="933">
        <v>0</v>
      </c>
      <c r="K76" s="933">
        <v>28</v>
      </c>
      <c r="L76" s="934">
        <v>0.204400031158541</v>
      </c>
      <c r="M76" s="935">
        <v>1.8695124801086101E-4</v>
      </c>
      <c r="N76" s="935">
        <v>0</v>
      </c>
      <c r="O76" s="912"/>
    </row>
    <row r="77" spans="1:15">
      <c r="A77" s="929" t="s">
        <v>3880</v>
      </c>
      <c r="B77" s="930">
        <v>0</v>
      </c>
      <c r="C77" s="931">
        <v>0</v>
      </c>
      <c r="D77" s="931">
        <v>0</v>
      </c>
      <c r="E77" s="931">
        <v>0</v>
      </c>
      <c r="F77" s="932">
        <v>0</v>
      </c>
      <c r="G77" s="933">
        <v>0</v>
      </c>
      <c r="H77" s="933">
        <v>0</v>
      </c>
      <c r="I77" s="933">
        <v>0</v>
      </c>
      <c r="J77" s="933">
        <v>0</v>
      </c>
      <c r="K77" s="933">
        <v>0</v>
      </c>
      <c r="L77" s="934">
        <v>0</v>
      </c>
      <c r="M77" s="935">
        <v>0</v>
      </c>
      <c r="N77" s="935">
        <v>0</v>
      </c>
      <c r="O77" s="912"/>
    </row>
    <row r="78" spans="1:15">
      <c r="A78" s="929" t="s">
        <v>3881</v>
      </c>
      <c r="B78" s="930">
        <v>0</v>
      </c>
      <c r="C78" s="931">
        <v>0</v>
      </c>
      <c r="D78" s="931">
        <v>0</v>
      </c>
      <c r="E78" s="931">
        <v>0</v>
      </c>
      <c r="F78" s="932">
        <v>0</v>
      </c>
      <c r="G78" s="933">
        <v>0</v>
      </c>
      <c r="H78" s="933">
        <v>0</v>
      </c>
      <c r="I78" s="933">
        <v>0</v>
      </c>
      <c r="J78" s="933">
        <v>0</v>
      </c>
      <c r="K78" s="933">
        <v>0</v>
      </c>
      <c r="L78" s="934">
        <v>0</v>
      </c>
      <c r="M78" s="935">
        <v>0</v>
      </c>
      <c r="N78" s="935">
        <v>0</v>
      </c>
      <c r="O78" s="912"/>
    </row>
    <row r="79" spans="1:15">
      <c r="A79" s="929" t="s">
        <v>3882</v>
      </c>
      <c r="B79" s="930">
        <v>40532</v>
      </c>
      <c r="C79" s="931">
        <v>336</v>
      </c>
      <c r="D79" s="931">
        <v>30</v>
      </c>
      <c r="E79" s="931">
        <v>40838</v>
      </c>
      <c r="F79" s="932">
        <v>0</v>
      </c>
      <c r="G79" s="933">
        <v>0</v>
      </c>
      <c r="H79" s="933">
        <v>0</v>
      </c>
      <c r="I79" s="933">
        <v>0</v>
      </c>
      <c r="J79" s="933">
        <v>0</v>
      </c>
      <c r="K79" s="933">
        <v>0</v>
      </c>
      <c r="L79" s="934">
        <v>0</v>
      </c>
      <c r="M79" s="935">
        <v>0</v>
      </c>
      <c r="N79" s="935">
        <v>0</v>
      </c>
      <c r="O79" s="912"/>
    </row>
    <row r="80" spans="1:15">
      <c r="A80" s="929" t="s">
        <v>3883</v>
      </c>
      <c r="B80" s="930">
        <v>0</v>
      </c>
      <c r="C80" s="931">
        <v>22190</v>
      </c>
      <c r="D80" s="931">
        <v>5455</v>
      </c>
      <c r="E80" s="931">
        <v>34</v>
      </c>
      <c r="F80" s="932">
        <v>0</v>
      </c>
      <c r="G80" s="933">
        <v>0</v>
      </c>
      <c r="H80" s="933">
        <v>0</v>
      </c>
      <c r="I80" s="933">
        <v>0</v>
      </c>
      <c r="J80" s="933">
        <v>7801</v>
      </c>
      <c r="K80" s="933">
        <v>8900</v>
      </c>
      <c r="L80" s="934">
        <v>70.120071664645096</v>
      </c>
      <c r="M80" s="935">
        <v>0</v>
      </c>
      <c r="N80" s="935">
        <v>0</v>
      </c>
      <c r="O80" s="912"/>
    </row>
    <row r="81" spans="1:15">
      <c r="A81" s="929" t="s">
        <v>3884</v>
      </c>
      <c r="B81" s="930">
        <v>0</v>
      </c>
      <c r="C81" s="931">
        <v>46</v>
      </c>
      <c r="D81" s="931">
        <v>0</v>
      </c>
      <c r="E81" s="931">
        <v>1123</v>
      </c>
      <c r="F81" s="932">
        <v>0</v>
      </c>
      <c r="G81" s="933">
        <v>0</v>
      </c>
      <c r="H81" s="933">
        <v>0</v>
      </c>
      <c r="I81" s="933">
        <v>0</v>
      </c>
      <c r="J81" s="933">
        <v>0</v>
      </c>
      <c r="K81" s="933">
        <v>0</v>
      </c>
      <c r="L81" s="934">
        <v>0</v>
      </c>
      <c r="M81" s="935">
        <v>0</v>
      </c>
      <c r="N81" s="935">
        <v>0</v>
      </c>
      <c r="O81" s="912"/>
    </row>
    <row r="82" spans="1:15">
      <c r="A82" s="929" t="s">
        <v>3885</v>
      </c>
      <c r="B82" s="930">
        <v>548168</v>
      </c>
      <c r="C82" s="931">
        <v>400</v>
      </c>
      <c r="D82" s="931">
        <v>0</v>
      </c>
      <c r="E82" s="931">
        <v>271670</v>
      </c>
      <c r="F82" s="932">
        <v>0</v>
      </c>
      <c r="G82" s="933">
        <v>0</v>
      </c>
      <c r="H82" s="933">
        <v>60000</v>
      </c>
      <c r="I82" s="933">
        <v>0</v>
      </c>
      <c r="J82" s="933">
        <v>216898</v>
      </c>
      <c r="K82" s="933">
        <v>0</v>
      </c>
      <c r="L82" s="934">
        <v>0</v>
      </c>
      <c r="M82" s="935">
        <v>0</v>
      </c>
      <c r="N82" s="935">
        <v>0</v>
      </c>
      <c r="O82" s="912"/>
    </row>
    <row r="83" spans="1:15">
      <c r="A83" s="929" t="s">
        <v>3886</v>
      </c>
      <c r="B83" s="930">
        <v>60000</v>
      </c>
      <c r="C83" s="931">
        <v>50</v>
      </c>
      <c r="D83" s="931">
        <v>-46632</v>
      </c>
      <c r="E83" s="931">
        <v>31987</v>
      </c>
      <c r="F83" s="932">
        <v>0</v>
      </c>
      <c r="G83" s="933">
        <v>0</v>
      </c>
      <c r="H83" s="933">
        <v>44700</v>
      </c>
      <c r="I83" s="933">
        <v>0</v>
      </c>
      <c r="J83" s="933">
        <v>0</v>
      </c>
      <c r="K83" s="933">
        <v>29995</v>
      </c>
      <c r="L83" s="934">
        <v>266.36112749407403</v>
      </c>
      <c r="M83" s="935">
        <v>0</v>
      </c>
      <c r="N83" s="935">
        <v>0</v>
      </c>
      <c r="O83" s="912"/>
    </row>
    <row r="84" spans="1:15">
      <c r="A84" s="929" t="s">
        <v>3887</v>
      </c>
      <c r="B84" s="930">
        <v>0</v>
      </c>
      <c r="C84" s="931">
        <v>7</v>
      </c>
      <c r="D84" s="931">
        <v>0</v>
      </c>
      <c r="E84" s="931">
        <v>57</v>
      </c>
      <c r="F84" s="932">
        <v>0</v>
      </c>
      <c r="G84" s="933">
        <v>0</v>
      </c>
      <c r="H84" s="933">
        <v>0</v>
      </c>
      <c r="I84" s="933">
        <v>0</v>
      </c>
      <c r="J84" s="933">
        <v>0</v>
      </c>
      <c r="K84" s="933">
        <v>0</v>
      </c>
      <c r="L84" s="934">
        <v>0</v>
      </c>
      <c r="M84" s="935">
        <v>0</v>
      </c>
      <c r="N84" s="935">
        <v>0</v>
      </c>
      <c r="O84" s="912"/>
    </row>
    <row r="85" spans="1:15">
      <c r="A85" s="929" t="s">
        <v>3888</v>
      </c>
      <c r="B85" s="930">
        <v>226464</v>
      </c>
      <c r="C85" s="931">
        <v>5</v>
      </c>
      <c r="D85" s="931">
        <v>0</v>
      </c>
      <c r="E85" s="931">
        <v>0</v>
      </c>
      <c r="F85" s="932">
        <v>4693</v>
      </c>
      <c r="G85" s="933">
        <v>0</v>
      </c>
      <c r="H85" s="933">
        <v>221776.363636364</v>
      </c>
      <c r="I85" s="933">
        <v>0</v>
      </c>
      <c r="J85" s="933">
        <v>0</v>
      </c>
      <c r="K85" s="933">
        <v>0</v>
      </c>
      <c r="L85" s="934">
        <v>0</v>
      </c>
      <c r="M85" s="935">
        <v>0</v>
      </c>
      <c r="N85" s="935">
        <v>0</v>
      </c>
      <c r="O85" s="912"/>
    </row>
    <row r="86" spans="1:15">
      <c r="A86" s="929" t="s">
        <v>3889</v>
      </c>
      <c r="B86" s="930">
        <v>44700</v>
      </c>
      <c r="C86" s="931">
        <v>2182</v>
      </c>
      <c r="D86" s="931">
        <v>0</v>
      </c>
      <c r="E86" s="931">
        <v>46881</v>
      </c>
      <c r="F86" s="932">
        <v>0</v>
      </c>
      <c r="G86" s="933">
        <v>0</v>
      </c>
      <c r="H86" s="933">
        <v>0</v>
      </c>
      <c r="I86" s="933">
        <v>0</v>
      </c>
      <c r="J86" s="933">
        <v>0</v>
      </c>
      <c r="K86" s="933">
        <v>0</v>
      </c>
      <c r="L86" s="934">
        <v>0</v>
      </c>
      <c r="M86" s="935">
        <v>0</v>
      </c>
      <c r="N86" s="935">
        <v>0</v>
      </c>
      <c r="O86" s="912"/>
    </row>
    <row r="87" spans="1:15">
      <c r="A87" s="929" t="s">
        <v>3890</v>
      </c>
      <c r="B87" s="930">
        <v>0</v>
      </c>
      <c r="C87" s="931">
        <v>47308</v>
      </c>
      <c r="D87" s="931">
        <v>-54</v>
      </c>
      <c r="E87" s="931">
        <v>54</v>
      </c>
      <c r="F87" s="932">
        <v>0</v>
      </c>
      <c r="G87" s="933">
        <v>0</v>
      </c>
      <c r="H87" s="933">
        <v>0</v>
      </c>
      <c r="I87" s="933">
        <v>0</v>
      </c>
      <c r="J87" s="933">
        <v>0</v>
      </c>
      <c r="K87" s="933">
        <v>47308</v>
      </c>
      <c r="L87" s="934">
        <v>41.062773332739802</v>
      </c>
      <c r="M87" s="935">
        <v>0</v>
      </c>
      <c r="N87" s="935">
        <v>0</v>
      </c>
      <c r="O87" s="912"/>
    </row>
    <row r="88" spans="1:15">
      <c r="A88" s="924"/>
      <c r="B88" s="925"/>
      <c r="C88" s="926"/>
      <c r="D88" s="926"/>
      <c r="E88" s="926"/>
      <c r="F88" s="925"/>
      <c r="G88" s="926"/>
      <c r="H88" s="926"/>
      <c r="I88" s="926"/>
      <c r="J88" s="926"/>
      <c r="K88" s="926"/>
      <c r="L88" s="927"/>
      <c r="M88" s="928"/>
      <c r="N88" s="928"/>
      <c r="O88" s="912"/>
    </row>
    <row r="89" spans="1:15">
      <c r="A89" s="917" t="s">
        <v>4208</v>
      </c>
      <c r="B89" s="918">
        <v>2077</v>
      </c>
      <c r="C89" s="919">
        <v>6701</v>
      </c>
      <c r="D89" s="919">
        <v>281</v>
      </c>
      <c r="E89" s="919">
        <v>21</v>
      </c>
      <c r="F89" s="920">
        <v>23</v>
      </c>
      <c r="G89" s="921">
        <v>33</v>
      </c>
      <c r="H89" s="921">
        <v>0</v>
      </c>
      <c r="I89" s="921">
        <v>855</v>
      </c>
      <c r="J89" s="921">
        <v>0</v>
      </c>
      <c r="K89" s="921">
        <v>7565</v>
      </c>
      <c r="L89" s="922">
        <v>53.703081357176998</v>
      </c>
      <c r="M89" s="923">
        <v>3.7368216062228101</v>
      </c>
      <c r="N89" s="923">
        <v>0.35152176090270698</v>
      </c>
      <c r="O89" s="912"/>
    </row>
    <row r="90" spans="1:15">
      <c r="A90" s="929" t="s">
        <v>3892</v>
      </c>
      <c r="B90" s="930">
        <v>688</v>
      </c>
      <c r="C90" s="931">
        <v>6271</v>
      </c>
      <c r="D90" s="931">
        <v>-20</v>
      </c>
      <c r="E90" s="931">
        <v>16</v>
      </c>
      <c r="F90" s="932">
        <v>0</v>
      </c>
      <c r="G90" s="933">
        <v>32</v>
      </c>
      <c r="H90" s="933">
        <v>0</v>
      </c>
      <c r="I90" s="933">
        <v>696</v>
      </c>
      <c r="J90" s="933">
        <v>0</v>
      </c>
      <c r="K90" s="933">
        <v>6235</v>
      </c>
      <c r="L90" s="934">
        <v>43.850305464985603</v>
      </c>
      <c r="M90" s="935">
        <v>2.99736265203699</v>
      </c>
      <c r="N90" s="935">
        <v>0.222026863113851</v>
      </c>
      <c r="O90" s="912"/>
    </row>
    <row r="91" spans="1:15">
      <c r="A91" s="929" t="s">
        <v>3893</v>
      </c>
      <c r="B91" s="930">
        <v>0</v>
      </c>
      <c r="C91" s="931">
        <v>182</v>
      </c>
      <c r="D91" s="931">
        <v>0</v>
      </c>
      <c r="E91" s="931">
        <v>0</v>
      </c>
      <c r="F91" s="932">
        <v>0</v>
      </c>
      <c r="G91" s="933">
        <v>0</v>
      </c>
      <c r="H91" s="933">
        <v>0</v>
      </c>
      <c r="I91" s="933">
        <v>0</v>
      </c>
      <c r="J91" s="933">
        <v>0</v>
      </c>
      <c r="K91" s="933">
        <v>182</v>
      </c>
      <c r="L91" s="934">
        <v>1.2759422676741301</v>
      </c>
      <c r="M91" s="935">
        <v>0.101670320376573</v>
      </c>
      <c r="N91" s="935">
        <v>7.2910986724235797E-3</v>
      </c>
      <c r="O91" s="912"/>
    </row>
    <row r="92" spans="1:15">
      <c r="A92" s="929" t="s">
        <v>3894</v>
      </c>
      <c r="B92" s="930">
        <v>0</v>
      </c>
      <c r="C92" s="931">
        <v>18</v>
      </c>
      <c r="D92" s="931">
        <v>0</v>
      </c>
      <c r="E92" s="931">
        <v>0</v>
      </c>
      <c r="F92" s="932">
        <v>0</v>
      </c>
      <c r="G92" s="933">
        <v>0</v>
      </c>
      <c r="H92" s="933">
        <v>0</v>
      </c>
      <c r="I92" s="933">
        <v>0</v>
      </c>
      <c r="J92" s="933">
        <v>0</v>
      </c>
      <c r="K92" s="933">
        <v>18</v>
      </c>
      <c r="L92" s="934">
        <v>0.137409167287983</v>
      </c>
      <c r="M92" s="935">
        <v>8.3326841970555194E-3</v>
      </c>
      <c r="N92" s="935">
        <v>2.16329301269711E-3</v>
      </c>
      <c r="O92" s="912"/>
    </row>
    <row r="93" spans="1:15">
      <c r="A93" s="929" t="s">
        <v>3895</v>
      </c>
      <c r="B93" s="930">
        <v>0</v>
      </c>
      <c r="C93" s="931">
        <v>25</v>
      </c>
      <c r="D93" s="931">
        <v>0</v>
      </c>
      <c r="E93" s="931">
        <v>0</v>
      </c>
      <c r="F93" s="932">
        <v>11</v>
      </c>
      <c r="G93" s="933">
        <v>0</v>
      </c>
      <c r="H93" s="933">
        <v>0</v>
      </c>
      <c r="I93" s="933">
        <v>0</v>
      </c>
      <c r="J93" s="933">
        <v>0</v>
      </c>
      <c r="K93" s="933">
        <v>14</v>
      </c>
      <c r="L93" s="934">
        <v>0.102200015579271</v>
      </c>
      <c r="M93" s="935">
        <v>7.8207938751210203E-3</v>
      </c>
      <c r="N93" s="935">
        <v>4.0506103735686501E-4</v>
      </c>
      <c r="O93" s="912"/>
    </row>
    <row r="94" spans="1:15">
      <c r="A94" s="929" t="s">
        <v>3896</v>
      </c>
      <c r="B94" s="930">
        <v>0</v>
      </c>
      <c r="C94" s="931">
        <v>4</v>
      </c>
      <c r="D94" s="931">
        <v>-1</v>
      </c>
      <c r="E94" s="931">
        <v>5</v>
      </c>
      <c r="F94" s="932">
        <v>0</v>
      </c>
      <c r="G94" s="933">
        <v>0</v>
      </c>
      <c r="H94" s="933">
        <v>0</v>
      </c>
      <c r="I94" s="933">
        <v>0</v>
      </c>
      <c r="J94" s="933">
        <v>0</v>
      </c>
      <c r="K94" s="933">
        <v>0</v>
      </c>
      <c r="L94" s="934">
        <v>0</v>
      </c>
      <c r="M94" s="935">
        <v>0</v>
      </c>
      <c r="N94" s="935">
        <v>0</v>
      </c>
      <c r="O94" s="912"/>
    </row>
    <row r="95" spans="1:15">
      <c r="A95" s="929" t="s">
        <v>3897</v>
      </c>
      <c r="B95" s="930">
        <v>35</v>
      </c>
      <c r="C95" s="931">
        <v>1</v>
      </c>
      <c r="D95" s="931">
        <v>0</v>
      </c>
      <c r="E95" s="931">
        <v>0</v>
      </c>
      <c r="F95" s="932">
        <v>0</v>
      </c>
      <c r="G95" s="933">
        <v>1</v>
      </c>
      <c r="H95" s="933">
        <v>0</v>
      </c>
      <c r="I95" s="933">
        <v>4</v>
      </c>
      <c r="J95" s="933">
        <v>0</v>
      </c>
      <c r="K95" s="933">
        <v>31</v>
      </c>
      <c r="L95" s="934">
        <v>0.22354027797870099</v>
      </c>
      <c r="M95" s="935">
        <v>1.55236304151876E-2</v>
      </c>
      <c r="N95" s="935">
        <v>1.31088434617139E-3</v>
      </c>
      <c r="O95" s="912"/>
    </row>
    <row r="96" spans="1:15">
      <c r="A96" s="929" t="s">
        <v>3898</v>
      </c>
      <c r="B96" s="930">
        <v>0</v>
      </c>
      <c r="C96" s="931">
        <v>0</v>
      </c>
      <c r="D96" s="931">
        <v>0</v>
      </c>
      <c r="E96" s="931">
        <v>0</v>
      </c>
      <c r="F96" s="932">
        <v>0</v>
      </c>
      <c r="G96" s="933">
        <v>0</v>
      </c>
      <c r="H96" s="933">
        <v>0</v>
      </c>
      <c r="I96" s="933">
        <v>0</v>
      </c>
      <c r="J96" s="933">
        <v>0</v>
      </c>
      <c r="K96" s="933">
        <v>0</v>
      </c>
      <c r="L96" s="934">
        <v>0</v>
      </c>
      <c r="M96" s="935">
        <v>0</v>
      </c>
      <c r="N96" s="935">
        <v>0</v>
      </c>
      <c r="O96" s="912"/>
    </row>
    <row r="97" spans="1:15">
      <c r="A97" s="929" t="s">
        <v>3899</v>
      </c>
      <c r="B97" s="930">
        <v>0</v>
      </c>
      <c r="C97" s="931">
        <v>0</v>
      </c>
      <c r="D97" s="931">
        <v>0</v>
      </c>
      <c r="E97" s="931">
        <v>0</v>
      </c>
      <c r="F97" s="932">
        <v>0</v>
      </c>
      <c r="G97" s="933">
        <v>0</v>
      </c>
      <c r="H97" s="933">
        <v>0</v>
      </c>
      <c r="I97" s="933">
        <v>0</v>
      </c>
      <c r="J97" s="933">
        <v>0</v>
      </c>
      <c r="K97" s="933">
        <v>0</v>
      </c>
      <c r="L97" s="934">
        <v>0</v>
      </c>
      <c r="M97" s="935">
        <v>0</v>
      </c>
      <c r="N97" s="935">
        <v>0</v>
      </c>
      <c r="O97" s="912"/>
    </row>
    <row r="98" spans="1:15">
      <c r="A98" s="929" t="s">
        <v>3901</v>
      </c>
      <c r="B98" s="930">
        <v>1354</v>
      </c>
      <c r="C98" s="931">
        <v>200</v>
      </c>
      <c r="D98" s="931">
        <v>302</v>
      </c>
      <c r="E98" s="931">
        <v>0</v>
      </c>
      <c r="F98" s="932">
        <v>12</v>
      </c>
      <c r="G98" s="933">
        <v>0</v>
      </c>
      <c r="H98" s="933">
        <v>0</v>
      </c>
      <c r="I98" s="933">
        <v>155</v>
      </c>
      <c r="J98" s="933">
        <v>0</v>
      </c>
      <c r="K98" s="933">
        <v>1085</v>
      </c>
      <c r="L98" s="934">
        <v>8.1136841636713708</v>
      </c>
      <c r="M98" s="935">
        <v>0.60611152532187895</v>
      </c>
      <c r="N98" s="935">
        <v>0.118324560720207</v>
      </c>
      <c r="O98" s="912"/>
    </row>
    <row r="99" spans="1:15">
      <c r="A99" s="929" t="s">
        <v>3902</v>
      </c>
      <c r="B99" s="930">
        <v>0</v>
      </c>
      <c r="C99" s="931">
        <v>0</v>
      </c>
      <c r="D99" s="931">
        <v>0</v>
      </c>
      <c r="E99" s="931">
        <v>0</v>
      </c>
      <c r="F99" s="932">
        <v>0</v>
      </c>
      <c r="G99" s="933">
        <v>0</v>
      </c>
      <c r="H99" s="933">
        <v>0</v>
      </c>
      <c r="I99" s="933">
        <v>0</v>
      </c>
      <c r="J99" s="933">
        <v>0</v>
      </c>
      <c r="K99" s="933">
        <v>0</v>
      </c>
      <c r="L99" s="934">
        <v>0</v>
      </c>
      <c r="M99" s="935">
        <v>0</v>
      </c>
      <c r="N99" s="935">
        <v>0</v>
      </c>
      <c r="O99" s="912"/>
    </row>
    <row r="100" spans="1:15">
      <c r="A100" s="929" t="s">
        <v>3903</v>
      </c>
      <c r="B100" s="930">
        <v>63</v>
      </c>
      <c r="C100" s="931">
        <v>0</v>
      </c>
      <c r="D100" s="931">
        <v>0</v>
      </c>
      <c r="E100" s="931">
        <v>0</v>
      </c>
      <c r="F100" s="932">
        <v>63</v>
      </c>
      <c r="G100" s="933">
        <v>0</v>
      </c>
      <c r="H100" s="933">
        <v>0</v>
      </c>
      <c r="I100" s="933">
        <v>0</v>
      </c>
      <c r="J100" s="933">
        <v>0</v>
      </c>
      <c r="K100" s="933">
        <v>0</v>
      </c>
      <c r="L100" s="934">
        <v>0</v>
      </c>
      <c r="M100" s="935">
        <v>0</v>
      </c>
      <c r="N100" s="935">
        <v>0</v>
      </c>
      <c r="O100" s="912"/>
    </row>
    <row r="101" spans="1:15">
      <c r="A101" s="924"/>
      <c r="B101" s="925"/>
      <c r="C101" s="926"/>
      <c r="D101" s="926"/>
      <c r="E101" s="926"/>
      <c r="F101" s="925"/>
      <c r="G101" s="926"/>
      <c r="H101" s="926"/>
      <c r="I101" s="926"/>
      <c r="J101" s="926"/>
      <c r="K101" s="926"/>
      <c r="L101" s="927"/>
      <c r="M101" s="928"/>
      <c r="N101" s="928"/>
      <c r="O101" s="912"/>
    </row>
    <row r="102" spans="1:15">
      <c r="A102" s="917" t="s">
        <v>4209</v>
      </c>
      <c r="B102" s="918">
        <v>0</v>
      </c>
      <c r="C102" s="919">
        <v>70</v>
      </c>
      <c r="D102" s="919">
        <v>-29</v>
      </c>
      <c r="E102" s="919">
        <v>576</v>
      </c>
      <c r="F102" s="920">
        <v>0</v>
      </c>
      <c r="G102" s="921">
        <v>0</v>
      </c>
      <c r="H102" s="921">
        <v>0</v>
      </c>
      <c r="I102" s="921">
        <v>0</v>
      </c>
      <c r="J102" s="921">
        <v>0</v>
      </c>
      <c r="K102" s="921">
        <v>29</v>
      </c>
      <c r="L102" s="922">
        <v>0.15748417034819701</v>
      </c>
      <c r="M102" s="923">
        <v>5.1892324983586098E-3</v>
      </c>
      <c r="N102" s="923">
        <v>1.3605599634999899E-2</v>
      </c>
      <c r="O102" s="912"/>
    </row>
    <row r="103" spans="1:15">
      <c r="A103" s="929" t="s">
        <v>3905</v>
      </c>
      <c r="B103" s="930">
        <v>0</v>
      </c>
      <c r="C103" s="931">
        <v>0</v>
      </c>
      <c r="D103" s="931">
        <v>-29</v>
      </c>
      <c r="E103" s="931">
        <v>0</v>
      </c>
      <c r="F103" s="932">
        <v>0</v>
      </c>
      <c r="G103" s="933">
        <v>0</v>
      </c>
      <c r="H103" s="933">
        <v>0</v>
      </c>
      <c r="I103" s="933">
        <v>0</v>
      </c>
      <c r="J103" s="933">
        <v>0</v>
      </c>
      <c r="K103" s="933">
        <v>29</v>
      </c>
      <c r="L103" s="934">
        <v>0.15748417034819701</v>
      </c>
      <c r="M103" s="935">
        <v>5.1892324983586098E-3</v>
      </c>
      <c r="N103" s="935">
        <v>1.3605599634999899E-2</v>
      </c>
      <c r="O103" s="912"/>
    </row>
    <row r="104" spans="1:15">
      <c r="A104" s="929" t="s">
        <v>3906</v>
      </c>
      <c r="B104" s="930">
        <v>0</v>
      </c>
      <c r="C104" s="931">
        <v>0</v>
      </c>
      <c r="D104" s="931">
        <v>0</v>
      </c>
      <c r="E104" s="931">
        <v>0</v>
      </c>
      <c r="F104" s="932">
        <v>0</v>
      </c>
      <c r="G104" s="933">
        <v>0</v>
      </c>
      <c r="H104" s="933">
        <v>0</v>
      </c>
      <c r="I104" s="933">
        <v>0</v>
      </c>
      <c r="J104" s="933">
        <v>0</v>
      </c>
      <c r="K104" s="933">
        <v>0</v>
      </c>
      <c r="L104" s="934">
        <v>0</v>
      </c>
      <c r="M104" s="935">
        <v>0</v>
      </c>
      <c r="N104" s="935">
        <v>0</v>
      </c>
      <c r="O104" s="912"/>
    </row>
    <row r="105" spans="1:15">
      <c r="A105" s="929" t="s">
        <v>3907</v>
      </c>
      <c r="B105" s="930">
        <v>0</v>
      </c>
      <c r="C105" s="931">
        <v>0</v>
      </c>
      <c r="D105" s="931">
        <v>0</v>
      </c>
      <c r="E105" s="931">
        <v>0</v>
      </c>
      <c r="F105" s="932">
        <v>0</v>
      </c>
      <c r="G105" s="933">
        <v>0</v>
      </c>
      <c r="H105" s="933">
        <v>0</v>
      </c>
      <c r="I105" s="933">
        <v>0</v>
      </c>
      <c r="J105" s="933">
        <v>0</v>
      </c>
      <c r="K105" s="933">
        <v>0</v>
      </c>
      <c r="L105" s="934">
        <v>0</v>
      </c>
      <c r="M105" s="935">
        <v>0</v>
      </c>
      <c r="N105" s="935">
        <v>0</v>
      </c>
      <c r="O105" s="912"/>
    </row>
    <row r="106" spans="1:15">
      <c r="A106" s="929" t="s">
        <v>3908</v>
      </c>
      <c r="B106" s="930">
        <v>0</v>
      </c>
      <c r="C106" s="931">
        <v>0</v>
      </c>
      <c r="D106" s="931">
        <v>0</v>
      </c>
      <c r="E106" s="931">
        <v>0</v>
      </c>
      <c r="F106" s="932">
        <v>0</v>
      </c>
      <c r="G106" s="933">
        <v>0</v>
      </c>
      <c r="H106" s="933">
        <v>0</v>
      </c>
      <c r="I106" s="933">
        <v>0</v>
      </c>
      <c r="J106" s="933">
        <v>0</v>
      </c>
      <c r="K106" s="933">
        <v>0</v>
      </c>
      <c r="L106" s="934">
        <v>0</v>
      </c>
      <c r="M106" s="935">
        <v>0</v>
      </c>
      <c r="N106" s="935">
        <v>0</v>
      </c>
      <c r="O106" s="912"/>
    </row>
    <row r="107" spans="1:15">
      <c r="A107" s="929" t="s">
        <v>3909</v>
      </c>
      <c r="B107" s="930">
        <v>0</v>
      </c>
      <c r="C107" s="931">
        <v>0</v>
      </c>
      <c r="D107" s="931">
        <v>0</v>
      </c>
      <c r="E107" s="931">
        <v>0</v>
      </c>
      <c r="F107" s="932">
        <v>0</v>
      </c>
      <c r="G107" s="933">
        <v>0</v>
      </c>
      <c r="H107" s="933">
        <v>0</v>
      </c>
      <c r="I107" s="933">
        <v>0</v>
      </c>
      <c r="J107" s="933">
        <v>0</v>
      </c>
      <c r="K107" s="933">
        <v>0</v>
      </c>
      <c r="L107" s="934">
        <v>0</v>
      </c>
      <c r="M107" s="935">
        <v>0</v>
      </c>
      <c r="N107" s="935">
        <v>0</v>
      </c>
      <c r="O107" s="912"/>
    </row>
    <row r="108" spans="1:15">
      <c r="A108" s="929" t="s">
        <v>3910</v>
      </c>
      <c r="B108" s="930">
        <v>0</v>
      </c>
      <c r="C108" s="931">
        <v>0</v>
      </c>
      <c r="D108" s="931">
        <v>0</v>
      </c>
      <c r="E108" s="931">
        <v>0</v>
      </c>
      <c r="F108" s="932">
        <v>0</v>
      </c>
      <c r="G108" s="933">
        <v>0</v>
      </c>
      <c r="H108" s="933">
        <v>0</v>
      </c>
      <c r="I108" s="933">
        <v>0</v>
      </c>
      <c r="J108" s="933">
        <v>0</v>
      </c>
      <c r="K108" s="933">
        <v>0</v>
      </c>
      <c r="L108" s="934">
        <v>0</v>
      </c>
      <c r="M108" s="935">
        <v>0</v>
      </c>
      <c r="N108" s="935">
        <v>0</v>
      </c>
      <c r="O108" s="912"/>
    </row>
    <row r="109" spans="1:15">
      <c r="A109" s="929" t="s">
        <v>3911</v>
      </c>
      <c r="B109" s="930">
        <v>0</v>
      </c>
      <c r="C109" s="931">
        <v>0</v>
      </c>
      <c r="D109" s="931">
        <v>0</v>
      </c>
      <c r="E109" s="931">
        <v>0</v>
      </c>
      <c r="F109" s="932">
        <v>0</v>
      </c>
      <c r="G109" s="933">
        <v>0</v>
      </c>
      <c r="H109" s="933">
        <v>0</v>
      </c>
      <c r="I109" s="933">
        <v>0</v>
      </c>
      <c r="J109" s="933">
        <v>0</v>
      </c>
      <c r="K109" s="933">
        <v>0</v>
      </c>
      <c r="L109" s="934">
        <v>0</v>
      </c>
      <c r="M109" s="935">
        <v>0</v>
      </c>
      <c r="N109" s="935">
        <v>0</v>
      </c>
      <c r="O109" s="912"/>
    </row>
    <row r="110" spans="1:15">
      <c r="A110" s="929" t="s">
        <v>3912</v>
      </c>
      <c r="B110" s="930">
        <v>0</v>
      </c>
      <c r="C110" s="931">
        <v>0</v>
      </c>
      <c r="D110" s="931">
        <v>0</v>
      </c>
      <c r="E110" s="931">
        <v>0</v>
      </c>
      <c r="F110" s="932">
        <v>0</v>
      </c>
      <c r="G110" s="933">
        <v>0</v>
      </c>
      <c r="H110" s="933">
        <v>0</v>
      </c>
      <c r="I110" s="933">
        <v>0</v>
      </c>
      <c r="J110" s="933">
        <v>0</v>
      </c>
      <c r="K110" s="933">
        <v>0</v>
      </c>
      <c r="L110" s="934">
        <v>0</v>
      </c>
      <c r="M110" s="935">
        <v>0</v>
      </c>
      <c r="N110" s="935">
        <v>0</v>
      </c>
      <c r="O110" s="912"/>
    </row>
    <row r="111" spans="1:15">
      <c r="A111" s="929" t="s">
        <v>3914</v>
      </c>
      <c r="B111" s="930">
        <v>0</v>
      </c>
      <c r="C111" s="931">
        <v>0</v>
      </c>
      <c r="D111" s="931">
        <v>0</v>
      </c>
      <c r="E111" s="931">
        <v>150</v>
      </c>
      <c r="F111" s="932">
        <v>0</v>
      </c>
      <c r="G111" s="933">
        <v>0</v>
      </c>
      <c r="H111" s="933">
        <v>0</v>
      </c>
      <c r="I111" s="933">
        <v>0</v>
      </c>
      <c r="J111" s="933">
        <v>0</v>
      </c>
      <c r="K111" s="933">
        <v>0</v>
      </c>
      <c r="L111" s="934">
        <v>0</v>
      </c>
      <c r="M111" s="935">
        <v>0</v>
      </c>
      <c r="N111" s="935">
        <v>0</v>
      </c>
      <c r="O111" s="912"/>
    </row>
    <row r="112" spans="1:15">
      <c r="A112" s="929" t="s">
        <v>3915</v>
      </c>
      <c r="B112" s="930">
        <v>0</v>
      </c>
      <c r="C112" s="931">
        <v>0</v>
      </c>
      <c r="D112" s="931">
        <v>0</v>
      </c>
      <c r="E112" s="931">
        <v>0</v>
      </c>
      <c r="F112" s="932">
        <v>0</v>
      </c>
      <c r="G112" s="933">
        <v>0</v>
      </c>
      <c r="H112" s="933">
        <v>0</v>
      </c>
      <c r="I112" s="933">
        <v>0</v>
      </c>
      <c r="J112" s="933">
        <v>0</v>
      </c>
      <c r="K112" s="933">
        <v>0</v>
      </c>
      <c r="L112" s="934">
        <v>0</v>
      </c>
      <c r="M112" s="935">
        <v>0</v>
      </c>
      <c r="N112" s="935">
        <v>0</v>
      </c>
      <c r="O112" s="912"/>
    </row>
    <row r="113" spans="1:15">
      <c r="A113" s="929" t="s">
        <v>3916</v>
      </c>
      <c r="B113" s="930">
        <v>0</v>
      </c>
      <c r="C113" s="931">
        <v>0</v>
      </c>
      <c r="D113" s="931">
        <v>0</v>
      </c>
      <c r="E113" s="931">
        <v>0</v>
      </c>
      <c r="F113" s="932">
        <v>0</v>
      </c>
      <c r="G113" s="933">
        <v>0</v>
      </c>
      <c r="H113" s="933">
        <v>0</v>
      </c>
      <c r="I113" s="933">
        <v>0</v>
      </c>
      <c r="J113" s="933">
        <v>0</v>
      </c>
      <c r="K113" s="933">
        <v>0</v>
      </c>
      <c r="L113" s="934">
        <v>0</v>
      </c>
      <c r="M113" s="935">
        <v>0</v>
      </c>
      <c r="N113" s="935">
        <v>0</v>
      </c>
      <c r="O113" s="912"/>
    </row>
    <row r="114" spans="1:15">
      <c r="A114" s="929" t="s">
        <v>3917</v>
      </c>
      <c r="B114" s="930">
        <v>0</v>
      </c>
      <c r="C114" s="931">
        <v>0</v>
      </c>
      <c r="D114" s="931">
        <v>0</v>
      </c>
      <c r="E114" s="931">
        <v>0</v>
      </c>
      <c r="F114" s="932">
        <v>0</v>
      </c>
      <c r="G114" s="933">
        <v>0</v>
      </c>
      <c r="H114" s="933">
        <v>0</v>
      </c>
      <c r="I114" s="933">
        <v>0</v>
      </c>
      <c r="J114" s="933">
        <v>0</v>
      </c>
      <c r="K114" s="933">
        <v>0</v>
      </c>
      <c r="L114" s="934">
        <v>0</v>
      </c>
      <c r="M114" s="935">
        <v>0</v>
      </c>
      <c r="N114" s="935">
        <v>0</v>
      </c>
      <c r="O114" s="912"/>
    </row>
    <row r="115" spans="1:15">
      <c r="A115" s="929" t="s">
        <v>3918</v>
      </c>
      <c r="B115" s="930">
        <v>0</v>
      </c>
      <c r="C115" s="931">
        <v>0</v>
      </c>
      <c r="D115" s="931">
        <v>0</v>
      </c>
      <c r="E115" s="931">
        <v>0</v>
      </c>
      <c r="F115" s="932">
        <v>0</v>
      </c>
      <c r="G115" s="933">
        <v>0</v>
      </c>
      <c r="H115" s="933">
        <v>0</v>
      </c>
      <c r="I115" s="933">
        <v>0</v>
      </c>
      <c r="J115" s="933">
        <v>0</v>
      </c>
      <c r="K115" s="933">
        <v>0</v>
      </c>
      <c r="L115" s="934">
        <v>0</v>
      </c>
      <c r="M115" s="935">
        <v>0</v>
      </c>
      <c r="N115" s="935">
        <v>0</v>
      </c>
      <c r="O115" s="912"/>
    </row>
    <row r="116" spans="1:15">
      <c r="A116" s="929" t="s">
        <v>3919</v>
      </c>
      <c r="B116" s="930">
        <v>0</v>
      </c>
      <c r="C116" s="931">
        <v>0</v>
      </c>
      <c r="D116" s="931">
        <v>0</v>
      </c>
      <c r="E116" s="931">
        <v>0</v>
      </c>
      <c r="F116" s="932">
        <v>0</v>
      </c>
      <c r="G116" s="933">
        <v>0</v>
      </c>
      <c r="H116" s="933">
        <v>0</v>
      </c>
      <c r="I116" s="933">
        <v>0</v>
      </c>
      <c r="J116" s="933">
        <v>0</v>
      </c>
      <c r="K116" s="933">
        <v>0</v>
      </c>
      <c r="L116" s="934">
        <v>0</v>
      </c>
      <c r="M116" s="935">
        <v>0</v>
      </c>
      <c r="N116" s="935">
        <v>0</v>
      </c>
      <c r="O116" s="912"/>
    </row>
    <row r="117" spans="1:15">
      <c r="A117" s="929" t="s">
        <v>3920</v>
      </c>
      <c r="B117" s="930">
        <v>0</v>
      </c>
      <c r="C117" s="931">
        <v>70</v>
      </c>
      <c r="D117" s="931">
        <v>0</v>
      </c>
      <c r="E117" s="931">
        <v>426</v>
      </c>
      <c r="F117" s="932">
        <v>0</v>
      </c>
      <c r="G117" s="933">
        <v>0</v>
      </c>
      <c r="H117" s="933">
        <v>0</v>
      </c>
      <c r="I117" s="933">
        <v>0</v>
      </c>
      <c r="J117" s="933">
        <v>0</v>
      </c>
      <c r="K117" s="933">
        <v>0</v>
      </c>
      <c r="L117" s="934">
        <v>0</v>
      </c>
      <c r="M117" s="935">
        <v>0</v>
      </c>
      <c r="N117" s="935">
        <v>0</v>
      </c>
      <c r="O117" s="912"/>
    </row>
    <row r="118" spans="1:15">
      <c r="A118" s="924"/>
      <c r="B118" s="925"/>
      <c r="C118" s="926"/>
      <c r="D118" s="926"/>
      <c r="E118" s="926"/>
      <c r="F118" s="925"/>
      <c r="G118" s="926"/>
      <c r="H118" s="926"/>
      <c r="I118" s="926"/>
      <c r="J118" s="926"/>
      <c r="K118" s="926"/>
      <c r="L118" s="927"/>
      <c r="M118" s="928"/>
      <c r="N118" s="928"/>
      <c r="O118" s="912"/>
    </row>
    <row r="119" spans="1:15">
      <c r="A119" s="917" t="s">
        <v>4210</v>
      </c>
      <c r="B119" s="918">
        <v>285</v>
      </c>
      <c r="C119" s="919">
        <v>4807</v>
      </c>
      <c r="D119" s="919">
        <v>-68</v>
      </c>
      <c r="E119" s="919">
        <v>1199</v>
      </c>
      <c r="F119" s="920">
        <v>2012</v>
      </c>
      <c r="G119" s="921">
        <v>28</v>
      </c>
      <c r="H119" s="921">
        <v>1</v>
      </c>
      <c r="I119" s="921">
        <v>21</v>
      </c>
      <c r="J119" s="921">
        <v>0</v>
      </c>
      <c r="K119" s="921">
        <v>2413</v>
      </c>
      <c r="L119" s="922">
        <v>26.931719395079199</v>
      </c>
      <c r="M119" s="923">
        <v>1.1042130131422301</v>
      </c>
      <c r="N119" s="923">
        <v>2.1691866062784499</v>
      </c>
      <c r="O119" s="912"/>
    </row>
    <row r="120" spans="1:15">
      <c r="A120" s="929" t="s">
        <v>3922</v>
      </c>
      <c r="B120" s="930">
        <v>0</v>
      </c>
      <c r="C120" s="931">
        <v>78</v>
      </c>
      <c r="D120" s="931">
        <v>-14</v>
      </c>
      <c r="E120" s="931">
        <v>456</v>
      </c>
      <c r="F120" s="932">
        <v>0</v>
      </c>
      <c r="G120" s="933">
        <v>0</v>
      </c>
      <c r="H120" s="933">
        <v>0</v>
      </c>
      <c r="I120" s="933">
        <v>0</v>
      </c>
      <c r="J120" s="933">
        <v>0</v>
      </c>
      <c r="K120" s="933">
        <v>0</v>
      </c>
      <c r="L120" s="934">
        <v>0</v>
      </c>
      <c r="M120" s="935">
        <v>0</v>
      </c>
      <c r="N120" s="935">
        <v>0</v>
      </c>
      <c r="O120" s="912"/>
    </row>
    <row r="121" spans="1:15">
      <c r="A121" s="929" t="s">
        <v>3923</v>
      </c>
      <c r="B121" s="930">
        <v>285</v>
      </c>
      <c r="C121" s="931">
        <v>36</v>
      </c>
      <c r="D121" s="931">
        <v>-83.310615802257502</v>
      </c>
      <c r="E121" s="931">
        <v>209</v>
      </c>
      <c r="F121" s="932">
        <v>0</v>
      </c>
      <c r="G121" s="933">
        <v>0</v>
      </c>
      <c r="H121" s="933">
        <v>174.31061580225699</v>
      </c>
      <c r="I121" s="933">
        <v>21</v>
      </c>
      <c r="J121" s="933">
        <v>0</v>
      </c>
      <c r="K121" s="933">
        <v>0</v>
      </c>
      <c r="L121" s="934">
        <v>0</v>
      </c>
      <c r="M121" s="935">
        <v>0</v>
      </c>
      <c r="N121" s="935">
        <v>0</v>
      </c>
      <c r="O121" s="912"/>
    </row>
    <row r="122" spans="1:15">
      <c r="A122" s="929" t="s">
        <v>3924</v>
      </c>
      <c r="B122" s="930">
        <v>0</v>
      </c>
      <c r="C122" s="931">
        <v>0</v>
      </c>
      <c r="D122" s="931">
        <v>0</v>
      </c>
      <c r="E122" s="931">
        <v>238</v>
      </c>
      <c r="F122" s="932">
        <v>0</v>
      </c>
      <c r="G122" s="933">
        <v>28</v>
      </c>
      <c r="H122" s="933">
        <v>0</v>
      </c>
      <c r="I122" s="933">
        <v>0</v>
      </c>
      <c r="J122" s="933">
        <v>0</v>
      </c>
      <c r="K122" s="933">
        <v>0</v>
      </c>
      <c r="L122" s="934">
        <v>0</v>
      </c>
      <c r="M122" s="935">
        <v>0</v>
      </c>
      <c r="N122" s="935">
        <v>0</v>
      </c>
      <c r="O122" s="912"/>
    </row>
    <row r="123" spans="1:15">
      <c r="A123" s="929" t="s">
        <v>3925</v>
      </c>
      <c r="B123" s="930">
        <v>0</v>
      </c>
      <c r="C123" s="931">
        <v>0</v>
      </c>
      <c r="D123" s="931">
        <v>0</v>
      </c>
      <c r="E123" s="931">
        <v>0</v>
      </c>
      <c r="F123" s="932">
        <v>0</v>
      </c>
      <c r="G123" s="933">
        <v>0</v>
      </c>
      <c r="H123" s="933">
        <v>0</v>
      </c>
      <c r="I123" s="933">
        <v>0</v>
      </c>
      <c r="J123" s="933">
        <v>0</v>
      </c>
      <c r="K123" s="933">
        <v>0</v>
      </c>
      <c r="L123" s="934">
        <v>0</v>
      </c>
      <c r="M123" s="935">
        <v>0</v>
      </c>
      <c r="N123" s="935">
        <v>0</v>
      </c>
      <c r="O123" s="912"/>
    </row>
    <row r="124" spans="1:15">
      <c r="A124" s="929" t="s">
        <v>3926</v>
      </c>
      <c r="B124" s="930">
        <v>0</v>
      </c>
      <c r="C124" s="931">
        <v>0</v>
      </c>
      <c r="D124" s="931">
        <v>0</v>
      </c>
      <c r="E124" s="931">
        <v>0</v>
      </c>
      <c r="F124" s="932">
        <v>0</v>
      </c>
      <c r="G124" s="933">
        <v>0</v>
      </c>
      <c r="H124" s="933">
        <v>0</v>
      </c>
      <c r="I124" s="933">
        <v>0</v>
      </c>
      <c r="J124" s="933">
        <v>0</v>
      </c>
      <c r="K124" s="933">
        <v>0</v>
      </c>
      <c r="L124" s="934">
        <v>0</v>
      </c>
      <c r="M124" s="935">
        <v>0</v>
      </c>
      <c r="N124" s="935">
        <v>0</v>
      </c>
      <c r="O124" s="912"/>
    </row>
    <row r="125" spans="1:15">
      <c r="A125" s="929" t="s">
        <v>3927</v>
      </c>
      <c r="B125" s="930">
        <v>0</v>
      </c>
      <c r="C125" s="931">
        <v>0</v>
      </c>
      <c r="D125" s="931">
        <v>0</v>
      </c>
      <c r="E125" s="931">
        <v>0</v>
      </c>
      <c r="F125" s="932">
        <v>0</v>
      </c>
      <c r="G125" s="933">
        <v>0</v>
      </c>
      <c r="H125" s="933">
        <v>0</v>
      </c>
      <c r="I125" s="933">
        <v>0</v>
      </c>
      <c r="J125" s="933">
        <v>0</v>
      </c>
      <c r="K125" s="933">
        <v>0</v>
      </c>
      <c r="L125" s="934">
        <v>0</v>
      </c>
      <c r="M125" s="935">
        <v>0</v>
      </c>
      <c r="N125" s="935">
        <v>0</v>
      </c>
      <c r="O125" s="912"/>
    </row>
    <row r="126" spans="1:15">
      <c r="A126" s="929" t="s">
        <v>3928</v>
      </c>
      <c r="B126" s="930">
        <v>0</v>
      </c>
      <c r="C126" s="931">
        <v>3</v>
      </c>
      <c r="D126" s="931">
        <v>0</v>
      </c>
      <c r="E126" s="931">
        <v>0</v>
      </c>
      <c r="F126" s="932">
        <v>0</v>
      </c>
      <c r="G126" s="933">
        <v>0</v>
      </c>
      <c r="H126" s="933">
        <v>0</v>
      </c>
      <c r="I126" s="933">
        <v>0</v>
      </c>
      <c r="J126" s="933">
        <v>0</v>
      </c>
      <c r="K126" s="933">
        <v>3</v>
      </c>
      <c r="L126" s="934">
        <v>3.9059457173697701E-2</v>
      </c>
      <c r="M126" s="935">
        <v>1.3153355663621301E-3</v>
      </c>
      <c r="N126" s="935">
        <v>3.2983541613344799E-3</v>
      </c>
      <c r="O126" s="912"/>
    </row>
    <row r="127" spans="1:15">
      <c r="A127" s="929" t="s">
        <v>3929</v>
      </c>
      <c r="B127" s="930">
        <v>0</v>
      </c>
      <c r="C127" s="931">
        <v>34</v>
      </c>
      <c r="D127" s="931">
        <v>10</v>
      </c>
      <c r="E127" s="931">
        <v>0</v>
      </c>
      <c r="F127" s="932">
        <v>0</v>
      </c>
      <c r="G127" s="933">
        <v>0</v>
      </c>
      <c r="H127" s="933">
        <v>0</v>
      </c>
      <c r="I127" s="933">
        <v>0</v>
      </c>
      <c r="J127" s="933">
        <v>0</v>
      </c>
      <c r="K127" s="933">
        <v>24</v>
      </c>
      <c r="L127" s="934">
        <v>0.24677564737433699</v>
      </c>
      <c r="M127" s="935">
        <v>8.4315012852898292E-3</v>
      </c>
      <c r="N127" s="935">
        <v>2.0523508006632302E-2</v>
      </c>
      <c r="O127" s="912"/>
    </row>
    <row r="128" spans="1:15">
      <c r="A128" s="929" t="s">
        <v>3930</v>
      </c>
      <c r="B128" s="930">
        <v>0</v>
      </c>
      <c r="C128" s="931">
        <v>0</v>
      </c>
      <c r="D128" s="931">
        <v>0</v>
      </c>
      <c r="E128" s="931">
        <v>0</v>
      </c>
      <c r="F128" s="932">
        <v>0</v>
      </c>
      <c r="G128" s="933">
        <v>0</v>
      </c>
      <c r="H128" s="933">
        <v>0</v>
      </c>
      <c r="I128" s="933">
        <v>0</v>
      </c>
      <c r="J128" s="933">
        <v>0</v>
      </c>
      <c r="K128" s="933">
        <v>0</v>
      </c>
      <c r="L128" s="934">
        <v>0</v>
      </c>
      <c r="M128" s="935">
        <v>0</v>
      </c>
      <c r="N128" s="935">
        <v>0</v>
      </c>
      <c r="O128" s="912"/>
    </row>
    <row r="129" spans="1:15">
      <c r="A129" s="929" t="s">
        <v>3931</v>
      </c>
      <c r="B129" s="930">
        <v>0</v>
      </c>
      <c r="C129" s="931">
        <v>0</v>
      </c>
      <c r="D129" s="931">
        <v>0</v>
      </c>
      <c r="E129" s="931">
        <v>0</v>
      </c>
      <c r="F129" s="932">
        <v>0</v>
      </c>
      <c r="G129" s="933">
        <v>0</v>
      </c>
      <c r="H129" s="933">
        <v>0</v>
      </c>
      <c r="I129" s="933">
        <v>0</v>
      </c>
      <c r="J129" s="933">
        <v>0</v>
      </c>
      <c r="K129" s="933">
        <v>0</v>
      </c>
      <c r="L129" s="934">
        <v>0</v>
      </c>
      <c r="M129" s="935">
        <v>0</v>
      </c>
      <c r="N129" s="935">
        <v>0</v>
      </c>
      <c r="O129" s="912"/>
    </row>
    <row r="130" spans="1:15">
      <c r="A130" s="929" t="s">
        <v>3932</v>
      </c>
      <c r="B130" s="930">
        <v>0</v>
      </c>
      <c r="C130" s="931">
        <v>0</v>
      </c>
      <c r="D130" s="931">
        <v>0</v>
      </c>
      <c r="E130" s="931">
        <v>0</v>
      </c>
      <c r="F130" s="932">
        <v>0</v>
      </c>
      <c r="G130" s="933">
        <v>0</v>
      </c>
      <c r="H130" s="933">
        <v>0</v>
      </c>
      <c r="I130" s="933">
        <v>0</v>
      </c>
      <c r="J130" s="933">
        <v>0</v>
      </c>
      <c r="K130" s="933">
        <v>0</v>
      </c>
      <c r="L130" s="934">
        <v>0</v>
      </c>
      <c r="M130" s="935">
        <v>0</v>
      </c>
      <c r="N130" s="935">
        <v>0</v>
      </c>
      <c r="O130" s="912"/>
    </row>
    <row r="131" spans="1:15">
      <c r="A131" s="929" t="s">
        <v>3933</v>
      </c>
      <c r="B131" s="930">
        <v>0</v>
      </c>
      <c r="C131" s="931">
        <v>0</v>
      </c>
      <c r="D131" s="931">
        <v>0</v>
      </c>
      <c r="E131" s="931">
        <v>0</v>
      </c>
      <c r="F131" s="932">
        <v>0</v>
      </c>
      <c r="G131" s="933">
        <v>0</v>
      </c>
      <c r="H131" s="933">
        <v>0</v>
      </c>
      <c r="I131" s="933">
        <v>0</v>
      </c>
      <c r="J131" s="933">
        <v>0</v>
      </c>
      <c r="K131" s="933">
        <v>0</v>
      </c>
      <c r="L131" s="934">
        <v>0</v>
      </c>
      <c r="M131" s="935">
        <v>0</v>
      </c>
      <c r="N131" s="935">
        <v>0</v>
      </c>
      <c r="O131" s="912"/>
    </row>
    <row r="132" spans="1:15">
      <c r="A132" s="929" t="s">
        <v>3934</v>
      </c>
      <c r="B132" s="930">
        <v>0</v>
      </c>
      <c r="C132" s="931">
        <v>1</v>
      </c>
      <c r="D132" s="931">
        <v>0</v>
      </c>
      <c r="E132" s="931">
        <v>0</v>
      </c>
      <c r="F132" s="932">
        <v>0</v>
      </c>
      <c r="G132" s="933">
        <v>0</v>
      </c>
      <c r="H132" s="933">
        <v>0</v>
      </c>
      <c r="I132" s="933">
        <v>0</v>
      </c>
      <c r="J132" s="933">
        <v>0</v>
      </c>
      <c r="K132" s="933">
        <v>0</v>
      </c>
      <c r="L132" s="934">
        <v>0</v>
      </c>
      <c r="M132" s="935">
        <v>0</v>
      </c>
      <c r="N132" s="935">
        <v>0</v>
      </c>
      <c r="O132" s="912"/>
    </row>
    <row r="133" spans="1:15">
      <c r="A133" s="929" t="s">
        <v>3935</v>
      </c>
      <c r="B133" s="930">
        <v>0</v>
      </c>
      <c r="C133" s="931">
        <v>0</v>
      </c>
      <c r="D133" s="931">
        <v>0</v>
      </c>
      <c r="E133" s="931">
        <v>0</v>
      </c>
      <c r="F133" s="932">
        <v>0</v>
      </c>
      <c r="G133" s="933">
        <v>0</v>
      </c>
      <c r="H133" s="933">
        <v>0</v>
      </c>
      <c r="I133" s="933">
        <v>0</v>
      </c>
      <c r="J133" s="933">
        <v>0</v>
      </c>
      <c r="K133" s="933">
        <v>0</v>
      </c>
      <c r="L133" s="934">
        <v>0</v>
      </c>
      <c r="M133" s="935">
        <v>0</v>
      </c>
      <c r="N133" s="935">
        <v>0</v>
      </c>
      <c r="O133" s="912"/>
    </row>
    <row r="134" spans="1:15">
      <c r="A134" s="929" t="s">
        <v>3936</v>
      </c>
      <c r="B134" s="930">
        <v>0</v>
      </c>
      <c r="C134" s="931">
        <v>4</v>
      </c>
      <c r="D134" s="931">
        <v>0</v>
      </c>
      <c r="E134" s="931">
        <v>0</v>
      </c>
      <c r="F134" s="932">
        <v>0</v>
      </c>
      <c r="G134" s="933">
        <v>0</v>
      </c>
      <c r="H134" s="933">
        <v>0</v>
      </c>
      <c r="I134" s="933">
        <v>0</v>
      </c>
      <c r="J134" s="933">
        <v>0</v>
      </c>
      <c r="K134" s="933">
        <v>4</v>
      </c>
      <c r="L134" s="934">
        <v>7.5492694434862E-3</v>
      </c>
      <c r="M134" s="935">
        <v>7.5492694434862006E-5</v>
      </c>
      <c r="N134" s="935">
        <v>6.5112448950068401E-4</v>
      </c>
      <c r="O134" s="912"/>
    </row>
    <row r="135" spans="1:15">
      <c r="A135" s="929" t="s">
        <v>3937</v>
      </c>
      <c r="B135" s="930">
        <v>0</v>
      </c>
      <c r="C135" s="931">
        <v>0</v>
      </c>
      <c r="D135" s="931">
        <v>0</v>
      </c>
      <c r="E135" s="931">
        <v>0</v>
      </c>
      <c r="F135" s="932">
        <v>0</v>
      </c>
      <c r="G135" s="933">
        <v>0</v>
      </c>
      <c r="H135" s="933">
        <v>0</v>
      </c>
      <c r="I135" s="933">
        <v>0</v>
      </c>
      <c r="J135" s="933">
        <v>0</v>
      </c>
      <c r="K135" s="933">
        <v>0</v>
      </c>
      <c r="L135" s="934">
        <v>0</v>
      </c>
      <c r="M135" s="935">
        <v>0</v>
      </c>
      <c r="N135" s="935">
        <v>0</v>
      </c>
      <c r="O135" s="912"/>
    </row>
    <row r="136" spans="1:15">
      <c r="A136" s="929" t="s">
        <v>3938</v>
      </c>
      <c r="B136" s="930">
        <v>0</v>
      </c>
      <c r="C136" s="931">
        <v>0</v>
      </c>
      <c r="D136" s="931">
        <v>0</v>
      </c>
      <c r="E136" s="931">
        <v>0</v>
      </c>
      <c r="F136" s="932">
        <v>0</v>
      </c>
      <c r="G136" s="933">
        <v>0</v>
      </c>
      <c r="H136" s="933">
        <v>0</v>
      </c>
      <c r="I136" s="933">
        <v>0</v>
      </c>
      <c r="J136" s="933">
        <v>0</v>
      </c>
      <c r="K136" s="933">
        <v>0</v>
      </c>
      <c r="L136" s="934">
        <v>0</v>
      </c>
      <c r="M136" s="935">
        <v>0</v>
      </c>
      <c r="N136" s="935">
        <v>0</v>
      </c>
      <c r="O136" s="912"/>
    </row>
    <row r="137" spans="1:15">
      <c r="A137" s="929" t="s">
        <v>3941</v>
      </c>
      <c r="B137" s="930">
        <v>122</v>
      </c>
      <c r="C137" s="931">
        <v>382</v>
      </c>
      <c r="D137" s="931">
        <v>0</v>
      </c>
      <c r="E137" s="931">
        <v>0</v>
      </c>
      <c r="F137" s="932">
        <v>0</v>
      </c>
      <c r="G137" s="933">
        <v>0</v>
      </c>
      <c r="H137" s="933">
        <v>0</v>
      </c>
      <c r="I137" s="933">
        <v>0</v>
      </c>
      <c r="J137" s="933">
        <v>0</v>
      </c>
      <c r="K137" s="933">
        <v>504</v>
      </c>
      <c r="L137" s="934">
        <v>6.5844229549425197</v>
      </c>
      <c r="M137" s="935">
        <v>0.277061749552096</v>
      </c>
      <c r="N137" s="935">
        <v>0.52832422687869296</v>
      </c>
      <c r="O137" s="912"/>
    </row>
    <row r="138" spans="1:15">
      <c r="A138" s="929" t="s">
        <v>3942</v>
      </c>
      <c r="B138" s="930">
        <v>0</v>
      </c>
      <c r="C138" s="931">
        <v>3</v>
      </c>
      <c r="D138" s="931">
        <v>0</v>
      </c>
      <c r="E138" s="931">
        <v>0</v>
      </c>
      <c r="F138" s="932">
        <v>0</v>
      </c>
      <c r="G138" s="933">
        <v>0</v>
      </c>
      <c r="H138" s="933">
        <v>0</v>
      </c>
      <c r="I138" s="933">
        <v>0</v>
      </c>
      <c r="J138" s="933">
        <v>0</v>
      </c>
      <c r="K138" s="933">
        <v>3</v>
      </c>
      <c r="L138" s="934">
        <v>4.35997017682472E-2</v>
      </c>
      <c r="M138" s="935">
        <v>4.4067079888274402E-4</v>
      </c>
      <c r="N138" s="935">
        <v>4.12628111681115E-3</v>
      </c>
      <c r="O138" s="912"/>
    </row>
    <row r="139" spans="1:15">
      <c r="A139" s="929" t="s">
        <v>3943</v>
      </c>
      <c r="B139" s="930">
        <v>0</v>
      </c>
      <c r="C139" s="931">
        <v>837</v>
      </c>
      <c r="D139" s="931">
        <v>-1</v>
      </c>
      <c r="E139" s="931">
        <v>136</v>
      </c>
      <c r="F139" s="932">
        <v>0</v>
      </c>
      <c r="G139" s="933">
        <v>0</v>
      </c>
      <c r="H139" s="933">
        <v>0</v>
      </c>
      <c r="I139" s="933">
        <v>0</v>
      </c>
      <c r="J139" s="933">
        <v>0</v>
      </c>
      <c r="K139" s="933">
        <v>702</v>
      </c>
      <c r="L139" s="934">
        <v>9.6242502475991198</v>
      </c>
      <c r="M139" s="935">
        <v>0.407780732893404</v>
      </c>
      <c r="N139" s="935">
        <v>0.789001034908694</v>
      </c>
      <c r="O139" s="912"/>
    </row>
    <row r="140" spans="1:15">
      <c r="A140" s="929" t="s">
        <v>4211</v>
      </c>
      <c r="B140" s="930">
        <v>0</v>
      </c>
      <c r="C140" s="931">
        <v>837</v>
      </c>
      <c r="D140" s="931">
        <v>0</v>
      </c>
      <c r="E140" s="931">
        <v>136</v>
      </c>
      <c r="F140" s="932">
        <v>0</v>
      </c>
      <c r="G140" s="933">
        <v>0</v>
      </c>
      <c r="H140" s="933">
        <v>0</v>
      </c>
      <c r="I140" s="933">
        <v>0</v>
      </c>
      <c r="J140" s="933">
        <v>0</v>
      </c>
      <c r="K140" s="933">
        <v>701</v>
      </c>
      <c r="L140" s="934">
        <v>9.6417435429487099</v>
      </c>
      <c r="M140" s="935">
        <v>0.357274962999232</v>
      </c>
      <c r="N140" s="935">
        <v>0.79099740716423905</v>
      </c>
      <c r="O140" s="912"/>
    </row>
    <row r="141" spans="1:15">
      <c r="A141" s="929" t="s">
        <v>3944</v>
      </c>
      <c r="B141" s="930">
        <v>0</v>
      </c>
      <c r="C141" s="931">
        <v>2012</v>
      </c>
      <c r="D141" s="931">
        <v>0</v>
      </c>
      <c r="E141" s="931">
        <v>0</v>
      </c>
      <c r="F141" s="932">
        <v>2012</v>
      </c>
      <c r="G141" s="933">
        <v>0</v>
      </c>
      <c r="H141" s="933">
        <v>0</v>
      </c>
      <c r="I141" s="933">
        <v>0</v>
      </c>
      <c r="J141" s="933">
        <v>0</v>
      </c>
      <c r="K141" s="933">
        <v>0</v>
      </c>
      <c r="L141" s="934">
        <v>0</v>
      </c>
      <c r="M141" s="935">
        <v>0</v>
      </c>
      <c r="N141" s="935">
        <v>0</v>
      </c>
      <c r="O141" s="912"/>
    </row>
    <row r="142" spans="1:15">
      <c r="A142" s="929" t="s">
        <v>3945</v>
      </c>
      <c r="B142" s="930">
        <v>0</v>
      </c>
      <c r="C142" s="931">
        <v>169</v>
      </c>
      <c r="D142" s="931">
        <v>0</v>
      </c>
      <c r="E142" s="931">
        <v>0</v>
      </c>
      <c r="F142" s="932">
        <v>0</v>
      </c>
      <c r="G142" s="933">
        <v>0</v>
      </c>
      <c r="H142" s="933">
        <v>0</v>
      </c>
      <c r="I142" s="933">
        <v>0</v>
      </c>
      <c r="J142" s="933">
        <v>0</v>
      </c>
      <c r="K142" s="933">
        <v>169</v>
      </c>
      <c r="L142" s="934">
        <v>0.25200583109844998</v>
      </c>
      <c r="M142" s="935">
        <v>2.5952839322079198E-2</v>
      </c>
      <c r="N142" s="935">
        <v>3.7612810611708901E-4</v>
      </c>
      <c r="O142" s="912"/>
    </row>
    <row r="143" spans="1:15">
      <c r="A143" s="929" t="s">
        <v>3947</v>
      </c>
      <c r="B143" s="930">
        <v>0</v>
      </c>
      <c r="C143" s="931">
        <v>78</v>
      </c>
      <c r="D143" s="931">
        <v>0</v>
      </c>
      <c r="E143" s="931">
        <v>0</v>
      </c>
      <c r="F143" s="932">
        <v>0</v>
      </c>
      <c r="G143" s="933">
        <v>0</v>
      </c>
      <c r="H143" s="933">
        <v>0</v>
      </c>
      <c r="I143" s="933">
        <v>0</v>
      </c>
      <c r="J143" s="933">
        <v>0</v>
      </c>
      <c r="K143" s="933">
        <v>78</v>
      </c>
      <c r="L143" s="934">
        <v>0.4652415343356</v>
      </c>
      <c r="M143" s="935">
        <v>2.5692442940921201E-2</v>
      </c>
      <c r="N143" s="935">
        <v>2.9164394689694301E-2</v>
      </c>
      <c r="O143" s="912"/>
    </row>
    <row r="144" spans="1:15">
      <c r="A144" s="929" t="s">
        <v>3949</v>
      </c>
      <c r="B144" s="930">
        <v>0</v>
      </c>
      <c r="C144" s="931">
        <v>169</v>
      </c>
      <c r="D144" s="931">
        <v>20</v>
      </c>
      <c r="E144" s="931">
        <v>24</v>
      </c>
      <c r="F144" s="932">
        <v>0</v>
      </c>
      <c r="G144" s="933">
        <v>0</v>
      </c>
      <c r="H144" s="933">
        <v>0</v>
      </c>
      <c r="I144" s="933">
        <v>0</v>
      </c>
      <c r="J144" s="933">
        <v>0</v>
      </c>
      <c r="K144" s="933">
        <v>9</v>
      </c>
      <c r="L144" s="934">
        <v>2.7071208395001298E-2</v>
      </c>
      <c r="M144" s="935">
        <v>1.8728508952516599E-4</v>
      </c>
      <c r="N144" s="935">
        <v>2.72414675672969E-3</v>
      </c>
      <c r="O144" s="912"/>
    </row>
    <row r="145" spans="1:15">
      <c r="A145" s="924"/>
      <c r="B145" s="925"/>
      <c r="C145" s="926"/>
      <c r="D145" s="926"/>
      <c r="E145" s="926"/>
      <c r="F145" s="925"/>
      <c r="G145" s="926"/>
      <c r="H145" s="926"/>
      <c r="I145" s="926"/>
      <c r="J145" s="926"/>
      <c r="K145" s="926"/>
      <c r="L145" s="927"/>
      <c r="M145" s="928"/>
      <c r="N145" s="928"/>
      <c r="O145" s="912"/>
    </row>
    <row r="146" spans="1:15">
      <c r="A146" s="917" t="s">
        <v>4212</v>
      </c>
      <c r="B146" s="918">
        <v>0</v>
      </c>
      <c r="C146" s="919">
        <v>13929</v>
      </c>
      <c r="D146" s="919">
        <v>1627</v>
      </c>
      <c r="E146" s="919">
        <v>66</v>
      </c>
      <c r="F146" s="920">
        <v>0</v>
      </c>
      <c r="G146" s="921">
        <v>0</v>
      </c>
      <c r="H146" s="921">
        <v>0</v>
      </c>
      <c r="I146" s="921">
        <v>0</v>
      </c>
      <c r="J146" s="921">
        <v>280</v>
      </c>
      <c r="K146" s="921">
        <v>11481</v>
      </c>
      <c r="L146" s="922">
        <v>214.74633608938001</v>
      </c>
      <c r="M146" s="923">
        <v>1.1208172440270199E-2</v>
      </c>
      <c r="N146" s="923">
        <v>23.843377140758701</v>
      </c>
      <c r="O146" s="912"/>
    </row>
    <row r="147" spans="1:15">
      <c r="A147" s="929" t="s">
        <v>3951</v>
      </c>
      <c r="B147" s="930">
        <v>0</v>
      </c>
      <c r="C147" s="931">
        <v>5422</v>
      </c>
      <c r="D147" s="931">
        <v>338</v>
      </c>
      <c r="E147" s="931">
        <v>0</v>
      </c>
      <c r="F147" s="932">
        <v>0</v>
      </c>
      <c r="G147" s="933">
        <v>0</v>
      </c>
      <c r="H147" s="933">
        <v>0</v>
      </c>
      <c r="I147" s="933">
        <v>0</v>
      </c>
      <c r="J147" s="933">
        <v>0</v>
      </c>
      <c r="K147" s="933">
        <v>5084</v>
      </c>
      <c r="L147" s="934">
        <v>101.83501552363001</v>
      </c>
      <c r="M147" s="935">
        <v>0</v>
      </c>
      <c r="N147" s="935">
        <v>11.3150017248478</v>
      </c>
      <c r="O147" s="912"/>
    </row>
    <row r="148" spans="1:15">
      <c r="A148" s="929" t="s">
        <v>3952</v>
      </c>
      <c r="B148" s="930">
        <v>0</v>
      </c>
      <c r="C148" s="931">
        <v>0</v>
      </c>
      <c r="D148" s="931">
        <v>-7</v>
      </c>
      <c r="E148" s="931">
        <v>0</v>
      </c>
      <c r="F148" s="932">
        <v>0</v>
      </c>
      <c r="G148" s="933">
        <v>0</v>
      </c>
      <c r="H148" s="933">
        <v>0</v>
      </c>
      <c r="I148" s="933">
        <v>0</v>
      </c>
      <c r="J148" s="933">
        <v>0</v>
      </c>
      <c r="K148" s="933">
        <v>7</v>
      </c>
      <c r="L148" s="934">
        <v>0.14005764330147</v>
      </c>
      <c r="M148" s="935">
        <v>0</v>
      </c>
      <c r="N148" s="935">
        <v>1.55636913969042E-2</v>
      </c>
      <c r="O148" s="912"/>
    </row>
    <row r="149" spans="1:15">
      <c r="A149" s="929" t="s">
        <v>3953</v>
      </c>
      <c r="B149" s="930">
        <v>0</v>
      </c>
      <c r="C149" s="931">
        <v>1446</v>
      </c>
      <c r="D149" s="931">
        <v>0</v>
      </c>
      <c r="E149" s="931">
        <v>0</v>
      </c>
      <c r="F149" s="932">
        <v>0</v>
      </c>
      <c r="G149" s="933">
        <v>0</v>
      </c>
      <c r="H149" s="933">
        <v>0</v>
      </c>
      <c r="I149" s="933">
        <v>0</v>
      </c>
      <c r="J149" s="933">
        <v>0</v>
      </c>
      <c r="K149" s="933">
        <v>1446</v>
      </c>
      <c r="L149" s="934">
        <v>28.964089781111198</v>
      </c>
      <c r="M149" s="935">
        <v>0</v>
      </c>
      <c r="N149" s="935">
        <v>3.21823219790125</v>
      </c>
      <c r="O149" s="912"/>
    </row>
    <row r="150" spans="1:15">
      <c r="A150" s="929" t="s">
        <v>3954</v>
      </c>
      <c r="B150" s="930">
        <v>0</v>
      </c>
      <c r="C150" s="931">
        <v>73</v>
      </c>
      <c r="D150" s="931">
        <v>17</v>
      </c>
      <c r="E150" s="931">
        <v>0</v>
      </c>
      <c r="F150" s="932">
        <v>0</v>
      </c>
      <c r="G150" s="933">
        <v>0</v>
      </c>
      <c r="H150" s="933">
        <v>0</v>
      </c>
      <c r="I150" s="933">
        <v>0</v>
      </c>
      <c r="J150" s="933">
        <v>0</v>
      </c>
      <c r="K150" s="933">
        <v>56</v>
      </c>
      <c r="L150" s="934">
        <v>1.12046114641176</v>
      </c>
      <c r="M150" s="935">
        <v>0</v>
      </c>
      <c r="N150" s="935">
        <v>0.124509531175233</v>
      </c>
      <c r="O150" s="912"/>
    </row>
    <row r="151" spans="1:15">
      <c r="A151" s="929" t="s">
        <v>3955</v>
      </c>
      <c r="B151" s="930">
        <v>0</v>
      </c>
      <c r="C151" s="931">
        <v>3703</v>
      </c>
      <c r="D151" s="931">
        <v>1282</v>
      </c>
      <c r="E151" s="931">
        <v>0</v>
      </c>
      <c r="F151" s="932">
        <v>0</v>
      </c>
      <c r="G151" s="933">
        <v>0</v>
      </c>
      <c r="H151" s="933">
        <v>0</v>
      </c>
      <c r="I151" s="933">
        <v>0</v>
      </c>
      <c r="J151" s="933">
        <v>0</v>
      </c>
      <c r="K151" s="933">
        <v>1976</v>
      </c>
      <c r="L151" s="934">
        <v>39.492293825044797</v>
      </c>
      <c r="M151" s="935">
        <v>0</v>
      </c>
      <c r="N151" s="935">
        <v>4.3890099373490798</v>
      </c>
      <c r="O151" s="912"/>
    </row>
    <row r="152" spans="1:15">
      <c r="A152" s="929" t="s">
        <v>3956</v>
      </c>
      <c r="B152" s="930">
        <v>0</v>
      </c>
      <c r="C152" s="931">
        <v>10</v>
      </c>
      <c r="D152" s="931">
        <v>0</v>
      </c>
      <c r="E152" s="931">
        <v>0</v>
      </c>
      <c r="F152" s="932">
        <v>0</v>
      </c>
      <c r="G152" s="933">
        <v>0</v>
      </c>
      <c r="H152" s="933">
        <v>0</v>
      </c>
      <c r="I152" s="933">
        <v>0</v>
      </c>
      <c r="J152" s="933">
        <v>0</v>
      </c>
      <c r="K152" s="933">
        <v>10</v>
      </c>
      <c r="L152" s="934">
        <v>0.199859786563992</v>
      </c>
      <c r="M152" s="935">
        <v>0</v>
      </c>
      <c r="N152" s="935">
        <v>2.2211588751766601E-2</v>
      </c>
      <c r="O152" s="912"/>
    </row>
    <row r="153" spans="1:15">
      <c r="A153" s="929" t="s">
        <v>3957</v>
      </c>
      <c r="B153" s="930">
        <v>0</v>
      </c>
      <c r="C153" s="931">
        <v>57</v>
      </c>
      <c r="D153" s="931">
        <v>5</v>
      </c>
      <c r="E153" s="931">
        <v>0</v>
      </c>
      <c r="F153" s="932">
        <v>0</v>
      </c>
      <c r="G153" s="933">
        <v>0</v>
      </c>
      <c r="H153" s="933">
        <v>0</v>
      </c>
      <c r="I153" s="933">
        <v>0</v>
      </c>
      <c r="J153" s="933">
        <v>0</v>
      </c>
      <c r="K153" s="933">
        <v>52</v>
      </c>
      <c r="L153" s="934">
        <v>1.0415855246319401</v>
      </c>
      <c r="M153" s="935">
        <v>0</v>
      </c>
      <c r="N153" s="935">
        <v>0.115615993234145</v>
      </c>
      <c r="O153" s="912"/>
    </row>
    <row r="154" spans="1:15">
      <c r="A154" s="929" t="s">
        <v>3958</v>
      </c>
      <c r="B154" s="930">
        <v>0</v>
      </c>
      <c r="C154" s="931">
        <v>0</v>
      </c>
      <c r="D154" s="931">
        <v>0</v>
      </c>
      <c r="E154" s="931">
        <v>0</v>
      </c>
      <c r="F154" s="932">
        <v>0</v>
      </c>
      <c r="G154" s="933">
        <v>0</v>
      </c>
      <c r="H154" s="933">
        <v>0</v>
      </c>
      <c r="I154" s="933">
        <v>0</v>
      </c>
      <c r="J154" s="933">
        <v>0</v>
      </c>
      <c r="K154" s="933">
        <v>0</v>
      </c>
      <c r="L154" s="934">
        <v>0</v>
      </c>
      <c r="M154" s="935">
        <v>0</v>
      </c>
      <c r="N154" s="935">
        <v>0</v>
      </c>
      <c r="O154" s="912"/>
    </row>
    <row r="155" spans="1:15">
      <c r="A155" s="929" t="s">
        <v>3959</v>
      </c>
      <c r="B155" s="930">
        <v>0</v>
      </c>
      <c r="C155" s="931">
        <v>45</v>
      </c>
      <c r="D155" s="931">
        <v>0</v>
      </c>
      <c r="E155" s="931">
        <v>0</v>
      </c>
      <c r="F155" s="932">
        <v>0</v>
      </c>
      <c r="G155" s="933">
        <v>0</v>
      </c>
      <c r="H155" s="933">
        <v>0</v>
      </c>
      <c r="I155" s="933">
        <v>0</v>
      </c>
      <c r="J155" s="933">
        <v>0</v>
      </c>
      <c r="K155" s="933">
        <v>45</v>
      </c>
      <c r="L155" s="934">
        <v>0.90137208862379403</v>
      </c>
      <c r="M155" s="935">
        <v>0</v>
      </c>
      <c r="N155" s="935">
        <v>0.10015245429153299</v>
      </c>
      <c r="O155" s="912"/>
    </row>
    <row r="156" spans="1:15">
      <c r="A156" s="929" t="s">
        <v>3960</v>
      </c>
      <c r="B156" s="930">
        <v>0</v>
      </c>
      <c r="C156" s="931">
        <v>0</v>
      </c>
      <c r="D156" s="931">
        <v>0</v>
      </c>
      <c r="E156" s="931">
        <v>0</v>
      </c>
      <c r="F156" s="932">
        <v>0</v>
      </c>
      <c r="G156" s="933">
        <v>0</v>
      </c>
      <c r="H156" s="933">
        <v>0</v>
      </c>
      <c r="I156" s="933">
        <v>0</v>
      </c>
      <c r="J156" s="933">
        <v>0</v>
      </c>
      <c r="K156" s="933">
        <v>0</v>
      </c>
      <c r="L156" s="934">
        <v>0</v>
      </c>
      <c r="M156" s="935">
        <v>0</v>
      </c>
      <c r="N156" s="935">
        <v>0</v>
      </c>
      <c r="O156" s="912"/>
    </row>
    <row r="157" spans="1:15">
      <c r="A157" s="929" t="s">
        <v>4213</v>
      </c>
      <c r="B157" s="930">
        <v>0</v>
      </c>
      <c r="C157" s="931">
        <v>0</v>
      </c>
      <c r="D157" s="931">
        <v>0</v>
      </c>
      <c r="E157" s="931">
        <v>0</v>
      </c>
      <c r="F157" s="932">
        <v>0</v>
      </c>
      <c r="G157" s="933">
        <v>0</v>
      </c>
      <c r="H157" s="933">
        <v>0</v>
      </c>
      <c r="I157" s="933">
        <v>0</v>
      </c>
      <c r="J157" s="933">
        <v>0</v>
      </c>
      <c r="K157" s="933">
        <v>0</v>
      </c>
      <c r="L157" s="934">
        <v>0</v>
      </c>
      <c r="M157" s="935">
        <v>0</v>
      </c>
      <c r="N157" s="935">
        <v>0</v>
      </c>
      <c r="O157" s="912"/>
    </row>
    <row r="158" spans="1:15">
      <c r="A158" s="929" t="s">
        <v>3961</v>
      </c>
      <c r="B158" s="930">
        <v>0</v>
      </c>
      <c r="C158" s="931">
        <v>1</v>
      </c>
      <c r="D158" s="931">
        <v>0</v>
      </c>
      <c r="E158" s="931">
        <v>0</v>
      </c>
      <c r="F158" s="932">
        <v>0</v>
      </c>
      <c r="G158" s="933">
        <v>0</v>
      </c>
      <c r="H158" s="933">
        <v>0</v>
      </c>
      <c r="I158" s="933">
        <v>0</v>
      </c>
      <c r="J158" s="933">
        <v>0</v>
      </c>
      <c r="K158" s="933">
        <v>1</v>
      </c>
      <c r="L158" s="934">
        <v>0</v>
      </c>
      <c r="M158" s="935">
        <v>0</v>
      </c>
      <c r="N158" s="935">
        <v>0</v>
      </c>
      <c r="O158" s="912"/>
    </row>
    <row r="159" spans="1:15">
      <c r="A159" s="929" t="s">
        <v>3963</v>
      </c>
      <c r="B159" s="930">
        <v>0</v>
      </c>
      <c r="C159" s="931">
        <v>45</v>
      </c>
      <c r="D159" s="931">
        <v>0</v>
      </c>
      <c r="E159" s="931">
        <v>0</v>
      </c>
      <c r="F159" s="932">
        <v>0</v>
      </c>
      <c r="G159" s="933">
        <v>0</v>
      </c>
      <c r="H159" s="933">
        <v>0</v>
      </c>
      <c r="I159" s="933">
        <v>0</v>
      </c>
      <c r="J159" s="933">
        <v>0</v>
      </c>
      <c r="K159" s="933">
        <v>0</v>
      </c>
      <c r="L159" s="934">
        <v>0</v>
      </c>
      <c r="M159" s="935">
        <v>0</v>
      </c>
      <c r="N159" s="935">
        <v>0</v>
      </c>
      <c r="O159" s="912"/>
    </row>
    <row r="160" spans="1:15">
      <c r="A160" s="929" t="s">
        <v>3964</v>
      </c>
      <c r="B160" s="930">
        <v>0</v>
      </c>
      <c r="C160" s="931">
        <v>33</v>
      </c>
      <c r="D160" s="931">
        <v>0</v>
      </c>
      <c r="E160" s="931">
        <v>0</v>
      </c>
      <c r="F160" s="932">
        <v>0</v>
      </c>
      <c r="G160" s="933">
        <v>0</v>
      </c>
      <c r="H160" s="933">
        <v>0</v>
      </c>
      <c r="I160" s="933">
        <v>0</v>
      </c>
      <c r="J160" s="933">
        <v>0</v>
      </c>
      <c r="K160" s="933">
        <v>33</v>
      </c>
      <c r="L160" s="934">
        <v>0.661006198324116</v>
      </c>
      <c r="M160" s="935">
        <v>0</v>
      </c>
      <c r="N160" s="935">
        <v>7.3445133147123906E-2</v>
      </c>
      <c r="O160" s="912"/>
    </row>
    <row r="161" spans="1:15">
      <c r="A161" s="929" t="s">
        <v>3968</v>
      </c>
      <c r="B161" s="930">
        <v>0</v>
      </c>
      <c r="C161" s="931">
        <v>2</v>
      </c>
      <c r="D161" s="931">
        <v>0</v>
      </c>
      <c r="E161" s="931">
        <v>0</v>
      </c>
      <c r="F161" s="932">
        <v>0</v>
      </c>
      <c r="G161" s="933">
        <v>0</v>
      </c>
      <c r="H161" s="933">
        <v>0</v>
      </c>
      <c r="I161" s="933">
        <v>0</v>
      </c>
      <c r="J161" s="933">
        <v>0</v>
      </c>
      <c r="K161" s="933">
        <v>2</v>
      </c>
      <c r="L161" s="934">
        <v>4.0060981716613098E-2</v>
      </c>
      <c r="M161" s="935">
        <v>0</v>
      </c>
      <c r="N161" s="935">
        <v>4.4512201907347801E-3</v>
      </c>
      <c r="O161" s="912"/>
    </row>
    <row r="162" spans="1:15">
      <c r="A162" s="929" t="s">
        <v>3969</v>
      </c>
      <c r="B162" s="930">
        <v>0</v>
      </c>
      <c r="C162" s="931">
        <v>0</v>
      </c>
      <c r="D162" s="931">
        <v>0</v>
      </c>
      <c r="E162" s="931">
        <v>0</v>
      </c>
      <c r="F162" s="932">
        <v>0</v>
      </c>
      <c r="G162" s="933">
        <v>0</v>
      </c>
      <c r="H162" s="933">
        <v>0</v>
      </c>
      <c r="I162" s="933">
        <v>0</v>
      </c>
      <c r="J162" s="933">
        <v>0</v>
      </c>
      <c r="K162" s="933">
        <v>0</v>
      </c>
      <c r="L162" s="934">
        <v>0</v>
      </c>
      <c r="M162" s="935">
        <v>0</v>
      </c>
      <c r="N162" s="935">
        <v>0</v>
      </c>
      <c r="O162" s="912"/>
    </row>
    <row r="163" spans="1:15">
      <c r="A163" s="929" t="s">
        <v>3970</v>
      </c>
      <c r="B163" s="930">
        <v>0</v>
      </c>
      <c r="C163" s="931">
        <v>45</v>
      </c>
      <c r="D163" s="931">
        <v>-1</v>
      </c>
      <c r="E163" s="931">
        <v>0</v>
      </c>
      <c r="F163" s="932">
        <v>0</v>
      </c>
      <c r="G163" s="933">
        <v>0</v>
      </c>
      <c r="H163" s="933">
        <v>0</v>
      </c>
      <c r="I163" s="933">
        <v>0</v>
      </c>
      <c r="J163" s="933">
        <v>0</v>
      </c>
      <c r="K163" s="933">
        <v>46</v>
      </c>
      <c r="L163" s="934">
        <v>0.92140257948210103</v>
      </c>
      <c r="M163" s="935">
        <v>0</v>
      </c>
      <c r="N163" s="935">
        <v>0.1023780643869</v>
      </c>
      <c r="O163" s="912"/>
    </row>
    <row r="164" spans="1:15">
      <c r="A164" s="929" t="s">
        <v>3971</v>
      </c>
      <c r="B164" s="930">
        <v>0</v>
      </c>
      <c r="C164" s="931">
        <v>205</v>
      </c>
      <c r="D164" s="931">
        <v>0</v>
      </c>
      <c r="E164" s="931">
        <v>0</v>
      </c>
      <c r="F164" s="932">
        <v>0</v>
      </c>
      <c r="G164" s="933">
        <v>0</v>
      </c>
      <c r="H164" s="933">
        <v>0</v>
      </c>
      <c r="I164" s="933">
        <v>0</v>
      </c>
      <c r="J164" s="933">
        <v>0</v>
      </c>
      <c r="K164" s="933">
        <v>205</v>
      </c>
      <c r="L164" s="934">
        <v>0</v>
      </c>
      <c r="M164" s="935">
        <v>0</v>
      </c>
      <c r="N164" s="935">
        <v>0</v>
      </c>
      <c r="O164" s="912"/>
    </row>
    <row r="165" spans="1:15">
      <c r="A165" s="929" t="s">
        <v>4214</v>
      </c>
      <c r="B165" s="930">
        <v>0</v>
      </c>
      <c r="C165" s="931">
        <v>430</v>
      </c>
      <c r="D165" s="931">
        <v>0</v>
      </c>
      <c r="E165" s="931">
        <v>0</v>
      </c>
      <c r="F165" s="932">
        <v>0</v>
      </c>
      <c r="G165" s="933">
        <v>0</v>
      </c>
      <c r="H165" s="933">
        <v>0</v>
      </c>
      <c r="I165" s="933">
        <v>0</v>
      </c>
      <c r="J165" s="933">
        <v>0</v>
      </c>
      <c r="K165" s="933">
        <v>430</v>
      </c>
      <c r="L165" s="934">
        <v>5.2731379989539597</v>
      </c>
      <c r="M165" s="935">
        <v>1.91402468201596E-3</v>
      </c>
      <c r="N165" s="935">
        <v>0.58473454035587502</v>
      </c>
      <c r="O165" s="912"/>
    </row>
    <row r="166" spans="1:15">
      <c r="A166" s="929" t="s">
        <v>3972</v>
      </c>
      <c r="B166" s="930">
        <v>0</v>
      </c>
      <c r="C166" s="931">
        <v>2110</v>
      </c>
      <c r="D166" s="931">
        <v>0</v>
      </c>
      <c r="E166" s="931">
        <v>22</v>
      </c>
      <c r="F166" s="932">
        <v>0</v>
      </c>
      <c r="G166" s="933">
        <v>0</v>
      </c>
      <c r="H166" s="933">
        <v>0</v>
      </c>
      <c r="I166" s="933">
        <v>0</v>
      </c>
      <c r="J166" s="933">
        <v>0</v>
      </c>
      <c r="K166" s="933">
        <v>2088</v>
      </c>
      <c r="L166" s="934">
        <v>34.1559930115843</v>
      </c>
      <c r="M166" s="935">
        <v>9.2941477582542294E-3</v>
      </c>
      <c r="N166" s="935">
        <v>3.7780710637303501</v>
      </c>
      <c r="O166" s="912"/>
    </row>
    <row r="167" spans="1:15">
      <c r="A167" s="929" t="s">
        <v>3973</v>
      </c>
      <c r="B167" s="930">
        <v>0</v>
      </c>
      <c r="C167" s="931">
        <v>0</v>
      </c>
      <c r="D167" s="931">
        <v>0</v>
      </c>
      <c r="E167" s="931">
        <v>0</v>
      </c>
      <c r="F167" s="932">
        <v>0</v>
      </c>
      <c r="G167" s="933">
        <v>0</v>
      </c>
      <c r="H167" s="933">
        <v>0</v>
      </c>
      <c r="I167" s="933">
        <v>0</v>
      </c>
      <c r="J167" s="933">
        <v>0</v>
      </c>
      <c r="K167" s="933">
        <v>0</v>
      </c>
      <c r="L167" s="934">
        <v>0</v>
      </c>
      <c r="M167" s="935">
        <v>0</v>
      </c>
      <c r="N167" s="935">
        <v>0</v>
      </c>
      <c r="O167" s="912"/>
    </row>
    <row r="168" spans="1:15">
      <c r="A168" s="929" t="s">
        <v>3974</v>
      </c>
      <c r="B168" s="930">
        <v>0</v>
      </c>
      <c r="C168" s="931">
        <v>0</v>
      </c>
      <c r="D168" s="931">
        <v>0</v>
      </c>
      <c r="E168" s="931">
        <v>0</v>
      </c>
      <c r="F168" s="932">
        <v>0</v>
      </c>
      <c r="G168" s="933">
        <v>0</v>
      </c>
      <c r="H168" s="933">
        <v>0</v>
      </c>
      <c r="I168" s="933">
        <v>0</v>
      </c>
      <c r="J168" s="933">
        <v>0</v>
      </c>
      <c r="K168" s="933">
        <v>0</v>
      </c>
      <c r="L168" s="934">
        <v>0</v>
      </c>
      <c r="M168" s="935">
        <v>0</v>
      </c>
      <c r="N168" s="935">
        <v>0</v>
      </c>
      <c r="O168" s="912"/>
    </row>
    <row r="169" spans="1:15">
      <c r="A169" s="929" t="s">
        <v>4215</v>
      </c>
      <c r="B169" s="930">
        <v>0</v>
      </c>
      <c r="C169" s="931">
        <v>8</v>
      </c>
      <c r="D169" s="931">
        <v>-7</v>
      </c>
      <c r="E169" s="931">
        <v>30</v>
      </c>
      <c r="F169" s="932">
        <v>0</v>
      </c>
      <c r="G169" s="933">
        <v>0</v>
      </c>
      <c r="H169" s="933">
        <v>0</v>
      </c>
      <c r="I169" s="933">
        <v>0</v>
      </c>
      <c r="J169" s="933">
        <v>0</v>
      </c>
      <c r="K169" s="933">
        <v>0</v>
      </c>
      <c r="L169" s="934">
        <v>0</v>
      </c>
      <c r="M169" s="935">
        <v>0</v>
      </c>
      <c r="N169" s="935">
        <v>0</v>
      </c>
      <c r="O169" s="912"/>
    </row>
    <row r="170" spans="1:15">
      <c r="A170" s="929" t="s">
        <v>4216</v>
      </c>
      <c r="B170" s="930">
        <v>0</v>
      </c>
      <c r="C170" s="931">
        <v>77</v>
      </c>
      <c r="D170" s="931">
        <v>0</v>
      </c>
      <c r="E170" s="931">
        <v>14</v>
      </c>
      <c r="F170" s="932">
        <v>0</v>
      </c>
      <c r="G170" s="933">
        <v>0</v>
      </c>
      <c r="H170" s="933">
        <v>0</v>
      </c>
      <c r="I170" s="933">
        <v>0</v>
      </c>
      <c r="J170" s="933">
        <v>63</v>
      </c>
      <c r="K170" s="933">
        <v>0</v>
      </c>
      <c r="L170" s="934">
        <v>0</v>
      </c>
      <c r="M170" s="935">
        <v>0</v>
      </c>
      <c r="N170" s="935">
        <v>0</v>
      </c>
      <c r="O170" s="912"/>
    </row>
    <row r="171" spans="1:15">
      <c r="A171" s="929" t="s">
        <v>3977</v>
      </c>
      <c r="B171" s="930">
        <v>0</v>
      </c>
      <c r="C171" s="931">
        <v>217</v>
      </c>
      <c r="D171" s="931">
        <v>0</v>
      </c>
      <c r="E171" s="931">
        <v>0</v>
      </c>
      <c r="F171" s="932">
        <v>0</v>
      </c>
      <c r="G171" s="933">
        <v>0</v>
      </c>
      <c r="H171" s="933">
        <v>0</v>
      </c>
      <c r="I171" s="933">
        <v>0</v>
      </c>
      <c r="J171" s="933">
        <v>217</v>
      </c>
      <c r="K171" s="933">
        <v>0</v>
      </c>
      <c r="L171" s="934">
        <v>0</v>
      </c>
      <c r="M171" s="935">
        <v>0</v>
      </c>
      <c r="N171" s="935">
        <v>0</v>
      </c>
      <c r="O171" s="912"/>
    </row>
    <row r="172" spans="1:15">
      <c r="A172" s="924"/>
      <c r="B172" s="925"/>
      <c r="C172" s="926"/>
      <c r="D172" s="926"/>
      <c r="E172" s="926"/>
      <c r="F172" s="925"/>
      <c r="G172" s="926"/>
      <c r="H172" s="926"/>
      <c r="I172" s="926"/>
      <c r="J172" s="926"/>
      <c r="K172" s="926"/>
      <c r="L172" s="927"/>
      <c r="M172" s="928"/>
      <c r="N172" s="928"/>
      <c r="O172" s="912"/>
    </row>
    <row r="173" spans="1:15">
      <c r="A173" s="917" t="s">
        <v>4217</v>
      </c>
      <c r="B173" s="918">
        <v>30903</v>
      </c>
      <c r="C173" s="919">
        <v>29256</v>
      </c>
      <c r="D173" s="919">
        <v>-300</v>
      </c>
      <c r="E173" s="919">
        <v>1700</v>
      </c>
      <c r="F173" s="920">
        <v>0</v>
      </c>
      <c r="G173" s="921">
        <v>0</v>
      </c>
      <c r="H173" s="921">
        <v>0</v>
      </c>
      <c r="I173" s="921">
        <v>1182</v>
      </c>
      <c r="J173" s="921">
        <v>0</v>
      </c>
      <c r="K173" s="921">
        <v>57927</v>
      </c>
      <c r="L173" s="922">
        <v>34.287591333474303</v>
      </c>
      <c r="M173" s="923">
        <v>2.0192214370764399</v>
      </c>
      <c r="N173" s="923">
        <v>0.28516400149857701</v>
      </c>
      <c r="O173" s="912"/>
    </row>
    <row r="174" spans="1:15">
      <c r="A174" s="929" t="s">
        <v>3979</v>
      </c>
      <c r="B174" s="930">
        <v>0</v>
      </c>
      <c r="C174" s="931">
        <v>0</v>
      </c>
      <c r="D174" s="931">
        <v>0</v>
      </c>
      <c r="E174" s="931">
        <v>0</v>
      </c>
      <c r="F174" s="932">
        <v>0</v>
      </c>
      <c r="G174" s="933">
        <v>0</v>
      </c>
      <c r="H174" s="933">
        <v>0</v>
      </c>
      <c r="I174" s="933">
        <v>0</v>
      </c>
      <c r="J174" s="933">
        <v>0</v>
      </c>
      <c r="K174" s="933">
        <v>0</v>
      </c>
      <c r="L174" s="934">
        <v>0</v>
      </c>
      <c r="M174" s="935">
        <v>0</v>
      </c>
      <c r="N174" s="935">
        <v>0</v>
      </c>
      <c r="O174" s="912"/>
    </row>
    <row r="175" spans="1:15">
      <c r="A175" s="929" t="s">
        <v>3980</v>
      </c>
      <c r="B175" s="930">
        <v>12285</v>
      </c>
      <c r="C175" s="931">
        <v>736</v>
      </c>
      <c r="D175" s="931">
        <v>0</v>
      </c>
      <c r="E175" s="931">
        <v>4</v>
      </c>
      <c r="F175" s="932">
        <v>0</v>
      </c>
      <c r="G175" s="933">
        <v>0</v>
      </c>
      <c r="H175" s="933">
        <v>0</v>
      </c>
      <c r="I175" s="933">
        <v>0</v>
      </c>
      <c r="J175" s="933">
        <v>0</v>
      </c>
      <c r="K175" s="933">
        <v>13017</v>
      </c>
      <c r="L175" s="934">
        <v>6.2287148214504304</v>
      </c>
      <c r="M175" s="935">
        <v>0.52321204500183605</v>
      </c>
      <c r="N175" s="935">
        <v>4.9829718571603399E-2</v>
      </c>
      <c r="O175" s="912"/>
    </row>
    <row r="176" spans="1:15">
      <c r="A176" s="929" t="s">
        <v>3981</v>
      </c>
      <c r="B176" s="930">
        <v>1410</v>
      </c>
      <c r="C176" s="931">
        <v>95</v>
      </c>
      <c r="D176" s="931">
        <v>0</v>
      </c>
      <c r="E176" s="931">
        <v>0</v>
      </c>
      <c r="F176" s="932">
        <v>0</v>
      </c>
      <c r="G176" s="933">
        <v>0</v>
      </c>
      <c r="H176" s="933">
        <v>0</v>
      </c>
      <c r="I176" s="933">
        <v>0</v>
      </c>
      <c r="J176" s="933">
        <v>0</v>
      </c>
      <c r="K176" s="933">
        <v>1505</v>
      </c>
      <c r="L176" s="934">
        <v>0.976056886594038</v>
      </c>
      <c r="M176" s="935">
        <v>5.3994636279670202E-2</v>
      </c>
      <c r="N176" s="935">
        <v>6.2301503399619399E-3</v>
      </c>
      <c r="O176" s="912"/>
    </row>
    <row r="177" spans="1:15">
      <c r="A177" s="929" t="s">
        <v>3982</v>
      </c>
      <c r="B177" s="930">
        <v>1499</v>
      </c>
      <c r="C177" s="931">
        <v>77</v>
      </c>
      <c r="D177" s="931">
        <v>0</v>
      </c>
      <c r="E177" s="931">
        <v>0</v>
      </c>
      <c r="F177" s="932">
        <v>0</v>
      </c>
      <c r="G177" s="933">
        <v>0</v>
      </c>
      <c r="H177" s="933">
        <v>0</v>
      </c>
      <c r="I177" s="933">
        <v>0</v>
      </c>
      <c r="J177" s="933">
        <v>0</v>
      </c>
      <c r="K177" s="933">
        <v>1576</v>
      </c>
      <c r="L177" s="934">
        <v>0.48825256223362201</v>
      </c>
      <c r="M177" s="935">
        <v>3.6618942167521699E-2</v>
      </c>
      <c r="N177" s="935">
        <v>6.1031570279202804E-3</v>
      </c>
      <c r="O177" s="912"/>
    </row>
    <row r="178" spans="1:15">
      <c r="A178" s="929" t="s">
        <v>3983</v>
      </c>
      <c r="B178" s="930">
        <v>2701</v>
      </c>
      <c r="C178" s="931">
        <v>24</v>
      </c>
      <c r="D178" s="931">
        <v>0</v>
      </c>
      <c r="E178" s="931">
        <v>0</v>
      </c>
      <c r="F178" s="932">
        <v>0</v>
      </c>
      <c r="G178" s="933">
        <v>0</v>
      </c>
      <c r="H178" s="933">
        <v>0</v>
      </c>
      <c r="I178" s="933">
        <v>0</v>
      </c>
      <c r="J178" s="933">
        <v>0</v>
      </c>
      <c r="K178" s="933">
        <v>2725</v>
      </c>
      <c r="L178" s="934">
        <v>1.14745779686857</v>
      </c>
      <c r="M178" s="935">
        <v>0.13039293146233699</v>
      </c>
      <c r="N178" s="935">
        <v>2.0862869033973899E-2</v>
      </c>
      <c r="O178" s="912"/>
    </row>
    <row r="179" spans="1:15">
      <c r="A179" s="929" t="s">
        <v>3984</v>
      </c>
      <c r="B179" s="930">
        <v>0</v>
      </c>
      <c r="C179" s="931">
        <v>0</v>
      </c>
      <c r="D179" s="931">
        <v>0</v>
      </c>
      <c r="E179" s="931">
        <v>0</v>
      </c>
      <c r="F179" s="932">
        <v>0</v>
      </c>
      <c r="G179" s="933">
        <v>0</v>
      </c>
      <c r="H179" s="933">
        <v>0</v>
      </c>
      <c r="I179" s="933">
        <v>0</v>
      </c>
      <c r="J179" s="933">
        <v>0</v>
      </c>
      <c r="K179" s="933">
        <v>0</v>
      </c>
      <c r="L179" s="934">
        <v>0</v>
      </c>
      <c r="M179" s="935">
        <v>0</v>
      </c>
      <c r="N179" s="935">
        <v>0</v>
      </c>
      <c r="O179" s="912"/>
    </row>
    <row r="180" spans="1:15">
      <c r="A180" s="929" t="s">
        <v>4218</v>
      </c>
      <c r="B180" s="930">
        <v>0</v>
      </c>
      <c r="C180" s="931">
        <v>116</v>
      </c>
      <c r="D180" s="931">
        <v>0</v>
      </c>
      <c r="E180" s="931">
        <v>35</v>
      </c>
      <c r="F180" s="932">
        <v>0</v>
      </c>
      <c r="G180" s="933">
        <v>0</v>
      </c>
      <c r="H180" s="933">
        <v>0</v>
      </c>
      <c r="I180" s="933">
        <v>0</v>
      </c>
      <c r="J180" s="933">
        <v>0</v>
      </c>
      <c r="K180" s="933">
        <v>81</v>
      </c>
      <c r="L180" s="934">
        <v>0.10827281528549</v>
      </c>
      <c r="M180" s="935">
        <v>8.7180708411693404E-3</v>
      </c>
      <c r="N180" s="935">
        <v>1.68736854990374E-3</v>
      </c>
      <c r="O180" s="912"/>
    </row>
    <row r="181" spans="1:15">
      <c r="A181" s="929" t="s">
        <v>3985</v>
      </c>
      <c r="B181" s="930">
        <v>0</v>
      </c>
      <c r="C181" s="931">
        <v>434</v>
      </c>
      <c r="D181" s="931">
        <v>0</v>
      </c>
      <c r="E181" s="931">
        <v>0</v>
      </c>
      <c r="F181" s="932">
        <v>0</v>
      </c>
      <c r="G181" s="933">
        <v>0</v>
      </c>
      <c r="H181" s="933">
        <v>0</v>
      </c>
      <c r="I181" s="933">
        <v>0</v>
      </c>
      <c r="J181" s="933">
        <v>0</v>
      </c>
      <c r="K181" s="933">
        <v>434</v>
      </c>
      <c r="L181" s="934">
        <v>0.197626164272281</v>
      </c>
      <c r="M181" s="935">
        <v>4.1920701512302098E-3</v>
      </c>
      <c r="N181" s="935">
        <v>5.9886716446145801E-4</v>
      </c>
      <c r="O181" s="912"/>
    </row>
    <row r="182" spans="1:15">
      <c r="A182" s="929" t="s">
        <v>3986</v>
      </c>
      <c r="B182" s="930">
        <v>0</v>
      </c>
      <c r="C182" s="931">
        <v>26</v>
      </c>
      <c r="D182" s="931">
        <v>0</v>
      </c>
      <c r="E182" s="931">
        <v>0</v>
      </c>
      <c r="F182" s="932">
        <v>0</v>
      </c>
      <c r="G182" s="933">
        <v>0</v>
      </c>
      <c r="H182" s="933">
        <v>0</v>
      </c>
      <c r="I182" s="933">
        <v>0</v>
      </c>
      <c r="J182" s="933">
        <v>0</v>
      </c>
      <c r="K182" s="933">
        <v>26</v>
      </c>
      <c r="L182" s="934">
        <v>1.1804635945828699E-2</v>
      </c>
      <c r="M182" s="935">
        <v>2.77756139901851E-4</v>
      </c>
      <c r="N182" s="935">
        <v>3.47195174877313E-5</v>
      </c>
      <c r="O182" s="912"/>
    </row>
    <row r="183" spans="1:15">
      <c r="A183" s="929" t="s">
        <v>3987</v>
      </c>
      <c r="B183" s="930">
        <v>0</v>
      </c>
      <c r="C183" s="931">
        <v>459</v>
      </c>
      <c r="D183" s="931">
        <v>0</v>
      </c>
      <c r="E183" s="931">
        <v>78</v>
      </c>
      <c r="F183" s="932">
        <v>0</v>
      </c>
      <c r="G183" s="933">
        <v>0</v>
      </c>
      <c r="H183" s="933">
        <v>0</v>
      </c>
      <c r="I183" s="933">
        <v>0</v>
      </c>
      <c r="J183" s="933">
        <v>0</v>
      </c>
      <c r="K183" s="933">
        <v>381</v>
      </c>
      <c r="L183" s="934">
        <v>0.243363787098138</v>
      </c>
      <c r="M183" s="935">
        <v>1.0429876589920201E-2</v>
      </c>
      <c r="N183" s="935">
        <v>2.7813004239787202E-3</v>
      </c>
      <c r="O183" s="912"/>
    </row>
    <row r="184" spans="1:15">
      <c r="A184" s="929" t="s">
        <v>3988</v>
      </c>
      <c r="B184" s="930">
        <v>0</v>
      </c>
      <c r="C184" s="931">
        <v>218</v>
      </c>
      <c r="D184" s="931">
        <v>0</v>
      </c>
      <c r="E184" s="931">
        <v>0</v>
      </c>
      <c r="F184" s="932">
        <v>0</v>
      </c>
      <c r="G184" s="933">
        <v>0</v>
      </c>
      <c r="H184" s="933">
        <v>0</v>
      </c>
      <c r="I184" s="933">
        <v>0</v>
      </c>
      <c r="J184" s="933">
        <v>0</v>
      </c>
      <c r="K184" s="933">
        <v>218</v>
      </c>
      <c r="L184" s="934">
        <v>6.8410803111402907E-2</v>
      </c>
      <c r="M184" s="935">
        <v>3.6485761659414899E-3</v>
      </c>
      <c r="N184" s="935">
        <v>4.5607202074268602E-4</v>
      </c>
      <c r="O184" s="912"/>
    </row>
    <row r="185" spans="1:15">
      <c r="A185" s="929" t="s">
        <v>3989</v>
      </c>
      <c r="B185" s="930">
        <v>0</v>
      </c>
      <c r="C185" s="931">
        <v>6</v>
      </c>
      <c r="D185" s="931">
        <v>0</v>
      </c>
      <c r="E185" s="931">
        <v>4</v>
      </c>
      <c r="F185" s="932">
        <v>0</v>
      </c>
      <c r="G185" s="933">
        <v>0</v>
      </c>
      <c r="H185" s="933">
        <v>0</v>
      </c>
      <c r="I185" s="933">
        <v>0</v>
      </c>
      <c r="J185" s="933">
        <v>0</v>
      </c>
      <c r="K185" s="933">
        <v>2</v>
      </c>
      <c r="L185" s="934">
        <v>8.90689160166031E-4</v>
      </c>
      <c r="M185" s="935">
        <v>4.2598177225331898E-5</v>
      </c>
      <c r="N185" s="935">
        <v>7.7451231318785298E-6</v>
      </c>
      <c r="O185" s="912"/>
    </row>
    <row r="186" spans="1:15">
      <c r="A186" s="929" t="s">
        <v>3990</v>
      </c>
      <c r="B186" s="930">
        <v>2541</v>
      </c>
      <c r="C186" s="931">
        <v>1231</v>
      </c>
      <c r="D186" s="931">
        <v>0</v>
      </c>
      <c r="E186" s="931">
        <v>0</v>
      </c>
      <c r="F186" s="932">
        <v>0</v>
      </c>
      <c r="G186" s="933">
        <v>0</v>
      </c>
      <c r="H186" s="933">
        <v>233.333333333333</v>
      </c>
      <c r="I186" s="933">
        <v>269</v>
      </c>
      <c r="J186" s="933">
        <v>0</v>
      </c>
      <c r="K186" s="933">
        <v>3269.6666666666702</v>
      </c>
      <c r="L186" s="934">
        <v>1.4823255399886499</v>
      </c>
      <c r="M186" s="935">
        <v>6.3528237428084999E-2</v>
      </c>
      <c r="N186" s="935">
        <v>1.411738609513E-2</v>
      </c>
      <c r="O186" s="912"/>
    </row>
    <row r="187" spans="1:15">
      <c r="A187" s="929" t="s">
        <v>3991</v>
      </c>
      <c r="B187" s="930">
        <v>0</v>
      </c>
      <c r="C187" s="931">
        <v>779</v>
      </c>
      <c r="D187" s="931">
        <v>0</v>
      </c>
      <c r="E187" s="931">
        <v>77</v>
      </c>
      <c r="F187" s="932">
        <v>0</v>
      </c>
      <c r="G187" s="933">
        <v>0</v>
      </c>
      <c r="H187" s="933">
        <v>0</v>
      </c>
      <c r="I187" s="933">
        <v>0</v>
      </c>
      <c r="J187" s="933">
        <v>0</v>
      </c>
      <c r="K187" s="933">
        <v>702</v>
      </c>
      <c r="L187" s="934">
        <v>0.38059535070051098</v>
      </c>
      <c r="M187" s="935">
        <v>1.70611708934712E-2</v>
      </c>
      <c r="N187" s="935">
        <v>2.6247955220724899E-3</v>
      </c>
      <c r="O187" s="912"/>
    </row>
    <row r="188" spans="1:15">
      <c r="A188" s="929" t="s">
        <v>4219</v>
      </c>
      <c r="B188" s="930">
        <v>0</v>
      </c>
      <c r="C188" s="931">
        <v>0</v>
      </c>
      <c r="D188" s="931">
        <v>0</v>
      </c>
      <c r="E188" s="931">
        <v>0</v>
      </c>
      <c r="F188" s="932">
        <v>0</v>
      </c>
      <c r="G188" s="933">
        <v>0</v>
      </c>
      <c r="H188" s="933">
        <v>0</v>
      </c>
      <c r="I188" s="933">
        <v>0</v>
      </c>
      <c r="J188" s="933">
        <v>0</v>
      </c>
      <c r="K188" s="933">
        <v>0</v>
      </c>
      <c r="L188" s="934">
        <v>0</v>
      </c>
      <c r="M188" s="935">
        <v>0</v>
      </c>
      <c r="N188" s="935">
        <v>0</v>
      </c>
      <c r="O188" s="912"/>
    </row>
    <row r="189" spans="1:15">
      <c r="A189" s="929" t="s">
        <v>3992</v>
      </c>
      <c r="B189" s="930">
        <v>21</v>
      </c>
      <c r="C189" s="931">
        <v>89</v>
      </c>
      <c r="D189" s="931">
        <v>0</v>
      </c>
      <c r="E189" s="931">
        <v>110</v>
      </c>
      <c r="F189" s="932">
        <v>0</v>
      </c>
      <c r="G189" s="933">
        <v>0</v>
      </c>
      <c r="H189" s="933">
        <v>0</v>
      </c>
      <c r="I189" s="933">
        <v>0</v>
      </c>
      <c r="J189" s="933">
        <v>0</v>
      </c>
      <c r="K189" s="933">
        <v>0</v>
      </c>
      <c r="L189" s="934">
        <v>0</v>
      </c>
      <c r="M189" s="935">
        <v>0</v>
      </c>
      <c r="N189" s="935">
        <v>0</v>
      </c>
      <c r="O189" s="912"/>
    </row>
    <row r="190" spans="1:15">
      <c r="A190" s="929" t="s">
        <v>3993</v>
      </c>
      <c r="B190" s="930">
        <v>9</v>
      </c>
      <c r="C190" s="931">
        <v>1</v>
      </c>
      <c r="D190" s="931">
        <v>0</v>
      </c>
      <c r="E190" s="931">
        <v>10</v>
      </c>
      <c r="F190" s="932">
        <v>0</v>
      </c>
      <c r="G190" s="933">
        <v>0</v>
      </c>
      <c r="H190" s="933">
        <v>0</v>
      </c>
      <c r="I190" s="933">
        <v>0</v>
      </c>
      <c r="J190" s="933">
        <v>0</v>
      </c>
      <c r="K190" s="933">
        <v>0</v>
      </c>
      <c r="L190" s="934">
        <v>0</v>
      </c>
      <c r="M190" s="935">
        <v>0</v>
      </c>
      <c r="N190" s="935">
        <v>0</v>
      </c>
      <c r="O190" s="912"/>
    </row>
    <row r="191" spans="1:15">
      <c r="A191" s="929" t="s">
        <v>3994</v>
      </c>
      <c r="B191" s="930">
        <v>0</v>
      </c>
      <c r="C191" s="931">
        <v>3</v>
      </c>
      <c r="D191" s="931">
        <v>0</v>
      </c>
      <c r="E191" s="931">
        <v>0</v>
      </c>
      <c r="F191" s="932">
        <v>0</v>
      </c>
      <c r="G191" s="933">
        <v>0</v>
      </c>
      <c r="H191" s="933">
        <v>0</v>
      </c>
      <c r="I191" s="933">
        <v>0</v>
      </c>
      <c r="J191" s="933">
        <v>0</v>
      </c>
      <c r="K191" s="933">
        <v>3</v>
      </c>
      <c r="L191" s="934">
        <v>3.8057932630782402E-3</v>
      </c>
      <c r="M191" s="935">
        <v>3.3617840490524499E-4</v>
      </c>
      <c r="N191" s="935">
        <v>3.1714943858985302E-5</v>
      </c>
      <c r="O191" s="912"/>
    </row>
    <row r="192" spans="1:15">
      <c r="A192" s="929" t="s">
        <v>3995</v>
      </c>
      <c r="B192" s="930">
        <v>917</v>
      </c>
      <c r="C192" s="931">
        <v>3508</v>
      </c>
      <c r="D192" s="931">
        <v>0</v>
      </c>
      <c r="E192" s="931">
        <v>0</v>
      </c>
      <c r="F192" s="932">
        <v>0</v>
      </c>
      <c r="G192" s="933">
        <v>0</v>
      </c>
      <c r="H192" s="933">
        <v>0</v>
      </c>
      <c r="I192" s="933">
        <v>0</v>
      </c>
      <c r="J192" s="933">
        <v>0</v>
      </c>
      <c r="K192" s="933">
        <v>4425</v>
      </c>
      <c r="L192" s="934">
        <v>2.6255633575553898</v>
      </c>
      <c r="M192" s="935">
        <v>7.6226032961285495E-2</v>
      </c>
      <c r="N192" s="935">
        <v>1.6939118435841199E-2</v>
      </c>
      <c r="O192" s="912"/>
    </row>
    <row r="193" spans="1:15">
      <c r="A193" s="929" t="s">
        <v>3996</v>
      </c>
      <c r="B193" s="930">
        <v>0</v>
      </c>
      <c r="C193" s="931">
        <v>63</v>
      </c>
      <c r="D193" s="931">
        <v>0</v>
      </c>
      <c r="E193" s="931">
        <v>0</v>
      </c>
      <c r="F193" s="932">
        <v>0</v>
      </c>
      <c r="G193" s="933">
        <v>0</v>
      </c>
      <c r="H193" s="933">
        <v>0</v>
      </c>
      <c r="I193" s="933">
        <v>0</v>
      </c>
      <c r="J193" s="933">
        <v>0</v>
      </c>
      <c r="K193" s="933">
        <v>63</v>
      </c>
      <c r="L193" s="934">
        <v>0.15782424357076899</v>
      </c>
      <c r="M193" s="935">
        <v>7.7734328922916002E-3</v>
      </c>
      <c r="N193" s="935">
        <v>9.4223428997473901E-4</v>
      </c>
      <c r="O193" s="912"/>
    </row>
    <row r="194" spans="1:15">
      <c r="A194" s="929" t="s">
        <v>4220</v>
      </c>
      <c r="B194" s="930">
        <v>1878</v>
      </c>
      <c r="C194" s="931">
        <v>0</v>
      </c>
      <c r="D194" s="931">
        <v>0</v>
      </c>
      <c r="E194" s="931">
        <v>0</v>
      </c>
      <c r="F194" s="932">
        <v>0</v>
      </c>
      <c r="G194" s="933">
        <v>0</v>
      </c>
      <c r="H194" s="933">
        <v>0</v>
      </c>
      <c r="I194" s="933">
        <v>0</v>
      </c>
      <c r="J194" s="933">
        <v>0</v>
      </c>
      <c r="K194" s="933">
        <v>1878</v>
      </c>
      <c r="L194" s="934">
        <v>1.18619765643257</v>
      </c>
      <c r="M194" s="935">
        <v>7.1890767056519395E-2</v>
      </c>
      <c r="N194" s="935">
        <v>7.1890767056519396E-3</v>
      </c>
      <c r="O194" s="912"/>
    </row>
    <row r="195" spans="1:15">
      <c r="A195" s="929" t="s">
        <v>3997</v>
      </c>
      <c r="B195" s="930">
        <v>0</v>
      </c>
      <c r="C195" s="931">
        <v>5491</v>
      </c>
      <c r="D195" s="931">
        <v>0</v>
      </c>
      <c r="E195" s="931">
        <v>0</v>
      </c>
      <c r="F195" s="932">
        <v>0</v>
      </c>
      <c r="G195" s="933">
        <v>0</v>
      </c>
      <c r="H195" s="933">
        <v>0</v>
      </c>
      <c r="I195" s="933">
        <v>0</v>
      </c>
      <c r="J195" s="933">
        <v>0</v>
      </c>
      <c r="K195" s="933">
        <v>5491</v>
      </c>
      <c r="L195" s="934">
        <v>4.7783425881619799</v>
      </c>
      <c r="M195" s="935">
        <v>0.14542781790058201</v>
      </c>
      <c r="N195" s="935">
        <v>1.0387701278613E-2</v>
      </c>
      <c r="O195" s="912"/>
    </row>
    <row r="196" spans="1:15">
      <c r="A196" s="929" t="s">
        <v>3998</v>
      </c>
      <c r="B196" s="930">
        <v>0</v>
      </c>
      <c r="C196" s="931">
        <v>2</v>
      </c>
      <c r="D196" s="931">
        <v>0</v>
      </c>
      <c r="E196" s="931">
        <v>0</v>
      </c>
      <c r="F196" s="932">
        <v>0</v>
      </c>
      <c r="G196" s="933">
        <v>0</v>
      </c>
      <c r="H196" s="933">
        <v>0</v>
      </c>
      <c r="I196" s="933">
        <v>0</v>
      </c>
      <c r="J196" s="933">
        <v>0</v>
      </c>
      <c r="K196" s="933">
        <v>2</v>
      </c>
      <c r="L196" s="934">
        <v>1.26592702224497E-3</v>
      </c>
      <c r="M196" s="935">
        <v>7.0329279013609604E-5</v>
      </c>
      <c r="N196" s="935">
        <v>1.05493918520414E-5</v>
      </c>
      <c r="O196" s="912"/>
    </row>
    <row r="197" spans="1:15">
      <c r="A197" s="929" t="s">
        <v>3999</v>
      </c>
      <c r="B197" s="930">
        <v>0</v>
      </c>
      <c r="C197" s="931">
        <v>115</v>
      </c>
      <c r="D197" s="931">
        <v>0</v>
      </c>
      <c r="E197" s="931">
        <v>0</v>
      </c>
      <c r="F197" s="932">
        <v>0</v>
      </c>
      <c r="G197" s="933">
        <v>0</v>
      </c>
      <c r="H197" s="933">
        <v>0</v>
      </c>
      <c r="I197" s="933">
        <v>0</v>
      </c>
      <c r="J197" s="933">
        <v>0</v>
      </c>
      <c r="K197" s="933">
        <v>115</v>
      </c>
      <c r="L197" s="934">
        <v>9.7591889876812499E-2</v>
      </c>
      <c r="M197" s="935">
        <v>6.1887539921881103E-3</v>
      </c>
      <c r="N197" s="935">
        <v>9.5211599879817103E-4</v>
      </c>
      <c r="O197" s="912"/>
    </row>
    <row r="198" spans="1:15">
      <c r="A198" s="929" t="s">
        <v>4221</v>
      </c>
      <c r="B198" s="930">
        <v>0</v>
      </c>
      <c r="C198" s="931">
        <v>116</v>
      </c>
      <c r="D198" s="931">
        <v>0</v>
      </c>
      <c r="E198" s="931">
        <v>35</v>
      </c>
      <c r="F198" s="932">
        <v>0</v>
      </c>
      <c r="G198" s="933">
        <v>0</v>
      </c>
      <c r="H198" s="933">
        <v>0</v>
      </c>
      <c r="I198" s="933">
        <v>0</v>
      </c>
      <c r="J198" s="933">
        <v>0</v>
      </c>
      <c r="K198" s="933">
        <v>81</v>
      </c>
      <c r="L198" s="934">
        <v>8.2169079598945094E-2</v>
      </c>
      <c r="M198" s="935">
        <v>3.0232019852442001E-3</v>
      </c>
      <c r="N198" s="935">
        <v>1.0852519947030499E-3</v>
      </c>
      <c r="O198" s="912"/>
    </row>
    <row r="199" spans="1:15">
      <c r="A199" s="929" t="s">
        <v>4000</v>
      </c>
      <c r="B199" s="930">
        <v>7642</v>
      </c>
      <c r="C199" s="931">
        <v>5314</v>
      </c>
      <c r="D199" s="931">
        <v>0</v>
      </c>
      <c r="E199" s="931">
        <v>40</v>
      </c>
      <c r="F199" s="932">
        <v>0</v>
      </c>
      <c r="G199" s="933">
        <v>0</v>
      </c>
      <c r="H199" s="933">
        <v>0</v>
      </c>
      <c r="I199" s="933">
        <v>913</v>
      </c>
      <c r="J199" s="933">
        <v>0</v>
      </c>
      <c r="K199" s="933">
        <v>12003</v>
      </c>
      <c r="L199" s="934">
        <v>6.96433927200294</v>
      </c>
      <c r="M199" s="935">
        <v>0.61201769360025804</v>
      </c>
      <c r="N199" s="935">
        <v>8.4416233600035598E-2</v>
      </c>
      <c r="O199" s="912"/>
    </row>
    <row r="200" spans="1:15">
      <c r="A200" s="929" t="s">
        <v>4001</v>
      </c>
      <c r="B200" s="930">
        <v>0</v>
      </c>
      <c r="C200" s="931">
        <v>0</v>
      </c>
      <c r="D200" s="931">
        <v>0</v>
      </c>
      <c r="E200" s="931">
        <v>0</v>
      </c>
      <c r="F200" s="932">
        <v>0</v>
      </c>
      <c r="G200" s="933">
        <v>0</v>
      </c>
      <c r="H200" s="933">
        <v>0</v>
      </c>
      <c r="I200" s="933">
        <v>0</v>
      </c>
      <c r="J200" s="933">
        <v>0</v>
      </c>
      <c r="K200" s="933">
        <v>0</v>
      </c>
      <c r="L200" s="934">
        <v>0</v>
      </c>
      <c r="M200" s="935">
        <v>0</v>
      </c>
      <c r="N200" s="935">
        <v>0</v>
      </c>
      <c r="O200" s="912"/>
    </row>
    <row r="201" spans="1:15">
      <c r="A201" s="929" t="s">
        <v>4002</v>
      </c>
      <c r="B201" s="930">
        <v>0</v>
      </c>
      <c r="C201" s="931">
        <v>0</v>
      </c>
      <c r="D201" s="931">
        <v>0</v>
      </c>
      <c r="E201" s="931">
        <v>0</v>
      </c>
      <c r="F201" s="932">
        <v>0</v>
      </c>
      <c r="G201" s="933">
        <v>0</v>
      </c>
      <c r="H201" s="933">
        <v>0</v>
      </c>
      <c r="I201" s="933">
        <v>0</v>
      </c>
      <c r="J201" s="933">
        <v>0</v>
      </c>
      <c r="K201" s="933">
        <v>0</v>
      </c>
      <c r="L201" s="934">
        <v>0</v>
      </c>
      <c r="M201" s="935">
        <v>0</v>
      </c>
      <c r="N201" s="935">
        <v>0</v>
      </c>
      <c r="O201" s="912"/>
    </row>
    <row r="202" spans="1:15">
      <c r="A202" s="929" t="s">
        <v>4003</v>
      </c>
      <c r="B202" s="930">
        <v>0</v>
      </c>
      <c r="C202" s="931">
        <v>30</v>
      </c>
      <c r="D202" s="931">
        <v>0</v>
      </c>
      <c r="E202" s="931">
        <v>0</v>
      </c>
      <c r="F202" s="932">
        <v>0</v>
      </c>
      <c r="G202" s="933">
        <v>0</v>
      </c>
      <c r="H202" s="933">
        <v>0</v>
      </c>
      <c r="I202" s="933">
        <v>0</v>
      </c>
      <c r="J202" s="933">
        <v>0</v>
      </c>
      <c r="K202" s="933">
        <v>30</v>
      </c>
      <c r="L202" s="934">
        <v>4.67378120027152E-3</v>
      </c>
      <c r="M202" s="935">
        <v>6.6768302861021806E-5</v>
      </c>
      <c r="N202" s="935">
        <v>0</v>
      </c>
      <c r="O202" s="912"/>
    </row>
    <row r="203" spans="1:15">
      <c r="A203" s="929" t="s">
        <v>4004</v>
      </c>
      <c r="B203" s="930">
        <v>0</v>
      </c>
      <c r="C203" s="931">
        <v>96</v>
      </c>
      <c r="D203" s="931">
        <v>0</v>
      </c>
      <c r="E203" s="931">
        <v>35</v>
      </c>
      <c r="F203" s="932">
        <v>0</v>
      </c>
      <c r="G203" s="933">
        <v>0</v>
      </c>
      <c r="H203" s="933">
        <v>0</v>
      </c>
      <c r="I203" s="933">
        <v>0</v>
      </c>
      <c r="J203" s="933">
        <v>0</v>
      </c>
      <c r="K203" s="933">
        <v>1</v>
      </c>
      <c r="L203" s="934">
        <v>1.7582319753402401E-3</v>
      </c>
      <c r="M203" s="935">
        <v>5.4505191235547499E-5</v>
      </c>
      <c r="N203" s="935">
        <v>2.1098783704082899E-5</v>
      </c>
      <c r="O203" s="912"/>
    </row>
    <row r="204" spans="1:15">
      <c r="A204" s="929" t="s">
        <v>4005</v>
      </c>
      <c r="B204" s="930">
        <v>0</v>
      </c>
      <c r="C204" s="931">
        <v>2</v>
      </c>
      <c r="D204" s="931">
        <v>0</v>
      </c>
      <c r="E204" s="931">
        <v>0</v>
      </c>
      <c r="F204" s="932">
        <v>0</v>
      </c>
      <c r="G204" s="933">
        <v>0</v>
      </c>
      <c r="H204" s="933">
        <v>0</v>
      </c>
      <c r="I204" s="933">
        <v>0</v>
      </c>
      <c r="J204" s="933">
        <v>0</v>
      </c>
      <c r="K204" s="933">
        <v>2</v>
      </c>
      <c r="L204" s="934">
        <v>8.4573183623960898E-4</v>
      </c>
      <c r="M204" s="935">
        <v>3.5609761525878297E-5</v>
      </c>
      <c r="N204" s="935">
        <v>8.9024403814695692E-6</v>
      </c>
      <c r="O204" s="912"/>
    </row>
    <row r="205" spans="1:15">
      <c r="A205" s="929" t="s">
        <v>4006</v>
      </c>
      <c r="B205" s="930">
        <v>0</v>
      </c>
      <c r="C205" s="931">
        <v>4354</v>
      </c>
      <c r="D205" s="931">
        <v>0</v>
      </c>
      <c r="E205" s="931">
        <v>0</v>
      </c>
      <c r="F205" s="932">
        <v>0</v>
      </c>
      <c r="G205" s="933">
        <v>0</v>
      </c>
      <c r="H205" s="933">
        <v>0</v>
      </c>
      <c r="I205" s="933">
        <v>0</v>
      </c>
      <c r="J205" s="933">
        <v>0</v>
      </c>
      <c r="K205" s="933">
        <v>4354</v>
      </c>
      <c r="L205" s="934">
        <v>3.0039949701211799</v>
      </c>
      <c r="M205" s="935">
        <v>8.7212757197066601E-2</v>
      </c>
      <c r="N205" s="935">
        <v>1.9380612710459301E-2</v>
      </c>
      <c r="O205" s="912"/>
    </row>
    <row r="206" spans="1:15">
      <c r="A206" s="929" t="s">
        <v>4007</v>
      </c>
      <c r="B206" s="930">
        <v>0</v>
      </c>
      <c r="C206" s="931">
        <v>16</v>
      </c>
      <c r="D206" s="931">
        <v>3</v>
      </c>
      <c r="E206" s="931">
        <v>0</v>
      </c>
      <c r="F206" s="932">
        <v>0</v>
      </c>
      <c r="G206" s="933">
        <v>0</v>
      </c>
      <c r="H206" s="933">
        <v>0</v>
      </c>
      <c r="I206" s="933">
        <v>0</v>
      </c>
      <c r="J206" s="933">
        <v>0</v>
      </c>
      <c r="K206" s="933">
        <v>13</v>
      </c>
      <c r="L206" s="934">
        <v>0</v>
      </c>
      <c r="M206" s="935">
        <v>0</v>
      </c>
      <c r="N206" s="935">
        <v>0</v>
      </c>
      <c r="O206" s="912"/>
    </row>
    <row r="207" spans="1:15">
      <c r="A207" s="929" t="s">
        <v>4008</v>
      </c>
      <c r="B207" s="930">
        <v>0</v>
      </c>
      <c r="C207" s="931">
        <v>85</v>
      </c>
      <c r="D207" s="931">
        <v>-32</v>
      </c>
      <c r="E207" s="931">
        <v>1</v>
      </c>
      <c r="F207" s="932">
        <v>0</v>
      </c>
      <c r="G207" s="933">
        <v>0</v>
      </c>
      <c r="H207" s="933">
        <v>0</v>
      </c>
      <c r="I207" s="933">
        <v>0</v>
      </c>
      <c r="J207" s="933">
        <v>0</v>
      </c>
      <c r="K207" s="933">
        <v>116</v>
      </c>
      <c r="L207" s="934">
        <v>0.154334486941233</v>
      </c>
      <c r="M207" s="935">
        <v>2.0240588451309201E-3</v>
      </c>
      <c r="N207" s="935">
        <v>7.5902206692409597E-4</v>
      </c>
      <c r="O207" s="912"/>
    </row>
    <row r="208" spans="1:15">
      <c r="A208" s="929" t="s">
        <v>4009</v>
      </c>
      <c r="B208" s="930">
        <v>0</v>
      </c>
      <c r="C208" s="931">
        <v>1</v>
      </c>
      <c r="D208" s="931">
        <v>0</v>
      </c>
      <c r="E208" s="931">
        <v>0</v>
      </c>
      <c r="F208" s="932">
        <v>0</v>
      </c>
      <c r="G208" s="933">
        <v>0</v>
      </c>
      <c r="H208" s="933">
        <v>0</v>
      </c>
      <c r="I208" s="933">
        <v>0</v>
      </c>
      <c r="J208" s="933">
        <v>0</v>
      </c>
      <c r="K208" s="933">
        <v>1</v>
      </c>
      <c r="L208" s="934">
        <v>5.5914002425914997E-3</v>
      </c>
      <c r="M208" s="935">
        <v>2.7417290764830899E-4</v>
      </c>
      <c r="N208" s="935">
        <v>4.7494519435140201E-5</v>
      </c>
      <c r="O208" s="912"/>
    </row>
    <row r="209" spans="1:15">
      <c r="A209" s="929" t="s">
        <v>4010</v>
      </c>
      <c r="B209" s="930">
        <v>0</v>
      </c>
      <c r="C209" s="931">
        <v>8</v>
      </c>
      <c r="D209" s="931">
        <v>0</v>
      </c>
      <c r="E209" s="931">
        <v>0</v>
      </c>
      <c r="F209" s="932">
        <v>0</v>
      </c>
      <c r="G209" s="933">
        <v>0</v>
      </c>
      <c r="H209" s="933">
        <v>0</v>
      </c>
      <c r="I209" s="933">
        <v>0</v>
      </c>
      <c r="J209" s="933">
        <v>0</v>
      </c>
      <c r="K209" s="933">
        <v>8</v>
      </c>
      <c r="L209" s="934">
        <v>5.2524398250670498E-2</v>
      </c>
      <c r="M209" s="935">
        <v>2.5104881875744199E-3</v>
      </c>
      <c r="N209" s="935">
        <v>4.4512201907347798E-4</v>
      </c>
      <c r="O209" s="912"/>
    </row>
    <row r="210" spans="1:15">
      <c r="A210" s="929" t="s">
        <v>4011</v>
      </c>
      <c r="B210" s="930">
        <v>0</v>
      </c>
      <c r="C210" s="931">
        <v>6</v>
      </c>
      <c r="D210" s="931">
        <v>0</v>
      </c>
      <c r="E210" s="931">
        <v>0</v>
      </c>
      <c r="F210" s="932">
        <v>0</v>
      </c>
      <c r="G210" s="933">
        <v>0</v>
      </c>
      <c r="H210" s="933">
        <v>0</v>
      </c>
      <c r="I210" s="933">
        <v>0</v>
      </c>
      <c r="J210" s="933">
        <v>0</v>
      </c>
      <c r="K210" s="933">
        <v>6</v>
      </c>
      <c r="L210" s="934">
        <v>3.0713419316069999E-3</v>
      </c>
      <c r="M210" s="935">
        <v>3.0713419316069998E-4</v>
      </c>
      <c r="N210" s="935">
        <v>5.3414642288817401E-5</v>
      </c>
      <c r="O210" s="912"/>
    </row>
    <row r="211" spans="1:15">
      <c r="A211" s="929" t="s">
        <v>4012</v>
      </c>
      <c r="B211" s="930">
        <v>70</v>
      </c>
      <c r="C211" s="931">
        <v>139</v>
      </c>
      <c r="D211" s="931">
        <v>0</v>
      </c>
      <c r="E211" s="931">
        <v>332</v>
      </c>
      <c r="F211" s="932">
        <v>0</v>
      </c>
      <c r="G211" s="933">
        <v>0</v>
      </c>
      <c r="H211" s="933">
        <v>0</v>
      </c>
      <c r="I211" s="933">
        <v>0</v>
      </c>
      <c r="J211" s="933">
        <v>0</v>
      </c>
      <c r="K211" s="933">
        <v>0</v>
      </c>
      <c r="L211" s="934">
        <v>0</v>
      </c>
      <c r="M211" s="935">
        <v>0</v>
      </c>
      <c r="N211" s="935">
        <v>0</v>
      </c>
      <c r="O211" s="912"/>
    </row>
    <row r="212" spans="1:15">
      <c r="A212" s="929" t="s">
        <v>4013</v>
      </c>
      <c r="B212" s="930">
        <v>0</v>
      </c>
      <c r="C212" s="931">
        <v>78</v>
      </c>
      <c r="D212" s="931">
        <v>3</v>
      </c>
      <c r="E212" s="931">
        <v>0</v>
      </c>
      <c r="F212" s="932">
        <v>0</v>
      </c>
      <c r="G212" s="933">
        <v>0</v>
      </c>
      <c r="H212" s="933">
        <v>0</v>
      </c>
      <c r="I212" s="933">
        <v>0</v>
      </c>
      <c r="J212" s="933">
        <v>0</v>
      </c>
      <c r="K212" s="933">
        <v>75</v>
      </c>
      <c r="L212" s="934">
        <v>4.50686044311897E-2</v>
      </c>
      <c r="M212" s="935">
        <v>2.0030490858306501E-3</v>
      </c>
      <c r="N212" s="935">
        <v>3.33841514305109E-4</v>
      </c>
      <c r="O212" s="912"/>
    </row>
    <row r="213" spans="1:15">
      <c r="A213" s="929" t="s">
        <v>4014</v>
      </c>
      <c r="B213" s="930">
        <v>0</v>
      </c>
      <c r="C213" s="931">
        <v>628</v>
      </c>
      <c r="D213" s="931">
        <v>0</v>
      </c>
      <c r="E213" s="931">
        <v>0</v>
      </c>
      <c r="F213" s="932">
        <v>0</v>
      </c>
      <c r="G213" s="933">
        <v>0</v>
      </c>
      <c r="H213" s="933">
        <v>0</v>
      </c>
      <c r="I213" s="933">
        <v>0</v>
      </c>
      <c r="J213" s="933">
        <v>0</v>
      </c>
      <c r="K213" s="933">
        <v>628</v>
      </c>
      <c r="L213" s="934">
        <v>0.972787465363943</v>
      </c>
      <c r="M213" s="935">
        <v>2.6751655297508399E-2</v>
      </c>
      <c r="N213" s="935">
        <v>8.5118903219344993E-3</v>
      </c>
      <c r="O213" s="912"/>
    </row>
    <row r="214" spans="1:15">
      <c r="A214" s="929" t="s">
        <v>4015</v>
      </c>
      <c r="B214" s="930">
        <v>0</v>
      </c>
      <c r="C214" s="931">
        <v>16</v>
      </c>
      <c r="D214" s="931">
        <v>0</v>
      </c>
      <c r="E214" s="931">
        <v>0</v>
      </c>
      <c r="F214" s="932">
        <v>0</v>
      </c>
      <c r="G214" s="933">
        <v>0</v>
      </c>
      <c r="H214" s="933">
        <v>0</v>
      </c>
      <c r="I214" s="933">
        <v>0</v>
      </c>
      <c r="J214" s="933">
        <v>0</v>
      </c>
      <c r="K214" s="933">
        <v>16</v>
      </c>
      <c r="L214" s="934">
        <v>0.123565872494798</v>
      </c>
      <c r="M214" s="935">
        <v>2.4570735452855998E-3</v>
      </c>
      <c r="N214" s="935">
        <v>7.1219523051756597E-4</v>
      </c>
      <c r="O214" s="912"/>
    </row>
    <row r="215" spans="1:15">
      <c r="A215" s="929" t="s">
        <v>4016</v>
      </c>
      <c r="B215" s="930">
        <v>0</v>
      </c>
      <c r="C215" s="931">
        <v>850</v>
      </c>
      <c r="D215" s="931">
        <v>272</v>
      </c>
      <c r="E215" s="931">
        <v>0</v>
      </c>
      <c r="F215" s="932">
        <v>0</v>
      </c>
      <c r="G215" s="933">
        <v>0</v>
      </c>
      <c r="H215" s="933">
        <v>0</v>
      </c>
      <c r="I215" s="933">
        <v>0</v>
      </c>
      <c r="J215" s="933">
        <v>0</v>
      </c>
      <c r="K215" s="933">
        <v>578</v>
      </c>
      <c r="L215" s="934">
        <v>0.527425080400165</v>
      </c>
      <c r="M215" s="935">
        <v>1.9296039526835299E-2</v>
      </c>
      <c r="N215" s="935">
        <v>5.1456105404894103E-3</v>
      </c>
      <c r="O215" s="912"/>
    </row>
    <row r="216" spans="1:15">
      <c r="A216" s="929" t="s">
        <v>4017</v>
      </c>
      <c r="B216" s="930">
        <v>0</v>
      </c>
      <c r="C216" s="931">
        <v>2509</v>
      </c>
      <c r="D216" s="931">
        <v>-409</v>
      </c>
      <c r="E216" s="931">
        <v>105</v>
      </c>
      <c r="F216" s="932">
        <v>0</v>
      </c>
      <c r="G216" s="933">
        <v>0</v>
      </c>
      <c r="H216" s="933">
        <v>0</v>
      </c>
      <c r="I216" s="933">
        <v>0</v>
      </c>
      <c r="J216" s="933">
        <v>0</v>
      </c>
      <c r="K216" s="933">
        <v>2813</v>
      </c>
      <c r="L216" s="934">
        <v>1.7842827415065201</v>
      </c>
      <c r="M216" s="935">
        <v>7.7318918798615702E-2</v>
      </c>
      <c r="N216" s="935">
        <v>1.78428274150652E-2</v>
      </c>
      <c r="O216" s="912"/>
    </row>
    <row r="217" spans="1:15">
      <c r="A217" s="929" t="s">
        <v>4018</v>
      </c>
      <c r="B217" s="930">
        <v>0</v>
      </c>
      <c r="C217" s="931">
        <v>289</v>
      </c>
      <c r="D217" s="931">
        <v>0</v>
      </c>
      <c r="E217" s="931">
        <v>0</v>
      </c>
      <c r="F217" s="932">
        <v>0</v>
      </c>
      <c r="G217" s="933">
        <v>0</v>
      </c>
      <c r="H217" s="933">
        <v>0</v>
      </c>
      <c r="I217" s="933">
        <v>0</v>
      </c>
      <c r="J217" s="933">
        <v>0</v>
      </c>
      <c r="K217" s="933">
        <v>289</v>
      </c>
      <c r="L217" s="934">
        <v>0.31201695914892702</v>
      </c>
      <c r="M217" s="935">
        <v>1.9739848435952501E-2</v>
      </c>
      <c r="N217" s="935">
        <v>3.82061582631339E-3</v>
      </c>
      <c r="O217" s="912"/>
    </row>
    <row r="218" spans="1:15">
      <c r="A218" s="929" t="s">
        <v>4019</v>
      </c>
      <c r="B218" s="930">
        <v>0</v>
      </c>
      <c r="C218" s="931">
        <v>84</v>
      </c>
      <c r="D218" s="931">
        <v>0</v>
      </c>
      <c r="E218" s="931">
        <v>24</v>
      </c>
      <c r="F218" s="932">
        <v>0</v>
      </c>
      <c r="G218" s="933">
        <v>0</v>
      </c>
      <c r="H218" s="933">
        <v>0</v>
      </c>
      <c r="I218" s="933">
        <v>0</v>
      </c>
      <c r="J218" s="933">
        <v>0</v>
      </c>
      <c r="K218" s="933">
        <v>60</v>
      </c>
      <c r="L218" s="934">
        <v>6.4778607435763302E-2</v>
      </c>
      <c r="M218" s="935">
        <v>4.0982384296095204E-3</v>
      </c>
      <c r="N218" s="935">
        <v>7.9320743798893905E-4</v>
      </c>
      <c r="O218" s="912"/>
    </row>
    <row r="219" spans="1:15">
      <c r="A219" s="924"/>
      <c r="B219" s="925"/>
      <c r="C219" s="926"/>
      <c r="D219" s="926"/>
      <c r="E219" s="926"/>
      <c r="F219" s="925"/>
      <c r="G219" s="926"/>
      <c r="H219" s="926"/>
      <c r="I219" s="926"/>
      <c r="J219" s="926"/>
      <c r="K219" s="926"/>
      <c r="L219" s="927"/>
      <c r="M219" s="928"/>
      <c r="N219" s="928"/>
      <c r="O219" s="912"/>
    </row>
    <row r="220" spans="1:15">
      <c r="A220" s="917" t="s">
        <v>4222</v>
      </c>
      <c r="B220" s="918">
        <v>213362</v>
      </c>
      <c r="C220" s="919">
        <v>24157</v>
      </c>
      <c r="D220" s="919">
        <v>-4132</v>
      </c>
      <c r="E220" s="919">
        <v>123332</v>
      </c>
      <c r="F220" s="920">
        <v>0</v>
      </c>
      <c r="G220" s="921">
        <v>0</v>
      </c>
      <c r="H220" s="921">
        <v>16501</v>
      </c>
      <c r="I220" s="921">
        <v>9334</v>
      </c>
      <c r="J220" s="921">
        <v>0</v>
      </c>
      <c r="K220" s="921">
        <v>138022</v>
      </c>
      <c r="L220" s="922">
        <v>107.92666210743</v>
      </c>
      <c r="M220" s="923">
        <v>1.1829616820270901</v>
      </c>
      <c r="N220" s="923">
        <v>0.46264746896943099</v>
      </c>
      <c r="O220" s="912"/>
    </row>
    <row r="221" spans="1:15">
      <c r="A221" s="929" t="s">
        <v>4021</v>
      </c>
      <c r="B221" s="930">
        <v>888</v>
      </c>
      <c r="C221" s="931">
        <v>43</v>
      </c>
      <c r="D221" s="931">
        <v>0</v>
      </c>
      <c r="E221" s="931">
        <v>503</v>
      </c>
      <c r="F221" s="932">
        <v>0</v>
      </c>
      <c r="G221" s="933">
        <v>0</v>
      </c>
      <c r="H221" s="933">
        <v>0</v>
      </c>
      <c r="I221" s="933">
        <v>75</v>
      </c>
      <c r="J221" s="933">
        <v>0</v>
      </c>
      <c r="K221" s="933">
        <v>353</v>
      </c>
      <c r="L221" s="934">
        <v>0.94826791894328</v>
      </c>
      <c r="M221" s="935">
        <v>1.05982885058367E-2</v>
      </c>
      <c r="N221" s="935">
        <v>8.8690940654106806E-2</v>
      </c>
      <c r="O221" s="912"/>
    </row>
    <row r="222" spans="1:15">
      <c r="A222" s="929" t="s">
        <v>4022</v>
      </c>
      <c r="B222" s="930">
        <v>28400</v>
      </c>
      <c r="C222" s="931">
        <v>1135</v>
      </c>
      <c r="D222" s="931">
        <v>0</v>
      </c>
      <c r="E222" s="931">
        <v>29054</v>
      </c>
      <c r="F222" s="932">
        <v>0</v>
      </c>
      <c r="G222" s="933">
        <v>0</v>
      </c>
      <c r="H222" s="933">
        <v>0</v>
      </c>
      <c r="I222" s="933">
        <v>911</v>
      </c>
      <c r="J222" s="933">
        <v>0</v>
      </c>
      <c r="K222" s="933">
        <v>0</v>
      </c>
      <c r="L222" s="934">
        <v>0</v>
      </c>
      <c r="M222" s="935">
        <v>0</v>
      </c>
      <c r="N222" s="935">
        <v>0</v>
      </c>
      <c r="O222" s="912"/>
    </row>
    <row r="223" spans="1:15">
      <c r="A223" s="929" t="s">
        <v>4023</v>
      </c>
      <c r="B223" s="930">
        <v>10382</v>
      </c>
      <c r="C223" s="931">
        <v>7</v>
      </c>
      <c r="D223" s="931">
        <v>0</v>
      </c>
      <c r="E223" s="931">
        <v>10389</v>
      </c>
      <c r="F223" s="932">
        <v>0</v>
      </c>
      <c r="G223" s="933">
        <v>0</v>
      </c>
      <c r="H223" s="933">
        <v>0</v>
      </c>
      <c r="I223" s="933">
        <v>0</v>
      </c>
      <c r="J223" s="933">
        <v>0</v>
      </c>
      <c r="K223" s="933">
        <v>0</v>
      </c>
      <c r="L223" s="934">
        <v>0</v>
      </c>
      <c r="M223" s="935">
        <v>0</v>
      </c>
      <c r="N223" s="935">
        <v>0</v>
      </c>
      <c r="O223" s="912"/>
    </row>
    <row r="224" spans="1:15">
      <c r="A224" s="929" t="s">
        <v>4024</v>
      </c>
      <c r="B224" s="930">
        <v>0</v>
      </c>
      <c r="C224" s="931">
        <v>9</v>
      </c>
      <c r="D224" s="931">
        <v>0</v>
      </c>
      <c r="E224" s="931">
        <v>20</v>
      </c>
      <c r="F224" s="932">
        <v>0</v>
      </c>
      <c r="G224" s="933">
        <v>0</v>
      </c>
      <c r="H224" s="933">
        <v>0</v>
      </c>
      <c r="I224" s="933">
        <v>0</v>
      </c>
      <c r="J224" s="933">
        <v>0</v>
      </c>
      <c r="K224" s="933">
        <v>0</v>
      </c>
      <c r="L224" s="934">
        <v>0</v>
      </c>
      <c r="M224" s="935">
        <v>0</v>
      </c>
      <c r="N224" s="935">
        <v>0</v>
      </c>
      <c r="O224" s="912"/>
    </row>
    <row r="225" spans="1:15">
      <c r="A225" s="929" t="s">
        <v>4026</v>
      </c>
      <c r="B225" s="930">
        <v>700</v>
      </c>
      <c r="C225" s="931">
        <v>52</v>
      </c>
      <c r="D225" s="931">
        <v>0</v>
      </c>
      <c r="E225" s="931">
        <v>729</v>
      </c>
      <c r="F225" s="932">
        <v>0</v>
      </c>
      <c r="G225" s="933">
        <v>0</v>
      </c>
      <c r="H225" s="933">
        <v>0</v>
      </c>
      <c r="I225" s="933">
        <v>8</v>
      </c>
      <c r="J225" s="933">
        <v>0</v>
      </c>
      <c r="K225" s="933">
        <v>15</v>
      </c>
      <c r="L225" s="934">
        <v>1.4522105872272199E-2</v>
      </c>
      <c r="M225" s="935">
        <v>1.7526679501018199E-4</v>
      </c>
      <c r="N225" s="935">
        <v>1.0015245429153299E-4</v>
      </c>
      <c r="O225" s="912"/>
    </row>
    <row r="226" spans="1:15">
      <c r="A226" s="929" t="s">
        <v>4027</v>
      </c>
      <c r="B226" s="930">
        <v>0</v>
      </c>
      <c r="C226" s="931">
        <v>114</v>
      </c>
      <c r="D226" s="931">
        <v>0</v>
      </c>
      <c r="E226" s="931">
        <v>0</v>
      </c>
      <c r="F226" s="932">
        <v>0</v>
      </c>
      <c r="G226" s="933">
        <v>0</v>
      </c>
      <c r="H226" s="933">
        <v>0</v>
      </c>
      <c r="I226" s="933">
        <v>0</v>
      </c>
      <c r="J226" s="933">
        <v>0</v>
      </c>
      <c r="K226" s="933">
        <v>114</v>
      </c>
      <c r="L226" s="934">
        <v>6.8275931139623602E-2</v>
      </c>
      <c r="M226" s="935">
        <v>1.0503989406095899E-3</v>
      </c>
      <c r="N226" s="935">
        <v>3.5013298020319797E-4</v>
      </c>
      <c r="O226" s="912"/>
    </row>
    <row r="227" spans="1:15">
      <c r="A227" s="929" t="s">
        <v>4028</v>
      </c>
      <c r="B227" s="930">
        <v>58000</v>
      </c>
      <c r="C227" s="931">
        <v>136</v>
      </c>
      <c r="D227" s="931">
        <v>0</v>
      </c>
      <c r="E227" s="931">
        <v>0</v>
      </c>
      <c r="F227" s="932">
        <v>0</v>
      </c>
      <c r="G227" s="933">
        <v>0</v>
      </c>
      <c r="H227" s="933">
        <v>58115</v>
      </c>
      <c r="I227" s="933">
        <v>20</v>
      </c>
      <c r="J227" s="933">
        <v>0</v>
      </c>
      <c r="K227" s="933">
        <v>1</v>
      </c>
      <c r="L227" s="934">
        <v>6.5655497813338099E-4</v>
      </c>
      <c r="M227" s="935">
        <v>7.8786597376005705E-6</v>
      </c>
      <c r="N227" s="935">
        <v>2.62621991253352E-6</v>
      </c>
      <c r="O227" s="912"/>
    </row>
    <row r="228" spans="1:15">
      <c r="A228" s="929" t="s">
        <v>4029</v>
      </c>
      <c r="B228" s="930">
        <v>677</v>
      </c>
      <c r="C228" s="931">
        <v>52</v>
      </c>
      <c r="D228" s="931">
        <v>0</v>
      </c>
      <c r="E228" s="931">
        <v>729</v>
      </c>
      <c r="F228" s="932">
        <v>0</v>
      </c>
      <c r="G228" s="933">
        <v>0</v>
      </c>
      <c r="H228" s="933">
        <v>0</v>
      </c>
      <c r="I228" s="933">
        <v>0</v>
      </c>
      <c r="J228" s="933">
        <v>0</v>
      </c>
      <c r="K228" s="933">
        <v>0</v>
      </c>
      <c r="L228" s="934">
        <v>0</v>
      </c>
      <c r="M228" s="935">
        <v>0</v>
      </c>
      <c r="N228" s="935">
        <v>0</v>
      </c>
      <c r="O228" s="912"/>
    </row>
    <row r="229" spans="1:15">
      <c r="A229" s="929" t="s">
        <v>4030</v>
      </c>
      <c r="B229" s="930">
        <v>49098</v>
      </c>
      <c r="C229" s="931">
        <v>2734</v>
      </c>
      <c r="D229" s="931">
        <v>0</v>
      </c>
      <c r="E229" s="931">
        <v>7668</v>
      </c>
      <c r="F229" s="932">
        <v>0</v>
      </c>
      <c r="G229" s="933">
        <v>0</v>
      </c>
      <c r="H229" s="933">
        <v>15573.328</v>
      </c>
      <c r="I229" s="933">
        <v>3840</v>
      </c>
      <c r="J229" s="933">
        <v>0</v>
      </c>
      <c r="K229" s="933">
        <v>24750.671999999999</v>
      </c>
      <c r="L229" s="934">
        <v>12.647595319987101</v>
      </c>
      <c r="M229" s="935">
        <v>0.21593455424368199</v>
      </c>
      <c r="N229" s="935">
        <v>6.1695586926766299E-2</v>
      </c>
      <c r="O229" s="912"/>
    </row>
    <row r="230" spans="1:15">
      <c r="A230" s="929" t="s">
        <v>4031</v>
      </c>
      <c r="B230" s="930">
        <v>0</v>
      </c>
      <c r="C230" s="931">
        <v>236</v>
      </c>
      <c r="D230" s="931">
        <v>0</v>
      </c>
      <c r="E230" s="931">
        <v>6085</v>
      </c>
      <c r="F230" s="932">
        <v>0</v>
      </c>
      <c r="G230" s="933">
        <v>0</v>
      </c>
      <c r="H230" s="933">
        <v>0</v>
      </c>
      <c r="I230" s="933">
        <v>0</v>
      </c>
      <c r="J230" s="933">
        <v>0</v>
      </c>
      <c r="K230" s="933">
        <v>0</v>
      </c>
      <c r="L230" s="934">
        <v>0</v>
      </c>
      <c r="M230" s="935">
        <v>0</v>
      </c>
      <c r="N230" s="935">
        <v>0</v>
      </c>
      <c r="O230" s="912"/>
    </row>
    <row r="231" spans="1:15">
      <c r="A231" s="929" t="s">
        <v>4032</v>
      </c>
      <c r="B231" s="930">
        <v>46211</v>
      </c>
      <c r="C231" s="931">
        <v>3654</v>
      </c>
      <c r="D231" s="931">
        <v>0</v>
      </c>
      <c r="E231" s="931">
        <v>9167</v>
      </c>
      <c r="F231" s="932">
        <v>0</v>
      </c>
      <c r="G231" s="933">
        <v>0</v>
      </c>
      <c r="H231" s="933">
        <v>11035.896000000001</v>
      </c>
      <c r="I231" s="933">
        <v>3828</v>
      </c>
      <c r="J231" s="933">
        <v>0</v>
      </c>
      <c r="K231" s="933">
        <v>25834.103999999999</v>
      </c>
      <c r="L231" s="934">
        <v>19.456863878570701</v>
      </c>
      <c r="M231" s="935">
        <v>0.37257824448326898</v>
      </c>
      <c r="N231" s="935">
        <v>4.1397582720363202E-2</v>
      </c>
      <c r="O231" s="912"/>
    </row>
    <row r="232" spans="1:15">
      <c r="A232" s="929" t="s">
        <v>4033</v>
      </c>
      <c r="B232" s="930">
        <v>751</v>
      </c>
      <c r="C232" s="931">
        <v>0</v>
      </c>
      <c r="D232" s="931">
        <v>0</v>
      </c>
      <c r="E232" s="931">
        <v>0</v>
      </c>
      <c r="F232" s="932">
        <v>0</v>
      </c>
      <c r="G232" s="933">
        <v>0</v>
      </c>
      <c r="H232" s="933">
        <v>0</v>
      </c>
      <c r="I232" s="933">
        <v>50</v>
      </c>
      <c r="J232" s="933">
        <v>0</v>
      </c>
      <c r="K232" s="933">
        <v>1811</v>
      </c>
      <c r="L232" s="934">
        <v>1.4614882654707699</v>
      </c>
      <c r="M232" s="935">
        <v>2.3861032905645299E-2</v>
      </c>
      <c r="N232" s="935">
        <v>2.9826291132056598E-3</v>
      </c>
      <c r="O232" s="912"/>
    </row>
    <row r="233" spans="1:15">
      <c r="A233" s="929" t="s">
        <v>4034</v>
      </c>
      <c r="B233" s="930">
        <v>237</v>
      </c>
      <c r="C233" s="931">
        <v>626</v>
      </c>
      <c r="D233" s="931">
        <v>0</v>
      </c>
      <c r="E233" s="931">
        <v>0</v>
      </c>
      <c r="F233" s="932">
        <v>0</v>
      </c>
      <c r="G233" s="933">
        <v>0</v>
      </c>
      <c r="H233" s="933">
        <v>0</v>
      </c>
      <c r="I233" s="933">
        <v>29</v>
      </c>
      <c r="J233" s="933">
        <v>0</v>
      </c>
      <c r="K233" s="933">
        <v>834</v>
      </c>
      <c r="L233" s="934">
        <v>1.1393102834314499</v>
      </c>
      <c r="M233" s="935">
        <v>2.24409601281951E-2</v>
      </c>
      <c r="N233" s="935">
        <v>1.7262277021688598E-2</v>
      </c>
      <c r="O233" s="912"/>
    </row>
    <row r="234" spans="1:15">
      <c r="A234" s="929" t="s">
        <v>4035</v>
      </c>
      <c r="B234" s="930">
        <v>0</v>
      </c>
      <c r="C234" s="931">
        <v>585</v>
      </c>
      <c r="D234" s="931">
        <v>0</v>
      </c>
      <c r="E234" s="931">
        <v>0</v>
      </c>
      <c r="F234" s="932">
        <v>0</v>
      </c>
      <c r="G234" s="933">
        <v>0</v>
      </c>
      <c r="H234" s="933">
        <v>0</v>
      </c>
      <c r="I234" s="933">
        <v>0</v>
      </c>
      <c r="J234" s="933">
        <v>0</v>
      </c>
      <c r="K234" s="933">
        <v>585</v>
      </c>
      <c r="L234" s="934">
        <v>0.850454580861979</v>
      </c>
      <c r="M234" s="935">
        <v>9.5825868266138509E-3</v>
      </c>
      <c r="N234" s="935">
        <v>2.3956467066534601E-3</v>
      </c>
      <c r="O234" s="912"/>
    </row>
    <row r="235" spans="1:15">
      <c r="A235" s="929" t="s">
        <v>4036</v>
      </c>
      <c r="B235" s="930">
        <v>0</v>
      </c>
      <c r="C235" s="931">
        <v>5638</v>
      </c>
      <c r="D235" s="931">
        <v>708.22400000000005</v>
      </c>
      <c r="E235" s="931">
        <v>0</v>
      </c>
      <c r="F235" s="932">
        <v>0</v>
      </c>
      <c r="G235" s="933">
        <v>0</v>
      </c>
      <c r="H235" s="933">
        <v>1420.7760000000001</v>
      </c>
      <c r="I235" s="933">
        <v>0</v>
      </c>
      <c r="J235" s="933">
        <v>0</v>
      </c>
      <c r="K235" s="933">
        <v>3509</v>
      </c>
      <c r="L235" s="934">
        <v>4.1219416222472001</v>
      </c>
      <c r="M235" s="935">
        <v>2.1320387701278601E-2</v>
      </c>
      <c r="N235" s="935">
        <v>2.8427183601704799E-2</v>
      </c>
      <c r="O235" s="912"/>
    </row>
    <row r="236" spans="1:15">
      <c r="A236" s="929" t="s">
        <v>4037</v>
      </c>
      <c r="B236" s="930">
        <v>0</v>
      </c>
      <c r="C236" s="931">
        <v>1162</v>
      </c>
      <c r="D236" s="931">
        <v>0</v>
      </c>
      <c r="E236" s="931">
        <v>0</v>
      </c>
      <c r="F236" s="932">
        <v>0</v>
      </c>
      <c r="G236" s="933">
        <v>0</v>
      </c>
      <c r="H236" s="933">
        <v>0</v>
      </c>
      <c r="I236" s="933">
        <v>0</v>
      </c>
      <c r="J236" s="933">
        <v>0</v>
      </c>
      <c r="K236" s="933">
        <v>1162</v>
      </c>
      <c r="L236" s="934">
        <v>1.2659247966348799</v>
      </c>
      <c r="M236" s="935">
        <v>9.2067257937082005E-3</v>
      </c>
      <c r="N236" s="935">
        <v>4.6033628968541003E-3</v>
      </c>
      <c r="O236" s="912"/>
    </row>
    <row r="237" spans="1:15">
      <c r="A237" s="929" t="s">
        <v>4038</v>
      </c>
      <c r="B237" s="930">
        <v>0</v>
      </c>
      <c r="C237" s="931">
        <v>0</v>
      </c>
      <c r="D237" s="931">
        <v>0</v>
      </c>
      <c r="E237" s="931">
        <v>0</v>
      </c>
      <c r="F237" s="932">
        <v>0</v>
      </c>
      <c r="G237" s="933">
        <v>0</v>
      </c>
      <c r="H237" s="933">
        <v>0</v>
      </c>
      <c r="I237" s="933">
        <v>0</v>
      </c>
      <c r="J237" s="933">
        <v>0</v>
      </c>
      <c r="K237" s="933">
        <v>0</v>
      </c>
      <c r="L237" s="934">
        <v>0</v>
      </c>
      <c r="M237" s="935">
        <v>0</v>
      </c>
      <c r="N237" s="935">
        <v>0</v>
      </c>
      <c r="O237" s="912"/>
    </row>
    <row r="238" spans="1:15">
      <c r="A238" s="929" t="s">
        <v>4039</v>
      </c>
      <c r="B238" s="930">
        <v>0</v>
      </c>
      <c r="C238" s="931">
        <v>10</v>
      </c>
      <c r="D238" s="931">
        <v>0</v>
      </c>
      <c r="E238" s="931">
        <v>0</v>
      </c>
      <c r="F238" s="932">
        <v>0</v>
      </c>
      <c r="G238" s="933">
        <v>0</v>
      </c>
      <c r="H238" s="933">
        <v>0</v>
      </c>
      <c r="I238" s="933">
        <v>0</v>
      </c>
      <c r="J238" s="933">
        <v>0</v>
      </c>
      <c r="K238" s="933">
        <v>10</v>
      </c>
      <c r="L238" s="934">
        <v>9.8327454013331407E-3</v>
      </c>
      <c r="M238" s="935">
        <v>2.0920734896453499E-4</v>
      </c>
      <c r="N238" s="935">
        <v>6.2762204689360506E-5</v>
      </c>
      <c r="O238" s="912"/>
    </row>
    <row r="239" spans="1:15">
      <c r="A239" s="929" t="s">
        <v>4040</v>
      </c>
      <c r="B239" s="930">
        <v>0</v>
      </c>
      <c r="C239" s="931">
        <v>3</v>
      </c>
      <c r="D239" s="931">
        <v>0</v>
      </c>
      <c r="E239" s="931">
        <v>0</v>
      </c>
      <c r="F239" s="932">
        <v>0</v>
      </c>
      <c r="G239" s="933">
        <v>0</v>
      </c>
      <c r="H239" s="933">
        <v>0</v>
      </c>
      <c r="I239" s="933">
        <v>0</v>
      </c>
      <c r="J239" s="933">
        <v>0</v>
      </c>
      <c r="K239" s="933">
        <v>3</v>
      </c>
      <c r="L239" s="934">
        <v>3.12475657389582E-3</v>
      </c>
      <c r="M239" s="935">
        <v>6.0091472574919597E-5</v>
      </c>
      <c r="N239" s="935">
        <v>1.8027441772475899E-5</v>
      </c>
      <c r="O239" s="912"/>
    </row>
    <row r="240" spans="1:15">
      <c r="A240" s="929" t="s">
        <v>4041</v>
      </c>
      <c r="B240" s="930">
        <v>0</v>
      </c>
      <c r="C240" s="931">
        <v>1</v>
      </c>
      <c r="D240" s="931">
        <v>0</v>
      </c>
      <c r="E240" s="931">
        <v>0</v>
      </c>
      <c r="F240" s="932">
        <v>0</v>
      </c>
      <c r="G240" s="933">
        <v>0</v>
      </c>
      <c r="H240" s="933">
        <v>0</v>
      </c>
      <c r="I240" s="933">
        <v>0</v>
      </c>
      <c r="J240" s="933">
        <v>0</v>
      </c>
      <c r="K240" s="933">
        <v>1</v>
      </c>
      <c r="L240" s="934">
        <v>1.35139044990708E-3</v>
      </c>
      <c r="M240" s="935">
        <v>2.1543905723156401E-5</v>
      </c>
      <c r="N240" s="935">
        <v>3.9170737678466098E-6</v>
      </c>
      <c r="O240" s="912"/>
    </row>
    <row r="241" spans="1:15">
      <c r="A241" s="929" t="s">
        <v>4042</v>
      </c>
      <c r="B241" s="930">
        <v>0</v>
      </c>
      <c r="C241" s="931">
        <v>459</v>
      </c>
      <c r="D241" s="931">
        <v>0</v>
      </c>
      <c r="E241" s="931">
        <v>0</v>
      </c>
      <c r="F241" s="932">
        <v>0</v>
      </c>
      <c r="G241" s="933">
        <v>0</v>
      </c>
      <c r="H241" s="933">
        <v>0</v>
      </c>
      <c r="I241" s="933">
        <v>0</v>
      </c>
      <c r="J241" s="933">
        <v>0</v>
      </c>
      <c r="K241" s="933">
        <v>459</v>
      </c>
      <c r="L241" s="934">
        <v>0.40913279102633998</v>
      </c>
      <c r="M241" s="935">
        <v>8.1826558205267998E-3</v>
      </c>
      <c r="N241" s="935">
        <v>2.7275519401756001E-3</v>
      </c>
      <c r="O241" s="912"/>
    </row>
    <row r="242" spans="1:15">
      <c r="A242" s="929" t="s">
        <v>4043</v>
      </c>
      <c r="B242" s="930">
        <v>1434</v>
      </c>
      <c r="C242" s="931">
        <v>402</v>
      </c>
      <c r="D242" s="931">
        <v>0</v>
      </c>
      <c r="E242" s="931">
        <v>0</v>
      </c>
      <c r="F242" s="932">
        <v>0</v>
      </c>
      <c r="G242" s="933">
        <v>0</v>
      </c>
      <c r="H242" s="933">
        <v>1092</v>
      </c>
      <c r="I242" s="933">
        <v>139</v>
      </c>
      <c r="J242" s="933">
        <v>0</v>
      </c>
      <c r="K242" s="933">
        <v>605</v>
      </c>
      <c r="L242" s="934">
        <v>0.69371376428563503</v>
      </c>
      <c r="M242" s="935">
        <v>8.6714220535704292E-3</v>
      </c>
      <c r="N242" s="935">
        <v>4.95509831632596E-3</v>
      </c>
      <c r="O242" s="912"/>
    </row>
    <row r="243" spans="1:15">
      <c r="A243" s="929" t="s">
        <v>4044</v>
      </c>
      <c r="B243" s="930">
        <v>0</v>
      </c>
      <c r="C243" s="931">
        <v>0</v>
      </c>
      <c r="D243" s="931">
        <v>0</v>
      </c>
      <c r="E243" s="931">
        <v>0</v>
      </c>
      <c r="F243" s="932">
        <v>0</v>
      </c>
      <c r="G243" s="933">
        <v>0</v>
      </c>
      <c r="H243" s="933">
        <v>0</v>
      </c>
      <c r="I243" s="933">
        <v>0</v>
      </c>
      <c r="J243" s="933">
        <v>0</v>
      </c>
      <c r="K243" s="933">
        <v>0</v>
      </c>
      <c r="L243" s="934">
        <v>0</v>
      </c>
      <c r="M243" s="935">
        <v>0</v>
      </c>
      <c r="N243" s="935">
        <v>0</v>
      </c>
      <c r="O243" s="912"/>
    </row>
    <row r="244" spans="1:15">
      <c r="A244" s="929" t="s">
        <v>4045</v>
      </c>
      <c r="B244" s="930">
        <v>0</v>
      </c>
      <c r="C244" s="931">
        <v>0</v>
      </c>
      <c r="D244" s="931">
        <v>0</v>
      </c>
      <c r="E244" s="931">
        <v>0</v>
      </c>
      <c r="F244" s="932">
        <v>0</v>
      </c>
      <c r="G244" s="933">
        <v>0</v>
      </c>
      <c r="H244" s="933">
        <v>0</v>
      </c>
      <c r="I244" s="933">
        <v>0</v>
      </c>
      <c r="J244" s="933">
        <v>0</v>
      </c>
      <c r="K244" s="933">
        <v>0</v>
      </c>
      <c r="L244" s="934">
        <v>0</v>
      </c>
      <c r="M244" s="935">
        <v>0</v>
      </c>
      <c r="N244" s="935">
        <v>0</v>
      </c>
      <c r="O244" s="912"/>
    </row>
    <row r="245" spans="1:15">
      <c r="A245" s="929" t="s">
        <v>4223</v>
      </c>
      <c r="B245" s="930">
        <v>0</v>
      </c>
      <c r="C245" s="931">
        <v>0</v>
      </c>
      <c r="D245" s="931">
        <v>0</v>
      </c>
      <c r="E245" s="931">
        <v>0</v>
      </c>
      <c r="F245" s="932">
        <v>0</v>
      </c>
      <c r="G245" s="933">
        <v>0</v>
      </c>
      <c r="H245" s="933">
        <v>0</v>
      </c>
      <c r="I245" s="933">
        <v>0</v>
      </c>
      <c r="J245" s="933">
        <v>0</v>
      </c>
      <c r="K245" s="933">
        <v>0</v>
      </c>
      <c r="L245" s="934">
        <v>0</v>
      </c>
      <c r="M245" s="935">
        <v>0</v>
      </c>
      <c r="N245" s="935">
        <v>0</v>
      </c>
      <c r="O245" s="912"/>
    </row>
    <row r="246" spans="1:15">
      <c r="A246" s="929" t="s">
        <v>4046</v>
      </c>
      <c r="B246" s="930">
        <v>0</v>
      </c>
      <c r="C246" s="931">
        <v>16</v>
      </c>
      <c r="D246" s="931">
        <v>0</v>
      </c>
      <c r="E246" s="931">
        <v>0</v>
      </c>
      <c r="F246" s="932">
        <v>0</v>
      </c>
      <c r="G246" s="933">
        <v>0</v>
      </c>
      <c r="H246" s="933">
        <v>0</v>
      </c>
      <c r="I246" s="933">
        <v>0</v>
      </c>
      <c r="J246" s="933">
        <v>0</v>
      </c>
      <c r="K246" s="933">
        <v>16</v>
      </c>
      <c r="L246" s="934">
        <v>1.65585391095334E-2</v>
      </c>
      <c r="M246" s="935">
        <v>2.9378053258849598E-4</v>
      </c>
      <c r="N246" s="935">
        <v>1.3353660572204399E-4</v>
      </c>
      <c r="O246" s="912"/>
    </row>
    <row r="247" spans="1:15">
      <c r="A247" s="929" t="s">
        <v>4048</v>
      </c>
      <c r="B247" s="930">
        <v>0</v>
      </c>
      <c r="C247" s="931">
        <v>41</v>
      </c>
      <c r="D247" s="931">
        <v>0</v>
      </c>
      <c r="E247" s="931">
        <v>0</v>
      </c>
      <c r="F247" s="932">
        <v>0</v>
      </c>
      <c r="G247" s="933">
        <v>0</v>
      </c>
      <c r="H247" s="933">
        <v>0</v>
      </c>
      <c r="I247" s="933">
        <v>0</v>
      </c>
      <c r="J247" s="933">
        <v>0</v>
      </c>
      <c r="K247" s="933">
        <v>41</v>
      </c>
      <c r="L247" s="934">
        <v>2.8032004273171401E-2</v>
      </c>
      <c r="M247" s="935">
        <v>7.0080010682928404E-4</v>
      </c>
      <c r="N247" s="935">
        <v>2.6280004006098198E-4</v>
      </c>
      <c r="O247" s="912"/>
    </row>
    <row r="248" spans="1:15">
      <c r="A248" s="929" t="s">
        <v>4049</v>
      </c>
      <c r="B248" s="930">
        <v>0</v>
      </c>
      <c r="C248" s="931">
        <v>18</v>
      </c>
      <c r="D248" s="931">
        <v>0</v>
      </c>
      <c r="E248" s="931">
        <v>0</v>
      </c>
      <c r="F248" s="932">
        <v>0</v>
      </c>
      <c r="G248" s="933">
        <v>0</v>
      </c>
      <c r="H248" s="933">
        <v>0</v>
      </c>
      <c r="I248" s="933">
        <v>0</v>
      </c>
      <c r="J248" s="933">
        <v>0</v>
      </c>
      <c r="K248" s="933">
        <v>18</v>
      </c>
      <c r="L248" s="934">
        <v>1.88446857994948E-2</v>
      </c>
      <c r="M248" s="935">
        <v>4.3185738290508899E-4</v>
      </c>
      <c r="N248" s="935">
        <v>1.96298810411404E-4</v>
      </c>
      <c r="O248" s="912"/>
    </row>
    <row r="249" spans="1:15">
      <c r="A249" s="929" t="s">
        <v>4050</v>
      </c>
      <c r="B249" s="930">
        <v>0</v>
      </c>
      <c r="C249" s="931">
        <v>0</v>
      </c>
      <c r="D249" s="931">
        <v>0</v>
      </c>
      <c r="E249" s="931">
        <v>0</v>
      </c>
      <c r="F249" s="932">
        <v>0</v>
      </c>
      <c r="G249" s="933">
        <v>0</v>
      </c>
      <c r="H249" s="933">
        <v>0</v>
      </c>
      <c r="I249" s="933">
        <v>0</v>
      </c>
      <c r="J249" s="933">
        <v>0</v>
      </c>
      <c r="K249" s="933">
        <v>0</v>
      </c>
      <c r="L249" s="934">
        <v>0</v>
      </c>
      <c r="M249" s="935">
        <v>0</v>
      </c>
      <c r="N249" s="935">
        <v>0</v>
      </c>
      <c r="O249" s="912"/>
    </row>
    <row r="250" spans="1:15">
      <c r="A250" s="929" t="s">
        <v>4051</v>
      </c>
      <c r="B250" s="930">
        <v>5181</v>
      </c>
      <c r="C250" s="931">
        <v>101</v>
      </c>
      <c r="D250" s="931">
        <v>0</v>
      </c>
      <c r="E250" s="931">
        <v>0</v>
      </c>
      <c r="F250" s="932">
        <v>0</v>
      </c>
      <c r="G250" s="933">
        <v>0</v>
      </c>
      <c r="H250" s="933">
        <v>0</v>
      </c>
      <c r="I250" s="933">
        <v>434</v>
      </c>
      <c r="J250" s="933">
        <v>0</v>
      </c>
      <c r="K250" s="933">
        <v>4848</v>
      </c>
      <c r="L250" s="934">
        <v>4.63096402301281</v>
      </c>
      <c r="M250" s="935">
        <v>7.1859786563991904E-2</v>
      </c>
      <c r="N250" s="935">
        <v>3.9922103646662099E-2</v>
      </c>
      <c r="O250" s="912"/>
    </row>
    <row r="251" spans="1:15">
      <c r="A251" s="929" t="s">
        <v>4052</v>
      </c>
      <c r="B251" s="930">
        <v>0</v>
      </c>
      <c r="C251" s="931">
        <v>13</v>
      </c>
      <c r="D251" s="931">
        <v>0</v>
      </c>
      <c r="E251" s="931">
        <v>0</v>
      </c>
      <c r="F251" s="932">
        <v>0</v>
      </c>
      <c r="G251" s="933">
        <v>0</v>
      </c>
      <c r="H251" s="933">
        <v>0</v>
      </c>
      <c r="I251" s="933">
        <v>0</v>
      </c>
      <c r="J251" s="933">
        <v>0</v>
      </c>
      <c r="K251" s="933">
        <v>13</v>
      </c>
      <c r="L251" s="934">
        <v>9.0560074780499197E-2</v>
      </c>
      <c r="M251" s="935">
        <v>8.3905500595350701E-4</v>
      </c>
      <c r="N251" s="935">
        <v>1.15731724959104E-4</v>
      </c>
      <c r="O251" s="912"/>
    </row>
    <row r="252" spans="1:15">
      <c r="A252" s="929" t="s">
        <v>4053</v>
      </c>
      <c r="B252" s="930">
        <v>0</v>
      </c>
      <c r="C252" s="931">
        <v>2</v>
      </c>
      <c r="D252" s="931">
        <v>0</v>
      </c>
      <c r="E252" s="931">
        <v>0</v>
      </c>
      <c r="F252" s="932">
        <v>0</v>
      </c>
      <c r="G252" s="933">
        <v>0</v>
      </c>
      <c r="H252" s="933">
        <v>0</v>
      </c>
      <c r="I252" s="933">
        <v>0</v>
      </c>
      <c r="J252" s="933">
        <v>0</v>
      </c>
      <c r="K252" s="933">
        <v>2</v>
      </c>
      <c r="L252" s="934">
        <v>9.6266539065021205E-3</v>
      </c>
      <c r="M252" s="935">
        <v>9.9039649243849002E-5</v>
      </c>
      <c r="N252" s="935">
        <v>1.5846343879015799E-5</v>
      </c>
      <c r="O252" s="912"/>
    </row>
    <row r="253" spans="1:15">
      <c r="A253" s="929" t="s">
        <v>4054</v>
      </c>
      <c r="B253" s="930">
        <v>0</v>
      </c>
      <c r="C253" s="931">
        <v>1</v>
      </c>
      <c r="D253" s="931">
        <v>0</v>
      </c>
      <c r="E253" s="931">
        <v>0</v>
      </c>
      <c r="F253" s="932">
        <v>0</v>
      </c>
      <c r="G253" s="933">
        <v>0</v>
      </c>
      <c r="H253" s="933">
        <v>0</v>
      </c>
      <c r="I253" s="933">
        <v>0</v>
      </c>
      <c r="J253" s="933">
        <v>0</v>
      </c>
      <c r="K253" s="933">
        <v>1</v>
      </c>
      <c r="L253" s="934">
        <v>6.1426838632139998E-3</v>
      </c>
      <c r="M253" s="935">
        <v>9.7926844196165295E-5</v>
      </c>
      <c r="N253" s="935">
        <v>1.3353660572204399E-5</v>
      </c>
      <c r="O253" s="912"/>
    </row>
    <row r="254" spans="1:15">
      <c r="A254" s="929" t="s">
        <v>4055</v>
      </c>
      <c r="B254" s="930">
        <v>0</v>
      </c>
      <c r="C254" s="931">
        <v>0</v>
      </c>
      <c r="D254" s="931">
        <v>0</v>
      </c>
      <c r="E254" s="931">
        <v>0</v>
      </c>
      <c r="F254" s="932">
        <v>0</v>
      </c>
      <c r="G254" s="933">
        <v>0</v>
      </c>
      <c r="H254" s="933">
        <v>0</v>
      </c>
      <c r="I254" s="933">
        <v>0</v>
      </c>
      <c r="J254" s="933">
        <v>0</v>
      </c>
      <c r="K254" s="933">
        <v>0</v>
      </c>
      <c r="L254" s="934">
        <v>0</v>
      </c>
      <c r="M254" s="935">
        <v>0</v>
      </c>
      <c r="N254" s="935">
        <v>0</v>
      </c>
      <c r="O254" s="912"/>
    </row>
    <row r="255" spans="1:15">
      <c r="A255" s="929" t="s">
        <v>4056</v>
      </c>
      <c r="B255" s="930">
        <v>0</v>
      </c>
      <c r="C255" s="931">
        <v>0</v>
      </c>
      <c r="D255" s="931">
        <v>0</v>
      </c>
      <c r="E255" s="931">
        <v>0</v>
      </c>
      <c r="F255" s="932">
        <v>0</v>
      </c>
      <c r="G255" s="933">
        <v>0</v>
      </c>
      <c r="H255" s="933">
        <v>0</v>
      </c>
      <c r="I255" s="933">
        <v>0</v>
      </c>
      <c r="J255" s="933">
        <v>0</v>
      </c>
      <c r="K255" s="933">
        <v>0</v>
      </c>
      <c r="L255" s="934">
        <v>0</v>
      </c>
      <c r="M255" s="935">
        <v>0</v>
      </c>
      <c r="N255" s="935">
        <v>0</v>
      </c>
      <c r="O255" s="912"/>
    </row>
    <row r="256" spans="1:15">
      <c r="A256" s="929" t="s">
        <v>4057</v>
      </c>
      <c r="B256" s="930">
        <v>0</v>
      </c>
      <c r="C256" s="931">
        <v>49</v>
      </c>
      <c r="D256" s="931">
        <v>3</v>
      </c>
      <c r="E256" s="931">
        <v>0</v>
      </c>
      <c r="F256" s="932">
        <v>0</v>
      </c>
      <c r="G256" s="933">
        <v>0</v>
      </c>
      <c r="H256" s="933">
        <v>0</v>
      </c>
      <c r="I256" s="933">
        <v>0</v>
      </c>
      <c r="J256" s="933">
        <v>0</v>
      </c>
      <c r="K256" s="933">
        <v>46</v>
      </c>
      <c r="L256" s="934">
        <v>0.23806995092529701</v>
      </c>
      <c r="M256" s="935">
        <v>1.6554533011361699E-3</v>
      </c>
      <c r="N256" s="935">
        <v>6.3064887662330404E-4</v>
      </c>
      <c r="O256" s="912"/>
    </row>
    <row r="257" spans="1:15">
      <c r="A257" s="929" t="s">
        <v>4058</v>
      </c>
      <c r="B257" s="930">
        <v>390</v>
      </c>
      <c r="C257" s="931">
        <v>107</v>
      </c>
      <c r="D257" s="931">
        <v>0</v>
      </c>
      <c r="E257" s="931">
        <v>0</v>
      </c>
      <c r="F257" s="932">
        <v>0</v>
      </c>
      <c r="G257" s="933">
        <v>0</v>
      </c>
      <c r="H257" s="933">
        <v>0</v>
      </c>
      <c r="I257" s="933">
        <v>0</v>
      </c>
      <c r="J257" s="933">
        <v>0</v>
      </c>
      <c r="K257" s="933">
        <v>497</v>
      </c>
      <c r="L257" s="934">
        <v>0.420328722611086</v>
      </c>
      <c r="M257" s="935">
        <v>6.63676930438556E-3</v>
      </c>
      <c r="N257" s="935">
        <v>1.10612821739759E-3</v>
      </c>
      <c r="O257" s="912"/>
    </row>
    <row r="258" spans="1:15">
      <c r="A258" s="929" t="s">
        <v>4059</v>
      </c>
      <c r="B258" s="930">
        <v>0</v>
      </c>
      <c r="C258" s="931">
        <v>2762</v>
      </c>
      <c r="D258" s="931">
        <v>0</v>
      </c>
      <c r="E258" s="931">
        <v>23</v>
      </c>
      <c r="F258" s="932">
        <v>0</v>
      </c>
      <c r="G258" s="933">
        <v>0</v>
      </c>
      <c r="H258" s="933">
        <v>0</v>
      </c>
      <c r="I258" s="933">
        <v>0</v>
      </c>
      <c r="J258" s="933">
        <v>0</v>
      </c>
      <c r="K258" s="933">
        <v>2739</v>
      </c>
      <c r="L258" s="934">
        <v>9.6925542214259508</v>
      </c>
      <c r="M258" s="935">
        <v>6.0959460512112901E-2</v>
      </c>
      <c r="N258" s="935">
        <v>3.6575676307267699E-2</v>
      </c>
      <c r="O258" s="912"/>
    </row>
    <row r="259" spans="1:15">
      <c r="A259" s="929" t="s">
        <v>4060</v>
      </c>
      <c r="B259" s="930">
        <v>2222</v>
      </c>
      <c r="C259" s="931">
        <v>2</v>
      </c>
      <c r="D259" s="931">
        <v>1</v>
      </c>
      <c r="E259" s="931">
        <v>0</v>
      </c>
      <c r="F259" s="932">
        <v>0</v>
      </c>
      <c r="G259" s="933">
        <v>0</v>
      </c>
      <c r="H259" s="933">
        <v>0</v>
      </c>
      <c r="I259" s="933">
        <v>0</v>
      </c>
      <c r="J259" s="933">
        <v>0</v>
      </c>
      <c r="K259" s="933">
        <v>2223</v>
      </c>
      <c r="L259" s="934">
        <v>1.8800618719606501</v>
      </c>
      <c r="M259" s="935">
        <v>2.4737656210008601E-2</v>
      </c>
      <c r="N259" s="935">
        <v>1.4842593726005099E-2</v>
      </c>
      <c r="O259" s="912"/>
    </row>
    <row r="260" spans="1:15">
      <c r="A260" s="929" t="s">
        <v>4061</v>
      </c>
      <c r="B260" s="930">
        <v>1676</v>
      </c>
      <c r="C260" s="931">
        <v>12</v>
      </c>
      <c r="D260" s="931">
        <v>646</v>
      </c>
      <c r="E260" s="931">
        <v>216</v>
      </c>
      <c r="F260" s="932">
        <v>0</v>
      </c>
      <c r="G260" s="933">
        <v>0</v>
      </c>
      <c r="H260" s="933">
        <v>0</v>
      </c>
      <c r="I260" s="933">
        <v>0</v>
      </c>
      <c r="J260" s="933">
        <v>0</v>
      </c>
      <c r="K260" s="933">
        <v>826</v>
      </c>
      <c r="L260" s="934">
        <v>2.7575309081602</v>
      </c>
      <c r="M260" s="935">
        <v>3.6767078775469302E-2</v>
      </c>
      <c r="N260" s="935">
        <v>9.1917696938673306E-3</v>
      </c>
      <c r="O260" s="912"/>
    </row>
    <row r="261" spans="1:15">
      <c r="A261" s="929" t="s">
        <v>4062</v>
      </c>
      <c r="B261" s="930">
        <v>25000</v>
      </c>
      <c r="C261" s="931">
        <v>1</v>
      </c>
      <c r="D261" s="931">
        <v>0</v>
      </c>
      <c r="E261" s="931">
        <v>0</v>
      </c>
      <c r="F261" s="932">
        <v>0</v>
      </c>
      <c r="G261" s="933">
        <v>0</v>
      </c>
      <c r="H261" s="933">
        <v>0</v>
      </c>
      <c r="I261" s="933">
        <v>0</v>
      </c>
      <c r="J261" s="933">
        <v>0</v>
      </c>
      <c r="K261" s="933">
        <v>25001</v>
      </c>
      <c r="L261" s="934">
        <v>28.934088557025699</v>
      </c>
      <c r="M261" s="935">
        <v>0.16692743398284099</v>
      </c>
      <c r="N261" s="935">
        <v>5.5642477994280203E-2</v>
      </c>
      <c r="O261" s="912"/>
    </row>
    <row r="262" spans="1:15">
      <c r="A262" s="929" t="s">
        <v>4224</v>
      </c>
      <c r="B262" s="930">
        <v>0</v>
      </c>
      <c r="C262" s="931">
        <v>68</v>
      </c>
      <c r="D262" s="931">
        <v>0</v>
      </c>
      <c r="E262" s="931">
        <v>3537</v>
      </c>
      <c r="F262" s="932">
        <v>0</v>
      </c>
      <c r="G262" s="933">
        <v>0</v>
      </c>
      <c r="H262" s="933">
        <v>0</v>
      </c>
      <c r="I262" s="933">
        <v>0</v>
      </c>
      <c r="J262" s="933">
        <v>0</v>
      </c>
      <c r="K262" s="933">
        <v>408</v>
      </c>
      <c r="L262" s="934">
        <v>1.6526490324160099</v>
      </c>
      <c r="M262" s="935">
        <v>1.1804635945828699E-2</v>
      </c>
      <c r="N262" s="935">
        <v>9.0804891890989604E-4</v>
      </c>
      <c r="O262" s="912"/>
    </row>
    <row r="263" spans="1:15">
      <c r="A263" s="929" t="s">
        <v>4063</v>
      </c>
      <c r="B263" s="930">
        <v>0</v>
      </c>
      <c r="C263" s="931">
        <v>706</v>
      </c>
      <c r="D263" s="931">
        <v>0</v>
      </c>
      <c r="E263" s="931">
        <v>0</v>
      </c>
      <c r="F263" s="932">
        <v>0</v>
      </c>
      <c r="G263" s="933">
        <v>0</v>
      </c>
      <c r="H263" s="933">
        <v>0</v>
      </c>
      <c r="I263" s="933">
        <v>0</v>
      </c>
      <c r="J263" s="933">
        <v>0</v>
      </c>
      <c r="K263" s="933">
        <v>706</v>
      </c>
      <c r="L263" s="934">
        <v>0.92705562912433404</v>
      </c>
      <c r="M263" s="935">
        <v>6.2851229093175203E-3</v>
      </c>
      <c r="N263" s="935">
        <v>3.1425614546587602E-3</v>
      </c>
      <c r="O263" s="912"/>
    </row>
    <row r="264" spans="1:15">
      <c r="A264" s="929" t="s">
        <v>4064</v>
      </c>
      <c r="B264" s="930">
        <v>0</v>
      </c>
      <c r="C264" s="931">
        <v>164</v>
      </c>
      <c r="D264" s="931">
        <v>0</v>
      </c>
      <c r="E264" s="931">
        <v>0</v>
      </c>
      <c r="F264" s="932">
        <v>0</v>
      </c>
      <c r="G264" s="933">
        <v>0</v>
      </c>
      <c r="H264" s="933">
        <v>0</v>
      </c>
      <c r="I264" s="933">
        <v>0</v>
      </c>
      <c r="J264" s="933">
        <v>0</v>
      </c>
      <c r="K264" s="933">
        <v>164</v>
      </c>
      <c r="L264" s="934">
        <v>0.167900025594516</v>
      </c>
      <c r="M264" s="935">
        <v>1.09500016692076E-3</v>
      </c>
      <c r="N264" s="935">
        <v>3.6500005564025199E-4</v>
      </c>
      <c r="O264" s="912"/>
    </row>
    <row r="265" spans="1:15">
      <c r="A265" s="929" t="s">
        <v>4065</v>
      </c>
      <c r="B265" s="930">
        <v>0</v>
      </c>
      <c r="C265" s="931">
        <v>203</v>
      </c>
      <c r="D265" s="931">
        <v>0</v>
      </c>
      <c r="E265" s="931">
        <v>0</v>
      </c>
      <c r="F265" s="932">
        <v>0</v>
      </c>
      <c r="G265" s="933">
        <v>0</v>
      </c>
      <c r="H265" s="933">
        <v>0</v>
      </c>
      <c r="I265" s="933">
        <v>0</v>
      </c>
      <c r="J265" s="933">
        <v>0</v>
      </c>
      <c r="K265" s="933">
        <v>203</v>
      </c>
      <c r="L265" s="934">
        <v>0.745468101443308</v>
      </c>
      <c r="M265" s="935">
        <v>9.9395746859107792E-3</v>
      </c>
      <c r="N265" s="935">
        <v>1.35539654807874E-3</v>
      </c>
      <c r="O265" s="912"/>
    </row>
    <row r="266" spans="1:15">
      <c r="A266" s="929" t="s">
        <v>4066</v>
      </c>
      <c r="B266" s="930">
        <v>0</v>
      </c>
      <c r="C266" s="931">
        <v>7</v>
      </c>
      <c r="D266" s="931">
        <v>0</v>
      </c>
      <c r="E266" s="931">
        <v>0</v>
      </c>
      <c r="F266" s="932">
        <v>0</v>
      </c>
      <c r="G266" s="933">
        <v>0</v>
      </c>
      <c r="H266" s="933">
        <v>0</v>
      </c>
      <c r="I266" s="933">
        <v>0</v>
      </c>
      <c r="J266" s="933">
        <v>0</v>
      </c>
      <c r="K266" s="933">
        <v>7</v>
      </c>
      <c r="L266" s="934">
        <v>5.4527447336501101E-3</v>
      </c>
      <c r="M266" s="935">
        <v>6.2317082670287004E-5</v>
      </c>
      <c r="N266" s="935">
        <v>3.1158541335143502E-5</v>
      </c>
      <c r="O266" s="912"/>
    </row>
    <row r="267" spans="1:15">
      <c r="A267" s="929" t="s">
        <v>4225</v>
      </c>
      <c r="B267" s="930">
        <v>0</v>
      </c>
      <c r="C267" s="931">
        <v>155</v>
      </c>
      <c r="D267" s="931">
        <v>0</v>
      </c>
      <c r="E267" s="931">
        <v>41</v>
      </c>
      <c r="F267" s="932">
        <v>0</v>
      </c>
      <c r="G267" s="933">
        <v>0</v>
      </c>
      <c r="H267" s="933">
        <v>0</v>
      </c>
      <c r="I267" s="933">
        <v>0</v>
      </c>
      <c r="J267" s="933">
        <v>0</v>
      </c>
      <c r="K267" s="933">
        <v>114</v>
      </c>
      <c r="L267" s="934">
        <v>0.51758788377864096</v>
      </c>
      <c r="M267" s="935">
        <v>5.0743910174376504E-4</v>
      </c>
      <c r="N267" s="935">
        <v>1.77603685610318E-3</v>
      </c>
      <c r="O267" s="912"/>
    </row>
    <row r="268" spans="1:15">
      <c r="A268" s="929" t="s">
        <v>4067</v>
      </c>
      <c r="B268" s="930">
        <v>0</v>
      </c>
      <c r="C268" s="931">
        <v>7</v>
      </c>
      <c r="D268" s="931">
        <v>0</v>
      </c>
      <c r="E268" s="931">
        <v>0</v>
      </c>
      <c r="F268" s="932">
        <v>0</v>
      </c>
      <c r="G268" s="933">
        <v>0</v>
      </c>
      <c r="H268" s="933">
        <v>0</v>
      </c>
      <c r="I268" s="933">
        <v>0</v>
      </c>
      <c r="J268" s="933">
        <v>0</v>
      </c>
      <c r="K268" s="933">
        <v>7</v>
      </c>
      <c r="L268" s="934">
        <v>6.69908638705585E-3</v>
      </c>
      <c r="M268" s="935">
        <v>9.3475624005430507E-5</v>
      </c>
      <c r="N268" s="935">
        <v>3.1158541335143502E-5</v>
      </c>
      <c r="O268" s="912"/>
    </row>
    <row r="269" spans="1:15">
      <c r="A269" s="929" t="s">
        <v>4068</v>
      </c>
      <c r="B269" s="930">
        <v>0</v>
      </c>
      <c r="C269" s="931">
        <v>155</v>
      </c>
      <c r="D269" s="931">
        <v>0</v>
      </c>
      <c r="E269" s="931">
        <v>41</v>
      </c>
      <c r="F269" s="932">
        <v>0</v>
      </c>
      <c r="G269" s="933">
        <v>0</v>
      </c>
      <c r="H269" s="933">
        <v>0</v>
      </c>
      <c r="I269" s="933">
        <v>0</v>
      </c>
      <c r="J269" s="933">
        <v>0</v>
      </c>
      <c r="K269" s="933">
        <v>114</v>
      </c>
      <c r="L269" s="934">
        <v>0.43893482300835701</v>
      </c>
      <c r="M269" s="935">
        <v>2.2834759578469498E-3</v>
      </c>
      <c r="N269" s="935">
        <v>1.5223173052312999E-3</v>
      </c>
      <c r="O269" s="912"/>
    </row>
    <row r="270" spans="1:15">
      <c r="A270" s="929" t="s">
        <v>4071</v>
      </c>
      <c r="B270" s="930">
        <v>3246</v>
      </c>
      <c r="C270" s="931">
        <v>14</v>
      </c>
      <c r="D270" s="931">
        <v>0</v>
      </c>
      <c r="E270" s="931">
        <v>8280</v>
      </c>
      <c r="F270" s="932">
        <v>0</v>
      </c>
      <c r="G270" s="933">
        <v>0</v>
      </c>
      <c r="H270" s="933">
        <v>0</v>
      </c>
      <c r="I270" s="933">
        <v>0</v>
      </c>
      <c r="J270" s="933">
        <v>0</v>
      </c>
      <c r="K270" s="933">
        <v>504</v>
      </c>
      <c r="L270" s="934">
        <v>0.71979969509141695</v>
      </c>
      <c r="M270" s="935">
        <v>4.1727518556024202E-3</v>
      </c>
      <c r="N270" s="935">
        <v>3.1295638917018102E-3</v>
      </c>
      <c r="O270" s="912"/>
    </row>
    <row r="271" spans="1:15">
      <c r="A271" s="929" t="s">
        <v>4072</v>
      </c>
      <c r="B271" s="930">
        <v>0</v>
      </c>
      <c r="C271" s="931">
        <v>171</v>
      </c>
      <c r="D271" s="931">
        <v>0</v>
      </c>
      <c r="E271" s="931">
        <v>0</v>
      </c>
      <c r="F271" s="932">
        <v>171</v>
      </c>
      <c r="G271" s="933">
        <v>0</v>
      </c>
      <c r="H271" s="933">
        <v>0</v>
      </c>
      <c r="I271" s="933">
        <v>0</v>
      </c>
      <c r="J271" s="933">
        <v>0</v>
      </c>
      <c r="K271" s="933">
        <v>0</v>
      </c>
      <c r="L271" s="934">
        <v>0</v>
      </c>
      <c r="M271" s="935">
        <v>0</v>
      </c>
      <c r="N271" s="935">
        <v>0</v>
      </c>
      <c r="O271" s="912"/>
    </row>
    <row r="272" spans="1:15">
      <c r="A272" s="929" t="s">
        <v>4073</v>
      </c>
      <c r="B272" s="930">
        <v>0</v>
      </c>
      <c r="C272" s="931">
        <v>4</v>
      </c>
      <c r="D272" s="931">
        <v>0</v>
      </c>
      <c r="E272" s="931">
        <v>0</v>
      </c>
      <c r="F272" s="932">
        <v>0</v>
      </c>
      <c r="G272" s="933">
        <v>0</v>
      </c>
      <c r="H272" s="933">
        <v>0</v>
      </c>
      <c r="I272" s="933">
        <v>0</v>
      </c>
      <c r="J272" s="933">
        <v>0</v>
      </c>
      <c r="K272" s="933">
        <v>4</v>
      </c>
      <c r="L272" s="934">
        <v>2.8523418982228502E-2</v>
      </c>
      <c r="M272" s="935">
        <v>3.2485004951982499E-4</v>
      </c>
      <c r="N272" s="935">
        <v>7.5270133425325196E-4</v>
      </c>
      <c r="O272" s="912"/>
    </row>
    <row r="273" spans="1:15">
      <c r="A273" s="929" t="s">
        <v>4074</v>
      </c>
      <c r="B273" s="930">
        <v>0</v>
      </c>
      <c r="C273" s="931">
        <v>16</v>
      </c>
      <c r="D273" s="931">
        <v>0</v>
      </c>
      <c r="E273" s="931">
        <v>0</v>
      </c>
      <c r="F273" s="932">
        <v>0</v>
      </c>
      <c r="G273" s="933">
        <v>0</v>
      </c>
      <c r="H273" s="933">
        <v>0</v>
      </c>
      <c r="I273" s="933">
        <v>0</v>
      </c>
      <c r="J273" s="933">
        <v>0</v>
      </c>
      <c r="K273" s="933">
        <v>16</v>
      </c>
      <c r="L273" s="934">
        <v>4.4045714031358901E-2</v>
      </c>
      <c r="M273" s="935">
        <v>1.9870246931440099E-4</v>
      </c>
      <c r="N273" s="935">
        <v>1.6558539109533401E-4</v>
      </c>
      <c r="O273" s="912"/>
    </row>
    <row r="274" spans="1:15">
      <c r="A274" s="929" t="s">
        <v>4075</v>
      </c>
      <c r="B274" s="930">
        <v>1092</v>
      </c>
      <c r="C274" s="931">
        <v>93</v>
      </c>
      <c r="D274" s="931">
        <v>115</v>
      </c>
      <c r="E274" s="931">
        <v>26</v>
      </c>
      <c r="F274" s="932">
        <v>0</v>
      </c>
      <c r="G274" s="933">
        <v>0</v>
      </c>
      <c r="H274" s="933">
        <v>0</v>
      </c>
      <c r="I274" s="933">
        <v>0</v>
      </c>
      <c r="J274" s="933">
        <v>0</v>
      </c>
      <c r="K274" s="933">
        <v>1044</v>
      </c>
      <c r="L274" s="934">
        <v>1.3011806861555899</v>
      </c>
      <c r="M274" s="935">
        <v>9.2941477582542294E-3</v>
      </c>
      <c r="N274" s="935">
        <v>4.6470738791271199E-3</v>
      </c>
      <c r="O274" s="912"/>
    </row>
    <row r="275" spans="1:15">
      <c r="A275" s="929" t="s">
        <v>4076</v>
      </c>
      <c r="B275" s="930">
        <v>0</v>
      </c>
      <c r="C275" s="931">
        <v>2</v>
      </c>
      <c r="D275" s="931">
        <v>0</v>
      </c>
      <c r="E275" s="931">
        <v>0</v>
      </c>
      <c r="F275" s="932">
        <v>0</v>
      </c>
      <c r="G275" s="933">
        <v>0</v>
      </c>
      <c r="H275" s="933">
        <v>0</v>
      </c>
      <c r="I275" s="933">
        <v>0</v>
      </c>
      <c r="J275" s="933">
        <v>0</v>
      </c>
      <c r="K275" s="933">
        <v>0</v>
      </c>
      <c r="L275" s="934">
        <v>0</v>
      </c>
      <c r="M275" s="935">
        <v>0</v>
      </c>
      <c r="N275" s="935">
        <v>0</v>
      </c>
      <c r="O275" s="912"/>
    </row>
    <row r="276" spans="1:15">
      <c r="A276" s="929" t="s">
        <v>4077</v>
      </c>
      <c r="B276" s="930">
        <v>11403</v>
      </c>
      <c r="C276" s="931">
        <v>1841</v>
      </c>
      <c r="D276" s="931">
        <v>-6806</v>
      </c>
      <c r="E276" s="931">
        <v>13960</v>
      </c>
      <c r="F276" s="932">
        <v>0</v>
      </c>
      <c r="G276" s="933">
        <v>0</v>
      </c>
      <c r="H276" s="933">
        <v>0</v>
      </c>
      <c r="I276" s="933">
        <v>0</v>
      </c>
      <c r="J276" s="933">
        <v>0</v>
      </c>
      <c r="K276" s="933">
        <v>6090</v>
      </c>
      <c r="L276" s="934">
        <v>9.5555456639551295</v>
      </c>
      <c r="M276" s="935">
        <v>6.0992844663543398E-2</v>
      </c>
      <c r="N276" s="935">
        <v>3.0496422331771699E-2</v>
      </c>
      <c r="O276" s="912"/>
    </row>
    <row r="277" spans="1:15">
      <c r="A277" s="924"/>
      <c r="B277" s="925"/>
      <c r="C277" s="926"/>
      <c r="D277" s="926"/>
      <c r="E277" s="926"/>
      <c r="F277" s="925"/>
      <c r="G277" s="926"/>
      <c r="H277" s="926"/>
      <c r="I277" s="926"/>
      <c r="J277" s="926"/>
      <c r="K277" s="926"/>
      <c r="L277" s="927"/>
      <c r="M277" s="928"/>
      <c r="N277" s="928"/>
      <c r="O277" s="912"/>
    </row>
    <row r="278" spans="1:15">
      <c r="A278" s="917" t="s">
        <v>4226</v>
      </c>
      <c r="B278" s="918">
        <v>0</v>
      </c>
      <c r="C278" s="919">
        <v>1235</v>
      </c>
      <c r="D278" s="919">
        <v>1</v>
      </c>
      <c r="E278" s="919">
        <v>13</v>
      </c>
      <c r="F278" s="920">
        <v>0</v>
      </c>
      <c r="G278" s="921">
        <v>0</v>
      </c>
      <c r="H278" s="921">
        <v>0</v>
      </c>
      <c r="I278" s="921">
        <v>0</v>
      </c>
      <c r="J278" s="921">
        <v>0</v>
      </c>
      <c r="K278" s="921">
        <v>814</v>
      </c>
      <c r="L278" s="922">
        <v>12.1244162781122</v>
      </c>
      <c r="M278" s="923">
        <v>0.20345819747838401</v>
      </c>
      <c r="N278" s="923">
        <v>0.66828579059234605</v>
      </c>
      <c r="O278" s="912"/>
    </row>
    <row r="279" spans="1:15">
      <c r="A279" s="929" t="s">
        <v>4079</v>
      </c>
      <c r="B279" s="930">
        <v>0</v>
      </c>
      <c r="C279" s="931">
        <v>281</v>
      </c>
      <c r="D279" s="931">
        <v>0</v>
      </c>
      <c r="E279" s="931">
        <v>3</v>
      </c>
      <c r="F279" s="932">
        <v>0</v>
      </c>
      <c r="G279" s="933">
        <v>0</v>
      </c>
      <c r="H279" s="933">
        <v>0</v>
      </c>
      <c r="I279" s="933">
        <v>0</v>
      </c>
      <c r="J279" s="933">
        <v>0</v>
      </c>
      <c r="K279" s="933">
        <v>278</v>
      </c>
      <c r="L279" s="934">
        <v>0.180171149416334</v>
      </c>
      <c r="M279" s="935">
        <v>6.5831766132891196E-3</v>
      </c>
      <c r="N279" s="935">
        <v>7.0286547299778599E-3</v>
      </c>
      <c r="O279" s="912"/>
    </row>
    <row r="280" spans="1:15">
      <c r="A280" s="929" t="s">
        <v>4080</v>
      </c>
      <c r="B280" s="930">
        <v>0</v>
      </c>
      <c r="C280" s="931">
        <v>566</v>
      </c>
      <c r="D280" s="931">
        <v>0</v>
      </c>
      <c r="E280" s="931">
        <v>0</v>
      </c>
      <c r="F280" s="932">
        <v>0</v>
      </c>
      <c r="G280" s="933">
        <v>0</v>
      </c>
      <c r="H280" s="933">
        <v>0</v>
      </c>
      <c r="I280" s="933">
        <v>0</v>
      </c>
      <c r="J280" s="933">
        <v>0</v>
      </c>
      <c r="K280" s="933">
        <v>159</v>
      </c>
      <c r="L280" s="934">
        <v>4.9365144720296503E-2</v>
      </c>
      <c r="M280" s="935">
        <v>4.1403024604119596E-3</v>
      </c>
      <c r="N280" s="935">
        <v>5.83888808519635E-4</v>
      </c>
      <c r="O280" s="912"/>
    </row>
    <row r="281" spans="1:15">
      <c r="A281" s="929" t="s">
        <v>4081</v>
      </c>
      <c r="B281" s="930">
        <v>0</v>
      </c>
      <c r="C281" s="931">
        <v>0</v>
      </c>
      <c r="D281" s="931">
        <v>0</v>
      </c>
      <c r="E281" s="931">
        <v>0</v>
      </c>
      <c r="F281" s="932">
        <v>0</v>
      </c>
      <c r="G281" s="933">
        <v>0</v>
      </c>
      <c r="H281" s="933">
        <v>0</v>
      </c>
      <c r="I281" s="933">
        <v>0</v>
      </c>
      <c r="J281" s="933">
        <v>0</v>
      </c>
      <c r="K281" s="933">
        <v>0</v>
      </c>
      <c r="L281" s="934">
        <v>0</v>
      </c>
      <c r="M281" s="935">
        <v>0</v>
      </c>
      <c r="N281" s="935">
        <v>0</v>
      </c>
      <c r="O281" s="912"/>
    </row>
    <row r="282" spans="1:15">
      <c r="A282" s="929" t="s">
        <v>4082</v>
      </c>
      <c r="B282" s="930">
        <v>0</v>
      </c>
      <c r="C282" s="931">
        <v>0</v>
      </c>
      <c r="D282" s="931">
        <v>0</v>
      </c>
      <c r="E282" s="931">
        <v>0</v>
      </c>
      <c r="F282" s="932">
        <v>0</v>
      </c>
      <c r="G282" s="933">
        <v>0</v>
      </c>
      <c r="H282" s="933">
        <v>0</v>
      </c>
      <c r="I282" s="933">
        <v>0</v>
      </c>
      <c r="J282" s="933">
        <v>0</v>
      </c>
      <c r="K282" s="933">
        <v>0</v>
      </c>
      <c r="L282" s="934">
        <v>0</v>
      </c>
      <c r="M282" s="935">
        <v>0</v>
      </c>
      <c r="N282" s="935">
        <v>0</v>
      </c>
      <c r="O282" s="912"/>
    </row>
    <row r="283" spans="1:15">
      <c r="A283" s="929" t="s">
        <v>4083</v>
      </c>
      <c r="B283" s="930">
        <v>0</v>
      </c>
      <c r="C283" s="931">
        <v>0</v>
      </c>
      <c r="D283" s="931">
        <v>0</v>
      </c>
      <c r="E283" s="931">
        <v>0</v>
      </c>
      <c r="F283" s="932">
        <v>0</v>
      </c>
      <c r="G283" s="933">
        <v>0</v>
      </c>
      <c r="H283" s="933">
        <v>0</v>
      </c>
      <c r="I283" s="933">
        <v>0</v>
      </c>
      <c r="J283" s="933">
        <v>0</v>
      </c>
      <c r="K283" s="933">
        <v>0</v>
      </c>
      <c r="L283" s="934">
        <v>0</v>
      </c>
      <c r="M283" s="935">
        <v>0</v>
      </c>
      <c r="N283" s="935">
        <v>0</v>
      </c>
      <c r="O283" s="912"/>
    </row>
    <row r="284" spans="1:15">
      <c r="A284" s="929" t="s">
        <v>4084</v>
      </c>
      <c r="B284" s="930">
        <v>0</v>
      </c>
      <c r="C284" s="931">
        <v>64</v>
      </c>
      <c r="D284" s="931">
        <v>0</v>
      </c>
      <c r="E284" s="931">
        <v>0</v>
      </c>
      <c r="F284" s="932">
        <v>0</v>
      </c>
      <c r="G284" s="933">
        <v>0</v>
      </c>
      <c r="H284" s="933">
        <v>0</v>
      </c>
      <c r="I284" s="933">
        <v>0</v>
      </c>
      <c r="J284" s="933">
        <v>0</v>
      </c>
      <c r="K284" s="933">
        <v>64</v>
      </c>
      <c r="L284" s="934">
        <v>2.5923906390839399E-2</v>
      </c>
      <c r="M284" s="935">
        <v>9.4721965658836203E-4</v>
      </c>
      <c r="N284" s="935">
        <v>1.01131722733494E-3</v>
      </c>
      <c r="O284" s="912"/>
    </row>
    <row r="285" spans="1:15">
      <c r="A285" s="929" t="s">
        <v>4085</v>
      </c>
      <c r="B285" s="930">
        <v>0</v>
      </c>
      <c r="C285" s="931">
        <v>49</v>
      </c>
      <c r="D285" s="931">
        <v>0</v>
      </c>
      <c r="E285" s="931">
        <v>0</v>
      </c>
      <c r="F285" s="932">
        <v>0</v>
      </c>
      <c r="G285" s="933">
        <v>0</v>
      </c>
      <c r="H285" s="933">
        <v>0</v>
      </c>
      <c r="I285" s="933">
        <v>0</v>
      </c>
      <c r="J285" s="933">
        <v>0</v>
      </c>
      <c r="K285" s="933">
        <v>49</v>
      </c>
      <c r="L285" s="934">
        <v>0.35988115242090701</v>
      </c>
      <c r="M285" s="935">
        <v>1.7339728253007398E-2</v>
      </c>
      <c r="N285" s="935">
        <v>6.5432936803801298E-4</v>
      </c>
      <c r="O285" s="912"/>
    </row>
    <row r="286" spans="1:15">
      <c r="A286" s="929" t="s">
        <v>4086</v>
      </c>
      <c r="B286" s="930">
        <v>136</v>
      </c>
      <c r="C286" s="931">
        <v>0</v>
      </c>
      <c r="D286" s="931">
        <v>0</v>
      </c>
      <c r="E286" s="931">
        <v>0</v>
      </c>
      <c r="F286" s="932">
        <v>0</v>
      </c>
      <c r="G286" s="933">
        <v>0</v>
      </c>
      <c r="H286" s="933">
        <v>0</v>
      </c>
      <c r="I286" s="933">
        <v>0</v>
      </c>
      <c r="J286" s="933">
        <v>0</v>
      </c>
      <c r="K286" s="933">
        <v>136</v>
      </c>
      <c r="L286" s="934">
        <v>4.2224274729310202E-2</v>
      </c>
      <c r="M286" s="935">
        <v>3.5413907837486E-3</v>
      </c>
      <c r="N286" s="935">
        <v>4.9942690540044296E-4</v>
      </c>
      <c r="O286" s="912"/>
    </row>
    <row r="287" spans="1:15">
      <c r="A287" s="929" t="s">
        <v>4087</v>
      </c>
      <c r="B287" s="930">
        <v>0</v>
      </c>
      <c r="C287" s="931">
        <v>20</v>
      </c>
      <c r="D287" s="931">
        <v>1</v>
      </c>
      <c r="E287" s="931">
        <v>9</v>
      </c>
      <c r="F287" s="932">
        <v>0</v>
      </c>
      <c r="G287" s="933">
        <v>0</v>
      </c>
      <c r="H287" s="933">
        <v>0</v>
      </c>
      <c r="I287" s="933">
        <v>0</v>
      </c>
      <c r="J287" s="933">
        <v>0</v>
      </c>
      <c r="K287" s="933">
        <v>10</v>
      </c>
      <c r="L287" s="934">
        <v>5.1189032193449998E-3</v>
      </c>
      <c r="M287" s="935">
        <v>0</v>
      </c>
      <c r="N287" s="935">
        <v>2.2256100953673899E-5</v>
      </c>
      <c r="O287" s="912"/>
    </row>
    <row r="288" spans="1:15">
      <c r="A288" s="929" t="s">
        <v>4088</v>
      </c>
      <c r="B288" s="930">
        <v>0</v>
      </c>
      <c r="C288" s="931">
        <v>44</v>
      </c>
      <c r="D288" s="931">
        <v>0</v>
      </c>
      <c r="E288" s="931">
        <v>0</v>
      </c>
      <c r="F288" s="932">
        <v>0</v>
      </c>
      <c r="G288" s="933">
        <v>0</v>
      </c>
      <c r="H288" s="933">
        <v>0</v>
      </c>
      <c r="I288" s="933">
        <v>0</v>
      </c>
      <c r="J288" s="933">
        <v>0</v>
      </c>
      <c r="K288" s="933">
        <v>44</v>
      </c>
      <c r="L288" s="934">
        <v>0.36624639729365799</v>
      </c>
      <c r="M288" s="935">
        <v>2.0368783592802399E-2</v>
      </c>
      <c r="N288" s="935">
        <v>1.6255856136563399E-2</v>
      </c>
      <c r="O288" s="912"/>
    </row>
    <row r="289" spans="1:15">
      <c r="A289" s="929" t="s">
        <v>4089</v>
      </c>
      <c r="B289" s="930">
        <v>0</v>
      </c>
      <c r="C289" s="931">
        <v>993</v>
      </c>
      <c r="D289" s="931">
        <v>0</v>
      </c>
      <c r="E289" s="931">
        <v>4</v>
      </c>
      <c r="F289" s="932">
        <v>0</v>
      </c>
      <c r="G289" s="933">
        <v>0</v>
      </c>
      <c r="H289" s="933">
        <v>0</v>
      </c>
      <c r="I289" s="933">
        <v>0</v>
      </c>
      <c r="J289" s="933">
        <v>0</v>
      </c>
      <c r="K289" s="933">
        <v>989</v>
      </c>
      <c r="L289" s="934">
        <v>11.137709624650901</v>
      </c>
      <c r="M289" s="935">
        <v>0.154078986902285</v>
      </c>
      <c r="N289" s="935">
        <v>0.64272948822095899</v>
      </c>
      <c r="O289" s="912"/>
    </row>
    <row r="290" spans="1:15">
      <c r="A290" s="924"/>
      <c r="B290" s="925"/>
      <c r="C290" s="926"/>
      <c r="D290" s="926"/>
      <c r="E290" s="926"/>
      <c r="F290" s="925"/>
      <c r="G290" s="926"/>
      <c r="H290" s="926"/>
      <c r="I290" s="926"/>
      <c r="J290" s="926"/>
      <c r="K290" s="926"/>
      <c r="L290" s="927"/>
      <c r="M290" s="928"/>
      <c r="N290" s="928"/>
      <c r="O290" s="912"/>
    </row>
    <row r="291" spans="1:15">
      <c r="A291" s="917" t="s">
        <v>4227</v>
      </c>
      <c r="B291" s="918">
        <v>3492</v>
      </c>
      <c r="C291" s="919">
        <v>2698</v>
      </c>
      <c r="D291" s="919">
        <v>3427</v>
      </c>
      <c r="E291" s="919">
        <v>38</v>
      </c>
      <c r="F291" s="920">
        <v>0</v>
      </c>
      <c r="G291" s="921">
        <v>0</v>
      </c>
      <c r="H291" s="921">
        <v>0</v>
      </c>
      <c r="I291" s="921">
        <v>0</v>
      </c>
      <c r="J291" s="921">
        <v>0</v>
      </c>
      <c r="K291" s="921">
        <v>2725</v>
      </c>
      <c r="L291" s="922">
        <v>18.7201139512369</v>
      </c>
      <c r="M291" s="923">
        <v>0.70163203988293299</v>
      </c>
      <c r="N291" s="923">
        <v>0.50860683484860303</v>
      </c>
      <c r="O291" s="912"/>
    </row>
    <row r="292" spans="1:15">
      <c r="A292" s="929" t="s">
        <v>4091</v>
      </c>
      <c r="B292" s="930">
        <v>0</v>
      </c>
      <c r="C292" s="931">
        <v>9</v>
      </c>
      <c r="D292" s="931">
        <v>0</v>
      </c>
      <c r="E292" s="931">
        <v>0</v>
      </c>
      <c r="F292" s="932">
        <v>0</v>
      </c>
      <c r="G292" s="933">
        <v>0</v>
      </c>
      <c r="H292" s="933">
        <v>0</v>
      </c>
      <c r="I292" s="933">
        <v>0</v>
      </c>
      <c r="J292" s="933">
        <v>0</v>
      </c>
      <c r="K292" s="933">
        <v>9</v>
      </c>
      <c r="L292" s="934">
        <v>6.0091472574919598E-2</v>
      </c>
      <c r="M292" s="935">
        <v>2.1432625218388E-3</v>
      </c>
      <c r="N292" s="935">
        <v>7.0106718004072895E-4</v>
      </c>
      <c r="O292" s="912"/>
    </row>
    <row r="293" spans="1:15">
      <c r="A293" s="929" t="s">
        <v>4092</v>
      </c>
      <c r="B293" s="930">
        <v>3492</v>
      </c>
      <c r="C293" s="931">
        <v>5</v>
      </c>
      <c r="D293" s="931">
        <v>3493</v>
      </c>
      <c r="E293" s="931">
        <v>0</v>
      </c>
      <c r="F293" s="932">
        <v>0</v>
      </c>
      <c r="G293" s="933">
        <v>0</v>
      </c>
      <c r="H293" s="933">
        <v>0</v>
      </c>
      <c r="I293" s="933">
        <v>0</v>
      </c>
      <c r="J293" s="933">
        <v>0</v>
      </c>
      <c r="K293" s="933">
        <v>4</v>
      </c>
      <c r="L293" s="934">
        <v>2.8452199459176701E-2</v>
      </c>
      <c r="M293" s="935">
        <v>1.1715611542013999E-3</v>
      </c>
      <c r="N293" s="935">
        <v>1.02930015690551E-3</v>
      </c>
      <c r="O293" s="912"/>
    </row>
    <row r="294" spans="1:15">
      <c r="A294" s="929" t="s">
        <v>4093</v>
      </c>
      <c r="B294" s="930">
        <v>0</v>
      </c>
      <c r="C294" s="931">
        <v>0</v>
      </c>
      <c r="D294" s="931">
        <v>0</v>
      </c>
      <c r="E294" s="931">
        <v>0</v>
      </c>
      <c r="F294" s="932">
        <v>0</v>
      </c>
      <c r="G294" s="933">
        <v>0</v>
      </c>
      <c r="H294" s="933">
        <v>0</v>
      </c>
      <c r="I294" s="933">
        <v>0</v>
      </c>
      <c r="J294" s="933">
        <v>0</v>
      </c>
      <c r="K294" s="933">
        <v>0</v>
      </c>
      <c r="L294" s="934">
        <v>0</v>
      </c>
      <c r="M294" s="935">
        <v>0</v>
      </c>
      <c r="N294" s="935">
        <v>0</v>
      </c>
      <c r="O294" s="912"/>
    </row>
    <row r="295" spans="1:15">
      <c r="A295" s="929" t="s">
        <v>4094</v>
      </c>
      <c r="B295" s="930">
        <v>0</v>
      </c>
      <c r="C295" s="931">
        <v>2</v>
      </c>
      <c r="D295" s="931">
        <v>0</v>
      </c>
      <c r="E295" s="931">
        <v>0</v>
      </c>
      <c r="F295" s="932">
        <v>0</v>
      </c>
      <c r="G295" s="933">
        <v>0</v>
      </c>
      <c r="H295" s="933">
        <v>0</v>
      </c>
      <c r="I295" s="933">
        <v>0</v>
      </c>
      <c r="J295" s="933">
        <v>0</v>
      </c>
      <c r="K295" s="933">
        <v>2</v>
      </c>
      <c r="L295" s="934">
        <v>1.6246953696181999E-2</v>
      </c>
      <c r="M295" s="935">
        <v>6.9884156994536105E-4</v>
      </c>
      <c r="N295" s="935">
        <v>7.8341475356932203E-4</v>
      </c>
      <c r="O295" s="912"/>
    </row>
    <row r="296" spans="1:15">
      <c r="A296" s="929" t="s">
        <v>4095</v>
      </c>
      <c r="B296" s="930">
        <v>0</v>
      </c>
      <c r="C296" s="931">
        <v>6</v>
      </c>
      <c r="D296" s="931">
        <v>0</v>
      </c>
      <c r="E296" s="931">
        <v>0</v>
      </c>
      <c r="F296" s="932">
        <v>0</v>
      </c>
      <c r="G296" s="933">
        <v>0</v>
      </c>
      <c r="H296" s="933">
        <v>0</v>
      </c>
      <c r="I296" s="933">
        <v>0</v>
      </c>
      <c r="J296" s="933">
        <v>0</v>
      </c>
      <c r="K296" s="933">
        <v>6</v>
      </c>
      <c r="L296" s="934">
        <v>3.2983541613344797E-2</v>
      </c>
      <c r="M296" s="935">
        <v>5.0743910174376504E-4</v>
      </c>
      <c r="N296" s="935">
        <v>2.5371955087188301E-4</v>
      </c>
      <c r="O296" s="912"/>
    </row>
    <row r="297" spans="1:15">
      <c r="A297" s="929" t="s">
        <v>4096</v>
      </c>
      <c r="B297" s="930">
        <v>0</v>
      </c>
      <c r="C297" s="931">
        <v>3</v>
      </c>
      <c r="D297" s="931">
        <v>1</v>
      </c>
      <c r="E297" s="931">
        <v>0</v>
      </c>
      <c r="F297" s="932">
        <v>0</v>
      </c>
      <c r="G297" s="933">
        <v>0</v>
      </c>
      <c r="H297" s="933">
        <v>0</v>
      </c>
      <c r="I297" s="933">
        <v>0</v>
      </c>
      <c r="J297" s="933">
        <v>0</v>
      </c>
      <c r="K297" s="933">
        <v>2</v>
      </c>
      <c r="L297" s="934">
        <v>1.13060992844664E-2</v>
      </c>
      <c r="M297" s="935">
        <v>2.5371955087188301E-4</v>
      </c>
      <c r="N297" s="935">
        <v>4.0951225754760001E-4</v>
      </c>
      <c r="O297" s="912"/>
    </row>
    <row r="298" spans="1:15">
      <c r="A298" s="929" t="s">
        <v>4097</v>
      </c>
      <c r="B298" s="930">
        <v>0</v>
      </c>
      <c r="C298" s="931">
        <v>40</v>
      </c>
      <c r="D298" s="931">
        <v>0</v>
      </c>
      <c r="E298" s="931">
        <v>0</v>
      </c>
      <c r="F298" s="932">
        <v>0</v>
      </c>
      <c r="G298" s="933">
        <v>0</v>
      </c>
      <c r="H298" s="933">
        <v>0</v>
      </c>
      <c r="I298" s="933">
        <v>0</v>
      </c>
      <c r="J298" s="933">
        <v>0</v>
      </c>
      <c r="K298" s="933">
        <v>40</v>
      </c>
      <c r="L298" s="934">
        <v>0.145608314879316</v>
      </c>
      <c r="M298" s="935">
        <v>3.6820493417758101E-3</v>
      </c>
      <c r="N298" s="935">
        <v>1.84102467088791E-3</v>
      </c>
      <c r="O298" s="912"/>
    </row>
    <row r="299" spans="1:15">
      <c r="A299" s="929" t="s">
        <v>4098</v>
      </c>
      <c r="B299" s="930">
        <v>0</v>
      </c>
      <c r="C299" s="931">
        <v>0</v>
      </c>
      <c r="D299" s="931">
        <v>0</v>
      </c>
      <c r="E299" s="931">
        <v>0</v>
      </c>
      <c r="F299" s="932">
        <v>0</v>
      </c>
      <c r="G299" s="933">
        <v>0</v>
      </c>
      <c r="H299" s="933">
        <v>0</v>
      </c>
      <c r="I299" s="933">
        <v>0</v>
      </c>
      <c r="J299" s="933">
        <v>0</v>
      </c>
      <c r="K299" s="933">
        <v>0</v>
      </c>
      <c r="L299" s="934">
        <v>0</v>
      </c>
      <c r="M299" s="935">
        <v>0</v>
      </c>
      <c r="N299" s="935">
        <v>0</v>
      </c>
      <c r="O299" s="912"/>
    </row>
    <row r="300" spans="1:15">
      <c r="A300" s="929" t="s">
        <v>4099</v>
      </c>
      <c r="B300" s="930">
        <v>0</v>
      </c>
      <c r="C300" s="931">
        <v>2633</v>
      </c>
      <c r="D300" s="931">
        <v>-67</v>
      </c>
      <c r="E300" s="931">
        <v>38</v>
      </c>
      <c r="F300" s="932">
        <v>0</v>
      </c>
      <c r="G300" s="933">
        <v>0</v>
      </c>
      <c r="H300" s="933">
        <v>0</v>
      </c>
      <c r="I300" s="933">
        <v>0</v>
      </c>
      <c r="J300" s="933">
        <v>0</v>
      </c>
      <c r="K300" s="933">
        <v>2662</v>
      </c>
      <c r="L300" s="934">
        <v>18.425425369729499</v>
      </c>
      <c r="M300" s="935">
        <v>0.69317516664255596</v>
      </c>
      <c r="N300" s="935">
        <v>0.50358879627877995</v>
      </c>
      <c r="O300" s="912"/>
    </row>
    <row r="301" spans="1:15">
      <c r="A301" s="924"/>
      <c r="B301" s="925"/>
      <c r="C301" s="926"/>
      <c r="D301" s="926"/>
      <c r="E301" s="926"/>
      <c r="F301" s="925"/>
      <c r="G301" s="926"/>
      <c r="H301" s="926"/>
      <c r="I301" s="926"/>
      <c r="J301" s="926"/>
      <c r="K301" s="926"/>
      <c r="L301" s="927"/>
      <c r="M301" s="928"/>
      <c r="N301" s="928"/>
      <c r="O301" s="912"/>
    </row>
    <row r="302" spans="1:15">
      <c r="A302" s="917" t="s">
        <v>4228</v>
      </c>
      <c r="B302" s="918">
        <v>180343</v>
      </c>
      <c r="C302" s="919">
        <v>33028</v>
      </c>
      <c r="D302" s="919">
        <v>-17432</v>
      </c>
      <c r="E302" s="919">
        <v>57767</v>
      </c>
      <c r="F302" s="920">
        <v>0</v>
      </c>
      <c r="G302" s="921">
        <v>0</v>
      </c>
      <c r="H302" s="921">
        <v>0</v>
      </c>
      <c r="I302" s="921">
        <v>0</v>
      </c>
      <c r="J302" s="921">
        <v>58443</v>
      </c>
      <c r="K302" s="921">
        <v>114343</v>
      </c>
      <c r="L302" s="922">
        <v>102.068392998231</v>
      </c>
      <c r="M302" s="923">
        <v>1.2649544306333</v>
      </c>
      <c r="N302" s="923">
        <v>4.83268976108076E-2</v>
      </c>
      <c r="O302" s="912"/>
    </row>
    <row r="303" spans="1:15">
      <c r="A303" s="929" t="s">
        <v>4101</v>
      </c>
      <c r="B303" s="930">
        <v>121977</v>
      </c>
      <c r="C303" s="931">
        <v>106</v>
      </c>
      <c r="D303" s="931">
        <v>12026</v>
      </c>
      <c r="E303" s="931">
        <v>51614</v>
      </c>
      <c r="F303" s="932">
        <v>0</v>
      </c>
      <c r="G303" s="933">
        <v>0</v>
      </c>
      <c r="H303" s="933">
        <v>0</v>
      </c>
      <c r="I303" s="933">
        <v>0</v>
      </c>
      <c r="J303" s="933">
        <v>58443</v>
      </c>
      <c r="K303" s="933">
        <v>0</v>
      </c>
      <c r="L303" s="934">
        <v>0</v>
      </c>
      <c r="M303" s="935">
        <v>0</v>
      </c>
      <c r="N303" s="935">
        <v>0</v>
      </c>
      <c r="O303" s="912"/>
    </row>
    <row r="304" spans="1:15">
      <c r="A304" s="929" t="s">
        <v>4102</v>
      </c>
      <c r="B304" s="930">
        <v>0</v>
      </c>
      <c r="C304" s="931">
        <v>5120</v>
      </c>
      <c r="D304" s="931">
        <v>653</v>
      </c>
      <c r="E304" s="931">
        <v>3480</v>
      </c>
      <c r="F304" s="932">
        <v>0</v>
      </c>
      <c r="G304" s="933">
        <v>0</v>
      </c>
      <c r="H304" s="933">
        <v>0</v>
      </c>
      <c r="I304" s="933">
        <v>0</v>
      </c>
      <c r="J304" s="933">
        <v>0</v>
      </c>
      <c r="K304" s="933">
        <v>987</v>
      </c>
      <c r="L304" s="934">
        <v>6.2165963744811501</v>
      </c>
      <c r="M304" s="935">
        <v>6.5900314923828503E-3</v>
      </c>
      <c r="N304" s="935">
        <v>4.83268976108076E-2</v>
      </c>
      <c r="O304" s="912"/>
    </row>
    <row r="305" spans="1:15">
      <c r="A305" s="929" t="s">
        <v>4103</v>
      </c>
      <c r="B305" s="930">
        <v>0</v>
      </c>
      <c r="C305" s="931">
        <v>2456</v>
      </c>
      <c r="D305" s="931">
        <v>0</v>
      </c>
      <c r="E305" s="931">
        <v>1295</v>
      </c>
      <c r="F305" s="932">
        <v>0</v>
      </c>
      <c r="G305" s="933">
        <v>0</v>
      </c>
      <c r="H305" s="933">
        <v>0</v>
      </c>
      <c r="I305" s="933">
        <v>0</v>
      </c>
      <c r="J305" s="933">
        <v>0</v>
      </c>
      <c r="K305" s="933">
        <v>911</v>
      </c>
      <c r="L305" s="934">
        <v>1.6220246375037599</v>
      </c>
      <c r="M305" s="935">
        <v>4.0550615937593902E-3</v>
      </c>
      <c r="N305" s="935">
        <v>0</v>
      </c>
      <c r="O305" s="912"/>
    </row>
    <row r="306" spans="1:15">
      <c r="A306" s="929" t="s">
        <v>4104</v>
      </c>
      <c r="B306" s="930">
        <v>0</v>
      </c>
      <c r="C306" s="931">
        <v>34</v>
      </c>
      <c r="D306" s="931">
        <v>0</v>
      </c>
      <c r="E306" s="931">
        <v>12</v>
      </c>
      <c r="F306" s="932">
        <v>0</v>
      </c>
      <c r="G306" s="933">
        <v>0</v>
      </c>
      <c r="H306" s="933">
        <v>0</v>
      </c>
      <c r="I306" s="933">
        <v>0</v>
      </c>
      <c r="J306" s="933">
        <v>0</v>
      </c>
      <c r="K306" s="933">
        <v>22</v>
      </c>
      <c r="L306" s="934">
        <v>6.6100619832411597E-2</v>
      </c>
      <c r="M306" s="935">
        <v>4.89634220980826E-5</v>
      </c>
      <c r="N306" s="935">
        <v>0</v>
      </c>
      <c r="O306" s="912"/>
    </row>
    <row r="307" spans="1:15">
      <c r="A307" s="929" t="s">
        <v>4105</v>
      </c>
      <c r="B307" s="930">
        <v>0</v>
      </c>
      <c r="C307" s="931">
        <v>8204</v>
      </c>
      <c r="D307" s="931">
        <v>2726</v>
      </c>
      <c r="E307" s="931">
        <v>598</v>
      </c>
      <c r="F307" s="932">
        <v>0</v>
      </c>
      <c r="G307" s="933">
        <v>0</v>
      </c>
      <c r="H307" s="933">
        <v>0</v>
      </c>
      <c r="I307" s="933">
        <v>0</v>
      </c>
      <c r="J307" s="933">
        <v>0</v>
      </c>
      <c r="K307" s="933">
        <v>4880</v>
      </c>
      <c r="L307" s="934">
        <v>5.9735374959660801</v>
      </c>
      <c r="M307" s="935">
        <v>1.0860977265392899E-2</v>
      </c>
      <c r="N307" s="935">
        <v>0</v>
      </c>
      <c r="O307" s="912"/>
    </row>
    <row r="308" spans="1:15">
      <c r="A308" s="929" t="s">
        <v>4106</v>
      </c>
      <c r="B308" s="930">
        <v>22500</v>
      </c>
      <c r="C308" s="931">
        <v>17108</v>
      </c>
      <c r="D308" s="931">
        <v>-384</v>
      </c>
      <c r="E308" s="931">
        <v>384</v>
      </c>
      <c r="F308" s="932">
        <v>0</v>
      </c>
      <c r="G308" s="933">
        <v>0</v>
      </c>
      <c r="H308" s="933">
        <v>0</v>
      </c>
      <c r="I308" s="933">
        <v>0</v>
      </c>
      <c r="J308" s="933">
        <v>0</v>
      </c>
      <c r="K308" s="933">
        <v>39608</v>
      </c>
      <c r="L308" s="934">
        <v>38.786864449217099</v>
      </c>
      <c r="M308" s="935">
        <v>0.35260785862924698</v>
      </c>
      <c r="N308" s="935">
        <v>0</v>
      </c>
      <c r="O308" s="912"/>
    </row>
    <row r="309" spans="1:15">
      <c r="A309" s="929" t="s">
        <v>4229</v>
      </c>
      <c r="B309" s="930">
        <v>31800</v>
      </c>
      <c r="C309" s="931">
        <v>0</v>
      </c>
      <c r="D309" s="931">
        <v>-32453</v>
      </c>
      <c r="E309" s="931">
        <v>0</v>
      </c>
      <c r="F309" s="932">
        <v>0</v>
      </c>
      <c r="G309" s="933">
        <v>0</v>
      </c>
      <c r="H309" s="933">
        <v>0</v>
      </c>
      <c r="I309" s="933">
        <v>0</v>
      </c>
      <c r="J309" s="933">
        <v>0</v>
      </c>
      <c r="K309" s="933">
        <v>64253</v>
      </c>
      <c r="L309" s="934">
        <v>47.190701401021599</v>
      </c>
      <c r="M309" s="935">
        <v>0.85801275274584599</v>
      </c>
      <c r="N309" s="935">
        <v>0</v>
      </c>
      <c r="O309" s="912"/>
    </row>
    <row r="310" spans="1:15">
      <c r="A310" s="929" t="s">
        <v>4107</v>
      </c>
      <c r="B310" s="930">
        <v>4066</v>
      </c>
      <c r="C310" s="931">
        <v>0</v>
      </c>
      <c r="D310" s="931">
        <v>0</v>
      </c>
      <c r="E310" s="931">
        <v>384</v>
      </c>
      <c r="F310" s="932">
        <v>0</v>
      </c>
      <c r="G310" s="933">
        <v>0</v>
      </c>
      <c r="H310" s="933">
        <v>0</v>
      </c>
      <c r="I310" s="933">
        <v>0</v>
      </c>
      <c r="J310" s="933">
        <v>0</v>
      </c>
      <c r="K310" s="933">
        <v>3682</v>
      </c>
      <c r="L310" s="934">
        <v>2.2125680202085398</v>
      </c>
      <c r="M310" s="935">
        <v>3.2778785484570999E-2</v>
      </c>
      <c r="N310" s="935">
        <v>0</v>
      </c>
      <c r="O310" s="912"/>
    </row>
    <row r="311" spans="1:15">
      <c r="A311" s="924"/>
      <c r="B311" s="925"/>
      <c r="C311" s="926"/>
      <c r="D311" s="926"/>
      <c r="E311" s="926"/>
      <c r="F311" s="925"/>
      <c r="G311" s="926"/>
      <c r="H311" s="926"/>
      <c r="I311" s="926"/>
      <c r="J311" s="926"/>
      <c r="K311" s="926"/>
      <c r="L311" s="927"/>
      <c r="M311" s="928"/>
      <c r="N311" s="928"/>
      <c r="O311" s="912"/>
    </row>
    <row r="312" spans="1:15">
      <c r="A312" s="917" t="s">
        <v>4230</v>
      </c>
      <c r="B312" s="918">
        <v>0</v>
      </c>
      <c r="C312" s="919">
        <v>11640</v>
      </c>
      <c r="D312" s="919">
        <v>-9889</v>
      </c>
      <c r="E312" s="919">
        <v>11735</v>
      </c>
      <c r="F312" s="920">
        <v>0</v>
      </c>
      <c r="G312" s="921">
        <v>0</v>
      </c>
      <c r="H312" s="921">
        <v>0</v>
      </c>
      <c r="I312" s="921">
        <v>0</v>
      </c>
      <c r="J312" s="921">
        <v>0</v>
      </c>
      <c r="K312" s="921">
        <v>9794</v>
      </c>
      <c r="L312" s="922">
        <v>24.972658379978402</v>
      </c>
      <c r="M312" s="923">
        <v>1.4730712306511</v>
      </c>
      <c r="N312" s="923">
        <v>0.29787342955387702</v>
      </c>
      <c r="O312" s="912"/>
    </row>
    <row r="313" spans="1:15">
      <c r="A313" s="929" t="s">
        <v>4109</v>
      </c>
      <c r="B313" s="930">
        <v>0</v>
      </c>
      <c r="C313" s="931">
        <v>288</v>
      </c>
      <c r="D313" s="931">
        <v>61</v>
      </c>
      <c r="E313" s="931">
        <v>0</v>
      </c>
      <c r="F313" s="932">
        <v>0</v>
      </c>
      <c r="G313" s="933">
        <v>0</v>
      </c>
      <c r="H313" s="933">
        <v>0</v>
      </c>
      <c r="I313" s="933">
        <v>0</v>
      </c>
      <c r="J313" s="933">
        <v>0</v>
      </c>
      <c r="K313" s="933">
        <v>227</v>
      </c>
      <c r="L313" s="934">
        <v>1.55100541936058</v>
      </c>
      <c r="M313" s="935">
        <v>4.6479641231652602E-2</v>
      </c>
      <c r="N313" s="935">
        <v>6.3656899947698201E-2</v>
      </c>
      <c r="O313" s="912"/>
    </row>
    <row r="314" spans="1:15">
      <c r="A314" s="929" t="s">
        <v>4110</v>
      </c>
      <c r="B314" s="930">
        <v>0</v>
      </c>
      <c r="C314" s="931">
        <v>11352</v>
      </c>
      <c r="D314" s="931">
        <v>-9950</v>
      </c>
      <c r="E314" s="931">
        <v>11735</v>
      </c>
      <c r="F314" s="932">
        <v>0</v>
      </c>
      <c r="G314" s="933">
        <v>0</v>
      </c>
      <c r="H314" s="933">
        <v>0</v>
      </c>
      <c r="I314" s="933">
        <v>0</v>
      </c>
      <c r="J314" s="933">
        <v>0</v>
      </c>
      <c r="K314" s="933">
        <v>9567</v>
      </c>
      <c r="L314" s="934">
        <v>23.421652960617799</v>
      </c>
      <c r="M314" s="935">
        <v>1.4265915894194501</v>
      </c>
      <c r="N314" s="935">
        <v>0.234216529606178</v>
      </c>
      <c r="O314" s="912"/>
    </row>
    <row r="315" spans="1:15">
      <c r="A315" s="924"/>
      <c r="B315" s="925"/>
      <c r="C315" s="926"/>
      <c r="D315" s="926"/>
      <c r="E315" s="926"/>
      <c r="F315" s="925"/>
      <c r="G315" s="926"/>
      <c r="H315" s="926"/>
      <c r="I315" s="926"/>
      <c r="J315" s="926"/>
      <c r="K315" s="926"/>
      <c r="L315" s="927"/>
      <c r="M315" s="928"/>
      <c r="N315" s="928"/>
      <c r="O315" s="912"/>
    </row>
    <row r="316" spans="1:15">
      <c r="A316" s="917" t="s">
        <v>4231</v>
      </c>
      <c r="B316" s="918">
        <v>35626</v>
      </c>
      <c r="C316" s="919">
        <v>5716</v>
      </c>
      <c r="D316" s="919">
        <v>131</v>
      </c>
      <c r="E316" s="919">
        <v>1239</v>
      </c>
      <c r="F316" s="920">
        <v>0</v>
      </c>
      <c r="G316" s="921">
        <v>0</v>
      </c>
      <c r="H316" s="921">
        <v>0</v>
      </c>
      <c r="I316" s="921">
        <v>0</v>
      </c>
      <c r="J316" s="921">
        <v>0</v>
      </c>
      <c r="K316" s="921">
        <v>39973</v>
      </c>
      <c r="L316" s="922">
        <v>140.68915059590699</v>
      </c>
      <c r="M316" s="923">
        <v>14.468605566250799</v>
      </c>
      <c r="N316" s="923">
        <v>9.1652697995838093</v>
      </c>
      <c r="O316" s="912"/>
    </row>
    <row r="317" spans="1:15">
      <c r="A317" s="929" t="s">
        <v>4112</v>
      </c>
      <c r="B317" s="930">
        <v>0</v>
      </c>
      <c r="C317" s="931">
        <v>0</v>
      </c>
      <c r="D317" s="931">
        <v>0</v>
      </c>
      <c r="E317" s="931">
        <v>0</v>
      </c>
      <c r="F317" s="932">
        <v>0</v>
      </c>
      <c r="G317" s="933">
        <v>0</v>
      </c>
      <c r="H317" s="933">
        <v>0</v>
      </c>
      <c r="I317" s="933">
        <v>0</v>
      </c>
      <c r="J317" s="933">
        <v>0</v>
      </c>
      <c r="K317" s="933">
        <v>0</v>
      </c>
      <c r="L317" s="934">
        <v>0</v>
      </c>
      <c r="M317" s="935">
        <v>0</v>
      </c>
      <c r="N317" s="935">
        <v>0</v>
      </c>
      <c r="O317" s="912"/>
    </row>
    <row r="318" spans="1:15">
      <c r="A318" s="929" t="s">
        <v>4113</v>
      </c>
      <c r="B318" s="930">
        <v>8100</v>
      </c>
      <c r="C318" s="931">
        <v>32</v>
      </c>
      <c r="D318" s="931">
        <v>0</v>
      </c>
      <c r="E318" s="931">
        <v>339</v>
      </c>
      <c r="F318" s="932">
        <v>0</v>
      </c>
      <c r="G318" s="933">
        <v>0</v>
      </c>
      <c r="H318" s="933">
        <v>0</v>
      </c>
      <c r="I318" s="933">
        <v>0</v>
      </c>
      <c r="J318" s="933">
        <v>0</v>
      </c>
      <c r="K318" s="933">
        <v>7793</v>
      </c>
      <c r="L318" s="934">
        <v>35.701259027630897</v>
      </c>
      <c r="M318" s="935">
        <v>2.64880308914681</v>
      </c>
      <c r="N318" s="935">
        <v>2.7927597787743599</v>
      </c>
      <c r="O318" s="912"/>
    </row>
    <row r="319" spans="1:15">
      <c r="A319" s="929" t="s">
        <v>4114</v>
      </c>
      <c r="B319" s="930">
        <v>0</v>
      </c>
      <c r="C319" s="931">
        <v>113</v>
      </c>
      <c r="D319" s="931">
        <v>0</v>
      </c>
      <c r="E319" s="931">
        <v>19</v>
      </c>
      <c r="F319" s="932">
        <v>0</v>
      </c>
      <c r="G319" s="933">
        <v>0</v>
      </c>
      <c r="H319" s="933">
        <v>0</v>
      </c>
      <c r="I319" s="933">
        <v>0</v>
      </c>
      <c r="J319" s="933">
        <v>0</v>
      </c>
      <c r="K319" s="933">
        <v>94</v>
      </c>
      <c r="L319" s="934">
        <v>0.37866530162580803</v>
      </c>
      <c r="M319" s="935">
        <v>4.1841469792907003E-2</v>
      </c>
      <c r="N319" s="935">
        <v>2.34312230840279E-2</v>
      </c>
      <c r="O319" s="912"/>
    </row>
    <row r="320" spans="1:15">
      <c r="A320" s="929" t="s">
        <v>4115</v>
      </c>
      <c r="B320" s="930">
        <v>1915</v>
      </c>
      <c r="C320" s="931">
        <v>0</v>
      </c>
      <c r="D320" s="931">
        <v>140</v>
      </c>
      <c r="E320" s="931">
        <v>4</v>
      </c>
      <c r="F320" s="932">
        <v>0</v>
      </c>
      <c r="G320" s="933">
        <v>0</v>
      </c>
      <c r="H320" s="933">
        <v>0</v>
      </c>
      <c r="I320" s="933">
        <v>0</v>
      </c>
      <c r="J320" s="933">
        <v>0</v>
      </c>
      <c r="K320" s="933">
        <v>1771</v>
      </c>
      <c r="L320" s="934">
        <v>9.3237494853276601</v>
      </c>
      <c r="M320" s="935">
        <v>0.55615347807217697</v>
      </c>
      <c r="N320" s="935">
        <v>0.78842934244349705</v>
      </c>
      <c r="O320" s="912"/>
    </row>
    <row r="321" spans="1:15">
      <c r="A321" s="929" t="s">
        <v>4116</v>
      </c>
      <c r="B321" s="930">
        <v>0</v>
      </c>
      <c r="C321" s="931">
        <v>0</v>
      </c>
      <c r="D321" s="931">
        <v>0</v>
      </c>
      <c r="E321" s="931">
        <v>0</v>
      </c>
      <c r="F321" s="932">
        <v>0</v>
      </c>
      <c r="G321" s="933">
        <v>0</v>
      </c>
      <c r="H321" s="933">
        <v>0</v>
      </c>
      <c r="I321" s="933">
        <v>0</v>
      </c>
      <c r="J321" s="933">
        <v>0</v>
      </c>
      <c r="K321" s="933">
        <v>0</v>
      </c>
      <c r="L321" s="934">
        <v>0</v>
      </c>
      <c r="M321" s="935">
        <v>0</v>
      </c>
      <c r="N321" s="935">
        <v>0</v>
      </c>
      <c r="O321" s="912"/>
    </row>
    <row r="322" spans="1:15">
      <c r="A322" s="929" t="s">
        <v>4117</v>
      </c>
      <c r="B322" s="930">
        <v>0</v>
      </c>
      <c r="C322" s="931">
        <v>0</v>
      </c>
      <c r="D322" s="931">
        <v>0</v>
      </c>
      <c r="E322" s="931">
        <v>0</v>
      </c>
      <c r="F322" s="932">
        <v>0</v>
      </c>
      <c r="G322" s="933">
        <v>0</v>
      </c>
      <c r="H322" s="933">
        <v>0</v>
      </c>
      <c r="I322" s="933">
        <v>0</v>
      </c>
      <c r="J322" s="933">
        <v>0</v>
      </c>
      <c r="K322" s="933">
        <v>0</v>
      </c>
      <c r="L322" s="934">
        <v>0</v>
      </c>
      <c r="M322" s="935">
        <v>0</v>
      </c>
      <c r="N322" s="935">
        <v>0</v>
      </c>
      <c r="O322" s="912"/>
    </row>
    <row r="323" spans="1:15">
      <c r="A323" s="929" t="s">
        <v>4118</v>
      </c>
      <c r="B323" s="930">
        <v>100</v>
      </c>
      <c r="C323" s="931">
        <v>3</v>
      </c>
      <c r="D323" s="931">
        <v>0</v>
      </c>
      <c r="E323" s="931">
        <v>0</v>
      </c>
      <c r="F323" s="932">
        <v>0</v>
      </c>
      <c r="G323" s="933">
        <v>0</v>
      </c>
      <c r="H323" s="933">
        <v>0</v>
      </c>
      <c r="I323" s="933">
        <v>0</v>
      </c>
      <c r="J323" s="933">
        <v>0</v>
      </c>
      <c r="K323" s="933">
        <v>103</v>
      </c>
      <c r="L323" s="934">
        <v>0.50826613845520396</v>
      </c>
      <c r="M323" s="935">
        <v>3.7118191024114497E-2</v>
      </c>
      <c r="N323" s="935">
        <v>4.0070774401032697E-2</v>
      </c>
      <c r="O323" s="912"/>
    </row>
    <row r="324" spans="1:15">
      <c r="A324" s="929" t="s">
        <v>4119</v>
      </c>
      <c r="B324" s="930">
        <v>520</v>
      </c>
      <c r="C324" s="931">
        <v>0</v>
      </c>
      <c r="D324" s="931">
        <v>0</v>
      </c>
      <c r="E324" s="931">
        <v>0</v>
      </c>
      <c r="F324" s="932">
        <v>0</v>
      </c>
      <c r="G324" s="933">
        <v>0</v>
      </c>
      <c r="H324" s="933">
        <v>0</v>
      </c>
      <c r="I324" s="933">
        <v>0</v>
      </c>
      <c r="J324" s="933">
        <v>0</v>
      </c>
      <c r="K324" s="933">
        <v>520</v>
      </c>
      <c r="L324" s="934">
        <v>1.43738802399208</v>
      </c>
      <c r="M324" s="935">
        <v>0.21144186150028399</v>
      </c>
      <c r="N324" s="935">
        <v>6.2495131477916403E-2</v>
      </c>
      <c r="O324" s="912"/>
    </row>
    <row r="325" spans="1:15">
      <c r="A325" s="929" t="s">
        <v>4120</v>
      </c>
      <c r="B325" s="930">
        <v>0</v>
      </c>
      <c r="C325" s="931">
        <v>0</v>
      </c>
      <c r="D325" s="931">
        <v>0</v>
      </c>
      <c r="E325" s="931">
        <v>0</v>
      </c>
      <c r="F325" s="932">
        <v>0</v>
      </c>
      <c r="G325" s="933">
        <v>0</v>
      </c>
      <c r="H325" s="933">
        <v>0</v>
      </c>
      <c r="I325" s="933">
        <v>0</v>
      </c>
      <c r="J325" s="933">
        <v>0</v>
      </c>
      <c r="K325" s="933">
        <v>0</v>
      </c>
      <c r="L325" s="934">
        <v>0</v>
      </c>
      <c r="M325" s="935">
        <v>0</v>
      </c>
      <c r="N325" s="935">
        <v>0</v>
      </c>
      <c r="O325" s="912"/>
    </row>
    <row r="326" spans="1:15">
      <c r="A326" s="929" t="s">
        <v>4121</v>
      </c>
      <c r="B326" s="930">
        <v>24991</v>
      </c>
      <c r="C326" s="931">
        <v>2905</v>
      </c>
      <c r="D326" s="931">
        <v>-7</v>
      </c>
      <c r="E326" s="931">
        <v>862</v>
      </c>
      <c r="F326" s="932">
        <v>0</v>
      </c>
      <c r="G326" s="933">
        <v>0</v>
      </c>
      <c r="H326" s="933">
        <v>0</v>
      </c>
      <c r="I326" s="933">
        <v>0</v>
      </c>
      <c r="J326" s="933">
        <v>0</v>
      </c>
      <c r="K326" s="933">
        <v>27041</v>
      </c>
      <c r="L326" s="934">
        <v>82.907718638371705</v>
      </c>
      <c r="M326" s="935">
        <v>9.9084834470249206</v>
      </c>
      <c r="N326" s="935">
        <v>4.8025812625886104</v>
      </c>
      <c r="O326" s="912"/>
    </row>
    <row r="327" spans="1:15">
      <c r="A327" s="929" t="s">
        <v>4122</v>
      </c>
      <c r="B327" s="930">
        <v>0</v>
      </c>
      <c r="C327" s="931">
        <v>0</v>
      </c>
      <c r="D327" s="931">
        <v>0</v>
      </c>
      <c r="E327" s="931">
        <v>0</v>
      </c>
      <c r="F327" s="932">
        <v>0</v>
      </c>
      <c r="G327" s="933">
        <v>0</v>
      </c>
      <c r="H327" s="933">
        <v>0</v>
      </c>
      <c r="I327" s="933">
        <v>0</v>
      </c>
      <c r="J327" s="933">
        <v>0</v>
      </c>
      <c r="K327" s="933">
        <v>0</v>
      </c>
      <c r="L327" s="934">
        <v>0</v>
      </c>
      <c r="M327" s="935">
        <v>0</v>
      </c>
      <c r="N327" s="935">
        <v>0</v>
      </c>
      <c r="O327" s="912"/>
    </row>
    <row r="328" spans="1:15">
      <c r="A328" s="929" t="s">
        <v>4123</v>
      </c>
      <c r="B328" s="930">
        <v>0</v>
      </c>
      <c r="C328" s="931">
        <v>0</v>
      </c>
      <c r="D328" s="931">
        <v>0</v>
      </c>
      <c r="E328" s="931">
        <v>0</v>
      </c>
      <c r="F328" s="932">
        <v>0</v>
      </c>
      <c r="G328" s="933">
        <v>0</v>
      </c>
      <c r="H328" s="933">
        <v>0</v>
      </c>
      <c r="I328" s="933">
        <v>0</v>
      </c>
      <c r="J328" s="933">
        <v>0</v>
      </c>
      <c r="K328" s="933">
        <v>0</v>
      </c>
      <c r="L328" s="934">
        <v>0</v>
      </c>
      <c r="M328" s="935">
        <v>0</v>
      </c>
      <c r="N328" s="935">
        <v>0</v>
      </c>
      <c r="O328" s="912"/>
    </row>
    <row r="329" spans="1:15">
      <c r="A329" s="929" t="s">
        <v>4124</v>
      </c>
      <c r="B329" s="930">
        <v>0</v>
      </c>
      <c r="C329" s="931">
        <v>330</v>
      </c>
      <c r="D329" s="931">
        <v>0</v>
      </c>
      <c r="E329" s="931">
        <v>0</v>
      </c>
      <c r="F329" s="932">
        <v>0</v>
      </c>
      <c r="G329" s="933">
        <v>0</v>
      </c>
      <c r="H329" s="933">
        <v>0</v>
      </c>
      <c r="I329" s="933">
        <v>0</v>
      </c>
      <c r="J329" s="933">
        <v>0</v>
      </c>
      <c r="K329" s="933">
        <v>330</v>
      </c>
      <c r="L329" s="934">
        <v>0.85269799583810901</v>
      </c>
      <c r="M329" s="935">
        <v>0.13580005118903199</v>
      </c>
      <c r="N329" s="935">
        <v>3.4107919833524403E-2</v>
      </c>
      <c r="O329" s="912"/>
    </row>
    <row r="330" spans="1:15">
      <c r="A330" s="929" t="s">
        <v>4126</v>
      </c>
      <c r="B330" s="930">
        <v>0</v>
      </c>
      <c r="C330" s="931">
        <v>0</v>
      </c>
      <c r="D330" s="931">
        <v>0</v>
      </c>
      <c r="E330" s="931">
        <v>0</v>
      </c>
      <c r="F330" s="932">
        <v>0</v>
      </c>
      <c r="G330" s="933">
        <v>0</v>
      </c>
      <c r="H330" s="933">
        <v>0</v>
      </c>
      <c r="I330" s="933">
        <v>0</v>
      </c>
      <c r="J330" s="933">
        <v>0</v>
      </c>
      <c r="K330" s="933">
        <v>0</v>
      </c>
      <c r="L330" s="934">
        <v>0</v>
      </c>
      <c r="M330" s="935">
        <v>0</v>
      </c>
      <c r="N330" s="935">
        <v>0</v>
      </c>
      <c r="O330" s="912"/>
    </row>
    <row r="331" spans="1:15">
      <c r="A331" s="929" t="s">
        <v>4127</v>
      </c>
      <c r="B331" s="930">
        <v>0</v>
      </c>
      <c r="C331" s="931">
        <v>0</v>
      </c>
      <c r="D331" s="931">
        <v>0</v>
      </c>
      <c r="E331" s="931">
        <v>0</v>
      </c>
      <c r="F331" s="932">
        <v>0</v>
      </c>
      <c r="G331" s="933">
        <v>0</v>
      </c>
      <c r="H331" s="933">
        <v>0</v>
      </c>
      <c r="I331" s="933">
        <v>0</v>
      </c>
      <c r="J331" s="933">
        <v>0</v>
      </c>
      <c r="K331" s="933">
        <v>0</v>
      </c>
      <c r="L331" s="934">
        <v>0</v>
      </c>
      <c r="M331" s="935">
        <v>0</v>
      </c>
      <c r="N331" s="935">
        <v>0</v>
      </c>
      <c r="O331" s="912"/>
    </row>
    <row r="332" spans="1:15">
      <c r="A332" s="929" t="s">
        <v>4128</v>
      </c>
      <c r="B332" s="930">
        <v>0</v>
      </c>
      <c r="C332" s="931">
        <v>0</v>
      </c>
      <c r="D332" s="931">
        <v>0</v>
      </c>
      <c r="E332" s="931">
        <v>0</v>
      </c>
      <c r="F332" s="932">
        <v>0</v>
      </c>
      <c r="G332" s="933">
        <v>0</v>
      </c>
      <c r="H332" s="933">
        <v>0</v>
      </c>
      <c r="I332" s="933">
        <v>0</v>
      </c>
      <c r="J332" s="933">
        <v>0</v>
      </c>
      <c r="K332" s="933">
        <v>0</v>
      </c>
      <c r="L332" s="934">
        <v>0</v>
      </c>
      <c r="M332" s="935">
        <v>0</v>
      </c>
      <c r="N332" s="935">
        <v>0</v>
      </c>
      <c r="O332" s="912"/>
    </row>
    <row r="333" spans="1:15">
      <c r="A333" s="929" t="s">
        <v>4129</v>
      </c>
      <c r="B333" s="930">
        <v>0</v>
      </c>
      <c r="C333" s="931">
        <v>0</v>
      </c>
      <c r="D333" s="931">
        <v>0</v>
      </c>
      <c r="E333" s="931">
        <v>0</v>
      </c>
      <c r="F333" s="932">
        <v>0</v>
      </c>
      <c r="G333" s="933">
        <v>0</v>
      </c>
      <c r="H333" s="933">
        <v>0</v>
      </c>
      <c r="I333" s="933">
        <v>0</v>
      </c>
      <c r="J333" s="933">
        <v>0</v>
      </c>
      <c r="K333" s="933">
        <v>0</v>
      </c>
      <c r="L333" s="934">
        <v>0</v>
      </c>
      <c r="M333" s="935">
        <v>0</v>
      </c>
      <c r="N333" s="935">
        <v>0</v>
      </c>
      <c r="O333" s="912"/>
    </row>
    <row r="334" spans="1:15">
      <c r="A334" s="929" t="s">
        <v>4130</v>
      </c>
      <c r="B334" s="930">
        <v>0</v>
      </c>
      <c r="C334" s="931">
        <v>0</v>
      </c>
      <c r="D334" s="931">
        <v>0</v>
      </c>
      <c r="E334" s="931">
        <v>0</v>
      </c>
      <c r="F334" s="932">
        <v>0</v>
      </c>
      <c r="G334" s="933">
        <v>0</v>
      </c>
      <c r="H334" s="933">
        <v>0</v>
      </c>
      <c r="I334" s="933">
        <v>0</v>
      </c>
      <c r="J334" s="933">
        <v>0</v>
      </c>
      <c r="K334" s="933">
        <v>0</v>
      </c>
      <c r="L334" s="934">
        <v>0</v>
      </c>
      <c r="M334" s="935">
        <v>0</v>
      </c>
      <c r="N334" s="935">
        <v>0</v>
      </c>
      <c r="O334" s="912"/>
    </row>
    <row r="335" spans="1:15">
      <c r="A335" s="929" t="s">
        <v>4131</v>
      </c>
      <c r="B335" s="930">
        <v>0</v>
      </c>
      <c r="C335" s="931">
        <v>253</v>
      </c>
      <c r="D335" s="931">
        <v>0</v>
      </c>
      <c r="E335" s="931">
        <v>3</v>
      </c>
      <c r="F335" s="932">
        <v>0</v>
      </c>
      <c r="G335" s="933">
        <v>0</v>
      </c>
      <c r="H335" s="933">
        <v>0</v>
      </c>
      <c r="I335" s="933">
        <v>0</v>
      </c>
      <c r="J335" s="933">
        <v>0</v>
      </c>
      <c r="K335" s="933">
        <v>250</v>
      </c>
      <c r="L335" s="934">
        <v>1.7359758743865701</v>
      </c>
      <c r="M335" s="935">
        <v>8.3460378576277194E-2</v>
      </c>
      <c r="N335" s="935">
        <v>0.15022868143729901</v>
      </c>
      <c r="O335" s="912"/>
    </row>
    <row r="336" spans="1:15">
      <c r="A336" s="929" t="s">
        <v>4132</v>
      </c>
      <c r="B336" s="930">
        <v>0</v>
      </c>
      <c r="C336" s="931">
        <v>0</v>
      </c>
      <c r="D336" s="931">
        <v>0</v>
      </c>
      <c r="E336" s="931">
        <v>0</v>
      </c>
      <c r="F336" s="932">
        <v>0</v>
      </c>
      <c r="G336" s="933">
        <v>0</v>
      </c>
      <c r="H336" s="933">
        <v>0</v>
      </c>
      <c r="I336" s="933">
        <v>0</v>
      </c>
      <c r="J336" s="933">
        <v>0</v>
      </c>
      <c r="K336" s="933">
        <v>0</v>
      </c>
      <c r="L336" s="934">
        <v>0</v>
      </c>
      <c r="M336" s="935">
        <v>0</v>
      </c>
      <c r="N336" s="935">
        <v>0</v>
      </c>
      <c r="O336" s="912"/>
    </row>
    <row r="337" spans="1:15">
      <c r="A337" s="929" t="s">
        <v>4133</v>
      </c>
      <c r="B337" s="930">
        <v>0</v>
      </c>
      <c r="C337" s="931">
        <v>0</v>
      </c>
      <c r="D337" s="931">
        <v>0</v>
      </c>
      <c r="E337" s="931">
        <v>0</v>
      </c>
      <c r="F337" s="932">
        <v>0</v>
      </c>
      <c r="G337" s="933">
        <v>0</v>
      </c>
      <c r="H337" s="933">
        <v>0</v>
      </c>
      <c r="I337" s="933">
        <v>0</v>
      </c>
      <c r="J337" s="933">
        <v>0</v>
      </c>
      <c r="K337" s="933">
        <v>0</v>
      </c>
      <c r="L337" s="934">
        <v>0</v>
      </c>
      <c r="M337" s="935">
        <v>0</v>
      </c>
      <c r="N337" s="935">
        <v>0</v>
      </c>
      <c r="O337" s="912"/>
    </row>
    <row r="338" spans="1:15">
      <c r="A338" s="929" t="s">
        <v>4134</v>
      </c>
      <c r="B338" s="930">
        <v>0</v>
      </c>
      <c r="C338" s="931">
        <v>828</v>
      </c>
      <c r="D338" s="931">
        <v>0</v>
      </c>
      <c r="E338" s="931">
        <v>0</v>
      </c>
      <c r="F338" s="932">
        <v>0</v>
      </c>
      <c r="G338" s="933">
        <v>0</v>
      </c>
      <c r="H338" s="933">
        <v>0</v>
      </c>
      <c r="I338" s="933">
        <v>0</v>
      </c>
      <c r="J338" s="933">
        <v>0</v>
      </c>
      <c r="K338" s="933">
        <v>828</v>
      </c>
      <c r="L338" s="934">
        <v>2.0086576232709801</v>
      </c>
      <c r="M338" s="935">
        <v>0.243250280983275</v>
      </c>
      <c r="N338" s="935">
        <v>0.108725504378888</v>
      </c>
      <c r="O338" s="912"/>
    </row>
    <row r="339" spans="1:15">
      <c r="A339" s="929" t="s">
        <v>4135</v>
      </c>
      <c r="B339" s="930">
        <v>0</v>
      </c>
      <c r="C339" s="931">
        <v>119</v>
      </c>
      <c r="D339" s="931">
        <v>0</v>
      </c>
      <c r="E339" s="931">
        <v>12</v>
      </c>
      <c r="F339" s="932">
        <v>0</v>
      </c>
      <c r="G339" s="933">
        <v>0</v>
      </c>
      <c r="H339" s="933">
        <v>0</v>
      </c>
      <c r="I339" s="933">
        <v>0</v>
      </c>
      <c r="J339" s="933">
        <v>0</v>
      </c>
      <c r="K339" s="933">
        <v>107</v>
      </c>
      <c r="L339" s="934">
        <v>0.47008891312331003</v>
      </c>
      <c r="M339" s="935">
        <v>5.5739113984621003E-2</v>
      </c>
      <c r="N339" s="935">
        <v>2.7309927333830399E-2</v>
      </c>
      <c r="O339" s="912"/>
    </row>
    <row r="340" spans="1:15">
      <c r="A340" s="929" t="s">
        <v>4136</v>
      </c>
      <c r="B340" s="930">
        <v>0</v>
      </c>
      <c r="C340" s="931">
        <v>424</v>
      </c>
      <c r="D340" s="931">
        <v>0</v>
      </c>
      <c r="E340" s="931">
        <v>0</v>
      </c>
      <c r="F340" s="932">
        <v>0</v>
      </c>
      <c r="G340" s="933">
        <v>0</v>
      </c>
      <c r="H340" s="933">
        <v>0</v>
      </c>
      <c r="I340" s="933">
        <v>0</v>
      </c>
      <c r="J340" s="933">
        <v>0</v>
      </c>
      <c r="K340" s="933">
        <v>424</v>
      </c>
      <c r="L340" s="934">
        <v>2.5190968474233002</v>
      </c>
      <c r="M340" s="935">
        <v>0.22142950936425401</v>
      </c>
      <c r="N340" s="935">
        <v>0.18019162502921099</v>
      </c>
      <c r="O340" s="912"/>
    </row>
    <row r="341" spans="1:15">
      <c r="A341" s="929" t="s">
        <v>4137</v>
      </c>
      <c r="B341" s="930">
        <v>0</v>
      </c>
      <c r="C341" s="931">
        <v>664</v>
      </c>
      <c r="D341" s="931">
        <v>0</v>
      </c>
      <c r="E341" s="931">
        <v>0</v>
      </c>
      <c r="F341" s="932">
        <v>0</v>
      </c>
      <c r="G341" s="933">
        <v>0</v>
      </c>
      <c r="H341" s="933">
        <v>0</v>
      </c>
      <c r="I341" s="933">
        <v>0</v>
      </c>
      <c r="J341" s="933">
        <v>0</v>
      </c>
      <c r="K341" s="933">
        <v>665</v>
      </c>
      <c r="L341" s="934">
        <v>2.63445466988638</v>
      </c>
      <c r="M341" s="935">
        <v>0.29896620411070202</v>
      </c>
      <c r="N341" s="935">
        <v>0.14356297920167399</v>
      </c>
      <c r="O341" s="912"/>
    </row>
    <row r="342" spans="1:15">
      <c r="A342" s="929" t="s">
        <v>4138</v>
      </c>
      <c r="B342" s="930">
        <v>0</v>
      </c>
      <c r="C342" s="931">
        <v>45</v>
      </c>
      <c r="D342" s="931">
        <v>-2</v>
      </c>
      <c r="E342" s="931">
        <v>0</v>
      </c>
      <c r="F342" s="932">
        <v>0</v>
      </c>
      <c r="G342" s="933">
        <v>0</v>
      </c>
      <c r="H342" s="933">
        <v>0</v>
      </c>
      <c r="I342" s="933">
        <v>0</v>
      </c>
      <c r="J342" s="933">
        <v>0</v>
      </c>
      <c r="K342" s="933">
        <v>47</v>
      </c>
      <c r="L342" s="934">
        <v>0.211132056575009</v>
      </c>
      <c r="M342" s="935">
        <v>2.61184914814774E-2</v>
      </c>
      <c r="N342" s="935">
        <v>1.1375649599946599E-2</v>
      </c>
      <c r="O342" s="912"/>
    </row>
    <row r="343" spans="1:15">
      <c r="A343" s="924"/>
      <c r="B343" s="925"/>
      <c r="C343" s="926"/>
      <c r="D343" s="926"/>
      <c r="E343" s="926"/>
      <c r="F343" s="925"/>
      <c r="G343" s="926"/>
      <c r="H343" s="926"/>
      <c r="I343" s="926"/>
      <c r="J343" s="926"/>
      <c r="K343" s="926"/>
      <c r="L343" s="927"/>
      <c r="M343" s="928"/>
      <c r="N343" s="928"/>
      <c r="O343" s="912"/>
    </row>
    <row r="344" spans="1:15">
      <c r="A344" s="917" t="s">
        <v>4232</v>
      </c>
      <c r="B344" s="918">
        <v>2323</v>
      </c>
      <c r="C344" s="919">
        <v>1118</v>
      </c>
      <c r="D344" s="919">
        <v>0</v>
      </c>
      <c r="E344" s="919">
        <v>0</v>
      </c>
      <c r="F344" s="920">
        <v>0</v>
      </c>
      <c r="G344" s="921">
        <v>0</v>
      </c>
      <c r="H344" s="921">
        <v>0</v>
      </c>
      <c r="I344" s="921">
        <v>204</v>
      </c>
      <c r="J344" s="921">
        <v>0</v>
      </c>
      <c r="K344" s="921">
        <v>3237</v>
      </c>
      <c r="L344" s="922">
        <v>8.6825438723390107</v>
      </c>
      <c r="M344" s="923">
        <v>1.1379444710281199</v>
      </c>
      <c r="N344" s="923">
        <v>0.44316303706753601</v>
      </c>
      <c r="O344" s="912"/>
    </row>
    <row r="345" spans="1:15">
      <c r="A345" s="929" t="s">
        <v>4140</v>
      </c>
      <c r="B345" s="930">
        <v>1675</v>
      </c>
      <c r="C345" s="931">
        <v>431</v>
      </c>
      <c r="D345" s="931">
        <v>0</v>
      </c>
      <c r="E345" s="931">
        <v>0</v>
      </c>
      <c r="F345" s="932">
        <v>0</v>
      </c>
      <c r="G345" s="933">
        <v>0</v>
      </c>
      <c r="H345" s="933">
        <v>0</v>
      </c>
      <c r="I345" s="933">
        <v>148</v>
      </c>
      <c r="J345" s="933">
        <v>0</v>
      </c>
      <c r="K345" s="933">
        <v>1958</v>
      </c>
      <c r="L345" s="934">
        <v>5.2920450018361302</v>
      </c>
      <c r="M345" s="935">
        <v>0.665514750230907</v>
      </c>
      <c r="N345" s="935">
        <v>0.28063875009736999</v>
      </c>
      <c r="O345" s="912"/>
    </row>
    <row r="346" spans="1:15">
      <c r="A346" s="929" t="s">
        <v>4141</v>
      </c>
      <c r="B346" s="930">
        <v>90</v>
      </c>
      <c r="C346" s="931">
        <v>3</v>
      </c>
      <c r="D346" s="931">
        <v>0</v>
      </c>
      <c r="E346" s="931">
        <v>0</v>
      </c>
      <c r="F346" s="932">
        <v>0</v>
      </c>
      <c r="G346" s="933">
        <v>0</v>
      </c>
      <c r="H346" s="933">
        <v>0</v>
      </c>
      <c r="I346" s="933">
        <v>7</v>
      </c>
      <c r="J346" s="933">
        <v>0</v>
      </c>
      <c r="K346" s="933">
        <v>86</v>
      </c>
      <c r="L346" s="934">
        <v>0.29326686177848499</v>
      </c>
      <c r="M346" s="935">
        <v>2.9326686177848501E-2</v>
      </c>
      <c r="N346" s="935">
        <v>1.9251260251716501E-2</v>
      </c>
      <c r="O346" s="912"/>
    </row>
    <row r="347" spans="1:15">
      <c r="A347" s="929" t="s">
        <v>4142</v>
      </c>
      <c r="B347" s="930">
        <v>30</v>
      </c>
      <c r="C347" s="931">
        <v>5</v>
      </c>
      <c r="D347" s="931">
        <v>0</v>
      </c>
      <c r="E347" s="931">
        <v>0</v>
      </c>
      <c r="F347" s="932">
        <v>0</v>
      </c>
      <c r="G347" s="933">
        <v>0</v>
      </c>
      <c r="H347" s="933">
        <v>0</v>
      </c>
      <c r="I347" s="933">
        <v>2</v>
      </c>
      <c r="J347" s="933">
        <v>0</v>
      </c>
      <c r="K347" s="933">
        <v>33</v>
      </c>
      <c r="L347" s="934">
        <v>8.4461903119192494E-2</v>
      </c>
      <c r="M347" s="935">
        <v>1.10814016892381E-2</v>
      </c>
      <c r="N347" s="935">
        <v>4.2568799172073004E-3</v>
      </c>
      <c r="O347" s="912"/>
    </row>
    <row r="348" spans="1:15">
      <c r="A348" s="929" t="s">
        <v>4143</v>
      </c>
      <c r="B348" s="930">
        <v>528</v>
      </c>
      <c r="C348" s="931">
        <v>0</v>
      </c>
      <c r="D348" s="931">
        <v>0</v>
      </c>
      <c r="E348" s="931">
        <v>0</v>
      </c>
      <c r="F348" s="932">
        <v>0</v>
      </c>
      <c r="G348" s="933">
        <v>0</v>
      </c>
      <c r="H348" s="933">
        <v>0</v>
      </c>
      <c r="I348" s="933">
        <v>47</v>
      </c>
      <c r="J348" s="933">
        <v>0</v>
      </c>
      <c r="K348" s="933">
        <v>481</v>
      </c>
      <c r="L348" s="934">
        <v>1.1227597565182601</v>
      </c>
      <c r="M348" s="935">
        <v>0.16250470160132599</v>
      </c>
      <c r="N348" s="935">
        <v>5.1213602928902903E-2</v>
      </c>
      <c r="O348" s="912"/>
    </row>
    <row r="349" spans="1:15">
      <c r="A349" s="929" t="s">
        <v>4144</v>
      </c>
      <c r="B349" s="930">
        <v>0</v>
      </c>
      <c r="C349" s="931">
        <v>351</v>
      </c>
      <c r="D349" s="931">
        <v>0</v>
      </c>
      <c r="E349" s="931">
        <v>0</v>
      </c>
      <c r="F349" s="932">
        <v>0</v>
      </c>
      <c r="G349" s="933">
        <v>0</v>
      </c>
      <c r="H349" s="933">
        <v>0</v>
      </c>
      <c r="I349" s="933">
        <v>0</v>
      </c>
      <c r="J349" s="933">
        <v>0</v>
      </c>
      <c r="K349" s="933">
        <v>351</v>
      </c>
      <c r="L349" s="934">
        <v>0.99211021221192297</v>
      </c>
      <c r="M349" s="935">
        <v>0.13592691096446799</v>
      </c>
      <c r="N349" s="935">
        <v>4.7652537751911202E-2</v>
      </c>
      <c r="O349" s="912"/>
    </row>
    <row r="350" spans="1:15">
      <c r="A350" s="929" t="s">
        <v>4145</v>
      </c>
      <c r="B350" s="930">
        <v>0</v>
      </c>
      <c r="C350" s="931">
        <v>0</v>
      </c>
      <c r="D350" s="931">
        <v>0</v>
      </c>
      <c r="E350" s="931">
        <v>0</v>
      </c>
      <c r="F350" s="932">
        <v>0</v>
      </c>
      <c r="G350" s="933">
        <v>0</v>
      </c>
      <c r="H350" s="933">
        <v>0</v>
      </c>
      <c r="I350" s="933">
        <v>0</v>
      </c>
      <c r="J350" s="933">
        <v>0</v>
      </c>
      <c r="K350" s="933">
        <v>0</v>
      </c>
      <c r="L350" s="934">
        <v>0</v>
      </c>
      <c r="M350" s="935">
        <v>0</v>
      </c>
      <c r="N350" s="935">
        <v>0</v>
      </c>
      <c r="O350" s="912"/>
    </row>
    <row r="351" spans="1:15">
      <c r="A351" s="929" t="s">
        <v>4233</v>
      </c>
      <c r="B351" s="930">
        <v>0</v>
      </c>
      <c r="C351" s="931">
        <v>328</v>
      </c>
      <c r="D351" s="931">
        <v>0</v>
      </c>
      <c r="E351" s="931">
        <v>0</v>
      </c>
      <c r="F351" s="932">
        <v>0</v>
      </c>
      <c r="G351" s="933">
        <v>0</v>
      </c>
      <c r="H351" s="933">
        <v>0</v>
      </c>
      <c r="I351" s="933">
        <v>0</v>
      </c>
      <c r="J351" s="933">
        <v>0</v>
      </c>
      <c r="K351" s="933">
        <v>328</v>
      </c>
      <c r="L351" s="934">
        <v>0.89790013687502102</v>
      </c>
      <c r="M351" s="935">
        <v>0.13359002036433201</v>
      </c>
      <c r="N351" s="935">
        <v>4.0150006120427802E-2</v>
      </c>
      <c r="O351" s="912"/>
    </row>
    <row r="352" spans="1:15">
      <c r="A352" s="929" t="s">
        <v>4148</v>
      </c>
      <c r="B352" s="930">
        <v>0</v>
      </c>
      <c r="C352" s="931">
        <v>0</v>
      </c>
      <c r="D352" s="931">
        <v>0</v>
      </c>
      <c r="E352" s="931">
        <v>0</v>
      </c>
      <c r="F352" s="932">
        <v>0</v>
      </c>
      <c r="G352" s="933">
        <v>0</v>
      </c>
      <c r="H352" s="933">
        <v>0</v>
      </c>
      <c r="I352" s="933">
        <v>0</v>
      </c>
      <c r="J352" s="933">
        <v>0</v>
      </c>
      <c r="K352" s="933">
        <v>0</v>
      </c>
      <c r="L352" s="934">
        <v>0</v>
      </c>
      <c r="M352" s="935">
        <v>0</v>
      </c>
      <c r="N352" s="935">
        <v>0</v>
      </c>
      <c r="O352" s="912"/>
    </row>
    <row r="353" spans="1:15">
      <c r="A353" s="924"/>
      <c r="B353" s="925"/>
      <c r="C353" s="926"/>
      <c r="D353" s="926"/>
      <c r="E353" s="926"/>
      <c r="F353" s="925"/>
      <c r="G353" s="926"/>
      <c r="H353" s="926"/>
      <c r="I353" s="926"/>
      <c r="J353" s="926"/>
      <c r="K353" s="926"/>
      <c r="L353" s="927"/>
      <c r="M353" s="928"/>
      <c r="N353" s="928"/>
      <c r="O353" s="912"/>
    </row>
    <row r="354" spans="1:15">
      <c r="A354" s="917" t="s">
        <v>4234</v>
      </c>
      <c r="B354" s="918">
        <v>681</v>
      </c>
      <c r="C354" s="919">
        <v>2125</v>
      </c>
      <c r="D354" s="919">
        <v>-3</v>
      </c>
      <c r="E354" s="919">
        <v>0</v>
      </c>
      <c r="F354" s="920">
        <v>0</v>
      </c>
      <c r="G354" s="921">
        <v>0</v>
      </c>
      <c r="H354" s="921">
        <v>0</v>
      </c>
      <c r="I354" s="921">
        <v>59</v>
      </c>
      <c r="J354" s="921">
        <v>44</v>
      </c>
      <c r="K354" s="921">
        <v>2703</v>
      </c>
      <c r="L354" s="922">
        <v>32.434528115019504</v>
      </c>
      <c r="M354" s="923">
        <v>0.26682394311340601</v>
      </c>
      <c r="N354" s="923">
        <v>3.4455404337714102</v>
      </c>
      <c r="O354" s="912"/>
    </row>
    <row r="355" spans="1:15">
      <c r="A355" s="929" t="s">
        <v>4150</v>
      </c>
      <c r="B355" s="930">
        <v>90</v>
      </c>
      <c r="C355" s="931">
        <v>0</v>
      </c>
      <c r="D355" s="931">
        <v>0</v>
      </c>
      <c r="E355" s="931">
        <v>0</v>
      </c>
      <c r="F355" s="932">
        <v>0</v>
      </c>
      <c r="G355" s="933">
        <v>0</v>
      </c>
      <c r="H355" s="933">
        <v>0</v>
      </c>
      <c r="I355" s="933">
        <v>5</v>
      </c>
      <c r="J355" s="933">
        <v>0</v>
      </c>
      <c r="K355" s="933">
        <v>85</v>
      </c>
      <c r="L355" s="934">
        <v>1.26559318073067</v>
      </c>
      <c r="M355" s="935">
        <v>1.11614346282675E-2</v>
      </c>
      <c r="N355" s="935">
        <v>0.13563980726216601</v>
      </c>
      <c r="O355" s="912"/>
    </row>
    <row r="356" spans="1:15">
      <c r="A356" s="929" t="s">
        <v>4152</v>
      </c>
      <c r="B356" s="930">
        <v>0</v>
      </c>
      <c r="C356" s="931">
        <v>0</v>
      </c>
      <c r="D356" s="931">
        <v>0</v>
      </c>
      <c r="E356" s="931">
        <v>0</v>
      </c>
      <c r="F356" s="932">
        <v>0</v>
      </c>
      <c r="G356" s="933">
        <v>0</v>
      </c>
      <c r="H356" s="933">
        <v>0</v>
      </c>
      <c r="I356" s="933">
        <v>0</v>
      </c>
      <c r="J356" s="933">
        <v>0</v>
      </c>
      <c r="K356" s="933">
        <v>0</v>
      </c>
      <c r="L356" s="934">
        <v>0</v>
      </c>
      <c r="M356" s="935">
        <v>0</v>
      </c>
      <c r="N356" s="935">
        <v>0</v>
      </c>
      <c r="O356" s="912"/>
    </row>
    <row r="357" spans="1:15">
      <c r="A357" s="929" t="s">
        <v>4153</v>
      </c>
      <c r="B357" s="930">
        <v>347</v>
      </c>
      <c r="C357" s="931">
        <v>716</v>
      </c>
      <c r="D357" s="931">
        <v>0</v>
      </c>
      <c r="E357" s="931">
        <v>0</v>
      </c>
      <c r="F357" s="932">
        <v>0</v>
      </c>
      <c r="G357" s="933">
        <v>0</v>
      </c>
      <c r="H357" s="933">
        <v>0</v>
      </c>
      <c r="I357" s="933">
        <v>51</v>
      </c>
      <c r="J357" s="933">
        <v>0</v>
      </c>
      <c r="K357" s="933">
        <v>1008</v>
      </c>
      <c r="L357" s="934">
        <v>14.806538842460199</v>
      </c>
      <c r="M357" s="935">
        <v>0.18844685799494801</v>
      </c>
      <c r="N357" s="935">
        <v>1.5614168233867101</v>
      </c>
      <c r="O357" s="912"/>
    </row>
    <row r="358" spans="1:15">
      <c r="A358" s="929" t="s">
        <v>4154</v>
      </c>
      <c r="B358" s="930">
        <v>0</v>
      </c>
      <c r="C358" s="931">
        <v>0</v>
      </c>
      <c r="D358" s="931">
        <v>0</v>
      </c>
      <c r="E358" s="931">
        <v>0</v>
      </c>
      <c r="F358" s="932">
        <v>0</v>
      </c>
      <c r="G358" s="933">
        <v>0</v>
      </c>
      <c r="H358" s="933">
        <v>0</v>
      </c>
      <c r="I358" s="933">
        <v>0</v>
      </c>
      <c r="J358" s="933">
        <v>0</v>
      </c>
      <c r="K358" s="933">
        <v>0</v>
      </c>
      <c r="L358" s="934">
        <v>0</v>
      </c>
      <c r="M358" s="935">
        <v>0</v>
      </c>
      <c r="N358" s="935">
        <v>0</v>
      </c>
      <c r="O358" s="912"/>
    </row>
    <row r="359" spans="1:15">
      <c r="A359" s="929" t="s">
        <v>4155</v>
      </c>
      <c r="B359" s="930">
        <v>4</v>
      </c>
      <c r="C359" s="931">
        <v>0</v>
      </c>
      <c r="D359" s="931">
        <v>0</v>
      </c>
      <c r="E359" s="931">
        <v>0</v>
      </c>
      <c r="F359" s="932">
        <v>0</v>
      </c>
      <c r="G359" s="933">
        <v>0</v>
      </c>
      <c r="H359" s="933">
        <v>0</v>
      </c>
      <c r="I359" s="933">
        <v>0</v>
      </c>
      <c r="J359" s="933">
        <v>0</v>
      </c>
      <c r="K359" s="933">
        <v>4</v>
      </c>
      <c r="L359" s="934">
        <v>5.7776838075737497E-2</v>
      </c>
      <c r="M359" s="935">
        <v>5.9646350555846096E-4</v>
      </c>
      <c r="N359" s="935">
        <v>6.1515863035954696E-3</v>
      </c>
      <c r="O359" s="912"/>
    </row>
    <row r="360" spans="1:15">
      <c r="A360" s="929" t="s">
        <v>4156</v>
      </c>
      <c r="B360" s="930">
        <v>52</v>
      </c>
      <c r="C360" s="931">
        <v>0</v>
      </c>
      <c r="D360" s="931">
        <v>0</v>
      </c>
      <c r="E360" s="931">
        <v>0</v>
      </c>
      <c r="F360" s="932">
        <v>0</v>
      </c>
      <c r="G360" s="933">
        <v>0</v>
      </c>
      <c r="H360" s="933">
        <v>0</v>
      </c>
      <c r="I360" s="933">
        <v>3</v>
      </c>
      <c r="J360" s="933">
        <v>0</v>
      </c>
      <c r="K360" s="933">
        <v>49</v>
      </c>
      <c r="L360" s="934">
        <v>0.70776626642778495</v>
      </c>
      <c r="M360" s="935">
        <v>7.3066779430911496E-3</v>
      </c>
      <c r="N360" s="935">
        <v>7.5356932219044506E-2</v>
      </c>
      <c r="O360" s="912"/>
    </row>
    <row r="361" spans="1:15">
      <c r="A361" s="929" t="s">
        <v>4157</v>
      </c>
      <c r="B361" s="930">
        <v>0</v>
      </c>
      <c r="C361" s="931">
        <v>0</v>
      </c>
      <c r="D361" s="931">
        <v>0</v>
      </c>
      <c r="E361" s="931">
        <v>0</v>
      </c>
      <c r="F361" s="932">
        <v>0</v>
      </c>
      <c r="G361" s="933">
        <v>0</v>
      </c>
      <c r="H361" s="933">
        <v>0</v>
      </c>
      <c r="I361" s="933">
        <v>0</v>
      </c>
      <c r="J361" s="933">
        <v>0</v>
      </c>
      <c r="K361" s="933">
        <v>0</v>
      </c>
      <c r="L361" s="934">
        <v>0</v>
      </c>
      <c r="M361" s="935">
        <v>0</v>
      </c>
      <c r="N361" s="935">
        <v>0</v>
      </c>
      <c r="O361" s="912"/>
    </row>
    <row r="362" spans="1:15">
      <c r="A362" s="929" t="s">
        <v>4158</v>
      </c>
      <c r="B362" s="930">
        <v>0</v>
      </c>
      <c r="C362" s="931">
        <v>0</v>
      </c>
      <c r="D362" s="931">
        <v>0</v>
      </c>
      <c r="E362" s="931">
        <v>0</v>
      </c>
      <c r="F362" s="932">
        <v>0</v>
      </c>
      <c r="G362" s="933">
        <v>0</v>
      </c>
      <c r="H362" s="933">
        <v>0</v>
      </c>
      <c r="I362" s="933">
        <v>0</v>
      </c>
      <c r="J362" s="933">
        <v>0</v>
      </c>
      <c r="K362" s="933">
        <v>0</v>
      </c>
      <c r="L362" s="934">
        <v>0</v>
      </c>
      <c r="M362" s="935">
        <v>0</v>
      </c>
      <c r="N362" s="935">
        <v>0</v>
      </c>
      <c r="O362" s="912"/>
    </row>
    <row r="363" spans="1:15">
      <c r="A363" s="929" t="s">
        <v>4159</v>
      </c>
      <c r="B363" s="930">
        <v>0</v>
      </c>
      <c r="C363" s="931">
        <v>1</v>
      </c>
      <c r="D363" s="931">
        <v>1</v>
      </c>
      <c r="E363" s="931">
        <v>0</v>
      </c>
      <c r="F363" s="932">
        <v>0</v>
      </c>
      <c r="G363" s="933">
        <v>0</v>
      </c>
      <c r="H363" s="933">
        <v>0</v>
      </c>
      <c r="I363" s="933">
        <v>0</v>
      </c>
      <c r="J363" s="933">
        <v>0</v>
      </c>
      <c r="K363" s="933">
        <v>0</v>
      </c>
      <c r="L363" s="934">
        <v>0</v>
      </c>
      <c r="M363" s="935">
        <v>0</v>
      </c>
      <c r="N363" s="935">
        <v>0</v>
      </c>
      <c r="O363" s="912"/>
    </row>
    <row r="364" spans="1:15">
      <c r="A364" s="929" t="s">
        <v>4160</v>
      </c>
      <c r="B364" s="930">
        <v>0</v>
      </c>
      <c r="C364" s="931">
        <v>0</v>
      </c>
      <c r="D364" s="931">
        <v>0</v>
      </c>
      <c r="E364" s="931">
        <v>0</v>
      </c>
      <c r="F364" s="932">
        <v>0</v>
      </c>
      <c r="G364" s="933">
        <v>0</v>
      </c>
      <c r="H364" s="933">
        <v>0</v>
      </c>
      <c r="I364" s="933">
        <v>0</v>
      </c>
      <c r="J364" s="933">
        <v>0</v>
      </c>
      <c r="K364" s="933">
        <v>0</v>
      </c>
      <c r="L364" s="934">
        <v>0</v>
      </c>
      <c r="M364" s="935">
        <v>0</v>
      </c>
      <c r="N364" s="935">
        <v>0</v>
      </c>
      <c r="O364" s="912"/>
    </row>
    <row r="365" spans="1:15">
      <c r="A365" s="929" t="s">
        <v>4161</v>
      </c>
      <c r="B365" s="930">
        <v>0</v>
      </c>
      <c r="C365" s="931">
        <v>0</v>
      </c>
      <c r="D365" s="931">
        <v>0</v>
      </c>
      <c r="E365" s="931">
        <v>0</v>
      </c>
      <c r="F365" s="932">
        <v>0</v>
      </c>
      <c r="G365" s="933">
        <v>0</v>
      </c>
      <c r="H365" s="933">
        <v>0</v>
      </c>
      <c r="I365" s="933">
        <v>0</v>
      </c>
      <c r="J365" s="933">
        <v>0</v>
      </c>
      <c r="K365" s="933">
        <v>0</v>
      </c>
      <c r="L365" s="934">
        <v>0</v>
      </c>
      <c r="M365" s="935">
        <v>0</v>
      </c>
      <c r="N365" s="935">
        <v>0</v>
      </c>
      <c r="O365" s="912"/>
    </row>
    <row r="366" spans="1:15">
      <c r="A366" s="929" t="s">
        <v>4162</v>
      </c>
      <c r="B366" s="930">
        <v>0</v>
      </c>
      <c r="C366" s="931">
        <v>886</v>
      </c>
      <c r="D366" s="931">
        <v>0</v>
      </c>
      <c r="E366" s="931">
        <v>0</v>
      </c>
      <c r="F366" s="932">
        <v>0</v>
      </c>
      <c r="G366" s="933">
        <v>0</v>
      </c>
      <c r="H366" s="933">
        <v>0</v>
      </c>
      <c r="I366" s="933">
        <v>0</v>
      </c>
      <c r="J366" s="933">
        <v>0</v>
      </c>
      <c r="K366" s="933">
        <v>886</v>
      </c>
      <c r="L366" s="934">
        <v>4.9691641721286803</v>
      </c>
      <c r="M366" s="935">
        <v>5.1269154156883302E-2</v>
      </c>
      <c r="N366" s="935">
        <v>0.491000745579382</v>
      </c>
      <c r="O366" s="912"/>
    </row>
    <row r="367" spans="1:15">
      <c r="A367" s="929" t="s">
        <v>4163</v>
      </c>
      <c r="B367" s="930">
        <v>188</v>
      </c>
      <c r="C367" s="931">
        <v>46</v>
      </c>
      <c r="D367" s="931">
        <v>0</v>
      </c>
      <c r="E367" s="931">
        <v>0</v>
      </c>
      <c r="F367" s="932">
        <v>0</v>
      </c>
      <c r="G367" s="933">
        <v>0</v>
      </c>
      <c r="H367" s="933">
        <v>0</v>
      </c>
      <c r="I367" s="933">
        <v>0</v>
      </c>
      <c r="J367" s="933">
        <v>0</v>
      </c>
      <c r="K367" s="933">
        <v>234</v>
      </c>
      <c r="L367" s="934">
        <v>3.8642822963844998</v>
      </c>
      <c r="M367" s="935">
        <v>4.1663420985277597E-3</v>
      </c>
      <c r="N367" s="935">
        <v>0.42652927233677901</v>
      </c>
      <c r="O367" s="912"/>
    </row>
    <row r="368" spans="1:15">
      <c r="A368" s="929" t="s">
        <v>4235</v>
      </c>
      <c r="B368" s="930">
        <v>0</v>
      </c>
      <c r="C368" s="931">
        <v>2</v>
      </c>
      <c r="D368" s="931">
        <v>0</v>
      </c>
      <c r="E368" s="931">
        <v>0</v>
      </c>
      <c r="F368" s="932">
        <v>0</v>
      </c>
      <c r="G368" s="933">
        <v>0</v>
      </c>
      <c r="H368" s="933">
        <v>0</v>
      </c>
      <c r="I368" s="933">
        <v>0</v>
      </c>
      <c r="J368" s="933">
        <v>0</v>
      </c>
      <c r="K368" s="933">
        <v>3</v>
      </c>
      <c r="L368" s="934">
        <v>5.9957935969197601E-2</v>
      </c>
      <c r="M368" s="935">
        <v>1.3353660572204399E-5</v>
      </c>
      <c r="N368" s="935">
        <v>6.6567997952438696E-3</v>
      </c>
      <c r="O368" s="912"/>
    </row>
    <row r="369" spans="1:15">
      <c r="A369" s="929" t="s">
        <v>4165</v>
      </c>
      <c r="B369" s="930">
        <v>0</v>
      </c>
      <c r="C369" s="931">
        <v>44</v>
      </c>
      <c r="D369" s="931">
        <v>0</v>
      </c>
      <c r="E369" s="931">
        <v>0</v>
      </c>
      <c r="F369" s="932">
        <v>0</v>
      </c>
      <c r="G369" s="933">
        <v>0</v>
      </c>
      <c r="H369" s="933">
        <v>0</v>
      </c>
      <c r="I369" s="933">
        <v>0</v>
      </c>
      <c r="J369" s="933">
        <v>44</v>
      </c>
      <c r="K369" s="933">
        <v>0</v>
      </c>
      <c r="L369" s="934">
        <v>0</v>
      </c>
      <c r="M369" s="935">
        <v>0</v>
      </c>
      <c r="N369" s="935">
        <v>0</v>
      </c>
      <c r="O369" s="912"/>
    </row>
    <row r="370" spans="1:15">
      <c r="A370" s="929" t="s">
        <v>4166</v>
      </c>
      <c r="B370" s="930">
        <v>0</v>
      </c>
      <c r="C370" s="931">
        <v>430</v>
      </c>
      <c r="D370" s="931">
        <v>-4</v>
      </c>
      <c r="E370" s="931">
        <v>0</v>
      </c>
      <c r="F370" s="932">
        <v>0</v>
      </c>
      <c r="G370" s="933">
        <v>0</v>
      </c>
      <c r="H370" s="933">
        <v>0</v>
      </c>
      <c r="I370" s="933">
        <v>0</v>
      </c>
      <c r="J370" s="933">
        <v>0</v>
      </c>
      <c r="K370" s="933">
        <v>434</v>
      </c>
      <c r="L370" s="934">
        <v>6.7034485828427703</v>
      </c>
      <c r="M370" s="935">
        <v>3.86365912555779E-3</v>
      </c>
      <c r="N370" s="935">
        <v>0.74278846688848599</v>
      </c>
      <c r="O370" s="912"/>
    </row>
    <row r="371" spans="1:15">
      <c r="A371" s="924"/>
      <c r="B371" s="925"/>
      <c r="C371" s="926"/>
      <c r="D371" s="926"/>
      <c r="E371" s="926"/>
      <c r="F371" s="925"/>
      <c r="G371" s="926"/>
      <c r="H371" s="926"/>
      <c r="I371" s="926"/>
      <c r="J371" s="926"/>
      <c r="K371" s="926"/>
      <c r="L371" s="927"/>
      <c r="M371" s="928"/>
      <c r="N371" s="928"/>
      <c r="O371" s="912"/>
    </row>
    <row r="372" spans="1:15">
      <c r="A372" s="917" t="s">
        <v>4236</v>
      </c>
      <c r="B372" s="918">
        <v>35801</v>
      </c>
      <c r="C372" s="919">
        <v>15481</v>
      </c>
      <c r="D372" s="919">
        <v>-165</v>
      </c>
      <c r="E372" s="919">
        <v>0</v>
      </c>
      <c r="F372" s="920">
        <v>459</v>
      </c>
      <c r="G372" s="921">
        <v>0</v>
      </c>
      <c r="H372" s="921">
        <v>1548</v>
      </c>
      <c r="I372" s="921">
        <v>3375</v>
      </c>
      <c r="J372" s="921">
        <v>25</v>
      </c>
      <c r="K372" s="921">
        <v>45269</v>
      </c>
      <c r="L372" s="922">
        <v>89.722444165006706</v>
      </c>
      <c r="M372" s="923">
        <v>4.4783837619487397</v>
      </c>
      <c r="N372" s="923">
        <v>4.7385731613678601</v>
      </c>
      <c r="O372" s="912"/>
    </row>
    <row r="373" spans="1:15">
      <c r="A373" s="929" t="s">
        <v>4168</v>
      </c>
      <c r="B373" s="930">
        <v>35801</v>
      </c>
      <c r="C373" s="931">
        <v>11093</v>
      </c>
      <c r="D373" s="931">
        <v>0</v>
      </c>
      <c r="E373" s="931">
        <v>0</v>
      </c>
      <c r="F373" s="932">
        <v>0</v>
      </c>
      <c r="G373" s="933">
        <v>0</v>
      </c>
      <c r="H373" s="933">
        <v>4700</v>
      </c>
      <c r="I373" s="933">
        <v>3375</v>
      </c>
      <c r="J373" s="933">
        <v>0</v>
      </c>
      <c r="K373" s="933">
        <v>38884</v>
      </c>
      <c r="L373" s="934">
        <v>61.443842293268602</v>
      </c>
      <c r="M373" s="935">
        <v>2.8558405572927699</v>
      </c>
      <c r="N373" s="935">
        <v>3.6347061638271598</v>
      </c>
      <c r="O373" s="912"/>
    </row>
    <row r="374" spans="1:15">
      <c r="A374" s="929" t="s">
        <v>4170</v>
      </c>
      <c r="B374" s="930">
        <v>4462</v>
      </c>
      <c r="C374" s="931">
        <v>5049</v>
      </c>
      <c r="D374" s="931">
        <v>0</v>
      </c>
      <c r="E374" s="931">
        <v>0</v>
      </c>
      <c r="F374" s="932">
        <v>9511</v>
      </c>
      <c r="G374" s="933">
        <v>0</v>
      </c>
      <c r="H374" s="933">
        <v>0</v>
      </c>
      <c r="I374" s="933">
        <v>0</v>
      </c>
      <c r="J374" s="933">
        <v>0</v>
      </c>
      <c r="K374" s="933">
        <v>0</v>
      </c>
      <c r="L374" s="934">
        <v>0</v>
      </c>
      <c r="M374" s="935">
        <v>0</v>
      </c>
      <c r="N374" s="935">
        <v>0</v>
      </c>
      <c r="O374" s="912"/>
    </row>
    <row r="375" spans="1:15">
      <c r="A375" s="929" t="s">
        <v>4172</v>
      </c>
      <c r="B375" s="930">
        <v>0</v>
      </c>
      <c r="C375" s="931">
        <v>266</v>
      </c>
      <c r="D375" s="931">
        <v>22</v>
      </c>
      <c r="E375" s="931">
        <v>0</v>
      </c>
      <c r="F375" s="932">
        <v>0</v>
      </c>
      <c r="G375" s="933">
        <v>0</v>
      </c>
      <c r="H375" s="933">
        <v>0</v>
      </c>
      <c r="I375" s="933">
        <v>0</v>
      </c>
      <c r="J375" s="933">
        <v>0</v>
      </c>
      <c r="K375" s="933">
        <v>244</v>
      </c>
      <c r="L375" s="934">
        <v>1.9115319987091499</v>
      </c>
      <c r="M375" s="935">
        <v>6.6795010182166201E-2</v>
      </c>
      <c r="N375" s="935">
        <v>4.3443909061571502E-3</v>
      </c>
      <c r="O375" s="912"/>
    </row>
    <row r="376" spans="1:15">
      <c r="A376" s="929" t="s">
        <v>4173</v>
      </c>
      <c r="B376" s="930">
        <v>0</v>
      </c>
      <c r="C376" s="931">
        <v>211</v>
      </c>
      <c r="D376" s="931">
        <v>0</v>
      </c>
      <c r="E376" s="931">
        <v>0</v>
      </c>
      <c r="F376" s="932">
        <v>0</v>
      </c>
      <c r="G376" s="933">
        <v>0</v>
      </c>
      <c r="H376" s="933">
        <v>0</v>
      </c>
      <c r="I376" s="933">
        <v>0</v>
      </c>
      <c r="J376" s="933">
        <v>0</v>
      </c>
      <c r="K376" s="933">
        <v>211</v>
      </c>
      <c r="L376" s="934">
        <v>2.3339305387089202</v>
      </c>
      <c r="M376" s="935">
        <v>0.121627366101733</v>
      </c>
      <c r="N376" s="935">
        <v>0.12538419594271299</v>
      </c>
      <c r="O376" s="912"/>
    </row>
    <row r="377" spans="1:15">
      <c r="A377" s="929" t="s">
        <v>4174</v>
      </c>
      <c r="B377" s="930">
        <v>0</v>
      </c>
      <c r="C377" s="931">
        <v>524</v>
      </c>
      <c r="D377" s="931">
        <v>0</v>
      </c>
      <c r="E377" s="931">
        <v>0</v>
      </c>
      <c r="F377" s="932">
        <v>459</v>
      </c>
      <c r="G377" s="933">
        <v>0</v>
      </c>
      <c r="H377" s="933">
        <v>0</v>
      </c>
      <c r="I377" s="933">
        <v>0</v>
      </c>
      <c r="J377" s="933">
        <v>0</v>
      </c>
      <c r="K377" s="933">
        <v>65</v>
      </c>
      <c r="L377" s="934">
        <v>0.51789946919199203</v>
      </c>
      <c r="M377" s="935">
        <v>5.1789946919199199E-2</v>
      </c>
      <c r="N377" s="935">
        <v>1.3019819057899201E-3</v>
      </c>
      <c r="O377" s="912"/>
    </row>
    <row r="378" spans="1:15">
      <c r="A378" s="929" t="s">
        <v>4175</v>
      </c>
      <c r="B378" s="930">
        <v>0</v>
      </c>
      <c r="C378" s="931">
        <v>1</v>
      </c>
      <c r="D378" s="931">
        <v>-187</v>
      </c>
      <c r="E378" s="931">
        <v>0</v>
      </c>
      <c r="F378" s="932">
        <v>0</v>
      </c>
      <c r="G378" s="933">
        <v>0</v>
      </c>
      <c r="H378" s="933">
        <v>0</v>
      </c>
      <c r="I378" s="933">
        <v>0</v>
      </c>
      <c r="J378" s="933">
        <v>0</v>
      </c>
      <c r="K378" s="933">
        <v>188</v>
      </c>
      <c r="L378" s="934">
        <v>0.63599034085218598</v>
      </c>
      <c r="M378" s="935">
        <v>3.1799517042609297E-2</v>
      </c>
      <c r="N378" s="935">
        <v>3.5565249323970899E-2</v>
      </c>
      <c r="O378" s="912"/>
    </row>
    <row r="379" spans="1:15">
      <c r="A379" s="929" t="s">
        <v>4177</v>
      </c>
      <c r="B379" s="930">
        <v>0</v>
      </c>
      <c r="C379" s="931">
        <v>272</v>
      </c>
      <c r="D379" s="931">
        <v>0</v>
      </c>
      <c r="E379" s="931">
        <v>0</v>
      </c>
      <c r="F379" s="932">
        <v>0</v>
      </c>
      <c r="G379" s="933">
        <v>0</v>
      </c>
      <c r="H379" s="933">
        <v>0</v>
      </c>
      <c r="I379" s="933">
        <v>0</v>
      </c>
      <c r="J379" s="933">
        <v>0</v>
      </c>
      <c r="K379" s="933">
        <v>272</v>
      </c>
      <c r="L379" s="934">
        <v>1.99770762160177</v>
      </c>
      <c r="M379" s="935">
        <v>4.9034641621134398E-2</v>
      </c>
      <c r="N379" s="935">
        <v>5.1456105404894099E-2</v>
      </c>
      <c r="O379" s="912"/>
    </row>
    <row r="380" spans="1:15">
      <c r="A380" s="929" t="s">
        <v>4237</v>
      </c>
      <c r="B380" s="930">
        <v>0</v>
      </c>
      <c r="C380" s="931">
        <v>2316</v>
      </c>
      <c r="D380" s="931">
        <v>0</v>
      </c>
      <c r="E380" s="931">
        <v>0</v>
      </c>
      <c r="F380" s="932">
        <v>0</v>
      </c>
      <c r="G380" s="933">
        <v>0</v>
      </c>
      <c r="H380" s="933">
        <v>0</v>
      </c>
      <c r="I380" s="933">
        <v>0</v>
      </c>
      <c r="J380" s="933">
        <v>0</v>
      </c>
      <c r="K380" s="933">
        <v>2316</v>
      </c>
      <c r="L380" s="934">
        <v>3.2473431779486499</v>
      </c>
      <c r="M380" s="935">
        <v>0.262880162024415</v>
      </c>
      <c r="N380" s="935">
        <v>0.103090259617418</v>
      </c>
      <c r="O380" s="912"/>
    </row>
    <row r="381" spans="1:15">
      <c r="A381" s="929" t="s">
        <v>4179</v>
      </c>
      <c r="B381" s="930">
        <v>0</v>
      </c>
      <c r="C381" s="931">
        <v>0</v>
      </c>
      <c r="D381" s="931">
        <v>0</v>
      </c>
      <c r="E381" s="931">
        <v>0</v>
      </c>
      <c r="F381" s="932">
        <v>0</v>
      </c>
      <c r="G381" s="933">
        <v>0</v>
      </c>
      <c r="H381" s="933">
        <v>0</v>
      </c>
      <c r="I381" s="933">
        <v>0</v>
      </c>
      <c r="J381" s="933">
        <v>0</v>
      </c>
      <c r="K381" s="933">
        <v>2316</v>
      </c>
      <c r="L381" s="934">
        <v>4.6390616827837903</v>
      </c>
      <c r="M381" s="935">
        <v>0.24741662308180201</v>
      </c>
      <c r="N381" s="935">
        <v>6.7008668751321498E-2</v>
      </c>
      <c r="O381" s="912"/>
    </row>
    <row r="382" spans="1:15">
      <c r="A382" s="929" t="s">
        <v>4180</v>
      </c>
      <c r="B382" s="930">
        <v>517</v>
      </c>
      <c r="C382" s="931">
        <v>1828</v>
      </c>
      <c r="D382" s="931">
        <v>0</v>
      </c>
      <c r="E382" s="931">
        <v>3</v>
      </c>
      <c r="F382" s="932">
        <v>0</v>
      </c>
      <c r="G382" s="933">
        <v>0</v>
      </c>
      <c r="H382" s="933">
        <v>0</v>
      </c>
      <c r="I382" s="933">
        <v>0</v>
      </c>
      <c r="J382" s="933">
        <v>0</v>
      </c>
      <c r="K382" s="933">
        <v>2342</v>
      </c>
      <c r="L382" s="934">
        <v>2.76256078697573</v>
      </c>
      <c r="M382" s="935">
        <v>0.182433259517265</v>
      </c>
      <c r="N382" s="935">
        <v>0.10945995571035901</v>
      </c>
      <c r="O382" s="912"/>
    </row>
    <row r="383" spans="1:15">
      <c r="A383" s="929" t="s">
        <v>4181</v>
      </c>
      <c r="B383" s="930">
        <v>211</v>
      </c>
      <c r="C383" s="931">
        <v>0</v>
      </c>
      <c r="D383" s="931">
        <v>0</v>
      </c>
      <c r="E383" s="931">
        <v>0</v>
      </c>
      <c r="F383" s="932">
        <v>0</v>
      </c>
      <c r="G383" s="933">
        <v>0</v>
      </c>
      <c r="H383" s="933">
        <v>0</v>
      </c>
      <c r="I383" s="933">
        <v>0</v>
      </c>
      <c r="J383" s="933">
        <v>0</v>
      </c>
      <c r="K383" s="933">
        <v>211</v>
      </c>
      <c r="L383" s="934">
        <v>1.8079743609717001</v>
      </c>
      <c r="M383" s="935">
        <v>0.16107407943202401</v>
      </c>
      <c r="N383" s="935">
        <v>2.72370163471061E-2</v>
      </c>
      <c r="O383" s="912"/>
    </row>
    <row r="384" spans="1:15">
      <c r="A384" s="929" t="s">
        <v>4182</v>
      </c>
      <c r="B384" s="930">
        <v>0</v>
      </c>
      <c r="C384" s="931">
        <v>573</v>
      </c>
      <c r="D384" s="931">
        <v>0</v>
      </c>
      <c r="E384" s="931">
        <v>0</v>
      </c>
      <c r="F384" s="932">
        <v>0</v>
      </c>
      <c r="G384" s="933">
        <v>0</v>
      </c>
      <c r="H384" s="933">
        <v>0</v>
      </c>
      <c r="I384" s="933">
        <v>0</v>
      </c>
      <c r="J384" s="933">
        <v>0</v>
      </c>
      <c r="K384" s="933">
        <v>573</v>
      </c>
      <c r="L384" s="934">
        <v>4.7185159631884099</v>
      </c>
      <c r="M384" s="935">
        <v>0.31754337157673301</v>
      </c>
      <c r="N384" s="935">
        <v>0.37365545330113598</v>
      </c>
      <c r="O384" s="912"/>
    </row>
    <row r="385" spans="1:15">
      <c r="A385" s="929" t="s">
        <v>4184</v>
      </c>
      <c r="B385" s="930">
        <v>0</v>
      </c>
      <c r="C385" s="931">
        <v>0</v>
      </c>
      <c r="D385" s="931">
        <v>0</v>
      </c>
      <c r="E385" s="931">
        <v>0</v>
      </c>
      <c r="F385" s="932">
        <v>0</v>
      </c>
      <c r="G385" s="933">
        <v>0</v>
      </c>
      <c r="H385" s="933">
        <v>0</v>
      </c>
      <c r="I385" s="933">
        <v>0</v>
      </c>
      <c r="J385" s="933">
        <v>0</v>
      </c>
      <c r="K385" s="933">
        <v>0</v>
      </c>
      <c r="L385" s="934">
        <v>0</v>
      </c>
      <c r="M385" s="935">
        <v>0</v>
      </c>
      <c r="N385" s="935">
        <v>0</v>
      </c>
      <c r="O385" s="912"/>
    </row>
    <row r="386" spans="1:15">
      <c r="A386" s="929" t="s">
        <v>4185</v>
      </c>
      <c r="B386" s="930">
        <v>0</v>
      </c>
      <c r="C386" s="931">
        <v>200</v>
      </c>
      <c r="D386" s="931">
        <v>0</v>
      </c>
      <c r="E386" s="931">
        <v>0</v>
      </c>
      <c r="F386" s="932">
        <v>0</v>
      </c>
      <c r="G386" s="933">
        <v>0</v>
      </c>
      <c r="H386" s="933">
        <v>0</v>
      </c>
      <c r="I386" s="933">
        <v>0</v>
      </c>
      <c r="J386" s="933">
        <v>0</v>
      </c>
      <c r="K386" s="933">
        <v>200</v>
      </c>
      <c r="L386" s="934">
        <v>1.2062806716891299</v>
      </c>
      <c r="M386" s="935">
        <v>7.6560987280638301E-2</v>
      </c>
      <c r="N386" s="935">
        <v>9.2585379967283499E-2</v>
      </c>
      <c r="O386" s="912"/>
    </row>
    <row r="387" spans="1:15">
      <c r="A387" s="929" t="s">
        <v>4186</v>
      </c>
      <c r="B387" s="930">
        <v>0</v>
      </c>
      <c r="C387" s="931">
        <v>25</v>
      </c>
      <c r="D387" s="931">
        <v>0</v>
      </c>
      <c r="E387" s="931">
        <v>0</v>
      </c>
      <c r="F387" s="932">
        <v>0</v>
      </c>
      <c r="G387" s="933">
        <v>0</v>
      </c>
      <c r="H387" s="933">
        <v>0</v>
      </c>
      <c r="I387" s="933">
        <v>0</v>
      </c>
      <c r="J387" s="933">
        <v>25</v>
      </c>
      <c r="K387" s="933">
        <v>0</v>
      </c>
      <c r="L387" s="934">
        <v>0</v>
      </c>
      <c r="M387" s="935">
        <v>0</v>
      </c>
      <c r="N387" s="935">
        <v>0</v>
      </c>
      <c r="O387" s="912"/>
    </row>
    <row r="388" spans="1:15">
      <c r="A388" s="929" t="s">
        <v>4187</v>
      </c>
      <c r="B388" s="930">
        <v>0</v>
      </c>
      <c r="C388" s="931">
        <v>586</v>
      </c>
      <c r="D388" s="931">
        <v>0</v>
      </c>
      <c r="E388" s="931">
        <v>0</v>
      </c>
      <c r="F388" s="932">
        <v>0</v>
      </c>
      <c r="G388" s="933">
        <v>0</v>
      </c>
      <c r="H388" s="933">
        <v>0</v>
      </c>
      <c r="I388" s="933">
        <v>0</v>
      </c>
      <c r="J388" s="933">
        <v>0</v>
      </c>
      <c r="K388" s="933">
        <v>598</v>
      </c>
      <c r="L388" s="934">
        <v>2.4755015968752399</v>
      </c>
      <c r="M388" s="935">
        <v>5.19056786441583E-2</v>
      </c>
      <c r="N388" s="935">
        <v>0.111796846310495</v>
      </c>
      <c r="O388" s="912"/>
    </row>
    <row r="389" spans="1:15">
      <c r="A389" s="929" t="s">
        <v>4188</v>
      </c>
      <c r="B389" s="930">
        <v>0</v>
      </c>
      <c r="C389" s="931">
        <v>21</v>
      </c>
      <c r="D389" s="931">
        <v>0</v>
      </c>
      <c r="E389" s="931">
        <v>0</v>
      </c>
      <c r="F389" s="932">
        <v>0</v>
      </c>
      <c r="G389" s="933">
        <v>0</v>
      </c>
      <c r="H389" s="933">
        <v>0</v>
      </c>
      <c r="I389" s="933">
        <v>0</v>
      </c>
      <c r="J389" s="933">
        <v>0</v>
      </c>
      <c r="K389" s="933">
        <v>21</v>
      </c>
      <c r="L389" s="934">
        <v>2.4303662241411901E-2</v>
      </c>
      <c r="M389" s="935">
        <v>1.68256123209775E-3</v>
      </c>
      <c r="N389" s="935">
        <v>9.8149405205702001E-4</v>
      </c>
      <c r="O389" s="912"/>
    </row>
    <row r="390" spans="1:15">
      <c r="A390" s="924"/>
      <c r="B390" s="925"/>
      <c r="C390" s="926"/>
      <c r="D390" s="926"/>
      <c r="E390" s="926"/>
      <c r="F390" s="925"/>
      <c r="G390" s="926"/>
      <c r="H390" s="926"/>
      <c r="I390" s="926"/>
      <c r="J390" s="926"/>
      <c r="K390" s="926"/>
      <c r="L390" s="927"/>
      <c r="M390" s="928"/>
      <c r="N390" s="928"/>
      <c r="O390" s="912"/>
    </row>
    <row r="391" spans="1:15">
      <c r="A391" s="917" t="s">
        <v>4238</v>
      </c>
      <c r="B391" s="918">
        <v>8712</v>
      </c>
      <c r="C391" s="919">
        <v>1097</v>
      </c>
      <c r="D391" s="919">
        <v>0</v>
      </c>
      <c r="E391" s="919">
        <v>492</v>
      </c>
      <c r="F391" s="920">
        <v>0</v>
      </c>
      <c r="G391" s="921">
        <v>526</v>
      </c>
      <c r="H391" s="921">
        <v>0</v>
      </c>
      <c r="I391" s="921">
        <v>406</v>
      </c>
      <c r="J391" s="921">
        <v>0</v>
      </c>
      <c r="K391" s="921">
        <v>8385</v>
      </c>
      <c r="L391" s="922">
        <v>23.7041429731925</v>
      </c>
      <c r="M391" s="923">
        <v>2.1268785818412499</v>
      </c>
      <c r="N391" s="923">
        <v>1.6398071508852401</v>
      </c>
      <c r="O391" s="912"/>
    </row>
    <row r="392" spans="1:15">
      <c r="A392" s="929" t="s">
        <v>4190</v>
      </c>
      <c r="B392" s="930">
        <v>8336</v>
      </c>
      <c r="C392" s="931">
        <v>1097</v>
      </c>
      <c r="D392" s="931">
        <v>0</v>
      </c>
      <c r="E392" s="931">
        <v>116</v>
      </c>
      <c r="F392" s="932">
        <v>0</v>
      </c>
      <c r="G392" s="933">
        <v>526</v>
      </c>
      <c r="H392" s="933">
        <v>0</v>
      </c>
      <c r="I392" s="933">
        <v>406</v>
      </c>
      <c r="J392" s="933">
        <v>0</v>
      </c>
      <c r="K392" s="933">
        <v>8385</v>
      </c>
      <c r="L392" s="934">
        <v>23.7041429731925</v>
      </c>
      <c r="M392" s="935">
        <v>2.1268785818412499</v>
      </c>
      <c r="N392" s="935">
        <v>1.6398071508852401</v>
      </c>
      <c r="O392" s="912"/>
    </row>
    <row r="393" spans="1:15">
      <c r="A393" s="929" t="s">
        <v>4191</v>
      </c>
      <c r="B393" s="930">
        <v>376</v>
      </c>
      <c r="C393" s="931">
        <v>0</v>
      </c>
      <c r="D393" s="931">
        <v>0</v>
      </c>
      <c r="E393" s="931">
        <v>376</v>
      </c>
      <c r="F393" s="932">
        <v>0</v>
      </c>
      <c r="G393" s="933">
        <v>0</v>
      </c>
      <c r="H393" s="933">
        <v>0</v>
      </c>
      <c r="I393" s="933">
        <v>0</v>
      </c>
      <c r="J393" s="933">
        <v>0</v>
      </c>
      <c r="K393" s="933">
        <v>0</v>
      </c>
      <c r="L393" s="934">
        <v>0</v>
      </c>
      <c r="M393" s="935">
        <v>0</v>
      </c>
      <c r="N393" s="935">
        <v>0</v>
      </c>
      <c r="O393" s="912"/>
    </row>
    <row r="394" spans="1:15">
      <c r="A394" s="929" t="s">
        <v>4192</v>
      </c>
      <c r="B394" s="930">
        <v>0</v>
      </c>
      <c r="C394" s="931">
        <v>0</v>
      </c>
      <c r="D394" s="931">
        <v>0</v>
      </c>
      <c r="E394" s="931">
        <v>0</v>
      </c>
      <c r="F394" s="932">
        <v>0</v>
      </c>
      <c r="G394" s="933">
        <v>0</v>
      </c>
      <c r="H394" s="933">
        <v>0</v>
      </c>
      <c r="I394" s="933">
        <v>0</v>
      </c>
      <c r="J394" s="933">
        <v>0</v>
      </c>
      <c r="K394" s="933">
        <v>0</v>
      </c>
      <c r="L394" s="934">
        <v>0</v>
      </c>
      <c r="M394" s="935">
        <v>0</v>
      </c>
      <c r="N394" s="935">
        <v>0</v>
      </c>
      <c r="O394" s="912"/>
    </row>
    <row r="395" spans="1:15">
      <c r="A395" s="929" t="s">
        <v>4193</v>
      </c>
      <c r="B395" s="930">
        <v>0</v>
      </c>
      <c r="C395" s="931">
        <v>0</v>
      </c>
      <c r="D395" s="931">
        <v>0</v>
      </c>
      <c r="E395" s="931">
        <v>0</v>
      </c>
      <c r="F395" s="932">
        <v>0</v>
      </c>
      <c r="G395" s="933">
        <v>0</v>
      </c>
      <c r="H395" s="933">
        <v>0</v>
      </c>
      <c r="I395" s="933">
        <v>0</v>
      </c>
      <c r="J395" s="933">
        <v>0</v>
      </c>
      <c r="K395" s="933">
        <v>0</v>
      </c>
      <c r="L395" s="934">
        <v>0</v>
      </c>
      <c r="M395" s="935">
        <v>0</v>
      </c>
      <c r="N395" s="935">
        <v>0</v>
      </c>
      <c r="O395" s="912"/>
    </row>
    <row r="396" spans="1:15">
      <c r="A396" s="929" t="s">
        <v>4194</v>
      </c>
      <c r="B396" s="930">
        <v>0</v>
      </c>
      <c r="C396" s="931">
        <v>0</v>
      </c>
      <c r="D396" s="931">
        <v>0</v>
      </c>
      <c r="E396" s="931">
        <v>0</v>
      </c>
      <c r="F396" s="932">
        <v>0</v>
      </c>
      <c r="G396" s="933">
        <v>0</v>
      </c>
      <c r="H396" s="933">
        <v>0</v>
      </c>
      <c r="I396" s="933">
        <v>0</v>
      </c>
      <c r="J396" s="933">
        <v>0</v>
      </c>
      <c r="K396" s="933">
        <v>0</v>
      </c>
      <c r="L396" s="934">
        <v>0</v>
      </c>
      <c r="M396" s="935">
        <v>0</v>
      </c>
      <c r="N396" s="935">
        <v>0</v>
      </c>
      <c r="O396" s="912"/>
    </row>
    <row r="398" spans="1:15">
      <c r="A398" s="136" t="s">
        <v>18</v>
      </c>
    </row>
    <row r="399" spans="1:15">
      <c r="A399" s="17" t="s">
        <v>4239</v>
      </c>
    </row>
  </sheetData>
  <mergeCells count="4">
    <mergeCell ref="B3:E3"/>
    <mergeCell ref="F3:K3"/>
    <mergeCell ref="L3:N3"/>
    <mergeCell ref="B5:K5"/>
  </mergeCells>
  <hyperlinks>
    <hyperlink ref="Q3" location="Content!A1" display="Back to content page" xr:uid="{3A38C011-36CC-4272-BAC5-B6733DD9CEDC}"/>
  </hyperlinks>
  <pageMargins left="0.7" right="0.7" top="0.75" bottom="0.75" header="0.3" footer="0.3"/>
  <pageSetup paperSize="9" orientation="portrait" horizontalDpi="300" verticalDpi="300"/>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04AD4-517E-47E4-92D2-1B8F16D62961}">
  <dimension ref="A1:Q399"/>
  <sheetViews>
    <sheetView workbookViewId="0">
      <selection activeCell="A4" sqref="A4:XFD4"/>
    </sheetView>
  </sheetViews>
  <sheetFormatPr defaultColWidth="11.453125" defaultRowHeight="14.5"/>
  <cols>
    <col min="1" max="1" width="45.36328125" style="911" customWidth="1"/>
    <col min="2" max="16384" width="11.453125" style="911"/>
  </cols>
  <sheetData>
    <row r="1" spans="1:17">
      <c r="A1" s="35" t="s">
        <v>4253</v>
      </c>
    </row>
    <row r="2" spans="1:17" ht="15" thickBot="1"/>
    <row r="3" spans="1:17" ht="15" thickBot="1">
      <c r="A3" s="913"/>
      <c r="B3" s="1118" t="s">
        <v>3779</v>
      </c>
      <c r="C3" s="1118" t="s">
        <v>3779</v>
      </c>
      <c r="D3" s="1118" t="s">
        <v>3779</v>
      </c>
      <c r="E3" s="1118" t="s">
        <v>3779</v>
      </c>
      <c r="F3" s="1119" t="s">
        <v>3780</v>
      </c>
      <c r="G3" s="1119" t="s">
        <v>3780</v>
      </c>
      <c r="H3" s="1119" t="s">
        <v>3780</v>
      </c>
      <c r="I3" s="1119" t="s">
        <v>3780</v>
      </c>
      <c r="J3" s="1119" t="s">
        <v>3780</v>
      </c>
      <c r="K3" s="1119" t="s">
        <v>3780</v>
      </c>
      <c r="L3" s="1120" t="s">
        <v>3781</v>
      </c>
      <c r="M3" s="1120" t="s">
        <v>3781</v>
      </c>
      <c r="N3" s="1120" t="s">
        <v>3781</v>
      </c>
      <c r="O3" s="912"/>
      <c r="Q3" s="486" t="s">
        <v>528</v>
      </c>
    </row>
    <row r="4" spans="1:17" s="964" customFormat="1" ht="25.5" thickBot="1">
      <c r="A4" s="961"/>
      <c r="B4" s="962" t="s">
        <v>2964</v>
      </c>
      <c r="C4" s="960" t="s">
        <v>86</v>
      </c>
      <c r="D4" s="960" t="s">
        <v>3782</v>
      </c>
      <c r="E4" s="960" t="s">
        <v>85</v>
      </c>
      <c r="F4" s="962" t="s">
        <v>3783</v>
      </c>
      <c r="G4" s="960" t="s">
        <v>3784</v>
      </c>
      <c r="H4" s="960" t="s">
        <v>3785</v>
      </c>
      <c r="I4" s="960" t="s">
        <v>3786</v>
      </c>
      <c r="J4" s="960" t="s">
        <v>3787</v>
      </c>
      <c r="K4" s="960" t="s">
        <v>3788</v>
      </c>
      <c r="L4" s="962" t="s">
        <v>714</v>
      </c>
      <c r="M4" s="960" t="s">
        <v>3789</v>
      </c>
      <c r="N4" s="960" t="s">
        <v>3790</v>
      </c>
      <c r="O4" s="963"/>
    </row>
    <row r="5" spans="1:17" ht="15" thickBot="1">
      <c r="A5" s="914" t="s">
        <v>3804</v>
      </c>
      <c r="B5" s="1121" t="s">
        <v>4199</v>
      </c>
      <c r="C5" s="1121" t="s">
        <v>4199</v>
      </c>
      <c r="D5" s="1121" t="s">
        <v>4199</v>
      </c>
      <c r="E5" s="1121" t="s">
        <v>4199</v>
      </c>
      <c r="F5" s="1121" t="s">
        <v>4199</v>
      </c>
      <c r="G5" s="1121" t="s">
        <v>4199</v>
      </c>
      <c r="H5" s="1121" t="s">
        <v>4199</v>
      </c>
      <c r="I5" s="1121" t="s">
        <v>4199</v>
      </c>
      <c r="J5" s="1121" t="s">
        <v>4199</v>
      </c>
      <c r="K5" s="1121" t="s">
        <v>4199</v>
      </c>
      <c r="L5" s="915" t="s">
        <v>314</v>
      </c>
      <c r="M5" s="916" t="s">
        <v>3806</v>
      </c>
      <c r="N5" s="916" t="s">
        <v>3806</v>
      </c>
      <c r="O5" s="912"/>
    </row>
    <row r="6" spans="1:17">
      <c r="A6" s="917" t="s">
        <v>3809</v>
      </c>
      <c r="B6" s="918"/>
      <c r="C6" s="919"/>
      <c r="D6" s="919"/>
      <c r="E6" s="919"/>
      <c r="F6" s="920"/>
      <c r="G6" s="921"/>
      <c r="H6" s="921"/>
      <c r="I6" s="921"/>
      <c r="J6" s="921"/>
      <c r="K6" s="921"/>
      <c r="L6" s="922">
        <v>2640.0656482600798</v>
      </c>
      <c r="M6" s="923">
        <v>67.866405357251693</v>
      </c>
      <c r="N6" s="923">
        <v>64.754228672673094</v>
      </c>
      <c r="O6" s="912"/>
    </row>
    <row r="7" spans="1:17">
      <c r="A7" s="924"/>
      <c r="B7" s="925"/>
      <c r="C7" s="926"/>
      <c r="D7" s="926"/>
      <c r="E7" s="926"/>
      <c r="F7" s="925"/>
      <c r="G7" s="926"/>
      <c r="H7" s="926"/>
      <c r="I7" s="926"/>
      <c r="J7" s="926"/>
      <c r="K7" s="926"/>
      <c r="L7" s="927"/>
      <c r="M7" s="928"/>
      <c r="N7" s="928"/>
      <c r="O7" s="912"/>
    </row>
    <row r="8" spans="1:17">
      <c r="A8" s="917" t="s">
        <v>4200</v>
      </c>
      <c r="B8" s="918"/>
      <c r="C8" s="919"/>
      <c r="D8" s="919"/>
      <c r="E8" s="919"/>
      <c r="F8" s="920"/>
      <c r="G8" s="921"/>
      <c r="H8" s="921"/>
      <c r="I8" s="921"/>
      <c r="J8" s="921"/>
      <c r="K8" s="921"/>
      <c r="L8" s="922">
        <v>2279.7690990364799</v>
      </c>
      <c r="M8" s="923">
        <v>41.299994883254897</v>
      </c>
      <c r="N8" s="923">
        <v>43.5412524221083</v>
      </c>
      <c r="O8" s="912"/>
    </row>
    <row r="9" spans="1:17">
      <c r="A9" s="917" t="s">
        <v>4201</v>
      </c>
      <c r="B9" s="918"/>
      <c r="C9" s="919"/>
      <c r="D9" s="919"/>
      <c r="E9" s="919"/>
      <c r="F9" s="920"/>
      <c r="G9" s="921"/>
      <c r="H9" s="921"/>
      <c r="I9" s="921"/>
      <c r="J9" s="921"/>
      <c r="K9" s="921"/>
      <c r="L9" s="922">
        <v>360.29654922359703</v>
      </c>
      <c r="M9" s="923">
        <v>26.5664104739969</v>
      </c>
      <c r="N9" s="923">
        <v>21.2129762505648</v>
      </c>
      <c r="O9" s="912"/>
    </row>
    <row r="10" spans="1:17">
      <c r="A10" s="924"/>
      <c r="B10" s="925"/>
      <c r="C10" s="926"/>
      <c r="D10" s="926"/>
      <c r="E10" s="926"/>
      <c r="F10" s="925"/>
      <c r="G10" s="926"/>
      <c r="H10" s="926"/>
      <c r="I10" s="926"/>
      <c r="J10" s="926"/>
      <c r="K10" s="926"/>
      <c r="L10" s="927"/>
      <c r="M10" s="928"/>
      <c r="N10" s="928"/>
      <c r="O10" s="912"/>
    </row>
    <row r="11" spans="1:17">
      <c r="A11" s="917" t="s">
        <v>4202</v>
      </c>
      <c r="B11" s="918">
        <v>86079</v>
      </c>
      <c r="C11" s="919">
        <v>334245</v>
      </c>
      <c r="D11" s="919">
        <v>149987</v>
      </c>
      <c r="E11" s="919">
        <v>7291</v>
      </c>
      <c r="F11" s="920">
        <v>57782</v>
      </c>
      <c r="G11" s="921">
        <v>1</v>
      </c>
      <c r="H11" s="921">
        <v>4558</v>
      </c>
      <c r="I11" s="921">
        <v>23035</v>
      </c>
      <c r="J11" s="921">
        <v>1570</v>
      </c>
      <c r="K11" s="921">
        <v>184806</v>
      </c>
      <c r="L11" s="922">
        <v>1274.1254587332901</v>
      </c>
      <c r="M11" s="923">
        <v>29.295072680986099</v>
      </c>
      <c r="N11" s="923">
        <v>10.947475727085401</v>
      </c>
      <c r="O11" s="912"/>
    </row>
    <row r="12" spans="1:17">
      <c r="A12" s="929" t="s">
        <v>3813</v>
      </c>
      <c r="B12" s="930">
        <v>0</v>
      </c>
      <c r="C12" s="931">
        <v>66186</v>
      </c>
      <c r="D12" s="931">
        <v>39042</v>
      </c>
      <c r="E12" s="931">
        <v>0</v>
      </c>
      <c r="F12" s="932">
        <v>0</v>
      </c>
      <c r="G12" s="933">
        <v>0</v>
      </c>
      <c r="H12" s="933">
        <v>37531.25</v>
      </c>
      <c r="I12" s="933">
        <v>60</v>
      </c>
      <c r="J12" s="933">
        <v>0</v>
      </c>
      <c r="K12" s="933">
        <v>0</v>
      </c>
      <c r="L12" s="934">
        <v>0</v>
      </c>
      <c r="M12" s="935">
        <v>0</v>
      </c>
      <c r="N12" s="935">
        <v>0</v>
      </c>
      <c r="O12" s="912"/>
    </row>
    <row r="13" spans="1:17">
      <c r="A13" s="929" t="s">
        <v>3814</v>
      </c>
      <c r="B13" s="930">
        <v>76081</v>
      </c>
      <c r="C13" s="931">
        <v>173452</v>
      </c>
      <c r="D13" s="931">
        <v>89139</v>
      </c>
      <c r="E13" s="931">
        <v>114</v>
      </c>
      <c r="F13" s="932">
        <v>54446.300248110201</v>
      </c>
      <c r="G13" s="933">
        <v>0</v>
      </c>
      <c r="H13" s="933">
        <v>83009.699751889799</v>
      </c>
      <c r="I13" s="933">
        <v>22824</v>
      </c>
      <c r="J13" s="933">
        <v>0</v>
      </c>
      <c r="K13" s="933">
        <v>0</v>
      </c>
      <c r="L13" s="934">
        <v>0</v>
      </c>
      <c r="M13" s="935">
        <v>0</v>
      </c>
      <c r="N13" s="935">
        <v>0</v>
      </c>
      <c r="O13" s="912"/>
    </row>
    <row r="14" spans="1:17">
      <c r="A14" s="929" t="s">
        <v>3815</v>
      </c>
      <c r="B14" s="930">
        <v>16</v>
      </c>
      <c r="C14" s="931">
        <v>5087</v>
      </c>
      <c r="D14" s="931">
        <v>4978</v>
      </c>
      <c r="E14" s="931">
        <v>13</v>
      </c>
      <c r="F14" s="932">
        <v>0</v>
      </c>
      <c r="G14" s="933">
        <v>0</v>
      </c>
      <c r="H14" s="933">
        <v>0</v>
      </c>
      <c r="I14" s="933">
        <v>112</v>
      </c>
      <c r="J14" s="933">
        <v>0</v>
      </c>
      <c r="K14" s="933">
        <v>0</v>
      </c>
      <c r="L14" s="934">
        <v>0</v>
      </c>
      <c r="M14" s="935">
        <v>0</v>
      </c>
      <c r="N14" s="935">
        <v>0</v>
      </c>
      <c r="O14" s="912"/>
    </row>
    <row r="15" spans="1:17">
      <c r="A15" s="929" t="s">
        <v>3816</v>
      </c>
      <c r="B15" s="930">
        <v>55</v>
      </c>
      <c r="C15" s="931">
        <v>3310</v>
      </c>
      <c r="D15" s="931">
        <v>1060.87617572203</v>
      </c>
      <c r="E15" s="931">
        <v>0</v>
      </c>
      <c r="F15" s="932">
        <v>51</v>
      </c>
      <c r="G15" s="933">
        <v>1</v>
      </c>
      <c r="H15" s="933">
        <v>2213.12382427797</v>
      </c>
      <c r="I15" s="933">
        <v>39</v>
      </c>
      <c r="J15" s="933">
        <v>0</v>
      </c>
      <c r="K15" s="933">
        <v>0</v>
      </c>
      <c r="L15" s="934">
        <v>0</v>
      </c>
      <c r="M15" s="935">
        <v>0</v>
      </c>
      <c r="N15" s="935">
        <v>0</v>
      </c>
      <c r="O15" s="912"/>
    </row>
    <row r="16" spans="1:17">
      <c r="A16" s="929" t="s">
        <v>3817</v>
      </c>
      <c r="B16" s="930">
        <v>0</v>
      </c>
      <c r="C16" s="931">
        <v>0</v>
      </c>
      <c r="D16" s="931">
        <v>0</v>
      </c>
      <c r="E16" s="931">
        <v>0</v>
      </c>
      <c r="F16" s="932">
        <v>0</v>
      </c>
      <c r="G16" s="933">
        <v>0</v>
      </c>
      <c r="H16" s="933">
        <v>0</v>
      </c>
      <c r="I16" s="933">
        <v>0</v>
      </c>
      <c r="J16" s="933">
        <v>0</v>
      </c>
      <c r="K16" s="933">
        <v>0</v>
      </c>
      <c r="L16" s="934">
        <v>0</v>
      </c>
      <c r="M16" s="935">
        <v>0</v>
      </c>
      <c r="N16" s="935">
        <v>0</v>
      </c>
      <c r="O16" s="912"/>
    </row>
    <row r="17" spans="1:15">
      <c r="A17" s="929" t="s">
        <v>3818</v>
      </c>
      <c r="B17" s="930">
        <v>0</v>
      </c>
      <c r="C17" s="931">
        <v>4</v>
      </c>
      <c r="D17" s="931">
        <v>0</v>
      </c>
      <c r="E17" s="931">
        <v>0</v>
      </c>
      <c r="F17" s="932">
        <v>4</v>
      </c>
      <c r="G17" s="933">
        <v>0</v>
      </c>
      <c r="H17" s="933">
        <v>0</v>
      </c>
      <c r="I17" s="933">
        <v>0</v>
      </c>
      <c r="J17" s="933">
        <v>0</v>
      </c>
      <c r="K17" s="933">
        <v>0</v>
      </c>
      <c r="L17" s="934">
        <v>0</v>
      </c>
      <c r="M17" s="935">
        <v>0</v>
      </c>
      <c r="N17" s="935">
        <v>0</v>
      </c>
      <c r="O17" s="912"/>
    </row>
    <row r="18" spans="1:15">
      <c r="A18" s="929" t="s">
        <v>3819</v>
      </c>
      <c r="B18" s="930">
        <v>0</v>
      </c>
      <c r="C18" s="931">
        <v>21</v>
      </c>
      <c r="D18" s="931">
        <v>0</v>
      </c>
      <c r="E18" s="931">
        <v>0</v>
      </c>
      <c r="F18" s="932">
        <v>21</v>
      </c>
      <c r="G18" s="933">
        <v>0</v>
      </c>
      <c r="H18" s="933">
        <v>0</v>
      </c>
      <c r="I18" s="933">
        <v>0</v>
      </c>
      <c r="J18" s="933">
        <v>0</v>
      </c>
      <c r="K18" s="933">
        <v>0</v>
      </c>
      <c r="L18" s="934">
        <v>0</v>
      </c>
      <c r="M18" s="935">
        <v>0</v>
      </c>
      <c r="N18" s="935">
        <v>0</v>
      </c>
      <c r="O18" s="912"/>
    </row>
    <row r="19" spans="1:15">
      <c r="A19" s="929" t="s">
        <v>3820</v>
      </c>
      <c r="B19" s="930">
        <v>0</v>
      </c>
      <c r="C19" s="931">
        <v>19</v>
      </c>
      <c r="D19" s="931">
        <v>0</v>
      </c>
      <c r="E19" s="931">
        <v>0</v>
      </c>
      <c r="F19" s="932">
        <v>19</v>
      </c>
      <c r="G19" s="933">
        <v>0</v>
      </c>
      <c r="H19" s="933">
        <v>0</v>
      </c>
      <c r="I19" s="933">
        <v>0</v>
      </c>
      <c r="J19" s="933">
        <v>0</v>
      </c>
      <c r="K19" s="933">
        <v>0</v>
      </c>
      <c r="L19" s="934">
        <v>0</v>
      </c>
      <c r="M19" s="935">
        <v>0</v>
      </c>
      <c r="N19" s="935">
        <v>0</v>
      </c>
      <c r="O19" s="912"/>
    </row>
    <row r="20" spans="1:15">
      <c r="A20" s="929" t="s">
        <v>4203</v>
      </c>
      <c r="B20" s="930">
        <v>0</v>
      </c>
      <c r="C20" s="931">
        <v>0</v>
      </c>
      <c r="D20" s="931">
        <v>0</v>
      </c>
      <c r="E20" s="931">
        <v>0</v>
      </c>
      <c r="F20" s="932">
        <v>0</v>
      </c>
      <c r="G20" s="933">
        <v>0</v>
      </c>
      <c r="H20" s="933">
        <v>0</v>
      </c>
      <c r="I20" s="933">
        <v>0</v>
      </c>
      <c r="J20" s="933">
        <v>0</v>
      </c>
      <c r="K20" s="933">
        <v>0</v>
      </c>
      <c r="L20" s="934">
        <v>0</v>
      </c>
      <c r="M20" s="935">
        <v>0</v>
      </c>
      <c r="N20" s="935">
        <v>0</v>
      </c>
      <c r="O20" s="912"/>
    </row>
    <row r="21" spans="1:15">
      <c r="A21" s="929" t="s">
        <v>3821</v>
      </c>
      <c r="B21" s="930">
        <v>0</v>
      </c>
      <c r="C21" s="931">
        <v>2</v>
      </c>
      <c r="D21" s="931">
        <v>0</v>
      </c>
      <c r="E21" s="931">
        <v>0</v>
      </c>
      <c r="F21" s="932">
        <v>2</v>
      </c>
      <c r="G21" s="933">
        <v>0</v>
      </c>
      <c r="H21" s="933">
        <v>0</v>
      </c>
      <c r="I21" s="933">
        <v>0</v>
      </c>
      <c r="J21" s="933">
        <v>0</v>
      </c>
      <c r="K21" s="933">
        <v>0</v>
      </c>
      <c r="L21" s="934">
        <v>0</v>
      </c>
      <c r="M21" s="935">
        <v>0</v>
      </c>
      <c r="N21" s="935">
        <v>0</v>
      </c>
      <c r="O21" s="912"/>
    </row>
    <row r="22" spans="1:15">
      <c r="A22" s="929" t="s">
        <v>3822</v>
      </c>
      <c r="B22" s="930">
        <v>0</v>
      </c>
      <c r="C22" s="931">
        <v>0</v>
      </c>
      <c r="D22" s="931">
        <v>0</v>
      </c>
      <c r="E22" s="931">
        <v>0</v>
      </c>
      <c r="F22" s="932">
        <v>0</v>
      </c>
      <c r="G22" s="933">
        <v>0</v>
      </c>
      <c r="H22" s="933">
        <v>0</v>
      </c>
      <c r="I22" s="933">
        <v>0</v>
      </c>
      <c r="J22" s="933">
        <v>0</v>
      </c>
      <c r="K22" s="933">
        <v>0</v>
      </c>
      <c r="L22" s="934">
        <v>0</v>
      </c>
      <c r="M22" s="935">
        <v>0</v>
      </c>
      <c r="N22" s="935">
        <v>0</v>
      </c>
      <c r="O22" s="912"/>
    </row>
    <row r="23" spans="1:15">
      <c r="A23" s="929" t="s">
        <v>3823</v>
      </c>
      <c r="B23" s="930">
        <v>0</v>
      </c>
      <c r="C23" s="931">
        <v>1</v>
      </c>
      <c r="D23" s="931">
        <v>0</v>
      </c>
      <c r="E23" s="931">
        <v>0</v>
      </c>
      <c r="F23" s="932">
        <v>0</v>
      </c>
      <c r="G23" s="933">
        <v>0</v>
      </c>
      <c r="H23" s="933">
        <v>0</v>
      </c>
      <c r="I23" s="933">
        <v>0</v>
      </c>
      <c r="J23" s="933">
        <v>0</v>
      </c>
      <c r="K23" s="933">
        <v>1</v>
      </c>
      <c r="L23" s="934">
        <v>7.7585161837798499E-3</v>
      </c>
      <c r="M23" s="935">
        <v>2.9535260472343802E-4</v>
      </c>
      <c r="N23" s="935">
        <v>1.2783918711910001E-4</v>
      </c>
      <c r="O23" s="912"/>
    </row>
    <row r="24" spans="1:15">
      <c r="A24" s="929" t="s">
        <v>3824</v>
      </c>
      <c r="B24" s="930">
        <v>0</v>
      </c>
      <c r="C24" s="931">
        <v>0</v>
      </c>
      <c r="D24" s="931">
        <v>0</v>
      </c>
      <c r="E24" s="931">
        <v>0</v>
      </c>
      <c r="F24" s="932">
        <v>0</v>
      </c>
      <c r="G24" s="933">
        <v>0</v>
      </c>
      <c r="H24" s="933">
        <v>0</v>
      </c>
      <c r="I24" s="933">
        <v>0</v>
      </c>
      <c r="J24" s="933">
        <v>0</v>
      </c>
      <c r="K24" s="933">
        <v>0</v>
      </c>
      <c r="L24" s="934">
        <v>0</v>
      </c>
      <c r="M24" s="935">
        <v>0</v>
      </c>
      <c r="N24" s="935">
        <v>0</v>
      </c>
      <c r="O24" s="912"/>
    </row>
    <row r="25" spans="1:15">
      <c r="A25" s="929" t="s">
        <v>3825</v>
      </c>
      <c r="B25" s="930">
        <v>0</v>
      </c>
      <c r="C25" s="931">
        <v>0</v>
      </c>
      <c r="D25" s="931">
        <v>0</v>
      </c>
      <c r="E25" s="931">
        <v>0</v>
      </c>
      <c r="F25" s="932">
        <v>0</v>
      </c>
      <c r="G25" s="933">
        <v>0</v>
      </c>
      <c r="H25" s="933">
        <v>0</v>
      </c>
      <c r="I25" s="933">
        <v>0</v>
      </c>
      <c r="J25" s="933">
        <v>0</v>
      </c>
      <c r="K25" s="933">
        <v>0</v>
      </c>
      <c r="L25" s="934">
        <v>0</v>
      </c>
      <c r="M25" s="935">
        <v>0</v>
      </c>
      <c r="N25" s="935">
        <v>0</v>
      </c>
      <c r="O25" s="912"/>
    </row>
    <row r="26" spans="1:15">
      <c r="A26" s="929" t="s">
        <v>3826</v>
      </c>
      <c r="B26" s="930">
        <v>30025</v>
      </c>
      <c r="C26" s="931">
        <v>2753</v>
      </c>
      <c r="D26" s="931">
        <v>0</v>
      </c>
      <c r="E26" s="931">
        <v>0</v>
      </c>
      <c r="F26" s="932">
        <v>0</v>
      </c>
      <c r="G26" s="933">
        <v>0</v>
      </c>
      <c r="H26" s="933">
        <v>0</v>
      </c>
      <c r="I26" s="933">
        <v>0</v>
      </c>
      <c r="J26" s="933">
        <v>0</v>
      </c>
      <c r="K26" s="933">
        <v>32778</v>
      </c>
      <c r="L26" s="934">
        <v>249.25136931198301</v>
      </c>
      <c r="M26" s="935">
        <v>7.8748983347843797</v>
      </c>
      <c r="N26" s="935">
        <v>1.15594837941789</v>
      </c>
      <c r="O26" s="912"/>
    </row>
    <row r="27" spans="1:15">
      <c r="A27" s="929" t="s">
        <v>3827</v>
      </c>
      <c r="B27" s="930">
        <v>0</v>
      </c>
      <c r="C27" s="931">
        <v>281</v>
      </c>
      <c r="D27" s="931">
        <v>0</v>
      </c>
      <c r="E27" s="931">
        <v>0</v>
      </c>
      <c r="F27" s="932">
        <v>0</v>
      </c>
      <c r="G27" s="933">
        <v>0</v>
      </c>
      <c r="H27" s="933">
        <v>0</v>
      </c>
      <c r="I27" s="933">
        <v>0</v>
      </c>
      <c r="J27" s="933">
        <v>0</v>
      </c>
      <c r="K27" s="933">
        <v>281</v>
      </c>
      <c r="L27" s="934">
        <v>2.1801430476421402</v>
      </c>
      <c r="M27" s="935">
        <v>3.8400246861878602E-2</v>
      </c>
      <c r="N27" s="935">
        <v>8.0516646645874407E-3</v>
      </c>
      <c r="O27" s="912"/>
    </row>
    <row r="28" spans="1:15">
      <c r="A28" s="929" t="s">
        <v>3828</v>
      </c>
      <c r="B28" s="930">
        <v>73621</v>
      </c>
      <c r="C28" s="931">
        <v>323</v>
      </c>
      <c r="D28" s="931">
        <v>0</v>
      </c>
      <c r="E28" s="931">
        <v>150</v>
      </c>
      <c r="F28" s="932">
        <v>0</v>
      </c>
      <c r="G28" s="933">
        <v>0</v>
      </c>
      <c r="H28" s="933">
        <v>0</v>
      </c>
      <c r="I28" s="933">
        <v>0</v>
      </c>
      <c r="J28" s="933">
        <v>0</v>
      </c>
      <c r="K28" s="933">
        <v>73794</v>
      </c>
      <c r="L28" s="934">
        <v>574.15845446830997</v>
      </c>
      <c r="M28" s="935">
        <v>11.8735317779566</v>
      </c>
      <c r="N28" s="935">
        <v>4.8795336073794102</v>
      </c>
      <c r="O28" s="912"/>
    </row>
    <row r="29" spans="1:15">
      <c r="A29" s="929" t="s">
        <v>3829</v>
      </c>
      <c r="B29" s="930">
        <v>0</v>
      </c>
      <c r="C29" s="931">
        <v>281</v>
      </c>
      <c r="D29" s="931">
        <v>0</v>
      </c>
      <c r="E29" s="931">
        <v>0</v>
      </c>
      <c r="F29" s="932">
        <v>0</v>
      </c>
      <c r="G29" s="933">
        <v>0</v>
      </c>
      <c r="H29" s="933">
        <v>0</v>
      </c>
      <c r="I29" s="933">
        <v>0</v>
      </c>
      <c r="J29" s="933">
        <v>0</v>
      </c>
      <c r="K29" s="933">
        <v>281</v>
      </c>
      <c r="L29" s="934">
        <v>2.03769051896098</v>
      </c>
      <c r="M29" s="935">
        <v>7.2464981981286994E-2</v>
      </c>
      <c r="N29" s="935">
        <v>1.17678175867047E-2</v>
      </c>
      <c r="O29" s="912"/>
    </row>
    <row r="30" spans="1:15">
      <c r="A30" s="929" t="s">
        <v>3831</v>
      </c>
      <c r="B30" s="930">
        <v>2000</v>
      </c>
      <c r="C30" s="931">
        <v>281</v>
      </c>
      <c r="D30" s="931">
        <v>0</v>
      </c>
      <c r="E30" s="931">
        <v>0</v>
      </c>
      <c r="F30" s="932">
        <v>0</v>
      </c>
      <c r="G30" s="933">
        <v>0</v>
      </c>
      <c r="H30" s="933">
        <v>0</v>
      </c>
      <c r="I30" s="933">
        <v>0</v>
      </c>
      <c r="J30" s="933">
        <v>0</v>
      </c>
      <c r="K30" s="933">
        <v>2281</v>
      </c>
      <c r="L30" s="934">
        <v>17.496071149119999</v>
      </c>
      <c r="M30" s="935">
        <v>0.48767784524845997</v>
      </c>
      <c r="N30" s="935">
        <v>0.13071777295319501</v>
      </c>
      <c r="O30" s="912"/>
    </row>
    <row r="31" spans="1:15">
      <c r="A31" s="929" t="s">
        <v>3833</v>
      </c>
      <c r="B31" s="930">
        <v>0</v>
      </c>
      <c r="C31" s="931">
        <v>151</v>
      </c>
      <c r="D31" s="931">
        <v>0</v>
      </c>
      <c r="E31" s="931">
        <v>0</v>
      </c>
      <c r="F31" s="932">
        <v>0</v>
      </c>
      <c r="G31" s="933">
        <v>0</v>
      </c>
      <c r="H31" s="933">
        <v>0</v>
      </c>
      <c r="I31" s="933">
        <v>0</v>
      </c>
      <c r="J31" s="933">
        <v>0</v>
      </c>
      <c r="K31" s="933">
        <v>151</v>
      </c>
      <c r="L31" s="934">
        <v>1.1948335335412601</v>
      </c>
      <c r="M31" s="935">
        <v>4.5263888735824702E-2</v>
      </c>
      <c r="N31" s="935">
        <v>1.26472630291275E-2</v>
      </c>
      <c r="O31" s="912"/>
    </row>
    <row r="32" spans="1:15">
      <c r="A32" s="929" t="s">
        <v>3834</v>
      </c>
      <c r="B32" s="930">
        <v>0</v>
      </c>
      <c r="C32" s="931">
        <v>169</v>
      </c>
      <c r="D32" s="931">
        <v>0</v>
      </c>
      <c r="E32" s="931">
        <v>0</v>
      </c>
      <c r="F32" s="932">
        <v>32</v>
      </c>
      <c r="G32" s="933">
        <v>0</v>
      </c>
      <c r="H32" s="933">
        <v>0</v>
      </c>
      <c r="I32" s="933">
        <v>0</v>
      </c>
      <c r="J32" s="933">
        <v>0</v>
      </c>
      <c r="K32" s="933">
        <v>137</v>
      </c>
      <c r="L32" s="934">
        <v>1.144447260825</v>
      </c>
      <c r="M32" s="935">
        <v>8.3342333505989699E-2</v>
      </c>
      <c r="N32" s="935">
        <v>3.2310252482394601E-2</v>
      </c>
      <c r="O32" s="912"/>
    </row>
    <row r="33" spans="1:15">
      <c r="A33" s="929" t="s">
        <v>3835</v>
      </c>
      <c r="B33" s="930">
        <v>0</v>
      </c>
      <c r="C33" s="931">
        <v>8916</v>
      </c>
      <c r="D33" s="931">
        <v>-14</v>
      </c>
      <c r="E33" s="931">
        <v>14</v>
      </c>
      <c r="F33" s="932">
        <v>0</v>
      </c>
      <c r="G33" s="933">
        <v>0</v>
      </c>
      <c r="H33" s="933">
        <v>0</v>
      </c>
      <c r="I33" s="933">
        <v>0</v>
      </c>
      <c r="J33" s="933">
        <v>0</v>
      </c>
      <c r="K33" s="933">
        <v>8916</v>
      </c>
      <c r="L33" s="934">
        <v>72.319245307971201</v>
      </c>
      <c r="M33" s="935">
        <v>1.90624097686772</v>
      </c>
      <c r="N33" s="935">
        <v>0.49129922084219602</v>
      </c>
      <c r="O33" s="912"/>
    </row>
    <row r="34" spans="1:15">
      <c r="A34" s="929" t="s">
        <v>3836</v>
      </c>
      <c r="B34" s="930">
        <v>0</v>
      </c>
      <c r="C34" s="931">
        <v>806</v>
      </c>
      <c r="D34" s="931">
        <v>0</v>
      </c>
      <c r="E34" s="931">
        <v>1341</v>
      </c>
      <c r="F34" s="932">
        <v>0</v>
      </c>
      <c r="G34" s="933">
        <v>0</v>
      </c>
      <c r="H34" s="933">
        <v>0</v>
      </c>
      <c r="I34" s="933">
        <v>0</v>
      </c>
      <c r="J34" s="933">
        <v>0</v>
      </c>
      <c r="K34" s="933">
        <v>0</v>
      </c>
      <c r="L34" s="934">
        <v>0</v>
      </c>
      <c r="M34" s="935">
        <v>0</v>
      </c>
      <c r="N34" s="935">
        <v>0</v>
      </c>
      <c r="O34" s="912"/>
    </row>
    <row r="35" spans="1:15">
      <c r="A35" s="929" t="s">
        <v>3837</v>
      </c>
      <c r="B35" s="930">
        <v>0</v>
      </c>
      <c r="C35" s="931">
        <v>211</v>
      </c>
      <c r="D35" s="931">
        <v>0</v>
      </c>
      <c r="E35" s="931">
        <v>0</v>
      </c>
      <c r="F35" s="932">
        <v>0</v>
      </c>
      <c r="G35" s="933">
        <v>0</v>
      </c>
      <c r="H35" s="933">
        <v>0</v>
      </c>
      <c r="I35" s="933">
        <v>0</v>
      </c>
      <c r="J35" s="933">
        <v>0</v>
      </c>
      <c r="K35" s="933">
        <v>211</v>
      </c>
      <c r="L35" s="934">
        <v>1.73006094402627</v>
      </c>
      <c r="M35" s="935">
        <v>6.3249539889132594E-2</v>
      </c>
      <c r="N35" s="935">
        <v>3.30199803832971E-2</v>
      </c>
      <c r="O35" s="912"/>
    </row>
    <row r="36" spans="1:15">
      <c r="A36" s="929" t="s">
        <v>3838</v>
      </c>
      <c r="B36" s="930">
        <v>9927</v>
      </c>
      <c r="C36" s="931">
        <v>2026</v>
      </c>
      <c r="D36" s="931">
        <v>6037</v>
      </c>
      <c r="E36" s="931">
        <v>1341</v>
      </c>
      <c r="F36" s="932">
        <v>3238.4</v>
      </c>
      <c r="G36" s="933">
        <v>0</v>
      </c>
      <c r="H36" s="933">
        <v>0</v>
      </c>
      <c r="I36" s="933">
        <v>0</v>
      </c>
      <c r="J36" s="933">
        <v>0</v>
      </c>
      <c r="K36" s="933">
        <v>69</v>
      </c>
      <c r="L36" s="934">
        <v>0.56119199021369004</v>
      </c>
      <c r="M36" s="935">
        <v>1.30792713166334E-2</v>
      </c>
      <c r="N36" s="935">
        <v>2.5854373532879999E-3</v>
      </c>
      <c r="O36" s="912"/>
    </row>
    <row r="37" spans="1:15">
      <c r="A37" s="929" t="s">
        <v>3839</v>
      </c>
      <c r="B37" s="930">
        <v>0</v>
      </c>
      <c r="C37" s="931">
        <v>28363</v>
      </c>
      <c r="D37" s="931">
        <v>-34</v>
      </c>
      <c r="E37" s="931">
        <v>34</v>
      </c>
      <c r="F37" s="932">
        <v>0</v>
      </c>
      <c r="G37" s="933">
        <v>0</v>
      </c>
      <c r="H37" s="933">
        <v>0</v>
      </c>
      <c r="I37" s="933">
        <v>0</v>
      </c>
      <c r="J37" s="933">
        <v>0</v>
      </c>
      <c r="K37" s="933">
        <v>28363</v>
      </c>
      <c r="L37" s="934">
        <v>218.179327521793</v>
      </c>
      <c r="M37" s="935">
        <v>4.4386052303860497</v>
      </c>
      <c r="N37" s="935">
        <v>0.56264009962640105</v>
      </c>
      <c r="O37" s="912"/>
    </row>
    <row r="38" spans="1:15">
      <c r="A38" s="929" t="s">
        <v>3840</v>
      </c>
      <c r="B38" s="930">
        <v>0</v>
      </c>
      <c r="C38" s="931">
        <v>8536</v>
      </c>
      <c r="D38" s="931">
        <v>7476</v>
      </c>
      <c r="E38" s="931">
        <v>0</v>
      </c>
      <c r="F38" s="932">
        <v>0</v>
      </c>
      <c r="G38" s="933">
        <v>0</v>
      </c>
      <c r="H38" s="933">
        <v>0</v>
      </c>
      <c r="I38" s="933">
        <v>0</v>
      </c>
      <c r="J38" s="933">
        <v>0</v>
      </c>
      <c r="K38" s="933">
        <v>1060</v>
      </c>
      <c r="L38" s="934">
        <v>8.1305723007747499</v>
      </c>
      <c r="M38" s="935">
        <v>0.16354599455581401</v>
      </c>
      <c r="N38" s="935">
        <v>2.1027342157176099E-2</v>
      </c>
      <c r="O38" s="912"/>
    </row>
    <row r="39" spans="1:15">
      <c r="A39" s="929" t="s">
        <v>3841</v>
      </c>
      <c r="B39" s="930">
        <v>0</v>
      </c>
      <c r="C39" s="931">
        <v>995</v>
      </c>
      <c r="D39" s="931">
        <v>0</v>
      </c>
      <c r="E39" s="931">
        <v>0</v>
      </c>
      <c r="F39" s="932">
        <v>0</v>
      </c>
      <c r="G39" s="933">
        <v>0</v>
      </c>
      <c r="H39" s="933">
        <v>0</v>
      </c>
      <c r="I39" s="933">
        <v>0</v>
      </c>
      <c r="J39" s="933">
        <v>0</v>
      </c>
      <c r="K39" s="933">
        <v>995</v>
      </c>
      <c r="L39" s="934">
        <v>7.6977925698982803</v>
      </c>
      <c r="M39" s="935">
        <v>0.17325516040511801</v>
      </c>
      <c r="N39" s="935">
        <v>5.4827582406682902E-2</v>
      </c>
      <c r="O39" s="912"/>
    </row>
    <row r="40" spans="1:15">
      <c r="A40" s="929" t="s">
        <v>3842</v>
      </c>
      <c r="B40" s="930">
        <v>0</v>
      </c>
      <c r="C40" s="931">
        <v>5002</v>
      </c>
      <c r="D40" s="931">
        <v>0</v>
      </c>
      <c r="E40" s="931">
        <v>30</v>
      </c>
      <c r="F40" s="932">
        <v>0</v>
      </c>
      <c r="G40" s="933">
        <v>0</v>
      </c>
      <c r="H40" s="933">
        <v>0</v>
      </c>
      <c r="I40" s="933">
        <v>0</v>
      </c>
      <c r="J40" s="933">
        <v>0</v>
      </c>
      <c r="K40" s="933">
        <v>4972</v>
      </c>
      <c r="L40" s="934">
        <v>42.958904109589</v>
      </c>
      <c r="M40" s="935">
        <v>0.624657534246575</v>
      </c>
      <c r="N40" s="935">
        <v>1.13972602739726</v>
      </c>
      <c r="O40" s="912"/>
    </row>
    <row r="41" spans="1:15">
      <c r="A41" s="929" t="s">
        <v>3843</v>
      </c>
      <c r="B41" s="930">
        <v>0</v>
      </c>
      <c r="C41" s="931">
        <v>25</v>
      </c>
      <c r="D41" s="931">
        <v>0</v>
      </c>
      <c r="E41" s="931">
        <v>0</v>
      </c>
      <c r="F41" s="932">
        <v>0</v>
      </c>
      <c r="G41" s="933">
        <v>0</v>
      </c>
      <c r="H41" s="933">
        <v>0</v>
      </c>
      <c r="I41" s="933">
        <v>0</v>
      </c>
      <c r="J41" s="933">
        <v>25</v>
      </c>
      <c r="K41" s="933">
        <v>0</v>
      </c>
      <c r="L41" s="934">
        <v>0</v>
      </c>
      <c r="M41" s="935">
        <v>0</v>
      </c>
      <c r="N41" s="935">
        <v>0</v>
      </c>
      <c r="O41" s="912"/>
    </row>
    <row r="42" spans="1:15">
      <c r="A42" s="929" t="s">
        <v>3844</v>
      </c>
      <c r="B42" s="930">
        <v>0</v>
      </c>
      <c r="C42" s="931">
        <v>40</v>
      </c>
      <c r="D42" s="931">
        <v>0</v>
      </c>
      <c r="E42" s="931">
        <v>0</v>
      </c>
      <c r="F42" s="932">
        <v>40</v>
      </c>
      <c r="G42" s="933">
        <v>0</v>
      </c>
      <c r="H42" s="933">
        <v>0</v>
      </c>
      <c r="I42" s="933">
        <v>0</v>
      </c>
      <c r="J42" s="933">
        <v>0</v>
      </c>
      <c r="K42" s="933">
        <v>0</v>
      </c>
      <c r="L42" s="934">
        <v>0</v>
      </c>
      <c r="M42" s="935">
        <v>0</v>
      </c>
      <c r="N42" s="935">
        <v>0</v>
      </c>
      <c r="O42" s="912"/>
    </row>
    <row r="43" spans="1:15">
      <c r="A43" s="929" t="s">
        <v>3845</v>
      </c>
      <c r="B43" s="930">
        <v>0</v>
      </c>
      <c r="C43" s="931">
        <v>93</v>
      </c>
      <c r="D43" s="931">
        <v>0</v>
      </c>
      <c r="E43" s="931">
        <v>0</v>
      </c>
      <c r="F43" s="932">
        <v>0</v>
      </c>
      <c r="G43" s="933">
        <v>0</v>
      </c>
      <c r="H43" s="933">
        <v>0</v>
      </c>
      <c r="I43" s="933">
        <v>0</v>
      </c>
      <c r="J43" s="933">
        <v>93</v>
      </c>
      <c r="K43" s="933">
        <v>0</v>
      </c>
      <c r="L43" s="934">
        <v>0</v>
      </c>
      <c r="M43" s="935">
        <v>0</v>
      </c>
      <c r="N43" s="935">
        <v>0</v>
      </c>
      <c r="O43" s="912"/>
    </row>
    <row r="44" spans="1:15">
      <c r="A44" s="929" t="s">
        <v>3846</v>
      </c>
      <c r="B44" s="930">
        <v>0</v>
      </c>
      <c r="C44" s="931">
        <v>1080</v>
      </c>
      <c r="D44" s="931">
        <v>0</v>
      </c>
      <c r="E44" s="931">
        <v>3</v>
      </c>
      <c r="F44" s="932">
        <v>0</v>
      </c>
      <c r="G44" s="933">
        <v>0</v>
      </c>
      <c r="H44" s="933">
        <v>0</v>
      </c>
      <c r="I44" s="933">
        <v>0</v>
      </c>
      <c r="J44" s="933">
        <v>1077</v>
      </c>
      <c r="K44" s="933">
        <v>0</v>
      </c>
      <c r="L44" s="934">
        <v>0</v>
      </c>
      <c r="M44" s="935">
        <v>0</v>
      </c>
      <c r="N44" s="935">
        <v>0</v>
      </c>
      <c r="O44" s="912"/>
    </row>
    <row r="45" spans="1:15">
      <c r="A45" s="929" t="s">
        <v>3847</v>
      </c>
      <c r="B45" s="930">
        <v>0</v>
      </c>
      <c r="C45" s="931">
        <v>1403</v>
      </c>
      <c r="D45" s="931">
        <v>0</v>
      </c>
      <c r="E45" s="931">
        <v>1139</v>
      </c>
      <c r="F45" s="932">
        <v>0</v>
      </c>
      <c r="G45" s="933">
        <v>0</v>
      </c>
      <c r="H45" s="933">
        <v>0</v>
      </c>
      <c r="I45" s="933">
        <v>0</v>
      </c>
      <c r="J45" s="933">
        <v>0</v>
      </c>
      <c r="K45" s="933">
        <v>264</v>
      </c>
      <c r="L45" s="934">
        <v>2.0889804824827301</v>
      </c>
      <c r="M45" s="935">
        <v>3.8404655109710299E-2</v>
      </c>
      <c r="N45" s="935">
        <v>1.51291065583707E-2</v>
      </c>
      <c r="O45" s="912"/>
    </row>
    <row r="46" spans="1:15">
      <c r="A46" s="929" t="s">
        <v>3848</v>
      </c>
      <c r="B46" s="930">
        <v>0</v>
      </c>
      <c r="C46" s="931">
        <v>891</v>
      </c>
      <c r="D46" s="931">
        <v>-1350</v>
      </c>
      <c r="E46" s="931">
        <v>1350</v>
      </c>
      <c r="F46" s="932">
        <v>0</v>
      </c>
      <c r="G46" s="933">
        <v>0</v>
      </c>
      <c r="H46" s="933">
        <v>0</v>
      </c>
      <c r="I46" s="933">
        <v>0</v>
      </c>
      <c r="J46" s="933">
        <v>0</v>
      </c>
      <c r="K46" s="933">
        <v>891</v>
      </c>
      <c r="L46" s="934">
        <v>6.8931991756576503</v>
      </c>
      <c r="M46" s="935">
        <v>0.233701054673294</v>
      </c>
      <c r="N46" s="935">
        <v>3.5349739362346901E-2</v>
      </c>
      <c r="O46" s="912"/>
    </row>
    <row r="47" spans="1:15">
      <c r="A47" s="929" t="s">
        <v>3850</v>
      </c>
      <c r="B47" s="930">
        <v>0</v>
      </c>
      <c r="C47" s="931">
        <v>1648</v>
      </c>
      <c r="D47" s="931">
        <v>-529</v>
      </c>
      <c r="E47" s="931">
        <v>532</v>
      </c>
      <c r="F47" s="932">
        <v>0</v>
      </c>
      <c r="G47" s="933">
        <v>0</v>
      </c>
      <c r="H47" s="933">
        <v>0</v>
      </c>
      <c r="I47" s="933">
        <v>0</v>
      </c>
      <c r="J47" s="933">
        <v>0</v>
      </c>
      <c r="K47" s="933">
        <v>1645</v>
      </c>
      <c r="L47" s="934">
        <v>3.8433308720616299</v>
      </c>
      <c r="M47" s="935">
        <v>0.11965086677172999</v>
      </c>
      <c r="N47" s="935">
        <v>2.9006270732540598E-2</v>
      </c>
      <c r="O47" s="912"/>
    </row>
    <row r="48" spans="1:15">
      <c r="A48" s="929" t="s">
        <v>3851</v>
      </c>
      <c r="B48" s="930">
        <v>0</v>
      </c>
      <c r="C48" s="931">
        <v>4007</v>
      </c>
      <c r="D48" s="931">
        <v>4007</v>
      </c>
      <c r="E48" s="931">
        <v>0</v>
      </c>
      <c r="F48" s="932">
        <v>0</v>
      </c>
      <c r="G48" s="933">
        <v>0</v>
      </c>
      <c r="H48" s="933">
        <v>0</v>
      </c>
      <c r="I48" s="933">
        <v>0</v>
      </c>
      <c r="J48" s="933">
        <v>0</v>
      </c>
      <c r="K48" s="933">
        <v>0</v>
      </c>
      <c r="L48" s="934">
        <v>0</v>
      </c>
      <c r="M48" s="935">
        <v>0</v>
      </c>
      <c r="N48" s="935">
        <v>0</v>
      </c>
      <c r="O48" s="912"/>
    </row>
    <row r="49" spans="1:15">
      <c r="A49" s="929" t="s">
        <v>3852</v>
      </c>
      <c r="B49" s="930">
        <v>0</v>
      </c>
      <c r="C49" s="931">
        <v>3258</v>
      </c>
      <c r="D49" s="931">
        <v>0</v>
      </c>
      <c r="E49" s="931">
        <v>0</v>
      </c>
      <c r="F49" s="932">
        <v>3258</v>
      </c>
      <c r="G49" s="933">
        <v>0</v>
      </c>
      <c r="H49" s="933">
        <v>0</v>
      </c>
      <c r="I49" s="933">
        <v>0</v>
      </c>
      <c r="J49" s="933">
        <v>0</v>
      </c>
      <c r="K49" s="933">
        <v>0</v>
      </c>
      <c r="L49" s="934">
        <v>0</v>
      </c>
      <c r="M49" s="935">
        <v>0</v>
      </c>
      <c r="N49" s="935">
        <v>0</v>
      </c>
      <c r="O49" s="912"/>
    </row>
    <row r="50" spans="1:15">
      <c r="A50" s="929" t="s">
        <v>3853</v>
      </c>
      <c r="B50" s="930">
        <v>0</v>
      </c>
      <c r="C50" s="931">
        <v>0</v>
      </c>
      <c r="D50" s="931">
        <v>0</v>
      </c>
      <c r="E50" s="931">
        <v>0</v>
      </c>
      <c r="F50" s="932">
        <v>0</v>
      </c>
      <c r="G50" s="933">
        <v>0</v>
      </c>
      <c r="H50" s="933">
        <v>0</v>
      </c>
      <c r="I50" s="933">
        <v>0</v>
      </c>
      <c r="J50" s="933">
        <v>0</v>
      </c>
      <c r="K50" s="933">
        <v>0</v>
      </c>
      <c r="L50" s="934">
        <v>0</v>
      </c>
      <c r="M50" s="935">
        <v>0</v>
      </c>
      <c r="N50" s="935">
        <v>0</v>
      </c>
      <c r="O50" s="912"/>
    </row>
    <row r="51" spans="1:15">
      <c r="A51" s="929" t="s">
        <v>3854</v>
      </c>
      <c r="B51" s="930">
        <v>0</v>
      </c>
      <c r="C51" s="931">
        <v>243</v>
      </c>
      <c r="D51" s="931">
        <v>0</v>
      </c>
      <c r="E51" s="931">
        <v>512</v>
      </c>
      <c r="F51" s="932">
        <v>0</v>
      </c>
      <c r="G51" s="933">
        <v>0</v>
      </c>
      <c r="H51" s="933">
        <v>0</v>
      </c>
      <c r="I51" s="933">
        <v>0</v>
      </c>
      <c r="J51" s="933">
        <v>0</v>
      </c>
      <c r="K51" s="933">
        <v>0</v>
      </c>
      <c r="L51" s="934">
        <v>0</v>
      </c>
      <c r="M51" s="935">
        <v>0</v>
      </c>
      <c r="N51" s="935">
        <v>0</v>
      </c>
      <c r="O51" s="912"/>
    </row>
    <row r="52" spans="1:15">
      <c r="A52" s="929" t="s">
        <v>3856</v>
      </c>
      <c r="B52" s="930">
        <v>0</v>
      </c>
      <c r="C52" s="931">
        <v>0</v>
      </c>
      <c r="D52" s="931">
        <v>0</v>
      </c>
      <c r="E52" s="931">
        <v>0</v>
      </c>
      <c r="F52" s="932">
        <v>0</v>
      </c>
      <c r="G52" s="933">
        <v>0</v>
      </c>
      <c r="H52" s="933">
        <v>0</v>
      </c>
      <c r="I52" s="933">
        <v>0</v>
      </c>
      <c r="J52" s="933">
        <v>0</v>
      </c>
      <c r="K52" s="933">
        <v>0</v>
      </c>
      <c r="L52" s="934">
        <v>0</v>
      </c>
      <c r="M52" s="935">
        <v>0</v>
      </c>
      <c r="N52" s="935">
        <v>0</v>
      </c>
      <c r="O52" s="912"/>
    </row>
    <row r="53" spans="1:15">
      <c r="A53" s="929" t="s">
        <v>3857</v>
      </c>
      <c r="B53" s="930">
        <v>0</v>
      </c>
      <c r="C53" s="931">
        <v>0</v>
      </c>
      <c r="D53" s="931">
        <v>0</v>
      </c>
      <c r="E53" s="931">
        <v>5559</v>
      </c>
      <c r="F53" s="932">
        <v>0</v>
      </c>
      <c r="G53" s="933">
        <v>0</v>
      </c>
      <c r="H53" s="933">
        <v>0</v>
      </c>
      <c r="I53" s="933">
        <v>0</v>
      </c>
      <c r="J53" s="933">
        <v>0</v>
      </c>
      <c r="K53" s="933">
        <v>0</v>
      </c>
      <c r="L53" s="934">
        <v>0</v>
      </c>
      <c r="M53" s="935">
        <v>0</v>
      </c>
      <c r="N53" s="935">
        <v>0</v>
      </c>
      <c r="O53" s="912"/>
    </row>
    <row r="54" spans="1:15">
      <c r="A54" s="929" t="s">
        <v>3858</v>
      </c>
      <c r="B54" s="930">
        <v>0</v>
      </c>
      <c r="C54" s="931">
        <v>0</v>
      </c>
      <c r="D54" s="931">
        <v>0</v>
      </c>
      <c r="E54" s="931">
        <v>0</v>
      </c>
      <c r="F54" s="932">
        <v>0</v>
      </c>
      <c r="G54" s="933">
        <v>0</v>
      </c>
      <c r="H54" s="933">
        <v>0</v>
      </c>
      <c r="I54" s="933">
        <v>0</v>
      </c>
      <c r="J54" s="933">
        <v>0</v>
      </c>
      <c r="K54" s="933">
        <v>0</v>
      </c>
      <c r="L54" s="934">
        <v>0</v>
      </c>
      <c r="M54" s="935">
        <v>0</v>
      </c>
      <c r="N54" s="935">
        <v>0</v>
      </c>
      <c r="O54" s="912"/>
    </row>
    <row r="55" spans="1:15">
      <c r="A55" s="929" t="s">
        <v>3859</v>
      </c>
      <c r="B55" s="930">
        <v>0</v>
      </c>
      <c r="C55" s="931">
        <v>123</v>
      </c>
      <c r="D55" s="931">
        <v>0</v>
      </c>
      <c r="E55" s="931">
        <v>1</v>
      </c>
      <c r="F55" s="932">
        <v>0</v>
      </c>
      <c r="G55" s="933">
        <v>0</v>
      </c>
      <c r="H55" s="933">
        <v>0</v>
      </c>
      <c r="I55" s="933">
        <v>0</v>
      </c>
      <c r="J55" s="933">
        <v>0</v>
      </c>
      <c r="K55" s="933">
        <v>122</v>
      </c>
      <c r="L55" s="934">
        <v>0.73410551141185199</v>
      </c>
      <c r="M55" s="935">
        <v>2.4739086831461699E-2</v>
      </c>
      <c r="N55" s="935">
        <v>9.1427060029314906E-3</v>
      </c>
      <c r="O55" s="912"/>
    </row>
    <row r="56" spans="1:15">
      <c r="A56" s="929" t="s">
        <v>3860</v>
      </c>
      <c r="B56" s="930">
        <v>0</v>
      </c>
      <c r="C56" s="931">
        <v>8316</v>
      </c>
      <c r="D56" s="931">
        <v>0</v>
      </c>
      <c r="E56" s="931">
        <v>1142</v>
      </c>
      <c r="F56" s="932">
        <v>0</v>
      </c>
      <c r="G56" s="933">
        <v>0</v>
      </c>
      <c r="H56" s="933">
        <v>0</v>
      </c>
      <c r="I56" s="933">
        <v>0</v>
      </c>
      <c r="J56" s="933">
        <v>0</v>
      </c>
      <c r="K56" s="933">
        <v>7120</v>
      </c>
      <c r="L56" s="934">
        <v>61.517980140843498</v>
      </c>
      <c r="M56" s="935">
        <v>1.0200685482537799</v>
      </c>
      <c r="N56" s="935">
        <v>2.32261761756246</v>
      </c>
      <c r="O56" s="912"/>
    </row>
    <row r="57" spans="1:15">
      <c r="A57" s="924"/>
      <c r="B57" s="925"/>
      <c r="C57" s="926"/>
      <c r="D57" s="926"/>
      <c r="E57" s="926"/>
      <c r="F57" s="925"/>
      <c r="G57" s="926"/>
      <c r="H57" s="926"/>
      <c r="I57" s="926"/>
      <c r="J57" s="926"/>
      <c r="K57" s="926"/>
      <c r="L57" s="927"/>
      <c r="M57" s="928"/>
      <c r="N57" s="928"/>
      <c r="O57" s="912"/>
    </row>
    <row r="58" spans="1:15">
      <c r="A58" s="917" t="s">
        <v>4204</v>
      </c>
      <c r="B58" s="918">
        <v>2870</v>
      </c>
      <c r="C58" s="919">
        <v>11983</v>
      </c>
      <c r="D58" s="919">
        <v>-17259</v>
      </c>
      <c r="E58" s="919">
        <v>114</v>
      </c>
      <c r="F58" s="920">
        <v>31</v>
      </c>
      <c r="G58" s="921">
        <v>0</v>
      </c>
      <c r="H58" s="921">
        <v>0</v>
      </c>
      <c r="I58" s="921">
        <v>533</v>
      </c>
      <c r="J58" s="921">
        <v>4</v>
      </c>
      <c r="K58" s="921">
        <v>31430</v>
      </c>
      <c r="L58" s="922">
        <v>56.691246321868199</v>
      </c>
      <c r="M58" s="923">
        <v>1.23712886410474</v>
      </c>
      <c r="N58" s="923">
        <v>0.60183989243875302</v>
      </c>
      <c r="O58" s="912"/>
    </row>
    <row r="59" spans="1:15">
      <c r="A59" s="929" t="s">
        <v>3862</v>
      </c>
      <c r="B59" s="930">
        <v>252</v>
      </c>
      <c r="C59" s="931">
        <v>10378</v>
      </c>
      <c r="D59" s="931">
        <v>-3576</v>
      </c>
      <c r="E59" s="931">
        <v>107</v>
      </c>
      <c r="F59" s="932">
        <v>0</v>
      </c>
      <c r="G59" s="933">
        <v>0</v>
      </c>
      <c r="H59" s="933">
        <v>0</v>
      </c>
      <c r="I59" s="933">
        <v>361</v>
      </c>
      <c r="J59" s="933">
        <v>0</v>
      </c>
      <c r="K59" s="933">
        <v>13738</v>
      </c>
      <c r="L59" s="934">
        <v>19.494427754328299</v>
      </c>
      <c r="M59" s="935">
        <v>0.47418878321339197</v>
      </c>
      <c r="N59" s="935">
        <v>2.6343821289632901E-2</v>
      </c>
      <c r="O59" s="912"/>
    </row>
    <row r="60" spans="1:15">
      <c r="A60" s="929" t="s">
        <v>3863</v>
      </c>
      <c r="B60" s="930">
        <v>311</v>
      </c>
      <c r="C60" s="931">
        <v>1</v>
      </c>
      <c r="D60" s="931">
        <v>0</v>
      </c>
      <c r="E60" s="931">
        <v>0</v>
      </c>
      <c r="F60" s="932">
        <v>0</v>
      </c>
      <c r="G60" s="933">
        <v>0</v>
      </c>
      <c r="H60" s="933">
        <v>0</v>
      </c>
      <c r="I60" s="933">
        <v>0</v>
      </c>
      <c r="J60" s="933">
        <v>0</v>
      </c>
      <c r="K60" s="933">
        <v>312</v>
      </c>
      <c r="L60" s="934">
        <v>2.3793958496346699</v>
      </c>
      <c r="M60" s="935">
        <v>1.03152999261618E-2</v>
      </c>
      <c r="N60" s="935">
        <v>4.8138066322088603E-3</v>
      </c>
      <c r="O60" s="912"/>
    </row>
    <row r="61" spans="1:15">
      <c r="A61" s="929" t="s">
        <v>3864</v>
      </c>
      <c r="B61" s="930">
        <v>2276</v>
      </c>
      <c r="C61" s="931">
        <v>34</v>
      </c>
      <c r="D61" s="931">
        <v>0</v>
      </c>
      <c r="E61" s="931">
        <v>0</v>
      </c>
      <c r="F61" s="932">
        <v>0</v>
      </c>
      <c r="G61" s="933">
        <v>0</v>
      </c>
      <c r="H61" s="933">
        <v>0</v>
      </c>
      <c r="I61" s="933">
        <v>172</v>
      </c>
      <c r="J61" s="933">
        <v>0</v>
      </c>
      <c r="K61" s="933">
        <v>2138</v>
      </c>
      <c r="L61" s="934">
        <v>4.6153411432790801</v>
      </c>
      <c r="M61" s="935">
        <v>5.08469786971424E-2</v>
      </c>
      <c r="N61" s="935">
        <v>1.1733918160879001E-2</v>
      </c>
      <c r="O61" s="912"/>
    </row>
    <row r="62" spans="1:15">
      <c r="A62" s="929" t="s">
        <v>3865</v>
      </c>
      <c r="B62" s="930">
        <v>0</v>
      </c>
      <c r="C62" s="931">
        <v>0</v>
      </c>
      <c r="D62" s="931">
        <v>0</v>
      </c>
      <c r="E62" s="931">
        <v>0</v>
      </c>
      <c r="F62" s="932">
        <v>0</v>
      </c>
      <c r="G62" s="933">
        <v>0</v>
      </c>
      <c r="H62" s="933">
        <v>0</v>
      </c>
      <c r="I62" s="933">
        <v>0</v>
      </c>
      <c r="J62" s="933">
        <v>0</v>
      </c>
      <c r="K62" s="933">
        <v>0</v>
      </c>
      <c r="L62" s="934">
        <v>0</v>
      </c>
      <c r="M62" s="935">
        <v>0</v>
      </c>
      <c r="N62" s="935">
        <v>0</v>
      </c>
      <c r="O62" s="912"/>
    </row>
    <row r="63" spans="1:15">
      <c r="A63" s="929" t="s">
        <v>3866</v>
      </c>
      <c r="B63" s="930">
        <v>31</v>
      </c>
      <c r="C63" s="931">
        <v>0</v>
      </c>
      <c r="D63" s="931">
        <v>0</v>
      </c>
      <c r="E63" s="931">
        <v>0</v>
      </c>
      <c r="F63" s="932">
        <v>31</v>
      </c>
      <c r="G63" s="933">
        <v>0</v>
      </c>
      <c r="H63" s="933">
        <v>0</v>
      </c>
      <c r="I63" s="933">
        <v>0</v>
      </c>
      <c r="J63" s="933">
        <v>0</v>
      </c>
      <c r="K63" s="933">
        <v>0</v>
      </c>
      <c r="L63" s="934">
        <v>0</v>
      </c>
      <c r="M63" s="935">
        <v>0</v>
      </c>
      <c r="N63" s="935">
        <v>0</v>
      </c>
      <c r="O63" s="912"/>
    </row>
    <row r="64" spans="1:15">
      <c r="A64" s="929" t="s">
        <v>3867</v>
      </c>
      <c r="B64" s="930">
        <v>0</v>
      </c>
      <c r="C64" s="931">
        <v>0</v>
      </c>
      <c r="D64" s="931">
        <v>0</v>
      </c>
      <c r="E64" s="931">
        <v>0</v>
      </c>
      <c r="F64" s="932">
        <v>0</v>
      </c>
      <c r="G64" s="933">
        <v>0</v>
      </c>
      <c r="H64" s="933">
        <v>0</v>
      </c>
      <c r="I64" s="933">
        <v>0</v>
      </c>
      <c r="J64" s="933">
        <v>0</v>
      </c>
      <c r="K64" s="933">
        <v>0</v>
      </c>
      <c r="L64" s="934">
        <v>0</v>
      </c>
      <c r="M64" s="935">
        <v>0</v>
      </c>
      <c r="N64" s="935">
        <v>0</v>
      </c>
      <c r="O64" s="912"/>
    </row>
    <row r="65" spans="1:15">
      <c r="A65" s="929" t="s">
        <v>3868</v>
      </c>
      <c r="B65" s="930">
        <v>0</v>
      </c>
      <c r="C65" s="931">
        <v>2</v>
      </c>
      <c r="D65" s="931">
        <v>-11847</v>
      </c>
      <c r="E65" s="931">
        <v>0</v>
      </c>
      <c r="F65" s="932">
        <v>0</v>
      </c>
      <c r="G65" s="933">
        <v>0</v>
      </c>
      <c r="H65" s="933">
        <v>0</v>
      </c>
      <c r="I65" s="933">
        <v>0</v>
      </c>
      <c r="J65" s="933">
        <v>0</v>
      </c>
      <c r="K65" s="933">
        <v>11849</v>
      </c>
      <c r="L65" s="934">
        <v>22.110367978487801</v>
      </c>
      <c r="M65" s="935">
        <v>0.52024395243500599</v>
      </c>
      <c r="N65" s="935">
        <v>0.45521345838062999</v>
      </c>
      <c r="O65" s="912"/>
    </row>
    <row r="66" spans="1:15">
      <c r="A66" s="929" t="s">
        <v>3869</v>
      </c>
      <c r="B66" s="930">
        <v>0</v>
      </c>
      <c r="C66" s="931">
        <v>1513</v>
      </c>
      <c r="D66" s="931">
        <v>-1836</v>
      </c>
      <c r="E66" s="931">
        <v>0</v>
      </c>
      <c r="F66" s="932">
        <v>0</v>
      </c>
      <c r="G66" s="933">
        <v>0</v>
      </c>
      <c r="H66" s="933">
        <v>0</v>
      </c>
      <c r="I66" s="933">
        <v>0</v>
      </c>
      <c r="J66" s="933">
        <v>0</v>
      </c>
      <c r="K66" s="933">
        <v>3349</v>
      </c>
      <c r="L66" s="934">
        <v>7.7506915438785997</v>
      </c>
      <c r="M66" s="935">
        <v>0.177158663860082</v>
      </c>
      <c r="N66" s="935">
        <v>0.103342553918381</v>
      </c>
      <c r="O66" s="912"/>
    </row>
    <row r="67" spans="1:15">
      <c r="A67" s="929" t="s">
        <v>3870</v>
      </c>
      <c r="B67" s="930">
        <v>0</v>
      </c>
      <c r="C67" s="931">
        <v>37</v>
      </c>
      <c r="D67" s="931">
        <v>0</v>
      </c>
      <c r="E67" s="931">
        <v>7</v>
      </c>
      <c r="F67" s="932">
        <v>0</v>
      </c>
      <c r="G67" s="933">
        <v>0</v>
      </c>
      <c r="H67" s="933">
        <v>0</v>
      </c>
      <c r="I67" s="933">
        <v>0</v>
      </c>
      <c r="J67" s="933">
        <v>0</v>
      </c>
      <c r="K67" s="933">
        <v>30</v>
      </c>
      <c r="L67" s="934">
        <v>0.23209424833864201</v>
      </c>
      <c r="M67" s="935">
        <v>4.2980416359007702E-3</v>
      </c>
      <c r="N67" s="935">
        <v>3.3061858737698198E-4</v>
      </c>
      <c r="O67" s="912"/>
    </row>
    <row r="68" spans="1:15">
      <c r="A68" s="929" t="s">
        <v>3871</v>
      </c>
      <c r="B68" s="930">
        <v>0</v>
      </c>
      <c r="C68" s="931">
        <v>0</v>
      </c>
      <c r="D68" s="931">
        <v>0</v>
      </c>
      <c r="E68" s="931">
        <v>0</v>
      </c>
      <c r="F68" s="932">
        <v>0</v>
      </c>
      <c r="G68" s="933">
        <v>0</v>
      </c>
      <c r="H68" s="933">
        <v>0</v>
      </c>
      <c r="I68" s="933">
        <v>0</v>
      </c>
      <c r="J68" s="933">
        <v>0</v>
      </c>
      <c r="K68" s="933">
        <v>0</v>
      </c>
      <c r="L68" s="934">
        <v>0</v>
      </c>
      <c r="M68" s="935">
        <v>0</v>
      </c>
      <c r="N68" s="935">
        <v>0</v>
      </c>
      <c r="O68" s="912"/>
    </row>
    <row r="69" spans="1:15">
      <c r="A69" s="929" t="s">
        <v>3872</v>
      </c>
      <c r="B69" s="930">
        <v>0</v>
      </c>
      <c r="C69" s="931">
        <v>2</v>
      </c>
      <c r="D69" s="931">
        <v>0</v>
      </c>
      <c r="E69" s="931">
        <v>0</v>
      </c>
      <c r="F69" s="932">
        <v>0</v>
      </c>
      <c r="G69" s="933">
        <v>0</v>
      </c>
      <c r="H69" s="933">
        <v>0</v>
      </c>
      <c r="I69" s="933">
        <v>0</v>
      </c>
      <c r="J69" s="933">
        <v>2</v>
      </c>
      <c r="K69" s="933">
        <v>0</v>
      </c>
      <c r="L69" s="934">
        <v>0</v>
      </c>
      <c r="M69" s="935">
        <v>0</v>
      </c>
      <c r="N69" s="935">
        <v>0</v>
      </c>
      <c r="O69" s="912"/>
    </row>
    <row r="70" spans="1:15">
      <c r="A70" s="929" t="s">
        <v>3873</v>
      </c>
      <c r="B70" s="930">
        <v>0</v>
      </c>
      <c r="C70" s="931">
        <v>2</v>
      </c>
      <c r="D70" s="931">
        <v>0</v>
      </c>
      <c r="E70" s="931">
        <v>0</v>
      </c>
      <c r="F70" s="932">
        <v>0</v>
      </c>
      <c r="G70" s="933">
        <v>0</v>
      </c>
      <c r="H70" s="933">
        <v>0</v>
      </c>
      <c r="I70" s="933">
        <v>0</v>
      </c>
      <c r="J70" s="933">
        <v>2</v>
      </c>
      <c r="K70" s="933">
        <v>0</v>
      </c>
      <c r="L70" s="934">
        <v>0</v>
      </c>
      <c r="M70" s="935">
        <v>0</v>
      </c>
      <c r="N70" s="935">
        <v>0</v>
      </c>
      <c r="O70" s="912"/>
    </row>
    <row r="71" spans="1:15">
      <c r="A71" s="929" t="s">
        <v>3874</v>
      </c>
      <c r="B71" s="930">
        <v>0</v>
      </c>
      <c r="C71" s="931">
        <v>7</v>
      </c>
      <c r="D71" s="931">
        <v>0</v>
      </c>
      <c r="E71" s="931">
        <v>0</v>
      </c>
      <c r="F71" s="932">
        <v>0</v>
      </c>
      <c r="G71" s="933">
        <v>0</v>
      </c>
      <c r="H71" s="933">
        <v>0</v>
      </c>
      <c r="I71" s="933">
        <v>0</v>
      </c>
      <c r="J71" s="933">
        <v>0</v>
      </c>
      <c r="K71" s="933">
        <v>7</v>
      </c>
      <c r="L71" s="934">
        <v>5.4618190634677502E-2</v>
      </c>
      <c r="M71" s="935">
        <v>3.0857734821851702E-5</v>
      </c>
      <c r="N71" s="935">
        <v>4.6286602232777499E-5</v>
      </c>
      <c r="O71" s="912"/>
    </row>
    <row r="72" spans="1:15">
      <c r="A72" s="929" t="s">
        <v>4205</v>
      </c>
      <c r="B72" s="930">
        <v>0</v>
      </c>
      <c r="C72" s="931">
        <v>7</v>
      </c>
      <c r="D72" s="931">
        <v>0</v>
      </c>
      <c r="E72" s="931">
        <v>0</v>
      </c>
      <c r="F72" s="932">
        <v>0</v>
      </c>
      <c r="G72" s="933">
        <v>0</v>
      </c>
      <c r="H72" s="933">
        <v>0</v>
      </c>
      <c r="I72" s="933">
        <v>0</v>
      </c>
      <c r="J72" s="933">
        <v>0</v>
      </c>
      <c r="K72" s="933">
        <v>7</v>
      </c>
      <c r="L72" s="934">
        <v>5.4309613286459002E-2</v>
      </c>
      <c r="M72" s="935">
        <v>4.6286602232777499E-5</v>
      </c>
      <c r="N72" s="935">
        <v>1.54288674109258E-5</v>
      </c>
      <c r="O72" s="912"/>
    </row>
    <row r="73" spans="1:15">
      <c r="A73" s="924"/>
      <c r="B73" s="925"/>
      <c r="C73" s="926"/>
      <c r="D73" s="926"/>
      <c r="E73" s="926"/>
      <c r="F73" s="925"/>
      <c r="G73" s="926"/>
      <c r="H73" s="926"/>
      <c r="I73" s="926"/>
      <c r="J73" s="926"/>
      <c r="K73" s="926"/>
      <c r="L73" s="927"/>
      <c r="M73" s="928"/>
      <c r="N73" s="928"/>
      <c r="O73" s="912"/>
    </row>
    <row r="74" spans="1:15">
      <c r="A74" s="917" t="s">
        <v>4206</v>
      </c>
      <c r="B74" s="918">
        <v>614488</v>
      </c>
      <c r="C74" s="919">
        <v>75828</v>
      </c>
      <c r="D74" s="919">
        <v>52646</v>
      </c>
      <c r="E74" s="919">
        <v>528539</v>
      </c>
      <c r="F74" s="920">
        <v>0</v>
      </c>
      <c r="G74" s="921">
        <v>0</v>
      </c>
      <c r="H74" s="921">
        <v>0</v>
      </c>
      <c r="I74" s="921">
        <v>0</v>
      </c>
      <c r="J74" s="921">
        <v>21351</v>
      </c>
      <c r="K74" s="921">
        <v>88800</v>
      </c>
      <c r="L74" s="922">
        <v>376.05382470602501</v>
      </c>
      <c r="M74" s="923">
        <v>1.37427126153032E-2</v>
      </c>
      <c r="N74" s="923">
        <v>5.1400169717541501E-2</v>
      </c>
      <c r="O74" s="912"/>
    </row>
    <row r="75" spans="1:15">
      <c r="A75" s="929" t="s">
        <v>4207</v>
      </c>
      <c r="B75" s="930">
        <v>0</v>
      </c>
      <c r="C75" s="931">
        <v>0</v>
      </c>
      <c r="D75" s="931">
        <v>0</v>
      </c>
      <c r="E75" s="931">
        <v>0</v>
      </c>
      <c r="F75" s="932">
        <v>0</v>
      </c>
      <c r="G75" s="933">
        <v>0</v>
      </c>
      <c r="H75" s="933">
        <v>0</v>
      </c>
      <c r="I75" s="933">
        <v>0</v>
      </c>
      <c r="J75" s="933">
        <v>0</v>
      </c>
      <c r="K75" s="933">
        <v>0</v>
      </c>
      <c r="L75" s="934">
        <v>0</v>
      </c>
      <c r="M75" s="935">
        <v>0</v>
      </c>
      <c r="N75" s="935">
        <v>0</v>
      </c>
      <c r="O75" s="912"/>
    </row>
    <row r="76" spans="1:15">
      <c r="A76" s="929" t="s">
        <v>3879</v>
      </c>
      <c r="B76" s="930">
        <v>0</v>
      </c>
      <c r="C76" s="931">
        <v>25</v>
      </c>
      <c r="D76" s="931">
        <v>0</v>
      </c>
      <c r="E76" s="931">
        <v>0</v>
      </c>
      <c r="F76" s="932">
        <v>0</v>
      </c>
      <c r="G76" s="933">
        <v>0</v>
      </c>
      <c r="H76" s="933">
        <v>0</v>
      </c>
      <c r="I76" s="933">
        <v>0</v>
      </c>
      <c r="J76" s="933">
        <v>0</v>
      </c>
      <c r="K76" s="933">
        <v>25</v>
      </c>
      <c r="L76" s="934">
        <v>0.18073816109941701</v>
      </c>
      <c r="M76" s="935">
        <v>1.6530929368849099E-4</v>
      </c>
      <c r="N76" s="935">
        <v>0</v>
      </c>
      <c r="O76" s="912"/>
    </row>
    <row r="77" spans="1:15">
      <c r="A77" s="929" t="s">
        <v>3880</v>
      </c>
      <c r="B77" s="930">
        <v>0</v>
      </c>
      <c r="C77" s="931">
        <v>1</v>
      </c>
      <c r="D77" s="931">
        <v>0</v>
      </c>
      <c r="E77" s="931">
        <v>0</v>
      </c>
      <c r="F77" s="932">
        <v>0</v>
      </c>
      <c r="G77" s="933">
        <v>0</v>
      </c>
      <c r="H77" s="933">
        <v>0</v>
      </c>
      <c r="I77" s="933">
        <v>0</v>
      </c>
      <c r="J77" s="933">
        <v>0</v>
      </c>
      <c r="K77" s="933">
        <v>1</v>
      </c>
      <c r="L77" s="934">
        <v>8.8164956633862007E-3</v>
      </c>
      <c r="M77" s="935">
        <v>0</v>
      </c>
      <c r="N77" s="935">
        <v>0</v>
      </c>
      <c r="O77" s="912"/>
    </row>
    <row r="78" spans="1:15">
      <c r="A78" s="929" t="s">
        <v>3881</v>
      </c>
      <c r="B78" s="930">
        <v>0</v>
      </c>
      <c r="C78" s="931">
        <v>7</v>
      </c>
      <c r="D78" s="931">
        <v>-14</v>
      </c>
      <c r="E78" s="931">
        <v>18</v>
      </c>
      <c r="F78" s="932">
        <v>0</v>
      </c>
      <c r="G78" s="933">
        <v>0</v>
      </c>
      <c r="H78" s="933">
        <v>0</v>
      </c>
      <c r="I78" s="933">
        <v>0</v>
      </c>
      <c r="J78" s="933">
        <v>0</v>
      </c>
      <c r="K78" s="933">
        <v>3</v>
      </c>
      <c r="L78" s="934">
        <v>1.98371152426189E-2</v>
      </c>
      <c r="M78" s="935">
        <v>0</v>
      </c>
      <c r="N78" s="935">
        <v>0</v>
      </c>
      <c r="O78" s="912"/>
    </row>
    <row r="79" spans="1:15">
      <c r="A79" s="929" t="s">
        <v>3882</v>
      </c>
      <c r="B79" s="930">
        <v>44900</v>
      </c>
      <c r="C79" s="931">
        <v>969</v>
      </c>
      <c r="D79" s="931">
        <v>734</v>
      </c>
      <c r="E79" s="931">
        <v>45135</v>
      </c>
      <c r="F79" s="932">
        <v>0</v>
      </c>
      <c r="G79" s="933">
        <v>0</v>
      </c>
      <c r="H79" s="933">
        <v>0</v>
      </c>
      <c r="I79" s="933">
        <v>0</v>
      </c>
      <c r="J79" s="933">
        <v>0</v>
      </c>
      <c r="K79" s="933">
        <v>0</v>
      </c>
      <c r="L79" s="934">
        <v>0</v>
      </c>
      <c r="M79" s="935">
        <v>0</v>
      </c>
      <c r="N79" s="935">
        <v>0</v>
      </c>
      <c r="O79" s="912"/>
    </row>
    <row r="80" spans="1:15">
      <c r="A80" s="929" t="s">
        <v>3883</v>
      </c>
      <c r="B80" s="930">
        <v>0</v>
      </c>
      <c r="C80" s="931">
        <v>21556</v>
      </c>
      <c r="D80" s="931">
        <v>333</v>
      </c>
      <c r="E80" s="931">
        <v>40</v>
      </c>
      <c r="F80" s="932">
        <v>0</v>
      </c>
      <c r="G80" s="933">
        <v>0</v>
      </c>
      <c r="H80" s="933">
        <v>0</v>
      </c>
      <c r="I80" s="933">
        <v>0</v>
      </c>
      <c r="J80" s="933">
        <v>12216</v>
      </c>
      <c r="K80" s="933">
        <v>8967</v>
      </c>
      <c r="L80" s="934">
        <v>69.965902203021898</v>
      </c>
      <c r="M80" s="935">
        <v>0</v>
      </c>
      <c r="N80" s="935">
        <v>0</v>
      </c>
      <c r="O80" s="912"/>
    </row>
    <row r="81" spans="1:15">
      <c r="A81" s="929" t="s">
        <v>3884</v>
      </c>
      <c r="B81" s="930">
        <v>0</v>
      </c>
      <c r="C81" s="931">
        <v>78</v>
      </c>
      <c r="D81" s="931">
        <v>0</v>
      </c>
      <c r="E81" s="931">
        <v>727</v>
      </c>
      <c r="F81" s="932">
        <v>0</v>
      </c>
      <c r="G81" s="933">
        <v>0</v>
      </c>
      <c r="H81" s="933">
        <v>0</v>
      </c>
      <c r="I81" s="933">
        <v>0</v>
      </c>
      <c r="J81" s="933">
        <v>0</v>
      </c>
      <c r="K81" s="933">
        <v>0</v>
      </c>
      <c r="L81" s="934">
        <v>0</v>
      </c>
      <c r="M81" s="935">
        <v>0</v>
      </c>
      <c r="N81" s="935">
        <v>0</v>
      </c>
      <c r="O81" s="912"/>
    </row>
    <row r="82" spans="1:15">
      <c r="A82" s="929" t="s">
        <v>3885</v>
      </c>
      <c r="B82" s="930">
        <v>569588</v>
      </c>
      <c r="C82" s="931">
        <v>182</v>
      </c>
      <c r="D82" s="931">
        <v>70234</v>
      </c>
      <c r="E82" s="931">
        <v>430401</v>
      </c>
      <c r="F82" s="932">
        <v>0</v>
      </c>
      <c r="G82" s="933">
        <v>0</v>
      </c>
      <c r="H82" s="933">
        <v>60000</v>
      </c>
      <c r="I82" s="933">
        <v>0</v>
      </c>
      <c r="J82" s="933">
        <v>9135</v>
      </c>
      <c r="K82" s="933">
        <v>0</v>
      </c>
      <c r="L82" s="934">
        <v>0</v>
      </c>
      <c r="M82" s="935">
        <v>0</v>
      </c>
      <c r="N82" s="935">
        <v>0</v>
      </c>
      <c r="O82" s="912"/>
    </row>
    <row r="83" spans="1:15">
      <c r="A83" s="929" t="s">
        <v>3886</v>
      </c>
      <c r="B83" s="930">
        <v>60000</v>
      </c>
      <c r="C83" s="931">
        <v>313</v>
      </c>
      <c r="D83" s="931">
        <v>-23303</v>
      </c>
      <c r="E83" s="931">
        <v>30940</v>
      </c>
      <c r="F83" s="932">
        <v>0</v>
      </c>
      <c r="G83" s="933">
        <v>0</v>
      </c>
      <c r="H83" s="933">
        <v>23000</v>
      </c>
      <c r="I83" s="933">
        <v>0</v>
      </c>
      <c r="J83" s="933">
        <v>0</v>
      </c>
      <c r="K83" s="933">
        <v>29676</v>
      </c>
      <c r="L83" s="934">
        <v>260.98422949338197</v>
      </c>
      <c r="M83" s="935">
        <v>0</v>
      </c>
      <c r="N83" s="935">
        <v>0</v>
      </c>
      <c r="O83" s="912"/>
    </row>
    <row r="84" spans="1:15">
      <c r="A84" s="929" t="s">
        <v>3887</v>
      </c>
      <c r="B84" s="930">
        <v>0</v>
      </c>
      <c r="C84" s="931">
        <v>6</v>
      </c>
      <c r="D84" s="931">
        <v>0</v>
      </c>
      <c r="E84" s="931">
        <v>377</v>
      </c>
      <c r="F84" s="932">
        <v>0</v>
      </c>
      <c r="G84" s="933">
        <v>0</v>
      </c>
      <c r="H84" s="933">
        <v>0</v>
      </c>
      <c r="I84" s="933">
        <v>0</v>
      </c>
      <c r="J84" s="933">
        <v>0</v>
      </c>
      <c r="K84" s="933">
        <v>0</v>
      </c>
      <c r="L84" s="934">
        <v>0</v>
      </c>
      <c r="M84" s="935">
        <v>0</v>
      </c>
      <c r="N84" s="935">
        <v>0</v>
      </c>
      <c r="O84" s="912"/>
    </row>
    <row r="85" spans="1:15">
      <c r="A85" s="929" t="s">
        <v>3888</v>
      </c>
      <c r="B85" s="930">
        <v>0</v>
      </c>
      <c r="C85" s="931">
        <v>11</v>
      </c>
      <c r="D85" s="931">
        <v>0</v>
      </c>
      <c r="E85" s="931">
        <v>39</v>
      </c>
      <c r="F85" s="932">
        <v>0</v>
      </c>
      <c r="G85" s="933">
        <v>0</v>
      </c>
      <c r="H85" s="933">
        <v>0</v>
      </c>
      <c r="I85" s="933">
        <v>0</v>
      </c>
      <c r="J85" s="933">
        <v>0</v>
      </c>
      <c r="K85" s="933">
        <v>0</v>
      </c>
      <c r="L85" s="934">
        <v>0</v>
      </c>
      <c r="M85" s="935">
        <v>0</v>
      </c>
      <c r="N85" s="935">
        <v>0</v>
      </c>
      <c r="O85" s="912"/>
    </row>
    <row r="86" spans="1:15">
      <c r="A86" s="929" t="s">
        <v>3889</v>
      </c>
      <c r="B86" s="930">
        <v>23000</v>
      </c>
      <c r="C86" s="931">
        <v>2783</v>
      </c>
      <c r="D86" s="931">
        <v>4693</v>
      </c>
      <c r="E86" s="931">
        <v>20870</v>
      </c>
      <c r="F86" s="932">
        <v>0</v>
      </c>
      <c r="G86" s="933">
        <v>0</v>
      </c>
      <c r="H86" s="933">
        <v>0</v>
      </c>
      <c r="I86" s="933">
        <v>0</v>
      </c>
      <c r="J86" s="933">
        <v>0</v>
      </c>
      <c r="K86" s="933">
        <v>220</v>
      </c>
      <c r="L86" s="934">
        <v>1.9929688447084499</v>
      </c>
      <c r="M86" s="935">
        <v>1.35774033216147E-2</v>
      </c>
      <c r="N86" s="935">
        <v>5.1400169717541501E-2</v>
      </c>
      <c r="O86" s="912"/>
    </row>
    <row r="87" spans="1:15">
      <c r="A87" s="929" t="s">
        <v>3890</v>
      </c>
      <c r="B87" s="930">
        <v>0</v>
      </c>
      <c r="C87" s="931">
        <v>49908</v>
      </c>
      <c r="D87" s="931">
        <v>-31</v>
      </c>
      <c r="E87" s="931">
        <v>31</v>
      </c>
      <c r="F87" s="932">
        <v>0</v>
      </c>
      <c r="G87" s="933">
        <v>0</v>
      </c>
      <c r="H87" s="933">
        <v>0</v>
      </c>
      <c r="I87" s="933">
        <v>0</v>
      </c>
      <c r="J87" s="933">
        <v>0</v>
      </c>
      <c r="K87" s="933">
        <v>49908</v>
      </c>
      <c r="L87" s="934">
        <v>42.901332392907101</v>
      </c>
      <c r="M87" s="935">
        <v>0</v>
      </c>
      <c r="N87" s="935">
        <v>0</v>
      </c>
      <c r="O87" s="912"/>
    </row>
    <row r="88" spans="1:15">
      <c r="A88" s="924"/>
      <c r="B88" s="925"/>
      <c r="C88" s="926"/>
      <c r="D88" s="926"/>
      <c r="E88" s="926"/>
      <c r="F88" s="925"/>
      <c r="G88" s="926"/>
      <c r="H88" s="926"/>
      <c r="I88" s="926"/>
      <c r="J88" s="926"/>
      <c r="K88" s="926"/>
      <c r="L88" s="927"/>
      <c r="M88" s="928"/>
      <c r="N88" s="928"/>
      <c r="O88" s="912"/>
    </row>
    <row r="89" spans="1:15">
      <c r="A89" s="917" t="s">
        <v>4208</v>
      </c>
      <c r="B89" s="918">
        <v>483</v>
      </c>
      <c r="C89" s="919">
        <v>6477</v>
      </c>
      <c r="D89" s="919">
        <v>23</v>
      </c>
      <c r="E89" s="919">
        <v>33</v>
      </c>
      <c r="F89" s="920">
        <v>79</v>
      </c>
      <c r="G89" s="921">
        <v>11</v>
      </c>
      <c r="H89" s="921">
        <v>0</v>
      </c>
      <c r="I89" s="921">
        <v>685</v>
      </c>
      <c r="J89" s="921">
        <v>0</v>
      </c>
      <c r="K89" s="921">
        <v>6129</v>
      </c>
      <c r="L89" s="922">
        <v>42.707523776986697</v>
      </c>
      <c r="M89" s="923">
        <v>2.92258455570372</v>
      </c>
      <c r="N89" s="923">
        <v>0.217264902632826</v>
      </c>
      <c r="O89" s="912"/>
    </row>
    <row r="90" spans="1:15">
      <c r="A90" s="929" t="s">
        <v>3892</v>
      </c>
      <c r="B90" s="930">
        <v>430</v>
      </c>
      <c r="C90" s="931">
        <v>6301</v>
      </c>
      <c r="D90" s="931">
        <v>25</v>
      </c>
      <c r="E90" s="931">
        <v>31</v>
      </c>
      <c r="F90" s="932">
        <v>0</v>
      </c>
      <c r="G90" s="933">
        <v>10</v>
      </c>
      <c r="H90" s="933">
        <v>0</v>
      </c>
      <c r="I90" s="933">
        <v>673</v>
      </c>
      <c r="J90" s="933">
        <v>0</v>
      </c>
      <c r="K90" s="933">
        <v>5992</v>
      </c>
      <c r="L90" s="934">
        <v>41.734469191857997</v>
      </c>
      <c r="M90" s="935">
        <v>2.85273586881054</v>
      </c>
      <c r="N90" s="935">
        <v>0.21131376806004001</v>
      </c>
      <c r="O90" s="912"/>
    </row>
    <row r="91" spans="1:15">
      <c r="A91" s="929" t="s">
        <v>3893</v>
      </c>
      <c r="B91" s="930">
        <v>0</v>
      </c>
      <c r="C91" s="931">
        <v>38</v>
      </c>
      <c r="D91" s="931">
        <v>0</v>
      </c>
      <c r="E91" s="931">
        <v>0</v>
      </c>
      <c r="F91" s="932">
        <v>0</v>
      </c>
      <c r="G91" s="933">
        <v>0</v>
      </c>
      <c r="H91" s="933">
        <v>0</v>
      </c>
      <c r="I91" s="933">
        <v>0</v>
      </c>
      <c r="J91" s="933">
        <v>0</v>
      </c>
      <c r="K91" s="933">
        <v>38</v>
      </c>
      <c r="L91" s="934">
        <v>0.26383363272683202</v>
      </c>
      <c r="M91" s="935">
        <v>2.1022933909344399E-2</v>
      </c>
      <c r="N91" s="935">
        <v>1.50762075843904E-3</v>
      </c>
      <c r="O91" s="912"/>
    </row>
    <row r="92" spans="1:15">
      <c r="A92" s="929" t="s">
        <v>3894</v>
      </c>
      <c r="B92" s="930">
        <v>0</v>
      </c>
      <c r="C92" s="931">
        <v>5</v>
      </c>
      <c r="D92" s="931">
        <v>0</v>
      </c>
      <c r="E92" s="931">
        <v>0</v>
      </c>
      <c r="F92" s="932">
        <v>0</v>
      </c>
      <c r="G92" s="933">
        <v>0</v>
      </c>
      <c r="H92" s="933">
        <v>0</v>
      </c>
      <c r="I92" s="933">
        <v>0</v>
      </c>
      <c r="J92" s="933">
        <v>0</v>
      </c>
      <c r="K92" s="933">
        <v>5</v>
      </c>
      <c r="L92" s="934">
        <v>3.78007251567683E-2</v>
      </c>
      <c r="M92" s="935">
        <v>2.2922888724804099E-3</v>
      </c>
      <c r="N92" s="935">
        <v>5.9511345727856796E-4</v>
      </c>
      <c r="O92" s="912"/>
    </row>
    <row r="93" spans="1:15">
      <c r="A93" s="929" t="s">
        <v>3895</v>
      </c>
      <c r="B93" s="930">
        <v>0</v>
      </c>
      <c r="C93" s="931">
        <v>18</v>
      </c>
      <c r="D93" s="931">
        <v>0</v>
      </c>
      <c r="E93" s="931">
        <v>0</v>
      </c>
      <c r="F93" s="932">
        <v>14</v>
      </c>
      <c r="G93" s="933">
        <v>0</v>
      </c>
      <c r="H93" s="933">
        <v>0</v>
      </c>
      <c r="I93" s="933">
        <v>0</v>
      </c>
      <c r="J93" s="933">
        <v>0</v>
      </c>
      <c r="K93" s="933">
        <v>4</v>
      </c>
      <c r="L93" s="934">
        <v>2.89181057759067E-2</v>
      </c>
      <c r="M93" s="935">
        <v>2.2129404115099399E-3</v>
      </c>
      <c r="N93" s="935">
        <v>1.1461444362402101E-4</v>
      </c>
      <c r="O93" s="912"/>
    </row>
    <row r="94" spans="1:15">
      <c r="A94" s="929" t="s">
        <v>3896</v>
      </c>
      <c r="B94" s="930">
        <v>0</v>
      </c>
      <c r="C94" s="931">
        <v>45</v>
      </c>
      <c r="D94" s="931">
        <v>-2</v>
      </c>
      <c r="E94" s="931">
        <v>2</v>
      </c>
      <c r="F94" s="932">
        <v>0</v>
      </c>
      <c r="G94" s="933">
        <v>0</v>
      </c>
      <c r="H94" s="933">
        <v>0</v>
      </c>
      <c r="I94" s="933">
        <v>0</v>
      </c>
      <c r="J94" s="933">
        <v>0</v>
      </c>
      <c r="K94" s="933">
        <v>45</v>
      </c>
      <c r="L94" s="934">
        <v>0.32036941116829598</v>
      </c>
      <c r="M94" s="935">
        <v>2.2019197919306999E-2</v>
      </c>
      <c r="N94" s="935">
        <v>1.7853403718357001E-3</v>
      </c>
      <c r="O94" s="912"/>
    </row>
    <row r="95" spans="1:15">
      <c r="A95" s="929" t="s">
        <v>3897</v>
      </c>
      <c r="B95" s="930">
        <v>53</v>
      </c>
      <c r="C95" s="931">
        <v>1</v>
      </c>
      <c r="D95" s="931">
        <v>0</v>
      </c>
      <c r="E95" s="931">
        <v>0</v>
      </c>
      <c r="F95" s="932">
        <v>4</v>
      </c>
      <c r="G95" s="933">
        <v>1</v>
      </c>
      <c r="H95" s="933">
        <v>0</v>
      </c>
      <c r="I95" s="933">
        <v>5</v>
      </c>
      <c r="J95" s="933">
        <v>0</v>
      </c>
      <c r="K95" s="933">
        <v>44</v>
      </c>
      <c r="L95" s="934">
        <v>0.31421990544308398</v>
      </c>
      <c r="M95" s="935">
        <v>2.18208267668808E-2</v>
      </c>
      <c r="N95" s="935">
        <v>1.84264759364771E-3</v>
      </c>
      <c r="O95" s="912"/>
    </row>
    <row r="96" spans="1:15">
      <c r="A96" s="929" t="s">
        <v>3898</v>
      </c>
      <c r="B96" s="930">
        <v>0</v>
      </c>
      <c r="C96" s="931">
        <v>2</v>
      </c>
      <c r="D96" s="931">
        <v>0</v>
      </c>
      <c r="E96" s="931">
        <v>0</v>
      </c>
      <c r="F96" s="932">
        <v>2</v>
      </c>
      <c r="G96" s="933">
        <v>0</v>
      </c>
      <c r="H96" s="933">
        <v>0</v>
      </c>
      <c r="I96" s="933">
        <v>0</v>
      </c>
      <c r="J96" s="933">
        <v>0</v>
      </c>
      <c r="K96" s="933">
        <v>0</v>
      </c>
      <c r="L96" s="934">
        <v>0</v>
      </c>
      <c r="M96" s="935">
        <v>0</v>
      </c>
      <c r="N96" s="935">
        <v>0</v>
      </c>
      <c r="O96" s="912"/>
    </row>
    <row r="97" spans="1:15">
      <c r="A97" s="929" t="s">
        <v>3899</v>
      </c>
      <c r="B97" s="930">
        <v>0</v>
      </c>
      <c r="C97" s="931">
        <v>0</v>
      </c>
      <c r="D97" s="931">
        <v>0</v>
      </c>
      <c r="E97" s="931">
        <v>0</v>
      </c>
      <c r="F97" s="932">
        <v>0</v>
      </c>
      <c r="G97" s="933">
        <v>0</v>
      </c>
      <c r="H97" s="933">
        <v>0</v>
      </c>
      <c r="I97" s="933">
        <v>0</v>
      </c>
      <c r="J97" s="933">
        <v>0</v>
      </c>
      <c r="K97" s="933">
        <v>0</v>
      </c>
      <c r="L97" s="934">
        <v>0</v>
      </c>
      <c r="M97" s="935">
        <v>0</v>
      </c>
      <c r="N97" s="935">
        <v>0</v>
      </c>
      <c r="O97" s="912"/>
    </row>
    <row r="98" spans="1:15">
      <c r="A98" s="929" t="s">
        <v>3901</v>
      </c>
      <c r="B98" s="930">
        <v>0</v>
      </c>
      <c r="C98" s="931">
        <v>66</v>
      </c>
      <c r="D98" s="931">
        <v>0</v>
      </c>
      <c r="E98" s="931">
        <v>0</v>
      </c>
      <c r="F98" s="932">
        <v>59</v>
      </c>
      <c r="G98" s="933">
        <v>0</v>
      </c>
      <c r="H98" s="933">
        <v>0</v>
      </c>
      <c r="I98" s="933">
        <v>7</v>
      </c>
      <c r="J98" s="933">
        <v>0</v>
      </c>
      <c r="K98" s="933">
        <v>0</v>
      </c>
      <c r="L98" s="934">
        <v>0</v>
      </c>
      <c r="M98" s="935">
        <v>0</v>
      </c>
      <c r="N98" s="935">
        <v>0</v>
      </c>
      <c r="O98" s="912"/>
    </row>
    <row r="99" spans="1:15">
      <c r="A99" s="929" t="s">
        <v>3902</v>
      </c>
      <c r="B99" s="930">
        <v>0</v>
      </c>
      <c r="C99" s="931">
        <v>1</v>
      </c>
      <c r="D99" s="931">
        <v>0</v>
      </c>
      <c r="E99" s="931">
        <v>0</v>
      </c>
      <c r="F99" s="932">
        <v>0</v>
      </c>
      <c r="G99" s="933">
        <v>0</v>
      </c>
      <c r="H99" s="933">
        <v>0</v>
      </c>
      <c r="I99" s="933">
        <v>0</v>
      </c>
      <c r="J99" s="933">
        <v>0</v>
      </c>
      <c r="K99" s="933">
        <v>1</v>
      </c>
      <c r="L99" s="934">
        <v>7.9128048578891094E-3</v>
      </c>
      <c r="M99" s="935">
        <v>4.8049901365454799E-4</v>
      </c>
      <c r="N99" s="935">
        <v>1.05797947960634E-4</v>
      </c>
      <c r="O99" s="912"/>
    </row>
    <row r="100" spans="1:15">
      <c r="A100" s="929" t="s">
        <v>3903</v>
      </c>
      <c r="B100" s="930">
        <v>0</v>
      </c>
      <c r="C100" s="931">
        <v>0</v>
      </c>
      <c r="D100" s="931">
        <v>0</v>
      </c>
      <c r="E100" s="931">
        <v>507</v>
      </c>
      <c r="F100" s="932">
        <v>0</v>
      </c>
      <c r="G100" s="933">
        <v>0</v>
      </c>
      <c r="H100" s="933">
        <v>0</v>
      </c>
      <c r="I100" s="933">
        <v>0</v>
      </c>
      <c r="J100" s="933">
        <v>0</v>
      </c>
      <c r="K100" s="933">
        <v>0</v>
      </c>
      <c r="L100" s="934">
        <v>0</v>
      </c>
      <c r="M100" s="935">
        <v>0</v>
      </c>
      <c r="N100" s="935">
        <v>0</v>
      </c>
      <c r="O100" s="912"/>
    </row>
    <row r="101" spans="1:15">
      <c r="A101" s="924"/>
      <c r="B101" s="925"/>
      <c r="C101" s="926"/>
      <c r="D101" s="926"/>
      <c r="E101" s="926"/>
      <c r="F101" s="925"/>
      <c r="G101" s="926"/>
      <c r="H101" s="926"/>
      <c r="I101" s="926"/>
      <c r="J101" s="926"/>
      <c r="K101" s="926"/>
      <c r="L101" s="927"/>
      <c r="M101" s="928"/>
      <c r="N101" s="928"/>
      <c r="O101" s="912"/>
    </row>
    <row r="102" spans="1:15">
      <c r="A102" s="917" t="s">
        <v>4209</v>
      </c>
      <c r="B102" s="918">
        <v>0</v>
      </c>
      <c r="C102" s="919">
        <v>701</v>
      </c>
      <c r="D102" s="919">
        <v>0</v>
      </c>
      <c r="E102" s="919">
        <v>532</v>
      </c>
      <c r="F102" s="920">
        <v>0</v>
      </c>
      <c r="G102" s="921">
        <v>0</v>
      </c>
      <c r="H102" s="921">
        <v>0</v>
      </c>
      <c r="I102" s="921">
        <v>0</v>
      </c>
      <c r="J102" s="921">
        <v>0</v>
      </c>
      <c r="K102" s="921">
        <v>306</v>
      </c>
      <c r="L102" s="922">
        <v>2.5338906093300602</v>
      </c>
      <c r="M102" s="923">
        <v>5.46162069231532E-2</v>
      </c>
      <c r="N102" s="923">
        <v>0.22888658680391</v>
      </c>
      <c r="O102" s="912"/>
    </row>
    <row r="103" spans="1:15">
      <c r="A103" s="929" t="s">
        <v>3905</v>
      </c>
      <c r="B103" s="930">
        <v>0</v>
      </c>
      <c r="C103" s="931">
        <v>0</v>
      </c>
      <c r="D103" s="931">
        <v>0</v>
      </c>
      <c r="E103" s="931">
        <v>0</v>
      </c>
      <c r="F103" s="932">
        <v>0</v>
      </c>
      <c r="G103" s="933">
        <v>0</v>
      </c>
      <c r="H103" s="933">
        <v>0</v>
      </c>
      <c r="I103" s="933">
        <v>0</v>
      </c>
      <c r="J103" s="933">
        <v>0</v>
      </c>
      <c r="K103" s="933">
        <v>0</v>
      </c>
      <c r="L103" s="934">
        <v>0</v>
      </c>
      <c r="M103" s="935">
        <v>0</v>
      </c>
      <c r="N103" s="935">
        <v>0</v>
      </c>
      <c r="O103" s="912"/>
    </row>
    <row r="104" spans="1:15">
      <c r="A104" s="929" t="s">
        <v>3906</v>
      </c>
      <c r="B104" s="930">
        <v>0</v>
      </c>
      <c r="C104" s="931">
        <v>0</v>
      </c>
      <c r="D104" s="931">
        <v>0</v>
      </c>
      <c r="E104" s="931">
        <v>0</v>
      </c>
      <c r="F104" s="932">
        <v>0</v>
      </c>
      <c r="G104" s="933">
        <v>0</v>
      </c>
      <c r="H104" s="933">
        <v>0</v>
      </c>
      <c r="I104" s="933">
        <v>0</v>
      </c>
      <c r="J104" s="933">
        <v>0</v>
      </c>
      <c r="K104" s="933">
        <v>0</v>
      </c>
      <c r="L104" s="934">
        <v>0</v>
      </c>
      <c r="M104" s="935">
        <v>0</v>
      </c>
      <c r="N104" s="935">
        <v>0</v>
      </c>
      <c r="O104" s="912"/>
    </row>
    <row r="105" spans="1:15">
      <c r="A105" s="929" t="s">
        <v>3907</v>
      </c>
      <c r="B105" s="930">
        <v>0</v>
      </c>
      <c r="C105" s="931">
        <v>0</v>
      </c>
      <c r="D105" s="931">
        <v>0</v>
      </c>
      <c r="E105" s="931">
        <v>0</v>
      </c>
      <c r="F105" s="932">
        <v>0</v>
      </c>
      <c r="G105" s="933">
        <v>0</v>
      </c>
      <c r="H105" s="933">
        <v>0</v>
      </c>
      <c r="I105" s="933">
        <v>0</v>
      </c>
      <c r="J105" s="933">
        <v>0</v>
      </c>
      <c r="K105" s="933">
        <v>0</v>
      </c>
      <c r="L105" s="934">
        <v>0</v>
      </c>
      <c r="M105" s="935">
        <v>0</v>
      </c>
      <c r="N105" s="935">
        <v>0</v>
      </c>
      <c r="O105" s="912"/>
    </row>
    <row r="106" spans="1:15">
      <c r="A106" s="929" t="s">
        <v>3908</v>
      </c>
      <c r="B106" s="930">
        <v>0</v>
      </c>
      <c r="C106" s="931">
        <v>0</v>
      </c>
      <c r="D106" s="931">
        <v>0</v>
      </c>
      <c r="E106" s="931">
        <v>0</v>
      </c>
      <c r="F106" s="932">
        <v>0</v>
      </c>
      <c r="G106" s="933">
        <v>0</v>
      </c>
      <c r="H106" s="933">
        <v>0</v>
      </c>
      <c r="I106" s="933">
        <v>0</v>
      </c>
      <c r="J106" s="933">
        <v>0</v>
      </c>
      <c r="K106" s="933">
        <v>0</v>
      </c>
      <c r="L106" s="934">
        <v>0</v>
      </c>
      <c r="M106" s="935">
        <v>0</v>
      </c>
      <c r="N106" s="935">
        <v>0</v>
      </c>
      <c r="O106" s="912"/>
    </row>
    <row r="107" spans="1:15">
      <c r="A107" s="929" t="s">
        <v>3909</v>
      </c>
      <c r="B107" s="930">
        <v>0</v>
      </c>
      <c r="C107" s="931">
        <v>0</v>
      </c>
      <c r="D107" s="931">
        <v>0</v>
      </c>
      <c r="E107" s="931">
        <v>0</v>
      </c>
      <c r="F107" s="932">
        <v>0</v>
      </c>
      <c r="G107" s="933">
        <v>0</v>
      </c>
      <c r="H107" s="933">
        <v>0</v>
      </c>
      <c r="I107" s="933">
        <v>0</v>
      </c>
      <c r="J107" s="933">
        <v>0</v>
      </c>
      <c r="K107" s="933">
        <v>0</v>
      </c>
      <c r="L107" s="934">
        <v>0</v>
      </c>
      <c r="M107" s="935">
        <v>0</v>
      </c>
      <c r="N107" s="935">
        <v>0</v>
      </c>
      <c r="O107" s="912"/>
    </row>
    <row r="108" spans="1:15">
      <c r="A108" s="929" t="s">
        <v>3910</v>
      </c>
      <c r="B108" s="930">
        <v>0</v>
      </c>
      <c r="C108" s="931">
        <v>0</v>
      </c>
      <c r="D108" s="931">
        <v>0</v>
      </c>
      <c r="E108" s="931">
        <v>0</v>
      </c>
      <c r="F108" s="932">
        <v>0</v>
      </c>
      <c r="G108" s="933">
        <v>0</v>
      </c>
      <c r="H108" s="933">
        <v>0</v>
      </c>
      <c r="I108" s="933">
        <v>0</v>
      </c>
      <c r="J108" s="933">
        <v>0</v>
      </c>
      <c r="K108" s="933">
        <v>0</v>
      </c>
      <c r="L108" s="934">
        <v>0</v>
      </c>
      <c r="M108" s="935">
        <v>0</v>
      </c>
      <c r="N108" s="935">
        <v>0</v>
      </c>
      <c r="O108" s="912"/>
    </row>
    <row r="109" spans="1:15">
      <c r="A109" s="929" t="s">
        <v>3911</v>
      </c>
      <c r="B109" s="930">
        <v>0</v>
      </c>
      <c r="C109" s="931">
        <v>0</v>
      </c>
      <c r="D109" s="931">
        <v>0</v>
      </c>
      <c r="E109" s="931">
        <v>0</v>
      </c>
      <c r="F109" s="932">
        <v>0</v>
      </c>
      <c r="G109" s="933">
        <v>0</v>
      </c>
      <c r="H109" s="933">
        <v>0</v>
      </c>
      <c r="I109" s="933">
        <v>0</v>
      </c>
      <c r="J109" s="933">
        <v>0</v>
      </c>
      <c r="K109" s="933">
        <v>0</v>
      </c>
      <c r="L109" s="934">
        <v>0</v>
      </c>
      <c r="M109" s="935">
        <v>0</v>
      </c>
      <c r="N109" s="935">
        <v>0</v>
      </c>
      <c r="O109" s="912"/>
    </row>
    <row r="110" spans="1:15">
      <c r="A110" s="929" t="s">
        <v>3912</v>
      </c>
      <c r="B110" s="930">
        <v>0</v>
      </c>
      <c r="C110" s="931">
        <v>0</v>
      </c>
      <c r="D110" s="931">
        <v>0</v>
      </c>
      <c r="E110" s="931">
        <v>0</v>
      </c>
      <c r="F110" s="932">
        <v>0</v>
      </c>
      <c r="G110" s="933">
        <v>0</v>
      </c>
      <c r="H110" s="933">
        <v>0</v>
      </c>
      <c r="I110" s="933">
        <v>0</v>
      </c>
      <c r="J110" s="933">
        <v>0</v>
      </c>
      <c r="K110" s="933">
        <v>0</v>
      </c>
      <c r="L110" s="934">
        <v>0</v>
      </c>
      <c r="M110" s="935">
        <v>0</v>
      </c>
      <c r="N110" s="935">
        <v>0</v>
      </c>
      <c r="O110" s="912"/>
    </row>
    <row r="111" spans="1:15">
      <c r="A111" s="929" t="s">
        <v>3914</v>
      </c>
      <c r="B111" s="930">
        <v>0</v>
      </c>
      <c r="C111" s="931">
        <v>558</v>
      </c>
      <c r="D111" s="931">
        <v>0</v>
      </c>
      <c r="E111" s="931">
        <v>319</v>
      </c>
      <c r="F111" s="932">
        <v>0</v>
      </c>
      <c r="G111" s="933">
        <v>0</v>
      </c>
      <c r="H111" s="933">
        <v>0</v>
      </c>
      <c r="I111" s="933">
        <v>0</v>
      </c>
      <c r="J111" s="933">
        <v>0</v>
      </c>
      <c r="K111" s="933">
        <v>239</v>
      </c>
      <c r="L111" s="934">
        <v>1.6522630842306001</v>
      </c>
      <c r="M111" s="935">
        <v>2.8920530312214199E-2</v>
      </c>
      <c r="N111" s="935">
        <v>0.159774077298626</v>
      </c>
      <c r="O111" s="912"/>
    </row>
    <row r="112" spans="1:15">
      <c r="A112" s="929" t="s">
        <v>3915</v>
      </c>
      <c r="B112" s="930">
        <v>0</v>
      </c>
      <c r="C112" s="931">
        <v>0</v>
      </c>
      <c r="D112" s="931">
        <v>0</v>
      </c>
      <c r="E112" s="931">
        <v>0</v>
      </c>
      <c r="F112" s="932">
        <v>0</v>
      </c>
      <c r="G112" s="933">
        <v>0</v>
      </c>
      <c r="H112" s="933">
        <v>0</v>
      </c>
      <c r="I112" s="933">
        <v>0</v>
      </c>
      <c r="J112" s="933">
        <v>0</v>
      </c>
      <c r="K112" s="933">
        <v>0</v>
      </c>
      <c r="L112" s="934">
        <v>0</v>
      </c>
      <c r="M112" s="935">
        <v>0</v>
      </c>
      <c r="N112" s="935">
        <v>0</v>
      </c>
      <c r="O112" s="912"/>
    </row>
    <row r="113" spans="1:15">
      <c r="A113" s="929" t="s">
        <v>3916</v>
      </c>
      <c r="B113" s="930">
        <v>0</v>
      </c>
      <c r="C113" s="931">
        <v>0</v>
      </c>
      <c r="D113" s="931">
        <v>0</v>
      </c>
      <c r="E113" s="931">
        <v>0</v>
      </c>
      <c r="F113" s="932">
        <v>0</v>
      </c>
      <c r="G113" s="933">
        <v>0</v>
      </c>
      <c r="H113" s="933">
        <v>0</v>
      </c>
      <c r="I113" s="933">
        <v>0</v>
      </c>
      <c r="J113" s="933">
        <v>0</v>
      </c>
      <c r="K113" s="933">
        <v>0</v>
      </c>
      <c r="L113" s="934">
        <v>0</v>
      </c>
      <c r="M113" s="935">
        <v>0</v>
      </c>
      <c r="N113" s="935">
        <v>0</v>
      </c>
      <c r="O113" s="912"/>
    </row>
    <row r="114" spans="1:15">
      <c r="A114" s="929" t="s">
        <v>3917</v>
      </c>
      <c r="B114" s="930">
        <v>0</v>
      </c>
      <c r="C114" s="931">
        <v>67</v>
      </c>
      <c r="D114" s="931">
        <v>0</v>
      </c>
      <c r="E114" s="931">
        <v>0</v>
      </c>
      <c r="F114" s="932">
        <v>0</v>
      </c>
      <c r="G114" s="933">
        <v>0</v>
      </c>
      <c r="H114" s="933">
        <v>0</v>
      </c>
      <c r="I114" s="933">
        <v>0</v>
      </c>
      <c r="J114" s="933">
        <v>0</v>
      </c>
      <c r="K114" s="933">
        <v>67</v>
      </c>
      <c r="L114" s="934">
        <v>0.88162752509946096</v>
      </c>
      <c r="M114" s="935">
        <v>2.5695676610939099E-2</v>
      </c>
      <c r="N114" s="935">
        <v>6.91125095052844E-2</v>
      </c>
      <c r="O114" s="912"/>
    </row>
    <row r="115" spans="1:15">
      <c r="A115" s="929" t="s">
        <v>3918</v>
      </c>
      <c r="B115" s="930">
        <v>0</v>
      </c>
      <c r="C115" s="931">
        <v>0</v>
      </c>
      <c r="D115" s="931">
        <v>0</v>
      </c>
      <c r="E115" s="931">
        <v>0</v>
      </c>
      <c r="F115" s="932">
        <v>0</v>
      </c>
      <c r="G115" s="933">
        <v>0</v>
      </c>
      <c r="H115" s="933">
        <v>0</v>
      </c>
      <c r="I115" s="933">
        <v>0</v>
      </c>
      <c r="J115" s="933">
        <v>0</v>
      </c>
      <c r="K115" s="933">
        <v>0</v>
      </c>
      <c r="L115" s="934">
        <v>0</v>
      </c>
      <c r="M115" s="935">
        <v>0</v>
      </c>
      <c r="N115" s="935">
        <v>0</v>
      </c>
      <c r="O115" s="912"/>
    </row>
    <row r="116" spans="1:15">
      <c r="A116" s="929" t="s">
        <v>3919</v>
      </c>
      <c r="B116" s="930">
        <v>0</v>
      </c>
      <c r="C116" s="931">
        <v>0</v>
      </c>
      <c r="D116" s="931">
        <v>0</v>
      </c>
      <c r="E116" s="931">
        <v>0</v>
      </c>
      <c r="F116" s="932">
        <v>0</v>
      </c>
      <c r="G116" s="933">
        <v>0</v>
      </c>
      <c r="H116" s="933">
        <v>0</v>
      </c>
      <c r="I116" s="933">
        <v>0</v>
      </c>
      <c r="J116" s="933">
        <v>0</v>
      </c>
      <c r="K116" s="933">
        <v>0</v>
      </c>
      <c r="L116" s="934">
        <v>0</v>
      </c>
      <c r="M116" s="935">
        <v>0</v>
      </c>
      <c r="N116" s="935">
        <v>0</v>
      </c>
      <c r="O116" s="912"/>
    </row>
    <row r="117" spans="1:15">
      <c r="A117" s="929" t="s">
        <v>3920</v>
      </c>
      <c r="B117" s="930">
        <v>0</v>
      </c>
      <c r="C117" s="931">
        <v>76</v>
      </c>
      <c r="D117" s="931">
        <v>0</v>
      </c>
      <c r="E117" s="931">
        <v>213</v>
      </c>
      <c r="F117" s="932">
        <v>0</v>
      </c>
      <c r="G117" s="933">
        <v>0</v>
      </c>
      <c r="H117" s="933">
        <v>0</v>
      </c>
      <c r="I117" s="933">
        <v>0</v>
      </c>
      <c r="J117" s="933">
        <v>0</v>
      </c>
      <c r="K117" s="933">
        <v>0</v>
      </c>
      <c r="L117" s="934">
        <v>0</v>
      </c>
      <c r="M117" s="935">
        <v>0</v>
      </c>
      <c r="N117" s="935">
        <v>0</v>
      </c>
      <c r="O117" s="912"/>
    </row>
    <row r="118" spans="1:15">
      <c r="A118" s="924"/>
      <c r="B118" s="925"/>
      <c r="C118" s="926"/>
      <c r="D118" s="926"/>
      <c r="E118" s="926"/>
      <c r="F118" s="925"/>
      <c r="G118" s="926"/>
      <c r="H118" s="926"/>
      <c r="I118" s="926"/>
      <c r="J118" s="926"/>
      <c r="K118" s="926"/>
      <c r="L118" s="927"/>
      <c r="M118" s="928"/>
      <c r="N118" s="928"/>
      <c r="O118" s="912"/>
    </row>
    <row r="119" spans="1:15">
      <c r="A119" s="917" t="s">
        <v>4210</v>
      </c>
      <c r="B119" s="918">
        <v>104</v>
      </c>
      <c r="C119" s="919">
        <v>15622</v>
      </c>
      <c r="D119" s="919">
        <v>6301</v>
      </c>
      <c r="E119" s="919">
        <v>1124</v>
      </c>
      <c r="F119" s="920">
        <v>5001</v>
      </c>
      <c r="G119" s="921">
        <v>0</v>
      </c>
      <c r="H119" s="921">
        <v>0</v>
      </c>
      <c r="I119" s="921">
        <v>14</v>
      </c>
      <c r="J119" s="921">
        <v>0</v>
      </c>
      <c r="K119" s="921">
        <v>3556</v>
      </c>
      <c r="L119" s="922">
        <v>38.155844909294302</v>
      </c>
      <c r="M119" s="923">
        <v>1.52016728833495</v>
      </c>
      <c r="N119" s="923">
        <v>3.1112461004921701</v>
      </c>
      <c r="O119" s="912"/>
    </row>
    <row r="120" spans="1:15">
      <c r="A120" s="929" t="s">
        <v>3922</v>
      </c>
      <c r="B120" s="930">
        <v>0</v>
      </c>
      <c r="C120" s="931">
        <v>6967</v>
      </c>
      <c r="D120" s="931">
        <v>6347</v>
      </c>
      <c r="E120" s="931">
        <v>620</v>
      </c>
      <c r="F120" s="932">
        <v>0</v>
      </c>
      <c r="G120" s="933">
        <v>0</v>
      </c>
      <c r="H120" s="933">
        <v>0</v>
      </c>
      <c r="I120" s="933">
        <v>0</v>
      </c>
      <c r="J120" s="933">
        <v>0</v>
      </c>
      <c r="K120" s="933">
        <v>0</v>
      </c>
      <c r="L120" s="934">
        <v>0</v>
      </c>
      <c r="M120" s="935">
        <v>0</v>
      </c>
      <c r="N120" s="935">
        <v>0</v>
      </c>
      <c r="O120" s="912"/>
    </row>
    <row r="121" spans="1:15">
      <c r="A121" s="929" t="s">
        <v>3923</v>
      </c>
      <c r="B121" s="930">
        <v>104</v>
      </c>
      <c r="C121" s="931">
        <v>105</v>
      </c>
      <c r="D121" s="931">
        <v>0</v>
      </c>
      <c r="E121" s="931">
        <v>114</v>
      </c>
      <c r="F121" s="932">
        <v>0</v>
      </c>
      <c r="G121" s="933">
        <v>0</v>
      </c>
      <c r="H121" s="933">
        <v>62.8661237319617</v>
      </c>
      <c r="I121" s="933">
        <v>14</v>
      </c>
      <c r="J121" s="933">
        <v>0</v>
      </c>
      <c r="K121" s="933">
        <v>18.1338762680383</v>
      </c>
      <c r="L121" s="934">
        <v>0.166580094826487</v>
      </c>
      <c r="M121" s="935">
        <v>7.0094179594790999E-3</v>
      </c>
      <c r="N121" s="935">
        <v>1.33661370806261E-2</v>
      </c>
      <c r="O121" s="912"/>
    </row>
    <row r="122" spans="1:15">
      <c r="A122" s="929" t="s">
        <v>3924</v>
      </c>
      <c r="B122" s="930">
        <v>0</v>
      </c>
      <c r="C122" s="931">
        <v>0</v>
      </c>
      <c r="D122" s="931">
        <v>0</v>
      </c>
      <c r="E122" s="931">
        <v>272</v>
      </c>
      <c r="F122" s="932">
        <v>0</v>
      </c>
      <c r="G122" s="933">
        <v>0</v>
      </c>
      <c r="H122" s="933">
        <v>0</v>
      </c>
      <c r="I122" s="933">
        <v>0</v>
      </c>
      <c r="J122" s="933">
        <v>0</v>
      </c>
      <c r="K122" s="933">
        <v>0</v>
      </c>
      <c r="L122" s="934">
        <v>0</v>
      </c>
      <c r="M122" s="935">
        <v>0</v>
      </c>
      <c r="N122" s="935">
        <v>0</v>
      </c>
      <c r="O122" s="912"/>
    </row>
    <row r="123" spans="1:15">
      <c r="A123" s="929" t="s">
        <v>3925</v>
      </c>
      <c r="B123" s="930">
        <v>0</v>
      </c>
      <c r="C123" s="931">
        <v>1</v>
      </c>
      <c r="D123" s="931">
        <v>1</v>
      </c>
      <c r="E123" s="931">
        <v>0</v>
      </c>
      <c r="F123" s="932">
        <v>0</v>
      </c>
      <c r="G123" s="933">
        <v>0</v>
      </c>
      <c r="H123" s="933">
        <v>0</v>
      </c>
      <c r="I123" s="933">
        <v>0</v>
      </c>
      <c r="J123" s="933">
        <v>0</v>
      </c>
      <c r="K123" s="933">
        <v>0</v>
      </c>
      <c r="L123" s="934">
        <v>0</v>
      </c>
      <c r="M123" s="935">
        <v>0</v>
      </c>
      <c r="N123" s="935">
        <v>0</v>
      </c>
      <c r="O123" s="912"/>
    </row>
    <row r="124" spans="1:15">
      <c r="A124" s="929" t="s">
        <v>3926</v>
      </c>
      <c r="B124" s="930">
        <v>0</v>
      </c>
      <c r="C124" s="931">
        <v>2</v>
      </c>
      <c r="D124" s="931">
        <v>0</v>
      </c>
      <c r="E124" s="931">
        <v>0</v>
      </c>
      <c r="F124" s="932">
        <v>0</v>
      </c>
      <c r="G124" s="933">
        <v>0</v>
      </c>
      <c r="H124" s="933">
        <v>0</v>
      </c>
      <c r="I124" s="933">
        <v>0</v>
      </c>
      <c r="J124" s="933">
        <v>0</v>
      </c>
      <c r="K124" s="933">
        <v>2</v>
      </c>
      <c r="L124" s="934">
        <v>2.3055136159754901E-2</v>
      </c>
      <c r="M124" s="935">
        <v>1.0227134969528001E-3</v>
      </c>
      <c r="N124" s="935">
        <v>1.67954242387507E-3</v>
      </c>
      <c r="O124" s="912"/>
    </row>
    <row r="125" spans="1:15">
      <c r="A125" s="929" t="s">
        <v>3927</v>
      </c>
      <c r="B125" s="930">
        <v>0</v>
      </c>
      <c r="C125" s="931">
        <v>0</v>
      </c>
      <c r="D125" s="931">
        <v>0</v>
      </c>
      <c r="E125" s="931">
        <v>0</v>
      </c>
      <c r="F125" s="932">
        <v>0</v>
      </c>
      <c r="G125" s="933">
        <v>0</v>
      </c>
      <c r="H125" s="933">
        <v>0</v>
      </c>
      <c r="I125" s="933">
        <v>0</v>
      </c>
      <c r="J125" s="933">
        <v>0</v>
      </c>
      <c r="K125" s="933">
        <v>0</v>
      </c>
      <c r="L125" s="934">
        <v>0</v>
      </c>
      <c r="M125" s="935">
        <v>0</v>
      </c>
      <c r="N125" s="935">
        <v>0</v>
      </c>
      <c r="O125" s="912"/>
    </row>
    <row r="126" spans="1:15">
      <c r="A126" s="929" t="s">
        <v>3928</v>
      </c>
      <c r="B126" s="930">
        <v>0</v>
      </c>
      <c r="C126" s="931">
        <v>5</v>
      </c>
      <c r="D126" s="931">
        <v>0</v>
      </c>
      <c r="E126" s="931">
        <v>0</v>
      </c>
      <c r="F126" s="932">
        <v>1</v>
      </c>
      <c r="G126" s="933">
        <v>0</v>
      </c>
      <c r="H126" s="933">
        <v>0</v>
      </c>
      <c r="I126" s="933">
        <v>0</v>
      </c>
      <c r="J126" s="933">
        <v>0</v>
      </c>
      <c r="K126" s="933">
        <v>4</v>
      </c>
      <c r="L126" s="934">
        <v>5.1576499630809201E-2</v>
      </c>
      <c r="M126" s="935">
        <v>1.7368496456870799E-3</v>
      </c>
      <c r="N126" s="935">
        <v>4.3553488577127803E-3</v>
      </c>
      <c r="O126" s="912"/>
    </row>
    <row r="127" spans="1:15">
      <c r="A127" s="929" t="s">
        <v>3929</v>
      </c>
      <c r="B127" s="930">
        <v>0</v>
      </c>
      <c r="C127" s="931">
        <v>42</v>
      </c>
      <c r="D127" s="931">
        <v>13</v>
      </c>
      <c r="E127" s="931">
        <v>0</v>
      </c>
      <c r="F127" s="932">
        <v>0</v>
      </c>
      <c r="G127" s="933">
        <v>0</v>
      </c>
      <c r="H127" s="933">
        <v>0</v>
      </c>
      <c r="I127" s="933">
        <v>0</v>
      </c>
      <c r="J127" s="933">
        <v>0</v>
      </c>
      <c r="K127" s="933">
        <v>29</v>
      </c>
      <c r="L127" s="934">
        <v>0.295308522245121</v>
      </c>
      <c r="M127" s="935">
        <v>1.0089707843375E-2</v>
      </c>
      <c r="N127" s="935">
        <v>2.45598254333859E-2</v>
      </c>
      <c r="O127" s="912"/>
    </row>
    <row r="128" spans="1:15">
      <c r="A128" s="929" t="s">
        <v>3930</v>
      </c>
      <c r="B128" s="930">
        <v>0</v>
      </c>
      <c r="C128" s="931">
        <v>0</v>
      </c>
      <c r="D128" s="931">
        <v>0</v>
      </c>
      <c r="E128" s="931">
        <v>0</v>
      </c>
      <c r="F128" s="932">
        <v>0</v>
      </c>
      <c r="G128" s="933">
        <v>0</v>
      </c>
      <c r="H128" s="933">
        <v>0</v>
      </c>
      <c r="I128" s="933">
        <v>0</v>
      </c>
      <c r="J128" s="933">
        <v>0</v>
      </c>
      <c r="K128" s="933">
        <v>0</v>
      </c>
      <c r="L128" s="934">
        <v>0</v>
      </c>
      <c r="M128" s="935">
        <v>0</v>
      </c>
      <c r="N128" s="935">
        <v>0</v>
      </c>
      <c r="O128" s="912"/>
    </row>
    <row r="129" spans="1:15">
      <c r="A129" s="929" t="s">
        <v>3931</v>
      </c>
      <c r="B129" s="930">
        <v>0</v>
      </c>
      <c r="C129" s="931">
        <v>0</v>
      </c>
      <c r="D129" s="931">
        <v>0</v>
      </c>
      <c r="E129" s="931">
        <v>0</v>
      </c>
      <c r="F129" s="932">
        <v>0</v>
      </c>
      <c r="G129" s="933">
        <v>0</v>
      </c>
      <c r="H129" s="933">
        <v>0</v>
      </c>
      <c r="I129" s="933">
        <v>0</v>
      </c>
      <c r="J129" s="933">
        <v>0</v>
      </c>
      <c r="K129" s="933">
        <v>0</v>
      </c>
      <c r="L129" s="934">
        <v>0</v>
      </c>
      <c r="M129" s="935">
        <v>0</v>
      </c>
      <c r="N129" s="935">
        <v>0</v>
      </c>
      <c r="O129" s="912"/>
    </row>
    <row r="130" spans="1:15">
      <c r="A130" s="929" t="s">
        <v>3932</v>
      </c>
      <c r="B130" s="930">
        <v>0</v>
      </c>
      <c r="C130" s="931">
        <v>0</v>
      </c>
      <c r="D130" s="931">
        <v>0</v>
      </c>
      <c r="E130" s="931">
        <v>0</v>
      </c>
      <c r="F130" s="932">
        <v>0</v>
      </c>
      <c r="G130" s="933">
        <v>0</v>
      </c>
      <c r="H130" s="933">
        <v>0</v>
      </c>
      <c r="I130" s="933">
        <v>0</v>
      </c>
      <c r="J130" s="933">
        <v>0</v>
      </c>
      <c r="K130" s="933">
        <v>0</v>
      </c>
      <c r="L130" s="934">
        <v>0</v>
      </c>
      <c r="M130" s="935">
        <v>0</v>
      </c>
      <c r="N130" s="935">
        <v>0</v>
      </c>
      <c r="O130" s="912"/>
    </row>
    <row r="131" spans="1:15">
      <c r="A131" s="929" t="s">
        <v>3933</v>
      </c>
      <c r="B131" s="930">
        <v>0</v>
      </c>
      <c r="C131" s="931">
        <v>1</v>
      </c>
      <c r="D131" s="931">
        <v>0</v>
      </c>
      <c r="E131" s="931">
        <v>0</v>
      </c>
      <c r="F131" s="932">
        <v>1</v>
      </c>
      <c r="G131" s="933">
        <v>0</v>
      </c>
      <c r="H131" s="933">
        <v>0</v>
      </c>
      <c r="I131" s="933">
        <v>0</v>
      </c>
      <c r="J131" s="933">
        <v>0</v>
      </c>
      <c r="K131" s="933">
        <v>0</v>
      </c>
      <c r="L131" s="934">
        <v>0</v>
      </c>
      <c r="M131" s="935">
        <v>0</v>
      </c>
      <c r="N131" s="935">
        <v>0</v>
      </c>
      <c r="O131" s="912"/>
    </row>
    <row r="132" spans="1:15">
      <c r="A132" s="929" t="s">
        <v>3934</v>
      </c>
      <c r="B132" s="930">
        <v>0</v>
      </c>
      <c r="C132" s="931">
        <v>2</v>
      </c>
      <c r="D132" s="931">
        <v>0</v>
      </c>
      <c r="E132" s="931">
        <v>0</v>
      </c>
      <c r="F132" s="932">
        <v>0</v>
      </c>
      <c r="G132" s="933">
        <v>0</v>
      </c>
      <c r="H132" s="933">
        <v>0</v>
      </c>
      <c r="I132" s="933">
        <v>0</v>
      </c>
      <c r="J132" s="933">
        <v>0</v>
      </c>
      <c r="K132" s="933">
        <v>0</v>
      </c>
      <c r="L132" s="934">
        <v>0</v>
      </c>
      <c r="M132" s="935">
        <v>0</v>
      </c>
      <c r="N132" s="935">
        <v>0</v>
      </c>
      <c r="O132" s="912"/>
    </row>
    <row r="133" spans="1:15">
      <c r="A133" s="929" t="s">
        <v>3935</v>
      </c>
      <c r="B133" s="930">
        <v>0</v>
      </c>
      <c r="C133" s="931">
        <v>0</v>
      </c>
      <c r="D133" s="931">
        <v>0</v>
      </c>
      <c r="E133" s="931">
        <v>0</v>
      </c>
      <c r="F133" s="932">
        <v>0</v>
      </c>
      <c r="G133" s="933">
        <v>0</v>
      </c>
      <c r="H133" s="933">
        <v>0</v>
      </c>
      <c r="I133" s="933">
        <v>0</v>
      </c>
      <c r="J133" s="933">
        <v>0</v>
      </c>
      <c r="K133" s="933">
        <v>0</v>
      </c>
      <c r="L133" s="934">
        <v>0</v>
      </c>
      <c r="M133" s="935">
        <v>0</v>
      </c>
      <c r="N133" s="935">
        <v>0</v>
      </c>
      <c r="O133" s="912"/>
    </row>
    <row r="134" spans="1:15">
      <c r="A134" s="929" t="s">
        <v>3936</v>
      </c>
      <c r="B134" s="930">
        <v>0</v>
      </c>
      <c r="C134" s="931">
        <v>9</v>
      </c>
      <c r="D134" s="931">
        <v>0</v>
      </c>
      <c r="E134" s="931">
        <v>0</v>
      </c>
      <c r="F134" s="932">
        <v>2</v>
      </c>
      <c r="G134" s="933">
        <v>0</v>
      </c>
      <c r="H134" s="933">
        <v>0</v>
      </c>
      <c r="I134" s="933">
        <v>0</v>
      </c>
      <c r="J134" s="933">
        <v>0</v>
      </c>
      <c r="K134" s="933">
        <v>7</v>
      </c>
      <c r="L134" s="934">
        <v>1.30836795644651E-2</v>
      </c>
      <c r="M134" s="935">
        <v>1.30836795644651E-4</v>
      </c>
      <c r="N134" s="935">
        <v>1.1284673624351201E-3</v>
      </c>
      <c r="O134" s="912"/>
    </row>
    <row r="135" spans="1:15">
      <c r="A135" s="929" t="s">
        <v>3937</v>
      </c>
      <c r="B135" s="930">
        <v>0</v>
      </c>
      <c r="C135" s="931">
        <v>0</v>
      </c>
      <c r="D135" s="931">
        <v>0</v>
      </c>
      <c r="E135" s="931">
        <v>0</v>
      </c>
      <c r="F135" s="932">
        <v>0</v>
      </c>
      <c r="G135" s="933">
        <v>0</v>
      </c>
      <c r="H135" s="933">
        <v>0</v>
      </c>
      <c r="I135" s="933">
        <v>0</v>
      </c>
      <c r="J135" s="933">
        <v>0</v>
      </c>
      <c r="K135" s="933">
        <v>0</v>
      </c>
      <c r="L135" s="934">
        <v>0</v>
      </c>
      <c r="M135" s="935">
        <v>0</v>
      </c>
      <c r="N135" s="935">
        <v>0</v>
      </c>
      <c r="O135" s="912"/>
    </row>
    <row r="136" spans="1:15">
      <c r="A136" s="929" t="s">
        <v>3938</v>
      </c>
      <c r="B136" s="930">
        <v>0</v>
      </c>
      <c r="C136" s="931">
        <v>0</v>
      </c>
      <c r="D136" s="931">
        <v>0</v>
      </c>
      <c r="E136" s="931">
        <v>0</v>
      </c>
      <c r="F136" s="932">
        <v>0</v>
      </c>
      <c r="G136" s="933">
        <v>0</v>
      </c>
      <c r="H136" s="933">
        <v>0</v>
      </c>
      <c r="I136" s="933">
        <v>0</v>
      </c>
      <c r="J136" s="933">
        <v>0</v>
      </c>
      <c r="K136" s="933">
        <v>0</v>
      </c>
      <c r="L136" s="934">
        <v>0</v>
      </c>
      <c r="M136" s="935">
        <v>0</v>
      </c>
      <c r="N136" s="935">
        <v>0</v>
      </c>
      <c r="O136" s="912"/>
    </row>
    <row r="137" spans="1:15">
      <c r="A137" s="929" t="s">
        <v>3941</v>
      </c>
      <c r="B137" s="930">
        <v>44</v>
      </c>
      <c r="C137" s="931">
        <v>750</v>
      </c>
      <c r="D137" s="931">
        <v>0</v>
      </c>
      <c r="E137" s="931">
        <v>0</v>
      </c>
      <c r="F137" s="932">
        <v>0</v>
      </c>
      <c r="G137" s="933">
        <v>0</v>
      </c>
      <c r="H137" s="933">
        <v>0</v>
      </c>
      <c r="I137" s="933">
        <v>0</v>
      </c>
      <c r="J137" s="933">
        <v>0</v>
      </c>
      <c r="K137" s="933">
        <v>794</v>
      </c>
      <c r="L137" s="934">
        <v>10.2729366644993</v>
      </c>
      <c r="M137" s="935">
        <v>0.43226837412799302</v>
      </c>
      <c r="N137" s="935">
        <v>0.82428503730479696</v>
      </c>
      <c r="O137" s="912"/>
    </row>
    <row r="138" spans="1:15">
      <c r="A138" s="929" t="s">
        <v>3942</v>
      </c>
      <c r="B138" s="930">
        <v>0</v>
      </c>
      <c r="C138" s="931">
        <v>5</v>
      </c>
      <c r="D138" s="931">
        <v>-5</v>
      </c>
      <c r="E138" s="931">
        <v>0</v>
      </c>
      <c r="F138" s="932">
        <v>0</v>
      </c>
      <c r="G138" s="933">
        <v>0</v>
      </c>
      <c r="H138" s="933">
        <v>0</v>
      </c>
      <c r="I138" s="933">
        <v>0</v>
      </c>
      <c r="J138" s="933">
        <v>0</v>
      </c>
      <c r="K138" s="933">
        <v>10</v>
      </c>
      <c r="L138" s="934">
        <v>0.14392929170478</v>
      </c>
      <c r="M138" s="935">
        <v>1.45472178445872E-3</v>
      </c>
      <c r="N138" s="935">
        <v>1.36214857999317E-2</v>
      </c>
      <c r="O138" s="912"/>
    </row>
    <row r="139" spans="1:15">
      <c r="A139" s="929" t="s">
        <v>3943</v>
      </c>
      <c r="B139" s="930">
        <v>0</v>
      </c>
      <c r="C139" s="931">
        <v>970</v>
      </c>
      <c r="D139" s="931">
        <v>-59</v>
      </c>
      <c r="E139" s="931">
        <v>59</v>
      </c>
      <c r="F139" s="932">
        <v>0</v>
      </c>
      <c r="G139" s="933">
        <v>0</v>
      </c>
      <c r="H139" s="933">
        <v>0</v>
      </c>
      <c r="I139" s="933">
        <v>0</v>
      </c>
      <c r="J139" s="933">
        <v>0</v>
      </c>
      <c r="K139" s="933">
        <v>970</v>
      </c>
      <c r="L139" s="934">
        <v>13.170081221966299</v>
      </c>
      <c r="M139" s="935">
        <v>0.55801805177487096</v>
      </c>
      <c r="N139" s="935">
        <v>1.0796901001774299</v>
      </c>
      <c r="O139" s="912"/>
    </row>
    <row r="140" spans="1:15">
      <c r="A140" s="929" t="s">
        <v>4211</v>
      </c>
      <c r="B140" s="930">
        <v>0</v>
      </c>
      <c r="C140" s="931">
        <v>970</v>
      </c>
      <c r="D140" s="931">
        <v>0</v>
      </c>
      <c r="E140" s="931">
        <v>59</v>
      </c>
      <c r="F140" s="932">
        <v>0</v>
      </c>
      <c r="G140" s="933">
        <v>0</v>
      </c>
      <c r="H140" s="933">
        <v>0</v>
      </c>
      <c r="I140" s="933">
        <v>0</v>
      </c>
      <c r="J140" s="933">
        <v>0</v>
      </c>
      <c r="K140" s="933">
        <v>911</v>
      </c>
      <c r="L140" s="934">
        <v>12.4091735637378</v>
      </c>
      <c r="M140" s="935">
        <v>0.45982212719999099</v>
      </c>
      <c r="N140" s="935">
        <v>1.0180341418794601</v>
      </c>
      <c r="O140" s="912"/>
    </row>
    <row r="141" spans="1:15">
      <c r="A141" s="929" t="s">
        <v>3944</v>
      </c>
      <c r="B141" s="930">
        <v>0</v>
      </c>
      <c r="C141" s="931">
        <v>4997</v>
      </c>
      <c r="D141" s="931">
        <v>0</v>
      </c>
      <c r="E141" s="931">
        <v>0</v>
      </c>
      <c r="F141" s="932">
        <v>4997</v>
      </c>
      <c r="G141" s="933">
        <v>0</v>
      </c>
      <c r="H141" s="933">
        <v>0</v>
      </c>
      <c r="I141" s="933">
        <v>0</v>
      </c>
      <c r="J141" s="933">
        <v>0</v>
      </c>
      <c r="K141" s="933">
        <v>0</v>
      </c>
      <c r="L141" s="934">
        <v>0</v>
      </c>
      <c r="M141" s="935">
        <v>0</v>
      </c>
      <c r="N141" s="935">
        <v>0</v>
      </c>
      <c r="O141" s="912"/>
    </row>
    <row r="142" spans="1:15">
      <c r="A142" s="929" t="s">
        <v>3945</v>
      </c>
      <c r="B142" s="930">
        <v>0</v>
      </c>
      <c r="C142" s="931">
        <v>59</v>
      </c>
      <c r="D142" s="931">
        <v>0</v>
      </c>
      <c r="E142" s="931">
        <v>0</v>
      </c>
      <c r="F142" s="932">
        <v>0</v>
      </c>
      <c r="G142" s="933">
        <v>0</v>
      </c>
      <c r="H142" s="933">
        <v>0</v>
      </c>
      <c r="I142" s="933">
        <v>0</v>
      </c>
      <c r="J142" s="933">
        <v>0</v>
      </c>
      <c r="K142" s="933">
        <v>59</v>
      </c>
      <c r="L142" s="934">
        <v>8.7129018393414095E-2</v>
      </c>
      <c r="M142" s="935">
        <v>8.9729884614112992E-3</v>
      </c>
      <c r="N142" s="935">
        <v>1.30043311034946E-4</v>
      </c>
      <c r="O142" s="912"/>
    </row>
    <row r="143" spans="1:15">
      <c r="A143" s="929" t="s">
        <v>3947</v>
      </c>
      <c r="B143" s="930">
        <v>0</v>
      </c>
      <c r="C143" s="931">
        <v>102</v>
      </c>
      <c r="D143" s="931">
        <v>0</v>
      </c>
      <c r="E143" s="931">
        <v>0</v>
      </c>
      <c r="F143" s="932">
        <v>0</v>
      </c>
      <c r="G143" s="933">
        <v>0</v>
      </c>
      <c r="H143" s="933">
        <v>0</v>
      </c>
      <c r="I143" s="933">
        <v>0</v>
      </c>
      <c r="J143" s="933">
        <v>0</v>
      </c>
      <c r="K143" s="933">
        <v>102</v>
      </c>
      <c r="L143" s="934">
        <v>0.60251931363581301</v>
      </c>
      <c r="M143" s="935">
        <v>3.3273454633619498E-2</v>
      </c>
      <c r="N143" s="935">
        <v>3.7769867421946497E-2</v>
      </c>
      <c r="O143" s="912"/>
    </row>
    <row r="144" spans="1:15">
      <c r="A144" s="929" t="s">
        <v>3949</v>
      </c>
      <c r="B144" s="930">
        <v>0</v>
      </c>
      <c r="C144" s="931">
        <v>313</v>
      </c>
      <c r="D144" s="931">
        <v>4</v>
      </c>
      <c r="E144" s="931">
        <v>0</v>
      </c>
      <c r="F144" s="932">
        <v>0</v>
      </c>
      <c r="G144" s="933">
        <v>0</v>
      </c>
      <c r="H144" s="933">
        <v>0</v>
      </c>
      <c r="I144" s="933">
        <v>0</v>
      </c>
      <c r="J144" s="933">
        <v>0</v>
      </c>
      <c r="K144" s="933">
        <v>309</v>
      </c>
      <c r="L144" s="934">
        <v>0.92047190293038295</v>
      </c>
      <c r="M144" s="935">
        <v>6.36804461146806E-3</v>
      </c>
      <c r="N144" s="935">
        <v>9.2626103439535395E-2</v>
      </c>
      <c r="O144" s="912"/>
    </row>
    <row r="145" spans="1:15">
      <c r="A145" s="924"/>
      <c r="B145" s="925"/>
      <c r="C145" s="926"/>
      <c r="D145" s="926"/>
      <c r="E145" s="926"/>
      <c r="F145" s="925"/>
      <c r="G145" s="926"/>
      <c r="H145" s="926"/>
      <c r="I145" s="926"/>
      <c r="J145" s="926"/>
      <c r="K145" s="926"/>
      <c r="L145" s="927"/>
      <c r="M145" s="928"/>
      <c r="N145" s="928"/>
      <c r="O145" s="912"/>
    </row>
    <row r="146" spans="1:15">
      <c r="A146" s="917" t="s">
        <v>4212</v>
      </c>
      <c r="B146" s="918">
        <v>0</v>
      </c>
      <c r="C146" s="919">
        <v>15687</v>
      </c>
      <c r="D146" s="919">
        <v>1056</v>
      </c>
      <c r="E146" s="919">
        <v>444</v>
      </c>
      <c r="F146" s="920">
        <v>0</v>
      </c>
      <c r="G146" s="921">
        <v>0</v>
      </c>
      <c r="H146" s="921">
        <v>0</v>
      </c>
      <c r="I146" s="921">
        <v>0</v>
      </c>
      <c r="J146" s="921">
        <v>0</v>
      </c>
      <c r="K146" s="921">
        <v>12984</v>
      </c>
      <c r="L146" s="922">
        <v>235.73887743968999</v>
      </c>
      <c r="M146" s="923">
        <v>1.28897166598706E-2</v>
      </c>
      <c r="N146" s="923">
        <v>26.172935562437299</v>
      </c>
      <c r="O146" s="912"/>
    </row>
    <row r="147" spans="1:15">
      <c r="A147" s="929" t="s">
        <v>3951</v>
      </c>
      <c r="B147" s="930">
        <v>0</v>
      </c>
      <c r="C147" s="931">
        <v>4755</v>
      </c>
      <c r="D147" s="931">
        <v>-286</v>
      </c>
      <c r="E147" s="931">
        <v>286</v>
      </c>
      <c r="F147" s="932">
        <v>0</v>
      </c>
      <c r="G147" s="933">
        <v>0</v>
      </c>
      <c r="H147" s="933">
        <v>0</v>
      </c>
      <c r="I147" s="933">
        <v>0</v>
      </c>
      <c r="J147" s="933">
        <v>0</v>
      </c>
      <c r="K147" s="933">
        <v>4755</v>
      </c>
      <c r="L147" s="934">
        <v>94.325482978653099</v>
      </c>
      <c r="M147" s="935">
        <v>0</v>
      </c>
      <c r="N147" s="935">
        <v>10.480609219850299</v>
      </c>
      <c r="O147" s="912"/>
    </row>
    <row r="148" spans="1:15">
      <c r="A148" s="929" t="s">
        <v>3952</v>
      </c>
      <c r="B148" s="930">
        <v>0</v>
      </c>
      <c r="C148" s="931">
        <v>0</v>
      </c>
      <c r="D148" s="931">
        <v>0</v>
      </c>
      <c r="E148" s="931">
        <v>0</v>
      </c>
      <c r="F148" s="932">
        <v>0</v>
      </c>
      <c r="G148" s="933">
        <v>0</v>
      </c>
      <c r="H148" s="933">
        <v>0</v>
      </c>
      <c r="I148" s="933">
        <v>0</v>
      </c>
      <c r="J148" s="933">
        <v>0</v>
      </c>
      <c r="K148" s="933">
        <v>0</v>
      </c>
      <c r="L148" s="934">
        <v>0</v>
      </c>
      <c r="M148" s="935">
        <v>0</v>
      </c>
      <c r="N148" s="935">
        <v>0</v>
      </c>
      <c r="O148" s="912"/>
    </row>
    <row r="149" spans="1:15">
      <c r="A149" s="929" t="s">
        <v>3953</v>
      </c>
      <c r="B149" s="930">
        <v>0</v>
      </c>
      <c r="C149" s="931">
        <v>2507</v>
      </c>
      <c r="D149" s="931">
        <v>0</v>
      </c>
      <c r="E149" s="931">
        <v>0</v>
      </c>
      <c r="F149" s="932">
        <v>0</v>
      </c>
      <c r="G149" s="933">
        <v>0</v>
      </c>
      <c r="H149" s="933">
        <v>0</v>
      </c>
      <c r="I149" s="933">
        <v>0</v>
      </c>
      <c r="J149" s="933">
        <v>0</v>
      </c>
      <c r="K149" s="933">
        <v>2507</v>
      </c>
      <c r="L149" s="934">
        <v>49.731647913245702</v>
      </c>
      <c r="M149" s="935">
        <v>0</v>
      </c>
      <c r="N149" s="935">
        <v>5.5257386570272997</v>
      </c>
      <c r="O149" s="912"/>
    </row>
    <row r="150" spans="1:15">
      <c r="A150" s="929" t="s">
        <v>3954</v>
      </c>
      <c r="B150" s="930">
        <v>0</v>
      </c>
      <c r="C150" s="931">
        <v>91</v>
      </c>
      <c r="D150" s="931">
        <v>0</v>
      </c>
      <c r="E150" s="931">
        <v>0</v>
      </c>
      <c r="F150" s="932">
        <v>0</v>
      </c>
      <c r="G150" s="933">
        <v>0</v>
      </c>
      <c r="H150" s="933">
        <v>0</v>
      </c>
      <c r="I150" s="933">
        <v>0</v>
      </c>
      <c r="J150" s="933">
        <v>0</v>
      </c>
      <c r="K150" s="933">
        <v>91</v>
      </c>
      <c r="L150" s="934">
        <v>1.8031717343149001</v>
      </c>
      <c r="M150" s="935">
        <v>0</v>
      </c>
      <c r="N150" s="935">
        <v>0.20037470106569399</v>
      </c>
      <c r="O150" s="912"/>
    </row>
    <row r="151" spans="1:15">
      <c r="A151" s="929" t="s">
        <v>3955</v>
      </c>
      <c r="B151" s="930">
        <v>0</v>
      </c>
      <c r="C151" s="931">
        <v>4102</v>
      </c>
      <c r="D151" s="931">
        <v>788</v>
      </c>
      <c r="E151" s="931">
        <v>5</v>
      </c>
      <c r="F151" s="932">
        <v>0</v>
      </c>
      <c r="G151" s="933">
        <v>0</v>
      </c>
      <c r="H151" s="933">
        <v>0</v>
      </c>
      <c r="I151" s="933">
        <v>0</v>
      </c>
      <c r="J151" s="933">
        <v>0</v>
      </c>
      <c r="K151" s="933">
        <v>2106</v>
      </c>
      <c r="L151" s="934">
        <v>41.684127001619999</v>
      </c>
      <c r="M151" s="935">
        <v>0</v>
      </c>
      <c r="N151" s="935">
        <v>4.6326011968392899</v>
      </c>
      <c r="O151" s="912"/>
    </row>
    <row r="152" spans="1:15">
      <c r="A152" s="929" t="s">
        <v>3956</v>
      </c>
      <c r="B152" s="930">
        <v>0</v>
      </c>
      <c r="C152" s="931">
        <v>7</v>
      </c>
      <c r="D152" s="931">
        <v>0</v>
      </c>
      <c r="E152" s="931">
        <v>0</v>
      </c>
      <c r="F152" s="932">
        <v>0</v>
      </c>
      <c r="G152" s="933">
        <v>0</v>
      </c>
      <c r="H152" s="933">
        <v>0</v>
      </c>
      <c r="I152" s="933">
        <v>0</v>
      </c>
      <c r="J152" s="933">
        <v>0</v>
      </c>
      <c r="K152" s="933">
        <v>7</v>
      </c>
      <c r="L152" s="934">
        <v>0.13855122935011399</v>
      </c>
      <c r="M152" s="935">
        <v>0</v>
      </c>
      <c r="N152" s="935">
        <v>1.5398009676104E-2</v>
      </c>
      <c r="O152" s="912"/>
    </row>
    <row r="153" spans="1:15">
      <c r="A153" s="929" t="s">
        <v>3957</v>
      </c>
      <c r="B153" s="930">
        <v>0</v>
      </c>
      <c r="C153" s="931">
        <v>61</v>
      </c>
      <c r="D153" s="931">
        <v>0</v>
      </c>
      <c r="E153" s="931">
        <v>0</v>
      </c>
      <c r="F153" s="932">
        <v>0</v>
      </c>
      <c r="G153" s="933">
        <v>0</v>
      </c>
      <c r="H153" s="933">
        <v>0</v>
      </c>
      <c r="I153" s="933">
        <v>0</v>
      </c>
      <c r="J153" s="933">
        <v>0</v>
      </c>
      <c r="K153" s="933">
        <v>61</v>
      </c>
      <c r="L153" s="934">
        <v>1.21006402979976</v>
      </c>
      <c r="M153" s="935">
        <v>0</v>
      </c>
      <c r="N153" s="935">
        <v>0.13431710730777299</v>
      </c>
      <c r="O153" s="912"/>
    </row>
    <row r="154" spans="1:15">
      <c r="A154" s="929" t="s">
        <v>3958</v>
      </c>
      <c r="B154" s="930">
        <v>0</v>
      </c>
      <c r="C154" s="931">
        <v>0</v>
      </c>
      <c r="D154" s="931">
        <v>0</v>
      </c>
      <c r="E154" s="931">
        <v>0</v>
      </c>
      <c r="F154" s="932">
        <v>0</v>
      </c>
      <c r="G154" s="933">
        <v>0</v>
      </c>
      <c r="H154" s="933">
        <v>0</v>
      </c>
      <c r="I154" s="933">
        <v>0</v>
      </c>
      <c r="J154" s="933">
        <v>0</v>
      </c>
      <c r="K154" s="933">
        <v>0</v>
      </c>
      <c r="L154" s="934">
        <v>0</v>
      </c>
      <c r="M154" s="935">
        <v>0</v>
      </c>
      <c r="N154" s="935">
        <v>0</v>
      </c>
      <c r="O154" s="912"/>
    </row>
    <row r="155" spans="1:15">
      <c r="A155" s="929" t="s">
        <v>3959</v>
      </c>
      <c r="B155" s="930">
        <v>0</v>
      </c>
      <c r="C155" s="931">
        <v>15</v>
      </c>
      <c r="D155" s="931">
        <v>0</v>
      </c>
      <c r="E155" s="931">
        <v>0</v>
      </c>
      <c r="F155" s="932">
        <v>0</v>
      </c>
      <c r="G155" s="933">
        <v>0</v>
      </c>
      <c r="H155" s="933">
        <v>0</v>
      </c>
      <c r="I155" s="933">
        <v>0</v>
      </c>
      <c r="J155" s="933">
        <v>0</v>
      </c>
      <c r="K155" s="933">
        <v>15</v>
      </c>
      <c r="L155" s="934">
        <v>0.29755672863928401</v>
      </c>
      <c r="M155" s="935">
        <v>0</v>
      </c>
      <c r="N155" s="935">
        <v>3.3061858737698201E-2</v>
      </c>
      <c r="O155" s="912"/>
    </row>
    <row r="156" spans="1:15">
      <c r="A156" s="929" t="s">
        <v>3960</v>
      </c>
      <c r="B156" s="930">
        <v>0</v>
      </c>
      <c r="C156" s="931">
        <v>0</v>
      </c>
      <c r="D156" s="931">
        <v>0</v>
      </c>
      <c r="E156" s="931">
        <v>0</v>
      </c>
      <c r="F156" s="932">
        <v>0</v>
      </c>
      <c r="G156" s="933">
        <v>0</v>
      </c>
      <c r="H156" s="933">
        <v>0</v>
      </c>
      <c r="I156" s="933">
        <v>0</v>
      </c>
      <c r="J156" s="933">
        <v>0</v>
      </c>
      <c r="K156" s="933">
        <v>0</v>
      </c>
      <c r="L156" s="934">
        <v>0</v>
      </c>
      <c r="M156" s="935">
        <v>0</v>
      </c>
      <c r="N156" s="935">
        <v>0</v>
      </c>
      <c r="O156" s="912"/>
    </row>
    <row r="157" spans="1:15">
      <c r="A157" s="929" t="s">
        <v>4213</v>
      </c>
      <c r="B157" s="930">
        <v>0</v>
      </c>
      <c r="C157" s="931">
        <v>0</v>
      </c>
      <c r="D157" s="931">
        <v>0</v>
      </c>
      <c r="E157" s="931">
        <v>0</v>
      </c>
      <c r="F157" s="932">
        <v>0</v>
      </c>
      <c r="G157" s="933">
        <v>0</v>
      </c>
      <c r="H157" s="933">
        <v>0</v>
      </c>
      <c r="I157" s="933">
        <v>0</v>
      </c>
      <c r="J157" s="933">
        <v>0</v>
      </c>
      <c r="K157" s="933">
        <v>0</v>
      </c>
      <c r="L157" s="934">
        <v>0</v>
      </c>
      <c r="M157" s="935">
        <v>0</v>
      </c>
      <c r="N157" s="935">
        <v>0</v>
      </c>
      <c r="O157" s="912"/>
    </row>
    <row r="158" spans="1:15">
      <c r="A158" s="929" t="s">
        <v>3961</v>
      </c>
      <c r="B158" s="930">
        <v>0</v>
      </c>
      <c r="C158" s="931">
        <v>2</v>
      </c>
      <c r="D158" s="931">
        <v>0</v>
      </c>
      <c r="E158" s="931">
        <v>0</v>
      </c>
      <c r="F158" s="932">
        <v>0</v>
      </c>
      <c r="G158" s="933">
        <v>0</v>
      </c>
      <c r="H158" s="933">
        <v>0</v>
      </c>
      <c r="I158" s="933">
        <v>0</v>
      </c>
      <c r="J158" s="933">
        <v>0</v>
      </c>
      <c r="K158" s="933">
        <v>2</v>
      </c>
      <c r="L158" s="934">
        <v>0</v>
      </c>
      <c r="M158" s="935">
        <v>0</v>
      </c>
      <c r="N158" s="935">
        <v>0</v>
      </c>
      <c r="O158" s="912"/>
    </row>
    <row r="159" spans="1:15">
      <c r="A159" s="929" t="s">
        <v>3963</v>
      </c>
      <c r="B159" s="930">
        <v>0</v>
      </c>
      <c r="C159" s="931">
        <v>49</v>
      </c>
      <c r="D159" s="931">
        <v>0</v>
      </c>
      <c r="E159" s="931">
        <v>0</v>
      </c>
      <c r="F159" s="932">
        <v>0</v>
      </c>
      <c r="G159" s="933">
        <v>0</v>
      </c>
      <c r="H159" s="933">
        <v>0</v>
      </c>
      <c r="I159" s="933">
        <v>0</v>
      </c>
      <c r="J159" s="933">
        <v>0</v>
      </c>
      <c r="K159" s="933">
        <v>49</v>
      </c>
      <c r="L159" s="934">
        <v>0</v>
      </c>
      <c r="M159" s="935">
        <v>0</v>
      </c>
      <c r="N159" s="935">
        <v>0</v>
      </c>
      <c r="O159" s="912"/>
    </row>
    <row r="160" spans="1:15">
      <c r="A160" s="929" t="s">
        <v>3964</v>
      </c>
      <c r="B160" s="930">
        <v>0</v>
      </c>
      <c r="C160" s="931">
        <v>1</v>
      </c>
      <c r="D160" s="931">
        <v>0</v>
      </c>
      <c r="E160" s="931">
        <v>0</v>
      </c>
      <c r="F160" s="932">
        <v>0</v>
      </c>
      <c r="G160" s="933">
        <v>0</v>
      </c>
      <c r="H160" s="933">
        <v>0</v>
      </c>
      <c r="I160" s="933">
        <v>0</v>
      </c>
      <c r="J160" s="933">
        <v>0</v>
      </c>
      <c r="K160" s="933">
        <v>1</v>
      </c>
      <c r="L160" s="934">
        <v>1.98371152426189E-2</v>
      </c>
      <c r="M160" s="935">
        <v>0</v>
      </c>
      <c r="N160" s="935">
        <v>2.2041239158465502E-3</v>
      </c>
      <c r="O160" s="912"/>
    </row>
    <row r="161" spans="1:15">
      <c r="A161" s="929" t="s">
        <v>3968</v>
      </c>
      <c r="B161" s="930">
        <v>0</v>
      </c>
      <c r="C161" s="931">
        <v>2</v>
      </c>
      <c r="D161" s="931">
        <v>0</v>
      </c>
      <c r="E161" s="931">
        <v>1</v>
      </c>
      <c r="F161" s="932">
        <v>0</v>
      </c>
      <c r="G161" s="933">
        <v>0</v>
      </c>
      <c r="H161" s="933">
        <v>0</v>
      </c>
      <c r="I161" s="933">
        <v>0</v>
      </c>
      <c r="J161" s="933">
        <v>0</v>
      </c>
      <c r="K161" s="933">
        <v>1</v>
      </c>
      <c r="L161" s="934">
        <v>1.98371152426189E-2</v>
      </c>
      <c r="M161" s="935">
        <v>0</v>
      </c>
      <c r="N161" s="935">
        <v>2.2041239158465502E-3</v>
      </c>
      <c r="O161" s="912"/>
    </row>
    <row r="162" spans="1:15">
      <c r="A162" s="929" t="s">
        <v>3969</v>
      </c>
      <c r="B162" s="930">
        <v>0</v>
      </c>
      <c r="C162" s="931">
        <v>1</v>
      </c>
      <c r="D162" s="931">
        <v>1</v>
      </c>
      <c r="E162" s="931">
        <v>0</v>
      </c>
      <c r="F162" s="932">
        <v>0</v>
      </c>
      <c r="G162" s="933">
        <v>0</v>
      </c>
      <c r="H162" s="933">
        <v>0</v>
      </c>
      <c r="I162" s="933">
        <v>0</v>
      </c>
      <c r="J162" s="933">
        <v>0</v>
      </c>
      <c r="K162" s="933">
        <v>0</v>
      </c>
      <c r="L162" s="934">
        <v>0</v>
      </c>
      <c r="M162" s="935">
        <v>0</v>
      </c>
      <c r="N162" s="935">
        <v>0</v>
      </c>
      <c r="O162" s="912"/>
    </row>
    <row r="163" spans="1:15">
      <c r="A163" s="929" t="s">
        <v>3970</v>
      </c>
      <c r="B163" s="930">
        <v>0</v>
      </c>
      <c r="C163" s="931">
        <v>49</v>
      </c>
      <c r="D163" s="931">
        <v>0</v>
      </c>
      <c r="E163" s="931">
        <v>0</v>
      </c>
      <c r="F163" s="932">
        <v>0</v>
      </c>
      <c r="G163" s="933">
        <v>0</v>
      </c>
      <c r="H163" s="933">
        <v>0</v>
      </c>
      <c r="I163" s="933">
        <v>0</v>
      </c>
      <c r="J163" s="933">
        <v>0</v>
      </c>
      <c r="K163" s="933">
        <v>49</v>
      </c>
      <c r="L163" s="934">
        <v>0.97201864688832795</v>
      </c>
      <c r="M163" s="935">
        <v>0</v>
      </c>
      <c r="N163" s="935">
        <v>0.108002071876481</v>
      </c>
      <c r="O163" s="912"/>
    </row>
    <row r="164" spans="1:15">
      <c r="A164" s="929" t="s">
        <v>3971</v>
      </c>
      <c r="B164" s="930">
        <v>0</v>
      </c>
      <c r="C164" s="931">
        <v>416</v>
      </c>
      <c r="D164" s="931">
        <v>0</v>
      </c>
      <c r="E164" s="931">
        <v>0</v>
      </c>
      <c r="F164" s="932">
        <v>0</v>
      </c>
      <c r="G164" s="933">
        <v>0</v>
      </c>
      <c r="H164" s="933">
        <v>0</v>
      </c>
      <c r="I164" s="933">
        <v>0</v>
      </c>
      <c r="J164" s="933">
        <v>0</v>
      </c>
      <c r="K164" s="933">
        <v>416</v>
      </c>
      <c r="L164" s="934">
        <v>0</v>
      </c>
      <c r="M164" s="935">
        <v>0</v>
      </c>
      <c r="N164" s="935">
        <v>0</v>
      </c>
      <c r="O164" s="912"/>
    </row>
    <row r="165" spans="1:15">
      <c r="A165" s="929" t="s">
        <v>4214</v>
      </c>
      <c r="B165" s="930">
        <v>0</v>
      </c>
      <c r="C165" s="931">
        <v>452</v>
      </c>
      <c r="D165" s="931">
        <v>0</v>
      </c>
      <c r="E165" s="931">
        <v>0</v>
      </c>
      <c r="F165" s="932">
        <v>0</v>
      </c>
      <c r="G165" s="933">
        <v>0</v>
      </c>
      <c r="H165" s="933">
        <v>0</v>
      </c>
      <c r="I165" s="933">
        <v>0</v>
      </c>
      <c r="J165" s="933">
        <v>0</v>
      </c>
      <c r="K165" s="933">
        <v>452</v>
      </c>
      <c r="L165" s="934">
        <v>5.4894146948941502</v>
      </c>
      <c r="M165" s="935">
        <v>1.9925280199252801E-3</v>
      </c>
      <c r="N165" s="935">
        <v>0.608717310087173</v>
      </c>
      <c r="O165" s="912"/>
    </row>
    <row r="166" spans="1:15">
      <c r="A166" s="929" t="s">
        <v>3972</v>
      </c>
      <c r="B166" s="930">
        <v>0</v>
      </c>
      <c r="C166" s="931">
        <v>2608</v>
      </c>
      <c r="D166" s="931">
        <v>0</v>
      </c>
      <c r="E166" s="931">
        <v>136</v>
      </c>
      <c r="F166" s="932">
        <v>0</v>
      </c>
      <c r="G166" s="933">
        <v>0</v>
      </c>
      <c r="H166" s="933">
        <v>0</v>
      </c>
      <c r="I166" s="933">
        <v>0</v>
      </c>
      <c r="J166" s="933">
        <v>0</v>
      </c>
      <c r="K166" s="933">
        <v>2472</v>
      </c>
      <c r="L166" s="934">
        <v>40.0471682517991</v>
      </c>
      <c r="M166" s="935">
        <v>1.08971886399453E-2</v>
      </c>
      <c r="N166" s="935">
        <v>4.42970718213778</v>
      </c>
      <c r="O166" s="912"/>
    </row>
    <row r="167" spans="1:15">
      <c r="A167" s="929" t="s">
        <v>3973</v>
      </c>
      <c r="B167" s="930">
        <v>0</v>
      </c>
      <c r="C167" s="931">
        <v>0</v>
      </c>
      <c r="D167" s="931">
        <v>0</v>
      </c>
      <c r="E167" s="931">
        <v>0</v>
      </c>
      <c r="F167" s="932">
        <v>0</v>
      </c>
      <c r="G167" s="933">
        <v>0</v>
      </c>
      <c r="H167" s="933">
        <v>0</v>
      </c>
      <c r="I167" s="933">
        <v>0</v>
      </c>
      <c r="J167" s="933">
        <v>0</v>
      </c>
      <c r="K167" s="933">
        <v>0</v>
      </c>
      <c r="L167" s="934">
        <v>0</v>
      </c>
      <c r="M167" s="935">
        <v>0</v>
      </c>
      <c r="N167" s="935">
        <v>0</v>
      </c>
      <c r="O167" s="912"/>
    </row>
    <row r="168" spans="1:15">
      <c r="A168" s="929" t="s">
        <v>3974</v>
      </c>
      <c r="B168" s="930">
        <v>0</v>
      </c>
      <c r="C168" s="931">
        <v>0</v>
      </c>
      <c r="D168" s="931">
        <v>0</v>
      </c>
      <c r="E168" s="931">
        <v>0</v>
      </c>
      <c r="F168" s="932">
        <v>0</v>
      </c>
      <c r="G168" s="933">
        <v>0</v>
      </c>
      <c r="H168" s="933">
        <v>0</v>
      </c>
      <c r="I168" s="933">
        <v>0</v>
      </c>
      <c r="J168" s="933">
        <v>0</v>
      </c>
      <c r="K168" s="933">
        <v>0</v>
      </c>
      <c r="L168" s="934">
        <v>0</v>
      </c>
      <c r="M168" s="935">
        <v>0</v>
      </c>
      <c r="N168" s="935">
        <v>0</v>
      </c>
      <c r="O168" s="912"/>
    </row>
    <row r="169" spans="1:15">
      <c r="A169" s="929" t="s">
        <v>4215</v>
      </c>
      <c r="B169" s="930">
        <v>0</v>
      </c>
      <c r="C169" s="931">
        <v>2</v>
      </c>
      <c r="D169" s="931">
        <v>2</v>
      </c>
      <c r="E169" s="931">
        <v>0</v>
      </c>
      <c r="F169" s="932">
        <v>0</v>
      </c>
      <c r="G169" s="933">
        <v>0</v>
      </c>
      <c r="H169" s="933">
        <v>0</v>
      </c>
      <c r="I169" s="933">
        <v>0</v>
      </c>
      <c r="J169" s="933">
        <v>0</v>
      </c>
      <c r="K169" s="933">
        <v>0</v>
      </c>
      <c r="L169" s="934">
        <v>0</v>
      </c>
      <c r="M169" s="935">
        <v>0</v>
      </c>
      <c r="N169" s="935">
        <v>0</v>
      </c>
      <c r="O169" s="912"/>
    </row>
    <row r="170" spans="1:15">
      <c r="A170" s="929" t="s">
        <v>4216</v>
      </c>
      <c r="B170" s="930">
        <v>0</v>
      </c>
      <c r="C170" s="931">
        <v>118</v>
      </c>
      <c r="D170" s="931">
        <v>102</v>
      </c>
      <c r="E170" s="931">
        <v>16</v>
      </c>
      <c r="F170" s="932">
        <v>0</v>
      </c>
      <c r="G170" s="933">
        <v>0</v>
      </c>
      <c r="H170" s="933">
        <v>0</v>
      </c>
      <c r="I170" s="933">
        <v>0</v>
      </c>
      <c r="J170" s="933">
        <v>0</v>
      </c>
      <c r="K170" s="933">
        <v>0</v>
      </c>
      <c r="L170" s="934">
        <v>0</v>
      </c>
      <c r="M170" s="935">
        <v>0</v>
      </c>
      <c r="N170" s="935">
        <v>0</v>
      </c>
      <c r="O170" s="912"/>
    </row>
    <row r="171" spans="1:15">
      <c r="A171" s="929" t="s">
        <v>3977</v>
      </c>
      <c r="B171" s="930">
        <v>0</v>
      </c>
      <c r="C171" s="931">
        <v>449</v>
      </c>
      <c r="D171" s="931">
        <v>449</v>
      </c>
      <c r="E171" s="931">
        <v>0</v>
      </c>
      <c r="F171" s="932">
        <v>0</v>
      </c>
      <c r="G171" s="933">
        <v>0</v>
      </c>
      <c r="H171" s="933">
        <v>0</v>
      </c>
      <c r="I171" s="933">
        <v>0</v>
      </c>
      <c r="J171" s="933">
        <v>0</v>
      </c>
      <c r="K171" s="933">
        <v>0</v>
      </c>
      <c r="L171" s="934">
        <v>0</v>
      </c>
      <c r="M171" s="935">
        <v>0</v>
      </c>
      <c r="N171" s="935">
        <v>0</v>
      </c>
      <c r="O171" s="912"/>
    </row>
    <row r="172" spans="1:15">
      <c r="A172" s="924"/>
      <c r="B172" s="925"/>
      <c r="C172" s="926"/>
      <c r="D172" s="926"/>
      <c r="E172" s="926"/>
      <c r="F172" s="925"/>
      <c r="G172" s="926"/>
      <c r="H172" s="926"/>
      <c r="I172" s="926"/>
      <c r="J172" s="926"/>
      <c r="K172" s="926"/>
      <c r="L172" s="927"/>
      <c r="M172" s="928"/>
      <c r="N172" s="928"/>
      <c r="O172" s="912"/>
    </row>
    <row r="173" spans="1:15">
      <c r="A173" s="917" t="s">
        <v>4217</v>
      </c>
      <c r="B173" s="918">
        <v>39576</v>
      </c>
      <c r="C173" s="919">
        <v>40343</v>
      </c>
      <c r="D173" s="919">
        <v>-17</v>
      </c>
      <c r="E173" s="919">
        <v>2402</v>
      </c>
      <c r="F173" s="920">
        <v>0</v>
      </c>
      <c r="G173" s="921">
        <v>0</v>
      </c>
      <c r="H173" s="921">
        <v>0</v>
      </c>
      <c r="I173" s="921">
        <v>1261</v>
      </c>
      <c r="J173" s="921">
        <v>0</v>
      </c>
      <c r="K173" s="921">
        <v>76560</v>
      </c>
      <c r="L173" s="922">
        <v>44.4480761304401</v>
      </c>
      <c r="M173" s="923">
        <v>2.637554766969</v>
      </c>
      <c r="N173" s="923">
        <v>0.38351553356329698</v>
      </c>
      <c r="O173" s="912"/>
    </row>
    <row r="174" spans="1:15">
      <c r="A174" s="929" t="s">
        <v>3979</v>
      </c>
      <c r="B174" s="930">
        <v>0</v>
      </c>
      <c r="C174" s="931">
        <v>5</v>
      </c>
      <c r="D174" s="931">
        <v>0</v>
      </c>
      <c r="E174" s="931">
        <v>0</v>
      </c>
      <c r="F174" s="932">
        <v>0</v>
      </c>
      <c r="G174" s="933">
        <v>0</v>
      </c>
      <c r="H174" s="933">
        <v>0</v>
      </c>
      <c r="I174" s="933">
        <v>0</v>
      </c>
      <c r="J174" s="933">
        <v>0</v>
      </c>
      <c r="K174" s="933">
        <v>5</v>
      </c>
      <c r="L174" s="934">
        <v>1.8514640893110999E-3</v>
      </c>
      <c r="M174" s="935">
        <v>1.9286084263657301E-4</v>
      </c>
      <c r="N174" s="935">
        <v>2.31433011163888E-5</v>
      </c>
      <c r="O174" s="912"/>
    </row>
    <row r="175" spans="1:15">
      <c r="A175" s="929" t="s">
        <v>3980</v>
      </c>
      <c r="B175" s="930">
        <v>22365</v>
      </c>
      <c r="C175" s="931">
        <v>491</v>
      </c>
      <c r="D175" s="931">
        <v>0</v>
      </c>
      <c r="E175" s="931">
        <v>27</v>
      </c>
      <c r="F175" s="932">
        <v>0</v>
      </c>
      <c r="G175" s="933">
        <v>0</v>
      </c>
      <c r="H175" s="933">
        <v>0</v>
      </c>
      <c r="I175" s="933">
        <v>0</v>
      </c>
      <c r="J175" s="933">
        <v>0</v>
      </c>
      <c r="K175" s="933">
        <v>22829</v>
      </c>
      <c r="L175" s="934">
        <v>10.818358148095101</v>
      </c>
      <c r="M175" s="935">
        <v>0.90874208443998705</v>
      </c>
      <c r="N175" s="935">
        <v>8.6546865184760693E-2</v>
      </c>
      <c r="O175" s="912"/>
    </row>
    <row r="176" spans="1:15">
      <c r="A176" s="929" t="s">
        <v>3981</v>
      </c>
      <c r="B176" s="930">
        <v>580</v>
      </c>
      <c r="C176" s="931">
        <v>113</v>
      </c>
      <c r="D176" s="931">
        <v>0</v>
      </c>
      <c r="E176" s="931">
        <v>0</v>
      </c>
      <c r="F176" s="932">
        <v>0</v>
      </c>
      <c r="G176" s="933">
        <v>0</v>
      </c>
      <c r="H176" s="933">
        <v>0</v>
      </c>
      <c r="I176" s="933">
        <v>0</v>
      </c>
      <c r="J176" s="933">
        <v>0</v>
      </c>
      <c r="K176" s="933">
        <v>693</v>
      </c>
      <c r="L176" s="934">
        <v>0.44510122439083499</v>
      </c>
      <c r="M176" s="935">
        <v>2.4622620923748301E-2</v>
      </c>
      <c r="N176" s="935">
        <v>2.8410716450478798E-3</v>
      </c>
      <c r="O176" s="912"/>
    </row>
    <row r="177" spans="1:15">
      <c r="A177" s="929" t="s">
        <v>3982</v>
      </c>
      <c r="B177" s="930">
        <v>1440</v>
      </c>
      <c r="C177" s="931">
        <v>80</v>
      </c>
      <c r="D177" s="931">
        <v>0</v>
      </c>
      <c r="E177" s="931">
        <v>0</v>
      </c>
      <c r="F177" s="932">
        <v>0</v>
      </c>
      <c r="G177" s="933">
        <v>0</v>
      </c>
      <c r="H177" s="933">
        <v>0</v>
      </c>
      <c r="I177" s="933">
        <v>0</v>
      </c>
      <c r="J177" s="933">
        <v>0</v>
      </c>
      <c r="K177" s="933">
        <v>1520</v>
      </c>
      <c r="L177" s="934">
        <v>0.466357354610476</v>
      </c>
      <c r="M177" s="935">
        <v>3.49768015957857E-2</v>
      </c>
      <c r="N177" s="935">
        <v>5.8294669326309501E-3</v>
      </c>
      <c r="O177" s="912"/>
    </row>
    <row r="178" spans="1:15">
      <c r="A178" s="929" t="s">
        <v>3983</v>
      </c>
      <c r="B178" s="930">
        <v>3101</v>
      </c>
      <c r="C178" s="931">
        <v>32</v>
      </c>
      <c r="D178" s="931">
        <v>0</v>
      </c>
      <c r="E178" s="931">
        <v>0</v>
      </c>
      <c r="F178" s="932">
        <v>0</v>
      </c>
      <c r="G178" s="933">
        <v>0</v>
      </c>
      <c r="H178" s="933">
        <v>0</v>
      </c>
      <c r="I178" s="933">
        <v>0</v>
      </c>
      <c r="J178" s="933">
        <v>0</v>
      </c>
      <c r="K178" s="933">
        <v>3133</v>
      </c>
      <c r="L178" s="934">
        <v>1.3065244272033001</v>
      </c>
      <c r="M178" s="935">
        <v>0.14846868490946599</v>
      </c>
      <c r="N178" s="935">
        <v>2.3754989585514499E-2</v>
      </c>
      <c r="O178" s="912"/>
    </row>
    <row r="179" spans="1:15">
      <c r="A179" s="929" t="s">
        <v>3984</v>
      </c>
      <c r="B179" s="930">
        <v>0</v>
      </c>
      <c r="C179" s="931">
        <v>0</v>
      </c>
      <c r="D179" s="931">
        <v>0</v>
      </c>
      <c r="E179" s="931">
        <v>0</v>
      </c>
      <c r="F179" s="932">
        <v>0</v>
      </c>
      <c r="G179" s="933">
        <v>0</v>
      </c>
      <c r="H179" s="933">
        <v>0</v>
      </c>
      <c r="I179" s="933">
        <v>0</v>
      </c>
      <c r="J179" s="933">
        <v>0</v>
      </c>
      <c r="K179" s="933">
        <v>0</v>
      </c>
      <c r="L179" s="934">
        <v>0</v>
      </c>
      <c r="M179" s="935">
        <v>0</v>
      </c>
      <c r="N179" s="935">
        <v>0</v>
      </c>
      <c r="O179" s="912"/>
    </row>
    <row r="180" spans="1:15">
      <c r="A180" s="929" t="s">
        <v>4218</v>
      </c>
      <c r="B180" s="930">
        <v>0</v>
      </c>
      <c r="C180" s="931">
        <v>236</v>
      </c>
      <c r="D180" s="931">
        <v>0</v>
      </c>
      <c r="E180" s="931">
        <v>221</v>
      </c>
      <c r="F180" s="932">
        <v>0</v>
      </c>
      <c r="G180" s="933">
        <v>0</v>
      </c>
      <c r="H180" s="933">
        <v>0</v>
      </c>
      <c r="I180" s="933">
        <v>0</v>
      </c>
      <c r="J180" s="933">
        <v>0</v>
      </c>
      <c r="K180" s="933">
        <v>15</v>
      </c>
      <c r="L180" s="934">
        <v>1.9856952357861599E-2</v>
      </c>
      <c r="M180" s="935">
        <v>1.59887148855509E-3</v>
      </c>
      <c r="N180" s="935">
        <v>3.0945899778485499E-4</v>
      </c>
      <c r="O180" s="912"/>
    </row>
    <row r="181" spans="1:15">
      <c r="A181" s="929" t="s">
        <v>3985</v>
      </c>
      <c r="B181" s="930">
        <v>0</v>
      </c>
      <c r="C181" s="931">
        <v>567</v>
      </c>
      <c r="D181" s="931">
        <v>0</v>
      </c>
      <c r="E181" s="931">
        <v>0</v>
      </c>
      <c r="F181" s="932">
        <v>0</v>
      </c>
      <c r="G181" s="933">
        <v>0</v>
      </c>
      <c r="H181" s="933">
        <v>0</v>
      </c>
      <c r="I181" s="933">
        <v>0</v>
      </c>
      <c r="J181" s="933">
        <v>0</v>
      </c>
      <c r="K181" s="933">
        <v>567</v>
      </c>
      <c r="L181" s="934">
        <v>0.25569644805431002</v>
      </c>
      <c r="M181" s="935">
        <v>5.4238640496368697E-3</v>
      </c>
      <c r="N181" s="935">
        <v>7.7483772137669602E-4</v>
      </c>
      <c r="O181" s="912"/>
    </row>
    <row r="182" spans="1:15">
      <c r="A182" s="929" t="s">
        <v>3986</v>
      </c>
      <c r="B182" s="930">
        <v>0</v>
      </c>
      <c r="C182" s="931">
        <v>45</v>
      </c>
      <c r="D182" s="931">
        <v>0</v>
      </c>
      <c r="E182" s="931">
        <v>0</v>
      </c>
      <c r="F182" s="932">
        <v>0</v>
      </c>
      <c r="G182" s="933">
        <v>0</v>
      </c>
      <c r="H182" s="933">
        <v>0</v>
      </c>
      <c r="I182" s="933">
        <v>0</v>
      </c>
      <c r="J182" s="933">
        <v>0</v>
      </c>
      <c r="K182" s="933">
        <v>45</v>
      </c>
      <c r="L182" s="934">
        <v>2.0233857547471298E-2</v>
      </c>
      <c r="M182" s="935">
        <v>4.7609076582285498E-4</v>
      </c>
      <c r="N182" s="935">
        <v>5.9511345727856798E-5</v>
      </c>
      <c r="O182" s="912"/>
    </row>
    <row r="183" spans="1:15">
      <c r="A183" s="929" t="s">
        <v>3987</v>
      </c>
      <c r="B183" s="930">
        <v>0</v>
      </c>
      <c r="C183" s="931">
        <v>6542</v>
      </c>
      <c r="D183" s="931">
        <v>0</v>
      </c>
      <c r="E183" s="931">
        <v>39</v>
      </c>
      <c r="F183" s="932">
        <v>0</v>
      </c>
      <c r="G183" s="933">
        <v>0</v>
      </c>
      <c r="H183" s="933">
        <v>0</v>
      </c>
      <c r="I183" s="933">
        <v>0</v>
      </c>
      <c r="J183" s="933">
        <v>0</v>
      </c>
      <c r="K183" s="933">
        <v>6503</v>
      </c>
      <c r="L183" s="934">
        <v>4.1136909157032804</v>
      </c>
      <c r="M183" s="935">
        <v>0.176301039244426</v>
      </c>
      <c r="N183" s="935">
        <v>4.7013610465180301E-2</v>
      </c>
      <c r="O183" s="912"/>
    </row>
    <row r="184" spans="1:15">
      <c r="A184" s="929" t="s">
        <v>3988</v>
      </c>
      <c r="B184" s="930">
        <v>0</v>
      </c>
      <c r="C184" s="931">
        <v>200</v>
      </c>
      <c r="D184" s="931">
        <v>0</v>
      </c>
      <c r="E184" s="931">
        <v>1</v>
      </c>
      <c r="F184" s="932">
        <v>0</v>
      </c>
      <c r="G184" s="933">
        <v>0</v>
      </c>
      <c r="H184" s="933">
        <v>0</v>
      </c>
      <c r="I184" s="933">
        <v>0</v>
      </c>
      <c r="J184" s="933">
        <v>0</v>
      </c>
      <c r="K184" s="933">
        <v>199</v>
      </c>
      <c r="L184" s="934">
        <v>6.1845512954738301E-2</v>
      </c>
      <c r="M184" s="935">
        <v>3.2984273575860398E-3</v>
      </c>
      <c r="N184" s="935">
        <v>4.1230341969825498E-4</v>
      </c>
      <c r="O184" s="912"/>
    </row>
    <row r="185" spans="1:15">
      <c r="A185" s="929" t="s">
        <v>3989</v>
      </c>
      <c r="B185" s="930">
        <v>0</v>
      </c>
      <c r="C185" s="931">
        <v>572</v>
      </c>
      <c r="D185" s="931">
        <v>0</v>
      </c>
      <c r="E185" s="931">
        <v>3</v>
      </c>
      <c r="F185" s="932">
        <v>0</v>
      </c>
      <c r="G185" s="933">
        <v>0</v>
      </c>
      <c r="H185" s="933">
        <v>0</v>
      </c>
      <c r="I185" s="933">
        <v>0</v>
      </c>
      <c r="J185" s="933">
        <v>0</v>
      </c>
      <c r="K185" s="933">
        <v>569</v>
      </c>
      <c r="L185" s="934">
        <v>0.250954716274149</v>
      </c>
      <c r="M185" s="935">
        <v>1.2002182082676701E-2</v>
      </c>
      <c r="N185" s="935">
        <v>2.1822149241230299E-3</v>
      </c>
      <c r="O185" s="912"/>
    </row>
    <row r="186" spans="1:15">
      <c r="A186" s="929" t="s">
        <v>3990</v>
      </c>
      <c r="B186" s="930">
        <v>1950</v>
      </c>
      <c r="C186" s="931">
        <v>2567</v>
      </c>
      <c r="D186" s="931">
        <v>0</v>
      </c>
      <c r="E186" s="931">
        <v>0</v>
      </c>
      <c r="F186" s="932">
        <v>0</v>
      </c>
      <c r="G186" s="933">
        <v>0</v>
      </c>
      <c r="H186" s="933">
        <v>250</v>
      </c>
      <c r="I186" s="933">
        <v>322</v>
      </c>
      <c r="J186" s="933">
        <v>0</v>
      </c>
      <c r="K186" s="933">
        <v>3945</v>
      </c>
      <c r="L186" s="934">
        <v>1.7712262643405801</v>
      </c>
      <c r="M186" s="935">
        <v>7.5909697043167801E-2</v>
      </c>
      <c r="N186" s="935">
        <v>1.6868821565148399E-2</v>
      </c>
      <c r="O186" s="912"/>
    </row>
    <row r="187" spans="1:15">
      <c r="A187" s="929" t="s">
        <v>3991</v>
      </c>
      <c r="B187" s="930">
        <v>0</v>
      </c>
      <c r="C187" s="931">
        <v>1123</v>
      </c>
      <c r="D187" s="931">
        <v>0</v>
      </c>
      <c r="E187" s="931">
        <v>118</v>
      </c>
      <c r="F187" s="932">
        <v>0</v>
      </c>
      <c r="G187" s="933">
        <v>0</v>
      </c>
      <c r="H187" s="933">
        <v>0</v>
      </c>
      <c r="I187" s="933">
        <v>0</v>
      </c>
      <c r="J187" s="933">
        <v>0</v>
      </c>
      <c r="K187" s="933">
        <v>1005</v>
      </c>
      <c r="L187" s="934">
        <v>0.53960920882971997</v>
      </c>
      <c r="M187" s="935">
        <v>2.41893783268495E-2</v>
      </c>
      <c r="N187" s="935">
        <v>3.7214428195153099E-3</v>
      </c>
      <c r="O187" s="912"/>
    </row>
    <row r="188" spans="1:15">
      <c r="A188" s="929" t="s">
        <v>4219</v>
      </c>
      <c r="B188" s="930">
        <v>0</v>
      </c>
      <c r="C188" s="931">
        <v>0</v>
      </c>
      <c r="D188" s="931">
        <v>0</v>
      </c>
      <c r="E188" s="931">
        <v>0</v>
      </c>
      <c r="F188" s="932">
        <v>0</v>
      </c>
      <c r="G188" s="933">
        <v>0</v>
      </c>
      <c r="H188" s="933">
        <v>0</v>
      </c>
      <c r="I188" s="933">
        <v>0</v>
      </c>
      <c r="J188" s="933">
        <v>0</v>
      </c>
      <c r="K188" s="933">
        <v>0</v>
      </c>
      <c r="L188" s="934">
        <v>0</v>
      </c>
      <c r="M188" s="935">
        <v>0</v>
      </c>
      <c r="N188" s="935">
        <v>0</v>
      </c>
      <c r="O188" s="912"/>
    </row>
    <row r="189" spans="1:15">
      <c r="A189" s="929" t="s">
        <v>3992</v>
      </c>
      <c r="B189" s="930">
        <v>40</v>
      </c>
      <c r="C189" s="931">
        <v>52</v>
      </c>
      <c r="D189" s="931">
        <v>0</v>
      </c>
      <c r="E189" s="931">
        <v>92</v>
      </c>
      <c r="F189" s="932">
        <v>0</v>
      </c>
      <c r="G189" s="933">
        <v>0</v>
      </c>
      <c r="H189" s="933">
        <v>0</v>
      </c>
      <c r="I189" s="933">
        <v>0</v>
      </c>
      <c r="J189" s="933">
        <v>0</v>
      </c>
      <c r="K189" s="933">
        <v>0</v>
      </c>
      <c r="L189" s="934">
        <v>0</v>
      </c>
      <c r="M189" s="935">
        <v>0</v>
      </c>
      <c r="N189" s="935">
        <v>0</v>
      </c>
      <c r="O189" s="912"/>
    </row>
    <row r="190" spans="1:15">
      <c r="A190" s="929" t="s">
        <v>3993</v>
      </c>
      <c r="B190" s="930">
        <v>11</v>
      </c>
      <c r="C190" s="931">
        <v>3</v>
      </c>
      <c r="D190" s="931">
        <v>0</v>
      </c>
      <c r="E190" s="931">
        <v>14</v>
      </c>
      <c r="F190" s="932">
        <v>0</v>
      </c>
      <c r="G190" s="933">
        <v>0</v>
      </c>
      <c r="H190" s="933">
        <v>0</v>
      </c>
      <c r="I190" s="933">
        <v>0</v>
      </c>
      <c r="J190" s="933">
        <v>0</v>
      </c>
      <c r="K190" s="933">
        <v>0</v>
      </c>
      <c r="L190" s="934">
        <v>0</v>
      </c>
      <c r="M190" s="935">
        <v>0</v>
      </c>
      <c r="N190" s="935">
        <v>0</v>
      </c>
      <c r="O190" s="912"/>
    </row>
    <row r="191" spans="1:15">
      <c r="A191" s="929" t="s">
        <v>3994</v>
      </c>
      <c r="B191" s="930">
        <v>0</v>
      </c>
      <c r="C191" s="931">
        <v>2</v>
      </c>
      <c r="D191" s="931">
        <v>0</v>
      </c>
      <c r="E191" s="931">
        <v>0</v>
      </c>
      <c r="F191" s="932">
        <v>0</v>
      </c>
      <c r="G191" s="933">
        <v>0</v>
      </c>
      <c r="H191" s="933">
        <v>0</v>
      </c>
      <c r="I191" s="933">
        <v>0</v>
      </c>
      <c r="J191" s="933">
        <v>0</v>
      </c>
      <c r="K191" s="933">
        <v>2</v>
      </c>
      <c r="L191" s="934">
        <v>2.5127012640650702E-3</v>
      </c>
      <c r="M191" s="935">
        <v>2.21955278325747E-4</v>
      </c>
      <c r="N191" s="935">
        <v>2.0939177200542201E-5</v>
      </c>
      <c r="O191" s="912"/>
    </row>
    <row r="192" spans="1:15">
      <c r="A192" s="929" t="s">
        <v>3995</v>
      </c>
      <c r="B192" s="930">
        <v>651</v>
      </c>
      <c r="C192" s="931">
        <v>3725</v>
      </c>
      <c r="D192" s="931">
        <v>0</v>
      </c>
      <c r="E192" s="931">
        <v>0</v>
      </c>
      <c r="F192" s="932">
        <v>0</v>
      </c>
      <c r="G192" s="933">
        <v>0</v>
      </c>
      <c r="H192" s="933">
        <v>0</v>
      </c>
      <c r="I192" s="933">
        <v>0</v>
      </c>
      <c r="J192" s="933">
        <v>0</v>
      </c>
      <c r="K192" s="933">
        <v>4376</v>
      </c>
      <c r="L192" s="934">
        <v>2.57142265178148</v>
      </c>
      <c r="M192" s="935">
        <v>7.4654206019462405E-2</v>
      </c>
      <c r="N192" s="935">
        <v>1.65898235598805E-2</v>
      </c>
      <c r="O192" s="912"/>
    </row>
    <row r="193" spans="1:15">
      <c r="A193" s="929" t="s">
        <v>3996</v>
      </c>
      <c r="B193" s="930">
        <v>0</v>
      </c>
      <c r="C193" s="931">
        <v>70</v>
      </c>
      <c r="D193" s="931">
        <v>0</v>
      </c>
      <c r="E193" s="931">
        <v>0</v>
      </c>
      <c r="F193" s="932">
        <v>0</v>
      </c>
      <c r="G193" s="933">
        <v>0</v>
      </c>
      <c r="H193" s="933">
        <v>0</v>
      </c>
      <c r="I193" s="933">
        <v>0</v>
      </c>
      <c r="J193" s="933">
        <v>0</v>
      </c>
      <c r="K193" s="933">
        <v>70</v>
      </c>
      <c r="L193" s="934">
        <v>0.17366733157738101</v>
      </c>
      <c r="M193" s="935">
        <v>8.5537640926172907E-3</v>
      </c>
      <c r="N193" s="935">
        <v>1.0368198900142199E-3</v>
      </c>
      <c r="O193" s="912"/>
    </row>
    <row r="194" spans="1:15">
      <c r="A194" s="929" t="s">
        <v>4220</v>
      </c>
      <c r="B194" s="930">
        <v>1938</v>
      </c>
      <c r="C194" s="931">
        <v>0</v>
      </c>
      <c r="D194" s="931">
        <v>0</v>
      </c>
      <c r="E194" s="931">
        <v>0</v>
      </c>
      <c r="F194" s="932">
        <v>0</v>
      </c>
      <c r="G194" s="933">
        <v>0</v>
      </c>
      <c r="H194" s="933">
        <v>0</v>
      </c>
      <c r="I194" s="933">
        <v>0</v>
      </c>
      <c r="J194" s="933">
        <v>0</v>
      </c>
      <c r="K194" s="933">
        <v>1938</v>
      </c>
      <c r="L194" s="934">
        <v>1.2122778518608299</v>
      </c>
      <c r="M194" s="935">
        <v>7.3471384961262501E-2</v>
      </c>
      <c r="N194" s="935">
        <v>7.3471384961262499E-3</v>
      </c>
      <c r="O194" s="912"/>
    </row>
    <row r="195" spans="1:15">
      <c r="A195" s="929" t="s">
        <v>3997</v>
      </c>
      <c r="B195" s="930">
        <v>0</v>
      </c>
      <c r="C195" s="931">
        <v>5890</v>
      </c>
      <c r="D195" s="931">
        <v>0</v>
      </c>
      <c r="E195" s="931">
        <v>4</v>
      </c>
      <c r="F195" s="932">
        <v>0</v>
      </c>
      <c r="G195" s="933">
        <v>0</v>
      </c>
      <c r="H195" s="933">
        <v>0</v>
      </c>
      <c r="I195" s="933">
        <v>0</v>
      </c>
      <c r="J195" s="933">
        <v>0</v>
      </c>
      <c r="K195" s="933">
        <v>5886</v>
      </c>
      <c r="L195" s="934">
        <v>5.0726280871510596</v>
      </c>
      <c r="M195" s="935">
        <v>0.154384333087206</v>
      </c>
      <c r="N195" s="935">
        <v>1.10274523633719E-2</v>
      </c>
      <c r="O195" s="912"/>
    </row>
    <row r="196" spans="1:15">
      <c r="A196" s="929" t="s">
        <v>3998</v>
      </c>
      <c r="B196" s="930">
        <v>0</v>
      </c>
      <c r="C196" s="931">
        <v>2</v>
      </c>
      <c r="D196" s="931">
        <v>0</v>
      </c>
      <c r="E196" s="931">
        <v>0</v>
      </c>
      <c r="F196" s="932">
        <v>0</v>
      </c>
      <c r="G196" s="933">
        <v>0</v>
      </c>
      <c r="H196" s="933">
        <v>0</v>
      </c>
      <c r="I196" s="933">
        <v>0</v>
      </c>
      <c r="J196" s="933">
        <v>0</v>
      </c>
      <c r="K196" s="933">
        <v>2</v>
      </c>
      <c r="L196" s="934">
        <v>1.2537056833335199E-3</v>
      </c>
      <c r="M196" s="935">
        <v>6.9650315740750899E-5</v>
      </c>
      <c r="N196" s="935">
        <v>1.04475473611126E-5</v>
      </c>
      <c r="O196" s="912"/>
    </row>
    <row r="197" spans="1:15">
      <c r="A197" s="929" t="s">
        <v>3999</v>
      </c>
      <c r="B197" s="930">
        <v>0</v>
      </c>
      <c r="C197" s="931">
        <v>122</v>
      </c>
      <c r="D197" s="931">
        <v>0</v>
      </c>
      <c r="E197" s="931">
        <v>0</v>
      </c>
      <c r="F197" s="932">
        <v>0</v>
      </c>
      <c r="G197" s="933">
        <v>0</v>
      </c>
      <c r="H197" s="933">
        <v>0</v>
      </c>
      <c r="I197" s="933">
        <v>0</v>
      </c>
      <c r="J197" s="933">
        <v>0</v>
      </c>
      <c r="K197" s="933">
        <v>122</v>
      </c>
      <c r="L197" s="934">
        <v>0.102532758791699</v>
      </c>
      <c r="M197" s="935">
        <v>6.50207738679069E-3</v>
      </c>
      <c r="N197" s="935">
        <v>1.0003195979678E-3</v>
      </c>
      <c r="O197" s="912"/>
    </row>
    <row r="198" spans="1:15">
      <c r="A198" s="929" t="s">
        <v>4221</v>
      </c>
      <c r="B198" s="930">
        <v>0</v>
      </c>
      <c r="C198" s="931">
        <v>236</v>
      </c>
      <c r="D198" s="931">
        <v>0</v>
      </c>
      <c r="E198" s="931">
        <v>221</v>
      </c>
      <c r="F198" s="932">
        <v>0</v>
      </c>
      <c r="G198" s="933">
        <v>0</v>
      </c>
      <c r="H198" s="933">
        <v>0</v>
      </c>
      <c r="I198" s="933">
        <v>0</v>
      </c>
      <c r="J198" s="933">
        <v>0</v>
      </c>
      <c r="K198" s="933">
        <v>15</v>
      </c>
      <c r="L198" s="934">
        <v>1.50695952126429E-2</v>
      </c>
      <c r="M198" s="935">
        <v>5.5444737103119905E-4</v>
      </c>
      <c r="N198" s="935">
        <v>1.9903238960094301E-4</v>
      </c>
      <c r="O198" s="912"/>
    </row>
    <row r="199" spans="1:15">
      <c r="A199" s="929" t="s">
        <v>4000</v>
      </c>
      <c r="B199" s="930">
        <v>7500</v>
      </c>
      <c r="C199" s="931">
        <v>5833</v>
      </c>
      <c r="D199" s="931">
        <v>0</v>
      </c>
      <c r="E199" s="931">
        <v>228</v>
      </c>
      <c r="F199" s="932">
        <v>0</v>
      </c>
      <c r="G199" s="933">
        <v>0</v>
      </c>
      <c r="H199" s="933">
        <v>0</v>
      </c>
      <c r="I199" s="933">
        <v>939</v>
      </c>
      <c r="J199" s="933">
        <v>0</v>
      </c>
      <c r="K199" s="933">
        <v>12166</v>
      </c>
      <c r="L199" s="934">
        <v>6.9907673657413003</v>
      </c>
      <c r="M199" s="935">
        <v>0.61434016244393297</v>
      </c>
      <c r="N199" s="935">
        <v>8.4736574130197598E-2</v>
      </c>
      <c r="O199" s="912"/>
    </row>
    <row r="200" spans="1:15">
      <c r="A200" s="929" t="s">
        <v>4001</v>
      </c>
      <c r="B200" s="930">
        <v>0</v>
      </c>
      <c r="C200" s="931">
        <v>0</v>
      </c>
      <c r="D200" s="931">
        <v>0</v>
      </c>
      <c r="E200" s="931">
        <v>0</v>
      </c>
      <c r="F200" s="932">
        <v>0</v>
      </c>
      <c r="G200" s="933">
        <v>0</v>
      </c>
      <c r="H200" s="933">
        <v>0</v>
      </c>
      <c r="I200" s="933">
        <v>0</v>
      </c>
      <c r="J200" s="933">
        <v>0</v>
      </c>
      <c r="K200" s="933">
        <v>0</v>
      </c>
      <c r="L200" s="934">
        <v>0</v>
      </c>
      <c r="M200" s="935">
        <v>0</v>
      </c>
      <c r="N200" s="935">
        <v>0</v>
      </c>
      <c r="O200" s="912"/>
    </row>
    <row r="201" spans="1:15">
      <c r="A201" s="929" t="s">
        <v>4002</v>
      </c>
      <c r="B201" s="930">
        <v>0</v>
      </c>
      <c r="C201" s="931">
        <v>0</v>
      </c>
      <c r="D201" s="931">
        <v>0</v>
      </c>
      <c r="E201" s="931">
        <v>0</v>
      </c>
      <c r="F201" s="932">
        <v>0</v>
      </c>
      <c r="G201" s="933">
        <v>0</v>
      </c>
      <c r="H201" s="933">
        <v>0</v>
      </c>
      <c r="I201" s="933">
        <v>0</v>
      </c>
      <c r="J201" s="933">
        <v>0</v>
      </c>
      <c r="K201" s="933">
        <v>0</v>
      </c>
      <c r="L201" s="934">
        <v>0</v>
      </c>
      <c r="M201" s="935">
        <v>0</v>
      </c>
      <c r="N201" s="935">
        <v>0</v>
      </c>
      <c r="O201" s="912"/>
    </row>
    <row r="202" spans="1:15">
      <c r="A202" s="929" t="s">
        <v>4003</v>
      </c>
      <c r="B202" s="930">
        <v>0</v>
      </c>
      <c r="C202" s="931">
        <v>14</v>
      </c>
      <c r="D202" s="931">
        <v>0</v>
      </c>
      <c r="E202" s="931">
        <v>0</v>
      </c>
      <c r="F202" s="932">
        <v>0</v>
      </c>
      <c r="G202" s="933">
        <v>0</v>
      </c>
      <c r="H202" s="933">
        <v>0</v>
      </c>
      <c r="I202" s="933">
        <v>0</v>
      </c>
      <c r="J202" s="933">
        <v>0</v>
      </c>
      <c r="K202" s="933">
        <v>14</v>
      </c>
      <c r="L202" s="934">
        <v>2.1600414375296199E-3</v>
      </c>
      <c r="M202" s="935">
        <v>3.0857734821851702E-5</v>
      </c>
      <c r="N202" s="935">
        <v>0</v>
      </c>
      <c r="O202" s="912"/>
    </row>
    <row r="203" spans="1:15">
      <c r="A203" s="929" t="s">
        <v>4004</v>
      </c>
      <c r="B203" s="930">
        <v>0</v>
      </c>
      <c r="C203" s="931">
        <v>258</v>
      </c>
      <c r="D203" s="931">
        <v>-2</v>
      </c>
      <c r="E203" s="931">
        <v>2</v>
      </c>
      <c r="F203" s="932">
        <v>0</v>
      </c>
      <c r="G203" s="933">
        <v>0</v>
      </c>
      <c r="H203" s="933">
        <v>0</v>
      </c>
      <c r="I203" s="933">
        <v>0</v>
      </c>
      <c r="J203" s="933">
        <v>0</v>
      </c>
      <c r="K203" s="933">
        <v>258</v>
      </c>
      <c r="L203" s="934">
        <v>0.44924453652784402</v>
      </c>
      <c r="M203" s="935">
        <v>1.3926580632363199E-2</v>
      </c>
      <c r="N203" s="935">
        <v>5.3909344383341199E-3</v>
      </c>
      <c r="O203" s="912"/>
    </row>
    <row r="204" spans="1:15">
      <c r="A204" s="929" t="s">
        <v>4005</v>
      </c>
      <c r="B204" s="930">
        <v>0</v>
      </c>
      <c r="C204" s="931">
        <v>2</v>
      </c>
      <c r="D204" s="931">
        <v>0</v>
      </c>
      <c r="E204" s="931">
        <v>0</v>
      </c>
      <c r="F204" s="932">
        <v>0</v>
      </c>
      <c r="G204" s="933">
        <v>0</v>
      </c>
      <c r="H204" s="933">
        <v>0</v>
      </c>
      <c r="I204" s="933">
        <v>0</v>
      </c>
      <c r="J204" s="933">
        <v>0</v>
      </c>
      <c r="K204" s="933">
        <v>2</v>
      </c>
      <c r="L204" s="934">
        <v>8.37567088021689E-4</v>
      </c>
      <c r="M204" s="935">
        <v>3.5265982653544799E-5</v>
      </c>
      <c r="N204" s="935">
        <v>8.8164956633861998E-6</v>
      </c>
      <c r="O204" s="912"/>
    </row>
    <row r="205" spans="1:15">
      <c r="A205" s="929" t="s">
        <v>4006</v>
      </c>
      <c r="B205" s="930">
        <v>0</v>
      </c>
      <c r="C205" s="931">
        <v>4298</v>
      </c>
      <c r="D205" s="931">
        <v>0</v>
      </c>
      <c r="E205" s="931">
        <v>1</v>
      </c>
      <c r="F205" s="932">
        <v>0</v>
      </c>
      <c r="G205" s="933">
        <v>0</v>
      </c>
      <c r="H205" s="933">
        <v>0</v>
      </c>
      <c r="I205" s="933">
        <v>0</v>
      </c>
      <c r="J205" s="933">
        <v>0</v>
      </c>
      <c r="K205" s="933">
        <v>4297</v>
      </c>
      <c r="L205" s="934">
        <v>2.9360473445817101</v>
      </c>
      <c r="M205" s="935">
        <v>8.5240084197533594E-2</v>
      </c>
      <c r="N205" s="935">
        <v>1.8942240932785199E-2</v>
      </c>
      <c r="O205" s="912"/>
    </row>
    <row r="206" spans="1:15">
      <c r="A206" s="929" t="s">
        <v>4007</v>
      </c>
      <c r="B206" s="930">
        <v>0</v>
      </c>
      <c r="C206" s="931">
        <v>19</v>
      </c>
      <c r="D206" s="931">
        <v>0</v>
      </c>
      <c r="E206" s="931">
        <v>0</v>
      </c>
      <c r="F206" s="932">
        <v>0</v>
      </c>
      <c r="G206" s="933">
        <v>0</v>
      </c>
      <c r="H206" s="933">
        <v>0</v>
      </c>
      <c r="I206" s="933">
        <v>0</v>
      </c>
      <c r="J206" s="933">
        <v>0</v>
      </c>
      <c r="K206" s="933">
        <v>19</v>
      </c>
      <c r="L206" s="934">
        <v>0</v>
      </c>
      <c r="M206" s="935">
        <v>0</v>
      </c>
      <c r="N206" s="935">
        <v>0</v>
      </c>
      <c r="O206" s="912"/>
    </row>
    <row r="207" spans="1:15">
      <c r="A207" s="929" t="s">
        <v>4008</v>
      </c>
      <c r="B207" s="930">
        <v>0</v>
      </c>
      <c r="C207" s="931">
        <v>65</v>
      </c>
      <c r="D207" s="931">
        <v>0</v>
      </c>
      <c r="E207" s="931">
        <v>0</v>
      </c>
      <c r="F207" s="932">
        <v>0</v>
      </c>
      <c r="G207" s="933">
        <v>0</v>
      </c>
      <c r="H207" s="933">
        <v>0</v>
      </c>
      <c r="I207" s="933">
        <v>0</v>
      </c>
      <c r="J207" s="933">
        <v>0</v>
      </c>
      <c r="K207" s="933">
        <v>65</v>
      </c>
      <c r="L207" s="934">
        <v>8.5645642998049304E-2</v>
      </c>
      <c r="M207" s="935">
        <v>1.1232215475154E-3</v>
      </c>
      <c r="N207" s="935">
        <v>4.2120808031827499E-4</v>
      </c>
      <c r="O207" s="912"/>
    </row>
    <row r="208" spans="1:15">
      <c r="A208" s="929" t="s">
        <v>4009</v>
      </c>
      <c r="B208" s="930">
        <v>0</v>
      </c>
      <c r="C208" s="931">
        <v>0</v>
      </c>
      <c r="D208" s="931">
        <v>0</v>
      </c>
      <c r="E208" s="931">
        <v>0</v>
      </c>
      <c r="F208" s="932">
        <v>0</v>
      </c>
      <c r="G208" s="933">
        <v>0</v>
      </c>
      <c r="H208" s="933">
        <v>0</v>
      </c>
      <c r="I208" s="933">
        <v>0</v>
      </c>
      <c r="J208" s="933">
        <v>0</v>
      </c>
      <c r="K208" s="933">
        <v>0</v>
      </c>
      <c r="L208" s="934">
        <v>0</v>
      </c>
      <c r="M208" s="935">
        <v>0</v>
      </c>
      <c r="N208" s="935">
        <v>0</v>
      </c>
      <c r="O208" s="912"/>
    </row>
    <row r="209" spans="1:15">
      <c r="A209" s="929" t="s">
        <v>4010</v>
      </c>
      <c r="B209" s="930">
        <v>0</v>
      </c>
      <c r="C209" s="931">
        <v>10</v>
      </c>
      <c r="D209" s="931">
        <v>0</v>
      </c>
      <c r="E209" s="931">
        <v>0</v>
      </c>
      <c r="F209" s="932">
        <v>0</v>
      </c>
      <c r="G209" s="933">
        <v>0</v>
      </c>
      <c r="H209" s="933">
        <v>0</v>
      </c>
      <c r="I209" s="933">
        <v>0</v>
      </c>
      <c r="J209" s="933">
        <v>0</v>
      </c>
      <c r="K209" s="933">
        <v>10</v>
      </c>
      <c r="L209" s="934">
        <v>6.5021655517473201E-2</v>
      </c>
      <c r="M209" s="935">
        <v>3.1078147213436302E-3</v>
      </c>
      <c r="N209" s="935">
        <v>5.51030978961637E-4</v>
      </c>
      <c r="O209" s="912"/>
    </row>
    <row r="210" spans="1:15">
      <c r="A210" s="929" t="s">
        <v>4011</v>
      </c>
      <c r="B210" s="930">
        <v>0</v>
      </c>
      <c r="C210" s="931">
        <v>5</v>
      </c>
      <c r="D210" s="931">
        <v>1</v>
      </c>
      <c r="E210" s="931">
        <v>0</v>
      </c>
      <c r="F210" s="932">
        <v>0</v>
      </c>
      <c r="G210" s="933">
        <v>0</v>
      </c>
      <c r="H210" s="933">
        <v>0</v>
      </c>
      <c r="I210" s="933">
        <v>0</v>
      </c>
      <c r="J210" s="933">
        <v>0</v>
      </c>
      <c r="K210" s="933">
        <v>4</v>
      </c>
      <c r="L210" s="934">
        <v>2.0277940025788298E-3</v>
      </c>
      <c r="M210" s="935">
        <v>2.0277940025788201E-4</v>
      </c>
      <c r="N210" s="935">
        <v>3.5265982653544799E-5</v>
      </c>
      <c r="O210" s="912"/>
    </row>
    <row r="211" spans="1:15">
      <c r="A211" s="929" t="s">
        <v>4012</v>
      </c>
      <c r="B211" s="930">
        <v>75</v>
      </c>
      <c r="C211" s="931">
        <v>252</v>
      </c>
      <c r="D211" s="931">
        <v>0</v>
      </c>
      <c r="E211" s="931">
        <v>413</v>
      </c>
      <c r="F211" s="932">
        <v>0</v>
      </c>
      <c r="G211" s="933">
        <v>0</v>
      </c>
      <c r="H211" s="933">
        <v>0</v>
      </c>
      <c r="I211" s="933">
        <v>0</v>
      </c>
      <c r="J211" s="933">
        <v>0</v>
      </c>
      <c r="K211" s="933">
        <v>0</v>
      </c>
      <c r="L211" s="934">
        <v>0</v>
      </c>
      <c r="M211" s="935">
        <v>0</v>
      </c>
      <c r="N211" s="935">
        <v>0</v>
      </c>
      <c r="O211" s="912"/>
    </row>
    <row r="212" spans="1:15">
      <c r="A212" s="929" t="s">
        <v>4013</v>
      </c>
      <c r="B212" s="930">
        <v>0</v>
      </c>
      <c r="C212" s="931">
        <v>51</v>
      </c>
      <c r="D212" s="931">
        <v>0</v>
      </c>
      <c r="E212" s="931">
        <v>0</v>
      </c>
      <c r="F212" s="932">
        <v>0</v>
      </c>
      <c r="G212" s="933">
        <v>0</v>
      </c>
      <c r="H212" s="933">
        <v>0</v>
      </c>
      <c r="I212" s="933">
        <v>0</v>
      </c>
      <c r="J212" s="933">
        <v>0</v>
      </c>
      <c r="K212" s="933">
        <v>51</v>
      </c>
      <c r="L212" s="934">
        <v>3.0350786321207E-2</v>
      </c>
      <c r="M212" s="935">
        <v>1.3489238364980899E-3</v>
      </c>
      <c r="N212" s="935">
        <v>2.24820639416348E-4</v>
      </c>
      <c r="O212" s="912"/>
    </row>
    <row r="213" spans="1:15">
      <c r="A213" s="929" t="s">
        <v>4014</v>
      </c>
      <c r="B213" s="930">
        <v>0</v>
      </c>
      <c r="C213" s="931">
        <v>697</v>
      </c>
      <c r="D213" s="931">
        <v>0</v>
      </c>
      <c r="E213" s="931">
        <v>0</v>
      </c>
      <c r="F213" s="932">
        <v>0</v>
      </c>
      <c r="G213" s="933">
        <v>0</v>
      </c>
      <c r="H213" s="933">
        <v>0</v>
      </c>
      <c r="I213" s="933">
        <v>0</v>
      </c>
      <c r="J213" s="933">
        <v>0</v>
      </c>
      <c r="K213" s="933">
        <v>697</v>
      </c>
      <c r="L213" s="934">
        <v>1.06924696106415</v>
      </c>
      <c r="M213" s="935">
        <v>2.94042914292642E-2</v>
      </c>
      <c r="N213" s="935">
        <v>9.3559109093113192E-3</v>
      </c>
      <c r="O213" s="912"/>
    </row>
    <row r="214" spans="1:15">
      <c r="A214" s="929" t="s">
        <v>4015</v>
      </c>
      <c r="B214" s="930">
        <v>0</v>
      </c>
      <c r="C214" s="931">
        <v>13</v>
      </c>
      <c r="D214" s="931">
        <v>0</v>
      </c>
      <c r="E214" s="931">
        <v>0</v>
      </c>
      <c r="F214" s="932">
        <v>0</v>
      </c>
      <c r="G214" s="933">
        <v>0</v>
      </c>
      <c r="H214" s="933">
        <v>0</v>
      </c>
      <c r="I214" s="933">
        <v>0</v>
      </c>
      <c r="J214" s="933">
        <v>0</v>
      </c>
      <c r="K214" s="933">
        <v>13</v>
      </c>
      <c r="L214" s="934">
        <v>9.9428029843837806E-2</v>
      </c>
      <c r="M214" s="935">
        <v>1.9770991525143501E-3</v>
      </c>
      <c r="N214" s="935">
        <v>5.7307221812010303E-4</v>
      </c>
      <c r="O214" s="912"/>
    </row>
    <row r="215" spans="1:15">
      <c r="A215" s="929" t="s">
        <v>4016</v>
      </c>
      <c r="B215" s="930">
        <v>0</v>
      </c>
      <c r="C215" s="931">
        <v>1443</v>
      </c>
      <c r="D215" s="931">
        <v>0</v>
      </c>
      <c r="E215" s="931">
        <v>0</v>
      </c>
      <c r="F215" s="932">
        <v>0</v>
      </c>
      <c r="G215" s="933">
        <v>0</v>
      </c>
      <c r="H215" s="933">
        <v>0</v>
      </c>
      <c r="I215" s="933">
        <v>0</v>
      </c>
      <c r="J215" s="933">
        <v>0</v>
      </c>
      <c r="K215" s="933">
        <v>1443</v>
      </c>
      <c r="L215" s="934">
        <v>1.30402583233229</v>
      </c>
      <c r="M215" s="935">
        <v>4.77082621584985E-2</v>
      </c>
      <c r="N215" s="935">
        <v>1.27222032422663E-2</v>
      </c>
      <c r="O215" s="912"/>
    </row>
    <row r="216" spans="1:15">
      <c r="A216" s="929" t="s">
        <v>4017</v>
      </c>
      <c r="B216" s="930">
        <v>0</v>
      </c>
      <c r="C216" s="931">
        <v>2752</v>
      </c>
      <c r="D216" s="931">
        <v>-12</v>
      </c>
      <c r="E216" s="931">
        <v>41</v>
      </c>
      <c r="F216" s="932">
        <v>0</v>
      </c>
      <c r="G216" s="933">
        <v>0</v>
      </c>
      <c r="H216" s="933">
        <v>0</v>
      </c>
      <c r="I216" s="933">
        <v>0</v>
      </c>
      <c r="J216" s="933">
        <v>0</v>
      </c>
      <c r="K216" s="933">
        <v>2723</v>
      </c>
      <c r="L216" s="934">
        <v>1.71052138551229</v>
      </c>
      <c r="M216" s="935">
        <v>7.4122593372199397E-2</v>
      </c>
      <c r="N216" s="935">
        <v>1.7105213855122901E-2</v>
      </c>
      <c r="O216" s="912"/>
    </row>
    <row r="217" spans="1:15">
      <c r="A217" s="929" t="s">
        <v>4018</v>
      </c>
      <c r="B217" s="930">
        <v>0</v>
      </c>
      <c r="C217" s="931">
        <v>203</v>
      </c>
      <c r="D217" s="931">
        <v>0</v>
      </c>
      <c r="E217" s="931">
        <v>0</v>
      </c>
      <c r="F217" s="932">
        <v>0</v>
      </c>
      <c r="G217" s="933">
        <v>0</v>
      </c>
      <c r="H217" s="933">
        <v>0</v>
      </c>
      <c r="I217" s="933">
        <v>0</v>
      </c>
      <c r="J217" s="933">
        <v>0</v>
      </c>
      <c r="K217" s="933">
        <v>203</v>
      </c>
      <c r="L217" s="934">
        <v>0.217051763850164</v>
      </c>
      <c r="M217" s="935">
        <v>1.3731846284398099E-2</v>
      </c>
      <c r="N217" s="935">
        <v>2.6577767002060899E-3</v>
      </c>
      <c r="O217" s="912"/>
    </row>
    <row r="218" spans="1:15">
      <c r="A218" s="929" t="s">
        <v>4019</v>
      </c>
      <c r="B218" s="930">
        <v>0</v>
      </c>
      <c r="C218" s="931">
        <v>246</v>
      </c>
      <c r="D218" s="931">
        <v>0</v>
      </c>
      <c r="E218" s="931">
        <v>0</v>
      </c>
      <c r="F218" s="932">
        <v>0</v>
      </c>
      <c r="G218" s="933">
        <v>0</v>
      </c>
      <c r="H218" s="933">
        <v>0</v>
      </c>
      <c r="I218" s="933">
        <v>0</v>
      </c>
      <c r="J218" s="933">
        <v>0</v>
      </c>
      <c r="K218" s="933">
        <v>246</v>
      </c>
      <c r="L218" s="934">
        <v>0.26302824584798201</v>
      </c>
      <c r="M218" s="935">
        <v>1.6640562492423301E-2</v>
      </c>
      <c r="N218" s="935">
        <v>3.2207540307916099E-3</v>
      </c>
      <c r="O218" s="912"/>
    </row>
    <row r="219" spans="1:15">
      <c r="A219" s="924"/>
      <c r="B219" s="925"/>
      <c r="C219" s="926"/>
      <c r="D219" s="926"/>
      <c r="E219" s="926"/>
      <c r="F219" s="925"/>
      <c r="G219" s="926"/>
      <c r="H219" s="926"/>
      <c r="I219" s="926"/>
      <c r="J219" s="926"/>
      <c r="K219" s="926"/>
      <c r="L219" s="927"/>
      <c r="M219" s="928"/>
      <c r="N219" s="928"/>
      <c r="O219" s="912"/>
    </row>
    <row r="220" spans="1:15">
      <c r="A220" s="917" t="s">
        <v>4222</v>
      </c>
      <c r="B220" s="918">
        <v>192247</v>
      </c>
      <c r="C220" s="919">
        <v>66978</v>
      </c>
      <c r="D220" s="919">
        <v>-113</v>
      </c>
      <c r="E220" s="919">
        <v>125931</v>
      </c>
      <c r="F220" s="920">
        <v>0</v>
      </c>
      <c r="G220" s="921">
        <v>0</v>
      </c>
      <c r="H220" s="921">
        <v>17670</v>
      </c>
      <c r="I220" s="921">
        <v>14715</v>
      </c>
      <c r="J220" s="921">
        <v>0</v>
      </c>
      <c r="K220" s="921">
        <v>141214</v>
      </c>
      <c r="L220" s="922">
        <v>107.22404133004601</v>
      </c>
      <c r="M220" s="923">
        <v>1.3546777475555101</v>
      </c>
      <c r="N220" s="923">
        <v>0.434337072450943</v>
      </c>
      <c r="O220" s="912"/>
    </row>
    <row r="221" spans="1:15">
      <c r="A221" s="929" t="s">
        <v>4021</v>
      </c>
      <c r="B221" s="930">
        <v>900</v>
      </c>
      <c r="C221" s="931">
        <v>47</v>
      </c>
      <c r="D221" s="931">
        <v>0</v>
      </c>
      <c r="E221" s="931">
        <v>606</v>
      </c>
      <c r="F221" s="932">
        <v>0</v>
      </c>
      <c r="G221" s="933">
        <v>0</v>
      </c>
      <c r="H221" s="933">
        <v>0</v>
      </c>
      <c r="I221" s="933">
        <v>76</v>
      </c>
      <c r="J221" s="933">
        <v>0</v>
      </c>
      <c r="K221" s="933">
        <v>265</v>
      </c>
      <c r="L221" s="934">
        <v>0.70500005510309804</v>
      </c>
      <c r="M221" s="935">
        <v>7.8794123805640305E-3</v>
      </c>
      <c r="N221" s="935">
        <v>6.5938240447877994E-2</v>
      </c>
      <c r="O221" s="912"/>
    </row>
    <row r="222" spans="1:15">
      <c r="A222" s="929" t="s">
        <v>4022</v>
      </c>
      <c r="B222" s="930">
        <v>28000</v>
      </c>
      <c r="C222" s="931">
        <v>6000</v>
      </c>
      <c r="D222" s="931">
        <v>0</v>
      </c>
      <c r="E222" s="931">
        <v>29384</v>
      </c>
      <c r="F222" s="932">
        <v>0</v>
      </c>
      <c r="G222" s="933">
        <v>0</v>
      </c>
      <c r="H222" s="933">
        <v>0</v>
      </c>
      <c r="I222" s="933">
        <v>1049</v>
      </c>
      <c r="J222" s="933">
        <v>0</v>
      </c>
      <c r="K222" s="933">
        <v>1678</v>
      </c>
      <c r="L222" s="934">
        <v>2.4380643383770999</v>
      </c>
      <c r="M222" s="935">
        <v>3.0771685824177001E-2</v>
      </c>
      <c r="N222" s="935">
        <v>4.7341055114118501E-3</v>
      </c>
      <c r="O222" s="912"/>
    </row>
    <row r="223" spans="1:15">
      <c r="A223" s="929" t="s">
        <v>4023</v>
      </c>
      <c r="B223" s="930">
        <v>11789</v>
      </c>
      <c r="C223" s="931">
        <v>349</v>
      </c>
      <c r="D223" s="931">
        <v>0</v>
      </c>
      <c r="E223" s="931">
        <v>12138</v>
      </c>
      <c r="F223" s="932">
        <v>0</v>
      </c>
      <c r="G223" s="933">
        <v>0</v>
      </c>
      <c r="H223" s="933">
        <v>0</v>
      </c>
      <c r="I223" s="933">
        <v>0</v>
      </c>
      <c r="J223" s="933">
        <v>0</v>
      </c>
      <c r="K223" s="933">
        <v>0</v>
      </c>
      <c r="L223" s="934">
        <v>0</v>
      </c>
      <c r="M223" s="935">
        <v>0</v>
      </c>
      <c r="N223" s="935">
        <v>0</v>
      </c>
      <c r="O223" s="912"/>
    </row>
    <row r="224" spans="1:15">
      <c r="A224" s="929" t="s">
        <v>4024</v>
      </c>
      <c r="B224" s="930">
        <v>0</v>
      </c>
      <c r="C224" s="931">
        <v>21</v>
      </c>
      <c r="D224" s="931">
        <v>0</v>
      </c>
      <c r="E224" s="931">
        <v>0</v>
      </c>
      <c r="F224" s="932">
        <v>0</v>
      </c>
      <c r="G224" s="933">
        <v>0</v>
      </c>
      <c r="H224" s="933">
        <v>0</v>
      </c>
      <c r="I224" s="933">
        <v>0</v>
      </c>
      <c r="J224" s="933">
        <v>0</v>
      </c>
      <c r="K224" s="933">
        <v>21</v>
      </c>
      <c r="L224" s="934">
        <v>9.3147158333241498E-2</v>
      </c>
      <c r="M224" s="935">
        <v>7.1651660256339604E-4</v>
      </c>
      <c r="N224" s="935">
        <v>1.19419433760566E-4</v>
      </c>
      <c r="O224" s="912"/>
    </row>
    <row r="225" spans="1:15">
      <c r="A225" s="929" t="s">
        <v>4026</v>
      </c>
      <c r="B225" s="930">
        <v>900</v>
      </c>
      <c r="C225" s="931">
        <v>831</v>
      </c>
      <c r="D225" s="931">
        <v>0</v>
      </c>
      <c r="E225" s="931">
        <v>590</v>
      </c>
      <c r="F225" s="932">
        <v>0</v>
      </c>
      <c r="G225" s="933">
        <v>0</v>
      </c>
      <c r="H225" s="933">
        <v>0</v>
      </c>
      <c r="I225" s="933">
        <v>88</v>
      </c>
      <c r="J225" s="933">
        <v>0</v>
      </c>
      <c r="K225" s="933">
        <v>1053</v>
      </c>
      <c r="L225" s="934">
        <v>1.00960998027309</v>
      </c>
      <c r="M225" s="935">
        <v>1.21849480377787E-2</v>
      </c>
      <c r="N225" s="935">
        <v>6.9628274501592497E-3</v>
      </c>
      <c r="O225" s="912"/>
    </row>
    <row r="226" spans="1:15">
      <c r="A226" s="929" t="s">
        <v>4027</v>
      </c>
      <c r="B226" s="930">
        <v>0</v>
      </c>
      <c r="C226" s="931">
        <v>779</v>
      </c>
      <c r="D226" s="931">
        <v>0</v>
      </c>
      <c r="E226" s="931">
        <v>0</v>
      </c>
      <c r="F226" s="932">
        <v>0</v>
      </c>
      <c r="G226" s="933">
        <v>0</v>
      </c>
      <c r="H226" s="933">
        <v>0</v>
      </c>
      <c r="I226" s="933">
        <v>0</v>
      </c>
      <c r="J226" s="933">
        <v>0</v>
      </c>
      <c r="K226" s="933">
        <v>779</v>
      </c>
      <c r="L226" s="934">
        <v>0.462048071942605</v>
      </c>
      <c r="M226" s="935">
        <v>7.1084318760400696E-3</v>
      </c>
      <c r="N226" s="935">
        <v>2.3694772920133601E-3</v>
      </c>
      <c r="O226" s="912"/>
    </row>
    <row r="227" spans="1:15">
      <c r="A227" s="929" t="s">
        <v>4028</v>
      </c>
      <c r="B227" s="930">
        <v>40000</v>
      </c>
      <c r="C227" s="931">
        <v>335</v>
      </c>
      <c r="D227" s="931">
        <v>0</v>
      </c>
      <c r="E227" s="931">
        <v>0</v>
      </c>
      <c r="F227" s="932">
        <v>0</v>
      </c>
      <c r="G227" s="933">
        <v>0</v>
      </c>
      <c r="H227" s="933">
        <v>36835</v>
      </c>
      <c r="I227" s="933">
        <v>3391</v>
      </c>
      <c r="J227" s="933">
        <v>0</v>
      </c>
      <c r="K227" s="933">
        <v>109</v>
      </c>
      <c r="L227" s="934">
        <v>7.0873604514045799E-2</v>
      </c>
      <c r="M227" s="935">
        <v>8.5048325416854902E-4</v>
      </c>
      <c r="N227" s="935">
        <v>2.8349441805618301E-4</v>
      </c>
      <c r="O227" s="912"/>
    </row>
    <row r="228" spans="1:15">
      <c r="A228" s="929" t="s">
        <v>4029</v>
      </c>
      <c r="B228" s="930">
        <v>0</v>
      </c>
      <c r="C228" s="931">
        <v>831</v>
      </c>
      <c r="D228" s="931">
        <v>0</v>
      </c>
      <c r="E228" s="931">
        <v>590</v>
      </c>
      <c r="F228" s="932">
        <v>0</v>
      </c>
      <c r="G228" s="933">
        <v>0</v>
      </c>
      <c r="H228" s="933">
        <v>0</v>
      </c>
      <c r="I228" s="933">
        <v>0</v>
      </c>
      <c r="J228" s="933">
        <v>0</v>
      </c>
      <c r="K228" s="933">
        <v>241</v>
      </c>
      <c r="L228" s="934">
        <v>0.258372695312931</v>
      </c>
      <c r="M228" s="935">
        <v>4.7594970189223998E-3</v>
      </c>
      <c r="N228" s="935">
        <v>2.3797485094611999E-3</v>
      </c>
      <c r="O228" s="912"/>
    </row>
    <row r="229" spans="1:15">
      <c r="A229" s="929" t="s">
        <v>4030</v>
      </c>
      <c r="B229" s="930">
        <v>49000</v>
      </c>
      <c r="C229" s="931">
        <v>18800</v>
      </c>
      <c r="D229" s="931">
        <v>0</v>
      </c>
      <c r="E229" s="931">
        <v>6956</v>
      </c>
      <c r="F229" s="932">
        <v>0</v>
      </c>
      <c r="G229" s="933">
        <v>0</v>
      </c>
      <c r="H229" s="933">
        <v>16282.211903358901</v>
      </c>
      <c r="I229" s="933">
        <v>5023</v>
      </c>
      <c r="J229" s="933">
        <v>0</v>
      </c>
      <c r="K229" s="933">
        <v>39538.788096641103</v>
      </c>
      <c r="L229" s="934">
        <v>20.009269987522</v>
      </c>
      <c r="M229" s="935">
        <v>0.34162168271379101</v>
      </c>
      <c r="N229" s="935">
        <v>9.7606195061083104E-2</v>
      </c>
      <c r="O229" s="912"/>
    </row>
    <row r="230" spans="1:15">
      <c r="A230" s="929" t="s">
        <v>4031</v>
      </c>
      <c r="B230" s="930">
        <v>3824</v>
      </c>
      <c r="C230" s="931">
        <v>2288</v>
      </c>
      <c r="D230" s="931">
        <v>0</v>
      </c>
      <c r="E230" s="931">
        <v>6112</v>
      </c>
      <c r="F230" s="932">
        <v>0</v>
      </c>
      <c r="G230" s="933">
        <v>0</v>
      </c>
      <c r="H230" s="933">
        <v>0</v>
      </c>
      <c r="I230" s="933">
        <v>0</v>
      </c>
      <c r="J230" s="933">
        <v>0</v>
      </c>
      <c r="K230" s="933">
        <v>0</v>
      </c>
      <c r="L230" s="934">
        <v>0</v>
      </c>
      <c r="M230" s="935">
        <v>0</v>
      </c>
      <c r="N230" s="935">
        <v>0</v>
      </c>
      <c r="O230" s="912"/>
    </row>
    <row r="231" spans="1:15">
      <c r="A231" s="929" t="s">
        <v>4032</v>
      </c>
      <c r="B231" s="930">
        <v>45500</v>
      </c>
      <c r="C231" s="931">
        <v>19267</v>
      </c>
      <c r="D231" s="931">
        <v>0</v>
      </c>
      <c r="E231" s="931">
        <v>10805</v>
      </c>
      <c r="F231" s="932">
        <v>0</v>
      </c>
      <c r="G231" s="933">
        <v>0</v>
      </c>
      <c r="H231" s="933">
        <v>11170.849364424599</v>
      </c>
      <c r="I231" s="933">
        <v>4972</v>
      </c>
      <c r="J231" s="933">
        <v>0</v>
      </c>
      <c r="K231" s="933">
        <v>37819.150635575403</v>
      </c>
      <c r="L231" s="934">
        <v>28.2083791425489</v>
      </c>
      <c r="M231" s="935">
        <v>0.54016045166582904</v>
      </c>
      <c r="N231" s="935">
        <v>6.0017827962869898E-2</v>
      </c>
      <c r="O231" s="912"/>
    </row>
    <row r="232" spans="1:15">
      <c r="A232" s="929" t="s">
        <v>4033</v>
      </c>
      <c r="B232" s="930">
        <v>700</v>
      </c>
      <c r="C232" s="931">
        <v>0</v>
      </c>
      <c r="D232" s="931">
        <v>0</v>
      </c>
      <c r="E232" s="931">
        <v>0</v>
      </c>
      <c r="F232" s="932">
        <v>0</v>
      </c>
      <c r="G232" s="933">
        <v>0</v>
      </c>
      <c r="H232" s="933">
        <v>0</v>
      </c>
      <c r="I232" s="933">
        <v>46</v>
      </c>
      <c r="J232" s="933">
        <v>0</v>
      </c>
      <c r="K232" s="933">
        <v>654</v>
      </c>
      <c r="L232" s="934">
        <v>0.52268682705341696</v>
      </c>
      <c r="M232" s="935">
        <v>8.5336624825047697E-3</v>
      </c>
      <c r="N232" s="935">
        <v>1.0667078103130999E-3</v>
      </c>
      <c r="O232" s="912"/>
    </row>
    <row r="233" spans="1:15">
      <c r="A233" s="929" t="s">
        <v>4034</v>
      </c>
      <c r="B233" s="930">
        <v>230</v>
      </c>
      <c r="C233" s="931">
        <v>620</v>
      </c>
      <c r="D233" s="931">
        <v>0</v>
      </c>
      <c r="E233" s="931">
        <v>283</v>
      </c>
      <c r="F233" s="932">
        <v>0</v>
      </c>
      <c r="G233" s="933">
        <v>0</v>
      </c>
      <c r="H233" s="933">
        <v>0</v>
      </c>
      <c r="I233" s="933">
        <v>28</v>
      </c>
      <c r="J233" s="933">
        <v>0</v>
      </c>
      <c r="K233" s="933">
        <v>539</v>
      </c>
      <c r="L233" s="934">
        <v>0.729208388895624</v>
      </c>
      <c r="M233" s="935">
        <v>1.43631955388532E-2</v>
      </c>
      <c r="N233" s="935">
        <v>1.1048611952963999E-2</v>
      </c>
      <c r="O233" s="912"/>
    </row>
    <row r="234" spans="1:15">
      <c r="A234" s="929" t="s">
        <v>4035</v>
      </c>
      <c r="B234" s="930">
        <v>0</v>
      </c>
      <c r="C234" s="931">
        <v>652</v>
      </c>
      <c r="D234" s="931">
        <v>0</v>
      </c>
      <c r="E234" s="931">
        <v>0</v>
      </c>
      <c r="F234" s="932">
        <v>0</v>
      </c>
      <c r="G234" s="933">
        <v>0</v>
      </c>
      <c r="H234" s="933">
        <v>0</v>
      </c>
      <c r="I234" s="933">
        <v>0</v>
      </c>
      <c r="J234" s="933">
        <v>0</v>
      </c>
      <c r="K234" s="933">
        <v>652</v>
      </c>
      <c r="L234" s="934">
        <v>0.93870639967378999</v>
      </c>
      <c r="M234" s="935">
        <v>1.05769735174512E-2</v>
      </c>
      <c r="N234" s="935">
        <v>2.64424337936279E-3</v>
      </c>
      <c r="O234" s="912"/>
    </row>
    <row r="235" spans="1:15">
      <c r="A235" s="929" t="s">
        <v>4036</v>
      </c>
      <c r="B235" s="930">
        <v>0</v>
      </c>
      <c r="C235" s="931">
        <v>5855</v>
      </c>
      <c r="D235" s="931">
        <v>583.56485026202097</v>
      </c>
      <c r="E235" s="931">
        <v>0</v>
      </c>
      <c r="F235" s="932">
        <v>0</v>
      </c>
      <c r="G235" s="933">
        <v>0</v>
      </c>
      <c r="H235" s="933">
        <v>764.938732216517</v>
      </c>
      <c r="I235" s="933">
        <v>0</v>
      </c>
      <c r="J235" s="933">
        <v>0</v>
      </c>
      <c r="K235" s="933">
        <v>4506.49641752146</v>
      </c>
      <c r="L235" s="934">
        <v>5.2425722328168201</v>
      </c>
      <c r="M235" s="935">
        <v>2.7116752928362901E-2</v>
      </c>
      <c r="N235" s="935">
        <v>3.6155670571150503E-2</v>
      </c>
      <c r="O235" s="912"/>
    </row>
    <row r="236" spans="1:15">
      <c r="A236" s="929" t="s">
        <v>4037</v>
      </c>
      <c r="B236" s="930">
        <v>0</v>
      </c>
      <c r="C236" s="931">
        <v>1187</v>
      </c>
      <c r="D236" s="931">
        <v>0</v>
      </c>
      <c r="E236" s="931">
        <v>0</v>
      </c>
      <c r="F236" s="932">
        <v>0</v>
      </c>
      <c r="G236" s="933">
        <v>0</v>
      </c>
      <c r="H236" s="933">
        <v>0</v>
      </c>
      <c r="I236" s="933">
        <v>0</v>
      </c>
      <c r="J236" s="933">
        <v>0</v>
      </c>
      <c r="K236" s="933">
        <v>1187</v>
      </c>
      <c r="L236" s="934">
        <v>1.2806764456297699</v>
      </c>
      <c r="M236" s="935">
        <v>9.3140105136710807E-3</v>
      </c>
      <c r="N236" s="935">
        <v>4.6570052568355403E-3</v>
      </c>
      <c r="O236" s="912"/>
    </row>
    <row r="237" spans="1:15">
      <c r="A237" s="929" t="s">
        <v>4038</v>
      </c>
      <c r="B237" s="930">
        <v>0</v>
      </c>
      <c r="C237" s="931">
        <v>0</v>
      </c>
      <c r="D237" s="931">
        <v>0</v>
      </c>
      <c r="E237" s="931">
        <v>0</v>
      </c>
      <c r="F237" s="932">
        <v>0</v>
      </c>
      <c r="G237" s="933">
        <v>0</v>
      </c>
      <c r="H237" s="933">
        <v>0</v>
      </c>
      <c r="I237" s="933">
        <v>0</v>
      </c>
      <c r="J237" s="933">
        <v>0</v>
      </c>
      <c r="K237" s="933">
        <v>0</v>
      </c>
      <c r="L237" s="934">
        <v>0</v>
      </c>
      <c r="M237" s="935">
        <v>0</v>
      </c>
      <c r="N237" s="935">
        <v>0</v>
      </c>
      <c r="O237" s="912"/>
    </row>
    <row r="238" spans="1:15">
      <c r="A238" s="929" t="s">
        <v>4039</v>
      </c>
      <c r="B238" s="930">
        <v>0</v>
      </c>
      <c r="C238" s="931">
        <v>6</v>
      </c>
      <c r="D238" s="931">
        <v>0</v>
      </c>
      <c r="E238" s="931">
        <v>0</v>
      </c>
      <c r="F238" s="932">
        <v>0</v>
      </c>
      <c r="G238" s="933">
        <v>0</v>
      </c>
      <c r="H238" s="933">
        <v>0</v>
      </c>
      <c r="I238" s="933">
        <v>0</v>
      </c>
      <c r="J238" s="933">
        <v>0</v>
      </c>
      <c r="K238" s="933">
        <v>6</v>
      </c>
      <c r="L238" s="934">
        <v>5.8426916761260298E-3</v>
      </c>
      <c r="M238" s="935">
        <v>1.2431258885374499E-4</v>
      </c>
      <c r="N238" s="935">
        <v>3.7293776656123599E-5</v>
      </c>
      <c r="O238" s="912"/>
    </row>
    <row r="239" spans="1:15">
      <c r="A239" s="929" t="s">
        <v>4040</v>
      </c>
      <c r="B239" s="930">
        <v>0</v>
      </c>
      <c r="C239" s="931">
        <v>3</v>
      </c>
      <c r="D239" s="931">
        <v>0</v>
      </c>
      <c r="E239" s="931">
        <v>0</v>
      </c>
      <c r="F239" s="932">
        <v>0</v>
      </c>
      <c r="G239" s="933">
        <v>0</v>
      </c>
      <c r="H239" s="933">
        <v>0</v>
      </c>
      <c r="I239" s="933">
        <v>0</v>
      </c>
      <c r="J239" s="933">
        <v>0</v>
      </c>
      <c r="K239" s="933">
        <v>3</v>
      </c>
      <c r="L239" s="934">
        <v>3.09458997784855E-3</v>
      </c>
      <c r="M239" s="935">
        <v>5.9511345727856798E-5</v>
      </c>
      <c r="N239" s="935">
        <v>1.7853403718357E-5</v>
      </c>
      <c r="O239" s="912"/>
    </row>
    <row r="240" spans="1:15">
      <c r="A240" s="929" t="s">
        <v>4041</v>
      </c>
      <c r="B240" s="930">
        <v>0</v>
      </c>
      <c r="C240" s="931">
        <v>1</v>
      </c>
      <c r="D240" s="931">
        <v>0</v>
      </c>
      <c r="E240" s="931">
        <v>0</v>
      </c>
      <c r="F240" s="932">
        <v>0</v>
      </c>
      <c r="G240" s="933">
        <v>0</v>
      </c>
      <c r="H240" s="933">
        <v>0</v>
      </c>
      <c r="I240" s="933">
        <v>0</v>
      </c>
      <c r="J240" s="933">
        <v>0</v>
      </c>
      <c r="K240" s="933">
        <v>1</v>
      </c>
      <c r="L240" s="934">
        <v>1.3383440417020201E-3</v>
      </c>
      <c r="M240" s="935">
        <v>2.1335919505394601E-5</v>
      </c>
      <c r="N240" s="935">
        <v>3.8792580918899301E-6</v>
      </c>
      <c r="O240" s="912"/>
    </row>
    <row r="241" spans="1:15">
      <c r="A241" s="929" t="s">
        <v>4042</v>
      </c>
      <c r="B241" s="930">
        <v>0</v>
      </c>
      <c r="C241" s="931">
        <v>382</v>
      </c>
      <c r="D241" s="931">
        <v>0</v>
      </c>
      <c r="E241" s="931">
        <v>0</v>
      </c>
      <c r="F241" s="932">
        <v>0</v>
      </c>
      <c r="G241" s="933">
        <v>0</v>
      </c>
      <c r="H241" s="933">
        <v>0</v>
      </c>
      <c r="I241" s="933">
        <v>0</v>
      </c>
      <c r="J241" s="933">
        <v>0</v>
      </c>
      <c r="K241" s="933">
        <v>382</v>
      </c>
      <c r="L241" s="934">
        <v>0.337211122009279</v>
      </c>
      <c r="M241" s="935">
        <v>6.7442224401855896E-3</v>
      </c>
      <c r="N241" s="935">
        <v>2.24807414672853E-3</v>
      </c>
      <c r="O241" s="912"/>
    </row>
    <row r="242" spans="1:15">
      <c r="A242" s="929" t="s">
        <v>4043</v>
      </c>
      <c r="B242" s="930">
        <v>0</v>
      </c>
      <c r="C242" s="931">
        <v>294</v>
      </c>
      <c r="D242" s="931">
        <v>0</v>
      </c>
      <c r="E242" s="931">
        <v>0</v>
      </c>
      <c r="F242" s="932">
        <v>0</v>
      </c>
      <c r="G242" s="933">
        <v>0</v>
      </c>
      <c r="H242" s="933">
        <v>0</v>
      </c>
      <c r="I242" s="933">
        <v>22</v>
      </c>
      <c r="J242" s="933">
        <v>0</v>
      </c>
      <c r="K242" s="933">
        <v>272</v>
      </c>
      <c r="L242" s="934">
        <v>0.308873582472807</v>
      </c>
      <c r="M242" s="935">
        <v>3.8609197809100801E-3</v>
      </c>
      <c r="N242" s="935">
        <v>2.20623987480576E-3</v>
      </c>
      <c r="O242" s="912"/>
    </row>
    <row r="243" spans="1:15">
      <c r="A243" s="929" t="s">
        <v>4044</v>
      </c>
      <c r="B243" s="930">
        <v>0</v>
      </c>
      <c r="C243" s="931">
        <v>0</v>
      </c>
      <c r="D243" s="931">
        <v>0</v>
      </c>
      <c r="E243" s="931">
        <v>0</v>
      </c>
      <c r="F243" s="932">
        <v>0</v>
      </c>
      <c r="G243" s="933">
        <v>0</v>
      </c>
      <c r="H243" s="933">
        <v>0</v>
      </c>
      <c r="I243" s="933">
        <v>0</v>
      </c>
      <c r="J243" s="933">
        <v>0</v>
      </c>
      <c r="K243" s="933">
        <v>0</v>
      </c>
      <c r="L243" s="934">
        <v>0</v>
      </c>
      <c r="M243" s="935">
        <v>0</v>
      </c>
      <c r="N243" s="935">
        <v>0</v>
      </c>
      <c r="O243" s="912"/>
    </row>
    <row r="244" spans="1:15">
      <c r="A244" s="929" t="s">
        <v>4045</v>
      </c>
      <c r="B244" s="930">
        <v>0</v>
      </c>
      <c r="C244" s="931">
        <v>0</v>
      </c>
      <c r="D244" s="931">
        <v>0</v>
      </c>
      <c r="E244" s="931">
        <v>0</v>
      </c>
      <c r="F244" s="932">
        <v>0</v>
      </c>
      <c r="G244" s="933">
        <v>0</v>
      </c>
      <c r="H244" s="933">
        <v>0</v>
      </c>
      <c r="I244" s="933">
        <v>0</v>
      </c>
      <c r="J244" s="933">
        <v>0</v>
      </c>
      <c r="K244" s="933">
        <v>0</v>
      </c>
      <c r="L244" s="934">
        <v>0</v>
      </c>
      <c r="M244" s="935">
        <v>0</v>
      </c>
      <c r="N244" s="935">
        <v>0</v>
      </c>
      <c r="O244" s="912"/>
    </row>
    <row r="245" spans="1:15">
      <c r="A245" s="929" t="s">
        <v>4223</v>
      </c>
      <c r="B245" s="930">
        <v>0</v>
      </c>
      <c r="C245" s="931">
        <v>0</v>
      </c>
      <c r="D245" s="931">
        <v>0</v>
      </c>
      <c r="E245" s="931">
        <v>0</v>
      </c>
      <c r="F245" s="932">
        <v>0</v>
      </c>
      <c r="G245" s="933">
        <v>0</v>
      </c>
      <c r="H245" s="933">
        <v>0</v>
      </c>
      <c r="I245" s="933">
        <v>0</v>
      </c>
      <c r="J245" s="933">
        <v>0</v>
      </c>
      <c r="K245" s="933">
        <v>0</v>
      </c>
      <c r="L245" s="934">
        <v>0</v>
      </c>
      <c r="M245" s="935">
        <v>0</v>
      </c>
      <c r="N245" s="935">
        <v>0</v>
      </c>
      <c r="O245" s="912"/>
    </row>
    <row r="246" spans="1:15">
      <c r="A246" s="929" t="s">
        <v>4046</v>
      </c>
      <c r="B246" s="930">
        <v>0</v>
      </c>
      <c r="C246" s="931">
        <v>14</v>
      </c>
      <c r="D246" s="931">
        <v>0</v>
      </c>
      <c r="E246" s="931">
        <v>0</v>
      </c>
      <c r="F246" s="932">
        <v>0</v>
      </c>
      <c r="G246" s="933">
        <v>0</v>
      </c>
      <c r="H246" s="933">
        <v>0</v>
      </c>
      <c r="I246" s="933">
        <v>0</v>
      </c>
      <c r="J246" s="933">
        <v>0</v>
      </c>
      <c r="K246" s="933">
        <v>14</v>
      </c>
      <c r="L246" s="934">
        <v>1.4348846692161001E-2</v>
      </c>
      <c r="M246" s="935">
        <v>2.5457631228027598E-4</v>
      </c>
      <c r="N246" s="935">
        <v>1.15716505581944E-4</v>
      </c>
      <c r="O246" s="912"/>
    </row>
    <row r="247" spans="1:15">
      <c r="A247" s="929" t="s">
        <v>4048</v>
      </c>
      <c r="B247" s="930">
        <v>0</v>
      </c>
      <c r="C247" s="931">
        <v>66</v>
      </c>
      <c r="D247" s="931">
        <v>0</v>
      </c>
      <c r="E247" s="931">
        <v>0</v>
      </c>
      <c r="F247" s="932">
        <v>0</v>
      </c>
      <c r="G247" s="933">
        <v>0</v>
      </c>
      <c r="H247" s="933">
        <v>0</v>
      </c>
      <c r="I247" s="933">
        <v>0</v>
      </c>
      <c r="J247" s="933">
        <v>0</v>
      </c>
      <c r="K247" s="933">
        <v>66</v>
      </c>
      <c r="L247" s="934">
        <v>4.4689053218571903E-2</v>
      </c>
      <c r="M247" s="935">
        <v>1.1172263304643E-3</v>
      </c>
      <c r="N247" s="935">
        <v>4.18959873924112E-4</v>
      </c>
      <c r="O247" s="912"/>
    </row>
    <row r="248" spans="1:15">
      <c r="A248" s="929" t="s">
        <v>4049</v>
      </c>
      <c r="B248" s="930">
        <v>0</v>
      </c>
      <c r="C248" s="931">
        <v>21</v>
      </c>
      <c r="D248" s="931">
        <v>0</v>
      </c>
      <c r="E248" s="931">
        <v>0</v>
      </c>
      <c r="F248" s="932">
        <v>0</v>
      </c>
      <c r="G248" s="933">
        <v>0</v>
      </c>
      <c r="H248" s="933">
        <v>0</v>
      </c>
      <c r="I248" s="933">
        <v>0</v>
      </c>
      <c r="J248" s="933">
        <v>0</v>
      </c>
      <c r="K248" s="933">
        <v>21</v>
      </c>
      <c r="L248" s="934">
        <v>2.17732176902985E-2</v>
      </c>
      <c r="M248" s="935">
        <v>4.9896957206934202E-4</v>
      </c>
      <c r="N248" s="935">
        <v>2.2680435094061001E-4</v>
      </c>
      <c r="O248" s="912"/>
    </row>
    <row r="249" spans="1:15">
      <c r="A249" s="929" t="s">
        <v>4050</v>
      </c>
      <c r="B249" s="930">
        <v>0</v>
      </c>
      <c r="C249" s="931">
        <v>0</v>
      </c>
      <c r="D249" s="931">
        <v>0</v>
      </c>
      <c r="E249" s="931">
        <v>0</v>
      </c>
      <c r="F249" s="932">
        <v>0</v>
      </c>
      <c r="G249" s="933">
        <v>0</v>
      </c>
      <c r="H249" s="933">
        <v>0</v>
      </c>
      <c r="I249" s="933">
        <v>0</v>
      </c>
      <c r="J249" s="933">
        <v>0</v>
      </c>
      <c r="K249" s="933">
        <v>0</v>
      </c>
      <c r="L249" s="934">
        <v>0</v>
      </c>
      <c r="M249" s="935">
        <v>0</v>
      </c>
      <c r="N249" s="935">
        <v>0</v>
      </c>
      <c r="O249" s="912"/>
    </row>
    <row r="250" spans="1:15">
      <c r="A250" s="929" t="s">
        <v>4051</v>
      </c>
      <c r="B250" s="930">
        <v>0</v>
      </c>
      <c r="C250" s="931">
        <v>242</v>
      </c>
      <c r="D250" s="931">
        <v>0</v>
      </c>
      <c r="E250" s="931">
        <v>0</v>
      </c>
      <c r="F250" s="932">
        <v>0</v>
      </c>
      <c r="G250" s="933">
        <v>0</v>
      </c>
      <c r="H250" s="933">
        <v>0</v>
      </c>
      <c r="I250" s="933">
        <v>20</v>
      </c>
      <c r="J250" s="933">
        <v>0</v>
      </c>
      <c r="K250" s="933">
        <v>222</v>
      </c>
      <c r="L250" s="934">
        <v>0.21001421659925701</v>
      </c>
      <c r="M250" s="935">
        <v>3.25884129205744E-3</v>
      </c>
      <c r="N250" s="935">
        <v>1.8104673844763601E-3</v>
      </c>
      <c r="O250" s="912"/>
    </row>
    <row r="251" spans="1:15">
      <c r="A251" s="929" t="s">
        <v>4052</v>
      </c>
      <c r="B251" s="930">
        <v>0</v>
      </c>
      <c r="C251" s="931">
        <v>18</v>
      </c>
      <c r="D251" s="931">
        <v>0</v>
      </c>
      <c r="E251" s="931">
        <v>0</v>
      </c>
      <c r="F251" s="932">
        <v>0</v>
      </c>
      <c r="G251" s="933">
        <v>0</v>
      </c>
      <c r="H251" s="933">
        <v>0</v>
      </c>
      <c r="I251" s="933">
        <v>0</v>
      </c>
      <c r="J251" s="933">
        <v>0</v>
      </c>
      <c r="K251" s="933">
        <v>18</v>
      </c>
      <c r="L251" s="934">
        <v>0.124180341418795</v>
      </c>
      <c r="M251" s="935">
        <v>1.1505526840719E-3</v>
      </c>
      <c r="N251" s="935">
        <v>1.5869692194095199E-4</v>
      </c>
      <c r="O251" s="912"/>
    </row>
    <row r="252" spans="1:15">
      <c r="A252" s="929" t="s">
        <v>4053</v>
      </c>
      <c r="B252" s="930">
        <v>0</v>
      </c>
      <c r="C252" s="931">
        <v>2</v>
      </c>
      <c r="D252" s="931">
        <v>-1</v>
      </c>
      <c r="E252" s="931">
        <v>0</v>
      </c>
      <c r="F252" s="932">
        <v>0</v>
      </c>
      <c r="G252" s="933">
        <v>0</v>
      </c>
      <c r="H252" s="933">
        <v>0</v>
      </c>
      <c r="I252" s="933">
        <v>0</v>
      </c>
      <c r="J252" s="933">
        <v>0</v>
      </c>
      <c r="K252" s="933">
        <v>3</v>
      </c>
      <c r="L252" s="934">
        <v>1.4300576378404E-2</v>
      </c>
      <c r="M252" s="935">
        <v>1.4712527138275699E-4</v>
      </c>
      <c r="N252" s="935">
        <v>2.3540043421241098E-5</v>
      </c>
      <c r="O252" s="912"/>
    </row>
    <row r="253" spans="1:15">
      <c r="A253" s="929" t="s">
        <v>4054</v>
      </c>
      <c r="B253" s="930">
        <v>0</v>
      </c>
      <c r="C253" s="931">
        <v>2</v>
      </c>
      <c r="D253" s="931">
        <v>1</v>
      </c>
      <c r="E253" s="931">
        <v>0</v>
      </c>
      <c r="F253" s="932">
        <v>0</v>
      </c>
      <c r="G253" s="933">
        <v>0</v>
      </c>
      <c r="H253" s="933">
        <v>0</v>
      </c>
      <c r="I253" s="933">
        <v>0</v>
      </c>
      <c r="J253" s="933">
        <v>0</v>
      </c>
      <c r="K253" s="933">
        <v>1</v>
      </c>
      <c r="L253" s="934">
        <v>6.0833820077364799E-3</v>
      </c>
      <c r="M253" s="935">
        <v>9.6981452297248197E-5</v>
      </c>
      <c r="N253" s="935">
        <v>1.3224743495079301E-5</v>
      </c>
      <c r="O253" s="912"/>
    </row>
    <row r="254" spans="1:15">
      <c r="A254" s="929" t="s">
        <v>4055</v>
      </c>
      <c r="B254" s="930">
        <v>0</v>
      </c>
      <c r="C254" s="931">
        <v>0</v>
      </c>
      <c r="D254" s="931">
        <v>0</v>
      </c>
      <c r="E254" s="931">
        <v>0</v>
      </c>
      <c r="F254" s="932">
        <v>0</v>
      </c>
      <c r="G254" s="933">
        <v>0</v>
      </c>
      <c r="H254" s="933">
        <v>0</v>
      </c>
      <c r="I254" s="933">
        <v>0</v>
      </c>
      <c r="J254" s="933">
        <v>0</v>
      </c>
      <c r="K254" s="933">
        <v>0</v>
      </c>
      <c r="L254" s="934">
        <v>0</v>
      </c>
      <c r="M254" s="935">
        <v>0</v>
      </c>
      <c r="N254" s="935">
        <v>0</v>
      </c>
      <c r="O254" s="912"/>
    </row>
    <row r="255" spans="1:15">
      <c r="A255" s="929" t="s">
        <v>4056</v>
      </c>
      <c r="B255" s="930">
        <v>0</v>
      </c>
      <c r="C255" s="931">
        <v>0</v>
      </c>
      <c r="D255" s="931">
        <v>0</v>
      </c>
      <c r="E255" s="931">
        <v>0</v>
      </c>
      <c r="F255" s="932">
        <v>0</v>
      </c>
      <c r="G255" s="933">
        <v>0</v>
      </c>
      <c r="H255" s="933">
        <v>0</v>
      </c>
      <c r="I255" s="933">
        <v>0</v>
      </c>
      <c r="J255" s="933">
        <v>0</v>
      </c>
      <c r="K255" s="933">
        <v>0</v>
      </c>
      <c r="L255" s="934">
        <v>0</v>
      </c>
      <c r="M255" s="935">
        <v>0</v>
      </c>
      <c r="N255" s="935">
        <v>0</v>
      </c>
      <c r="O255" s="912"/>
    </row>
    <row r="256" spans="1:15">
      <c r="A256" s="929" t="s">
        <v>4057</v>
      </c>
      <c r="B256" s="930">
        <v>0</v>
      </c>
      <c r="C256" s="931">
        <v>70</v>
      </c>
      <c r="D256" s="931">
        <v>-2</v>
      </c>
      <c r="E256" s="931">
        <v>2</v>
      </c>
      <c r="F256" s="932">
        <v>0</v>
      </c>
      <c r="G256" s="933">
        <v>0</v>
      </c>
      <c r="H256" s="933">
        <v>0</v>
      </c>
      <c r="I256" s="933">
        <v>0</v>
      </c>
      <c r="J256" s="933">
        <v>0</v>
      </c>
      <c r="K256" s="933">
        <v>70</v>
      </c>
      <c r="L256" s="934">
        <v>0.35878288277366899</v>
      </c>
      <c r="M256" s="935">
        <v>2.4948478603467098E-3</v>
      </c>
      <c r="N256" s="935">
        <v>9.5041823251303201E-4</v>
      </c>
      <c r="O256" s="912"/>
    </row>
    <row r="257" spans="1:15">
      <c r="A257" s="929" t="s">
        <v>4058</v>
      </c>
      <c r="B257" s="930">
        <v>405</v>
      </c>
      <c r="C257" s="931">
        <v>73</v>
      </c>
      <c r="D257" s="931">
        <v>0</v>
      </c>
      <c r="E257" s="931">
        <v>0</v>
      </c>
      <c r="F257" s="932">
        <v>0</v>
      </c>
      <c r="G257" s="933">
        <v>0</v>
      </c>
      <c r="H257" s="933">
        <v>0</v>
      </c>
      <c r="I257" s="933">
        <v>0</v>
      </c>
      <c r="J257" s="933">
        <v>0</v>
      </c>
      <c r="K257" s="933">
        <v>478</v>
      </c>
      <c r="L257" s="934">
        <v>0.400357068074367</v>
      </c>
      <c r="M257" s="935">
        <v>6.3214273906478996E-3</v>
      </c>
      <c r="N257" s="935">
        <v>1.0535712317746499E-3</v>
      </c>
      <c r="O257" s="912"/>
    </row>
    <row r="258" spans="1:15">
      <c r="A258" s="929" t="s">
        <v>4059</v>
      </c>
      <c r="B258" s="930">
        <v>0</v>
      </c>
      <c r="C258" s="931">
        <v>3087</v>
      </c>
      <c r="D258" s="931">
        <v>0</v>
      </c>
      <c r="E258" s="931">
        <v>1</v>
      </c>
      <c r="F258" s="932">
        <v>0</v>
      </c>
      <c r="G258" s="933">
        <v>0</v>
      </c>
      <c r="H258" s="933">
        <v>0</v>
      </c>
      <c r="I258" s="933">
        <v>0</v>
      </c>
      <c r="J258" s="933">
        <v>0</v>
      </c>
      <c r="K258" s="933">
        <v>3086</v>
      </c>
      <c r="L258" s="934">
        <v>10.8150629828409</v>
      </c>
      <c r="M258" s="935">
        <v>6.8019264043024497E-2</v>
      </c>
      <c r="N258" s="935">
        <v>4.0811558425814701E-2</v>
      </c>
      <c r="O258" s="912"/>
    </row>
    <row r="259" spans="1:15">
      <c r="A259" s="929" t="s">
        <v>4060</v>
      </c>
      <c r="B259" s="930">
        <v>2300</v>
      </c>
      <c r="C259" s="931">
        <v>3</v>
      </c>
      <c r="D259" s="931">
        <v>0</v>
      </c>
      <c r="E259" s="931">
        <v>0</v>
      </c>
      <c r="F259" s="932">
        <v>0</v>
      </c>
      <c r="G259" s="933">
        <v>0</v>
      </c>
      <c r="H259" s="933">
        <v>0</v>
      </c>
      <c r="I259" s="933">
        <v>0</v>
      </c>
      <c r="J259" s="933">
        <v>0</v>
      </c>
      <c r="K259" s="933">
        <v>2303</v>
      </c>
      <c r="L259" s="934">
        <v>1.92891700371395</v>
      </c>
      <c r="M259" s="935">
        <v>2.5380486890973001E-2</v>
      </c>
      <c r="N259" s="935">
        <v>1.52282921345838E-2</v>
      </c>
      <c r="O259" s="912"/>
    </row>
    <row r="260" spans="1:15">
      <c r="A260" s="929" t="s">
        <v>4061</v>
      </c>
      <c r="B260" s="930">
        <v>1600</v>
      </c>
      <c r="C260" s="931">
        <v>6</v>
      </c>
      <c r="D260" s="931">
        <v>-232</v>
      </c>
      <c r="E260" s="931">
        <v>232</v>
      </c>
      <c r="F260" s="932">
        <v>0</v>
      </c>
      <c r="G260" s="933">
        <v>0</v>
      </c>
      <c r="H260" s="933">
        <v>0</v>
      </c>
      <c r="I260" s="933">
        <v>0</v>
      </c>
      <c r="J260" s="933">
        <v>0</v>
      </c>
      <c r="K260" s="933">
        <v>1606</v>
      </c>
      <c r="L260" s="934">
        <v>5.3097345132743401</v>
      </c>
      <c r="M260" s="935">
        <v>7.0796460176991094E-2</v>
      </c>
      <c r="N260" s="935">
        <v>1.7699115044247801E-2</v>
      </c>
      <c r="O260" s="912"/>
    </row>
    <row r="261" spans="1:15">
      <c r="A261" s="929" t="s">
        <v>4062</v>
      </c>
      <c r="B261" s="930">
        <v>17600</v>
      </c>
      <c r="C261" s="931">
        <v>5</v>
      </c>
      <c r="D261" s="931">
        <v>5</v>
      </c>
      <c r="E261" s="931">
        <v>0</v>
      </c>
      <c r="F261" s="932">
        <v>0</v>
      </c>
      <c r="G261" s="933">
        <v>0</v>
      </c>
      <c r="H261" s="933">
        <v>0</v>
      </c>
      <c r="I261" s="933">
        <v>0</v>
      </c>
      <c r="J261" s="933">
        <v>0</v>
      </c>
      <c r="K261" s="933">
        <v>17600</v>
      </c>
      <c r="L261" s="934">
        <v>20.172142077827601</v>
      </c>
      <c r="M261" s="935">
        <v>0.116377742756698</v>
      </c>
      <c r="N261" s="935">
        <v>3.8792580918899297E-2</v>
      </c>
      <c r="O261" s="912"/>
    </row>
    <row r="262" spans="1:15">
      <c r="A262" s="929" t="s">
        <v>4224</v>
      </c>
      <c r="B262" s="930">
        <v>0</v>
      </c>
      <c r="C262" s="931">
        <v>125</v>
      </c>
      <c r="D262" s="931">
        <v>0</v>
      </c>
      <c r="E262" s="931">
        <v>3432</v>
      </c>
      <c r="F262" s="932">
        <v>0</v>
      </c>
      <c r="G262" s="933">
        <v>0</v>
      </c>
      <c r="H262" s="933">
        <v>0</v>
      </c>
      <c r="I262" s="933">
        <v>0</v>
      </c>
      <c r="J262" s="933">
        <v>0</v>
      </c>
      <c r="K262" s="933">
        <v>0</v>
      </c>
      <c r="L262" s="934">
        <v>0</v>
      </c>
      <c r="M262" s="935">
        <v>0</v>
      </c>
      <c r="N262" s="935">
        <v>0</v>
      </c>
      <c r="O262" s="912"/>
    </row>
    <row r="263" spans="1:15">
      <c r="A263" s="929" t="s">
        <v>4063</v>
      </c>
      <c r="B263" s="930">
        <v>0</v>
      </c>
      <c r="C263" s="931">
        <v>908</v>
      </c>
      <c r="D263" s="931">
        <v>0</v>
      </c>
      <c r="E263" s="931">
        <v>13</v>
      </c>
      <c r="F263" s="932">
        <v>0</v>
      </c>
      <c r="G263" s="933">
        <v>0</v>
      </c>
      <c r="H263" s="933">
        <v>0</v>
      </c>
      <c r="I263" s="933">
        <v>0</v>
      </c>
      <c r="J263" s="933">
        <v>0</v>
      </c>
      <c r="K263" s="933">
        <v>895</v>
      </c>
      <c r="L263" s="934">
        <v>1.1638876337627699</v>
      </c>
      <c r="M263" s="935">
        <v>7.8907636187306503E-3</v>
      </c>
      <c r="N263" s="935">
        <v>3.94538180936532E-3</v>
      </c>
      <c r="O263" s="912"/>
    </row>
    <row r="264" spans="1:15">
      <c r="A264" s="929" t="s">
        <v>4064</v>
      </c>
      <c r="B264" s="930">
        <v>0</v>
      </c>
      <c r="C264" s="931">
        <v>298</v>
      </c>
      <c r="D264" s="931">
        <v>0</v>
      </c>
      <c r="E264" s="931">
        <v>0</v>
      </c>
      <c r="F264" s="932">
        <v>0</v>
      </c>
      <c r="G264" s="933">
        <v>0</v>
      </c>
      <c r="H264" s="933">
        <v>0</v>
      </c>
      <c r="I264" s="933">
        <v>0</v>
      </c>
      <c r="J264" s="933">
        <v>0</v>
      </c>
      <c r="K264" s="933">
        <v>298</v>
      </c>
      <c r="L264" s="934">
        <v>0.30214130638424502</v>
      </c>
      <c r="M264" s="935">
        <v>1.9704867807668102E-3</v>
      </c>
      <c r="N264" s="935">
        <v>6.5682892692227204E-4</v>
      </c>
      <c r="O264" s="912"/>
    </row>
    <row r="265" spans="1:15">
      <c r="A265" s="929" t="s">
        <v>4065</v>
      </c>
      <c r="B265" s="930">
        <v>0</v>
      </c>
      <c r="C265" s="931">
        <v>163</v>
      </c>
      <c r="D265" s="931">
        <v>0</v>
      </c>
      <c r="E265" s="931">
        <v>0</v>
      </c>
      <c r="F265" s="932">
        <v>0</v>
      </c>
      <c r="G265" s="933">
        <v>0</v>
      </c>
      <c r="H265" s="933">
        <v>0</v>
      </c>
      <c r="I265" s="933">
        <v>0</v>
      </c>
      <c r="J265" s="933">
        <v>0</v>
      </c>
      <c r="K265" s="933">
        <v>163</v>
      </c>
      <c r="L265" s="934">
        <v>0.59279912716692895</v>
      </c>
      <c r="M265" s="935">
        <v>7.9039883622257293E-3</v>
      </c>
      <c r="N265" s="935">
        <v>1.0778165948489599E-3</v>
      </c>
      <c r="O265" s="912"/>
    </row>
    <row r="266" spans="1:15">
      <c r="A266" s="929" t="s">
        <v>4066</v>
      </c>
      <c r="B266" s="930">
        <v>0</v>
      </c>
      <c r="C266" s="931">
        <v>8</v>
      </c>
      <c r="D266" s="931">
        <v>0</v>
      </c>
      <c r="E266" s="931">
        <v>0</v>
      </c>
      <c r="F266" s="932">
        <v>0</v>
      </c>
      <c r="G266" s="933">
        <v>0</v>
      </c>
      <c r="H266" s="933">
        <v>0</v>
      </c>
      <c r="I266" s="933">
        <v>0</v>
      </c>
      <c r="J266" s="933">
        <v>0</v>
      </c>
      <c r="K266" s="933">
        <v>8</v>
      </c>
      <c r="L266" s="934">
        <v>6.1715469643703396E-3</v>
      </c>
      <c r="M266" s="935">
        <v>7.0531965307089599E-5</v>
      </c>
      <c r="N266" s="935">
        <v>3.5265982653544799E-5</v>
      </c>
      <c r="O266" s="912"/>
    </row>
    <row r="267" spans="1:15">
      <c r="A267" s="929" t="s">
        <v>4225</v>
      </c>
      <c r="B267" s="930">
        <v>0</v>
      </c>
      <c r="C267" s="931">
        <v>236</v>
      </c>
      <c r="D267" s="931">
        <v>0</v>
      </c>
      <c r="E267" s="931">
        <v>39</v>
      </c>
      <c r="F267" s="932">
        <v>0</v>
      </c>
      <c r="G267" s="933">
        <v>0</v>
      </c>
      <c r="H267" s="933">
        <v>0</v>
      </c>
      <c r="I267" s="933">
        <v>0</v>
      </c>
      <c r="J267" s="933">
        <v>0</v>
      </c>
      <c r="K267" s="933">
        <v>197</v>
      </c>
      <c r="L267" s="934">
        <v>0.88579331930041105</v>
      </c>
      <c r="M267" s="935">
        <v>8.6842482284353996E-4</v>
      </c>
      <c r="N267" s="935">
        <v>3.0394868799523901E-3</v>
      </c>
      <c r="O267" s="912"/>
    </row>
    <row r="268" spans="1:15">
      <c r="A268" s="929" t="s">
        <v>4067</v>
      </c>
      <c r="B268" s="930">
        <v>0</v>
      </c>
      <c r="C268" s="931">
        <v>8</v>
      </c>
      <c r="D268" s="931">
        <v>0</v>
      </c>
      <c r="E268" s="931">
        <v>0</v>
      </c>
      <c r="F268" s="932">
        <v>0</v>
      </c>
      <c r="G268" s="933">
        <v>0</v>
      </c>
      <c r="H268" s="933">
        <v>0</v>
      </c>
      <c r="I268" s="933">
        <v>0</v>
      </c>
      <c r="J268" s="933">
        <v>0</v>
      </c>
      <c r="K268" s="933">
        <v>8</v>
      </c>
      <c r="L268" s="934">
        <v>7.5821862705121304E-3</v>
      </c>
      <c r="M268" s="935">
        <v>1.05797947960634E-4</v>
      </c>
      <c r="N268" s="935">
        <v>3.5265982653544799E-5</v>
      </c>
      <c r="O268" s="912"/>
    </row>
    <row r="269" spans="1:15">
      <c r="A269" s="929" t="s">
        <v>4068</v>
      </c>
      <c r="B269" s="930">
        <v>0</v>
      </c>
      <c r="C269" s="931">
        <v>236</v>
      </c>
      <c r="D269" s="931">
        <v>-39</v>
      </c>
      <c r="E269" s="931">
        <v>39</v>
      </c>
      <c r="F269" s="932">
        <v>0</v>
      </c>
      <c r="G269" s="933">
        <v>0</v>
      </c>
      <c r="H269" s="933">
        <v>0</v>
      </c>
      <c r="I269" s="933">
        <v>0</v>
      </c>
      <c r="J269" s="933">
        <v>0</v>
      </c>
      <c r="K269" s="933">
        <v>236</v>
      </c>
      <c r="L269" s="934">
        <v>0.89989971236182897</v>
      </c>
      <c r="M269" s="935">
        <v>4.6815591972580702E-3</v>
      </c>
      <c r="N269" s="935">
        <v>3.12103946483871E-3</v>
      </c>
      <c r="O269" s="912"/>
    </row>
    <row r="270" spans="1:15">
      <c r="A270" s="929" t="s">
        <v>4071</v>
      </c>
      <c r="B270" s="930">
        <v>654</v>
      </c>
      <c r="C270" s="931">
        <v>12</v>
      </c>
      <c r="D270" s="931">
        <v>0</v>
      </c>
      <c r="E270" s="931">
        <v>8906</v>
      </c>
      <c r="F270" s="932">
        <v>0</v>
      </c>
      <c r="G270" s="933">
        <v>0</v>
      </c>
      <c r="H270" s="933">
        <v>0</v>
      </c>
      <c r="I270" s="933">
        <v>0</v>
      </c>
      <c r="J270" s="933">
        <v>0</v>
      </c>
      <c r="K270" s="933">
        <v>0</v>
      </c>
      <c r="L270" s="934">
        <v>0</v>
      </c>
      <c r="M270" s="935">
        <v>0</v>
      </c>
      <c r="N270" s="935">
        <v>0</v>
      </c>
      <c r="O270" s="912"/>
    </row>
    <row r="271" spans="1:15">
      <c r="A271" s="929" t="s">
        <v>4072</v>
      </c>
      <c r="B271" s="930">
        <v>0</v>
      </c>
      <c r="C271" s="931">
        <v>87</v>
      </c>
      <c r="D271" s="931">
        <v>0</v>
      </c>
      <c r="E271" s="931">
        <v>0</v>
      </c>
      <c r="F271" s="932">
        <v>87</v>
      </c>
      <c r="G271" s="933">
        <v>0</v>
      </c>
      <c r="H271" s="933">
        <v>0</v>
      </c>
      <c r="I271" s="933">
        <v>0</v>
      </c>
      <c r="J271" s="933">
        <v>0</v>
      </c>
      <c r="K271" s="933">
        <v>0</v>
      </c>
      <c r="L271" s="934">
        <v>0</v>
      </c>
      <c r="M271" s="935">
        <v>0</v>
      </c>
      <c r="N271" s="935">
        <v>0</v>
      </c>
      <c r="O271" s="912"/>
    </row>
    <row r="272" spans="1:15">
      <c r="A272" s="929" t="s">
        <v>4073</v>
      </c>
      <c r="B272" s="930">
        <v>0</v>
      </c>
      <c r="C272" s="931">
        <v>2</v>
      </c>
      <c r="D272" s="931">
        <v>0</v>
      </c>
      <c r="E272" s="931">
        <v>0</v>
      </c>
      <c r="F272" s="932">
        <v>0</v>
      </c>
      <c r="G272" s="933">
        <v>0</v>
      </c>
      <c r="H272" s="933">
        <v>0</v>
      </c>
      <c r="I272" s="933">
        <v>0</v>
      </c>
      <c r="J272" s="933">
        <v>0</v>
      </c>
      <c r="K272" s="933">
        <v>2</v>
      </c>
      <c r="L272" s="934">
        <v>1.4124026052744701E-2</v>
      </c>
      <c r="M272" s="935">
        <v>1.6085696337848101E-4</v>
      </c>
      <c r="N272" s="935">
        <v>3.7271735416965102E-4</v>
      </c>
      <c r="O272" s="912"/>
    </row>
    <row r="273" spans="1:15">
      <c r="A273" s="929" t="s">
        <v>4074</v>
      </c>
      <c r="B273" s="930">
        <v>0</v>
      </c>
      <c r="C273" s="931">
        <v>20</v>
      </c>
      <c r="D273" s="931">
        <v>0</v>
      </c>
      <c r="E273" s="931">
        <v>0</v>
      </c>
      <c r="F273" s="932">
        <v>0</v>
      </c>
      <c r="G273" s="933">
        <v>0</v>
      </c>
      <c r="H273" s="933">
        <v>0</v>
      </c>
      <c r="I273" s="933">
        <v>0</v>
      </c>
      <c r="J273" s="933">
        <v>0</v>
      </c>
      <c r="K273" s="933">
        <v>20</v>
      </c>
      <c r="L273" s="934">
        <v>5.4525617430211899E-2</v>
      </c>
      <c r="M273" s="935">
        <v>2.4598022900847502E-4</v>
      </c>
      <c r="N273" s="935">
        <v>2.04983524173729E-4</v>
      </c>
      <c r="O273" s="912"/>
    </row>
    <row r="274" spans="1:15">
      <c r="A274" s="929" t="s">
        <v>4075</v>
      </c>
      <c r="B274" s="930">
        <v>0</v>
      </c>
      <c r="C274" s="931">
        <v>138</v>
      </c>
      <c r="D274" s="931">
        <v>-3</v>
      </c>
      <c r="E274" s="931">
        <v>27</v>
      </c>
      <c r="F274" s="932">
        <v>0</v>
      </c>
      <c r="G274" s="933">
        <v>0</v>
      </c>
      <c r="H274" s="933">
        <v>0</v>
      </c>
      <c r="I274" s="933">
        <v>0</v>
      </c>
      <c r="J274" s="933">
        <v>0</v>
      </c>
      <c r="K274" s="933">
        <v>114</v>
      </c>
      <c r="L274" s="934">
        <v>0.140711270787644</v>
      </c>
      <c r="M274" s="935">
        <v>1.00508050562603E-3</v>
      </c>
      <c r="N274" s="935">
        <v>5.0254025281301303E-4</v>
      </c>
      <c r="O274" s="912"/>
    </row>
    <row r="275" spans="1:15">
      <c r="A275" s="929" t="s">
        <v>4076</v>
      </c>
      <c r="B275" s="930">
        <v>0</v>
      </c>
      <c r="C275" s="931">
        <v>1</v>
      </c>
      <c r="D275" s="931">
        <v>0</v>
      </c>
      <c r="E275" s="931">
        <v>2</v>
      </c>
      <c r="F275" s="932">
        <v>0</v>
      </c>
      <c r="G275" s="933">
        <v>0</v>
      </c>
      <c r="H275" s="933">
        <v>0</v>
      </c>
      <c r="I275" s="933">
        <v>0</v>
      </c>
      <c r="J275" s="933">
        <v>0</v>
      </c>
      <c r="K275" s="933">
        <v>0</v>
      </c>
      <c r="L275" s="934">
        <v>0</v>
      </c>
      <c r="M275" s="935">
        <v>0</v>
      </c>
      <c r="N275" s="935">
        <v>0</v>
      </c>
      <c r="O275" s="912"/>
    </row>
    <row r="276" spans="1:15">
      <c r="A276" s="929" t="s">
        <v>4077</v>
      </c>
      <c r="B276" s="930">
        <v>11404</v>
      </c>
      <c r="C276" s="931">
        <v>1847</v>
      </c>
      <c r="D276" s="931">
        <v>0</v>
      </c>
      <c r="E276" s="931">
        <v>12536</v>
      </c>
      <c r="F276" s="932">
        <v>0</v>
      </c>
      <c r="G276" s="933">
        <v>0</v>
      </c>
      <c r="H276" s="933">
        <v>0</v>
      </c>
      <c r="I276" s="933">
        <v>0</v>
      </c>
      <c r="J276" s="933">
        <v>0</v>
      </c>
      <c r="K276" s="933">
        <v>715</v>
      </c>
      <c r="L276" s="934">
        <v>1.11104376288035</v>
      </c>
      <c r="M276" s="935">
        <v>7.0917686992362696E-3</v>
      </c>
      <c r="N276" s="935">
        <v>3.54588434961814E-3</v>
      </c>
      <c r="O276" s="912"/>
    </row>
    <row r="277" spans="1:15">
      <c r="A277" s="924"/>
      <c r="B277" s="925"/>
      <c r="C277" s="926"/>
      <c r="D277" s="926"/>
      <c r="E277" s="926"/>
      <c r="F277" s="925"/>
      <c r="G277" s="926"/>
      <c r="H277" s="926"/>
      <c r="I277" s="926"/>
      <c r="J277" s="926"/>
      <c r="K277" s="926"/>
      <c r="L277" s="927"/>
      <c r="M277" s="928"/>
      <c r="N277" s="928"/>
      <c r="O277" s="912"/>
    </row>
    <row r="278" spans="1:15">
      <c r="A278" s="917" t="s">
        <v>4226</v>
      </c>
      <c r="B278" s="918">
        <v>0</v>
      </c>
      <c r="C278" s="919">
        <v>1916</v>
      </c>
      <c r="D278" s="919">
        <v>-5</v>
      </c>
      <c r="E278" s="919">
        <v>26</v>
      </c>
      <c r="F278" s="920">
        <v>0</v>
      </c>
      <c r="G278" s="921">
        <v>0</v>
      </c>
      <c r="H278" s="921">
        <v>0</v>
      </c>
      <c r="I278" s="921">
        <v>0</v>
      </c>
      <c r="J278" s="921">
        <v>0</v>
      </c>
      <c r="K278" s="921">
        <v>1895</v>
      </c>
      <c r="L278" s="922">
        <v>12.044395904737801</v>
      </c>
      <c r="M278" s="923">
        <v>0.234411531976328</v>
      </c>
      <c r="N278" s="923">
        <v>0.63502057549675395</v>
      </c>
      <c r="O278" s="912"/>
    </row>
    <row r="279" spans="1:15">
      <c r="A279" s="929" t="s">
        <v>4079</v>
      </c>
      <c r="B279" s="930">
        <v>0</v>
      </c>
      <c r="C279" s="931">
        <v>322</v>
      </c>
      <c r="D279" s="931">
        <v>0</v>
      </c>
      <c r="E279" s="931">
        <v>1</v>
      </c>
      <c r="F279" s="932">
        <v>0</v>
      </c>
      <c r="G279" s="933">
        <v>0</v>
      </c>
      <c r="H279" s="933">
        <v>0</v>
      </c>
      <c r="I279" s="933">
        <v>0</v>
      </c>
      <c r="J279" s="933">
        <v>0</v>
      </c>
      <c r="K279" s="933">
        <v>321</v>
      </c>
      <c r="L279" s="934">
        <v>0.20603092385853899</v>
      </c>
      <c r="M279" s="935">
        <v>7.5280529871389404E-3</v>
      </c>
      <c r="N279" s="935">
        <v>8.0374701065693901E-3</v>
      </c>
      <c r="O279" s="912"/>
    </row>
    <row r="280" spans="1:15">
      <c r="A280" s="929" t="s">
        <v>4080</v>
      </c>
      <c r="B280" s="930">
        <v>0</v>
      </c>
      <c r="C280" s="931">
        <v>1150</v>
      </c>
      <c r="D280" s="931">
        <v>0</v>
      </c>
      <c r="E280" s="931">
        <v>0</v>
      </c>
      <c r="F280" s="932">
        <v>0</v>
      </c>
      <c r="G280" s="933">
        <v>0</v>
      </c>
      <c r="H280" s="933">
        <v>0</v>
      </c>
      <c r="I280" s="933">
        <v>0</v>
      </c>
      <c r="J280" s="933">
        <v>0</v>
      </c>
      <c r="K280" s="933">
        <v>1150</v>
      </c>
      <c r="L280" s="934">
        <v>0.35359657919968301</v>
      </c>
      <c r="M280" s="935">
        <v>2.9656487287715302E-2</v>
      </c>
      <c r="N280" s="935">
        <v>4.1823251303188301E-3</v>
      </c>
      <c r="O280" s="912"/>
    </row>
    <row r="281" spans="1:15">
      <c r="A281" s="929" t="s">
        <v>4081</v>
      </c>
      <c r="B281" s="930">
        <v>0</v>
      </c>
      <c r="C281" s="931">
        <v>0</v>
      </c>
      <c r="D281" s="931">
        <v>0</v>
      </c>
      <c r="E281" s="931">
        <v>0</v>
      </c>
      <c r="F281" s="932">
        <v>0</v>
      </c>
      <c r="G281" s="933">
        <v>0</v>
      </c>
      <c r="H281" s="933">
        <v>0</v>
      </c>
      <c r="I281" s="933">
        <v>0</v>
      </c>
      <c r="J281" s="933">
        <v>0</v>
      </c>
      <c r="K281" s="933">
        <v>0</v>
      </c>
      <c r="L281" s="934">
        <v>0</v>
      </c>
      <c r="M281" s="935">
        <v>0</v>
      </c>
      <c r="N281" s="935">
        <v>0</v>
      </c>
      <c r="O281" s="912"/>
    </row>
    <row r="282" spans="1:15">
      <c r="A282" s="929" t="s">
        <v>4082</v>
      </c>
      <c r="B282" s="930">
        <v>0</v>
      </c>
      <c r="C282" s="931">
        <v>0</v>
      </c>
      <c r="D282" s="931">
        <v>0</v>
      </c>
      <c r="E282" s="931">
        <v>0</v>
      </c>
      <c r="F282" s="932">
        <v>0</v>
      </c>
      <c r="G282" s="933">
        <v>0</v>
      </c>
      <c r="H282" s="933">
        <v>0</v>
      </c>
      <c r="I282" s="933">
        <v>0</v>
      </c>
      <c r="J282" s="933">
        <v>0</v>
      </c>
      <c r="K282" s="933">
        <v>0</v>
      </c>
      <c r="L282" s="934">
        <v>0</v>
      </c>
      <c r="M282" s="935">
        <v>0</v>
      </c>
      <c r="N282" s="935">
        <v>0</v>
      </c>
      <c r="O282" s="912"/>
    </row>
    <row r="283" spans="1:15">
      <c r="A283" s="929" t="s">
        <v>4083</v>
      </c>
      <c r="B283" s="930">
        <v>0</v>
      </c>
      <c r="C283" s="931">
        <v>0</v>
      </c>
      <c r="D283" s="931">
        <v>0</v>
      </c>
      <c r="E283" s="931">
        <v>0</v>
      </c>
      <c r="F283" s="932">
        <v>0</v>
      </c>
      <c r="G283" s="933">
        <v>0</v>
      </c>
      <c r="H283" s="933">
        <v>0</v>
      </c>
      <c r="I283" s="933">
        <v>0</v>
      </c>
      <c r="J283" s="933">
        <v>0</v>
      </c>
      <c r="K283" s="933">
        <v>0</v>
      </c>
      <c r="L283" s="934">
        <v>0</v>
      </c>
      <c r="M283" s="935">
        <v>0</v>
      </c>
      <c r="N283" s="935">
        <v>0</v>
      </c>
      <c r="O283" s="912"/>
    </row>
    <row r="284" spans="1:15">
      <c r="A284" s="929" t="s">
        <v>4084</v>
      </c>
      <c r="B284" s="930">
        <v>0</v>
      </c>
      <c r="C284" s="931">
        <v>86</v>
      </c>
      <c r="D284" s="931">
        <v>0</v>
      </c>
      <c r="E284" s="931">
        <v>0</v>
      </c>
      <c r="F284" s="932">
        <v>0</v>
      </c>
      <c r="G284" s="933">
        <v>0</v>
      </c>
      <c r="H284" s="933">
        <v>0</v>
      </c>
      <c r="I284" s="933">
        <v>0</v>
      </c>
      <c r="J284" s="933">
        <v>0</v>
      </c>
      <c r="K284" s="933">
        <v>86</v>
      </c>
      <c r="L284" s="934">
        <v>3.4498947530830201E-2</v>
      </c>
      <c r="M284" s="935">
        <v>1.2605384674726401E-3</v>
      </c>
      <c r="N284" s="935">
        <v>1.3458380630159E-3</v>
      </c>
      <c r="O284" s="912"/>
    </row>
    <row r="285" spans="1:15">
      <c r="A285" s="929" t="s">
        <v>4085</v>
      </c>
      <c r="B285" s="930">
        <v>0</v>
      </c>
      <c r="C285" s="931">
        <v>83</v>
      </c>
      <c r="D285" s="931">
        <v>0</v>
      </c>
      <c r="E285" s="931">
        <v>0</v>
      </c>
      <c r="F285" s="932">
        <v>0</v>
      </c>
      <c r="G285" s="933">
        <v>0</v>
      </c>
      <c r="H285" s="933">
        <v>0</v>
      </c>
      <c r="I285" s="933">
        <v>0</v>
      </c>
      <c r="J285" s="933">
        <v>0</v>
      </c>
      <c r="K285" s="933">
        <v>83</v>
      </c>
      <c r="L285" s="934">
        <v>0.60370954055036996</v>
      </c>
      <c r="M285" s="935">
        <v>2.9087823317426899E-2</v>
      </c>
      <c r="N285" s="935">
        <v>1.09765371009158E-3</v>
      </c>
      <c r="O285" s="912"/>
    </row>
    <row r="286" spans="1:15">
      <c r="A286" s="929" t="s">
        <v>4086</v>
      </c>
      <c r="B286" s="930">
        <v>0</v>
      </c>
      <c r="C286" s="931">
        <v>0</v>
      </c>
      <c r="D286" s="931">
        <v>0</v>
      </c>
      <c r="E286" s="931">
        <v>0</v>
      </c>
      <c r="F286" s="932">
        <v>0</v>
      </c>
      <c r="G286" s="933">
        <v>0</v>
      </c>
      <c r="H286" s="933">
        <v>0</v>
      </c>
      <c r="I286" s="933">
        <v>0</v>
      </c>
      <c r="J286" s="933">
        <v>0</v>
      </c>
      <c r="K286" s="933">
        <v>0</v>
      </c>
      <c r="L286" s="934">
        <v>0</v>
      </c>
      <c r="M286" s="935">
        <v>0</v>
      </c>
      <c r="N286" s="935">
        <v>0</v>
      </c>
      <c r="O286" s="912"/>
    </row>
    <row r="287" spans="1:15">
      <c r="A287" s="929" t="s">
        <v>4087</v>
      </c>
      <c r="B287" s="930">
        <v>0</v>
      </c>
      <c r="C287" s="931">
        <v>19</v>
      </c>
      <c r="D287" s="931">
        <v>-1</v>
      </c>
      <c r="E287" s="931">
        <v>13</v>
      </c>
      <c r="F287" s="932">
        <v>0</v>
      </c>
      <c r="G287" s="933">
        <v>0</v>
      </c>
      <c r="H287" s="933">
        <v>0</v>
      </c>
      <c r="I287" s="933">
        <v>0</v>
      </c>
      <c r="J287" s="933">
        <v>0</v>
      </c>
      <c r="K287" s="933">
        <v>7</v>
      </c>
      <c r="L287" s="934">
        <v>3.5486395045129398E-3</v>
      </c>
      <c r="M287" s="935">
        <v>0</v>
      </c>
      <c r="N287" s="935">
        <v>1.54288674109258E-5</v>
      </c>
      <c r="O287" s="912"/>
    </row>
    <row r="288" spans="1:15">
      <c r="A288" s="929" t="s">
        <v>4088</v>
      </c>
      <c r="B288" s="930">
        <v>0</v>
      </c>
      <c r="C288" s="931">
        <v>49</v>
      </c>
      <c r="D288" s="931">
        <v>-4</v>
      </c>
      <c r="E288" s="931">
        <v>4</v>
      </c>
      <c r="F288" s="932">
        <v>0</v>
      </c>
      <c r="G288" s="933">
        <v>0</v>
      </c>
      <c r="H288" s="933">
        <v>0</v>
      </c>
      <c r="I288" s="933">
        <v>0</v>
      </c>
      <c r="J288" s="933">
        <v>0</v>
      </c>
      <c r="K288" s="933">
        <v>49</v>
      </c>
      <c r="L288" s="934">
        <v>0.403927748818039</v>
      </c>
      <c r="M288" s="935">
        <v>2.2464430950307999E-2</v>
      </c>
      <c r="N288" s="935">
        <v>1.79283439314958E-2</v>
      </c>
      <c r="O288" s="912"/>
    </row>
    <row r="289" spans="1:15">
      <c r="A289" s="929" t="s">
        <v>4089</v>
      </c>
      <c r="B289" s="930">
        <v>0</v>
      </c>
      <c r="C289" s="931">
        <v>974</v>
      </c>
      <c r="D289" s="931">
        <v>0</v>
      </c>
      <c r="E289" s="931">
        <v>38</v>
      </c>
      <c r="F289" s="932">
        <v>0</v>
      </c>
      <c r="G289" s="933">
        <v>0</v>
      </c>
      <c r="H289" s="933">
        <v>0</v>
      </c>
      <c r="I289" s="933">
        <v>0</v>
      </c>
      <c r="J289" s="933">
        <v>0</v>
      </c>
      <c r="K289" s="933">
        <v>936</v>
      </c>
      <c r="L289" s="934">
        <v>10.4390835252758</v>
      </c>
      <c r="M289" s="935">
        <v>0.14441419896626601</v>
      </c>
      <c r="N289" s="935">
        <v>0.60241351568785195</v>
      </c>
      <c r="O289" s="912"/>
    </row>
    <row r="290" spans="1:15">
      <c r="A290" s="924"/>
      <c r="B290" s="925"/>
      <c r="C290" s="926"/>
      <c r="D290" s="926"/>
      <c r="E290" s="926"/>
      <c r="F290" s="925"/>
      <c r="G290" s="926"/>
      <c r="H290" s="926"/>
      <c r="I290" s="926"/>
      <c r="J290" s="926"/>
      <c r="K290" s="926"/>
      <c r="L290" s="927"/>
      <c r="M290" s="928"/>
      <c r="N290" s="928"/>
      <c r="O290" s="912"/>
    </row>
    <row r="291" spans="1:15">
      <c r="A291" s="917" t="s">
        <v>4227</v>
      </c>
      <c r="B291" s="918">
        <v>2010</v>
      </c>
      <c r="C291" s="919">
        <v>4116</v>
      </c>
      <c r="D291" s="919">
        <v>1137</v>
      </c>
      <c r="E291" s="919">
        <v>32</v>
      </c>
      <c r="F291" s="920">
        <v>0</v>
      </c>
      <c r="G291" s="921">
        <v>0</v>
      </c>
      <c r="H291" s="921">
        <v>0</v>
      </c>
      <c r="I291" s="921">
        <v>0</v>
      </c>
      <c r="J291" s="921">
        <v>0</v>
      </c>
      <c r="K291" s="921">
        <v>2941</v>
      </c>
      <c r="L291" s="922">
        <v>19.614417835770698</v>
      </c>
      <c r="M291" s="923">
        <v>0.72896401767707397</v>
      </c>
      <c r="N291" s="923">
        <v>0.52360720307695696</v>
      </c>
      <c r="O291" s="912"/>
    </row>
    <row r="292" spans="1:15">
      <c r="A292" s="929" t="s">
        <v>4091</v>
      </c>
      <c r="B292" s="930">
        <v>0</v>
      </c>
      <c r="C292" s="931">
        <v>17</v>
      </c>
      <c r="D292" s="931">
        <v>-22</v>
      </c>
      <c r="E292" s="931">
        <v>0</v>
      </c>
      <c r="F292" s="932">
        <v>0</v>
      </c>
      <c r="G292" s="933">
        <v>0</v>
      </c>
      <c r="H292" s="933">
        <v>0</v>
      </c>
      <c r="I292" s="933">
        <v>0</v>
      </c>
      <c r="J292" s="933">
        <v>0</v>
      </c>
      <c r="K292" s="933">
        <v>39</v>
      </c>
      <c r="L292" s="934">
        <v>0.25788249815404601</v>
      </c>
      <c r="M292" s="935">
        <v>9.1978091008276495E-3</v>
      </c>
      <c r="N292" s="935">
        <v>3.00862914513054E-3</v>
      </c>
      <c r="O292" s="912"/>
    </row>
    <row r="293" spans="1:15">
      <c r="A293" s="929" t="s">
        <v>4092</v>
      </c>
      <c r="B293" s="930">
        <v>2010</v>
      </c>
      <c r="C293" s="931">
        <v>10</v>
      </c>
      <c r="D293" s="931">
        <v>0</v>
      </c>
      <c r="E293" s="931">
        <v>0</v>
      </c>
      <c r="F293" s="932">
        <v>0</v>
      </c>
      <c r="G293" s="933">
        <v>0</v>
      </c>
      <c r="H293" s="933">
        <v>0</v>
      </c>
      <c r="I293" s="933">
        <v>0</v>
      </c>
      <c r="J293" s="933">
        <v>0</v>
      </c>
      <c r="K293" s="933">
        <v>4</v>
      </c>
      <c r="L293" s="934">
        <v>2.8177520140182301E-2</v>
      </c>
      <c r="M293" s="935">
        <v>1.16025082930162E-3</v>
      </c>
      <c r="N293" s="935">
        <v>1.0193632286007101E-3</v>
      </c>
      <c r="O293" s="912"/>
    </row>
    <row r="294" spans="1:15">
      <c r="A294" s="929" t="s">
        <v>4093</v>
      </c>
      <c r="B294" s="930">
        <v>0</v>
      </c>
      <c r="C294" s="931">
        <v>0</v>
      </c>
      <c r="D294" s="931">
        <v>0</v>
      </c>
      <c r="E294" s="931">
        <v>0</v>
      </c>
      <c r="F294" s="932">
        <v>0</v>
      </c>
      <c r="G294" s="933">
        <v>0</v>
      </c>
      <c r="H294" s="933">
        <v>0</v>
      </c>
      <c r="I294" s="933">
        <v>0</v>
      </c>
      <c r="J294" s="933">
        <v>0</v>
      </c>
      <c r="K294" s="933">
        <v>0</v>
      </c>
      <c r="L294" s="934">
        <v>0</v>
      </c>
      <c r="M294" s="935">
        <v>0</v>
      </c>
      <c r="N294" s="935">
        <v>0</v>
      </c>
      <c r="O294" s="912"/>
    </row>
    <row r="295" spans="1:15">
      <c r="A295" s="929" t="s">
        <v>4094</v>
      </c>
      <c r="B295" s="930">
        <v>0</v>
      </c>
      <c r="C295" s="931">
        <v>3</v>
      </c>
      <c r="D295" s="931">
        <v>0</v>
      </c>
      <c r="E295" s="931">
        <v>0</v>
      </c>
      <c r="F295" s="932">
        <v>0</v>
      </c>
      <c r="G295" s="933">
        <v>0</v>
      </c>
      <c r="H295" s="933">
        <v>0</v>
      </c>
      <c r="I295" s="933">
        <v>0</v>
      </c>
      <c r="J295" s="933">
        <v>0</v>
      </c>
      <c r="K295" s="933">
        <v>3</v>
      </c>
      <c r="L295" s="934">
        <v>2.4135156878519699E-2</v>
      </c>
      <c r="M295" s="935">
        <v>1.0381423643637199E-3</v>
      </c>
      <c r="N295" s="935">
        <v>1.16377742756698E-3</v>
      </c>
      <c r="O295" s="912"/>
    </row>
    <row r="296" spans="1:15">
      <c r="A296" s="929" t="s">
        <v>4095</v>
      </c>
      <c r="B296" s="930">
        <v>0</v>
      </c>
      <c r="C296" s="931">
        <v>12</v>
      </c>
      <c r="D296" s="931">
        <v>2</v>
      </c>
      <c r="E296" s="931">
        <v>0</v>
      </c>
      <c r="F296" s="932">
        <v>0</v>
      </c>
      <c r="G296" s="933">
        <v>0</v>
      </c>
      <c r="H296" s="933">
        <v>0</v>
      </c>
      <c r="I296" s="933">
        <v>0</v>
      </c>
      <c r="J296" s="933">
        <v>0</v>
      </c>
      <c r="K296" s="933">
        <v>10</v>
      </c>
      <c r="L296" s="934">
        <v>5.4441860721409802E-2</v>
      </c>
      <c r="M296" s="935">
        <v>8.37567088021689E-4</v>
      </c>
      <c r="N296" s="935">
        <v>4.1878354401084401E-4</v>
      </c>
      <c r="O296" s="912"/>
    </row>
    <row r="297" spans="1:15">
      <c r="A297" s="929" t="s">
        <v>4096</v>
      </c>
      <c r="B297" s="930">
        <v>0</v>
      </c>
      <c r="C297" s="931">
        <v>5</v>
      </c>
      <c r="D297" s="931">
        <v>0</v>
      </c>
      <c r="E297" s="931">
        <v>0</v>
      </c>
      <c r="F297" s="932">
        <v>0</v>
      </c>
      <c r="G297" s="933">
        <v>0</v>
      </c>
      <c r="H297" s="933">
        <v>0</v>
      </c>
      <c r="I297" s="933">
        <v>0</v>
      </c>
      <c r="J297" s="933">
        <v>0</v>
      </c>
      <c r="K297" s="933">
        <v>5</v>
      </c>
      <c r="L297" s="934">
        <v>2.7992373731251199E-2</v>
      </c>
      <c r="M297" s="935">
        <v>6.2817531601626602E-4</v>
      </c>
      <c r="N297" s="935">
        <v>1.0138970012894099E-3</v>
      </c>
      <c r="O297" s="912"/>
    </row>
    <row r="298" spans="1:15">
      <c r="A298" s="929" t="s">
        <v>4097</v>
      </c>
      <c r="B298" s="930">
        <v>0</v>
      </c>
      <c r="C298" s="931">
        <v>158</v>
      </c>
      <c r="D298" s="931">
        <v>0</v>
      </c>
      <c r="E298" s="931">
        <v>0</v>
      </c>
      <c r="F298" s="932">
        <v>0</v>
      </c>
      <c r="G298" s="933">
        <v>0</v>
      </c>
      <c r="H298" s="933">
        <v>0</v>
      </c>
      <c r="I298" s="933">
        <v>0</v>
      </c>
      <c r="J298" s="933">
        <v>0</v>
      </c>
      <c r="K298" s="933">
        <v>158</v>
      </c>
      <c r="L298" s="934">
        <v>0.56960028212786096</v>
      </c>
      <c r="M298" s="935">
        <v>1.4403685295187299E-2</v>
      </c>
      <c r="N298" s="935">
        <v>7.2018426475936497E-3</v>
      </c>
      <c r="O298" s="912"/>
    </row>
    <row r="299" spans="1:15">
      <c r="A299" s="929" t="s">
        <v>4098</v>
      </c>
      <c r="B299" s="930">
        <v>0</v>
      </c>
      <c r="C299" s="931">
        <v>1</v>
      </c>
      <c r="D299" s="931">
        <v>0</v>
      </c>
      <c r="E299" s="931">
        <v>0</v>
      </c>
      <c r="F299" s="932">
        <v>0</v>
      </c>
      <c r="G299" s="933">
        <v>0</v>
      </c>
      <c r="H299" s="933">
        <v>0</v>
      </c>
      <c r="I299" s="933">
        <v>0</v>
      </c>
      <c r="J299" s="933">
        <v>0</v>
      </c>
      <c r="K299" s="933">
        <v>1</v>
      </c>
      <c r="L299" s="934">
        <v>2.08289710047499E-4</v>
      </c>
      <c r="M299" s="935">
        <v>1.10206195792327E-7</v>
      </c>
      <c r="N299" s="935">
        <v>1.10206195792327E-7</v>
      </c>
      <c r="O299" s="912"/>
    </row>
    <row r="300" spans="1:15">
      <c r="A300" s="929" t="s">
        <v>4099</v>
      </c>
      <c r="B300" s="930">
        <v>0</v>
      </c>
      <c r="C300" s="931">
        <v>3910</v>
      </c>
      <c r="D300" s="931">
        <v>1157</v>
      </c>
      <c r="E300" s="931">
        <v>32</v>
      </c>
      <c r="F300" s="932">
        <v>0</v>
      </c>
      <c r="G300" s="933">
        <v>0</v>
      </c>
      <c r="H300" s="933">
        <v>0</v>
      </c>
      <c r="I300" s="933">
        <v>0</v>
      </c>
      <c r="J300" s="933">
        <v>0</v>
      </c>
      <c r="K300" s="933">
        <v>2721</v>
      </c>
      <c r="L300" s="934">
        <v>18.651979854307399</v>
      </c>
      <c r="M300" s="935">
        <v>0.70169827747715996</v>
      </c>
      <c r="N300" s="935">
        <v>0.50978079987656899</v>
      </c>
      <c r="O300" s="912"/>
    </row>
    <row r="301" spans="1:15">
      <c r="A301" s="924"/>
      <c r="B301" s="925"/>
      <c r="C301" s="926"/>
      <c r="D301" s="926"/>
      <c r="E301" s="926"/>
      <c r="F301" s="925"/>
      <c r="G301" s="926"/>
      <c r="H301" s="926"/>
      <c r="I301" s="926"/>
      <c r="J301" s="926"/>
      <c r="K301" s="926"/>
      <c r="L301" s="927"/>
      <c r="M301" s="928"/>
      <c r="N301" s="928"/>
      <c r="O301" s="912"/>
    </row>
    <row r="302" spans="1:15">
      <c r="A302" s="917" t="s">
        <v>4228</v>
      </c>
      <c r="B302" s="918">
        <v>27569</v>
      </c>
      <c r="C302" s="919">
        <v>155819</v>
      </c>
      <c r="D302" s="919">
        <v>82623</v>
      </c>
      <c r="E302" s="919">
        <v>49942</v>
      </c>
      <c r="F302" s="920">
        <v>0</v>
      </c>
      <c r="G302" s="921">
        <v>0</v>
      </c>
      <c r="H302" s="921">
        <v>0</v>
      </c>
      <c r="I302" s="921">
        <v>0</v>
      </c>
      <c r="J302" s="921">
        <v>0</v>
      </c>
      <c r="K302" s="921">
        <v>53432</v>
      </c>
      <c r="L302" s="922">
        <v>56.817046694365203</v>
      </c>
      <c r="M302" s="923">
        <v>0.50772435226308399</v>
      </c>
      <c r="N302" s="923">
        <v>4.8636198327069897E-2</v>
      </c>
      <c r="O302" s="912"/>
    </row>
    <row r="303" spans="1:15">
      <c r="A303" s="929" t="s">
        <v>4101</v>
      </c>
      <c r="B303" s="930">
        <v>0</v>
      </c>
      <c r="C303" s="931">
        <v>30767</v>
      </c>
      <c r="D303" s="931">
        <v>-1965</v>
      </c>
      <c r="E303" s="931">
        <v>32732</v>
      </c>
      <c r="F303" s="932">
        <v>0</v>
      </c>
      <c r="G303" s="933">
        <v>0</v>
      </c>
      <c r="H303" s="933">
        <v>0</v>
      </c>
      <c r="I303" s="933">
        <v>0</v>
      </c>
      <c r="J303" s="933">
        <v>0</v>
      </c>
      <c r="K303" s="933">
        <v>0</v>
      </c>
      <c r="L303" s="934">
        <v>0</v>
      </c>
      <c r="M303" s="935">
        <v>0</v>
      </c>
      <c r="N303" s="935">
        <v>0</v>
      </c>
      <c r="O303" s="912"/>
    </row>
    <row r="304" spans="1:15">
      <c r="A304" s="929" t="s">
        <v>4102</v>
      </c>
      <c r="B304" s="930">
        <v>0</v>
      </c>
      <c r="C304" s="931">
        <v>22060</v>
      </c>
      <c r="D304" s="931">
        <v>11032</v>
      </c>
      <c r="E304" s="931">
        <v>10025</v>
      </c>
      <c r="F304" s="932">
        <v>0</v>
      </c>
      <c r="G304" s="933">
        <v>0</v>
      </c>
      <c r="H304" s="933">
        <v>0</v>
      </c>
      <c r="I304" s="933">
        <v>0</v>
      </c>
      <c r="J304" s="933">
        <v>0</v>
      </c>
      <c r="K304" s="933">
        <v>1003</v>
      </c>
      <c r="L304" s="934">
        <v>6.2563836938912702</v>
      </c>
      <c r="M304" s="935">
        <v>6.6322088627822698E-3</v>
      </c>
      <c r="N304" s="935">
        <v>4.8636198327069897E-2</v>
      </c>
      <c r="O304" s="912"/>
    </row>
    <row r="305" spans="1:15">
      <c r="A305" s="929" t="s">
        <v>4103</v>
      </c>
      <c r="B305" s="930">
        <v>0</v>
      </c>
      <c r="C305" s="931">
        <v>5044</v>
      </c>
      <c r="D305" s="931">
        <v>-1562</v>
      </c>
      <c r="E305" s="931">
        <v>1562</v>
      </c>
      <c r="F305" s="932">
        <v>0</v>
      </c>
      <c r="G305" s="933">
        <v>0</v>
      </c>
      <c r="H305" s="933">
        <v>0</v>
      </c>
      <c r="I305" s="933">
        <v>0</v>
      </c>
      <c r="J305" s="933">
        <v>0</v>
      </c>
      <c r="K305" s="933">
        <v>5044</v>
      </c>
      <c r="L305" s="934">
        <v>8.8940808252239894</v>
      </c>
      <c r="M305" s="935">
        <v>2.2235202063060001E-2</v>
      </c>
      <c r="N305" s="935">
        <v>0</v>
      </c>
      <c r="O305" s="912"/>
    </row>
    <row r="306" spans="1:15">
      <c r="A306" s="929" t="s">
        <v>4104</v>
      </c>
      <c r="B306" s="930">
        <v>0</v>
      </c>
      <c r="C306" s="931">
        <v>148</v>
      </c>
      <c r="D306" s="931">
        <v>0</v>
      </c>
      <c r="E306" s="931">
        <v>46</v>
      </c>
      <c r="F306" s="932">
        <v>0</v>
      </c>
      <c r="G306" s="933">
        <v>0</v>
      </c>
      <c r="H306" s="933">
        <v>0</v>
      </c>
      <c r="I306" s="933">
        <v>0</v>
      </c>
      <c r="J306" s="933">
        <v>0</v>
      </c>
      <c r="K306" s="933">
        <v>102</v>
      </c>
      <c r="L306" s="934">
        <v>0.30350786321207002</v>
      </c>
      <c r="M306" s="935">
        <v>2.24820639416348E-4</v>
      </c>
      <c r="N306" s="935">
        <v>0</v>
      </c>
      <c r="O306" s="912"/>
    </row>
    <row r="307" spans="1:15">
      <c r="A307" s="929" t="s">
        <v>4105</v>
      </c>
      <c r="B307" s="930">
        <v>0</v>
      </c>
      <c r="C307" s="931">
        <v>9039</v>
      </c>
      <c r="D307" s="931">
        <v>-359</v>
      </c>
      <c r="E307" s="931">
        <v>359</v>
      </c>
      <c r="F307" s="932">
        <v>0</v>
      </c>
      <c r="G307" s="933">
        <v>0</v>
      </c>
      <c r="H307" s="933">
        <v>0</v>
      </c>
      <c r="I307" s="933">
        <v>0</v>
      </c>
      <c r="J307" s="933">
        <v>0</v>
      </c>
      <c r="K307" s="933">
        <v>9039</v>
      </c>
      <c r="L307" s="934">
        <v>10.957691841435301</v>
      </c>
      <c r="M307" s="935">
        <v>1.9923076075336998E-2</v>
      </c>
      <c r="N307" s="935">
        <v>0</v>
      </c>
      <c r="O307" s="912"/>
    </row>
    <row r="308" spans="1:15">
      <c r="A308" s="929" t="s">
        <v>4106</v>
      </c>
      <c r="B308" s="930">
        <v>0</v>
      </c>
      <c r="C308" s="931">
        <v>88761</v>
      </c>
      <c r="D308" s="931">
        <v>75477</v>
      </c>
      <c r="E308" s="931">
        <v>2609</v>
      </c>
      <c r="F308" s="932">
        <v>0</v>
      </c>
      <c r="G308" s="933">
        <v>0</v>
      </c>
      <c r="H308" s="933">
        <v>0</v>
      </c>
      <c r="I308" s="933">
        <v>0</v>
      </c>
      <c r="J308" s="933">
        <v>0</v>
      </c>
      <c r="K308" s="933">
        <v>10675</v>
      </c>
      <c r="L308" s="934">
        <v>10.3527700327312</v>
      </c>
      <c r="M308" s="935">
        <v>9.4116091206647601E-2</v>
      </c>
      <c r="N308" s="935">
        <v>0</v>
      </c>
      <c r="O308" s="912"/>
    </row>
    <row r="309" spans="1:15">
      <c r="A309" s="929" t="s">
        <v>4229</v>
      </c>
      <c r="B309" s="930">
        <v>27569</v>
      </c>
      <c r="C309" s="931">
        <v>0</v>
      </c>
      <c r="D309" s="931">
        <v>0</v>
      </c>
      <c r="E309" s="931">
        <v>0</v>
      </c>
      <c r="F309" s="932">
        <v>0</v>
      </c>
      <c r="G309" s="933">
        <v>0</v>
      </c>
      <c r="H309" s="933">
        <v>0</v>
      </c>
      <c r="I309" s="933">
        <v>0</v>
      </c>
      <c r="J309" s="933">
        <v>0</v>
      </c>
      <c r="K309" s="933">
        <v>27569</v>
      </c>
      <c r="L309" s="934">
        <v>20.0526124378713</v>
      </c>
      <c r="M309" s="935">
        <v>0.36459295341584103</v>
      </c>
      <c r="N309" s="935">
        <v>0</v>
      </c>
      <c r="O309" s="912"/>
    </row>
    <row r="310" spans="1:15">
      <c r="A310" s="929" t="s">
        <v>4107</v>
      </c>
      <c r="B310" s="930">
        <v>0</v>
      </c>
      <c r="C310" s="931">
        <v>0</v>
      </c>
      <c r="D310" s="931">
        <v>0</v>
      </c>
      <c r="E310" s="931">
        <v>2609</v>
      </c>
      <c r="F310" s="932">
        <v>0</v>
      </c>
      <c r="G310" s="933">
        <v>0</v>
      </c>
      <c r="H310" s="933">
        <v>0</v>
      </c>
      <c r="I310" s="933">
        <v>0</v>
      </c>
      <c r="J310" s="933">
        <v>0</v>
      </c>
      <c r="K310" s="933">
        <v>0</v>
      </c>
      <c r="L310" s="934">
        <v>0</v>
      </c>
      <c r="M310" s="935">
        <v>0</v>
      </c>
      <c r="N310" s="935">
        <v>0</v>
      </c>
      <c r="O310" s="912"/>
    </row>
    <row r="311" spans="1:15">
      <c r="A311" s="924"/>
      <c r="B311" s="925"/>
      <c r="C311" s="926"/>
      <c r="D311" s="926"/>
      <c r="E311" s="926"/>
      <c r="F311" s="925"/>
      <c r="G311" s="926"/>
      <c r="H311" s="926"/>
      <c r="I311" s="926"/>
      <c r="J311" s="926"/>
      <c r="K311" s="926"/>
      <c r="L311" s="927"/>
      <c r="M311" s="928"/>
      <c r="N311" s="928"/>
      <c r="O311" s="912"/>
    </row>
    <row r="312" spans="1:15">
      <c r="A312" s="917" t="s">
        <v>4230</v>
      </c>
      <c r="B312" s="918">
        <v>0</v>
      </c>
      <c r="C312" s="919">
        <v>16713</v>
      </c>
      <c r="D312" s="919">
        <v>-10642</v>
      </c>
      <c r="E312" s="919">
        <v>22157</v>
      </c>
      <c r="F312" s="920">
        <v>0</v>
      </c>
      <c r="G312" s="921">
        <v>0</v>
      </c>
      <c r="H312" s="921">
        <v>0</v>
      </c>
      <c r="I312" s="921">
        <v>0</v>
      </c>
      <c r="J312" s="921">
        <v>0</v>
      </c>
      <c r="K312" s="921">
        <v>5198</v>
      </c>
      <c r="L312" s="922">
        <v>13.6144546446401</v>
      </c>
      <c r="M312" s="923">
        <v>0.78046044148602001</v>
      </c>
      <c r="N312" s="923">
        <v>0.18508689758538199</v>
      </c>
      <c r="O312" s="912"/>
    </row>
    <row r="313" spans="1:15">
      <c r="A313" s="929" t="s">
        <v>4109</v>
      </c>
      <c r="B313" s="930">
        <v>0</v>
      </c>
      <c r="C313" s="931">
        <v>307</v>
      </c>
      <c r="D313" s="931">
        <v>71</v>
      </c>
      <c r="E313" s="931">
        <v>3</v>
      </c>
      <c r="F313" s="932">
        <v>0</v>
      </c>
      <c r="G313" s="933">
        <v>0</v>
      </c>
      <c r="H313" s="933">
        <v>0</v>
      </c>
      <c r="I313" s="933">
        <v>0</v>
      </c>
      <c r="J313" s="933">
        <v>0</v>
      </c>
      <c r="K313" s="933">
        <v>233</v>
      </c>
      <c r="L313" s="934">
        <v>1.5766318782441899</v>
      </c>
      <c r="M313" s="935">
        <v>4.7247600260086599E-2</v>
      </c>
      <c r="N313" s="935">
        <v>6.4708669921423004E-2</v>
      </c>
      <c r="O313" s="912"/>
    </row>
    <row r="314" spans="1:15">
      <c r="A314" s="929" t="s">
        <v>4110</v>
      </c>
      <c r="B314" s="930">
        <v>0</v>
      </c>
      <c r="C314" s="931">
        <v>16406</v>
      </c>
      <c r="D314" s="931">
        <v>-10713</v>
      </c>
      <c r="E314" s="931">
        <v>22154</v>
      </c>
      <c r="F314" s="932">
        <v>0</v>
      </c>
      <c r="G314" s="933">
        <v>0</v>
      </c>
      <c r="H314" s="933">
        <v>0</v>
      </c>
      <c r="I314" s="933">
        <v>0</v>
      </c>
      <c r="J314" s="933">
        <v>0</v>
      </c>
      <c r="K314" s="933">
        <v>4965</v>
      </c>
      <c r="L314" s="934">
        <v>12.0378227663959</v>
      </c>
      <c r="M314" s="935">
        <v>0.733212841225934</v>
      </c>
      <c r="N314" s="935">
        <v>0.120378227663959</v>
      </c>
      <c r="O314" s="912"/>
    </row>
    <row r="315" spans="1:15">
      <c r="A315" s="924"/>
      <c r="B315" s="925"/>
      <c r="C315" s="926"/>
      <c r="D315" s="926"/>
      <c r="E315" s="926"/>
      <c r="F315" s="925"/>
      <c r="G315" s="926"/>
      <c r="H315" s="926"/>
      <c r="I315" s="926"/>
      <c r="J315" s="926"/>
      <c r="K315" s="926"/>
      <c r="L315" s="927"/>
      <c r="M315" s="928"/>
      <c r="N315" s="928"/>
      <c r="O315" s="912"/>
    </row>
    <row r="316" spans="1:15">
      <c r="A316" s="917" t="s">
        <v>4231</v>
      </c>
      <c r="B316" s="918">
        <v>27773</v>
      </c>
      <c r="C316" s="919">
        <v>6848</v>
      </c>
      <c r="D316" s="919">
        <v>-767</v>
      </c>
      <c r="E316" s="919">
        <v>1176</v>
      </c>
      <c r="F316" s="920">
        <v>0</v>
      </c>
      <c r="G316" s="921">
        <v>0</v>
      </c>
      <c r="H316" s="921">
        <v>0</v>
      </c>
      <c r="I316" s="921">
        <v>0</v>
      </c>
      <c r="J316" s="921">
        <v>0</v>
      </c>
      <c r="K316" s="921">
        <v>34215</v>
      </c>
      <c r="L316" s="922">
        <v>123.053761006844</v>
      </c>
      <c r="M316" s="923">
        <v>12.2577172109016</v>
      </c>
      <c r="N316" s="923">
        <v>8.1837605660190196</v>
      </c>
      <c r="O316" s="912"/>
    </row>
    <row r="317" spans="1:15">
      <c r="A317" s="929" t="s">
        <v>4112</v>
      </c>
      <c r="B317" s="930">
        <v>0</v>
      </c>
      <c r="C317" s="931">
        <v>0</v>
      </c>
      <c r="D317" s="931">
        <v>0</v>
      </c>
      <c r="E317" s="931">
        <v>0</v>
      </c>
      <c r="F317" s="932">
        <v>0</v>
      </c>
      <c r="G317" s="933">
        <v>0</v>
      </c>
      <c r="H317" s="933">
        <v>0</v>
      </c>
      <c r="I317" s="933">
        <v>0</v>
      </c>
      <c r="J317" s="933">
        <v>0</v>
      </c>
      <c r="K317" s="933">
        <v>0</v>
      </c>
      <c r="L317" s="934">
        <v>0</v>
      </c>
      <c r="M317" s="935">
        <v>0</v>
      </c>
      <c r="N317" s="935">
        <v>0</v>
      </c>
      <c r="O317" s="912"/>
    </row>
    <row r="318" spans="1:15">
      <c r="A318" s="929" t="s">
        <v>4113</v>
      </c>
      <c r="B318" s="930">
        <v>8227</v>
      </c>
      <c r="C318" s="931">
        <v>89</v>
      </c>
      <c r="D318" s="931">
        <v>0</v>
      </c>
      <c r="E318" s="931">
        <v>374</v>
      </c>
      <c r="F318" s="932">
        <v>0</v>
      </c>
      <c r="G318" s="933">
        <v>0</v>
      </c>
      <c r="H318" s="933">
        <v>0</v>
      </c>
      <c r="I318" s="933">
        <v>0</v>
      </c>
      <c r="J318" s="933">
        <v>0</v>
      </c>
      <c r="K318" s="933">
        <v>7942</v>
      </c>
      <c r="L318" s="934">
        <v>36.0326051642623</v>
      </c>
      <c r="M318" s="935">
        <v>2.6733868347678502</v>
      </c>
      <c r="N318" s="935">
        <v>2.8186795975269701</v>
      </c>
      <c r="O318" s="912"/>
    </row>
    <row r="319" spans="1:15">
      <c r="A319" s="929" t="s">
        <v>4114</v>
      </c>
      <c r="B319" s="930">
        <v>0</v>
      </c>
      <c r="C319" s="931">
        <v>105</v>
      </c>
      <c r="D319" s="931">
        <v>0</v>
      </c>
      <c r="E319" s="931">
        <v>26</v>
      </c>
      <c r="F319" s="932">
        <v>0</v>
      </c>
      <c r="G319" s="933">
        <v>0</v>
      </c>
      <c r="H319" s="933">
        <v>0</v>
      </c>
      <c r="I319" s="933">
        <v>0</v>
      </c>
      <c r="J319" s="933">
        <v>0</v>
      </c>
      <c r="K319" s="933">
        <v>79</v>
      </c>
      <c r="L319" s="934">
        <v>0.31516767872689799</v>
      </c>
      <c r="M319" s="935">
        <v>3.4825157870375503E-2</v>
      </c>
      <c r="N319" s="935">
        <v>1.9502088407410301E-2</v>
      </c>
      <c r="O319" s="912"/>
    </row>
    <row r="320" spans="1:15">
      <c r="A320" s="929" t="s">
        <v>4115</v>
      </c>
      <c r="B320" s="930">
        <v>1822</v>
      </c>
      <c r="C320" s="931">
        <v>8</v>
      </c>
      <c r="D320" s="931">
        <v>0</v>
      </c>
      <c r="E320" s="931">
        <v>0</v>
      </c>
      <c r="F320" s="932">
        <v>0</v>
      </c>
      <c r="G320" s="933">
        <v>0</v>
      </c>
      <c r="H320" s="933">
        <v>0</v>
      </c>
      <c r="I320" s="933">
        <v>0</v>
      </c>
      <c r="J320" s="933">
        <v>0</v>
      </c>
      <c r="K320" s="933">
        <v>1830</v>
      </c>
      <c r="L320" s="934">
        <v>9.5413548749710699</v>
      </c>
      <c r="M320" s="935">
        <v>0.56913344868248505</v>
      </c>
      <c r="N320" s="935">
        <v>0.80683035960281702</v>
      </c>
      <c r="O320" s="912"/>
    </row>
    <row r="321" spans="1:15">
      <c r="A321" s="929" t="s">
        <v>4116</v>
      </c>
      <c r="B321" s="930">
        <v>0</v>
      </c>
      <c r="C321" s="931">
        <v>0</v>
      </c>
      <c r="D321" s="931">
        <v>0</v>
      </c>
      <c r="E321" s="931">
        <v>0</v>
      </c>
      <c r="F321" s="932">
        <v>0</v>
      </c>
      <c r="G321" s="933">
        <v>0</v>
      </c>
      <c r="H321" s="933">
        <v>0</v>
      </c>
      <c r="I321" s="933">
        <v>0</v>
      </c>
      <c r="J321" s="933">
        <v>0</v>
      </c>
      <c r="K321" s="933">
        <v>0</v>
      </c>
      <c r="L321" s="934">
        <v>0</v>
      </c>
      <c r="M321" s="935">
        <v>0</v>
      </c>
      <c r="N321" s="935">
        <v>0</v>
      </c>
      <c r="O321" s="912"/>
    </row>
    <row r="322" spans="1:15">
      <c r="A322" s="929" t="s">
        <v>4117</v>
      </c>
      <c r="B322" s="930">
        <v>0</v>
      </c>
      <c r="C322" s="931">
        <v>0</v>
      </c>
      <c r="D322" s="931">
        <v>0</v>
      </c>
      <c r="E322" s="931">
        <v>0</v>
      </c>
      <c r="F322" s="932">
        <v>0</v>
      </c>
      <c r="G322" s="933">
        <v>0</v>
      </c>
      <c r="H322" s="933">
        <v>0</v>
      </c>
      <c r="I322" s="933">
        <v>0</v>
      </c>
      <c r="J322" s="933">
        <v>0</v>
      </c>
      <c r="K322" s="933">
        <v>0</v>
      </c>
      <c r="L322" s="934">
        <v>0</v>
      </c>
      <c r="M322" s="935">
        <v>0</v>
      </c>
      <c r="N322" s="935">
        <v>0</v>
      </c>
      <c r="O322" s="912"/>
    </row>
    <row r="323" spans="1:15">
      <c r="A323" s="929" t="s">
        <v>4118</v>
      </c>
      <c r="B323" s="930">
        <v>100</v>
      </c>
      <c r="C323" s="931">
        <v>15</v>
      </c>
      <c r="D323" s="931">
        <v>0</v>
      </c>
      <c r="E323" s="931">
        <v>0</v>
      </c>
      <c r="F323" s="932">
        <v>0</v>
      </c>
      <c r="G323" s="933">
        <v>0</v>
      </c>
      <c r="H323" s="933">
        <v>0</v>
      </c>
      <c r="I323" s="933">
        <v>0</v>
      </c>
      <c r="J323" s="933">
        <v>0</v>
      </c>
      <c r="K323" s="933">
        <v>115</v>
      </c>
      <c r="L323" s="934">
        <v>0.56200310781472196</v>
      </c>
      <c r="M323" s="935">
        <v>4.1042550612195403E-2</v>
      </c>
      <c r="N323" s="935">
        <v>4.4307298956347302E-2</v>
      </c>
      <c r="O323" s="912"/>
    </row>
    <row r="324" spans="1:15">
      <c r="A324" s="929" t="s">
        <v>4119</v>
      </c>
      <c r="B324" s="930">
        <v>520</v>
      </c>
      <c r="C324" s="931">
        <v>0</v>
      </c>
      <c r="D324" s="931">
        <v>0</v>
      </c>
      <c r="E324" s="931">
        <v>0</v>
      </c>
      <c r="F324" s="932">
        <v>0</v>
      </c>
      <c r="G324" s="933">
        <v>0</v>
      </c>
      <c r="H324" s="933">
        <v>0</v>
      </c>
      <c r="I324" s="933">
        <v>0</v>
      </c>
      <c r="J324" s="933">
        <v>0</v>
      </c>
      <c r="K324" s="933">
        <v>520</v>
      </c>
      <c r="L324" s="934">
        <v>1.42351138981034</v>
      </c>
      <c r="M324" s="935">
        <v>0.209400588501086</v>
      </c>
      <c r="N324" s="935">
        <v>6.1891799556971099E-2</v>
      </c>
      <c r="O324" s="912"/>
    </row>
    <row r="325" spans="1:15">
      <c r="A325" s="929" t="s">
        <v>4120</v>
      </c>
      <c r="B325" s="930">
        <v>0</v>
      </c>
      <c r="C325" s="931">
        <v>0</v>
      </c>
      <c r="D325" s="931">
        <v>0</v>
      </c>
      <c r="E325" s="931">
        <v>0</v>
      </c>
      <c r="F325" s="932">
        <v>0</v>
      </c>
      <c r="G325" s="933">
        <v>0</v>
      </c>
      <c r="H325" s="933">
        <v>0</v>
      </c>
      <c r="I325" s="933">
        <v>0</v>
      </c>
      <c r="J325" s="933">
        <v>0</v>
      </c>
      <c r="K325" s="933">
        <v>0</v>
      </c>
      <c r="L325" s="934">
        <v>0</v>
      </c>
      <c r="M325" s="935">
        <v>0</v>
      </c>
      <c r="N325" s="935">
        <v>0</v>
      </c>
      <c r="O325" s="912"/>
    </row>
    <row r="326" spans="1:15">
      <c r="A326" s="929" t="s">
        <v>4121</v>
      </c>
      <c r="B326" s="930">
        <v>17104</v>
      </c>
      <c r="C326" s="931">
        <v>3786</v>
      </c>
      <c r="D326" s="931">
        <v>-762</v>
      </c>
      <c r="E326" s="931">
        <v>762</v>
      </c>
      <c r="F326" s="932">
        <v>0</v>
      </c>
      <c r="G326" s="933">
        <v>0</v>
      </c>
      <c r="H326" s="933">
        <v>0</v>
      </c>
      <c r="I326" s="933">
        <v>0</v>
      </c>
      <c r="J326" s="933">
        <v>0</v>
      </c>
      <c r="K326" s="933">
        <v>20890</v>
      </c>
      <c r="L326" s="934">
        <v>63.430419114162603</v>
      </c>
      <c r="M326" s="935">
        <v>7.58070862583895</v>
      </c>
      <c r="N326" s="935">
        <v>3.6743230584423499</v>
      </c>
      <c r="O326" s="912"/>
    </row>
    <row r="327" spans="1:15">
      <c r="A327" s="929" t="s">
        <v>4122</v>
      </c>
      <c r="B327" s="930">
        <v>0</v>
      </c>
      <c r="C327" s="931">
        <v>0</v>
      </c>
      <c r="D327" s="931">
        <v>0</v>
      </c>
      <c r="E327" s="931">
        <v>0</v>
      </c>
      <c r="F327" s="932">
        <v>0</v>
      </c>
      <c r="G327" s="933">
        <v>0</v>
      </c>
      <c r="H327" s="933">
        <v>0</v>
      </c>
      <c r="I327" s="933">
        <v>0</v>
      </c>
      <c r="J327" s="933">
        <v>0</v>
      </c>
      <c r="K327" s="933">
        <v>0</v>
      </c>
      <c r="L327" s="934">
        <v>0</v>
      </c>
      <c r="M327" s="935">
        <v>0</v>
      </c>
      <c r="N327" s="935">
        <v>0</v>
      </c>
      <c r="O327" s="912"/>
    </row>
    <row r="328" spans="1:15">
      <c r="A328" s="929" t="s">
        <v>4123</v>
      </c>
      <c r="B328" s="930">
        <v>0</v>
      </c>
      <c r="C328" s="931">
        <v>0</v>
      </c>
      <c r="D328" s="931">
        <v>0</v>
      </c>
      <c r="E328" s="931">
        <v>0</v>
      </c>
      <c r="F328" s="932">
        <v>0</v>
      </c>
      <c r="G328" s="933">
        <v>0</v>
      </c>
      <c r="H328" s="933">
        <v>0</v>
      </c>
      <c r="I328" s="933">
        <v>0</v>
      </c>
      <c r="J328" s="933">
        <v>0</v>
      </c>
      <c r="K328" s="933">
        <v>0</v>
      </c>
      <c r="L328" s="934">
        <v>0</v>
      </c>
      <c r="M328" s="935">
        <v>0</v>
      </c>
      <c r="N328" s="935">
        <v>0</v>
      </c>
      <c r="O328" s="912"/>
    </row>
    <row r="329" spans="1:15">
      <c r="A329" s="929" t="s">
        <v>4124</v>
      </c>
      <c r="B329" s="930">
        <v>0</v>
      </c>
      <c r="C329" s="931">
        <v>246</v>
      </c>
      <c r="D329" s="931">
        <v>0</v>
      </c>
      <c r="E329" s="931">
        <v>0</v>
      </c>
      <c r="F329" s="932">
        <v>0</v>
      </c>
      <c r="G329" s="933">
        <v>0</v>
      </c>
      <c r="H329" s="933">
        <v>0</v>
      </c>
      <c r="I329" s="933">
        <v>0</v>
      </c>
      <c r="J329" s="933">
        <v>0</v>
      </c>
      <c r="K329" s="933">
        <v>246</v>
      </c>
      <c r="L329" s="934">
        <v>0.62951101510926899</v>
      </c>
      <c r="M329" s="935">
        <v>0.100255457961847</v>
      </c>
      <c r="N329" s="935">
        <v>2.5180440604370798E-2</v>
      </c>
      <c r="O329" s="912"/>
    </row>
    <row r="330" spans="1:15">
      <c r="A330" s="929" t="s">
        <v>4126</v>
      </c>
      <c r="B330" s="930">
        <v>0</v>
      </c>
      <c r="C330" s="931">
        <v>0</v>
      </c>
      <c r="D330" s="931">
        <v>0</v>
      </c>
      <c r="E330" s="931">
        <v>3</v>
      </c>
      <c r="F330" s="932">
        <v>0</v>
      </c>
      <c r="G330" s="933">
        <v>0</v>
      </c>
      <c r="H330" s="933">
        <v>0</v>
      </c>
      <c r="I330" s="933">
        <v>0</v>
      </c>
      <c r="J330" s="933">
        <v>0</v>
      </c>
      <c r="K330" s="933">
        <v>0</v>
      </c>
      <c r="L330" s="934">
        <v>0</v>
      </c>
      <c r="M330" s="935">
        <v>0</v>
      </c>
      <c r="N330" s="935">
        <v>0</v>
      </c>
      <c r="O330" s="912"/>
    </row>
    <row r="331" spans="1:15">
      <c r="A331" s="929" t="s">
        <v>4127</v>
      </c>
      <c r="B331" s="930">
        <v>0</v>
      </c>
      <c r="C331" s="931">
        <v>0</v>
      </c>
      <c r="D331" s="931">
        <v>0</v>
      </c>
      <c r="E331" s="931">
        <v>0</v>
      </c>
      <c r="F331" s="932">
        <v>0</v>
      </c>
      <c r="G331" s="933">
        <v>0</v>
      </c>
      <c r="H331" s="933">
        <v>0</v>
      </c>
      <c r="I331" s="933">
        <v>0</v>
      </c>
      <c r="J331" s="933">
        <v>0</v>
      </c>
      <c r="K331" s="933">
        <v>0</v>
      </c>
      <c r="L331" s="934">
        <v>0</v>
      </c>
      <c r="M331" s="935">
        <v>0</v>
      </c>
      <c r="N331" s="935">
        <v>0</v>
      </c>
      <c r="O331" s="912"/>
    </row>
    <row r="332" spans="1:15">
      <c r="A332" s="929" t="s">
        <v>4128</v>
      </c>
      <c r="B332" s="930">
        <v>0</v>
      </c>
      <c r="C332" s="931">
        <v>0</v>
      </c>
      <c r="D332" s="931">
        <v>0</v>
      </c>
      <c r="E332" s="931">
        <v>0</v>
      </c>
      <c r="F332" s="932">
        <v>0</v>
      </c>
      <c r="G332" s="933">
        <v>0</v>
      </c>
      <c r="H332" s="933">
        <v>0</v>
      </c>
      <c r="I332" s="933">
        <v>0</v>
      </c>
      <c r="J332" s="933">
        <v>0</v>
      </c>
      <c r="K332" s="933">
        <v>0</v>
      </c>
      <c r="L332" s="934">
        <v>0</v>
      </c>
      <c r="M332" s="935">
        <v>0</v>
      </c>
      <c r="N332" s="935">
        <v>0</v>
      </c>
      <c r="O332" s="912"/>
    </row>
    <row r="333" spans="1:15">
      <c r="A333" s="929" t="s">
        <v>4129</v>
      </c>
      <c r="B333" s="930">
        <v>0</v>
      </c>
      <c r="C333" s="931">
        <v>23</v>
      </c>
      <c r="D333" s="931">
        <v>-2.2204460492503101E-16</v>
      </c>
      <c r="E333" s="931">
        <v>0</v>
      </c>
      <c r="F333" s="932">
        <v>0</v>
      </c>
      <c r="G333" s="933">
        <v>0</v>
      </c>
      <c r="H333" s="933">
        <v>0</v>
      </c>
      <c r="I333" s="933">
        <v>0</v>
      </c>
      <c r="J333" s="933">
        <v>0</v>
      </c>
      <c r="K333" s="933">
        <v>23</v>
      </c>
      <c r="L333" s="934">
        <v>0.123188485656664</v>
      </c>
      <c r="M333" s="935">
        <v>1.33834404170202E-2</v>
      </c>
      <c r="N333" s="935">
        <v>7.2493635592193002E-3</v>
      </c>
      <c r="O333" s="912"/>
    </row>
    <row r="334" spans="1:15">
      <c r="A334" s="929" t="s">
        <v>4130</v>
      </c>
      <c r="B334" s="930">
        <v>0</v>
      </c>
      <c r="C334" s="931">
        <v>0</v>
      </c>
      <c r="D334" s="931">
        <v>0</v>
      </c>
      <c r="E334" s="931">
        <v>0</v>
      </c>
      <c r="F334" s="932">
        <v>0</v>
      </c>
      <c r="G334" s="933">
        <v>0</v>
      </c>
      <c r="H334" s="933">
        <v>0</v>
      </c>
      <c r="I334" s="933">
        <v>0</v>
      </c>
      <c r="J334" s="933">
        <v>0</v>
      </c>
      <c r="K334" s="933">
        <v>0</v>
      </c>
      <c r="L334" s="934">
        <v>0</v>
      </c>
      <c r="M334" s="935">
        <v>0</v>
      </c>
      <c r="N334" s="935">
        <v>0</v>
      </c>
      <c r="O334" s="912"/>
    </row>
    <row r="335" spans="1:15">
      <c r="A335" s="929" t="s">
        <v>4131</v>
      </c>
      <c r="B335" s="930">
        <v>0</v>
      </c>
      <c r="C335" s="931">
        <v>379</v>
      </c>
      <c r="D335" s="931">
        <v>0</v>
      </c>
      <c r="E335" s="931">
        <v>6</v>
      </c>
      <c r="F335" s="932">
        <v>0</v>
      </c>
      <c r="G335" s="933">
        <v>0</v>
      </c>
      <c r="H335" s="933">
        <v>0</v>
      </c>
      <c r="I335" s="933">
        <v>0</v>
      </c>
      <c r="J335" s="933">
        <v>0</v>
      </c>
      <c r="K335" s="933">
        <v>373</v>
      </c>
      <c r="L335" s="934">
        <v>2.5650712483055802</v>
      </c>
      <c r="M335" s="935">
        <v>0.123320733091614</v>
      </c>
      <c r="N335" s="935">
        <v>0.22197731956490599</v>
      </c>
      <c r="O335" s="912"/>
    </row>
    <row r="336" spans="1:15">
      <c r="A336" s="929" t="s">
        <v>4132</v>
      </c>
      <c r="B336" s="930">
        <v>0</v>
      </c>
      <c r="C336" s="931">
        <v>0</v>
      </c>
      <c r="D336" s="931">
        <v>0</v>
      </c>
      <c r="E336" s="931">
        <v>0</v>
      </c>
      <c r="F336" s="932">
        <v>0</v>
      </c>
      <c r="G336" s="933">
        <v>0</v>
      </c>
      <c r="H336" s="933">
        <v>0</v>
      </c>
      <c r="I336" s="933">
        <v>0</v>
      </c>
      <c r="J336" s="933">
        <v>0</v>
      </c>
      <c r="K336" s="933">
        <v>0</v>
      </c>
      <c r="L336" s="934">
        <v>0</v>
      </c>
      <c r="M336" s="935">
        <v>0</v>
      </c>
      <c r="N336" s="935">
        <v>0</v>
      </c>
      <c r="O336" s="912"/>
    </row>
    <row r="337" spans="1:15">
      <c r="A337" s="929" t="s">
        <v>4133</v>
      </c>
      <c r="B337" s="930">
        <v>0</v>
      </c>
      <c r="C337" s="931">
        <v>0</v>
      </c>
      <c r="D337" s="931">
        <v>0</v>
      </c>
      <c r="E337" s="931">
        <v>0</v>
      </c>
      <c r="F337" s="932">
        <v>0</v>
      </c>
      <c r="G337" s="933">
        <v>0</v>
      </c>
      <c r="H337" s="933">
        <v>0</v>
      </c>
      <c r="I337" s="933">
        <v>0</v>
      </c>
      <c r="J337" s="933">
        <v>0</v>
      </c>
      <c r="K337" s="933">
        <v>0</v>
      </c>
      <c r="L337" s="934">
        <v>0</v>
      </c>
      <c r="M337" s="935">
        <v>0</v>
      </c>
      <c r="N337" s="935">
        <v>0</v>
      </c>
      <c r="O337" s="912"/>
    </row>
    <row r="338" spans="1:15">
      <c r="A338" s="929" t="s">
        <v>4134</v>
      </c>
      <c r="B338" s="930">
        <v>0</v>
      </c>
      <c r="C338" s="931">
        <v>736</v>
      </c>
      <c r="D338" s="931">
        <v>0</v>
      </c>
      <c r="E338" s="931">
        <v>0</v>
      </c>
      <c r="F338" s="932">
        <v>0</v>
      </c>
      <c r="G338" s="933">
        <v>0</v>
      </c>
      <c r="H338" s="933">
        <v>0</v>
      </c>
      <c r="I338" s="933">
        <v>0</v>
      </c>
      <c r="J338" s="933">
        <v>0</v>
      </c>
      <c r="K338" s="933">
        <v>736</v>
      </c>
      <c r="L338" s="934">
        <v>1.76823637024874</v>
      </c>
      <c r="M338" s="935">
        <v>0.214135046672324</v>
      </c>
      <c r="N338" s="935">
        <v>9.5711876921720604E-2</v>
      </c>
      <c r="O338" s="912"/>
    </row>
    <row r="339" spans="1:15">
      <c r="A339" s="929" t="s">
        <v>4135</v>
      </c>
      <c r="B339" s="930">
        <v>0</v>
      </c>
      <c r="C339" s="931">
        <v>164</v>
      </c>
      <c r="D339" s="931">
        <v>0</v>
      </c>
      <c r="E339" s="931">
        <v>0</v>
      </c>
      <c r="F339" s="932">
        <v>0</v>
      </c>
      <c r="G339" s="933">
        <v>0</v>
      </c>
      <c r="H339" s="933">
        <v>0</v>
      </c>
      <c r="I339" s="933">
        <v>0</v>
      </c>
      <c r="J339" s="933">
        <v>0</v>
      </c>
      <c r="K339" s="933">
        <v>164</v>
      </c>
      <c r="L339" s="934">
        <v>0.71355426002049804</v>
      </c>
      <c r="M339" s="935">
        <v>8.4607147973859098E-2</v>
      </c>
      <c r="N339" s="935">
        <v>4.1454104629762303E-2</v>
      </c>
      <c r="O339" s="912"/>
    </row>
    <row r="340" spans="1:15">
      <c r="A340" s="929" t="s">
        <v>4136</v>
      </c>
      <c r="B340" s="930">
        <v>0</v>
      </c>
      <c r="C340" s="931">
        <v>425</v>
      </c>
      <c r="D340" s="931">
        <v>-5</v>
      </c>
      <c r="E340" s="931">
        <v>5</v>
      </c>
      <c r="F340" s="932">
        <v>0</v>
      </c>
      <c r="G340" s="933">
        <v>0</v>
      </c>
      <c r="H340" s="933">
        <v>0</v>
      </c>
      <c r="I340" s="933">
        <v>0</v>
      </c>
      <c r="J340" s="933">
        <v>0</v>
      </c>
      <c r="K340" s="933">
        <v>425</v>
      </c>
      <c r="L340" s="934">
        <v>2.5006612371747501</v>
      </c>
      <c r="M340" s="935">
        <v>0.21980901266269201</v>
      </c>
      <c r="N340" s="935">
        <v>0.178872921235632</v>
      </c>
      <c r="O340" s="912"/>
    </row>
    <row r="341" spans="1:15">
      <c r="A341" s="929" t="s">
        <v>4137</v>
      </c>
      <c r="B341" s="930">
        <v>0</v>
      </c>
      <c r="C341" s="931">
        <v>820</v>
      </c>
      <c r="D341" s="931">
        <v>0</v>
      </c>
      <c r="E341" s="931">
        <v>0</v>
      </c>
      <c r="F341" s="932">
        <v>0</v>
      </c>
      <c r="G341" s="933">
        <v>0</v>
      </c>
      <c r="H341" s="933">
        <v>0</v>
      </c>
      <c r="I341" s="933">
        <v>0</v>
      </c>
      <c r="J341" s="933">
        <v>0</v>
      </c>
      <c r="K341" s="933">
        <v>820</v>
      </c>
      <c r="L341" s="934">
        <v>3.2171392675696202</v>
      </c>
      <c r="M341" s="935">
        <v>0.36509108542082203</v>
      </c>
      <c r="N341" s="935">
        <v>0.175316016266434</v>
      </c>
      <c r="O341" s="912"/>
    </row>
    <row r="342" spans="1:15">
      <c r="A342" s="929" t="s">
        <v>4138</v>
      </c>
      <c r="B342" s="930">
        <v>0</v>
      </c>
      <c r="C342" s="931">
        <v>52</v>
      </c>
      <c r="D342" s="931">
        <v>0</v>
      </c>
      <c r="E342" s="931">
        <v>0</v>
      </c>
      <c r="F342" s="932">
        <v>0</v>
      </c>
      <c r="G342" s="933">
        <v>0</v>
      </c>
      <c r="H342" s="933">
        <v>0</v>
      </c>
      <c r="I342" s="933">
        <v>0</v>
      </c>
      <c r="J342" s="933">
        <v>0</v>
      </c>
      <c r="K342" s="933">
        <v>52</v>
      </c>
      <c r="L342" s="934">
        <v>0.23133779301072299</v>
      </c>
      <c r="M342" s="935">
        <v>2.8618080428481699E-2</v>
      </c>
      <c r="N342" s="935">
        <v>1.24643207441122E-2</v>
      </c>
      <c r="O342" s="912"/>
    </row>
    <row r="343" spans="1:15">
      <c r="A343" s="924"/>
      <c r="B343" s="925"/>
      <c r="C343" s="926"/>
      <c r="D343" s="926"/>
      <c r="E343" s="926"/>
      <c r="F343" s="925"/>
      <c r="G343" s="926"/>
      <c r="H343" s="926"/>
      <c r="I343" s="926"/>
      <c r="J343" s="926"/>
      <c r="K343" s="926"/>
      <c r="L343" s="927"/>
      <c r="M343" s="928"/>
      <c r="N343" s="928"/>
      <c r="O343" s="912"/>
    </row>
    <row r="344" spans="1:15">
      <c r="A344" s="917" t="s">
        <v>4232</v>
      </c>
      <c r="B344" s="918">
        <v>0</v>
      </c>
      <c r="C344" s="919">
        <v>1141</v>
      </c>
      <c r="D344" s="919">
        <v>0</v>
      </c>
      <c r="E344" s="919">
        <v>1</v>
      </c>
      <c r="F344" s="920">
        <v>0</v>
      </c>
      <c r="G344" s="921">
        <v>0</v>
      </c>
      <c r="H344" s="921">
        <v>0</v>
      </c>
      <c r="I344" s="921">
        <v>32</v>
      </c>
      <c r="J344" s="921">
        <v>0</v>
      </c>
      <c r="K344" s="921">
        <v>1108</v>
      </c>
      <c r="L344" s="922">
        <v>3.0272103505659098</v>
      </c>
      <c r="M344" s="923">
        <v>0.40969545619854703</v>
      </c>
      <c r="N344" s="923">
        <v>0.14892008948743099</v>
      </c>
      <c r="O344" s="912"/>
    </row>
    <row r="345" spans="1:15">
      <c r="A345" s="929" t="s">
        <v>4140</v>
      </c>
      <c r="B345" s="930">
        <v>0</v>
      </c>
      <c r="C345" s="931">
        <v>453</v>
      </c>
      <c r="D345" s="931">
        <v>0</v>
      </c>
      <c r="E345" s="931">
        <v>1</v>
      </c>
      <c r="F345" s="932">
        <v>0</v>
      </c>
      <c r="G345" s="933">
        <v>0</v>
      </c>
      <c r="H345" s="933">
        <v>0</v>
      </c>
      <c r="I345" s="933">
        <v>32</v>
      </c>
      <c r="J345" s="933">
        <v>0</v>
      </c>
      <c r="K345" s="933">
        <v>420</v>
      </c>
      <c r="L345" s="934">
        <v>1.1242089950297001</v>
      </c>
      <c r="M345" s="935">
        <v>0.14137779785979601</v>
      </c>
      <c r="N345" s="935">
        <v>5.9617143675817497E-2</v>
      </c>
      <c r="O345" s="912"/>
    </row>
    <row r="346" spans="1:15">
      <c r="A346" s="929" t="s">
        <v>4141</v>
      </c>
      <c r="B346" s="930">
        <v>0</v>
      </c>
      <c r="C346" s="931">
        <v>1</v>
      </c>
      <c r="D346" s="931">
        <v>0</v>
      </c>
      <c r="E346" s="931">
        <v>0</v>
      </c>
      <c r="F346" s="932">
        <v>0</v>
      </c>
      <c r="G346" s="933">
        <v>0</v>
      </c>
      <c r="H346" s="933">
        <v>0</v>
      </c>
      <c r="I346" s="933">
        <v>0</v>
      </c>
      <c r="J346" s="933">
        <v>0</v>
      </c>
      <c r="K346" s="933">
        <v>1</v>
      </c>
      <c r="L346" s="934">
        <v>3.3771586638600801E-3</v>
      </c>
      <c r="M346" s="935">
        <v>3.3771586638600801E-4</v>
      </c>
      <c r="N346" s="935">
        <v>2.2169078345584599E-4</v>
      </c>
      <c r="O346" s="912"/>
    </row>
    <row r="347" spans="1:15">
      <c r="A347" s="929" t="s">
        <v>4142</v>
      </c>
      <c r="B347" s="930">
        <v>0</v>
      </c>
      <c r="C347" s="931">
        <v>7</v>
      </c>
      <c r="D347" s="931">
        <v>0</v>
      </c>
      <c r="E347" s="931">
        <v>0</v>
      </c>
      <c r="F347" s="932">
        <v>0</v>
      </c>
      <c r="G347" s="933">
        <v>0</v>
      </c>
      <c r="H347" s="933">
        <v>0</v>
      </c>
      <c r="I347" s="933">
        <v>0</v>
      </c>
      <c r="J347" s="933">
        <v>0</v>
      </c>
      <c r="K347" s="933">
        <v>7</v>
      </c>
      <c r="L347" s="934">
        <v>1.7743197522564699E-2</v>
      </c>
      <c r="M347" s="935">
        <v>2.3279075149604902E-3</v>
      </c>
      <c r="N347" s="935">
        <v>8.9425715513726195E-4</v>
      </c>
      <c r="O347" s="912"/>
    </row>
    <row r="348" spans="1:15">
      <c r="A348" s="929" t="s">
        <v>4143</v>
      </c>
      <c r="B348" s="930">
        <v>0</v>
      </c>
      <c r="C348" s="931">
        <v>0</v>
      </c>
      <c r="D348" s="931">
        <v>0</v>
      </c>
      <c r="E348" s="931">
        <v>0</v>
      </c>
      <c r="F348" s="932">
        <v>0</v>
      </c>
      <c r="G348" s="933">
        <v>0</v>
      </c>
      <c r="H348" s="933">
        <v>0</v>
      </c>
      <c r="I348" s="933">
        <v>0</v>
      </c>
      <c r="J348" s="933">
        <v>0</v>
      </c>
      <c r="K348" s="933">
        <v>0</v>
      </c>
      <c r="L348" s="934">
        <v>0</v>
      </c>
      <c r="M348" s="935">
        <v>0</v>
      </c>
      <c r="N348" s="935">
        <v>0</v>
      </c>
      <c r="O348" s="912"/>
    </row>
    <row r="349" spans="1:15">
      <c r="A349" s="929" t="s">
        <v>4144</v>
      </c>
      <c r="B349" s="930">
        <v>0</v>
      </c>
      <c r="C349" s="931">
        <v>435</v>
      </c>
      <c r="D349" s="931">
        <v>0</v>
      </c>
      <c r="E349" s="931">
        <v>0</v>
      </c>
      <c r="F349" s="932">
        <v>0</v>
      </c>
      <c r="G349" s="933">
        <v>0</v>
      </c>
      <c r="H349" s="933">
        <v>0</v>
      </c>
      <c r="I349" s="933">
        <v>0</v>
      </c>
      <c r="J349" s="933">
        <v>0</v>
      </c>
      <c r="K349" s="933">
        <v>435</v>
      </c>
      <c r="L349" s="934">
        <v>1.21766825730943</v>
      </c>
      <c r="M349" s="935">
        <v>0.166830139190425</v>
      </c>
      <c r="N349" s="935">
        <v>5.8486428106988203E-2</v>
      </c>
      <c r="O349" s="912"/>
    </row>
    <row r="350" spans="1:15">
      <c r="A350" s="929" t="s">
        <v>4145</v>
      </c>
      <c r="B350" s="930">
        <v>0</v>
      </c>
      <c r="C350" s="931">
        <v>0</v>
      </c>
      <c r="D350" s="931">
        <v>0</v>
      </c>
      <c r="E350" s="931">
        <v>0</v>
      </c>
      <c r="F350" s="932">
        <v>0</v>
      </c>
      <c r="G350" s="933">
        <v>0</v>
      </c>
      <c r="H350" s="933">
        <v>0</v>
      </c>
      <c r="I350" s="933">
        <v>0</v>
      </c>
      <c r="J350" s="933">
        <v>0</v>
      </c>
      <c r="K350" s="933">
        <v>0</v>
      </c>
      <c r="L350" s="934">
        <v>0</v>
      </c>
      <c r="M350" s="935">
        <v>0</v>
      </c>
      <c r="N350" s="935">
        <v>0</v>
      </c>
      <c r="O350" s="912"/>
    </row>
    <row r="351" spans="1:15">
      <c r="A351" s="929" t="s">
        <v>4233</v>
      </c>
      <c r="B351" s="930">
        <v>0</v>
      </c>
      <c r="C351" s="931">
        <v>245</v>
      </c>
      <c r="D351" s="931">
        <v>0</v>
      </c>
      <c r="E351" s="931">
        <v>0</v>
      </c>
      <c r="F351" s="932">
        <v>0</v>
      </c>
      <c r="G351" s="933">
        <v>0</v>
      </c>
      <c r="H351" s="933">
        <v>0</v>
      </c>
      <c r="I351" s="933">
        <v>0</v>
      </c>
      <c r="J351" s="933">
        <v>0</v>
      </c>
      <c r="K351" s="933">
        <v>245</v>
      </c>
      <c r="L351" s="934">
        <v>0.66421274204035796</v>
      </c>
      <c r="M351" s="935">
        <v>9.882189576698E-2</v>
      </c>
      <c r="N351" s="935">
        <v>2.9700569766032199E-2</v>
      </c>
      <c r="O351" s="912"/>
    </row>
    <row r="352" spans="1:15">
      <c r="A352" s="929" t="s">
        <v>4148</v>
      </c>
      <c r="B352" s="930">
        <v>0</v>
      </c>
      <c r="C352" s="931">
        <v>0</v>
      </c>
      <c r="D352" s="931">
        <v>0</v>
      </c>
      <c r="E352" s="931">
        <v>0</v>
      </c>
      <c r="F352" s="932">
        <v>0</v>
      </c>
      <c r="G352" s="933">
        <v>0</v>
      </c>
      <c r="H352" s="933">
        <v>0</v>
      </c>
      <c r="I352" s="933">
        <v>0</v>
      </c>
      <c r="J352" s="933">
        <v>0</v>
      </c>
      <c r="K352" s="933">
        <v>0</v>
      </c>
      <c r="L352" s="934">
        <v>0</v>
      </c>
      <c r="M352" s="935">
        <v>0</v>
      </c>
      <c r="N352" s="935">
        <v>0</v>
      </c>
      <c r="O352" s="912"/>
    </row>
    <row r="353" spans="1:15">
      <c r="A353" s="924"/>
      <c r="B353" s="925"/>
      <c r="C353" s="926"/>
      <c r="D353" s="926"/>
      <c r="E353" s="926"/>
      <c r="F353" s="925"/>
      <c r="G353" s="926"/>
      <c r="H353" s="926"/>
      <c r="I353" s="926"/>
      <c r="J353" s="926"/>
      <c r="K353" s="926"/>
      <c r="L353" s="927"/>
      <c r="M353" s="928"/>
      <c r="N353" s="928"/>
      <c r="O353" s="912"/>
    </row>
    <row r="354" spans="1:15">
      <c r="A354" s="917" t="s">
        <v>4234</v>
      </c>
      <c r="B354" s="918">
        <v>0</v>
      </c>
      <c r="C354" s="919">
        <v>4314</v>
      </c>
      <c r="D354" s="919">
        <v>563</v>
      </c>
      <c r="E354" s="919">
        <v>28</v>
      </c>
      <c r="F354" s="920">
        <v>0</v>
      </c>
      <c r="G354" s="921">
        <v>0</v>
      </c>
      <c r="H354" s="921">
        <v>0</v>
      </c>
      <c r="I354" s="921">
        <v>35</v>
      </c>
      <c r="J354" s="921">
        <v>0</v>
      </c>
      <c r="K354" s="921">
        <v>3688</v>
      </c>
      <c r="L354" s="922">
        <v>32.078510893882502</v>
      </c>
      <c r="M354" s="923">
        <v>0.27610178644243399</v>
      </c>
      <c r="N354" s="923">
        <v>3.33565280640078</v>
      </c>
      <c r="O354" s="912"/>
    </row>
    <row r="355" spans="1:15">
      <c r="A355" s="929" t="s">
        <v>4150</v>
      </c>
      <c r="B355" s="930">
        <v>0</v>
      </c>
      <c r="C355" s="931">
        <v>0</v>
      </c>
      <c r="D355" s="931">
        <v>0</v>
      </c>
      <c r="E355" s="931">
        <v>0</v>
      </c>
      <c r="F355" s="932">
        <v>0</v>
      </c>
      <c r="G355" s="933">
        <v>0</v>
      </c>
      <c r="H355" s="933">
        <v>0</v>
      </c>
      <c r="I355" s="933">
        <v>0</v>
      </c>
      <c r="J355" s="933">
        <v>0</v>
      </c>
      <c r="K355" s="933">
        <v>0</v>
      </c>
      <c r="L355" s="934">
        <v>0</v>
      </c>
      <c r="M355" s="935">
        <v>0</v>
      </c>
      <c r="N355" s="935">
        <v>0</v>
      </c>
      <c r="O355" s="912"/>
    </row>
    <row r="356" spans="1:15">
      <c r="A356" s="929" t="s">
        <v>4152</v>
      </c>
      <c r="B356" s="930">
        <v>0</v>
      </c>
      <c r="C356" s="931">
        <v>0</v>
      </c>
      <c r="D356" s="931">
        <v>0</v>
      </c>
      <c r="E356" s="931">
        <v>0</v>
      </c>
      <c r="F356" s="932">
        <v>0</v>
      </c>
      <c r="G356" s="933">
        <v>0</v>
      </c>
      <c r="H356" s="933">
        <v>0</v>
      </c>
      <c r="I356" s="933">
        <v>0</v>
      </c>
      <c r="J356" s="933">
        <v>0</v>
      </c>
      <c r="K356" s="933">
        <v>0</v>
      </c>
      <c r="L356" s="934">
        <v>0</v>
      </c>
      <c r="M356" s="935">
        <v>0</v>
      </c>
      <c r="N356" s="935">
        <v>0</v>
      </c>
      <c r="O356" s="912"/>
    </row>
    <row r="357" spans="1:15">
      <c r="A357" s="929" t="s">
        <v>4153</v>
      </c>
      <c r="B357" s="930">
        <v>0</v>
      </c>
      <c r="C357" s="931">
        <v>738</v>
      </c>
      <c r="D357" s="931">
        <v>0</v>
      </c>
      <c r="E357" s="931">
        <v>0</v>
      </c>
      <c r="F357" s="932">
        <v>0</v>
      </c>
      <c r="G357" s="933">
        <v>0</v>
      </c>
      <c r="H357" s="933">
        <v>0</v>
      </c>
      <c r="I357" s="933">
        <v>35</v>
      </c>
      <c r="J357" s="933">
        <v>0</v>
      </c>
      <c r="K357" s="933">
        <v>703</v>
      </c>
      <c r="L357" s="934">
        <v>10.226694144744799</v>
      </c>
      <c r="M357" s="935">
        <v>0.13015792547857</v>
      </c>
      <c r="N357" s="935">
        <v>1.0784513825367299</v>
      </c>
      <c r="O357" s="912"/>
    </row>
    <row r="358" spans="1:15">
      <c r="A358" s="929" t="s">
        <v>4154</v>
      </c>
      <c r="B358" s="930">
        <v>0</v>
      </c>
      <c r="C358" s="931">
        <v>0</v>
      </c>
      <c r="D358" s="931">
        <v>0</v>
      </c>
      <c r="E358" s="931">
        <v>0</v>
      </c>
      <c r="F358" s="932">
        <v>0</v>
      </c>
      <c r="G358" s="933">
        <v>0</v>
      </c>
      <c r="H358" s="933">
        <v>0</v>
      </c>
      <c r="I358" s="933">
        <v>0</v>
      </c>
      <c r="J358" s="933">
        <v>0</v>
      </c>
      <c r="K358" s="933">
        <v>0</v>
      </c>
      <c r="L358" s="934">
        <v>0</v>
      </c>
      <c r="M358" s="935">
        <v>0</v>
      </c>
      <c r="N358" s="935">
        <v>0</v>
      </c>
      <c r="O358" s="912"/>
    </row>
    <row r="359" spans="1:15">
      <c r="A359" s="929" t="s">
        <v>4155</v>
      </c>
      <c r="B359" s="930">
        <v>0</v>
      </c>
      <c r="C359" s="931">
        <v>0</v>
      </c>
      <c r="D359" s="931">
        <v>0</v>
      </c>
      <c r="E359" s="931">
        <v>0</v>
      </c>
      <c r="F359" s="932">
        <v>0</v>
      </c>
      <c r="G359" s="933">
        <v>0</v>
      </c>
      <c r="H359" s="933">
        <v>0</v>
      </c>
      <c r="I359" s="933">
        <v>0</v>
      </c>
      <c r="J359" s="933">
        <v>0</v>
      </c>
      <c r="K359" s="933">
        <v>0</v>
      </c>
      <c r="L359" s="934">
        <v>0</v>
      </c>
      <c r="M359" s="935">
        <v>0</v>
      </c>
      <c r="N359" s="935">
        <v>0</v>
      </c>
      <c r="O359" s="912"/>
    </row>
    <row r="360" spans="1:15">
      <c r="A360" s="929" t="s">
        <v>4156</v>
      </c>
      <c r="B360" s="930">
        <v>0</v>
      </c>
      <c r="C360" s="931">
        <v>0</v>
      </c>
      <c r="D360" s="931">
        <v>0</v>
      </c>
      <c r="E360" s="931">
        <v>0</v>
      </c>
      <c r="F360" s="932">
        <v>0</v>
      </c>
      <c r="G360" s="933">
        <v>0</v>
      </c>
      <c r="H360" s="933">
        <v>0</v>
      </c>
      <c r="I360" s="933">
        <v>0</v>
      </c>
      <c r="J360" s="933">
        <v>0</v>
      </c>
      <c r="K360" s="933">
        <v>0</v>
      </c>
      <c r="L360" s="934">
        <v>0</v>
      </c>
      <c r="M360" s="935">
        <v>0</v>
      </c>
      <c r="N360" s="935">
        <v>0</v>
      </c>
      <c r="O360" s="912"/>
    </row>
    <row r="361" spans="1:15">
      <c r="A361" s="929" t="s">
        <v>4157</v>
      </c>
      <c r="B361" s="930">
        <v>0</v>
      </c>
      <c r="C361" s="931">
        <v>0</v>
      </c>
      <c r="D361" s="931">
        <v>0</v>
      </c>
      <c r="E361" s="931">
        <v>0</v>
      </c>
      <c r="F361" s="932">
        <v>0</v>
      </c>
      <c r="G361" s="933">
        <v>0</v>
      </c>
      <c r="H361" s="933">
        <v>0</v>
      </c>
      <c r="I361" s="933">
        <v>0</v>
      </c>
      <c r="J361" s="933">
        <v>0</v>
      </c>
      <c r="K361" s="933">
        <v>0</v>
      </c>
      <c r="L361" s="934">
        <v>0</v>
      </c>
      <c r="M361" s="935">
        <v>0</v>
      </c>
      <c r="N361" s="935">
        <v>0</v>
      </c>
      <c r="O361" s="912"/>
    </row>
    <row r="362" spans="1:15">
      <c r="A362" s="929" t="s">
        <v>4158</v>
      </c>
      <c r="B362" s="930">
        <v>0</v>
      </c>
      <c r="C362" s="931">
        <v>0</v>
      </c>
      <c r="D362" s="931">
        <v>0</v>
      </c>
      <c r="E362" s="931">
        <v>0</v>
      </c>
      <c r="F362" s="932">
        <v>0</v>
      </c>
      <c r="G362" s="933">
        <v>0</v>
      </c>
      <c r="H362" s="933">
        <v>0</v>
      </c>
      <c r="I362" s="933">
        <v>0</v>
      </c>
      <c r="J362" s="933">
        <v>0</v>
      </c>
      <c r="K362" s="933">
        <v>0</v>
      </c>
      <c r="L362" s="934">
        <v>0</v>
      </c>
      <c r="M362" s="935">
        <v>0</v>
      </c>
      <c r="N362" s="935">
        <v>0</v>
      </c>
      <c r="O362" s="912"/>
    </row>
    <row r="363" spans="1:15">
      <c r="A363" s="929" t="s">
        <v>4159</v>
      </c>
      <c r="B363" s="930">
        <v>0</v>
      </c>
      <c r="C363" s="931">
        <v>591</v>
      </c>
      <c r="D363" s="931">
        <v>564</v>
      </c>
      <c r="E363" s="931">
        <v>27</v>
      </c>
      <c r="F363" s="932">
        <v>0</v>
      </c>
      <c r="G363" s="933">
        <v>0</v>
      </c>
      <c r="H363" s="933">
        <v>0</v>
      </c>
      <c r="I363" s="933">
        <v>0</v>
      </c>
      <c r="J363" s="933">
        <v>0</v>
      </c>
      <c r="K363" s="933">
        <v>0</v>
      </c>
      <c r="L363" s="934">
        <v>0</v>
      </c>
      <c r="M363" s="935">
        <v>0</v>
      </c>
      <c r="N363" s="935">
        <v>0</v>
      </c>
      <c r="O363" s="912"/>
    </row>
    <row r="364" spans="1:15">
      <c r="A364" s="929" t="s">
        <v>4160</v>
      </c>
      <c r="B364" s="930">
        <v>0</v>
      </c>
      <c r="C364" s="931">
        <v>0</v>
      </c>
      <c r="D364" s="931">
        <v>0</v>
      </c>
      <c r="E364" s="931">
        <v>0</v>
      </c>
      <c r="F364" s="932">
        <v>0</v>
      </c>
      <c r="G364" s="933">
        <v>0</v>
      </c>
      <c r="H364" s="933">
        <v>0</v>
      </c>
      <c r="I364" s="933">
        <v>0</v>
      </c>
      <c r="J364" s="933">
        <v>0</v>
      </c>
      <c r="K364" s="933">
        <v>0</v>
      </c>
      <c r="L364" s="934">
        <v>0</v>
      </c>
      <c r="M364" s="935">
        <v>0</v>
      </c>
      <c r="N364" s="935">
        <v>0</v>
      </c>
      <c r="O364" s="912"/>
    </row>
    <row r="365" spans="1:15">
      <c r="A365" s="929" t="s">
        <v>4161</v>
      </c>
      <c r="B365" s="930">
        <v>0</v>
      </c>
      <c r="C365" s="931">
        <v>0</v>
      </c>
      <c r="D365" s="931">
        <v>0</v>
      </c>
      <c r="E365" s="931">
        <v>0</v>
      </c>
      <c r="F365" s="932">
        <v>0</v>
      </c>
      <c r="G365" s="933">
        <v>0</v>
      </c>
      <c r="H365" s="933">
        <v>0</v>
      </c>
      <c r="I365" s="933">
        <v>0</v>
      </c>
      <c r="J365" s="933">
        <v>0</v>
      </c>
      <c r="K365" s="933">
        <v>0</v>
      </c>
      <c r="L365" s="934">
        <v>0</v>
      </c>
      <c r="M365" s="935">
        <v>0</v>
      </c>
      <c r="N365" s="935">
        <v>0</v>
      </c>
      <c r="O365" s="912"/>
    </row>
    <row r="366" spans="1:15">
      <c r="A366" s="929" t="s">
        <v>4162</v>
      </c>
      <c r="B366" s="930">
        <v>0</v>
      </c>
      <c r="C366" s="931">
        <v>2458</v>
      </c>
      <c r="D366" s="931">
        <v>0</v>
      </c>
      <c r="E366" s="931">
        <v>0</v>
      </c>
      <c r="F366" s="932">
        <v>0</v>
      </c>
      <c r="G366" s="933">
        <v>0</v>
      </c>
      <c r="H366" s="933">
        <v>0</v>
      </c>
      <c r="I366" s="933">
        <v>0</v>
      </c>
      <c r="J366" s="933">
        <v>0</v>
      </c>
      <c r="K366" s="933">
        <v>2458</v>
      </c>
      <c r="L366" s="934">
        <v>13.6526961945801</v>
      </c>
      <c r="M366" s="935">
        <v>0.14086115121392101</v>
      </c>
      <c r="N366" s="935">
        <v>1.3490164097025501</v>
      </c>
      <c r="O366" s="912"/>
    </row>
    <row r="367" spans="1:15">
      <c r="A367" s="929" t="s">
        <v>4163</v>
      </c>
      <c r="B367" s="930">
        <v>0</v>
      </c>
      <c r="C367" s="931">
        <v>58</v>
      </c>
      <c r="D367" s="931">
        <v>0</v>
      </c>
      <c r="E367" s="931">
        <v>0</v>
      </c>
      <c r="F367" s="932">
        <v>0</v>
      </c>
      <c r="G367" s="933">
        <v>0</v>
      </c>
      <c r="H367" s="933">
        <v>0</v>
      </c>
      <c r="I367" s="933">
        <v>0</v>
      </c>
      <c r="J367" s="933">
        <v>0</v>
      </c>
      <c r="K367" s="933">
        <v>58</v>
      </c>
      <c r="L367" s="934">
        <v>0.94856676842372101</v>
      </c>
      <c r="M367" s="935">
        <v>1.0227134969528001E-3</v>
      </c>
      <c r="N367" s="935">
        <v>0.104700294250543</v>
      </c>
      <c r="O367" s="912"/>
    </row>
    <row r="368" spans="1:15">
      <c r="A368" s="929" t="s">
        <v>4235</v>
      </c>
      <c r="B368" s="930">
        <v>0</v>
      </c>
      <c r="C368" s="931">
        <v>17</v>
      </c>
      <c r="D368" s="931">
        <v>0</v>
      </c>
      <c r="E368" s="931">
        <v>0</v>
      </c>
      <c r="F368" s="932">
        <v>0</v>
      </c>
      <c r="G368" s="933">
        <v>0</v>
      </c>
      <c r="H368" s="933">
        <v>0</v>
      </c>
      <c r="I368" s="933">
        <v>0</v>
      </c>
      <c r="J368" s="933">
        <v>0</v>
      </c>
      <c r="K368" s="933">
        <v>17</v>
      </c>
      <c r="L368" s="934">
        <v>0.33648155699313398</v>
      </c>
      <c r="M368" s="935">
        <v>7.4940213138782703E-5</v>
      </c>
      <c r="N368" s="935">
        <v>3.73576962496832E-2</v>
      </c>
      <c r="O368" s="912"/>
    </row>
    <row r="369" spans="1:15">
      <c r="A369" s="929" t="s">
        <v>4165</v>
      </c>
      <c r="B369" s="930">
        <v>0</v>
      </c>
      <c r="C369" s="931">
        <v>0</v>
      </c>
      <c r="D369" s="931">
        <v>0</v>
      </c>
      <c r="E369" s="931">
        <v>0</v>
      </c>
      <c r="F369" s="932">
        <v>0</v>
      </c>
      <c r="G369" s="933">
        <v>0</v>
      </c>
      <c r="H369" s="933">
        <v>0</v>
      </c>
      <c r="I369" s="933">
        <v>0</v>
      </c>
      <c r="J369" s="933">
        <v>0</v>
      </c>
      <c r="K369" s="933">
        <v>0</v>
      </c>
      <c r="L369" s="934">
        <v>0</v>
      </c>
      <c r="M369" s="935">
        <v>0</v>
      </c>
      <c r="N369" s="935">
        <v>0</v>
      </c>
      <c r="O369" s="912"/>
    </row>
    <row r="370" spans="1:15">
      <c r="A370" s="929" t="s">
        <v>4166</v>
      </c>
      <c r="B370" s="930">
        <v>0</v>
      </c>
      <c r="C370" s="931">
        <v>452</v>
      </c>
      <c r="D370" s="931">
        <v>-1</v>
      </c>
      <c r="E370" s="931">
        <v>1</v>
      </c>
      <c r="F370" s="932">
        <v>0</v>
      </c>
      <c r="G370" s="933">
        <v>0</v>
      </c>
      <c r="H370" s="933">
        <v>0</v>
      </c>
      <c r="I370" s="933">
        <v>0</v>
      </c>
      <c r="J370" s="933">
        <v>0</v>
      </c>
      <c r="K370" s="933">
        <v>452</v>
      </c>
      <c r="L370" s="934">
        <v>6.9140722291407197</v>
      </c>
      <c r="M370" s="935">
        <v>3.9850560398505602E-3</v>
      </c>
      <c r="N370" s="935">
        <v>0.76612702366126995</v>
      </c>
      <c r="O370" s="912"/>
    </row>
    <row r="371" spans="1:15">
      <c r="A371" s="924"/>
      <c r="B371" s="925"/>
      <c r="C371" s="926"/>
      <c r="D371" s="926"/>
      <c r="E371" s="926"/>
      <c r="F371" s="925"/>
      <c r="G371" s="926"/>
      <c r="H371" s="926"/>
      <c r="I371" s="926"/>
      <c r="J371" s="926"/>
      <c r="K371" s="926"/>
      <c r="L371" s="927"/>
      <c r="M371" s="928"/>
      <c r="N371" s="928"/>
      <c r="O371" s="912"/>
    </row>
    <row r="372" spans="1:15">
      <c r="A372" s="917" t="s">
        <v>4236</v>
      </c>
      <c r="B372" s="918">
        <v>35000</v>
      </c>
      <c r="C372" s="919">
        <v>77211</v>
      </c>
      <c r="D372" s="919">
        <v>-169</v>
      </c>
      <c r="E372" s="919">
        <v>5</v>
      </c>
      <c r="F372" s="920">
        <v>977</v>
      </c>
      <c r="G372" s="921">
        <v>0</v>
      </c>
      <c r="H372" s="921">
        <v>0</v>
      </c>
      <c r="I372" s="921">
        <v>3312</v>
      </c>
      <c r="J372" s="921">
        <v>0</v>
      </c>
      <c r="K372" s="921">
        <v>108086</v>
      </c>
      <c r="L372" s="922">
        <v>177.522564718588</v>
      </c>
      <c r="M372" s="923">
        <v>11.432076615347301</v>
      </c>
      <c r="N372" s="923">
        <v>7.83576411465853</v>
      </c>
      <c r="O372" s="912"/>
    </row>
    <row r="373" spans="1:15">
      <c r="A373" s="929" t="s">
        <v>4168</v>
      </c>
      <c r="B373" s="930">
        <v>35000</v>
      </c>
      <c r="C373" s="931">
        <v>11016</v>
      </c>
      <c r="D373" s="931">
        <v>0</v>
      </c>
      <c r="E373" s="931">
        <v>0</v>
      </c>
      <c r="F373" s="932">
        <v>0</v>
      </c>
      <c r="G373" s="933">
        <v>0</v>
      </c>
      <c r="H373" s="933">
        <v>0</v>
      </c>
      <c r="I373" s="933">
        <v>3312</v>
      </c>
      <c r="J373" s="933">
        <v>0</v>
      </c>
      <c r="K373" s="933">
        <v>42704</v>
      </c>
      <c r="L373" s="934">
        <v>66.828684468640802</v>
      </c>
      <c r="M373" s="935">
        <v>3.1061219541762601</v>
      </c>
      <c r="N373" s="935">
        <v>3.9532461234970602</v>
      </c>
      <c r="O373" s="912"/>
    </row>
    <row r="374" spans="1:15">
      <c r="A374" s="929" t="s">
        <v>4170</v>
      </c>
      <c r="B374" s="930">
        <v>0</v>
      </c>
      <c r="C374" s="931">
        <v>8310</v>
      </c>
      <c r="D374" s="931">
        <v>0</v>
      </c>
      <c r="E374" s="931">
        <v>0</v>
      </c>
      <c r="F374" s="932">
        <v>8310</v>
      </c>
      <c r="G374" s="933">
        <v>0</v>
      </c>
      <c r="H374" s="933">
        <v>0</v>
      </c>
      <c r="I374" s="933">
        <v>0</v>
      </c>
      <c r="J374" s="933">
        <v>0</v>
      </c>
      <c r="K374" s="933">
        <v>0</v>
      </c>
      <c r="L374" s="934">
        <v>0</v>
      </c>
      <c r="M374" s="935">
        <v>0</v>
      </c>
      <c r="N374" s="935">
        <v>0</v>
      </c>
      <c r="O374" s="912"/>
    </row>
    <row r="375" spans="1:15">
      <c r="A375" s="929" t="s">
        <v>4172</v>
      </c>
      <c r="B375" s="930">
        <v>0</v>
      </c>
      <c r="C375" s="931">
        <v>266</v>
      </c>
      <c r="D375" s="931">
        <v>0</v>
      </c>
      <c r="E375" s="931">
        <v>0</v>
      </c>
      <c r="F375" s="932">
        <v>0</v>
      </c>
      <c r="G375" s="933">
        <v>0</v>
      </c>
      <c r="H375" s="933">
        <v>0</v>
      </c>
      <c r="I375" s="933">
        <v>0</v>
      </c>
      <c r="J375" s="933">
        <v>0</v>
      </c>
      <c r="K375" s="933">
        <v>266</v>
      </c>
      <c r="L375" s="934">
        <v>2.0637653048854401</v>
      </c>
      <c r="M375" s="935">
        <v>7.2114526278667407E-2</v>
      </c>
      <c r="N375" s="935">
        <v>4.6903756929214599E-3</v>
      </c>
      <c r="O375" s="912"/>
    </row>
    <row r="376" spans="1:15">
      <c r="A376" s="929" t="s">
        <v>4173</v>
      </c>
      <c r="B376" s="930">
        <v>0</v>
      </c>
      <c r="C376" s="931">
        <v>453</v>
      </c>
      <c r="D376" s="931">
        <v>0</v>
      </c>
      <c r="E376" s="931">
        <v>0</v>
      </c>
      <c r="F376" s="932">
        <v>0</v>
      </c>
      <c r="G376" s="933">
        <v>0</v>
      </c>
      <c r="H376" s="933">
        <v>0</v>
      </c>
      <c r="I376" s="933">
        <v>0</v>
      </c>
      <c r="J376" s="933">
        <v>0</v>
      </c>
      <c r="K376" s="933">
        <v>453</v>
      </c>
      <c r="L376" s="934">
        <v>4.9623866253760802</v>
      </c>
      <c r="M376" s="935">
        <v>0.258603246674528</v>
      </c>
      <c r="N376" s="935">
        <v>0.26659099174555601</v>
      </c>
      <c r="O376" s="912"/>
    </row>
    <row r="377" spans="1:15">
      <c r="A377" s="929" t="s">
        <v>4174</v>
      </c>
      <c r="B377" s="930">
        <v>0</v>
      </c>
      <c r="C377" s="931">
        <v>1188</v>
      </c>
      <c r="D377" s="931">
        <v>-3</v>
      </c>
      <c r="E377" s="931">
        <v>3</v>
      </c>
      <c r="F377" s="932">
        <v>976</v>
      </c>
      <c r="G377" s="933">
        <v>0</v>
      </c>
      <c r="H377" s="933">
        <v>0</v>
      </c>
      <c r="I377" s="933">
        <v>0</v>
      </c>
      <c r="J377" s="933">
        <v>0</v>
      </c>
      <c r="K377" s="933">
        <v>212</v>
      </c>
      <c r="L377" s="934">
        <v>1.6728418871709001</v>
      </c>
      <c r="M377" s="935">
        <v>0.16728418871709</v>
      </c>
      <c r="N377" s="935">
        <v>4.2054684314352204E-3</v>
      </c>
      <c r="O377" s="912"/>
    </row>
    <row r="378" spans="1:15">
      <c r="A378" s="929" t="s">
        <v>4175</v>
      </c>
      <c r="B378" s="930">
        <v>0</v>
      </c>
      <c r="C378" s="931">
        <v>2</v>
      </c>
      <c r="D378" s="931">
        <v>-187</v>
      </c>
      <c r="E378" s="931">
        <v>0</v>
      </c>
      <c r="F378" s="932">
        <v>1</v>
      </c>
      <c r="G378" s="933">
        <v>0</v>
      </c>
      <c r="H378" s="933">
        <v>0</v>
      </c>
      <c r="I378" s="933">
        <v>0</v>
      </c>
      <c r="J378" s="933">
        <v>0</v>
      </c>
      <c r="K378" s="933">
        <v>188</v>
      </c>
      <c r="L378" s="934">
        <v>0.62985045019231001</v>
      </c>
      <c r="M378" s="935">
        <v>3.1492522509615498E-2</v>
      </c>
      <c r="N378" s="935">
        <v>3.5221900175227798E-2</v>
      </c>
      <c r="O378" s="912"/>
    </row>
    <row r="379" spans="1:15">
      <c r="A379" s="929" t="s">
        <v>4177</v>
      </c>
      <c r="B379" s="930">
        <v>0</v>
      </c>
      <c r="C379" s="931">
        <v>213</v>
      </c>
      <c r="D379" s="931">
        <v>0</v>
      </c>
      <c r="E379" s="931">
        <v>2</v>
      </c>
      <c r="F379" s="932">
        <v>0</v>
      </c>
      <c r="G379" s="933">
        <v>0</v>
      </c>
      <c r="H379" s="933">
        <v>0</v>
      </c>
      <c r="I379" s="933">
        <v>0</v>
      </c>
      <c r="J379" s="933">
        <v>0</v>
      </c>
      <c r="K379" s="933">
        <v>211</v>
      </c>
      <c r="L379" s="934">
        <v>1.53473148260395</v>
      </c>
      <c r="M379" s="935">
        <v>3.7670681845733398E-2</v>
      </c>
      <c r="N379" s="935">
        <v>3.9530962430707903E-2</v>
      </c>
      <c r="O379" s="912"/>
    </row>
    <row r="380" spans="1:15">
      <c r="A380" s="929" t="s">
        <v>4237</v>
      </c>
      <c r="B380" s="930">
        <v>0</v>
      </c>
      <c r="C380" s="931">
        <v>63213</v>
      </c>
      <c r="D380" s="931">
        <v>0</v>
      </c>
      <c r="E380" s="931">
        <v>0</v>
      </c>
      <c r="F380" s="932">
        <v>0</v>
      </c>
      <c r="G380" s="933">
        <v>0</v>
      </c>
      <c r="H380" s="933">
        <v>0</v>
      </c>
      <c r="I380" s="933">
        <v>0</v>
      </c>
      <c r="J380" s="933">
        <v>0</v>
      </c>
      <c r="K380" s="933">
        <v>63213</v>
      </c>
      <c r="L380" s="934">
        <v>87.777449608216997</v>
      </c>
      <c r="M380" s="935">
        <v>7.1057935397128</v>
      </c>
      <c r="N380" s="935">
        <v>2.7865857018481601</v>
      </c>
      <c r="O380" s="912"/>
    </row>
    <row r="381" spans="1:15">
      <c r="A381" s="929" t="s">
        <v>4179</v>
      </c>
      <c r="B381" s="930">
        <v>0</v>
      </c>
      <c r="C381" s="931">
        <v>0</v>
      </c>
      <c r="D381" s="931">
        <v>0</v>
      </c>
      <c r="E381" s="931">
        <v>0</v>
      </c>
      <c r="F381" s="932">
        <v>0</v>
      </c>
      <c r="G381" s="933">
        <v>0</v>
      </c>
      <c r="H381" s="933">
        <v>0</v>
      </c>
      <c r="I381" s="933">
        <v>0</v>
      </c>
      <c r="J381" s="933">
        <v>0</v>
      </c>
      <c r="K381" s="933">
        <v>0</v>
      </c>
      <c r="L381" s="934">
        <v>0</v>
      </c>
      <c r="M381" s="935">
        <v>0</v>
      </c>
      <c r="N381" s="935">
        <v>0</v>
      </c>
      <c r="O381" s="912"/>
    </row>
    <row r="382" spans="1:15">
      <c r="A382" s="929" t="s">
        <v>4180</v>
      </c>
      <c r="B382" s="930">
        <v>0</v>
      </c>
      <c r="C382" s="931">
        <v>2071</v>
      </c>
      <c r="D382" s="931">
        <v>0</v>
      </c>
      <c r="E382" s="931">
        <v>9</v>
      </c>
      <c r="F382" s="932">
        <v>0</v>
      </c>
      <c r="G382" s="933">
        <v>0</v>
      </c>
      <c r="H382" s="933">
        <v>0</v>
      </c>
      <c r="I382" s="933">
        <v>0</v>
      </c>
      <c r="J382" s="933">
        <v>0</v>
      </c>
      <c r="K382" s="933">
        <v>2062</v>
      </c>
      <c r="L382" s="934">
        <v>2.40879886267206</v>
      </c>
      <c r="M382" s="935">
        <v>0.15907162300664501</v>
      </c>
      <c r="N382" s="935">
        <v>9.5442973803987294E-2</v>
      </c>
      <c r="O382" s="912"/>
    </row>
    <row r="383" spans="1:15">
      <c r="A383" s="929" t="s">
        <v>4181</v>
      </c>
      <c r="B383" s="930">
        <v>0</v>
      </c>
      <c r="C383" s="931">
        <v>0</v>
      </c>
      <c r="D383" s="931">
        <v>0</v>
      </c>
      <c r="E383" s="931">
        <v>0</v>
      </c>
      <c r="F383" s="932">
        <v>0</v>
      </c>
      <c r="G383" s="933">
        <v>0</v>
      </c>
      <c r="H383" s="933">
        <v>0</v>
      </c>
      <c r="I383" s="933">
        <v>0</v>
      </c>
      <c r="J383" s="933">
        <v>0</v>
      </c>
      <c r="K383" s="933">
        <v>0</v>
      </c>
      <c r="L383" s="934">
        <v>0</v>
      </c>
      <c r="M383" s="935">
        <v>0</v>
      </c>
      <c r="N383" s="935">
        <v>0</v>
      </c>
      <c r="O383" s="912"/>
    </row>
    <row r="384" spans="1:15">
      <c r="A384" s="929" t="s">
        <v>4182</v>
      </c>
      <c r="B384" s="930">
        <v>0</v>
      </c>
      <c r="C384" s="931">
        <v>635</v>
      </c>
      <c r="D384" s="931">
        <v>0</v>
      </c>
      <c r="E384" s="931">
        <v>0</v>
      </c>
      <c r="F384" s="932">
        <v>0</v>
      </c>
      <c r="G384" s="933">
        <v>0</v>
      </c>
      <c r="H384" s="933">
        <v>0</v>
      </c>
      <c r="I384" s="933">
        <v>0</v>
      </c>
      <c r="J384" s="933">
        <v>0</v>
      </c>
      <c r="K384" s="933">
        <v>635</v>
      </c>
      <c r="L384" s="934">
        <v>5.1785891402814697</v>
      </c>
      <c r="M384" s="935">
        <v>0.34850505295407702</v>
      </c>
      <c r="N384" s="935">
        <v>0.41008827516282997</v>
      </c>
      <c r="O384" s="912"/>
    </row>
    <row r="385" spans="1:15">
      <c r="A385" s="929" t="s">
        <v>4184</v>
      </c>
      <c r="B385" s="930">
        <v>0</v>
      </c>
      <c r="C385" s="931">
        <v>0</v>
      </c>
      <c r="D385" s="931">
        <v>0</v>
      </c>
      <c r="E385" s="931">
        <v>0</v>
      </c>
      <c r="F385" s="932">
        <v>0</v>
      </c>
      <c r="G385" s="933">
        <v>0</v>
      </c>
      <c r="H385" s="933">
        <v>0</v>
      </c>
      <c r="I385" s="933">
        <v>0</v>
      </c>
      <c r="J385" s="933">
        <v>0</v>
      </c>
      <c r="K385" s="933">
        <v>0</v>
      </c>
      <c r="L385" s="934">
        <v>0</v>
      </c>
      <c r="M385" s="935">
        <v>0</v>
      </c>
      <c r="N385" s="935">
        <v>0</v>
      </c>
      <c r="O385" s="912"/>
    </row>
    <row r="386" spans="1:15">
      <c r="A386" s="929" t="s">
        <v>4185</v>
      </c>
      <c r="B386" s="930">
        <v>0</v>
      </c>
      <c r="C386" s="931">
        <v>204</v>
      </c>
      <c r="D386" s="931">
        <v>0</v>
      </c>
      <c r="E386" s="931">
        <v>0</v>
      </c>
      <c r="F386" s="932">
        <v>0</v>
      </c>
      <c r="G386" s="933">
        <v>0</v>
      </c>
      <c r="H386" s="933">
        <v>0</v>
      </c>
      <c r="I386" s="933">
        <v>0</v>
      </c>
      <c r="J386" s="933">
        <v>0</v>
      </c>
      <c r="K386" s="933">
        <v>204</v>
      </c>
      <c r="L386" s="934">
        <v>1.2185278656366101</v>
      </c>
      <c r="M386" s="935">
        <v>7.73382999592237E-2</v>
      </c>
      <c r="N386" s="935">
        <v>9.3525385997200797E-2</v>
      </c>
      <c r="O386" s="912"/>
    </row>
    <row r="387" spans="1:15">
      <c r="A387" s="929" t="s">
        <v>4186</v>
      </c>
      <c r="B387" s="930">
        <v>0</v>
      </c>
      <c r="C387" s="931">
        <v>21</v>
      </c>
      <c r="D387" s="931">
        <v>21</v>
      </c>
      <c r="E387" s="931">
        <v>0</v>
      </c>
      <c r="F387" s="932">
        <v>0</v>
      </c>
      <c r="G387" s="933">
        <v>0</v>
      </c>
      <c r="H387" s="933">
        <v>0</v>
      </c>
      <c r="I387" s="933">
        <v>0</v>
      </c>
      <c r="J387" s="933">
        <v>0</v>
      </c>
      <c r="K387" s="933">
        <v>0</v>
      </c>
      <c r="L387" s="934">
        <v>0</v>
      </c>
      <c r="M387" s="935">
        <v>0</v>
      </c>
      <c r="N387" s="935">
        <v>0</v>
      </c>
      <c r="O387" s="912"/>
    </row>
    <row r="388" spans="1:15">
      <c r="A388" s="929" t="s">
        <v>4187</v>
      </c>
      <c r="B388" s="930">
        <v>0</v>
      </c>
      <c r="C388" s="931">
        <v>792</v>
      </c>
      <c r="D388" s="931">
        <v>0</v>
      </c>
      <c r="E388" s="931">
        <v>0</v>
      </c>
      <c r="F388" s="932">
        <v>0</v>
      </c>
      <c r="G388" s="933">
        <v>0</v>
      </c>
      <c r="H388" s="933">
        <v>0</v>
      </c>
      <c r="I388" s="933">
        <v>0</v>
      </c>
      <c r="J388" s="933">
        <v>0</v>
      </c>
      <c r="K388" s="933">
        <v>792</v>
      </c>
      <c r="L388" s="934">
        <v>3.24693902291187</v>
      </c>
      <c r="M388" s="935">
        <v>6.8080979512668199E-2</v>
      </c>
      <c r="N388" s="935">
        <v>0.146635955873439</v>
      </c>
      <c r="O388" s="912"/>
    </row>
    <row r="389" spans="1:15">
      <c r="A389" s="929" t="s">
        <v>4188</v>
      </c>
      <c r="B389" s="930">
        <v>0</v>
      </c>
      <c r="C389" s="931">
        <v>0</v>
      </c>
      <c r="D389" s="931">
        <v>0</v>
      </c>
      <c r="E389" s="931">
        <v>0</v>
      </c>
      <c r="F389" s="932">
        <v>0</v>
      </c>
      <c r="G389" s="933">
        <v>0</v>
      </c>
      <c r="H389" s="933">
        <v>0</v>
      </c>
      <c r="I389" s="933">
        <v>0</v>
      </c>
      <c r="J389" s="933">
        <v>0</v>
      </c>
      <c r="K389" s="933">
        <v>0</v>
      </c>
      <c r="L389" s="934">
        <v>0</v>
      </c>
      <c r="M389" s="935">
        <v>0</v>
      </c>
      <c r="N389" s="935">
        <v>0</v>
      </c>
      <c r="O389" s="912"/>
    </row>
    <row r="390" spans="1:15">
      <c r="A390" s="924"/>
      <c r="B390" s="925"/>
      <c r="C390" s="926"/>
      <c r="D390" s="926"/>
      <c r="E390" s="926"/>
      <c r="F390" s="925"/>
      <c r="G390" s="926"/>
      <c r="H390" s="926"/>
      <c r="I390" s="926"/>
      <c r="J390" s="926"/>
      <c r="K390" s="926"/>
      <c r="L390" s="927"/>
      <c r="M390" s="928"/>
      <c r="N390" s="928"/>
      <c r="O390" s="912"/>
    </row>
    <row r="391" spans="1:15">
      <c r="A391" s="917" t="s">
        <v>4238</v>
      </c>
      <c r="B391" s="918">
        <v>7015</v>
      </c>
      <c r="C391" s="919">
        <v>2477</v>
      </c>
      <c r="D391" s="919">
        <v>0</v>
      </c>
      <c r="E391" s="919">
        <v>400</v>
      </c>
      <c r="F391" s="920">
        <v>0</v>
      </c>
      <c r="G391" s="921">
        <v>0</v>
      </c>
      <c r="H391" s="921">
        <v>0</v>
      </c>
      <c r="I391" s="921">
        <v>379</v>
      </c>
      <c r="J391" s="921">
        <v>0</v>
      </c>
      <c r="K391" s="921">
        <v>8713</v>
      </c>
      <c r="L391" s="922">
        <v>24.614502253716701</v>
      </c>
      <c r="M391" s="923">
        <v>2.1908194051069501</v>
      </c>
      <c r="N391" s="923">
        <v>1.70887867399905</v>
      </c>
      <c r="O391" s="912"/>
    </row>
    <row r="392" spans="1:15">
      <c r="A392" s="929" t="s">
        <v>4190</v>
      </c>
      <c r="B392" s="930">
        <v>7015</v>
      </c>
      <c r="C392" s="931">
        <v>1808</v>
      </c>
      <c r="D392" s="931">
        <v>0</v>
      </c>
      <c r="E392" s="931">
        <v>91</v>
      </c>
      <c r="F392" s="932">
        <v>0</v>
      </c>
      <c r="G392" s="933">
        <v>0</v>
      </c>
      <c r="H392" s="933">
        <v>0</v>
      </c>
      <c r="I392" s="933">
        <v>379</v>
      </c>
      <c r="J392" s="933">
        <v>0</v>
      </c>
      <c r="K392" s="933">
        <v>8353</v>
      </c>
      <c r="L392" s="934">
        <v>23.385711987127898</v>
      </c>
      <c r="M392" s="935">
        <v>2.09830703446148</v>
      </c>
      <c r="N392" s="935">
        <v>1.61777870595885</v>
      </c>
      <c r="O392" s="912"/>
    </row>
    <row r="393" spans="1:15">
      <c r="A393" s="929" t="s">
        <v>4191</v>
      </c>
      <c r="B393" s="930">
        <v>0</v>
      </c>
      <c r="C393" s="931">
        <v>669</v>
      </c>
      <c r="D393" s="931">
        <v>0</v>
      </c>
      <c r="E393" s="931">
        <v>309</v>
      </c>
      <c r="F393" s="932">
        <v>0</v>
      </c>
      <c r="G393" s="933">
        <v>0</v>
      </c>
      <c r="H393" s="933">
        <v>0</v>
      </c>
      <c r="I393" s="933">
        <v>0</v>
      </c>
      <c r="J393" s="933">
        <v>0</v>
      </c>
      <c r="K393" s="933">
        <v>360</v>
      </c>
      <c r="L393" s="934">
        <v>1.22879026658879</v>
      </c>
      <c r="M393" s="935">
        <v>9.2512370645477696E-2</v>
      </c>
      <c r="N393" s="935">
        <v>9.1099968040203205E-2</v>
      </c>
      <c r="O393" s="912"/>
    </row>
    <row r="394" spans="1:15">
      <c r="A394" s="929" t="s">
        <v>4192</v>
      </c>
      <c r="B394" s="930">
        <v>0</v>
      </c>
      <c r="C394" s="931">
        <v>0</v>
      </c>
      <c r="D394" s="931">
        <v>0</v>
      </c>
      <c r="E394" s="931">
        <v>0</v>
      </c>
      <c r="F394" s="932">
        <v>0</v>
      </c>
      <c r="G394" s="933">
        <v>0</v>
      </c>
      <c r="H394" s="933">
        <v>0</v>
      </c>
      <c r="I394" s="933">
        <v>0</v>
      </c>
      <c r="J394" s="933">
        <v>0</v>
      </c>
      <c r="K394" s="933">
        <v>0</v>
      </c>
      <c r="L394" s="934">
        <v>0</v>
      </c>
      <c r="M394" s="935">
        <v>0</v>
      </c>
      <c r="N394" s="935">
        <v>0</v>
      </c>
      <c r="O394" s="912"/>
    </row>
    <row r="395" spans="1:15">
      <c r="A395" s="929" t="s">
        <v>4193</v>
      </c>
      <c r="B395" s="930">
        <v>0</v>
      </c>
      <c r="C395" s="931">
        <v>0</v>
      </c>
      <c r="D395" s="931">
        <v>0</v>
      </c>
      <c r="E395" s="931">
        <v>0</v>
      </c>
      <c r="F395" s="932">
        <v>0</v>
      </c>
      <c r="G395" s="933">
        <v>0</v>
      </c>
      <c r="H395" s="933">
        <v>0</v>
      </c>
      <c r="I395" s="933">
        <v>0</v>
      </c>
      <c r="J395" s="933">
        <v>0</v>
      </c>
      <c r="K395" s="933">
        <v>0</v>
      </c>
      <c r="L395" s="934">
        <v>0</v>
      </c>
      <c r="M395" s="935">
        <v>0</v>
      </c>
      <c r="N395" s="935">
        <v>0</v>
      </c>
      <c r="O395" s="912"/>
    </row>
    <row r="396" spans="1:15">
      <c r="A396" s="929" t="s">
        <v>4194</v>
      </c>
      <c r="B396" s="930">
        <v>0</v>
      </c>
      <c r="C396" s="931">
        <v>0</v>
      </c>
      <c r="D396" s="931">
        <v>0</v>
      </c>
      <c r="E396" s="931">
        <v>0</v>
      </c>
      <c r="F396" s="932">
        <v>0</v>
      </c>
      <c r="G396" s="933">
        <v>0</v>
      </c>
      <c r="H396" s="933">
        <v>0</v>
      </c>
      <c r="I396" s="933">
        <v>0</v>
      </c>
      <c r="J396" s="933">
        <v>0</v>
      </c>
      <c r="K396" s="933">
        <v>0</v>
      </c>
      <c r="L396" s="934">
        <v>0</v>
      </c>
      <c r="M396" s="935">
        <v>0</v>
      </c>
      <c r="N396" s="935">
        <v>0</v>
      </c>
      <c r="O396" s="912"/>
    </row>
    <row r="398" spans="1:15">
      <c r="A398" s="136" t="s">
        <v>18</v>
      </c>
    </row>
    <row r="399" spans="1:15">
      <c r="A399" s="17" t="s">
        <v>4239</v>
      </c>
    </row>
  </sheetData>
  <mergeCells count="4">
    <mergeCell ref="B3:E3"/>
    <mergeCell ref="F3:K3"/>
    <mergeCell ref="L3:N3"/>
    <mergeCell ref="B5:K5"/>
  </mergeCells>
  <hyperlinks>
    <hyperlink ref="Q3" location="Content!A1" display="Back to content page" xr:uid="{45712EFF-D405-414B-A0D5-776D749A8721}"/>
  </hyperlink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Q59"/>
  <sheetViews>
    <sheetView topLeftCell="A3" workbookViewId="0">
      <selection activeCell="B16" sqref="B16"/>
    </sheetView>
  </sheetViews>
  <sheetFormatPr defaultColWidth="9.26953125" defaultRowHeight="14.5"/>
  <cols>
    <col min="2" max="2" width="16" customWidth="1"/>
    <col min="10" max="10" width="13" customWidth="1"/>
  </cols>
  <sheetData>
    <row r="1" spans="2:17" ht="20">
      <c r="B1" s="228" t="s">
        <v>369</v>
      </c>
    </row>
    <row r="2" spans="2:17" ht="10.15" customHeight="1"/>
    <row r="3" spans="2:17" ht="17.5">
      <c r="B3" s="186" t="s">
        <v>284</v>
      </c>
      <c r="C3" s="17"/>
      <c r="D3" s="17"/>
      <c r="E3" s="17"/>
      <c r="F3" s="17"/>
      <c r="G3" s="17"/>
      <c r="H3" s="17"/>
      <c r="I3" s="227"/>
    </row>
    <row r="4" spans="2:17" ht="10.15" customHeight="1"/>
    <row r="5" spans="2:17" ht="15.5">
      <c r="B5" s="221" t="s">
        <v>385</v>
      </c>
      <c r="C5" s="101"/>
      <c r="D5" s="101"/>
      <c r="E5" s="101"/>
      <c r="F5" s="101"/>
      <c r="G5" s="101"/>
      <c r="H5" s="101"/>
      <c r="I5" s="101"/>
      <c r="J5" s="101"/>
      <c r="K5" s="101"/>
      <c r="L5" s="101"/>
      <c r="M5" s="101"/>
      <c r="N5" s="101"/>
      <c r="O5" s="101"/>
    </row>
    <row r="6" spans="2:17" ht="10.15" customHeight="1">
      <c r="B6" s="101"/>
      <c r="C6" s="101"/>
      <c r="D6" s="101"/>
      <c r="E6" s="101"/>
      <c r="F6" s="101"/>
      <c r="G6" s="101"/>
      <c r="H6" s="101"/>
      <c r="I6" s="101"/>
      <c r="J6" s="101"/>
      <c r="K6" s="101"/>
      <c r="L6" s="101"/>
      <c r="M6" s="101"/>
      <c r="N6" s="101"/>
      <c r="O6" s="101"/>
    </row>
    <row r="7" spans="2:17" ht="18" customHeight="1">
      <c r="B7" s="226" t="s">
        <v>285</v>
      </c>
      <c r="C7" s="982" t="s">
        <v>286</v>
      </c>
      <c r="D7" s="982"/>
      <c r="E7" s="982"/>
      <c r="F7" s="982"/>
      <c r="G7" s="101"/>
      <c r="H7" s="101"/>
      <c r="I7" s="101"/>
      <c r="J7" s="226" t="s">
        <v>285</v>
      </c>
      <c r="K7" s="225" t="s">
        <v>286</v>
      </c>
      <c r="L7" s="224"/>
      <c r="M7" s="224"/>
    </row>
    <row r="8" spans="2:17" ht="10.15" customHeight="1">
      <c r="B8" s="101"/>
      <c r="C8" s="101"/>
      <c r="D8" s="101"/>
      <c r="E8" s="101"/>
      <c r="F8" s="101"/>
      <c r="G8" s="101"/>
      <c r="H8" s="101"/>
      <c r="I8" s="101"/>
      <c r="J8" s="101"/>
      <c r="K8" s="101"/>
      <c r="L8" s="101"/>
      <c r="M8" s="101"/>
    </row>
    <row r="9" spans="2:17" ht="15.75" customHeight="1">
      <c r="B9" s="203">
        <v>0</v>
      </c>
      <c r="C9" s="985" t="s">
        <v>287</v>
      </c>
      <c r="D9" s="985"/>
      <c r="E9" s="985"/>
      <c r="F9" s="985"/>
      <c r="G9" s="985"/>
      <c r="H9" s="985"/>
      <c r="I9" s="101"/>
      <c r="J9" s="201" t="s">
        <v>312</v>
      </c>
      <c r="K9" s="42" t="s">
        <v>313</v>
      </c>
      <c r="L9" s="223"/>
      <c r="M9" s="223"/>
      <c r="P9" s="204"/>
    </row>
    <row r="10" spans="2:17" ht="15.75" customHeight="1">
      <c r="B10" s="203"/>
      <c r="C10" s="985"/>
      <c r="D10" s="985"/>
      <c r="E10" s="985"/>
      <c r="F10" s="985"/>
      <c r="G10" s="985"/>
      <c r="H10" s="985"/>
      <c r="I10" s="101"/>
      <c r="J10" s="201"/>
      <c r="K10" s="42"/>
      <c r="L10" s="223"/>
      <c r="M10" s="223"/>
      <c r="P10" s="204"/>
    </row>
    <row r="11" spans="2:17" ht="15.75" customHeight="1">
      <c r="B11" s="201" t="s">
        <v>292</v>
      </c>
      <c r="C11" s="42" t="s">
        <v>293</v>
      </c>
      <c r="D11" s="223"/>
      <c r="E11" s="223"/>
      <c r="F11" s="223"/>
      <c r="G11" s="223"/>
      <c r="H11" s="223"/>
      <c r="I11" s="101"/>
      <c r="J11" s="201" t="s">
        <v>310</v>
      </c>
      <c r="K11" s="42" t="s">
        <v>311</v>
      </c>
      <c r="L11" s="204"/>
      <c r="M11" s="204"/>
      <c r="P11" s="204"/>
      <c r="Q11" s="204"/>
    </row>
    <row r="12" spans="2:17" ht="15.75" customHeight="1">
      <c r="B12" s="201" t="s">
        <v>298</v>
      </c>
      <c r="C12" s="79" t="s">
        <v>164</v>
      </c>
      <c r="D12" s="204"/>
      <c r="E12" s="204"/>
      <c r="F12" s="204"/>
      <c r="G12" s="101"/>
      <c r="H12" s="101"/>
      <c r="I12" s="101"/>
      <c r="J12" s="201" t="s">
        <v>314</v>
      </c>
      <c r="K12" s="42" t="s">
        <v>315</v>
      </c>
      <c r="L12" s="204"/>
      <c r="M12" s="204"/>
      <c r="P12" s="221"/>
      <c r="Q12" s="204"/>
    </row>
    <row r="13" spans="2:17" ht="15.75" customHeight="1">
      <c r="B13" s="201" t="s">
        <v>290</v>
      </c>
      <c r="C13" s="983" t="s">
        <v>291</v>
      </c>
      <c r="D13" s="983"/>
      <c r="E13" s="983"/>
      <c r="F13" s="983"/>
      <c r="G13" s="983"/>
      <c r="H13" s="983"/>
      <c r="I13" s="101"/>
      <c r="J13" s="201" t="s">
        <v>395</v>
      </c>
      <c r="K13" s="201" t="s">
        <v>396</v>
      </c>
      <c r="L13" s="204"/>
      <c r="M13" s="204"/>
      <c r="P13" s="204"/>
      <c r="Q13" s="204"/>
    </row>
    <row r="14" spans="2:17" ht="15.75" customHeight="1">
      <c r="B14" s="201"/>
      <c r="C14" s="983"/>
      <c r="D14" s="983"/>
      <c r="E14" s="983"/>
      <c r="F14" s="983"/>
      <c r="G14" s="983"/>
      <c r="H14" s="983"/>
      <c r="I14" s="101"/>
      <c r="J14" s="201"/>
      <c r="K14" s="201"/>
      <c r="L14" s="204"/>
      <c r="M14" s="204"/>
      <c r="P14" s="204"/>
      <c r="Q14" s="204"/>
    </row>
    <row r="15" spans="2:17" ht="15.75" customHeight="1">
      <c r="B15" s="187" t="s">
        <v>294</v>
      </c>
      <c r="C15" s="188" t="s">
        <v>295</v>
      </c>
      <c r="D15" s="204"/>
      <c r="E15" s="204"/>
      <c r="F15" s="204"/>
      <c r="G15" s="204"/>
      <c r="H15" s="204"/>
      <c r="I15" s="101"/>
      <c r="J15" s="201" t="s">
        <v>101</v>
      </c>
      <c r="K15" s="42" t="s">
        <v>289</v>
      </c>
      <c r="L15" s="204"/>
      <c r="M15" s="204"/>
      <c r="P15" s="204"/>
      <c r="Q15" s="204"/>
    </row>
    <row r="16" spans="2:17" ht="15.75" customHeight="1">
      <c r="B16" s="201" t="s">
        <v>29</v>
      </c>
      <c r="C16" s="42" t="s">
        <v>288</v>
      </c>
      <c r="D16" s="204"/>
      <c r="E16" s="204"/>
      <c r="F16" s="204"/>
      <c r="G16" s="204"/>
      <c r="H16" s="204"/>
      <c r="I16" s="101"/>
      <c r="J16" s="201" t="s">
        <v>306</v>
      </c>
      <c r="K16" s="983" t="s">
        <v>307</v>
      </c>
      <c r="L16" s="983"/>
      <c r="M16" s="983"/>
      <c r="N16" s="983"/>
      <c r="O16" s="983"/>
      <c r="P16" s="983"/>
      <c r="Q16" s="983"/>
    </row>
    <row r="17" spans="2:17" ht="15.75" customHeight="1">
      <c r="B17" s="201"/>
      <c r="C17" s="42"/>
      <c r="D17" s="204"/>
      <c r="E17" s="204"/>
      <c r="F17" s="204"/>
      <c r="G17" s="204"/>
      <c r="H17" s="204"/>
      <c r="I17" s="101"/>
      <c r="J17" s="201"/>
      <c r="K17" s="983"/>
      <c r="L17" s="983"/>
      <c r="M17" s="983"/>
      <c r="N17" s="983"/>
      <c r="O17" s="983"/>
      <c r="P17" s="983"/>
      <c r="Q17" s="983"/>
    </row>
    <row r="18" spans="2:17" ht="15.75" customHeight="1">
      <c r="B18" s="201" t="s">
        <v>296</v>
      </c>
      <c r="C18" s="42" t="s">
        <v>297</v>
      </c>
      <c r="D18" s="204"/>
      <c r="E18" s="204"/>
      <c r="F18" s="204"/>
      <c r="G18" s="101"/>
      <c r="H18" s="101"/>
      <c r="I18" s="101"/>
      <c r="J18" s="201" t="s">
        <v>303</v>
      </c>
      <c r="K18" s="42" t="s">
        <v>304</v>
      </c>
      <c r="L18" s="204"/>
      <c r="M18" s="204"/>
      <c r="P18" s="204"/>
      <c r="Q18" s="204"/>
    </row>
    <row r="19" spans="2:17" ht="15.75" customHeight="1">
      <c r="B19" s="201" t="s">
        <v>420</v>
      </c>
      <c r="C19" s="188" t="s">
        <v>419</v>
      </c>
      <c r="D19" s="221"/>
      <c r="E19" s="221"/>
      <c r="F19" s="221"/>
      <c r="G19" s="101"/>
      <c r="H19" s="101"/>
      <c r="I19" s="101"/>
      <c r="J19" s="201" t="s">
        <v>27</v>
      </c>
      <c r="K19" s="983" t="s">
        <v>305</v>
      </c>
      <c r="L19" s="983"/>
      <c r="M19" s="983"/>
      <c r="N19" s="983"/>
      <c r="O19" s="983"/>
      <c r="P19" s="983"/>
      <c r="Q19" s="983"/>
    </row>
    <row r="20" spans="2:17" ht="15.75" customHeight="1">
      <c r="B20" s="201" t="s">
        <v>397</v>
      </c>
      <c r="C20" s="188" t="s">
        <v>398</v>
      </c>
      <c r="D20" s="221"/>
      <c r="E20" s="221"/>
      <c r="F20" s="221"/>
      <c r="G20" s="101"/>
      <c r="H20" s="101"/>
      <c r="I20" s="101"/>
      <c r="J20" s="201"/>
      <c r="K20" s="983"/>
      <c r="L20" s="983"/>
      <c r="M20" s="983"/>
      <c r="N20" s="983"/>
      <c r="O20" s="983"/>
      <c r="P20" s="983"/>
      <c r="Q20" s="983"/>
    </row>
    <row r="21" spans="2:17" ht="15.75" customHeight="1">
      <c r="D21" s="221"/>
      <c r="E21" s="221"/>
      <c r="F21" s="221"/>
      <c r="G21" s="101"/>
      <c r="H21" s="101"/>
      <c r="I21" s="101"/>
      <c r="J21" s="201"/>
      <c r="K21" s="983"/>
      <c r="L21" s="983"/>
      <c r="M21" s="983"/>
      <c r="N21" s="983"/>
      <c r="O21" s="983"/>
      <c r="P21" s="983"/>
      <c r="Q21" s="983"/>
    </row>
    <row r="22" spans="2:17" ht="15.75" customHeight="1">
      <c r="B22" s="201"/>
      <c r="C22" s="188"/>
      <c r="D22" s="221"/>
      <c r="E22" s="221"/>
      <c r="F22" s="221"/>
      <c r="G22" s="101"/>
      <c r="H22" s="101"/>
      <c r="I22" s="101"/>
      <c r="J22" s="201"/>
      <c r="K22" s="983"/>
      <c r="L22" s="983"/>
      <c r="M22" s="983"/>
      <c r="N22" s="983"/>
      <c r="O22" s="983"/>
      <c r="P22" s="983"/>
      <c r="Q22" s="983"/>
    </row>
    <row r="23" spans="2:17" ht="15.75" customHeight="1">
      <c r="B23" s="201" t="s">
        <v>308</v>
      </c>
      <c r="C23" s="42" t="s">
        <v>309</v>
      </c>
      <c r="D23" s="204"/>
      <c r="E23" s="204"/>
      <c r="F23" s="204"/>
      <c r="G23" s="101"/>
      <c r="H23" s="101"/>
      <c r="I23" s="101"/>
      <c r="J23" s="201" t="s">
        <v>301</v>
      </c>
      <c r="K23" s="42" t="s">
        <v>302</v>
      </c>
      <c r="L23" s="204"/>
      <c r="M23" s="204"/>
      <c r="P23" s="101"/>
    </row>
    <row r="24" spans="2:17" ht="15.5">
      <c r="B24" s="201" t="s">
        <v>299</v>
      </c>
      <c r="C24" s="42" t="s">
        <v>300</v>
      </c>
      <c r="D24" s="204"/>
      <c r="E24" s="204"/>
      <c r="F24" s="204"/>
      <c r="G24" s="101"/>
      <c r="H24" s="101"/>
      <c r="I24" s="101"/>
      <c r="J24" s="203"/>
      <c r="K24" s="204"/>
      <c r="L24" s="223"/>
      <c r="M24" s="223"/>
      <c r="N24" s="223"/>
      <c r="O24" s="101"/>
    </row>
    <row r="25" spans="2:17" ht="15.75" customHeight="1">
      <c r="B25" s="203"/>
      <c r="C25" s="204"/>
      <c r="D25" s="204"/>
      <c r="E25" s="204"/>
      <c r="F25" s="204"/>
      <c r="G25" s="101"/>
      <c r="H25" s="101"/>
      <c r="I25" s="101"/>
      <c r="J25" s="203"/>
      <c r="K25" s="204"/>
      <c r="L25" s="101"/>
      <c r="M25" s="101"/>
      <c r="N25" s="101"/>
      <c r="O25" s="101"/>
    </row>
    <row r="26" spans="2:17" ht="15.5">
      <c r="B26" s="203"/>
      <c r="C26" s="204"/>
      <c r="D26" s="204"/>
      <c r="E26" s="204"/>
      <c r="F26" s="204"/>
      <c r="G26" s="101"/>
      <c r="H26" s="101"/>
      <c r="I26" s="101"/>
      <c r="J26" s="221"/>
      <c r="K26" s="204"/>
      <c r="L26" s="101"/>
      <c r="M26" s="101"/>
      <c r="N26" s="101"/>
      <c r="O26" s="101"/>
    </row>
    <row r="27" spans="2:17" ht="10.15" customHeight="1"/>
    <row r="28" spans="2:17" ht="10.15" customHeight="1"/>
    <row r="29" spans="2:17" ht="18" customHeight="1">
      <c r="B29" s="984" t="s">
        <v>316</v>
      </c>
      <c r="C29" s="984"/>
      <c r="D29" s="984"/>
      <c r="E29" s="984"/>
      <c r="F29" s="984"/>
      <c r="G29" s="984"/>
      <c r="H29" s="984"/>
      <c r="I29" s="984"/>
      <c r="J29" s="984"/>
      <c r="K29" s="984"/>
      <c r="L29" s="984"/>
      <c r="M29" s="984"/>
      <c r="N29" s="984"/>
      <c r="O29" s="984"/>
      <c r="P29" s="984"/>
      <c r="Q29" s="984"/>
    </row>
    <row r="30" spans="2:17" ht="10.15" customHeight="1"/>
    <row r="31" spans="2:17" ht="15.5">
      <c r="B31" s="203" t="s">
        <v>317</v>
      </c>
      <c r="C31" s="221" t="s">
        <v>318</v>
      </c>
      <c r="D31" s="220"/>
      <c r="E31" s="220"/>
      <c r="F31" s="220"/>
      <c r="G31" s="220"/>
      <c r="H31" s="220"/>
      <c r="I31" s="220"/>
      <c r="J31" s="203" t="s">
        <v>343</v>
      </c>
      <c r="K31" s="221" t="s">
        <v>344</v>
      </c>
      <c r="L31" s="220"/>
      <c r="M31" s="220"/>
      <c r="N31" s="220"/>
      <c r="O31" s="220"/>
      <c r="P31" s="220"/>
      <c r="Q31" s="220"/>
    </row>
    <row r="32" spans="2:17" ht="15.5">
      <c r="B32" s="203" t="s">
        <v>319</v>
      </c>
      <c r="C32" s="221" t="s">
        <v>320</v>
      </c>
      <c r="D32" s="220"/>
      <c r="E32" s="220"/>
      <c r="F32" s="220"/>
      <c r="G32" s="220"/>
      <c r="H32" s="220"/>
      <c r="I32" s="220"/>
      <c r="J32" s="203" t="s">
        <v>345</v>
      </c>
      <c r="K32" s="221" t="s">
        <v>346</v>
      </c>
      <c r="L32" s="220"/>
      <c r="M32" s="220"/>
      <c r="N32" s="220"/>
      <c r="O32" s="220"/>
      <c r="P32" s="220"/>
      <c r="Q32" s="220"/>
    </row>
    <row r="33" spans="2:17" ht="15.5">
      <c r="B33" s="203" t="s">
        <v>321</v>
      </c>
      <c r="C33" s="221" t="s">
        <v>322</v>
      </c>
      <c r="D33" s="220"/>
      <c r="E33" s="220"/>
      <c r="F33" s="220"/>
      <c r="G33" s="220"/>
      <c r="H33" s="220"/>
      <c r="I33" s="220"/>
      <c r="J33" s="203" t="s">
        <v>347</v>
      </c>
      <c r="K33" s="221" t="s">
        <v>348</v>
      </c>
      <c r="L33" s="220"/>
      <c r="M33" s="220"/>
      <c r="N33" s="220"/>
      <c r="O33" s="220"/>
      <c r="P33" s="220"/>
      <c r="Q33" s="220"/>
    </row>
    <row r="34" spans="2:17" ht="15.5">
      <c r="B34" s="203" t="s">
        <v>323</v>
      </c>
      <c r="C34" s="221" t="s">
        <v>324</v>
      </c>
      <c r="D34" s="220"/>
      <c r="E34" s="220"/>
      <c r="F34" s="220"/>
      <c r="G34" s="220"/>
      <c r="H34" s="220"/>
      <c r="I34" s="220"/>
      <c r="J34" s="291" t="s">
        <v>349</v>
      </c>
      <c r="K34" s="292" t="s">
        <v>350</v>
      </c>
      <c r="L34" s="220"/>
      <c r="M34" s="220"/>
      <c r="N34" s="220"/>
      <c r="O34" s="220"/>
      <c r="P34" s="220"/>
      <c r="Q34" s="220"/>
    </row>
    <row r="35" spans="2:17" ht="15.5">
      <c r="B35" s="203" t="s">
        <v>325</v>
      </c>
      <c r="C35" s="221" t="s">
        <v>326</v>
      </c>
      <c r="D35" s="220"/>
      <c r="E35" s="220"/>
      <c r="F35" s="220"/>
      <c r="G35" s="220"/>
      <c r="H35" s="220"/>
      <c r="I35" s="220"/>
      <c r="J35" s="291" t="s">
        <v>351</v>
      </c>
      <c r="K35" s="292" t="s">
        <v>352</v>
      </c>
      <c r="L35" s="220"/>
      <c r="M35" s="220"/>
      <c r="N35" s="220"/>
      <c r="O35" s="220"/>
      <c r="P35" s="220"/>
      <c r="Q35" s="220"/>
    </row>
    <row r="36" spans="2:17" ht="15.5">
      <c r="B36" s="203" t="s">
        <v>327</v>
      </c>
      <c r="C36" s="221" t="s">
        <v>328</v>
      </c>
      <c r="D36" s="220"/>
      <c r="E36" s="220"/>
      <c r="F36" s="220"/>
      <c r="G36" s="220"/>
      <c r="H36" s="220"/>
      <c r="I36" s="220"/>
      <c r="J36" s="203" t="s">
        <v>353</v>
      </c>
      <c r="K36" s="221" t="s">
        <v>354</v>
      </c>
      <c r="L36" s="220"/>
      <c r="M36" s="220"/>
      <c r="N36" s="220"/>
      <c r="O36" s="220"/>
      <c r="P36" s="220"/>
      <c r="Q36" s="220"/>
    </row>
    <row r="37" spans="2:17" ht="15.5">
      <c r="B37" s="203" t="s">
        <v>329</v>
      </c>
      <c r="C37" s="221" t="s">
        <v>330</v>
      </c>
      <c r="D37" s="220"/>
      <c r="E37" s="220"/>
      <c r="F37" s="220"/>
      <c r="G37" s="220"/>
      <c r="H37" s="220"/>
      <c r="I37" s="220"/>
      <c r="J37" s="291" t="s">
        <v>355</v>
      </c>
      <c r="K37" s="292" t="s">
        <v>356</v>
      </c>
      <c r="L37" s="220"/>
      <c r="M37" s="220"/>
      <c r="N37" s="220"/>
      <c r="O37" s="220"/>
      <c r="P37" s="220"/>
      <c r="Q37" s="220"/>
    </row>
    <row r="38" spans="2:17" ht="15.5">
      <c r="B38" s="203" t="s">
        <v>331</v>
      </c>
      <c r="C38" s="221" t="s">
        <v>332</v>
      </c>
      <c r="D38" s="220"/>
      <c r="E38" s="220"/>
      <c r="F38" s="220"/>
      <c r="G38" s="220"/>
      <c r="H38" s="220"/>
      <c r="I38" s="220"/>
      <c r="J38" s="203" t="s">
        <v>357</v>
      </c>
      <c r="K38" s="221" t="s">
        <v>358</v>
      </c>
      <c r="L38" s="220"/>
      <c r="M38" s="220"/>
      <c r="N38" s="220"/>
      <c r="O38" s="220"/>
      <c r="P38" s="220"/>
      <c r="Q38" s="220"/>
    </row>
    <row r="39" spans="2:17" ht="15.5">
      <c r="B39" s="203" t="s">
        <v>333</v>
      </c>
      <c r="C39" s="221" t="s">
        <v>334</v>
      </c>
      <c r="D39" s="223"/>
      <c r="E39" s="223"/>
      <c r="F39" s="223"/>
      <c r="G39" s="223"/>
      <c r="H39" s="223"/>
      <c r="I39" s="223"/>
      <c r="J39" s="203" t="s">
        <v>359</v>
      </c>
      <c r="K39" s="221" t="s">
        <v>360</v>
      </c>
      <c r="L39" s="220"/>
      <c r="M39" s="220"/>
      <c r="N39" s="220"/>
      <c r="O39" s="220"/>
      <c r="P39" s="220"/>
      <c r="Q39" s="220"/>
    </row>
    <row r="40" spans="2:17" ht="15.5">
      <c r="B40" s="203" t="s">
        <v>335</v>
      </c>
      <c r="C40" s="221" t="s">
        <v>336</v>
      </c>
      <c r="D40" s="223"/>
      <c r="E40" s="223"/>
      <c r="F40" s="223"/>
      <c r="G40" s="223"/>
      <c r="H40" s="223"/>
      <c r="I40" s="223"/>
      <c r="J40" s="203" t="s">
        <v>361</v>
      </c>
      <c r="K40" s="221" t="s">
        <v>362</v>
      </c>
      <c r="L40" s="220"/>
      <c r="M40" s="220"/>
      <c r="N40" s="220"/>
      <c r="O40" s="220"/>
      <c r="P40" s="220"/>
      <c r="Q40" s="220"/>
    </row>
    <row r="41" spans="2:17" ht="15.5">
      <c r="B41" s="203" t="s">
        <v>337</v>
      </c>
      <c r="C41" s="221" t="s">
        <v>338</v>
      </c>
      <c r="D41" s="220"/>
      <c r="E41" s="220"/>
      <c r="F41" s="220"/>
      <c r="G41" s="220"/>
      <c r="H41" s="220"/>
      <c r="I41" s="220"/>
      <c r="J41" s="203" t="s">
        <v>363</v>
      </c>
      <c r="K41" s="221" t="s">
        <v>364</v>
      </c>
      <c r="L41" s="220"/>
      <c r="M41" s="220"/>
      <c r="N41" s="220"/>
      <c r="O41" s="220"/>
      <c r="P41" s="220"/>
      <c r="Q41" s="220"/>
    </row>
    <row r="42" spans="2:17" ht="15.5">
      <c r="B42" s="203" t="s">
        <v>560</v>
      </c>
      <c r="C42" s="221" t="s">
        <v>561</v>
      </c>
      <c r="D42" s="220"/>
      <c r="E42" s="220"/>
      <c r="F42" s="220"/>
      <c r="G42" s="220"/>
      <c r="H42" s="220"/>
      <c r="I42" s="220"/>
      <c r="J42" s="203" t="s">
        <v>365</v>
      </c>
      <c r="K42" s="221" t="s">
        <v>366</v>
      </c>
      <c r="L42" s="220"/>
      <c r="M42" s="220"/>
      <c r="N42" s="220"/>
      <c r="O42" s="220"/>
      <c r="P42" s="220"/>
      <c r="Q42" s="220"/>
    </row>
    <row r="43" spans="2:17" ht="15.5">
      <c r="B43" s="203" t="s">
        <v>339</v>
      </c>
      <c r="C43" s="221" t="s">
        <v>340</v>
      </c>
      <c r="E43" s="220"/>
      <c r="F43" s="220"/>
      <c r="G43" s="220"/>
      <c r="H43" s="220"/>
      <c r="I43" s="220"/>
      <c r="J43" s="203" t="s">
        <v>367</v>
      </c>
      <c r="K43" s="221" t="s">
        <v>368</v>
      </c>
      <c r="L43" s="220"/>
      <c r="M43" s="220"/>
      <c r="N43" s="220"/>
      <c r="O43" s="220"/>
      <c r="P43" s="220"/>
      <c r="Q43" s="220"/>
    </row>
    <row r="44" spans="2:17" ht="15.5">
      <c r="B44" s="203" t="s">
        <v>341</v>
      </c>
      <c r="C44" s="221" t="s">
        <v>342</v>
      </c>
      <c r="D44" s="220"/>
      <c r="E44" s="220"/>
      <c r="F44" s="220"/>
      <c r="G44" s="220"/>
      <c r="H44" s="220"/>
      <c r="I44" s="220"/>
      <c r="J44" s="289"/>
      <c r="K44" s="221"/>
      <c r="L44" s="220"/>
      <c r="M44" s="220"/>
      <c r="N44" s="220"/>
      <c r="O44" s="220"/>
      <c r="P44" s="220"/>
      <c r="Q44" s="220"/>
    </row>
    <row r="45" spans="2:17" ht="15.5">
      <c r="D45" s="220"/>
      <c r="E45" s="220"/>
      <c r="F45" s="220"/>
      <c r="G45" s="220"/>
      <c r="H45" s="220"/>
      <c r="I45" s="220"/>
      <c r="J45" s="289"/>
      <c r="K45" s="222"/>
      <c r="L45" s="220"/>
      <c r="M45" s="220"/>
      <c r="N45" s="220"/>
      <c r="O45" s="220"/>
      <c r="P45" s="220"/>
      <c r="Q45" s="220"/>
    </row>
    <row r="46" spans="2:17" ht="15.5">
      <c r="D46" s="220"/>
      <c r="E46" s="220"/>
      <c r="F46" s="220"/>
      <c r="G46" s="220"/>
      <c r="H46" s="220"/>
      <c r="I46" s="220"/>
      <c r="J46" s="289"/>
      <c r="K46" s="223"/>
      <c r="L46" s="223"/>
      <c r="M46" s="223"/>
      <c r="N46" s="223"/>
      <c r="O46" s="223"/>
      <c r="P46" s="223"/>
      <c r="Q46" s="223"/>
    </row>
    <row r="47" spans="2:17" ht="15.5">
      <c r="B47" s="203"/>
      <c r="C47" s="221"/>
      <c r="D47" s="220"/>
      <c r="E47" s="220"/>
      <c r="F47" s="220"/>
      <c r="G47" s="220"/>
      <c r="H47" s="220"/>
      <c r="I47" s="220"/>
      <c r="J47" s="203"/>
      <c r="K47" s="223"/>
      <c r="L47" s="223"/>
      <c r="M47" s="223"/>
      <c r="N47" s="223"/>
      <c r="O47" s="223"/>
      <c r="P47" s="223"/>
      <c r="Q47" s="223"/>
    </row>
    <row r="48" spans="2:17" ht="15.5">
      <c r="B48" s="289"/>
      <c r="C48" s="221"/>
      <c r="D48" s="220"/>
      <c r="E48" s="220"/>
      <c r="F48" s="220"/>
      <c r="G48" s="220"/>
      <c r="H48" s="220"/>
      <c r="I48" s="220"/>
      <c r="L48" s="220"/>
      <c r="M48" s="220"/>
      <c r="N48" s="220"/>
      <c r="O48" s="220"/>
      <c r="P48" s="220"/>
      <c r="Q48" s="220"/>
    </row>
    <row r="49" spans="2:17" ht="15.5">
      <c r="D49" s="220"/>
      <c r="E49" s="220"/>
      <c r="F49" s="220"/>
      <c r="G49" s="220"/>
      <c r="H49" s="220"/>
      <c r="I49" s="220"/>
      <c r="J49" s="291"/>
      <c r="K49" s="292"/>
      <c r="L49" s="220"/>
      <c r="M49" s="220"/>
      <c r="N49" s="220"/>
      <c r="O49" s="220"/>
      <c r="P49" s="220"/>
      <c r="Q49" s="220"/>
    </row>
    <row r="50" spans="2:17" ht="15.5">
      <c r="D50" s="220"/>
      <c r="E50" s="220"/>
      <c r="F50" s="220"/>
      <c r="G50" s="220"/>
      <c r="H50" s="220"/>
      <c r="I50" s="220"/>
      <c r="J50" s="289"/>
      <c r="K50" s="221"/>
      <c r="L50" s="220"/>
      <c r="M50" s="220"/>
      <c r="N50" s="220"/>
      <c r="O50" s="220"/>
      <c r="P50" s="220"/>
      <c r="Q50" s="220"/>
    </row>
    <row r="51" spans="2:17" ht="15.5">
      <c r="D51" s="220"/>
      <c r="E51" s="220"/>
      <c r="F51" s="220"/>
      <c r="G51" s="220"/>
      <c r="H51" s="220"/>
      <c r="I51" s="220"/>
      <c r="J51" s="289"/>
      <c r="K51" s="221"/>
      <c r="L51" s="220"/>
      <c r="M51" s="220"/>
      <c r="N51" s="220"/>
      <c r="O51" s="220"/>
      <c r="P51" s="220"/>
      <c r="Q51" s="220"/>
    </row>
    <row r="52" spans="2:17" ht="15.5">
      <c r="D52" s="220"/>
      <c r="E52" s="220"/>
      <c r="F52" s="220"/>
      <c r="G52" s="220"/>
      <c r="H52" s="220"/>
      <c r="I52" s="220"/>
      <c r="L52" s="220"/>
      <c r="M52" s="220"/>
      <c r="N52" s="220"/>
      <c r="O52" s="220"/>
      <c r="P52" s="220"/>
      <c r="Q52" s="220"/>
    </row>
    <row r="53" spans="2:17" ht="15.5">
      <c r="B53" s="203"/>
      <c r="C53" s="221"/>
      <c r="D53" s="220"/>
      <c r="E53" s="220"/>
      <c r="F53" s="220"/>
      <c r="G53" s="220"/>
      <c r="H53" s="220"/>
      <c r="I53" s="220"/>
      <c r="J53" s="203"/>
      <c r="K53" s="221"/>
      <c r="L53" s="220"/>
      <c r="M53" s="220"/>
      <c r="N53" s="220"/>
      <c r="O53" s="220"/>
      <c r="P53" s="220"/>
      <c r="Q53" s="220"/>
    </row>
    <row r="54" spans="2:17" ht="15.5">
      <c r="B54" s="203"/>
      <c r="C54" s="221"/>
      <c r="D54" s="220"/>
      <c r="E54" s="220"/>
      <c r="F54" s="220"/>
      <c r="G54" s="220"/>
      <c r="H54" s="220"/>
      <c r="I54" s="220"/>
      <c r="L54" s="220"/>
      <c r="M54" s="220"/>
      <c r="N54" s="220"/>
      <c r="O54" s="220"/>
      <c r="P54" s="220"/>
      <c r="Q54" s="220"/>
    </row>
    <row r="55" spans="2:17" ht="15.5">
      <c r="D55" s="220"/>
      <c r="E55" s="220"/>
      <c r="F55" s="220"/>
      <c r="G55" s="220"/>
      <c r="H55" s="220"/>
      <c r="I55" s="220"/>
      <c r="L55" s="220"/>
      <c r="M55" s="220"/>
      <c r="N55" s="220"/>
      <c r="O55" s="220"/>
      <c r="P55" s="220"/>
      <c r="Q55" s="220"/>
    </row>
    <row r="56" spans="2:17" ht="15.5">
      <c r="D56" s="220"/>
      <c r="E56" s="220"/>
      <c r="F56" s="220"/>
      <c r="G56" s="220"/>
      <c r="H56" s="220"/>
      <c r="I56" s="220"/>
      <c r="L56" s="220"/>
      <c r="M56" s="220"/>
      <c r="N56" s="220"/>
      <c r="O56" s="220"/>
      <c r="P56" s="220"/>
      <c r="Q56" s="220"/>
    </row>
    <row r="57" spans="2:17" ht="15.5">
      <c r="D57" s="220"/>
      <c r="E57" s="220"/>
      <c r="F57" s="220"/>
      <c r="G57" s="220"/>
      <c r="H57" s="220"/>
      <c r="I57" s="220"/>
      <c r="L57" s="220"/>
      <c r="M57" s="220"/>
      <c r="N57" s="220"/>
      <c r="O57" s="220"/>
      <c r="P57" s="220"/>
      <c r="Q57" s="220"/>
    </row>
    <row r="58" spans="2:17" ht="15.5">
      <c r="B58" s="289"/>
      <c r="C58" s="221"/>
      <c r="D58" s="220"/>
      <c r="E58" s="220"/>
      <c r="F58" s="220"/>
      <c r="G58" s="220"/>
      <c r="H58" s="220"/>
      <c r="I58" s="220"/>
      <c r="L58" s="220"/>
      <c r="M58" s="220"/>
      <c r="N58" s="220"/>
      <c r="O58" s="220"/>
      <c r="P58" s="220"/>
      <c r="Q58" s="220"/>
    </row>
    <row r="59" spans="2:17" ht="15.5">
      <c r="B59" s="203"/>
      <c r="C59" s="221"/>
      <c r="D59" s="220"/>
      <c r="E59" s="220"/>
      <c r="F59" s="220"/>
      <c r="G59" s="220"/>
      <c r="H59" s="220"/>
      <c r="I59" s="220"/>
      <c r="J59" s="220"/>
      <c r="K59" s="220"/>
      <c r="L59" s="220"/>
      <c r="M59" s="220"/>
      <c r="N59" s="220"/>
      <c r="O59" s="220"/>
      <c r="P59" s="220"/>
      <c r="Q59" s="220"/>
    </row>
  </sheetData>
  <mergeCells count="6">
    <mergeCell ref="C7:F7"/>
    <mergeCell ref="K16:Q17"/>
    <mergeCell ref="K19:Q22"/>
    <mergeCell ref="B29:Q29"/>
    <mergeCell ref="C9:H10"/>
    <mergeCell ref="C13:H14"/>
  </mergeCells>
  <printOptions verticalCentered="1"/>
  <pageMargins left="0.7" right="0.7" top="0.75" bottom="0.75" header="0.3" footer="0.3"/>
  <pageSetup scale="56"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AB45"/>
  <sheetViews>
    <sheetView topLeftCell="A25" zoomScale="89" zoomScaleNormal="89" workbookViewId="0">
      <selection activeCell="B29" sqref="B29:Z43"/>
    </sheetView>
  </sheetViews>
  <sheetFormatPr defaultColWidth="9.26953125" defaultRowHeight="18" customHeight="1"/>
  <cols>
    <col min="1" max="1" width="36.54296875" style="17" customWidth="1"/>
    <col min="2" max="26" width="11.7265625" style="17" customWidth="1"/>
    <col min="27" max="27" width="10.54296875" style="17" customWidth="1"/>
    <col min="28" max="28" width="15.26953125" style="17" customWidth="1"/>
    <col min="29" max="16384" width="9.26953125" style="17"/>
  </cols>
  <sheetData>
    <row r="1" spans="1:28" ht="18" customHeight="1">
      <c r="A1" s="44" t="s">
        <v>3122</v>
      </c>
      <c r="B1" s="43"/>
      <c r="C1" s="43"/>
      <c r="D1" s="43"/>
      <c r="E1" s="43"/>
      <c r="F1" s="650"/>
      <c r="G1" s="650"/>
      <c r="H1" s="650"/>
      <c r="I1" s="650"/>
      <c r="J1" s="650"/>
      <c r="K1" s="650"/>
      <c r="L1" s="650"/>
      <c r="M1" s="650"/>
      <c r="N1" s="650"/>
      <c r="O1" s="650"/>
      <c r="P1" s="650"/>
      <c r="Q1" s="650"/>
      <c r="R1" s="650"/>
      <c r="S1" s="650"/>
      <c r="T1" s="650"/>
      <c r="U1" s="650"/>
      <c r="V1" s="650"/>
      <c r="W1" s="650"/>
      <c r="X1" s="650"/>
      <c r="Y1" s="650"/>
      <c r="Z1" s="651"/>
    </row>
    <row r="2" spans="1:28" ht="18" customHeight="1">
      <c r="A2" s="44"/>
      <c r="B2" s="43"/>
      <c r="C2" s="43"/>
      <c r="D2" s="43"/>
      <c r="E2" s="43"/>
      <c r="F2" s="43"/>
      <c r="G2" s="43"/>
      <c r="H2" s="43"/>
      <c r="I2" s="43"/>
      <c r="J2" s="43"/>
      <c r="K2" s="43"/>
      <c r="L2" s="43"/>
      <c r="M2" s="43"/>
      <c r="N2" s="43"/>
      <c r="O2" s="43"/>
      <c r="P2" s="43"/>
      <c r="Q2" s="43"/>
      <c r="R2" s="43"/>
      <c r="S2" s="43"/>
      <c r="T2" s="43"/>
      <c r="U2" s="43"/>
      <c r="V2" s="43"/>
      <c r="W2" s="43"/>
      <c r="X2" s="43"/>
      <c r="Y2" s="43"/>
      <c r="Z2" s="43"/>
    </row>
    <row r="3" spans="1:28" ht="18" customHeight="1">
      <c r="A3" s="368"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Z3" s="217">
        <v>2024</v>
      </c>
      <c r="AB3" s="1" t="s">
        <v>528</v>
      </c>
    </row>
    <row r="4" spans="1:28" ht="18" customHeight="1">
      <c r="A4" s="244" t="s">
        <v>423</v>
      </c>
      <c r="B4" s="704">
        <v>1313.9337716948971</v>
      </c>
      <c r="C4" s="704">
        <v>1208.2885246559365</v>
      </c>
      <c r="D4" s="704">
        <v>1305.3614166232101</v>
      </c>
      <c r="E4" s="704">
        <v>1959.4582744575043</v>
      </c>
      <c r="F4" s="704">
        <v>2950.2688049239996</v>
      </c>
      <c r="G4" s="704">
        <v>2625.8340345729998</v>
      </c>
      <c r="H4" s="704">
        <v>3537.5667734949998</v>
      </c>
      <c r="I4" s="704">
        <v>4475.3384044909999</v>
      </c>
      <c r="J4" s="704">
        <v>5337.9067228760005</v>
      </c>
      <c r="K4" s="704">
        <v>5771.8215214459997</v>
      </c>
      <c r="L4" s="704">
        <v>5950.5610898539999</v>
      </c>
      <c r="M4" s="704">
        <v>5939.7929598929995</v>
      </c>
      <c r="N4" s="704">
        <v>5868.2923983269993</v>
      </c>
      <c r="O4" s="704">
        <v>5644.7349184469995</v>
      </c>
      <c r="P4" s="704">
        <v>5988.2969996029997</v>
      </c>
      <c r="Q4" s="704">
        <v>4609.4277939379999</v>
      </c>
      <c r="R4" s="704">
        <v>4071.0680211839999</v>
      </c>
      <c r="S4" s="704">
        <v>4495.2755453489999</v>
      </c>
      <c r="T4" s="704">
        <v>6017.9848684870003</v>
      </c>
      <c r="U4" s="704">
        <v>5991.3140363079992</v>
      </c>
      <c r="V4" s="704">
        <v>5306.5982379440002</v>
      </c>
      <c r="W4" s="704">
        <v>6307.3852867679998</v>
      </c>
      <c r="X4" s="704">
        <v>5838.453128012</v>
      </c>
      <c r="Y4" s="704">
        <v>5570.4646602840003</v>
      </c>
      <c r="Z4" s="704">
        <v>6381.4118744061498</v>
      </c>
    </row>
    <row r="5" spans="1:28" ht="18" customHeight="1">
      <c r="A5" s="244" t="s">
        <v>424</v>
      </c>
      <c r="B5" s="305">
        <v>1420.6634376972575</v>
      </c>
      <c r="C5" s="305">
        <v>1416.8653798134912</v>
      </c>
      <c r="D5" s="305">
        <v>1442.2946779476558</v>
      </c>
      <c r="E5" s="305">
        <v>2414.8615718805199</v>
      </c>
      <c r="F5" s="305">
        <v>2933.304547019</v>
      </c>
      <c r="G5" s="305">
        <v>2498.531414778</v>
      </c>
      <c r="H5" s="305">
        <v>3127.0844403569999</v>
      </c>
      <c r="I5" s="305">
        <v>4534.4933050930003</v>
      </c>
      <c r="J5" s="305">
        <v>5216.9298833000003</v>
      </c>
      <c r="K5" s="305">
        <v>6447.5074613770003</v>
      </c>
      <c r="L5" s="305">
        <v>6489.0835367030004</v>
      </c>
      <c r="M5" s="305">
        <v>6628.8966085069997</v>
      </c>
      <c r="N5" s="305">
        <v>7312.4626807720006</v>
      </c>
      <c r="O5" s="305">
        <v>7404.8181001400008</v>
      </c>
      <c r="P5" s="305">
        <v>8625.7158237719996</v>
      </c>
      <c r="Q5" s="305">
        <v>7836.4060420550004</v>
      </c>
      <c r="R5" s="704">
        <v>6465.3828892390002</v>
      </c>
      <c r="S5" s="704">
        <v>6861.0386746699996</v>
      </c>
      <c r="T5" s="704">
        <v>8291.0663884610003</v>
      </c>
      <c r="U5" s="704">
        <v>7496.961733786</v>
      </c>
      <c r="V5" s="704">
        <v>6577.2050926090005</v>
      </c>
      <c r="W5" s="704">
        <v>8580.2586171580006</v>
      </c>
      <c r="X5" s="704">
        <v>8146.7514578889995</v>
      </c>
      <c r="Y5" s="704">
        <v>7386.5747703310008</v>
      </c>
      <c r="Z5" s="704">
        <v>8673.4710983696896</v>
      </c>
      <c r="AB5" s="13"/>
    </row>
    <row r="6" spans="1:28" ht="18" customHeight="1">
      <c r="A6" s="244" t="s">
        <v>425</v>
      </c>
      <c r="B6" s="305">
        <v>444.16167931500007</v>
      </c>
      <c r="C6" s="305">
        <v>369.70196559300001</v>
      </c>
      <c r="D6" s="305">
        <v>547.95489553300001</v>
      </c>
      <c r="E6" s="305">
        <v>910.72172671199996</v>
      </c>
      <c r="F6" s="305">
        <v>1062.1823812289999</v>
      </c>
      <c r="G6" s="305">
        <v>949.04650546400001</v>
      </c>
      <c r="H6" s="305">
        <v>1161.8988138220002</v>
      </c>
      <c r="I6" s="305">
        <v>1666.3982552279999</v>
      </c>
      <c r="J6" s="305">
        <v>2181.4662621339999</v>
      </c>
      <c r="K6" s="305">
        <v>2836.3665895899999</v>
      </c>
      <c r="L6" s="305">
        <v>2377.9362911679996</v>
      </c>
      <c r="M6" s="305">
        <v>2353.041774412</v>
      </c>
      <c r="N6" s="305">
        <v>2010.6604695689996</v>
      </c>
      <c r="O6" s="305">
        <v>2778.7203559249997</v>
      </c>
      <c r="P6" s="305">
        <v>2515.4682992210005</v>
      </c>
      <c r="Q6" s="305">
        <v>2267.1140911920002</v>
      </c>
      <c r="R6" s="704">
        <v>1598.099048064</v>
      </c>
      <c r="S6" s="704">
        <v>1650.030371869</v>
      </c>
      <c r="T6" s="704">
        <v>1915.1107769499999</v>
      </c>
      <c r="U6" s="704">
        <v>1813.8119025609997</v>
      </c>
      <c r="V6" s="704">
        <v>1302.5512644179998</v>
      </c>
      <c r="W6" s="704">
        <v>1723.1066739620001</v>
      </c>
      <c r="X6" s="704">
        <v>2560.6576553020004</v>
      </c>
      <c r="Y6" s="704">
        <v>2360.2219988579996</v>
      </c>
      <c r="Z6" s="704">
        <v>2388.1833257479998</v>
      </c>
    </row>
    <row r="7" spans="1:28" ht="18" customHeight="1">
      <c r="A7" s="244" t="s">
        <v>426</v>
      </c>
      <c r="B7" s="305">
        <v>1239.9595907070002</v>
      </c>
      <c r="C7" s="305">
        <v>1083.0691144620002</v>
      </c>
      <c r="D7" s="305">
        <v>990.11468335100005</v>
      </c>
      <c r="E7" s="305">
        <v>1850.5339942530002</v>
      </c>
      <c r="F7" s="305">
        <v>2494.448481808</v>
      </c>
      <c r="G7" s="305">
        <v>2036.4450524889999</v>
      </c>
      <c r="H7" s="305">
        <v>2524.517595283</v>
      </c>
      <c r="I7" s="305">
        <v>3493.3909416870001</v>
      </c>
      <c r="J7" s="305">
        <v>3594.7921587810001</v>
      </c>
      <c r="K7" s="305">
        <v>4536.0654287199995</v>
      </c>
      <c r="L7" s="305">
        <v>4695.1012857259993</v>
      </c>
      <c r="M7" s="305">
        <v>5135.9261835450006</v>
      </c>
      <c r="N7" s="305">
        <v>5448.9936020110008</v>
      </c>
      <c r="O7" s="704">
        <v>5160.0443316009996</v>
      </c>
      <c r="P7" s="305">
        <v>5308.3542706559992</v>
      </c>
      <c r="Q7" s="704">
        <v>5565.0706208150004</v>
      </c>
      <c r="R7" s="704">
        <v>4555.5897804489996</v>
      </c>
      <c r="S7" s="704">
        <v>4391.3462401570005</v>
      </c>
      <c r="T7" s="704">
        <v>5614.8272701639999</v>
      </c>
      <c r="U7" s="704">
        <v>4970.069220116</v>
      </c>
      <c r="V7" s="704">
        <v>4327.7721800609997</v>
      </c>
      <c r="W7" s="704">
        <v>5461.0769953239997</v>
      </c>
      <c r="X7" s="704">
        <v>3337.5111143569993</v>
      </c>
      <c r="Y7" s="704">
        <v>3051.3220691160004</v>
      </c>
      <c r="Z7" s="704">
        <v>3761.2060963179993</v>
      </c>
      <c r="AB7" s="13"/>
    </row>
    <row r="8" spans="1:28" ht="18" customHeight="1">
      <c r="A8" s="244" t="s">
        <v>427</v>
      </c>
      <c r="B8" s="305">
        <v>869.772092379897</v>
      </c>
      <c r="C8" s="305">
        <v>838.58655906293643</v>
      </c>
      <c r="D8" s="305">
        <v>757.40652109021005</v>
      </c>
      <c r="E8" s="305">
        <v>1048.7365477455044</v>
      </c>
      <c r="F8" s="305">
        <v>1460.9980336143835</v>
      </c>
      <c r="G8" s="305">
        <v>1654.2473055989462</v>
      </c>
      <c r="H8" s="305">
        <v>2220.1184862060782</v>
      </c>
      <c r="I8" s="305">
        <v>2362.416253326528</v>
      </c>
      <c r="J8" s="305">
        <v>2526.8274450193026</v>
      </c>
      <c r="K8" s="305">
        <v>2935.4549318559998</v>
      </c>
      <c r="L8" s="305">
        <v>3572.6247986860003</v>
      </c>
      <c r="M8" s="305">
        <v>3586.7511854809995</v>
      </c>
      <c r="N8" s="305">
        <v>3857.631928758</v>
      </c>
      <c r="O8" s="305">
        <v>2866.0145625219998</v>
      </c>
      <c r="P8" s="305">
        <v>3472.8287003819992</v>
      </c>
      <c r="Q8" s="305">
        <v>2342.3137027459998</v>
      </c>
      <c r="R8" s="305">
        <v>2472.9689731199996</v>
      </c>
      <c r="S8" s="305">
        <v>2845.2451734799997</v>
      </c>
      <c r="T8" s="305">
        <v>4102.8740915369999</v>
      </c>
      <c r="U8" s="305">
        <v>4177.5021337469998</v>
      </c>
      <c r="V8" s="305">
        <v>4004.0469735260003</v>
      </c>
      <c r="W8" s="305">
        <v>4584.2786128059997</v>
      </c>
      <c r="X8" s="305">
        <v>3277.7954727099996</v>
      </c>
      <c r="Y8" s="305">
        <v>3210.2426614260007</v>
      </c>
      <c r="Z8" s="305">
        <v>3993.22854865815</v>
      </c>
    </row>
    <row r="9" spans="1:28" ht="18" customHeight="1">
      <c r="A9" s="244" t="s">
        <v>428</v>
      </c>
      <c r="B9" s="305">
        <v>180.70384699025726</v>
      </c>
      <c r="C9" s="305">
        <v>333.796265351491</v>
      </c>
      <c r="D9" s="305">
        <v>452.17999459665577</v>
      </c>
      <c r="E9" s="305">
        <v>564.32757762751976</v>
      </c>
      <c r="F9" s="305">
        <v>236.1900202675838</v>
      </c>
      <c r="G9" s="305">
        <v>302.721554356242</v>
      </c>
      <c r="H9" s="305">
        <v>294.85756328211346</v>
      </c>
      <c r="I9" s="305">
        <v>535.52242777617585</v>
      </c>
      <c r="J9" s="305">
        <v>1100.7986788313005</v>
      </c>
      <c r="K9" s="305">
        <v>1911.4420326570007</v>
      </c>
      <c r="L9" s="305">
        <v>1793.9822509770011</v>
      </c>
      <c r="M9" s="305">
        <v>1492.970424961999</v>
      </c>
      <c r="N9" s="305">
        <v>1863.4690787609998</v>
      </c>
      <c r="O9" s="305">
        <v>2244.7737685390011</v>
      </c>
      <c r="P9" s="305">
        <v>3317.3615531160003</v>
      </c>
      <c r="Q9" s="305">
        <v>2271.33542124</v>
      </c>
      <c r="R9" s="305">
        <v>1909.7931087900006</v>
      </c>
      <c r="S9" s="305">
        <v>2469.6924345129992</v>
      </c>
      <c r="T9" s="305">
        <v>2676.2391182970005</v>
      </c>
      <c r="U9" s="305">
        <v>2526.89251367</v>
      </c>
      <c r="V9" s="305">
        <v>2249.4329125480008</v>
      </c>
      <c r="W9" s="305">
        <v>3119.1816218340009</v>
      </c>
      <c r="X9" s="305">
        <v>4809.2403435320002</v>
      </c>
      <c r="Y9" s="305">
        <v>4335.2527012150003</v>
      </c>
      <c r="Z9" s="305">
        <v>4912.2650020516903</v>
      </c>
    </row>
    <row r="10" spans="1:28" ht="18" customHeight="1">
      <c r="A10" s="244"/>
      <c r="B10" s="191"/>
      <c r="C10" s="191"/>
      <c r="D10" s="191"/>
      <c r="E10" s="191"/>
      <c r="F10" s="191"/>
      <c r="G10" s="191"/>
      <c r="H10" s="191"/>
      <c r="I10" s="191"/>
      <c r="J10" s="191"/>
      <c r="K10" s="191"/>
      <c r="L10" s="191"/>
      <c r="M10" s="191"/>
      <c r="N10" s="191"/>
      <c r="O10" s="191"/>
      <c r="P10" s="191"/>
      <c r="Q10" s="191"/>
      <c r="R10" s="191"/>
      <c r="S10" s="191"/>
      <c r="T10" s="191"/>
      <c r="U10" s="191"/>
      <c r="V10" s="285"/>
      <c r="W10" s="285"/>
      <c r="X10" s="704"/>
      <c r="Y10" s="704"/>
      <c r="Z10" s="704"/>
    </row>
    <row r="11" spans="1:28" ht="18" customHeight="1">
      <c r="A11" s="245" t="s">
        <v>429</v>
      </c>
      <c r="B11" s="705">
        <v>444.16167931500007</v>
      </c>
      <c r="C11" s="705">
        <v>369.70196559300001</v>
      </c>
      <c r="D11" s="705">
        <v>547.95489553300001</v>
      </c>
      <c r="E11" s="705">
        <v>910.72172671199996</v>
      </c>
      <c r="F11" s="705">
        <v>1062.1823812289999</v>
      </c>
      <c r="G11" s="705">
        <v>949.04650546400001</v>
      </c>
      <c r="H11" s="705">
        <v>1161.8988138220002</v>
      </c>
      <c r="I11" s="705">
        <v>1666.3982552279999</v>
      </c>
      <c r="J11" s="705">
        <v>2181.4662621339999</v>
      </c>
      <c r="K11" s="705">
        <v>2836.3665895899999</v>
      </c>
      <c r="L11" s="705">
        <v>2377.9362911679996</v>
      </c>
      <c r="M11" s="705">
        <v>2353.041774412</v>
      </c>
      <c r="N11" s="705">
        <v>2010.6604695689996</v>
      </c>
      <c r="O11" s="705">
        <v>2778.7203559249997</v>
      </c>
      <c r="P11" s="705">
        <v>2515.4682992210005</v>
      </c>
      <c r="Q11" s="705">
        <v>2267.1140911920002</v>
      </c>
      <c r="R11" s="705">
        <v>1598.099048064</v>
      </c>
      <c r="S11" s="705">
        <v>1650.030371869</v>
      </c>
      <c r="T11" s="705">
        <v>1915.1107769499999</v>
      </c>
      <c r="U11" s="705">
        <v>1813.8119025609997</v>
      </c>
      <c r="V11" s="705">
        <v>1302.5512644179998</v>
      </c>
      <c r="W11" s="705">
        <v>1723.1066739620001</v>
      </c>
      <c r="X11" s="705">
        <v>2560.6576553020004</v>
      </c>
      <c r="Y11" s="705">
        <v>2360.2219988579996</v>
      </c>
      <c r="Z11" s="705">
        <v>2388.1833257479998</v>
      </c>
    </row>
    <row r="12" spans="1:28" ht="18" customHeight="1">
      <c r="A12" s="246" t="s">
        <v>13</v>
      </c>
      <c r="B12" s="980">
        <v>88.359224672000011</v>
      </c>
      <c r="C12" s="980">
        <v>69.00984912700001</v>
      </c>
      <c r="D12" s="980">
        <v>200.14077569200001</v>
      </c>
      <c r="E12" s="980">
        <v>426.91964032700002</v>
      </c>
      <c r="F12" s="980">
        <v>307.06856415600004</v>
      </c>
      <c r="G12" s="980">
        <v>198.733251142</v>
      </c>
      <c r="H12" s="980">
        <v>229.98856715299999</v>
      </c>
      <c r="I12" s="980">
        <v>318.66128635600001</v>
      </c>
      <c r="J12" s="980">
        <v>448.207056341</v>
      </c>
      <c r="K12" s="980">
        <v>686.48918424700003</v>
      </c>
      <c r="L12" s="980">
        <v>566.72451218100002</v>
      </c>
      <c r="M12" s="980">
        <v>496.23281510200002</v>
      </c>
      <c r="N12" s="980">
        <v>503.83985283499999</v>
      </c>
      <c r="O12" s="980">
        <v>443.15279053299997</v>
      </c>
      <c r="P12" s="980">
        <v>435.974313967</v>
      </c>
      <c r="Q12" s="980">
        <v>211.942148852</v>
      </c>
      <c r="R12" s="980">
        <v>50.909879776000004</v>
      </c>
      <c r="S12" s="980">
        <v>56.274696104999997</v>
      </c>
      <c r="T12" s="980">
        <v>47.373151655000001</v>
      </c>
      <c r="U12" s="980">
        <v>40.729599823999997</v>
      </c>
      <c r="V12" s="980">
        <v>28.735254513000001</v>
      </c>
      <c r="W12" s="980">
        <v>31.249114523999999</v>
      </c>
      <c r="X12" s="980">
        <v>49.986900331000001</v>
      </c>
      <c r="Y12" s="980">
        <v>42.530849951</v>
      </c>
      <c r="Z12" s="980">
        <v>48.660359075999999</v>
      </c>
    </row>
    <row r="13" spans="1:28" ht="18" customHeight="1">
      <c r="A13" s="246" t="s">
        <v>12</v>
      </c>
      <c r="B13" s="980">
        <v>7.7182279889999998</v>
      </c>
      <c r="C13" s="980">
        <v>6.1325755710000003</v>
      </c>
      <c r="D13" s="980">
        <v>6.2623335569999998</v>
      </c>
      <c r="E13" s="980">
        <v>14.900043914999999</v>
      </c>
      <c r="F13" s="980">
        <v>14.298570897999999</v>
      </c>
      <c r="G13" s="980">
        <v>11.819998127</v>
      </c>
      <c r="H13" s="980">
        <v>15.785560074999999</v>
      </c>
      <c r="I13" s="980">
        <v>24.214178474000001</v>
      </c>
      <c r="J13" s="980">
        <v>26.958623692000003</v>
      </c>
      <c r="K13" s="980">
        <v>58.390762049000003</v>
      </c>
      <c r="L13" s="980">
        <v>39.265738758000005</v>
      </c>
      <c r="M13" s="980">
        <v>39.798584542</v>
      </c>
      <c r="N13" s="980">
        <v>353.59755934100002</v>
      </c>
      <c r="O13" s="980">
        <v>801.04121629299993</v>
      </c>
      <c r="P13" s="980">
        <v>993.79680382399999</v>
      </c>
      <c r="Q13" s="980">
        <v>1019.923766345</v>
      </c>
      <c r="R13" s="980">
        <v>677.20626982299996</v>
      </c>
      <c r="S13" s="980">
        <v>632.64345071899993</v>
      </c>
      <c r="T13" s="980">
        <v>695.62659836</v>
      </c>
      <c r="U13" s="980">
        <v>639.13968845399995</v>
      </c>
      <c r="V13" s="980">
        <v>454.31762530400005</v>
      </c>
      <c r="W13" s="980">
        <v>579.20886340900006</v>
      </c>
      <c r="X13" s="980">
        <v>1015.058671607</v>
      </c>
      <c r="Y13" s="980">
        <v>978.51804533800009</v>
      </c>
      <c r="Z13" s="980">
        <v>967.95302790199992</v>
      </c>
    </row>
    <row r="14" spans="1:28" ht="18" customHeight="1">
      <c r="A14" s="246" t="s">
        <v>483</v>
      </c>
      <c r="B14" s="980"/>
      <c r="C14" s="980"/>
      <c r="D14" s="980"/>
      <c r="E14" s="980"/>
      <c r="F14" s="980">
        <v>0</v>
      </c>
      <c r="G14" s="980">
        <v>0</v>
      </c>
      <c r="H14" s="980">
        <v>0</v>
      </c>
      <c r="I14" s="980">
        <v>0</v>
      </c>
      <c r="J14" s="980">
        <v>0</v>
      </c>
      <c r="K14" s="980">
        <v>0</v>
      </c>
      <c r="L14" s="980">
        <v>0</v>
      </c>
      <c r="M14" s="980">
        <v>2.8949430000000001E-3</v>
      </c>
      <c r="N14" s="980">
        <v>4.0549546999999998E-2</v>
      </c>
      <c r="O14" s="980">
        <v>0.33455399800000002</v>
      </c>
      <c r="P14" s="980">
        <v>0.38430829599999999</v>
      </c>
      <c r="Q14" s="980">
        <v>0.149872175</v>
      </c>
      <c r="R14" s="980">
        <v>0.37868645500000003</v>
      </c>
      <c r="S14" s="980">
        <v>1.1890650279999999</v>
      </c>
      <c r="T14" s="980">
        <v>0.22940588100000001</v>
      </c>
      <c r="U14" s="980">
        <v>2.5349384999999999E-2</v>
      </c>
      <c r="V14" s="980">
        <v>6.7453999999999995E-5</v>
      </c>
      <c r="W14" s="980">
        <v>3.0008500000000001E-4</v>
      </c>
      <c r="X14" s="980">
        <v>0</v>
      </c>
      <c r="Y14" s="980">
        <v>0</v>
      </c>
      <c r="Z14" s="980">
        <v>0</v>
      </c>
    </row>
    <row r="15" spans="1:28" ht="18" customHeight="1">
      <c r="A15" s="246" t="s">
        <v>430</v>
      </c>
      <c r="B15" s="980">
        <v>0</v>
      </c>
      <c r="C15" s="980">
        <v>0</v>
      </c>
      <c r="D15" s="980">
        <v>0</v>
      </c>
      <c r="E15" s="980">
        <v>6.5470160750000002</v>
      </c>
      <c r="F15" s="980">
        <v>13.039932791</v>
      </c>
      <c r="G15" s="980">
        <v>13.073835025000001</v>
      </c>
      <c r="H15" s="980">
        <v>47.162283498000001</v>
      </c>
      <c r="I15" s="980">
        <v>51.049767150999998</v>
      </c>
      <c r="J15" s="980">
        <v>92.367943849000014</v>
      </c>
      <c r="K15" s="980">
        <v>69.546501317999997</v>
      </c>
      <c r="L15" s="980">
        <v>69.282652941999999</v>
      </c>
      <c r="M15" s="980">
        <v>97.520342092999996</v>
      </c>
      <c r="N15" s="980">
        <v>101.543818536</v>
      </c>
      <c r="O15" s="980">
        <v>146.415766604</v>
      </c>
      <c r="P15" s="980">
        <v>104.66071634399999</v>
      </c>
      <c r="Q15" s="980">
        <v>128.363019689</v>
      </c>
      <c r="R15" s="980">
        <v>81.18100023800001</v>
      </c>
      <c r="S15" s="980">
        <v>115.12587723999999</v>
      </c>
      <c r="T15" s="980">
        <v>156.223631442</v>
      </c>
      <c r="U15" s="980">
        <v>195.46032754199999</v>
      </c>
      <c r="V15" s="980">
        <v>154.16042625999998</v>
      </c>
      <c r="W15" s="980">
        <v>218.54880010299999</v>
      </c>
      <c r="X15" s="980">
        <v>328.245557061</v>
      </c>
      <c r="Y15" s="980">
        <v>199.21074317399999</v>
      </c>
      <c r="Z15" s="980">
        <v>212.560861004</v>
      </c>
    </row>
    <row r="16" spans="1:28" ht="18" customHeight="1">
      <c r="A16" s="246" t="s">
        <v>482</v>
      </c>
      <c r="B16" s="980">
        <v>2.4277644000000001E-2</v>
      </c>
      <c r="C16" s="980">
        <v>0.42749520099999999</v>
      </c>
      <c r="D16" s="980">
        <v>6.0392311000000004E-2</v>
      </c>
      <c r="E16" s="980">
        <v>1.3707875190000001</v>
      </c>
      <c r="F16" s="980">
        <v>0.44501111800000004</v>
      </c>
      <c r="G16" s="980">
        <v>0.73980533500000001</v>
      </c>
      <c r="H16" s="980">
        <v>1.735397141</v>
      </c>
      <c r="I16" s="980">
        <v>3.3496018350000001</v>
      </c>
      <c r="J16" s="980">
        <v>5.0498434310000002</v>
      </c>
      <c r="K16" s="980">
        <v>5.4398992529999992</v>
      </c>
      <c r="L16" s="980">
        <v>4.483339934</v>
      </c>
      <c r="M16" s="980">
        <v>1.4201557549999999</v>
      </c>
      <c r="N16" s="980">
        <v>1.752734308</v>
      </c>
      <c r="O16" s="980">
        <v>1.4076778799999998</v>
      </c>
      <c r="P16" s="980">
        <v>30.862332861000002</v>
      </c>
      <c r="Q16" s="980">
        <v>0.56422871299999999</v>
      </c>
      <c r="R16" s="980">
        <v>0.66709155500000006</v>
      </c>
      <c r="S16" s="980">
        <v>0.83830752399999997</v>
      </c>
      <c r="T16" s="980">
        <v>0.23699567399999999</v>
      </c>
      <c r="U16" s="980">
        <v>0.11585503799999999</v>
      </c>
      <c r="V16" s="980">
        <v>4.9436690999999998E-2</v>
      </c>
      <c r="W16" s="980">
        <v>0.44702296800000002</v>
      </c>
      <c r="X16" s="980">
        <v>6.4211142999999998E-2</v>
      </c>
      <c r="Y16" s="980">
        <v>9.5832341000000001E-2</v>
      </c>
      <c r="Z16" s="980">
        <v>8.4964644000000006E-2</v>
      </c>
    </row>
    <row r="17" spans="1:26" ht="18" customHeight="1">
      <c r="A17" s="246" t="s">
        <v>11</v>
      </c>
      <c r="B17" s="980">
        <v>1.4218794E-2</v>
      </c>
      <c r="C17" s="980">
        <v>1.9574820999999999E-2</v>
      </c>
      <c r="D17" s="980">
        <v>1.442547E-3</v>
      </c>
      <c r="E17" s="980">
        <v>4.0661430000000004E-3</v>
      </c>
      <c r="F17" s="980">
        <v>8.0066340999999999E-2</v>
      </c>
      <c r="G17" s="980">
        <v>0.151547395</v>
      </c>
      <c r="H17" s="980">
        <v>0.20767919300000001</v>
      </c>
      <c r="I17" s="980">
        <v>0.85512129400000003</v>
      </c>
      <c r="J17" s="980">
        <v>0.88184484199999991</v>
      </c>
      <c r="K17" s="980">
        <v>1.5424882559999999</v>
      </c>
      <c r="L17" s="980">
        <v>1.38282276</v>
      </c>
      <c r="M17" s="980">
        <v>1.3655229150000001</v>
      </c>
      <c r="N17" s="980">
        <v>1.8152886079999999</v>
      </c>
      <c r="O17" s="980">
        <v>0.76486974800000007</v>
      </c>
      <c r="P17" s="980">
        <v>0.5352391580000001</v>
      </c>
      <c r="Q17" s="980">
        <v>0.23716051199999999</v>
      </c>
      <c r="R17" s="980">
        <v>0.32226761599999998</v>
      </c>
      <c r="S17" s="980">
        <v>0.36366647999999996</v>
      </c>
      <c r="T17" s="980">
        <v>0.13388370999999999</v>
      </c>
      <c r="U17" s="980">
        <v>1.8055885249999999</v>
      </c>
      <c r="V17" s="980">
        <v>8.4017508000000005E-2</v>
      </c>
      <c r="W17" s="980">
        <v>0.18246448499999998</v>
      </c>
      <c r="X17" s="980">
        <v>0.34321527600000001</v>
      </c>
      <c r="Y17" s="980">
        <v>0.176663973</v>
      </c>
      <c r="Z17" s="980">
        <v>0.167500761</v>
      </c>
    </row>
    <row r="18" spans="1:26" ht="18" customHeight="1">
      <c r="A18" s="246" t="s">
        <v>10</v>
      </c>
      <c r="B18" s="980">
        <v>0</v>
      </c>
      <c r="C18" s="980">
        <v>3.3698552999999999E-2</v>
      </c>
      <c r="D18" s="980">
        <v>4.2846739999999996E-3</v>
      </c>
      <c r="E18" s="980">
        <v>1.1954454999999999E-2</v>
      </c>
      <c r="F18" s="980">
        <v>0</v>
      </c>
      <c r="G18" s="980">
        <v>3.3474999999999998E-4</v>
      </c>
      <c r="H18" s="980">
        <v>0</v>
      </c>
      <c r="I18" s="980">
        <v>1.6307357000000001E-2</v>
      </c>
      <c r="J18" s="980">
        <v>6.5306091999999996E-2</v>
      </c>
      <c r="K18" s="980">
        <v>3.2019163000000003E-2</v>
      </c>
      <c r="L18" s="980">
        <v>1.0381567999999999E-2</v>
      </c>
      <c r="M18" s="980">
        <v>5.9199940999999999E-2</v>
      </c>
      <c r="N18" s="980">
        <v>0</v>
      </c>
      <c r="O18" s="980">
        <v>0.110268509</v>
      </c>
      <c r="P18" s="980">
        <v>5.0686530000000002E-3</v>
      </c>
      <c r="Q18" s="980">
        <v>2.8764200000000001E-4</v>
      </c>
      <c r="R18" s="980">
        <v>3.7355479999999996E-3</v>
      </c>
      <c r="S18" s="980">
        <v>3.8575599999999996E-4</v>
      </c>
      <c r="T18" s="980">
        <v>3.6639499999999999E-4</v>
      </c>
      <c r="U18" s="980">
        <v>1.54501E-4</v>
      </c>
      <c r="V18" s="980">
        <v>1.2900200000000002E-4</v>
      </c>
      <c r="W18" s="980">
        <v>1.453803E-3</v>
      </c>
      <c r="X18" s="980">
        <v>7.4800000000000004E-6</v>
      </c>
      <c r="Y18" s="980">
        <v>9.4839999999999993E-6</v>
      </c>
      <c r="Z18" s="980">
        <v>1.0917999999999999E-5</v>
      </c>
    </row>
    <row r="19" spans="1:26" ht="18" customHeight="1">
      <c r="A19" s="246" t="s">
        <v>9</v>
      </c>
      <c r="B19" s="980">
        <v>0.115298077</v>
      </c>
      <c r="C19" s="980">
        <v>5.9044091999999999E-2</v>
      </c>
      <c r="D19" s="980">
        <v>1.5013895000000001E-2</v>
      </c>
      <c r="E19" s="980">
        <v>9.3055487999999992E-2</v>
      </c>
      <c r="F19" s="980">
        <v>0.114276503</v>
      </c>
      <c r="G19" s="980">
        <v>0.17042447599999999</v>
      </c>
      <c r="H19" s="980">
        <v>0.29121030999999997</v>
      </c>
      <c r="I19" s="980">
        <v>0.41177303700000001</v>
      </c>
      <c r="J19" s="980">
        <v>1.06492695</v>
      </c>
      <c r="K19" s="980">
        <v>3.5991159589999997</v>
      </c>
      <c r="L19" s="980">
        <v>22.752023633</v>
      </c>
      <c r="M19" s="980">
        <v>2.5197894019999998</v>
      </c>
      <c r="N19" s="980">
        <v>2.768995485</v>
      </c>
      <c r="O19" s="980">
        <v>10.028321803999999</v>
      </c>
      <c r="P19" s="980">
        <v>1.822490427</v>
      </c>
      <c r="Q19" s="980">
        <v>0.62496976000000004</v>
      </c>
      <c r="R19" s="980">
        <v>0.61145726100000009</v>
      </c>
      <c r="S19" s="980">
        <v>0.73075014699999996</v>
      </c>
      <c r="T19" s="980">
        <v>1.9061607919999999</v>
      </c>
      <c r="U19" s="980">
        <v>1.3021095630000001</v>
      </c>
      <c r="V19" s="980">
        <v>2.8332398240000001</v>
      </c>
      <c r="W19" s="980">
        <v>1.9491880689999999</v>
      </c>
      <c r="X19" s="980">
        <v>1.939093848</v>
      </c>
      <c r="Y19" s="980">
        <v>4.2139850810000006</v>
      </c>
      <c r="Z19" s="980">
        <v>0.77751765900000003</v>
      </c>
    </row>
    <row r="20" spans="1:26" ht="18" customHeight="1">
      <c r="A20" s="246" t="s">
        <v>8</v>
      </c>
      <c r="B20" s="980">
        <v>0.22630242</v>
      </c>
      <c r="C20" s="980">
        <v>0.28885345400000001</v>
      </c>
      <c r="D20" s="980">
        <v>0.64990655399999997</v>
      </c>
      <c r="E20" s="980">
        <v>0.74427907400000004</v>
      </c>
      <c r="F20" s="980">
        <v>0.65156826400000001</v>
      </c>
      <c r="G20" s="980">
        <v>0.34735490600000002</v>
      </c>
      <c r="H20" s="980">
        <v>0.15477532099999999</v>
      </c>
      <c r="I20" s="980">
        <v>0.21993538500000001</v>
      </c>
      <c r="J20" s="980">
        <v>2.9101250809999999</v>
      </c>
      <c r="K20" s="980">
        <v>1.0834690339999999</v>
      </c>
      <c r="L20" s="980">
        <v>0.77723628500000008</v>
      </c>
      <c r="M20" s="980">
        <v>1.684972175</v>
      </c>
      <c r="N20" s="980">
        <v>0.61460137000000004</v>
      </c>
      <c r="O20" s="980">
        <v>1.002213826</v>
      </c>
      <c r="P20" s="980">
        <v>1.2693175589999999</v>
      </c>
      <c r="Q20" s="980">
        <v>2.8379041140000001</v>
      </c>
      <c r="R20" s="980">
        <v>1.9394134539999999</v>
      </c>
      <c r="S20" s="980">
        <v>0.82928311300000002</v>
      </c>
      <c r="T20" s="980">
        <v>1.391193364</v>
      </c>
      <c r="U20" s="980">
        <v>1.2459510889999998</v>
      </c>
      <c r="V20" s="980">
        <v>0.86175100300000007</v>
      </c>
      <c r="W20" s="980">
        <v>1.0623971540000001</v>
      </c>
      <c r="X20" s="980">
        <v>2.2433835699999998</v>
      </c>
      <c r="Y20" s="980">
        <v>3.253738019</v>
      </c>
      <c r="Z20" s="980">
        <v>2.6741250920000001</v>
      </c>
    </row>
    <row r="21" spans="1:26" ht="18" customHeight="1">
      <c r="A21" s="246" t="s">
        <v>6</v>
      </c>
      <c r="B21" s="980">
        <v>1.397805819</v>
      </c>
      <c r="C21" s="980">
        <v>1.5342972350000001</v>
      </c>
      <c r="D21" s="980">
        <v>1.3864076669999998</v>
      </c>
      <c r="E21" s="980">
        <v>3.128476665</v>
      </c>
      <c r="F21" s="980">
        <v>10.438613434000001</v>
      </c>
      <c r="G21" s="980">
        <v>18.743427228000002</v>
      </c>
      <c r="H21" s="980">
        <v>19.740836206000001</v>
      </c>
      <c r="I21" s="980">
        <v>14.820935990000001</v>
      </c>
      <c r="J21" s="980">
        <v>19.855661002000002</v>
      </c>
      <c r="K21" s="980">
        <v>14.934115816</v>
      </c>
      <c r="L21" s="980">
        <v>14.990656912</v>
      </c>
      <c r="M21" s="980">
        <v>34.464297773999995</v>
      </c>
      <c r="N21" s="980">
        <v>34.404613126000001</v>
      </c>
      <c r="O21" s="980">
        <v>66.080250159999991</v>
      </c>
      <c r="P21" s="980">
        <v>54.242499497000004</v>
      </c>
      <c r="Q21" s="980">
        <v>27.070700741</v>
      </c>
      <c r="R21" s="980">
        <v>39.715905490000004</v>
      </c>
      <c r="S21" s="980">
        <v>19.713440496</v>
      </c>
      <c r="T21" s="980">
        <v>25.723566642999998</v>
      </c>
      <c r="U21" s="980">
        <v>27.550852495000001</v>
      </c>
      <c r="V21" s="980">
        <v>30.631938967</v>
      </c>
      <c r="W21" s="980">
        <v>40.395019321999996</v>
      </c>
      <c r="X21" s="980">
        <v>57.489417508000002</v>
      </c>
      <c r="Y21" s="980">
        <v>49.216018904000002</v>
      </c>
      <c r="Z21" s="980">
        <v>41.994552189000004</v>
      </c>
    </row>
    <row r="22" spans="1:26" ht="18" customHeight="1">
      <c r="A22" s="246" t="s">
        <v>4</v>
      </c>
      <c r="B22" s="980">
        <v>1.5589549999999999E-2</v>
      </c>
      <c r="C22" s="980">
        <v>2.4740689999999997E-3</v>
      </c>
      <c r="D22" s="980">
        <v>0.120925644</v>
      </c>
      <c r="E22" s="980">
        <v>0.42958305899999999</v>
      </c>
      <c r="F22" s="980">
        <v>0.109094282</v>
      </c>
      <c r="G22" s="980">
        <v>0.13099390299999999</v>
      </c>
      <c r="H22" s="980">
        <v>9.6865099999999995E-4</v>
      </c>
      <c r="I22" s="980">
        <v>4.3157478999999999E-2</v>
      </c>
      <c r="J22" s="980">
        <v>1.027176E-2</v>
      </c>
      <c r="K22" s="980">
        <v>0.31411802299999997</v>
      </c>
      <c r="L22" s="980">
        <v>5.3765159850000002</v>
      </c>
      <c r="M22" s="980">
        <v>0.85885376300000005</v>
      </c>
      <c r="N22" s="980">
        <v>5.0949599999999999E-3</v>
      </c>
      <c r="O22" s="980">
        <v>6.1039999999999998E-5</v>
      </c>
      <c r="P22" s="980">
        <v>0.35116370299999999</v>
      </c>
      <c r="Q22" s="980">
        <v>0.82887812999999999</v>
      </c>
      <c r="R22" s="980">
        <v>0.43235937300000005</v>
      </c>
      <c r="S22" s="980">
        <v>0.47587927299999999</v>
      </c>
      <c r="T22" s="980">
        <v>0.48666396999999995</v>
      </c>
      <c r="U22" s="980">
        <v>0.71479223699999994</v>
      </c>
      <c r="V22" s="980">
        <v>1.0166797990000001</v>
      </c>
      <c r="W22" s="980">
        <v>0.899025085</v>
      </c>
      <c r="X22" s="980">
        <v>1.010675709</v>
      </c>
      <c r="Y22" s="980">
        <v>0.16896783799999998</v>
      </c>
      <c r="Z22" s="980">
        <v>0.151376865</v>
      </c>
    </row>
    <row r="23" spans="1:26" ht="18" customHeight="1">
      <c r="A23" s="246" t="s">
        <v>3</v>
      </c>
      <c r="B23" s="980">
        <v>340.75770797799998</v>
      </c>
      <c r="C23" s="980">
        <v>286.93005584700001</v>
      </c>
      <c r="D23" s="980">
        <v>335.52056867900001</v>
      </c>
      <c r="E23" s="980">
        <v>445.73414086299999</v>
      </c>
      <c r="F23" s="980">
        <v>701.060537383</v>
      </c>
      <c r="G23" s="980">
        <v>685.70765649600003</v>
      </c>
      <c r="H23" s="980">
        <v>823.001965197</v>
      </c>
      <c r="I23" s="980">
        <v>1212.0459181649999</v>
      </c>
      <c r="J23" s="980">
        <v>1516.9600802950001</v>
      </c>
      <c r="K23" s="980">
        <v>1918.6861561840001</v>
      </c>
      <c r="L23" s="980">
        <v>1592.716091133</v>
      </c>
      <c r="M23" s="980">
        <v>1614.9261034830001</v>
      </c>
      <c r="N23" s="980">
        <v>813.12783647399999</v>
      </c>
      <c r="O23" s="980">
        <v>1138.319959056</v>
      </c>
      <c r="P23" s="980">
        <v>687.651820649</v>
      </c>
      <c r="Q23" s="980">
        <v>657.05589760999999</v>
      </c>
      <c r="R23" s="980">
        <v>415.468250216</v>
      </c>
      <c r="S23" s="980">
        <v>612.57125386300004</v>
      </c>
      <c r="T23" s="980">
        <v>697.75231063699994</v>
      </c>
      <c r="U23" s="980">
        <v>644.90336433899995</v>
      </c>
      <c r="V23" s="980">
        <v>367.79735035399995</v>
      </c>
      <c r="W23" s="980">
        <v>476.30635564600004</v>
      </c>
      <c r="X23" s="980">
        <v>594.19144853800003</v>
      </c>
      <c r="Y23" s="980">
        <v>523.41546439499996</v>
      </c>
      <c r="Z23" s="980">
        <v>451.97028222</v>
      </c>
    </row>
    <row r="24" spans="1:26" s="40" customFormat="1" ht="18" customHeight="1">
      <c r="A24" s="246" t="s">
        <v>431</v>
      </c>
      <c r="B24" s="980">
        <v>0.21734757099999999</v>
      </c>
      <c r="C24" s="980">
        <v>0.20779209400000001</v>
      </c>
      <c r="D24" s="980">
        <v>0.35974435999999999</v>
      </c>
      <c r="E24" s="980">
        <v>0.75786630899999996</v>
      </c>
      <c r="F24" s="980">
        <v>0.66569304099999993</v>
      </c>
      <c r="G24" s="980">
        <v>0.68509125199999998</v>
      </c>
      <c r="H24" s="980">
        <v>1.0074412669999999</v>
      </c>
      <c r="I24" s="980">
        <v>0.70812222800000002</v>
      </c>
      <c r="J24" s="980">
        <v>3.5942124089999998</v>
      </c>
      <c r="K24" s="980">
        <v>2.9403944260000001</v>
      </c>
      <c r="L24" s="980">
        <v>1.545460176</v>
      </c>
      <c r="M24" s="980">
        <v>1.242764502</v>
      </c>
      <c r="N24" s="980">
        <v>73.724838462999998</v>
      </c>
      <c r="O24" s="980">
        <v>6.2914300429999992</v>
      </c>
      <c r="P24" s="980">
        <v>1.8979210049999999</v>
      </c>
      <c r="Q24" s="980">
        <v>4.5622357980000006</v>
      </c>
      <c r="R24" s="980">
        <v>2.5953369199999998</v>
      </c>
      <c r="S24" s="980">
        <v>0.313231643</v>
      </c>
      <c r="T24" s="980">
        <v>3.310980679</v>
      </c>
      <c r="U24" s="980">
        <v>0.487925895</v>
      </c>
      <c r="V24" s="980">
        <v>0.49131169000000002</v>
      </c>
      <c r="W24" s="980">
        <v>2.20054587</v>
      </c>
      <c r="X24" s="980">
        <v>1.949200901</v>
      </c>
      <c r="Y24" s="980">
        <v>3.0635967629999996</v>
      </c>
      <c r="Z24" s="980">
        <v>5.1356504599999999</v>
      </c>
    </row>
    <row r="25" spans="1:26" ht="18" customHeight="1">
      <c r="A25" s="246" t="s">
        <v>1</v>
      </c>
      <c r="B25" s="980">
        <v>1.2226033949999999</v>
      </c>
      <c r="C25" s="980">
        <v>1.0620293379999999</v>
      </c>
      <c r="D25" s="980">
        <v>2.5447916570000002</v>
      </c>
      <c r="E25" s="980">
        <v>6.3996855259999998</v>
      </c>
      <c r="F25" s="980">
        <v>10.169941445000001</v>
      </c>
      <c r="G25" s="980">
        <v>13.445056215999999</v>
      </c>
      <c r="H25" s="980">
        <v>17.447149921999998</v>
      </c>
      <c r="I25" s="980">
        <v>34.746499995999997</v>
      </c>
      <c r="J25" s="980">
        <v>56.081212873999995</v>
      </c>
      <c r="K25" s="980">
        <v>62.401798665999998</v>
      </c>
      <c r="L25" s="980">
        <v>44.637724016</v>
      </c>
      <c r="M25" s="980">
        <v>45.849227808999999</v>
      </c>
      <c r="N25" s="980">
        <v>78.876719143999992</v>
      </c>
      <c r="O25" s="980">
        <v>115.17022576100001</v>
      </c>
      <c r="P25" s="980">
        <v>167.49374354</v>
      </c>
      <c r="Q25" s="980">
        <v>190.00835880700001</v>
      </c>
      <c r="R25" s="980">
        <v>308.03817823000003</v>
      </c>
      <c r="S25" s="980">
        <v>187.73097084299999</v>
      </c>
      <c r="T25" s="980">
        <v>263.799625773</v>
      </c>
      <c r="U25" s="980">
        <v>243.93972914700001</v>
      </c>
      <c r="V25" s="980">
        <v>239.42813497999998</v>
      </c>
      <c r="W25" s="980">
        <v>332.72050488399998</v>
      </c>
      <c r="X25" s="980">
        <v>453.87411318300002</v>
      </c>
      <c r="Y25" s="980">
        <v>494.643809508</v>
      </c>
      <c r="Z25" s="980">
        <v>608.24479469000005</v>
      </c>
    </row>
    <row r="26" spans="1:26" ht="18" customHeight="1">
      <c r="A26" s="246" t="s">
        <v>23</v>
      </c>
      <c r="B26" s="980">
        <v>4.0930754059999996</v>
      </c>
      <c r="C26" s="980">
        <v>3.9942261910000001</v>
      </c>
      <c r="D26" s="980">
        <v>0.88830829599999994</v>
      </c>
      <c r="E26" s="980">
        <v>3.6811312940000001</v>
      </c>
      <c r="F26" s="980">
        <v>4.0405115729999999</v>
      </c>
      <c r="G26" s="980">
        <v>5.2977292130000002</v>
      </c>
      <c r="H26" s="980">
        <v>5.3749798880000004</v>
      </c>
      <c r="I26" s="980">
        <v>5.255650481</v>
      </c>
      <c r="J26" s="980">
        <v>7.4591535159999998</v>
      </c>
      <c r="K26" s="980">
        <v>10.966567196</v>
      </c>
      <c r="L26" s="980">
        <v>13.991134884999999</v>
      </c>
      <c r="M26" s="980">
        <v>15.096250212999999</v>
      </c>
      <c r="N26" s="980">
        <v>44.547967372000002</v>
      </c>
      <c r="O26" s="980">
        <v>48.600750670000004</v>
      </c>
      <c r="P26" s="980">
        <v>34.520559737999996</v>
      </c>
      <c r="Q26" s="980">
        <v>22.944662304000001</v>
      </c>
      <c r="R26" s="980">
        <v>18.629216109000001</v>
      </c>
      <c r="S26" s="980">
        <v>21.230113638999999</v>
      </c>
      <c r="T26" s="980">
        <v>20.916241975000002</v>
      </c>
      <c r="U26" s="980">
        <v>16.390614527</v>
      </c>
      <c r="V26" s="980">
        <v>22.143901068999998</v>
      </c>
      <c r="W26" s="980">
        <v>37.935618554999998</v>
      </c>
      <c r="X26" s="980">
        <v>54.261759146999999</v>
      </c>
      <c r="Y26" s="980">
        <v>61.714274089</v>
      </c>
      <c r="Z26" s="980">
        <v>47.808302267999998</v>
      </c>
    </row>
    <row r="27" spans="1:26" ht="18" customHeight="1">
      <c r="A27" s="244"/>
      <c r="B27" s="529"/>
      <c r="C27" s="529"/>
      <c r="D27" s="529"/>
      <c r="E27" s="529"/>
      <c r="F27" s="529"/>
      <c r="G27" s="529"/>
      <c r="H27" s="529"/>
      <c r="I27" s="529"/>
      <c r="J27" s="529"/>
      <c r="K27" s="529"/>
      <c r="L27" s="529"/>
      <c r="M27" s="529"/>
      <c r="N27" s="529"/>
      <c r="O27" s="529"/>
      <c r="P27" s="529"/>
      <c r="Q27" s="529"/>
      <c r="R27" s="529"/>
      <c r="S27" s="529"/>
      <c r="T27" s="529"/>
      <c r="U27" s="529"/>
      <c r="V27" s="285"/>
      <c r="W27" s="285"/>
      <c r="X27" s="705"/>
      <c r="Y27" s="705"/>
      <c r="Z27" s="705"/>
    </row>
    <row r="28" spans="1:26" ht="18" customHeight="1">
      <c r="A28" s="245" t="s">
        <v>432</v>
      </c>
      <c r="B28" s="705">
        <v>1239.9595907070002</v>
      </c>
      <c r="C28" s="705">
        <v>1083.0691144620002</v>
      </c>
      <c r="D28" s="705">
        <v>990.11468335100005</v>
      </c>
      <c r="E28" s="705">
        <v>1850.5339942530002</v>
      </c>
      <c r="F28" s="705">
        <v>2494.448481808</v>
      </c>
      <c r="G28" s="705">
        <v>2036.4450524889999</v>
      </c>
      <c r="H28" s="705">
        <v>2524.517595283</v>
      </c>
      <c r="I28" s="705">
        <v>3493.3909416870001</v>
      </c>
      <c r="J28" s="705">
        <v>3594.7921587810001</v>
      </c>
      <c r="K28" s="705">
        <v>4536.0654287199995</v>
      </c>
      <c r="L28" s="705">
        <v>4695.1012857259993</v>
      </c>
      <c r="M28" s="705">
        <v>5135.9261835450006</v>
      </c>
      <c r="N28" s="705">
        <v>5448.9936020110008</v>
      </c>
      <c r="O28" s="705">
        <v>5160.0443316009996</v>
      </c>
      <c r="P28" s="705">
        <v>5308.3542706559992</v>
      </c>
      <c r="Q28" s="705">
        <v>5565.0706208150004</v>
      </c>
      <c r="R28" s="705">
        <v>4555.5897804489996</v>
      </c>
      <c r="S28" s="705">
        <v>4391.3462401570005</v>
      </c>
      <c r="T28" s="705">
        <v>5614.8272701639999</v>
      </c>
      <c r="U28" s="705">
        <v>4970.069220116</v>
      </c>
      <c r="V28" s="705">
        <v>4327.7721800609997</v>
      </c>
      <c r="W28" s="705">
        <v>5461.0769953239997</v>
      </c>
      <c r="X28" s="705">
        <v>3337.5111143569993</v>
      </c>
      <c r="Y28" s="705">
        <v>3051.3220691160004</v>
      </c>
      <c r="Z28" s="705">
        <v>3761.2060963179993</v>
      </c>
    </row>
    <row r="29" spans="1:26" ht="18" customHeight="1">
      <c r="A29" s="246" t="s">
        <v>13</v>
      </c>
      <c r="B29" s="980">
        <v>2.035010679</v>
      </c>
      <c r="C29" s="980">
        <v>1.319635592</v>
      </c>
      <c r="D29" s="980">
        <v>2.531515695</v>
      </c>
      <c r="E29" s="980">
        <v>1.3878672409999999</v>
      </c>
      <c r="F29" s="980">
        <v>3.1610519720000001</v>
      </c>
      <c r="G29" s="980">
        <v>3.5094541579999996</v>
      </c>
      <c r="H29" s="980">
        <v>1.4898656240000001</v>
      </c>
      <c r="I29" s="980">
        <v>2.8344067760000002</v>
      </c>
      <c r="J29" s="980">
        <v>5.2248927419999998</v>
      </c>
      <c r="K29" s="980">
        <v>8.5373915549999992</v>
      </c>
      <c r="L29" s="980">
        <v>5.2886519820000002</v>
      </c>
      <c r="M29" s="980">
        <v>7.6145046299999999</v>
      </c>
      <c r="N29" s="980">
        <v>3.888927507</v>
      </c>
      <c r="O29" s="980">
        <v>3.6125845759999997</v>
      </c>
      <c r="P29" s="980">
        <v>12.729296559</v>
      </c>
      <c r="Q29" s="980">
        <v>35.971354284</v>
      </c>
      <c r="R29" s="980">
        <v>5.333388061</v>
      </c>
      <c r="S29" s="980">
        <v>3.320839544</v>
      </c>
      <c r="T29" s="980">
        <v>2.5207668760000002</v>
      </c>
      <c r="U29" s="980">
        <v>1.1734716590000001</v>
      </c>
      <c r="V29" s="980">
        <v>2.9607959840000002</v>
      </c>
      <c r="W29" s="980">
        <v>10.211530054999999</v>
      </c>
      <c r="X29" s="980">
        <v>12.024848741</v>
      </c>
      <c r="Y29" s="980">
        <v>11.832616246999999</v>
      </c>
      <c r="Z29" s="980">
        <v>19.23487566</v>
      </c>
    </row>
    <row r="30" spans="1:26" ht="18" customHeight="1">
      <c r="A30" s="246" t="s">
        <v>12</v>
      </c>
      <c r="B30" s="980">
        <v>3.850009177</v>
      </c>
      <c r="C30" s="980">
        <v>2.2530593050000003</v>
      </c>
      <c r="D30" s="980">
        <v>2.0703815950000002</v>
      </c>
      <c r="E30" s="980">
        <v>4.6384462439999998</v>
      </c>
      <c r="F30" s="980">
        <v>7.0223734129999995</v>
      </c>
      <c r="G30" s="980">
        <v>7.2508782939999996</v>
      </c>
      <c r="H30" s="980">
        <v>6.7388059670000002</v>
      </c>
      <c r="I30" s="980">
        <v>10.612819791</v>
      </c>
      <c r="J30" s="980">
        <v>20.544151401999997</v>
      </c>
      <c r="K30" s="980">
        <v>38.070049034</v>
      </c>
      <c r="L30" s="980">
        <v>21.856585879000001</v>
      </c>
      <c r="M30" s="980">
        <v>32.287012693000001</v>
      </c>
      <c r="N30" s="980">
        <v>111.540098243</v>
      </c>
      <c r="O30" s="980">
        <v>200.63773066600001</v>
      </c>
      <c r="P30" s="980">
        <v>177.82726955199999</v>
      </c>
      <c r="Q30" s="980">
        <v>185.34881123</v>
      </c>
      <c r="R30" s="980">
        <v>452.05713489300001</v>
      </c>
      <c r="S30" s="980">
        <v>409.54969390600002</v>
      </c>
      <c r="T30" s="980">
        <v>342.24350985699999</v>
      </c>
      <c r="U30" s="980">
        <v>192.65457074700001</v>
      </c>
      <c r="V30" s="980">
        <v>61.894347715000002</v>
      </c>
      <c r="W30" s="980">
        <v>78.949724444000012</v>
      </c>
      <c r="X30" s="980">
        <v>52.769747612000003</v>
      </c>
      <c r="Y30" s="980">
        <v>21.262835082999999</v>
      </c>
      <c r="Z30" s="980">
        <v>32.205351913999998</v>
      </c>
    </row>
    <row r="31" spans="1:26" ht="18" customHeight="1">
      <c r="A31" s="246" t="s">
        <v>483</v>
      </c>
      <c r="B31" s="980"/>
      <c r="C31" s="980"/>
      <c r="D31" s="980"/>
      <c r="E31" s="980"/>
      <c r="F31" s="980">
        <v>0</v>
      </c>
      <c r="G31" s="980">
        <v>0</v>
      </c>
      <c r="H31" s="980">
        <v>0</v>
      </c>
      <c r="I31" s="980">
        <v>0</v>
      </c>
      <c r="J31" s="980">
        <v>0</v>
      </c>
      <c r="K31" s="980">
        <v>0</v>
      </c>
      <c r="L31" s="980">
        <v>0</v>
      </c>
      <c r="M31" s="980">
        <v>0</v>
      </c>
      <c r="N31" s="980">
        <v>4.1967360999999995E-2</v>
      </c>
      <c r="O31" s="980">
        <v>3.3973999999999997E-5</v>
      </c>
      <c r="P31" s="980">
        <v>0</v>
      </c>
      <c r="Q31" s="980">
        <v>0</v>
      </c>
      <c r="R31" s="980">
        <v>0</v>
      </c>
      <c r="S31" s="980">
        <v>9.3066767000000009E-2</v>
      </c>
      <c r="T31" s="980">
        <v>3.3830419999999997E-3</v>
      </c>
      <c r="U31" s="980">
        <v>0</v>
      </c>
      <c r="V31" s="980">
        <v>0</v>
      </c>
      <c r="W31" s="980">
        <v>0</v>
      </c>
      <c r="X31" s="980">
        <v>8.2718000000000003E-5</v>
      </c>
      <c r="Y31" s="980">
        <v>1.2509699999999998E-4</v>
      </c>
      <c r="Z31" s="980">
        <v>0</v>
      </c>
    </row>
    <row r="32" spans="1:26" ht="18" customHeight="1">
      <c r="A32" s="246" t="s">
        <v>430</v>
      </c>
      <c r="B32" s="980">
        <v>0</v>
      </c>
      <c r="C32" s="980">
        <v>0</v>
      </c>
      <c r="D32" s="980">
        <v>0</v>
      </c>
      <c r="E32" s="980">
        <v>0.70284870700000002</v>
      </c>
      <c r="F32" s="980">
        <v>1.7473056000000001E-2</v>
      </c>
      <c r="G32" s="980">
        <v>6.4186624740000005</v>
      </c>
      <c r="H32" s="980">
        <v>0.66634700399999991</v>
      </c>
      <c r="I32" s="980">
        <v>9.9300211999999999E-2</v>
      </c>
      <c r="J32" s="980">
        <v>8.7048613629999991</v>
      </c>
      <c r="K32" s="980">
        <v>1.2396995669999999</v>
      </c>
      <c r="L32" s="980">
        <v>0.15240387700000002</v>
      </c>
      <c r="M32" s="980">
        <v>2.620096921</v>
      </c>
      <c r="N32" s="980">
        <v>1.4964905130000001</v>
      </c>
      <c r="O32" s="980">
        <v>20.160889584</v>
      </c>
      <c r="P32" s="980">
        <v>219.73989992699998</v>
      </c>
      <c r="Q32" s="980">
        <v>146.815999334</v>
      </c>
      <c r="R32" s="980">
        <v>21.012853412000002</v>
      </c>
      <c r="S32" s="980">
        <v>2.4339242469999998</v>
      </c>
      <c r="T32" s="980">
        <v>10.095653071000001</v>
      </c>
      <c r="U32" s="980">
        <v>124.46184637100001</v>
      </c>
      <c r="V32" s="980">
        <v>376.48731280599998</v>
      </c>
      <c r="W32" s="980">
        <v>735.40865714500001</v>
      </c>
      <c r="X32" s="980">
        <v>123.401778428</v>
      </c>
      <c r="Y32" s="980">
        <v>59.146975564000002</v>
      </c>
      <c r="Z32" s="980">
        <v>181.11934030399999</v>
      </c>
    </row>
    <row r="33" spans="1:26" ht="18" customHeight="1">
      <c r="A33" s="246" t="s">
        <v>482</v>
      </c>
      <c r="B33" s="980">
        <v>0.54363112499999999</v>
      </c>
      <c r="C33" s="980">
        <v>3.0981024000000003E-2</v>
      </c>
      <c r="D33" s="980">
        <v>2.7891283999999999E-2</v>
      </c>
      <c r="E33" s="980">
        <v>1.9672995519999998</v>
      </c>
      <c r="F33" s="980">
        <v>7.4289481749999995</v>
      </c>
      <c r="G33" s="980">
        <v>3.0499889609999999</v>
      </c>
      <c r="H33" s="980">
        <v>5.6938150480000003</v>
      </c>
      <c r="I33" s="980">
        <v>9.8225323230000008</v>
      </c>
      <c r="J33" s="980">
        <v>10.106311760000001</v>
      </c>
      <c r="K33" s="980">
        <v>15.409132290999999</v>
      </c>
      <c r="L33" s="980">
        <v>16.286459217000001</v>
      </c>
      <c r="M33" s="980">
        <v>19.874368065999999</v>
      </c>
      <c r="N33" s="980">
        <v>19.927961414999999</v>
      </c>
      <c r="O33" s="980">
        <v>17.416672506000001</v>
      </c>
      <c r="P33" s="980">
        <v>24.209469671000001</v>
      </c>
      <c r="Q33" s="980">
        <v>20.210398922</v>
      </c>
      <c r="R33" s="980">
        <v>19.343218514</v>
      </c>
      <c r="S33" s="980">
        <v>19.903352991999999</v>
      </c>
      <c r="T33" s="980">
        <v>21.093609381</v>
      </c>
      <c r="U33" s="980">
        <v>25.94830065</v>
      </c>
      <c r="V33" s="980">
        <v>22.002001605</v>
      </c>
      <c r="W33" s="980">
        <v>22.424476019</v>
      </c>
      <c r="X33" s="980">
        <v>28.272564381999999</v>
      </c>
      <c r="Y33" s="980">
        <v>27.301140912000001</v>
      </c>
      <c r="Z33" s="980">
        <v>27.605891113000002</v>
      </c>
    </row>
    <row r="34" spans="1:26" ht="18" customHeight="1">
      <c r="A34" s="246" t="s">
        <v>11</v>
      </c>
      <c r="B34" s="980">
        <v>0</v>
      </c>
      <c r="C34" s="980">
        <v>1.8165100000000001E-4</v>
      </c>
      <c r="D34" s="980">
        <v>0</v>
      </c>
      <c r="E34" s="980">
        <v>1.9715809000000001E-2</v>
      </c>
      <c r="F34" s="980">
        <v>0.103511595</v>
      </c>
      <c r="G34" s="980">
        <v>2.0631555999999999E-2</v>
      </c>
      <c r="H34" s="980">
        <v>1.7550138E-2</v>
      </c>
      <c r="I34" s="980">
        <v>1.6163446000000001E-2</v>
      </c>
      <c r="J34" s="980">
        <v>1.1163235000000001E-2</v>
      </c>
      <c r="K34" s="980">
        <v>0.155878926</v>
      </c>
      <c r="L34" s="980">
        <v>9.0767847999999998E-2</v>
      </c>
      <c r="M34" s="980">
        <v>0.122715503</v>
      </c>
      <c r="N34" s="980">
        <v>9.905949E-2</v>
      </c>
      <c r="O34" s="980">
        <v>0.70570999300000004</v>
      </c>
      <c r="P34" s="980">
        <v>0.76523727500000005</v>
      </c>
      <c r="Q34" s="980">
        <v>0.8215308469999999</v>
      </c>
      <c r="R34" s="980">
        <v>0.17134682500000001</v>
      </c>
      <c r="S34" s="980">
        <v>0.30612362599999998</v>
      </c>
      <c r="T34" s="980">
        <v>0.63137696900000007</v>
      </c>
      <c r="U34" s="980">
        <v>0.336573925</v>
      </c>
      <c r="V34" s="980">
        <v>0.29711670099999998</v>
      </c>
      <c r="W34" s="980">
        <v>0.50793960400000004</v>
      </c>
      <c r="X34" s="980">
        <v>0.45726456500000001</v>
      </c>
      <c r="Y34" s="980">
        <v>0.49770441300000001</v>
      </c>
      <c r="Z34" s="980">
        <v>1.944255399</v>
      </c>
    </row>
    <row r="35" spans="1:26" ht="18" customHeight="1">
      <c r="A35" s="246" t="s">
        <v>10</v>
      </c>
      <c r="B35" s="980">
        <v>3.26829E-4</v>
      </c>
      <c r="C35" s="980">
        <v>7.8278000000000012E-5</v>
      </c>
      <c r="D35" s="980">
        <v>0</v>
      </c>
      <c r="E35" s="980">
        <v>5.5073999999999995E-5</v>
      </c>
      <c r="F35" s="980">
        <v>0</v>
      </c>
      <c r="G35" s="980">
        <v>2.0996383E-2</v>
      </c>
      <c r="H35" s="980">
        <v>2.1853266E-2</v>
      </c>
      <c r="I35" s="980">
        <v>0</v>
      </c>
      <c r="J35" s="980">
        <v>3.2634792000000003E-2</v>
      </c>
      <c r="K35" s="980">
        <v>0.7158385060000001</v>
      </c>
      <c r="L35" s="980">
        <v>7.2278360000000005E-3</v>
      </c>
      <c r="M35" s="980">
        <v>1.5294900000000002E-4</v>
      </c>
      <c r="N35" s="980">
        <v>0</v>
      </c>
      <c r="O35" s="980">
        <v>8.3806813999999993E-2</v>
      </c>
      <c r="P35" s="980">
        <v>0</v>
      </c>
      <c r="Q35" s="980">
        <v>5.8284600000000004E-4</v>
      </c>
      <c r="R35" s="980">
        <v>4.8415399999999999E-4</v>
      </c>
      <c r="S35" s="980">
        <v>0.16334427100000001</v>
      </c>
      <c r="T35" s="980">
        <v>1.2306166140000001</v>
      </c>
      <c r="U35" s="980">
        <v>0.37882300400000002</v>
      </c>
      <c r="V35" s="980">
        <v>0.57237971300000001</v>
      </c>
      <c r="W35" s="980">
        <v>0.91640911399999991</v>
      </c>
      <c r="X35" s="980">
        <v>1.5940992779999998</v>
      </c>
      <c r="Y35" s="980">
        <v>1.8881435099999999</v>
      </c>
      <c r="Z35" s="980">
        <v>3.25207998</v>
      </c>
    </row>
    <row r="36" spans="1:26" ht="18" customHeight="1">
      <c r="A36" s="246" t="s">
        <v>9</v>
      </c>
      <c r="B36" s="980">
        <v>8.0426539999999998E-3</v>
      </c>
      <c r="C36" s="980">
        <v>3.1158030999999999E-2</v>
      </c>
      <c r="D36" s="980">
        <v>0.10494316899999999</v>
      </c>
      <c r="E36" s="980">
        <v>0.19805857800000001</v>
      </c>
      <c r="F36" s="980">
        <v>1.005616829</v>
      </c>
      <c r="G36" s="980">
        <v>0.122457367</v>
      </c>
      <c r="H36" s="980">
        <v>1.1049332E-2</v>
      </c>
      <c r="I36" s="980">
        <v>4.9054720000000003E-2</v>
      </c>
      <c r="J36" s="980">
        <v>3.5122004999999998E-2</v>
      </c>
      <c r="K36" s="980">
        <v>1.5252316E-2</v>
      </c>
      <c r="L36" s="980">
        <v>6.3732513000000005E-2</v>
      </c>
      <c r="M36" s="980">
        <v>1.7600229999999998E-2</v>
      </c>
      <c r="N36" s="980">
        <v>6.4911513000000004E-2</v>
      </c>
      <c r="O36" s="980">
        <v>0.13195229800000002</v>
      </c>
      <c r="P36" s="980">
        <v>7.5291963000000003E-2</v>
      </c>
      <c r="Q36" s="980">
        <v>6.4524916000000002E-2</v>
      </c>
      <c r="R36" s="980">
        <v>0.120064118</v>
      </c>
      <c r="S36" s="980">
        <v>0.211602706</v>
      </c>
      <c r="T36" s="980">
        <v>0.13315360800000001</v>
      </c>
      <c r="U36" s="980">
        <v>0.11880985300000001</v>
      </c>
      <c r="V36" s="980">
        <v>0.41848668699999997</v>
      </c>
      <c r="W36" s="980">
        <v>7.6236934999999992E-2</v>
      </c>
      <c r="X36" s="980">
        <v>7.0351923999999996E-2</v>
      </c>
      <c r="Y36" s="980">
        <v>0.19188921</v>
      </c>
      <c r="Z36" s="980">
        <v>0.115953063</v>
      </c>
    </row>
    <row r="37" spans="1:26" ht="18" customHeight="1">
      <c r="A37" s="246" t="s">
        <v>8</v>
      </c>
      <c r="B37" s="980">
        <v>0.34735842900000002</v>
      </c>
      <c r="C37" s="980">
        <v>3.2945802000000003E-2</v>
      </c>
      <c r="D37" s="980">
        <v>2.1416613000000001E-2</v>
      </c>
      <c r="E37" s="980">
        <v>0.37908736900000001</v>
      </c>
      <c r="F37" s="980">
        <v>0.226339703</v>
      </c>
      <c r="G37" s="980">
        <v>0.126777062</v>
      </c>
      <c r="H37" s="980">
        <v>0.29657062699999998</v>
      </c>
      <c r="I37" s="980">
        <v>1.8619161370000001</v>
      </c>
      <c r="J37" s="980">
        <v>0.63414087899999994</v>
      </c>
      <c r="K37" s="980">
        <v>1.0922696789999999</v>
      </c>
      <c r="L37" s="980">
        <v>1.782049912</v>
      </c>
      <c r="M37" s="980">
        <v>3.8238636509999999</v>
      </c>
      <c r="N37" s="980">
        <v>4.8908445010000001</v>
      </c>
      <c r="O37" s="980">
        <v>3.836793219</v>
      </c>
      <c r="P37" s="980">
        <v>4.3364223530000006</v>
      </c>
      <c r="Q37" s="980">
        <v>3.0830069300000003</v>
      </c>
      <c r="R37" s="980">
        <v>2.5997386889999996</v>
      </c>
      <c r="S37" s="980">
        <v>8.3686294359999991</v>
      </c>
      <c r="T37" s="980">
        <v>5.8798026029999999</v>
      </c>
      <c r="U37" s="980">
        <v>6.2026710310000004</v>
      </c>
      <c r="V37" s="980">
        <v>2.740390165</v>
      </c>
      <c r="W37" s="980">
        <v>5.9833331259999998</v>
      </c>
      <c r="X37" s="980">
        <v>7.1130655360000006</v>
      </c>
      <c r="Y37" s="980">
        <v>5.765829052</v>
      </c>
      <c r="Z37" s="980">
        <v>5.8217628110000001</v>
      </c>
    </row>
    <row r="38" spans="1:26" ht="18" customHeight="1">
      <c r="A38" s="246" t="s">
        <v>6</v>
      </c>
      <c r="B38" s="980">
        <v>9.1378299999999996E-3</v>
      </c>
      <c r="C38" s="980">
        <v>7.3954747000000001E-2</v>
      </c>
      <c r="D38" s="980">
        <v>1.9314107E-2</v>
      </c>
      <c r="E38" s="980">
        <v>3.8077349999999996E-2</v>
      </c>
      <c r="F38" s="980">
        <v>0.417499919</v>
      </c>
      <c r="G38" s="980">
        <v>0.109520487</v>
      </c>
      <c r="H38" s="980">
        <v>6.4975783999999995E-2</v>
      </c>
      <c r="I38" s="980">
        <v>2.8022705000000002E-2</v>
      </c>
      <c r="J38" s="980">
        <v>1.8464563999999999E-2</v>
      </c>
      <c r="K38" s="980">
        <v>4.0408548000000002E-2</v>
      </c>
      <c r="L38" s="980">
        <v>0.96885679799999991</v>
      </c>
      <c r="M38" s="980">
        <v>1.9184390579999999</v>
      </c>
      <c r="N38" s="980">
        <v>33.459366353</v>
      </c>
      <c r="O38" s="980">
        <v>2.3990805750000002</v>
      </c>
      <c r="P38" s="980">
        <v>0.53270465800000011</v>
      </c>
      <c r="Q38" s="980">
        <v>55.966330194000001</v>
      </c>
      <c r="R38" s="980">
        <v>12.782326244999998</v>
      </c>
      <c r="S38" s="980">
        <v>8.5137423420000005</v>
      </c>
      <c r="T38" s="980">
        <v>30.198244466999999</v>
      </c>
      <c r="U38" s="980">
        <v>9.507532501</v>
      </c>
      <c r="V38" s="980">
        <v>0.87339396499999999</v>
      </c>
      <c r="W38" s="980">
        <v>1.4555176000000001</v>
      </c>
      <c r="X38" s="980">
        <v>8.0543996</v>
      </c>
      <c r="Y38" s="980">
        <v>0.32045785300000001</v>
      </c>
      <c r="Z38" s="980">
        <v>0.34640927500000002</v>
      </c>
    </row>
    <row r="39" spans="1:26" ht="18" customHeight="1">
      <c r="A39" s="246" t="s">
        <v>4</v>
      </c>
      <c r="B39" s="980">
        <v>3.3989879999999999E-3</v>
      </c>
      <c r="C39" s="980">
        <v>2.2186076000000002E-2</v>
      </c>
      <c r="D39" s="980">
        <v>3.7327390000000001E-3</v>
      </c>
      <c r="E39" s="980">
        <v>2.7692136999999999E-2</v>
      </c>
      <c r="F39" s="980">
        <v>1.8559419000000001E-2</v>
      </c>
      <c r="G39" s="980">
        <v>8.4671810000000007E-3</v>
      </c>
      <c r="H39" s="980">
        <v>1.2916966E-2</v>
      </c>
      <c r="I39" s="980">
        <v>2.6706799999999999E-3</v>
      </c>
      <c r="J39" s="980">
        <v>1.2412129999999999E-3</v>
      </c>
      <c r="K39" s="980">
        <v>0</v>
      </c>
      <c r="L39" s="980">
        <v>1.989637E-2</v>
      </c>
      <c r="M39" s="980">
        <v>2.0001160000000001E-3</v>
      </c>
      <c r="N39" s="980">
        <v>8.2343088000000009E-2</v>
      </c>
      <c r="O39" s="980">
        <v>0</v>
      </c>
      <c r="P39" s="980">
        <v>1.0113979999999999E-3</v>
      </c>
      <c r="Q39" s="980">
        <v>0.43324748899999999</v>
      </c>
      <c r="R39" s="980">
        <v>1.3374444219999999</v>
      </c>
      <c r="S39" s="980">
        <v>8.1954131999999999E-2</v>
      </c>
      <c r="T39" s="980">
        <v>9.6277424E-2</v>
      </c>
      <c r="U39" s="980">
        <v>6.2910009000000003E-2</v>
      </c>
      <c r="V39" s="980">
        <v>0.31811919799999999</v>
      </c>
      <c r="W39" s="980">
        <v>4.5072364999999996E-2</v>
      </c>
      <c r="X39" s="980">
        <v>7.6228285999999992E-2</v>
      </c>
      <c r="Y39" s="980">
        <v>3.5152409000000003E-2</v>
      </c>
      <c r="Z39" s="980">
        <v>4.0335492000000001E-2</v>
      </c>
    </row>
    <row r="40" spans="1:26" ht="18" customHeight="1">
      <c r="A40" s="246" t="s">
        <v>3</v>
      </c>
      <c r="B40" s="980">
        <v>1228.1212665510002</v>
      </c>
      <c r="C40" s="980">
        <v>1074.020449908</v>
      </c>
      <c r="D40" s="980">
        <v>978.5699795060001</v>
      </c>
      <c r="E40" s="980">
        <v>1811.5827079600001</v>
      </c>
      <c r="F40" s="980">
        <v>2455.0984824450002</v>
      </c>
      <c r="G40" s="980">
        <v>1988.453716622</v>
      </c>
      <c r="H40" s="980">
        <v>2481.8928983839996</v>
      </c>
      <c r="I40" s="980">
        <v>3426.0350757719998</v>
      </c>
      <c r="J40" s="980">
        <v>3501.3758495910001</v>
      </c>
      <c r="K40" s="980">
        <v>4456.0500245209996</v>
      </c>
      <c r="L40" s="980">
        <v>4634.9598131359999</v>
      </c>
      <c r="M40" s="980">
        <v>5052.0708495050003</v>
      </c>
      <c r="N40" s="980">
        <v>5099.7946734719999</v>
      </c>
      <c r="O40" s="980">
        <v>4687.4324377819994</v>
      </c>
      <c r="P40" s="980">
        <v>4777.3317691120001</v>
      </c>
      <c r="Q40" s="980">
        <v>4948.4342602340002</v>
      </c>
      <c r="R40" s="980">
        <v>3762.5942027309998</v>
      </c>
      <c r="S40" s="980">
        <v>3617.2533302699999</v>
      </c>
      <c r="T40" s="980">
        <v>4001.9296372150002</v>
      </c>
      <c r="U40" s="980">
        <v>3396.8844268460002</v>
      </c>
      <c r="V40" s="980">
        <v>2523.1146500749996</v>
      </c>
      <c r="W40" s="980">
        <v>3081.3231743000001</v>
      </c>
      <c r="X40" s="980">
        <v>3055.2402748629997</v>
      </c>
      <c r="Y40" s="980">
        <v>2835.597852458</v>
      </c>
      <c r="Z40" s="980">
        <v>3212.3822680939998</v>
      </c>
    </row>
    <row r="41" spans="1:26" ht="18" customHeight="1">
      <c r="A41" s="246" t="s">
        <v>431</v>
      </c>
      <c r="B41" s="980">
        <v>0.156899915</v>
      </c>
      <c r="C41" s="980">
        <v>1.9367989000000002E-2</v>
      </c>
      <c r="D41" s="980">
        <v>9.5607432000000006E-2</v>
      </c>
      <c r="E41" s="980">
        <v>4.1488497999999999E-2</v>
      </c>
      <c r="F41" s="980">
        <v>0.17956623300000002</v>
      </c>
      <c r="G41" s="980">
        <v>0.31896865000000002</v>
      </c>
      <c r="H41" s="980">
        <v>0.268490962</v>
      </c>
      <c r="I41" s="980">
        <v>0.278326034</v>
      </c>
      <c r="J41" s="980">
        <v>0.13821101699999999</v>
      </c>
      <c r="K41" s="980">
        <v>1.7070558</v>
      </c>
      <c r="L41" s="980">
        <v>0.459052978</v>
      </c>
      <c r="M41" s="980">
        <v>0.42980934999999998</v>
      </c>
      <c r="N41" s="980">
        <v>52.949359180000002</v>
      </c>
      <c r="O41" s="980">
        <v>59.346562839000001</v>
      </c>
      <c r="P41" s="980">
        <v>37.182673235000003</v>
      </c>
      <c r="Q41" s="980">
        <v>0.53039771299999994</v>
      </c>
      <c r="R41" s="980">
        <v>0.35344303499999996</v>
      </c>
      <c r="S41" s="980">
        <v>1.571650322</v>
      </c>
      <c r="T41" s="980">
        <v>3.4927340869999997</v>
      </c>
      <c r="U41" s="980">
        <v>3.1548654759999999</v>
      </c>
      <c r="V41" s="980">
        <v>3.3206312579999997</v>
      </c>
      <c r="W41" s="980">
        <v>4.1275240559999995</v>
      </c>
      <c r="X41" s="980">
        <v>3.1545931679999999</v>
      </c>
      <c r="Y41" s="980">
        <v>2.8275580659999999</v>
      </c>
      <c r="Z41" s="980">
        <v>1.8738385260000001</v>
      </c>
    </row>
    <row r="42" spans="1:26" ht="18" customHeight="1">
      <c r="A42" s="246" t="s">
        <v>1</v>
      </c>
      <c r="B42" s="980">
        <v>1.4923129559999999</v>
      </c>
      <c r="C42" s="980">
        <v>2.9594902999999999E-2</v>
      </c>
      <c r="D42" s="980">
        <v>0.54747547600000002</v>
      </c>
      <c r="E42" s="980">
        <v>2.779133302</v>
      </c>
      <c r="F42" s="980">
        <v>1.2992214199999998</v>
      </c>
      <c r="G42" s="980">
        <v>8.6581147200000004</v>
      </c>
      <c r="H42" s="980">
        <v>9.6608807919999986</v>
      </c>
      <c r="I42" s="980">
        <v>19.093346455999999</v>
      </c>
      <c r="J42" s="980">
        <v>15.980393206</v>
      </c>
      <c r="K42" s="980">
        <v>6.6031466590000001</v>
      </c>
      <c r="L42" s="980">
        <v>10.457445221</v>
      </c>
      <c r="M42" s="980">
        <v>12.618627469</v>
      </c>
      <c r="N42" s="980">
        <v>115.090829544</v>
      </c>
      <c r="O42" s="980">
        <v>161.93704091100003</v>
      </c>
      <c r="P42" s="980">
        <v>48.959941778999998</v>
      </c>
      <c r="Q42" s="980">
        <v>163.34796759700001</v>
      </c>
      <c r="R42" s="980">
        <v>276.35800735100003</v>
      </c>
      <c r="S42" s="980">
        <v>317.431713199</v>
      </c>
      <c r="T42" s="980">
        <v>1191.0601368989999</v>
      </c>
      <c r="U42" s="980">
        <v>1205.7085414430001</v>
      </c>
      <c r="V42" s="980">
        <v>1328.6113611840001</v>
      </c>
      <c r="W42" s="980">
        <v>1501.4572715220002</v>
      </c>
      <c r="X42" s="980">
        <v>38.37594009</v>
      </c>
      <c r="Y42" s="980">
        <v>81.034080978999995</v>
      </c>
      <c r="Z42" s="980">
        <v>271.89649651399998</v>
      </c>
    </row>
    <row r="43" spans="1:26" ht="18" customHeight="1">
      <c r="A43" s="246" t="s">
        <v>23</v>
      </c>
      <c r="B43" s="980">
        <v>3.392195574</v>
      </c>
      <c r="C43" s="980">
        <v>5.2355211560000008</v>
      </c>
      <c r="D43" s="980">
        <v>6.1224257350000002</v>
      </c>
      <c r="E43" s="980">
        <v>26.771516431999999</v>
      </c>
      <c r="F43" s="980">
        <v>18.469837629000001</v>
      </c>
      <c r="G43" s="980">
        <v>18.376418574000002</v>
      </c>
      <c r="H43" s="980">
        <v>17.681575388999999</v>
      </c>
      <c r="I43" s="980">
        <v>22.657306635000001</v>
      </c>
      <c r="J43" s="980">
        <v>31.984721011999998</v>
      </c>
      <c r="K43" s="980">
        <v>6.4292813180000001</v>
      </c>
      <c r="L43" s="980">
        <v>2.7083421589999999</v>
      </c>
      <c r="M43" s="980">
        <v>2.5261434039999999</v>
      </c>
      <c r="N43" s="980">
        <v>5.6667698309999999</v>
      </c>
      <c r="O43" s="980">
        <v>2.343035864</v>
      </c>
      <c r="P43" s="980">
        <v>4.663283174</v>
      </c>
      <c r="Q43" s="980">
        <v>4.0422082790000005</v>
      </c>
      <c r="R43" s="980">
        <v>1.5261279990000001</v>
      </c>
      <c r="S43" s="980">
        <v>2.1432723970000001</v>
      </c>
      <c r="T43" s="980">
        <v>4.2183680509999997</v>
      </c>
      <c r="U43" s="980">
        <v>3.475876601</v>
      </c>
      <c r="V43" s="980">
        <v>4.1611930049999994</v>
      </c>
      <c r="W43" s="980">
        <v>18.190129039000002</v>
      </c>
      <c r="X43" s="980">
        <v>6.9058751660000004</v>
      </c>
      <c r="Y43" s="980">
        <v>3.6197082629999997</v>
      </c>
      <c r="Z43" s="980">
        <v>3.3672381730000001</v>
      </c>
    </row>
    <row r="45" spans="1:26" ht="18" customHeight="1">
      <c r="A45" s="17" t="s">
        <v>2851</v>
      </c>
    </row>
  </sheetData>
  <hyperlinks>
    <hyperlink ref="AB3" location="Content!A1" display="Back to content page" xr:uid="{00000000-0004-0000-1D00-000000000000}"/>
  </hyperlinks>
  <pageMargins left="0.7" right="0.7" top="0.75" bottom="0.75" header="0.3" footer="0.3"/>
  <pageSetup orientation="landscape" r:id="rId1"/>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93502-32BB-4FD2-930E-9AA43D530F18}">
  <dimension ref="A1:AD405"/>
  <sheetViews>
    <sheetView workbookViewId="0">
      <selection activeCell="A4" sqref="A4:XFD4"/>
    </sheetView>
  </sheetViews>
  <sheetFormatPr defaultColWidth="11.453125" defaultRowHeight="14.5"/>
  <cols>
    <col min="1" max="1" width="46.90625" style="911" customWidth="1"/>
    <col min="2" max="16384" width="11.453125" style="911"/>
  </cols>
  <sheetData>
    <row r="1" spans="1:30">
      <c r="A1" s="35" t="s">
        <v>4261</v>
      </c>
    </row>
    <row r="2" spans="1:30" ht="15" thickBot="1"/>
    <row r="3" spans="1:30" ht="15" thickBot="1">
      <c r="A3" s="913"/>
      <c r="B3" s="1118" t="s">
        <v>3779</v>
      </c>
      <c r="C3" s="1118" t="s">
        <v>3779</v>
      </c>
      <c r="D3" s="1118" t="s">
        <v>3779</v>
      </c>
      <c r="E3" s="1118" t="s">
        <v>3779</v>
      </c>
      <c r="F3" s="1119" t="s">
        <v>3780</v>
      </c>
      <c r="G3" s="1119" t="s">
        <v>3780</v>
      </c>
      <c r="H3" s="1119" t="s">
        <v>3780</v>
      </c>
      <c r="I3" s="1119" t="s">
        <v>3780</v>
      </c>
      <c r="J3" s="1119" t="s">
        <v>3780</v>
      </c>
      <c r="K3" s="1119" t="s">
        <v>3780</v>
      </c>
      <c r="L3" s="1120" t="s">
        <v>3781</v>
      </c>
      <c r="M3" s="1120" t="s">
        <v>3781</v>
      </c>
      <c r="N3" s="1120" t="s">
        <v>3781</v>
      </c>
      <c r="O3" s="1120" t="s">
        <v>3781</v>
      </c>
      <c r="P3" s="1120" t="s">
        <v>3781</v>
      </c>
      <c r="Q3" s="1120" t="s">
        <v>3781</v>
      </c>
      <c r="R3" s="1120" t="s">
        <v>3781</v>
      </c>
      <c r="S3" s="1120" t="s">
        <v>3781</v>
      </c>
      <c r="T3" s="1120" t="s">
        <v>3781</v>
      </c>
      <c r="U3" s="1120" t="s">
        <v>3781</v>
      </c>
      <c r="V3" s="1120" t="s">
        <v>3781</v>
      </c>
      <c r="W3" s="1120" t="s">
        <v>3781</v>
      </c>
      <c r="X3" s="1120" t="s">
        <v>3781</v>
      </c>
      <c r="Y3" s="1120" t="s">
        <v>3781</v>
      </c>
      <c r="Z3" s="1120" t="s">
        <v>3781</v>
      </c>
      <c r="AA3" s="1120" t="s">
        <v>3781</v>
      </c>
      <c r="AB3" s="912"/>
      <c r="AD3" s="486" t="s">
        <v>528</v>
      </c>
    </row>
    <row r="4" spans="1:30" s="964" customFormat="1" ht="25.5" thickBot="1">
      <c r="A4" s="961"/>
      <c r="B4" s="962" t="s">
        <v>2964</v>
      </c>
      <c r="C4" s="960" t="s">
        <v>86</v>
      </c>
      <c r="D4" s="960" t="s">
        <v>3782</v>
      </c>
      <c r="E4" s="960" t="s">
        <v>85</v>
      </c>
      <c r="F4" s="962" t="s">
        <v>3783</v>
      </c>
      <c r="G4" s="960" t="s">
        <v>3784</v>
      </c>
      <c r="H4" s="960" t="s">
        <v>3785</v>
      </c>
      <c r="I4" s="960" t="s">
        <v>3786</v>
      </c>
      <c r="J4" s="960" t="s">
        <v>3787</v>
      </c>
      <c r="K4" s="960" t="s">
        <v>3788</v>
      </c>
      <c r="L4" s="962" t="s">
        <v>714</v>
      </c>
      <c r="M4" s="960" t="s">
        <v>3789</v>
      </c>
      <c r="N4" s="960" t="s">
        <v>3790</v>
      </c>
      <c r="O4" s="960" t="s">
        <v>3791</v>
      </c>
      <c r="P4" s="960" t="s">
        <v>3792</v>
      </c>
      <c r="Q4" s="960" t="s">
        <v>3793</v>
      </c>
      <c r="R4" s="960" t="s">
        <v>3794</v>
      </c>
      <c r="S4" s="960" t="s">
        <v>3795</v>
      </c>
      <c r="T4" s="960" t="s">
        <v>3796</v>
      </c>
      <c r="U4" s="960" t="s">
        <v>3797</v>
      </c>
      <c r="V4" s="960" t="s">
        <v>3798</v>
      </c>
      <c r="W4" s="960" t="s">
        <v>3799</v>
      </c>
      <c r="X4" s="960" t="s">
        <v>3800</v>
      </c>
      <c r="Y4" s="960" t="s">
        <v>3801</v>
      </c>
      <c r="Z4" s="960" t="s">
        <v>3802</v>
      </c>
      <c r="AA4" s="960" t="s">
        <v>3803</v>
      </c>
      <c r="AB4" s="963"/>
    </row>
    <row r="5" spans="1:30" ht="15" thickBot="1">
      <c r="A5" s="914" t="s">
        <v>3804</v>
      </c>
      <c r="B5" s="1121" t="s">
        <v>4199</v>
      </c>
      <c r="C5" s="1121" t="s">
        <v>4199</v>
      </c>
      <c r="D5" s="1121" t="s">
        <v>4199</v>
      </c>
      <c r="E5" s="1121" t="s">
        <v>4199</v>
      </c>
      <c r="F5" s="1121" t="s">
        <v>4199</v>
      </c>
      <c r="G5" s="1121" t="s">
        <v>4199</v>
      </c>
      <c r="H5" s="1121" t="s">
        <v>4199</v>
      </c>
      <c r="I5" s="1121" t="s">
        <v>4199</v>
      </c>
      <c r="J5" s="1121" t="s">
        <v>4199</v>
      </c>
      <c r="K5" s="1121" t="s">
        <v>4199</v>
      </c>
      <c r="L5" s="915" t="s">
        <v>314</v>
      </c>
      <c r="M5" s="916" t="s">
        <v>3806</v>
      </c>
      <c r="N5" s="916" t="s">
        <v>3806</v>
      </c>
      <c r="O5" s="916" t="s">
        <v>3807</v>
      </c>
      <c r="P5" s="916" t="s">
        <v>3806</v>
      </c>
      <c r="Q5" s="916" t="s">
        <v>3806</v>
      </c>
      <c r="R5" s="916" t="s">
        <v>3807</v>
      </c>
      <c r="S5" s="916" t="s">
        <v>3807</v>
      </c>
      <c r="T5" s="916" t="s">
        <v>3807</v>
      </c>
      <c r="U5" s="916" t="s">
        <v>3807</v>
      </c>
      <c r="V5" s="916" t="s">
        <v>3807</v>
      </c>
      <c r="W5" s="916" t="s">
        <v>3807</v>
      </c>
      <c r="X5" s="916" t="s">
        <v>3808</v>
      </c>
      <c r="Y5" s="916" t="s">
        <v>3808</v>
      </c>
      <c r="Z5" s="916" t="s">
        <v>3807</v>
      </c>
      <c r="AA5" s="916" t="s">
        <v>3807</v>
      </c>
      <c r="AB5" s="912"/>
    </row>
    <row r="6" spans="1:30">
      <c r="A6" s="924"/>
      <c r="B6" s="925"/>
      <c r="C6" s="926"/>
      <c r="D6" s="926"/>
      <c r="E6" s="926"/>
      <c r="F6" s="925"/>
      <c r="G6" s="926"/>
      <c r="H6" s="926"/>
      <c r="I6" s="926"/>
      <c r="J6" s="926"/>
      <c r="K6" s="926"/>
      <c r="L6" s="927"/>
      <c r="M6" s="928"/>
      <c r="N6" s="928"/>
      <c r="O6" s="928"/>
      <c r="P6" s="928"/>
      <c r="Q6" s="928"/>
      <c r="R6" s="928"/>
      <c r="S6" s="928"/>
      <c r="T6" s="928"/>
      <c r="U6" s="928"/>
      <c r="V6" s="928"/>
      <c r="W6" s="928"/>
      <c r="X6" s="928"/>
      <c r="Y6" s="928"/>
      <c r="Z6" s="928"/>
      <c r="AA6" s="928"/>
      <c r="AB6" s="912"/>
    </row>
    <row r="7" spans="1:30">
      <c r="A7" s="917" t="s">
        <v>3809</v>
      </c>
      <c r="B7" s="918"/>
      <c r="C7" s="919"/>
      <c r="D7" s="919"/>
      <c r="E7" s="919"/>
      <c r="F7" s="920"/>
      <c r="G7" s="921"/>
      <c r="H7" s="921"/>
      <c r="I7" s="921"/>
      <c r="J7" s="921"/>
      <c r="K7" s="921"/>
      <c r="L7" s="922">
        <v>2046.0338995712</v>
      </c>
      <c r="M7" s="923">
        <v>58.908787331333798</v>
      </c>
      <c r="N7" s="923">
        <v>46.183786011728898</v>
      </c>
      <c r="O7" s="923">
        <v>535.93369251825595</v>
      </c>
      <c r="P7" s="923">
        <v>328.14383924589799</v>
      </c>
      <c r="Q7" s="923">
        <v>27.125437146791398</v>
      </c>
      <c r="R7" s="923">
        <v>13.4342840830894</v>
      </c>
      <c r="S7" s="923">
        <v>362.977504548083</v>
      </c>
      <c r="T7" s="923">
        <v>1164.2740553179899</v>
      </c>
      <c r="U7" s="923">
        <v>1928.1166790032801</v>
      </c>
      <c r="V7" s="923">
        <v>1.2229279904333701</v>
      </c>
      <c r="W7" s="923">
        <v>1.27733422869142</v>
      </c>
      <c r="X7" s="923">
        <v>1099.32219290683</v>
      </c>
      <c r="Y7" s="923">
        <v>973.59346531057304</v>
      </c>
      <c r="Z7" s="923">
        <v>57.371809042151803</v>
      </c>
      <c r="AA7" s="923">
        <v>8.5923629837574396</v>
      </c>
      <c r="AB7" s="912"/>
    </row>
    <row r="8" spans="1:30">
      <c r="A8" s="924"/>
      <c r="B8" s="925"/>
      <c r="C8" s="926"/>
      <c r="D8" s="926"/>
      <c r="E8" s="926"/>
      <c r="F8" s="925"/>
      <c r="G8" s="926"/>
      <c r="H8" s="926"/>
      <c r="I8" s="926"/>
      <c r="J8" s="926"/>
      <c r="K8" s="926"/>
      <c r="L8" s="927"/>
      <c r="M8" s="928"/>
      <c r="N8" s="928"/>
      <c r="O8" s="928"/>
      <c r="P8" s="928"/>
      <c r="Q8" s="928"/>
      <c r="R8" s="928"/>
      <c r="S8" s="928"/>
      <c r="T8" s="928"/>
      <c r="U8" s="928"/>
      <c r="V8" s="928"/>
      <c r="W8" s="928"/>
      <c r="X8" s="928"/>
      <c r="Y8" s="928"/>
      <c r="Z8" s="928"/>
      <c r="AA8" s="928"/>
      <c r="AB8" s="912"/>
    </row>
    <row r="9" spans="1:30">
      <c r="A9" s="917" t="s">
        <v>3810</v>
      </c>
      <c r="B9" s="918"/>
      <c r="C9" s="919"/>
      <c r="D9" s="919"/>
      <c r="E9" s="919"/>
      <c r="F9" s="920"/>
      <c r="G9" s="921"/>
      <c r="H9" s="921"/>
      <c r="I9" s="921"/>
      <c r="J9" s="921"/>
      <c r="K9" s="921"/>
      <c r="L9" s="922">
        <v>1739.04428810748</v>
      </c>
      <c r="M9" s="923">
        <v>35.910282859061802</v>
      </c>
      <c r="N9" s="923">
        <v>28.132503560188699</v>
      </c>
      <c r="O9" s="923">
        <v>206.59551634750099</v>
      </c>
      <c r="P9" s="923">
        <v>315.30888367454997</v>
      </c>
      <c r="Q9" s="923">
        <v>27.115364046587999</v>
      </c>
      <c r="R9" s="923">
        <v>11.120091469077099</v>
      </c>
      <c r="S9" s="923">
        <v>320.45080116385998</v>
      </c>
      <c r="T9" s="923">
        <v>776.82047468231099</v>
      </c>
      <c r="U9" s="923">
        <v>1380.5366883154099</v>
      </c>
      <c r="V9" s="923">
        <v>0.50074671393669401</v>
      </c>
      <c r="W9" s="923">
        <v>1.06846791898965</v>
      </c>
      <c r="X9" s="923">
        <v>256.36100732592598</v>
      </c>
      <c r="Y9" s="923">
        <v>135.76518633882799</v>
      </c>
      <c r="Z9" s="923">
        <v>51.435690361533297</v>
      </c>
      <c r="AA9" s="923">
        <v>6.0243954487757003</v>
      </c>
      <c r="AB9" s="912"/>
    </row>
    <row r="10" spans="1:30">
      <c r="A10" s="917" t="s">
        <v>3811</v>
      </c>
      <c r="B10" s="918"/>
      <c r="C10" s="919"/>
      <c r="D10" s="919"/>
      <c r="E10" s="919"/>
      <c r="F10" s="920"/>
      <c r="G10" s="921"/>
      <c r="H10" s="921"/>
      <c r="I10" s="921"/>
      <c r="J10" s="921"/>
      <c r="K10" s="921"/>
      <c r="L10" s="922">
        <v>301.98961146372</v>
      </c>
      <c r="M10" s="923">
        <v>22.328504472271899</v>
      </c>
      <c r="N10" s="923">
        <v>17.8012824515402</v>
      </c>
      <c r="O10" s="923">
        <v>329.33817617075499</v>
      </c>
      <c r="P10" s="923">
        <v>12.8349555713481</v>
      </c>
      <c r="Q10" s="923">
        <v>1.0073100203396501E-2</v>
      </c>
      <c r="R10" s="923">
        <v>2.3141926140122999</v>
      </c>
      <c r="S10" s="923">
        <v>42.526703384223303</v>
      </c>
      <c r="T10" s="923">
        <v>387.453580635675</v>
      </c>
      <c r="U10" s="923">
        <v>547.57999068787205</v>
      </c>
      <c r="V10" s="923">
        <v>0.72218127649667996</v>
      </c>
      <c r="W10" s="923">
        <v>0.20886630970176701</v>
      </c>
      <c r="X10" s="923">
        <v>842.96118558090495</v>
      </c>
      <c r="Y10" s="923">
        <v>837.82827897174502</v>
      </c>
      <c r="Z10" s="923">
        <v>5.9361186806185202</v>
      </c>
      <c r="AA10" s="923">
        <v>2.5679675349817401</v>
      </c>
      <c r="AB10" s="912"/>
    </row>
    <row r="11" spans="1:30">
      <c r="A11" s="924"/>
      <c r="B11" s="925"/>
      <c r="C11" s="926"/>
      <c r="D11" s="926"/>
      <c r="E11" s="926"/>
      <c r="F11" s="925"/>
      <c r="G11" s="926"/>
      <c r="H11" s="926"/>
      <c r="I11" s="926"/>
      <c r="J11" s="926"/>
      <c r="K11" s="926"/>
      <c r="L11" s="927"/>
      <c r="M11" s="928"/>
      <c r="N11" s="928"/>
      <c r="O11" s="928"/>
      <c r="P11" s="928"/>
      <c r="Q11" s="928"/>
      <c r="R11" s="928"/>
      <c r="S11" s="928"/>
      <c r="T11" s="928"/>
      <c r="U11" s="928"/>
      <c r="V11" s="928"/>
      <c r="W11" s="928"/>
      <c r="X11" s="928"/>
      <c r="Y11" s="928"/>
      <c r="Z11" s="928"/>
      <c r="AA11" s="928"/>
      <c r="AB11" s="912"/>
    </row>
    <row r="12" spans="1:30">
      <c r="A12" s="917" t="s">
        <v>3812</v>
      </c>
      <c r="B12" s="918">
        <v>28707</v>
      </c>
      <c r="C12" s="919">
        <v>366481</v>
      </c>
      <c r="D12" s="919">
        <v>-24473</v>
      </c>
      <c r="E12" s="919">
        <v>57025</v>
      </c>
      <c r="F12" s="920">
        <v>4119</v>
      </c>
      <c r="G12" s="921">
        <v>1396</v>
      </c>
      <c r="H12" s="921">
        <v>5621</v>
      </c>
      <c r="I12" s="921">
        <v>8278</v>
      </c>
      <c r="J12" s="921">
        <v>159</v>
      </c>
      <c r="K12" s="921">
        <v>342691</v>
      </c>
      <c r="L12" s="922">
        <v>1311.53532047198</v>
      </c>
      <c r="M12" s="923">
        <v>29.961902405574701</v>
      </c>
      <c r="N12" s="923">
        <v>10.2357379315174</v>
      </c>
      <c r="O12" s="923">
        <v>58.695616545130598</v>
      </c>
      <c r="P12" s="923">
        <v>264.14008077325701</v>
      </c>
      <c r="Q12" s="923">
        <v>21.470131436833299</v>
      </c>
      <c r="R12" s="923">
        <v>7.3569260914618999</v>
      </c>
      <c r="S12" s="923">
        <v>255.816098024149</v>
      </c>
      <c r="T12" s="923">
        <v>631.93291485179395</v>
      </c>
      <c r="U12" s="923">
        <v>788.09801409071997</v>
      </c>
      <c r="V12" s="923">
        <v>0.29207460883811898</v>
      </c>
      <c r="W12" s="923">
        <v>0.87338512112767797</v>
      </c>
      <c r="X12" s="923">
        <v>31.571052744802198</v>
      </c>
      <c r="Y12" s="923">
        <v>17.222731514901199</v>
      </c>
      <c r="Z12" s="923">
        <v>1.51601913537243E-2</v>
      </c>
      <c r="AA12" s="923">
        <v>4.9166286719890504</v>
      </c>
      <c r="AB12" s="912"/>
    </row>
    <row r="13" spans="1:30">
      <c r="A13" s="929" t="s">
        <v>3813</v>
      </c>
      <c r="B13" s="930">
        <v>2004</v>
      </c>
      <c r="C13" s="931">
        <v>71046.303</v>
      </c>
      <c r="D13" s="931">
        <v>-6497</v>
      </c>
      <c r="E13" s="931">
        <v>0.26200000000000001</v>
      </c>
      <c r="F13" s="932">
        <v>1800</v>
      </c>
      <c r="G13" s="933">
        <v>127</v>
      </c>
      <c r="H13" s="933">
        <v>71250</v>
      </c>
      <c r="I13" s="933">
        <v>5287</v>
      </c>
      <c r="J13" s="933">
        <v>0</v>
      </c>
      <c r="K13" s="933">
        <v>0</v>
      </c>
      <c r="L13" s="934">
        <v>0</v>
      </c>
      <c r="M13" s="935">
        <v>0</v>
      </c>
      <c r="N13" s="935">
        <v>0</v>
      </c>
      <c r="O13" s="935">
        <v>0</v>
      </c>
      <c r="P13" s="935">
        <v>0</v>
      </c>
      <c r="Q13" s="935">
        <v>0</v>
      </c>
      <c r="R13" s="935">
        <v>0</v>
      </c>
      <c r="S13" s="935">
        <v>0</v>
      </c>
      <c r="T13" s="935">
        <v>0</v>
      </c>
      <c r="U13" s="935">
        <v>0</v>
      </c>
      <c r="V13" s="935">
        <v>0</v>
      </c>
      <c r="W13" s="935">
        <v>0</v>
      </c>
      <c r="X13" s="935">
        <v>0</v>
      </c>
      <c r="Y13" s="935">
        <v>0</v>
      </c>
      <c r="Z13" s="935">
        <v>0</v>
      </c>
      <c r="AA13" s="935">
        <v>0</v>
      </c>
      <c r="AB13" s="912"/>
    </row>
    <row r="14" spans="1:30">
      <c r="A14" s="929" t="s">
        <v>3814</v>
      </c>
      <c r="B14" s="930">
        <v>21782</v>
      </c>
      <c r="C14" s="931">
        <v>83667</v>
      </c>
      <c r="D14" s="931">
        <v>-20000</v>
      </c>
      <c r="E14" s="931">
        <v>351.69706200000002</v>
      </c>
      <c r="F14" s="932">
        <v>972</v>
      </c>
      <c r="G14" s="933">
        <v>1105</v>
      </c>
      <c r="H14" s="933">
        <v>123070</v>
      </c>
      <c r="I14" s="933">
        <v>2835</v>
      </c>
      <c r="J14" s="933">
        <v>0</v>
      </c>
      <c r="K14" s="933">
        <v>0</v>
      </c>
      <c r="L14" s="934">
        <v>0</v>
      </c>
      <c r="M14" s="935">
        <v>0</v>
      </c>
      <c r="N14" s="935">
        <v>0</v>
      </c>
      <c r="O14" s="935">
        <v>0</v>
      </c>
      <c r="P14" s="935">
        <v>0</v>
      </c>
      <c r="Q14" s="935">
        <v>0</v>
      </c>
      <c r="R14" s="935">
        <v>0</v>
      </c>
      <c r="S14" s="935">
        <v>0</v>
      </c>
      <c r="T14" s="935">
        <v>0</v>
      </c>
      <c r="U14" s="935">
        <v>0</v>
      </c>
      <c r="V14" s="935">
        <v>0</v>
      </c>
      <c r="W14" s="935">
        <v>0</v>
      </c>
      <c r="X14" s="935">
        <v>0</v>
      </c>
      <c r="Y14" s="935">
        <v>0</v>
      </c>
      <c r="Z14" s="935">
        <v>0</v>
      </c>
      <c r="AA14" s="935">
        <v>0</v>
      </c>
      <c r="AB14" s="912"/>
    </row>
    <row r="15" spans="1:30">
      <c r="A15" s="929" t="s">
        <v>3815</v>
      </c>
      <c r="B15" s="930">
        <v>0</v>
      </c>
      <c r="C15" s="931">
        <v>540.13260000000002</v>
      </c>
      <c r="D15" s="931">
        <v>0</v>
      </c>
      <c r="E15" s="931">
        <v>0</v>
      </c>
      <c r="F15" s="932">
        <v>540</v>
      </c>
      <c r="G15" s="933">
        <v>0</v>
      </c>
      <c r="H15" s="933">
        <v>0</v>
      </c>
      <c r="I15" s="933">
        <v>0</v>
      </c>
      <c r="J15" s="933">
        <v>0</v>
      </c>
      <c r="K15" s="933">
        <v>0</v>
      </c>
      <c r="L15" s="934">
        <v>0</v>
      </c>
      <c r="M15" s="935">
        <v>0</v>
      </c>
      <c r="N15" s="935">
        <v>0</v>
      </c>
      <c r="O15" s="935">
        <v>0</v>
      </c>
      <c r="P15" s="935">
        <v>0</v>
      </c>
      <c r="Q15" s="935">
        <v>0</v>
      </c>
      <c r="R15" s="935">
        <v>0</v>
      </c>
      <c r="S15" s="935">
        <v>0</v>
      </c>
      <c r="T15" s="935">
        <v>0</v>
      </c>
      <c r="U15" s="935">
        <v>0</v>
      </c>
      <c r="V15" s="935">
        <v>0</v>
      </c>
      <c r="W15" s="935">
        <v>0</v>
      </c>
      <c r="X15" s="935">
        <v>0</v>
      </c>
      <c r="Y15" s="935">
        <v>0</v>
      </c>
      <c r="Z15" s="935">
        <v>0</v>
      </c>
      <c r="AA15" s="935">
        <v>0</v>
      </c>
      <c r="AB15" s="912"/>
    </row>
    <row r="16" spans="1:30">
      <c r="A16" s="929" t="s">
        <v>3816</v>
      </c>
      <c r="B16" s="930">
        <v>4111</v>
      </c>
      <c r="C16" s="931">
        <v>143.916</v>
      </c>
      <c r="D16" s="931">
        <v>0</v>
      </c>
      <c r="E16" s="931">
        <v>0</v>
      </c>
      <c r="F16" s="932">
        <v>100</v>
      </c>
      <c r="G16" s="933">
        <v>53</v>
      </c>
      <c r="H16" s="933">
        <v>5642.2742274227403</v>
      </c>
      <c r="I16" s="933">
        <v>109</v>
      </c>
      <c r="J16" s="933">
        <v>0</v>
      </c>
      <c r="K16" s="933">
        <v>0</v>
      </c>
      <c r="L16" s="934">
        <v>0</v>
      </c>
      <c r="M16" s="935">
        <v>0</v>
      </c>
      <c r="N16" s="935">
        <v>0</v>
      </c>
      <c r="O16" s="935">
        <v>0</v>
      </c>
      <c r="P16" s="935">
        <v>0</v>
      </c>
      <c r="Q16" s="935">
        <v>0</v>
      </c>
      <c r="R16" s="935">
        <v>0</v>
      </c>
      <c r="S16" s="935">
        <v>0</v>
      </c>
      <c r="T16" s="935">
        <v>0</v>
      </c>
      <c r="U16" s="935">
        <v>0</v>
      </c>
      <c r="V16" s="935">
        <v>0</v>
      </c>
      <c r="W16" s="935">
        <v>0</v>
      </c>
      <c r="X16" s="935">
        <v>0</v>
      </c>
      <c r="Y16" s="935">
        <v>0</v>
      </c>
      <c r="Z16" s="935">
        <v>0</v>
      </c>
      <c r="AA16" s="935">
        <v>0</v>
      </c>
      <c r="AB16" s="912"/>
    </row>
    <row r="17" spans="1:28">
      <c r="A17" s="929" t="s">
        <v>3817</v>
      </c>
      <c r="B17" s="930">
        <v>480.02230400000002</v>
      </c>
      <c r="C17" s="931">
        <v>38.936999999999998</v>
      </c>
      <c r="D17" s="931">
        <v>5</v>
      </c>
      <c r="E17" s="931">
        <v>2.1999999999999999E-2</v>
      </c>
      <c r="F17" s="932">
        <v>1.55422795654656</v>
      </c>
      <c r="G17" s="933">
        <v>94</v>
      </c>
      <c r="H17" s="933">
        <v>395.383076043453</v>
      </c>
      <c r="I17" s="933">
        <v>23</v>
      </c>
      <c r="J17" s="933">
        <v>0</v>
      </c>
      <c r="K17" s="933">
        <v>0</v>
      </c>
      <c r="L17" s="934">
        <v>0</v>
      </c>
      <c r="M17" s="935">
        <v>0</v>
      </c>
      <c r="N17" s="935">
        <v>0</v>
      </c>
      <c r="O17" s="935">
        <v>0</v>
      </c>
      <c r="P17" s="935">
        <v>0</v>
      </c>
      <c r="Q17" s="935">
        <v>0</v>
      </c>
      <c r="R17" s="935">
        <v>0</v>
      </c>
      <c r="S17" s="935">
        <v>0</v>
      </c>
      <c r="T17" s="935">
        <v>0</v>
      </c>
      <c r="U17" s="935">
        <v>0</v>
      </c>
      <c r="V17" s="935">
        <v>0</v>
      </c>
      <c r="W17" s="935">
        <v>0</v>
      </c>
      <c r="X17" s="935">
        <v>0</v>
      </c>
      <c r="Y17" s="935">
        <v>0</v>
      </c>
      <c r="Z17" s="935">
        <v>0</v>
      </c>
      <c r="AA17" s="935">
        <v>0</v>
      </c>
      <c r="AB17" s="912"/>
    </row>
    <row r="18" spans="1:28">
      <c r="A18" s="929" t="s">
        <v>3818</v>
      </c>
      <c r="B18" s="930">
        <v>0</v>
      </c>
      <c r="C18" s="931">
        <v>0</v>
      </c>
      <c r="D18" s="931">
        <v>0</v>
      </c>
      <c r="E18" s="931">
        <v>0</v>
      </c>
      <c r="F18" s="932">
        <v>0</v>
      </c>
      <c r="G18" s="933">
        <v>0</v>
      </c>
      <c r="H18" s="933">
        <v>0</v>
      </c>
      <c r="I18" s="933">
        <v>0</v>
      </c>
      <c r="J18" s="933">
        <v>0</v>
      </c>
      <c r="K18" s="933">
        <v>0</v>
      </c>
      <c r="L18" s="934">
        <v>0</v>
      </c>
      <c r="M18" s="935">
        <v>0</v>
      </c>
      <c r="N18" s="935">
        <v>0</v>
      </c>
      <c r="O18" s="935">
        <v>0</v>
      </c>
      <c r="P18" s="935">
        <v>0</v>
      </c>
      <c r="Q18" s="935">
        <v>0</v>
      </c>
      <c r="R18" s="935">
        <v>0</v>
      </c>
      <c r="S18" s="935">
        <v>0</v>
      </c>
      <c r="T18" s="935">
        <v>0</v>
      </c>
      <c r="U18" s="935">
        <v>0</v>
      </c>
      <c r="V18" s="935">
        <v>0</v>
      </c>
      <c r="W18" s="935">
        <v>0</v>
      </c>
      <c r="X18" s="935">
        <v>0</v>
      </c>
      <c r="Y18" s="935">
        <v>0</v>
      </c>
      <c r="Z18" s="935">
        <v>0</v>
      </c>
      <c r="AA18" s="935">
        <v>0</v>
      </c>
      <c r="AB18" s="912"/>
    </row>
    <row r="19" spans="1:28">
      <c r="A19" s="929" t="s">
        <v>3819</v>
      </c>
      <c r="B19" s="930">
        <v>330.20389599999999</v>
      </c>
      <c r="C19" s="931">
        <v>204.977</v>
      </c>
      <c r="D19" s="931">
        <v>6</v>
      </c>
      <c r="E19" s="931">
        <v>0.01</v>
      </c>
      <c r="F19" s="932">
        <v>0</v>
      </c>
      <c r="G19" s="933">
        <v>17</v>
      </c>
      <c r="H19" s="933">
        <v>486.158755484643</v>
      </c>
      <c r="I19" s="933">
        <v>24</v>
      </c>
      <c r="J19" s="933">
        <v>0</v>
      </c>
      <c r="K19" s="933">
        <v>0</v>
      </c>
      <c r="L19" s="934">
        <v>0</v>
      </c>
      <c r="M19" s="935">
        <v>0</v>
      </c>
      <c r="N19" s="935">
        <v>0</v>
      </c>
      <c r="O19" s="935">
        <v>0</v>
      </c>
      <c r="P19" s="935">
        <v>0</v>
      </c>
      <c r="Q19" s="935">
        <v>0</v>
      </c>
      <c r="R19" s="935">
        <v>0</v>
      </c>
      <c r="S19" s="935">
        <v>0</v>
      </c>
      <c r="T19" s="935">
        <v>0</v>
      </c>
      <c r="U19" s="935">
        <v>0</v>
      </c>
      <c r="V19" s="935">
        <v>0</v>
      </c>
      <c r="W19" s="935">
        <v>0</v>
      </c>
      <c r="X19" s="935">
        <v>0</v>
      </c>
      <c r="Y19" s="935">
        <v>0</v>
      </c>
      <c r="Z19" s="935">
        <v>0</v>
      </c>
      <c r="AA19" s="935">
        <v>0</v>
      </c>
      <c r="AB19" s="912"/>
    </row>
    <row r="20" spans="1:28">
      <c r="A20" s="929" t="s">
        <v>3820</v>
      </c>
      <c r="B20" s="930">
        <v>0</v>
      </c>
      <c r="C20" s="931">
        <v>5.0030000000000001</v>
      </c>
      <c r="D20" s="931">
        <v>0</v>
      </c>
      <c r="E20" s="931">
        <v>0</v>
      </c>
      <c r="F20" s="932">
        <v>1</v>
      </c>
      <c r="G20" s="933">
        <v>0</v>
      </c>
      <c r="H20" s="933">
        <v>0</v>
      </c>
      <c r="I20" s="933">
        <v>0</v>
      </c>
      <c r="J20" s="933">
        <v>0</v>
      </c>
      <c r="K20" s="933">
        <v>4</v>
      </c>
      <c r="L20" s="934">
        <v>1.71049084715858E-2</v>
      </c>
      <c r="M20" s="935">
        <v>4.6560639106035698E-4</v>
      </c>
      <c r="N20" s="935">
        <v>1.9604479623594001E-4</v>
      </c>
      <c r="O20" s="935">
        <v>3.9208959247188004E-3</v>
      </c>
      <c r="P20" s="935">
        <v>3.1465189795868401E-3</v>
      </c>
      <c r="Q20" s="935">
        <v>4.6070527115445902E-4</v>
      </c>
      <c r="R20" s="935">
        <v>2.84264954542113E-4</v>
      </c>
      <c r="S20" s="935">
        <v>5.3912318964883504E-3</v>
      </c>
      <c r="T20" s="935">
        <v>1.2938956551572E-2</v>
      </c>
      <c r="U20" s="935">
        <v>1.3772146935574801E-2</v>
      </c>
      <c r="V20" s="935">
        <v>7.3516798588477502E-6</v>
      </c>
      <c r="W20" s="935">
        <v>1.51934717082853E-5</v>
      </c>
      <c r="X20" s="935">
        <v>9.8022398117970005E-5</v>
      </c>
      <c r="Y20" s="935">
        <v>4.9011199058985003E-5</v>
      </c>
      <c r="Z20" s="935">
        <v>0</v>
      </c>
      <c r="AA20" s="935">
        <v>1.13705981816845E-4</v>
      </c>
      <c r="AB20" s="912"/>
    </row>
    <row r="21" spans="1:28">
      <c r="A21" s="929" t="s">
        <v>4203</v>
      </c>
      <c r="B21" s="930">
        <v>0</v>
      </c>
      <c r="C21" s="931">
        <v>0</v>
      </c>
      <c r="D21" s="931">
        <v>0</v>
      </c>
      <c r="E21" s="931">
        <v>0</v>
      </c>
      <c r="F21" s="932">
        <v>0</v>
      </c>
      <c r="G21" s="933">
        <v>0</v>
      </c>
      <c r="H21" s="933">
        <v>0</v>
      </c>
      <c r="I21" s="933">
        <v>0</v>
      </c>
      <c r="J21" s="933">
        <v>0</v>
      </c>
      <c r="K21" s="933">
        <v>0</v>
      </c>
      <c r="L21" s="934">
        <v>0</v>
      </c>
      <c r="M21" s="935">
        <v>0</v>
      </c>
      <c r="N21" s="935">
        <v>0</v>
      </c>
      <c r="O21" s="935">
        <v>0</v>
      </c>
      <c r="P21" s="935">
        <v>0</v>
      </c>
      <c r="Q21" s="935">
        <v>0</v>
      </c>
      <c r="R21" s="935">
        <v>0</v>
      </c>
      <c r="S21" s="935">
        <v>0</v>
      </c>
      <c r="T21" s="935">
        <v>0</v>
      </c>
      <c r="U21" s="935">
        <v>0</v>
      </c>
      <c r="V21" s="935">
        <v>0</v>
      </c>
      <c r="W21" s="935">
        <v>0</v>
      </c>
      <c r="X21" s="935">
        <v>0</v>
      </c>
      <c r="Y21" s="935">
        <v>0</v>
      </c>
      <c r="Z21" s="935">
        <v>0</v>
      </c>
      <c r="AA21" s="935">
        <v>0</v>
      </c>
      <c r="AB21" s="912"/>
    </row>
    <row r="22" spans="1:28">
      <c r="A22" s="929" t="s">
        <v>3821</v>
      </c>
      <c r="B22" s="930">
        <v>0</v>
      </c>
      <c r="C22" s="931">
        <v>0</v>
      </c>
      <c r="D22" s="931">
        <v>0</v>
      </c>
      <c r="E22" s="931">
        <v>0</v>
      </c>
      <c r="F22" s="932">
        <v>0</v>
      </c>
      <c r="G22" s="933">
        <v>0</v>
      </c>
      <c r="H22" s="933">
        <v>0</v>
      </c>
      <c r="I22" s="933">
        <v>0</v>
      </c>
      <c r="J22" s="933">
        <v>0</v>
      </c>
      <c r="K22" s="933">
        <v>0</v>
      </c>
      <c r="L22" s="934">
        <v>0</v>
      </c>
      <c r="M22" s="935">
        <v>0</v>
      </c>
      <c r="N22" s="935">
        <v>0</v>
      </c>
      <c r="O22" s="935">
        <v>0</v>
      </c>
      <c r="P22" s="935">
        <v>0</v>
      </c>
      <c r="Q22" s="935">
        <v>0</v>
      </c>
      <c r="R22" s="935">
        <v>0</v>
      </c>
      <c r="S22" s="935">
        <v>0</v>
      </c>
      <c r="T22" s="935">
        <v>0</v>
      </c>
      <c r="U22" s="935">
        <v>0</v>
      </c>
      <c r="V22" s="935">
        <v>0</v>
      </c>
      <c r="W22" s="935">
        <v>0</v>
      </c>
      <c r="X22" s="935">
        <v>0</v>
      </c>
      <c r="Y22" s="935">
        <v>0</v>
      </c>
      <c r="Z22" s="935">
        <v>0</v>
      </c>
      <c r="AA22" s="935">
        <v>0</v>
      </c>
      <c r="AB22" s="912"/>
    </row>
    <row r="23" spans="1:28">
      <c r="A23" s="929" t="s">
        <v>3822</v>
      </c>
      <c r="B23" s="930">
        <v>0</v>
      </c>
      <c r="C23" s="931">
        <v>0</v>
      </c>
      <c r="D23" s="931">
        <v>0</v>
      </c>
      <c r="E23" s="931">
        <v>0</v>
      </c>
      <c r="F23" s="932">
        <v>0</v>
      </c>
      <c r="G23" s="933">
        <v>0</v>
      </c>
      <c r="H23" s="933">
        <v>0</v>
      </c>
      <c r="I23" s="933">
        <v>0</v>
      </c>
      <c r="J23" s="933">
        <v>0</v>
      </c>
      <c r="K23" s="933">
        <v>0</v>
      </c>
      <c r="L23" s="934">
        <v>0</v>
      </c>
      <c r="M23" s="935">
        <v>0</v>
      </c>
      <c r="N23" s="935">
        <v>0</v>
      </c>
      <c r="O23" s="935">
        <v>0</v>
      </c>
      <c r="P23" s="935">
        <v>0</v>
      </c>
      <c r="Q23" s="935">
        <v>0</v>
      </c>
      <c r="R23" s="935">
        <v>0</v>
      </c>
      <c r="S23" s="935">
        <v>0</v>
      </c>
      <c r="T23" s="935">
        <v>0</v>
      </c>
      <c r="U23" s="935">
        <v>0</v>
      </c>
      <c r="V23" s="935">
        <v>0</v>
      </c>
      <c r="W23" s="935">
        <v>0</v>
      </c>
      <c r="X23" s="935">
        <v>0</v>
      </c>
      <c r="Y23" s="935">
        <v>0</v>
      </c>
      <c r="Z23" s="935">
        <v>0</v>
      </c>
      <c r="AA23" s="935">
        <v>0</v>
      </c>
      <c r="AB23" s="912"/>
    </row>
    <row r="24" spans="1:28">
      <c r="A24" s="929" t="s">
        <v>3823</v>
      </c>
      <c r="B24" s="930">
        <v>0</v>
      </c>
      <c r="C24" s="931">
        <v>7.0999999999999994E-2</v>
      </c>
      <c r="D24" s="931">
        <v>0</v>
      </c>
      <c r="E24" s="931">
        <v>0</v>
      </c>
      <c r="F24" s="932">
        <v>0</v>
      </c>
      <c r="G24" s="933">
        <v>0</v>
      </c>
      <c r="H24" s="933">
        <v>0</v>
      </c>
      <c r="I24" s="933">
        <v>0</v>
      </c>
      <c r="J24" s="933">
        <v>0</v>
      </c>
      <c r="K24" s="933">
        <v>0</v>
      </c>
      <c r="L24" s="934">
        <v>0</v>
      </c>
      <c r="M24" s="935">
        <v>0</v>
      </c>
      <c r="N24" s="935">
        <v>0</v>
      </c>
      <c r="O24" s="935">
        <v>0</v>
      </c>
      <c r="P24" s="935">
        <v>0</v>
      </c>
      <c r="Q24" s="935">
        <v>0</v>
      </c>
      <c r="R24" s="935">
        <v>0</v>
      </c>
      <c r="S24" s="935">
        <v>0</v>
      </c>
      <c r="T24" s="935">
        <v>0</v>
      </c>
      <c r="U24" s="935">
        <v>0</v>
      </c>
      <c r="V24" s="935">
        <v>0</v>
      </c>
      <c r="W24" s="935">
        <v>0</v>
      </c>
      <c r="X24" s="935">
        <v>0</v>
      </c>
      <c r="Y24" s="935">
        <v>0</v>
      </c>
      <c r="Z24" s="935">
        <v>0</v>
      </c>
      <c r="AA24" s="935">
        <v>0</v>
      </c>
      <c r="AB24" s="912"/>
    </row>
    <row r="25" spans="1:28">
      <c r="A25" s="929" t="s">
        <v>3824</v>
      </c>
      <c r="B25" s="930">
        <v>0</v>
      </c>
      <c r="C25" s="931">
        <v>0</v>
      </c>
      <c r="D25" s="931">
        <v>0</v>
      </c>
      <c r="E25" s="931">
        <v>0</v>
      </c>
      <c r="F25" s="932">
        <v>0</v>
      </c>
      <c r="G25" s="933">
        <v>0</v>
      </c>
      <c r="H25" s="933">
        <v>0</v>
      </c>
      <c r="I25" s="933">
        <v>0</v>
      </c>
      <c r="J25" s="933">
        <v>0</v>
      </c>
      <c r="K25" s="933">
        <v>0</v>
      </c>
      <c r="L25" s="934">
        <v>0</v>
      </c>
      <c r="M25" s="935">
        <v>0</v>
      </c>
      <c r="N25" s="935">
        <v>0</v>
      </c>
      <c r="O25" s="935">
        <v>0</v>
      </c>
      <c r="P25" s="935">
        <v>0</v>
      </c>
      <c r="Q25" s="935">
        <v>0</v>
      </c>
      <c r="R25" s="935">
        <v>0</v>
      </c>
      <c r="S25" s="935">
        <v>0</v>
      </c>
      <c r="T25" s="935">
        <v>0</v>
      </c>
      <c r="U25" s="935">
        <v>0</v>
      </c>
      <c r="V25" s="935">
        <v>0</v>
      </c>
      <c r="W25" s="935">
        <v>0</v>
      </c>
      <c r="X25" s="935">
        <v>0</v>
      </c>
      <c r="Y25" s="935">
        <v>0</v>
      </c>
      <c r="Z25" s="935">
        <v>0</v>
      </c>
      <c r="AA25" s="935">
        <v>0</v>
      </c>
      <c r="AB25" s="912"/>
    </row>
    <row r="26" spans="1:28">
      <c r="A26" s="929" t="s">
        <v>3825</v>
      </c>
      <c r="B26" s="930">
        <v>0</v>
      </c>
      <c r="C26" s="931">
        <v>705.46900000000005</v>
      </c>
      <c r="D26" s="931">
        <v>0</v>
      </c>
      <c r="E26" s="931">
        <v>1.075</v>
      </c>
      <c r="F26" s="932">
        <v>704</v>
      </c>
      <c r="G26" s="933">
        <v>0</v>
      </c>
      <c r="H26" s="933">
        <v>0</v>
      </c>
      <c r="I26" s="933">
        <v>0</v>
      </c>
      <c r="J26" s="933">
        <v>0</v>
      </c>
      <c r="K26" s="933">
        <v>0</v>
      </c>
      <c r="L26" s="934">
        <v>0</v>
      </c>
      <c r="M26" s="935">
        <v>0</v>
      </c>
      <c r="N26" s="935">
        <v>0</v>
      </c>
      <c r="O26" s="935">
        <v>0</v>
      </c>
      <c r="P26" s="935">
        <v>0</v>
      </c>
      <c r="Q26" s="935">
        <v>0</v>
      </c>
      <c r="R26" s="935">
        <v>0</v>
      </c>
      <c r="S26" s="935">
        <v>0</v>
      </c>
      <c r="T26" s="935">
        <v>0</v>
      </c>
      <c r="U26" s="935">
        <v>0</v>
      </c>
      <c r="V26" s="935">
        <v>0</v>
      </c>
      <c r="W26" s="935">
        <v>0</v>
      </c>
      <c r="X26" s="935">
        <v>0</v>
      </c>
      <c r="Y26" s="935">
        <v>0</v>
      </c>
      <c r="Z26" s="935">
        <v>0</v>
      </c>
      <c r="AA26" s="935">
        <v>0</v>
      </c>
      <c r="AB26" s="912"/>
    </row>
    <row r="27" spans="1:28">
      <c r="A27" s="929" t="s">
        <v>3826</v>
      </c>
      <c r="B27" s="930">
        <v>57000</v>
      </c>
      <c r="C27" s="931">
        <v>25541.991999999998</v>
      </c>
      <c r="D27" s="931">
        <v>0</v>
      </c>
      <c r="E27" s="931">
        <v>33816.341</v>
      </c>
      <c r="F27" s="932">
        <v>0</v>
      </c>
      <c r="G27" s="933">
        <v>0</v>
      </c>
      <c r="H27" s="933">
        <v>0</v>
      </c>
      <c r="I27" s="933">
        <v>0</v>
      </c>
      <c r="J27" s="933">
        <v>0</v>
      </c>
      <c r="K27" s="933">
        <v>48725.650999999998</v>
      </c>
      <c r="L27" s="934">
        <v>205.973847562918</v>
      </c>
      <c r="M27" s="935">
        <v>6.5075795316979903</v>
      </c>
      <c r="N27" s="935">
        <v>0.95524103217585199</v>
      </c>
      <c r="O27" s="935">
        <v>13.731589837527901</v>
      </c>
      <c r="P27" s="935">
        <v>41.373877206116603</v>
      </c>
      <c r="Q27" s="935">
        <v>2.9254256610385498</v>
      </c>
      <c r="R27" s="935">
        <v>1.1940512902198199</v>
      </c>
      <c r="S27" s="935">
        <v>29.2542566103855</v>
      </c>
      <c r="T27" s="935">
        <v>87.762769831156405</v>
      </c>
      <c r="U27" s="935">
        <v>111.046769990443</v>
      </c>
      <c r="V27" s="935">
        <v>3.5821538706594498E-2</v>
      </c>
      <c r="W27" s="935">
        <v>0.14328615482637799</v>
      </c>
      <c r="X27" s="935">
        <v>0</v>
      </c>
      <c r="Y27" s="935">
        <v>0</v>
      </c>
      <c r="Z27" s="935">
        <v>0</v>
      </c>
      <c r="AA27" s="935">
        <v>0.78210359509397898</v>
      </c>
      <c r="AB27" s="912"/>
    </row>
    <row r="28" spans="1:28">
      <c r="A28" s="929" t="s">
        <v>3828</v>
      </c>
      <c r="B28" s="930">
        <v>110763</v>
      </c>
      <c r="C28" s="931">
        <v>127134</v>
      </c>
      <c r="D28" s="931">
        <v>0</v>
      </c>
      <c r="E28" s="931">
        <v>4001.8789999999999</v>
      </c>
      <c r="F28" s="932">
        <v>0</v>
      </c>
      <c r="G28" s="933">
        <v>0</v>
      </c>
      <c r="H28" s="933">
        <v>0</v>
      </c>
      <c r="I28" s="933">
        <v>0</v>
      </c>
      <c r="J28" s="933">
        <v>0</v>
      </c>
      <c r="K28" s="933">
        <v>233895.12100000001</v>
      </c>
      <c r="L28" s="934">
        <v>1011.6521394981301</v>
      </c>
      <c r="M28" s="935">
        <v>20.920851610017898</v>
      </c>
      <c r="N28" s="935">
        <v>8.5976102506922807</v>
      </c>
      <c r="O28" s="935">
        <v>37.256311086333199</v>
      </c>
      <c r="P28" s="935">
        <v>204.33653695812001</v>
      </c>
      <c r="Q28" s="935">
        <v>16.622046484671699</v>
      </c>
      <c r="R28" s="935">
        <v>5.4451531587717801</v>
      </c>
      <c r="S28" s="935">
        <v>203.47677593305099</v>
      </c>
      <c r="T28" s="935">
        <v>478.60030395520403</v>
      </c>
      <c r="U28" s="935">
        <v>607.56445771558799</v>
      </c>
      <c r="V28" s="935">
        <v>0.229269606685128</v>
      </c>
      <c r="W28" s="935">
        <v>0.68780882005538302</v>
      </c>
      <c r="X28" s="935">
        <v>31.524570919205001</v>
      </c>
      <c r="Y28" s="935">
        <v>17.1952205013846</v>
      </c>
      <c r="Z28" s="935">
        <v>0</v>
      </c>
      <c r="AA28" s="935">
        <v>3.66831370696204</v>
      </c>
      <c r="AB28" s="912"/>
    </row>
    <row r="29" spans="1:28">
      <c r="A29" s="929" t="s">
        <v>3831</v>
      </c>
      <c r="B29" s="930">
        <v>4386</v>
      </c>
      <c r="C29" s="931">
        <v>0</v>
      </c>
      <c r="D29" s="931">
        <v>0</v>
      </c>
      <c r="E29" s="931">
        <v>0</v>
      </c>
      <c r="F29" s="932">
        <v>0</v>
      </c>
      <c r="G29" s="933">
        <v>0</v>
      </c>
      <c r="H29" s="933">
        <v>0</v>
      </c>
      <c r="I29" s="933">
        <v>0</v>
      </c>
      <c r="J29" s="933">
        <v>0</v>
      </c>
      <c r="K29" s="933">
        <v>4386</v>
      </c>
      <c r="L29" s="934">
        <v>18.7017913593256</v>
      </c>
      <c r="M29" s="935">
        <v>0.52128556375131696</v>
      </c>
      <c r="N29" s="935">
        <v>0.13972602739726001</v>
      </c>
      <c r="O29" s="935">
        <v>0.64488935721812402</v>
      </c>
      <c r="P29" s="935">
        <v>3.6382507903055799</v>
      </c>
      <c r="Q29" s="935">
        <v>0.39230769230769202</v>
      </c>
      <c r="R29" s="935">
        <v>0.17197049525816599</v>
      </c>
      <c r="S29" s="935">
        <v>4.89041095890411</v>
      </c>
      <c r="T29" s="935">
        <v>12.4678609062171</v>
      </c>
      <c r="U29" s="935">
        <v>15.154899894625901</v>
      </c>
      <c r="V29" s="935">
        <v>3.76185458377239E-3</v>
      </c>
      <c r="W29" s="935">
        <v>1.07481559536354E-2</v>
      </c>
      <c r="X29" s="935">
        <v>0</v>
      </c>
      <c r="Y29" s="935">
        <v>0</v>
      </c>
      <c r="Z29" s="935">
        <v>0</v>
      </c>
      <c r="AA29" s="935">
        <v>7.8998946259220201E-2</v>
      </c>
      <c r="AB29" s="912"/>
    </row>
    <row r="30" spans="1:28">
      <c r="A30" s="929" t="s">
        <v>3833</v>
      </c>
      <c r="B30" s="930">
        <v>0</v>
      </c>
      <c r="C30" s="931">
        <v>1237.652</v>
      </c>
      <c r="D30" s="931">
        <v>0</v>
      </c>
      <c r="E30" s="931">
        <v>0.97599999999999998</v>
      </c>
      <c r="F30" s="932">
        <v>0</v>
      </c>
      <c r="G30" s="933">
        <v>0</v>
      </c>
      <c r="H30" s="933">
        <v>0</v>
      </c>
      <c r="I30" s="933">
        <v>0</v>
      </c>
      <c r="J30" s="933">
        <v>0</v>
      </c>
      <c r="K30" s="933">
        <v>1237</v>
      </c>
      <c r="L30" s="934">
        <v>5.4412600779278097</v>
      </c>
      <c r="M30" s="935">
        <v>0.206131301002279</v>
      </c>
      <c r="N30" s="935">
        <v>5.7595510574166203E-2</v>
      </c>
      <c r="O30" s="935">
        <v>1.2731639179552501</v>
      </c>
      <c r="P30" s="935">
        <v>0.99428039306981597</v>
      </c>
      <c r="Q30" s="935">
        <v>5.9111181905065299E-2</v>
      </c>
      <c r="R30" s="935">
        <v>7.1236552552258206E-2</v>
      </c>
      <c r="S30" s="935">
        <v>2.0613130100227899</v>
      </c>
      <c r="T30" s="935">
        <v>3.2283799348151101</v>
      </c>
      <c r="U30" s="935">
        <v>4.1377827333545696</v>
      </c>
      <c r="V30" s="935">
        <v>1.5156713308991101E-3</v>
      </c>
      <c r="W30" s="935">
        <v>7.5783566544955505E-4</v>
      </c>
      <c r="X30" s="935">
        <v>0</v>
      </c>
      <c r="Y30" s="935">
        <v>0</v>
      </c>
      <c r="Z30" s="935">
        <v>1.5156713308991101E-2</v>
      </c>
      <c r="AA30" s="935">
        <v>2.34929056289362E-2</v>
      </c>
      <c r="AB30" s="912"/>
    </row>
    <row r="31" spans="1:28">
      <c r="A31" s="929" t="s">
        <v>3834</v>
      </c>
      <c r="B31" s="930">
        <v>0</v>
      </c>
      <c r="C31" s="931">
        <v>0</v>
      </c>
      <c r="D31" s="931">
        <v>0</v>
      </c>
      <c r="E31" s="931">
        <v>0</v>
      </c>
      <c r="F31" s="932">
        <v>0</v>
      </c>
      <c r="G31" s="933">
        <v>0</v>
      </c>
      <c r="H31" s="933">
        <v>0</v>
      </c>
      <c r="I31" s="933">
        <v>0</v>
      </c>
      <c r="J31" s="933">
        <v>0</v>
      </c>
      <c r="K31" s="933">
        <v>0</v>
      </c>
      <c r="L31" s="934">
        <v>0</v>
      </c>
      <c r="M31" s="935">
        <v>0</v>
      </c>
      <c r="N31" s="935">
        <v>0</v>
      </c>
      <c r="O31" s="935">
        <v>0</v>
      </c>
      <c r="P31" s="935">
        <v>0</v>
      </c>
      <c r="Q31" s="935">
        <v>0</v>
      </c>
      <c r="R31" s="935">
        <v>0</v>
      </c>
      <c r="S31" s="935">
        <v>0</v>
      </c>
      <c r="T31" s="935">
        <v>0</v>
      </c>
      <c r="U31" s="935">
        <v>0</v>
      </c>
      <c r="V31" s="935">
        <v>0</v>
      </c>
      <c r="W31" s="935">
        <v>0</v>
      </c>
      <c r="X31" s="935">
        <v>0</v>
      </c>
      <c r="Y31" s="935">
        <v>0</v>
      </c>
      <c r="Z31" s="935">
        <v>0</v>
      </c>
      <c r="AA31" s="935">
        <v>0</v>
      </c>
      <c r="AB31" s="912"/>
    </row>
    <row r="32" spans="1:28">
      <c r="A32" s="929" t="s">
        <v>3835</v>
      </c>
      <c r="B32" s="930">
        <v>0</v>
      </c>
      <c r="C32" s="931">
        <v>11042.754999999999</v>
      </c>
      <c r="D32" s="931">
        <v>0</v>
      </c>
      <c r="E32" s="931">
        <v>34.393000000000001</v>
      </c>
      <c r="F32" s="932">
        <v>0</v>
      </c>
      <c r="G32" s="933">
        <v>0</v>
      </c>
      <c r="H32" s="933">
        <v>0</v>
      </c>
      <c r="I32" s="933">
        <v>0</v>
      </c>
      <c r="J32" s="933">
        <v>0</v>
      </c>
      <c r="K32" s="933">
        <v>11008</v>
      </c>
      <c r="L32" s="934">
        <v>49.635405690200201</v>
      </c>
      <c r="M32" s="935">
        <v>1.3083245521601701</v>
      </c>
      <c r="N32" s="935">
        <v>0.33719704952581703</v>
      </c>
      <c r="O32" s="935">
        <v>4.0463645943098001</v>
      </c>
      <c r="P32" s="935">
        <v>9.6977871443624899</v>
      </c>
      <c r="Q32" s="935">
        <v>1.26786090621707</v>
      </c>
      <c r="R32" s="935">
        <v>0.37766069546891501</v>
      </c>
      <c r="S32" s="935">
        <v>13.4878819810327</v>
      </c>
      <c r="T32" s="935">
        <v>39.114857744994701</v>
      </c>
      <c r="U32" s="935">
        <v>40.193888303477401</v>
      </c>
      <c r="V32" s="935">
        <v>6.7439409905163299E-3</v>
      </c>
      <c r="W32" s="935">
        <v>1.88830347734457E-2</v>
      </c>
      <c r="X32" s="935">
        <v>0</v>
      </c>
      <c r="Y32" s="935">
        <v>0</v>
      </c>
      <c r="Z32" s="935">
        <v>0</v>
      </c>
      <c r="AA32" s="935">
        <v>0.28594309799789303</v>
      </c>
      <c r="AB32" s="912"/>
    </row>
    <row r="33" spans="1:28">
      <c r="A33" s="929" t="s">
        <v>4240</v>
      </c>
      <c r="B33" s="930">
        <v>276.61</v>
      </c>
      <c r="C33" s="931">
        <v>0</v>
      </c>
      <c r="D33" s="931">
        <v>0</v>
      </c>
      <c r="E33" s="931">
        <v>0</v>
      </c>
      <c r="F33" s="932">
        <v>0</v>
      </c>
      <c r="G33" s="933">
        <v>0</v>
      </c>
      <c r="H33" s="933">
        <v>0</v>
      </c>
      <c r="I33" s="933">
        <v>0</v>
      </c>
      <c r="J33" s="933">
        <v>0</v>
      </c>
      <c r="K33" s="933">
        <v>277</v>
      </c>
      <c r="L33" s="934">
        <v>1.1166344009606199</v>
      </c>
      <c r="M33" s="935">
        <v>3.6994878329698298E-2</v>
      </c>
      <c r="N33" s="935">
        <v>6.4486485161859503E-3</v>
      </c>
      <c r="O33" s="935">
        <v>0.11200284264954501</v>
      </c>
      <c r="P33" s="935">
        <v>0.201605116769182</v>
      </c>
      <c r="Q33" s="935">
        <v>5.2267993236454501E-2</v>
      </c>
      <c r="R33" s="935">
        <v>1.7309530227657001E-2</v>
      </c>
      <c r="S33" s="935">
        <v>0.369948783296983</v>
      </c>
      <c r="T33" s="935">
        <v>0.90959884333570196</v>
      </c>
      <c r="U33" s="935">
        <v>1.5307055162104499</v>
      </c>
      <c r="V33" s="935">
        <v>6.4486485161859496E-4</v>
      </c>
      <c r="W33" s="935">
        <v>1.3915504692822299E-3</v>
      </c>
      <c r="X33" s="935">
        <v>3.3940255348347101E-3</v>
      </c>
      <c r="Y33" s="935">
        <v>3.3940255348347101E-3</v>
      </c>
      <c r="Z33" s="935">
        <v>0</v>
      </c>
      <c r="AA33" s="935">
        <v>8.7226456245252E-3</v>
      </c>
      <c r="AB33" s="912"/>
    </row>
    <row r="34" spans="1:28">
      <c r="A34" s="929" t="s">
        <v>4241</v>
      </c>
      <c r="B34" s="930">
        <v>0</v>
      </c>
      <c r="C34" s="931">
        <v>1.0999999999999999E-2</v>
      </c>
      <c r="D34" s="931">
        <v>0</v>
      </c>
      <c r="E34" s="931">
        <v>0</v>
      </c>
      <c r="F34" s="932">
        <v>1.0999999999999999E-2</v>
      </c>
      <c r="G34" s="933">
        <v>0</v>
      </c>
      <c r="H34" s="933">
        <v>0</v>
      </c>
      <c r="I34" s="933">
        <v>0</v>
      </c>
      <c r="J34" s="933">
        <v>0</v>
      </c>
      <c r="K34" s="933">
        <v>0</v>
      </c>
      <c r="L34" s="934">
        <v>0</v>
      </c>
      <c r="M34" s="935">
        <v>0</v>
      </c>
      <c r="N34" s="935">
        <v>0</v>
      </c>
      <c r="O34" s="935">
        <v>0</v>
      </c>
      <c r="P34" s="935">
        <v>0</v>
      </c>
      <c r="Q34" s="935">
        <v>0</v>
      </c>
      <c r="R34" s="935">
        <v>0</v>
      </c>
      <c r="S34" s="935">
        <v>0</v>
      </c>
      <c r="T34" s="935">
        <v>0</v>
      </c>
      <c r="U34" s="935">
        <v>0</v>
      </c>
      <c r="V34" s="935">
        <v>0</v>
      </c>
      <c r="W34" s="935">
        <v>0</v>
      </c>
      <c r="X34" s="935">
        <v>0</v>
      </c>
      <c r="Y34" s="935">
        <v>0</v>
      </c>
      <c r="Z34" s="935">
        <v>0</v>
      </c>
      <c r="AA34" s="935">
        <v>0</v>
      </c>
      <c r="AB34" s="912"/>
    </row>
    <row r="35" spans="1:28">
      <c r="A35" s="929" t="s">
        <v>3837</v>
      </c>
      <c r="B35" s="930">
        <v>243.76</v>
      </c>
      <c r="C35" s="931">
        <v>28.564</v>
      </c>
      <c r="D35" s="931">
        <v>0</v>
      </c>
      <c r="E35" s="931">
        <v>0</v>
      </c>
      <c r="F35" s="932">
        <v>0</v>
      </c>
      <c r="G35" s="933">
        <v>0</v>
      </c>
      <c r="H35" s="933">
        <v>0</v>
      </c>
      <c r="I35" s="933">
        <v>0</v>
      </c>
      <c r="J35" s="933">
        <v>0</v>
      </c>
      <c r="K35" s="933">
        <v>272</v>
      </c>
      <c r="L35" s="934">
        <v>1.2397872913960799</v>
      </c>
      <c r="M35" s="935">
        <v>4.5325556889749298E-2</v>
      </c>
      <c r="N35" s="935">
        <v>2.36626069056779E-2</v>
      </c>
      <c r="O35" s="935">
        <v>0.17330359987257099</v>
      </c>
      <c r="P35" s="935">
        <v>0.194966549856642</v>
      </c>
      <c r="Q35" s="935">
        <v>3.1994510745705397E-2</v>
      </c>
      <c r="R35" s="935">
        <v>1.3997598451246099E-2</v>
      </c>
      <c r="S35" s="935">
        <v>0.44659004582547102</v>
      </c>
      <c r="T35" s="935">
        <v>1.3031097605802899</v>
      </c>
      <c r="U35" s="935">
        <v>1.1664665376038399</v>
      </c>
      <c r="V35" s="935">
        <v>3.3327615360109801E-4</v>
      </c>
      <c r="W35" s="935">
        <v>1.7996912294459301E-3</v>
      </c>
      <c r="X35" s="935">
        <v>0</v>
      </c>
      <c r="Y35" s="935">
        <v>0</v>
      </c>
      <c r="Z35" s="935">
        <v>0</v>
      </c>
      <c r="AA35" s="935">
        <v>9.9649569926728299E-3</v>
      </c>
      <c r="AB35" s="912"/>
    </row>
    <row r="36" spans="1:28">
      <c r="A36" s="929" t="s">
        <v>3838</v>
      </c>
      <c r="B36" s="930">
        <v>0</v>
      </c>
      <c r="C36" s="931">
        <v>174.624</v>
      </c>
      <c r="D36" s="931">
        <v>0</v>
      </c>
      <c r="E36" s="931">
        <v>0.442</v>
      </c>
      <c r="F36" s="932">
        <v>0</v>
      </c>
      <c r="G36" s="933">
        <v>0</v>
      </c>
      <c r="H36" s="933">
        <v>0</v>
      </c>
      <c r="I36" s="933">
        <v>0</v>
      </c>
      <c r="J36" s="933">
        <v>0</v>
      </c>
      <c r="K36" s="933">
        <v>174</v>
      </c>
      <c r="L36" s="934">
        <v>0.78670326169529703</v>
      </c>
      <c r="M36" s="935">
        <v>1.8335089567966301E-2</v>
      </c>
      <c r="N36" s="935">
        <v>3.6243781704119399E-3</v>
      </c>
      <c r="O36" s="935">
        <v>2.9847820226921801E-2</v>
      </c>
      <c r="P36" s="935">
        <v>0.16586860097532299</v>
      </c>
      <c r="Q36" s="935">
        <v>7.6751537726370504E-3</v>
      </c>
      <c r="R36" s="935">
        <v>6.6091601931041197E-3</v>
      </c>
      <c r="S36" s="935">
        <v>0.15137108829367499</v>
      </c>
      <c r="T36" s="935">
        <v>0.40507756022251101</v>
      </c>
      <c r="U36" s="935">
        <v>0.39228563726811599</v>
      </c>
      <c r="V36" s="935">
        <v>2.9847820226921898E-4</v>
      </c>
      <c r="W36" s="935">
        <v>5.3299678976646196E-4</v>
      </c>
      <c r="X36" s="935">
        <v>0</v>
      </c>
      <c r="Y36" s="935">
        <v>0</v>
      </c>
      <c r="Z36" s="935">
        <v>0</v>
      </c>
      <c r="AA36" s="935">
        <v>3.3685397113240399E-3</v>
      </c>
      <c r="AB36" s="912"/>
    </row>
    <row r="37" spans="1:28">
      <c r="A37" s="929" t="s">
        <v>3839</v>
      </c>
      <c r="B37" s="930">
        <v>0</v>
      </c>
      <c r="C37" s="931">
        <v>2488</v>
      </c>
      <c r="D37" s="931">
        <v>0</v>
      </c>
      <c r="E37" s="931">
        <v>33.017000000000003</v>
      </c>
      <c r="F37" s="932">
        <v>0</v>
      </c>
      <c r="G37" s="933">
        <v>0</v>
      </c>
      <c r="H37" s="933">
        <v>0</v>
      </c>
      <c r="I37" s="933">
        <v>0</v>
      </c>
      <c r="J37" s="933">
        <v>0</v>
      </c>
      <c r="K37" s="933">
        <v>2250</v>
      </c>
      <c r="L37" s="934">
        <v>9.6215110152669894</v>
      </c>
      <c r="M37" s="935">
        <v>0.195738476241821</v>
      </c>
      <c r="N37" s="935">
        <v>2.4811919523611101E-2</v>
      </c>
      <c r="O37" s="935">
        <v>0.52380718994290199</v>
      </c>
      <c r="P37" s="935">
        <v>2.1338250790305602</v>
      </c>
      <c r="Q37" s="935">
        <v>4.4110079153086498E-2</v>
      </c>
      <c r="R37" s="935">
        <v>2.4811919523611101E-2</v>
      </c>
      <c r="S37" s="935">
        <v>0.85463278359105099</v>
      </c>
      <c r="T37" s="935">
        <v>3.4736687333055598</v>
      </c>
      <c r="U37" s="935">
        <v>2.9222927438919801</v>
      </c>
      <c r="V37" s="935">
        <v>1.1027519788271601E-3</v>
      </c>
      <c r="W37" s="935">
        <v>4.1353199206018596E-3</v>
      </c>
      <c r="X37" s="935">
        <v>0</v>
      </c>
      <c r="Y37" s="935">
        <v>0</v>
      </c>
      <c r="Z37" s="935">
        <v>0</v>
      </c>
      <c r="AA37" s="935">
        <v>3.63908153012963E-2</v>
      </c>
      <c r="AB37" s="912"/>
    </row>
    <row r="38" spans="1:28">
      <c r="A38" s="929" t="s">
        <v>3840</v>
      </c>
      <c r="B38" s="930">
        <v>0</v>
      </c>
      <c r="C38" s="931">
        <v>7218</v>
      </c>
      <c r="D38" s="931">
        <v>0</v>
      </c>
      <c r="E38" s="931">
        <v>3.05</v>
      </c>
      <c r="F38" s="932">
        <v>0</v>
      </c>
      <c r="G38" s="933">
        <v>0</v>
      </c>
      <c r="H38" s="933">
        <v>0</v>
      </c>
      <c r="I38" s="933">
        <v>0</v>
      </c>
      <c r="J38" s="933">
        <v>0</v>
      </c>
      <c r="K38" s="933">
        <v>0</v>
      </c>
      <c r="L38" s="934">
        <v>0</v>
      </c>
      <c r="M38" s="935">
        <v>0</v>
      </c>
      <c r="N38" s="935">
        <v>0</v>
      </c>
      <c r="O38" s="935">
        <v>0</v>
      </c>
      <c r="P38" s="935">
        <v>0</v>
      </c>
      <c r="Q38" s="935">
        <v>0</v>
      </c>
      <c r="R38" s="935">
        <v>0</v>
      </c>
      <c r="S38" s="935">
        <v>0</v>
      </c>
      <c r="T38" s="935">
        <v>0</v>
      </c>
      <c r="U38" s="935">
        <v>0</v>
      </c>
      <c r="V38" s="935">
        <v>0</v>
      </c>
      <c r="W38" s="935">
        <v>0</v>
      </c>
      <c r="X38" s="935">
        <v>0</v>
      </c>
      <c r="Y38" s="935">
        <v>0</v>
      </c>
      <c r="Z38" s="935">
        <v>0</v>
      </c>
      <c r="AA38" s="935">
        <v>0</v>
      </c>
      <c r="AB38" s="912"/>
    </row>
    <row r="39" spans="1:28">
      <c r="A39" s="929" t="s">
        <v>3841</v>
      </c>
      <c r="B39" s="930">
        <v>0</v>
      </c>
      <c r="C39" s="931">
        <v>36.97</v>
      </c>
      <c r="D39" s="931">
        <v>0</v>
      </c>
      <c r="E39" s="931">
        <v>0</v>
      </c>
      <c r="F39" s="932">
        <v>0</v>
      </c>
      <c r="G39" s="933">
        <v>0</v>
      </c>
      <c r="H39" s="933">
        <v>0</v>
      </c>
      <c r="I39" s="933">
        <v>0</v>
      </c>
      <c r="J39" s="933">
        <v>0</v>
      </c>
      <c r="K39" s="933">
        <v>37</v>
      </c>
      <c r="L39" s="934">
        <v>0.159127110544759</v>
      </c>
      <c r="M39" s="935">
        <v>3.5814933712353301E-3</v>
      </c>
      <c r="N39" s="935">
        <v>1.1333839782390301E-3</v>
      </c>
      <c r="O39" s="935">
        <v>7.25365746072978E-3</v>
      </c>
      <c r="P39" s="935">
        <v>3.28228000098022E-2</v>
      </c>
      <c r="Q39" s="935">
        <v>1.7227436469233199E-3</v>
      </c>
      <c r="R39" s="935">
        <v>6.3469502781385496E-4</v>
      </c>
      <c r="S39" s="935">
        <v>4.9868895042517201E-2</v>
      </c>
      <c r="T39" s="935">
        <v>0.12693900556277099</v>
      </c>
      <c r="U39" s="935">
        <v>0.106538093954469</v>
      </c>
      <c r="V39" s="935">
        <v>2.2667679564780599E-5</v>
      </c>
      <c r="W39" s="935">
        <v>1.7227436469233201E-4</v>
      </c>
      <c r="X39" s="935">
        <v>0</v>
      </c>
      <c r="Y39" s="935">
        <v>0</v>
      </c>
      <c r="Z39" s="935">
        <v>0</v>
      </c>
      <c r="AA39" s="935">
        <v>7.9336878476731897E-4</v>
      </c>
      <c r="AB39" s="912"/>
    </row>
    <row r="40" spans="1:28">
      <c r="A40" s="929" t="s">
        <v>3842</v>
      </c>
      <c r="B40" s="930">
        <v>0</v>
      </c>
      <c r="C40" s="931">
        <v>489.95</v>
      </c>
      <c r="D40" s="931">
        <v>0</v>
      </c>
      <c r="E40" s="931">
        <v>0.3</v>
      </c>
      <c r="F40" s="932">
        <v>0</v>
      </c>
      <c r="G40" s="933">
        <v>0</v>
      </c>
      <c r="H40" s="933">
        <v>0</v>
      </c>
      <c r="I40" s="933">
        <v>0</v>
      </c>
      <c r="J40" s="933">
        <v>0</v>
      </c>
      <c r="K40" s="933">
        <v>490</v>
      </c>
      <c r="L40" s="934">
        <v>2.3535177788124599</v>
      </c>
      <c r="M40" s="935">
        <v>3.4222069742936297E-2</v>
      </c>
      <c r="N40" s="935">
        <v>6.2440267601146897E-2</v>
      </c>
      <c r="O40" s="935">
        <v>0.54635234151003498</v>
      </c>
      <c r="P40" s="935">
        <v>0.407662900972872</v>
      </c>
      <c r="Q40" s="935">
        <v>1.2007743769451301E-2</v>
      </c>
      <c r="R40" s="935">
        <v>1.2007743769451301E-2</v>
      </c>
      <c r="S40" s="935">
        <v>0.120077437694513</v>
      </c>
      <c r="T40" s="935">
        <v>2.2694635724263001</v>
      </c>
      <c r="U40" s="935">
        <v>0.94861175778665396</v>
      </c>
      <c r="V40" s="935">
        <v>9.6061950155610601E-4</v>
      </c>
      <c r="W40" s="935">
        <v>1.6210454088759301E-3</v>
      </c>
      <c r="X40" s="935">
        <v>1.2007743769451301E-2</v>
      </c>
      <c r="Y40" s="935">
        <v>6.00387188472566E-3</v>
      </c>
      <c r="Z40" s="935">
        <v>0</v>
      </c>
      <c r="AA40" s="935">
        <v>2.7617810669737998E-3</v>
      </c>
      <c r="AB40" s="912"/>
    </row>
    <row r="41" spans="1:28">
      <c r="A41" s="929" t="s">
        <v>3843</v>
      </c>
      <c r="B41" s="930">
        <v>0</v>
      </c>
      <c r="C41" s="931">
        <v>0.127</v>
      </c>
      <c r="D41" s="931">
        <v>0</v>
      </c>
      <c r="E41" s="931">
        <v>0</v>
      </c>
      <c r="F41" s="932">
        <v>0</v>
      </c>
      <c r="G41" s="933">
        <v>0</v>
      </c>
      <c r="H41" s="933">
        <v>0</v>
      </c>
      <c r="I41" s="933">
        <v>0</v>
      </c>
      <c r="J41" s="933">
        <v>0</v>
      </c>
      <c r="K41" s="933">
        <v>0</v>
      </c>
      <c r="L41" s="934">
        <v>0</v>
      </c>
      <c r="M41" s="935">
        <v>0</v>
      </c>
      <c r="N41" s="935">
        <v>0</v>
      </c>
      <c r="O41" s="935">
        <v>0</v>
      </c>
      <c r="P41" s="935">
        <v>0</v>
      </c>
      <c r="Q41" s="935">
        <v>0</v>
      </c>
      <c r="R41" s="935">
        <v>0</v>
      </c>
      <c r="S41" s="935">
        <v>0</v>
      </c>
      <c r="T41" s="935">
        <v>0</v>
      </c>
      <c r="U41" s="935">
        <v>0</v>
      </c>
      <c r="V41" s="935">
        <v>0</v>
      </c>
      <c r="W41" s="935">
        <v>0</v>
      </c>
      <c r="X41" s="935">
        <v>0</v>
      </c>
      <c r="Y41" s="935">
        <v>0</v>
      </c>
      <c r="Z41" s="935">
        <v>0</v>
      </c>
      <c r="AA41" s="935">
        <v>0</v>
      </c>
      <c r="AB41" s="912"/>
    </row>
    <row r="42" spans="1:28">
      <c r="A42" s="929" t="s">
        <v>3844</v>
      </c>
      <c r="B42" s="930">
        <v>0</v>
      </c>
      <c r="C42" s="931">
        <v>0.42199999999999999</v>
      </c>
      <c r="D42" s="931">
        <v>0</v>
      </c>
      <c r="E42" s="931">
        <v>0</v>
      </c>
      <c r="F42" s="932">
        <v>0</v>
      </c>
      <c r="G42" s="933">
        <v>0</v>
      </c>
      <c r="H42" s="933">
        <v>0</v>
      </c>
      <c r="I42" s="933">
        <v>0</v>
      </c>
      <c r="J42" s="933">
        <v>0</v>
      </c>
      <c r="K42" s="933">
        <v>0</v>
      </c>
      <c r="L42" s="934">
        <v>0</v>
      </c>
      <c r="M42" s="935">
        <v>0</v>
      </c>
      <c r="N42" s="935">
        <v>0</v>
      </c>
      <c r="O42" s="935">
        <v>0</v>
      </c>
      <c r="P42" s="935">
        <v>0</v>
      </c>
      <c r="Q42" s="935">
        <v>0</v>
      </c>
      <c r="R42" s="935">
        <v>0</v>
      </c>
      <c r="S42" s="935">
        <v>0</v>
      </c>
      <c r="T42" s="935">
        <v>0</v>
      </c>
      <c r="U42" s="935">
        <v>0</v>
      </c>
      <c r="V42" s="935">
        <v>0</v>
      </c>
      <c r="W42" s="935">
        <v>0</v>
      </c>
      <c r="X42" s="935">
        <v>0</v>
      </c>
      <c r="Y42" s="935">
        <v>0</v>
      </c>
      <c r="Z42" s="935">
        <v>0</v>
      </c>
      <c r="AA42" s="935">
        <v>0</v>
      </c>
      <c r="AB42" s="912"/>
    </row>
    <row r="43" spans="1:28">
      <c r="A43" s="929" t="s">
        <v>3845</v>
      </c>
      <c r="B43" s="930">
        <v>0</v>
      </c>
      <c r="C43" s="931">
        <v>76.521000000000001</v>
      </c>
      <c r="D43" s="931">
        <v>0</v>
      </c>
      <c r="E43" s="931">
        <v>0.03</v>
      </c>
      <c r="F43" s="932">
        <v>0</v>
      </c>
      <c r="G43" s="933">
        <v>0</v>
      </c>
      <c r="H43" s="933">
        <v>0</v>
      </c>
      <c r="I43" s="933">
        <v>0</v>
      </c>
      <c r="J43" s="933">
        <v>0</v>
      </c>
      <c r="K43" s="933">
        <v>0</v>
      </c>
      <c r="L43" s="934">
        <v>0</v>
      </c>
      <c r="M43" s="935">
        <v>0</v>
      </c>
      <c r="N43" s="935">
        <v>0</v>
      </c>
      <c r="O43" s="935">
        <v>0</v>
      </c>
      <c r="P43" s="935">
        <v>0</v>
      </c>
      <c r="Q43" s="935">
        <v>0</v>
      </c>
      <c r="R43" s="935">
        <v>0</v>
      </c>
      <c r="S43" s="935">
        <v>0</v>
      </c>
      <c r="T43" s="935">
        <v>0</v>
      </c>
      <c r="U43" s="935">
        <v>0</v>
      </c>
      <c r="V43" s="935">
        <v>0</v>
      </c>
      <c r="W43" s="935">
        <v>0</v>
      </c>
      <c r="X43" s="935">
        <v>0</v>
      </c>
      <c r="Y43" s="935">
        <v>0</v>
      </c>
      <c r="Z43" s="935">
        <v>0</v>
      </c>
      <c r="AA43" s="935">
        <v>0</v>
      </c>
      <c r="AB43" s="912"/>
    </row>
    <row r="44" spans="1:28">
      <c r="A44" s="929" t="s">
        <v>3846</v>
      </c>
      <c r="B44" s="930">
        <v>0</v>
      </c>
      <c r="C44" s="931">
        <v>112.669</v>
      </c>
      <c r="D44" s="931">
        <v>0</v>
      </c>
      <c r="E44" s="931">
        <v>0</v>
      </c>
      <c r="F44" s="932">
        <v>0</v>
      </c>
      <c r="G44" s="933">
        <v>0</v>
      </c>
      <c r="H44" s="933">
        <v>0</v>
      </c>
      <c r="I44" s="933">
        <v>0</v>
      </c>
      <c r="J44" s="933">
        <v>112.669</v>
      </c>
      <c r="K44" s="933">
        <v>0</v>
      </c>
      <c r="L44" s="934">
        <v>0</v>
      </c>
      <c r="M44" s="935">
        <v>0</v>
      </c>
      <c r="N44" s="935">
        <v>0</v>
      </c>
      <c r="O44" s="935">
        <v>0</v>
      </c>
      <c r="P44" s="935">
        <v>0</v>
      </c>
      <c r="Q44" s="935">
        <v>0</v>
      </c>
      <c r="R44" s="935">
        <v>0</v>
      </c>
      <c r="S44" s="935">
        <v>0</v>
      </c>
      <c r="T44" s="935">
        <v>0</v>
      </c>
      <c r="U44" s="935">
        <v>0</v>
      </c>
      <c r="V44" s="935">
        <v>0</v>
      </c>
      <c r="W44" s="935">
        <v>0</v>
      </c>
      <c r="X44" s="935">
        <v>0</v>
      </c>
      <c r="Y44" s="935">
        <v>0</v>
      </c>
      <c r="Z44" s="935">
        <v>0</v>
      </c>
      <c r="AA44" s="935">
        <v>0</v>
      </c>
      <c r="AB44" s="912"/>
    </row>
    <row r="45" spans="1:28">
      <c r="A45" s="929" t="s">
        <v>3847</v>
      </c>
      <c r="B45" s="930">
        <v>0</v>
      </c>
      <c r="C45" s="931">
        <v>6.2839999999999998</v>
      </c>
      <c r="D45" s="931">
        <v>0</v>
      </c>
      <c r="E45" s="931">
        <v>0</v>
      </c>
      <c r="F45" s="932">
        <v>0</v>
      </c>
      <c r="G45" s="933">
        <v>0</v>
      </c>
      <c r="H45" s="933">
        <v>0</v>
      </c>
      <c r="I45" s="933">
        <v>0</v>
      </c>
      <c r="J45" s="933">
        <v>0</v>
      </c>
      <c r="K45" s="933">
        <v>6</v>
      </c>
      <c r="L45" s="934">
        <v>2.6392530693263399E-2</v>
      </c>
      <c r="M45" s="935">
        <v>4.8521087068395102E-4</v>
      </c>
      <c r="N45" s="935">
        <v>1.91143676330041E-4</v>
      </c>
      <c r="O45" s="935">
        <v>1.02923518023868E-3</v>
      </c>
      <c r="P45" s="935">
        <v>5.5946283725831396E-3</v>
      </c>
      <c r="Q45" s="935">
        <v>1.9849535618888899E-4</v>
      </c>
      <c r="R45" s="935">
        <v>2.9406719435391001E-5</v>
      </c>
      <c r="S45" s="935">
        <v>1.02923518023868E-3</v>
      </c>
      <c r="T45" s="935">
        <v>6.9840958659053596E-3</v>
      </c>
      <c r="U45" s="935">
        <v>3.4552895336584402E-3</v>
      </c>
      <c r="V45" s="935">
        <v>2.9406719435391001E-6</v>
      </c>
      <c r="W45" s="935">
        <v>3.67583992942387E-6</v>
      </c>
      <c r="X45" s="935">
        <v>0</v>
      </c>
      <c r="Y45" s="935">
        <v>0</v>
      </c>
      <c r="Z45" s="935">
        <v>0</v>
      </c>
      <c r="AA45" s="935">
        <v>5.8813438870782002E-5</v>
      </c>
      <c r="AB45" s="912"/>
    </row>
    <row r="46" spans="1:28">
      <c r="A46" s="929" t="s">
        <v>3848</v>
      </c>
      <c r="B46" s="930">
        <v>0</v>
      </c>
      <c r="C46" s="931">
        <v>1070.5429999999999</v>
      </c>
      <c r="D46" s="931">
        <v>0</v>
      </c>
      <c r="E46" s="931">
        <v>16.913</v>
      </c>
      <c r="F46" s="932">
        <v>0</v>
      </c>
      <c r="G46" s="933">
        <v>0</v>
      </c>
      <c r="H46" s="933">
        <v>0</v>
      </c>
      <c r="I46" s="933">
        <v>0</v>
      </c>
      <c r="J46" s="933">
        <v>0</v>
      </c>
      <c r="K46" s="933">
        <v>1054</v>
      </c>
      <c r="L46" s="934">
        <v>4.53297228416693</v>
      </c>
      <c r="M46" s="935">
        <v>0.153681966329306</v>
      </c>
      <c r="N46" s="935">
        <v>2.3246011713676601E-2</v>
      </c>
      <c r="O46" s="935">
        <v>0.29703237189697801</v>
      </c>
      <c r="P46" s="935">
        <v>0.90142867645256897</v>
      </c>
      <c r="Q46" s="935">
        <v>4.9074913617761701E-2</v>
      </c>
      <c r="R46" s="935">
        <v>1.9371676428063801E-2</v>
      </c>
      <c r="S46" s="935">
        <v>0.60697919474599904</v>
      </c>
      <c r="T46" s="935">
        <v>2.1179699561349801</v>
      </c>
      <c r="U46" s="935">
        <v>2.7895214056411901</v>
      </c>
      <c r="V46" s="935">
        <v>1.1493861347317899E-2</v>
      </c>
      <c r="W46" s="935">
        <v>2.0663121523268099E-3</v>
      </c>
      <c r="X46" s="935">
        <v>2.58289019040851E-2</v>
      </c>
      <c r="Y46" s="935">
        <v>1.29144509520425E-2</v>
      </c>
      <c r="Z46" s="935">
        <v>0</v>
      </c>
      <c r="AA46" s="935">
        <v>1.4593329575808099E-2</v>
      </c>
      <c r="AB46" s="912"/>
    </row>
    <row r="47" spans="1:28">
      <c r="A47" s="929" t="s">
        <v>3849</v>
      </c>
      <c r="B47" s="930">
        <v>0</v>
      </c>
      <c r="C47" s="931">
        <v>0</v>
      </c>
      <c r="D47" s="931">
        <v>0</v>
      </c>
      <c r="E47" s="931">
        <v>0</v>
      </c>
      <c r="F47" s="932">
        <v>0</v>
      </c>
      <c r="G47" s="933">
        <v>0</v>
      </c>
      <c r="H47" s="933">
        <v>0</v>
      </c>
      <c r="I47" s="933">
        <v>0</v>
      </c>
      <c r="J47" s="933">
        <v>0</v>
      </c>
      <c r="K47" s="933">
        <v>0</v>
      </c>
      <c r="L47" s="934">
        <v>0</v>
      </c>
      <c r="M47" s="935">
        <v>0</v>
      </c>
      <c r="N47" s="935">
        <v>0</v>
      </c>
      <c r="O47" s="935">
        <v>0</v>
      </c>
      <c r="P47" s="935">
        <v>0</v>
      </c>
      <c r="Q47" s="935">
        <v>0</v>
      </c>
      <c r="R47" s="935">
        <v>0</v>
      </c>
      <c r="S47" s="935">
        <v>0</v>
      </c>
      <c r="T47" s="935">
        <v>0</v>
      </c>
      <c r="U47" s="935">
        <v>0</v>
      </c>
      <c r="V47" s="935">
        <v>0</v>
      </c>
      <c r="W47" s="935">
        <v>0</v>
      </c>
      <c r="X47" s="935">
        <v>0</v>
      </c>
      <c r="Y47" s="935">
        <v>0</v>
      </c>
      <c r="Z47" s="935">
        <v>0</v>
      </c>
      <c r="AA47" s="935">
        <v>0</v>
      </c>
      <c r="AB47" s="912"/>
    </row>
    <row r="48" spans="1:28">
      <c r="A48" s="929" t="s">
        <v>3850</v>
      </c>
      <c r="B48" s="930">
        <v>0</v>
      </c>
      <c r="C48" s="931">
        <v>129.52699999999999</v>
      </c>
      <c r="D48" s="931">
        <v>0</v>
      </c>
      <c r="E48" s="931">
        <v>0</v>
      </c>
      <c r="F48" s="932">
        <v>0</v>
      </c>
      <c r="G48" s="933">
        <v>0</v>
      </c>
      <c r="H48" s="933">
        <v>0</v>
      </c>
      <c r="I48" s="933">
        <v>0</v>
      </c>
      <c r="J48" s="933">
        <v>0</v>
      </c>
      <c r="K48" s="933">
        <v>130</v>
      </c>
      <c r="L48" s="934">
        <v>0.16884358075820299</v>
      </c>
      <c r="M48" s="935">
        <v>5.2564510990761402E-3</v>
      </c>
      <c r="N48" s="935">
        <v>1.2742911755336101E-3</v>
      </c>
      <c r="O48" s="935">
        <v>2.54858235106722E-2</v>
      </c>
      <c r="P48" s="935">
        <v>3.2653711373048698E-2</v>
      </c>
      <c r="Q48" s="935">
        <v>2.5485823510672202E-3</v>
      </c>
      <c r="R48" s="935">
        <v>1.1150047785919101E-3</v>
      </c>
      <c r="S48" s="935">
        <v>2.7078687480089202E-2</v>
      </c>
      <c r="T48" s="935">
        <v>8.9200382287352706E-2</v>
      </c>
      <c r="U48" s="935">
        <v>7.1678878623765499E-2</v>
      </c>
      <c r="V48" s="935">
        <v>4.7785919082510399E-5</v>
      </c>
      <c r="W48" s="935">
        <v>7.9643198470850604E-5</v>
      </c>
      <c r="X48" s="935">
        <v>3.1857279388340198E-3</v>
      </c>
      <c r="Y48" s="935">
        <v>3.1857279388340198E-3</v>
      </c>
      <c r="Z48" s="935">
        <v>0</v>
      </c>
      <c r="AA48" s="935">
        <v>6.0528830837846398E-4</v>
      </c>
      <c r="AB48" s="912"/>
    </row>
    <row r="49" spans="1:28">
      <c r="A49" s="929" t="s">
        <v>3851</v>
      </c>
      <c r="B49" s="930">
        <v>0</v>
      </c>
      <c r="C49" s="931">
        <v>7156.1409999999996</v>
      </c>
      <c r="D49" s="931">
        <v>2013</v>
      </c>
      <c r="E49" s="931">
        <v>0</v>
      </c>
      <c r="F49" s="932">
        <v>0</v>
      </c>
      <c r="G49" s="933">
        <v>0</v>
      </c>
      <c r="H49" s="933">
        <v>5142.8571428571404</v>
      </c>
      <c r="I49" s="933">
        <v>0</v>
      </c>
      <c r="J49" s="933">
        <v>0</v>
      </c>
      <c r="K49" s="933">
        <v>0.28385714285650498</v>
      </c>
      <c r="L49" s="934">
        <v>1.2416619697573001E-3</v>
      </c>
      <c r="M49" s="935">
        <v>3.5823860752101301E-5</v>
      </c>
      <c r="N49" s="935">
        <v>6.2604805197847004E-6</v>
      </c>
      <c r="O49" s="935">
        <v>1.2868765512890799E-4</v>
      </c>
      <c r="P49" s="935">
        <v>2.4763678500481698E-4</v>
      </c>
      <c r="Q49" s="935">
        <v>2.4694117605817399E-5</v>
      </c>
      <c r="R49" s="935">
        <v>1.6346810246104499E-5</v>
      </c>
      <c r="S49" s="935">
        <v>3.37370339121731E-4</v>
      </c>
      <c r="T49" s="935">
        <v>1.0538475541637599E-3</v>
      </c>
      <c r="U49" s="935">
        <v>7.7908202023987396E-4</v>
      </c>
      <c r="V49" s="935">
        <v>3.4780447332137198E-7</v>
      </c>
      <c r="W49" s="935">
        <v>1.07819386729625E-6</v>
      </c>
      <c r="X49" s="935">
        <v>6.9560894664274398E-6</v>
      </c>
      <c r="Y49" s="935">
        <v>3.4780447332137199E-6</v>
      </c>
      <c r="Z49" s="935">
        <v>3.4780447332137199E-6</v>
      </c>
      <c r="AA49" s="935">
        <v>7.1647721504202702E-6</v>
      </c>
      <c r="AB49" s="912"/>
    </row>
    <row r="50" spans="1:28">
      <c r="A50" s="929" t="s">
        <v>3852</v>
      </c>
      <c r="B50" s="930">
        <v>12868.56</v>
      </c>
      <c r="C50" s="931">
        <v>51.441000000000003</v>
      </c>
      <c r="D50" s="931">
        <v>0</v>
      </c>
      <c r="E50" s="931">
        <v>5580.7139999999999</v>
      </c>
      <c r="F50" s="932">
        <v>7339</v>
      </c>
      <c r="G50" s="933">
        <v>0</v>
      </c>
      <c r="H50" s="933">
        <v>0</v>
      </c>
      <c r="I50" s="933">
        <v>0</v>
      </c>
      <c r="J50" s="933">
        <v>0</v>
      </c>
      <c r="K50" s="933">
        <v>0</v>
      </c>
      <c r="L50" s="934">
        <v>0</v>
      </c>
      <c r="M50" s="935">
        <v>0</v>
      </c>
      <c r="N50" s="935">
        <v>0</v>
      </c>
      <c r="O50" s="935">
        <v>0</v>
      </c>
      <c r="P50" s="935">
        <v>0</v>
      </c>
      <c r="Q50" s="935">
        <v>0</v>
      </c>
      <c r="R50" s="935">
        <v>0</v>
      </c>
      <c r="S50" s="935">
        <v>0</v>
      </c>
      <c r="T50" s="935">
        <v>0</v>
      </c>
      <c r="U50" s="935">
        <v>0</v>
      </c>
      <c r="V50" s="935">
        <v>0</v>
      </c>
      <c r="W50" s="935">
        <v>0</v>
      </c>
      <c r="X50" s="935">
        <v>0</v>
      </c>
      <c r="Y50" s="935">
        <v>0</v>
      </c>
      <c r="Z50" s="935">
        <v>0</v>
      </c>
      <c r="AA50" s="935">
        <v>0</v>
      </c>
      <c r="AB50" s="912"/>
    </row>
    <row r="51" spans="1:28">
      <c r="A51" s="929" t="s">
        <v>4242</v>
      </c>
      <c r="B51" s="930">
        <v>90.62</v>
      </c>
      <c r="C51" s="931">
        <v>0</v>
      </c>
      <c r="D51" s="931">
        <v>0</v>
      </c>
      <c r="E51" s="931">
        <v>0</v>
      </c>
      <c r="F51" s="932">
        <v>91</v>
      </c>
      <c r="G51" s="933">
        <v>0</v>
      </c>
      <c r="H51" s="933">
        <v>0</v>
      </c>
      <c r="I51" s="933">
        <v>0</v>
      </c>
      <c r="J51" s="933">
        <v>0</v>
      </c>
      <c r="K51" s="933">
        <v>0</v>
      </c>
      <c r="L51" s="934">
        <v>0</v>
      </c>
      <c r="M51" s="935">
        <v>0</v>
      </c>
      <c r="N51" s="935">
        <v>0</v>
      </c>
      <c r="O51" s="935">
        <v>0</v>
      </c>
      <c r="P51" s="935">
        <v>0</v>
      </c>
      <c r="Q51" s="935">
        <v>0</v>
      </c>
      <c r="R51" s="935">
        <v>0</v>
      </c>
      <c r="S51" s="935">
        <v>0</v>
      </c>
      <c r="T51" s="935">
        <v>0</v>
      </c>
      <c r="U51" s="935">
        <v>0</v>
      </c>
      <c r="V51" s="935">
        <v>0</v>
      </c>
      <c r="W51" s="935">
        <v>0</v>
      </c>
      <c r="X51" s="935">
        <v>0</v>
      </c>
      <c r="Y51" s="935">
        <v>0</v>
      </c>
      <c r="Z51" s="935">
        <v>0</v>
      </c>
      <c r="AA51" s="935">
        <v>0</v>
      </c>
      <c r="AB51" s="912"/>
    </row>
    <row r="52" spans="1:28">
      <c r="A52" s="929" t="s">
        <v>3854</v>
      </c>
      <c r="B52" s="930">
        <v>11086.33</v>
      </c>
      <c r="C52" s="931">
        <v>2E-3</v>
      </c>
      <c r="D52" s="931">
        <v>0</v>
      </c>
      <c r="E52" s="931">
        <v>18899.05</v>
      </c>
      <c r="F52" s="932">
        <v>0</v>
      </c>
      <c r="G52" s="933">
        <v>0</v>
      </c>
      <c r="H52" s="933">
        <v>0</v>
      </c>
      <c r="I52" s="933">
        <v>0</v>
      </c>
      <c r="J52" s="933">
        <v>0</v>
      </c>
      <c r="K52" s="933">
        <v>0</v>
      </c>
      <c r="L52" s="934">
        <v>0</v>
      </c>
      <c r="M52" s="935">
        <v>0</v>
      </c>
      <c r="N52" s="935">
        <v>0</v>
      </c>
      <c r="O52" s="935">
        <v>0</v>
      </c>
      <c r="P52" s="935">
        <v>0</v>
      </c>
      <c r="Q52" s="935">
        <v>0</v>
      </c>
      <c r="R52" s="935">
        <v>0</v>
      </c>
      <c r="S52" s="935">
        <v>0</v>
      </c>
      <c r="T52" s="935">
        <v>0</v>
      </c>
      <c r="U52" s="935">
        <v>0</v>
      </c>
      <c r="V52" s="935">
        <v>0</v>
      </c>
      <c r="W52" s="935">
        <v>0</v>
      </c>
      <c r="X52" s="935">
        <v>0</v>
      </c>
      <c r="Y52" s="935">
        <v>0</v>
      </c>
      <c r="Z52" s="935">
        <v>0</v>
      </c>
      <c r="AA52" s="935">
        <v>0</v>
      </c>
      <c r="AB52" s="912"/>
    </row>
    <row r="53" spans="1:28">
      <c r="A53" s="929" t="s">
        <v>4243</v>
      </c>
      <c r="B53" s="930">
        <v>86.88</v>
      </c>
      <c r="C53" s="931">
        <v>0</v>
      </c>
      <c r="D53" s="931">
        <v>0</v>
      </c>
      <c r="E53" s="931">
        <v>0</v>
      </c>
      <c r="F53" s="932">
        <v>87</v>
      </c>
      <c r="G53" s="933">
        <v>0</v>
      </c>
      <c r="H53" s="933">
        <v>0</v>
      </c>
      <c r="I53" s="933">
        <v>0</v>
      </c>
      <c r="J53" s="933">
        <v>0</v>
      </c>
      <c r="K53" s="933">
        <v>0</v>
      </c>
      <c r="L53" s="934">
        <v>0</v>
      </c>
      <c r="M53" s="935">
        <v>0</v>
      </c>
      <c r="N53" s="935">
        <v>0</v>
      </c>
      <c r="O53" s="935">
        <v>0</v>
      </c>
      <c r="P53" s="935">
        <v>0</v>
      </c>
      <c r="Q53" s="935">
        <v>0</v>
      </c>
      <c r="R53" s="935">
        <v>0</v>
      </c>
      <c r="S53" s="935">
        <v>0</v>
      </c>
      <c r="T53" s="935">
        <v>0</v>
      </c>
      <c r="U53" s="935">
        <v>0</v>
      </c>
      <c r="V53" s="935">
        <v>0</v>
      </c>
      <c r="W53" s="935">
        <v>0</v>
      </c>
      <c r="X53" s="935">
        <v>0</v>
      </c>
      <c r="Y53" s="935">
        <v>0</v>
      </c>
      <c r="Z53" s="935">
        <v>0</v>
      </c>
      <c r="AA53" s="935">
        <v>0</v>
      </c>
      <c r="AB53" s="912"/>
    </row>
    <row r="54" spans="1:28">
      <c r="A54" s="929" t="s">
        <v>3856</v>
      </c>
      <c r="B54" s="930">
        <v>327.91</v>
      </c>
      <c r="C54" s="931">
        <v>0</v>
      </c>
      <c r="D54" s="931">
        <v>0</v>
      </c>
      <c r="E54" s="931">
        <v>0</v>
      </c>
      <c r="F54" s="932">
        <v>327.91</v>
      </c>
      <c r="G54" s="933">
        <v>0</v>
      </c>
      <c r="H54" s="933">
        <v>0</v>
      </c>
      <c r="I54" s="933">
        <v>0</v>
      </c>
      <c r="J54" s="933">
        <v>0</v>
      </c>
      <c r="K54" s="933">
        <v>0</v>
      </c>
      <c r="L54" s="934">
        <v>0</v>
      </c>
      <c r="M54" s="935">
        <v>0</v>
      </c>
      <c r="N54" s="935">
        <v>0</v>
      </c>
      <c r="O54" s="935">
        <v>0</v>
      </c>
      <c r="P54" s="935">
        <v>0</v>
      </c>
      <c r="Q54" s="935">
        <v>0</v>
      </c>
      <c r="R54" s="935">
        <v>0</v>
      </c>
      <c r="S54" s="935">
        <v>0</v>
      </c>
      <c r="T54" s="935">
        <v>0</v>
      </c>
      <c r="U54" s="935">
        <v>0</v>
      </c>
      <c r="V54" s="935">
        <v>0</v>
      </c>
      <c r="W54" s="935">
        <v>0</v>
      </c>
      <c r="X54" s="935">
        <v>0</v>
      </c>
      <c r="Y54" s="935">
        <v>0</v>
      </c>
      <c r="Z54" s="935">
        <v>0</v>
      </c>
      <c r="AA54" s="935">
        <v>0</v>
      </c>
      <c r="AB54" s="912"/>
    </row>
    <row r="55" spans="1:28">
      <c r="A55" s="929" t="s">
        <v>3857</v>
      </c>
      <c r="B55" s="930">
        <v>0</v>
      </c>
      <c r="C55" s="931">
        <v>3.0000000000000001E-3</v>
      </c>
      <c r="D55" s="931">
        <v>0</v>
      </c>
      <c r="E55" s="931">
        <v>0</v>
      </c>
      <c r="F55" s="932">
        <v>0</v>
      </c>
      <c r="G55" s="933">
        <v>0</v>
      </c>
      <c r="H55" s="933">
        <v>0</v>
      </c>
      <c r="I55" s="933">
        <v>0</v>
      </c>
      <c r="J55" s="933">
        <v>0</v>
      </c>
      <c r="K55" s="933">
        <v>0</v>
      </c>
      <c r="L55" s="934">
        <v>0</v>
      </c>
      <c r="M55" s="935">
        <v>0</v>
      </c>
      <c r="N55" s="935">
        <v>0</v>
      </c>
      <c r="O55" s="935">
        <v>0</v>
      </c>
      <c r="P55" s="935">
        <v>0</v>
      </c>
      <c r="Q55" s="935">
        <v>0</v>
      </c>
      <c r="R55" s="935">
        <v>0</v>
      </c>
      <c r="S55" s="935">
        <v>0</v>
      </c>
      <c r="T55" s="935">
        <v>0</v>
      </c>
      <c r="U55" s="935">
        <v>0</v>
      </c>
      <c r="V55" s="935">
        <v>0</v>
      </c>
      <c r="W55" s="935">
        <v>0</v>
      </c>
      <c r="X55" s="935">
        <v>0</v>
      </c>
      <c r="Y55" s="935">
        <v>0</v>
      </c>
      <c r="Z55" s="935">
        <v>0</v>
      </c>
      <c r="AA55" s="935">
        <v>0</v>
      </c>
      <c r="AB55" s="912"/>
    </row>
    <row r="56" spans="1:28">
      <c r="A56" s="929" t="s">
        <v>3858</v>
      </c>
      <c r="B56" s="930">
        <v>0</v>
      </c>
      <c r="C56" s="931">
        <v>0</v>
      </c>
      <c r="D56" s="931">
        <v>0</v>
      </c>
      <c r="E56" s="931">
        <v>0</v>
      </c>
      <c r="F56" s="932">
        <v>0</v>
      </c>
      <c r="G56" s="933">
        <v>0</v>
      </c>
      <c r="H56" s="933">
        <v>0</v>
      </c>
      <c r="I56" s="933">
        <v>0</v>
      </c>
      <c r="J56" s="933">
        <v>0</v>
      </c>
      <c r="K56" s="933">
        <v>0</v>
      </c>
      <c r="L56" s="934">
        <v>0</v>
      </c>
      <c r="M56" s="935">
        <v>0</v>
      </c>
      <c r="N56" s="935">
        <v>0</v>
      </c>
      <c r="O56" s="935">
        <v>0</v>
      </c>
      <c r="P56" s="935">
        <v>0</v>
      </c>
      <c r="Q56" s="935">
        <v>0</v>
      </c>
      <c r="R56" s="935">
        <v>0</v>
      </c>
      <c r="S56" s="935">
        <v>0</v>
      </c>
      <c r="T56" s="935">
        <v>0</v>
      </c>
      <c r="U56" s="935">
        <v>0</v>
      </c>
      <c r="V56" s="935">
        <v>0</v>
      </c>
      <c r="W56" s="935">
        <v>0</v>
      </c>
      <c r="X56" s="935">
        <v>0</v>
      </c>
      <c r="Y56" s="935">
        <v>0</v>
      </c>
      <c r="Z56" s="935">
        <v>0</v>
      </c>
      <c r="AA56" s="935">
        <v>0</v>
      </c>
      <c r="AB56" s="912"/>
    </row>
    <row r="57" spans="1:28">
      <c r="A57" s="929" t="s">
        <v>3859</v>
      </c>
      <c r="B57" s="930">
        <v>0</v>
      </c>
      <c r="C57" s="931">
        <v>32.265000000000001</v>
      </c>
      <c r="D57" s="931">
        <v>0</v>
      </c>
      <c r="E57" s="931">
        <v>0.10199999999999999</v>
      </c>
      <c r="F57" s="932">
        <v>0</v>
      </c>
      <c r="G57" s="933">
        <v>0</v>
      </c>
      <c r="H57" s="933">
        <v>0</v>
      </c>
      <c r="I57" s="933">
        <v>0</v>
      </c>
      <c r="J57" s="933">
        <v>0</v>
      </c>
      <c r="K57" s="933">
        <v>32</v>
      </c>
      <c r="L57" s="934">
        <v>0.107040458744823</v>
      </c>
      <c r="M57" s="935">
        <v>3.6072242507412902E-3</v>
      </c>
      <c r="N57" s="935">
        <v>1.3331046144043901E-3</v>
      </c>
      <c r="O57" s="935">
        <v>2.3133285955840899E-2</v>
      </c>
      <c r="P57" s="935">
        <v>1.9526061705099601E-2</v>
      </c>
      <c r="Q57" s="935">
        <v>1.2938956551572E-3</v>
      </c>
      <c r="R57" s="935">
        <v>6.6655230720219602E-4</v>
      </c>
      <c r="S57" s="935">
        <v>1.2154777366628299E-2</v>
      </c>
      <c r="T57" s="935">
        <v>4.27377655794349E-2</v>
      </c>
      <c r="U57" s="935">
        <v>5.4108363761119403E-2</v>
      </c>
      <c r="V57" s="935">
        <v>4.7050751096625601E-5</v>
      </c>
      <c r="W57" s="935">
        <v>8.2338814419094796E-5</v>
      </c>
      <c r="X57" s="935">
        <v>1.9604479623594002E-3</v>
      </c>
      <c r="Y57" s="935">
        <v>1.9604479623594002E-3</v>
      </c>
      <c r="Z57" s="935">
        <v>0</v>
      </c>
      <c r="AA57" s="935">
        <v>3.9601048839659901E-4</v>
      </c>
      <c r="AB57" s="912"/>
    </row>
    <row r="58" spans="1:28">
      <c r="A58" s="929" t="s">
        <v>3860</v>
      </c>
      <c r="B58" s="930">
        <v>0</v>
      </c>
      <c r="C58" s="931">
        <v>5048.0287200000002</v>
      </c>
      <c r="D58" s="931">
        <v>0</v>
      </c>
      <c r="E58" s="931">
        <v>8051.0935390000004</v>
      </c>
      <c r="F58" s="932">
        <v>0</v>
      </c>
      <c r="G58" s="933">
        <v>0</v>
      </c>
      <c r="H58" s="933">
        <v>0</v>
      </c>
      <c r="I58" s="933">
        <v>0</v>
      </c>
      <c r="J58" s="933">
        <v>0</v>
      </c>
      <c r="K58" s="933">
        <v>0</v>
      </c>
      <c r="L58" s="934">
        <v>0</v>
      </c>
      <c r="M58" s="935">
        <v>0</v>
      </c>
      <c r="N58" s="935">
        <v>0</v>
      </c>
      <c r="O58" s="935">
        <v>0</v>
      </c>
      <c r="P58" s="935">
        <v>0</v>
      </c>
      <c r="Q58" s="935">
        <v>0</v>
      </c>
      <c r="R58" s="935">
        <v>0</v>
      </c>
      <c r="S58" s="935">
        <v>0</v>
      </c>
      <c r="T58" s="935">
        <v>0</v>
      </c>
      <c r="U58" s="935">
        <v>0</v>
      </c>
      <c r="V58" s="935">
        <v>0</v>
      </c>
      <c r="W58" s="935">
        <v>0</v>
      </c>
      <c r="X58" s="935">
        <v>0</v>
      </c>
      <c r="Y58" s="935">
        <v>0</v>
      </c>
      <c r="Z58" s="935">
        <v>0</v>
      </c>
      <c r="AA58" s="935">
        <v>0</v>
      </c>
      <c r="AB58" s="912"/>
    </row>
    <row r="59" spans="1:28">
      <c r="A59" s="924"/>
      <c r="B59" s="925"/>
      <c r="C59" s="926"/>
      <c r="D59" s="926"/>
      <c r="E59" s="926"/>
      <c r="F59" s="925"/>
      <c r="G59" s="926"/>
      <c r="H59" s="926"/>
      <c r="I59" s="926"/>
      <c r="J59" s="926"/>
      <c r="K59" s="926"/>
      <c r="L59" s="927"/>
      <c r="M59" s="928"/>
      <c r="N59" s="928"/>
      <c r="O59" s="928"/>
      <c r="P59" s="928"/>
      <c r="Q59" s="928"/>
      <c r="R59" s="928"/>
      <c r="S59" s="928"/>
      <c r="T59" s="928"/>
      <c r="U59" s="928"/>
      <c r="V59" s="928"/>
      <c r="W59" s="928"/>
      <c r="X59" s="928"/>
      <c r="Y59" s="928"/>
      <c r="Z59" s="928"/>
      <c r="AA59" s="928"/>
      <c r="AB59" s="912"/>
    </row>
    <row r="60" spans="1:28">
      <c r="A60" s="917" t="s">
        <v>3861</v>
      </c>
      <c r="B60" s="918">
        <v>7000</v>
      </c>
      <c r="C60" s="919">
        <v>6804</v>
      </c>
      <c r="D60" s="919">
        <v>0</v>
      </c>
      <c r="E60" s="919">
        <v>2</v>
      </c>
      <c r="F60" s="920">
        <v>74</v>
      </c>
      <c r="G60" s="921">
        <v>0</v>
      </c>
      <c r="H60" s="921">
        <v>0</v>
      </c>
      <c r="I60" s="921">
        <v>980</v>
      </c>
      <c r="J60" s="921">
        <v>0</v>
      </c>
      <c r="K60" s="921">
        <v>12747</v>
      </c>
      <c r="L60" s="922">
        <v>10.338427005217101</v>
      </c>
      <c r="M60" s="923">
        <v>0.24918130383148701</v>
      </c>
      <c r="N60" s="923">
        <v>2.0401563682499301E-2</v>
      </c>
      <c r="O60" s="923">
        <v>1.1408308313608</v>
      </c>
      <c r="P60" s="923">
        <v>2.1826403225697701</v>
      </c>
      <c r="Q60" s="923">
        <v>0.23391529287278501</v>
      </c>
      <c r="R60" s="923">
        <v>9.6406836188454206E-2</v>
      </c>
      <c r="S60" s="923">
        <v>2.9760592305777198</v>
      </c>
      <c r="T60" s="923">
        <v>6.7948604039492597</v>
      </c>
      <c r="U60" s="923">
        <v>60.483261770949099</v>
      </c>
      <c r="V60" s="923">
        <v>4.1133195960870702E-3</v>
      </c>
      <c r="W60" s="923">
        <v>1.10647949458034E-2</v>
      </c>
      <c r="X60" s="923">
        <v>0.42995726448691401</v>
      </c>
      <c r="Y60" s="923">
        <v>0.150156345724998</v>
      </c>
      <c r="Z60" s="923">
        <v>2.4208250950698398</v>
      </c>
      <c r="AA60" s="923">
        <v>4.4938853881264798E-2</v>
      </c>
      <c r="AB60" s="912"/>
    </row>
    <row r="61" spans="1:28">
      <c r="A61" s="929" t="s">
        <v>3862</v>
      </c>
      <c r="B61" s="930">
        <v>7000</v>
      </c>
      <c r="C61" s="931">
        <v>6293.13</v>
      </c>
      <c r="D61" s="931">
        <v>0</v>
      </c>
      <c r="E61" s="931">
        <v>1.5</v>
      </c>
      <c r="F61" s="932">
        <v>63.075765706932401</v>
      </c>
      <c r="G61" s="933">
        <v>0</v>
      </c>
      <c r="H61" s="933">
        <v>0</v>
      </c>
      <c r="I61" s="933">
        <v>980</v>
      </c>
      <c r="J61" s="933">
        <v>0</v>
      </c>
      <c r="K61" s="933">
        <v>12248.5542342931</v>
      </c>
      <c r="L61" s="934">
        <v>9.6620913275147409</v>
      </c>
      <c r="M61" s="935">
        <v>0.23502384310171001</v>
      </c>
      <c r="N61" s="935">
        <v>1.30568801723172E-2</v>
      </c>
      <c r="O61" s="935">
        <v>1.04455041378538</v>
      </c>
      <c r="P61" s="935">
        <v>2.0499301870537998</v>
      </c>
      <c r="Q61" s="935">
        <v>0.221966962929393</v>
      </c>
      <c r="R61" s="935">
        <v>9.1398161206220505E-2</v>
      </c>
      <c r="S61" s="935">
        <v>2.87251363790979</v>
      </c>
      <c r="T61" s="935">
        <v>6.3978712844354302</v>
      </c>
      <c r="U61" s="935">
        <v>58.364254370257903</v>
      </c>
      <c r="V61" s="935">
        <v>3.9170640516951599E-3</v>
      </c>
      <c r="W61" s="935">
        <v>1.0445504137853801E-2</v>
      </c>
      <c r="X61" s="935">
        <v>0.13056880172317201</v>
      </c>
      <c r="Y61" s="935">
        <v>0</v>
      </c>
      <c r="Z61" s="935">
        <v>2.3502384310170998</v>
      </c>
      <c r="AA61" s="935">
        <v>4.3087704568646801E-2</v>
      </c>
      <c r="AB61" s="912"/>
    </row>
    <row r="62" spans="1:28">
      <c r="A62" s="929" t="s">
        <v>4244</v>
      </c>
      <c r="B62" s="930">
        <v>0</v>
      </c>
      <c r="C62" s="931">
        <v>9.9000000000000005E-2</v>
      </c>
      <c r="D62" s="931">
        <v>0</v>
      </c>
      <c r="E62" s="931">
        <v>0</v>
      </c>
      <c r="F62" s="932">
        <v>9.9000000000000005E-2</v>
      </c>
      <c r="G62" s="933">
        <v>0</v>
      </c>
      <c r="H62" s="933">
        <v>0</v>
      </c>
      <c r="I62" s="933">
        <v>0</v>
      </c>
      <c r="J62" s="933">
        <v>0</v>
      </c>
      <c r="K62" s="933">
        <v>0</v>
      </c>
      <c r="L62" s="934">
        <v>0</v>
      </c>
      <c r="M62" s="935">
        <v>0</v>
      </c>
      <c r="N62" s="935">
        <v>0</v>
      </c>
      <c r="O62" s="935">
        <v>0</v>
      </c>
      <c r="P62" s="935">
        <v>0</v>
      </c>
      <c r="Q62" s="935">
        <v>0</v>
      </c>
      <c r="R62" s="935">
        <v>0</v>
      </c>
      <c r="S62" s="935">
        <v>0</v>
      </c>
      <c r="T62" s="935">
        <v>0</v>
      </c>
      <c r="U62" s="935">
        <v>0</v>
      </c>
      <c r="V62" s="935">
        <v>0</v>
      </c>
      <c r="W62" s="935">
        <v>0</v>
      </c>
      <c r="X62" s="935">
        <v>0</v>
      </c>
      <c r="Y62" s="935">
        <v>0</v>
      </c>
      <c r="Z62" s="935">
        <v>0</v>
      </c>
      <c r="AA62" s="935">
        <v>0</v>
      </c>
      <c r="AB62" s="912"/>
    </row>
    <row r="63" spans="1:28">
      <c r="A63" s="929" t="s">
        <v>3863</v>
      </c>
      <c r="B63" s="930">
        <v>0</v>
      </c>
      <c r="C63" s="931">
        <v>0</v>
      </c>
      <c r="D63" s="931">
        <v>0</v>
      </c>
      <c r="E63" s="931">
        <v>0</v>
      </c>
      <c r="F63" s="932">
        <v>0</v>
      </c>
      <c r="G63" s="933">
        <v>0</v>
      </c>
      <c r="H63" s="933">
        <v>0</v>
      </c>
      <c r="I63" s="933">
        <v>0</v>
      </c>
      <c r="J63" s="933">
        <v>0</v>
      </c>
      <c r="K63" s="933">
        <v>0</v>
      </c>
      <c r="L63" s="934">
        <v>0</v>
      </c>
      <c r="M63" s="935">
        <v>0</v>
      </c>
      <c r="N63" s="935">
        <v>0</v>
      </c>
      <c r="O63" s="935">
        <v>0</v>
      </c>
      <c r="P63" s="935">
        <v>0</v>
      </c>
      <c r="Q63" s="935">
        <v>0</v>
      </c>
      <c r="R63" s="935">
        <v>0</v>
      </c>
      <c r="S63" s="935">
        <v>0</v>
      </c>
      <c r="T63" s="935">
        <v>0</v>
      </c>
      <c r="U63" s="935">
        <v>0</v>
      </c>
      <c r="V63" s="935">
        <v>0</v>
      </c>
      <c r="W63" s="935">
        <v>0</v>
      </c>
      <c r="X63" s="935">
        <v>0</v>
      </c>
      <c r="Y63" s="935">
        <v>0</v>
      </c>
      <c r="Z63" s="935">
        <v>0</v>
      </c>
      <c r="AA63" s="935">
        <v>0</v>
      </c>
      <c r="AB63" s="912"/>
    </row>
    <row r="64" spans="1:28">
      <c r="A64" s="929" t="s">
        <v>3864</v>
      </c>
      <c r="B64" s="930">
        <v>0</v>
      </c>
      <c r="C64" s="931">
        <v>80.665999999999997</v>
      </c>
      <c r="D64" s="931">
        <v>0</v>
      </c>
      <c r="E64" s="931">
        <v>0</v>
      </c>
      <c r="F64" s="932">
        <v>7.6660000000000004</v>
      </c>
      <c r="G64" s="933">
        <v>0</v>
      </c>
      <c r="H64" s="933">
        <v>0</v>
      </c>
      <c r="I64" s="933">
        <v>0</v>
      </c>
      <c r="J64" s="933">
        <v>0</v>
      </c>
      <c r="K64" s="933">
        <v>73</v>
      </c>
      <c r="L64" s="934">
        <v>8.7602862254025096E-2</v>
      </c>
      <c r="M64" s="935">
        <v>9.6511627906976699E-4</v>
      </c>
      <c r="N64" s="935">
        <v>2.2271914132379299E-4</v>
      </c>
      <c r="O64" s="935">
        <v>2.4499105545617201E-2</v>
      </c>
      <c r="P64" s="935">
        <v>1.92280858676207E-2</v>
      </c>
      <c r="Q64" s="935">
        <v>2.4499105545617199E-3</v>
      </c>
      <c r="R64" s="935">
        <v>7.42397137745975E-4</v>
      </c>
      <c r="S64" s="935">
        <v>1.70751341681574E-2</v>
      </c>
      <c r="T64" s="935">
        <v>3.3407871198568903E-2</v>
      </c>
      <c r="U64" s="935">
        <v>0.25909660107334498</v>
      </c>
      <c r="V64" s="935">
        <v>2.9695885509839001E-5</v>
      </c>
      <c r="W64" s="935">
        <v>5.9391771019678002E-5</v>
      </c>
      <c r="X64" s="935">
        <v>0.299186046511628</v>
      </c>
      <c r="Y64" s="935">
        <v>0.14996422182468699</v>
      </c>
      <c r="Z64" s="935">
        <v>1.6332737030411399E-2</v>
      </c>
      <c r="AA64" s="935">
        <v>2.5983899821109102E-4</v>
      </c>
      <c r="AB64" s="912"/>
    </row>
    <row r="65" spans="1:28">
      <c r="A65" s="929" t="s">
        <v>3865</v>
      </c>
      <c r="B65" s="930">
        <v>0</v>
      </c>
      <c r="C65" s="931">
        <v>0</v>
      </c>
      <c r="D65" s="931">
        <v>0</v>
      </c>
      <c r="E65" s="931">
        <v>0</v>
      </c>
      <c r="F65" s="932">
        <v>0</v>
      </c>
      <c r="G65" s="933">
        <v>0</v>
      </c>
      <c r="H65" s="933">
        <v>0</v>
      </c>
      <c r="I65" s="933">
        <v>0</v>
      </c>
      <c r="J65" s="933">
        <v>0</v>
      </c>
      <c r="K65" s="933">
        <v>0</v>
      </c>
      <c r="L65" s="934">
        <v>0</v>
      </c>
      <c r="M65" s="935">
        <v>0</v>
      </c>
      <c r="N65" s="935">
        <v>0</v>
      </c>
      <c r="O65" s="935">
        <v>0</v>
      </c>
      <c r="P65" s="935">
        <v>0</v>
      </c>
      <c r="Q65" s="935">
        <v>0</v>
      </c>
      <c r="R65" s="935">
        <v>0</v>
      </c>
      <c r="S65" s="935">
        <v>0</v>
      </c>
      <c r="T65" s="935">
        <v>0</v>
      </c>
      <c r="U65" s="935">
        <v>0</v>
      </c>
      <c r="V65" s="935">
        <v>0</v>
      </c>
      <c r="W65" s="935">
        <v>0</v>
      </c>
      <c r="X65" s="935">
        <v>0</v>
      </c>
      <c r="Y65" s="935">
        <v>0</v>
      </c>
      <c r="Z65" s="935">
        <v>0</v>
      </c>
      <c r="AA65" s="935">
        <v>0</v>
      </c>
      <c r="AB65" s="912"/>
    </row>
    <row r="66" spans="1:28">
      <c r="A66" s="929" t="s">
        <v>3866</v>
      </c>
      <c r="B66" s="930">
        <v>0</v>
      </c>
      <c r="C66" s="931">
        <v>1.6619999999999999</v>
      </c>
      <c r="D66" s="931">
        <v>0</v>
      </c>
      <c r="E66" s="931">
        <v>0</v>
      </c>
      <c r="F66" s="932">
        <v>0</v>
      </c>
      <c r="G66" s="933">
        <v>0</v>
      </c>
      <c r="H66" s="933">
        <v>0</v>
      </c>
      <c r="I66" s="933">
        <v>0</v>
      </c>
      <c r="J66" s="933">
        <v>0</v>
      </c>
      <c r="K66" s="933">
        <v>1</v>
      </c>
      <c r="L66" s="934">
        <v>1.03952753204107E-3</v>
      </c>
      <c r="M66" s="935">
        <v>2.0584703604773699E-5</v>
      </c>
      <c r="N66" s="935">
        <v>3.0877055407160502E-6</v>
      </c>
      <c r="O66" s="935">
        <v>2.98478202269218E-4</v>
      </c>
      <c r="P66" s="935">
        <v>2.1716862303036201E-4</v>
      </c>
      <c r="Q66" s="935">
        <v>3.1906290587399198E-5</v>
      </c>
      <c r="R66" s="935">
        <v>7.2046462616707904E-6</v>
      </c>
      <c r="S66" s="935">
        <v>3.0877055407160499E-4</v>
      </c>
      <c r="T66" s="935">
        <v>7.5134168157423996E-4</v>
      </c>
      <c r="U66" s="935">
        <v>5.0329600313671697E-3</v>
      </c>
      <c r="V66" s="935">
        <v>4.1169407209547401E-7</v>
      </c>
      <c r="W66" s="935">
        <v>9.2631166221481601E-7</v>
      </c>
      <c r="X66" s="935">
        <v>3.0877055407160498E-5</v>
      </c>
      <c r="Y66" s="935">
        <v>2.0584703604773699E-5</v>
      </c>
      <c r="Z66" s="935">
        <v>7.2046462616707902E-5</v>
      </c>
      <c r="AA66" s="935">
        <v>7.5134168157424003E-6</v>
      </c>
      <c r="AB66" s="912"/>
    </row>
    <row r="67" spans="1:28">
      <c r="A67" s="929" t="s">
        <v>3867</v>
      </c>
      <c r="B67" s="930">
        <v>0</v>
      </c>
      <c r="C67" s="931">
        <v>0</v>
      </c>
      <c r="D67" s="931">
        <v>0</v>
      </c>
      <c r="E67" s="931">
        <v>0</v>
      </c>
      <c r="F67" s="932">
        <v>0</v>
      </c>
      <c r="G67" s="933">
        <v>0</v>
      </c>
      <c r="H67" s="933">
        <v>0</v>
      </c>
      <c r="I67" s="933">
        <v>0</v>
      </c>
      <c r="J67" s="933">
        <v>0</v>
      </c>
      <c r="K67" s="933">
        <v>0</v>
      </c>
      <c r="L67" s="934">
        <v>0</v>
      </c>
      <c r="M67" s="935">
        <v>0</v>
      </c>
      <c r="N67" s="935">
        <v>0</v>
      </c>
      <c r="O67" s="935">
        <v>0</v>
      </c>
      <c r="P67" s="935">
        <v>0</v>
      </c>
      <c r="Q67" s="935">
        <v>0</v>
      </c>
      <c r="R67" s="935">
        <v>0</v>
      </c>
      <c r="S67" s="935">
        <v>0</v>
      </c>
      <c r="T67" s="935">
        <v>0</v>
      </c>
      <c r="U67" s="935">
        <v>0</v>
      </c>
      <c r="V67" s="935">
        <v>0</v>
      </c>
      <c r="W67" s="935">
        <v>0</v>
      </c>
      <c r="X67" s="935">
        <v>0</v>
      </c>
      <c r="Y67" s="935">
        <v>0</v>
      </c>
      <c r="Z67" s="935">
        <v>0</v>
      </c>
      <c r="AA67" s="935">
        <v>0</v>
      </c>
      <c r="AB67" s="912"/>
    </row>
    <row r="68" spans="1:28">
      <c r="A68" s="929" t="s">
        <v>3868</v>
      </c>
      <c r="B68" s="930">
        <v>0</v>
      </c>
      <c r="C68" s="931">
        <v>0.03</v>
      </c>
      <c r="D68" s="931">
        <v>0</v>
      </c>
      <c r="E68" s="931">
        <v>0</v>
      </c>
      <c r="F68" s="932">
        <v>0</v>
      </c>
      <c r="G68" s="933">
        <v>0</v>
      </c>
      <c r="H68" s="933">
        <v>0</v>
      </c>
      <c r="I68" s="933">
        <v>0</v>
      </c>
      <c r="J68" s="933">
        <v>0</v>
      </c>
      <c r="K68" s="933">
        <v>0</v>
      </c>
      <c r="L68" s="934">
        <v>0</v>
      </c>
      <c r="M68" s="935">
        <v>0</v>
      </c>
      <c r="N68" s="935">
        <v>0</v>
      </c>
      <c r="O68" s="935">
        <v>0</v>
      </c>
      <c r="P68" s="935">
        <v>0</v>
      </c>
      <c r="Q68" s="935">
        <v>0</v>
      </c>
      <c r="R68" s="935">
        <v>0</v>
      </c>
      <c r="S68" s="935">
        <v>0</v>
      </c>
      <c r="T68" s="935">
        <v>0</v>
      </c>
      <c r="U68" s="935">
        <v>0</v>
      </c>
      <c r="V68" s="935">
        <v>0</v>
      </c>
      <c r="W68" s="935">
        <v>0</v>
      </c>
      <c r="X68" s="935">
        <v>0</v>
      </c>
      <c r="Y68" s="935">
        <v>0</v>
      </c>
      <c r="Z68" s="935">
        <v>0</v>
      </c>
      <c r="AA68" s="935">
        <v>0</v>
      </c>
      <c r="AB68" s="912"/>
    </row>
    <row r="69" spans="1:28">
      <c r="A69" s="929" t="s">
        <v>3869</v>
      </c>
      <c r="B69" s="930">
        <v>0</v>
      </c>
      <c r="C69" s="931">
        <v>410.483</v>
      </c>
      <c r="D69" s="931">
        <v>0</v>
      </c>
      <c r="E69" s="931">
        <v>0</v>
      </c>
      <c r="F69" s="932">
        <v>0</v>
      </c>
      <c r="G69" s="933">
        <v>0</v>
      </c>
      <c r="H69" s="933">
        <v>0</v>
      </c>
      <c r="I69" s="933">
        <v>0</v>
      </c>
      <c r="J69" s="933">
        <v>0</v>
      </c>
      <c r="K69" s="933">
        <v>410</v>
      </c>
      <c r="L69" s="934">
        <v>0.52748302987232598</v>
      </c>
      <c r="M69" s="935">
        <v>1.2056754968510301E-2</v>
      </c>
      <c r="N69" s="935">
        <v>7.0331070649643397E-3</v>
      </c>
      <c r="O69" s="935">
        <v>6.5307422746097493E-2</v>
      </c>
      <c r="P69" s="935">
        <v>9.9970593280564596E-2</v>
      </c>
      <c r="Q69" s="935">
        <v>8.5402014360281293E-3</v>
      </c>
      <c r="R69" s="935">
        <v>4.0189183228367701E-3</v>
      </c>
      <c r="S69" s="935">
        <v>7.5354718553189398E-2</v>
      </c>
      <c r="T69" s="935">
        <v>0.33658440953757901</v>
      </c>
      <c r="U69" s="935">
        <v>1.7080402872056299</v>
      </c>
      <c r="V69" s="935">
        <v>1.5070943710637899E-4</v>
      </c>
      <c r="W69" s="935">
        <v>5.0236479035459605E-4</v>
      </c>
      <c r="X69" s="935">
        <v>0</v>
      </c>
      <c r="Y69" s="935">
        <v>0</v>
      </c>
      <c r="Z69" s="935">
        <v>5.0236479035459601E-2</v>
      </c>
      <c r="AA69" s="935">
        <v>1.4568578920283301E-3</v>
      </c>
      <c r="AB69" s="912"/>
    </row>
    <row r="70" spans="1:28">
      <c r="A70" s="929" t="s">
        <v>3870</v>
      </c>
      <c r="B70" s="930">
        <v>0</v>
      </c>
      <c r="C70" s="931">
        <v>13.866</v>
      </c>
      <c r="D70" s="931">
        <v>0</v>
      </c>
      <c r="E70" s="931">
        <v>1.2999999999999999E-2</v>
      </c>
      <c r="F70" s="932">
        <v>0</v>
      </c>
      <c r="G70" s="933">
        <v>0</v>
      </c>
      <c r="H70" s="933">
        <v>0</v>
      </c>
      <c r="I70" s="933">
        <v>0</v>
      </c>
      <c r="J70" s="933">
        <v>0</v>
      </c>
      <c r="K70" s="933">
        <v>14</v>
      </c>
      <c r="L70" s="934">
        <v>6.0210258043963003E-2</v>
      </c>
      <c r="M70" s="935">
        <v>1.1150047785919101E-3</v>
      </c>
      <c r="N70" s="935">
        <v>8.5769598353223697E-5</v>
      </c>
      <c r="O70" s="935">
        <v>6.1754110814321098E-3</v>
      </c>
      <c r="P70" s="935">
        <v>1.32942877447497E-2</v>
      </c>
      <c r="Q70" s="935">
        <v>9.2631166221481605E-4</v>
      </c>
      <c r="R70" s="935">
        <v>2.4015487538902599E-4</v>
      </c>
      <c r="S70" s="935">
        <v>1.0806969392506201E-2</v>
      </c>
      <c r="T70" s="935">
        <v>2.6245497096086499E-2</v>
      </c>
      <c r="U70" s="935">
        <v>0.14683755238071899</v>
      </c>
      <c r="V70" s="935">
        <v>1.54385277035803E-5</v>
      </c>
      <c r="W70" s="935">
        <v>5.6607934913127697E-5</v>
      </c>
      <c r="X70" s="935">
        <v>1.7153919670644699E-4</v>
      </c>
      <c r="Y70" s="935">
        <v>1.7153919670644699E-4</v>
      </c>
      <c r="Z70" s="935">
        <v>3.94540152424829E-3</v>
      </c>
      <c r="AA70" s="935">
        <v>1.2693900556277101E-4</v>
      </c>
      <c r="AB70" s="912"/>
    </row>
    <row r="71" spans="1:28">
      <c r="A71" s="929" t="s">
        <v>3871</v>
      </c>
      <c r="B71" s="930">
        <v>0</v>
      </c>
      <c r="C71" s="931">
        <v>0.10299999999999999</v>
      </c>
      <c r="D71" s="931">
        <v>0</v>
      </c>
      <c r="E71" s="931">
        <v>0</v>
      </c>
      <c r="F71" s="932">
        <v>0</v>
      </c>
      <c r="G71" s="933">
        <v>0</v>
      </c>
      <c r="H71" s="933">
        <v>0</v>
      </c>
      <c r="I71" s="933">
        <v>0</v>
      </c>
      <c r="J71" s="933">
        <v>0</v>
      </c>
      <c r="K71" s="933">
        <v>0</v>
      </c>
      <c r="L71" s="934">
        <v>0</v>
      </c>
      <c r="M71" s="935">
        <v>0</v>
      </c>
      <c r="N71" s="935">
        <v>0</v>
      </c>
      <c r="O71" s="935">
        <v>0</v>
      </c>
      <c r="P71" s="935">
        <v>0</v>
      </c>
      <c r="Q71" s="935">
        <v>0</v>
      </c>
      <c r="R71" s="935">
        <v>0</v>
      </c>
      <c r="S71" s="935">
        <v>0</v>
      </c>
      <c r="T71" s="935">
        <v>0</v>
      </c>
      <c r="U71" s="935">
        <v>0</v>
      </c>
      <c r="V71" s="935">
        <v>0</v>
      </c>
      <c r="W71" s="935">
        <v>0</v>
      </c>
      <c r="X71" s="935">
        <v>0</v>
      </c>
      <c r="Y71" s="935">
        <v>0</v>
      </c>
      <c r="Z71" s="935">
        <v>0</v>
      </c>
      <c r="AA71" s="935">
        <v>0</v>
      </c>
      <c r="AB71" s="912"/>
    </row>
    <row r="72" spans="1:28">
      <c r="A72" s="929" t="s">
        <v>3872</v>
      </c>
      <c r="B72" s="930">
        <v>0</v>
      </c>
      <c r="C72" s="931">
        <v>3.35</v>
      </c>
      <c r="D72" s="931">
        <v>0</v>
      </c>
      <c r="E72" s="931">
        <v>0</v>
      </c>
      <c r="F72" s="932">
        <v>3</v>
      </c>
      <c r="G72" s="933">
        <v>0</v>
      </c>
      <c r="H72" s="933">
        <v>0</v>
      </c>
      <c r="I72" s="933">
        <v>0</v>
      </c>
      <c r="J72" s="933">
        <v>0</v>
      </c>
      <c r="K72" s="933">
        <v>0</v>
      </c>
      <c r="L72" s="934">
        <v>0</v>
      </c>
      <c r="M72" s="935">
        <v>0</v>
      </c>
      <c r="N72" s="935">
        <v>0</v>
      </c>
      <c r="O72" s="935">
        <v>0</v>
      </c>
      <c r="P72" s="935">
        <v>0</v>
      </c>
      <c r="Q72" s="935">
        <v>0</v>
      </c>
      <c r="R72" s="935">
        <v>0</v>
      </c>
      <c r="S72" s="935">
        <v>0</v>
      </c>
      <c r="T72" s="935">
        <v>0</v>
      </c>
      <c r="U72" s="935">
        <v>0</v>
      </c>
      <c r="V72" s="935">
        <v>0</v>
      </c>
      <c r="W72" s="935">
        <v>0</v>
      </c>
      <c r="X72" s="935">
        <v>0</v>
      </c>
      <c r="Y72" s="935">
        <v>0</v>
      </c>
      <c r="Z72" s="935">
        <v>0</v>
      </c>
      <c r="AA72" s="935">
        <v>0</v>
      </c>
      <c r="AB72" s="912"/>
    </row>
    <row r="73" spans="1:28">
      <c r="A73" s="929" t="s">
        <v>3873</v>
      </c>
      <c r="B73" s="930">
        <v>0</v>
      </c>
      <c r="C73" s="931">
        <v>0</v>
      </c>
      <c r="D73" s="931">
        <v>0</v>
      </c>
      <c r="E73" s="931">
        <v>0</v>
      </c>
      <c r="F73" s="932">
        <v>0</v>
      </c>
      <c r="G73" s="933">
        <v>0</v>
      </c>
      <c r="H73" s="933">
        <v>0</v>
      </c>
      <c r="I73" s="933">
        <v>0</v>
      </c>
      <c r="J73" s="933">
        <v>0</v>
      </c>
      <c r="K73" s="933">
        <v>0</v>
      </c>
      <c r="L73" s="934">
        <v>0</v>
      </c>
      <c r="M73" s="935">
        <v>0</v>
      </c>
      <c r="N73" s="935">
        <v>0</v>
      </c>
      <c r="O73" s="935">
        <v>0</v>
      </c>
      <c r="P73" s="935">
        <v>0</v>
      </c>
      <c r="Q73" s="935">
        <v>0</v>
      </c>
      <c r="R73" s="935">
        <v>0</v>
      </c>
      <c r="S73" s="935">
        <v>0</v>
      </c>
      <c r="T73" s="935">
        <v>0</v>
      </c>
      <c r="U73" s="935">
        <v>0</v>
      </c>
      <c r="V73" s="935">
        <v>0</v>
      </c>
      <c r="W73" s="935">
        <v>0</v>
      </c>
      <c r="X73" s="935">
        <v>0</v>
      </c>
      <c r="Y73" s="935">
        <v>0</v>
      </c>
      <c r="Z73" s="935">
        <v>0</v>
      </c>
      <c r="AA73" s="935">
        <v>0</v>
      </c>
      <c r="AB73" s="912"/>
    </row>
    <row r="74" spans="1:28">
      <c r="A74" s="929" t="s">
        <v>3874</v>
      </c>
      <c r="B74" s="930">
        <v>0</v>
      </c>
      <c r="C74" s="931">
        <v>0.22500000000000001</v>
      </c>
      <c r="D74" s="931">
        <v>0</v>
      </c>
      <c r="E74" s="931">
        <v>0</v>
      </c>
      <c r="F74" s="932">
        <v>0</v>
      </c>
      <c r="G74" s="933">
        <v>0</v>
      </c>
      <c r="H74" s="933">
        <v>0</v>
      </c>
      <c r="I74" s="933">
        <v>0</v>
      </c>
      <c r="J74" s="933">
        <v>0</v>
      </c>
      <c r="K74" s="933">
        <v>0</v>
      </c>
      <c r="L74" s="934">
        <v>0</v>
      </c>
      <c r="M74" s="935">
        <v>0</v>
      </c>
      <c r="N74" s="935">
        <v>0</v>
      </c>
      <c r="O74" s="935">
        <v>0</v>
      </c>
      <c r="P74" s="935">
        <v>0</v>
      </c>
      <c r="Q74" s="935">
        <v>0</v>
      </c>
      <c r="R74" s="935">
        <v>0</v>
      </c>
      <c r="S74" s="935">
        <v>0</v>
      </c>
      <c r="T74" s="935">
        <v>0</v>
      </c>
      <c r="U74" s="935">
        <v>0</v>
      </c>
      <c r="V74" s="935">
        <v>0</v>
      </c>
      <c r="W74" s="935">
        <v>0</v>
      </c>
      <c r="X74" s="935">
        <v>0</v>
      </c>
      <c r="Y74" s="935">
        <v>0</v>
      </c>
      <c r="Z74" s="935">
        <v>0</v>
      </c>
      <c r="AA74" s="935">
        <v>0</v>
      </c>
      <c r="AB74" s="912"/>
    </row>
    <row r="75" spans="1:28">
      <c r="A75" s="924"/>
      <c r="B75" s="925"/>
      <c r="C75" s="926"/>
      <c r="D75" s="926"/>
      <c r="E75" s="926"/>
      <c r="F75" s="925"/>
      <c r="G75" s="926"/>
      <c r="H75" s="926"/>
      <c r="I75" s="926"/>
      <c r="J75" s="926"/>
      <c r="K75" s="926"/>
      <c r="L75" s="927"/>
      <c r="M75" s="928"/>
      <c r="N75" s="928"/>
      <c r="O75" s="928"/>
      <c r="P75" s="928"/>
      <c r="Q75" s="928"/>
      <c r="R75" s="928"/>
      <c r="S75" s="928"/>
      <c r="T75" s="928"/>
      <c r="U75" s="928"/>
      <c r="V75" s="928"/>
      <c r="W75" s="928"/>
      <c r="X75" s="928"/>
      <c r="Y75" s="928"/>
      <c r="Z75" s="928"/>
      <c r="AA75" s="928"/>
      <c r="AB75" s="912"/>
    </row>
    <row r="76" spans="1:28">
      <c r="A76" s="917" t="s">
        <v>3875</v>
      </c>
      <c r="B76" s="918">
        <v>40</v>
      </c>
      <c r="C76" s="919">
        <v>0</v>
      </c>
      <c r="D76" s="919">
        <v>0</v>
      </c>
      <c r="E76" s="919">
        <v>40</v>
      </c>
      <c r="F76" s="920">
        <v>0</v>
      </c>
      <c r="G76" s="921">
        <v>0</v>
      </c>
      <c r="H76" s="921">
        <v>0</v>
      </c>
      <c r="I76" s="921">
        <v>0</v>
      </c>
      <c r="J76" s="921">
        <v>0</v>
      </c>
      <c r="K76" s="921">
        <v>0</v>
      </c>
      <c r="L76" s="922">
        <v>0</v>
      </c>
      <c r="M76" s="923">
        <v>0</v>
      </c>
      <c r="N76" s="923">
        <v>0</v>
      </c>
      <c r="O76" s="923">
        <v>0</v>
      </c>
      <c r="P76" s="923">
        <v>0</v>
      </c>
      <c r="Q76" s="923">
        <v>0</v>
      </c>
      <c r="R76" s="923">
        <v>0</v>
      </c>
      <c r="S76" s="923">
        <v>0</v>
      </c>
      <c r="T76" s="923">
        <v>0</v>
      </c>
      <c r="U76" s="923">
        <v>0</v>
      </c>
      <c r="V76" s="923">
        <v>0</v>
      </c>
      <c r="W76" s="923">
        <v>0</v>
      </c>
      <c r="X76" s="923">
        <v>0</v>
      </c>
      <c r="Y76" s="923">
        <v>0</v>
      </c>
      <c r="Z76" s="923">
        <v>0</v>
      </c>
      <c r="AA76" s="923">
        <v>0</v>
      </c>
      <c r="AB76" s="912"/>
    </row>
    <row r="77" spans="1:28">
      <c r="A77" s="929" t="s">
        <v>3876</v>
      </c>
      <c r="B77" s="930">
        <v>0</v>
      </c>
      <c r="C77" s="931">
        <v>0</v>
      </c>
      <c r="D77" s="931">
        <v>0</v>
      </c>
      <c r="E77" s="931">
        <v>0</v>
      </c>
      <c r="F77" s="932">
        <v>0</v>
      </c>
      <c r="G77" s="933">
        <v>0</v>
      </c>
      <c r="H77" s="933">
        <v>0</v>
      </c>
      <c r="I77" s="933">
        <v>0</v>
      </c>
      <c r="J77" s="933">
        <v>0</v>
      </c>
      <c r="K77" s="933">
        <v>0</v>
      </c>
      <c r="L77" s="934">
        <v>0</v>
      </c>
      <c r="M77" s="935">
        <v>0</v>
      </c>
      <c r="N77" s="935">
        <v>0</v>
      </c>
      <c r="O77" s="935">
        <v>0</v>
      </c>
      <c r="P77" s="935">
        <v>0</v>
      </c>
      <c r="Q77" s="935">
        <v>0</v>
      </c>
      <c r="R77" s="935">
        <v>0</v>
      </c>
      <c r="S77" s="935">
        <v>0</v>
      </c>
      <c r="T77" s="935">
        <v>0</v>
      </c>
      <c r="U77" s="935">
        <v>0</v>
      </c>
      <c r="V77" s="935">
        <v>0</v>
      </c>
      <c r="W77" s="935">
        <v>0</v>
      </c>
      <c r="X77" s="935">
        <v>0</v>
      </c>
      <c r="Y77" s="935">
        <v>0</v>
      </c>
      <c r="Z77" s="935">
        <v>0</v>
      </c>
      <c r="AA77" s="935">
        <v>0</v>
      </c>
      <c r="AB77" s="912"/>
    </row>
    <row r="78" spans="1:28">
      <c r="A78" s="929" t="s">
        <v>3877</v>
      </c>
      <c r="B78" s="930">
        <v>39.929000000000002</v>
      </c>
      <c r="C78" s="931">
        <v>0.121</v>
      </c>
      <c r="D78" s="931">
        <v>0</v>
      </c>
      <c r="E78" s="931">
        <v>40.049999999999997</v>
      </c>
      <c r="F78" s="932">
        <v>0</v>
      </c>
      <c r="G78" s="933">
        <v>0</v>
      </c>
      <c r="H78" s="933">
        <v>0</v>
      </c>
      <c r="I78" s="933">
        <v>0</v>
      </c>
      <c r="J78" s="933">
        <v>0</v>
      </c>
      <c r="K78" s="933">
        <v>0</v>
      </c>
      <c r="L78" s="934">
        <v>0</v>
      </c>
      <c r="M78" s="935">
        <v>0</v>
      </c>
      <c r="N78" s="935">
        <v>0</v>
      </c>
      <c r="O78" s="935">
        <v>0</v>
      </c>
      <c r="P78" s="935">
        <v>0</v>
      </c>
      <c r="Q78" s="935">
        <v>0</v>
      </c>
      <c r="R78" s="935">
        <v>0</v>
      </c>
      <c r="S78" s="935">
        <v>0</v>
      </c>
      <c r="T78" s="935">
        <v>0</v>
      </c>
      <c r="U78" s="935">
        <v>0</v>
      </c>
      <c r="V78" s="935">
        <v>0</v>
      </c>
      <c r="W78" s="935">
        <v>0</v>
      </c>
      <c r="X78" s="935">
        <v>0</v>
      </c>
      <c r="Y78" s="935">
        <v>0</v>
      </c>
      <c r="Z78" s="935">
        <v>0</v>
      </c>
      <c r="AA78" s="935">
        <v>0</v>
      </c>
      <c r="AB78" s="912"/>
    </row>
    <row r="79" spans="1:28">
      <c r="A79" s="924"/>
      <c r="B79" s="925"/>
      <c r="C79" s="926"/>
      <c r="D79" s="926"/>
      <c r="E79" s="926"/>
      <c r="F79" s="925"/>
      <c r="G79" s="926"/>
      <c r="H79" s="926"/>
      <c r="I79" s="926"/>
      <c r="J79" s="926"/>
      <c r="K79" s="926"/>
      <c r="L79" s="927"/>
      <c r="M79" s="928"/>
      <c r="N79" s="928"/>
      <c r="O79" s="928"/>
      <c r="P79" s="928"/>
      <c r="Q79" s="928"/>
      <c r="R79" s="928"/>
      <c r="S79" s="928"/>
      <c r="T79" s="928"/>
      <c r="U79" s="928"/>
      <c r="V79" s="928"/>
      <c r="W79" s="928"/>
      <c r="X79" s="928"/>
      <c r="Y79" s="928"/>
      <c r="Z79" s="928"/>
      <c r="AA79" s="928"/>
      <c r="AB79" s="912"/>
    </row>
    <row r="80" spans="1:28">
      <c r="A80" s="917" t="s">
        <v>3878</v>
      </c>
      <c r="B80" s="918">
        <v>0</v>
      </c>
      <c r="C80" s="919">
        <v>54744</v>
      </c>
      <c r="D80" s="919">
        <v>-2763</v>
      </c>
      <c r="E80" s="919">
        <v>49</v>
      </c>
      <c r="F80" s="920">
        <v>0</v>
      </c>
      <c r="G80" s="921">
        <v>0</v>
      </c>
      <c r="H80" s="921">
        <v>0</v>
      </c>
      <c r="I80" s="921">
        <v>0</v>
      </c>
      <c r="J80" s="921">
        <v>0</v>
      </c>
      <c r="K80" s="921">
        <v>57075</v>
      </c>
      <c r="L80" s="922">
        <v>135.15922688509301</v>
      </c>
      <c r="M80" s="923">
        <v>0.20316338373318299</v>
      </c>
      <c r="N80" s="923">
        <v>0.63786690763839504</v>
      </c>
      <c r="O80" s="923">
        <v>12.3895519763766</v>
      </c>
      <c r="P80" s="923">
        <v>32.152366930918703</v>
      </c>
      <c r="Q80" s="923">
        <v>3.04183902271669E-2</v>
      </c>
      <c r="R80" s="923">
        <v>0.12594308084397299</v>
      </c>
      <c r="S80" s="923">
        <v>2.0354422525547098</v>
      </c>
      <c r="T80" s="923">
        <v>6.5365343078393403</v>
      </c>
      <c r="U80" s="923">
        <v>22.2895007229152</v>
      </c>
      <c r="V80" s="923">
        <v>8.5474626902247199E-3</v>
      </c>
      <c r="W80" s="923">
        <v>1.8872006028377501E-3</v>
      </c>
      <c r="X80" s="923">
        <v>0.42119159702992098</v>
      </c>
      <c r="Y80" s="923">
        <v>0.36102136888279002</v>
      </c>
      <c r="Z80" s="923">
        <v>3.33276153601098E-3</v>
      </c>
      <c r="AA80" s="923">
        <v>4.6119149900752297E-2</v>
      </c>
      <c r="AB80" s="912"/>
    </row>
    <row r="81" spans="1:28">
      <c r="A81" s="929" t="s">
        <v>4207</v>
      </c>
      <c r="B81" s="930">
        <v>0</v>
      </c>
      <c r="C81" s="931">
        <v>0</v>
      </c>
      <c r="D81" s="931">
        <v>0</v>
      </c>
      <c r="E81" s="931">
        <v>0</v>
      </c>
      <c r="F81" s="932">
        <v>0</v>
      </c>
      <c r="G81" s="933">
        <v>0</v>
      </c>
      <c r="H81" s="933">
        <v>0</v>
      </c>
      <c r="I81" s="933">
        <v>0</v>
      </c>
      <c r="J81" s="933">
        <v>0</v>
      </c>
      <c r="K81" s="933">
        <v>0</v>
      </c>
      <c r="L81" s="934">
        <v>0</v>
      </c>
      <c r="M81" s="935">
        <v>0</v>
      </c>
      <c r="N81" s="935">
        <v>0</v>
      </c>
      <c r="O81" s="935">
        <v>0</v>
      </c>
      <c r="P81" s="935">
        <v>0</v>
      </c>
      <c r="Q81" s="935">
        <v>0</v>
      </c>
      <c r="R81" s="935">
        <v>0</v>
      </c>
      <c r="S81" s="935">
        <v>0</v>
      </c>
      <c r="T81" s="935">
        <v>0</v>
      </c>
      <c r="U81" s="935">
        <v>0</v>
      </c>
      <c r="V81" s="935">
        <v>0</v>
      </c>
      <c r="W81" s="935">
        <v>0</v>
      </c>
      <c r="X81" s="935">
        <v>0</v>
      </c>
      <c r="Y81" s="935">
        <v>0</v>
      </c>
      <c r="Z81" s="935">
        <v>0</v>
      </c>
      <c r="AA81" s="935">
        <v>0</v>
      </c>
      <c r="AB81" s="912"/>
    </row>
    <row r="82" spans="1:28">
      <c r="A82" s="929" t="s">
        <v>3879</v>
      </c>
      <c r="B82" s="930">
        <v>0</v>
      </c>
      <c r="C82" s="931">
        <v>272.10500000000002</v>
      </c>
      <c r="D82" s="931">
        <v>0</v>
      </c>
      <c r="E82" s="931">
        <v>3.0000000000000001E-3</v>
      </c>
      <c r="F82" s="932">
        <v>0</v>
      </c>
      <c r="G82" s="933">
        <v>0</v>
      </c>
      <c r="H82" s="933">
        <v>0</v>
      </c>
      <c r="I82" s="933">
        <v>0</v>
      </c>
      <c r="J82" s="933">
        <v>0</v>
      </c>
      <c r="K82" s="933">
        <v>272</v>
      </c>
      <c r="L82" s="934">
        <v>1.0931457838116001</v>
      </c>
      <c r="M82" s="935">
        <v>9.9982846080329301E-4</v>
      </c>
      <c r="N82" s="935">
        <v>0</v>
      </c>
      <c r="O82" s="935">
        <v>2.6662092288087798E-2</v>
      </c>
      <c r="P82" s="935">
        <v>0.27195334133849602</v>
      </c>
      <c r="Q82" s="935">
        <v>3.3327615360109801E-4</v>
      </c>
      <c r="R82" s="935">
        <v>1.66638076800549E-3</v>
      </c>
      <c r="S82" s="935">
        <v>9.9982846080329396E-3</v>
      </c>
      <c r="T82" s="935">
        <v>1.6663807680054901E-2</v>
      </c>
      <c r="U82" s="935">
        <v>0.19330016908863701</v>
      </c>
      <c r="V82" s="935">
        <v>6.66552307202196E-5</v>
      </c>
      <c r="W82" s="935">
        <v>6.66552307202196E-5</v>
      </c>
      <c r="X82" s="935">
        <v>0</v>
      </c>
      <c r="Y82" s="935">
        <v>0</v>
      </c>
      <c r="Z82" s="935">
        <v>3.33276153601098E-3</v>
      </c>
      <c r="AA82" s="935">
        <v>3.6660376896120801E-3</v>
      </c>
      <c r="AB82" s="912"/>
    </row>
    <row r="83" spans="1:28">
      <c r="A83" s="929" t="s">
        <v>3880</v>
      </c>
      <c r="B83" s="930">
        <v>0</v>
      </c>
      <c r="C83" s="931">
        <v>2.1030000000000002</v>
      </c>
      <c r="D83" s="931">
        <v>0</v>
      </c>
      <c r="E83" s="931">
        <v>0</v>
      </c>
      <c r="F83" s="932">
        <v>0</v>
      </c>
      <c r="G83" s="933">
        <v>0</v>
      </c>
      <c r="H83" s="933">
        <v>0</v>
      </c>
      <c r="I83" s="933">
        <v>0</v>
      </c>
      <c r="J83" s="933">
        <v>0</v>
      </c>
      <c r="K83" s="933">
        <v>2</v>
      </c>
      <c r="L83" s="934">
        <v>9.8022398117970002E-3</v>
      </c>
      <c r="M83" s="935">
        <v>0</v>
      </c>
      <c r="N83" s="935">
        <v>0</v>
      </c>
      <c r="O83" s="935">
        <v>0</v>
      </c>
      <c r="P83" s="935">
        <v>2.4481093929963E-3</v>
      </c>
      <c r="Q83" s="935">
        <v>0</v>
      </c>
      <c r="R83" s="935">
        <v>2.4505599529492498E-6</v>
      </c>
      <c r="S83" s="935">
        <v>0</v>
      </c>
      <c r="T83" s="935">
        <v>0</v>
      </c>
      <c r="U83" s="935">
        <v>0</v>
      </c>
      <c r="V83" s="935">
        <v>0</v>
      </c>
      <c r="W83" s="935">
        <v>0</v>
      </c>
      <c r="X83" s="935">
        <v>0</v>
      </c>
      <c r="Y83" s="935">
        <v>0</v>
      </c>
      <c r="Z83" s="935">
        <v>0</v>
      </c>
      <c r="AA83" s="935">
        <v>0</v>
      </c>
      <c r="AB83" s="912"/>
    </row>
    <row r="84" spans="1:28">
      <c r="A84" s="929" t="s">
        <v>3881</v>
      </c>
      <c r="B84" s="930">
        <v>0</v>
      </c>
      <c r="C84" s="931">
        <v>0.17799999999999999</v>
      </c>
      <c r="D84" s="931">
        <v>0</v>
      </c>
      <c r="E84" s="931">
        <v>0</v>
      </c>
      <c r="F84" s="932">
        <v>0</v>
      </c>
      <c r="G84" s="933">
        <v>0</v>
      </c>
      <c r="H84" s="933">
        <v>0</v>
      </c>
      <c r="I84" s="933">
        <v>0</v>
      </c>
      <c r="J84" s="933">
        <v>0</v>
      </c>
      <c r="K84" s="933">
        <v>0</v>
      </c>
      <c r="L84" s="934">
        <v>0</v>
      </c>
      <c r="M84" s="935">
        <v>0</v>
      </c>
      <c r="N84" s="935">
        <v>0</v>
      </c>
      <c r="O84" s="935">
        <v>0</v>
      </c>
      <c r="P84" s="935">
        <v>0</v>
      </c>
      <c r="Q84" s="935">
        <v>0</v>
      </c>
      <c r="R84" s="935">
        <v>0</v>
      </c>
      <c r="S84" s="935">
        <v>0</v>
      </c>
      <c r="T84" s="935">
        <v>0</v>
      </c>
      <c r="U84" s="935">
        <v>0</v>
      </c>
      <c r="V84" s="935">
        <v>0</v>
      </c>
      <c r="W84" s="935">
        <v>0</v>
      </c>
      <c r="X84" s="935">
        <v>0</v>
      </c>
      <c r="Y84" s="935">
        <v>0</v>
      </c>
      <c r="Z84" s="935">
        <v>0</v>
      </c>
      <c r="AA84" s="935">
        <v>0</v>
      </c>
      <c r="AB84" s="912"/>
    </row>
    <row r="85" spans="1:28">
      <c r="A85" s="929" t="s">
        <v>3882</v>
      </c>
      <c r="B85" s="930">
        <v>0</v>
      </c>
      <c r="C85" s="931">
        <v>14.718</v>
      </c>
      <c r="D85" s="931">
        <v>0</v>
      </c>
      <c r="E85" s="931">
        <v>0.15440200000000001</v>
      </c>
      <c r="F85" s="932">
        <v>0</v>
      </c>
      <c r="G85" s="933">
        <v>0</v>
      </c>
      <c r="H85" s="933">
        <v>0</v>
      </c>
      <c r="I85" s="933">
        <v>0</v>
      </c>
      <c r="J85" s="933">
        <v>0</v>
      </c>
      <c r="K85" s="933">
        <v>15</v>
      </c>
      <c r="L85" s="934">
        <v>5.7159310902541199E-2</v>
      </c>
      <c r="M85" s="935">
        <v>2.38929595412552E-4</v>
      </c>
      <c r="N85" s="935">
        <v>0</v>
      </c>
      <c r="O85" s="935">
        <v>1.54385277035803E-2</v>
      </c>
      <c r="P85" s="935">
        <v>1.40233293307521E-2</v>
      </c>
      <c r="Q85" s="935">
        <v>0</v>
      </c>
      <c r="R85" s="935">
        <v>2.5730879505967102E-4</v>
      </c>
      <c r="S85" s="935">
        <v>6.06513588354939E-3</v>
      </c>
      <c r="T85" s="935">
        <v>1.0292351802386799E-2</v>
      </c>
      <c r="U85" s="935">
        <v>5.40348469625309E-2</v>
      </c>
      <c r="V85" s="935">
        <v>1.8379199647119401E-5</v>
      </c>
      <c r="W85" s="935">
        <v>3.67583992942387E-6</v>
      </c>
      <c r="X85" s="935">
        <v>0</v>
      </c>
      <c r="Y85" s="935">
        <v>0</v>
      </c>
      <c r="Z85" s="935">
        <v>0</v>
      </c>
      <c r="AA85" s="935">
        <v>2.3892959541255199E-5</v>
      </c>
      <c r="AB85" s="912"/>
    </row>
    <row r="86" spans="1:28">
      <c r="A86" s="929" t="s">
        <v>3883</v>
      </c>
      <c r="B86" s="930">
        <v>0</v>
      </c>
      <c r="C86" s="931">
        <v>2131.5230000000001</v>
      </c>
      <c r="D86" s="931">
        <v>0</v>
      </c>
      <c r="E86" s="931">
        <v>0</v>
      </c>
      <c r="F86" s="932">
        <v>0</v>
      </c>
      <c r="G86" s="933">
        <v>0</v>
      </c>
      <c r="H86" s="933">
        <v>0</v>
      </c>
      <c r="I86" s="933">
        <v>0</v>
      </c>
      <c r="J86" s="933">
        <v>0</v>
      </c>
      <c r="K86" s="933">
        <v>2132</v>
      </c>
      <c r="L86" s="934">
        <v>9.2475310608474004</v>
      </c>
      <c r="M86" s="935">
        <v>0</v>
      </c>
      <c r="N86" s="935">
        <v>0</v>
      </c>
      <c r="O86" s="935">
        <v>5.2245938196877999E-2</v>
      </c>
      <c r="P86" s="935">
        <v>2.3118827652118501</v>
      </c>
      <c r="Q86" s="935">
        <v>0</v>
      </c>
      <c r="R86" s="935">
        <v>5.2245938196877999E-3</v>
      </c>
      <c r="S86" s="935">
        <v>2.6122969098438999E-2</v>
      </c>
      <c r="T86" s="935">
        <v>7.8368907295316995E-2</v>
      </c>
      <c r="U86" s="935">
        <v>2.6122969098438999E-2</v>
      </c>
      <c r="V86" s="935">
        <v>0</v>
      </c>
      <c r="W86" s="935">
        <v>0</v>
      </c>
      <c r="X86" s="935">
        <v>0</v>
      </c>
      <c r="Y86" s="935">
        <v>0</v>
      </c>
      <c r="Z86" s="935">
        <v>0</v>
      </c>
      <c r="AA86" s="935">
        <v>0</v>
      </c>
      <c r="AB86" s="912"/>
    </row>
    <row r="87" spans="1:28">
      <c r="A87" s="929" t="s">
        <v>3884</v>
      </c>
      <c r="B87" s="930">
        <v>0</v>
      </c>
      <c r="C87" s="931">
        <v>6.452</v>
      </c>
      <c r="D87" s="931">
        <v>0</v>
      </c>
      <c r="E87" s="931">
        <v>0</v>
      </c>
      <c r="F87" s="932">
        <v>0</v>
      </c>
      <c r="G87" s="933">
        <v>0</v>
      </c>
      <c r="H87" s="933">
        <v>0</v>
      </c>
      <c r="I87" s="933">
        <v>0</v>
      </c>
      <c r="J87" s="933">
        <v>0</v>
      </c>
      <c r="K87" s="933">
        <v>6</v>
      </c>
      <c r="L87" s="934">
        <v>2.88185850466832E-2</v>
      </c>
      <c r="M87" s="935">
        <v>0</v>
      </c>
      <c r="N87" s="935">
        <v>7.3516798588477502E-6</v>
      </c>
      <c r="O87" s="935">
        <v>3.4552895336584402E-3</v>
      </c>
      <c r="P87" s="935">
        <v>7.1825912220942504E-3</v>
      </c>
      <c r="Q87" s="935">
        <v>0</v>
      </c>
      <c r="R87" s="935">
        <v>0</v>
      </c>
      <c r="S87" s="935">
        <v>3.67583992942387E-4</v>
      </c>
      <c r="T87" s="935">
        <v>2.2790207562427998E-3</v>
      </c>
      <c r="U87" s="935">
        <v>1.4703359717695499E-3</v>
      </c>
      <c r="V87" s="935">
        <v>0</v>
      </c>
      <c r="W87" s="935">
        <v>0</v>
      </c>
      <c r="X87" s="935">
        <v>0</v>
      </c>
      <c r="Y87" s="935">
        <v>0</v>
      </c>
      <c r="Z87" s="935">
        <v>0</v>
      </c>
      <c r="AA87" s="935">
        <v>0</v>
      </c>
      <c r="AB87" s="912"/>
    </row>
    <row r="88" spans="1:28">
      <c r="A88" s="929" t="s">
        <v>3885</v>
      </c>
      <c r="B88" s="930">
        <v>0</v>
      </c>
      <c r="C88" s="931">
        <v>14498.352000000001</v>
      </c>
      <c r="D88" s="931">
        <v>0</v>
      </c>
      <c r="E88" s="931">
        <v>0</v>
      </c>
      <c r="F88" s="932">
        <v>0</v>
      </c>
      <c r="G88" s="933">
        <v>0</v>
      </c>
      <c r="H88" s="933">
        <v>0</v>
      </c>
      <c r="I88" s="933">
        <v>0</v>
      </c>
      <c r="J88" s="933">
        <v>0</v>
      </c>
      <c r="K88" s="933">
        <v>14498</v>
      </c>
      <c r="L88" s="934">
        <v>66.626067586443497</v>
      </c>
      <c r="M88" s="935">
        <v>3.3396525105986702E-2</v>
      </c>
      <c r="N88" s="935">
        <v>0</v>
      </c>
      <c r="O88" s="935">
        <v>6.84628764672728</v>
      </c>
      <c r="P88" s="935">
        <v>16.6147712402284</v>
      </c>
      <c r="Q88" s="935">
        <v>0</v>
      </c>
      <c r="R88" s="935">
        <v>0.10018957531795999</v>
      </c>
      <c r="S88" s="935">
        <v>1.0018957531796</v>
      </c>
      <c r="T88" s="935">
        <v>0.83491312764966796</v>
      </c>
      <c r="U88" s="935">
        <v>14.0265405445144</v>
      </c>
      <c r="V88" s="935">
        <v>0</v>
      </c>
      <c r="W88" s="935">
        <v>0</v>
      </c>
      <c r="X88" s="935">
        <v>0</v>
      </c>
      <c r="Y88" s="935">
        <v>0</v>
      </c>
      <c r="Z88" s="935">
        <v>0</v>
      </c>
      <c r="AA88" s="935">
        <v>1.16887837870954E-2</v>
      </c>
      <c r="AB88" s="912"/>
    </row>
    <row r="89" spans="1:28">
      <c r="A89" s="929" t="s">
        <v>3886</v>
      </c>
      <c r="B89" s="930">
        <v>0</v>
      </c>
      <c r="C89" s="931">
        <v>4349</v>
      </c>
      <c r="D89" s="931">
        <v>237</v>
      </c>
      <c r="E89" s="931">
        <v>18.149999999999999</v>
      </c>
      <c r="F89" s="932">
        <v>0</v>
      </c>
      <c r="G89" s="933">
        <v>0</v>
      </c>
      <c r="H89" s="933">
        <v>0</v>
      </c>
      <c r="I89" s="933">
        <v>0</v>
      </c>
      <c r="J89" s="933">
        <v>0</v>
      </c>
      <c r="K89" s="933">
        <v>3711</v>
      </c>
      <c r="L89" s="934">
        <v>18.142585830862402</v>
      </c>
      <c r="M89" s="935">
        <v>0</v>
      </c>
      <c r="N89" s="935">
        <v>0</v>
      </c>
      <c r="O89" s="935">
        <v>9.0940279853946607E-2</v>
      </c>
      <c r="P89" s="935">
        <v>4.5379199647119401</v>
      </c>
      <c r="Q89" s="935">
        <v>0</v>
      </c>
      <c r="R89" s="935">
        <v>4.5470139926973296E-3</v>
      </c>
      <c r="S89" s="935">
        <v>4.5470139926973303E-2</v>
      </c>
      <c r="T89" s="935">
        <v>0</v>
      </c>
      <c r="U89" s="935">
        <v>0.13641041978092</v>
      </c>
      <c r="V89" s="935">
        <v>0</v>
      </c>
      <c r="W89" s="935">
        <v>0</v>
      </c>
      <c r="X89" s="935">
        <v>0</v>
      </c>
      <c r="Y89" s="935">
        <v>0</v>
      </c>
      <c r="Z89" s="935">
        <v>0</v>
      </c>
      <c r="AA89" s="935">
        <v>9.0940279853946602E-4</v>
      </c>
      <c r="AB89" s="912"/>
    </row>
    <row r="90" spans="1:28">
      <c r="A90" s="929" t="s">
        <v>3887</v>
      </c>
      <c r="B90" s="930">
        <v>0</v>
      </c>
      <c r="C90" s="931">
        <v>3.3780000000000001</v>
      </c>
      <c r="D90" s="931">
        <v>0</v>
      </c>
      <c r="E90" s="931">
        <v>0</v>
      </c>
      <c r="F90" s="932">
        <v>0</v>
      </c>
      <c r="G90" s="933">
        <v>0</v>
      </c>
      <c r="H90" s="933">
        <v>0</v>
      </c>
      <c r="I90" s="933">
        <v>0</v>
      </c>
      <c r="J90" s="933">
        <v>0</v>
      </c>
      <c r="K90" s="933">
        <v>3</v>
      </c>
      <c r="L90" s="934">
        <v>9.8880094101502208E-3</v>
      </c>
      <c r="M90" s="935">
        <v>0</v>
      </c>
      <c r="N90" s="935">
        <v>3.67583992942387E-6</v>
      </c>
      <c r="O90" s="935">
        <v>3.34501433577572E-3</v>
      </c>
      <c r="P90" s="935">
        <v>2.4628127527140001E-3</v>
      </c>
      <c r="Q90" s="935">
        <v>0</v>
      </c>
      <c r="R90" s="935">
        <v>1.47033597176955E-5</v>
      </c>
      <c r="S90" s="935">
        <v>6.9840958659053601E-4</v>
      </c>
      <c r="T90" s="935">
        <v>3.6758399294238701E-5</v>
      </c>
      <c r="U90" s="935">
        <v>7.9765726468498093E-3</v>
      </c>
      <c r="V90" s="935">
        <v>2.8303967456563801E-5</v>
      </c>
      <c r="W90" s="935">
        <v>1.47033597176955E-6</v>
      </c>
      <c r="X90" s="935">
        <v>0</v>
      </c>
      <c r="Y90" s="935">
        <v>0</v>
      </c>
      <c r="Z90" s="935">
        <v>0</v>
      </c>
      <c r="AA90" s="935">
        <v>6.8370622687284003E-5</v>
      </c>
      <c r="AB90" s="912"/>
    </row>
    <row r="91" spans="1:28">
      <c r="A91" s="929" t="s">
        <v>3888</v>
      </c>
      <c r="B91" s="930">
        <v>0</v>
      </c>
      <c r="C91" s="931">
        <v>49.911000000000001</v>
      </c>
      <c r="D91" s="931">
        <v>0</v>
      </c>
      <c r="E91" s="931">
        <v>0</v>
      </c>
      <c r="F91" s="932">
        <v>8</v>
      </c>
      <c r="G91" s="933">
        <v>0</v>
      </c>
      <c r="H91" s="933">
        <v>0</v>
      </c>
      <c r="I91" s="933">
        <v>0</v>
      </c>
      <c r="J91" s="933">
        <v>0</v>
      </c>
      <c r="K91" s="933">
        <v>42</v>
      </c>
      <c r="L91" s="934">
        <v>0.14975371872472901</v>
      </c>
      <c r="M91" s="935">
        <v>5.1461759011934203E-5</v>
      </c>
      <c r="N91" s="935">
        <v>5.1461759011934203E-5</v>
      </c>
      <c r="O91" s="935">
        <v>6.5871051535275796E-2</v>
      </c>
      <c r="P91" s="935">
        <v>3.7361237042664197E-2</v>
      </c>
      <c r="Q91" s="935">
        <v>0</v>
      </c>
      <c r="R91" s="935">
        <v>2.0070086014654302E-3</v>
      </c>
      <c r="S91" s="935">
        <v>7.7192638517901299E-2</v>
      </c>
      <c r="T91" s="935">
        <v>1.7496998064057599E-2</v>
      </c>
      <c r="U91" s="935">
        <v>0.42713259979905399</v>
      </c>
      <c r="V91" s="935">
        <v>1.02923518023868E-5</v>
      </c>
      <c r="W91" s="935">
        <v>1.02923518023868E-5</v>
      </c>
      <c r="X91" s="935">
        <v>0</v>
      </c>
      <c r="Y91" s="935">
        <v>0</v>
      </c>
      <c r="Z91" s="935">
        <v>0</v>
      </c>
      <c r="AA91" s="935">
        <v>1.2350822162864199E-4</v>
      </c>
      <c r="AB91" s="912"/>
    </row>
    <row r="92" spans="1:28">
      <c r="A92" s="929" t="s">
        <v>3889</v>
      </c>
      <c r="B92" s="930">
        <v>0</v>
      </c>
      <c r="C92" s="931">
        <v>1925.471</v>
      </c>
      <c r="D92" s="931">
        <v>-3000</v>
      </c>
      <c r="E92" s="931">
        <v>14.738</v>
      </c>
      <c r="F92" s="932">
        <v>0</v>
      </c>
      <c r="G92" s="933">
        <v>0</v>
      </c>
      <c r="H92" s="933">
        <v>0</v>
      </c>
      <c r="I92" s="933">
        <v>0</v>
      </c>
      <c r="J92" s="933">
        <v>0</v>
      </c>
      <c r="K92" s="933">
        <v>4910.7330000000002</v>
      </c>
      <c r="L92" s="934">
        <v>24.729963768471102</v>
      </c>
      <c r="M92" s="935">
        <v>0.168476638811969</v>
      </c>
      <c r="N92" s="935">
        <v>0.637804418359595</v>
      </c>
      <c r="O92" s="935">
        <v>4.5127671110348704</v>
      </c>
      <c r="P92" s="935">
        <v>4.5669203163672902</v>
      </c>
      <c r="Q92" s="935">
        <v>3.0085114073565799E-2</v>
      </c>
      <c r="R92" s="935">
        <v>1.2034045629426299E-2</v>
      </c>
      <c r="S92" s="935">
        <v>0.481361825177053</v>
      </c>
      <c r="T92" s="935">
        <v>4.0314052858578204</v>
      </c>
      <c r="U92" s="935">
        <v>6.2577037273016902</v>
      </c>
      <c r="V92" s="935">
        <v>8.4238319405984304E-3</v>
      </c>
      <c r="W92" s="935">
        <v>1.8051068444139499E-3</v>
      </c>
      <c r="X92" s="935">
        <v>0.42119159702992098</v>
      </c>
      <c r="Y92" s="935">
        <v>0.36102136888279002</v>
      </c>
      <c r="Z92" s="935">
        <v>0</v>
      </c>
      <c r="AA92" s="935">
        <v>1.8051068444139499E-2</v>
      </c>
      <c r="AB92" s="912"/>
    </row>
    <row r="93" spans="1:28">
      <c r="A93" s="929" t="s">
        <v>3890</v>
      </c>
      <c r="B93" s="930">
        <v>0</v>
      </c>
      <c r="C93" s="931">
        <v>31540.901999999998</v>
      </c>
      <c r="D93" s="931">
        <v>0</v>
      </c>
      <c r="E93" s="931">
        <v>15.819000000000001</v>
      </c>
      <c r="F93" s="932">
        <v>0</v>
      </c>
      <c r="G93" s="933">
        <v>0</v>
      </c>
      <c r="H93" s="933">
        <v>0</v>
      </c>
      <c r="I93" s="933">
        <v>0</v>
      </c>
      <c r="J93" s="933">
        <v>0</v>
      </c>
      <c r="K93" s="933">
        <v>31525</v>
      </c>
      <c r="L93" s="934">
        <v>15.0645109907614</v>
      </c>
      <c r="M93" s="935">
        <v>0</v>
      </c>
      <c r="N93" s="935">
        <v>0</v>
      </c>
      <c r="O93" s="935">
        <v>0.77253902516725104</v>
      </c>
      <c r="P93" s="935">
        <v>3.78544122331953</v>
      </c>
      <c r="Q93" s="935">
        <v>0</v>
      </c>
      <c r="R93" s="935">
        <v>0</v>
      </c>
      <c r="S93" s="935">
        <v>0.38626951258362502</v>
      </c>
      <c r="T93" s="935">
        <v>1.5450780503345001</v>
      </c>
      <c r="U93" s="935">
        <v>1.1588085377508801</v>
      </c>
      <c r="V93" s="935">
        <v>0</v>
      </c>
      <c r="W93" s="935">
        <v>0</v>
      </c>
      <c r="X93" s="935">
        <v>0</v>
      </c>
      <c r="Y93" s="935">
        <v>0</v>
      </c>
      <c r="Z93" s="935">
        <v>0</v>
      </c>
      <c r="AA93" s="935">
        <v>1.15880853775088E-2</v>
      </c>
      <c r="AB93" s="912"/>
    </row>
    <row r="94" spans="1:28">
      <c r="A94" s="924"/>
      <c r="B94" s="925"/>
      <c r="C94" s="926"/>
      <c r="D94" s="926"/>
      <c r="E94" s="926"/>
      <c r="F94" s="925"/>
      <c r="G94" s="926"/>
      <c r="H94" s="926"/>
      <c r="I94" s="926"/>
      <c r="J94" s="926"/>
      <c r="K94" s="926"/>
      <c r="L94" s="927"/>
      <c r="M94" s="928"/>
      <c r="N94" s="928"/>
      <c r="O94" s="928"/>
      <c r="P94" s="928"/>
      <c r="Q94" s="928"/>
      <c r="R94" s="928"/>
      <c r="S94" s="928"/>
      <c r="T94" s="928"/>
      <c r="U94" s="928"/>
      <c r="V94" s="928"/>
      <c r="W94" s="928"/>
      <c r="X94" s="928"/>
      <c r="Y94" s="928"/>
      <c r="Z94" s="928"/>
      <c r="AA94" s="928"/>
      <c r="AB94" s="912"/>
    </row>
    <row r="95" spans="1:28">
      <c r="A95" s="917" t="s">
        <v>3891</v>
      </c>
      <c r="B95" s="918">
        <v>3698</v>
      </c>
      <c r="C95" s="919">
        <v>5952</v>
      </c>
      <c r="D95" s="919">
        <v>-609</v>
      </c>
      <c r="E95" s="919">
        <v>31</v>
      </c>
      <c r="F95" s="920">
        <v>230</v>
      </c>
      <c r="G95" s="921">
        <v>503</v>
      </c>
      <c r="H95" s="921">
        <v>0</v>
      </c>
      <c r="I95" s="921">
        <v>240</v>
      </c>
      <c r="J95" s="921">
        <v>0</v>
      </c>
      <c r="K95" s="921">
        <v>8773</v>
      </c>
      <c r="L95" s="922">
        <v>34.014519567721202</v>
      </c>
      <c r="M95" s="923">
        <v>2.3360501874678401</v>
      </c>
      <c r="N95" s="923">
        <v>0.178659298649742</v>
      </c>
      <c r="O95" s="923">
        <v>12.5076457470532</v>
      </c>
      <c r="P95" s="923">
        <v>4.7859129561104696</v>
      </c>
      <c r="Q95" s="923">
        <v>1.94503884137525</v>
      </c>
      <c r="R95" s="923">
        <v>0.63915137108829401</v>
      </c>
      <c r="S95" s="923">
        <v>16.464564903080401</v>
      </c>
      <c r="T95" s="923">
        <v>38.541978091993997</v>
      </c>
      <c r="U95" s="923">
        <v>146.509018060627</v>
      </c>
      <c r="V95" s="923">
        <v>1.8977136275639E-2</v>
      </c>
      <c r="W95" s="923">
        <v>5.7081995736025702E-2</v>
      </c>
      <c r="X95" s="923">
        <v>0.48545592667924597</v>
      </c>
      <c r="Y95" s="923">
        <v>0.23179846594946901</v>
      </c>
      <c r="Z95" s="923">
        <v>0.149974269120494</v>
      </c>
      <c r="AA95" s="923">
        <v>0.338052907589384</v>
      </c>
      <c r="AB95" s="912"/>
    </row>
    <row r="96" spans="1:28">
      <c r="A96" s="929" t="s">
        <v>3892</v>
      </c>
      <c r="B96" s="930">
        <v>3681</v>
      </c>
      <c r="C96" s="931">
        <v>3245.335</v>
      </c>
      <c r="D96" s="931">
        <v>-683</v>
      </c>
      <c r="E96" s="931">
        <v>28.59</v>
      </c>
      <c r="F96" s="932">
        <v>0</v>
      </c>
      <c r="G96" s="933">
        <v>501</v>
      </c>
      <c r="H96" s="933">
        <v>0</v>
      </c>
      <c r="I96" s="933">
        <v>221</v>
      </c>
      <c r="J96" s="933">
        <v>0</v>
      </c>
      <c r="K96" s="933">
        <v>6899</v>
      </c>
      <c r="L96" s="934">
        <v>26.712132722327102</v>
      </c>
      <c r="M96" s="935">
        <v>1.8258926164628599</v>
      </c>
      <c r="N96" s="935">
        <v>0.135251304923175</v>
      </c>
      <c r="O96" s="935">
        <v>10.820104393854001</v>
      </c>
      <c r="P96" s="935">
        <v>3.7785833312912001</v>
      </c>
      <c r="Q96" s="935">
        <v>1.53003038694342</v>
      </c>
      <c r="R96" s="935">
        <v>0.532552013135001</v>
      </c>
      <c r="S96" s="935">
        <v>13.9477908202024</v>
      </c>
      <c r="T96" s="935">
        <v>31.530460460215199</v>
      </c>
      <c r="U96" s="935">
        <v>120.54272551278</v>
      </c>
      <c r="V96" s="935">
        <v>1.43704511480873E-2</v>
      </c>
      <c r="W96" s="935">
        <v>3.97300708211826E-2</v>
      </c>
      <c r="X96" s="935">
        <v>0.16906413115396901</v>
      </c>
      <c r="Y96" s="935">
        <v>8.4532065576984297E-2</v>
      </c>
      <c r="Z96" s="935">
        <v>8.4532065576984297E-2</v>
      </c>
      <c r="AA96" s="935">
        <v>0.25359619673095302</v>
      </c>
      <c r="AB96" s="912"/>
    </row>
    <row r="97" spans="1:28">
      <c r="A97" s="929" t="s">
        <v>3893</v>
      </c>
      <c r="B97" s="930">
        <v>0</v>
      </c>
      <c r="C97" s="931">
        <v>299.209</v>
      </c>
      <c r="D97" s="931">
        <v>0</v>
      </c>
      <c r="E97" s="931">
        <v>1.4E-2</v>
      </c>
      <c r="F97" s="932">
        <v>48.195</v>
      </c>
      <c r="G97" s="933">
        <v>0</v>
      </c>
      <c r="H97" s="933">
        <v>0</v>
      </c>
      <c r="I97" s="933">
        <v>0</v>
      </c>
      <c r="J97" s="933">
        <v>0</v>
      </c>
      <c r="K97" s="933">
        <v>251</v>
      </c>
      <c r="L97" s="934">
        <v>0.968767613399662</v>
      </c>
      <c r="M97" s="935">
        <v>7.7193863797877793E-2</v>
      </c>
      <c r="N97" s="935">
        <v>5.5358149337123496E-3</v>
      </c>
      <c r="O97" s="935">
        <v>0.313696179577033</v>
      </c>
      <c r="P97" s="935">
        <v>0.120250202171196</v>
      </c>
      <c r="Q97" s="935">
        <v>6.4584507559977397E-2</v>
      </c>
      <c r="R97" s="935">
        <v>1.47621731565663E-2</v>
      </c>
      <c r="S97" s="935">
        <v>0.41826157276937798</v>
      </c>
      <c r="T97" s="935">
        <v>1.17174749430245</v>
      </c>
      <c r="U97" s="935">
        <v>3.5706006322444699</v>
      </c>
      <c r="V97" s="935">
        <v>6.7659960300928796E-4</v>
      </c>
      <c r="W97" s="935">
        <v>1.8760261719803E-3</v>
      </c>
      <c r="X97" s="935">
        <v>1.53772637047565E-2</v>
      </c>
      <c r="Y97" s="935">
        <v>6.1509054819026097E-3</v>
      </c>
      <c r="Z97" s="935">
        <v>3.0754527409513101E-3</v>
      </c>
      <c r="AA97" s="935">
        <v>8.7035312568922007E-3</v>
      </c>
      <c r="AB97" s="912"/>
    </row>
    <row r="98" spans="1:28">
      <c r="A98" s="929" t="s">
        <v>3894</v>
      </c>
      <c r="B98" s="930">
        <v>0</v>
      </c>
      <c r="C98" s="931">
        <v>34.1</v>
      </c>
      <c r="D98" s="931">
        <v>0</v>
      </c>
      <c r="E98" s="931">
        <v>0</v>
      </c>
      <c r="F98" s="932">
        <v>5</v>
      </c>
      <c r="G98" s="933">
        <v>0</v>
      </c>
      <c r="H98" s="933">
        <v>0</v>
      </c>
      <c r="I98" s="933">
        <v>0</v>
      </c>
      <c r="J98" s="933">
        <v>0</v>
      </c>
      <c r="K98" s="933">
        <v>29</v>
      </c>
      <c r="L98" s="934">
        <v>0.121878599259931</v>
      </c>
      <c r="M98" s="935">
        <v>7.3908888180949399E-3</v>
      </c>
      <c r="N98" s="935">
        <v>1.91878844315926E-3</v>
      </c>
      <c r="O98" s="935">
        <v>4.4416399147205098E-2</v>
      </c>
      <c r="P98" s="935">
        <v>1.54924400225452E-2</v>
      </c>
      <c r="Q98" s="935">
        <v>6.5025608351508297E-3</v>
      </c>
      <c r="R98" s="935">
        <v>2.4517852329257201E-3</v>
      </c>
      <c r="S98" s="935">
        <v>4.8680373465336803E-2</v>
      </c>
      <c r="T98" s="935">
        <v>9.7360746930673703E-2</v>
      </c>
      <c r="U98" s="935">
        <v>0.31588943073492298</v>
      </c>
      <c r="V98" s="935">
        <v>4.2639743181316898E-5</v>
      </c>
      <c r="W98" s="935">
        <v>1.95432156247703E-4</v>
      </c>
      <c r="X98" s="935">
        <v>3.5533119317764099E-3</v>
      </c>
      <c r="Y98" s="935">
        <v>1.7766559658882099E-3</v>
      </c>
      <c r="Z98" s="935">
        <v>2.8426495454211302E-3</v>
      </c>
      <c r="AA98" s="935">
        <v>1.12284657044135E-3</v>
      </c>
      <c r="AB98" s="912"/>
    </row>
    <row r="99" spans="1:28">
      <c r="A99" s="929" t="s">
        <v>3895</v>
      </c>
      <c r="B99" s="930">
        <v>0</v>
      </c>
      <c r="C99" s="931">
        <v>36.021000000000001</v>
      </c>
      <c r="D99" s="931">
        <v>0</v>
      </c>
      <c r="E99" s="931">
        <v>0.308</v>
      </c>
      <c r="F99" s="932">
        <v>6</v>
      </c>
      <c r="G99" s="933">
        <v>0</v>
      </c>
      <c r="H99" s="933">
        <v>0</v>
      </c>
      <c r="I99" s="933">
        <v>0</v>
      </c>
      <c r="J99" s="933">
        <v>0</v>
      </c>
      <c r="K99" s="933">
        <v>30</v>
      </c>
      <c r="L99" s="934">
        <v>0.120567549685103</v>
      </c>
      <c r="M99" s="935">
        <v>9.2263582228539198E-3</v>
      </c>
      <c r="N99" s="935">
        <v>4.77859190825104E-4</v>
      </c>
      <c r="O99" s="935">
        <v>1.43357757247531E-2</v>
      </c>
      <c r="P99" s="935">
        <v>1.7092655671821E-2</v>
      </c>
      <c r="Q99" s="935">
        <v>5.3299678976646203E-3</v>
      </c>
      <c r="R99" s="935">
        <v>2.6466047491851899E-3</v>
      </c>
      <c r="S99" s="935">
        <v>2.6833631484794299E-2</v>
      </c>
      <c r="T99" s="935">
        <v>0.118729629720391</v>
      </c>
      <c r="U99" s="935">
        <v>0.296272698311564</v>
      </c>
      <c r="V99" s="935">
        <v>4.7785919082510399E-5</v>
      </c>
      <c r="W99" s="935">
        <v>1.28654397529836E-4</v>
      </c>
      <c r="X99" s="935">
        <v>1.4703359717695499E-3</v>
      </c>
      <c r="Y99" s="935">
        <v>7.3516798588477497E-4</v>
      </c>
      <c r="Z99" s="935">
        <v>2.2055039576543201E-3</v>
      </c>
      <c r="AA99" s="935">
        <v>1.26448893572181E-3</v>
      </c>
      <c r="AB99" s="912"/>
    </row>
    <row r="100" spans="1:28">
      <c r="A100" s="929" t="s">
        <v>3896</v>
      </c>
      <c r="B100" s="930">
        <v>17</v>
      </c>
      <c r="C100" s="931">
        <v>1676</v>
      </c>
      <c r="D100" s="931">
        <v>74</v>
      </c>
      <c r="E100" s="931">
        <v>0.34599999999999997</v>
      </c>
      <c r="F100" s="932">
        <v>37.745811798087701</v>
      </c>
      <c r="G100" s="933">
        <v>2</v>
      </c>
      <c r="H100" s="933">
        <v>0</v>
      </c>
      <c r="I100" s="933">
        <v>19</v>
      </c>
      <c r="J100" s="933">
        <v>0</v>
      </c>
      <c r="K100" s="933">
        <v>1038</v>
      </c>
      <c r="L100" s="934">
        <v>4.10804518832553</v>
      </c>
      <c r="M100" s="935">
        <v>0.28234861665890698</v>
      </c>
      <c r="N100" s="935">
        <v>2.2893131080451899E-2</v>
      </c>
      <c r="O100" s="935">
        <v>0.483299433920651</v>
      </c>
      <c r="P100" s="935">
        <v>0.59013404562942595</v>
      </c>
      <c r="Q100" s="935">
        <v>0.20222265787732499</v>
      </c>
      <c r="R100" s="935">
        <v>5.3417305854387698E-2</v>
      </c>
      <c r="S100" s="935">
        <v>1.23368539711324</v>
      </c>
      <c r="T100" s="935">
        <v>4.0190163452348902</v>
      </c>
      <c r="U100" s="935">
        <v>12.057049035704701</v>
      </c>
      <c r="V100" s="935">
        <v>2.7980493542774502E-3</v>
      </c>
      <c r="W100" s="935">
        <v>9.9203568015291503E-3</v>
      </c>
      <c r="X100" s="935">
        <v>0.190776092337099</v>
      </c>
      <c r="Y100" s="935">
        <v>8.9028843090646195E-2</v>
      </c>
      <c r="Z100" s="935">
        <v>5.08736246232264E-2</v>
      </c>
      <c r="AA100" s="935">
        <v>3.9681427206116601E-2</v>
      </c>
      <c r="AB100" s="912"/>
    </row>
    <row r="101" spans="1:28">
      <c r="A101" s="929" t="s">
        <v>3897</v>
      </c>
      <c r="B101" s="930">
        <v>0</v>
      </c>
      <c r="C101" s="931">
        <v>0.2</v>
      </c>
      <c r="D101" s="931">
        <v>0</v>
      </c>
      <c r="E101" s="931">
        <v>0</v>
      </c>
      <c r="F101" s="932">
        <v>0</v>
      </c>
      <c r="G101" s="933">
        <v>0</v>
      </c>
      <c r="H101" s="933">
        <v>0</v>
      </c>
      <c r="I101" s="933">
        <v>0</v>
      </c>
      <c r="J101" s="933">
        <v>0</v>
      </c>
      <c r="K101" s="933">
        <v>0</v>
      </c>
      <c r="L101" s="934">
        <v>0</v>
      </c>
      <c r="M101" s="935">
        <v>0</v>
      </c>
      <c r="N101" s="935">
        <v>0</v>
      </c>
      <c r="O101" s="935">
        <v>0</v>
      </c>
      <c r="P101" s="935">
        <v>0</v>
      </c>
      <c r="Q101" s="935">
        <v>0</v>
      </c>
      <c r="R101" s="935">
        <v>0</v>
      </c>
      <c r="S101" s="935">
        <v>0</v>
      </c>
      <c r="T101" s="935">
        <v>0</v>
      </c>
      <c r="U101" s="935">
        <v>0</v>
      </c>
      <c r="V101" s="935">
        <v>0</v>
      </c>
      <c r="W101" s="935">
        <v>0</v>
      </c>
      <c r="X101" s="935">
        <v>0</v>
      </c>
      <c r="Y101" s="935">
        <v>0</v>
      </c>
      <c r="Z101" s="935">
        <v>0</v>
      </c>
      <c r="AA101" s="935">
        <v>0</v>
      </c>
      <c r="AB101" s="912"/>
    </row>
    <row r="102" spans="1:28">
      <c r="A102" s="929" t="s">
        <v>3898</v>
      </c>
      <c r="B102" s="930">
        <v>0</v>
      </c>
      <c r="C102" s="931">
        <v>631.07500000000005</v>
      </c>
      <c r="D102" s="931">
        <v>0</v>
      </c>
      <c r="E102" s="931">
        <v>1.3029999999999999</v>
      </c>
      <c r="F102" s="932">
        <v>129.77199999999999</v>
      </c>
      <c r="G102" s="933">
        <v>0</v>
      </c>
      <c r="H102" s="933">
        <v>0</v>
      </c>
      <c r="I102" s="933">
        <v>0</v>
      </c>
      <c r="J102" s="933">
        <v>0</v>
      </c>
      <c r="K102" s="933">
        <v>500</v>
      </c>
      <c r="L102" s="934">
        <v>1.8746783640061799</v>
      </c>
      <c r="M102" s="935">
        <v>0.126203837576886</v>
      </c>
      <c r="N102" s="935">
        <v>1.10275197882716E-2</v>
      </c>
      <c r="O102" s="935">
        <v>0.790305584826133</v>
      </c>
      <c r="P102" s="935">
        <v>0.25118239517729801</v>
      </c>
      <c r="Q102" s="935">
        <v>0.131104957482785</v>
      </c>
      <c r="R102" s="935">
        <v>3.12446394001029E-2</v>
      </c>
      <c r="S102" s="935">
        <v>0.72291518612002803</v>
      </c>
      <c r="T102" s="935">
        <v>1.4825887715343</v>
      </c>
      <c r="U102" s="935">
        <v>9.3733918200308803</v>
      </c>
      <c r="V102" s="935">
        <v>9.8022398117969902E-4</v>
      </c>
      <c r="W102" s="935">
        <v>5.0236479035459603E-3</v>
      </c>
      <c r="X102" s="935">
        <v>0.104148798000343</v>
      </c>
      <c r="Y102" s="935">
        <v>4.9011199058985003E-2</v>
      </c>
      <c r="Z102" s="935">
        <v>6.1263998823731201E-3</v>
      </c>
      <c r="AA102" s="935">
        <v>3.2592447374225002E-2</v>
      </c>
      <c r="AB102" s="912"/>
    </row>
    <row r="103" spans="1:28">
      <c r="A103" s="929" t="s">
        <v>3899</v>
      </c>
      <c r="B103" s="930">
        <v>0</v>
      </c>
      <c r="C103" s="931">
        <v>6.0000000000000001E-3</v>
      </c>
      <c r="D103" s="931">
        <v>0</v>
      </c>
      <c r="E103" s="931">
        <v>0</v>
      </c>
      <c r="F103" s="932">
        <v>0</v>
      </c>
      <c r="G103" s="933">
        <v>0</v>
      </c>
      <c r="H103" s="933">
        <v>0</v>
      </c>
      <c r="I103" s="933">
        <v>0</v>
      </c>
      <c r="J103" s="933">
        <v>0</v>
      </c>
      <c r="K103" s="933">
        <v>0</v>
      </c>
      <c r="L103" s="934">
        <v>0</v>
      </c>
      <c r="M103" s="935">
        <v>0</v>
      </c>
      <c r="N103" s="935">
        <v>0</v>
      </c>
      <c r="O103" s="935">
        <v>0</v>
      </c>
      <c r="P103" s="935">
        <v>0</v>
      </c>
      <c r="Q103" s="935">
        <v>0</v>
      </c>
      <c r="R103" s="935">
        <v>0</v>
      </c>
      <c r="S103" s="935">
        <v>0</v>
      </c>
      <c r="T103" s="935">
        <v>0</v>
      </c>
      <c r="U103" s="935">
        <v>0</v>
      </c>
      <c r="V103" s="935">
        <v>0</v>
      </c>
      <c r="W103" s="935">
        <v>0</v>
      </c>
      <c r="X103" s="935">
        <v>0</v>
      </c>
      <c r="Y103" s="935">
        <v>0</v>
      </c>
      <c r="Z103" s="935">
        <v>0</v>
      </c>
      <c r="AA103" s="935">
        <v>0</v>
      </c>
      <c r="AB103" s="912"/>
    </row>
    <row r="104" spans="1:28">
      <c r="A104" s="929" t="s">
        <v>3901</v>
      </c>
      <c r="B104" s="930">
        <v>0</v>
      </c>
      <c r="C104" s="931">
        <v>24.422000000000001</v>
      </c>
      <c r="D104" s="931">
        <v>0</v>
      </c>
      <c r="E104" s="931">
        <v>8.2000000000000003E-2</v>
      </c>
      <c r="F104" s="932">
        <v>3</v>
      </c>
      <c r="G104" s="933">
        <v>0</v>
      </c>
      <c r="H104" s="933">
        <v>0</v>
      </c>
      <c r="I104" s="933">
        <v>0</v>
      </c>
      <c r="J104" s="933">
        <v>0</v>
      </c>
      <c r="K104" s="933">
        <v>21</v>
      </c>
      <c r="L104" s="934">
        <v>8.6455755140049495E-2</v>
      </c>
      <c r="M104" s="935">
        <v>6.4584507559977498E-3</v>
      </c>
      <c r="N104" s="935">
        <v>1.26081309579239E-3</v>
      </c>
      <c r="O104" s="935">
        <v>3.7567084078712003E-2</v>
      </c>
      <c r="P104" s="935">
        <v>1.00350430073272E-2</v>
      </c>
      <c r="Q104" s="935">
        <v>4.5286347930502098E-3</v>
      </c>
      <c r="R104" s="935">
        <v>1.8011615654177E-3</v>
      </c>
      <c r="S104" s="935">
        <v>5.8923714068664701E-2</v>
      </c>
      <c r="T104" s="935">
        <v>9.9835812483152403E-2</v>
      </c>
      <c r="U104" s="935">
        <v>0.30027936383463599</v>
      </c>
      <c r="V104" s="935">
        <v>5.4034846962530903E-5</v>
      </c>
      <c r="W104" s="935">
        <v>1.69823804739383E-4</v>
      </c>
      <c r="X104" s="935">
        <v>5.1461759011934205E-4</v>
      </c>
      <c r="Y104" s="935">
        <v>2.5730879505967102E-4</v>
      </c>
      <c r="Z104" s="935">
        <v>2.5730879505967102E-4</v>
      </c>
      <c r="AA104" s="935">
        <v>9.0572695861004197E-4</v>
      </c>
      <c r="AB104" s="912"/>
    </row>
    <row r="105" spans="1:28">
      <c r="A105" s="929" t="s">
        <v>3902</v>
      </c>
      <c r="B105" s="930">
        <v>0</v>
      </c>
      <c r="C105" s="931">
        <v>5.2830000000000004</v>
      </c>
      <c r="D105" s="931">
        <v>0</v>
      </c>
      <c r="E105" s="931">
        <v>0</v>
      </c>
      <c r="F105" s="932">
        <v>0</v>
      </c>
      <c r="G105" s="933">
        <v>0</v>
      </c>
      <c r="H105" s="933">
        <v>0</v>
      </c>
      <c r="I105" s="933">
        <v>0</v>
      </c>
      <c r="J105" s="933">
        <v>0</v>
      </c>
      <c r="K105" s="933">
        <v>5</v>
      </c>
      <c r="L105" s="934">
        <v>2.1993775577719501E-2</v>
      </c>
      <c r="M105" s="935">
        <v>1.33555517435734E-3</v>
      </c>
      <c r="N105" s="935">
        <v>2.9406719435390999E-4</v>
      </c>
      <c r="O105" s="935">
        <v>3.9208959247188004E-3</v>
      </c>
      <c r="P105" s="935">
        <v>3.14284313965741E-3</v>
      </c>
      <c r="Q105" s="935">
        <v>7.3516798588477497E-4</v>
      </c>
      <c r="R105" s="935">
        <v>2.7568799470679099E-4</v>
      </c>
      <c r="S105" s="935">
        <v>7.4742078564952099E-3</v>
      </c>
      <c r="T105" s="935">
        <v>2.22388315730144E-2</v>
      </c>
      <c r="U105" s="935">
        <v>5.2809566986056301E-2</v>
      </c>
      <c r="V105" s="935">
        <v>7.3516798588477502E-6</v>
      </c>
      <c r="W105" s="935">
        <v>3.79836792707134E-5</v>
      </c>
      <c r="X105" s="935">
        <v>5.5137598941358101E-4</v>
      </c>
      <c r="Y105" s="935">
        <v>3.0631999411865599E-4</v>
      </c>
      <c r="Z105" s="935">
        <v>6.1263998823731202E-5</v>
      </c>
      <c r="AA105" s="935">
        <v>1.8624255642414299E-4</v>
      </c>
      <c r="AB105" s="912"/>
    </row>
    <row r="106" spans="1:28">
      <c r="A106" s="929" t="s">
        <v>3903</v>
      </c>
      <c r="B106" s="930">
        <v>0</v>
      </c>
      <c r="C106" s="931">
        <v>0</v>
      </c>
      <c r="D106" s="931">
        <v>0</v>
      </c>
      <c r="E106" s="931">
        <v>0</v>
      </c>
      <c r="F106" s="932">
        <v>0</v>
      </c>
      <c r="G106" s="933">
        <v>0</v>
      </c>
      <c r="H106" s="933">
        <v>0</v>
      </c>
      <c r="I106" s="933">
        <v>0</v>
      </c>
      <c r="J106" s="933">
        <v>0</v>
      </c>
      <c r="K106" s="933">
        <v>0</v>
      </c>
      <c r="L106" s="934">
        <v>0</v>
      </c>
      <c r="M106" s="935">
        <v>0</v>
      </c>
      <c r="N106" s="935">
        <v>0</v>
      </c>
      <c r="O106" s="935">
        <v>0</v>
      </c>
      <c r="P106" s="935">
        <v>0</v>
      </c>
      <c r="Q106" s="935">
        <v>0</v>
      </c>
      <c r="R106" s="935">
        <v>0</v>
      </c>
      <c r="S106" s="935">
        <v>0</v>
      </c>
      <c r="T106" s="935">
        <v>0</v>
      </c>
      <c r="U106" s="935">
        <v>0</v>
      </c>
      <c r="V106" s="935">
        <v>0</v>
      </c>
      <c r="W106" s="935">
        <v>0</v>
      </c>
      <c r="X106" s="935">
        <v>0</v>
      </c>
      <c r="Y106" s="935">
        <v>0</v>
      </c>
      <c r="Z106" s="935">
        <v>0</v>
      </c>
      <c r="AA106" s="935">
        <v>0</v>
      </c>
      <c r="AB106" s="912"/>
    </row>
    <row r="107" spans="1:28">
      <c r="A107" s="924"/>
      <c r="B107" s="925"/>
      <c r="C107" s="926"/>
      <c r="D107" s="926"/>
      <c r="E107" s="926"/>
      <c r="F107" s="925"/>
      <c r="G107" s="926"/>
      <c r="H107" s="926"/>
      <c r="I107" s="926"/>
      <c r="J107" s="926"/>
      <c r="K107" s="926"/>
      <c r="L107" s="927"/>
      <c r="M107" s="928"/>
      <c r="N107" s="928"/>
      <c r="O107" s="928"/>
      <c r="P107" s="928"/>
      <c r="Q107" s="928"/>
      <c r="R107" s="928"/>
      <c r="S107" s="928"/>
      <c r="T107" s="928"/>
      <c r="U107" s="928"/>
      <c r="V107" s="928"/>
      <c r="W107" s="928"/>
      <c r="X107" s="928"/>
      <c r="Y107" s="928"/>
      <c r="Z107" s="928"/>
      <c r="AA107" s="928"/>
      <c r="AB107" s="912"/>
    </row>
    <row r="108" spans="1:28">
      <c r="A108" s="917" t="s">
        <v>3904</v>
      </c>
      <c r="B108" s="918">
        <v>0</v>
      </c>
      <c r="C108" s="919">
        <v>121</v>
      </c>
      <c r="D108" s="919">
        <v>0</v>
      </c>
      <c r="E108" s="919">
        <v>0</v>
      </c>
      <c r="F108" s="920">
        <v>0</v>
      </c>
      <c r="G108" s="921">
        <v>0</v>
      </c>
      <c r="H108" s="921">
        <v>0</v>
      </c>
      <c r="I108" s="921">
        <v>0</v>
      </c>
      <c r="J108" s="921">
        <v>0</v>
      </c>
      <c r="K108" s="921">
        <v>120</v>
      </c>
      <c r="L108" s="922">
        <v>0.68543668978361605</v>
      </c>
      <c r="M108" s="923">
        <v>1.53181316930919E-2</v>
      </c>
      <c r="N108" s="923">
        <v>6.2143014678854101E-2</v>
      </c>
      <c r="O108" s="923">
        <v>9.3838434582302094E-2</v>
      </c>
      <c r="P108" s="923">
        <v>1.2186414095620801E-2</v>
      </c>
      <c r="Q108" s="923">
        <v>7.9550199720636195E-3</v>
      </c>
      <c r="R108" s="923">
        <v>3.9249638542406904E-3</v>
      </c>
      <c r="S108" s="923">
        <v>0.20080843972847801</v>
      </c>
      <c r="T108" s="923">
        <v>0.401051290219815</v>
      </c>
      <c r="U108" s="923">
        <v>0.56765971524493297</v>
      </c>
      <c r="V108" s="923">
        <v>2.62055529688534E-4</v>
      </c>
      <c r="W108" s="923">
        <v>4.4092680177420498E-4</v>
      </c>
      <c r="X108" s="923">
        <v>3.4269855662018801E-3</v>
      </c>
      <c r="Y108" s="923">
        <v>1.4436248682824001E-3</v>
      </c>
      <c r="Z108" s="923">
        <v>1.9887519298159599E-3</v>
      </c>
      <c r="AA108" s="923">
        <v>3.76986178841865E-3</v>
      </c>
      <c r="AB108" s="912"/>
    </row>
    <row r="109" spans="1:28">
      <c r="A109" s="929" t="s">
        <v>3905</v>
      </c>
      <c r="B109" s="930">
        <v>0</v>
      </c>
      <c r="C109" s="931">
        <v>1.7000000000000001E-2</v>
      </c>
      <c r="D109" s="931">
        <v>0</v>
      </c>
      <c r="E109" s="931">
        <v>0</v>
      </c>
      <c r="F109" s="932">
        <v>0</v>
      </c>
      <c r="G109" s="933">
        <v>0</v>
      </c>
      <c r="H109" s="933">
        <v>0</v>
      </c>
      <c r="I109" s="933">
        <v>0</v>
      </c>
      <c r="J109" s="933">
        <v>0</v>
      </c>
      <c r="K109" s="933">
        <v>0</v>
      </c>
      <c r="L109" s="934">
        <v>0</v>
      </c>
      <c r="M109" s="935">
        <v>0</v>
      </c>
      <c r="N109" s="935">
        <v>0</v>
      </c>
      <c r="O109" s="935">
        <v>0</v>
      </c>
      <c r="P109" s="935">
        <v>0</v>
      </c>
      <c r="Q109" s="935">
        <v>0</v>
      </c>
      <c r="R109" s="935">
        <v>0</v>
      </c>
      <c r="S109" s="935">
        <v>0</v>
      </c>
      <c r="T109" s="935">
        <v>0</v>
      </c>
      <c r="U109" s="935">
        <v>0</v>
      </c>
      <c r="V109" s="935">
        <v>0</v>
      </c>
      <c r="W109" s="935">
        <v>0</v>
      </c>
      <c r="X109" s="935">
        <v>0</v>
      </c>
      <c r="Y109" s="935">
        <v>0</v>
      </c>
      <c r="Z109" s="935">
        <v>0</v>
      </c>
      <c r="AA109" s="935">
        <v>0</v>
      </c>
      <c r="AB109" s="912"/>
    </row>
    <row r="110" spans="1:28">
      <c r="A110" s="929" t="s">
        <v>3906</v>
      </c>
      <c r="B110" s="930">
        <v>0</v>
      </c>
      <c r="C110" s="931">
        <v>0.13400000000000001</v>
      </c>
      <c r="D110" s="931">
        <v>0</v>
      </c>
      <c r="E110" s="931">
        <v>0</v>
      </c>
      <c r="F110" s="932">
        <v>0</v>
      </c>
      <c r="G110" s="933">
        <v>0</v>
      </c>
      <c r="H110" s="933">
        <v>0</v>
      </c>
      <c r="I110" s="933">
        <v>0</v>
      </c>
      <c r="J110" s="933">
        <v>0</v>
      </c>
      <c r="K110" s="933">
        <v>0</v>
      </c>
      <c r="L110" s="934">
        <v>0</v>
      </c>
      <c r="M110" s="935">
        <v>0</v>
      </c>
      <c r="N110" s="935">
        <v>0</v>
      </c>
      <c r="O110" s="935">
        <v>0</v>
      </c>
      <c r="P110" s="935">
        <v>0</v>
      </c>
      <c r="Q110" s="935">
        <v>0</v>
      </c>
      <c r="R110" s="935">
        <v>0</v>
      </c>
      <c r="S110" s="935">
        <v>0</v>
      </c>
      <c r="T110" s="935">
        <v>0</v>
      </c>
      <c r="U110" s="935">
        <v>0</v>
      </c>
      <c r="V110" s="935">
        <v>0</v>
      </c>
      <c r="W110" s="935">
        <v>0</v>
      </c>
      <c r="X110" s="935">
        <v>0</v>
      </c>
      <c r="Y110" s="935">
        <v>0</v>
      </c>
      <c r="Z110" s="935">
        <v>0</v>
      </c>
      <c r="AA110" s="935">
        <v>0</v>
      </c>
      <c r="AB110" s="912"/>
    </row>
    <row r="111" spans="1:28">
      <c r="A111" s="929" t="s">
        <v>3907</v>
      </c>
      <c r="B111" s="930">
        <v>0</v>
      </c>
      <c r="C111" s="931">
        <v>2.6030000000000002</v>
      </c>
      <c r="D111" s="931">
        <v>0</v>
      </c>
      <c r="E111" s="931">
        <v>0</v>
      </c>
      <c r="F111" s="932">
        <v>0</v>
      </c>
      <c r="G111" s="933">
        <v>0</v>
      </c>
      <c r="H111" s="933">
        <v>0</v>
      </c>
      <c r="I111" s="933">
        <v>0</v>
      </c>
      <c r="J111" s="933">
        <v>0</v>
      </c>
      <c r="K111" s="933">
        <v>3</v>
      </c>
      <c r="L111" s="934">
        <v>6.0287450682480898E-3</v>
      </c>
      <c r="M111" s="935">
        <v>9.6233489352316994E-5</v>
      </c>
      <c r="N111" s="935">
        <v>5.6607934913127697E-5</v>
      </c>
      <c r="O111" s="935">
        <v>9.3403092606660597E-4</v>
      </c>
      <c r="P111" s="935">
        <v>1.1519714754821501E-3</v>
      </c>
      <c r="Q111" s="935">
        <v>2.57566103854731E-4</v>
      </c>
      <c r="R111" s="935">
        <v>3.3964760947876598E-5</v>
      </c>
      <c r="S111" s="935">
        <v>1.2170706006322399E-3</v>
      </c>
      <c r="T111" s="935">
        <v>2.5473570710907402E-3</v>
      </c>
      <c r="U111" s="935">
        <v>1.6925772539025202E-2</v>
      </c>
      <c r="V111" s="935">
        <v>3.9625554439189403E-6</v>
      </c>
      <c r="W111" s="935">
        <v>6.5099125150096798E-6</v>
      </c>
      <c r="X111" s="935">
        <v>1.13215869826255E-4</v>
      </c>
      <c r="Y111" s="935">
        <v>5.6607934913127697E-5</v>
      </c>
      <c r="Z111" s="935">
        <v>7.3590315387065904E-4</v>
      </c>
      <c r="AA111" s="935">
        <v>9.9063886097973394E-6</v>
      </c>
      <c r="AB111" s="912"/>
    </row>
    <row r="112" spans="1:28">
      <c r="A112" s="929" t="s">
        <v>3908</v>
      </c>
      <c r="B112" s="930">
        <v>0</v>
      </c>
      <c r="C112" s="931">
        <v>0.115</v>
      </c>
      <c r="D112" s="931">
        <v>0</v>
      </c>
      <c r="E112" s="931">
        <v>0</v>
      </c>
      <c r="F112" s="932">
        <v>0</v>
      </c>
      <c r="G112" s="933">
        <v>0</v>
      </c>
      <c r="H112" s="933">
        <v>0</v>
      </c>
      <c r="I112" s="933">
        <v>0</v>
      </c>
      <c r="J112" s="933">
        <v>0</v>
      </c>
      <c r="K112" s="933">
        <v>0</v>
      </c>
      <c r="L112" s="934">
        <v>0</v>
      </c>
      <c r="M112" s="935">
        <v>0</v>
      </c>
      <c r="N112" s="935">
        <v>0</v>
      </c>
      <c r="O112" s="935">
        <v>0</v>
      </c>
      <c r="P112" s="935">
        <v>0</v>
      </c>
      <c r="Q112" s="935">
        <v>0</v>
      </c>
      <c r="R112" s="935">
        <v>0</v>
      </c>
      <c r="S112" s="935">
        <v>0</v>
      </c>
      <c r="T112" s="935">
        <v>0</v>
      </c>
      <c r="U112" s="935">
        <v>0</v>
      </c>
      <c r="V112" s="935">
        <v>0</v>
      </c>
      <c r="W112" s="935">
        <v>0</v>
      </c>
      <c r="X112" s="935">
        <v>0</v>
      </c>
      <c r="Y112" s="935">
        <v>0</v>
      </c>
      <c r="Z112" s="935">
        <v>0</v>
      </c>
      <c r="AA112" s="935">
        <v>0</v>
      </c>
      <c r="AB112" s="912"/>
    </row>
    <row r="113" spans="1:28">
      <c r="A113" s="929" t="s">
        <v>3909</v>
      </c>
      <c r="B113" s="930">
        <v>0</v>
      </c>
      <c r="C113" s="931">
        <v>0.16900000000000001</v>
      </c>
      <c r="D113" s="931">
        <v>0</v>
      </c>
      <c r="E113" s="931">
        <v>0</v>
      </c>
      <c r="F113" s="932">
        <v>0</v>
      </c>
      <c r="G113" s="933">
        <v>0</v>
      </c>
      <c r="H113" s="933">
        <v>0</v>
      </c>
      <c r="I113" s="933">
        <v>0</v>
      </c>
      <c r="J113" s="933">
        <v>0</v>
      </c>
      <c r="K113" s="933">
        <v>0</v>
      </c>
      <c r="L113" s="934">
        <v>0</v>
      </c>
      <c r="M113" s="935">
        <v>0</v>
      </c>
      <c r="N113" s="935">
        <v>0</v>
      </c>
      <c r="O113" s="935">
        <v>0</v>
      </c>
      <c r="P113" s="935">
        <v>0</v>
      </c>
      <c r="Q113" s="935">
        <v>0</v>
      </c>
      <c r="R113" s="935">
        <v>0</v>
      </c>
      <c r="S113" s="935">
        <v>0</v>
      </c>
      <c r="T113" s="935">
        <v>0</v>
      </c>
      <c r="U113" s="935">
        <v>0</v>
      </c>
      <c r="V113" s="935">
        <v>0</v>
      </c>
      <c r="W113" s="935">
        <v>0</v>
      </c>
      <c r="X113" s="935">
        <v>0</v>
      </c>
      <c r="Y113" s="935">
        <v>0</v>
      </c>
      <c r="Z113" s="935">
        <v>0</v>
      </c>
      <c r="AA113" s="935">
        <v>0</v>
      </c>
      <c r="AB113" s="912"/>
    </row>
    <row r="114" spans="1:28">
      <c r="A114" s="929" t="s">
        <v>3910</v>
      </c>
      <c r="B114" s="930">
        <v>0</v>
      </c>
      <c r="C114" s="931">
        <v>0.36099999999999999</v>
      </c>
      <c r="D114" s="931">
        <v>0</v>
      </c>
      <c r="E114" s="931">
        <v>0</v>
      </c>
      <c r="F114" s="932">
        <v>0</v>
      </c>
      <c r="G114" s="933">
        <v>0</v>
      </c>
      <c r="H114" s="933">
        <v>0</v>
      </c>
      <c r="I114" s="933">
        <v>0</v>
      </c>
      <c r="J114" s="933">
        <v>0</v>
      </c>
      <c r="K114" s="933">
        <v>0</v>
      </c>
      <c r="L114" s="934">
        <v>0</v>
      </c>
      <c r="M114" s="935">
        <v>0</v>
      </c>
      <c r="N114" s="935">
        <v>0</v>
      </c>
      <c r="O114" s="935">
        <v>0</v>
      </c>
      <c r="P114" s="935">
        <v>0</v>
      </c>
      <c r="Q114" s="935">
        <v>0</v>
      </c>
      <c r="R114" s="935">
        <v>0</v>
      </c>
      <c r="S114" s="935">
        <v>0</v>
      </c>
      <c r="T114" s="935">
        <v>0</v>
      </c>
      <c r="U114" s="935">
        <v>0</v>
      </c>
      <c r="V114" s="935">
        <v>0</v>
      </c>
      <c r="W114" s="935">
        <v>0</v>
      </c>
      <c r="X114" s="935">
        <v>0</v>
      </c>
      <c r="Y114" s="935">
        <v>0</v>
      </c>
      <c r="Z114" s="935">
        <v>0</v>
      </c>
      <c r="AA114" s="935">
        <v>0</v>
      </c>
      <c r="AB114" s="912"/>
    </row>
    <row r="115" spans="1:28">
      <c r="A115" s="929" t="s">
        <v>3911</v>
      </c>
      <c r="B115" s="930">
        <v>0</v>
      </c>
      <c r="C115" s="931">
        <v>5.0000000000000001E-3</v>
      </c>
      <c r="D115" s="931">
        <v>0</v>
      </c>
      <c r="E115" s="931">
        <v>0</v>
      </c>
      <c r="F115" s="932">
        <v>0</v>
      </c>
      <c r="G115" s="933">
        <v>0</v>
      </c>
      <c r="H115" s="933">
        <v>0</v>
      </c>
      <c r="I115" s="933">
        <v>0</v>
      </c>
      <c r="J115" s="933">
        <v>0</v>
      </c>
      <c r="K115" s="933">
        <v>0</v>
      </c>
      <c r="L115" s="934">
        <v>0</v>
      </c>
      <c r="M115" s="935">
        <v>0</v>
      </c>
      <c r="N115" s="935">
        <v>0</v>
      </c>
      <c r="O115" s="935">
        <v>0</v>
      </c>
      <c r="P115" s="935">
        <v>0</v>
      </c>
      <c r="Q115" s="935">
        <v>0</v>
      </c>
      <c r="R115" s="935">
        <v>0</v>
      </c>
      <c r="S115" s="935">
        <v>0</v>
      </c>
      <c r="T115" s="935">
        <v>0</v>
      </c>
      <c r="U115" s="935">
        <v>0</v>
      </c>
      <c r="V115" s="935">
        <v>0</v>
      </c>
      <c r="W115" s="935">
        <v>0</v>
      </c>
      <c r="X115" s="935">
        <v>0</v>
      </c>
      <c r="Y115" s="935">
        <v>0</v>
      </c>
      <c r="Z115" s="935">
        <v>0</v>
      </c>
      <c r="AA115" s="935">
        <v>0</v>
      </c>
      <c r="AB115" s="912"/>
    </row>
    <row r="116" spans="1:28">
      <c r="A116" s="929" t="s">
        <v>3912</v>
      </c>
      <c r="B116" s="930">
        <v>0</v>
      </c>
      <c r="C116" s="931">
        <v>0</v>
      </c>
      <c r="D116" s="931">
        <v>0</v>
      </c>
      <c r="E116" s="931">
        <v>0</v>
      </c>
      <c r="F116" s="932">
        <v>0</v>
      </c>
      <c r="G116" s="933">
        <v>0</v>
      </c>
      <c r="H116" s="933">
        <v>0</v>
      </c>
      <c r="I116" s="933">
        <v>0</v>
      </c>
      <c r="J116" s="933">
        <v>0</v>
      </c>
      <c r="K116" s="933">
        <v>0</v>
      </c>
      <c r="L116" s="934">
        <v>0</v>
      </c>
      <c r="M116" s="935">
        <v>0</v>
      </c>
      <c r="N116" s="935">
        <v>0</v>
      </c>
      <c r="O116" s="935">
        <v>0</v>
      </c>
      <c r="P116" s="935">
        <v>0</v>
      </c>
      <c r="Q116" s="935">
        <v>0</v>
      </c>
      <c r="R116" s="935">
        <v>0</v>
      </c>
      <c r="S116" s="935">
        <v>0</v>
      </c>
      <c r="T116" s="935">
        <v>0</v>
      </c>
      <c r="U116" s="935">
        <v>0</v>
      </c>
      <c r="V116" s="935">
        <v>0</v>
      </c>
      <c r="W116" s="935">
        <v>0</v>
      </c>
      <c r="X116" s="935">
        <v>0</v>
      </c>
      <c r="Y116" s="935">
        <v>0</v>
      </c>
      <c r="Z116" s="935">
        <v>0</v>
      </c>
      <c r="AA116" s="935">
        <v>0</v>
      </c>
      <c r="AB116" s="912"/>
    </row>
    <row r="117" spans="1:28">
      <c r="A117" s="929" t="s">
        <v>3913</v>
      </c>
      <c r="B117" s="930">
        <v>0</v>
      </c>
      <c r="C117" s="931">
        <v>0</v>
      </c>
      <c r="D117" s="931">
        <v>0</v>
      </c>
      <c r="E117" s="931">
        <v>0</v>
      </c>
      <c r="F117" s="932">
        <v>0</v>
      </c>
      <c r="G117" s="933">
        <v>0</v>
      </c>
      <c r="H117" s="933">
        <v>0</v>
      </c>
      <c r="I117" s="933">
        <v>0</v>
      </c>
      <c r="J117" s="933">
        <v>0</v>
      </c>
      <c r="K117" s="933">
        <v>0</v>
      </c>
      <c r="L117" s="934">
        <v>0</v>
      </c>
      <c r="M117" s="935">
        <v>0</v>
      </c>
      <c r="N117" s="935">
        <v>0</v>
      </c>
      <c r="O117" s="935">
        <v>0</v>
      </c>
      <c r="P117" s="935">
        <v>0</v>
      </c>
      <c r="Q117" s="935">
        <v>0</v>
      </c>
      <c r="R117" s="935">
        <v>0</v>
      </c>
      <c r="S117" s="935">
        <v>0</v>
      </c>
      <c r="T117" s="935">
        <v>0</v>
      </c>
      <c r="U117" s="935">
        <v>0</v>
      </c>
      <c r="V117" s="935">
        <v>0</v>
      </c>
      <c r="W117" s="935">
        <v>0</v>
      </c>
      <c r="X117" s="935">
        <v>0</v>
      </c>
      <c r="Y117" s="935">
        <v>0</v>
      </c>
      <c r="Z117" s="935">
        <v>0</v>
      </c>
      <c r="AA117" s="935">
        <v>0</v>
      </c>
      <c r="AB117" s="912"/>
    </row>
    <row r="118" spans="1:28">
      <c r="A118" s="929" t="s">
        <v>3914</v>
      </c>
      <c r="B118" s="930">
        <v>0</v>
      </c>
      <c r="C118" s="931">
        <v>58.015999999999998</v>
      </c>
      <c r="D118" s="931">
        <v>0</v>
      </c>
      <c r="E118" s="931">
        <v>0</v>
      </c>
      <c r="F118" s="932">
        <v>0</v>
      </c>
      <c r="G118" s="933">
        <v>0</v>
      </c>
      <c r="H118" s="933">
        <v>0</v>
      </c>
      <c r="I118" s="933">
        <v>0</v>
      </c>
      <c r="J118" s="933">
        <v>0</v>
      </c>
      <c r="K118" s="933">
        <v>58</v>
      </c>
      <c r="L118" s="934">
        <v>0.22289925748033401</v>
      </c>
      <c r="M118" s="935">
        <v>3.9015365010905E-3</v>
      </c>
      <c r="N118" s="935">
        <v>2.1554390178155702E-2</v>
      </c>
      <c r="O118" s="935">
        <v>1.47107113975543E-2</v>
      </c>
      <c r="P118" s="935">
        <v>2.0147278653172302E-3</v>
      </c>
      <c r="Q118" s="935">
        <v>2.5583845908790201E-3</v>
      </c>
      <c r="R118" s="935">
        <v>1.18325287328155E-3</v>
      </c>
      <c r="S118" s="935">
        <v>5.82032494424976E-2</v>
      </c>
      <c r="T118" s="935">
        <v>0.106172960521479</v>
      </c>
      <c r="U118" s="935">
        <v>0.14486852745852399</v>
      </c>
      <c r="V118" s="935">
        <v>4.79697110789816E-5</v>
      </c>
      <c r="W118" s="935">
        <v>1.8548288283872901E-4</v>
      </c>
      <c r="X118" s="935">
        <v>6.3959614771975405E-4</v>
      </c>
      <c r="Y118" s="935">
        <v>3.1979807385987703E-4</v>
      </c>
      <c r="Z118" s="935">
        <v>6.3959614771975405E-4</v>
      </c>
      <c r="AA118" s="935">
        <v>1.2088367191903299E-3</v>
      </c>
      <c r="AB118" s="912"/>
    </row>
    <row r="119" spans="1:28">
      <c r="A119" s="929" t="s">
        <v>3915</v>
      </c>
      <c r="B119" s="930">
        <v>0</v>
      </c>
      <c r="C119" s="931">
        <v>0.20200000000000001</v>
      </c>
      <c r="D119" s="931">
        <v>0</v>
      </c>
      <c r="E119" s="931">
        <v>0</v>
      </c>
      <c r="F119" s="932">
        <v>0</v>
      </c>
      <c r="G119" s="933">
        <v>0</v>
      </c>
      <c r="H119" s="933">
        <v>0</v>
      </c>
      <c r="I119" s="933">
        <v>0</v>
      </c>
      <c r="J119" s="933">
        <v>0</v>
      </c>
      <c r="K119" s="933">
        <v>0</v>
      </c>
      <c r="L119" s="934">
        <v>0</v>
      </c>
      <c r="M119" s="935">
        <v>0</v>
      </c>
      <c r="N119" s="935">
        <v>0</v>
      </c>
      <c r="O119" s="935">
        <v>0</v>
      </c>
      <c r="P119" s="935">
        <v>0</v>
      </c>
      <c r="Q119" s="935">
        <v>0</v>
      </c>
      <c r="R119" s="935">
        <v>0</v>
      </c>
      <c r="S119" s="935">
        <v>0</v>
      </c>
      <c r="T119" s="935">
        <v>0</v>
      </c>
      <c r="U119" s="935">
        <v>0</v>
      </c>
      <c r="V119" s="935">
        <v>0</v>
      </c>
      <c r="W119" s="935">
        <v>0</v>
      </c>
      <c r="X119" s="935">
        <v>0</v>
      </c>
      <c r="Y119" s="935">
        <v>0</v>
      </c>
      <c r="Z119" s="935">
        <v>0</v>
      </c>
      <c r="AA119" s="935">
        <v>0</v>
      </c>
      <c r="AB119" s="912"/>
    </row>
    <row r="120" spans="1:28">
      <c r="A120" s="929" t="s">
        <v>3916</v>
      </c>
      <c r="B120" s="930">
        <v>0</v>
      </c>
      <c r="C120" s="931">
        <v>2.7E-2</v>
      </c>
      <c r="D120" s="931">
        <v>0</v>
      </c>
      <c r="E120" s="931">
        <v>0</v>
      </c>
      <c r="F120" s="932">
        <v>0</v>
      </c>
      <c r="G120" s="933">
        <v>0</v>
      </c>
      <c r="H120" s="933">
        <v>0</v>
      </c>
      <c r="I120" s="933">
        <v>0</v>
      </c>
      <c r="J120" s="933">
        <v>0</v>
      </c>
      <c r="K120" s="933">
        <v>0</v>
      </c>
      <c r="L120" s="934">
        <v>0</v>
      </c>
      <c r="M120" s="935">
        <v>0</v>
      </c>
      <c r="N120" s="935">
        <v>0</v>
      </c>
      <c r="O120" s="935">
        <v>0</v>
      </c>
      <c r="P120" s="935">
        <v>0</v>
      </c>
      <c r="Q120" s="935">
        <v>0</v>
      </c>
      <c r="R120" s="935">
        <v>0</v>
      </c>
      <c r="S120" s="935">
        <v>0</v>
      </c>
      <c r="T120" s="935">
        <v>0</v>
      </c>
      <c r="U120" s="935">
        <v>0</v>
      </c>
      <c r="V120" s="935">
        <v>0</v>
      </c>
      <c r="W120" s="935">
        <v>0</v>
      </c>
      <c r="X120" s="935">
        <v>0</v>
      </c>
      <c r="Y120" s="935">
        <v>0</v>
      </c>
      <c r="Z120" s="935">
        <v>0</v>
      </c>
      <c r="AA120" s="935">
        <v>0</v>
      </c>
      <c r="AB120" s="912"/>
    </row>
    <row r="121" spans="1:28">
      <c r="A121" s="929" t="s">
        <v>3917</v>
      </c>
      <c r="B121" s="930">
        <v>0</v>
      </c>
      <c r="C121" s="931">
        <v>6.8630000000000004</v>
      </c>
      <c r="D121" s="931">
        <v>0</v>
      </c>
      <c r="E121" s="931">
        <v>1E-3</v>
      </c>
      <c r="F121" s="932">
        <v>0</v>
      </c>
      <c r="G121" s="933">
        <v>0</v>
      </c>
      <c r="H121" s="933">
        <v>0</v>
      </c>
      <c r="I121" s="933">
        <v>0</v>
      </c>
      <c r="J121" s="933">
        <v>0</v>
      </c>
      <c r="K121" s="933">
        <v>7</v>
      </c>
      <c r="L121" s="934">
        <v>5.12044502168746E-2</v>
      </c>
      <c r="M121" s="935">
        <v>1.4923910113460899E-3</v>
      </c>
      <c r="N121" s="935">
        <v>4.01401720293087E-3</v>
      </c>
      <c r="O121" s="935">
        <v>3.34501433577572E-3</v>
      </c>
      <c r="P121" s="935">
        <v>2.0756242801480101E-3</v>
      </c>
      <c r="Q121" s="935">
        <v>3.8596319258950702E-4</v>
      </c>
      <c r="R121" s="935">
        <v>4.8888671061337501E-4</v>
      </c>
      <c r="S121" s="935">
        <v>2.2042786776778501E-2</v>
      </c>
      <c r="T121" s="935">
        <v>4.6058274315681103E-2</v>
      </c>
      <c r="U121" s="935">
        <v>5.0003675839929401E-2</v>
      </c>
      <c r="V121" s="935">
        <v>1.37231357365158E-5</v>
      </c>
      <c r="W121" s="935">
        <v>4.97463670448698E-5</v>
      </c>
      <c r="X121" s="935">
        <v>8.5769598353223697E-5</v>
      </c>
      <c r="Y121" s="935">
        <v>0</v>
      </c>
      <c r="Z121" s="935">
        <v>0</v>
      </c>
      <c r="AA121" s="935">
        <v>4.7259048692626298E-4</v>
      </c>
      <c r="AB121" s="912"/>
    </row>
    <row r="122" spans="1:28">
      <c r="A122" s="929" t="s">
        <v>3918</v>
      </c>
      <c r="B122" s="930">
        <v>0</v>
      </c>
      <c r="C122" s="931">
        <v>3.1E-2</v>
      </c>
      <c r="D122" s="931">
        <v>0</v>
      </c>
      <c r="E122" s="931">
        <v>0</v>
      </c>
      <c r="F122" s="932">
        <v>0</v>
      </c>
      <c r="G122" s="933">
        <v>0</v>
      </c>
      <c r="H122" s="933">
        <v>0</v>
      </c>
      <c r="I122" s="933">
        <v>0</v>
      </c>
      <c r="J122" s="933">
        <v>0</v>
      </c>
      <c r="K122" s="933">
        <v>0</v>
      </c>
      <c r="L122" s="934">
        <v>0</v>
      </c>
      <c r="M122" s="935">
        <v>0</v>
      </c>
      <c r="N122" s="935">
        <v>0</v>
      </c>
      <c r="O122" s="935">
        <v>0</v>
      </c>
      <c r="P122" s="935">
        <v>0</v>
      </c>
      <c r="Q122" s="935">
        <v>0</v>
      </c>
      <c r="R122" s="935">
        <v>0</v>
      </c>
      <c r="S122" s="935">
        <v>0</v>
      </c>
      <c r="T122" s="935">
        <v>0</v>
      </c>
      <c r="U122" s="935">
        <v>0</v>
      </c>
      <c r="V122" s="935">
        <v>0</v>
      </c>
      <c r="W122" s="935">
        <v>0</v>
      </c>
      <c r="X122" s="935">
        <v>0</v>
      </c>
      <c r="Y122" s="935">
        <v>0</v>
      </c>
      <c r="Z122" s="935">
        <v>0</v>
      </c>
      <c r="AA122" s="935">
        <v>0</v>
      </c>
      <c r="AB122" s="912"/>
    </row>
    <row r="123" spans="1:28">
      <c r="A123" s="929" t="s">
        <v>3919</v>
      </c>
      <c r="B123" s="930">
        <v>0</v>
      </c>
      <c r="C123" s="931">
        <v>13.324</v>
      </c>
      <c r="D123" s="931">
        <v>0</v>
      </c>
      <c r="E123" s="931">
        <v>0</v>
      </c>
      <c r="F123" s="932">
        <v>0</v>
      </c>
      <c r="G123" s="933">
        <v>0</v>
      </c>
      <c r="H123" s="933">
        <v>0</v>
      </c>
      <c r="I123" s="933">
        <v>0</v>
      </c>
      <c r="J123" s="933">
        <v>0</v>
      </c>
      <c r="K123" s="933">
        <v>13</v>
      </c>
      <c r="L123" s="934">
        <v>0.110226186683657</v>
      </c>
      <c r="M123" s="935">
        <v>2.5645109907613899E-3</v>
      </c>
      <c r="N123" s="935">
        <v>1.03695444409047E-2</v>
      </c>
      <c r="O123" s="935">
        <v>1.40172029308697E-2</v>
      </c>
      <c r="P123" s="935">
        <v>1.17871933736859E-3</v>
      </c>
      <c r="Q123" s="935">
        <v>9.3978974195603698E-4</v>
      </c>
      <c r="R123" s="935">
        <v>4.9378783051927399E-4</v>
      </c>
      <c r="S123" s="935">
        <v>2.6282255495380699E-2</v>
      </c>
      <c r="T123" s="935">
        <v>6.1962408410321801E-2</v>
      </c>
      <c r="U123" s="935">
        <v>7.1678878623765499E-2</v>
      </c>
      <c r="V123" s="935">
        <v>2.3892959541255199E-5</v>
      </c>
      <c r="W123" s="935">
        <v>4.9378783051927398E-5</v>
      </c>
      <c r="X123" s="935">
        <v>3.1857279388340198E-4</v>
      </c>
      <c r="Y123" s="935">
        <v>1.5928639694170099E-4</v>
      </c>
      <c r="Z123" s="935">
        <v>1.5928639694170099E-4</v>
      </c>
      <c r="AA123" s="935">
        <v>4.7148773494743498E-4</v>
      </c>
      <c r="AB123" s="912"/>
    </row>
    <row r="124" spans="1:28">
      <c r="A124" s="929" t="s">
        <v>3920</v>
      </c>
      <c r="B124" s="930">
        <v>0</v>
      </c>
      <c r="C124" s="931">
        <v>39.079000000000001</v>
      </c>
      <c r="D124" s="931">
        <v>0</v>
      </c>
      <c r="E124" s="931">
        <v>0.11</v>
      </c>
      <c r="F124" s="932">
        <v>0</v>
      </c>
      <c r="G124" s="933">
        <v>0</v>
      </c>
      <c r="H124" s="933">
        <v>0</v>
      </c>
      <c r="I124" s="933">
        <v>0</v>
      </c>
      <c r="J124" s="933">
        <v>0</v>
      </c>
      <c r="K124" s="933">
        <v>39</v>
      </c>
      <c r="L124" s="934">
        <v>0.29507805033450102</v>
      </c>
      <c r="M124" s="935">
        <v>7.26345970054157E-3</v>
      </c>
      <c r="N124" s="935">
        <v>2.6148454921949699E-2</v>
      </c>
      <c r="O124" s="935">
        <v>6.08314749920357E-2</v>
      </c>
      <c r="P124" s="935">
        <v>5.7653711373048698E-3</v>
      </c>
      <c r="Q124" s="935">
        <v>3.8133163427843302E-3</v>
      </c>
      <c r="R124" s="935">
        <v>1.7250716788786201E-3</v>
      </c>
      <c r="S124" s="935">
        <v>9.3063077413188894E-2</v>
      </c>
      <c r="T124" s="935">
        <v>0.18431028990124201</v>
      </c>
      <c r="U124" s="935">
        <v>0.28418286078368898</v>
      </c>
      <c r="V124" s="935">
        <v>1.72507167887862E-4</v>
      </c>
      <c r="W124" s="935">
        <v>1.4980885632367001E-4</v>
      </c>
      <c r="X124" s="935">
        <v>2.2698311564192399E-3</v>
      </c>
      <c r="Y124" s="935">
        <v>9.07932462567697E-4</v>
      </c>
      <c r="Z124" s="935">
        <v>4.5396623128384801E-4</v>
      </c>
      <c r="AA124" s="935">
        <v>1.60704045874482E-3</v>
      </c>
      <c r="AB124" s="912"/>
    </row>
    <row r="125" spans="1:28">
      <c r="A125" s="924"/>
      <c r="B125" s="925"/>
      <c r="C125" s="926"/>
      <c r="D125" s="926"/>
      <c r="E125" s="926"/>
      <c r="F125" s="925"/>
      <c r="G125" s="926"/>
      <c r="H125" s="926"/>
      <c r="I125" s="926"/>
      <c r="J125" s="926"/>
      <c r="K125" s="926"/>
      <c r="L125" s="927"/>
      <c r="M125" s="928"/>
      <c r="N125" s="928"/>
      <c r="O125" s="928"/>
      <c r="P125" s="928"/>
      <c r="Q125" s="928"/>
      <c r="R125" s="928"/>
      <c r="S125" s="928"/>
      <c r="T125" s="928"/>
      <c r="U125" s="928"/>
      <c r="V125" s="928"/>
      <c r="W125" s="928"/>
      <c r="X125" s="928"/>
      <c r="Y125" s="928"/>
      <c r="Z125" s="928"/>
      <c r="AA125" s="928"/>
      <c r="AB125" s="912"/>
    </row>
    <row r="126" spans="1:28">
      <c r="A126" s="917" t="s">
        <v>3921</v>
      </c>
      <c r="B126" s="918">
        <v>0</v>
      </c>
      <c r="C126" s="919">
        <v>1159</v>
      </c>
      <c r="D126" s="919">
        <v>0</v>
      </c>
      <c r="E126" s="919">
        <v>1</v>
      </c>
      <c r="F126" s="920">
        <v>16</v>
      </c>
      <c r="G126" s="921">
        <v>0</v>
      </c>
      <c r="H126" s="921">
        <v>2</v>
      </c>
      <c r="I126" s="921">
        <v>0</v>
      </c>
      <c r="J126" s="921">
        <v>0</v>
      </c>
      <c r="K126" s="921">
        <v>1136</v>
      </c>
      <c r="L126" s="922">
        <v>6.31798919303061</v>
      </c>
      <c r="M126" s="923">
        <v>0.27635289288602399</v>
      </c>
      <c r="N126" s="923">
        <v>0.49916272943367601</v>
      </c>
      <c r="O126" s="923">
        <v>0.84915945793613801</v>
      </c>
      <c r="P126" s="923">
        <v>0.13673091626436601</v>
      </c>
      <c r="Q126" s="923">
        <v>8.5918506628764699E-2</v>
      </c>
      <c r="R126" s="923">
        <v>3.1171857769500301E-2</v>
      </c>
      <c r="S126" s="923">
        <v>2.1826124194378398</v>
      </c>
      <c r="T126" s="923">
        <v>4.8263210968706396</v>
      </c>
      <c r="U126" s="923">
        <v>7.9152774033866704</v>
      </c>
      <c r="V126" s="923">
        <v>1.79587080647928E-3</v>
      </c>
      <c r="W126" s="923">
        <v>4.2600865047663396E-3</v>
      </c>
      <c r="X126" s="923">
        <v>1.8994167667312E-2</v>
      </c>
      <c r="Y126" s="923">
        <v>9.0359497145097705E-3</v>
      </c>
      <c r="Z126" s="923">
        <v>3.2925723527826101E-3</v>
      </c>
      <c r="AA126" s="923">
        <v>3.95324552160169E-2</v>
      </c>
      <c r="AB126" s="912"/>
    </row>
    <row r="127" spans="1:28">
      <c r="A127" s="929" t="s">
        <v>3922</v>
      </c>
      <c r="B127" s="930">
        <v>0</v>
      </c>
      <c r="C127" s="931">
        <v>11.991</v>
      </c>
      <c r="D127" s="931">
        <v>0</v>
      </c>
      <c r="E127" s="931">
        <v>0.04</v>
      </c>
      <c r="F127" s="932">
        <v>2</v>
      </c>
      <c r="G127" s="933">
        <v>0</v>
      </c>
      <c r="H127" s="933">
        <v>0</v>
      </c>
      <c r="I127" s="933">
        <v>0</v>
      </c>
      <c r="J127" s="933">
        <v>0</v>
      </c>
      <c r="K127" s="933">
        <v>10</v>
      </c>
      <c r="L127" s="934">
        <v>4.9746367044869698E-2</v>
      </c>
      <c r="M127" s="935">
        <v>4.1782047197784699E-3</v>
      </c>
      <c r="N127" s="935">
        <v>2.41380155365501E-3</v>
      </c>
      <c r="O127" s="935">
        <v>2.7078687480089202E-2</v>
      </c>
      <c r="P127" s="935">
        <v>1.7644031661234599E-3</v>
      </c>
      <c r="Q127" s="935">
        <v>2.09522875977161E-3</v>
      </c>
      <c r="R127" s="935">
        <v>1.09049917906242E-3</v>
      </c>
      <c r="S127" s="935">
        <v>2.79363834636214E-2</v>
      </c>
      <c r="T127" s="935">
        <v>6.3959614771975398E-2</v>
      </c>
      <c r="U127" s="935">
        <v>0.21319871590658501</v>
      </c>
      <c r="V127" s="935">
        <v>4.1659519200137197E-5</v>
      </c>
      <c r="W127" s="935">
        <v>9.0670718259122207E-5</v>
      </c>
      <c r="X127" s="935">
        <v>2.4505599529492503E-4</v>
      </c>
      <c r="Y127" s="935">
        <v>1.22527997647462E-4</v>
      </c>
      <c r="Z127" s="935">
        <v>1.22527997647462E-4</v>
      </c>
      <c r="AA127" s="935">
        <v>5.0359007033107099E-4</v>
      </c>
      <c r="AB127" s="912"/>
    </row>
    <row r="128" spans="1:28">
      <c r="A128" s="929" t="s">
        <v>3923</v>
      </c>
      <c r="B128" s="930">
        <v>0</v>
      </c>
      <c r="C128" s="931">
        <v>36.551000000000002</v>
      </c>
      <c r="D128" s="931">
        <v>0</v>
      </c>
      <c r="E128" s="931">
        <v>0</v>
      </c>
      <c r="F128" s="932">
        <v>0</v>
      </c>
      <c r="G128" s="933">
        <v>0</v>
      </c>
      <c r="H128" s="933">
        <v>0</v>
      </c>
      <c r="I128" s="933">
        <v>0</v>
      </c>
      <c r="J128" s="933">
        <v>0</v>
      </c>
      <c r="K128" s="933">
        <v>37</v>
      </c>
      <c r="L128" s="934">
        <v>0.18894417624427201</v>
      </c>
      <c r="M128" s="935">
        <v>7.9504619305511299E-3</v>
      </c>
      <c r="N128" s="935">
        <v>1.51605974465165E-2</v>
      </c>
      <c r="O128" s="935">
        <v>1.96347440390129E-2</v>
      </c>
      <c r="P128" s="935">
        <v>3.7981963878746302E-3</v>
      </c>
      <c r="Q128" s="935">
        <v>2.6716127135050401E-3</v>
      </c>
      <c r="R128" s="935">
        <v>8.0470262454971004E-4</v>
      </c>
      <c r="S128" s="935">
        <v>5.7616707917759198E-2</v>
      </c>
      <c r="T128" s="935">
        <v>0.12424608523047501</v>
      </c>
      <c r="U128" s="935">
        <v>0.20600387188472599</v>
      </c>
      <c r="V128" s="935">
        <v>4.1844536476584898E-5</v>
      </c>
      <c r="W128" s="935">
        <v>2.3175435587031599E-4</v>
      </c>
      <c r="X128" s="935">
        <v>3.2188104981988399E-4</v>
      </c>
      <c r="Y128" s="935">
        <v>0</v>
      </c>
      <c r="Z128" s="935">
        <v>0</v>
      </c>
      <c r="AA128" s="935">
        <v>9.5276790746685598E-4</v>
      </c>
      <c r="AB128" s="912"/>
    </row>
    <row r="129" spans="1:28">
      <c r="A129" s="929" t="s">
        <v>3924</v>
      </c>
      <c r="B129" s="930">
        <v>0</v>
      </c>
      <c r="C129" s="931">
        <v>2.5000000000000001E-2</v>
      </c>
      <c r="D129" s="931">
        <v>0</v>
      </c>
      <c r="E129" s="931">
        <v>0</v>
      </c>
      <c r="F129" s="932">
        <v>0</v>
      </c>
      <c r="G129" s="933">
        <v>0</v>
      </c>
      <c r="H129" s="933">
        <v>0</v>
      </c>
      <c r="I129" s="933">
        <v>0</v>
      </c>
      <c r="J129" s="933">
        <v>0</v>
      </c>
      <c r="K129" s="933">
        <v>0</v>
      </c>
      <c r="L129" s="934">
        <v>0</v>
      </c>
      <c r="M129" s="935">
        <v>0</v>
      </c>
      <c r="N129" s="935">
        <v>0</v>
      </c>
      <c r="O129" s="935">
        <v>0</v>
      </c>
      <c r="P129" s="935">
        <v>0</v>
      </c>
      <c r="Q129" s="935">
        <v>0</v>
      </c>
      <c r="R129" s="935">
        <v>0</v>
      </c>
      <c r="S129" s="935">
        <v>0</v>
      </c>
      <c r="T129" s="935">
        <v>0</v>
      </c>
      <c r="U129" s="935">
        <v>0</v>
      </c>
      <c r="V129" s="935">
        <v>0</v>
      </c>
      <c r="W129" s="935">
        <v>0</v>
      </c>
      <c r="X129" s="935">
        <v>0</v>
      </c>
      <c r="Y129" s="935">
        <v>0</v>
      </c>
      <c r="Z129" s="935">
        <v>0</v>
      </c>
      <c r="AA129" s="935">
        <v>0</v>
      </c>
      <c r="AB129" s="912"/>
    </row>
    <row r="130" spans="1:28">
      <c r="A130" s="929" t="s">
        <v>3925</v>
      </c>
      <c r="B130" s="930">
        <v>0</v>
      </c>
      <c r="C130" s="931">
        <v>0.157</v>
      </c>
      <c r="D130" s="931">
        <v>0</v>
      </c>
      <c r="E130" s="931">
        <v>0</v>
      </c>
      <c r="F130" s="932">
        <v>0</v>
      </c>
      <c r="G130" s="933">
        <v>0</v>
      </c>
      <c r="H130" s="933">
        <v>0</v>
      </c>
      <c r="I130" s="933">
        <v>0</v>
      </c>
      <c r="J130" s="933">
        <v>0</v>
      </c>
      <c r="K130" s="933">
        <v>0</v>
      </c>
      <c r="L130" s="934">
        <v>0</v>
      </c>
      <c r="M130" s="935">
        <v>0</v>
      </c>
      <c r="N130" s="935">
        <v>0</v>
      </c>
      <c r="O130" s="935">
        <v>0</v>
      </c>
      <c r="P130" s="935">
        <v>0</v>
      </c>
      <c r="Q130" s="935">
        <v>0</v>
      </c>
      <c r="R130" s="935">
        <v>0</v>
      </c>
      <c r="S130" s="935">
        <v>0</v>
      </c>
      <c r="T130" s="935">
        <v>0</v>
      </c>
      <c r="U130" s="935">
        <v>0</v>
      </c>
      <c r="V130" s="935">
        <v>0</v>
      </c>
      <c r="W130" s="935">
        <v>0</v>
      </c>
      <c r="X130" s="935">
        <v>0</v>
      </c>
      <c r="Y130" s="935">
        <v>0</v>
      </c>
      <c r="Z130" s="935">
        <v>0</v>
      </c>
      <c r="AA130" s="935">
        <v>0</v>
      </c>
      <c r="AB130" s="912"/>
    </row>
    <row r="131" spans="1:28">
      <c r="A131" s="929" t="s">
        <v>3926</v>
      </c>
      <c r="B131" s="930">
        <v>0</v>
      </c>
      <c r="C131" s="931">
        <v>1.2090000000000001</v>
      </c>
      <c r="D131" s="931">
        <v>0</v>
      </c>
      <c r="E131" s="931">
        <v>0</v>
      </c>
      <c r="F131" s="932">
        <v>0.20899999999999999</v>
      </c>
      <c r="G131" s="933">
        <v>0</v>
      </c>
      <c r="H131" s="933">
        <v>0</v>
      </c>
      <c r="I131" s="933">
        <v>0</v>
      </c>
      <c r="J131" s="933">
        <v>0</v>
      </c>
      <c r="K131" s="933">
        <v>1</v>
      </c>
      <c r="L131" s="934">
        <v>6.4082142769622897E-3</v>
      </c>
      <c r="M131" s="935">
        <v>2.84264954542113E-4</v>
      </c>
      <c r="N131" s="935">
        <v>4.6683167103683202E-4</v>
      </c>
      <c r="O131" s="935">
        <v>4.6070527115445901E-3</v>
      </c>
      <c r="P131" s="935">
        <v>1.9481951625946499E-4</v>
      </c>
      <c r="Q131" s="935">
        <v>1.43357757247531E-4</v>
      </c>
      <c r="R131" s="935">
        <v>1.40907197294582E-4</v>
      </c>
      <c r="S131" s="935">
        <v>3.7003455289533701E-3</v>
      </c>
      <c r="T131" s="935">
        <v>9.2386110226186698E-3</v>
      </c>
      <c r="U131" s="935">
        <v>7.8540446492023405E-3</v>
      </c>
      <c r="V131" s="935">
        <v>3.67583992942387E-6</v>
      </c>
      <c r="W131" s="935">
        <v>7.8417918494375997E-6</v>
      </c>
      <c r="X131" s="935">
        <v>6.1263998823731202E-5</v>
      </c>
      <c r="Y131" s="935">
        <v>2.4505599529492501E-5</v>
      </c>
      <c r="Z131" s="935">
        <v>1.22527997647462E-5</v>
      </c>
      <c r="AA131" s="935">
        <v>6.2734334795500797E-5</v>
      </c>
      <c r="AB131" s="912"/>
    </row>
    <row r="132" spans="1:28">
      <c r="A132" s="929" t="s">
        <v>3927</v>
      </c>
      <c r="B132" s="930">
        <v>0</v>
      </c>
      <c r="C132" s="931">
        <v>4.7789999999999999</v>
      </c>
      <c r="D132" s="931">
        <v>0</v>
      </c>
      <c r="E132" s="931">
        <v>0</v>
      </c>
      <c r="F132" s="932">
        <v>0.77900000000000003</v>
      </c>
      <c r="G132" s="933">
        <v>0</v>
      </c>
      <c r="H132" s="933">
        <v>0</v>
      </c>
      <c r="I132" s="933">
        <v>0</v>
      </c>
      <c r="J132" s="933">
        <v>0</v>
      </c>
      <c r="K132" s="933">
        <v>4</v>
      </c>
      <c r="L132" s="934">
        <v>1.6743205822530399E-2</v>
      </c>
      <c r="M132" s="935">
        <v>0</v>
      </c>
      <c r="N132" s="935">
        <v>1.8605631386771899E-3</v>
      </c>
      <c r="O132" s="935">
        <v>0</v>
      </c>
      <c r="P132" s="935">
        <v>0</v>
      </c>
      <c r="Q132" s="935">
        <v>0</v>
      </c>
      <c r="R132" s="935">
        <v>0</v>
      </c>
      <c r="S132" s="935">
        <v>0</v>
      </c>
      <c r="T132" s="935">
        <v>0</v>
      </c>
      <c r="U132" s="935">
        <v>0</v>
      </c>
      <c r="V132" s="935">
        <v>0</v>
      </c>
      <c r="W132" s="935">
        <v>0</v>
      </c>
      <c r="X132" s="935">
        <v>0</v>
      </c>
      <c r="Y132" s="935">
        <v>0</v>
      </c>
      <c r="Z132" s="935">
        <v>0</v>
      </c>
      <c r="AA132" s="935">
        <v>0</v>
      </c>
      <c r="AB132" s="912"/>
    </row>
    <row r="133" spans="1:28">
      <c r="A133" s="929" t="s">
        <v>3928</v>
      </c>
      <c r="B133" s="930">
        <v>0</v>
      </c>
      <c r="C133" s="931">
        <v>1.575</v>
      </c>
      <c r="D133" s="931">
        <v>0</v>
      </c>
      <c r="E133" s="931">
        <v>0</v>
      </c>
      <c r="F133" s="932">
        <v>0</v>
      </c>
      <c r="G133" s="933">
        <v>0</v>
      </c>
      <c r="H133" s="933">
        <v>0</v>
      </c>
      <c r="I133" s="933">
        <v>0</v>
      </c>
      <c r="J133" s="933">
        <v>0</v>
      </c>
      <c r="K133" s="933">
        <v>1</v>
      </c>
      <c r="L133" s="934">
        <v>7.1678878623765499E-3</v>
      </c>
      <c r="M133" s="935">
        <v>2.4138015536550101E-4</v>
      </c>
      <c r="N133" s="935">
        <v>6.0528830837846398E-4</v>
      </c>
      <c r="O133" s="935">
        <v>1.26816477565124E-2</v>
      </c>
      <c r="P133" s="935">
        <v>1.0659935795329199E-4</v>
      </c>
      <c r="Q133" s="935">
        <v>1.5928639694170099E-4</v>
      </c>
      <c r="R133" s="935">
        <v>1.3600607738868301E-4</v>
      </c>
      <c r="S133" s="935">
        <v>4.3252383169554197E-3</v>
      </c>
      <c r="T133" s="935">
        <v>8.0991006444972695E-3</v>
      </c>
      <c r="U133" s="935">
        <v>5.5750238929595398E-3</v>
      </c>
      <c r="V133" s="935">
        <v>2.08297596000686E-6</v>
      </c>
      <c r="W133" s="935">
        <v>8.45443183767491E-6</v>
      </c>
      <c r="X133" s="935">
        <v>1.22527997647462E-5</v>
      </c>
      <c r="Y133" s="935">
        <v>1.22527997647462E-5</v>
      </c>
      <c r="Z133" s="935">
        <v>0</v>
      </c>
      <c r="AA133" s="935">
        <v>7.7927806503786106E-5</v>
      </c>
      <c r="AB133" s="912"/>
    </row>
    <row r="134" spans="1:28">
      <c r="A134" s="929" t="s">
        <v>3929</v>
      </c>
      <c r="B134" s="930">
        <v>0</v>
      </c>
      <c r="C134" s="931">
        <v>45.585000000000001</v>
      </c>
      <c r="D134" s="931">
        <v>0</v>
      </c>
      <c r="E134" s="931">
        <v>0</v>
      </c>
      <c r="F134" s="932">
        <v>7</v>
      </c>
      <c r="G134" s="933">
        <v>0</v>
      </c>
      <c r="H134" s="933">
        <v>0</v>
      </c>
      <c r="I134" s="933">
        <v>0</v>
      </c>
      <c r="J134" s="933">
        <v>0</v>
      </c>
      <c r="K134" s="933">
        <v>38</v>
      </c>
      <c r="L134" s="934">
        <v>0.21511015266988501</v>
      </c>
      <c r="M134" s="935">
        <v>7.3495968828877403E-3</v>
      </c>
      <c r="N134" s="935">
        <v>1.7889994363712101E-2</v>
      </c>
      <c r="O134" s="935">
        <v>3.8002793638346397E-2</v>
      </c>
      <c r="P134" s="935">
        <v>4.4456098218442902E-3</v>
      </c>
      <c r="Q134" s="935">
        <v>3.4059107506065099E-3</v>
      </c>
      <c r="R134" s="935">
        <v>1.8284362976940199E-3</v>
      </c>
      <c r="S134" s="935">
        <v>0.13121719312863001</v>
      </c>
      <c r="T134" s="935">
        <v>0.26243438625726001</v>
      </c>
      <c r="U134" s="935">
        <v>0.21331756806430299</v>
      </c>
      <c r="V134" s="935">
        <v>9.3214399490283497E-5</v>
      </c>
      <c r="W134" s="935">
        <v>4.6607199745141799E-4</v>
      </c>
      <c r="X134" s="935">
        <v>7.1703384223295E-4</v>
      </c>
      <c r="Y134" s="935">
        <v>3.58516921116475E-4</v>
      </c>
      <c r="Z134" s="935">
        <v>0</v>
      </c>
      <c r="AA134" s="935">
        <v>2.1044943269537099E-3</v>
      </c>
      <c r="AB134" s="912"/>
    </row>
    <row r="135" spans="1:28">
      <c r="A135" s="929" t="s">
        <v>3930</v>
      </c>
      <c r="B135" s="930">
        <v>0</v>
      </c>
      <c r="C135" s="931">
        <v>0.18</v>
      </c>
      <c r="D135" s="931">
        <v>0</v>
      </c>
      <c r="E135" s="931">
        <v>0</v>
      </c>
      <c r="F135" s="932">
        <v>0</v>
      </c>
      <c r="G135" s="933">
        <v>0</v>
      </c>
      <c r="H135" s="933">
        <v>0</v>
      </c>
      <c r="I135" s="933">
        <v>0</v>
      </c>
      <c r="J135" s="933">
        <v>0</v>
      </c>
      <c r="K135" s="933">
        <v>0</v>
      </c>
      <c r="L135" s="934">
        <v>0</v>
      </c>
      <c r="M135" s="935">
        <v>0</v>
      </c>
      <c r="N135" s="935">
        <v>0</v>
      </c>
      <c r="O135" s="935">
        <v>0</v>
      </c>
      <c r="P135" s="935">
        <v>0</v>
      </c>
      <c r="Q135" s="935">
        <v>0</v>
      </c>
      <c r="R135" s="935">
        <v>0</v>
      </c>
      <c r="S135" s="935">
        <v>0</v>
      </c>
      <c r="T135" s="935">
        <v>0</v>
      </c>
      <c r="U135" s="935">
        <v>0</v>
      </c>
      <c r="V135" s="935">
        <v>0</v>
      </c>
      <c r="W135" s="935">
        <v>0</v>
      </c>
      <c r="X135" s="935">
        <v>0</v>
      </c>
      <c r="Y135" s="935">
        <v>0</v>
      </c>
      <c r="Z135" s="935">
        <v>0</v>
      </c>
      <c r="AA135" s="935">
        <v>0</v>
      </c>
      <c r="AB135" s="912"/>
    </row>
    <row r="136" spans="1:28">
      <c r="A136" s="929" t="s">
        <v>3931</v>
      </c>
      <c r="B136" s="930">
        <v>0</v>
      </c>
      <c r="C136" s="931">
        <v>0</v>
      </c>
      <c r="D136" s="931">
        <v>0</v>
      </c>
      <c r="E136" s="931">
        <v>0</v>
      </c>
      <c r="F136" s="932">
        <v>0</v>
      </c>
      <c r="G136" s="933">
        <v>0</v>
      </c>
      <c r="H136" s="933">
        <v>0</v>
      </c>
      <c r="I136" s="933">
        <v>0</v>
      </c>
      <c r="J136" s="933">
        <v>0</v>
      </c>
      <c r="K136" s="933">
        <v>0</v>
      </c>
      <c r="L136" s="934">
        <v>0</v>
      </c>
      <c r="M136" s="935">
        <v>0</v>
      </c>
      <c r="N136" s="935">
        <v>0</v>
      </c>
      <c r="O136" s="935">
        <v>0</v>
      </c>
      <c r="P136" s="935">
        <v>0</v>
      </c>
      <c r="Q136" s="935">
        <v>0</v>
      </c>
      <c r="R136" s="935">
        <v>0</v>
      </c>
      <c r="S136" s="935">
        <v>0</v>
      </c>
      <c r="T136" s="935">
        <v>0</v>
      </c>
      <c r="U136" s="935">
        <v>0</v>
      </c>
      <c r="V136" s="935">
        <v>0</v>
      </c>
      <c r="W136" s="935">
        <v>0</v>
      </c>
      <c r="X136" s="935">
        <v>0</v>
      </c>
      <c r="Y136" s="935">
        <v>0</v>
      </c>
      <c r="Z136" s="935">
        <v>0</v>
      </c>
      <c r="AA136" s="935">
        <v>0</v>
      </c>
      <c r="AB136" s="912"/>
    </row>
    <row r="137" spans="1:28">
      <c r="A137" s="929" t="s">
        <v>3932</v>
      </c>
      <c r="B137" s="930">
        <v>0</v>
      </c>
      <c r="C137" s="931">
        <v>1.2999999999999999E-2</v>
      </c>
      <c r="D137" s="931">
        <v>0</v>
      </c>
      <c r="E137" s="931">
        <v>0</v>
      </c>
      <c r="F137" s="932">
        <v>0</v>
      </c>
      <c r="G137" s="933">
        <v>0</v>
      </c>
      <c r="H137" s="933">
        <v>0</v>
      </c>
      <c r="I137" s="933">
        <v>0</v>
      </c>
      <c r="J137" s="933">
        <v>0</v>
      </c>
      <c r="K137" s="933">
        <v>0</v>
      </c>
      <c r="L137" s="934">
        <v>0</v>
      </c>
      <c r="M137" s="935">
        <v>0</v>
      </c>
      <c r="N137" s="935">
        <v>0</v>
      </c>
      <c r="O137" s="935">
        <v>0</v>
      </c>
      <c r="P137" s="935">
        <v>0</v>
      </c>
      <c r="Q137" s="935">
        <v>0</v>
      </c>
      <c r="R137" s="935">
        <v>0</v>
      </c>
      <c r="S137" s="935">
        <v>0</v>
      </c>
      <c r="T137" s="935">
        <v>0</v>
      </c>
      <c r="U137" s="935">
        <v>0</v>
      </c>
      <c r="V137" s="935">
        <v>0</v>
      </c>
      <c r="W137" s="935">
        <v>0</v>
      </c>
      <c r="X137" s="935">
        <v>0</v>
      </c>
      <c r="Y137" s="935">
        <v>0</v>
      </c>
      <c r="Z137" s="935">
        <v>0</v>
      </c>
      <c r="AA137" s="935">
        <v>0</v>
      </c>
      <c r="AB137" s="912"/>
    </row>
    <row r="138" spans="1:28">
      <c r="A138" s="929" t="s">
        <v>3933</v>
      </c>
      <c r="B138" s="930">
        <v>0</v>
      </c>
      <c r="C138" s="931">
        <v>45.268999999999998</v>
      </c>
      <c r="D138" s="931">
        <v>0</v>
      </c>
      <c r="E138" s="931">
        <v>0</v>
      </c>
      <c r="F138" s="932">
        <v>0</v>
      </c>
      <c r="G138" s="933">
        <v>0</v>
      </c>
      <c r="H138" s="933">
        <v>0</v>
      </c>
      <c r="I138" s="933">
        <v>0</v>
      </c>
      <c r="J138" s="933">
        <v>0</v>
      </c>
      <c r="K138" s="933">
        <v>45</v>
      </c>
      <c r="L138" s="934">
        <v>0.24858235106721899</v>
      </c>
      <c r="M138" s="935">
        <v>1.14829563555272E-2</v>
      </c>
      <c r="N138" s="935">
        <v>1.9998407136030599E-2</v>
      </c>
      <c r="O138" s="935">
        <v>2.58043963045556E-2</v>
      </c>
      <c r="P138" s="935">
        <v>4.2147180630774097E-3</v>
      </c>
      <c r="Q138" s="935">
        <v>2.7954762663268602E-3</v>
      </c>
      <c r="R138" s="935">
        <v>3.3545715195922301E-3</v>
      </c>
      <c r="S138" s="935">
        <v>0.214176489327811</v>
      </c>
      <c r="T138" s="935">
        <v>0.42749283211213801</v>
      </c>
      <c r="U138" s="935">
        <v>0.28814909206753703</v>
      </c>
      <c r="V138" s="935">
        <v>8.6014654348518695E-5</v>
      </c>
      <c r="W138" s="935">
        <v>9.0315387065944595E-5</v>
      </c>
      <c r="X138" s="935">
        <v>1.7202930869703701E-3</v>
      </c>
      <c r="Y138" s="935">
        <v>8.60146543485186E-4</v>
      </c>
      <c r="Z138" s="935">
        <v>4.30073271742593E-4</v>
      </c>
      <c r="AA138" s="935">
        <v>2.62774769034724E-3</v>
      </c>
      <c r="AB138" s="912"/>
    </row>
    <row r="139" spans="1:28">
      <c r="A139" s="929" t="s">
        <v>4245</v>
      </c>
      <c r="B139" s="930">
        <v>0</v>
      </c>
      <c r="C139" s="931">
        <v>0</v>
      </c>
      <c r="D139" s="931">
        <v>0</v>
      </c>
      <c r="E139" s="931">
        <v>0</v>
      </c>
      <c r="F139" s="932">
        <v>0</v>
      </c>
      <c r="G139" s="933">
        <v>0</v>
      </c>
      <c r="H139" s="933">
        <v>0</v>
      </c>
      <c r="I139" s="933">
        <v>0</v>
      </c>
      <c r="J139" s="933">
        <v>0</v>
      </c>
      <c r="K139" s="933">
        <v>0</v>
      </c>
      <c r="L139" s="934">
        <v>0</v>
      </c>
      <c r="M139" s="935">
        <v>0</v>
      </c>
      <c r="N139" s="935">
        <v>0</v>
      </c>
      <c r="O139" s="935">
        <v>0</v>
      </c>
      <c r="P139" s="935">
        <v>0</v>
      </c>
      <c r="Q139" s="935">
        <v>0</v>
      </c>
      <c r="R139" s="935">
        <v>0</v>
      </c>
      <c r="S139" s="935">
        <v>0</v>
      </c>
      <c r="T139" s="935">
        <v>0</v>
      </c>
      <c r="U139" s="935">
        <v>0</v>
      </c>
      <c r="V139" s="935">
        <v>0</v>
      </c>
      <c r="W139" s="935">
        <v>0</v>
      </c>
      <c r="X139" s="935">
        <v>0</v>
      </c>
      <c r="Y139" s="935">
        <v>0</v>
      </c>
      <c r="Z139" s="935">
        <v>0</v>
      </c>
      <c r="AA139" s="935">
        <v>0</v>
      </c>
      <c r="AB139" s="912"/>
    </row>
    <row r="140" spans="1:28">
      <c r="A140" s="929" t="s">
        <v>3934</v>
      </c>
      <c r="B140" s="930">
        <v>0</v>
      </c>
      <c r="C140" s="931">
        <v>1.9182269999999999</v>
      </c>
      <c r="D140" s="931">
        <v>0</v>
      </c>
      <c r="E140" s="931">
        <v>0</v>
      </c>
      <c r="F140" s="932">
        <v>0</v>
      </c>
      <c r="G140" s="933">
        <v>0</v>
      </c>
      <c r="H140" s="933">
        <v>1.92105263157895</v>
      </c>
      <c r="I140" s="933">
        <v>0</v>
      </c>
      <c r="J140" s="933">
        <v>0</v>
      </c>
      <c r="K140" s="933">
        <v>0</v>
      </c>
      <c r="L140" s="934">
        <v>0</v>
      </c>
      <c r="M140" s="935">
        <v>0</v>
      </c>
      <c r="N140" s="935">
        <v>0</v>
      </c>
      <c r="O140" s="935">
        <v>0</v>
      </c>
      <c r="P140" s="935">
        <v>0</v>
      </c>
      <c r="Q140" s="935">
        <v>0</v>
      </c>
      <c r="R140" s="935">
        <v>0</v>
      </c>
      <c r="S140" s="935">
        <v>0</v>
      </c>
      <c r="T140" s="935">
        <v>0</v>
      </c>
      <c r="U140" s="935">
        <v>0</v>
      </c>
      <c r="V140" s="935">
        <v>0</v>
      </c>
      <c r="W140" s="935">
        <v>0</v>
      </c>
      <c r="X140" s="935">
        <v>0</v>
      </c>
      <c r="Y140" s="935">
        <v>0</v>
      </c>
      <c r="Z140" s="935">
        <v>0</v>
      </c>
      <c r="AA140" s="935">
        <v>0</v>
      </c>
      <c r="AB140" s="912"/>
    </row>
    <row r="141" spans="1:28">
      <c r="A141" s="929" t="s">
        <v>3935</v>
      </c>
      <c r="B141" s="930">
        <v>0</v>
      </c>
      <c r="C141" s="931">
        <v>0.87</v>
      </c>
      <c r="D141" s="931">
        <v>0</v>
      </c>
      <c r="E141" s="931">
        <v>0</v>
      </c>
      <c r="F141" s="932">
        <v>0</v>
      </c>
      <c r="G141" s="933">
        <v>0</v>
      </c>
      <c r="H141" s="933">
        <v>0</v>
      </c>
      <c r="I141" s="933">
        <v>0</v>
      </c>
      <c r="J141" s="933">
        <v>0</v>
      </c>
      <c r="K141" s="933">
        <v>0</v>
      </c>
      <c r="L141" s="934">
        <v>0</v>
      </c>
      <c r="M141" s="935">
        <v>0</v>
      </c>
      <c r="N141" s="935">
        <v>0</v>
      </c>
      <c r="O141" s="935">
        <v>0</v>
      </c>
      <c r="P141" s="935">
        <v>0</v>
      </c>
      <c r="Q141" s="935">
        <v>0</v>
      </c>
      <c r="R141" s="935">
        <v>0</v>
      </c>
      <c r="S141" s="935">
        <v>0</v>
      </c>
      <c r="T141" s="935">
        <v>0</v>
      </c>
      <c r="U141" s="935">
        <v>0</v>
      </c>
      <c r="V141" s="935">
        <v>0</v>
      </c>
      <c r="W141" s="935">
        <v>0</v>
      </c>
      <c r="X141" s="935">
        <v>0</v>
      </c>
      <c r="Y141" s="935">
        <v>0</v>
      </c>
      <c r="Z141" s="935">
        <v>0</v>
      </c>
      <c r="AA141" s="935">
        <v>0</v>
      </c>
      <c r="AB141" s="912"/>
    </row>
    <row r="142" spans="1:28">
      <c r="A142" s="929" t="s">
        <v>3936</v>
      </c>
      <c r="B142" s="930">
        <v>0</v>
      </c>
      <c r="C142" s="931">
        <v>32.58</v>
      </c>
      <c r="D142" s="931">
        <v>0</v>
      </c>
      <c r="E142" s="931">
        <v>3.3000000000000002E-2</v>
      </c>
      <c r="F142" s="932">
        <v>5</v>
      </c>
      <c r="G142" s="933">
        <v>0</v>
      </c>
      <c r="H142" s="933">
        <v>0</v>
      </c>
      <c r="I142" s="933">
        <v>0</v>
      </c>
      <c r="J142" s="933">
        <v>0</v>
      </c>
      <c r="K142" s="933">
        <v>27</v>
      </c>
      <c r="L142" s="934">
        <v>2.8054010341363001E-2</v>
      </c>
      <c r="M142" s="935">
        <v>2.8054010341363E-4</v>
      </c>
      <c r="N142" s="935">
        <v>2.4196583919425599E-3</v>
      </c>
      <c r="O142" s="935">
        <v>2.9807385987698199E-3</v>
      </c>
      <c r="P142" s="935">
        <v>9.9942411841105706E-4</v>
      </c>
      <c r="Q142" s="935">
        <v>5.6108020682726001E-4</v>
      </c>
      <c r="R142" s="935">
        <v>1.57803808170167E-4</v>
      </c>
      <c r="S142" s="935">
        <v>4.2081015512044498E-3</v>
      </c>
      <c r="T142" s="935">
        <v>9.2928909255765007E-3</v>
      </c>
      <c r="U142" s="935">
        <v>4.2957703335212101E-2</v>
      </c>
      <c r="V142" s="935">
        <v>8.7668782316759393E-6</v>
      </c>
      <c r="W142" s="935">
        <v>5.2601269390055602E-6</v>
      </c>
      <c r="X142" s="935">
        <v>0</v>
      </c>
      <c r="Y142" s="935">
        <v>0</v>
      </c>
      <c r="Z142" s="935">
        <v>3.5067512926703799E-4</v>
      </c>
      <c r="AA142" s="935">
        <v>5.9614771975396397E-5</v>
      </c>
      <c r="AB142" s="912"/>
    </row>
    <row r="143" spans="1:28">
      <c r="A143" s="929" t="s">
        <v>3937</v>
      </c>
      <c r="B143" s="930">
        <v>0</v>
      </c>
      <c r="C143" s="931">
        <v>1</v>
      </c>
      <c r="D143" s="931">
        <v>0</v>
      </c>
      <c r="E143" s="931">
        <v>0</v>
      </c>
      <c r="F143" s="932">
        <v>0</v>
      </c>
      <c r="G143" s="933">
        <v>0</v>
      </c>
      <c r="H143" s="933">
        <v>0</v>
      </c>
      <c r="I143" s="933">
        <v>0</v>
      </c>
      <c r="J143" s="933">
        <v>0</v>
      </c>
      <c r="K143" s="933">
        <v>1</v>
      </c>
      <c r="L143" s="934">
        <v>0</v>
      </c>
      <c r="M143" s="935">
        <v>0</v>
      </c>
      <c r="N143" s="935">
        <v>0</v>
      </c>
      <c r="O143" s="935">
        <v>0</v>
      </c>
      <c r="P143" s="935">
        <v>0</v>
      </c>
      <c r="Q143" s="935">
        <v>0</v>
      </c>
      <c r="R143" s="935">
        <v>0</v>
      </c>
      <c r="S143" s="935">
        <v>0</v>
      </c>
      <c r="T143" s="935">
        <v>0</v>
      </c>
      <c r="U143" s="935">
        <v>0</v>
      </c>
      <c r="V143" s="935">
        <v>0</v>
      </c>
      <c r="W143" s="935">
        <v>0</v>
      </c>
      <c r="X143" s="935">
        <v>0</v>
      </c>
      <c r="Y143" s="935">
        <v>0</v>
      </c>
      <c r="Z143" s="935">
        <v>0</v>
      </c>
      <c r="AA143" s="935">
        <v>0</v>
      </c>
      <c r="AB143" s="912"/>
    </row>
    <row r="144" spans="1:28">
      <c r="A144" s="929" t="s">
        <v>3941</v>
      </c>
      <c r="B144" s="930">
        <v>0</v>
      </c>
      <c r="C144" s="931">
        <v>99.403000000000006</v>
      </c>
      <c r="D144" s="931">
        <v>0</v>
      </c>
      <c r="E144" s="931">
        <v>0</v>
      </c>
      <c r="F144" s="932">
        <v>0</v>
      </c>
      <c r="G144" s="933">
        <v>0</v>
      </c>
      <c r="H144" s="933">
        <v>0</v>
      </c>
      <c r="I144" s="933">
        <v>0</v>
      </c>
      <c r="J144" s="933">
        <v>0</v>
      </c>
      <c r="K144" s="933">
        <v>99</v>
      </c>
      <c r="L144" s="934">
        <v>0.712046952728699</v>
      </c>
      <c r="M144" s="935">
        <v>2.9961771264734E-2</v>
      </c>
      <c r="N144" s="935">
        <v>5.7133580023035299E-2</v>
      </c>
      <c r="O144" s="935">
        <v>7.39946577793026E-2</v>
      </c>
      <c r="P144" s="935">
        <v>1.43137206851766E-2</v>
      </c>
      <c r="Q144" s="935">
        <v>1.0068125566692E-2</v>
      </c>
      <c r="R144" s="935">
        <v>3.0325679417746998E-3</v>
      </c>
      <c r="S144" s="935">
        <v>0.21713186463106801</v>
      </c>
      <c r="T144" s="935">
        <v>0.468228490210013</v>
      </c>
      <c r="U144" s="935">
        <v>0.77633739309432204</v>
      </c>
      <c r="V144" s="935">
        <v>1.5769353297228399E-4</v>
      </c>
      <c r="W144" s="935">
        <v>8.7337956723111199E-4</v>
      </c>
      <c r="X144" s="935">
        <v>1.21302717670988E-3</v>
      </c>
      <c r="Y144" s="935">
        <v>0</v>
      </c>
      <c r="Z144" s="935">
        <v>0</v>
      </c>
      <c r="AA144" s="935">
        <v>3.5905604430612401E-3</v>
      </c>
      <c r="AB144" s="912"/>
    </row>
    <row r="145" spans="1:28">
      <c r="A145" s="929" t="s">
        <v>3942</v>
      </c>
      <c r="B145" s="930">
        <v>0</v>
      </c>
      <c r="C145" s="931">
        <v>9.3170000000000002</v>
      </c>
      <c r="D145" s="931">
        <v>0</v>
      </c>
      <c r="E145" s="931">
        <v>3.5423999999999997E-2</v>
      </c>
      <c r="F145" s="932">
        <v>0</v>
      </c>
      <c r="G145" s="933">
        <v>0</v>
      </c>
      <c r="H145" s="933">
        <v>0</v>
      </c>
      <c r="I145" s="933">
        <v>0</v>
      </c>
      <c r="J145" s="933">
        <v>0</v>
      </c>
      <c r="K145" s="933">
        <v>9</v>
      </c>
      <c r="L145" s="934">
        <v>7.2009704217413706E-2</v>
      </c>
      <c r="M145" s="935">
        <v>7.2781630602592698E-4</v>
      </c>
      <c r="N145" s="935">
        <v>6.8150072291518603E-3</v>
      </c>
      <c r="O145" s="935">
        <v>2.9774303428333399E-3</v>
      </c>
      <c r="P145" s="935">
        <v>1.0696694194623499E-3</v>
      </c>
      <c r="Q145" s="935">
        <v>1.7644031661234599E-3</v>
      </c>
      <c r="R145" s="935">
        <v>3.52880633224692E-4</v>
      </c>
      <c r="S145" s="935">
        <v>9.8144926115617398E-3</v>
      </c>
      <c r="T145" s="935">
        <v>1.9518710025240801E-2</v>
      </c>
      <c r="U145" s="935">
        <v>7.0135025853407501E-2</v>
      </c>
      <c r="V145" s="935">
        <v>5.5137598941358099E-6</v>
      </c>
      <c r="W145" s="935">
        <v>5.5137598941358099E-6</v>
      </c>
      <c r="X145" s="935">
        <v>0</v>
      </c>
      <c r="Y145" s="935">
        <v>0</v>
      </c>
      <c r="Z145" s="935">
        <v>1.10275197882716E-4</v>
      </c>
      <c r="AA145" s="935">
        <v>1.6651554880290099E-4</v>
      </c>
      <c r="AB145" s="912"/>
    </row>
    <row r="146" spans="1:28">
      <c r="A146" s="929" t="s">
        <v>3943</v>
      </c>
      <c r="B146" s="930">
        <v>0</v>
      </c>
      <c r="C146" s="931">
        <v>578.63199999999995</v>
      </c>
      <c r="D146" s="931">
        <v>0</v>
      </c>
      <c r="E146" s="931">
        <v>1.2809999999999999</v>
      </c>
      <c r="F146" s="932">
        <v>0</v>
      </c>
      <c r="G146" s="933">
        <v>0</v>
      </c>
      <c r="H146" s="933">
        <v>0</v>
      </c>
      <c r="I146" s="933">
        <v>0</v>
      </c>
      <c r="J146" s="933">
        <v>0</v>
      </c>
      <c r="K146" s="933">
        <v>577</v>
      </c>
      <c r="L146" s="934">
        <v>4.3550371259832898</v>
      </c>
      <c r="M146" s="935">
        <v>0.18452348861714901</v>
      </c>
      <c r="N146" s="935">
        <v>0.35702820594505802</v>
      </c>
      <c r="O146" s="935">
        <v>0.44540152424829099</v>
      </c>
      <c r="P146" s="935">
        <v>7.2819614281863398E-2</v>
      </c>
      <c r="Q146" s="935">
        <v>5.6558923714068697E-2</v>
      </c>
      <c r="R146" s="935">
        <v>1.20187712892396E-2</v>
      </c>
      <c r="S146" s="935">
        <v>1.23722645624525</v>
      </c>
      <c r="T146" s="935">
        <v>2.8420859166319499</v>
      </c>
      <c r="U146" s="935">
        <v>4.8004386502315803</v>
      </c>
      <c r="V146" s="935">
        <v>8.4838385571103E-4</v>
      </c>
      <c r="W146" s="935">
        <v>1.69676771142206E-3</v>
      </c>
      <c r="X146" s="935">
        <v>0</v>
      </c>
      <c r="Y146" s="935">
        <v>0</v>
      </c>
      <c r="Z146" s="935">
        <v>0</v>
      </c>
      <c r="AA146" s="935">
        <v>2.5451515671330902E-2</v>
      </c>
      <c r="AB146" s="912"/>
    </row>
    <row r="147" spans="1:28">
      <c r="A147" s="929" t="s">
        <v>4211</v>
      </c>
      <c r="B147" s="930">
        <v>0</v>
      </c>
      <c r="C147" s="931">
        <v>0</v>
      </c>
      <c r="D147" s="931">
        <v>0</v>
      </c>
      <c r="E147" s="931">
        <v>0</v>
      </c>
      <c r="F147" s="932">
        <v>0</v>
      </c>
      <c r="G147" s="933">
        <v>0</v>
      </c>
      <c r="H147" s="933">
        <v>0</v>
      </c>
      <c r="I147" s="933">
        <v>0</v>
      </c>
      <c r="J147" s="933">
        <v>0</v>
      </c>
      <c r="K147" s="933">
        <v>0</v>
      </c>
      <c r="L147" s="934">
        <v>0</v>
      </c>
      <c r="M147" s="935">
        <v>0</v>
      </c>
      <c r="N147" s="935">
        <v>0</v>
      </c>
      <c r="O147" s="935">
        <v>0</v>
      </c>
      <c r="P147" s="935">
        <v>0</v>
      </c>
      <c r="Q147" s="935">
        <v>0</v>
      </c>
      <c r="R147" s="935">
        <v>0</v>
      </c>
      <c r="S147" s="935">
        <v>0</v>
      </c>
      <c r="T147" s="935">
        <v>0</v>
      </c>
      <c r="U147" s="935">
        <v>0</v>
      </c>
      <c r="V147" s="935">
        <v>0</v>
      </c>
      <c r="W147" s="935">
        <v>0</v>
      </c>
      <c r="X147" s="935">
        <v>0</v>
      </c>
      <c r="Y147" s="935">
        <v>0</v>
      </c>
      <c r="Z147" s="935">
        <v>0</v>
      </c>
      <c r="AA147" s="935">
        <v>0</v>
      </c>
      <c r="AB147" s="912"/>
    </row>
    <row r="148" spans="1:28">
      <c r="A148" s="929" t="s">
        <v>3944</v>
      </c>
      <c r="B148" s="930">
        <v>0</v>
      </c>
      <c r="C148" s="931">
        <v>1.028</v>
      </c>
      <c r="D148" s="931">
        <v>0</v>
      </c>
      <c r="E148" s="931">
        <v>0</v>
      </c>
      <c r="F148" s="932">
        <v>1</v>
      </c>
      <c r="G148" s="933">
        <v>0</v>
      </c>
      <c r="H148" s="933">
        <v>0</v>
      </c>
      <c r="I148" s="933">
        <v>0</v>
      </c>
      <c r="J148" s="933">
        <v>0</v>
      </c>
      <c r="K148" s="933">
        <v>0</v>
      </c>
      <c r="L148" s="934">
        <v>0</v>
      </c>
      <c r="M148" s="935">
        <v>0</v>
      </c>
      <c r="N148" s="935">
        <v>0</v>
      </c>
      <c r="O148" s="935">
        <v>0</v>
      </c>
      <c r="P148" s="935">
        <v>0</v>
      </c>
      <c r="Q148" s="935">
        <v>0</v>
      </c>
      <c r="R148" s="935">
        <v>0</v>
      </c>
      <c r="S148" s="935">
        <v>0</v>
      </c>
      <c r="T148" s="935">
        <v>0</v>
      </c>
      <c r="U148" s="935">
        <v>0</v>
      </c>
      <c r="V148" s="935">
        <v>0</v>
      </c>
      <c r="W148" s="935">
        <v>0</v>
      </c>
      <c r="X148" s="935">
        <v>0</v>
      </c>
      <c r="Y148" s="935">
        <v>0</v>
      </c>
      <c r="Z148" s="935">
        <v>0</v>
      </c>
      <c r="AA148" s="935">
        <v>0</v>
      </c>
      <c r="AB148" s="912"/>
    </row>
    <row r="149" spans="1:28">
      <c r="A149" s="929" t="s">
        <v>3945</v>
      </c>
      <c r="B149" s="930">
        <v>0</v>
      </c>
      <c r="C149" s="931">
        <v>201.113</v>
      </c>
      <c r="D149" s="931">
        <v>0</v>
      </c>
      <c r="E149" s="931">
        <v>0</v>
      </c>
      <c r="F149" s="932">
        <v>0</v>
      </c>
      <c r="G149" s="933">
        <v>0</v>
      </c>
      <c r="H149" s="933">
        <v>0</v>
      </c>
      <c r="I149" s="933">
        <v>0</v>
      </c>
      <c r="J149" s="933">
        <v>0</v>
      </c>
      <c r="K149" s="933">
        <v>201</v>
      </c>
      <c r="L149" s="934">
        <v>0.16500845443183801</v>
      </c>
      <c r="M149" s="935">
        <v>1.69934079937266E-2</v>
      </c>
      <c r="N149" s="935">
        <v>2.4628127527140002E-4</v>
      </c>
      <c r="O149" s="935">
        <v>5.9107506065135901E-2</v>
      </c>
      <c r="P149" s="935">
        <v>2.3150439875511599E-2</v>
      </c>
      <c r="Q149" s="935">
        <v>7.3884382581419804E-4</v>
      </c>
      <c r="R149" s="935">
        <v>3.9405004043423899E-3</v>
      </c>
      <c r="S149" s="935">
        <v>0.137917514151984</v>
      </c>
      <c r="T149" s="935">
        <v>0.32755409611096098</v>
      </c>
      <c r="U149" s="935">
        <v>0.91862915676232004</v>
      </c>
      <c r="V149" s="935">
        <v>4.4330629548851899E-4</v>
      </c>
      <c r="W149" s="935">
        <v>2.95537530325679E-4</v>
      </c>
      <c r="X149" s="935">
        <v>0</v>
      </c>
      <c r="Y149" s="935">
        <v>0</v>
      </c>
      <c r="Z149" s="935">
        <v>0</v>
      </c>
      <c r="AA149" s="935">
        <v>1.5023157791555399E-3</v>
      </c>
      <c r="AB149" s="912"/>
    </row>
    <row r="150" spans="1:28">
      <c r="A150" s="929" t="s">
        <v>3947</v>
      </c>
      <c r="B150" s="930">
        <v>0</v>
      </c>
      <c r="C150" s="931">
        <v>66.734999999999999</v>
      </c>
      <c r="D150" s="931">
        <v>0</v>
      </c>
      <c r="E150" s="931">
        <v>3.0000000000000001E-3</v>
      </c>
      <c r="F150" s="932">
        <v>0</v>
      </c>
      <c r="G150" s="933">
        <v>0</v>
      </c>
      <c r="H150" s="933">
        <v>0</v>
      </c>
      <c r="I150" s="933">
        <v>0</v>
      </c>
      <c r="J150" s="933">
        <v>0</v>
      </c>
      <c r="K150" s="933">
        <v>67</v>
      </c>
      <c r="L150" s="934">
        <v>0.22001127257578401</v>
      </c>
      <c r="M150" s="935">
        <v>1.21498762467224E-2</v>
      </c>
      <c r="N150" s="935">
        <v>1.37917514151984E-2</v>
      </c>
      <c r="O150" s="935">
        <v>0.1231406376357</v>
      </c>
      <c r="P150" s="935">
        <v>9.6870634940083803E-3</v>
      </c>
      <c r="Q150" s="935">
        <v>4.2688754380375898E-3</v>
      </c>
      <c r="R150" s="935">
        <v>4.0225941627661903E-3</v>
      </c>
      <c r="S150" s="935">
        <v>0.134633763815032</v>
      </c>
      <c r="T150" s="935">
        <v>0.261879089371921</v>
      </c>
      <c r="U150" s="935">
        <v>0.346435660548435</v>
      </c>
      <c r="V150" s="935">
        <v>5.7465630896659899E-5</v>
      </c>
      <c r="W150" s="935">
        <v>4.8435317470041898E-4</v>
      </c>
      <c r="X150" s="935">
        <v>5.7465630896659896E-3</v>
      </c>
      <c r="Y150" s="935">
        <v>3.28375033695199E-3</v>
      </c>
      <c r="Z150" s="935">
        <v>1.641875168476E-3</v>
      </c>
      <c r="AA150" s="935">
        <v>2.3889283701325698E-3</v>
      </c>
      <c r="AB150" s="912"/>
    </row>
    <row r="151" spans="1:28">
      <c r="A151" s="929" t="s">
        <v>3949</v>
      </c>
      <c r="B151" s="930">
        <v>0</v>
      </c>
      <c r="C151" s="931">
        <v>19.908999999999999</v>
      </c>
      <c r="D151" s="931">
        <v>0</v>
      </c>
      <c r="E151" s="931">
        <v>0</v>
      </c>
      <c r="F151" s="932">
        <v>0</v>
      </c>
      <c r="G151" s="933">
        <v>0</v>
      </c>
      <c r="H151" s="933">
        <v>0</v>
      </c>
      <c r="I151" s="933">
        <v>0</v>
      </c>
      <c r="J151" s="933">
        <v>0</v>
      </c>
      <c r="K151" s="933">
        <v>20</v>
      </c>
      <c r="L151" s="934">
        <v>3.3119317764109098E-2</v>
      </c>
      <c r="M151" s="935">
        <v>2.2912735560075501E-4</v>
      </c>
      <c r="N151" s="935">
        <v>3.33276153601098E-3</v>
      </c>
      <c r="O151" s="935">
        <v>1.3747641336045301E-2</v>
      </c>
      <c r="P151" s="935">
        <v>1.6663807680054901E-4</v>
      </c>
      <c r="Q151" s="935">
        <v>6.8738206680226397E-4</v>
      </c>
      <c r="R151" s="935">
        <v>2.9161663440096098E-4</v>
      </c>
      <c r="S151" s="935">
        <v>2.70786874800892E-3</v>
      </c>
      <c r="T151" s="935">
        <v>2.2912735560075498E-3</v>
      </c>
      <c r="U151" s="935">
        <v>2.6245497096086499E-2</v>
      </c>
      <c r="V151" s="935">
        <v>6.2489278800205803E-6</v>
      </c>
      <c r="W151" s="935">
        <v>4.1659519200137199E-6</v>
      </c>
      <c r="X151" s="935">
        <v>8.9567966280294994E-3</v>
      </c>
      <c r="Y151" s="935">
        <v>4.3742495160144102E-3</v>
      </c>
      <c r="Z151" s="935">
        <v>6.2489278800205905E-4</v>
      </c>
      <c r="AA151" s="935">
        <v>4.3742495160144098E-5</v>
      </c>
      <c r="AB151" s="912"/>
    </row>
    <row r="152" spans="1:28">
      <c r="A152" s="924"/>
      <c r="B152" s="925"/>
      <c r="C152" s="926"/>
      <c r="D152" s="926"/>
      <c r="E152" s="926"/>
      <c r="F152" s="925"/>
      <c r="G152" s="926"/>
      <c r="H152" s="926"/>
      <c r="I152" s="926"/>
      <c r="J152" s="926"/>
      <c r="K152" s="926"/>
      <c r="L152" s="927"/>
      <c r="M152" s="928"/>
      <c r="N152" s="928"/>
      <c r="O152" s="928"/>
      <c r="P152" s="928"/>
      <c r="Q152" s="928"/>
      <c r="R152" s="928"/>
      <c r="S152" s="928"/>
      <c r="T152" s="928"/>
      <c r="U152" s="928"/>
      <c r="V152" s="928"/>
      <c r="W152" s="928"/>
      <c r="X152" s="928"/>
      <c r="Y152" s="928"/>
      <c r="Z152" s="928"/>
      <c r="AA152" s="928"/>
      <c r="AB152" s="912"/>
    </row>
    <row r="153" spans="1:28">
      <c r="A153" s="917" t="s">
        <v>3950</v>
      </c>
      <c r="B153" s="918">
        <v>1</v>
      </c>
      <c r="C153" s="919">
        <v>10526</v>
      </c>
      <c r="D153" s="919">
        <v>-2000</v>
      </c>
      <c r="E153" s="919">
        <v>32</v>
      </c>
      <c r="F153" s="920">
        <v>0</v>
      </c>
      <c r="G153" s="921">
        <v>0</v>
      </c>
      <c r="H153" s="921">
        <v>0</v>
      </c>
      <c r="I153" s="921">
        <v>0</v>
      </c>
      <c r="J153" s="921">
        <v>0</v>
      </c>
      <c r="K153" s="921">
        <v>12514</v>
      </c>
      <c r="L153" s="922">
        <v>136.28849829686101</v>
      </c>
      <c r="M153" s="923">
        <v>3.0815791408336799E-3</v>
      </c>
      <c r="N153" s="923">
        <v>15.1409304776141</v>
      </c>
      <c r="O153" s="923">
        <v>7.8724238488494594E-2</v>
      </c>
      <c r="P153" s="923">
        <v>4.3374911167201697E-3</v>
      </c>
      <c r="Q153" s="923">
        <v>0</v>
      </c>
      <c r="R153" s="923">
        <v>2.1760972382189299E-3</v>
      </c>
      <c r="S153" s="923">
        <v>7.22915186120028E-3</v>
      </c>
      <c r="T153" s="923">
        <v>7.7425441713431506E-2</v>
      </c>
      <c r="U153" s="923">
        <v>0.19877717058347799</v>
      </c>
      <c r="V153" s="923">
        <v>7.2291518612002805E-5</v>
      </c>
      <c r="W153" s="923">
        <v>0</v>
      </c>
      <c r="X153" s="923">
        <v>4.1270860391599502</v>
      </c>
      <c r="Y153" s="923">
        <v>3.8934986644448299</v>
      </c>
      <c r="Z153" s="923">
        <v>0</v>
      </c>
      <c r="AA153" s="923">
        <v>1.0487171318646299E-3</v>
      </c>
      <c r="AB153" s="912"/>
    </row>
    <row r="154" spans="1:28">
      <c r="A154" s="929" t="s">
        <v>3951</v>
      </c>
      <c r="B154" s="930">
        <v>0</v>
      </c>
      <c r="C154" s="931">
        <v>2879</v>
      </c>
      <c r="D154" s="931">
        <v>0</v>
      </c>
      <c r="E154" s="931">
        <v>0</v>
      </c>
      <c r="F154" s="932">
        <v>0</v>
      </c>
      <c r="G154" s="933">
        <v>0</v>
      </c>
      <c r="H154" s="933">
        <v>0</v>
      </c>
      <c r="I154" s="933">
        <v>0</v>
      </c>
      <c r="J154" s="933">
        <v>0</v>
      </c>
      <c r="K154" s="933">
        <v>2879</v>
      </c>
      <c r="L154" s="934">
        <v>31.748229470434001</v>
      </c>
      <c r="M154" s="935">
        <v>0</v>
      </c>
      <c r="N154" s="935">
        <v>3.5275810522704401</v>
      </c>
      <c r="O154" s="935">
        <v>0</v>
      </c>
      <c r="P154" s="935">
        <v>0</v>
      </c>
      <c r="Q154" s="935">
        <v>0</v>
      </c>
      <c r="R154" s="935">
        <v>0</v>
      </c>
      <c r="S154" s="935">
        <v>0</v>
      </c>
      <c r="T154" s="935">
        <v>0</v>
      </c>
      <c r="U154" s="935">
        <v>0</v>
      </c>
      <c r="V154" s="935">
        <v>0</v>
      </c>
      <c r="W154" s="935">
        <v>0</v>
      </c>
      <c r="X154" s="935">
        <v>0</v>
      </c>
      <c r="Y154" s="935">
        <v>0</v>
      </c>
      <c r="Z154" s="935">
        <v>0</v>
      </c>
      <c r="AA154" s="935">
        <v>3.5275810522704398E-4</v>
      </c>
      <c r="AB154" s="912"/>
    </row>
    <row r="155" spans="1:28">
      <c r="A155" s="929" t="s">
        <v>3952</v>
      </c>
      <c r="B155" s="930">
        <v>0</v>
      </c>
      <c r="C155" s="931">
        <v>2.7490000000000001</v>
      </c>
      <c r="D155" s="931">
        <v>0</v>
      </c>
      <c r="E155" s="931">
        <v>0</v>
      </c>
      <c r="F155" s="932">
        <v>0</v>
      </c>
      <c r="G155" s="933">
        <v>0</v>
      </c>
      <c r="H155" s="933">
        <v>0</v>
      </c>
      <c r="I155" s="933">
        <v>0</v>
      </c>
      <c r="J155" s="933">
        <v>0</v>
      </c>
      <c r="K155" s="933">
        <v>3</v>
      </c>
      <c r="L155" s="934">
        <v>3.3045800965520601E-2</v>
      </c>
      <c r="M155" s="935">
        <v>0</v>
      </c>
      <c r="N155" s="935">
        <v>3.6721640894944499E-3</v>
      </c>
      <c r="O155" s="935">
        <v>0</v>
      </c>
      <c r="P155" s="935">
        <v>0</v>
      </c>
      <c r="Q155" s="935">
        <v>0</v>
      </c>
      <c r="R155" s="935">
        <v>3.67583992942387E-6</v>
      </c>
      <c r="S155" s="935">
        <v>0</v>
      </c>
      <c r="T155" s="935">
        <v>7.3516798588477497E-5</v>
      </c>
      <c r="U155" s="935">
        <v>0</v>
      </c>
      <c r="V155" s="935">
        <v>0</v>
      </c>
      <c r="W155" s="935">
        <v>0</v>
      </c>
      <c r="X155" s="935">
        <v>0</v>
      </c>
      <c r="Y155" s="935">
        <v>0</v>
      </c>
      <c r="Z155" s="935">
        <v>0</v>
      </c>
      <c r="AA155" s="935">
        <v>1.47033597176955E-6</v>
      </c>
      <c r="AB155" s="912"/>
    </row>
    <row r="156" spans="1:28">
      <c r="A156" s="929" t="s">
        <v>3953</v>
      </c>
      <c r="B156" s="930">
        <v>0</v>
      </c>
      <c r="C156" s="931">
        <v>4561.6049999999996</v>
      </c>
      <c r="D156" s="931">
        <v>-2000</v>
      </c>
      <c r="E156" s="931">
        <v>5</v>
      </c>
      <c r="F156" s="932">
        <v>0</v>
      </c>
      <c r="G156" s="933">
        <v>0</v>
      </c>
      <c r="H156" s="933">
        <v>0</v>
      </c>
      <c r="I156" s="933">
        <v>0</v>
      </c>
      <c r="J156" s="933">
        <v>0</v>
      </c>
      <c r="K156" s="933">
        <v>6556.6049999999996</v>
      </c>
      <c r="L156" s="934">
        <v>72.303091381380696</v>
      </c>
      <c r="M156" s="935">
        <v>0</v>
      </c>
      <c r="N156" s="935">
        <v>8.0336768201533992</v>
      </c>
      <c r="O156" s="935">
        <v>0</v>
      </c>
      <c r="P156" s="935">
        <v>0</v>
      </c>
      <c r="Q156" s="935">
        <v>0</v>
      </c>
      <c r="R156" s="935">
        <v>0</v>
      </c>
      <c r="S156" s="935">
        <v>0</v>
      </c>
      <c r="T156" s="935">
        <v>0</v>
      </c>
      <c r="U156" s="935">
        <v>0</v>
      </c>
      <c r="V156" s="935">
        <v>0</v>
      </c>
      <c r="W156" s="935">
        <v>0</v>
      </c>
      <c r="X156" s="935">
        <v>0</v>
      </c>
      <c r="Y156" s="935">
        <v>0</v>
      </c>
      <c r="Z156" s="935">
        <v>0</v>
      </c>
      <c r="AA156" s="935">
        <v>0</v>
      </c>
      <c r="AB156" s="912"/>
    </row>
    <row r="157" spans="1:28">
      <c r="A157" s="929" t="s">
        <v>3954</v>
      </c>
      <c r="B157" s="930">
        <v>0</v>
      </c>
      <c r="C157" s="931">
        <v>15.205</v>
      </c>
      <c r="D157" s="931">
        <v>0</v>
      </c>
      <c r="E157" s="931">
        <v>0</v>
      </c>
      <c r="F157" s="932">
        <v>0</v>
      </c>
      <c r="G157" s="933">
        <v>0</v>
      </c>
      <c r="H157" s="933">
        <v>0</v>
      </c>
      <c r="I157" s="933">
        <v>0</v>
      </c>
      <c r="J157" s="933">
        <v>0</v>
      </c>
      <c r="K157" s="933">
        <v>15</v>
      </c>
      <c r="L157" s="934">
        <v>0.165229004827603</v>
      </c>
      <c r="M157" s="935">
        <v>0</v>
      </c>
      <c r="N157" s="935">
        <v>1.8360820447472299E-2</v>
      </c>
      <c r="O157" s="935">
        <v>0</v>
      </c>
      <c r="P157" s="935">
        <v>0</v>
      </c>
      <c r="Q157" s="935">
        <v>0</v>
      </c>
      <c r="R157" s="935">
        <v>0</v>
      </c>
      <c r="S157" s="935">
        <v>0</v>
      </c>
      <c r="T157" s="935">
        <v>0</v>
      </c>
      <c r="U157" s="935">
        <v>0</v>
      </c>
      <c r="V157" s="935">
        <v>0</v>
      </c>
      <c r="W157" s="935">
        <v>0</v>
      </c>
      <c r="X157" s="935">
        <v>0</v>
      </c>
      <c r="Y157" s="935">
        <v>0</v>
      </c>
      <c r="Z157" s="935">
        <v>0</v>
      </c>
      <c r="AA157" s="935">
        <v>0</v>
      </c>
      <c r="AB157" s="912"/>
    </row>
    <row r="158" spans="1:28">
      <c r="A158" s="929" t="s">
        <v>3955</v>
      </c>
      <c r="B158" s="930">
        <v>0</v>
      </c>
      <c r="C158" s="931">
        <v>642.58399999999995</v>
      </c>
      <c r="D158" s="931">
        <v>0</v>
      </c>
      <c r="E158" s="931">
        <v>0</v>
      </c>
      <c r="F158" s="932">
        <v>0</v>
      </c>
      <c r="G158" s="933">
        <v>0</v>
      </c>
      <c r="H158" s="933">
        <v>0</v>
      </c>
      <c r="I158" s="933">
        <v>0</v>
      </c>
      <c r="J158" s="933">
        <v>0</v>
      </c>
      <c r="K158" s="933">
        <v>643</v>
      </c>
      <c r="L158" s="934">
        <v>7.0749381233611901</v>
      </c>
      <c r="M158" s="935">
        <v>0</v>
      </c>
      <c r="N158" s="935">
        <v>0.78627931482343705</v>
      </c>
      <c r="O158" s="935">
        <v>0</v>
      </c>
      <c r="P158" s="935">
        <v>0</v>
      </c>
      <c r="Q158" s="935">
        <v>0</v>
      </c>
      <c r="R158" s="935">
        <v>7.8785502487318398E-4</v>
      </c>
      <c r="S158" s="935">
        <v>0</v>
      </c>
      <c r="T158" s="935">
        <v>0</v>
      </c>
      <c r="U158" s="935">
        <v>0</v>
      </c>
      <c r="V158" s="935">
        <v>0</v>
      </c>
      <c r="W158" s="935">
        <v>0</v>
      </c>
      <c r="X158" s="935">
        <v>0</v>
      </c>
      <c r="Y158" s="935">
        <v>0</v>
      </c>
      <c r="Z158" s="935">
        <v>0</v>
      </c>
      <c r="AA158" s="935">
        <v>0</v>
      </c>
      <c r="AB158" s="912"/>
    </row>
    <row r="159" spans="1:28">
      <c r="A159" s="929" t="s">
        <v>3956</v>
      </c>
      <c r="B159" s="930">
        <v>0</v>
      </c>
      <c r="C159" s="931">
        <v>12.865</v>
      </c>
      <c r="D159" s="931">
        <v>0</v>
      </c>
      <c r="E159" s="931">
        <v>0</v>
      </c>
      <c r="F159" s="932">
        <v>0</v>
      </c>
      <c r="G159" s="933">
        <v>0</v>
      </c>
      <c r="H159" s="933">
        <v>0</v>
      </c>
      <c r="I159" s="933">
        <v>0</v>
      </c>
      <c r="J159" s="933">
        <v>0</v>
      </c>
      <c r="K159" s="933">
        <v>13</v>
      </c>
      <c r="L159" s="934">
        <v>0.14303918445364799</v>
      </c>
      <c r="M159" s="935">
        <v>0</v>
      </c>
      <c r="N159" s="935">
        <v>1.5896782414781801E-2</v>
      </c>
      <c r="O159" s="935">
        <v>1.5928639694170099E-4</v>
      </c>
      <c r="P159" s="935">
        <v>0</v>
      </c>
      <c r="Q159" s="935">
        <v>0</v>
      </c>
      <c r="R159" s="935">
        <v>1.5928639694170099E-5</v>
      </c>
      <c r="S159" s="935">
        <v>0</v>
      </c>
      <c r="T159" s="935">
        <v>0</v>
      </c>
      <c r="U159" s="935">
        <v>1.5928639694170099E-4</v>
      </c>
      <c r="V159" s="935">
        <v>0</v>
      </c>
      <c r="W159" s="935">
        <v>0</v>
      </c>
      <c r="X159" s="935">
        <v>0</v>
      </c>
      <c r="Y159" s="935">
        <v>0</v>
      </c>
      <c r="Z159" s="935">
        <v>0</v>
      </c>
      <c r="AA159" s="935">
        <v>3.1857279388340202E-6</v>
      </c>
      <c r="AB159" s="912"/>
    </row>
    <row r="160" spans="1:28">
      <c r="A160" s="929" t="s">
        <v>3957</v>
      </c>
      <c r="B160" s="930">
        <v>0</v>
      </c>
      <c r="C160" s="931">
        <v>102.83499999999999</v>
      </c>
      <c r="D160" s="931">
        <v>0</v>
      </c>
      <c r="E160" s="931">
        <v>0</v>
      </c>
      <c r="F160" s="932">
        <v>0</v>
      </c>
      <c r="G160" s="933">
        <v>0</v>
      </c>
      <c r="H160" s="933">
        <v>0</v>
      </c>
      <c r="I160" s="933">
        <v>0</v>
      </c>
      <c r="J160" s="933">
        <v>0</v>
      </c>
      <c r="K160" s="933">
        <v>103</v>
      </c>
      <c r="L160" s="934">
        <v>1.1358345381919801</v>
      </c>
      <c r="M160" s="935">
        <v>0</v>
      </c>
      <c r="N160" s="935">
        <v>0.126077633739309</v>
      </c>
      <c r="O160" s="935">
        <v>0</v>
      </c>
      <c r="P160" s="935">
        <v>0</v>
      </c>
      <c r="Q160" s="935">
        <v>0</v>
      </c>
      <c r="R160" s="935">
        <v>3.7861151273065898E-4</v>
      </c>
      <c r="S160" s="935">
        <v>0</v>
      </c>
      <c r="T160" s="935">
        <v>1.2620383757688601E-3</v>
      </c>
      <c r="U160" s="935">
        <v>0</v>
      </c>
      <c r="V160" s="935">
        <v>0</v>
      </c>
      <c r="W160" s="935">
        <v>0</v>
      </c>
      <c r="X160" s="935">
        <v>6.31019187884432E-3</v>
      </c>
      <c r="Y160" s="935">
        <v>2.5240767515377301E-3</v>
      </c>
      <c r="Z160" s="935">
        <v>0</v>
      </c>
      <c r="AA160" s="935">
        <v>1.26203837576886E-5</v>
      </c>
      <c r="AB160" s="912"/>
    </row>
    <row r="161" spans="1:28">
      <c r="A161" s="929" t="s">
        <v>3958</v>
      </c>
      <c r="B161" s="930">
        <v>0</v>
      </c>
      <c r="C161" s="931">
        <v>0.14000000000000001</v>
      </c>
      <c r="D161" s="931">
        <v>0</v>
      </c>
      <c r="E161" s="931">
        <v>0</v>
      </c>
      <c r="F161" s="932">
        <v>0</v>
      </c>
      <c r="G161" s="933">
        <v>0</v>
      </c>
      <c r="H161" s="933">
        <v>0</v>
      </c>
      <c r="I161" s="933">
        <v>0</v>
      </c>
      <c r="J161" s="933">
        <v>0</v>
      </c>
      <c r="K161" s="933">
        <v>0</v>
      </c>
      <c r="L161" s="934">
        <v>0</v>
      </c>
      <c r="M161" s="935">
        <v>0</v>
      </c>
      <c r="N161" s="935">
        <v>0</v>
      </c>
      <c r="O161" s="935">
        <v>0</v>
      </c>
      <c r="P161" s="935">
        <v>0</v>
      </c>
      <c r="Q161" s="935">
        <v>0</v>
      </c>
      <c r="R161" s="935">
        <v>0</v>
      </c>
      <c r="S161" s="935">
        <v>0</v>
      </c>
      <c r="T161" s="935">
        <v>0</v>
      </c>
      <c r="U161" s="935">
        <v>0</v>
      </c>
      <c r="V161" s="935">
        <v>0</v>
      </c>
      <c r="W161" s="935">
        <v>0</v>
      </c>
      <c r="X161" s="935">
        <v>0</v>
      </c>
      <c r="Y161" s="935">
        <v>0</v>
      </c>
      <c r="Z161" s="935">
        <v>0</v>
      </c>
      <c r="AA161" s="935">
        <v>0</v>
      </c>
      <c r="AB161" s="912"/>
    </row>
    <row r="162" spans="1:28">
      <c r="A162" s="929" t="s">
        <v>3959</v>
      </c>
      <c r="B162" s="930">
        <v>0</v>
      </c>
      <c r="C162" s="931">
        <v>203.86500000000001</v>
      </c>
      <c r="D162" s="931">
        <v>0</v>
      </c>
      <c r="E162" s="931">
        <v>1E-3</v>
      </c>
      <c r="F162" s="932">
        <v>0</v>
      </c>
      <c r="G162" s="933">
        <v>0</v>
      </c>
      <c r="H162" s="933">
        <v>0</v>
      </c>
      <c r="I162" s="933">
        <v>0</v>
      </c>
      <c r="J162" s="933">
        <v>0</v>
      </c>
      <c r="K162" s="933">
        <v>204</v>
      </c>
      <c r="L162" s="934">
        <v>2.2496140368074098</v>
      </c>
      <c r="M162" s="935">
        <v>0</v>
      </c>
      <c r="N162" s="935">
        <v>0.249957115200823</v>
      </c>
      <c r="O162" s="935">
        <v>0</v>
      </c>
      <c r="P162" s="935">
        <v>0</v>
      </c>
      <c r="Q162" s="935">
        <v>0</v>
      </c>
      <c r="R162" s="935">
        <v>0</v>
      </c>
      <c r="S162" s="935">
        <v>0</v>
      </c>
      <c r="T162" s="935">
        <v>0</v>
      </c>
      <c r="U162" s="935">
        <v>0</v>
      </c>
      <c r="V162" s="935">
        <v>0</v>
      </c>
      <c r="W162" s="935">
        <v>0</v>
      </c>
      <c r="X162" s="935">
        <v>0</v>
      </c>
      <c r="Y162" s="935">
        <v>0</v>
      </c>
      <c r="Z162" s="935">
        <v>0</v>
      </c>
      <c r="AA162" s="935">
        <v>0</v>
      </c>
      <c r="AB162" s="912"/>
    </row>
    <row r="163" spans="1:28">
      <c r="A163" s="929" t="s">
        <v>3960</v>
      </c>
      <c r="B163" s="930">
        <v>0</v>
      </c>
      <c r="C163" s="931">
        <v>2.5870000000000002</v>
      </c>
      <c r="D163" s="931">
        <v>0</v>
      </c>
      <c r="E163" s="931">
        <v>0</v>
      </c>
      <c r="F163" s="932">
        <v>0</v>
      </c>
      <c r="G163" s="933">
        <v>0</v>
      </c>
      <c r="H163" s="933">
        <v>0</v>
      </c>
      <c r="I163" s="933">
        <v>0</v>
      </c>
      <c r="J163" s="933">
        <v>0</v>
      </c>
      <c r="K163" s="933">
        <v>3</v>
      </c>
      <c r="L163" s="934">
        <v>3.3082559364814898E-2</v>
      </c>
      <c r="M163" s="935">
        <v>0</v>
      </c>
      <c r="N163" s="935">
        <v>3.6721640894944499E-3</v>
      </c>
      <c r="O163" s="935">
        <v>1.10275197882716E-4</v>
      </c>
      <c r="P163" s="935">
        <v>0</v>
      </c>
      <c r="Q163" s="935">
        <v>0</v>
      </c>
      <c r="R163" s="935">
        <v>1.10275197882716E-5</v>
      </c>
      <c r="S163" s="935">
        <v>0</v>
      </c>
      <c r="T163" s="935">
        <v>0</v>
      </c>
      <c r="U163" s="935">
        <v>0</v>
      </c>
      <c r="V163" s="935">
        <v>0</v>
      </c>
      <c r="W163" s="935">
        <v>0</v>
      </c>
      <c r="X163" s="935">
        <v>3.6758399294238701E-5</v>
      </c>
      <c r="Y163" s="935">
        <v>3.6758399294238701E-5</v>
      </c>
      <c r="Z163" s="935">
        <v>0</v>
      </c>
      <c r="AA163" s="935">
        <v>0</v>
      </c>
      <c r="AB163" s="912"/>
    </row>
    <row r="164" spans="1:28">
      <c r="A164" s="929" t="s">
        <v>3961</v>
      </c>
      <c r="B164" s="930">
        <v>0</v>
      </c>
      <c r="C164" s="931">
        <v>1.887</v>
      </c>
      <c r="D164" s="931">
        <v>0</v>
      </c>
      <c r="E164" s="931">
        <v>0</v>
      </c>
      <c r="F164" s="932">
        <v>0</v>
      </c>
      <c r="G164" s="933">
        <v>0</v>
      </c>
      <c r="H164" s="933">
        <v>0</v>
      </c>
      <c r="I164" s="933">
        <v>0</v>
      </c>
      <c r="J164" s="933">
        <v>0</v>
      </c>
      <c r="K164" s="933">
        <v>2</v>
      </c>
      <c r="L164" s="934">
        <v>0</v>
      </c>
      <c r="M164" s="935">
        <v>0</v>
      </c>
      <c r="N164" s="935">
        <v>0</v>
      </c>
      <c r="O164" s="935">
        <v>0</v>
      </c>
      <c r="P164" s="935">
        <v>0</v>
      </c>
      <c r="Q164" s="935">
        <v>0</v>
      </c>
      <c r="R164" s="935">
        <v>0</v>
      </c>
      <c r="S164" s="935">
        <v>0</v>
      </c>
      <c r="T164" s="935">
        <v>0</v>
      </c>
      <c r="U164" s="935">
        <v>0</v>
      </c>
      <c r="V164" s="935">
        <v>0</v>
      </c>
      <c r="W164" s="935">
        <v>0</v>
      </c>
      <c r="X164" s="935">
        <v>0</v>
      </c>
      <c r="Y164" s="935">
        <v>0</v>
      </c>
      <c r="Z164" s="935">
        <v>0</v>
      </c>
      <c r="AA164" s="935">
        <v>0</v>
      </c>
      <c r="AB164" s="912"/>
    </row>
    <row r="165" spans="1:28">
      <c r="A165" s="929" t="s">
        <v>3963</v>
      </c>
      <c r="B165" s="930">
        <v>0</v>
      </c>
      <c r="C165" s="931">
        <v>0</v>
      </c>
      <c r="D165" s="931">
        <v>0</v>
      </c>
      <c r="E165" s="931">
        <v>0</v>
      </c>
      <c r="F165" s="932">
        <v>0</v>
      </c>
      <c r="G165" s="933">
        <v>0</v>
      </c>
      <c r="H165" s="933">
        <v>0</v>
      </c>
      <c r="I165" s="933">
        <v>0</v>
      </c>
      <c r="J165" s="933">
        <v>0</v>
      </c>
      <c r="K165" s="933">
        <v>0</v>
      </c>
      <c r="L165" s="934">
        <v>0</v>
      </c>
      <c r="M165" s="935">
        <v>0</v>
      </c>
      <c r="N165" s="935">
        <v>0</v>
      </c>
      <c r="O165" s="935">
        <v>0</v>
      </c>
      <c r="P165" s="935">
        <v>0</v>
      </c>
      <c r="Q165" s="935">
        <v>0</v>
      </c>
      <c r="R165" s="935">
        <v>0</v>
      </c>
      <c r="S165" s="935">
        <v>0</v>
      </c>
      <c r="T165" s="935">
        <v>0</v>
      </c>
      <c r="U165" s="935">
        <v>0</v>
      </c>
      <c r="V165" s="935">
        <v>0</v>
      </c>
      <c r="W165" s="935">
        <v>0</v>
      </c>
      <c r="X165" s="935">
        <v>0</v>
      </c>
      <c r="Y165" s="935">
        <v>0</v>
      </c>
      <c r="Z165" s="935">
        <v>0</v>
      </c>
      <c r="AA165" s="935">
        <v>0</v>
      </c>
      <c r="AB165" s="912"/>
    </row>
    <row r="166" spans="1:28">
      <c r="A166" s="929" t="s">
        <v>3964</v>
      </c>
      <c r="B166" s="930">
        <v>0</v>
      </c>
      <c r="C166" s="931">
        <v>50.962000000000003</v>
      </c>
      <c r="D166" s="931">
        <v>0</v>
      </c>
      <c r="E166" s="931">
        <v>0</v>
      </c>
      <c r="F166" s="932">
        <v>0</v>
      </c>
      <c r="G166" s="933">
        <v>0</v>
      </c>
      <c r="H166" s="933">
        <v>0</v>
      </c>
      <c r="I166" s="933">
        <v>0</v>
      </c>
      <c r="J166" s="933">
        <v>0</v>
      </c>
      <c r="K166" s="933">
        <v>51</v>
      </c>
      <c r="L166" s="934">
        <v>0.562403509201853</v>
      </c>
      <c r="M166" s="935">
        <v>0</v>
      </c>
      <c r="N166" s="935">
        <v>6.24892788002058E-2</v>
      </c>
      <c r="O166" s="935">
        <v>0</v>
      </c>
      <c r="P166" s="935">
        <v>0</v>
      </c>
      <c r="Q166" s="935">
        <v>0</v>
      </c>
      <c r="R166" s="935">
        <v>0</v>
      </c>
      <c r="S166" s="935">
        <v>0</v>
      </c>
      <c r="T166" s="935">
        <v>0</v>
      </c>
      <c r="U166" s="935">
        <v>0</v>
      </c>
      <c r="V166" s="935">
        <v>0</v>
      </c>
      <c r="W166" s="935">
        <v>0</v>
      </c>
      <c r="X166" s="935">
        <v>0</v>
      </c>
      <c r="Y166" s="935">
        <v>0</v>
      </c>
      <c r="Z166" s="935">
        <v>0</v>
      </c>
      <c r="AA166" s="935">
        <v>0</v>
      </c>
      <c r="AB166" s="912"/>
    </row>
    <row r="167" spans="1:28">
      <c r="A167" s="929" t="s">
        <v>3968</v>
      </c>
      <c r="B167" s="930">
        <v>0</v>
      </c>
      <c r="C167" s="931">
        <v>24.925000000000001</v>
      </c>
      <c r="D167" s="931">
        <v>0</v>
      </c>
      <c r="E167" s="931">
        <v>0.25</v>
      </c>
      <c r="F167" s="932">
        <v>0</v>
      </c>
      <c r="G167" s="933">
        <v>0</v>
      </c>
      <c r="H167" s="933">
        <v>0</v>
      </c>
      <c r="I167" s="933">
        <v>0</v>
      </c>
      <c r="J167" s="933">
        <v>0</v>
      </c>
      <c r="K167" s="933">
        <v>25</v>
      </c>
      <c r="L167" s="934">
        <v>0.27568799470679101</v>
      </c>
      <c r="M167" s="935">
        <v>0</v>
      </c>
      <c r="N167" s="935">
        <v>3.0631999411865601E-2</v>
      </c>
      <c r="O167" s="935">
        <v>0</v>
      </c>
      <c r="P167" s="935">
        <v>0</v>
      </c>
      <c r="Q167" s="935">
        <v>0</v>
      </c>
      <c r="R167" s="935">
        <v>0</v>
      </c>
      <c r="S167" s="935">
        <v>0</v>
      </c>
      <c r="T167" s="935">
        <v>0</v>
      </c>
      <c r="U167" s="935">
        <v>0</v>
      </c>
      <c r="V167" s="935">
        <v>0</v>
      </c>
      <c r="W167" s="935">
        <v>0</v>
      </c>
      <c r="X167" s="935">
        <v>0</v>
      </c>
      <c r="Y167" s="935">
        <v>0</v>
      </c>
      <c r="Z167" s="935">
        <v>0</v>
      </c>
      <c r="AA167" s="935">
        <v>9.1895998235596804E-6</v>
      </c>
      <c r="AB167" s="912"/>
    </row>
    <row r="168" spans="1:28">
      <c r="A168" s="929" t="s">
        <v>3969</v>
      </c>
      <c r="B168" s="930">
        <v>0</v>
      </c>
      <c r="C168" s="931">
        <v>19.466000000000001</v>
      </c>
      <c r="D168" s="931">
        <v>0</v>
      </c>
      <c r="E168" s="931">
        <v>0</v>
      </c>
      <c r="F168" s="932">
        <v>0</v>
      </c>
      <c r="G168" s="933">
        <v>0</v>
      </c>
      <c r="H168" s="933">
        <v>0</v>
      </c>
      <c r="I168" s="933">
        <v>0</v>
      </c>
      <c r="J168" s="933">
        <v>0</v>
      </c>
      <c r="K168" s="933">
        <v>19</v>
      </c>
      <c r="L168" s="934">
        <v>0.20952287597716099</v>
      </c>
      <c r="M168" s="935">
        <v>0</v>
      </c>
      <c r="N168" s="935">
        <v>2.32803195530179E-2</v>
      </c>
      <c r="O168" s="935">
        <v>4.6560639106035698E-4</v>
      </c>
      <c r="P168" s="935">
        <v>0</v>
      </c>
      <c r="Q168" s="935">
        <v>0</v>
      </c>
      <c r="R168" s="935">
        <v>2.5608351508319701E-4</v>
      </c>
      <c r="S168" s="935">
        <v>0</v>
      </c>
      <c r="T168" s="935">
        <v>0</v>
      </c>
      <c r="U168" s="935">
        <v>1.1640159776508899E-3</v>
      </c>
      <c r="V168" s="935">
        <v>0</v>
      </c>
      <c r="W168" s="935">
        <v>0</v>
      </c>
      <c r="X168" s="935">
        <v>0</v>
      </c>
      <c r="Y168" s="935">
        <v>0</v>
      </c>
      <c r="Z168" s="935">
        <v>0</v>
      </c>
      <c r="AA168" s="935">
        <v>7.2168990614355401E-5</v>
      </c>
      <c r="AB168" s="912"/>
    </row>
    <row r="169" spans="1:28">
      <c r="A169" s="929" t="s">
        <v>3970</v>
      </c>
      <c r="B169" s="930">
        <v>0.73</v>
      </c>
      <c r="C169" s="931">
        <v>70.864999999999995</v>
      </c>
      <c r="D169" s="931">
        <v>0</v>
      </c>
      <c r="E169" s="931">
        <v>5.0000000000000001E-3</v>
      </c>
      <c r="F169" s="932">
        <v>0</v>
      </c>
      <c r="G169" s="933">
        <v>0</v>
      </c>
      <c r="H169" s="933">
        <v>0</v>
      </c>
      <c r="I169" s="933">
        <v>0</v>
      </c>
      <c r="J169" s="933">
        <v>0</v>
      </c>
      <c r="K169" s="933">
        <v>72</v>
      </c>
      <c r="L169" s="934">
        <v>0.793981424755557</v>
      </c>
      <c r="M169" s="935">
        <v>0</v>
      </c>
      <c r="N169" s="935">
        <v>8.8220158306172997E-2</v>
      </c>
      <c r="O169" s="935">
        <v>0</v>
      </c>
      <c r="P169" s="935">
        <v>0</v>
      </c>
      <c r="Q169" s="935">
        <v>0</v>
      </c>
      <c r="R169" s="935">
        <v>0</v>
      </c>
      <c r="S169" s="935">
        <v>0</v>
      </c>
      <c r="T169" s="935">
        <v>0</v>
      </c>
      <c r="U169" s="935">
        <v>0</v>
      </c>
      <c r="V169" s="935">
        <v>0</v>
      </c>
      <c r="W169" s="935">
        <v>0</v>
      </c>
      <c r="X169" s="935">
        <v>0</v>
      </c>
      <c r="Y169" s="935">
        <v>0</v>
      </c>
      <c r="Z169" s="935">
        <v>0</v>
      </c>
      <c r="AA169" s="935">
        <v>0</v>
      </c>
      <c r="AB169" s="912"/>
    </row>
    <row r="170" spans="1:28">
      <c r="A170" s="929" t="s">
        <v>3971</v>
      </c>
      <c r="B170" s="930">
        <v>0</v>
      </c>
      <c r="C170" s="931">
        <v>0</v>
      </c>
      <c r="D170" s="931">
        <v>0</v>
      </c>
      <c r="E170" s="931">
        <v>0</v>
      </c>
      <c r="F170" s="932">
        <v>0</v>
      </c>
      <c r="G170" s="933">
        <v>0</v>
      </c>
      <c r="H170" s="933">
        <v>0</v>
      </c>
      <c r="I170" s="933">
        <v>0</v>
      </c>
      <c r="J170" s="933">
        <v>0</v>
      </c>
      <c r="K170" s="933">
        <v>0</v>
      </c>
      <c r="L170" s="934">
        <v>0</v>
      </c>
      <c r="M170" s="935">
        <v>0</v>
      </c>
      <c r="N170" s="935">
        <v>0</v>
      </c>
      <c r="O170" s="935">
        <v>0</v>
      </c>
      <c r="P170" s="935">
        <v>0</v>
      </c>
      <c r="Q170" s="935">
        <v>0</v>
      </c>
      <c r="R170" s="935">
        <v>0</v>
      </c>
      <c r="S170" s="935">
        <v>0</v>
      </c>
      <c r="T170" s="935">
        <v>0</v>
      </c>
      <c r="U170" s="935">
        <v>0</v>
      </c>
      <c r="V170" s="935">
        <v>0</v>
      </c>
      <c r="W170" s="935">
        <v>0</v>
      </c>
      <c r="X170" s="935">
        <v>0</v>
      </c>
      <c r="Y170" s="935">
        <v>0</v>
      </c>
      <c r="Z170" s="935">
        <v>0</v>
      </c>
      <c r="AA170" s="935">
        <v>0</v>
      </c>
      <c r="AB170" s="912"/>
    </row>
    <row r="171" spans="1:28">
      <c r="A171" s="929" t="s">
        <v>4214</v>
      </c>
      <c r="B171" s="930">
        <v>0</v>
      </c>
      <c r="C171" s="931">
        <v>0</v>
      </c>
      <c r="D171" s="931">
        <v>0</v>
      </c>
      <c r="E171" s="931">
        <v>0</v>
      </c>
      <c r="F171" s="932">
        <v>0</v>
      </c>
      <c r="G171" s="933">
        <v>0</v>
      </c>
      <c r="H171" s="933">
        <v>0</v>
      </c>
      <c r="I171" s="933">
        <v>0</v>
      </c>
      <c r="J171" s="933">
        <v>0</v>
      </c>
      <c r="K171" s="933">
        <v>0</v>
      </c>
      <c r="L171" s="934">
        <v>0</v>
      </c>
      <c r="M171" s="935">
        <v>0</v>
      </c>
      <c r="N171" s="935">
        <v>0</v>
      </c>
      <c r="O171" s="935">
        <v>0</v>
      </c>
      <c r="P171" s="935">
        <v>0</v>
      </c>
      <c r="Q171" s="935">
        <v>0</v>
      </c>
      <c r="R171" s="935">
        <v>0</v>
      </c>
      <c r="S171" s="935">
        <v>0</v>
      </c>
      <c r="T171" s="935">
        <v>0</v>
      </c>
      <c r="U171" s="935">
        <v>0</v>
      </c>
      <c r="V171" s="935">
        <v>0</v>
      </c>
      <c r="W171" s="935">
        <v>0</v>
      </c>
      <c r="X171" s="935">
        <v>0</v>
      </c>
      <c r="Y171" s="935">
        <v>0</v>
      </c>
      <c r="Z171" s="935">
        <v>0</v>
      </c>
      <c r="AA171" s="935">
        <v>0</v>
      </c>
      <c r="AB171" s="912"/>
    </row>
    <row r="172" spans="1:28">
      <c r="A172" s="929" t="s">
        <v>3972</v>
      </c>
      <c r="B172" s="930">
        <v>0</v>
      </c>
      <c r="C172" s="931">
        <v>589.54200000000003</v>
      </c>
      <c r="D172" s="931">
        <v>0</v>
      </c>
      <c r="E172" s="931">
        <v>0</v>
      </c>
      <c r="F172" s="932">
        <v>0</v>
      </c>
      <c r="G172" s="933">
        <v>0</v>
      </c>
      <c r="H172" s="933">
        <v>0</v>
      </c>
      <c r="I172" s="933">
        <v>0</v>
      </c>
      <c r="J172" s="933">
        <v>0</v>
      </c>
      <c r="K172" s="933">
        <v>590</v>
      </c>
      <c r="L172" s="934">
        <v>5.3134266179822101</v>
      </c>
      <c r="M172" s="935">
        <v>1.4458303722400599E-3</v>
      </c>
      <c r="N172" s="935">
        <v>0.58773004631558301</v>
      </c>
      <c r="O172" s="935">
        <v>2.8916607444801099E-2</v>
      </c>
      <c r="P172" s="935">
        <v>4.3374911167201697E-3</v>
      </c>
      <c r="Q172" s="935">
        <v>0</v>
      </c>
      <c r="R172" s="935">
        <v>7.22915186120028E-4</v>
      </c>
      <c r="S172" s="935">
        <v>7.22915186120028E-3</v>
      </c>
      <c r="T172" s="935">
        <v>4.3374911167201699E-2</v>
      </c>
      <c r="U172" s="935">
        <v>0.11566642977920499</v>
      </c>
      <c r="V172" s="935">
        <v>7.2291518612002805E-5</v>
      </c>
      <c r="W172" s="935">
        <v>0</v>
      </c>
      <c r="X172" s="935">
        <v>2.8121400740069098</v>
      </c>
      <c r="Y172" s="935">
        <v>2.6314112774769001</v>
      </c>
      <c r="Z172" s="935">
        <v>0</v>
      </c>
      <c r="AA172" s="935">
        <v>4.3374911167201699E-4</v>
      </c>
      <c r="AB172" s="912"/>
    </row>
    <row r="173" spans="1:28">
      <c r="A173" s="929" t="s">
        <v>3974</v>
      </c>
      <c r="B173" s="930">
        <v>0</v>
      </c>
      <c r="C173" s="931">
        <v>0.1</v>
      </c>
      <c r="D173" s="931">
        <v>0</v>
      </c>
      <c r="E173" s="931">
        <v>0</v>
      </c>
      <c r="F173" s="932">
        <v>0</v>
      </c>
      <c r="G173" s="933">
        <v>0</v>
      </c>
      <c r="H173" s="933">
        <v>0</v>
      </c>
      <c r="I173" s="933">
        <v>0</v>
      </c>
      <c r="J173" s="933">
        <v>0</v>
      </c>
      <c r="K173" s="933">
        <v>0</v>
      </c>
      <c r="L173" s="934">
        <v>0</v>
      </c>
      <c r="M173" s="935">
        <v>0</v>
      </c>
      <c r="N173" s="935">
        <v>0</v>
      </c>
      <c r="O173" s="935">
        <v>0</v>
      </c>
      <c r="P173" s="935">
        <v>0</v>
      </c>
      <c r="Q173" s="935">
        <v>0</v>
      </c>
      <c r="R173" s="935">
        <v>0</v>
      </c>
      <c r="S173" s="935">
        <v>0</v>
      </c>
      <c r="T173" s="935">
        <v>0</v>
      </c>
      <c r="U173" s="935">
        <v>0</v>
      </c>
      <c r="V173" s="935">
        <v>0</v>
      </c>
      <c r="W173" s="935">
        <v>0</v>
      </c>
      <c r="X173" s="935">
        <v>0</v>
      </c>
      <c r="Y173" s="935">
        <v>0</v>
      </c>
      <c r="Z173" s="935">
        <v>0</v>
      </c>
      <c r="AA173" s="935">
        <v>0</v>
      </c>
      <c r="AB173" s="912"/>
    </row>
    <row r="174" spans="1:28">
      <c r="A174" s="929" t="s">
        <v>3975</v>
      </c>
      <c r="B174" s="930">
        <v>0</v>
      </c>
      <c r="C174" s="931">
        <v>1.1499999999999999</v>
      </c>
      <c r="D174" s="931">
        <v>0</v>
      </c>
      <c r="E174" s="931">
        <v>8.9999999999999993E-3</v>
      </c>
      <c r="F174" s="932">
        <v>0</v>
      </c>
      <c r="G174" s="933">
        <v>0</v>
      </c>
      <c r="H174" s="933">
        <v>0</v>
      </c>
      <c r="I174" s="933">
        <v>0</v>
      </c>
      <c r="J174" s="933">
        <v>0</v>
      </c>
      <c r="K174" s="933">
        <v>0</v>
      </c>
      <c r="L174" s="934">
        <v>0</v>
      </c>
      <c r="M174" s="935">
        <v>0</v>
      </c>
      <c r="N174" s="935">
        <v>0</v>
      </c>
      <c r="O174" s="935">
        <v>0</v>
      </c>
      <c r="P174" s="935">
        <v>0</v>
      </c>
      <c r="Q174" s="935">
        <v>0</v>
      </c>
      <c r="R174" s="935">
        <v>0</v>
      </c>
      <c r="S174" s="935">
        <v>0</v>
      </c>
      <c r="T174" s="935">
        <v>0</v>
      </c>
      <c r="U174" s="935">
        <v>0</v>
      </c>
      <c r="V174" s="935">
        <v>0</v>
      </c>
      <c r="W174" s="935">
        <v>0</v>
      </c>
      <c r="X174" s="935">
        <v>0</v>
      </c>
      <c r="Y174" s="935">
        <v>0</v>
      </c>
      <c r="Z174" s="935">
        <v>0</v>
      </c>
      <c r="AA174" s="935">
        <v>0</v>
      </c>
      <c r="AB174" s="912"/>
    </row>
    <row r="175" spans="1:28">
      <c r="A175" s="929" t="s">
        <v>3976</v>
      </c>
      <c r="B175" s="930">
        <v>0</v>
      </c>
      <c r="C175" s="931">
        <v>8.9190000000000005</v>
      </c>
      <c r="D175" s="931">
        <v>0</v>
      </c>
      <c r="E175" s="931">
        <v>26.3</v>
      </c>
      <c r="F175" s="932">
        <v>0</v>
      </c>
      <c r="G175" s="933">
        <v>0</v>
      </c>
      <c r="H175" s="933">
        <v>0</v>
      </c>
      <c r="I175" s="933">
        <v>0</v>
      </c>
      <c r="J175" s="933">
        <v>0</v>
      </c>
      <c r="K175" s="933">
        <v>0</v>
      </c>
      <c r="L175" s="934">
        <v>0</v>
      </c>
      <c r="M175" s="935">
        <v>0</v>
      </c>
      <c r="N175" s="935">
        <v>0</v>
      </c>
      <c r="O175" s="935">
        <v>0</v>
      </c>
      <c r="P175" s="935">
        <v>0</v>
      </c>
      <c r="Q175" s="935">
        <v>0</v>
      </c>
      <c r="R175" s="935">
        <v>0</v>
      </c>
      <c r="S175" s="935">
        <v>0</v>
      </c>
      <c r="T175" s="935">
        <v>0</v>
      </c>
      <c r="U175" s="935">
        <v>0</v>
      </c>
      <c r="V175" s="935">
        <v>0</v>
      </c>
      <c r="W175" s="935">
        <v>0</v>
      </c>
      <c r="X175" s="935">
        <v>0</v>
      </c>
      <c r="Y175" s="935">
        <v>0</v>
      </c>
      <c r="Z175" s="935">
        <v>0</v>
      </c>
      <c r="AA175" s="935">
        <v>0</v>
      </c>
      <c r="AB175" s="912"/>
    </row>
    <row r="176" spans="1:28">
      <c r="A176" s="929" t="s">
        <v>3977</v>
      </c>
      <c r="B176" s="930">
        <v>0</v>
      </c>
      <c r="C176" s="931">
        <v>1334.912</v>
      </c>
      <c r="D176" s="931">
        <v>0</v>
      </c>
      <c r="E176" s="931">
        <v>0</v>
      </c>
      <c r="F176" s="932">
        <v>0</v>
      </c>
      <c r="G176" s="933">
        <v>0</v>
      </c>
      <c r="H176" s="933">
        <v>0</v>
      </c>
      <c r="I176" s="933">
        <v>0</v>
      </c>
      <c r="J176" s="933">
        <v>0</v>
      </c>
      <c r="K176" s="933">
        <v>1335</v>
      </c>
      <c r="L176" s="934">
        <v>14.2473717744505</v>
      </c>
      <c r="M176" s="935">
        <v>1.63574876859362E-3</v>
      </c>
      <c r="N176" s="935">
        <v>1.58340480799863</v>
      </c>
      <c r="O176" s="935">
        <v>4.9072463057808699E-2</v>
      </c>
      <c r="P176" s="935">
        <v>0</v>
      </c>
      <c r="Q176" s="935">
        <v>0</v>
      </c>
      <c r="R176" s="935">
        <v>0</v>
      </c>
      <c r="S176" s="935">
        <v>0</v>
      </c>
      <c r="T176" s="935">
        <v>3.2714975371872498E-2</v>
      </c>
      <c r="U176" s="935">
        <v>8.1787438429681197E-2</v>
      </c>
      <c r="V176" s="935">
        <v>0</v>
      </c>
      <c r="W176" s="935">
        <v>0</v>
      </c>
      <c r="X176" s="935">
        <v>1.3085990148749</v>
      </c>
      <c r="Y176" s="935">
        <v>1.2595265518170899</v>
      </c>
      <c r="Z176" s="935">
        <v>0</v>
      </c>
      <c r="AA176" s="935">
        <v>1.6357487685936199E-4</v>
      </c>
      <c r="AB176" s="912"/>
    </row>
    <row r="177" spans="1:28">
      <c r="A177" s="924"/>
      <c r="B177" s="925"/>
      <c r="C177" s="926"/>
      <c r="D177" s="926"/>
      <c r="E177" s="926"/>
      <c r="F177" s="925"/>
      <c r="G177" s="926"/>
      <c r="H177" s="926"/>
      <c r="I177" s="926"/>
      <c r="J177" s="926"/>
      <c r="K177" s="926"/>
      <c r="L177" s="927"/>
      <c r="M177" s="928"/>
      <c r="N177" s="928"/>
      <c r="O177" s="928"/>
      <c r="P177" s="928"/>
      <c r="Q177" s="928"/>
      <c r="R177" s="928"/>
      <c r="S177" s="928"/>
      <c r="T177" s="928"/>
      <c r="U177" s="928"/>
      <c r="V177" s="928"/>
      <c r="W177" s="928"/>
      <c r="X177" s="928"/>
      <c r="Y177" s="928"/>
      <c r="Z177" s="928"/>
      <c r="AA177" s="928"/>
      <c r="AB177" s="912"/>
    </row>
    <row r="178" spans="1:28">
      <c r="A178" s="917" t="s">
        <v>3978</v>
      </c>
      <c r="B178" s="918">
        <v>33056</v>
      </c>
      <c r="C178" s="919">
        <v>24073</v>
      </c>
      <c r="D178" s="919">
        <v>0</v>
      </c>
      <c r="E178" s="919">
        <v>53</v>
      </c>
      <c r="F178" s="920">
        <v>0</v>
      </c>
      <c r="G178" s="921">
        <v>0</v>
      </c>
      <c r="H178" s="921">
        <v>0</v>
      </c>
      <c r="I178" s="921">
        <v>2752</v>
      </c>
      <c r="J178" s="921">
        <v>0</v>
      </c>
      <c r="K178" s="921">
        <v>52172</v>
      </c>
      <c r="L178" s="922">
        <v>18.057021344377201</v>
      </c>
      <c r="M178" s="923">
        <v>1.2597321170387401</v>
      </c>
      <c r="N178" s="923">
        <v>0.18346941701178701</v>
      </c>
      <c r="O178" s="923">
        <v>58.4282183203862</v>
      </c>
      <c r="P178" s="923">
        <v>1.99741964613914</v>
      </c>
      <c r="Q178" s="923">
        <v>1.7150233415835501</v>
      </c>
      <c r="R178" s="923">
        <v>1.02226837307325</v>
      </c>
      <c r="S178" s="923">
        <v>20.811386526821401</v>
      </c>
      <c r="T178" s="923">
        <v>26.635143970397198</v>
      </c>
      <c r="U178" s="923">
        <v>201.178078025829</v>
      </c>
      <c r="V178" s="923">
        <v>6.7770715808562296E-2</v>
      </c>
      <c r="W178" s="923">
        <v>4.0624788639204101E-2</v>
      </c>
      <c r="X178" s="923">
        <v>196.10276165853901</v>
      </c>
      <c r="Y178" s="923">
        <v>98.000833680496001</v>
      </c>
      <c r="Z178" s="923">
        <v>16.8902939446664</v>
      </c>
      <c r="AA178" s="923">
        <v>0.24789323767981</v>
      </c>
      <c r="AB178" s="912"/>
    </row>
    <row r="179" spans="1:28">
      <c r="A179" s="929" t="s">
        <v>3979</v>
      </c>
      <c r="B179" s="930">
        <v>0</v>
      </c>
      <c r="C179" s="931">
        <v>0.38700000000000001</v>
      </c>
      <c r="D179" s="931">
        <v>0</v>
      </c>
      <c r="E179" s="931">
        <v>0</v>
      </c>
      <c r="F179" s="932">
        <v>0</v>
      </c>
      <c r="G179" s="933">
        <v>0</v>
      </c>
      <c r="H179" s="933">
        <v>0</v>
      </c>
      <c r="I179" s="933">
        <v>0</v>
      </c>
      <c r="J179" s="933">
        <v>0</v>
      </c>
      <c r="K179" s="933">
        <v>0</v>
      </c>
      <c r="L179" s="934">
        <v>0</v>
      </c>
      <c r="M179" s="935">
        <v>0</v>
      </c>
      <c r="N179" s="935">
        <v>0</v>
      </c>
      <c r="O179" s="935">
        <v>0</v>
      </c>
      <c r="P179" s="935">
        <v>0</v>
      </c>
      <c r="Q179" s="935">
        <v>0</v>
      </c>
      <c r="R179" s="935">
        <v>0</v>
      </c>
      <c r="S179" s="935">
        <v>0</v>
      </c>
      <c r="T179" s="935">
        <v>0</v>
      </c>
      <c r="U179" s="935">
        <v>0</v>
      </c>
      <c r="V179" s="935">
        <v>0</v>
      </c>
      <c r="W179" s="935">
        <v>0</v>
      </c>
      <c r="X179" s="935">
        <v>0</v>
      </c>
      <c r="Y179" s="935">
        <v>0</v>
      </c>
      <c r="Z179" s="935">
        <v>0</v>
      </c>
      <c r="AA179" s="935">
        <v>0</v>
      </c>
      <c r="AB179" s="912"/>
    </row>
    <row r="180" spans="1:28">
      <c r="A180" s="929" t="s">
        <v>3980</v>
      </c>
      <c r="B180" s="930">
        <v>0</v>
      </c>
      <c r="C180" s="931">
        <v>4730.8490000000002</v>
      </c>
      <c r="D180" s="931">
        <v>0</v>
      </c>
      <c r="E180" s="931">
        <v>1.6</v>
      </c>
      <c r="F180" s="932">
        <v>0</v>
      </c>
      <c r="G180" s="933">
        <v>0</v>
      </c>
      <c r="H180" s="933">
        <v>0</v>
      </c>
      <c r="I180" s="933">
        <v>0</v>
      </c>
      <c r="J180" s="933">
        <v>0</v>
      </c>
      <c r="K180" s="933">
        <v>4729</v>
      </c>
      <c r="L180" s="934">
        <v>1.24578503688093</v>
      </c>
      <c r="M180" s="935">
        <v>0.104645943097998</v>
      </c>
      <c r="N180" s="935">
        <v>9.9662802950474198E-3</v>
      </c>
      <c r="O180" s="935">
        <v>4.9333087460484704</v>
      </c>
      <c r="P180" s="935">
        <v>0.119595363540569</v>
      </c>
      <c r="Q180" s="935">
        <v>0.13454478398313999</v>
      </c>
      <c r="R180" s="935">
        <v>5.4814541622760803E-2</v>
      </c>
      <c r="S180" s="935">
        <v>1.0962908324552201</v>
      </c>
      <c r="T180" s="935">
        <v>2.2922444678609102</v>
      </c>
      <c r="U180" s="935">
        <v>17.6901475237092</v>
      </c>
      <c r="V180" s="935">
        <v>5.4814541622760799E-3</v>
      </c>
      <c r="W180" s="935">
        <v>3.4881981032666002E-3</v>
      </c>
      <c r="X180" s="935">
        <v>9.0194836670179104</v>
      </c>
      <c r="Y180" s="935">
        <v>4.4848261327713397</v>
      </c>
      <c r="Z180" s="935">
        <v>2.8902212855637499</v>
      </c>
      <c r="AA180" s="935">
        <v>1.59460484720759E-2</v>
      </c>
      <c r="AB180" s="912"/>
    </row>
    <row r="181" spans="1:28">
      <c r="A181" s="929" t="s">
        <v>3981</v>
      </c>
      <c r="B181" s="930">
        <v>0</v>
      </c>
      <c r="C181" s="931">
        <v>207.04</v>
      </c>
      <c r="D181" s="931">
        <v>0</v>
      </c>
      <c r="E181" s="931">
        <v>0</v>
      </c>
      <c r="F181" s="932">
        <v>0</v>
      </c>
      <c r="G181" s="933">
        <v>0</v>
      </c>
      <c r="H181" s="933">
        <v>0</v>
      </c>
      <c r="I181" s="933">
        <v>0</v>
      </c>
      <c r="J181" s="933">
        <v>0</v>
      </c>
      <c r="K181" s="933">
        <v>207</v>
      </c>
      <c r="L181" s="934">
        <v>7.3908643124954099E-2</v>
      </c>
      <c r="M181" s="935">
        <v>4.0885632366995904E-3</v>
      </c>
      <c r="N181" s="935">
        <v>4.7175729654225999E-4</v>
      </c>
      <c r="O181" s="935">
        <v>5.8183399906878701E-2</v>
      </c>
      <c r="P181" s="935">
        <v>1.11649226848335E-2</v>
      </c>
      <c r="Q181" s="935">
        <v>4.0885632366995904E-3</v>
      </c>
      <c r="R181" s="935">
        <v>9.4351459308451998E-4</v>
      </c>
      <c r="S181" s="935">
        <v>2.8305437792535599E-2</v>
      </c>
      <c r="T181" s="935">
        <v>9.1206410664836896E-2</v>
      </c>
      <c r="U181" s="935">
        <v>0.47018477222045202</v>
      </c>
      <c r="V181" s="935">
        <v>1.7297767539882901E-4</v>
      </c>
      <c r="W181" s="935">
        <v>1.10076702526527E-4</v>
      </c>
      <c r="X181" s="935">
        <v>8.3343789055799297E-2</v>
      </c>
      <c r="Y181" s="935">
        <v>4.24581566888034E-2</v>
      </c>
      <c r="Z181" s="935">
        <v>0.10221408091749</v>
      </c>
      <c r="AA181" s="935">
        <v>6.2900972872301296E-4</v>
      </c>
      <c r="AB181" s="912"/>
    </row>
    <row r="182" spans="1:28">
      <c r="A182" s="929" t="s">
        <v>3982</v>
      </c>
      <c r="B182" s="930">
        <v>0</v>
      </c>
      <c r="C182" s="931">
        <v>283.91899999999998</v>
      </c>
      <c r="D182" s="931">
        <v>0</v>
      </c>
      <c r="E182" s="931">
        <v>0</v>
      </c>
      <c r="F182" s="932">
        <v>0</v>
      </c>
      <c r="G182" s="933">
        <v>0</v>
      </c>
      <c r="H182" s="933">
        <v>0</v>
      </c>
      <c r="I182" s="933">
        <v>0</v>
      </c>
      <c r="J182" s="933">
        <v>0</v>
      </c>
      <c r="K182" s="933">
        <v>284</v>
      </c>
      <c r="L182" s="934">
        <v>4.8438748253975997E-2</v>
      </c>
      <c r="M182" s="935">
        <v>3.6329061190482001E-3</v>
      </c>
      <c r="N182" s="935">
        <v>6.0548435317470096E-4</v>
      </c>
      <c r="O182" s="935">
        <v>0.127151714166687</v>
      </c>
      <c r="P182" s="935">
        <v>3.9356482956355498E-3</v>
      </c>
      <c r="Q182" s="935">
        <v>6.0548435317469996E-3</v>
      </c>
      <c r="R182" s="935">
        <v>3.0274217658734998E-3</v>
      </c>
      <c r="S182" s="935">
        <v>4.5411326488102498E-2</v>
      </c>
      <c r="T182" s="935">
        <v>0.10293234003969901</v>
      </c>
      <c r="U182" s="935">
        <v>0.93244590388903903</v>
      </c>
      <c r="V182" s="935">
        <v>2.4219374126988001E-4</v>
      </c>
      <c r="W182" s="935">
        <v>1.8164530595241E-4</v>
      </c>
      <c r="X182" s="935">
        <v>0.93547332565491204</v>
      </c>
      <c r="Y182" s="935">
        <v>0.46622295194451902</v>
      </c>
      <c r="Z182" s="935">
        <v>3.0274217658735E-2</v>
      </c>
      <c r="AA182" s="935">
        <v>9.08226529762051E-4</v>
      </c>
      <c r="AB182" s="912"/>
    </row>
    <row r="183" spans="1:28">
      <c r="A183" s="929" t="s">
        <v>3983</v>
      </c>
      <c r="B183" s="930">
        <v>0</v>
      </c>
      <c r="C183" s="931">
        <v>50.304000000000002</v>
      </c>
      <c r="D183" s="931">
        <v>0</v>
      </c>
      <c r="E183" s="931">
        <v>0</v>
      </c>
      <c r="F183" s="932">
        <v>0</v>
      </c>
      <c r="G183" s="933">
        <v>0</v>
      </c>
      <c r="H183" s="933">
        <v>0</v>
      </c>
      <c r="I183" s="933">
        <v>0</v>
      </c>
      <c r="J183" s="933">
        <v>0</v>
      </c>
      <c r="K183" s="933">
        <v>50</v>
      </c>
      <c r="L183" s="934">
        <v>1.1591148577449899E-2</v>
      </c>
      <c r="M183" s="935">
        <v>1.3171759747102199E-3</v>
      </c>
      <c r="N183" s="935">
        <v>2.1074815595363501E-4</v>
      </c>
      <c r="O183" s="935">
        <v>4.2149631190727101E-2</v>
      </c>
      <c r="P183" s="935">
        <v>4.21496311907271E-4</v>
      </c>
      <c r="Q183" s="935">
        <v>1.3698630136986299E-3</v>
      </c>
      <c r="R183" s="935">
        <v>1.4225500526870399E-3</v>
      </c>
      <c r="S183" s="935">
        <v>3.5827186512117998E-2</v>
      </c>
      <c r="T183" s="935">
        <v>2.4762908324552201E-2</v>
      </c>
      <c r="U183" s="935">
        <v>0.303477344573235</v>
      </c>
      <c r="V183" s="935">
        <v>9.4836670179135899E-5</v>
      </c>
      <c r="W183" s="935">
        <v>4.2149631190727098E-5</v>
      </c>
      <c r="X183" s="935">
        <v>0.30663856691253899</v>
      </c>
      <c r="Y183" s="935">
        <v>0.15331928345626999</v>
      </c>
      <c r="Z183" s="935">
        <v>1.5806111696522698E-2</v>
      </c>
      <c r="AA183" s="935">
        <v>3.6880927291886199E-4</v>
      </c>
      <c r="AB183" s="912"/>
    </row>
    <row r="184" spans="1:28">
      <c r="A184" s="929" t="s">
        <v>3984</v>
      </c>
      <c r="B184" s="930">
        <v>0</v>
      </c>
      <c r="C184" s="931">
        <v>1.4E-2</v>
      </c>
      <c r="D184" s="931">
        <v>0</v>
      </c>
      <c r="E184" s="931">
        <v>0</v>
      </c>
      <c r="F184" s="932">
        <v>0</v>
      </c>
      <c r="G184" s="933">
        <v>0</v>
      </c>
      <c r="H184" s="933">
        <v>0</v>
      </c>
      <c r="I184" s="933">
        <v>0</v>
      </c>
      <c r="J184" s="933">
        <v>0</v>
      </c>
      <c r="K184" s="933">
        <v>0</v>
      </c>
      <c r="L184" s="934">
        <v>0</v>
      </c>
      <c r="M184" s="935">
        <v>0</v>
      </c>
      <c r="N184" s="935">
        <v>0</v>
      </c>
      <c r="O184" s="935">
        <v>0</v>
      </c>
      <c r="P184" s="935">
        <v>0</v>
      </c>
      <c r="Q184" s="935">
        <v>0</v>
      </c>
      <c r="R184" s="935">
        <v>0</v>
      </c>
      <c r="S184" s="935">
        <v>0</v>
      </c>
      <c r="T184" s="935">
        <v>0</v>
      </c>
      <c r="U184" s="935">
        <v>0</v>
      </c>
      <c r="V184" s="935">
        <v>0</v>
      </c>
      <c r="W184" s="935">
        <v>0</v>
      </c>
      <c r="X184" s="935">
        <v>0</v>
      </c>
      <c r="Y184" s="935">
        <v>0</v>
      </c>
      <c r="Z184" s="935">
        <v>0</v>
      </c>
      <c r="AA184" s="935">
        <v>0</v>
      </c>
      <c r="AB184" s="912"/>
    </row>
    <row r="185" spans="1:28">
      <c r="A185" s="929" t="s">
        <v>4218</v>
      </c>
      <c r="B185" s="930">
        <v>0</v>
      </c>
      <c r="C185" s="931">
        <v>425.94499999999999</v>
      </c>
      <c r="D185" s="931">
        <v>0</v>
      </c>
      <c r="E185" s="931">
        <v>0</v>
      </c>
      <c r="F185" s="932">
        <v>0</v>
      </c>
      <c r="G185" s="933">
        <v>0</v>
      </c>
      <c r="H185" s="933">
        <v>0</v>
      </c>
      <c r="I185" s="933">
        <v>0</v>
      </c>
      <c r="J185" s="933">
        <v>0</v>
      </c>
      <c r="K185" s="933">
        <v>426</v>
      </c>
      <c r="L185" s="934">
        <v>0.313494743548901</v>
      </c>
      <c r="M185" s="935">
        <v>2.5242433896145298E-2</v>
      </c>
      <c r="N185" s="935">
        <v>4.8856323669958599E-3</v>
      </c>
      <c r="O185" s="935">
        <v>1.01376871615164</v>
      </c>
      <c r="P185" s="935">
        <v>3.0128066263141101E-2</v>
      </c>
      <c r="Q185" s="935">
        <v>2.6056705957311199E-2</v>
      </c>
      <c r="R185" s="935">
        <v>2.1171073590315399E-2</v>
      </c>
      <c r="S185" s="935">
        <v>0.25649569926728299</v>
      </c>
      <c r="T185" s="935">
        <v>0.36642242752468901</v>
      </c>
      <c r="U185" s="935">
        <v>2.0641796750557502</v>
      </c>
      <c r="V185" s="935">
        <v>1.5471169162153599E-3</v>
      </c>
      <c r="W185" s="935">
        <v>8.5498566422427503E-4</v>
      </c>
      <c r="X185" s="935">
        <v>2.6178846766486101</v>
      </c>
      <c r="Y185" s="935">
        <v>1.30690665817139</v>
      </c>
      <c r="Z185" s="935">
        <v>0.122140809174896</v>
      </c>
      <c r="AA185" s="935">
        <v>3.5420834660720001E-3</v>
      </c>
      <c r="AB185" s="912"/>
    </row>
    <row r="186" spans="1:28">
      <c r="A186" s="929" t="s">
        <v>3985</v>
      </c>
      <c r="B186" s="930">
        <v>0</v>
      </c>
      <c r="C186" s="931">
        <v>628.06899999999996</v>
      </c>
      <c r="D186" s="931">
        <v>0</v>
      </c>
      <c r="E186" s="931">
        <v>0</v>
      </c>
      <c r="F186" s="932">
        <v>0</v>
      </c>
      <c r="G186" s="933">
        <v>0</v>
      </c>
      <c r="H186" s="933">
        <v>0</v>
      </c>
      <c r="I186" s="933">
        <v>0</v>
      </c>
      <c r="J186" s="933">
        <v>0</v>
      </c>
      <c r="K186" s="933">
        <v>628</v>
      </c>
      <c r="L186" s="934">
        <v>0.15743475384125299</v>
      </c>
      <c r="M186" s="935">
        <v>3.3395250814811199E-3</v>
      </c>
      <c r="N186" s="935">
        <v>4.7707501164016001E-4</v>
      </c>
      <c r="O186" s="935">
        <v>2.8624500698409602E-2</v>
      </c>
      <c r="P186" s="935">
        <v>3.3395250814811199E-2</v>
      </c>
      <c r="Q186" s="935">
        <v>2.3853750582008E-3</v>
      </c>
      <c r="R186" s="935">
        <v>1.4312250349204801E-3</v>
      </c>
      <c r="S186" s="935">
        <v>5.2478251280417602E-2</v>
      </c>
      <c r="T186" s="935">
        <v>6.2019751513220797E-2</v>
      </c>
      <c r="U186" s="935">
        <v>0.56294851373538901</v>
      </c>
      <c r="V186" s="935">
        <v>1.43122503492048E-4</v>
      </c>
      <c r="W186" s="935">
        <v>9.5415002328031994E-5</v>
      </c>
      <c r="X186" s="935">
        <v>0.257620506285686</v>
      </c>
      <c r="Y186" s="935">
        <v>0.128810253142843</v>
      </c>
      <c r="Z186" s="935">
        <v>4.7707501164016002E-2</v>
      </c>
      <c r="AA186" s="935">
        <v>5.7249001396819199E-4</v>
      </c>
      <c r="AB186" s="912"/>
    </row>
    <row r="187" spans="1:28">
      <c r="A187" s="929" t="s">
        <v>3986</v>
      </c>
      <c r="B187" s="930">
        <v>0</v>
      </c>
      <c r="C187" s="931">
        <v>135.34700000000001</v>
      </c>
      <c r="D187" s="931">
        <v>0</v>
      </c>
      <c r="E187" s="931">
        <v>0</v>
      </c>
      <c r="F187" s="932">
        <v>0</v>
      </c>
      <c r="G187" s="933">
        <v>0</v>
      </c>
      <c r="H187" s="933">
        <v>0</v>
      </c>
      <c r="I187" s="933">
        <v>0</v>
      </c>
      <c r="J187" s="933">
        <v>0</v>
      </c>
      <c r="K187" s="933">
        <v>135</v>
      </c>
      <c r="L187" s="934">
        <v>3.3744210552111201E-2</v>
      </c>
      <c r="M187" s="935">
        <v>7.9398142475555703E-4</v>
      </c>
      <c r="N187" s="935">
        <v>9.9247678094444602E-5</v>
      </c>
      <c r="O187" s="935">
        <v>1.29021981522778E-2</v>
      </c>
      <c r="P187" s="935">
        <v>6.8480897885166798E-3</v>
      </c>
      <c r="Q187" s="935">
        <v>7.9398142475555703E-4</v>
      </c>
      <c r="R187" s="935">
        <v>2.9774303428333398E-4</v>
      </c>
      <c r="S187" s="935">
        <v>1.19097213713334E-2</v>
      </c>
      <c r="T187" s="935">
        <v>1.5879628495111101E-2</v>
      </c>
      <c r="U187" s="935">
        <v>0.27094616119783399</v>
      </c>
      <c r="V187" s="935">
        <v>1.9849535618888901E-5</v>
      </c>
      <c r="W187" s="935">
        <v>2.97743034283334E-5</v>
      </c>
      <c r="X187" s="935">
        <v>9.1307863846889006E-2</v>
      </c>
      <c r="Y187" s="935">
        <v>4.5653931923444503E-2</v>
      </c>
      <c r="Z187" s="935">
        <v>2.4811919523611101E-2</v>
      </c>
      <c r="AA187" s="935">
        <v>1.4887151714166699E-4</v>
      </c>
      <c r="AB187" s="912"/>
    </row>
    <row r="188" spans="1:28">
      <c r="A188" s="929" t="s">
        <v>3987</v>
      </c>
      <c r="B188" s="930">
        <v>0</v>
      </c>
      <c r="C188" s="931">
        <v>211.49299999999999</v>
      </c>
      <c r="D188" s="931">
        <v>0</v>
      </c>
      <c r="E188" s="931">
        <v>0</v>
      </c>
      <c r="F188" s="932">
        <v>0</v>
      </c>
      <c r="G188" s="933">
        <v>0</v>
      </c>
      <c r="H188" s="933">
        <v>0</v>
      </c>
      <c r="I188" s="933">
        <v>0</v>
      </c>
      <c r="J188" s="933">
        <v>0</v>
      </c>
      <c r="K188" s="933">
        <v>211</v>
      </c>
      <c r="L188" s="934">
        <v>7.4199279535373794E-2</v>
      </c>
      <c r="M188" s="935">
        <v>3.1799691229445902E-3</v>
      </c>
      <c r="N188" s="935">
        <v>8.47991766118558E-4</v>
      </c>
      <c r="O188" s="935">
        <v>2.75597323988531E-2</v>
      </c>
      <c r="P188" s="935">
        <v>1.0175901193422701E-2</v>
      </c>
      <c r="Q188" s="935">
        <v>5.9359423628299098E-3</v>
      </c>
      <c r="R188" s="935">
        <v>1.6959835322371199E-3</v>
      </c>
      <c r="S188" s="935">
        <v>3.8159629475335098E-2</v>
      </c>
      <c r="T188" s="935">
        <v>7.4199279535373794E-2</v>
      </c>
      <c r="U188" s="935">
        <v>0.54907466856176601</v>
      </c>
      <c r="V188" s="935">
        <v>1.69598353223712E-4</v>
      </c>
      <c r="W188" s="935">
        <v>1.48398559070748E-4</v>
      </c>
      <c r="X188" s="935">
        <v>0.27559732398853098</v>
      </c>
      <c r="Y188" s="935">
        <v>0.13779866199426599</v>
      </c>
      <c r="Z188" s="935">
        <v>0.260757468081457</v>
      </c>
      <c r="AA188" s="935">
        <v>5.5119464797706303E-4</v>
      </c>
      <c r="AB188" s="912"/>
    </row>
    <row r="189" spans="1:28">
      <c r="A189" s="929" t="s">
        <v>3988</v>
      </c>
      <c r="B189" s="930">
        <v>0</v>
      </c>
      <c r="C189" s="931">
        <v>233.483</v>
      </c>
      <c r="D189" s="931">
        <v>0</v>
      </c>
      <c r="E189" s="931">
        <v>0</v>
      </c>
      <c r="F189" s="932">
        <v>0</v>
      </c>
      <c r="G189" s="933">
        <v>0</v>
      </c>
      <c r="H189" s="933">
        <v>0</v>
      </c>
      <c r="I189" s="933">
        <v>0</v>
      </c>
      <c r="J189" s="933">
        <v>0</v>
      </c>
      <c r="K189" s="933">
        <v>233</v>
      </c>
      <c r="L189" s="934">
        <v>4.0254123067120798E-2</v>
      </c>
      <c r="M189" s="935">
        <v>2.1468865635797798E-3</v>
      </c>
      <c r="N189" s="935">
        <v>2.6836082044747199E-4</v>
      </c>
      <c r="O189" s="935">
        <v>6.1722988702918598E-2</v>
      </c>
      <c r="P189" s="935">
        <v>5.3672164089494396E-3</v>
      </c>
      <c r="Q189" s="935">
        <v>3.4886906658171402E-3</v>
      </c>
      <c r="R189" s="935">
        <v>8.05082461342417E-4</v>
      </c>
      <c r="S189" s="935">
        <v>3.4886906658171402E-2</v>
      </c>
      <c r="T189" s="935">
        <v>6.4406596907393296E-2</v>
      </c>
      <c r="U189" s="935">
        <v>0.42132648810253098</v>
      </c>
      <c r="V189" s="935">
        <v>5.3672164089494397E-5</v>
      </c>
      <c r="W189" s="935">
        <v>8.05082461342417E-5</v>
      </c>
      <c r="X189" s="935">
        <v>3.2203298453696703E-2</v>
      </c>
      <c r="Y189" s="935">
        <v>1.61016492268483E-2</v>
      </c>
      <c r="Z189" s="935">
        <v>2.14688656357978E-2</v>
      </c>
      <c r="AA189" s="935">
        <v>5.3672164089494496E-4</v>
      </c>
      <c r="AB189" s="912"/>
    </row>
    <row r="190" spans="1:28">
      <c r="A190" s="929" t="s">
        <v>3989</v>
      </c>
      <c r="B190" s="930">
        <v>0</v>
      </c>
      <c r="C190" s="931">
        <v>5.351</v>
      </c>
      <c r="D190" s="931">
        <v>0</v>
      </c>
      <c r="E190" s="931">
        <v>0</v>
      </c>
      <c r="F190" s="932">
        <v>0</v>
      </c>
      <c r="G190" s="933">
        <v>0</v>
      </c>
      <c r="H190" s="933">
        <v>0</v>
      </c>
      <c r="I190" s="933">
        <v>0</v>
      </c>
      <c r="J190" s="933">
        <v>0</v>
      </c>
      <c r="K190" s="933">
        <v>5</v>
      </c>
      <c r="L190" s="934">
        <v>1.2258926164628601E-3</v>
      </c>
      <c r="M190" s="935">
        <v>5.8629646874310801E-5</v>
      </c>
      <c r="N190" s="935">
        <v>1.0659935795329201E-5</v>
      </c>
      <c r="O190" s="935">
        <v>6.9289582669640004E-4</v>
      </c>
      <c r="P190" s="935">
        <v>1.54569069032274E-4</v>
      </c>
      <c r="Q190" s="935">
        <v>1.54569069032274E-4</v>
      </c>
      <c r="R190" s="935">
        <v>2.13198715906585E-5</v>
      </c>
      <c r="S190" s="935">
        <v>6.9289582669640004E-4</v>
      </c>
      <c r="T190" s="935">
        <v>1.4390913323694501E-3</v>
      </c>
      <c r="U190" s="935">
        <v>1.17259293748622E-2</v>
      </c>
      <c r="V190" s="935">
        <v>2.1319871590658498E-6</v>
      </c>
      <c r="W190" s="935">
        <v>2.1319871590658498E-6</v>
      </c>
      <c r="X190" s="935">
        <v>5.8629646874310795E-4</v>
      </c>
      <c r="Y190" s="935">
        <v>2.6649839488323098E-4</v>
      </c>
      <c r="Z190" s="935">
        <v>2.1319871590658499E-4</v>
      </c>
      <c r="AA190" s="935">
        <v>9.0609454260298505E-6</v>
      </c>
      <c r="AB190" s="912"/>
    </row>
    <row r="191" spans="1:28">
      <c r="A191" s="929" t="s">
        <v>3990</v>
      </c>
      <c r="B191" s="930">
        <v>0</v>
      </c>
      <c r="C191" s="931">
        <v>4399</v>
      </c>
      <c r="D191" s="931">
        <v>0</v>
      </c>
      <c r="E191" s="931">
        <v>0.2</v>
      </c>
      <c r="F191" s="932">
        <v>0</v>
      </c>
      <c r="G191" s="933">
        <v>0</v>
      </c>
      <c r="H191" s="933">
        <v>0</v>
      </c>
      <c r="I191" s="933">
        <v>0</v>
      </c>
      <c r="J191" s="933">
        <v>0</v>
      </c>
      <c r="K191" s="933">
        <v>3230</v>
      </c>
      <c r="L191" s="934">
        <v>0.80617418580145594</v>
      </c>
      <c r="M191" s="935">
        <v>3.4550322248633802E-2</v>
      </c>
      <c r="N191" s="935">
        <v>7.6778493885852903E-3</v>
      </c>
      <c r="O191" s="935">
        <v>0.38389246942926503</v>
      </c>
      <c r="P191" s="935">
        <v>0.119006665523072</v>
      </c>
      <c r="Q191" s="935">
        <v>5.3744945720096998E-2</v>
      </c>
      <c r="R191" s="935">
        <v>1.53556987771706E-2</v>
      </c>
      <c r="S191" s="935">
        <v>0.42228171637219097</v>
      </c>
      <c r="T191" s="935">
        <v>1.03650966745901</v>
      </c>
      <c r="U191" s="935">
        <v>8.6375805621584494</v>
      </c>
      <c r="V191" s="935">
        <v>1.1516774082877899E-3</v>
      </c>
      <c r="W191" s="935">
        <v>1.91946234714632E-3</v>
      </c>
      <c r="X191" s="935">
        <v>3.0327505084911901</v>
      </c>
      <c r="Y191" s="935">
        <v>1.49718063077413</v>
      </c>
      <c r="Z191" s="935">
        <v>0.72939569191560305</v>
      </c>
      <c r="AA191" s="935">
        <v>6.5261719802975002E-3</v>
      </c>
      <c r="AB191" s="912"/>
    </row>
    <row r="192" spans="1:28">
      <c r="A192" s="929" t="s">
        <v>3991</v>
      </c>
      <c r="B192" s="930">
        <v>0</v>
      </c>
      <c r="C192" s="931">
        <v>388.18900000000002</v>
      </c>
      <c r="D192" s="931">
        <v>0</v>
      </c>
      <c r="E192" s="931">
        <v>0</v>
      </c>
      <c r="F192" s="932">
        <v>0</v>
      </c>
      <c r="G192" s="933">
        <v>0</v>
      </c>
      <c r="H192" s="933">
        <v>0</v>
      </c>
      <c r="I192" s="933">
        <v>0</v>
      </c>
      <c r="J192" s="933">
        <v>0</v>
      </c>
      <c r="K192" s="933">
        <v>388</v>
      </c>
      <c r="L192" s="934">
        <v>0.115809542480457</v>
      </c>
      <c r="M192" s="935">
        <v>5.1914622491239203E-3</v>
      </c>
      <c r="N192" s="935">
        <v>7.9868649986521904E-4</v>
      </c>
      <c r="O192" s="935">
        <v>8.7855514985174105E-2</v>
      </c>
      <c r="P192" s="935">
        <v>1.8769132746832701E-2</v>
      </c>
      <c r="Q192" s="935">
        <v>6.7888352488543599E-3</v>
      </c>
      <c r="R192" s="935">
        <v>1.9967162496630502E-3</v>
      </c>
      <c r="S192" s="935">
        <v>6.3894919989217494E-2</v>
      </c>
      <c r="T192" s="935">
        <v>0.12778983997843499</v>
      </c>
      <c r="U192" s="935">
        <v>1.0183252873281501</v>
      </c>
      <c r="V192" s="935">
        <v>1.9967162496630501E-4</v>
      </c>
      <c r="W192" s="935">
        <v>1.9967162496630501E-4</v>
      </c>
      <c r="X192" s="935">
        <v>0.83862082485848</v>
      </c>
      <c r="Y192" s="935">
        <v>0.41931041242924</v>
      </c>
      <c r="Z192" s="935">
        <v>5.9901487489891402E-2</v>
      </c>
      <c r="AA192" s="935">
        <v>1.1181610998113099E-3</v>
      </c>
      <c r="AB192" s="912"/>
    </row>
    <row r="193" spans="1:28">
      <c r="A193" s="929" t="s">
        <v>3992</v>
      </c>
      <c r="B193" s="930">
        <v>0</v>
      </c>
      <c r="C193" s="931">
        <v>145.06399999999999</v>
      </c>
      <c r="D193" s="931">
        <v>0</v>
      </c>
      <c r="E193" s="931">
        <v>0</v>
      </c>
      <c r="F193" s="932">
        <v>0</v>
      </c>
      <c r="G193" s="933">
        <v>0</v>
      </c>
      <c r="H193" s="933">
        <v>0</v>
      </c>
      <c r="I193" s="933">
        <v>0</v>
      </c>
      <c r="J193" s="933">
        <v>0</v>
      </c>
      <c r="K193" s="933">
        <v>145</v>
      </c>
      <c r="L193" s="934">
        <v>6.4030681010610893E-2</v>
      </c>
      <c r="M193" s="935">
        <v>4.8325042272159202E-3</v>
      </c>
      <c r="N193" s="935">
        <v>4.8325042272159201E-4</v>
      </c>
      <c r="O193" s="935">
        <v>5.0741294385767202E-2</v>
      </c>
      <c r="P193" s="935">
        <v>7.9736319749062704E-3</v>
      </c>
      <c r="Q193" s="935">
        <v>4.8325042272159202E-3</v>
      </c>
      <c r="R193" s="935">
        <v>1.4497512681647801E-3</v>
      </c>
      <c r="S193" s="935">
        <v>4.1076285931335298E-2</v>
      </c>
      <c r="T193" s="935">
        <v>7.3695689465042805E-2</v>
      </c>
      <c r="U193" s="935">
        <v>0.34431592618913398</v>
      </c>
      <c r="V193" s="935">
        <v>9.6650084544318396E-5</v>
      </c>
      <c r="W193" s="935">
        <v>1.20812605680398E-4</v>
      </c>
      <c r="X193" s="935">
        <v>6.6446933124218899E-2</v>
      </c>
      <c r="Y193" s="935">
        <v>3.3827529590511399E-2</v>
      </c>
      <c r="Z193" s="935">
        <v>1.8121890852059699E-2</v>
      </c>
      <c r="AA193" s="935">
        <v>7.4903815521846703E-4</v>
      </c>
      <c r="AB193" s="912"/>
    </row>
    <row r="194" spans="1:28">
      <c r="A194" s="929" t="s">
        <v>3993</v>
      </c>
      <c r="B194" s="930">
        <v>0</v>
      </c>
      <c r="C194" s="931">
        <v>89.018000000000001</v>
      </c>
      <c r="D194" s="931">
        <v>0</v>
      </c>
      <c r="E194" s="931">
        <v>0</v>
      </c>
      <c r="F194" s="932">
        <v>0</v>
      </c>
      <c r="G194" s="933">
        <v>0</v>
      </c>
      <c r="H194" s="933">
        <v>0</v>
      </c>
      <c r="I194" s="933">
        <v>0</v>
      </c>
      <c r="J194" s="933">
        <v>0</v>
      </c>
      <c r="K194" s="933">
        <v>89</v>
      </c>
      <c r="L194" s="934">
        <v>5.1744186046511598E-2</v>
      </c>
      <c r="M194" s="935">
        <v>4.13953488372093E-3</v>
      </c>
      <c r="N194" s="935">
        <v>2.3881932021466899E-4</v>
      </c>
      <c r="O194" s="935">
        <v>2.5474060822898E-2</v>
      </c>
      <c r="P194" s="935">
        <v>6.4481216457960601E-3</v>
      </c>
      <c r="Q194" s="935">
        <v>3.9007155635062598E-3</v>
      </c>
      <c r="R194" s="935">
        <v>1.1940966010733499E-3</v>
      </c>
      <c r="S194" s="935">
        <v>2.5474060822898E-2</v>
      </c>
      <c r="T194" s="935">
        <v>6.9257602862254006E-2</v>
      </c>
      <c r="U194" s="935">
        <v>0.192647584973166</v>
      </c>
      <c r="V194" s="935">
        <v>8.7567084078711994E-5</v>
      </c>
      <c r="W194" s="935">
        <v>2.06976744186046E-4</v>
      </c>
      <c r="X194" s="935">
        <v>5.4132379248658297E-2</v>
      </c>
      <c r="Y194" s="935">
        <v>2.70661896243292E-2</v>
      </c>
      <c r="Z194" s="935">
        <v>3.1046511627907E-2</v>
      </c>
      <c r="AA194" s="935">
        <v>6.7665474060822899E-4</v>
      </c>
      <c r="AB194" s="912"/>
    </row>
    <row r="195" spans="1:28">
      <c r="A195" s="929" t="s">
        <v>3994</v>
      </c>
      <c r="B195" s="930">
        <v>0</v>
      </c>
      <c r="C195" s="931">
        <v>14.295</v>
      </c>
      <c r="D195" s="931">
        <v>0</v>
      </c>
      <c r="E195" s="931">
        <v>0</v>
      </c>
      <c r="F195" s="932">
        <v>0</v>
      </c>
      <c r="G195" s="933">
        <v>0</v>
      </c>
      <c r="H195" s="933">
        <v>0</v>
      </c>
      <c r="I195" s="933">
        <v>0</v>
      </c>
      <c r="J195" s="933">
        <v>0</v>
      </c>
      <c r="K195" s="933">
        <v>14</v>
      </c>
      <c r="L195" s="934">
        <v>9.7777342122675002E-3</v>
      </c>
      <c r="M195" s="935">
        <v>8.6369985541696296E-4</v>
      </c>
      <c r="N195" s="935">
        <v>8.1481118435562506E-5</v>
      </c>
      <c r="O195" s="935">
        <v>6.6814517117161302E-3</v>
      </c>
      <c r="P195" s="935">
        <v>9.4518097385252499E-4</v>
      </c>
      <c r="Q195" s="935">
        <v>9.7777342122675002E-4</v>
      </c>
      <c r="R195" s="935">
        <v>2.4444335530668799E-4</v>
      </c>
      <c r="S195" s="935">
        <v>5.8666405273605001E-3</v>
      </c>
      <c r="T195" s="935">
        <v>2.7866542504962399E-2</v>
      </c>
      <c r="U195" s="935">
        <v>4.6281275271399497E-2</v>
      </c>
      <c r="V195" s="935">
        <v>1.9555468424534999E-5</v>
      </c>
      <c r="W195" s="935">
        <v>1.9555468424534999E-5</v>
      </c>
      <c r="X195" s="935">
        <v>3.5851692111647502E-3</v>
      </c>
      <c r="Y195" s="935">
        <v>1.7925846055823801E-3</v>
      </c>
      <c r="Z195" s="935">
        <v>3.7481314480358801E-3</v>
      </c>
      <c r="AA195" s="935">
        <v>1.1733281054721001E-4</v>
      </c>
      <c r="AB195" s="912"/>
    </row>
    <row r="196" spans="1:28">
      <c r="A196" s="929" t="s">
        <v>3995</v>
      </c>
      <c r="B196" s="930">
        <v>0</v>
      </c>
      <c r="C196" s="931">
        <v>3011</v>
      </c>
      <c r="D196" s="931">
        <v>0</v>
      </c>
      <c r="E196" s="931">
        <v>0.5</v>
      </c>
      <c r="F196" s="932">
        <v>0</v>
      </c>
      <c r="G196" s="933">
        <v>0</v>
      </c>
      <c r="H196" s="933">
        <v>0</v>
      </c>
      <c r="I196" s="933">
        <v>0</v>
      </c>
      <c r="J196" s="933">
        <v>0</v>
      </c>
      <c r="K196" s="933">
        <v>1963</v>
      </c>
      <c r="L196" s="934">
        <v>0.64123287671232898</v>
      </c>
      <c r="M196" s="935">
        <v>1.8616438356164399E-2</v>
      </c>
      <c r="N196" s="935">
        <v>4.1369863013698601E-3</v>
      </c>
      <c r="O196" s="935">
        <v>0.68260273972602703</v>
      </c>
      <c r="P196" s="935">
        <v>0.10549315068493099</v>
      </c>
      <c r="Q196" s="935">
        <v>5.5849315068493097E-2</v>
      </c>
      <c r="R196" s="935">
        <v>8.2739726027397306E-3</v>
      </c>
      <c r="S196" s="935">
        <v>0.22753424657534199</v>
      </c>
      <c r="T196" s="935">
        <v>0.68260273972602703</v>
      </c>
      <c r="U196" s="935">
        <v>5.8331506849315096</v>
      </c>
      <c r="V196" s="935">
        <v>8.2739726027397295E-4</v>
      </c>
      <c r="W196" s="935">
        <v>8.2739726027397295E-4</v>
      </c>
      <c r="X196" s="935">
        <v>16.630684931506799</v>
      </c>
      <c r="Y196" s="935">
        <v>8.3153424657534192</v>
      </c>
      <c r="Z196" s="935">
        <v>0.22753424657534199</v>
      </c>
      <c r="AA196" s="935">
        <v>5.1712328767123299E-3</v>
      </c>
      <c r="AB196" s="912"/>
    </row>
    <row r="197" spans="1:28">
      <c r="A197" s="929" t="s">
        <v>3996</v>
      </c>
      <c r="B197" s="930">
        <v>0</v>
      </c>
      <c r="C197" s="931">
        <v>170.208</v>
      </c>
      <c r="D197" s="931">
        <v>0</v>
      </c>
      <c r="E197" s="931">
        <v>4.4999999999999998E-2</v>
      </c>
      <c r="F197" s="932">
        <v>0</v>
      </c>
      <c r="G197" s="933">
        <v>0</v>
      </c>
      <c r="H197" s="933">
        <v>0</v>
      </c>
      <c r="I197" s="933">
        <v>0</v>
      </c>
      <c r="J197" s="933">
        <v>0</v>
      </c>
      <c r="K197" s="933">
        <v>170</v>
      </c>
      <c r="L197" s="934">
        <v>0.23445977405837201</v>
      </c>
      <c r="M197" s="935">
        <v>1.1548018722278E-2</v>
      </c>
      <c r="N197" s="935">
        <v>1.39975984512461E-3</v>
      </c>
      <c r="O197" s="935">
        <v>6.1239493224201698E-2</v>
      </c>
      <c r="P197" s="935">
        <v>3.8493395740926799E-2</v>
      </c>
      <c r="Q197" s="935">
        <v>1.1023108780356301E-2</v>
      </c>
      <c r="R197" s="935">
        <v>2.2746097483274902E-3</v>
      </c>
      <c r="S197" s="935">
        <v>4.5492194966549798E-2</v>
      </c>
      <c r="T197" s="935">
        <v>0.230960374445561</v>
      </c>
      <c r="U197" s="935">
        <v>0.86085230475163599</v>
      </c>
      <c r="V197" s="935">
        <v>2.6245497096086501E-4</v>
      </c>
      <c r="W197" s="935">
        <v>3.1494596515303699E-4</v>
      </c>
      <c r="X197" s="935">
        <v>0</v>
      </c>
      <c r="Y197" s="935">
        <v>0</v>
      </c>
      <c r="Z197" s="935">
        <v>2.7995196902492199E-2</v>
      </c>
      <c r="AA197" s="935">
        <v>1.6447178180214201E-3</v>
      </c>
      <c r="AB197" s="912"/>
    </row>
    <row r="198" spans="1:28">
      <c r="A198" s="929" t="s">
        <v>4220</v>
      </c>
      <c r="B198" s="930">
        <v>0</v>
      </c>
      <c r="C198" s="931">
        <v>2997.5790000000002</v>
      </c>
      <c r="D198" s="931">
        <v>0</v>
      </c>
      <c r="E198" s="931">
        <v>0</v>
      </c>
      <c r="F198" s="932">
        <v>0</v>
      </c>
      <c r="G198" s="933">
        <v>0</v>
      </c>
      <c r="H198" s="933">
        <v>0</v>
      </c>
      <c r="I198" s="933">
        <v>0</v>
      </c>
      <c r="J198" s="933">
        <v>0</v>
      </c>
      <c r="K198" s="933">
        <v>2998</v>
      </c>
      <c r="L198" s="934">
        <v>1.0425079030558499</v>
      </c>
      <c r="M198" s="935">
        <v>6.3182297154899897E-2</v>
      </c>
      <c r="N198" s="935">
        <v>6.31822971548999E-3</v>
      </c>
      <c r="O198" s="935">
        <v>1.8006954689146499</v>
      </c>
      <c r="P198" s="935">
        <v>0.13268282402529</v>
      </c>
      <c r="Q198" s="935">
        <v>9.7932560590094794E-2</v>
      </c>
      <c r="R198" s="935">
        <v>3.7909378292939902E-2</v>
      </c>
      <c r="S198" s="935">
        <v>0.695005268703899</v>
      </c>
      <c r="T198" s="935">
        <v>1.1688724973656499</v>
      </c>
      <c r="U198" s="935">
        <v>8.3084720758693393</v>
      </c>
      <c r="V198" s="935">
        <v>2.8432033719704999E-3</v>
      </c>
      <c r="W198" s="935">
        <v>1.5795574288724999E-3</v>
      </c>
      <c r="X198" s="935">
        <v>6.5709589041095899</v>
      </c>
      <c r="Y198" s="935">
        <v>3.2854794520547901</v>
      </c>
      <c r="Z198" s="935">
        <v>0.94773445732349804</v>
      </c>
      <c r="AA198" s="935">
        <v>1.23205479452055E-2</v>
      </c>
      <c r="AB198" s="912"/>
    </row>
    <row r="199" spans="1:28">
      <c r="A199" s="929" t="s">
        <v>3997</v>
      </c>
      <c r="B199" s="930">
        <v>0</v>
      </c>
      <c r="C199" s="931">
        <v>0</v>
      </c>
      <c r="D199" s="931">
        <v>0</v>
      </c>
      <c r="E199" s="931">
        <v>0</v>
      </c>
      <c r="F199" s="932">
        <v>0</v>
      </c>
      <c r="G199" s="933">
        <v>0</v>
      </c>
      <c r="H199" s="933">
        <v>0</v>
      </c>
      <c r="I199" s="933">
        <v>0</v>
      </c>
      <c r="J199" s="933">
        <v>0</v>
      </c>
      <c r="K199" s="933">
        <v>0</v>
      </c>
      <c r="L199" s="934">
        <v>0</v>
      </c>
      <c r="M199" s="935">
        <v>0</v>
      </c>
      <c r="N199" s="935">
        <v>0</v>
      </c>
      <c r="O199" s="935">
        <v>0</v>
      </c>
      <c r="P199" s="935">
        <v>0</v>
      </c>
      <c r="Q199" s="935">
        <v>0</v>
      </c>
      <c r="R199" s="935">
        <v>0</v>
      </c>
      <c r="S199" s="935">
        <v>0</v>
      </c>
      <c r="T199" s="935">
        <v>0</v>
      </c>
      <c r="U199" s="935">
        <v>0</v>
      </c>
      <c r="V199" s="935">
        <v>0</v>
      </c>
      <c r="W199" s="935">
        <v>0</v>
      </c>
      <c r="X199" s="935">
        <v>0</v>
      </c>
      <c r="Y199" s="935">
        <v>0</v>
      </c>
      <c r="Z199" s="935">
        <v>0</v>
      </c>
      <c r="AA199" s="935">
        <v>0</v>
      </c>
      <c r="AB199" s="912"/>
    </row>
    <row r="200" spans="1:28">
      <c r="A200" s="929" t="s">
        <v>3998</v>
      </c>
      <c r="B200" s="930">
        <v>0</v>
      </c>
      <c r="C200" s="931">
        <v>2.774</v>
      </c>
      <c r="D200" s="931">
        <v>0</v>
      </c>
      <c r="E200" s="931">
        <v>0</v>
      </c>
      <c r="F200" s="932">
        <v>0</v>
      </c>
      <c r="G200" s="933">
        <v>0</v>
      </c>
      <c r="H200" s="933">
        <v>0</v>
      </c>
      <c r="I200" s="933">
        <v>0</v>
      </c>
      <c r="J200" s="933">
        <v>0</v>
      </c>
      <c r="K200" s="933">
        <v>3</v>
      </c>
      <c r="L200" s="934">
        <v>1.0454088759281499E-3</v>
      </c>
      <c r="M200" s="935">
        <v>5.8078270884897198E-5</v>
      </c>
      <c r="N200" s="935">
        <v>8.71174063273458E-6</v>
      </c>
      <c r="O200" s="935">
        <v>1.6261915847771201E-3</v>
      </c>
      <c r="P200" s="935">
        <v>1.4229176366799799E-4</v>
      </c>
      <c r="Q200" s="935">
        <v>8.4213492783100893E-5</v>
      </c>
      <c r="R200" s="935">
        <v>3.7750876075183199E-5</v>
      </c>
      <c r="S200" s="935">
        <v>4.6462616707917801E-4</v>
      </c>
      <c r="T200" s="935">
        <v>1.3648393657950801E-3</v>
      </c>
      <c r="U200" s="935">
        <v>6.96939250618766E-3</v>
      </c>
      <c r="V200" s="935">
        <v>2.9039135442448601E-6</v>
      </c>
      <c r="W200" s="935">
        <v>2.61352218982037E-6</v>
      </c>
      <c r="X200" s="935">
        <v>4.5301051290219801E-3</v>
      </c>
      <c r="Y200" s="935">
        <v>2.2650525645109901E-3</v>
      </c>
      <c r="Z200" s="935">
        <v>7.2597838606121496E-4</v>
      </c>
      <c r="AA200" s="935">
        <v>1.0744480113706E-5</v>
      </c>
      <c r="AB200" s="912"/>
    </row>
    <row r="201" spans="1:28">
      <c r="A201" s="929" t="s">
        <v>3999</v>
      </c>
      <c r="B201" s="930">
        <v>0</v>
      </c>
      <c r="C201" s="931">
        <v>142.68719999999999</v>
      </c>
      <c r="D201" s="931">
        <v>0</v>
      </c>
      <c r="E201" s="931">
        <v>0</v>
      </c>
      <c r="F201" s="932">
        <v>0</v>
      </c>
      <c r="G201" s="933">
        <v>0</v>
      </c>
      <c r="H201" s="933">
        <v>0</v>
      </c>
      <c r="I201" s="933">
        <v>0</v>
      </c>
      <c r="J201" s="933">
        <v>0</v>
      </c>
      <c r="K201" s="933">
        <v>143</v>
      </c>
      <c r="L201" s="934">
        <v>6.68094934692577E-2</v>
      </c>
      <c r="M201" s="935">
        <v>4.2366995858553703E-3</v>
      </c>
      <c r="N201" s="935">
        <v>6.5179993628544099E-4</v>
      </c>
      <c r="O201" s="935">
        <v>6.5179993628544097E-3</v>
      </c>
      <c r="P201" s="935">
        <v>8.7992991398534604E-3</v>
      </c>
      <c r="Q201" s="935">
        <v>4.3996495699267302E-3</v>
      </c>
      <c r="R201" s="935">
        <v>9.7769990442816198E-4</v>
      </c>
      <c r="S201" s="935">
        <v>1.9553998088563201E-2</v>
      </c>
      <c r="T201" s="935">
        <v>0.14339598598279699</v>
      </c>
      <c r="U201" s="935">
        <v>0.51329244982478495</v>
      </c>
      <c r="V201" s="935">
        <v>4.0737496017840099E-4</v>
      </c>
      <c r="W201" s="935">
        <v>2.1183497929276799E-4</v>
      </c>
      <c r="X201" s="935">
        <v>0</v>
      </c>
      <c r="Y201" s="935">
        <v>0</v>
      </c>
      <c r="Z201" s="935">
        <v>0</v>
      </c>
      <c r="AA201" s="935">
        <v>9.7769990442816198E-4</v>
      </c>
      <c r="AB201" s="912"/>
    </row>
    <row r="202" spans="1:28">
      <c r="A202" s="929" t="s">
        <v>4221</v>
      </c>
      <c r="B202" s="930">
        <v>0</v>
      </c>
      <c r="C202" s="931">
        <v>0</v>
      </c>
      <c r="D202" s="931">
        <v>0</v>
      </c>
      <c r="E202" s="931">
        <v>0</v>
      </c>
      <c r="F202" s="932">
        <v>0</v>
      </c>
      <c r="G202" s="933">
        <v>0</v>
      </c>
      <c r="H202" s="933">
        <v>0</v>
      </c>
      <c r="I202" s="933">
        <v>0</v>
      </c>
      <c r="J202" s="933">
        <v>0</v>
      </c>
      <c r="K202" s="933">
        <v>0</v>
      </c>
      <c r="L202" s="934">
        <v>0</v>
      </c>
      <c r="M202" s="935">
        <v>0</v>
      </c>
      <c r="N202" s="935">
        <v>0</v>
      </c>
      <c r="O202" s="935">
        <v>0</v>
      </c>
      <c r="P202" s="935">
        <v>0</v>
      </c>
      <c r="Q202" s="935">
        <v>0</v>
      </c>
      <c r="R202" s="935">
        <v>0</v>
      </c>
      <c r="S202" s="935">
        <v>0</v>
      </c>
      <c r="T202" s="935">
        <v>0</v>
      </c>
      <c r="U202" s="935">
        <v>0</v>
      </c>
      <c r="V202" s="935">
        <v>0</v>
      </c>
      <c r="W202" s="935">
        <v>0</v>
      </c>
      <c r="X202" s="935">
        <v>0</v>
      </c>
      <c r="Y202" s="935">
        <v>0</v>
      </c>
      <c r="Z202" s="935">
        <v>0</v>
      </c>
      <c r="AA202" s="935">
        <v>0</v>
      </c>
      <c r="AB202" s="912"/>
    </row>
    <row r="203" spans="1:28">
      <c r="A203" s="929" t="s">
        <v>4000</v>
      </c>
      <c r="B203" s="930">
        <v>33055.735308000003</v>
      </c>
      <c r="C203" s="931">
        <v>1213</v>
      </c>
      <c r="D203" s="931">
        <v>0</v>
      </c>
      <c r="E203" s="931">
        <v>0.1</v>
      </c>
      <c r="F203" s="932">
        <v>0</v>
      </c>
      <c r="G203" s="933">
        <v>0</v>
      </c>
      <c r="H203" s="933">
        <v>677.375</v>
      </c>
      <c r="I203" s="933">
        <v>2752</v>
      </c>
      <c r="J203" s="933">
        <v>0</v>
      </c>
      <c r="K203" s="933">
        <v>30907</v>
      </c>
      <c r="L203" s="934">
        <v>9.8726381503173499</v>
      </c>
      <c r="M203" s="935">
        <v>0.86759547381576696</v>
      </c>
      <c r="N203" s="935">
        <v>0.119668341215968</v>
      </c>
      <c r="O203" s="935">
        <v>46.969823927267399</v>
      </c>
      <c r="P203" s="935">
        <v>0.77784421790379099</v>
      </c>
      <c r="Q203" s="935">
        <v>1.13684924155169</v>
      </c>
      <c r="R203" s="935">
        <v>0.80776130320778305</v>
      </c>
      <c r="S203" s="935">
        <v>16.155226064155698</v>
      </c>
      <c r="T203" s="935">
        <v>17.052738623275399</v>
      </c>
      <c r="U203" s="935">
        <v>135.225225574044</v>
      </c>
      <c r="V203" s="935">
        <v>5.08590450167863E-2</v>
      </c>
      <c r="W203" s="935">
        <v>2.6925376773592798E-2</v>
      </c>
      <c r="X203" s="935">
        <v>142.40532604700201</v>
      </c>
      <c r="Y203" s="935">
        <v>71.202663023500904</v>
      </c>
      <c r="Z203" s="935">
        <v>10.7701507094371</v>
      </c>
      <c r="AA203" s="935">
        <v>0.17651080329355301</v>
      </c>
      <c r="AB203" s="912"/>
    </row>
    <row r="204" spans="1:28">
      <c r="A204" s="929" t="s">
        <v>4001</v>
      </c>
      <c r="B204" s="930">
        <v>0</v>
      </c>
      <c r="C204" s="931">
        <v>0</v>
      </c>
      <c r="D204" s="931">
        <v>0</v>
      </c>
      <c r="E204" s="931">
        <v>0</v>
      </c>
      <c r="F204" s="932">
        <v>0</v>
      </c>
      <c r="G204" s="933">
        <v>0</v>
      </c>
      <c r="H204" s="933">
        <v>0</v>
      </c>
      <c r="I204" s="933">
        <v>0</v>
      </c>
      <c r="J204" s="933">
        <v>0</v>
      </c>
      <c r="K204" s="933">
        <v>0</v>
      </c>
      <c r="L204" s="934">
        <v>0</v>
      </c>
      <c r="M204" s="935">
        <v>0</v>
      </c>
      <c r="N204" s="935">
        <v>0</v>
      </c>
      <c r="O204" s="935">
        <v>0</v>
      </c>
      <c r="P204" s="935">
        <v>0</v>
      </c>
      <c r="Q204" s="935">
        <v>0</v>
      </c>
      <c r="R204" s="935">
        <v>0</v>
      </c>
      <c r="S204" s="935">
        <v>0</v>
      </c>
      <c r="T204" s="935">
        <v>0</v>
      </c>
      <c r="U204" s="935">
        <v>0</v>
      </c>
      <c r="V204" s="935">
        <v>0</v>
      </c>
      <c r="W204" s="935">
        <v>0</v>
      </c>
      <c r="X204" s="935">
        <v>0</v>
      </c>
      <c r="Y204" s="935">
        <v>0</v>
      </c>
      <c r="Z204" s="935">
        <v>0</v>
      </c>
      <c r="AA204" s="935">
        <v>0</v>
      </c>
      <c r="AB204" s="912"/>
    </row>
    <row r="205" spans="1:28">
      <c r="A205" s="929" t="s">
        <v>4002</v>
      </c>
      <c r="B205" s="930">
        <v>0</v>
      </c>
      <c r="C205" s="931">
        <v>0</v>
      </c>
      <c r="D205" s="931">
        <v>0</v>
      </c>
      <c r="E205" s="931">
        <v>0</v>
      </c>
      <c r="F205" s="932">
        <v>0</v>
      </c>
      <c r="G205" s="933">
        <v>0</v>
      </c>
      <c r="H205" s="933">
        <v>0</v>
      </c>
      <c r="I205" s="933">
        <v>0</v>
      </c>
      <c r="J205" s="933">
        <v>0</v>
      </c>
      <c r="K205" s="933">
        <v>0</v>
      </c>
      <c r="L205" s="934">
        <v>0</v>
      </c>
      <c r="M205" s="935">
        <v>0</v>
      </c>
      <c r="N205" s="935">
        <v>0</v>
      </c>
      <c r="O205" s="935">
        <v>0</v>
      </c>
      <c r="P205" s="935">
        <v>0</v>
      </c>
      <c r="Q205" s="935">
        <v>0</v>
      </c>
      <c r="R205" s="935">
        <v>0</v>
      </c>
      <c r="S205" s="935">
        <v>0</v>
      </c>
      <c r="T205" s="935">
        <v>0</v>
      </c>
      <c r="U205" s="935">
        <v>0</v>
      </c>
      <c r="V205" s="935">
        <v>0</v>
      </c>
      <c r="W205" s="935">
        <v>0</v>
      </c>
      <c r="X205" s="935">
        <v>0</v>
      </c>
      <c r="Y205" s="935">
        <v>0</v>
      </c>
      <c r="Z205" s="935">
        <v>0</v>
      </c>
      <c r="AA205" s="935">
        <v>0</v>
      </c>
      <c r="AB205" s="912"/>
    </row>
    <row r="206" spans="1:28">
      <c r="A206" s="929" t="s">
        <v>4003</v>
      </c>
      <c r="B206" s="930">
        <v>0</v>
      </c>
      <c r="C206" s="931">
        <v>0.11799999999999999</v>
      </c>
      <c r="D206" s="931">
        <v>0</v>
      </c>
      <c r="E206" s="931">
        <v>1E-3</v>
      </c>
      <c r="F206" s="932">
        <v>0</v>
      </c>
      <c r="G206" s="933">
        <v>0</v>
      </c>
      <c r="H206" s="933">
        <v>0</v>
      </c>
      <c r="I206" s="933">
        <v>0</v>
      </c>
      <c r="J206" s="933">
        <v>0</v>
      </c>
      <c r="K206" s="933">
        <v>0</v>
      </c>
      <c r="L206" s="934">
        <v>0</v>
      </c>
      <c r="M206" s="935">
        <v>0</v>
      </c>
      <c r="N206" s="935">
        <v>0</v>
      </c>
      <c r="O206" s="935">
        <v>0</v>
      </c>
      <c r="P206" s="935">
        <v>0</v>
      </c>
      <c r="Q206" s="935">
        <v>0</v>
      </c>
      <c r="R206" s="935">
        <v>0</v>
      </c>
      <c r="S206" s="935">
        <v>0</v>
      </c>
      <c r="T206" s="935">
        <v>0</v>
      </c>
      <c r="U206" s="935">
        <v>0</v>
      </c>
      <c r="V206" s="935">
        <v>0</v>
      </c>
      <c r="W206" s="935">
        <v>0</v>
      </c>
      <c r="X206" s="935">
        <v>0</v>
      </c>
      <c r="Y206" s="935">
        <v>0</v>
      </c>
      <c r="Z206" s="935">
        <v>0</v>
      </c>
      <c r="AA206" s="935">
        <v>0</v>
      </c>
      <c r="AB206" s="912"/>
    </row>
    <row r="207" spans="1:28">
      <c r="A207" s="929" t="s">
        <v>4004</v>
      </c>
      <c r="B207" s="930">
        <v>0</v>
      </c>
      <c r="C207" s="931">
        <v>102.154</v>
      </c>
      <c r="D207" s="931">
        <v>0</v>
      </c>
      <c r="E207" s="931">
        <v>0</v>
      </c>
      <c r="F207" s="932">
        <v>0</v>
      </c>
      <c r="G207" s="933">
        <v>0</v>
      </c>
      <c r="H207" s="933">
        <v>0</v>
      </c>
      <c r="I207" s="933">
        <v>0</v>
      </c>
      <c r="J207" s="933">
        <v>0</v>
      </c>
      <c r="K207" s="933">
        <v>102</v>
      </c>
      <c r="L207" s="934">
        <v>9.8733060504325204E-2</v>
      </c>
      <c r="M207" s="935">
        <v>3.0607248756340799E-3</v>
      </c>
      <c r="N207" s="935">
        <v>1.1847967260518999E-3</v>
      </c>
      <c r="O207" s="935">
        <v>3.94932242017301E-3</v>
      </c>
      <c r="P207" s="935">
        <v>1.7673217830274202E-2</v>
      </c>
      <c r="Q207" s="935">
        <v>2.6657926336167799E-3</v>
      </c>
      <c r="R207" s="935">
        <v>4.9366530252162603E-4</v>
      </c>
      <c r="S207" s="935">
        <v>2.4683265126081301E-2</v>
      </c>
      <c r="T207" s="935">
        <v>7.8986448403460197E-2</v>
      </c>
      <c r="U207" s="935">
        <v>0.23695934521038101</v>
      </c>
      <c r="V207" s="935">
        <v>6.9113142353027695E-5</v>
      </c>
      <c r="W207" s="935">
        <v>9.8733060504325201E-5</v>
      </c>
      <c r="X207" s="935">
        <v>9.8733060504325194E-3</v>
      </c>
      <c r="Y207" s="935">
        <v>4.9366530252162597E-3</v>
      </c>
      <c r="Z207" s="935">
        <v>4.9366530252162597E-3</v>
      </c>
      <c r="AA207" s="935">
        <v>6.7138481142941196E-4</v>
      </c>
      <c r="AB207" s="912"/>
    </row>
    <row r="208" spans="1:28">
      <c r="A208" s="929" t="s">
        <v>4005</v>
      </c>
      <c r="B208" s="930">
        <v>0</v>
      </c>
      <c r="C208" s="931">
        <v>0.59899999999999998</v>
      </c>
      <c r="D208" s="931">
        <v>0</v>
      </c>
      <c r="E208" s="931">
        <v>0</v>
      </c>
      <c r="F208" s="932">
        <v>0</v>
      </c>
      <c r="G208" s="933">
        <v>0</v>
      </c>
      <c r="H208" s="933">
        <v>0</v>
      </c>
      <c r="I208" s="933">
        <v>0</v>
      </c>
      <c r="J208" s="933">
        <v>0</v>
      </c>
      <c r="K208" s="933">
        <v>1</v>
      </c>
      <c r="L208" s="934">
        <v>2.32803195530179E-4</v>
      </c>
      <c r="M208" s="935">
        <v>9.8022398117969992E-6</v>
      </c>
      <c r="N208" s="935">
        <v>2.4505599529492498E-6</v>
      </c>
      <c r="O208" s="935">
        <v>1.10275197882716E-4</v>
      </c>
      <c r="P208" s="935">
        <v>3.9208959247187997E-5</v>
      </c>
      <c r="Q208" s="935">
        <v>7.3516798588477502E-6</v>
      </c>
      <c r="R208" s="935">
        <v>4.9011199058984996E-6</v>
      </c>
      <c r="S208" s="935">
        <v>1.22527997647462E-4</v>
      </c>
      <c r="T208" s="935">
        <v>2.4505599529492503E-4</v>
      </c>
      <c r="U208" s="935">
        <v>2.9161663440096098E-3</v>
      </c>
      <c r="V208" s="935">
        <v>6.1263998823731202E-7</v>
      </c>
      <c r="W208" s="935">
        <v>8.5769598353223696E-7</v>
      </c>
      <c r="X208" s="935">
        <v>6.0038718847256597E-4</v>
      </c>
      <c r="Y208" s="935">
        <v>3.0631999411865599E-4</v>
      </c>
      <c r="Z208" s="935">
        <v>5.2687038988408902E-4</v>
      </c>
      <c r="AA208" s="935">
        <v>1.7153919670644699E-6</v>
      </c>
      <c r="AB208" s="912"/>
    </row>
    <row r="209" spans="1:28">
      <c r="A209" s="929" t="s">
        <v>4006</v>
      </c>
      <c r="B209" s="930">
        <v>0</v>
      </c>
      <c r="C209" s="931">
        <v>0</v>
      </c>
      <c r="D209" s="931">
        <v>0</v>
      </c>
      <c r="E209" s="931">
        <v>0</v>
      </c>
      <c r="F209" s="932">
        <v>0</v>
      </c>
      <c r="G209" s="933">
        <v>0</v>
      </c>
      <c r="H209" s="933">
        <v>0</v>
      </c>
      <c r="I209" s="933">
        <v>0</v>
      </c>
      <c r="J209" s="933">
        <v>0</v>
      </c>
      <c r="K209" s="933">
        <v>0</v>
      </c>
      <c r="L209" s="934">
        <v>0</v>
      </c>
      <c r="M209" s="935">
        <v>0</v>
      </c>
      <c r="N209" s="935">
        <v>0</v>
      </c>
      <c r="O209" s="935">
        <v>0</v>
      </c>
      <c r="P209" s="935">
        <v>0</v>
      </c>
      <c r="Q209" s="935">
        <v>0</v>
      </c>
      <c r="R209" s="935">
        <v>0</v>
      </c>
      <c r="S209" s="935">
        <v>0</v>
      </c>
      <c r="T209" s="935">
        <v>0</v>
      </c>
      <c r="U209" s="935">
        <v>0</v>
      </c>
      <c r="V209" s="935">
        <v>0</v>
      </c>
      <c r="W209" s="935">
        <v>0</v>
      </c>
      <c r="X209" s="935">
        <v>0</v>
      </c>
      <c r="Y209" s="935">
        <v>0</v>
      </c>
      <c r="Z209" s="935">
        <v>0</v>
      </c>
      <c r="AA209" s="935">
        <v>0</v>
      </c>
      <c r="AB209" s="912"/>
    </row>
    <row r="210" spans="1:28">
      <c r="A210" s="929" t="s">
        <v>4007</v>
      </c>
      <c r="B210" s="930">
        <v>0</v>
      </c>
      <c r="C210" s="931">
        <v>326.62599999999998</v>
      </c>
      <c r="D210" s="931">
        <v>0</v>
      </c>
      <c r="E210" s="931">
        <v>0</v>
      </c>
      <c r="F210" s="932">
        <v>0</v>
      </c>
      <c r="G210" s="933">
        <v>0</v>
      </c>
      <c r="H210" s="933">
        <v>0</v>
      </c>
      <c r="I210" s="933">
        <v>0</v>
      </c>
      <c r="J210" s="933">
        <v>0</v>
      </c>
      <c r="K210" s="933">
        <v>327</v>
      </c>
      <c r="L210" s="934">
        <v>0</v>
      </c>
      <c r="M210" s="935">
        <v>0</v>
      </c>
      <c r="N210" s="935">
        <v>0</v>
      </c>
      <c r="O210" s="935">
        <v>0</v>
      </c>
      <c r="P210" s="935">
        <v>0</v>
      </c>
      <c r="Q210" s="935">
        <v>0</v>
      </c>
      <c r="R210" s="935">
        <v>0</v>
      </c>
      <c r="S210" s="935">
        <v>0</v>
      </c>
      <c r="T210" s="935">
        <v>0</v>
      </c>
      <c r="U210" s="935">
        <v>0</v>
      </c>
      <c r="V210" s="935">
        <v>0</v>
      </c>
      <c r="W210" s="935">
        <v>0</v>
      </c>
      <c r="X210" s="935">
        <v>0</v>
      </c>
      <c r="Y210" s="935">
        <v>0</v>
      </c>
      <c r="Z210" s="935">
        <v>0</v>
      </c>
      <c r="AA210" s="935">
        <v>0</v>
      </c>
      <c r="AB210" s="912"/>
    </row>
    <row r="211" spans="1:28">
      <c r="A211" s="929" t="s">
        <v>4008</v>
      </c>
      <c r="B211" s="930">
        <v>0</v>
      </c>
      <c r="C211" s="931">
        <v>1054.096</v>
      </c>
      <c r="D211" s="931">
        <v>0</v>
      </c>
      <c r="E211" s="931">
        <v>49.314999999999998</v>
      </c>
      <c r="F211" s="932">
        <v>0</v>
      </c>
      <c r="G211" s="933">
        <v>0</v>
      </c>
      <c r="H211" s="933">
        <v>0</v>
      </c>
      <c r="I211" s="933">
        <v>0</v>
      </c>
      <c r="J211" s="933">
        <v>0</v>
      </c>
      <c r="K211" s="933">
        <v>1005</v>
      </c>
      <c r="L211" s="934">
        <v>0.73613473178621303</v>
      </c>
      <c r="M211" s="935">
        <v>9.6542259906388598E-3</v>
      </c>
      <c r="N211" s="935">
        <v>3.62033474648957E-3</v>
      </c>
      <c r="O211" s="935">
        <v>0.458575734555346</v>
      </c>
      <c r="P211" s="935">
        <v>0.15446761585022201</v>
      </c>
      <c r="Q211" s="935">
        <v>2.65491214742569E-2</v>
      </c>
      <c r="R211" s="935">
        <v>8.4474477418089999E-3</v>
      </c>
      <c r="S211" s="935">
        <v>0.13274560737128399</v>
      </c>
      <c r="T211" s="935">
        <v>0.20515230230107601</v>
      </c>
      <c r="U211" s="935">
        <v>1.84637072070968</v>
      </c>
      <c r="V211" s="935">
        <v>3.6203347464895701E-4</v>
      </c>
      <c r="W211" s="935">
        <v>2.4135564976597199E-4</v>
      </c>
      <c r="X211" s="935">
        <v>0.49477908202024201</v>
      </c>
      <c r="Y211" s="935">
        <v>0.24135564976597201</v>
      </c>
      <c r="Z211" s="935">
        <v>3.6203347464895702E-2</v>
      </c>
      <c r="AA211" s="935">
        <v>2.17220084789374E-3</v>
      </c>
      <c r="AB211" s="912"/>
    </row>
    <row r="212" spans="1:28">
      <c r="A212" s="929" t="s">
        <v>4009</v>
      </c>
      <c r="B212" s="930">
        <v>0</v>
      </c>
      <c r="C212" s="931">
        <v>22.96</v>
      </c>
      <c r="D212" s="931">
        <v>0</v>
      </c>
      <c r="E212" s="931">
        <v>0</v>
      </c>
      <c r="F212" s="932">
        <v>0</v>
      </c>
      <c r="G212" s="933">
        <v>0</v>
      </c>
      <c r="H212" s="933">
        <v>0</v>
      </c>
      <c r="I212" s="933">
        <v>0</v>
      </c>
      <c r="J212" s="933">
        <v>0</v>
      </c>
      <c r="K212" s="933">
        <v>23</v>
      </c>
      <c r="L212" s="934">
        <v>7.0800230352635607E-2</v>
      </c>
      <c r="M212" s="935">
        <v>3.4716715269439099E-3</v>
      </c>
      <c r="N212" s="935">
        <v>6.0139191805327495E-4</v>
      </c>
      <c r="O212" s="935">
        <v>2.4055676722130999E-2</v>
      </c>
      <c r="P212" s="935">
        <v>6.4239591246599802E-3</v>
      </c>
      <c r="Q212" s="935">
        <v>1.29025902418703E-2</v>
      </c>
      <c r="R212" s="935">
        <v>2.21421569828706E-3</v>
      </c>
      <c r="S212" s="935">
        <v>3.4169995343936103E-2</v>
      </c>
      <c r="T212" s="935">
        <v>0.113171024579116</v>
      </c>
      <c r="U212" s="935">
        <v>0.33623275418433102</v>
      </c>
      <c r="V212" s="935">
        <v>2.3782316759379501E-4</v>
      </c>
      <c r="W212" s="935">
        <v>9.8409586590535896E-5</v>
      </c>
      <c r="X212" s="935">
        <v>0</v>
      </c>
      <c r="Y212" s="935">
        <v>0</v>
      </c>
      <c r="Z212" s="935">
        <v>0</v>
      </c>
      <c r="AA212" s="935">
        <v>1.39140221040508E-3</v>
      </c>
      <c r="AB212" s="912"/>
    </row>
    <row r="213" spans="1:28">
      <c r="A213" s="929" t="s">
        <v>4010</v>
      </c>
      <c r="B213" s="930">
        <v>0</v>
      </c>
      <c r="C213" s="931">
        <v>45.244</v>
      </c>
      <c r="D213" s="931">
        <v>0</v>
      </c>
      <c r="E213" s="931">
        <v>1E-3</v>
      </c>
      <c r="F213" s="932">
        <v>0</v>
      </c>
      <c r="G213" s="933">
        <v>0</v>
      </c>
      <c r="H213" s="933">
        <v>0</v>
      </c>
      <c r="I213" s="933">
        <v>0</v>
      </c>
      <c r="J213" s="933">
        <v>0</v>
      </c>
      <c r="K213" s="933">
        <v>45</v>
      </c>
      <c r="L213" s="934">
        <v>0.16265591687700601</v>
      </c>
      <c r="M213" s="935">
        <v>7.7744014507314897E-3</v>
      </c>
      <c r="N213" s="935">
        <v>1.37843997353395E-3</v>
      </c>
      <c r="O213" s="935">
        <v>0.222204523733673</v>
      </c>
      <c r="P213" s="935">
        <v>2.3433479550077199E-2</v>
      </c>
      <c r="Q213" s="935">
        <v>1.27919229543951E-2</v>
      </c>
      <c r="R213" s="935">
        <v>5.1277967015462998E-3</v>
      </c>
      <c r="S213" s="935">
        <v>0.123508221628642</v>
      </c>
      <c r="T213" s="935">
        <v>0.18029994853824099</v>
      </c>
      <c r="U213" s="935">
        <v>1.34646016614796</v>
      </c>
      <c r="V213" s="935">
        <v>3.7493567280123499E-4</v>
      </c>
      <c r="W213" s="935">
        <v>2.42605435341976E-4</v>
      </c>
      <c r="X213" s="935">
        <v>0.661099811306884</v>
      </c>
      <c r="Y213" s="935">
        <v>0.33082559364814901</v>
      </c>
      <c r="Z213" s="935">
        <v>6.5613742740216099E-2</v>
      </c>
      <c r="AA213" s="935">
        <v>1.7864582057000001E-3</v>
      </c>
      <c r="AB213" s="912"/>
    </row>
    <row r="214" spans="1:28">
      <c r="A214" s="929" t="s">
        <v>4011</v>
      </c>
      <c r="B214" s="930">
        <v>0</v>
      </c>
      <c r="C214" s="931">
        <v>17.721</v>
      </c>
      <c r="D214" s="931">
        <v>0</v>
      </c>
      <c r="E214" s="931">
        <v>0</v>
      </c>
      <c r="F214" s="932">
        <v>0</v>
      </c>
      <c r="G214" s="933">
        <v>0</v>
      </c>
      <c r="H214" s="933">
        <v>0</v>
      </c>
      <c r="I214" s="933">
        <v>0</v>
      </c>
      <c r="J214" s="933">
        <v>0</v>
      </c>
      <c r="K214" s="933">
        <v>18</v>
      </c>
      <c r="L214" s="934">
        <v>5.0726591026049404E-3</v>
      </c>
      <c r="M214" s="935">
        <v>5.0726591026049395E-4</v>
      </c>
      <c r="N214" s="935">
        <v>8.8220158306172999E-5</v>
      </c>
      <c r="O214" s="935">
        <v>1.9849535618888898E-3</v>
      </c>
      <c r="P214" s="935">
        <v>2.6466047491851901E-4</v>
      </c>
      <c r="Q214" s="935">
        <v>5.9548606856666699E-4</v>
      </c>
      <c r="R214" s="935">
        <v>1.9849535618888899E-4</v>
      </c>
      <c r="S214" s="935">
        <v>1.7644031661234599E-3</v>
      </c>
      <c r="T214" s="935">
        <v>1.3233023745925899E-2</v>
      </c>
      <c r="U214" s="935">
        <v>2.3157791555370399E-2</v>
      </c>
      <c r="V214" s="935">
        <v>2.6466047491851899E-5</v>
      </c>
      <c r="W214" s="935">
        <v>1.7644031661234601E-5</v>
      </c>
      <c r="X214" s="935">
        <v>2.20550395765432E-4</v>
      </c>
      <c r="Y214" s="935">
        <v>2.20550395765432E-4</v>
      </c>
      <c r="Z214" s="935">
        <v>2.20550395765432E-4</v>
      </c>
      <c r="AA214" s="935">
        <v>1.43357757247531E-4</v>
      </c>
      <c r="AB214" s="912"/>
    </row>
    <row r="215" spans="1:28">
      <c r="A215" s="929" t="s">
        <v>4012</v>
      </c>
      <c r="B215" s="930">
        <v>0</v>
      </c>
      <c r="C215" s="931">
        <v>4.8079999999999998</v>
      </c>
      <c r="D215" s="931">
        <v>0</v>
      </c>
      <c r="E215" s="931">
        <v>0</v>
      </c>
      <c r="F215" s="932">
        <v>0</v>
      </c>
      <c r="G215" s="933">
        <v>0</v>
      </c>
      <c r="H215" s="933">
        <v>0</v>
      </c>
      <c r="I215" s="933">
        <v>0</v>
      </c>
      <c r="J215" s="933">
        <v>0</v>
      </c>
      <c r="K215" s="933">
        <v>5</v>
      </c>
      <c r="L215" s="934">
        <v>5.0236479035459603E-3</v>
      </c>
      <c r="M215" s="935">
        <v>2.1442399588305901E-4</v>
      </c>
      <c r="N215" s="935">
        <v>1.8379199647119401E-5</v>
      </c>
      <c r="O215" s="935">
        <v>2.38929595412552E-3</v>
      </c>
      <c r="P215" s="935">
        <v>8.7607518317935605E-4</v>
      </c>
      <c r="Q215" s="935">
        <v>2.38929595412552E-4</v>
      </c>
      <c r="R215" s="935">
        <v>1.22527997647462E-4</v>
      </c>
      <c r="S215" s="935">
        <v>2.8794079447153698E-3</v>
      </c>
      <c r="T215" s="935">
        <v>4.5947999117798401E-3</v>
      </c>
      <c r="U215" s="935">
        <v>5.7465630896659903E-2</v>
      </c>
      <c r="V215" s="935">
        <v>7.3516798588477502E-6</v>
      </c>
      <c r="W215" s="935">
        <v>6.1263998823731202E-6</v>
      </c>
      <c r="X215" s="935">
        <v>1.2314063763570001E-2</v>
      </c>
      <c r="Y215" s="935">
        <v>6.1263998823731201E-3</v>
      </c>
      <c r="Z215" s="935">
        <v>1.04148798000343E-3</v>
      </c>
      <c r="AA215" s="935">
        <v>3.1857279388340198E-5</v>
      </c>
      <c r="AB215" s="912"/>
    </row>
    <row r="216" spans="1:28">
      <c r="A216" s="929" t="s">
        <v>4013</v>
      </c>
      <c r="B216" s="930">
        <v>0</v>
      </c>
      <c r="C216" s="931">
        <v>8.4239999999999995</v>
      </c>
      <c r="D216" s="931">
        <v>0</v>
      </c>
      <c r="E216" s="931">
        <v>0</v>
      </c>
      <c r="F216" s="932">
        <v>0</v>
      </c>
      <c r="G216" s="933">
        <v>0</v>
      </c>
      <c r="H216" s="933">
        <v>0</v>
      </c>
      <c r="I216" s="933">
        <v>0</v>
      </c>
      <c r="J216" s="933">
        <v>0</v>
      </c>
      <c r="K216" s="933">
        <v>8</v>
      </c>
      <c r="L216" s="934">
        <v>2.6466047491851899E-3</v>
      </c>
      <c r="M216" s="935">
        <v>1.17626877741564E-4</v>
      </c>
      <c r="N216" s="935">
        <v>1.9604479623593998E-5</v>
      </c>
      <c r="O216" s="935">
        <v>2.1564927585953401E-3</v>
      </c>
      <c r="P216" s="935">
        <v>4.4110079153086498E-4</v>
      </c>
      <c r="Q216" s="935">
        <v>1.37231357365158E-4</v>
      </c>
      <c r="R216" s="935">
        <v>7.8417918494375993E-5</v>
      </c>
      <c r="S216" s="935">
        <v>1.4703359717695499E-3</v>
      </c>
      <c r="T216" s="935">
        <v>2.5485823510672202E-3</v>
      </c>
      <c r="U216" s="935">
        <v>3.08770554071605E-2</v>
      </c>
      <c r="V216" s="935">
        <v>3.9208959247187998E-6</v>
      </c>
      <c r="W216" s="935">
        <v>1.07824637929767E-5</v>
      </c>
      <c r="X216" s="935">
        <v>6.2734334795500803E-3</v>
      </c>
      <c r="Y216" s="935">
        <v>3.1367167397750402E-3</v>
      </c>
      <c r="Z216" s="935">
        <v>8.8220158306172997E-4</v>
      </c>
      <c r="AA216" s="935">
        <v>1.8624255642414301E-5</v>
      </c>
      <c r="AB216" s="912"/>
    </row>
    <row r="217" spans="1:28">
      <c r="A217" s="929" t="s">
        <v>4014</v>
      </c>
      <c r="B217" s="930">
        <v>0</v>
      </c>
      <c r="C217" s="931">
        <v>3.9689999999999999</v>
      </c>
      <c r="D217" s="931">
        <v>0</v>
      </c>
      <c r="E217" s="931">
        <v>0</v>
      </c>
      <c r="F217" s="932">
        <v>0</v>
      </c>
      <c r="G217" s="933">
        <v>0</v>
      </c>
      <c r="H217" s="933">
        <v>0</v>
      </c>
      <c r="I217" s="933">
        <v>0</v>
      </c>
      <c r="J217" s="933">
        <v>0</v>
      </c>
      <c r="K217" s="933">
        <v>4</v>
      </c>
      <c r="L217" s="934">
        <v>3.4111794545053499E-3</v>
      </c>
      <c r="M217" s="935">
        <v>9.38074349988973E-5</v>
      </c>
      <c r="N217" s="935">
        <v>2.9847820226921801E-5</v>
      </c>
      <c r="O217" s="935">
        <v>1.2791922954395101E-4</v>
      </c>
      <c r="P217" s="935">
        <v>6.4812409635601695E-4</v>
      </c>
      <c r="Q217" s="935">
        <v>8.5279486362633904E-5</v>
      </c>
      <c r="R217" s="935">
        <v>1.7055897272526798E-5</v>
      </c>
      <c r="S217" s="935">
        <v>7.2487563408238798E-4</v>
      </c>
      <c r="T217" s="935">
        <v>2.21726664542848E-3</v>
      </c>
      <c r="U217" s="935">
        <v>6.3959614771975397E-3</v>
      </c>
      <c r="V217" s="935">
        <v>2.55838459087902E-6</v>
      </c>
      <c r="W217" s="935">
        <v>1.27919229543951E-6</v>
      </c>
      <c r="X217" s="935">
        <v>1.70558972725268E-4</v>
      </c>
      <c r="Y217" s="935">
        <v>8.5279486362633904E-5</v>
      </c>
      <c r="Z217" s="935">
        <v>1.70558972725268E-4</v>
      </c>
      <c r="AA217" s="935">
        <v>1.87614869997794E-5</v>
      </c>
      <c r="AB217" s="912"/>
    </row>
    <row r="218" spans="1:28">
      <c r="A218" s="929" t="s">
        <v>4015</v>
      </c>
      <c r="B218" s="930">
        <v>0</v>
      </c>
      <c r="C218" s="931">
        <v>218.24199999999999</v>
      </c>
      <c r="D218" s="931">
        <v>0</v>
      </c>
      <c r="E218" s="931">
        <v>0</v>
      </c>
      <c r="F218" s="932">
        <v>0</v>
      </c>
      <c r="G218" s="933">
        <v>0</v>
      </c>
      <c r="H218" s="933">
        <v>0</v>
      </c>
      <c r="I218" s="933">
        <v>0</v>
      </c>
      <c r="J218" s="933">
        <v>0</v>
      </c>
      <c r="K218" s="933">
        <v>218</v>
      </c>
      <c r="L218" s="934">
        <v>0.92687529100399402</v>
      </c>
      <c r="M218" s="935">
        <v>1.84306614061313E-2</v>
      </c>
      <c r="N218" s="935">
        <v>5.3422206974293599E-3</v>
      </c>
      <c r="O218" s="935">
        <v>0.189648834758742</v>
      </c>
      <c r="P218" s="935">
        <v>0.18991594579361401</v>
      </c>
      <c r="Q218" s="935">
        <v>2.21702158943319E-2</v>
      </c>
      <c r="R218" s="935">
        <v>1.2554218638958999E-2</v>
      </c>
      <c r="S218" s="935">
        <v>0.62503982159923499</v>
      </c>
      <c r="T218" s="935">
        <v>1.2741196363369001</v>
      </c>
      <c r="U218" s="935">
        <v>6.8353713823608704</v>
      </c>
      <c r="V218" s="935">
        <v>4.27377655794349E-4</v>
      </c>
      <c r="W218" s="935">
        <v>9.34888622050138E-4</v>
      </c>
      <c r="X218" s="935">
        <v>0</v>
      </c>
      <c r="Y218" s="935">
        <v>0</v>
      </c>
      <c r="Z218" s="935">
        <v>0</v>
      </c>
      <c r="AA218" s="935">
        <v>1.2287107604087499E-3</v>
      </c>
      <c r="AB218" s="912"/>
    </row>
    <row r="219" spans="1:28">
      <c r="A219" s="929" t="s">
        <v>4016</v>
      </c>
      <c r="B219" s="930">
        <v>0</v>
      </c>
      <c r="C219" s="931">
        <v>232.34100000000001</v>
      </c>
      <c r="D219" s="931">
        <v>0</v>
      </c>
      <c r="E219" s="931">
        <v>0</v>
      </c>
      <c r="F219" s="932">
        <v>0</v>
      </c>
      <c r="G219" s="933">
        <v>0</v>
      </c>
      <c r="H219" s="933">
        <v>0</v>
      </c>
      <c r="I219" s="933">
        <v>0</v>
      </c>
      <c r="J219" s="933">
        <v>0</v>
      </c>
      <c r="K219" s="933">
        <v>232</v>
      </c>
      <c r="L219" s="934">
        <v>0.11654863136226599</v>
      </c>
      <c r="M219" s="935">
        <v>4.2639743181316896E-3</v>
      </c>
      <c r="N219" s="935">
        <v>1.13705981816845E-3</v>
      </c>
      <c r="O219" s="935">
        <v>7.67515377263705E-2</v>
      </c>
      <c r="P219" s="935">
        <v>1.9614281863405799E-2</v>
      </c>
      <c r="Q219" s="935">
        <v>5.1167691817580298E-3</v>
      </c>
      <c r="R219" s="935">
        <v>1.4213247727105601E-3</v>
      </c>
      <c r="S219" s="935">
        <v>4.8325042272159197E-2</v>
      </c>
      <c r="T219" s="935">
        <v>8.8122135908054997E-2</v>
      </c>
      <c r="U219" s="935">
        <v>0.46619452544906498</v>
      </c>
      <c r="V219" s="935">
        <v>1.4213247727105601E-4</v>
      </c>
      <c r="W219" s="935">
        <v>8.5279486362633904E-5</v>
      </c>
      <c r="X219" s="935">
        <v>0.997769990442816</v>
      </c>
      <c r="Y219" s="935">
        <v>0.50030631999411901</v>
      </c>
      <c r="Z219" s="935">
        <v>1.13705981816845E-2</v>
      </c>
      <c r="AA219" s="935">
        <v>6.5380939544686003E-4</v>
      </c>
      <c r="AB219" s="912"/>
    </row>
    <row r="220" spans="1:28">
      <c r="A220" s="929" t="s">
        <v>4017</v>
      </c>
      <c r="B220" s="930">
        <v>541.9</v>
      </c>
      <c r="C220" s="931">
        <v>1732.1669999999999</v>
      </c>
      <c r="D220" s="931">
        <v>0</v>
      </c>
      <c r="E220" s="931">
        <v>0.82399999999999995</v>
      </c>
      <c r="F220" s="932">
        <v>0</v>
      </c>
      <c r="G220" s="933">
        <v>0</v>
      </c>
      <c r="H220" s="933">
        <v>0</v>
      </c>
      <c r="I220" s="933">
        <v>0</v>
      </c>
      <c r="J220" s="933">
        <v>0</v>
      </c>
      <c r="K220" s="933">
        <v>2273</v>
      </c>
      <c r="L220" s="934">
        <v>0.79374249516014395</v>
      </c>
      <c r="M220" s="935">
        <v>3.43955081236062E-2</v>
      </c>
      <c r="N220" s="935">
        <v>7.9374249516014402E-3</v>
      </c>
      <c r="O220" s="935">
        <v>0.82020057833214899</v>
      </c>
      <c r="P220" s="935">
        <v>0.116415565956821</v>
      </c>
      <c r="Q220" s="935">
        <v>5.5561974661210101E-2</v>
      </c>
      <c r="R220" s="935">
        <v>2.3812274854804302E-2</v>
      </c>
      <c r="S220" s="935">
        <v>0.39687124758007197</v>
      </c>
      <c r="T220" s="935">
        <v>0.71436824564413004</v>
      </c>
      <c r="U220" s="935">
        <v>4.5772483887568303</v>
      </c>
      <c r="V220" s="935">
        <v>1.0583233268801899E-3</v>
      </c>
      <c r="W220" s="935">
        <v>1.0583233268801899E-3</v>
      </c>
      <c r="X220" s="935">
        <v>9.3661614428897</v>
      </c>
      <c r="Y220" s="935">
        <v>4.68308072144485</v>
      </c>
      <c r="Z220" s="935">
        <v>0.343955081236062</v>
      </c>
      <c r="AA220" s="935">
        <v>8.7311674467615893E-3</v>
      </c>
      <c r="AB220" s="912"/>
    </row>
    <row r="221" spans="1:28">
      <c r="A221" s="929" t="s">
        <v>4018</v>
      </c>
      <c r="B221" s="930">
        <v>0</v>
      </c>
      <c r="C221" s="931">
        <v>357.29</v>
      </c>
      <c r="D221" s="931">
        <v>0</v>
      </c>
      <c r="E221" s="931">
        <v>0</v>
      </c>
      <c r="F221" s="932">
        <v>0</v>
      </c>
      <c r="G221" s="933">
        <v>0</v>
      </c>
      <c r="H221" s="933">
        <v>0</v>
      </c>
      <c r="I221" s="933">
        <v>0</v>
      </c>
      <c r="J221" s="933">
        <v>0</v>
      </c>
      <c r="K221" s="933">
        <v>357</v>
      </c>
      <c r="L221" s="934">
        <v>0.21219484402185901</v>
      </c>
      <c r="M221" s="935">
        <v>1.34245717646482E-2</v>
      </c>
      <c r="N221" s="935">
        <v>2.5983042125125601E-3</v>
      </c>
      <c r="O221" s="935">
        <v>0.225186365084422</v>
      </c>
      <c r="P221" s="935">
        <v>2.7282194231381899E-2</v>
      </c>
      <c r="Q221" s="935">
        <v>1.38576224667337E-2</v>
      </c>
      <c r="R221" s="935">
        <v>4.3305070208542696E-3</v>
      </c>
      <c r="S221" s="935">
        <v>0.108262675521357</v>
      </c>
      <c r="T221" s="935">
        <v>0.22951687210527599</v>
      </c>
      <c r="U221" s="935">
        <v>1.0653047271301499</v>
      </c>
      <c r="V221" s="935">
        <v>3.4644056166834101E-4</v>
      </c>
      <c r="W221" s="935">
        <v>4.33050702085427E-4</v>
      </c>
      <c r="X221" s="935">
        <v>1.2298639939226099</v>
      </c>
      <c r="Y221" s="935">
        <v>0.61493199696130596</v>
      </c>
      <c r="Z221" s="935">
        <v>8.6610140417085299E-2</v>
      </c>
      <c r="AA221" s="935">
        <v>1.8621180189673299E-3</v>
      </c>
      <c r="AB221" s="912"/>
    </row>
    <row r="222" spans="1:28">
      <c r="A222" s="929" t="s">
        <v>4019</v>
      </c>
      <c r="B222" s="930">
        <v>0</v>
      </c>
      <c r="C222" s="931">
        <v>28.039000000000001</v>
      </c>
      <c r="D222" s="931">
        <v>0</v>
      </c>
      <c r="E222" s="931">
        <v>0</v>
      </c>
      <c r="F222" s="932">
        <v>0</v>
      </c>
      <c r="G222" s="933">
        <v>0</v>
      </c>
      <c r="H222" s="933">
        <v>0</v>
      </c>
      <c r="I222" s="933">
        <v>0</v>
      </c>
      <c r="J222" s="933">
        <v>0</v>
      </c>
      <c r="K222" s="933">
        <v>28</v>
      </c>
      <c r="L222" s="934">
        <v>1.6642732864459501E-2</v>
      </c>
      <c r="M222" s="935">
        <v>1.05290758938417E-3</v>
      </c>
      <c r="N222" s="935">
        <v>2.0378856568726E-4</v>
      </c>
      <c r="O222" s="935">
        <v>1.7661675692895801E-2</v>
      </c>
      <c r="P222" s="935">
        <v>2.1397799397162298E-3</v>
      </c>
      <c r="Q222" s="935">
        <v>1.0868723503320501E-3</v>
      </c>
      <c r="R222" s="935">
        <v>3.3964760947876601E-4</v>
      </c>
      <c r="S222" s="935">
        <v>8.4911902369691501E-3</v>
      </c>
      <c r="T222" s="935">
        <v>1.8001323302374601E-2</v>
      </c>
      <c r="U222" s="935">
        <v>8.3553311931776397E-2</v>
      </c>
      <c r="V222" s="935">
        <v>2.7171808758301301E-5</v>
      </c>
      <c r="W222" s="935">
        <v>3.3964760947876598E-5</v>
      </c>
      <c r="X222" s="935">
        <v>9.6459921091969505E-2</v>
      </c>
      <c r="Y222" s="935">
        <v>4.8229960545984801E-2</v>
      </c>
      <c r="Z222" s="935">
        <v>6.7929521895753204E-3</v>
      </c>
      <c r="AA222" s="935">
        <v>1.46048472075869E-4</v>
      </c>
      <c r="AB222" s="912"/>
    </row>
    <row r="223" spans="1:28">
      <c r="A223" s="924"/>
      <c r="B223" s="925"/>
      <c r="C223" s="926"/>
      <c r="D223" s="926"/>
      <c r="E223" s="926"/>
      <c r="F223" s="925"/>
      <c r="G223" s="926"/>
      <c r="H223" s="926"/>
      <c r="I223" s="926"/>
      <c r="J223" s="926"/>
      <c r="K223" s="926"/>
      <c r="L223" s="927"/>
      <c r="M223" s="928"/>
      <c r="N223" s="928"/>
      <c r="O223" s="928"/>
      <c r="P223" s="928"/>
      <c r="Q223" s="928"/>
      <c r="R223" s="928"/>
      <c r="S223" s="928"/>
      <c r="T223" s="928"/>
      <c r="U223" s="928"/>
      <c r="V223" s="928"/>
      <c r="W223" s="928"/>
      <c r="X223" s="928"/>
      <c r="Y223" s="928"/>
      <c r="Z223" s="928"/>
      <c r="AA223" s="928"/>
      <c r="AB223" s="912"/>
    </row>
    <row r="224" spans="1:28">
      <c r="A224" s="917" t="s">
        <v>4020</v>
      </c>
      <c r="B224" s="918">
        <v>15769</v>
      </c>
      <c r="C224" s="919">
        <v>13371</v>
      </c>
      <c r="D224" s="919">
        <v>0</v>
      </c>
      <c r="E224" s="919">
        <v>467</v>
      </c>
      <c r="F224" s="920">
        <v>0</v>
      </c>
      <c r="G224" s="921">
        <v>0</v>
      </c>
      <c r="H224" s="921">
        <v>0</v>
      </c>
      <c r="I224" s="921">
        <v>1283</v>
      </c>
      <c r="J224" s="921">
        <v>0</v>
      </c>
      <c r="K224" s="921">
        <v>25938</v>
      </c>
      <c r="L224" s="922">
        <v>16.125977405837201</v>
      </c>
      <c r="M224" s="923">
        <v>0.20086099198666901</v>
      </c>
      <c r="N224" s="923">
        <v>0.122211863160732</v>
      </c>
      <c r="O224" s="923">
        <v>5.2107653098733104</v>
      </c>
      <c r="P224" s="923">
        <v>3.1947398730609899</v>
      </c>
      <c r="Q224" s="923">
        <v>0.73463719459896604</v>
      </c>
      <c r="R224" s="923">
        <v>0.112111181905065</v>
      </c>
      <c r="S224" s="923">
        <v>3.82936934839611</v>
      </c>
      <c r="T224" s="923">
        <v>5.3573726321464497</v>
      </c>
      <c r="U224" s="923">
        <v>50.350873992207198</v>
      </c>
      <c r="V224" s="923">
        <v>1.55785588256917E-2</v>
      </c>
      <c r="W224" s="923">
        <v>1.00795880608719E-2</v>
      </c>
      <c r="X224" s="923">
        <v>8.1740573921141007</v>
      </c>
      <c r="Y224" s="923">
        <v>4.11599321194893</v>
      </c>
      <c r="Z224" s="923">
        <v>29.7369089862034</v>
      </c>
      <c r="AA224" s="923">
        <v>4.8425429460631803E-2</v>
      </c>
      <c r="AB224" s="912"/>
    </row>
    <row r="225" spans="1:28">
      <c r="A225" s="929" t="s">
        <v>4021</v>
      </c>
      <c r="B225" s="930">
        <v>0</v>
      </c>
      <c r="C225" s="931">
        <v>139.13800000000001</v>
      </c>
      <c r="D225" s="931">
        <v>0</v>
      </c>
      <c r="E225" s="931">
        <v>0</v>
      </c>
      <c r="F225" s="932">
        <v>0</v>
      </c>
      <c r="G225" s="933">
        <v>0</v>
      </c>
      <c r="H225" s="933">
        <v>0</v>
      </c>
      <c r="I225" s="933">
        <v>0</v>
      </c>
      <c r="J225" s="933">
        <v>0</v>
      </c>
      <c r="K225" s="933">
        <v>139</v>
      </c>
      <c r="L225" s="934">
        <v>0.205568897493077</v>
      </c>
      <c r="M225" s="935">
        <v>2.29753473668733E-3</v>
      </c>
      <c r="N225" s="935">
        <v>1.92267380596466E-2</v>
      </c>
      <c r="O225" s="935">
        <v>1.6929203322959298E-2</v>
      </c>
      <c r="P225" s="935">
        <v>2.4184576175656099E-3</v>
      </c>
      <c r="Q225" s="935">
        <v>6.7716813291837201E-3</v>
      </c>
      <c r="R225" s="935">
        <v>8.4646016614796501E-4</v>
      </c>
      <c r="S225" s="935">
        <v>3.5067635454701401E-2</v>
      </c>
      <c r="T225" s="935">
        <v>5.8042982821574697E-2</v>
      </c>
      <c r="U225" s="935">
        <v>0.52964221824686897</v>
      </c>
      <c r="V225" s="935">
        <v>1.4510745705393699E-4</v>
      </c>
      <c r="W225" s="935">
        <v>7.2553728526968402E-5</v>
      </c>
      <c r="X225" s="935">
        <v>8.4646016614796492E-3</v>
      </c>
      <c r="Y225" s="935">
        <v>3.6276864263484199E-3</v>
      </c>
      <c r="Z225" s="935">
        <v>1.20922880878281E-2</v>
      </c>
      <c r="AA225" s="935">
        <v>6.6507584483054395E-4</v>
      </c>
      <c r="AB225" s="912"/>
    </row>
    <row r="226" spans="1:28">
      <c r="A226" s="929" t="s">
        <v>4022</v>
      </c>
      <c r="B226" s="930">
        <v>0</v>
      </c>
      <c r="C226" s="931">
        <v>1649.973</v>
      </c>
      <c r="D226" s="931">
        <v>0</v>
      </c>
      <c r="E226" s="931">
        <v>0</v>
      </c>
      <c r="F226" s="932">
        <v>0</v>
      </c>
      <c r="G226" s="933">
        <v>0</v>
      </c>
      <c r="H226" s="933">
        <v>0</v>
      </c>
      <c r="I226" s="933">
        <v>0</v>
      </c>
      <c r="J226" s="933">
        <v>0</v>
      </c>
      <c r="K226" s="933">
        <v>1650</v>
      </c>
      <c r="L226" s="934">
        <v>1.33271252481192</v>
      </c>
      <c r="M226" s="935">
        <v>1.6820643517043599E-2</v>
      </c>
      <c r="N226" s="935">
        <v>2.5877913103144099E-3</v>
      </c>
      <c r="O226" s="935">
        <v>7.7633739309432195E-2</v>
      </c>
      <c r="P226" s="935">
        <v>0.29630210503100002</v>
      </c>
      <c r="Q226" s="935">
        <v>2.8465704413458501E-2</v>
      </c>
      <c r="R226" s="935">
        <v>3.8816869654716099E-3</v>
      </c>
      <c r="S226" s="935">
        <v>0.38816869654716102</v>
      </c>
      <c r="T226" s="935">
        <v>0.32347391378930102</v>
      </c>
      <c r="U226" s="935">
        <v>4.2957335751219201</v>
      </c>
      <c r="V226" s="935">
        <v>3.8816869654716097E-4</v>
      </c>
      <c r="W226" s="935">
        <v>3.8816869654716097E-4</v>
      </c>
      <c r="X226" s="935">
        <v>0.45286347930502102</v>
      </c>
      <c r="Y226" s="935">
        <v>0.219962261376725</v>
      </c>
      <c r="Z226" s="935">
        <v>0.12938956551572001</v>
      </c>
      <c r="AA226" s="935">
        <v>2.3290121792829701E-3</v>
      </c>
      <c r="AB226" s="912"/>
    </row>
    <row r="227" spans="1:28">
      <c r="A227" s="929" t="s">
        <v>4023</v>
      </c>
      <c r="B227" s="930">
        <v>0</v>
      </c>
      <c r="C227" s="931">
        <v>289.12599999999998</v>
      </c>
      <c r="D227" s="931">
        <v>0</v>
      </c>
      <c r="E227" s="931">
        <v>0</v>
      </c>
      <c r="F227" s="932">
        <v>0</v>
      </c>
      <c r="G227" s="933">
        <v>0</v>
      </c>
      <c r="H227" s="933">
        <v>0</v>
      </c>
      <c r="I227" s="933">
        <v>0</v>
      </c>
      <c r="J227" s="933">
        <v>0</v>
      </c>
      <c r="K227" s="933">
        <v>289</v>
      </c>
      <c r="L227" s="934">
        <v>0.26324233587374701</v>
      </c>
      <c r="M227" s="935">
        <v>3.1338373318303202E-3</v>
      </c>
      <c r="N227" s="935">
        <v>1.0446124439434401E-3</v>
      </c>
      <c r="O227" s="935">
        <v>1.8803023990981899E-2</v>
      </c>
      <c r="P227" s="935">
        <v>5.6617994461734503E-2</v>
      </c>
      <c r="Q227" s="935">
        <v>7.3122871076040903E-3</v>
      </c>
      <c r="R227" s="935">
        <v>1.25353493273213E-3</v>
      </c>
      <c r="S227" s="935">
        <v>7.1033646188153998E-2</v>
      </c>
      <c r="T227" s="935">
        <v>6.2676746636606495E-2</v>
      </c>
      <c r="U227" s="935">
        <v>1.0028279461856999</v>
      </c>
      <c r="V227" s="935">
        <v>1.25353493273213E-4</v>
      </c>
      <c r="W227" s="935">
        <v>1.25353493273213E-4</v>
      </c>
      <c r="X227" s="935">
        <v>0.162959541255177</v>
      </c>
      <c r="Y227" s="935">
        <v>8.1479770627588405E-2</v>
      </c>
      <c r="Z227" s="935">
        <v>3.7606047981963903E-2</v>
      </c>
      <c r="AA227" s="935">
        <v>5.0141397309285199E-4</v>
      </c>
      <c r="AB227" s="912"/>
    </row>
    <row r="228" spans="1:28">
      <c r="A228" s="929" t="s">
        <v>4024</v>
      </c>
      <c r="B228" s="930">
        <v>0</v>
      </c>
      <c r="C228" s="931">
        <v>83.302000000000007</v>
      </c>
      <c r="D228" s="931">
        <v>0</v>
      </c>
      <c r="E228" s="931">
        <v>2.1999999999999999E-2</v>
      </c>
      <c r="F228" s="932">
        <v>0</v>
      </c>
      <c r="G228" s="933">
        <v>0</v>
      </c>
      <c r="H228" s="933">
        <v>0</v>
      </c>
      <c r="I228" s="933">
        <v>0</v>
      </c>
      <c r="J228" s="933">
        <v>0</v>
      </c>
      <c r="K228" s="933">
        <v>83</v>
      </c>
      <c r="L228" s="934">
        <v>0.20465753424657501</v>
      </c>
      <c r="M228" s="935">
        <v>1.57428872497366E-3</v>
      </c>
      <c r="N228" s="935">
        <v>2.6238145416227599E-4</v>
      </c>
      <c r="O228" s="935">
        <v>4.1981032665964202E-2</v>
      </c>
      <c r="P228" s="935">
        <v>4.6441517386722898E-2</v>
      </c>
      <c r="Q228" s="935">
        <v>5.0727081138039996E-3</v>
      </c>
      <c r="R228" s="935">
        <v>1.31190727081138E-3</v>
      </c>
      <c r="S228" s="935">
        <v>3.1485774499473103E-2</v>
      </c>
      <c r="T228" s="935">
        <v>4.1981032665964202E-2</v>
      </c>
      <c r="U228" s="935">
        <v>0.394446786090622</v>
      </c>
      <c r="V228" s="935">
        <v>7.87144362486828E-5</v>
      </c>
      <c r="W228" s="935">
        <v>5.2476290832455202E-5</v>
      </c>
      <c r="X228" s="935">
        <v>5.24762908324552E-3</v>
      </c>
      <c r="Y228" s="935">
        <v>2.62381454162276E-3</v>
      </c>
      <c r="Z228" s="935">
        <v>8.7460484720758708E-3</v>
      </c>
      <c r="AA228" s="935">
        <v>5.3350895679662796E-4</v>
      </c>
      <c r="AB228" s="912"/>
    </row>
    <row r="229" spans="1:28">
      <c r="A229" s="929" t="s">
        <v>4025</v>
      </c>
      <c r="B229" s="930">
        <v>0</v>
      </c>
      <c r="C229" s="931">
        <v>0.249</v>
      </c>
      <c r="D229" s="931">
        <v>0</v>
      </c>
      <c r="E229" s="931">
        <v>0</v>
      </c>
      <c r="F229" s="932">
        <v>0</v>
      </c>
      <c r="G229" s="933">
        <v>0</v>
      </c>
      <c r="H229" s="933">
        <v>0</v>
      </c>
      <c r="I229" s="933">
        <v>0</v>
      </c>
      <c r="J229" s="933">
        <v>0</v>
      </c>
      <c r="K229" s="933">
        <v>0</v>
      </c>
      <c r="L229" s="934">
        <v>0</v>
      </c>
      <c r="M229" s="935">
        <v>0</v>
      </c>
      <c r="N229" s="935">
        <v>0</v>
      </c>
      <c r="O229" s="935">
        <v>0</v>
      </c>
      <c r="P229" s="935">
        <v>0</v>
      </c>
      <c r="Q229" s="935">
        <v>0</v>
      </c>
      <c r="R229" s="935">
        <v>0</v>
      </c>
      <c r="S229" s="935">
        <v>0</v>
      </c>
      <c r="T229" s="935">
        <v>0</v>
      </c>
      <c r="U229" s="935">
        <v>0</v>
      </c>
      <c r="V229" s="935">
        <v>0</v>
      </c>
      <c r="W229" s="935">
        <v>0</v>
      </c>
      <c r="X229" s="935">
        <v>0</v>
      </c>
      <c r="Y229" s="935">
        <v>0</v>
      </c>
      <c r="Z229" s="935">
        <v>0</v>
      </c>
      <c r="AA229" s="935">
        <v>0</v>
      </c>
      <c r="AB229" s="912"/>
    </row>
    <row r="230" spans="1:28">
      <c r="A230" s="929" t="s">
        <v>4026</v>
      </c>
      <c r="B230" s="930">
        <v>0</v>
      </c>
      <c r="C230" s="931">
        <v>293.93</v>
      </c>
      <c r="D230" s="931">
        <v>0</v>
      </c>
      <c r="E230" s="931">
        <v>0</v>
      </c>
      <c r="F230" s="932">
        <v>0</v>
      </c>
      <c r="G230" s="933">
        <v>0</v>
      </c>
      <c r="H230" s="933">
        <v>0</v>
      </c>
      <c r="I230" s="933">
        <v>0</v>
      </c>
      <c r="J230" s="933">
        <v>0</v>
      </c>
      <c r="K230" s="933">
        <v>294</v>
      </c>
      <c r="L230" s="934">
        <v>0.15670105619134</v>
      </c>
      <c r="M230" s="935">
        <v>1.8912196436885801E-3</v>
      </c>
      <c r="N230" s="935">
        <v>1.0806969392506199E-3</v>
      </c>
      <c r="O230" s="935">
        <v>3.7824392873771699E-2</v>
      </c>
      <c r="P230" s="935">
        <v>3.052968853383E-2</v>
      </c>
      <c r="Q230" s="935">
        <v>8.3754012791923006E-3</v>
      </c>
      <c r="R230" s="935">
        <v>8.1052270443796395E-4</v>
      </c>
      <c r="S230" s="935">
        <v>3.2420908177518602E-2</v>
      </c>
      <c r="T230" s="935">
        <v>4.8631362266277803E-2</v>
      </c>
      <c r="U230" s="935">
        <v>0.48901536501090498</v>
      </c>
      <c r="V230" s="935">
        <v>1.08069693925062E-4</v>
      </c>
      <c r="W230" s="935">
        <v>1.08069693925062E-4</v>
      </c>
      <c r="X230" s="935">
        <v>0.43227877570024698</v>
      </c>
      <c r="Y230" s="935">
        <v>0.21613938785012399</v>
      </c>
      <c r="Z230" s="935">
        <v>0.22964809959075599</v>
      </c>
      <c r="AA230" s="935">
        <v>4.3227877570024798E-4</v>
      </c>
      <c r="AB230" s="912"/>
    </row>
    <row r="231" spans="1:28">
      <c r="A231" s="929" t="s">
        <v>4027</v>
      </c>
      <c r="B231" s="930">
        <v>0</v>
      </c>
      <c r="C231" s="931">
        <v>50.997</v>
      </c>
      <c r="D231" s="931">
        <v>0</v>
      </c>
      <c r="E231" s="931">
        <v>0</v>
      </c>
      <c r="F231" s="932">
        <v>0</v>
      </c>
      <c r="G231" s="933">
        <v>0</v>
      </c>
      <c r="H231" s="933">
        <v>0</v>
      </c>
      <c r="I231" s="933">
        <v>0</v>
      </c>
      <c r="J231" s="933">
        <v>0</v>
      </c>
      <c r="K231" s="933">
        <v>51</v>
      </c>
      <c r="L231" s="934">
        <v>1.6815864925135399E-2</v>
      </c>
      <c r="M231" s="935">
        <v>2.58705614232852E-4</v>
      </c>
      <c r="N231" s="935">
        <v>8.6235204744284098E-5</v>
      </c>
      <c r="O231" s="935">
        <v>9.9170485455926695E-3</v>
      </c>
      <c r="P231" s="935">
        <v>3.32005538265494E-3</v>
      </c>
      <c r="Q231" s="935">
        <v>8.6235204744284104E-4</v>
      </c>
      <c r="R231" s="935">
        <v>1.7247040948856801E-4</v>
      </c>
      <c r="S231" s="935">
        <v>8.6235204744284106E-3</v>
      </c>
      <c r="T231" s="935">
        <v>6.0364643320998798E-3</v>
      </c>
      <c r="U231" s="935">
        <v>7.4593452103805705E-2</v>
      </c>
      <c r="V231" s="935">
        <v>1.7247040948856799E-5</v>
      </c>
      <c r="W231" s="935">
        <v>1.2935280711642599E-5</v>
      </c>
      <c r="X231" s="935">
        <v>4.3979954419584903E-2</v>
      </c>
      <c r="Y231" s="935">
        <v>2.19899772097924E-2</v>
      </c>
      <c r="Z231" s="935">
        <v>2.37146813046781E-2</v>
      </c>
      <c r="AA231" s="935">
        <v>6.0364643320998903E-5</v>
      </c>
      <c r="AB231" s="912"/>
    </row>
    <row r="232" spans="1:28">
      <c r="A232" s="929" t="s">
        <v>4028</v>
      </c>
      <c r="B232" s="930">
        <v>0</v>
      </c>
      <c r="C232" s="931">
        <v>188.63200000000001</v>
      </c>
      <c r="D232" s="931">
        <v>0</v>
      </c>
      <c r="E232" s="931">
        <v>0</v>
      </c>
      <c r="F232" s="932">
        <v>0</v>
      </c>
      <c r="G232" s="933">
        <v>0</v>
      </c>
      <c r="H232" s="933">
        <v>0</v>
      </c>
      <c r="I232" s="933">
        <v>0</v>
      </c>
      <c r="J232" s="933">
        <v>0</v>
      </c>
      <c r="K232" s="933">
        <v>189</v>
      </c>
      <c r="L232" s="934">
        <v>6.8315485088342703E-2</v>
      </c>
      <c r="M232" s="935">
        <v>8.19785821060112E-4</v>
      </c>
      <c r="N232" s="935">
        <v>2.7326194035337097E-4</v>
      </c>
      <c r="O232" s="935">
        <v>2.32272649300365E-2</v>
      </c>
      <c r="P232" s="935">
        <v>1.4619513808905299E-2</v>
      </c>
      <c r="Q232" s="935">
        <v>2.18609552282697E-3</v>
      </c>
      <c r="R232" s="935">
        <v>5.4652388070674195E-4</v>
      </c>
      <c r="S232" s="935">
        <v>2.0494645526502799E-2</v>
      </c>
      <c r="T232" s="935">
        <v>1.2296787315901701E-2</v>
      </c>
      <c r="U232" s="935">
        <v>0.214510623177396</v>
      </c>
      <c r="V232" s="935">
        <v>4.09892910530056E-5</v>
      </c>
      <c r="W232" s="935">
        <v>1.2296787315901699E-4</v>
      </c>
      <c r="X232" s="935">
        <v>8.1978582106011205E-3</v>
      </c>
      <c r="Y232" s="935">
        <v>4.0989291053005602E-3</v>
      </c>
      <c r="Z232" s="935">
        <v>4.2355600754772502E-2</v>
      </c>
      <c r="AA232" s="935">
        <v>2.4593574631803398E-4</v>
      </c>
      <c r="AB232" s="912"/>
    </row>
    <row r="233" spans="1:28">
      <c r="A233" s="929" t="s">
        <v>4029</v>
      </c>
      <c r="B233" s="930">
        <v>0</v>
      </c>
      <c r="C233" s="931">
        <v>0</v>
      </c>
      <c r="D233" s="931">
        <v>0</v>
      </c>
      <c r="E233" s="931">
        <v>0</v>
      </c>
      <c r="F233" s="932">
        <v>0</v>
      </c>
      <c r="G233" s="933">
        <v>0</v>
      </c>
      <c r="H233" s="933">
        <v>0</v>
      </c>
      <c r="I233" s="933">
        <v>0</v>
      </c>
      <c r="J233" s="933">
        <v>0</v>
      </c>
      <c r="K233" s="933">
        <v>0</v>
      </c>
      <c r="L233" s="934">
        <v>0</v>
      </c>
      <c r="M233" s="935">
        <v>0</v>
      </c>
      <c r="N233" s="935">
        <v>0</v>
      </c>
      <c r="O233" s="935">
        <v>0</v>
      </c>
      <c r="P233" s="935">
        <v>0</v>
      </c>
      <c r="Q233" s="935">
        <v>0</v>
      </c>
      <c r="R233" s="935">
        <v>0</v>
      </c>
      <c r="S233" s="935">
        <v>0</v>
      </c>
      <c r="T233" s="935">
        <v>0</v>
      </c>
      <c r="U233" s="935">
        <v>0</v>
      </c>
      <c r="V233" s="935">
        <v>0</v>
      </c>
      <c r="W233" s="935">
        <v>0</v>
      </c>
      <c r="X233" s="935">
        <v>0</v>
      </c>
      <c r="Y233" s="935">
        <v>0</v>
      </c>
      <c r="Z233" s="935">
        <v>0</v>
      </c>
      <c r="AA233" s="935">
        <v>0</v>
      </c>
      <c r="AB233" s="912"/>
    </row>
    <row r="234" spans="1:28">
      <c r="A234" s="929" t="s">
        <v>4030</v>
      </c>
      <c r="B234" s="930">
        <v>0</v>
      </c>
      <c r="C234" s="931">
        <v>17.041</v>
      </c>
      <c r="D234" s="931">
        <v>0</v>
      </c>
      <c r="E234" s="931">
        <v>0</v>
      </c>
      <c r="F234" s="932">
        <v>0</v>
      </c>
      <c r="G234" s="933">
        <v>0</v>
      </c>
      <c r="H234" s="933">
        <v>0</v>
      </c>
      <c r="I234" s="933">
        <v>0</v>
      </c>
      <c r="J234" s="933">
        <v>0</v>
      </c>
      <c r="K234" s="933">
        <v>17</v>
      </c>
      <c r="L234" s="934">
        <v>4.7825128041757503E-3</v>
      </c>
      <c r="M234" s="935">
        <v>8.1652657632269005E-5</v>
      </c>
      <c r="N234" s="935">
        <v>2.3329330752076901E-5</v>
      </c>
      <c r="O234" s="935">
        <v>2.09963976768692E-3</v>
      </c>
      <c r="P234" s="935">
        <v>1.0031612223393E-3</v>
      </c>
      <c r="Q234" s="935">
        <v>1.39975984512461E-4</v>
      </c>
      <c r="R234" s="935">
        <v>1.1664665376038399E-5</v>
      </c>
      <c r="S234" s="935">
        <v>1.16646653760384E-3</v>
      </c>
      <c r="T234" s="935">
        <v>1.86634646016615E-3</v>
      </c>
      <c r="U234" s="935">
        <v>1.86634646016615E-2</v>
      </c>
      <c r="V234" s="935">
        <v>3.4993996128115302E-6</v>
      </c>
      <c r="W234" s="935">
        <v>5.8323326880192099E-6</v>
      </c>
      <c r="X234" s="935">
        <v>3.1494596515303798E-3</v>
      </c>
      <c r="Y234" s="935">
        <v>1.516406498885E-3</v>
      </c>
      <c r="Z234" s="935">
        <v>4.7825128041757503E-3</v>
      </c>
      <c r="AA234" s="935">
        <v>1.0498198838434601E-5</v>
      </c>
      <c r="AB234" s="912"/>
    </row>
    <row r="235" spans="1:28">
      <c r="A235" s="929" t="s">
        <v>4031</v>
      </c>
      <c r="B235" s="930">
        <v>0</v>
      </c>
      <c r="C235" s="931">
        <v>201.26</v>
      </c>
      <c r="D235" s="931">
        <v>0</v>
      </c>
      <c r="E235" s="931">
        <v>0</v>
      </c>
      <c r="F235" s="932">
        <v>0</v>
      </c>
      <c r="G235" s="933">
        <v>0</v>
      </c>
      <c r="H235" s="933">
        <v>0</v>
      </c>
      <c r="I235" s="933">
        <v>0</v>
      </c>
      <c r="J235" s="933">
        <v>0</v>
      </c>
      <c r="K235" s="933">
        <v>201</v>
      </c>
      <c r="L235" s="934">
        <v>7.4475457642071197E-2</v>
      </c>
      <c r="M235" s="935">
        <v>1.2412576273678499E-3</v>
      </c>
      <c r="N235" s="935">
        <v>8.8661259097703798E-4</v>
      </c>
      <c r="O235" s="935">
        <v>5.4969980640576399E-2</v>
      </c>
      <c r="P235" s="935">
        <v>1.31218663464602E-2</v>
      </c>
      <c r="Q235" s="935">
        <v>4.4330629548851898E-3</v>
      </c>
      <c r="R235" s="935">
        <v>5.3196755458622303E-4</v>
      </c>
      <c r="S235" s="935">
        <v>1.7732251819540801E-2</v>
      </c>
      <c r="T235" s="935">
        <v>3.19180532751734E-2</v>
      </c>
      <c r="U235" s="935">
        <v>0.28194280393069798</v>
      </c>
      <c r="V235" s="935">
        <v>3.5464503639081501E-5</v>
      </c>
      <c r="W235" s="935">
        <v>8.8661259097703806E-5</v>
      </c>
      <c r="X235" s="935">
        <v>8.8661259097703796E-3</v>
      </c>
      <c r="Y235" s="935">
        <v>3.5464503639081502E-3</v>
      </c>
      <c r="Z235" s="935">
        <v>0.118806087190923</v>
      </c>
      <c r="AA235" s="935">
        <v>1.7732251819540799E-4</v>
      </c>
      <c r="AB235" s="912"/>
    </row>
    <row r="236" spans="1:28">
      <c r="A236" s="929" t="s">
        <v>4032</v>
      </c>
      <c r="B236" s="930">
        <v>0</v>
      </c>
      <c r="C236" s="931">
        <v>2328</v>
      </c>
      <c r="D236" s="931">
        <v>0</v>
      </c>
      <c r="E236" s="931">
        <v>0</v>
      </c>
      <c r="F236" s="932">
        <v>0</v>
      </c>
      <c r="G236" s="933">
        <v>0</v>
      </c>
      <c r="H236" s="933">
        <v>0</v>
      </c>
      <c r="I236" s="933">
        <v>0</v>
      </c>
      <c r="J236" s="933">
        <v>0</v>
      </c>
      <c r="K236" s="933">
        <v>1465</v>
      </c>
      <c r="L236" s="934">
        <v>0.60743990001715398</v>
      </c>
      <c r="M236" s="935">
        <v>1.16318278726689E-2</v>
      </c>
      <c r="N236" s="935">
        <v>1.2924253191854301E-3</v>
      </c>
      <c r="O236" s="935">
        <v>0.41357610213933899</v>
      </c>
      <c r="P236" s="935">
        <v>0.124072830641802</v>
      </c>
      <c r="Q236" s="935">
        <v>2.7140931702894101E-2</v>
      </c>
      <c r="R236" s="935">
        <v>2.5848506383708701E-3</v>
      </c>
      <c r="S236" s="935">
        <v>0.14216678511039799</v>
      </c>
      <c r="T236" s="935">
        <v>0.25848506383708703</v>
      </c>
      <c r="U236" s="935">
        <v>2.1971230426152402</v>
      </c>
      <c r="V236" s="935">
        <v>5.1697012767417403E-4</v>
      </c>
      <c r="W236" s="935">
        <v>1.03394025534835E-3</v>
      </c>
      <c r="X236" s="935">
        <v>0.18093954468596099</v>
      </c>
      <c r="Y236" s="935">
        <v>9.0469772342980398E-2</v>
      </c>
      <c r="Z236" s="935">
        <v>0.65913691278457098</v>
      </c>
      <c r="AA236" s="935">
        <v>1.1631827872668899E-3</v>
      </c>
      <c r="AB236" s="912"/>
    </row>
    <row r="237" spans="1:28">
      <c r="A237" s="929" t="s">
        <v>4033</v>
      </c>
      <c r="B237" s="930">
        <v>0</v>
      </c>
      <c r="C237" s="931">
        <v>35.566000000000003</v>
      </c>
      <c r="D237" s="931">
        <v>0</v>
      </c>
      <c r="E237" s="931">
        <v>0</v>
      </c>
      <c r="F237" s="932">
        <v>0</v>
      </c>
      <c r="G237" s="933">
        <v>0</v>
      </c>
      <c r="H237" s="933">
        <v>0</v>
      </c>
      <c r="I237" s="933">
        <v>0</v>
      </c>
      <c r="J237" s="933">
        <v>0</v>
      </c>
      <c r="K237" s="933">
        <v>36</v>
      </c>
      <c r="L237" s="934">
        <v>1.5994314700909201E-2</v>
      </c>
      <c r="M237" s="935">
        <v>2.6113166858627202E-4</v>
      </c>
      <c r="N237" s="935">
        <v>3.2641458573284002E-5</v>
      </c>
      <c r="O237" s="935">
        <v>8.8131938147866795E-3</v>
      </c>
      <c r="P237" s="935">
        <v>3.36207023304825E-3</v>
      </c>
      <c r="Q237" s="935">
        <v>4.8962187859925995E-4</v>
      </c>
      <c r="R237" s="935">
        <v>3.2641458573284002E-5</v>
      </c>
      <c r="S237" s="935">
        <v>3.5905604430612401E-3</v>
      </c>
      <c r="T237" s="935">
        <v>5.8754625431911203E-3</v>
      </c>
      <c r="U237" s="935">
        <v>5.0594260788590202E-2</v>
      </c>
      <c r="V237" s="935">
        <v>1.3056583429313601E-5</v>
      </c>
      <c r="W237" s="935">
        <v>2.2849021001298801E-5</v>
      </c>
      <c r="X237" s="935">
        <v>2.1543362658367399E-2</v>
      </c>
      <c r="Y237" s="935">
        <v>1.0771681329183699E-2</v>
      </c>
      <c r="Z237" s="935">
        <v>1.2730168843580801E-2</v>
      </c>
      <c r="AA237" s="935">
        <v>2.6113166858627202E-5</v>
      </c>
      <c r="AB237" s="912"/>
    </row>
    <row r="238" spans="1:28">
      <c r="A238" s="929" t="s">
        <v>4034</v>
      </c>
      <c r="B238" s="930">
        <v>0</v>
      </c>
      <c r="C238" s="931">
        <v>138.18899999999999</v>
      </c>
      <c r="D238" s="931">
        <v>0</v>
      </c>
      <c r="E238" s="931">
        <v>0</v>
      </c>
      <c r="F238" s="932">
        <v>0</v>
      </c>
      <c r="G238" s="933">
        <v>0</v>
      </c>
      <c r="H238" s="933">
        <v>0</v>
      </c>
      <c r="I238" s="933">
        <v>0</v>
      </c>
      <c r="J238" s="933">
        <v>0</v>
      </c>
      <c r="K238" s="933">
        <v>138</v>
      </c>
      <c r="L238" s="934">
        <v>0.103786605239297</v>
      </c>
      <c r="M238" s="935">
        <v>2.04428161834979E-3</v>
      </c>
      <c r="N238" s="935">
        <v>1.5725243218075299E-3</v>
      </c>
      <c r="O238" s="935">
        <v>0.106931653882912</v>
      </c>
      <c r="P238" s="935">
        <v>1.6197000514617602E-2</v>
      </c>
      <c r="Q238" s="935">
        <v>8.6488837699414296E-3</v>
      </c>
      <c r="R238" s="935">
        <v>9.4351459308451998E-4</v>
      </c>
      <c r="S238" s="935">
        <v>2.8305437792535599E-2</v>
      </c>
      <c r="T238" s="935">
        <v>2.6732913470728099E-2</v>
      </c>
      <c r="U238" s="935">
        <v>0.26732913470728098</v>
      </c>
      <c r="V238" s="935">
        <v>1.25801945744603E-4</v>
      </c>
      <c r="W238" s="935">
        <v>7.8626216090376701E-5</v>
      </c>
      <c r="X238" s="935">
        <v>3.9313108045188297E-2</v>
      </c>
      <c r="Y238" s="935">
        <v>1.88702918616904E-2</v>
      </c>
      <c r="Z238" s="935">
        <v>7.2336118803146499E-2</v>
      </c>
      <c r="AA238" s="935">
        <v>2.04428161834979E-4</v>
      </c>
      <c r="AB238" s="912"/>
    </row>
    <row r="239" spans="1:28">
      <c r="A239" s="929" t="s">
        <v>4035</v>
      </c>
      <c r="B239" s="930">
        <v>0</v>
      </c>
      <c r="C239" s="931">
        <v>624.92200000000003</v>
      </c>
      <c r="D239" s="931">
        <v>0</v>
      </c>
      <c r="E239" s="931">
        <v>0</v>
      </c>
      <c r="F239" s="932">
        <v>0</v>
      </c>
      <c r="G239" s="933">
        <v>0</v>
      </c>
      <c r="H239" s="933">
        <v>0</v>
      </c>
      <c r="I239" s="933">
        <v>0</v>
      </c>
      <c r="J239" s="933">
        <v>0</v>
      </c>
      <c r="K239" s="933">
        <v>625</v>
      </c>
      <c r="L239" s="934">
        <v>0.50022055039576496</v>
      </c>
      <c r="M239" s="935">
        <v>5.6362878917832699E-3</v>
      </c>
      <c r="N239" s="935">
        <v>1.4090719729458201E-3</v>
      </c>
      <c r="O239" s="935">
        <v>7.7498958512020003E-2</v>
      </c>
      <c r="P239" s="935">
        <v>0.11131668586272001</v>
      </c>
      <c r="Q239" s="935">
        <v>1.12725757835665E-2</v>
      </c>
      <c r="R239" s="935">
        <v>2.1136079594187302E-3</v>
      </c>
      <c r="S239" s="935">
        <v>7.0453598647290894E-2</v>
      </c>
      <c r="T239" s="935">
        <v>0.14795255715931099</v>
      </c>
      <c r="U239" s="935">
        <v>1.3808905334868999</v>
      </c>
      <c r="V239" s="935">
        <v>2.1136079594187299E-4</v>
      </c>
      <c r="W239" s="935">
        <v>2.8181439458916399E-4</v>
      </c>
      <c r="X239" s="935">
        <v>4.9317519053103602E-2</v>
      </c>
      <c r="Y239" s="935">
        <v>2.1136079594187299E-2</v>
      </c>
      <c r="Z239" s="935">
        <v>7.0453598647290894E-2</v>
      </c>
      <c r="AA239" s="935">
        <v>5.6362878917832701E-4</v>
      </c>
      <c r="AB239" s="912"/>
    </row>
    <row r="240" spans="1:28">
      <c r="A240" s="929" t="s">
        <v>4036</v>
      </c>
      <c r="B240" s="930">
        <v>0</v>
      </c>
      <c r="C240" s="931">
        <v>3719.75</v>
      </c>
      <c r="D240" s="931">
        <v>0</v>
      </c>
      <c r="E240" s="931">
        <v>0</v>
      </c>
      <c r="F240" s="932">
        <v>0</v>
      </c>
      <c r="G240" s="933">
        <v>0</v>
      </c>
      <c r="H240" s="933">
        <v>0</v>
      </c>
      <c r="I240" s="933">
        <v>0</v>
      </c>
      <c r="J240" s="933">
        <v>0</v>
      </c>
      <c r="K240" s="933">
        <v>3720</v>
      </c>
      <c r="L240" s="934">
        <v>2.4057343102898998</v>
      </c>
      <c r="M240" s="935">
        <v>1.24434533290857E-2</v>
      </c>
      <c r="N240" s="935">
        <v>1.65912711054476E-2</v>
      </c>
      <c r="O240" s="935">
        <v>0.207390888818095</v>
      </c>
      <c r="P240" s="935">
        <v>0.50603376871615202</v>
      </c>
      <c r="Q240" s="935">
        <v>9.5399808856323695E-2</v>
      </c>
      <c r="R240" s="935">
        <v>8.2956355527237999E-3</v>
      </c>
      <c r="S240" s="935">
        <v>0.165912711054476</v>
      </c>
      <c r="T240" s="935">
        <v>0.373303599872571</v>
      </c>
      <c r="U240" s="935">
        <v>3.9819050653074202</v>
      </c>
      <c r="V240" s="935">
        <v>8.2956355527238001E-4</v>
      </c>
      <c r="W240" s="935">
        <v>8.2956355527238001E-4</v>
      </c>
      <c r="X240" s="935">
        <v>0.207390888818095</v>
      </c>
      <c r="Y240" s="935">
        <v>8.2956355527237999E-2</v>
      </c>
      <c r="Z240" s="935">
        <v>0.24886906658171401</v>
      </c>
      <c r="AA240" s="935">
        <v>2.07390888818095E-3</v>
      </c>
      <c r="AB240" s="912"/>
    </row>
    <row r="241" spans="1:28">
      <c r="A241" s="929" t="s">
        <v>4037</v>
      </c>
      <c r="B241" s="930">
        <v>0</v>
      </c>
      <c r="C241" s="931">
        <v>948.59699999999998</v>
      </c>
      <c r="D241" s="931">
        <v>0</v>
      </c>
      <c r="E241" s="931">
        <v>0</v>
      </c>
      <c r="F241" s="932">
        <v>0</v>
      </c>
      <c r="G241" s="933">
        <v>0</v>
      </c>
      <c r="H241" s="933">
        <v>0</v>
      </c>
      <c r="I241" s="933">
        <v>0</v>
      </c>
      <c r="J241" s="933">
        <v>0</v>
      </c>
      <c r="K241" s="933">
        <v>949</v>
      </c>
      <c r="L241" s="934">
        <v>0.56918604651162796</v>
      </c>
      <c r="M241" s="935">
        <v>4.13953488372093E-3</v>
      </c>
      <c r="N241" s="935">
        <v>2.0697674418604698E-3</v>
      </c>
      <c r="O241" s="935">
        <v>8.2790697674418601E-2</v>
      </c>
      <c r="P241" s="935">
        <v>0.11797674418604701</v>
      </c>
      <c r="Q241" s="935">
        <v>3.1046511627907E-2</v>
      </c>
      <c r="R241" s="935">
        <v>2.0697674418604698E-3</v>
      </c>
      <c r="S241" s="935">
        <v>6.2093023255813999E-2</v>
      </c>
      <c r="T241" s="935">
        <v>0.11383720930232601</v>
      </c>
      <c r="U241" s="935">
        <v>1.1901162790697699</v>
      </c>
      <c r="V241" s="935">
        <v>2.06976744186046E-4</v>
      </c>
      <c r="W241" s="935">
        <v>2.06976744186046E-4</v>
      </c>
      <c r="X241" s="935">
        <v>2.0697674418604699E-2</v>
      </c>
      <c r="Y241" s="935">
        <v>1.0348837209302301E-2</v>
      </c>
      <c r="Z241" s="935">
        <v>4.13953488372093E-2</v>
      </c>
      <c r="AA241" s="935">
        <v>9.3139534883720902E-4</v>
      </c>
      <c r="AB241" s="912"/>
    </row>
    <row r="242" spans="1:28">
      <c r="A242" s="929" t="s">
        <v>4038</v>
      </c>
      <c r="B242" s="930">
        <v>0</v>
      </c>
      <c r="C242" s="931">
        <v>0.02</v>
      </c>
      <c r="D242" s="931">
        <v>0</v>
      </c>
      <c r="E242" s="931">
        <v>0</v>
      </c>
      <c r="F242" s="932">
        <v>0</v>
      </c>
      <c r="G242" s="933">
        <v>0</v>
      </c>
      <c r="H242" s="933">
        <v>0</v>
      </c>
      <c r="I242" s="933">
        <v>0</v>
      </c>
      <c r="J242" s="933">
        <v>0</v>
      </c>
      <c r="K242" s="933">
        <v>0</v>
      </c>
      <c r="L242" s="934">
        <v>0</v>
      </c>
      <c r="M242" s="935">
        <v>0</v>
      </c>
      <c r="N242" s="935">
        <v>0</v>
      </c>
      <c r="O242" s="935">
        <v>0</v>
      </c>
      <c r="P242" s="935">
        <v>0</v>
      </c>
      <c r="Q242" s="935">
        <v>0</v>
      </c>
      <c r="R242" s="935">
        <v>0</v>
      </c>
      <c r="S242" s="935">
        <v>0</v>
      </c>
      <c r="T242" s="935">
        <v>0</v>
      </c>
      <c r="U242" s="935">
        <v>0</v>
      </c>
      <c r="V242" s="935">
        <v>0</v>
      </c>
      <c r="W242" s="935">
        <v>0</v>
      </c>
      <c r="X242" s="935">
        <v>0</v>
      </c>
      <c r="Y242" s="935">
        <v>0</v>
      </c>
      <c r="Z242" s="935">
        <v>0</v>
      </c>
      <c r="AA242" s="935">
        <v>0</v>
      </c>
      <c r="AB242" s="912"/>
    </row>
    <row r="243" spans="1:28">
      <c r="A243" s="929" t="s">
        <v>4039</v>
      </c>
      <c r="B243" s="930">
        <v>0</v>
      </c>
      <c r="C243" s="931">
        <v>1.1180000000000001</v>
      </c>
      <c r="D243" s="931">
        <v>0</v>
      </c>
      <c r="E243" s="931">
        <v>0</v>
      </c>
      <c r="F243" s="932">
        <v>0</v>
      </c>
      <c r="G243" s="933">
        <v>0</v>
      </c>
      <c r="H243" s="933">
        <v>0</v>
      </c>
      <c r="I243" s="933">
        <v>0</v>
      </c>
      <c r="J243" s="933">
        <v>0</v>
      </c>
      <c r="K243" s="933">
        <v>1</v>
      </c>
      <c r="L243" s="934">
        <v>5.4132869360648897E-4</v>
      </c>
      <c r="M243" s="935">
        <v>1.1517631778861501E-5</v>
      </c>
      <c r="N243" s="935">
        <v>3.45528953365844E-6</v>
      </c>
      <c r="O243" s="935">
        <v>1.61246844904061E-4</v>
      </c>
      <c r="P243" s="935">
        <v>1.05962212365526E-4</v>
      </c>
      <c r="Q243" s="935">
        <v>2.30352635577229E-5</v>
      </c>
      <c r="R243" s="935">
        <v>4.6070527115445901E-6</v>
      </c>
      <c r="S243" s="935">
        <v>1.0365868600975299E-4</v>
      </c>
      <c r="T243" s="935">
        <v>2.41870267356091E-4</v>
      </c>
      <c r="U243" s="935">
        <v>2.9369961036096702E-3</v>
      </c>
      <c r="V243" s="935">
        <v>6.9105790673168805E-7</v>
      </c>
      <c r="W243" s="935">
        <v>3.4552895336584402E-7</v>
      </c>
      <c r="X243" s="935">
        <v>5.04472271914132E-3</v>
      </c>
      <c r="Y243" s="935">
        <v>2.52236135957066E-3</v>
      </c>
      <c r="Z243" s="935">
        <v>9.2141054230891693E-5</v>
      </c>
      <c r="AA243" s="935">
        <v>2.1883500379836801E-6</v>
      </c>
      <c r="AB243" s="912"/>
    </row>
    <row r="244" spans="1:28">
      <c r="A244" s="929" t="s">
        <v>4040</v>
      </c>
      <c r="B244" s="930">
        <v>0</v>
      </c>
      <c r="C244" s="931">
        <v>5.12</v>
      </c>
      <c r="D244" s="931">
        <v>0</v>
      </c>
      <c r="E244" s="931">
        <v>0</v>
      </c>
      <c r="F244" s="932">
        <v>0</v>
      </c>
      <c r="G244" s="933">
        <v>0</v>
      </c>
      <c r="H244" s="933">
        <v>0</v>
      </c>
      <c r="I244" s="933">
        <v>0</v>
      </c>
      <c r="J244" s="933">
        <v>0</v>
      </c>
      <c r="K244" s="933">
        <v>5</v>
      </c>
      <c r="L244" s="934">
        <v>2.8671551449506198E-3</v>
      </c>
      <c r="M244" s="935">
        <v>5.5137598941358103E-5</v>
      </c>
      <c r="N244" s="935">
        <v>1.6541279682407401E-5</v>
      </c>
      <c r="O244" s="935">
        <v>8.8220158306172997E-4</v>
      </c>
      <c r="P244" s="935">
        <v>5.8445854877839604E-4</v>
      </c>
      <c r="Q244" s="935">
        <v>8.8220158306172999E-5</v>
      </c>
      <c r="R244" s="935">
        <v>1.6541279682407401E-5</v>
      </c>
      <c r="S244" s="935">
        <v>4.96238390472223E-4</v>
      </c>
      <c r="T244" s="935">
        <v>8.2706398412037195E-4</v>
      </c>
      <c r="U244" s="935">
        <v>9.5388046168549505E-3</v>
      </c>
      <c r="V244" s="935">
        <v>2.20550395765432E-6</v>
      </c>
      <c r="W244" s="935">
        <v>1.6541279682407401E-6</v>
      </c>
      <c r="X244" s="935">
        <v>7.0576126644938397E-3</v>
      </c>
      <c r="Y244" s="935">
        <v>3.5288063322469199E-3</v>
      </c>
      <c r="Z244" s="935">
        <v>5.5137598941358101E-4</v>
      </c>
      <c r="AA244" s="935">
        <v>5.5137598941358099E-6</v>
      </c>
      <c r="AB244" s="912"/>
    </row>
    <row r="245" spans="1:28">
      <c r="A245" s="929" t="s">
        <v>4041</v>
      </c>
      <c r="B245" s="930">
        <v>0</v>
      </c>
      <c r="C245" s="931">
        <v>8.0530000000000008</v>
      </c>
      <c r="D245" s="931">
        <v>0</v>
      </c>
      <c r="E245" s="931">
        <v>0</v>
      </c>
      <c r="F245" s="932">
        <v>0</v>
      </c>
      <c r="G245" s="933">
        <v>0</v>
      </c>
      <c r="H245" s="933">
        <v>0</v>
      </c>
      <c r="I245" s="933">
        <v>0</v>
      </c>
      <c r="J245" s="933">
        <v>0</v>
      </c>
      <c r="K245" s="933">
        <v>8</v>
      </c>
      <c r="L245" s="934">
        <v>5.9519200137231297E-3</v>
      </c>
      <c r="M245" s="935">
        <v>9.4885681378194898E-5</v>
      </c>
      <c r="N245" s="935">
        <v>1.7251942068762699E-5</v>
      </c>
      <c r="O245" s="935">
        <v>1.46641507584483E-3</v>
      </c>
      <c r="P245" s="935">
        <v>1.2766437130884399E-3</v>
      </c>
      <c r="Q245" s="935">
        <v>1.2938956551571999E-4</v>
      </c>
      <c r="R245" s="935">
        <v>4.3129855171906799E-5</v>
      </c>
      <c r="S245" s="935">
        <v>8.6259710343813598E-4</v>
      </c>
      <c r="T245" s="935">
        <v>1.8977136275639E-3</v>
      </c>
      <c r="U245" s="935">
        <v>1.8200798882544701E-2</v>
      </c>
      <c r="V245" s="935">
        <v>1.7251942068762699E-6</v>
      </c>
      <c r="W245" s="935">
        <v>2.5877913103144098E-6</v>
      </c>
      <c r="X245" s="935">
        <v>6.0381797240669497E-4</v>
      </c>
      <c r="Y245" s="935">
        <v>3.4503884137525401E-4</v>
      </c>
      <c r="Z245" s="935">
        <v>1.2076359448133899E-3</v>
      </c>
      <c r="AA245" s="935">
        <v>7.7633739309432196E-6</v>
      </c>
      <c r="AB245" s="912"/>
    </row>
    <row r="246" spans="1:28">
      <c r="A246" s="929" t="s">
        <v>4042</v>
      </c>
      <c r="B246" s="930">
        <v>0</v>
      </c>
      <c r="C246" s="931">
        <v>399.46499999999997</v>
      </c>
      <c r="D246" s="931">
        <v>0</v>
      </c>
      <c r="E246" s="931">
        <v>0</v>
      </c>
      <c r="F246" s="932">
        <v>0</v>
      </c>
      <c r="G246" s="933">
        <v>0</v>
      </c>
      <c r="H246" s="933">
        <v>0</v>
      </c>
      <c r="I246" s="933">
        <v>0</v>
      </c>
      <c r="J246" s="933">
        <v>0</v>
      </c>
      <c r="K246" s="933">
        <v>399</v>
      </c>
      <c r="L246" s="934">
        <v>0.19579912760065701</v>
      </c>
      <c r="M246" s="935">
        <v>3.9159825520131402E-3</v>
      </c>
      <c r="N246" s="935">
        <v>1.30532751733771E-3</v>
      </c>
      <c r="O246" s="935">
        <v>2.6106550346754201E-2</v>
      </c>
      <c r="P246" s="935">
        <v>3.7854498002793599E-2</v>
      </c>
      <c r="Q246" s="935">
        <v>7.83196510402627E-3</v>
      </c>
      <c r="R246" s="935">
        <v>1.30532751733771E-3</v>
      </c>
      <c r="S246" s="935">
        <v>3.48087337956723E-2</v>
      </c>
      <c r="T246" s="935">
        <v>9.1372926213639794E-2</v>
      </c>
      <c r="U246" s="935">
        <v>0.90502707868748</v>
      </c>
      <c r="V246" s="935">
        <v>8.7021834489180806E-5</v>
      </c>
      <c r="W246" s="935">
        <v>4.3510917244590403E-5</v>
      </c>
      <c r="X246" s="935">
        <v>0.17404366897836199</v>
      </c>
      <c r="Y246" s="935">
        <v>8.7021834489180799E-2</v>
      </c>
      <c r="Z246" s="935">
        <v>3.0457642071213299E-2</v>
      </c>
      <c r="AA246" s="935">
        <v>5.6564192417967504E-4</v>
      </c>
      <c r="AB246" s="912"/>
    </row>
    <row r="247" spans="1:28">
      <c r="A247" s="929" t="s">
        <v>4043</v>
      </c>
      <c r="B247" s="930">
        <v>0</v>
      </c>
      <c r="C247" s="931">
        <v>118.526</v>
      </c>
      <c r="D247" s="931">
        <v>0</v>
      </c>
      <c r="E247" s="931">
        <v>0</v>
      </c>
      <c r="F247" s="932">
        <v>0</v>
      </c>
      <c r="G247" s="933">
        <v>0</v>
      </c>
      <c r="H247" s="933">
        <v>0</v>
      </c>
      <c r="I247" s="933">
        <v>0</v>
      </c>
      <c r="J247" s="933">
        <v>0</v>
      </c>
      <c r="K247" s="933">
        <v>119</v>
      </c>
      <c r="L247" s="934">
        <v>7.5120445021687507E-2</v>
      </c>
      <c r="M247" s="935">
        <v>9.3900556277109299E-4</v>
      </c>
      <c r="N247" s="935">
        <v>5.3657460729776704E-4</v>
      </c>
      <c r="O247" s="935">
        <v>1.0731492145955399E-2</v>
      </c>
      <c r="P247" s="935">
        <v>1.55606636116353E-2</v>
      </c>
      <c r="Q247" s="935">
        <v>2.4145857328399501E-3</v>
      </c>
      <c r="R247" s="935">
        <v>4.0243095547332601E-4</v>
      </c>
      <c r="S247" s="935">
        <v>1.0731492145955399E-2</v>
      </c>
      <c r="T247" s="935">
        <v>2.2804420810155102E-2</v>
      </c>
      <c r="U247" s="935">
        <v>0.23877570024750699</v>
      </c>
      <c r="V247" s="935">
        <v>2.6828730364888399E-5</v>
      </c>
      <c r="W247" s="935">
        <v>4.02430955473326E-5</v>
      </c>
      <c r="X247" s="935">
        <v>5.7681770284509999E-2</v>
      </c>
      <c r="Y247" s="935">
        <v>2.8170166883132799E-2</v>
      </c>
      <c r="Z247" s="935">
        <v>5.3657460729776797E-3</v>
      </c>
      <c r="AA247" s="935">
        <v>1.34143651824442E-4</v>
      </c>
      <c r="AB247" s="912"/>
    </row>
    <row r="248" spans="1:28">
      <c r="A248" s="929" t="s">
        <v>4044</v>
      </c>
      <c r="B248" s="930">
        <v>0</v>
      </c>
      <c r="C248" s="931">
        <v>148.71899999999999</v>
      </c>
      <c r="D248" s="931">
        <v>0</v>
      </c>
      <c r="E248" s="931">
        <v>11.1</v>
      </c>
      <c r="F248" s="932">
        <v>0</v>
      </c>
      <c r="G248" s="933">
        <v>0</v>
      </c>
      <c r="H248" s="933">
        <v>0</v>
      </c>
      <c r="I248" s="933">
        <v>0</v>
      </c>
      <c r="J248" s="933">
        <v>0</v>
      </c>
      <c r="K248" s="933">
        <v>138</v>
      </c>
      <c r="L248" s="934">
        <v>7.4263729262136396E-2</v>
      </c>
      <c r="M248" s="935">
        <v>1.4609258215502201E-3</v>
      </c>
      <c r="N248" s="935">
        <v>3.6523145538755599E-4</v>
      </c>
      <c r="O248" s="935">
        <v>3.6523145538755603E-2</v>
      </c>
      <c r="P248" s="935">
        <v>1.4609258215502199E-2</v>
      </c>
      <c r="Q248" s="935">
        <v>3.4088269169505201E-3</v>
      </c>
      <c r="R248" s="935">
        <v>1.4609258215502201E-3</v>
      </c>
      <c r="S248" s="935">
        <v>2.19138873232534E-2</v>
      </c>
      <c r="T248" s="935">
        <v>3.4088269169505199E-2</v>
      </c>
      <c r="U248" s="935">
        <v>0.34453500624892802</v>
      </c>
      <c r="V248" s="935">
        <v>3.6523145538755603E-5</v>
      </c>
      <c r="W248" s="935">
        <v>1.0956943661626701E-4</v>
      </c>
      <c r="X248" s="935">
        <v>2.0696449138628201E-2</v>
      </c>
      <c r="Y248" s="935">
        <v>9.7395054770014894E-3</v>
      </c>
      <c r="Z248" s="935">
        <v>6.3306785600509702E-2</v>
      </c>
      <c r="AA248" s="935">
        <v>1.5826696400127399E-4</v>
      </c>
      <c r="AB248" s="912"/>
    </row>
    <row r="249" spans="1:28">
      <c r="A249" s="929" t="s">
        <v>4045</v>
      </c>
      <c r="B249" s="930">
        <v>0</v>
      </c>
      <c r="C249" s="931">
        <v>0</v>
      </c>
      <c r="D249" s="931">
        <v>0</v>
      </c>
      <c r="E249" s="931">
        <v>0</v>
      </c>
      <c r="F249" s="932">
        <v>0</v>
      </c>
      <c r="G249" s="933">
        <v>0</v>
      </c>
      <c r="H249" s="933">
        <v>0</v>
      </c>
      <c r="I249" s="933">
        <v>0</v>
      </c>
      <c r="J249" s="933">
        <v>0</v>
      </c>
      <c r="K249" s="933">
        <v>0</v>
      </c>
      <c r="L249" s="934">
        <v>0</v>
      </c>
      <c r="M249" s="935">
        <v>0</v>
      </c>
      <c r="N249" s="935">
        <v>0</v>
      </c>
      <c r="O249" s="935">
        <v>0</v>
      </c>
      <c r="P249" s="935">
        <v>0</v>
      </c>
      <c r="Q249" s="935">
        <v>0</v>
      </c>
      <c r="R249" s="935">
        <v>0</v>
      </c>
      <c r="S249" s="935">
        <v>0</v>
      </c>
      <c r="T249" s="935">
        <v>0</v>
      </c>
      <c r="U249" s="935">
        <v>0</v>
      </c>
      <c r="V249" s="935">
        <v>0</v>
      </c>
      <c r="W249" s="935">
        <v>0</v>
      </c>
      <c r="X249" s="935">
        <v>0</v>
      </c>
      <c r="Y249" s="935">
        <v>0</v>
      </c>
      <c r="Z249" s="935">
        <v>0</v>
      </c>
      <c r="AA249" s="935">
        <v>0</v>
      </c>
      <c r="AB249" s="912"/>
    </row>
    <row r="250" spans="1:28">
      <c r="A250" s="929" t="s">
        <v>4223</v>
      </c>
      <c r="B250" s="930">
        <v>0</v>
      </c>
      <c r="C250" s="931">
        <v>6.9000000000000006E-2</v>
      </c>
      <c r="D250" s="931">
        <v>0</v>
      </c>
      <c r="E250" s="931">
        <v>5.0000000000000001E-3</v>
      </c>
      <c r="F250" s="932">
        <v>0</v>
      </c>
      <c r="G250" s="933">
        <v>0</v>
      </c>
      <c r="H250" s="933">
        <v>0</v>
      </c>
      <c r="I250" s="933">
        <v>0</v>
      </c>
      <c r="J250" s="933">
        <v>0</v>
      </c>
      <c r="K250" s="933">
        <v>0</v>
      </c>
      <c r="L250" s="934">
        <v>0</v>
      </c>
      <c r="M250" s="935">
        <v>0</v>
      </c>
      <c r="N250" s="935">
        <v>0</v>
      </c>
      <c r="O250" s="935">
        <v>0</v>
      </c>
      <c r="P250" s="935">
        <v>0</v>
      </c>
      <c r="Q250" s="935">
        <v>0</v>
      </c>
      <c r="R250" s="935">
        <v>0</v>
      </c>
      <c r="S250" s="935">
        <v>0</v>
      </c>
      <c r="T250" s="935">
        <v>0</v>
      </c>
      <c r="U250" s="935">
        <v>0</v>
      </c>
      <c r="V250" s="935">
        <v>0</v>
      </c>
      <c r="W250" s="935">
        <v>0</v>
      </c>
      <c r="X250" s="935">
        <v>0</v>
      </c>
      <c r="Y250" s="935">
        <v>0</v>
      </c>
      <c r="Z250" s="935">
        <v>0</v>
      </c>
      <c r="AA250" s="935">
        <v>0</v>
      </c>
      <c r="AB250" s="912"/>
    </row>
    <row r="251" spans="1:28">
      <c r="A251" s="929" t="s">
        <v>4046</v>
      </c>
      <c r="B251" s="930">
        <v>0</v>
      </c>
      <c r="C251" s="931">
        <v>16.472000000000001</v>
      </c>
      <c r="D251" s="931">
        <v>0</v>
      </c>
      <c r="E251" s="931">
        <v>0</v>
      </c>
      <c r="F251" s="932">
        <v>0</v>
      </c>
      <c r="G251" s="933">
        <v>0</v>
      </c>
      <c r="H251" s="933">
        <v>0</v>
      </c>
      <c r="I251" s="933">
        <v>0</v>
      </c>
      <c r="J251" s="933">
        <v>0</v>
      </c>
      <c r="K251" s="933">
        <v>16</v>
      </c>
      <c r="L251" s="934">
        <v>9.1160830249712096E-3</v>
      </c>
      <c r="M251" s="935">
        <v>1.6173695689465E-4</v>
      </c>
      <c r="N251" s="935">
        <v>7.3516798588477497E-5</v>
      </c>
      <c r="O251" s="935">
        <v>3.6758399294238701E-3</v>
      </c>
      <c r="P251" s="935">
        <v>1.7938098855588499E-3</v>
      </c>
      <c r="Q251" s="935">
        <v>3.3817727350699602E-4</v>
      </c>
      <c r="R251" s="935">
        <v>2.9406719435391001E-5</v>
      </c>
      <c r="S251" s="935">
        <v>2.0584703604773699E-3</v>
      </c>
      <c r="T251" s="935">
        <v>4.2639743181316896E-3</v>
      </c>
      <c r="U251" s="935">
        <v>4.3227877570024699E-2</v>
      </c>
      <c r="V251" s="935">
        <v>5.8813438870782002E-6</v>
      </c>
      <c r="W251" s="935">
        <v>1.47033597176955E-6</v>
      </c>
      <c r="X251" s="935">
        <v>1.02923518023868E-3</v>
      </c>
      <c r="Y251" s="935">
        <v>5.8813438870781998E-4</v>
      </c>
      <c r="Z251" s="935">
        <v>1.5879628495111101E-2</v>
      </c>
      <c r="AA251" s="935">
        <v>1.7644031661234601E-5</v>
      </c>
      <c r="AB251" s="912"/>
    </row>
    <row r="252" spans="1:28">
      <c r="A252" s="929" t="s">
        <v>4047</v>
      </c>
      <c r="B252" s="930">
        <v>410.34</v>
      </c>
      <c r="C252" s="931">
        <v>10.09</v>
      </c>
      <c r="D252" s="931">
        <v>0</v>
      </c>
      <c r="E252" s="931">
        <v>420.43</v>
      </c>
      <c r="F252" s="932">
        <v>0</v>
      </c>
      <c r="G252" s="933">
        <v>0</v>
      </c>
      <c r="H252" s="933">
        <v>0</v>
      </c>
      <c r="I252" s="933">
        <v>0</v>
      </c>
      <c r="J252" s="933">
        <v>0</v>
      </c>
      <c r="K252" s="933">
        <v>0</v>
      </c>
      <c r="L252" s="934">
        <v>0</v>
      </c>
      <c r="M252" s="935">
        <v>0</v>
      </c>
      <c r="N252" s="935">
        <v>0</v>
      </c>
      <c r="O252" s="935">
        <v>0</v>
      </c>
      <c r="P252" s="935">
        <v>0</v>
      </c>
      <c r="Q252" s="935">
        <v>0</v>
      </c>
      <c r="R252" s="935">
        <v>0</v>
      </c>
      <c r="S252" s="935">
        <v>0</v>
      </c>
      <c r="T252" s="935">
        <v>0</v>
      </c>
      <c r="U252" s="935">
        <v>0</v>
      </c>
      <c r="V252" s="935">
        <v>0</v>
      </c>
      <c r="W252" s="935">
        <v>0</v>
      </c>
      <c r="X252" s="935">
        <v>0</v>
      </c>
      <c r="Y252" s="935">
        <v>0</v>
      </c>
      <c r="Z252" s="935">
        <v>0</v>
      </c>
      <c r="AA252" s="935">
        <v>0</v>
      </c>
      <c r="AB252" s="912"/>
    </row>
    <row r="253" spans="1:28">
      <c r="A253" s="929" t="s">
        <v>4048</v>
      </c>
      <c r="B253" s="930">
        <v>0</v>
      </c>
      <c r="C253" s="931">
        <v>161.44800000000001</v>
      </c>
      <c r="D253" s="931">
        <v>0</v>
      </c>
      <c r="E253" s="931">
        <v>0</v>
      </c>
      <c r="F253" s="932">
        <v>0</v>
      </c>
      <c r="G253" s="933">
        <v>0</v>
      </c>
      <c r="H253" s="933">
        <v>0</v>
      </c>
      <c r="I253" s="933">
        <v>0</v>
      </c>
      <c r="J253" s="933">
        <v>0</v>
      </c>
      <c r="K253" s="933">
        <v>161</v>
      </c>
      <c r="L253" s="934">
        <v>6.0601367412453699E-2</v>
      </c>
      <c r="M253" s="935">
        <v>1.51503418531134E-3</v>
      </c>
      <c r="N253" s="935">
        <v>5.68137819491754E-4</v>
      </c>
      <c r="O253" s="935">
        <v>3.2194476437866E-2</v>
      </c>
      <c r="P253" s="935">
        <v>1.04158600240155E-2</v>
      </c>
      <c r="Q253" s="935">
        <v>3.7875854632783601E-3</v>
      </c>
      <c r="R253" s="935">
        <v>7.5751709265567196E-4</v>
      </c>
      <c r="S253" s="935">
        <v>2.27255127796702E-2</v>
      </c>
      <c r="T253" s="935">
        <v>4.7344818290979501E-2</v>
      </c>
      <c r="U253" s="935">
        <v>0.316263386183743</v>
      </c>
      <c r="V253" s="935">
        <v>3.7875854632783602E-5</v>
      </c>
      <c r="W253" s="935">
        <v>3.7875854632783602E-5</v>
      </c>
      <c r="X253" s="935">
        <v>5.6813781949175404E-3</v>
      </c>
      <c r="Y253" s="935">
        <v>1.8937927316391801E-3</v>
      </c>
      <c r="Z253" s="935">
        <v>0.104158600240155</v>
      </c>
      <c r="AA253" s="935">
        <v>2.84068909745877E-4</v>
      </c>
      <c r="AB253" s="912"/>
    </row>
    <row r="254" spans="1:28">
      <c r="A254" s="929" t="s">
        <v>4246</v>
      </c>
      <c r="B254" s="930">
        <v>0</v>
      </c>
      <c r="C254" s="931">
        <v>3.996</v>
      </c>
      <c r="D254" s="931">
        <v>0</v>
      </c>
      <c r="E254" s="931">
        <v>0</v>
      </c>
      <c r="F254" s="932">
        <v>0</v>
      </c>
      <c r="G254" s="933">
        <v>0</v>
      </c>
      <c r="H254" s="933">
        <v>0</v>
      </c>
      <c r="I254" s="933">
        <v>0</v>
      </c>
      <c r="J254" s="933">
        <v>0</v>
      </c>
      <c r="K254" s="933">
        <v>4</v>
      </c>
      <c r="L254" s="934">
        <v>2.6686597887617299E-3</v>
      </c>
      <c r="M254" s="935">
        <v>3.3964760947876598E-5</v>
      </c>
      <c r="N254" s="935">
        <v>1.45563261205185E-5</v>
      </c>
      <c r="O254" s="935">
        <v>5.3373195775234604E-4</v>
      </c>
      <c r="P254" s="935">
        <v>5.2402774033866704E-4</v>
      </c>
      <c r="Q254" s="935">
        <v>1.40711152498346E-4</v>
      </c>
      <c r="R254" s="935">
        <v>1.9408434827358102E-5</v>
      </c>
      <c r="S254" s="935">
        <v>2.9112652241037099E-4</v>
      </c>
      <c r="T254" s="935">
        <v>6.3077413188913705E-4</v>
      </c>
      <c r="U254" s="935">
        <v>3.8331658784032099E-3</v>
      </c>
      <c r="V254" s="935">
        <v>4.36689783615556E-6</v>
      </c>
      <c r="W254" s="935">
        <v>1.4556326120518501E-6</v>
      </c>
      <c r="X254" s="935">
        <v>2.42605435341976E-4</v>
      </c>
      <c r="Y254" s="935">
        <v>9.7042174136790298E-5</v>
      </c>
      <c r="Z254" s="935">
        <v>6.7929521895753202E-4</v>
      </c>
      <c r="AA254" s="935">
        <v>5.8225304482074198E-6</v>
      </c>
      <c r="AB254" s="912"/>
    </row>
    <row r="255" spans="1:28">
      <c r="A255" s="929" t="s">
        <v>4049</v>
      </c>
      <c r="B255" s="930">
        <v>0</v>
      </c>
      <c r="C255" s="931">
        <v>0</v>
      </c>
      <c r="D255" s="931">
        <v>0</v>
      </c>
      <c r="E255" s="931">
        <v>0</v>
      </c>
      <c r="F255" s="932">
        <v>0</v>
      </c>
      <c r="G255" s="933">
        <v>0</v>
      </c>
      <c r="H255" s="933">
        <v>0</v>
      </c>
      <c r="I255" s="933">
        <v>0</v>
      </c>
      <c r="J255" s="933">
        <v>0</v>
      </c>
      <c r="K255" s="933">
        <v>0</v>
      </c>
      <c r="L255" s="934">
        <v>0</v>
      </c>
      <c r="M255" s="935">
        <v>0</v>
      </c>
      <c r="N255" s="935">
        <v>0</v>
      </c>
      <c r="O255" s="935">
        <v>0</v>
      </c>
      <c r="P255" s="935">
        <v>0</v>
      </c>
      <c r="Q255" s="935">
        <v>0</v>
      </c>
      <c r="R255" s="935">
        <v>0</v>
      </c>
      <c r="S255" s="935">
        <v>0</v>
      </c>
      <c r="T255" s="935">
        <v>0</v>
      </c>
      <c r="U255" s="935">
        <v>0</v>
      </c>
      <c r="V255" s="935">
        <v>0</v>
      </c>
      <c r="W255" s="935">
        <v>0</v>
      </c>
      <c r="X255" s="935">
        <v>0</v>
      </c>
      <c r="Y255" s="935">
        <v>0</v>
      </c>
      <c r="Z255" s="935">
        <v>0</v>
      </c>
      <c r="AA255" s="935">
        <v>0</v>
      </c>
      <c r="AB255" s="912"/>
    </row>
    <row r="256" spans="1:28">
      <c r="A256" s="929" t="s">
        <v>4050</v>
      </c>
      <c r="B256" s="930">
        <v>0</v>
      </c>
      <c r="C256" s="931">
        <v>19.172000000000001</v>
      </c>
      <c r="D256" s="931">
        <v>0</v>
      </c>
      <c r="E256" s="931">
        <v>0</v>
      </c>
      <c r="F256" s="932">
        <v>0</v>
      </c>
      <c r="G256" s="933">
        <v>0</v>
      </c>
      <c r="H256" s="933">
        <v>0</v>
      </c>
      <c r="I256" s="933">
        <v>0</v>
      </c>
      <c r="J256" s="933">
        <v>0</v>
      </c>
      <c r="K256" s="933">
        <v>19</v>
      </c>
      <c r="L256" s="934">
        <v>1.35258656603034E-2</v>
      </c>
      <c r="M256" s="935">
        <v>1.5458132183203901E-4</v>
      </c>
      <c r="N256" s="935">
        <v>3.8645330458009698E-5</v>
      </c>
      <c r="O256" s="935">
        <v>2.8983997843507201E-3</v>
      </c>
      <c r="P256" s="935">
        <v>2.8017864582057001E-3</v>
      </c>
      <c r="Q256" s="935">
        <v>6.7629328301516904E-4</v>
      </c>
      <c r="R256" s="935">
        <v>3.8645330458009698E-5</v>
      </c>
      <c r="S256" s="935">
        <v>1.7390398706104301E-3</v>
      </c>
      <c r="T256" s="935">
        <v>3.2848530889308201E-3</v>
      </c>
      <c r="U256" s="935">
        <v>3.3234984193888303E-2</v>
      </c>
      <c r="V256" s="935">
        <v>9.6613326145024092E-6</v>
      </c>
      <c r="W256" s="935">
        <v>5.7967995687014503E-6</v>
      </c>
      <c r="X256" s="935">
        <v>2.18346117087755E-2</v>
      </c>
      <c r="Y256" s="935">
        <v>1.0820692528242699E-2</v>
      </c>
      <c r="Z256" s="935">
        <v>6.3764795255715897E-3</v>
      </c>
      <c r="AA256" s="935">
        <v>1.73903987061043E-5</v>
      </c>
      <c r="AB256" s="912"/>
    </row>
    <row r="257" spans="1:28">
      <c r="A257" s="929" t="s">
        <v>4051</v>
      </c>
      <c r="B257" s="930">
        <v>15358.64495</v>
      </c>
      <c r="C257" s="931">
        <v>0</v>
      </c>
      <c r="D257" s="931">
        <v>0</v>
      </c>
      <c r="E257" s="931">
        <v>0</v>
      </c>
      <c r="F257" s="932">
        <v>0</v>
      </c>
      <c r="G257" s="933">
        <v>0</v>
      </c>
      <c r="H257" s="933">
        <v>0</v>
      </c>
      <c r="I257" s="933">
        <v>1283</v>
      </c>
      <c r="J257" s="933">
        <v>0</v>
      </c>
      <c r="K257" s="933">
        <v>14077</v>
      </c>
      <c r="L257" s="934">
        <v>7.4029558654152501</v>
      </c>
      <c r="M257" s="935">
        <v>0.11487345308403001</v>
      </c>
      <c r="N257" s="935">
        <v>6.3818585046683196E-2</v>
      </c>
      <c r="O257" s="935">
        <v>3.0632920822407899</v>
      </c>
      <c r="P257" s="935">
        <v>1.36571771999902</v>
      </c>
      <c r="Q257" s="935">
        <v>0.45949381233611902</v>
      </c>
      <c r="R257" s="935">
        <v>7.6582302056019805E-2</v>
      </c>
      <c r="S257" s="935">
        <v>2.42510623177396</v>
      </c>
      <c r="T257" s="935">
        <v>3.1909292523341599</v>
      </c>
      <c r="U257" s="935">
        <v>28.5907261009141</v>
      </c>
      <c r="V257" s="935">
        <v>6.38185850466832E-3</v>
      </c>
      <c r="W257" s="935">
        <v>5.1054868037346502E-3</v>
      </c>
      <c r="X257" s="935">
        <v>5.9989469943882199</v>
      </c>
      <c r="Y257" s="935">
        <v>3.0632920822407899</v>
      </c>
      <c r="Z257" s="935">
        <v>27.0590800597937</v>
      </c>
      <c r="AA257" s="935">
        <v>3.5738407626142603E-2</v>
      </c>
      <c r="AB257" s="912"/>
    </row>
    <row r="258" spans="1:28">
      <c r="A258" s="929" t="s">
        <v>4052</v>
      </c>
      <c r="B258" s="930">
        <v>0</v>
      </c>
      <c r="C258" s="931">
        <v>20.701000000000001</v>
      </c>
      <c r="D258" s="931">
        <v>0</v>
      </c>
      <c r="E258" s="931">
        <v>0.03</v>
      </c>
      <c r="F258" s="932">
        <v>0</v>
      </c>
      <c r="G258" s="933">
        <v>0</v>
      </c>
      <c r="H258" s="933">
        <v>0</v>
      </c>
      <c r="I258" s="933">
        <v>0</v>
      </c>
      <c r="J258" s="933">
        <v>0</v>
      </c>
      <c r="K258" s="933">
        <v>21</v>
      </c>
      <c r="L258" s="934">
        <v>8.0537652853677102E-2</v>
      </c>
      <c r="M258" s="935">
        <v>7.4619550567304603E-4</v>
      </c>
      <c r="N258" s="935">
        <v>1.02923518023868E-4</v>
      </c>
      <c r="O258" s="935">
        <v>1.6467762883819001E-2</v>
      </c>
      <c r="P258" s="935">
        <v>1.8551964123802299E-2</v>
      </c>
      <c r="Q258" s="935">
        <v>1.1578895777685199E-3</v>
      </c>
      <c r="R258" s="935">
        <v>6.1754110814321095E-4</v>
      </c>
      <c r="S258" s="935">
        <v>8.7484990320288204E-3</v>
      </c>
      <c r="T258" s="935">
        <v>2.1871247580072001E-2</v>
      </c>
      <c r="U258" s="935">
        <v>0.20764819761315501</v>
      </c>
      <c r="V258" s="935">
        <v>2.0584703604773699E-5</v>
      </c>
      <c r="W258" s="935">
        <v>3.0877055407160498E-5</v>
      </c>
      <c r="X258" s="935">
        <v>5.1461759011934205E-4</v>
      </c>
      <c r="Y258" s="935">
        <v>2.5730879505967102E-4</v>
      </c>
      <c r="Z258" s="935">
        <v>5.1461759011934205E-4</v>
      </c>
      <c r="AA258" s="935">
        <v>8.2338814419094796E-5</v>
      </c>
      <c r="AB258" s="912"/>
    </row>
    <row r="259" spans="1:28">
      <c r="A259" s="929" t="s">
        <v>4053</v>
      </c>
      <c r="B259" s="930">
        <v>0</v>
      </c>
      <c r="C259" s="931">
        <v>2.024</v>
      </c>
      <c r="D259" s="931">
        <v>0</v>
      </c>
      <c r="E259" s="931">
        <v>0.04</v>
      </c>
      <c r="F259" s="932">
        <v>0</v>
      </c>
      <c r="G259" s="933">
        <v>0</v>
      </c>
      <c r="H259" s="933">
        <v>0</v>
      </c>
      <c r="I259" s="933">
        <v>0</v>
      </c>
      <c r="J259" s="933">
        <v>0</v>
      </c>
      <c r="K259" s="933">
        <v>2</v>
      </c>
      <c r="L259" s="934">
        <v>5.2998260102433397E-3</v>
      </c>
      <c r="M259" s="935">
        <v>5.4524958953120797E-5</v>
      </c>
      <c r="N259" s="935">
        <v>8.7239934324993299E-6</v>
      </c>
      <c r="O259" s="935">
        <v>1.0032592447374201E-3</v>
      </c>
      <c r="P259" s="935">
        <v>1.16683412159678E-3</v>
      </c>
      <c r="Q259" s="935">
        <v>1.6357487685936199E-4</v>
      </c>
      <c r="R259" s="935">
        <v>2.1809983581248299E-5</v>
      </c>
      <c r="S259" s="935">
        <v>8.2877937608743602E-4</v>
      </c>
      <c r="T259" s="935">
        <v>1.3522189820374E-3</v>
      </c>
      <c r="U259" s="935">
        <v>1.3216850050236499E-2</v>
      </c>
      <c r="V259" s="935">
        <v>2.1809983581248299E-6</v>
      </c>
      <c r="W259" s="935">
        <v>1.3085990148749E-6</v>
      </c>
      <c r="X259" s="935">
        <v>2.2900482760310698E-3</v>
      </c>
      <c r="Y259" s="935">
        <v>1.1559291298061599E-3</v>
      </c>
      <c r="Z259" s="935">
        <v>4.3619967162496599E-5</v>
      </c>
      <c r="AA259" s="935">
        <v>1.1995490969686599E-5</v>
      </c>
      <c r="AB259" s="912"/>
    </row>
    <row r="260" spans="1:28">
      <c r="A260" s="929" t="s">
        <v>4054</v>
      </c>
      <c r="B260" s="930">
        <v>0</v>
      </c>
      <c r="C260" s="931">
        <v>0.40100000000000002</v>
      </c>
      <c r="D260" s="931">
        <v>0</v>
      </c>
      <c r="E260" s="931">
        <v>0</v>
      </c>
      <c r="F260" s="932">
        <v>0</v>
      </c>
      <c r="G260" s="933">
        <v>0</v>
      </c>
      <c r="H260" s="933">
        <v>0</v>
      </c>
      <c r="I260" s="933">
        <v>0</v>
      </c>
      <c r="J260" s="933">
        <v>0</v>
      </c>
      <c r="K260" s="933">
        <v>0</v>
      </c>
      <c r="L260" s="934">
        <v>0</v>
      </c>
      <c r="M260" s="935">
        <v>0</v>
      </c>
      <c r="N260" s="935">
        <v>0</v>
      </c>
      <c r="O260" s="935">
        <v>0</v>
      </c>
      <c r="P260" s="935">
        <v>0</v>
      </c>
      <c r="Q260" s="935">
        <v>0</v>
      </c>
      <c r="R260" s="935">
        <v>0</v>
      </c>
      <c r="S260" s="935">
        <v>0</v>
      </c>
      <c r="T260" s="935">
        <v>0</v>
      </c>
      <c r="U260" s="935">
        <v>0</v>
      </c>
      <c r="V260" s="935">
        <v>0</v>
      </c>
      <c r="W260" s="935">
        <v>0</v>
      </c>
      <c r="X260" s="935">
        <v>0</v>
      </c>
      <c r="Y260" s="935">
        <v>0</v>
      </c>
      <c r="Z260" s="935">
        <v>0</v>
      </c>
      <c r="AA260" s="935">
        <v>0</v>
      </c>
      <c r="AB260" s="912"/>
    </row>
    <row r="261" spans="1:28">
      <c r="A261" s="929" t="s">
        <v>4055</v>
      </c>
      <c r="B261" s="930">
        <v>0</v>
      </c>
      <c r="C261" s="931">
        <v>0</v>
      </c>
      <c r="D261" s="931">
        <v>0</v>
      </c>
      <c r="E261" s="931">
        <v>0</v>
      </c>
      <c r="F261" s="932">
        <v>0</v>
      </c>
      <c r="G261" s="933">
        <v>0</v>
      </c>
      <c r="H261" s="933">
        <v>0</v>
      </c>
      <c r="I261" s="933">
        <v>0</v>
      </c>
      <c r="J261" s="933">
        <v>0</v>
      </c>
      <c r="K261" s="933">
        <v>0</v>
      </c>
      <c r="L261" s="934">
        <v>0</v>
      </c>
      <c r="M261" s="935">
        <v>0</v>
      </c>
      <c r="N261" s="935">
        <v>0</v>
      </c>
      <c r="O261" s="935">
        <v>0</v>
      </c>
      <c r="P261" s="935">
        <v>0</v>
      </c>
      <c r="Q261" s="935">
        <v>0</v>
      </c>
      <c r="R261" s="935">
        <v>0</v>
      </c>
      <c r="S261" s="935">
        <v>0</v>
      </c>
      <c r="T261" s="935">
        <v>0</v>
      </c>
      <c r="U261" s="935">
        <v>0</v>
      </c>
      <c r="V261" s="935">
        <v>0</v>
      </c>
      <c r="W261" s="935">
        <v>0</v>
      </c>
      <c r="X261" s="935">
        <v>0</v>
      </c>
      <c r="Y261" s="935">
        <v>0</v>
      </c>
      <c r="Z261" s="935">
        <v>0</v>
      </c>
      <c r="AA261" s="935">
        <v>0</v>
      </c>
      <c r="AB261" s="912"/>
    </row>
    <row r="262" spans="1:28">
      <c r="A262" s="929" t="s">
        <v>4057</v>
      </c>
      <c r="B262" s="930">
        <v>0</v>
      </c>
      <c r="C262" s="931">
        <v>63.088999999999999</v>
      </c>
      <c r="D262" s="931">
        <v>0</v>
      </c>
      <c r="E262" s="931">
        <v>34.094999999999999</v>
      </c>
      <c r="F262" s="932">
        <v>0</v>
      </c>
      <c r="G262" s="933">
        <v>0</v>
      </c>
      <c r="H262" s="933">
        <v>0</v>
      </c>
      <c r="I262" s="933">
        <v>0</v>
      </c>
      <c r="J262" s="933">
        <v>0</v>
      </c>
      <c r="K262" s="933">
        <v>29</v>
      </c>
      <c r="L262" s="934">
        <v>8.2628715661528698E-2</v>
      </c>
      <c r="M262" s="935">
        <v>5.7457053936824597E-4</v>
      </c>
      <c r="N262" s="935">
        <v>2.1888401499742699E-4</v>
      </c>
      <c r="O262" s="935">
        <v>1.72371161810474E-2</v>
      </c>
      <c r="P262" s="935">
        <v>1.8468338765407901E-2</v>
      </c>
      <c r="Q262" s="935">
        <v>2.2709216555983E-3</v>
      </c>
      <c r="R262" s="935">
        <v>5.1984953561888905E-4</v>
      </c>
      <c r="S262" s="935">
        <v>6.84012546866959E-3</v>
      </c>
      <c r="T262" s="935">
        <v>1.06705957311246E-2</v>
      </c>
      <c r="U262" s="935">
        <v>0.12941517386722901</v>
      </c>
      <c r="V262" s="935">
        <v>1.6416301124807001E-5</v>
      </c>
      <c r="W262" s="935">
        <v>5.4721003749356703E-6</v>
      </c>
      <c r="X262" s="935">
        <v>7.3873355061631601E-3</v>
      </c>
      <c r="Y262" s="935">
        <v>3.5568652437081901E-3</v>
      </c>
      <c r="Z262" s="935">
        <v>6.84012546866959E-3</v>
      </c>
      <c r="AA262" s="935">
        <v>8.2081505624035102E-5</v>
      </c>
      <c r="AB262" s="912"/>
    </row>
    <row r="263" spans="1:28">
      <c r="A263" s="929" t="s">
        <v>4058</v>
      </c>
      <c r="B263" s="930">
        <v>0</v>
      </c>
      <c r="C263" s="931">
        <v>90.135999999999996</v>
      </c>
      <c r="D263" s="931">
        <v>0</v>
      </c>
      <c r="E263" s="931">
        <v>0</v>
      </c>
      <c r="F263" s="932">
        <v>0</v>
      </c>
      <c r="G263" s="933">
        <v>0</v>
      </c>
      <c r="H263" s="933">
        <v>0</v>
      </c>
      <c r="I263" s="933">
        <v>0</v>
      </c>
      <c r="J263" s="933">
        <v>0</v>
      </c>
      <c r="K263" s="933">
        <v>90</v>
      </c>
      <c r="L263" s="934">
        <v>4.1904575195432198E-2</v>
      </c>
      <c r="M263" s="935">
        <v>6.6165118729629704E-4</v>
      </c>
      <c r="N263" s="935">
        <v>1.10275197882716E-4</v>
      </c>
      <c r="O263" s="935">
        <v>1.2130271767098799E-2</v>
      </c>
      <c r="P263" s="935">
        <v>9.4836670179135902E-3</v>
      </c>
      <c r="Q263" s="935">
        <v>3.3082559364814901E-4</v>
      </c>
      <c r="R263" s="935">
        <v>2.20550395765432E-4</v>
      </c>
      <c r="S263" s="935">
        <v>9.9247678094444604E-3</v>
      </c>
      <c r="T263" s="935">
        <v>1.65412796824074E-2</v>
      </c>
      <c r="U263" s="935">
        <v>0.17092655671821</v>
      </c>
      <c r="V263" s="935">
        <v>2.2055039576543199E-5</v>
      </c>
      <c r="W263" s="935">
        <v>6.6165118729629699E-5</v>
      </c>
      <c r="X263" s="935">
        <v>8.8220158306172997E-3</v>
      </c>
      <c r="Y263" s="935">
        <v>4.4110079153086498E-3</v>
      </c>
      <c r="Z263" s="935">
        <v>5.0726591026049497E-2</v>
      </c>
      <c r="AA263" s="935">
        <v>3.3082559364814802E-5</v>
      </c>
      <c r="AB263" s="912"/>
    </row>
    <row r="264" spans="1:28">
      <c r="A264" s="929" t="s">
        <v>4059</v>
      </c>
      <c r="B264" s="930">
        <v>0</v>
      </c>
      <c r="C264" s="931">
        <v>914.548</v>
      </c>
      <c r="D264" s="931">
        <v>0</v>
      </c>
      <c r="E264" s="931">
        <v>0</v>
      </c>
      <c r="F264" s="932">
        <v>0</v>
      </c>
      <c r="G264" s="933">
        <v>0</v>
      </c>
      <c r="H264" s="933">
        <v>0</v>
      </c>
      <c r="I264" s="933">
        <v>0</v>
      </c>
      <c r="J264" s="933">
        <v>0</v>
      </c>
      <c r="K264" s="933">
        <v>323</v>
      </c>
      <c r="L264" s="934">
        <v>0.629267037518073</v>
      </c>
      <c r="M264" s="935">
        <v>3.95765432401304E-3</v>
      </c>
      <c r="N264" s="935">
        <v>2.3745925944078199E-3</v>
      </c>
      <c r="O264" s="935">
        <v>0.57781753130590296</v>
      </c>
      <c r="P264" s="935">
        <v>0.14762050628568599</v>
      </c>
      <c r="Q264" s="935">
        <v>1.97882716200652E-3</v>
      </c>
      <c r="R264" s="935">
        <v>7.9153086480260803E-4</v>
      </c>
      <c r="S264" s="935">
        <v>9.1026049452299806E-2</v>
      </c>
      <c r="T264" s="935">
        <v>0.23350160511676901</v>
      </c>
      <c r="U264" s="935">
        <v>1.44454382826476</v>
      </c>
      <c r="V264" s="935">
        <v>4.9866444482564304E-3</v>
      </c>
      <c r="W264" s="935">
        <v>8.3110740804273804E-4</v>
      </c>
      <c r="X264" s="935">
        <v>3.95765432401304E-2</v>
      </c>
      <c r="Y264" s="935">
        <v>1.97882716200652E-2</v>
      </c>
      <c r="Z264" s="935">
        <v>0.447214938613473</v>
      </c>
      <c r="AA264" s="935">
        <v>3.9576543240130402E-4</v>
      </c>
      <c r="AB264" s="912"/>
    </row>
    <row r="265" spans="1:28">
      <c r="A265" s="929" t="s">
        <v>4060</v>
      </c>
      <c r="B265" s="930">
        <v>0</v>
      </c>
      <c r="C265" s="931">
        <v>0</v>
      </c>
      <c r="D265" s="931">
        <v>0</v>
      </c>
      <c r="E265" s="931">
        <v>0</v>
      </c>
      <c r="F265" s="932">
        <v>0</v>
      </c>
      <c r="G265" s="933">
        <v>0</v>
      </c>
      <c r="H265" s="933">
        <v>0</v>
      </c>
      <c r="I265" s="933">
        <v>0</v>
      </c>
      <c r="J265" s="933">
        <v>0</v>
      </c>
      <c r="K265" s="933">
        <v>0</v>
      </c>
      <c r="L265" s="934">
        <v>0</v>
      </c>
      <c r="M265" s="935">
        <v>0</v>
      </c>
      <c r="N265" s="935">
        <v>0</v>
      </c>
      <c r="O265" s="935">
        <v>0</v>
      </c>
      <c r="P265" s="935">
        <v>0</v>
      </c>
      <c r="Q265" s="935">
        <v>0</v>
      </c>
      <c r="R265" s="935">
        <v>0</v>
      </c>
      <c r="S265" s="935">
        <v>0</v>
      </c>
      <c r="T265" s="935">
        <v>0</v>
      </c>
      <c r="U265" s="935">
        <v>0</v>
      </c>
      <c r="V265" s="935">
        <v>0</v>
      </c>
      <c r="W265" s="935">
        <v>0</v>
      </c>
      <c r="X265" s="935">
        <v>0</v>
      </c>
      <c r="Y265" s="935">
        <v>0</v>
      </c>
      <c r="Z265" s="935">
        <v>0</v>
      </c>
      <c r="AA265" s="935">
        <v>0</v>
      </c>
      <c r="AB265" s="912"/>
    </row>
    <row r="266" spans="1:28">
      <c r="A266" s="929" t="s">
        <v>4061</v>
      </c>
      <c r="B266" s="930">
        <v>0</v>
      </c>
      <c r="C266" s="931">
        <v>18.529</v>
      </c>
      <c r="D266" s="931">
        <v>0</v>
      </c>
      <c r="E266" s="931">
        <v>0</v>
      </c>
      <c r="F266" s="932">
        <v>0</v>
      </c>
      <c r="G266" s="933">
        <v>0</v>
      </c>
      <c r="H266" s="933">
        <v>0</v>
      </c>
      <c r="I266" s="933">
        <v>0</v>
      </c>
      <c r="J266" s="933">
        <v>0</v>
      </c>
      <c r="K266" s="933">
        <v>19</v>
      </c>
      <c r="L266" s="934">
        <v>3.4920479329526799E-2</v>
      </c>
      <c r="M266" s="935">
        <v>4.6560639106035698E-4</v>
      </c>
      <c r="N266" s="935">
        <v>1.16401597765089E-4</v>
      </c>
      <c r="O266" s="935">
        <v>6.2856862793148199E-3</v>
      </c>
      <c r="P266" s="935">
        <v>7.9618692871321096E-3</v>
      </c>
      <c r="Q266" s="935">
        <v>9.3121278212071495E-5</v>
      </c>
      <c r="R266" s="935">
        <v>1.16401597765089E-4</v>
      </c>
      <c r="S266" s="935">
        <v>8.8465214301467893E-3</v>
      </c>
      <c r="T266" s="935">
        <v>1.14073565809788E-2</v>
      </c>
      <c r="U266" s="935">
        <v>0.112676746636606</v>
      </c>
      <c r="V266" s="935">
        <v>1.8624255642414301E-5</v>
      </c>
      <c r="W266" s="935">
        <v>3.4920479329526799E-5</v>
      </c>
      <c r="X266" s="935">
        <v>6.9840958659053601E-4</v>
      </c>
      <c r="Y266" s="935">
        <v>4.6560639106035698E-4</v>
      </c>
      <c r="Z266" s="935">
        <v>2.79363834636214E-2</v>
      </c>
      <c r="AA266" s="935">
        <v>4.1904575195432202E-5</v>
      </c>
      <c r="AB266" s="912"/>
    </row>
    <row r="267" spans="1:28">
      <c r="A267" s="929" t="s">
        <v>4062</v>
      </c>
      <c r="B267" s="930">
        <v>0</v>
      </c>
      <c r="C267" s="931">
        <v>0.9</v>
      </c>
      <c r="D267" s="931">
        <v>0</v>
      </c>
      <c r="E267" s="931">
        <v>0</v>
      </c>
      <c r="F267" s="932">
        <v>0</v>
      </c>
      <c r="G267" s="933">
        <v>0</v>
      </c>
      <c r="H267" s="933">
        <v>0</v>
      </c>
      <c r="I267" s="933">
        <v>0</v>
      </c>
      <c r="J267" s="933">
        <v>0</v>
      </c>
      <c r="K267" s="933">
        <v>1</v>
      </c>
      <c r="L267" s="934">
        <v>6.3714558776680505E-4</v>
      </c>
      <c r="M267" s="935">
        <v>3.67583992942387E-6</v>
      </c>
      <c r="N267" s="935">
        <v>1.22527997647462E-6</v>
      </c>
      <c r="O267" s="935">
        <v>1.8379199647119399E-4</v>
      </c>
      <c r="P267" s="935">
        <v>1.5070943710637899E-4</v>
      </c>
      <c r="Q267" s="935">
        <v>1.22527997647462E-6</v>
      </c>
      <c r="R267" s="935">
        <v>4.9011199058984996E-6</v>
      </c>
      <c r="S267" s="935">
        <v>1.4703359717695499E-4</v>
      </c>
      <c r="T267" s="935">
        <v>1.22527997647462E-4</v>
      </c>
      <c r="U267" s="935">
        <v>1.8746783640061801E-3</v>
      </c>
      <c r="V267" s="935">
        <v>2.4505599529492499E-7</v>
      </c>
      <c r="W267" s="935">
        <v>6.1263998823731202E-7</v>
      </c>
      <c r="X267" s="935">
        <v>2.4505599529492501E-5</v>
      </c>
      <c r="Y267" s="935">
        <v>1.22527997647462E-5</v>
      </c>
      <c r="Z267" s="935">
        <v>1.10275197882716E-4</v>
      </c>
      <c r="AA267" s="935">
        <v>8.5769598353223696E-7</v>
      </c>
      <c r="AB267" s="912"/>
    </row>
    <row r="268" spans="1:28">
      <c r="A268" s="929" t="s">
        <v>4224</v>
      </c>
      <c r="B268" s="930">
        <v>0</v>
      </c>
      <c r="C268" s="931">
        <v>8.5000000000000006E-2</v>
      </c>
      <c r="D268" s="931">
        <v>0</v>
      </c>
      <c r="E268" s="931">
        <v>0</v>
      </c>
      <c r="F268" s="932">
        <v>0</v>
      </c>
      <c r="G268" s="933">
        <v>0</v>
      </c>
      <c r="H268" s="933">
        <v>0</v>
      </c>
      <c r="I268" s="933">
        <v>0</v>
      </c>
      <c r="J268" s="933">
        <v>0</v>
      </c>
      <c r="K268" s="933">
        <v>0</v>
      </c>
      <c r="L268" s="934">
        <v>0</v>
      </c>
      <c r="M268" s="935">
        <v>0</v>
      </c>
      <c r="N268" s="935">
        <v>0</v>
      </c>
      <c r="O268" s="935">
        <v>0</v>
      </c>
      <c r="P268" s="935">
        <v>0</v>
      </c>
      <c r="Q268" s="935">
        <v>0</v>
      </c>
      <c r="R268" s="935">
        <v>0</v>
      </c>
      <c r="S268" s="935">
        <v>0</v>
      </c>
      <c r="T268" s="935">
        <v>0</v>
      </c>
      <c r="U268" s="935">
        <v>0</v>
      </c>
      <c r="V268" s="935">
        <v>0</v>
      </c>
      <c r="W268" s="935">
        <v>0</v>
      </c>
      <c r="X268" s="935">
        <v>0</v>
      </c>
      <c r="Y268" s="935">
        <v>0</v>
      </c>
      <c r="Z268" s="935">
        <v>0</v>
      </c>
      <c r="AA268" s="935">
        <v>0</v>
      </c>
      <c r="AB268" s="912"/>
    </row>
    <row r="269" spans="1:28">
      <c r="A269" s="929" t="s">
        <v>4063</v>
      </c>
      <c r="B269" s="930">
        <v>0</v>
      </c>
      <c r="C269" s="931">
        <v>43.557000000000002</v>
      </c>
      <c r="D269" s="931">
        <v>0</v>
      </c>
      <c r="E269" s="931">
        <v>0</v>
      </c>
      <c r="F269" s="932">
        <v>0</v>
      </c>
      <c r="G269" s="933">
        <v>0</v>
      </c>
      <c r="H269" s="933">
        <v>0</v>
      </c>
      <c r="I269" s="933">
        <v>0</v>
      </c>
      <c r="J269" s="933">
        <v>0</v>
      </c>
      <c r="K269" s="933">
        <v>44</v>
      </c>
      <c r="L269" s="934">
        <v>3.18082681892813E-2</v>
      </c>
      <c r="M269" s="935">
        <v>2.15649275859534E-4</v>
      </c>
      <c r="N269" s="935">
        <v>1.07824637929767E-4</v>
      </c>
      <c r="O269" s="935">
        <v>3.7738623275418398E-3</v>
      </c>
      <c r="P269" s="935">
        <v>7.4938123361188002E-3</v>
      </c>
      <c r="Q269" s="935">
        <v>5.3912318964883499E-5</v>
      </c>
      <c r="R269" s="935">
        <v>1.07824637929767E-4</v>
      </c>
      <c r="S269" s="935">
        <v>5.9303550861371799E-3</v>
      </c>
      <c r="T269" s="935">
        <v>5.3912318964883504E-3</v>
      </c>
      <c r="U269" s="935">
        <v>3.9355992844364897E-2</v>
      </c>
      <c r="V269" s="935">
        <v>1.07824637929767E-5</v>
      </c>
      <c r="W269" s="935">
        <v>1.07824637929767E-5</v>
      </c>
      <c r="X269" s="935">
        <v>0</v>
      </c>
      <c r="Y269" s="935">
        <v>0</v>
      </c>
      <c r="Z269" s="935">
        <v>0</v>
      </c>
      <c r="AA269" s="935">
        <v>3.2347391378930099E-5</v>
      </c>
      <c r="AB269" s="912"/>
    </row>
    <row r="270" spans="1:28">
      <c r="A270" s="929" t="s">
        <v>4064</v>
      </c>
      <c r="B270" s="930">
        <v>0</v>
      </c>
      <c r="C270" s="931">
        <v>15.061999999999999</v>
      </c>
      <c r="D270" s="931">
        <v>0</v>
      </c>
      <c r="E270" s="931">
        <v>0</v>
      </c>
      <c r="F270" s="932">
        <v>0</v>
      </c>
      <c r="G270" s="933">
        <v>0</v>
      </c>
      <c r="H270" s="933">
        <v>0</v>
      </c>
      <c r="I270" s="933">
        <v>0</v>
      </c>
      <c r="J270" s="933">
        <v>0</v>
      </c>
      <c r="K270" s="933">
        <v>15</v>
      </c>
      <c r="L270" s="934">
        <v>8.4544318376749104E-3</v>
      </c>
      <c r="M270" s="935">
        <v>5.5137598941358103E-5</v>
      </c>
      <c r="N270" s="935">
        <v>1.8379199647119401E-5</v>
      </c>
      <c r="O270" s="935">
        <v>9.1895998235596796E-4</v>
      </c>
      <c r="P270" s="935">
        <v>2.0217119611831299E-3</v>
      </c>
      <c r="Q270" s="935">
        <v>0</v>
      </c>
      <c r="R270" s="935">
        <v>3.6758399294238701E-5</v>
      </c>
      <c r="S270" s="935">
        <v>7.3516798588477497E-4</v>
      </c>
      <c r="T270" s="935">
        <v>9.1895998235596796E-4</v>
      </c>
      <c r="U270" s="935">
        <v>1.10275197882716E-2</v>
      </c>
      <c r="V270" s="935">
        <v>1.8379199647119401E-6</v>
      </c>
      <c r="W270" s="935">
        <v>1.8379199647119401E-6</v>
      </c>
      <c r="X270" s="935">
        <v>1.8379199647119399E-4</v>
      </c>
      <c r="Y270" s="935">
        <v>0</v>
      </c>
      <c r="Z270" s="935">
        <v>5.5137598941358101E-4</v>
      </c>
      <c r="AA270" s="935">
        <v>3.67583992942387E-6</v>
      </c>
      <c r="AB270" s="912"/>
    </row>
    <row r="271" spans="1:28">
      <c r="A271" s="929" t="s">
        <v>4065</v>
      </c>
      <c r="B271" s="930">
        <v>0</v>
      </c>
      <c r="C271" s="931">
        <v>95.858999999999995</v>
      </c>
      <c r="D271" s="931">
        <v>0</v>
      </c>
      <c r="E271" s="931">
        <v>0</v>
      </c>
      <c r="F271" s="932">
        <v>0</v>
      </c>
      <c r="G271" s="933">
        <v>0</v>
      </c>
      <c r="H271" s="933">
        <v>0</v>
      </c>
      <c r="I271" s="933">
        <v>0</v>
      </c>
      <c r="J271" s="933">
        <v>0</v>
      </c>
      <c r="K271" s="933">
        <v>96</v>
      </c>
      <c r="L271" s="934">
        <v>0.19408434827358101</v>
      </c>
      <c r="M271" s="935">
        <v>2.5877913103144099E-3</v>
      </c>
      <c r="N271" s="935">
        <v>3.52880633224692E-4</v>
      </c>
      <c r="O271" s="935">
        <v>1.99965692160659E-2</v>
      </c>
      <c r="P271" s="935">
        <v>4.5051094175018999E-2</v>
      </c>
      <c r="Q271" s="935">
        <v>2.3525375548312801E-4</v>
      </c>
      <c r="R271" s="935">
        <v>7.0576126644938399E-4</v>
      </c>
      <c r="S271" s="935">
        <v>1.7644031661234599E-2</v>
      </c>
      <c r="T271" s="935">
        <v>2.8230450657975401E-2</v>
      </c>
      <c r="U271" s="935">
        <v>0.29759600068615699</v>
      </c>
      <c r="V271" s="935">
        <v>4.7050751096625601E-5</v>
      </c>
      <c r="W271" s="935">
        <v>1.17626877741564E-5</v>
      </c>
      <c r="X271" s="935">
        <v>0</v>
      </c>
      <c r="Y271" s="935">
        <v>0</v>
      </c>
      <c r="Z271" s="935">
        <v>2.58779131031441E-2</v>
      </c>
      <c r="AA271" s="935">
        <v>1.2938956551571999E-4</v>
      </c>
      <c r="AB271" s="912"/>
    </row>
    <row r="272" spans="1:28">
      <c r="A272" s="929" t="s">
        <v>4225</v>
      </c>
      <c r="B272" s="930">
        <v>0</v>
      </c>
      <c r="C272" s="931">
        <v>0</v>
      </c>
      <c r="D272" s="931">
        <v>0</v>
      </c>
      <c r="E272" s="931">
        <v>0</v>
      </c>
      <c r="F272" s="932">
        <v>0</v>
      </c>
      <c r="G272" s="933">
        <v>0</v>
      </c>
      <c r="H272" s="933">
        <v>0</v>
      </c>
      <c r="I272" s="933">
        <v>0</v>
      </c>
      <c r="J272" s="933">
        <v>0</v>
      </c>
      <c r="K272" s="933">
        <v>0</v>
      </c>
      <c r="L272" s="934">
        <v>0</v>
      </c>
      <c r="M272" s="935">
        <v>0</v>
      </c>
      <c r="N272" s="935">
        <v>0</v>
      </c>
      <c r="O272" s="935">
        <v>0</v>
      </c>
      <c r="P272" s="935">
        <v>0</v>
      </c>
      <c r="Q272" s="935">
        <v>0</v>
      </c>
      <c r="R272" s="935">
        <v>0</v>
      </c>
      <c r="S272" s="935">
        <v>0</v>
      </c>
      <c r="T272" s="935">
        <v>0</v>
      </c>
      <c r="U272" s="935">
        <v>0</v>
      </c>
      <c r="V272" s="935">
        <v>0</v>
      </c>
      <c r="W272" s="935">
        <v>0</v>
      </c>
      <c r="X272" s="935">
        <v>0</v>
      </c>
      <c r="Y272" s="935">
        <v>0</v>
      </c>
      <c r="Z272" s="935">
        <v>0</v>
      </c>
      <c r="AA272" s="935">
        <v>0</v>
      </c>
      <c r="AB272" s="912"/>
    </row>
    <row r="273" spans="1:28">
      <c r="A273" s="929" t="s">
        <v>4067</v>
      </c>
      <c r="B273" s="930">
        <v>0</v>
      </c>
      <c r="C273" s="931">
        <v>34.908999999999999</v>
      </c>
      <c r="D273" s="931">
        <v>0</v>
      </c>
      <c r="E273" s="931">
        <v>0</v>
      </c>
      <c r="F273" s="932">
        <v>0</v>
      </c>
      <c r="G273" s="933">
        <v>0</v>
      </c>
      <c r="H273" s="933">
        <v>0</v>
      </c>
      <c r="I273" s="933">
        <v>0</v>
      </c>
      <c r="J273" s="933">
        <v>0</v>
      </c>
      <c r="K273" s="933">
        <v>35</v>
      </c>
      <c r="L273" s="934">
        <v>1.8440463645943098E-2</v>
      </c>
      <c r="M273" s="935">
        <v>2.5730879505967102E-4</v>
      </c>
      <c r="N273" s="935">
        <v>8.5769598353223697E-5</v>
      </c>
      <c r="O273" s="935">
        <v>5.5750238929595398E-3</v>
      </c>
      <c r="P273" s="935">
        <v>3.9025167250716802E-3</v>
      </c>
      <c r="Q273" s="935">
        <v>4.2884799176611801E-4</v>
      </c>
      <c r="R273" s="935">
        <v>8.5769598353223697E-5</v>
      </c>
      <c r="S273" s="935">
        <v>3.8596319258950699E-3</v>
      </c>
      <c r="T273" s="935">
        <v>6.4327198764917801E-3</v>
      </c>
      <c r="U273" s="935">
        <v>6.3040654789619399E-2</v>
      </c>
      <c r="V273" s="935">
        <v>8.57695983532237E-6</v>
      </c>
      <c r="W273" s="935">
        <v>2.5730879505967102E-5</v>
      </c>
      <c r="X273" s="935">
        <v>1.54385277035803E-2</v>
      </c>
      <c r="Y273" s="935">
        <v>7.7192638517901303E-3</v>
      </c>
      <c r="Z273" s="935">
        <v>1.4580831720047999E-2</v>
      </c>
      <c r="AA273" s="935">
        <v>2.5730879505967102E-5</v>
      </c>
      <c r="AB273" s="912"/>
    </row>
    <row r="274" spans="1:28">
      <c r="A274" s="929" t="s">
        <v>4068</v>
      </c>
      <c r="B274" s="930">
        <v>0</v>
      </c>
      <c r="C274" s="931">
        <v>93.088999999999999</v>
      </c>
      <c r="D274" s="931">
        <v>0</v>
      </c>
      <c r="E274" s="931">
        <v>0.47699999999999998</v>
      </c>
      <c r="F274" s="932">
        <v>0</v>
      </c>
      <c r="G274" s="933">
        <v>0</v>
      </c>
      <c r="H274" s="933">
        <v>0</v>
      </c>
      <c r="I274" s="933">
        <v>0</v>
      </c>
      <c r="J274" s="933">
        <v>0</v>
      </c>
      <c r="K274" s="933">
        <v>93</v>
      </c>
      <c r="L274" s="934">
        <v>0.19713529541500199</v>
      </c>
      <c r="M274" s="935">
        <v>1.02555934030926E-3</v>
      </c>
      <c r="N274" s="935">
        <v>6.8370622687284003E-4</v>
      </c>
      <c r="O274" s="935">
        <v>9.1160830249712096E-2</v>
      </c>
      <c r="P274" s="935">
        <v>4.6378072389541003E-2</v>
      </c>
      <c r="Q274" s="935">
        <v>4.5580415124855998E-4</v>
      </c>
      <c r="R274" s="935">
        <v>2.2790207562427999E-4</v>
      </c>
      <c r="S274" s="935">
        <v>2.2790207562428E-2</v>
      </c>
      <c r="T274" s="935">
        <v>4.5580415124856E-2</v>
      </c>
      <c r="U274" s="935">
        <v>0.32817898889896302</v>
      </c>
      <c r="V274" s="935">
        <v>7.2928664199769697E-4</v>
      </c>
      <c r="W274" s="935">
        <v>1.5953145293699599E-4</v>
      </c>
      <c r="X274" s="935">
        <v>5.697551890607E-3</v>
      </c>
      <c r="Y274" s="935">
        <v>3.4185311343642001E-3</v>
      </c>
      <c r="Z274" s="935">
        <v>9.2300340627833502E-2</v>
      </c>
      <c r="AA274" s="935">
        <v>1.02555934030926E-4</v>
      </c>
      <c r="AB274" s="912"/>
    </row>
    <row r="275" spans="1:28">
      <c r="A275" s="929" t="s">
        <v>4071</v>
      </c>
      <c r="B275" s="930">
        <v>0</v>
      </c>
      <c r="C275" s="931">
        <v>9.6300000000000008</v>
      </c>
      <c r="D275" s="931">
        <v>0</v>
      </c>
      <c r="E275" s="931">
        <v>0.02</v>
      </c>
      <c r="F275" s="932">
        <v>0</v>
      </c>
      <c r="G275" s="933">
        <v>0</v>
      </c>
      <c r="H275" s="933">
        <v>0</v>
      </c>
      <c r="I275" s="933">
        <v>0</v>
      </c>
      <c r="J275" s="933">
        <v>0</v>
      </c>
      <c r="K275" s="933">
        <v>10</v>
      </c>
      <c r="L275" s="934">
        <v>7.8626216090376694E-3</v>
      </c>
      <c r="M275" s="935">
        <v>4.5580415124856E-5</v>
      </c>
      <c r="N275" s="935">
        <v>3.4185311343642001E-5</v>
      </c>
      <c r="O275" s="935">
        <v>1.1395103781213999E-3</v>
      </c>
      <c r="P275" s="935">
        <v>1.7776361898693899E-3</v>
      </c>
      <c r="Q275" s="935">
        <v>1.1395103781214E-4</v>
      </c>
      <c r="R275" s="935">
        <v>3.4185311343642001E-5</v>
      </c>
      <c r="S275" s="935">
        <v>1.4813634915578199E-3</v>
      </c>
      <c r="T275" s="935">
        <v>6.8370622687284003E-4</v>
      </c>
      <c r="U275" s="935">
        <v>1.26485651971475E-2</v>
      </c>
      <c r="V275" s="935">
        <v>1.25346141593354E-5</v>
      </c>
      <c r="W275" s="935">
        <v>5.697551890607E-6</v>
      </c>
      <c r="X275" s="935">
        <v>3.4185311343642001E-4</v>
      </c>
      <c r="Y275" s="935">
        <v>2.2790207562427999E-4</v>
      </c>
      <c r="Z275" s="935">
        <v>9.1160830249712105E-4</v>
      </c>
      <c r="AA275" s="935">
        <v>1.1395103781214E-5</v>
      </c>
      <c r="AB275" s="912"/>
    </row>
    <row r="276" spans="1:28">
      <c r="A276" s="929" t="s">
        <v>4073</v>
      </c>
      <c r="B276" s="930">
        <v>0</v>
      </c>
      <c r="C276" s="931">
        <v>15.055</v>
      </c>
      <c r="D276" s="931">
        <v>0</v>
      </c>
      <c r="E276" s="931">
        <v>0</v>
      </c>
      <c r="F276" s="932">
        <v>0</v>
      </c>
      <c r="G276" s="933">
        <v>0</v>
      </c>
      <c r="H276" s="933">
        <v>0</v>
      </c>
      <c r="I276" s="933">
        <v>0</v>
      </c>
      <c r="J276" s="933">
        <v>0</v>
      </c>
      <c r="K276" s="933">
        <v>15</v>
      </c>
      <c r="L276" s="934">
        <v>5.8886955669370501E-2</v>
      </c>
      <c r="M276" s="935">
        <v>6.7065699512338598E-4</v>
      </c>
      <c r="N276" s="935">
        <v>1.55396133016394E-3</v>
      </c>
      <c r="O276" s="935">
        <v>3.1406376356997598E-2</v>
      </c>
      <c r="P276" s="935">
        <v>8.8003283750336895E-3</v>
      </c>
      <c r="Q276" s="935">
        <v>3.5005023647903498E-3</v>
      </c>
      <c r="R276" s="935">
        <v>5.7251206900776799E-4</v>
      </c>
      <c r="S276" s="935">
        <v>1.96289852231235E-2</v>
      </c>
      <c r="T276" s="935">
        <v>1.53760384247801E-2</v>
      </c>
      <c r="U276" s="935">
        <v>0.234893523170044</v>
      </c>
      <c r="V276" s="935">
        <v>3.9257970446247003E-5</v>
      </c>
      <c r="W276" s="935">
        <v>3.2714975371872501E-5</v>
      </c>
      <c r="X276" s="935">
        <v>4.1711593599137398E-2</v>
      </c>
      <c r="Y276" s="935">
        <v>2.0774009361139E-2</v>
      </c>
      <c r="Z276" s="935">
        <v>5.5615458132183201E-3</v>
      </c>
      <c r="AA276" s="935">
        <v>1.42310142867645E-4</v>
      </c>
      <c r="AB276" s="912"/>
    </row>
    <row r="277" spans="1:28">
      <c r="A277" s="929" t="s">
        <v>4074</v>
      </c>
      <c r="B277" s="930">
        <v>0</v>
      </c>
      <c r="C277" s="931">
        <v>97.171000000000006</v>
      </c>
      <c r="D277" s="931">
        <v>0</v>
      </c>
      <c r="E277" s="931">
        <v>0.252</v>
      </c>
      <c r="F277" s="932">
        <v>0</v>
      </c>
      <c r="G277" s="933">
        <v>0</v>
      </c>
      <c r="H277" s="933">
        <v>0</v>
      </c>
      <c r="I277" s="933">
        <v>0</v>
      </c>
      <c r="J277" s="933">
        <v>0</v>
      </c>
      <c r="K277" s="933">
        <v>97</v>
      </c>
      <c r="L277" s="934">
        <v>0.14700823388144199</v>
      </c>
      <c r="M277" s="935">
        <v>6.6319504006665496E-4</v>
      </c>
      <c r="N277" s="935">
        <v>5.5266253338887895E-4</v>
      </c>
      <c r="O277" s="935">
        <v>1.65798760016664E-2</v>
      </c>
      <c r="P277" s="935">
        <v>3.3601882030043898E-2</v>
      </c>
      <c r="Q277" s="935">
        <v>2.3211826402332902E-3</v>
      </c>
      <c r="R277" s="935">
        <v>8.8426005342220697E-4</v>
      </c>
      <c r="S277" s="935">
        <v>7.7372754674443099E-3</v>
      </c>
      <c r="T277" s="935">
        <v>1.5474550934888601E-2</v>
      </c>
      <c r="U277" s="935">
        <v>0.102795231210332</v>
      </c>
      <c r="V277" s="935">
        <v>1.4369225868110901E-4</v>
      </c>
      <c r="W277" s="935">
        <v>1.10532506677776E-5</v>
      </c>
      <c r="X277" s="935">
        <v>3.5370402136888301E-2</v>
      </c>
      <c r="Y277" s="935">
        <v>1.7685201068444099E-2</v>
      </c>
      <c r="Z277" s="935">
        <v>4.4213002671110403E-3</v>
      </c>
      <c r="AA277" s="935">
        <v>1.2158575734555301E-4</v>
      </c>
      <c r="AB277" s="912"/>
    </row>
    <row r="278" spans="1:28">
      <c r="A278" s="929" t="s">
        <v>4075</v>
      </c>
      <c r="B278" s="930">
        <v>0</v>
      </c>
      <c r="C278" s="931">
        <v>35.281999999999996</v>
      </c>
      <c r="D278" s="931">
        <v>0</v>
      </c>
      <c r="E278" s="931">
        <v>0.38100000000000001</v>
      </c>
      <c r="F278" s="932">
        <v>0</v>
      </c>
      <c r="G278" s="933">
        <v>0</v>
      </c>
      <c r="H278" s="933">
        <v>0</v>
      </c>
      <c r="I278" s="933">
        <v>0</v>
      </c>
      <c r="J278" s="933">
        <v>0</v>
      </c>
      <c r="K278" s="933">
        <v>35</v>
      </c>
      <c r="L278" s="934">
        <v>2.4015487538902602E-2</v>
      </c>
      <c r="M278" s="935">
        <v>1.7153919670644699E-4</v>
      </c>
      <c r="N278" s="935">
        <v>8.5769598353223697E-5</v>
      </c>
      <c r="O278" s="935">
        <v>1.7153919670644701E-3</v>
      </c>
      <c r="P278" s="935">
        <v>5.27483029872326E-3</v>
      </c>
      <c r="Q278" s="935">
        <v>7.2904158600240105E-4</v>
      </c>
      <c r="R278" s="935">
        <v>8.5769598353223697E-5</v>
      </c>
      <c r="S278" s="935">
        <v>3.4307839341289502E-3</v>
      </c>
      <c r="T278" s="935">
        <v>4.7173279094273003E-3</v>
      </c>
      <c r="U278" s="935">
        <v>5.8752174871958197E-2</v>
      </c>
      <c r="V278" s="935">
        <v>1.7153919670644699E-5</v>
      </c>
      <c r="W278" s="935">
        <v>8.57695983532237E-6</v>
      </c>
      <c r="X278" s="935">
        <v>5.1461759011934196E-3</v>
      </c>
      <c r="Y278" s="935">
        <v>2.5730879505967098E-3</v>
      </c>
      <c r="Z278" s="935">
        <v>1.15788957776852E-2</v>
      </c>
      <c r="AA278" s="935">
        <v>3.0019359423628299E-5</v>
      </c>
      <c r="AB278" s="912"/>
    </row>
    <row r="279" spans="1:28">
      <c r="A279" s="929" t="s">
        <v>4076</v>
      </c>
      <c r="B279" s="930">
        <v>0</v>
      </c>
      <c r="C279" s="931">
        <v>0.25</v>
      </c>
      <c r="D279" s="931">
        <v>0</v>
      </c>
      <c r="E279" s="931">
        <v>0</v>
      </c>
      <c r="F279" s="932">
        <v>0</v>
      </c>
      <c r="G279" s="933">
        <v>0</v>
      </c>
      <c r="H279" s="933">
        <v>0</v>
      </c>
      <c r="I279" s="933">
        <v>0</v>
      </c>
      <c r="J279" s="933">
        <v>0</v>
      </c>
      <c r="K279" s="933">
        <v>0</v>
      </c>
      <c r="L279" s="934">
        <v>0</v>
      </c>
      <c r="M279" s="935">
        <v>0</v>
      </c>
      <c r="N279" s="935">
        <v>0</v>
      </c>
      <c r="O279" s="935">
        <v>0</v>
      </c>
      <c r="P279" s="935">
        <v>0</v>
      </c>
      <c r="Q279" s="935">
        <v>0</v>
      </c>
      <c r="R279" s="935">
        <v>0</v>
      </c>
      <c r="S279" s="935">
        <v>0</v>
      </c>
      <c r="T279" s="935">
        <v>0</v>
      </c>
      <c r="U279" s="935">
        <v>0</v>
      </c>
      <c r="V279" s="935">
        <v>0</v>
      </c>
      <c r="W279" s="935">
        <v>0</v>
      </c>
      <c r="X279" s="935">
        <v>0</v>
      </c>
      <c r="Y279" s="935">
        <v>0</v>
      </c>
      <c r="Z279" s="935">
        <v>0</v>
      </c>
      <c r="AA279" s="935">
        <v>0</v>
      </c>
      <c r="AB279" s="912"/>
    </row>
    <row r="280" spans="1:28">
      <c r="A280" s="929" t="s">
        <v>4077</v>
      </c>
      <c r="B280" s="930">
        <v>0</v>
      </c>
      <c r="C280" s="931">
        <v>220.227</v>
      </c>
      <c r="D280" s="931">
        <v>0</v>
      </c>
      <c r="E280" s="931">
        <v>0.64700000000000002</v>
      </c>
      <c r="F280" s="932">
        <v>0</v>
      </c>
      <c r="G280" s="933">
        <v>0</v>
      </c>
      <c r="H280" s="933">
        <v>0</v>
      </c>
      <c r="I280" s="933">
        <v>0</v>
      </c>
      <c r="J280" s="933">
        <v>0</v>
      </c>
      <c r="K280" s="933">
        <v>220</v>
      </c>
      <c r="L280" s="934">
        <v>0.190040924351214</v>
      </c>
      <c r="M280" s="935">
        <v>1.21302717670988E-3</v>
      </c>
      <c r="N280" s="935">
        <v>6.0651358835493903E-4</v>
      </c>
      <c r="O280" s="935">
        <v>4.85210870683951E-2</v>
      </c>
      <c r="P280" s="935">
        <v>4.24559511848457E-2</v>
      </c>
      <c r="Q280" s="935">
        <v>4.8521087068395096E-3</v>
      </c>
      <c r="R280" s="935">
        <v>1.0108559805915699E-3</v>
      </c>
      <c r="S280" s="935">
        <v>2.02171196118313E-2</v>
      </c>
      <c r="T280" s="935">
        <v>2.83039674565638E-2</v>
      </c>
      <c r="U280" s="935">
        <v>0.24664885926434199</v>
      </c>
      <c r="V280" s="935">
        <v>6.0651358835493897E-5</v>
      </c>
      <c r="W280" s="935">
        <v>6.0651358835493897E-5</v>
      </c>
      <c r="X280" s="935">
        <v>7.2781630602592698E-2</v>
      </c>
      <c r="Y280" s="935">
        <v>3.63908153012963E-2</v>
      </c>
      <c r="Z280" s="935">
        <v>4.85210870683951E-2</v>
      </c>
      <c r="AA280" s="935">
        <v>3.2347391378930102E-4</v>
      </c>
      <c r="AB280" s="912"/>
    </row>
    <row r="281" spans="1:28">
      <c r="A281" s="924"/>
      <c r="B281" s="925"/>
      <c r="C281" s="926"/>
      <c r="D281" s="926"/>
      <c r="E281" s="926"/>
      <c r="F281" s="925"/>
      <c r="G281" s="926"/>
      <c r="H281" s="926"/>
      <c r="I281" s="926"/>
      <c r="J281" s="926"/>
      <c r="K281" s="926"/>
      <c r="L281" s="927"/>
      <c r="M281" s="928"/>
      <c r="N281" s="928"/>
      <c r="O281" s="928"/>
      <c r="P281" s="928"/>
      <c r="Q281" s="928"/>
      <c r="R281" s="928"/>
      <c r="S281" s="928"/>
      <c r="T281" s="928"/>
      <c r="U281" s="928"/>
      <c r="V281" s="928"/>
      <c r="W281" s="928"/>
      <c r="X281" s="928"/>
      <c r="Y281" s="928"/>
      <c r="Z281" s="928"/>
      <c r="AA281" s="928"/>
      <c r="AB281" s="912"/>
    </row>
    <row r="282" spans="1:28">
      <c r="A282" s="917" t="s">
        <v>4078</v>
      </c>
      <c r="B282" s="918">
        <v>0</v>
      </c>
      <c r="C282" s="919">
        <v>1907</v>
      </c>
      <c r="D282" s="919">
        <v>0</v>
      </c>
      <c r="E282" s="919">
        <v>113</v>
      </c>
      <c r="F282" s="920">
        <v>23</v>
      </c>
      <c r="G282" s="921">
        <v>0</v>
      </c>
      <c r="H282" s="921">
        <v>0</v>
      </c>
      <c r="I282" s="921">
        <v>0</v>
      </c>
      <c r="J282" s="921">
        <v>0</v>
      </c>
      <c r="K282" s="921">
        <v>1771</v>
      </c>
      <c r="L282" s="922">
        <v>5.3007373734898398</v>
      </c>
      <c r="M282" s="923">
        <v>9.3710588869556702E-2</v>
      </c>
      <c r="N282" s="923">
        <v>0.28968895042517201</v>
      </c>
      <c r="O282" s="923">
        <v>1.3205035900703299</v>
      </c>
      <c r="P282" s="923">
        <v>0.52067586443502301</v>
      </c>
      <c r="Q282" s="923">
        <v>0.119953071776901</v>
      </c>
      <c r="R282" s="923">
        <v>6.3669934079937304E-2</v>
      </c>
      <c r="S282" s="923">
        <v>1.7800597936628499</v>
      </c>
      <c r="T282" s="923">
        <v>2.8410133065405399</v>
      </c>
      <c r="U282" s="923">
        <v>9.0764153209008303</v>
      </c>
      <c r="V282" s="923">
        <v>2.4287573210478599E-3</v>
      </c>
      <c r="W282" s="923">
        <v>9.5280956698605597E-4</v>
      </c>
      <c r="X282" s="923">
        <v>1.1832494424976101</v>
      </c>
      <c r="Y282" s="923">
        <v>0.67349596882887797</v>
      </c>
      <c r="Z282" s="923">
        <v>6.4196093807435003E-2</v>
      </c>
      <c r="AA282" s="923">
        <v>2.68910088955326E-2</v>
      </c>
      <c r="AB282" s="912"/>
    </row>
    <row r="283" spans="1:28">
      <c r="A283" s="929" t="s">
        <v>4079</v>
      </c>
      <c r="B283" s="930">
        <v>0</v>
      </c>
      <c r="C283" s="931">
        <v>23.67</v>
      </c>
      <c r="D283" s="931">
        <v>0</v>
      </c>
      <c r="E283" s="931">
        <v>0</v>
      </c>
      <c r="F283" s="932">
        <v>0</v>
      </c>
      <c r="G283" s="933">
        <v>0</v>
      </c>
      <c r="H283" s="933">
        <v>0</v>
      </c>
      <c r="I283" s="933">
        <v>0</v>
      </c>
      <c r="J283" s="933">
        <v>0</v>
      </c>
      <c r="K283" s="933">
        <v>24</v>
      </c>
      <c r="L283" s="934">
        <v>8.5632366995858494E-3</v>
      </c>
      <c r="M283" s="935">
        <v>3.1288749479255998E-4</v>
      </c>
      <c r="N283" s="935">
        <v>3.3406033278604201E-4</v>
      </c>
      <c r="O283" s="935">
        <v>2.7995196902492201E-3</v>
      </c>
      <c r="P283" s="935">
        <v>6.3518513980444496E-4</v>
      </c>
      <c r="Q283" s="935">
        <v>8.7043889528757299E-4</v>
      </c>
      <c r="R283" s="935">
        <v>1.2703702796088901E-4</v>
      </c>
      <c r="S283" s="935">
        <v>5.0579557428872502E-3</v>
      </c>
      <c r="T283" s="935">
        <v>3.8346362143749802E-3</v>
      </c>
      <c r="U283" s="935">
        <v>4.4298282157473001E-2</v>
      </c>
      <c r="V283" s="935">
        <v>3.05829882128066E-6</v>
      </c>
      <c r="W283" s="935">
        <v>7.0576126644938399E-7</v>
      </c>
      <c r="X283" s="935">
        <v>2.3525375548312801E-5</v>
      </c>
      <c r="Y283" s="935">
        <v>0</v>
      </c>
      <c r="Z283" s="935">
        <v>0</v>
      </c>
      <c r="AA283" s="935">
        <v>1.27037027960889E-5</v>
      </c>
      <c r="AB283" s="912"/>
    </row>
    <row r="284" spans="1:28">
      <c r="A284" s="929" t="s">
        <v>4080</v>
      </c>
      <c r="B284" s="930">
        <v>0</v>
      </c>
      <c r="C284" s="931">
        <v>1232.213019</v>
      </c>
      <c r="D284" s="931">
        <v>0</v>
      </c>
      <c r="E284" s="931">
        <v>110.39190499999999</v>
      </c>
      <c r="F284" s="932">
        <v>0</v>
      </c>
      <c r="G284" s="933">
        <v>0</v>
      </c>
      <c r="H284" s="933">
        <v>0</v>
      </c>
      <c r="I284" s="933">
        <v>0</v>
      </c>
      <c r="J284" s="933">
        <v>0</v>
      </c>
      <c r="K284" s="933">
        <v>1122</v>
      </c>
      <c r="L284" s="934">
        <v>0.19177959663783201</v>
      </c>
      <c r="M284" s="935">
        <v>1.6084740363172999E-2</v>
      </c>
      <c r="N284" s="935">
        <v>2.26836082044747E-3</v>
      </c>
      <c r="O284" s="935">
        <v>0.29901119905898499</v>
      </c>
      <c r="P284" s="935">
        <v>1.0998113068836199E-2</v>
      </c>
      <c r="Q284" s="935">
        <v>3.16883132795844E-2</v>
      </c>
      <c r="R284" s="935">
        <v>1.12043276888769E-2</v>
      </c>
      <c r="S284" s="935">
        <v>0.15122405469649799</v>
      </c>
      <c r="T284" s="935">
        <v>0.283888793589335</v>
      </c>
      <c r="U284" s="935">
        <v>1.5741049329771899</v>
      </c>
      <c r="V284" s="935">
        <v>7.4924645281446796E-4</v>
      </c>
      <c r="W284" s="935">
        <v>1.58097875364521E-4</v>
      </c>
      <c r="X284" s="935">
        <v>0.99945352513049202</v>
      </c>
      <c r="Y284" s="935">
        <v>0.49972676256524601</v>
      </c>
      <c r="Z284" s="935">
        <v>6.3926532212610604E-2</v>
      </c>
      <c r="AA284" s="935">
        <v>2.47457544048815E-3</v>
      </c>
      <c r="AB284" s="912"/>
    </row>
    <row r="285" spans="1:28">
      <c r="A285" s="929" t="s">
        <v>4081</v>
      </c>
      <c r="B285" s="930">
        <v>0</v>
      </c>
      <c r="C285" s="931">
        <v>0</v>
      </c>
      <c r="D285" s="931">
        <v>0</v>
      </c>
      <c r="E285" s="931">
        <v>0</v>
      </c>
      <c r="F285" s="932">
        <v>0</v>
      </c>
      <c r="G285" s="933">
        <v>0</v>
      </c>
      <c r="H285" s="933">
        <v>0</v>
      </c>
      <c r="I285" s="933">
        <v>0</v>
      </c>
      <c r="J285" s="933">
        <v>0</v>
      </c>
      <c r="K285" s="933">
        <v>0</v>
      </c>
      <c r="L285" s="934">
        <v>0</v>
      </c>
      <c r="M285" s="935">
        <v>0</v>
      </c>
      <c r="N285" s="935">
        <v>0</v>
      </c>
      <c r="O285" s="935">
        <v>0</v>
      </c>
      <c r="P285" s="935">
        <v>0</v>
      </c>
      <c r="Q285" s="935">
        <v>0</v>
      </c>
      <c r="R285" s="935">
        <v>0</v>
      </c>
      <c r="S285" s="935">
        <v>0</v>
      </c>
      <c r="T285" s="935">
        <v>0</v>
      </c>
      <c r="U285" s="935">
        <v>0</v>
      </c>
      <c r="V285" s="935">
        <v>0</v>
      </c>
      <c r="W285" s="935">
        <v>0</v>
      </c>
      <c r="X285" s="935">
        <v>0</v>
      </c>
      <c r="Y285" s="935">
        <v>0</v>
      </c>
      <c r="Z285" s="935">
        <v>0</v>
      </c>
      <c r="AA285" s="935">
        <v>0</v>
      </c>
      <c r="AB285" s="912"/>
    </row>
    <row r="286" spans="1:28">
      <c r="A286" s="929" t="s">
        <v>4082</v>
      </c>
      <c r="B286" s="930">
        <v>0</v>
      </c>
      <c r="C286" s="931">
        <v>0.09</v>
      </c>
      <c r="D286" s="931">
        <v>0</v>
      </c>
      <c r="E286" s="931">
        <v>0</v>
      </c>
      <c r="F286" s="932">
        <v>0</v>
      </c>
      <c r="G286" s="933">
        <v>0</v>
      </c>
      <c r="H286" s="933">
        <v>0</v>
      </c>
      <c r="I286" s="933">
        <v>0</v>
      </c>
      <c r="J286" s="933">
        <v>0</v>
      </c>
      <c r="K286" s="933">
        <v>0</v>
      </c>
      <c r="L286" s="934">
        <v>0</v>
      </c>
      <c r="M286" s="935">
        <v>0</v>
      </c>
      <c r="N286" s="935">
        <v>0</v>
      </c>
      <c r="O286" s="935">
        <v>0</v>
      </c>
      <c r="P286" s="935">
        <v>0</v>
      </c>
      <c r="Q286" s="935">
        <v>0</v>
      </c>
      <c r="R286" s="935">
        <v>0</v>
      </c>
      <c r="S286" s="935">
        <v>0</v>
      </c>
      <c r="T286" s="935">
        <v>0</v>
      </c>
      <c r="U286" s="935">
        <v>0</v>
      </c>
      <c r="V286" s="935">
        <v>0</v>
      </c>
      <c r="W286" s="935">
        <v>0</v>
      </c>
      <c r="X286" s="935">
        <v>0</v>
      </c>
      <c r="Y286" s="935">
        <v>0</v>
      </c>
      <c r="Z286" s="935">
        <v>0</v>
      </c>
      <c r="AA286" s="935">
        <v>0</v>
      </c>
      <c r="AB286" s="912"/>
    </row>
    <row r="287" spans="1:28">
      <c r="A287" s="929" t="s">
        <v>4083</v>
      </c>
      <c r="B287" s="930">
        <v>0</v>
      </c>
      <c r="C287" s="931">
        <v>0</v>
      </c>
      <c r="D287" s="931">
        <v>0</v>
      </c>
      <c r="E287" s="931">
        <v>0</v>
      </c>
      <c r="F287" s="932">
        <v>0</v>
      </c>
      <c r="G287" s="933">
        <v>0</v>
      </c>
      <c r="H287" s="933">
        <v>0</v>
      </c>
      <c r="I287" s="933">
        <v>0</v>
      </c>
      <c r="J287" s="933">
        <v>0</v>
      </c>
      <c r="K287" s="933">
        <v>0</v>
      </c>
      <c r="L287" s="934">
        <v>0</v>
      </c>
      <c r="M287" s="935">
        <v>0</v>
      </c>
      <c r="N287" s="935">
        <v>0</v>
      </c>
      <c r="O287" s="935">
        <v>0</v>
      </c>
      <c r="P287" s="935">
        <v>0</v>
      </c>
      <c r="Q287" s="935">
        <v>0</v>
      </c>
      <c r="R287" s="935">
        <v>0</v>
      </c>
      <c r="S287" s="935">
        <v>0</v>
      </c>
      <c r="T287" s="935">
        <v>0</v>
      </c>
      <c r="U287" s="935">
        <v>0</v>
      </c>
      <c r="V287" s="935">
        <v>0</v>
      </c>
      <c r="W287" s="935">
        <v>0</v>
      </c>
      <c r="X287" s="935">
        <v>0</v>
      </c>
      <c r="Y287" s="935">
        <v>0</v>
      </c>
      <c r="Z287" s="935">
        <v>0</v>
      </c>
      <c r="AA287" s="935">
        <v>0</v>
      </c>
      <c r="AB287" s="912"/>
    </row>
    <row r="288" spans="1:28">
      <c r="A288" s="929" t="s">
        <v>4084</v>
      </c>
      <c r="B288" s="930">
        <v>0</v>
      </c>
      <c r="C288" s="931">
        <v>430.14699999999999</v>
      </c>
      <c r="D288" s="931">
        <v>0</v>
      </c>
      <c r="E288" s="931">
        <v>1.776511</v>
      </c>
      <c r="F288" s="932">
        <v>0</v>
      </c>
      <c r="G288" s="933">
        <v>0</v>
      </c>
      <c r="H288" s="933">
        <v>0</v>
      </c>
      <c r="I288" s="933">
        <v>0</v>
      </c>
      <c r="J288" s="933">
        <v>0</v>
      </c>
      <c r="K288" s="933">
        <v>428</v>
      </c>
      <c r="L288" s="934">
        <v>9.5444409047467399E-2</v>
      </c>
      <c r="M288" s="935">
        <v>3.4873918690420799E-3</v>
      </c>
      <c r="N288" s="935">
        <v>3.7233807925110898E-3</v>
      </c>
      <c r="O288" s="935">
        <v>3.1202979880902801E-2</v>
      </c>
      <c r="P288" s="935">
        <v>7.0796677040703797E-3</v>
      </c>
      <c r="Q288" s="935">
        <v>9.70176685372608E-3</v>
      </c>
      <c r="R288" s="935">
        <v>1.41593354081408E-3</v>
      </c>
      <c r="S288" s="935">
        <v>5.6375131717597497E-2</v>
      </c>
      <c r="T288" s="935">
        <v>4.2740216139387902E-2</v>
      </c>
      <c r="U288" s="935">
        <v>0.49374126988016798</v>
      </c>
      <c r="V288" s="935">
        <v>3.4087288945524097E-5</v>
      </c>
      <c r="W288" s="935">
        <v>7.8662974489670893E-6</v>
      </c>
      <c r="X288" s="935">
        <v>2.6220991496557001E-4</v>
      </c>
      <c r="Y288" s="935">
        <v>0</v>
      </c>
      <c r="Z288" s="935">
        <v>0</v>
      </c>
      <c r="AA288" s="935">
        <v>1.4159335408140799E-4</v>
      </c>
      <c r="AB288" s="912"/>
    </row>
    <row r="289" spans="1:28">
      <c r="A289" s="929" t="s">
        <v>4085</v>
      </c>
      <c r="B289" s="930">
        <v>0</v>
      </c>
      <c r="C289" s="931">
        <v>21.986999999999998</v>
      </c>
      <c r="D289" s="931">
        <v>0</v>
      </c>
      <c r="E289" s="931">
        <v>0.27176899999999998</v>
      </c>
      <c r="F289" s="932">
        <v>0</v>
      </c>
      <c r="G289" s="933">
        <v>0</v>
      </c>
      <c r="H289" s="933">
        <v>0</v>
      </c>
      <c r="I289" s="933">
        <v>0</v>
      </c>
      <c r="J289" s="933">
        <v>0</v>
      </c>
      <c r="K289" s="933">
        <v>22</v>
      </c>
      <c r="L289" s="934">
        <v>8.8955326292057699E-2</v>
      </c>
      <c r="M289" s="935">
        <v>4.28602935770824E-3</v>
      </c>
      <c r="N289" s="935">
        <v>1.6173695689465E-4</v>
      </c>
      <c r="O289" s="935">
        <v>3.6929938490945197E-2</v>
      </c>
      <c r="P289" s="935">
        <v>1.5985002573087999E-2</v>
      </c>
      <c r="Q289" s="935">
        <v>3.2077829784105702E-3</v>
      </c>
      <c r="R289" s="935">
        <v>1.0512902198152299E-3</v>
      </c>
      <c r="S289" s="935">
        <v>8.7607518317935604E-2</v>
      </c>
      <c r="T289" s="935">
        <v>8.5720587154164696E-2</v>
      </c>
      <c r="U289" s="935">
        <v>0.95640453843703299</v>
      </c>
      <c r="V289" s="935">
        <v>8.0868478447325201E-5</v>
      </c>
      <c r="W289" s="935">
        <v>0</v>
      </c>
      <c r="X289" s="935">
        <v>0</v>
      </c>
      <c r="Y289" s="935">
        <v>0</v>
      </c>
      <c r="Z289" s="935">
        <v>2.6956159482441702E-4</v>
      </c>
      <c r="AA289" s="935">
        <v>1.2399833361923201E-4</v>
      </c>
      <c r="AB289" s="912"/>
    </row>
    <row r="290" spans="1:28">
      <c r="A290" s="929" t="s">
        <v>4086</v>
      </c>
      <c r="B290" s="930">
        <v>0</v>
      </c>
      <c r="C290" s="931">
        <v>0</v>
      </c>
      <c r="D290" s="931">
        <v>0</v>
      </c>
      <c r="E290" s="931">
        <v>0</v>
      </c>
      <c r="F290" s="932">
        <v>0</v>
      </c>
      <c r="G290" s="933">
        <v>0</v>
      </c>
      <c r="H290" s="933">
        <v>0</v>
      </c>
      <c r="I290" s="933">
        <v>0</v>
      </c>
      <c r="J290" s="933">
        <v>0</v>
      </c>
      <c r="K290" s="933">
        <v>0</v>
      </c>
      <c r="L290" s="934">
        <v>0</v>
      </c>
      <c r="M290" s="935">
        <v>0</v>
      </c>
      <c r="N290" s="935">
        <v>0</v>
      </c>
      <c r="O290" s="935">
        <v>0</v>
      </c>
      <c r="P290" s="935">
        <v>0</v>
      </c>
      <c r="Q290" s="935">
        <v>0</v>
      </c>
      <c r="R290" s="935">
        <v>0</v>
      </c>
      <c r="S290" s="935">
        <v>0</v>
      </c>
      <c r="T290" s="935">
        <v>0</v>
      </c>
      <c r="U290" s="935">
        <v>0</v>
      </c>
      <c r="V290" s="935">
        <v>0</v>
      </c>
      <c r="W290" s="935">
        <v>0</v>
      </c>
      <c r="X290" s="935">
        <v>0</v>
      </c>
      <c r="Y290" s="935">
        <v>0</v>
      </c>
      <c r="Z290" s="935">
        <v>0</v>
      </c>
      <c r="AA290" s="935">
        <v>0</v>
      </c>
      <c r="AB290" s="912"/>
    </row>
    <row r="291" spans="1:28">
      <c r="A291" s="929" t="s">
        <v>4087</v>
      </c>
      <c r="B291" s="930">
        <v>0</v>
      </c>
      <c r="C291" s="931">
        <v>22.856000000000002</v>
      </c>
      <c r="D291" s="931">
        <v>0</v>
      </c>
      <c r="E291" s="931">
        <v>1.7000000000000001E-2</v>
      </c>
      <c r="F291" s="932">
        <v>23</v>
      </c>
      <c r="G291" s="933">
        <v>0</v>
      </c>
      <c r="H291" s="933">
        <v>0</v>
      </c>
      <c r="I291" s="933">
        <v>0</v>
      </c>
      <c r="J291" s="933">
        <v>0</v>
      </c>
      <c r="K291" s="933">
        <v>0</v>
      </c>
      <c r="L291" s="934">
        <v>0</v>
      </c>
      <c r="M291" s="935">
        <v>0</v>
      </c>
      <c r="N291" s="935">
        <v>0</v>
      </c>
      <c r="O291" s="935">
        <v>0</v>
      </c>
      <c r="P291" s="935">
        <v>0</v>
      </c>
      <c r="Q291" s="935">
        <v>0</v>
      </c>
      <c r="R291" s="935">
        <v>0</v>
      </c>
      <c r="S291" s="935">
        <v>0</v>
      </c>
      <c r="T291" s="935">
        <v>0</v>
      </c>
      <c r="U291" s="935">
        <v>0</v>
      </c>
      <c r="V291" s="935">
        <v>0</v>
      </c>
      <c r="W291" s="935">
        <v>0</v>
      </c>
      <c r="X291" s="935">
        <v>0</v>
      </c>
      <c r="Y291" s="935">
        <v>0</v>
      </c>
      <c r="Z291" s="935">
        <v>0</v>
      </c>
      <c r="AA291" s="935">
        <v>0</v>
      </c>
      <c r="AB291" s="912"/>
    </row>
    <row r="292" spans="1:28">
      <c r="A292" s="929" t="s">
        <v>4088</v>
      </c>
      <c r="B292" s="930">
        <v>0</v>
      </c>
      <c r="C292" s="931">
        <v>8.2949999999999999</v>
      </c>
      <c r="D292" s="931">
        <v>0</v>
      </c>
      <c r="E292" s="931">
        <v>2.0170000000000001E-3</v>
      </c>
      <c r="F292" s="932">
        <v>0</v>
      </c>
      <c r="G292" s="933">
        <v>0</v>
      </c>
      <c r="H292" s="933">
        <v>0</v>
      </c>
      <c r="I292" s="933">
        <v>0</v>
      </c>
      <c r="J292" s="933">
        <v>0</v>
      </c>
      <c r="K292" s="933">
        <v>8</v>
      </c>
      <c r="L292" s="934">
        <v>3.6660376896120797E-2</v>
      </c>
      <c r="M292" s="935">
        <v>2.0388658808537801E-3</v>
      </c>
      <c r="N292" s="935">
        <v>1.6271718087583001E-3</v>
      </c>
      <c r="O292" s="935">
        <v>1.51934717082853E-2</v>
      </c>
      <c r="P292" s="935">
        <v>1.90163452348862E-3</v>
      </c>
      <c r="Q292" s="935">
        <v>3.1269144999632398E-3</v>
      </c>
      <c r="R292" s="935">
        <v>1.6565785281936901E-3</v>
      </c>
      <c r="S292" s="935">
        <v>5.2638027789349902E-2</v>
      </c>
      <c r="T292" s="935">
        <v>7.1948440218589899E-2</v>
      </c>
      <c r="U292" s="935">
        <v>0.27995196902492198</v>
      </c>
      <c r="V292" s="935">
        <v>1.8624255642414301E-5</v>
      </c>
      <c r="W292" s="935">
        <v>1.47033597176955E-5</v>
      </c>
      <c r="X292" s="935">
        <v>2.9406719435390999E-4</v>
      </c>
      <c r="Y292" s="935">
        <v>1.9604479623594001E-4</v>
      </c>
      <c r="Z292" s="935">
        <v>0</v>
      </c>
      <c r="AA292" s="935">
        <v>7.0576126644938399E-4</v>
      </c>
      <c r="AB292" s="912"/>
    </row>
    <row r="293" spans="1:28">
      <c r="A293" s="929" t="s">
        <v>4089</v>
      </c>
      <c r="B293" s="930">
        <v>0</v>
      </c>
      <c r="C293" s="931">
        <v>789.83596299999999</v>
      </c>
      <c r="D293" s="931">
        <v>0</v>
      </c>
      <c r="E293" s="931">
        <v>2.4244530000000002</v>
      </c>
      <c r="F293" s="932">
        <v>0</v>
      </c>
      <c r="G293" s="933">
        <v>0</v>
      </c>
      <c r="H293" s="933">
        <v>0</v>
      </c>
      <c r="I293" s="933">
        <v>0</v>
      </c>
      <c r="J293" s="933">
        <v>0</v>
      </c>
      <c r="K293" s="933">
        <v>787</v>
      </c>
      <c r="L293" s="934">
        <v>4.8793344279167803</v>
      </c>
      <c r="M293" s="935">
        <v>6.7500673903987105E-2</v>
      </c>
      <c r="N293" s="935">
        <v>0.28157423971377499</v>
      </c>
      <c r="O293" s="935">
        <v>0.935366481240964</v>
      </c>
      <c r="P293" s="935">
        <v>0.48407626142573601</v>
      </c>
      <c r="Q293" s="935">
        <v>7.1357855269929202E-2</v>
      </c>
      <c r="R293" s="935">
        <v>4.82147670742765E-2</v>
      </c>
      <c r="S293" s="935">
        <v>1.4271571053985801</v>
      </c>
      <c r="T293" s="935">
        <v>2.3528806332246899</v>
      </c>
      <c r="U293" s="935">
        <v>5.7279143284240499</v>
      </c>
      <c r="V293" s="935">
        <v>1.5428725463768501E-3</v>
      </c>
      <c r="W293" s="935">
        <v>7.7143627318842405E-4</v>
      </c>
      <c r="X293" s="935">
        <v>0.18321611488225101</v>
      </c>
      <c r="Y293" s="935">
        <v>0.17357316146739499</v>
      </c>
      <c r="Z293" s="935">
        <v>0</v>
      </c>
      <c r="AA293" s="935">
        <v>2.3432376798098401E-2</v>
      </c>
      <c r="AB293" s="912"/>
    </row>
    <row r="294" spans="1:28">
      <c r="A294" s="924"/>
      <c r="B294" s="925"/>
      <c r="C294" s="926"/>
      <c r="D294" s="926"/>
      <c r="E294" s="926"/>
      <c r="F294" s="925"/>
      <c r="G294" s="926"/>
      <c r="H294" s="926"/>
      <c r="I294" s="926"/>
      <c r="J294" s="926"/>
      <c r="K294" s="926"/>
      <c r="L294" s="927"/>
      <c r="M294" s="928"/>
      <c r="N294" s="928"/>
      <c r="O294" s="928"/>
      <c r="P294" s="928"/>
      <c r="Q294" s="928"/>
      <c r="R294" s="928"/>
      <c r="S294" s="928"/>
      <c r="T294" s="928"/>
      <c r="U294" s="928"/>
      <c r="V294" s="928"/>
      <c r="W294" s="928"/>
      <c r="X294" s="928"/>
      <c r="Y294" s="928"/>
      <c r="Z294" s="928"/>
      <c r="AA294" s="928"/>
      <c r="AB294" s="912"/>
    </row>
    <row r="295" spans="1:28">
      <c r="A295" s="917" t="s">
        <v>4090</v>
      </c>
      <c r="B295" s="918">
        <v>0</v>
      </c>
      <c r="C295" s="919">
        <v>1943</v>
      </c>
      <c r="D295" s="919">
        <v>62</v>
      </c>
      <c r="E295" s="919">
        <v>34</v>
      </c>
      <c r="F295" s="920">
        <v>0</v>
      </c>
      <c r="G295" s="921">
        <v>0</v>
      </c>
      <c r="H295" s="921">
        <v>0</v>
      </c>
      <c r="I295" s="921">
        <v>0</v>
      </c>
      <c r="J295" s="921">
        <v>0</v>
      </c>
      <c r="K295" s="921">
        <v>1846</v>
      </c>
      <c r="L295" s="922">
        <v>6.5735979121229198</v>
      </c>
      <c r="M295" s="923">
        <v>0.23912419437841501</v>
      </c>
      <c r="N295" s="923">
        <v>0.15419356973068299</v>
      </c>
      <c r="O295" s="923">
        <v>11.8582760310731</v>
      </c>
      <c r="P295" s="923">
        <v>0.76831195628200999</v>
      </c>
      <c r="Q295" s="923">
        <v>0.58197301933491796</v>
      </c>
      <c r="R295" s="923">
        <v>0.73407515867375694</v>
      </c>
      <c r="S295" s="923">
        <v>4.2317129414071104</v>
      </c>
      <c r="T295" s="923">
        <v>4.81577155880119</v>
      </c>
      <c r="U295" s="923">
        <v>24.118053765285399</v>
      </c>
      <c r="V295" s="923">
        <v>5.5604945229984996E-3</v>
      </c>
      <c r="W295" s="923">
        <v>3.9023353836351599E-3</v>
      </c>
      <c r="X295" s="923">
        <v>3.2374933222241302</v>
      </c>
      <c r="Y295" s="923">
        <v>1.6201259587815799</v>
      </c>
      <c r="Z295" s="923">
        <v>0.28311392653221301</v>
      </c>
      <c r="AA295" s="923">
        <v>6.7194721493861395E-2</v>
      </c>
      <c r="AB295" s="912"/>
    </row>
    <row r="296" spans="1:28">
      <c r="A296" s="929" t="s">
        <v>4091</v>
      </c>
      <c r="B296" s="930">
        <v>0</v>
      </c>
      <c r="C296" s="931">
        <v>358.11200000000002</v>
      </c>
      <c r="D296" s="931">
        <v>0</v>
      </c>
      <c r="E296" s="931">
        <v>6.0000000000000001E-3</v>
      </c>
      <c r="F296" s="932">
        <v>0</v>
      </c>
      <c r="G296" s="933">
        <v>0</v>
      </c>
      <c r="H296" s="933">
        <v>0</v>
      </c>
      <c r="I296" s="933">
        <v>0</v>
      </c>
      <c r="J296" s="933">
        <v>0</v>
      </c>
      <c r="K296" s="933">
        <v>358</v>
      </c>
      <c r="L296" s="934">
        <v>1.31595069473375</v>
      </c>
      <c r="M296" s="935">
        <v>4.6935574778837003E-2</v>
      </c>
      <c r="N296" s="935">
        <v>1.5352758105227E-2</v>
      </c>
      <c r="O296" s="935">
        <v>1.6537113730487401</v>
      </c>
      <c r="P296" s="935">
        <v>0.185549047957458</v>
      </c>
      <c r="Q296" s="935">
        <v>0.123699365304972</v>
      </c>
      <c r="R296" s="935">
        <v>6.00950817261744E-2</v>
      </c>
      <c r="S296" s="935">
        <v>0.70184037052466497</v>
      </c>
      <c r="T296" s="935">
        <v>0.71061337515622303</v>
      </c>
      <c r="U296" s="935">
        <v>3.9171465679907902</v>
      </c>
      <c r="V296" s="935">
        <v>7.01840370524665E-4</v>
      </c>
      <c r="W296" s="935">
        <v>3.0705516210454098E-4</v>
      </c>
      <c r="X296" s="935">
        <v>0.219325115788958</v>
      </c>
      <c r="Y296" s="935">
        <v>0.109662557894479</v>
      </c>
      <c r="Z296" s="935">
        <v>8.77300463155831E-3</v>
      </c>
      <c r="AA296" s="935">
        <v>5.2199377557772004E-3</v>
      </c>
      <c r="AB296" s="912"/>
    </row>
    <row r="297" spans="1:28">
      <c r="A297" s="929" t="s">
        <v>4092</v>
      </c>
      <c r="B297" s="930">
        <v>0</v>
      </c>
      <c r="C297" s="931">
        <v>14.206</v>
      </c>
      <c r="D297" s="931">
        <v>0</v>
      </c>
      <c r="E297" s="931">
        <v>0</v>
      </c>
      <c r="F297" s="932">
        <v>0</v>
      </c>
      <c r="G297" s="933">
        <v>0</v>
      </c>
      <c r="H297" s="933">
        <v>0</v>
      </c>
      <c r="I297" s="933">
        <v>0</v>
      </c>
      <c r="J297" s="933">
        <v>0</v>
      </c>
      <c r="K297" s="933">
        <v>14</v>
      </c>
      <c r="L297" s="934">
        <v>5.4823927267380598E-2</v>
      </c>
      <c r="M297" s="935">
        <v>2.25745582865685E-3</v>
      </c>
      <c r="N297" s="935">
        <v>1.9833361923199499E-3</v>
      </c>
      <c r="O297" s="935">
        <v>2.6605729409170002E-2</v>
      </c>
      <c r="P297" s="935">
        <v>4.8535300316122198E-3</v>
      </c>
      <c r="Q297" s="935">
        <v>4.2407920209767899E-3</v>
      </c>
      <c r="R297" s="935">
        <v>2.0962089837527902E-3</v>
      </c>
      <c r="S297" s="935">
        <v>2.9185678927635E-2</v>
      </c>
      <c r="T297" s="935">
        <v>4.805155978141E-2</v>
      </c>
      <c r="U297" s="935">
        <v>0.35748425515230198</v>
      </c>
      <c r="V297" s="935">
        <v>1.6769671870022301E-4</v>
      </c>
      <c r="W297" s="935">
        <v>8.3848359350111504E-5</v>
      </c>
      <c r="X297" s="935">
        <v>0.44359007033107101</v>
      </c>
      <c r="Y297" s="935">
        <v>0.221875658587987</v>
      </c>
      <c r="Z297" s="935">
        <v>4.1924179675055804E-3</v>
      </c>
      <c r="AA297" s="935">
        <v>5.6436395716421195E-4</v>
      </c>
      <c r="AB297" s="912"/>
    </row>
    <row r="298" spans="1:28">
      <c r="A298" s="929" t="s">
        <v>4093</v>
      </c>
      <c r="B298" s="930">
        <v>0</v>
      </c>
      <c r="C298" s="931">
        <v>5.0000000000000001E-3</v>
      </c>
      <c r="D298" s="931">
        <v>0</v>
      </c>
      <c r="E298" s="931">
        <v>0</v>
      </c>
      <c r="F298" s="932">
        <v>0</v>
      </c>
      <c r="G298" s="933">
        <v>0</v>
      </c>
      <c r="H298" s="933">
        <v>0</v>
      </c>
      <c r="I298" s="933">
        <v>0</v>
      </c>
      <c r="J298" s="933">
        <v>0</v>
      </c>
      <c r="K298" s="933">
        <v>0</v>
      </c>
      <c r="L298" s="934">
        <v>0</v>
      </c>
      <c r="M298" s="935">
        <v>0</v>
      </c>
      <c r="N298" s="935">
        <v>0</v>
      </c>
      <c r="O298" s="935">
        <v>0</v>
      </c>
      <c r="P298" s="935">
        <v>0</v>
      </c>
      <c r="Q298" s="935">
        <v>0</v>
      </c>
      <c r="R298" s="935">
        <v>0</v>
      </c>
      <c r="S298" s="935">
        <v>0</v>
      </c>
      <c r="T298" s="935">
        <v>0</v>
      </c>
      <c r="U298" s="935">
        <v>0</v>
      </c>
      <c r="V298" s="935">
        <v>0</v>
      </c>
      <c r="W298" s="935">
        <v>0</v>
      </c>
      <c r="X298" s="935">
        <v>0</v>
      </c>
      <c r="Y298" s="935">
        <v>0</v>
      </c>
      <c r="Z298" s="935">
        <v>0</v>
      </c>
      <c r="AA298" s="935">
        <v>0</v>
      </c>
      <c r="AB298" s="912"/>
    </row>
    <row r="299" spans="1:28">
      <c r="A299" s="929" t="s">
        <v>4094</v>
      </c>
      <c r="B299" s="930">
        <v>0</v>
      </c>
      <c r="C299" s="931">
        <v>15.382332999999999</v>
      </c>
      <c r="D299" s="931">
        <v>0</v>
      </c>
      <c r="E299" s="931">
        <v>0</v>
      </c>
      <c r="F299" s="932">
        <v>0</v>
      </c>
      <c r="G299" s="933">
        <v>0</v>
      </c>
      <c r="H299" s="933">
        <v>0</v>
      </c>
      <c r="I299" s="933">
        <v>0</v>
      </c>
      <c r="J299" s="933">
        <v>0</v>
      </c>
      <c r="K299" s="933">
        <v>15</v>
      </c>
      <c r="L299" s="934">
        <v>6.7084078711985698E-2</v>
      </c>
      <c r="M299" s="935">
        <v>2.88553434459774E-3</v>
      </c>
      <c r="N299" s="935">
        <v>3.2347391378930099E-3</v>
      </c>
      <c r="O299" s="935">
        <v>0.15438527703580299</v>
      </c>
      <c r="P299" s="935">
        <v>3.8412527262479501E-3</v>
      </c>
      <c r="Q299" s="935">
        <v>5.4953806944886899E-3</v>
      </c>
      <c r="R299" s="935">
        <v>5.27483029872326E-3</v>
      </c>
      <c r="S299" s="935">
        <v>5.9548606856666797E-2</v>
      </c>
      <c r="T299" s="935">
        <v>8.2522606415565997E-2</v>
      </c>
      <c r="U299" s="935">
        <v>0.27605557869973302</v>
      </c>
      <c r="V299" s="935">
        <v>5.32996789766462E-5</v>
      </c>
      <c r="W299" s="935">
        <v>7.16788786237655E-5</v>
      </c>
      <c r="X299" s="935">
        <v>6.9840958659053596E-3</v>
      </c>
      <c r="Y299" s="935">
        <v>3.4920479329526798E-3</v>
      </c>
      <c r="Z299" s="935">
        <v>2.0217119611831299E-3</v>
      </c>
      <c r="AA299" s="935">
        <v>8.3441566397921896E-4</v>
      </c>
      <c r="AB299" s="912"/>
    </row>
    <row r="300" spans="1:28">
      <c r="A300" s="929" t="s">
        <v>4095</v>
      </c>
      <c r="B300" s="930">
        <v>0</v>
      </c>
      <c r="C300" s="931">
        <v>7.8650000000000002</v>
      </c>
      <c r="D300" s="931">
        <v>0</v>
      </c>
      <c r="E300" s="931">
        <v>0</v>
      </c>
      <c r="F300" s="932">
        <v>0</v>
      </c>
      <c r="G300" s="933">
        <v>0</v>
      </c>
      <c r="H300" s="933">
        <v>0</v>
      </c>
      <c r="I300" s="933">
        <v>0</v>
      </c>
      <c r="J300" s="933">
        <v>0</v>
      </c>
      <c r="K300" s="933">
        <v>8</v>
      </c>
      <c r="L300" s="934">
        <v>2.4211532335138598E-2</v>
      </c>
      <c r="M300" s="935">
        <v>3.7248511284828598E-4</v>
      </c>
      <c r="N300" s="935">
        <v>1.8624255642414299E-4</v>
      </c>
      <c r="O300" s="935">
        <v>0.105570122773054</v>
      </c>
      <c r="P300" s="935">
        <v>2.63680250937339E-3</v>
      </c>
      <c r="Q300" s="935">
        <v>5.2245938196877999E-3</v>
      </c>
      <c r="R300" s="935">
        <v>1.16646653760384E-3</v>
      </c>
      <c r="S300" s="935">
        <v>5.3912318964883504E-3</v>
      </c>
      <c r="T300" s="935">
        <v>5.5872766927242898E-3</v>
      </c>
      <c r="U300" s="935">
        <v>4.5188325532384097E-2</v>
      </c>
      <c r="V300" s="935">
        <v>6.8615678682578999E-6</v>
      </c>
      <c r="W300" s="935">
        <v>3.9208959247187998E-6</v>
      </c>
      <c r="X300" s="935">
        <v>1.8624255642414301E-3</v>
      </c>
      <c r="Y300" s="935">
        <v>9.8022398117969902E-4</v>
      </c>
      <c r="Z300" s="935">
        <v>8.8220158306172997E-4</v>
      </c>
      <c r="AA300" s="935">
        <v>1.7153919670644699E-4</v>
      </c>
      <c r="AB300" s="912"/>
    </row>
    <row r="301" spans="1:28">
      <c r="A301" s="929" t="s">
        <v>4096</v>
      </c>
      <c r="B301" s="930">
        <v>0</v>
      </c>
      <c r="C301" s="931">
        <v>5.1946820000000002</v>
      </c>
      <c r="D301" s="931">
        <v>0</v>
      </c>
      <c r="E301" s="931">
        <v>0</v>
      </c>
      <c r="F301" s="932">
        <v>0</v>
      </c>
      <c r="G301" s="933">
        <v>0</v>
      </c>
      <c r="H301" s="933">
        <v>0</v>
      </c>
      <c r="I301" s="933">
        <v>0</v>
      </c>
      <c r="J301" s="933">
        <v>0</v>
      </c>
      <c r="K301" s="933">
        <v>5</v>
      </c>
      <c r="L301" s="934">
        <v>1.55610557012277E-2</v>
      </c>
      <c r="M301" s="935">
        <v>3.49204793295268E-4</v>
      </c>
      <c r="N301" s="935">
        <v>5.6362878917832701E-4</v>
      </c>
      <c r="O301" s="935">
        <v>3.7616095277771003E-2</v>
      </c>
      <c r="P301" s="935">
        <v>1.2681647756512401E-3</v>
      </c>
      <c r="Q301" s="935">
        <v>1.9849535618888898E-3</v>
      </c>
      <c r="R301" s="935">
        <v>5.8200798882544703E-4</v>
      </c>
      <c r="S301" s="935">
        <v>1.6357487685936201E-2</v>
      </c>
      <c r="T301" s="935">
        <v>5.2074399000171497E-3</v>
      </c>
      <c r="U301" s="935">
        <v>6.4510990761388998E-2</v>
      </c>
      <c r="V301" s="935">
        <v>9.8022398117969992E-6</v>
      </c>
      <c r="W301" s="935">
        <v>1.40907197294582E-5</v>
      </c>
      <c r="X301" s="935">
        <v>7.3516798588477497E-4</v>
      </c>
      <c r="Y301" s="935">
        <v>3.67583992942387E-4</v>
      </c>
      <c r="Z301" s="935">
        <v>0</v>
      </c>
      <c r="AA301" s="935">
        <v>8.5769598353223697E-5</v>
      </c>
      <c r="AB301" s="912"/>
    </row>
    <row r="302" spans="1:28">
      <c r="A302" s="929" t="s">
        <v>4097</v>
      </c>
      <c r="B302" s="930">
        <v>0</v>
      </c>
      <c r="C302" s="931">
        <v>217.21299999999999</v>
      </c>
      <c r="D302" s="931">
        <v>0</v>
      </c>
      <c r="E302" s="931">
        <v>1.4999999999999999E-2</v>
      </c>
      <c r="F302" s="932">
        <v>0</v>
      </c>
      <c r="G302" s="933">
        <v>0</v>
      </c>
      <c r="H302" s="933">
        <v>0</v>
      </c>
      <c r="I302" s="933">
        <v>0</v>
      </c>
      <c r="J302" s="933">
        <v>0</v>
      </c>
      <c r="K302" s="933">
        <v>217</v>
      </c>
      <c r="L302" s="934">
        <v>0.43488274070625099</v>
      </c>
      <c r="M302" s="935">
        <v>1.09970348224569E-2</v>
      </c>
      <c r="N302" s="935">
        <v>5.4985174112284702E-3</v>
      </c>
      <c r="O302" s="935">
        <v>0.16995417452888001</v>
      </c>
      <c r="P302" s="935">
        <v>7.5479648099590693E-2</v>
      </c>
      <c r="Q302" s="935">
        <v>2.0244541377704799E-2</v>
      </c>
      <c r="R302" s="935">
        <v>2.4993260960129399E-2</v>
      </c>
      <c r="S302" s="935">
        <v>0.31741441419364302</v>
      </c>
      <c r="T302" s="935">
        <v>0.26242924008135898</v>
      </c>
      <c r="U302" s="935">
        <v>1.9094851373538899</v>
      </c>
      <c r="V302" s="935">
        <v>2.74925870561423E-4</v>
      </c>
      <c r="W302" s="935">
        <v>1.24966304800647E-4</v>
      </c>
      <c r="X302" s="935">
        <v>4.7487195824245799E-2</v>
      </c>
      <c r="Y302" s="935">
        <v>2.4993260960129399E-2</v>
      </c>
      <c r="Z302" s="935">
        <v>1.24966304800647E-2</v>
      </c>
      <c r="AA302" s="935">
        <v>4.1238880584213503E-3</v>
      </c>
      <c r="AB302" s="912"/>
    </row>
    <row r="303" spans="1:28">
      <c r="A303" s="929" t="s">
        <v>4098</v>
      </c>
      <c r="B303" s="930">
        <v>0</v>
      </c>
      <c r="C303" s="931">
        <v>5.5110000000000001</v>
      </c>
      <c r="D303" s="931">
        <v>0</v>
      </c>
      <c r="E303" s="931">
        <v>0</v>
      </c>
      <c r="F303" s="932">
        <v>0</v>
      </c>
      <c r="G303" s="933">
        <v>0</v>
      </c>
      <c r="H303" s="933">
        <v>0</v>
      </c>
      <c r="I303" s="933">
        <v>0</v>
      </c>
      <c r="J303" s="933">
        <v>0</v>
      </c>
      <c r="K303" s="933">
        <v>6</v>
      </c>
      <c r="L303" s="934">
        <v>6.9473374666111196E-4</v>
      </c>
      <c r="M303" s="935">
        <v>3.6758399294238698E-7</v>
      </c>
      <c r="N303" s="935">
        <v>3.6758399294238698E-7</v>
      </c>
      <c r="O303" s="935">
        <v>4.04342392236626E-5</v>
      </c>
      <c r="P303" s="935">
        <v>1.72764476682922E-4</v>
      </c>
      <c r="Q303" s="935">
        <v>0</v>
      </c>
      <c r="R303" s="935">
        <v>3.6758399294238698E-7</v>
      </c>
      <c r="S303" s="935">
        <v>4.41100791530865E-5</v>
      </c>
      <c r="T303" s="935">
        <v>2.2055039576543199E-5</v>
      </c>
      <c r="U303" s="935">
        <v>5.4402430955473302E-4</v>
      </c>
      <c r="V303" s="935">
        <v>3.6758399294238698E-7</v>
      </c>
      <c r="W303" s="935">
        <v>3.6758399294238701E-8</v>
      </c>
      <c r="X303" s="935">
        <v>0</v>
      </c>
      <c r="Y303" s="935">
        <v>0</v>
      </c>
      <c r="Z303" s="935">
        <v>0</v>
      </c>
      <c r="AA303" s="935">
        <v>4.0434239223662599E-7</v>
      </c>
      <c r="AB303" s="912"/>
    </row>
    <row r="304" spans="1:28">
      <c r="A304" s="929" t="s">
        <v>4099</v>
      </c>
      <c r="B304" s="930">
        <v>0</v>
      </c>
      <c r="C304" s="931">
        <v>1319.243999</v>
      </c>
      <c r="D304" s="931">
        <v>62</v>
      </c>
      <c r="E304" s="931">
        <v>34.230417000000003</v>
      </c>
      <c r="F304" s="932">
        <v>0</v>
      </c>
      <c r="G304" s="933">
        <v>0</v>
      </c>
      <c r="H304" s="933">
        <v>0</v>
      </c>
      <c r="I304" s="933">
        <v>0</v>
      </c>
      <c r="J304" s="933">
        <v>0</v>
      </c>
      <c r="K304" s="933">
        <v>1223</v>
      </c>
      <c r="L304" s="934">
        <v>4.6603891489205296</v>
      </c>
      <c r="M304" s="935">
        <v>0.17532653711373</v>
      </c>
      <c r="N304" s="935">
        <v>0.12737397995442001</v>
      </c>
      <c r="O304" s="935">
        <v>9.7103928247604596</v>
      </c>
      <c r="P304" s="935">
        <v>0.49451074570539399</v>
      </c>
      <c r="Q304" s="935">
        <v>0.421083392555199</v>
      </c>
      <c r="R304" s="935">
        <v>0.63986693459455501</v>
      </c>
      <c r="S304" s="935">
        <v>3.1019310412429202</v>
      </c>
      <c r="T304" s="935">
        <v>3.7013380057343102</v>
      </c>
      <c r="U304" s="935">
        <v>17.547638885485298</v>
      </c>
      <c r="V304" s="935">
        <v>4.3457004925625499E-3</v>
      </c>
      <c r="W304" s="935">
        <v>3.2967383047026199E-3</v>
      </c>
      <c r="X304" s="935">
        <v>2.5175092508638199</v>
      </c>
      <c r="Y304" s="935">
        <v>1.25875462543191</v>
      </c>
      <c r="Z304" s="935">
        <v>0.25474795990883897</v>
      </c>
      <c r="AA304" s="935">
        <v>5.6194402921067498E-2</v>
      </c>
      <c r="AB304" s="912"/>
    </row>
    <row r="305" spans="1:28">
      <c r="A305" s="924"/>
      <c r="B305" s="925"/>
      <c r="C305" s="926"/>
      <c r="D305" s="926"/>
      <c r="E305" s="926"/>
      <c r="F305" s="925"/>
      <c r="G305" s="926"/>
      <c r="H305" s="926"/>
      <c r="I305" s="926"/>
      <c r="J305" s="926"/>
      <c r="K305" s="926"/>
      <c r="L305" s="927"/>
      <c r="M305" s="928"/>
      <c r="N305" s="928"/>
      <c r="O305" s="928"/>
      <c r="P305" s="928"/>
      <c r="Q305" s="928"/>
      <c r="R305" s="928"/>
      <c r="S305" s="928"/>
      <c r="T305" s="928"/>
      <c r="U305" s="928"/>
      <c r="V305" s="928"/>
      <c r="W305" s="928"/>
      <c r="X305" s="928"/>
      <c r="Y305" s="928"/>
      <c r="Z305" s="928"/>
      <c r="AA305" s="928"/>
      <c r="AB305" s="912"/>
    </row>
    <row r="306" spans="1:28">
      <c r="A306" s="917" t="s">
        <v>4100</v>
      </c>
      <c r="B306" s="918">
        <v>38411</v>
      </c>
      <c r="C306" s="919">
        <v>23275</v>
      </c>
      <c r="D306" s="919">
        <v>0</v>
      </c>
      <c r="E306" s="919">
        <v>53</v>
      </c>
      <c r="F306" s="920">
        <v>0</v>
      </c>
      <c r="G306" s="921">
        <v>0</v>
      </c>
      <c r="H306" s="921">
        <v>0</v>
      </c>
      <c r="I306" s="921">
        <v>0</v>
      </c>
      <c r="J306" s="921">
        <v>0</v>
      </c>
      <c r="K306" s="921">
        <v>61622</v>
      </c>
      <c r="L306" s="922">
        <v>39.572524321807499</v>
      </c>
      <c r="M306" s="923">
        <v>0.27589506702281502</v>
      </c>
      <c r="N306" s="923">
        <v>5.0165412796824099E-2</v>
      </c>
      <c r="O306" s="923">
        <v>4.1762075134168199</v>
      </c>
      <c r="P306" s="923">
        <v>2.7859999509888</v>
      </c>
      <c r="Q306" s="923">
        <v>2.95415002328032E-3</v>
      </c>
      <c r="R306" s="923">
        <v>3.3871639669664499E-2</v>
      </c>
      <c r="S306" s="923">
        <v>5.8444507069865503</v>
      </c>
      <c r="T306" s="923">
        <v>14.826622883328801</v>
      </c>
      <c r="U306" s="923">
        <v>32.820153405053098</v>
      </c>
      <c r="V306" s="923">
        <v>1.9515646825299601E-2</v>
      </c>
      <c r="W306" s="923">
        <v>1.85348102041316E-3</v>
      </c>
      <c r="X306" s="923">
        <v>0.61566642977920505</v>
      </c>
      <c r="Y306" s="923">
        <v>0.61566642977920505</v>
      </c>
      <c r="Z306" s="923">
        <v>6.7182101110103698E-2</v>
      </c>
      <c r="AA306" s="923">
        <v>1.17084078711986E-2</v>
      </c>
      <c r="AB306" s="912"/>
    </row>
    <row r="307" spans="1:28">
      <c r="A307" s="929" t="s">
        <v>4101</v>
      </c>
      <c r="B307" s="930">
        <v>0</v>
      </c>
      <c r="C307" s="931">
        <v>12.367000000000001</v>
      </c>
      <c r="D307" s="931">
        <v>0</v>
      </c>
      <c r="E307" s="931">
        <v>1.9450000000000001</v>
      </c>
      <c r="F307" s="932">
        <v>0</v>
      </c>
      <c r="G307" s="933">
        <v>0</v>
      </c>
      <c r="H307" s="933">
        <v>0</v>
      </c>
      <c r="I307" s="933">
        <v>0</v>
      </c>
      <c r="J307" s="933">
        <v>0</v>
      </c>
      <c r="K307" s="933">
        <v>0</v>
      </c>
      <c r="L307" s="934">
        <v>0</v>
      </c>
      <c r="M307" s="935">
        <v>0</v>
      </c>
      <c r="N307" s="935">
        <v>0</v>
      </c>
      <c r="O307" s="935">
        <v>0</v>
      </c>
      <c r="P307" s="935">
        <v>0</v>
      </c>
      <c r="Q307" s="935">
        <v>0</v>
      </c>
      <c r="R307" s="935">
        <v>0</v>
      </c>
      <c r="S307" s="935">
        <v>0</v>
      </c>
      <c r="T307" s="935">
        <v>0</v>
      </c>
      <c r="U307" s="935">
        <v>0</v>
      </c>
      <c r="V307" s="935">
        <v>0</v>
      </c>
      <c r="W307" s="935">
        <v>0</v>
      </c>
      <c r="X307" s="935">
        <v>0</v>
      </c>
      <c r="Y307" s="935">
        <v>0</v>
      </c>
      <c r="Z307" s="935">
        <v>0</v>
      </c>
      <c r="AA307" s="935">
        <v>0</v>
      </c>
      <c r="AB307" s="912"/>
    </row>
    <row r="308" spans="1:28">
      <c r="A308" s="929" t="s">
        <v>4102</v>
      </c>
      <c r="B308" s="930">
        <v>0</v>
      </c>
      <c r="C308" s="931">
        <v>1860.796</v>
      </c>
      <c r="D308" s="931">
        <v>0</v>
      </c>
      <c r="E308" s="931">
        <v>0</v>
      </c>
      <c r="F308" s="932">
        <v>0</v>
      </c>
      <c r="G308" s="933">
        <v>0</v>
      </c>
      <c r="H308" s="933">
        <v>0</v>
      </c>
      <c r="I308" s="933">
        <v>0</v>
      </c>
      <c r="J308" s="933">
        <v>0</v>
      </c>
      <c r="K308" s="933">
        <v>1861</v>
      </c>
      <c r="L308" s="934">
        <v>6.4530962825005496</v>
      </c>
      <c r="M308" s="935">
        <v>6.84073810865783E-3</v>
      </c>
      <c r="N308" s="935">
        <v>5.0165412796824099E-2</v>
      </c>
      <c r="O308" s="935">
        <v>6.8407381086578303E-2</v>
      </c>
      <c r="P308" s="935">
        <v>0.34431715146911102</v>
      </c>
      <c r="Q308" s="935">
        <v>0</v>
      </c>
      <c r="R308" s="935">
        <v>2.2802460362192798E-3</v>
      </c>
      <c r="S308" s="935">
        <v>2.28024603621928E-2</v>
      </c>
      <c r="T308" s="935">
        <v>0.20522214325973501</v>
      </c>
      <c r="U308" s="935">
        <v>0.25082706398412002</v>
      </c>
      <c r="V308" s="935">
        <v>2.2802460362192801E-4</v>
      </c>
      <c r="W308" s="935">
        <v>0</v>
      </c>
      <c r="X308" s="935">
        <v>0.61566642977920505</v>
      </c>
      <c r="Y308" s="935">
        <v>0.61566642977920505</v>
      </c>
      <c r="Z308" s="935">
        <v>0</v>
      </c>
      <c r="AA308" s="935">
        <v>1.1401230181096399E-3</v>
      </c>
      <c r="AB308" s="912"/>
    </row>
    <row r="309" spans="1:28">
      <c r="A309" s="929" t="s">
        <v>4103</v>
      </c>
      <c r="B309" s="930">
        <v>0</v>
      </c>
      <c r="C309" s="931">
        <v>1503.27</v>
      </c>
      <c r="D309" s="931">
        <v>0</v>
      </c>
      <c r="E309" s="931">
        <v>0</v>
      </c>
      <c r="F309" s="932">
        <v>0</v>
      </c>
      <c r="G309" s="933">
        <v>0</v>
      </c>
      <c r="H309" s="933">
        <v>0</v>
      </c>
      <c r="I309" s="933">
        <v>0</v>
      </c>
      <c r="J309" s="933">
        <v>0</v>
      </c>
      <c r="K309" s="933">
        <v>1503</v>
      </c>
      <c r="L309" s="934">
        <v>1.47327664371309</v>
      </c>
      <c r="M309" s="935">
        <v>3.6831916092827199E-3</v>
      </c>
      <c r="N309" s="935">
        <v>0</v>
      </c>
      <c r="O309" s="935">
        <v>0.184159580464136</v>
      </c>
      <c r="P309" s="935">
        <v>4.4198299311392603E-2</v>
      </c>
      <c r="Q309" s="935">
        <v>0</v>
      </c>
      <c r="R309" s="935">
        <v>5.5247874139240797E-3</v>
      </c>
      <c r="S309" s="935">
        <v>0.20257553851054999</v>
      </c>
      <c r="T309" s="935">
        <v>0.36831916092827199</v>
      </c>
      <c r="U309" s="935">
        <v>1.4364447276202601</v>
      </c>
      <c r="V309" s="935">
        <v>1.84159580464136E-4</v>
      </c>
      <c r="W309" s="935">
        <v>0</v>
      </c>
      <c r="X309" s="935">
        <v>0</v>
      </c>
      <c r="Y309" s="935">
        <v>0</v>
      </c>
      <c r="Z309" s="935">
        <v>0</v>
      </c>
      <c r="AA309" s="935">
        <v>1.65743622417722E-3</v>
      </c>
      <c r="AB309" s="912"/>
    </row>
    <row r="310" spans="1:28">
      <c r="A310" s="929" t="s">
        <v>4104</v>
      </c>
      <c r="B310" s="930">
        <v>0</v>
      </c>
      <c r="C310" s="931">
        <v>0.85299999999999998</v>
      </c>
      <c r="D310" s="931">
        <v>0</v>
      </c>
      <c r="E310" s="931">
        <v>5.0000000000000001E-3</v>
      </c>
      <c r="F310" s="932">
        <v>0</v>
      </c>
      <c r="G310" s="933">
        <v>0</v>
      </c>
      <c r="H310" s="933">
        <v>0</v>
      </c>
      <c r="I310" s="933">
        <v>0</v>
      </c>
      <c r="J310" s="933">
        <v>0</v>
      </c>
      <c r="K310" s="933">
        <v>1</v>
      </c>
      <c r="L310" s="934">
        <v>1.65412796824074E-3</v>
      </c>
      <c r="M310" s="935">
        <v>1.22527997647462E-6</v>
      </c>
      <c r="N310" s="935">
        <v>0</v>
      </c>
      <c r="O310" s="935">
        <v>8.5769598353223697E-5</v>
      </c>
      <c r="P310" s="935">
        <v>1.2742911755336101E-4</v>
      </c>
      <c r="Q310" s="935">
        <v>0</v>
      </c>
      <c r="R310" s="935">
        <v>3.67583992942387E-6</v>
      </c>
      <c r="S310" s="935">
        <v>6.1263998823731202E-5</v>
      </c>
      <c r="T310" s="935">
        <v>8.5769598353223697E-5</v>
      </c>
      <c r="U310" s="935">
        <v>3.9208959247188002E-4</v>
      </c>
      <c r="V310" s="935">
        <v>0</v>
      </c>
      <c r="W310" s="935">
        <v>0</v>
      </c>
      <c r="X310" s="935">
        <v>0</v>
      </c>
      <c r="Y310" s="935">
        <v>0</v>
      </c>
      <c r="Z310" s="935">
        <v>0</v>
      </c>
      <c r="AA310" s="935">
        <v>2.4505599529492499E-7</v>
      </c>
      <c r="AB310" s="912"/>
    </row>
    <row r="311" spans="1:28">
      <c r="A311" s="929" t="s">
        <v>4105</v>
      </c>
      <c r="B311" s="930">
        <v>0</v>
      </c>
      <c r="C311" s="931">
        <v>5482.7240000000002</v>
      </c>
      <c r="D311" s="931">
        <v>0</v>
      </c>
      <c r="E311" s="931">
        <v>0</v>
      </c>
      <c r="F311" s="932">
        <v>0</v>
      </c>
      <c r="G311" s="933">
        <v>0</v>
      </c>
      <c r="H311" s="933">
        <v>0</v>
      </c>
      <c r="I311" s="933">
        <v>0</v>
      </c>
      <c r="J311" s="933">
        <v>0</v>
      </c>
      <c r="K311" s="933">
        <v>5483</v>
      </c>
      <c r="L311" s="934">
        <v>3.6950155610556998</v>
      </c>
      <c r="M311" s="935">
        <v>6.7182101110103698E-3</v>
      </c>
      <c r="N311" s="935">
        <v>0</v>
      </c>
      <c r="O311" s="935">
        <v>0.33591050555051799</v>
      </c>
      <c r="P311" s="935">
        <v>0.36950155610557001</v>
      </c>
      <c r="Q311" s="935">
        <v>0</v>
      </c>
      <c r="R311" s="935">
        <v>2.0154630333031099E-2</v>
      </c>
      <c r="S311" s="935">
        <v>0.26872840444041501</v>
      </c>
      <c r="T311" s="935">
        <v>0.470274707770726</v>
      </c>
      <c r="U311" s="935">
        <v>4.7027470777072597</v>
      </c>
      <c r="V311" s="935">
        <v>0</v>
      </c>
      <c r="W311" s="935">
        <v>6.7182101110103705E-4</v>
      </c>
      <c r="X311" s="935">
        <v>0</v>
      </c>
      <c r="Y311" s="935">
        <v>0</v>
      </c>
      <c r="Z311" s="935">
        <v>6.7182101110103698E-2</v>
      </c>
      <c r="AA311" s="935">
        <v>6.7182101110103705E-4</v>
      </c>
      <c r="AB311" s="912"/>
    </row>
    <row r="312" spans="1:28">
      <c r="A312" s="929" t="s">
        <v>4106</v>
      </c>
      <c r="B312" s="930">
        <v>36000</v>
      </c>
      <c r="C312" s="931">
        <v>14414.734</v>
      </c>
      <c r="D312" s="931">
        <v>0</v>
      </c>
      <c r="E312" s="931">
        <v>51.459000000000003</v>
      </c>
      <c r="F312" s="932">
        <v>0</v>
      </c>
      <c r="G312" s="933">
        <v>0</v>
      </c>
      <c r="H312" s="933">
        <v>0</v>
      </c>
      <c r="I312" s="933">
        <v>0</v>
      </c>
      <c r="J312" s="933">
        <v>0</v>
      </c>
      <c r="K312" s="933">
        <v>50363</v>
      </c>
      <c r="L312" s="934">
        <v>27.151861200284301</v>
      </c>
      <c r="M312" s="935">
        <v>0.24683510182076601</v>
      </c>
      <c r="N312" s="935">
        <v>0</v>
      </c>
      <c r="O312" s="935">
        <v>3.0854387727595798</v>
      </c>
      <c r="P312" s="935">
        <v>1.9746808145661301</v>
      </c>
      <c r="Q312" s="935">
        <v>0</v>
      </c>
      <c r="R312" s="935">
        <v>0</v>
      </c>
      <c r="S312" s="935">
        <v>4.93670203641532</v>
      </c>
      <c r="T312" s="935">
        <v>13.575930600142099</v>
      </c>
      <c r="U312" s="935">
        <v>24.066422427524699</v>
      </c>
      <c r="V312" s="935">
        <v>1.8512632636557499E-2</v>
      </c>
      <c r="W312" s="935">
        <v>0</v>
      </c>
      <c r="X312" s="935">
        <v>0</v>
      </c>
      <c r="Y312" s="935">
        <v>0</v>
      </c>
      <c r="Z312" s="935">
        <v>0</v>
      </c>
      <c r="AA312" s="935">
        <v>6.1708775455191498E-3</v>
      </c>
      <c r="AB312" s="912"/>
    </row>
    <row r="313" spans="1:28">
      <c r="A313" s="929" t="s">
        <v>4107</v>
      </c>
      <c r="B313" s="930">
        <v>2411.13</v>
      </c>
      <c r="C313" s="931">
        <v>0</v>
      </c>
      <c r="D313" s="931">
        <v>0</v>
      </c>
      <c r="E313" s="931">
        <v>0</v>
      </c>
      <c r="F313" s="932">
        <v>0</v>
      </c>
      <c r="G313" s="933">
        <v>0</v>
      </c>
      <c r="H313" s="933">
        <v>0</v>
      </c>
      <c r="I313" s="933">
        <v>0</v>
      </c>
      <c r="J313" s="933">
        <v>0</v>
      </c>
      <c r="K313" s="933">
        <v>2411</v>
      </c>
      <c r="L313" s="934">
        <v>0.79762050628568604</v>
      </c>
      <c r="M313" s="935">
        <v>1.1816600093121301E-2</v>
      </c>
      <c r="N313" s="935">
        <v>0</v>
      </c>
      <c r="O313" s="935">
        <v>0.50220550395765395</v>
      </c>
      <c r="P313" s="935">
        <v>5.3174700419045803E-2</v>
      </c>
      <c r="Q313" s="935">
        <v>2.95415002328032E-3</v>
      </c>
      <c r="R313" s="935">
        <v>5.9083000465606399E-3</v>
      </c>
      <c r="S313" s="935">
        <v>0.41358100325924502</v>
      </c>
      <c r="T313" s="935">
        <v>0.20679050162962201</v>
      </c>
      <c r="U313" s="935">
        <v>2.3633200186242602</v>
      </c>
      <c r="V313" s="935">
        <v>5.9083000465606403E-4</v>
      </c>
      <c r="W313" s="935">
        <v>1.18166000931213E-3</v>
      </c>
      <c r="X313" s="935">
        <v>0</v>
      </c>
      <c r="Y313" s="935">
        <v>0</v>
      </c>
      <c r="Z313" s="935">
        <v>0</v>
      </c>
      <c r="AA313" s="935">
        <v>2.0679050162962201E-3</v>
      </c>
      <c r="AB313" s="912"/>
    </row>
    <row r="314" spans="1:28">
      <c r="A314" s="924"/>
      <c r="B314" s="925"/>
      <c r="C314" s="926"/>
      <c r="D314" s="926"/>
      <c r="E314" s="926"/>
      <c r="F314" s="925"/>
      <c r="G314" s="926"/>
      <c r="H314" s="926"/>
      <c r="I314" s="926"/>
      <c r="J314" s="926"/>
      <c r="K314" s="926"/>
      <c r="L314" s="927"/>
      <c r="M314" s="928"/>
      <c r="N314" s="928"/>
      <c r="O314" s="928"/>
      <c r="P314" s="928"/>
      <c r="Q314" s="928"/>
      <c r="R314" s="928"/>
      <c r="S314" s="928"/>
      <c r="T314" s="928"/>
      <c r="U314" s="928"/>
      <c r="V314" s="928"/>
      <c r="W314" s="928"/>
      <c r="X314" s="928"/>
      <c r="Y314" s="928"/>
      <c r="Z314" s="928"/>
      <c r="AA314" s="928"/>
      <c r="AB314" s="912"/>
    </row>
    <row r="315" spans="1:28">
      <c r="A315" s="917" t="s">
        <v>4108</v>
      </c>
      <c r="B315" s="918">
        <v>0</v>
      </c>
      <c r="C315" s="919">
        <v>8902</v>
      </c>
      <c r="D315" s="919">
        <v>0</v>
      </c>
      <c r="E315" s="919">
        <v>379</v>
      </c>
      <c r="F315" s="920">
        <v>0</v>
      </c>
      <c r="G315" s="921">
        <v>0</v>
      </c>
      <c r="H315" s="921">
        <v>0</v>
      </c>
      <c r="I315" s="921">
        <v>0</v>
      </c>
      <c r="J315" s="921">
        <v>0</v>
      </c>
      <c r="K315" s="921">
        <v>8522</v>
      </c>
      <c r="L315" s="922">
        <v>19.075011640159801</v>
      </c>
      <c r="M315" s="923">
        <v>0.79591001543852802</v>
      </c>
      <c r="N315" s="923">
        <v>0.55787242384884905</v>
      </c>
      <c r="O315" s="923">
        <v>39.846178351753402</v>
      </c>
      <c r="P315" s="923">
        <v>2.6274805793123699</v>
      </c>
      <c r="Q315" s="923">
        <v>0.18744578136104101</v>
      </c>
      <c r="R315" s="923">
        <v>0.89839488323081795</v>
      </c>
      <c r="S315" s="923">
        <v>4.2710074251966601</v>
      </c>
      <c r="T315" s="923">
        <v>33.233464846717503</v>
      </c>
      <c r="U315" s="923">
        <v>36.931604871713198</v>
      </c>
      <c r="V315" s="923">
        <v>6.4049795378243901E-2</v>
      </c>
      <c r="W315" s="923">
        <v>6.2934790599651999E-2</v>
      </c>
      <c r="X315" s="923">
        <v>9.9906143553802007</v>
      </c>
      <c r="Y315" s="923">
        <v>8.8693851545078104</v>
      </c>
      <c r="Z315" s="923">
        <v>1.7994216678510999</v>
      </c>
      <c r="AA315" s="923">
        <v>0.23219202587791299</v>
      </c>
      <c r="AB315" s="912"/>
    </row>
    <row r="316" spans="1:28">
      <c r="A316" s="929" t="s">
        <v>4109</v>
      </c>
      <c r="B316" s="930">
        <v>0</v>
      </c>
      <c r="C316" s="931">
        <v>3147.1170000000002</v>
      </c>
      <c r="D316" s="931">
        <v>0</v>
      </c>
      <c r="E316" s="931">
        <v>3.278</v>
      </c>
      <c r="F316" s="932">
        <v>0</v>
      </c>
      <c r="G316" s="933">
        <v>0</v>
      </c>
      <c r="H316" s="933">
        <v>0</v>
      </c>
      <c r="I316" s="933">
        <v>0</v>
      </c>
      <c r="J316" s="933">
        <v>0</v>
      </c>
      <c r="K316" s="933">
        <v>3144</v>
      </c>
      <c r="L316" s="934">
        <v>11.8265003553312</v>
      </c>
      <c r="M316" s="935">
        <v>0.35440978263533202</v>
      </c>
      <c r="N316" s="935">
        <v>0.48538731100056398</v>
      </c>
      <c r="O316" s="935">
        <v>18.298331168672</v>
      </c>
      <c r="P316" s="935">
        <v>1.4677187737398001</v>
      </c>
      <c r="Q316" s="935">
        <v>8.8602445658833004E-2</v>
      </c>
      <c r="R316" s="935">
        <v>0.76660376896120797</v>
      </c>
      <c r="S316" s="935">
        <v>1.96466292547847</v>
      </c>
      <c r="T316" s="935">
        <v>10.170019849535599</v>
      </c>
      <c r="U316" s="935">
        <v>16.372191045653899</v>
      </c>
      <c r="V316" s="935">
        <v>3.5055750238929602E-2</v>
      </c>
      <c r="W316" s="935">
        <v>2.7351189746857199E-2</v>
      </c>
      <c r="X316" s="935">
        <v>8.4750165412796807</v>
      </c>
      <c r="Y316" s="935">
        <v>8.0127429117553408</v>
      </c>
      <c r="Z316" s="935">
        <v>1.7335261107163</v>
      </c>
      <c r="AA316" s="935">
        <v>0.186065135883549</v>
      </c>
      <c r="AB316" s="912"/>
    </row>
    <row r="317" spans="1:28">
      <c r="A317" s="929" t="s">
        <v>4110</v>
      </c>
      <c r="B317" s="930">
        <v>0</v>
      </c>
      <c r="C317" s="931">
        <v>5754.4282679999997</v>
      </c>
      <c r="D317" s="931">
        <v>0</v>
      </c>
      <c r="E317" s="931">
        <v>376.160324</v>
      </c>
      <c r="F317" s="932">
        <v>0</v>
      </c>
      <c r="G317" s="933">
        <v>0</v>
      </c>
      <c r="H317" s="933">
        <v>0</v>
      </c>
      <c r="I317" s="933">
        <v>0</v>
      </c>
      <c r="J317" s="933">
        <v>0</v>
      </c>
      <c r="K317" s="933">
        <v>5378</v>
      </c>
      <c r="L317" s="934">
        <v>7.24851128482858</v>
      </c>
      <c r="M317" s="935">
        <v>0.441500232803196</v>
      </c>
      <c r="N317" s="935">
        <v>7.2485112848285793E-2</v>
      </c>
      <c r="O317" s="935">
        <v>21.547847183081299</v>
      </c>
      <c r="P317" s="935">
        <v>1.15976180557257</v>
      </c>
      <c r="Q317" s="935">
        <v>9.8843335702208004E-2</v>
      </c>
      <c r="R317" s="935">
        <v>0.13179111426961099</v>
      </c>
      <c r="S317" s="935">
        <v>2.3063444997181901</v>
      </c>
      <c r="T317" s="935">
        <v>23.0634449971819</v>
      </c>
      <c r="U317" s="935">
        <v>20.559413826059298</v>
      </c>
      <c r="V317" s="935">
        <v>2.8994045139314299E-2</v>
      </c>
      <c r="W317" s="935">
        <v>3.5583600852794897E-2</v>
      </c>
      <c r="X317" s="935">
        <v>1.51559781410052</v>
      </c>
      <c r="Y317" s="935">
        <v>0.85664224275246903</v>
      </c>
      <c r="Z317" s="935">
        <v>6.5895557134805299E-2</v>
      </c>
      <c r="AA317" s="935">
        <v>4.61268899943637E-2</v>
      </c>
      <c r="AB317" s="912"/>
    </row>
    <row r="318" spans="1:28">
      <c r="A318" s="924"/>
      <c r="B318" s="925"/>
      <c r="C318" s="926"/>
      <c r="D318" s="926"/>
      <c r="E318" s="926"/>
      <c r="F318" s="925"/>
      <c r="G318" s="926"/>
      <c r="H318" s="926"/>
      <c r="I318" s="926"/>
      <c r="J318" s="926"/>
      <c r="K318" s="926"/>
      <c r="L318" s="927"/>
      <c r="M318" s="928"/>
      <c r="N318" s="928"/>
      <c r="O318" s="928"/>
      <c r="P318" s="928"/>
      <c r="Q318" s="928"/>
      <c r="R318" s="928"/>
      <c r="S318" s="928"/>
      <c r="T318" s="928"/>
      <c r="U318" s="928"/>
      <c r="V318" s="928"/>
      <c r="W318" s="928"/>
      <c r="X318" s="928"/>
      <c r="Y318" s="928"/>
      <c r="Z318" s="928"/>
      <c r="AA318" s="928"/>
      <c r="AB318" s="912"/>
    </row>
    <row r="319" spans="1:28">
      <c r="A319" s="917" t="s">
        <v>4111</v>
      </c>
      <c r="B319" s="918">
        <v>10230</v>
      </c>
      <c r="C319" s="919">
        <v>38613</v>
      </c>
      <c r="D319" s="919">
        <v>128</v>
      </c>
      <c r="E319" s="919">
        <v>1</v>
      </c>
      <c r="F319" s="920">
        <v>0</v>
      </c>
      <c r="G319" s="921">
        <v>0</v>
      </c>
      <c r="H319" s="921">
        <v>0</v>
      </c>
      <c r="I319" s="921">
        <v>0</v>
      </c>
      <c r="J319" s="921">
        <v>0</v>
      </c>
      <c r="K319" s="921">
        <v>46091</v>
      </c>
      <c r="L319" s="922">
        <v>97.669859705442704</v>
      </c>
      <c r="M319" s="923">
        <v>9.5745770333521207</v>
      </c>
      <c r="N319" s="923">
        <v>6.5035847771215698</v>
      </c>
      <c r="O319" s="923">
        <v>5.0406791726909601</v>
      </c>
      <c r="P319" s="923">
        <v>0.20443275663489099</v>
      </c>
      <c r="Q319" s="923">
        <v>7.3787095351287796E-3</v>
      </c>
      <c r="R319" s="923">
        <v>0.70521675202783796</v>
      </c>
      <c r="S319" s="923">
        <v>10.528543142107999</v>
      </c>
      <c r="T319" s="923">
        <v>87.891352218981993</v>
      </c>
      <c r="U319" s="923">
        <v>131.91758815889401</v>
      </c>
      <c r="V319" s="923">
        <v>9.1060949101869806E-2</v>
      </c>
      <c r="W319" s="923">
        <v>8.3542833337417605E-2</v>
      </c>
      <c r="X319" s="923">
        <v>20.553775332663498</v>
      </c>
      <c r="Y319" s="923">
        <v>20.528847011542101</v>
      </c>
      <c r="Z319" s="923">
        <v>0.83426997819001603</v>
      </c>
      <c r="AA319" s="923">
        <v>0.963697350944691</v>
      </c>
      <c r="AB319" s="912"/>
    </row>
    <row r="320" spans="1:28">
      <c r="A320" s="929" t="s">
        <v>4112</v>
      </c>
      <c r="B320" s="930">
        <v>0</v>
      </c>
      <c r="C320" s="931">
        <v>0</v>
      </c>
      <c r="D320" s="931">
        <v>0</v>
      </c>
      <c r="E320" s="931">
        <v>0</v>
      </c>
      <c r="F320" s="932">
        <v>0</v>
      </c>
      <c r="G320" s="933">
        <v>0</v>
      </c>
      <c r="H320" s="933">
        <v>0</v>
      </c>
      <c r="I320" s="933">
        <v>0</v>
      </c>
      <c r="J320" s="933">
        <v>0</v>
      </c>
      <c r="K320" s="933">
        <v>0</v>
      </c>
      <c r="L320" s="934">
        <v>0</v>
      </c>
      <c r="M320" s="935">
        <v>0</v>
      </c>
      <c r="N320" s="935">
        <v>0</v>
      </c>
      <c r="O320" s="935">
        <v>0</v>
      </c>
      <c r="P320" s="935">
        <v>0</v>
      </c>
      <c r="Q320" s="935">
        <v>0</v>
      </c>
      <c r="R320" s="935">
        <v>0</v>
      </c>
      <c r="S320" s="935">
        <v>0</v>
      </c>
      <c r="T320" s="935">
        <v>0</v>
      </c>
      <c r="U320" s="935">
        <v>0</v>
      </c>
      <c r="V320" s="935">
        <v>0</v>
      </c>
      <c r="W320" s="935">
        <v>0</v>
      </c>
      <c r="X320" s="935">
        <v>0</v>
      </c>
      <c r="Y320" s="935">
        <v>0</v>
      </c>
      <c r="Z320" s="935">
        <v>0</v>
      </c>
      <c r="AA320" s="935">
        <v>0</v>
      </c>
      <c r="AB320" s="912"/>
    </row>
    <row r="321" spans="1:28">
      <c r="A321" s="929" t="s">
        <v>4113</v>
      </c>
      <c r="B321" s="930">
        <v>1635.869424</v>
      </c>
      <c r="C321" s="931">
        <v>1242</v>
      </c>
      <c r="D321" s="931">
        <v>0</v>
      </c>
      <c r="E321" s="931">
        <v>0</v>
      </c>
      <c r="F321" s="932">
        <v>0</v>
      </c>
      <c r="G321" s="933">
        <v>0</v>
      </c>
      <c r="H321" s="933">
        <v>0</v>
      </c>
      <c r="I321" s="933">
        <v>0</v>
      </c>
      <c r="J321" s="933">
        <v>0</v>
      </c>
      <c r="K321" s="933">
        <v>1993</v>
      </c>
      <c r="L321" s="934">
        <v>5.0265777930257096</v>
      </c>
      <c r="M321" s="935">
        <v>0.372939642708359</v>
      </c>
      <c r="N321" s="935">
        <v>0.393208101551204</v>
      </c>
      <c r="O321" s="935">
        <v>0.16214767074276501</v>
      </c>
      <c r="P321" s="935">
        <v>0</v>
      </c>
      <c r="Q321" s="935">
        <v>0</v>
      </c>
      <c r="R321" s="935">
        <v>3.4456380032837498E-2</v>
      </c>
      <c r="S321" s="935">
        <v>0.36483225917122097</v>
      </c>
      <c r="T321" s="935">
        <v>3.4456380032837499</v>
      </c>
      <c r="U321" s="935">
        <v>5.6549000171539197</v>
      </c>
      <c r="V321" s="935">
        <v>2.8375842379983799E-3</v>
      </c>
      <c r="W321" s="935">
        <v>1.21610753057074E-3</v>
      </c>
      <c r="X321" s="935">
        <v>0.20268458842845599</v>
      </c>
      <c r="Y321" s="935">
        <v>0.20268458842845599</v>
      </c>
      <c r="Z321" s="935">
        <v>0</v>
      </c>
      <c r="AA321" s="935">
        <v>6.6277860416105103E-2</v>
      </c>
      <c r="AB321" s="912"/>
    </row>
    <row r="322" spans="1:28">
      <c r="A322" s="929" t="s">
        <v>4114</v>
      </c>
      <c r="B322" s="930">
        <v>0</v>
      </c>
      <c r="C322" s="931">
        <v>1550</v>
      </c>
      <c r="D322" s="931">
        <v>0</v>
      </c>
      <c r="E322" s="931">
        <v>0</v>
      </c>
      <c r="F322" s="932">
        <v>0</v>
      </c>
      <c r="G322" s="933">
        <v>0</v>
      </c>
      <c r="H322" s="933">
        <v>0</v>
      </c>
      <c r="I322" s="933">
        <v>0</v>
      </c>
      <c r="J322" s="933">
        <v>0</v>
      </c>
      <c r="K322" s="933">
        <v>144</v>
      </c>
      <c r="L322" s="934">
        <v>0.31935697306834598</v>
      </c>
      <c r="M322" s="935">
        <v>3.5288063322469199E-2</v>
      </c>
      <c r="N322" s="935">
        <v>1.9761315460582698E-2</v>
      </c>
      <c r="O322" s="935">
        <v>1.41152253289877E-2</v>
      </c>
      <c r="P322" s="935">
        <v>0</v>
      </c>
      <c r="Q322" s="935">
        <v>0</v>
      </c>
      <c r="R322" s="935">
        <v>3.3523660156345699E-3</v>
      </c>
      <c r="S322" s="935">
        <v>3.7052466488592603E-2</v>
      </c>
      <c r="T322" s="935">
        <v>0.33170779523121002</v>
      </c>
      <c r="U322" s="935">
        <v>0.54167177199990202</v>
      </c>
      <c r="V322" s="935">
        <v>2.6466047491851901E-4</v>
      </c>
      <c r="W322" s="935">
        <v>1.05864189967408E-4</v>
      </c>
      <c r="X322" s="935">
        <v>1.0586418996740799E-2</v>
      </c>
      <c r="Y322" s="935">
        <v>1.0586418996740799E-2</v>
      </c>
      <c r="Z322" s="935">
        <v>0</v>
      </c>
      <c r="AA322" s="935">
        <v>6.5106476829955703E-3</v>
      </c>
      <c r="AB322" s="912"/>
    </row>
    <row r="323" spans="1:28">
      <c r="A323" s="929" t="s">
        <v>4247</v>
      </c>
      <c r="B323" s="930">
        <v>0</v>
      </c>
      <c r="C323" s="931">
        <v>1682.63</v>
      </c>
      <c r="D323" s="931">
        <v>0</v>
      </c>
      <c r="E323" s="931">
        <v>0</v>
      </c>
      <c r="F323" s="932">
        <v>0</v>
      </c>
      <c r="G323" s="933">
        <v>0</v>
      </c>
      <c r="H323" s="933">
        <v>0</v>
      </c>
      <c r="I323" s="933">
        <v>0</v>
      </c>
      <c r="J323" s="933">
        <v>0</v>
      </c>
      <c r="K323" s="933">
        <v>1683</v>
      </c>
      <c r="L323" s="934">
        <v>2.0571970495258198</v>
      </c>
      <c r="M323" s="935">
        <v>0.39547839831401499</v>
      </c>
      <c r="N323" s="935">
        <v>5.3203371970495197E-2</v>
      </c>
      <c r="O323" s="935">
        <v>0.12414120126448901</v>
      </c>
      <c r="P323" s="935">
        <v>0</v>
      </c>
      <c r="Q323" s="935">
        <v>0</v>
      </c>
      <c r="R323" s="935">
        <v>4.2562697576396198E-2</v>
      </c>
      <c r="S323" s="935">
        <v>0.461095890410959</v>
      </c>
      <c r="T323" s="935">
        <v>3.4759536354056899</v>
      </c>
      <c r="U323" s="935">
        <v>5.4622128556375102</v>
      </c>
      <c r="V323" s="935">
        <v>3.90158061116965E-3</v>
      </c>
      <c r="W323" s="935">
        <v>1.24141201264489E-3</v>
      </c>
      <c r="X323" s="935">
        <v>1.77344573234984E-2</v>
      </c>
      <c r="Y323" s="935">
        <v>0</v>
      </c>
      <c r="Z323" s="935">
        <v>0</v>
      </c>
      <c r="AA323" s="935">
        <v>4.2562697576396198E-2</v>
      </c>
      <c r="AB323" s="912"/>
    </row>
    <row r="324" spans="1:28">
      <c r="A324" s="929" t="s">
        <v>4115</v>
      </c>
      <c r="B324" s="930">
        <v>919.34413199999995</v>
      </c>
      <c r="C324" s="931">
        <v>1771.3820000000001</v>
      </c>
      <c r="D324" s="931">
        <v>0</v>
      </c>
      <c r="E324" s="931">
        <v>0</v>
      </c>
      <c r="F324" s="932">
        <v>0</v>
      </c>
      <c r="G324" s="933">
        <v>0</v>
      </c>
      <c r="H324" s="933">
        <v>0</v>
      </c>
      <c r="I324" s="933">
        <v>0</v>
      </c>
      <c r="J324" s="933">
        <v>0</v>
      </c>
      <c r="K324" s="933">
        <v>2691</v>
      </c>
      <c r="L324" s="934">
        <v>7.7995938196878001</v>
      </c>
      <c r="M324" s="935">
        <v>0.46523892959541202</v>
      </c>
      <c r="N324" s="935">
        <v>0.65954460019114403</v>
      </c>
      <c r="O324" s="935">
        <v>0.32840395030264402</v>
      </c>
      <c r="P324" s="935">
        <v>0</v>
      </c>
      <c r="Q324" s="935">
        <v>0</v>
      </c>
      <c r="R324" s="935">
        <v>2.4630296272698301E-2</v>
      </c>
      <c r="S324" s="935">
        <v>0.49260592545396598</v>
      </c>
      <c r="T324" s="935">
        <v>4.73449028352979</v>
      </c>
      <c r="U324" s="935">
        <v>8.12799776999044</v>
      </c>
      <c r="V324" s="935">
        <v>3.55770946161198E-3</v>
      </c>
      <c r="W324" s="935">
        <v>1.6146527556546698E-2</v>
      </c>
      <c r="X324" s="935">
        <v>8.2100987575661005E-2</v>
      </c>
      <c r="Y324" s="935">
        <v>8.2100987575661005E-2</v>
      </c>
      <c r="Z324" s="935">
        <v>0</v>
      </c>
      <c r="AA324" s="935">
        <v>5.0902612296909802E-2</v>
      </c>
      <c r="AB324" s="912"/>
    </row>
    <row r="325" spans="1:28">
      <c r="A325" s="929" t="s">
        <v>4117</v>
      </c>
      <c r="B325" s="930">
        <v>0</v>
      </c>
      <c r="C325" s="931">
        <v>0</v>
      </c>
      <c r="D325" s="931">
        <v>0</v>
      </c>
      <c r="E325" s="931">
        <v>0</v>
      </c>
      <c r="F325" s="932">
        <v>0</v>
      </c>
      <c r="G325" s="933">
        <v>0</v>
      </c>
      <c r="H325" s="933">
        <v>0</v>
      </c>
      <c r="I325" s="933">
        <v>0</v>
      </c>
      <c r="J325" s="933">
        <v>0</v>
      </c>
      <c r="K325" s="933">
        <v>0</v>
      </c>
      <c r="L325" s="934">
        <v>0</v>
      </c>
      <c r="M325" s="935">
        <v>0</v>
      </c>
      <c r="N325" s="935">
        <v>0</v>
      </c>
      <c r="O325" s="935">
        <v>0</v>
      </c>
      <c r="P325" s="935">
        <v>0</v>
      </c>
      <c r="Q325" s="935">
        <v>0</v>
      </c>
      <c r="R325" s="935">
        <v>0</v>
      </c>
      <c r="S325" s="935">
        <v>0</v>
      </c>
      <c r="T325" s="935">
        <v>0</v>
      </c>
      <c r="U325" s="935">
        <v>0</v>
      </c>
      <c r="V325" s="935">
        <v>0</v>
      </c>
      <c r="W325" s="935">
        <v>0</v>
      </c>
      <c r="X325" s="935">
        <v>0</v>
      </c>
      <c r="Y325" s="935">
        <v>0</v>
      </c>
      <c r="Z325" s="935">
        <v>0</v>
      </c>
      <c r="AA325" s="935">
        <v>0</v>
      </c>
      <c r="AB325" s="912"/>
    </row>
    <row r="326" spans="1:28">
      <c r="A326" s="929" t="s">
        <v>4118</v>
      </c>
      <c r="B326" s="930">
        <v>694.51397399999996</v>
      </c>
      <c r="C326" s="931">
        <v>141.41900000000001</v>
      </c>
      <c r="D326" s="931">
        <v>0</v>
      </c>
      <c r="E326" s="931">
        <v>0</v>
      </c>
      <c r="F326" s="932">
        <v>0</v>
      </c>
      <c r="G326" s="933">
        <v>0</v>
      </c>
      <c r="H326" s="933">
        <v>0</v>
      </c>
      <c r="I326" s="933">
        <v>0</v>
      </c>
      <c r="J326" s="933">
        <v>0</v>
      </c>
      <c r="K326" s="933">
        <v>836</v>
      </c>
      <c r="L326" s="934">
        <v>2.2711534785698499</v>
      </c>
      <c r="M326" s="935">
        <v>0.16586017104908499</v>
      </c>
      <c r="N326" s="935">
        <v>0.179053593746171</v>
      </c>
      <c r="O326" s="935">
        <v>9.4238733550616294E-2</v>
      </c>
      <c r="P326" s="935">
        <v>0</v>
      </c>
      <c r="Q326" s="935">
        <v>0</v>
      </c>
      <c r="R326" s="935">
        <v>1.79053593746171E-2</v>
      </c>
      <c r="S326" s="935">
        <v>0.19790134045629401</v>
      </c>
      <c r="T326" s="935">
        <v>1.5926345970054201</v>
      </c>
      <c r="U326" s="935">
        <v>2.36539221212047</v>
      </c>
      <c r="V326" s="935">
        <v>1.97901340456294E-3</v>
      </c>
      <c r="W326" s="935">
        <v>1.31934226970863E-3</v>
      </c>
      <c r="X326" s="935">
        <v>0.13193422697086299</v>
      </c>
      <c r="Y326" s="935">
        <v>0.13193422697086299</v>
      </c>
      <c r="Z326" s="935">
        <v>0</v>
      </c>
      <c r="AA326" s="935">
        <v>3.01563947361972E-2</v>
      </c>
      <c r="AB326" s="912"/>
    </row>
    <row r="327" spans="1:28">
      <c r="A327" s="929" t="s">
        <v>4119</v>
      </c>
      <c r="B327" s="930">
        <v>265.88454400000001</v>
      </c>
      <c r="C327" s="931">
        <v>0.5</v>
      </c>
      <c r="D327" s="931">
        <v>0</v>
      </c>
      <c r="E327" s="931">
        <v>0</v>
      </c>
      <c r="F327" s="932">
        <v>0</v>
      </c>
      <c r="G327" s="933">
        <v>0</v>
      </c>
      <c r="H327" s="933">
        <v>0</v>
      </c>
      <c r="I327" s="933">
        <v>0</v>
      </c>
      <c r="J327" s="933">
        <v>0</v>
      </c>
      <c r="K327" s="933">
        <v>266</v>
      </c>
      <c r="L327" s="934">
        <v>0.40479819638787501</v>
      </c>
      <c r="M327" s="935">
        <v>5.9546401352709097E-2</v>
      </c>
      <c r="N327" s="935">
        <v>1.7599921582081499E-2</v>
      </c>
      <c r="O327" s="935">
        <v>4.1066483691523499E-2</v>
      </c>
      <c r="P327" s="935">
        <v>2.3466562109442E-3</v>
      </c>
      <c r="Q327" s="935">
        <v>0</v>
      </c>
      <c r="R327" s="935">
        <v>9.0932928174087806E-3</v>
      </c>
      <c r="S327" s="935">
        <v>7.0399686328325994E-2</v>
      </c>
      <c r="T327" s="935">
        <v>0.60719729458181204</v>
      </c>
      <c r="U327" s="935">
        <v>0.90052932094983695</v>
      </c>
      <c r="V327" s="935">
        <v>7.3333006592006295E-4</v>
      </c>
      <c r="W327" s="935">
        <v>3.2266522900482799E-4</v>
      </c>
      <c r="X327" s="935">
        <v>1.7599921582081499E-2</v>
      </c>
      <c r="Y327" s="935">
        <v>1.7599921582081499E-2</v>
      </c>
      <c r="Z327" s="935">
        <v>0</v>
      </c>
      <c r="AA327" s="935">
        <v>1.1410615825716199E-2</v>
      </c>
      <c r="AB327" s="912"/>
    </row>
    <row r="328" spans="1:28">
      <c r="A328" s="929" t="s">
        <v>4248</v>
      </c>
      <c r="B328" s="930">
        <v>0</v>
      </c>
      <c r="C328" s="931">
        <v>0</v>
      </c>
      <c r="D328" s="931">
        <v>0</v>
      </c>
      <c r="E328" s="931">
        <v>0</v>
      </c>
      <c r="F328" s="932">
        <v>0</v>
      </c>
      <c r="G328" s="933">
        <v>0</v>
      </c>
      <c r="H328" s="933">
        <v>0</v>
      </c>
      <c r="I328" s="933">
        <v>0</v>
      </c>
      <c r="J328" s="933">
        <v>0</v>
      </c>
      <c r="K328" s="933">
        <v>0</v>
      </c>
      <c r="L328" s="934">
        <v>0</v>
      </c>
      <c r="M328" s="935">
        <v>0</v>
      </c>
      <c r="N328" s="935">
        <v>0</v>
      </c>
      <c r="O328" s="935">
        <v>0</v>
      </c>
      <c r="P328" s="935">
        <v>0</v>
      </c>
      <c r="Q328" s="935">
        <v>0</v>
      </c>
      <c r="R328" s="935">
        <v>0</v>
      </c>
      <c r="S328" s="935">
        <v>0</v>
      </c>
      <c r="T328" s="935">
        <v>0</v>
      </c>
      <c r="U328" s="935">
        <v>0</v>
      </c>
      <c r="V328" s="935">
        <v>0</v>
      </c>
      <c r="W328" s="935">
        <v>0</v>
      </c>
      <c r="X328" s="935">
        <v>0</v>
      </c>
      <c r="Y328" s="935">
        <v>0</v>
      </c>
      <c r="Z328" s="935">
        <v>0</v>
      </c>
      <c r="AA328" s="935">
        <v>0</v>
      </c>
      <c r="AB328" s="912"/>
    </row>
    <row r="329" spans="1:28">
      <c r="A329" s="929" t="s">
        <v>4120</v>
      </c>
      <c r="B329" s="930">
        <v>0</v>
      </c>
      <c r="C329" s="931">
        <v>0</v>
      </c>
      <c r="D329" s="931">
        <v>0</v>
      </c>
      <c r="E329" s="931">
        <v>0</v>
      </c>
      <c r="F329" s="932">
        <v>0</v>
      </c>
      <c r="G329" s="933">
        <v>0</v>
      </c>
      <c r="H329" s="933">
        <v>0</v>
      </c>
      <c r="I329" s="933">
        <v>0</v>
      </c>
      <c r="J329" s="933">
        <v>0</v>
      </c>
      <c r="K329" s="933">
        <v>0</v>
      </c>
      <c r="L329" s="934">
        <v>0</v>
      </c>
      <c r="M329" s="935">
        <v>0</v>
      </c>
      <c r="N329" s="935">
        <v>0</v>
      </c>
      <c r="O329" s="935">
        <v>0</v>
      </c>
      <c r="P329" s="935">
        <v>0</v>
      </c>
      <c r="Q329" s="935">
        <v>0</v>
      </c>
      <c r="R329" s="935">
        <v>0</v>
      </c>
      <c r="S329" s="935">
        <v>0</v>
      </c>
      <c r="T329" s="935">
        <v>0</v>
      </c>
      <c r="U329" s="935">
        <v>0</v>
      </c>
      <c r="V329" s="935">
        <v>0</v>
      </c>
      <c r="W329" s="935">
        <v>0</v>
      </c>
      <c r="X329" s="935">
        <v>0</v>
      </c>
      <c r="Y329" s="935">
        <v>0</v>
      </c>
      <c r="Z329" s="935">
        <v>0</v>
      </c>
      <c r="AA329" s="935">
        <v>0</v>
      </c>
      <c r="AB329" s="912"/>
    </row>
    <row r="330" spans="1:28">
      <c r="A330" s="929" t="s">
        <v>4249</v>
      </c>
      <c r="B330" s="930">
        <v>25</v>
      </c>
      <c r="C330" s="931">
        <v>0</v>
      </c>
      <c r="D330" s="931">
        <v>0</v>
      </c>
      <c r="E330" s="931">
        <v>0</v>
      </c>
      <c r="F330" s="932">
        <v>0</v>
      </c>
      <c r="G330" s="933">
        <v>0</v>
      </c>
      <c r="H330" s="933">
        <v>0</v>
      </c>
      <c r="I330" s="933">
        <v>0</v>
      </c>
      <c r="J330" s="933">
        <v>0</v>
      </c>
      <c r="K330" s="933">
        <v>25</v>
      </c>
      <c r="L330" s="934">
        <v>3.8008184870242899E-2</v>
      </c>
      <c r="M330" s="935">
        <v>5.9842674051020697E-3</v>
      </c>
      <c r="N330" s="935">
        <v>1.5634572499816199E-3</v>
      </c>
      <c r="O330" s="935">
        <v>2.42605435341976E-3</v>
      </c>
      <c r="P330" s="935">
        <v>0</v>
      </c>
      <c r="Q330" s="935">
        <v>0</v>
      </c>
      <c r="R330" s="935">
        <v>1.1321586982625501E-3</v>
      </c>
      <c r="S330" s="935">
        <v>5.9303550861371799E-3</v>
      </c>
      <c r="T330" s="935">
        <v>5.5529688533830002E-2</v>
      </c>
      <c r="U330" s="935">
        <v>8.9764011076530995E-2</v>
      </c>
      <c r="V330" s="935">
        <v>4.8521087068395102E-5</v>
      </c>
      <c r="W330" s="935">
        <v>3.2347391378930099E-5</v>
      </c>
      <c r="X330" s="935">
        <v>2.42605435341976E-3</v>
      </c>
      <c r="Y330" s="935">
        <v>2.1564927585953401E-3</v>
      </c>
      <c r="Z330" s="935">
        <v>2.6956159482441702E-4</v>
      </c>
      <c r="AA330" s="935">
        <v>9.5155242973019299E-4</v>
      </c>
      <c r="AB330" s="912"/>
    </row>
    <row r="331" spans="1:28">
      <c r="A331" s="929" t="s">
        <v>4250</v>
      </c>
      <c r="B331" s="930">
        <v>0</v>
      </c>
      <c r="C331" s="931">
        <v>0</v>
      </c>
      <c r="D331" s="931">
        <v>0</v>
      </c>
      <c r="E331" s="931">
        <v>0</v>
      </c>
      <c r="F331" s="932">
        <v>0</v>
      </c>
      <c r="G331" s="933">
        <v>0</v>
      </c>
      <c r="H331" s="933">
        <v>0</v>
      </c>
      <c r="I331" s="933">
        <v>0</v>
      </c>
      <c r="J331" s="933">
        <v>0</v>
      </c>
      <c r="K331" s="933">
        <v>0</v>
      </c>
      <c r="L331" s="934">
        <v>0</v>
      </c>
      <c r="M331" s="935">
        <v>0</v>
      </c>
      <c r="N331" s="935">
        <v>0</v>
      </c>
      <c r="O331" s="935">
        <v>0</v>
      </c>
      <c r="P331" s="935">
        <v>0</v>
      </c>
      <c r="Q331" s="935">
        <v>0</v>
      </c>
      <c r="R331" s="935">
        <v>0</v>
      </c>
      <c r="S331" s="935">
        <v>0</v>
      </c>
      <c r="T331" s="935">
        <v>0</v>
      </c>
      <c r="U331" s="935">
        <v>0</v>
      </c>
      <c r="V331" s="935">
        <v>0</v>
      </c>
      <c r="W331" s="935">
        <v>0</v>
      </c>
      <c r="X331" s="935">
        <v>0</v>
      </c>
      <c r="Y331" s="935">
        <v>0</v>
      </c>
      <c r="Z331" s="935">
        <v>0</v>
      </c>
      <c r="AA331" s="935">
        <v>0</v>
      </c>
      <c r="AB331" s="912"/>
    </row>
    <row r="332" spans="1:28">
      <c r="A332" s="929" t="s">
        <v>4121</v>
      </c>
      <c r="B332" s="930">
        <v>1179</v>
      </c>
      <c r="C332" s="931">
        <v>22955</v>
      </c>
      <c r="D332" s="931">
        <v>0</v>
      </c>
      <c r="E332" s="931">
        <v>0</v>
      </c>
      <c r="F332" s="932">
        <v>0</v>
      </c>
      <c r="G332" s="933">
        <v>0</v>
      </c>
      <c r="H332" s="933">
        <v>0</v>
      </c>
      <c r="I332" s="933">
        <v>0</v>
      </c>
      <c r="J332" s="933">
        <v>0</v>
      </c>
      <c r="K332" s="933">
        <v>24134</v>
      </c>
      <c r="L332" s="934">
        <v>40.7368814174039</v>
      </c>
      <c r="M332" s="935">
        <v>4.8685541206165599</v>
      </c>
      <c r="N332" s="935">
        <v>2.3597583747886399</v>
      </c>
      <c r="O332" s="935">
        <v>2.48395618398804</v>
      </c>
      <c r="P332" s="935">
        <v>0</v>
      </c>
      <c r="Q332" s="935">
        <v>0</v>
      </c>
      <c r="R332" s="935">
        <v>0.19871649471904301</v>
      </c>
      <c r="S332" s="935">
        <v>5.71309922317249</v>
      </c>
      <c r="T332" s="935">
        <v>43.220837601391899</v>
      </c>
      <c r="U332" s="935">
        <v>62.844091454897402</v>
      </c>
      <c r="V332" s="935">
        <v>2.7323518023868499E-2</v>
      </c>
      <c r="W332" s="935">
        <v>2.23556056558924E-2</v>
      </c>
      <c r="X332" s="935">
        <v>6.2098904599700999</v>
      </c>
      <c r="Y332" s="935">
        <v>6.2098904599700999</v>
      </c>
      <c r="Z332" s="935">
        <v>0.248395618398804</v>
      </c>
      <c r="AA332" s="935">
        <v>0.332850128654398</v>
      </c>
      <c r="AB332" s="912"/>
    </row>
    <row r="333" spans="1:28">
      <c r="A333" s="929" t="s">
        <v>4122</v>
      </c>
      <c r="B333" s="930">
        <v>0</v>
      </c>
      <c r="C333" s="931">
        <v>81.516999999999996</v>
      </c>
      <c r="D333" s="931">
        <v>0</v>
      </c>
      <c r="E333" s="931">
        <v>0</v>
      </c>
      <c r="F333" s="932">
        <v>0</v>
      </c>
      <c r="G333" s="933">
        <v>0</v>
      </c>
      <c r="H333" s="933">
        <v>0</v>
      </c>
      <c r="I333" s="933">
        <v>0</v>
      </c>
      <c r="J333" s="933">
        <v>0</v>
      </c>
      <c r="K333" s="933">
        <v>82</v>
      </c>
      <c r="L333" s="934">
        <v>0.17972602739726001</v>
      </c>
      <c r="M333" s="935">
        <v>1.5207586933614301E-2</v>
      </c>
      <c r="N333" s="935">
        <v>1.3220231822971501E-2</v>
      </c>
      <c r="O333" s="935">
        <v>6.9125395152792399E-3</v>
      </c>
      <c r="P333" s="935">
        <v>0</v>
      </c>
      <c r="Q333" s="935">
        <v>0</v>
      </c>
      <c r="R333" s="935">
        <v>2.41938883034773E-3</v>
      </c>
      <c r="S333" s="935">
        <v>1.7281348788198099E-2</v>
      </c>
      <c r="T333" s="935">
        <v>0.162444678609062</v>
      </c>
      <c r="U333" s="935">
        <v>0.23157007376185501</v>
      </c>
      <c r="V333" s="935">
        <v>3.1106427818756598E-4</v>
      </c>
      <c r="W333" s="935">
        <v>2.7650158061117E-4</v>
      </c>
      <c r="X333" s="935">
        <v>2.8514225500526898E-2</v>
      </c>
      <c r="Y333" s="935">
        <v>2.8514225500526898E-2</v>
      </c>
      <c r="Z333" s="935">
        <v>1.72813487881981E-3</v>
      </c>
      <c r="AA333" s="935">
        <v>1.39978925184405E-3</v>
      </c>
      <c r="AB333" s="912"/>
    </row>
    <row r="334" spans="1:28">
      <c r="A334" s="929" t="s">
        <v>4123</v>
      </c>
      <c r="B334" s="930">
        <v>0</v>
      </c>
      <c r="C334" s="931">
        <v>5.1829999999999998</v>
      </c>
      <c r="D334" s="931">
        <v>0</v>
      </c>
      <c r="E334" s="931">
        <v>0</v>
      </c>
      <c r="F334" s="932">
        <v>0</v>
      </c>
      <c r="G334" s="933">
        <v>0</v>
      </c>
      <c r="H334" s="933">
        <v>0</v>
      </c>
      <c r="I334" s="933">
        <v>0</v>
      </c>
      <c r="J334" s="933">
        <v>0</v>
      </c>
      <c r="K334" s="933">
        <v>5</v>
      </c>
      <c r="L334" s="934">
        <v>1.6502070723160199E-2</v>
      </c>
      <c r="M334" s="935">
        <v>1.00907932462568E-3</v>
      </c>
      <c r="N334" s="935">
        <v>1.38260592545397E-3</v>
      </c>
      <c r="O334" s="935">
        <v>6.6900286715514503E-4</v>
      </c>
      <c r="P334" s="935">
        <v>0</v>
      </c>
      <c r="Q334" s="935">
        <v>0</v>
      </c>
      <c r="R334" s="935">
        <v>1.39375597323989E-4</v>
      </c>
      <c r="S334" s="935">
        <v>1.2265052564511001E-3</v>
      </c>
      <c r="T334" s="935">
        <v>1.44950621216948E-2</v>
      </c>
      <c r="U334" s="935">
        <v>1.94010831474992E-2</v>
      </c>
      <c r="V334" s="935">
        <v>1.7840076457470501E-5</v>
      </c>
      <c r="W334" s="935">
        <v>6.1325262822554901E-6</v>
      </c>
      <c r="X334" s="935">
        <v>1.1150047785919101E-3</v>
      </c>
      <c r="Y334" s="935">
        <v>1.1150047785919101E-3</v>
      </c>
      <c r="Z334" s="935">
        <v>2.7875119464797698E-4</v>
      </c>
      <c r="AA334" s="935">
        <v>1.00350430073272E-4</v>
      </c>
      <c r="AB334" s="912"/>
    </row>
    <row r="335" spans="1:28">
      <c r="A335" s="929" t="s">
        <v>4124</v>
      </c>
      <c r="B335" s="930">
        <v>0</v>
      </c>
      <c r="C335" s="931">
        <v>57.247</v>
      </c>
      <c r="D335" s="931">
        <v>0</v>
      </c>
      <c r="E335" s="931">
        <v>0</v>
      </c>
      <c r="F335" s="932">
        <v>0</v>
      </c>
      <c r="G335" s="933">
        <v>0</v>
      </c>
      <c r="H335" s="933">
        <v>0</v>
      </c>
      <c r="I335" s="933">
        <v>0</v>
      </c>
      <c r="J335" s="933">
        <v>0</v>
      </c>
      <c r="K335" s="933">
        <v>57</v>
      </c>
      <c r="L335" s="934">
        <v>8.1085353003161206E-2</v>
      </c>
      <c r="M335" s="935">
        <v>1.2913593256059E-2</v>
      </c>
      <c r="N335" s="935">
        <v>3.24341412012645E-3</v>
      </c>
      <c r="O335" s="935">
        <v>8.4088514225500507E-3</v>
      </c>
      <c r="P335" s="935">
        <v>0</v>
      </c>
      <c r="Q335" s="935">
        <v>0</v>
      </c>
      <c r="R335" s="935">
        <v>6.0063224446786103E-4</v>
      </c>
      <c r="S335" s="935">
        <v>1.44151738672287E-2</v>
      </c>
      <c r="T335" s="935">
        <v>0.110516332982086</v>
      </c>
      <c r="U335" s="935">
        <v>0.14174920969441501</v>
      </c>
      <c r="V335" s="935">
        <v>9.6101159114857703E-5</v>
      </c>
      <c r="W335" s="935">
        <v>3.0031612223392998E-5</v>
      </c>
      <c r="X335" s="935">
        <v>7.2075869336143301E-3</v>
      </c>
      <c r="Y335" s="935">
        <v>7.2075869336143301E-3</v>
      </c>
      <c r="Z335" s="935">
        <v>0</v>
      </c>
      <c r="AA335" s="935">
        <v>1.1291886195995799E-3</v>
      </c>
      <c r="AB335" s="912"/>
    </row>
    <row r="336" spans="1:28">
      <c r="A336" s="929" t="s">
        <v>4125</v>
      </c>
      <c r="B336" s="930">
        <v>0</v>
      </c>
      <c r="C336" s="931">
        <v>66.308000000000007</v>
      </c>
      <c r="D336" s="931">
        <v>0</v>
      </c>
      <c r="E336" s="931">
        <v>0</v>
      </c>
      <c r="F336" s="932">
        <v>0</v>
      </c>
      <c r="G336" s="933">
        <v>0</v>
      </c>
      <c r="H336" s="933">
        <v>0</v>
      </c>
      <c r="I336" s="933">
        <v>0</v>
      </c>
      <c r="J336" s="933">
        <v>0</v>
      </c>
      <c r="K336" s="933">
        <v>66</v>
      </c>
      <c r="L336" s="934">
        <v>0.12163427843262201</v>
      </c>
      <c r="M336" s="935">
        <v>1.4682480946896399E-2</v>
      </c>
      <c r="N336" s="935">
        <v>7.0533486901757101E-3</v>
      </c>
      <c r="O336" s="935">
        <v>7.9170240399931407E-3</v>
      </c>
      <c r="P336" s="935">
        <v>0</v>
      </c>
      <c r="Q336" s="935">
        <v>0</v>
      </c>
      <c r="R336" s="935">
        <v>2.15918837454358E-3</v>
      </c>
      <c r="S336" s="935">
        <v>1.9432695370892299E-2</v>
      </c>
      <c r="T336" s="935">
        <v>0.177773176170755</v>
      </c>
      <c r="U336" s="935">
        <v>0.199365059916191</v>
      </c>
      <c r="V336" s="935">
        <v>3.4547013992697301E-4</v>
      </c>
      <c r="W336" s="935">
        <v>1.5834048079986301E-4</v>
      </c>
      <c r="X336" s="935">
        <v>2.2311613203616999E-2</v>
      </c>
      <c r="Y336" s="935">
        <v>2.2311613203616999E-2</v>
      </c>
      <c r="Z336" s="935">
        <v>3.5986472909059698E-3</v>
      </c>
      <c r="AA336" s="935">
        <v>1.4682480946896399E-3</v>
      </c>
      <c r="AB336" s="912"/>
    </row>
    <row r="337" spans="1:28">
      <c r="A337" s="929" t="s">
        <v>4126</v>
      </c>
      <c r="B337" s="930">
        <v>5510.6421559999999</v>
      </c>
      <c r="C337" s="931">
        <v>3.4</v>
      </c>
      <c r="D337" s="931">
        <v>0</v>
      </c>
      <c r="E337" s="931">
        <v>0</v>
      </c>
      <c r="F337" s="932">
        <v>0</v>
      </c>
      <c r="G337" s="933">
        <v>0</v>
      </c>
      <c r="H337" s="933">
        <v>0</v>
      </c>
      <c r="I337" s="933">
        <v>0</v>
      </c>
      <c r="J337" s="933">
        <v>0</v>
      </c>
      <c r="K337" s="933">
        <v>5514</v>
      </c>
      <c r="L337" s="934">
        <v>9.5127208567157595</v>
      </c>
      <c r="M337" s="935">
        <v>1.27232641458573</v>
      </c>
      <c r="N337" s="935">
        <v>0.487526943906683</v>
      </c>
      <c r="O337" s="935">
        <v>0.35672703212684098</v>
      </c>
      <c r="P337" s="935">
        <v>2.3781802141789401E-2</v>
      </c>
      <c r="Q337" s="935">
        <v>0</v>
      </c>
      <c r="R337" s="935">
        <v>0.17836351606341999</v>
      </c>
      <c r="S337" s="935">
        <v>1.36745362315289</v>
      </c>
      <c r="T337" s="935">
        <v>10.9990834905776</v>
      </c>
      <c r="U337" s="935">
        <v>18.4903511652413</v>
      </c>
      <c r="V337" s="935">
        <v>2.1998166981155198E-2</v>
      </c>
      <c r="W337" s="935">
        <v>1.6052716445707799E-2</v>
      </c>
      <c r="X337" s="935">
        <v>0.17836351606341999</v>
      </c>
      <c r="Y337" s="935">
        <v>0.17836351606341999</v>
      </c>
      <c r="Z337" s="935">
        <v>5.9454505354473497E-2</v>
      </c>
      <c r="AA337" s="935">
        <v>0.16825625015316001</v>
      </c>
      <c r="AB337" s="912"/>
    </row>
    <row r="338" spans="1:28">
      <c r="A338" s="929" t="s">
        <v>4127</v>
      </c>
      <c r="B338" s="930">
        <v>0</v>
      </c>
      <c r="C338" s="931">
        <v>2.3E-2</v>
      </c>
      <c r="D338" s="931">
        <v>0</v>
      </c>
      <c r="E338" s="931">
        <v>0</v>
      </c>
      <c r="F338" s="932">
        <v>0</v>
      </c>
      <c r="G338" s="933">
        <v>0</v>
      </c>
      <c r="H338" s="933">
        <v>0</v>
      </c>
      <c r="I338" s="933">
        <v>0</v>
      </c>
      <c r="J338" s="933">
        <v>0</v>
      </c>
      <c r="K338" s="933">
        <v>0</v>
      </c>
      <c r="L338" s="934">
        <v>0</v>
      </c>
      <c r="M338" s="935">
        <v>0</v>
      </c>
      <c r="N338" s="935">
        <v>0</v>
      </c>
      <c r="O338" s="935">
        <v>0</v>
      </c>
      <c r="P338" s="935">
        <v>0</v>
      </c>
      <c r="Q338" s="935">
        <v>0</v>
      </c>
      <c r="R338" s="935">
        <v>0</v>
      </c>
      <c r="S338" s="935">
        <v>0</v>
      </c>
      <c r="T338" s="935">
        <v>0</v>
      </c>
      <c r="U338" s="935">
        <v>0</v>
      </c>
      <c r="V338" s="935">
        <v>0</v>
      </c>
      <c r="W338" s="935">
        <v>0</v>
      </c>
      <c r="X338" s="935">
        <v>0</v>
      </c>
      <c r="Y338" s="935">
        <v>0</v>
      </c>
      <c r="Z338" s="935">
        <v>0</v>
      </c>
      <c r="AA338" s="935">
        <v>0</v>
      </c>
      <c r="AB338" s="912"/>
    </row>
    <row r="339" spans="1:28">
      <c r="A339" s="929" t="s">
        <v>4128</v>
      </c>
      <c r="B339" s="930">
        <v>0</v>
      </c>
      <c r="C339" s="931">
        <v>29.302</v>
      </c>
      <c r="D339" s="931">
        <v>0</v>
      </c>
      <c r="E339" s="931">
        <v>0</v>
      </c>
      <c r="F339" s="932">
        <v>0</v>
      </c>
      <c r="G339" s="933">
        <v>0</v>
      </c>
      <c r="H339" s="933">
        <v>0</v>
      </c>
      <c r="I339" s="933">
        <v>0</v>
      </c>
      <c r="J339" s="933">
        <v>0</v>
      </c>
      <c r="K339" s="933">
        <v>29</v>
      </c>
      <c r="L339" s="934">
        <v>9.5818609552282705E-2</v>
      </c>
      <c r="M339" s="935">
        <v>5.5836743695934499E-3</v>
      </c>
      <c r="N339" s="935">
        <v>8.0653074227460993E-3</v>
      </c>
      <c r="O339" s="935">
        <v>2.7573700590584902E-3</v>
      </c>
      <c r="P339" s="935">
        <v>2.0680275442938701E-4</v>
      </c>
      <c r="Q339" s="935">
        <v>0</v>
      </c>
      <c r="R339" s="935">
        <v>2.41269880167618E-4</v>
      </c>
      <c r="S339" s="935">
        <v>5.1700688607346796E-3</v>
      </c>
      <c r="T339" s="935">
        <v>7.1002279020756204E-2</v>
      </c>
      <c r="U339" s="935">
        <v>9.0648540691547999E-2</v>
      </c>
      <c r="V339" s="935">
        <v>5.1700688607346799E-5</v>
      </c>
      <c r="W339" s="935">
        <v>1.5510206582203999E-4</v>
      </c>
      <c r="X339" s="935">
        <v>3.4467125738231198E-4</v>
      </c>
      <c r="Y339" s="935">
        <v>3.4467125738231198E-4</v>
      </c>
      <c r="Z339" s="935">
        <v>2.06802754429387E-3</v>
      </c>
      <c r="AA339" s="935">
        <v>5.8249442497610696E-4</v>
      </c>
      <c r="AB339" s="912"/>
    </row>
    <row r="340" spans="1:28">
      <c r="A340" s="929" t="s">
        <v>4129</v>
      </c>
      <c r="B340" s="930">
        <v>0</v>
      </c>
      <c r="C340" s="931">
        <v>3.0870000000000002</v>
      </c>
      <c r="D340" s="931">
        <v>0</v>
      </c>
      <c r="E340" s="931">
        <v>0</v>
      </c>
      <c r="F340" s="932">
        <v>0</v>
      </c>
      <c r="G340" s="933">
        <v>0</v>
      </c>
      <c r="H340" s="933">
        <v>0</v>
      </c>
      <c r="I340" s="933">
        <v>0</v>
      </c>
      <c r="J340" s="933">
        <v>0</v>
      </c>
      <c r="K340" s="933">
        <v>3</v>
      </c>
      <c r="L340" s="934">
        <v>8.9322910285000098E-3</v>
      </c>
      <c r="M340" s="935">
        <v>9.7042174136790203E-4</v>
      </c>
      <c r="N340" s="935">
        <v>5.2564510990761397E-4</v>
      </c>
      <c r="O340" s="935">
        <v>5.5137598941358101E-4</v>
      </c>
      <c r="P340" s="935">
        <v>7.3516798588477497E-5</v>
      </c>
      <c r="Q340" s="935">
        <v>7.3516798588477502E-6</v>
      </c>
      <c r="R340" s="935">
        <v>1.02923518023868E-4</v>
      </c>
      <c r="S340" s="935">
        <v>7.7192638517901296E-4</v>
      </c>
      <c r="T340" s="935">
        <v>6.6900286715514496E-3</v>
      </c>
      <c r="U340" s="935">
        <v>9.7777342122675002E-3</v>
      </c>
      <c r="V340" s="935">
        <v>5.5137598941358099E-6</v>
      </c>
      <c r="W340" s="935">
        <v>2.20550395765432E-6</v>
      </c>
      <c r="X340" s="935">
        <v>1.10275197882716E-4</v>
      </c>
      <c r="Y340" s="935">
        <v>7.3516798588477497E-5</v>
      </c>
      <c r="Z340" s="935">
        <v>0</v>
      </c>
      <c r="AA340" s="935">
        <v>1.73499644668807E-4</v>
      </c>
      <c r="AB340" s="912"/>
    </row>
    <row r="341" spans="1:28">
      <c r="A341" s="929" t="s">
        <v>4130</v>
      </c>
      <c r="B341" s="930">
        <v>0</v>
      </c>
      <c r="C341" s="931">
        <v>4.6500000000000004</v>
      </c>
      <c r="D341" s="931">
        <v>0</v>
      </c>
      <c r="E341" s="931">
        <v>0</v>
      </c>
      <c r="F341" s="932">
        <v>0</v>
      </c>
      <c r="G341" s="933">
        <v>0</v>
      </c>
      <c r="H341" s="933">
        <v>0</v>
      </c>
      <c r="I341" s="933">
        <v>0</v>
      </c>
      <c r="J341" s="933">
        <v>0</v>
      </c>
      <c r="K341" s="933">
        <v>5</v>
      </c>
      <c r="L341" s="934">
        <v>1.8379199647119399E-2</v>
      </c>
      <c r="M341" s="935">
        <v>3.8596319258950699E-3</v>
      </c>
      <c r="N341" s="935">
        <v>3.2469919376577498E-4</v>
      </c>
      <c r="O341" s="935">
        <v>9.1895998235596796E-4</v>
      </c>
      <c r="P341" s="935">
        <v>0</v>
      </c>
      <c r="Q341" s="935">
        <v>0</v>
      </c>
      <c r="R341" s="935">
        <v>6.4327198764917799E-4</v>
      </c>
      <c r="S341" s="935">
        <v>3.9821599235425297E-3</v>
      </c>
      <c r="T341" s="935">
        <v>3.4797951331879302E-2</v>
      </c>
      <c r="U341" s="935">
        <v>5.3115886980174998E-2</v>
      </c>
      <c r="V341" s="935">
        <v>8.2706398412037103E-5</v>
      </c>
      <c r="W341" s="935">
        <v>2.9406719435391001E-5</v>
      </c>
      <c r="X341" s="935">
        <v>3.67583992942387E-4</v>
      </c>
      <c r="Y341" s="935">
        <v>3.67583992942387E-4</v>
      </c>
      <c r="Z341" s="935">
        <v>0</v>
      </c>
      <c r="AA341" s="935">
        <v>4.73570710907442E-4</v>
      </c>
      <c r="AB341" s="912"/>
    </row>
    <row r="342" spans="1:28">
      <c r="A342" s="929" t="s">
        <v>4131</v>
      </c>
      <c r="B342" s="930">
        <v>0</v>
      </c>
      <c r="C342" s="931">
        <v>6067</v>
      </c>
      <c r="D342" s="931">
        <v>0</v>
      </c>
      <c r="E342" s="931">
        <v>0</v>
      </c>
      <c r="F342" s="932">
        <v>0</v>
      </c>
      <c r="G342" s="933">
        <v>0</v>
      </c>
      <c r="H342" s="933">
        <v>0</v>
      </c>
      <c r="I342" s="933">
        <v>0</v>
      </c>
      <c r="J342" s="933">
        <v>0</v>
      </c>
      <c r="K342" s="933">
        <v>5735</v>
      </c>
      <c r="L342" s="934">
        <v>21.9241796750558</v>
      </c>
      <c r="M342" s="935">
        <v>1.0540470997622999</v>
      </c>
      <c r="N342" s="935">
        <v>1.8972847795721299</v>
      </c>
      <c r="O342" s="935">
        <v>0.84323767980983599</v>
      </c>
      <c r="P342" s="935">
        <v>0.140539613301639</v>
      </c>
      <c r="Q342" s="935">
        <v>7.0269806650819699E-3</v>
      </c>
      <c r="R342" s="935">
        <v>9.1350748646065599E-2</v>
      </c>
      <c r="S342" s="935">
        <v>1.0540470997622999</v>
      </c>
      <c r="T342" s="935">
        <v>12.2269463572426</v>
      </c>
      <c r="U342" s="935">
        <v>17.707991276006599</v>
      </c>
      <c r="V342" s="935">
        <v>1.6864753596196699E-2</v>
      </c>
      <c r="W342" s="935">
        <v>1.9675545862229499E-2</v>
      </c>
      <c r="X342" s="935">
        <v>12.929644423750799</v>
      </c>
      <c r="Y342" s="935">
        <v>12.929644423750799</v>
      </c>
      <c r="Z342" s="935">
        <v>0.491888646555738</v>
      </c>
      <c r="AA342" s="935">
        <v>0.13562072683608201</v>
      </c>
      <c r="AB342" s="912"/>
    </row>
    <row r="343" spans="1:28">
      <c r="A343" s="929" t="s">
        <v>4132</v>
      </c>
      <c r="B343" s="930">
        <v>0</v>
      </c>
      <c r="C343" s="931">
        <v>0.02</v>
      </c>
      <c r="D343" s="931">
        <v>0</v>
      </c>
      <c r="E343" s="931">
        <v>0</v>
      </c>
      <c r="F343" s="932">
        <v>0</v>
      </c>
      <c r="G343" s="933">
        <v>0</v>
      </c>
      <c r="H343" s="933">
        <v>0</v>
      </c>
      <c r="I343" s="933">
        <v>0</v>
      </c>
      <c r="J343" s="933">
        <v>0</v>
      </c>
      <c r="K343" s="933">
        <v>0</v>
      </c>
      <c r="L343" s="934">
        <v>0</v>
      </c>
      <c r="M343" s="935">
        <v>0</v>
      </c>
      <c r="N343" s="935">
        <v>0</v>
      </c>
      <c r="O343" s="935">
        <v>0</v>
      </c>
      <c r="P343" s="935">
        <v>0</v>
      </c>
      <c r="Q343" s="935">
        <v>0</v>
      </c>
      <c r="R343" s="935">
        <v>0</v>
      </c>
      <c r="S343" s="935">
        <v>0</v>
      </c>
      <c r="T343" s="935">
        <v>0</v>
      </c>
      <c r="U343" s="935">
        <v>0</v>
      </c>
      <c r="V343" s="935">
        <v>0</v>
      </c>
      <c r="W343" s="935">
        <v>0</v>
      </c>
      <c r="X343" s="935">
        <v>0</v>
      </c>
      <c r="Y343" s="935">
        <v>0</v>
      </c>
      <c r="Z343" s="935">
        <v>0</v>
      </c>
      <c r="AA343" s="935">
        <v>0</v>
      </c>
      <c r="AB343" s="912"/>
    </row>
    <row r="344" spans="1:28">
      <c r="A344" s="929" t="s">
        <v>4133</v>
      </c>
      <c r="B344" s="930">
        <v>0</v>
      </c>
      <c r="C344" s="931">
        <v>0</v>
      </c>
      <c r="D344" s="931">
        <v>0</v>
      </c>
      <c r="E344" s="931">
        <v>0</v>
      </c>
      <c r="F344" s="932">
        <v>0</v>
      </c>
      <c r="G344" s="933">
        <v>0</v>
      </c>
      <c r="H344" s="933">
        <v>0</v>
      </c>
      <c r="I344" s="933">
        <v>0</v>
      </c>
      <c r="J344" s="933">
        <v>0</v>
      </c>
      <c r="K344" s="933">
        <v>0</v>
      </c>
      <c r="L344" s="934">
        <v>0</v>
      </c>
      <c r="M344" s="935">
        <v>0</v>
      </c>
      <c r="N344" s="935">
        <v>0</v>
      </c>
      <c r="O344" s="935">
        <v>0</v>
      </c>
      <c r="P344" s="935">
        <v>0</v>
      </c>
      <c r="Q344" s="935">
        <v>0</v>
      </c>
      <c r="R344" s="935">
        <v>0</v>
      </c>
      <c r="S344" s="935">
        <v>0</v>
      </c>
      <c r="T344" s="935">
        <v>0</v>
      </c>
      <c r="U344" s="935">
        <v>0</v>
      </c>
      <c r="V344" s="935">
        <v>0</v>
      </c>
      <c r="W344" s="935">
        <v>0</v>
      </c>
      <c r="X344" s="935">
        <v>0</v>
      </c>
      <c r="Y344" s="935">
        <v>0</v>
      </c>
      <c r="Z344" s="935">
        <v>0</v>
      </c>
      <c r="AA344" s="935">
        <v>0</v>
      </c>
      <c r="AB344" s="912"/>
    </row>
    <row r="345" spans="1:28">
      <c r="A345" s="929" t="s">
        <v>4134</v>
      </c>
      <c r="B345" s="930">
        <v>0</v>
      </c>
      <c r="C345" s="931">
        <v>30.332000000000001</v>
      </c>
      <c r="D345" s="931">
        <v>0</v>
      </c>
      <c r="E345" s="931">
        <v>0</v>
      </c>
      <c r="F345" s="932">
        <v>0</v>
      </c>
      <c r="G345" s="933">
        <v>0</v>
      </c>
      <c r="H345" s="933">
        <v>0</v>
      </c>
      <c r="I345" s="933">
        <v>0</v>
      </c>
      <c r="J345" s="933">
        <v>0</v>
      </c>
      <c r="K345" s="933">
        <v>30</v>
      </c>
      <c r="L345" s="934">
        <v>4.00666552307202E-2</v>
      </c>
      <c r="M345" s="935">
        <v>4.8521087068395096E-3</v>
      </c>
      <c r="N345" s="935">
        <v>2.1687455583600901E-3</v>
      </c>
      <c r="O345" s="935">
        <v>9.9247678094444604E-3</v>
      </c>
      <c r="P345" s="935">
        <v>2.9406719435390999E-4</v>
      </c>
      <c r="Q345" s="935">
        <v>0</v>
      </c>
      <c r="R345" s="935">
        <v>4.0434239223662602E-4</v>
      </c>
      <c r="S345" s="935">
        <v>4.0434239223662597E-3</v>
      </c>
      <c r="T345" s="935">
        <v>3.6023231308353998E-2</v>
      </c>
      <c r="U345" s="935">
        <v>6.0283774842551499E-2</v>
      </c>
      <c r="V345" s="935">
        <v>5.8813438870782002E-5</v>
      </c>
      <c r="W345" s="935">
        <v>3.67583992942387E-6</v>
      </c>
      <c r="X345" s="935">
        <v>1.83791996471194E-3</v>
      </c>
      <c r="Y345" s="935">
        <v>1.83791996471194E-3</v>
      </c>
      <c r="Z345" s="935">
        <v>3.67583992942387E-4</v>
      </c>
      <c r="AA345" s="935">
        <v>6.9840958659053601E-4</v>
      </c>
      <c r="AB345" s="912"/>
    </row>
    <row r="346" spans="1:28">
      <c r="A346" s="929" t="s">
        <v>4135</v>
      </c>
      <c r="B346" s="930">
        <v>0</v>
      </c>
      <c r="C346" s="931">
        <v>299.49700000000001</v>
      </c>
      <c r="D346" s="931">
        <v>0</v>
      </c>
      <c r="E346" s="931">
        <v>0.80300000000000005</v>
      </c>
      <c r="F346" s="932">
        <v>0</v>
      </c>
      <c r="G346" s="933">
        <v>0</v>
      </c>
      <c r="H346" s="933">
        <v>0</v>
      </c>
      <c r="I346" s="933">
        <v>0</v>
      </c>
      <c r="J346" s="933">
        <v>0</v>
      </c>
      <c r="K346" s="933">
        <v>299</v>
      </c>
      <c r="L346" s="934">
        <v>0.72319209939471196</v>
      </c>
      <c r="M346" s="935">
        <v>8.5749920356801498E-2</v>
      </c>
      <c r="N346" s="935">
        <v>4.2014017202930902E-2</v>
      </c>
      <c r="O346" s="935">
        <v>6.5431666135711997E-2</v>
      </c>
      <c r="P346" s="935">
        <v>0</v>
      </c>
      <c r="Q346" s="935">
        <v>3.4437719018795798E-4</v>
      </c>
      <c r="R346" s="935">
        <v>9.98693851545078E-3</v>
      </c>
      <c r="S346" s="935">
        <v>7.2319209939471205E-2</v>
      </c>
      <c r="T346" s="935">
        <v>0.68186683657215696</v>
      </c>
      <c r="U346" s="935">
        <v>1.05035043007327</v>
      </c>
      <c r="V346" s="935">
        <v>2.2040140172029299E-3</v>
      </c>
      <c r="W346" s="935">
        <v>3.4437719018795798E-4</v>
      </c>
      <c r="X346" s="935">
        <v>5.1656578528193699E-2</v>
      </c>
      <c r="Y346" s="935">
        <v>4.4769034724434498E-2</v>
      </c>
      <c r="Z346" s="935">
        <v>3.4437719018795801E-3</v>
      </c>
      <c r="AA346" s="935">
        <v>1.6564542848040799E-2</v>
      </c>
      <c r="AB346" s="912"/>
    </row>
    <row r="347" spans="1:28">
      <c r="A347" s="929" t="s">
        <v>4136</v>
      </c>
      <c r="B347" s="930">
        <v>0</v>
      </c>
      <c r="C347" s="931">
        <v>302.29899999999998</v>
      </c>
      <c r="D347" s="931">
        <v>0</v>
      </c>
      <c r="E347" s="931">
        <v>0</v>
      </c>
      <c r="F347" s="932">
        <v>0</v>
      </c>
      <c r="G347" s="933">
        <v>0</v>
      </c>
      <c r="H347" s="933">
        <v>0</v>
      </c>
      <c r="I347" s="933">
        <v>0</v>
      </c>
      <c r="J347" s="933">
        <v>0</v>
      </c>
      <c r="K347" s="933">
        <v>302</v>
      </c>
      <c r="L347" s="934">
        <v>0.98780723895410105</v>
      </c>
      <c r="M347" s="935">
        <v>8.6828607836890698E-2</v>
      </c>
      <c r="N347" s="935">
        <v>7.0658097875364506E-2</v>
      </c>
      <c r="O347" s="935">
        <v>5.9760580292596899E-2</v>
      </c>
      <c r="P347" s="935">
        <v>7.0306565050113896E-4</v>
      </c>
      <c r="Q347" s="935">
        <v>0</v>
      </c>
      <c r="R347" s="935">
        <v>6.3275908545102604E-3</v>
      </c>
      <c r="S347" s="935">
        <v>7.3821893302619707E-2</v>
      </c>
      <c r="T347" s="935">
        <v>0.696034993996128</v>
      </c>
      <c r="U347" s="935">
        <v>0.98429191070159505</v>
      </c>
      <c r="V347" s="935">
        <v>9.8429191070159507E-4</v>
      </c>
      <c r="W347" s="935">
        <v>1.8631239738280199E-3</v>
      </c>
      <c r="X347" s="935">
        <v>1.7576641262528499E-2</v>
      </c>
      <c r="Y347" s="935">
        <v>1.7576641262528499E-2</v>
      </c>
      <c r="Z347" s="935">
        <v>3.5153282525056998E-3</v>
      </c>
      <c r="AA347" s="935">
        <v>8.7883206312642393E-3</v>
      </c>
      <c r="AB347" s="912"/>
    </row>
    <row r="348" spans="1:28">
      <c r="A348" s="929" t="s">
        <v>4137</v>
      </c>
      <c r="B348" s="930">
        <v>0</v>
      </c>
      <c r="C348" s="931">
        <v>392.64299999999997</v>
      </c>
      <c r="D348" s="931">
        <v>0</v>
      </c>
      <c r="E348" s="931">
        <v>0</v>
      </c>
      <c r="F348" s="932">
        <v>0</v>
      </c>
      <c r="G348" s="933">
        <v>0</v>
      </c>
      <c r="H348" s="933">
        <v>0</v>
      </c>
      <c r="I348" s="933">
        <v>0</v>
      </c>
      <c r="J348" s="933">
        <v>0</v>
      </c>
      <c r="K348" s="933">
        <v>393</v>
      </c>
      <c r="L348" s="934">
        <v>0.85713235474305904</v>
      </c>
      <c r="M348" s="935">
        <v>9.72700762124145E-2</v>
      </c>
      <c r="N348" s="935">
        <v>4.6708897983189203E-2</v>
      </c>
      <c r="O348" s="935">
        <v>6.25995539980886E-2</v>
      </c>
      <c r="P348" s="935">
        <v>1.15568407381087E-2</v>
      </c>
      <c r="Q348" s="935">
        <v>0</v>
      </c>
      <c r="R348" s="935">
        <v>1.9261401230181101E-2</v>
      </c>
      <c r="S348" s="935">
        <v>7.2230254613179098E-2</v>
      </c>
      <c r="T348" s="935">
        <v>0.70304114490160996</v>
      </c>
      <c r="U348" s="935">
        <v>0.62118018967333999</v>
      </c>
      <c r="V348" s="935">
        <v>2.6002891660744502E-3</v>
      </c>
      <c r="W348" s="935">
        <v>9.6307006150905494E-5</v>
      </c>
      <c r="X348" s="935">
        <v>0.48635038106207301</v>
      </c>
      <c r="Y348" s="935">
        <v>0.48635038106207301</v>
      </c>
      <c r="Z348" s="935">
        <v>1.9261401230181101E-2</v>
      </c>
      <c r="AA348" s="935">
        <v>9.72700762124145E-3</v>
      </c>
      <c r="AB348" s="912"/>
    </row>
    <row r="349" spans="1:28">
      <c r="A349" s="929" t="s">
        <v>4138</v>
      </c>
      <c r="B349" s="930">
        <v>0</v>
      </c>
      <c r="C349" s="931">
        <v>1927.212</v>
      </c>
      <c r="D349" s="931">
        <v>128</v>
      </c>
      <c r="E349" s="931">
        <v>0</v>
      </c>
      <c r="F349" s="932">
        <v>0</v>
      </c>
      <c r="G349" s="933">
        <v>0</v>
      </c>
      <c r="H349" s="933">
        <v>0</v>
      </c>
      <c r="I349" s="933">
        <v>0</v>
      </c>
      <c r="J349" s="933">
        <v>0</v>
      </c>
      <c r="K349" s="933">
        <v>1799</v>
      </c>
      <c r="L349" s="934">
        <v>4.4491160830249701</v>
      </c>
      <c r="M349" s="935">
        <v>0.55038634302938205</v>
      </c>
      <c r="N349" s="935">
        <v>0.239715306197466</v>
      </c>
      <c r="O349" s="935">
        <v>0.36436726542014802</v>
      </c>
      <c r="P349" s="935">
        <v>2.4930391844536499E-2</v>
      </c>
      <c r="Q349" s="935">
        <v>0</v>
      </c>
      <c r="R349" s="935">
        <v>6.1367118386551303E-2</v>
      </c>
      <c r="S349" s="935">
        <v>0.47943061239493201</v>
      </c>
      <c r="T349" s="935">
        <v>4.5066477565123604</v>
      </c>
      <c r="U349" s="935">
        <v>6.2709524101257097</v>
      </c>
      <c r="V349" s="935">
        <v>4.7943061239493203E-3</v>
      </c>
      <c r="W349" s="935">
        <v>2.1094946945376999E-3</v>
      </c>
      <c r="X349" s="935">
        <v>0.153417795966378</v>
      </c>
      <c r="Y349" s="935">
        <v>0.153417795966378</v>
      </c>
      <c r="Z349" s="935">
        <v>0</v>
      </c>
      <c r="AA349" s="935">
        <v>7.7092442473105094E-2</v>
      </c>
      <c r="AB349" s="912"/>
    </row>
    <row r="350" spans="1:28">
      <c r="A350" s="924"/>
      <c r="B350" s="925"/>
      <c r="C350" s="926"/>
      <c r="D350" s="926"/>
      <c r="E350" s="926"/>
      <c r="F350" s="925"/>
      <c r="G350" s="926"/>
      <c r="H350" s="926"/>
      <c r="I350" s="926"/>
      <c r="J350" s="926"/>
      <c r="K350" s="926"/>
      <c r="L350" s="927"/>
      <c r="M350" s="928"/>
      <c r="N350" s="928"/>
      <c r="O350" s="928"/>
      <c r="P350" s="928"/>
      <c r="Q350" s="928"/>
      <c r="R350" s="928"/>
      <c r="S350" s="928"/>
      <c r="T350" s="928"/>
      <c r="U350" s="928"/>
      <c r="V350" s="928"/>
      <c r="W350" s="928"/>
      <c r="X350" s="928"/>
      <c r="Y350" s="928"/>
      <c r="Z350" s="928"/>
      <c r="AA350" s="928"/>
      <c r="AB350" s="912"/>
    </row>
    <row r="351" spans="1:28">
      <c r="A351" s="917" t="s">
        <v>4139</v>
      </c>
      <c r="B351" s="918">
        <v>598</v>
      </c>
      <c r="C351" s="919">
        <v>15506</v>
      </c>
      <c r="D351" s="919">
        <v>0</v>
      </c>
      <c r="E351" s="919">
        <v>8</v>
      </c>
      <c r="F351" s="920">
        <v>0</v>
      </c>
      <c r="G351" s="921">
        <v>0</v>
      </c>
      <c r="H351" s="921">
        <v>0</v>
      </c>
      <c r="I351" s="921">
        <v>109</v>
      </c>
      <c r="J351" s="921">
        <v>0</v>
      </c>
      <c r="K351" s="921">
        <v>15637</v>
      </c>
      <c r="L351" s="922">
        <v>24.850687137010802</v>
      </c>
      <c r="M351" s="923">
        <v>3.3446980910137998</v>
      </c>
      <c r="N351" s="923">
        <v>1.2140570735413001</v>
      </c>
      <c r="O351" s="923">
        <v>1.64864704584998</v>
      </c>
      <c r="P351" s="923">
        <v>9.6247163476854497E-2</v>
      </c>
      <c r="Q351" s="923">
        <v>1.27184061558066E-3</v>
      </c>
      <c r="R351" s="923">
        <v>1.3274465655402301</v>
      </c>
      <c r="S351" s="923">
        <v>3.4081515426274902</v>
      </c>
      <c r="T351" s="923">
        <v>44.713471953341298</v>
      </c>
      <c r="U351" s="923">
        <v>46.981817580317099</v>
      </c>
      <c r="V351" s="923">
        <v>0.18045639473619701</v>
      </c>
      <c r="W351" s="923">
        <v>4.4885561300757201E-2</v>
      </c>
      <c r="X351" s="923">
        <v>722.42292694880803</v>
      </c>
      <c r="Y351" s="923">
        <v>721.96006224422297</v>
      </c>
      <c r="Z351" s="923">
        <v>2.5924630578087098</v>
      </c>
      <c r="AA351" s="923">
        <v>0.54824761437988601</v>
      </c>
      <c r="AB351" s="912"/>
    </row>
    <row r="352" spans="1:28">
      <c r="A352" s="929" t="s">
        <v>4140</v>
      </c>
      <c r="B352" s="930">
        <v>302.006663</v>
      </c>
      <c r="C352" s="931">
        <v>989</v>
      </c>
      <c r="D352" s="931">
        <v>0</v>
      </c>
      <c r="E352" s="931">
        <v>7.6210000000000004</v>
      </c>
      <c r="F352" s="932">
        <v>0</v>
      </c>
      <c r="G352" s="933">
        <v>0</v>
      </c>
      <c r="H352" s="933">
        <v>0</v>
      </c>
      <c r="I352" s="933">
        <v>75</v>
      </c>
      <c r="J352" s="933">
        <v>0</v>
      </c>
      <c r="K352" s="933">
        <v>858</v>
      </c>
      <c r="L352" s="934">
        <v>1.27668684294361</v>
      </c>
      <c r="M352" s="935">
        <v>0.160553042370182</v>
      </c>
      <c r="N352" s="935">
        <v>6.7703090156100695E-2</v>
      </c>
      <c r="O352" s="935">
        <v>0.135406180312201</v>
      </c>
      <c r="P352" s="935">
        <v>5.80312201338006E-3</v>
      </c>
      <c r="Q352" s="935">
        <v>0</v>
      </c>
      <c r="R352" s="935">
        <v>6.4801529149410605E-2</v>
      </c>
      <c r="S352" s="935">
        <v>0.15474992035680199</v>
      </c>
      <c r="T352" s="935">
        <v>2.2632175852182201</v>
      </c>
      <c r="U352" s="935">
        <v>2.5146862057980299</v>
      </c>
      <c r="V352" s="935">
        <v>7.3506212169480696E-3</v>
      </c>
      <c r="W352" s="935">
        <v>1.64421790379102E-3</v>
      </c>
      <c r="X352" s="935">
        <v>24.518190506530701</v>
      </c>
      <c r="Y352" s="935">
        <v>24.460159286396902</v>
      </c>
      <c r="Z352" s="935">
        <v>8.7046830200700906E-2</v>
      </c>
      <c r="AA352" s="935">
        <v>2.22453010512902E-2</v>
      </c>
      <c r="AB352" s="912"/>
    </row>
    <row r="353" spans="1:28">
      <c r="A353" s="929" t="s">
        <v>4141</v>
      </c>
      <c r="B353" s="930">
        <v>98.231290999999999</v>
      </c>
      <c r="C353" s="931">
        <v>90.040999999999997</v>
      </c>
      <c r="D353" s="931">
        <v>0</v>
      </c>
      <c r="E353" s="931">
        <v>0</v>
      </c>
      <c r="F353" s="932">
        <v>0</v>
      </c>
      <c r="G353" s="933">
        <v>0</v>
      </c>
      <c r="H353" s="933">
        <v>0</v>
      </c>
      <c r="I353" s="933">
        <v>17</v>
      </c>
      <c r="J353" s="933">
        <v>0</v>
      </c>
      <c r="K353" s="933">
        <v>171</v>
      </c>
      <c r="L353" s="934">
        <v>0.32103095057220599</v>
      </c>
      <c r="M353" s="935">
        <v>3.2103095057220601E-2</v>
      </c>
      <c r="N353" s="935">
        <v>2.1073810865782801E-2</v>
      </c>
      <c r="O353" s="935">
        <v>4.3329330752076803E-2</v>
      </c>
      <c r="P353" s="935">
        <v>7.8780601367412395E-4</v>
      </c>
      <c r="Q353" s="935">
        <v>0</v>
      </c>
      <c r="R353" s="935">
        <v>1.4180508246134199E-2</v>
      </c>
      <c r="S353" s="935">
        <v>2.7573210478594401E-2</v>
      </c>
      <c r="T353" s="935">
        <v>0.37223834146102402</v>
      </c>
      <c r="U353" s="935">
        <v>0.45495797289680701</v>
      </c>
      <c r="V353" s="935">
        <v>1.5165265763226899E-3</v>
      </c>
      <c r="W353" s="935">
        <v>4.9237875854632799E-4</v>
      </c>
      <c r="X353" s="935">
        <v>1.91042958315975</v>
      </c>
      <c r="Y353" s="935">
        <v>1.91042958315975</v>
      </c>
      <c r="Z353" s="935">
        <v>1.9695150341853099E-2</v>
      </c>
      <c r="AA353" s="935">
        <v>4.7268360820447502E-3</v>
      </c>
      <c r="AB353" s="912"/>
    </row>
    <row r="354" spans="1:28">
      <c r="A354" s="929" t="s">
        <v>4142</v>
      </c>
      <c r="B354" s="930">
        <v>150.47802799999999</v>
      </c>
      <c r="C354" s="931">
        <v>86.003</v>
      </c>
      <c r="D354" s="931">
        <v>0</v>
      </c>
      <c r="E354" s="931">
        <v>0</v>
      </c>
      <c r="F354" s="932">
        <v>0</v>
      </c>
      <c r="G354" s="933">
        <v>0</v>
      </c>
      <c r="H354" s="933">
        <v>0</v>
      </c>
      <c r="I354" s="933">
        <v>13</v>
      </c>
      <c r="J354" s="933">
        <v>0</v>
      </c>
      <c r="K354" s="933">
        <v>224</v>
      </c>
      <c r="L354" s="934">
        <v>0.31563212193986301</v>
      </c>
      <c r="M354" s="935">
        <v>4.1410934398510103E-2</v>
      </c>
      <c r="N354" s="935">
        <v>1.5907858945769099E-2</v>
      </c>
      <c r="O354" s="935">
        <v>2.02004558041513E-2</v>
      </c>
      <c r="P354" s="935">
        <v>1.51503418531134E-3</v>
      </c>
      <c r="Q354" s="935">
        <v>0</v>
      </c>
      <c r="R354" s="935">
        <v>1.86854216188399E-2</v>
      </c>
      <c r="S354" s="935">
        <v>4.2925968583821403E-2</v>
      </c>
      <c r="T354" s="935">
        <v>0.66408998456147195</v>
      </c>
      <c r="U354" s="935">
        <v>0.704490896169775</v>
      </c>
      <c r="V354" s="935">
        <v>2.22205013845664E-3</v>
      </c>
      <c r="W354" s="935">
        <v>6.3126424387972705E-4</v>
      </c>
      <c r="X354" s="935">
        <v>8.5144921214497504</v>
      </c>
      <c r="Y354" s="935">
        <v>8.5119670644742307</v>
      </c>
      <c r="Z354" s="935">
        <v>2.5250569755189099E-2</v>
      </c>
      <c r="AA354" s="935">
        <v>5.5551253461415904E-3</v>
      </c>
      <c r="AB354" s="912"/>
    </row>
    <row r="355" spans="1:28">
      <c r="A355" s="929" t="s">
        <v>4143</v>
      </c>
      <c r="B355" s="930">
        <v>47.156880999999998</v>
      </c>
      <c r="C355" s="931">
        <v>0</v>
      </c>
      <c r="D355" s="931">
        <v>0</v>
      </c>
      <c r="E355" s="931">
        <v>0</v>
      </c>
      <c r="F355" s="932">
        <v>0</v>
      </c>
      <c r="G355" s="933">
        <v>0</v>
      </c>
      <c r="H355" s="933">
        <v>0</v>
      </c>
      <c r="I355" s="933">
        <v>4</v>
      </c>
      <c r="J355" s="933">
        <v>0</v>
      </c>
      <c r="K355" s="933">
        <v>43</v>
      </c>
      <c r="L355" s="934">
        <v>5.5258166491043197E-2</v>
      </c>
      <c r="M355" s="935">
        <v>7.9978925184404602E-3</v>
      </c>
      <c r="N355" s="935">
        <v>2.52054794520548E-3</v>
      </c>
      <c r="O355" s="935">
        <v>5.8166491043203398E-3</v>
      </c>
      <c r="P355" s="935">
        <v>4.8472075869336102E-5</v>
      </c>
      <c r="Q355" s="935">
        <v>0</v>
      </c>
      <c r="R355" s="935">
        <v>3.9747102212855604E-3</v>
      </c>
      <c r="S355" s="935">
        <v>7.2708113804004198E-3</v>
      </c>
      <c r="T355" s="935">
        <v>0.102276080084299</v>
      </c>
      <c r="U355" s="935">
        <v>0.10663856691254001</v>
      </c>
      <c r="V355" s="935">
        <v>1.16332982086407E-4</v>
      </c>
      <c r="W355" s="935">
        <v>7.2708113804004194E-5</v>
      </c>
      <c r="X355" s="935">
        <v>1.38630136986301</v>
      </c>
      <c r="Y355" s="935">
        <v>1.38630136986301</v>
      </c>
      <c r="Z355" s="935">
        <v>6.7860906217070598E-3</v>
      </c>
      <c r="AA355" s="935">
        <v>9.3551106427818801E-4</v>
      </c>
      <c r="AB355" s="912"/>
    </row>
    <row r="356" spans="1:28">
      <c r="A356" s="929" t="s">
        <v>4251</v>
      </c>
      <c r="B356" s="930">
        <v>0</v>
      </c>
      <c r="C356" s="931">
        <v>0</v>
      </c>
      <c r="D356" s="931">
        <v>0</v>
      </c>
      <c r="E356" s="931">
        <v>0</v>
      </c>
      <c r="F356" s="932">
        <v>0</v>
      </c>
      <c r="G356" s="933">
        <v>0</v>
      </c>
      <c r="H356" s="933">
        <v>0</v>
      </c>
      <c r="I356" s="933">
        <v>0</v>
      </c>
      <c r="J356" s="933">
        <v>0</v>
      </c>
      <c r="K356" s="933">
        <v>0</v>
      </c>
      <c r="L356" s="934">
        <v>0</v>
      </c>
      <c r="M356" s="935">
        <v>0</v>
      </c>
      <c r="N356" s="935">
        <v>0</v>
      </c>
      <c r="O356" s="935">
        <v>0</v>
      </c>
      <c r="P356" s="935">
        <v>0</v>
      </c>
      <c r="Q356" s="935">
        <v>0</v>
      </c>
      <c r="R356" s="935">
        <v>0</v>
      </c>
      <c r="S356" s="935">
        <v>0</v>
      </c>
      <c r="T356" s="935">
        <v>0</v>
      </c>
      <c r="U356" s="935">
        <v>0</v>
      </c>
      <c r="V356" s="935">
        <v>0</v>
      </c>
      <c r="W356" s="935">
        <v>0</v>
      </c>
      <c r="X356" s="935">
        <v>0</v>
      </c>
      <c r="Y356" s="935">
        <v>0</v>
      </c>
      <c r="Z356" s="935">
        <v>0</v>
      </c>
      <c r="AA356" s="935">
        <v>0</v>
      </c>
      <c r="AB356" s="912"/>
    </row>
    <row r="357" spans="1:28">
      <c r="A357" s="929" t="s">
        <v>4144</v>
      </c>
      <c r="B357" s="930">
        <v>0</v>
      </c>
      <c r="C357" s="931">
        <v>13821.982</v>
      </c>
      <c r="D357" s="931">
        <v>0</v>
      </c>
      <c r="E357" s="931">
        <v>0</v>
      </c>
      <c r="F357" s="932">
        <v>0</v>
      </c>
      <c r="G357" s="933">
        <v>0</v>
      </c>
      <c r="H357" s="933">
        <v>0</v>
      </c>
      <c r="I357" s="933">
        <v>0</v>
      </c>
      <c r="J357" s="933">
        <v>0</v>
      </c>
      <c r="K357" s="933">
        <v>13822</v>
      </c>
      <c r="L357" s="934">
        <v>21.508491190236999</v>
      </c>
      <c r="M357" s="935">
        <v>2.9468326512608098</v>
      </c>
      <c r="N357" s="935">
        <v>1.0330850099247699</v>
      </c>
      <c r="O357" s="935">
        <v>1.35486558678658</v>
      </c>
      <c r="P357" s="935">
        <v>6.7743279339328999E-2</v>
      </c>
      <c r="Q357" s="935">
        <v>0</v>
      </c>
      <c r="R357" s="935">
        <v>1.1685715686034299</v>
      </c>
      <c r="S357" s="935">
        <v>3.0484475702698099</v>
      </c>
      <c r="T357" s="935">
        <v>38.9523856201142</v>
      </c>
      <c r="U357" s="935">
        <v>41.662116793687403</v>
      </c>
      <c r="V357" s="935">
        <v>0.15411596049697401</v>
      </c>
      <c r="W357" s="935">
        <v>4.0645967603597399E-2</v>
      </c>
      <c r="X357" s="935">
        <v>599.69738035140995</v>
      </c>
      <c r="Y357" s="935">
        <v>599.35866395471396</v>
      </c>
      <c r="Z357" s="935">
        <v>2.3710147768765202</v>
      </c>
      <c r="AA357" s="935">
        <v>0.48267086529271902</v>
      </c>
      <c r="AB357" s="912"/>
    </row>
    <row r="358" spans="1:28">
      <c r="A358" s="929" t="s">
        <v>4145</v>
      </c>
      <c r="B358" s="930">
        <v>0</v>
      </c>
      <c r="C358" s="931">
        <v>0</v>
      </c>
      <c r="D358" s="931">
        <v>0</v>
      </c>
      <c r="E358" s="931">
        <v>0</v>
      </c>
      <c r="F358" s="932">
        <v>0</v>
      </c>
      <c r="G358" s="933">
        <v>0</v>
      </c>
      <c r="H358" s="933">
        <v>0</v>
      </c>
      <c r="I358" s="933">
        <v>0</v>
      </c>
      <c r="J358" s="933">
        <v>0</v>
      </c>
      <c r="K358" s="933">
        <v>0</v>
      </c>
      <c r="L358" s="934">
        <v>0</v>
      </c>
      <c r="M358" s="935">
        <v>0</v>
      </c>
      <c r="N358" s="935">
        <v>0</v>
      </c>
      <c r="O358" s="935">
        <v>0</v>
      </c>
      <c r="P358" s="935">
        <v>0</v>
      </c>
      <c r="Q358" s="935">
        <v>0</v>
      </c>
      <c r="R358" s="935">
        <v>0</v>
      </c>
      <c r="S358" s="935">
        <v>0</v>
      </c>
      <c r="T358" s="935">
        <v>0</v>
      </c>
      <c r="U358" s="935">
        <v>0</v>
      </c>
      <c r="V358" s="935">
        <v>0</v>
      </c>
      <c r="W358" s="935">
        <v>0</v>
      </c>
      <c r="X358" s="935">
        <v>0</v>
      </c>
      <c r="Y358" s="935">
        <v>0</v>
      </c>
      <c r="Z358" s="935">
        <v>0</v>
      </c>
      <c r="AA358" s="935">
        <v>0</v>
      </c>
      <c r="AB358" s="912"/>
    </row>
    <row r="359" spans="1:28">
      <c r="A359" s="929" t="s">
        <v>4146</v>
      </c>
      <c r="B359" s="930">
        <v>0</v>
      </c>
      <c r="C359" s="931">
        <v>0.48</v>
      </c>
      <c r="D359" s="931">
        <v>0</v>
      </c>
      <c r="E359" s="931">
        <v>0</v>
      </c>
      <c r="F359" s="932">
        <v>0</v>
      </c>
      <c r="G359" s="933">
        <v>0</v>
      </c>
      <c r="H359" s="933">
        <v>0</v>
      </c>
      <c r="I359" s="933">
        <v>0</v>
      </c>
      <c r="J359" s="933">
        <v>0</v>
      </c>
      <c r="K359" s="933">
        <v>0</v>
      </c>
      <c r="L359" s="934">
        <v>0</v>
      </c>
      <c r="M359" s="935">
        <v>0</v>
      </c>
      <c r="N359" s="935">
        <v>0</v>
      </c>
      <c r="O359" s="935">
        <v>0</v>
      </c>
      <c r="P359" s="935">
        <v>0</v>
      </c>
      <c r="Q359" s="935">
        <v>0</v>
      </c>
      <c r="R359" s="935">
        <v>0</v>
      </c>
      <c r="S359" s="935">
        <v>0</v>
      </c>
      <c r="T359" s="935">
        <v>0</v>
      </c>
      <c r="U359" s="935">
        <v>0</v>
      </c>
      <c r="V359" s="935">
        <v>0</v>
      </c>
      <c r="W359" s="935">
        <v>0</v>
      </c>
      <c r="X359" s="935">
        <v>0</v>
      </c>
      <c r="Y359" s="935">
        <v>0</v>
      </c>
      <c r="Z359" s="935">
        <v>0</v>
      </c>
      <c r="AA359" s="935">
        <v>0</v>
      </c>
      <c r="AB359" s="912"/>
    </row>
    <row r="360" spans="1:28">
      <c r="A360" s="929" t="s">
        <v>4148</v>
      </c>
      <c r="B360" s="930">
        <v>0</v>
      </c>
      <c r="C360" s="931">
        <v>518.58100000000002</v>
      </c>
      <c r="D360" s="931">
        <v>0</v>
      </c>
      <c r="E360" s="931">
        <v>0</v>
      </c>
      <c r="F360" s="932">
        <v>0</v>
      </c>
      <c r="G360" s="933">
        <v>0</v>
      </c>
      <c r="H360" s="933">
        <v>0</v>
      </c>
      <c r="I360" s="933">
        <v>0</v>
      </c>
      <c r="J360" s="933">
        <v>0</v>
      </c>
      <c r="K360" s="933">
        <v>519</v>
      </c>
      <c r="L360" s="934">
        <v>1.37358786482711</v>
      </c>
      <c r="M360" s="935">
        <v>0.15580047540863101</v>
      </c>
      <c r="N360" s="935">
        <v>7.3766755703678299E-2</v>
      </c>
      <c r="O360" s="935">
        <v>8.9028843090646195E-2</v>
      </c>
      <c r="P360" s="935">
        <v>2.0349449849290598E-2</v>
      </c>
      <c r="Q360" s="935">
        <v>1.27184061558066E-3</v>
      </c>
      <c r="R360" s="935">
        <v>5.7232827701129703E-2</v>
      </c>
      <c r="S360" s="935">
        <v>0.127184061558066</v>
      </c>
      <c r="T360" s="935">
        <v>2.35926434190212</v>
      </c>
      <c r="U360" s="935">
        <v>1.5389271448526001</v>
      </c>
      <c r="V360" s="935">
        <v>1.51349033254099E-2</v>
      </c>
      <c r="W360" s="935">
        <v>1.3990246771387301E-3</v>
      </c>
      <c r="X360" s="935">
        <v>86.396133016394302</v>
      </c>
      <c r="Y360" s="935">
        <v>86.332540985615196</v>
      </c>
      <c r="Z360" s="935">
        <v>8.2669640012742907E-2</v>
      </c>
      <c r="AA360" s="935">
        <v>3.2113975543411701E-2</v>
      </c>
      <c r="AB360" s="912"/>
    </row>
    <row r="361" spans="1:28">
      <c r="A361" s="924"/>
      <c r="B361" s="925"/>
      <c r="C361" s="926"/>
      <c r="D361" s="926"/>
      <c r="E361" s="926"/>
      <c r="F361" s="925"/>
      <c r="G361" s="926"/>
      <c r="H361" s="926"/>
      <c r="I361" s="926"/>
      <c r="J361" s="926"/>
      <c r="K361" s="926"/>
      <c r="L361" s="927"/>
      <c r="M361" s="928"/>
      <c r="N361" s="928"/>
      <c r="O361" s="928"/>
      <c r="P361" s="928"/>
      <c r="Q361" s="928"/>
      <c r="R361" s="928"/>
      <c r="S361" s="928"/>
      <c r="T361" s="928"/>
      <c r="U361" s="928"/>
      <c r="V361" s="928"/>
      <c r="W361" s="928"/>
      <c r="X361" s="928"/>
      <c r="Y361" s="928"/>
      <c r="Z361" s="928"/>
      <c r="AA361" s="928"/>
      <c r="AB361" s="912"/>
    </row>
    <row r="362" spans="1:28">
      <c r="A362" s="917" t="s">
        <v>4149</v>
      </c>
      <c r="B362" s="918">
        <v>231</v>
      </c>
      <c r="C362" s="919">
        <v>493</v>
      </c>
      <c r="D362" s="919">
        <v>0</v>
      </c>
      <c r="E362" s="919">
        <v>28</v>
      </c>
      <c r="F362" s="920">
        <v>10</v>
      </c>
      <c r="G362" s="921">
        <v>0</v>
      </c>
      <c r="H362" s="921">
        <v>0</v>
      </c>
      <c r="I362" s="921">
        <v>29</v>
      </c>
      <c r="J362" s="921">
        <v>2</v>
      </c>
      <c r="K362" s="921">
        <v>684</v>
      </c>
      <c r="L362" s="922">
        <v>5.8047761413482997</v>
      </c>
      <c r="M362" s="923">
        <v>4.0272502266767998E-2</v>
      </c>
      <c r="N362" s="923">
        <v>0.62691204940328904</v>
      </c>
      <c r="O362" s="923">
        <v>9.7446516529026903E-2</v>
      </c>
      <c r="P362" s="923">
        <v>1.6541279682407399E-4</v>
      </c>
      <c r="Q362" s="923">
        <v>0</v>
      </c>
      <c r="R362" s="923">
        <v>3.73220280834171E-3</v>
      </c>
      <c r="S362" s="923">
        <v>3.3156076163403297E-2</v>
      </c>
      <c r="T362" s="923">
        <v>0.35392212120469502</v>
      </c>
      <c r="U362" s="923">
        <v>0.66369740485701001</v>
      </c>
      <c r="V362" s="923">
        <v>3.4797951331879301E-4</v>
      </c>
      <c r="W362" s="923">
        <v>3.8498296860832698E-4</v>
      </c>
      <c r="X362" s="923">
        <v>2.2836400617541099</v>
      </c>
      <c r="Y362" s="923">
        <v>2.1817457789104799</v>
      </c>
      <c r="Z362" s="923">
        <v>0</v>
      </c>
      <c r="AA362" s="923">
        <v>3.4351949420442598E-3</v>
      </c>
      <c r="AB362" s="912"/>
    </row>
    <row r="363" spans="1:28">
      <c r="A363" s="929" t="s">
        <v>4150</v>
      </c>
      <c r="B363" s="930">
        <v>84.378159999999994</v>
      </c>
      <c r="C363" s="931">
        <v>0.5</v>
      </c>
      <c r="D363" s="931">
        <v>0</v>
      </c>
      <c r="E363" s="931">
        <v>0</v>
      </c>
      <c r="F363" s="932">
        <v>0</v>
      </c>
      <c r="G363" s="933">
        <v>0</v>
      </c>
      <c r="H363" s="933">
        <v>0</v>
      </c>
      <c r="I363" s="933">
        <v>5</v>
      </c>
      <c r="J363" s="933">
        <v>0</v>
      </c>
      <c r="K363" s="933">
        <v>81</v>
      </c>
      <c r="L363" s="934">
        <v>0.66396696645183395</v>
      </c>
      <c r="M363" s="935">
        <v>5.8556130075722301E-3</v>
      </c>
      <c r="N363" s="935">
        <v>7.1160585193716805E-2</v>
      </c>
      <c r="O363" s="935">
        <v>7.9398142475555697E-3</v>
      </c>
      <c r="P363" s="935">
        <v>0</v>
      </c>
      <c r="Q363" s="935">
        <v>0</v>
      </c>
      <c r="R363" s="935">
        <v>5.9548606856666699E-4</v>
      </c>
      <c r="S363" s="935">
        <v>4.9623839047222302E-3</v>
      </c>
      <c r="T363" s="935">
        <v>6.5503467542333396E-2</v>
      </c>
      <c r="U363" s="935">
        <v>0.146886563579778</v>
      </c>
      <c r="V363" s="935">
        <v>5.9548606856666698E-5</v>
      </c>
      <c r="W363" s="935">
        <v>1.3894674933222201E-4</v>
      </c>
      <c r="X363" s="935">
        <v>9.9247678094444604E-3</v>
      </c>
      <c r="Y363" s="935">
        <v>9.9247678094444604E-3</v>
      </c>
      <c r="Z363" s="935">
        <v>0</v>
      </c>
      <c r="AA363" s="935">
        <v>4.96238390472223E-4</v>
      </c>
      <c r="AB363" s="912"/>
    </row>
    <row r="364" spans="1:28">
      <c r="A364" s="929" t="s">
        <v>4152</v>
      </c>
      <c r="B364" s="930">
        <v>0</v>
      </c>
      <c r="C364" s="931">
        <v>16.914000000000001</v>
      </c>
      <c r="D364" s="931">
        <v>0</v>
      </c>
      <c r="E364" s="931">
        <v>0</v>
      </c>
      <c r="F364" s="932">
        <v>0</v>
      </c>
      <c r="G364" s="933">
        <v>0</v>
      </c>
      <c r="H364" s="933">
        <v>0</v>
      </c>
      <c r="I364" s="933">
        <v>0</v>
      </c>
      <c r="J364" s="933">
        <v>0</v>
      </c>
      <c r="K364" s="933">
        <v>17</v>
      </c>
      <c r="L364" s="934">
        <v>0.112897297032372</v>
      </c>
      <c r="M364" s="935">
        <v>1.27061533560419E-3</v>
      </c>
      <c r="N364" s="935">
        <v>1.19771117700395E-2</v>
      </c>
      <c r="O364" s="935">
        <v>2.08297596000686E-3</v>
      </c>
      <c r="P364" s="935">
        <v>0</v>
      </c>
      <c r="Q364" s="935">
        <v>0</v>
      </c>
      <c r="R364" s="935">
        <v>2.4995711520082298E-4</v>
      </c>
      <c r="S364" s="935">
        <v>1.4580831720047999E-3</v>
      </c>
      <c r="T364" s="935">
        <v>1.4789129316048699E-2</v>
      </c>
      <c r="U364" s="935">
        <v>2.0621462004067899E-2</v>
      </c>
      <c r="V364" s="935">
        <v>1.87467836400618E-5</v>
      </c>
      <c r="W364" s="935">
        <v>4.1659519200137199E-6</v>
      </c>
      <c r="X364" s="935">
        <v>1.97882716200652E-2</v>
      </c>
      <c r="Y364" s="935">
        <v>1.97882716200652E-2</v>
      </c>
      <c r="Z364" s="935">
        <v>0</v>
      </c>
      <c r="AA364" s="935">
        <v>1.20812605680398E-4</v>
      </c>
      <c r="AB364" s="912"/>
    </row>
    <row r="365" spans="1:28">
      <c r="A365" s="929" t="s">
        <v>4153</v>
      </c>
      <c r="B365" s="930">
        <v>56.626249000000001</v>
      </c>
      <c r="C365" s="931">
        <v>203.267</v>
      </c>
      <c r="D365" s="931">
        <v>0</v>
      </c>
      <c r="E365" s="931">
        <v>0</v>
      </c>
      <c r="F365" s="932">
        <v>0</v>
      </c>
      <c r="G365" s="933">
        <v>0</v>
      </c>
      <c r="H365" s="933">
        <v>0</v>
      </c>
      <c r="I365" s="933">
        <v>19</v>
      </c>
      <c r="J365" s="933">
        <v>0</v>
      </c>
      <c r="K365" s="933">
        <v>241</v>
      </c>
      <c r="L365" s="934">
        <v>1.9489303305805401</v>
      </c>
      <c r="M365" s="935">
        <v>2.48045678437523E-2</v>
      </c>
      <c r="N365" s="935">
        <v>0.20552356213394801</v>
      </c>
      <c r="O365" s="935">
        <v>4.1340946406253798E-2</v>
      </c>
      <c r="P365" s="935">
        <v>0</v>
      </c>
      <c r="Q365" s="935">
        <v>0</v>
      </c>
      <c r="R365" s="935">
        <v>2.3623397946430798E-3</v>
      </c>
      <c r="S365" s="935">
        <v>1.7717548459823099E-2</v>
      </c>
      <c r="T365" s="935">
        <v>0.18012840934153501</v>
      </c>
      <c r="U365" s="935">
        <v>0.327774646506727</v>
      </c>
      <c r="V365" s="935">
        <v>1.18116989732154E-4</v>
      </c>
      <c r="W365" s="935">
        <v>1.47646237165192E-4</v>
      </c>
      <c r="X365" s="935">
        <v>8.8587742299115396E-2</v>
      </c>
      <c r="Y365" s="935">
        <v>8.8587742299115396E-2</v>
      </c>
      <c r="Z365" s="935">
        <v>0</v>
      </c>
      <c r="AA365" s="935">
        <v>2.0670473203126898E-3</v>
      </c>
      <c r="AB365" s="912"/>
    </row>
    <row r="366" spans="1:28">
      <c r="A366" s="929" t="s">
        <v>4155</v>
      </c>
      <c r="B366" s="930">
        <v>84.333839999999995</v>
      </c>
      <c r="C366" s="931">
        <v>0</v>
      </c>
      <c r="D366" s="931">
        <v>0</v>
      </c>
      <c r="E366" s="931">
        <v>0</v>
      </c>
      <c r="F366" s="932">
        <v>0</v>
      </c>
      <c r="G366" s="933">
        <v>0</v>
      </c>
      <c r="H366" s="933">
        <v>0</v>
      </c>
      <c r="I366" s="933">
        <v>5</v>
      </c>
      <c r="J366" s="933">
        <v>0</v>
      </c>
      <c r="K366" s="933">
        <v>81</v>
      </c>
      <c r="L366" s="934">
        <v>0.64411743083294504</v>
      </c>
      <c r="M366" s="935">
        <v>6.6495944323277899E-3</v>
      </c>
      <c r="N366" s="935">
        <v>6.8580145563261197E-2</v>
      </c>
      <c r="O366" s="935">
        <v>1.0917244590388901E-2</v>
      </c>
      <c r="P366" s="935">
        <v>0</v>
      </c>
      <c r="Q366" s="935">
        <v>0</v>
      </c>
      <c r="R366" s="935">
        <v>3.9699071237777798E-4</v>
      </c>
      <c r="S366" s="935">
        <v>5.9548606856666799E-3</v>
      </c>
      <c r="T366" s="935">
        <v>5.65711765138334E-2</v>
      </c>
      <c r="U366" s="935">
        <v>9.9247678094444597E-2</v>
      </c>
      <c r="V366" s="935">
        <v>8.9322910285000097E-5</v>
      </c>
      <c r="W366" s="935">
        <v>6.9473374666111196E-5</v>
      </c>
      <c r="X366" s="935">
        <v>4.4661455142500098E-2</v>
      </c>
      <c r="Y366" s="935">
        <v>4.3668978361555602E-2</v>
      </c>
      <c r="Z366" s="935">
        <v>0</v>
      </c>
      <c r="AA366" s="935">
        <v>6.3518513980444496E-4</v>
      </c>
      <c r="AB366" s="912"/>
    </row>
    <row r="367" spans="1:28">
      <c r="A367" s="929" t="s">
        <v>4156</v>
      </c>
      <c r="B367" s="930">
        <v>6.0200269999999998</v>
      </c>
      <c r="C367" s="931">
        <v>0</v>
      </c>
      <c r="D367" s="931">
        <v>0</v>
      </c>
      <c r="E367" s="931">
        <v>0</v>
      </c>
      <c r="F367" s="932">
        <v>0</v>
      </c>
      <c r="G367" s="933">
        <v>0</v>
      </c>
      <c r="H367" s="933">
        <v>0</v>
      </c>
      <c r="I367" s="933">
        <v>0</v>
      </c>
      <c r="J367" s="933">
        <v>0</v>
      </c>
      <c r="K367" s="933">
        <v>6</v>
      </c>
      <c r="L367" s="934">
        <v>4.7712402283921901E-2</v>
      </c>
      <c r="M367" s="935">
        <v>4.9256255054279895E-4</v>
      </c>
      <c r="N367" s="935">
        <v>5.0800107824637902E-3</v>
      </c>
      <c r="O367" s="935">
        <v>8.0868478447325204E-4</v>
      </c>
      <c r="P367" s="935">
        <v>0</v>
      </c>
      <c r="Q367" s="935">
        <v>0</v>
      </c>
      <c r="R367" s="935">
        <v>2.9406719435391001E-5</v>
      </c>
      <c r="S367" s="935">
        <v>4.4110079153086498E-4</v>
      </c>
      <c r="T367" s="935">
        <v>4.1904575195432199E-3</v>
      </c>
      <c r="U367" s="935">
        <v>7.3516798588477497E-3</v>
      </c>
      <c r="V367" s="935">
        <v>6.6165118729629697E-6</v>
      </c>
      <c r="W367" s="935">
        <v>5.1461759011934197E-6</v>
      </c>
      <c r="X367" s="935">
        <v>3.30825593648149E-3</v>
      </c>
      <c r="Y367" s="935">
        <v>3.2347391378930099E-3</v>
      </c>
      <c r="Z367" s="935">
        <v>0</v>
      </c>
      <c r="AA367" s="935">
        <v>4.7050751096625601E-5</v>
      </c>
      <c r="AB367" s="912"/>
    </row>
    <row r="368" spans="1:28">
      <c r="A368" s="929" t="s">
        <v>4157</v>
      </c>
      <c r="B368" s="930">
        <v>0</v>
      </c>
      <c r="C368" s="931">
        <v>0.3</v>
      </c>
      <c r="D368" s="931">
        <v>0</v>
      </c>
      <c r="E368" s="931">
        <v>0</v>
      </c>
      <c r="F368" s="932">
        <v>0</v>
      </c>
      <c r="G368" s="933">
        <v>0</v>
      </c>
      <c r="H368" s="933">
        <v>0</v>
      </c>
      <c r="I368" s="933">
        <v>0</v>
      </c>
      <c r="J368" s="933">
        <v>0</v>
      </c>
      <c r="K368" s="933">
        <v>0</v>
      </c>
      <c r="L368" s="934">
        <v>0</v>
      </c>
      <c r="M368" s="935">
        <v>0</v>
      </c>
      <c r="N368" s="935">
        <v>0</v>
      </c>
      <c r="O368" s="935">
        <v>0</v>
      </c>
      <c r="P368" s="935">
        <v>0</v>
      </c>
      <c r="Q368" s="935">
        <v>0</v>
      </c>
      <c r="R368" s="935">
        <v>0</v>
      </c>
      <c r="S368" s="935">
        <v>0</v>
      </c>
      <c r="T368" s="935">
        <v>0</v>
      </c>
      <c r="U368" s="935">
        <v>0</v>
      </c>
      <c r="V368" s="935">
        <v>0</v>
      </c>
      <c r="W368" s="935">
        <v>0</v>
      </c>
      <c r="X368" s="935">
        <v>0</v>
      </c>
      <c r="Y368" s="935">
        <v>0</v>
      </c>
      <c r="Z368" s="935">
        <v>0</v>
      </c>
      <c r="AA368" s="935">
        <v>0</v>
      </c>
      <c r="AB368" s="912"/>
    </row>
    <row r="369" spans="1:28">
      <c r="A369" s="929" t="s">
        <v>4158</v>
      </c>
      <c r="B369" s="930">
        <v>0</v>
      </c>
      <c r="C369" s="931">
        <v>16.91</v>
      </c>
      <c r="D369" s="931">
        <v>0</v>
      </c>
      <c r="E369" s="931">
        <v>0</v>
      </c>
      <c r="F369" s="932">
        <v>0</v>
      </c>
      <c r="G369" s="933">
        <v>0</v>
      </c>
      <c r="H369" s="933">
        <v>0</v>
      </c>
      <c r="I369" s="933">
        <v>0</v>
      </c>
      <c r="J369" s="933">
        <v>0</v>
      </c>
      <c r="K369" s="933">
        <v>17</v>
      </c>
      <c r="L369" s="934">
        <v>0.18705124120861599</v>
      </c>
      <c r="M369" s="935">
        <v>0</v>
      </c>
      <c r="N369" s="935">
        <v>2.07881000808685E-2</v>
      </c>
      <c r="O369" s="935">
        <v>0</v>
      </c>
      <c r="P369" s="935">
        <v>0</v>
      </c>
      <c r="Q369" s="935">
        <v>0</v>
      </c>
      <c r="R369" s="935">
        <v>0</v>
      </c>
      <c r="S369" s="935">
        <v>0</v>
      </c>
      <c r="T369" s="935">
        <v>0</v>
      </c>
      <c r="U369" s="935">
        <v>0</v>
      </c>
      <c r="V369" s="935">
        <v>0</v>
      </c>
      <c r="W369" s="935">
        <v>0</v>
      </c>
      <c r="X369" s="935">
        <v>7.4987134560247004E-3</v>
      </c>
      <c r="Y369" s="935">
        <v>7.4987134560247004E-3</v>
      </c>
      <c r="Z369" s="935">
        <v>0</v>
      </c>
      <c r="AA369" s="935">
        <v>0</v>
      </c>
      <c r="AB369" s="912"/>
    </row>
    <row r="370" spans="1:28">
      <c r="A370" s="929" t="s">
        <v>4159</v>
      </c>
      <c r="B370" s="930">
        <v>0</v>
      </c>
      <c r="C370" s="931">
        <v>0.76800000000000002</v>
      </c>
      <c r="D370" s="931">
        <v>0</v>
      </c>
      <c r="E370" s="931">
        <v>0</v>
      </c>
      <c r="F370" s="932">
        <v>0</v>
      </c>
      <c r="G370" s="933">
        <v>0</v>
      </c>
      <c r="H370" s="933">
        <v>0</v>
      </c>
      <c r="I370" s="933">
        <v>0</v>
      </c>
      <c r="J370" s="933">
        <v>0</v>
      </c>
      <c r="K370" s="933">
        <v>1</v>
      </c>
      <c r="L370" s="934">
        <v>1.0917244590388901E-2</v>
      </c>
      <c r="M370" s="935">
        <v>2.0829759600068599E-5</v>
      </c>
      <c r="N370" s="935">
        <v>1.2044502168745599E-3</v>
      </c>
      <c r="O370" s="935">
        <v>0</v>
      </c>
      <c r="P370" s="935">
        <v>0</v>
      </c>
      <c r="Q370" s="935">
        <v>0</v>
      </c>
      <c r="R370" s="935">
        <v>0</v>
      </c>
      <c r="S370" s="935">
        <v>0</v>
      </c>
      <c r="T370" s="935">
        <v>0</v>
      </c>
      <c r="U370" s="935">
        <v>0</v>
      </c>
      <c r="V370" s="935">
        <v>0</v>
      </c>
      <c r="W370" s="935">
        <v>0</v>
      </c>
      <c r="X370" s="935">
        <v>3.43078393412895E-4</v>
      </c>
      <c r="Y370" s="935">
        <v>3.43078393412895E-4</v>
      </c>
      <c r="Z370" s="935">
        <v>0</v>
      </c>
      <c r="AA370" s="935">
        <v>0</v>
      </c>
      <c r="AB370" s="912"/>
    </row>
    <row r="371" spans="1:28">
      <c r="A371" s="929" t="s">
        <v>4160</v>
      </c>
      <c r="B371" s="930">
        <v>0</v>
      </c>
      <c r="C371" s="931">
        <v>0</v>
      </c>
      <c r="D371" s="931">
        <v>0</v>
      </c>
      <c r="E371" s="931">
        <v>0</v>
      </c>
      <c r="F371" s="932">
        <v>0</v>
      </c>
      <c r="G371" s="933">
        <v>0</v>
      </c>
      <c r="H371" s="933">
        <v>0</v>
      </c>
      <c r="I371" s="933">
        <v>0</v>
      </c>
      <c r="J371" s="933">
        <v>0</v>
      </c>
      <c r="K371" s="933">
        <v>0</v>
      </c>
      <c r="L371" s="934">
        <v>0</v>
      </c>
      <c r="M371" s="935">
        <v>0</v>
      </c>
      <c r="N371" s="935">
        <v>0</v>
      </c>
      <c r="O371" s="935">
        <v>0</v>
      </c>
      <c r="P371" s="935">
        <v>0</v>
      </c>
      <c r="Q371" s="935">
        <v>0</v>
      </c>
      <c r="R371" s="935">
        <v>0</v>
      </c>
      <c r="S371" s="935">
        <v>0</v>
      </c>
      <c r="T371" s="935">
        <v>0</v>
      </c>
      <c r="U371" s="935">
        <v>0</v>
      </c>
      <c r="V371" s="935">
        <v>0</v>
      </c>
      <c r="W371" s="935">
        <v>0</v>
      </c>
      <c r="X371" s="935">
        <v>0</v>
      </c>
      <c r="Y371" s="935">
        <v>0</v>
      </c>
      <c r="Z371" s="935">
        <v>0</v>
      </c>
      <c r="AA371" s="935">
        <v>0</v>
      </c>
      <c r="AB371" s="912"/>
    </row>
    <row r="372" spans="1:28">
      <c r="A372" s="929" t="s">
        <v>4161</v>
      </c>
      <c r="B372" s="930">
        <v>0</v>
      </c>
      <c r="C372" s="931">
        <v>2.1440000000000001</v>
      </c>
      <c r="D372" s="931">
        <v>0</v>
      </c>
      <c r="E372" s="931">
        <v>0</v>
      </c>
      <c r="F372" s="932">
        <v>0</v>
      </c>
      <c r="G372" s="933">
        <v>0</v>
      </c>
      <c r="H372" s="933">
        <v>0</v>
      </c>
      <c r="I372" s="933">
        <v>0</v>
      </c>
      <c r="J372" s="933">
        <v>2.1440000000000001</v>
      </c>
      <c r="K372" s="933">
        <v>0</v>
      </c>
      <c r="L372" s="934">
        <v>0</v>
      </c>
      <c r="M372" s="935">
        <v>0</v>
      </c>
      <c r="N372" s="935">
        <v>0</v>
      </c>
      <c r="O372" s="935">
        <v>0</v>
      </c>
      <c r="P372" s="935">
        <v>0</v>
      </c>
      <c r="Q372" s="935">
        <v>0</v>
      </c>
      <c r="R372" s="935">
        <v>0</v>
      </c>
      <c r="S372" s="935">
        <v>0</v>
      </c>
      <c r="T372" s="935">
        <v>0</v>
      </c>
      <c r="U372" s="935">
        <v>0</v>
      </c>
      <c r="V372" s="935">
        <v>0</v>
      </c>
      <c r="W372" s="935">
        <v>0</v>
      </c>
      <c r="X372" s="935">
        <v>0</v>
      </c>
      <c r="Y372" s="935">
        <v>0</v>
      </c>
      <c r="Z372" s="935">
        <v>0</v>
      </c>
      <c r="AA372" s="935">
        <v>0</v>
      </c>
      <c r="AB372" s="912"/>
    </row>
    <row r="373" spans="1:28">
      <c r="A373" s="929" t="s">
        <v>4163</v>
      </c>
      <c r="B373" s="930">
        <v>0</v>
      </c>
      <c r="C373" s="931">
        <v>27.14</v>
      </c>
      <c r="D373" s="931">
        <v>0</v>
      </c>
      <c r="E373" s="931">
        <v>0</v>
      </c>
      <c r="F373" s="932">
        <v>0</v>
      </c>
      <c r="G373" s="933">
        <v>0</v>
      </c>
      <c r="H373" s="933">
        <v>0</v>
      </c>
      <c r="I373" s="933">
        <v>0</v>
      </c>
      <c r="J373" s="933">
        <v>0</v>
      </c>
      <c r="K373" s="933">
        <v>27</v>
      </c>
      <c r="L373" s="934">
        <v>0.24547259048692599</v>
      </c>
      <c r="M373" s="935">
        <v>2.6466047491851901E-4</v>
      </c>
      <c r="N373" s="935">
        <v>2.70946161197834E-2</v>
      </c>
      <c r="O373" s="935">
        <v>4.9623839047222302E-3</v>
      </c>
      <c r="P373" s="935">
        <v>1.6541279682407399E-4</v>
      </c>
      <c r="Q373" s="935">
        <v>0</v>
      </c>
      <c r="R373" s="935">
        <v>3.3082559364814897E-5</v>
      </c>
      <c r="S373" s="935">
        <v>6.6165118729629704E-4</v>
      </c>
      <c r="T373" s="935">
        <v>5.9548606856666799E-3</v>
      </c>
      <c r="U373" s="935">
        <v>6.2856862793148199E-3</v>
      </c>
      <c r="V373" s="935">
        <v>9.9247678094444592E-6</v>
      </c>
      <c r="W373" s="935">
        <v>0</v>
      </c>
      <c r="X373" s="935">
        <v>0.27226946357242598</v>
      </c>
      <c r="Y373" s="935">
        <v>0.26730707966770401</v>
      </c>
      <c r="Z373" s="935">
        <v>0</v>
      </c>
      <c r="AA373" s="935">
        <v>2.3157791555370399E-5</v>
      </c>
      <c r="AB373" s="912"/>
    </row>
    <row r="374" spans="1:28">
      <c r="A374" s="929" t="s">
        <v>4235</v>
      </c>
      <c r="B374" s="930">
        <v>0</v>
      </c>
      <c r="C374" s="931">
        <v>63.832999999999998</v>
      </c>
      <c r="D374" s="931">
        <v>0</v>
      </c>
      <c r="E374" s="931">
        <v>0</v>
      </c>
      <c r="F374" s="932">
        <v>10</v>
      </c>
      <c r="G374" s="933">
        <v>0</v>
      </c>
      <c r="H374" s="933">
        <v>0</v>
      </c>
      <c r="I374" s="933">
        <v>0</v>
      </c>
      <c r="J374" s="933">
        <v>0</v>
      </c>
      <c r="K374" s="933">
        <v>53</v>
      </c>
      <c r="L374" s="934">
        <v>0.58315975200333303</v>
      </c>
      <c r="M374" s="935">
        <v>1.2987967750630999E-4</v>
      </c>
      <c r="N374" s="935">
        <v>6.4745019236895601E-2</v>
      </c>
      <c r="O374" s="935">
        <v>1.94819516259465E-3</v>
      </c>
      <c r="P374" s="935">
        <v>0</v>
      </c>
      <c r="Q374" s="935">
        <v>0</v>
      </c>
      <c r="R374" s="935">
        <v>6.4939838753155102E-5</v>
      </c>
      <c r="S374" s="935">
        <v>0</v>
      </c>
      <c r="T374" s="935">
        <v>1.2987967750630999E-3</v>
      </c>
      <c r="U374" s="935">
        <v>2.5975935501261998E-3</v>
      </c>
      <c r="V374" s="935">
        <v>6.4939838753155097E-6</v>
      </c>
      <c r="W374" s="935">
        <v>0</v>
      </c>
      <c r="X374" s="935">
        <v>0.57276937780282799</v>
      </c>
      <c r="Y374" s="935">
        <v>0.54159825520131299</v>
      </c>
      <c r="Z374" s="935">
        <v>0</v>
      </c>
      <c r="AA374" s="935">
        <v>6.4939838753155097E-6</v>
      </c>
      <c r="AB374" s="912"/>
    </row>
    <row r="375" spans="1:28">
      <c r="A375" s="929" t="s">
        <v>4165</v>
      </c>
      <c r="B375" s="930">
        <v>0</v>
      </c>
      <c r="C375" s="931">
        <v>1.4350000000000001</v>
      </c>
      <c r="D375" s="931">
        <v>0</v>
      </c>
      <c r="E375" s="931">
        <v>27.879000000000001</v>
      </c>
      <c r="F375" s="932">
        <v>0</v>
      </c>
      <c r="G375" s="933">
        <v>0</v>
      </c>
      <c r="H375" s="933">
        <v>0</v>
      </c>
      <c r="I375" s="933">
        <v>0</v>
      </c>
      <c r="J375" s="933">
        <v>0</v>
      </c>
      <c r="K375" s="933">
        <v>0</v>
      </c>
      <c r="L375" s="934">
        <v>0</v>
      </c>
      <c r="M375" s="935">
        <v>0</v>
      </c>
      <c r="N375" s="935">
        <v>0</v>
      </c>
      <c r="O375" s="935">
        <v>0</v>
      </c>
      <c r="P375" s="935">
        <v>0</v>
      </c>
      <c r="Q375" s="935">
        <v>0</v>
      </c>
      <c r="R375" s="935">
        <v>0</v>
      </c>
      <c r="S375" s="935">
        <v>0</v>
      </c>
      <c r="T375" s="935">
        <v>0</v>
      </c>
      <c r="U375" s="935">
        <v>0</v>
      </c>
      <c r="V375" s="935">
        <v>0</v>
      </c>
      <c r="W375" s="935">
        <v>0</v>
      </c>
      <c r="X375" s="935">
        <v>0</v>
      </c>
      <c r="Y375" s="935">
        <v>0</v>
      </c>
      <c r="Z375" s="935">
        <v>0</v>
      </c>
      <c r="AA375" s="935">
        <v>0</v>
      </c>
      <c r="AB375" s="912"/>
    </row>
    <row r="376" spans="1:28">
      <c r="A376" s="929" t="s">
        <v>4166</v>
      </c>
      <c r="B376" s="930">
        <v>0</v>
      </c>
      <c r="C376" s="931">
        <v>160.18</v>
      </c>
      <c r="D376" s="931">
        <v>0</v>
      </c>
      <c r="E376" s="931">
        <v>0</v>
      </c>
      <c r="F376" s="932">
        <v>0</v>
      </c>
      <c r="G376" s="933">
        <v>0</v>
      </c>
      <c r="H376" s="933">
        <v>0</v>
      </c>
      <c r="I376" s="933">
        <v>0</v>
      </c>
      <c r="J376" s="933">
        <v>0</v>
      </c>
      <c r="K376" s="933">
        <v>160</v>
      </c>
      <c r="L376" s="934">
        <v>1.36055088587742</v>
      </c>
      <c r="M376" s="935">
        <v>7.8417918494376004E-4</v>
      </c>
      <c r="N376" s="935">
        <v>0.150758448305438</v>
      </c>
      <c r="O376" s="935">
        <v>2.7446271473031601E-2</v>
      </c>
      <c r="P376" s="935">
        <v>0</v>
      </c>
      <c r="Q376" s="935">
        <v>0</v>
      </c>
      <c r="R376" s="935">
        <v>0</v>
      </c>
      <c r="S376" s="935">
        <v>1.9604479623594002E-3</v>
      </c>
      <c r="T376" s="935">
        <v>2.54858235106722E-2</v>
      </c>
      <c r="U376" s="935">
        <v>5.2932094983703798E-2</v>
      </c>
      <c r="V376" s="935">
        <v>3.9208959247187997E-5</v>
      </c>
      <c r="W376" s="935">
        <v>1.9604479623593998E-5</v>
      </c>
      <c r="X376" s="935">
        <v>1.2644889357218101</v>
      </c>
      <c r="Y376" s="935">
        <v>1.19979415296395</v>
      </c>
      <c r="Z376" s="935">
        <v>0</v>
      </c>
      <c r="AA376" s="935">
        <v>3.9208959247187997E-5</v>
      </c>
      <c r="AB376" s="912"/>
    </row>
    <row r="377" spans="1:28">
      <c r="A377" s="924"/>
      <c r="B377" s="925"/>
      <c r="C377" s="926"/>
      <c r="D377" s="926"/>
      <c r="E377" s="926"/>
      <c r="F377" s="925"/>
      <c r="G377" s="926"/>
      <c r="H377" s="926"/>
      <c r="I377" s="926"/>
      <c r="J377" s="926"/>
      <c r="K377" s="926"/>
      <c r="L377" s="927"/>
      <c r="M377" s="928"/>
      <c r="N377" s="928"/>
      <c r="O377" s="928"/>
      <c r="P377" s="928"/>
      <c r="Q377" s="928"/>
      <c r="R377" s="928"/>
      <c r="S377" s="928"/>
      <c r="T377" s="928"/>
      <c r="U377" s="928"/>
      <c r="V377" s="928"/>
      <c r="W377" s="928"/>
      <c r="X377" s="928"/>
      <c r="Y377" s="928"/>
      <c r="Z377" s="928"/>
      <c r="AA377" s="928"/>
      <c r="AB377" s="912"/>
    </row>
    <row r="378" spans="1:28">
      <c r="A378" s="917" t="s">
        <v>4167</v>
      </c>
      <c r="B378" s="918">
        <v>173333</v>
      </c>
      <c r="C378" s="919">
        <v>6932</v>
      </c>
      <c r="D378" s="919">
        <v>-6</v>
      </c>
      <c r="E378" s="919">
        <v>11</v>
      </c>
      <c r="F378" s="920">
        <v>160</v>
      </c>
      <c r="G378" s="921">
        <v>0</v>
      </c>
      <c r="H378" s="921">
        <v>0</v>
      </c>
      <c r="I378" s="921">
        <v>1734</v>
      </c>
      <c r="J378" s="921">
        <v>0</v>
      </c>
      <c r="K378" s="921">
        <v>176274</v>
      </c>
      <c r="L378" s="922">
        <v>171.69299384909499</v>
      </c>
      <c r="M378" s="923">
        <v>9.1927193863797907</v>
      </c>
      <c r="N378" s="923">
        <v>9.3201521797730802</v>
      </c>
      <c r="O378" s="923">
        <v>321.85874972431202</v>
      </c>
      <c r="P378" s="923">
        <v>12.524485995049901</v>
      </c>
      <c r="Q378" s="923">
        <v>1.4225500526870399E-3</v>
      </c>
      <c r="R378" s="923">
        <v>0.25298600730266901</v>
      </c>
      <c r="S378" s="923">
        <v>28.382899992648301</v>
      </c>
      <c r="T378" s="923">
        <v>251.74647732006801</v>
      </c>
      <c r="U378" s="923">
        <v>366.18852157717998</v>
      </c>
      <c r="V378" s="923">
        <v>0.445238929595413</v>
      </c>
      <c r="W378" s="923">
        <v>7.87020609209204E-2</v>
      </c>
      <c r="X378" s="923">
        <v>95.641164506089694</v>
      </c>
      <c r="Y378" s="923">
        <v>91.098806577302895</v>
      </c>
      <c r="Z378" s="923">
        <v>2.5093856446198002</v>
      </c>
      <c r="AA378" s="923">
        <v>1.03312397382802</v>
      </c>
      <c r="AB378" s="912"/>
    </row>
    <row r="379" spans="1:28">
      <c r="A379" s="929" t="s">
        <v>4168</v>
      </c>
      <c r="B379" s="930">
        <v>173333.33333299999</v>
      </c>
      <c r="C379" s="931">
        <v>1548</v>
      </c>
      <c r="D379" s="931">
        <v>0</v>
      </c>
      <c r="E379" s="931">
        <v>5.4</v>
      </c>
      <c r="F379" s="932">
        <v>50</v>
      </c>
      <c r="G379" s="933">
        <v>0</v>
      </c>
      <c r="H379" s="933">
        <v>0</v>
      </c>
      <c r="I379" s="933">
        <v>1734</v>
      </c>
      <c r="J379" s="933">
        <v>0</v>
      </c>
      <c r="K379" s="933">
        <v>171000</v>
      </c>
      <c r="L379" s="934">
        <v>148.761241943784</v>
      </c>
      <c r="M379" s="935">
        <v>6.9142549072463098</v>
      </c>
      <c r="N379" s="935">
        <v>8.7999607910407498</v>
      </c>
      <c r="O379" s="935">
        <v>270.28451001053702</v>
      </c>
      <c r="P379" s="935">
        <v>10.2666209228809</v>
      </c>
      <c r="Q379" s="935">
        <v>0</v>
      </c>
      <c r="R379" s="935">
        <v>0.20952287597716099</v>
      </c>
      <c r="S379" s="935">
        <v>23.047516357487702</v>
      </c>
      <c r="T379" s="935">
        <v>207.42764721738899</v>
      </c>
      <c r="U379" s="935">
        <v>301.71294140711097</v>
      </c>
      <c r="V379" s="935">
        <v>0.37714117675888897</v>
      </c>
      <c r="W379" s="935">
        <v>6.2856862793148199E-2</v>
      </c>
      <c r="X379" s="935">
        <v>90.094836670179106</v>
      </c>
      <c r="Y379" s="935">
        <v>85.904379150635904</v>
      </c>
      <c r="Z379" s="935">
        <v>2.0952287597716102</v>
      </c>
      <c r="AA379" s="935">
        <v>0.83809150390864295</v>
      </c>
      <c r="AB379" s="912"/>
    </row>
    <row r="380" spans="1:28">
      <c r="A380" s="929" t="s">
        <v>4170</v>
      </c>
      <c r="B380" s="930">
        <v>0</v>
      </c>
      <c r="C380" s="931">
        <v>16038.868</v>
      </c>
      <c r="D380" s="931">
        <v>0</v>
      </c>
      <c r="E380" s="931">
        <v>112.003</v>
      </c>
      <c r="F380" s="932">
        <v>643.86500000000001</v>
      </c>
      <c r="G380" s="933">
        <v>0</v>
      </c>
      <c r="H380" s="933">
        <v>0</v>
      </c>
      <c r="I380" s="933">
        <v>0</v>
      </c>
      <c r="J380" s="933">
        <v>0</v>
      </c>
      <c r="K380" s="933">
        <v>15283</v>
      </c>
      <c r="L380" s="934">
        <v>6.7413433969662098</v>
      </c>
      <c r="M380" s="935">
        <v>0.63668243193569696</v>
      </c>
      <c r="N380" s="935">
        <v>3.74519077609234E-2</v>
      </c>
      <c r="O380" s="935">
        <v>23.032923272967899</v>
      </c>
      <c r="P380" s="935">
        <v>0.93629769402308405</v>
      </c>
      <c r="Q380" s="935">
        <v>0</v>
      </c>
      <c r="R380" s="935">
        <v>1.87259538804617E-2</v>
      </c>
      <c r="S380" s="935">
        <v>2.62163354326464</v>
      </c>
      <c r="T380" s="935">
        <v>18.913213419266299</v>
      </c>
      <c r="U380" s="935">
        <v>27.5271522042787</v>
      </c>
      <c r="V380" s="935">
        <v>2.9961526208738699E-2</v>
      </c>
      <c r="W380" s="935">
        <v>7.4903815521846703E-3</v>
      </c>
      <c r="X380" s="935">
        <v>0.18725953880461699</v>
      </c>
      <c r="Y380" s="935">
        <v>0</v>
      </c>
      <c r="Z380" s="935">
        <v>0.18725953880461699</v>
      </c>
      <c r="AA380" s="935">
        <v>7.3031220133800603E-2</v>
      </c>
      <c r="AB380" s="912"/>
    </row>
    <row r="381" spans="1:28">
      <c r="A381" s="929" t="s">
        <v>4172</v>
      </c>
      <c r="B381" s="930">
        <v>0</v>
      </c>
      <c r="C381" s="931">
        <v>0</v>
      </c>
      <c r="D381" s="931">
        <v>0</v>
      </c>
      <c r="E381" s="931">
        <v>0</v>
      </c>
      <c r="F381" s="932">
        <v>0</v>
      </c>
      <c r="G381" s="933">
        <v>0</v>
      </c>
      <c r="H381" s="933">
        <v>0</v>
      </c>
      <c r="I381" s="933">
        <v>0</v>
      </c>
      <c r="J381" s="933">
        <v>0</v>
      </c>
      <c r="K381" s="933">
        <v>0</v>
      </c>
      <c r="L381" s="934">
        <v>0</v>
      </c>
      <c r="M381" s="935">
        <v>0</v>
      </c>
      <c r="N381" s="935">
        <v>0</v>
      </c>
      <c r="O381" s="935">
        <v>0</v>
      </c>
      <c r="P381" s="935">
        <v>0</v>
      </c>
      <c r="Q381" s="935">
        <v>0</v>
      </c>
      <c r="R381" s="935">
        <v>0</v>
      </c>
      <c r="S381" s="935">
        <v>0</v>
      </c>
      <c r="T381" s="935">
        <v>0</v>
      </c>
      <c r="U381" s="935">
        <v>0</v>
      </c>
      <c r="V381" s="935">
        <v>0</v>
      </c>
      <c r="W381" s="935">
        <v>0</v>
      </c>
      <c r="X381" s="935">
        <v>0</v>
      </c>
      <c r="Y381" s="935">
        <v>0</v>
      </c>
      <c r="Z381" s="935">
        <v>0</v>
      </c>
      <c r="AA381" s="935">
        <v>0</v>
      </c>
      <c r="AB381" s="912"/>
    </row>
    <row r="382" spans="1:28">
      <c r="A382" s="929" t="s">
        <v>4252</v>
      </c>
      <c r="B382" s="930">
        <v>0</v>
      </c>
      <c r="C382" s="931">
        <v>400.80200000000002</v>
      </c>
      <c r="D382" s="931">
        <v>0</v>
      </c>
      <c r="E382" s="931">
        <v>0</v>
      </c>
      <c r="F382" s="932">
        <v>9.8020000000000191</v>
      </c>
      <c r="G382" s="933">
        <v>0</v>
      </c>
      <c r="H382" s="933">
        <v>0</v>
      </c>
      <c r="I382" s="933">
        <v>0</v>
      </c>
      <c r="J382" s="933">
        <v>0</v>
      </c>
      <c r="K382" s="933">
        <v>391</v>
      </c>
      <c r="L382" s="934">
        <v>0.915051339231014</v>
      </c>
      <c r="M382" s="935">
        <v>3.11404906021026E-2</v>
      </c>
      <c r="N382" s="935">
        <v>2.8745068248094701E-3</v>
      </c>
      <c r="O382" s="935">
        <v>3.0709314578381202</v>
      </c>
      <c r="P382" s="935">
        <v>0.19019653490822699</v>
      </c>
      <c r="Q382" s="935">
        <v>0</v>
      </c>
      <c r="R382" s="935">
        <v>2.3954223540078902E-3</v>
      </c>
      <c r="S382" s="935">
        <v>0.45992109196951497</v>
      </c>
      <c r="T382" s="935">
        <v>2.7020364153209</v>
      </c>
      <c r="U382" s="935">
        <v>5.5190531036341799</v>
      </c>
      <c r="V382" s="935">
        <v>5.7011052025387797E-3</v>
      </c>
      <c r="W382" s="935">
        <v>1.3893449653245801E-3</v>
      </c>
      <c r="X382" s="935">
        <v>3.8326757664126299E-2</v>
      </c>
      <c r="Y382" s="935">
        <v>3.8326757664126299E-2</v>
      </c>
      <c r="Z382" s="935">
        <v>4.7908447080157804E-3</v>
      </c>
      <c r="AA382" s="935">
        <v>8.7193373685887192E-3</v>
      </c>
      <c r="AB382" s="912"/>
    </row>
    <row r="383" spans="1:28">
      <c r="A383" s="929" t="s">
        <v>4173</v>
      </c>
      <c r="B383" s="930">
        <v>0</v>
      </c>
      <c r="C383" s="931">
        <v>850.14300000000003</v>
      </c>
      <c r="D383" s="931">
        <v>0</v>
      </c>
      <c r="E383" s="931">
        <v>1.347</v>
      </c>
      <c r="F383" s="932">
        <v>66.796000000000006</v>
      </c>
      <c r="G383" s="933">
        <v>0</v>
      </c>
      <c r="H383" s="933">
        <v>0</v>
      </c>
      <c r="I383" s="933">
        <v>0</v>
      </c>
      <c r="J383" s="933">
        <v>0</v>
      </c>
      <c r="K383" s="933">
        <v>782</v>
      </c>
      <c r="L383" s="934">
        <v>4.7620996397676896</v>
      </c>
      <c r="M383" s="935">
        <v>0.248165755875217</v>
      </c>
      <c r="N383" s="935">
        <v>0.25583110740804299</v>
      </c>
      <c r="O383" s="935">
        <v>8.7672458156688808</v>
      </c>
      <c r="P383" s="935">
        <v>0.366978704634009</v>
      </c>
      <c r="Q383" s="935">
        <v>0</v>
      </c>
      <c r="R383" s="935">
        <v>4.7908447080157804E-3</v>
      </c>
      <c r="S383" s="935">
        <v>0.81444360036268304</v>
      </c>
      <c r="T383" s="935">
        <v>7.8378219423138198</v>
      </c>
      <c r="U383" s="935">
        <v>12.369961036096701</v>
      </c>
      <c r="V383" s="935">
        <v>1.2072928664199799E-2</v>
      </c>
      <c r="W383" s="935">
        <v>2.6828730364888398E-3</v>
      </c>
      <c r="X383" s="935">
        <v>2.9894870978018502</v>
      </c>
      <c r="Y383" s="935">
        <v>2.9128335824736</v>
      </c>
      <c r="Z383" s="935">
        <v>0.12456196240841</v>
      </c>
      <c r="AA383" s="935">
        <v>2.85534344597741E-2</v>
      </c>
      <c r="AB383" s="912"/>
    </row>
    <row r="384" spans="1:28">
      <c r="A384" s="929" t="s">
        <v>4174</v>
      </c>
      <c r="B384" s="930">
        <v>0</v>
      </c>
      <c r="C384" s="931">
        <v>621.149</v>
      </c>
      <c r="D384" s="931">
        <v>-6</v>
      </c>
      <c r="E384" s="931">
        <v>3.32</v>
      </c>
      <c r="F384" s="932">
        <v>29.829000000000001</v>
      </c>
      <c r="G384" s="933">
        <v>0</v>
      </c>
      <c r="H384" s="933">
        <v>0</v>
      </c>
      <c r="I384" s="933">
        <v>0</v>
      </c>
      <c r="J384" s="933">
        <v>0</v>
      </c>
      <c r="K384" s="933">
        <v>594</v>
      </c>
      <c r="L384" s="934">
        <v>2.60558237557282</v>
      </c>
      <c r="M384" s="935">
        <v>0.26055823755728202</v>
      </c>
      <c r="N384" s="935">
        <v>6.5503467542333401E-3</v>
      </c>
      <c r="O384" s="935">
        <v>9.0831474992035695</v>
      </c>
      <c r="P384" s="935">
        <v>0.37628103021540399</v>
      </c>
      <c r="Q384" s="935">
        <v>0</v>
      </c>
      <c r="R384" s="935">
        <v>4.3668978361555604E-3</v>
      </c>
      <c r="S384" s="935">
        <v>0.82243242580929699</v>
      </c>
      <c r="T384" s="935">
        <v>7.8167471267184503</v>
      </c>
      <c r="U384" s="935">
        <v>12.314651897958701</v>
      </c>
      <c r="V384" s="935">
        <v>1.1499497635209599E-2</v>
      </c>
      <c r="W384" s="935">
        <v>2.6201387016933399E-3</v>
      </c>
      <c r="X384" s="935">
        <v>0.30568284853088901</v>
      </c>
      <c r="Y384" s="935">
        <v>0.29840468547062998</v>
      </c>
      <c r="Z384" s="935">
        <v>5.8225304482074199E-2</v>
      </c>
      <c r="AA384" s="935">
        <v>2.8967088979831902E-2</v>
      </c>
      <c r="AB384" s="912"/>
    </row>
    <row r="385" spans="1:28">
      <c r="A385" s="929" t="s">
        <v>4175</v>
      </c>
      <c r="B385" s="930">
        <v>0</v>
      </c>
      <c r="C385" s="931">
        <v>27.294</v>
      </c>
      <c r="D385" s="931">
        <v>0</v>
      </c>
      <c r="E385" s="931">
        <v>0</v>
      </c>
      <c r="F385" s="932">
        <v>4</v>
      </c>
      <c r="G385" s="933">
        <v>0</v>
      </c>
      <c r="H385" s="933">
        <v>0</v>
      </c>
      <c r="I385" s="933">
        <v>0</v>
      </c>
      <c r="J385" s="933">
        <v>0</v>
      </c>
      <c r="K385" s="933">
        <v>23</v>
      </c>
      <c r="L385" s="934">
        <v>4.28357879775529E-2</v>
      </c>
      <c r="M385" s="935">
        <v>2.14178939887764E-3</v>
      </c>
      <c r="N385" s="935">
        <v>2.3954223540078902E-3</v>
      </c>
      <c r="O385" s="935">
        <v>7.5808072144484998E-2</v>
      </c>
      <c r="P385" s="935">
        <v>3.1845026588575502E-3</v>
      </c>
      <c r="Q385" s="935">
        <v>0</v>
      </c>
      <c r="R385" s="935">
        <v>5.6362878917832699E-5</v>
      </c>
      <c r="S385" s="935">
        <v>9.5816894160315608E-3</v>
      </c>
      <c r="T385" s="935">
        <v>6.7071825912220898E-2</v>
      </c>
      <c r="U385" s="935">
        <v>9.0462420663121504E-2</v>
      </c>
      <c r="V385" s="935">
        <v>1.1554390178155699E-4</v>
      </c>
      <c r="W385" s="935">
        <v>2.25451515671331E-5</v>
      </c>
      <c r="X385" s="935">
        <v>2.3672409145489699E-2</v>
      </c>
      <c r="Y385" s="935">
        <v>2.25451515671331E-2</v>
      </c>
      <c r="Z385" s="935">
        <v>2.8181439458916399E-4</v>
      </c>
      <c r="AA385" s="935">
        <v>2.5926924302203101E-4</v>
      </c>
      <c r="AB385" s="912"/>
    </row>
    <row r="386" spans="1:28">
      <c r="A386" s="929" t="s">
        <v>4177</v>
      </c>
      <c r="B386" s="930">
        <v>0</v>
      </c>
      <c r="C386" s="931">
        <v>124.568</v>
      </c>
      <c r="D386" s="931">
        <v>0</v>
      </c>
      <c r="E386" s="931">
        <v>0.58926100000000003</v>
      </c>
      <c r="F386" s="932">
        <v>0</v>
      </c>
      <c r="G386" s="933">
        <v>0</v>
      </c>
      <c r="H386" s="933">
        <v>0</v>
      </c>
      <c r="I386" s="933">
        <v>0</v>
      </c>
      <c r="J386" s="933">
        <v>0</v>
      </c>
      <c r="K386" s="933">
        <v>124</v>
      </c>
      <c r="L386" s="934">
        <v>0.501384566373416</v>
      </c>
      <c r="M386" s="935">
        <v>1.23067120837111E-2</v>
      </c>
      <c r="N386" s="935">
        <v>1.29144509520425E-2</v>
      </c>
      <c r="O386" s="935">
        <v>0.417820471977847</v>
      </c>
      <c r="P386" s="935">
        <v>8.4019898546817906E-2</v>
      </c>
      <c r="Q386" s="935">
        <v>0</v>
      </c>
      <c r="R386" s="935">
        <v>3.0386943416570698E-4</v>
      </c>
      <c r="S386" s="935">
        <v>3.7983679270713402E-2</v>
      </c>
      <c r="T386" s="935">
        <v>0.35096919646139102</v>
      </c>
      <c r="U386" s="935">
        <v>0.53936824564413</v>
      </c>
      <c r="V386" s="935">
        <v>6.3812581174798396E-4</v>
      </c>
      <c r="W386" s="935">
        <v>1.3674124537456801E-4</v>
      </c>
      <c r="X386" s="935">
        <v>0.12610581517876801</v>
      </c>
      <c r="Y386" s="935">
        <v>0.12306712083711099</v>
      </c>
      <c r="Z386" s="935">
        <v>4.5580415124855996E-3</v>
      </c>
      <c r="AA386" s="935">
        <v>1.38260592545397E-3</v>
      </c>
      <c r="AB386" s="912"/>
    </row>
    <row r="387" spans="1:28">
      <c r="A387" s="929" t="s">
        <v>4237</v>
      </c>
      <c r="B387" s="930">
        <v>0</v>
      </c>
      <c r="C387" s="931">
        <v>2306.5630000000001</v>
      </c>
      <c r="D387" s="931">
        <v>0</v>
      </c>
      <c r="E387" s="931">
        <v>0</v>
      </c>
      <c r="F387" s="932">
        <v>0</v>
      </c>
      <c r="G387" s="933">
        <v>0</v>
      </c>
      <c r="H387" s="933">
        <v>0</v>
      </c>
      <c r="I387" s="933">
        <v>0</v>
      </c>
      <c r="J387" s="933">
        <v>0</v>
      </c>
      <c r="K387" s="933">
        <v>2307</v>
      </c>
      <c r="L387" s="934">
        <v>1.78083417060798</v>
      </c>
      <c r="M387" s="935">
        <v>0.14416276619207499</v>
      </c>
      <c r="N387" s="935">
        <v>5.6534418114539201E-2</v>
      </c>
      <c r="O387" s="935">
        <v>3.87260764084593</v>
      </c>
      <c r="P387" s="935">
        <v>0.175256696155071</v>
      </c>
      <c r="Q387" s="935">
        <v>0</v>
      </c>
      <c r="R387" s="935">
        <v>2.82672090572696E-3</v>
      </c>
      <c r="S387" s="935">
        <v>0.36747371774450499</v>
      </c>
      <c r="T387" s="935">
        <v>3.2507290415860002</v>
      </c>
      <c r="U387" s="935">
        <v>4.6358222853922104</v>
      </c>
      <c r="V387" s="935">
        <v>5.6534418114539201E-3</v>
      </c>
      <c r="W387" s="935">
        <v>1.13068836229078E-3</v>
      </c>
      <c r="X387" s="935">
        <v>0.56534418114539198</v>
      </c>
      <c r="Y387" s="935">
        <v>0.537076972088122</v>
      </c>
      <c r="Z387" s="935">
        <v>2.82672090572696E-2</v>
      </c>
      <c r="AA387" s="935">
        <v>1.5546964981498299E-2</v>
      </c>
      <c r="AB387" s="912"/>
    </row>
    <row r="388" spans="1:28">
      <c r="A388" s="929" t="s">
        <v>4179</v>
      </c>
      <c r="B388" s="930">
        <v>0</v>
      </c>
      <c r="C388" s="931">
        <v>0</v>
      </c>
      <c r="D388" s="931">
        <v>0</v>
      </c>
      <c r="E388" s="931">
        <v>0</v>
      </c>
      <c r="F388" s="932">
        <v>0</v>
      </c>
      <c r="G388" s="933">
        <v>0</v>
      </c>
      <c r="H388" s="933">
        <v>0</v>
      </c>
      <c r="I388" s="933">
        <v>0</v>
      </c>
      <c r="J388" s="933">
        <v>0</v>
      </c>
      <c r="K388" s="933">
        <v>0</v>
      </c>
      <c r="L388" s="934">
        <v>0</v>
      </c>
      <c r="M388" s="935">
        <v>0</v>
      </c>
      <c r="N388" s="935">
        <v>0</v>
      </c>
      <c r="O388" s="935">
        <v>0</v>
      </c>
      <c r="P388" s="935">
        <v>0</v>
      </c>
      <c r="Q388" s="935">
        <v>0</v>
      </c>
      <c r="R388" s="935">
        <v>0</v>
      </c>
      <c r="S388" s="935">
        <v>0</v>
      </c>
      <c r="T388" s="935">
        <v>0</v>
      </c>
      <c r="U388" s="935">
        <v>0</v>
      </c>
      <c r="V388" s="935">
        <v>0</v>
      </c>
      <c r="W388" s="935">
        <v>0</v>
      </c>
      <c r="X388" s="935">
        <v>0</v>
      </c>
      <c r="Y388" s="935">
        <v>0</v>
      </c>
      <c r="Z388" s="935">
        <v>0</v>
      </c>
      <c r="AA388" s="935">
        <v>0</v>
      </c>
      <c r="AB388" s="912"/>
    </row>
    <row r="389" spans="1:28">
      <c r="A389" s="929" t="s">
        <v>4180</v>
      </c>
      <c r="B389" s="930">
        <v>0</v>
      </c>
      <c r="C389" s="931">
        <v>88.623000000000005</v>
      </c>
      <c r="D389" s="931">
        <v>0</v>
      </c>
      <c r="E389" s="931">
        <v>27.504999999999999</v>
      </c>
      <c r="F389" s="932">
        <v>0</v>
      </c>
      <c r="G389" s="933">
        <v>0</v>
      </c>
      <c r="H389" s="933">
        <v>0</v>
      </c>
      <c r="I389" s="933">
        <v>0</v>
      </c>
      <c r="J389" s="933">
        <v>0</v>
      </c>
      <c r="K389" s="933">
        <v>61</v>
      </c>
      <c r="L389" s="934">
        <v>3.96133016394246E-2</v>
      </c>
      <c r="M389" s="935">
        <v>2.6159727497733201E-3</v>
      </c>
      <c r="N389" s="935">
        <v>1.5695836498639899E-3</v>
      </c>
      <c r="O389" s="935">
        <v>9.3427598206190093E-2</v>
      </c>
      <c r="P389" s="935">
        <v>3.66236184968265E-3</v>
      </c>
      <c r="Q389" s="935">
        <v>0</v>
      </c>
      <c r="R389" s="935">
        <v>0</v>
      </c>
      <c r="S389" s="935">
        <v>8.2216286421447297E-3</v>
      </c>
      <c r="T389" s="935">
        <v>6.3530766780209302E-2</v>
      </c>
      <c r="U389" s="935">
        <v>0.115850221775676</v>
      </c>
      <c r="V389" s="935">
        <v>1.34535741416914E-4</v>
      </c>
      <c r="W389" s="935">
        <v>2.98968314259808E-5</v>
      </c>
      <c r="X389" s="935">
        <v>1.94329404268875E-2</v>
      </c>
      <c r="Y389" s="935">
        <v>1.8685519641238001E-2</v>
      </c>
      <c r="Z389" s="935">
        <v>7.4742078564952097E-4</v>
      </c>
      <c r="AA389" s="935">
        <v>2.61597274977332E-4</v>
      </c>
      <c r="AB389" s="912"/>
    </row>
    <row r="390" spans="1:28">
      <c r="A390" s="929" t="s">
        <v>4181</v>
      </c>
      <c r="B390" s="930">
        <v>0</v>
      </c>
      <c r="C390" s="931">
        <v>0</v>
      </c>
      <c r="D390" s="931">
        <v>0</v>
      </c>
      <c r="E390" s="931">
        <v>0</v>
      </c>
      <c r="F390" s="932">
        <v>0</v>
      </c>
      <c r="G390" s="933">
        <v>0</v>
      </c>
      <c r="H390" s="933">
        <v>0</v>
      </c>
      <c r="I390" s="933">
        <v>0</v>
      </c>
      <c r="J390" s="933">
        <v>0</v>
      </c>
      <c r="K390" s="933">
        <v>0</v>
      </c>
      <c r="L390" s="934">
        <v>0</v>
      </c>
      <c r="M390" s="935">
        <v>0</v>
      </c>
      <c r="N390" s="935">
        <v>0</v>
      </c>
      <c r="O390" s="935">
        <v>0</v>
      </c>
      <c r="P390" s="935">
        <v>0</v>
      </c>
      <c r="Q390" s="935">
        <v>0</v>
      </c>
      <c r="R390" s="935">
        <v>0</v>
      </c>
      <c r="S390" s="935">
        <v>0</v>
      </c>
      <c r="T390" s="935">
        <v>0</v>
      </c>
      <c r="U390" s="935">
        <v>0</v>
      </c>
      <c r="V390" s="935">
        <v>0</v>
      </c>
      <c r="W390" s="935">
        <v>0</v>
      </c>
      <c r="X390" s="935">
        <v>0</v>
      </c>
      <c r="Y390" s="935">
        <v>0</v>
      </c>
      <c r="Z390" s="935">
        <v>0</v>
      </c>
      <c r="AA390" s="935">
        <v>0</v>
      </c>
      <c r="AB390" s="912"/>
    </row>
    <row r="391" spans="1:28">
      <c r="A391" s="929" t="s">
        <v>4182</v>
      </c>
      <c r="B391" s="930">
        <v>0</v>
      </c>
      <c r="C391" s="931">
        <v>225.756</v>
      </c>
      <c r="D391" s="931">
        <v>0</v>
      </c>
      <c r="E391" s="931">
        <v>0</v>
      </c>
      <c r="F391" s="932">
        <v>0</v>
      </c>
      <c r="G391" s="933">
        <v>0</v>
      </c>
      <c r="H391" s="933">
        <v>0</v>
      </c>
      <c r="I391" s="933">
        <v>0</v>
      </c>
      <c r="J391" s="933">
        <v>0</v>
      </c>
      <c r="K391" s="933">
        <v>226</v>
      </c>
      <c r="L391" s="934">
        <v>1.02457911632808</v>
      </c>
      <c r="M391" s="935">
        <v>6.8951405396132995E-2</v>
      </c>
      <c r="N391" s="935">
        <v>8.1135589482196693E-2</v>
      </c>
      <c r="O391" s="935">
        <v>2.0297743034283302</v>
      </c>
      <c r="P391" s="935">
        <v>4.9844389442987701E-3</v>
      </c>
      <c r="Q391" s="935">
        <v>0</v>
      </c>
      <c r="R391" s="935">
        <v>1.10765309873306E-3</v>
      </c>
      <c r="S391" s="935">
        <v>7.7535716911314195E-2</v>
      </c>
      <c r="T391" s="935">
        <v>1.3707207096821601</v>
      </c>
      <c r="U391" s="935">
        <v>0.25752934545543699</v>
      </c>
      <c r="V391" s="935">
        <v>1.07996177126473E-3</v>
      </c>
      <c r="W391" s="935">
        <v>1.10765309873306E-4</v>
      </c>
      <c r="X391" s="935">
        <v>0.66459185923983599</v>
      </c>
      <c r="Y391" s="935">
        <v>0.63966966451834195</v>
      </c>
      <c r="Z391" s="935">
        <v>0</v>
      </c>
      <c r="AA391" s="935">
        <v>9.4704339941676704E-3</v>
      </c>
      <c r="AB391" s="912"/>
    </row>
    <row r="392" spans="1:28">
      <c r="A392" s="929" t="s">
        <v>4185</v>
      </c>
      <c r="B392" s="930">
        <v>0</v>
      </c>
      <c r="C392" s="931">
        <v>27.256</v>
      </c>
      <c r="D392" s="931">
        <v>0</v>
      </c>
      <c r="E392" s="931">
        <v>0</v>
      </c>
      <c r="F392" s="932">
        <v>0</v>
      </c>
      <c r="G392" s="933">
        <v>0</v>
      </c>
      <c r="H392" s="933">
        <v>0</v>
      </c>
      <c r="I392" s="933">
        <v>0</v>
      </c>
      <c r="J392" s="933">
        <v>0</v>
      </c>
      <c r="K392" s="933">
        <v>27</v>
      </c>
      <c r="L392" s="934">
        <v>8.9653735878648305E-2</v>
      </c>
      <c r="M392" s="935">
        <v>5.6902002107481597E-3</v>
      </c>
      <c r="N392" s="935">
        <v>6.8811723478814897E-3</v>
      </c>
      <c r="O392" s="935">
        <v>0.16342784326218501</v>
      </c>
      <c r="P392" s="935">
        <v>1.22405469649815E-3</v>
      </c>
      <c r="Q392" s="935">
        <v>0</v>
      </c>
      <c r="R392" s="935">
        <v>9.9247678094444602E-5</v>
      </c>
      <c r="S392" s="935">
        <v>6.94733746661112E-3</v>
      </c>
      <c r="T392" s="935">
        <v>0.19551792584605601</v>
      </c>
      <c r="U392" s="935">
        <v>4.79697110789815E-2</v>
      </c>
      <c r="V392" s="935">
        <v>1.2240546964981499E-4</v>
      </c>
      <c r="W392" s="935">
        <v>1.32330237459259E-5</v>
      </c>
      <c r="X392" s="935">
        <v>7.5759060945426004E-2</v>
      </c>
      <c r="Y392" s="935">
        <v>7.2119979415296395E-2</v>
      </c>
      <c r="Z392" s="935">
        <v>0</v>
      </c>
      <c r="AA392" s="935">
        <v>6.9142549072463103E-4</v>
      </c>
      <c r="AB392" s="912"/>
    </row>
    <row r="393" spans="1:28">
      <c r="A393" s="929" t="s">
        <v>4186</v>
      </c>
      <c r="B393" s="930">
        <v>0</v>
      </c>
      <c r="C393" s="931">
        <v>800.14599999999996</v>
      </c>
      <c r="D393" s="931">
        <v>0</v>
      </c>
      <c r="E393" s="931">
        <v>0</v>
      </c>
      <c r="F393" s="932">
        <v>0</v>
      </c>
      <c r="G393" s="933">
        <v>0</v>
      </c>
      <c r="H393" s="933">
        <v>0</v>
      </c>
      <c r="I393" s="933">
        <v>0</v>
      </c>
      <c r="J393" s="933">
        <v>0</v>
      </c>
      <c r="K393" s="933">
        <v>800</v>
      </c>
      <c r="L393" s="934">
        <v>3.50920185262332</v>
      </c>
      <c r="M393" s="935">
        <v>0.84495307177690104</v>
      </c>
      <c r="N393" s="935">
        <v>1.4703359717695499E-2</v>
      </c>
      <c r="O393" s="935">
        <v>0.25485823510672201</v>
      </c>
      <c r="P393" s="935">
        <v>0</v>
      </c>
      <c r="Q393" s="935">
        <v>0</v>
      </c>
      <c r="R393" s="935">
        <v>7.8417918494376009E-3</v>
      </c>
      <c r="S393" s="935">
        <v>2.9406719435390999E-2</v>
      </c>
      <c r="T393" s="935">
        <v>1.17626877741564</v>
      </c>
      <c r="U393" s="935">
        <v>1.9604479623594E-2</v>
      </c>
      <c r="V393" s="935">
        <v>0</v>
      </c>
      <c r="W393" s="935">
        <v>0</v>
      </c>
      <c r="X393" s="935">
        <v>0</v>
      </c>
      <c r="Y393" s="935">
        <v>0</v>
      </c>
      <c r="Z393" s="935">
        <v>0</v>
      </c>
      <c r="AA393" s="935">
        <v>2.54858235106722E-2</v>
      </c>
      <c r="AB393" s="912"/>
    </row>
    <row r="394" spans="1:28">
      <c r="A394" s="929" t="s">
        <v>4187</v>
      </c>
      <c r="B394" s="930">
        <v>0</v>
      </c>
      <c r="C394" s="931">
        <v>386.923</v>
      </c>
      <c r="D394" s="931">
        <v>0</v>
      </c>
      <c r="E394" s="931">
        <v>0.1</v>
      </c>
      <c r="F394" s="932">
        <v>0</v>
      </c>
      <c r="G394" s="933">
        <v>0</v>
      </c>
      <c r="H394" s="933">
        <v>0</v>
      </c>
      <c r="I394" s="933">
        <v>0</v>
      </c>
      <c r="J394" s="933">
        <v>0</v>
      </c>
      <c r="K394" s="933">
        <v>387</v>
      </c>
      <c r="L394" s="934">
        <v>0.88198103266596395</v>
      </c>
      <c r="M394" s="935">
        <v>1.84931506849315E-2</v>
      </c>
      <c r="N394" s="935">
        <v>3.9831401475237102E-2</v>
      </c>
      <c r="O394" s="935">
        <v>0.62118018967333999</v>
      </c>
      <c r="P394" s="935">
        <v>0.112381454162276</v>
      </c>
      <c r="Q394" s="935">
        <v>1.4225500526870399E-3</v>
      </c>
      <c r="R394" s="935">
        <v>9.4836670179135904E-4</v>
      </c>
      <c r="S394" s="935">
        <v>7.11275026343519E-2</v>
      </c>
      <c r="T394" s="935">
        <v>0.50263435194941997</v>
      </c>
      <c r="U394" s="935">
        <v>0.92465753424657504</v>
      </c>
      <c r="V394" s="935">
        <v>9.9578503688092703E-4</v>
      </c>
      <c r="W394" s="935">
        <v>1.8967334035827199E-4</v>
      </c>
      <c r="X394" s="935">
        <v>0.497892518440464</v>
      </c>
      <c r="Y394" s="935">
        <v>0.478925184404636</v>
      </c>
      <c r="Z394" s="935">
        <v>4.7418335089568003E-3</v>
      </c>
      <c r="AA394" s="935">
        <v>2.3234984193888299E-3</v>
      </c>
      <c r="AB394" s="912"/>
    </row>
    <row r="395" spans="1:28">
      <c r="A395" s="929" t="s">
        <v>4188</v>
      </c>
      <c r="B395" s="930">
        <v>0</v>
      </c>
      <c r="C395" s="931">
        <v>69.757000000000005</v>
      </c>
      <c r="D395" s="931">
        <v>0</v>
      </c>
      <c r="E395" s="931">
        <v>0</v>
      </c>
      <c r="F395" s="932">
        <v>11</v>
      </c>
      <c r="G395" s="933">
        <v>0</v>
      </c>
      <c r="H395" s="933">
        <v>0</v>
      </c>
      <c r="I395" s="933">
        <v>0</v>
      </c>
      <c r="J395" s="933">
        <v>0</v>
      </c>
      <c r="K395" s="933">
        <v>59</v>
      </c>
      <c r="L395" s="934">
        <v>3.7591589678241499E-2</v>
      </c>
      <c r="M395" s="935">
        <v>2.6024946700321E-3</v>
      </c>
      <c r="N395" s="935">
        <v>1.51812189085206E-3</v>
      </c>
      <c r="O395" s="935">
        <v>9.10873134511236E-2</v>
      </c>
      <c r="P395" s="935">
        <v>3.3977013747641298E-3</v>
      </c>
      <c r="Q395" s="935">
        <v>0</v>
      </c>
      <c r="R395" s="935">
        <v>0</v>
      </c>
      <c r="S395" s="935">
        <v>8.6749822334403395E-3</v>
      </c>
      <c r="T395" s="935">
        <v>7.1568603425882796E-2</v>
      </c>
      <c r="U395" s="935">
        <v>0.113497684220844</v>
      </c>
      <c r="V395" s="935">
        <v>1.2289558164040501E-4</v>
      </c>
      <c r="W395" s="935">
        <v>2.89166074448011E-5</v>
      </c>
      <c r="X395" s="935">
        <v>5.2772808586762102E-2</v>
      </c>
      <c r="Y395" s="935">
        <v>5.2772808586762102E-2</v>
      </c>
      <c r="Z395" s="935">
        <v>7.22915186120028E-4</v>
      </c>
      <c r="AA395" s="935">
        <v>3.3977013747641299E-4</v>
      </c>
      <c r="AB395" s="912"/>
    </row>
    <row r="396" spans="1:28">
      <c r="A396" s="924"/>
      <c r="B396" s="925"/>
      <c r="C396" s="926"/>
      <c r="D396" s="926"/>
      <c r="E396" s="926"/>
      <c r="F396" s="925"/>
      <c r="G396" s="926"/>
      <c r="H396" s="926"/>
      <c r="I396" s="926"/>
      <c r="J396" s="926"/>
      <c r="K396" s="926"/>
      <c r="L396" s="927"/>
      <c r="M396" s="928"/>
      <c r="N396" s="928"/>
      <c r="O396" s="928"/>
      <c r="P396" s="928"/>
      <c r="Q396" s="928"/>
      <c r="R396" s="928"/>
      <c r="S396" s="928"/>
      <c r="T396" s="928"/>
      <c r="U396" s="928"/>
      <c r="V396" s="928"/>
      <c r="W396" s="928"/>
      <c r="X396" s="928"/>
      <c r="Y396" s="928"/>
      <c r="Z396" s="928"/>
      <c r="AA396" s="928"/>
      <c r="AB396" s="912"/>
    </row>
    <row r="397" spans="1:28">
      <c r="A397" s="917" t="s">
        <v>4189</v>
      </c>
      <c r="B397" s="918">
        <v>1396</v>
      </c>
      <c r="C397" s="919">
        <v>44</v>
      </c>
      <c r="D397" s="919">
        <v>0</v>
      </c>
      <c r="E397" s="919">
        <v>0</v>
      </c>
      <c r="F397" s="920">
        <v>0</v>
      </c>
      <c r="G397" s="921">
        <v>109</v>
      </c>
      <c r="H397" s="921">
        <v>0</v>
      </c>
      <c r="I397" s="921">
        <v>85</v>
      </c>
      <c r="J397" s="921">
        <v>0</v>
      </c>
      <c r="K397" s="921">
        <v>1246</v>
      </c>
      <c r="L397" s="922">
        <v>1.97129463082314</v>
      </c>
      <c r="M397" s="923">
        <v>0.17623745925944101</v>
      </c>
      <c r="N397" s="923">
        <v>0.13657637170093401</v>
      </c>
      <c r="O397" s="923">
        <v>0.69265371137304899</v>
      </c>
      <c r="P397" s="923">
        <v>9.6242433896145292E-3</v>
      </c>
      <c r="Q397" s="923">
        <v>0</v>
      </c>
      <c r="R397" s="923">
        <v>2.4811086333227102E-2</v>
      </c>
      <c r="S397" s="923">
        <v>0.173952630676109</v>
      </c>
      <c r="T397" s="923">
        <v>2.7483570220795501</v>
      </c>
      <c r="U397" s="923">
        <v>1.82836596662337</v>
      </c>
      <c r="V397" s="923">
        <v>5.0770235498811501E-3</v>
      </c>
      <c r="W397" s="923">
        <v>1.3508711740632701E-3</v>
      </c>
      <c r="X397" s="923">
        <v>2.0596787315901701</v>
      </c>
      <c r="Y397" s="923">
        <v>2.0588173597667101</v>
      </c>
      <c r="Z397" s="923">
        <v>0</v>
      </c>
      <c r="AA397" s="923">
        <v>1.9463400887102699E-2</v>
      </c>
      <c r="AB397" s="912"/>
    </row>
    <row r="398" spans="1:28">
      <c r="A398" s="929" t="s">
        <v>4190</v>
      </c>
      <c r="B398" s="930">
        <v>1396.3068920000001</v>
      </c>
      <c r="C398" s="931">
        <v>4.1879999999999997</v>
      </c>
      <c r="D398" s="931">
        <v>0</v>
      </c>
      <c r="E398" s="931">
        <v>0</v>
      </c>
      <c r="F398" s="932">
        <v>0</v>
      </c>
      <c r="G398" s="933">
        <v>109</v>
      </c>
      <c r="H398" s="933">
        <v>0</v>
      </c>
      <c r="I398" s="933">
        <v>85</v>
      </c>
      <c r="J398" s="933">
        <v>0</v>
      </c>
      <c r="K398" s="933">
        <v>1207</v>
      </c>
      <c r="L398" s="934">
        <v>1.87851520572451</v>
      </c>
      <c r="M398" s="935">
        <v>0.168551706815007</v>
      </c>
      <c r="N398" s="935">
        <v>0.12995207930012001</v>
      </c>
      <c r="O398" s="935">
        <v>0.65619366775308197</v>
      </c>
      <c r="P398" s="935">
        <v>9.0065797534736695E-3</v>
      </c>
      <c r="Q398" s="935">
        <v>0</v>
      </c>
      <c r="R398" s="935">
        <v>2.3159776508932299E-2</v>
      </c>
      <c r="S398" s="935">
        <v>0.16726505256451099</v>
      </c>
      <c r="T398" s="935">
        <v>2.6247746710123301</v>
      </c>
      <c r="U398" s="935">
        <v>1.7241166956649601</v>
      </c>
      <c r="V398" s="935">
        <v>4.8892861518857102E-3</v>
      </c>
      <c r="W398" s="935">
        <v>1.28665425049624E-3</v>
      </c>
      <c r="X398" s="935">
        <v>1.9685810032592399</v>
      </c>
      <c r="Y398" s="935">
        <v>1.9685810032592399</v>
      </c>
      <c r="Z398" s="935">
        <v>0</v>
      </c>
      <c r="AA398" s="935">
        <v>1.8656486632195501E-2</v>
      </c>
      <c r="AB398" s="912"/>
    </row>
    <row r="399" spans="1:28">
      <c r="A399" s="929" t="s">
        <v>4191</v>
      </c>
      <c r="B399" s="930">
        <v>0</v>
      </c>
      <c r="C399" s="931">
        <v>35.222999999999999</v>
      </c>
      <c r="D399" s="931">
        <v>0</v>
      </c>
      <c r="E399" s="931">
        <v>0</v>
      </c>
      <c r="F399" s="932">
        <v>0</v>
      </c>
      <c r="G399" s="933">
        <v>0</v>
      </c>
      <c r="H399" s="933">
        <v>0</v>
      </c>
      <c r="I399" s="933">
        <v>0</v>
      </c>
      <c r="J399" s="933">
        <v>0</v>
      </c>
      <c r="K399" s="933">
        <v>35</v>
      </c>
      <c r="L399" s="934">
        <v>6.6411400004901103E-2</v>
      </c>
      <c r="M399" s="935">
        <v>4.9999387360011799E-3</v>
      </c>
      <c r="N399" s="935">
        <v>4.92360379346681E-3</v>
      </c>
      <c r="O399" s="935">
        <v>2.7098904599701001E-2</v>
      </c>
      <c r="P399" s="935">
        <v>5.3434459774058399E-4</v>
      </c>
      <c r="Q399" s="935">
        <v>0</v>
      </c>
      <c r="R399" s="935">
        <v>1.4503639081530099E-3</v>
      </c>
      <c r="S399" s="935">
        <v>4.58009655206215E-3</v>
      </c>
      <c r="T399" s="935">
        <v>9.4273654029945794E-2</v>
      </c>
      <c r="U399" s="935">
        <v>7.1754845982306997E-2</v>
      </c>
      <c r="V399" s="935">
        <v>1.0686891954811699E-4</v>
      </c>
      <c r="W399" s="935">
        <v>5.3434459774058402E-5</v>
      </c>
      <c r="X399" s="935">
        <v>7.5953267821697298E-2</v>
      </c>
      <c r="Y399" s="935">
        <v>7.5189918396353597E-2</v>
      </c>
      <c r="Z399" s="935">
        <v>0</v>
      </c>
      <c r="AA399" s="935">
        <v>6.7556424142916705E-4</v>
      </c>
      <c r="AB399" s="912"/>
    </row>
    <row r="400" spans="1:28">
      <c r="A400" s="929" t="s">
        <v>4192</v>
      </c>
      <c r="B400" s="930">
        <v>0</v>
      </c>
      <c r="C400" s="931">
        <v>0</v>
      </c>
      <c r="D400" s="931">
        <v>0</v>
      </c>
      <c r="E400" s="931">
        <v>0</v>
      </c>
      <c r="F400" s="932">
        <v>0</v>
      </c>
      <c r="G400" s="933">
        <v>0</v>
      </c>
      <c r="H400" s="933">
        <v>0</v>
      </c>
      <c r="I400" s="933">
        <v>0</v>
      </c>
      <c r="J400" s="933">
        <v>0</v>
      </c>
      <c r="K400" s="933">
        <v>0</v>
      </c>
      <c r="L400" s="934">
        <v>0</v>
      </c>
      <c r="M400" s="935">
        <v>0</v>
      </c>
      <c r="N400" s="935">
        <v>0</v>
      </c>
      <c r="O400" s="935">
        <v>0</v>
      </c>
      <c r="P400" s="935">
        <v>0</v>
      </c>
      <c r="Q400" s="935">
        <v>0</v>
      </c>
      <c r="R400" s="935">
        <v>0</v>
      </c>
      <c r="S400" s="935">
        <v>0</v>
      </c>
      <c r="T400" s="935">
        <v>0</v>
      </c>
      <c r="U400" s="935">
        <v>0</v>
      </c>
      <c r="V400" s="935">
        <v>0</v>
      </c>
      <c r="W400" s="935">
        <v>0</v>
      </c>
      <c r="X400" s="935">
        <v>0</v>
      </c>
      <c r="Y400" s="935">
        <v>0</v>
      </c>
      <c r="Z400" s="935">
        <v>0</v>
      </c>
      <c r="AA400" s="935">
        <v>0</v>
      </c>
      <c r="AB400" s="912"/>
    </row>
    <row r="401" spans="1:28">
      <c r="A401" s="929" t="s">
        <v>4193</v>
      </c>
      <c r="B401" s="930">
        <v>0</v>
      </c>
      <c r="C401" s="931">
        <v>0.17</v>
      </c>
      <c r="D401" s="931">
        <v>0</v>
      </c>
      <c r="E401" s="931">
        <v>0.08</v>
      </c>
      <c r="F401" s="932">
        <v>0</v>
      </c>
      <c r="G401" s="933">
        <v>0</v>
      </c>
      <c r="H401" s="933">
        <v>0</v>
      </c>
      <c r="I401" s="933">
        <v>0</v>
      </c>
      <c r="J401" s="933">
        <v>0</v>
      </c>
      <c r="K401" s="933">
        <v>0</v>
      </c>
      <c r="L401" s="934">
        <v>0</v>
      </c>
      <c r="M401" s="935">
        <v>0</v>
      </c>
      <c r="N401" s="935">
        <v>0</v>
      </c>
      <c r="O401" s="935">
        <v>0</v>
      </c>
      <c r="P401" s="935">
        <v>0</v>
      </c>
      <c r="Q401" s="935">
        <v>0</v>
      </c>
      <c r="R401" s="935">
        <v>0</v>
      </c>
      <c r="S401" s="935">
        <v>0</v>
      </c>
      <c r="T401" s="935">
        <v>0</v>
      </c>
      <c r="U401" s="935">
        <v>0</v>
      </c>
      <c r="V401" s="935">
        <v>0</v>
      </c>
      <c r="W401" s="935">
        <v>0</v>
      </c>
      <c r="X401" s="935">
        <v>0</v>
      </c>
      <c r="Y401" s="935">
        <v>0</v>
      </c>
      <c r="Z401" s="935">
        <v>0</v>
      </c>
      <c r="AA401" s="935">
        <v>0</v>
      </c>
      <c r="AB401" s="912"/>
    </row>
    <row r="402" spans="1:28">
      <c r="A402" s="929" t="s">
        <v>4194</v>
      </c>
      <c r="B402" s="930">
        <v>0</v>
      </c>
      <c r="C402" s="931">
        <v>4.0019999999999998</v>
      </c>
      <c r="D402" s="931">
        <v>0</v>
      </c>
      <c r="E402" s="931">
        <v>0</v>
      </c>
      <c r="F402" s="932">
        <v>0</v>
      </c>
      <c r="G402" s="933">
        <v>0</v>
      </c>
      <c r="H402" s="933">
        <v>0</v>
      </c>
      <c r="I402" s="933">
        <v>0</v>
      </c>
      <c r="J402" s="933">
        <v>0</v>
      </c>
      <c r="K402" s="933">
        <v>4</v>
      </c>
      <c r="L402" s="934">
        <v>2.6368025093733899E-2</v>
      </c>
      <c r="M402" s="935">
        <v>2.68581370843238E-3</v>
      </c>
      <c r="N402" s="935">
        <v>1.70068860734678E-3</v>
      </c>
      <c r="O402" s="935">
        <v>9.36113902026613E-3</v>
      </c>
      <c r="P402" s="935">
        <v>8.3319038400274503E-5</v>
      </c>
      <c r="Q402" s="935">
        <v>0</v>
      </c>
      <c r="R402" s="935">
        <v>2.0094591614183799E-4</v>
      </c>
      <c r="S402" s="935">
        <v>2.10748155953635E-3</v>
      </c>
      <c r="T402" s="935">
        <v>2.9308697037272999E-2</v>
      </c>
      <c r="U402" s="935">
        <v>3.2494424976107002E-2</v>
      </c>
      <c r="V402" s="935">
        <v>8.0868478447325201E-5</v>
      </c>
      <c r="W402" s="935">
        <v>1.07824637929767E-5</v>
      </c>
      <c r="X402" s="935">
        <v>1.5144460509226401E-2</v>
      </c>
      <c r="Y402" s="935">
        <v>1.5046438111108401E-2</v>
      </c>
      <c r="Z402" s="935">
        <v>0</v>
      </c>
      <c r="AA402" s="935">
        <v>1.3135001347808E-4</v>
      </c>
      <c r="AB402" s="912"/>
    </row>
    <row r="404" spans="1:28">
      <c r="A404" s="136" t="s">
        <v>18</v>
      </c>
    </row>
    <row r="405" spans="1:28">
      <c r="A405" s="17" t="s">
        <v>4266</v>
      </c>
    </row>
  </sheetData>
  <mergeCells count="4">
    <mergeCell ref="B3:E3"/>
    <mergeCell ref="F3:K3"/>
    <mergeCell ref="L3:AA3"/>
    <mergeCell ref="B5:K5"/>
  </mergeCells>
  <hyperlinks>
    <hyperlink ref="AD3" location="Content!A1" display="Back to content page" xr:uid="{5B8E55A9-F1AF-4A8F-B6E2-9A3A1F9F6D57}"/>
  </hyperlinks>
  <pageMargins left="0.7" right="0.7" top="0.75" bottom="0.75" header="0.3" footer="0.3"/>
  <pageSetup paperSize="9" orientation="portrait" horizontalDpi="300" verticalDpi="300"/>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ABA16-9D21-4C9F-B2DB-491C83C3E82C}">
  <dimension ref="A1:AD405"/>
  <sheetViews>
    <sheetView workbookViewId="0">
      <selection activeCell="A4" sqref="A4:XFD4"/>
    </sheetView>
  </sheetViews>
  <sheetFormatPr defaultColWidth="11.453125" defaultRowHeight="14.5"/>
  <cols>
    <col min="1" max="1" width="50.36328125" style="911" customWidth="1"/>
    <col min="2" max="16384" width="11.453125" style="911"/>
  </cols>
  <sheetData>
    <row r="1" spans="1:30">
      <c r="A1" s="35" t="s">
        <v>4262</v>
      </c>
    </row>
    <row r="2" spans="1:30" ht="15" thickBot="1"/>
    <row r="3" spans="1:30" ht="15" thickBot="1">
      <c r="A3" s="913"/>
      <c r="B3" s="1118" t="s">
        <v>3779</v>
      </c>
      <c r="C3" s="1118" t="s">
        <v>3779</v>
      </c>
      <c r="D3" s="1118" t="s">
        <v>3779</v>
      </c>
      <c r="E3" s="1118" t="s">
        <v>3779</v>
      </c>
      <c r="F3" s="1119" t="s">
        <v>3780</v>
      </c>
      <c r="G3" s="1119" t="s">
        <v>3780</v>
      </c>
      <c r="H3" s="1119" t="s">
        <v>3780</v>
      </c>
      <c r="I3" s="1119" t="s">
        <v>3780</v>
      </c>
      <c r="J3" s="1119" t="s">
        <v>3780</v>
      </c>
      <c r="K3" s="1119" t="s">
        <v>3780</v>
      </c>
      <c r="L3" s="1120" t="s">
        <v>3781</v>
      </c>
      <c r="M3" s="1120" t="s">
        <v>3781</v>
      </c>
      <c r="N3" s="1120" t="s">
        <v>3781</v>
      </c>
      <c r="O3" s="1120" t="s">
        <v>3781</v>
      </c>
      <c r="P3" s="1120" t="s">
        <v>3781</v>
      </c>
      <c r="Q3" s="1120" t="s">
        <v>3781</v>
      </c>
      <c r="R3" s="1120" t="s">
        <v>3781</v>
      </c>
      <c r="S3" s="1120" t="s">
        <v>3781</v>
      </c>
      <c r="T3" s="1120" t="s">
        <v>3781</v>
      </c>
      <c r="U3" s="1120" t="s">
        <v>3781</v>
      </c>
      <c r="V3" s="1120" t="s">
        <v>3781</v>
      </c>
      <c r="W3" s="1120" t="s">
        <v>3781</v>
      </c>
      <c r="X3" s="1120" t="s">
        <v>3781</v>
      </c>
      <c r="Y3" s="1120" t="s">
        <v>3781</v>
      </c>
      <c r="Z3" s="1120" t="s">
        <v>3781</v>
      </c>
      <c r="AA3" s="1120" t="s">
        <v>3781</v>
      </c>
      <c r="AB3" s="912"/>
      <c r="AD3" s="486" t="s">
        <v>528</v>
      </c>
    </row>
    <row r="4" spans="1:30" s="964" customFormat="1" ht="25.5" thickBot="1">
      <c r="A4" s="961"/>
      <c r="B4" s="962" t="s">
        <v>2964</v>
      </c>
      <c r="C4" s="960" t="s">
        <v>86</v>
      </c>
      <c r="D4" s="960" t="s">
        <v>3782</v>
      </c>
      <c r="E4" s="960" t="s">
        <v>85</v>
      </c>
      <c r="F4" s="962" t="s">
        <v>3783</v>
      </c>
      <c r="G4" s="960" t="s">
        <v>3784</v>
      </c>
      <c r="H4" s="960" t="s">
        <v>3785</v>
      </c>
      <c r="I4" s="960" t="s">
        <v>3786</v>
      </c>
      <c r="J4" s="960" t="s">
        <v>3787</v>
      </c>
      <c r="K4" s="960" t="s">
        <v>3788</v>
      </c>
      <c r="L4" s="962" t="s">
        <v>714</v>
      </c>
      <c r="M4" s="960" t="s">
        <v>3789</v>
      </c>
      <c r="N4" s="960" t="s">
        <v>3790</v>
      </c>
      <c r="O4" s="960" t="s">
        <v>3791</v>
      </c>
      <c r="P4" s="960" t="s">
        <v>3792</v>
      </c>
      <c r="Q4" s="960" t="s">
        <v>3793</v>
      </c>
      <c r="R4" s="960" t="s">
        <v>3794</v>
      </c>
      <c r="S4" s="960" t="s">
        <v>3795</v>
      </c>
      <c r="T4" s="960" t="s">
        <v>3796</v>
      </c>
      <c r="U4" s="960" t="s">
        <v>3797</v>
      </c>
      <c r="V4" s="960" t="s">
        <v>3798</v>
      </c>
      <c r="W4" s="960" t="s">
        <v>3799</v>
      </c>
      <c r="X4" s="960" t="s">
        <v>3800</v>
      </c>
      <c r="Y4" s="960" t="s">
        <v>3801</v>
      </c>
      <c r="Z4" s="960" t="s">
        <v>3802</v>
      </c>
      <c r="AA4" s="960" t="s">
        <v>3803</v>
      </c>
      <c r="AB4" s="963"/>
    </row>
    <row r="5" spans="1:30" ht="15" thickBot="1">
      <c r="A5" s="914" t="s">
        <v>3804</v>
      </c>
      <c r="B5" s="1121" t="s">
        <v>4199</v>
      </c>
      <c r="C5" s="1121" t="s">
        <v>4199</v>
      </c>
      <c r="D5" s="1121" t="s">
        <v>4199</v>
      </c>
      <c r="E5" s="1121" t="s">
        <v>4199</v>
      </c>
      <c r="F5" s="1121" t="s">
        <v>4199</v>
      </c>
      <c r="G5" s="1121" t="s">
        <v>4199</v>
      </c>
      <c r="H5" s="1121" t="s">
        <v>4199</v>
      </c>
      <c r="I5" s="1121" t="s">
        <v>4199</v>
      </c>
      <c r="J5" s="1121" t="s">
        <v>4199</v>
      </c>
      <c r="K5" s="1121" t="s">
        <v>4199</v>
      </c>
      <c r="L5" s="915" t="s">
        <v>314</v>
      </c>
      <c r="M5" s="916" t="s">
        <v>3806</v>
      </c>
      <c r="N5" s="916" t="s">
        <v>3806</v>
      </c>
      <c r="O5" s="916" t="s">
        <v>3807</v>
      </c>
      <c r="P5" s="916" t="s">
        <v>3806</v>
      </c>
      <c r="Q5" s="916" t="s">
        <v>3806</v>
      </c>
      <c r="R5" s="916" t="s">
        <v>3807</v>
      </c>
      <c r="S5" s="916" t="s">
        <v>3807</v>
      </c>
      <c r="T5" s="916" t="s">
        <v>3807</v>
      </c>
      <c r="U5" s="916" t="s">
        <v>3807</v>
      </c>
      <c r="V5" s="916" t="s">
        <v>3807</v>
      </c>
      <c r="W5" s="916" t="s">
        <v>3807</v>
      </c>
      <c r="X5" s="916" t="s">
        <v>3808</v>
      </c>
      <c r="Y5" s="916" t="s">
        <v>3808</v>
      </c>
      <c r="Z5" s="916" t="s">
        <v>3807</v>
      </c>
      <c r="AA5" s="916" t="s">
        <v>3807</v>
      </c>
      <c r="AB5" s="912"/>
    </row>
    <row r="6" spans="1:30">
      <c r="A6" s="924"/>
      <c r="B6" s="925"/>
      <c r="C6" s="926"/>
      <c r="D6" s="926"/>
      <c r="E6" s="926"/>
      <c r="F6" s="925"/>
      <c r="G6" s="926"/>
      <c r="H6" s="926"/>
      <c r="I6" s="926"/>
      <c r="J6" s="926"/>
      <c r="K6" s="926"/>
      <c r="L6" s="927"/>
      <c r="M6" s="928"/>
      <c r="N6" s="928"/>
      <c r="O6" s="928"/>
      <c r="P6" s="928"/>
      <c r="Q6" s="928"/>
      <c r="R6" s="928"/>
      <c r="S6" s="928"/>
      <c r="T6" s="928"/>
      <c r="U6" s="928"/>
      <c r="V6" s="928"/>
      <c r="W6" s="928"/>
      <c r="X6" s="928"/>
      <c r="Y6" s="928"/>
      <c r="Z6" s="928"/>
      <c r="AA6" s="928"/>
      <c r="AB6" s="912"/>
    </row>
    <row r="7" spans="1:30">
      <c r="A7" s="917" t="s">
        <v>3809</v>
      </c>
      <c r="B7" s="918"/>
      <c r="C7" s="919"/>
      <c r="D7" s="919"/>
      <c r="E7" s="919"/>
      <c r="F7" s="920"/>
      <c r="G7" s="921"/>
      <c r="H7" s="921"/>
      <c r="I7" s="921"/>
      <c r="J7" s="921"/>
      <c r="K7" s="921"/>
      <c r="L7" s="922">
        <v>2054.9113259443998</v>
      </c>
      <c r="M7" s="923">
        <v>58.648208236654703</v>
      </c>
      <c r="N7" s="923">
        <v>46.106461514557303</v>
      </c>
      <c r="O7" s="923">
        <v>517.21936585782498</v>
      </c>
      <c r="P7" s="923">
        <v>329.06720522278101</v>
      </c>
      <c r="Q7" s="923">
        <v>28.320161182345601</v>
      </c>
      <c r="R7" s="923">
        <v>12.826857096212301</v>
      </c>
      <c r="S7" s="923">
        <v>374.064945759061</v>
      </c>
      <c r="T7" s="923">
        <v>1163.8787230799401</v>
      </c>
      <c r="U7" s="923">
        <v>1965.94439877331</v>
      </c>
      <c r="V7" s="923">
        <v>1.11690600065755</v>
      </c>
      <c r="W7" s="923">
        <v>1.28685502207161</v>
      </c>
      <c r="X7" s="923">
        <v>713.86541539763505</v>
      </c>
      <c r="Y7" s="923">
        <v>592.22911961637203</v>
      </c>
      <c r="Z7" s="923">
        <v>52.945847070849702</v>
      </c>
      <c r="AA7" s="923">
        <v>8.3700196238294495</v>
      </c>
      <c r="AB7" s="912"/>
    </row>
    <row r="8" spans="1:30">
      <c r="A8" s="924"/>
      <c r="B8" s="925"/>
      <c r="C8" s="926"/>
      <c r="D8" s="926"/>
      <c r="E8" s="926"/>
      <c r="F8" s="925"/>
      <c r="G8" s="926"/>
      <c r="H8" s="926"/>
      <c r="I8" s="926"/>
      <c r="J8" s="926"/>
      <c r="K8" s="926"/>
      <c r="L8" s="927"/>
      <c r="M8" s="928"/>
      <c r="N8" s="928"/>
      <c r="O8" s="928"/>
      <c r="P8" s="928"/>
      <c r="Q8" s="928"/>
      <c r="R8" s="928"/>
      <c r="S8" s="928"/>
      <c r="T8" s="928"/>
      <c r="U8" s="928"/>
      <c r="V8" s="928"/>
      <c r="W8" s="928"/>
      <c r="X8" s="928"/>
      <c r="Y8" s="928"/>
      <c r="Z8" s="928"/>
      <c r="AA8" s="928"/>
      <c r="AB8" s="912"/>
    </row>
    <row r="9" spans="1:30">
      <c r="A9" s="917" t="s">
        <v>3810</v>
      </c>
      <c r="B9" s="918"/>
      <c r="C9" s="919"/>
      <c r="D9" s="919"/>
      <c r="E9" s="919"/>
      <c r="F9" s="920"/>
      <c r="G9" s="921"/>
      <c r="H9" s="921"/>
      <c r="I9" s="921"/>
      <c r="J9" s="921"/>
      <c r="K9" s="921"/>
      <c r="L9" s="922">
        <v>1761.86203364741</v>
      </c>
      <c r="M9" s="923">
        <v>37.356576580772803</v>
      </c>
      <c r="N9" s="923">
        <v>28.460594634025799</v>
      </c>
      <c r="O9" s="923">
        <v>207.87163481406901</v>
      </c>
      <c r="P9" s="923">
        <v>317.07830657568701</v>
      </c>
      <c r="Q9" s="923">
        <v>28.310868884342899</v>
      </c>
      <c r="R9" s="923">
        <v>11.133137126574001</v>
      </c>
      <c r="S9" s="923">
        <v>334.42056031060503</v>
      </c>
      <c r="T9" s="923">
        <v>808.41289155635604</v>
      </c>
      <c r="U9" s="923">
        <v>1457.1138317688401</v>
      </c>
      <c r="V9" s="923">
        <v>0.50480143348070605</v>
      </c>
      <c r="W9" s="923">
        <v>1.10301913331405</v>
      </c>
      <c r="X9" s="923">
        <v>242.087041363092</v>
      </c>
      <c r="Y9" s="923">
        <v>125.31792119318</v>
      </c>
      <c r="Z9" s="923">
        <v>48.321601587805702</v>
      </c>
      <c r="AA9" s="923">
        <v>6.1060412115359197</v>
      </c>
      <c r="AB9" s="912"/>
    </row>
    <row r="10" spans="1:30">
      <c r="A10" s="917" t="s">
        <v>3811</v>
      </c>
      <c r="B10" s="918"/>
      <c r="C10" s="919"/>
      <c r="D10" s="919"/>
      <c r="E10" s="919"/>
      <c r="F10" s="920"/>
      <c r="G10" s="921"/>
      <c r="H10" s="921"/>
      <c r="I10" s="921"/>
      <c r="J10" s="921"/>
      <c r="K10" s="921"/>
      <c r="L10" s="922">
        <v>289.04929229698303</v>
      </c>
      <c r="M10" s="923">
        <v>20.771631655881901</v>
      </c>
      <c r="N10" s="923">
        <v>17.445866880531501</v>
      </c>
      <c r="O10" s="923">
        <v>309.34773104375603</v>
      </c>
      <c r="P10" s="923">
        <v>11.9888986470937</v>
      </c>
      <c r="Q10" s="923">
        <v>9.2922980027372992E-3</v>
      </c>
      <c r="R10" s="923">
        <v>1.6937199696383101</v>
      </c>
      <c r="S10" s="923">
        <v>39.644385448456099</v>
      </c>
      <c r="T10" s="923">
        <v>355.46583152358102</v>
      </c>
      <c r="U10" s="923">
        <v>508.83056700446599</v>
      </c>
      <c r="V10" s="923">
        <v>0.61210456717684203</v>
      </c>
      <c r="W10" s="923">
        <v>0.18383588875755999</v>
      </c>
      <c r="X10" s="923">
        <v>471.77837403454299</v>
      </c>
      <c r="Y10" s="923">
        <v>466.91119842319199</v>
      </c>
      <c r="Z10" s="923">
        <v>4.6242454830439801</v>
      </c>
      <c r="AA10" s="923">
        <v>2.2639784122935298</v>
      </c>
      <c r="AB10" s="912"/>
    </row>
    <row r="11" spans="1:30">
      <c r="A11" s="924"/>
      <c r="B11" s="925"/>
      <c r="C11" s="926"/>
      <c r="D11" s="926"/>
      <c r="E11" s="926"/>
      <c r="F11" s="925"/>
      <c r="G11" s="926"/>
      <c r="H11" s="926"/>
      <c r="I11" s="926"/>
      <c r="J11" s="926"/>
      <c r="K11" s="926"/>
      <c r="L11" s="927"/>
      <c r="M11" s="928"/>
      <c r="N11" s="928"/>
      <c r="O11" s="928"/>
      <c r="P11" s="928"/>
      <c r="Q11" s="928"/>
      <c r="R11" s="928"/>
      <c r="S11" s="928"/>
      <c r="T11" s="928"/>
      <c r="U11" s="928"/>
      <c r="V11" s="928"/>
      <c r="W11" s="928"/>
      <c r="X11" s="928"/>
      <c r="Y11" s="928"/>
      <c r="Z11" s="928"/>
      <c r="AA11" s="928"/>
      <c r="AB11" s="912"/>
    </row>
    <row r="12" spans="1:30">
      <c r="A12" s="917" t="s">
        <v>3812</v>
      </c>
      <c r="B12" s="918">
        <v>98320</v>
      </c>
      <c r="C12" s="919">
        <v>308838</v>
      </c>
      <c r="D12" s="919">
        <v>3964</v>
      </c>
      <c r="E12" s="919">
        <v>25086</v>
      </c>
      <c r="F12" s="920">
        <v>3793</v>
      </c>
      <c r="G12" s="921">
        <v>4102</v>
      </c>
      <c r="H12" s="921">
        <v>7364</v>
      </c>
      <c r="I12" s="921">
        <v>7719</v>
      </c>
      <c r="J12" s="921">
        <v>137</v>
      </c>
      <c r="K12" s="921">
        <v>350364</v>
      </c>
      <c r="L12" s="922">
        <v>1325.53816745276</v>
      </c>
      <c r="M12" s="923">
        <v>30.242891229565299</v>
      </c>
      <c r="N12" s="923">
        <v>10.391940333703999</v>
      </c>
      <c r="O12" s="923">
        <v>59.366398536996002</v>
      </c>
      <c r="P12" s="923">
        <v>266.94745776041299</v>
      </c>
      <c r="Q12" s="923">
        <v>21.5955588872691</v>
      </c>
      <c r="R12" s="923">
        <v>7.4340696184804296</v>
      </c>
      <c r="S12" s="923">
        <v>259.57858038973899</v>
      </c>
      <c r="T12" s="923">
        <v>637.34488697152506</v>
      </c>
      <c r="U12" s="923">
        <v>796.15789473425104</v>
      </c>
      <c r="V12" s="923">
        <v>0.29771315534658399</v>
      </c>
      <c r="W12" s="923">
        <v>0.88568871029395702</v>
      </c>
      <c r="X12" s="923">
        <v>32.280129705001002</v>
      </c>
      <c r="Y12" s="923">
        <v>17.607731058270701</v>
      </c>
      <c r="Z12" s="923">
        <v>2.6476751087048701E-2</v>
      </c>
      <c r="AA12" s="923">
        <v>4.9558220457430098</v>
      </c>
      <c r="AB12" s="912"/>
    </row>
    <row r="13" spans="1:30">
      <c r="A13" s="929" t="s">
        <v>3813</v>
      </c>
      <c r="B13" s="930">
        <v>2395</v>
      </c>
      <c r="C13" s="931">
        <v>37450</v>
      </c>
      <c r="D13" s="931">
        <v>-5344</v>
      </c>
      <c r="E13" s="931">
        <v>69.662999999999997</v>
      </c>
      <c r="F13" s="932">
        <v>960</v>
      </c>
      <c r="G13" s="933">
        <v>170</v>
      </c>
      <c r="H13" s="933">
        <v>41250</v>
      </c>
      <c r="I13" s="933">
        <v>2963</v>
      </c>
      <c r="J13" s="933">
        <v>0</v>
      </c>
      <c r="K13" s="933">
        <v>0</v>
      </c>
      <c r="L13" s="934">
        <v>0</v>
      </c>
      <c r="M13" s="935">
        <v>0</v>
      </c>
      <c r="N13" s="935">
        <v>0</v>
      </c>
      <c r="O13" s="935">
        <v>0</v>
      </c>
      <c r="P13" s="935">
        <v>0</v>
      </c>
      <c r="Q13" s="935">
        <v>0</v>
      </c>
      <c r="R13" s="935">
        <v>0</v>
      </c>
      <c r="S13" s="935">
        <v>0</v>
      </c>
      <c r="T13" s="935">
        <v>0</v>
      </c>
      <c r="U13" s="935">
        <v>0</v>
      </c>
      <c r="V13" s="935">
        <v>0</v>
      </c>
      <c r="W13" s="935">
        <v>0</v>
      </c>
      <c r="X13" s="935">
        <v>0</v>
      </c>
      <c r="Y13" s="935">
        <v>0</v>
      </c>
      <c r="Z13" s="935">
        <v>0</v>
      </c>
      <c r="AA13" s="935">
        <v>0</v>
      </c>
      <c r="AB13" s="912"/>
    </row>
    <row r="14" spans="1:30">
      <c r="A14" s="929" t="s">
        <v>3814</v>
      </c>
      <c r="B14" s="930">
        <v>88553</v>
      </c>
      <c r="C14" s="931">
        <v>75522</v>
      </c>
      <c r="D14" s="931">
        <v>10910</v>
      </c>
      <c r="E14" s="931">
        <v>4.7969999999999997</v>
      </c>
      <c r="F14" s="932">
        <v>2133</v>
      </c>
      <c r="G14" s="933">
        <v>3714</v>
      </c>
      <c r="H14" s="933">
        <v>145445.555555556</v>
      </c>
      <c r="I14" s="933">
        <v>4412</v>
      </c>
      <c r="J14" s="933">
        <v>0</v>
      </c>
      <c r="K14" s="933">
        <v>0</v>
      </c>
      <c r="L14" s="934">
        <v>0</v>
      </c>
      <c r="M14" s="935">
        <v>0</v>
      </c>
      <c r="N14" s="935">
        <v>0</v>
      </c>
      <c r="O14" s="935">
        <v>0</v>
      </c>
      <c r="P14" s="935">
        <v>0</v>
      </c>
      <c r="Q14" s="935">
        <v>0</v>
      </c>
      <c r="R14" s="935">
        <v>0</v>
      </c>
      <c r="S14" s="935">
        <v>0</v>
      </c>
      <c r="T14" s="935">
        <v>0</v>
      </c>
      <c r="U14" s="935">
        <v>0</v>
      </c>
      <c r="V14" s="935">
        <v>0</v>
      </c>
      <c r="W14" s="935">
        <v>0</v>
      </c>
      <c r="X14" s="935">
        <v>0</v>
      </c>
      <c r="Y14" s="935">
        <v>0</v>
      </c>
      <c r="Z14" s="935">
        <v>0</v>
      </c>
      <c r="AA14" s="935">
        <v>0</v>
      </c>
      <c r="AB14" s="912"/>
    </row>
    <row r="15" spans="1:30">
      <c r="A15" s="929" t="s">
        <v>3815</v>
      </c>
      <c r="B15" s="930">
        <v>0</v>
      </c>
      <c r="C15" s="931">
        <v>438.70589100000001</v>
      </c>
      <c r="D15" s="931">
        <v>0</v>
      </c>
      <c r="E15" s="931">
        <v>6</v>
      </c>
      <c r="F15" s="932">
        <v>366</v>
      </c>
      <c r="G15" s="933">
        <v>0</v>
      </c>
      <c r="H15" s="933">
        <v>0</v>
      </c>
      <c r="I15" s="933">
        <v>0</v>
      </c>
      <c r="J15" s="933">
        <v>0</v>
      </c>
      <c r="K15" s="933">
        <v>0</v>
      </c>
      <c r="L15" s="934">
        <v>0</v>
      </c>
      <c r="M15" s="935">
        <v>0</v>
      </c>
      <c r="N15" s="935">
        <v>0</v>
      </c>
      <c r="O15" s="935">
        <v>0</v>
      </c>
      <c r="P15" s="935">
        <v>0</v>
      </c>
      <c r="Q15" s="935">
        <v>0</v>
      </c>
      <c r="R15" s="935">
        <v>0</v>
      </c>
      <c r="S15" s="935">
        <v>0</v>
      </c>
      <c r="T15" s="935">
        <v>0</v>
      </c>
      <c r="U15" s="935">
        <v>0</v>
      </c>
      <c r="V15" s="935">
        <v>0</v>
      </c>
      <c r="W15" s="935">
        <v>0</v>
      </c>
      <c r="X15" s="935">
        <v>0</v>
      </c>
      <c r="Y15" s="935">
        <v>0</v>
      </c>
      <c r="Z15" s="935">
        <v>0</v>
      </c>
      <c r="AA15" s="935">
        <v>0</v>
      </c>
      <c r="AB15" s="912"/>
    </row>
    <row r="16" spans="1:30">
      <c r="A16" s="929" t="s">
        <v>3816</v>
      </c>
      <c r="B16" s="930">
        <v>6735</v>
      </c>
      <c r="C16" s="931">
        <v>40.439</v>
      </c>
      <c r="D16" s="931">
        <v>0</v>
      </c>
      <c r="E16" s="931">
        <v>0.01</v>
      </c>
      <c r="F16" s="932">
        <v>150</v>
      </c>
      <c r="G16" s="933">
        <v>141</v>
      </c>
      <c r="H16" s="933">
        <v>5918.8101163057499</v>
      </c>
      <c r="I16" s="933">
        <v>309</v>
      </c>
      <c r="J16" s="933">
        <v>0</v>
      </c>
      <c r="K16" s="933">
        <v>0</v>
      </c>
      <c r="L16" s="934">
        <v>0</v>
      </c>
      <c r="M16" s="935">
        <v>0</v>
      </c>
      <c r="N16" s="935">
        <v>0</v>
      </c>
      <c r="O16" s="935">
        <v>0</v>
      </c>
      <c r="P16" s="935">
        <v>0</v>
      </c>
      <c r="Q16" s="935">
        <v>0</v>
      </c>
      <c r="R16" s="935">
        <v>0</v>
      </c>
      <c r="S16" s="935">
        <v>0</v>
      </c>
      <c r="T16" s="935">
        <v>0</v>
      </c>
      <c r="U16" s="935">
        <v>0</v>
      </c>
      <c r="V16" s="935">
        <v>0</v>
      </c>
      <c r="W16" s="935">
        <v>0</v>
      </c>
      <c r="X16" s="935">
        <v>0</v>
      </c>
      <c r="Y16" s="935">
        <v>0</v>
      </c>
      <c r="Z16" s="935">
        <v>0</v>
      </c>
      <c r="AA16" s="935">
        <v>0</v>
      </c>
      <c r="AB16" s="912"/>
    </row>
    <row r="17" spans="1:28">
      <c r="A17" s="929" t="s">
        <v>3817</v>
      </c>
      <c r="B17" s="930">
        <v>305.01910199999998</v>
      </c>
      <c r="C17" s="931">
        <v>0.97499999999999998</v>
      </c>
      <c r="D17" s="931">
        <v>-1</v>
      </c>
      <c r="E17" s="931">
        <v>2.4E-2</v>
      </c>
      <c r="F17" s="932">
        <v>0</v>
      </c>
      <c r="G17" s="933">
        <v>60</v>
      </c>
      <c r="H17" s="933">
        <v>233.118925100057</v>
      </c>
      <c r="I17" s="933">
        <v>14</v>
      </c>
      <c r="J17" s="933">
        <v>0</v>
      </c>
      <c r="K17" s="933">
        <v>0</v>
      </c>
      <c r="L17" s="934">
        <v>0</v>
      </c>
      <c r="M17" s="935">
        <v>0</v>
      </c>
      <c r="N17" s="935">
        <v>0</v>
      </c>
      <c r="O17" s="935">
        <v>0</v>
      </c>
      <c r="P17" s="935">
        <v>0</v>
      </c>
      <c r="Q17" s="935">
        <v>0</v>
      </c>
      <c r="R17" s="935">
        <v>0</v>
      </c>
      <c r="S17" s="935">
        <v>0</v>
      </c>
      <c r="T17" s="935">
        <v>0</v>
      </c>
      <c r="U17" s="935">
        <v>0</v>
      </c>
      <c r="V17" s="935">
        <v>0</v>
      </c>
      <c r="W17" s="935">
        <v>0</v>
      </c>
      <c r="X17" s="935">
        <v>0</v>
      </c>
      <c r="Y17" s="935">
        <v>0</v>
      </c>
      <c r="Z17" s="935">
        <v>0</v>
      </c>
      <c r="AA17" s="935">
        <v>0</v>
      </c>
      <c r="AB17" s="912"/>
    </row>
    <row r="18" spans="1:28">
      <c r="A18" s="929" t="s">
        <v>3818</v>
      </c>
      <c r="B18" s="930">
        <v>0</v>
      </c>
      <c r="C18" s="931">
        <v>0</v>
      </c>
      <c r="D18" s="931">
        <v>0</v>
      </c>
      <c r="E18" s="931">
        <v>0</v>
      </c>
      <c r="F18" s="932">
        <v>0</v>
      </c>
      <c r="G18" s="933">
        <v>0</v>
      </c>
      <c r="H18" s="933">
        <v>0</v>
      </c>
      <c r="I18" s="933">
        <v>0</v>
      </c>
      <c r="J18" s="933">
        <v>0</v>
      </c>
      <c r="K18" s="933">
        <v>0</v>
      </c>
      <c r="L18" s="934">
        <v>0</v>
      </c>
      <c r="M18" s="935">
        <v>0</v>
      </c>
      <c r="N18" s="935">
        <v>0</v>
      </c>
      <c r="O18" s="935">
        <v>0</v>
      </c>
      <c r="P18" s="935">
        <v>0</v>
      </c>
      <c r="Q18" s="935">
        <v>0</v>
      </c>
      <c r="R18" s="935">
        <v>0</v>
      </c>
      <c r="S18" s="935">
        <v>0</v>
      </c>
      <c r="T18" s="935">
        <v>0</v>
      </c>
      <c r="U18" s="935">
        <v>0</v>
      </c>
      <c r="V18" s="935">
        <v>0</v>
      </c>
      <c r="W18" s="935">
        <v>0</v>
      </c>
      <c r="X18" s="935">
        <v>0</v>
      </c>
      <c r="Y18" s="935">
        <v>0</v>
      </c>
      <c r="Z18" s="935">
        <v>0</v>
      </c>
      <c r="AA18" s="935">
        <v>0</v>
      </c>
      <c r="AB18" s="912"/>
    </row>
    <row r="19" spans="1:28">
      <c r="A19" s="929" t="s">
        <v>3819</v>
      </c>
      <c r="B19" s="930">
        <v>332.43887599999999</v>
      </c>
      <c r="C19" s="931">
        <v>123.44199999999999</v>
      </c>
      <c r="D19" s="931">
        <v>0</v>
      </c>
      <c r="E19" s="931">
        <v>0</v>
      </c>
      <c r="F19" s="932">
        <v>0</v>
      </c>
      <c r="G19" s="933">
        <v>17</v>
      </c>
      <c r="H19" s="933">
        <v>414.14040686078999</v>
      </c>
      <c r="I19" s="933">
        <v>21</v>
      </c>
      <c r="J19" s="933">
        <v>0</v>
      </c>
      <c r="K19" s="933">
        <v>0</v>
      </c>
      <c r="L19" s="934">
        <v>0</v>
      </c>
      <c r="M19" s="935">
        <v>0</v>
      </c>
      <c r="N19" s="935">
        <v>0</v>
      </c>
      <c r="O19" s="935">
        <v>0</v>
      </c>
      <c r="P19" s="935">
        <v>0</v>
      </c>
      <c r="Q19" s="935">
        <v>0</v>
      </c>
      <c r="R19" s="935">
        <v>0</v>
      </c>
      <c r="S19" s="935">
        <v>0</v>
      </c>
      <c r="T19" s="935">
        <v>0</v>
      </c>
      <c r="U19" s="935">
        <v>0</v>
      </c>
      <c r="V19" s="935">
        <v>0</v>
      </c>
      <c r="W19" s="935">
        <v>0</v>
      </c>
      <c r="X19" s="935">
        <v>0</v>
      </c>
      <c r="Y19" s="935">
        <v>0</v>
      </c>
      <c r="Z19" s="935">
        <v>0</v>
      </c>
      <c r="AA19" s="935">
        <v>0</v>
      </c>
      <c r="AB19" s="912"/>
    </row>
    <row r="20" spans="1:28">
      <c r="A20" s="929" t="s">
        <v>3820</v>
      </c>
      <c r="B20" s="930">
        <v>0</v>
      </c>
      <c r="C20" s="931">
        <v>0.126</v>
      </c>
      <c r="D20" s="931">
        <v>0</v>
      </c>
      <c r="E20" s="931">
        <v>0</v>
      </c>
      <c r="F20" s="932">
        <v>0.126</v>
      </c>
      <c r="G20" s="933">
        <v>0</v>
      </c>
      <c r="H20" s="933">
        <v>0</v>
      </c>
      <c r="I20" s="933">
        <v>0</v>
      </c>
      <c r="J20" s="933">
        <v>0</v>
      </c>
      <c r="K20" s="933">
        <v>0</v>
      </c>
      <c r="L20" s="934">
        <v>0</v>
      </c>
      <c r="M20" s="935">
        <v>0</v>
      </c>
      <c r="N20" s="935">
        <v>0</v>
      </c>
      <c r="O20" s="935">
        <v>0</v>
      </c>
      <c r="P20" s="935">
        <v>0</v>
      </c>
      <c r="Q20" s="935">
        <v>0</v>
      </c>
      <c r="R20" s="935">
        <v>0</v>
      </c>
      <c r="S20" s="935">
        <v>0</v>
      </c>
      <c r="T20" s="935">
        <v>0</v>
      </c>
      <c r="U20" s="935">
        <v>0</v>
      </c>
      <c r="V20" s="935">
        <v>0</v>
      </c>
      <c r="W20" s="935">
        <v>0</v>
      </c>
      <c r="X20" s="935">
        <v>0</v>
      </c>
      <c r="Y20" s="935">
        <v>0</v>
      </c>
      <c r="Z20" s="935">
        <v>0</v>
      </c>
      <c r="AA20" s="935">
        <v>0</v>
      </c>
      <c r="AB20" s="912"/>
    </row>
    <row r="21" spans="1:28">
      <c r="A21" s="929" t="s">
        <v>4203</v>
      </c>
      <c r="B21" s="930">
        <v>0</v>
      </c>
      <c r="C21" s="931">
        <v>2.5000000000000001E-2</v>
      </c>
      <c r="D21" s="931">
        <v>0</v>
      </c>
      <c r="E21" s="931">
        <v>0</v>
      </c>
      <c r="F21" s="932">
        <v>2.5000000000000001E-2</v>
      </c>
      <c r="G21" s="933">
        <v>0</v>
      </c>
      <c r="H21" s="933">
        <v>0</v>
      </c>
      <c r="I21" s="933">
        <v>0</v>
      </c>
      <c r="J21" s="933">
        <v>0</v>
      </c>
      <c r="K21" s="933">
        <v>0</v>
      </c>
      <c r="L21" s="934">
        <v>0</v>
      </c>
      <c r="M21" s="935">
        <v>0</v>
      </c>
      <c r="N21" s="935">
        <v>0</v>
      </c>
      <c r="O21" s="935">
        <v>0</v>
      </c>
      <c r="P21" s="935">
        <v>0</v>
      </c>
      <c r="Q21" s="935">
        <v>0</v>
      </c>
      <c r="R21" s="935">
        <v>0</v>
      </c>
      <c r="S21" s="935">
        <v>0</v>
      </c>
      <c r="T21" s="935">
        <v>0</v>
      </c>
      <c r="U21" s="935">
        <v>0</v>
      </c>
      <c r="V21" s="935">
        <v>0</v>
      </c>
      <c r="W21" s="935">
        <v>0</v>
      </c>
      <c r="X21" s="935">
        <v>0</v>
      </c>
      <c r="Y21" s="935">
        <v>0</v>
      </c>
      <c r="Z21" s="935">
        <v>0</v>
      </c>
      <c r="AA21" s="935">
        <v>0</v>
      </c>
      <c r="AB21" s="912"/>
    </row>
    <row r="22" spans="1:28">
      <c r="A22" s="929" t="s">
        <v>3821</v>
      </c>
      <c r="B22" s="930">
        <v>0</v>
      </c>
      <c r="C22" s="931">
        <v>2.5000000000000001E-2</v>
      </c>
      <c r="D22" s="931">
        <v>0</v>
      </c>
      <c r="E22" s="931">
        <v>0</v>
      </c>
      <c r="F22" s="932">
        <v>2.5000000000000001E-2</v>
      </c>
      <c r="G22" s="933">
        <v>0</v>
      </c>
      <c r="H22" s="933">
        <v>0</v>
      </c>
      <c r="I22" s="933">
        <v>0</v>
      </c>
      <c r="J22" s="933">
        <v>0</v>
      </c>
      <c r="K22" s="933">
        <v>0</v>
      </c>
      <c r="L22" s="934">
        <v>0</v>
      </c>
      <c r="M22" s="935">
        <v>0</v>
      </c>
      <c r="N22" s="935">
        <v>0</v>
      </c>
      <c r="O22" s="935">
        <v>0</v>
      </c>
      <c r="P22" s="935">
        <v>0</v>
      </c>
      <c r="Q22" s="935">
        <v>0</v>
      </c>
      <c r="R22" s="935">
        <v>0</v>
      </c>
      <c r="S22" s="935">
        <v>0</v>
      </c>
      <c r="T22" s="935">
        <v>0</v>
      </c>
      <c r="U22" s="935">
        <v>0</v>
      </c>
      <c r="V22" s="935">
        <v>0</v>
      </c>
      <c r="W22" s="935">
        <v>0</v>
      </c>
      <c r="X22" s="935">
        <v>0</v>
      </c>
      <c r="Y22" s="935">
        <v>0</v>
      </c>
      <c r="Z22" s="935">
        <v>0</v>
      </c>
      <c r="AA22" s="935">
        <v>0</v>
      </c>
      <c r="AB22" s="912"/>
    </row>
    <row r="23" spans="1:28">
      <c r="A23" s="929" t="s">
        <v>3822</v>
      </c>
      <c r="B23" s="930">
        <v>0</v>
      </c>
      <c r="C23" s="931">
        <v>0</v>
      </c>
      <c r="D23" s="931">
        <v>0</v>
      </c>
      <c r="E23" s="931">
        <v>0</v>
      </c>
      <c r="F23" s="932">
        <v>0</v>
      </c>
      <c r="G23" s="933">
        <v>0</v>
      </c>
      <c r="H23" s="933">
        <v>0</v>
      </c>
      <c r="I23" s="933">
        <v>0</v>
      </c>
      <c r="J23" s="933">
        <v>0</v>
      </c>
      <c r="K23" s="933">
        <v>0</v>
      </c>
      <c r="L23" s="934">
        <v>0</v>
      </c>
      <c r="M23" s="935">
        <v>0</v>
      </c>
      <c r="N23" s="935">
        <v>0</v>
      </c>
      <c r="O23" s="935">
        <v>0</v>
      </c>
      <c r="P23" s="935">
        <v>0</v>
      </c>
      <c r="Q23" s="935">
        <v>0</v>
      </c>
      <c r="R23" s="935">
        <v>0</v>
      </c>
      <c r="S23" s="935">
        <v>0</v>
      </c>
      <c r="T23" s="935">
        <v>0</v>
      </c>
      <c r="U23" s="935">
        <v>0</v>
      </c>
      <c r="V23" s="935">
        <v>0</v>
      </c>
      <c r="W23" s="935">
        <v>0</v>
      </c>
      <c r="X23" s="935">
        <v>0</v>
      </c>
      <c r="Y23" s="935">
        <v>0</v>
      </c>
      <c r="Z23" s="935">
        <v>0</v>
      </c>
      <c r="AA23" s="935">
        <v>0</v>
      </c>
      <c r="AB23" s="912"/>
    </row>
    <row r="24" spans="1:28">
      <c r="A24" s="929" t="s">
        <v>3823</v>
      </c>
      <c r="B24" s="930">
        <v>0</v>
      </c>
      <c r="C24" s="931">
        <v>8.7999999999999995E-2</v>
      </c>
      <c r="D24" s="931">
        <v>0</v>
      </c>
      <c r="E24" s="931">
        <v>0</v>
      </c>
      <c r="F24" s="932">
        <v>0</v>
      </c>
      <c r="G24" s="933">
        <v>0</v>
      </c>
      <c r="H24" s="933">
        <v>0</v>
      </c>
      <c r="I24" s="933">
        <v>0</v>
      </c>
      <c r="J24" s="933">
        <v>0</v>
      </c>
      <c r="K24" s="933">
        <v>0</v>
      </c>
      <c r="L24" s="934">
        <v>0</v>
      </c>
      <c r="M24" s="935">
        <v>0</v>
      </c>
      <c r="N24" s="935">
        <v>0</v>
      </c>
      <c r="O24" s="935">
        <v>0</v>
      </c>
      <c r="P24" s="935">
        <v>0</v>
      </c>
      <c r="Q24" s="935">
        <v>0</v>
      </c>
      <c r="R24" s="935">
        <v>0</v>
      </c>
      <c r="S24" s="935">
        <v>0</v>
      </c>
      <c r="T24" s="935">
        <v>0</v>
      </c>
      <c r="U24" s="935">
        <v>0</v>
      </c>
      <c r="V24" s="935">
        <v>0</v>
      </c>
      <c r="W24" s="935">
        <v>0</v>
      </c>
      <c r="X24" s="935">
        <v>0</v>
      </c>
      <c r="Y24" s="935">
        <v>0</v>
      </c>
      <c r="Z24" s="935">
        <v>0</v>
      </c>
      <c r="AA24" s="935">
        <v>0</v>
      </c>
      <c r="AB24" s="912"/>
    </row>
    <row r="25" spans="1:28">
      <c r="A25" s="929" t="s">
        <v>3824</v>
      </c>
      <c r="B25" s="930">
        <v>0</v>
      </c>
      <c r="C25" s="931">
        <v>0</v>
      </c>
      <c r="D25" s="931">
        <v>0</v>
      </c>
      <c r="E25" s="931">
        <v>0</v>
      </c>
      <c r="F25" s="932">
        <v>0</v>
      </c>
      <c r="G25" s="933">
        <v>0</v>
      </c>
      <c r="H25" s="933">
        <v>0</v>
      </c>
      <c r="I25" s="933">
        <v>0</v>
      </c>
      <c r="J25" s="933">
        <v>0</v>
      </c>
      <c r="K25" s="933">
        <v>0</v>
      </c>
      <c r="L25" s="934">
        <v>0</v>
      </c>
      <c r="M25" s="935">
        <v>0</v>
      </c>
      <c r="N25" s="935">
        <v>0</v>
      </c>
      <c r="O25" s="935">
        <v>0</v>
      </c>
      <c r="P25" s="935">
        <v>0</v>
      </c>
      <c r="Q25" s="935">
        <v>0</v>
      </c>
      <c r="R25" s="935">
        <v>0</v>
      </c>
      <c r="S25" s="935">
        <v>0</v>
      </c>
      <c r="T25" s="935">
        <v>0</v>
      </c>
      <c r="U25" s="935">
        <v>0</v>
      </c>
      <c r="V25" s="935">
        <v>0</v>
      </c>
      <c r="W25" s="935">
        <v>0</v>
      </c>
      <c r="X25" s="935">
        <v>0</v>
      </c>
      <c r="Y25" s="935">
        <v>0</v>
      </c>
      <c r="Z25" s="935">
        <v>0</v>
      </c>
      <c r="AA25" s="935">
        <v>0</v>
      </c>
      <c r="AB25" s="912"/>
    </row>
    <row r="26" spans="1:28">
      <c r="A26" s="929" t="s">
        <v>3825</v>
      </c>
      <c r="B26" s="930">
        <v>0</v>
      </c>
      <c r="C26" s="931">
        <v>52.097999999999999</v>
      </c>
      <c r="D26" s="931">
        <v>0</v>
      </c>
      <c r="E26" s="931">
        <v>0</v>
      </c>
      <c r="F26" s="932">
        <v>52.097999999999999</v>
      </c>
      <c r="G26" s="933">
        <v>0</v>
      </c>
      <c r="H26" s="933">
        <v>0</v>
      </c>
      <c r="I26" s="933">
        <v>0</v>
      </c>
      <c r="J26" s="933">
        <v>0</v>
      </c>
      <c r="K26" s="933">
        <v>0</v>
      </c>
      <c r="L26" s="934">
        <v>0</v>
      </c>
      <c r="M26" s="935">
        <v>0</v>
      </c>
      <c r="N26" s="935">
        <v>0</v>
      </c>
      <c r="O26" s="935">
        <v>0</v>
      </c>
      <c r="P26" s="935">
        <v>0</v>
      </c>
      <c r="Q26" s="935">
        <v>0</v>
      </c>
      <c r="R26" s="935">
        <v>0</v>
      </c>
      <c r="S26" s="935">
        <v>0</v>
      </c>
      <c r="T26" s="935">
        <v>0</v>
      </c>
      <c r="U26" s="935">
        <v>0</v>
      </c>
      <c r="V26" s="935">
        <v>0</v>
      </c>
      <c r="W26" s="935">
        <v>0</v>
      </c>
      <c r="X26" s="935">
        <v>0</v>
      </c>
      <c r="Y26" s="935">
        <v>0</v>
      </c>
      <c r="Z26" s="935">
        <v>0</v>
      </c>
      <c r="AA26" s="935">
        <v>0</v>
      </c>
      <c r="AB26" s="912"/>
    </row>
    <row r="27" spans="1:28">
      <c r="A27" s="929" t="s">
        <v>3826</v>
      </c>
      <c r="B27" s="930">
        <v>33000</v>
      </c>
      <c r="C27" s="931">
        <v>27484</v>
      </c>
      <c r="D27" s="931">
        <v>0</v>
      </c>
      <c r="E27" s="931">
        <v>11868.612444</v>
      </c>
      <c r="F27" s="932">
        <v>0</v>
      </c>
      <c r="G27" s="933">
        <v>0</v>
      </c>
      <c r="H27" s="933">
        <v>0</v>
      </c>
      <c r="I27" s="933">
        <v>0</v>
      </c>
      <c r="J27" s="933">
        <v>0</v>
      </c>
      <c r="K27" s="933">
        <v>48615.387556000001</v>
      </c>
      <c r="L27" s="934">
        <v>203.14558224410499</v>
      </c>
      <c r="M27" s="935">
        <v>6.4182227433644599</v>
      </c>
      <c r="N27" s="935">
        <v>0.94212443939294899</v>
      </c>
      <c r="O27" s="935">
        <v>13.543038816273601</v>
      </c>
      <c r="P27" s="935">
        <v>40.805764781207102</v>
      </c>
      <c r="Q27" s="935">
        <v>2.8852560956409001</v>
      </c>
      <c r="R27" s="935">
        <v>1.17765554924119</v>
      </c>
      <c r="S27" s="935">
        <v>28.852560956409</v>
      </c>
      <c r="T27" s="935">
        <v>86.557682869227193</v>
      </c>
      <c r="U27" s="935">
        <v>109.52196607943</v>
      </c>
      <c r="V27" s="935">
        <v>3.5329666477235601E-2</v>
      </c>
      <c r="W27" s="935">
        <v>0.14131866590894199</v>
      </c>
      <c r="X27" s="935">
        <v>0</v>
      </c>
      <c r="Y27" s="935">
        <v>0</v>
      </c>
      <c r="Z27" s="935">
        <v>0</v>
      </c>
      <c r="AA27" s="935">
        <v>0.77136438475297697</v>
      </c>
      <c r="AB27" s="912"/>
    </row>
    <row r="28" spans="1:28">
      <c r="A28" s="929" t="s">
        <v>3828</v>
      </c>
      <c r="B28" s="930">
        <v>130901</v>
      </c>
      <c r="C28" s="931">
        <v>113202</v>
      </c>
      <c r="D28" s="931">
        <v>0</v>
      </c>
      <c r="E28" s="931">
        <v>2154.1501060000001</v>
      </c>
      <c r="F28" s="932">
        <v>0</v>
      </c>
      <c r="G28" s="933">
        <v>0</v>
      </c>
      <c r="H28" s="933">
        <v>0</v>
      </c>
      <c r="I28" s="933">
        <v>0</v>
      </c>
      <c r="J28" s="933">
        <v>0</v>
      </c>
      <c r="K28" s="933">
        <v>241948.84989400001</v>
      </c>
      <c r="L28" s="934">
        <v>1034.4578565771801</v>
      </c>
      <c r="M28" s="935">
        <v>21.392471254995598</v>
      </c>
      <c r="N28" s="935">
        <v>8.7914265431488694</v>
      </c>
      <c r="O28" s="935">
        <v>38.096181686978397</v>
      </c>
      <c r="P28" s="935">
        <v>208.94290417550499</v>
      </c>
      <c r="Q28" s="935">
        <v>16.996757983421102</v>
      </c>
      <c r="R28" s="935">
        <v>5.5679034773276204</v>
      </c>
      <c r="S28" s="935">
        <v>208.06376152119</v>
      </c>
      <c r="T28" s="935">
        <v>489.38941090195402</v>
      </c>
      <c r="U28" s="935">
        <v>621.26080904918695</v>
      </c>
      <c r="V28" s="935">
        <v>0.23443804115063599</v>
      </c>
      <c r="W28" s="935">
        <v>0.70331412345191002</v>
      </c>
      <c r="X28" s="935">
        <v>32.235230658212501</v>
      </c>
      <c r="Y28" s="935">
        <v>17.5828530862977</v>
      </c>
      <c r="Z28" s="935">
        <v>0</v>
      </c>
      <c r="AA28" s="935">
        <v>3.7510086584101798</v>
      </c>
      <c r="AB28" s="912"/>
    </row>
    <row r="29" spans="1:28">
      <c r="A29" s="929" t="s">
        <v>3831</v>
      </c>
      <c r="B29" s="930">
        <v>4058</v>
      </c>
      <c r="C29" s="931">
        <v>0</v>
      </c>
      <c r="D29" s="931">
        <v>0</v>
      </c>
      <c r="E29" s="931">
        <v>0</v>
      </c>
      <c r="F29" s="932">
        <v>0</v>
      </c>
      <c r="G29" s="933">
        <v>0</v>
      </c>
      <c r="H29" s="933">
        <v>0</v>
      </c>
      <c r="I29" s="933">
        <v>0</v>
      </c>
      <c r="J29" s="933">
        <v>0</v>
      </c>
      <c r="K29" s="933">
        <v>4058</v>
      </c>
      <c r="L29" s="934">
        <v>17.104320337196999</v>
      </c>
      <c r="M29" s="935">
        <v>0.47675835422646901</v>
      </c>
      <c r="N29" s="935">
        <v>0.12779089907101199</v>
      </c>
      <c r="O29" s="935">
        <v>0.58980414955851901</v>
      </c>
      <c r="P29" s="935">
        <v>3.32747841042598</v>
      </c>
      <c r="Q29" s="935">
        <v>0.35879752431476603</v>
      </c>
      <c r="R29" s="935">
        <v>0.15728110654893801</v>
      </c>
      <c r="S29" s="935">
        <v>4.4726814674854296</v>
      </c>
      <c r="T29" s="935">
        <v>11.402880224798</v>
      </c>
      <c r="U29" s="935">
        <v>13.8603975146252</v>
      </c>
      <c r="V29" s="935">
        <v>3.4405242057580299E-3</v>
      </c>
      <c r="W29" s="935">
        <v>9.8300691593086499E-3</v>
      </c>
      <c r="X29" s="935">
        <v>0</v>
      </c>
      <c r="Y29" s="935">
        <v>0</v>
      </c>
      <c r="Z29" s="935">
        <v>0</v>
      </c>
      <c r="AA29" s="935">
        <v>7.2251008320918603E-2</v>
      </c>
      <c r="AB29" s="912"/>
    </row>
    <row r="30" spans="1:28">
      <c r="A30" s="929" t="s">
        <v>3833</v>
      </c>
      <c r="B30" s="930">
        <v>0</v>
      </c>
      <c r="C30" s="931">
        <v>2190.0659999999998</v>
      </c>
      <c r="D30" s="931">
        <v>0</v>
      </c>
      <c r="E30" s="931">
        <v>3.7509999999999999</v>
      </c>
      <c r="F30" s="932">
        <v>0</v>
      </c>
      <c r="G30" s="933">
        <v>0</v>
      </c>
      <c r="H30" s="933">
        <v>0</v>
      </c>
      <c r="I30" s="933">
        <v>0</v>
      </c>
      <c r="J30" s="933">
        <v>0</v>
      </c>
      <c r="K30" s="933">
        <v>2186</v>
      </c>
      <c r="L30" s="934">
        <v>9.5051536402504695</v>
      </c>
      <c r="M30" s="935">
        <v>0.36008381478386198</v>
      </c>
      <c r="N30" s="935">
        <v>0.100611654130785</v>
      </c>
      <c r="O30" s="935">
        <v>2.22404709131209</v>
      </c>
      <c r="P30" s="935">
        <v>1.7368748713103901</v>
      </c>
      <c r="Q30" s="935">
        <v>0.10325932923948999</v>
      </c>
      <c r="R30" s="935">
        <v>0.124440730109129</v>
      </c>
      <c r="S30" s="935">
        <v>3.60083814783862</v>
      </c>
      <c r="T30" s="935">
        <v>5.6395479815413703</v>
      </c>
      <c r="U30" s="935">
        <v>7.22815304676429</v>
      </c>
      <c r="V30" s="935">
        <v>2.6476751087048701E-3</v>
      </c>
      <c r="W30" s="935">
        <v>1.3238375543524301E-3</v>
      </c>
      <c r="X30" s="935">
        <v>0</v>
      </c>
      <c r="Y30" s="935">
        <v>0</v>
      </c>
      <c r="Z30" s="935">
        <v>2.6476751087048701E-2</v>
      </c>
      <c r="AA30" s="935">
        <v>4.1038964184925503E-2</v>
      </c>
      <c r="AB30" s="912"/>
    </row>
    <row r="31" spans="1:28">
      <c r="A31" s="929" t="s">
        <v>3834</v>
      </c>
      <c r="B31" s="930">
        <v>0</v>
      </c>
      <c r="C31" s="931">
        <v>0</v>
      </c>
      <c r="D31" s="931">
        <v>0</v>
      </c>
      <c r="E31" s="931">
        <v>0</v>
      </c>
      <c r="F31" s="932">
        <v>0</v>
      </c>
      <c r="G31" s="933">
        <v>0</v>
      </c>
      <c r="H31" s="933">
        <v>0</v>
      </c>
      <c r="I31" s="933">
        <v>0</v>
      </c>
      <c r="J31" s="933">
        <v>0</v>
      </c>
      <c r="K31" s="933">
        <v>0</v>
      </c>
      <c r="L31" s="934">
        <v>0</v>
      </c>
      <c r="M31" s="935">
        <v>0</v>
      </c>
      <c r="N31" s="935">
        <v>0</v>
      </c>
      <c r="O31" s="935">
        <v>0</v>
      </c>
      <c r="P31" s="935">
        <v>0</v>
      </c>
      <c r="Q31" s="935">
        <v>0</v>
      </c>
      <c r="R31" s="935">
        <v>0</v>
      </c>
      <c r="S31" s="935">
        <v>0</v>
      </c>
      <c r="T31" s="935">
        <v>0</v>
      </c>
      <c r="U31" s="935">
        <v>0</v>
      </c>
      <c r="V31" s="935">
        <v>0</v>
      </c>
      <c r="W31" s="935">
        <v>0</v>
      </c>
      <c r="X31" s="935">
        <v>0</v>
      </c>
      <c r="Y31" s="935">
        <v>0</v>
      </c>
      <c r="Z31" s="935">
        <v>0</v>
      </c>
      <c r="AA31" s="935">
        <v>0</v>
      </c>
      <c r="AB31" s="912"/>
    </row>
    <row r="32" spans="1:28">
      <c r="A32" s="929" t="s">
        <v>3835</v>
      </c>
      <c r="B32" s="930">
        <v>0</v>
      </c>
      <c r="C32" s="931">
        <v>9169.0572260000008</v>
      </c>
      <c r="D32" s="931">
        <v>0</v>
      </c>
      <c r="E32" s="931">
        <v>36.906999999999996</v>
      </c>
      <c r="F32" s="932">
        <v>0</v>
      </c>
      <c r="G32" s="933">
        <v>0</v>
      </c>
      <c r="H32" s="933">
        <v>0</v>
      </c>
      <c r="I32" s="933">
        <v>0</v>
      </c>
      <c r="J32" s="933">
        <v>0</v>
      </c>
      <c r="K32" s="933">
        <v>9132</v>
      </c>
      <c r="L32" s="934">
        <v>40.703172123106</v>
      </c>
      <c r="M32" s="935">
        <v>1.072882526071</v>
      </c>
      <c r="N32" s="935">
        <v>0.27651611496675299</v>
      </c>
      <c r="O32" s="935">
        <v>3.3181933796010301</v>
      </c>
      <c r="P32" s="935">
        <v>7.9526034664438097</v>
      </c>
      <c r="Q32" s="935">
        <v>1.03970059227499</v>
      </c>
      <c r="R32" s="935">
        <v>0.30969804876276302</v>
      </c>
      <c r="S32" s="935">
        <v>11.0606445986701</v>
      </c>
      <c r="T32" s="935">
        <v>32.075869336143299</v>
      </c>
      <c r="U32" s="935">
        <v>32.960720904036897</v>
      </c>
      <c r="V32" s="935">
        <v>5.5303222993350496E-3</v>
      </c>
      <c r="W32" s="935">
        <v>1.54849024381381E-2</v>
      </c>
      <c r="X32" s="935">
        <v>0</v>
      </c>
      <c r="Y32" s="935">
        <v>0</v>
      </c>
      <c r="Z32" s="935">
        <v>0</v>
      </c>
      <c r="AA32" s="935">
        <v>0.23448566549180599</v>
      </c>
      <c r="AB32" s="912"/>
    </row>
    <row r="33" spans="1:28">
      <c r="A33" s="929" t="s">
        <v>4240</v>
      </c>
      <c r="B33" s="930">
        <v>163.09</v>
      </c>
      <c r="C33" s="931">
        <v>0</v>
      </c>
      <c r="D33" s="931">
        <v>0</v>
      </c>
      <c r="E33" s="931">
        <v>0</v>
      </c>
      <c r="F33" s="932">
        <v>0</v>
      </c>
      <c r="G33" s="933">
        <v>0</v>
      </c>
      <c r="H33" s="933">
        <v>0</v>
      </c>
      <c r="I33" s="933">
        <v>0</v>
      </c>
      <c r="J33" s="933">
        <v>0</v>
      </c>
      <c r="K33" s="933">
        <v>163</v>
      </c>
      <c r="L33" s="934">
        <v>0.64952823904170098</v>
      </c>
      <c r="M33" s="935">
        <v>2.15193246369439E-2</v>
      </c>
      <c r="N33" s="935">
        <v>3.7510749367149899E-3</v>
      </c>
      <c r="O33" s="935">
        <v>6.5150248900839397E-2</v>
      </c>
      <c r="P33" s="935">
        <v>0.117270448021511</v>
      </c>
      <c r="Q33" s="935">
        <v>3.04034494870584E-2</v>
      </c>
      <c r="R33" s="935">
        <v>1.0068674830129701E-2</v>
      </c>
      <c r="S33" s="935">
        <v>0.21519324636943901</v>
      </c>
      <c r="T33" s="935">
        <v>0.52909899107348302</v>
      </c>
      <c r="U33" s="935">
        <v>0.89038673497813803</v>
      </c>
      <c r="V33" s="935">
        <v>3.7510749367149898E-4</v>
      </c>
      <c r="W33" s="935">
        <v>8.0944248634376198E-4</v>
      </c>
      <c r="X33" s="935">
        <v>1.9742499666921E-3</v>
      </c>
      <c r="Y33" s="935">
        <v>1.9742499666921E-3</v>
      </c>
      <c r="Z33" s="935">
        <v>0</v>
      </c>
      <c r="AA33" s="935">
        <v>5.0738224143986998E-3</v>
      </c>
      <c r="AB33" s="912"/>
    </row>
    <row r="34" spans="1:28">
      <c r="A34" s="929" t="s">
        <v>4241</v>
      </c>
      <c r="B34" s="930">
        <v>0</v>
      </c>
      <c r="C34" s="931">
        <v>19.395</v>
      </c>
      <c r="D34" s="931">
        <v>0</v>
      </c>
      <c r="E34" s="931">
        <v>0</v>
      </c>
      <c r="F34" s="932">
        <v>0.39500000000000002</v>
      </c>
      <c r="G34" s="933">
        <v>0</v>
      </c>
      <c r="H34" s="933">
        <v>0</v>
      </c>
      <c r="I34" s="933">
        <v>0</v>
      </c>
      <c r="J34" s="933">
        <v>0</v>
      </c>
      <c r="K34" s="933">
        <v>19</v>
      </c>
      <c r="L34" s="934">
        <v>8.7218245461041899E-2</v>
      </c>
      <c r="M34" s="935">
        <v>6.3515133897750799E-3</v>
      </c>
      <c r="N34" s="935">
        <v>2.4623620750214999E-3</v>
      </c>
      <c r="O34" s="935">
        <v>9.4352191659702305E-3</v>
      </c>
      <c r="P34" s="935">
        <v>8.3536208713346199E-3</v>
      </c>
      <c r="Q34" s="935">
        <v>3.1757566948875399E-3</v>
      </c>
      <c r="R34" s="935">
        <v>1.79499291450165E-3</v>
      </c>
      <c r="S34" s="935">
        <v>6.3285006601019794E-2</v>
      </c>
      <c r="T34" s="935">
        <v>0.22345360512578299</v>
      </c>
      <c r="U34" s="935">
        <v>0.22920678754405699</v>
      </c>
      <c r="V34" s="935">
        <v>1.3807637803858901E-4</v>
      </c>
      <c r="W34" s="935">
        <v>4.2573549895231501E-4</v>
      </c>
      <c r="X34" s="935">
        <v>1.3807637803858899E-3</v>
      </c>
      <c r="Y34" s="935">
        <v>6.9038189019294399E-4</v>
      </c>
      <c r="Z34" s="935">
        <v>0</v>
      </c>
      <c r="AA34" s="935">
        <v>3.2447948839068302E-3</v>
      </c>
      <c r="AB34" s="912"/>
    </row>
    <row r="35" spans="1:28">
      <c r="A35" s="929" t="s">
        <v>3837</v>
      </c>
      <c r="B35" s="930">
        <v>207.65</v>
      </c>
      <c r="C35" s="931">
        <v>19.704000000000001</v>
      </c>
      <c r="D35" s="931">
        <v>0</v>
      </c>
      <c r="E35" s="931">
        <v>0</v>
      </c>
      <c r="F35" s="932">
        <v>0</v>
      </c>
      <c r="G35" s="933">
        <v>0</v>
      </c>
      <c r="H35" s="933">
        <v>0</v>
      </c>
      <c r="I35" s="933">
        <v>0</v>
      </c>
      <c r="J35" s="933">
        <v>0</v>
      </c>
      <c r="K35" s="933">
        <v>227</v>
      </c>
      <c r="L35" s="934">
        <v>1.02278260237637</v>
      </c>
      <c r="M35" s="935">
        <v>3.7392052129888699E-2</v>
      </c>
      <c r="N35" s="935">
        <v>1.9520850744280099E-2</v>
      </c>
      <c r="O35" s="935">
        <v>0.142969611084869</v>
      </c>
      <c r="P35" s="935">
        <v>0.16084081247047699</v>
      </c>
      <c r="Q35" s="935">
        <v>2.6394389738745E-2</v>
      </c>
      <c r="R35" s="935">
        <v>1.1547545510700899E-2</v>
      </c>
      <c r="S35" s="935">
        <v>0.36842169010331499</v>
      </c>
      <c r="T35" s="935">
        <v>1.0750214987343001</v>
      </c>
      <c r="U35" s="935">
        <v>0.96229545922507698</v>
      </c>
      <c r="V35" s="935">
        <v>2.7494155977859301E-4</v>
      </c>
      <c r="W35" s="935">
        <v>1.4846844228044E-3</v>
      </c>
      <c r="X35" s="935">
        <v>0</v>
      </c>
      <c r="Y35" s="935">
        <v>0</v>
      </c>
      <c r="Z35" s="935">
        <v>0</v>
      </c>
      <c r="AA35" s="935">
        <v>8.2207526373799401E-3</v>
      </c>
      <c r="AB35" s="912"/>
    </row>
    <row r="36" spans="1:28">
      <c r="A36" s="929" t="s">
        <v>3838</v>
      </c>
      <c r="B36" s="930">
        <v>0</v>
      </c>
      <c r="C36" s="931">
        <v>197.59200000000001</v>
      </c>
      <c r="D36" s="931">
        <v>0</v>
      </c>
      <c r="E36" s="931">
        <v>0.54400000000000004</v>
      </c>
      <c r="F36" s="932">
        <v>0</v>
      </c>
      <c r="G36" s="933">
        <v>0</v>
      </c>
      <c r="H36" s="933">
        <v>0</v>
      </c>
      <c r="I36" s="933">
        <v>0</v>
      </c>
      <c r="J36" s="933">
        <v>0</v>
      </c>
      <c r="K36" s="933">
        <v>197</v>
      </c>
      <c r="L36" s="934">
        <v>0.88045492532974801</v>
      </c>
      <c r="M36" s="935">
        <v>2.0520087690612001E-2</v>
      </c>
      <c r="N36" s="935">
        <v>4.0562964039581898E-3</v>
      </c>
      <c r="O36" s="935">
        <v>3.3404793914949799E-2</v>
      </c>
      <c r="P36" s="935">
        <v>0.18563521189879201</v>
      </c>
      <c r="Q36" s="935">
        <v>8.5898041495585196E-3</v>
      </c>
      <c r="R36" s="935">
        <v>7.3967757954531699E-3</v>
      </c>
      <c r="S36" s="935">
        <v>0.16941002628296001</v>
      </c>
      <c r="T36" s="935">
        <v>0.45335077456003298</v>
      </c>
      <c r="U36" s="935">
        <v>0.439034434310769</v>
      </c>
      <c r="V36" s="935">
        <v>3.3404793914949799E-4</v>
      </c>
      <c r="W36" s="935">
        <v>5.9651417705267496E-4</v>
      </c>
      <c r="X36" s="935">
        <v>0</v>
      </c>
      <c r="Y36" s="935">
        <v>0</v>
      </c>
      <c r="Z36" s="935">
        <v>0</v>
      </c>
      <c r="AA36" s="935">
        <v>3.7699695989729101E-3</v>
      </c>
      <c r="AB36" s="912"/>
    </row>
    <row r="37" spans="1:28">
      <c r="A37" s="929" t="s">
        <v>3839</v>
      </c>
      <c r="B37" s="930">
        <v>0</v>
      </c>
      <c r="C37" s="931">
        <v>3419</v>
      </c>
      <c r="D37" s="931">
        <v>0</v>
      </c>
      <c r="E37" s="931">
        <v>50.05</v>
      </c>
      <c r="F37" s="932">
        <v>0</v>
      </c>
      <c r="G37" s="933">
        <v>0</v>
      </c>
      <c r="H37" s="933">
        <v>0</v>
      </c>
      <c r="I37" s="933">
        <v>0</v>
      </c>
      <c r="J37" s="933">
        <v>0</v>
      </c>
      <c r="K37" s="933">
        <v>1567</v>
      </c>
      <c r="L37" s="934">
        <v>6.6238266535857502</v>
      </c>
      <c r="M37" s="935">
        <v>0.13475406659157199</v>
      </c>
      <c r="N37" s="935">
        <v>1.7081501398931699E-2</v>
      </c>
      <c r="O37" s="935">
        <v>0.36060947397744803</v>
      </c>
      <c r="P37" s="935">
        <v>1.4690091203081299</v>
      </c>
      <c r="Q37" s="935">
        <v>3.0367113598100799E-2</v>
      </c>
      <c r="R37" s="935">
        <v>1.7081501398931699E-2</v>
      </c>
      <c r="S37" s="935">
        <v>0.58836282596320399</v>
      </c>
      <c r="T37" s="935">
        <v>2.3914101958504399</v>
      </c>
      <c r="U37" s="935">
        <v>2.0118212758741798</v>
      </c>
      <c r="V37" s="935">
        <v>7.5917783995252104E-4</v>
      </c>
      <c r="W37" s="935">
        <v>2.8469168998219501E-3</v>
      </c>
      <c r="X37" s="935">
        <v>0</v>
      </c>
      <c r="Y37" s="935">
        <v>0</v>
      </c>
      <c r="Z37" s="935">
        <v>0</v>
      </c>
      <c r="AA37" s="935">
        <v>2.5052868718433201E-2</v>
      </c>
      <c r="AB37" s="912"/>
    </row>
    <row r="38" spans="1:28">
      <c r="A38" s="929" t="s">
        <v>3840</v>
      </c>
      <c r="B38" s="930">
        <v>0</v>
      </c>
      <c r="C38" s="931">
        <v>6831</v>
      </c>
      <c r="D38" s="931">
        <v>0</v>
      </c>
      <c r="E38" s="931">
        <v>7.75</v>
      </c>
      <c r="F38" s="932">
        <v>0</v>
      </c>
      <c r="G38" s="933">
        <v>0</v>
      </c>
      <c r="H38" s="933">
        <v>0</v>
      </c>
      <c r="I38" s="933">
        <v>0</v>
      </c>
      <c r="J38" s="933">
        <v>0</v>
      </c>
      <c r="K38" s="933">
        <v>0</v>
      </c>
      <c r="L38" s="934">
        <v>0</v>
      </c>
      <c r="M38" s="935">
        <v>0</v>
      </c>
      <c r="N38" s="935">
        <v>0</v>
      </c>
      <c r="O38" s="935">
        <v>0</v>
      </c>
      <c r="P38" s="935">
        <v>0</v>
      </c>
      <c r="Q38" s="935">
        <v>0</v>
      </c>
      <c r="R38" s="935">
        <v>0</v>
      </c>
      <c r="S38" s="935">
        <v>0</v>
      </c>
      <c r="T38" s="935">
        <v>0</v>
      </c>
      <c r="U38" s="935">
        <v>0</v>
      </c>
      <c r="V38" s="935">
        <v>0</v>
      </c>
      <c r="W38" s="935">
        <v>0</v>
      </c>
      <c r="X38" s="935">
        <v>0</v>
      </c>
      <c r="Y38" s="935">
        <v>0</v>
      </c>
      <c r="Z38" s="935">
        <v>0</v>
      </c>
      <c r="AA38" s="935">
        <v>0</v>
      </c>
      <c r="AB38" s="912"/>
    </row>
    <row r="39" spans="1:28">
      <c r="A39" s="929" t="s">
        <v>3841</v>
      </c>
      <c r="B39" s="930">
        <v>0</v>
      </c>
      <c r="C39" s="931">
        <v>992.36900000000003</v>
      </c>
      <c r="D39" s="931">
        <v>0</v>
      </c>
      <c r="E39" s="931">
        <v>3.3330000000000002</v>
      </c>
      <c r="F39" s="932">
        <v>0</v>
      </c>
      <c r="G39" s="933">
        <v>0</v>
      </c>
      <c r="H39" s="933">
        <v>0</v>
      </c>
      <c r="I39" s="933">
        <v>0</v>
      </c>
      <c r="J39" s="933">
        <v>0</v>
      </c>
      <c r="K39" s="933">
        <v>989</v>
      </c>
      <c r="L39" s="934">
        <v>4.2045347189418996</v>
      </c>
      <c r="M39" s="935">
        <v>9.4631978004675196E-2</v>
      </c>
      <c r="N39" s="935">
        <v>2.9946828482492201E-2</v>
      </c>
      <c r="O39" s="935">
        <v>0.19165970228795001</v>
      </c>
      <c r="P39" s="935">
        <v>0.86726015285297298</v>
      </c>
      <c r="Q39" s="935">
        <v>4.5519179293388098E-2</v>
      </c>
      <c r="R39" s="935">
        <v>1.67702239501956E-2</v>
      </c>
      <c r="S39" s="935">
        <v>1.3176604532296501</v>
      </c>
      <c r="T39" s="935">
        <v>3.3540447900391199</v>
      </c>
      <c r="U39" s="935">
        <v>2.81500187735426</v>
      </c>
      <c r="V39" s="935">
        <v>5.9893656964984303E-4</v>
      </c>
      <c r="W39" s="935">
        <v>4.5519179293388098E-3</v>
      </c>
      <c r="X39" s="935">
        <v>0</v>
      </c>
      <c r="Y39" s="935">
        <v>0</v>
      </c>
      <c r="Z39" s="935">
        <v>0</v>
      </c>
      <c r="AA39" s="935">
        <v>2.0962779937744501E-2</v>
      </c>
      <c r="AB39" s="912"/>
    </row>
    <row r="40" spans="1:28">
      <c r="A40" s="929" t="s">
        <v>3842</v>
      </c>
      <c r="B40" s="930">
        <v>0</v>
      </c>
      <c r="C40" s="931">
        <v>387.15199999999999</v>
      </c>
      <c r="D40" s="931">
        <v>0</v>
      </c>
      <c r="E40" s="931">
        <v>1.0109999999999999</v>
      </c>
      <c r="F40" s="932">
        <v>0</v>
      </c>
      <c r="G40" s="933">
        <v>0</v>
      </c>
      <c r="H40" s="933">
        <v>0</v>
      </c>
      <c r="I40" s="933">
        <v>0</v>
      </c>
      <c r="J40" s="933">
        <v>0</v>
      </c>
      <c r="K40" s="933">
        <v>386</v>
      </c>
      <c r="L40" s="934">
        <v>1.8326853433135899</v>
      </c>
      <c r="M40" s="935">
        <v>2.6648740961447599E-2</v>
      </c>
      <c r="N40" s="935">
        <v>4.8622264210360602E-2</v>
      </c>
      <c r="O40" s="935">
        <v>0.42544481184065502</v>
      </c>
      <c r="P40" s="935">
        <v>0.317447282681104</v>
      </c>
      <c r="Q40" s="935">
        <v>9.3504354250693398E-3</v>
      </c>
      <c r="R40" s="935">
        <v>9.3504354250693398E-3</v>
      </c>
      <c r="S40" s="935">
        <v>9.3504354250693394E-2</v>
      </c>
      <c r="T40" s="935">
        <v>1.7672322953381101</v>
      </c>
      <c r="U40" s="935">
        <v>0.73868439858047796</v>
      </c>
      <c r="V40" s="935">
        <v>7.4803483400554698E-4</v>
      </c>
      <c r="W40" s="935">
        <v>1.26230878238436E-3</v>
      </c>
      <c r="X40" s="935">
        <v>9.3504354250693398E-3</v>
      </c>
      <c r="Y40" s="935">
        <v>4.6752177125346699E-3</v>
      </c>
      <c r="Z40" s="935">
        <v>0</v>
      </c>
      <c r="AA40" s="935">
        <v>2.15060014776595E-3</v>
      </c>
      <c r="AB40" s="912"/>
    </row>
    <row r="41" spans="1:28">
      <c r="A41" s="929" t="s">
        <v>3843</v>
      </c>
      <c r="B41" s="930">
        <v>0</v>
      </c>
      <c r="C41" s="931">
        <v>32.009</v>
      </c>
      <c r="D41" s="931">
        <v>0</v>
      </c>
      <c r="E41" s="931">
        <v>0</v>
      </c>
      <c r="F41" s="932">
        <v>32</v>
      </c>
      <c r="G41" s="933">
        <v>0</v>
      </c>
      <c r="H41" s="933">
        <v>0</v>
      </c>
      <c r="I41" s="933">
        <v>0</v>
      </c>
      <c r="J41" s="933">
        <v>0</v>
      </c>
      <c r="K41" s="933">
        <v>0</v>
      </c>
      <c r="L41" s="934">
        <v>0</v>
      </c>
      <c r="M41" s="935">
        <v>0</v>
      </c>
      <c r="N41" s="935">
        <v>0</v>
      </c>
      <c r="O41" s="935">
        <v>0</v>
      </c>
      <c r="P41" s="935">
        <v>0</v>
      </c>
      <c r="Q41" s="935">
        <v>0</v>
      </c>
      <c r="R41" s="935">
        <v>0</v>
      </c>
      <c r="S41" s="935">
        <v>0</v>
      </c>
      <c r="T41" s="935">
        <v>0</v>
      </c>
      <c r="U41" s="935">
        <v>0</v>
      </c>
      <c r="V41" s="935">
        <v>0</v>
      </c>
      <c r="W41" s="935">
        <v>0</v>
      </c>
      <c r="X41" s="935">
        <v>0</v>
      </c>
      <c r="Y41" s="935">
        <v>0</v>
      </c>
      <c r="Z41" s="935">
        <v>0</v>
      </c>
      <c r="AA41" s="935">
        <v>0</v>
      </c>
      <c r="AB41" s="912"/>
    </row>
    <row r="42" spans="1:28">
      <c r="A42" s="929" t="s">
        <v>3844</v>
      </c>
      <c r="B42" s="930">
        <v>0</v>
      </c>
      <c r="C42" s="931">
        <v>2.3180000000000001</v>
      </c>
      <c r="D42" s="931">
        <v>0</v>
      </c>
      <c r="E42" s="931">
        <v>0</v>
      </c>
      <c r="F42" s="932">
        <v>0.318</v>
      </c>
      <c r="G42" s="933">
        <v>0</v>
      </c>
      <c r="H42" s="933">
        <v>0</v>
      </c>
      <c r="I42" s="933">
        <v>0</v>
      </c>
      <c r="J42" s="933">
        <v>0</v>
      </c>
      <c r="K42" s="933">
        <v>2</v>
      </c>
      <c r="L42" s="934">
        <v>5.0628005280815899E-3</v>
      </c>
      <c r="M42" s="935">
        <v>9.7137943146445799E-4</v>
      </c>
      <c r="N42" s="935">
        <v>6.5404600123542006E-5</v>
      </c>
      <c r="O42" s="935">
        <v>1.5018834102443E-3</v>
      </c>
      <c r="P42" s="935">
        <v>1.4534355583009301E-4</v>
      </c>
      <c r="Q42" s="935">
        <v>1.21119629858411E-5</v>
      </c>
      <c r="R42" s="935">
        <v>7.9938955706551406E-5</v>
      </c>
      <c r="S42" s="935">
        <v>7.7516563109383103E-4</v>
      </c>
      <c r="T42" s="935">
        <v>3.82738030352579E-3</v>
      </c>
      <c r="U42" s="935">
        <v>1.1385245206690601E-3</v>
      </c>
      <c r="V42" s="935">
        <v>2.42239259716822E-7</v>
      </c>
      <c r="W42" s="935">
        <v>1.69567481801776E-6</v>
      </c>
      <c r="X42" s="935">
        <v>0</v>
      </c>
      <c r="Y42" s="935">
        <v>0</v>
      </c>
      <c r="Z42" s="935">
        <v>0</v>
      </c>
      <c r="AA42" s="935">
        <v>3.7547085256107497E-5</v>
      </c>
      <c r="AB42" s="912"/>
    </row>
    <row r="43" spans="1:28">
      <c r="A43" s="929" t="s">
        <v>3845</v>
      </c>
      <c r="B43" s="930">
        <v>0</v>
      </c>
      <c r="C43" s="931">
        <v>99.55</v>
      </c>
      <c r="D43" s="931">
        <v>0</v>
      </c>
      <c r="E43" s="931">
        <v>4.4999999999999998E-2</v>
      </c>
      <c r="F43" s="932">
        <v>100</v>
      </c>
      <c r="G43" s="933">
        <v>0</v>
      </c>
      <c r="H43" s="933">
        <v>0</v>
      </c>
      <c r="I43" s="933">
        <v>0</v>
      </c>
      <c r="J43" s="933">
        <v>0</v>
      </c>
      <c r="K43" s="933">
        <v>0</v>
      </c>
      <c r="L43" s="934">
        <v>0</v>
      </c>
      <c r="M43" s="935">
        <v>0</v>
      </c>
      <c r="N43" s="935">
        <v>0</v>
      </c>
      <c r="O43" s="935">
        <v>0</v>
      </c>
      <c r="P43" s="935">
        <v>0</v>
      </c>
      <c r="Q43" s="935">
        <v>0</v>
      </c>
      <c r="R43" s="935">
        <v>0</v>
      </c>
      <c r="S43" s="935">
        <v>0</v>
      </c>
      <c r="T43" s="935">
        <v>0</v>
      </c>
      <c r="U43" s="935">
        <v>0</v>
      </c>
      <c r="V43" s="935">
        <v>0</v>
      </c>
      <c r="W43" s="935">
        <v>0</v>
      </c>
      <c r="X43" s="935">
        <v>0</v>
      </c>
      <c r="Y43" s="935">
        <v>0</v>
      </c>
      <c r="Z43" s="935">
        <v>0</v>
      </c>
      <c r="AA43" s="935">
        <v>0</v>
      </c>
      <c r="AB43" s="912"/>
    </row>
    <row r="44" spans="1:28">
      <c r="A44" s="929" t="s">
        <v>3846</v>
      </c>
      <c r="B44" s="930">
        <v>0</v>
      </c>
      <c r="C44" s="931">
        <v>97.378</v>
      </c>
      <c r="D44" s="931">
        <v>0</v>
      </c>
      <c r="E44" s="931">
        <v>3.0000000000000001E-3</v>
      </c>
      <c r="F44" s="932">
        <v>0</v>
      </c>
      <c r="G44" s="933">
        <v>0</v>
      </c>
      <c r="H44" s="933">
        <v>0</v>
      </c>
      <c r="I44" s="933">
        <v>0</v>
      </c>
      <c r="J44" s="933">
        <v>97.375</v>
      </c>
      <c r="K44" s="933">
        <v>0</v>
      </c>
      <c r="L44" s="934">
        <v>0</v>
      </c>
      <c r="M44" s="935">
        <v>0</v>
      </c>
      <c r="N44" s="935">
        <v>0</v>
      </c>
      <c r="O44" s="935">
        <v>0</v>
      </c>
      <c r="P44" s="935">
        <v>0</v>
      </c>
      <c r="Q44" s="935">
        <v>0</v>
      </c>
      <c r="R44" s="935">
        <v>0</v>
      </c>
      <c r="S44" s="935">
        <v>0</v>
      </c>
      <c r="T44" s="935">
        <v>0</v>
      </c>
      <c r="U44" s="935">
        <v>0</v>
      </c>
      <c r="V44" s="935">
        <v>0</v>
      </c>
      <c r="W44" s="935">
        <v>0</v>
      </c>
      <c r="X44" s="935">
        <v>0</v>
      </c>
      <c r="Y44" s="935">
        <v>0</v>
      </c>
      <c r="Z44" s="935">
        <v>0</v>
      </c>
      <c r="AA44" s="935">
        <v>0</v>
      </c>
      <c r="AB44" s="912"/>
    </row>
    <row r="45" spans="1:28">
      <c r="A45" s="929" t="s">
        <v>3847</v>
      </c>
      <c r="B45" s="930">
        <v>0</v>
      </c>
      <c r="C45" s="931">
        <v>3.9220000000000002</v>
      </c>
      <c r="D45" s="931">
        <v>0</v>
      </c>
      <c r="E45" s="931">
        <v>0</v>
      </c>
      <c r="F45" s="932">
        <v>0</v>
      </c>
      <c r="G45" s="933">
        <v>0</v>
      </c>
      <c r="H45" s="933">
        <v>0</v>
      </c>
      <c r="I45" s="933">
        <v>0</v>
      </c>
      <c r="J45" s="933">
        <v>0</v>
      </c>
      <c r="K45" s="933">
        <v>4</v>
      </c>
      <c r="L45" s="934">
        <v>1.7392778847667802E-2</v>
      </c>
      <c r="M45" s="935">
        <v>3.1975582282620498E-4</v>
      </c>
      <c r="N45" s="935">
        <v>1.2596441505274801E-4</v>
      </c>
      <c r="O45" s="935">
        <v>6.7826992720710299E-4</v>
      </c>
      <c r="P45" s="935">
        <v>3.6868815328900402E-3</v>
      </c>
      <c r="Q45" s="935">
        <v>1.3080920024708401E-4</v>
      </c>
      <c r="R45" s="935">
        <v>1.93791407773458E-5</v>
      </c>
      <c r="S45" s="935">
        <v>6.7826992720710299E-4</v>
      </c>
      <c r="T45" s="935">
        <v>4.60254593461962E-3</v>
      </c>
      <c r="U45" s="935">
        <v>2.2770490413381301E-3</v>
      </c>
      <c r="V45" s="935">
        <v>1.9379140777345798E-6</v>
      </c>
      <c r="W45" s="935">
        <v>2.4223925971682199E-6</v>
      </c>
      <c r="X45" s="935">
        <v>0</v>
      </c>
      <c r="Y45" s="935">
        <v>0</v>
      </c>
      <c r="Z45" s="935">
        <v>0</v>
      </c>
      <c r="AA45" s="935">
        <v>3.87582815546916E-5</v>
      </c>
      <c r="AB45" s="912"/>
    </row>
    <row r="46" spans="1:28">
      <c r="A46" s="929" t="s">
        <v>3848</v>
      </c>
      <c r="B46" s="930">
        <v>0</v>
      </c>
      <c r="C46" s="931">
        <v>1220.1335670000001</v>
      </c>
      <c r="D46" s="931">
        <v>0</v>
      </c>
      <c r="E46" s="931">
        <v>10.314870000000001</v>
      </c>
      <c r="F46" s="932">
        <v>0</v>
      </c>
      <c r="G46" s="933">
        <v>0</v>
      </c>
      <c r="H46" s="933">
        <v>0</v>
      </c>
      <c r="I46" s="933">
        <v>0</v>
      </c>
      <c r="J46" s="933">
        <v>0</v>
      </c>
      <c r="K46" s="933">
        <v>1210</v>
      </c>
      <c r="L46" s="934">
        <v>5.1440717997165804</v>
      </c>
      <c r="M46" s="935">
        <v>0.174400155033126</v>
      </c>
      <c r="N46" s="935">
        <v>2.6379855383161899E-2</v>
      </c>
      <c r="O46" s="935">
        <v>0.33707592989595803</v>
      </c>
      <c r="P46" s="935">
        <v>1.0229521698581701</v>
      </c>
      <c r="Q46" s="935">
        <v>5.5690805808897403E-2</v>
      </c>
      <c r="R46" s="935">
        <v>2.1983212819301601E-2</v>
      </c>
      <c r="S46" s="935">
        <v>0.68880733500478397</v>
      </c>
      <c r="T46" s="935">
        <v>2.4034979349103098</v>
      </c>
      <c r="U46" s="935">
        <v>3.1655826459794301</v>
      </c>
      <c r="V46" s="935">
        <v>1.30433729394523E-2</v>
      </c>
      <c r="W46" s="935">
        <v>2.34487603405884E-3</v>
      </c>
      <c r="X46" s="935">
        <v>2.9310950425735501E-2</v>
      </c>
      <c r="Y46" s="935">
        <v>1.4655475212867799E-2</v>
      </c>
      <c r="Z46" s="935">
        <v>0</v>
      </c>
      <c r="AA46" s="935">
        <v>1.6560686990540599E-2</v>
      </c>
      <c r="AB46" s="912"/>
    </row>
    <row r="47" spans="1:28">
      <c r="A47" s="929" t="s">
        <v>3849</v>
      </c>
      <c r="B47" s="930">
        <v>0</v>
      </c>
      <c r="C47" s="931">
        <v>0</v>
      </c>
      <c r="D47" s="931">
        <v>0</v>
      </c>
      <c r="E47" s="931">
        <v>0</v>
      </c>
      <c r="F47" s="932">
        <v>0</v>
      </c>
      <c r="G47" s="933">
        <v>0</v>
      </c>
      <c r="H47" s="933">
        <v>0</v>
      </c>
      <c r="I47" s="933">
        <v>0</v>
      </c>
      <c r="J47" s="933">
        <v>0</v>
      </c>
      <c r="K47" s="933">
        <v>0</v>
      </c>
      <c r="L47" s="934">
        <v>0</v>
      </c>
      <c r="M47" s="935">
        <v>0</v>
      </c>
      <c r="N47" s="935">
        <v>0</v>
      </c>
      <c r="O47" s="935">
        <v>0</v>
      </c>
      <c r="P47" s="935">
        <v>0</v>
      </c>
      <c r="Q47" s="935">
        <v>0</v>
      </c>
      <c r="R47" s="935">
        <v>0</v>
      </c>
      <c r="S47" s="935">
        <v>0</v>
      </c>
      <c r="T47" s="935">
        <v>0</v>
      </c>
      <c r="U47" s="935">
        <v>0</v>
      </c>
      <c r="V47" s="935">
        <v>0</v>
      </c>
      <c r="W47" s="935">
        <v>0</v>
      </c>
      <c r="X47" s="935">
        <v>0</v>
      </c>
      <c r="Y47" s="935">
        <v>0</v>
      </c>
      <c r="Z47" s="935">
        <v>0</v>
      </c>
      <c r="AA47" s="935">
        <v>0</v>
      </c>
      <c r="AB47" s="912"/>
    </row>
    <row r="48" spans="1:28">
      <c r="A48" s="929" t="s">
        <v>3850</v>
      </c>
      <c r="B48" s="930">
        <v>0</v>
      </c>
      <c r="C48" s="931">
        <v>74.544937000000004</v>
      </c>
      <c r="D48" s="931">
        <v>0</v>
      </c>
      <c r="E48" s="931">
        <v>0.05</v>
      </c>
      <c r="F48" s="932">
        <v>0</v>
      </c>
      <c r="G48" s="933">
        <v>0</v>
      </c>
      <c r="H48" s="933">
        <v>0</v>
      </c>
      <c r="I48" s="933">
        <v>0</v>
      </c>
      <c r="J48" s="933">
        <v>0</v>
      </c>
      <c r="K48" s="933">
        <v>74</v>
      </c>
      <c r="L48" s="934">
        <v>9.5006237660937701E-2</v>
      </c>
      <c r="M48" s="935">
        <v>2.9577413611424001E-3</v>
      </c>
      <c r="N48" s="935">
        <v>7.1702820876179396E-4</v>
      </c>
      <c r="O48" s="935">
        <v>1.4340564175235901E-2</v>
      </c>
      <c r="P48" s="935">
        <v>1.8373847849521001E-2</v>
      </c>
      <c r="Q48" s="935">
        <v>1.4340564175235901E-3</v>
      </c>
      <c r="R48" s="935">
        <v>6.2739968266657003E-4</v>
      </c>
      <c r="S48" s="935">
        <v>1.52368494361881E-2</v>
      </c>
      <c r="T48" s="935">
        <v>5.0191974613325599E-2</v>
      </c>
      <c r="U48" s="935">
        <v>4.0332836742850903E-2</v>
      </c>
      <c r="V48" s="935">
        <v>2.6888557828567301E-5</v>
      </c>
      <c r="W48" s="935">
        <v>4.4814263047612102E-5</v>
      </c>
      <c r="X48" s="935">
        <v>1.79257052190449E-3</v>
      </c>
      <c r="Y48" s="935">
        <v>1.79257052190449E-3</v>
      </c>
      <c r="Z48" s="935">
        <v>0</v>
      </c>
      <c r="AA48" s="935">
        <v>3.4058839916185202E-4</v>
      </c>
      <c r="AB48" s="912"/>
    </row>
    <row r="49" spans="1:28">
      <c r="A49" s="929" t="s">
        <v>3851</v>
      </c>
      <c r="B49" s="930">
        <v>0</v>
      </c>
      <c r="C49" s="931">
        <v>4398.634</v>
      </c>
      <c r="D49" s="931">
        <v>-1601</v>
      </c>
      <c r="E49" s="931">
        <v>2.4E-2</v>
      </c>
      <c r="F49" s="932">
        <v>0</v>
      </c>
      <c r="G49" s="933">
        <v>0</v>
      </c>
      <c r="H49" s="933">
        <v>6000</v>
      </c>
      <c r="I49" s="933">
        <v>0</v>
      </c>
      <c r="J49" s="933">
        <v>0</v>
      </c>
      <c r="K49" s="933">
        <v>0</v>
      </c>
      <c r="L49" s="934">
        <v>0</v>
      </c>
      <c r="M49" s="935">
        <v>0</v>
      </c>
      <c r="N49" s="935">
        <v>0</v>
      </c>
      <c r="O49" s="935">
        <v>0</v>
      </c>
      <c r="P49" s="935">
        <v>0</v>
      </c>
      <c r="Q49" s="935">
        <v>0</v>
      </c>
      <c r="R49" s="935">
        <v>0</v>
      </c>
      <c r="S49" s="935">
        <v>0</v>
      </c>
      <c r="T49" s="935">
        <v>0</v>
      </c>
      <c r="U49" s="935">
        <v>0</v>
      </c>
      <c r="V49" s="935">
        <v>0</v>
      </c>
      <c r="W49" s="935">
        <v>0</v>
      </c>
      <c r="X49" s="935">
        <v>0</v>
      </c>
      <c r="Y49" s="935">
        <v>0</v>
      </c>
      <c r="Z49" s="935">
        <v>0</v>
      </c>
      <c r="AA49" s="935">
        <v>0</v>
      </c>
      <c r="AB49" s="912"/>
    </row>
    <row r="50" spans="1:28">
      <c r="A50" s="929" t="s">
        <v>3852</v>
      </c>
      <c r="B50" s="930">
        <v>7059.73</v>
      </c>
      <c r="C50" s="931">
        <v>121.321237</v>
      </c>
      <c r="D50" s="931">
        <v>0</v>
      </c>
      <c r="E50" s="931">
        <v>4676.6109999999999</v>
      </c>
      <c r="F50" s="932">
        <v>2504</v>
      </c>
      <c r="G50" s="933">
        <v>0</v>
      </c>
      <c r="H50" s="933">
        <v>0</v>
      </c>
      <c r="I50" s="933">
        <v>0</v>
      </c>
      <c r="J50" s="933">
        <v>0</v>
      </c>
      <c r="K50" s="933">
        <v>0</v>
      </c>
      <c r="L50" s="934">
        <v>0</v>
      </c>
      <c r="M50" s="935">
        <v>0</v>
      </c>
      <c r="N50" s="935">
        <v>0</v>
      </c>
      <c r="O50" s="935">
        <v>0</v>
      </c>
      <c r="P50" s="935">
        <v>0</v>
      </c>
      <c r="Q50" s="935">
        <v>0</v>
      </c>
      <c r="R50" s="935">
        <v>0</v>
      </c>
      <c r="S50" s="935">
        <v>0</v>
      </c>
      <c r="T50" s="935">
        <v>0</v>
      </c>
      <c r="U50" s="935">
        <v>0</v>
      </c>
      <c r="V50" s="935">
        <v>0</v>
      </c>
      <c r="W50" s="935">
        <v>0</v>
      </c>
      <c r="X50" s="935">
        <v>0</v>
      </c>
      <c r="Y50" s="935">
        <v>0</v>
      </c>
      <c r="Z50" s="935">
        <v>0</v>
      </c>
      <c r="AA50" s="935">
        <v>0</v>
      </c>
      <c r="AB50" s="912"/>
    </row>
    <row r="51" spans="1:28">
      <c r="A51" s="929" t="s">
        <v>4242</v>
      </c>
      <c r="B51" s="930">
        <v>53.43</v>
      </c>
      <c r="C51" s="931">
        <v>0</v>
      </c>
      <c r="D51" s="931">
        <v>0</v>
      </c>
      <c r="E51" s="931">
        <v>0</v>
      </c>
      <c r="F51" s="932">
        <v>53.43</v>
      </c>
      <c r="G51" s="933">
        <v>0</v>
      </c>
      <c r="H51" s="933">
        <v>0</v>
      </c>
      <c r="I51" s="933">
        <v>0</v>
      </c>
      <c r="J51" s="933">
        <v>0</v>
      </c>
      <c r="K51" s="933">
        <v>0</v>
      </c>
      <c r="L51" s="934">
        <v>0</v>
      </c>
      <c r="M51" s="935">
        <v>0</v>
      </c>
      <c r="N51" s="935">
        <v>0</v>
      </c>
      <c r="O51" s="935">
        <v>0</v>
      </c>
      <c r="P51" s="935">
        <v>0</v>
      </c>
      <c r="Q51" s="935">
        <v>0</v>
      </c>
      <c r="R51" s="935">
        <v>0</v>
      </c>
      <c r="S51" s="935">
        <v>0</v>
      </c>
      <c r="T51" s="935">
        <v>0</v>
      </c>
      <c r="U51" s="935">
        <v>0</v>
      </c>
      <c r="V51" s="935">
        <v>0</v>
      </c>
      <c r="W51" s="935">
        <v>0</v>
      </c>
      <c r="X51" s="935">
        <v>0</v>
      </c>
      <c r="Y51" s="935">
        <v>0</v>
      </c>
      <c r="Z51" s="935">
        <v>0</v>
      </c>
      <c r="AA51" s="935">
        <v>0</v>
      </c>
      <c r="AB51" s="912"/>
    </row>
    <row r="52" spans="1:28">
      <c r="A52" s="929" t="s">
        <v>3854</v>
      </c>
      <c r="B52" s="930">
        <v>14000</v>
      </c>
      <c r="C52" s="931">
        <v>245.24100000000001</v>
      </c>
      <c r="D52" s="931">
        <v>0</v>
      </c>
      <c r="E52" s="931">
        <v>14314.003000000001</v>
      </c>
      <c r="F52" s="932">
        <v>0</v>
      </c>
      <c r="G52" s="933">
        <v>0</v>
      </c>
      <c r="H52" s="933">
        <v>0</v>
      </c>
      <c r="I52" s="933">
        <v>0</v>
      </c>
      <c r="J52" s="933">
        <v>0</v>
      </c>
      <c r="K52" s="933">
        <v>0</v>
      </c>
      <c r="L52" s="934">
        <v>0</v>
      </c>
      <c r="M52" s="935">
        <v>0</v>
      </c>
      <c r="N52" s="935">
        <v>0</v>
      </c>
      <c r="O52" s="935">
        <v>0</v>
      </c>
      <c r="P52" s="935">
        <v>0</v>
      </c>
      <c r="Q52" s="935">
        <v>0</v>
      </c>
      <c r="R52" s="935">
        <v>0</v>
      </c>
      <c r="S52" s="935">
        <v>0</v>
      </c>
      <c r="T52" s="935">
        <v>0</v>
      </c>
      <c r="U52" s="935">
        <v>0</v>
      </c>
      <c r="V52" s="935">
        <v>0</v>
      </c>
      <c r="W52" s="935">
        <v>0</v>
      </c>
      <c r="X52" s="935">
        <v>0</v>
      </c>
      <c r="Y52" s="935">
        <v>0</v>
      </c>
      <c r="Z52" s="935">
        <v>0</v>
      </c>
      <c r="AA52" s="935">
        <v>0</v>
      </c>
      <c r="AB52" s="912"/>
    </row>
    <row r="53" spans="1:28">
      <c r="A53" s="929" t="s">
        <v>4243</v>
      </c>
      <c r="B53" s="930">
        <v>74.010000000000005</v>
      </c>
      <c r="C53" s="931">
        <v>0</v>
      </c>
      <c r="D53" s="931">
        <v>0</v>
      </c>
      <c r="E53" s="931">
        <v>0</v>
      </c>
      <c r="F53" s="932">
        <v>74.010000000000005</v>
      </c>
      <c r="G53" s="933">
        <v>0</v>
      </c>
      <c r="H53" s="933">
        <v>0</v>
      </c>
      <c r="I53" s="933">
        <v>0</v>
      </c>
      <c r="J53" s="933">
        <v>0</v>
      </c>
      <c r="K53" s="933">
        <v>0</v>
      </c>
      <c r="L53" s="934">
        <v>0</v>
      </c>
      <c r="M53" s="935">
        <v>0</v>
      </c>
      <c r="N53" s="935">
        <v>0</v>
      </c>
      <c r="O53" s="935">
        <v>0</v>
      </c>
      <c r="P53" s="935">
        <v>0</v>
      </c>
      <c r="Q53" s="935">
        <v>0</v>
      </c>
      <c r="R53" s="935">
        <v>0</v>
      </c>
      <c r="S53" s="935">
        <v>0</v>
      </c>
      <c r="T53" s="935">
        <v>0</v>
      </c>
      <c r="U53" s="935">
        <v>0</v>
      </c>
      <c r="V53" s="935">
        <v>0</v>
      </c>
      <c r="W53" s="935">
        <v>0</v>
      </c>
      <c r="X53" s="935">
        <v>0</v>
      </c>
      <c r="Y53" s="935">
        <v>0</v>
      </c>
      <c r="Z53" s="935">
        <v>0</v>
      </c>
      <c r="AA53" s="935">
        <v>0</v>
      </c>
      <c r="AB53" s="912"/>
    </row>
    <row r="54" spans="1:28">
      <c r="A54" s="929" t="s">
        <v>3856</v>
      </c>
      <c r="B54" s="930">
        <v>778.3</v>
      </c>
      <c r="C54" s="931">
        <v>0</v>
      </c>
      <c r="D54" s="931">
        <v>0</v>
      </c>
      <c r="E54" s="931">
        <v>0</v>
      </c>
      <c r="F54" s="932">
        <v>778</v>
      </c>
      <c r="G54" s="933">
        <v>0</v>
      </c>
      <c r="H54" s="933">
        <v>0</v>
      </c>
      <c r="I54" s="933">
        <v>0</v>
      </c>
      <c r="J54" s="933">
        <v>0</v>
      </c>
      <c r="K54" s="933">
        <v>0</v>
      </c>
      <c r="L54" s="934">
        <v>0</v>
      </c>
      <c r="M54" s="935">
        <v>0</v>
      </c>
      <c r="N54" s="935">
        <v>0</v>
      </c>
      <c r="O54" s="935">
        <v>0</v>
      </c>
      <c r="P54" s="935">
        <v>0</v>
      </c>
      <c r="Q54" s="935">
        <v>0</v>
      </c>
      <c r="R54" s="935">
        <v>0</v>
      </c>
      <c r="S54" s="935">
        <v>0</v>
      </c>
      <c r="T54" s="935">
        <v>0</v>
      </c>
      <c r="U54" s="935">
        <v>0</v>
      </c>
      <c r="V54" s="935">
        <v>0</v>
      </c>
      <c r="W54" s="935">
        <v>0</v>
      </c>
      <c r="X54" s="935">
        <v>0</v>
      </c>
      <c r="Y54" s="935">
        <v>0</v>
      </c>
      <c r="Z54" s="935">
        <v>0</v>
      </c>
      <c r="AA54" s="935">
        <v>0</v>
      </c>
      <c r="AB54" s="912"/>
    </row>
    <row r="55" spans="1:28">
      <c r="A55" s="929" t="s">
        <v>3857</v>
      </c>
      <c r="B55" s="930">
        <v>0</v>
      </c>
      <c r="C55" s="931">
        <v>17.378</v>
      </c>
      <c r="D55" s="931">
        <v>0</v>
      </c>
      <c r="E55" s="931">
        <v>0</v>
      </c>
      <c r="F55" s="932">
        <v>17.378</v>
      </c>
      <c r="G55" s="933">
        <v>0</v>
      </c>
      <c r="H55" s="933">
        <v>0</v>
      </c>
      <c r="I55" s="933">
        <v>0</v>
      </c>
      <c r="J55" s="933">
        <v>0</v>
      </c>
      <c r="K55" s="933">
        <v>0</v>
      </c>
      <c r="L55" s="934">
        <v>0</v>
      </c>
      <c r="M55" s="935">
        <v>0</v>
      </c>
      <c r="N55" s="935">
        <v>0</v>
      </c>
      <c r="O55" s="935">
        <v>0</v>
      </c>
      <c r="P55" s="935">
        <v>0</v>
      </c>
      <c r="Q55" s="935">
        <v>0</v>
      </c>
      <c r="R55" s="935">
        <v>0</v>
      </c>
      <c r="S55" s="935">
        <v>0</v>
      </c>
      <c r="T55" s="935">
        <v>0</v>
      </c>
      <c r="U55" s="935">
        <v>0</v>
      </c>
      <c r="V55" s="935">
        <v>0</v>
      </c>
      <c r="W55" s="935">
        <v>0</v>
      </c>
      <c r="X55" s="935">
        <v>0</v>
      </c>
      <c r="Y55" s="935">
        <v>0</v>
      </c>
      <c r="Z55" s="935">
        <v>0</v>
      </c>
      <c r="AA55" s="935">
        <v>0</v>
      </c>
      <c r="AB55" s="912"/>
    </row>
    <row r="56" spans="1:28">
      <c r="A56" s="929" t="s">
        <v>3858</v>
      </c>
      <c r="B56" s="930">
        <v>0</v>
      </c>
      <c r="C56" s="931">
        <v>0</v>
      </c>
      <c r="D56" s="931">
        <v>0</v>
      </c>
      <c r="E56" s="931">
        <v>0</v>
      </c>
      <c r="F56" s="932">
        <v>0</v>
      </c>
      <c r="G56" s="933">
        <v>0</v>
      </c>
      <c r="H56" s="933">
        <v>0</v>
      </c>
      <c r="I56" s="933">
        <v>0</v>
      </c>
      <c r="J56" s="933">
        <v>0</v>
      </c>
      <c r="K56" s="933">
        <v>0</v>
      </c>
      <c r="L56" s="934">
        <v>0</v>
      </c>
      <c r="M56" s="935">
        <v>0</v>
      </c>
      <c r="N56" s="935">
        <v>0</v>
      </c>
      <c r="O56" s="935">
        <v>0</v>
      </c>
      <c r="P56" s="935">
        <v>0</v>
      </c>
      <c r="Q56" s="935">
        <v>0</v>
      </c>
      <c r="R56" s="935">
        <v>0</v>
      </c>
      <c r="S56" s="935">
        <v>0</v>
      </c>
      <c r="T56" s="935">
        <v>0</v>
      </c>
      <c r="U56" s="935">
        <v>0</v>
      </c>
      <c r="V56" s="935">
        <v>0</v>
      </c>
      <c r="W56" s="935">
        <v>0</v>
      </c>
      <c r="X56" s="935">
        <v>0</v>
      </c>
      <c r="Y56" s="935">
        <v>0</v>
      </c>
      <c r="Z56" s="935">
        <v>0</v>
      </c>
      <c r="AA56" s="935">
        <v>0</v>
      </c>
      <c r="AB56" s="912"/>
    </row>
    <row r="57" spans="1:28">
      <c r="A57" s="929" t="s">
        <v>3859</v>
      </c>
      <c r="B57" s="930">
        <v>0</v>
      </c>
      <c r="C57" s="931">
        <v>18.044688000000001</v>
      </c>
      <c r="D57" s="931">
        <v>0</v>
      </c>
      <c r="E57" s="931">
        <v>0</v>
      </c>
      <c r="F57" s="932">
        <v>0</v>
      </c>
      <c r="G57" s="933">
        <v>0</v>
      </c>
      <c r="H57" s="933">
        <v>0</v>
      </c>
      <c r="I57" s="933">
        <v>0</v>
      </c>
      <c r="J57" s="933">
        <v>0</v>
      </c>
      <c r="K57" s="933">
        <v>18</v>
      </c>
      <c r="L57" s="934">
        <v>5.9518186112423203E-2</v>
      </c>
      <c r="M57" s="935">
        <v>2.0057410704552902E-3</v>
      </c>
      <c r="N57" s="935">
        <v>7.4125213473347597E-4</v>
      </c>
      <c r="O57" s="935">
        <v>1.28629046909633E-2</v>
      </c>
      <c r="P57" s="935">
        <v>1.0857163620508E-2</v>
      </c>
      <c r="Q57" s="935">
        <v>7.1945060135896203E-4</v>
      </c>
      <c r="R57" s="935">
        <v>3.7062606736673799E-4</v>
      </c>
      <c r="S57" s="935">
        <v>6.7584753460993401E-3</v>
      </c>
      <c r="T57" s="935">
        <v>2.3763671378220299E-2</v>
      </c>
      <c r="U57" s="935">
        <v>3.0086116056829301E-2</v>
      </c>
      <c r="V57" s="935">
        <v>2.61618400494168E-5</v>
      </c>
      <c r="W57" s="935">
        <v>4.5783220086479401E-5</v>
      </c>
      <c r="X57" s="935">
        <v>1.0900766687257E-3</v>
      </c>
      <c r="Y57" s="935">
        <v>1.0900766687257E-3</v>
      </c>
      <c r="Z57" s="935">
        <v>0</v>
      </c>
      <c r="AA57" s="935">
        <v>2.2019548708259099E-4</v>
      </c>
      <c r="AB57" s="912"/>
    </row>
    <row r="58" spans="1:28">
      <c r="A58" s="929" t="s">
        <v>3860</v>
      </c>
      <c r="B58" s="930">
        <v>0</v>
      </c>
      <c r="C58" s="931">
        <v>5162.9708600000004</v>
      </c>
      <c r="D58" s="931">
        <v>0</v>
      </c>
      <c r="E58" s="931">
        <v>6253.5420000000004</v>
      </c>
      <c r="F58" s="932">
        <v>0</v>
      </c>
      <c r="G58" s="933">
        <v>0</v>
      </c>
      <c r="H58" s="933">
        <v>0</v>
      </c>
      <c r="I58" s="933">
        <v>0</v>
      </c>
      <c r="J58" s="933">
        <v>0</v>
      </c>
      <c r="K58" s="933">
        <v>0</v>
      </c>
      <c r="L58" s="934">
        <v>0</v>
      </c>
      <c r="M58" s="935">
        <v>0</v>
      </c>
      <c r="N58" s="935">
        <v>0</v>
      </c>
      <c r="O58" s="935">
        <v>0</v>
      </c>
      <c r="P58" s="935">
        <v>0</v>
      </c>
      <c r="Q58" s="935">
        <v>0</v>
      </c>
      <c r="R58" s="935">
        <v>0</v>
      </c>
      <c r="S58" s="935">
        <v>0</v>
      </c>
      <c r="T58" s="935">
        <v>0</v>
      </c>
      <c r="U58" s="935">
        <v>0</v>
      </c>
      <c r="V58" s="935">
        <v>0</v>
      </c>
      <c r="W58" s="935">
        <v>0</v>
      </c>
      <c r="X58" s="935">
        <v>0</v>
      </c>
      <c r="Y58" s="935">
        <v>0</v>
      </c>
      <c r="Z58" s="935">
        <v>0</v>
      </c>
      <c r="AA58" s="935">
        <v>0</v>
      </c>
      <c r="AB58" s="912"/>
    </row>
    <row r="59" spans="1:28">
      <c r="A59" s="924"/>
      <c r="B59" s="925"/>
      <c r="C59" s="926"/>
      <c r="D59" s="926"/>
      <c r="E59" s="926"/>
      <c r="F59" s="925"/>
      <c r="G59" s="926"/>
      <c r="H59" s="926"/>
      <c r="I59" s="926"/>
      <c r="J59" s="926"/>
      <c r="K59" s="926"/>
      <c r="L59" s="927"/>
      <c r="M59" s="928"/>
      <c r="N59" s="928"/>
      <c r="O59" s="928"/>
      <c r="P59" s="928"/>
      <c r="Q59" s="928"/>
      <c r="R59" s="928"/>
      <c r="S59" s="928"/>
      <c r="T59" s="928"/>
      <c r="U59" s="928"/>
      <c r="V59" s="928"/>
      <c r="W59" s="928"/>
      <c r="X59" s="928"/>
      <c r="Y59" s="928"/>
      <c r="Z59" s="928"/>
      <c r="AA59" s="928"/>
      <c r="AB59" s="912"/>
    </row>
    <row r="60" spans="1:28">
      <c r="A60" s="917" t="s">
        <v>3861</v>
      </c>
      <c r="B60" s="918">
        <v>7100</v>
      </c>
      <c r="C60" s="919">
        <v>5150</v>
      </c>
      <c r="D60" s="919">
        <v>0</v>
      </c>
      <c r="E60" s="919">
        <v>0</v>
      </c>
      <c r="F60" s="920">
        <v>34</v>
      </c>
      <c r="G60" s="921">
        <v>0</v>
      </c>
      <c r="H60" s="921">
        <v>0</v>
      </c>
      <c r="I60" s="921">
        <v>800</v>
      </c>
      <c r="J60" s="921">
        <v>0</v>
      </c>
      <c r="K60" s="921">
        <v>11345</v>
      </c>
      <c r="L60" s="922">
        <v>9.2251090682266899</v>
      </c>
      <c r="M60" s="923">
        <v>0.22040487869869099</v>
      </c>
      <c r="N60" s="923">
        <v>2.13064932233567E-2</v>
      </c>
      <c r="O60" s="923">
        <v>1.04336179644635</v>
      </c>
      <c r="P60" s="923">
        <v>1.9428071169894501</v>
      </c>
      <c r="Q60" s="923">
        <v>0.207791722684496</v>
      </c>
      <c r="R60" s="923">
        <v>8.5534198127490496E-2</v>
      </c>
      <c r="S60" s="923">
        <v>2.6064275765173299</v>
      </c>
      <c r="T60" s="923">
        <v>6.0253043130700199</v>
      </c>
      <c r="U60" s="923">
        <v>52.947703450698299</v>
      </c>
      <c r="V60" s="923">
        <v>3.6348049368361102E-3</v>
      </c>
      <c r="W60" s="923">
        <v>9.7931373617722202E-3</v>
      </c>
      <c r="X60" s="923">
        <v>0.80863437617334599</v>
      </c>
      <c r="Y60" s="923">
        <v>0.34938798251032499</v>
      </c>
      <c r="Z60" s="923">
        <v>2.1193963397647901</v>
      </c>
      <c r="AA60" s="923">
        <v>3.9526737158291199E-2</v>
      </c>
      <c r="AB60" s="912"/>
    </row>
    <row r="61" spans="1:28">
      <c r="A61" s="929" t="s">
        <v>3862</v>
      </c>
      <c r="B61" s="930">
        <v>7100</v>
      </c>
      <c r="C61" s="931">
        <v>4371.176297</v>
      </c>
      <c r="D61" s="931">
        <v>0</v>
      </c>
      <c r="E61" s="931">
        <v>0</v>
      </c>
      <c r="F61" s="932">
        <v>0</v>
      </c>
      <c r="G61" s="933">
        <v>0</v>
      </c>
      <c r="H61" s="933">
        <v>0</v>
      </c>
      <c r="I61" s="933">
        <v>800</v>
      </c>
      <c r="J61" s="933">
        <v>0</v>
      </c>
      <c r="K61" s="933">
        <v>10600</v>
      </c>
      <c r="L61" s="934">
        <v>8.26554267650158</v>
      </c>
      <c r="M61" s="935">
        <v>0.20105374077976801</v>
      </c>
      <c r="N61" s="935">
        <v>1.1169652265542699E-2</v>
      </c>
      <c r="O61" s="935">
        <v>0.89357218124341398</v>
      </c>
      <c r="P61" s="935">
        <v>1.7536354056901999</v>
      </c>
      <c r="Q61" s="935">
        <v>0.189884088514226</v>
      </c>
      <c r="R61" s="935">
        <v>7.8187565858798699E-2</v>
      </c>
      <c r="S61" s="935">
        <v>2.4573234984193899</v>
      </c>
      <c r="T61" s="935">
        <v>5.4731296101159099</v>
      </c>
      <c r="U61" s="935">
        <v>49.928345626975798</v>
      </c>
      <c r="V61" s="935">
        <v>3.3508956796628E-3</v>
      </c>
      <c r="W61" s="935">
        <v>8.9357218124341397E-3</v>
      </c>
      <c r="X61" s="935">
        <v>0.111696522655427</v>
      </c>
      <c r="Y61" s="935">
        <v>0</v>
      </c>
      <c r="Z61" s="935">
        <v>2.0105374077976799</v>
      </c>
      <c r="AA61" s="935">
        <v>3.6859852476290797E-2</v>
      </c>
      <c r="AB61" s="912"/>
    </row>
    <row r="62" spans="1:28">
      <c r="A62" s="929" t="s">
        <v>4244</v>
      </c>
      <c r="B62" s="930">
        <v>0</v>
      </c>
      <c r="C62" s="931">
        <v>3.7999999999999999E-2</v>
      </c>
      <c r="D62" s="931">
        <v>0</v>
      </c>
      <c r="E62" s="931">
        <v>0</v>
      </c>
      <c r="F62" s="932">
        <v>3.7999999999999999E-2</v>
      </c>
      <c r="G62" s="933">
        <v>0</v>
      </c>
      <c r="H62" s="933">
        <v>0</v>
      </c>
      <c r="I62" s="933">
        <v>0</v>
      </c>
      <c r="J62" s="933">
        <v>0</v>
      </c>
      <c r="K62" s="933">
        <v>0</v>
      </c>
      <c r="L62" s="934">
        <v>0</v>
      </c>
      <c r="M62" s="935">
        <v>0</v>
      </c>
      <c r="N62" s="935">
        <v>0</v>
      </c>
      <c r="O62" s="935">
        <v>0</v>
      </c>
      <c r="P62" s="935">
        <v>0</v>
      </c>
      <c r="Q62" s="935">
        <v>0</v>
      </c>
      <c r="R62" s="935">
        <v>0</v>
      </c>
      <c r="S62" s="935">
        <v>0</v>
      </c>
      <c r="T62" s="935">
        <v>0</v>
      </c>
      <c r="U62" s="935">
        <v>0</v>
      </c>
      <c r="V62" s="935">
        <v>0</v>
      </c>
      <c r="W62" s="935">
        <v>0</v>
      </c>
      <c r="X62" s="935">
        <v>0</v>
      </c>
      <c r="Y62" s="935">
        <v>0</v>
      </c>
      <c r="Z62" s="935">
        <v>0</v>
      </c>
      <c r="AA62" s="935">
        <v>0</v>
      </c>
      <c r="AB62" s="912"/>
    </row>
    <row r="63" spans="1:28">
      <c r="A63" s="929" t="s">
        <v>3863</v>
      </c>
      <c r="B63" s="930">
        <v>0</v>
      </c>
      <c r="C63" s="931">
        <v>0</v>
      </c>
      <c r="D63" s="931">
        <v>0</v>
      </c>
      <c r="E63" s="931">
        <v>0</v>
      </c>
      <c r="F63" s="932">
        <v>0</v>
      </c>
      <c r="G63" s="933">
        <v>0</v>
      </c>
      <c r="H63" s="933">
        <v>0</v>
      </c>
      <c r="I63" s="933">
        <v>0</v>
      </c>
      <c r="J63" s="933">
        <v>0</v>
      </c>
      <c r="K63" s="933">
        <v>0</v>
      </c>
      <c r="L63" s="934">
        <v>0</v>
      </c>
      <c r="M63" s="935">
        <v>0</v>
      </c>
      <c r="N63" s="935">
        <v>0</v>
      </c>
      <c r="O63" s="935">
        <v>0</v>
      </c>
      <c r="P63" s="935">
        <v>0</v>
      </c>
      <c r="Q63" s="935">
        <v>0</v>
      </c>
      <c r="R63" s="935">
        <v>0</v>
      </c>
      <c r="S63" s="935">
        <v>0</v>
      </c>
      <c r="T63" s="935">
        <v>0</v>
      </c>
      <c r="U63" s="935">
        <v>0</v>
      </c>
      <c r="V63" s="935">
        <v>0</v>
      </c>
      <c r="W63" s="935">
        <v>0</v>
      </c>
      <c r="X63" s="935">
        <v>0</v>
      </c>
      <c r="Y63" s="935">
        <v>0</v>
      </c>
      <c r="Z63" s="935">
        <v>0</v>
      </c>
      <c r="AA63" s="935">
        <v>0</v>
      </c>
      <c r="AB63" s="912"/>
    </row>
    <row r="64" spans="1:28">
      <c r="A64" s="929" t="s">
        <v>3864</v>
      </c>
      <c r="B64" s="930">
        <v>0</v>
      </c>
      <c r="C64" s="931">
        <v>198.910336</v>
      </c>
      <c r="D64" s="931">
        <v>0</v>
      </c>
      <c r="E64" s="931">
        <v>0</v>
      </c>
      <c r="F64" s="932">
        <v>26.910336000000001</v>
      </c>
      <c r="G64" s="933">
        <v>0</v>
      </c>
      <c r="H64" s="933">
        <v>0</v>
      </c>
      <c r="I64" s="933">
        <v>0</v>
      </c>
      <c r="J64" s="933">
        <v>0</v>
      </c>
      <c r="K64" s="933">
        <v>172</v>
      </c>
      <c r="L64" s="934">
        <v>0.20403425263132399</v>
      </c>
      <c r="M64" s="935">
        <v>2.2478349866162802E-3</v>
      </c>
      <c r="N64" s="935">
        <v>5.1873115075760305E-4</v>
      </c>
      <c r="O64" s="935">
        <v>5.7060426583336397E-2</v>
      </c>
      <c r="P64" s="935">
        <v>4.4783789348739701E-2</v>
      </c>
      <c r="Q64" s="935">
        <v>5.7060426583336399E-3</v>
      </c>
      <c r="R64" s="935">
        <v>1.7291038358586801E-3</v>
      </c>
      <c r="S64" s="935">
        <v>3.9769388224749597E-2</v>
      </c>
      <c r="T64" s="935">
        <v>7.7809672613640496E-2</v>
      </c>
      <c r="U64" s="935">
        <v>0.60345723871467805</v>
      </c>
      <c r="V64" s="935">
        <v>6.91641534343471E-5</v>
      </c>
      <c r="W64" s="935">
        <v>1.3832830686869401E-4</v>
      </c>
      <c r="X64" s="935">
        <v>0.69682884585104699</v>
      </c>
      <c r="Y64" s="935">
        <v>0.34927897484345299</v>
      </c>
      <c r="Z64" s="935">
        <v>3.8040284388890899E-2</v>
      </c>
      <c r="AA64" s="935">
        <v>6.0518634255053705E-4</v>
      </c>
      <c r="AB64" s="912"/>
    </row>
    <row r="65" spans="1:28">
      <c r="A65" s="929" t="s">
        <v>3865</v>
      </c>
      <c r="B65" s="930">
        <v>0</v>
      </c>
      <c r="C65" s="931">
        <v>3.0000000000000001E-3</v>
      </c>
      <c r="D65" s="931">
        <v>0</v>
      </c>
      <c r="E65" s="931">
        <v>0</v>
      </c>
      <c r="F65" s="932">
        <v>0</v>
      </c>
      <c r="G65" s="933">
        <v>0</v>
      </c>
      <c r="H65" s="933">
        <v>0</v>
      </c>
      <c r="I65" s="933">
        <v>0</v>
      </c>
      <c r="J65" s="933">
        <v>0</v>
      </c>
      <c r="K65" s="933">
        <v>0</v>
      </c>
      <c r="L65" s="934">
        <v>0</v>
      </c>
      <c r="M65" s="935">
        <v>0</v>
      </c>
      <c r="N65" s="935">
        <v>0</v>
      </c>
      <c r="O65" s="935">
        <v>0</v>
      </c>
      <c r="P65" s="935">
        <v>0</v>
      </c>
      <c r="Q65" s="935">
        <v>0</v>
      </c>
      <c r="R65" s="935">
        <v>0</v>
      </c>
      <c r="S65" s="935">
        <v>0</v>
      </c>
      <c r="T65" s="935">
        <v>0</v>
      </c>
      <c r="U65" s="935">
        <v>0</v>
      </c>
      <c r="V65" s="935">
        <v>0</v>
      </c>
      <c r="W65" s="935">
        <v>0</v>
      </c>
      <c r="X65" s="935">
        <v>0</v>
      </c>
      <c r="Y65" s="935">
        <v>0</v>
      </c>
      <c r="Z65" s="935">
        <v>0</v>
      </c>
      <c r="AA65" s="935">
        <v>0</v>
      </c>
      <c r="AB65" s="912"/>
    </row>
    <row r="66" spans="1:28">
      <c r="A66" s="929" t="s">
        <v>3866</v>
      </c>
      <c r="B66" s="930">
        <v>0</v>
      </c>
      <c r="C66" s="931">
        <v>4.2000000000000003E-2</v>
      </c>
      <c r="D66" s="931">
        <v>0</v>
      </c>
      <c r="E66" s="931">
        <v>0</v>
      </c>
      <c r="F66" s="932">
        <v>4.2000000000000003E-2</v>
      </c>
      <c r="G66" s="933">
        <v>0</v>
      </c>
      <c r="H66" s="933">
        <v>0</v>
      </c>
      <c r="I66" s="933">
        <v>0</v>
      </c>
      <c r="J66" s="933">
        <v>0</v>
      </c>
      <c r="K66" s="933">
        <v>0</v>
      </c>
      <c r="L66" s="934">
        <v>0</v>
      </c>
      <c r="M66" s="935">
        <v>0</v>
      </c>
      <c r="N66" s="935">
        <v>0</v>
      </c>
      <c r="O66" s="935">
        <v>0</v>
      </c>
      <c r="P66" s="935">
        <v>0</v>
      </c>
      <c r="Q66" s="935">
        <v>0</v>
      </c>
      <c r="R66" s="935">
        <v>0</v>
      </c>
      <c r="S66" s="935">
        <v>0</v>
      </c>
      <c r="T66" s="935">
        <v>0</v>
      </c>
      <c r="U66" s="935">
        <v>0</v>
      </c>
      <c r="V66" s="935">
        <v>0</v>
      </c>
      <c r="W66" s="935">
        <v>0</v>
      </c>
      <c r="X66" s="935">
        <v>0</v>
      </c>
      <c r="Y66" s="935">
        <v>0</v>
      </c>
      <c r="Z66" s="935">
        <v>0</v>
      </c>
      <c r="AA66" s="935">
        <v>0</v>
      </c>
      <c r="AB66" s="912"/>
    </row>
    <row r="67" spans="1:28">
      <c r="A67" s="929" t="s">
        <v>3867</v>
      </c>
      <c r="B67" s="930">
        <v>0</v>
      </c>
      <c r="C67" s="931">
        <v>0</v>
      </c>
      <c r="D67" s="931">
        <v>0</v>
      </c>
      <c r="E67" s="931">
        <v>0</v>
      </c>
      <c r="F67" s="932">
        <v>0</v>
      </c>
      <c r="G67" s="933">
        <v>0</v>
      </c>
      <c r="H67" s="933">
        <v>0</v>
      </c>
      <c r="I67" s="933">
        <v>0</v>
      </c>
      <c r="J67" s="933">
        <v>0</v>
      </c>
      <c r="K67" s="933">
        <v>0</v>
      </c>
      <c r="L67" s="934">
        <v>0</v>
      </c>
      <c r="M67" s="935">
        <v>0</v>
      </c>
      <c r="N67" s="935">
        <v>0</v>
      </c>
      <c r="O67" s="935">
        <v>0</v>
      </c>
      <c r="P67" s="935">
        <v>0</v>
      </c>
      <c r="Q67" s="935">
        <v>0</v>
      </c>
      <c r="R67" s="935">
        <v>0</v>
      </c>
      <c r="S67" s="935">
        <v>0</v>
      </c>
      <c r="T67" s="935">
        <v>0</v>
      </c>
      <c r="U67" s="935">
        <v>0</v>
      </c>
      <c r="V67" s="935">
        <v>0</v>
      </c>
      <c r="W67" s="935">
        <v>0</v>
      </c>
      <c r="X67" s="935">
        <v>0</v>
      </c>
      <c r="Y67" s="935">
        <v>0</v>
      </c>
      <c r="Z67" s="935">
        <v>0</v>
      </c>
      <c r="AA67" s="935">
        <v>0</v>
      </c>
      <c r="AB67" s="912"/>
    </row>
    <row r="68" spans="1:28">
      <c r="A68" s="929" t="s">
        <v>3868</v>
      </c>
      <c r="B68" s="930">
        <v>0</v>
      </c>
      <c r="C68" s="931">
        <v>8.9999999999999993E-3</v>
      </c>
      <c r="D68" s="931">
        <v>0</v>
      </c>
      <c r="E68" s="931">
        <v>0</v>
      </c>
      <c r="F68" s="932">
        <v>0</v>
      </c>
      <c r="G68" s="933">
        <v>0</v>
      </c>
      <c r="H68" s="933">
        <v>0</v>
      </c>
      <c r="I68" s="933">
        <v>0</v>
      </c>
      <c r="J68" s="933">
        <v>0</v>
      </c>
      <c r="K68" s="933">
        <v>0</v>
      </c>
      <c r="L68" s="934">
        <v>0</v>
      </c>
      <c r="M68" s="935">
        <v>0</v>
      </c>
      <c r="N68" s="935">
        <v>0</v>
      </c>
      <c r="O68" s="935">
        <v>0</v>
      </c>
      <c r="P68" s="935">
        <v>0</v>
      </c>
      <c r="Q68" s="935">
        <v>0</v>
      </c>
      <c r="R68" s="935">
        <v>0</v>
      </c>
      <c r="S68" s="935">
        <v>0</v>
      </c>
      <c r="T68" s="935">
        <v>0</v>
      </c>
      <c r="U68" s="935">
        <v>0</v>
      </c>
      <c r="V68" s="935">
        <v>0</v>
      </c>
      <c r="W68" s="935">
        <v>0</v>
      </c>
      <c r="X68" s="935">
        <v>0</v>
      </c>
      <c r="Y68" s="935">
        <v>0</v>
      </c>
      <c r="Z68" s="935">
        <v>0</v>
      </c>
      <c r="AA68" s="935">
        <v>0</v>
      </c>
      <c r="AB68" s="912"/>
    </row>
    <row r="69" spans="1:28">
      <c r="A69" s="929" t="s">
        <v>3869</v>
      </c>
      <c r="B69" s="930">
        <v>0</v>
      </c>
      <c r="C69" s="931">
        <v>564.05899999999997</v>
      </c>
      <c r="D69" s="931">
        <v>0</v>
      </c>
      <c r="E69" s="931">
        <v>2E-3</v>
      </c>
      <c r="F69" s="932">
        <v>0</v>
      </c>
      <c r="G69" s="933">
        <v>0</v>
      </c>
      <c r="H69" s="933">
        <v>0</v>
      </c>
      <c r="I69" s="933">
        <v>0</v>
      </c>
      <c r="J69" s="933">
        <v>0</v>
      </c>
      <c r="K69" s="933">
        <v>564</v>
      </c>
      <c r="L69" s="934">
        <v>0.71727044802151096</v>
      </c>
      <c r="M69" s="935">
        <v>1.6394753097634499E-2</v>
      </c>
      <c r="N69" s="935">
        <v>9.5636059736201404E-3</v>
      </c>
      <c r="O69" s="935">
        <v>8.8804912612187106E-2</v>
      </c>
      <c r="P69" s="935">
        <v>0.13593982776788599</v>
      </c>
      <c r="Q69" s="935">
        <v>1.1612950110824499E-2</v>
      </c>
      <c r="R69" s="935">
        <v>5.4649176992115104E-3</v>
      </c>
      <c r="S69" s="935">
        <v>0.102467206860216</v>
      </c>
      <c r="T69" s="935">
        <v>0.45768685730896402</v>
      </c>
      <c r="U69" s="935">
        <v>2.3225900221648899</v>
      </c>
      <c r="V69" s="935">
        <v>2.04934413720432E-4</v>
      </c>
      <c r="W69" s="935">
        <v>6.8311471240143902E-4</v>
      </c>
      <c r="X69" s="935">
        <v>0</v>
      </c>
      <c r="Y69" s="935">
        <v>0</v>
      </c>
      <c r="Z69" s="935">
        <v>6.8311471240143903E-2</v>
      </c>
      <c r="AA69" s="935">
        <v>1.9810326659641699E-3</v>
      </c>
      <c r="AB69" s="912"/>
    </row>
    <row r="70" spans="1:28">
      <c r="A70" s="929" t="s">
        <v>3870</v>
      </c>
      <c r="B70" s="930">
        <v>0</v>
      </c>
      <c r="C70" s="931">
        <v>8.8699999999999992</v>
      </c>
      <c r="D70" s="931">
        <v>0</v>
      </c>
      <c r="E70" s="931">
        <v>5.0000000000000001E-3</v>
      </c>
      <c r="F70" s="932">
        <v>0</v>
      </c>
      <c r="G70" s="933">
        <v>0</v>
      </c>
      <c r="H70" s="933">
        <v>0</v>
      </c>
      <c r="I70" s="933">
        <v>0</v>
      </c>
      <c r="J70" s="933">
        <v>0</v>
      </c>
      <c r="K70" s="933">
        <v>9</v>
      </c>
      <c r="L70" s="934">
        <v>3.8261691072272098E-2</v>
      </c>
      <c r="M70" s="935">
        <v>7.0854983467170496E-4</v>
      </c>
      <c r="N70" s="935">
        <v>5.4503833436285002E-5</v>
      </c>
      <c r="O70" s="935">
        <v>3.9242760074125202E-3</v>
      </c>
      <c r="P70" s="935">
        <v>8.4480941826241794E-3</v>
      </c>
      <c r="Q70" s="935">
        <v>5.8864140111187797E-4</v>
      </c>
      <c r="R70" s="935">
        <v>1.52610733621598E-4</v>
      </c>
      <c r="S70" s="935">
        <v>6.8674830129719098E-3</v>
      </c>
      <c r="T70" s="935">
        <v>1.66781730315032E-2</v>
      </c>
      <c r="U70" s="935">
        <v>9.3310562842919997E-2</v>
      </c>
      <c r="V70" s="935">
        <v>9.8106900185313005E-6</v>
      </c>
      <c r="W70" s="935">
        <v>3.5972530067948099E-5</v>
      </c>
      <c r="X70" s="935">
        <v>1.0900766687257E-4</v>
      </c>
      <c r="Y70" s="935">
        <v>1.0900766687257E-4</v>
      </c>
      <c r="Z70" s="935">
        <v>2.5071763380691099E-3</v>
      </c>
      <c r="AA70" s="935">
        <v>8.0665673485701806E-5</v>
      </c>
      <c r="AB70" s="912"/>
    </row>
    <row r="71" spans="1:28">
      <c r="A71" s="929" t="s">
        <v>3871</v>
      </c>
      <c r="B71" s="930">
        <v>0</v>
      </c>
      <c r="C71" s="931">
        <v>0</v>
      </c>
      <c r="D71" s="931">
        <v>0</v>
      </c>
      <c r="E71" s="931">
        <v>0</v>
      </c>
      <c r="F71" s="932">
        <v>0</v>
      </c>
      <c r="G71" s="933">
        <v>0</v>
      </c>
      <c r="H71" s="933">
        <v>0</v>
      </c>
      <c r="I71" s="933">
        <v>0</v>
      </c>
      <c r="J71" s="933">
        <v>0</v>
      </c>
      <c r="K71" s="933">
        <v>0</v>
      </c>
      <c r="L71" s="934">
        <v>0</v>
      </c>
      <c r="M71" s="935">
        <v>0</v>
      </c>
      <c r="N71" s="935">
        <v>0</v>
      </c>
      <c r="O71" s="935">
        <v>0</v>
      </c>
      <c r="P71" s="935">
        <v>0</v>
      </c>
      <c r="Q71" s="935">
        <v>0</v>
      </c>
      <c r="R71" s="935">
        <v>0</v>
      </c>
      <c r="S71" s="935">
        <v>0</v>
      </c>
      <c r="T71" s="935">
        <v>0</v>
      </c>
      <c r="U71" s="935">
        <v>0</v>
      </c>
      <c r="V71" s="935">
        <v>0</v>
      </c>
      <c r="W71" s="935">
        <v>0</v>
      </c>
      <c r="X71" s="935">
        <v>0</v>
      </c>
      <c r="Y71" s="935">
        <v>0</v>
      </c>
      <c r="Z71" s="935">
        <v>0</v>
      </c>
      <c r="AA71" s="935">
        <v>0</v>
      </c>
      <c r="AB71" s="912"/>
    </row>
    <row r="72" spans="1:28">
      <c r="A72" s="929" t="s">
        <v>3872</v>
      </c>
      <c r="B72" s="930">
        <v>0</v>
      </c>
      <c r="C72" s="931">
        <v>6.6130000000000004</v>
      </c>
      <c r="D72" s="931">
        <v>0</v>
      </c>
      <c r="E72" s="931">
        <v>0</v>
      </c>
      <c r="F72" s="932">
        <v>7</v>
      </c>
      <c r="G72" s="933">
        <v>0</v>
      </c>
      <c r="H72" s="933">
        <v>0</v>
      </c>
      <c r="I72" s="933">
        <v>0</v>
      </c>
      <c r="J72" s="933">
        <v>0</v>
      </c>
      <c r="K72" s="933">
        <v>0</v>
      </c>
      <c r="L72" s="934">
        <v>0</v>
      </c>
      <c r="M72" s="935">
        <v>0</v>
      </c>
      <c r="N72" s="935">
        <v>0</v>
      </c>
      <c r="O72" s="935">
        <v>0</v>
      </c>
      <c r="P72" s="935">
        <v>0</v>
      </c>
      <c r="Q72" s="935">
        <v>0</v>
      </c>
      <c r="R72" s="935">
        <v>0</v>
      </c>
      <c r="S72" s="935">
        <v>0</v>
      </c>
      <c r="T72" s="935">
        <v>0</v>
      </c>
      <c r="U72" s="935">
        <v>0</v>
      </c>
      <c r="V72" s="935">
        <v>0</v>
      </c>
      <c r="W72" s="935">
        <v>0</v>
      </c>
      <c r="X72" s="935">
        <v>0</v>
      </c>
      <c r="Y72" s="935">
        <v>0</v>
      </c>
      <c r="Z72" s="935">
        <v>0</v>
      </c>
      <c r="AA72" s="935">
        <v>0</v>
      </c>
      <c r="AB72" s="912"/>
    </row>
    <row r="73" spans="1:28">
      <c r="A73" s="929" t="s">
        <v>3873</v>
      </c>
      <c r="B73" s="930">
        <v>0</v>
      </c>
      <c r="C73" s="931">
        <v>0</v>
      </c>
      <c r="D73" s="931">
        <v>0</v>
      </c>
      <c r="E73" s="931">
        <v>0</v>
      </c>
      <c r="F73" s="932">
        <v>0</v>
      </c>
      <c r="G73" s="933">
        <v>0</v>
      </c>
      <c r="H73" s="933">
        <v>0</v>
      </c>
      <c r="I73" s="933">
        <v>0</v>
      </c>
      <c r="J73" s="933">
        <v>0</v>
      </c>
      <c r="K73" s="933">
        <v>0</v>
      </c>
      <c r="L73" s="934">
        <v>0</v>
      </c>
      <c r="M73" s="935">
        <v>0</v>
      </c>
      <c r="N73" s="935">
        <v>0</v>
      </c>
      <c r="O73" s="935">
        <v>0</v>
      </c>
      <c r="P73" s="935">
        <v>0</v>
      </c>
      <c r="Q73" s="935">
        <v>0</v>
      </c>
      <c r="R73" s="935">
        <v>0</v>
      </c>
      <c r="S73" s="935">
        <v>0</v>
      </c>
      <c r="T73" s="935">
        <v>0</v>
      </c>
      <c r="U73" s="935">
        <v>0</v>
      </c>
      <c r="V73" s="935">
        <v>0</v>
      </c>
      <c r="W73" s="935">
        <v>0</v>
      </c>
      <c r="X73" s="935">
        <v>0</v>
      </c>
      <c r="Y73" s="935">
        <v>0</v>
      </c>
      <c r="Z73" s="935">
        <v>0</v>
      </c>
      <c r="AA73" s="935">
        <v>0</v>
      </c>
      <c r="AB73" s="912"/>
    </row>
    <row r="74" spans="1:28">
      <c r="A74" s="929" t="s">
        <v>3874</v>
      </c>
      <c r="B74" s="930">
        <v>0</v>
      </c>
      <c r="C74" s="931">
        <v>0.40100000000000002</v>
      </c>
      <c r="D74" s="931">
        <v>0</v>
      </c>
      <c r="E74" s="931">
        <v>0</v>
      </c>
      <c r="F74" s="932">
        <v>0</v>
      </c>
      <c r="G74" s="933">
        <v>0</v>
      </c>
      <c r="H74" s="933">
        <v>0</v>
      </c>
      <c r="I74" s="933">
        <v>0</v>
      </c>
      <c r="J74" s="933">
        <v>0</v>
      </c>
      <c r="K74" s="933">
        <v>0</v>
      </c>
      <c r="L74" s="934">
        <v>0</v>
      </c>
      <c r="M74" s="935">
        <v>0</v>
      </c>
      <c r="N74" s="935">
        <v>0</v>
      </c>
      <c r="O74" s="935">
        <v>0</v>
      </c>
      <c r="P74" s="935">
        <v>0</v>
      </c>
      <c r="Q74" s="935">
        <v>0</v>
      </c>
      <c r="R74" s="935">
        <v>0</v>
      </c>
      <c r="S74" s="935">
        <v>0</v>
      </c>
      <c r="T74" s="935">
        <v>0</v>
      </c>
      <c r="U74" s="935">
        <v>0</v>
      </c>
      <c r="V74" s="935">
        <v>0</v>
      </c>
      <c r="W74" s="935">
        <v>0</v>
      </c>
      <c r="X74" s="935">
        <v>0</v>
      </c>
      <c r="Y74" s="935">
        <v>0</v>
      </c>
      <c r="Z74" s="935">
        <v>0</v>
      </c>
      <c r="AA74" s="935">
        <v>0</v>
      </c>
      <c r="AB74" s="912"/>
    </row>
    <row r="75" spans="1:28">
      <c r="A75" s="924"/>
      <c r="B75" s="925"/>
      <c r="C75" s="926"/>
      <c r="D75" s="926"/>
      <c r="E75" s="926"/>
      <c r="F75" s="925"/>
      <c r="G75" s="926"/>
      <c r="H75" s="926"/>
      <c r="I75" s="926"/>
      <c r="J75" s="926"/>
      <c r="K75" s="926"/>
      <c r="L75" s="927"/>
      <c r="M75" s="928"/>
      <c r="N75" s="928"/>
      <c r="O75" s="928"/>
      <c r="P75" s="928"/>
      <c r="Q75" s="928"/>
      <c r="R75" s="928"/>
      <c r="S75" s="928"/>
      <c r="T75" s="928"/>
      <c r="U75" s="928"/>
      <c r="V75" s="928"/>
      <c r="W75" s="928"/>
      <c r="X75" s="928"/>
      <c r="Y75" s="928"/>
      <c r="Z75" s="928"/>
      <c r="AA75" s="928"/>
      <c r="AB75" s="912"/>
    </row>
    <row r="76" spans="1:28">
      <c r="A76" s="917" t="s">
        <v>3875</v>
      </c>
      <c r="B76" s="918">
        <v>0</v>
      </c>
      <c r="C76" s="919">
        <v>3</v>
      </c>
      <c r="D76" s="919">
        <v>0</v>
      </c>
      <c r="E76" s="919">
        <v>0</v>
      </c>
      <c r="F76" s="920">
        <v>0</v>
      </c>
      <c r="G76" s="921">
        <v>0</v>
      </c>
      <c r="H76" s="921">
        <v>0</v>
      </c>
      <c r="I76" s="921">
        <v>0</v>
      </c>
      <c r="J76" s="921">
        <v>0</v>
      </c>
      <c r="K76" s="921">
        <v>0</v>
      </c>
      <c r="L76" s="922">
        <v>0</v>
      </c>
      <c r="M76" s="923">
        <v>0</v>
      </c>
      <c r="N76" s="923">
        <v>0</v>
      </c>
      <c r="O76" s="923">
        <v>0</v>
      </c>
      <c r="P76" s="923">
        <v>0</v>
      </c>
      <c r="Q76" s="923">
        <v>0</v>
      </c>
      <c r="R76" s="923">
        <v>0</v>
      </c>
      <c r="S76" s="923">
        <v>0</v>
      </c>
      <c r="T76" s="923">
        <v>0</v>
      </c>
      <c r="U76" s="923">
        <v>0</v>
      </c>
      <c r="V76" s="923">
        <v>0</v>
      </c>
      <c r="W76" s="923">
        <v>0</v>
      </c>
      <c r="X76" s="923">
        <v>0</v>
      </c>
      <c r="Y76" s="923">
        <v>0</v>
      </c>
      <c r="Z76" s="923">
        <v>0</v>
      </c>
      <c r="AA76" s="923">
        <v>0</v>
      </c>
      <c r="AB76" s="912"/>
    </row>
    <row r="77" spans="1:28">
      <c r="A77" s="929" t="s">
        <v>3876</v>
      </c>
      <c r="B77" s="930">
        <v>0</v>
      </c>
      <c r="C77" s="931">
        <v>2.5</v>
      </c>
      <c r="D77" s="931">
        <v>0</v>
      </c>
      <c r="E77" s="931">
        <v>0</v>
      </c>
      <c r="F77" s="932">
        <v>0</v>
      </c>
      <c r="G77" s="933">
        <v>0</v>
      </c>
      <c r="H77" s="933">
        <v>0</v>
      </c>
      <c r="I77" s="933">
        <v>0</v>
      </c>
      <c r="J77" s="933">
        <v>0</v>
      </c>
      <c r="K77" s="933">
        <v>0</v>
      </c>
      <c r="L77" s="934">
        <v>0</v>
      </c>
      <c r="M77" s="935">
        <v>0</v>
      </c>
      <c r="N77" s="935">
        <v>0</v>
      </c>
      <c r="O77" s="935">
        <v>0</v>
      </c>
      <c r="P77" s="935">
        <v>0</v>
      </c>
      <c r="Q77" s="935">
        <v>0</v>
      </c>
      <c r="R77" s="935">
        <v>0</v>
      </c>
      <c r="S77" s="935">
        <v>0</v>
      </c>
      <c r="T77" s="935">
        <v>0</v>
      </c>
      <c r="U77" s="935">
        <v>0</v>
      </c>
      <c r="V77" s="935">
        <v>0</v>
      </c>
      <c r="W77" s="935">
        <v>0</v>
      </c>
      <c r="X77" s="935">
        <v>0</v>
      </c>
      <c r="Y77" s="935">
        <v>0</v>
      </c>
      <c r="Z77" s="935">
        <v>0</v>
      </c>
      <c r="AA77" s="935">
        <v>0</v>
      </c>
      <c r="AB77" s="912"/>
    </row>
    <row r="78" spans="1:28">
      <c r="A78" s="929" t="s">
        <v>3877</v>
      </c>
      <c r="B78" s="930">
        <v>0</v>
      </c>
      <c r="C78" s="931">
        <v>1.7999999999999999E-2</v>
      </c>
      <c r="D78" s="931">
        <v>0</v>
      </c>
      <c r="E78" s="931">
        <v>0</v>
      </c>
      <c r="F78" s="932">
        <v>1.7999999999999999E-2</v>
      </c>
      <c r="G78" s="933">
        <v>0</v>
      </c>
      <c r="H78" s="933">
        <v>0</v>
      </c>
      <c r="I78" s="933">
        <v>0</v>
      </c>
      <c r="J78" s="933">
        <v>0</v>
      </c>
      <c r="K78" s="933">
        <v>0</v>
      </c>
      <c r="L78" s="934">
        <v>0</v>
      </c>
      <c r="M78" s="935">
        <v>0</v>
      </c>
      <c r="N78" s="935">
        <v>0</v>
      </c>
      <c r="O78" s="935">
        <v>0</v>
      </c>
      <c r="P78" s="935">
        <v>0</v>
      </c>
      <c r="Q78" s="935">
        <v>0</v>
      </c>
      <c r="R78" s="935">
        <v>0</v>
      </c>
      <c r="S78" s="935">
        <v>0</v>
      </c>
      <c r="T78" s="935">
        <v>0</v>
      </c>
      <c r="U78" s="935">
        <v>0</v>
      </c>
      <c r="V78" s="935">
        <v>0</v>
      </c>
      <c r="W78" s="935">
        <v>0</v>
      </c>
      <c r="X78" s="935">
        <v>0</v>
      </c>
      <c r="Y78" s="935">
        <v>0</v>
      </c>
      <c r="Z78" s="935">
        <v>0</v>
      </c>
      <c r="AA78" s="935">
        <v>0</v>
      </c>
      <c r="AB78" s="912"/>
    </row>
    <row r="79" spans="1:28">
      <c r="A79" s="924"/>
      <c r="B79" s="925"/>
      <c r="C79" s="926"/>
      <c r="D79" s="926"/>
      <c r="E79" s="926"/>
      <c r="F79" s="925"/>
      <c r="G79" s="926"/>
      <c r="H79" s="926"/>
      <c r="I79" s="926"/>
      <c r="J79" s="926"/>
      <c r="K79" s="926"/>
      <c r="L79" s="927"/>
      <c r="M79" s="928"/>
      <c r="N79" s="928"/>
      <c r="O79" s="928"/>
      <c r="P79" s="928"/>
      <c r="Q79" s="928"/>
      <c r="R79" s="928"/>
      <c r="S79" s="928"/>
      <c r="T79" s="928"/>
      <c r="U79" s="928"/>
      <c r="V79" s="928"/>
      <c r="W79" s="928"/>
      <c r="X79" s="928"/>
      <c r="Y79" s="928"/>
      <c r="Z79" s="928"/>
      <c r="AA79" s="928"/>
      <c r="AB79" s="912"/>
    </row>
    <row r="80" spans="1:28">
      <c r="A80" s="917" t="s">
        <v>3878</v>
      </c>
      <c r="B80" s="918">
        <v>0</v>
      </c>
      <c r="C80" s="919">
        <v>51233</v>
      </c>
      <c r="D80" s="919">
        <v>-21500</v>
      </c>
      <c r="E80" s="919">
        <v>102</v>
      </c>
      <c r="F80" s="920">
        <v>0</v>
      </c>
      <c r="G80" s="921">
        <v>0</v>
      </c>
      <c r="H80" s="921">
        <v>0</v>
      </c>
      <c r="I80" s="921">
        <v>0</v>
      </c>
      <c r="J80" s="921">
        <v>0</v>
      </c>
      <c r="K80" s="921">
        <v>72631</v>
      </c>
      <c r="L80" s="922">
        <v>120.802532555479</v>
      </c>
      <c r="M80" s="923">
        <v>0.198421905143951</v>
      </c>
      <c r="N80" s="923">
        <v>0.66524014993156699</v>
      </c>
      <c r="O80" s="923">
        <v>10.655416165231401</v>
      </c>
      <c r="P80" s="923">
        <v>28.5208102373727</v>
      </c>
      <c r="Q80" s="923">
        <v>3.1700847825297002E-2</v>
      </c>
      <c r="R80" s="923">
        <v>9.2162625384252003E-2</v>
      </c>
      <c r="S80" s="923">
        <v>2.0025681429211599</v>
      </c>
      <c r="T80" s="923">
        <v>7.4173333244431499</v>
      </c>
      <c r="U80" s="923">
        <v>18.575371493186999</v>
      </c>
      <c r="V80" s="923">
        <v>8.90373154706103E-3</v>
      </c>
      <c r="W80" s="923">
        <v>1.9723002548357E-3</v>
      </c>
      <c r="X80" s="923">
        <v>0.43923354754551103</v>
      </c>
      <c r="Y80" s="923">
        <v>0.376485897896152</v>
      </c>
      <c r="Z80" s="923">
        <v>3.2702300061770999E-3</v>
      </c>
      <c r="AA80" s="923">
        <v>4.9863031374828899E-2</v>
      </c>
      <c r="AB80" s="912"/>
    </row>
    <row r="81" spans="1:28">
      <c r="A81" s="929" t="s">
        <v>4207</v>
      </c>
      <c r="B81" s="930">
        <v>0</v>
      </c>
      <c r="C81" s="931">
        <v>0</v>
      </c>
      <c r="D81" s="931">
        <v>0</v>
      </c>
      <c r="E81" s="931">
        <v>0</v>
      </c>
      <c r="F81" s="932">
        <v>0</v>
      </c>
      <c r="G81" s="933">
        <v>0</v>
      </c>
      <c r="H81" s="933">
        <v>0</v>
      </c>
      <c r="I81" s="933">
        <v>0</v>
      </c>
      <c r="J81" s="933">
        <v>0</v>
      </c>
      <c r="K81" s="933">
        <v>0</v>
      </c>
      <c r="L81" s="934">
        <v>0</v>
      </c>
      <c r="M81" s="935">
        <v>0</v>
      </c>
      <c r="N81" s="935">
        <v>0</v>
      </c>
      <c r="O81" s="935">
        <v>0</v>
      </c>
      <c r="P81" s="935">
        <v>0</v>
      </c>
      <c r="Q81" s="935">
        <v>0</v>
      </c>
      <c r="R81" s="935">
        <v>0</v>
      </c>
      <c r="S81" s="935">
        <v>0</v>
      </c>
      <c r="T81" s="935">
        <v>0</v>
      </c>
      <c r="U81" s="935">
        <v>0</v>
      </c>
      <c r="V81" s="935">
        <v>0</v>
      </c>
      <c r="W81" s="935">
        <v>0</v>
      </c>
      <c r="X81" s="935">
        <v>0</v>
      </c>
      <c r="Y81" s="935">
        <v>0</v>
      </c>
      <c r="Z81" s="935">
        <v>0</v>
      </c>
      <c r="AA81" s="935">
        <v>0</v>
      </c>
      <c r="AB81" s="912"/>
    </row>
    <row r="82" spans="1:28">
      <c r="A82" s="929" t="s">
        <v>3879</v>
      </c>
      <c r="B82" s="930">
        <v>0</v>
      </c>
      <c r="C82" s="931">
        <v>270.47581500000001</v>
      </c>
      <c r="D82" s="931">
        <v>0</v>
      </c>
      <c r="E82" s="931">
        <v>0</v>
      </c>
      <c r="F82" s="932">
        <v>0</v>
      </c>
      <c r="G82" s="933">
        <v>0</v>
      </c>
      <c r="H82" s="933">
        <v>0</v>
      </c>
      <c r="I82" s="933">
        <v>0</v>
      </c>
      <c r="J82" s="933">
        <v>0</v>
      </c>
      <c r="K82" s="933">
        <v>270</v>
      </c>
      <c r="L82" s="934">
        <v>1.07263544202609</v>
      </c>
      <c r="M82" s="935">
        <v>9.8106900185313006E-4</v>
      </c>
      <c r="N82" s="935">
        <v>0</v>
      </c>
      <c r="O82" s="935">
        <v>2.6161840049416799E-2</v>
      </c>
      <c r="P82" s="935">
        <v>0.26685076850405098</v>
      </c>
      <c r="Q82" s="935">
        <v>3.2702300061771E-4</v>
      </c>
      <c r="R82" s="935">
        <v>1.63511500308855E-3</v>
      </c>
      <c r="S82" s="935">
        <v>9.8106900185313001E-3</v>
      </c>
      <c r="T82" s="935">
        <v>1.6351150030885501E-2</v>
      </c>
      <c r="U82" s="935">
        <v>0.18967334035827199</v>
      </c>
      <c r="V82" s="935">
        <v>6.5404600123542006E-5</v>
      </c>
      <c r="W82" s="935">
        <v>6.5404600123542006E-5</v>
      </c>
      <c r="X82" s="935">
        <v>0</v>
      </c>
      <c r="Y82" s="935">
        <v>0</v>
      </c>
      <c r="Z82" s="935">
        <v>3.2702300061770999E-3</v>
      </c>
      <c r="AA82" s="935">
        <v>3.5972530067948098E-3</v>
      </c>
      <c r="AB82" s="912"/>
    </row>
    <row r="83" spans="1:28">
      <c r="A83" s="929" t="s">
        <v>3880</v>
      </c>
      <c r="B83" s="930">
        <v>0</v>
      </c>
      <c r="C83" s="931">
        <v>0.23499999999999999</v>
      </c>
      <c r="D83" s="931">
        <v>0</v>
      </c>
      <c r="E83" s="931">
        <v>0</v>
      </c>
      <c r="F83" s="932">
        <v>0</v>
      </c>
      <c r="G83" s="933">
        <v>0</v>
      </c>
      <c r="H83" s="933">
        <v>0</v>
      </c>
      <c r="I83" s="933">
        <v>0</v>
      </c>
      <c r="J83" s="933">
        <v>0</v>
      </c>
      <c r="K83" s="933">
        <v>0</v>
      </c>
      <c r="L83" s="934">
        <v>0</v>
      </c>
      <c r="M83" s="935">
        <v>0</v>
      </c>
      <c r="N83" s="935">
        <v>0</v>
      </c>
      <c r="O83" s="935">
        <v>0</v>
      </c>
      <c r="P83" s="935">
        <v>0</v>
      </c>
      <c r="Q83" s="935">
        <v>0</v>
      </c>
      <c r="R83" s="935">
        <v>0</v>
      </c>
      <c r="S83" s="935">
        <v>0</v>
      </c>
      <c r="T83" s="935">
        <v>0</v>
      </c>
      <c r="U83" s="935">
        <v>0</v>
      </c>
      <c r="V83" s="935">
        <v>0</v>
      </c>
      <c r="W83" s="935">
        <v>0</v>
      </c>
      <c r="X83" s="935">
        <v>0</v>
      </c>
      <c r="Y83" s="935">
        <v>0</v>
      </c>
      <c r="Z83" s="935">
        <v>0</v>
      </c>
      <c r="AA83" s="935">
        <v>0</v>
      </c>
      <c r="AB83" s="912"/>
    </row>
    <row r="84" spans="1:28">
      <c r="A84" s="929" t="s">
        <v>3881</v>
      </c>
      <c r="B84" s="930">
        <v>0</v>
      </c>
      <c r="C84" s="931">
        <v>8.9999999999999993E-3</v>
      </c>
      <c r="D84" s="931">
        <v>0</v>
      </c>
      <c r="E84" s="931">
        <v>0</v>
      </c>
      <c r="F84" s="932">
        <v>0</v>
      </c>
      <c r="G84" s="933">
        <v>0</v>
      </c>
      <c r="H84" s="933">
        <v>0</v>
      </c>
      <c r="I84" s="933">
        <v>0</v>
      </c>
      <c r="J84" s="933">
        <v>0</v>
      </c>
      <c r="K84" s="933">
        <v>0</v>
      </c>
      <c r="L84" s="934">
        <v>0</v>
      </c>
      <c r="M84" s="935">
        <v>0</v>
      </c>
      <c r="N84" s="935">
        <v>0</v>
      </c>
      <c r="O84" s="935">
        <v>0</v>
      </c>
      <c r="P84" s="935">
        <v>0</v>
      </c>
      <c r="Q84" s="935">
        <v>0</v>
      </c>
      <c r="R84" s="935">
        <v>0</v>
      </c>
      <c r="S84" s="935">
        <v>0</v>
      </c>
      <c r="T84" s="935">
        <v>0</v>
      </c>
      <c r="U84" s="935">
        <v>0</v>
      </c>
      <c r="V84" s="935">
        <v>0</v>
      </c>
      <c r="W84" s="935">
        <v>0</v>
      </c>
      <c r="X84" s="935">
        <v>0</v>
      </c>
      <c r="Y84" s="935">
        <v>0</v>
      </c>
      <c r="Z84" s="935">
        <v>0</v>
      </c>
      <c r="AA84" s="935">
        <v>0</v>
      </c>
      <c r="AB84" s="912"/>
    </row>
    <row r="85" spans="1:28">
      <c r="A85" s="929" t="s">
        <v>3882</v>
      </c>
      <c r="B85" s="930">
        <v>0</v>
      </c>
      <c r="C85" s="931">
        <v>20.751999999999999</v>
      </c>
      <c r="D85" s="931">
        <v>0</v>
      </c>
      <c r="E85" s="931">
        <v>8.345E-3</v>
      </c>
      <c r="F85" s="932">
        <v>0</v>
      </c>
      <c r="G85" s="933">
        <v>0</v>
      </c>
      <c r="H85" s="933">
        <v>0</v>
      </c>
      <c r="I85" s="933">
        <v>0</v>
      </c>
      <c r="J85" s="933">
        <v>0</v>
      </c>
      <c r="K85" s="933">
        <v>21</v>
      </c>
      <c r="L85" s="934">
        <v>7.9103230260528304E-2</v>
      </c>
      <c r="M85" s="935">
        <v>3.30656589513462E-4</v>
      </c>
      <c r="N85" s="935">
        <v>0</v>
      </c>
      <c r="O85" s="935">
        <v>2.1365502707023701E-2</v>
      </c>
      <c r="P85" s="935">
        <v>1.94069982922132E-2</v>
      </c>
      <c r="Q85" s="935">
        <v>0</v>
      </c>
      <c r="R85" s="935">
        <v>3.5609171178372902E-4</v>
      </c>
      <c r="S85" s="935">
        <v>8.3935903491878898E-3</v>
      </c>
      <c r="T85" s="935">
        <v>1.42436684713491E-2</v>
      </c>
      <c r="U85" s="935">
        <v>7.4779259474583096E-2</v>
      </c>
      <c r="V85" s="935">
        <v>2.5435122270266299E-5</v>
      </c>
      <c r="W85" s="935">
        <v>5.0870244540532696E-6</v>
      </c>
      <c r="X85" s="935">
        <v>0</v>
      </c>
      <c r="Y85" s="935">
        <v>0</v>
      </c>
      <c r="Z85" s="935">
        <v>0</v>
      </c>
      <c r="AA85" s="935">
        <v>3.3065658951346297E-5</v>
      </c>
      <c r="AB85" s="912"/>
    </row>
    <row r="86" spans="1:28">
      <c r="A86" s="929" t="s">
        <v>3883</v>
      </c>
      <c r="B86" s="930">
        <v>0</v>
      </c>
      <c r="C86" s="931">
        <v>2487.2669999999998</v>
      </c>
      <c r="D86" s="931">
        <v>0</v>
      </c>
      <c r="E86" s="931">
        <v>0</v>
      </c>
      <c r="F86" s="932">
        <v>0</v>
      </c>
      <c r="G86" s="933">
        <v>0</v>
      </c>
      <c r="H86" s="933">
        <v>0</v>
      </c>
      <c r="I86" s="933">
        <v>0</v>
      </c>
      <c r="J86" s="933">
        <v>0</v>
      </c>
      <c r="K86" s="933">
        <v>2487</v>
      </c>
      <c r="L86" s="934">
        <v>10.6633479888085</v>
      </c>
      <c r="M86" s="935">
        <v>0</v>
      </c>
      <c r="N86" s="935">
        <v>0</v>
      </c>
      <c r="O86" s="935">
        <v>6.0244903891573699E-2</v>
      </c>
      <c r="P86" s="935">
        <v>2.6658369972021401</v>
      </c>
      <c r="Q86" s="935">
        <v>0</v>
      </c>
      <c r="R86" s="935">
        <v>6.0244903891573699E-3</v>
      </c>
      <c r="S86" s="935">
        <v>3.0122451945786902E-2</v>
      </c>
      <c r="T86" s="935">
        <v>9.0367355837360594E-2</v>
      </c>
      <c r="U86" s="935">
        <v>3.0122451945786902E-2</v>
      </c>
      <c r="V86" s="935">
        <v>0</v>
      </c>
      <c r="W86" s="935">
        <v>0</v>
      </c>
      <c r="X86" s="935">
        <v>0</v>
      </c>
      <c r="Y86" s="935">
        <v>0</v>
      </c>
      <c r="Z86" s="935">
        <v>0</v>
      </c>
      <c r="AA86" s="935">
        <v>0</v>
      </c>
      <c r="AB86" s="912"/>
    </row>
    <row r="87" spans="1:28">
      <c r="A87" s="929" t="s">
        <v>3884</v>
      </c>
      <c r="B87" s="930">
        <v>0</v>
      </c>
      <c r="C87" s="931">
        <v>15.66</v>
      </c>
      <c r="D87" s="931">
        <v>0</v>
      </c>
      <c r="E87" s="931">
        <v>0</v>
      </c>
      <c r="F87" s="932">
        <v>0</v>
      </c>
      <c r="G87" s="933">
        <v>0</v>
      </c>
      <c r="H87" s="933">
        <v>0</v>
      </c>
      <c r="I87" s="933">
        <v>0</v>
      </c>
      <c r="J87" s="933">
        <v>0</v>
      </c>
      <c r="K87" s="933">
        <v>16</v>
      </c>
      <c r="L87" s="934">
        <v>7.5966231847195503E-2</v>
      </c>
      <c r="M87" s="935">
        <v>0</v>
      </c>
      <c r="N87" s="935">
        <v>1.93791407773458E-5</v>
      </c>
      <c r="O87" s="935">
        <v>9.1081961653525206E-3</v>
      </c>
      <c r="P87" s="935">
        <v>1.8933420539466801E-2</v>
      </c>
      <c r="Q87" s="935">
        <v>0</v>
      </c>
      <c r="R87" s="935">
        <v>0</v>
      </c>
      <c r="S87" s="935">
        <v>9.6895703886728905E-4</v>
      </c>
      <c r="T87" s="935">
        <v>6.0075336409771904E-3</v>
      </c>
      <c r="U87" s="935">
        <v>3.8758281554691601E-3</v>
      </c>
      <c r="V87" s="935">
        <v>0</v>
      </c>
      <c r="W87" s="935">
        <v>0</v>
      </c>
      <c r="X87" s="935">
        <v>0</v>
      </c>
      <c r="Y87" s="935">
        <v>0</v>
      </c>
      <c r="Z87" s="935">
        <v>0</v>
      </c>
      <c r="AA87" s="935">
        <v>0</v>
      </c>
      <c r="AB87" s="912"/>
    </row>
    <row r="88" spans="1:28">
      <c r="A88" s="929" t="s">
        <v>3885</v>
      </c>
      <c r="B88" s="930">
        <v>0</v>
      </c>
      <c r="C88" s="931">
        <v>9400</v>
      </c>
      <c r="D88" s="931">
        <v>0</v>
      </c>
      <c r="E88" s="931">
        <v>35.64</v>
      </c>
      <c r="F88" s="932">
        <v>0</v>
      </c>
      <c r="G88" s="933">
        <v>0</v>
      </c>
      <c r="H88" s="933">
        <v>0</v>
      </c>
      <c r="I88" s="933">
        <v>0</v>
      </c>
      <c r="J88" s="933">
        <v>0</v>
      </c>
      <c r="K88" s="933">
        <v>9364</v>
      </c>
      <c r="L88" s="934">
        <v>42.537963010064999</v>
      </c>
      <c r="M88" s="935">
        <v>2.1322287223090201E-2</v>
      </c>
      <c r="N88" s="935">
        <v>0</v>
      </c>
      <c r="O88" s="935">
        <v>4.3710688807334996</v>
      </c>
      <c r="P88" s="935">
        <v>10.6078378934874</v>
      </c>
      <c r="Q88" s="935">
        <v>0</v>
      </c>
      <c r="R88" s="935">
        <v>6.3966861669270694E-2</v>
      </c>
      <c r="S88" s="935">
        <v>0.63966861669270703</v>
      </c>
      <c r="T88" s="935">
        <v>0.53305718057725604</v>
      </c>
      <c r="U88" s="935">
        <v>8.9553606336979001</v>
      </c>
      <c r="V88" s="935">
        <v>0</v>
      </c>
      <c r="W88" s="935">
        <v>0</v>
      </c>
      <c r="X88" s="935">
        <v>0</v>
      </c>
      <c r="Y88" s="935">
        <v>0</v>
      </c>
      <c r="Z88" s="935">
        <v>0</v>
      </c>
      <c r="AA88" s="935">
        <v>7.4628005280815901E-3</v>
      </c>
      <c r="AB88" s="912"/>
    </row>
    <row r="89" spans="1:28">
      <c r="A89" s="929" t="s">
        <v>3886</v>
      </c>
      <c r="B89" s="930">
        <v>0</v>
      </c>
      <c r="C89" s="931">
        <v>3254</v>
      </c>
      <c r="D89" s="931">
        <v>0</v>
      </c>
      <c r="E89" s="931">
        <v>0</v>
      </c>
      <c r="F89" s="932">
        <v>0</v>
      </c>
      <c r="G89" s="933">
        <v>0</v>
      </c>
      <c r="H89" s="933">
        <v>0</v>
      </c>
      <c r="I89" s="933">
        <v>0</v>
      </c>
      <c r="J89" s="933">
        <v>0</v>
      </c>
      <c r="K89" s="933">
        <v>3254</v>
      </c>
      <c r="L89" s="934">
        <v>15.7255186948149</v>
      </c>
      <c r="M89" s="935">
        <v>0</v>
      </c>
      <c r="N89" s="935">
        <v>0</v>
      </c>
      <c r="O89" s="935">
        <v>7.8824655111854006E-2</v>
      </c>
      <c r="P89" s="935">
        <v>3.9333502900815098</v>
      </c>
      <c r="Q89" s="935">
        <v>0</v>
      </c>
      <c r="R89" s="935">
        <v>3.9412327555926998E-3</v>
      </c>
      <c r="S89" s="935">
        <v>3.9412327555927003E-2</v>
      </c>
      <c r="T89" s="935">
        <v>0</v>
      </c>
      <c r="U89" s="935">
        <v>0.118236982667781</v>
      </c>
      <c r="V89" s="935">
        <v>0</v>
      </c>
      <c r="W89" s="935">
        <v>0</v>
      </c>
      <c r="X89" s="935">
        <v>0</v>
      </c>
      <c r="Y89" s="935">
        <v>0</v>
      </c>
      <c r="Z89" s="935">
        <v>0</v>
      </c>
      <c r="AA89" s="935">
        <v>7.8824655111853995E-4</v>
      </c>
      <c r="AB89" s="912"/>
    </row>
    <row r="90" spans="1:28">
      <c r="A90" s="929" t="s">
        <v>3887</v>
      </c>
      <c r="B90" s="930">
        <v>0</v>
      </c>
      <c r="C90" s="931">
        <v>1.2310000000000001</v>
      </c>
      <c r="D90" s="931">
        <v>0</v>
      </c>
      <c r="E90" s="931">
        <v>0</v>
      </c>
      <c r="F90" s="932">
        <v>0</v>
      </c>
      <c r="G90" s="933">
        <v>0</v>
      </c>
      <c r="H90" s="933">
        <v>0</v>
      </c>
      <c r="I90" s="933">
        <v>0</v>
      </c>
      <c r="J90" s="933">
        <v>0</v>
      </c>
      <c r="K90" s="933">
        <v>1</v>
      </c>
      <c r="L90" s="934">
        <v>3.25811804319126E-3</v>
      </c>
      <c r="M90" s="935">
        <v>0</v>
      </c>
      <c r="N90" s="935">
        <v>1.21119629858411E-6</v>
      </c>
      <c r="O90" s="935">
        <v>1.1021886317115401E-3</v>
      </c>
      <c r="P90" s="935">
        <v>8.1150152005135502E-4</v>
      </c>
      <c r="Q90" s="935">
        <v>0</v>
      </c>
      <c r="R90" s="935">
        <v>4.84478519433645E-6</v>
      </c>
      <c r="S90" s="935">
        <v>2.3012729673098099E-4</v>
      </c>
      <c r="T90" s="935">
        <v>1.21119629858411E-5</v>
      </c>
      <c r="U90" s="935">
        <v>2.6282959679275199E-3</v>
      </c>
      <c r="V90" s="935">
        <v>9.3262114990976596E-6</v>
      </c>
      <c r="W90" s="935">
        <v>4.8447851943364496E-7</v>
      </c>
      <c r="X90" s="935">
        <v>0</v>
      </c>
      <c r="Y90" s="935">
        <v>0</v>
      </c>
      <c r="Z90" s="935">
        <v>0</v>
      </c>
      <c r="AA90" s="935">
        <v>2.2528251153664501E-5</v>
      </c>
      <c r="AB90" s="912"/>
    </row>
    <row r="91" spans="1:28">
      <c r="A91" s="929" t="s">
        <v>3888</v>
      </c>
      <c r="B91" s="930">
        <v>0</v>
      </c>
      <c r="C91" s="931">
        <v>92.206000000000003</v>
      </c>
      <c r="D91" s="931">
        <v>0</v>
      </c>
      <c r="E91" s="931">
        <v>0</v>
      </c>
      <c r="F91" s="932">
        <v>14.206</v>
      </c>
      <c r="G91" s="933">
        <v>0</v>
      </c>
      <c r="H91" s="933">
        <v>0</v>
      </c>
      <c r="I91" s="933">
        <v>0</v>
      </c>
      <c r="J91" s="933">
        <v>0</v>
      </c>
      <c r="K91" s="933">
        <v>78</v>
      </c>
      <c r="L91" s="934">
        <v>0.27491733585262201</v>
      </c>
      <c r="M91" s="935">
        <v>9.4473311289560699E-5</v>
      </c>
      <c r="N91" s="935">
        <v>9.4473311289560699E-5</v>
      </c>
      <c r="O91" s="935">
        <v>0.12092583845063801</v>
      </c>
      <c r="P91" s="935">
        <v>6.8587623996221106E-2</v>
      </c>
      <c r="Q91" s="935">
        <v>0</v>
      </c>
      <c r="R91" s="935">
        <v>3.6844591402928699E-3</v>
      </c>
      <c r="S91" s="935">
        <v>0.14170996693434099</v>
      </c>
      <c r="T91" s="935">
        <v>3.2120925838450602E-2</v>
      </c>
      <c r="U91" s="935">
        <v>0.78412848370335397</v>
      </c>
      <c r="V91" s="935">
        <v>1.88946622579121E-5</v>
      </c>
      <c r="W91" s="935">
        <v>1.88946622579121E-5</v>
      </c>
      <c r="X91" s="935">
        <v>0</v>
      </c>
      <c r="Y91" s="935">
        <v>0</v>
      </c>
      <c r="Z91" s="935">
        <v>0</v>
      </c>
      <c r="AA91" s="935">
        <v>2.26735947094946E-4</v>
      </c>
      <c r="AB91" s="912"/>
    </row>
    <row r="92" spans="1:28">
      <c r="A92" s="929" t="s">
        <v>3889</v>
      </c>
      <c r="B92" s="930">
        <v>0</v>
      </c>
      <c r="C92" s="931">
        <v>2721.7402860000002</v>
      </c>
      <c r="D92" s="931">
        <v>-2500</v>
      </c>
      <c r="E92" s="931">
        <v>41.106088</v>
      </c>
      <c r="F92" s="932">
        <v>0</v>
      </c>
      <c r="G92" s="933">
        <v>0</v>
      </c>
      <c r="H92" s="933">
        <v>0</v>
      </c>
      <c r="I92" s="933">
        <v>0</v>
      </c>
      <c r="J92" s="933">
        <v>0</v>
      </c>
      <c r="K92" s="933">
        <v>5180.6341979999997</v>
      </c>
      <c r="L92" s="934">
        <v>25.789284005886401</v>
      </c>
      <c r="M92" s="935">
        <v>0.17569341901820401</v>
      </c>
      <c r="N92" s="935">
        <v>0.66512508628320199</v>
      </c>
      <c r="O92" s="935">
        <v>4.7060737237019001</v>
      </c>
      <c r="P92" s="935">
        <v>4.7625466083863204</v>
      </c>
      <c r="Q92" s="935">
        <v>3.1373824824679299E-2</v>
      </c>
      <c r="R92" s="935">
        <v>1.2549529929871701E-2</v>
      </c>
      <c r="S92" s="935">
        <v>0.501981197194869</v>
      </c>
      <c r="T92" s="935">
        <v>4.2040925265070301</v>
      </c>
      <c r="U92" s="935">
        <v>6.5257555635333002</v>
      </c>
      <c r="V92" s="935">
        <v>8.7846709509102096E-3</v>
      </c>
      <c r="W92" s="935">
        <v>1.8824294894807601E-3</v>
      </c>
      <c r="X92" s="935">
        <v>0.43923354754551103</v>
      </c>
      <c r="Y92" s="935">
        <v>0.376485897896152</v>
      </c>
      <c r="Z92" s="935">
        <v>0</v>
      </c>
      <c r="AA92" s="935">
        <v>1.8824294894807601E-2</v>
      </c>
      <c r="AB92" s="912"/>
    </row>
    <row r="93" spans="1:28">
      <c r="A93" s="929" t="s">
        <v>3890</v>
      </c>
      <c r="B93" s="930">
        <v>0</v>
      </c>
      <c r="C93" s="931">
        <v>33062</v>
      </c>
      <c r="D93" s="931">
        <v>-19000</v>
      </c>
      <c r="E93" s="931">
        <v>25.216698000000001</v>
      </c>
      <c r="F93" s="932">
        <v>0</v>
      </c>
      <c r="G93" s="933">
        <v>0</v>
      </c>
      <c r="H93" s="933">
        <v>0</v>
      </c>
      <c r="I93" s="933">
        <v>0</v>
      </c>
      <c r="J93" s="933">
        <v>0</v>
      </c>
      <c r="K93" s="933">
        <v>52037</v>
      </c>
      <c r="L93" s="934">
        <v>24.5805384978744</v>
      </c>
      <c r="M93" s="935">
        <v>0</v>
      </c>
      <c r="N93" s="935">
        <v>0</v>
      </c>
      <c r="O93" s="935">
        <v>1.26054043578843</v>
      </c>
      <c r="P93" s="935">
        <v>6.1766481353633003</v>
      </c>
      <c r="Q93" s="935">
        <v>0</v>
      </c>
      <c r="R93" s="935">
        <v>0</v>
      </c>
      <c r="S93" s="935">
        <v>0.630270217894214</v>
      </c>
      <c r="T93" s="935">
        <v>2.52108087157686</v>
      </c>
      <c r="U93" s="935">
        <v>1.8908106536826399</v>
      </c>
      <c r="V93" s="935">
        <v>0</v>
      </c>
      <c r="W93" s="935">
        <v>0</v>
      </c>
      <c r="X93" s="935">
        <v>0</v>
      </c>
      <c r="Y93" s="935">
        <v>0</v>
      </c>
      <c r="Z93" s="935">
        <v>0</v>
      </c>
      <c r="AA93" s="935">
        <v>1.89081065368264E-2</v>
      </c>
      <c r="AB93" s="912"/>
    </row>
    <row r="94" spans="1:28">
      <c r="A94" s="924"/>
      <c r="B94" s="925"/>
      <c r="C94" s="926"/>
      <c r="D94" s="926"/>
      <c r="E94" s="926"/>
      <c r="F94" s="925"/>
      <c r="G94" s="926"/>
      <c r="H94" s="926"/>
      <c r="I94" s="926"/>
      <c r="J94" s="926"/>
      <c r="K94" s="926"/>
      <c r="L94" s="927"/>
      <c r="M94" s="928"/>
      <c r="N94" s="928"/>
      <c r="O94" s="928"/>
      <c r="P94" s="928"/>
      <c r="Q94" s="928"/>
      <c r="R94" s="928"/>
      <c r="S94" s="928"/>
      <c r="T94" s="928"/>
      <c r="U94" s="928"/>
      <c r="V94" s="928"/>
      <c r="W94" s="928"/>
      <c r="X94" s="928"/>
      <c r="Y94" s="928"/>
      <c r="Z94" s="928"/>
      <c r="AA94" s="928"/>
      <c r="AB94" s="912"/>
    </row>
    <row r="95" spans="1:28">
      <c r="A95" s="917" t="s">
        <v>3891</v>
      </c>
      <c r="B95" s="918">
        <v>12594</v>
      </c>
      <c r="C95" s="919">
        <v>3776</v>
      </c>
      <c r="D95" s="919">
        <v>-1002</v>
      </c>
      <c r="E95" s="919">
        <v>111</v>
      </c>
      <c r="F95" s="920">
        <v>115</v>
      </c>
      <c r="G95" s="921">
        <v>1709</v>
      </c>
      <c r="H95" s="921">
        <v>0</v>
      </c>
      <c r="I95" s="921">
        <v>460</v>
      </c>
      <c r="J95" s="921">
        <v>0</v>
      </c>
      <c r="K95" s="921">
        <v>13719</v>
      </c>
      <c r="L95" s="922">
        <v>52.673546261642599</v>
      </c>
      <c r="M95" s="923">
        <v>3.6042258638857598</v>
      </c>
      <c r="N95" s="923">
        <v>0.27354383925002701</v>
      </c>
      <c r="O95" s="923">
        <v>18.872800164722701</v>
      </c>
      <c r="P95" s="923">
        <v>7.4568135847776897</v>
      </c>
      <c r="Q95" s="923">
        <v>2.9612913774935499</v>
      </c>
      <c r="R95" s="923">
        <v>0.98636314087424104</v>
      </c>
      <c r="S95" s="923">
        <v>25.4187468963095</v>
      </c>
      <c r="T95" s="923">
        <v>59.983103811634699</v>
      </c>
      <c r="U95" s="923">
        <v>224.362898634982</v>
      </c>
      <c r="V95" s="923">
        <v>2.9510434456112299E-2</v>
      </c>
      <c r="W95" s="923">
        <v>8.7630657800709694E-2</v>
      </c>
      <c r="X95" s="923">
        <v>0.73294332812518903</v>
      </c>
      <c r="Y95" s="923">
        <v>0.35147705388612299</v>
      </c>
      <c r="Z95" s="923">
        <v>0.24537625813015501</v>
      </c>
      <c r="AA95" s="923">
        <v>0.51063369790341895</v>
      </c>
      <c r="AB95" s="912"/>
    </row>
    <row r="96" spans="1:28">
      <c r="A96" s="929" t="s">
        <v>3892</v>
      </c>
      <c r="B96" s="930">
        <v>12121</v>
      </c>
      <c r="C96" s="931">
        <v>1549</v>
      </c>
      <c r="D96" s="931">
        <v>-3</v>
      </c>
      <c r="E96" s="931">
        <v>16.902000000000001</v>
      </c>
      <c r="F96" s="932">
        <v>0</v>
      </c>
      <c r="G96" s="933">
        <v>1649</v>
      </c>
      <c r="H96" s="933">
        <v>0</v>
      </c>
      <c r="I96" s="933">
        <v>436</v>
      </c>
      <c r="J96" s="933">
        <v>0</v>
      </c>
      <c r="K96" s="933">
        <v>11145</v>
      </c>
      <c r="L96" s="934">
        <v>42.656153482794998</v>
      </c>
      <c r="M96" s="935">
        <v>2.9157370735075001</v>
      </c>
      <c r="N96" s="935">
        <v>0.21598052396351899</v>
      </c>
      <c r="O96" s="935">
        <v>17.278441917081501</v>
      </c>
      <c r="P96" s="935">
        <v>6.0339558882308104</v>
      </c>
      <c r="Q96" s="935">
        <v>2.4432796773373102</v>
      </c>
      <c r="R96" s="935">
        <v>0.85042331310635499</v>
      </c>
      <c r="S96" s="935">
        <v>22.272991533737901</v>
      </c>
      <c r="T96" s="935">
        <v>50.350459648995297</v>
      </c>
      <c r="U96" s="935">
        <v>192.49264198248599</v>
      </c>
      <c r="V96" s="935">
        <v>2.2947930671123901E-2</v>
      </c>
      <c r="W96" s="935">
        <v>6.34442789142836E-2</v>
      </c>
      <c r="X96" s="935">
        <v>0.26997565495439801</v>
      </c>
      <c r="Y96" s="935">
        <v>0.13498782747719901</v>
      </c>
      <c r="Z96" s="935">
        <v>0.13498782747719901</v>
      </c>
      <c r="AA96" s="935">
        <v>0.40496348243159802</v>
      </c>
      <c r="AB96" s="912"/>
    </row>
    <row r="97" spans="1:28">
      <c r="A97" s="929" t="s">
        <v>3893</v>
      </c>
      <c r="B97" s="930">
        <v>0</v>
      </c>
      <c r="C97" s="931">
        <v>90.209000000000003</v>
      </c>
      <c r="D97" s="931">
        <v>0</v>
      </c>
      <c r="E97" s="931">
        <v>34.000999999999998</v>
      </c>
      <c r="F97" s="932">
        <v>9.2080000000000108</v>
      </c>
      <c r="G97" s="933">
        <v>0</v>
      </c>
      <c r="H97" s="933">
        <v>0</v>
      </c>
      <c r="I97" s="933">
        <v>0</v>
      </c>
      <c r="J97" s="933">
        <v>0</v>
      </c>
      <c r="K97" s="933">
        <v>47</v>
      </c>
      <c r="L97" s="934">
        <v>0.17931761200537799</v>
      </c>
      <c r="M97" s="935">
        <v>1.42884827343968E-2</v>
      </c>
      <c r="N97" s="935">
        <v>1.0246720686021601E-3</v>
      </c>
      <c r="O97" s="935">
        <v>5.8064750554122302E-2</v>
      </c>
      <c r="P97" s="935">
        <v>2.22581543790802E-2</v>
      </c>
      <c r="Q97" s="935">
        <v>1.1954507467025199E-2</v>
      </c>
      <c r="R97" s="935">
        <v>2.73245884960576E-3</v>
      </c>
      <c r="S97" s="935">
        <v>7.7419667405496398E-2</v>
      </c>
      <c r="T97" s="935">
        <v>0.21688892118745701</v>
      </c>
      <c r="U97" s="935">
        <v>0.66091348424839202</v>
      </c>
      <c r="V97" s="935">
        <v>1.2523769727359701E-4</v>
      </c>
      <c r="W97" s="935">
        <v>3.4724997880406498E-4</v>
      </c>
      <c r="X97" s="935">
        <v>2.8463113016726602E-3</v>
      </c>
      <c r="Y97" s="935">
        <v>1.1385245206690601E-3</v>
      </c>
      <c r="Z97" s="935">
        <v>5.6926226033453199E-4</v>
      </c>
      <c r="AA97" s="935">
        <v>1.61101219674673E-3</v>
      </c>
      <c r="AB97" s="912"/>
    </row>
    <row r="98" spans="1:28">
      <c r="A98" s="929" t="s">
        <v>3894</v>
      </c>
      <c r="B98" s="930">
        <v>0</v>
      </c>
      <c r="C98" s="931">
        <v>0.246</v>
      </c>
      <c r="D98" s="931">
        <v>0</v>
      </c>
      <c r="E98" s="931">
        <v>0</v>
      </c>
      <c r="F98" s="932">
        <v>0.246</v>
      </c>
      <c r="G98" s="933">
        <v>0</v>
      </c>
      <c r="H98" s="933">
        <v>0</v>
      </c>
      <c r="I98" s="933">
        <v>0</v>
      </c>
      <c r="J98" s="933">
        <v>0</v>
      </c>
      <c r="K98" s="933">
        <v>0</v>
      </c>
      <c r="L98" s="934">
        <v>0</v>
      </c>
      <c r="M98" s="935">
        <v>0</v>
      </c>
      <c r="N98" s="935">
        <v>0</v>
      </c>
      <c r="O98" s="935">
        <v>0</v>
      </c>
      <c r="P98" s="935">
        <v>0</v>
      </c>
      <c r="Q98" s="935">
        <v>0</v>
      </c>
      <c r="R98" s="935">
        <v>0</v>
      </c>
      <c r="S98" s="935">
        <v>0</v>
      </c>
      <c r="T98" s="935">
        <v>0</v>
      </c>
      <c r="U98" s="935">
        <v>0</v>
      </c>
      <c r="V98" s="935">
        <v>0</v>
      </c>
      <c r="W98" s="935">
        <v>0</v>
      </c>
      <c r="X98" s="935">
        <v>0</v>
      </c>
      <c r="Y98" s="935">
        <v>0</v>
      </c>
      <c r="Z98" s="935">
        <v>0</v>
      </c>
      <c r="AA98" s="935">
        <v>0</v>
      </c>
      <c r="AB98" s="912"/>
    </row>
    <row r="99" spans="1:28">
      <c r="A99" s="929" t="s">
        <v>3895</v>
      </c>
      <c r="B99" s="930">
        <v>0</v>
      </c>
      <c r="C99" s="931">
        <v>25.364999999999998</v>
      </c>
      <c r="D99" s="931">
        <v>0</v>
      </c>
      <c r="E99" s="931">
        <v>8.4000000000000005E-2</v>
      </c>
      <c r="F99" s="932">
        <v>4.2809999999999997</v>
      </c>
      <c r="G99" s="933">
        <v>0</v>
      </c>
      <c r="H99" s="933">
        <v>0</v>
      </c>
      <c r="I99" s="933">
        <v>0</v>
      </c>
      <c r="J99" s="933">
        <v>0</v>
      </c>
      <c r="K99" s="933">
        <v>21</v>
      </c>
      <c r="L99" s="934">
        <v>8.3427201046473595E-2</v>
      </c>
      <c r="M99" s="935">
        <v>6.3842156898368503E-3</v>
      </c>
      <c r="N99" s="935">
        <v>3.30656589513462E-4</v>
      </c>
      <c r="O99" s="935">
        <v>9.9196976854038707E-3</v>
      </c>
      <c r="P99" s="935">
        <v>1.1827331855673801E-2</v>
      </c>
      <c r="Q99" s="935">
        <v>3.6880927291886201E-3</v>
      </c>
      <c r="R99" s="935">
        <v>1.83132880345918E-3</v>
      </c>
      <c r="S99" s="935">
        <v>1.8567639257294401E-2</v>
      </c>
      <c r="T99" s="935">
        <v>8.21554449329603E-2</v>
      </c>
      <c r="U99" s="935">
        <v>0.20500708549834701</v>
      </c>
      <c r="V99" s="935">
        <v>3.3065658951346297E-5</v>
      </c>
      <c r="W99" s="935">
        <v>8.9022927945932201E-5</v>
      </c>
      <c r="X99" s="935">
        <v>1.01740489081065E-3</v>
      </c>
      <c r="Y99" s="935">
        <v>5.0870244540532697E-4</v>
      </c>
      <c r="Z99" s="935">
        <v>1.52610733621598E-3</v>
      </c>
      <c r="AA99" s="935">
        <v>8.7496820609716196E-4</v>
      </c>
      <c r="AB99" s="912"/>
    </row>
    <row r="100" spans="1:28">
      <c r="A100" s="929" t="s">
        <v>3896</v>
      </c>
      <c r="B100" s="930">
        <v>473</v>
      </c>
      <c r="C100" s="931">
        <v>1623</v>
      </c>
      <c r="D100" s="931">
        <v>-999</v>
      </c>
      <c r="E100" s="931">
        <v>0.27100000000000002</v>
      </c>
      <c r="F100" s="932">
        <v>32</v>
      </c>
      <c r="G100" s="933">
        <v>60</v>
      </c>
      <c r="H100" s="933">
        <v>0</v>
      </c>
      <c r="I100" s="933">
        <v>24</v>
      </c>
      <c r="J100" s="933">
        <v>0</v>
      </c>
      <c r="K100" s="933">
        <v>2145</v>
      </c>
      <c r="L100" s="934">
        <v>8.3915918752952301</v>
      </c>
      <c r="M100" s="935">
        <v>0.57675956542276796</v>
      </c>
      <c r="N100" s="935">
        <v>4.6764289088332502E-2</v>
      </c>
      <c r="O100" s="935">
        <v>0.98724610297590898</v>
      </c>
      <c r="P100" s="935">
        <v>1.20547945205479</v>
      </c>
      <c r="Q100" s="935">
        <v>0.41308455361360402</v>
      </c>
      <c r="R100" s="935">
        <v>0.109116674539443</v>
      </c>
      <c r="S100" s="935">
        <v>2.5200755786490299</v>
      </c>
      <c r="T100" s="935">
        <v>8.2097307510628195</v>
      </c>
      <c r="U100" s="935">
        <v>24.629192253188499</v>
      </c>
      <c r="V100" s="935">
        <v>5.7156353330184203E-3</v>
      </c>
      <c r="W100" s="935">
        <v>2.0264525271610798E-2</v>
      </c>
      <c r="X100" s="935">
        <v>0.38970240906943798</v>
      </c>
      <c r="Y100" s="935">
        <v>0.181861124232404</v>
      </c>
      <c r="Z100" s="935">
        <v>0.10392064241851701</v>
      </c>
      <c r="AA100" s="935">
        <v>8.1058101086443096E-2</v>
      </c>
      <c r="AB100" s="912"/>
    </row>
    <row r="101" spans="1:28">
      <c r="A101" s="929" t="s">
        <v>3897</v>
      </c>
      <c r="B101" s="930">
        <v>0</v>
      </c>
      <c r="C101" s="931">
        <v>0</v>
      </c>
      <c r="D101" s="931">
        <v>0</v>
      </c>
      <c r="E101" s="931">
        <v>0</v>
      </c>
      <c r="F101" s="932">
        <v>0</v>
      </c>
      <c r="G101" s="933">
        <v>0</v>
      </c>
      <c r="H101" s="933">
        <v>0</v>
      </c>
      <c r="I101" s="933">
        <v>0</v>
      </c>
      <c r="J101" s="933">
        <v>0</v>
      </c>
      <c r="K101" s="933">
        <v>0</v>
      </c>
      <c r="L101" s="934">
        <v>0</v>
      </c>
      <c r="M101" s="935">
        <v>0</v>
      </c>
      <c r="N101" s="935">
        <v>0</v>
      </c>
      <c r="O101" s="935">
        <v>0</v>
      </c>
      <c r="P101" s="935">
        <v>0</v>
      </c>
      <c r="Q101" s="935">
        <v>0</v>
      </c>
      <c r="R101" s="935">
        <v>0</v>
      </c>
      <c r="S101" s="935">
        <v>0</v>
      </c>
      <c r="T101" s="935">
        <v>0</v>
      </c>
      <c r="U101" s="935">
        <v>0</v>
      </c>
      <c r="V101" s="935">
        <v>0</v>
      </c>
      <c r="W101" s="935">
        <v>0</v>
      </c>
      <c r="X101" s="935">
        <v>0</v>
      </c>
      <c r="Y101" s="935">
        <v>0</v>
      </c>
      <c r="Z101" s="935">
        <v>0</v>
      </c>
      <c r="AA101" s="935">
        <v>0</v>
      </c>
      <c r="AB101" s="912"/>
    </row>
    <row r="102" spans="1:28">
      <c r="A102" s="929" t="s">
        <v>3898</v>
      </c>
      <c r="B102" s="930">
        <v>0</v>
      </c>
      <c r="C102" s="931">
        <v>443.83300000000003</v>
      </c>
      <c r="D102" s="931">
        <v>0</v>
      </c>
      <c r="E102" s="931">
        <v>58.395000000000003</v>
      </c>
      <c r="F102" s="932">
        <v>67.438000000000002</v>
      </c>
      <c r="G102" s="933">
        <v>0</v>
      </c>
      <c r="H102" s="933">
        <v>0</v>
      </c>
      <c r="I102" s="933">
        <v>0</v>
      </c>
      <c r="J102" s="933">
        <v>0</v>
      </c>
      <c r="K102" s="933">
        <v>318</v>
      </c>
      <c r="L102" s="934">
        <v>1.17859089422623</v>
      </c>
      <c r="M102" s="935">
        <v>7.9343047127648003E-2</v>
      </c>
      <c r="N102" s="935">
        <v>6.9328876130954498E-3</v>
      </c>
      <c r="O102" s="935">
        <v>0.49685694560517402</v>
      </c>
      <c r="P102" s="935">
        <v>0.157915773409396</v>
      </c>
      <c r="Q102" s="935">
        <v>8.2424330511245994E-2</v>
      </c>
      <c r="R102" s="935">
        <v>1.9643181570437099E-2</v>
      </c>
      <c r="S102" s="935">
        <v>0.45448929908070201</v>
      </c>
      <c r="T102" s="935">
        <v>0.93208822353838905</v>
      </c>
      <c r="U102" s="935">
        <v>5.8929544711311399</v>
      </c>
      <c r="V102" s="935">
        <v>6.1625667671959597E-4</v>
      </c>
      <c r="W102" s="935">
        <v>3.1583154681879299E-3</v>
      </c>
      <c r="X102" s="935">
        <v>6.5477271901457093E-2</v>
      </c>
      <c r="Y102" s="935">
        <v>3.0812833835979801E-2</v>
      </c>
      <c r="Z102" s="935">
        <v>3.8516042294974699E-3</v>
      </c>
      <c r="AA102" s="935">
        <v>2.04905345009266E-2</v>
      </c>
      <c r="AB102" s="912"/>
    </row>
    <row r="103" spans="1:28">
      <c r="A103" s="929" t="s">
        <v>3899</v>
      </c>
      <c r="B103" s="930">
        <v>0</v>
      </c>
      <c r="C103" s="931">
        <v>0</v>
      </c>
      <c r="D103" s="931">
        <v>0</v>
      </c>
      <c r="E103" s="931">
        <v>1.2</v>
      </c>
      <c r="F103" s="932">
        <v>0</v>
      </c>
      <c r="G103" s="933">
        <v>0</v>
      </c>
      <c r="H103" s="933">
        <v>0</v>
      </c>
      <c r="I103" s="933">
        <v>0</v>
      </c>
      <c r="J103" s="933">
        <v>0</v>
      </c>
      <c r="K103" s="933">
        <v>0</v>
      </c>
      <c r="L103" s="934">
        <v>0</v>
      </c>
      <c r="M103" s="935">
        <v>0</v>
      </c>
      <c r="N103" s="935">
        <v>0</v>
      </c>
      <c r="O103" s="935">
        <v>0</v>
      </c>
      <c r="P103" s="935">
        <v>0</v>
      </c>
      <c r="Q103" s="935">
        <v>0</v>
      </c>
      <c r="R103" s="935">
        <v>0</v>
      </c>
      <c r="S103" s="935">
        <v>0</v>
      </c>
      <c r="T103" s="935">
        <v>0</v>
      </c>
      <c r="U103" s="935">
        <v>0</v>
      </c>
      <c r="V103" s="935">
        <v>0</v>
      </c>
      <c r="W103" s="935">
        <v>0</v>
      </c>
      <c r="X103" s="935">
        <v>0</v>
      </c>
      <c r="Y103" s="935">
        <v>0</v>
      </c>
      <c r="Z103" s="935">
        <v>0</v>
      </c>
      <c r="AA103" s="935">
        <v>0</v>
      </c>
      <c r="AB103" s="912"/>
    </row>
    <row r="104" spans="1:28">
      <c r="A104" s="929" t="s">
        <v>3901</v>
      </c>
      <c r="B104" s="930">
        <v>0</v>
      </c>
      <c r="C104" s="931">
        <v>10.459</v>
      </c>
      <c r="D104" s="931">
        <v>0</v>
      </c>
      <c r="E104" s="931">
        <v>6.0999999999999999E-2</v>
      </c>
      <c r="F104" s="932">
        <v>1.3979999999999999</v>
      </c>
      <c r="G104" s="933">
        <v>0</v>
      </c>
      <c r="H104" s="933">
        <v>0</v>
      </c>
      <c r="I104" s="933">
        <v>0</v>
      </c>
      <c r="J104" s="933">
        <v>0</v>
      </c>
      <c r="K104" s="933">
        <v>9</v>
      </c>
      <c r="L104" s="934">
        <v>3.66265760691835E-2</v>
      </c>
      <c r="M104" s="935">
        <v>2.7360924385015101E-3</v>
      </c>
      <c r="N104" s="935">
        <v>5.3413756767559301E-4</v>
      </c>
      <c r="O104" s="935">
        <v>1.5915119363395201E-2</v>
      </c>
      <c r="P104" s="935">
        <v>4.2512990080302302E-3</v>
      </c>
      <c r="Q104" s="935">
        <v>1.9185349369572301E-3</v>
      </c>
      <c r="R104" s="935">
        <v>7.6305366810799002E-4</v>
      </c>
      <c r="S104" s="935">
        <v>2.4962755713818501E-2</v>
      </c>
      <c r="T104" s="935">
        <v>4.2294974746557197E-2</v>
      </c>
      <c r="U104" s="935">
        <v>0.127211947240289</v>
      </c>
      <c r="V104" s="935">
        <v>2.2891610043239701E-5</v>
      </c>
      <c r="W104" s="935">
        <v>7.1945060135896198E-5</v>
      </c>
      <c r="X104" s="935">
        <v>2.1801533374514001E-4</v>
      </c>
      <c r="Y104" s="935">
        <v>1.0900766687257E-4</v>
      </c>
      <c r="Z104" s="935">
        <v>1.0900766687257E-4</v>
      </c>
      <c r="AA104" s="935">
        <v>3.8370698739144702E-4</v>
      </c>
      <c r="AB104" s="912"/>
    </row>
    <row r="105" spans="1:28">
      <c r="A105" s="929" t="s">
        <v>3902</v>
      </c>
      <c r="B105" s="930">
        <v>0</v>
      </c>
      <c r="C105" s="931">
        <v>34.274999999999999</v>
      </c>
      <c r="D105" s="931">
        <v>0</v>
      </c>
      <c r="E105" s="931">
        <v>0</v>
      </c>
      <c r="F105" s="932">
        <v>0</v>
      </c>
      <c r="G105" s="933">
        <v>0</v>
      </c>
      <c r="H105" s="933">
        <v>0</v>
      </c>
      <c r="I105" s="933">
        <v>0</v>
      </c>
      <c r="J105" s="933">
        <v>0</v>
      </c>
      <c r="K105" s="933">
        <v>34</v>
      </c>
      <c r="L105" s="934">
        <v>0.14783862020517699</v>
      </c>
      <c r="M105" s="935">
        <v>8.9773869651054404E-3</v>
      </c>
      <c r="N105" s="935">
        <v>1.9766723592892698E-3</v>
      </c>
      <c r="O105" s="935">
        <v>2.63556314571903E-2</v>
      </c>
      <c r="P105" s="935">
        <v>2.1125685839904099E-2</v>
      </c>
      <c r="Q105" s="935">
        <v>4.9416808982231802E-3</v>
      </c>
      <c r="R105" s="935">
        <v>1.85313033683369E-3</v>
      </c>
      <c r="S105" s="935">
        <v>5.02404224652689E-2</v>
      </c>
      <c r="T105" s="935">
        <v>0.14948584717125099</v>
      </c>
      <c r="U105" s="935">
        <v>0.35497741118903098</v>
      </c>
      <c r="V105" s="935">
        <v>4.9416808982231799E-5</v>
      </c>
      <c r="W105" s="935">
        <v>2.5532017974153097E-4</v>
      </c>
      <c r="X105" s="935">
        <v>3.70626067366738E-3</v>
      </c>
      <c r="Y105" s="935">
        <v>2.0590337075929899E-3</v>
      </c>
      <c r="Z105" s="935">
        <v>4.1180674151859801E-4</v>
      </c>
      <c r="AA105" s="935">
        <v>1.25189249421654E-3</v>
      </c>
      <c r="AB105" s="912"/>
    </row>
    <row r="106" spans="1:28">
      <c r="A106" s="929" t="s">
        <v>3903</v>
      </c>
      <c r="B106" s="930">
        <v>0</v>
      </c>
      <c r="C106" s="931">
        <v>90.5</v>
      </c>
      <c r="D106" s="931">
        <v>0</v>
      </c>
      <c r="E106" s="931">
        <v>0</v>
      </c>
      <c r="F106" s="932">
        <v>13</v>
      </c>
      <c r="G106" s="933">
        <v>0</v>
      </c>
      <c r="H106" s="933">
        <v>0</v>
      </c>
      <c r="I106" s="933">
        <v>0</v>
      </c>
      <c r="J106" s="933">
        <v>0</v>
      </c>
      <c r="K106" s="933">
        <v>0</v>
      </c>
      <c r="L106" s="934">
        <v>0</v>
      </c>
      <c r="M106" s="935">
        <v>0</v>
      </c>
      <c r="N106" s="935">
        <v>0</v>
      </c>
      <c r="O106" s="935">
        <v>0</v>
      </c>
      <c r="P106" s="935">
        <v>0</v>
      </c>
      <c r="Q106" s="935">
        <v>0</v>
      </c>
      <c r="R106" s="935">
        <v>0</v>
      </c>
      <c r="S106" s="935">
        <v>0</v>
      </c>
      <c r="T106" s="935">
        <v>0</v>
      </c>
      <c r="U106" s="935">
        <v>0</v>
      </c>
      <c r="V106" s="935">
        <v>0</v>
      </c>
      <c r="W106" s="935">
        <v>0</v>
      </c>
      <c r="X106" s="935">
        <v>0</v>
      </c>
      <c r="Y106" s="935">
        <v>0</v>
      </c>
      <c r="Z106" s="935">
        <v>0</v>
      </c>
      <c r="AA106" s="935">
        <v>0</v>
      </c>
      <c r="AB106" s="912"/>
    </row>
    <row r="107" spans="1:28">
      <c r="A107" s="924"/>
      <c r="B107" s="925"/>
      <c r="C107" s="926"/>
      <c r="D107" s="926"/>
      <c r="E107" s="926"/>
      <c r="F107" s="925"/>
      <c r="G107" s="926"/>
      <c r="H107" s="926"/>
      <c r="I107" s="926"/>
      <c r="J107" s="926"/>
      <c r="K107" s="926"/>
      <c r="L107" s="927"/>
      <c r="M107" s="928"/>
      <c r="N107" s="928"/>
      <c r="O107" s="928"/>
      <c r="P107" s="928"/>
      <c r="Q107" s="928"/>
      <c r="R107" s="928"/>
      <c r="S107" s="928"/>
      <c r="T107" s="928"/>
      <c r="U107" s="928"/>
      <c r="V107" s="928"/>
      <c r="W107" s="928"/>
      <c r="X107" s="928"/>
      <c r="Y107" s="928"/>
      <c r="Z107" s="928"/>
      <c r="AA107" s="928"/>
      <c r="AB107" s="912"/>
    </row>
    <row r="108" spans="1:28">
      <c r="A108" s="917" t="s">
        <v>3904</v>
      </c>
      <c r="B108" s="918">
        <v>0</v>
      </c>
      <c r="C108" s="919">
        <v>282</v>
      </c>
      <c r="D108" s="919">
        <v>0</v>
      </c>
      <c r="E108" s="919">
        <v>0</v>
      </c>
      <c r="F108" s="920">
        <v>0</v>
      </c>
      <c r="G108" s="921">
        <v>0</v>
      </c>
      <c r="H108" s="921">
        <v>0</v>
      </c>
      <c r="I108" s="921">
        <v>0</v>
      </c>
      <c r="J108" s="921">
        <v>0</v>
      </c>
      <c r="K108" s="921">
        <v>281</v>
      </c>
      <c r="L108" s="922">
        <v>1.2486216586122101</v>
      </c>
      <c r="M108" s="923">
        <v>2.6318447730823698E-2</v>
      </c>
      <c r="N108" s="923">
        <v>0.114451025277667</v>
      </c>
      <c r="O108" s="923">
        <v>0.123348836645955</v>
      </c>
      <c r="P108" s="923">
        <v>2.0984157552414499E-2</v>
      </c>
      <c r="Q108" s="923">
        <v>1.4352857817666501E-2</v>
      </c>
      <c r="R108" s="923">
        <v>7.5490231701851899E-3</v>
      </c>
      <c r="S108" s="923">
        <v>0.37141152816637002</v>
      </c>
      <c r="T108" s="923">
        <v>0.71899155796179903</v>
      </c>
      <c r="U108" s="923">
        <v>0.98162372975788204</v>
      </c>
      <c r="V108" s="923">
        <v>3.8019451812555303E-4</v>
      </c>
      <c r="W108" s="923">
        <v>9.8737327858725997E-4</v>
      </c>
      <c r="X108" s="923">
        <v>5.0034519094509598E-3</v>
      </c>
      <c r="Y108" s="923">
        <v>2.2043772634230802E-3</v>
      </c>
      <c r="Z108" s="923">
        <v>3.88309533326066E-3</v>
      </c>
      <c r="AA108" s="923">
        <v>7.3600947155505504E-3</v>
      </c>
      <c r="AB108" s="912"/>
    </row>
    <row r="109" spans="1:28">
      <c r="A109" s="929" t="s">
        <v>3905</v>
      </c>
      <c r="B109" s="930">
        <v>0</v>
      </c>
      <c r="C109" s="931">
        <v>4.2999999999999997E-2</v>
      </c>
      <c r="D109" s="931">
        <v>0</v>
      </c>
      <c r="E109" s="931">
        <v>0</v>
      </c>
      <c r="F109" s="932">
        <v>0</v>
      </c>
      <c r="G109" s="933">
        <v>0</v>
      </c>
      <c r="H109" s="933">
        <v>0</v>
      </c>
      <c r="I109" s="933">
        <v>0</v>
      </c>
      <c r="J109" s="933">
        <v>0</v>
      </c>
      <c r="K109" s="933">
        <v>0</v>
      </c>
      <c r="L109" s="934">
        <v>0</v>
      </c>
      <c r="M109" s="935">
        <v>0</v>
      </c>
      <c r="N109" s="935">
        <v>0</v>
      </c>
      <c r="O109" s="935">
        <v>0</v>
      </c>
      <c r="P109" s="935">
        <v>0</v>
      </c>
      <c r="Q109" s="935">
        <v>0</v>
      </c>
      <c r="R109" s="935">
        <v>0</v>
      </c>
      <c r="S109" s="935">
        <v>0</v>
      </c>
      <c r="T109" s="935">
        <v>0</v>
      </c>
      <c r="U109" s="935">
        <v>0</v>
      </c>
      <c r="V109" s="935">
        <v>0</v>
      </c>
      <c r="W109" s="935">
        <v>0</v>
      </c>
      <c r="X109" s="935">
        <v>0</v>
      </c>
      <c r="Y109" s="935">
        <v>0</v>
      </c>
      <c r="Z109" s="935">
        <v>0</v>
      </c>
      <c r="AA109" s="935">
        <v>0</v>
      </c>
      <c r="AB109" s="912"/>
    </row>
    <row r="110" spans="1:28">
      <c r="A110" s="929" t="s">
        <v>3906</v>
      </c>
      <c r="B110" s="930">
        <v>0</v>
      </c>
      <c r="C110" s="931">
        <v>2.1000000000000001E-2</v>
      </c>
      <c r="D110" s="931">
        <v>0</v>
      </c>
      <c r="E110" s="931">
        <v>0</v>
      </c>
      <c r="F110" s="932">
        <v>0</v>
      </c>
      <c r="G110" s="933">
        <v>0</v>
      </c>
      <c r="H110" s="933">
        <v>0</v>
      </c>
      <c r="I110" s="933">
        <v>0</v>
      </c>
      <c r="J110" s="933">
        <v>0</v>
      </c>
      <c r="K110" s="933">
        <v>0</v>
      </c>
      <c r="L110" s="934">
        <v>0</v>
      </c>
      <c r="M110" s="935">
        <v>0</v>
      </c>
      <c r="N110" s="935">
        <v>0</v>
      </c>
      <c r="O110" s="935">
        <v>0</v>
      </c>
      <c r="P110" s="935">
        <v>0</v>
      </c>
      <c r="Q110" s="935">
        <v>0</v>
      </c>
      <c r="R110" s="935">
        <v>0</v>
      </c>
      <c r="S110" s="935">
        <v>0</v>
      </c>
      <c r="T110" s="935">
        <v>0</v>
      </c>
      <c r="U110" s="935">
        <v>0</v>
      </c>
      <c r="V110" s="935">
        <v>0</v>
      </c>
      <c r="W110" s="935">
        <v>0</v>
      </c>
      <c r="X110" s="935">
        <v>0</v>
      </c>
      <c r="Y110" s="935">
        <v>0</v>
      </c>
      <c r="Z110" s="935">
        <v>0</v>
      </c>
      <c r="AA110" s="935">
        <v>0</v>
      </c>
      <c r="AB110" s="912"/>
    </row>
    <row r="111" spans="1:28">
      <c r="A111" s="929" t="s">
        <v>3907</v>
      </c>
      <c r="B111" s="930">
        <v>0</v>
      </c>
      <c r="C111" s="931">
        <v>5</v>
      </c>
      <c r="D111" s="931">
        <v>0</v>
      </c>
      <c r="E111" s="931">
        <v>0</v>
      </c>
      <c r="F111" s="932">
        <v>0</v>
      </c>
      <c r="G111" s="933">
        <v>0</v>
      </c>
      <c r="H111" s="933">
        <v>0</v>
      </c>
      <c r="I111" s="933">
        <v>0</v>
      </c>
      <c r="J111" s="933">
        <v>0</v>
      </c>
      <c r="K111" s="933">
        <v>5</v>
      </c>
      <c r="L111" s="934">
        <v>9.9324152465390097E-3</v>
      </c>
      <c r="M111" s="935">
        <v>1.5854559548465999E-4</v>
      </c>
      <c r="N111" s="935">
        <v>9.3262114990976596E-5</v>
      </c>
      <c r="O111" s="935">
        <v>1.5388248973511099E-3</v>
      </c>
      <c r="P111" s="935">
        <v>1.89788404006637E-3</v>
      </c>
      <c r="Q111" s="935">
        <v>4.2434262320894303E-4</v>
      </c>
      <c r="R111" s="935">
        <v>5.5957268994585998E-5</v>
      </c>
      <c r="S111" s="935">
        <v>2.0051354723060002E-3</v>
      </c>
      <c r="T111" s="935">
        <v>4.1967951745939501E-3</v>
      </c>
      <c r="U111" s="935">
        <v>2.7885372382302001E-2</v>
      </c>
      <c r="V111" s="935">
        <v>6.5283480493683602E-6</v>
      </c>
      <c r="W111" s="935">
        <v>1.07251432239623E-5</v>
      </c>
      <c r="X111" s="935">
        <v>1.86524229981953E-4</v>
      </c>
      <c r="Y111" s="935">
        <v>9.3262114990976596E-5</v>
      </c>
      <c r="Z111" s="935">
        <v>1.2124074948826999E-3</v>
      </c>
      <c r="AA111" s="935">
        <v>1.6320870123420899E-5</v>
      </c>
      <c r="AB111" s="912"/>
    </row>
    <row r="112" spans="1:28">
      <c r="A112" s="929" t="s">
        <v>3908</v>
      </c>
      <c r="B112" s="930">
        <v>0</v>
      </c>
      <c r="C112" s="931">
        <v>6.0000000000000001E-3</v>
      </c>
      <c r="D112" s="931">
        <v>0</v>
      </c>
      <c r="E112" s="931">
        <v>0</v>
      </c>
      <c r="F112" s="932">
        <v>0</v>
      </c>
      <c r="G112" s="933">
        <v>0</v>
      </c>
      <c r="H112" s="933">
        <v>0</v>
      </c>
      <c r="I112" s="933">
        <v>0</v>
      </c>
      <c r="J112" s="933">
        <v>0</v>
      </c>
      <c r="K112" s="933">
        <v>0</v>
      </c>
      <c r="L112" s="934">
        <v>0</v>
      </c>
      <c r="M112" s="935">
        <v>0</v>
      </c>
      <c r="N112" s="935">
        <v>0</v>
      </c>
      <c r="O112" s="935">
        <v>0</v>
      </c>
      <c r="P112" s="935">
        <v>0</v>
      </c>
      <c r="Q112" s="935">
        <v>0</v>
      </c>
      <c r="R112" s="935">
        <v>0</v>
      </c>
      <c r="S112" s="935">
        <v>0</v>
      </c>
      <c r="T112" s="935">
        <v>0</v>
      </c>
      <c r="U112" s="935">
        <v>0</v>
      </c>
      <c r="V112" s="935">
        <v>0</v>
      </c>
      <c r="W112" s="935">
        <v>0</v>
      </c>
      <c r="X112" s="935">
        <v>0</v>
      </c>
      <c r="Y112" s="935">
        <v>0</v>
      </c>
      <c r="Z112" s="935">
        <v>0</v>
      </c>
      <c r="AA112" s="935">
        <v>0</v>
      </c>
      <c r="AB112" s="912"/>
    </row>
    <row r="113" spans="1:28">
      <c r="A113" s="929" t="s">
        <v>3909</v>
      </c>
      <c r="B113" s="930">
        <v>0</v>
      </c>
      <c r="C113" s="931">
        <v>5.101</v>
      </c>
      <c r="D113" s="931">
        <v>0</v>
      </c>
      <c r="E113" s="931">
        <v>0</v>
      </c>
      <c r="F113" s="932">
        <v>0</v>
      </c>
      <c r="G113" s="933">
        <v>0</v>
      </c>
      <c r="H113" s="933">
        <v>0</v>
      </c>
      <c r="I113" s="933">
        <v>0</v>
      </c>
      <c r="J113" s="933">
        <v>0</v>
      </c>
      <c r="K113" s="933">
        <v>5</v>
      </c>
      <c r="L113" s="934">
        <v>1.8642733427806601E-2</v>
      </c>
      <c r="M113" s="935">
        <v>6.5501495827428695E-4</v>
      </c>
      <c r="N113" s="935">
        <v>1.5115729806329701E-3</v>
      </c>
      <c r="O113" s="935">
        <v>3.5584947252401198E-3</v>
      </c>
      <c r="P113" s="935">
        <v>4.4402456306093501E-4</v>
      </c>
      <c r="Q113" s="935">
        <v>3.14911037631869E-4</v>
      </c>
      <c r="R113" s="935">
        <v>1.4485907731065999E-4</v>
      </c>
      <c r="S113" s="935">
        <v>3.8734057628719899E-3</v>
      </c>
      <c r="T113" s="935">
        <v>1.5619587466540699E-2</v>
      </c>
      <c r="U113" s="935">
        <v>3.2246890253503399E-2</v>
      </c>
      <c r="V113" s="935">
        <v>5.6683986773736398E-6</v>
      </c>
      <c r="W113" s="935">
        <v>2.3933238860022001E-5</v>
      </c>
      <c r="X113" s="935">
        <v>9.4473311289560704E-4</v>
      </c>
      <c r="Y113" s="935">
        <v>4.7236655644780401E-4</v>
      </c>
      <c r="Z113" s="935">
        <v>9.4473311289560699E-5</v>
      </c>
      <c r="AA113" s="935">
        <v>6.7390962053219997E-5</v>
      </c>
      <c r="AB113" s="912"/>
    </row>
    <row r="114" spans="1:28">
      <c r="A114" s="929" t="s">
        <v>3910</v>
      </c>
      <c r="B114" s="930">
        <v>0</v>
      </c>
      <c r="C114" s="931">
        <v>7.5019999999999998</v>
      </c>
      <c r="D114" s="931">
        <v>0</v>
      </c>
      <c r="E114" s="931">
        <v>0</v>
      </c>
      <c r="F114" s="932">
        <v>0</v>
      </c>
      <c r="G114" s="933">
        <v>0</v>
      </c>
      <c r="H114" s="933">
        <v>0</v>
      </c>
      <c r="I114" s="933">
        <v>0</v>
      </c>
      <c r="J114" s="933">
        <v>0</v>
      </c>
      <c r="K114" s="933">
        <v>8</v>
      </c>
      <c r="L114" s="934">
        <v>3.0173322190327399E-2</v>
      </c>
      <c r="M114" s="935">
        <v>7.0200937465935104E-4</v>
      </c>
      <c r="N114" s="935">
        <v>2.8385596453617198E-3</v>
      </c>
      <c r="O114" s="935">
        <v>3.8370698739144701E-3</v>
      </c>
      <c r="P114" s="935">
        <v>3.2266269394280701E-4</v>
      </c>
      <c r="Q114" s="935">
        <v>2.5725809381926497E-4</v>
      </c>
      <c r="R114" s="935">
        <v>1.3516950692198701E-4</v>
      </c>
      <c r="S114" s="935">
        <v>7.1945060135896197E-3</v>
      </c>
      <c r="T114" s="935">
        <v>1.6961592965371902E-2</v>
      </c>
      <c r="U114" s="935">
        <v>1.96213800370626E-2</v>
      </c>
      <c r="V114" s="935">
        <v>6.5404600123542001E-6</v>
      </c>
      <c r="W114" s="935">
        <v>1.35169506921987E-5</v>
      </c>
      <c r="X114" s="935">
        <v>8.7206133498055998E-5</v>
      </c>
      <c r="Y114" s="935">
        <v>4.3603066749027999E-5</v>
      </c>
      <c r="Z114" s="935">
        <v>4.3603066749027999E-5</v>
      </c>
      <c r="AA114" s="935">
        <v>1.2906507757712299E-4</v>
      </c>
      <c r="AB114" s="912"/>
    </row>
    <row r="115" spans="1:28">
      <c r="A115" s="929" t="s">
        <v>3911</v>
      </c>
      <c r="B115" s="930">
        <v>0</v>
      </c>
      <c r="C115" s="931">
        <v>5.0000000000000001E-3</v>
      </c>
      <c r="D115" s="931">
        <v>0</v>
      </c>
      <c r="E115" s="931">
        <v>0</v>
      </c>
      <c r="F115" s="932">
        <v>0</v>
      </c>
      <c r="G115" s="933">
        <v>0</v>
      </c>
      <c r="H115" s="933">
        <v>0</v>
      </c>
      <c r="I115" s="933">
        <v>0</v>
      </c>
      <c r="J115" s="933">
        <v>0</v>
      </c>
      <c r="K115" s="933">
        <v>0</v>
      </c>
      <c r="L115" s="934">
        <v>0</v>
      </c>
      <c r="M115" s="935">
        <v>0</v>
      </c>
      <c r="N115" s="935">
        <v>0</v>
      </c>
      <c r="O115" s="935">
        <v>0</v>
      </c>
      <c r="P115" s="935">
        <v>0</v>
      </c>
      <c r="Q115" s="935">
        <v>0</v>
      </c>
      <c r="R115" s="935">
        <v>0</v>
      </c>
      <c r="S115" s="935">
        <v>0</v>
      </c>
      <c r="T115" s="935">
        <v>0</v>
      </c>
      <c r="U115" s="935">
        <v>0</v>
      </c>
      <c r="V115" s="935">
        <v>0</v>
      </c>
      <c r="W115" s="935">
        <v>0</v>
      </c>
      <c r="X115" s="935">
        <v>0</v>
      </c>
      <c r="Y115" s="935">
        <v>0</v>
      </c>
      <c r="Z115" s="935">
        <v>0</v>
      </c>
      <c r="AA115" s="935">
        <v>0</v>
      </c>
      <c r="AB115" s="912"/>
    </row>
    <row r="116" spans="1:28">
      <c r="A116" s="929" t="s">
        <v>3912</v>
      </c>
      <c r="B116" s="930">
        <v>0</v>
      </c>
      <c r="C116" s="931">
        <v>0</v>
      </c>
      <c r="D116" s="931">
        <v>0</v>
      </c>
      <c r="E116" s="931">
        <v>0</v>
      </c>
      <c r="F116" s="932">
        <v>0</v>
      </c>
      <c r="G116" s="933">
        <v>0</v>
      </c>
      <c r="H116" s="933">
        <v>0</v>
      </c>
      <c r="I116" s="933">
        <v>0</v>
      </c>
      <c r="J116" s="933">
        <v>0</v>
      </c>
      <c r="K116" s="933">
        <v>0</v>
      </c>
      <c r="L116" s="934">
        <v>0</v>
      </c>
      <c r="M116" s="935">
        <v>0</v>
      </c>
      <c r="N116" s="935">
        <v>0</v>
      </c>
      <c r="O116" s="935">
        <v>0</v>
      </c>
      <c r="P116" s="935">
        <v>0</v>
      </c>
      <c r="Q116" s="935">
        <v>0</v>
      </c>
      <c r="R116" s="935">
        <v>0</v>
      </c>
      <c r="S116" s="935">
        <v>0</v>
      </c>
      <c r="T116" s="935">
        <v>0</v>
      </c>
      <c r="U116" s="935">
        <v>0</v>
      </c>
      <c r="V116" s="935">
        <v>0</v>
      </c>
      <c r="W116" s="935">
        <v>0</v>
      </c>
      <c r="X116" s="935">
        <v>0</v>
      </c>
      <c r="Y116" s="935">
        <v>0</v>
      </c>
      <c r="Z116" s="935">
        <v>0</v>
      </c>
      <c r="AA116" s="935">
        <v>0</v>
      </c>
      <c r="AB116" s="912"/>
    </row>
    <row r="117" spans="1:28">
      <c r="A117" s="929" t="s">
        <v>3913</v>
      </c>
      <c r="B117" s="930">
        <v>0</v>
      </c>
      <c r="C117" s="931">
        <v>0</v>
      </c>
      <c r="D117" s="931">
        <v>0</v>
      </c>
      <c r="E117" s="931">
        <v>0</v>
      </c>
      <c r="F117" s="932">
        <v>0</v>
      </c>
      <c r="G117" s="933">
        <v>0</v>
      </c>
      <c r="H117" s="933">
        <v>0</v>
      </c>
      <c r="I117" s="933">
        <v>0</v>
      </c>
      <c r="J117" s="933">
        <v>0</v>
      </c>
      <c r="K117" s="933">
        <v>0</v>
      </c>
      <c r="L117" s="934">
        <v>0</v>
      </c>
      <c r="M117" s="935">
        <v>0</v>
      </c>
      <c r="N117" s="935">
        <v>0</v>
      </c>
      <c r="O117" s="935">
        <v>0</v>
      </c>
      <c r="P117" s="935">
        <v>0</v>
      </c>
      <c r="Q117" s="935">
        <v>0</v>
      </c>
      <c r="R117" s="935">
        <v>0</v>
      </c>
      <c r="S117" s="935">
        <v>0</v>
      </c>
      <c r="T117" s="935">
        <v>0</v>
      </c>
      <c r="U117" s="935">
        <v>0</v>
      </c>
      <c r="V117" s="935">
        <v>0</v>
      </c>
      <c r="W117" s="935">
        <v>0</v>
      </c>
      <c r="X117" s="935">
        <v>0</v>
      </c>
      <c r="Y117" s="935">
        <v>0</v>
      </c>
      <c r="Z117" s="935">
        <v>0</v>
      </c>
      <c r="AA117" s="935">
        <v>0</v>
      </c>
      <c r="AB117" s="912"/>
    </row>
    <row r="118" spans="1:28">
      <c r="A118" s="929" t="s">
        <v>3914</v>
      </c>
      <c r="B118" s="930">
        <v>0</v>
      </c>
      <c r="C118" s="931">
        <v>210.047</v>
      </c>
      <c r="D118" s="931">
        <v>0</v>
      </c>
      <c r="E118" s="931">
        <v>0</v>
      </c>
      <c r="F118" s="932">
        <v>0</v>
      </c>
      <c r="G118" s="933">
        <v>0</v>
      </c>
      <c r="H118" s="933">
        <v>0</v>
      </c>
      <c r="I118" s="933">
        <v>0</v>
      </c>
      <c r="J118" s="933">
        <v>0</v>
      </c>
      <c r="K118" s="933">
        <v>210</v>
      </c>
      <c r="L118" s="934">
        <v>0.79777261000690403</v>
      </c>
      <c r="M118" s="935">
        <v>1.39638821263762E-2</v>
      </c>
      <c r="N118" s="935">
        <v>7.7144725845717799E-2</v>
      </c>
      <c r="O118" s="935">
        <v>5.2650703099451301E-2</v>
      </c>
      <c r="P118" s="935">
        <v>7.2108571636205097E-3</v>
      </c>
      <c r="Q118" s="935">
        <v>9.1566440172958802E-3</v>
      </c>
      <c r="R118" s="935">
        <v>4.2349478579993497E-3</v>
      </c>
      <c r="S118" s="935">
        <v>0.20831365139348099</v>
      </c>
      <c r="T118" s="935">
        <v>0.38000072671777901</v>
      </c>
      <c r="U118" s="935">
        <v>0.51849496747937895</v>
      </c>
      <c r="V118" s="935">
        <v>1.71687075324298E-4</v>
      </c>
      <c r="W118" s="935">
        <v>6.6385669125395099E-4</v>
      </c>
      <c r="X118" s="935">
        <v>2.2891610043239701E-3</v>
      </c>
      <c r="Y118" s="935">
        <v>1.14458050216199E-3</v>
      </c>
      <c r="Z118" s="935">
        <v>2.2891610043239701E-3</v>
      </c>
      <c r="AA118" s="935">
        <v>4.3265142981723003E-3</v>
      </c>
      <c r="AB118" s="912"/>
    </row>
    <row r="119" spans="1:28">
      <c r="A119" s="929" t="s">
        <v>3915</v>
      </c>
      <c r="B119" s="930">
        <v>0</v>
      </c>
      <c r="C119" s="931">
        <v>6.224971</v>
      </c>
      <c r="D119" s="931">
        <v>0</v>
      </c>
      <c r="E119" s="931">
        <v>0</v>
      </c>
      <c r="F119" s="932">
        <v>0</v>
      </c>
      <c r="G119" s="933">
        <v>0</v>
      </c>
      <c r="H119" s="933">
        <v>0</v>
      </c>
      <c r="I119" s="933">
        <v>0</v>
      </c>
      <c r="J119" s="933">
        <v>0</v>
      </c>
      <c r="K119" s="933">
        <v>6</v>
      </c>
      <c r="L119" s="934">
        <v>4.4329784528178498E-2</v>
      </c>
      <c r="M119" s="935">
        <v>1.46070273609244E-3</v>
      </c>
      <c r="N119" s="935">
        <v>3.8298026961229598E-3</v>
      </c>
      <c r="O119" s="935">
        <v>1.8531303368336902E-2</v>
      </c>
      <c r="P119" s="935">
        <v>5.8864140111187797E-4</v>
      </c>
      <c r="Q119" s="935">
        <v>8.2845826823153205E-4</v>
      </c>
      <c r="R119" s="935">
        <v>2.8341993386868202E-4</v>
      </c>
      <c r="S119" s="935">
        <v>2.0638784927873299E-2</v>
      </c>
      <c r="T119" s="935">
        <v>3.4882453399222399E-2</v>
      </c>
      <c r="U119" s="935">
        <v>5.3777115657134597E-2</v>
      </c>
      <c r="V119" s="935">
        <v>5.5230551215435497E-5</v>
      </c>
      <c r="W119" s="935">
        <v>1.30809200247084E-5</v>
      </c>
      <c r="X119" s="935">
        <v>7.2671777915046706E-5</v>
      </c>
      <c r="Y119" s="935">
        <v>0</v>
      </c>
      <c r="Z119" s="935">
        <v>0</v>
      </c>
      <c r="AA119" s="935">
        <v>2.4490389157370699E-4</v>
      </c>
      <c r="AB119" s="912"/>
    </row>
    <row r="120" spans="1:28">
      <c r="A120" s="929" t="s">
        <v>3916</v>
      </c>
      <c r="B120" s="930">
        <v>0</v>
      </c>
      <c r="C120" s="931">
        <v>2.8000000000000001E-2</v>
      </c>
      <c r="D120" s="931">
        <v>0</v>
      </c>
      <c r="E120" s="931">
        <v>0</v>
      </c>
      <c r="F120" s="932">
        <v>0</v>
      </c>
      <c r="G120" s="933">
        <v>0</v>
      </c>
      <c r="H120" s="933">
        <v>0</v>
      </c>
      <c r="I120" s="933">
        <v>0</v>
      </c>
      <c r="J120" s="933">
        <v>0</v>
      </c>
      <c r="K120" s="933">
        <v>0</v>
      </c>
      <c r="L120" s="934">
        <v>0</v>
      </c>
      <c r="M120" s="935">
        <v>0</v>
      </c>
      <c r="N120" s="935">
        <v>0</v>
      </c>
      <c r="O120" s="935">
        <v>0</v>
      </c>
      <c r="P120" s="935">
        <v>0</v>
      </c>
      <c r="Q120" s="935">
        <v>0</v>
      </c>
      <c r="R120" s="935">
        <v>0</v>
      </c>
      <c r="S120" s="935">
        <v>0</v>
      </c>
      <c r="T120" s="935">
        <v>0</v>
      </c>
      <c r="U120" s="935">
        <v>0</v>
      </c>
      <c r="V120" s="935">
        <v>0</v>
      </c>
      <c r="W120" s="935">
        <v>0</v>
      </c>
      <c r="X120" s="935">
        <v>0</v>
      </c>
      <c r="Y120" s="935">
        <v>0</v>
      </c>
      <c r="Z120" s="935">
        <v>0</v>
      </c>
      <c r="AA120" s="935">
        <v>0</v>
      </c>
      <c r="AB120" s="912"/>
    </row>
    <row r="121" spans="1:28">
      <c r="A121" s="929" t="s">
        <v>3917</v>
      </c>
      <c r="B121" s="930">
        <v>0</v>
      </c>
      <c r="C121" s="931">
        <v>26.304511999999999</v>
      </c>
      <c r="D121" s="931">
        <v>0</v>
      </c>
      <c r="E121" s="931">
        <v>0</v>
      </c>
      <c r="F121" s="932">
        <v>0</v>
      </c>
      <c r="G121" s="933">
        <v>0</v>
      </c>
      <c r="H121" s="933">
        <v>0</v>
      </c>
      <c r="I121" s="933">
        <v>0</v>
      </c>
      <c r="J121" s="933">
        <v>0</v>
      </c>
      <c r="K121" s="933">
        <v>26</v>
      </c>
      <c r="L121" s="934">
        <v>0.18800188946622601</v>
      </c>
      <c r="M121" s="935">
        <v>5.4794520547945197E-3</v>
      </c>
      <c r="N121" s="935">
        <v>1.4737836561171501E-2</v>
      </c>
      <c r="O121" s="935">
        <v>1.2281530467642901E-2</v>
      </c>
      <c r="P121" s="935">
        <v>7.6208471106912297E-3</v>
      </c>
      <c r="Q121" s="935">
        <v>1.4170996693434099E-3</v>
      </c>
      <c r="R121" s="935">
        <v>1.79499291450165E-3</v>
      </c>
      <c r="S121" s="935">
        <v>8.0932136671390306E-2</v>
      </c>
      <c r="T121" s="935">
        <v>0.169107227208314</v>
      </c>
      <c r="U121" s="935">
        <v>0.18359313493938001</v>
      </c>
      <c r="V121" s="935">
        <v>5.0385766021099003E-5</v>
      </c>
      <c r="W121" s="935">
        <v>1.82648401826484E-4</v>
      </c>
      <c r="X121" s="935">
        <v>3.14911037631869E-4</v>
      </c>
      <c r="Y121" s="935">
        <v>0</v>
      </c>
      <c r="Z121" s="935">
        <v>0</v>
      </c>
      <c r="AA121" s="935">
        <v>1.7351598173516E-3</v>
      </c>
      <c r="AB121" s="912"/>
    </row>
    <row r="122" spans="1:28">
      <c r="A122" s="929" t="s">
        <v>3918</v>
      </c>
      <c r="B122" s="930">
        <v>0</v>
      </c>
      <c r="C122" s="931">
        <v>2.7E-2</v>
      </c>
      <c r="D122" s="931">
        <v>0</v>
      </c>
      <c r="E122" s="931">
        <v>0</v>
      </c>
      <c r="F122" s="932">
        <v>0</v>
      </c>
      <c r="G122" s="933">
        <v>0</v>
      </c>
      <c r="H122" s="933">
        <v>0</v>
      </c>
      <c r="I122" s="933">
        <v>0</v>
      </c>
      <c r="J122" s="933">
        <v>0</v>
      </c>
      <c r="K122" s="933">
        <v>0</v>
      </c>
      <c r="L122" s="934">
        <v>0</v>
      </c>
      <c r="M122" s="935">
        <v>0</v>
      </c>
      <c r="N122" s="935">
        <v>0</v>
      </c>
      <c r="O122" s="935">
        <v>0</v>
      </c>
      <c r="P122" s="935">
        <v>0</v>
      </c>
      <c r="Q122" s="935">
        <v>0</v>
      </c>
      <c r="R122" s="935">
        <v>0</v>
      </c>
      <c r="S122" s="935">
        <v>0</v>
      </c>
      <c r="T122" s="935">
        <v>0</v>
      </c>
      <c r="U122" s="935">
        <v>0</v>
      </c>
      <c r="V122" s="935">
        <v>0</v>
      </c>
      <c r="W122" s="935">
        <v>0</v>
      </c>
      <c r="X122" s="935">
        <v>0</v>
      </c>
      <c r="Y122" s="935">
        <v>0</v>
      </c>
      <c r="Z122" s="935">
        <v>0</v>
      </c>
      <c r="AA122" s="935">
        <v>0</v>
      </c>
      <c r="AB122" s="912"/>
    </row>
    <row r="123" spans="1:28">
      <c r="A123" s="929" t="s">
        <v>3919</v>
      </c>
      <c r="B123" s="930">
        <v>0</v>
      </c>
      <c r="C123" s="931">
        <v>3.09</v>
      </c>
      <c r="D123" s="931">
        <v>0</v>
      </c>
      <c r="E123" s="931">
        <v>0</v>
      </c>
      <c r="F123" s="932">
        <v>0</v>
      </c>
      <c r="G123" s="933">
        <v>0</v>
      </c>
      <c r="H123" s="933">
        <v>0</v>
      </c>
      <c r="I123" s="933">
        <v>0</v>
      </c>
      <c r="J123" s="933">
        <v>0</v>
      </c>
      <c r="K123" s="933">
        <v>3</v>
      </c>
      <c r="L123" s="934">
        <v>2.5144435158606201E-2</v>
      </c>
      <c r="M123" s="935">
        <v>5.8500781221612597E-4</v>
      </c>
      <c r="N123" s="935">
        <v>2.3654663711347701E-3</v>
      </c>
      <c r="O123" s="935">
        <v>3.19755822826205E-3</v>
      </c>
      <c r="P123" s="935">
        <v>2.6888557828567299E-4</v>
      </c>
      <c r="Q123" s="935">
        <v>2.1438174484938801E-4</v>
      </c>
      <c r="R123" s="935">
        <v>1.12641255768322E-4</v>
      </c>
      <c r="S123" s="935">
        <v>5.9954216779913496E-3</v>
      </c>
      <c r="T123" s="935">
        <v>1.41346608044766E-2</v>
      </c>
      <c r="U123" s="935">
        <v>1.6351150030885501E-2</v>
      </c>
      <c r="V123" s="935">
        <v>5.4503833436284999E-6</v>
      </c>
      <c r="W123" s="935">
        <v>1.12641255768322E-5</v>
      </c>
      <c r="X123" s="935">
        <v>7.2671777915046706E-5</v>
      </c>
      <c r="Y123" s="935">
        <v>3.6335888957523299E-5</v>
      </c>
      <c r="Z123" s="935">
        <v>3.6335888957523299E-5</v>
      </c>
      <c r="AA123" s="935">
        <v>1.07554231314269E-4</v>
      </c>
      <c r="AB123" s="912"/>
    </row>
    <row r="124" spans="1:28">
      <c r="A124" s="929" t="s">
        <v>3920</v>
      </c>
      <c r="B124" s="930">
        <v>0</v>
      </c>
      <c r="C124" s="931">
        <v>18.172170999999999</v>
      </c>
      <c r="D124" s="931">
        <v>0</v>
      </c>
      <c r="E124" s="931">
        <v>0.42599999999999999</v>
      </c>
      <c r="F124" s="932">
        <v>0</v>
      </c>
      <c r="G124" s="933">
        <v>0</v>
      </c>
      <c r="H124" s="933">
        <v>0</v>
      </c>
      <c r="I124" s="933">
        <v>0</v>
      </c>
      <c r="J124" s="933">
        <v>0</v>
      </c>
      <c r="K124" s="933">
        <v>18</v>
      </c>
      <c r="L124" s="934">
        <v>0.134624468587624</v>
      </c>
      <c r="M124" s="935">
        <v>3.3138330729261299E-3</v>
      </c>
      <c r="N124" s="935">
        <v>1.1929799062534101E-2</v>
      </c>
      <c r="O124" s="935">
        <v>2.7753351985756299E-2</v>
      </c>
      <c r="P124" s="935">
        <v>2.63035500163511E-3</v>
      </c>
      <c r="Q124" s="935">
        <v>1.7397623632862201E-3</v>
      </c>
      <c r="R124" s="935">
        <v>7.8703535481995505E-4</v>
      </c>
      <c r="S124" s="935">
        <v>4.2458486246865997E-2</v>
      </c>
      <c r="T124" s="935">
        <v>8.4088514225500496E-2</v>
      </c>
      <c r="U124" s="935">
        <v>0.12965371897823499</v>
      </c>
      <c r="V124" s="935">
        <v>7.87035354819956E-5</v>
      </c>
      <c r="W124" s="935">
        <v>6.8347807129101403E-5</v>
      </c>
      <c r="X124" s="935">
        <v>1.0355728352894201E-3</v>
      </c>
      <c r="Y124" s="935">
        <v>4.1422913411576603E-4</v>
      </c>
      <c r="Z124" s="935">
        <v>2.0711456705788301E-4</v>
      </c>
      <c r="AA124" s="935">
        <v>7.3318556738490601E-4</v>
      </c>
      <c r="AB124" s="912"/>
    </row>
    <row r="125" spans="1:28">
      <c r="A125" s="924"/>
      <c r="B125" s="925"/>
      <c r="C125" s="926"/>
      <c r="D125" s="926"/>
      <c r="E125" s="926"/>
      <c r="F125" s="925"/>
      <c r="G125" s="926"/>
      <c r="H125" s="926"/>
      <c r="I125" s="926"/>
      <c r="J125" s="926"/>
      <c r="K125" s="926"/>
      <c r="L125" s="927"/>
      <c r="M125" s="928"/>
      <c r="N125" s="928"/>
      <c r="O125" s="928"/>
      <c r="P125" s="928"/>
      <c r="Q125" s="928"/>
      <c r="R125" s="928"/>
      <c r="S125" s="928"/>
      <c r="T125" s="928"/>
      <c r="U125" s="928"/>
      <c r="V125" s="928"/>
      <c r="W125" s="928"/>
      <c r="X125" s="928"/>
      <c r="Y125" s="928"/>
      <c r="Z125" s="928"/>
      <c r="AA125" s="928"/>
      <c r="AB125" s="912"/>
    </row>
    <row r="126" spans="1:28">
      <c r="A126" s="917" t="s">
        <v>3921</v>
      </c>
      <c r="B126" s="918">
        <v>0</v>
      </c>
      <c r="C126" s="919">
        <v>959</v>
      </c>
      <c r="D126" s="919">
        <v>0</v>
      </c>
      <c r="E126" s="919">
        <v>2</v>
      </c>
      <c r="F126" s="920">
        <v>18</v>
      </c>
      <c r="G126" s="921">
        <v>0</v>
      </c>
      <c r="H126" s="921">
        <v>1</v>
      </c>
      <c r="I126" s="921">
        <v>0</v>
      </c>
      <c r="J126" s="921">
        <v>0</v>
      </c>
      <c r="K126" s="921">
        <v>934</v>
      </c>
      <c r="L126" s="922">
        <v>5.3079075372745699</v>
      </c>
      <c r="M126" s="923">
        <v>0.23888969635308799</v>
      </c>
      <c r="N126" s="923">
        <v>0.41819111466395398</v>
      </c>
      <c r="O126" s="923">
        <v>0.807375700979858</v>
      </c>
      <c r="P126" s="923">
        <v>0.108526410135291</v>
      </c>
      <c r="Q126" s="923">
        <v>7.6809394038491796E-2</v>
      </c>
      <c r="R126" s="923">
        <v>3.22073446943546E-2</v>
      </c>
      <c r="S126" s="923">
        <v>2.0536599929750601</v>
      </c>
      <c r="T126" s="923">
        <v>4.4699568814117701</v>
      </c>
      <c r="U126" s="923">
        <v>6.9314250935649104</v>
      </c>
      <c r="V126" s="923">
        <v>1.4319210784491799E-3</v>
      </c>
      <c r="W126" s="923">
        <v>3.1594927509901501E-3</v>
      </c>
      <c r="X126" s="923">
        <v>2.4553734723786701E-2</v>
      </c>
      <c r="Y126" s="923">
        <v>1.2488402795441099E-2</v>
      </c>
      <c r="Z126" s="923">
        <v>5.1026488863050003E-3</v>
      </c>
      <c r="AA126" s="923">
        <v>3.6009781621307399E-2</v>
      </c>
      <c r="AB126" s="912"/>
    </row>
    <row r="127" spans="1:28">
      <c r="A127" s="929" t="s">
        <v>3922</v>
      </c>
      <c r="B127" s="930">
        <v>0</v>
      </c>
      <c r="C127" s="931">
        <v>50.008000000000003</v>
      </c>
      <c r="D127" s="931">
        <v>0</v>
      </c>
      <c r="E127" s="931">
        <v>0.02</v>
      </c>
      <c r="F127" s="932">
        <v>6.9880000000000004</v>
      </c>
      <c r="G127" s="933">
        <v>0</v>
      </c>
      <c r="H127" s="933">
        <v>0</v>
      </c>
      <c r="I127" s="933">
        <v>0</v>
      </c>
      <c r="J127" s="933">
        <v>0</v>
      </c>
      <c r="K127" s="933">
        <v>43</v>
      </c>
      <c r="L127" s="934">
        <v>0.211450649806814</v>
      </c>
      <c r="M127" s="935">
        <v>1.7759771326138801E-2</v>
      </c>
      <c r="N127" s="935">
        <v>1.0260043845306E-2</v>
      </c>
      <c r="O127" s="935">
        <v>0.11509998425444801</v>
      </c>
      <c r="P127" s="935">
        <v>7.49972748083282E-3</v>
      </c>
      <c r="Q127" s="935">
        <v>8.9059263834889695E-3</v>
      </c>
      <c r="R127" s="935">
        <v>4.6352482346814E-3</v>
      </c>
      <c r="S127" s="935">
        <v>0.11874568511318601</v>
      </c>
      <c r="T127" s="935">
        <v>0.27186512118019002</v>
      </c>
      <c r="U127" s="935">
        <v>0.90621707060063195</v>
      </c>
      <c r="V127" s="935">
        <v>1.7707689885299699E-4</v>
      </c>
      <c r="W127" s="935">
        <v>3.8540266220946399E-4</v>
      </c>
      <c r="X127" s="935">
        <v>1.0416288167823401E-3</v>
      </c>
      <c r="Y127" s="935">
        <v>5.2081440839116797E-4</v>
      </c>
      <c r="Z127" s="935">
        <v>5.2081440839116797E-4</v>
      </c>
      <c r="AA127" s="935">
        <v>2.1405472184877002E-3</v>
      </c>
      <c r="AB127" s="912"/>
    </row>
    <row r="128" spans="1:28">
      <c r="A128" s="929" t="s">
        <v>3923</v>
      </c>
      <c r="B128" s="930">
        <v>0</v>
      </c>
      <c r="C128" s="931">
        <v>42.783000000000001</v>
      </c>
      <c r="D128" s="931">
        <v>0</v>
      </c>
      <c r="E128" s="931">
        <v>1</v>
      </c>
      <c r="F128" s="932">
        <v>0</v>
      </c>
      <c r="G128" s="933">
        <v>0</v>
      </c>
      <c r="H128" s="933">
        <v>0</v>
      </c>
      <c r="I128" s="933">
        <v>0</v>
      </c>
      <c r="J128" s="933">
        <v>0</v>
      </c>
      <c r="K128" s="933">
        <v>42</v>
      </c>
      <c r="L128" s="934">
        <v>0.212011918171578</v>
      </c>
      <c r="M128" s="935">
        <v>8.9211147850732208E-3</v>
      </c>
      <c r="N128" s="935">
        <v>1.7011518476799499E-2</v>
      </c>
      <c r="O128" s="935">
        <v>2.2031902910504698E-2</v>
      </c>
      <c r="P128" s="935">
        <v>4.2619090876058301E-3</v>
      </c>
      <c r="Q128" s="935">
        <v>2.99778351077359E-3</v>
      </c>
      <c r="R128" s="935">
        <v>9.02946840594455E-4</v>
      </c>
      <c r="S128" s="935">
        <v>6.4650993786562999E-2</v>
      </c>
      <c r="T128" s="935">
        <v>0.139414992187784</v>
      </c>
      <c r="U128" s="935">
        <v>0.23115439119218101</v>
      </c>
      <c r="V128" s="935">
        <v>4.6953235710911702E-5</v>
      </c>
      <c r="W128" s="935">
        <v>2.6004869009120301E-4</v>
      </c>
      <c r="X128" s="935">
        <v>3.6117873623778198E-4</v>
      </c>
      <c r="Y128" s="935">
        <v>0</v>
      </c>
      <c r="Z128" s="935">
        <v>0</v>
      </c>
      <c r="AA128" s="935">
        <v>1.06908905926384E-3</v>
      </c>
      <c r="AB128" s="912"/>
    </row>
    <row r="129" spans="1:28">
      <c r="A129" s="929" t="s">
        <v>3924</v>
      </c>
      <c r="B129" s="930">
        <v>0</v>
      </c>
      <c r="C129" s="931">
        <v>0</v>
      </c>
      <c r="D129" s="931">
        <v>0</v>
      </c>
      <c r="E129" s="931">
        <v>0</v>
      </c>
      <c r="F129" s="932">
        <v>0</v>
      </c>
      <c r="G129" s="933">
        <v>0</v>
      </c>
      <c r="H129" s="933">
        <v>0</v>
      </c>
      <c r="I129" s="933">
        <v>0</v>
      </c>
      <c r="J129" s="933">
        <v>0</v>
      </c>
      <c r="K129" s="933">
        <v>0</v>
      </c>
      <c r="L129" s="934">
        <v>0</v>
      </c>
      <c r="M129" s="935">
        <v>0</v>
      </c>
      <c r="N129" s="935">
        <v>0</v>
      </c>
      <c r="O129" s="935">
        <v>0</v>
      </c>
      <c r="P129" s="935">
        <v>0</v>
      </c>
      <c r="Q129" s="935">
        <v>0</v>
      </c>
      <c r="R129" s="935">
        <v>0</v>
      </c>
      <c r="S129" s="935">
        <v>0</v>
      </c>
      <c r="T129" s="935">
        <v>0</v>
      </c>
      <c r="U129" s="935">
        <v>0</v>
      </c>
      <c r="V129" s="935">
        <v>0</v>
      </c>
      <c r="W129" s="935">
        <v>0</v>
      </c>
      <c r="X129" s="935">
        <v>0</v>
      </c>
      <c r="Y129" s="935">
        <v>0</v>
      </c>
      <c r="Z129" s="935">
        <v>0</v>
      </c>
      <c r="AA129" s="935">
        <v>0</v>
      </c>
      <c r="AB129" s="912"/>
    </row>
    <row r="130" spans="1:28">
      <c r="A130" s="929" t="s">
        <v>3925</v>
      </c>
      <c r="B130" s="930">
        <v>0</v>
      </c>
      <c r="C130" s="931">
        <v>3.0000000000000001E-3</v>
      </c>
      <c r="D130" s="931">
        <v>0</v>
      </c>
      <c r="E130" s="931">
        <v>0</v>
      </c>
      <c r="F130" s="932">
        <v>3.0000000000000001E-3</v>
      </c>
      <c r="G130" s="933">
        <v>0</v>
      </c>
      <c r="H130" s="933">
        <v>0</v>
      </c>
      <c r="I130" s="933">
        <v>0</v>
      </c>
      <c r="J130" s="933">
        <v>0</v>
      </c>
      <c r="K130" s="933">
        <v>0</v>
      </c>
      <c r="L130" s="934">
        <v>0</v>
      </c>
      <c r="M130" s="935">
        <v>0</v>
      </c>
      <c r="N130" s="935">
        <v>0</v>
      </c>
      <c r="O130" s="935">
        <v>0</v>
      </c>
      <c r="P130" s="935">
        <v>0</v>
      </c>
      <c r="Q130" s="935">
        <v>0</v>
      </c>
      <c r="R130" s="935">
        <v>0</v>
      </c>
      <c r="S130" s="935">
        <v>0</v>
      </c>
      <c r="T130" s="935">
        <v>0</v>
      </c>
      <c r="U130" s="935">
        <v>0</v>
      </c>
      <c r="V130" s="935">
        <v>0</v>
      </c>
      <c r="W130" s="935">
        <v>0</v>
      </c>
      <c r="X130" s="935">
        <v>0</v>
      </c>
      <c r="Y130" s="935">
        <v>0</v>
      </c>
      <c r="Z130" s="935">
        <v>0</v>
      </c>
      <c r="AA130" s="935">
        <v>0</v>
      </c>
      <c r="AB130" s="912"/>
    </row>
    <row r="131" spans="1:28">
      <c r="A131" s="929" t="s">
        <v>3926</v>
      </c>
      <c r="B131" s="930">
        <v>0</v>
      </c>
      <c r="C131" s="931">
        <v>0.52800000000000002</v>
      </c>
      <c r="D131" s="931">
        <v>0</v>
      </c>
      <c r="E131" s="931">
        <v>0</v>
      </c>
      <c r="F131" s="932">
        <v>0.52800000000000002</v>
      </c>
      <c r="G131" s="933">
        <v>0</v>
      </c>
      <c r="H131" s="933">
        <v>0</v>
      </c>
      <c r="I131" s="933">
        <v>0</v>
      </c>
      <c r="J131" s="933">
        <v>0</v>
      </c>
      <c r="K131" s="933">
        <v>0</v>
      </c>
      <c r="L131" s="934">
        <v>0</v>
      </c>
      <c r="M131" s="935">
        <v>0</v>
      </c>
      <c r="N131" s="935">
        <v>0</v>
      </c>
      <c r="O131" s="935">
        <v>0</v>
      </c>
      <c r="P131" s="935">
        <v>0</v>
      </c>
      <c r="Q131" s="935">
        <v>0</v>
      </c>
      <c r="R131" s="935">
        <v>0</v>
      </c>
      <c r="S131" s="935">
        <v>0</v>
      </c>
      <c r="T131" s="935">
        <v>0</v>
      </c>
      <c r="U131" s="935">
        <v>0</v>
      </c>
      <c r="V131" s="935">
        <v>0</v>
      </c>
      <c r="W131" s="935">
        <v>0</v>
      </c>
      <c r="X131" s="935">
        <v>0</v>
      </c>
      <c r="Y131" s="935">
        <v>0</v>
      </c>
      <c r="Z131" s="935">
        <v>0</v>
      </c>
      <c r="AA131" s="935">
        <v>0</v>
      </c>
      <c r="AB131" s="912"/>
    </row>
    <row r="132" spans="1:28">
      <c r="A132" s="929" t="s">
        <v>3927</v>
      </c>
      <c r="B132" s="930">
        <v>0</v>
      </c>
      <c r="C132" s="931">
        <v>0.53800000000000003</v>
      </c>
      <c r="D132" s="931">
        <v>0</v>
      </c>
      <c r="E132" s="931">
        <v>0</v>
      </c>
      <c r="F132" s="932">
        <v>0.53800000000000003</v>
      </c>
      <c r="G132" s="933">
        <v>0</v>
      </c>
      <c r="H132" s="933">
        <v>0</v>
      </c>
      <c r="I132" s="933">
        <v>0</v>
      </c>
      <c r="J132" s="933">
        <v>0</v>
      </c>
      <c r="K132" s="933">
        <v>0</v>
      </c>
      <c r="L132" s="934">
        <v>0</v>
      </c>
      <c r="M132" s="935">
        <v>0</v>
      </c>
      <c r="N132" s="935">
        <v>0</v>
      </c>
      <c r="O132" s="935">
        <v>0</v>
      </c>
      <c r="P132" s="935">
        <v>0</v>
      </c>
      <c r="Q132" s="935">
        <v>0</v>
      </c>
      <c r="R132" s="935">
        <v>0</v>
      </c>
      <c r="S132" s="935">
        <v>0</v>
      </c>
      <c r="T132" s="935">
        <v>0</v>
      </c>
      <c r="U132" s="935">
        <v>0</v>
      </c>
      <c r="V132" s="935">
        <v>0</v>
      </c>
      <c r="W132" s="935">
        <v>0</v>
      </c>
      <c r="X132" s="935">
        <v>0</v>
      </c>
      <c r="Y132" s="935">
        <v>0</v>
      </c>
      <c r="Z132" s="935">
        <v>0</v>
      </c>
      <c r="AA132" s="935">
        <v>0</v>
      </c>
      <c r="AB132" s="912"/>
    </row>
    <row r="133" spans="1:28">
      <c r="A133" s="929" t="s">
        <v>3928</v>
      </c>
      <c r="B133" s="930">
        <v>0</v>
      </c>
      <c r="C133" s="931">
        <v>0.73199999999999998</v>
      </c>
      <c r="D133" s="931">
        <v>0</v>
      </c>
      <c r="E133" s="931">
        <v>0</v>
      </c>
      <c r="F133" s="932">
        <v>0</v>
      </c>
      <c r="G133" s="933">
        <v>0</v>
      </c>
      <c r="H133" s="933">
        <v>0</v>
      </c>
      <c r="I133" s="933">
        <v>0</v>
      </c>
      <c r="J133" s="933">
        <v>0</v>
      </c>
      <c r="K133" s="933">
        <v>1</v>
      </c>
      <c r="L133" s="934">
        <v>7.08549834671705E-3</v>
      </c>
      <c r="M133" s="935">
        <v>2.3860567082106999E-4</v>
      </c>
      <c r="N133" s="935">
        <v>5.9833097150055101E-4</v>
      </c>
      <c r="O133" s="935">
        <v>1.2535881690345601E-2</v>
      </c>
      <c r="P133" s="935">
        <v>1.0537407797681799E-4</v>
      </c>
      <c r="Q133" s="935">
        <v>1.5745551881593401E-4</v>
      </c>
      <c r="R133" s="935">
        <v>1.3444278914283601E-4</v>
      </c>
      <c r="S133" s="935">
        <v>4.27552293400191E-3</v>
      </c>
      <c r="T133" s="935">
        <v>8.0060075336409794E-3</v>
      </c>
      <c r="U133" s="935">
        <v>5.5109431585577103E-3</v>
      </c>
      <c r="V133" s="935">
        <v>2.0590337075929901E-6</v>
      </c>
      <c r="W133" s="935">
        <v>8.3572544602303692E-6</v>
      </c>
      <c r="X133" s="935">
        <v>1.21119629858411E-5</v>
      </c>
      <c r="Y133" s="935">
        <v>1.21119629858411E-5</v>
      </c>
      <c r="Z133" s="935">
        <v>0</v>
      </c>
      <c r="AA133" s="935">
        <v>7.7032084589949496E-5</v>
      </c>
      <c r="AB133" s="912"/>
    </row>
    <row r="134" spans="1:28">
      <c r="A134" s="929" t="s">
        <v>3929</v>
      </c>
      <c r="B134" s="930">
        <v>0</v>
      </c>
      <c r="C134" s="931">
        <v>3.2639999999999998</v>
      </c>
      <c r="D134" s="931">
        <v>0</v>
      </c>
      <c r="E134" s="931">
        <v>0</v>
      </c>
      <c r="F134" s="932">
        <v>0.26400000000000001</v>
      </c>
      <c r="G134" s="933">
        <v>0</v>
      </c>
      <c r="H134" s="933">
        <v>0</v>
      </c>
      <c r="I134" s="933">
        <v>0</v>
      </c>
      <c r="J134" s="933">
        <v>0</v>
      </c>
      <c r="K134" s="933">
        <v>3</v>
      </c>
      <c r="L134" s="934">
        <v>1.67871806983758E-2</v>
      </c>
      <c r="M134" s="935">
        <v>5.7356200719450596E-4</v>
      </c>
      <c r="N134" s="935">
        <v>1.39613386141492E-3</v>
      </c>
      <c r="O134" s="935">
        <v>2.9657352567130598E-3</v>
      </c>
      <c r="P134" s="935">
        <v>3.4693506776643302E-4</v>
      </c>
      <c r="Q134" s="935">
        <v>2.6579702772428301E-4</v>
      </c>
      <c r="R134" s="935">
        <v>1.4269103593619401E-4</v>
      </c>
      <c r="S134" s="935">
        <v>1.0240180226009201E-2</v>
      </c>
      <c r="T134" s="935">
        <v>2.0480360452018499E-2</v>
      </c>
      <c r="U134" s="935">
        <v>1.6647287525889301E-2</v>
      </c>
      <c r="V134" s="935">
        <v>7.2744449692961703E-6</v>
      </c>
      <c r="W134" s="935">
        <v>3.6372224846480901E-5</v>
      </c>
      <c r="X134" s="935">
        <v>5.5957268994585998E-5</v>
      </c>
      <c r="Y134" s="935">
        <v>2.7978634497292999E-5</v>
      </c>
      <c r="Z134" s="935">
        <v>0</v>
      </c>
      <c r="AA134" s="935">
        <v>1.6423458449911E-4</v>
      </c>
      <c r="AB134" s="912"/>
    </row>
    <row r="135" spans="1:28">
      <c r="A135" s="929" t="s">
        <v>3930</v>
      </c>
      <c r="B135" s="930">
        <v>0</v>
      </c>
      <c r="C135" s="931">
        <v>0</v>
      </c>
      <c r="D135" s="931">
        <v>0</v>
      </c>
      <c r="E135" s="931">
        <v>0</v>
      </c>
      <c r="F135" s="932">
        <v>0</v>
      </c>
      <c r="G135" s="933">
        <v>0</v>
      </c>
      <c r="H135" s="933">
        <v>0</v>
      </c>
      <c r="I135" s="933">
        <v>0</v>
      </c>
      <c r="J135" s="933">
        <v>0</v>
      </c>
      <c r="K135" s="933">
        <v>0</v>
      </c>
      <c r="L135" s="934">
        <v>0</v>
      </c>
      <c r="M135" s="935">
        <v>0</v>
      </c>
      <c r="N135" s="935">
        <v>0</v>
      </c>
      <c r="O135" s="935">
        <v>0</v>
      </c>
      <c r="P135" s="935">
        <v>0</v>
      </c>
      <c r="Q135" s="935">
        <v>0</v>
      </c>
      <c r="R135" s="935">
        <v>0</v>
      </c>
      <c r="S135" s="935">
        <v>0</v>
      </c>
      <c r="T135" s="935">
        <v>0</v>
      </c>
      <c r="U135" s="935">
        <v>0</v>
      </c>
      <c r="V135" s="935">
        <v>0</v>
      </c>
      <c r="W135" s="935">
        <v>0</v>
      </c>
      <c r="X135" s="935">
        <v>0</v>
      </c>
      <c r="Y135" s="935">
        <v>0</v>
      </c>
      <c r="Z135" s="935">
        <v>0</v>
      </c>
      <c r="AA135" s="935">
        <v>0</v>
      </c>
      <c r="AB135" s="912"/>
    </row>
    <row r="136" spans="1:28">
      <c r="A136" s="929" t="s">
        <v>3931</v>
      </c>
      <c r="B136" s="930">
        <v>0</v>
      </c>
      <c r="C136" s="931">
        <v>0</v>
      </c>
      <c r="D136" s="931">
        <v>0</v>
      </c>
      <c r="E136" s="931">
        <v>0</v>
      </c>
      <c r="F136" s="932">
        <v>0</v>
      </c>
      <c r="G136" s="933">
        <v>0</v>
      </c>
      <c r="H136" s="933">
        <v>0</v>
      </c>
      <c r="I136" s="933">
        <v>0</v>
      </c>
      <c r="J136" s="933">
        <v>0</v>
      </c>
      <c r="K136" s="933">
        <v>0</v>
      </c>
      <c r="L136" s="934">
        <v>0</v>
      </c>
      <c r="M136" s="935">
        <v>0</v>
      </c>
      <c r="N136" s="935">
        <v>0</v>
      </c>
      <c r="O136" s="935">
        <v>0</v>
      </c>
      <c r="P136" s="935">
        <v>0</v>
      </c>
      <c r="Q136" s="935">
        <v>0</v>
      </c>
      <c r="R136" s="935">
        <v>0</v>
      </c>
      <c r="S136" s="935">
        <v>0</v>
      </c>
      <c r="T136" s="935">
        <v>0</v>
      </c>
      <c r="U136" s="935">
        <v>0</v>
      </c>
      <c r="V136" s="935">
        <v>0</v>
      </c>
      <c r="W136" s="935">
        <v>0</v>
      </c>
      <c r="X136" s="935">
        <v>0</v>
      </c>
      <c r="Y136" s="935">
        <v>0</v>
      </c>
      <c r="Z136" s="935">
        <v>0</v>
      </c>
      <c r="AA136" s="935">
        <v>0</v>
      </c>
      <c r="AB136" s="912"/>
    </row>
    <row r="137" spans="1:28">
      <c r="A137" s="929" t="s">
        <v>3932</v>
      </c>
      <c r="B137" s="930">
        <v>0</v>
      </c>
      <c r="C137" s="931">
        <v>0</v>
      </c>
      <c r="D137" s="931">
        <v>0</v>
      </c>
      <c r="E137" s="931">
        <v>0</v>
      </c>
      <c r="F137" s="932">
        <v>0</v>
      </c>
      <c r="G137" s="933">
        <v>0</v>
      </c>
      <c r="H137" s="933">
        <v>0</v>
      </c>
      <c r="I137" s="933">
        <v>0</v>
      </c>
      <c r="J137" s="933">
        <v>0</v>
      </c>
      <c r="K137" s="933">
        <v>0</v>
      </c>
      <c r="L137" s="934">
        <v>0</v>
      </c>
      <c r="M137" s="935">
        <v>0</v>
      </c>
      <c r="N137" s="935">
        <v>0</v>
      </c>
      <c r="O137" s="935">
        <v>0</v>
      </c>
      <c r="P137" s="935">
        <v>0</v>
      </c>
      <c r="Q137" s="935">
        <v>0</v>
      </c>
      <c r="R137" s="935">
        <v>0</v>
      </c>
      <c r="S137" s="935">
        <v>0</v>
      </c>
      <c r="T137" s="935">
        <v>0</v>
      </c>
      <c r="U137" s="935">
        <v>0</v>
      </c>
      <c r="V137" s="935">
        <v>0</v>
      </c>
      <c r="W137" s="935">
        <v>0</v>
      </c>
      <c r="X137" s="935">
        <v>0</v>
      </c>
      <c r="Y137" s="935">
        <v>0</v>
      </c>
      <c r="Z137" s="935">
        <v>0</v>
      </c>
      <c r="AA137" s="935">
        <v>0</v>
      </c>
      <c r="AB137" s="912"/>
    </row>
    <row r="138" spans="1:28">
      <c r="A138" s="929" t="s">
        <v>3933</v>
      </c>
      <c r="B138" s="930">
        <v>0</v>
      </c>
      <c r="C138" s="931">
        <v>116.57299999999999</v>
      </c>
      <c r="D138" s="931">
        <v>0</v>
      </c>
      <c r="E138" s="931">
        <v>0</v>
      </c>
      <c r="F138" s="932">
        <v>0</v>
      </c>
      <c r="G138" s="933">
        <v>0</v>
      </c>
      <c r="H138" s="933">
        <v>0</v>
      </c>
      <c r="I138" s="933">
        <v>0</v>
      </c>
      <c r="J138" s="933">
        <v>0</v>
      </c>
      <c r="K138" s="933">
        <v>117</v>
      </c>
      <c r="L138" s="934">
        <v>0.63888521492678296</v>
      </c>
      <c r="M138" s="935">
        <v>2.9512517713745901E-2</v>
      </c>
      <c r="N138" s="935">
        <v>5.1398205007085501E-2</v>
      </c>
      <c r="O138" s="935">
        <v>6.6320264525271594E-2</v>
      </c>
      <c r="P138" s="935">
        <v>1.0832309872460999E-2</v>
      </c>
      <c r="Q138" s="935">
        <v>7.1846953235710897E-3</v>
      </c>
      <c r="R138" s="935">
        <v>8.6216343882853097E-3</v>
      </c>
      <c r="S138" s="935">
        <v>0.55045819555975395</v>
      </c>
      <c r="T138" s="935">
        <v>1.0987057156353299</v>
      </c>
      <c r="U138" s="935">
        <v>0.74057628719886603</v>
      </c>
      <c r="V138" s="935">
        <v>2.2106754841757199E-4</v>
      </c>
      <c r="W138" s="935">
        <v>2.3212092583845101E-4</v>
      </c>
      <c r="X138" s="935">
        <v>4.4213509683514399E-3</v>
      </c>
      <c r="Y138" s="935">
        <v>2.21067548417572E-3</v>
      </c>
      <c r="Z138" s="935">
        <v>1.10533774208786E-3</v>
      </c>
      <c r="AA138" s="935">
        <v>6.7536136041568299E-3</v>
      </c>
      <c r="AB138" s="912"/>
    </row>
    <row r="139" spans="1:28">
      <c r="A139" s="929" t="s">
        <v>4245</v>
      </c>
      <c r="B139" s="930">
        <v>0</v>
      </c>
      <c r="C139" s="931">
        <v>0</v>
      </c>
      <c r="D139" s="931">
        <v>0</v>
      </c>
      <c r="E139" s="931">
        <v>0</v>
      </c>
      <c r="F139" s="932">
        <v>1</v>
      </c>
      <c r="G139" s="933">
        <v>0</v>
      </c>
      <c r="H139" s="933">
        <v>0</v>
      </c>
      <c r="I139" s="933">
        <v>0</v>
      </c>
      <c r="J139" s="933">
        <v>0</v>
      </c>
      <c r="K139" s="933">
        <v>0</v>
      </c>
      <c r="L139" s="934">
        <v>0</v>
      </c>
      <c r="M139" s="935">
        <v>0</v>
      </c>
      <c r="N139" s="935">
        <v>0</v>
      </c>
      <c r="O139" s="935">
        <v>0</v>
      </c>
      <c r="P139" s="935">
        <v>0</v>
      </c>
      <c r="Q139" s="935">
        <v>0</v>
      </c>
      <c r="R139" s="935">
        <v>0</v>
      </c>
      <c r="S139" s="935">
        <v>0</v>
      </c>
      <c r="T139" s="935">
        <v>0</v>
      </c>
      <c r="U139" s="935">
        <v>0</v>
      </c>
      <c r="V139" s="935">
        <v>0</v>
      </c>
      <c r="W139" s="935">
        <v>0</v>
      </c>
      <c r="X139" s="935">
        <v>0</v>
      </c>
      <c r="Y139" s="935">
        <v>0</v>
      </c>
      <c r="Z139" s="935">
        <v>0</v>
      </c>
      <c r="AA139" s="935">
        <v>0</v>
      </c>
      <c r="AB139" s="912"/>
    </row>
    <row r="140" spans="1:28">
      <c r="A140" s="929" t="s">
        <v>3934</v>
      </c>
      <c r="B140" s="930">
        <v>0</v>
      </c>
      <c r="C140" s="931">
        <v>0.90297499999999997</v>
      </c>
      <c r="D140" s="931">
        <v>0</v>
      </c>
      <c r="E140" s="931">
        <v>0</v>
      </c>
      <c r="F140" s="932">
        <v>0</v>
      </c>
      <c r="G140" s="933">
        <v>0</v>
      </c>
      <c r="H140" s="933">
        <v>0.89473684210526305</v>
      </c>
      <c r="I140" s="933">
        <v>0</v>
      </c>
      <c r="J140" s="933">
        <v>0</v>
      </c>
      <c r="K140" s="933">
        <v>0</v>
      </c>
      <c r="L140" s="934">
        <v>0</v>
      </c>
      <c r="M140" s="935">
        <v>0</v>
      </c>
      <c r="N140" s="935">
        <v>0</v>
      </c>
      <c r="O140" s="935">
        <v>0</v>
      </c>
      <c r="P140" s="935">
        <v>0</v>
      </c>
      <c r="Q140" s="935">
        <v>0</v>
      </c>
      <c r="R140" s="935">
        <v>0</v>
      </c>
      <c r="S140" s="935">
        <v>0</v>
      </c>
      <c r="T140" s="935">
        <v>0</v>
      </c>
      <c r="U140" s="935">
        <v>0</v>
      </c>
      <c r="V140" s="935">
        <v>0</v>
      </c>
      <c r="W140" s="935">
        <v>0</v>
      </c>
      <c r="X140" s="935">
        <v>0</v>
      </c>
      <c r="Y140" s="935">
        <v>0</v>
      </c>
      <c r="Z140" s="935">
        <v>0</v>
      </c>
      <c r="AA140" s="935">
        <v>0</v>
      </c>
      <c r="AB140" s="912"/>
    </row>
    <row r="141" spans="1:28">
      <c r="A141" s="929" t="s">
        <v>3935</v>
      </c>
      <c r="B141" s="930">
        <v>0</v>
      </c>
      <c r="C141" s="931">
        <v>5.7450000000000001</v>
      </c>
      <c r="D141" s="931">
        <v>0</v>
      </c>
      <c r="E141" s="931">
        <v>0</v>
      </c>
      <c r="F141" s="932">
        <v>0</v>
      </c>
      <c r="G141" s="933">
        <v>0</v>
      </c>
      <c r="H141" s="933">
        <v>0</v>
      </c>
      <c r="I141" s="933">
        <v>0</v>
      </c>
      <c r="J141" s="933">
        <v>0</v>
      </c>
      <c r="K141" s="933">
        <v>0</v>
      </c>
      <c r="L141" s="934">
        <v>0</v>
      </c>
      <c r="M141" s="935">
        <v>0</v>
      </c>
      <c r="N141" s="935">
        <v>0</v>
      </c>
      <c r="O141" s="935">
        <v>0</v>
      </c>
      <c r="P141" s="935">
        <v>0</v>
      </c>
      <c r="Q141" s="935">
        <v>0</v>
      </c>
      <c r="R141" s="935">
        <v>0</v>
      </c>
      <c r="S141" s="935">
        <v>0</v>
      </c>
      <c r="T141" s="935">
        <v>0</v>
      </c>
      <c r="U141" s="935">
        <v>0</v>
      </c>
      <c r="V141" s="935">
        <v>0</v>
      </c>
      <c r="W141" s="935">
        <v>0</v>
      </c>
      <c r="X141" s="935">
        <v>0</v>
      </c>
      <c r="Y141" s="935">
        <v>0</v>
      </c>
      <c r="Z141" s="935">
        <v>0</v>
      </c>
      <c r="AA141" s="935">
        <v>0</v>
      </c>
      <c r="AB141" s="912"/>
    </row>
    <row r="142" spans="1:28">
      <c r="A142" s="929" t="s">
        <v>3936</v>
      </c>
      <c r="B142" s="930">
        <v>0</v>
      </c>
      <c r="C142" s="931">
        <v>45.040999999999997</v>
      </c>
      <c r="D142" s="931">
        <v>0</v>
      </c>
      <c r="E142" s="931">
        <v>0</v>
      </c>
      <c r="F142" s="932">
        <v>7</v>
      </c>
      <c r="G142" s="933">
        <v>0</v>
      </c>
      <c r="H142" s="933">
        <v>0</v>
      </c>
      <c r="I142" s="933">
        <v>0</v>
      </c>
      <c r="J142" s="933">
        <v>0</v>
      </c>
      <c r="K142" s="933">
        <v>38</v>
      </c>
      <c r="L142" s="934">
        <v>3.90295895255744E-2</v>
      </c>
      <c r="M142" s="935">
        <v>3.9029589525574403E-4</v>
      </c>
      <c r="N142" s="935">
        <v>3.3663020965807901E-3</v>
      </c>
      <c r="O142" s="935">
        <v>4.1468938870922803E-3</v>
      </c>
      <c r="P142" s="935">
        <v>1.3904291268485899E-3</v>
      </c>
      <c r="Q142" s="935">
        <v>7.8059179051148805E-4</v>
      </c>
      <c r="R142" s="935">
        <v>2.19541441081356E-4</v>
      </c>
      <c r="S142" s="935">
        <v>5.8544384288361602E-3</v>
      </c>
      <c r="T142" s="935">
        <v>1.2928551530346499E-2</v>
      </c>
      <c r="U142" s="935">
        <v>5.9764058961035801E-2</v>
      </c>
      <c r="V142" s="935">
        <v>1.2196746726742001E-5</v>
      </c>
      <c r="W142" s="935">
        <v>7.3180480360451996E-6</v>
      </c>
      <c r="X142" s="935">
        <v>0</v>
      </c>
      <c r="Y142" s="935">
        <v>0</v>
      </c>
      <c r="Z142" s="935">
        <v>4.8786986906967998E-4</v>
      </c>
      <c r="AA142" s="935">
        <v>8.2937877741845605E-5</v>
      </c>
      <c r="AB142" s="912"/>
    </row>
    <row r="143" spans="1:28">
      <c r="A143" s="929" t="s">
        <v>3937</v>
      </c>
      <c r="B143" s="930">
        <v>0</v>
      </c>
      <c r="C143" s="931">
        <v>0.114</v>
      </c>
      <c r="D143" s="931">
        <v>0</v>
      </c>
      <c r="E143" s="931">
        <v>0</v>
      </c>
      <c r="F143" s="932">
        <v>0</v>
      </c>
      <c r="G143" s="933">
        <v>0</v>
      </c>
      <c r="H143" s="933">
        <v>0</v>
      </c>
      <c r="I143" s="933">
        <v>0</v>
      </c>
      <c r="J143" s="933">
        <v>0</v>
      </c>
      <c r="K143" s="933">
        <v>0</v>
      </c>
      <c r="L143" s="934">
        <v>0</v>
      </c>
      <c r="M143" s="935">
        <v>0</v>
      </c>
      <c r="N143" s="935">
        <v>0</v>
      </c>
      <c r="O143" s="935">
        <v>0</v>
      </c>
      <c r="P143" s="935">
        <v>0</v>
      </c>
      <c r="Q143" s="935">
        <v>0</v>
      </c>
      <c r="R143" s="935">
        <v>0</v>
      </c>
      <c r="S143" s="935">
        <v>0</v>
      </c>
      <c r="T143" s="935">
        <v>0</v>
      </c>
      <c r="U143" s="935">
        <v>0</v>
      </c>
      <c r="V143" s="935">
        <v>0</v>
      </c>
      <c r="W143" s="935">
        <v>0</v>
      </c>
      <c r="X143" s="935">
        <v>0</v>
      </c>
      <c r="Y143" s="935">
        <v>0</v>
      </c>
      <c r="Z143" s="935">
        <v>0</v>
      </c>
      <c r="AA143" s="935">
        <v>0</v>
      </c>
      <c r="AB143" s="912"/>
    </row>
    <row r="144" spans="1:28">
      <c r="A144" s="929" t="s">
        <v>3941</v>
      </c>
      <c r="B144" s="930">
        <v>0</v>
      </c>
      <c r="C144" s="931">
        <v>3.8679999999999999</v>
      </c>
      <c r="D144" s="931">
        <v>0</v>
      </c>
      <c r="E144" s="931">
        <v>0</v>
      </c>
      <c r="F144" s="932">
        <v>0</v>
      </c>
      <c r="G144" s="933">
        <v>0</v>
      </c>
      <c r="H144" s="933">
        <v>0</v>
      </c>
      <c r="I144" s="933">
        <v>0</v>
      </c>
      <c r="J144" s="933">
        <v>0</v>
      </c>
      <c r="K144" s="933">
        <v>4</v>
      </c>
      <c r="L144" s="934">
        <v>2.8438889090754899E-2</v>
      </c>
      <c r="M144" s="935">
        <v>1.1966619430011001E-3</v>
      </c>
      <c r="N144" s="935">
        <v>2.2818938265324702E-3</v>
      </c>
      <c r="O144" s="935">
        <v>2.9553189685452299E-3</v>
      </c>
      <c r="P144" s="935">
        <v>5.7168465293170104E-4</v>
      </c>
      <c r="Q144" s="935">
        <v>4.0211717112992502E-4</v>
      </c>
      <c r="R144" s="935">
        <v>1.21119629858411E-4</v>
      </c>
      <c r="S144" s="935">
        <v>8.6721654978622401E-3</v>
      </c>
      <c r="T144" s="935">
        <v>1.87008708501387E-2</v>
      </c>
      <c r="U144" s="935">
        <v>3.1006625243753302E-2</v>
      </c>
      <c r="V144" s="935">
        <v>6.2982207526373796E-6</v>
      </c>
      <c r="W144" s="935">
        <v>3.4882453399222398E-5</v>
      </c>
      <c r="X144" s="935">
        <v>4.84478519433645E-5</v>
      </c>
      <c r="Y144" s="935">
        <v>0</v>
      </c>
      <c r="Z144" s="935">
        <v>0</v>
      </c>
      <c r="AA144" s="935">
        <v>1.43405641752359E-4</v>
      </c>
      <c r="AB144" s="912"/>
    </row>
    <row r="145" spans="1:28">
      <c r="A145" s="929" t="s">
        <v>3942</v>
      </c>
      <c r="B145" s="930">
        <v>0</v>
      </c>
      <c r="C145" s="931">
        <v>5.1379999999999999</v>
      </c>
      <c r="D145" s="931">
        <v>0</v>
      </c>
      <c r="E145" s="931">
        <v>9.8049999999999995E-3</v>
      </c>
      <c r="F145" s="932">
        <v>0</v>
      </c>
      <c r="G145" s="933">
        <v>0</v>
      </c>
      <c r="H145" s="933">
        <v>0</v>
      </c>
      <c r="I145" s="933">
        <v>0</v>
      </c>
      <c r="J145" s="933">
        <v>0</v>
      </c>
      <c r="K145" s="933">
        <v>5</v>
      </c>
      <c r="L145" s="934">
        <v>3.9545559148771198E-2</v>
      </c>
      <c r="M145" s="935">
        <v>3.9969477853275701E-4</v>
      </c>
      <c r="N145" s="935">
        <v>3.7425965626249002E-3</v>
      </c>
      <c r="O145" s="935">
        <v>1.63511500308855E-3</v>
      </c>
      <c r="P145" s="935">
        <v>5.8743020481329404E-4</v>
      </c>
      <c r="Q145" s="935">
        <v>9.6895703886728905E-4</v>
      </c>
      <c r="R145" s="935">
        <v>1.93791407773458E-4</v>
      </c>
      <c r="S145" s="935">
        <v>5.3898235286992998E-3</v>
      </c>
      <c r="T145" s="935">
        <v>1.0719087242469401E-2</v>
      </c>
      <c r="U145" s="935">
        <v>3.8516042294974698E-2</v>
      </c>
      <c r="V145" s="935">
        <v>3.02799074646028E-6</v>
      </c>
      <c r="W145" s="935">
        <v>3.02799074646028E-6</v>
      </c>
      <c r="X145" s="935">
        <v>0</v>
      </c>
      <c r="Y145" s="935">
        <v>0</v>
      </c>
      <c r="Z145" s="935">
        <v>6.05598149292056E-5</v>
      </c>
      <c r="AA145" s="935">
        <v>9.1445320543100394E-5</v>
      </c>
      <c r="AB145" s="912"/>
    </row>
    <row r="146" spans="1:28">
      <c r="A146" s="929" t="s">
        <v>3943</v>
      </c>
      <c r="B146" s="930">
        <v>0</v>
      </c>
      <c r="C146" s="931">
        <v>501.54457100000002</v>
      </c>
      <c r="D146" s="931">
        <v>0</v>
      </c>
      <c r="E146" s="931">
        <v>1.395</v>
      </c>
      <c r="F146" s="932">
        <v>0</v>
      </c>
      <c r="G146" s="933">
        <v>0</v>
      </c>
      <c r="H146" s="933">
        <v>0</v>
      </c>
      <c r="I146" s="933">
        <v>0</v>
      </c>
      <c r="J146" s="933">
        <v>0</v>
      </c>
      <c r="K146" s="933">
        <v>500</v>
      </c>
      <c r="L146" s="934">
        <v>3.7304845996390599</v>
      </c>
      <c r="M146" s="935">
        <v>0.15806111696522701</v>
      </c>
      <c r="N146" s="935">
        <v>0.305827065392488</v>
      </c>
      <c r="O146" s="935">
        <v>0.38152683405399501</v>
      </c>
      <c r="P146" s="935">
        <v>6.2376609377081699E-2</v>
      </c>
      <c r="Q146" s="935">
        <v>4.8447851943364498E-2</v>
      </c>
      <c r="R146" s="935">
        <v>1.02951685379649E-2</v>
      </c>
      <c r="S146" s="935">
        <v>1.0597967612610999</v>
      </c>
      <c r="T146" s="935">
        <v>2.43450456015406</v>
      </c>
      <c r="U146" s="935">
        <v>4.11201143369306</v>
      </c>
      <c r="V146" s="935">
        <v>7.2671777915046701E-4</v>
      </c>
      <c r="W146" s="935">
        <v>1.4534355583009299E-3</v>
      </c>
      <c r="X146" s="935">
        <v>0</v>
      </c>
      <c r="Y146" s="935">
        <v>0</v>
      </c>
      <c r="Z146" s="935">
        <v>0</v>
      </c>
      <c r="AA146" s="935">
        <v>2.1801533374514001E-2</v>
      </c>
      <c r="AB146" s="912"/>
    </row>
    <row r="147" spans="1:28">
      <c r="A147" s="929" t="s">
        <v>4211</v>
      </c>
      <c r="B147" s="930">
        <v>0</v>
      </c>
      <c r="C147" s="931">
        <v>0</v>
      </c>
      <c r="D147" s="931">
        <v>0</v>
      </c>
      <c r="E147" s="931">
        <v>0</v>
      </c>
      <c r="F147" s="932">
        <v>0</v>
      </c>
      <c r="G147" s="933">
        <v>0</v>
      </c>
      <c r="H147" s="933">
        <v>0</v>
      </c>
      <c r="I147" s="933">
        <v>0</v>
      </c>
      <c r="J147" s="933">
        <v>0</v>
      </c>
      <c r="K147" s="933">
        <v>0</v>
      </c>
      <c r="L147" s="934">
        <v>0</v>
      </c>
      <c r="M147" s="935">
        <v>0</v>
      </c>
      <c r="N147" s="935">
        <v>0</v>
      </c>
      <c r="O147" s="935">
        <v>0</v>
      </c>
      <c r="P147" s="935">
        <v>0</v>
      </c>
      <c r="Q147" s="935">
        <v>0</v>
      </c>
      <c r="R147" s="935">
        <v>0</v>
      </c>
      <c r="S147" s="935">
        <v>0</v>
      </c>
      <c r="T147" s="935">
        <v>0</v>
      </c>
      <c r="U147" s="935">
        <v>0</v>
      </c>
      <c r="V147" s="935">
        <v>0</v>
      </c>
      <c r="W147" s="935">
        <v>0</v>
      </c>
      <c r="X147" s="935">
        <v>0</v>
      </c>
      <c r="Y147" s="935">
        <v>0</v>
      </c>
      <c r="Z147" s="935">
        <v>0</v>
      </c>
      <c r="AA147" s="935">
        <v>0</v>
      </c>
      <c r="AB147" s="912"/>
    </row>
    <row r="148" spans="1:28">
      <c r="A148" s="929" t="s">
        <v>3944</v>
      </c>
      <c r="B148" s="930">
        <v>0</v>
      </c>
      <c r="C148" s="931">
        <v>1.5</v>
      </c>
      <c r="D148" s="931">
        <v>0</v>
      </c>
      <c r="E148" s="931">
        <v>0</v>
      </c>
      <c r="F148" s="932">
        <v>1.5</v>
      </c>
      <c r="G148" s="933">
        <v>0</v>
      </c>
      <c r="H148" s="933">
        <v>0</v>
      </c>
      <c r="I148" s="933">
        <v>0</v>
      </c>
      <c r="J148" s="933">
        <v>0</v>
      </c>
      <c r="K148" s="933">
        <v>0</v>
      </c>
      <c r="L148" s="934">
        <v>0</v>
      </c>
      <c r="M148" s="935">
        <v>0</v>
      </c>
      <c r="N148" s="935">
        <v>0</v>
      </c>
      <c r="O148" s="935">
        <v>0</v>
      </c>
      <c r="P148" s="935">
        <v>0</v>
      </c>
      <c r="Q148" s="935">
        <v>0</v>
      </c>
      <c r="R148" s="935">
        <v>0</v>
      </c>
      <c r="S148" s="935">
        <v>0</v>
      </c>
      <c r="T148" s="935">
        <v>0</v>
      </c>
      <c r="U148" s="935">
        <v>0</v>
      </c>
      <c r="V148" s="935">
        <v>0</v>
      </c>
      <c r="W148" s="935">
        <v>0</v>
      </c>
      <c r="X148" s="935">
        <v>0</v>
      </c>
      <c r="Y148" s="935">
        <v>0</v>
      </c>
      <c r="Z148" s="935">
        <v>0</v>
      </c>
      <c r="AA148" s="935">
        <v>0</v>
      </c>
      <c r="AB148" s="912"/>
    </row>
    <row r="149" spans="1:28">
      <c r="A149" s="929" t="s">
        <v>3945</v>
      </c>
      <c r="B149" s="930">
        <v>0</v>
      </c>
      <c r="C149" s="931">
        <v>67.425740000000005</v>
      </c>
      <c r="D149" s="931">
        <v>0</v>
      </c>
      <c r="E149" s="931">
        <v>0</v>
      </c>
      <c r="F149" s="932">
        <v>0</v>
      </c>
      <c r="G149" s="933">
        <v>0</v>
      </c>
      <c r="H149" s="933">
        <v>0</v>
      </c>
      <c r="I149" s="933">
        <v>0</v>
      </c>
      <c r="J149" s="933">
        <v>0</v>
      </c>
      <c r="K149" s="933">
        <v>67</v>
      </c>
      <c r="L149" s="934">
        <v>5.4370601843440801E-2</v>
      </c>
      <c r="M149" s="935">
        <v>5.5993604883543503E-3</v>
      </c>
      <c r="N149" s="935">
        <v>8.1150152005135496E-5</v>
      </c>
      <c r="O149" s="935">
        <v>1.94760364812325E-2</v>
      </c>
      <c r="P149" s="935">
        <v>7.6281142884827404E-3</v>
      </c>
      <c r="Q149" s="935">
        <v>2.43450456015406E-4</v>
      </c>
      <c r="R149" s="935">
        <v>1.2984024320821701E-3</v>
      </c>
      <c r="S149" s="935">
        <v>4.5444085122875899E-2</v>
      </c>
      <c r="T149" s="935">
        <v>0.10792970216683</v>
      </c>
      <c r="U149" s="935">
        <v>0.30269006697915501</v>
      </c>
      <c r="V149" s="935">
        <v>1.46070273609244E-4</v>
      </c>
      <c r="W149" s="935">
        <v>9.73801824061625E-5</v>
      </c>
      <c r="X149" s="935">
        <v>0</v>
      </c>
      <c r="Y149" s="935">
        <v>0</v>
      </c>
      <c r="Z149" s="935">
        <v>0</v>
      </c>
      <c r="AA149" s="935">
        <v>4.9501592723132602E-4</v>
      </c>
      <c r="AB149" s="912"/>
    </row>
    <row r="150" spans="1:28">
      <c r="A150" s="929" t="s">
        <v>3947</v>
      </c>
      <c r="B150" s="930">
        <v>0</v>
      </c>
      <c r="C150" s="931">
        <v>88.656999999999996</v>
      </c>
      <c r="D150" s="931">
        <v>0</v>
      </c>
      <c r="E150" s="931">
        <v>0</v>
      </c>
      <c r="F150" s="932">
        <v>0</v>
      </c>
      <c r="G150" s="933">
        <v>0</v>
      </c>
      <c r="H150" s="933">
        <v>0</v>
      </c>
      <c r="I150" s="933">
        <v>0</v>
      </c>
      <c r="J150" s="933">
        <v>0</v>
      </c>
      <c r="K150" s="933">
        <v>89</v>
      </c>
      <c r="L150" s="934">
        <v>0.288894541138282</v>
      </c>
      <c r="M150" s="935">
        <v>1.5953877644949901E-2</v>
      </c>
      <c r="N150" s="935">
        <v>1.8109807056429599E-2</v>
      </c>
      <c r="O150" s="935">
        <v>0.161694705860979</v>
      </c>
      <c r="P150" s="935">
        <v>1.2719983527730299E-2</v>
      </c>
      <c r="Q150" s="935">
        <v>5.6054164698472698E-3</v>
      </c>
      <c r="R150" s="935">
        <v>5.28202705812531E-3</v>
      </c>
      <c r="S150" s="935">
        <v>0.17678621174133699</v>
      </c>
      <c r="T150" s="935">
        <v>0.34387074113101501</v>
      </c>
      <c r="U150" s="935">
        <v>0.45490110582222099</v>
      </c>
      <c r="V150" s="935">
        <v>7.5457529401790194E-5</v>
      </c>
      <c r="W150" s="935">
        <v>6.3599917638651699E-4</v>
      </c>
      <c r="X150" s="935">
        <v>7.5457529401790104E-3</v>
      </c>
      <c r="Y150" s="935">
        <v>4.3118588229594402E-3</v>
      </c>
      <c r="Z150" s="935">
        <v>2.1559294114797201E-3</v>
      </c>
      <c r="AA150" s="935">
        <v>3.13687729370299E-3</v>
      </c>
      <c r="AB150" s="912"/>
    </row>
    <row r="151" spans="1:28">
      <c r="A151" s="929" t="s">
        <v>3949</v>
      </c>
      <c r="B151" s="930">
        <v>0</v>
      </c>
      <c r="C151" s="931">
        <v>24.669</v>
      </c>
      <c r="D151" s="931">
        <v>0</v>
      </c>
      <c r="E151" s="931">
        <v>0</v>
      </c>
      <c r="F151" s="932">
        <v>0</v>
      </c>
      <c r="G151" s="933">
        <v>0</v>
      </c>
      <c r="H151" s="933">
        <v>0</v>
      </c>
      <c r="I151" s="933">
        <v>0</v>
      </c>
      <c r="J151" s="933">
        <v>0</v>
      </c>
      <c r="K151" s="933">
        <v>25</v>
      </c>
      <c r="L151" s="934">
        <v>4.0923294938410702E-2</v>
      </c>
      <c r="M151" s="935">
        <v>2.8311713479403601E-4</v>
      </c>
      <c r="N151" s="935">
        <v>4.1180674151859798E-3</v>
      </c>
      <c r="O151" s="935">
        <v>1.69870280876422E-2</v>
      </c>
      <c r="P151" s="935">
        <v>2.0590337075929901E-4</v>
      </c>
      <c r="Q151" s="935">
        <v>8.4935140438210802E-4</v>
      </c>
      <c r="R151" s="935">
        <v>3.6033089882877298E-4</v>
      </c>
      <c r="S151" s="935">
        <v>3.34592977483861E-3</v>
      </c>
      <c r="T151" s="935">
        <v>2.8311713479403601E-3</v>
      </c>
      <c r="U151" s="935">
        <v>3.2429780894589602E-2</v>
      </c>
      <c r="V151" s="935">
        <v>7.7213764034737103E-6</v>
      </c>
      <c r="W151" s="935">
        <v>5.1475842689824699E-6</v>
      </c>
      <c r="X151" s="935">
        <v>1.10673061783123E-2</v>
      </c>
      <c r="Y151" s="935">
        <v>5.4049634824316004E-3</v>
      </c>
      <c r="Z151" s="935">
        <v>7.7213764034737105E-4</v>
      </c>
      <c r="AA151" s="935">
        <v>5.4049634824316003E-5</v>
      </c>
      <c r="AB151" s="912"/>
    </row>
    <row r="152" spans="1:28">
      <c r="A152" s="924"/>
      <c r="B152" s="925"/>
      <c r="C152" s="926"/>
      <c r="D152" s="926"/>
      <c r="E152" s="926"/>
      <c r="F152" s="925"/>
      <c r="G152" s="926"/>
      <c r="H152" s="926"/>
      <c r="I152" s="926"/>
      <c r="J152" s="926"/>
      <c r="K152" s="926"/>
      <c r="L152" s="927"/>
      <c r="M152" s="928"/>
      <c r="N152" s="928"/>
      <c r="O152" s="928"/>
      <c r="P152" s="928"/>
      <c r="Q152" s="928"/>
      <c r="R152" s="928"/>
      <c r="S152" s="928"/>
      <c r="T152" s="928"/>
      <c r="U152" s="928"/>
      <c r="V152" s="928"/>
      <c r="W152" s="928"/>
      <c r="X152" s="928"/>
      <c r="Y152" s="928"/>
      <c r="Z152" s="928"/>
      <c r="AA152" s="928"/>
      <c r="AB152" s="912"/>
    </row>
    <row r="153" spans="1:28">
      <c r="A153" s="917" t="s">
        <v>3950</v>
      </c>
      <c r="B153" s="918">
        <v>0</v>
      </c>
      <c r="C153" s="919">
        <v>9981</v>
      </c>
      <c r="D153" s="919">
        <v>-3000</v>
      </c>
      <c r="E153" s="919">
        <v>12</v>
      </c>
      <c r="F153" s="920">
        <v>0</v>
      </c>
      <c r="G153" s="921">
        <v>0</v>
      </c>
      <c r="H153" s="921">
        <v>0</v>
      </c>
      <c r="I153" s="921">
        <v>0</v>
      </c>
      <c r="J153" s="921">
        <v>0</v>
      </c>
      <c r="K153" s="921">
        <v>12957</v>
      </c>
      <c r="L153" s="922">
        <v>139.646231931979</v>
      </c>
      <c r="M153" s="923">
        <v>3.08316921623488E-3</v>
      </c>
      <c r="N153" s="923">
        <v>15.5144582633867</v>
      </c>
      <c r="O153" s="923">
        <v>8.0043978537601604E-2</v>
      </c>
      <c r="P153" s="923">
        <v>3.7934668071654401E-3</v>
      </c>
      <c r="Q153" s="923">
        <v>0</v>
      </c>
      <c r="R153" s="923">
        <v>1.81073846638325E-3</v>
      </c>
      <c r="S153" s="923">
        <v>6.3224446786090604E-3</v>
      </c>
      <c r="T153" s="923">
        <v>7.5143999127938593E-2</v>
      </c>
      <c r="U153" s="923">
        <v>0.19243226384700199</v>
      </c>
      <c r="V153" s="923">
        <v>6.3224446786090604E-5</v>
      </c>
      <c r="W153" s="923">
        <v>0</v>
      </c>
      <c r="X153" s="923">
        <v>3.9185538316194899</v>
      </c>
      <c r="Y153" s="923">
        <v>3.7034251299008001</v>
      </c>
      <c r="Z153" s="923">
        <v>0</v>
      </c>
      <c r="AA153" s="923">
        <v>8.8230284752249799E-4</v>
      </c>
      <c r="AB153" s="912"/>
    </row>
    <row r="154" spans="1:28">
      <c r="A154" s="929" t="s">
        <v>3951</v>
      </c>
      <c r="B154" s="930">
        <v>0</v>
      </c>
      <c r="C154" s="931">
        <v>2235</v>
      </c>
      <c r="D154" s="931">
        <v>0</v>
      </c>
      <c r="E154" s="931">
        <v>0</v>
      </c>
      <c r="F154" s="932">
        <v>0</v>
      </c>
      <c r="G154" s="933">
        <v>0</v>
      </c>
      <c r="H154" s="933">
        <v>0</v>
      </c>
      <c r="I154" s="933">
        <v>0</v>
      </c>
      <c r="J154" s="933">
        <v>0</v>
      </c>
      <c r="K154" s="933">
        <v>2235</v>
      </c>
      <c r="L154" s="934">
        <v>24.363213546019399</v>
      </c>
      <c r="M154" s="935">
        <v>0</v>
      </c>
      <c r="N154" s="935">
        <v>2.70702372733549</v>
      </c>
      <c r="O154" s="935">
        <v>0</v>
      </c>
      <c r="P154" s="935">
        <v>0</v>
      </c>
      <c r="Q154" s="935">
        <v>0</v>
      </c>
      <c r="R154" s="935">
        <v>0</v>
      </c>
      <c r="S154" s="935">
        <v>0</v>
      </c>
      <c r="T154" s="935">
        <v>0</v>
      </c>
      <c r="U154" s="935">
        <v>0</v>
      </c>
      <c r="V154" s="935">
        <v>0</v>
      </c>
      <c r="W154" s="935">
        <v>0</v>
      </c>
      <c r="X154" s="935">
        <v>0</v>
      </c>
      <c r="Y154" s="935">
        <v>0</v>
      </c>
      <c r="Z154" s="935">
        <v>0</v>
      </c>
      <c r="AA154" s="935">
        <v>2.7070237273354899E-4</v>
      </c>
      <c r="AB154" s="912"/>
    </row>
    <row r="155" spans="1:28">
      <c r="A155" s="929" t="s">
        <v>3952</v>
      </c>
      <c r="B155" s="930">
        <v>0</v>
      </c>
      <c r="C155" s="931">
        <v>0</v>
      </c>
      <c r="D155" s="931">
        <v>0</v>
      </c>
      <c r="E155" s="931">
        <v>0</v>
      </c>
      <c r="F155" s="932">
        <v>0</v>
      </c>
      <c r="G155" s="933">
        <v>0</v>
      </c>
      <c r="H155" s="933">
        <v>0</v>
      </c>
      <c r="I155" s="933">
        <v>0</v>
      </c>
      <c r="J155" s="933">
        <v>0</v>
      </c>
      <c r="K155" s="933">
        <v>0</v>
      </c>
      <c r="L155" s="934">
        <v>0</v>
      </c>
      <c r="M155" s="935">
        <v>0</v>
      </c>
      <c r="N155" s="935">
        <v>0</v>
      </c>
      <c r="O155" s="935">
        <v>0</v>
      </c>
      <c r="P155" s="935">
        <v>0</v>
      </c>
      <c r="Q155" s="935">
        <v>0</v>
      </c>
      <c r="R155" s="935">
        <v>0</v>
      </c>
      <c r="S155" s="935">
        <v>0</v>
      </c>
      <c r="T155" s="935">
        <v>0</v>
      </c>
      <c r="U155" s="935">
        <v>0</v>
      </c>
      <c r="V155" s="935">
        <v>0</v>
      </c>
      <c r="W155" s="935">
        <v>0</v>
      </c>
      <c r="X155" s="935">
        <v>0</v>
      </c>
      <c r="Y155" s="935">
        <v>0</v>
      </c>
      <c r="Z155" s="935">
        <v>0</v>
      </c>
      <c r="AA155" s="935">
        <v>0</v>
      </c>
      <c r="AB155" s="912"/>
    </row>
    <row r="156" spans="1:28">
      <c r="A156" s="929" t="s">
        <v>3953</v>
      </c>
      <c r="B156" s="930">
        <v>0</v>
      </c>
      <c r="C156" s="931">
        <v>4208.8429999999998</v>
      </c>
      <c r="D156" s="931">
        <v>-3000</v>
      </c>
      <c r="E156" s="931">
        <v>0</v>
      </c>
      <c r="F156" s="932">
        <v>0</v>
      </c>
      <c r="G156" s="933">
        <v>0</v>
      </c>
      <c r="H156" s="933">
        <v>0</v>
      </c>
      <c r="I156" s="933">
        <v>0</v>
      </c>
      <c r="J156" s="933">
        <v>0</v>
      </c>
      <c r="K156" s="933">
        <v>7208.8429999999998</v>
      </c>
      <c r="L156" s="934">
        <v>78.581915628065801</v>
      </c>
      <c r="M156" s="935">
        <v>0</v>
      </c>
      <c r="N156" s="935">
        <v>8.7313239586739808</v>
      </c>
      <c r="O156" s="935">
        <v>0</v>
      </c>
      <c r="P156" s="935">
        <v>0</v>
      </c>
      <c r="Q156" s="935">
        <v>0</v>
      </c>
      <c r="R156" s="935">
        <v>0</v>
      </c>
      <c r="S156" s="935">
        <v>0</v>
      </c>
      <c r="T156" s="935">
        <v>0</v>
      </c>
      <c r="U156" s="935">
        <v>0</v>
      </c>
      <c r="V156" s="935">
        <v>0</v>
      </c>
      <c r="W156" s="935">
        <v>0</v>
      </c>
      <c r="X156" s="935">
        <v>0</v>
      </c>
      <c r="Y156" s="935">
        <v>0</v>
      </c>
      <c r="Z156" s="935">
        <v>0</v>
      </c>
      <c r="AA156" s="935">
        <v>0</v>
      </c>
      <c r="AB156" s="912"/>
    </row>
    <row r="157" spans="1:28">
      <c r="A157" s="929" t="s">
        <v>3954</v>
      </c>
      <c r="B157" s="930">
        <v>0</v>
      </c>
      <c r="C157" s="931">
        <v>19.402000000000001</v>
      </c>
      <c r="D157" s="931">
        <v>0</v>
      </c>
      <c r="E157" s="931">
        <v>0</v>
      </c>
      <c r="F157" s="932">
        <v>0</v>
      </c>
      <c r="G157" s="933">
        <v>0</v>
      </c>
      <c r="H157" s="933">
        <v>0</v>
      </c>
      <c r="I157" s="933">
        <v>0</v>
      </c>
      <c r="J157" s="933">
        <v>0</v>
      </c>
      <c r="K157" s="933">
        <v>19</v>
      </c>
      <c r="L157" s="934">
        <v>0.20688443976115201</v>
      </c>
      <c r="M157" s="935">
        <v>0</v>
      </c>
      <c r="N157" s="935">
        <v>2.2989716943425002E-2</v>
      </c>
      <c r="O157" s="935">
        <v>0</v>
      </c>
      <c r="P157" s="935">
        <v>0</v>
      </c>
      <c r="Q157" s="935">
        <v>0</v>
      </c>
      <c r="R157" s="935">
        <v>0</v>
      </c>
      <c r="S157" s="935">
        <v>0</v>
      </c>
      <c r="T157" s="935">
        <v>0</v>
      </c>
      <c r="U157" s="935">
        <v>0</v>
      </c>
      <c r="V157" s="935">
        <v>0</v>
      </c>
      <c r="W157" s="935">
        <v>0</v>
      </c>
      <c r="X157" s="935">
        <v>0</v>
      </c>
      <c r="Y157" s="935">
        <v>0</v>
      </c>
      <c r="Z157" s="935">
        <v>0</v>
      </c>
      <c r="AA157" s="935">
        <v>0</v>
      </c>
      <c r="AB157" s="912"/>
    </row>
    <row r="158" spans="1:28">
      <c r="A158" s="929" t="s">
        <v>3955</v>
      </c>
      <c r="B158" s="930">
        <v>0</v>
      </c>
      <c r="C158" s="931">
        <v>713.71500000000003</v>
      </c>
      <c r="D158" s="931">
        <v>0</v>
      </c>
      <c r="E158" s="931">
        <v>0</v>
      </c>
      <c r="F158" s="932">
        <v>0</v>
      </c>
      <c r="G158" s="933">
        <v>0</v>
      </c>
      <c r="H158" s="933">
        <v>0</v>
      </c>
      <c r="I158" s="933">
        <v>0</v>
      </c>
      <c r="J158" s="933">
        <v>0</v>
      </c>
      <c r="K158" s="933">
        <v>714</v>
      </c>
      <c r="L158" s="934">
        <v>7.7658515315577201</v>
      </c>
      <c r="M158" s="935">
        <v>0</v>
      </c>
      <c r="N158" s="935">
        <v>0.86306456887467797</v>
      </c>
      <c r="O158" s="935">
        <v>0</v>
      </c>
      <c r="P158" s="935">
        <v>0</v>
      </c>
      <c r="Q158" s="935">
        <v>0</v>
      </c>
      <c r="R158" s="935">
        <v>8.6479415718905604E-4</v>
      </c>
      <c r="S158" s="935">
        <v>0</v>
      </c>
      <c r="T158" s="935">
        <v>0</v>
      </c>
      <c r="U158" s="935">
        <v>0</v>
      </c>
      <c r="V158" s="935">
        <v>0</v>
      </c>
      <c r="W158" s="935">
        <v>0</v>
      </c>
      <c r="X158" s="935">
        <v>0</v>
      </c>
      <c r="Y158" s="935">
        <v>0</v>
      </c>
      <c r="Z158" s="935">
        <v>0</v>
      </c>
      <c r="AA158" s="935">
        <v>0</v>
      </c>
      <c r="AB158" s="912"/>
    </row>
    <row r="159" spans="1:28">
      <c r="A159" s="929" t="s">
        <v>3956</v>
      </c>
      <c r="B159" s="930">
        <v>0</v>
      </c>
      <c r="C159" s="931">
        <v>8.1229999999999993</v>
      </c>
      <c r="D159" s="931">
        <v>0</v>
      </c>
      <c r="E159" s="931">
        <v>0</v>
      </c>
      <c r="F159" s="932">
        <v>0</v>
      </c>
      <c r="G159" s="933">
        <v>0</v>
      </c>
      <c r="H159" s="933">
        <v>0</v>
      </c>
      <c r="I159" s="933">
        <v>0</v>
      </c>
      <c r="J159" s="933">
        <v>0</v>
      </c>
      <c r="K159" s="933">
        <v>8</v>
      </c>
      <c r="L159" s="934">
        <v>8.7012342090282593E-2</v>
      </c>
      <c r="M159" s="935">
        <v>0</v>
      </c>
      <c r="N159" s="935">
        <v>9.6701912478955494E-3</v>
      </c>
      <c r="O159" s="935">
        <v>9.6895703886728905E-5</v>
      </c>
      <c r="P159" s="935">
        <v>0</v>
      </c>
      <c r="Q159" s="935">
        <v>0</v>
      </c>
      <c r="R159" s="935">
        <v>9.6895703886728898E-6</v>
      </c>
      <c r="S159" s="935">
        <v>0</v>
      </c>
      <c r="T159" s="935">
        <v>0</v>
      </c>
      <c r="U159" s="935">
        <v>9.6895703886728905E-5</v>
      </c>
      <c r="V159" s="935">
        <v>0</v>
      </c>
      <c r="W159" s="935">
        <v>0</v>
      </c>
      <c r="X159" s="935">
        <v>0</v>
      </c>
      <c r="Y159" s="935">
        <v>0</v>
      </c>
      <c r="Z159" s="935">
        <v>0</v>
      </c>
      <c r="AA159" s="935">
        <v>1.9379140777345798E-6</v>
      </c>
      <c r="AB159" s="912"/>
    </row>
    <row r="160" spans="1:28">
      <c r="A160" s="929" t="s">
        <v>3957</v>
      </c>
      <c r="B160" s="930">
        <v>0</v>
      </c>
      <c r="C160" s="931">
        <v>60.143945000000002</v>
      </c>
      <c r="D160" s="931">
        <v>0</v>
      </c>
      <c r="E160" s="931">
        <v>3.0000000000000001E-3</v>
      </c>
      <c r="F160" s="932">
        <v>0</v>
      </c>
      <c r="G160" s="933">
        <v>0</v>
      </c>
      <c r="H160" s="933">
        <v>0</v>
      </c>
      <c r="I160" s="933">
        <v>0</v>
      </c>
      <c r="J160" s="933">
        <v>0</v>
      </c>
      <c r="K160" s="933">
        <v>60</v>
      </c>
      <c r="L160" s="934">
        <v>0.65404600123542</v>
      </c>
      <c r="M160" s="935">
        <v>0</v>
      </c>
      <c r="N160" s="935">
        <v>7.2599106137131594E-2</v>
      </c>
      <c r="O160" s="935">
        <v>0</v>
      </c>
      <c r="P160" s="935">
        <v>0</v>
      </c>
      <c r="Q160" s="935">
        <v>0</v>
      </c>
      <c r="R160" s="935">
        <v>2.1801533374514001E-4</v>
      </c>
      <c r="S160" s="935">
        <v>0</v>
      </c>
      <c r="T160" s="935">
        <v>7.2671777915046701E-4</v>
      </c>
      <c r="U160" s="935">
        <v>0</v>
      </c>
      <c r="V160" s="935">
        <v>0</v>
      </c>
      <c r="W160" s="935">
        <v>0</v>
      </c>
      <c r="X160" s="935">
        <v>3.63358889575234E-3</v>
      </c>
      <c r="Y160" s="935">
        <v>1.4534355583009299E-3</v>
      </c>
      <c r="Z160" s="935">
        <v>0</v>
      </c>
      <c r="AA160" s="935">
        <v>7.2671777915046699E-6</v>
      </c>
      <c r="AB160" s="912"/>
    </row>
    <row r="161" spans="1:28">
      <c r="A161" s="929" t="s">
        <v>3958</v>
      </c>
      <c r="B161" s="930">
        <v>0</v>
      </c>
      <c r="C161" s="931">
        <v>8.5559999999999992</v>
      </c>
      <c r="D161" s="931">
        <v>0</v>
      </c>
      <c r="E161" s="931">
        <v>0</v>
      </c>
      <c r="F161" s="932">
        <v>0</v>
      </c>
      <c r="G161" s="933">
        <v>0</v>
      </c>
      <c r="H161" s="933">
        <v>0</v>
      </c>
      <c r="I161" s="933">
        <v>0</v>
      </c>
      <c r="J161" s="933">
        <v>0</v>
      </c>
      <c r="K161" s="933">
        <v>9</v>
      </c>
      <c r="L161" s="934">
        <v>9.7997892518440502E-2</v>
      </c>
      <c r="M161" s="935">
        <v>0</v>
      </c>
      <c r="N161" s="935">
        <v>1.0889865920569701E-2</v>
      </c>
      <c r="O161" s="935">
        <v>0</v>
      </c>
      <c r="P161" s="935">
        <v>0</v>
      </c>
      <c r="Q161" s="935">
        <v>0</v>
      </c>
      <c r="R161" s="935">
        <v>3.2702300061771003E-5</v>
      </c>
      <c r="S161" s="935">
        <v>0</v>
      </c>
      <c r="T161" s="935">
        <v>1.0900766687257E-4</v>
      </c>
      <c r="U161" s="935">
        <v>0</v>
      </c>
      <c r="V161" s="935">
        <v>0</v>
      </c>
      <c r="W161" s="935">
        <v>0</v>
      </c>
      <c r="X161" s="935">
        <v>5.4503833436284998E-4</v>
      </c>
      <c r="Y161" s="935">
        <v>2.1801533374514001E-4</v>
      </c>
      <c r="Z161" s="935">
        <v>0</v>
      </c>
      <c r="AA161" s="935">
        <v>1.0900766687256999E-6</v>
      </c>
      <c r="AB161" s="912"/>
    </row>
    <row r="162" spans="1:28">
      <c r="A162" s="929" t="s">
        <v>3959</v>
      </c>
      <c r="B162" s="930">
        <v>0</v>
      </c>
      <c r="C162" s="931">
        <v>371.23</v>
      </c>
      <c r="D162" s="931">
        <v>0</v>
      </c>
      <c r="E162" s="931">
        <v>0</v>
      </c>
      <c r="F162" s="932">
        <v>0</v>
      </c>
      <c r="G162" s="933">
        <v>0</v>
      </c>
      <c r="H162" s="933">
        <v>0</v>
      </c>
      <c r="I162" s="933">
        <v>0</v>
      </c>
      <c r="J162" s="933">
        <v>0</v>
      </c>
      <c r="K162" s="933">
        <v>371</v>
      </c>
      <c r="L162" s="934">
        <v>4.0441844409723497</v>
      </c>
      <c r="M162" s="935">
        <v>0</v>
      </c>
      <c r="N162" s="935">
        <v>0.44935382677470498</v>
      </c>
      <c r="O162" s="935">
        <v>0</v>
      </c>
      <c r="P162" s="935">
        <v>0</v>
      </c>
      <c r="Q162" s="935">
        <v>0</v>
      </c>
      <c r="R162" s="935">
        <v>0</v>
      </c>
      <c r="S162" s="935">
        <v>0</v>
      </c>
      <c r="T162" s="935">
        <v>0</v>
      </c>
      <c r="U162" s="935">
        <v>0</v>
      </c>
      <c r="V162" s="935">
        <v>0</v>
      </c>
      <c r="W162" s="935">
        <v>0</v>
      </c>
      <c r="X162" s="935">
        <v>0</v>
      </c>
      <c r="Y162" s="935">
        <v>0</v>
      </c>
      <c r="Z162" s="935">
        <v>0</v>
      </c>
      <c r="AA162" s="935">
        <v>0</v>
      </c>
      <c r="AB162" s="912"/>
    </row>
    <row r="163" spans="1:28">
      <c r="A163" s="929" t="s">
        <v>3960</v>
      </c>
      <c r="B163" s="930">
        <v>0</v>
      </c>
      <c r="C163" s="931">
        <v>0.22500000000000001</v>
      </c>
      <c r="D163" s="931">
        <v>0</v>
      </c>
      <c r="E163" s="931">
        <v>0</v>
      </c>
      <c r="F163" s="932">
        <v>0</v>
      </c>
      <c r="G163" s="933">
        <v>0</v>
      </c>
      <c r="H163" s="933">
        <v>0</v>
      </c>
      <c r="I163" s="933">
        <v>0</v>
      </c>
      <c r="J163" s="933">
        <v>0</v>
      </c>
      <c r="K163" s="933">
        <v>0</v>
      </c>
      <c r="L163" s="934">
        <v>0</v>
      </c>
      <c r="M163" s="935">
        <v>0</v>
      </c>
      <c r="N163" s="935">
        <v>0</v>
      </c>
      <c r="O163" s="935">
        <v>0</v>
      </c>
      <c r="P163" s="935">
        <v>0</v>
      </c>
      <c r="Q163" s="935">
        <v>0</v>
      </c>
      <c r="R163" s="935">
        <v>0</v>
      </c>
      <c r="S163" s="935">
        <v>0</v>
      </c>
      <c r="T163" s="935">
        <v>0</v>
      </c>
      <c r="U163" s="935">
        <v>0</v>
      </c>
      <c r="V163" s="935">
        <v>0</v>
      </c>
      <c r="W163" s="935">
        <v>0</v>
      </c>
      <c r="X163" s="935">
        <v>0</v>
      </c>
      <c r="Y163" s="935">
        <v>0</v>
      </c>
      <c r="Z163" s="935">
        <v>0</v>
      </c>
      <c r="AA163" s="935">
        <v>0</v>
      </c>
      <c r="AB163" s="912"/>
    </row>
    <row r="164" spans="1:28">
      <c r="A164" s="929" t="s">
        <v>3961</v>
      </c>
      <c r="B164" s="930">
        <v>0</v>
      </c>
      <c r="C164" s="931">
        <v>2.09</v>
      </c>
      <c r="D164" s="931">
        <v>0</v>
      </c>
      <c r="E164" s="931">
        <v>0</v>
      </c>
      <c r="F164" s="932">
        <v>0</v>
      </c>
      <c r="G164" s="933">
        <v>0</v>
      </c>
      <c r="H164" s="933">
        <v>0</v>
      </c>
      <c r="I164" s="933">
        <v>0</v>
      </c>
      <c r="J164" s="933">
        <v>0</v>
      </c>
      <c r="K164" s="933">
        <v>2</v>
      </c>
      <c r="L164" s="934">
        <v>0</v>
      </c>
      <c r="M164" s="935">
        <v>0</v>
      </c>
      <c r="N164" s="935">
        <v>0</v>
      </c>
      <c r="O164" s="935">
        <v>0</v>
      </c>
      <c r="P164" s="935">
        <v>0</v>
      </c>
      <c r="Q164" s="935">
        <v>0</v>
      </c>
      <c r="R164" s="935">
        <v>0</v>
      </c>
      <c r="S164" s="935">
        <v>0</v>
      </c>
      <c r="T164" s="935">
        <v>0</v>
      </c>
      <c r="U164" s="935">
        <v>0</v>
      </c>
      <c r="V164" s="935">
        <v>0</v>
      </c>
      <c r="W164" s="935">
        <v>0</v>
      </c>
      <c r="X164" s="935">
        <v>0</v>
      </c>
      <c r="Y164" s="935">
        <v>0</v>
      </c>
      <c r="Z164" s="935">
        <v>0</v>
      </c>
      <c r="AA164" s="935">
        <v>0</v>
      </c>
      <c r="AB164" s="912"/>
    </row>
    <row r="165" spans="1:28">
      <c r="A165" s="929" t="s">
        <v>3963</v>
      </c>
      <c r="B165" s="930">
        <v>0</v>
      </c>
      <c r="C165" s="931">
        <v>0</v>
      </c>
      <c r="D165" s="931">
        <v>0</v>
      </c>
      <c r="E165" s="931">
        <v>0</v>
      </c>
      <c r="F165" s="932">
        <v>0</v>
      </c>
      <c r="G165" s="933">
        <v>0</v>
      </c>
      <c r="H165" s="933">
        <v>0</v>
      </c>
      <c r="I165" s="933">
        <v>0</v>
      </c>
      <c r="J165" s="933">
        <v>0</v>
      </c>
      <c r="K165" s="933">
        <v>0</v>
      </c>
      <c r="L165" s="934">
        <v>0</v>
      </c>
      <c r="M165" s="935">
        <v>0</v>
      </c>
      <c r="N165" s="935">
        <v>0</v>
      </c>
      <c r="O165" s="935">
        <v>0</v>
      </c>
      <c r="P165" s="935">
        <v>0</v>
      </c>
      <c r="Q165" s="935">
        <v>0</v>
      </c>
      <c r="R165" s="935">
        <v>0</v>
      </c>
      <c r="S165" s="935">
        <v>0</v>
      </c>
      <c r="T165" s="935">
        <v>0</v>
      </c>
      <c r="U165" s="935">
        <v>0</v>
      </c>
      <c r="V165" s="935">
        <v>0</v>
      </c>
      <c r="W165" s="935">
        <v>0</v>
      </c>
      <c r="X165" s="935">
        <v>0</v>
      </c>
      <c r="Y165" s="935">
        <v>0</v>
      </c>
      <c r="Z165" s="935">
        <v>0</v>
      </c>
      <c r="AA165" s="935">
        <v>0</v>
      </c>
      <c r="AB165" s="912"/>
    </row>
    <row r="166" spans="1:28">
      <c r="A166" s="929" t="s">
        <v>3964</v>
      </c>
      <c r="B166" s="930">
        <v>0</v>
      </c>
      <c r="C166" s="931">
        <v>64.802000000000007</v>
      </c>
      <c r="D166" s="931">
        <v>0</v>
      </c>
      <c r="E166" s="931">
        <v>0</v>
      </c>
      <c r="F166" s="932">
        <v>0</v>
      </c>
      <c r="G166" s="933">
        <v>0</v>
      </c>
      <c r="H166" s="933">
        <v>0</v>
      </c>
      <c r="I166" s="933">
        <v>0</v>
      </c>
      <c r="J166" s="933">
        <v>0</v>
      </c>
      <c r="K166" s="933">
        <v>65</v>
      </c>
      <c r="L166" s="934">
        <v>0.70854983467170496</v>
      </c>
      <c r="M166" s="935">
        <v>0</v>
      </c>
      <c r="N166" s="935">
        <v>7.8727759407967196E-2</v>
      </c>
      <c r="O166" s="935">
        <v>0</v>
      </c>
      <c r="P166" s="935">
        <v>0</v>
      </c>
      <c r="Q166" s="935">
        <v>0</v>
      </c>
      <c r="R166" s="935">
        <v>0</v>
      </c>
      <c r="S166" s="935">
        <v>0</v>
      </c>
      <c r="T166" s="935">
        <v>0</v>
      </c>
      <c r="U166" s="935">
        <v>0</v>
      </c>
      <c r="V166" s="935">
        <v>0</v>
      </c>
      <c r="W166" s="935">
        <v>0</v>
      </c>
      <c r="X166" s="935">
        <v>0</v>
      </c>
      <c r="Y166" s="935">
        <v>0</v>
      </c>
      <c r="Z166" s="935">
        <v>0</v>
      </c>
      <c r="AA166" s="935">
        <v>0</v>
      </c>
      <c r="AB166" s="912"/>
    </row>
    <row r="167" spans="1:28">
      <c r="A167" s="929" t="s">
        <v>3968</v>
      </c>
      <c r="B167" s="930">
        <v>0</v>
      </c>
      <c r="C167" s="931">
        <v>69.414000000000001</v>
      </c>
      <c r="D167" s="931">
        <v>0</v>
      </c>
      <c r="E167" s="931">
        <v>5.0000000000000001E-3</v>
      </c>
      <c r="F167" s="932">
        <v>0</v>
      </c>
      <c r="G167" s="933">
        <v>0</v>
      </c>
      <c r="H167" s="933">
        <v>0</v>
      </c>
      <c r="I167" s="933">
        <v>0</v>
      </c>
      <c r="J167" s="933">
        <v>0</v>
      </c>
      <c r="K167" s="933">
        <v>69</v>
      </c>
      <c r="L167" s="934">
        <v>0.75215290142073299</v>
      </c>
      <c r="M167" s="935">
        <v>0</v>
      </c>
      <c r="N167" s="935">
        <v>8.3572544602303706E-2</v>
      </c>
      <c r="O167" s="935">
        <v>0</v>
      </c>
      <c r="P167" s="935">
        <v>0</v>
      </c>
      <c r="Q167" s="935">
        <v>0</v>
      </c>
      <c r="R167" s="935">
        <v>0</v>
      </c>
      <c r="S167" s="935">
        <v>0</v>
      </c>
      <c r="T167" s="935">
        <v>0</v>
      </c>
      <c r="U167" s="935">
        <v>0</v>
      </c>
      <c r="V167" s="935">
        <v>0</v>
      </c>
      <c r="W167" s="935">
        <v>0</v>
      </c>
      <c r="X167" s="935">
        <v>0</v>
      </c>
      <c r="Y167" s="935">
        <v>0</v>
      </c>
      <c r="Z167" s="935">
        <v>0</v>
      </c>
      <c r="AA167" s="935">
        <v>2.5071763380691099E-5</v>
      </c>
      <c r="AB167" s="912"/>
    </row>
    <row r="168" spans="1:28">
      <c r="A168" s="929" t="s">
        <v>3969</v>
      </c>
      <c r="B168" s="930">
        <v>0</v>
      </c>
      <c r="C168" s="931">
        <v>4.274</v>
      </c>
      <c r="D168" s="931">
        <v>0</v>
      </c>
      <c r="E168" s="931">
        <v>0</v>
      </c>
      <c r="F168" s="932">
        <v>0</v>
      </c>
      <c r="G168" s="933">
        <v>0</v>
      </c>
      <c r="H168" s="933">
        <v>0</v>
      </c>
      <c r="I168" s="933">
        <v>0</v>
      </c>
      <c r="J168" s="933">
        <v>0</v>
      </c>
      <c r="K168" s="933">
        <v>4</v>
      </c>
      <c r="L168" s="934">
        <v>4.3603066749028002E-2</v>
      </c>
      <c r="M168" s="935">
        <v>0</v>
      </c>
      <c r="N168" s="935">
        <v>4.8447851943364496E-3</v>
      </c>
      <c r="O168" s="935">
        <v>9.6895703886728905E-5</v>
      </c>
      <c r="P168" s="935">
        <v>0</v>
      </c>
      <c r="Q168" s="935">
        <v>0</v>
      </c>
      <c r="R168" s="935">
        <v>5.3292637137700899E-5</v>
      </c>
      <c r="S168" s="935">
        <v>0</v>
      </c>
      <c r="T168" s="935">
        <v>0</v>
      </c>
      <c r="U168" s="935">
        <v>2.4223925971682199E-4</v>
      </c>
      <c r="V168" s="935">
        <v>0</v>
      </c>
      <c r="W168" s="935">
        <v>0</v>
      </c>
      <c r="X168" s="935">
        <v>0</v>
      </c>
      <c r="Y168" s="935">
        <v>0</v>
      </c>
      <c r="Z168" s="935">
        <v>0</v>
      </c>
      <c r="AA168" s="935">
        <v>1.5018834102442999E-5</v>
      </c>
      <c r="AB168" s="912"/>
    </row>
    <row r="169" spans="1:28">
      <c r="A169" s="929" t="s">
        <v>3970</v>
      </c>
      <c r="B169" s="930">
        <v>0.34</v>
      </c>
      <c r="C169" s="931">
        <v>169.17400000000001</v>
      </c>
      <c r="D169" s="931">
        <v>0</v>
      </c>
      <c r="E169" s="931">
        <v>0.27800000000000002</v>
      </c>
      <c r="F169" s="932">
        <v>0</v>
      </c>
      <c r="G169" s="933">
        <v>0</v>
      </c>
      <c r="H169" s="933">
        <v>0</v>
      </c>
      <c r="I169" s="933">
        <v>0</v>
      </c>
      <c r="J169" s="933">
        <v>0</v>
      </c>
      <c r="K169" s="933">
        <v>169</v>
      </c>
      <c r="L169" s="934">
        <v>1.84222957014643</v>
      </c>
      <c r="M169" s="935">
        <v>0</v>
      </c>
      <c r="N169" s="935">
        <v>0.204692174460715</v>
      </c>
      <c r="O169" s="935">
        <v>0</v>
      </c>
      <c r="P169" s="935">
        <v>0</v>
      </c>
      <c r="Q169" s="935">
        <v>0</v>
      </c>
      <c r="R169" s="935">
        <v>0</v>
      </c>
      <c r="S169" s="935">
        <v>0</v>
      </c>
      <c r="T169" s="935">
        <v>0</v>
      </c>
      <c r="U169" s="935">
        <v>0</v>
      </c>
      <c r="V169" s="935">
        <v>0</v>
      </c>
      <c r="W169" s="935">
        <v>0</v>
      </c>
      <c r="X169" s="935">
        <v>0</v>
      </c>
      <c r="Y169" s="935">
        <v>0</v>
      </c>
      <c r="Z169" s="935">
        <v>0</v>
      </c>
      <c r="AA169" s="935">
        <v>0</v>
      </c>
      <c r="AB169" s="912"/>
    </row>
    <row r="170" spans="1:28">
      <c r="A170" s="929" t="s">
        <v>3971</v>
      </c>
      <c r="B170" s="930">
        <v>0</v>
      </c>
      <c r="C170" s="931">
        <v>0</v>
      </c>
      <c r="D170" s="931">
        <v>0</v>
      </c>
      <c r="E170" s="931">
        <v>0</v>
      </c>
      <c r="F170" s="932">
        <v>0</v>
      </c>
      <c r="G170" s="933">
        <v>0</v>
      </c>
      <c r="H170" s="933">
        <v>0</v>
      </c>
      <c r="I170" s="933">
        <v>0</v>
      </c>
      <c r="J170" s="933">
        <v>0</v>
      </c>
      <c r="K170" s="933">
        <v>0</v>
      </c>
      <c r="L170" s="934">
        <v>0</v>
      </c>
      <c r="M170" s="935">
        <v>0</v>
      </c>
      <c r="N170" s="935">
        <v>0</v>
      </c>
      <c r="O170" s="935">
        <v>0</v>
      </c>
      <c r="P170" s="935">
        <v>0</v>
      </c>
      <c r="Q170" s="935">
        <v>0</v>
      </c>
      <c r="R170" s="935">
        <v>0</v>
      </c>
      <c r="S170" s="935">
        <v>0</v>
      </c>
      <c r="T170" s="935">
        <v>0</v>
      </c>
      <c r="U170" s="935">
        <v>0</v>
      </c>
      <c r="V170" s="935">
        <v>0</v>
      </c>
      <c r="W170" s="935">
        <v>0</v>
      </c>
      <c r="X170" s="935">
        <v>0</v>
      </c>
      <c r="Y170" s="935">
        <v>0</v>
      </c>
      <c r="Z170" s="935">
        <v>0</v>
      </c>
      <c r="AA170" s="935">
        <v>0</v>
      </c>
      <c r="AB170" s="912"/>
    </row>
    <row r="171" spans="1:28">
      <c r="A171" s="929" t="s">
        <v>4214</v>
      </c>
      <c r="B171" s="930">
        <v>0</v>
      </c>
      <c r="C171" s="931">
        <v>0</v>
      </c>
      <c r="D171" s="931">
        <v>0</v>
      </c>
      <c r="E171" s="931">
        <v>0</v>
      </c>
      <c r="F171" s="932">
        <v>0</v>
      </c>
      <c r="G171" s="933">
        <v>0</v>
      </c>
      <c r="H171" s="933">
        <v>0</v>
      </c>
      <c r="I171" s="933">
        <v>0</v>
      </c>
      <c r="J171" s="933">
        <v>0</v>
      </c>
      <c r="K171" s="933">
        <v>0</v>
      </c>
      <c r="L171" s="934">
        <v>0</v>
      </c>
      <c r="M171" s="935">
        <v>0</v>
      </c>
      <c r="N171" s="935">
        <v>0</v>
      </c>
      <c r="O171" s="935">
        <v>0</v>
      </c>
      <c r="P171" s="935">
        <v>0</v>
      </c>
      <c r="Q171" s="935">
        <v>0</v>
      </c>
      <c r="R171" s="935">
        <v>0</v>
      </c>
      <c r="S171" s="935">
        <v>0</v>
      </c>
      <c r="T171" s="935">
        <v>0</v>
      </c>
      <c r="U171" s="935">
        <v>0</v>
      </c>
      <c r="V171" s="935">
        <v>0</v>
      </c>
      <c r="W171" s="935">
        <v>0</v>
      </c>
      <c r="X171" s="935">
        <v>0</v>
      </c>
      <c r="Y171" s="935">
        <v>0</v>
      </c>
      <c r="Z171" s="935">
        <v>0</v>
      </c>
      <c r="AA171" s="935">
        <v>0</v>
      </c>
      <c r="AB171" s="912"/>
    </row>
    <row r="172" spans="1:28">
      <c r="A172" s="929" t="s">
        <v>3972</v>
      </c>
      <c r="B172" s="930">
        <v>0</v>
      </c>
      <c r="C172" s="931">
        <v>522.50400000000002</v>
      </c>
      <c r="D172" s="931">
        <v>0</v>
      </c>
      <c r="E172" s="931">
        <v>0.52900000000000003</v>
      </c>
      <c r="F172" s="932">
        <v>0</v>
      </c>
      <c r="G172" s="933">
        <v>0</v>
      </c>
      <c r="H172" s="933">
        <v>0</v>
      </c>
      <c r="I172" s="933">
        <v>0</v>
      </c>
      <c r="J172" s="933">
        <v>0</v>
      </c>
      <c r="K172" s="933">
        <v>522</v>
      </c>
      <c r="L172" s="934">
        <v>4.6469968387776603</v>
      </c>
      <c r="M172" s="935">
        <v>1.26448893572181E-3</v>
      </c>
      <c r="N172" s="935">
        <v>0.51401475237091698</v>
      </c>
      <c r="O172" s="935">
        <v>2.5289778714436301E-2</v>
      </c>
      <c r="P172" s="935">
        <v>3.7934668071654401E-3</v>
      </c>
      <c r="Q172" s="935">
        <v>0</v>
      </c>
      <c r="R172" s="935">
        <v>6.3224446786090596E-4</v>
      </c>
      <c r="S172" s="935">
        <v>6.3224446786090604E-3</v>
      </c>
      <c r="T172" s="935">
        <v>3.7934668071654402E-2</v>
      </c>
      <c r="U172" s="935">
        <v>0.10115911485774499</v>
      </c>
      <c r="V172" s="935">
        <v>6.3224446786090604E-5</v>
      </c>
      <c r="W172" s="935">
        <v>0</v>
      </c>
      <c r="X172" s="935">
        <v>2.4594309799789298</v>
      </c>
      <c r="Y172" s="935">
        <v>2.3013698630136998</v>
      </c>
      <c r="Z172" s="935">
        <v>0</v>
      </c>
      <c r="AA172" s="935">
        <v>3.7934668071654397E-4</v>
      </c>
      <c r="AB172" s="912"/>
    </row>
    <row r="173" spans="1:28">
      <c r="A173" s="929" t="s">
        <v>3974</v>
      </c>
      <c r="B173" s="930">
        <v>0</v>
      </c>
      <c r="C173" s="931">
        <v>0.54</v>
      </c>
      <c r="D173" s="931">
        <v>0</v>
      </c>
      <c r="E173" s="931">
        <v>0</v>
      </c>
      <c r="F173" s="932">
        <v>0</v>
      </c>
      <c r="G173" s="933">
        <v>0</v>
      </c>
      <c r="H173" s="933">
        <v>0</v>
      </c>
      <c r="I173" s="933">
        <v>0</v>
      </c>
      <c r="J173" s="933">
        <v>0</v>
      </c>
      <c r="K173" s="933">
        <v>1</v>
      </c>
      <c r="L173" s="934">
        <v>1.08886547242712E-2</v>
      </c>
      <c r="M173" s="935">
        <v>0</v>
      </c>
      <c r="N173" s="935">
        <v>1.20877390598694E-3</v>
      </c>
      <c r="O173" s="935">
        <v>0</v>
      </c>
      <c r="P173" s="935">
        <v>0</v>
      </c>
      <c r="Q173" s="935">
        <v>0</v>
      </c>
      <c r="R173" s="935">
        <v>0</v>
      </c>
      <c r="S173" s="935">
        <v>0</v>
      </c>
      <c r="T173" s="935">
        <v>0</v>
      </c>
      <c r="U173" s="935">
        <v>0</v>
      </c>
      <c r="V173" s="935">
        <v>0</v>
      </c>
      <c r="W173" s="935">
        <v>0</v>
      </c>
      <c r="X173" s="935">
        <v>0</v>
      </c>
      <c r="Y173" s="935">
        <v>0</v>
      </c>
      <c r="Z173" s="935">
        <v>0</v>
      </c>
      <c r="AA173" s="935">
        <v>0</v>
      </c>
      <c r="AB173" s="912"/>
    </row>
    <row r="174" spans="1:28">
      <c r="A174" s="929" t="s">
        <v>3975</v>
      </c>
      <c r="B174" s="930">
        <v>0</v>
      </c>
      <c r="C174" s="931">
        <v>20.83</v>
      </c>
      <c r="D174" s="931">
        <v>0</v>
      </c>
      <c r="E174" s="931">
        <v>0</v>
      </c>
      <c r="F174" s="932">
        <v>0</v>
      </c>
      <c r="G174" s="933">
        <v>0</v>
      </c>
      <c r="H174" s="933">
        <v>0</v>
      </c>
      <c r="I174" s="933">
        <v>0</v>
      </c>
      <c r="J174" s="933">
        <v>0</v>
      </c>
      <c r="K174" s="933">
        <v>0</v>
      </c>
      <c r="L174" s="934">
        <v>0</v>
      </c>
      <c r="M174" s="935">
        <v>0</v>
      </c>
      <c r="N174" s="935">
        <v>0</v>
      </c>
      <c r="O174" s="935">
        <v>0</v>
      </c>
      <c r="P174" s="935">
        <v>0</v>
      </c>
      <c r="Q174" s="935">
        <v>0</v>
      </c>
      <c r="R174" s="935">
        <v>0</v>
      </c>
      <c r="S174" s="935">
        <v>0</v>
      </c>
      <c r="T174" s="935">
        <v>0</v>
      </c>
      <c r="U174" s="935">
        <v>0</v>
      </c>
      <c r="V174" s="935">
        <v>0</v>
      </c>
      <c r="W174" s="935">
        <v>0</v>
      </c>
      <c r="X174" s="935">
        <v>0</v>
      </c>
      <c r="Y174" s="935">
        <v>0</v>
      </c>
      <c r="Z174" s="935">
        <v>0</v>
      </c>
      <c r="AA174" s="935">
        <v>0</v>
      </c>
      <c r="AB174" s="912"/>
    </row>
    <row r="175" spans="1:28">
      <c r="A175" s="929" t="s">
        <v>3976</v>
      </c>
      <c r="B175" s="930">
        <v>0</v>
      </c>
      <c r="C175" s="931">
        <v>0.98299999999999998</v>
      </c>
      <c r="D175" s="931">
        <v>0</v>
      </c>
      <c r="E175" s="931">
        <v>10.69</v>
      </c>
      <c r="F175" s="932">
        <v>0</v>
      </c>
      <c r="G175" s="933">
        <v>0</v>
      </c>
      <c r="H175" s="933">
        <v>0</v>
      </c>
      <c r="I175" s="933">
        <v>0</v>
      </c>
      <c r="J175" s="933">
        <v>0</v>
      </c>
      <c r="K175" s="933">
        <v>0</v>
      </c>
      <c r="L175" s="934">
        <v>0</v>
      </c>
      <c r="M175" s="935">
        <v>0</v>
      </c>
      <c r="N175" s="935">
        <v>0</v>
      </c>
      <c r="O175" s="935">
        <v>0</v>
      </c>
      <c r="P175" s="935">
        <v>0</v>
      </c>
      <c r="Q175" s="935">
        <v>0</v>
      </c>
      <c r="R175" s="935">
        <v>0</v>
      </c>
      <c r="S175" s="935">
        <v>0</v>
      </c>
      <c r="T175" s="935">
        <v>0</v>
      </c>
      <c r="U175" s="935">
        <v>0</v>
      </c>
      <c r="V175" s="935">
        <v>0</v>
      </c>
      <c r="W175" s="935">
        <v>0</v>
      </c>
      <c r="X175" s="935">
        <v>0</v>
      </c>
      <c r="Y175" s="935">
        <v>0</v>
      </c>
      <c r="Z175" s="935">
        <v>0</v>
      </c>
      <c r="AA175" s="935">
        <v>0</v>
      </c>
      <c r="AB175" s="912"/>
    </row>
    <row r="176" spans="1:28">
      <c r="A176" s="929" t="s">
        <v>3977</v>
      </c>
      <c r="B176" s="930">
        <v>0</v>
      </c>
      <c r="C176" s="931">
        <v>1501.557</v>
      </c>
      <c r="D176" s="931">
        <v>0</v>
      </c>
      <c r="E176" s="931">
        <v>0</v>
      </c>
      <c r="F176" s="932">
        <v>0</v>
      </c>
      <c r="G176" s="933">
        <v>0</v>
      </c>
      <c r="H176" s="933">
        <v>0</v>
      </c>
      <c r="I176" s="933">
        <v>0</v>
      </c>
      <c r="J176" s="933">
        <v>0</v>
      </c>
      <c r="K176" s="933">
        <v>1501.557</v>
      </c>
      <c r="L176" s="934">
        <v>15.8407052432688</v>
      </c>
      <c r="M176" s="935">
        <v>1.8186802805130601E-3</v>
      </c>
      <c r="N176" s="935">
        <v>1.76048251153664</v>
      </c>
      <c r="O176" s="935">
        <v>5.4560408415391899E-2</v>
      </c>
      <c r="P176" s="935">
        <v>0</v>
      </c>
      <c r="Q176" s="935">
        <v>0</v>
      </c>
      <c r="R176" s="935">
        <v>0</v>
      </c>
      <c r="S176" s="935">
        <v>0</v>
      </c>
      <c r="T176" s="935">
        <v>3.6373605610261303E-2</v>
      </c>
      <c r="U176" s="935">
        <v>9.0934014025653098E-2</v>
      </c>
      <c r="V176" s="935">
        <v>0</v>
      </c>
      <c r="W176" s="935">
        <v>0</v>
      </c>
      <c r="X176" s="935">
        <v>1.45494422441045</v>
      </c>
      <c r="Y176" s="935">
        <v>1.4003838159950599</v>
      </c>
      <c r="Z176" s="935">
        <v>0</v>
      </c>
      <c r="AA176" s="935">
        <v>1.81868028051306E-4</v>
      </c>
      <c r="AB176" s="912"/>
    </row>
    <row r="177" spans="1:28">
      <c r="A177" s="924"/>
      <c r="B177" s="925"/>
      <c r="C177" s="926"/>
      <c r="D177" s="926"/>
      <c r="E177" s="926"/>
      <c r="F177" s="925"/>
      <c r="G177" s="926"/>
      <c r="H177" s="926"/>
      <c r="I177" s="926"/>
      <c r="J177" s="926"/>
      <c r="K177" s="926"/>
      <c r="L177" s="927"/>
      <c r="M177" s="928"/>
      <c r="N177" s="928"/>
      <c r="O177" s="928"/>
      <c r="P177" s="928"/>
      <c r="Q177" s="928"/>
      <c r="R177" s="928"/>
      <c r="S177" s="928"/>
      <c r="T177" s="928"/>
      <c r="U177" s="928"/>
      <c r="V177" s="928"/>
      <c r="W177" s="928"/>
      <c r="X177" s="928"/>
      <c r="Y177" s="928"/>
      <c r="Z177" s="928"/>
      <c r="AA177" s="928"/>
      <c r="AB177" s="912"/>
    </row>
    <row r="178" spans="1:28">
      <c r="A178" s="917" t="s">
        <v>3978</v>
      </c>
      <c r="B178" s="918">
        <v>32524</v>
      </c>
      <c r="C178" s="919">
        <v>21943</v>
      </c>
      <c r="D178" s="919">
        <v>0</v>
      </c>
      <c r="E178" s="919">
        <v>91</v>
      </c>
      <c r="F178" s="920">
        <v>0</v>
      </c>
      <c r="G178" s="921">
        <v>0</v>
      </c>
      <c r="H178" s="921">
        <v>0</v>
      </c>
      <c r="I178" s="921">
        <v>2715</v>
      </c>
      <c r="J178" s="921">
        <v>0</v>
      </c>
      <c r="K178" s="921">
        <v>48580</v>
      </c>
      <c r="L178" s="922">
        <v>17.919504257355001</v>
      </c>
      <c r="M178" s="923">
        <v>1.2057755047660601</v>
      </c>
      <c r="N178" s="923">
        <v>0.18090870002301301</v>
      </c>
      <c r="O178" s="923">
        <v>55.017549871007603</v>
      </c>
      <c r="P178" s="923">
        <v>2.0631079781500201</v>
      </c>
      <c r="Q178" s="923">
        <v>1.6326798323704299</v>
      </c>
      <c r="R178" s="923">
        <v>0.98182820391700898</v>
      </c>
      <c r="S178" s="923">
        <v>20.336029214054701</v>
      </c>
      <c r="T178" s="923">
        <v>26.163317103302902</v>
      </c>
      <c r="U178" s="923">
        <v>193.552009980257</v>
      </c>
      <c r="V178" s="923">
        <v>6.4205804052662796E-2</v>
      </c>
      <c r="W178" s="923">
        <v>3.8947550355486103E-2</v>
      </c>
      <c r="X178" s="923">
        <v>187.633109262018</v>
      </c>
      <c r="Y178" s="923">
        <v>93.785822705085806</v>
      </c>
      <c r="Z178" s="923">
        <v>15.1395906156511</v>
      </c>
      <c r="AA178" s="923">
        <v>0.23749908918038301</v>
      </c>
      <c r="AB178" s="912"/>
    </row>
    <row r="179" spans="1:28">
      <c r="A179" s="929" t="s">
        <v>3979</v>
      </c>
      <c r="B179" s="930">
        <v>0</v>
      </c>
      <c r="C179" s="931">
        <v>0.30099999999999999</v>
      </c>
      <c r="D179" s="931">
        <v>0</v>
      </c>
      <c r="E179" s="931">
        <v>0</v>
      </c>
      <c r="F179" s="932">
        <v>0</v>
      </c>
      <c r="G179" s="933">
        <v>0</v>
      </c>
      <c r="H179" s="933">
        <v>0</v>
      </c>
      <c r="I179" s="933">
        <v>0</v>
      </c>
      <c r="J179" s="933">
        <v>0</v>
      </c>
      <c r="K179" s="933">
        <v>0</v>
      </c>
      <c r="L179" s="934">
        <v>0</v>
      </c>
      <c r="M179" s="935">
        <v>0</v>
      </c>
      <c r="N179" s="935">
        <v>0</v>
      </c>
      <c r="O179" s="935">
        <v>0</v>
      </c>
      <c r="P179" s="935">
        <v>0</v>
      </c>
      <c r="Q179" s="935">
        <v>0</v>
      </c>
      <c r="R179" s="935">
        <v>0</v>
      </c>
      <c r="S179" s="935">
        <v>0</v>
      </c>
      <c r="T179" s="935">
        <v>0</v>
      </c>
      <c r="U179" s="935">
        <v>0</v>
      </c>
      <c r="V179" s="935">
        <v>0</v>
      </c>
      <c r="W179" s="935">
        <v>0</v>
      </c>
      <c r="X179" s="935">
        <v>0</v>
      </c>
      <c r="Y179" s="935">
        <v>0</v>
      </c>
      <c r="Z179" s="935">
        <v>0</v>
      </c>
      <c r="AA179" s="935">
        <v>0</v>
      </c>
      <c r="AB179" s="912"/>
    </row>
    <row r="180" spans="1:28">
      <c r="A180" s="929" t="s">
        <v>3980</v>
      </c>
      <c r="B180" s="930">
        <v>0</v>
      </c>
      <c r="C180" s="931">
        <v>2885.5364020000002</v>
      </c>
      <c r="D180" s="931">
        <v>0</v>
      </c>
      <c r="E180" s="931">
        <v>0</v>
      </c>
      <c r="F180" s="932">
        <v>0</v>
      </c>
      <c r="G180" s="933">
        <v>0</v>
      </c>
      <c r="H180" s="933">
        <v>0</v>
      </c>
      <c r="I180" s="933">
        <v>0</v>
      </c>
      <c r="J180" s="933">
        <v>0</v>
      </c>
      <c r="K180" s="933">
        <v>2886</v>
      </c>
      <c r="L180" s="934">
        <v>0.75153519130845503</v>
      </c>
      <c r="M180" s="935">
        <v>6.3128956069910203E-2</v>
      </c>
      <c r="N180" s="935">
        <v>6.0122815304676398E-3</v>
      </c>
      <c r="O180" s="935">
        <v>2.9760793575814799</v>
      </c>
      <c r="P180" s="935">
        <v>7.2147378365611706E-2</v>
      </c>
      <c r="Q180" s="935">
        <v>8.1165800661313195E-2</v>
      </c>
      <c r="R180" s="935">
        <v>3.3067548417572E-2</v>
      </c>
      <c r="S180" s="935">
        <v>0.66135096835144103</v>
      </c>
      <c r="T180" s="935">
        <v>1.3828247520075601</v>
      </c>
      <c r="U180" s="935">
        <v>10.6717997165801</v>
      </c>
      <c r="V180" s="935">
        <v>3.3067548417571998E-3</v>
      </c>
      <c r="W180" s="935">
        <v>2.1042985356636802E-3</v>
      </c>
      <c r="X180" s="935">
        <v>5.4411147850732204</v>
      </c>
      <c r="Y180" s="935">
        <v>2.7055266887104401</v>
      </c>
      <c r="Z180" s="935">
        <v>1.7435616438356201</v>
      </c>
      <c r="AA180" s="935">
        <v>9.61965044874823E-3</v>
      </c>
      <c r="AB180" s="912"/>
    </row>
    <row r="181" spans="1:28">
      <c r="A181" s="929" t="s">
        <v>3981</v>
      </c>
      <c r="B181" s="930">
        <v>0</v>
      </c>
      <c r="C181" s="931">
        <v>325.03146199999998</v>
      </c>
      <c r="D181" s="931">
        <v>0</v>
      </c>
      <c r="E181" s="931">
        <v>0</v>
      </c>
      <c r="F181" s="932">
        <v>0</v>
      </c>
      <c r="G181" s="933">
        <v>0</v>
      </c>
      <c r="H181" s="933">
        <v>0</v>
      </c>
      <c r="I181" s="933">
        <v>0</v>
      </c>
      <c r="J181" s="933">
        <v>0</v>
      </c>
      <c r="K181" s="933">
        <v>325</v>
      </c>
      <c r="L181" s="934">
        <v>0.114706345457408</v>
      </c>
      <c r="M181" s="935">
        <v>6.3454574082821603E-3</v>
      </c>
      <c r="N181" s="935">
        <v>7.3216816249409495E-4</v>
      </c>
      <c r="O181" s="935">
        <v>9.0300740040938396E-2</v>
      </c>
      <c r="P181" s="935">
        <v>1.7327979845693599E-2</v>
      </c>
      <c r="Q181" s="935">
        <v>6.3454574082821603E-3</v>
      </c>
      <c r="R181" s="935">
        <v>1.4643363249881899E-3</v>
      </c>
      <c r="S181" s="935">
        <v>4.3930089749645698E-2</v>
      </c>
      <c r="T181" s="935">
        <v>0.141552511415525</v>
      </c>
      <c r="U181" s="935">
        <v>0.72972760195244801</v>
      </c>
      <c r="V181" s="935">
        <v>2.6846165958116801E-4</v>
      </c>
      <c r="W181" s="935">
        <v>1.70839237915289E-4</v>
      </c>
      <c r="X181" s="935">
        <v>0.12934970870729001</v>
      </c>
      <c r="Y181" s="935">
        <v>6.5895134624468596E-2</v>
      </c>
      <c r="Z181" s="935">
        <v>0.15863643520705401</v>
      </c>
      <c r="AA181" s="935">
        <v>9.7622421665879402E-4</v>
      </c>
      <c r="AB181" s="912"/>
    </row>
    <row r="182" spans="1:28">
      <c r="A182" s="929" t="s">
        <v>3982</v>
      </c>
      <c r="B182" s="930">
        <v>0</v>
      </c>
      <c r="C182" s="931">
        <v>381.74734699999999</v>
      </c>
      <c r="D182" s="931">
        <v>0</v>
      </c>
      <c r="E182" s="931">
        <v>0</v>
      </c>
      <c r="F182" s="932">
        <v>0</v>
      </c>
      <c r="G182" s="933">
        <v>0</v>
      </c>
      <c r="H182" s="933">
        <v>0</v>
      </c>
      <c r="I182" s="933">
        <v>0</v>
      </c>
      <c r="J182" s="933">
        <v>0</v>
      </c>
      <c r="K182" s="933">
        <v>382</v>
      </c>
      <c r="L182" s="934">
        <v>6.4404636459430994E-2</v>
      </c>
      <c r="M182" s="935">
        <v>4.8303477344573201E-3</v>
      </c>
      <c r="N182" s="935">
        <v>8.0505795574288704E-4</v>
      </c>
      <c r="O182" s="935">
        <v>0.16906217070600599</v>
      </c>
      <c r="P182" s="935">
        <v>5.2328767123287698E-3</v>
      </c>
      <c r="Q182" s="935">
        <v>8.0505795574288708E-3</v>
      </c>
      <c r="R182" s="935">
        <v>4.0252897787144398E-3</v>
      </c>
      <c r="S182" s="935">
        <v>6.0379346680716497E-2</v>
      </c>
      <c r="T182" s="935">
        <v>0.13685985247629101</v>
      </c>
      <c r="U182" s="935">
        <v>1.2397892518440501</v>
      </c>
      <c r="V182" s="935">
        <v>3.2202318229715502E-4</v>
      </c>
      <c r="W182" s="935">
        <v>2.4151738672286601E-4</v>
      </c>
      <c r="X182" s="935">
        <v>1.24381454162276</v>
      </c>
      <c r="Y182" s="935">
        <v>0.61989462592202305</v>
      </c>
      <c r="Z182" s="935">
        <v>4.0252897787144401E-2</v>
      </c>
      <c r="AA182" s="935">
        <v>1.20758693361433E-3</v>
      </c>
      <c r="AB182" s="912"/>
    </row>
    <row r="183" spans="1:28">
      <c r="A183" s="929" t="s">
        <v>3983</v>
      </c>
      <c r="B183" s="930">
        <v>0</v>
      </c>
      <c r="C183" s="931">
        <v>21.479875</v>
      </c>
      <c r="D183" s="931">
        <v>0</v>
      </c>
      <c r="E183" s="931">
        <v>0</v>
      </c>
      <c r="F183" s="932">
        <v>0</v>
      </c>
      <c r="G183" s="933">
        <v>0</v>
      </c>
      <c r="H183" s="933">
        <v>0</v>
      </c>
      <c r="I183" s="933">
        <v>0</v>
      </c>
      <c r="J183" s="933">
        <v>0</v>
      </c>
      <c r="K183" s="933">
        <v>21</v>
      </c>
      <c r="L183" s="934">
        <v>4.8123251335343903E-3</v>
      </c>
      <c r="M183" s="935">
        <v>5.4685512881072604E-4</v>
      </c>
      <c r="N183" s="935">
        <v>8.7496820609716196E-5</v>
      </c>
      <c r="O183" s="935">
        <v>1.7499364121943198E-2</v>
      </c>
      <c r="P183" s="935">
        <v>1.7499364121943201E-4</v>
      </c>
      <c r="Q183" s="935">
        <v>5.68729333963155E-4</v>
      </c>
      <c r="R183" s="935">
        <v>5.9060353911558495E-4</v>
      </c>
      <c r="S183" s="935">
        <v>1.48744595036518E-2</v>
      </c>
      <c r="T183" s="935">
        <v>1.02808764216417E-2</v>
      </c>
      <c r="U183" s="935">
        <v>0.12599542167799099</v>
      </c>
      <c r="V183" s="935">
        <v>3.9373569274372302E-5</v>
      </c>
      <c r="W183" s="935">
        <v>1.7499364121943199E-5</v>
      </c>
      <c r="X183" s="935">
        <v>0.127307873987137</v>
      </c>
      <c r="Y183" s="935">
        <v>6.36539369935685E-2</v>
      </c>
      <c r="Z183" s="935">
        <v>6.5622615457287198E-3</v>
      </c>
      <c r="AA183" s="935">
        <v>1.5311943606700299E-4</v>
      </c>
      <c r="AB183" s="912"/>
    </row>
    <row r="184" spans="1:28">
      <c r="A184" s="929" t="s">
        <v>3984</v>
      </c>
      <c r="B184" s="930">
        <v>0</v>
      </c>
      <c r="C184" s="931">
        <v>2E-3</v>
      </c>
      <c r="D184" s="931">
        <v>0</v>
      </c>
      <c r="E184" s="931">
        <v>0</v>
      </c>
      <c r="F184" s="932">
        <v>0</v>
      </c>
      <c r="G184" s="933">
        <v>0</v>
      </c>
      <c r="H184" s="933">
        <v>0</v>
      </c>
      <c r="I184" s="933">
        <v>0</v>
      </c>
      <c r="J184" s="933">
        <v>0</v>
      </c>
      <c r="K184" s="933">
        <v>0</v>
      </c>
      <c r="L184" s="934">
        <v>0</v>
      </c>
      <c r="M184" s="935">
        <v>0</v>
      </c>
      <c r="N184" s="935">
        <v>0</v>
      </c>
      <c r="O184" s="935">
        <v>0</v>
      </c>
      <c r="P184" s="935">
        <v>0</v>
      </c>
      <c r="Q184" s="935">
        <v>0</v>
      </c>
      <c r="R184" s="935">
        <v>0</v>
      </c>
      <c r="S184" s="935">
        <v>0</v>
      </c>
      <c r="T184" s="935">
        <v>0</v>
      </c>
      <c r="U184" s="935">
        <v>0</v>
      </c>
      <c r="V184" s="935">
        <v>0</v>
      </c>
      <c r="W184" s="935">
        <v>0</v>
      </c>
      <c r="X184" s="935">
        <v>0</v>
      </c>
      <c r="Y184" s="935">
        <v>0</v>
      </c>
      <c r="Z184" s="935">
        <v>0</v>
      </c>
      <c r="AA184" s="935">
        <v>0</v>
      </c>
      <c r="AB184" s="912"/>
    </row>
    <row r="185" spans="1:28">
      <c r="A185" s="929" t="s">
        <v>4218</v>
      </c>
      <c r="B185" s="930">
        <v>0</v>
      </c>
      <c r="C185" s="931">
        <v>350.73439300000001</v>
      </c>
      <c r="D185" s="931">
        <v>0</v>
      </c>
      <c r="E185" s="931">
        <v>0</v>
      </c>
      <c r="F185" s="932">
        <v>0</v>
      </c>
      <c r="G185" s="933">
        <v>0</v>
      </c>
      <c r="H185" s="933">
        <v>0</v>
      </c>
      <c r="I185" s="933">
        <v>0</v>
      </c>
      <c r="J185" s="933">
        <v>0</v>
      </c>
      <c r="K185" s="933">
        <v>351</v>
      </c>
      <c r="L185" s="934">
        <v>0.255333018422296</v>
      </c>
      <c r="M185" s="935">
        <v>2.05592820028342E-2</v>
      </c>
      <c r="N185" s="935">
        <v>3.9792158715162996E-3</v>
      </c>
      <c r="O185" s="935">
        <v>0.82568729333963198</v>
      </c>
      <c r="P185" s="935">
        <v>2.4538497874350501E-2</v>
      </c>
      <c r="Q185" s="935">
        <v>2.12224846480869E-2</v>
      </c>
      <c r="R185" s="935">
        <v>1.7243268776570599E-2</v>
      </c>
      <c r="S185" s="935">
        <v>0.20890883325460599</v>
      </c>
      <c r="T185" s="935">
        <v>0.29844119036372202</v>
      </c>
      <c r="U185" s="935">
        <v>1.68121870571564</v>
      </c>
      <c r="V185" s="935">
        <v>1.2600850259801601E-3</v>
      </c>
      <c r="W185" s="935">
        <v>6.9636277751535197E-4</v>
      </c>
      <c r="X185" s="935">
        <v>2.1321965044874802</v>
      </c>
      <c r="Y185" s="935">
        <v>1.0644402456306099</v>
      </c>
      <c r="Z185" s="935">
        <v>9.9480396787907405E-2</v>
      </c>
      <c r="AA185" s="935">
        <v>2.8849315068493202E-3</v>
      </c>
      <c r="AB185" s="912"/>
    </row>
    <row r="186" spans="1:28">
      <c r="A186" s="929" t="s">
        <v>3985</v>
      </c>
      <c r="B186" s="930">
        <v>0</v>
      </c>
      <c r="C186" s="931">
        <v>536.26599999999996</v>
      </c>
      <c r="D186" s="931">
        <v>0</v>
      </c>
      <c r="E186" s="931">
        <v>0</v>
      </c>
      <c r="F186" s="932">
        <v>0</v>
      </c>
      <c r="G186" s="933">
        <v>0</v>
      </c>
      <c r="H186" s="933">
        <v>0</v>
      </c>
      <c r="I186" s="933">
        <v>0</v>
      </c>
      <c r="J186" s="933">
        <v>0</v>
      </c>
      <c r="K186" s="933">
        <v>536</v>
      </c>
      <c r="L186" s="934">
        <v>0.132826568802006</v>
      </c>
      <c r="M186" s="935">
        <v>2.8175332776183E-3</v>
      </c>
      <c r="N186" s="935">
        <v>4.0250475394547201E-4</v>
      </c>
      <c r="O186" s="935">
        <v>2.4150285236728301E-2</v>
      </c>
      <c r="P186" s="935">
        <v>2.8175332776183001E-2</v>
      </c>
      <c r="Q186" s="935">
        <v>2.01252376972736E-3</v>
      </c>
      <c r="R186" s="935">
        <v>1.20751426183642E-3</v>
      </c>
      <c r="S186" s="935">
        <v>4.4275522934001901E-2</v>
      </c>
      <c r="T186" s="935">
        <v>5.2325618012911301E-2</v>
      </c>
      <c r="U186" s="935">
        <v>0.47495560965565697</v>
      </c>
      <c r="V186" s="935">
        <v>1.20751426183642E-4</v>
      </c>
      <c r="W186" s="935">
        <v>8.0500950789094407E-5</v>
      </c>
      <c r="X186" s="935">
        <v>0.21735256713055501</v>
      </c>
      <c r="Y186" s="935">
        <v>0.108676283565277</v>
      </c>
      <c r="Z186" s="935">
        <v>4.0250475394547201E-2</v>
      </c>
      <c r="AA186" s="935">
        <v>4.8300570473456601E-4</v>
      </c>
      <c r="AB186" s="912"/>
    </row>
    <row r="187" spans="1:28">
      <c r="A187" s="929" t="s">
        <v>3986</v>
      </c>
      <c r="B187" s="930">
        <v>0</v>
      </c>
      <c r="C187" s="931">
        <v>239.33799999999999</v>
      </c>
      <c r="D187" s="931">
        <v>0</v>
      </c>
      <c r="E187" s="931">
        <v>0</v>
      </c>
      <c r="F187" s="932">
        <v>0</v>
      </c>
      <c r="G187" s="933">
        <v>0</v>
      </c>
      <c r="H187" s="933">
        <v>0</v>
      </c>
      <c r="I187" s="933">
        <v>0</v>
      </c>
      <c r="J187" s="933">
        <v>0</v>
      </c>
      <c r="K187" s="933">
        <v>239</v>
      </c>
      <c r="L187" s="934">
        <v>5.9053086733767003E-2</v>
      </c>
      <c r="M187" s="935">
        <v>1.38948439373569E-3</v>
      </c>
      <c r="N187" s="935">
        <v>1.73685549216962E-4</v>
      </c>
      <c r="O187" s="935">
        <v>2.2579121398205001E-2</v>
      </c>
      <c r="P187" s="935">
        <v>1.1984302895970401E-2</v>
      </c>
      <c r="Q187" s="935">
        <v>1.38948439373569E-3</v>
      </c>
      <c r="R187" s="935">
        <v>5.2105664765088495E-4</v>
      </c>
      <c r="S187" s="935">
        <v>2.0842265906035402E-2</v>
      </c>
      <c r="T187" s="935">
        <v>2.7789687874713899E-2</v>
      </c>
      <c r="U187" s="935">
        <v>0.47416154936230498</v>
      </c>
      <c r="V187" s="935">
        <v>3.4737109843392299E-5</v>
      </c>
      <c r="W187" s="935">
        <v>5.21056647650885E-5</v>
      </c>
      <c r="X187" s="935">
        <v>0.15979070527960501</v>
      </c>
      <c r="Y187" s="935">
        <v>7.9895352639802297E-2</v>
      </c>
      <c r="Z187" s="935">
        <v>4.3421387304240402E-2</v>
      </c>
      <c r="AA187" s="935">
        <v>2.6052832382544199E-4</v>
      </c>
      <c r="AB187" s="912"/>
    </row>
    <row r="188" spans="1:28">
      <c r="A188" s="929" t="s">
        <v>3987</v>
      </c>
      <c r="B188" s="930">
        <v>0</v>
      </c>
      <c r="C188" s="931">
        <v>209.290064</v>
      </c>
      <c r="D188" s="931">
        <v>0</v>
      </c>
      <c r="E188" s="931">
        <v>0</v>
      </c>
      <c r="F188" s="932">
        <v>0</v>
      </c>
      <c r="G188" s="933">
        <v>0</v>
      </c>
      <c r="H188" s="933">
        <v>0</v>
      </c>
      <c r="I188" s="933">
        <v>0</v>
      </c>
      <c r="J188" s="933">
        <v>0</v>
      </c>
      <c r="K188" s="933">
        <v>209</v>
      </c>
      <c r="L188" s="934">
        <v>7.2651187577970802E-2</v>
      </c>
      <c r="M188" s="935">
        <v>3.1136223247701799E-3</v>
      </c>
      <c r="N188" s="935">
        <v>8.3029928660538E-4</v>
      </c>
      <c r="O188" s="935">
        <v>2.6984726814674901E-2</v>
      </c>
      <c r="P188" s="935">
        <v>9.9635914392645596E-3</v>
      </c>
      <c r="Q188" s="935">
        <v>5.8120950062376603E-3</v>
      </c>
      <c r="R188" s="935">
        <v>1.66059857321076E-3</v>
      </c>
      <c r="S188" s="935">
        <v>3.7363467897242097E-2</v>
      </c>
      <c r="T188" s="935">
        <v>7.2651187577970802E-2</v>
      </c>
      <c r="U188" s="935">
        <v>0.53761878807698404</v>
      </c>
      <c r="V188" s="935">
        <v>1.6605985732107601E-4</v>
      </c>
      <c r="W188" s="935">
        <v>1.45302375155942E-4</v>
      </c>
      <c r="X188" s="935">
        <v>0.26984726814674798</v>
      </c>
      <c r="Y188" s="935">
        <v>0.13492363407337399</v>
      </c>
      <c r="Z188" s="935">
        <v>0.25531703063115402</v>
      </c>
      <c r="AA188" s="935">
        <v>5.3969453629349698E-4</v>
      </c>
      <c r="AB188" s="912"/>
    </row>
    <row r="189" spans="1:28">
      <c r="A189" s="929" t="s">
        <v>3988</v>
      </c>
      <c r="B189" s="930">
        <v>0</v>
      </c>
      <c r="C189" s="931">
        <v>246.29499999999999</v>
      </c>
      <c r="D189" s="931">
        <v>0</v>
      </c>
      <c r="E189" s="931">
        <v>0</v>
      </c>
      <c r="F189" s="932">
        <v>0</v>
      </c>
      <c r="G189" s="933">
        <v>0</v>
      </c>
      <c r="H189" s="933">
        <v>0</v>
      </c>
      <c r="I189" s="933">
        <v>0</v>
      </c>
      <c r="J189" s="933">
        <v>0</v>
      </c>
      <c r="K189" s="933">
        <v>246</v>
      </c>
      <c r="L189" s="934">
        <v>4.2011554812688499E-2</v>
      </c>
      <c r="M189" s="935">
        <v>2.2406162566767202E-3</v>
      </c>
      <c r="N189" s="935">
        <v>2.8007703208459003E-4</v>
      </c>
      <c r="O189" s="935">
        <v>6.4417717379455702E-2</v>
      </c>
      <c r="P189" s="935">
        <v>5.6015406416917999E-3</v>
      </c>
      <c r="Q189" s="935">
        <v>3.64100141709967E-3</v>
      </c>
      <c r="R189" s="935">
        <v>8.4023109625377002E-4</v>
      </c>
      <c r="S189" s="935">
        <v>3.64100141709967E-2</v>
      </c>
      <c r="T189" s="935">
        <v>6.7218487700301602E-2</v>
      </c>
      <c r="U189" s="935">
        <v>0.43972094037280601</v>
      </c>
      <c r="V189" s="935">
        <v>5.6015406416918001E-5</v>
      </c>
      <c r="W189" s="935">
        <v>8.4023109625377005E-5</v>
      </c>
      <c r="X189" s="935">
        <v>3.3609243850150801E-2</v>
      </c>
      <c r="Y189" s="935">
        <v>1.68046219250754E-2</v>
      </c>
      <c r="Z189" s="935">
        <v>2.2406162566767199E-2</v>
      </c>
      <c r="AA189" s="935">
        <v>5.6015406416918005E-4</v>
      </c>
      <c r="AB189" s="912"/>
    </row>
    <row r="190" spans="1:28">
      <c r="A190" s="929" t="s">
        <v>3989</v>
      </c>
      <c r="B190" s="930">
        <v>0</v>
      </c>
      <c r="C190" s="931">
        <v>2.7749999999999999</v>
      </c>
      <c r="D190" s="931">
        <v>0</v>
      </c>
      <c r="E190" s="931">
        <v>0</v>
      </c>
      <c r="F190" s="932">
        <v>0</v>
      </c>
      <c r="G190" s="933">
        <v>0</v>
      </c>
      <c r="H190" s="933">
        <v>0</v>
      </c>
      <c r="I190" s="933">
        <v>0</v>
      </c>
      <c r="J190" s="933">
        <v>0</v>
      </c>
      <c r="K190" s="933">
        <v>3</v>
      </c>
      <c r="L190" s="934">
        <v>7.2708113804004204E-4</v>
      </c>
      <c r="M190" s="935">
        <v>3.47734457323498E-5</v>
      </c>
      <c r="N190" s="935">
        <v>6.3224446786090602E-6</v>
      </c>
      <c r="O190" s="935">
        <v>4.1095890410958901E-4</v>
      </c>
      <c r="P190" s="935">
        <v>9.16754478398314E-5</v>
      </c>
      <c r="Q190" s="935">
        <v>9.16754478398314E-5</v>
      </c>
      <c r="R190" s="935">
        <v>1.26448893572181E-5</v>
      </c>
      <c r="S190" s="935">
        <v>4.1095890410958901E-4</v>
      </c>
      <c r="T190" s="935">
        <v>8.5353003161222295E-4</v>
      </c>
      <c r="U190" s="935">
        <v>6.9546891464699698E-3</v>
      </c>
      <c r="V190" s="935">
        <v>1.26448893572181E-6</v>
      </c>
      <c r="W190" s="935">
        <v>1.26448893572181E-6</v>
      </c>
      <c r="X190" s="935">
        <v>3.4773445732349802E-4</v>
      </c>
      <c r="Y190" s="935">
        <v>1.58061116965227E-4</v>
      </c>
      <c r="Z190" s="935">
        <v>1.2644889357218099E-4</v>
      </c>
      <c r="AA190" s="935">
        <v>5.3740779768176999E-6</v>
      </c>
      <c r="AB190" s="912"/>
    </row>
    <row r="191" spans="1:28">
      <c r="A191" s="929" t="s">
        <v>3990</v>
      </c>
      <c r="B191" s="930">
        <v>0</v>
      </c>
      <c r="C191" s="931">
        <v>3359</v>
      </c>
      <c r="D191" s="931">
        <v>0</v>
      </c>
      <c r="E191" s="931">
        <v>0</v>
      </c>
      <c r="F191" s="932">
        <v>0</v>
      </c>
      <c r="G191" s="933">
        <v>0</v>
      </c>
      <c r="H191" s="933">
        <v>0</v>
      </c>
      <c r="I191" s="933">
        <v>0</v>
      </c>
      <c r="J191" s="933">
        <v>0</v>
      </c>
      <c r="K191" s="933">
        <v>1939</v>
      </c>
      <c r="L191" s="934">
        <v>0.47839141019585002</v>
      </c>
      <c r="M191" s="935">
        <v>2.0502489008393601E-2</v>
      </c>
      <c r="N191" s="935">
        <v>4.5561086685319101E-3</v>
      </c>
      <c r="O191" s="935">
        <v>0.22780543342659501</v>
      </c>
      <c r="P191" s="935">
        <v>7.0619684362244597E-2</v>
      </c>
      <c r="Q191" s="935">
        <v>3.1892760679723402E-2</v>
      </c>
      <c r="R191" s="935">
        <v>9.1122173370638201E-3</v>
      </c>
      <c r="S191" s="935">
        <v>0.25058597676925498</v>
      </c>
      <c r="T191" s="935">
        <v>0.61507467025180795</v>
      </c>
      <c r="U191" s="935">
        <v>5.1256222520983998</v>
      </c>
      <c r="V191" s="935">
        <v>6.8341630027978601E-4</v>
      </c>
      <c r="W191" s="935">
        <v>1.1390271671329799E-3</v>
      </c>
      <c r="X191" s="935">
        <v>1.7996629240701001</v>
      </c>
      <c r="Y191" s="935">
        <v>0.88844119036372204</v>
      </c>
      <c r="Z191" s="935">
        <v>0.43283032351053102</v>
      </c>
      <c r="AA191" s="935">
        <v>3.8726923682521198E-3</v>
      </c>
      <c r="AB191" s="912"/>
    </row>
    <row r="192" spans="1:28">
      <c r="A192" s="929" t="s">
        <v>3991</v>
      </c>
      <c r="B192" s="930">
        <v>0</v>
      </c>
      <c r="C192" s="931">
        <v>278.93299999999999</v>
      </c>
      <c r="D192" s="931">
        <v>0</v>
      </c>
      <c r="E192" s="931">
        <v>0</v>
      </c>
      <c r="F192" s="932">
        <v>0</v>
      </c>
      <c r="G192" s="933">
        <v>0</v>
      </c>
      <c r="H192" s="933">
        <v>0</v>
      </c>
      <c r="I192" s="933">
        <v>0</v>
      </c>
      <c r="J192" s="933">
        <v>0</v>
      </c>
      <c r="K192" s="933">
        <v>279</v>
      </c>
      <c r="L192" s="934">
        <v>8.2318229715489993E-2</v>
      </c>
      <c r="M192" s="935">
        <v>3.69012753897024E-3</v>
      </c>
      <c r="N192" s="935">
        <v>5.6771192907234503E-4</v>
      </c>
      <c r="O192" s="935">
        <v>6.2448312197957899E-2</v>
      </c>
      <c r="P192" s="935">
        <v>1.33412303332001E-2</v>
      </c>
      <c r="Q192" s="935">
        <v>4.8255513971149303E-3</v>
      </c>
      <c r="R192" s="935">
        <v>1.4192798226808599E-3</v>
      </c>
      <c r="S192" s="935">
        <v>4.5416954325787601E-2</v>
      </c>
      <c r="T192" s="935">
        <v>9.0833908651575104E-2</v>
      </c>
      <c r="U192" s="935">
        <v>0.723832709567239</v>
      </c>
      <c r="V192" s="935">
        <v>1.4192798226808599E-4</v>
      </c>
      <c r="W192" s="935">
        <v>1.4192798226808599E-4</v>
      </c>
      <c r="X192" s="935">
        <v>0.59609752552596196</v>
      </c>
      <c r="Y192" s="935">
        <v>0.29804876276298098</v>
      </c>
      <c r="Z192" s="935">
        <v>4.2578394680425798E-2</v>
      </c>
      <c r="AA192" s="935">
        <v>7.9479670070128298E-4</v>
      </c>
      <c r="AB192" s="912"/>
    </row>
    <row r="193" spans="1:28">
      <c r="A193" s="929" t="s">
        <v>3992</v>
      </c>
      <c r="B193" s="930">
        <v>0</v>
      </c>
      <c r="C193" s="931">
        <v>47.597968000000002</v>
      </c>
      <c r="D193" s="931">
        <v>0</v>
      </c>
      <c r="E193" s="931">
        <v>0</v>
      </c>
      <c r="F193" s="932">
        <v>0</v>
      </c>
      <c r="G193" s="933">
        <v>0</v>
      </c>
      <c r="H193" s="933">
        <v>0</v>
      </c>
      <c r="I193" s="933">
        <v>0</v>
      </c>
      <c r="J193" s="933">
        <v>0</v>
      </c>
      <c r="K193" s="933">
        <v>48</v>
      </c>
      <c r="L193" s="934">
        <v>2.0952727008466301E-2</v>
      </c>
      <c r="M193" s="935">
        <v>1.5813378874314199E-3</v>
      </c>
      <c r="N193" s="935">
        <v>1.5813378874314201E-4</v>
      </c>
      <c r="O193" s="935">
        <v>1.6604047818029901E-2</v>
      </c>
      <c r="P193" s="935">
        <v>2.6092075142618398E-3</v>
      </c>
      <c r="Q193" s="935">
        <v>1.5813378874314199E-3</v>
      </c>
      <c r="R193" s="935">
        <v>4.7440136622942499E-4</v>
      </c>
      <c r="S193" s="935">
        <v>1.3441372043167E-2</v>
      </c>
      <c r="T193" s="935">
        <v>2.4115402783329101E-2</v>
      </c>
      <c r="U193" s="935">
        <v>0.11267032447948799</v>
      </c>
      <c r="V193" s="935">
        <v>3.1626757748628301E-5</v>
      </c>
      <c r="W193" s="935">
        <v>3.95334471857854E-5</v>
      </c>
      <c r="X193" s="935">
        <v>2.1743395952181999E-2</v>
      </c>
      <c r="Y193" s="935">
        <v>1.1069365212019899E-2</v>
      </c>
      <c r="Z193" s="935">
        <v>5.9300170778678104E-3</v>
      </c>
      <c r="AA193" s="935">
        <v>2.4510737255186999E-4</v>
      </c>
      <c r="AB193" s="912"/>
    </row>
    <row r="194" spans="1:28">
      <c r="A194" s="929" t="s">
        <v>3993</v>
      </c>
      <c r="B194" s="930">
        <v>0</v>
      </c>
      <c r="C194" s="931">
        <v>103.662105</v>
      </c>
      <c r="D194" s="931">
        <v>0</v>
      </c>
      <c r="E194" s="931">
        <v>0</v>
      </c>
      <c r="F194" s="932">
        <v>0</v>
      </c>
      <c r="G194" s="933">
        <v>0</v>
      </c>
      <c r="H194" s="933">
        <v>0</v>
      </c>
      <c r="I194" s="933">
        <v>0</v>
      </c>
      <c r="J194" s="933">
        <v>0</v>
      </c>
      <c r="K194" s="933">
        <v>104</v>
      </c>
      <c r="L194" s="934">
        <v>5.97701149425287E-2</v>
      </c>
      <c r="M194" s="935">
        <v>4.7816091954023003E-3</v>
      </c>
      <c r="N194" s="935">
        <v>2.7586206896551698E-4</v>
      </c>
      <c r="O194" s="935">
        <v>2.94252873563218E-2</v>
      </c>
      <c r="P194" s="935">
        <v>7.4482758620689603E-3</v>
      </c>
      <c r="Q194" s="935">
        <v>4.5057471264367804E-3</v>
      </c>
      <c r="R194" s="935">
        <v>1.37931034482759E-3</v>
      </c>
      <c r="S194" s="935">
        <v>2.94252873563218E-2</v>
      </c>
      <c r="T194" s="935">
        <v>0.08</v>
      </c>
      <c r="U194" s="935">
        <v>0.222528735632184</v>
      </c>
      <c r="V194" s="935">
        <v>1.0114942528735599E-4</v>
      </c>
      <c r="W194" s="935">
        <v>2.3908045977011499E-4</v>
      </c>
      <c r="X194" s="935">
        <v>6.2528735632183904E-2</v>
      </c>
      <c r="Y194" s="935">
        <v>3.1264367816092001E-2</v>
      </c>
      <c r="Z194" s="935">
        <v>3.5862068965517198E-2</v>
      </c>
      <c r="AA194" s="935">
        <v>7.81609195402299E-4</v>
      </c>
      <c r="AB194" s="912"/>
    </row>
    <row r="195" spans="1:28">
      <c r="A195" s="929" t="s">
        <v>3994</v>
      </c>
      <c r="B195" s="930">
        <v>0</v>
      </c>
      <c r="C195" s="931">
        <v>0.877</v>
      </c>
      <c r="D195" s="931">
        <v>0</v>
      </c>
      <c r="E195" s="931">
        <v>0</v>
      </c>
      <c r="F195" s="932">
        <v>0</v>
      </c>
      <c r="G195" s="933">
        <v>0</v>
      </c>
      <c r="H195" s="933">
        <v>0</v>
      </c>
      <c r="I195" s="933">
        <v>0</v>
      </c>
      <c r="J195" s="933">
        <v>0</v>
      </c>
      <c r="K195" s="933">
        <v>1</v>
      </c>
      <c r="L195" s="934">
        <v>6.9038189019294399E-4</v>
      </c>
      <c r="M195" s="935">
        <v>6.0983733633709997E-5</v>
      </c>
      <c r="N195" s="935">
        <v>5.7531824182745299E-6</v>
      </c>
      <c r="O195" s="935">
        <v>4.7176095829851102E-4</v>
      </c>
      <c r="P195" s="935">
        <v>6.6736916051984504E-5</v>
      </c>
      <c r="Q195" s="935">
        <v>6.9038189019294302E-5</v>
      </c>
      <c r="R195" s="935">
        <v>1.7259547254823599E-5</v>
      </c>
      <c r="S195" s="935">
        <v>4.1422913411576603E-4</v>
      </c>
      <c r="T195" s="935">
        <v>1.9675883870498901E-3</v>
      </c>
      <c r="U195" s="935">
        <v>3.2678076135799301E-3</v>
      </c>
      <c r="V195" s="935">
        <v>1.3807637803858901E-6</v>
      </c>
      <c r="W195" s="935">
        <v>1.3807637803858901E-6</v>
      </c>
      <c r="X195" s="935">
        <v>2.5314002640407902E-4</v>
      </c>
      <c r="Y195" s="935">
        <v>1.2657001320204E-4</v>
      </c>
      <c r="Z195" s="935">
        <v>2.64646391240628E-4</v>
      </c>
      <c r="AA195" s="935">
        <v>8.2845826823153198E-6</v>
      </c>
      <c r="AB195" s="912"/>
    </row>
    <row r="196" spans="1:28">
      <c r="A196" s="929" t="s">
        <v>3995</v>
      </c>
      <c r="B196" s="930">
        <v>0</v>
      </c>
      <c r="C196" s="931">
        <v>3147</v>
      </c>
      <c r="D196" s="931">
        <v>0</v>
      </c>
      <c r="E196" s="931">
        <v>0</v>
      </c>
      <c r="F196" s="932">
        <v>0</v>
      </c>
      <c r="G196" s="933">
        <v>0</v>
      </c>
      <c r="H196" s="933">
        <v>0</v>
      </c>
      <c r="I196" s="933">
        <v>0</v>
      </c>
      <c r="J196" s="933">
        <v>0</v>
      </c>
      <c r="K196" s="933">
        <v>1867</v>
      </c>
      <c r="L196" s="934">
        <v>0.602863510289112</v>
      </c>
      <c r="M196" s="935">
        <v>1.7502489008393601E-2</v>
      </c>
      <c r="N196" s="935">
        <v>3.8894420018652401E-3</v>
      </c>
      <c r="O196" s="935">
        <v>0.64175793030776496</v>
      </c>
      <c r="P196" s="935">
        <v>9.9180771047563704E-2</v>
      </c>
      <c r="Q196" s="935">
        <v>5.2507467025180797E-2</v>
      </c>
      <c r="R196" s="935">
        <v>7.7788840037304897E-3</v>
      </c>
      <c r="S196" s="935">
        <v>0.213919310102588</v>
      </c>
      <c r="T196" s="935">
        <v>0.64175793030776496</v>
      </c>
      <c r="U196" s="935">
        <v>5.4841132226299898</v>
      </c>
      <c r="V196" s="935">
        <v>7.7788840037304897E-4</v>
      </c>
      <c r="W196" s="935">
        <v>7.7788840037304897E-4</v>
      </c>
      <c r="X196" s="935">
        <v>15.6355568474983</v>
      </c>
      <c r="Y196" s="935">
        <v>7.8177784237491403</v>
      </c>
      <c r="Z196" s="935">
        <v>0.213919310102588</v>
      </c>
      <c r="AA196" s="935">
        <v>4.8618025023315498E-3</v>
      </c>
      <c r="AB196" s="912"/>
    </row>
    <row r="197" spans="1:28">
      <c r="A197" s="929" t="s">
        <v>3996</v>
      </c>
      <c r="B197" s="930">
        <v>0</v>
      </c>
      <c r="C197" s="931">
        <v>270.81539600000002</v>
      </c>
      <c r="D197" s="931">
        <v>0</v>
      </c>
      <c r="E197" s="931">
        <v>0</v>
      </c>
      <c r="F197" s="932">
        <v>0</v>
      </c>
      <c r="G197" s="933">
        <v>0</v>
      </c>
      <c r="H197" s="933">
        <v>0</v>
      </c>
      <c r="I197" s="933">
        <v>0</v>
      </c>
      <c r="J197" s="933">
        <v>0</v>
      </c>
      <c r="K197" s="933">
        <v>271</v>
      </c>
      <c r="L197" s="934">
        <v>0.369460412048981</v>
      </c>
      <c r="M197" s="935">
        <v>1.81973038770393E-2</v>
      </c>
      <c r="N197" s="935">
        <v>2.2057338032775002E-3</v>
      </c>
      <c r="O197" s="935">
        <v>9.6500853893390498E-2</v>
      </c>
      <c r="P197" s="935">
        <v>6.06576795901312E-2</v>
      </c>
      <c r="Q197" s="935">
        <v>1.7370153700810301E-2</v>
      </c>
      <c r="R197" s="935">
        <v>3.5843174303259299E-3</v>
      </c>
      <c r="S197" s="935">
        <v>7.1686348606518693E-2</v>
      </c>
      <c r="T197" s="935">
        <v>0.36394607754078701</v>
      </c>
      <c r="U197" s="935">
        <v>1.35652628901566</v>
      </c>
      <c r="V197" s="935">
        <v>4.1357508811453098E-4</v>
      </c>
      <c r="W197" s="935">
        <v>4.9629010573743696E-4</v>
      </c>
      <c r="X197" s="935">
        <v>0</v>
      </c>
      <c r="Y197" s="935">
        <v>0</v>
      </c>
      <c r="Z197" s="935">
        <v>4.4114676065549897E-2</v>
      </c>
      <c r="AA197" s="935">
        <v>2.5917372188510599E-3</v>
      </c>
      <c r="AB197" s="912"/>
    </row>
    <row r="198" spans="1:28">
      <c r="A198" s="929" t="s">
        <v>4220</v>
      </c>
      <c r="B198" s="930">
        <v>0</v>
      </c>
      <c r="C198" s="931">
        <v>2620</v>
      </c>
      <c r="D198" s="931">
        <v>0</v>
      </c>
      <c r="E198" s="931">
        <v>0</v>
      </c>
      <c r="F198" s="932">
        <v>0</v>
      </c>
      <c r="G198" s="933">
        <v>0</v>
      </c>
      <c r="H198" s="933">
        <v>0</v>
      </c>
      <c r="I198" s="933">
        <v>0</v>
      </c>
      <c r="J198" s="933">
        <v>0</v>
      </c>
      <c r="K198" s="933">
        <v>2277</v>
      </c>
      <c r="L198" s="934">
        <v>0.78269030921841498</v>
      </c>
      <c r="M198" s="935">
        <v>4.7435776316267601E-2</v>
      </c>
      <c r="N198" s="935">
        <v>4.7435776316267601E-3</v>
      </c>
      <c r="O198" s="935">
        <v>1.3519196250136301</v>
      </c>
      <c r="P198" s="935">
        <v>9.9615130264161897E-2</v>
      </c>
      <c r="Q198" s="935">
        <v>7.3525453290214704E-2</v>
      </c>
      <c r="R198" s="935">
        <v>2.8461465789760599E-2</v>
      </c>
      <c r="S198" s="935">
        <v>0.52179353947894302</v>
      </c>
      <c r="T198" s="935">
        <v>0.87756186185094998</v>
      </c>
      <c r="U198" s="935">
        <v>6.2378045855891902</v>
      </c>
      <c r="V198" s="935">
        <v>2.1346099342320398E-3</v>
      </c>
      <c r="W198" s="935">
        <v>1.18589440790669E-3</v>
      </c>
      <c r="X198" s="935">
        <v>4.9333207368918304</v>
      </c>
      <c r="Y198" s="935">
        <v>2.4666603684459099</v>
      </c>
      <c r="Z198" s="935">
        <v>0.71153664474401401</v>
      </c>
      <c r="AA198" s="935">
        <v>9.24997638167218E-3</v>
      </c>
      <c r="AB198" s="912"/>
    </row>
    <row r="199" spans="1:28">
      <c r="A199" s="929" t="s">
        <v>3997</v>
      </c>
      <c r="B199" s="930">
        <v>0</v>
      </c>
      <c r="C199" s="931">
        <v>0</v>
      </c>
      <c r="D199" s="931">
        <v>0</v>
      </c>
      <c r="E199" s="931">
        <v>0</v>
      </c>
      <c r="F199" s="932">
        <v>0</v>
      </c>
      <c r="G199" s="933">
        <v>0</v>
      </c>
      <c r="H199" s="933">
        <v>0</v>
      </c>
      <c r="I199" s="933">
        <v>0</v>
      </c>
      <c r="J199" s="933">
        <v>0</v>
      </c>
      <c r="K199" s="933">
        <v>0</v>
      </c>
      <c r="L199" s="934">
        <v>0</v>
      </c>
      <c r="M199" s="935">
        <v>0</v>
      </c>
      <c r="N199" s="935">
        <v>0</v>
      </c>
      <c r="O199" s="935">
        <v>0</v>
      </c>
      <c r="P199" s="935">
        <v>0</v>
      </c>
      <c r="Q199" s="935">
        <v>0</v>
      </c>
      <c r="R199" s="935">
        <v>0</v>
      </c>
      <c r="S199" s="935">
        <v>0</v>
      </c>
      <c r="T199" s="935">
        <v>0</v>
      </c>
      <c r="U199" s="935">
        <v>0</v>
      </c>
      <c r="V199" s="935">
        <v>0</v>
      </c>
      <c r="W199" s="935">
        <v>0</v>
      </c>
      <c r="X199" s="935">
        <v>0</v>
      </c>
      <c r="Y199" s="935">
        <v>0</v>
      </c>
      <c r="Z199" s="935">
        <v>0</v>
      </c>
      <c r="AA199" s="935">
        <v>0</v>
      </c>
      <c r="AB199" s="912"/>
    </row>
    <row r="200" spans="1:28">
      <c r="A200" s="929" t="s">
        <v>3998</v>
      </c>
      <c r="B200" s="930">
        <v>0</v>
      </c>
      <c r="C200" s="931">
        <v>3.3708650000000002</v>
      </c>
      <c r="D200" s="931">
        <v>0</v>
      </c>
      <c r="E200" s="931">
        <v>0</v>
      </c>
      <c r="F200" s="932">
        <v>0</v>
      </c>
      <c r="G200" s="933">
        <v>0</v>
      </c>
      <c r="H200" s="933">
        <v>0</v>
      </c>
      <c r="I200" s="933">
        <v>0</v>
      </c>
      <c r="J200" s="933">
        <v>0</v>
      </c>
      <c r="K200" s="933">
        <v>3</v>
      </c>
      <c r="L200" s="934">
        <v>1.0333926819519599E-3</v>
      </c>
      <c r="M200" s="935">
        <v>5.7410704552886899E-5</v>
      </c>
      <c r="N200" s="935">
        <v>8.6116056829330304E-6</v>
      </c>
      <c r="O200" s="935">
        <v>1.60749972748083E-3</v>
      </c>
      <c r="P200" s="935">
        <v>1.40656226154573E-4</v>
      </c>
      <c r="Q200" s="935">
        <v>8.3245521601686004E-5</v>
      </c>
      <c r="R200" s="935">
        <v>3.7316957959376497E-5</v>
      </c>
      <c r="S200" s="935">
        <v>4.5928563642309497E-4</v>
      </c>
      <c r="T200" s="935">
        <v>1.3491515569928399E-3</v>
      </c>
      <c r="U200" s="935">
        <v>6.8892845463464298E-3</v>
      </c>
      <c r="V200" s="935">
        <v>2.8705352276443399E-6</v>
      </c>
      <c r="W200" s="935">
        <v>2.5834817048799101E-6</v>
      </c>
      <c r="X200" s="935">
        <v>4.47803495512518E-3</v>
      </c>
      <c r="Y200" s="935">
        <v>2.23901747756259E-3</v>
      </c>
      <c r="Z200" s="935">
        <v>7.1763380691108598E-4</v>
      </c>
      <c r="AA200" s="935">
        <v>1.06209803422841E-5</v>
      </c>
      <c r="AB200" s="912"/>
    </row>
    <row r="201" spans="1:28">
      <c r="A201" s="929" t="s">
        <v>3999</v>
      </c>
      <c r="B201" s="930">
        <v>0</v>
      </c>
      <c r="C201" s="931">
        <v>185.54</v>
      </c>
      <c r="D201" s="931">
        <v>0</v>
      </c>
      <c r="E201" s="931">
        <v>0</v>
      </c>
      <c r="F201" s="932">
        <v>0</v>
      </c>
      <c r="G201" s="933">
        <v>0</v>
      </c>
      <c r="H201" s="933">
        <v>0</v>
      </c>
      <c r="I201" s="933">
        <v>0</v>
      </c>
      <c r="J201" s="933">
        <v>0</v>
      </c>
      <c r="K201" s="933">
        <v>186</v>
      </c>
      <c r="L201" s="934">
        <v>8.5900221648922595E-2</v>
      </c>
      <c r="M201" s="935">
        <v>5.4473311289560703E-3</v>
      </c>
      <c r="N201" s="935">
        <v>8.3805094291631796E-4</v>
      </c>
      <c r="O201" s="935">
        <v>8.3805094291631906E-3</v>
      </c>
      <c r="P201" s="935">
        <v>1.13136877293703E-2</v>
      </c>
      <c r="Q201" s="935">
        <v>5.6568438646851498E-3</v>
      </c>
      <c r="R201" s="935">
        <v>1.25707641437448E-3</v>
      </c>
      <c r="S201" s="935">
        <v>2.5141528287489601E-2</v>
      </c>
      <c r="T201" s="935">
        <v>0.18437120744159</v>
      </c>
      <c r="U201" s="935">
        <v>0.65996511754660103</v>
      </c>
      <c r="V201" s="935">
        <v>5.2378183932269898E-4</v>
      </c>
      <c r="W201" s="935">
        <v>2.7236655644780403E-4</v>
      </c>
      <c r="X201" s="935">
        <v>0</v>
      </c>
      <c r="Y201" s="935">
        <v>0</v>
      </c>
      <c r="Z201" s="935">
        <v>0</v>
      </c>
      <c r="AA201" s="935">
        <v>1.25707641437448E-3</v>
      </c>
      <c r="AB201" s="912"/>
    </row>
    <row r="202" spans="1:28">
      <c r="A202" s="929" t="s">
        <v>4221</v>
      </c>
      <c r="B202" s="930">
        <v>0</v>
      </c>
      <c r="C202" s="931">
        <v>0</v>
      </c>
      <c r="D202" s="931">
        <v>0</v>
      </c>
      <c r="E202" s="931">
        <v>0</v>
      </c>
      <c r="F202" s="932">
        <v>0</v>
      </c>
      <c r="G202" s="933">
        <v>0</v>
      </c>
      <c r="H202" s="933">
        <v>0</v>
      </c>
      <c r="I202" s="933">
        <v>0</v>
      </c>
      <c r="J202" s="933">
        <v>0</v>
      </c>
      <c r="K202" s="933">
        <v>0</v>
      </c>
      <c r="L202" s="934">
        <v>0</v>
      </c>
      <c r="M202" s="935">
        <v>0</v>
      </c>
      <c r="N202" s="935">
        <v>0</v>
      </c>
      <c r="O202" s="935">
        <v>0</v>
      </c>
      <c r="P202" s="935">
        <v>0</v>
      </c>
      <c r="Q202" s="935">
        <v>0</v>
      </c>
      <c r="R202" s="935">
        <v>0</v>
      </c>
      <c r="S202" s="935">
        <v>0</v>
      </c>
      <c r="T202" s="935">
        <v>0</v>
      </c>
      <c r="U202" s="935">
        <v>0</v>
      </c>
      <c r="V202" s="935">
        <v>0</v>
      </c>
      <c r="W202" s="935">
        <v>0</v>
      </c>
      <c r="X202" s="935">
        <v>0</v>
      </c>
      <c r="Y202" s="935">
        <v>0</v>
      </c>
      <c r="Z202" s="935">
        <v>0</v>
      </c>
      <c r="AA202" s="935">
        <v>0</v>
      </c>
      <c r="AB202" s="912"/>
    </row>
    <row r="203" spans="1:28">
      <c r="A203" s="929" t="s">
        <v>4000</v>
      </c>
      <c r="B203" s="930">
        <v>32524.429577999999</v>
      </c>
      <c r="C203" s="931">
        <v>1275</v>
      </c>
      <c r="D203" s="931">
        <v>0</v>
      </c>
      <c r="E203" s="931">
        <v>0</v>
      </c>
      <c r="F203" s="932">
        <v>0</v>
      </c>
      <c r="G203" s="933">
        <v>0</v>
      </c>
      <c r="H203" s="933">
        <v>666.96249999999998</v>
      </c>
      <c r="I203" s="933">
        <v>2715</v>
      </c>
      <c r="J203" s="933">
        <v>0</v>
      </c>
      <c r="K203" s="933">
        <v>30380</v>
      </c>
      <c r="L203" s="934">
        <v>9.5927546237418699</v>
      </c>
      <c r="M203" s="935">
        <v>0.84299964875307298</v>
      </c>
      <c r="N203" s="935">
        <v>0.116275813621114</v>
      </c>
      <c r="O203" s="935">
        <v>45.638256846287099</v>
      </c>
      <c r="P203" s="935">
        <v>0.75579278853723797</v>
      </c>
      <c r="Q203" s="935">
        <v>1.10462022940058</v>
      </c>
      <c r="R203" s="935">
        <v>0.78486174194251701</v>
      </c>
      <c r="S203" s="935">
        <v>15.697234838850299</v>
      </c>
      <c r="T203" s="935">
        <v>16.569303441008699</v>
      </c>
      <c r="U203" s="935">
        <v>131.39166939185799</v>
      </c>
      <c r="V203" s="935">
        <v>4.9417220788973301E-2</v>
      </c>
      <c r="W203" s="935">
        <v>2.6162058064750599E-2</v>
      </c>
      <c r="X203" s="935">
        <v>138.36821820912499</v>
      </c>
      <c r="Y203" s="935">
        <v>69.184109104562594</v>
      </c>
      <c r="Z203" s="935">
        <v>10.464823225900201</v>
      </c>
      <c r="AA203" s="935">
        <v>0.17150682509114301</v>
      </c>
      <c r="AB203" s="912"/>
    </row>
    <row r="204" spans="1:28">
      <c r="A204" s="929" t="s">
        <v>4001</v>
      </c>
      <c r="B204" s="930">
        <v>0</v>
      </c>
      <c r="C204" s="931">
        <v>0</v>
      </c>
      <c r="D204" s="931">
        <v>0</v>
      </c>
      <c r="E204" s="931">
        <v>0</v>
      </c>
      <c r="F204" s="932">
        <v>0</v>
      </c>
      <c r="G204" s="933">
        <v>0</v>
      </c>
      <c r="H204" s="933">
        <v>0</v>
      </c>
      <c r="I204" s="933">
        <v>0</v>
      </c>
      <c r="J204" s="933">
        <v>0</v>
      </c>
      <c r="K204" s="933">
        <v>0</v>
      </c>
      <c r="L204" s="934">
        <v>0</v>
      </c>
      <c r="M204" s="935">
        <v>0</v>
      </c>
      <c r="N204" s="935">
        <v>0</v>
      </c>
      <c r="O204" s="935">
        <v>0</v>
      </c>
      <c r="P204" s="935">
        <v>0</v>
      </c>
      <c r="Q204" s="935">
        <v>0</v>
      </c>
      <c r="R204" s="935">
        <v>0</v>
      </c>
      <c r="S204" s="935">
        <v>0</v>
      </c>
      <c r="T204" s="935">
        <v>0</v>
      </c>
      <c r="U204" s="935">
        <v>0</v>
      </c>
      <c r="V204" s="935">
        <v>0</v>
      </c>
      <c r="W204" s="935">
        <v>0</v>
      </c>
      <c r="X204" s="935">
        <v>0</v>
      </c>
      <c r="Y204" s="935">
        <v>0</v>
      </c>
      <c r="Z204" s="935">
        <v>0</v>
      </c>
      <c r="AA204" s="935">
        <v>0</v>
      </c>
      <c r="AB204" s="912"/>
    </row>
    <row r="205" spans="1:28">
      <c r="A205" s="929" t="s">
        <v>4002</v>
      </c>
      <c r="B205" s="930">
        <v>0</v>
      </c>
      <c r="C205" s="931">
        <v>0</v>
      </c>
      <c r="D205" s="931">
        <v>0</v>
      </c>
      <c r="E205" s="931">
        <v>0</v>
      </c>
      <c r="F205" s="932">
        <v>0</v>
      </c>
      <c r="G205" s="933">
        <v>0</v>
      </c>
      <c r="H205" s="933">
        <v>0</v>
      </c>
      <c r="I205" s="933">
        <v>0</v>
      </c>
      <c r="J205" s="933">
        <v>0</v>
      </c>
      <c r="K205" s="933">
        <v>0</v>
      </c>
      <c r="L205" s="934">
        <v>0</v>
      </c>
      <c r="M205" s="935">
        <v>0</v>
      </c>
      <c r="N205" s="935">
        <v>0</v>
      </c>
      <c r="O205" s="935">
        <v>0</v>
      </c>
      <c r="P205" s="935">
        <v>0</v>
      </c>
      <c r="Q205" s="935">
        <v>0</v>
      </c>
      <c r="R205" s="935">
        <v>0</v>
      </c>
      <c r="S205" s="935">
        <v>0</v>
      </c>
      <c r="T205" s="935">
        <v>0</v>
      </c>
      <c r="U205" s="935">
        <v>0</v>
      </c>
      <c r="V205" s="935">
        <v>0</v>
      </c>
      <c r="W205" s="935">
        <v>0</v>
      </c>
      <c r="X205" s="935">
        <v>0</v>
      </c>
      <c r="Y205" s="935">
        <v>0</v>
      </c>
      <c r="Z205" s="935">
        <v>0</v>
      </c>
      <c r="AA205" s="935">
        <v>0</v>
      </c>
      <c r="AB205" s="912"/>
    </row>
    <row r="206" spans="1:28">
      <c r="A206" s="929" t="s">
        <v>4003</v>
      </c>
      <c r="B206" s="930">
        <v>0</v>
      </c>
      <c r="C206" s="931">
        <v>6.5532000000000007E-2</v>
      </c>
      <c r="D206" s="931">
        <v>0</v>
      </c>
      <c r="E206" s="931">
        <v>5.0000000000000001E-3</v>
      </c>
      <c r="F206" s="932">
        <v>0</v>
      </c>
      <c r="G206" s="933">
        <v>0</v>
      </c>
      <c r="H206" s="933">
        <v>0</v>
      </c>
      <c r="I206" s="933">
        <v>0</v>
      </c>
      <c r="J206" s="933">
        <v>0</v>
      </c>
      <c r="K206" s="933">
        <v>0</v>
      </c>
      <c r="L206" s="934">
        <v>0</v>
      </c>
      <c r="M206" s="935">
        <v>0</v>
      </c>
      <c r="N206" s="935">
        <v>0</v>
      </c>
      <c r="O206" s="935">
        <v>0</v>
      </c>
      <c r="P206" s="935">
        <v>0</v>
      </c>
      <c r="Q206" s="935">
        <v>0</v>
      </c>
      <c r="R206" s="935">
        <v>0</v>
      </c>
      <c r="S206" s="935">
        <v>0</v>
      </c>
      <c r="T206" s="935">
        <v>0</v>
      </c>
      <c r="U206" s="935">
        <v>0</v>
      </c>
      <c r="V206" s="935">
        <v>0</v>
      </c>
      <c r="W206" s="935">
        <v>0</v>
      </c>
      <c r="X206" s="935">
        <v>0</v>
      </c>
      <c r="Y206" s="935">
        <v>0</v>
      </c>
      <c r="Z206" s="935">
        <v>0</v>
      </c>
      <c r="AA206" s="935">
        <v>0</v>
      </c>
      <c r="AB206" s="912"/>
    </row>
    <row r="207" spans="1:28">
      <c r="A207" s="929" t="s">
        <v>4004</v>
      </c>
      <c r="B207" s="930">
        <v>0</v>
      </c>
      <c r="C207" s="931">
        <v>239.67338799999999</v>
      </c>
      <c r="D207" s="931">
        <v>0</v>
      </c>
      <c r="E207" s="931">
        <v>0</v>
      </c>
      <c r="F207" s="932">
        <v>0</v>
      </c>
      <c r="G207" s="933">
        <v>0</v>
      </c>
      <c r="H207" s="933">
        <v>0</v>
      </c>
      <c r="I207" s="933">
        <v>0</v>
      </c>
      <c r="J207" s="933">
        <v>0</v>
      </c>
      <c r="K207" s="933">
        <v>240</v>
      </c>
      <c r="L207" s="934">
        <v>0.229642818211548</v>
      </c>
      <c r="M207" s="935">
        <v>7.1189273645579703E-3</v>
      </c>
      <c r="N207" s="935">
        <v>2.7557138185385702E-3</v>
      </c>
      <c r="O207" s="935">
        <v>9.1857127284619006E-3</v>
      </c>
      <c r="P207" s="935">
        <v>4.1106064459867003E-2</v>
      </c>
      <c r="Q207" s="935">
        <v>6.2003560917117803E-3</v>
      </c>
      <c r="R207" s="935">
        <v>1.14821409105774E-3</v>
      </c>
      <c r="S207" s="935">
        <v>5.7410704552886903E-2</v>
      </c>
      <c r="T207" s="935">
        <v>0.18371425456923801</v>
      </c>
      <c r="U207" s="935">
        <v>0.55114276370771398</v>
      </c>
      <c r="V207" s="935">
        <v>1.60749972748083E-4</v>
      </c>
      <c r="W207" s="935">
        <v>2.29642818211548E-4</v>
      </c>
      <c r="X207" s="935">
        <v>2.29642818211548E-2</v>
      </c>
      <c r="Y207" s="935">
        <v>1.14821409105774E-2</v>
      </c>
      <c r="Z207" s="935">
        <v>1.14821409105774E-2</v>
      </c>
      <c r="AA207" s="935">
        <v>1.5615711638385201E-3</v>
      </c>
      <c r="AB207" s="912"/>
    </row>
    <row r="208" spans="1:28">
      <c r="A208" s="929" t="s">
        <v>4005</v>
      </c>
      <c r="B208" s="930">
        <v>0</v>
      </c>
      <c r="C208" s="931">
        <v>0.28100000000000003</v>
      </c>
      <c r="D208" s="931">
        <v>0</v>
      </c>
      <c r="E208" s="931">
        <v>0</v>
      </c>
      <c r="F208" s="932">
        <v>0</v>
      </c>
      <c r="G208" s="933">
        <v>0</v>
      </c>
      <c r="H208" s="933">
        <v>0</v>
      </c>
      <c r="I208" s="933">
        <v>0</v>
      </c>
      <c r="J208" s="933">
        <v>0</v>
      </c>
      <c r="K208" s="933">
        <v>0</v>
      </c>
      <c r="L208" s="934">
        <v>0</v>
      </c>
      <c r="M208" s="935">
        <v>0</v>
      </c>
      <c r="N208" s="935">
        <v>0</v>
      </c>
      <c r="O208" s="935">
        <v>0</v>
      </c>
      <c r="P208" s="935">
        <v>0</v>
      </c>
      <c r="Q208" s="935">
        <v>0</v>
      </c>
      <c r="R208" s="935">
        <v>0</v>
      </c>
      <c r="S208" s="935">
        <v>0</v>
      </c>
      <c r="T208" s="935">
        <v>0</v>
      </c>
      <c r="U208" s="935">
        <v>0</v>
      </c>
      <c r="V208" s="935">
        <v>0</v>
      </c>
      <c r="W208" s="935">
        <v>0</v>
      </c>
      <c r="X208" s="935">
        <v>0</v>
      </c>
      <c r="Y208" s="935">
        <v>0</v>
      </c>
      <c r="Z208" s="935">
        <v>0</v>
      </c>
      <c r="AA208" s="935">
        <v>0</v>
      </c>
      <c r="AB208" s="912"/>
    </row>
    <row r="209" spans="1:28">
      <c r="A209" s="929" t="s">
        <v>4006</v>
      </c>
      <c r="B209" s="930">
        <v>0</v>
      </c>
      <c r="C209" s="931">
        <v>0</v>
      </c>
      <c r="D209" s="931">
        <v>0</v>
      </c>
      <c r="E209" s="931">
        <v>0</v>
      </c>
      <c r="F209" s="932">
        <v>0</v>
      </c>
      <c r="G209" s="933">
        <v>0</v>
      </c>
      <c r="H209" s="933">
        <v>0</v>
      </c>
      <c r="I209" s="933">
        <v>0</v>
      </c>
      <c r="J209" s="933">
        <v>0</v>
      </c>
      <c r="K209" s="933">
        <v>0</v>
      </c>
      <c r="L209" s="934">
        <v>0</v>
      </c>
      <c r="M209" s="935">
        <v>0</v>
      </c>
      <c r="N209" s="935">
        <v>0</v>
      </c>
      <c r="O209" s="935">
        <v>0</v>
      </c>
      <c r="P209" s="935">
        <v>0</v>
      </c>
      <c r="Q209" s="935">
        <v>0</v>
      </c>
      <c r="R209" s="935">
        <v>0</v>
      </c>
      <c r="S209" s="935">
        <v>0</v>
      </c>
      <c r="T209" s="935">
        <v>0</v>
      </c>
      <c r="U209" s="935">
        <v>0</v>
      </c>
      <c r="V209" s="935">
        <v>0</v>
      </c>
      <c r="W209" s="935">
        <v>0</v>
      </c>
      <c r="X209" s="935">
        <v>0</v>
      </c>
      <c r="Y209" s="935">
        <v>0</v>
      </c>
      <c r="Z209" s="935">
        <v>0</v>
      </c>
      <c r="AA209" s="935">
        <v>0</v>
      </c>
      <c r="AB209" s="912"/>
    </row>
    <row r="210" spans="1:28">
      <c r="A210" s="929" t="s">
        <v>4007</v>
      </c>
      <c r="B210" s="930">
        <v>0</v>
      </c>
      <c r="C210" s="931">
        <v>196.298</v>
      </c>
      <c r="D210" s="931">
        <v>0</v>
      </c>
      <c r="E210" s="931">
        <v>0</v>
      </c>
      <c r="F210" s="932">
        <v>0</v>
      </c>
      <c r="G210" s="933">
        <v>0</v>
      </c>
      <c r="H210" s="933">
        <v>0</v>
      </c>
      <c r="I210" s="933">
        <v>0</v>
      </c>
      <c r="J210" s="933">
        <v>0</v>
      </c>
      <c r="K210" s="933">
        <v>196</v>
      </c>
      <c r="L210" s="934">
        <v>0</v>
      </c>
      <c r="M210" s="935">
        <v>0</v>
      </c>
      <c r="N210" s="935">
        <v>0</v>
      </c>
      <c r="O210" s="935">
        <v>0</v>
      </c>
      <c r="P210" s="935">
        <v>0</v>
      </c>
      <c r="Q210" s="935">
        <v>0</v>
      </c>
      <c r="R210" s="935">
        <v>0</v>
      </c>
      <c r="S210" s="935">
        <v>0</v>
      </c>
      <c r="T210" s="935">
        <v>0</v>
      </c>
      <c r="U210" s="935">
        <v>0</v>
      </c>
      <c r="V210" s="935">
        <v>0</v>
      </c>
      <c r="W210" s="935">
        <v>0</v>
      </c>
      <c r="X210" s="935">
        <v>0</v>
      </c>
      <c r="Y210" s="935">
        <v>0</v>
      </c>
      <c r="Z210" s="935">
        <v>0</v>
      </c>
      <c r="AA210" s="935">
        <v>0</v>
      </c>
      <c r="AB210" s="912"/>
    </row>
    <row r="211" spans="1:28">
      <c r="A211" s="929" t="s">
        <v>4008</v>
      </c>
      <c r="B211" s="930">
        <v>0</v>
      </c>
      <c r="C211" s="931">
        <v>826.077</v>
      </c>
      <c r="D211" s="931">
        <v>0</v>
      </c>
      <c r="E211" s="931">
        <v>88.74</v>
      </c>
      <c r="F211" s="932">
        <v>0</v>
      </c>
      <c r="G211" s="933">
        <v>0</v>
      </c>
      <c r="H211" s="933">
        <v>0</v>
      </c>
      <c r="I211" s="933">
        <v>0</v>
      </c>
      <c r="J211" s="933">
        <v>0</v>
      </c>
      <c r="K211" s="933">
        <v>737</v>
      </c>
      <c r="L211" s="934">
        <v>0.53362716955537004</v>
      </c>
      <c r="M211" s="935">
        <v>6.9983891089228801E-3</v>
      </c>
      <c r="N211" s="935">
        <v>2.6243959158460798E-3</v>
      </c>
      <c r="O211" s="935">
        <v>0.33242348267383698</v>
      </c>
      <c r="P211" s="935">
        <v>0.111974225742766</v>
      </c>
      <c r="Q211" s="935">
        <v>1.9245570049537902E-2</v>
      </c>
      <c r="R211" s="935">
        <v>6.1235904703075203E-3</v>
      </c>
      <c r="S211" s="935">
        <v>9.6227850247689706E-2</v>
      </c>
      <c r="T211" s="935">
        <v>0.148715768564611</v>
      </c>
      <c r="U211" s="935">
        <v>1.3384419170815001</v>
      </c>
      <c r="V211" s="935">
        <v>2.6243959158460801E-4</v>
      </c>
      <c r="W211" s="935">
        <v>1.7495972772307199E-4</v>
      </c>
      <c r="X211" s="935">
        <v>0.35866744183229798</v>
      </c>
      <c r="Y211" s="935">
        <v>0.174959727723072</v>
      </c>
      <c r="Z211" s="935">
        <v>2.6243959158460801E-2</v>
      </c>
      <c r="AA211" s="935">
        <v>1.5746375495076499E-3</v>
      </c>
      <c r="AB211" s="912"/>
    </row>
    <row r="212" spans="1:28">
      <c r="A212" s="929" t="s">
        <v>4009</v>
      </c>
      <c r="B212" s="930">
        <v>0</v>
      </c>
      <c r="C212" s="931">
        <v>20.702999999999999</v>
      </c>
      <c r="D212" s="931">
        <v>0</v>
      </c>
      <c r="E212" s="931">
        <v>0</v>
      </c>
      <c r="F212" s="932">
        <v>0</v>
      </c>
      <c r="G212" s="933">
        <v>0</v>
      </c>
      <c r="H212" s="933">
        <v>0</v>
      </c>
      <c r="I212" s="933">
        <v>0</v>
      </c>
      <c r="J212" s="933">
        <v>0</v>
      </c>
      <c r="K212" s="933">
        <v>21</v>
      </c>
      <c r="L212" s="934">
        <v>6.3900657679590106E-2</v>
      </c>
      <c r="M212" s="935">
        <v>3.1333527124741099E-3</v>
      </c>
      <c r="N212" s="935">
        <v>5.4278550924748397E-4</v>
      </c>
      <c r="O212" s="935">
        <v>2.1711420369899301E-2</v>
      </c>
      <c r="P212" s="935">
        <v>5.7979361215072097E-3</v>
      </c>
      <c r="Q212" s="935">
        <v>1.16452163802187E-2</v>
      </c>
      <c r="R212" s="935">
        <v>1.9984375567748298E-3</v>
      </c>
      <c r="S212" s="935">
        <v>3.08400857526979E-2</v>
      </c>
      <c r="T212" s="935">
        <v>0.102142364012936</v>
      </c>
      <c r="U212" s="935">
        <v>0.30346644380654803</v>
      </c>
      <c r="V212" s="935">
        <v>2.14646996838778E-4</v>
      </c>
      <c r="W212" s="935">
        <v>8.8819446967770106E-5</v>
      </c>
      <c r="X212" s="935">
        <v>0</v>
      </c>
      <c r="Y212" s="935">
        <v>0</v>
      </c>
      <c r="Z212" s="935">
        <v>0</v>
      </c>
      <c r="AA212" s="935">
        <v>1.25580829184986E-3</v>
      </c>
      <c r="AB212" s="912"/>
    </row>
    <row r="213" spans="1:28">
      <c r="A213" s="929" t="s">
        <v>4010</v>
      </c>
      <c r="B213" s="930">
        <v>0</v>
      </c>
      <c r="C213" s="931">
        <v>121.888042</v>
      </c>
      <c r="D213" s="931">
        <v>0</v>
      </c>
      <c r="E213" s="931">
        <v>0</v>
      </c>
      <c r="F213" s="932">
        <v>0</v>
      </c>
      <c r="G213" s="933">
        <v>0</v>
      </c>
      <c r="H213" s="933">
        <v>0</v>
      </c>
      <c r="I213" s="933">
        <v>0</v>
      </c>
      <c r="J213" s="933">
        <v>0</v>
      </c>
      <c r="K213" s="933">
        <v>122</v>
      </c>
      <c r="L213" s="934">
        <v>0.43590954786042202</v>
      </c>
      <c r="M213" s="935">
        <v>2.08349987282439E-2</v>
      </c>
      <c r="N213" s="935">
        <v>3.6941487106815401E-3</v>
      </c>
      <c r="O213" s="935">
        <v>0.59549677216186403</v>
      </c>
      <c r="P213" s="935">
        <v>6.2800528081586204E-2</v>
      </c>
      <c r="Q213" s="935">
        <v>3.42817000351247E-2</v>
      </c>
      <c r="R213" s="935">
        <v>1.3742233203735301E-2</v>
      </c>
      <c r="S213" s="935">
        <v>0.33099572447706599</v>
      </c>
      <c r="T213" s="935">
        <v>0.48319465135714501</v>
      </c>
      <c r="U213" s="935">
        <v>3.6084444605937298</v>
      </c>
      <c r="V213" s="935">
        <v>1.0048084493053801E-3</v>
      </c>
      <c r="W213" s="935">
        <v>6.5017017307995102E-4</v>
      </c>
      <c r="X213" s="935">
        <v>1.77171372164287</v>
      </c>
      <c r="Y213" s="935">
        <v>0.88659569056357002</v>
      </c>
      <c r="Z213" s="935">
        <v>0.17584147862844099</v>
      </c>
      <c r="AA213" s="935">
        <v>4.7876167290432804E-3</v>
      </c>
      <c r="AB213" s="912"/>
    </row>
    <row r="214" spans="1:28">
      <c r="A214" s="929" t="s">
        <v>4011</v>
      </c>
      <c r="B214" s="930">
        <v>0</v>
      </c>
      <c r="C214" s="931">
        <v>9.3030000000000008</v>
      </c>
      <c r="D214" s="931">
        <v>0</v>
      </c>
      <c r="E214" s="931">
        <v>0</v>
      </c>
      <c r="F214" s="932">
        <v>0</v>
      </c>
      <c r="G214" s="933">
        <v>0</v>
      </c>
      <c r="H214" s="933">
        <v>0</v>
      </c>
      <c r="I214" s="933">
        <v>0</v>
      </c>
      <c r="J214" s="933">
        <v>0</v>
      </c>
      <c r="K214" s="933">
        <v>9</v>
      </c>
      <c r="L214" s="934">
        <v>2.5071763380691099E-3</v>
      </c>
      <c r="M214" s="935">
        <v>2.50717633806911E-4</v>
      </c>
      <c r="N214" s="935">
        <v>4.3603066749027999E-5</v>
      </c>
      <c r="O214" s="935">
        <v>9.8106900185313006E-4</v>
      </c>
      <c r="P214" s="935">
        <v>1.3080920024708401E-4</v>
      </c>
      <c r="Q214" s="935">
        <v>2.9432070055593898E-4</v>
      </c>
      <c r="R214" s="935">
        <v>9.8106900185312995E-5</v>
      </c>
      <c r="S214" s="935">
        <v>8.7206133498056004E-4</v>
      </c>
      <c r="T214" s="935">
        <v>6.5404600123541998E-3</v>
      </c>
      <c r="U214" s="935">
        <v>1.14458050216199E-2</v>
      </c>
      <c r="V214" s="935">
        <v>1.30809200247084E-5</v>
      </c>
      <c r="W214" s="935">
        <v>8.7206133498055995E-6</v>
      </c>
      <c r="X214" s="935">
        <v>1.0900766687257E-4</v>
      </c>
      <c r="Y214" s="935">
        <v>1.0900766687257E-4</v>
      </c>
      <c r="Z214" s="935">
        <v>1.0900766687257E-4</v>
      </c>
      <c r="AA214" s="935">
        <v>7.0854983467170504E-5</v>
      </c>
      <c r="AB214" s="912"/>
    </row>
    <row r="215" spans="1:28">
      <c r="A215" s="929" t="s">
        <v>4012</v>
      </c>
      <c r="B215" s="930">
        <v>0</v>
      </c>
      <c r="C215" s="931">
        <v>4.7303759999999997</v>
      </c>
      <c r="D215" s="931">
        <v>0</v>
      </c>
      <c r="E215" s="931">
        <v>0</v>
      </c>
      <c r="F215" s="932">
        <v>0</v>
      </c>
      <c r="G215" s="933">
        <v>0</v>
      </c>
      <c r="H215" s="933">
        <v>0</v>
      </c>
      <c r="I215" s="933">
        <v>0</v>
      </c>
      <c r="J215" s="933">
        <v>0</v>
      </c>
      <c r="K215" s="933">
        <v>5</v>
      </c>
      <c r="L215" s="934">
        <v>4.9659048241948601E-3</v>
      </c>
      <c r="M215" s="935">
        <v>2.1195935225222E-4</v>
      </c>
      <c r="N215" s="935">
        <v>1.81679444787617E-5</v>
      </c>
      <c r="O215" s="935">
        <v>2.36183278223902E-3</v>
      </c>
      <c r="P215" s="935">
        <v>8.6600535348763997E-4</v>
      </c>
      <c r="Q215" s="935">
        <v>2.36183278223902E-4</v>
      </c>
      <c r="R215" s="935">
        <v>1.21119629858411E-4</v>
      </c>
      <c r="S215" s="935">
        <v>2.8463113016726602E-3</v>
      </c>
      <c r="T215" s="935">
        <v>4.5419861196904204E-3</v>
      </c>
      <c r="U215" s="935">
        <v>5.6805106403594798E-2</v>
      </c>
      <c r="V215" s="935">
        <v>7.2671777915046699E-6</v>
      </c>
      <c r="W215" s="935">
        <v>6.05598149292056E-6</v>
      </c>
      <c r="X215" s="935">
        <v>1.2172522800770301E-2</v>
      </c>
      <c r="Y215" s="935">
        <v>6.0559814929205596E-3</v>
      </c>
      <c r="Z215" s="935">
        <v>1.02951685379649E-3</v>
      </c>
      <c r="AA215" s="935">
        <v>3.14911037631869E-5</v>
      </c>
      <c r="AB215" s="912"/>
    </row>
    <row r="216" spans="1:28">
      <c r="A216" s="929" t="s">
        <v>4013</v>
      </c>
      <c r="B216" s="930">
        <v>0</v>
      </c>
      <c r="C216" s="931">
        <v>28.338011999999999</v>
      </c>
      <c r="D216" s="931">
        <v>0</v>
      </c>
      <c r="E216" s="931">
        <v>0</v>
      </c>
      <c r="F216" s="932">
        <v>0</v>
      </c>
      <c r="G216" s="933">
        <v>0</v>
      </c>
      <c r="H216" s="933">
        <v>0</v>
      </c>
      <c r="I216" s="933">
        <v>0</v>
      </c>
      <c r="J216" s="933">
        <v>0</v>
      </c>
      <c r="K216" s="933">
        <v>28</v>
      </c>
      <c r="L216" s="934">
        <v>9.1566440172958802E-3</v>
      </c>
      <c r="M216" s="935">
        <v>4.06961956324261E-4</v>
      </c>
      <c r="N216" s="935">
        <v>6.7826992720710293E-5</v>
      </c>
      <c r="O216" s="935">
        <v>7.46096919927813E-3</v>
      </c>
      <c r="P216" s="935">
        <v>1.52610733621598E-3</v>
      </c>
      <c r="Q216" s="935">
        <v>4.7478894904497203E-4</v>
      </c>
      <c r="R216" s="935">
        <v>2.7130797088284101E-4</v>
      </c>
      <c r="S216" s="935">
        <v>5.0870244540532697E-3</v>
      </c>
      <c r="T216" s="935">
        <v>8.8175090536923295E-3</v>
      </c>
      <c r="U216" s="935">
        <v>0.106827513535119</v>
      </c>
      <c r="V216" s="935">
        <v>1.35653985441421E-5</v>
      </c>
      <c r="W216" s="935">
        <v>3.7304845996390598E-5</v>
      </c>
      <c r="X216" s="935">
        <v>2.1704637670627299E-2</v>
      </c>
      <c r="Y216" s="935">
        <v>1.0852318835313599E-2</v>
      </c>
      <c r="Z216" s="935">
        <v>3.0522146724319601E-3</v>
      </c>
      <c r="AA216" s="935">
        <v>6.4435643084674693E-5</v>
      </c>
      <c r="AB216" s="912"/>
    </row>
    <row r="217" spans="1:28">
      <c r="A217" s="929" t="s">
        <v>4014</v>
      </c>
      <c r="B217" s="930">
        <v>0</v>
      </c>
      <c r="C217" s="931">
        <v>0.45300000000000001</v>
      </c>
      <c r="D217" s="931">
        <v>0</v>
      </c>
      <c r="E217" s="931">
        <v>0</v>
      </c>
      <c r="F217" s="932">
        <v>0</v>
      </c>
      <c r="G217" s="933">
        <v>0</v>
      </c>
      <c r="H217" s="933">
        <v>0</v>
      </c>
      <c r="I217" s="933">
        <v>0</v>
      </c>
      <c r="J217" s="933">
        <v>0</v>
      </c>
      <c r="K217" s="933">
        <v>0</v>
      </c>
      <c r="L217" s="934">
        <v>0</v>
      </c>
      <c r="M217" s="935">
        <v>0</v>
      </c>
      <c r="N217" s="935">
        <v>0</v>
      </c>
      <c r="O217" s="935">
        <v>0</v>
      </c>
      <c r="P217" s="935">
        <v>0</v>
      </c>
      <c r="Q217" s="935">
        <v>0</v>
      </c>
      <c r="R217" s="935">
        <v>0</v>
      </c>
      <c r="S217" s="935">
        <v>0</v>
      </c>
      <c r="T217" s="935">
        <v>0</v>
      </c>
      <c r="U217" s="935">
        <v>0</v>
      </c>
      <c r="V217" s="935">
        <v>0</v>
      </c>
      <c r="W217" s="935">
        <v>0</v>
      </c>
      <c r="X217" s="935">
        <v>0</v>
      </c>
      <c r="Y217" s="935">
        <v>0</v>
      </c>
      <c r="Z217" s="935">
        <v>0</v>
      </c>
      <c r="AA217" s="935">
        <v>0</v>
      </c>
      <c r="AB217" s="912"/>
    </row>
    <row r="218" spans="1:28">
      <c r="A218" s="929" t="s">
        <v>4015</v>
      </c>
      <c r="B218" s="930">
        <v>0</v>
      </c>
      <c r="C218" s="931">
        <v>393.611469</v>
      </c>
      <c r="D218" s="931">
        <v>0</v>
      </c>
      <c r="E218" s="931">
        <v>0</v>
      </c>
      <c r="F218" s="932">
        <v>0</v>
      </c>
      <c r="G218" s="933">
        <v>0</v>
      </c>
      <c r="H218" s="933">
        <v>0</v>
      </c>
      <c r="I218" s="933">
        <v>0</v>
      </c>
      <c r="J218" s="933">
        <v>0</v>
      </c>
      <c r="K218" s="933">
        <v>394</v>
      </c>
      <c r="L218" s="934">
        <v>1.65592335549823</v>
      </c>
      <c r="M218" s="935">
        <v>3.2927582573307697E-2</v>
      </c>
      <c r="N218" s="935">
        <v>9.5442268328427993E-3</v>
      </c>
      <c r="O218" s="935">
        <v>0.33882005256591902</v>
      </c>
      <c r="P218" s="935">
        <v>0.33929726390756099</v>
      </c>
      <c r="Q218" s="935">
        <v>3.96085413562976E-2</v>
      </c>
      <c r="R218" s="935">
        <v>2.2428933057180599E-2</v>
      </c>
      <c r="S218" s="935">
        <v>1.1166745394426101</v>
      </c>
      <c r="T218" s="935">
        <v>2.27629809963301</v>
      </c>
      <c r="U218" s="935">
        <v>12.2118382326224</v>
      </c>
      <c r="V218" s="935">
        <v>7.6353814662742398E-4</v>
      </c>
      <c r="W218" s="935">
        <v>1.67023969574749E-3</v>
      </c>
      <c r="X218" s="935">
        <v>0</v>
      </c>
      <c r="Y218" s="935">
        <v>0</v>
      </c>
      <c r="Z218" s="935">
        <v>0</v>
      </c>
      <c r="AA218" s="935">
        <v>2.1951721715538402E-3</v>
      </c>
      <c r="AB218" s="912"/>
    </row>
    <row r="219" spans="1:28">
      <c r="A219" s="929" t="s">
        <v>4016</v>
      </c>
      <c r="B219" s="930">
        <v>0</v>
      </c>
      <c r="C219" s="931">
        <v>258.79937799999999</v>
      </c>
      <c r="D219" s="931">
        <v>0</v>
      </c>
      <c r="E219" s="931">
        <v>0</v>
      </c>
      <c r="F219" s="932">
        <v>0</v>
      </c>
      <c r="G219" s="933">
        <v>0</v>
      </c>
      <c r="H219" s="933">
        <v>0</v>
      </c>
      <c r="I219" s="933">
        <v>0</v>
      </c>
      <c r="J219" s="933">
        <v>0</v>
      </c>
      <c r="K219" s="933">
        <v>259</v>
      </c>
      <c r="L219" s="934">
        <v>0.128616934946647</v>
      </c>
      <c r="M219" s="935">
        <v>4.7054976199992701E-3</v>
      </c>
      <c r="N219" s="935">
        <v>1.2547993653331401E-3</v>
      </c>
      <c r="O219" s="935">
        <v>8.4698957159986904E-2</v>
      </c>
      <c r="P219" s="935">
        <v>2.16452890519967E-2</v>
      </c>
      <c r="Q219" s="935">
        <v>5.6465971439991301E-3</v>
      </c>
      <c r="R219" s="935">
        <v>1.56849920666642E-3</v>
      </c>
      <c r="S219" s="935">
        <v>5.3328973026658399E-2</v>
      </c>
      <c r="T219" s="935">
        <v>9.72469508133183E-2</v>
      </c>
      <c r="U219" s="935">
        <v>0.514467739786587</v>
      </c>
      <c r="V219" s="935">
        <v>1.5684992066664199E-4</v>
      </c>
      <c r="W219" s="935">
        <v>9.4109952399985499E-5</v>
      </c>
      <c r="X219" s="935">
        <v>1.1010864430798299</v>
      </c>
      <c r="Y219" s="935">
        <v>0.55211172074658099</v>
      </c>
      <c r="Z219" s="935">
        <v>1.25479936533314E-2</v>
      </c>
      <c r="AA219" s="935">
        <v>7.2150963506655496E-4</v>
      </c>
      <c r="AB219" s="912"/>
    </row>
    <row r="220" spans="1:28">
      <c r="A220" s="929" t="s">
        <v>4017</v>
      </c>
      <c r="B220" s="930">
        <v>533.57000000000005</v>
      </c>
      <c r="C220" s="931">
        <v>2241.7173790000002</v>
      </c>
      <c r="D220" s="931">
        <v>0</v>
      </c>
      <c r="E220" s="931">
        <v>1.9830000000000001</v>
      </c>
      <c r="F220" s="932">
        <v>0</v>
      </c>
      <c r="G220" s="933">
        <v>0</v>
      </c>
      <c r="H220" s="933">
        <v>0</v>
      </c>
      <c r="I220" s="933">
        <v>0</v>
      </c>
      <c r="J220" s="933">
        <v>0</v>
      </c>
      <c r="K220" s="933">
        <v>2773</v>
      </c>
      <c r="L220" s="934">
        <v>0.95721449075251597</v>
      </c>
      <c r="M220" s="935">
        <v>4.1479294599275698E-2</v>
      </c>
      <c r="N220" s="935">
        <v>9.5721449075251604E-3</v>
      </c>
      <c r="O220" s="935">
        <v>0.98912164044426698</v>
      </c>
      <c r="P220" s="935">
        <v>0.14039145864370201</v>
      </c>
      <c r="Q220" s="935">
        <v>6.7005014352676098E-2</v>
      </c>
      <c r="R220" s="935">
        <v>2.8716434722575498E-2</v>
      </c>
      <c r="S220" s="935">
        <v>0.47860724537625798</v>
      </c>
      <c r="T220" s="935">
        <v>0.86149304167726504</v>
      </c>
      <c r="U220" s="935">
        <v>5.5199368966728404</v>
      </c>
      <c r="V220" s="935">
        <v>1.27628598767002E-3</v>
      </c>
      <c r="W220" s="935">
        <v>1.27628598767002E-3</v>
      </c>
      <c r="X220" s="935">
        <v>11.2951309908797</v>
      </c>
      <c r="Y220" s="935">
        <v>5.6475654954398502</v>
      </c>
      <c r="Z220" s="935">
        <v>0.41479294599275701</v>
      </c>
      <c r="AA220" s="935">
        <v>1.0529359398277699E-2</v>
      </c>
      <c r="AB220" s="912"/>
    </row>
    <row r="221" spans="1:28">
      <c r="A221" s="929" t="s">
        <v>4018</v>
      </c>
      <c r="B221" s="930">
        <v>0</v>
      </c>
      <c r="C221" s="931">
        <v>475.91899999999998</v>
      </c>
      <c r="D221" s="931">
        <v>0</v>
      </c>
      <c r="E221" s="931">
        <v>0</v>
      </c>
      <c r="F221" s="932">
        <v>0</v>
      </c>
      <c r="G221" s="933">
        <v>0</v>
      </c>
      <c r="H221" s="933">
        <v>0</v>
      </c>
      <c r="I221" s="933">
        <v>0</v>
      </c>
      <c r="J221" s="933">
        <v>0</v>
      </c>
      <c r="K221" s="933">
        <v>476</v>
      </c>
      <c r="L221" s="934">
        <v>0.279674430434941</v>
      </c>
      <c r="M221" s="935">
        <v>1.76936884560881E-2</v>
      </c>
      <c r="N221" s="935">
        <v>3.4245848624686599E-3</v>
      </c>
      <c r="O221" s="935">
        <v>0.29679735474728403</v>
      </c>
      <c r="P221" s="935">
        <v>3.5958141055920899E-2</v>
      </c>
      <c r="Q221" s="935">
        <v>1.8264452599832899E-2</v>
      </c>
      <c r="R221" s="935">
        <v>5.7076414374477701E-3</v>
      </c>
      <c r="S221" s="935">
        <v>0.14269103593619401</v>
      </c>
      <c r="T221" s="935">
        <v>0.30250499618473198</v>
      </c>
      <c r="U221" s="935">
        <v>1.4040797936121501</v>
      </c>
      <c r="V221" s="935">
        <v>4.5661131499582098E-4</v>
      </c>
      <c r="W221" s="935">
        <v>5.7076414374477701E-4</v>
      </c>
      <c r="X221" s="935">
        <v>1.62097016823517</v>
      </c>
      <c r="Y221" s="935">
        <v>0.81048508411758302</v>
      </c>
      <c r="Z221" s="935">
        <v>0.11415282874895499</v>
      </c>
      <c r="AA221" s="935">
        <v>2.4542858181025402E-3</v>
      </c>
      <c r="AB221" s="912"/>
    </row>
    <row r="222" spans="1:28">
      <c r="A222" s="929" t="s">
        <v>4019</v>
      </c>
      <c r="B222" s="930">
        <v>0</v>
      </c>
      <c r="C222" s="931">
        <v>74.159000000000006</v>
      </c>
      <c r="D222" s="931">
        <v>0</v>
      </c>
      <c r="E222" s="931">
        <v>0</v>
      </c>
      <c r="F222" s="932">
        <v>0</v>
      </c>
      <c r="G222" s="933">
        <v>0</v>
      </c>
      <c r="H222" s="933">
        <v>0</v>
      </c>
      <c r="I222" s="933">
        <v>0</v>
      </c>
      <c r="J222" s="933">
        <v>0</v>
      </c>
      <c r="K222" s="933">
        <v>74</v>
      </c>
      <c r="L222" s="934">
        <v>4.3478798008793298E-2</v>
      </c>
      <c r="M222" s="935">
        <v>2.7506994658624299E-3</v>
      </c>
      <c r="N222" s="935">
        <v>5.3239344500563199E-4</v>
      </c>
      <c r="O222" s="935">
        <v>4.6140765233821497E-2</v>
      </c>
      <c r="P222" s="935">
        <v>5.5901311725591396E-3</v>
      </c>
      <c r="Q222" s="935">
        <v>2.8394317066967002E-3</v>
      </c>
      <c r="R222" s="935">
        <v>8.8732240834271995E-4</v>
      </c>
      <c r="S222" s="935">
        <v>2.2183060208568001E-2</v>
      </c>
      <c r="T222" s="935">
        <v>4.70280876421642E-2</v>
      </c>
      <c r="U222" s="935">
        <v>0.218281312452309</v>
      </c>
      <c r="V222" s="935">
        <v>7.0985792667417597E-5</v>
      </c>
      <c r="W222" s="935">
        <v>8.8732240834272003E-5</v>
      </c>
      <c r="X222" s="935">
        <v>0.25199956396933199</v>
      </c>
      <c r="Y222" s="935">
        <v>0.12599978198466599</v>
      </c>
      <c r="Z222" s="935">
        <v>1.77464481668544E-2</v>
      </c>
      <c r="AA222" s="935">
        <v>3.8154863558737001E-4</v>
      </c>
      <c r="AB222" s="912"/>
    </row>
    <row r="223" spans="1:28">
      <c r="A223" s="924"/>
      <c r="B223" s="925"/>
      <c r="C223" s="926"/>
      <c r="D223" s="926"/>
      <c r="E223" s="926"/>
      <c r="F223" s="925"/>
      <c r="G223" s="926"/>
      <c r="H223" s="926"/>
      <c r="I223" s="926"/>
      <c r="J223" s="926"/>
      <c r="K223" s="926"/>
      <c r="L223" s="927"/>
      <c r="M223" s="928"/>
      <c r="N223" s="928"/>
      <c r="O223" s="928"/>
      <c r="P223" s="928"/>
      <c r="Q223" s="928"/>
      <c r="R223" s="928"/>
      <c r="S223" s="928"/>
      <c r="T223" s="928"/>
      <c r="U223" s="928"/>
      <c r="V223" s="928"/>
      <c r="W223" s="928"/>
      <c r="X223" s="928"/>
      <c r="Y223" s="928"/>
      <c r="Z223" s="928"/>
      <c r="AA223" s="928"/>
      <c r="AB223" s="912"/>
    </row>
    <row r="224" spans="1:28">
      <c r="A224" s="917" t="s">
        <v>4020</v>
      </c>
      <c r="B224" s="918">
        <v>15344</v>
      </c>
      <c r="C224" s="919">
        <v>14646</v>
      </c>
      <c r="D224" s="919">
        <v>-7</v>
      </c>
      <c r="E224" s="919">
        <v>709</v>
      </c>
      <c r="F224" s="920">
        <v>0</v>
      </c>
      <c r="G224" s="921">
        <v>0</v>
      </c>
      <c r="H224" s="921">
        <v>0</v>
      </c>
      <c r="I224" s="921">
        <v>1274</v>
      </c>
      <c r="J224" s="921">
        <v>0</v>
      </c>
      <c r="K224" s="921">
        <v>25845</v>
      </c>
      <c r="L224" s="922">
        <v>16.765304170772598</v>
      </c>
      <c r="M224" s="923">
        <v>0.203055615679542</v>
      </c>
      <c r="N224" s="923">
        <v>0.11747321316661199</v>
      </c>
      <c r="O224" s="923">
        <v>5.9824753448154704</v>
      </c>
      <c r="P224" s="923">
        <v>3.3729304762090799</v>
      </c>
      <c r="Q224" s="923">
        <v>0.71469903212577102</v>
      </c>
      <c r="R224" s="923">
        <v>0.110996049454659</v>
      </c>
      <c r="S224" s="923">
        <v>3.8712000123844801</v>
      </c>
      <c r="T224" s="923">
        <v>5.6256261917747699</v>
      </c>
      <c r="U224" s="923">
        <v>51.523376195081298</v>
      </c>
      <c r="V224" s="923">
        <v>2.218512275314E-2</v>
      </c>
      <c r="W224" s="923">
        <v>1.1018276829421201E-2</v>
      </c>
      <c r="X224" s="923">
        <v>8.0232484023230803</v>
      </c>
      <c r="Y224" s="923">
        <v>4.0476655877390604</v>
      </c>
      <c r="Z224" s="923">
        <v>30.073986191078301</v>
      </c>
      <c r="AA224" s="923">
        <v>4.8058825938495503E-2</v>
      </c>
      <c r="AB224" s="912"/>
    </row>
    <row r="225" spans="1:28">
      <c r="A225" s="929" t="s">
        <v>4021</v>
      </c>
      <c r="B225" s="930">
        <v>0</v>
      </c>
      <c r="C225" s="931">
        <v>112.479</v>
      </c>
      <c r="D225" s="931">
        <v>0</v>
      </c>
      <c r="E225" s="931">
        <v>0</v>
      </c>
      <c r="F225" s="932">
        <v>0</v>
      </c>
      <c r="G225" s="933">
        <v>0</v>
      </c>
      <c r="H225" s="933">
        <v>0</v>
      </c>
      <c r="I225" s="933">
        <v>0</v>
      </c>
      <c r="J225" s="933">
        <v>0</v>
      </c>
      <c r="K225" s="933">
        <v>112</v>
      </c>
      <c r="L225" s="934">
        <v>0.16373436042779499</v>
      </c>
      <c r="M225" s="935">
        <v>1.82997226360476E-3</v>
      </c>
      <c r="N225" s="935">
        <v>1.5313978416482001E-2</v>
      </c>
      <c r="O225" s="935">
        <v>1.34840061528772E-2</v>
      </c>
      <c r="P225" s="935">
        <v>1.92628659326817E-3</v>
      </c>
      <c r="Q225" s="935">
        <v>5.3936024611508796E-3</v>
      </c>
      <c r="R225" s="935">
        <v>6.7420030764385995E-4</v>
      </c>
      <c r="S225" s="935">
        <v>2.7931155602388499E-2</v>
      </c>
      <c r="T225" s="935">
        <v>4.62308782384361E-2</v>
      </c>
      <c r="U225" s="935">
        <v>0.42185676392572902</v>
      </c>
      <c r="V225" s="935">
        <v>1.1557719559609001E-4</v>
      </c>
      <c r="W225" s="935">
        <v>5.7788597798045098E-5</v>
      </c>
      <c r="X225" s="935">
        <v>6.7420030764386001E-3</v>
      </c>
      <c r="Y225" s="935">
        <v>2.8894298899022602E-3</v>
      </c>
      <c r="Z225" s="935">
        <v>9.6314329663408499E-3</v>
      </c>
      <c r="AA225" s="935">
        <v>5.2972881314874705E-4</v>
      </c>
      <c r="AB225" s="912"/>
    </row>
    <row r="226" spans="1:28">
      <c r="A226" s="929" t="s">
        <v>4022</v>
      </c>
      <c r="B226" s="930">
        <v>0</v>
      </c>
      <c r="C226" s="931">
        <v>1514.9307759999999</v>
      </c>
      <c r="D226" s="931">
        <v>0</v>
      </c>
      <c r="E226" s="931">
        <v>0</v>
      </c>
      <c r="F226" s="932">
        <v>0</v>
      </c>
      <c r="G226" s="933">
        <v>0</v>
      </c>
      <c r="H226" s="933">
        <v>0</v>
      </c>
      <c r="I226" s="933">
        <v>0</v>
      </c>
      <c r="J226" s="933">
        <v>0</v>
      </c>
      <c r="K226" s="933">
        <v>1515</v>
      </c>
      <c r="L226" s="934">
        <v>1.20960720904037</v>
      </c>
      <c r="M226" s="935">
        <v>1.5266887104392999E-2</v>
      </c>
      <c r="N226" s="935">
        <v>2.34875186221431E-3</v>
      </c>
      <c r="O226" s="935">
        <v>7.0462555866429299E-2</v>
      </c>
      <c r="P226" s="935">
        <v>0.26893208822353798</v>
      </c>
      <c r="Q226" s="935">
        <v>2.5836270484357399E-2</v>
      </c>
      <c r="R226" s="935">
        <v>3.5231277933214602E-3</v>
      </c>
      <c r="S226" s="935">
        <v>0.352312779332146</v>
      </c>
      <c r="T226" s="935">
        <v>0.293593982776789</v>
      </c>
      <c r="U226" s="935">
        <v>3.8989280912757498</v>
      </c>
      <c r="V226" s="935">
        <v>3.5231277933214599E-4</v>
      </c>
      <c r="W226" s="935">
        <v>3.5231277933214599E-4</v>
      </c>
      <c r="X226" s="935">
        <v>0.411031575887504</v>
      </c>
      <c r="Y226" s="935">
        <v>0.19964390828821599</v>
      </c>
      <c r="Z226" s="935">
        <v>0.117437593110715</v>
      </c>
      <c r="AA226" s="935">
        <v>2.1138766759928799E-3</v>
      </c>
      <c r="AB226" s="912"/>
    </row>
    <row r="227" spans="1:28">
      <c r="A227" s="929" t="s">
        <v>4023</v>
      </c>
      <c r="B227" s="930">
        <v>0</v>
      </c>
      <c r="C227" s="931">
        <v>193.28899999999999</v>
      </c>
      <c r="D227" s="931">
        <v>0</v>
      </c>
      <c r="E227" s="931">
        <v>0</v>
      </c>
      <c r="F227" s="932">
        <v>0</v>
      </c>
      <c r="G227" s="933">
        <v>0</v>
      </c>
      <c r="H227" s="933">
        <v>0</v>
      </c>
      <c r="I227" s="933">
        <v>0</v>
      </c>
      <c r="J227" s="933">
        <v>0</v>
      </c>
      <c r="K227" s="933">
        <v>193</v>
      </c>
      <c r="L227" s="934">
        <v>0.173777842374914</v>
      </c>
      <c r="M227" s="935">
        <v>2.0687838377965902E-3</v>
      </c>
      <c r="N227" s="935">
        <v>6.8959461259886397E-4</v>
      </c>
      <c r="O227" s="935">
        <v>1.2412703026779499E-2</v>
      </c>
      <c r="P227" s="935">
        <v>3.73760280028584E-2</v>
      </c>
      <c r="Q227" s="935">
        <v>4.8271622881920504E-3</v>
      </c>
      <c r="R227" s="935">
        <v>8.27513535118637E-4</v>
      </c>
      <c r="S227" s="935">
        <v>4.6892433656722701E-2</v>
      </c>
      <c r="T227" s="935">
        <v>4.1375676755931803E-2</v>
      </c>
      <c r="U227" s="935">
        <v>0.66201082809490897</v>
      </c>
      <c r="V227" s="935">
        <v>8.2751353511863697E-5</v>
      </c>
      <c r="W227" s="935">
        <v>8.2751353511863697E-5</v>
      </c>
      <c r="X227" s="935">
        <v>0.10757675956542299</v>
      </c>
      <c r="Y227" s="935">
        <v>5.37883797827114E-2</v>
      </c>
      <c r="Z227" s="935">
        <v>2.4825406053559099E-2</v>
      </c>
      <c r="AA227" s="935">
        <v>3.3100541404745501E-4</v>
      </c>
      <c r="AB227" s="912"/>
    </row>
    <row r="228" spans="1:28">
      <c r="A228" s="929" t="s">
        <v>4024</v>
      </c>
      <c r="B228" s="930">
        <v>0</v>
      </c>
      <c r="C228" s="931">
        <v>64.06</v>
      </c>
      <c r="D228" s="931">
        <v>0</v>
      </c>
      <c r="E228" s="931">
        <v>0</v>
      </c>
      <c r="F228" s="932">
        <v>0</v>
      </c>
      <c r="G228" s="933">
        <v>0</v>
      </c>
      <c r="H228" s="933">
        <v>0</v>
      </c>
      <c r="I228" s="933">
        <v>0</v>
      </c>
      <c r="J228" s="933">
        <v>0</v>
      </c>
      <c r="K228" s="933">
        <v>64</v>
      </c>
      <c r="L228" s="934">
        <v>0.15599433160132301</v>
      </c>
      <c r="M228" s="935">
        <v>1.19995639693325E-3</v>
      </c>
      <c r="N228" s="935">
        <v>1.9999273282220899E-4</v>
      </c>
      <c r="O228" s="935">
        <v>3.1998837251553398E-2</v>
      </c>
      <c r="P228" s="935">
        <v>3.5398713709530898E-2</v>
      </c>
      <c r="Q228" s="935">
        <v>3.8665261678960299E-3</v>
      </c>
      <c r="R228" s="935">
        <v>9.9996366411104196E-4</v>
      </c>
      <c r="S228" s="935">
        <v>2.3999127938664998E-2</v>
      </c>
      <c r="T228" s="935">
        <v>3.1998837251553398E-2</v>
      </c>
      <c r="U228" s="935">
        <v>0.30065574167605302</v>
      </c>
      <c r="V228" s="935">
        <v>5.9997819846662498E-5</v>
      </c>
      <c r="W228" s="935">
        <v>3.9998546564441701E-5</v>
      </c>
      <c r="X228" s="935">
        <v>3.9998546564441696E-3</v>
      </c>
      <c r="Y228" s="935">
        <v>1.99992732822208E-3</v>
      </c>
      <c r="Z228" s="935">
        <v>6.6664244274069499E-3</v>
      </c>
      <c r="AA228" s="935">
        <v>4.0665189007182398E-4</v>
      </c>
      <c r="AB228" s="912"/>
    </row>
    <row r="229" spans="1:28">
      <c r="A229" s="929" t="s">
        <v>4025</v>
      </c>
      <c r="B229" s="930">
        <v>0</v>
      </c>
      <c r="C229" s="931">
        <v>7.5990000000000002</v>
      </c>
      <c r="D229" s="931">
        <v>0</v>
      </c>
      <c r="E229" s="931">
        <v>0</v>
      </c>
      <c r="F229" s="932">
        <v>0</v>
      </c>
      <c r="G229" s="933">
        <v>0</v>
      </c>
      <c r="H229" s="933">
        <v>0</v>
      </c>
      <c r="I229" s="933">
        <v>0</v>
      </c>
      <c r="J229" s="933">
        <v>0</v>
      </c>
      <c r="K229" s="933">
        <v>8</v>
      </c>
      <c r="L229" s="934">
        <v>6.2032629628283797E-3</v>
      </c>
      <c r="M229" s="935">
        <v>1.0338771604714E-4</v>
      </c>
      <c r="N229" s="935">
        <v>3.7595533108050802E-5</v>
      </c>
      <c r="O229" s="935">
        <v>4.5114639729661003E-3</v>
      </c>
      <c r="P229" s="935">
        <v>1.21245594273464E-3</v>
      </c>
      <c r="Q229" s="935">
        <v>2.9136538158739398E-4</v>
      </c>
      <c r="R229" s="935">
        <v>5.63932996620762E-5</v>
      </c>
      <c r="S229" s="935">
        <v>1.8797766554025401E-3</v>
      </c>
      <c r="T229" s="935">
        <v>2.1617431537129198E-3</v>
      </c>
      <c r="U229" s="935">
        <v>2.1711420369899301E-2</v>
      </c>
      <c r="V229" s="935">
        <v>2.8196649831038098E-6</v>
      </c>
      <c r="W229" s="935">
        <v>4.6994416385063503E-6</v>
      </c>
      <c r="X229" s="935">
        <v>1.50382132432203E-3</v>
      </c>
      <c r="Y229" s="935">
        <v>7.5191066216101705E-4</v>
      </c>
      <c r="Z229" s="935">
        <v>3.7595533108050798E-4</v>
      </c>
      <c r="AA229" s="935">
        <v>2.1617431537129202E-5</v>
      </c>
      <c r="AB229" s="912"/>
    </row>
    <row r="230" spans="1:28">
      <c r="A230" s="929" t="s">
        <v>4026</v>
      </c>
      <c r="B230" s="930">
        <v>0</v>
      </c>
      <c r="C230" s="931">
        <v>319.60700000000003</v>
      </c>
      <c r="D230" s="931">
        <v>0</v>
      </c>
      <c r="E230" s="931">
        <v>0</v>
      </c>
      <c r="F230" s="932">
        <v>0</v>
      </c>
      <c r="G230" s="933">
        <v>0</v>
      </c>
      <c r="H230" s="933">
        <v>0</v>
      </c>
      <c r="I230" s="933">
        <v>0</v>
      </c>
      <c r="J230" s="933">
        <v>0</v>
      </c>
      <c r="K230" s="933">
        <v>320</v>
      </c>
      <c r="L230" s="934">
        <v>0.16859852476290799</v>
      </c>
      <c r="M230" s="935">
        <v>2.03480978162131E-3</v>
      </c>
      <c r="N230" s="935">
        <v>1.1627484466407499E-3</v>
      </c>
      <c r="O230" s="935">
        <v>4.0696195632426199E-2</v>
      </c>
      <c r="P230" s="935">
        <v>3.2847643617601098E-2</v>
      </c>
      <c r="Q230" s="935">
        <v>9.0113004614657908E-3</v>
      </c>
      <c r="R230" s="935">
        <v>8.7206133498056004E-4</v>
      </c>
      <c r="S230" s="935">
        <v>3.4882453399222399E-2</v>
      </c>
      <c r="T230" s="935">
        <v>5.2323680098833598E-2</v>
      </c>
      <c r="U230" s="935">
        <v>0.52614367210493795</v>
      </c>
      <c r="V230" s="935">
        <v>1.16274844664075E-4</v>
      </c>
      <c r="W230" s="935">
        <v>1.16274844664075E-4</v>
      </c>
      <c r="X230" s="935">
        <v>0.46509937865629902</v>
      </c>
      <c r="Y230" s="935">
        <v>0.23254968932814901</v>
      </c>
      <c r="Z230" s="935">
        <v>0.24708404491115901</v>
      </c>
      <c r="AA230" s="935">
        <v>4.6509937865629898E-4</v>
      </c>
      <c r="AB230" s="912"/>
    </row>
    <row r="231" spans="1:28">
      <c r="A231" s="929" t="s">
        <v>4027</v>
      </c>
      <c r="B231" s="930">
        <v>0</v>
      </c>
      <c r="C231" s="931">
        <v>28.875</v>
      </c>
      <c r="D231" s="931">
        <v>0</v>
      </c>
      <c r="E231" s="931">
        <v>0</v>
      </c>
      <c r="F231" s="932">
        <v>0</v>
      </c>
      <c r="G231" s="933">
        <v>0</v>
      </c>
      <c r="H231" s="933">
        <v>0</v>
      </c>
      <c r="I231" s="933">
        <v>0</v>
      </c>
      <c r="J231" s="933">
        <v>0</v>
      </c>
      <c r="K231" s="933">
        <v>29</v>
      </c>
      <c r="L231" s="934">
        <v>9.4520547945205393E-3</v>
      </c>
      <c r="M231" s="935">
        <v>1.4541622760800801E-4</v>
      </c>
      <c r="N231" s="935">
        <v>4.8472075869336102E-5</v>
      </c>
      <c r="O231" s="935">
        <v>5.5742887249736603E-3</v>
      </c>
      <c r="P231" s="935">
        <v>1.86617492096944E-3</v>
      </c>
      <c r="Q231" s="935">
        <v>4.8472075869336102E-4</v>
      </c>
      <c r="R231" s="935">
        <v>9.6944151738672299E-5</v>
      </c>
      <c r="S231" s="935">
        <v>4.8472075869336103E-3</v>
      </c>
      <c r="T231" s="935">
        <v>3.3930453108535299E-3</v>
      </c>
      <c r="U231" s="935">
        <v>4.1928345626975803E-2</v>
      </c>
      <c r="V231" s="935">
        <v>9.6944151738672302E-6</v>
      </c>
      <c r="W231" s="935">
        <v>7.2708113804004197E-6</v>
      </c>
      <c r="X231" s="935">
        <v>2.4720758693361398E-2</v>
      </c>
      <c r="Y231" s="935">
        <v>1.2360379346680699E-2</v>
      </c>
      <c r="Z231" s="935">
        <v>1.33298208640674E-2</v>
      </c>
      <c r="AA231" s="935">
        <v>3.39304531085353E-5</v>
      </c>
      <c r="AB231" s="912"/>
    </row>
    <row r="232" spans="1:28">
      <c r="A232" s="929" t="s">
        <v>4028</v>
      </c>
      <c r="B232" s="930">
        <v>0</v>
      </c>
      <c r="C232" s="931">
        <v>235.52600000000001</v>
      </c>
      <c r="D232" s="931">
        <v>0</v>
      </c>
      <c r="E232" s="931">
        <v>0</v>
      </c>
      <c r="F232" s="932">
        <v>0</v>
      </c>
      <c r="G232" s="933">
        <v>0</v>
      </c>
      <c r="H232" s="933">
        <v>0</v>
      </c>
      <c r="I232" s="933">
        <v>0</v>
      </c>
      <c r="J232" s="933">
        <v>0</v>
      </c>
      <c r="K232" s="933">
        <v>236</v>
      </c>
      <c r="L232" s="934">
        <v>8.4323486307425796E-2</v>
      </c>
      <c r="M232" s="935">
        <v>1.01188183568911E-3</v>
      </c>
      <c r="N232" s="935">
        <v>3.3729394522970301E-4</v>
      </c>
      <c r="O232" s="935">
        <v>2.86699853445248E-2</v>
      </c>
      <c r="P232" s="935">
        <v>1.8045226069789099E-2</v>
      </c>
      <c r="Q232" s="935">
        <v>2.6983515618376301E-3</v>
      </c>
      <c r="R232" s="935">
        <v>6.7458789045940699E-4</v>
      </c>
      <c r="S232" s="935">
        <v>2.5297045892227799E-2</v>
      </c>
      <c r="T232" s="935">
        <v>1.51782275353366E-2</v>
      </c>
      <c r="U232" s="935">
        <v>0.26477574700531697</v>
      </c>
      <c r="V232" s="935">
        <v>5.0594091784455501E-5</v>
      </c>
      <c r="W232" s="935">
        <v>1.5178227535336599E-4</v>
      </c>
      <c r="X232" s="935">
        <v>1.01188183568911E-2</v>
      </c>
      <c r="Y232" s="935">
        <v>5.05940917844555E-3</v>
      </c>
      <c r="Z232" s="935">
        <v>5.2280561510604E-2</v>
      </c>
      <c r="AA232" s="935">
        <v>3.0356455070673302E-4</v>
      </c>
      <c r="AB232" s="912"/>
    </row>
    <row r="233" spans="1:28">
      <c r="A233" s="929" t="s">
        <v>4029</v>
      </c>
      <c r="B233" s="930">
        <v>0</v>
      </c>
      <c r="C233" s="931">
        <v>0</v>
      </c>
      <c r="D233" s="931">
        <v>0</v>
      </c>
      <c r="E233" s="931">
        <v>0</v>
      </c>
      <c r="F233" s="932">
        <v>0</v>
      </c>
      <c r="G233" s="933">
        <v>0</v>
      </c>
      <c r="H233" s="933">
        <v>0</v>
      </c>
      <c r="I233" s="933">
        <v>0</v>
      </c>
      <c r="J233" s="933">
        <v>0</v>
      </c>
      <c r="K233" s="933">
        <v>0</v>
      </c>
      <c r="L233" s="934">
        <v>0</v>
      </c>
      <c r="M233" s="935">
        <v>0</v>
      </c>
      <c r="N233" s="935">
        <v>0</v>
      </c>
      <c r="O233" s="935">
        <v>0</v>
      </c>
      <c r="P233" s="935">
        <v>0</v>
      </c>
      <c r="Q233" s="935">
        <v>0</v>
      </c>
      <c r="R233" s="935">
        <v>0</v>
      </c>
      <c r="S233" s="935">
        <v>0</v>
      </c>
      <c r="T233" s="935">
        <v>0</v>
      </c>
      <c r="U233" s="935">
        <v>0</v>
      </c>
      <c r="V233" s="935">
        <v>0</v>
      </c>
      <c r="W233" s="935">
        <v>0</v>
      </c>
      <c r="X233" s="935">
        <v>0</v>
      </c>
      <c r="Y233" s="935">
        <v>0</v>
      </c>
      <c r="Z233" s="935">
        <v>0</v>
      </c>
      <c r="AA233" s="935">
        <v>0</v>
      </c>
      <c r="AB233" s="912"/>
    </row>
    <row r="234" spans="1:28">
      <c r="A234" s="929" t="s">
        <v>4030</v>
      </c>
      <c r="B234" s="930">
        <v>0</v>
      </c>
      <c r="C234" s="931">
        <v>12.79</v>
      </c>
      <c r="D234" s="931">
        <v>0</v>
      </c>
      <c r="E234" s="931">
        <v>0</v>
      </c>
      <c r="F234" s="932">
        <v>0</v>
      </c>
      <c r="G234" s="933">
        <v>0</v>
      </c>
      <c r="H234" s="933">
        <v>0</v>
      </c>
      <c r="I234" s="933">
        <v>0</v>
      </c>
      <c r="J234" s="933">
        <v>0</v>
      </c>
      <c r="K234" s="933">
        <v>13</v>
      </c>
      <c r="L234" s="934">
        <v>3.6151787120138599E-3</v>
      </c>
      <c r="M234" s="935">
        <v>6.1722563375846303E-5</v>
      </c>
      <c r="N234" s="935">
        <v>1.7635018107384701E-5</v>
      </c>
      <c r="O234" s="935">
        <v>1.5871516296646199E-3</v>
      </c>
      <c r="P234" s="935">
        <v>7.5830577861754102E-4</v>
      </c>
      <c r="Q234" s="935">
        <v>1.0581010864430801E-4</v>
      </c>
      <c r="R234" s="935">
        <v>8.8175090536923406E-6</v>
      </c>
      <c r="S234" s="935">
        <v>8.8175090536923297E-4</v>
      </c>
      <c r="T234" s="935">
        <v>1.4108014485907699E-3</v>
      </c>
      <c r="U234" s="935">
        <v>1.41080144859077E-2</v>
      </c>
      <c r="V234" s="935">
        <v>2.6452527161077001E-6</v>
      </c>
      <c r="W234" s="935">
        <v>4.4087545268461703E-6</v>
      </c>
      <c r="X234" s="935">
        <v>2.3807274444969302E-3</v>
      </c>
      <c r="Y234" s="935">
        <v>1.14627617698E-3</v>
      </c>
      <c r="Z234" s="935">
        <v>3.6151787120138599E-3</v>
      </c>
      <c r="AA234" s="935">
        <v>7.9357581483231004E-6</v>
      </c>
      <c r="AB234" s="912"/>
    </row>
    <row r="235" spans="1:28">
      <c r="A235" s="929" t="s">
        <v>4031</v>
      </c>
      <c r="B235" s="930">
        <v>0</v>
      </c>
      <c r="C235" s="931">
        <v>185.54499999999999</v>
      </c>
      <c r="D235" s="931">
        <v>0</v>
      </c>
      <c r="E235" s="931">
        <v>0</v>
      </c>
      <c r="F235" s="932">
        <v>0</v>
      </c>
      <c r="G235" s="933">
        <v>0</v>
      </c>
      <c r="H235" s="933">
        <v>0</v>
      </c>
      <c r="I235" s="933">
        <v>0</v>
      </c>
      <c r="J235" s="933">
        <v>0</v>
      </c>
      <c r="K235" s="933">
        <v>186</v>
      </c>
      <c r="L235" s="934">
        <v>6.8125431488681401E-2</v>
      </c>
      <c r="M235" s="935">
        <v>1.1354238581446901E-3</v>
      </c>
      <c r="N235" s="935">
        <v>8.1101704153192095E-4</v>
      </c>
      <c r="O235" s="935">
        <v>5.0283056574979099E-2</v>
      </c>
      <c r="P235" s="935">
        <v>1.20030522146724E-2</v>
      </c>
      <c r="Q235" s="935">
        <v>4.0550852076596099E-3</v>
      </c>
      <c r="R235" s="935">
        <v>4.8661022491915302E-4</v>
      </c>
      <c r="S235" s="935">
        <v>1.6220340830638402E-2</v>
      </c>
      <c r="T235" s="935">
        <v>2.9196613495149199E-2</v>
      </c>
      <c r="U235" s="935">
        <v>0.25790341920715099</v>
      </c>
      <c r="V235" s="935">
        <v>3.2440681661276803E-5</v>
      </c>
      <c r="W235" s="935">
        <v>8.1101704153192103E-5</v>
      </c>
      <c r="X235" s="935">
        <v>8.1101704153192095E-3</v>
      </c>
      <c r="Y235" s="935">
        <v>3.2440681661276799E-3</v>
      </c>
      <c r="Z235" s="935">
        <v>0.108676283565277</v>
      </c>
      <c r="AA235" s="935">
        <v>1.6220340830638399E-4</v>
      </c>
      <c r="AB235" s="912"/>
    </row>
    <row r="236" spans="1:28">
      <c r="A236" s="929" t="s">
        <v>4032</v>
      </c>
      <c r="B236" s="930">
        <v>0</v>
      </c>
      <c r="C236" s="931">
        <v>3234</v>
      </c>
      <c r="D236" s="931">
        <v>0</v>
      </c>
      <c r="E236" s="931">
        <v>0</v>
      </c>
      <c r="F236" s="932">
        <v>0</v>
      </c>
      <c r="G236" s="933">
        <v>0</v>
      </c>
      <c r="H236" s="933">
        <v>0</v>
      </c>
      <c r="I236" s="933">
        <v>0</v>
      </c>
      <c r="J236" s="933">
        <v>0</v>
      </c>
      <c r="K236" s="933">
        <v>1543</v>
      </c>
      <c r="L236" s="934">
        <v>0.63242760074125204</v>
      </c>
      <c r="M236" s="935">
        <v>1.2110315758874999E-2</v>
      </c>
      <c r="N236" s="935">
        <v>1.345590639875E-3</v>
      </c>
      <c r="O236" s="935">
        <v>0.430589004760001</v>
      </c>
      <c r="P236" s="935">
        <v>0.129176701428</v>
      </c>
      <c r="Q236" s="935">
        <v>2.8257403437375098E-2</v>
      </c>
      <c r="R236" s="935">
        <v>2.69118127975001E-3</v>
      </c>
      <c r="S236" s="935">
        <v>0.14801497038625</v>
      </c>
      <c r="T236" s="935">
        <v>0.26911812797500101</v>
      </c>
      <c r="U236" s="935">
        <v>2.2875040877875099</v>
      </c>
      <c r="V236" s="935">
        <v>5.3823625595000196E-4</v>
      </c>
      <c r="W236" s="935">
        <v>1.0764725119E-3</v>
      </c>
      <c r="X236" s="935">
        <v>0.18838268958250101</v>
      </c>
      <c r="Y236" s="935">
        <v>9.4191344791250298E-2</v>
      </c>
      <c r="Z236" s="935">
        <v>0.68625122633625202</v>
      </c>
      <c r="AA236" s="935">
        <v>1.2110315758875E-3</v>
      </c>
      <c r="AB236" s="912"/>
    </row>
    <row r="237" spans="1:28">
      <c r="A237" s="929" t="s">
        <v>4033</v>
      </c>
      <c r="B237" s="930">
        <v>0</v>
      </c>
      <c r="C237" s="931">
        <v>57.408000000000001</v>
      </c>
      <c r="D237" s="931">
        <v>0</v>
      </c>
      <c r="E237" s="931">
        <v>0</v>
      </c>
      <c r="F237" s="932">
        <v>0</v>
      </c>
      <c r="G237" s="933">
        <v>0</v>
      </c>
      <c r="H237" s="933">
        <v>0</v>
      </c>
      <c r="I237" s="933">
        <v>0</v>
      </c>
      <c r="J237" s="933">
        <v>0</v>
      </c>
      <c r="K237" s="933">
        <v>57</v>
      </c>
      <c r="L237" s="934">
        <v>2.5033247338396101E-2</v>
      </c>
      <c r="M237" s="935">
        <v>4.08706078994223E-4</v>
      </c>
      <c r="N237" s="935">
        <v>5.1088259874277801E-5</v>
      </c>
      <c r="O237" s="935">
        <v>1.3793830166055E-2</v>
      </c>
      <c r="P237" s="935">
        <v>5.2620907670506197E-3</v>
      </c>
      <c r="Q237" s="935">
        <v>7.6632389811416698E-4</v>
      </c>
      <c r="R237" s="935">
        <v>5.1088259874277801E-5</v>
      </c>
      <c r="S237" s="935">
        <v>5.6197085861705602E-3</v>
      </c>
      <c r="T237" s="935">
        <v>9.1958867773700107E-3</v>
      </c>
      <c r="U237" s="935">
        <v>7.9186802805130602E-2</v>
      </c>
      <c r="V237" s="935">
        <v>2.04353039497111E-5</v>
      </c>
      <c r="W237" s="935">
        <v>3.5761781911994501E-5</v>
      </c>
      <c r="X237" s="935">
        <v>3.3718251517023401E-2</v>
      </c>
      <c r="Y237" s="935">
        <v>1.68591257585117E-2</v>
      </c>
      <c r="Z237" s="935">
        <v>1.9924421350968401E-2</v>
      </c>
      <c r="AA237" s="935">
        <v>4.0870607899422301E-5</v>
      </c>
      <c r="AB237" s="912"/>
    </row>
    <row r="238" spans="1:28">
      <c r="A238" s="929" t="s">
        <v>4034</v>
      </c>
      <c r="B238" s="930">
        <v>0</v>
      </c>
      <c r="C238" s="931">
        <v>53.448624000000002</v>
      </c>
      <c r="D238" s="931">
        <v>0</v>
      </c>
      <c r="E238" s="931">
        <v>15</v>
      </c>
      <c r="F238" s="932">
        <v>0</v>
      </c>
      <c r="G238" s="933">
        <v>0</v>
      </c>
      <c r="H238" s="933">
        <v>0</v>
      </c>
      <c r="I238" s="933">
        <v>0</v>
      </c>
      <c r="J238" s="933">
        <v>0</v>
      </c>
      <c r="K238" s="933">
        <v>38</v>
      </c>
      <c r="L238" s="934">
        <v>2.8250426946695301E-2</v>
      </c>
      <c r="M238" s="935">
        <v>5.5644780349551302E-4</v>
      </c>
      <c r="N238" s="935">
        <v>4.2803677191962497E-4</v>
      </c>
      <c r="O238" s="935">
        <v>2.9106500490534499E-2</v>
      </c>
      <c r="P238" s="935">
        <v>4.4087787507721401E-3</v>
      </c>
      <c r="Q238" s="935">
        <v>2.35420224555794E-3</v>
      </c>
      <c r="R238" s="935">
        <v>2.5682206315177502E-4</v>
      </c>
      <c r="S238" s="935">
        <v>7.7046618945532499E-3</v>
      </c>
      <c r="T238" s="935">
        <v>7.2766251226336299E-3</v>
      </c>
      <c r="U238" s="935">
        <v>7.2766251226336204E-2</v>
      </c>
      <c r="V238" s="935">
        <v>3.424294175357E-5</v>
      </c>
      <c r="W238" s="935">
        <v>2.1401838595981299E-5</v>
      </c>
      <c r="X238" s="935">
        <v>1.0700919297990601E-2</v>
      </c>
      <c r="Y238" s="935">
        <v>5.1364412630354999E-3</v>
      </c>
      <c r="Z238" s="935">
        <v>1.9689691508302701E-2</v>
      </c>
      <c r="AA238" s="935">
        <v>5.5644780349551298E-5</v>
      </c>
      <c r="AB238" s="912"/>
    </row>
    <row r="239" spans="1:28">
      <c r="A239" s="929" t="s">
        <v>4035</v>
      </c>
      <c r="B239" s="930">
        <v>0</v>
      </c>
      <c r="C239" s="931">
        <v>624.471</v>
      </c>
      <c r="D239" s="931">
        <v>0</v>
      </c>
      <c r="E239" s="931">
        <v>0</v>
      </c>
      <c r="F239" s="932">
        <v>0</v>
      </c>
      <c r="G239" s="933">
        <v>0</v>
      </c>
      <c r="H239" s="933">
        <v>0</v>
      </c>
      <c r="I239" s="933">
        <v>0</v>
      </c>
      <c r="J239" s="933">
        <v>0</v>
      </c>
      <c r="K239" s="933">
        <v>624</v>
      </c>
      <c r="L239" s="934">
        <v>0.49367973547472799</v>
      </c>
      <c r="M239" s="935">
        <v>5.5625885687293304E-3</v>
      </c>
      <c r="N239" s="935">
        <v>1.39064714218233E-3</v>
      </c>
      <c r="O239" s="935">
        <v>7.64855928200283E-2</v>
      </c>
      <c r="P239" s="935">
        <v>0.109861124232404</v>
      </c>
      <c r="Q239" s="935">
        <v>1.1125177137458701E-2</v>
      </c>
      <c r="R239" s="935">
        <v>2.0859707132735001E-3</v>
      </c>
      <c r="S239" s="935">
        <v>6.9532357109116705E-2</v>
      </c>
      <c r="T239" s="935">
        <v>0.14601794992914499</v>
      </c>
      <c r="U239" s="935">
        <v>1.3628341993386901</v>
      </c>
      <c r="V239" s="935">
        <v>2.0859707132734999E-4</v>
      </c>
      <c r="W239" s="935">
        <v>2.7812942843646697E-4</v>
      </c>
      <c r="X239" s="935">
        <v>4.8672649976381703E-2</v>
      </c>
      <c r="Y239" s="935">
        <v>2.0859707132735002E-2</v>
      </c>
      <c r="Z239" s="935">
        <v>6.9532357109116705E-2</v>
      </c>
      <c r="AA239" s="935">
        <v>5.5625885687293395E-4</v>
      </c>
      <c r="AB239" s="912"/>
    </row>
    <row r="240" spans="1:28">
      <c r="A240" s="929" t="s">
        <v>4036</v>
      </c>
      <c r="B240" s="930">
        <v>0</v>
      </c>
      <c r="C240" s="931">
        <v>3523</v>
      </c>
      <c r="D240" s="931">
        <v>0</v>
      </c>
      <c r="E240" s="931">
        <v>0</v>
      </c>
      <c r="F240" s="932">
        <v>0</v>
      </c>
      <c r="G240" s="933">
        <v>0</v>
      </c>
      <c r="H240" s="933">
        <v>0</v>
      </c>
      <c r="I240" s="933">
        <v>0</v>
      </c>
      <c r="J240" s="933">
        <v>0</v>
      </c>
      <c r="K240" s="933">
        <v>3042</v>
      </c>
      <c r="L240" s="934">
        <v>1.9446575342465799</v>
      </c>
      <c r="M240" s="935">
        <v>1.00585734529995E-2</v>
      </c>
      <c r="N240" s="935">
        <v>1.3411431270666E-2</v>
      </c>
      <c r="O240" s="935">
        <v>0.16764289088332601</v>
      </c>
      <c r="P240" s="935">
        <v>0.40904865375531402</v>
      </c>
      <c r="Q240" s="935">
        <v>7.7115729806329705E-2</v>
      </c>
      <c r="R240" s="935">
        <v>6.7057156353330198E-3</v>
      </c>
      <c r="S240" s="935">
        <v>0.13411431270665999</v>
      </c>
      <c r="T240" s="935">
        <v>0.30175720358998598</v>
      </c>
      <c r="U240" s="935">
        <v>3.2187435049598498</v>
      </c>
      <c r="V240" s="935">
        <v>6.7057156353330196E-4</v>
      </c>
      <c r="W240" s="935">
        <v>6.7057156353330196E-4</v>
      </c>
      <c r="X240" s="935">
        <v>0.16764289088332601</v>
      </c>
      <c r="Y240" s="935">
        <v>6.7057156353330205E-2</v>
      </c>
      <c r="Z240" s="935">
        <v>0.201171469059991</v>
      </c>
      <c r="AA240" s="935">
        <v>1.67642890883325E-3</v>
      </c>
      <c r="AB240" s="912"/>
    </row>
    <row r="241" spans="1:28">
      <c r="A241" s="929" t="s">
        <v>4037</v>
      </c>
      <c r="B241" s="930">
        <v>0</v>
      </c>
      <c r="C241" s="931">
        <v>916.72299999999996</v>
      </c>
      <c r="D241" s="931">
        <v>0</v>
      </c>
      <c r="E241" s="931">
        <v>0</v>
      </c>
      <c r="F241" s="932">
        <v>0</v>
      </c>
      <c r="G241" s="933">
        <v>0</v>
      </c>
      <c r="H241" s="933">
        <v>0</v>
      </c>
      <c r="I241" s="933">
        <v>0</v>
      </c>
      <c r="J241" s="933">
        <v>0</v>
      </c>
      <c r="K241" s="933">
        <v>917</v>
      </c>
      <c r="L241" s="934">
        <v>0.543671499339898</v>
      </c>
      <c r="M241" s="935">
        <v>3.9539745406538002E-3</v>
      </c>
      <c r="N241" s="935">
        <v>1.9769872703269001E-3</v>
      </c>
      <c r="O241" s="935">
        <v>7.9079490813076095E-2</v>
      </c>
      <c r="P241" s="935">
        <v>0.11268827440863299</v>
      </c>
      <c r="Q241" s="935">
        <v>2.9654809054903499E-2</v>
      </c>
      <c r="R241" s="935">
        <v>1.9769872703269001E-3</v>
      </c>
      <c r="S241" s="935">
        <v>5.9309618109807102E-2</v>
      </c>
      <c r="T241" s="935">
        <v>0.10873429986798</v>
      </c>
      <c r="U241" s="935">
        <v>1.1367676804379701</v>
      </c>
      <c r="V241" s="935">
        <v>1.9769872703269E-4</v>
      </c>
      <c r="W241" s="935">
        <v>1.9769872703269E-4</v>
      </c>
      <c r="X241" s="935">
        <v>1.9769872703268999E-2</v>
      </c>
      <c r="Y241" s="935">
        <v>9.8849363516345101E-3</v>
      </c>
      <c r="Z241" s="935">
        <v>3.9539745406537999E-2</v>
      </c>
      <c r="AA241" s="935">
        <v>8.8964427164710605E-4</v>
      </c>
      <c r="AB241" s="912"/>
    </row>
    <row r="242" spans="1:28">
      <c r="A242" s="929" t="s">
        <v>4038</v>
      </c>
      <c r="B242" s="930">
        <v>0</v>
      </c>
      <c r="C242" s="931">
        <v>0</v>
      </c>
      <c r="D242" s="931">
        <v>0</v>
      </c>
      <c r="E242" s="931">
        <v>0</v>
      </c>
      <c r="F242" s="932">
        <v>0</v>
      </c>
      <c r="G242" s="933">
        <v>0</v>
      </c>
      <c r="H242" s="933">
        <v>0</v>
      </c>
      <c r="I242" s="933">
        <v>0</v>
      </c>
      <c r="J242" s="933">
        <v>0</v>
      </c>
      <c r="K242" s="933">
        <v>0</v>
      </c>
      <c r="L242" s="934">
        <v>0</v>
      </c>
      <c r="M242" s="935">
        <v>0</v>
      </c>
      <c r="N242" s="935">
        <v>0</v>
      </c>
      <c r="O242" s="935">
        <v>0</v>
      </c>
      <c r="P242" s="935">
        <v>0</v>
      </c>
      <c r="Q242" s="935">
        <v>0</v>
      </c>
      <c r="R242" s="935">
        <v>0</v>
      </c>
      <c r="S242" s="935">
        <v>0</v>
      </c>
      <c r="T242" s="935">
        <v>0</v>
      </c>
      <c r="U242" s="935">
        <v>0</v>
      </c>
      <c r="V242" s="935">
        <v>0</v>
      </c>
      <c r="W242" s="935">
        <v>0</v>
      </c>
      <c r="X242" s="935">
        <v>0</v>
      </c>
      <c r="Y242" s="935">
        <v>0</v>
      </c>
      <c r="Z242" s="935">
        <v>0</v>
      </c>
      <c r="AA242" s="935">
        <v>0</v>
      </c>
      <c r="AB242" s="912"/>
    </row>
    <row r="243" spans="1:28">
      <c r="A243" s="929" t="s">
        <v>4039</v>
      </c>
      <c r="B243" s="930">
        <v>0</v>
      </c>
      <c r="C243" s="931">
        <v>3.093</v>
      </c>
      <c r="D243" s="931">
        <v>0</v>
      </c>
      <c r="E243" s="931">
        <v>0</v>
      </c>
      <c r="F243" s="932">
        <v>0</v>
      </c>
      <c r="G243" s="933">
        <v>0</v>
      </c>
      <c r="H243" s="933">
        <v>0</v>
      </c>
      <c r="I243" s="933">
        <v>0</v>
      </c>
      <c r="J243" s="933">
        <v>0</v>
      </c>
      <c r="K243" s="933">
        <v>3</v>
      </c>
      <c r="L243" s="934">
        <v>1.60531957414338E-3</v>
      </c>
      <c r="M243" s="935">
        <v>3.4155735620071897E-5</v>
      </c>
      <c r="N243" s="935">
        <v>1.0246720686021601E-5</v>
      </c>
      <c r="O243" s="935">
        <v>4.7818029868100699E-4</v>
      </c>
      <c r="P243" s="935">
        <v>3.14232767704662E-4</v>
      </c>
      <c r="Q243" s="935">
        <v>6.8311471240143902E-5</v>
      </c>
      <c r="R243" s="935">
        <v>1.3662294248028801E-5</v>
      </c>
      <c r="S243" s="935">
        <v>3.0740162058064699E-4</v>
      </c>
      <c r="T243" s="935">
        <v>7.1727044802151105E-4</v>
      </c>
      <c r="U243" s="935">
        <v>8.7097125831183397E-3</v>
      </c>
      <c r="V243" s="935">
        <v>2.0493441372043199E-6</v>
      </c>
      <c r="W243" s="935">
        <v>1.02467206860216E-6</v>
      </c>
      <c r="X243" s="935">
        <v>1.4960212201591499E-2</v>
      </c>
      <c r="Y243" s="935">
        <v>7.4801061007957496E-3</v>
      </c>
      <c r="Z243" s="935">
        <v>2.7324588496057599E-4</v>
      </c>
      <c r="AA243" s="935">
        <v>6.4895897678136704E-6</v>
      </c>
      <c r="AB243" s="912"/>
    </row>
    <row r="244" spans="1:28">
      <c r="A244" s="929" t="s">
        <v>4040</v>
      </c>
      <c r="B244" s="930">
        <v>0</v>
      </c>
      <c r="C244" s="931">
        <v>5.5679999999999996</v>
      </c>
      <c r="D244" s="931">
        <v>0</v>
      </c>
      <c r="E244" s="931">
        <v>0</v>
      </c>
      <c r="F244" s="932">
        <v>0</v>
      </c>
      <c r="G244" s="933">
        <v>0</v>
      </c>
      <c r="H244" s="933">
        <v>0</v>
      </c>
      <c r="I244" s="933">
        <v>0</v>
      </c>
      <c r="J244" s="933">
        <v>0</v>
      </c>
      <c r="K244" s="933">
        <v>6</v>
      </c>
      <c r="L244" s="934">
        <v>3.4010392064241801E-3</v>
      </c>
      <c r="M244" s="935">
        <v>6.5404600123542006E-5</v>
      </c>
      <c r="N244" s="935">
        <v>1.9621380037062601E-5</v>
      </c>
      <c r="O244" s="935">
        <v>1.0464736019766699E-3</v>
      </c>
      <c r="P244" s="935">
        <v>6.9328876130954505E-4</v>
      </c>
      <c r="Q244" s="935">
        <v>1.04647360197667E-4</v>
      </c>
      <c r="R244" s="935">
        <v>1.9621380037062601E-5</v>
      </c>
      <c r="S244" s="935">
        <v>5.8864140111187797E-4</v>
      </c>
      <c r="T244" s="935">
        <v>9.8106900185313006E-4</v>
      </c>
      <c r="U244" s="935">
        <v>1.1314995821372799E-2</v>
      </c>
      <c r="V244" s="935">
        <v>2.61618400494168E-6</v>
      </c>
      <c r="W244" s="935">
        <v>1.96213800370626E-6</v>
      </c>
      <c r="X244" s="935">
        <v>8.3717888158133802E-3</v>
      </c>
      <c r="Y244" s="935">
        <v>4.1858944079066901E-3</v>
      </c>
      <c r="Z244" s="935">
        <v>6.5404600123542E-4</v>
      </c>
      <c r="AA244" s="935">
        <v>6.5404600123542001E-6</v>
      </c>
      <c r="AB244" s="912"/>
    </row>
    <row r="245" spans="1:28">
      <c r="A245" s="929" t="s">
        <v>4041</v>
      </c>
      <c r="B245" s="930">
        <v>0</v>
      </c>
      <c r="C245" s="931">
        <v>39.399000000000001</v>
      </c>
      <c r="D245" s="931">
        <v>0</v>
      </c>
      <c r="E245" s="931">
        <v>0</v>
      </c>
      <c r="F245" s="932">
        <v>0</v>
      </c>
      <c r="G245" s="933">
        <v>0</v>
      </c>
      <c r="H245" s="933">
        <v>0</v>
      </c>
      <c r="I245" s="933">
        <v>0</v>
      </c>
      <c r="J245" s="933">
        <v>0</v>
      </c>
      <c r="K245" s="933">
        <v>39</v>
      </c>
      <c r="L245" s="934">
        <v>2.86820973075106E-2</v>
      </c>
      <c r="M245" s="935">
        <v>4.57250826641474E-4</v>
      </c>
      <c r="N245" s="935">
        <v>8.3136513934813406E-5</v>
      </c>
      <c r="O245" s="935">
        <v>7.0666036844591398E-3</v>
      </c>
      <c r="P245" s="935">
        <v>6.1521020311761897E-3</v>
      </c>
      <c r="Q245" s="935">
        <v>6.2352385451110105E-4</v>
      </c>
      <c r="R245" s="935">
        <v>2.0784128483703401E-4</v>
      </c>
      <c r="S245" s="935">
        <v>4.1568256967406698E-3</v>
      </c>
      <c r="T245" s="935">
        <v>9.1450165328294808E-3</v>
      </c>
      <c r="U245" s="935">
        <v>8.7709022201228198E-2</v>
      </c>
      <c r="V245" s="935">
        <v>8.3136513934813399E-6</v>
      </c>
      <c r="W245" s="935">
        <v>1.2470477090222E-5</v>
      </c>
      <c r="X245" s="935">
        <v>2.9097779877184701E-3</v>
      </c>
      <c r="Y245" s="935">
        <v>1.6627302786962699E-3</v>
      </c>
      <c r="Z245" s="935">
        <v>5.8195559754369401E-3</v>
      </c>
      <c r="AA245" s="935">
        <v>3.7411431270666001E-5</v>
      </c>
      <c r="AB245" s="912"/>
    </row>
    <row r="246" spans="1:28">
      <c r="A246" s="929" t="s">
        <v>4042</v>
      </c>
      <c r="B246" s="930">
        <v>0</v>
      </c>
      <c r="C246" s="931">
        <v>404.05700000000002</v>
      </c>
      <c r="D246" s="931">
        <v>0</v>
      </c>
      <c r="E246" s="931">
        <v>0</v>
      </c>
      <c r="F246" s="932">
        <v>0</v>
      </c>
      <c r="G246" s="933">
        <v>0</v>
      </c>
      <c r="H246" s="933">
        <v>0</v>
      </c>
      <c r="I246" s="933">
        <v>0</v>
      </c>
      <c r="J246" s="933">
        <v>0</v>
      </c>
      <c r="K246" s="933">
        <v>404</v>
      </c>
      <c r="L246" s="934">
        <v>0.19597398350350601</v>
      </c>
      <c r="M246" s="935">
        <v>3.9194796700701296E-3</v>
      </c>
      <c r="N246" s="935">
        <v>1.30649322335671E-3</v>
      </c>
      <c r="O246" s="935">
        <v>2.6129864467134199E-2</v>
      </c>
      <c r="P246" s="935">
        <v>3.78883034773446E-2</v>
      </c>
      <c r="Q246" s="935">
        <v>7.8389593401402592E-3</v>
      </c>
      <c r="R246" s="935">
        <v>1.30649322335671E-3</v>
      </c>
      <c r="S246" s="935">
        <v>3.48398192895122E-2</v>
      </c>
      <c r="T246" s="935">
        <v>9.1454525634969697E-2</v>
      </c>
      <c r="U246" s="935">
        <v>0.90583530152731795</v>
      </c>
      <c r="V246" s="935">
        <v>8.7099548223780595E-5</v>
      </c>
      <c r="W246" s="935">
        <v>4.3549774111890298E-5</v>
      </c>
      <c r="X246" s="935">
        <v>0.17419909644756101</v>
      </c>
      <c r="Y246" s="935">
        <v>8.7099548223780604E-2</v>
      </c>
      <c r="Z246" s="935">
        <v>3.0484841878323201E-2</v>
      </c>
      <c r="AA246" s="935">
        <v>5.6614706345457398E-4</v>
      </c>
      <c r="AB246" s="912"/>
    </row>
    <row r="247" spans="1:28">
      <c r="A247" s="929" t="s">
        <v>4043</v>
      </c>
      <c r="B247" s="930">
        <v>0</v>
      </c>
      <c r="C247" s="931">
        <v>115.672</v>
      </c>
      <c r="D247" s="931">
        <v>0</v>
      </c>
      <c r="E247" s="931">
        <v>0</v>
      </c>
      <c r="F247" s="932">
        <v>0</v>
      </c>
      <c r="G247" s="933">
        <v>0</v>
      </c>
      <c r="H247" s="933">
        <v>0</v>
      </c>
      <c r="I247" s="933">
        <v>0</v>
      </c>
      <c r="J247" s="933">
        <v>0</v>
      </c>
      <c r="K247" s="933">
        <v>116</v>
      </c>
      <c r="L247" s="934">
        <v>7.2384966631541994E-2</v>
      </c>
      <c r="M247" s="935">
        <v>9.0481208289427495E-4</v>
      </c>
      <c r="N247" s="935">
        <v>5.1703547593958603E-4</v>
      </c>
      <c r="O247" s="935">
        <v>1.0340709518791701E-2</v>
      </c>
      <c r="P247" s="935">
        <v>1.4994028802248E-2</v>
      </c>
      <c r="Q247" s="935">
        <v>2.3266596417281398E-3</v>
      </c>
      <c r="R247" s="935">
        <v>3.8777660695468898E-4</v>
      </c>
      <c r="S247" s="935">
        <v>1.0340709518791701E-2</v>
      </c>
      <c r="T247" s="935">
        <v>2.1974007727432399E-2</v>
      </c>
      <c r="U247" s="935">
        <v>0.230080786793116</v>
      </c>
      <c r="V247" s="935">
        <v>2.5851773796979299E-5</v>
      </c>
      <c r="W247" s="935">
        <v>3.87776606954689E-5</v>
      </c>
      <c r="X247" s="935">
        <v>5.5581313663505397E-2</v>
      </c>
      <c r="Y247" s="935">
        <v>2.7144362486828201E-2</v>
      </c>
      <c r="Z247" s="935">
        <v>5.1703547593958598E-3</v>
      </c>
      <c r="AA247" s="935">
        <v>1.2925886898489599E-4</v>
      </c>
      <c r="AB247" s="912"/>
    </row>
    <row r="248" spans="1:28">
      <c r="A248" s="929" t="s">
        <v>4044</v>
      </c>
      <c r="B248" s="930">
        <v>91.894565999999898</v>
      </c>
      <c r="C248" s="931">
        <v>589.73143400000004</v>
      </c>
      <c r="D248" s="931">
        <v>0</v>
      </c>
      <c r="E248" s="931">
        <v>681.62599999999998</v>
      </c>
      <c r="F248" s="932">
        <v>0</v>
      </c>
      <c r="G248" s="933">
        <v>0</v>
      </c>
      <c r="H248" s="933">
        <v>0</v>
      </c>
      <c r="I248" s="933">
        <v>0</v>
      </c>
      <c r="J248" s="933">
        <v>0</v>
      </c>
      <c r="K248" s="933">
        <v>0</v>
      </c>
      <c r="L248" s="934">
        <v>0</v>
      </c>
      <c r="M248" s="935">
        <v>0</v>
      </c>
      <c r="N248" s="935">
        <v>0</v>
      </c>
      <c r="O248" s="935">
        <v>0</v>
      </c>
      <c r="P248" s="935">
        <v>0</v>
      </c>
      <c r="Q248" s="935">
        <v>0</v>
      </c>
      <c r="R248" s="935">
        <v>0</v>
      </c>
      <c r="S248" s="935">
        <v>0</v>
      </c>
      <c r="T248" s="935">
        <v>0</v>
      </c>
      <c r="U248" s="935">
        <v>0</v>
      </c>
      <c r="V248" s="935">
        <v>0</v>
      </c>
      <c r="W248" s="935">
        <v>0</v>
      </c>
      <c r="X248" s="935">
        <v>0</v>
      </c>
      <c r="Y248" s="935">
        <v>0</v>
      </c>
      <c r="Z248" s="935">
        <v>0</v>
      </c>
      <c r="AA248" s="935">
        <v>0</v>
      </c>
      <c r="AB248" s="912"/>
    </row>
    <row r="249" spans="1:28">
      <c r="A249" s="929" t="s">
        <v>4045</v>
      </c>
      <c r="B249" s="930">
        <v>0</v>
      </c>
      <c r="C249" s="931">
        <v>0</v>
      </c>
      <c r="D249" s="931">
        <v>0</v>
      </c>
      <c r="E249" s="931">
        <v>0</v>
      </c>
      <c r="F249" s="932">
        <v>0</v>
      </c>
      <c r="G249" s="933">
        <v>0</v>
      </c>
      <c r="H249" s="933">
        <v>0</v>
      </c>
      <c r="I249" s="933">
        <v>0</v>
      </c>
      <c r="J249" s="933">
        <v>0</v>
      </c>
      <c r="K249" s="933">
        <v>0</v>
      </c>
      <c r="L249" s="934">
        <v>0</v>
      </c>
      <c r="M249" s="935">
        <v>0</v>
      </c>
      <c r="N249" s="935">
        <v>0</v>
      </c>
      <c r="O249" s="935">
        <v>0</v>
      </c>
      <c r="P249" s="935">
        <v>0</v>
      </c>
      <c r="Q249" s="935">
        <v>0</v>
      </c>
      <c r="R249" s="935">
        <v>0</v>
      </c>
      <c r="S249" s="935">
        <v>0</v>
      </c>
      <c r="T249" s="935">
        <v>0</v>
      </c>
      <c r="U249" s="935">
        <v>0</v>
      </c>
      <c r="V249" s="935">
        <v>0</v>
      </c>
      <c r="W249" s="935">
        <v>0</v>
      </c>
      <c r="X249" s="935">
        <v>0</v>
      </c>
      <c r="Y249" s="935">
        <v>0</v>
      </c>
      <c r="Z249" s="935">
        <v>0</v>
      </c>
      <c r="AA249" s="935">
        <v>0</v>
      </c>
      <c r="AB249" s="912"/>
    </row>
    <row r="250" spans="1:28">
      <c r="A250" s="929" t="s">
        <v>4223</v>
      </c>
      <c r="B250" s="930">
        <v>0</v>
      </c>
      <c r="C250" s="931">
        <v>102.67100000000001</v>
      </c>
      <c r="D250" s="931">
        <v>0</v>
      </c>
      <c r="E250" s="931">
        <v>0</v>
      </c>
      <c r="F250" s="932">
        <v>0</v>
      </c>
      <c r="G250" s="933">
        <v>0</v>
      </c>
      <c r="H250" s="933">
        <v>0</v>
      </c>
      <c r="I250" s="933">
        <v>0</v>
      </c>
      <c r="J250" s="933">
        <v>0</v>
      </c>
      <c r="K250" s="933">
        <v>103</v>
      </c>
      <c r="L250" s="934">
        <v>5.6238751014376899E-2</v>
      </c>
      <c r="M250" s="935">
        <v>1.1003233894117199E-3</v>
      </c>
      <c r="N250" s="935">
        <v>6.1129077189540101E-4</v>
      </c>
      <c r="O250" s="935">
        <v>2.8119375507188502E-2</v>
      </c>
      <c r="P250" s="935">
        <v>9.2916197328100896E-3</v>
      </c>
      <c r="Q250" s="935">
        <v>4.5235517120259701E-3</v>
      </c>
      <c r="R250" s="935">
        <v>7.3354892627448104E-4</v>
      </c>
      <c r="S250" s="935">
        <v>1.10032338941172E-2</v>
      </c>
      <c r="T250" s="935">
        <v>3.1787120138560901E-2</v>
      </c>
      <c r="U250" s="935">
        <v>0.23351307486404299</v>
      </c>
      <c r="V250" s="935">
        <v>3.6677446313724098E-5</v>
      </c>
      <c r="W250" s="935">
        <v>3.6677446313724098E-5</v>
      </c>
      <c r="X250" s="935">
        <v>3.05645385947701E-2</v>
      </c>
      <c r="Y250" s="935">
        <v>1.5893560069280398E-2</v>
      </c>
      <c r="Z250" s="935">
        <v>4.0345190945096497E-2</v>
      </c>
      <c r="AA250" s="935">
        <v>1.4670978525489599E-4</v>
      </c>
      <c r="AB250" s="912"/>
    </row>
    <row r="251" spans="1:28">
      <c r="A251" s="929" t="s">
        <v>4046</v>
      </c>
      <c r="B251" s="930">
        <v>0</v>
      </c>
      <c r="C251" s="931">
        <v>216.476</v>
      </c>
      <c r="D251" s="931">
        <v>0</v>
      </c>
      <c r="E251" s="931">
        <v>0</v>
      </c>
      <c r="F251" s="932">
        <v>0</v>
      </c>
      <c r="G251" s="933">
        <v>0</v>
      </c>
      <c r="H251" s="933">
        <v>0</v>
      </c>
      <c r="I251" s="933">
        <v>0</v>
      </c>
      <c r="J251" s="933">
        <v>0</v>
      </c>
      <c r="K251" s="933">
        <v>216</v>
      </c>
      <c r="L251" s="934">
        <v>0.121652556229788</v>
      </c>
      <c r="M251" s="935">
        <v>2.1583518040768899E-3</v>
      </c>
      <c r="N251" s="935">
        <v>9.8106900185313006E-4</v>
      </c>
      <c r="O251" s="935">
        <v>4.9053450092656499E-2</v>
      </c>
      <c r="P251" s="935">
        <v>2.39380836452164E-2</v>
      </c>
      <c r="Q251" s="935">
        <v>4.5129174085244E-3</v>
      </c>
      <c r="R251" s="935">
        <v>3.9242760074125198E-4</v>
      </c>
      <c r="S251" s="935">
        <v>2.7469932051887601E-2</v>
      </c>
      <c r="T251" s="935">
        <v>5.69020021074816E-2</v>
      </c>
      <c r="U251" s="935">
        <v>0.57686857308964101</v>
      </c>
      <c r="V251" s="935">
        <v>7.8485520148250404E-5</v>
      </c>
      <c r="W251" s="935">
        <v>1.9621380037062601E-5</v>
      </c>
      <c r="X251" s="935">
        <v>1.37349660259438E-2</v>
      </c>
      <c r="Y251" s="935">
        <v>7.8485520148250405E-3</v>
      </c>
      <c r="Z251" s="935">
        <v>0.21191090440027599</v>
      </c>
      <c r="AA251" s="935">
        <v>2.3545656044475101E-4</v>
      </c>
      <c r="AB251" s="912"/>
    </row>
    <row r="252" spans="1:28">
      <c r="A252" s="929" t="s">
        <v>4047</v>
      </c>
      <c r="B252" s="930">
        <v>0</v>
      </c>
      <c r="C252" s="931">
        <v>18.338000000000001</v>
      </c>
      <c r="D252" s="931">
        <v>0</v>
      </c>
      <c r="E252" s="931">
        <v>6.6532530000000003</v>
      </c>
      <c r="F252" s="932">
        <v>0</v>
      </c>
      <c r="G252" s="933">
        <v>0</v>
      </c>
      <c r="H252" s="933">
        <v>0</v>
      </c>
      <c r="I252" s="933">
        <v>0</v>
      </c>
      <c r="J252" s="933">
        <v>0</v>
      </c>
      <c r="K252" s="933">
        <v>12</v>
      </c>
      <c r="L252" s="934">
        <v>6.6189455325024503E-3</v>
      </c>
      <c r="M252" s="935">
        <v>1.72668144326151E-4</v>
      </c>
      <c r="N252" s="935">
        <v>7.1945060135896198E-5</v>
      </c>
      <c r="O252" s="935">
        <v>3.3094727662512299E-3</v>
      </c>
      <c r="P252" s="935">
        <v>9.3528578176665098E-4</v>
      </c>
      <c r="Q252" s="935">
        <v>7.4822862541332105E-4</v>
      </c>
      <c r="R252" s="935">
        <v>8.63340721630755E-5</v>
      </c>
      <c r="S252" s="935">
        <v>3.02169252570764E-3</v>
      </c>
      <c r="T252" s="935">
        <v>4.4605937284255704E-3</v>
      </c>
      <c r="U252" s="935">
        <v>2.3885759965117499E-2</v>
      </c>
      <c r="V252" s="935">
        <v>4.3167036081537696E-6</v>
      </c>
      <c r="W252" s="935">
        <v>4.3167036081537696E-6</v>
      </c>
      <c r="X252" s="935">
        <v>5.7556048108717002E-4</v>
      </c>
      <c r="Y252" s="935">
        <v>2.8778024054358501E-4</v>
      </c>
      <c r="Z252" s="935">
        <v>3.4533628865230201E-3</v>
      </c>
      <c r="AA252" s="935">
        <v>5.3239344500563198E-5</v>
      </c>
      <c r="AB252" s="912"/>
    </row>
    <row r="253" spans="1:28">
      <c r="A253" s="929" t="s">
        <v>4048</v>
      </c>
      <c r="B253" s="930">
        <v>0</v>
      </c>
      <c r="C253" s="931">
        <v>185.476597</v>
      </c>
      <c r="D253" s="931">
        <v>0</v>
      </c>
      <c r="E253" s="931">
        <v>0</v>
      </c>
      <c r="F253" s="932">
        <v>0</v>
      </c>
      <c r="G253" s="933">
        <v>0</v>
      </c>
      <c r="H253" s="933">
        <v>0</v>
      </c>
      <c r="I253" s="933">
        <v>0</v>
      </c>
      <c r="J253" s="933">
        <v>0</v>
      </c>
      <c r="K253" s="933">
        <v>185</v>
      </c>
      <c r="L253" s="934">
        <v>6.8834708041132203E-2</v>
      </c>
      <c r="M253" s="935">
        <v>1.7208677010283099E-3</v>
      </c>
      <c r="N253" s="935">
        <v>6.4532538788561499E-4</v>
      </c>
      <c r="O253" s="935">
        <v>3.6568438646851498E-2</v>
      </c>
      <c r="P253" s="935">
        <v>1.18309654445696E-2</v>
      </c>
      <c r="Q253" s="935">
        <v>4.3021692525707601E-3</v>
      </c>
      <c r="R253" s="935">
        <v>8.60433850514153E-4</v>
      </c>
      <c r="S253" s="935">
        <v>2.58130155154246E-2</v>
      </c>
      <c r="T253" s="935">
        <v>5.3777115657134597E-2</v>
      </c>
      <c r="U253" s="935">
        <v>0.359231132589659</v>
      </c>
      <c r="V253" s="935">
        <v>4.3021692525707597E-5</v>
      </c>
      <c r="W253" s="935">
        <v>4.3021692525707597E-5</v>
      </c>
      <c r="X253" s="935">
        <v>6.4532538788561501E-3</v>
      </c>
      <c r="Y253" s="935">
        <v>2.15108462628538E-3</v>
      </c>
      <c r="Z253" s="935">
        <v>0.11830965444569599</v>
      </c>
      <c r="AA253" s="935">
        <v>3.2266269394280701E-4</v>
      </c>
      <c r="AB253" s="912"/>
    </row>
    <row r="254" spans="1:28">
      <c r="A254" s="929" t="s">
        <v>4246</v>
      </c>
      <c r="B254" s="930">
        <v>0</v>
      </c>
      <c r="C254" s="931">
        <v>1.31928</v>
      </c>
      <c r="D254" s="931">
        <v>0</v>
      </c>
      <c r="E254" s="931">
        <v>0</v>
      </c>
      <c r="F254" s="932">
        <v>0</v>
      </c>
      <c r="G254" s="933">
        <v>0</v>
      </c>
      <c r="H254" s="933">
        <v>0</v>
      </c>
      <c r="I254" s="933">
        <v>0</v>
      </c>
      <c r="J254" s="933">
        <v>0</v>
      </c>
      <c r="K254" s="933">
        <v>1</v>
      </c>
      <c r="L254" s="934">
        <v>6.5949638457904903E-4</v>
      </c>
      <c r="M254" s="935">
        <v>8.3935903491878906E-6</v>
      </c>
      <c r="N254" s="935">
        <v>3.5972530067948098E-6</v>
      </c>
      <c r="O254" s="935">
        <v>1.3189927691580999E-4</v>
      </c>
      <c r="P254" s="935">
        <v>1.29501108244613E-4</v>
      </c>
      <c r="Q254" s="935">
        <v>3.47734457323498E-5</v>
      </c>
      <c r="R254" s="935">
        <v>4.7963373423930803E-6</v>
      </c>
      <c r="S254" s="935">
        <v>7.1945060135896198E-5</v>
      </c>
      <c r="T254" s="935">
        <v>1.5588096362777499E-4</v>
      </c>
      <c r="U254" s="935">
        <v>9.4727662512263295E-4</v>
      </c>
      <c r="V254" s="935">
        <v>1.0791759020384401E-6</v>
      </c>
      <c r="W254" s="935">
        <v>3.5972530067948099E-7</v>
      </c>
      <c r="X254" s="935">
        <v>5.9954216779913501E-5</v>
      </c>
      <c r="Y254" s="935">
        <v>2.3981686711965402E-5</v>
      </c>
      <c r="Z254" s="935">
        <v>1.6787180698375799E-4</v>
      </c>
      <c r="AA254" s="935">
        <v>1.4389012027179199E-6</v>
      </c>
      <c r="AB254" s="912"/>
    </row>
    <row r="255" spans="1:28">
      <c r="A255" s="929" t="s">
        <v>4049</v>
      </c>
      <c r="B255" s="930">
        <v>0</v>
      </c>
      <c r="C255" s="931">
        <v>0</v>
      </c>
      <c r="D255" s="931">
        <v>0</v>
      </c>
      <c r="E255" s="931">
        <v>0</v>
      </c>
      <c r="F255" s="932">
        <v>0</v>
      </c>
      <c r="G255" s="933">
        <v>0</v>
      </c>
      <c r="H255" s="933">
        <v>0</v>
      </c>
      <c r="I255" s="933">
        <v>0</v>
      </c>
      <c r="J255" s="933">
        <v>0</v>
      </c>
      <c r="K255" s="933">
        <v>0</v>
      </c>
      <c r="L255" s="934">
        <v>0</v>
      </c>
      <c r="M255" s="935">
        <v>0</v>
      </c>
      <c r="N255" s="935">
        <v>0</v>
      </c>
      <c r="O255" s="935">
        <v>0</v>
      </c>
      <c r="P255" s="935">
        <v>0</v>
      </c>
      <c r="Q255" s="935">
        <v>0</v>
      </c>
      <c r="R255" s="935">
        <v>0</v>
      </c>
      <c r="S255" s="935">
        <v>0</v>
      </c>
      <c r="T255" s="935">
        <v>0</v>
      </c>
      <c r="U255" s="935">
        <v>0</v>
      </c>
      <c r="V255" s="935">
        <v>0</v>
      </c>
      <c r="W255" s="935">
        <v>0</v>
      </c>
      <c r="X255" s="935">
        <v>0</v>
      </c>
      <c r="Y255" s="935">
        <v>0</v>
      </c>
      <c r="Z255" s="935">
        <v>0</v>
      </c>
      <c r="AA255" s="935">
        <v>0</v>
      </c>
      <c r="AB255" s="912"/>
    </row>
    <row r="256" spans="1:28">
      <c r="A256" s="929" t="s">
        <v>4050</v>
      </c>
      <c r="B256" s="930">
        <v>0</v>
      </c>
      <c r="C256" s="931">
        <v>0.88900000000000001</v>
      </c>
      <c r="D256" s="931">
        <v>0</v>
      </c>
      <c r="E256" s="931">
        <v>0</v>
      </c>
      <c r="F256" s="932">
        <v>0</v>
      </c>
      <c r="G256" s="933">
        <v>0</v>
      </c>
      <c r="H256" s="933">
        <v>0</v>
      </c>
      <c r="I256" s="933">
        <v>0</v>
      </c>
      <c r="J256" s="933">
        <v>0</v>
      </c>
      <c r="K256" s="933">
        <v>1</v>
      </c>
      <c r="L256" s="934">
        <v>7.0370504947736903E-4</v>
      </c>
      <c r="M256" s="935">
        <v>8.0423434225985002E-6</v>
      </c>
      <c r="N256" s="935">
        <v>2.0105858556496301E-6</v>
      </c>
      <c r="O256" s="935">
        <v>1.5079393917372201E-4</v>
      </c>
      <c r="P256" s="935">
        <v>1.4576747453459799E-4</v>
      </c>
      <c r="Q256" s="935">
        <v>3.51852524738684E-5</v>
      </c>
      <c r="R256" s="935">
        <v>2.0105858556496301E-6</v>
      </c>
      <c r="S256" s="935">
        <v>9.0476363504233095E-5</v>
      </c>
      <c r="T256" s="935">
        <v>1.70899797730218E-4</v>
      </c>
      <c r="U256" s="935">
        <v>1.7291038358586801E-3</v>
      </c>
      <c r="V256" s="935">
        <v>5.0264646391240605E-7</v>
      </c>
      <c r="W256" s="935">
        <v>3.0158787834744399E-7</v>
      </c>
      <c r="X256" s="935">
        <v>1.1359810084420399E-3</v>
      </c>
      <c r="Y256" s="935">
        <v>5.6296403958189505E-4</v>
      </c>
      <c r="Z256" s="935">
        <v>3.3174666618218798E-4</v>
      </c>
      <c r="AA256" s="935">
        <v>9.0476363504233101E-7</v>
      </c>
      <c r="AB256" s="912"/>
    </row>
    <row r="257" spans="1:28">
      <c r="A257" s="929" t="s">
        <v>4051</v>
      </c>
      <c r="B257" s="930">
        <v>15251.609457</v>
      </c>
      <c r="C257" s="931">
        <v>0</v>
      </c>
      <c r="D257" s="931">
        <v>0</v>
      </c>
      <c r="E257" s="931">
        <v>0</v>
      </c>
      <c r="F257" s="932">
        <v>0</v>
      </c>
      <c r="G257" s="933">
        <v>0</v>
      </c>
      <c r="H257" s="933">
        <v>0</v>
      </c>
      <c r="I257" s="933">
        <v>1274</v>
      </c>
      <c r="J257" s="933">
        <v>0</v>
      </c>
      <c r="K257" s="933">
        <v>13980</v>
      </c>
      <c r="L257" s="934">
        <v>7.2674394099051698</v>
      </c>
      <c r="M257" s="935">
        <v>0.112770611533011</v>
      </c>
      <c r="N257" s="935">
        <v>6.2650339740561806E-2</v>
      </c>
      <c r="O257" s="935">
        <v>3.00721630754696</v>
      </c>
      <c r="P257" s="935">
        <v>1.3407172704480199</v>
      </c>
      <c r="Q257" s="935">
        <v>0.45108244613204501</v>
      </c>
      <c r="R257" s="935">
        <v>7.5180407688674095E-2</v>
      </c>
      <c r="S257" s="935">
        <v>2.3807129101413498</v>
      </c>
      <c r="T257" s="935">
        <v>3.1325169870280898</v>
      </c>
      <c r="U257" s="935">
        <v>28.067352203771701</v>
      </c>
      <c r="V257" s="935">
        <v>6.26503397405618E-3</v>
      </c>
      <c r="W257" s="935">
        <v>5.0120271792449397E-3</v>
      </c>
      <c r="X257" s="935">
        <v>5.8891319356128102</v>
      </c>
      <c r="Y257" s="935">
        <v>3.00721630754696</v>
      </c>
      <c r="Z257" s="935">
        <v>26.563744049998199</v>
      </c>
      <c r="AA257" s="935">
        <v>3.5084190254714598E-2</v>
      </c>
      <c r="AB257" s="912"/>
    </row>
    <row r="258" spans="1:28">
      <c r="A258" s="929" t="s">
        <v>4052</v>
      </c>
      <c r="B258" s="930">
        <v>0</v>
      </c>
      <c r="C258" s="931">
        <v>36.695070000000001</v>
      </c>
      <c r="D258" s="931">
        <v>0</v>
      </c>
      <c r="E258" s="931">
        <v>0</v>
      </c>
      <c r="F258" s="932">
        <v>0</v>
      </c>
      <c r="G258" s="933">
        <v>0</v>
      </c>
      <c r="H258" s="933">
        <v>0</v>
      </c>
      <c r="I258" s="933">
        <v>0</v>
      </c>
      <c r="J258" s="933">
        <v>0</v>
      </c>
      <c r="K258" s="933">
        <v>37</v>
      </c>
      <c r="L258" s="934">
        <v>0.140268643339026</v>
      </c>
      <c r="M258" s="935">
        <v>1.29961362838075E-3</v>
      </c>
      <c r="N258" s="935">
        <v>1.7925705219044901E-4</v>
      </c>
      <c r="O258" s="935">
        <v>2.8681128350471801E-2</v>
      </c>
      <c r="P258" s="935">
        <v>3.23110836573283E-2</v>
      </c>
      <c r="Q258" s="935">
        <v>2.0166418371425502E-3</v>
      </c>
      <c r="R258" s="935">
        <v>1.07554231314269E-3</v>
      </c>
      <c r="S258" s="935">
        <v>1.52368494361881E-2</v>
      </c>
      <c r="T258" s="935">
        <v>3.8092123590470303E-2</v>
      </c>
      <c r="U258" s="935">
        <v>0.36165110279423002</v>
      </c>
      <c r="V258" s="935">
        <v>3.5851410438089697E-5</v>
      </c>
      <c r="W258" s="935">
        <v>5.3777115657134501E-5</v>
      </c>
      <c r="X258" s="935">
        <v>8.9628526095224302E-4</v>
      </c>
      <c r="Y258" s="935">
        <v>4.4814263047612102E-4</v>
      </c>
      <c r="Z258" s="935">
        <v>8.9628526095224302E-4</v>
      </c>
      <c r="AA258" s="935">
        <v>1.43405641752359E-4</v>
      </c>
      <c r="AB258" s="912"/>
    </row>
    <row r="259" spans="1:28">
      <c r="A259" s="929" t="s">
        <v>4053</v>
      </c>
      <c r="B259" s="930">
        <v>0</v>
      </c>
      <c r="C259" s="931">
        <v>9.5030000000000001</v>
      </c>
      <c r="D259" s="931">
        <v>0</v>
      </c>
      <c r="E259" s="931">
        <v>0</v>
      </c>
      <c r="F259" s="932">
        <v>0</v>
      </c>
      <c r="G259" s="933">
        <v>0</v>
      </c>
      <c r="H259" s="933">
        <v>0</v>
      </c>
      <c r="I259" s="933">
        <v>0</v>
      </c>
      <c r="J259" s="933">
        <v>0</v>
      </c>
      <c r="K259" s="933">
        <v>10</v>
      </c>
      <c r="L259" s="934">
        <v>2.61945423494786E-2</v>
      </c>
      <c r="M259" s="935">
        <v>2.6949117643496501E-4</v>
      </c>
      <c r="N259" s="935">
        <v>4.3118588229594397E-5</v>
      </c>
      <c r="O259" s="935">
        <v>4.9586376464033502E-3</v>
      </c>
      <c r="P259" s="935">
        <v>5.7671111757082501E-3</v>
      </c>
      <c r="Q259" s="935">
        <v>8.0847352930489395E-4</v>
      </c>
      <c r="R259" s="935">
        <v>1.07796470573986E-4</v>
      </c>
      <c r="S259" s="935">
        <v>4.0962658818114598E-3</v>
      </c>
      <c r="T259" s="935">
        <v>6.6833811755871303E-3</v>
      </c>
      <c r="U259" s="935">
        <v>6.5324661167835502E-2</v>
      </c>
      <c r="V259" s="935">
        <v>1.0779647057398599E-5</v>
      </c>
      <c r="W259" s="935">
        <v>6.4677882344391599E-6</v>
      </c>
      <c r="X259" s="935">
        <v>1.13186294102685E-2</v>
      </c>
      <c r="Y259" s="935">
        <v>5.7132129404212501E-3</v>
      </c>
      <c r="Z259" s="935">
        <v>2.1559294114797199E-4</v>
      </c>
      <c r="AA259" s="935">
        <v>5.9288058815692299E-5</v>
      </c>
      <c r="AB259" s="912"/>
    </row>
    <row r="260" spans="1:28">
      <c r="A260" s="929" t="s">
        <v>4054</v>
      </c>
      <c r="B260" s="930">
        <v>0</v>
      </c>
      <c r="C260" s="931">
        <v>0.40200000000000002</v>
      </c>
      <c r="D260" s="931">
        <v>0</v>
      </c>
      <c r="E260" s="931">
        <v>0</v>
      </c>
      <c r="F260" s="932">
        <v>0</v>
      </c>
      <c r="G260" s="933">
        <v>0</v>
      </c>
      <c r="H260" s="933">
        <v>0</v>
      </c>
      <c r="I260" s="933">
        <v>0</v>
      </c>
      <c r="J260" s="933">
        <v>0</v>
      </c>
      <c r="K260" s="933">
        <v>0</v>
      </c>
      <c r="L260" s="934">
        <v>0</v>
      </c>
      <c r="M260" s="935">
        <v>0</v>
      </c>
      <c r="N260" s="935">
        <v>0</v>
      </c>
      <c r="O260" s="935">
        <v>0</v>
      </c>
      <c r="P260" s="935">
        <v>0</v>
      </c>
      <c r="Q260" s="935">
        <v>0</v>
      </c>
      <c r="R260" s="935">
        <v>0</v>
      </c>
      <c r="S260" s="935">
        <v>0</v>
      </c>
      <c r="T260" s="935">
        <v>0</v>
      </c>
      <c r="U260" s="935">
        <v>0</v>
      </c>
      <c r="V260" s="935">
        <v>0</v>
      </c>
      <c r="W260" s="935">
        <v>0</v>
      </c>
      <c r="X260" s="935">
        <v>0</v>
      </c>
      <c r="Y260" s="935">
        <v>0</v>
      </c>
      <c r="Z260" s="935">
        <v>0</v>
      </c>
      <c r="AA260" s="935">
        <v>0</v>
      </c>
      <c r="AB260" s="912"/>
    </row>
    <row r="261" spans="1:28">
      <c r="A261" s="929" t="s">
        <v>4055</v>
      </c>
      <c r="B261" s="930">
        <v>0</v>
      </c>
      <c r="C261" s="931">
        <v>0</v>
      </c>
      <c r="D261" s="931">
        <v>0</v>
      </c>
      <c r="E261" s="931">
        <v>0</v>
      </c>
      <c r="F261" s="932">
        <v>0</v>
      </c>
      <c r="G261" s="933">
        <v>0</v>
      </c>
      <c r="H261" s="933">
        <v>0</v>
      </c>
      <c r="I261" s="933">
        <v>0</v>
      </c>
      <c r="J261" s="933">
        <v>0</v>
      </c>
      <c r="K261" s="933">
        <v>0</v>
      </c>
      <c r="L261" s="934">
        <v>0</v>
      </c>
      <c r="M261" s="935">
        <v>0</v>
      </c>
      <c r="N261" s="935">
        <v>0</v>
      </c>
      <c r="O261" s="935">
        <v>0</v>
      </c>
      <c r="P261" s="935">
        <v>0</v>
      </c>
      <c r="Q261" s="935">
        <v>0</v>
      </c>
      <c r="R261" s="935">
        <v>0</v>
      </c>
      <c r="S261" s="935">
        <v>0</v>
      </c>
      <c r="T261" s="935">
        <v>0</v>
      </c>
      <c r="U261" s="935">
        <v>0</v>
      </c>
      <c r="V261" s="935">
        <v>0</v>
      </c>
      <c r="W261" s="935">
        <v>0</v>
      </c>
      <c r="X261" s="935">
        <v>0</v>
      </c>
      <c r="Y261" s="935">
        <v>0</v>
      </c>
      <c r="Z261" s="935">
        <v>0</v>
      </c>
      <c r="AA261" s="935">
        <v>0</v>
      </c>
      <c r="AB261" s="912"/>
    </row>
    <row r="262" spans="1:28">
      <c r="A262" s="929" t="s">
        <v>4057</v>
      </c>
      <c r="B262" s="930">
        <v>0</v>
      </c>
      <c r="C262" s="931">
        <v>186.006214</v>
      </c>
      <c r="D262" s="931">
        <v>0</v>
      </c>
      <c r="E262" s="931">
        <v>3.2440000000000002</v>
      </c>
      <c r="F262" s="932">
        <v>0</v>
      </c>
      <c r="G262" s="933">
        <v>0</v>
      </c>
      <c r="H262" s="933">
        <v>0</v>
      </c>
      <c r="I262" s="933">
        <v>0</v>
      </c>
      <c r="J262" s="933">
        <v>0</v>
      </c>
      <c r="K262" s="933">
        <v>183</v>
      </c>
      <c r="L262" s="934">
        <v>0.51542240470913103</v>
      </c>
      <c r="M262" s="935">
        <v>3.5840630791032298E-3</v>
      </c>
      <c r="N262" s="935">
        <v>1.3653573634679001E-3</v>
      </c>
      <c r="O262" s="935">
        <v>0.10752189237309701</v>
      </c>
      <c r="P262" s="935">
        <v>0.115202027542604</v>
      </c>
      <c r="Q262" s="935">
        <v>1.41655826459794E-2</v>
      </c>
      <c r="R262" s="935">
        <v>3.2427237382362602E-3</v>
      </c>
      <c r="S262" s="935">
        <v>4.2667417608371797E-2</v>
      </c>
      <c r="T262" s="935">
        <v>6.6561171469060001E-2</v>
      </c>
      <c r="U262" s="935">
        <v>0.80726754115039401</v>
      </c>
      <c r="V262" s="935">
        <v>1.02401802260092E-4</v>
      </c>
      <c r="W262" s="935">
        <v>3.4133934086697402E-5</v>
      </c>
      <c r="X262" s="935">
        <v>4.6080811017041499E-2</v>
      </c>
      <c r="Y262" s="935">
        <v>2.2187057156353301E-2</v>
      </c>
      <c r="Z262" s="935">
        <v>4.2667417608371797E-2</v>
      </c>
      <c r="AA262" s="935">
        <v>5.1200901130046101E-4</v>
      </c>
      <c r="AB262" s="912"/>
    </row>
    <row r="263" spans="1:28">
      <c r="A263" s="929" t="s">
        <v>4058</v>
      </c>
      <c r="B263" s="930">
        <v>0</v>
      </c>
      <c r="C263" s="931">
        <v>60.65</v>
      </c>
      <c r="D263" s="931">
        <v>0</v>
      </c>
      <c r="E263" s="931">
        <v>0</v>
      </c>
      <c r="F263" s="932">
        <v>0</v>
      </c>
      <c r="G263" s="933">
        <v>0</v>
      </c>
      <c r="H263" s="933">
        <v>0</v>
      </c>
      <c r="I263" s="933">
        <v>0</v>
      </c>
      <c r="J263" s="933">
        <v>0</v>
      </c>
      <c r="K263" s="933">
        <v>61</v>
      </c>
      <c r="L263" s="934">
        <v>2.8075530201179699E-2</v>
      </c>
      <c r="M263" s="935">
        <v>4.4329784528178499E-4</v>
      </c>
      <c r="N263" s="935">
        <v>7.3882974213630796E-5</v>
      </c>
      <c r="O263" s="935">
        <v>8.1271271634993907E-3</v>
      </c>
      <c r="P263" s="935">
        <v>6.3539357823722501E-3</v>
      </c>
      <c r="Q263" s="935">
        <v>2.2164892264089201E-4</v>
      </c>
      <c r="R263" s="935">
        <v>1.47765948427262E-4</v>
      </c>
      <c r="S263" s="935">
        <v>6.6494676792267704E-3</v>
      </c>
      <c r="T263" s="935">
        <v>1.10824461320446E-2</v>
      </c>
      <c r="U263" s="935">
        <v>0.114518610031128</v>
      </c>
      <c r="V263" s="935">
        <v>1.47765948427262E-5</v>
      </c>
      <c r="W263" s="935">
        <v>4.43297845281785E-5</v>
      </c>
      <c r="X263" s="935">
        <v>5.9106379370904598E-3</v>
      </c>
      <c r="Y263" s="935">
        <v>2.9553189685452299E-3</v>
      </c>
      <c r="Z263" s="935">
        <v>3.3986168138270198E-2</v>
      </c>
      <c r="AA263" s="935">
        <v>2.2164892264089199E-5</v>
      </c>
      <c r="AB263" s="912"/>
    </row>
    <row r="264" spans="1:28">
      <c r="A264" s="929" t="s">
        <v>4059</v>
      </c>
      <c r="B264" s="930">
        <v>0</v>
      </c>
      <c r="C264" s="931">
        <v>693.47969499999999</v>
      </c>
      <c r="D264" s="931">
        <v>0</v>
      </c>
      <c r="E264" s="931">
        <v>3.0000000000000001E-3</v>
      </c>
      <c r="F264" s="932">
        <v>0</v>
      </c>
      <c r="G264" s="933">
        <v>0</v>
      </c>
      <c r="H264" s="933">
        <v>0</v>
      </c>
      <c r="I264" s="933">
        <v>0</v>
      </c>
      <c r="J264" s="933">
        <v>0</v>
      </c>
      <c r="K264" s="933">
        <v>693</v>
      </c>
      <c r="L264" s="934">
        <v>1.33458086552087</v>
      </c>
      <c r="M264" s="935">
        <v>8.3935903491878898E-3</v>
      </c>
      <c r="N264" s="935">
        <v>5.0361542095127398E-3</v>
      </c>
      <c r="O264" s="935">
        <v>1.2254641909814299</v>
      </c>
      <c r="P264" s="935">
        <v>0.313080920024708</v>
      </c>
      <c r="Q264" s="935">
        <v>4.1967951745939501E-3</v>
      </c>
      <c r="R264" s="935">
        <v>1.67871806983758E-3</v>
      </c>
      <c r="S264" s="935">
        <v>0.193052578031322</v>
      </c>
      <c r="T264" s="935">
        <v>0.49522183060208602</v>
      </c>
      <c r="U264" s="935">
        <v>3.0636604774535798</v>
      </c>
      <c r="V264" s="935">
        <v>1.05759238399767E-2</v>
      </c>
      <c r="W264" s="935">
        <v>1.7626539733294601E-3</v>
      </c>
      <c r="X264" s="935">
        <v>8.3935903491878905E-2</v>
      </c>
      <c r="Y264" s="935">
        <v>4.1967951745939501E-2</v>
      </c>
      <c r="Z264" s="935">
        <v>0.94847570945823201</v>
      </c>
      <c r="AA264" s="935">
        <v>8.3935903491878902E-4</v>
      </c>
      <c r="AB264" s="912"/>
    </row>
    <row r="265" spans="1:28">
      <c r="A265" s="929" t="s">
        <v>4060</v>
      </c>
      <c r="B265" s="930">
        <v>0</v>
      </c>
      <c r="C265" s="931">
        <v>0</v>
      </c>
      <c r="D265" s="931">
        <v>0</v>
      </c>
      <c r="E265" s="931">
        <v>0</v>
      </c>
      <c r="F265" s="932">
        <v>0</v>
      </c>
      <c r="G265" s="933">
        <v>0</v>
      </c>
      <c r="H265" s="933">
        <v>0</v>
      </c>
      <c r="I265" s="933">
        <v>0</v>
      </c>
      <c r="J265" s="933">
        <v>0</v>
      </c>
      <c r="K265" s="933">
        <v>0</v>
      </c>
      <c r="L265" s="934">
        <v>0</v>
      </c>
      <c r="M265" s="935">
        <v>0</v>
      </c>
      <c r="N265" s="935">
        <v>0</v>
      </c>
      <c r="O265" s="935">
        <v>0</v>
      </c>
      <c r="P265" s="935">
        <v>0</v>
      </c>
      <c r="Q265" s="935">
        <v>0</v>
      </c>
      <c r="R265" s="935">
        <v>0</v>
      </c>
      <c r="S265" s="935">
        <v>0</v>
      </c>
      <c r="T265" s="935">
        <v>0</v>
      </c>
      <c r="U265" s="935">
        <v>0</v>
      </c>
      <c r="V265" s="935">
        <v>0</v>
      </c>
      <c r="W265" s="935">
        <v>0</v>
      </c>
      <c r="X265" s="935">
        <v>0</v>
      </c>
      <c r="Y265" s="935">
        <v>0</v>
      </c>
      <c r="Z265" s="935">
        <v>0</v>
      </c>
      <c r="AA265" s="935">
        <v>0</v>
      </c>
      <c r="AB265" s="912"/>
    </row>
    <row r="266" spans="1:28">
      <c r="A266" s="929" t="s">
        <v>4061</v>
      </c>
      <c r="B266" s="930">
        <v>0</v>
      </c>
      <c r="C266" s="931">
        <v>44.814999999999998</v>
      </c>
      <c r="D266" s="931">
        <v>0</v>
      </c>
      <c r="E266" s="931">
        <v>0</v>
      </c>
      <c r="F266" s="932">
        <v>0</v>
      </c>
      <c r="G266" s="933">
        <v>0</v>
      </c>
      <c r="H266" s="933">
        <v>0</v>
      </c>
      <c r="I266" s="933">
        <v>0</v>
      </c>
      <c r="J266" s="933">
        <v>0</v>
      </c>
      <c r="K266" s="933">
        <v>45</v>
      </c>
      <c r="L266" s="934">
        <v>8.1755750154427501E-2</v>
      </c>
      <c r="M266" s="935">
        <v>1.0900766687257E-3</v>
      </c>
      <c r="N266" s="935">
        <v>2.7251916718142499E-4</v>
      </c>
      <c r="O266" s="935">
        <v>1.4716035027797E-2</v>
      </c>
      <c r="P266" s="935">
        <v>1.8640311035209502E-2</v>
      </c>
      <c r="Q266" s="935">
        <v>2.1801533374514001E-4</v>
      </c>
      <c r="R266" s="935">
        <v>2.7251916718142499E-4</v>
      </c>
      <c r="S266" s="935">
        <v>2.0711456705788299E-2</v>
      </c>
      <c r="T266" s="935">
        <v>2.6706878383779699E-2</v>
      </c>
      <c r="U266" s="935">
        <v>0.26379855383161899</v>
      </c>
      <c r="V266" s="935">
        <v>4.3603066749027999E-5</v>
      </c>
      <c r="W266" s="935">
        <v>8.17557501544275E-5</v>
      </c>
      <c r="X266" s="935">
        <v>1.63511500308855E-3</v>
      </c>
      <c r="Y266" s="935">
        <v>1.0900766687257E-3</v>
      </c>
      <c r="Z266" s="935">
        <v>6.5404600123542003E-2</v>
      </c>
      <c r="AA266" s="935">
        <v>9.8106900185312995E-5</v>
      </c>
      <c r="AB266" s="912"/>
    </row>
    <row r="267" spans="1:28">
      <c r="A267" s="929" t="s">
        <v>4062</v>
      </c>
      <c r="B267" s="930">
        <v>0</v>
      </c>
      <c r="C267" s="931">
        <v>3.2</v>
      </c>
      <c r="D267" s="931">
        <v>0</v>
      </c>
      <c r="E267" s="931">
        <v>0</v>
      </c>
      <c r="F267" s="932">
        <v>0</v>
      </c>
      <c r="G267" s="933">
        <v>0</v>
      </c>
      <c r="H267" s="933">
        <v>0</v>
      </c>
      <c r="I267" s="933">
        <v>0</v>
      </c>
      <c r="J267" s="933">
        <v>0</v>
      </c>
      <c r="K267" s="933">
        <v>3</v>
      </c>
      <c r="L267" s="934">
        <v>1.88946622579121E-3</v>
      </c>
      <c r="M267" s="935">
        <v>1.0900766687257E-5</v>
      </c>
      <c r="N267" s="935">
        <v>3.6335888957523299E-6</v>
      </c>
      <c r="O267" s="935">
        <v>5.4503833436284998E-4</v>
      </c>
      <c r="P267" s="935">
        <v>4.4693143417753699E-4</v>
      </c>
      <c r="Q267" s="935">
        <v>3.6335888957523299E-6</v>
      </c>
      <c r="R267" s="935">
        <v>1.4534355583009299E-5</v>
      </c>
      <c r="S267" s="935">
        <v>4.3603066749028002E-4</v>
      </c>
      <c r="T267" s="935">
        <v>3.6335888957523302E-4</v>
      </c>
      <c r="U267" s="935">
        <v>5.55939101050107E-3</v>
      </c>
      <c r="V267" s="935">
        <v>7.2671777915046701E-7</v>
      </c>
      <c r="W267" s="935">
        <v>1.81679444787617E-6</v>
      </c>
      <c r="X267" s="935">
        <v>7.2671777915046706E-5</v>
      </c>
      <c r="Y267" s="935">
        <v>3.6335888957523299E-5</v>
      </c>
      <c r="Z267" s="935">
        <v>3.2702300061771E-4</v>
      </c>
      <c r="AA267" s="935">
        <v>2.5435122270266302E-6</v>
      </c>
      <c r="AB267" s="912"/>
    </row>
    <row r="268" spans="1:28">
      <c r="A268" s="929" t="s">
        <v>4224</v>
      </c>
      <c r="B268" s="930">
        <v>0</v>
      </c>
      <c r="C268" s="931">
        <v>2.04</v>
      </c>
      <c r="D268" s="931">
        <v>0</v>
      </c>
      <c r="E268" s="931">
        <v>0</v>
      </c>
      <c r="F268" s="932">
        <v>0</v>
      </c>
      <c r="G268" s="933">
        <v>0</v>
      </c>
      <c r="H268" s="933">
        <v>0</v>
      </c>
      <c r="I268" s="933">
        <v>0</v>
      </c>
      <c r="J268" s="933">
        <v>0</v>
      </c>
      <c r="K268" s="933">
        <v>2</v>
      </c>
      <c r="L268" s="934">
        <v>4.40875452684617E-3</v>
      </c>
      <c r="M268" s="935">
        <v>3.14911037631869E-5</v>
      </c>
      <c r="N268" s="935">
        <v>2.4223925971682199E-6</v>
      </c>
      <c r="O268" s="935">
        <v>9.4473311289560704E-4</v>
      </c>
      <c r="P268" s="935">
        <v>1.05616317236535E-3</v>
      </c>
      <c r="Q268" s="935">
        <v>1.69567481801776E-5</v>
      </c>
      <c r="R268" s="935">
        <v>2.1801533374514E-5</v>
      </c>
      <c r="S268" s="935">
        <v>8.4783740900887803E-4</v>
      </c>
      <c r="T268" s="935">
        <v>6.7826992720710299E-4</v>
      </c>
      <c r="U268" s="935">
        <v>1.1433693058634E-2</v>
      </c>
      <c r="V268" s="935">
        <v>1.45343555830093E-6</v>
      </c>
      <c r="W268" s="935">
        <v>5.5715029734869097E-6</v>
      </c>
      <c r="X268" s="935">
        <v>1.21119629858411E-4</v>
      </c>
      <c r="Y268" s="935">
        <v>7.2671777915046706E-5</v>
      </c>
      <c r="Z268" s="935">
        <v>1.01740489081065E-3</v>
      </c>
      <c r="AA268" s="935">
        <v>9.6895703886728898E-6</v>
      </c>
      <c r="AB268" s="912"/>
    </row>
    <row r="269" spans="1:28">
      <c r="A269" s="929" t="s">
        <v>4063</v>
      </c>
      <c r="B269" s="930">
        <v>0</v>
      </c>
      <c r="C269" s="931">
        <v>54.722000000000001</v>
      </c>
      <c r="D269" s="931">
        <v>0</v>
      </c>
      <c r="E269" s="931">
        <v>0</v>
      </c>
      <c r="F269" s="932">
        <v>0</v>
      </c>
      <c r="G269" s="933">
        <v>0</v>
      </c>
      <c r="H269" s="933">
        <v>0</v>
      </c>
      <c r="I269" s="933">
        <v>0</v>
      </c>
      <c r="J269" s="933">
        <v>0</v>
      </c>
      <c r="K269" s="933">
        <v>55</v>
      </c>
      <c r="L269" s="934">
        <v>3.9303319889054403E-2</v>
      </c>
      <c r="M269" s="935">
        <v>2.6646318568850498E-4</v>
      </c>
      <c r="N269" s="935">
        <v>1.33231592844252E-4</v>
      </c>
      <c r="O269" s="935">
        <v>4.66310574954883E-3</v>
      </c>
      <c r="P269" s="935">
        <v>9.2595957026755295E-3</v>
      </c>
      <c r="Q269" s="935">
        <v>6.6615796422126095E-5</v>
      </c>
      <c r="R269" s="935">
        <v>1.33231592844252E-4</v>
      </c>
      <c r="S269" s="935">
        <v>7.3277376064338796E-3</v>
      </c>
      <c r="T269" s="935">
        <v>6.6615796422126103E-3</v>
      </c>
      <c r="U269" s="935">
        <v>4.8629531388152097E-2</v>
      </c>
      <c r="V269" s="935">
        <v>1.3323159284425199E-5</v>
      </c>
      <c r="W269" s="935">
        <v>1.3323159284425199E-5</v>
      </c>
      <c r="X269" s="935">
        <v>0</v>
      </c>
      <c r="Y269" s="935">
        <v>0</v>
      </c>
      <c r="Z269" s="935">
        <v>0</v>
      </c>
      <c r="AA269" s="935">
        <v>3.9969477853275703E-5</v>
      </c>
      <c r="AB269" s="912"/>
    </row>
    <row r="270" spans="1:28">
      <c r="A270" s="929" t="s">
        <v>4064</v>
      </c>
      <c r="B270" s="930">
        <v>0</v>
      </c>
      <c r="C270" s="931">
        <v>26.356999999999999</v>
      </c>
      <c r="D270" s="931">
        <v>0</v>
      </c>
      <c r="E270" s="931">
        <v>0</v>
      </c>
      <c r="F270" s="932">
        <v>0</v>
      </c>
      <c r="G270" s="933">
        <v>0</v>
      </c>
      <c r="H270" s="933">
        <v>0</v>
      </c>
      <c r="I270" s="933">
        <v>0</v>
      </c>
      <c r="J270" s="933">
        <v>0</v>
      </c>
      <c r="K270" s="933">
        <v>26</v>
      </c>
      <c r="L270" s="934">
        <v>1.4485907731066E-2</v>
      </c>
      <c r="M270" s="935">
        <v>9.4473311289560699E-5</v>
      </c>
      <c r="N270" s="935">
        <v>3.14911037631869E-5</v>
      </c>
      <c r="O270" s="935">
        <v>1.5745551881593399E-3</v>
      </c>
      <c r="P270" s="935">
        <v>3.4640214139505599E-3</v>
      </c>
      <c r="Q270" s="935">
        <v>0</v>
      </c>
      <c r="R270" s="935">
        <v>6.2982207526373799E-5</v>
      </c>
      <c r="S270" s="935">
        <v>1.2596441505274801E-3</v>
      </c>
      <c r="T270" s="935">
        <v>1.5745551881593399E-3</v>
      </c>
      <c r="U270" s="935">
        <v>1.8894662257912101E-2</v>
      </c>
      <c r="V270" s="935">
        <v>3.1491103763186898E-6</v>
      </c>
      <c r="W270" s="935">
        <v>3.1491103763186898E-6</v>
      </c>
      <c r="X270" s="935">
        <v>3.14911037631869E-4</v>
      </c>
      <c r="Y270" s="935">
        <v>0</v>
      </c>
      <c r="Z270" s="935">
        <v>9.4473311289560704E-4</v>
      </c>
      <c r="AA270" s="935">
        <v>6.2982207526373796E-6</v>
      </c>
      <c r="AB270" s="912"/>
    </row>
    <row r="271" spans="1:28">
      <c r="A271" s="929" t="s">
        <v>4065</v>
      </c>
      <c r="B271" s="930">
        <v>0</v>
      </c>
      <c r="C271" s="931">
        <v>37.613</v>
      </c>
      <c r="D271" s="931">
        <v>0</v>
      </c>
      <c r="E271" s="931">
        <v>0</v>
      </c>
      <c r="F271" s="932">
        <v>0</v>
      </c>
      <c r="G271" s="933">
        <v>0</v>
      </c>
      <c r="H271" s="933">
        <v>0</v>
      </c>
      <c r="I271" s="933">
        <v>0</v>
      </c>
      <c r="J271" s="933">
        <v>0</v>
      </c>
      <c r="K271" s="933">
        <v>38</v>
      </c>
      <c r="L271" s="934">
        <v>7.5942007921223798E-2</v>
      </c>
      <c r="M271" s="935">
        <v>1.01256010561632E-3</v>
      </c>
      <c r="N271" s="935">
        <v>1.3807637803858901E-4</v>
      </c>
      <c r="O271" s="935">
        <v>7.8243280888533606E-3</v>
      </c>
      <c r="P271" s="935">
        <v>1.7627750929593199E-2</v>
      </c>
      <c r="Q271" s="935">
        <v>9.2050918692392506E-5</v>
      </c>
      <c r="R271" s="935">
        <v>2.7615275607717699E-4</v>
      </c>
      <c r="S271" s="935">
        <v>6.9038189019294399E-3</v>
      </c>
      <c r="T271" s="935">
        <v>1.10461102430871E-2</v>
      </c>
      <c r="U271" s="935">
        <v>0.116444412145876</v>
      </c>
      <c r="V271" s="935">
        <v>1.8410183738478501E-5</v>
      </c>
      <c r="W271" s="935">
        <v>4.6025459346196202E-6</v>
      </c>
      <c r="X271" s="935">
        <v>0</v>
      </c>
      <c r="Y271" s="935">
        <v>0</v>
      </c>
      <c r="Z271" s="935">
        <v>1.0125601056163201E-2</v>
      </c>
      <c r="AA271" s="935">
        <v>5.0628005280815902E-5</v>
      </c>
      <c r="AB271" s="912"/>
    </row>
    <row r="272" spans="1:28">
      <c r="A272" s="929" t="s">
        <v>4225</v>
      </c>
      <c r="B272" s="930">
        <v>0</v>
      </c>
      <c r="C272" s="931">
        <v>0</v>
      </c>
      <c r="D272" s="931">
        <v>0</v>
      </c>
      <c r="E272" s="931">
        <v>0</v>
      </c>
      <c r="F272" s="932">
        <v>0</v>
      </c>
      <c r="G272" s="933">
        <v>0</v>
      </c>
      <c r="H272" s="933">
        <v>0</v>
      </c>
      <c r="I272" s="933">
        <v>0</v>
      </c>
      <c r="J272" s="933">
        <v>0</v>
      </c>
      <c r="K272" s="933">
        <v>0</v>
      </c>
      <c r="L272" s="934">
        <v>0</v>
      </c>
      <c r="M272" s="935">
        <v>0</v>
      </c>
      <c r="N272" s="935">
        <v>0</v>
      </c>
      <c r="O272" s="935">
        <v>0</v>
      </c>
      <c r="P272" s="935">
        <v>0</v>
      </c>
      <c r="Q272" s="935">
        <v>0</v>
      </c>
      <c r="R272" s="935">
        <v>0</v>
      </c>
      <c r="S272" s="935">
        <v>0</v>
      </c>
      <c r="T272" s="935">
        <v>0</v>
      </c>
      <c r="U272" s="935">
        <v>0</v>
      </c>
      <c r="V272" s="935">
        <v>0</v>
      </c>
      <c r="W272" s="935">
        <v>0</v>
      </c>
      <c r="X272" s="935">
        <v>0</v>
      </c>
      <c r="Y272" s="935">
        <v>0</v>
      </c>
      <c r="Z272" s="935">
        <v>0</v>
      </c>
      <c r="AA272" s="935">
        <v>0</v>
      </c>
      <c r="AB272" s="912"/>
    </row>
    <row r="273" spans="1:28">
      <c r="A273" s="929" t="s">
        <v>4067</v>
      </c>
      <c r="B273" s="930">
        <v>0</v>
      </c>
      <c r="C273" s="931">
        <v>67.040999999999997</v>
      </c>
      <c r="D273" s="931">
        <v>0</v>
      </c>
      <c r="E273" s="931">
        <v>0</v>
      </c>
      <c r="F273" s="932">
        <v>0</v>
      </c>
      <c r="G273" s="933">
        <v>0</v>
      </c>
      <c r="H273" s="933">
        <v>0</v>
      </c>
      <c r="I273" s="933">
        <v>0</v>
      </c>
      <c r="J273" s="933">
        <v>0</v>
      </c>
      <c r="K273" s="933">
        <v>67</v>
      </c>
      <c r="L273" s="934">
        <v>3.48945653622083E-2</v>
      </c>
      <c r="M273" s="935">
        <v>4.8690091203081298E-4</v>
      </c>
      <c r="N273" s="935">
        <v>1.6230030401027099E-4</v>
      </c>
      <c r="O273" s="935">
        <v>1.05495197606676E-2</v>
      </c>
      <c r="P273" s="935">
        <v>7.38466383246733E-3</v>
      </c>
      <c r="Q273" s="935">
        <v>8.1150152005135502E-4</v>
      </c>
      <c r="R273" s="935">
        <v>1.6230030401027099E-4</v>
      </c>
      <c r="S273" s="935">
        <v>7.3035136804621903E-3</v>
      </c>
      <c r="T273" s="935">
        <v>1.2172522800770301E-2</v>
      </c>
      <c r="U273" s="935">
        <v>0.119290723447549</v>
      </c>
      <c r="V273" s="935">
        <v>1.6230030401027099E-5</v>
      </c>
      <c r="W273" s="935">
        <v>4.8690091203081298E-5</v>
      </c>
      <c r="X273" s="935">
        <v>2.9214054721848799E-2</v>
      </c>
      <c r="Y273" s="935">
        <v>1.46070273609244E-2</v>
      </c>
      <c r="Z273" s="935">
        <v>2.7591051681746099E-2</v>
      </c>
      <c r="AA273" s="935">
        <v>4.8690091203081298E-5</v>
      </c>
      <c r="AB273" s="912"/>
    </row>
    <row r="274" spans="1:28">
      <c r="A274" s="929" t="s">
        <v>4068</v>
      </c>
      <c r="B274" s="930">
        <v>0</v>
      </c>
      <c r="C274" s="931">
        <v>274.26799999999997</v>
      </c>
      <c r="D274" s="931">
        <v>0</v>
      </c>
      <c r="E274" s="931">
        <v>1.9770000000000001</v>
      </c>
      <c r="F274" s="932">
        <v>0</v>
      </c>
      <c r="G274" s="933">
        <v>0</v>
      </c>
      <c r="H274" s="933">
        <v>0</v>
      </c>
      <c r="I274" s="933">
        <v>0</v>
      </c>
      <c r="J274" s="933">
        <v>0</v>
      </c>
      <c r="K274" s="933">
        <v>272</v>
      </c>
      <c r="L274" s="934">
        <v>0.56994053026173996</v>
      </c>
      <c r="M274" s="935">
        <v>2.96500853893391E-3</v>
      </c>
      <c r="N274" s="935">
        <v>1.9766723592892698E-3</v>
      </c>
      <c r="O274" s="935">
        <v>0.26355631457190298</v>
      </c>
      <c r="P274" s="935">
        <v>0.13408427503845599</v>
      </c>
      <c r="Q274" s="935">
        <v>1.3177815728595099E-3</v>
      </c>
      <c r="R274" s="935">
        <v>6.5889078642975701E-4</v>
      </c>
      <c r="S274" s="935">
        <v>6.5889078642975704E-2</v>
      </c>
      <c r="T274" s="935">
        <v>0.13177815728595099</v>
      </c>
      <c r="U274" s="935">
        <v>0.94880273245885005</v>
      </c>
      <c r="V274" s="935">
        <v>2.1084505165752201E-3</v>
      </c>
      <c r="W274" s="935">
        <v>4.6122355050083001E-4</v>
      </c>
      <c r="X274" s="935">
        <v>1.6472269660743898E-2</v>
      </c>
      <c r="Y274" s="935">
        <v>9.8833617964463501E-3</v>
      </c>
      <c r="Z274" s="935">
        <v>0.26685076850405098</v>
      </c>
      <c r="AA274" s="935">
        <v>2.96500853893391E-4</v>
      </c>
      <c r="AB274" s="912"/>
    </row>
    <row r="275" spans="1:28">
      <c r="A275" s="929" t="s">
        <v>4071</v>
      </c>
      <c r="B275" s="930">
        <v>0</v>
      </c>
      <c r="C275" s="931">
        <v>5.8630000000000004</v>
      </c>
      <c r="D275" s="931">
        <v>0</v>
      </c>
      <c r="E275" s="931">
        <v>1E-3</v>
      </c>
      <c r="F275" s="932">
        <v>0</v>
      </c>
      <c r="G275" s="933">
        <v>0</v>
      </c>
      <c r="H275" s="933">
        <v>0</v>
      </c>
      <c r="I275" s="933">
        <v>0</v>
      </c>
      <c r="J275" s="933">
        <v>0</v>
      </c>
      <c r="K275" s="933">
        <v>6</v>
      </c>
      <c r="L275" s="934">
        <v>4.6633479888085498E-3</v>
      </c>
      <c r="M275" s="935">
        <v>2.70339013843974E-5</v>
      </c>
      <c r="N275" s="935">
        <v>2.0275426038297999E-5</v>
      </c>
      <c r="O275" s="935">
        <v>6.7584753460993405E-4</v>
      </c>
      <c r="P275" s="935">
        <v>1.0543221539915E-3</v>
      </c>
      <c r="Q275" s="935">
        <v>6.7584753460993394E-5</v>
      </c>
      <c r="R275" s="935">
        <v>2.0275426038297999E-5</v>
      </c>
      <c r="S275" s="935">
        <v>8.7860179499291504E-4</v>
      </c>
      <c r="T275" s="935">
        <v>4.0550852076596102E-4</v>
      </c>
      <c r="U275" s="935">
        <v>7.5019076341702696E-3</v>
      </c>
      <c r="V275" s="935">
        <v>7.4343228807092801E-6</v>
      </c>
      <c r="W275" s="935">
        <v>3.37923767304967E-6</v>
      </c>
      <c r="X275" s="935">
        <v>2.0275426038297999E-4</v>
      </c>
      <c r="Y275" s="935">
        <v>1.3516950692198701E-4</v>
      </c>
      <c r="Z275" s="935">
        <v>5.4067802768794704E-4</v>
      </c>
      <c r="AA275" s="935">
        <v>6.7584753460993399E-6</v>
      </c>
      <c r="AB275" s="912"/>
    </row>
    <row r="276" spans="1:28">
      <c r="A276" s="929" t="s">
        <v>4073</v>
      </c>
      <c r="B276" s="930">
        <v>0</v>
      </c>
      <c r="C276" s="931">
        <v>4.1349999999999998</v>
      </c>
      <c r="D276" s="931">
        <v>0</v>
      </c>
      <c r="E276" s="931">
        <v>0</v>
      </c>
      <c r="F276" s="932">
        <v>0</v>
      </c>
      <c r="G276" s="933">
        <v>0</v>
      </c>
      <c r="H276" s="933">
        <v>0</v>
      </c>
      <c r="I276" s="933">
        <v>0</v>
      </c>
      <c r="J276" s="933">
        <v>0</v>
      </c>
      <c r="K276" s="933">
        <v>4</v>
      </c>
      <c r="L276" s="934">
        <v>1.5522691762654001E-2</v>
      </c>
      <c r="M276" s="935">
        <v>1.7678621174133701E-4</v>
      </c>
      <c r="N276" s="935">
        <v>4.0962658818114697E-4</v>
      </c>
      <c r="O276" s="935">
        <v>8.2787689400821204E-3</v>
      </c>
      <c r="P276" s="935">
        <v>2.3197800467521798E-3</v>
      </c>
      <c r="Q276" s="935">
        <v>9.2273778811331904E-4</v>
      </c>
      <c r="R276" s="935">
        <v>1.5091505880358001E-4</v>
      </c>
      <c r="S276" s="935">
        <v>5.1742305875513202E-3</v>
      </c>
      <c r="T276" s="935">
        <v>4.0531472935818698E-3</v>
      </c>
      <c r="U276" s="935">
        <v>6.1918292697697497E-2</v>
      </c>
      <c r="V276" s="935">
        <v>1.0348461175102601E-5</v>
      </c>
      <c r="W276" s="935">
        <v>8.6237176459188805E-6</v>
      </c>
      <c r="X276" s="935">
        <v>1.09952399985466E-2</v>
      </c>
      <c r="Y276" s="935">
        <v>5.4760607051584902E-3</v>
      </c>
      <c r="Z276" s="935">
        <v>1.4660319998062101E-3</v>
      </c>
      <c r="AA276" s="935">
        <v>3.7513171759747103E-5</v>
      </c>
      <c r="AB276" s="912"/>
    </row>
    <row r="277" spans="1:28">
      <c r="A277" s="929" t="s">
        <v>4074</v>
      </c>
      <c r="B277" s="930">
        <v>0</v>
      </c>
      <c r="C277" s="931">
        <v>50.862836999999999</v>
      </c>
      <c r="D277" s="931">
        <v>0</v>
      </c>
      <c r="E277" s="931">
        <v>0</v>
      </c>
      <c r="F277" s="932">
        <v>0</v>
      </c>
      <c r="G277" s="933">
        <v>0</v>
      </c>
      <c r="H277" s="933">
        <v>0</v>
      </c>
      <c r="I277" s="933">
        <v>0</v>
      </c>
      <c r="J277" s="933">
        <v>0</v>
      </c>
      <c r="K277" s="933">
        <v>51</v>
      </c>
      <c r="L277" s="934">
        <v>7.6404563787653104E-2</v>
      </c>
      <c r="M277" s="935">
        <v>3.4468224265106598E-4</v>
      </c>
      <c r="N277" s="935">
        <v>2.8723520220922202E-4</v>
      </c>
      <c r="O277" s="935">
        <v>8.6170560662766592E-3</v>
      </c>
      <c r="P277" s="935">
        <v>1.7463900294320701E-2</v>
      </c>
      <c r="Q277" s="935">
        <v>1.20638784927873E-3</v>
      </c>
      <c r="R277" s="935">
        <v>4.5957632353475498E-4</v>
      </c>
      <c r="S277" s="935">
        <v>4.0212928309291103E-3</v>
      </c>
      <c r="T277" s="935">
        <v>8.0425856618582207E-3</v>
      </c>
      <c r="U277" s="935">
        <v>5.34257476109153E-2</v>
      </c>
      <c r="V277" s="935">
        <v>7.4681152574397695E-5</v>
      </c>
      <c r="W277" s="935">
        <v>5.7447040441844398E-6</v>
      </c>
      <c r="X277" s="935">
        <v>1.8383052941390199E-2</v>
      </c>
      <c r="Y277" s="935">
        <v>9.1915264706950994E-3</v>
      </c>
      <c r="Z277" s="935">
        <v>2.2978816176737801E-3</v>
      </c>
      <c r="AA277" s="935">
        <v>6.3191744486028895E-5</v>
      </c>
      <c r="AB277" s="912"/>
    </row>
    <row r="278" spans="1:28">
      <c r="A278" s="929" t="s">
        <v>4075</v>
      </c>
      <c r="B278" s="930">
        <v>0</v>
      </c>
      <c r="C278" s="931">
        <v>45.937161000000003</v>
      </c>
      <c r="D278" s="931">
        <v>0</v>
      </c>
      <c r="E278" s="931">
        <v>2.5999999999999999E-2</v>
      </c>
      <c r="F278" s="932">
        <v>0</v>
      </c>
      <c r="G278" s="933">
        <v>0</v>
      </c>
      <c r="H278" s="933">
        <v>0</v>
      </c>
      <c r="I278" s="933">
        <v>0</v>
      </c>
      <c r="J278" s="933">
        <v>0</v>
      </c>
      <c r="K278" s="933">
        <v>46</v>
      </c>
      <c r="L278" s="934">
        <v>3.1200416651526699E-2</v>
      </c>
      <c r="M278" s="935">
        <v>2.2286011893947699E-4</v>
      </c>
      <c r="N278" s="935">
        <v>1.1143005946973799E-4</v>
      </c>
      <c r="O278" s="935">
        <v>2.22860118939477E-3</v>
      </c>
      <c r="P278" s="935">
        <v>6.8529486573888996E-3</v>
      </c>
      <c r="Q278" s="935">
        <v>9.4715550549277501E-4</v>
      </c>
      <c r="R278" s="935">
        <v>1.1143005946973799E-4</v>
      </c>
      <c r="S278" s="935">
        <v>4.4572023787895296E-3</v>
      </c>
      <c r="T278" s="935">
        <v>6.1286532708356E-3</v>
      </c>
      <c r="U278" s="935">
        <v>7.6329590736770703E-2</v>
      </c>
      <c r="V278" s="935">
        <v>2.22860118939477E-5</v>
      </c>
      <c r="W278" s="935">
        <v>1.1143005946973801E-5</v>
      </c>
      <c r="X278" s="935">
        <v>6.6858035681842997E-3</v>
      </c>
      <c r="Y278" s="935">
        <v>3.3429017840921498E-3</v>
      </c>
      <c r="Z278" s="935">
        <v>1.5043058028414699E-2</v>
      </c>
      <c r="AA278" s="935">
        <v>3.9000520814408398E-5</v>
      </c>
      <c r="AB278" s="912"/>
    </row>
    <row r="279" spans="1:28">
      <c r="A279" s="929" t="s">
        <v>4076</v>
      </c>
      <c r="B279" s="930">
        <v>0</v>
      </c>
      <c r="C279" s="931">
        <v>25</v>
      </c>
      <c r="D279" s="931">
        <v>0</v>
      </c>
      <c r="E279" s="931">
        <v>0</v>
      </c>
      <c r="F279" s="932">
        <v>0</v>
      </c>
      <c r="G279" s="933">
        <v>0</v>
      </c>
      <c r="H279" s="933">
        <v>0</v>
      </c>
      <c r="I279" s="933">
        <v>0</v>
      </c>
      <c r="J279" s="933">
        <v>0</v>
      </c>
      <c r="K279" s="933">
        <v>25</v>
      </c>
      <c r="L279" s="934">
        <v>1.7865145404115601E-2</v>
      </c>
      <c r="M279" s="935">
        <v>1.21119629858411E-4</v>
      </c>
      <c r="N279" s="935">
        <v>6.05598149292056E-5</v>
      </c>
      <c r="O279" s="935">
        <v>2.1195935225221999E-3</v>
      </c>
      <c r="P279" s="935">
        <v>4.20890713757979E-3</v>
      </c>
      <c r="Q279" s="935">
        <v>3.02799074646028E-5</v>
      </c>
      <c r="R279" s="935">
        <v>6.05598149292056E-5</v>
      </c>
      <c r="S279" s="935">
        <v>3.3307898211063099E-3</v>
      </c>
      <c r="T279" s="935">
        <v>3.0279907464602798E-3</v>
      </c>
      <c r="U279" s="935">
        <v>2.2104332449160002E-2</v>
      </c>
      <c r="V279" s="935">
        <v>6.05598149292056E-6</v>
      </c>
      <c r="W279" s="935">
        <v>6.05598149292056E-6</v>
      </c>
      <c r="X279" s="935">
        <v>0</v>
      </c>
      <c r="Y279" s="935">
        <v>0</v>
      </c>
      <c r="Z279" s="935">
        <v>0</v>
      </c>
      <c r="AA279" s="935">
        <v>1.81679444787617E-5</v>
      </c>
      <c r="AB279" s="912"/>
    </row>
    <row r="280" spans="1:28">
      <c r="A280" s="929" t="s">
        <v>4077</v>
      </c>
      <c r="B280" s="930">
        <v>0</v>
      </c>
      <c r="C280" s="931">
        <v>247.29688300000001</v>
      </c>
      <c r="D280" s="931">
        <v>-7</v>
      </c>
      <c r="E280" s="931">
        <v>4.0000000000000001E-3</v>
      </c>
      <c r="F280" s="932">
        <v>0</v>
      </c>
      <c r="G280" s="933">
        <v>0</v>
      </c>
      <c r="H280" s="933">
        <v>0</v>
      </c>
      <c r="I280" s="933">
        <v>0</v>
      </c>
      <c r="J280" s="933">
        <v>0</v>
      </c>
      <c r="K280" s="933">
        <v>254.29288299999999</v>
      </c>
      <c r="L280" s="934">
        <v>0.217139012045347</v>
      </c>
      <c r="M280" s="935">
        <v>1.3859936939064699E-3</v>
      </c>
      <c r="N280" s="935">
        <v>6.9299684695323604E-4</v>
      </c>
      <c r="O280" s="935">
        <v>5.5439747756258803E-2</v>
      </c>
      <c r="P280" s="935">
        <v>4.85097792867265E-2</v>
      </c>
      <c r="Q280" s="935">
        <v>5.5439747756258796E-3</v>
      </c>
      <c r="R280" s="935">
        <v>1.1549947449220599E-3</v>
      </c>
      <c r="S280" s="935">
        <v>2.3099894898441199E-2</v>
      </c>
      <c r="T280" s="935">
        <v>3.2339852857817701E-2</v>
      </c>
      <c r="U280" s="935">
        <v>0.281818717760983</v>
      </c>
      <c r="V280" s="935">
        <v>6.9299684695323606E-5</v>
      </c>
      <c r="W280" s="935">
        <v>6.9299684695323606E-5</v>
      </c>
      <c r="X280" s="935">
        <v>8.3159621634388295E-2</v>
      </c>
      <c r="Y280" s="935">
        <v>4.1579810817194099E-2</v>
      </c>
      <c r="Z280" s="935">
        <v>5.5439747756258803E-2</v>
      </c>
      <c r="AA280" s="935">
        <v>3.6959831837505902E-4</v>
      </c>
      <c r="AB280" s="912"/>
    </row>
    <row r="281" spans="1:28">
      <c r="A281" s="924"/>
      <c r="B281" s="925"/>
      <c r="C281" s="926"/>
      <c r="D281" s="926"/>
      <c r="E281" s="926"/>
      <c r="F281" s="925"/>
      <c r="G281" s="926"/>
      <c r="H281" s="926"/>
      <c r="I281" s="926"/>
      <c r="J281" s="926"/>
      <c r="K281" s="926"/>
      <c r="L281" s="927"/>
      <c r="M281" s="928"/>
      <c r="N281" s="928"/>
      <c r="O281" s="928"/>
      <c r="P281" s="928"/>
      <c r="Q281" s="928"/>
      <c r="R281" s="928"/>
      <c r="S281" s="928"/>
      <c r="T281" s="928"/>
      <c r="U281" s="928"/>
      <c r="V281" s="928"/>
      <c r="W281" s="928"/>
      <c r="X281" s="928"/>
      <c r="Y281" s="928"/>
      <c r="Z281" s="928"/>
      <c r="AA281" s="928"/>
      <c r="AB281" s="912"/>
    </row>
    <row r="282" spans="1:28">
      <c r="A282" s="917" t="s">
        <v>4078</v>
      </c>
      <c r="B282" s="918">
        <v>0</v>
      </c>
      <c r="C282" s="919">
        <v>3068</v>
      </c>
      <c r="D282" s="919">
        <v>-80</v>
      </c>
      <c r="E282" s="919">
        <v>183</v>
      </c>
      <c r="F282" s="920">
        <v>47</v>
      </c>
      <c r="G282" s="921">
        <v>0</v>
      </c>
      <c r="H282" s="921">
        <v>0</v>
      </c>
      <c r="I282" s="921">
        <v>0</v>
      </c>
      <c r="J282" s="921">
        <v>0</v>
      </c>
      <c r="K282" s="921">
        <v>1114</v>
      </c>
      <c r="L282" s="922">
        <v>5.9439342078170601</v>
      </c>
      <c r="M282" s="923">
        <v>9.1268946138100604E-2</v>
      </c>
      <c r="N282" s="923">
        <v>0.33523021208047199</v>
      </c>
      <c r="O282" s="923">
        <v>1.2058953768637299</v>
      </c>
      <c r="P282" s="923">
        <v>0.586764289088333</v>
      </c>
      <c r="Q282" s="923">
        <v>0.109360367234718</v>
      </c>
      <c r="R282" s="923">
        <v>6.2150648595617898E-2</v>
      </c>
      <c r="S282" s="923">
        <v>1.8946731586788299</v>
      </c>
      <c r="T282" s="923">
        <v>2.9742400348824498</v>
      </c>
      <c r="U282" s="923">
        <v>8.6511073967757905</v>
      </c>
      <c r="V282" s="923">
        <v>1.9781475963809498E-3</v>
      </c>
      <c r="W282" s="923">
        <v>9.3838402189842904E-4</v>
      </c>
      <c r="X282" s="923">
        <v>0.28328500660102002</v>
      </c>
      <c r="Y282" s="923">
        <v>0.236280173927788</v>
      </c>
      <c r="Z282" s="923">
        <v>4.6752177125346699E-3</v>
      </c>
      <c r="AA282" s="923">
        <v>2.8585860494410299E-2</v>
      </c>
      <c r="AB282" s="912"/>
    </row>
    <row r="283" spans="1:28">
      <c r="A283" s="929" t="s">
        <v>4079</v>
      </c>
      <c r="B283" s="930">
        <v>0</v>
      </c>
      <c r="C283" s="931">
        <v>6.6829999999999998</v>
      </c>
      <c r="D283" s="931">
        <v>0</v>
      </c>
      <c r="E283" s="931">
        <v>1.4999999999999999E-2</v>
      </c>
      <c r="F283" s="932">
        <v>0</v>
      </c>
      <c r="G283" s="933">
        <v>0</v>
      </c>
      <c r="H283" s="933">
        <v>0</v>
      </c>
      <c r="I283" s="933">
        <v>0</v>
      </c>
      <c r="J283" s="933">
        <v>0</v>
      </c>
      <c r="K283" s="933">
        <v>7</v>
      </c>
      <c r="L283" s="934">
        <v>2.4689025350338499E-3</v>
      </c>
      <c r="M283" s="935">
        <v>9.02099003185446E-5</v>
      </c>
      <c r="N283" s="935">
        <v>9.6314329663408605E-5</v>
      </c>
      <c r="O283" s="935">
        <v>8.0714121337645197E-4</v>
      </c>
      <c r="P283" s="935">
        <v>1.8313288034591801E-4</v>
      </c>
      <c r="Q283" s="935">
        <v>2.5095987306662798E-4</v>
      </c>
      <c r="R283" s="935">
        <v>3.6626576069183503E-5</v>
      </c>
      <c r="S283" s="935">
        <v>1.4582803434952699E-3</v>
      </c>
      <c r="T283" s="935">
        <v>1.10557998134758E-3</v>
      </c>
      <c r="U283" s="935">
        <v>1.27718227293097E-2</v>
      </c>
      <c r="V283" s="935">
        <v>8.8175090536923296E-7</v>
      </c>
      <c r="W283" s="935">
        <v>2.0348097816213099E-7</v>
      </c>
      <c r="X283" s="935">
        <v>6.7826992720710298E-6</v>
      </c>
      <c r="Y283" s="935">
        <v>0</v>
      </c>
      <c r="Z283" s="935">
        <v>0</v>
      </c>
      <c r="AA283" s="935">
        <v>3.66265760691835E-6</v>
      </c>
      <c r="AB283" s="912"/>
    </row>
    <row r="284" spans="1:28">
      <c r="A284" s="929" t="s">
        <v>4080</v>
      </c>
      <c r="B284" s="930">
        <v>0</v>
      </c>
      <c r="C284" s="931">
        <v>1983.212252</v>
      </c>
      <c r="D284" s="931">
        <v>-80</v>
      </c>
      <c r="E284" s="931">
        <v>178.792</v>
      </c>
      <c r="F284" s="932">
        <v>0</v>
      </c>
      <c r="G284" s="933">
        <v>0</v>
      </c>
      <c r="H284" s="933">
        <v>1804</v>
      </c>
      <c r="I284" s="933">
        <v>0</v>
      </c>
      <c r="J284" s="933">
        <v>0</v>
      </c>
      <c r="K284" s="933">
        <v>80</v>
      </c>
      <c r="L284" s="934">
        <v>1.3516950692198699E-2</v>
      </c>
      <c r="M284" s="935">
        <v>1.13367973547473E-3</v>
      </c>
      <c r="N284" s="935">
        <v>1.59877911413103E-4</v>
      </c>
      <c r="O284" s="935">
        <v>2.1074815595363498E-2</v>
      </c>
      <c r="P284" s="935">
        <v>7.7516563109383103E-4</v>
      </c>
      <c r="Q284" s="935">
        <v>2.2334459745891001E-3</v>
      </c>
      <c r="R284" s="935">
        <v>7.8969998667684097E-4</v>
      </c>
      <c r="S284" s="935">
        <v>1.06585274275402E-2</v>
      </c>
      <c r="T284" s="935">
        <v>2.0008962852609499E-2</v>
      </c>
      <c r="U284" s="935">
        <v>0.110945580950305</v>
      </c>
      <c r="V284" s="935">
        <v>5.2808158618267297E-5</v>
      </c>
      <c r="W284" s="935">
        <v>1.1143005946973801E-5</v>
      </c>
      <c r="X284" s="935">
        <v>7.0443176725651896E-2</v>
      </c>
      <c r="Y284" s="935">
        <v>3.5221588362825997E-2</v>
      </c>
      <c r="Z284" s="935">
        <v>4.5056502307328997E-3</v>
      </c>
      <c r="AA284" s="935">
        <v>1.74412266996112E-4</v>
      </c>
      <c r="AB284" s="912"/>
    </row>
    <row r="285" spans="1:28">
      <c r="A285" s="929" t="s">
        <v>4081</v>
      </c>
      <c r="B285" s="930">
        <v>0</v>
      </c>
      <c r="C285" s="931">
        <v>0</v>
      </c>
      <c r="D285" s="931">
        <v>0</v>
      </c>
      <c r="E285" s="931">
        <v>0</v>
      </c>
      <c r="F285" s="932">
        <v>0</v>
      </c>
      <c r="G285" s="933">
        <v>0</v>
      </c>
      <c r="H285" s="933">
        <v>0</v>
      </c>
      <c r="I285" s="933">
        <v>0</v>
      </c>
      <c r="J285" s="933">
        <v>0</v>
      </c>
      <c r="K285" s="933">
        <v>0</v>
      </c>
      <c r="L285" s="934">
        <v>0</v>
      </c>
      <c r="M285" s="935">
        <v>0</v>
      </c>
      <c r="N285" s="935">
        <v>0</v>
      </c>
      <c r="O285" s="935">
        <v>0</v>
      </c>
      <c r="P285" s="935">
        <v>0</v>
      </c>
      <c r="Q285" s="935">
        <v>0</v>
      </c>
      <c r="R285" s="935">
        <v>0</v>
      </c>
      <c r="S285" s="935">
        <v>0</v>
      </c>
      <c r="T285" s="935">
        <v>0</v>
      </c>
      <c r="U285" s="935">
        <v>0</v>
      </c>
      <c r="V285" s="935">
        <v>0</v>
      </c>
      <c r="W285" s="935">
        <v>0</v>
      </c>
      <c r="X285" s="935">
        <v>0</v>
      </c>
      <c r="Y285" s="935">
        <v>0</v>
      </c>
      <c r="Z285" s="935">
        <v>0</v>
      </c>
      <c r="AA285" s="935">
        <v>0</v>
      </c>
      <c r="AB285" s="912"/>
    </row>
    <row r="286" spans="1:28">
      <c r="A286" s="929" t="s">
        <v>4082</v>
      </c>
      <c r="B286" s="930">
        <v>0</v>
      </c>
      <c r="C286" s="931">
        <v>0</v>
      </c>
      <c r="D286" s="931">
        <v>0</v>
      </c>
      <c r="E286" s="931">
        <v>0</v>
      </c>
      <c r="F286" s="932">
        <v>0</v>
      </c>
      <c r="G286" s="933">
        <v>0</v>
      </c>
      <c r="H286" s="933">
        <v>0</v>
      </c>
      <c r="I286" s="933">
        <v>0</v>
      </c>
      <c r="J286" s="933">
        <v>0</v>
      </c>
      <c r="K286" s="933">
        <v>0</v>
      </c>
      <c r="L286" s="934">
        <v>0</v>
      </c>
      <c r="M286" s="935">
        <v>0</v>
      </c>
      <c r="N286" s="935">
        <v>0</v>
      </c>
      <c r="O286" s="935">
        <v>0</v>
      </c>
      <c r="P286" s="935">
        <v>0</v>
      </c>
      <c r="Q286" s="935">
        <v>0</v>
      </c>
      <c r="R286" s="935">
        <v>0</v>
      </c>
      <c r="S286" s="935">
        <v>0</v>
      </c>
      <c r="T286" s="935">
        <v>0</v>
      </c>
      <c r="U286" s="935">
        <v>0</v>
      </c>
      <c r="V286" s="935">
        <v>0</v>
      </c>
      <c r="W286" s="935">
        <v>0</v>
      </c>
      <c r="X286" s="935">
        <v>0</v>
      </c>
      <c r="Y286" s="935">
        <v>0</v>
      </c>
      <c r="Z286" s="935">
        <v>0</v>
      </c>
      <c r="AA286" s="935">
        <v>0</v>
      </c>
      <c r="AB286" s="912"/>
    </row>
    <row r="287" spans="1:28">
      <c r="A287" s="929" t="s">
        <v>4083</v>
      </c>
      <c r="B287" s="930">
        <v>0</v>
      </c>
      <c r="C287" s="931">
        <v>0</v>
      </c>
      <c r="D287" s="931">
        <v>0</v>
      </c>
      <c r="E287" s="931">
        <v>0</v>
      </c>
      <c r="F287" s="932">
        <v>0</v>
      </c>
      <c r="G287" s="933">
        <v>0</v>
      </c>
      <c r="H287" s="933">
        <v>0</v>
      </c>
      <c r="I287" s="933">
        <v>0</v>
      </c>
      <c r="J287" s="933">
        <v>0</v>
      </c>
      <c r="K287" s="933">
        <v>0</v>
      </c>
      <c r="L287" s="934">
        <v>0</v>
      </c>
      <c r="M287" s="935">
        <v>0</v>
      </c>
      <c r="N287" s="935">
        <v>0</v>
      </c>
      <c r="O287" s="935">
        <v>0</v>
      </c>
      <c r="P287" s="935">
        <v>0</v>
      </c>
      <c r="Q287" s="935">
        <v>0</v>
      </c>
      <c r="R287" s="935">
        <v>0</v>
      </c>
      <c r="S287" s="935">
        <v>0</v>
      </c>
      <c r="T287" s="935">
        <v>0</v>
      </c>
      <c r="U287" s="935">
        <v>0</v>
      </c>
      <c r="V287" s="935">
        <v>0</v>
      </c>
      <c r="W287" s="935">
        <v>0</v>
      </c>
      <c r="X287" s="935">
        <v>0</v>
      </c>
      <c r="Y287" s="935">
        <v>0</v>
      </c>
      <c r="Z287" s="935">
        <v>0</v>
      </c>
      <c r="AA287" s="935">
        <v>0</v>
      </c>
      <c r="AB287" s="912"/>
    </row>
    <row r="288" spans="1:28">
      <c r="A288" s="929" t="s">
        <v>4084</v>
      </c>
      <c r="B288" s="930">
        <v>0</v>
      </c>
      <c r="C288" s="931">
        <v>809.87699999999995</v>
      </c>
      <c r="D288" s="931">
        <v>0</v>
      </c>
      <c r="E288" s="931">
        <v>4.0303440000000004</v>
      </c>
      <c r="F288" s="932">
        <v>0</v>
      </c>
      <c r="G288" s="933">
        <v>0</v>
      </c>
      <c r="H288" s="933">
        <v>0</v>
      </c>
      <c r="I288" s="933">
        <v>0</v>
      </c>
      <c r="J288" s="933">
        <v>0</v>
      </c>
      <c r="K288" s="933">
        <v>806</v>
      </c>
      <c r="L288" s="934">
        <v>0.177672807431901</v>
      </c>
      <c r="M288" s="935">
        <v>6.4918910407809798E-3</v>
      </c>
      <c r="N288" s="935">
        <v>6.9311919382774399E-3</v>
      </c>
      <c r="O288" s="935">
        <v>5.8085340891198302E-2</v>
      </c>
      <c r="P288" s="935">
        <v>1.31790269248937E-2</v>
      </c>
      <c r="Q288" s="935">
        <v>1.8060148008187699E-2</v>
      </c>
      <c r="R288" s="935">
        <v>2.63580538497874E-3</v>
      </c>
      <c r="S288" s="935">
        <v>0.10494410329082</v>
      </c>
      <c r="T288" s="935">
        <v>7.9562273657691696E-2</v>
      </c>
      <c r="U288" s="935">
        <v>0.919115099984255</v>
      </c>
      <c r="V288" s="935">
        <v>6.3454574082821597E-5</v>
      </c>
      <c r="W288" s="935">
        <v>1.46433632498819E-5</v>
      </c>
      <c r="X288" s="935">
        <v>4.8811210832939701E-4</v>
      </c>
      <c r="Y288" s="935">
        <v>0</v>
      </c>
      <c r="Z288" s="935">
        <v>0</v>
      </c>
      <c r="AA288" s="935">
        <v>2.6358053849787403E-4</v>
      </c>
      <c r="AB288" s="912"/>
    </row>
    <row r="289" spans="1:28">
      <c r="A289" s="929" t="s">
        <v>4085</v>
      </c>
      <c r="B289" s="930">
        <v>0</v>
      </c>
      <c r="C289" s="931">
        <v>14.053000000000001</v>
      </c>
      <c r="D289" s="931">
        <v>0</v>
      </c>
      <c r="E289" s="931">
        <v>0.120494</v>
      </c>
      <c r="F289" s="932">
        <v>0</v>
      </c>
      <c r="G289" s="933">
        <v>0</v>
      </c>
      <c r="H289" s="933">
        <v>0</v>
      </c>
      <c r="I289" s="933">
        <v>0</v>
      </c>
      <c r="J289" s="933">
        <v>0</v>
      </c>
      <c r="K289" s="933">
        <v>14</v>
      </c>
      <c r="L289" s="934">
        <v>5.5957268994585897E-2</v>
      </c>
      <c r="M289" s="935">
        <v>2.6961229606482298E-3</v>
      </c>
      <c r="N289" s="935">
        <v>1.0174048908106501E-4</v>
      </c>
      <c r="O289" s="935">
        <v>2.3230745006843301E-2</v>
      </c>
      <c r="P289" s="935">
        <v>1.00553516708453E-2</v>
      </c>
      <c r="Q289" s="935">
        <v>2.0178530334411301E-3</v>
      </c>
      <c r="R289" s="935">
        <v>6.6131317902692497E-4</v>
      </c>
      <c r="S289" s="935">
        <v>5.5109431585577101E-2</v>
      </c>
      <c r="T289" s="935">
        <v>5.39224592129647E-2</v>
      </c>
      <c r="U289" s="935">
        <v>0.60162542543270003</v>
      </c>
      <c r="V289" s="935">
        <v>5.08702445405327E-5</v>
      </c>
      <c r="W289" s="935">
        <v>0</v>
      </c>
      <c r="X289" s="935">
        <v>0</v>
      </c>
      <c r="Y289" s="935">
        <v>0</v>
      </c>
      <c r="Z289" s="935">
        <v>1.6956748180177599E-4</v>
      </c>
      <c r="AA289" s="935">
        <v>7.8001041628816795E-5</v>
      </c>
      <c r="AB289" s="912"/>
    </row>
    <row r="290" spans="1:28">
      <c r="A290" s="929" t="s">
        <v>4086</v>
      </c>
      <c r="B290" s="930">
        <v>432.96</v>
      </c>
      <c r="C290" s="931">
        <v>0</v>
      </c>
      <c r="D290" s="931">
        <v>0</v>
      </c>
      <c r="E290" s="931">
        <v>0</v>
      </c>
      <c r="F290" s="932">
        <v>0</v>
      </c>
      <c r="G290" s="933">
        <v>0</v>
      </c>
      <c r="H290" s="933">
        <v>0</v>
      </c>
      <c r="I290" s="933">
        <v>0</v>
      </c>
      <c r="J290" s="933">
        <v>0</v>
      </c>
      <c r="K290" s="933">
        <v>433</v>
      </c>
      <c r="L290" s="934">
        <v>7.3160495621525407E-2</v>
      </c>
      <c r="M290" s="935">
        <v>6.1360415682569702E-3</v>
      </c>
      <c r="N290" s="935">
        <v>8.6533919552341898E-4</v>
      </c>
      <c r="O290" s="935">
        <v>0.11406743940990501</v>
      </c>
      <c r="P290" s="935">
        <v>4.1955839782953598E-3</v>
      </c>
      <c r="Q290" s="935">
        <v>1.20885263374635E-2</v>
      </c>
      <c r="R290" s="935">
        <v>4.2742511778883999E-3</v>
      </c>
      <c r="S290" s="935">
        <v>5.7689279701561201E-2</v>
      </c>
      <c r="T290" s="935">
        <v>0.108298511439749</v>
      </c>
      <c r="U290" s="935">
        <v>0.600492956893524</v>
      </c>
      <c r="V290" s="935">
        <v>2.8582415852137198E-4</v>
      </c>
      <c r="W290" s="935">
        <v>6.0311519687995802E-5</v>
      </c>
      <c r="X290" s="935">
        <v>0.38127369402759098</v>
      </c>
      <c r="Y290" s="935">
        <v>0.19063684701379599</v>
      </c>
      <c r="Z290" s="935">
        <v>2.4386831873841799E-2</v>
      </c>
      <c r="AA290" s="935">
        <v>9.4400639511645697E-4</v>
      </c>
      <c r="AB290" s="912"/>
    </row>
    <row r="291" spans="1:28">
      <c r="A291" s="929" t="s">
        <v>4087</v>
      </c>
      <c r="B291" s="930">
        <v>0</v>
      </c>
      <c r="C291" s="931">
        <v>46.871963000000001</v>
      </c>
      <c r="D291" s="931">
        <v>0</v>
      </c>
      <c r="E291" s="931">
        <v>5.0000000000000001E-3</v>
      </c>
      <c r="F291" s="932">
        <v>47</v>
      </c>
      <c r="G291" s="933">
        <v>0</v>
      </c>
      <c r="H291" s="933">
        <v>0</v>
      </c>
      <c r="I291" s="933">
        <v>0</v>
      </c>
      <c r="J291" s="933">
        <v>0</v>
      </c>
      <c r="K291" s="933">
        <v>0</v>
      </c>
      <c r="L291" s="934">
        <v>0</v>
      </c>
      <c r="M291" s="935">
        <v>0</v>
      </c>
      <c r="N291" s="935">
        <v>0</v>
      </c>
      <c r="O291" s="935">
        <v>0</v>
      </c>
      <c r="P291" s="935">
        <v>0</v>
      </c>
      <c r="Q291" s="935">
        <v>0</v>
      </c>
      <c r="R291" s="935">
        <v>0</v>
      </c>
      <c r="S291" s="935">
        <v>0</v>
      </c>
      <c r="T291" s="935">
        <v>0</v>
      </c>
      <c r="U291" s="935">
        <v>0</v>
      </c>
      <c r="V291" s="935">
        <v>0</v>
      </c>
      <c r="W291" s="935">
        <v>0</v>
      </c>
      <c r="X291" s="935">
        <v>0</v>
      </c>
      <c r="Y291" s="935">
        <v>0</v>
      </c>
      <c r="Z291" s="935">
        <v>0</v>
      </c>
      <c r="AA291" s="935">
        <v>0</v>
      </c>
      <c r="AB291" s="912"/>
    </row>
    <row r="292" spans="1:28">
      <c r="A292" s="929" t="s">
        <v>4088</v>
      </c>
      <c r="B292" s="930">
        <v>0</v>
      </c>
      <c r="C292" s="931">
        <v>10.672000000000001</v>
      </c>
      <c r="D292" s="931">
        <v>0</v>
      </c>
      <c r="E292" s="931">
        <v>2.3379999999999998E-3</v>
      </c>
      <c r="F292" s="932">
        <v>0</v>
      </c>
      <c r="G292" s="933">
        <v>0</v>
      </c>
      <c r="H292" s="933">
        <v>0</v>
      </c>
      <c r="I292" s="933">
        <v>0</v>
      </c>
      <c r="J292" s="933">
        <v>0</v>
      </c>
      <c r="K292" s="933">
        <v>11</v>
      </c>
      <c r="L292" s="934">
        <v>4.9828615723750302E-2</v>
      </c>
      <c r="M292" s="935">
        <v>2.77121713116045E-3</v>
      </c>
      <c r="N292" s="935">
        <v>2.2116444412145901E-3</v>
      </c>
      <c r="O292" s="935">
        <v>2.06508968908591E-2</v>
      </c>
      <c r="P292" s="935">
        <v>2.5846929011784899E-3</v>
      </c>
      <c r="Q292" s="935">
        <v>4.2500878117316503E-3</v>
      </c>
      <c r="R292" s="935">
        <v>2.25161391906786E-3</v>
      </c>
      <c r="S292" s="935">
        <v>7.15453653573635E-2</v>
      </c>
      <c r="T292" s="935">
        <v>9.7791989147681196E-2</v>
      </c>
      <c r="U292" s="935">
        <v>0.38050942916318398</v>
      </c>
      <c r="V292" s="935">
        <v>2.53140026404079E-5</v>
      </c>
      <c r="W292" s="935">
        <v>1.9984738926637801E-5</v>
      </c>
      <c r="X292" s="935">
        <v>3.9969477853275701E-4</v>
      </c>
      <c r="Y292" s="935">
        <v>2.6646318568850498E-4</v>
      </c>
      <c r="Z292" s="935">
        <v>0</v>
      </c>
      <c r="AA292" s="935">
        <v>9.5926746847861601E-4</v>
      </c>
      <c r="AB292" s="912"/>
    </row>
    <row r="293" spans="1:28">
      <c r="A293" s="929" t="s">
        <v>4089</v>
      </c>
      <c r="B293" s="930">
        <v>0</v>
      </c>
      <c r="C293" s="931">
        <v>922.28186700000003</v>
      </c>
      <c r="D293" s="931">
        <v>0</v>
      </c>
      <c r="E293" s="931">
        <v>1.348203</v>
      </c>
      <c r="F293" s="932">
        <v>0</v>
      </c>
      <c r="G293" s="933">
        <v>0</v>
      </c>
      <c r="H293" s="933">
        <v>0</v>
      </c>
      <c r="I293" s="933">
        <v>0</v>
      </c>
      <c r="J293" s="933">
        <v>0</v>
      </c>
      <c r="K293" s="933">
        <v>921</v>
      </c>
      <c r="L293" s="934">
        <v>5.6444896624395904</v>
      </c>
      <c r="M293" s="935">
        <v>7.8085825369717698E-2</v>
      </c>
      <c r="N293" s="935">
        <v>0.32572944297082201</v>
      </c>
      <c r="O293" s="935">
        <v>1.0820464372660901</v>
      </c>
      <c r="P293" s="935">
        <v>0.559986919079975</v>
      </c>
      <c r="Q293" s="935">
        <v>8.2547872533701494E-2</v>
      </c>
      <c r="R293" s="935">
        <v>5.5775589549798298E-2</v>
      </c>
      <c r="S293" s="935">
        <v>1.6509574506740301</v>
      </c>
      <c r="T293" s="935">
        <v>2.7218487700301601</v>
      </c>
      <c r="U293" s="935">
        <v>6.6261400385160396</v>
      </c>
      <c r="V293" s="935">
        <v>1.78481886559355E-3</v>
      </c>
      <c r="W293" s="935">
        <v>8.9240943279677405E-4</v>
      </c>
      <c r="X293" s="935">
        <v>0.21194724028923401</v>
      </c>
      <c r="Y293" s="935">
        <v>0.20079212237927399</v>
      </c>
      <c r="Z293" s="935">
        <v>0</v>
      </c>
      <c r="AA293" s="935">
        <v>2.7106936521202E-2</v>
      </c>
      <c r="AB293" s="912"/>
    </row>
    <row r="294" spans="1:28">
      <c r="A294" s="924"/>
      <c r="B294" s="925"/>
      <c r="C294" s="926"/>
      <c r="D294" s="926"/>
      <c r="E294" s="926"/>
      <c r="F294" s="925"/>
      <c r="G294" s="926"/>
      <c r="H294" s="926"/>
      <c r="I294" s="926"/>
      <c r="J294" s="926"/>
      <c r="K294" s="926"/>
      <c r="L294" s="927"/>
      <c r="M294" s="928"/>
      <c r="N294" s="928"/>
      <c r="O294" s="928"/>
      <c r="P294" s="928"/>
      <c r="Q294" s="928"/>
      <c r="R294" s="928"/>
      <c r="S294" s="928"/>
      <c r="T294" s="928"/>
      <c r="U294" s="928"/>
      <c r="V294" s="928"/>
      <c r="W294" s="928"/>
      <c r="X294" s="928"/>
      <c r="Y294" s="928"/>
      <c r="Z294" s="928"/>
      <c r="AA294" s="928"/>
      <c r="AB294" s="912"/>
    </row>
    <row r="295" spans="1:28">
      <c r="A295" s="917" t="s">
        <v>4090</v>
      </c>
      <c r="B295" s="918">
        <v>0</v>
      </c>
      <c r="C295" s="919">
        <v>2693</v>
      </c>
      <c r="D295" s="919">
        <v>102</v>
      </c>
      <c r="E295" s="919">
        <v>30</v>
      </c>
      <c r="F295" s="920">
        <v>0</v>
      </c>
      <c r="G295" s="921">
        <v>0</v>
      </c>
      <c r="H295" s="921">
        <v>0</v>
      </c>
      <c r="I295" s="921">
        <v>0</v>
      </c>
      <c r="J295" s="921">
        <v>0</v>
      </c>
      <c r="K295" s="921">
        <v>2562</v>
      </c>
      <c r="L295" s="922">
        <v>9.0985451110061408</v>
      </c>
      <c r="M295" s="923">
        <v>0.33300846626212699</v>
      </c>
      <c r="N295" s="923">
        <v>0.21361609922120101</v>
      </c>
      <c r="O295" s="923">
        <v>16.626823879946201</v>
      </c>
      <c r="P295" s="923">
        <v>1.0595161028547899</v>
      </c>
      <c r="Q295" s="923">
        <v>0.80857192689219104</v>
      </c>
      <c r="R295" s="923">
        <v>1.03973729152284</v>
      </c>
      <c r="S295" s="923">
        <v>5.8370417741603404</v>
      </c>
      <c r="T295" s="923">
        <v>6.6729396945362902</v>
      </c>
      <c r="U295" s="923">
        <v>33.130411443382599</v>
      </c>
      <c r="V295" s="923">
        <v>7.6534379806935298E-3</v>
      </c>
      <c r="W295" s="923">
        <v>5.39139566149486E-3</v>
      </c>
      <c r="X295" s="923">
        <v>4.1951082203892804</v>
      </c>
      <c r="Y295" s="923">
        <v>2.09889223986531</v>
      </c>
      <c r="Z295" s="923">
        <v>0.396839262139215</v>
      </c>
      <c r="AA295" s="923">
        <v>9.3516332982086406E-2</v>
      </c>
      <c r="AB295" s="912"/>
    </row>
    <row r="296" spans="1:28">
      <c r="A296" s="929" t="s">
        <v>4091</v>
      </c>
      <c r="B296" s="930">
        <v>0</v>
      </c>
      <c r="C296" s="931">
        <v>508.06099999999998</v>
      </c>
      <c r="D296" s="931">
        <v>0</v>
      </c>
      <c r="E296" s="931">
        <v>6.0000000000000001E-3</v>
      </c>
      <c r="F296" s="932">
        <v>0</v>
      </c>
      <c r="G296" s="933">
        <v>0</v>
      </c>
      <c r="H296" s="933">
        <v>0</v>
      </c>
      <c r="I296" s="933">
        <v>0</v>
      </c>
      <c r="J296" s="933">
        <v>0</v>
      </c>
      <c r="K296" s="933">
        <v>508</v>
      </c>
      <c r="L296" s="934">
        <v>1.8458631590421899</v>
      </c>
      <c r="M296" s="935">
        <v>6.5835786005838004E-2</v>
      </c>
      <c r="N296" s="935">
        <v>2.15350701888255E-2</v>
      </c>
      <c r="O296" s="935">
        <v>2.3196347031963498</v>
      </c>
      <c r="P296" s="935">
        <v>0.26026670542494801</v>
      </c>
      <c r="Q296" s="935">
        <v>0.17351113694996501</v>
      </c>
      <c r="R296" s="935">
        <v>8.4294417596259802E-2</v>
      </c>
      <c r="S296" s="935">
        <v>0.984460351489166</v>
      </c>
      <c r="T296" s="935">
        <v>0.99676610588278003</v>
      </c>
      <c r="U296" s="935">
        <v>5.49451933674891</v>
      </c>
      <c r="V296" s="935">
        <v>9.8446035148916605E-4</v>
      </c>
      <c r="W296" s="935">
        <v>4.3070140377651003E-4</v>
      </c>
      <c r="X296" s="935">
        <v>0.30764385984036402</v>
      </c>
      <c r="Y296" s="935">
        <v>0.15382192992018201</v>
      </c>
      <c r="Z296" s="935">
        <v>1.23057543936146E-2</v>
      </c>
      <c r="AA296" s="935">
        <v>7.3219238642006704E-3</v>
      </c>
      <c r="AB296" s="912"/>
    </row>
    <row r="297" spans="1:28">
      <c r="A297" s="929" t="s">
        <v>4092</v>
      </c>
      <c r="B297" s="930">
        <v>0</v>
      </c>
      <c r="C297" s="931">
        <v>6.0691819999999996</v>
      </c>
      <c r="D297" s="931">
        <v>0</v>
      </c>
      <c r="E297" s="931">
        <v>0</v>
      </c>
      <c r="F297" s="932">
        <v>0</v>
      </c>
      <c r="G297" s="933">
        <v>0</v>
      </c>
      <c r="H297" s="933">
        <v>0</v>
      </c>
      <c r="I297" s="933">
        <v>0</v>
      </c>
      <c r="J297" s="933">
        <v>0</v>
      </c>
      <c r="K297" s="933">
        <v>6</v>
      </c>
      <c r="L297" s="934">
        <v>2.3225900221648901E-2</v>
      </c>
      <c r="M297" s="935">
        <v>9.5636059736201398E-4</v>
      </c>
      <c r="N297" s="935">
        <v>8.4023109625377002E-4</v>
      </c>
      <c r="O297" s="935">
        <v>1.12713927546237E-2</v>
      </c>
      <c r="P297" s="935">
        <v>2.0561752843283299E-3</v>
      </c>
      <c r="Q297" s="935">
        <v>1.79659169361578E-3</v>
      </c>
      <c r="R297" s="935">
        <v>8.8804912612187002E-4</v>
      </c>
      <c r="S297" s="935">
        <v>1.2364376294466E-2</v>
      </c>
      <c r="T297" s="935">
        <v>2.0356818429562901E-2</v>
      </c>
      <c r="U297" s="935">
        <v>0.15144653173939901</v>
      </c>
      <c r="V297" s="935">
        <v>7.1043930089749607E-5</v>
      </c>
      <c r="W297" s="935">
        <v>3.5521965044874803E-5</v>
      </c>
      <c r="X297" s="935">
        <v>0.187924857381636</v>
      </c>
      <c r="Y297" s="935">
        <v>9.3996584426438004E-2</v>
      </c>
      <c r="Z297" s="935">
        <v>1.77609825224374E-3</v>
      </c>
      <c r="AA297" s="935">
        <v>2.3909014934050401E-4</v>
      </c>
      <c r="AB297" s="912"/>
    </row>
    <row r="298" spans="1:28">
      <c r="A298" s="929" t="s">
        <v>4093</v>
      </c>
      <c r="B298" s="930">
        <v>0</v>
      </c>
      <c r="C298" s="931">
        <v>0.53200000000000003</v>
      </c>
      <c r="D298" s="931">
        <v>0</v>
      </c>
      <c r="E298" s="931">
        <v>0</v>
      </c>
      <c r="F298" s="932">
        <v>0</v>
      </c>
      <c r="G298" s="933">
        <v>0</v>
      </c>
      <c r="H298" s="933">
        <v>0</v>
      </c>
      <c r="I298" s="933">
        <v>0</v>
      </c>
      <c r="J298" s="933">
        <v>0</v>
      </c>
      <c r="K298" s="933">
        <v>1</v>
      </c>
      <c r="L298" s="934">
        <v>5.0991364170391096E-3</v>
      </c>
      <c r="M298" s="935">
        <v>9.0839722393808403E-5</v>
      </c>
      <c r="N298" s="935">
        <v>2.7373036348000897E-4</v>
      </c>
      <c r="O298" s="935">
        <v>3.2338941172195801E-3</v>
      </c>
      <c r="P298" s="935">
        <v>4.3481947119169598E-4</v>
      </c>
      <c r="Q298" s="935">
        <v>2.6525198938992002E-4</v>
      </c>
      <c r="R298" s="935">
        <v>1.02951685379649E-4</v>
      </c>
      <c r="S298" s="935">
        <v>2.5798481159841598E-3</v>
      </c>
      <c r="T298" s="935">
        <v>2.1317054855080398E-3</v>
      </c>
      <c r="U298" s="935">
        <v>8.7811731647348106E-3</v>
      </c>
      <c r="V298" s="935">
        <v>1.81679444787617E-6</v>
      </c>
      <c r="W298" s="935">
        <v>2.9068711166018702E-6</v>
      </c>
      <c r="X298" s="935">
        <v>1.93791407773458E-4</v>
      </c>
      <c r="Y298" s="935">
        <v>9.6895703886728905E-5</v>
      </c>
      <c r="Z298" s="935">
        <v>8.4783740900887806E-5</v>
      </c>
      <c r="AA298" s="935">
        <v>4.67521771253467E-5</v>
      </c>
      <c r="AB298" s="912"/>
    </row>
    <row r="299" spans="1:28">
      <c r="A299" s="929" t="s">
        <v>4094</v>
      </c>
      <c r="B299" s="930">
        <v>0</v>
      </c>
      <c r="C299" s="931">
        <v>3.1669589999999999</v>
      </c>
      <c r="D299" s="931">
        <v>0</v>
      </c>
      <c r="E299" s="931">
        <v>6.0000000000000001E-3</v>
      </c>
      <c r="F299" s="932">
        <v>0</v>
      </c>
      <c r="G299" s="933">
        <v>0</v>
      </c>
      <c r="H299" s="933">
        <v>0</v>
      </c>
      <c r="I299" s="933">
        <v>0</v>
      </c>
      <c r="J299" s="933">
        <v>0</v>
      </c>
      <c r="K299" s="933">
        <v>3</v>
      </c>
      <c r="L299" s="934">
        <v>1.3262599469495999E-2</v>
      </c>
      <c r="M299" s="935">
        <v>5.7047345663311603E-4</v>
      </c>
      <c r="N299" s="935">
        <v>6.3951164565241104E-4</v>
      </c>
      <c r="O299" s="935">
        <v>3.0522146724319601E-2</v>
      </c>
      <c r="P299" s="935">
        <v>7.5942007921223802E-4</v>
      </c>
      <c r="Q299" s="935">
        <v>1.08644307982995E-3</v>
      </c>
      <c r="R299" s="935">
        <v>1.04284001308092E-3</v>
      </c>
      <c r="S299" s="935">
        <v>1.17728280222376E-2</v>
      </c>
      <c r="T299" s="935">
        <v>1.6314814141928001E-2</v>
      </c>
      <c r="U299" s="935">
        <v>5.4576505214200099E-2</v>
      </c>
      <c r="V299" s="935">
        <v>1.05374077976818E-5</v>
      </c>
      <c r="W299" s="935">
        <v>1.4170996693434099E-5</v>
      </c>
      <c r="X299" s="935">
        <v>1.3807637803858899E-3</v>
      </c>
      <c r="Y299" s="935">
        <v>6.9038189019294399E-4</v>
      </c>
      <c r="Z299" s="935">
        <v>3.9969477853275701E-4</v>
      </c>
      <c r="AA299" s="935">
        <v>1.6496493586715599E-4</v>
      </c>
      <c r="AB299" s="912"/>
    </row>
    <row r="300" spans="1:28">
      <c r="A300" s="929" t="s">
        <v>4095</v>
      </c>
      <c r="B300" s="930">
        <v>0</v>
      </c>
      <c r="C300" s="931">
        <v>0.53100000000000003</v>
      </c>
      <c r="D300" s="931">
        <v>0</v>
      </c>
      <c r="E300" s="931">
        <v>0</v>
      </c>
      <c r="F300" s="932">
        <v>0</v>
      </c>
      <c r="G300" s="933">
        <v>0</v>
      </c>
      <c r="H300" s="933">
        <v>0</v>
      </c>
      <c r="I300" s="933">
        <v>0</v>
      </c>
      <c r="J300" s="933">
        <v>0</v>
      </c>
      <c r="K300" s="933">
        <v>1</v>
      </c>
      <c r="L300" s="934">
        <v>2.99165485750276E-3</v>
      </c>
      <c r="M300" s="935">
        <v>4.6025459346196199E-5</v>
      </c>
      <c r="N300" s="935">
        <v>2.3012729673098099E-5</v>
      </c>
      <c r="O300" s="935">
        <v>1.30445841357509E-2</v>
      </c>
      <c r="P300" s="935">
        <v>3.2581180431912602E-4</v>
      </c>
      <c r="Q300" s="935">
        <v>6.45567627145331E-4</v>
      </c>
      <c r="R300" s="935">
        <v>1.44132359531509E-4</v>
      </c>
      <c r="S300" s="935">
        <v>6.6615796422126101E-4</v>
      </c>
      <c r="T300" s="935">
        <v>6.9038189019294399E-4</v>
      </c>
      <c r="U300" s="935">
        <v>5.5836149364727498E-3</v>
      </c>
      <c r="V300" s="935">
        <v>8.4783740900887799E-7</v>
      </c>
      <c r="W300" s="935">
        <v>4.8447851943364496E-7</v>
      </c>
      <c r="X300" s="935">
        <v>2.3012729673098099E-4</v>
      </c>
      <c r="Y300" s="935">
        <v>1.21119629858411E-4</v>
      </c>
      <c r="Z300" s="935">
        <v>1.0900766687257E-4</v>
      </c>
      <c r="AA300" s="935">
        <v>2.1195935225221999E-5</v>
      </c>
      <c r="AB300" s="912"/>
    </row>
    <row r="301" spans="1:28">
      <c r="A301" s="929" t="s">
        <v>4096</v>
      </c>
      <c r="B301" s="930">
        <v>0</v>
      </c>
      <c r="C301" s="931">
        <v>0.33766699999999999</v>
      </c>
      <c r="D301" s="931">
        <v>0</v>
      </c>
      <c r="E301" s="931">
        <v>0</v>
      </c>
      <c r="F301" s="932">
        <v>0</v>
      </c>
      <c r="G301" s="933">
        <v>0</v>
      </c>
      <c r="H301" s="933">
        <v>0</v>
      </c>
      <c r="I301" s="933">
        <v>0</v>
      </c>
      <c r="J301" s="933">
        <v>0</v>
      </c>
      <c r="K301" s="933">
        <v>0</v>
      </c>
      <c r="L301" s="934">
        <v>0</v>
      </c>
      <c r="M301" s="935">
        <v>0</v>
      </c>
      <c r="N301" s="935">
        <v>0</v>
      </c>
      <c r="O301" s="935">
        <v>0</v>
      </c>
      <c r="P301" s="935">
        <v>0</v>
      </c>
      <c r="Q301" s="935">
        <v>0</v>
      </c>
      <c r="R301" s="935">
        <v>0</v>
      </c>
      <c r="S301" s="935">
        <v>0</v>
      </c>
      <c r="T301" s="935">
        <v>0</v>
      </c>
      <c r="U301" s="935">
        <v>0</v>
      </c>
      <c r="V301" s="935">
        <v>0</v>
      </c>
      <c r="W301" s="935">
        <v>0</v>
      </c>
      <c r="X301" s="935">
        <v>0</v>
      </c>
      <c r="Y301" s="935">
        <v>0</v>
      </c>
      <c r="Z301" s="935">
        <v>0</v>
      </c>
      <c r="AA301" s="935">
        <v>0</v>
      </c>
      <c r="AB301" s="912"/>
    </row>
    <row r="302" spans="1:28">
      <c r="A302" s="929" t="s">
        <v>4097</v>
      </c>
      <c r="B302" s="930">
        <v>0</v>
      </c>
      <c r="C302" s="931">
        <v>227.55968100000001</v>
      </c>
      <c r="D302" s="931">
        <v>0</v>
      </c>
      <c r="E302" s="931">
        <v>4.5999999999999999E-2</v>
      </c>
      <c r="F302" s="932">
        <v>0</v>
      </c>
      <c r="G302" s="933">
        <v>0</v>
      </c>
      <c r="H302" s="933">
        <v>0</v>
      </c>
      <c r="I302" s="933">
        <v>0</v>
      </c>
      <c r="J302" s="933">
        <v>0</v>
      </c>
      <c r="K302" s="933">
        <v>228</v>
      </c>
      <c r="L302" s="934">
        <v>0.45167544783983099</v>
      </c>
      <c r="M302" s="935">
        <v>1.1421677991352099E-2</v>
      </c>
      <c r="N302" s="935">
        <v>5.7108389956760297E-3</v>
      </c>
      <c r="O302" s="935">
        <v>0.17651684168453199</v>
      </c>
      <c r="P302" s="935">
        <v>7.8394244395189105E-2</v>
      </c>
      <c r="Q302" s="935">
        <v>2.10262708477163E-2</v>
      </c>
      <c r="R302" s="935">
        <v>2.59583590712547E-2</v>
      </c>
      <c r="S302" s="935">
        <v>0.32967116020493398</v>
      </c>
      <c r="T302" s="935">
        <v>0.27256277024817399</v>
      </c>
      <c r="U302" s="935">
        <v>1.9832186330438599</v>
      </c>
      <c r="V302" s="935">
        <v>2.8554194978380097E-4</v>
      </c>
      <c r="W302" s="935">
        <v>1.2979179535627301E-4</v>
      </c>
      <c r="X302" s="935">
        <v>4.9320882235383903E-2</v>
      </c>
      <c r="Y302" s="935">
        <v>2.59583590712547E-2</v>
      </c>
      <c r="Z302" s="935">
        <v>1.29791795356273E-2</v>
      </c>
      <c r="AA302" s="935">
        <v>4.2831292467570203E-3</v>
      </c>
      <c r="AB302" s="912"/>
    </row>
    <row r="303" spans="1:28">
      <c r="A303" s="929" t="s">
        <v>4098</v>
      </c>
      <c r="B303" s="930">
        <v>0</v>
      </c>
      <c r="C303" s="931">
        <v>21.853999999999999</v>
      </c>
      <c r="D303" s="931">
        <v>0</v>
      </c>
      <c r="E303" s="931">
        <v>0</v>
      </c>
      <c r="F303" s="932">
        <v>0</v>
      </c>
      <c r="G303" s="933">
        <v>0</v>
      </c>
      <c r="H303" s="933">
        <v>0</v>
      </c>
      <c r="I303" s="933">
        <v>0</v>
      </c>
      <c r="J303" s="933">
        <v>0</v>
      </c>
      <c r="K303" s="933">
        <v>22</v>
      </c>
      <c r="L303" s="934">
        <v>2.5180771047563699E-3</v>
      </c>
      <c r="M303" s="935">
        <v>1.33231592844252E-6</v>
      </c>
      <c r="N303" s="935">
        <v>1.33231592844252E-6</v>
      </c>
      <c r="O303" s="935">
        <v>1.4655475212867799E-4</v>
      </c>
      <c r="P303" s="935">
        <v>6.2618848636798599E-4</v>
      </c>
      <c r="Q303" s="935">
        <v>0</v>
      </c>
      <c r="R303" s="935">
        <v>1.33231592844252E-6</v>
      </c>
      <c r="S303" s="935">
        <v>1.59877911413103E-4</v>
      </c>
      <c r="T303" s="935">
        <v>7.9938955706551406E-5</v>
      </c>
      <c r="U303" s="935">
        <v>1.9718275740949298E-3</v>
      </c>
      <c r="V303" s="935">
        <v>1.33231592844252E-6</v>
      </c>
      <c r="W303" s="935">
        <v>1.3323159284425199E-7</v>
      </c>
      <c r="X303" s="935">
        <v>0</v>
      </c>
      <c r="Y303" s="935">
        <v>0</v>
      </c>
      <c r="Z303" s="935">
        <v>0</v>
      </c>
      <c r="AA303" s="935">
        <v>1.46554752128678E-6</v>
      </c>
      <c r="AB303" s="912"/>
    </row>
    <row r="304" spans="1:28">
      <c r="A304" s="929" t="s">
        <v>4099</v>
      </c>
      <c r="B304" s="930">
        <v>0</v>
      </c>
      <c r="C304" s="931">
        <v>1925.087014</v>
      </c>
      <c r="D304" s="931">
        <v>102</v>
      </c>
      <c r="E304" s="931">
        <v>29.965</v>
      </c>
      <c r="F304" s="932">
        <v>0</v>
      </c>
      <c r="G304" s="933">
        <v>0</v>
      </c>
      <c r="H304" s="933">
        <v>0</v>
      </c>
      <c r="I304" s="933">
        <v>0</v>
      </c>
      <c r="J304" s="933">
        <v>0</v>
      </c>
      <c r="K304" s="933">
        <v>1793</v>
      </c>
      <c r="L304" s="934">
        <v>6.7539091360536796</v>
      </c>
      <c r="M304" s="935">
        <v>0.25408597071327399</v>
      </c>
      <c r="N304" s="935">
        <v>0.18459237188571201</v>
      </c>
      <c r="O304" s="935">
        <v>14.072453762581301</v>
      </c>
      <c r="P304" s="935">
        <v>0.71665273790923301</v>
      </c>
      <c r="Q304" s="935">
        <v>0.61024066470452898</v>
      </c>
      <c r="R304" s="935">
        <v>0.92730520935528005</v>
      </c>
      <c r="S304" s="935">
        <v>4.49536717415792</v>
      </c>
      <c r="T304" s="935">
        <v>5.3640371595024403</v>
      </c>
      <c r="U304" s="935">
        <v>25.430313820961</v>
      </c>
      <c r="V304" s="935">
        <v>6.2978573937477996E-3</v>
      </c>
      <c r="W304" s="935">
        <v>4.77768491939489E-3</v>
      </c>
      <c r="X304" s="935">
        <v>3.6484139384469998</v>
      </c>
      <c r="Y304" s="935">
        <v>1.8242069692234999</v>
      </c>
      <c r="Z304" s="935">
        <v>0.36918474377142302</v>
      </c>
      <c r="AA304" s="935">
        <v>8.1437811126049198E-2</v>
      </c>
      <c r="AB304" s="912"/>
    </row>
    <row r="305" spans="1:28">
      <c r="A305" s="924"/>
      <c r="B305" s="925"/>
      <c r="C305" s="926"/>
      <c r="D305" s="926"/>
      <c r="E305" s="926"/>
      <c r="F305" s="925"/>
      <c r="G305" s="926"/>
      <c r="H305" s="926"/>
      <c r="I305" s="926"/>
      <c r="J305" s="926"/>
      <c r="K305" s="926"/>
      <c r="L305" s="927"/>
      <c r="M305" s="928"/>
      <c r="N305" s="928"/>
      <c r="O305" s="928"/>
      <c r="P305" s="928"/>
      <c r="Q305" s="928"/>
      <c r="R305" s="928"/>
      <c r="S305" s="928"/>
      <c r="T305" s="928"/>
      <c r="U305" s="928"/>
      <c r="V305" s="928"/>
      <c r="W305" s="928"/>
      <c r="X305" s="928"/>
      <c r="Y305" s="928"/>
      <c r="Z305" s="928"/>
      <c r="AA305" s="928"/>
      <c r="AB305" s="912"/>
    </row>
    <row r="306" spans="1:28">
      <c r="A306" s="917" t="s">
        <v>4100</v>
      </c>
      <c r="B306" s="918">
        <v>47723</v>
      </c>
      <c r="C306" s="919">
        <v>23851</v>
      </c>
      <c r="D306" s="919">
        <v>0</v>
      </c>
      <c r="E306" s="919">
        <v>55</v>
      </c>
      <c r="F306" s="920">
        <v>0</v>
      </c>
      <c r="G306" s="921">
        <v>0</v>
      </c>
      <c r="H306" s="921">
        <v>0</v>
      </c>
      <c r="I306" s="921">
        <v>0</v>
      </c>
      <c r="J306" s="921">
        <v>0</v>
      </c>
      <c r="K306" s="921">
        <v>71485</v>
      </c>
      <c r="L306" s="922">
        <v>46.183176047381998</v>
      </c>
      <c r="M306" s="923">
        <v>0.31754093722369597</v>
      </c>
      <c r="N306" s="923">
        <v>6.9706769376112795E-2</v>
      </c>
      <c r="O306" s="923">
        <v>5.22731314269104</v>
      </c>
      <c r="P306" s="923">
        <v>3.1873182805857301</v>
      </c>
      <c r="Q306" s="923">
        <v>6.9316764167968699E-3</v>
      </c>
      <c r="R306" s="923">
        <v>4.5243026537310903E-2</v>
      </c>
      <c r="S306" s="923">
        <v>6.9259795307825502</v>
      </c>
      <c r="T306" s="923">
        <v>16.522634618412599</v>
      </c>
      <c r="U306" s="923">
        <v>38.8393458207672</v>
      </c>
      <c r="V306" s="923">
        <v>2.2085800297954299E-2</v>
      </c>
      <c r="W306" s="923">
        <v>3.4527572883737302E-3</v>
      </c>
      <c r="X306" s="923">
        <v>0.85549216961593</v>
      </c>
      <c r="Y306" s="923">
        <v>0.85549216961593</v>
      </c>
      <c r="Z306" s="923">
        <v>6.8008672165497899E-2</v>
      </c>
      <c r="AA306" s="923">
        <v>1.6157640952969201E-2</v>
      </c>
      <c r="AB306" s="912"/>
    </row>
    <row r="307" spans="1:28">
      <c r="A307" s="929" t="s">
        <v>4101</v>
      </c>
      <c r="B307" s="930">
        <v>0</v>
      </c>
      <c r="C307" s="931">
        <v>33.631</v>
      </c>
      <c r="D307" s="931">
        <v>0</v>
      </c>
      <c r="E307" s="931">
        <v>0</v>
      </c>
      <c r="F307" s="932">
        <v>0</v>
      </c>
      <c r="G307" s="933">
        <v>0</v>
      </c>
      <c r="H307" s="933">
        <v>0</v>
      </c>
      <c r="I307" s="933">
        <v>0</v>
      </c>
      <c r="J307" s="933">
        <v>0</v>
      </c>
      <c r="K307" s="933">
        <v>0</v>
      </c>
      <c r="L307" s="934">
        <v>0</v>
      </c>
      <c r="M307" s="935">
        <v>0</v>
      </c>
      <c r="N307" s="935">
        <v>0</v>
      </c>
      <c r="O307" s="935">
        <v>0</v>
      </c>
      <c r="P307" s="935">
        <v>0</v>
      </c>
      <c r="Q307" s="935">
        <v>0</v>
      </c>
      <c r="R307" s="935">
        <v>0</v>
      </c>
      <c r="S307" s="935">
        <v>0</v>
      </c>
      <c r="T307" s="935">
        <v>0</v>
      </c>
      <c r="U307" s="935">
        <v>0</v>
      </c>
      <c r="V307" s="935">
        <v>0</v>
      </c>
      <c r="W307" s="935">
        <v>0</v>
      </c>
      <c r="X307" s="935">
        <v>0</v>
      </c>
      <c r="Y307" s="935">
        <v>0</v>
      </c>
      <c r="Z307" s="935">
        <v>0</v>
      </c>
      <c r="AA307" s="935">
        <v>0</v>
      </c>
      <c r="AB307" s="912"/>
    </row>
    <row r="308" spans="1:28">
      <c r="A308" s="929" t="s">
        <v>4102</v>
      </c>
      <c r="B308" s="930">
        <v>0</v>
      </c>
      <c r="C308" s="931">
        <v>2615.7800000000002</v>
      </c>
      <c r="D308" s="931">
        <v>0</v>
      </c>
      <c r="E308" s="931">
        <v>0</v>
      </c>
      <c r="F308" s="932">
        <v>0</v>
      </c>
      <c r="G308" s="933">
        <v>0</v>
      </c>
      <c r="H308" s="933">
        <v>0</v>
      </c>
      <c r="I308" s="933">
        <v>0</v>
      </c>
      <c r="J308" s="933">
        <v>0</v>
      </c>
      <c r="K308" s="933">
        <v>2616</v>
      </c>
      <c r="L308" s="934">
        <v>8.9668253333817791</v>
      </c>
      <c r="M308" s="935">
        <v>9.5054685512881102E-3</v>
      </c>
      <c r="N308" s="935">
        <v>6.9706769376112795E-2</v>
      </c>
      <c r="O308" s="935">
        <v>9.5054685512881099E-2</v>
      </c>
      <c r="P308" s="935">
        <v>0.47844191708150102</v>
      </c>
      <c r="Q308" s="935">
        <v>0</v>
      </c>
      <c r="R308" s="935">
        <v>3.1684895170960401E-3</v>
      </c>
      <c r="S308" s="935">
        <v>3.1684895170960403E-2</v>
      </c>
      <c r="T308" s="935">
        <v>0.28516405653864302</v>
      </c>
      <c r="U308" s="935">
        <v>0.34853384688056399</v>
      </c>
      <c r="V308" s="935">
        <v>3.1684895170960397E-4</v>
      </c>
      <c r="W308" s="935">
        <v>0</v>
      </c>
      <c r="X308" s="935">
        <v>0.85549216961593</v>
      </c>
      <c r="Y308" s="935">
        <v>0.85549216961593</v>
      </c>
      <c r="Z308" s="935">
        <v>0</v>
      </c>
      <c r="AA308" s="935">
        <v>1.58424475854802E-3</v>
      </c>
      <c r="AB308" s="912"/>
    </row>
    <row r="309" spans="1:28">
      <c r="A309" s="929" t="s">
        <v>4103</v>
      </c>
      <c r="B309" s="930">
        <v>0</v>
      </c>
      <c r="C309" s="931">
        <v>2138.1141950000001</v>
      </c>
      <c r="D309" s="931">
        <v>0</v>
      </c>
      <c r="E309" s="931">
        <v>0</v>
      </c>
      <c r="F309" s="932">
        <v>0</v>
      </c>
      <c r="G309" s="933">
        <v>0</v>
      </c>
      <c r="H309" s="933">
        <v>0</v>
      </c>
      <c r="I309" s="933">
        <v>0</v>
      </c>
      <c r="J309" s="933">
        <v>0</v>
      </c>
      <c r="K309" s="933">
        <v>2138</v>
      </c>
      <c r="L309" s="934">
        <v>2.0716301490982598</v>
      </c>
      <c r="M309" s="935">
        <v>5.1790753727456599E-3</v>
      </c>
      <c r="N309" s="935">
        <v>0</v>
      </c>
      <c r="O309" s="935">
        <v>0.25895376863728298</v>
      </c>
      <c r="P309" s="935">
        <v>6.2148904472947901E-2</v>
      </c>
      <c r="Q309" s="935">
        <v>0</v>
      </c>
      <c r="R309" s="935">
        <v>7.7686130591184902E-3</v>
      </c>
      <c r="S309" s="935">
        <v>0.28484914550101098</v>
      </c>
      <c r="T309" s="935">
        <v>0.51790753727456595</v>
      </c>
      <c r="U309" s="935">
        <v>2.01983939537081</v>
      </c>
      <c r="V309" s="935">
        <v>2.5895376863728303E-4</v>
      </c>
      <c r="W309" s="935">
        <v>0</v>
      </c>
      <c r="X309" s="935">
        <v>0</v>
      </c>
      <c r="Y309" s="935">
        <v>0</v>
      </c>
      <c r="Z309" s="935">
        <v>0</v>
      </c>
      <c r="AA309" s="935">
        <v>2.3305839177355501E-3</v>
      </c>
      <c r="AB309" s="912"/>
    </row>
    <row r="310" spans="1:28">
      <c r="A310" s="929" t="s">
        <v>4104</v>
      </c>
      <c r="B310" s="930">
        <v>0</v>
      </c>
      <c r="C310" s="931">
        <v>11.148</v>
      </c>
      <c r="D310" s="931">
        <v>0</v>
      </c>
      <c r="E310" s="931">
        <v>0</v>
      </c>
      <c r="F310" s="932">
        <v>0</v>
      </c>
      <c r="G310" s="933">
        <v>0</v>
      </c>
      <c r="H310" s="933">
        <v>0</v>
      </c>
      <c r="I310" s="933">
        <v>0</v>
      </c>
      <c r="J310" s="933">
        <v>0</v>
      </c>
      <c r="K310" s="933">
        <v>11</v>
      </c>
      <c r="L310" s="934">
        <v>1.7986265033974099E-2</v>
      </c>
      <c r="M310" s="935">
        <v>1.3323159284425199E-5</v>
      </c>
      <c r="N310" s="935">
        <v>0</v>
      </c>
      <c r="O310" s="935">
        <v>9.3262114990976604E-4</v>
      </c>
      <c r="P310" s="935">
        <v>1.38560856558022E-3</v>
      </c>
      <c r="Q310" s="935">
        <v>0</v>
      </c>
      <c r="R310" s="935">
        <v>3.9969477853275703E-5</v>
      </c>
      <c r="S310" s="935">
        <v>6.6615796422126101E-4</v>
      </c>
      <c r="T310" s="935">
        <v>9.3262114990976604E-4</v>
      </c>
      <c r="U310" s="935">
        <v>4.2634109710160701E-3</v>
      </c>
      <c r="V310" s="935">
        <v>0</v>
      </c>
      <c r="W310" s="935">
        <v>0</v>
      </c>
      <c r="X310" s="935">
        <v>0</v>
      </c>
      <c r="Y310" s="935">
        <v>0</v>
      </c>
      <c r="Z310" s="935">
        <v>0</v>
      </c>
      <c r="AA310" s="935">
        <v>2.6646318568850501E-6</v>
      </c>
      <c r="AB310" s="912"/>
    </row>
    <row r="311" spans="1:28">
      <c r="A311" s="929" t="s">
        <v>4105</v>
      </c>
      <c r="B311" s="930">
        <v>0</v>
      </c>
      <c r="C311" s="931">
        <v>5615.2659999999996</v>
      </c>
      <c r="D311" s="931">
        <v>0</v>
      </c>
      <c r="E311" s="931">
        <v>0</v>
      </c>
      <c r="F311" s="932">
        <v>0</v>
      </c>
      <c r="G311" s="933">
        <v>0</v>
      </c>
      <c r="H311" s="933">
        <v>0</v>
      </c>
      <c r="I311" s="933">
        <v>0</v>
      </c>
      <c r="J311" s="933">
        <v>0</v>
      </c>
      <c r="K311" s="933">
        <v>5615</v>
      </c>
      <c r="L311" s="934">
        <v>3.7404769691023798</v>
      </c>
      <c r="M311" s="935">
        <v>6.8008672165497898E-3</v>
      </c>
      <c r="N311" s="935">
        <v>0</v>
      </c>
      <c r="O311" s="935">
        <v>0.34004336082748898</v>
      </c>
      <c r="P311" s="935">
        <v>0.37404769691023798</v>
      </c>
      <c r="Q311" s="935">
        <v>0</v>
      </c>
      <c r="R311" s="935">
        <v>2.04026016496494E-2</v>
      </c>
      <c r="S311" s="935">
        <v>0.27203468866199099</v>
      </c>
      <c r="T311" s="935">
        <v>0.47606070515848498</v>
      </c>
      <c r="U311" s="935">
        <v>4.7606070515848504</v>
      </c>
      <c r="V311" s="935">
        <v>0</v>
      </c>
      <c r="W311" s="935">
        <v>6.8008672165497796E-4</v>
      </c>
      <c r="X311" s="935">
        <v>0</v>
      </c>
      <c r="Y311" s="935">
        <v>0</v>
      </c>
      <c r="Z311" s="935">
        <v>6.8008672165497899E-2</v>
      </c>
      <c r="AA311" s="935">
        <v>6.8008672165497796E-4</v>
      </c>
      <c r="AB311" s="912"/>
    </row>
    <row r="312" spans="1:28">
      <c r="A312" s="929" t="s">
        <v>4106</v>
      </c>
      <c r="B312" s="930">
        <v>42000</v>
      </c>
      <c r="C312" s="931">
        <v>13437</v>
      </c>
      <c r="D312" s="931">
        <v>0</v>
      </c>
      <c r="E312" s="931">
        <v>54.668999999999997</v>
      </c>
      <c r="F312" s="932">
        <v>0</v>
      </c>
      <c r="G312" s="933">
        <v>0</v>
      </c>
      <c r="H312" s="933">
        <v>0</v>
      </c>
      <c r="I312" s="933">
        <v>0</v>
      </c>
      <c r="J312" s="933">
        <v>0</v>
      </c>
      <c r="K312" s="933">
        <v>55382.330999999998</v>
      </c>
      <c r="L312" s="934">
        <v>29.5147046982304</v>
      </c>
      <c r="M312" s="935">
        <v>0.26831549725664</v>
      </c>
      <c r="N312" s="935">
        <v>0</v>
      </c>
      <c r="O312" s="935">
        <v>3.3539437157080001</v>
      </c>
      <c r="P312" s="935">
        <v>2.14652397805312</v>
      </c>
      <c r="Q312" s="935">
        <v>0</v>
      </c>
      <c r="R312" s="935">
        <v>0</v>
      </c>
      <c r="S312" s="935">
        <v>5.3663099451328096</v>
      </c>
      <c r="T312" s="935">
        <v>14.7573523491152</v>
      </c>
      <c r="U312" s="935">
        <v>26.160760982522401</v>
      </c>
      <c r="V312" s="935">
        <v>2.0123662294248001E-2</v>
      </c>
      <c r="W312" s="935">
        <v>0</v>
      </c>
      <c r="X312" s="935">
        <v>0</v>
      </c>
      <c r="Y312" s="935">
        <v>0</v>
      </c>
      <c r="Z312" s="935">
        <v>0</v>
      </c>
      <c r="AA312" s="935">
        <v>6.7078874314160097E-3</v>
      </c>
      <c r="AB312" s="912"/>
    </row>
    <row r="313" spans="1:28">
      <c r="A313" s="929" t="s">
        <v>4107</v>
      </c>
      <c r="B313" s="930">
        <v>5722.89</v>
      </c>
      <c r="C313" s="931">
        <v>0</v>
      </c>
      <c r="D313" s="931">
        <v>0</v>
      </c>
      <c r="E313" s="931">
        <v>0</v>
      </c>
      <c r="F313" s="932">
        <v>0</v>
      </c>
      <c r="G313" s="933">
        <v>0</v>
      </c>
      <c r="H313" s="933">
        <v>0</v>
      </c>
      <c r="I313" s="933">
        <v>0</v>
      </c>
      <c r="J313" s="933">
        <v>0</v>
      </c>
      <c r="K313" s="933">
        <v>5723</v>
      </c>
      <c r="L313" s="934">
        <v>1.8715526325351599</v>
      </c>
      <c r="M313" s="935">
        <v>2.77267056671875E-2</v>
      </c>
      <c r="N313" s="935">
        <v>0</v>
      </c>
      <c r="O313" s="935">
        <v>1.17838499085547</v>
      </c>
      <c r="P313" s="935">
        <v>0.124770175502344</v>
      </c>
      <c r="Q313" s="935">
        <v>6.9316764167968699E-3</v>
      </c>
      <c r="R313" s="935">
        <v>1.38633528335937E-2</v>
      </c>
      <c r="S313" s="935">
        <v>0.97043469835156204</v>
      </c>
      <c r="T313" s="935">
        <v>0.48521734917578102</v>
      </c>
      <c r="U313" s="935">
        <v>5.5453411334374998</v>
      </c>
      <c r="V313" s="935">
        <v>1.3863352833593701E-3</v>
      </c>
      <c r="W313" s="935">
        <v>2.7726705667187501E-3</v>
      </c>
      <c r="X313" s="935">
        <v>0</v>
      </c>
      <c r="Y313" s="935">
        <v>0</v>
      </c>
      <c r="Z313" s="935">
        <v>0</v>
      </c>
      <c r="AA313" s="935">
        <v>4.8521734917578102E-3</v>
      </c>
      <c r="AB313" s="912"/>
    </row>
    <row r="314" spans="1:28">
      <c r="A314" s="924"/>
      <c r="B314" s="925"/>
      <c r="C314" s="926"/>
      <c r="D314" s="926"/>
      <c r="E314" s="926"/>
      <c r="F314" s="925"/>
      <c r="G314" s="926"/>
      <c r="H314" s="926"/>
      <c r="I314" s="926"/>
      <c r="J314" s="926"/>
      <c r="K314" s="926"/>
      <c r="L314" s="927"/>
      <c r="M314" s="928"/>
      <c r="N314" s="928"/>
      <c r="O314" s="928"/>
      <c r="P314" s="928"/>
      <c r="Q314" s="928"/>
      <c r="R314" s="928"/>
      <c r="S314" s="928"/>
      <c r="T314" s="928"/>
      <c r="U314" s="928"/>
      <c r="V314" s="928"/>
      <c r="W314" s="928"/>
      <c r="X314" s="928"/>
      <c r="Y314" s="928"/>
      <c r="Z314" s="928"/>
      <c r="AA314" s="928"/>
      <c r="AB314" s="912"/>
    </row>
    <row r="315" spans="1:28">
      <c r="A315" s="917" t="s">
        <v>4108</v>
      </c>
      <c r="B315" s="918">
        <v>0</v>
      </c>
      <c r="C315" s="919">
        <v>7510</v>
      </c>
      <c r="D315" s="919">
        <v>-1000</v>
      </c>
      <c r="E315" s="919">
        <v>328</v>
      </c>
      <c r="F315" s="920">
        <v>0</v>
      </c>
      <c r="G315" s="921">
        <v>0</v>
      </c>
      <c r="H315" s="921">
        <v>0</v>
      </c>
      <c r="I315" s="921">
        <v>0</v>
      </c>
      <c r="J315" s="921">
        <v>0</v>
      </c>
      <c r="K315" s="921">
        <v>8182</v>
      </c>
      <c r="L315" s="922">
        <v>11.509453387110399</v>
      </c>
      <c r="M315" s="923">
        <v>0.67169192010949197</v>
      </c>
      <c r="N315" s="923">
        <v>0.14452842072114599</v>
      </c>
      <c r="O315" s="923">
        <v>32.862832019185298</v>
      </c>
      <c r="P315" s="923">
        <v>1.8074767147511599</v>
      </c>
      <c r="Q315" s="923">
        <v>0.15112096217434001</v>
      </c>
      <c r="R315" s="923">
        <v>0.25348521734917601</v>
      </c>
      <c r="S315" s="923">
        <v>3.51791964923755</v>
      </c>
      <c r="T315" s="923">
        <v>34.419413054273697</v>
      </c>
      <c r="U315" s="923">
        <v>31.2682315322844</v>
      </c>
      <c r="V315" s="923">
        <v>4.5055654469919902E-2</v>
      </c>
      <c r="W315" s="923">
        <v>5.40390974165183E-2</v>
      </c>
      <c r="X315" s="923">
        <v>2.8877463270472199</v>
      </c>
      <c r="Y315" s="923">
        <v>1.89056841442293</v>
      </c>
      <c r="Z315" s="923">
        <v>0.234996305851289</v>
      </c>
      <c r="AA315" s="923">
        <v>8.2125770623644997E-2</v>
      </c>
      <c r="AB315" s="912"/>
    </row>
    <row r="316" spans="1:28">
      <c r="A316" s="929" t="s">
        <v>4109</v>
      </c>
      <c r="B316" s="930">
        <v>0</v>
      </c>
      <c r="C316" s="931">
        <v>255.67699999999999</v>
      </c>
      <c r="D316" s="931">
        <v>0</v>
      </c>
      <c r="E316" s="931">
        <v>0.99341900000000005</v>
      </c>
      <c r="F316" s="932">
        <v>0</v>
      </c>
      <c r="G316" s="933">
        <v>0</v>
      </c>
      <c r="H316" s="933">
        <v>0</v>
      </c>
      <c r="I316" s="933">
        <v>0</v>
      </c>
      <c r="J316" s="933">
        <v>0</v>
      </c>
      <c r="K316" s="933">
        <v>255</v>
      </c>
      <c r="L316" s="934">
        <v>0.94818502234657198</v>
      </c>
      <c r="M316" s="935">
        <v>2.84146651647833E-2</v>
      </c>
      <c r="N316" s="935">
        <v>3.8915737073507498E-2</v>
      </c>
      <c r="O316" s="935">
        <v>1.4670615166600101</v>
      </c>
      <c r="P316" s="935">
        <v>0.117673776388939</v>
      </c>
      <c r="Q316" s="935">
        <v>7.1036662911958103E-3</v>
      </c>
      <c r="R316" s="935">
        <v>6.1462156171650698E-2</v>
      </c>
      <c r="S316" s="935">
        <v>0.157516078630864</v>
      </c>
      <c r="T316" s="935">
        <v>0.81537734820682395</v>
      </c>
      <c r="U316" s="935">
        <v>1.31263398859053</v>
      </c>
      <c r="V316" s="935">
        <v>2.8105810108644299E-3</v>
      </c>
      <c r="W316" s="935">
        <v>2.1928708985865298E-3</v>
      </c>
      <c r="X316" s="935">
        <v>0.67948112350568701</v>
      </c>
      <c r="Y316" s="935">
        <v>0.64241851676901296</v>
      </c>
      <c r="Z316" s="935">
        <v>0.138984775262527</v>
      </c>
      <c r="AA316" s="935">
        <v>1.49176992115112E-2</v>
      </c>
      <c r="AB316" s="912"/>
    </row>
    <row r="317" spans="1:28">
      <c r="A317" s="929" t="s">
        <v>4110</v>
      </c>
      <c r="B317" s="930">
        <v>0</v>
      </c>
      <c r="C317" s="931">
        <v>7253.92137</v>
      </c>
      <c r="D317" s="931">
        <v>-1000</v>
      </c>
      <c r="E317" s="931">
        <v>326.85591099999999</v>
      </c>
      <c r="F317" s="932">
        <v>0</v>
      </c>
      <c r="G317" s="933">
        <v>0</v>
      </c>
      <c r="H317" s="933">
        <v>0</v>
      </c>
      <c r="I317" s="933">
        <v>0</v>
      </c>
      <c r="J317" s="933">
        <v>0</v>
      </c>
      <c r="K317" s="933">
        <v>7927</v>
      </c>
      <c r="L317" s="934">
        <v>10.561268364763899</v>
      </c>
      <c r="M317" s="935">
        <v>0.643277254944709</v>
      </c>
      <c r="N317" s="935">
        <v>0.105612683647639</v>
      </c>
      <c r="O317" s="935">
        <v>31.395770502525298</v>
      </c>
      <c r="P317" s="935">
        <v>1.68980293836222</v>
      </c>
      <c r="Q317" s="935">
        <v>0.14401729588314399</v>
      </c>
      <c r="R317" s="935">
        <v>0.19202306117752499</v>
      </c>
      <c r="S317" s="935">
        <v>3.3604035706066901</v>
      </c>
      <c r="T317" s="935">
        <v>33.604035706066902</v>
      </c>
      <c r="U317" s="935">
        <v>29.955597543693901</v>
      </c>
      <c r="V317" s="935">
        <v>4.2245073459055503E-2</v>
      </c>
      <c r="W317" s="935">
        <v>5.1846226517931797E-2</v>
      </c>
      <c r="X317" s="935">
        <v>2.20826520354154</v>
      </c>
      <c r="Y317" s="935">
        <v>1.24814989765391</v>
      </c>
      <c r="Z317" s="935">
        <v>9.6011530588762495E-2</v>
      </c>
      <c r="AA317" s="935">
        <v>6.7208071412133794E-2</v>
      </c>
      <c r="AB317" s="912"/>
    </row>
    <row r="318" spans="1:28">
      <c r="A318" s="924"/>
      <c r="B318" s="925"/>
      <c r="C318" s="926"/>
      <c r="D318" s="926"/>
      <c r="E318" s="926"/>
      <c r="F318" s="925"/>
      <c r="G318" s="926"/>
      <c r="H318" s="926"/>
      <c r="I318" s="926"/>
      <c r="J318" s="926"/>
      <c r="K318" s="926"/>
      <c r="L318" s="927"/>
      <c r="M318" s="928"/>
      <c r="N318" s="928"/>
      <c r="O318" s="928"/>
      <c r="P318" s="928"/>
      <c r="Q318" s="928"/>
      <c r="R318" s="928"/>
      <c r="S318" s="928"/>
      <c r="T318" s="928"/>
      <c r="U318" s="928"/>
      <c r="V318" s="928"/>
      <c r="W318" s="928"/>
      <c r="X318" s="928"/>
      <c r="Y318" s="928"/>
      <c r="Z318" s="928"/>
      <c r="AA318" s="928"/>
      <c r="AB318" s="912"/>
    </row>
    <row r="319" spans="1:28">
      <c r="A319" s="917" t="s">
        <v>4111</v>
      </c>
      <c r="B319" s="918">
        <v>9289</v>
      </c>
      <c r="C319" s="919">
        <v>45232</v>
      </c>
      <c r="D319" s="919">
        <v>44</v>
      </c>
      <c r="E319" s="919">
        <v>0</v>
      </c>
      <c r="F319" s="920">
        <v>0</v>
      </c>
      <c r="G319" s="921">
        <v>0</v>
      </c>
      <c r="H319" s="921">
        <v>0</v>
      </c>
      <c r="I319" s="921">
        <v>0</v>
      </c>
      <c r="J319" s="921">
        <v>0</v>
      </c>
      <c r="K319" s="921">
        <v>49935</v>
      </c>
      <c r="L319" s="922">
        <v>102.248457540494</v>
      </c>
      <c r="M319" s="923">
        <v>10.1926685489211</v>
      </c>
      <c r="N319" s="923">
        <v>6.7388475013906897</v>
      </c>
      <c r="O319" s="923">
        <v>5.3165547299104903</v>
      </c>
      <c r="P319" s="923">
        <v>0.19710616135557099</v>
      </c>
      <c r="Q319" s="923">
        <v>7.9805724113707101E-3</v>
      </c>
      <c r="R319" s="923">
        <v>0.717191282453981</v>
      </c>
      <c r="S319" s="923">
        <v>11.308148514236199</v>
      </c>
      <c r="T319" s="923">
        <v>93.2802224735225</v>
      </c>
      <c r="U319" s="923">
        <v>139.563974947491</v>
      </c>
      <c r="V319" s="923">
        <v>9.6126417158068397E-2</v>
      </c>
      <c r="W319" s="923">
        <v>8.5309623965824893E-2</v>
      </c>
      <c r="X319" s="923">
        <v>22.165710371643499</v>
      </c>
      <c r="Y319" s="923">
        <v>22.129878582585398</v>
      </c>
      <c r="Z319" s="923">
        <v>0.90519070063539397</v>
      </c>
      <c r="AA319" s="923">
        <v>0.98411518179075896</v>
      </c>
      <c r="AB319" s="912"/>
    </row>
    <row r="320" spans="1:28">
      <c r="A320" s="929" t="s">
        <v>4112</v>
      </c>
      <c r="B320" s="930">
        <v>0</v>
      </c>
      <c r="C320" s="931">
        <v>0</v>
      </c>
      <c r="D320" s="931">
        <v>0</v>
      </c>
      <c r="E320" s="931">
        <v>0</v>
      </c>
      <c r="F320" s="932">
        <v>0</v>
      </c>
      <c r="G320" s="933">
        <v>0</v>
      </c>
      <c r="H320" s="933">
        <v>0</v>
      </c>
      <c r="I320" s="933">
        <v>0</v>
      </c>
      <c r="J320" s="933">
        <v>0</v>
      </c>
      <c r="K320" s="933">
        <v>0</v>
      </c>
      <c r="L320" s="934">
        <v>0</v>
      </c>
      <c r="M320" s="935">
        <v>0</v>
      </c>
      <c r="N320" s="935">
        <v>0</v>
      </c>
      <c r="O320" s="935">
        <v>0</v>
      </c>
      <c r="P320" s="935">
        <v>0</v>
      </c>
      <c r="Q320" s="935">
        <v>0</v>
      </c>
      <c r="R320" s="935">
        <v>0</v>
      </c>
      <c r="S320" s="935">
        <v>0</v>
      </c>
      <c r="T320" s="935">
        <v>0</v>
      </c>
      <c r="U320" s="935">
        <v>0</v>
      </c>
      <c r="V320" s="935">
        <v>0</v>
      </c>
      <c r="W320" s="935">
        <v>0</v>
      </c>
      <c r="X320" s="935">
        <v>0</v>
      </c>
      <c r="Y320" s="935">
        <v>0</v>
      </c>
      <c r="Z320" s="935">
        <v>0</v>
      </c>
      <c r="AA320" s="935">
        <v>0</v>
      </c>
      <c r="AB320" s="912"/>
    </row>
    <row r="321" spans="1:28">
      <c r="A321" s="929" t="s">
        <v>4113</v>
      </c>
      <c r="B321" s="930">
        <v>1416.822212</v>
      </c>
      <c r="C321" s="931">
        <v>1181</v>
      </c>
      <c r="D321" s="931">
        <v>0</v>
      </c>
      <c r="E321" s="931">
        <v>0</v>
      </c>
      <c r="F321" s="932">
        <v>0</v>
      </c>
      <c r="G321" s="933">
        <v>0</v>
      </c>
      <c r="H321" s="933">
        <v>0</v>
      </c>
      <c r="I321" s="933">
        <v>0</v>
      </c>
      <c r="J321" s="933">
        <v>0</v>
      </c>
      <c r="K321" s="933">
        <v>1727</v>
      </c>
      <c r="L321" s="934">
        <v>4.3056293981565599</v>
      </c>
      <c r="M321" s="935">
        <v>0.31944992308903503</v>
      </c>
      <c r="N321" s="935">
        <v>0.33681133195256902</v>
      </c>
      <c r="O321" s="935">
        <v>0.13889127090827599</v>
      </c>
      <c r="P321" s="935">
        <v>0</v>
      </c>
      <c r="Q321" s="935">
        <v>0</v>
      </c>
      <c r="R321" s="935">
        <v>2.9514395068008702E-2</v>
      </c>
      <c r="S321" s="935">
        <v>0.31250535954362102</v>
      </c>
      <c r="T321" s="935">
        <v>2.9514395068008699</v>
      </c>
      <c r="U321" s="935">
        <v>4.8438330729261301</v>
      </c>
      <c r="V321" s="935">
        <v>2.4305972408948302E-3</v>
      </c>
      <c r="W321" s="935">
        <v>1.04168453181207E-3</v>
      </c>
      <c r="X321" s="935">
        <v>0.173614088635345</v>
      </c>
      <c r="Y321" s="935">
        <v>0.173614088635345</v>
      </c>
      <c r="Z321" s="935">
        <v>0</v>
      </c>
      <c r="AA321" s="935">
        <v>5.6771806983757903E-2</v>
      </c>
      <c r="AB321" s="912"/>
    </row>
    <row r="322" spans="1:28">
      <c r="A322" s="929" t="s">
        <v>4114</v>
      </c>
      <c r="B322" s="930">
        <v>0</v>
      </c>
      <c r="C322" s="931">
        <v>1542</v>
      </c>
      <c r="D322" s="931">
        <v>0</v>
      </c>
      <c r="E322" s="931">
        <v>0</v>
      </c>
      <c r="F322" s="932">
        <v>0</v>
      </c>
      <c r="G322" s="933">
        <v>0</v>
      </c>
      <c r="H322" s="933">
        <v>0</v>
      </c>
      <c r="I322" s="933">
        <v>0</v>
      </c>
      <c r="J322" s="933">
        <v>0</v>
      </c>
      <c r="K322" s="933">
        <v>69</v>
      </c>
      <c r="L322" s="934">
        <v>0.15126630573017</v>
      </c>
      <c r="M322" s="935">
        <v>1.67145089204607E-2</v>
      </c>
      <c r="N322" s="935">
        <v>9.3601249954580103E-3</v>
      </c>
      <c r="O322" s="935">
        <v>6.6858035681842997E-3</v>
      </c>
      <c r="P322" s="935">
        <v>0</v>
      </c>
      <c r="Q322" s="935">
        <v>0</v>
      </c>
      <c r="R322" s="935">
        <v>1.58787834744377E-3</v>
      </c>
      <c r="S322" s="935">
        <v>1.75502343664838E-2</v>
      </c>
      <c r="T322" s="935">
        <v>0.15711638385233101</v>
      </c>
      <c r="U322" s="935">
        <v>0.25656771192907202</v>
      </c>
      <c r="V322" s="935">
        <v>1.2535881690345599E-4</v>
      </c>
      <c r="W322" s="935">
        <v>5.0143526761382198E-5</v>
      </c>
      <c r="X322" s="935">
        <v>5.0143526761382198E-3</v>
      </c>
      <c r="Y322" s="935">
        <v>5.0143526761382198E-3</v>
      </c>
      <c r="Z322" s="935">
        <v>0</v>
      </c>
      <c r="AA322" s="935">
        <v>3.0838268958250101E-3</v>
      </c>
      <c r="AB322" s="912"/>
    </row>
    <row r="323" spans="1:28">
      <c r="A323" s="929" t="s">
        <v>4247</v>
      </c>
      <c r="B323" s="930">
        <v>0</v>
      </c>
      <c r="C323" s="931">
        <v>2084.8290000000002</v>
      </c>
      <c r="D323" s="931">
        <v>0</v>
      </c>
      <c r="E323" s="931">
        <v>0</v>
      </c>
      <c r="F323" s="932">
        <v>0</v>
      </c>
      <c r="G323" s="933">
        <v>0</v>
      </c>
      <c r="H323" s="933">
        <v>0</v>
      </c>
      <c r="I323" s="933">
        <v>0</v>
      </c>
      <c r="J323" s="933">
        <v>0</v>
      </c>
      <c r="K323" s="933">
        <v>2085</v>
      </c>
      <c r="L323" s="934">
        <v>2.5192834562697599</v>
      </c>
      <c r="M323" s="935">
        <v>0.48431052650703099</v>
      </c>
      <c r="N323" s="935">
        <v>6.5153882489735096E-2</v>
      </c>
      <c r="O323" s="935">
        <v>0.15202572580938201</v>
      </c>
      <c r="P323" s="935">
        <v>0</v>
      </c>
      <c r="Q323" s="935">
        <v>0</v>
      </c>
      <c r="R323" s="935">
        <v>5.2123105991788099E-2</v>
      </c>
      <c r="S323" s="935">
        <v>0.56466698157770401</v>
      </c>
      <c r="T323" s="935">
        <v>4.25672032266269</v>
      </c>
      <c r="U323" s="935">
        <v>6.6891319356128003</v>
      </c>
      <c r="V323" s="935">
        <v>4.7779513825805704E-3</v>
      </c>
      <c r="W323" s="935">
        <v>1.5202572580938201E-3</v>
      </c>
      <c r="X323" s="935">
        <v>2.17179608299117E-2</v>
      </c>
      <c r="Y323" s="935">
        <v>0</v>
      </c>
      <c r="Z323" s="935">
        <v>0</v>
      </c>
      <c r="AA323" s="935">
        <v>5.2123105991788099E-2</v>
      </c>
      <c r="AB323" s="912"/>
    </row>
    <row r="324" spans="1:28">
      <c r="A324" s="929" t="s">
        <v>4115</v>
      </c>
      <c r="B324" s="930">
        <v>498.91772800000001</v>
      </c>
      <c r="C324" s="931">
        <v>1649.4090000000001</v>
      </c>
      <c r="D324" s="931">
        <v>0</v>
      </c>
      <c r="E324" s="931">
        <v>3.0000000000000001E-3</v>
      </c>
      <c r="F324" s="932">
        <v>0</v>
      </c>
      <c r="G324" s="933">
        <v>0</v>
      </c>
      <c r="H324" s="933">
        <v>0</v>
      </c>
      <c r="I324" s="933">
        <v>0</v>
      </c>
      <c r="J324" s="933">
        <v>0</v>
      </c>
      <c r="K324" s="933">
        <v>2148</v>
      </c>
      <c r="L324" s="934">
        <v>6.1542022455579399</v>
      </c>
      <c r="M324" s="935">
        <v>0.36709276552450898</v>
      </c>
      <c r="N324" s="935">
        <v>0.52040797936121497</v>
      </c>
      <c r="O324" s="935">
        <v>0.259124305076124</v>
      </c>
      <c r="P324" s="935">
        <v>0</v>
      </c>
      <c r="Q324" s="935">
        <v>0</v>
      </c>
      <c r="R324" s="935">
        <v>1.9434322880709301E-2</v>
      </c>
      <c r="S324" s="935">
        <v>0.38868645761418602</v>
      </c>
      <c r="T324" s="935">
        <v>3.7357087315141202</v>
      </c>
      <c r="U324" s="935">
        <v>6.4133265506340598</v>
      </c>
      <c r="V324" s="935">
        <v>2.8071799716580101E-3</v>
      </c>
      <c r="W324" s="935">
        <v>1.27402783329094E-2</v>
      </c>
      <c r="X324" s="935">
        <v>6.4781076269030902E-2</v>
      </c>
      <c r="Y324" s="935">
        <v>6.4781076269030902E-2</v>
      </c>
      <c r="Z324" s="935">
        <v>0</v>
      </c>
      <c r="AA324" s="935">
        <v>4.0164267286799199E-2</v>
      </c>
      <c r="AB324" s="912"/>
    </row>
    <row r="325" spans="1:28">
      <c r="A325" s="929" t="s">
        <v>4117</v>
      </c>
      <c r="B325" s="930">
        <v>0</v>
      </c>
      <c r="C325" s="931">
        <v>1E-3</v>
      </c>
      <c r="D325" s="931">
        <v>0</v>
      </c>
      <c r="E325" s="931">
        <v>0</v>
      </c>
      <c r="F325" s="932">
        <v>0</v>
      </c>
      <c r="G325" s="933">
        <v>0</v>
      </c>
      <c r="H325" s="933">
        <v>0</v>
      </c>
      <c r="I325" s="933">
        <v>0</v>
      </c>
      <c r="J325" s="933">
        <v>0</v>
      </c>
      <c r="K325" s="933">
        <v>0</v>
      </c>
      <c r="L325" s="934">
        <v>0</v>
      </c>
      <c r="M325" s="935">
        <v>0</v>
      </c>
      <c r="N325" s="935">
        <v>0</v>
      </c>
      <c r="O325" s="935">
        <v>0</v>
      </c>
      <c r="P325" s="935">
        <v>0</v>
      </c>
      <c r="Q325" s="935">
        <v>0</v>
      </c>
      <c r="R325" s="935">
        <v>0</v>
      </c>
      <c r="S325" s="935">
        <v>0</v>
      </c>
      <c r="T325" s="935">
        <v>0</v>
      </c>
      <c r="U325" s="935">
        <v>0</v>
      </c>
      <c r="V325" s="935">
        <v>0</v>
      </c>
      <c r="W325" s="935">
        <v>0</v>
      </c>
      <c r="X325" s="935">
        <v>0</v>
      </c>
      <c r="Y325" s="935">
        <v>0</v>
      </c>
      <c r="Z325" s="935">
        <v>0</v>
      </c>
      <c r="AA325" s="935">
        <v>0</v>
      </c>
      <c r="AB325" s="912"/>
    </row>
    <row r="326" spans="1:28">
      <c r="A326" s="929" t="s">
        <v>4118</v>
      </c>
      <c r="B326" s="930">
        <v>503.84684099999998</v>
      </c>
      <c r="C326" s="931">
        <v>257.053</v>
      </c>
      <c r="D326" s="931">
        <v>0</v>
      </c>
      <c r="E326" s="931">
        <v>0</v>
      </c>
      <c r="F326" s="932">
        <v>0</v>
      </c>
      <c r="G326" s="933">
        <v>0</v>
      </c>
      <c r="H326" s="933">
        <v>0</v>
      </c>
      <c r="I326" s="933">
        <v>0</v>
      </c>
      <c r="J326" s="933">
        <v>0</v>
      </c>
      <c r="K326" s="933">
        <v>761</v>
      </c>
      <c r="L326" s="934">
        <v>2.0436384336809499</v>
      </c>
      <c r="M326" s="935">
        <v>0.14924496445138899</v>
      </c>
      <c r="N326" s="935">
        <v>0.16111672298729501</v>
      </c>
      <c r="O326" s="935">
        <v>8.4798275256470795E-2</v>
      </c>
      <c r="P326" s="935">
        <v>0</v>
      </c>
      <c r="Q326" s="935">
        <v>0</v>
      </c>
      <c r="R326" s="935">
        <v>1.61116722987295E-2</v>
      </c>
      <c r="S326" s="935">
        <v>0.178076378038589</v>
      </c>
      <c r="T326" s="935">
        <v>1.4330908518343599</v>
      </c>
      <c r="U326" s="935">
        <v>2.1284367089374201</v>
      </c>
      <c r="V326" s="935">
        <v>1.7807637803858899E-3</v>
      </c>
      <c r="W326" s="935">
        <v>1.1871758535905901E-3</v>
      </c>
      <c r="X326" s="935">
        <v>0.11871758535905901</v>
      </c>
      <c r="Y326" s="935">
        <v>0.11871758535905901</v>
      </c>
      <c r="Z326" s="935">
        <v>0</v>
      </c>
      <c r="AA326" s="935">
        <v>2.71354480820707E-2</v>
      </c>
      <c r="AB326" s="912"/>
    </row>
    <row r="327" spans="1:28">
      <c r="A327" s="929" t="s">
        <v>4119</v>
      </c>
      <c r="B327" s="930">
        <v>238.578192</v>
      </c>
      <c r="C327" s="931">
        <v>0</v>
      </c>
      <c r="D327" s="931">
        <v>0</v>
      </c>
      <c r="E327" s="931">
        <v>0</v>
      </c>
      <c r="F327" s="932">
        <v>0</v>
      </c>
      <c r="G327" s="933">
        <v>0</v>
      </c>
      <c r="H327" s="933">
        <v>0</v>
      </c>
      <c r="I327" s="933">
        <v>0</v>
      </c>
      <c r="J327" s="933">
        <v>0</v>
      </c>
      <c r="K327" s="933">
        <v>239</v>
      </c>
      <c r="L327" s="934">
        <v>0.35952908687911</v>
      </c>
      <c r="M327" s="935">
        <v>5.2887249736564799E-2</v>
      </c>
      <c r="N327" s="935">
        <v>1.56316994295265E-2</v>
      </c>
      <c r="O327" s="935">
        <v>3.6473965335561902E-2</v>
      </c>
      <c r="P327" s="935">
        <v>2.0842265906035398E-3</v>
      </c>
      <c r="Q327" s="935">
        <v>0</v>
      </c>
      <c r="R327" s="935">
        <v>8.0763780385887107E-3</v>
      </c>
      <c r="S327" s="935">
        <v>6.2526797718106195E-2</v>
      </c>
      <c r="T327" s="935">
        <v>0.53929363031866595</v>
      </c>
      <c r="U327" s="935">
        <v>0.79982195414410795</v>
      </c>
      <c r="V327" s="935">
        <v>6.5132080956360598E-4</v>
      </c>
      <c r="W327" s="935">
        <v>2.8658115620798697E-4</v>
      </c>
      <c r="X327" s="935">
        <v>1.56316994295265E-2</v>
      </c>
      <c r="Y327" s="935">
        <v>1.56316994295265E-2</v>
      </c>
      <c r="Z327" s="935">
        <v>0</v>
      </c>
      <c r="AA327" s="935">
        <v>1.01345517968097E-2</v>
      </c>
      <c r="AB327" s="912"/>
    </row>
    <row r="328" spans="1:28">
      <c r="A328" s="929" t="s">
        <v>4248</v>
      </c>
      <c r="B328" s="930">
        <v>0</v>
      </c>
      <c r="C328" s="931">
        <v>0</v>
      </c>
      <c r="D328" s="931">
        <v>0</v>
      </c>
      <c r="E328" s="931">
        <v>0</v>
      </c>
      <c r="F328" s="932">
        <v>0</v>
      </c>
      <c r="G328" s="933">
        <v>0</v>
      </c>
      <c r="H328" s="933">
        <v>0</v>
      </c>
      <c r="I328" s="933">
        <v>0</v>
      </c>
      <c r="J328" s="933">
        <v>0</v>
      </c>
      <c r="K328" s="933">
        <v>0</v>
      </c>
      <c r="L328" s="934">
        <v>0</v>
      </c>
      <c r="M328" s="935">
        <v>0</v>
      </c>
      <c r="N328" s="935">
        <v>0</v>
      </c>
      <c r="O328" s="935">
        <v>0</v>
      </c>
      <c r="P328" s="935">
        <v>0</v>
      </c>
      <c r="Q328" s="935">
        <v>0</v>
      </c>
      <c r="R328" s="935">
        <v>0</v>
      </c>
      <c r="S328" s="935">
        <v>0</v>
      </c>
      <c r="T328" s="935">
        <v>0</v>
      </c>
      <c r="U328" s="935">
        <v>0</v>
      </c>
      <c r="V328" s="935">
        <v>0</v>
      </c>
      <c r="W328" s="935">
        <v>0</v>
      </c>
      <c r="X328" s="935">
        <v>0</v>
      </c>
      <c r="Y328" s="935">
        <v>0</v>
      </c>
      <c r="Z328" s="935">
        <v>0</v>
      </c>
      <c r="AA328" s="935">
        <v>0</v>
      </c>
      <c r="AB328" s="912"/>
    </row>
    <row r="329" spans="1:28">
      <c r="A329" s="929" t="s">
        <v>4120</v>
      </c>
      <c r="B329" s="930">
        <v>0</v>
      </c>
      <c r="C329" s="931">
        <v>1.05</v>
      </c>
      <c r="D329" s="931">
        <v>0</v>
      </c>
      <c r="E329" s="931">
        <v>0</v>
      </c>
      <c r="F329" s="932">
        <v>0</v>
      </c>
      <c r="G329" s="933">
        <v>0</v>
      </c>
      <c r="H329" s="933">
        <v>0</v>
      </c>
      <c r="I329" s="933">
        <v>0</v>
      </c>
      <c r="J329" s="933">
        <v>0</v>
      </c>
      <c r="K329" s="933">
        <v>1</v>
      </c>
      <c r="L329" s="934">
        <v>1.4069256204353E-3</v>
      </c>
      <c r="M329" s="935">
        <v>2.1530225403631201E-4</v>
      </c>
      <c r="N329" s="935">
        <v>6.0753606336978997E-5</v>
      </c>
      <c r="O329" s="935">
        <v>9.5926746847861606E-5</v>
      </c>
      <c r="P329" s="935">
        <v>0</v>
      </c>
      <c r="Q329" s="935">
        <v>0</v>
      </c>
      <c r="R329" s="935">
        <v>4.1568256967406703E-5</v>
      </c>
      <c r="S329" s="935">
        <v>2.2382907597834399E-4</v>
      </c>
      <c r="T329" s="935">
        <v>2.0464372660877099E-3</v>
      </c>
      <c r="U329" s="935">
        <v>3.37875319453024E-3</v>
      </c>
      <c r="V329" s="935">
        <v>2.1317054855080399E-6</v>
      </c>
      <c r="W329" s="935">
        <v>1.2790232913048199E-6</v>
      </c>
      <c r="X329" s="935">
        <v>1.2790232913048201E-4</v>
      </c>
      <c r="Y329" s="935">
        <v>1.17243801702942E-4</v>
      </c>
      <c r="Z329" s="935">
        <v>1.0658527427540201E-5</v>
      </c>
      <c r="AA329" s="935">
        <v>3.6665334350738199E-5</v>
      </c>
      <c r="AB329" s="912"/>
    </row>
    <row r="330" spans="1:28">
      <c r="A330" s="929" t="s">
        <v>4249</v>
      </c>
      <c r="B330" s="930">
        <v>30</v>
      </c>
      <c r="C330" s="931">
        <v>0</v>
      </c>
      <c r="D330" s="931">
        <v>0</v>
      </c>
      <c r="E330" s="931">
        <v>0</v>
      </c>
      <c r="F330" s="932">
        <v>0</v>
      </c>
      <c r="G330" s="933">
        <v>0</v>
      </c>
      <c r="H330" s="933">
        <v>0</v>
      </c>
      <c r="I330" s="933">
        <v>0</v>
      </c>
      <c r="J330" s="933">
        <v>0</v>
      </c>
      <c r="K330" s="933">
        <v>30</v>
      </c>
      <c r="L330" s="934">
        <v>4.5085571018495002E-2</v>
      </c>
      <c r="M330" s="935">
        <v>7.0985792667417596E-3</v>
      </c>
      <c r="N330" s="935">
        <v>1.8545837723919899E-3</v>
      </c>
      <c r="O330" s="935">
        <v>2.8778024054358499E-3</v>
      </c>
      <c r="P330" s="935">
        <v>0</v>
      </c>
      <c r="Q330" s="935">
        <v>0</v>
      </c>
      <c r="R330" s="935">
        <v>1.3429744558700601E-3</v>
      </c>
      <c r="S330" s="935">
        <v>7.0346281021765201E-3</v>
      </c>
      <c r="T330" s="935">
        <v>6.5869699502198301E-2</v>
      </c>
      <c r="U330" s="935">
        <v>0.106478689001126</v>
      </c>
      <c r="V330" s="935">
        <v>5.7556048108716998E-5</v>
      </c>
      <c r="W330" s="935">
        <v>3.8370698739144697E-5</v>
      </c>
      <c r="X330" s="935">
        <v>2.8778024054358499E-3</v>
      </c>
      <c r="Y330" s="935">
        <v>2.5580465826096398E-3</v>
      </c>
      <c r="Z330" s="935">
        <v>3.1975582282620498E-4</v>
      </c>
      <c r="AA330" s="935">
        <v>1.12873805457651E-3</v>
      </c>
      <c r="AB330" s="912"/>
    </row>
    <row r="331" spans="1:28">
      <c r="A331" s="929" t="s">
        <v>4250</v>
      </c>
      <c r="B331" s="930">
        <v>0</v>
      </c>
      <c r="C331" s="931">
        <v>0</v>
      </c>
      <c r="D331" s="931">
        <v>0</v>
      </c>
      <c r="E331" s="931">
        <v>0</v>
      </c>
      <c r="F331" s="932">
        <v>0</v>
      </c>
      <c r="G331" s="933">
        <v>0</v>
      </c>
      <c r="H331" s="933">
        <v>0</v>
      </c>
      <c r="I331" s="933">
        <v>0</v>
      </c>
      <c r="J331" s="933">
        <v>0</v>
      </c>
      <c r="K331" s="933">
        <v>0</v>
      </c>
      <c r="L331" s="934">
        <v>0</v>
      </c>
      <c r="M331" s="935">
        <v>0</v>
      </c>
      <c r="N331" s="935">
        <v>0</v>
      </c>
      <c r="O331" s="935">
        <v>0</v>
      </c>
      <c r="P331" s="935">
        <v>0</v>
      </c>
      <c r="Q331" s="935">
        <v>0</v>
      </c>
      <c r="R331" s="935">
        <v>0</v>
      </c>
      <c r="S331" s="935">
        <v>0</v>
      </c>
      <c r="T331" s="935">
        <v>0</v>
      </c>
      <c r="U331" s="935">
        <v>0</v>
      </c>
      <c r="V331" s="935">
        <v>0</v>
      </c>
      <c r="W331" s="935">
        <v>0</v>
      </c>
      <c r="X331" s="935">
        <v>0</v>
      </c>
      <c r="Y331" s="935">
        <v>0</v>
      </c>
      <c r="Z331" s="935">
        <v>0</v>
      </c>
      <c r="AA331" s="935">
        <v>0</v>
      </c>
      <c r="AB331" s="912"/>
    </row>
    <row r="332" spans="1:28">
      <c r="A332" s="929" t="s">
        <v>4121</v>
      </c>
      <c r="B332" s="930">
        <v>1060.1307340000001</v>
      </c>
      <c r="C332" s="931">
        <v>27744</v>
      </c>
      <c r="D332" s="931">
        <v>0</v>
      </c>
      <c r="E332" s="931">
        <v>0</v>
      </c>
      <c r="F332" s="932">
        <v>0</v>
      </c>
      <c r="G332" s="933">
        <v>0</v>
      </c>
      <c r="H332" s="933">
        <v>0</v>
      </c>
      <c r="I332" s="933">
        <v>0</v>
      </c>
      <c r="J332" s="933">
        <v>0</v>
      </c>
      <c r="K332" s="933">
        <v>28804.130733999998</v>
      </c>
      <c r="L332" s="934">
        <v>48.060960114286502</v>
      </c>
      <c r="M332" s="935">
        <v>5.7438708429269303</v>
      </c>
      <c r="N332" s="935">
        <v>2.7840190310105002</v>
      </c>
      <c r="O332" s="935">
        <v>2.9305463484321099</v>
      </c>
      <c r="P332" s="935">
        <v>0</v>
      </c>
      <c r="Q332" s="935">
        <v>0</v>
      </c>
      <c r="R332" s="935">
        <v>0.234443707874568</v>
      </c>
      <c r="S332" s="935">
        <v>6.7402566013938401</v>
      </c>
      <c r="T332" s="935">
        <v>50.991506462718696</v>
      </c>
      <c r="U332" s="935">
        <v>74.142822615332307</v>
      </c>
      <c r="V332" s="935">
        <v>3.2236009832753203E-2</v>
      </c>
      <c r="W332" s="935">
        <v>2.6374917135888999E-2</v>
      </c>
      <c r="X332" s="935">
        <v>7.3263658710802702</v>
      </c>
      <c r="Y332" s="935">
        <v>7.3263658710802702</v>
      </c>
      <c r="Z332" s="935">
        <v>0.29305463484321098</v>
      </c>
      <c r="AA332" s="935">
        <v>0.39269321068990198</v>
      </c>
      <c r="AB332" s="912"/>
    </row>
    <row r="333" spans="1:28">
      <c r="A333" s="929" t="s">
        <v>4122</v>
      </c>
      <c r="B333" s="930">
        <v>0</v>
      </c>
      <c r="C333" s="931">
        <v>54.643000000000001</v>
      </c>
      <c r="D333" s="931">
        <v>0</v>
      </c>
      <c r="E333" s="931">
        <v>0</v>
      </c>
      <c r="F333" s="932">
        <v>0</v>
      </c>
      <c r="G333" s="933">
        <v>0</v>
      </c>
      <c r="H333" s="933">
        <v>0</v>
      </c>
      <c r="I333" s="933">
        <v>0</v>
      </c>
      <c r="J333" s="933">
        <v>0</v>
      </c>
      <c r="K333" s="933">
        <v>55</v>
      </c>
      <c r="L333" s="934">
        <v>0.119162336639899</v>
      </c>
      <c r="M333" s="935">
        <v>1.0082966946453E-2</v>
      </c>
      <c r="N333" s="935">
        <v>8.7653064932233602E-3</v>
      </c>
      <c r="O333" s="935">
        <v>4.5831667938422797E-3</v>
      </c>
      <c r="P333" s="935">
        <v>0</v>
      </c>
      <c r="Q333" s="935">
        <v>0</v>
      </c>
      <c r="R333" s="935">
        <v>1.6041083778448001E-3</v>
      </c>
      <c r="S333" s="935">
        <v>1.1457916984605699E-2</v>
      </c>
      <c r="T333" s="935">
        <v>0.107704419655294</v>
      </c>
      <c r="U333" s="935">
        <v>0.15353608759371601</v>
      </c>
      <c r="V333" s="935">
        <v>2.0624250572290299E-4</v>
      </c>
      <c r="W333" s="935">
        <v>1.8332667175369099E-4</v>
      </c>
      <c r="X333" s="935">
        <v>1.8905563024599399E-2</v>
      </c>
      <c r="Y333" s="935">
        <v>1.8905563024599399E-2</v>
      </c>
      <c r="Z333" s="935">
        <v>1.1457916984605699E-3</v>
      </c>
      <c r="AA333" s="935">
        <v>9.2809127575306104E-4</v>
      </c>
      <c r="AB333" s="912"/>
    </row>
    <row r="334" spans="1:28">
      <c r="A334" s="929" t="s">
        <v>4123</v>
      </c>
      <c r="B334" s="930">
        <v>0</v>
      </c>
      <c r="C334" s="931">
        <v>9.5615900000000007</v>
      </c>
      <c r="D334" s="931">
        <v>0</v>
      </c>
      <c r="E334" s="931">
        <v>0</v>
      </c>
      <c r="F334" s="932">
        <v>0</v>
      </c>
      <c r="G334" s="933">
        <v>0</v>
      </c>
      <c r="H334" s="933">
        <v>0</v>
      </c>
      <c r="I334" s="933">
        <v>0</v>
      </c>
      <c r="J334" s="933">
        <v>0</v>
      </c>
      <c r="K334" s="933">
        <v>10</v>
      </c>
      <c r="L334" s="934">
        <v>3.2624783498661603E-2</v>
      </c>
      <c r="M334" s="935">
        <v>1.9949614233978901E-3</v>
      </c>
      <c r="N334" s="935">
        <v>2.7334278066446201E-3</v>
      </c>
      <c r="O334" s="935">
        <v>1.3226263580538499E-3</v>
      </c>
      <c r="P334" s="935">
        <v>0</v>
      </c>
      <c r="Q334" s="935">
        <v>0</v>
      </c>
      <c r="R334" s="935">
        <v>2.7554715792788503E-4</v>
      </c>
      <c r="S334" s="935">
        <v>2.4248149897653898E-3</v>
      </c>
      <c r="T334" s="935">
        <v>2.8656904424500099E-2</v>
      </c>
      <c r="U334" s="935">
        <v>3.8356164383561597E-2</v>
      </c>
      <c r="V334" s="935">
        <v>3.5270036214769301E-5</v>
      </c>
      <c r="W334" s="935">
        <v>1.2124074948827E-5</v>
      </c>
      <c r="X334" s="935">
        <v>2.2043772634230802E-3</v>
      </c>
      <c r="Y334" s="935">
        <v>2.2043772634230802E-3</v>
      </c>
      <c r="Z334" s="935">
        <v>5.5109431585577103E-4</v>
      </c>
      <c r="AA334" s="935">
        <v>1.98393953708077E-4</v>
      </c>
      <c r="AB334" s="912"/>
    </row>
    <row r="335" spans="1:28">
      <c r="A335" s="929" t="s">
        <v>4124</v>
      </c>
      <c r="B335" s="930">
        <v>0</v>
      </c>
      <c r="C335" s="931">
        <v>31.251000000000001</v>
      </c>
      <c r="D335" s="931">
        <v>0</v>
      </c>
      <c r="E335" s="931">
        <v>0</v>
      </c>
      <c r="F335" s="932">
        <v>0</v>
      </c>
      <c r="G335" s="933">
        <v>0</v>
      </c>
      <c r="H335" s="933">
        <v>0</v>
      </c>
      <c r="I335" s="933">
        <v>0</v>
      </c>
      <c r="J335" s="933">
        <v>0</v>
      </c>
      <c r="K335" s="933">
        <v>31</v>
      </c>
      <c r="L335" s="934">
        <v>4.3592165982340801E-2</v>
      </c>
      <c r="M335" s="935">
        <v>6.9424560638542696E-3</v>
      </c>
      <c r="N335" s="935">
        <v>1.7436866392936299E-3</v>
      </c>
      <c r="O335" s="935">
        <v>4.52066906483534E-3</v>
      </c>
      <c r="P335" s="935">
        <v>0</v>
      </c>
      <c r="Q335" s="935">
        <v>0</v>
      </c>
      <c r="R335" s="935">
        <v>3.2290493320252399E-4</v>
      </c>
      <c r="S335" s="935">
        <v>7.74971839686058E-3</v>
      </c>
      <c r="T335" s="935">
        <v>5.9414507709264403E-2</v>
      </c>
      <c r="U335" s="935">
        <v>7.6205564235795706E-2</v>
      </c>
      <c r="V335" s="935">
        <v>5.1664789312403901E-5</v>
      </c>
      <c r="W335" s="935">
        <v>1.6145246660126201E-5</v>
      </c>
      <c r="X335" s="935">
        <v>3.87485919843029E-3</v>
      </c>
      <c r="Y335" s="935">
        <v>3.87485919843029E-3</v>
      </c>
      <c r="Z335" s="935">
        <v>0</v>
      </c>
      <c r="AA335" s="935">
        <v>6.0706127442074502E-4</v>
      </c>
      <c r="AB335" s="912"/>
    </row>
    <row r="336" spans="1:28">
      <c r="A336" s="929" t="s">
        <v>4125</v>
      </c>
      <c r="B336" s="930">
        <v>0</v>
      </c>
      <c r="C336" s="931">
        <v>6.1758040000000003</v>
      </c>
      <c r="D336" s="931">
        <v>0</v>
      </c>
      <c r="E336" s="931">
        <v>0</v>
      </c>
      <c r="F336" s="932">
        <v>0</v>
      </c>
      <c r="G336" s="933">
        <v>0</v>
      </c>
      <c r="H336" s="933">
        <v>0</v>
      </c>
      <c r="I336" s="933">
        <v>0</v>
      </c>
      <c r="J336" s="933">
        <v>0</v>
      </c>
      <c r="K336" s="933">
        <v>6</v>
      </c>
      <c r="L336" s="934">
        <v>1.09305621162022E-2</v>
      </c>
      <c r="M336" s="935">
        <v>1.31942879982559E-3</v>
      </c>
      <c r="N336" s="935">
        <v>6.3384324697503703E-4</v>
      </c>
      <c r="O336" s="935">
        <v>7.1145670578830699E-4</v>
      </c>
      <c r="P336" s="935">
        <v>0</v>
      </c>
      <c r="Q336" s="935">
        <v>0</v>
      </c>
      <c r="R336" s="935">
        <v>1.9403364703317501E-4</v>
      </c>
      <c r="S336" s="935">
        <v>1.7463028232985701E-3</v>
      </c>
      <c r="T336" s="935">
        <v>1.59754369390647E-2</v>
      </c>
      <c r="U336" s="935">
        <v>1.7915773409396499E-2</v>
      </c>
      <c r="V336" s="935">
        <v>3.1045383525307899E-5</v>
      </c>
      <c r="W336" s="935">
        <v>1.4229134115766101E-5</v>
      </c>
      <c r="X336" s="935">
        <v>2.0050143526761399E-3</v>
      </c>
      <c r="Y336" s="935">
        <v>2.0050143526761399E-3</v>
      </c>
      <c r="Z336" s="935">
        <v>3.23389411721958E-4</v>
      </c>
      <c r="AA336" s="935">
        <v>1.3194287998255901E-4</v>
      </c>
      <c r="AB336" s="912"/>
    </row>
    <row r="337" spans="1:28">
      <c r="A337" s="929" t="s">
        <v>4126</v>
      </c>
      <c r="B337" s="930">
        <v>5540.6201529999998</v>
      </c>
      <c r="C337" s="931">
        <v>0</v>
      </c>
      <c r="D337" s="931">
        <v>0</v>
      </c>
      <c r="E337" s="931">
        <v>0</v>
      </c>
      <c r="F337" s="932">
        <v>0</v>
      </c>
      <c r="G337" s="933">
        <v>0</v>
      </c>
      <c r="H337" s="933">
        <v>0</v>
      </c>
      <c r="I337" s="933">
        <v>0</v>
      </c>
      <c r="J337" s="933">
        <v>0</v>
      </c>
      <c r="K337" s="933">
        <v>5541</v>
      </c>
      <c r="L337" s="934">
        <v>9.4494240761600192</v>
      </c>
      <c r="M337" s="935">
        <v>1.2638604701864</v>
      </c>
      <c r="N337" s="935">
        <v>0.48428298390320101</v>
      </c>
      <c r="O337" s="935">
        <v>0.35435340285600098</v>
      </c>
      <c r="P337" s="935">
        <v>2.36235601904001E-2</v>
      </c>
      <c r="Q337" s="935">
        <v>0</v>
      </c>
      <c r="R337" s="935">
        <v>0.17717670142799999</v>
      </c>
      <c r="S337" s="935">
        <v>1.3583547109480001</v>
      </c>
      <c r="T337" s="935">
        <v>10.925896588060001</v>
      </c>
      <c r="U337" s="935">
        <v>18.367318048036001</v>
      </c>
      <c r="V337" s="935">
        <v>2.1851793176120099E-2</v>
      </c>
      <c r="W337" s="935">
        <v>1.5945903128520001E-2</v>
      </c>
      <c r="X337" s="935">
        <v>0.17717670142799999</v>
      </c>
      <c r="Y337" s="935">
        <v>0.17717670142799999</v>
      </c>
      <c r="Z337" s="935">
        <v>5.9058900476000098E-2</v>
      </c>
      <c r="AA337" s="935">
        <v>0.16713668834708001</v>
      </c>
      <c r="AB337" s="912"/>
    </row>
    <row r="338" spans="1:28">
      <c r="A338" s="929" t="s">
        <v>4127</v>
      </c>
      <c r="B338" s="930">
        <v>0</v>
      </c>
      <c r="C338" s="931">
        <v>2E-3</v>
      </c>
      <c r="D338" s="931">
        <v>0</v>
      </c>
      <c r="E338" s="931">
        <v>0</v>
      </c>
      <c r="F338" s="932">
        <v>0</v>
      </c>
      <c r="G338" s="933">
        <v>0</v>
      </c>
      <c r="H338" s="933">
        <v>0</v>
      </c>
      <c r="I338" s="933">
        <v>0</v>
      </c>
      <c r="J338" s="933">
        <v>0</v>
      </c>
      <c r="K338" s="933">
        <v>0</v>
      </c>
      <c r="L338" s="934">
        <v>0</v>
      </c>
      <c r="M338" s="935">
        <v>0</v>
      </c>
      <c r="N338" s="935">
        <v>0</v>
      </c>
      <c r="O338" s="935">
        <v>0</v>
      </c>
      <c r="P338" s="935">
        <v>0</v>
      </c>
      <c r="Q338" s="935">
        <v>0</v>
      </c>
      <c r="R338" s="935">
        <v>0</v>
      </c>
      <c r="S338" s="935">
        <v>0</v>
      </c>
      <c r="T338" s="935">
        <v>0</v>
      </c>
      <c r="U338" s="935">
        <v>0</v>
      </c>
      <c r="V338" s="935">
        <v>0</v>
      </c>
      <c r="W338" s="935">
        <v>0</v>
      </c>
      <c r="X338" s="935">
        <v>0</v>
      </c>
      <c r="Y338" s="935">
        <v>0</v>
      </c>
      <c r="Z338" s="935">
        <v>0</v>
      </c>
      <c r="AA338" s="935">
        <v>0</v>
      </c>
      <c r="AB338" s="912"/>
    </row>
    <row r="339" spans="1:28">
      <c r="A339" s="929" t="s">
        <v>4128</v>
      </c>
      <c r="B339" s="930">
        <v>0</v>
      </c>
      <c r="C339" s="931">
        <v>19.225999999999999</v>
      </c>
      <c r="D339" s="931">
        <v>0</v>
      </c>
      <c r="E339" s="931">
        <v>0</v>
      </c>
      <c r="F339" s="932">
        <v>0</v>
      </c>
      <c r="G339" s="933">
        <v>0</v>
      </c>
      <c r="H339" s="933">
        <v>0</v>
      </c>
      <c r="I339" s="933">
        <v>0</v>
      </c>
      <c r="J339" s="933">
        <v>0</v>
      </c>
      <c r="K339" s="933">
        <v>19</v>
      </c>
      <c r="L339" s="934">
        <v>6.2056126836476398E-2</v>
      </c>
      <c r="M339" s="935">
        <v>3.61622034083064E-3</v>
      </c>
      <c r="N339" s="935">
        <v>5.2234293811998104E-3</v>
      </c>
      <c r="O339" s="935">
        <v>1.7857878226324099E-3</v>
      </c>
      <c r="P339" s="935">
        <v>1.33934086697431E-4</v>
      </c>
      <c r="Q339" s="935">
        <v>0</v>
      </c>
      <c r="R339" s="935">
        <v>1.56256434480336E-4</v>
      </c>
      <c r="S339" s="935">
        <v>3.3483521674357798E-3</v>
      </c>
      <c r="T339" s="935">
        <v>4.5984036432784703E-2</v>
      </c>
      <c r="U339" s="935">
        <v>5.8707774669040598E-2</v>
      </c>
      <c r="V339" s="935">
        <v>3.3483521674357803E-5</v>
      </c>
      <c r="W339" s="935">
        <v>1.00450565023073E-4</v>
      </c>
      <c r="X339" s="935">
        <v>2.23223477829052E-4</v>
      </c>
      <c r="Y339" s="935">
        <v>2.23223477829052E-4</v>
      </c>
      <c r="Z339" s="935">
        <v>1.3393408669743099E-3</v>
      </c>
      <c r="AA339" s="935">
        <v>3.7724767753109702E-4</v>
      </c>
      <c r="AB339" s="912"/>
    </row>
    <row r="340" spans="1:28">
      <c r="A340" s="929" t="s">
        <v>4129</v>
      </c>
      <c r="B340" s="930">
        <v>0</v>
      </c>
      <c r="C340" s="931">
        <v>10.417999999999999</v>
      </c>
      <c r="D340" s="931">
        <v>0</v>
      </c>
      <c r="E340" s="931">
        <v>0</v>
      </c>
      <c r="F340" s="932">
        <v>0</v>
      </c>
      <c r="G340" s="933">
        <v>0</v>
      </c>
      <c r="H340" s="933">
        <v>0</v>
      </c>
      <c r="I340" s="933">
        <v>0</v>
      </c>
      <c r="J340" s="933">
        <v>0</v>
      </c>
      <c r="K340" s="933">
        <v>10</v>
      </c>
      <c r="L340" s="934">
        <v>2.9432070055593899E-2</v>
      </c>
      <c r="M340" s="935">
        <v>3.19755822826205E-3</v>
      </c>
      <c r="N340" s="935">
        <v>1.7320107069752799E-3</v>
      </c>
      <c r="O340" s="935">
        <v>1.81679444787617E-3</v>
      </c>
      <c r="P340" s="935">
        <v>2.4223925971682199E-4</v>
      </c>
      <c r="Q340" s="935">
        <v>2.4223925971682199E-5</v>
      </c>
      <c r="R340" s="935">
        <v>3.3913496360355101E-4</v>
      </c>
      <c r="S340" s="935">
        <v>2.5435122270266301E-3</v>
      </c>
      <c r="T340" s="935">
        <v>2.2043772634230799E-2</v>
      </c>
      <c r="U340" s="935">
        <v>3.2217821542337398E-2</v>
      </c>
      <c r="V340" s="935">
        <v>1.81679444787617E-5</v>
      </c>
      <c r="W340" s="935">
        <v>7.2671777915046699E-6</v>
      </c>
      <c r="X340" s="935">
        <v>3.6335888957523302E-4</v>
      </c>
      <c r="Y340" s="935">
        <v>2.4223925971682199E-4</v>
      </c>
      <c r="Z340" s="935">
        <v>0</v>
      </c>
      <c r="AA340" s="935">
        <v>5.7168465293170104E-4</v>
      </c>
      <c r="AB340" s="912"/>
    </row>
    <row r="341" spans="1:28">
      <c r="A341" s="929" t="s">
        <v>4130</v>
      </c>
      <c r="B341" s="930">
        <v>0</v>
      </c>
      <c r="C341" s="931">
        <v>5.6000000000000001E-2</v>
      </c>
      <c r="D341" s="931">
        <v>0</v>
      </c>
      <c r="E341" s="931">
        <v>0</v>
      </c>
      <c r="F341" s="932">
        <v>0</v>
      </c>
      <c r="G341" s="933">
        <v>0</v>
      </c>
      <c r="H341" s="933">
        <v>0</v>
      </c>
      <c r="I341" s="933">
        <v>0</v>
      </c>
      <c r="J341" s="933">
        <v>0</v>
      </c>
      <c r="K341" s="933">
        <v>0</v>
      </c>
      <c r="L341" s="934">
        <v>0</v>
      </c>
      <c r="M341" s="935">
        <v>0</v>
      </c>
      <c r="N341" s="935">
        <v>0</v>
      </c>
      <c r="O341" s="935">
        <v>0</v>
      </c>
      <c r="P341" s="935">
        <v>0</v>
      </c>
      <c r="Q341" s="935">
        <v>0</v>
      </c>
      <c r="R341" s="935">
        <v>0</v>
      </c>
      <c r="S341" s="935">
        <v>0</v>
      </c>
      <c r="T341" s="935">
        <v>0</v>
      </c>
      <c r="U341" s="935">
        <v>0</v>
      </c>
      <c r="V341" s="935">
        <v>0</v>
      </c>
      <c r="W341" s="935">
        <v>0</v>
      </c>
      <c r="X341" s="935">
        <v>0</v>
      </c>
      <c r="Y341" s="935">
        <v>0</v>
      </c>
      <c r="Z341" s="935">
        <v>0</v>
      </c>
      <c r="AA341" s="935">
        <v>0</v>
      </c>
      <c r="AB341" s="912"/>
    </row>
    <row r="342" spans="1:28">
      <c r="A342" s="929" t="s">
        <v>4131</v>
      </c>
      <c r="B342" s="930">
        <v>0</v>
      </c>
      <c r="C342" s="931">
        <v>8204</v>
      </c>
      <c r="D342" s="931">
        <v>0</v>
      </c>
      <c r="E342" s="931">
        <v>0</v>
      </c>
      <c r="F342" s="932">
        <v>0</v>
      </c>
      <c r="G342" s="933">
        <v>0</v>
      </c>
      <c r="H342" s="933">
        <v>0</v>
      </c>
      <c r="I342" s="933">
        <v>0</v>
      </c>
      <c r="J342" s="933">
        <v>0</v>
      </c>
      <c r="K342" s="933">
        <v>6005</v>
      </c>
      <c r="L342" s="934">
        <v>22.692489371752501</v>
      </c>
      <c r="M342" s="935">
        <v>1.0909850659496401</v>
      </c>
      <c r="N342" s="935">
        <v>1.9637731187093499</v>
      </c>
      <c r="O342" s="935">
        <v>0.87278805275971105</v>
      </c>
      <c r="P342" s="935">
        <v>0.14546467545995201</v>
      </c>
      <c r="Q342" s="935">
        <v>7.27323377299759E-3</v>
      </c>
      <c r="R342" s="935">
        <v>9.4552039048968695E-2</v>
      </c>
      <c r="S342" s="935">
        <v>1.0909850659496401</v>
      </c>
      <c r="T342" s="935">
        <v>12.6554267650158</v>
      </c>
      <c r="U342" s="935">
        <v>18.328549107953901</v>
      </c>
      <c r="V342" s="935">
        <v>1.74557610551942E-2</v>
      </c>
      <c r="W342" s="935">
        <v>2.03650545643933E-2</v>
      </c>
      <c r="X342" s="935">
        <v>13.382750142315601</v>
      </c>
      <c r="Y342" s="935">
        <v>13.382750142315601</v>
      </c>
      <c r="Z342" s="935">
        <v>0.50912636410983103</v>
      </c>
      <c r="AA342" s="935">
        <v>0.14037341181885299</v>
      </c>
      <c r="AB342" s="912"/>
    </row>
    <row r="343" spans="1:28">
      <c r="A343" s="929" t="s">
        <v>4132</v>
      </c>
      <c r="B343" s="930">
        <v>0</v>
      </c>
      <c r="C343" s="931">
        <v>0</v>
      </c>
      <c r="D343" s="931">
        <v>0</v>
      </c>
      <c r="E343" s="931">
        <v>0</v>
      </c>
      <c r="F343" s="932">
        <v>0</v>
      </c>
      <c r="G343" s="933">
        <v>0</v>
      </c>
      <c r="H343" s="933">
        <v>0</v>
      </c>
      <c r="I343" s="933">
        <v>0</v>
      </c>
      <c r="J343" s="933">
        <v>0</v>
      </c>
      <c r="K343" s="933">
        <v>0</v>
      </c>
      <c r="L343" s="934">
        <v>0</v>
      </c>
      <c r="M343" s="935">
        <v>0</v>
      </c>
      <c r="N343" s="935">
        <v>0</v>
      </c>
      <c r="O343" s="935">
        <v>0</v>
      </c>
      <c r="P343" s="935">
        <v>0</v>
      </c>
      <c r="Q343" s="935">
        <v>0</v>
      </c>
      <c r="R343" s="935">
        <v>0</v>
      </c>
      <c r="S343" s="935">
        <v>0</v>
      </c>
      <c r="T343" s="935">
        <v>0</v>
      </c>
      <c r="U343" s="935">
        <v>0</v>
      </c>
      <c r="V343" s="935">
        <v>0</v>
      </c>
      <c r="W343" s="935">
        <v>0</v>
      </c>
      <c r="X343" s="935">
        <v>0</v>
      </c>
      <c r="Y343" s="935">
        <v>0</v>
      </c>
      <c r="Z343" s="935">
        <v>0</v>
      </c>
      <c r="AA343" s="935">
        <v>0</v>
      </c>
      <c r="AB343" s="912"/>
    </row>
    <row r="344" spans="1:28">
      <c r="A344" s="929" t="s">
        <v>4133</v>
      </c>
      <c r="B344" s="930">
        <v>0</v>
      </c>
      <c r="C344" s="931">
        <v>0</v>
      </c>
      <c r="D344" s="931">
        <v>0</v>
      </c>
      <c r="E344" s="931">
        <v>0</v>
      </c>
      <c r="F344" s="932">
        <v>0</v>
      </c>
      <c r="G344" s="933">
        <v>0</v>
      </c>
      <c r="H344" s="933">
        <v>0</v>
      </c>
      <c r="I344" s="933">
        <v>0</v>
      </c>
      <c r="J344" s="933">
        <v>0</v>
      </c>
      <c r="K344" s="933">
        <v>0</v>
      </c>
      <c r="L344" s="934">
        <v>0</v>
      </c>
      <c r="M344" s="935">
        <v>0</v>
      </c>
      <c r="N344" s="935">
        <v>0</v>
      </c>
      <c r="O344" s="935">
        <v>0</v>
      </c>
      <c r="P344" s="935">
        <v>0</v>
      </c>
      <c r="Q344" s="935">
        <v>0</v>
      </c>
      <c r="R344" s="935">
        <v>0</v>
      </c>
      <c r="S344" s="935">
        <v>0</v>
      </c>
      <c r="T344" s="935">
        <v>0</v>
      </c>
      <c r="U344" s="935">
        <v>0</v>
      </c>
      <c r="V344" s="935">
        <v>0</v>
      </c>
      <c r="W344" s="935">
        <v>0</v>
      </c>
      <c r="X344" s="935">
        <v>0</v>
      </c>
      <c r="Y344" s="935">
        <v>0</v>
      </c>
      <c r="Z344" s="935">
        <v>0</v>
      </c>
      <c r="AA344" s="935">
        <v>0</v>
      </c>
      <c r="AB344" s="912"/>
    </row>
    <row r="345" spans="1:28">
      <c r="A345" s="929" t="s">
        <v>4134</v>
      </c>
      <c r="B345" s="930">
        <v>0</v>
      </c>
      <c r="C345" s="931">
        <v>0.82899999999999996</v>
      </c>
      <c r="D345" s="931">
        <v>0</v>
      </c>
      <c r="E345" s="931">
        <v>0</v>
      </c>
      <c r="F345" s="932">
        <v>0</v>
      </c>
      <c r="G345" s="933">
        <v>0</v>
      </c>
      <c r="H345" s="933">
        <v>0</v>
      </c>
      <c r="I345" s="933">
        <v>0</v>
      </c>
      <c r="J345" s="933">
        <v>0</v>
      </c>
      <c r="K345" s="933">
        <v>1</v>
      </c>
      <c r="L345" s="934">
        <v>1.3202039654566799E-3</v>
      </c>
      <c r="M345" s="935">
        <v>1.59877911413103E-4</v>
      </c>
      <c r="N345" s="935">
        <v>7.1460581616462603E-5</v>
      </c>
      <c r="O345" s="935">
        <v>3.2702300061771E-4</v>
      </c>
      <c r="P345" s="935">
        <v>9.6895703886728898E-6</v>
      </c>
      <c r="Q345" s="935">
        <v>0</v>
      </c>
      <c r="R345" s="935">
        <v>1.3323159284425199E-5</v>
      </c>
      <c r="S345" s="935">
        <v>1.33231592844252E-4</v>
      </c>
      <c r="T345" s="935">
        <v>1.18697237261243E-3</v>
      </c>
      <c r="U345" s="935">
        <v>1.98636192967794E-3</v>
      </c>
      <c r="V345" s="935">
        <v>1.9379140777345798E-6</v>
      </c>
      <c r="W345" s="935">
        <v>1.21119629858411E-7</v>
      </c>
      <c r="X345" s="935">
        <v>6.05598149292056E-5</v>
      </c>
      <c r="Y345" s="935">
        <v>6.05598149292056E-5</v>
      </c>
      <c r="Z345" s="935">
        <v>1.21119629858411E-5</v>
      </c>
      <c r="AA345" s="935">
        <v>2.3012729673098099E-5</v>
      </c>
      <c r="AB345" s="912"/>
    </row>
    <row r="346" spans="1:28">
      <c r="A346" s="929" t="s">
        <v>4135</v>
      </c>
      <c r="B346" s="930">
        <v>0</v>
      </c>
      <c r="C346" s="931">
        <v>599.54726700000003</v>
      </c>
      <c r="D346" s="931">
        <v>0</v>
      </c>
      <c r="E346" s="931">
        <v>0</v>
      </c>
      <c r="F346" s="932">
        <v>0</v>
      </c>
      <c r="G346" s="933">
        <v>0</v>
      </c>
      <c r="H346" s="933">
        <v>0</v>
      </c>
      <c r="I346" s="933">
        <v>0</v>
      </c>
      <c r="J346" s="933">
        <v>0</v>
      </c>
      <c r="K346" s="933">
        <v>600</v>
      </c>
      <c r="L346" s="934">
        <v>1.4345408960430199</v>
      </c>
      <c r="M346" s="935">
        <v>0.170095563387958</v>
      </c>
      <c r="N346" s="935">
        <v>8.3339994912975501E-2</v>
      </c>
      <c r="O346" s="935">
        <v>0.129791795356273</v>
      </c>
      <c r="P346" s="935">
        <v>0</v>
      </c>
      <c r="Q346" s="935">
        <v>6.8311471240143902E-4</v>
      </c>
      <c r="R346" s="935">
        <v>1.9810326659641699E-2</v>
      </c>
      <c r="S346" s="935">
        <v>0.143454089604302</v>
      </c>
      <c r="T346" s="935">
        <v>1.3525671305548499</v>
      </c>
      <c r="U346" s="935">
        <v>2.0834998728243899</v>
      </c>
      <c r="V346" s="935">
        <v>4.3719341593692097E-3</v>
      </c>
      <c r="W346" s="935">
        <v>6.8311471240143902E-4</v>
      </c>
      <c r="X346" s="935">
        <v>0.102467206860216</v>
      </c>
      <c r="Y346" s="935">
        <v>8.8804912612187106E-2</v>
      </c>
      <c r="Z346" s="935">
        <v>6.83114712401439E-3</v>
      </c>
      <c r="AA346" s="935">
        <v>3.2857817666509199E-2</v>
      </c>
      <c r="AB346" s="912"/>
    </row>
    <row r="347" spans="1:28">
      <c r="A347" s="929" t="s">
        <v>4136</v>
      </c>
      <c r="B347" s="930">
        <v>0</v>
      </c>
      <c r="C347" s="931">
        <v>638.91099999999994</v>
      </c>
      <c r="D347" s="931">
        <v>0</v>
      </c>
      <c r="E347" s="931">
        <v>0</v>
      </c>
      <c r="F347" s="932">
        <v>0</v>
      </c>
      <c r="G347" s="933">
        <v>0</v>
      </c>
      <c r="H347" s="933">
        <v>0</v>
      </c>
      <c r="I347" s="933">
        <v>0</v>
      </c>
      <c r="J347" s="933">
        <v>0</v>
      </c>
      <c r="K347" s="933">
        <v>639</v>
      </c>
      <c r="L347" s="934">
        <v>2.0660713636859098</v>
      </c>
      <c r="M347" s="935">
        <v>0.181608408124705</v>
      </c>
      <c r="N347" s="935">
        <v>0.147786599324152</v>
      </c>
      <c r="O347" s="935">
        <v>0.124993641219432</v>
      </c>
      <c r="P347" s="935">
        <v>1.47051342611097E-3</v>
      </c>
      <c r="Q347" s="935">
        <v>0</v>
      </c>
      <c r="R347" s="935">
        <v>1.3234620834998699E-2</v>
      </c>
      <c r="S347" s="935">
        <v>0.154403909741652</v>
      </c>
      <c r="T347" s="935">
        <v>1.45580829184986</v>
      </c>
      <c r="U347" s="935">
        <v>2.0587187965553602</v>
      </c>
      <c r="V347" s="935">
        <v>2.05871879655536E-3</v>
      </c>
      <c r="W347" s="935">
        <v>3.8968605791940701E-3</v>
      </c>
      <c r="X347" s="935">
        <v>3.6762835652774203E-2</v>
      </c>
      <c r="Y347" s="935">
        <v>3.6762835652774203E-2</v>
      </c>
      <c r="Z347" s="935">
        <v>7.3525671305548499E-3</v>
      </c>
      <c r="AA347" s="935">
        <v>1.8381417826387102E-2</v>
      </c>
      <c r="AB347" s="912"/>
    </row>
    <row r="348" spans="1:28">
      <c r="A348" s="929" t="s">
        <v>4137</v>
      </c>
      <c r="B348" s="930">
        <v>0</v>
      </c>
      <c r="C348" s="931">
        <v>538.06886699999995</v>
      </c>
      <c r="D348" s="931">
        <v>0</v>
      </c>
      <c r="E348" s="931">
        <v>0</v>
      </c>
      <c r="F348" s="932">
        <v>0</v>
      </c>
      <c r="G348" s="933">
        <v>0</v>
      </c>
      <c r="H348" s="933">
        <v>0</v>
      </c>
      <c r="I348" s="933">
        <v>0</v>
      </c>
      <c r="J348" s="933">
        <v>0</v>
      </c>
      <c r="K348" s="933">
        <v>538</v>
      </c>
      <c r="L348" s="934">
        <v>1.15989002337609</v>
      </c>
      <c r="M348" s="935">
        <v>0.13162796894492701</v>
      </c>
      <c r="N348" s="935">
        <v>6.3207490037910402E-2</v>
      </c>
      <c r="O348" s="935">
        <v>8.4711069122972701E-2</v>
      </c>
      <c r="P348" s="935">
        <v>1.5638966607317999E-2</v>
      </c>
      <c r="Q348" s="935">
        <v>0</v>
      </c>
      <c r="R348" s="935">
        <v>2.6064944345530101E-2</v>
      </c>
      <c r="S348" s="935">
        <v>9.7743541295737799E-2</v>
      </c>
      <c r="T348" s="935">
        <v>0.95137046861184804</v>
      </c>
      <c r="U348" s="935">
        <v>0.84059445514334497</v>
      </c>
      <c r="V348" s="935">
        <v>3.5187674866465602E-3</v>
      </c>
      <c r="W348" s="935">
        <v>1.3032472172765E-4</v>
      </c>
      <c r="X348" s="935">
        <v>0.65813984472463405</v>
      </c>
      <c r="Y348" s="935">
        <v>0.65813984472463405</v>
      </c>
      <c r="Z348" s="935">
        <v>2.6064944345530101E-2</v>
      </c>
      <c r="AA348" s="935">
        <v>1.31627968944927E-2</v>
      </c>
      <c r="AB348" s="912"/>
    </row>
    <row r="349" spans="1:28">
      <c r="A349" s="929" t="s">
        <v>4138</v>
      </c>
      <c r="B349" s="930">
        <v>0</v>
      </c>
      <c r="C349" s="931">
        <v>659.53599999999994</v>
      </c>
      <c r="D349" s="931">
        <v>44</v>
      </c>
      <c r="E349" s="931">
        <v>0</v>
      </c>
      <c r="F349" s="932">
        <v>0</v>
      </c>
      <c r="G349" s="933">
        <v>0</v>
      </c>
      <c r="H349" s="933">
        <v>0</v>
      </c>
      <c r="I349" s="933">
        <v>0</v>
      </c>
      <c r="J349" s="933">
        <v>0</v>
      </c>
      <c r="K349" s="933">
        <v>616</v>
      </c>
      <c r="L349" s="934">
        <v>1.5059220231823001</v>
      </c>
      <c r="M349" s="935">
        <v>0.18629293993677601</v>
      </c>
      <c r="N349" s="935">
        <v>8.1138040042149598E-2</v>
      </c>
      <c r="O349" s="935">
        <v>0.12332982086406701</v>
      </c>
      <c r="P349" s="935">
        <v>8.4383561643835599E-3</v>
      </c>
      <c r="Q349" s="935">
        <v>0</v>
      </c>
      <c r="R349" s="935">
        <v>2.0771338250790299E-2</v>
      </c>
      <c r="S349" s="935">
        <v>0.162276080084299</v>
      </c>
      <c r="T349" s="935">
        <v>1.5253951527924099</v>
      </c>
      <c r="U349" s="935">
        <v>2.12257112750263</v>
      </c>
      <c r="V349" s="935">
        <v>1.62276080084299E-3</v>
      </c>
      <c r="W349" s="935">
        <v>7.1401475237091699E-4</v>
      </c>
      <c r="X349" s="935">
        <v>5.1928345626975798E-2</v>
      </c>
      <c r="Y349" s="935">
        <v>5.1928345626975798E-2</v>
      </c>
      <c r="Z349" s="935">
        <v>0</v>
      </c>
      <c r="AA349" s="935">
        <v>2.6093993677555299E-2</v>
      </c>
      <c r="AB349" s="912"/>
    </row>
    <row r="350" spans="1:28">
      <c r="A350" s="924"/>
      <c r="B350" s="925"/>
      <c r="C350" s="926"/>
      <c r="D350" s="926"/>
      <c r="E350" s="926"/>
      <c r="F350" s="925"/>
      <c r="G350" s="926"/>
      <c r="H350" s="926"/>
      <c r="I350" s="926"/>
      <c r="J350" s="926"/>
      <c r="K350" s="926"/>
      <c r="L350" s="927"/>
      <c r="M350" s="928"/>
      <c r="N350" s="928"/>
      <c r="O350" s="928"/>
      <c r="P350" s="928"/>
      <c r="Q350" s="928"/>
      <c r="R350" s="928"/>
      <c r="S350" s="928"/>
      <c r="T350" s="928"/>
      <c r="U350" s="928"/>
      <c r="V350" s="928"/>
      <c r="W350" s="928"/>
      <c r="X350" s="928"/>
      <c r="Y350" s="928"/>
      <c r="Z350" s="928"/>
      <c r="AA350" s="928"/>
      <c r="AB350" s="912"/>
    </row>
    <row r="351" spans="1:28">
      <c r="A351" s="917" t="s">
        <v>4139</v>
      </c>
      <c r="B351" s="918">
        <v>466</v>
      </c>
      <c r="C351" s="919">
        <v>8979</v>
      </c>
      <c r="D351" s="919">
        <v>0</v>
      </c>
      <c r="E351" s="919">
        <v>0</v>
      </c>
      <c r="F351" s="920">
        <v>0</v>
      </c>
      <c r="G351" s="921">
        <v>0</v>
      </c>
      <c r="H351" s="921">
        <v>0</v>
      </c>
      <c r="I351" s="921">
        <v>119</v>
      </c>
      <c r="J351" s="921">
        <v>0</v>
      </c>
      <c r="K351" s="921">
        <v>8575</v>
      </c>
      <c r="L351" s="922">
        <v>13.1980182406163</v>
      </c>
      <c r="M351" s="923">
        <v>1.7802623693421999</v>
      </c>
      <c r="N351" s="923">
        <v>0.64689584923028498</v>
      </c>
      <c r="O351" s="923">
        <v>0.90756052953502198</v>
      </c>
      <c r="P351" s="923">
        <v>4.2721558082918498E-2</v>
      </c>
      <c r="Q351" s="923">
        <v>0</v>
      </c>
      <c r="R351" s="923">
        <v>0.71059767692549902</v>
      </c>
      <c r="S351" s="923">
        <v>1.8243154924118601</v>
      </c>
      <c r="T351" s="923">
        <v>23.6148199556702</v>
      </c>
      <c r="U351" s="923">
        <v>25.403291789300301</v>
      </c>
      <c r="V351" s="923">
        <v>9.1842711626273305E-2</v>
      </c>
      <c r="W351" s="923">
        <v>2.41879413296513E-2</v>
      </c>
      <c r="X351" s="923">
        <v>349.46864430798303</v>
      </c>
      <c r="Y351" s="923">
        <v>349.24116420188199</v>
      </c>
      <c r="Z351" s="923">
        <v>1.38866465608081</v>
      </c>
      <c r="AA351" s="923">
        <v>0.28690193428048899</v>
      </c>
      <c r="AB351" s="912"/>
    </row>
    <row r="352" spans="1:28">
      <c r="A352" s="929" t="s">
        <v>4140</v>
      </c>
      <c r="B352" s="930">
        <v>261.56717800000001</v>
      </c>
      <c r="C352" s="931">
        <v>1232</v>
      </c>
      <c r="D352" s="931">
        <v>0</v>
      </c>
      <c r="E352" s="931">
        <v>0</v>
      </c>
      <c r="F352" s="932">
        <v>0</v>
      </c>
      <c r="G352" s="933">
        <v>0</v>
      </c>
      <c r="H352" s="933">
        <v>0</v>
      </c>
      <c r="I352" s="933">
        <v>86</v>
      </c>
      <c r="J352" s="933">
        <v>0</v>
      </c>
      <c r="K352" s="933">
        <v>655</v>
      </c>
      <c r="L352" s="934">
        <v>0.96342429417535702</v>
      </c>
      <c r="M352" s="935">
        <v>0.12115790366144601</v>
      </c>
      <c r="N352" s="935">
        <v>5.1090682266875E-2</v>
      </c>
      <c r="O352" s="935">
        <v>0.10218136453375</v>
      </c>
      <c r="P352" s="935">
        <v>4.37920133716071E-3</v>
      </c>
      <c r="Q352" s="935">
        <v>0</v>
      </c>
      <c r="R352" s="935">
        <v>4.89010815982946E-2</v>
      </c>
      <c r="S352" s="935">
        <v>0.116778702324286</v>
      </c>
      <c r="T352" s="935">
        <v>1.70788852149268</v>
      </c>
      <c r="U352" s="935">
        <v>1.8976539127696399</v>
      </c>
      <c r="V352" s="935">
        <v>5.5469883604035699E-3</v>
      </c>
      <c r="W352" s="935">
        <v>1.2407737121955401E-3</v>
      </c>
      <c r="X352" s="935">
        <v>18.502125649503999</v>
      </c>
      <c r="Y352" s="935">
        <v>18.458333636132402</v>
      </c>
      <c r="Z352" s="935">
        <v>6.5688020057410701E-2</v>
      </c>
      <c r="AA352" s="935">
        <v>1.6786938459116101E-2</v>
      </c>
      <c r="AB352" s="912"/>
    </row>
    <row r="353" spans="1:28">
      <c r="A353" s="929" t="s">
        <v>4141</v>
      </c>
      <c r="B353" s="930">
        <v>53.309018000000002</v>
      </c>
      <c r="C353" s="931">
        <v>208.36699999999999</v>
      </c>
      <c r="D353" s="931">
        <v>0</v>
      </c>
      <c r="E353" s="931">
        <v>0</v>
      </c>
      <c r="F353" s="932">
        <v>0</v>
      </c>
      <c r="G353" s="933">
        <v>0</v>
      </c>
      <c r="H353" s="933">
        <v>0</v>
      </c>
      <c r="I353" s="933">
        <v>19</v>
      </c>
      <c r="J353" s="933">
        <v>0</v>
      </c>
      <c r="K353" s="933">
        <v>243</v>
      </c>
      <c r="L353" s="934">
        <v>0.45095817739180999</v>
      </c>
      <c r="M353" s="935">
        <v>4.5095817739180998E-2</v>
      </c>
      <c r="N353" s="935">
        <v>2.96027760619164E-2</v>
      </c>
      <c r="O353" s="935">
        <v>6.0865520874968201E-2</v>
      </c>
      <c r="P353" s="935">
        <v>1.1066458340903301E-3</v>
      </c>
      <c r="Q353" s="935">
        <v>0</v>
      </c>
      <c r="R353" s="935">
        <v>1.9919625013625999E-2</v>
      </c>
      <c r="S353" s="935">
        <v>3.8732604193161602E-2</v>
      </c>
      <c r="T353" s="935">
        <v>0.52289015660768101</v>
      </c>
      <c r="U353" s="935">
        <v>0.63908796918716604</v>
      </c>
      <c r="V353" s="935">
        <v>2.1302932306238899E-3</v>
      </c>
      <c r="W353" s="935">
        <v>6.91653646306457E-4</v>
      </c>
      <c r="X353" s="935">
        <v>2.6836161476690501</v>
      </c>
      <c r="Y353" s="935">
        <v>2.6836161476690501</v>
      </c>
      <c r="Z353" s="935">
        <v>2.7666145852258298E-2</v>
      </c>
      <c r="AA353" s="935">
        <v>6.63987500454199E-3</v>
      </c>
      <c r="AB353" s="912"/>
    </row>
    <row r="354" spans="1:28">
      <c r="A354" s="929" t="s">
        <v>4142</v>
      </c>
      <c r="B354" s="930">
        <v>109.166816</v>
      </c>
      <c r="C354" s="931">
        <v>2.7440000000000002</v>
      </c>
      <c r="D354" s="931">
        <v>0</v>
      </c>
      <c r="E354" s="931">
        <v>0</v>
      </c>
      <c r="F354" s="932">
        <v>0</v>
      </c>
      <c r="G354" s="933">
        <v>0</v>
      </c>
      <c r="H354" s="933">
        <v>0</v>
      </c>
      <c r="I354" s="933">
        <v>10</v>
      </c>
      <c r="J354" s="933">
        <v>0</v>
      </c>
      <c r="K354" s="933">
        <v>102</v>
      </c>
      <c r="L354" s="934">
        <v>0.14207332582391599</v>
      </c>
      <c r="M354" s="935">
        <v>1.8640020348097801E-2</v>
      </c>
      <c r="N354" s="935">
        <v>7.16049562152538E-3</v>
      </c>
      <c r="O354" s="935">
        <v>9.0926928527306407E-3</v>
      </c>
      <c r="P354" s="935">
        <v>6.8195196395479801E-4</v>
      </c>
      <c r="Q354" s="935">
        <v>0</v>
      </c>
      <c r="R354" s="935">
        <v>8.4107408887758393E-3</v>
      </c>
      <c r="S354" s="935">
        <v>1.9321972312052599E-2</v>
      </c>
      <c r="T354" s="935">
        <v>0.29892227753352002</v>
      </c>
      <c r="U354" s="935">
        <v>0.31710766323898099</v>
      </c>
      <c r="V354" s="935">
        <v>1.0001962138003701E-3</v>
      </c>
      <c r="W354" s="935">
        <v>2.8414665164783301E-4</v>
      </c>
      <c r="X354" s="935">
        <v>3.8325700374259699</v>
      </c>
      <c r="Y354" s="935">
        <v>3.8314334508193699</v>
      </c>
      <c r="Z354" s="935">
        <v>1.13658660659133E-2</v>
      </c>
      <c r="AA354" s="935">
        <v>2.5004905345009298E-3</v>
      </c>
      <c r="AB354" s="912"/>
    </row>
    <row r="355" spans="1:28">
      <c r="A355" s="929" t="s">
        <v>4143</v>
      </c>
      <c r="B355" s="930">
        <v>42.313867999999999</v>
      </c>
      <c r="C355" s="931">
        <v>0</v>
      </c>
      <c r="D355" s="931">
        <v>0</v>
      </c>
      <c r="E355" s="931">
        <v>0</v>
      </c>
      <c r="F355" s="932">
        <v>0</v>
      </c>
      <c r="G355" s="933">
        <v>0</v>
      </c>
      <c r="H355" s="933">
        <v>0</v>
      </c>
      <c r="I355" s="933">
        <v>4</v>
      </c>
      <c r="J355" s="933">
        <v>0</v>
      </c>
      <c r="K355" s="933">
        <v>39</v>
      </c>
      <c r="L355" s="934">
        <v>4.9541804440245599E-2</v>
      </c>
      <c r="M355" s="935">
        <v>7.1705243268776597E-3</v>
      </c>
      <c r="N355" s="935">
        <v>2.2598016060462901E-3</v>
      </c>
      <c r="O355" s="935">
        <v>5.2149267831837504E-3</v>
      </c>
      <c r="P355" s="935">
        <v>4.34577231931979E-5</v>
      </c>
      <c r="Q355" s="935">
        <v>0</v>
      </c>
      <c r="R355" s="935">
        <v>3.5635333018422298E-3</v>
      </c>
      <c r="S355" s="935">
        <v>6.5186584789796902E-3</v>
      </c>
      <c r="T355" s="935">
        <v>9.1695795937647595E-2</v>
      </c>
      <c r="U355" s="935">
        <v>9.5606991025035407E-2</v>
      </c>
      <c r="V355" s="935">
        <v>1.0429853566367499E-4</v>
      </c>
      <c r="W355" s="935">
        <v>6.5186584789796905E-5</v>
      </c>
      <c r="X355" s="935">
        <v>1.2428908833254599</v>
      </c>
      <c r="Y355" s="935">
        <v>1.2428908833254599</v>
      </c>
      <c r="Z355" s="935">
        <v>6.0840812470477103E-3</v>
      </c>
      <c r="AA355" s="935">
        <v>8.3873405762871999E-4</v>
      </c>
      <c r="AB355" s="912"/>
    </row>
    <row r="356" spans="1:28">
      <c r="A356" s="929" t="s">
        <v>4251</v>
      </c>
      <c r="B356" s="930">
        <v>0</v>
      </c>
      <c r="C356" s="931">
        <v>0</v>
      </c>
      <c r="D356" s="931">
        <v>0</v>
      </c>
      <c r="E356" s="931">
        <v>0</v>
      </c>
      <c r="F356" s="932">
        <v>0</v>
      </c>
      <c r="G356" s="933">
        <v>0</v>
      </c>
      <c r="H356" s="933">
        <v>0</v>
      </c>
      <c r="I356" s="933">
        <v>0</v>
      </c>
      <c r="J356" s="933">
        <v>0</v>
      </c>
      <c r="K356" s="933">
        <v>0</v>
      </c>
      <c r="L356" s="934">
        <v>0</v>
      </c>
      <c r="M356" s="935">
        <v>0</v>
      </c>
      <c r="N356" s="935">
        <v>0</v>
      </c>
      <c r="O356" s="935">
        <v>0</v>
      </c>
      <c r="P356" s="935">
        <v>0</v>
      </c>
      <c r="Q356" s="935">
        <v>0</v>
      </c>
      <c r="R356" s="935">
        <v>0</v>
      </c>
      <c r="S356" s="935">
        <v>0</v>
      </c>
      <c r="T356" s="935">
        <v>0</v>
      </c>
      <c r="U356" s="935">
        <v>0</v>
      </c>
      <c r="V356" s="935">
        <v>0</v>
      </c>
      <c r="W356" s="935">
        <v>0</v>
      </c>
      <c r="X356" s="935">
        <v>0</v>
      </c>
      <c r="Y356" s="935">
        <v>0</v>
      </c>
      <c r="Z356" s="935">
        <v>0</v>
      </c>
      <c r="AA356" s="935">
        <v>0</v>
      </c>
      <c r="AB356" s="912"/>
    </row>
    <row r="357" spans="1:28">
      <c r="A357" s="929" t="s">
        <v>4144</v>
      </c>
      <c r="B357" s="930">
        <v>0</v>
      </c>
      <c r="C357" s="931">
        <v>7536.3098609999997</v>
      </c>
      <c r="D357" s="931">
        <v>0</v>
      </c>
      <c r="E357" s="931">
        <v>0</v>
      </c>
      <c r="F357" s="932">
        <v>0</v>
      </c>
      <c r="G357" s="933">
        <v>0</v>
      </c>
      <c r="H357" s="933">
        <v>0</v>
      </c>
      <c r="I357" s="933">
        <v>0</v>
      </c>
      <c r="J357" s="933">
        <v>0</v>
      </c>
      <c r="K357" s="933">
        <v>7536</v>
      </c>
      <c r="L357" s="934">
        <v>11.5920206387849</v>
      </c>
      <c r="M357" s="935">
        <v>1.5881981032665999</v>
      </c>
      <c r="N357" s="935">
        <v>0.55678209367392195</v>
      </c>
      <c r="O357" s="935">
        <v>0.73020602449038896</v>
      </c>
      <c r="P357" s="935">
        <v>3.6510301224519502E-2</v>
      </c>
      <c r="Q357" s="935">
        <v>0</v>
      </c>
      <c r="R357" s="935">
        <v>0.62980269612296103</v>
      </c>
      <c r="S357" s="935">
        <v>1.6429635551033801</v>
      </c>
      <c r="T357" s="935">
        <v>20.993423204098701</v>
      </c>
      <c r="U357" s="935">
        <v>22.4538352530795</v>
      </c>
      <c r="V357" s="935">
        <v>8.3060935285781803E-2</v>
      </c>
      <c r="W357" s="935">
        <v>2.1906180734711699E-2</v>
      </c>
      <c r="X357" s="935">
        <v>323.20744159005801</v>
      </c>
      <c r="Y357" s="935">
        <v>323.02489008393599</v>
      </c>
      <c r="Z357" s="935">
        <v>1.27786054285818</v>
      </c>
      <c r="AA357" s="935">
        <v>0.26013589622470101</v>
      </c>
      <c r="AB357" s="912"/>
    </row>
    <row r="358" spans="1:28">
      <c r="A358" s="929" t="s">
        <v>4145</v>
      </c>
      <c r="B358" s="930">
        <v>0</v>
      </c>
      <c r="C358" s="931">
        <v>0</v>
      </c>
      <c r="D358" s="931">
        <v>0</v>
      </c>
      <c r="E358" s="931">
        <v>0</v>
      </c>
      <c r="F358" s="932">
        <v>0</v>
      </c>
      <c r="G358" s="933">
        <v>0</v>
      </c>
      <c r="H358" s="933">
        <v>0</v>
      </c>
      <c r="I358" s="933">
        <v>0</v>
      </c>
      <c r="J358" s="933">
        <v>0</v>
      </c>
      <c r="K358" s="933">
        <v>0</v>
      </c>
      <c r="L358" s="934">
        <v>0</v>
      </c>
      <c r="M358" s="935">
        <v>0</v>
      </c>
      <c r="N358" s="935">
        <v>0</v>
      </c>
      <c r="O358" s="935">
        <v>0</v>
      </c>
      <c r="P358" s="935">
        <v>0</v>
      </c>
      <c r="Q358" s="935">
        <v>0</v>
      </c>
      <c r="R358" s="935">
        <v>0</v>
      </c>
      <c r="S358" s="935">
        <v>0</v>
      </c>
      <c r="T358" s="935">
        <v>0</v>
      </c>
      <c r="U358" s="935">
        <v>0</v>
      </c>
      <c r="V358" s="935">
        <v>0</v>
      </c>
      <c r="W358" s="935">
        <v>0</v>
      </c>
      <c r="X358" s="935">
        <v>0</v>
      </c>
      <c r="Y358" s="935">
        <v>0</v>
      </c>
      <c r="Z358" s="935">
        <v>0</v>
      </c>
      <c r="AA358" s="935">
        <v>0</v>
      </c>
      <c r="AB358" s="912"/>
    </row>
    <row r="359" spans="1:28">
      <c r="A359" s="929" t="s">
        <v>4146</v>
      </c>
      <c r="B359" s="930">
        <v>0</v>
      </c>
      <c r="C359" s="931">
        <v>0</v>
      </c>
      <c r="D359" s="931">
        <v>0</v>
      </c>
      <c r="E359" s="931">
        <v>0</v>
      </c>
      <c r="F359" s="932">
        <v>0</v>
      </c>
      <c r="G359" s="933">
        <v>0</v>
      </c>
      <c r="H359" s="933">
        <v>0</v>
      </c>
      <c r="I359" s="933">
        <v>0</v>
      </c>
      <c r="J359" s="933">
        <v>0</v>
      </c>
      <c r="K359" s="933">
        <v>0</v>
      </c>
      <c r="L359" s="934">
        <v>0</v>
      </c>
      <c r="M359" s="935">
        <v>0</v>
      </c>
      <c r="N359" s="935">
        <v>0</v>
      </c>
      <c r="O359" s="935">
        <v>0</v>
      </c>
      <c r="P359" s="935">
        <v>0</v>
      </c>
      <c r="Q359" s="935">
        <v>0</v>
      </c>
      <c r="R359" s="935">
        <v>0</v>
      </c>
      <c r="S359" s="935">
        <v>0</v>
      </c>
      <c r="T359" s="935">
        <v>0</v>
      </c>
      <c r="U359" s="935">
        <v>0</v>
      </c>
      <c r="V359" s="935">
        <v>0</v>
      </c>
      <c r="W359" s="935">
        <v>0</v>
      </c>
      <c r="X359" s="935">
        <v>0</v>
      </c>
      <c r="Y359" s="935">
        <v>0</v>
      </c>
      <c r="Z359" s="935">
        <v>0</v>
      </c>
      <c r="AA359" s="935">
        <v>0</v>
      </c>
      <c r="AB359" s="912"/>
    </row>
    <row r="360" spans="1:28">
      <c r="A360" s="929" t="s">
        <v>4148</v>
      </c>
      <c r="B360" s="930">
        <v>0</v>
      </c>
      <c r="C360" s="931">
        <v>6.5000000000000002E-2</v>
      </c>
      <c r="D360" s="931">
        <v>0</v>
      </c>
      <c r="E360" s="931">
        <v>0</v>
      </c>
      <c r="F360" s="932">
        <v>0</v>
      </c>
      <c r="G360" s="933">
        <v>0</v>
      </c>
      <c r="H360" s="933">
        <v>0</v>
      </c>
      <c r="I360" s="933">
        <v>0</v>
      </c>
      <c r="J360" s="933">
        <v>0</v>
      </c>
      <c r="K360" s="933">
        <v>0</v>
      </c>
      <c r="L360" s="934">
        <v>0</v>
      </c>
      <c r="M360" s="935">
        <v>0</v>
      </c>
      <c r="N360" s="935">
        <v>0</v>
      </c>
      <c r="O360" s="935">
        <v>0</v>
      </c>
      <c r="P360" s="935">
        <v>0</v>
      </c>
      <c r="Q360" s="935">
        <v>0</v>
      </c>
      <c r="R360" s="935">
        <v>0</v>
      </c>
      <c r="S360" s="935">
        <v>0</v>
      </c>
      <c r="T360" s="935">
        <v>0</v>
      </c>
      <c r="U360" s="935">
        <v>0</v>
      </c>
      <c r="V360" s="935">
        <v>0</v>
      </c>
      <c r="W360" s="935">
        <v>0</v>
      </c>
      <c r="X360" s="935">
        <v>0</v>
      </c>
      <c r="Y360" s="935">
        <v>0</v>
      </c>
      <c r="Z360" s="935">
        <v>0</v>
      </c>
      <c r="AA360" s="935">
        <v>0</v>
      </c>
      <c r="AB360" s="912"/>
    </row>
    <row r="361" spans="1:28">
      <c r="A361" s="924"/>
      <c r="B361" s="925"/>
      <c r="C361" s="926"/>
      <c r="D361" s="926"/>
      <c r="E361" s="926"/>
      <c r="F361" s="925"/>
      <c r="G361" s="926"/>
      <c r="H361" s="926"/>
      <c r="I361" s="926"/>
      <c r="J361" s="926"/>
      <c r="K361" s="926"/>
      <c r="L361" s="927"/>
      <c r="M361" s="928"/>
      <c r="N361" s="928"/>
      <c r="O361" s="928"/>
      <c r="P361" s="928"/>
      <c r="Q361" s="928"/>
      <c r="R361" s="928"/>
      <c r="S361" s="928"/>
      <c r="T361" s="928"/>
      <c r="U361" s="928"/>
      <c r="V361" s="928"/>
      <c r="W361" s="928"/>
      <c r="X361" s="928"/>
      <c r="Y361" s="928"/>
      <c r="Z361" s="928"/>
      <c r="AA361" s="928"/>
      <c r="AB361" s="912"/>
    </row>
    <row r="362" spans="1:28">
      <c r="A362" s="917" t="s">
        <v>4149</v>
      </c>
      <c r="B362" s="918">
        <v>161</v>
      </c>
      <c r="C362" s="919">
        <v>747</v>
      </c>
      <c r="D362" s="919">
        <v>0</v>
      </c>
      <c r="E362" s="919">
        <v>151</v>
      </c>
      <c r="F362" s="920">
        <v>59</v>
      </c>
      <c r="G362" s="921">
        <v>0</v>
      </c>
      <c r="H362" s="921">
        <v>0</v>
      </c>
      <c r="I362" s="921">
        <v>24</v>
      </c>
      <c r="J362" s="921">
        <v>0</v>
      </c>
      <c r="K362" s="921">
        <v>825</v>
      </c>
      <c r="L362" s="922">
        <v>7.6075118394438199</v>
      </c>
      <c r="M362" s="923">
        <v>3.4153313227474801E-2</v>
      </c>
      <c r="N362" s="923">
        <v>0.83001950026040705</v>
      </c>
      <c r="O362" s="923">
        <v>9.0863946319780106E-2</v>
      </c>
      <c r="P362" s="923">
        <v>1.02951685379649E-4</v>
      </c>
      <c r="Q362" s="923">
        <v>0</v>
      </c>
      <c r="R362" s="923">
        <v>3.36349212116808E-3</v>
      </c>
      <c r="S362" s="923">
        <v>2.6658430531836301E-2</v>
      </c>
      <c r="T362" s="923">
        <v>0.28811937550718802</v>
      </c>
      <c r="U362" s="923">
        <v>0.53997553383476904</v>
      </c>
      <c r="V362" s="923">
        <v>2.9541077722466502E-4</v>
      </c>
      <c r="W362" s="923">
        <v>2.8862807795259401E-4</v>
      </c>
      <c r="X362" s="923">
        <v>4.8475346099342298</v>
      </c>
      <c r="Y362" s="923">
        <v>4.5994331601322598</v>
      </c>
      <c r="Z362" s="923">
        <v>0</v>
      </c>
      <c r="AA362" s="923">
        <v>2.8662960405992999E-3</v>
      </c>
      <c r="AB362" s="912"/>
    </row>
    <row r="363" spans="1:28">
      <c r="A363" s="929" t="s">
        <v>4150</v>
      </c>
      <c r="B363" s="930">
        <v>45.791079000000003</v>
      </c>
      <c r="C363" s="931">
        <v>1</v>
      </c>
      <c r="D363" s="931">
        <v>0</v>
      </c>
      <c r="E363" s="931">
        <v>0</v>
      </c>
      <c r="F363" s="932">
        <v>0</v>
      </c>
      <c r="G363" s="933">
        <v>0</v>
      </c>
      <c r="H363" s="933">
        <v>0</v>
      </c>
      <c r="I363" s="933">
        <v>3</v>
      </c>
      <c r="J363" s="933">
        <v>0</v>
      </c>
      <c r="K363" s="933">
        <v>44</v>
      </c>
      <c r="L363" s="934">
        <v>0.35652774245121899</v>
      </c>
      <c r="M363" s="935">
        <v>3.1442655911243498E-3</v>
      </c>
      <c r="N363" s="935">
        <v>3.8210820827731501E-2</v>
      </c>
      <c r="O363" s="935">
        <v>4.2634109710160701E-3</v>
      </c>
      <c r="P363" s="935">
        <v>0</v>
      </c>
      <c r="Q363" s="935">
        <v>0</v>
      </c>
      <c r="R363" s="935">
        <v>3.1975582282620498E-4</v>
      </c>
      <c r="S363" s="935">
        <v>2.6646318568850501E-3</v>
      </c>
      <c r="T363" s="935">
        <v>3.5173140510882599E-2</v>
      </c>
      <c r="U363" s="935">
        <v>7.8873102963797306E-2</v>
      </c>
      <c r="V363" s="935">
        <v>3.1975582282620502E-5</v>
      </c>
      <c r="W363" s="935">
        <v>7.4609691992781304E-5</v>
      </c>
      <c r="X363" s="935">
        <v>5.3292637137700898E-3</v>
      </c>
      <c r="Y363" s="935">
        <v>5.3292637137700898E-3</v>
      </c>
      <c r="Z363" s="935">
        <v>0</v>
      </c>
      <c r="AA363" s="935">
        <v>2.6646318568850498E-4</v>
      </c>
      <c r="AB363" s="912"/>
    </row>
    <row r="364" spans="1:28">
      <c r="A364" s="929" t="s">
        <v>4152</v>
      </c>
      <c r="B364" s="930">
        <v>0</v>
      </c>
      <c r="C364" s="931">
        <v>0.6</v>
      </c>
      <c r="D364" s="931">
        <v>0</v>
      </c>
      <c r="E364" s="931">
        <v>0</v>
      </c>
      <c r="F364" s="932">
        <v>0</v>
      </c>
      <c r="G364" s="933">
        <v>0</v>
      </c>
      <c r="H364" s="933">
        <v>0</v>
      </c>
      <c r="I364" s="933">
        <v>0</v>
      </c>
      <c r="J364" s="933">
        <v>0</v>
      </c>
      <c r="K364" s="933">
        <v>1</v>
      </c>
      <c r="L364" s="934">
        <v>6.5646839383258796E-3</v>
      </c>
      <c r="M364" s="935">
        <v>7.3882974213630796E-5</v>
      </c>
      <c r="N364" s="935">
        <v>6.9643787168586395E-4</v>
      </c>
      <c r="O364" s="935">
        <v>1.21119629858411E-4</v>
      </c>
      <c r="P364" s="935">
        <v>0</v>
      </c>
      <c r="Q364" s="935">
        <v>0</v>
      </c>
      <c r="R364" s="935">
        <v>1.4534355583009299E-5</v>
      </c>
      <c r="S364" s="935">
        <v>8.4783740900887806E-5</v>
      </c>
      <c r="T364" s="935">
        <v>8.5994937199471903E-4</v>
      </c>
      <c r="U364" s="935">
        <v>1.1990843355982701E-3</v>
      </c>
      <c r="V364" s="935">
        <v>1.0900766687256999E-6</v>
      </c>
      <c r="W364" s="935">
        <v>2.42239259716822E-7</v>
      </c>
      <c r="X364" s="935">
        <v>1.15063648365491E-3</v>
      </c>
      <c r="Y364" s="935">
        <v>1.15063648365491E-3</v>
      </c>
      <c r="Z364" s="935">
        <v>0</v>
      </c>
      <c r="AA364" s="935">
        <v>7.0249385317878503E-6</v>
      </c>
      <c r="AB364" s="912"/>
    </row>
    <row r="365" spans="1:28">
      <c r="A365" s="929" t="s">
        <v>4153</v>
      </c>
      <c r="B365" s="930">
        <v>49.043846000000002</v>
      </c>
      <c r="C365" s="931">
        <v>207.10900000000001</v>
      </c>
      <c r="D365" s="931">
        <v>0</v>
      </c>
      <c r="E365" s="931">
        <v>0</v>
      </c>
      <c r="F365" s="932">
        <v>0</v>
      </c>
      <c r="G365" s="933">
        <v>0</v>
      </c>
      <c r="H365" s="933">
        <v>0</v>
      </c>
      <c r="I365" s="933">
        <v>18</v>
      </c>
      <c r="J365" s="933">
        <v>0</v>
      </c>
      <c r="K365" s="933">
        <v>238</v>
      </c>
      <c r="L365" s="934">
        <v>1.90254714581592</v>
      </c>
      <c r="M365" s="935">
        <v>2.4214236401293599E-2</v>
      </c>
      <c r="N365" s="935">
        <v>0.20063224446786099</v>
      </c>
      <c r="O365" s="935">
        <v>4.0357060668822602E-2</v>
      </c>
      <c r="P365" s="935">
        <v>0</v>
      </c>
      <c r="Q365" s="935">
        <v>0</v>
      </c>
      <c r="R365" s="935">
        <v>2.30611775250415E-3</v>
      </c>
      <c r="S365" s="935">
        <v>1.72958831437811E-2</v>
      </c>
      <c r="T365" s="935">
        <v>0.17584147862844099</v>
      </c>
      <c r="U365" s="935">
        <v>0.31997383815995101</v>
      </c>
      <c r="V365" s="935">
        <v>1.15305887625207E-4</v>
      </c>
      <c r="W365" s="935">
        <v>1.44132359531509E-4</v>
      </c>
      <c r="X365" s="935">
        <v>8.6479415718905606E-2</v>
      </c>
      <c r="Y365" s="935">
        <v>8.6479415718905606E-2</v>
      </c>
      <c r="Z365" s="935">
        <v>0</v>
      </c>
      <c r="AA365" s="935">
        <v>2.0178530334411301E-3</v>
      </c>
      <c r="AB365" s="912"/>
    </row>
    <row r="366" spans="1:28">
      <c r="A366" s="929" t="s">
        <v>4155</v>
      </c>
      <c r="B366" s="930">
        <v>61.181401999999999</v>
      </c>
      <c r="C366" s="931">
        <v>0</v>
      </c>
      <c r="D366" s="931">
        <v>0</v>
      </c>
      <c r="E366" s="931">
        <v>0</v>
      </c>
      <c r="F366" s="932">
        <v>0</v>
      </c>
      <c r="G366" s="933">
        <v>0</v>
      </c>
      <c r="H366" s="933">
        <v>0</v>
      </c>
      <c r="I366" s="933">
        <v>3</v>
      </c>
      <c r="J366" s="933">
        <v>0</v>
      </c>
      <c r="K366" s="933">
        <v>58</v>
      </c>
      <c r="L366" s="934">
        <v>0.45591851071303102</v>
      </c>
      <c r="M366" s="935">
        <v>4.7067088162978596E-3</v>
      </c>
      <c r="N366" s="935">
        <v>4.8542325254653997E-2</v>
      </c>
      <c r="O366" s="935">
        <v>7.72743238496663E-3</v>
      </c>
      <c r="P366" s="935">
        <v>0</v>
      </c>
      <c r="Q366" s="935">
        <v>0</v>
      </c>
      <c r="R366" s="935">
        <v>2.80997541271514E-4</v>
      </c>
      <c r="S366" s="935">
        <v>4.2149631190727104E-3</v>
      </c>
      <c r="T366" s="935">
        <v>4.0042149631190703E-2</v>
      </c>
      <c r="U366" s="935">
        <v>7.0249385317878499E-2</v>
      </c>
      <c r="V366" s="935">
        <v>6.3224446786090604E-5</v>
      </c>
      <c r="W366" s="935">
        <v>4.91745697225149E-5</v>
      </c>
      <c r="X366" s="935">
        <v>3.1612223393045299E-2</v>
      </c>
      <c r="Y366" s="935">
        <v>3.0909729539866499E-2</v>
      </c>
      <c r="Z366" s="935">
        <v>0</v>
      </c>
      <c r="AA366" s="935">
        <v>4.4959606603442199E-4</v>
      </c>
      <c r="AB366" s="912"/>
    </row>
    <row r="367" spans="1:28">
      <c r="A367" s="929" t="s">
        <v>4156</v>
      </c>
      <c r="B367" s="930">
        <v>5.40177</v>
      </c>
      <c r="C367" s="931">
        <v>0</v>
      </c>
      <c r="D367" s="931">
        <v>0</v>
      </c>
      <c r="E367" s="931">
        <v>0</v>
      </c>
      <c r="F367" s="932">
        <v>0</v>
      </c>
      <c r="G367" s="933">
        <v>0</v>
      </c>
      <c r="H367" s="933">
        <v>0</v>
      </c>
      <c r="I367" s="933">
        <v>0</v>
      </c>
      <c r="J367" s="933">
        <v>0</v>
      </c>
      <c r="K367" s="933">
        <v>5</v>
      </c>
      <c r="L367" s="934">
        <v>3.9303319889054403E-2</v>
      </c>
      <c r="M367" s="935">
        <v>4.0575076002567702E-4</v>
      </c>
      <c r="N367" s="935">
        <v>4.1846832116080998E-3</v>
      </c>
      <c r="O367" s="935">
        <v>6.6615796422126101E-4</v>
      </c>
      <c r="P367" s="935">
        <v>0</v>
      </c>
      <c r="Q367" s="935">
        <v>0</v>
      </c>
      <c r="R367" s="935">
        <v>2.4223925971682199E-5</v>
      </c>
      <c r="S367" s="935">
        <v>3.6335888957523302E-4</v>
      </c>
      <c r="T367" s="935">
        <v>3.45190945096472E-3</v>
      </c>
      <c r="U367" s="935">
        <v>6.0559814929205596E-3</v>
      </c>
      <c r="V367" s="935">
        <v>5.4503833436284999E-6</v>
      </c>
      <c r="W367" s="935">
        <v>4.2391870450443899E-6</v>
      </c>
      <c r="X367" s="935">
        <v>2.7251916718142501E-3</v>
      </c>
      <c r="Y367" s="935">
        <v>2.6646318568850501E-3</v>
      </c>
      <c r="Z367" s="935">
        <v>0</v>
      </c>
      <c r="AA367" s="935">
        <v>3.87582815546916E-5</v>
      </c>
      <c r="AB367" s="912"/>
    </row>
    <row r="368" spans="1:28">
      <c r="A368" s="929" t="s">
        <v>4157</v>
      </c>
      <c r="B368" s="930">
        <v>0</v>
      </c>
      <c r="C368" s="931">
        <v>0</v>
      </c>
      <c r="D368" s="931">
        <v>0</v>
      </c>
      <c r="E368" s="931">
        <v>0</v>
      </c>
      <c r="F368" s="932">
        <v>0</v>
      </c>
      <c r="G368" s="933">
        <v>0</v>
      </c>
      <c r="H368" s="933">
        <v>0</v>
      </c>
      <c r="I368" s="933">
        <v>0</v>
      </c>
      <c r="J368" s="933">
        <v>0</v>
      </c>
      <c r="K368" s="933">
        <v>0</v>
      </c>
      <c r="L368" s="934">
        <v>0</v>
      </c>
      <c r="M368" s="935">
        <v>0</v>
      </c>
      <c r="N368" s="935">
        <v>0</v>
      </c>
      <c r="O368" s="935">
        <v>0</v>
      </c>
      <c r="P368" s="935">
        <v>0</v>
      </c>
      <c r="Q368" s="935">
        <v>0</v>
      </c>
      <c r="R368" s="935">
        <v>0</v>
      </c>
      <c r="S368" s="935">
        <v>0</v>
      </c>
      <c r="T368" s="935">
        <v>0</v>
      </c>
      <c r="U368" s="935">
        <v>0</v>
      </c>
      <c r="V368" s="935">
        <v>0</v>
      </c>
      <c r="W368" s="935">
        <v>0</v>
      </c>
      <c r="X368" s="935">
        <v>0</v>
      </c>
      <c r="Y368" s="935">
        <v>0</v>
      </c>
      <c r="Z368" s="935">
        <v>0</v>
      </c>
      <c r="AA368" s="935">
        <v>0</v>
      </c>
      <c r="AB368" s="912"/>
    </row>
    <row r="369" spans="1:28">
      <c r="A369" s="929" t="s">
        <v>4158</v>
      </c>
      <c r="B369" s="930">
        <v>0</v>
      </c>
      <c r="C369" s="931">
        <v>3.0000000000000001E-3</v>
      </c>
      <c r="D369" s="931">
        <v>0</v>
      </c>
      <c r="E369" s="931">
        <v>0</v>
      </c>
      <c r="F369" s="932">
        <v>0</v>
      </c>
      <c r="G369" s="933">
        <v>0</v>
      </c>
      <c r="H369" s="933">
        <v>0</v>
      </c>
      <c r="I369" s="933">
        <v>0</v>
      </c>
      <c r="J369" s="933">
        <v>0</v>
      </c>
      <c r="K369" s="933">
        <v>0</v>
      </c>
      <c r="L369" s="934">
        <v>0</v>
      </c>
      <c r="M369" s="935">
        <v>0</v>
      </c>
      <c r="N369" s="935">
        <v>0</v>
      </c>
      <c r="O369" s="935">
        <v>0</v>
      </c>
      <c r="P369" s="935">
        <v>0</v>
      </c>
      <c r="Q369" s="935">
        <v>0</v>
      </c>
      <c r="R369" s="935">
        <v>0</v>
      </c>
      <c r="S369" s="935">
        <v>0</v>
      </c>
      <c r="T369" s="935">
        <v>0</v>
      </c>
      <c r="U369" s="935">
        <v>0</v>
      </c>
      <c r="V369" s="935">
        <v>0</v>
      </c>
      <c r="W369" s="935">
        <v>0</v>
      </c>
      <c r="X369" s="935">
        <v>0</v>
      </c>
      <c r="Y369" s="935">
        <v>0</v>
      </c>
      <c r="Z369" s="935">
        <v>0</v>
      </c>
      <c r="AA369" s="935">
        <v>0</v>
      </c>
      <c r="AB369" s="912"/>
    </row>
    <row r="370" spans="1:28">
      <c r="A370" s="929" t="s">
        <v>4159</v>
      </c>
      <c r="B370" s="930">
        <v>0</v>
      </c>
      <c r="C370" s="931">
        <v>0</v>
      </c>
      <c r="D370" s="931">
        <v>0</v>
      </c>
      <c r="E370" s="931">
        <v>0</v>
      </c>
      <c r="F370" s="932">
        <v>0</v>
      </c>
      <c r="G370" s="933">
        <v>0</v>
      </c>
      <c r="H370" s="933">
        <v>0</v>
      </c>
      <c r="I370" s="933">
        <v>0</v>
      </c>
      <c r="J370" s="933">
        <v>0</v>
      </c>
      <c r="K370" s="933">
        <v>0</v>
      </c>
      <c r="L370" s="934">
        <v>0</v>
      </c>
      <c r="M370" s="935">
        <v>0</v>
      </c>
      <c r="N370" s="935">
        <v>0</v>
      </c>
      <c r="O370" s="935">
        <v>0</v>
      </c>
      <c r="P370" s="935">
        <v>0</v>
      </c>
      <c r="Q370" s="935">
        <v>0</v>
      </c>
      <c r="R370" s="935">
        <v>0</v>
      </c>
      <c r="S370" s="935">
        <v>0</v>
      </c>
      <c r="T370" s="935">
        <v>0</v>
      </c>
      <c r="U370" s="935">
        <v>0</v>
      </c>
      <c r="V370" s="935">
        <v>0</v>
      </c>
      <c r="W370" s="935">
        <v>0</v>
      </c>
      <c r="X370" s="935">
        <v>0</v>
      </c>
      <c r="Y370" s="935">
        <v>0</v>
      </c>
      <c r="Z370" s="935">
        <v>0</v>
      </c>
      <c r="AA370" s="935">
        <v>0</v>
      </c>
      <c r="AB370" s="912"/>
    </row>
    <row r="371" spans="1:28">
      <c r="A371" s="929" t="s">
        <v>4160</v>
      </c>
      <c r="B371" s="930">
        <v>0</v>
      </c>
      <c r="C371" s="931">
        <v>0</v>
      </c>
      <c r="D371" s="931">
        <v>0</v>
      </c>
      <c r="E371" s="931">
        <v>0</v>
      </c>
      <c r="F371" s="932">
        <v>0</v>
      </c>
      <c r="G371" s="933">
        <v>0</v>
      </c>
      <c r="H371" s="933">
        <v>0</v>
      </c>
      <c r="I371" s="933">
        <v>0</v>
      </c>
      <c r="J371" s="933">
        <v>0</v>
      </c>
      <c r="K371" s="933">
        <v>0</v>
      </c>
      <c r="L371" s="934">
        <v>0</v>
      </c>
      <c r="M371" s="935">
        <v>0</v>
      </c>
      <c r="N371" s="935">
        <v>0</v>
      </c>
      <c r="O371" s="935">
        <v>0</v>
      </c>
      <c r="P371" s="935">
        <v>0</v>
      </c>
      <c r="Q371" s="935">
        <v>0</v>
      </c>
      <c r="R371" s="935">
        <v>0</v>
      </c>
      <c r="S371" s="935">
        <v>0</v>
      </c>
      <c r="T371" s="935">
        <v>0</v>
      </c>
      <c r="U371" s="935">
        <v>0</v>
      </c>
      <c r="V371" s="935">
        <v>0</v>
      </c>
      <c r="W371" s="935">
        <v>0</v>
      </c>
      <c r="X371" s="935">
        <v>0</v>
      </c>
      <c r="Y371" s="935">
        <v>0</v>
      </c>
      <c r="Z371" s="935">
        <v>0</v>
      </c>
      <c r="AA371" s="935">
        <v>0</v>
      </c>
      <c r="AB371" s="912"/>
    </row>
    <row r="372" spans="1:28">
      <c r="A372" s="929" t="s">
        <v>4161</v>
      </c>
      <c r="B372" s="930">
        <v>0</v>
      </c>
      <c r="C372" s="931">
        <v>6.0999999999999999E-2</v>
      </c>
      <c r="D372" s="931">
        <v>0</v>
      </c>
      <c r="E372" s="931">
        <v>0</v>
      </c>
      <c r="F372" s="932">
        <v>0</v>
      </c>
      <c r="G372" s="933">
        <v>0</v>
      </c>
      <c r="H372" s="933">
        <v>0</v>
      </c>
      <c r="I372" s="933">
        <v>0</v>
      </c>
      <c r="J372" s="933">
        <v>6.0999999999999999E-2</v>
      </c>
      <c r="K372" s="933">
        <v>0</v>
      </c>
      <c r="L372" s="934">
        <v>0</v>
      </c>
      <c r="M372" s="935">
        <v>0</v>
      </c>
      <c r="N372" s="935">
        <v>0</v>
      </c>
      <c r="O372" s="935">
        <v>0</v>
      </c>
      <c r="P372" s="935">
        <v>0</v>
      </c>
      <c r="Q372" s="935">
        <v>0</v>
      </c>
      <c r="R372" s="935">
        <v>0</v>
      </c>
      <c r="S372" s="935">
        <v>0</v>
      </c>
      <c r="T372" s="935">
        <v>0</v>
      </c>
      <c r="U372" s="935">
        <v>0</v>
      </c>
      <c r="V372" s="935">
        <v>0</v>
      </c>
      <c r="W372" s="935">
        <v>0</v>
      </c>
      <c r="X372" s="935">
        <v>0</v>
      </c>
      <c r="Y372" s="935">
        <v>0</v>
      </c>
      <c r="Z372" s="935">
        <v>0</v>
      </c>
      <c r="AA372" s="935">
        <v>0</v>
      </c>
      <c r="AB372" s="912"/>
    </row>
    <row r="373" spans="1:28">
      <c r="A373" s="929" t="s">
        <v>4163</v>
      </c>
      <c r="B373" s="930">
        <v>0</v>
      </c>
      <c r="C373" s="931">
        <v>17.041</v>
      </c>
      <c r="D373" s="931">
        <v>0</v>
      </c>
      <c r="E373" s="931">
        <v>0</v>
      </c>
      <c r="F373" s="932">
        <v>0</v>
      </c>
      <c r="G373" s="933">
        <v>0</v>
      </c>
      <c r="H373" s="933">
        <v>0</v>
      </c>
      <c r="I373" s="933">
        <v>0</v>
      </c>
      <c r="J373" s="933">
        <v>0</v>
      </c>
      <c r="K373" s="933">
        <v>17</v>
      </c>
      <c r="L373" s="934">
        <v>0.15278030110339999</v>
      </c>
      <c r="M373" s="935">
        <v>1.6472269660743901E-4</v>
      </c>
      <c r="N373" s="935">
        <v>1.68634860651866E-2</v>
      </c>
      <c r="O373" s="935">
        <v>3.0885505613894798E-3</v>
      </c>
      <c r="P373" s="935">
        <v>1.02951685379649E-4</v>
      </c>
      <c r="Q373" s="935">
        <v>0</v>
      </c>
      <c r="R373" s="935">
        <v>2.05903370759299E-5</v>
      </c>
      <c r="S373" s="935">
        <v>4.1180674151859801E-4</v>
      </c>
      <c r="T373" s="935">
        <v>3.70626067366738E-3</v>
      </c>
      <c r="U373" s="935">
        <v>3.9121640444266803E-3</v>
      </c>
      <c r="V373" s="935">
        <v>6.1771011227789698E-6</v>
      </c>
      <c r="W373" s="935">
        <v>0</v>
      </c>
      <c r="X373" s="935">
        <v>0.169458474134903</v>
      </c>
      <c r="Y373" s="935">
        <v>0.16636992357351399</v>
      </c>
      <c r="Z373" s="935">
        <v>0</v>
      </c>
      <c r="AA373" s="935">
        <v>1.44132359531509E-5</v>
      </c>
      <c r="AB373" s="912"/>
    </row>
    <row r="374" spans="1:28">
      <c r="A374" s="929" t="s">
        <v>4235</v>
      </c>
      <c r="B374" s="930">
        <v>0</v>
      </c>
      <c r="C374" s="931">
        <v>387.34300000000002</v>
      </c>
      <c r="D374" s="931">
        <v>0</v>
      </c>
      <c r="E374" s="931">
        <v>0</v>
      </c>
      <c r="F374" s="932">
        <v>59</v>
      </c>
      <c r="G374" s="933">
        <v>0</v>
      </c>
      <c r="H374" s="933">
        <v>0</v>
      </c>
      <c r="I374" s="933">
        <v>0</v>
      </c>
      <c r="J374" s="933">
        <v>0</v>
      </c>
      <c r="K374" s="933">
        <v>328</v>
      </c>
      <c r="L374" s="934">
        <v>3.56750602570159</v>
      </c>
      <c r="M374" s="935">
        <v>7.94544771871177E-4</v>
      </c>
      <c r="N374" s="935">
        <v>0.39608056877778203</v>
      </c>
      <c r="O374" s="935">
        <v>1.19181715780677E-2</v>
      </c>
      <c r="P374" s="935">
        <v>0</v>
      </c>
      <c r="Q374" s="935">
        <v>0</v>
      </c>
      <c r="R374" s="935">
        <v>3.9727238593558899E-4</v>
      </c>
      <c r="S374" s="935">
        <v>0</v>
      </c>
      <c r="T374" s="935">
        <v>7.9454477187117702E-3</v>
      </c>
      <c r="U374" s="935">
        <v>1.5890895437423499E-2</v>
      </c>
      <c r="V374" s="935">
        <v>3.9727238593558899E-5</v>
      </c>
      <c r="W374" s="935">
        <v>0</v>
      </c>
      <c r="X374" s="935">
        <v>3.5039424439518898</v>
      </c>
      <c r="Y374" s="935">
        <v>3.31325169870281</v>
      </c>
      <c r="Z374" s="935">
        <v>0</v>
      </c>
      <c r="AA374" s="935">
        <v>3.9727238593558899E-5</v>
      </c>
      <c r="AB374" s="912"/>
    </row>
    <row r="375" spans="1:28">
      <c r="A375" s="929" t="s">
        <v>4165</v>
      </c>
      <c r="B375" s="930">
        <v>0</v>
      </c>
      <c r="C375" s="931">
        <v>0.313</v>
      </c>
      <c r="D375" s="931">
        <v>0</v>
      </c>
      <c r="E375" s="931">
        <v>151.196</v>
      </c>
      <c r="F375" s="932">
        <v>0</v>
      </c>
      <c r="G375" s="933">
        <v>0</v>
      </c>
      <c r="H375" s="933">
        <v>0</v>
      </c>
      <c r="I375" s="933">
        <v>0</v>
      </c>
      <c r="J375" s="933">
        <v>0</v>
      </c>
      <c r="K375" s="933">
        <v>0</v>
      </c>
      <c r="L375" s="934">
        <v>0</v>
      </c>
      <c r="M375" s="935">
        <v>0</v>
      </c>
      <c r="N375" s="935">
        <v>0</v>
      </c>
      <c r="O375" s="935">
        <v>0</v>
      </c>
      <c r="P375" s="935">
        <v>0</v>
      </c>
      <c r="Q375" s="935">
        <v>0</v>
      </c>
      <c r="R375" s="935">
        <v>0</v>
      </c>
      <c r="S375" s="935">
        <v>0</v>
      </c>
      <c r="T375" s="935">
        <v>0</v>
      </c>
      <c r="U375" s="935">
        <v>0</v>
      </c>
      <c r="V375" s="935">
        <v>0</v>
      </c>
      <c r="W375" s="935">
        <v>0</v>
      </c>
      <c r="X375" s="935">
        <v>0</v>
      </c>
      <c r="Y375" s="935">
        <v>0</v>
      </c>
      <c r="Z375" s="935">
        <v>0</v>
      </c>
      <c r="AA375" s="935">
        <v>0</v>
      </c>
      <c r="AB375" s="912"/>
    </row>
    <row r="376" spans="1:28">
      <c r="A376" s="929" t="s">
        <v>4166</v>
      </c>
      <c r="B376" s="930">
        <v>0</v>
      </c>
      <c r="C376" s="931">
        <v>133.53800000000001</v>
      </c>
      <c r="D376" s="931">
        <v>0</v>
      </c>
      <c r="E376" s="931">
        <v>0</v>
      </c>
      <c r="F376" s="932">
        <v>0</v>
      </c>
      <c r="G376" s="933">
        <v>0</v>
      </c>
      <c r="H376" s="933">
        <v>0</v>
      </c>
      <c r="I376" s="933">
        <v>0</v>
      </c>
      <c r="J376" s="933">
        <v>0</v>
      </c>
      <c r="K376" s="933">
        <v>134</v>
      </c>
      <c r="L376" s="934">
        <v>1.12636410983128</v>
      </c>
      <c r="M376" s="935">
        <v>6.4920121604108397E-4</v>
      </c>
      <c r="N376" s="935">
        <v>0.124808933783898</v>
      </c>
      <c r="O376" s="935">
        <v>2.2722042561437901E-2</v>
      </c>
      <c r="P376" s="935">
        <v>0</v>
      </c>
      <c r="Q376" s="935">
        <v>0</v>
      </c>
      <c r="R376" s="935">
        <v>0</v>
      </c>
      <c r="S376" s="935">
        <v>1.62300304010271E-3</v>
      </c>
      <c r="T376" s="935">
        <v>2.1099039521335201E-2</v>
      </c>
      <c r="U376" s="935">
        <v>4.3821082082773202E-2</v>
      </c>
      <c r="V376" s="935">
        <v>3.2460060802054198E-5</v>
      </c>
      <c r="W376" s="935">
        <v>1.6230030401027099E-5</v>
      </c>
      <c r="X376" s="935">
        <v>1.04683696086625</v>
      </c>
      <c r="Y376" s="935">
        <v>0.99327786054285805</v>
      </c>
      <c r="Z376" s="935">
        <v>0</v>
      </c>
      <c r="AA376" s="935">
        <v>3.2460060802054198E-5</v>
      </c>
      <c r="AB376" s="912"/>
    </row>
    <row r="377" spans="1:28">
      <c r="A377" s="924"/>
      <c r="B377" s="925"/>
      <c r="C377" s="926"/>
      <c r="D377" s="926"/>
      <c r="E377" s="926"/>
      <c r="F377" s="925"/>
      <c r="G377" s="926"/>
      <c r="H377" s="926"/>
      <c r="I377" s="926"/>
      <c r="J377" s="926"/>
      <c r="K377" s="926"/>
      <c r="L377" s="927"/>
      <c r="M377" s="928"/>
      <c r="N377" s="928"/>
      <c r="O377" s="928"/>
      <c r="P377" s="928"/>
      <c r="Q377" s="928"/>
      <c r="R377" s="928"/>
      <c r="S377" s="928"/>
      <c r="T377" s="928"/>
      <c r="U377" s="928"/>
      <c r="V377" s="928"/>
      <c r="W377" s="928"/>
      <c r="X377" s="928"/>
      <c r="Y377" s="928"/>
      <c r="Z377" s="928"/>
      <c r="AA377" s="928"/>
      <c r="AB377" s="912"/>
    </row>
    <row r="378" spans="1:28">
      <c r="A378" s="917" t="s">
        <v>4167</v>
      </c>
      <c r="B378" s="918">
        <v>174444</v>
      </c>
      <c r="C378" s="919">
        <v>6738</v>
      </c>
      <c r="D378" s="919">
        <v>-1</v>
      </c>
      <c r="E378" s="919">
        <v>21</v>
      </c>
      <c r="F378" s="920">
        <v>163</v>
      </c>
      <c r="G378" s="921">
        <v>0</v>
      </c>
      <c r="H378" s="921">
        <v>0</v>
      </c>
      <c r="I378" s="921">
        <v>1746</v>
      </c>
      <c r="J378" s="921">
        <v>0</v>
      </c>
      <c r="K378" s="921">
        <v>174913</v>
      </c>
      <c r="L378" s="922">
        <v>163.932730157577</v>
      </c>
      <c r="M378" s="923">
        <v>8.5794108741203701</v>
      </c>
      <c r="N378" s="923">
        <v>9.0875065101801091</v>
      </c>
      <c r="O378" s="923">
        <v>302.31034482758599</v>
      </c>
      <c r="P378" s="923">
        <v>11.7389532841588</v>
      </c>
      <c r="Q378" s="923">
        <v>1.3117255913665899E-3</v>
      </c>
      <c r="R378" s="923">
        <v>0.237198260722115</v>
      </c>
      <c r="S378" s="923">
        <v>26.302895970349901</v>
      </c>
      <c r="T378" s="923">
        <v>235.41577946537799</v>
      </c>
      <c r="U378" s="923">
        <v>341.41344185652201</v>
      </c>
      <c r="V378" s="923">
        <v>0.418469290117849</v>
      </c>
      <c r="W378" s="923">
        <v>7.2650460860191599E-2</v>
      </c>
      <c r="X378" s="923">
        <v>93.154899894625899</v>
      </c>
      <c r="Y378" s="923">
        <v>88.799607572399296</v>
      </c>
      <c r="Z378" s="923">
        <v>2.33039012632777</v>
      </c>
      <c r="AA378" s="923">
        <v>0.96987173431198004</v>
      </c>
      <c r="AB378" s="912"/>
    </row>
    <row r="379" spans="1:28">
      <c r="A379" s="929" t="s">
        <v>4168</v>
      </c>
      <c r="B379" s="930">
        <v>174444.44444399999</v>
      </c>
      <c r="C379" s="931">
        <v>1593</v>
      </c>
      <c r="D379" s="931">
        <v>0</v>
      </c>
      <c r="E379" s="931">
        <v>0</v>
      </c>
      <c r="F379" s="932">
        <v>50</v>
      </c>
      <c r="G379" s="933">
        <v>0</v>
      </c>
      <c r="H379" s="933">
        <v>0</v>
      </c>
      <c r="I379" s="933">
        <v>1746</v>
      </c>
      <c r="J379" s="933">
        <v>0</v>
      </c>
      <c r="K379" s="933">
        <v>169900</v>
      </c>
      <c r="L379" s="934">
        <v>146.10539830190299</v>
      </c>
      <c r="M379" s="935">
        <v>6.79081428727154</v>
      </c>
      <c r="N379" s="935">
        <v>8.6428545474364995</v>
      </c>
      <c r="O379" s="935">
        <v>265.45910395697803</v>
      </c>
      <c r="P379" s="935">
        <v>10.083330305342599</v>
      </c>
      <c r="Q379" s="935">
        <v>0</v>
      </c>
      <c r="R379" s="935">
        <v>0.20578225112944101</v>
      </c>
      <c r="S379" s="935">
        <v>22.6360476242385</v>
      </c>
      <c r="T379" s="935">
        <v>203.72442861814599</v>
      </c>
      <c r="U379" s="935">
        <v>296.326441626394</v>
      </c>
      <c r="V379" s="935">
        <v>0.37040805203299298</v>
      </c>
      <c r="W379" s="935">
        <v>6.1734675338832201E-2</v>
      </c>
      <c r="X379" s="935">
        <v>88.486367985659399</v>
      </c>
      <c r="Y379" s="935">
        <v>84.370722963070605</v>
      </c>
      <c r="Z379" s="935">
        <v>2.0578225112944102</v>
      </c>
      <c r="AA379" s="935">
        <v>0.82312900451776205</v>
      </c>
      <c r="AB379" s="912"/>
    </row>
    <row r="380" spans="1:28">
      <c r="A380" s="929" t="s">
        <v>4170</v>
      </c>
      <c r="B380" s="930">
        <v>0</v>
      </c>
      <c r="C380" s="931">
        <v>9449</v>
      </c>
      <c r="D380" s="931">
        <v>0</v>
      </c>
      <c r="E380" s="931">
        <v>46.113999999999997</v>
      </c>
      <c r="F380" s="932">
        <v>1672.886</v>
      </c>
      <c r="G380" s="933">
        <v>0</v>
      </c>
      <c r="H380" s="933">
        <v>0</v>
      </c>
      <c r="I380" s="933">
        <v>0</v>
      </c>
      <c r="J380" s="933">
        <v>0</v>
      </c>
      <c r="K380" s="933">
        <v>7730</v>
      </c>
      <c r="L380" s="934">
        <v>3.3705170596998699</v>
      </c>
      <c r="M380" s="935">
        <v>0.31832661119387601</v>
      </c>
      <c r="N380" s="935">
        <v>1.8725094776110399E-2</v>
      </c>
      <c r="O380" s="935">
        <v>11.515933287307901</v>
      </c>
      <c r="P380" s="935">
        <v>0.46812736940275901</v>
      </c>
      <c r="Q380" s="935">
        <v>0</v>
      </c>
      <c r="R380" s="935">
        <v>9.3625473880551806E-3</v>
      </c>
      <c r="S380" s="935">
        <v>1.3107566343277299</v>
      </c>
      <c r="T380" s="935">
        <v>9.4561728619357304</v>
      </c>
      <c r="U380" s="935">
        <v>13.7629446604411</v>
      </c>
      <c r="V380" s="935">
        <v>1.4980075820888301E-2</v>
      </c>
      <c r="W380" s="935">
        <v>3.74501895522207E-3</v>
      </c>
      <c r="X380" s="935">
        <v>9.3625473880551799E-2</v>
      </c>
      <c r="Y380" s="935">
        <v>0</v>
      </c>
      <c r="Z380" s="935">
        <v>9.3625473880551799E-2</v>
      </c>
      <c r="AA380" s="935">
        <v>3.6513934813415201E-2</v>
      </c>
      <c r="AB380" s="912"/>
    </row>
    <row r="381" spans="1:28">
      <c r="A381" s="929" t="s">
        <v>4172</v>
      </c>
      <c r="B381" s="930">
        <v>0</v>
      </c>
      <c r="C381" s="931">
        <v>0</v>
      </c>
      <c r="D381" s="931">
        <v>0</v>
      </c>
      <c r="E381" s="931">
        <v>0</v>
      </c>
      <c r="F381" s="932">
        <v>0</v>
      </c>
      <c r="G381" s="933">
        <v>0</v>
      </c>
      <c r="H381" s="933">
        <v>0</v>
      </c>
      <c r="I381" s="933">
        <v>0</v>
      </c>
      <c r="J381" s="933">
        <v>0</v>
      </c>
      <c r="K381" s="933">
        <v>0</v>
      </c>
      <c r="L381" s="934">
        <v>0</v>
      </c>
      <c r="M381" s="935">
        <v>0</v>
      </c>
      <c r="N381" s="935">
        <v>0</v>
      </c>
      <c r="O381" s="935">
        <v>0</v>
      </c>
      <c r="P381" s="935">
        <v>0</v>
      </c>
      <c r="Q381" s="935">
        <v>0</v>
      </c>
      <c r="R381" s="935">
        <v>0</v>
      </c>
      <c r="S381" s="935">
        <v>0</v>
      </c>
      <c r="T381" s="935">
        <v>0</v>
      </c>
      <c r="U381" s="935">
        <v>0</v>
      </c>
      <c r="V381" s="935">
        <v>0</v>
      </c>
      <c r="W381" s="935">
        <v>0</v>
      </c>
      <c r="X381" s="935">
        <v>0</v>
      </c>
      <c r="Y381" s="935">
        <v>0</v>
      </c>
      <c r="Z381" s="935">
        <v>0</v>
      </c>
      <c r="AA381" s="935">
        <v>0</v>
      </c>
      <c r="AB381" s="912"/>
    </row>
    <row r="382" spans="1:28">
      <c r="A382" s="929" t="s">
        <v>4252</v>
      </c>
      <c r="B382" s="930">
        <v>0</v>
      </c>
      <c r="C382" s="931">
        <v>374.851</v>
      </c>
      <c r="D382" s="931">
        <v>0</v>
      </c>
      <c r="E382" s="931">
        <v>0</v>
      </c>
      <c r="F382" s="932">
        <v>8.8510000000000009</v>
      </c>
      <c r="G382" s="933">
        <v>0</v>
      </c>
      <c r="H382" s="933">
        <v>0</v>
      </c>
      <c r="I382" s="933">
        <v>0</v>
      </c>
      <c r="J382" s="933">
        <v>0</v>
      </c>
      <c r="K382" s="933">
        <v>366</v>
      </c>
      <c r="L382" s="934">
        <v>0.84669888448820896</v>
      </c>
      <c r="M382" s="935">
        <v>2.8814359943315999E-2</v>
      </c>
      <c r="N382" s="935">
        <v>2.6597870716907101E-3</v>
      </c>
      <c r="O382" s="935">
        <v>2.84153918825624</v>
      </c>
      <c r="P382" s="935">
        <v>0.17598924457686899</v>
      </c>
      <c r="Q382" s="935">
        <v>0</v>
      </c>
      <c r="R382" s="935">
        <v>2.2164892264089201E-3</v>
      </c>
      <c r="S382" s="935">
        <v>0.42556593147051303</v>
      </c>
      <c r="T382" s="935">
        <v>2.5001998473892701</v>
      </c>
      <c r="U382" s="935">
        <v>5.1067911776461603</v>
      </c>
      <c r="V382" s="935">
        <v>5.2752443588532398E-3</v>
      </c>
      <c r="W382" s="935">
        <v>1.2855637513171799E-3</v>
      </c>
      <c r="X382" s="935">
        <v>3.5463827622542798E-2</v>
      </c>
      <c r="Y382" s="935">
        <v>3.5463827622542798E-2</v>
      </c>
      <c r="Z382" s="935">
        <v>4.4329784528178498E-3</v>
      </c>
      <c r="AA382" s="935">
        <v>8.0680207841284796E-3</v>
      </c>
      <c r="AB382" s="912"/>
    </row>
    <row r="383" spans="1:28">
      <c r="A383" s="929" t="s">
        <v>4173</v>
      </c>
      <c r="B383" s="930">
        <v>0</v>
      </c>
      <c r="C383" s="931">
        <v>580.77800000000002</v>
      </c>
      <c r="D383" s="931">
        <v>0</v>
      </c>
      <c r="E383" s="931">
        <v>5.0000000000000001E-3</v>
      </c>
      <c r="F383" s="932">
        <v>76.772999999999996</v>
      </c>
      <c r="G383" s="933">
        <v>0</v>
      </c>
      <c r="H383" s="933">
        <v>0</v>
      </c>
      <c r="I383" s="933">
        <v>0</v>
      </c>
      <c r="J383" s="933">
        <v>0</v>
      </c>
      <c r="K383" s="933">
        <v>504</v>
      </c>
      <c r="L383" s="934">
        <v>3.0339013843973701</v>
      </c>
      <c r="M383" s="935">
        <v>0.15810472003197601</v>
      </c>
      <c r="N383" s="935">
        <v>0.16298826350786699</v>
      </c>
      <c r="O383" s="935">
        <v>5.5855528505504903</v>
      </c>
      <c r="P383" s="935">
        <v>0.233799643908288</v>
      </c>
      <c r="Q383" s="935">
        <v>0</v>
      </c>
      <c r="R383" s="935">
        <v>3.0522146724319601E-3</v>
      </c>
      <c r="S383" s="935">
        <v>0.51887649431343297</v>
      </c>
      <c r="T383" s="935">
        <v>4.9934232040986899</v>
      </c>
      <c r="U383" s="935">
        <v>7.8808182842193197</v>
      </c>
      <c r="V383" s="935">
        <v>7.6915809745285403E-3</v>
      </c>
      <c r="W383" s="935">
        <v>1.7092402165619E-3</v>
      </c>
      <c r="X383" s="935">
        <v>1.9045819555975401</v>
      </c>
      <c r="Y383" s="935">
        <v>1.8557465208386299</v>
      </c>
      <c r="Z383" s="935">
        <v>7.9357581483230993E-2</v>
      </c>
      <c r="AA383" s="935">
        <v>1.8191199447694501E-2</v>
      </c>
      <c r="AB383" s="912"/>
    </row>
    <row r="384" spans="1:28">
      <c r="A384" s="929" t="s">
        <v>4174</v>
      </c>
      <c r="B384" s="930">
        <v>0</v>
      </c>
      <c r="C384" s="931">
        <v>577.843569</v>
      </c>
      <c r="D384" s="931">
        <v>-1</v>
      </c>
      <c r="E384" s="931">
        <v>16.291</v>
      </c>
      <c r="F384" s="932">
        <v>26.552568999999899</v>
      </c>
      <c r="G384" s="933">
        <v>0</v>
      </c>
      <c r="H384" s="933">
        <v>0</v>
      </c>
      <c r="I384" s="933">
        <v>0</v>
      </c>
      <c r="J384" s="933">
        <v>0</v>
      </c>
      <c r="K384" s="933">
        <v>536</v>
      </c>
      <c r="L384" s="934">
        <v>2.3241403534270799</v>
      </c>
      <c r="M384" s="935">
        <v>0.23241403534270799</v>
      </c>
      <c r="N384" s="935">
        <v>5.8428109443697503E-3</v>
      </c>
      <c r="O384" s="935">
        <v>8.1020311761927193</v>
      </c>
      <c r="P384" s="935">
        <v>0.33563702869324002</v>
      </c>
      <c r="Q384" s="935">
        <v>0</v>
      </c>
      <c r="R384" s="935">
        <v>3.8952072962464999E-3</v>
      </c>
      <c r="S384" s="935">
        <v>0.73359737412642501</v>
      </c>
      <c r="T384" s="935">
        <v>6.9724210602812402</v>
      </c>
      <c r="U384" s="935">
        <v>10.984484575415101</v>
      </c>
      <c r="V384" s="935">
        <v>1.0257379213449099E-2</v>
      </c>
      <c r="W384" s="935">
        <v>2.3371243777479001E-3</v>
      </c>
      <c r="X384" s="935">
        <v>0.27266451073725501</v>
      </c>
      <c r="Y384" s="935">
        <v>0.266172498576844</v>
      </c>
      <c r="Z384" s="935">
        <v>5.19360972832867E-2</v>
      </c>
      <c r="AA384" s="935">
        <v>2.5838208398435099E-2</v>
      </c>
      <c r="AB384" s="912"/>
    </row>
    <row r="385" spans="1:28">
      <c r="A385" s="929" t="s">
        <v>4175</v>
      </c>
      <c r="B385" s="930">
        <v>0</v>
      </c>
      <c r="C385" s="931">
        <v>7.0880000000000001</v>
      </c>
      <c r="D385" s="931">
        <v>0</v>
      </c>
      <c r="E385" s="931">
        <v>0</v>
      </c>
      <c r="F385" s="932">
        <v>1.0880000000000001</v>
      </c>
      <c r="G385" s="933">
        <v>0</v>
      </c>
      <c r="H385" s="933">
        <v>0</v>
      </c>
      <c r="I385" s="933">
        <v>0</v>
      </c>
      <c r="J385" s="933">
        <v>0</v>
      </c>
      <c r="K385" s="933">
        <v>6</v>
      </c>
      <c r="L385" s="934">
        <v>1.10461102430871E-2</v>
      </c>
      <c r="M385" s="935">
        <v>5.5230551215435496E-4</v>
      </c>
      <c r="N385" s="935">
        <v>6.1771011227789699E-4</v>
      </c>
      <c r="O385" s="935">
        <v>1.9548708259147601E-2</v>
      </c>
      <c r="P385" s="935">
        <v>8.2119109044002795E-4</v>
      </c>
      <c r="Q385" s="935">
        <v>0</v>
      </c>
      <c r="R385" s="935">
        <v>1.4534355583009299E-5</v>
      </c>
      <c r="S385" s="935">
        <v>2.4708404491115901E-3</v>
      </c>
      <c r="T385" s="935">
        <v>1.72958831437811E-2</v>
      </c>
      <c r="U385" s="935">
        <v>2.3327640710729999E-2</v>
      </c>
      <c r="V385" s="935">
        <v>2.97954289451691E-5</v>
      </c>
      <c r="W385" s="935">
        <v>5.8137422332037403E-6</v>
      </c>
      <c r="X385" s="935">
        <v>6.1044293448639202E-3</v>
      </c>
      <c r="Y385" s="935">
        <v>5.8137422332037404E-3</v>
      </c>
      <c r="Z385" s="935">
        <v>7.2671777915046706E-5</v>
      </c>
      <c r="AA385" s="935">
        <v>6.6858035681842995E-5</v>
      </c>
      <c r="AB385" s="912"/>
    </row>
    <row r="386" spans="1:28">
      <c r="A386" s="929" t="s">
        <v>4177</v>
      </c>
      <c r="B386" s="930">
        <v>0</v>
      </c>
      <c r="C386" s="931">
        <v>206.108</v>
      </c>
      <c r="D386" s="931">
        <v>0</v>
      </c>
      <c r="E386" s="931">
        <v>0.106</v>
      </c>
      <c r="F386" s="932">
        <v>0</v>
      </c>
      <c r="G386" s="933">
        <v>0</v>
      </c>
      <c r="H386" s="933">
        <v>0</v>
      </c>
      <c r="I386" s="933">
        <v>0</v>
      </c>
      <c r="J386" s="933">
        <v>0</v>
      </c>
      <c r="K386" s="933">
        <v>206</v>
      </c>
      <c r="L386" s="934">
        <v>0.82337124377747894</v>
      </c>
      <c r="M386" s="935">
        <v>2.0210021438174498E-2</v>
      </c>
      <c r="N386" s="935">
        <v>2.1208047188207801E-2</v>
      </c>
      <c r="O386" s="935">
        <v>0.68614270314789905</v>
      </c>
      <c r="P386" s="935">
        <v>0.13797705994210499</v>
      </c>
      <c r="Q386" s="935">
        <v>0</v>
      </c>
      <c r="R386" s="935">
        <v>4.9901287501665404E-4</v>
      </c>
      <c r="S386" s="935">
        <v>6.2376609377081699E-2</v>
      </c>
      <c r="T386" s="935">
        <v>0.576359870644235</v>
      </c>
      <c r="U386" s="935">
        <v>0.88574785315456095</v>
      </c>
      <c r="V386" s="935">
        <v>1.0479270375349701E-3</v>
      </c>
      <c r="W386" s="935">
        <v>2.2455579375749401E-4</v>
      </c>
      <c r="X386" s="935">
        <v>0.20709034313191099</v>
      </c>
      <c r="Y386" s="935">
        <v>0.202100214381745</v>
      </c>
      <c r="Z386" s="935">
        <v>7.4851931252498099E-3</v>
      </c>
      <c r="AA386" s="935">
        <v>2.2705085813257801E-3</v>
      </c>
      <c r="AB386" s="912"/>
    </row>
    <row r="387" spans="1:28">
      <c r="A387" s="929" t="s">
        <v>4237</v>
      </c>
      <c r="B387" s="930">
        <v>0</v>
      </c>
      <c r="C387" s="931">
        <v>2325.86</v>
      </c>
      <c r="D387" s="931">
        <v>0</v>
      </c>
      <c r="E387" s="931">
        <v>0.253</v>
      </c>
      <c r="F387" s="932">
        <v>0</v>
      </c>
      <c r="G387" s="933">
        <v>0</v>
      </c>
      <c r="H387" s="933">
        <v>0</v>
      </c>
      <c r="I387" s="933">
        <v>0</v>
      </c>
      <c r="J387" s="933">
        <v>0</v>
      </c>
      <c r="K387" s="933">
        <v>2326</v>
      </c>
      <c r="L387" s="934">
        <v>1.7748628320191899</v>
      </c>
      <c r="M387" s="935">
        <v>0.143679372115839</v>
      </c>
      <c r="N387" s="935">
        <v>5.63448518101329E-2</v>
      </c>
      <c r="O387" s="935">
        <v>3.8596223489941002</v>
      </c>
      <c r="P387" s="935">
        <v>0.174669040611412</v>
      </c>
      <c r="Q387" s="935">
        <v>0</v>
      </c>
      <c r="R387" s="935">
        <v>2.8172425905066399E-3</v>
      </c>
      <c r="S387" s="935">
        <v>0.36624153676586402</v>
      </c>
      <c r="T387" s="935">
        <v>3.23982897908264</v>
      </c>
      <c r="U387" s="935">
        <v>4.6202778484309004</v>
      </c>
      <c r="V387" s="935">
        <v>5.6344851810132901E-3</v>
      </c>
      <c r="W387" s="935">
        <v>1.12689703620266E-3</v>
      </c>
      <c r="X387" s="935">
        <v>0.56344851810132901</v>
      </c>
      <c r="Y387" s="935">
        <v>0.53527609219626204</v>
      </c>
      <c r="Z387" s="935">
        <v>2.8172425905066401E-2</v>
      </c>
      <c r="AA387" s="935">
        <v>1.54948342477865E-2</v>
      </c>
      <c r="AB387" s="912"/>
    </row>
    <row r="388" spans="1:28">
      <c r="A388" s="929" t="s">
        <v>4179</v>
      </c>
      <c r="B388" s="930">
        <v>0</v>
      </c>
      <c r="C388" s="931">
        <v>0</v>
      </c>
      <c r="D388" s="931">
        <v>0</v>
      </c>
      <c r="E388" s="931">
        <v>0</v>
      </c>
      <c r="F388" s="932">
        <v>0</v>
      </c>
      <c r="G388" s="933">
        <v>0</v>
      </c>
      <c r="H388" s="933">
        <v>0</v>
      </c>
      <c r="I388" s="933">
        <v>0</v>
      </c>
      <c r="J388" s="933">
        <v>0</v>
      </c>
      <c r="K388" s="933">
        <v>0</v>
      </c>
      <c r="L388" s="934">
        <v>0</v>
      </c>
      <c r="M388" s="935">
        <v>0</v>
      </c>
      <c r="N388" s="935">
        <v>0</v>
      </c>
      <c r="O388" s="935">
        <v>0</v>
      </c>
      <c r="P388" s="935">
        <v>0</v>
      </c>
      <c r="Q388" s="935">
        <v>0</v>
      </c>
      <c r="R388" s="935">
        <v>0</v>
      </c>
      <c r="S388" s="935">
        <v>0</v>
      </c>
      <c r="T388" s="935">
        <v>0</v>
      </c>
      <c r="U388" s="935">
        <v>0</v>
      </c>
      <c r="V388" s="935">
        <v>0</v>
      </c>
      <c r="W388" s="935">
        <v>0</v>
      </c>
      <c r="X388" s="935">
        <v>0</v>
      </c>
      <c r="Y388" s="935">
        <v>0</v>
      </c>
      <c r="Z388" s="935">
        <v>0</v>
      </c>
      <c r="AA388" s="935">
        <v>0</v>
      </c>
      <c r="AB388" s="912"/>
    </row>
    <row r="389" spans="1:28">
      <c r="A389" s="929" t="s">
        <v>4180</v>
      </c>
      <c r="B389" s="930">
        <v>0</v>
      </c>
      <c r="C389" s="931">
        <v>209.73699999999999</v>
      </c>
      <c r="D389" s="931">
        <v>0</v>
      </c>
      <c r="E389" s="931">
        <v>0.3</v>
      </c>
      <c r="F389" s="932">
        <v>0</v>
      </c>
      <c r="G389" s="933">
        <v>0</v>
      </c>
      <c r="H389" s="933">
        <v>93.1111111111111</v>
      </c>
      <c r="I389" s="933">
        <v>0</v>
      </c>
      <c r="J389" s="933">
        <v>0</v>
      </c>
      <c r="K389" s="933">
        <v>116</v>
      </c>
      <c r="L389" s="934">
        <v>7.4464348436951197E-2</v>
      </c>
      <c r="M389" s="935">
        <v>4.91745697225149E-3</v>
      </c>
      <c r="N389" s="935">
        <v>2.9504741833508998E-3</v>
      </c>
      <c r="O389" s="935">
        <v>0.175623463294696</v>
      </c>
      <c r="P389" s="935">
        <v>6.8844397611520902E-3</v>
      </c>
      <c r="Q389" s="935">
        <v>0</v>
      </c>
      <c r="R389" s="935">
        <v>0</v>
      </c>
      <c r="S389" s="935">
        <v>1.54548647699333E-2</v>
      </c>
      <c r="T389" s="935">
        <v>0.11942395504039301</v>
      </c>
      <c r="U389" s="935">
        <v>0.21777309448542301</v>
      </c>
      <c r="V389" s="935">
        <v>2.5289778714436198E-4</v>
      </c>
      <c r="W389" s="935">
        <v>5.6199508254302802E-5</v>
      </c>
      <c r="X389" s="935">
        <v>3.6529680365296802E-2</v>
      </c>
      <c r="Y389" s="935">
        <v>3.5124692658939201E-2</v>
      </c>
      <c r="Z389" s="935">
        <v>1.40498770635757E-3</v>
      </c>
      <c r="AA389" s="935">
        <v>4.9174569722514896E-4</v>
      </c>
      <c r="AB389" s="912"/>
    </row>
    <row r="390" spans="1:28">
      <c r="A390" s="929" t="s">
        <v>4181</v>
      </c>
      <c r="B390" s="930">
        <v>8.3800000000000008</v>
      </c>
      <c r="C390" s="931">
        <v>0</v>
      </c>
      <c r="D390" s="931">
        <v>0</v>
      </c>
      <c r="E390" s="931">
        <v>0</v>
      </c>
      <c r="F390" s="932">
        <v>0</v>
      </c>
      <c r="G390" s="933">
        <v>0</v>
      </c>
      <c r="H390" s="933">
        <v>0</v>
      </c>
      <c r="I390" s="933">
        <v>0</v>
      </c>
      <c r="J390" s="933">
        <v>0</v>
      </c>
      <c r="K390" s="933">
        <v>8</v>
      </c>
      <c r="L390" s="934">
        <v>3.7304845996390598E-2</v>
      </c>
      <c r="M390" s="935">
        <v>3.3235226433148001E-3</v>
      </c>
      <c r="N390" s="935">
        <v>5.61995082543028E-4</v>
      </c>
      <c r="O390" s="935">
        <v>0.114724513401887</v>
      </c>
      <c r="P390" s="935">
        <v>4.7478894904497198E-3</v>
      </c>
      <c r="Q390" s="935">
        <v>0</v>
      </c>
      <c r="R390" s="935">
        <v>2.90687111660187E-5</v>
      </c>
      <c r="S390" s="935">
        <v>1.06585274275402E-2</v>
      </c>
      <c r="T390" s="935">
        <v>9.0403691726318097E-2</v>
      </c>
      <c r="U390" s="935">
        <v>0.15425796058767199</v>
      </c>
      <c r="V390" s="935">
        <v>1.5309521214103199E-4</v>
      </c>
      <c r="W390" s="935">
        <v>3.7789324515824301E-5</v>
      </c>
      <c r="X390" s="935">
        <v>4.8447851943364496E-3</v>
      </c>
      <c r="Y390" s="935">
        <v>4.7478894904497198E-3</v>
      </c>
      <c r="Z390" s="935">
        <v>5.8137422332037397E-4</v>
      </c>
      <c r="AA390" s="935">
        <v>3.8952072962465E-4</v>
      </c>
      <c r="AB390" s="912"/>
    </row>
    <row r="391" spans="1:28">
      <c r="A391" s="929" t="s">
        <v>4182</v>
      </c>
      <c r="B391" s="930">
        <v>0</v>
      </c>
      <c r="C391" s="931">
        <v>323.74021699999997</v>
      </c>
      <c r="D391" s="931">
        <v>0</v>
      </c>
      <c r="E391" s="931">
        <v>8.9999999999999993E-3</v>
      </c>
      <c r="F391" s="932">
        <v>0</v>
      </c>
      <c r="G391" s="933">
        <v>0</v>
      </c>
      <c r="H391" s="933">
        <v>0</v>
      </c>
      <c r="I391" s="933">
        <v>0</v>
      </c>
      <c r="J391" s="933">
        <v>0</v>
      </c>
      <c r="K391" s="933">
        <v>324</v>
      </c>
      <c r="L391" s="934">
        <v>1.4519821227426299</v>
      </c>
      <c r="M391" s="935">
        <v>9.7714472584571804E-2</v>
      </c>
      <c r="N391" s="935">
        <v>0.114981287017187</v>
      </c>
      <c r="O391" s="935">
        <v>2.8764943134333798</v>
      </c>
      <c r="P391" s="935">
        <v>7.0636968133425404E-3</v>
      </c>
      <c r="Q391" s="935">
        <v>0</v>
      </c>
      <c r="R391" s="935">
        <v>1.5697104029650101E-3</v>
      </c>
      <c r="S391" s="935">
        <v>0.109879728207551</v>
      </c>
      <c r="T391" s="935">
        <v>1.9425166236692</v>
      </c>
      <c r="U391" s="935">
        <v>0.36495766868936502</v>
      </c>
      <c r="V391" s="935">
        <v>1.5304676428908801E-3</v>
      </c>
      <c r="W391" s="935">
        <v>1.56971040296501E-4</v>
      </c>
      <c r="X391" s="935">
        <v>0.94182624177900498</v>
      </c>
      <c r="Y391" s="935">
        <v>0.90650775771229197</v>
      </c>
      <c r="Z391" s="935">
        <v>0</v>
      </c>
      <c r="AA391" s="935">
        <v>1.34210239453508E-2</v>
      </c>
      <c r="AB391" s="912"/>
    </row>
    <row r="392" spans="1:28">
      <c r="A392" s="929" t="s">
        <v>4185</v>
      </c>
      <c r="B392" s="930">
        <v>0</v>
      </c>
      <c r="C392" s="931">
        <v>22.321000000000002</v>
      </c>
      <c r="D392" s="931">
        <v>0</v>
      </c>
      <c r="E392" s="931">
        <v>0</v>
      </c>
      <c r="F392" s="932">
        <v>0</v>
      </c>
      <c r="G392" s="933">
        <v>0</v>
      </c>
      <c r="H392" s="933">
        <v>0</v>
      </c>
      <c r="I392" s="933">
        <v>0</v>
      </c>
      <c r="J392" s="933">
        <v>0</v>
      </c>
      <c r="K392" s="933">
        <v>22</v>
      </c>
      <c r="L392" s="934">
        <v>7.2211523321584703E-2</v>
      </c>
      <c r="M392" s="935">
        <v>4.5831667938422797E-3</v>
      </c>
      <c r="N392" s="935">
        <v>5.5424342623208904E-3</v>
      </c>
      <c r="O392" s="935">
        <v>0.13163281373012101</v>
      </c>
      <c r="P392" s="935">
        <v>9.8591378704746707E-4</v>
      </c>
      <c r="Q392" s="935">
        <v>0</v>
      </c>
      <c r="R392" s="935">
        <v>7.9938955706551406E-5</v>
      </c>
      <c r="S392" s="935">
        <v>5.5957268994585897E-3</v>
      </c>
      <c r="T392" s="935">
        <v>0.15747974274190599</v>
      </c>
      <c r="U392" s="935">
        <v>3.8637161924833199E-2</v>
      </c>
      <c r="V392" s="935">
        <v>9.8591378704746699E-5</v>
      </c>
      <c r="W392" s="935">
        <v>1.0658527427540201E-5</v>
      </c>
      <c r="X392" s="935">
        <v>6.1020069522667503E-2</v>
      </c>
      <c r="Y392" s="935">
        <v>5.8088974480094001E-2</v>
      </c>
      <c r="Z392" s="935">
        <v>0</v>
      </c>
      <c r="AA392" s="935">
        <v>5.5690805808897401E-4</v>
      </c>
      <c r="AB392" s="912"/>
    </row>
    <row r="393" spans="1:28">
      <c r="A393" s="929" t="s">
        <v>4186</v>
      </c>
      <c r="B393" s="930">
        <v>0</v>
      </c>
      <c r="C393" s="931">
        <v>726.85</v>
      </c>
      <c r="D393" s="931">
        <v>0</v>
      </c>
      <c r="E393" s="931">
        <v>4.0030000000000001</v>
      </c>
      <c r="F393" s="932">
        <v>0</v>
      </c>
      <c r="G393" s="933">
        <v>0</v>
      </c>
      <c r="H393" s="933">
        <v>0</v>
      </c>
      <c r="I393" s="933">
        <v>0</v>
      </c>
      <c r="J393" s="933">
        <v>0</v>
      </c>
      <c r="K393" s="933">
        <v>723</v>
      </c>
      <c r="L393" s="934">
        <v>3.1349878274771998</v>
      </c>
      <c r="M393" s="935">
        <v>0.75484902438138102</v>
      </c>
      <c r="N393" s="935">
        <v>1.31354238581447E-2</v>
      </c>
      <c r="O393" s="935">
        <v>0.22768068020784099</v>
      </c>
      <c r="P393" s="935">
        <v>0</v>
      </c>
      <c r="Q393" s="935">
        <v>0</v>
      </c>
      <c r="R393" s="935">
        <v>7.0055593910104998E-3</v>
      </c>
      <c r="S393" s="935">
        <v>2.6270847716289399E-2</v>
      </c>
      <c r="T393" s="935">
        <v>1.0508339086515801</v>
      </c>
      <c r="U393" s="935">
        <v>1.75138984775263E-2</v>
      </c>
      <c r="V393" s="935">
        <v>0</v>
      </c>
      <c r="W393" s="935">
        <v>0</v>
      </c>
      <c r="X393" s="935">
        <v>0</v>
      </c>
      <c r="Y393" s="935">
        <v>0</v>
      </c>
      <c r="Z393" s="935">
        <v>0</v>
      </c>
      <c r="AA393" s="935">
        <v>2.2768068020784099E-2</v>
      </c>
      <c r="AB393" s="912"/>
    </row>
    <row r="394" spans="1:28">
      <c r="A394" s="929" t="s">
        <v>4187</v>
      </c>
      <c r="B394" s="930">
        <v>0</v>
      </c>
      <c r="C394" s="931">
        <v>360.88900000000001</v>
      </c>
      <c r="D394" s="931">
        <v>0</v>
      </c>
      <c r="E394" s="931">
        <v>0</v>
      </c>
      <c r="F394" s="932">
        <v>0</v>
      </c>
      <c r="G394" s="933">
        <v>0</v>
      </c>
      <c r="H394" s="933">
        <v>0</v>
      </c>
      <c r="I394" s="933">
        <v>0</v>
      </c>
      <c r="J394" s="933">
        <v>0</v>
      </c>
      <c r="K394" s="933">
        <v>361</v>
      </c>
      <c r="L394" s="934">
        <v>0.81326986664728795</v>
      </c>
      <c r="M394" s="935">
        <v>1.7052432687765701E-2</v>
      </c>
      <c r="N394" s="935">
        <v>3.6728316558264598E-2</v>
      </c>
      <c r="O394" s="935">
        <v>0.57278684156341197</v>
      </c>
      <c r="P394" s="935">
        <v>0.103626321717961</v>
      </c>
      <c r="Q394" s="935">
        <v>1.3117255913665899E-3</v>
      </c>
      <c r="R394" s="935">
        <v>8.7448372757772898E-4</v>
      </c>
      <c r="S394" s="935">
        <v>6.5586279568329603E-2</v>
      </c>
      <c r="T394" s="935">
        <v>0.46347637561619598</v>
      </c>
      <c r="U394" s="935">
        <v>0.85262163438828498</v>
      </c>
      <c r="V394" s="935">
        <v>9.1820791395661502E-4</v>
      </c>
      <c r="W394" s="935">
        <v>1.7489674551554601E-4</v>
      </c>
      <c r="X394" s="935">
        <v>0.45910395697830803</v>
      </c>
      <c r="Y394" s="935">
        <v>0.44161428242675299</v>
      </c>
      <c r="Z394" s="935">
        <v>4.3724186378886398E-3</v>
      </c>
      <c r="AA394" s="935">
        <v>2.1424851325654299E-3</v>
      </c>
      <c r="AB394" s="912"/>
    </row>
    <row r="395" spans="1:28">
      <c r="A395" s="929" t="s">
        <v>4188</v>
      </c>
      <c r="B395" s="930">
        <v>0</v>
      </c>
      <c r="C395" s="931">
        <v>110.822</v>
      </c>
      <c r="D395" s="931">
        <v>0</v>
      </c>
      <c r="E395" s="931">
        <v>0</v>
      </c>
      <c r="F395" s="932">
        <v>17.821999999999999</v>
      </c>
      <c r="G395" s="933">
        <v>0</v>
      </c>
      <c r="H395" s="933">
        <v>0</v>
      </c>
      <c r="I395" s="933">
        <v>0</v>
      </c>
      <c r="J395" s="933">
        <v>0</v>
      </c>
      <c r="K395" s="933">
        <v>93</v>
      </c>
      <c r="L395" s="934">
        <v>5.8573452999527598E-2</v>
      </c>
      <c r="M395" s="935">
        <v>4.0550852076596099E-3</v>
      </c>
      <c r="N395" s="935">
        <v>2.3654663711347701E-3</v>
      </c>
      <c r="O395" s="935">
        <v>0.14192798226808601</v>
      </c>
      <c r="P395" s="935">
        <v>5.2941390211111499E-3</v>
      </c>
      <c r="Q395" s="935">
        <v>0</v>
      </c>
      <c r="R395" s="935">
        <v>0</v>
      </c>
      <c r="S395" s="935">
        <v>1.3516950692198699E-2</v>
      </c>
      <c r="T395" s="935">
        <v>0.11151484321063899</v>
      </c>
      <c r="U395" s="935">
        <v>0.17684677155626599</v>
      </c>
      <c r="V395" s="935">
        <v>1.9149013480614801E-4</v>
      </c>
      <c r="W395" s="935">
        <v>4.5056502307329002E-5</v>
      </c>
      <c r="X395" s="935">
        <v>8.2228116710875307E-2</v>
      </c>
      <c r="Y395" s="935">
        <v>8.2228116710875307E-2</v>
      </c>
      <c r="Z395" s="935">
        <v>1.1264125576832199E-3</v>
      </c>
      <c r="AA395" s="935">
        <v>5.2941390211111504E-4</v>
      </c>
      <c r="AB395" s="912"/>
    </row>
    <row r="396" spans="1:28">
      <c r="A396" s="924"/>
      <c r="B396" s="925"/>
      <c r="C396" s="926"/>
      <c r="D396" s="926"/>
      <c r="E396" s="926"/>
      <c r="F396" s="925"/>
      <c r="G396" s="926"/>
      <c r="H396" s="926"/>
      <c r="I396" s="926"/>
      <c r="J396" s="926"/>
      <c r="K396" s="926"/>
      <c r="L396" s="927"/>
      <c r="M396" s="928"/>
      <c r="N396" s="928"/>
      <c r="O396" s="928"/>
      <c r="P396" s="928"/>
      <c r="Q396" s="928"/>
      <c r="R396" s="928"/>
      <c r="S396" s="928"/>
      <c r="T396" s="928"/>
      <c r="U396" s="928"/>
      <c r="V396" s="928"/>
      <c r="W396" s="928"/>
      <c r="X396" s="928"/>
      <c r="Y396" s="928"/>
      <c r="Z396" s="928"/>
      <c r="AA396" s="928"/>
      <c r="AB396" s="912"/>
    </row>
    <row r="397" spans="1:28">
      <c r="A397" s="917" t="s">
        <v>4189</v>
      </c>
      <c r="B397" s="918">
        <v>1395</v>
      </c>
      <c r="C397" s="919">
        <v>117</v>
      </c>
      <c r="D397" s="919">
        <v>0</v>
      </c>
      <c r="E397" s="919">
        <v>0</v>
      </c>
      <c r="F397" s="920">
        <v>0</v>
      </c>
      <c r="G397" s="921">
        <v>109</v>
      </c>
      <c r="H397" s="921">
        <v>0</v>
      </c>
      <c r="I397" s="921">
        <v>90</v>
      </c>
      <c r="J397" s="921">
        <v>0</v>
      </c>
      <c r="K397" s="921">
        <v>1310</v>
      </c>
      <c r="L397" s="922">
        <v>2.0625745188522702</v>
      </c>
      <c r="M397" s="923">
        <v>0.185136550270702</v>
      </c>
      <c r="N397" s="923">
        <v>0.142597519469981</v>
      </c>
      <c r="O397" s="923">
        <v>0.72240701040417599</v>
      </c>
      <c r="P397" s="923">
        <v>1.0014691811101799E-2</v>
      </c>
      <c r="Q397" s="923">
        <v>0</v>
      </c>
      <c r="R397" s="923">
        <v>2.5369257415549299E-2</v>
      </c>
      <c r="S397" s="923">
        <v>0.182367040926323</v>
      </c>
      <c r="T397" s="923">
        <v>2.86689025350339</v>
      </c>
      <c r="U397" s="923">
        <v>1.9098828773179299</v>
      </c>
      <c r="V397" s="923">
        <v>5.37073749742621E-3</v>
      </c>
      <c r="W397" s="923">
        <v>1.39923452393929E-3</v>
      </c>
      <c r="X397" s="923">
        <v>2.1415848503567001</v>
      </c>
      <c r="Y397" s="923">
        <v>2.1411149061928501</v>
      </c>
      <c r="Z397" s="923">
        <v>0</v>
      </c>
      <c r="AA397" s="923">
        <v>2.0223265869699501E-2</v>
      </c>
      <c r="AB397" s="912"/>
    </row>
    <row r="398" spans="1:28">
      <c r="A398" s="929" t="s">
        <v>4190</v>
      </c>
      <c r="B398" s="930">
        <v>1395.0758559999999</v>
      </c>
      <c r="C398" s="931">
        <v>94.35</v>
      </c>
      <c r="D398" s="931">
        <v>0</v>
      </c>
      <c r="E398" s="931">
        <v>0</v>
      </c>
      <c r="F398" s="932">
        <v>0</v>
      </c>
      <c r="G398" s="933">
        <v>109</v>
      </c>
      <c r="H398" s="933">
        <v>0</v>
      </c>
      <c r="I398" s="933">
        <v>90</v>
      </c>
      <c r="J398" s="933">
        <v>0</v>
      </c>
      <c r="K398" s="933">
        <v>1287</v>
      </c>
      <c r="L398" s="934">
        <v>1.98</v>
      </c>
      <c r="M398" s="935">
        <v>0.17765753424657499</v>
      </c>
      <c r="N398" s="935">
        <v>0.136972602739726</v>
      </c>
      <c r="O398" s="935">
        <v>0.69164383561643805</v>
      </c>
      <c r="P398" s="935">
        <v>9.4931506849315096E-3</v>
      </c>
      <c r="Q398" s="935">
        <v>0</v>
      </c>
      <c r="R398" s="935">
        <v>2.44109589041096E-2</v>
      </c>
      <c r="S398" s="935">
        <v>0.17630136986301401</v>
      </c>
      <c r="T398" s="935">
        <v>2.76657534246575</v>
      </c>
      <c r="U398" s="935">
        <v>1.8172602739726</v>
      </c>
      <c r="V398" s="935">
        <v>5.1534246575342503E-3</v>
      </c>
      <c r="W398" s="935">
        <v>1.3561643835616399E-3</v>
      </c>
      <c r="X398" s="935">
        <v>2.0749315068493202</v>
      </c>
      <c r="Y398" s="935">
        <v>2.0749315068493202</v>
      </c>
      <c r="Z398" s="935">
        <v>0</v>
      </c>
      <c r="AA398" s="935">
        <v>1.9664383561643801E-2</v>
      </c>
      <c r="AB398" s="912"/>
    </row>
    <row r="399" spans="1:28">
      <c r="A399" s="929" t="s">
        <v>4191</v>
      </c>
      <c r="B399" s="930">
        <v>0</v>
      </c>
      <c r="C399" s="931">
        <v>10</v>
      </c>
      <c r="D399" s="931">
        <v>0</v>
      </c>
      <c r="E399" s="931">
        <v>0</v>
      </c>
      <c r="F399" s="932">
        <v>0</v>
      </c>
      <c r="G399" s="933">
        <v>0</v>
      </c>
      <c r="H399" s="933">
        <v>0</v>
      </c>
      <c r="I399" s="933">
        <v>0</v>
      </c>
      <c r="J399" s="933">
        <v>0</v>
      </c>
      <c r="K399" s="933">
        <v>10</v>
      </c>
      <c r="L399" s="934">
        <v>1.87565858798736E-2</v>
      </c>
      <c r="M399" s="935">
        <v>1.4121337645192199E-3</v>
      </c>
      <c r="N399" s="935">
        <v>1.39057447040442E-3</v>
      </c>
      <c r="O399" s="935">
        <v>7.6535494107530001E-3</v>
      </c>
      <c r="P399" s="935">
        <v>1.5091505880358001E-4</v>
      </c>
      <c r="Q399" s="935">
        <v>0</v>
      </c>
      <c r="R399" s="935">
        <v>4.0962658818114697E-4</v>
      </c>
      <c r="S399" s="935">
        <v>1.2935576468878301E-3</v>
      </c>
      <c r="T399" s="935">
        <v>2.66257282317745E-2</v>
      </c>
      <c r="U399" s="935">
        <v>2.0265736467909402E-2</v>
      </c>
      <c r="V399" s="935">
        <v>3.0183011760716101E-5</v>
      </c>
      <c r="W399" s="935">
        <v>1.5091505880358E-5</v>
      </c>
      <c r="X399" s="935">
        <v>2.1451497644223199E-2</v>
      </c>
      <c r="Y399" s="935">
        <v>2.1235904703075199E-2</v>
      </c>
      <c r="Z399" s="935">
        <v>0</v>
      </c>
      <c r="AA399" s="935">
        <v>1.9079975291595499E-4</v>
      </c>
      <c r="AB399" s="912"/>
    </row>
    <row r="400" spans="1:28">
      <c r="A400" s="929" t="s">
        <v>4192</v>
      </c>
      <c r="B400" s="930">
        <v>0</v>
      </c>
      <c r="C400" s="931">
        <v>1.6E-2</v>
      </c>
      <c r="D400" s="931">
        <v>0</v>
      </c>
      <c r="E400" s="931">
        <v>0</v>
      </c>
      <c r="F400" s="932">
        <v>0</v>
      </c>
      <c r="G400" s="933">
        <v>0</v>
      </c>
      <c r="H400" s="933">
        <v>0</v>
      </c>
      <c r="I400" s="933">
        <v>0</v>
      </c>
      <c r="J400" s="933">
        <v>0</v>
      </c>
      <c r="K400" s="933">
        <v>0</v>
      </c>
      <c r="L400" s="934">
        <v>0</v>
      </c>
      <c r="M400" s="935">
        <v>0</v>
      </c>
      <c r="N400" s="935">
        <v>0</v>
      </c>
      <c r="O400" s="935">
        <v>0</v>
      </c>
      <c r="P400" s="935">
        <v>0</v>
      </c>
      <c r="Q400" s="935">
        <v>0</v>
      </c>
      <c r="R400" s="935">
        <v>0</v>
      </c>
      <c r="S400" s="935">
        <v>0</v>
      </c>
      <c r="T400" s="935">
        <v>0</v>
      </c>
      <c r="U400" s="935">
        <v>0</v>
      </c>
      <c r="V400" s="935">
        <v>0</v>
      </c>
      <c r="W400" s="935">
        <v>0</v>
      </c>
      <c r="X400" s="935">
        <v>0</v>
      </c>
      <c r="Y400" s="935">
        <v>0</v>
      </c>
      <c r="Z400" s="935">
        <v>0</v>
      </c>
      <c r="AA400" s="935">
        <v>0</v>
      </c>
      <c r="AB400" s="912"/>
    </row>
    <row r="401" spans="1:28">
      <c r="A401" s="929" t="s">
        <v>4193</v>
      </c>
      <c r="B401" s="930">
        <v>0</v>
      </c>
      <c r="C401" s="931">
        <v>5.0209999999999999</v>
      </c>
      <c r="D401" s="931">
        <v>0</v>
      </c>
      <c r="E401" s="931">
        <v>0.3</v>
      </c>
      <c r="F401" s="932">
        <v>0</v>
      </c>
      <c r="G401" s="933">
        <v>0</v>
      </c>
      <c r="H401" s="933">
        <v>0</v>
      </c>
      <c r="I401" s="933">
        <v>0</v>
      </c>
      <c r="J401" s="933">
        <v>0</v>
      </c>
      <c r="K401" s="933">
        <v>5</v>
      </c>
      <c r="L401" s="934">
        <v>1.16880442813367E-2</v>
      </c>
      <c r="M401" s="935">
        <v>7.5699768661506995E-4</v>
      </c>
      <c r="N401" s="935">
        <v>8.7206133498056004E-4</v>
      </c>
      <c r="O401" s="935">
        <v>4.60254593461962E-3</v>
      </c>
      <c r="P401" s="935">
        <v>2.0590337075929901E-4</v>
      </c>
      <c r="Q401" s="935">
        <v>0</v>
      </c>
      <c r="R401" s="935">
        <v>1.51399537323014E-4</v>
      </c>
      <c r="S401" s="935">
        <v>6.0559814929205598E-4</v>
      </c>
      <c r="T401" s="935">
        <v>1.5745551881593399E-2</v>
      </c>
      <c r="U401" s="935">
        <v>8.1150152005135499E-3</v>
      </c>
      <c r="V401" s="935">
        <v>2.7251916718142501E-5</v>
      </c>
      <c r="W401" s="935">
        <v>6.6615796422126099E-6</v>
      </c>
      <c r="X401" s="935">
        <v>1.52610733621598E-2</v>
      </c>
      <c r="Y401" s="935">
        <v>1.52005135472306E-2</v>
      </c>
      <c r="Z401" s="935">
        <v>0</v>
      </c>
      <c r="AA401" s="935">
        <v>1.08402068723278E-4</v>
      </c>
      <c r="AB401" s="912"/>
    </row>
    <row r="402" spans="1:28">
      <c r="A402" s="929" t="s">
        <v>4194</v>
      </c>
      <c r="B402" s="930">
        <v>0</v>
      </c>
      <c r="C402" s="931">
        <v>7.508</v>
      </c>
      <c r="D402" s="931">
        <v>0</v>
      </c>
      <c r="E402" s="931">
        <v>0</v>
      </c>
      <c r="F402" s="932">
        <v>0</v>
      </c>
      <c r="G402" s="933">
        <v>0</v>
      </c>
      <c r="H402" s="933">
        <v>0</v>
      </c>
      <c r="I402" s="933">
        <v>0</v>
      </c>
      <c r="J402" s="933">
        <v>0</v>
      </c>
      <c r="K402" s="933">
        <v>8</v>
      </c>
      <c r="L402" s="934">
        <v>5.2129888691060201E-2</v>
      </c>
      <c r="M402" s="935">
        <v>5.30988457299274E-3</v>
      </c>
      <c r="N402" s="935">
        <v>3.3622809248694901E-3</v>
      </c>
      <c r="O402" s="935">
        <v>1.8507079442365199E-2</v>
      </c>
      <c r="P402" s="935">
        <v>1.6472269660743901E-4</v>
      </c>
      <c r="Q402" s="935">
        <v>0</v>
      </c>
      <c r="R402" s="935">
        <v>3.9727238593558899E-4</v>
      </c>
      <c r="S402" s="935">
        <v>4.1665152671293403E-3</v>
      </c>
      <c r="T402" s="935">
        <v>5.7943630924263897E-2</v>
      </c>
      <c r="U402" s="935">
        <v>6.4241851676901301E-2</v>
      </c>
      <c r="V402" s="935">
        <v>1.59877911413103E-4</v>
      </c>
      <c r="W402" s="935">
        <v>2.1317054855080401E-5</v>
      </c>
      <c r="X402" s="935">
        <v>2.9940772500999201E-2</v>
      </c>
      <c r="Y402" s="935">
        <v>2.9746981093225801E-2</v>
      </c>
      <c r="Z402" s="935">
        <v>0</v>
      </c>
      <c r="AA402" s="935">
        <v>2.5968048641643402E-4</v>
      </c>
      <c r="AB402" s="912"/>
    </row>
    <row r="404" spans="1:28">
      <c r="A404" s="136" t="s">
        <v>18</v>
      </c>
    </row>
    <row r="405" spans="1:28">
      <c r="A405" s="17" t="s">
        <v>4266</v>
      </c>
    </row>
  </sheetData>
  <mergeCells count="4">
    <mergeCell ref="B3:E3"/>
    <mergeCell ref="F3:K3"/>
    <mergeCell ref="L3:AA3"/>
    <mergeCell ref="B5:K5"/>
  </mergeCells>
  <hyperlinks>
    <hyperlink ref="AD3" location="Content!A1" display="Back to content page" xr:uid="{60838DAE-9D15-4342-AB52-556B51A2E3B8}"/>
  </hyperlinks>
  <pageMargins left="0.7" right="0.7" top="0.75" bottom="0.75" header="0.3" footer="0.3"/>
  <pageSetup paperSize="9" orientation="portrait" horizontalDpi="300" verticalDpi="300"/>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D420E-1E79-466C-AB2C-BA5E5BD2CE1F}">
  <dimension ref="A1:AD405"/>
  <sheetViews>
    <sheetView workbookViewId="0">
      <selection activeCell="A4" sqref="A4:XFD4"/>
    </sheetView>
  </sheetViews>
  <sheetFormatPr defaultColWidth="11.453125" defaultRowHeight="14.5"/>
  <cols>
    <col min="1" max="1" width="61.08984375" style="936" customWidth="1"/>
    <col min="2" max="2" width="14" style="936" bestFit="1" customWidth="1"/>
    <col min="3" max="3" width="11.54296875" style="936" bestFit="1" customWidth="1"/>
    <col min="4" max="4" width="12.1796875" style="936" bestFit="1" customWidth="1"/>
    <col min="5" max="27" width="11.54296875" style="936" bestFit="1" customWidth="1"/>
    <col min="28" max="16384" width="11.453125" style="936"/>
  </cols>
  <sheetData>
    <row r="1" spans="1:30">
      <c r="A1" s="35" t="s">
        <v>4263</v>
      </c>
    </row>
    <row r="2" spans="1:30" ht="15" thickBot="1"/>
    <row r="3" spans="1:30" ht="15" thickBot="1">
      <c r="A3" s="938"/>
      <c r="B3" s="1122" t="s">
        <v>3779</v>
      </c>
      <c r="C3" s="1122" t="s">
        <v>3779</v>
      </c>
      <c r="D3" s="1122" t="s">
        <v>3779</v>
      </c>
      <c r="E3" s="1122" t="s">
        <v>3779</v>
      </c>
      <c r="F3" s="1123" t="s">
        <v>3780</v>
      </c>
      <c r="G3" s="1123" t="s">
        <v>3780</v>
      </c>
      <c r="H3" s="1123" t="s">
        <v>3780</v>
      </c>
      <c r="I3" s="1123" t="s">
        <v>3780</v>
      </c>
      <c r="J3" s="1123" t="s">
        <v>3780</v>
      </c>
      <c r="K3" s="1123" t="s">
        <v>3780</v>
      </c>
      <c r="L3" s="1124" t="s">
        <v>3781</v>
      </c>
      <c r="M3" s="1124" t="s">
        <v>3781</v>
      </c>
      <c r="N3" s="1124" t="s">
        <v>3781</v>
      </c>
      <c r="O3" s="1124" t="s">
        <v>3781</v>
      </c>
      <c r="P3" s="1124" t="s">
        <v>3781</v>
      </c>
      <c r="Q3" s="1124" t="s">
        <v>3781</v>
      </c>
      <c r="R3" s="1124" t="s">
        <v>3781</v>
      </c>
      <c r="S3" s="1124" t="s">
        <v>3781</v>
      </c>
      <c r="T3" s="1124" t="s">
        <v>3781</v>
      </c>
      <c r="U3" s="1124" t="s">
        <v>3781</v>
      </c>
      <c r="V3" s="1124" t="s">
        <v>3781</v>
      </c>
      <c r="W3" s="1124" t="s">
        <v>3781</v>
      </c>
      <c r="X3" s="1124" t="s">
        <v>3781</v>
      </c>
      <c r="Y3" s="1124" t="s">
        <v>3781</v>
      </c>
      <c r="Z3" s="1124" t="s">
        <v>3781</v>
      </c>
      <c r="AA3" s="1124" t="s">
        <v>3781</v>
      </c>
      <c r="AB3" s="937"/>
      <c r="AD3" s="486" t="s">
        <v>528</v>
      </c>
    </row>
    <row r="4" spans="1:30" s="969" customFormat="1" ht="38" thickBot="1">
      <c r="A4" s="965"/>
      <c r="B4" s="966" t="s">
        <v>2964</v>
      </c>
      <c r="C4" s="967" t="s">
        <v>86</v>
      </c>
      <c r="D4" s="967" t="s">
        <v>3782</v>
      </c>
      <c r="E4" s="967" t="s">
        <v>85</v>
      </c>
      <c r="F4" s="966" t="s">
        <v>3783</v>
      </c>
      <c r="G4" s="967" t="s">
        <v>3784</v>
      </c>
      <c r="H4" s="967" t="s">
        <v>3785</v>
      </c>
      <c r="I4" s="967" t="s">
        <v>3786</v>
      </c>
      <c r="J4" s="967" t="s">
        <v>3787</v>
      </c>
      <c r="K4" s="967" t="s">
        <v>3788</v>
      </c>
      <c r="L4" s="966" t="s">
        <v>714</v>
      </c>
      <c r="M4" s="967" t="s">
        <v>3789</v>
      </c>
      <c r="N4" s="967" t="s">
        <v>3790</v>
      </c>
      <c r="O4" s="967" t="s">
        <v>3791</v>
      </c>
      <c r="P4" s="967" t="s">
        <v>3792</v>
      </c>
      <c r="Q4" s="967" t="s">
        <v>3793</v>
      </c>
      <c r="R4" s="967" t="s">
        <v>3794</v>
      </c>
      <c r="S4" s="967" t="s">
        <v>3795</v>
      </c>
      <c r="T4" s="967" t="s">
        <v>3796</v>
      </c>
      <c r="U4" s="967" t="s">
        <v>3797</v>
      </c>
      <c r="V4" s="967" t="s">
        <v>3798</v>
      </c>
      <c r="W4" s="967" t="s">
        <v>3799</v>
      </c>
      <c r="X4" s="967" t="s">
        <v>3800</v>
      </c>
      <c r="Y4" s="967" t="s">
        <v>3801</v>
      </c>
      <c r="Z4" s="967" t="s">
        <v>3802</v>
      </c>
      <c r="AA4" s="967" t="s">
        <v>3803</v>
      </c>
      <c r="AB4" s="968"/>
    </row>
    <row r="5" spans="1:30" ht="15" thickBot="1">
      <c r="A5" s="939" t="s">
        <v>3804</v>
      </c>
      <c r="B5" s="1125" t="s">
        <v>4199</v>
      </c>
      <c r="C5" s="1125" t="s">
        <v>4199</v>
      </c>
      <c r="D5" s="1125" t="s">
        <v>4199</v>
      </c>
      <c r="E5" s="1125" t="s">
        <v>4199</v>
      </c>
      <c r="F5" s="1125" t="s">
        <v>4199</v>
      </c>
      <c r="G5" s="1125" t="s">
        <v>4199</v>
      </c>
      <c r="H5" s="1125" t="s">
        <v>4199</v>
      </c>
      <c r="I5" s="1125" t="s">
        <v>4199</v>
      </c>
      <c r="J5" s="1125" t="s">
        <v>4199</v>
      </c>
      <c r="K5" s="1125" t="s">
        <v>4199</v>
      </c>
      <c r="L5" s="940" t="s">
        <v>314</v>
      </c>
      <c r="M5" s="941" t="s">
        <v>3806</v>
      </c>
      <c r="N5" s="941" t="s">
        <v>3806</v>
      </c>
      <c r="O5" s="941" t="s">
        <v>3807</v>
      </c>
      <c r="P5" s="941" t="s">
        <v>3806</v>
      </c>
      <c r="Q5" s="941" t="s">
        <v>3806</v>
      </c>
      <c r="R5" s="941" t="s">
        <v>3807</v>
      </c>
      <c r="S5" s="941" t="s">
        <v>3807</v>
      </c>
      <c r="T5" s="941" t="s">
        <v>3807</v>
      </c>
      <c r="U5" s="941" t="s">
        <v>3807</v>
      </c>
      <c r="V5" s="941" t="s">
        <v>3807</v>
      </c>
      <c r="W5" s="941" t="s">
        <v>3807</v>
      </c>
      <c r="X5" s="941" t="s">
        <v>3808</v>
      </c>
      <c r="Y5" s="941" t="s">
        <v>3808</v>
      </c>
      <c r="Z5" s="941" t="s">
        <v>3807</v>
      </c>
      <c r="AA5" s="941" t="s">
        <v>3807</v>
      </c>
      <c r="AB5" s="937"/>
    </row>
    <row r="6" spans="1:30">
      <c r="A6" s="942"/>
      <c r="B6" s="943"/>
      <c r="C6" s="942"/>
      <c r="D6" s="942"/>
      <c r="E6" s="942"/>
      <c r="F6" s="943"/>
      <c r="G6" s="942"/>
      <c r="H6" s="942"/>
      <c r="I6" s="942"/>
      <c r="J6" s="942"/>
      <c r="K6" s="942"/>
      <c r="L6" s="943"/>
      <c r="M6" s="942"/>
      <c r="N6" s="942"/>
      <c r="O6" s="942"/>
      <c r="P6" s="942"/>
      <c r="Q6" s="942"/>
      <c r="R6" s="942"/>
      <c r="S6" s="942"/>
      <c r="T6" s="942"/>
      <c r="U6" s="942"/>
      <c r="V6" s="942"/>
      <c r="W6" s="942"/>
      <c r="X6" s="942"/>
      <c r="Y6" s="942"/>
      <c r="Z6" s="942"/>
      <c r="AA6" s="942"/>
      <c r="AB6" s="937"/>
    </row>
    <row r="7" spans="1:30">
      <c r="A7" s="944" t="s">
        <v>3809</v>
      </c>
      <c r="B7" s="945"/>
      <c r="C7" s="946"/>
      <c r="D7" s="946"/>
      <c r="E7" s="946"/>
      <c r="F7" s="947"/>
      <c r="G7" s="948"/>
      <c r="H7" s="948"/>
      <c r="I7" s="948"/>
      <c r="J7" s="948"/>
      <c r="K7" s="948"/>
      <c r="L7" s="949">
        <v>2047.14823348252</v>
      </c>
      <c r="M7" s="950">
        <v>56.913422611646098</v>
      </c>
      <c r="N7" s="950">
        <v>46.775703416469703</v>
      </c>
      <c r="O7" s="950">
        <v>526.25075836803001</v>
      </c>
      <c r="P7" s="950">
        <v>325.552453844647</v>
      </c>
      <c r="Q7" s="950">
        <v>27.4207550510394</v>
      </c>
      <c r="R7" s="950">
        <v>12.6217712485431</v>
      </c>
      <c r="S7" s="950">
        <v>365.41986152022002</v>
      </c>
      <c r="T7" s="950">
        <v>1152.4355652112199</v>
      </c>
      <c r="U7" s="950">
        <v>1941.7501037977199</v>
      </c>
      <c r="V7" s="950">
        <v>1.1283154849480299</v>
      </c>
      <c r="W7" s="950">
        <v>1.27323530483727</v>
      </c>
      <c r="X7" s="950">
        <v>713.07681126629495</v>
      </c>
      <c r="Y7" s="950">
        <v>589.95864561732503</v>
      </c>
      <c r="Z7" s="950">
        <v>54.981401501091597</v>
      </c>
      <c r="AA7" s="950">
        <v>8.3165719859009908</v>
      </c>
      <c r="AB7" s="937"/>
    </row>
    <row r="8" spans="1:30">
      <c r="A8" s="942"/>
      <c r="B8" s="943"/>
      <c r="C8" s="942"/>
      <c r="D8" s="942"/>
      <c r="E8" s="942"/>
      <c r="F8" s="943"/>
      <c r="G8" s="942"/>
      <c r="H8" s="942"/>
      <c r="I8" s="942"/>
      <c r="J8" s="942"/>
      <c r="K8" s="942"/>
      <c r="L8" s="943"/>
      <c r="M8" s="942"/>
      <c r="N8" s="942"/>
      <c r="O8" s="942"/>
      <c r="P8" s="942"/>
      <c r="Q8" s="942"/>
      <c r="R8" s="942"/>
      <c r="S8" s="942"/>
      <c r="T8" s="942"/>
      <c r="U8" s="942"/>
      <c r="V8" s="942"/>
      <c r="W8" s="942"/>
      <c r="X8" s="942"/>
      <c r="Y8" s="942"/>
      <c r="Z8" s="942"/>
      <c r="AA8" s="942"/>
      <c r="AB8" s="937"/>
    </row>
    <row r="9" spans="1:30">
      <c r="A9" s="944" t="s">
        <v>3810</v>
      </c>
      <c r="B9" s="945"/>
      <c r="C9" s="946"/>
      <c r="D9" s="946"/>
      <c r="E9" s="946"/>
      <c r="F9" s="947"/>
      <c r="G9" s="948"/>
      <c r="H9" s="948"/>
      <c r="I9" s="948"/>
      <c r="J9" s="948"/>
      <c r="K9" s="948"/>
      <c r="L9" s="949">
        <v>1757.21890994609</v>
      </c>
      <c r="M9" s="950">
        <v>36.613792509700701</v>
      </c>
      <c r="N9" s="950">
        <v>29.216304159243698</v>
      </c>
      <c r="O9" s="950">
        <v>209.66020258698799</v>
      </c>
      <c r="P9" s="950">
        <v>313.18126938654001</v>
      </c>
      <c r="Q9" s="950">
        <v>27.409474522749299</v>
      </c>
      <c r="R9" s="950">
        <v>10.9836544314054</v>
      </c>
      <c r="S9" s="950">
        <v>325.573097096232</v>
      </c>
      <c r="T9" s="950">
        <v>796.41935048704795</v>
      </c>
      <c r="U9" s="950">
        <v>1430.6023046330099</v>
      </c>
      <c r="V9" s="950">
        <v>0.51272160915902998</v>
      </c>
      <c r="W9" s="950">
        <v>1.08508126207154</v>
      </c>
      <c r="X9" s="950">
        <v>246.12687838675399</v>
      </c>
      <c r="Y9" s="950">
        <v>127.822227760735</v>
      </c>
      <c r="Z9" s="950">
        <v>50.282326651423702</v>
      </c>
      <c r="AA9" s="950">
        <v>6.0887823281734299</v>
      </c>
      <c r="AB9" s="937"/>
    </row>
    <row r="10" spans="1:30">
      <c r="A10" s="944" t="s">
        <v>3811</v>
      </c>
      <c r="B10" s="945"/>
      <c r="C10" s="946"/>
      <c r="D10" s="946"/>
      <c r="E10" s="946"/>
      <c r="F10" s="947"/>
      <c r="G10" s="948"/>
      <c r="H10" s="948"/>
      <c r="I10" s="948"/>
      <c r="J10" s="948"/>
      <c r="K10" s="948"/>
      <c r="L10" s="949">
        <v>285.92932353642999</v>
      </c>
      <c r="M10" s="950">
        <v>19.789630101945399</v>
      </c>
      <c r="N10" s="950">
        <v>17.359399257225999</v>
      </c>
      <c r="O10" s="950">
        <v>316.59055578104199</v>
      </c>
      <c r="P10" s="950">
        <v>12.3711844581071</v>
      </c>
      <c r="Q10" s="950">
        <v>1.12805282901281E-2</v>
      </c>
      <c r="R10" s="950">
        <v>1.6381168171376901</v>
      </c>
      <c r="S10" s="950">
        <v>39.8467644239878</v>
      </c>
      <c r="T10" s="950">
        <v>356.01621472417702</v>
      </c>
      <c r="U10" s="950">
        <v>511.14779916471099</v>
      </c>
      <c r="V10" s="950">
        <v>0.61559387578900004</v>
      </c>
      <c r="W10" s="950">
        <v>0.188154042765728</v>
      </c>
      <c r="X10" s="950">
        <v>466.949932879541</v>
      </c>
      <c r="Y10" s="950">
        <v>462.13641785659001</v>
      </c>
      <c r="Z10" s="950">
        <v>4.6990748496679</v>
      </c>
      <c r="AA10" s="950">
        <v>2.22778965772756</v>
      </c>
      <c r="AB10" s="937"/>
    </row>
    <row r="11" spans="1:30">
      <c r="A11" s="942"/>
      <c r="B11" s="943"/>
      <c r="C11" s="942"/>
      <c r="D11" s="942"/>
      <c r="E11" s="942"/>
      <c r="F11" s="943"/>
      <c r="G11" s="942"/>
      <c r="H11" s="942"/>
      <c r="I11" s="942"/>
      <c r="J11" s="942"/>
      <c r="K11" s="942"/>
      <c r="L11" s="943"/>
      <c r="M11" s="942"/>
      <c r="N11" s="942"/>
      <c r="O11" s="942"/>
      <c r="P11" s="942"/>
      <c r="Q11" s="942"/>
      <c r="R11" s="942"/>
      <c r="S11" s="942"/>
      <c r="T11" s="942"/>
      <c r="U11" s="942"/>
      <c r="V11" s="942"/>
      <c r="W11" s="942"/>
      <c r="X11" s="942"/>
      <c r="Y11" s="942"/>
      <c r="Z11" s="942"/>
      <c r="AA11" s="942"/>
      <c r="AB11" s="937"/>
    </row>
    <row r="12" spans="1:30">
      <c r="A12" s="944" t="s">
        <v>3812</v>
      </c>
      <c r="B12" s="945">
        <v>82444</v>
      </c>
      <c r="C12" s="946">
        <v>344605</v>
      </c>
      <c r="D12" s="946">
        <v>-12764</v>
      </c>
      <c r="E12" s="946">
        <v>50655</v>
      </c>
      <c r="F12" s="947">
        <v>5880</v>
      </c>
      <c r="G12" s="948">
        <v>5399</v>
      </c>
      <c r="H12" s="948">
        <v>6238</v>
      </c>
      <c r="I12" s="948">
        <v>10448</v>
      </c>
      <c r="J12" s="948">
        <v>58</v>
      </c>
      <c r="K12" s="948">
        <v>344772</v>
      </c>
      <c r="L12" s="949">
        <v>1295.10125049824</v>
      </c>
      <c r="M12" s="950">
        <v>29.948769180890199</v>
      </c>
      <c r="N12" s="950">
        <v>10.422615810028899</v>
      </c>
      <c r="O12" s="950">
        <v>59.482540615096099</v>
      </c>
      <c r="P12" s="950">
        <v>259.82041251103601</v>
      </c>
      <c r="Q12" s="950">
        <v>21.0874241685279</v>
      </c>
      <c r="R12" s="950">
        <v>7.3077942842423802</v>
      </c>
      <c r="S12" s="950">
        <v>253.006964763013</v>
      </c>
      <c r="T12" s="950">
        <v>633.03782520160905</v>
      </c>
      <c r="U12" s="950">
        <v>784.66558183933103</v>
      </c>
      <c r="V12" s="950">
        <v>0.29759743128848598</v>
      </c>
      <c r="W12" s="950">
        <v>0.88451704020709698</v>
      </c>
      <c r="X12" s="950">
        <v>31.648246106748701</v>
      </c>
      <c r="Y12" s="950">
        <v>17.7729577529213</v>
      </c>
      <c r="Z12" s="950">
        <v>3.6433801939141197E-2</v>
      </c>
      <c r="AA12" s="950">
        <v>5.0119243948690704</v>
      </c>
      <c r="AB12" s="937"/>
    </row>
    <row r="13" spans="1:30">
      <c r="A13" s="951" t="s">
        <v>3813</v>
      </c>
      <c r="B13" s="952">
        <v>5704</v>
      </c>
      <c r="C13" s="953">
        <v>77523</v>
      </c>
      <c r="D13" s="953">
        <v>0</v>
      </c>
      <c r="E13" s="953">
        <v>26.863199999999999</v>
      </c>
      <c r="F13" s="954">
        <v>700</v>
      </c>
      <c r="G13" s="955">
        <v>1065</v>
      </c>
      <c r="H13" s="955">
        <v>65000</v>
      </c>
      <c r="I13" s="955">
        <v>6024</v>
      </c>
      <c r="J13" s="955">
        <v>0</v>
      </c>
      <c r="K13" s="955">
        <v>0</v>
      </c>
      <c r="L13" s="956">
        <v>0</v>
      </c>
      <c r="M13" s="957">
        <v>0</v>
      </c>
      <c r="N13" s="957">
        <v>0</v>
      </c>
      <c r="O13" s="957">
        <v>0</v>
      </c>
      <c r="P13" s="957">
        <v>0</v>
      </c>
      <c r="Q13" s="957">
        <v>0</v>
      </c>
      <c r="R13" s="957">
        <v>0</v>
      </c>
      <c r="S13" s="957">
        <v>0</v>
      </c>
      <c r="T13" s="957">
        <v>0</v>
      </c>
      <c r="U13" s="957">
        <v>0</v>
      </c>
      <c r="V13" s="957">
        <v>0</v>
      </c>
      <c r="W13" s="957">
        <v>0</v>
      </c>
      <c r="X13" s="957">
        <v>0</v>
      </c>
      <c r="Y13" s="957">
        <v>0</v>
      </c>
      <c r="Z13" s="957">
        <v>0</v>
      </c>
      <c r="AA13" s="957">
        <v>0</v>
      </c>
      <c r="AB13" s="937"/>
    </row>
    <row r="14" spans="1:30">
      <c r="A14" s="951" t="s">
        <v>3814</v>
      </c>
      <c r="B14" s="952">
        <v>72096</v>
      </c>
      <c r="C14" s="953">
        <v>84263</v>
      </c>
      <c r="D14" s="953">
        <v>-10900</v>
      </c>
      <c r="E14" s="953">
        <v>95.342799999999997</v>
      </c>
      <c r="F14" s="954">
        <v>3955</v>
      </c>
      <c r="G14" s="955">
        <v>3882</v>
      </c>
      <c r="H14" s="955">
        <v>157420</v>
      </c>
      <c r="I14" s="955">
        <v>4204</v>
      </c>
      <c r="J14" s="955">
        <v>0</v>
      </c>
      <c r="K14" s="955">
        <v>0</v>
      </c>
      <c r="L14" s="956">
        <v>0</v>
      </c>
      <c r="M14" s="957">
        <v>0</v>
      </c>
      <c r="N14" s="957">
        <v>0</v>
      </c>
      <c r="O14" s="957">
        <v>0</v>
      </c>
      <c r="P14" s="957">
        <v>0</v>
      </c>
      <c r="Q14" s="957">
        <v>0</v>
      </c>
      <c r="R14" s="957">
        <v>0</v>
      </c>
      <c r="S14" s="957">
        <v>0</v>
      </c>
      <c r="T14" s="957">
        <v>0</v>
      </c>
      <c r="U14" s="957">
        <v>0</v>
      </c>
      <c r="V14" s="957">
        <v>0</v>
      </c>
      <c r="W14" s="957">
        <v>0</v>
      </c>
      <c r="X14" s="957">
        <v>0</v>
      </c>
      <c r="Y14" s="957">
        <v>0</v>
      </c>
      <c r="Z14" s="957">
        <v>0</v>
      </c>
      <c r="AA14" s="957">
        <v>0</v>
      </c>
      <c r="AB14" s="937"/>
    </row>
    <row r="15" spans="1:30">
      <c r="A15" s="951" t="s">
        <v>3815</v>
      </c>
      <c r="B15" s="952">
        <v>0</v>
      </c>
      <c r="C15" s="953">
        <v>1045.5048999999999</v>
      </c>
      <c r="D15" s="953">
        <v>0</v>
      </c>
      <c r="E15" s="953">
        <v>0</v>
      </c>
      <c r="F15" s="954">
        <v>1045.5048999999999</v>
      </c>
      <c r="G15" s="955">
        <v>0</v>
      </c>
      <c r="H15" s="955">
        <v>0</v>
      </c>
      <c r="I15" s="955">
        <v>0</v>
      </c>
      <c r="J15" s="955">
        <v>0</v>
      </c>
      <c r="K15" s="955">
        <v>0</v>
      </c>
      <c r="L15" s="956">
        <v>0</v>
      </c>
      <c r="M15" s="957">
        <v>0</v>
      </c>
      <c r="N15" s="957">
        <v>0</v>
      </c>
      <c r="O15" s="957">
        <v>0</v>
      </c>
      <c r="P15" s="957">
        <v>0</v>
      </c>
      <c r="Q15" s="957">
        <v>0</v>
      </c>
      <c r="R15" s="957">
        <v>0</v>
      </c>
      <c r="S15" s="957">
        <v>0</v>
      </c>
      <c r="T15" s="957">
        <v>0</v>
      </c>
      <c r="U15" s="957">
        <v>0</v>
      </c>
      <c r="V15" s="957">
        <v>0</v>
      </c>
      <c r="W15" s="957">
        <v>0</v>
      </c>
      <c r="X15" s="957">
        <v>0</v>
      </c>
      <c r="Y15" s="957">
        <v>0</v>
      </c>
      <c r="Z15" s="957">
        <v>0</v>
      </c>
      <c r="AA15" s="957">
        <v>0</v>
      </c>
      <c r="AB15" s="937"/>
    </row>
    <row r="16" spans="1:30">
      <c r="A16" s="951" t="s">
        <v>3816</v>
      </c>
      <c r="B16" s="952">
        <v>4013</v>
      </c>
      <c r="C16" s="953">
        <v>37.826999999999998</v>
      </c>
      <c r="D16" s="953">
        <v>-2000</v>
      </c>
      <c r="E16" s="953">
        <v>0</v>
      </c>
      <c r="F16" s="954">
        <v>100</v>
      </c>
      <c r="G16" s="955">
        <v>377</v>
      </c>
      <c r="H16" s="955">
        <v>5518.3632480895103</v>
      </c>
      <c r="I16" s="955">
        <v>185</v>
      </c>
      <c r="J16" s="955">
        <v>0</v>
      </c>
      <c r="K16" s="955">
        <v>0</v>
      </c>
      <c r="L16" s="956">
        <v>0</v>
      </c>
      <c r="M16" s="957">
        <v>0</v>
      </c>
      <c r="N16" s="957">
        <v>0</v>
      </c>
      <c r="O16" s="957">
        <v>0</v>
      </c>
      <c r="P16" s="957">
        <v>0</v>
      </c>
      <c r="Q16" s="957">
        <v>0</v>
      </c>
      <c r="R16" s="957">
        <v>0</v>
      </c>
      <c r="S16" s="957">
        <v>0</v>
      </c>
      <c r="T16" s="957">
        <v>0</v>
      </c>
      <c r="U16" s="957">
        <v>0</v>
      </c>
      <c r="V16" s="957">
        <v>0</v>
      </c>
      <c r="W16" s="957">
        <v>0</v>
      </c>
      <c r="X16" s="957">
        <v>0</v>
      </c>
      <c r="Y16" s="957">
        <v>0</v>
      </c>
      <c r="Z16" s="957">
        <v>0</v>
      </c>
      <c r="AA16" s="957">
        <v>0</v>
      </c>
      <c r="AB16" s="937"/>
    </row>
    <row r="17" spans="1:28">
      <c r="A17" s="951" t="s">
        <v>3817</v>
      </c>
      <c r="B17" s="952">
        <v>297.05081899999999</v>
      </c>
      <c r="C17" s="953">
        <v>17.911999999999999</v>
      </c>
      <c r="D17" s="953">
        <v>0</v>
      </c>
      <c r="E17" s="953">
        <v>3.15E-2</v>
      </c>
      <c r="F17" s="954">
        <v>0</v>
      </c>
      <c r="G17" s="955">
        <v>58</v>
      </c>
      <c r="H17" s="955">
        <v>239.93710691823901</v>
      </c>
      <c r="I17" s="955">
        <v>14</v>
      </c>
      <c r="J17" s="955">
        <v>0</v>
      </c>
      <c r="K17" s="955">
        <v>0</v>
      </c>
      <c r="L17" s="956">
        <v>0</v>
      </c>
      <c r="M17" s="957">
        <v>0</v>
      </c>
      <c r="N17" s="957">
        <v>0</v>
      </c>
      <c r="O17" s="957">
        <v>0</v>
      </c>
      <c r="P17" s="957">
        <v>0</v>
      </c>
      <c r="Q17" s="957">
        <v>0</v>
      </c>
      <c r="R17" s="957">
        <v>0</v>
      </c>
      <c r="S17" s="957">
        <v>0</v>
      </c>
      <c r="T17" s="957">
        <v>0</v>
      </c>
      <c r="U17" s="957">
        <v>0</v>
      </c>
      <c r="V17" s="957">
        <v>0</v>
      </c>
      <c r="W17" s="957">
        <v>0</v>
      </c>
      <c r="X17" s="957">
        <v>0</v>
      </c>
      <c r="Y17" s="957">
        <v>0</v>
      </c>
      <c r="Z17" s="957">
        <v>0</v>
      </c>
      <c r="AA17" s="957">
        <v>0</v>
      </c>
      <c r="AB17" s="937"/>
    </row>
    <row r="18" spans="1:28">
      <c r="A18" s="951" t="s">
        <v>3818</v>
      </c>
      <c r="B18" s="952">
        <v>0</v>
      </c>
      <c r="C18" s="953">
        <v>0</v>
      </c>
      <c r="D18" s="953">
        <v>0</v>
      </c>
      <c r="E18" s="953">
        <v>0</v>
      </c>
      <c r="F18" s="954">
        <v>0</v>
      </c>
      <c r="G18" s="955">
        <v>0</v>
      </c>
      <c r="H18" s="955">
        <v>0</v>
      </c>
      <c r="I18" s="955">
        <v>0</v>
      </c>
      <c r="J18" s="955">
        <v>0</v>
      </c>
      <c r="K18" s="955">
        <v>0</v>
      </c>
      <c r="L18" s="956">
        <v>0</v>
      </c>
      <c r="M18" s="957">
        <v>0</v>
      </c>
      <c r="N18" s="957">
        <v>0</v>
      </c>
      <c r="O18" s="957">
        <v>0</v>
      </c>
      <c r="P18" s="957">
        <v>0</v>
      </c>
      <c r="Q18" s="957">
        <v>0</v>
      </c>
      <c r="R18" s="957">
        <v>0</v>
      </c>
      <c r="S18" s="957">
        <v>0</v>
      </c>
      <c r="T18" s="957">
        <v>0</v>
      </c>
      <c r="U18" s="957">
        <v>0</v>
      </c>
      <c r="V18" s="957">
        <v>0</v>
      </c>
      <c r="W18" s="957">
        <v>0</v>
      </c>
      <c r="X18" s="957">
        <v>0</v>
      </c>
      <c r="Y18" s="957">
        <v>0</v>
      </c>
      <c r="Z18" s="957">
        <v>0</v>
      </c>
      <c r="AA18" s="957">
        <v>0</v>
      </c>
      <c r="AB18" s="937"/>
    </row>
    <row r="19" spans="1:28">
      <c r="A19" s="951" t="s">
        <v>3819</v>
      </c>
      <c r="B19" s="952">
        <v>333.71563900000001</v>
      </c>
      <c r="C19" s="953">
        <v>129.36405400000001</v>
      </c>
      <c r="D19" s="953">
        <v>0</v>
      </c>
      <c r="E19" s="953">
        <v>0.11532000000000001</v>
      </c>
      <c r="F19" s="954">
        <v>0</v>
      </c>
      <c r="G19" s="955">
        <v>17</v>
      </c>
      <c r="H19" s="955">
        <v>420.582369365776</v>
      </c>
      <c r="I19" s="955">
        <v>21</v>
      </c>
      <c r="J19" s="955">
        <v>0</v>
      </c>
      <c r="K19" s="955">
        <v>0</v>
      </c>
      <c r="L19" s="956">
        <v>0</v>
      </c>
      <c r="M19" s="957">
        <v>0</v>
      </c>
      <c r="N19" s="957">
        <v>0</v>
      </c>
      <c r="O19" s="957">
        <v>0</v>
      </c>
      <c r="P19" s="957">
        <v>0</v>
      </c>
      <c r="Q19" s="957">
        <v>0</v>
      </c>
      <c r="R19" s="957">
        <v>0</v>
      </c>
      <c r="S19" s="957">
        <v>0</v>
      </c>
      <c r="T19" s="957">
        <v>0</v>
      </c>
      <c r="U19" s="957">
        <v>0</v>
      </c>
      <c r="V19" s="957">
        <v>0</v>
      </c>
      <c r="W19" s="957">
        <v>0</v>
      </c>
      <c r="X19" s="957">
        <v>0</v>
      </c>
      <c r="Y19" s="957">
        <v>0</v>
      </c>
      <c r="Z19" s="957">
        <v>0</v>
      </c>
      <c r="AA19" s="957">
        <v>0</v>
      </c>
      <c r="AB19" s="937"/>
    </row>
    <row r="20" spans="1:28">
      <c r="A20" s="951" t="s">
        <v>3820</v>
      </c>
      <c r="B20" s="952">
        <v>0</v>
      </c>
      <c r="C20" s="953">
        <v>6.0000000000000001E-3</v>
      </c>
      <c r="D20" s="953">
        <v>0</v>
      </c>
      <c r="E20" s="953">
        <v>0</v>
      </c>
      <c r="F20" s="954">
        <v>6.0000000000000001E-3</v>
      </c>
      <c r="G20" s="955">
        <v>0</v>
      </c>
      <c r="H20" s="955">
        <v>0</v>
      </c>
      <c r="I20" s="955">
        <v>0</v>
      </c>
      <c r="J20" s="955">
        <v>0</v>
      </c>
      <c r="K20" s="955">
        <v>0</v>
      </c>
      <c r="L20" s="956">
        <v>0</v>
      </c>
      <c r="M20" s="957">
        <v>0</v>
      </c>
      <c r="N20" s="957">
        <v>0</v>
      </c>
      <c r="O20" s="957">
        <v>0</v>
      </c>
      <c r="P20" s="957">
        <v>0</v>
      </c>
      <c r="Q20" s="957">
        <v>0</v>
      </c>
      <c r="R20" s="957">
        <v>0</v>
      </c>
      <c r="S20" s="957">
        <v>0</v>
      </c>
      <c r="T20" s="957">
        <v>0</v>
      </c>
      <c r="U20" s="957">
        <v>0</v>
      </c>
      <c r="V20" s="957">
        <v>0</v>
      </c>
      <c r="W20" s="957">
        <v>0</v>
      </c>
      <c r="X20" s="957">
        <v>0</v>
      </c>
      <c r="Y20" s="957">
        <v>0</v>
      </c>
      <c r="Z20" s="957">
        <v>0</v>
      </c>
      <c r="AA20" s="957">
        <v>0</v>
      </c>
      <c r="AB20" s="937"/>
    </row>
    <row r="21" spans="1:28">
      <c r="A21" s="951" t="s">
        <v>4203</v>
      </c>
      <c r="B21" s="952">
        <v>0</v>
      </c>
      <c r="C21" s="953">
        <v>0</v>
      </c>
      <c r="D21" s="953">
        <v>0</v>
      </c>
      <c r="E21" s="953">
        <v>0</v>
      </c>
      <c r="F21" s="954">
        <v>0</v>
      </c>
      <c r="G21" s="955">
        <v>0</v>
      </c>
      <c r="H21" s="955">
        <v>0</v>
      </c>
      <c r="I21" s="955">
        <v>0</v>
      </c>
      <c r="J21" s="955">
        <v>0</v>
      </c>
      <c r="K21" s="955">
        <v>0</v>
      </c>
      <c r="L21" s="956">
        <v>0</v>
      </c>
      <c r="M21" s="957">
        <v>0</v>
      </c>
      <c r="N21" s="957">
        <v>0</v>
      </c>
      <c r="O21" s="957">
        <v>0</v>
      </c>
      <c r="P21" s="957">
        <v>0</v>
      </c>
      <c r="Q21" s="957">
        <v>0</v>
      </c>
      <c r="R21" s="957">
        <v>0</v>
      </c>
      <c r="S21" s="957">
        <v>0</v>
      </c>
      <c r="T21" s="957">
        <v>0</v>
      </c>
      <c r="U21" s="957">
        <v>0</v>
      </c>
      <c r="V21" s="957">
        <v>0</v>
      </c>
      <c r="W21" s="957">
        <v>0</v>
      </c>
      <c r="X21" s="957">
        <v>0</v>
      </c>
      <c r="Y21" s="957">
        <v>0</v>
      </c>
      <c r="Z21" s="957">
        <v>0</v>
      </c>
      <c r="AA21" s="957">
        <v>0</v>
      </c>
      <c r="AB21" s="937"/>
    </row>
    <row r="22" spans="1:28">
      <c r="A22" s="951" t="s">
        <v>3821</v>
      </c>
      <c r="B22" s="952">
        <v>0</v>
      </c>
      <c r="C22" s="953">
        <v>0</v>
      </c>
      <c r="D22" s="953">
        <v>0</v>
      </c>
      <c r="E22" s="953">
        <v>0</v>
      </c>
      <c r="F22" s="954">
        <v>0</v>
      </c>
      <c r="G22" s="955">
        <v>0</v>
      </c>
      <c r="H22" s="955">
        <v>0</v>
      </c>
      <c r="I22" s="955">
        <v>0</v>
      </c>
      <c r="J22" s="955">
        <v>0</v>
      </c>
      <c r="K22" s="955">
        <v>0</v>
      </c>
      <c r="L22" s="956">
        <v>0</v>
      </c>
      <c r="M22" s="957">
        <v>0</v>
      </c>
      <c r="N22" s="957">
        <v>0</v>
      </c>
      <c r="O22" s="957">
        <v>0</v>
      </c>
      <c r="P22" s="957">
        <v>0</v>
      </c>
      <c r="Q22" s="957">
        <v>0</v>
      </c>
      <c r="R22" s="957">
        <v>0</v>
      </c>
      <c r="S22" s="957">
        <v>0</v>
      </c>
      <c r="T22" s="957">
        <v>0</v>
      </c>
      <c r="U22" s="957">
        <v>0</v>
      </c>
      <c r="V22" s="957">
        <v>0</v>
      </c>
      <c r="W22" s="957">
        <v>0</v>
      </c>
      <c r="X22" s="957">
        <v>0</v>
      </c>
      <c r="Y22" s="957">
        <v>0</v>
      </c>
      <c r="Z22" s="957">
        <v>0</v>
      </c>
      <c r="AA22" s="957">
        <v>0</v>
      </c>
      <c r="AB22" s="937"/>
    </row>
    <row r="23" spans="1:28">
      <c r="A23" s="951" t="s">
        <v>3822</v>
      </c>
      <c r="B23" s="952">
        <v>0</v>
      </c>
      <c r="C23" s="953">
        <v>0</v>
      </c>
      <c r="D23" s="953">
        <v>0</v>
      </c>
      <c r="E23" s="953">
        <v>0</v>
      </c>
      <c r="F23" s="954">
        <v>0</v>
      </c>
      <c r="G23" s="955">
        <v>0</v>
      </c>
      <c r="H23" s="955">
        <v>0</v>
      </c>
      <c r="I23" s="955">
        <v>0</v>
      </c>
      <c r="J23" s="955">
        <v>0</v>
      </c>
      <c r="K23" s="955">
        <v>0</v>
      </c>
      <c r="L23" s="956">
        <v>0</v>
      </c>
      <c r="M23" s="957">
        <v>0</v>
      </c>
      <c r="N23" s="957">
        <v>0</v>
      </c>
      <c r="O23" s="957">
        <v>0</v>
      </c>
      <c r="P23" s="957">
        <v>0</v>
      </c>
      <c r="Q23" s="957">
        <v>0</v>
      </c>
      <c r="R23" s="957">
        <v>0</v>
      </c>
      <c r="S23" s="957">
        <v>0</v>
      </c>
      <c r="T23" s="957">
        <v>0</v>
      </c>
      <c r="U23" s="957">
        <v>0</v>
      </c>
      <c r="V23" s="957">
        <v>0</v>
      </c>
      <c r="W23" s="957">
        <v>0</v>
      </c>
      <c r="X23" s="957">
        <v>0</v>
      </c>
      <c r="Y23" s="957">
        <v>0</v>
      </c>
      <c r="Z23" s="957">
        <v>0</v>
      </c>
      <c r="AA23" s="957">
        <v>0</v>
      </c>
      <c r="AB23" s="937"/>
    </row>
    <row r="24" spans="1:28">
      <c r="A24" s="951" t="s">
        <v>3823</v>
      </c>
      <c r="B24" s="952">
        <v>0</v>
      </c>
      <c r="C24" s="953">
        <v>0.17443500000000001</v>
      </c>
      <c r="D24" s="953">
        <v>0</v>
      </c>
      <c r="E24" s="953">
        <v>0</v>
      </c>
      <c r="F24" s="954">
        <v>0</v>
      </c>
      <c r="G24" s="955">
        <v>0</v>
      </c>
      <c r="H24" s="955">
        <v>0</v>
      </c>
      <c r="I24" s="955">
        <v>0</v>
      </c>
      <c r="J24" s="955">
        <v>0</v>
      </c>
      <c r="K24" s="955">
        <v>0</v>
      </c>
      <c r="L24" s="956">
        <v>0</v>
      </c>
      <c r="M24" s="957">
        <v>0</v>
      </c>
      <c r="N24" s="957">
        <v>0</v>
      </c>
      <c r="O24" s="957">
        <v>0</v>
      </c>
      <c r="P24" s="957">
        <v>0</v>
      </c>
      <c r="Q24" s="957">
        <v>0</v>
      </c>
      <c r="R24" s="957">
        <v>0</v>
      </c>
      <c r="S24" s="957">
        <v>0</v>
      </c>
      <c r="T24" s="957">
        <v>0</v>
      </c>
      <c r="U24" s="957">
        <v>0</v>
      </c>
      <c r="V24" s="957">
        <v>0</v>
      </c>
      <c r="W24" s="957">
        <v>0</v>
      </c>
      <c r="X24" s="957">
        <v>0</v>
      </c>
      <c r="Y24" s="957">
        <v>0</v>
      </c>
      <c r="Z24" s="957">
        <v>0</v>
      </c>
      <c r="AA24" s="957">
        <v>0</v>
      </c>
      <c r="AB24" s="937"/>
    </row>
    <row r="25" spans="1:28">
      <c r="A25" s="951" t="s">
        <v>3824</v>
      </c>
      <c r="B25" s="952">
        <v>0</v>
      </c>
      <c r="C25" s="953">
        <v>2.5000000000000001E-2</v>
      </c>
      <c r="D25" s="953">
        <v>0</v>
      </c>
      <c r="E25" s="953">
        <v>0</v>
      </c>
      <c r="F25" s="954">
        <v>0</v>
      </c>
      <c r="G25" s="955">
        <v>0</v>
      </c>
      <c r="H25" s="955">
        <v>0</v>
      </c>
      <c r="I25" s="955">
        <v>0</v>
      </c>
      <c r="J25" s="955">
        <v>0</v>
      </c>
      <c r="K25" s="955">
        <v>0</v>
      </c>
      <c r="L25" s="956">
        <v>0</v>
      </c>
      <c r="M25" s="957">
        <v>0</v>
      </c>
      <c r="N25" s="957">
        <v>0</v>
      </c>
      <c r="O25" s="957">
        <v>0</v>
      </c>
      <c r="P25" s="957">
        <v>0</v>
      </c>
      <c r="Q25" s="957">
        <v>0</v>
      </c>
      <c r="R25" s="957">
        <v>0</v>
      </c>
      <c r="S25" s="957">
        <v>0</v>
      </c>
      <c r="T25" s="957">
        <v>0</v>
      </c>
      <c r="U25" s="957">
        <v>0</v>
      </c>
      <c r="V25" s="957">
        <v>0</v>
      </c>
      <c r="W25" s="957">
        <v>0</v>
      </c>
      <c r="X25" s="957">
        <v>0</v>
      </c>
      <c r="Y25" s="957">
        <v>0</v>
      </c>
      <c r="Z25" s="957">
        <v>0</v>
      </c>
      <c r="AA25" s="957">
        <v>0</v>
      </c>
      <c r="AB25" s="937"/>
    </row>
    <row r="26" spans="1:28">
      <c r="A26" s="951" t="s">
        <v>3825</v>
      </c>
      <c r="B26" s="952">
        <v>0</v>
      </c>
      <c r="C26" s="953">
        <v>30.184840000000001</v>
      </c>
      <c r="D26" s="953">
        <v>0</v>
      </c>
      <c r="E26" s="953">
        <v>0</v>
      </c>
      <c r="F26" s="954">
        <v>30.184840000000001</v>
      </c>
      <c r="G26" s="955">
        <v>0</v>
      </c>
      <c r="H26" s="955">
        <v>0</v>
      </c>
      <c r="I26" s="955">
        <v>0</v>
      </c>
      <c r="J26" s="955">
        <v>0</v>
      </c>
      <c r="K26" s="955">
        <v>0</v>
      </c>
      <c r="L26" s="956">
        <v>0</v>
      </c>
      <c r="M26" s="957">
        <v>0</v>
      </c>
      <c r="N26" s="957">
        <v>0</v>
      </c>
      <c r="O26" s="957">
        <v>0</v>
      </c>
      <c r="P26" s="957">
        <v>0</v>
      </c>
      <c r="Q26" s="957">
        <v>0</v>
      </c>
      <c r="R26" s="957">
        <v>0</v>
      </c>
      <c r="S26" s="957">
        <v>0</v>
      </c>
      <c r="T26" s="957">
        <v>0</v>
      </c>
      <c r="U26" s="957">
        <v>0</v>
      </c>
      <c r="V26" s="957">
        <v>0</v>
      </c>
      <c r="W26" s="957">
        <v>0</v>
      </c>
      <c r="X26" s="957">
        <v>0</v>
      </c>
      <c r="Y26" s="957">
        <v>0</v>
      </c>
      <c r="Z26" s="957">
        <v>0</v>
      </c>
      <c r="AA26" s="957">
        <v>0</v>
      </c>
      <c r="AB26" s="937"/>
    </row>
    <row r="27" spans="1:28">
      <c r="A27" s="951" t="s">
        <v>3826</v>
      </c>
      <c r="B27" s="952">
        <v>52000</v>
      </c>
      <c r="C27" s="953">
        <v>27826</v>
      </c>
      <c r="D27" s="953">
        <v>0</v>
      </c>
      <c r="E27" s="953">
        <v>27725.981500000002</v>
      </c>
      <c r="F27" s="954">
        <v>0</v>
      </c>
      <c r="G27" s="955">
        <v>0</v>
      </c>
      <c r="H27" s="955">
        <v>0</v>
      </c>
      <c r="I27" s="955">
        <v>0</v>
      </c>
      <c r="J27" s="955">
        <v>0</v>
      </c>
      <c r="K27" s="955">
        <v>52100.018499999998</v>
      </c>
      <c r="L27" s="956">
        <v>215.420922859814</v>
      </c>
      <c r="M27" s="957">
        <v>6.806052345426</v>
      </c>
      <c r="N27" s="957">
        <v>0.99905355529188999</v>
      </c>
      <c r="O27" s="957">
        <v>14.361394857320899</v>
      </c>
      <c r="P27" s="957">
        <v>43.27150711358</v>
      </c>
      <c r="Q27" s="957">
        <v>3.05960151308141</v>
      </c>
      <c r="R27" s="957">
        <v>1.24881694411486</v>
      </c>
      <c r="S27" s="957">
        <v>30.596015130814099</v>
      </c>
      <c r="T27" s="957">
        <v>91.788045392442399</v>
      </c>
      <c r="U27" s="957">
        <v>116.139975802682</v>
      </c>
      <c r="V27" s="957">
        <v>3.7464508323445903E-2</v>
      </c>
      <c r="W27" s="957">
        <v>0.149858033293783</v>
      </c>
      <c r="X27" s="957">
        <v>0</v>
      </c>
      <c r="Y27" s="957">
        <v>0</v>
      </c>
      <c r="Z27" s="957">
        <v>0</v>
      </c>
      <c r="AA27" s="957">
        <v>0.81797509839523497</v>
      </c>
      <c r="AB27" s="937"/>
    </row>
    <row r="28" spans="1:28">
      <c r="A28" s="951" t="s">
        <v>3828</v>
      </c>
      <c r="B28" s="952">
        <v>141678</v>
      </c>
      <c r="C28" s="953">
        <v>97428</v>
      </c>
      <c r="D28" s="953">
        <v>0</v>
      </c>
      <c r="E28" s="953">
        <v>9397.3630090000006</v>
      </c>
      <c r="F28" s="954">
        <v>0</v>
      </c>
      <c r="G28" s="955">
        <v>0</v>
      </c>
      <c r="H28" s="955">
        <v>0</v>
      </c>
      <c r="I28" s="955">
        <v>0</v>
      </c>
      <c r="J28" s="955">
        <v>0</v>
      </c>
      <c r="K28" s="955">
        <v>229708.63699100001</v>
      </c>
      <c r="L28" s="956">
        <v>971.81352674196705</v>
      </c>
      <c r="M28" s="957">
        <v>20.0969936125109</v>
      </c>
      <c r="N28" s="957">
        <v>8.2590384708949092</v>
      </c>
      <c r="O28" s="957">
        <v>35.789166707211301</v>
      </c>
      <c r="P28" s="957">
        <v>196.289814324936</v>
      </c>
      <c r="Q28" s="957">
        <v>15.9674743770635</v>
      </c>
      <c r="R28" s="957">
        <v>5.2307243649001096</v>
      </c>
      <c r="S28" s="957">
        <v>195.46391047784601</v>
      </c>
      <c r="T28" s="957">
        <v>459.75314154648299</v>
      </c>
      <c r="U28" s="957">
        <v>583.63871860990696</v>
      </c>
      <c r="V28" s="957">
        <v>0.22024102589053099</v>
      </c>
      <c r="W28" s="957">
        <v>0.660723077671592</v>
      </c>
      <c r="X28" s="957">
        <v>30.283141059948001</v>
      </c>
      <c r="Y28" s="957">
        <v>16.518076941789801</v>
      </c>
      <c r="Z28" s="957">
        <v>0</v>
      </c>
      <c r="AA28" s="957">
        <v>3.5238564142484901</v>
      </c>
      <c r="AB28" s="937"/>
    </row>
    <row r="29" spans="1:28">
      <c r="A29" s="951" t="s">
        <v>3831</v>
      </c>
      <c r="B29" s="952">
        <v>4407</v>
      </c>
      <c r="C29" s="953">
        <v>0</v>
      </c>
      <c r="D29" s="953">
        <v>0</v>
      </c>
      <c r="E29" s="953">
        <v>0</v>
      </c>
      <c r="F29" s="954">
        <v>0</v>
      </c>
      <c r="G29" s="955">
        <v>0</v>
      </c>
      <c r="H29" s="955">
        <v>0</v>
      </c>
      <c r="I29" s="955">
        <v>0</v>
      </c>
      <c r="J29" s="955">
        <v>0</v>
      </c>
      <c r="K29" s="955">
        <v>4407</v>
      </c>
      <c r="L29" s="956">
        <v>18.380325746952899</v>
      </c>
      <c r="M29" s="957">
        <v>0.51232517168230696</v>
      </c>
      <c r="N29" s="957">
        <v>0.137324272822062</v>
      </c>
      <c r="O29" s="957">
        <v>0.63380433610182296</v>
      </c>
      <c r="P29" s="957">
        <v>3.5757127961744501</v>
      </c>
      <c r="Q29" s="957">
        <v>0.38556430446194201</v>
      </c>
      <c r="R29" s="957">
        <v>0.16901448962715299</v>
      </c>
      <c r="S29" s="957">
        <v>4.8063495487721601</v>
      </c>
      <c r="T29" s="957">
        <v>12.2535504979686</v>
      </c>
      <c r="U29" s="957">
        <v>14.8944018983928</v>
      </c>
      <c r="V29" s="957">
        <v>3.6971919605939701E-3</v>
      </c>
      <c r="W29" s="957">
        <v>1.0563405601696999E-2</v>
      </c>
      <c r="X29" s="957">
        <v>0</v>
      </c>
      <c r="Y29" s="957">
        <v>0</v>
      </c>
      <c r="Z29" s="957">
        <v>0</v>
      </c>
      <c r="AA29" s="957">
        <v>7.7641031172473299E-2</v>
      </c>
      <c r="AB29" s="937"/>
    </row>
    <row r="30" spans="1:28">
      <c r="A30" s="951" t="s">
        <v>3833</v>
      </c>
      <c r="B30" s="952">
        <v>0</v>
      </c>
      <c r="C30" s="953">
        <v>1061.392216</v>
      </c>
      <c r="D30" s="953">
        <v>0</v>
      </c>
      <c r="E30" s="953">
        <v>1.5435000000000001</v>
      </c>
      <c r="F30" s="954">
        <v>0</v>
      </c>
      <c r="G30" s="955">
        <v>0</v>
      </c>
      <c r="H30" s="955">
        <v>0</v>
      </c>
      <c r="I30" s="955">
        <v>0</v>
      </c>
      <c r="J30" s="955">
        <v>0</v>
      </c>
      <c r="K30" s="955">
        <v>1060</v>
      </c>
      <c r="L30" s="956">
        <v>4.5606970361581496</v>
      </c>
      <c r="M30" s="957">
        <v>0.172772923932454</v>
      </c>
      <c r="N30" s="957">
        <v>4.8274787569362002E-2</v>
      </c>
      <c r="O30" s="957">
        <v>1.06712688311221</v>
      </c>
      <c r="P30" s="957">
        <v>0.83337528014477602</v>
      </c>
      <c r="Q30" s="957">
        <v>4.9545176715924198E-2</v>
      </c>
      <c r="R30" s="957">
        <v>5.9708289888421501E-2</v>
      </c>
      <c r="S30" s="957">
        <v>1.72772923932454</v>
      </c>
      <c r="T30" s="957">
        <v>2.7059288821774001</v>
      </c>
      <c r="U30" s="957">
        <v>3.46816237011469</v>
      </c>
      <c r="V30" s="957">
        <v>1.27038914656216E-3</v>
      </c>
      <c r="W30" s="957">
        <v>6.3519457328108E-4</v>
      </c>
      <c r="X30" s="957">
        <v>0</v>
      </c>
      <c r="Y30" s="957">
        <v>0</v>
      </c>
      <c r="Z30" s="957">
        <v>1.27038914656216E-2</v>
      </c>
      <c r="AA30" s="957">
        <v>1.96910317717135E-2</v>
      </c>
      <c r="AB30" s="937"/>
    </row>
    <row r="31" spans="1:28">
      <c r="A31" s="951" t="s">
        <v>3834</v>
      </c>
      <c r="B31" s="952">
        <v>1191.81</v>
      </c>
      <c r="C31" s="953">
        <v>0</v>
      </c>
      <c r="D31" s="953">
        <v>0</v>
      </c>
      <c r="E31" s="953">
        <v>0</v>
      </c>
      <c r="F31" s="954">
        <v>0</v>
      </c>
      <c r="G31" s="955">
        <v>0</v>
      </c>
      <c r="H31" s="955">
        <v>0</v>
      </c>
      <c r="I31" s="955">
        <v>0</v>
      </c>
      <c r="J31" s="955">
        <v>0</v>
      </c>
      <c r="K31" s="955">
        <v>1192</v>
      </c>
      <c r="L31" s="956">
        <v>5.4143506034348396</v>
      </c>
      <c r="M31" s="957">
        <v>0.394290439722432</v>
      </c>
      <c r="N31" s="957">
        <v>0.152858974819928</v>
      </c>
      <c r="O31" s="957">
        <v>0.58572130538477196</v>
      </c>
      <c r="P31" s="957">
        <v>0.51857764354798097</v>
      </c>
      <c r="Q31" s="957">
        <v>0.197145219861216</v>
      </c>
      <c r="R31" s="957">
        <v>0.11142990687807899</v>
      </c>
      <c r="S31" s="957">
        <v>3.9286185117271302</v>
      </c>
      <c r="T31" s="957">
        <v>13.871594817771101</v>
      </c>
      <c r="U31" s="957">
        <v>14.2287419552008</v>
      </c>
      <c r="V31" s="957">
        <v>8.5715312983137403E-3</v>
      </c>
      <c r="W31" s="957">
        <v>2.6428888169800699E-2</v>
      </c>
      <c r="X31" s="957">
        <v>8.5715312983137407E-2</v>
      </c>
      <c r="Y31" s="957">
        <v>4.2857656491568703E-2</v>
      </c>
      <c r="Z31" s="957">
        <v>0</v>
      </c>
      <c r="AA31" s="957">
        <v>0.201430985510373</v>
      </c>
      <c r="AB31" s="937"/>
    </row>
    <row r="32" spans="1:28">
      <c r="A32" s="951" t="s">
        <v>3835</v>
      </c>
      <c r="B32" s="952">
        <v>0</v>
      </c>
      <c r="C32" s="953">
        <v>10227.952036000001</v>
      </c>
      <c r="D32" s="953">
        <v>0</v>
      </c>
      <c r="E32" s="953">
        <v>54.00273</v>
      </c>
      <c r="F32" s="954">
        <v>0</v>
      </c>
      <c r="G32" s="955">
        <v>0</v>
      </c>
      <c r="H32" s="955">
        <v>0</v>
      </c>
      <c r="I32" s="955">
        <v>0</v>
      </c>
      <c r="J32" s="955">
        <v>0</v>
      </c>
      <c r="K32" s="955">
        <v>10174</v>
      </c>
      <c r="L32" s="956">
        <v>44.871486954541602</v>
      </c>
      <c r="M32" s="957">
        <v>1.1827538680952601</v>
      </c>
      <c r="N32" s="957">
        <v>0.30483347115857101</v>
      </c>
      <c r="O32" s="957">
        <v>3.6580016539028501</v>
      </c>
      <c r="P32" s="957">
        <v>8.7670106305205007</v>
      </c>
      <c r="Q32" s="957">
        <v>1.1461738515562301</v>
      </c>
      <c r="R32" s="957">
        <v>0.34141348769759899</v>
      </c>
      <c r="S32" s="957">
        <v>12.193338846342799</v>
      </c>
      <c r="T32" s="957">
        <v>35.360682654394203</v>
      </c>
      <c r="U32" s="957">
        <v>36.336149762101698</v>
      </c>
      <c r="V32" s="957">
        <v>6.0966694231714197E-3</v>
      </c>
      <c r="W32" s="957">
        <v>1.707067438488E-2</v>
      </c>
      <c r="X32" s="957">
        <v>0</v>
      </c>
      <c r="Y32" s="957">
        <v>0</v>
      </c>
      <c r="Z32" s="957">
        <v>0</v>
      </c>
      <c r="AA32" s="957">
        <v>0.25849878354246802</v>
      </c>
      <c r="AB32" s="937"/>
    </row>
    <row r="33" spans="1:28">
      <c r="A33" s="951" t="s">
        <v>4240</v>
      </c>
      <c r="B33" s="952">
        <v>167.86</v>
      </c>
      <c r="C33" s="953">
        <v>0</v>
      </c>
      <c r="D33" s="953">
        <v>0</v>
      </c>
      <c r="E33" s="953">
        <v>0</v>
      </c>
      <c r="F33" s="954">
        <v>0</v>
      </c>
      <c r="G33" s="955">
        <v>0</v>
      </c>
      <c r="H33" s="955">
        <v>0</v>
      </c>
      <c r="I33" s="955">
        <v>0</v>
      </c>
      <c r="J33" s="955">
        <v>0</v>
      </c>
      <c r="K33" s="955">
        <v>168</v>
      </c>
      <c r="L33" s="956">
        <v>0.66242404630927998</v>
      </c>
      <c r="M33" s="957">
        <v>2.1946571747024801E-2</v>
      </c>
      <c r="N33" s="957">
        <v>3.8255492036098201E-3</v>
      </c>
      <c r="O33" s="957">
        <v>6.6443749325854798E-2</v>
      </c>
      <c r="P33" s="957">
        <v>0.11959874878653901</v>
      </c>
      <c r="Q33" s="957">
        <v>3.1007083018732201E-2</v>
      </c>
      <c r="R33" s="957">
        <v>1.0268579441268501E-2</v>
      </c>
      <c r="S33" s="957">
        <v>0.21946571747024801</v>
      </c>
      <c r="T33" s="957">
        <v>0.53960378240391205</v>
      </c>
      <c r="U33" s="957">
        <v>0.90806457412001595</v>
      </c>
      <c r="V33" s="957">
        <v>3.8255492036098199E-4</v>
      </c>
      <c r="W33" s="957">
        <v>8.2551324920001397E-4</v>
      </c>
      <c r="X33" s="957">
        <v>2.0134469492683301E-3</v>
      </c>
      <c r="Y33" s="957">
        <v>2.0134469492683301E-3</v>
      </c>
      <c r="Z33" s="957">
        <v>0</v>
      </c>
      <c r="AA33" s="957">
        <v>5.1745586596196004E-3</v>
      </c>
      <c r="AB33" s="937"/>
    </row>
    <row r="34" spans="1:28">
      <c r="A34" s="951" t="s">
        <v>4241</v>
      </c>
      <c r="B34" s="952">
        <v>6655.93</v>
      </c>
      <c r="C34" s="953">
        <v>0.193</v>
      </c>
      <c r="D34" s="953">
        <v>0</v>
      </c>
      <c r="E34" s="953">
        <v>0</v>
      </c>
      <c r="F34" s="954">
        <v>6656.1229999999996</v>
      </c>
      <c r="G34" s="955">
        <v>0</v>
      </c>
      <c r="H34" s="955">
        <v>0</v>
      </c>
      <c r="I34" s="955">
        <v>0</v>
      </c>
      <c r="J34" s="955">
        <v>0</v>
      </c>
      <c r="K34" s="955">
        <v>0</v>
      </c>
      <c r="L34" s="956">
        <v>0</v>
      </c>
      <c r="M34" s="957">
        <v>0</v>
      </c>
      <c r="N34" s="957">
        <v>0</v>
      </c>
      <c r="O34" s="957">
        <v>0</v>
      </c>
      <c r="P34" s="957">
        <v>0</v>
      </c>
      <c r="Q34" s="957">
        <v>0</v>
      </c>
      <c r="R34" s="957">
        <v>0</v>
      </c>
      <c r="S34" s="957">
        <v>0</v>
      </c>
      <c r="T34" s="957">
        <v>0</v>
      </c>
      <c r="U34" s="957">
        <v>0</v>
      </c>
      <c r="V34" s="957">
        <v>0</v>
      </c>
      <c r="W34" s="957">
        <v>0</v>
      </c>
      <c r="X34" s="957">
        <v>0</v>
      </c>
      <c r="Y34" s="957">
        <v>0</v>
      </c>
      <c r="Z34" s="957">
        <v>0</v>
      </c>
      <c r="AA34" s="957">
        <v>0</v>
      </c>
      <c r="AB34" s="937"/>
    </row>
    <row r="35" spans="1:28">
      <c r="A35" s="951" t="s">
        <v>3837</v>
      </c>
      <c r="B35" s="952">
        <v>210.88</v>
      </c>
      <c r="C35" s="953">
        <v>21.43853</v>
      </c>
      <c r="D35" s="953">
        <v>0</v>
      </c>
      <c r="E35" s="953">
        <v>0</v>
      </c>
      <c r="F35" s="954">
        <v>0</v>
      </c>
      <c r="G35" s="955">
        <v>0</v>
      </c>
      <c r="H35" s="955">
        <v>0</v>
      </c>
      <c r="I35" s="955">
        <v>0</v>
      </c>
      <c r="J35" s="955">
        <v>0</v>
      </c>
      <c r="K35" s="955">
        <v>232</v>
      </c>
      <c r="L35" s="956">
        <v>1.0343364613669901</v>
      </c>
      <c r="M35" s="957">
        <v>3.7814451275782299E-2</v>
      </c>
      <c r="N35" s="957">
        <v>1.9741367945445201E-2</v>
      </c>
      <c r="O35" s="957">
        <v>0.14458466664269701</v>
      </c>
      <c r="P35" s="957">
        <v>0.162657749973034</v>
      </c>
      <c r="Q35" s="957">
        <v>2.6692553841728701E-2</v>
      </c>
      <c r="R35" s="957">
        <v>1.16779923057563E-2</v>
      </c>
      <c r="S35" s="957">
        <v>0.37258356404079601</v>
      </c>
      <c r="T35" s="957">
        <v>1.08716547417874</v>
      </c>
      <c r="U35" s="957">
        <v>0.973166025479692</v>
      </c>
      <c r="V35" s="957">
        <v>2.7804743585134001E-4</v>
      </c>
      <c r="W35" s="957">
        <v>1.5014561535972399E-3</v>
      </c>
      <c r="X35" s="957">
        <v>0</v>
      </c>
      <c r="Y35" s="957">
        <v>0</v>
      </c>
      <c r="Z35" s="957">
        <v>0</v>
      </c>
      <c r="AA35" s="957">
        <v>8.3136183319550798E-3</v>
      </c>
      <c r="AB35" s="937"/>
    </row>
    <row r="36" spans="1:28">
      <c r="A36" s="951" t="s">
        <v>3838</v>
      </c>
      <c r="B36" s="952">
        <v>0</v>
      </c>
      <c r="C36" s="953">
        <v>221.53941800000001</v>
      </c>
      <c r="D36" s="953">
        <v>0</v>
      </c>
      <c r="E36" s="953">
        <v>0.69118999999999997</v>
      </c>
      <c r="F36" s="954">
        <v>0</v>
      </c>
      <c r="G36" s="955">
        <v>0</v>
      </c>
      <c r="H36" s="955">
        <v>0</v>
      </c>
      <c r="I36" s="955">
        <v>0</v>
      </c>
      <c r="J36" s="955">
        <v>0</v>
      </c>
      <c r="K36" s="955">
        <v>221</v>
      </c>
      <c r="L36" s="956">
        <v>0.97734872182073096</v>
      </c>
      <c r="M36" s="957">
        <v>2.2778317093924898E-2</v>
      </c>
      <c r="N36" s="957">
        <v>4.5026905883339902E-3</v>
      </c>
      <c r="O36" s="957">
        <v>3.7080981315691701E-2</v>
      </c>
      <c r="P36" s="957">
        <v>0.20606431045434401</v>
      </c>
      <c r="Q36" s="957">
        <v>9.5351094811778701E-3</v>
      </c>
      <c r="R36" s="957">
        <v>8.2107887199031598E-3</v>
      </c>
      <c r="S36" s="957">
        <v>0.18805354810100799</v>
      </c>
      <c r="T36" s="957">
        <v>0.50324188928438696</v>
      </c>
      <c r="U36" s="957">
        <v>0.487350040149091</v>
      </c>
      <c r="V36" s="957">
        <v>3.7080981315691701E-4</v>
      </c>
      <c r="W36" s="957">
        <v>6.62160380637352E-4</v>
      </c>
      <c r="X36" s="957">
        <v>0</v>
      </c>
      <c r="Y36" s="957">
        <v>0</v>
      </c>
      <c r="Z36" s="957">
        <v>0</v>
      </c>
      <c r="AA36" s="957">
        <v>4.1848536056280604E-3</v>
      </c>
      <c r="AB36" s="937"/>
    </row>
    <row r="37" spans="1:28">
      <c r="A37" s="951" t="s">
        <v>3839</v>
      </c>
      <c r="B37" s="952">
        <v>0</v>
      </c>
      <c r="C37" s="953">
        <v>3931</v>
      </c>
      <c r="D37" s="953">
        <v>0</v>
      </c>
      <c r="E37" s="953">
        <v>54.091790000000003</v>
      </c>
      <c r="F37" s="954">
        <v>0</v>
      </c>
      <c r="G37" s="955">
        <v>0</v>
      </c>
      <c r="H37" s="955">
        <v>0</v>
      </c>
      <c r="I37" s="955">
        <v>0</v>
      </c>
      <c r="J37" s="955">
        <v>0</v>
      </c>
      <c r="K37" s="955">
        <v>2439</v>
      </c>
      <c r="L37" s="956">
        <v>10.2015963757955</v>
      </c>
      <c r="M37" s="957">
        <v>0.207539639736814</v>
      </c>
      <c r="N37" s="957">
        <v>2.6307841656779199E-2</v>
      </c>
      <c r="O37" s="957">
        <v>0.55538776830978298</v>
      </c>
      <c r="P37" s="957">
        <v>2.2624743824830098</v>
      </c>
      <c r="Q37" s="957">
        <v>4.6769496278718597E-2</v>
      </c>
      <c r="R37" s="957">
        <v>2.6307841656779199E-2</v>
      </c>
      <c r="S37" s="957">
        <v>0.906158990400173</v>
      </c>
      <c r="T37" s="957">
        <v>3.6830978319490901</v>
      </c>
      <c r="U37" s="957">
        <v>3.0984791284651099</v>
      </c>
      <c r="V37" s="957">
        <v>1.16923740696796E-3</v>
      </c>
      <c r="W37" s="957">
        <v>4.3846402761298702E-3</v>
      </c>
      <c r="X37" s="957">
        <v>0</v>
      </c>
      <c r="Y37" s="957">
        <v>0</v>
      </c>
      <c r="Z37" s="957">
        <v>0</v>
      </c>
      <c r="AA37" s="957">
        <v>3.8584834429942802E-2</v>
      </c>
      <c r="AB37" s="937"/>
    </row>
    <row r="38" spans="1:28">
      <c r="A38" s="951" t="s">
        <v>3840</v>
      </c>
      <c r="B38" s="952">
        <v>0</v>
      </c>
      <c r="C38" s="953">
        <v>6767</v>
      </c>
      <c r="D38" s="953">
        <v>0</v>
      </c>
      <c r="E38" s="953">
        <v>3.0000000000000001E-3</v>
      </c>
      <c r="F38" s="954">
        <v>0</v>
      </c>
      <c r="G38" s="955">
        <v>0</v>
      </c>
      <c r="H38" s="955">
        <v>0</v>
      </c>
      <c r="I38" s="955">
        <v>0</v>
      </c>
      <c r="J38" s="955">
        <v>0</v>
      </c>
      <c r="K38" s="955">
        <v>0</v>
      </c>
      <c r="L38" s="956">
        <v>0</v>
      </c>
      <c r="M38" s="957">
        <v>0</v>
      </c>
      <c r="N38" s="957">
        <v>0</v>
      </c>
      <c r="O38" s="957">
        <v>0</v>
      </c>
      <c r="P38" s="957">
        <v>0</v>
      </c>
      <c r="Q38" s="957">
        <v>0</v>
      </c>
      <c r="R38" s="957">
        <v>0</v>
      </c>
      <c r="S38" s="957">
        <v>0</v>
      </c>
      <c r="T38" s="957">
        <v>0</v>
      </c>
      <c r="U38" s="957">
        <v>0</v>
      </c>
      <c r="V38" s="957">
        <v>0</v>
      </c>
      <c r="W38" s="957">
        <v>0</v>
      </c>
      <c r="X38" s="957">
        <v>0</v>
      </c>
      <c r="Y38" s="957">
        <v>0</v>
      </c>
      <c r="Z38" s="957">
        <v>0</v>
      </c>
      <c r="AA38" s="957">
        <v>0</v>
      </c>
      <c r="AB38" s="937"/>
    </row>
    <row r="39" spans="1:28">
      <c r="A39" s="951" t="s">
        <v>3841</v>
      </c>
      <c r="B39" s="952">
        <v>0</v>
      </c>
      <c r="C39" s="953">
        <v>902.77151000000003</v>
      </c>
      <c r="D39" s="953">
        <v>0</v>
      </c>
      <c r="E39" s="953">
        <v>1.008</v>
      </c>
      <c r="F39" s="954">
        <v>0</v>
      </c>
      <c r="G39" s="955">
        <v>0</v>
      </c>
      <c r="H39" s="955">
        <v>0</v>
      </c>
      <c r="I39" s="955">
        <v>0</v>
      </c>
      <c r="J39" s="955">
        <v>0</v>
      </c>
      <c r="K39" s="955">
        <v>902</v>
      </c>
      <c r="L39" s="956">
        <v>3.79441268471578</v>
      </c>
      <c r="M39" s="957">
        <v>8.5401311137477703E-2</v>
      </c>
      <c r="N39" s="957">
        <v>2.7025731372619499E-2</v>
      </c>
      <c r="O39" s="957">
        <v>0.17296468078476501</v>
      </c>
      <c r="P39" s="957">
        <v>0.78266518055106105</v>
      </c>
      <c r="Q39" s="957">
        <v>4.1079111686381703E-2</v>
      </c>
      <c r="R39" s="957">
        <v>1.51344095686669E-2</v>
      </c>
      <c r="S39" s="957">
        <v>1.1891321803952599</v>
      </c>
      <c r="T39" s="957">
        <v>3.0268819137333902</v>
      </c>
      <c r="U39" s="957">
        <v>2.5404187490262302</v>
      </c>
      <c r="V39" s="957">
        <v>5.4051462745239004E-4</v>
      </c>
      <c r="W39" s="957">
        <v>4.1079111686381699E-3</v>
      </c>
      <c r="X39" s="957">
        <v>0</v>
      </c>
      <c r="Y39" s="957">
        <v>0</v>
      </c>
      <c r="Z39" s="957">
        <v>0</v>
      </c>
      <c r="AA39" s="957">
        <v>1.8918011960833699E-2</v>
      </c>
      <c r="AB39" s="937"/>
    </row>
    <row r="40" spans="1:28">
      <c r="A40" s="951" t="s">
        <v>3842</v>
      </c>
      <c r="B40" s="952">
        <v>0</v>
      </c>
      <c r="C40" s="953">
        <v>398.08478000000002</v>
      </c>
      <c r="D40" s="953">
        <v>0</v>
      </c>
      <c r="E40" s="953">
        <v>4.0500000000000001E-2</v>
      </c>
      <c r="F40" s="954">
        <v>0</v>
      </c>
      <c r="G40" s="955">
        <v>0</v>
      </c>
      <c r="H40" s="955">
        <v>0</v>
      </c>
      <c r="I40" s="955">
        <v>0</v>
      </c>
      <c r="J40" s="955">
        <v>0</v>
      </c>
      <c r="K40" s="955">
        <v>398</v>
      </c>
      <c r="L40" s="956">
        <v>1.86982106688719</v>
      </c>
      <c r="M40" s="957">
        <v>2.71887246970841E-2</v>
      </c>
      <c r="N40" s="957">
        <v>4.9607497692925398E-2</v>
      </c>
      <c r="O40" s="957">
        <v>0.43406560481309697</v>
      </c>
      <c r="P40" s="957">
        <v>0.32387972051438801</v>
      </c>
      <c r="Q40" s="957">
        <v>9.5399034024856496E-3</v>
      </c>
      <c r="R40" s="957">
        <v>9.5399034024856496E-3</v>
      </c>
      <c r="S40" s="957">
        <v>9.5399034024856499E-2</v>
      </c>
      <c r="T40" s="957">
        <v>1.80304174306979</v>
      </c>
      <c r="U40" s="957">
        <v>0.75365236879636599</v>
      </c>
      <c r="V40" s="957">
        <v>7.6319227219885199E-4</v>
      </c>
      <c r="W40" s="957">
        <v>1.28788695933556E-3</v>
      </c>
      <c r="X40" s="957">
        <v>9.5399034024856496E-3</v>
      </c>
      <c r="Y40" s="957">
        <v>4.7699517012428196E-3</v>
      </c>
      <c r="Z40" s="957">
        <v>0</v>
      </c>
      <c r="AA40" s="957">
        <v>2.1941777825717E-3</v>
      </c>
      <c r="AB40" s="937"/>
    </row>
    <row r="41" spans="1:28">
      <c r="A41" s="951" t="s">
        <v>3843</v>
      </c>
      <c r="B41" s="952">
        <v>0</v>
      </c>
      <c r="C41" s="953">
        <v>1.5369999999999999</v>
      </c>
      <c r="D41" s="953">
        <v>0</v>
      </c>
      <c r="E41" s="953">
        <v>0</v>
      </c>
      <c r="F41" s="954">
        <v>2</v>
      </c>
      <c r="G41" s="955">
        <v>0</v>
      </c>
      <c r="H41" s="955">
        <v>0</v>
      </c>
      <c r="I41" s="955">
        <v>0</v>
      </c>
      <c r="J41" s="955">
        <v>0</v>
      </c>
      <c r="K41" s="955">
        <v>0</v>
      </c>
      <c r="L41" s="956">
        <v>0</v>
      </c>
      <c r="M41" s="957">
        <v>0</v>
      </c>
      <c r="N41" s="957">
        <v>0</v>
      </c>
      <c r="O41" s="957">
        <v>0</v>
      </c>
      <c r="P41" s="957">
        <v>0</v>
      </c>
      <c r="Q41" s="957">
        <v>0</v>
      </c>
      <c r="R41" s="957">
        <v>0</v>
      </c>
      <c r="S41" s="957">
        <v>0</v>
      </c>
      <c r="T41" s="957">
        <v>0</v>
      </c>
      <c r="U41" s="957">
        <v>0</v>
      </c>
      <c r="V41" s="957">
        <v>0</v>
      </c>
      <c r="W41" s="957">
        <v>0</v>
      </c>
      <c r="X41" s="957">
        <v>0</v>
      </c>
      <c r="Y41" s="957">
        <v>0</v>
      </c>
      <c r="Z41" s="957">
        <v>0</v>
      </c>
      <c r="AA41" s="957">
        <v>0</v>
      </c>
      <c r="AB41" s="937"/>
    </row>
    <row r="42" spans="1:28">
      <c r="A42" s="951" t="s">
        <v>3844</v>
      </c>
      <c r="B42" s="952">
        <v>0</v>
      </c>
      <c r="C42" s="953">
        <v>0.69</v>
      </c>
      <c r="D42" s="953">
        <v>0</v>
      </c>
      <c r="E42" s="953">
        <v>0</v>
      </c>
      <c r="F42" s="954">
        <v>0</v>
      </c>
      <c r="G42" s="955">
        <v>0</v>
      </c>
      <c r="H42" s="955">
        <v>0</v>
      </c>
      <c r="I42" s="955">
        <v>0</v>
      </c>
      <c r="J42" s="955">
        <v>0</v>
      </c>
      <c r="K42" s="955">
        <v>1</v>
      </c>
      <c r="L42" s="956">
        <v>2.5048238833159601E-3</v>
      </c>
      <c r="M42" s="957">
        <v>4.8059061110511901E-4</v>
      </c>
      <c r="N42" s="957">
        <v>3.2358968827526699E-5</v>
      </c>
      <c r="O42" s="957">
        <v>7.4305780270616899E-4</v>
      </c>
      <c r="P42" s="957">
        <v>7.1908819616726E-5</v>
      </c>
      <c r="Q42" s="957">
        <v>5.9924016347271704E-6</v>
      </c>
      <c r="R42" s="957">
        <v>3.9549850789199302E-5</v>
      </c>
      <c r="S42" s="957">
        <v>3.8351370462253901E-4</v>
      </c>
      <c r="T42" s="957">
        <v>1.89359891657378E-3</v>
      </c>
      <c r="U42" s="957">
        <v>5.6328575366435397E-4</v>
      </c>
      <c r="V42" s="957">
        <v>1.1984803269454299E-7</v>
      </c>
      <c r="W42" s="957">
        <v>8.3893622886180303E-7</v>
      </c>
      <c r="X42" s="957">
        <v>0</v>
      </c>
      <c r="Y42" s="957">
        <v>0</v>
      </c>
      <c r="Z42" s="957">
        <v>0</v>
      </c>
      <c r="AA42" s="957">
        <v>1.8576445067654199E-5</v>
      </c>
      <c r="AB42" s="937"/>
    </row>
    <row r="43" spans="1:28">
      <c r="A43" s="951" t="s">
        <v>3845</v>
      </c>
      <c r="B43" s="952">
        <v>0</v>
      </c>
      <c r="C43" s="953">
        <v>47.308</v>
      </c>
      <c r="D43" s="953">
        <v>0</v>
      </c>
      <c r="E43" s="953">
        <v>0.1197</v>
      </c>
      <c r="F43" s="954">
        <v>47</v>
      </c>
      <c r="G43" s="955">
        <v>0</v>
      </c>
      <c r="H43" s="955">
        <v>0</v>
      </c>
      <c r="I43" s="955">
        <v>0</v>
      </c>
      <c r="J43" s="955">
        <v>0</v>
      </c>
      <c r="K43" s="955">
        <v>0</v>
      </c>
      <c r="L43" s="956">
        <v>0</v>
      </c>
      <c r="M43" s="957">
        <v>0</v>
      </c>
      <c r="N43" s="957">
        <v>0</v>
      </c>
      <c r="O43" s="957">
        <v>0</v>
      </c>
      <c r="P43" s="957">
        <v>0</v>
      </c>
      <c r="Q43" s="957">
        <v>0</v>
      </c>
      <c r="R43" s="957">
        <v>0</v>
      </c>
      <c r="S43" s="957">
        <v>0</v>
      </c>
      <c r="T43" s="957">
        <v>0</v>
      </c>
      <c r="U43" s="957">
        <v>0</v>
      </c>
      <c r="V43" s="957">
        <v>0</v>
      </c>
      <c r="W43" s="957">
        <v>0</v>
      </c>
      <c r="X43" s="957">
        <v>0</v>
      </c>
      <c r="Y43" s="957">
        <v>0</v>
      </c>
      <c r="Z43" s="957">
        <v>0</v>
      </c>
      <c r="AA43" s="957">
        <v>0</v>
      </c>
      <c r="AB43" s="937"/>
    </row>
    <row r="44" spans="1:28">
      <c r="A44" s="951" t="s">
        <v>3846</v>
      </c>
      <c r="B44" s="952">
        <v>0</v>
      </c>
      <c r="C44" s="953">
        <v>41.04663</v>
      </c>
      <c r="D44" s="953">
        <v>0</v>
      </c>
      <c r="E44" s="953">
        <v>4.8829999999999998E-2</v>
      </c>
      <c r="F44" s="954">
        <v>0</v>
      </c>
      <c r="G44" s="955">
        <v>0</v>
      </c>
      <c r="H44" s="955">
        <v>0</v>
      </c>
      <c r="I44" s="955">
        <v>0</v>
      </c>
      <c r="J44" s="955">
        <v>40.997799999999998</v>
      </c>
      <c r="K44" s="955">
        <v>0</v>
      </c>
      <c r="L44" s="956">
        <v>0</v>
      </c>
      <c r="M44" s="957">
        <v>0</v>
      </c>
      <c r="N44" s="957">
        <v>0</v>
      </c>
      <c r="O44" s="957">
        <v>0</v>
      </c>
      <c r="P44" s="957">
        <v>0</v>
      </c>
      <c r="Q44" s="957">
        <v>0</v>
      </c>
      <c r="R44" s="957">
        <v>0</v>
      </c>
      <c r="S44" s="957">
        <v>0</v>
      </c>
      <c r="T44" s="957">
        <v>0</v>
      </c>
      <c r="U44" s="957">
        <v>0</v>
      </c>
      <c r="V44" s="957">
        <v>0</v>
      </c>
      <c r="W44" s="957">
        <v>0</v>
      </c>
      <c r="X44" s="957">
        <v>0</v>
      </c>
      <c r="Y44" s="957">
        <v>0</v>
      </c>
      <c r="Z44" s="957">
        <v>0</v>
      </c>
      <c r="AA44" s="957">
        <v>0</v>
      </c>
      <c r="AB44" s="937"/>
    </row>
    <row r="45" spans="1:28">
      <c r="A45" s="951" t="s">
        <v>3847</v>
      </c>
      <c r="B45" s="952">
        <v>0</v>
      </c>
      <c r="C45" s="953">
        <v>6.878825</v>
      </c>
      <c r="D45" s="953">
        <v>0</v>
      </c>
      <c r="E45" s="953">
        <v>0</v>
      </c>
      <c r="F45" s="954">
        <v>0</v>
      </c>
      <c r="G45" s="955">
        <v>0</v>
      </c>
      <c r="H45" s="955">
        <v>0</v>
      </c>
      <c r="I45" s="955">
        <v>0</v>
      </c>
      <c r="J45" s="955">
        <v>0</v>
      </c>
      <c r="K45" s="955">
        <v>7</v>
      </c>
      <c r="L45" s="956">
        <v>3.0117810616138701E-2</v>
      </c>
      <c r="M45" s="957">
        <v>5.5369791104879003E-4</v>
      </c>
      <c r="N45" s="957">
        <v>2.1812341950406899E-4</v>
      </c>
      <c r="O45" s="957">
        <v>1.1745107204065199E-3</v>
      </c>
      <c r="P45" s="957">
        <v>6.3843047016383199E-3</v>
      </c>
      <c r="Q45" s="957">
        <v>2.2651278179268699E-4</v>
      </c>
      <c r="R45" s="957">
        <v>3.3557449154472103E-5</v>
      </c>
      <c r="S45" s="957">
        <v>1.1745107204065199E-3</v>
      </c>
      <c r="T45" s="957">
        <v>7.9698941741871299E-3</v>
      </c>
      <c r="U45" s="957">
        <v>3.9430002756504698E-3</v>
      </c>
      <c r="V45" s="957">
        <v>3.35574491544721E-6</v>
      </c>
      <c r="W45" s="957">
        <v>4.1946811443090197E-6</v>
      </c>
      <c r="X45" s="957">
        <v>0</v>
      </c>
      <c r="Y45" s="957">
        <v>0</v>
      </c>
      <c r="Z45" s="957">
        <v>0</v>
      </c>
      <c r="AA45" s="957">
        <v>6.7114898308944301E-5</v>
      </c>
      <c r="AB45" s="937"/>
    </row>
    <row r="46" spans="1:28">
      <c r="A46" s="951" t="s">
        <v>3848</v>
      </c>
      <c r="B46" s="952">
        <v>0</v>
      </c>
      <c r="C46" s="953">
        <v>1270.6012700000001</v>
      </c>
      <c r="D46" s="953">
        <v>0</v>
      </c>
      <c r="E46" s="953">
        <v>7.1821299999999999</v>
      </c>
      <c r="F46" s="954">
        <v>0</v>
      </c>
      <c r="G46" s="955">
        <v>0</v>
      </c>
      <c r="H46" s="955">
        <v>0</v>
      </c>
      <c r="I46" s="955">
        <v>0</v>
      </c>
      <c r="J46" s="955">
        <v>0</v>
      </c>
      <c r="K46" s="955">
        <v>1263</v>
      </c>
      <c r="L46" s="956">
        <v>5.3130190917916096</v>
      </c>
      <c r="M46" s="957">
        <v>0.18012799769891799</v>
      </c>
      <c r="N46" s="957">
        <v>2.7246251752777499E-2</v>
      </c>
      <c r="O46" s="957">
        <v>0.34814655017437901</v>
      </c>
      <c r="P46" s="957">
        <v>1.05654909574659</v>
      </c>
      <c r="Q46" s="957">
        <v>5.7519864811419102E-2</v>
      </c>
      <c r="R46" s="957">
        <v>2.2705209793981201E-2</v>
      </c>
      <c r="S46" s="957">
        <v>0.71142990687807806</v>
      </c>
      <c r="T46" s="957">
        <v>2.4824362708086101</v>
      </c>
      <c r="U46" s="957">
        <v>3.2695502103332998</v>
      </c>
      <c r="V46" s="957">
        <v>1.3471757811095501E-2</v>
      </c>
      <c r="W46" s="957">
        <v>2.4218890446913301E-3</v>
      </c>
      <c r="X46" s="957">
        <v>3.02736130586416E-2</v>
      </c>
      <c r="Y46" s="957">
        <v>1.51368065293208E-2</v>
      </c>
      <c r="Z46" s="957">
        <v>0</v>
      </c>
      <c r="AA46" s="957">
        <v>1.71045913781325E-2</v>
      </c>
      <c r="AB46" s="937"/>
    </row>
    <row r="47" spans="1:28">
      <c r="A47" s="951" t="s">
        <v>3849</v>
      </c>
      <c r="B47" s="952">
        <v>0</v>
      </c>
      <c r="C47" s="953">
        <v>0</v>
      </c>
      <c r="D47" s="953">
        <v>0</v>
      </c>
      <c r="E47" s="953">
        <v>0</v>
      </c>
      <c r="F47" s="954">
        <v>0</v>
      </c>
      <c r="G47" s="955">
        <v>0</v>
      </c>
      <c r="H47" s="955">
        <v>0</v>
      </c>
      <c r="I47" s="955">
        <v>0</v>
      </c>
      <c r="J47" s="955">
        <v>0</v>
      </c>
      <c r="K47" s="955">
        <v>0</v>
      </c>
      <c r="L47" s="956">
        <v>0</v>
      </c>
      <c r="M47" s="957">
        <v>0</v>
      </c>
      <c r="N47" s="957">
        <v>0</v>
      </c>
      <c r="O47" s="957">
        <v>0</v>
      </c>
      <c r="P47" s="957">
        <v>0</v>
      </c>
      <c r="Q47" s="957">
        <v>0</v>
      </c>
      <c r="R47" s="957">
        <v>0</v>
      </c>
      <c r="S47" s="957">
        <v>0</v>
      </c>
      <c r="T47" s="957">
        <v>0</v>
      </c>
      <c r="U47" s="957">
        <v>0</v>
      </c>
      <c r="V47" s="957">
        <v>0</v>
      </c>
      <c r="W47" s="957">
        <v>0</v>
      </c>
      <c r="X47" s="957">
        <v>0</v>
      </c>
      <c r="Y47" s="957">
        <v>0</v>
      </c>
      <c r="Z47" s="957">
        <v>0</v>
      </c>
      <c r="AA47" s="957">
        <v>0</v>
      </c>
      <c r="AB47" s="937"/>
    </row>
    <row r="48" spans="1:28">
      <c r="A48" s="951" t="s">
        <v>3850</v>
      </c>
      <c r="B48" s="952">
        <v>0</v>
      </c>
      <c r="C48" s="953">
        <v>1053.3240020000001</v>
      </c>
      <c r="D48" s="953">
        <v>0</v>
      </c>
      <c r="E48" s="953">
        <v>0</v>
      </c>
      <c r="F48" s="954">
        <v>0</v>
      </c>
      <c r="G48" s="955">
        <v>0</v>
      </c>
      <c r="H48" s="955">
        <v>0</v>
      </c>
      <c r="I48" s="955">
        <v>0</v>
      </c>
      <c r="J48" s="955">
        <v>0</v>
      </c>
      <c r="K48" s="955">
        <v>1053</v>
      </c>
      <c r="L48" s="956">
        <v>1.33771977132995</v>
      </c>
      <c r="M48" s="957">
        <v>4.1645992881026897E-2</v>
      </c>
      <c r="N48" s="957">
        <v>1.0095998274188301E-2</v>
      </c>
      <c r="O48" s="957">
        <v>0.20191996548376701</v>
      </c>
      <c r="P48" s="957">
        <v>0.25870995577607597</v>
      </c>
      <c r="Q48" s="957">
        <v>2.0191996548376698E-2</v>
      </c>
      <c r="R48" s="957">
        <v>8.8339984899147902E-3</v>
      </c>
      <c r="S48" s="957">
        <v>0.21453996332650199</v>
      </c>
      <c r="T48" s="957">
        <v>0.70671987919318302</v>
      </c>
      <c r="U48" s="957">
        <v>0.567899902923094</v>
      </c>
      <c r="V48" s="957">
        <v>3.78599935282062E-4</v>
      </c>
      <c r="W48" s="957">
        <v>6.3099989213677096E-4</v>
      </c>
      <c r="X48" s="957">
        <v>2.5239995685470799E-2</v>
      </c>
      <c r="Y48" s="957">
        <v>2.5239995685470799E-2</v>
      </c>
      <c r="Z48" s="957">
        <v>0</v>
      </c>
      <c r="AA48" s="957">
        <v>4.7955991802394599E-3</v>
      </c>
      <c r="AB48" s="937"/>
    </row>
    <row r="49" spans="1:28">
      <c r="A49" s="951" t="s">
        <v>3851</v>
      </c>
      <c r="B49" s="952">
        <v>0</v>
      </c>
      <c r="C49" s="953">
        <v>6212.3159999999998</v>
      </c>
      <c r="D49" s="953">
        <v>136</v>
      </c>
      <c r="E49" s="953">
        <v>5.2320000000000002</v>
      </c>
      <c r="F49" s="954">
        <v>0</v>
      </c>
      <c r="G49" s="955">
        <v>0</v>
      </c>
      <c r="H49" s="955">
        <v>6071.4285714285697</v>
      </c>
      <c r="I49" s="955">
        <v>0</v>
      </c>
      <c r="J49" s="955">
        <v>0</v>
      </c>
      <c r="K49" s="955">
        <v>0</v>
      </c>
      <c r="L49" s="956">
        <v>0</v>
      </c>
      <c r="M49" s="957">
        <v>0</v>
      </c>
      <c r="N49" s="957">
        <v>0</v>
      </c>
      <c r="O49" s="957">
        <v>0</v>
      </c>
      <c r="P49" s="957">
        <v>0</v>
      </c>
      <c r="Q49" s="957">
        <v>0</v>
      </c>
      <c r="R49" s="957">
        <v>0</v>
      </c>
      <c r="S49" s="957">
        <v>0</v>
      </c>
      <c r="T49" s="957">
        <v>0</v>
      </c>
      <c r="U49" s="957">
        <v>0</v>
      </c>
      <c r="V49" s="957">
        <v>0</v>
      </c>
      <c r="W49" s="957">
        <v>0</v>
      </c>
      <c r="X49" s="957">
        <v>0</v>
      </c>
      <c r="Y49" s="957">
        <v>0</v>
      </c>
      <c r="Z49" s="957">
        <v>0</v>
      </c>
      <c r="AA49" s="957">
        <v>0</v>
      </c>
      <c r="AB49" s="937"/>
    </row>
    <row r="50" spans="1:28">
      <c r="A50" s="951" t="s">
        <v>3852</v>
      </c>
      <c r="B50" s="952">
        <v>10726.3</v>
      </c>
      <c r="C50" s="953">
        <v>88.587429999999998</v>
      </c>
      <c r="D50" s="953">
        <v>0</v>
      </c>
      <c r="E50" s="953">
        <v>3758.06</v>
      </c>
      <c r="F50" s="954">
        <v>7057</v>
      </c>
      <c r="G50" s="955">
        <v>0</v>
      </c>
      <c r="H50" s="955">
        <v>0</v>
      </c>
      <c r="I50" s="955">
        <v>0</v>
      </c>
      <c r="J50" s="955">
        <v>0</v>
      </c>
      <c r="K50" s="955">
        <v>0</v>
      </c>
      <c r="L50" s="956">
        <v>0</v>
      </c>
      <c r="M50" s="957">
        <v>0</v>
      </c>
      <c r="N50" s="957">
        <v>0</v>
      </c>
      <c r="O50" s="957">
        <v>0</v>
      </c>
      <c r="P50" s="957">
        <v>0</v>
      </c>
      <c r="Q50" s="957">
        <v>0</v>
      </c>
      <c r="R50" s="957">
        <v>0</v>
      </c>
      <c r="S50" s="957">
        <v>0</v>
      </c>
      <c r="T50" s="957">
        <v>0</v>
      </c>
      <c r="U50" s="957">
        <v>0</v>
      </c>
      <c r="V50" s="957">
        <v>0</v>
      </c>
      <c r="W50" s="957">
        <v>0</v>
      </c>
      <c r="X50" s="957">
        <v>0</v>
      </c>
      <c r="Y50" s="957">
        <v>0</v>
      </c>
      <c r="Z50" s="957">
        <v>0</v>
      </c>
      <c r="AA50" s="957">
        <v>0</v>
      </c>
      <c r="AB50" s="937"/>
    </row>
    <row r="51" spans="1:28">
      <c r="A51" s="951" t="s">
        <v>4242</v>
      </c>
      <c r="B51" s="952">
        <v>55</v>
      </c>
      <c r="C51" s="953">
        <v>0</v>
      </c>
      <c r="D51" s="953">
        <v>0</v>
      </c>
      <c r="E51" s="953">
        <v>0</v>
      </c>
      <c r="F51" s="954">
        <v>55</v>
      </c>
      <c r="G51" s="955">
        <v>0</v>
      </c>
      <c r="H51" s="955">
        <v>0</v>
      </c>
      <c r="I51" s="955">
        <v>0</v>
      </c>
      <c r="J51" s="955">
        <v>0</v>
      </c>
      <c r="K51" s="955">
        <v>0</v>
      </c>
      <c r="L51" s="956">
        <v>0</v>
      </c>
      <c r="M51" s="957">
        <v>0</v>
      </c>
      <c r="N51" s="957">
        <v>0</v>
      </c>
      <c r="O51" s="957">
        <v>0</v>
      </c>
      <c r="P51" s="957">
        <v>0</v>
      </c>
      <c r="Q51" s="957">
        <v>0</v>
      </c>
      <c r="R51" s="957">
        <v>0</v>
      </c>
      <c r="S51" s="957">
        <v>0</v>
      </c>
      <c r="T51" s="957">
        <v>0</v>
      </c>
      <c r="U51" s="957">
        <v>0</v>
      </c>
      <c r="V51" s="957">
        <v>0</v>
      </c>
      <c r="W51" s="957">
        <v>0</v>
      </c>
      <c r="X51" s="957">
        <v>0</v>
      </c>
      <c r="Y51" s="957">
        <v>0</v>
      </c>
      <c r="Z51" s="957">
        <v>0</v>
      </c>
      <c r="AA51" s="957">
        <v>0</v>
      </c>
      <c r="AB51" s="937"/>
    </row>
    <row r="52" spans="1:28">
      <c r="A52" s="951" t="s">
        <v>3854</v>
      </c>
      <c r="B52" s="952">
        <v>15974.24</v>
      </c>
      <c r="C52" s="953">
        <v>209.10400000000001</v>
      </c>
      <c r="D52" s="953">
        <v>0</v>
      </c>
      <c r="E52" s="953">
        <v>10837.366</v>
      </c>
      <c r="F52" s="954">
        <v>5346</v>
      </c>
      <c r="G52" s="955">
        <v>0</v>
      </c>
      <c r="H52" s="955">
        <v>0</v>
      </c>
      <c r="I52" s="955">
        <v>0</v>
      </c>
      <c r="J52" s="955">
        <v>0</v>
      </c>
      <c r="K52" s="955">
        <v>0</v>
      </c>
      <c r="L52" s="956">
        <v>0</v>
      </c>
      <c r="M52" s="957">
        <v>0</v>
      </c>
      <c r="N52" s="957">
        <v>0</v>
      </c>
      <c r="O52" s="957">
        <v>0</v>
      </c>
      <c r="P52" s="957">
        <v>0</v>
      </c>
      <c r="Q52" s="957">
        <v>0</v>
      </c>
      <c r="R52" s="957">
        <v>0</v>
      </c>
      <c r="S52" s="957">
        <v>0</v>
      </c>
      <c r="T52" s="957">
        <v>0</v>
      </c>
      <c r="U52" s="957">
        <v>0</v>
      </c>
      <c r="V52" s="957">
        <v>0</v>
      </c>
      <c r="W52" s="957">
        <v>0</v>
      </c>
      <c r="X52" s="957">
        <v>0</v>
      </c>
      <c r="Y52" s="957">
        <v>0</v>
      </c>
      <c r="Z52" s="957">
        <v>0</v>
      </c>
      <c r="AA52" s="957">
        <v>0</v>
      </c>
      <c r="AB52" s="937"/>
    </row>
    <row r="53" spans="1:28">
      <c r="A53" s="951" t="s">
        <v>4243</v>
      </c>
      <c r="B53" s="952">
        <v>75.16</v>
      </c>
      <c r="C53" s="953">
        <v>0</v>
      </c>
      <c r="D53" s="953">
        <v>0</v>
      </c>
      <c r="E53" s="953">
        <v>0</v>
      </c>
      <c r="F53" s="954">
        <v>75.16</v>
      </c>
      <c r="G53" s="955">
        <v>0</v>
      </c>
      <c r="H53" s="955">
        <v>0</v>
      </c>
      <c r="I53" s="955">
        <v>0</v>
      </c>
      <c r="J53" s="955">
        <v>0</v>
      </c>
      <c r="K53" s="955">
        <v>0</v>
      </c>
      <c r="L53" s="956">
        <v>0</v>
      </c>
      <c r="M53" s="957">
        <v>0</v>
      </c>
      <c r="N53" s="957">
        <v>0</v>
      </c>
      <c r="O53" s="957">
        <v>0</v>
      </c>
      <c r="P53" s="957">
        <v>0</v>
      </c>
      <c r="Q53" s="957">
        <v>0</v>
      </c>
      <c r="R53" s="957">
        <v>0</v>
      </c>
      <c r="S53" s="957">
        <v>0</v>
      </c>
      <c r="T53" s="957">
        <v>0</v>
      </c>
      <c r="U53" s="957">
        <v>0</v>
      </c>
      <c r="V53" s="957">
        <v>0</v>
      </c>
      <c r="W53" s="957">
        <v>0</v>
      </c>
      <c r="X53" s="957">
        <v>0</v>
      </c>
      <c r="Y53" s="957">
        <v>0</v>
      </c>
      <c r="Z53" s="957">
        <v>0</v>
      </c>
      <c r="AA53" s="957">
        <v>0</v>
      </c>
      <c r="AB53" s="937"/>
    </row>
    <row r="54" spans="1:28">
      <c r="A54" s="951" t="s">
        <v>3856</v>
      </c>
      <c r="B54" s="952">
        <v>226.86</v>
      </c>
      <c r="C54" s="953">
        <v>0</v>
      </c>
      <c r="D54" s="953">
        <v>0</v>
      </c>
      <c r="E54" s="953">
        <v>0</v>
      </c>
      <c r="F54" s="954">
        <v>226.86</v>
      </c>
      <c r="G54" s="955">
        <v>0</v>
      </c>
      <c r="H54" s="955">
        <v>0</v>
      </c>
      <c r="I54" s="955">
        <v>0</v>
      </c>
      <c r="J54" s="955">
        <v>0</v>
      </c>
      <c r="K54" s="955">
        <v>0</v>
      </c>
      <c r="L54" s="956">
        <v>0</v>
      </c>
      <c r="M54" s="957">
        <v>0</v>
      </c>
      <c r="N54" s="957">
        <v>0</v>
      </c>
      <c r="O54" s="957">
        <v>0</v>
      </c>
      <c r="P54" s="957">
        <v>0</v>
      </c>
      <c r="Q54" s="957">
        <v>0</v>
      </c>
      <c r="R54" s="957">
        <v>0</v>
      </c>
      <c r="S54" s="957">
        <v>0</v>
      </c>
      <c r="T54" s="957">
        <v>0</v>
      </c>
      <c r="U54" s="957">
        <v>0</v>
      </c>
      <c r="V54" s="957">
        <v>0</v>
      </c>
      <c r="W54" s="957">
        <v>0</v>
      </c>
      <c r="X54" s="957">
        <v>0</v>
      </c>
      <c r="Y54" s="957">
        <v>0</v>
      </c>
      <c r="Z54" s="957">
        <v>0</v>
      </c>
      <c r="AA54" s="957">
        <v>0</v>
      </c>
      <c r="AB54" s="937"/>
    </row>
    <row r="55" spans="1:28">
      <c r="A55" s="951" t="s">
        <v>3857</v>
      </c>
      <c r="B55" s="952">
        <v>0</v>
      </c>
      <c r="C55" s="953">
        <v>7.9089999999999998</v>
      </c>
      <c r="D55" s="953">
        <v>0</v>
      </c>
      <c r="E55" s="953">
        <v>0</v>
      </c>
      <c r="F55" s="954">
        <v>7.9089999999999998</v>
      </c>
      <c r="G55" s="955">
        <v>0</v>
      </c>
      <c r="H55" s="955">
        <v>0</v>
      </c>
      <c r="I55" s="955">
        <v>0</v>
      </c>
      <c r="J55" s="955">
        <v>0</v>
      </c>
      <c r="K55" s="955">
        <v>0</v>
      </c>
      <c r="L55" s="956">
        <v>0</v>
      </c>
      <c r="M55" s="957">
        <v>0</v>
      </c>
      <c r="N55" s="957">
        <v>0</v>
      </c>
      <c r="O55" s="957">
        <v>0</v>
      </c>
      <c r="P55" s="957">
        <v>0</v>
      </c>
      <c r="Q55" s="957">
        <v>0</v>
      </c>
      <c r="R55" s="957">
        <v>0</v>
      </c>
      <c r="S55" s="957">
        <v>0</v>
      </c>
      <c r="T55" s="957">
        <v>0</v>
      </c>
      <c r="U55" s="957">
        <v>0</v>
      </c>
      <c r="V55" s="957">
        <v>0</v>
      </c>
      <c r="W55" s="957">
        <v>0</v>
      </c>
      <c r="X55" s="957">
        <v>0</v>
      </c>
      <c r="Y55" s="957">
        <v>0</v>
      </c>
      <c r="Z55" s="957">
        <v>0</v>
      </c>
      <c r="AA55" s="957">
        <v>0</v>
      </c>
      <c r="AB55" s="937"/>
    </row>
    <row r="56" spans="1:28">
      <c r="A56" s="951" t="s">
        <v>3858</v>
      </c>
      <c r="B56" s="952">
        <v>0</v>
      </c>
      <c r="C56" s="953">
        <v>0</v>
      </c>
      <c r="D56" s="953">
        <v>0</v>
      </c>
      <c r="E56" s="953">
        <v>0</v>
      </c>
      <c r="F56" s="954">
        <v>0</v>
      </c>
      <c r="G56" s="955">
        <v>0</v>
      </c>
      <c r="H56" s="955">
        <v>0</v>
      </c>
      <c r="I56" s="955">
        <v>0</v>
      </c>
      <c r="J56" s="955">
        <v>0</v>
      </c>
      <c r="K56" s="955">
        <v>0</v>
      </c>
      <c r="L56" s="956">
        <v>0</v>
      </c>
      <c r="M56" s="957">
        <v>0</v>
      </c>
      <c r="N56" s="957">
        <v>0</v>
      </c>
      <c r="O56" s="957">
        <v>0</v>
      </c>
      <c r="P56" s="957">
        <v>0</v>
      </c>
      <c r="Q56" s="957">
        <v>0</v>
      </c>
      <c r="R56" s="957">
        <v>0</v>
      </c>
      <c r="S56" s="957">
        <v>0</v>
      </c>
      <c r="T56" s="957">
        <v>0</v>
      </c>
      <c r="U56" s="957">
        <v>0</v>
      </c>
      <c r="V56" s="957">
        <v>0</v>
      </c>
      <c r="W56" s="957">
        <v>0</v>
      </c>
      <c r="X56" s="957">
        <v>0</v>
      </c>
      <c r="Y56" s="957">
        <v>0</v>
      </c>
      <c r="Z56" s="957">
        <v>0</v>
      </c>
      <c r="AA56" s="957">
        <v>0</v>
      </c>
      <c r="AB56" s="937"/>
    </row>
    <row r="57" spans="1:28">
      <c r="A57" s="951" t="s">
        <v>3859</v>
      </c>
      <c r="B57" s="952">
        <v>0</v>
      </c>
      <c r="C57" s="953">
        <v>34.584493999999999</v>
      </c>
      <c r="D57" s="953">
        <v>0</v>
      </c>
      <c r="E57" s="953">
        <v>1.2E-2</v>
      </c>
      <c r="F57" s="954">
        <v>0</v>
      </c>
      <c r="G57" s="955">
        <v>0</v>
      </c>
      <c r="H57" s="955">
        <v>0</v>
      </c>
      <c r="I57" s="955">
        <v>0</v>
      </c>
      <c r="J57" s="955">
        <v>0</v>
      </c>
      <c r="K57" s="955">
        <v>35</v>
      </c>
      <c r="L57" s="956">
        <v>0.11451479523963599</v>
      </c>
      <c r="M57" s="957">
        <v>3.8591066527642998E-3</v>
      </c>
      <c r="N57" s="957">
        <v>1.42619158906507E-3</v>
      </c>
      <c r="O57" s="957">
        <v>2.4748618751423201E-2</v>
      </c>
      <c r="P57" s="957">
        <v>2.0889512098658899E-2</v>
      </c>
      <c r="Q57" s="957">
        <v>1.38424477762198E-3</v>
      </c>
      <c r="R57" s="957">
        <v>7.1309579453253304E-4</v>
      </c>
      <c r="S57" s="957">
        <v>1.3003511547358E-2</v>
      </c>
      <c r="T57" s="957">
        <v>4.5722024472968303E-2</v>
      </c>
      <c r="U57" s="957">
        <v>5.7886599791464398E-2</v>
      </c>
      <c r="V57" s="957">
        <v>5.0336173731708199E-5</v>
      </c>
      <c r="W57" s="957">
        <v>8.8088304030489302E-5</v>
      </c>
      <c r="X57" s="957">
        <v>2.09734057215451E-3</v>
      </c>
      <c r="Y57" s="957">
        <v>2.09734057215451E-3</v>
      </c>
      <c r="Z57" s="957">
        <v>0</v>
      </c>
      <c r="AA57" s="957">
        <v>4.2366279557521101E-4</v>
      </c>
      <c r="AB57" s="937"/>
    </row>
    <row r="58" spans="1:28">
      <c r="A58" s="951" t="s">
        <v>3860</v>
      </c>
      <c r="B58" s="952">
        <v>0</v>
      </c>
      <c r="C58" s="953">
        <v>6312.9612980000002</v>
      </c>
      <c r="D58" s="953">
        <v>0</v>
      </c>
      <c r="E58" s="953">
        <v>4332.4690000000001</v>
      </c>
      <c r="F58" s="954">
        <v>0</v>
      </c>
      <c r="G58" s="955">
        <v>0</v>
      </c>
      <c r="H58" s="955">
        <v>0</v>
      </c>
      <c r="I58" s="955">
        <v>0</v>
      </c>
      <c r="J58" s="955">
        <v>0</v>
      </c>
      <c r="K58" s="955">
        <v>1980</v>
      </c>
      <c r="L58" s="956">
        <v>9.3021249056196709</v>
      </c>
      <c r="M58" s="957">
        <v>0.154244418077877</v>
      </c>
      <c r="N58" s="957">
        <v>0.35120267500808999</v>
      </c>
      <c r="O58" s="957">
        <v>1.40006471793765</v>
      </c>
      <c r="P58" s="957">
        <v>1.3644698522273799</v>
      </c>
      <c r="Q58" s="957">
        <v>3.7967856757631299E-2</v>
      </c>
      <c r="R58" s="957">
        <v>3.3221874662927399E-2</v>
      </c>
      <c r="S58" s="957">
        <v>0.37967856757631302</v>
      </c>
      <c r="T58" s="957">
        <v>3.4171071081868201</v>
      </c>
      <c r="U58" s="957">
        <v>3.29845755581922</v>
      </c>
      <c r="V58" s="957">
        <v>2.84758925682235E-3</v>
      </c>
      <c r="W58" s="957">
        <v>3.32218746629274E-3</v>
      </c>
      <c r="X58" s="957">
        <v>1.2102254341495</v>
      </c>
      <c r="Y58" s="957">
        <v>1.16276561320246</v>
      </c>
      <c r="Z58" s="957">
        <v>2.3729910473519598E-2</v>
      </c>
      <c r="AA58" s="957">
        <v>1.30514507604358E-2</v>
      </c>
      <c r="AB58" s="937"/>
    </row>
    <row r="59" spans="1:28">
      <c r="A59" s="942"/>
      <c r="B59" s="943"/>
      <c r="C59" s="942"/>
      <c r="D59" s="942"/>
      <c r="E59" s="942"/>
      <c r="F59" s="943"/>
      <c r="G59" s="942"/>
      <c r="H59" s="942"/>
      <c r="I59" s="942"/>
      <c r="J59" s="942"/>
      <c r="K59" s="942"/>
      <c r="L59" s="943"/>
      <c r="M59" s="942"/>
      <c r="N59" s="942"/>
      <c r="O59" s="942"/>
      <c r="P59" s="942"/>
      <c r="Q59" s="942"/>
      <c r="R59" s="942"/>
      <c r="S59" s="942"/>
      <c r="T59" s="942"/>
      <c r="U59" s="942"/>
      <c r="V59" s="942"/>
      <c r="W59" s="942"/>
      <c r="X59" s="942"/>
      <c r="Y59" s="942"/>
      <c r="Z59" s="942"/>
      <c r="AA59" s="942"/>
      <c r="AB59" s="937"/>
    </row>
    <row r="60" spans="1:28">
      <c r="A60" s="944" t="s">
        <v>3861</v>
      </c>
      <c r="B60" s="945">
        <v>7500</v>
      </c>
      <c r="C60" s="946">
        <v>6381</v>
      </c>
      <c r="D60" s="946">
        <v>0</v>
      </c>
      <c r="E60" s="946">
        <v>0</v>
      </c>
      <c r="F60" s="947">
        <v>116</v>
      </c>
      <c r="G60" s="948">
        <v>0</v>
      </c>
      <c r="H60" s="948">
        <v>0</v>
      </c>
      <c r="I60" s="948">
        <v>910</v>
      </c>
      <c r="J60" s="948">
        <v>0</v>
      </c>
      <c r="K60" s="948">
        <v>12798</v>
      </c>
      <c r="L60" s="949">
        <v>10.2825553835888</v>
      </c>
      <c r="M60" s="950">
        <v>0.24815546194003499</v>
      </c>
      <c r="N60" s="950">
        <v>2.4616351525475401E-2</v>
      </c>
      <c r="O60" s="950">
        <v>1.1378427401422799</v>
      </c>
      <c r="P60" s="950">
        <v>2.1618025326844799</v>
      </c>
      <c r="Q60" s="950">
        <v>0.23034892357147599</v>
      </c>
      <c r="R60" s="950">
        <v>9.5133574042581895E-2</v>
      </c>
      <c r="S60" s="950">
        <v>2.9131200767687901</v>
      </c>
      <c r="T60" s="950">
        <v>6.7779484403903396</v>
      </c>
      <c r="U60" s="950">
        <v>59.333197959654498</v>
      </c>
      <c r="V60" s="950">
        <v>4.0530246824655404E-3</v>
      </c>
      <c r="W60" s="950">
        <v>1.09806997201226E-2</v>
      </c>
      <c r="X60" s="950">
        <v>0.12761847037166599</v>
      </c>
      <c r="Y60" s="950">
        <v>1.61746904924556E-3</v>
      </c>
      <c r="Z60" s="950">
        <v>2.34728119809856</v>
      </c>
      <c r="AA60" s="950">
        <v>4.4406965463184699E-2</v>
      </c>
      <c r="AB60" s="937"/>
    </row>
    <row r="61" spans="1:28">
      <c r="A61" s="951" t="s">
        <v>3862</v>
      </c>
      <c r="B61" s="952">
        <v>7500</v>
      </c>
      <c r="C61" s="953">
        <v>5476.4089999999997</v>
      </c>
      <c r="D61" s="953">
        <v>0</v>
      </c>
      <c r="E61" s="953">
        <v>0</v>
      </c>
      <c r="F61" s="954">
        <v>0</v>
      </c>
      <c r="G61" s="955">
        <v>0</v>
      </c>
      <c r="H61" s="955">
        <v>0</v>
      </c>
      <c r="I61" s="955">
        <v>910</v>
      </c>
      <c r="J61" s="955">
        <v>0</v>
      </c>
      <c r="K61" s="955">
        <v>12010.020171656801</v>
      </c>
      <c r="L61" s="956">
        <v>9.2667109942744705</v>
      </c>
      <c r="M61" s="957">
        <v>0.22540648364451399</v>
      </c>
      <c r="N61" s="957">
        <v>1.25225824246952E-2</v>
      </c>
      <c r="O61" s="957">
        <v>1.00180659397562</v>
      </c>
      <c r="P61" s="957">
        <v>1.9660454406771499</v>
      </c>
      <c r="Q61" s="957">
        <v>0.21288390121981901</v>
      </c>
      <c r="R61" s="957">
        <v>8.7658076972866594E-2</v>
      </c>
      <c r="S61" s="957">
        <v>2.7549681334329499</v>
      </c>
      <c r="T61" s="957">
        <v>6.1360653881006604</v>
      </c>
      <c r="U61" s="957">
        <v>55.975943438387702</v>
      </c>
      <c r="V61" s="957">
        <v>3.7567747274085701E-3</v>
      </c>
      <c r="W61" s="957">
        <v>1.00180659397562E-2</v>
      </c>
      <c r="X61" s="957">
        <v>0.125225824246952</v>
      </c>
      <c r="Y61" s="957">
        <v>0</v>
      </c>
      <c r="Z61" s="957">
        <v>2.2540648364451399</v>
      </c>
      <c r="AA61" s="957">
        <v>4.13245220014943E-2</v>
      </c>
      <c r="AB61" s="937"/>
    </row>
    <row r="62" spans="1:28">
      <c r="A62" s="951" t="s">
        <v>4244</v>
      </c>
      <c r="B62" s="952">
        <v>0</v>
      </c>
      <c r="C62" s="953">
        <v>2.4E-2</v>
      </c>
      <c r="D62" s="953">
        <v>0</v>
      </c>
      <c r="E62" s="953">
        <v>0</v>
      </c>
      <c r="F62" s="954">
        <v>2.4E-2</v>
      </c>
      <c r="G62" s="955">
        <v>0</v>
      </c>
      <c r="H62" s="955">
        <v>0</v>
      </c>
      <c r="I62" s="955">
        <v>0</v>
      </c>
      <c r="J62" s="955">
        <v>0</v>
      </c>
      <c r="K62" s="955">
        <v>0</v>
      </c>
      <c r="L62" s="956">
        <v>0</v>
      </c>
      <c r="M62" s="957">
        <v>0</v>
      </c>
      <c r="N62" s="957">
        <v>0</v>
      </c>
      <c r="O62" s="957">
        <v>0</v>
      </c>
      <c r="P62" s="957">
        <v>0</v>
      </c>
      <c r="Q62" s="957">
        <v>0</v>
      </c>
      <c r="R62" s="957">
        <v>0</v>
      </c>
      <c r="S62" s="957">
        <v>0</v>
      </c>
      <c r="T62" s="957">
        <v>0</v>
      </c>
      <c r="U62" s="957">
        <v>0</v>
      </c>
      <c r="V62" s="957">
        <v>0</v>
      </c>
      <c r="W62" s="957">
        <v>0</v>
      </c>
      <c r="X62" s="957">
        <v>0</v>
      </c>
      <c r="Y62" s="957">
        <v>0</v>
      </c>
      <c r="Z62" s="957">
        <v>0</v>
      </c>
      <c r="AA62" s="957">
        <v>0</v>
      </c>
      <c r="AB62" s="937"/>
    </row>
    <row r="63" spans="1:28">
      <c r="A63" s="951" t="s">
        <v>3863</v>
      </c>
      <c r="B63" s="952">
        <v>0</v>
      </c>
      <c r="C63" s="953">
        <v>0</v>
      </c>
      <c r="D63" s="953">
        <v>0</v>
      </c>
      <c r="E63" s="953">
        <v>0</v>
      </c>
      <c r="F63" s="954">
        <v>0</v>
      </c>
      <c r="G63" s="955">
        <v>0</v>
      </c>
      <c r="H63" s="955">
        <v>0</v>
      </c>
      <c r="I63" s="955">
        <v>0</v>
      </c>
      <c r="J63" s="955">
        <v>0</v>
      </c>
      <c r="K63" s="955">
        <v>0</v>
      </c>
      <c r="L63" s="956">
        <v>0</v>
      </c>
      <c r="M63" s="957">
        <v>0</v>
      </c>
      <c r="N63" s="957">
        <v>0</v>
      </c>
      <c r="O63" s="957">
        <v>0</v>
      </c>
      <c r="P63" s="957">
        <v>0</v>
      </c>
      <c r="Q63" s="957">
        <v>0</v>
      </c>
      <c r="R63" s="957">
        <v>0</v>
      </c>
      <c r="S63" s="957">
        <v>0</v>
      </c>
      <c r="T63" s="957">
        <v>0</v>
      </c>
      <c r="U63" s="957">
        <v>0</v>
      </c>
      <c r="V63" s="957">
        <v>0</v>
      </c>
      <c r="W63" s="957">
        <v>0</v>
      </c>
      <c r="X63" s="957">
        <v>0</v>
      </c>
      <c r="Y63" s="957">
        <v>0</v>
      </c>
      <c r="Z63" s="957">
        <v>0</v>
      </c>
      <c r="AA63" s="957">
        <v>0</v>
      </c>
      <c r="AB63" s="937"/>
    </row>
    <row r="64" spans="1:28">
      <c r="A64" s="951" t="s">
        <v>3864</v>
      </c>
      <c r="B64" s="952">
        <v>0</v>
      </c>
      <c r="C64" s="953">
        <v>101.04777</v>
      </c>
      <c r="D64" s="953">
        <v>0</v>
      </c>
      <c r="E64" s="953">
        <v>0</v>
      </c>
      <c r="F64" s="954">
        <v>101.04777</v>
      </c>
      <c r="G64" s="955">
        <v>0</v>
      </c>
      <c r="H64" s="955">
        <v>0</v>
      </c>
      <c r="I64" s="955">
        <v>0</v>
      </c>
      <c r="J64" s="955">
        <v>0</v>
      </c>
      <c r="K64" s="955">
        <v>0</v>
      </c>
      <c r="L64" s="956">
        <v>0</v>
      </c>
      <c r="M64" s="957">
        <v>0</v>
      </c>
      <c r="N64" s="957">
        <v>0</v>
      </c>
      <c r="O64" s="957">
        <v>0</v>
      </c>
      <c r="P64" s="957">
        <v>0</v>
      </c>
      <c r="Q64" s="957">
        <v>0</v>
      </c>
      <c r="R64" s="957">
        <v>0</v>
      </c>
      <c r="S64" s="957">
        <v>0</v>
      </c>
      <c r="T64" s="957">
        <v>0</v>
      </c>
      <c r="U64" s="957">
        <v>0</v>
      </c>
      <c r="V64" s="957">
        <v>0</v>
      </c>
      <c r="W64" s="957">
        <v>0</v>
      </c>
      <c r="X64" s="957">
        <v>0</v>
      </c>
      <c r="Y64" s="957">
        <v>0</v>
      </c>
      <c r="Z64" s="957">
        <v>0</v>
      </c>
      <c r="AA64" s="957">
        <v>0</v>
      </c>
      <c r="AB64" s="937"/>
    </row>
    <row r="65" spans="1:28">
      <c r="A65" s="951" t="s">
        <v>3865</v>
      </c>
      <c r="B65" s="952">
        <v>0</v>
      </c>
      <c r="C65" s="953">
        <v>2.5099999999999998</v>
      </c>
      <c r="D65" s="953">
        <v>0</v>
      </c>
      <c r="E65" s="953">
        <v>0</v>
      </c>
      <c r="F65" s="954">
        <v>0.51</v>
      </c>
      <c r="G65" s="955">
        <v>0</v>
      </c>
      <c r="H65" s="955">
        <v>0</v>
      </c>
      <c r="I65" s="955">
        <v>0</v>
      </c>
      <c r="J65" s="955">
        <v>0</v>
      </c>
      <c r="K65" s="955">
        <v>2</v>
      </c>
      <c r="L65" s="956">
        <v>2.1342537662244298E-3</v>
      </c>
      <c r="M65" s="957">
        <v>4.8322726782439897E-5</v>
      </c>
      <c r="N65" s="957">
        <v>6.0403408478049804E-6</v>
      </c>
      <c r="O65" s="957">
        <v>3.22151511882932E-4</v>
      </c>
      <c r="P65" s="957">
        <v>4.3289109409268999E-4</v>
      </c>
      <c r="Q65" s="957">
        <v>8.2551324920001403E-5</v>
      </c>
      <c r="R65" s="957">
        <v>1.40941286448783E-5</v>
      </c>
      <c r="S65" s="957">
        <v>3.6242045086829898E-4</v>
      </c>
      <c r="T65" s="957">
        <v>1.00672347463416E-3</v>
      </c>
      <c r="U65" s="957">
        <v>9.3423938446050396E-3</v>
      </c>
      <c r="V65" s="957">
        <v>6.0403408478049801E-7</v>
      </c>
      <c r="W65" s="957">
        <v>2.2147916441951599E-6</v>
      </c>
      <c r="X65" s="957">
        <v>1.4094128644878299E-4</v>
      </c>
      <c r="Y65" s="957">
        <v>6.0403408478049797E-5</v>
      </c>
      <c r="Z65" s="957">
        <v>2.41613633912199E-4</v>
      </c>
      <c r="AA65" s="957">
        <v>7.8524431021464802E-6</v>
      </c>
      <c r="AB65" s="937"/>
    </row>
    <row r="66" spans="1:28">
      <c r="A66" s="951" t="s">
        <v>3866</v>
      </c>
      <c r="B66" s="952">
        <v>0</v>
      </c>
      <c r="C66" s="953">
        <v>79.534000000000006</v>
      </c>
      <c r="D66" s="953">
        <v>0</v>
      </c>
      <c r="E66" s="953">
        <v>0</v>
      </c>
      <c r="F66" s="954">
        <v>10.534000000000001</v>
      </c>
      <c r="G66" s="955">
        <v>0</v>
      </c>
      <c r="H66" s="955">
        <v>0</v>
      </c>
      <c r="I66" s="955">
        <v>0</v>
      </c>
      <c r="J66" s="955">
        <v>0</v>
      </c>
      <c r="K66" s="955">
        <v>69</v>
      </c>
      <c r="L66" s="956">
        <v>7.0158558947254895E-2</v>
      </c>
      <c r="M66" s="957">
        <v>1.38927839499515E-3</v>
      </c>
      <c r="N66" s="957">
        <v>2.0839175924927201E-4</v>
      </c>
      <c r="O66" s="957">
        <v>2.01445367274296E-2</v>
      </c>
      <c r="P66" s="957">
        <v>1.4656887067198801E-2</v>
      </c>
      <c r="Q66" s="957">
        <v>2.15338151224248E-3</v>
      </c>
      <c r="R66" s="957">
        <v>4.8624743824830102E-4</v>
      </c>
      <c r="S66" s="957">
        <v>2.0839175924927199E-2</v>
      </c>
      <c r="T66" s="957">
        <v>5.0708661417322803E-2</v>
      </c>
      <c r="U66" s="957">
        <v>0.33967856757631298</v>
      </c>
      <c r="V66" s="957">
        <v>2.7785567899902901E-5</v>
      </c>
      <c r="W66" s="957">
        <v>6.2517527774781599E-5</v>
      </c>
      <c r="X66" s="957">
        <v>2.0839175924927201E-3</v>
      </c>
      <c r="Y66" s="957">
        <v>1.38927839499515E-3</v>
      </c>
      <c r="Z66" s="957">
        <v>4.86247438248301E-3</v>
      </c>
      <c r="AA66" s="957">
        <v>5.0708661417322803E-4</v>
      </c>
      <c r="AB66" s="937"/>
    </row>
    <row r="67" spans="1:28">
      <c r="A67" s="951" t="s">
        <v>3867</v>
      </c>
      <c r="B67" s="952">
        <v>0</v>
      </c>
      <c r="C67" s="953">
        <v>0</v>
      </c>
      <c r="D67" s="953">
        <v>0</v>
      </c>
      <c r="E67" s="953">
        <v>0</v>
      </c>
      <c r="F67" s="954">
        <v>0</v>
      </c>
      <c r="G67" s="955">
        <v>0</v>
      </c>
      <c r="H67" s="955">
        <v>0</v>
      </c>
      <c r="I67" s="955">
        <v>0</v>
      </c>
      <c r="J67" s="955">
        <v>0</v>
      </c>
      <c r="K67" s="955">
        <v>0</v>
      </c>
      <c r="L67" s="956">
        <v>0</v>
      </c>
      <c r="M67" s="957">
        <v>0</v>
      </c>
      <c r="N67" s="957">
        <v>0</v>
      </c>
      <c r="O67" s="957">
        <v>0</v>
      </c>
      <c r="P67" s="957">
        <v>0</v>
      </c>
      <c r="Q67" s="957">
        <v>0</v>
      </c>
      <c r="R67" s="957">
        <v>0</v>
      </c>
      <c r="S67" s="957">
        <v>0</v>
      </c>
      <c r="T67" s="957">
        <v>0</v>
      </c>
      <c r="U67" s="957">
        <v>0</v>
      </c>
      <c r="V67" s="957">
        <v>0</v>
      </c>
      <c r="W67" s="957">
        <v>0</v>
      </c>
      <c r="X67" s="957">
        <v>0</v>
      </c>
      <c r="Y67" s="957">
        <v>0</v>
      </c>
      <c r="Z67" s="957">
        <v>0</v>
      </c>
      <c r="AA67" s="957">
        <v>0</v>
      </c>
      <c r="AB67" s="937"/>
    </row>
    <row r="68" spans="1:28">
      <c r="A68" s="951" t="s">
        <v>3868</v>
      </c>
      <c r="B68" s="952">
        <v>0</v>
      </c>
      <c r="C68" s="953">
        <v>3.0000000000000001E-3</v>
      </c>
      <c r="D68" s="953">
        <v>0</v>
      </c>
      <c r="E68" s="953">
        <v>0</v>
      </c>
      <c r="F68" s="954">
        <v>0</v>
      </c>
      <c r="G68" s="955">
        <v>0</v>
      </c>
      <c r="H68" s="955">
        <v>0</v>
      </c>
      <c r="I68" s="955">
        <v>0</v>
      </c>
      <c r="J68" s="955">
        <v>0</v>
      </c>
      <c r="K68" s="955">
        <v>0</v>
      </c>
      <c r="L68" s="956">
        <v>0</v>
      </c>
      <c r="M68" s="957">
        <v>0</v>
      </c>
      <c r="N68" s="957">
        <v>0</v>
      </c>
      <c r="O68" s="957">
        <v>0</v>
      </c>
      <c r="P68" s="957">
        <v>0</v>
      </c>
      <c r="Q68" s="957">
        <v>0</v>
      </c>
      <c r="R68" s="957">
        <v>0</v>
      </c>
      <c r="S68" s="957">
        <v>0</v>
      </c>
      <c r="T68" s="957">
        <v>0</v>
      </c>
      <c r="U68" s="957">
        <v>0</v>
      </c>
      <c r="V68" s="957">
        <v>0</v>
      </c>
      <c r="W68" s="957">
        <v>0</v>
      </c>
      <c r="X68" s="957">
        <v>0</v>
      </c>
      <c r="Y68" s="957">
        <v>0</v>
      </c>
      <c r="Z68" s="957">
        <v>0</v>
      </c>
      <c r="AA68" s="957">
        <v>0</v>
      </c>
      <c r="AB68" s="937"/>
    </row>
    <row r="69" spans="1:28">
      <c r="A69" s="951" t="s">
        <v>3869</v>
      </c>
      <c r="B69" s="952">
        <v>0</v>
      </c>
      <c r="C69" s="953">
        <v>703.15501700000004</v>
      </c>
      <c r="D69" s="953">
        <v>0</v>
      </c>
      <c r="E69" s="953">
        <v>0</v>
      </c>
      <c r="F69" s="954">
        <v>0</v>
      </c>
      <c r="G69" s="955">
        <v>0</v>
      </c>
      <c r="H69" s="955">
        <v>0</v>
      </c>
      <c r="I69" s="955">
        <v>0</v>
      </c>
      <c r="J69" s="955">
        <v>0</v>
      </c>
      <c r="K69" s="955">
        <v>703</v>
      </c>
      <c r="L69" s="956">
        <v>0.88465825333477099</v>
      </c>
      <c r="M69" s="957">
        <v>2.0220760076223299E-2</v>
      </c>
      <c r="N69" s="957">
        <v>1.1795443377796999E-2</v>
      </c>
      <c r="O69" s="957">
        <v>0.10952911707954301</v>
      </c>
      <c r="P69" s="957">
        <v>0.16766380229868499</v>
      </c>
      <c r="Q69" s="957">
        <v>1.4323038387324899E-2</v>
      </c>
      <c r="R69" s="957">
        <v>6.74025335874112E-3</v>
      </c>
      <c r="S69" s="957">
        <v>0.12637975047639599</v>
      </c>
      <c r="T69" s="957">
        <v>0.56449621879456902</v>
      </c>
      <c r="U69" s="957">
        <v>2.8646076774649698</v>
      </c>
      <c r="V69" s="957">
        <v>2.5275950095279202E-4</v>
      </c>
      <c r="W69" s="957">
        <v>8.4253166984263903E-4</v>
      </c>
      <c r="X69" s="957">
        <v>0</v>
      </c>
      <c r="Y69" s="957">
        <v>0</v>
      </c>
      <c r="Z69" s="957">
        <v>8.4253166984263994E-2</v>
      </c>
      <c r="AA69" s="957">
        <v>2.4433418425436502E-3</v>
      </c>
      <c r="AB69" s="937"/>
    </row>
    <row r="70" spans="1:28">
      <c r="A70" s="951" t="s">
        <v>3870</v>
      </c>
      <c r="B70" s="952">
        <v>0</v>
      </c>
      <c r="C70" s="953">
        <v>13.952590000000001</v>
      </c>
      <c r="D70" s="953">
        <v>0</v>
      </c>
      <c r="E70" s="953">
        <v>1E-3</v>
      </c>
      <c r="F70" s="954">
        <v>0</v>
      </c>
      <c r="G70" s="955">
        <v>0</v>
      </c>
      <c r="H70" s="955">
        <v>0</v>
      </c>
      <c r="I70" s="955">
        <v>0</v>
      </c>
      <c r="J70" s="955">
        <v>0</v>
      </c>
      <c r="K70" s="955">
        <v>14</v>
      </c>
      <c r="L70" s="956">
        <v>5.8893323266098599E-2</v>
      </c>
      <c r="M70" s="957">
        <v>1.09061709752034E-3</v>
      </c>
      <c r="N70" s="957">
        <v>8.3893622886180302E-5</v>
      </c>
      <c r="O70" s="957">
        <v>6.0403408478049798E-3</v>
      </c>
      <c r="P70" s="957">
        <v>1.3003511547358E-2</v>
      </c>
      <c r="Q70" s="957">
        <v>9.0605112717074795E-4</v>
      </c>
      <c r="R70" s="957">
        <v>2.3490214408130499E-4</v>
      </c>
      <c r="S70" s="957">
        <v>1.05705964836587E-2</v>
      </c>
      <c r="T70" s="957">
        <v>2.56714486031712E-2</v>
      </c>
      <c r="U70" s="957">
        <v>0.14362588238114099</v>
      </c>
      <c r="V70" s="957">
        <v>1.51008521195125E-5</v>
      </c>
      <c r="W70" s="957">
        <v>5.5369791104878998E-5</v>
      </c>
      <c r="X70" s="957">
        <v>1.6778724577236101E-4</v>
      </c>
      <c r="Y70" s="957">
        <v>1.6778724577236101E-4</v>
      </c>
      <c r="Z70" s="957">
        <v>3.8591066527642998E-3</v>
      </c>
      <c r="AA70" s="957">
        <v>1.2416256187154699E-4</v>
      </c>
      <c r="AB70" s="937"/>
    </row>
    <row r="71" spans="1:28">
      <c r="A71" s="951" t="s">
        <v>3871</v>
      </c>
      <c r="B71" s="952">
        <v>0</v>
      </c>
      <c r="C71" s="953">
        <v>2.5000000000000001E-2</v>
      </c>
      <c r="D71" s="953">
        <v>0</v>
      </c>
      <c r="E71" s="953">
        <v>0</v>
      </c>
      <c r="F71" s="954">
        <v>0</v>
      </c>
      <c r="G71" s="955">
        <v>0</v>
      </c>
      <c r="H71" s="955">
        <v>0</v>
      </c>
      <c r="I71" s="955">
        <v>0</v>
      </c>
      <c r="J71" s="955">
        <v>0</v>
      </c>
      <c r="K71" s="955">
        <v>0</v>
      </c>
      <c r="L71" s="956">
        <v>0</v>
      </c>
      <c r="M71" s="957">
        <v>0</v>
      </c>
      <c r="N71" s="957">
        <v>0</v>
      </c>
      <c r="O71" s="957">
        <v>0</v>
      </c>
      <c r="P71" s="957">
        <v>0</v>
      </c>
      <c r="Q71" s="957">
        <v>0</v>
      </c>
      <c r="R71" s="957">
        <v>0</v>
      </c>
      <c r="S71" s="957">
        <v>0</v>
      </c>
      <c r="T71" s="957">
        <v>0</v>
      </c>
      <c r="U71" s="957">
        <v>0</v>
      </c>
      <c r="V71" s="957">
        <v>0</v>
      </c>
      <c r="W71" s="957">
        <v>0</v>
      </c>
      <c r="X71" s="957">
        <v>0</v>
      </c>
      <c r="Y71" s="957">
        <v>0</v>
      </c>
      <c r="Z71" s="957">
        <v>0</v>
      </c>
      <c r="AA71" s="957">
        <v>0</v>
      </c>
      <c r="AB71" s="937"/>
    </row>
    <row r="72" spans="1:28">
      <c r="A72" s="951" t="s">
        <v>3872</v>
      </c>
      <c r="B72" s="952">
        <v>0</v>
      </c>
      <c r="C72" s="953">
        <v>3.52698</v>
      </c>
      <c r="D72" s="953">
        <v>0</v>
      </c>
      <c r="E72" s="953">
        <v>0</v>
      </c>
      <c r="F72" s="954">
        <v>4</v>
      </c>
      <c r="G72" s="955">
        <v>0</v>
      </c>
      <c r="H72" s="955">
        <v>0</v>
      </c>
      <c r="I72" s="955">
        <v>0</v>
      </c>
      <c r="J72" s="955">
        <v>0</v>
      </c>
      <c r="K72" s="955">
        <v>0</v>
      </c>
      <c r="L72" s="956">
        <v>0</v>
      </c>
      <c r="M72" s="957">
        <v>0</v>
      </c>
      <c r="N72" s="957">
        <v>0</v>
      </c>
      <c r="O72" s="957">
        <v>0</v>
      </c>
      <c r="P72" s="957">
        <v>0</v>
      </c>
      <c r="Q72" s="957">
        <v>0</v>
      </c>
      <c r="R72" s="957">
        <v>0</v>
      </c>
      <c r="S72" s="957">
        <v>0</v>
      </c>
      <c r="T72" s="957">
        <v>0</v>
      </c>
      <c r="U72" s="957">
        <v>0</v>
      </c>
      <c r="V72" s="957">
        <v>0</v>
      </c>
      <c r="W72" s="957">
        <v>0</v>
      </c>
      <c r="X72" s="957">
        <v>0</v>
      </c>
      <c r="Y72" s="957">
        <v>0</v>
      </c>
      <c r="Z72" s="957">
        <v>0</v>
      </c>
      <c r="AA72" s="957">
        <v>0</v>
      </c>
      <c r="AB72" s="937"/>
    </row>
    <row r="73" spans="1:28">
      <c r="A73" s="951" t="s">
        <v>3873</v>
      </c>
      <c r="B73" s="952">
        <v>0</v>
      </c>
      <c r="C73" s="953">
        <v>3.9E-2</v>
      </c>
      <c r="D73" s="953">
        <v>0</v>
      </c>
      <c r="E73" s="953">
        <v>0</v>
      </c>
      <c r="F73" s="954">
        <v>0</v>
      </c>
      <c r="G73" s="955">
        <v>0</v>
      </c>
      <c r="H73" s="955">
        <v>0</v>
      </c>
      <c r="I73" s="955">
        <v>0</v>
      </c>
      <c r="J73" s="955">
        <v>0</v>
      </c>
      <c r="K73" s="955">
        <v>0</v>
      </c>
      <c r="L73" s="956">
        <v>0</v>
      </c>
      <c r="M73" s="957">
        <v>0</v>
      </c>
      <c r="N73" s="957">
        <v>0</v>
      </c>
      <c r="O73" s="957">
        <v>0</v>
      </c>
      <c r="P73" s="957">
        <v>0</v>
      </c>
      <c r="Q73" s="957">
        <v>0</v>
      </c>
      <c r="R73" s="957">
        <v>0</v>
      </c>
      <c r="S73" s="957">
        <v>0</v>
      </c>
      <c r="T73" s="957">
        <v>0</v>
      </c>
      <c r="U73" s="957">
        <v>0</v>
      </c>
      <c r="V73" s="957">
        <v>0</v>
      </c>
      <c r="W73" s="957">
        <v>0</v>
      </c>
      <c r="X73" s="957">
        <v>0</v>
      </c>
      <c r="Y73" s="957">
        <v>0</v>
      </c>
      <c r="Z73" s="957">
        <v>0</v>
      </c>
      <c r="AA73" s="957">
        <v>0</v>
      </c>
      <c r="AB73" s="937"/>
    </row>
    <row r="74" spans="1:28">
      <c r="A74" s="951" t="s">
        <v>3874</v>
      </c>
      <c r="B74" s="952">
        <v>0</v>
      </c>
      <c r="C74" s="953">
        <v>0.4</v>
      </c>
      <c r="D74" s="953">
        <v>0</v>
      </c>
      <c r="E74" s="953">
        <v>0</v>
      </c>
      <c r="F74" s="954">
        <v>0</v>
      </c>
      <c r="G74" s="955">
        <v>0</v>
      </c>
      <c r="H74" s="955">
        <v>0</v>
      </c>
      <c r="I74" s="955">
        <v>0</v>
      </c>
      <c r="J74" s="955">
        <v>0</v>
      </c>
      <c r="K74" s="955">
        <v>0</v>
      </c>
      <c r="L74" s="956">
        <v>0</v>
      </c>
      <c r="M74" s="957">
        <v>0</v>
      </c>
      <c r="N74" s="957">
        <v>0</v>
      </c>
      <c r="O74" s="957">
        <v>0</v>
      </c>
      <c r="P74" s="957">
        <v>0</v>
      </c>
      <c r="Q74" s="957">
        <v>0</v>
      </c>
      <c r="R74" s="957">
        <v>0</v>
      </c>
      <c r="S74" s="957">
        <v>0</v>
      </c>
      <c r="T74" s="957">
        <v>0</v>
      </c>
      <c r="U74" s="957">
        <v>0</v>
      </c>
      <c r="V74" s="957">
        <v>0</v>
      </c>
      <c r="W74" s="957">
        <v>0</v>
      </c>
      <c r="X74" s="957">
        <v>0</v>
      </c>
      <c r="Y74" s="957">
        <v>0</v>
      </c>
      <c r="Z74" s="957">
        <v>0</v>
      </c>
      <c r="AA74" s="957">
        <v>0</v>
      </c>
      <c r="AB74" s="937"/>
    </row>
    <row r="75" spans="1:28">
      <c r="A75" s="942"/>
      <c r="B75" s="943"/>
      <c r="C75" s="942"/>
      <c r="D75" s="942"/>
      <c r="E75" s="942"/>
      <c r="F75" s="943"/>
      <c r="G75" s="942"/>
      <c r="H75" s="942"/>
      <c r="I75" s="942"/>
      <c r="J75" s="942"/>
      <c r="K75" s="942"/>
      <c r="L75" s="943"/>
      <c r="M75" s="942"/>
      <c r="N75" s="942"/>
      <c r="O75" s="942"/>
      <c r="P75" s="942"/>
      <c r="Q75" s="942"/>
      <c r="R75" s="942"/>
      <c r="S75" s="942"/>
      <c r="T75" s="942"/>
      <c r="U75" s="942"/>
      <c r="V75" s="942"/>
      <c r="W75" s="942"/>
      <c r="X75" s="942"/>
      <c r="Y75" s="942"/>
      <c r="Z75" s="942"/>
      <c r="AA75" s="942"/>
      <c r="AB75" s="937"/>
    </row>
    <row r="76" spans="1:28">
      <c r="A76" s="944" t="s">
        <v>3875</v>
      </c>
      <c r="B76" s="945">
        <v>0</v>
      </c>
      <c r="C76" s="946">
        <v>0</v>
      </c>
      <c r="D76" s="946">
        <v>0</v>
      </c>
      <c r="E76" s="946">
        <v>0</v>
      </c>
      <c r="F76" s="947">
        <v>0</v>
      </c>
      <c r="G76" s="948">
        <v>0</v>
      </c>
      <c r="H76" s="948">
        <v>0</v>
      </c>
      <c r="I76" s="948">
        <v>0</v>
      </c>
      <c r="J76" s="948">
        <v>0</v>
      </c>
      <c r="K76" s="948">
        <v>0</v>
      </c>
      <c r="L76" s="949">
        <v>0</v>
      </c>
      <c r="M76" s="950">
        <v>0</v>
      </c>
      <c r="N76" s="950">
        <v>0</v>
      </c>
      <c r="O76" s="950">
        <v>0</v>
      </c>
      <c r="P76" s="950">
        <v>0</v>
      </c>
      <c r="Q76" s="950">
        <v>0</v>
      </c>
      <c r="R76" s="950">
        <v>0</v>
      </c>
      <c r="S76" s="950">
        <v>0</v>
      </c>
      <c r="T76" s="950">
        <v>0</v>
      </c>
      <c r="U76" s="950">
        <v>0</v>
      </c>
      <c r="V76" s="950">
        <v>0</v>
      </c>
      <c r="W76" s="950">
        <v>0</v>
      </c>
      <c r="X76" s="950">
        <v>0</v>
      </c>
      <c r="Y76" s="950">
        <v>0</v>
      </c>
      <c r="Z76" s="950">
        <v>0</v>
      </c>
      <c r="AA76" s="950">
        <v>0</v>
      </c>
      <c r="AB76" s="937"/>
    </row>
    <row r="77" spans="1:28">
      <c r="A77" s="951" t="s">
        <v>3876</v>
      </c>
      <c r="B77" s="952">
        <v>0</v>
      </c>
      <c r="C77" s="953">
        <v>0</v>
      </c>
      <c r="D77" s="953">
        <v>0</v>
      </c>
      <c r="E77" s="953">
        <v>0</v>
      </c>
      <c r="F77" s="954">
        <v>0</v>
      </c>
      <c r="G77" s="955">
        <v>0</v>
      </c>
      <c r="H77" s="955">
        <v>0</v>
      </c>
      <c r="I77" s="955">
        <v>0</v>
      </c>
      <c r="J77" s="955">
        <v>0</v>
      </c>
      <c r="K77" s="955">
        <v>0</v>
      </c>
      <c r="L77" s="956">
        <v>0</v>
      </c>
      <c r="M77" s="957">
        <v>0</v>
      </c>
      <c r="N77" s="957">
        <v>0</v>
      </c>
      <c r="O77" s="957">
        <v>0</v>
      </c>
      <c r="P77" s="957">
        <v>0</v>
      </c>
      <c r="Q77" s="957">
        <v>0</v>
      </c>
      <c r="R77" s="957">
        <v>0</v>
      </c>
      <c r="S77" s="957">
        <v>0</v>
      </c>
      <c r="T77" s="957">
        <v>0</v>
      </c>
      <c r="U77" s="957">
        <v>0</v>
      </c>
      <c r="V77" s="957">
        <v>0</v>
      </c>
      <c r="W77" s="957">
        <v>0</v>
      </c>
      <c r="X77" s="957">
        <v>0</v>
      </c>
      <c r="Y77" s="957">
        <v>0</v>
      </c>
      <c r="Z77" s="957">
        <v>0</v>
      </c>
      <c r="AA77" s="957">
        <v>0</v>
      </c>
      <c r="AB77" s="937"/>
    </row>
    <row r="78" spans="1:28">
      <c r="A78" s="951" t="s">
        <v>3877</v>
      </c>
      <c r="B78" s="952">
        <v>0</v>
      </c>
      <c r="C78" s="953">
        <v>1.4999999999999999E-2</v>
      </c>
      <c r="D78" s="953">
        <v>0</v>
      </c>
      <c r="E78" s="953">
        <v>0</v>
      </c>
      <c r="F78" s="954">
        <v>1.4999999999999999E-2</v>
      </c>
      <c r="G78" s="955">
        <v>0</v>
      </c>
      <c r="H78" s="955">
        <v>0</v>
      </c>
      <c r="I78" s="955">
        <v>0</v>
      </c>
      <c r="J78" s="955">
        <v>0</v>
      </c>
      <c r="K78" s="955">
        <v>0</v>
      </c>
      <c r="L78" s="956">
        <v>0</v>
      </c>
      <c r="M78" s="957">
        <v>0</v>
      </c>
      <c r="N78" s="957">
        <v>0</v>
      </c>
      <c r="O78" s="957">
        <v>0</v>
      </c>
      <c r="P78" s="957">
        <v>0</v>
      </c>
      <c r="Q78" s="957">
        <v>0</v>
      </c>
      <c r="R78" s="957">
        <v>0</v>
      </c>
      <c r="S78" s="957">
        <v>0</v>
      </c>
      <c r="T78" s="957">
        <v>0</v>
      </c>
      <c r="U78" s="957">
        <v>0</v>
      </c>
      <c r="V78" s="957">
        <v>0</v>
      </c>
      <c r="W78" s="957">
        <v>0</v>
      </c>
      <c r="X78" s="957">
        <v>0</v>
      </c>
      <c r="Y78" s="957">
        <v>0</v>
      </c>
      <c r="Z78" s="957">
        <v>0</v>
      </c>
      <c r="AA78" s="957">
        <v>0</v>
      </c>
      <c r="AB78" s="937"/>
    </row>
    <row r="79" spans="1:28">
      <c r="A79" s="942"/>
      <c r="B79" s="943"/>
      <c r="C79" s="942"/>
      <c r="D79" s="942"/>
      <c r="E79" s="942"/>
      <c r="F79" s="943"/>
      <c r="G79" s="942"/>
      <c r="H79" s="942"/>
      <c r="I79" s="942"/>
      <c r="J79" s="942"/>
      <c r="K79" s="942"/>
      <c r="L79" s="943"/>
      <c r="M79" s="942"/>
      <c r="N79" s="942"/>
      <c r="O79" s="942"/>
      <c r="P79" s="942"/>
      <c r="Q79" s="942"/>
      <c r="R79" s="942"/>
      <c r="S79" s="942"/>
      <c r="T79" s="942"/>
      <c r="U79" s="942"/>
      <c r="V79" s="942"/>
      <c r="W79" s="942"/>
      <c r="X79" s="942"/>
      <c r="Y79" s="942"/>
      <c r="Z79" s="942"/>
      <c r="AA79" s="942"/>
      <c r="AB79" s="937"/>
    </row>
    <row r="80" spans="1:28">
      <c r="A80" s="944" t="s">
        <v>3878</v>
      </c>
      <c r="B80" s="945">
        <v>0</v>
      </c>
      <c r="C80" s="946">
        <v>57733</v>
      </c>
      <c r="D80" s="946">
        <v>-3000</v>
      </c>
      <c r="E80" s="946">
        <v>27</v>
      </c>
      <c r="F80" s="947">
        <v>0</v>
      </c>
      <c r="G80" s="948">
        <v>0</v>
      </c>
      <c r="H80" s="948">
        <v>0</v>
      </c>
      <c r="I80" s="948">
        <v>0</v>
      </c>
      <c r="J80" s="948">
        <v>0</v>
      </c>
      <c r="K80" s="948">
        <v>60707</v>
      </c>
      <c r="L80" s="949">
        <v>134.068210841932</v>
      </c>
      <c r="M80" s="950">
        <v>0.21574916420379001</v>
      </c>
      <c r="N80" s="950">
        <v>0.68546172921535498</v>
      </c>
      <c r="O80" s="950">
        <v>12.8209425208835</v>
      </c>
      <c r="P80" s="950">
        <v>31.759660161746901</v>
      </c>
      <c r="Q80" s="950">
        <v>3.25727060487302E-2</v>
      </c>
      <c r="R80" s="950">
        <v>0.122074636656719</v>
      </c>
      <c r="S80" s="950">
        <v>2.0752102052996801</v>
      </c>
      <c r="T80" s="950">
        <v>7.2110470964417104</v>
      </c>
      <c r="U80" s="950">
        <v>22.416356334088398</v>
      </c>
      <c r="V80" s="950">
        <v>9.8573511858962796E-3</v>
      </c>
      <c r="W80" s="950">
        <v>2.0622016227423599E-3</v>
      </c>
      <c r="X80" s="950">
        <v>0.45220911420318999</v>
      </c>
      <c r="Y80" s="950">
        <v>0.38760781217416301</v>
      </c>
      <c r="Z80" s="950">
        <v>2.72055034216613E-3</v>
      </c>
      <c r="AA80" s="950">
        <v>4.8216311461067397E-2</v>
      </c>
      <c r="AB80" s="937"/>
    </row>
    <row r="81" spans="1:28">
      <c r="A81" s="951" t="s">
        <v>4207</v>
      </c>
      <c r="B81" s="952">
        <v>0</v>
      </c>
      <c r="C81" s="953">
        <v>0</v>
      </c>
      <c r="D81" s="953">
        <v>0</v>
      </c>
      <c r="E81" s="953">
        <v>0</v>
      </c>
      <c r="F81" s="954">
        <v>0</v>
      </c>
      <c r="G81" s="955">
        <v>0</v>
      </c>
      <c r="H81" s="955">
        <v>0</v>
      </c>
      <c r="I81" s="955">
        <v>0</v>
      </c>
      <c r="J81" s="955">
        <v>0</v>
      </c>
      <c r="K81" s="955">
        <v>0</v>
      </c>
      <c r="L81" s="956">
        <v>0</v>
      </c>
      <c r="M81" s="957">
        <v>0</v>
      </c>
      <c r="N81" s="957">
        <v>0</v>
      </c>
      <c r="O81" s="957">
        <v>0</v>
      </c>
      <c r="P81" s="957">
        <v>0</v>
      </c>
      <c r="Q81" s="957">
        <v>0</v>
      </c>
      <c r="R81" s="957">
        <v>0</v>
      </c>
      <c r="S81" s="957">
        <v>0</v>
      </c>
      <c r="T81" s="957">
        <v>0</v>
      </c>
      <c r="U81" s="957">
        <v>0</v>
      </c>
      <c r="V81" s="957">
        <v>0</v>
      </c>
      <c r="W81" s="957">
        <v>0</v>
      </c>
      <c r="X81" s="957">
        <v>0</v>
      </c>
      <c r="Y81" s="957">
        <v>0</v>
      </c>
      <c r="Z81" s="957">
        <v>0</v>
      </c>
      <c r="AA81" s="957">
        <v>0</v>
      </c>
      <c r="AB81" s="937"/>
    </row>
    <row r="82" spans="1:28">
      <c r="A82" s="951" t="s">
        <v>3879</v>
      </c>
      <c r="B82" s="952">
        <v>0</v>
      </c>
      <c r="C82" s="953">
        <v>226.94560000000001</v>
      </c>
      <c r="D82" s="953">
        <v>0</v>
      </c>
      <c r="E82" s="953">
        <v>0.10782</v>
      </c>
      <c r="F82" s="954">
        <v>0</v>
      </c>
      <c r="G82" s="955">
        <v>0</v>
      </c>
      <c r="H82" s="955">
        <v>0</v>
      </c>
      <c r="I82" s="955">
        <v>0</v>
      </c>
      <c r="J82" s="955">
        <v>0</v>
      </c>
      <c r="K82" s="955">
        <v>227</v>
      </c>
      <c r="L82" s="956">
        <v>0.89234051223049204</v>
      </c>
      <c r="M82" s="957">
        <v>8.1616510264984001E-4</v>
      </c>
      <c r="N82" s="957">
        <v>0</v>
      </c>
      <c r="O82" s="957">
        <v>2.1764402737329099E-2</v>
      </c>
      <c r="P82" s="957">
        <v>0.22199690792075599</v>
      </c>
      <c r="Q82" s="957">
        <v>2.7205503421661299E-4</v>
      </c>
      <c r="R82" s="957">
        <v>1.36027517108307E-3</v>
      </c>
      <c r="S82" s="957">
        <v>8.1616510264983996E-3</v>
      </c>
      <c r="T82" s="957">
        <v>1.36027517108307E-2</v>
      </c>
      <c r="U82" s="957">
        <v>0.15779191984563601</v>
      </c>
      <c r="V82" s="957">
        <v>5.44110068433227E-5</v>
      </c>
      <c r="W82" s="957">
        <v>5.44110068433227E-5</v>
      </c>
      <c r="X82" s="957">
        <v>0</v>
      </c>
      <c r="Y82" s="957">
        <v>0</v>
      </c>
      <c r="Z82" s="957">
        <v>2.72055034216613E-3</v>
      </c>
      <c r="AA82" s="957">
        <v>2.9926053763827498E-3</v>
      </c>
      <c r="AB82" s="937"/>
    </row>
    <row r="83" spans="1:28">
      <c r="A83" s="951" t="s">
        <v>3880</v>
      </c>
      <c r="B83" s="952">
        <v>0</v>
      </c>
      <c r="C83" s="953">
        <v>0.24485999999999999</v>
      </c>
      <c r="D83" s="953">
        <v>0</v>
      </c>
      <c r="E83" s="953">
        <v>0</v>
      </c>
      <c r="F83" s="954">
        <v>0</v>
      </c>
      <c r="G83" s="955">
        <v>0</v>
      </c>
      <c r="H83" s="955">
        <v>0</v>
      </c>
      <c r="I83" s="955">
        <v>0</v>
      </c>
      <c r="J83" s="955">
        <v>0</v>
      </c>
      <c r="K83" s="955">
        <v>0</v>
      </c>
      <c r="L83" s="956">
        <v>0</v>
      </c>
      <c r="M83" s="957">
        <v>0</v>
      </c>
      <c r="N83" s="957">
        <v>0</v>
      </c>
      <c r="O83" s="957">
        <v>0</v>
      </c>
      <c r="P83" s="957">
        <v>0</v>
      </c>
      <c r="Q83" s="957">
        <v>0</v>
      </c>
      <c r="R83" s="957">
        <v>0</v>
      </c>
      <c r="S83" s="957">
        <v>0</v>
      </c>
      <c r="T83" s="957">
        <v>0</v>
      </c>
      <c r="U83" s="957">
        <v>0</v>
      </c>
      <c r="V83" s="957">
        <v>0</v>
      </c>
      <c r="W83" s="957">
        <v>0</v>
      </c>
      <c r="X83" s="957">
        <v>0</v>
      </c>
      <c r="Y83" s="957">
        <v>0</v>
      </c>
      <c r="Z83" s="957">
        <v>0</v>
      </c>
      <c r="AA83" s="957">
        <v>0</v>
      </c>
      <c r="AB83" s="937"/>
    </row>
    <row r="84" spans="1:28">
      <c r="A84" s="951" t="s">
        <v>3881</v>
      </c>
      <c r="B84" s="952">
        <v>0</v>
      </c>
      <c r="C84" s="953">
        <v>3.0000000000000001E-3</v>
      </c>
      <c r="D84" s="953">
        <v>0</v>
      </c>
      <c r="E84" s="953">
        <v>0</v>
      </c>
      <c r="F84" s="954">
        <v>0</v>
      </c>
      <c r="G84" s="955">
        <v>0</v>
      </c>
      <c r="H84" s="955">
        <v>0</v>
      </c>
      <c r="I84" s="955">
        <v>0</v>
      </c>
      <c r="J84" s="955">
        <v>0</v>
      </c>
      <c r="K84" s="955">
        <v>0</v>
      </c>
      <c r="L84" s="956">
        <v>0</v>
      </c>
      <c r="M84" s="957">
        <v>0</v>
      </c>
      <c r="N84" s="957">
        <v>0</v>
      </c>
      <c r="O84" s="957">
        <v>0</v>
      </c>
      <c r="P84" s="957">
        <v>0</v>
      </c>
      <c r="Q84" s="957">
        <v>0</v>
      </c>
      <c r="R84" s="957">
        <v>0</v>
      </c>
      <c r="S84" s="957">
        <v>0</v>
      </c>
      <c r="T84" s="957">
        <v>0</v>
      </c>
      <c r="U84" s="957">
        <v>0</v>
      </c>
      <c r="V84" s="957">
        <v>0</v>
      </c>
      <c r="W84" s="957">
        <v>0</v>
      </c>
      <c r="X84" s="957">
        <v>0</v>
      </c>
      <c r="Y84" s="957">
        <v>0</v>
      </c>
      <c r="Z84" s="957">
        <v>0</v>
      </c>
      <c r="AA84" s="957">
        <v>0</v>
      </c>
      <c r="AB84" s="937"/>
    </row>
    <row r="85" spans="1:28">
      <c r="A85" s="951" t="s">
        <v>3882</v>
      </c>
      <c r="B85" s="952">
        <v>0</v>
      </c>
      <c r="C85" s="953">
        <v>161.77853999999999</v>
      </c>
      <c r="D85" s="953">
        <v>0</v>
      </c>
      <c r="E85" s="953">
        <v>3.2599999999999999E-3</v>
      </c>
      <c r="F85" s="954">
        <v>0</v>
      </c>
      <c r="G85" s="955">
        <v>0</v>
      </c>
      <c r="H85" s="955">
        <v>0</v>
      </c>
      <c r="I85" s="955">
        <v>0</v>
      </c>
      <c r="J85" s="955">
        <v>0</v>
      </c>
      <c r="K85" s="955">
        <v>162</v>
      </c>
      <c r="L85" s="956">
        <v>0.60381835832164799</v>
      </c>
      <c r="M85" s="957">
        <v>2.5239995685470799E-3</v>
      </c>
      <c r="N85" s="957">
        <v>0</v>
      </c>
      <c r="O85" s="957">
        <v>0.163089202890735</v>
      </c>
      <c r="P85" s="957">
        <v>0.14813935929241701</v>
      </c>
      <c r="Q85" s="957">
        <v>0</v>
      </c>
      <c r="R85" s="957">
        <v>2.7181533815122398E-3</v>
      </c>
      <c r="S85" s="957">
        <v>6.4070758278502907E-2</v>
      </c>
      <c r="T85" s="957">
        <v>0.10872613526049001</v>
      </c>
      <c r="U85" s="957">
        <v>0.570812210117571</v>
      </c>
      <c r="V85" s="957">
        <v>1.9415381296516E-4</v>
      </c>
      <c r="W85" s="957">
        <v>3.8830762593032002E-5</v>
      </c>
      <c r="X85" s="957">
        <v>0</v>
      </c>
      <c r="Y85" s="957">
        <v>0</v>
      </c>
      <c r="Z85" s="957">
        <v>0</v>
      </c>
      <c r="AA85" s="957">
        <v>2.5239995685470798E-4</v>
      </c>
      <c r="AB85" s="937"/>
    </row>
    <row r="86" spans="1:28">
      <c r="A86" s="951" t="s">
        <v>3883</v>
      </c>
      <c r="B86" s="952">
        <v>0</v>
      </c>
      <c r="C86" s="953">
        <v>2880.9971</v>
      </c>
      <c r="D86" s="953">
        <v>0</v>
      </c>
      <c r="E86" s="953">
        <v>0</v>
      </c>
      <c r="F86" s="954">
        <v>0</v>
      </c>
      <c r="G86" s="955">
        <v>0</v>
      </c>
      <c r="H86" s="955">
        <v>0</v>
      </c>
      <c r="I86" s="955">
        <v>0</v>
      </c>
      <c r="J86" s="955">
        <v>0</v>
      </c>
      <c r="K86" s="955">
        <v>2881</v>
      </c>
      <c r="L86" s="956">
        <v>12.2229892496315</v>
      </c>
      <c r="M86" s="957">
        <v>0</v>
      </c>
      <c r="N86" s="957">
        <v>0</v>
      </c>
      <c r="O86" s="957">
        <v>6.9056436438595895E-2</v>
      </c>
      <c r="P86" s="957">
        <v>3.05574731240787</v>
      </c>
      <c r="Q86" s="957">
        <v>0</v>
      </c>
      <c r="R86" s="957">
        <v>6.9056436438595901E-3</v>
      </c>
      <c r="S86" s="957">
        <v>3.4528218219297899E-2</v>
      </c>
      <c r="T86" s="957">
        <v>0.103584654657894</v>
      </c>
      <c r="U86" s="957">
        <v>3.4528218219297899E-2</v>
      </c>
      <c r="V86" s="957">
        <v>0</v>
      </c>
      <c r="W86" s="957">
        <v>0</v>
      </c>
      <c r="X86" s="957">
        <v>0</v>
      </c>
      <c r="Y86" s="957">
        <v>0</v>
      </c>
      <c r="Z86" s="957">
        <v>0</v>
      </c>
      <c r="AA86" s="957">
        <v>0</v>
      </c>
      <c r="AB86" s="937"/>
    </row>
    <row r="87" spans="1:28">
      <c r="A87" s="951" t="s">
        <v>3884</v>
      </c>
      <c r="B87" s="952">
        <v>0</v>
      </c>
      <c r="C87" s="953">
        <v>505.62481000000002</v>
      </c>
      <c r="D87" s="953">
        <v>0</v>
      </c>
      <c r="E87" s="953">
        <v>0</v>
      </c>
      <c r="F87" s="954">
        <v>0</v>
      </c>
      <c r="G87" s="955">
        <v>0</v>
      </c>
      <c r="H87" s="955">
        <v>0</v>
      </c>
      <c r="I87" s="955">
        <v>0</v>
      </c>
      <c r="J87" s="955">
        <v>0</v>
      </c>
      <c r="K87" s="955">
        <v>506</v>
      </c>
      <c r="L87" s="956">
        <v>2.3772096981028099</v>
      </c>
      <c r="M87" s="957">
        <v>0</v>
      </c>
      <c r="N87" s="957">
        <v>6.0643104543438905E-4</v>
      </c>
      <c r="O87" s="957">
        <v>0.28502259135416302</v>
      </c>
      <c r="P87" s="957">
        <v>0.59248313138939801</v>
      </c>
      <c r="Q87" s="957">
        <v>0</v>
      </c>
      <c r="R87" s="957">
        <v>0</v>
      </c>
      <c r="S87" s="957">
        <v>3.0321552271719499E-2</v>
      </c>
      <c r="T87" s="957">
        <v>0.187993624084661</v>
      </c>
      <c r="U87" s="957">
        <v>0.121286209086878</v>
      </c>
      <c r="V87" s="957">
        <v>0</v>
      </c>
      <c r="W87" s="957">
        <v>0</v>
      </c>
      <c r="X87" s="957">
        <v>0</v>
      </c>
      <c r="Y87" s="957">
        <v>0</v>
      </c>
      <c r="Z87" s="957">
        <v>0</v>
      </c>
      <c r="AA87" s="957">
        <v>0</v>
      </c>
      <c r="AB87" s="937"/>
    </row>
    <row r="88" spans="1:28">
      <c r="A88" s="951" t="s">
        <v>3885</v>
      </c>
      <c r="B88" s="952">
        <v>0</v>
      </c>
      <c r="C88" s="953">
        <v>13996.59827</v>
      </c>
      <c r="D88" s="953">
        <v>0</v>
      </c>
      <c r="E88" s="953">
        <v>9.0399999999999991</v>
      </c>
      <c r="F88" s="954">
        <v>0</v>
      </c>
      <c r="G88" s="955">
        <v>0</v>
      </c>
      <c r="H88" s="955">
        <v>0</v>
      </c>
      <c r="I88" s="955">
        <v>0</v>
      </c>
      <c r="J88" s="955">
        <v>0</v>
      </c>
      <c r="K88" s="955">
        <v>13988</v>
      </c>
      <c r="L88" s="956">
        <v>62.876344155610703</v>
      </c>
      <c r="M88" s="957">
        <v>3.1516964489027903E-2</v>
      </c>
      <c r="N88" s="957">
        <v>0</v>
      </c>
      <c r="O88" s="957">
        <v>6.4609777202507201</v>
      </c>
      <c r="P88" s="957">
        <v>15.6796898332914</v>
      </c>
      <c r="Q88" s="957">
        <v>0</v>
      </c>
      <c r="R88" s="957">
        <v>9.4550893467083702E-2</v>
      </c>
      <c r="S88" s="957">
        <v>0.94550893467083696</v>
      </c>
      <c r="T88" s="957">
        <v>0.78792411222569803</v>
      </c>
      <c r="U88" s="957">
        <v>13.2371250853917</v>
      </c>
      <c r="V88" s="957">
        <v>0</v>
      </c>
      <c r="W88" s="957">
        <v>0</v>
      </c>
      <c r="X88" s="957">
        <v>0</v>
      </c>
      <c r="Y88" s="957">
        <v>0</v>
      </c>
      <c r="Z88" s="957">
        <v>0</v>
      </c>
      <c r="AA88" s="957">
        <v>1.1030937571159799E-2</v>
      </c>
      <c r="AB88" s="937"/>
    </row>
    <row r="89" spans="1:28">
      <c r="A89" s="951" t="s">
        <v>3886</v>
      </c>
      <c r="B89" s="952">
        <v>0</v>
      </c>
      <c r="C89" s="953">
        <v>2003</v>
      </c>
      <c r="D89" s="953">
        <v>-500</v>
      </c>
      <c r="E89" s="953">
        <v>0</v>
      </c>
      <c r="F89" s="954">
        <v>0</v>
      </c>
      <c r="G89" s="955">
        <v>0</v>
      </c>
      <c r="H89" s="955">
        <v>0</v>
      </c>
      <c r="I89" s="955">
        <v>0</v>
      </c>
      <c r="J89" s="955">
        <v>0</v>
      </c>
      <c r="K89" s="955">
        <v>2503</v>
      </c>
      <c r="L89" s="956">
        <v>11.969187070794201</v>
      </c>
      <c r="M89" s="957">
        <v>0</v>
      </c>
      <c r="N89" s="957">
        <v>0</v>
      </c>
      <c r="O89" s="957">
        <v>5.9995925166888397E-2</v>
      </c>
      <c r="P89" s="957">
        <v>2.99379666582773</v>
      </c>
      <c r="Q89" s="957">
        <v>0</v>
      </c>
      <c r="R89" s="957">
        <v>2.99979625834442E-3</v>
      </c>
      <c r="S89" s="957">
        <v>2.9997962583444199E-2</v>
      </c>
      <c r="T89" s="957">
        <v>0</v>
      </c>
      <c r="U89" s="957">
        <v>8.9993887750332596E-2</v>
      </c>
      <c r="V89" s="957">
        <v>0</v>
      </c>
      <c r="W89" s="957">
        <v>0</v>
      </c>
      <c r="X89" s="957">
        <v>0</v>
      </c>
      <c r="Y89" s="957">
        <v>0</v>
      </c>
      <c r="Z89" s="957">
        <v>0</v>
      </c>
      <c r="AA89" s="957">
        <v>5.9995925166888404E-4</v>
      </c>
      <c r="AB89" s="937"/>
    </row>
    <row r="90" spans="1:28">
      <c r="A90" s="951" t="s">
        <v>3887</v>
      </c>
      <c r="B90" s="952">
        <v>0</v>
      </c>
      <c r="C90" s="953">
        <v>61.371209999999998</v>
      </c>
      <c r="D90" s="953">
        <v>0</v>
      </c>
      <c r="E90" s="953">
        <v>0</v>
      </c>
      <c r="F90" s="954">
        <v>0</v>
      </c>
      <c r="G90" s="955">
        <v>0</v>
      </c>
      <c r="H90" s="955">
        <v>0</v>
      </c>
      <c r="I90" s="955">
        <v>0</v>
      </c>
      <c r="J90" s="955">
        <v>0</v>
      </c>
      <c r="K90" s="955">
        <v>61</v>
      </c>
      <c r="L90" s="956">
        <v>0.19665863684847601</v>
      </c>
      <c r="M90" s="957">
        <v>0</v>
      </c>
      <c r="N90" s="957">
        <v>7.3107299943671398E-5</v>
      </c>
      <c r="O90" s="957">
        <v>6.6527642948741E-2</v>
      </c>
      <c r="P90" s="957">
        <v>4.8981890962259897E-2</v>
      </c>
      <c r="Q90" s="957">
        <v>0</v>
      </c>
      <c r="R90" s="957">
        <v>2.9242919977468603E-4</v>
      </c>
      <c r="S90" s="957">
        <v>1.38903869892976E-2</v>
      </c>
      <c r="T90" s="957">
        <v>7.3107299943671398E-4</v>
      </c>
      <c r="U90" s="957">
        <v>0.15864284087776701</v>
      </c>
      <c r="V90" s="957">
        <v>5.6292620956626999E-4</v>
      </c>
      <c r="W90" s="957">
        <v>2.9242919977468601E-5</v>
      </c>
      <c r="X90" s="957">
        <v>0</v>
      </c>
      <c r="Y90" s="957">
        <v>0</v>
      </c>
      <c r="Z90" s="957">
        <v>0</v>
      </c>
      <c r="AA90" s="957">
        <v>1.3597957789522901E-3</v>
      </c>
      <c r="AB90" s="937"/>
    </row>
    <row r="91" spans="1:28">
      <c r="A91" s="951" t="s">
        <v>3888</v>
      </c>
      <c r="B91" s="952">
        <v>0</v>
      </c>
      <c r="C91" s="953">
        <v>8.1129999999999995</v>
      </c>
      <c r="D91" s="953">
        <v>0</v>
      </c>
      <c r="E91" s="953">
        <v>0</v>
      </c>
      <c r="F91" s="954">
        <v>1.113</v>
      </c>
      <c r="G91" s="955">
        <v>0</v>
      </c>
      <c r="H91" s="955">
        <v>0</v>
      </c>
      <c r="I91" s="955">
        <v>0</v>
      </c>
      <c r="J91" s="955">
        <v>0</v>
      </c>
      <c r="K91" s="955">
        <v>7</v>
      </c>
      <c r="L91" s="956">
        <v>2.4413044259878499E-2</v>
      </c>
      <c r="M91" s="957">
        <v>8.3893622886180292E-6</v>
      </c>
      <c r="N91" s="957">
        <v>8.3893622886180292E-6</v>
      </c>
      <c r="O91" s="957">
        <v>1.07383837294311E-2</v>
      </c>
      <c r="P91" s="957">
        <v>6.09067702153669E-3</v>
      </c>
      <c r="Q91" s="957">
        <v>0</v>
      </c>
      <c r="R91" s="957">
        <v>3.2718512925610302E-4</v>
      </c>
      <c r="S91" s="957">
        <v>1.2584043432926999E-2</v>
      </c>
      <c r="T91" s="957">
        <v>2.85238317813013E-3</v>
      </c>
      <c r="U91" s="957">
        <v>6.9631706995529702E-2</v>
      </c>
      <c r="V91" s="957">
        <v>1.6778724577236101E-6</v>
      </c>
      <c r="W91" s="957">
        <v>1.6778724577236101E-6</v>
      </c>
      <c r="X91" s="957">
        <v>0</v>
      </c>
      <c r="Y91" s="957">
        <v>0</v>
      </c>
      <c r="Z91" s="957">
        <v>0</v>
      </c>
      <c r="AA91" s="957">
        <v>2.0134469492683301E-5</v>
      </c>
      <c r="AB91" s="937"/>
    </row>
    <row r="92" spans="1:28">
      <c r="A92" s="951" t="s">
        <v>3889</v>
      </c>
      <c r="B92" s="952">
        <v>0</v>
      </c>
      <c r="C92" s="953">
        <v>2907.1203999999998</v>
      </c>
      <c r="D92" s="953">
        <v>-2500</v>
      </c>
      <c r="E92" s="953">
        <v>16.852360000000001</v>
      </c>
      <c r="F92" s="954">
        <v>0</v>
      </c>
      <c r="G92" s="955">
        <v>0</v>
      </c>
      <c r="H92" s="955">
        <v>0</v>
      </c>
      <c r="I92" s="955">
        <v>0</v>
      </c>
      <c r="J92" s="955">
        <v>0</v>
      </c>
      <c r="K92" s="955">
        <v>5390.2680399999999</v>
      </c>
      <c r="L92" s="956">
        <v>26.551135133930199</v>
      </c>
      <c r="M92" s="957">
        <v>0.18088364568127599</v>
      </c>
      <c r="N92" s="957">
        <v>0.68477380150768796</v>
      </c>
      <c r="O92" s="957">
        <v>4.8450976521770404</v>
      </c>
      <c r="P92" s="957">
        <v>4.9032388240031599</v>
      </c>
      <c r="Q92" s="957">
        <v>3.2300651014513598E-2</v>
      </c>
      <c r="R92" s="957">
        <v>1.2920260405805401E-2</v>
      </c>
      <c r="S92" s="957">
        <v>0.51681041623221802</v>
      </c>
      <c r="T92" s="957">
        <v>4.3282872359448197</v>
      </c>
      <c r="U92" s="957">
        <v>6.7185354110188298</v>
      </c>
      <c r="V92" s="957">
        <v>9.0441822840638102E-3</v>
      </c>
      <c r="W92" s="957">
        <v>1.93803906087082E-3</v>
      </c>
      <c r="X92" s="957">
        <v>0.45220911420318999</v>
      </c>
      <c r="Y92" s="957">
        <v>0.38760781217416301</v>
      </c>
      <c r="Z92" s="957">
        <v>0</v>
      </c>
      <c r="AA92" s="957">
        <v>1.9380390608708199E-2</v>
      </c>
      <c r="AB92" s="937"/>
    </row>
    <row r="93" spans="1:28">
      <c r="A93" s="951" t="s">
        <v>3890</v>
      </c>
      <c r="B93" s="952">
        <v>0</v>
      </c>
      <c r="C93" s="953">
        <v>34989.369330000001</v>
      </c>
      <c r="D93" s="953">
        <v>0</v>
      </c>
      <c r="E93" s="953">
        <v>0.53100000000000003</v>
      </c>
      <c r="F93" s="954">
        <v>0</v>
      </c>
      <c r="G93" s="955">
        <v>0</v>
      </c>
      <c r="H93" s="955">
        <v>0</v>
      </c>
      <c r="I93" s="955">
        <v>0</v>
      </c>
      <c r="J93" s="955">
        <v>0</v>
      </c>
      <c r="K93" s="955">
        <v>34989</v>
      </c>
      <c r="L93" s="956">
        <v>16.354114982202599</v>
      </c>
      <c r="M93" s="957">
        <v>0</v>
      </c>
      <c r="N93" s="957">
        <v>0</v>
      </c>
      <c r="O93" s="957">
        <v>0.83867256318987504</v>
      </c>
      <c r="P93" s="957">
        <v>4.1094955596303899</v>
      </c>
      <c r="Q93" s="957">
        <v>0</v>
      </c>
      <c r="R93" s="957">
        <v>0</v>
      </c>
      <c r="S93" s="957">
        <v>0.41933628159493802</v>
      </c>
      <c r="T93" s="957">
        <v>1.6773451263797501</v>
      </c>
      <c r="U93" s="957">
        <v>1.2580088447848099</v>
      </c>
      <c r="V93" s="957">
        <v>0</v>
      </c>
      <c r="W93" s="957">
        <v>0</v>
      </c>
      <c r="X93" s="957">
        <v>0</v>
      </c>
      <c r="Y93" s="957">
        <v>0</v>
      </c>
      <c r="Z93" s="957">
        <v>0</v>
      </c>
      <c r="AA93" s="957">
        <v>1.25800884478481E-2</v>
      </c>
      <c r="AB93" s="937"/>
    </row>
    <row r="94" spans="1:28">
      <c r="A94" s="942"/>
      <c r="B94" s="943"/>
      <c r="C94" s="942"/>
      <c r="D94" s="942"/>
      <c r="E94" s="942"/>
      <c r="F94" s="943"/>
      <c r="G94" s="942"/>
      <c r="H94" s="942"/>
      <c r="I94" s="942"/>
      <c r="J94" s="942"/>
      <c r="K94" s="942"/>
      <c r="L94" s="943"/>
      <c r="M94" s="942"/>
      <c r="N94" s="942"/>
      <c r="O94" s="942"/>
      <c r="P94" s="942"/>
      <c r="Q94" s="942"/>
      <c r="R94" s="942"/>
      <c r="S94" s="942"/>
      <c r="T94" s="942"/>
      <c r="U94" s="942"/>
      <c r="V94" s="942"/>
      <c r="W94" s="942"/>
      <c r="X94" s="942"/>
      <c r="Y94" s="942"/>
      <c r="Z94" s="942"/>
      <c r="AA94" s="942"/>
      <c r="AB94" s="937"/>
    </row>
    <row r="95" spans="1:28">
      <c r="A95" s="944" t="s">
        <v>3891</v>
      </c>
      <c r="B95" s="945">
        <v>6908</v>
      </c>
      <c r="C95" s="946">
        <v>2857</v>
      </c>
      <c r="D95" s="946">
        <v>-3128</v>
      </c>
      <c r="E95" s="946">
        <v>54</v>
      </c>
      <c r="F95" s="947">
        <v>122</v>
      </c>
      <c r="G95" s="948">
        <v>935</v>
      </c>
      <c r="H95" s="948">
        <v>0</v>
      </c>
      <c r="I95" s="948">
        <v>264</v>
      </c>
      <c r="J95" s="948">
        <v>0</v>
      </c>
      <c r="K95" s="948">
        <v>11301</v>
      </c>
      <c r="L95" s="949">
        <v>42.934886563837097</v>
      </c>
      <c r="M95" s="950">
        <v>2.9354091012596002</v>
      </c>
      <c r="N95" s="950">
        <v>0.22644326993372399</v>
      </c>
      <c r="O95" s="950">
        <v>15.8569374033725</v>
      </c>
      <c r="P95" s="950">
        <v>6.0679418497345399</v>
      </c>
      <c r="Q95" s="950">
        <v>2.4248972303119598</v>
      </c>
      <c r="R95" s="950">
        <v>0.81419839643332304</v>
      </c>
      <c r="S95" s="950">
        <v>21.082563309723302</v>
      </c>
      <c r="T95" s="950">
        <v>49.169045650115699</v>
      </c>
      <c r="U95" s="950">
        <v>185.06659955176801</v>
      </c>
      <c r="V95" s="950">
        <v>2.37143302292693E-2</v>
      </c>
      <c r="W95" s="950">
        <v>6.9809561476048304E-2</v>
      </c>
      <c r="X95" s="950">
        <v>0.53038746868970099</v>
      </c>
      <c r="Y95" s="950">
        <v>0.25611524586823903</v>
      </c>
      <c r="Z95" s="950">
        <v>0.183139778760532</v>
      </c>
      <c r="AA95" s="950">
        <v>0.415948177710663</v>
      </c>
      <c r="AB95" s="937"/>
    </row>
    <row r="96" spans="1:28">
      <c r="A96" s="951" t="s">
        <v>3892</v>
      </c>
      <c r="B96" s="952">
        <v>6439</v>
      </c>
      <c r="C96" s="953">
        <v>1330.19094</v>
      </c>
      <c r="D96" s="953">
        <v>-2910</v>
      </c>
      <c r="E96" s="953">
        <v>44.316609999999997</v>
      </c>
      <c r="F96" s="954">
        <v>0</v>
      </c>
      <c r="G96" s="955">
        <v>876</v>
      </c>
      <c r="H96" s="955">
        <v>0</v>
      </c>
      <c r="I96" s="955">
        <v>248</v>
      </c>
      <c r="J96" s="955">
        <v>0</v>
      </c>
      <c r="K96" s="955">
        <v>9528</v>
      </c>
      <c r="L96" s="956">
        <v>36.084420954229998</v>
      </c>
      <c r="M96" s="957">
        <v>2.4665300399093999</v>
      </c>
      <c r="N96" s="957">
        <v>0.18270592888217699</v>
      </c>
      <c r="O96" s="957">
        <v>14.616474310574199</v>
      </c>
      <c r="P96" s="957">
        <v>5.1043468881458303</v>
      </c>
      <c r="Q96" s="957">
        <v>2.0668608204796302</v>
      </c>
      <c r="R96" s="957">
        <v>0.71940459497357401</v>
      </c>
      <c r="S96" s="957">
        <v>18.841548915974499</v>
      </c>
      <c r="T96" s="957">
        <v>42.5933196706576</v>
      </c>
      <c r="U96" s="957">
        <v>162.83665911624101</v>
      </c>
      <c r="V96" s="957">
        <v>1.9412504943731399E-2</v>
      </c>
      <c r="W96" s="957">
        <v>5.3669866609139603E-2</v>
      </c>
      <c r="X96" s="957">
        <v>0.228382411102722</v>
      </c>
      <c r="Y96" s="957">
        <v>0.114191205551361</v>
      </c>
      <c r="Z96" s="957">
        <v>0.114191205551361</v>
      </c>
      <c r="AA96" s="957">
        <v>0.34257361665408298</v>
      </c>
      <c r="AB96" s="937"/>
    </row>
    <row r="97" spans="1:28">
      <c r="A97" s="951" t="s">
        <v>3893</v>
      </c>
      <c r="B97" s="952">
        <v>0</v>
      </c>
      <c r="C97" s="953">
        <v>78.141000000000005</v>
      </c>
      <c r="D97" s="953">
        <v>0</v>
      </c>
      <c r="E97" s="953">
        <v>0</v>
      </c>
      <c r="F97" s="954">
        <v>12.141</v>
      </c>
      <c r="G97" s="955">
        <v>0</v>
      </c>
      <c r="H97" s="955">
        <v>0</v>
      </c>
      <c r="I97" s="955">
        <v>0</v>
      </c>
      <c r="J97" s="955">
        <v>0</v>
      </c>
      <c r="K97" s="955">
        <v>66</v>
      </c>
      <c r="L97" s="956">
        <v>0.24916405997195601</v>
      </c>
      <c r="M97" s="957">
        <v>1.9854025096178E-2</v>
      </c>
      <c r="N97" s="957">
        <v>1.42379462841117E-3</v>
      </c>
      <c r="O97" s="957">
        <v>8.0681695609966603E-2</v>
      </c>
      <c r="P97" s="957">
        <v>3.0927983317153799E-2</v>
      </c>
      <c r="Q97" s="957">
        <v>1.6610937331463699E-2</v>
      </c>
      <c r="R97" s="957">
        <v>3.7967856757631299E-3</v>
      </c>
      <c r="S97" s="957">
        <v>0.107575594146622</v>
      </c>
      <c r="T97" s="957">
        <v>0.301369863013699</v>
      </c>
      <c r="U97" s="957">
        <v>0.91834753532520796</v>
      </c>
      <c r="V97" s="957">
        <v>1.74019343472477E-4</v>
      </c>
      <c r="W97" s="957">
        <v>4.82508179628231E-4</v>
      </c>
      <c r="X97" s="957">
        <v>3.9549850789199299E-3</v>
      </c>
      <c r="Y97" s="957">
        <v>1.58199403156797E-3</v>
      </c>
      <c r="Z97" s="957">
        <v>7.9099701578398598E-4</v>
      </c>
      <c r="AA97" s="957">
        <v>2.2385215546686802E-3</v>
      </c>
      <c r="AB97" s="937"/>
    </row>
    <row r="98" spans="1:28">
      <c r="A98" s="951" t="s">
        <v>3894</v>
      </c>
      <c r="B98" s="952">
        <v>0</v>
      </c>
      <c r="C98" s="953">
        <v>17.799040000000002</v>
      </c>
      <c r="D98" s="953">
        <v>0</v>
      </c>
      <c r="E98" s="953">
        <v>0</v>
      </c>
      <c r="F98" s="954">
        <v>1.79904</v>
      </c>
      <c r="G98" s="955">
        <v>0</v>
      </c>
      <c r="H98" s="955">
        <v>0</v>
      </c>
      <c r="I98" s="955">
        <v>0</v>
      </c>
      <c r="J98" s="955">
        <v>0</v>
      </c>
      <c r="K98" s="955">
        <v>16</v>
      </c>
      <c r="L98" s="956">
        <v>6.57726003427654E-2</v>
      </c>
      <c r="M98" s="957">
        <v>3.9885425280743996E-3</v>
      </c>
      <c r="N98" s="957">
        <v>1.03548700248085E-3</v>
      </c>
      <c r="O98" s="957">
        <v>2.39696065389087E-2</v>
      </c>
      <c r="P98" s="957">
        <v>8.3605987607713404E-3</v>
      </c>
      <c r="Q98" s="957">
        <v>3.5091503972962301E-3</v>
      </c>
      <c r="R98" s="957">
        <v>1.32312228094776E-3</v>
      </c>
      <c r="S98" s="957">
        <v>2.6270688766643902E-2</v>
      </c>
      <c r="T98" s="957">
        <v>5.2541377533287803E-2</v>
      </c>
      <c r="U98" s="957">
        <v>0.17047184170471799</v>
      </c>
      <c r="V98" s="957">
        <v>2.3010822277352299E-5</v>
      </c>
      <c r="W98" s="957">
        <v>1.05466268771198E-4</v>
      </c>
      <c r="X98" s="957">
        <v>1.91756852311269E-3</v>
      </c>
      <c r="Y98" s="957">
        <v>9.5878426155634696E-4</v>
      </c>
      <c r="Z98" s="957">
        <v>1.53405481849015E-3</v>
      </c>
      <c r="AA98" s="957">
        <v>6.0595165330361105E-4</v>
      </c>
      <c r="AB98" s="937"/>
    </row>
    <row r="99" spans="1:28">
      <c r="A99" s="951" t="s">
        <v>3895</v>
      </c>
      <c r="B99" s="952">
        <v>0</v>
      </c>
      <c r="C99" s="953">
        <v>19.535979999999999</v>
      </c>
      <c r="D99" s="953">
        <v>0</v>
      </c>
      <c r="E99" s="953">
        <v>0.22600000000000001</v>
      </c>
      <c r="F99" s="954">
        <v>3.3099799999999999</v>
      </c>
      <c r="G99" s="955">
        <v>0</v>
      </c>
      <c r="H99" s="955">
        <v>0</v>
      </c>
      <c r="I99" s="955">
        <v>0</v>
      </c>
      <c r="J99" s="955">
        <v>0</v>
      </c>
      <c r="K99" s="955">
        <v>16</v>
      </c>
      <c r="L99" s="956">
        <v>6.2896247558096294E-2</v>
      </c>
      <c r="M99" s="957">
        <v>4.8130969930128597E-3</v>
      </c>
      <c r="N99" s="957">
        <v>2.4928390800464998E-4</v>
      </c>
      <c r="O99" s="957">
        <v>7.4785172401394999E-3</v>
      </c>
      <c r="P99" s="957">
        <v>8.9166936324740192E-3</v>
      </c>
      <c r="Q99" s="957">
        <v>2.7804743585134002E-3</v>
      </c>
      <c r="R99" s="957">
        <v>1.3806493366411399E-3</v>
      </c>
      <c r="S99" s="957">
        <v>1.39982502187227E-2</v>
      </c>
      <c r="T99" s="957">
        <v>6.1937463296539999E-2</v>
      </c>
      <c r="U99" s="957">
        <v>0.15455602296288301</v>
      </c>
      <c r="V99" s="957">
        <v>2.4928390800465E-5</v>
      </c>
      <c r="W99" s="957">
        <v>6.7114898308944207E-5</v>
      </c>
      <c r="X99" s="957">
        <v>7.6702740924507705E-4</v>
      </c>
      <c r="Y99" s="957">
        <v>3.8351370462253901E-4</v>
      </c>
      <c r="Z99" s="957">
        <v>1.1505411138676199E-3</v>
      </c>
      <c r="AA99" s="957">
        <v>6.5964357195076595E-4</v>
      </c>
      <c r="AB99" s="937"/>
    </row>
    <row r="100" spans="1:28">
      <c r="A100" s="951" t="s">
        <v>3896</v>
      </c>
      <c r="B100" s="952">
        <v>469</v>
      </c>
      <c r="C100" s="953">
        <v>935</v>
      </c>
      <c r="D100" s="953">
        <v>-218</v>
      </c>
      <c r="E100" s="953">
        <v>8.3245000000000005</v>
      </c>
      <c r="F100" s="954">
        <v>37.629716867338601</v>
      </c>
      <c r="G100" s="955">
        <v>59</v>
      </c>
      <c r="H100" s="955">
        <v>0</v>
      </c>
      <c r="I100" s="955">
        <v>16</v>
      </c>
      <c r="J100" s="955">
        <v>0</v>
      </c>
      <c r="K100" s="955">
        <v>1266</v>
      </c>
      <c r="L100" s="956">
        <v>4.9008017833387303</v>
      </c>
      <c r="M100" s="957">
        <v>0.33683529284866798</v>
      </c>
      <c r="N100" s="957">
        <v>2.73109696904325E-2</v>
      </c>
      <c r="O100" s="957">
        <v>0.57656491568690904</v>
      </c>
      <c r="P100" s="957">
        <v>0.70401610757559396</v>
      </c>
      <c r="Q100" s="957">
        <v>0.24124689893215401</v>
      </c>
      <c r="R100" s="957">
        <v>6.37255959443426E-2</v>
      </c>
      <c r="S100" s="957">
        <v>1.4717578110955301</v>
      </c>
      <c r="T100" s="957">
        <v>4.7945924567648204</v>
      </c>
      <c r="U100" s="957">
        <v>14.383777370294499</v>
      </c>
      <c r="V100" s="957">
        <v>3.3380074066084202E-3</v>
      </c>
      <c r="W100" s="957">
        <v>1.18347535325208E-2</v>
      </c>
      <c r="X100" s="957">
        <v>0.227591414086938</v>
      </c>
      <c r="Y100" s="957">
        <v>0.106209326573904</v>
      </c>
      <c r="Z100" s="957">
        <v>6.0691043756516697E-2</v>
      </c>
      <c r="AA100" s="957">
        <v>4.7339014130083103E-2</v>
      </c>
      <c r="AB100" s="937"/>
    </row>
    <row r="101" spans="1:28">
      <c r="A101" s="951" t="s">
        <v>3897</v>
      </c>
      <c r="B101" s="952">
        <v>0</v>
      </c>
      <c r="C101" s="953">
        <v>0</v>
      </c>
      <c r="D101" s="953">
        <v>0</v>
      </c>
      <c r="E101" s="953">
        <v>0</v>
      </c>
      <c r="F101" s="954">
        <v>0</v>
      </c>
      <c r="G101" s="955">
        <v>0</v>
      </c>
      <c r="H101" s="955">
        <v>0</v>
      </c>
      <c r="I101" s="955">
        <v>0</v>
      </c>
      <c r="J101" s="955">
        <v>0</v>
      </c>
      <c r="K101" s="955">
        <v>0</v>
      </c>
      <c r="L101" s="956">
        <v>0</v>
      </c>
      <c r="M101" s="957">
        <v>0</v>
      </c>
      <c r="N101" s="957">
        <v>0</v>
      </c>
      <c r="O101" s="957">
        <v>0</v>
      </c>
      <c r="P101" s="957">
        <v>0</v>
      </c>
      <c r="Q101" s="957">
        <v>0</v>
      </c>
      <c r="R101" s="957">
        <v>0</v>
      </c>
      <c r="S101" s="957">
        <v>0</v>
      </c>
      <c r="T101" s="957">
        <v>0</v>
      </c>
      <c r="U101" s="957">
        <v>0</v>
      </c>
      <c r="V101" s="957">
        <v>0</v>
      </c>
      <c r="W101" s="957">
        <v>0</v>
      </c>
      <c r="X101" s="957">
        <v>0</v>
      </c>
      <c r="Y101" s="957">
        <v>0</v>
      </c>
      <c r="Z101" s="957">
        <v>0</v>
      </c>
      <c r="AA101" s="957">
        <v>0</v>
      </c>
      <c r="AB101" s="937"/>
    </row>
    <row r="102" spans="1:28">
      <c r="A102" s="951" t="s">
        <v>3898</v>
      </c>
      <c r="B102" s="952">
        <v>0</v>
      </c>
      <c r="C102" s="953">
        <v>341.85</v>
      </c>
      <c r="D102" s="953">
        <v>0</v>
      </c>
      <c r="E102" s="953">
        <v>0.51</v>
      </c>
      <c r="F102" s="954">
        <v>62.34</v>
      </c>
      <c r="G102" s="955">
        <v>0</v>
      </c>
      <c r="H102" s="955">
        <v>0</v>
      </c>
      <c r="I102" s="955">
        <v>0</v>
      </c>
      <c r="J102" s="955">
        <v>0</v>
      </c>
      <c r="K102" s="955">
        <v>279</v>
      </c>
      <c r="L102" s="956">
        <v>1.0231905943263899</v>
      </c>
      <c r="M102" s="957">
        <v>6.8881458310861801E-2</v>
      </c>
      <c r="N102" s="957">
        <v>6.0187682019199702E-3</v>
      </c>
      <c r="O102" s="957">
        <v>0.43134505447093102</v>
      </c>
      <c r="P102" s="957">
        <v>0.137094164599288</v>
      </c>
      <c r="Q102" s="957">
        <v>7.1556466400603994E-2</v>
      </c>
      <c r="R102" s="957">
        <v>1.7053176572106601E-2</v>
      </c>
      <c r="S102" s="957">
        <v>0.39456369323697599</v>
      </c>
      <c r="T102" s="957">
        <v>0.80918994714701797</v>
      </c>
      <c r="U102" s="957">
        <v>5.1159529716319696</v>
      </c>
      <c r="V102" s="957">
        <v>5.3500161794844102E-4</v>
      </c>
      <c r="W102" s="957">
        <v>2.7418832919857599E-3</v>
      </c>
      <c r="X102" s="957">
        <v>5.6843921907021901E-2</v>
      </c>
      <c r="Y102" s="957">
        <v>2.6750080897422101E-2</v>
      </c>
      <c r="Z102" s="957">
        <v>3.34376011217776E-3</v>
      </c>
      <c r="AA102" s="957">
        <v>1.7788803796785699E-2</v>
      </c>
      <c r="AB102" s="937"/>
    </row>
    <row r="103" spans="1:28">
      <c r="A103" s="951" t="s">
        <v>3899</v>
      </c>
      <c r="B103" s="952">
        <v>0</v>
      </c>
      <c r="C103" s="953">
        <v>9.5</v>
      </c>
      <c r="D103" s="953">
        <v>0</v>
      </c>
      <c r="E103" s="953">
        <v>0</v>
      </c>
      <c r="F103" s="954">
        <v>0</v>
      </c>
      <c r="G103" s="955">
        <v>0</v>
      </c>
      <c r="H103" s="955">
        <v>0</v>
      </c>
      <c r="I103" s="955">
        <v>0</v>
      </c>
      <c r="J103" s="955">
        <v>0</v>
      </c>
      <c r="K103" s="955">
        <v>10</v>
      </c>
      <c r="L103" s="956">
        <v>3.8950610625726599E-2</v>
      </c>
      <c r="M103" s="957">
        <v>2.2052038015796002E-3</v>
      </c>
      <c r="N103" s="957">
        <v>7.6702740924507705E-4</v>
      </c>
      <c r="O103" s="957">
        <v>4.7939213077817303E-3</v>
      </c>
      <c r="P103" s="957">
        <v>4.0388787018061098E-3</v>
      </c>
      <c r="Q103" s="957">
        <v>3.4636081448722999E-3</v>
      </c>
      <c r="R103" s="957">
        <v>3.2358968827526702E-4</v>
      </c>
      <c r="S103" s="957">
        <v>2.0613861623461401E-2</v>
      </c>
      <c r="T103" s="957">
        <v>2.6845959323577698E-2</v>
      </c>
      <c r="U103" s="957">
        <v>0.15939788348374301</v>
      </c>
      <c r="V103" s="957">
        <v>8.3893622886180292E-6</v>
      </c>
      <c r="W103" s="957">
        <v>4.7939213077817304E-6</v>
      </c>
      <c r="X103" s="957">
        <v>0</v>
      </c>
      <c r="Y103" s="957">
        <v>0</v>
      </c>
      <c r="Z103" s="957">
        <v>0</v>
      </c>
      <c r="AA103" s="957">
        <v>2.32505183427414E-4</v>
      </c>
      <c r="AB103" s="937"/>
    </row>
    <row r="104" spans="1:28">
      <c r="A104" s="951" t="s">
        <v>3901</v>
      </c>
      <c r="B104" s="952">
        <v>0</v>
      </c>
      <c r="C104" s="953">
        <v>28.762560000000001</v>
      </c>
      <c r="D104" s="953">
        <v>0</v>
      </c>
      <c r="E104" s="953">
        <v>0.36330000000000001</v>
      </c>
      <c r="F104" s="954">
        <v>4.3992599999999999</v>
      </c>
      <c r="G104" s="955">
        <v>0</v>
      </c>
      <c r="H104" s="955">
        <v>0</v>
      </c>
      <c r="I104" s="955">
        <v>0</v>
      </c>
      <c r="J104" s="955">
        <v>0</v>
      </c>
      <c r="K104" s="955">
        <v>24</v>
      </c>
      <c r="L104" s="956">
        <v>9.6645453564879705E-2</v>
      </c>
      <c r="M104" s="957">
        <v>7.2196454895192899E-3</v>
      </c>
      <c r="N104" s="957">
        <v>1.4094128644878299E-3</v>
      </c>
      <c r="O104" s="957">
        <v>4.1994750656167999E-2</v>
      </c>
      <c r="P104" s="957">
        <v>1.1217775860209301E-2</v>
      </c>
      <c r="Q104" s="957">
        <v>5.0623809010175097E-3</v>
      </c>
      <c r="R104" s="957">
        <v>2.0134469492683301E-3</v>
      </c>
      <c r="S104" s="957">
        <v>6.5868478768921004E-2</v>
      </c>
      <c r="T104" s="957">
        <v>0.111602488045159</v>
      </c>
      <c r="U104" s="957">
        <v>0.33567036997087701</v>
      </c>
      <c r="V104" s="957">
        <v>6.0403408478049797E-5</v>
      </c>
      <c r="W104" s="957">
        <v>1.8983928378815701E-4</v>
      </c>
      <c r="X104" s="957">
        <v>5.75270556933808E-4</v>
      </c>
      <c r="Y104" s="957">
        <v>2.87635278466904E-4</v>
      </c>
      <c r="Z104" s="957">
        <v>2.87635278466904E-4</v>
      </c>
      <c r="AA104" s="957">
        <v>1.0124761802034999E-3</v>
      </c>
      <c r="AB104" s="937"/>
    </row>
    <row r="105" spans="1:28">
      <c r="A105" s="951" t="s">
        <v>3902</v>
      </c>
      <c r="B105" s="952">
        <v>0</v>
      </c>
      <c r="C105" s="953">
        <v>96.375</v>
      </c>
      <c r="D105" s="953">
        <v>0</v>
      </c>
      <c r="E105" s="953">
        <v>0</v>
      </c>
      <c r="F105" s="954">
        <v>0</v>
      </c>
      <c r="G105" s="955">
        <v>0</v>
      </c>
      <c r="H105" s="955">
        <v>0</v>
      </c>
      <c r="I105" s="955">
        <v>0</v>
      </c>
      <c r="J105" s="955">
        <v>0</v>
      </c>
      <c r="K105" s="955">
        <v>96</v>
      </c>
      <c r="L105" s="956">
        <v>0.41304425987847398</v>
      </c>
      <c r="M105" s="957">
        <v>2.5081796282313999E-2</v>
      </c>
      <c r="N105" s="957">
        <v>5.5225973465645598E-3</v>
      </c>
      <c r="O105" s="957">
        <v>7.3634631287527397E-2</v>
      </c>
      <c r="P105" s="957">
        <v>5.9022759141408698E-2</v>
      </c>
      <c r="Q105" s="957">
        <v>1.3806493366411401E-2</v>
      </c>
      <c r="R105" s="957">
        <v>5.1774350124042696E-3</v>
      </c>
      <c r="S105" s="957">
        <v>0.14036601589184899</v>
      </c>
      <c r="T105" s="957">
        <v>0.417646424333945</v>
      </c>
      <c r="U105" s="957">
        <v>0.99176644015388504</v>
      </c>
      <c r="V105" s="957">
        <v>1.3806493366411401E-4</v>
      </c>
      <c r="W105" s="957">
        <v>7.1333549059792204E-4</v>
      </c>
      <c r="X105" s="957">
        <v>1.0354870024808499E-2</v>
      </c>
      <c r="Y105" s="957">
        <v>5.7527055693380796E-3</v>
      </c>
      <c r="Z105" s="957">
        <v>1.1505411138676199E-3</v>
      </c>
      <c r="AA105" s="957">
        <v>3.49764498615755E-3</v>
      </c>
      <c r="AB105" s="937"/>
    </row>
    <row r="106" spans="1:28">
      <c r="A106" s="951" t="s">
        <v>3903</v>
      </c>
      <c r="B106" s="952">
        <v>0</v>
      </c>
      <c r="C106" s="953">
        <v>167.25</v>
      </c>
      <c r="D106" s="953">
        <v>0</v>
      </c>
      <c r="E106" s="953">
        <v>0</v>
      </c>
      <c r="F106" s="954">
        <v>167</v>
      </c>
      <c r="G106" s="955">
        <v>0</v>
      </c>
      <c r="H106" s="955">
        <v>0</v>
      </c>
      <c r="I106" s="955">
        <v>0</v>
      </c>
      <c r="J106" s="955">
        <v>0</v>
      </c>
      <c r="K106" s="955">
        <v>0</v>
      </c>
      <c r="L106" s="956">
        <v>0</v>
      </c>
      <c r="M106" s="957">
        <v>0</v>
      </c>
      <c r="N106" s="957">
        <v>0</v>
      </c>
      <c r="O106" s="957">
        <v>0</v>
      </c>
      <c r="P106" s="957">
        <v>0</v>
      </c>
      <c r="Q106" s="957">
        <v>0</v>
      </c>
      <c r="R106" s="957">
        <v>0</v>
      </c>
      <c r="S106" s="957">
        <v>0</v>
      </c>
      <c r="T106" s="957">
        <v>0</v>
      </c>
      <c r="U106" s="957">
        <v>0</v>
      </c>
      <c r="V106" s="957">
        <v>0</v>
      </c>
      <c r="W106" s="957">
        <v>0</v>
      </c>
      <c r="X106" s="957">
        <v>0</v>
      </c>
      <c r="Y106" s="957">
        <v>0</v>
      </c>
      <c r="Z106" s="957">
        <v>0</v>
      </c>
      <c r="AA106" s="957">
        <v>0</v>
      </c>
      <c r="AB106" s="937"/>
    </row>
    <row r="107" spans="1:28">
      <c r="A107" s="942"/>
      <c r="B107" s="943"/>
      <c r="C107" s="942"/>
      <c r="D107" s="942"/>
      <c r="E107" s="942"/>
      <c r="F107" s="943"/>
      <c r="G107" s="942"/>
      <c r="H107" s="942"/>
      <c r="I107" s="942"/>
      <c r="J107" s="942"/>
      <c r="K107" s="942"/>
      <c r="L107" s="943"/>
      <c r="M107" s="942"/>
      <c r="N107" s="942"/>
      <c r="O107" s="942"/>
      <c r="P107" s="942"/>
      <c r="Q107" s="942"/>
      <c r="R107" s="942"/>
      <c r="S107" s="942"/>
      <c r="T107" s="942"/>
      <c r="U107" s="942"/>
      <c r="V107" s="942"/>
      <c r="W107" s="942"/>
      <c r="X107" s="942"/>
      <c r="Y107" s="942"/>
      <c r="Z107" s="942"/>
      <c r="AA107" s="942"/>
      <c r="AB107" s="937"/>
    </row>
    <row r="108" spans="1:28">
      <c r="A108" s="944" t="s">
        <v>3904</v>
      </c>
      <c r="B108" s="945">
        <v>0</v>
      </c>
      <c r="C108" s="946">
        <v>235</v>
      </c>
      <c r="D108" s="946">
        <v>0</v>
      </c>
      <c r="E108" s="946">
        <v>0</v>
      </c>
      <c r="F108" s="947">
        <v>0</v>
      </c>
      <c r="G108" s="948">
        <v>0</v>
      </c>
      <c r="H108" s="948">
        <v>0</v>
      </c>
      <c r="I108" s="948">
        <v>0</v>
      </c>
      <c r="J108" s="948">
        <v>0</v>
      </c>
      <c r="K108" s="948">
        <v>234</v>
      </c>
      <c r="L108" s="949">
        <v>1.0783572430158599</v>
      </c>
      <c r="M108" s="950">
        <v>2.3369527439207099E-2</v>
      </c>
      <c r="N108" s="950">
        <v>9.8394395905991194E-2</v>
      </c>
      <c r="O108" s="950">
        <v>0.108195208475653</v>
      </c>
      <c r="P108" s="950">
        <v>1.8675139922578202E-2</v>
      </c>
      <c r="Q108" s="950">
        <v>1.20396936684284E-2</v>
      </c>
      <c r="R108" s="950">
        <v>6.8524910413595604E-3</v>
      </c>
      <c r="S108" s="950">
        <v>0.33995254017905302</v>
      </c>
      <c r="T108" s="950">
        <v>0.649288701925958</v>
      </c>
      <c r="U108" s="950">
        <v>0.84799254545236602</v>
      </c>
      <c r="V108" s="950">
        <v>3.4856002588717498E-4</v>
      </c>
      <c r="W108" s="950">
        <v>8.6042498112393496E-4</v>
      </c>
      <c r="X108" s="950">
        <v>3.31140114335023E-3</v>
      </c>
      <c r="Y108" s="950">
        <v>1.3189275998034501E-3</v>
      </c>
      <c r="Z108" s="950">
        <v>2.09134817051978E-3</v>
      </c>
      <c r="AA108" s="950">
        <v>6.7555339829096697E-3</v>
      </c>
      <c r="AB108" s="937"/>
    </row>
    <row r="109" spans="1:28">
      <c r="A109" s="951" t="s">
        <v>3905</v>
      </c>
      <c r="B109" s="952">
        <v>0</v>
      </c>
      <c r="C109" s="953">
        <v>1.372E-2</v>
      </c>
      <c r="D109" s="953">
        <v>0</v>
      </c>
      <c r="E109" s="953">
        <v>0</v>
      </c>
      <c r="F109" s="954">
        <v>0</v>
      </c>
      <c r="G109" s="955">
        <v>0</v>
      </c>
      <c r="H109" s="955">
        <v>0</v>
      </c>
      <c r="I109" s="955">
        <v>0</v>
      </c>
      <c r="J109" s="955">
        <v>0</v>
      </c>
      <c r="K109" s="955">
        <v>0</v>
      </c>
      <c r="L109" s="956">
        <v>0</v>
      </c>
      <c r="M109" s="957">
        <v>0</v>
      </c>
      <c r="N109" s="957">
        <v>0</v>
      </c>
      <c r="O109" s="957">
        <v>0</v>
      </c>
      <c r="P109" s="957">
        <v>0</v>
      </c>
      <c r="Q109" s="957">
        <v>0</v>
      </c>
      <c r="R109" s="957">
        <v>0</v>
      </c>
      <c r="S109" s="957">
        <v>0</v>
      </c>
      <c r="T109" s="957">
        <v>0</v>
      </c>
      <c r="U109" s="957">
        <v>0</v>
      </c>
      <c r="V109" s="957">
        <v>0</v>
      </c>
      <c r="W109" s="957">
        <v>0</v>
      </c>
      <c r="X109" s="957">
        <v>0</v>
      </c>
      <c r="Y109" s="957">
        <v>0</v>
      </c>
      <c r="Z109" s="957">
        <v>0</v>
      </c>
      <c r="AA109" s="957">
        <v>0</v>
      </c>
      <c r="AB109" s="937"/>
    </row>
    <row r="110" spans="1:28">
      <c r="A110" s="951" t="s">
        <v>3906</v>
      </c>
      <c r="B110" s="952">
        <v>0</v>
      </c>
      <c r="C110" s="953">
        <v>7.7200000000000003E-3</v>
      </c>
      <c r="D110" s="953">
        <v>0</v>
      </c>
      <c r="E110" s="953">
        <v>0</v>
      </c>
      <c r="F110" s="954">
        <v>0</v>
      </c>
      <c r="G110" s="955">
        <v>0</v>
      </c>
      <c r="H110" s="955">
        <v>0</v>
      </c>
      <c r="I110" s="955">
        <v>0</v>
      </c>
      <c r="J110" s="955">
        <v>0</v>
      </c>
      <c r="K110" s="955">
        <v>0</v>
      </c>
      <c r="L110" s="956">
        <v>0</v>
      </c>
      <c r="M110" s="957">
        <v>0</v>
      </c>
      <c r="N110" s="957">
        <v>0</v>
      </c>
      <c r="O110" s="957">
        <v>0</v>
      </c>
      <c r="P110" s="957">
        <v>0</v>
      </c>
      <c r="Q110" s="957">
        <v>0</v>
      </c>
      <c r="R110" s="957">
        <v>0</v>
      </c>
      <c r="S110" s="957">
        <v>0</v>
      </c>
      <c r="T110" s="957">
        <v>0</v>
      </c>
      <c r="U110" s="957">
        <v>0</v>
      </c>
      <c r="V110" s="957">
        <v>0</v>
      </c>
      <c r="W110" s="957">
        <v>0</v>
      </c>
      <c r="X110" s="957">
        <v>0</v>
      </c>
      <c r="Y110" s="957">
        <v>0</v>
      </c>
      <c r="Z110" s="957">
        <v>0</v>
      </c>
      <c r="AA110" s="957">
        <v>0</v>
      </c>
      <c r="AB110" s="937"/>
    </row>
    <row r="111" spans="1:28">
      <c r="A111" s="951" t="s">
        <v>3907</v>
      </c>
      <c r="B111" s="952">
        <v>0</v>
      </c>
      <c r="C111" s="953">
        <v>0.01</v>
      </c>
      <c r="D111" s="953">
        <v>0</v>
      </c>
      <c r="E111" s="953">
        <v>0</v>
      </c>
      <c r="F111" s="954">
        <v>0</v>
      </c>
      <c r="G111" s="955">
        <v>0</v>
      </c>
      <c r="H111" s="955">
        <v>0</v>
      </c>
      <c r="I111" s="955">
        <v>0</v>
      </c>
      <c r="J111" s="955">
        <v>0</v>
      </c>
      <c r="K111" s="955">
        <v>0</v>
      </c>
      <c r="L111" s="956">
        <v>0</v>
      </c>
      <c r="M111" s="957">
        <v>0</v>
      </c>
      <c r="N111" s="957">
        <v>0</v>
      </c>
      <c r="O111" s="957">
        <v>0</v>
      </c>
      <c r="P111" s="957">
        <v>0</v>
      </c>
      <c r="Q111" s="957">
        <v>0</v>
      </c>
      <c r="R111" s="957">
        <v>0</v>
      </c>
      <c r="S111" s="957">
        <v>0</v>
      </c>
      <c r="T111" s="957">
        <v>0</v>
      </c>
      <c r="U111" s="957">
        <v>0</v>
      </c>
      <c r="V111" s="957">
        <v>0</v>
      </c>
      <c r="W111" s="957">
        <v>0</v>
      </c>
      <c r="X111" s="957">
        <v>0</v>
      </c>
      <c r="Y111" s="957">
        <v>0</v>
      </c>
      <c r="Z111" s="957">
        <v>0</v>
      </c>
      <c r="AA111" s="957">
        <v>0</v>
      </c>
      <c r="AB111" s="937"/>
    </row>
    <row r="112" spans="1:28">
      <c r="A112" s="951" t="s">
        <v>3908</v>
      </c>
      <c r="B112" s="952">
        <v>0</v>
      </c>
      <c r="C112" s="953">
        <v>8.0000000000000002E-3</v>
      </c>
      <c r="D112" s="953">
        <v>0</v>
      </c>
      <c r="E112" s="953">
        <v>0</v>
      </c>
      <c r="F112" s="954">
        <v>0</v>
      </c>
      <c r="G112" s="955">
        <v>0</v>
      </c>
      <c r="H112" s="955">
        <v>0</v>
      </c>
      <c r="I112" s="955">
        <v>0</v>
      </c>
      <c r="J112" s="955">
        <v>0</v>
      </c>
      <c r="K112" s="955">
        <v>0</v>
      </c>
      <c r="L112" s="956">
        <v>0</v>
      </c>
      <c r="M112" s="957">
        <v>0</v>
      </c>
      <c r="N112" s="957">
        <v>0</v>
      </c>
      <c r="O112" s="957">
        <v>0</v>
      </c>
      <c r="P112" s="957">
        <v>0</v>
      </c>
      <c r="Q112" s="957">
        <v>0</v>
      </c>
      <c r="R112" s="957">
        <v>0</v>
      </c>
      <c r="S112" s="957">
        <v>0</v>
      </c>
      <c r="T112" s="957">
        <v>0</v>
      </c>
      <c r="U112" s="957">
        <v>0</v>
      </c>
      <c r="V112" s="957">
        <v>0</v>
      </c>
      <c r="W112" s="957">
        <v>0</v>
      </c>
      <c r="X112" s="957">
        <v>0</v>
      </c>
      <c r="Y112" s="957">
        <v>0</v>
      </c>
      <c r="Z112" s="957">
        <v>0</v>
      </c>
      <c r="AA112" s="957">
        <v>0</v>
      </c>
      <c r="AB112" s="937"/>
    </row>
    <row r="113" spans="1:28">
      <c r="A113" s="951" t="s">
        <v>3909</v>
      </c>
      <c r="B113" s="952">
        <v>0</v>
      </c>
      <c r="C113" s="953">
        <v>1.6806999999999999E-2</v>
      </c>
      <c r="D113" s="953">
        <v>0</v>
      </c>
      <c r="E113" s="953">
        <v>0</v>
      </c>
      <c r="F113" s="954">
        <v>0</v>
      </c>
      <c r="G113" s="955">
        <v>0</v>
      </c>
      <c r="H113" s="955">
        <v>0</v>
      </c>
      <c r="I113" s="955">
        <v>0</v>
      </c>
      <c r="J113" s="955">
        <v>0</v>
      </c>
      <c r="K113" s="955">
        <v>0</v>
      </c>
      <c r="L113" s="956">
        <v>0</v>
      </c>
      <c r="M113" s="957">
        <v>0</v>
      </c>
      <c r="N113" s="957">
        <v>0</v>
      </c>
      <c r="O113" s="957">
        <v>0</v>
      </c>
      <c r="P113" s="957">
        <v>0</v>
      </c>
      <c r="Q113" s="957">
        <v>0</v>
      </c>
      <c r="R113" s="957">
        <v>0</v>
      </c>
      <c r="S113" s="957">
        <v>0</v>
      </c>
      <c r="T113" s="957">
        <v>0</v>
      </c>
      <c r="U113" s="957">
        <v>0</v>
      </c>
      <c r="V113" s="957">
        <v>0</v>
      </c>
      <c r="W113" s="957">
        <v>0</v>
      </c>
      <c r="X113" s="957">
        <v>0</v>
      </c>
      <c r="Y113" s="957">
        <v>0</v>
      </c>
      <c r="Z113" s="957">
        <v>0</v>
      </c>
      <c r="AA113" s="957">
        <v>0</v>
      </c>
      <c r="AB113" s="937"/>
    </row>
    <row r="114" spans="1:28">
      <c r="A114" s="951" t="s">
        <v>3910</v>
      </c>
      <c r="B114" s="952">
        <v>0</v>
      </c>
      <c r="C114" s="953">
        <v>3.7920000000000002E-2</v>
      </c>
      <c r="D114" s="953">
        <v>0</v>
      </c>
      <c r="E114" s="953">
        <v>0</v>
      </c>
      <c r="F114" s="954">
        <v>0</v>
      </c>
      <c r="G114" s="955">
        <v>0</v>
      </c>
      <c r="H114" s="955">
        <v>0</v>
      </c>
      <c r="I114" s="955">
        <v>0</v>
      </c>
      <c r="J114" s="955">
        <v>0</v>
      </c>
      <c r="K114" s="955">
        <v>0</v>
      </c>
      <c r="L114" s="956">
        <v>0</v>
      </c>
      <c r="M114" s="957">
        <v>0</v>
      </c>
      <c r="N114" s="957">
        <v>0</v>
      </c>
      <c r="O114" s="957">
        <v>0</v>
      </c>
      <c r="P114" s="957">
        <v>0</v>
      </c>
      <c r="Q114" s="957">
        <v>0</v>
      </c>
      <c r="R114" s="957">
        <v>0</v>
      </c>
      <c r="S114" s="957">
        <v>0</v>
      </c>
      <c r="T114" s="957">
        <v>0</v>
      </c>
      <c r="U114" s="957">
        <v>0</v>
      </c>
      <c r="V114" s="957">
        <v>0</v>
      </c>
      <c r="W114" s="957">
        <v>0</v>
      </c>
      <c r="X114" s="957">
        <v>0</v>
      </c>
      <c r="Y114" s="957">
        <v>0</v>
      </c>
      <c r="Z114" s="957">
        <v>0</v>
      </c>
      <c r="AA114" s="957">
        <v>0</v>
      </c>
      <c r="AB114" s="937"/>
    </row>
    <row r="115" spans="1:28">
      <c r="A115" s="951" t="s">
        <v>3911</v>
      </c>
      <c r="B115" s="952">
        <v>0</v>
      </c>
      <c r="C115" s="953">
        <v>1.8380000000000001E-2</v>
      </c>
      <c r="D115" s="953">
        <v>0</v>
      </c>
      <c r="E115" s="953">
        <v>0</v>
      </c>
      <c r="F115" s="954">
        <v>0</v>
      </c>
      <c r="G115" s="955">
        <v>0</v>
      </c>
      <c r="H115" s="955">
        <v>0</v>
      </c>
      <c r="I115" s="955">
        <v>0</v>
      </c>
      <c r="J115" s="955">
        <v>0</v>
      </c>
      <c r="K115" s="955">
        <v>0</v>
      </c>
      <c r="L115" s="956">
        <v>0</v>
      </c>
      <c r="M115" s="957">
        <v>0</v>
      </c>
      <c r="N115" s="957">
        <v>0</v>
      </c>
      <c r="O115" s="957">
        <v>0</v>
      </c>
      <c r="P115" s="957">
        <v>0</v>
      </c>
      <c r="Q115" s="957">
        <v>0</v>
      </c>
      <c r="R115" s="957">
        <v>0</v>
      </c>
      <c r="S115" s="957">
        <v>0</v>
      </c>
      <c r="T115" s="957">
        <v>0</v>
      </c>
      <c r="U115" s="957">
        <v>0</v>
      </c>
      <c r="V115" s="957">
        <v>0</v>
      </c>
      <c r="W115" s="957">
        <v>0</v>
      </c>
      <c r="X115" s="957">
        <v>0</v>
      </c>
      <c r="Y115" s="957">
        <v>0</v>
      </c>
      <c r="Z115" s="957">
        <v>0</v>
      </c>
      <c r="AA115" s="957">
        <v>0</v>
      </c>
      <c r="AB115" s="937"/>
    </row>
    <row r="116" spans="1:28">
      <c r="A116" s="951" t="s">
        <v>3912</v>
      </c>
      <c r="B116" s="952">
        <v>0</v>
      </c>
      <c r="C116" s="953">
        <v>2.8000000000000001E-2</v>
      </c>
      <c r="D116" s="953">
        <v>0</v>
      </c>
      <c r="E116" s="953">
        <v>0</v>
      </c>
      <c r="F116" s="954">
        <v>0</v>
      </c>
      <c r="G116" s="955">
        <v>0</v>
      </c>
      <c r="H116" s="955">
        <v>0</v>
      </c>
      <c r="I116" s="955">
        <v>0</v>
      </c>
      <c r="J116" s="955">
        <v>0</v>
      </c>
      <c r="K116" s="955">
        <v>2.8000000000000001E-2</v>
      </c>
      <c r="L116" s="956">
        <v>0</v>
      </c>
      <c r="M116" s="957">
        <v>0</v>
      </c>
      <c r="N116" s="957">
        <v>0</v>
      </c>
      <c r="O116" s="957">
        <v>0</v>
      </c>
      <c r="P116" s="957">
        <v>0</v>
      </c>
      <c r="Q116" s="957">
        <v>0</v>
      </c>
      <c r="R116" s="957">
        <v>0</v>
      </c>
      <c r="S116" s="957">
        <v>0</v>
      </c>
      <c r="T116" s="957">
        <v>0</v>
      </c>
      <c r="U116" s="957">
        <v>0</v>
      </c>
      <c r="V116" s="957">
        <v>0</v>
      </c>
      <c r="W116" s="957">
        <v>0</v>
      </c>
      <c r="X116" s="957">
        <v>0</v>
      </c>
      <c r="Y116" s="957">
        <v>0</v>
      </c>
      <c r="Z116" s="957">
        <v>0</v>
      </c>
      <c r="AA116" s="957">
        <v>0</v>
      </c>
      <c r="AB116" s="937"/>
    </row>
    <row r="117" spans="1:28">
      <c r="A117" s="951" t="s">
        <v>3913</v>
      </c>
      <c r="B117" s="952">
        <v>0</v>
      </c>
      <c r="C117" s="953">
        <v>0</v>
      </c>
      <c r="D117" s="953">
        <v>0</v>
      </c>
      <c r="E117" s="953">
        <v>0</v>
      </c>
      <c r="F117" s="954">
        <v>0</v>
      </c>
      <c r="G117" s="955">
        <v>0</v>
      </c>
      <c r="H117" s="955">
        <v>0</v>
      </c>
      <c r="I117" s="955">
        <v>0</v>
      </c>
      <c r="J117" s="955">
        <v>0</v>
      </c>
      <c r="K117" s="955">
        <v>0</v>
      </c>
      <c r="L117" s="956">
        <v>0</v>
      </c>
      <c r="M117" s="957">
        <v>0</v>
      </c>
      <c r="N117" s="957">
        <v>0</v>
      </c>
      <c r="O117" s="957">
        <v>0</v>
      </c>
      <c r="P117" s="957">
        <v>0</v>
      </c>
      <c r="Q117" s="957">
        <v>0</v>
      </c>
      <c r="R117" s="957">
        <v>0</v>
      </c>
      <c r="S117" s="957">
        <v>0</v>
      </c>
      <c r="T117" s="957">
        <v>0</v>
      </c>
      <c r="U117" s="957">
        <v>0</v>
      </c>
      <c r="V117" s="957">
        <v>0</v>
      </c>
      <c r="W117" s="957">
        <v>0</v>
      </c>
      <c r="X117" s="957">
        <v>0</v>
      </c>
      <c r="Y117" s="957">
        <v>0</v>
      </c>
      <c r="Z117" s="957">
        <v>0</v>
      </c>
      <c r="AA117" s="957">
        <v>0</v>
      </c>
      <c r="AB117" s="937"/>
    </row>
    <row r="118" spans="1:28">
      <c r="A118" s="951" t="s">
        <v>3914</v>
      </c>
      <c r="B118" s="952">
        <v>0</v>
      </c>
      <c r="C118" s="953">
        <v>177.38759999999999</v>
      </c>
      <c r="D118" s="953">
        <v>0</v>
      </c>
      <c r="E118" s="953">
        <v>0</v>
      </c>
      <c r="F118" s="954">
        <v>0</v>
      </c>
      <c r="G118" s="955">
        <v>0</v>
      </c>
      <c r="H118" s="955">
        <v>0</v>
      </c>
      <c r="I118" s="955">
        <v>0</v>
      </c>
      <c r="J118" s="955">
        <v>0</v>
      </c>
      <c r="K118" s="955">
        <v>177</v>
      </c>
      <c r="L118" s="956">
        <v>0.66534893754719004</v>
      </c>
      <c r="M118" s="957">
        <v>1.16459928810269E-2</v>
      </c>
      <c r="N118" s="957">
        <v>6.4339337719771295E-2</v>
      </c>
      <c r="O118" s="957">
        <v>4.3911120698953698E-2</v>
      </c>
      <c r="P118" s="957">
        <v>6.0139143565958401E-3</v>
      </c>
      <c r="Q118" s="957">
        <v>7.6367166432962999E-3</v>
      </c>
      <c r="R118" s="957">
        <v>3.53198144752454E-3</v>
      </c>
      <c r="S118" s="957">
        <v>0.17373530363499101</v>
      </c>
      <c r="T118" s="957">
        <v>0.31692374069679702</v>
      </c>
      <c r="U118" s="957">
        <v>0.43242907992665303</v>
      </c>
      <c r="V118" s="957">
        <v>1.43188437061806E-4</v>
      </c>
      <c r="W118" s="957">
        <v>5.53661956638982E-4</v>
      </c>
      <c r="X118" s="957">
        <v>1.90917916082408E-3</v>
      </c>
      <c r="Y118" s="957">
        <v>9.5458958041203803E-4</v>
      </c>
      <c r="Z118" s="957">
        <v>1.90917916082408E-3</v>
      </c>
      <c r="AA118" s="957">
        <v>3.6083486139574998E-3</v>
      </c>
      <c r="AB118" s="937"/>
    </row>
    <row r="119" spans="1:28">
      <c r="A119" s="951" t="s">
        <v>3915</v>
      </c>
      <c r="B119" s="952">
        <v>0</v>
      </c>
      <c r="C119" s="953">
        <v>8.0969999999999995</v>
      </c>
      <c r="D119" s="953">
        <v>0</v>
      </c>
      <c r="E119" s="953">
        <v>0</v>
      </c>
      <c r="F119" s="954">
        <v>0</v>
      </c>
      <c r="G119" s="955">
        <v>0</v>
      </c>
      <c r="H119" s="955">
        <v>0</v>
      </c>
      <c r="I119" s="955">
        <v>0</v>
      </c>
      <c r="J119" s="955">
        <v>0</v>
      </c>
      <c r="K119" s="955">
        <v>8</v>
      </c>
      <c r="L119" s="956">
        <v>5.8485839954937099E-2</v>
      </c>
      <c r="M119" s="957">
        <v>1.9271563657282599E-3</v>
      </c>
      <c r="N119" s="957">
        <v>5.0527930584019498E-3</v>
      </c>
      <c r="O119" s="957">
        <v>2.4448998669686799E-2</v>
      </c>
      <c r="P119" s="957">
        <v>7.7661525186064099E-4</v>
      </c>
      <c r="Q119" s="957">
        <v>1.09301405817423E-3</v>
      </c>
      <c r="R119" s="957">
        <v>3.7392586200697502E-4</v>
      </c>
      <c r="S119" s="957">
        <v>2.72294730282002E-2</v>
      </c>
      <c r="T119" s="957">
        <v>4.6021644554704602E-2</v>
      </c>
      <c r="U119" s="957">
        <v>7.0950035355169694E-2</v>
      </c>
      <c r="V119" s="957">
        <v>7.2867603878282305E-5</v>
      </c>
      <c r="W119" s="957">
        <v>1.7258116708014201E-5</v>
      </c>
      <c r="X119" s="957">
        <v>9.5878426155634699E-5</v>
      </c>
      <c r="Y119" s="957">
        <v>0</v>
      </c>
      <c r="Z119" s="957">
        <v>0</v>
      </c>
      <c r="AA119" s="957">
        <v>3.2311029614448902E-4</v>
      </c>
      <c r="AB119" s="937"/>
    </row>
    <row r="120" spans="1:28">
      <c r="A120" s="951" t="s">
        <v>3916</v>
      </c>
      <c r="B120" s="952">
        <v>0</v>
      </c>
      <c r="C120" s="953">
        <v>1.4E-2</v>
      </c>
      <c r="D120" s="953">
        <v>0</v>
      </c>
      <c r="E120" s="953">
        <v>0</v>
      </c>
      <c r="F120" s="954">
        <v>0</v>
      </c>
      <c r="G120" s="955">
        <v>0</v>
      </c>
      <c r="H120" s="955">
        <v>0</v>
      </c>
      <c r="I120" s="955">
        <v>0</v>
      </c>
      <c r="J120" s="955">
        <v>0</v>
      </c>
      <c r="K120" s="955">
        <v>0</v>
      </c>
      <c r="L120" s="956">
        <v>0</v>
      </c>
      <c r="M120" s="957">
        <v>0</v>
      </c>
      <c r="N120" s="957">
        <v>0</v>
      </c>
      <c r="O120" s="957">
        <v>0</v>
      </c>
      <c r="P120" s="957">
        <v>0</v>
      </c>
      <c r="Q120" s="957">
        <v>0</v>
      </c>
      <c r="R120" s="957">
        <v>0</v>
      </c>
      <c r="S120" s="957">
        <v>0</v>
      </c>
      <c r="T120" s="957">
        <v>0</v>
      </c>
      <c r="U120" s="957">
        <v>0</v>
      </c>
      <c r="V120" s="957">
        <v>0</v>
      </c>
      <c r="W120" s="957">
        <v>0</v>
      </c>
      <c r="X120" s="957">
        <v>0</v>
      </c>
      <c r="Y120" s="957">
        <v>0</v>
      </c>
      <c r="Z120" s="957">
        <v>0</v>
      </c>
      <c r="AA120" s="957">
        <v>0</v>
      </c>
      <c r="AB120" s="937"/>
    </row>
    <row r="121" spans="1:28">
      <c r="A121" s="951" t="s">
        <v>3917</v>
      </c>
      <c r="B121" s="952">
        <v>0</v>
      </c>
      <c r="C121" s="953">
        <v>32.711799999999997</v>
      </c>
      <c r="D121" s="953">
        <v>0</v>
      </c>
      <c r="E121" s="953">
        <v>0</v>
      </c>
      <c r="F121" s="954">
        <v>0</v>
      </c>
      <c r="G121" s="955">
        <v>0</v>
      </c>
      <c r="H121" s="955">
        <v>0</v>
      </c>
      <c r="I121" s="955">
        <v>0</v>
      </c>
      <c r="J121" s="955">
        <v>0</v>
      </c>
      <c r="K121" s="955">
        <v>33</v>
      </c>
      <c r="L121" s="956">
        <v>0.23611260921152</v>
      </c>
      <c r="M121" s="957">
        <v>6.8816740373206804E-3</v>
      </c>
      <c r="N121" s="957">
        <v>1.8509330169345299E-2</v>
      </c>
      <c r="O121" s="957">
        <v>1.54244418077877E-2</v>
      </c>
      <c r="P121" s="957">
        <v>9.5710638909862304E-3</v>
      </c>
      <c r="Q121" s="957">
        <v>1.77974328551397E-3</v>
      </c>
      <c r="R121" s="957">
        <v>2.2543414949843599E-3</v>
      </c>
      <c r="S121" s="957">
        <v>0.101643116528242</v>
      </c>
      <c r="T121" s="957">
        <v>0.212382698738</v>
      </c>
      <c r="U121" s="957">
        <v>0.23057563010103199</v>
      </c>
      <c r="V121" s="957">
        <v>6.3279761262718893E-5</v>
      </c>
      <c r="W121" s="957">
        <v>2.29389134577356E-4</v>
      </c>
      <c r="X121" s="957">
        <v>3.9549850789199299E-4</v>
      </c>
      <c r="Y121" s="957">
        <v>0</v>
      </c>
      <c r="Z121" s="957">
        <v>0</v>
      </c>
      <c r="AA121" s="957">
        <v>2.1791967784848799E-3</v>
      </c>
      <c r="AB121" s="937"/>
    </row>
    <row r="122" spans="1:28">
      <c r="A122" s="951" t="s">
        <v>3918</v>
      </c>
      <c r="B122" s="952">
        <v>0</v>
      </c>
      <c r="C122" s="953">
        <v>1.472E-2</v>
      </c>
      <c r="D122" s="953">
        <v>0</v>
      </c>
      <c r="E122" s="953">
        <v>0</v>
      </c>
      <c r="F122" s="954">
        <v>0</v>
      </c>
      <c r="G122" s="955">
        <v>0</v>
      </c>
      <c r="H122" s="955">
        <v>0</v>
      </c>
      <c r="I122" s="955">
        <v>0</v>
      </c>
      <c r="J122" s="955">
        <v>0</v>
      </c>
      <c r="K122" s="955">
        <v>0</v>
      </c>
      <c r="L122" s="956">
        <v>0</v>
      </c>
      <c r="M122" s="957">
        <v>0</v>
      </c>
      <c r="N122" s="957">
        <v>0</v>
      </c>
      <c r="O122" s="957">
        <v>0</v>
      </c>
      <c r="P122" s="957">
        <v>0</v>
      </c>
      <c r="Q122" s="957">
        <v>0</v>
      </c>
      <c r="R122" s="957">
        <v>0</v>
      </c>
      <c r="S122" s="957">
        <v>0</v>
      </c>
      <c r="T122" s="957">
        <v>0</v>
      </c>
      <c r="U122" s="957">
        <v>0</v>
      </c>
      <c r="V122" s="957">
        <v>0</v>
      </c>
      <c r="W122" s="957">
        <v>0</v>
      </c>
      <c r="X122" s="957">
        <v>0</v>
      </c>
      <c r="Y122" s="957">
        <v>0</v>
      </c>
      <c r="Z122" s="957">
        <v>0</v>
      </c>
      <c r="AA122" s="957">
        <v>0</v>
      </c>
      <c r="AB122" s="937"/>
    </row>
    <row r="123" spans="1:28">
      <c r="A123" s="951" t="s">
        <v>3919</v>
      </c>
      <c r="B123" s="952">
        <v>0</v>
      </c>
      <c r="C123" s="953">
        <v>0.49171199999999998</v>
      </c>
      <c r="D123" s="953">
        <v>0</v>
      </c>
      <c r="E123" s="953">
        <v>0</v>
      </c>
      <c r="F123" s="954">
        <v>0</v>
      </c>
      <c r="G123" s="955">
        <v>0</v>
      </c>
      <c r="H123" s="955">
        <v>0</v>
      </c>
      <c r="I123" s="955">
        <v>0</v>
      </c>
      <c r="J123" s="955">
        <v>0</v>
      </c>
      <c r="K123" s="955">
        <v>0</v>
      </c>
      <c r="L123" s="956">
        <v>0</v>
      </c>
      <c r="M123" s="957">
        <v>0</v>
      </c>
      <c r="N123" s="957">
        <v>0</v>
      </c>
      <c r="O123" s="957">
        <v>0</v>
      </c>
      <c r="P123" s="957">
        <v>0</v>
      </c>
      <c r="Q123" s="957">
        <v>0</v>
      </c>
      <c r="R123" s="957">
        <v>0</v>
      </c>
      <c r="S123" s="957">
        <v>0</v>
      </c>
      <c r="T123" s="957">
        <v>0</v>
      </c>
      <c r="U123" s="957">
        <v>0</v>
      </c>
      <c r="V123" s="957">
        <v>0</v>
      </c>
      <c r="W123" s="957">
        <v>0</v>
      </c>
      <c r="X123" s="957">
        <v>0</v>
      </c>
      <c r="Y123" s="957">
        <v>0</v>
      </c>
      <c r="Z123" s="957">
        <v>0</v>
      </c>
      <c r="AA123" s="957">
        <v>0</v>
      </c>
      <c r="AB123" s="937"/>
    </row>
    <row r="124" spans="1:28">
      <c r="A124" s="951" t="s">
        <v>3920</v>
      </c>
      <c r="B124" s="952">
        <v>0</v>
      </c>
      <c r="C124" s="953">
        <v>16.379270999999999</v>
      </c>
      <c r="D124" s="953">
        <v>0</v>
      </c>
      <c r="E124" s="953">
        <v>0.04</v>
      </c>
      <c r="F124" s="954">
        <v>0</v>
      </c>
      <c r="G124" s="955">
        <v>0</v>
      </c>
      <c r="H124" s="955">
        <v>0</v>
      </c>
      <c r="I124" s="955">
        <v>0</v>
      </c>
      <c r="J124" s="955">
        <v>0</v>
      </c>
      <c r="K124" s="955">
        <v>16</v>
      </c>
      <c r="L124" s="956">
        <v>0.118409856302209</v>
      </c>
      <c r="M124" s="957">
        <v>2.9147041551312899E-3</v>
      </c>
      <c r="N124" s="957">
        <v>1.0492934958472699E-2</v>
      </c>
      <c r="O124" s="957">
        <v>2.4410647299224601E-2</v>
      </c>
      <c r="P124" s="957">
        <v>2.3135464231354599E-3</v>
      </c>
      <c r="Q124" s="957">
        <v>1.5302196814439299E-3</v>
      </c>
      <c r="R124" s="957">
        <v>6.9224223684368196E-4</v>
      </c>
      <c r="S124" s="957">
        <v>3.7344646987619697E-2</v>
      </c>
      <c r="T124" s="957">
        <v>7.3960617936456599E-2</v>
      </c>
      <c r="U124" s="957">
        <v>0.114037800069512</v>
      </c>
      <c r="V124" s="957">
        <v>6.9224223684368201E-5</v>
      </c>
      <c r="W124" s="957">
        <v>6.0115773199582901E-5</v>
      </c>
      <c r="X124" s="957">
        <v>9.10845048478529E-4</v>
      </c>
      <c r="Y124" s="957">
        <v>3.64338019391412E-4</v>
      </c>
      <c r="Z124" s="957">
        <v>1.82169009695706E-4</v>
      </c>
      <c r="AA124" s="957">
        <v>6.4487829432279898E-4</v>
      </c>
      <c r="AB124" s="937"/>
    </row>
    <row r="125" spans="1:28">
      <c r="A125" s="942"/>
      <c r="B125" s="943"/>
      <c r="C125" s="942"/>
      <c r="D125" s="942"/>
      <c r="E125" s="942"/>
      <c r="F125" s="943"/>
      <c r="G125" s="942"/>
      <c r="H125" s="942"/>
      <c r="I125" s="942"/>
      <c r="J125" s="942"/>
      <c r="K125" s="942"/>
      <c r="L125" s="943"/>
      <c r="M125" s="942"/>
      <c r="N125" s="942"/>
      <c r="O125" s="942"/>
      <c r="P125" s="942"/>
      <c r="Q125" s="942"/>
      <c r="R125" s="942"/>
      <c r="S125" s="942"/>
      <c r="T125" s="942"/>
      <c r="U125" s="942"/>
      <c r="V125" s="942"/>
      <c r="W125" s="942"/>
      <c r="X125" s="942"/>
      <c r="Y125" s="942"/>
      <c r="Z125" s="942"/>
      <c r="AA125" s="942"/>
      <c r="AB125" s="937"/>
    </row>
    <row r="126" spans="1:28">
      <c r="A126" s="944" t="s">
        <v>3921</v>
      </c>
      <c r="B126" s="945">
        <v>0</v>
      </c>
      <c r="C126" s="946">
        <v>2235</v>
      </c>
      <c r="D126" s="946">
        <v>0</v>
      </c>
      <c r="E126" s="946">
        <v>1</v>
      </c>
      <c r="F126" s="947">
        <v>769</v>
      </c>
      <c r="G126" s="948">
        <v>0</v>
      </c>
      <c r="H126" s="948">
        <v>27</v>
      </c>
      <c r="I126" s="948">
        <v>0</v>
      </c>
      <c r="J126" s="948">
        <v>0</v>
      </c>
      <c r="K126" s="948">
        <v>1435</v>
      </c>
      <c r="L126" s="949">
        <v>8.5627090449310295</v>
      </c>
      <c r="M126" s="950">
        <v>0.37662225098574997</v>
      </c>
      <c r="N126" s="950">
        <v>0.68231283931974296</v>
      </c>
      <c r="O126" s="950">
        <v>1.2085696137297901</v>
      </c>
      <c r="P126" s="950">
        <v>0.16942013926341401</v>
      </c>
      <c r="Q126" s="950">
        <v>0.118550006591642</v>
      </c>
      <c r="R126" s="950">
        <v>4.5529500593247799E-2</v>
      </c>
      <c r="S126" s="950">
        <v>3.16848787737149</v>
      </c>
      <c r="T126" s="950">
        <v>6.9269502271120196</v>
      </c>
      <c r="U126" s="950">
        <v>10.473185800405099</v>
      </c>
      <c r="V126" s="950">
        <v>2.15253658361198E-3</v>
      </c>
      <c r="W126" s="950">
        <v>5.0182013207253203E-3</v>
      </c>
      <c r="X126" s="950">
        <v>2.91726890303096E-2</v>
      </c>
      <c r="Y126" s="950">
        <v>1.5135248504895799E-2</v>
      </c>
      <c r="Z126" s="950">
        <v>6.2458802238761204E-3</v>
      </c>
      <c r="AA126" s="950">
        <v>5.71257673270293E-2</v>
      </c>
      <c r="AB126" s="937"/>
    </row>
    <row r="127" spans="1:28">
      <c r="A127" s="951" t="s">
        <v>3922</v>
      </c>
      <c r="B127" s="952">
        <v>0</v>
      </c>
      <c r="C127" s="953">
        <v>36.273000000000003</v>
      </c>
      <c r="D127" s="953">
        <v>0</v>
      </c>
      <c r="E127" s="953">
        <v>0</v>
      </c>
      <c r="F127" s="954">
        <v>5.2729999999999997</v>
      </c>
      <c r="G127" s="955">
        <v>0</v>
      </c>
      <c r="H127" s="955">
        <v>0</v>
      </c>
      <c r="I127" s="955">
        <v>0</v>
      </c>
      <c r="J127" s="955">
        <v>0</v>
      </c>
      <c r="K127" s="955">
        <v>31</v>
      </c>
      <c r="L127" s="956">
        <v>0.15084073394935199</v>
      </c>
      <c r="M127" s="957">
        <v>1.26691355361402E-2</v>
      </c>
      <c r="N127" s="957">
        <v>7.3191193566557603E-3</v>
      </c>
      <c r="O127" s="957">
        <v>8.2107887199031601E-2</v>
      </c>
      <c r="P127" s="957">
        <v>5.3500161794844099E-3</v>
      </c>
      <c r="Q127" s="957">
        <v>6.3531442131377399E-3</v>
      </c>
      <c r="R127" s="957">
        <v>3.30660722204245E-3</v>
      </c>
      <c r="S127" s="957">
        <v>8.4708589508503199E-2</v>
      </c>
      <c r="T127" s="957">
        <v>0.19393808650631</v>
      </c>
      <c r="U127" s="957">
        <v>0.64646028835436697</v>
      </c>
      <c r="V127" s="957">
        <v>1.2631982646004901E-4</v>
      </c>
      <c r="W127" s="957">
        <v>2.74931387001282E-4</v>
      </c>
      <c r="X127" s="957">
        <v>7.4305780270616899E-4</v>
      </c>
      <c r="Y127" s="957">
        <v>3.7152890135308401E-4</v>
      </c>
      <c r="Z127" s="957">
        <v>3.7152890135308401E-4</v>
      </c>
      <c r="AA127" s="957">
        <v>1.5269837845611799E-3</v>
      </c>
      <c r="AB127" s="937"/>
    </row>
    <row r="128" spans="1:28">
      <c r="A128" s="951" t="s">
        <v>3923</v>
      </c>
      <c r="B128" s="952">
        <v>0</v>
      </c>
      <c r="C128" s="953">
        <v>34.540999999999997</v>
      </c>
      <c r="D128" s="953">
        <v>0</v>
      </c>
      <c r="E128" s="953">
        <v>0</v>
      </c>
      <c r="F128" s="954">
        <v>0</v>
      </c>
      <c r="G128" s="955">
        <v>0</v>
      </c>
      <c r="H128" s="955">
        <v>0</v>
      </c>
      <c r="I128" s="955">
        <v>0</v>
      </c>
      <c r="J128" s="955">
        <v>0</v>
      </c>
      <c r="K128" s="955">
        <v>35</v>
      </c>
      <c r="L128" s="956">
        <v>0.174821726051367</v>
      </c>
      <c r="M128" s="957">
        <v>7.3562123227747201E-3</v>
      </c>
      <c r="N128" s="957">
        <v>1.4027433214683801E-2</v>
      </c>
      <c r="O128" s="957">
        <v>1.8167164036002301E-2</v>
      </c>
      <c r="P128" s="957">
        <v>3.5143038627020902E-3</v>
      </c>
      <c r="Q128" s="957">
        <v>2.4719255983412999E-3</v>
      </c>
      <c r="R128" s="957">
        <v>7.4455590311484998E-4</v>
      </c>
      <c r="S128" s="957">
        <v>5.3310202663023297E-2</v>
      </c>
      <c r="T128" s="957">
        <v>0.114959431440933</v>
      </c>
      <c r="U128" s="957">
        <v>0.19060631119740201</v>
      </c>
      <c r="V128" s="957">
        <v>3.8716906961972199E-5</v>
      </c>
      <c r="W128" s="957">
        <v>2.14432100097077E-4</v>
      </c>
      <c r="X128" s="957">
        <v>2.9782236124594E-4</v>
      </c>
      <c r="Y128" s="957">
        <v>0</v>
      </c>
      <c r="Z128" s="957">
        <v>0</v>
      </c>
      <c r="AA128" s="957">
        <v>8.8155418928798296E-4</v>
      </c>
      <c r="AB128" s="937"/>
    </row>
    <row r="129" spans="1:28">
      <c r="A129" s="951" t="s">
        <v>3924</v>
      </c>
      <c r="B129" s="952">
        <v>0</v>
      </c>
      <c r="C129" s="953">
        <v>6.0000000000000001E-3</v>
      </c>
      <c r="D129" s="953">
        <v>0</v>
      </c>
      <c r="E129" s="953">
        <v>0</v>
      </c>
      <c r="F129" s="954">
        <v>0</v>
      </c>
      <c r="G129" s="955">
        <v>0</v>
      </c>
      <c r="H129" s="955">
        <v>0</v>
      </c>
      <c r="I129" s="955">
        <v>0</v>
      </c>
      <c r="J129" s="955">
        <v>0</v>
      </c>
      <c r="K129" s="955">
        <v>0</v>
      </c>
      <c r="L129" s="956">
        <v>0</v>
      </c>
      <c r="M129" s="957">
        <v>0</v>
      </c>
      <c r="N129" s="957">
        <v>0</v>
      </c>
      <c r="O129" s="957">
        <v>0</v>
      </c>
      <c r="P129" s="957">
        <v>0</v>
      </c>
      <c r="Q129" s="957">
        <v>0</v>
      </c>
      <c r="R129" s="957">
        <v>0</v>
      </c>
      <c r="S129" s="957">
        <v>0</v>
      </c>
      <c r="T129" s="957">
        <v>0</v>
      </c>
      <c r="U129" s="957">
        <v>0</v>
      </c>
      <c r="V129" s="957">
        <v>0</v>
      </c>
      <c r="W129" s="957">
        <v>0</v>
      </c>
      <c r="X129" s="957">
        <v>0</v>
      </c>
      <c r="Y129" s="957">
        <v>0</v>
      </c>
      <c r="Z129" s="957">
        <v>0</v>
      </c>
      <c r="AA129" s="957">
        <v>0</v>
      </c>
      <c r="AB129" s="937"/>
    </row>
    <row r="130" spans="1:28">
      <c r="A130" s="951" t="s">
        <v>3925</v>
      </c>
      <c r="B130" s="952">
        <v>0</v>
      </c>
      <c r="C130" s="953">
        <v>0.14182</v>
      </c>
      <c r="D130" s="953">
        <v>0</v>
      </c>
      <c r="E130" s="953">
        <v>0</v>
      </c>
      <c r="F130" s="954">
        <v>0</v>
      </c>
      <c r="G130" s="955">
        <v>0</v>
      </c>
      <c r="H130" s="955">
        <v>0</v>
      </c>
      <c r="I130" s="955">
        <v>0</v>
      </c>
      <c r="J130" s="955">
        <v>0</v>
      </c>
      <c r="K130" s="955">
        <v>0</v>
      </c>
      <c r="L130" s="956">
        <v>0</v>
      </c>
      <c r="M130" s="957">
        <v>0</v>
      </c>
      <c r="N130" s="957">
        <v>0</v>
      </c>
      <c r="O130" s="957">
        <v>0</v>
      </c>
      <c r="P130" s="957">
        <v>0</v>
      </c>
      <c r="Q130" s="957">
        <v>0</v>
      </c>
      <c r="R130" s="957">
        <v>0</v>
      </c>
      <c r="S130" s="957">
        <v>0</v>
      </c>
      <c r="T130" s="957">
        <v>0</v>
      </c>
      <c r="U130" s="957">
        <v>0</v>
      </c>
      <c r="V130" s="957">
        <v>0</v>
      </c>
      <c r="W130" s="957">
        <v>0</v>
      </c>
      <c r="X130" s="957">
        <v>0</v>
      </c>
      <c r="Y130" s="957">
        <v>0</v>
      </c>
      <c r="Z130" s="957">
        <v>0</v>
      </c>
      <c r="AA130" s="957">
        <v>0</v>
      </c>
      <c r="AB130" s="937"/>
    </row>
    <row r="131" spans="1:28">
      <c r="A131" s="951" t="s">
        <v>3926</v>
      </c>
      <c r="B131" s="952">
        <v>0</v>
      </c>
      <c r="C131" s="953">
        <v>7.3289000000000007E-2</v>
      </c>
      <c r="D131" s="953">
        <v>0</v>
      </c>
      <c r="E131" s="953">
        <v>0</v>
      </c>
      <c r="F131" s="954">
        <v>7.3289000000000007E-2</v>
      </c>
      <c r="G131" s="955">
        <v>0</v>
      </c>
      <c r="H131" s="955">
        <v>0</v>
      </c>
      <c r="I131" s="955">
        <v>0</v>
      </c>
      <c r="J131" s="955">
        <v>0</v>
      </c>
      <c r="K131" s="955">
        <v>0</v>
      </c>
      <c r="L131" s="956">
        <v>0</v>
      </c>
      <c r="M131" s="957">
        <v>0</v>
      </c>
      <c r="N131" s="957">
        <v>0</v>
      </c>
      <c r="O131" s="957">
        <v>0</v>
      </c>
      <c r="P131" s="957">
        <v>0</v>
      </c>
      <c r="Q131" s="957">
        <v>0</v>
      </c>
      <c r="R131" s="957">
        <v>0</v>
      </c>
      <c r="S131" s="957">
        <v>0</v>
      </c>
      <c r="T131" s="957">
        <v>0</v>
      </c>
      <c r="U131" s="957">
        <v>0</v>
      </c>
      <c r="V131" s="957">
        <v>0</v>
      </c>
      <c r="W131" s="957">
        <v>0</v>
      </c>
      <c r="X131" s="957">
        <v>0</v>
      </c>
      <c r="Y131" s="957">
        <v>0</v>
      </c>
      <c r="Z131" s="957">
        <v>0</v>
      </c>
      <c r="AA131" s="957">
        <v>0</v>
      </c>
      <c r="AB131" s="937"/>
    </row>
    <row r="132" spans="1:28">
      <c r="A132" s="951" t="s">
        <v>3927</v>
      </c>
      <c r="B132" s="952">
        <v>0</v>
      </c>
      <c r="C132" s="953">
        <v>6.5000000000000002E-2</v>
      </c>
      <c r="D132" s="953">
        <v>0</v>
      </c>
      <c r="E132" s="953">
        <v>0</v>
      </c>
      <c r="F132" s="954">
        <v>6.5000000000000002E-2</v>
      </c>
      <c r="G132" s="955">
        <v>0</v>
      </c>
      <c r="H132" s="955">
        <v>0</v>
      </c>
      <c r="I132" s="955">
        <v>0</v>
      </c>
      <c r="J132" s="955">
        <v>0</v>
      </c>
      <c r="K132" s="955">
        <v>0</v>
      </c>
      <c r="L132" s="956">
        <v>0</v>
      </c>
      <c r="M132" s="957">
        <v>0</v>
      </c>
      <c r="N132" s="957">
        <v>0</v>
      </c>
      <c r="O132" s="957">
        <v>0</v>
      </c>
      <c r="P132" s="957">
        <v>0</v>
      </c>
      <c r="Q132" s="957">
        <v>0</v>
      </c>
      <c r="R132" s="957">
        <v>0</v>
      </c>
      <c r="S132" s="957">
        <v>0</v>
      </c>
      <c r="T132" s="957">
        <v>0</v>
      </c>
      <c r="U132" s="957">
        <v>0</v>
      </c>
      <c r="V132" s="957">
        <v>0</v>
      </c>
      <c r="W132" s="957">
        <v>0</v>
      </c>
      <c r="X132" s="957">
        <v>0</v>
      </c>
      <c r="Y132" s="957">
        <v>0</v>
      </c>
      <c r="Z132" s="957">
        <v>0</v>
      </c>
      <c r="AA132" s="957">
        <v>0</v>
      </c>
      <c r="AB132" s="937"/>
    </row>
    <row r="133" spans="1:28">
      <c r="A133" s="951" t="s">
        <v>3928</v>
      </c>
      <c r="B133" s="952">
        <v>0</v>
      </c>
      <c r="C133" s="953">
        <v>1.47132</v>
      </c>
      <c r="D133" s="953">
        <v>0</v>
      </c>
      <c r="E133" s="953">
        <v>0</v>
      </c>
      <c r="F133" s="954">
        <v>0.47132000000000002</v>
      </c>
      <c r="G133" s="955">
        <v>0</v>
      </c>
      <c r="H133" s="955">
        <v>0</v>
      </c>
      <c r="I133" s="955">
        <v>0</v>
      </c>
      <c r="J133" s="955">
        <v>0</v>
      </c>
      <c r="K133" s="955">
        <v>1</v>
      </c>
      <c r="L133" s="956">
        <v>7.0111099126307797E-3</v>
      </c>
      <c r="M133" s="957">
        <v>2.3610062440825001E-4</v>
      </c>
      <c r="N133" s="957">
        <v>5.9204928151104395E-4</v>
      </c>
      <c r="O133" s="957">
        <v>1.2404271383885199E-2</v>
      </c>
      <c r="P133" s="957">
        <v>1.04267788444253E-4</v>
      </c>
      <c r="Q133" s="957">
        <v>1.55802442502906E-4</v>
      </c>
      <c r="R133" s="957">
        <v>1.3303131629094299E-4</v>
      </c>
      <c r="S133" s="957">
        <v>4.2306355541173804E-3</v>
      </c>
      <c r="T133" s="957">
        <v>7.9219549611093103E-3</v>
      </c>
      <c r="U133" s="957">
        <v>5.4530854876017202E-3</v>
      </c>
      <c r="V133" s="957">
        <v>2.03741655580724E-6</v>
      </c>
      <c r="W133" s="957">
        <v>8.2695142559234894E-6</v>
      </c>
      <c r="X133" s="957">
        <v>1.19848032694543E-5</v>
      </c>
      <c r="Y133" s="957">
        <v>1.19848032694543E-5</v>
      </c>
      <c r="Z133" s="957">
        <v>0</v>
      </c>
      <c r="AA133" s="957">
        <v>7.6223348793729595E-5</v>
      </c>
      <c r="AB133" s="937"/>
    </row>
    <row r="134" spans="1:28">
      <c r="A134" s="951" t="s">
        <v>3929</v>
      </c>
      <c r="B134" s="952">
        <v>0</v>
      </c>
      <c r="C134" s="953">
        <v>47.22325</v>
      </c>
      <c r="D134" s="953">
        <v>0</v>
      </c>
      <c r="E134" s="953">
        <v>0</v>
      </c>
      <c r="F134" s="954">
        <v>7.2232500000000002</v>
      </c>
      <c r="G134" s="955">
        <v>0</v>
      </c>
      <c r="H134" s="955">
        <v>0</v>
      </c>
      <c r="I134" s="955">
        <v>0</v>
      </c>
      <c r="J134" s="955">
        <v>0</v>
      </c>
      <c r="K134" s="955">
        <v>40</v>
      </c>
      <c r="L134" s="956">
        <v>0.22147916441951601</v>
      </c>
      <c r="M134" s="957">
        <v>7.5672047843334603E-3</v>
      </c>
      <c r="N134" s="957">
        <v>1.8419683840889801E-2</v>
      </c>
      <c r="O134" s="957">
        <v>3.9127985714114501E-2</v>
      </c>
      <c r="P134" s="957">
        <v>4.5772360646700004E-3</v>
      </c>
      <c r="Q134" s="957">
        <v>3.5067534366423399E-3</v>
      </c>
      <c r="R134" s="957">
        <v>1.88257289756589E-3</v>
      </c>
      <c r="S134" s="957">
        <v>0.13510229029590501</v>
      </c>
      <c r="T134" s="957">
        <v>0.27020458059181002</v>
      </c>
      <c r="U134" s="957">
        <v>0.21963350471602</v>
      </c>
      <c r="V134" s="957">
        <v>9.5974304581790304E-5</v>
      </c>
      <c r="W134" s="957">
        <v>4.7987152290895099E-4</v>
      </c>
      <c r="X134" s="957">
        <v>7.3826388139838696E-4</v>
      </c>
      <c r="Y134" s="957">
        <v>3.6913194069919299E-4</v>
      </c>
      <c r="Z134" s="957">
        <v>0</v>
      </c>
      <c r="AA134" s="957">
        <v>2.16680449190427E-3</v>
      </c>
      <c r="AB134" s="937"/>
    </row>
    <row r="135" spans="1:28">
      <c r="A135" s="951" t="s">
        <v>3930</v>
      </c>
      <c r="B135" s="952">
        <v>0</v>
      </c>
      <c r="C135" s="953">
        <v>3.3000000000000002E-2</v>
      </c>
      <c r="D135" s="953">
        <v>0</v>
      </c>
      <c r="E135" s="953">
        <v>0</v>
      </c>
      <c r="F135" s="954">
        <v>0</v>
      </c>
      <c r="G135" s="955">
        <v>0</v>
      </c>
      <c r="H135" s="955">
        <v>0</v>
      </c>
      <c r="I135" s="955">
        <v>0</v>
      </c>
      <c r="J135" s="955">
        <v>0</v>
      </c>
      <c r="K135" s="955">
        <v>0</v>
      </c>
      <c r="L135" s="956">
        <v>0</v>
      </c>
      <c r="M135" s="957">
        <v>0</v>
      </c>
      <c r="N135" s="957">
        <v>0</v>
      </c>
      <c r="O135" s="957">
        <v>0</v>
      </c>
      <c r="P135" s="957">
        <v>0</v>
      </c>
      <c r="Q135" s="957">
        <v>0</v>
      </c>
      <c r="R135" s="957">
        <v>0</v>
      </c>
      <c r="S135" s="957">
        <v>0</v>
      </c>
      <c r="T135" s="957">
        <v>0</v>
      </c>
      <c r="U135" s="957">
        <v>0</v>
      </c>
      <c r="V135" s="957">
        <v>0</v>
      </c>
      <c r="W135" s="957">
        <v>0</v>
      </c>
      <c r="X135" s="957">
        <v>0</v>
      </c>
      <c r="Y135" s="957">
        <v>0</v>
      </c>
      <c r="Z135" s="957">
        <v>0</v>
      </c>
      <c r="AA135" s="957">
        <v>0</v>
      </c>
      <c r="AB135" s="937"/>
    </row>
    <row r="136" spans="1:28">
      <c r="A136" s="951" t="s">
        <v>3931</v>
      </c>
      <c r="B136" s="952">
        <v>0</v>
      </c>
      <c r="C136" s="953">
        <v>0</v>
      </c>
      <c r="D136" s="953">
        <v>0</v>
      </c>
      <c r="E136" s="953">
        <v>0</v>
      </c>
      <c r="F136" s="954">
        <v>0</v>
      </c>
      <c r="G136" s="955">
        <v>0</v>
      </c>
      <c r="H136" s="955">
        <v>0</v>
      </c>
      <c r="I136" s="955">
        <v>0</v>
      </c>
      <c r="J136" s="955">
        <v>0</v>
      </c>
      <c r="K136" s="955">
        <v>0</v>
      </c>
      <c r="L136" s="956">
        <v>0</v>
      </c>
      <c r="M136" s="957">
        <v>0</v>
      </c>
      <c r="N136" s="957">
        <v>0</v>
      </c>
      <c r="O136" s="957">
        <v>0</v>
      </c>
      <c r="P136" s="957">
        <v>0</v>
      </c>
      <c r="Q136" s="957">
        <v>0</v>
      </c>
      <c r="R136" s="957">
        <v>0</v>
      </c>
      <c r="S136" s="957">
        <v>0</v>
      </c>
      <c r="T136" s="957">
        <v>0</v>
      </c>
      <c r="U136" s="957">
        <v>0</v>
      </c>
      <c r="V136" s="957">
        <v>0</v>
      </c>
      <c r="W136" s="957">
        <v>0</v>
      </c>
      <c r="X136" s="957">
        <v>0</v>
      </c>
      <c r="Y136" s="957">
        <v>0</v>
      </c>
      <c r="Z136" s="957">
        <v>0</v>
      </c>
      <c r="AA136" s="957">
        <v>0</v>
      </c>
      <c r="AB136" s="937"/>
    </row>
    <row r="137" spans="1:28">
      <c r="A137" s="951" t="s">
        <v>3932</v>
      </c>
      <c r="B137" s="952">
        <v>0</v>
      </c>
      <c r="C137" s="953">
        <v>3.0000000000000001E-3</v>
      </c>
      <c r="D137" s="953">
        <v>0</v>
      </c>
      <c r="E137" s="953">
        <v>0</v>
      </c>
      <c r="F137" s="954">
        <v>0</v>
      </c>
      <c r="G137" s="955">
        <v>0</v>
      </c>
      <c r="H137" s="955">
        <v>0</v>
      </c>
      <c r="I137" s="955">
        <v>0</v>
      </c>
      <c r="J137" s="955">
        <v>0</v>
      </c>
      <c r="K137" s="955">
        <v>0</v>
      </c>
      <c r="L137" s="956">
        <v>0</v>
      </c>
      <c r="M137" s="957">
        <v>0</v>
      </c>
      <c r="N137" s="957">
        <v>0</v>
      </c>
      <c r="O137" s="957">
        <v>0</v>
      </c>
      <c r="P137" s="957">
        <v>0</v>
      </c>
      <c r="Q137" s="957">
        <v>0</v>
      </c>
      <c r="R137" s="957">
        <v>0</v>
      </c>
      <c r="S137" s="957">
        <v>0</v>
      </c>
      <c r="T137" s="957">
        <v>0</v>
      </c>
      <c r="U137" s="957">
        <v>0</v>
      </c>
      <c r="V137" s="957">
        <v>0</v>
      </c>
      <c r="W137" s="957">
        <v>0</v>
      </c>
      <c r="X137" s="957">
        <v>0</v>
      </c>
      <c r="Y137" s="957">
        <v>0</v>
      </c>
      <c r="Z137" s="957">
        <v>0</v>
      </c>
      <c r="AA137" s="957">
        <v>0</v>
      </c>
      <c r="AB137" s="937"/>
    </row>
    <row r="138" spans="1:28">
      <c r="A138" s="951" t="s">
        <v>3933</v>
      </c>
      <c r="B138" s="952">
        <v>0</v>
      </c>
      <c r="C138" s="953">
        <v>141.767</v>
      </c>
      <c r="D138" s="953">
        <v>0</v>
      </c>
      <c r="E138" s="953">
        <v>0</v>
      </c>
      <c r="F138" s="954">
        <v>0</v>
      </c>
      <c r="G138" s="955">
        <v>0</v>
      </c>
      <c r="H138" s="955">
        <v>0</v>
      </c>
      <c r="I138" s="955">
        <v>0</v>
      </c>
      <c r="J138" s="955">
        <v>0</v>
      </c>
      <c r="K138" s="955">
        <v>142</v>
      </c>
      <c r="L138" s="956">
        <v>0.76725847625211197</v>
      </c>
      <c r="M138" s="957">
        <v>3.5442562830331099E-2</v>
      </c>
      <c r="N138" s="957">
        <v>6.1725811670801399E-2</v>
      </c>
      <c r="O138" s="957">
        <v>7.9646208607485697E-2</v>
      </c>
      <c r="P138" s="957">
        <v>1.3008880739222701E-2</v>
      </c>
      <c r="Q138" s="957">
        <v>8.6283392658109501E-3</v>
      </c>
      <c r="R138" s="957">
        <v>1.0354007118973101E-2</v>
      </c>
      <c r="S138" s="957">
        <v>0.66106353144213104</v>
      </c>
      <c r="T138" s="957">
        <v>1.31947218926401</v>
      </c>
      <c r="U138" s="957">
        <v>0.88938266278359002</v>
      </c>
      <c r="V138" s="957">
        <v>2.6548736202495202E-4</v>
      </c>
      <c r="W138" s="957">
        <v>2.7876173012619999E-4</v>
      </c>
      <c r="X138" s="957">
        <v>5.3097472404990496E-3</v>
      </c>
      <c r="Y138" s="957">
        <v>2.65487362024952E-3</v>
      </c>
      <c r="Z138" s="957">
        <v>1.32743681012476E-3</v>
      </c>
      <c r="AA138" s="957">
        <v>8.1106389098623E-3</v>
      </c>
      <c r="AB138" s="937"/>
    </row>
    <row r="139" spans="1:28">
      <c r="A139" s="951" t="s">
        <v>4245</v>
      </c>
      <c r="B139" s="952">
        <v>0</v>
      </c>
      <c r="C139" s="953">
        <v>0</v>
      </c>
      <c r="D139" s="953">
        <v>0</v>
      </c>
      <c r="E139" s="953">
        <v>0</v>
      </c>
      <c r="F139" s="954">
        <v>0</v>
      </c>
      <c r="G139" s="955">
        <v>0</v>
      </c>
      <c r="H139" s="955">
        <v>0</v>
      </c>
      <c r="I139" s="955">
        <v>0</v>
      </c>
      <c r="J139" s="955">
        <v>0</v>
      </c>
      <c r="K139" s="955">
        <v>0</v>
      </c>
      <c r="L139" s="956">
        <v>0</v>
      </c>
      <c r="M139" s="957">
        <v>0</v>
      </c>
      <c r="N139" s="957">
        <v>0</v>
      </c>
      <c r="O139" s="957">
        <v>0</v>
      </c>
      <c r="P139" s="957">
        <v>0</v>
      </c>
      <c r="Q139" s="957">
        <v>0</v>
      </c>
      <c r="R139" s="957">
        <v>0</v>
      </c>
      <c r="S139" s="957">
        <v>0</v>
      </c>
      <c r="T139" s="957">
        <v>0</v>
      </c>
      <c r="U139" s="957">
        <v>0</v>
      </c>
      <c r="V139" s="957">
        <v>0</v>
      </c>
      <c r="W139" s="957">
        <v>0</v>
      </c>
      <c r="X139" s="957">
        <v>0</v>
      </c>
      <c r="Y139" s="957">
        <v>0</v>
      </c>
      <c r="Z139" s="957">
        <v>0</v>
      </c>
      <c r="AA139" s="957">
        <v>0</v>
      </c>
      <c r="AB139" s="937"/>
    </row>
    <row r="140" spans="1:28">
      <c r="A140" s="951" t="s">
        <v>3934</v>
      </c>
      <c r="B140" s="952">
        <v>0</v>
      </c>
      <c r="C140" s="953">
        <v>30.470670999999999</v>
      </c>
      <c r="D140" s="953">
        <v>0</v>
      </c>
      <c r="E140" s="953">
        <v>0</v>
      </c>
      <c r="F140" s="954">
        <v>0</v>
      </c>
      <c r="G140" s="955">
        <v>0</v>
      </c>
      <c r="H140" s="955">
        <v>30.473684210526301</v>
      </c>
      <c r="I140" s="955">
        <v>0</v>
      </c>
      <c r="J140" s="955">
        <v>0</v>
      </c>
      <c r="K140" s="955">
        <v>0</v>
      </c>
      <c r="L140" s="956">
        <v>0</v>
      </c>
      <c r="M140" s="957">
        <v>0</v>
      </c>
      <c r="N140" s="957">
        <v>0</v>
      </c>
      <c r="O140" s="957">
        <v>0</v>
      </c>
      <c r="P140" s="957">
        <v>0</v>
      </c>
      <c r="Q140" s="957">
        <v>0</v>
      </c>
      <c r="R140" s="957">
        <v>0</v>
      </c>
      <c r="S140" s="957">
        <v>0</v>
      </c>
      <c r="T140" s="957">
        <v>0</v>
      </c>
      <c r="U140" s="957">
        <v>0</v>
      </c>
      <c r="V140" s="957">
        <v>0</v>
      </c>
      <c r="W140" s="957">
        <v>0</v>
      </c>
      <c r="X140" s="957">
        <v>0</v>
      </c>
      <c r="Y140" s="957">
        <v>0</v>
      </c>
      <c r="Z140" s="957">
        <v>0</v>
      </c>
      <c r="AA140" s="957">
        <v>0</v>
      </c>
      <c r="AB140" s="937"/>
    </row>
    <row r="141" spans="1:28">
      <c r="A141" s="951" t="s">
        <v>3935</v>
      </c>
      <c r="B141" s="952">
        <v>0</v>
      </c>
      <c r="C141" s="953">
        <v>0.38329999999999997</v>
      </c>
      <c r="D141" s="953">
        <v>0</v>
      </c>
      <c r="E141" s="953">
        <v>0</v>
      </c>
      <c r="F141" s="954">
        <v>0</v>
      </c>
      <c r="G141" s="955">
        <v>0</v>
      </c>
      <c r="H141" s="955">
        <v>0</v>
      </c>
      <c r="I141" s="955">
        <v>0</v>
      </c>
      <c r="J141" s="955">
        <v>0</v>
      </c>
      <c r="K141" s="955">
        <v>0</v>
      </c>
      <c r="L141" s="956">
        <v>0</v>
      </c>
      <c r="M141" s="957">
        <v>0</v>
      </c>
      <c r="N141" s="957">
        <v>0</v>
      </c>
      <c r="O141" s="957">
        <v>0</v>
      </c>
      <c r="P141" s="957">
        <v>0</v>
      </c>
      <c r="Q141" s="957">
        <v>0</v>
      </c>
      <c r="R141" s="957">
        <v>0</v>
      </c>
      <c r="S141" s="957">
        <v>0</v>
      </c>
      <c r="T141" s="957">
        <v>0</v>
      </c>
      <c r="U141" s="957">
        <v>0</v>
      </c>
      <c r="V141" s="957">
        <v>0</v>
      </c>
      <c r="W141" s="957">
        <v>0</v>
      </c>
      <c r="X141" s="957">
        <v>0</v>
      </c>
      <c r="Y141" s="957">
        <v>0</v>
      </c>
      <c r="Z141" s="957">
        <v>0</v>
      </c>
      <c r="AA141" s="957">
        <v>0</v>
      </c>
      <c r="AB141" s="937"/>
    </row>
    <row r="142" spans="1:28">
      <c r="A142" s="951" t="s">
        <v>3936</v>
      </c>
      <c r="B142" s="952">
        <v>0</v>
      </c>
      <c r="C142" s="953">
        <v>34.733969999999999</v>
      </c>
      <c r="D142" s="953">
        <v>0</v>
      </c>
      <c r="E142" s="953">
        <v>0</v>
      </c>
      <c r="F142" s="954">
        <v>6</v>
      </c>
      <c r="G142" s="955">
        <v>0</v>
      </c>
      <c r="H142" s="955">
        <v>0</v>
      </c>
      <c r="I142" s="955">
        <v>0</v>
      </c>
      <c r="J142" s="955">
        <v>0</v>
      </c>
      <c r="K142" s="955">
        <v>29</v>
      </c>
      <c r="L142" s="956">
        <v>2.9473028200242099E-2</v>
      </c>
      <c r="M142" s="957">
        <v>2.9473028200242103E-4</v>
      </c>
      <c r="N142" s="957">
        <v>2.5420486822708799E-3</v>
      </c>
      <c r="O142" s="957">
        <v>3.1315092462757201E-3</v>
      </c>
      <c r="P142" s="957">
        <v>1.04997662963362E-3</v>
      </c>
      <c r="Q142" s="957">
        <v>5.8946056400484205E-4</v>
      </c>
      <c r="R142" s="957">
        <v>1.6578578362636199E-4</v>
      </c>
      <c r="S142" s="957">
        <v>4.4209542300363098E-3</v>
      </c>
      <c r="T142" s="957">
        <v>9.7629405913301891E-3</v>
      </c>
      <c r="U142" s="957">
        <v>4.5130574431620697E-2</v>
      </c>
      <c r="V142" s="957">
        <v>9.2103213125756605E-6</v>
      </c>
      <c r="W142" s="957">
        <v>5.52619278754539E-6</v>
      </c>
      <c r="X142" s="957">
        <v>0</v>
      </c>
      <c r="Y142" s="957">
        <v>0</v>
      </c>
      <c r="Z142" s="957">
        <v>3.68412852503026E-4</v>
      </c>
      <c r="AA142" s="957">
        <v>6.2630184925514506E-5</v>
      </c>
      <c r="AB142" s="937"/>
    </row>
    <row r="143" spans="1:28">
      <c r="A143" s="951" t="s">
        <v>3937</v>
      </c>
      <c r="B143" s="952">
        <v>0</v>
      </c>
      <c r="C143" s="953">
        <v>0</v>
      </c>
      <c r="D143" s="953">
        <v>0</v>
      </c>
      <c r="E143" s="953">
        <v>0</v>
      </c>
      <c r="F143" s="954">
        <v>0</v>
      </c>
      <c r="G143" s="955">
        <v>0</v>
      </c>
      <c r="H143" s="955">
        <v>0</v>
      </c>
      <c r="I143" s="955">
        <v>0</v>
      </c>
      <c r="J143" s="955">
        <v>0</v>
      </c>
      <c r="K143" s="955">
        <v>0</v>
      </c>
      <c r="L143" s="956">
        <v>0</v>
      </c>
      <c r="M143" s="957">
        <v>0</v>
      </c>
      <c r="N143" s="957">
        <v>0</v>
      </c>
      <c r="O143" s="957">
        <v>0</v>
      </c>
      <c r="P143" s="957">
        <v>0</v>
      </c>
      <c r="Q143" s="957">
        <v>0</v>
      </c>
      <c r="R143" s="957">
        <v>0</v>
      </c>
      <c r="S143" s="957">
        <v>0</v>
      </c>
      <c r="T143" s="957">
        <v>0</v>
      </c>
      <c r="U143" s="957">
        <v>0</v>
      </c>
      <c r="V143" s="957">
        <v>0</v>
      </c>
      <c r="W143" s="957">
        <v>0</v>
      </c>
      <c r="X143" s="957">
        <v>0</v>
      </c>
      <c r="Y143" s="957">
        <v>0</v>
      </c>
      <c r="Z143" s="957">
        <v>0</v>
      </c>
      <c r="AA143" s="957">
        <v>0</v>
      </c>
      <c r="AB143" s="937"/>
    </row>
    <row r="144" spans="1:28">
      <c r="A144" s="951" t="s">
        <v>3941</v>
      </c>
      <c r="B144" s="952">
        <v>0</v>
      </c>
      <c r="C144" s="953">
        <v>6.9560000000000004</v>
      </c>
      <c r="D144" s="953">
        <v>0</v>
      </c>
      <c r="E144" s="953">
        <v>0</v>
      </c>
      <c r="F144" s="954">
        <v>0</v>
      </c>
      <c r="G144" s="955">
        <v>0</v>
      </c>
      <c r="H144" s="955">
        <v>0</v>
      </c>
      <c r="I144" s="955">
        <v>0</v>
      </c>
      <c r="J144" s="955">
        <v>0</v>
      </c>
      <c r="K144" s="955">
        <v>7</v>
      </c>
      <c r="L144" s="956">
        <v>4.9245556634187899E-2</v>
      </c>
      <c r="M144" s="957">
        <v>2.0721724852886501E-3</v>
      </c>
      <c r="N144" s="957">
        <v>3.95138963793909E-3</v>
      </c>
      <c r="O144" s="957">
        <v>5.1175109960570004E-3</v>
      </c>
      <c r="P144" s="957">
        <v>9.8994475005692801E-4</v>
      </c>
      <c r="Q144" s="957">
        <v>6.9631706995529699E-4</v>
      </c>
      <c r="R144" s="957">
        <v>2.0973405721545101E-4</v>
      </c>
      <c r="S144" s="957">
        <v>1.50169584966263E-2</v>
      </c>
      <c r="T144" s="957">
        <v>3.2382938434065603E-2</v>
      </c>
      <c r="U144" s="957">
        <v>5.3691918647155397E-2</v>
      </c>
      <c r="V144" s="957">
        <v>1.09061709752034E-5</v>
      </c>
      <c r="W144" s="957">
        <v>6.0403408478049797E-5</v>
      </c>
      <c r="X144" s="957">
        <v>8.3893622886180302E-5</v>
      </c>
      <c r="Y144" s="957">
        <v>0</v>
      </c>
      <c r="Z144" s="957">
        <v>0</v>
      </c>
      <c r="AA144" s="957">
        <v>2.4832512374309398E-4</v>
      </c>
      <c r="AB144" s="937"/>
    </row>
    <row r="145" spans="1:28">
      <c r="A145" s="951" t="s">
        <v>3942</v>
      </c>
      <c r="B145" s="952">
        <v>0</v>
      </c>
      <c r="C145" s="953">
        <v>5.5782800000000003</v>
      </c>
      <c r="D145" s="953">
        <v>0</v>
      </c>
      <c r="E145" s="953">
        <v>2.2200000000000001E-2</v>
      </c>
      <c r="F145" s="954">
        <v>0</v>
      </c>
      <c r="G145" s="955">
        <v>0</v>
      </c>
      <c r="H145" s="955">
        <v>0</v>
      </c>
      <c r="I145" s="955">
        <v>0</v>
      </c>
      <c r="J145" s="955">
        <v>0</v>
      </c>
      <c r="K145" s="955">
        <v>6</v>
      </c>
      <c r="L145" s="956">
        <v>4.69564592097221E-2</v>
      </c>
      <c r="M145" s="957">
        <v>4.7459820947039102E-4</v>
      </c>
      <c r="N145" s="957">
        <v>4.4439650523136701E-3</v>
      </c>
      <c r="O145" s="957">
        <v>1.9415381296516E-3</v>
      </c>
      <c r="P145" s="957">
        <v>6.9751555028224198E-4</v>
      </c>
      <c r="Q145" s="957">
        <v>1.1505411138676199E-3</v>
      </c>
      <c r="R145" s="957">
        <v>2.3010822277352299E-4</v>
      </c>
      <c r="S145" s="957">
        <v>6.3998849458886103E-3</v>
      </c>
      <c r="T145" s="957">
        <v>1.27278610721605E-2</v>
      </c>
      <c r="U145" s="957">
        <v>4.5734009276237698E-2</v>
      </c>
      <c r="V145" s="957">
        <v>3.5954409808363001E-6</v>
      </c>
      <c r="W145" s="957">
        <v>3.5954409808363001E-6</v>
      </c>
      <c r="X145" s="957">
        <v>0</v>
      </c>
      <c r="Y145" s="957">
        <v>0</v>
      </c>
      <c r="Z145" s="957">
        <v>7.1908819616726E-5</v>
      </c>
      <c r="AA145" s="957">
        <v>1.08582317621256E-4</v>
      </c>
      <c r="AB145" s="937"/>
    </row>
    <row r="146" spans="1:28">
      <c r="A146" s="951" t="s">
        <v>3943</v>
      </c>
      <c r="B146" s="952">
        <v>0</v>
      </c>
      <c r="C146" s="953">
        <v>887.84472000000005</v>
      </c>
      <c r="D146" s="953">
        <v>0</v>
      </c>
      <c r="E146" s="953">
        <v>0.90900000000000003</v>
      </c>
      <c r="F146" s="954">
        <v>0</v>
      </c>
      <c r="G146" s="955">
        <v>0</v>
      </c>
      <c r="H146" s="955">
        <v>0</v>
      </c>
      <c r="I146" s="955">
        <v>0</v>
      </c>
      <c r="J146" s="955">
        <v>0</v>
      </c>
      <c r="K146" s="955">
        <v>887</v>
      </c>
      <c r="L146" s="956">
        <v>6.5484006280036899</v>
      </c>
      <c r="M146" s="957">
        <v>0.27745658505015602</v>
      </c>
      <c r="N146" s="957">
        <v>0.53684128525030295</v>
      </c>
      <c r="O146" s="957">
        <v>0.66972279150037695</v>
      </c>
      <c r="P146" s="957">
        <v>0.109494361150062</v>
      </c>
      <c r="Q146" s="957">
        <v>8.5044164000047898E-2</v>
      </c>
      <c r="R146" s="957">
        <v>1.8071884850010201E-2</v>
      </c>
      <c r="S146" s="957">
        <v>1.86034108750105</v>
      </c>
      <c r="T146" s="957">
        <v>4.2734692410024104</v>
      </c>
      <c r="U146" s="957">
        <v>7.21812341950407</v>
      </c>
      <c r="V146" s="957">
        <v>1.2756624600007199E-3</v>
      </c>
      <c r="W146" s="957">
        <v>2.5513249200014398E-3</v>
      </c>
      <c r="X146" s="957">
        <v>0</v>
      </c>
      <c r="Y146" s="957">
        <v>0</v>
      </c>
      <c r="Z146" s="957">
        <v>0</v>
      </c>
      <c r="AA146" s="957">
        <v>3.82698738000216E-2</v>
      </c>
      <c r="AB146" s="937"/>
    </row>
    <row r="147" spans="1:28">
      <c r="A147" s="951" t="s">
        <v>4211</v>
      </c>
      <c r="B147" s="952">
        <v>0</v>
      </c>
      <c r="C147" s="953">
        <v>0</v>
      </c>
      <c r="D147" s="953">
        <v>0</v>
      </c>
      <c r="E147" s="953">
        <v>0</v>
      </c>
      <c r="F147" s="954">
        <v>0</v>
      </c>
      <c r="G147" s="955">
        <v>0</v>
      </c>
      <c r="H147" s="955">
        <v>0</v>
      </c>
      <c r="I147" s="955">
        <v>0</v>
      </c>
      <c r="J147" s="955">
        <v>0</v>
      </c>
      <c r="K147" s="955">
        <v>0</v>
      </c>
      <c r="L147" s="956">
        <v>0</v>
      </c>
      <c r="M147" s="957">
        <v>0</v>
      </c>
      <c r="N147" s="957">
        <v>0</v>
      </c>
      <c r="O147" s="957">
        <v>0</v>
      </c>
      <c r="P147" s="957">
        <v>0</v>
      </c>
      <c r="Q147" s="957">
        <v>0</v>
      </c>
      <c r="R147" s="957">
        <v>0</v>
      </c>
      <c r="S147" s="957">
        <v>0</v>
      </c>
      <c r="T147" s="957">
        <v>0</v>
      </c>
      <c r="U147" s="957">
        <v>0</v>
      </c>
      <c r="V147" s="957">
        <v>0</v>
      </c>
      <c r="W147" s="957">
        <v>0</v>
      </c>
      <c r="X147" s="957">
        <v>0</v>
      </c>
      <c r="Y147" s="957">
        <v>0</v>
      </c>
      <c r="Z147" s="957">
        <v>0</v>
      </c>
      <c r="AA147" s="957">
        <v>0</v>
      </c>
      <c r="AB147" s="937"/>
    </row>
    <row r="148" spans="1:28">
      <c r="A148" s="951" t="s">
        <v>3944</v>
      </c>
      <c r="B148" s="952">
        <v>0</v>
      </c>
      <c r="C148" s="953">
        <v>749.40300000000002</v>
      </c>
      <c r="D148" s="953">
        <v>0</v>
      </c>
      <c r="E148" s="953">
        <v>0</v>
      </c>
      <c r="F148" s="954">
        <v>749.40300000000002</v>
      </c>
      <c r="G148" s="955">
        <v>0</v>
      </c>
      <c r="H148" s="955">
        <v>0</v>
      </c>
      <c r="I148" s="955">
        <v>0</v>
      </c>
      <c r="J148" s="955">
        <v>0</v>
      </c>
      <c r="K148" s="955">
        <v>0</v>
      </c>
      <c r="L148" s="956">
        <v>0</v>
      </c>
      <c r="M148" s="957">
        <v>0</v>
      </c>
      <c r="N148" s="957">
        <v>0</v>
      </c>
      <c r="O148" s="957">
        <v>0</v>
      </c>
      <c r="P148" s="957">
        <v>0</v>
      </c>
      <c r="Q148" s="957">
        <v>0</v>
      </c>
      <c r="R148" s="957">
        <v>0</v>
      </c>
      <c r="S148" s="957">
        <v>0</v>
      </c>
      <c r="T148" s="957">
        <v>0</v>
      </c>
      <c r="U148" s="957">
        <v>0</v>
      </c>
      <c r="V148" s="957">
        <v>0</v>
      </c>
      <c r="W148" s="957">
        <v>0</v>
      </c>
      <c r="X148" s="957">
        <v>0</v>
      </c>
      <c r="Y148" s="957">
        <v>0</v>
      </c>
      <c r="Z148" s="957">
        <v>0</v>
      </c>
      <c r="AA148" s="957">
        <v>0</v>
      </c>
      <c r="AB148" s="937"/>
    </row>
    <row r="149" spans="1:28">
      <c r="A149" s="951" t="s">
        <v>3945</v>
      </c>
      <c r="B149" s="952">
        <v>0</v>
      </c>
      <c r="C149" s="953">
        <v>92.496679999999998</v>
      </c>
      <c r="D149" s="953">
        <v>0</v>
      </c>
      <c r="E149" s="953">
        <v>0</v>
      </c>
      <c r="F149" s="954">
        <v>0</v>
      </c>
      <c r="G149" s="955">
        <v>0</v>
      </c>
      <c r="H149" s="955">
        <v>0</v>
      </c>
      <c r="I149" s="955">
        <v>0</v>
      </c>
      <c r="J149" s="955">
        <v>0</v>
      </c>
      <c r="K149" s="955">
        <v>92</v>
      </c>
      <c r="L149" s="956">
        <v>7.3874327352916505E-2</v>
      </c>
      <c r="M149" s="957">
        <v>7.6079531154496097E-3</v>
      </c>
      <c r="N149" s="957">
        <v>1.1026019007898E-4</v>
      </c>
      <c r="O149" s="957">
        <v>2.6462445618955201E-2</v>
      </c>
      <c r="P149" s="957">
        <v>1.03644578674241E-2</v>
      </c>
      <c r="Q149" s="957">
        <v>3.3078057023694E-4</v>
      </c>
      <c r="R149" s="957">
        <v>1.76416304126368E-3</v>
      </c>
      <c r="S149" s="957">
        <v>6.17457064442287E-2</v>
      </c>
      <c r="T149" s="957">
        <v>0.146646052805043</v>
      </c>
      <c r="U149" s="957">
        <v>0.411270508994595</v>
      </c>
      <c r="V149" s="957">
        <v>1.98468342142164E-4</v>
      </c>
      <c r="W149" s="957">
        <v>1.3231222809477599E-4</v>
      </c>
      <c r="X149" s="957">
        <v>0</v>
      </c>
      <c r="Y149" s="957">
        <v>0</v>
      </c>
      <c r="Z149" s="957">
        <v>0</v>
      </c>
      <c r="AA149" s="957">
        <v>6.7258715948177695E-4</v>
      </c>
      <c r="AB149" s="937"/>
    </row>
    <row r="150" spans="1:28">
      <c r="A150" s="951" t="s">
        <v>3947</v>
      </c>
      <c r="B150" s="952">
        <v>0</v>
      </c>
      <c r="C150" s="953">
        <v>141.72191000000001</v>
      </c>
      <c r="D150" s="953">
        <v>0</v>
      </c>
      <c r="E150" s="953">
        <v>0</v>
      </c>
      <c r="F150" s="954">
        <v>0</v>
      </c>
      <c r="G150" s="955">
        <v>0</v>
      </c>
      <c r="H150" s="955">
        <v>0</v>
      </c>
      <c r="I150" s="955">
        <v>0</v>
      </c>
      <c r="J150" s="955">
        <v>0</v>
      </c>
      <c r="K150" s="955">
        <v>142</v>
      </c>
      <c r="L150" s="956">
        <v>0.456093673222354</v>
      </c>
      <c r="M150" s="957">
        <v>2.51872625510852E-2</v>
      </c>
      <c r="N150" s="957">
        <v>2.8590946679610301E-2</v>
      </c>
      <c r="O150" s="957">
        <v>0.25527630963937697</v>
      </c>
      <c r="P150" s="957">
        <v>2.00817363582977E-2</v>
      </c>
      <c r="Q150" s="957">
        <v>8.8495787341650797E-3</v>
      </c>
      <c r="R150" s="957">
        <v>8.3390261148863307E-3</v>
      </c>
      <c r="S150" s="957">
        <v>0.27910209853905199</v>
      </c>
      <c r="T150" s="957">
        <v>0.54288761849974199</v>
      </c>
      <c r="U150" s="957">
        <v>0.718177351118781</v>
      </c>
      <c r="V150" s="957">
        <v>1.19128944498376E-4</v>
      </c>
      <c r="W150" s="957">
        <v>1.0040868179148801E-3</v>
      </c>
      <c r="X150" s="957">
        <v>1.19128944498376E-2</v>
      </c>
      <c r="Y150" s="957">
        <v>6.8073682570500603E-3</v>
      </c>
      <c r="Z150" s="957">
        <v>3.4036841285250302E-3</v>
      </c>
      <c r="AA150" s="957">
        <v>4.9523604070039204E-3</v>
      </c>
      <c r="AB150" s="937"/>
    </row>
    <row r="151" spans="1:28">
      <c r="A151" s="951" t="s">
        <v>3949</v>
      </c>
      <c r="B151" s="952">
        <v>0</v>
      </c>
      <c r="C151" s="953">
        <v>23.417546000000002</v>
      </c>
      <c r="D151" s="953">
        <v>0</v>
      </c>
      <c r="E151" s="953">
        <v>0</v>
      </c>
      <c r="F151" s="954">
        <v>0</v>
      </c>
      <c r="G151" s="955">
        <v>0</v>
      </c>
      <c r="H151" s="955">
        <v>0</v>
      </c>
      <c r="I151" s="955">
        <v>0</v>
      </c>
      <c r="J151" s="955">
        <v>0</v>
      </c>
      <c r="K151" s="955">
        <v>23</v>
      </c>
      <c r="L151" s="956">
        <v>3.7254161722935303E-2</v>
      </c>
      <c r="M151" s="957">
        <v>2.5773319430961501E-4</v>
      </c>
      <c r="N151" s="957">
        <v>3.7488464626853199E-3</v>
      </c>
      <c r="O151" s="957">
        <v>1.5463991658576899E-2</v>
      </c>
      <c r="P151" s="957">
        <v>1.8744232313426599E-4</v>
      </c>
      <c r="Q151" s="957">
        <v>7.7319958292884595E-4</v>
      </c>
      <c r="R151" s="957">
        <v>3.28024065484965E-4</v>
      </c>
      <c r="S151" s="957">
        <v>3.0459377509318201E-3</v>
      </c>
      <c r="T151" s="957">
        <v>2.5773319430961502E-3</v>
      </c>
      <c r="U151" s="957">
        <v>2.9522165893646899E-2</v>
      </c>
      <c r="V151" s="957">
        <v>7.0290871175349597E-6</v>
      </c>
      <c r="W151" s="957">
        <v>4.6860580783566403E-6</v>
      </c>
      <c r="X151" s="957">
        <v>1.00750248684668E-2</v>
      </c>
      <c r="Y151" s="957">
        <v>4.92036098227448E-3</v>
      </c>
      <c r="Z151" s="957">
        <v>7.0290871175349699E-4</v>
      </c>
      <c r="AA151" s="957">
        <v>4.9203609822744802E-5</v>
      </c>
      <c r="AB151" s="937"/>
    </row>
    <row r="152" spans="1:28">
      <c r="A152" s="942"/>
      <c r="B152" s="943"/>
      <c r="C152" s="942"/>
      <c r="D152" s="942"/>
      <c r="E152" s="942"/>
      <c r="F152" s="943"/>
      <c r="G152" s="942"/>
      <c r="H152" s="942"/>
      <c r="I152" s="942"/>
      <c r="J152" s="942"/>
      <c r="K152" s="942"/>
      <c r="L152" s="943"/>
      <c r="M152" s="942"/>
      <c r="N152" s="942"/>
      <c r="O152" s="942"/>
      <c r="P152" s="942"/>
      <c r="Q152" s="942"/>
      <c r="R152" s="942"/>
      <c r="S152" s="942"/>
      <c r="T152" s="942"/>
      <c r="U152" s="942"/>
      <c r="V152" s="942"/>
      <c r="W152" s="942"/>
      <c r="X152" s="942"/>
      <c r="Y152" s="942"/>
      <c r="Z152" s="942"/>
      <c r="AA152" s="942"/>
      <c r="AB152" s="937"/>
    </row>
    <row r="153" spans="1:28">
      <c r="A153" s="944" t="s">
        <v>3950</v>
      </c>
      <c r="B153" s="945">
        <v>12</v>
      </c>
      <c r="C153" s="946">
        <v>11631</v>
      </c>
      <c r="D153" s="946">
        <v>-2000</v>
      </c>
      <c r="E153" s="946">
        <v>20</v>
      </c>
      <c r="F153" s="947">
        <v>0</v>
      </c>
      <c r="G153" s="948">
        <v>0</v>
      </c>
      <c r="H153" s="948">
        <v>0</v>
      </c>
      <c r="I153" s="948">
        <v>0</v>
      </c>
      <c r="J153" s="948">
        <v>0</v>
      </c>
      <c r="K153" s="948">
        <v>13632</v>
      </c>
      <c r="L153" s="949">
        <v>145.506457172306</v>
      </c>
      <c r="M153" s="950">
        <v>2.7960546027637001E-3</v>
      </c>
      <c r="N153" s="950">
        <v>16.165426479224301</v>
      </c>
      <c r="O153" s="950">
        <v>7.1213701027097606E-2</v>
      </c>
      <c r="P153" s="950">
        <v>3.8255492036098201E-3</v>
      </c>
      <c r="Q153" s="950">
        <v>0</v>
      </c>
      <c r="R153" s="950">
        <v>1.5879864332027001E-3</v>
      </c>
      <c r="S153" s="950">
        <v>6.3759153393496996E-3</v>
      </c>
      <c r="T153" s="950">
        <v>7.1345533863061597E-2</v>
      </c>
      <c r="U153" s="950">
        <v>0.17814211579716899</v>
      </c>
      <c r="V153" s="950">
        <v>6.3759153393496998E-5</v>
      </c>
      <c r="W153" s="950">
        <v>0</v>
      </c>
      <c r="X153" s="950">
        <v>3.7017821402461699</v>
      </c>
      <c r="Y153" s="950">
        <v>3.4938458035211402</v>
      </c>
      <c r="Z153" s="950">
        <v>0</v>
      </c>
      <c r="AA153" s="950">
        <v>9.3361617469049304E-4</v>
      </c>
      <c r="AB153" s="937"/>
    </row>
    <row r="154" spans="1:28">
      <c r="A154" s="951" t="s">
        <v>3951</v>
      </c>
      <c r="B154" s="952">
        <v>0</v>
      </c>
      <c r="C154" s="953">
        <v>2494</v>
      </c>
      <c r="D154" s="953">
        <v>0</v>
      </c>
      <c r="E154" s="953">
        <v>0</v>
      </c>
      <c r="F154" s="954">
        <v>0</v>
      </c>
      <c r="G154" s="955">
        <v>0</v>
      </c>
      <c r="H154" s="955">
        <v>0</v>
      </c>
      <c r="I154" s="955">
        <v>0</v>
      </c>
      <c r="J154" s="955">
        <v>0</v>
      </c>
      <c r="K154" s="955">
        <v>2494</v>
      </c>
      <c r="L154" s="956">
        <v>26.9010894186172</v>
      </c>
      <c r="M154" s="957">
        <v>0</v>
      </c>
      <c r="N154" s="957">
        <v>2.98900993540191</v>
      </c>
      <c r="O154" s="957">
        <v>0</v>
      </c>
      <c r="P154" s="957">
        <v>0</v>
      </c>
      <c r="Q154" s="957">
        <v>0</v>
      </c>
      <c r="R154" s="957">
        <v>0</v>
      </c>
      <c r="S154" s="957">
        <v>0</v>
      </c>
      <c r="T154" s="957">
        <v>0</v>
      </c>
      <c r="U154" s="957">
        <v>0</v>
      </c>
      <c r="V154" s="957">
        <v>0</v>
      </c>
      <c r="W154" s="957">
        <v>0</v>
      </c>
      <c r="X154" s="957">
        <v>0</v>
      </c>
      <c r="Y154" s="957">
        <v>0</v>
      </c>
      <c r="Z154" s="957">
        <v>0</v>
      </c>
      <c r="AA154" s="957">
        <v>2.9890099354019098E-4</v>
      </c>
      <c r="AB154" s="937"/>
    </row>
    <row r="155" spans="1:28">
      <c r="A155" s="951" t="s">
        <v>3952</v>
      </c>
      <c r="B155" s="952">
        <v>0</v>
      </c>
      <c r="C155" s="953">
        <v>71.138000000000005</v>
      </c>
      <c r="D155" s="953">
        <v>0</v>
      </c>
      <c r="E155" s="953">
        <v>0</v>
      </c>
      <c r="F155" s="954">
        <v>0</v>
      </c>
      <c r="G155" s="955">
        <v>0</v>
      </c>
      <c r="H155" s="955">
        <v>0</v>
      </c>
      <c r="I155" s="955">
        <v>0</v>
      </c>
      <c r="J155" s="955">
        <v>0</v>
      </c>
      <c r="K155" s="955">
        <v>71</v>
      </c>
      <c r="L155" s="956">
        <v>0.76497800788600001</v>
      </c>
      <c r="M155" s="957">
        <v>0</v>
      </c>
      <c r="N155" s="957">
        <v>8.50070111099126E-2</v>
      </c>
      <c r="O155" s="957">
        <v>0</v>
      </c>
      <c r="P155" s="957">
        <v>0</v>
      </c>
      <c r="Q155" s="957">
        <v>0</v>
      </c>
      <c r="R155" s="957">
        <v>8.5092103213125795E-5</v>
      </c>
      <c r="S155" s="957">
        <v>0</v>
      </c>
      <c r="T155" s="957">
        <v>1.7018420642625201E-3</v>
      </c>
      <c r="U155" s="957">
        <v>0</v>
      </c>
      <c r="V155" s="957">
        <v>0</v>
      </c>
      <c r="W155" s="957">
        <v>0</v>
      </c>
      <c r="X155" s="957">
        <v>0</v>
      </c>
      <c r="Y155" s="957">
        <v>0</v>
      </c>
      <c r="Z155" s="957">
        <v>0</v>
      </c>
      <c r="AA155" s="957">
        <v>3.4036841285250303E-5</v>
      </c>
      <c r="AB155" s="937"/>
    </row>
    <row r="156" spans="1:28">
      <c r="A156" s="951" t="s">
        <v>3953</v>
      </c>
      <c r="B156" s="952">
        <v>0</v>
      </c>
      <c r="C156" s="953">
        <v>6234.4892</v>
      </c>
      <c r="D156" s="953">
        <v>-2000</v>
      </c>
      <c r="E156" s="953">
        <v>0</v>
      </c>
      <c r="F156" s="954">
        <v>0</v>
      </c>
      <c r="G156" s="955">
        <v>0</v>
      </c>
      <c r="H156" s="955">
        <v>0</v>
      </c>
      <c r="I156" s="955">
        <v>0</v>
      </c>
      <c r="J156" s="955">
        <v>0</v>
      </c>
      <c r="K156" s="955">
        <v>8234.4892</v>
      </c>
      <c r="L156" s="956">
        <v>88.819859777801796</v>
      </c>
      <c r="M156" s="957">
        <v>0</v>
      </c>
      <c r="N156" s="957">
        <v>9.8688733086446394</v>
      </c>
      <c r="O156" s="957">
        <v>0</v>
      </c>
      <c r="P156" s="957">
        <v>0</v>
      </c>
      <c r="Q156" s="957">
        <v>0</v>
      </c>
      <c r="R156" s="957">
        <v>0</v>
      </c>
      <c r="S156" s="957">
        <v>0</v>
      </c>
      <c r="T156" s="957">
        <v>0</v>
      </c>
      <c r="U156" s="957">
        <v>0</v>
      </c>
      <c r="V156" s="957">
        <v>0</v>
      </c>
      <c r="W156" s="957">
        <v>0</v>
      </c>
      <c r="X156" s="957">
        <v>0</v>
      </c>
      <c r="Y156" s="957">
        <v>0</v>
      </c>
      <c r="Z156" s="957">
        <v>0</v>
      </c>
      <c r="AA156" s="957">
        <v>0</v>
      </c>
      <c r="AB156" s="937"/>
    </row>
    <row r="157" spans="1:28">
      <c r="A157" s="951" t="s">
        <v>3954</v>
      </c>
      <c r="B157" s="952">
        <v>0</v>
      </c>
      <c r="C157" s="953">
        <v>17.216170000000002</v>
      </c>
      <c r="D157" s="953">
        <v>0</v>
      </c>
      <c r="E157" s="953">
        <v>0</v>
      </c>
      <c r="F157" s="954">
        <v>0</v>
      </c>
      <c r="G157" s="955">
        <v>0</v>
      </c>
      <c r="H157" s="955">
        <v>0</v>
      </c>
      <c r="I157" s="955">
        <v>0</v>
      </c>
      <c r="J157" s="955">
        <v>0</v>
      </c>
      <c r="K157" s="955">
        <v>17</v>
      </c>
      <c r="L157" s="956">
        <v>0.183163748367071</v>
      </c>
      <c r="M157" s="957">
        <v>0</v>
      </c>
      <c r="N157" s="957">
        <v>2.0353791392514298E-2</v>
      </c>
      <c r="O157" s="957">
        <v>0</v>
      </c>
      <c r="P157" s="957">
        <v>0</v>
      </c>
      <c r="Q157" s="957">
        <v>0</v>
      </c>
      <c r="R157" s="957">
        <v>0</v>
      </c>
      <c r="S157" s="957">
        <v>0</v>
      </c>
      <c r="T157" s="957">
        <v>0</v>
      </c>
      <c r="U157" s="957">
        <v>0</v>
      </c>
      <c r="V157" s="957">
        <v>0</v>
      </c>
      <c r="W157" s="957">
        <v>0</v>
      </c>
      <c r="X157" s="957">
        <v>0</v>
      </c>
      <c r="Y157" s="957">
        <v>0</v>
      </c>
      <c r="Z157" s="957">
        <v>0</v>
      </c>
      <c r="AA157" s="957">
        <v>0</v>
      </c>
      <c r="AB157" s="937"/>
    </row>
    <row r="158" spans="1:28">
      <c r="A158" s="951" t="s">
        <v>3955</v>
      </c>
      <c r="B158" s="952">
        <v>0</v>
      </c>
      <c r="C158" s="953">
        <v>471.91255999999998</v>
      </c>
      <c r="D158" s="953">
        <v>0</v>
      </c>
      <c r="E158" s="953">
        <v>0</v>
      </c>
      <c r="F158" s="954">
        <v>0</v>
      </c>
      <c r="G158" s="955">
        <v>0</v>
      </c>
      <c r="H158" s="955">
        <v>0</v>
      </c>
      <c r="I158" s="955">
        <v>0</v>
      </c>
      <c r="J158" s="955">
        <v>0</v>
      </c>
      <c r="K158" s="955">
        <v>472</v>
      </c>
      <c r="L158" s="956">
        <v>5.0798307745778404</v>
      </c>
      <c r="M158" s="957">
        <v>0</v>
      </c>
      <c r="N158" s="957">
        <v>0.56455134888960801</v>
      </c>
      <c r="O158" s="957">
        <v>0</v>
      </c>
      <c r="P158" s="957">
        <v>0</v>
      </c>
      <c r="Q158" s="957">
        <v>0</v>
      </c>
      <c r="R158" s="957">
        <v>5.6568271431824396E-4</v>
      </c>
      <c r="S158" s="957">
        <v>0</v>
      </c>
      <c r="T158" s="957">
        <v>0</v>
      </c>
      <c r="U158" s="957">
        <v>0</v>
      </c>
      <c r="V158" s="957">
        <v>0</v>
      </c>
      <c r="W158" s="957">
        <v>0</v>
      </c>
      <c r="X158" s="957">
        <v>0</v>
      </c>
      <c r="Y158" s="957">
        <v>0</v>
      </c>
      <c r="Z158" s="957">
        <v>0</v>
      </c>
      <c r="AA158" s="957">
        <v>0</v>
      </c>
      <c r="AB158" s="937"/>
    </row>
    <row r="159" spans="1:28">
      <c r="A159" s="951" t="s">
        <v>3956</v>
      </c>
      <c r="B159" s="952">
        <v>0</v>
      </c>
      <c r="C159" s="953">
        <v>6.5058999999999996</v>
      </c>
      <c r="D159" s="953">
        <v>0</v>
      </c>
      <c r="E159" s="953">
        <v>0</v>
      </c>
      <c r="F159" s="954">
        <v>0</v>
      </c>
      <c r="G159" s="955">
        <v>0</v>
      </c>
      <c r="H159" s="955">
        <v>0</v>
      </c>
      <c r="I159" s="955">
        <v>0</v>
      </c>
      <c r="J159" s="955">
        <v>0</v>
      </c>
      <c r="K159" s="955">
        <v>7</v>
      </c>
      <c r="L159" s="956">
        <v>7.5336473351789904E-2</v>
      </c>
      <c r="M159" s="957">
        <v>0</v>
      </c>
      <c r="N159" s="957">
        <v>8.3725835640407996E-3</v>
      </c>
      <c r="O159" s="957">
        <v>8.3893622886180302E-5</v>
      </c>
      <c r="P159" s="957">
        <v>0</v>
      </c>
      <c r="Q159" s="957">
        <v>0</v>
      </c>
      <c r="R159" s="957">
        <v>8.3893622886180292E-6</v>
      </c>
      <c r="S159" s="957">
        <v>0</v>
      </c>
      <c r="T159" s="957">
        <v>0</v>
      </c>
      <c r="U159" s="957">
        <v>8.3893622886180302E-5</v>
      </c>
      <c r="V159" s="957">
        <v>0</v>
      </c>
      <c r="W159" s="957">
        <v>0</v>
      </c>
      <c r="X159" s="957">
        <v>0</v>
      </c>
      <c r="Y159" s="957">
        <v>0</v>
      </c>
      <c r="Z159" s="957">
        <v>0</v>
      </c>
      <c r="AA159" s="957">
        <v>1.6778724577236101E-6</v>
      </c>
      <c r="AB159" s="937"/>
    </row>
    <row r="160" spans="1:28">
      <c r="A160" s="951" t="s">
        <v>3957</v>
      </c>
      <c r="B160" s="952">
        <v>0</v>
      </c>
      <c r="C160" s="953">
        <v>80.782489999999996</v>
      </c>
      <c r="D160" s="953">
        <v>0</v>
      </c>
      <c r="E160" s="953">
        <v>0</v>
      </c>
      <c r="F160" s="954">
        <v>0</v>
      </c>
      <c r="G160" s="955">
        <v>0</v>
      </c>
      <c r="H160" s="955">
        <v>0</v>
      </c>
      <c r="I160" s="955">
        <v>0</v>
      </c>
      <c r="J160" s="955">
        <v>0</v>
      </c>
      <c r="K160" s="955">
        <v>81</v>
      </c>
      <c r="L160" s="956">
        <v>0.873692158343221</v>
      </c>
      <c r="M160" s="957">
        <v>0</v>
      </c>
      <c r="N160" s="957">
        <v>9.6979829576097507E-2</v>
      </c>
      <c r="O160" s="957">
        <v>0</v>
      </c>
      <c r="P160" s="957">
        <v>0</v>
      </c>
      <c r="Q160" s="957">
        <v>0</v>
      </c>
      <c r="R160" s="957">
        <v>2.9123071944774001E-4</v>
      </c>
      <c r="S160" s="957">
        <v>0</v>
      </c>
      <c r="T160" s="957">
        <v>9.7076906482580099E-4</v>
      </c>
      <c r="U160" s="957">
        <v>0</v>
      </c>
      <c r="V160" s="957">
        <v>0</v>
      </c>
      <c r="W160" s="957">
        <v>0</v>
      </c>
      <c r="X160" s="957">
        <v>4.8538453241290004E-3</v>
      </c>
      <c r="Y160" s="957">
        <v>1.9415381296516E-3</v>
      </c>
      <c r="Z160" s="957">
        <v>0</v>
      </c>
      <c r="AA160" s="957">
        <v>9.7076906482580107E-6</v>
      </c>
      <c r="AB160" s="937"/>
    </row>
    <row r="161" spans="1:28">
      <c r="A161" s="951" t="s">
        <v>3958</v>
      </c>
      <c r="B161" s="952">
        <v>0</v>
      </c>
      <c r="C161" s="953">
        <v>0.11831999999999999</v>
      </c>
      <c r="D161" s="953">
        <v>0</v>
      </c>
      <c r="E161" s="953">
        <v>0</v>
      </c>
      <c r="F161" s="954">
        <v>0</v>
      </c>
      <c r="G161" s="955">
        <v>0</v>
      </c>
      <c r="H161" s="955">
        <v>0</v>
      </c>
      <c r="I161" s="955">
        <v>0</v>
      </c>
      <c r="J161" s="955">
        <v>0</v>
      </c>
      <c r="K161" s="955">
        <v>0</v>
      </c>
      <c r="L161" s="956">
        <v>0</v>
      </c>
      <c r="M161" s="957">
        <v>0</v>
      </c>
      <c r="N161" s="957">
        <v>0</v>
      </c>
      <c r="O161" s="957">
        <v>0</v>
      </c>
      <c r="P161" s="957">
        <v>0</v>
      </c>
      <c r="Q161" s="957">
        <v>0</v>
      </c>
      <c r="R161" s="957">
        <v>0</v>
      </c>
      <c r="S161" s="957">
        <v>0</v>
      </c>
      <c r="T161" s="957">
        <v>0</v>
      </c>
      <c r="U161" s="957">
        <v>0</v>
      </c>
      <c r="V161" s="957">
        <v>0</v>
      </c>
      <c r="W161" s="957">
        <v>0</v>
      </c>
      <c r="X161" s="957">
        <v>0</v>
      </c>
      <c r="Y161" s="957">
        <v>0</v>
      </c>
      <c r="Z161" s="957">
        <v>0</v>
      </c>
      <c r="AA161" s="957">
        <v>0</v>
      </c>
      <c r="AB161" s="937"/>
    </row>
    <row r="162" spans="1:28">
      <c r="A162" s="951" t="s">
        <v>3959</v>
      </c>
      <c r="B162" s="952">
        <v>0</v>
      </c>
      <c r="C162" s="953">
        <v>167.68299999999999</v>
      </c>
      <c r="D162" s="953">
        <v>0</v>
      </c>
      <c r="E162" s="953">
        <v>0</v>
      </c>
      <c r="F162" s="954">
        <v>0</v>
      </c>
      <c r="G162" s="955">
        <v>0</v>
      </c>
      <c r="H162" s="955">
        <v>0</v>
      </c>
      <c r="I162" s="955">
        <v>0</v>
      </c>
      <c r="J162" s="955">
        <v>0</v>
      </c>
      <c r="K162" s="955">
        <v>168</v>
      </c>
      <c r="L162" s="956">
        <v>1.81210225434149</v>
      </c>
      <c r="M162" s="957">
        <v>0</v>
      </c>
      <c r="N162" s="957">
        <v>0.20134469492683299</v>
      </c>
      <c r="O162" s="957">
        <v>0</v>
      </c>
      <c r="P162" s="957">
        <v>0</v>
      </c>
      <c r="Q162" s="957">
        <v>0</v>
      </c>
      <c r="R162" s="957">
        <v>0</v>
      </c>
      <c r="S162" s="957">
        <v>0</v>
      </c>
      <c r="T162" s="957">
        <v>0</v>
      </c>
      <c r="U162" s="957">
        <v>0</v>
      </c>
      <c r="V162" s="957">
        <v>0</v>
      </c>
      <c r="W162" s="957">
        <v>0</v>
      </c>
      <c r="X162" s="957">
        <v>0</v>
      </c>
      <c r="Y162" s="957">
        <v>0</v>
      </c>
      <c r="Z162" s="957">
        <v>0</v>
      </c>
      <c r="AA162" s="957">
        <v>0</v>
      </c>
      <c r="AB162" s="937"/>
    </row>
    <row r="163" spans="1:28">
      <c r="A163" s="951" t="s">
        <v>3960</v>
      </c>
      <c r="B163" s="952">
        <v>0</v>
      </c>
      <c r="C163" s="953">
        <v>0.36299999999999999</v>
      </c>
      <c r="D163" s="953">
        <v>0</v>
      </c>
      <c r="E163" s="953">
        <v>8.9999999999999993E-3</v>
      </c>
      <c r="F163" s="954">
        <v>0</v>
      </c>
      <c r="G163" s="955">
        <v>0</v>
      </c>
      <c r="H163" s="955">
        <v>0</v>
      </c>
      <c r="I163" s="955">
        <v>0</v>
      </c>
      <c r="J163" s="955">
        <v>0</v>
      </c>
      <c r="K163" s="955">
        <v>0</v>
      </c>
      <c r="L163" s="956">
        <v>0</v>
      </c>
      <c r="M163" s="957">
        <v>0</v>
      </c>
      <c r="N163" s="957">
        <v>0</v>
      </c>
      <c r="O163" s="957">
        <v>0</v>
      </c>
      <c r="P163" s="957">
        <v>0</v>
      </c>
      <c r="Q163" s="957">
        <v>0</v>
      </c>
      <c r="R163" s="957">
        <v>0</v>
      </c>
      <c r="S163" s="957">
        <v>0</v>
      </c>
      <c r="T163" s="957">
        <v>0</v>
      </c>
      <c r="U163" s="957">
        <v>0</v>
      </c>
      <c r="V163" s="957">
        <v>0</v>
      </c>
      <c r="W163" s="957">
        <v>0</v>
      </c>
      <c r="X163" s="957">
        <v>0</v>
      </c>
      <c r="Y163" s="957">
        <v>0</v>
      </c>
      <c r="Z163" s="957">
        <v>0</v>
      </c>
      <c r="AA163" s="957">
        <v>0</v>
      </c>
      <c r="AB163" s="937"/>
    </row>
    <row r="164" spans="1:28">
      <c r="A164" s="951" t="s">
        <v>3961</v>
      </c>
      <c r="B164" s="952">
        <v>0</v>
      </c>
      <c r="C164" s="953">
        <v>1.9854400000000001</v>
      </c>
      <c r="D164" s="953">
        <v>0</v>
      </c>
      <c r="E164" s="953">
        <v>0</v>
      </c>
      <c r="F164" s="954">
        <v>0</v>
      </c>
      <c r="G164" s="955">
        <v>0</v>
      </c>
      <c r="H164" s="955">
        <v>0</v>
      </c>
      <c r="I164" s="955">
        <v>0</v>
      </c>
      <c r="J164" s="955">
        <v>0</v>
      </c>
      <c r="K164" s="955">
        <v>2</v>
      </c>
      <c r="L164" s="956">
        <v>0</v>
      </c>
      <c r="M164" s="957">
        <v>0</v>
      </c>
      <c r="N164" s="957">
        <v>0</v>
      </c>
      <c r="O164" s="957">
        <v>0</v>
      </c>
      <c r="P164" s="957">
        <v>0</v>
      </c>
      <c r="Q164" s="957">
        <v>0</v>
      </c>
      <c r="R164" s="957">
        <v>0</v>
      </c>
      <c r="S164" s="957">
        <v>0</v>
      </c>
      <c r="T164" s="957">
        <v>0</v>
      </c>
      <c r="U164" s="957">
        <v>0</v>
      </c>
      <c r="V164" s="957">
        <v>0</v>
      </c>
      <c r="W164" s="957">
        <v>0</v>
      </c>
      <c r="X164" s="957">
        <v>0</v>
      </c>
      <c r="Y164" s="957">
        <v>0</v>
      </c>
      <c r="Z164" s="957">
        <v>0</v>
      </c>
      <c r="AA164" s="957">
        <v>0</v>
      </c>
      <c r="AB164" s="937"/>
    </row>
    <row r="165" spans="1:28">
      <c r="A165" s="951" t="s">
        <v>3963</v>
      </c>
      <c r="B165" s="952">
        <v>0</v>
      </c>
      <c r="C165" s="953">
        <v>1.7999999999999999E-2</v>
      </c>
      <c r="D165" s="953">
        <v>0</v>
      </c>
      <c r="E165" s="953">
        <v>0</v>
      </c>
      <c r="F165" s="954">
        <v>0</v>
      </c>
      <c r="G165" s="955">
        <v>0</v>
      </c>
      <c r="H165" s="955">
        <v>0</v>
      </c>
      <c r="I165" s="955">
        <v>0</v>
      </c>
      <c r="J165" s="955">
        <v>0</v>
      </c>
      <c r="K165" s="955">
        <v>1.7999999999999999E-2</v>
      </c>
      <c r="L165" s="956">
        <v>0</v>
      </c>
      <c r="M165" s="957">
        <v>0</v>
      </c>
      <c r="N165" s="957">
        <v>0</v>
      </c>
      <c r="O165" s="957">
        <v>0</v>
      </c>
      <c r="P165" s="957">
        <v>0</v>
      </c>
      <c r="Q165" s="957">
        <v>0</v>
      </c>
      <c r="R165" s="957">
        <v>0</v>
      </c>
      <c r="S165" s="957">
        <v>0</v>
      </c>
      <c r="T165" s="957">
        <v>0</v>
      </c>
      <c r="U165" s="957">
        <v>0</v>
      </c>
      <c r="V165" s="957">
        <v>0</v>
      </c>
      <c r="W165" s="957">
        <v>0</v>
      </c>
      <c r="X165" s="957">
        <v>0</v>
      </c>
      <c r="Y165" s="957">
        <v>0</v>
      </c>
      <c r="Z165" s="957">
        <v>0</v>
      </c>
      <c r="AA165" s="957">
        <v>0</v>
      </c>
      <c r="AB165" s="937"/>
    </row>
    <row r="166" spans="1:28">
      <c r="A166" s="951" t="s">
        <v>3964</v>
      </c>
      <c r="B166" s="952">
        <v>0</v>
      </c>
      <c r="C166" s="953">
        <v>0.75800000000000001</v>
      </c>
      <c r="D166" s="953">
        <v>0</v>
      </c>
      <c r="E166" s="953">
        <v>0</v>
      </c>
      <c r="F166" s="954">
        <v>0</v>
      </c>
      <c r="G166" s="955">
        <v>0</v>
      </c>
      <c r="H166" s="955">
        <v>0</v>
      </c>
      <c r="I166" s="955">
        <v>0</v>
      </c>
      <c r="J166" s="955">
        <v>0</v>
      </c>
      <c r="K166" s="955">
        <v>1</v>
      </c>
      <c r="L166" s="956">
        <v>1.07863229425089E-2</v>
      </c>
      <c r="M166" s="957">
        <v>0</v>
      </c>
      <c r="N166" s="957">
        <v>1.19848032694543E-3</v>
      </c>
      <c r="O166" s="957">
        <v>0</v>
      </c>
      <c r="P166" s="957">
        <v>0</v>
      </c>
      <c r="Q166" s="957">
        <v>0</v>
      </c>
      <c r="R166" s="957">
        <v>0</v>
      </c>
      <c r="S166" s="957">
        <v>0</v>
      </c>
      <c r="T166" s="957">
        <v>0</v>
      </c>
      <c r="U166" s="957">
        <v>0</v>
      </c>
      <c r="V166" s="957">
        <v>0</v>
      </c>
      <c r="W166" s="957">
        <v>0</v>
      </c>
      <c r="X166" s="957">
        <v>0</v>
      </c>
      <c r="Y166" s="957">
        <v>0</v>
      </c>
      <c r="Z166" s="957">
        <v>0</v>
      </c>
      <c r="AA166" s="957">
        <v>0</v>
      </c>
      <c r="AB166" s="937"/>
    </row>
    <row r="167" spans="1:28">
      <c r="A167" s="951" t="s">
        <v>3968</v>
      </c>
      <c r="B167" s="952">
        <v>0</v>
      </c>
      <c r="C167" s="953">
        <v>152.49173999999999</v>
      </c>
      <c r="D167" s="953">
        <v>0</v>
      </c>
      <c r="E167" s="953">
        <v>1.5E-3</v>
      </c>
      <c r="F167" s="954">
        <v>0</v>
      </c>
      <c r="G167" s="955">
        <v>0</v>
      </c>
      <c r="H167" s="955">
        <v>0</v>
      </c>
      <c r="I167" s="955">
        <v>0</v>
      </c>
      <c r="J167" s="955">
        <v>0</v>
      </c>
      <c r="K167" s="955">
        <v>152</v>
      </c>
      <c r="L167" s="956">
        <v>1.6395210872613499</v>
      </c>
      <c r="M167" s="957">
        <v>0</v>
      </c>
      <c r="N167" s="957">
        <v>0.18216900969570601</v>
      </c>
      <c r="O167" s="957">
        <v>0</v>
      </c>
      <c r="P167" s="957">
        <v>0</v>
      </c>
      <c r="Q167" s="957">
        <v>0</v>
      </c>
      <c r="R167" s="957">
        <v>0</v>
      </c>
      <c r="S167" s="957">
        <v>0</v>
      </c>
      <c r="T167" s="957">
        <v>0</v>
      </c>
      <c r="U167" s="957">
        <v>0</v>
      </c>
      <c r="V167" s="957">
        <v>0</v>
      </c>
      <c r="W167" s="957">
        <v>0</v>
      </c>
      <c r="X167" s="957">
        <v>0</v>
      </c>
      <c r="Y167" s="957">
        <v>0</v>
      </c>
      <c r="Z167" s="957">
        <v>0</v>
      </c>
      <c r="AA167" s="957">
        <v>5.46507029087118E-5</v>
      </c>
      <c r="AB167" s="937"/>
    </row>
    <row r="168" spans="1:28">
      <c r="A168" s="951" t="s">
        <v>3969</v>
      </c>
      <c r="B168" s="952">
        <v>0</v>
      </c>
      <c r="C168" s="953">
        <v>0.41577999999999998</v>
      </c>
      <c r="D168" s="953">
        <v>0</v>
      </c>
      <c r="E168" s="953">
        <v>0</v>
      </c>
      <c r="F168" s="954">
        <v>0</v>
      </c>
      <c r="G168" s="955">
        <v>0</v>
      </c>
      <c r="H168" s="955">
        <v>0</v>
      </c>
      <c r="I168" s="955">
        <v>0</v>
      </c>
      <c r="J168" s="955">
        <v>0</v>
      </c>
      <c r="K168" s="955">
        <v>0</v>
      </c>
      <c r="L168" s="956">
        <v>0</v>
      </c>
      <c r="M168" s="957">
        <v>0</v>
      </c>
      <c r="N168" s="957">
        <v>0</v>
      </c>
      <c r="O168" s="957">
        <v>0</v>
      </c>
      <c r="P168" s="957">
        <v>0</v>
      </c>
      <c r="Q168" s="957">
        <v>0</v>
      </c>
      <c r="R168" s="957">
        <v>0</v>
      </c>
      <c r="S168" s="957">
        <v>0</v>
      </c>
      <c r="T168" s="957">
        <v>0</v>
      </c>
      <c r="U168" s="957">
        <v>0</v>
      </c>
      <c r="V168" s="957">
        <v>0</v>
      </c>
      <c r="W168" s="957">
        <v>0</v>
      </c>
      <c r="X168" s="957">
        <v>0</v>
      </c>
      <c r="Y168" s="957">
        <v>0</v>
      </c>
      <c r="Z168" s="957">
        <v>0</v>
      </c>
      <c r="AA168" s="957">
        <v>0</v>
      </c>
      <c r="AB168" s="937"/>
    </row>
    <row r="169" spans="1:28">
      <c r="A169" s="951" t="s">
        <v>3970</v>
      </c>
      <c r="B169" s="952">
        <v>11.58</v>
      </c>
      <c r="C169" s="953">
        <v>119.32329</v>
      </c>
      <c r="D169" s="953">
        <v>0</v>
      </c>
      <c r="E169" s="953">
        <v>3.3110000000000001E-2</v>
      </c>
      <c r="F169" s="954">
        <v>0</v>
      </c>
      <c r="G169" s="955">
        <v>0</v>
      </c>
      <c r="H169" s="955">
        <v>0</v>
      </c>
      <c r="I169" s="955">
        <v>0</v>
      </c>
      <c r="J169" s="955">
        <v>0</v>
      </c>
      <c r="K169" s="955">
        <v>131</v>
      </c>
      <c r="L169" s="956">
        <v>1.41300830546867</v>
      </c>
      <c r="M169" s="957">
        <v>0</v>
      </c>
      <c r="N169" s="957">
        <v>0.15700092282985201</v>
      </c>
      <c r="O169" s="957">
        <v>0</v>
      </c>
      <c r="P169" s="957">
        <v>0</v>
      </c>
      <c r="Q169" s="957">
        <v>0</v>
      </c>
      <c r="R169" s="957">
        <v>0</v>
      </c>
      <c r="S169" s="957">
        <v>0</v>
      </c>
      <c r="T169" s="957">
        <v>0</v>
      </c>
      <c r="U169" s="957">
        <v>0</v>
      </c>
      <c r="V169" s="957">
        <v>0</v>
      </c>
      <c r="W169" s="957">
        <v>0</v>
      </c>
      <c r="X169" s="957">
        <v>0</v>
      </c>
      <c r="Y169" s="957">
        <v>0</v>
      </c>
      <c r="Z169" s="957">
        <v>0</v>
      </c>
      <c r="AA169" s="957">
        <v>0</v>
      </c>
      <c r="AB169" s="937"/>
    </row>
    <row r="170" spans="1:28">
      <c r="A170" s="951" t="s">
        <v>3971</v>
      </c>
      <c r="B170" s="952">
        <v>0</v>
      </c>
      <c r="C170" s="953">
        <v>0</v>
      </c>
      <c r="D170" s="953">
        <v>0</v>
      </c>
      <c r="E170" s="953">
        <v>0</v>
      </c>
      <c r="F170" s="954">
        <v>0</v>
      </c>
      <c r="G170" s="955">
        <v>0</v>
      </c>
      <c r="H170" s="955">
        <v>0</v>
      </c>
      <c r="I170" s="955">
        <v>0</v>
      </c>
      <c r="J170" s="955">
        <v>0</v>
      </c>
      <c r="K170" s="955">
        <v>0</v>
      </c>
      <c r="L170" s="956">
        <v>0</v>
      </c>
      <c r="M170" s="957">
        <v>0</v>
      </c>
      <c r="N170" s="957">
        <v>0</v>
      </c>
      <c r="O170" s="957">
        <v>0</v>
      </c>
      <c r="P170" s="957">
        <v>0</v>
      </c>
      <c r="Q170" s="957">
        <v>0</v>
      </c>
      <c r="R170" s="957">
        <v>0</v>
      </c>
      <c r="S170" s="957">
        <v>0</v>
      </c>
      <c r="T170" s="957">
        <v>0</v>
      </c>
      <c r="U170" s="957">
        <v>0</v>
      </c>
      <c r="V170" s="957">
        <v>0</v>
      </c>
      <c r="W170" s="957">
        <v>0</v>
      </c>
      <c r="X170" s="957">
        <v>0</v>
      </c>
      <c r="Y170" s="957">
        <v>0</v>
      </c>
      <c r="Z170" s="957">
        <v>0</v>
      </c>
      <c r="AA170" s="957">
        <v>0</v>
      </c>
      <c r="AB170" s="937"/>
    </row>
    <row r="171" spans="1:28">
      <c r="A171" s="951" t="s">
        <v>4214</v>
      </c>
      <c r="B171" s="952">
        <v>0</v>
      </c>
      <c r="C171" s="953">
        <v>0</v>
      </c>
      <c r="D171" s="953">
        <v>0</v>
      </c>
      <c r="E171" s="953">
        <v>0</v>
      </c>
      <c r="F171" s="954">
        <v>0</v>
      </c>
      <c r="G171" s="955">
        <v>0</v>
      </c>
      <c r="H171" s="955">
        <v>0</v>
      </c>
      <c r="I171" s="955">
        <v>0</v>
      </c>
      <c r="J171" s="955">
        <v>0</v>
      </c>
      <c r="K171" s="955">
        <v>0</v>
      </c>
      <c r="L171" s="956">
        <v>0</v>
      </c>
      <c r="M171" s="957">
        <v>0</v>
      </c>
      <c r="N171" s="957">
        <v>0</v>
      </c>
      <c r="O171" s="957">
        <v>0</v>
      </c>
      <c r="P171" s="957">
        <v>0</v>
      </c>
      <c r="Q171" s="957">
        <v>0</v>
      </c>
      <c r="R171" s="957">
        <v>0</v>
      </c>
      <c r="S171" s="957">
        <v>0</v>
      </c>
      <c r="T171" s="957">
        <v>0</v>
      </c>
      <c r="U171" s="957">
        <v>0</v>
      </c>
      <c r="V171" s="957">
        <v>0</v>
      </c>
      <c r="W171" s="957">
        <v>0</v>
      </c>
      <c r="X171" s="957">
        <v>0</v>
      </c>
      <c r="Y171" s="957">
        <v>0</v>
      </c>
      <c r="Z171" s="957">
        <v>0</v>
      </c>
      <c r="AA171" s="957">
        <v>0</v>
      </c>
      <c r="AB171" s="937"/>
    </row>
    <row r="172" spans="1:28">
      <c r="A172" s="951" t="s">
        <v>3972</v>
      </c>
      <c r="B172" s="952">
        <v>0</v>
      </c>
      <c r="C172" s="953">
        <v>531.59519999999998</v>
      </c>
      <c r="D172" s="953">
        <v>0</v>
      </c>
      <c r="E172" s="953">
        <v>0.03</v>
      </c>
      <c r="F172" s="954">
        <v>0</v>
      </c>
      <c r="G172" s="955">
        <v>0</v>
      </c>
      <c r="H172" s="955">
        <v>0</v>
      </c>
      <c r="I172" s="955">
        <v>0</v>
      </c>
      <c r="J172" s="955">
        <v>0</v>
      </c>
      <c r="K172" s="955">
        <v>532</v>
      </c>
      <c r="L172" s="956">
        <v>4.6862977744220302</v>
      </c>
      <c r="M172" s="957">
        <v>1.27518306786994E-3</v>
      </c>
      <c r="N172" s="957">
        <v>0.51836191708913104</v>
      </c>
      <c r="O172" s="957">
        <v>2.5503661357398798E-2</v>
      </c>
      <c r="P172" s="957">
        <v>3.8255492036098201E-3</v>
      </c>
      <c r="Q172" s="957">
        <v>0</v>
      </c>
      <c r="R172" s="957">
        <v>6.3759153393497096E-4</v>
      </c>
      <c r="S172" s="957">
        <v>6.3759153393496996E-3</v>
      </c>
      <c r="T172" s="957">
        <v>3.8255492036098203E-2</v>
      </c>
      <c r="U172" s="957">
        <v>0.102014645429595</v>
      </c>
      <c r="V172" s="957">
        <v>6.3759153393496998E-5</v>
      </c>
      <c r="W172" s="957">
        <v>0</v>
      </c>
      <c r="X172" s="957">
        <v>2.48023106700703</v>
      </c>
      <c r="Y172" s="957">
        <v>2.3208331835232898</v>
      </c>
      <c r="Z172" s="957">
        <v>0</v>
      </c>
      <c r="AA172" s="957">
        <v>3.8255492036098199E-4</v>
      </c>
      <c r="AB172" s="937"/>
    </row>
    <row r="173" spans="1:28">
      <c r="A173" s="951" t="s">
        <v>3974</v>
      </c>
      <c r="B173" s="952">
        <v>0</v>
      </c>
      <c r="C173" s="953">
        <v>0.123</v>
      </c>
      <c r="D173" s="953">
        <v>0</v>
      </c>
      <c r="E173" s="953">
        <v>0</v>
      </c>
      <c r="F173" s="954">
        <v>0</v>
      </c>
      <c r="G173" s="955">
        <v>0</v>
      </c>
      <c r="H173" s="955">
        <v>0</v>
      </c>
      <c r="I173" s="955">
        <v>0</v>
      </c>
      <c r="J173" s="955">
        <v>0</v>
      </c>
      <c r="K173" s="955">
        <v>0</v>
      </c>
      <c r="L173" s="956">
        <v>0</v>
      </c>
      <c r="M173" s="957">
        <v>0</v>
      </c>
      <c r="N173" s="957">
        <v>0</v>
      </c>
      <c r="O173" s="957">
        <v>0</v>
      </c>
      <c r="P173" s="957">
        <v>0</v>
      </c>
      <c r="Q173" s="957">
        <v>0</v>
      </c>
      <c r="R173" s="957">
        <v>0</v>
      </c>
      <c r="S173" s="957">
        <v>0</v>
      </c>
      <c r="T173" s="957">
        <v>0</v>
      </c>
      <c r="U173" s="957">
        <v>0</v>
      </c>
      <c r="V173" s="957">
        <v>0</v>
      </c>
      <c r="W173" s="957">
        <v>0</v>
      </c>
      <c r="X173" s="957">
        <v>0</v>
      </c>
      <c r="Y173" s="957">
        <v>0</v>
      </c>
      <c r="Z173" s="957">
        <v>0</v>
      </c>
      <c r="AA173" s="957">
        <v>0</v>
      </c>
      <c r="AB173" s="937"/>
    </row>
    <row r="174" spans="1:28">
      <c r="A174" s="951" t="s">
        <v>3975</v>
      </c>
      <c r="B174" s="952">
        <v>0</v>
      </c>
      <c r="C174" s="953">
        <v>10.864000000000001</v>
      </c>
      <c r="D174" s="953">
        <v>0</v>
      </c>
      <c r="E174" s="953">
        <v>0</v>
      </c>
      <c r="F174" s="954">
        <v>0</v>
      </c>
      <c r="G174" s="955">
        <v>0</v>
      </c>
      <c r="H174" s="955">
        <v>0</v>
      </c>
      <c r="I174" s="955">
        <v>0</v>
      </c>
      <c r="J174" s="955">
        <v>0</v>
      </c>
      <c r="K174" s="955">
        <v>0</v>
      </c>
      <c r="L174" s="956">
        <v>0</v>
      </c>
      <c r="M174" s="957">
        <v>0</v>
      </c>
      <c r="N174" s="957">
        <v>0</v>
      </c>
      <c r="O174" s="957">
        <v>0</v>
      </c>
      <c r="P174" s="957">
        <v>0</v>
      </c>
      <c r="Q174" s="957">
        <v>0</v>
      </c>
      <c r="R174" s="957">
        <v>0</v>
      </c>
      <c r="S174" s="957">
        <v>0</v>
      </c>
      <c r="T174" s="957">
        <v>0</v>
      </c>
      <c r="U174" s="957">
        <v>0</v>
      </c>
      <c r="V174" s="957">
        <v>0</v>
      </c>
      <c r="W174" s="957">
        <v>0</v>
      </c>
      <c r="X174" s="957">
        <v>0</v>
      </c>
      <c r="Y174" s="957">
        <v>0</v>
      </c>
      <c r="Z174" s="957">
        <v>0</v>
      </c>
      <c r="AA174" s="957">
        <v>0</v>
      </c>
      <c r="AB174" s="937"/>
    </row>
    <row r="175" spans="1:28">
      <c r="A175" s="951" t="s">
        <v>3976</v>
      </c>
      <c r="B175" s="952">
        <v>0</v>
      </c>
      <c r="C175" s="953">
        <v>0.25644</v>
      </c>
      <c r="D175" s="953">
        <v>0</v>
      </c>
      <c r="E175" s="953">
        <v>20.200500000000002</v>
      </c>
      <c r="F175" s="954">
        <v>0</v>
      </c>
      <c r="G175" s="955">
        <v>0</v>
      </c>
      <c r="H175" s="955">
        <v>0</v>
      </c>
      <c r="I175" s="955">
        <v>0</v>
      </c>
      <c r="J175" s="955">
        <v>0</v>
      </c>
      <c r="K175" s="955">
        <v>0</v>
      </c>
      <c r="L175" s="956">
        <v>0</v>
      </c>
      <c r="M175" s="957">
        <v>0</v>
      </c>
      <c r="N175" s="957">
        <v>0</v>
      </c>
      <c r="O175" s="957">
        <v>0</v>
      </c>
      <c r="P175" s="957">
        <v>0</v>
      </c>
      <c r="Q175" s="957">
        <v>0</v>
      </c>
      <c r="R175" s="957">
        <v>0</v>
      </c>
      <c r="S175" s="957">
        <v>0</v>
      </c>
      <c r="T175" s="957">
        <v>0</v>
      </c>
      <c r="U175" s="957">
        <v>0</v>
      </c>
      <c r="V175" s="957">
        <v>0</v>
      </c>
      <c r="W175" s="957">
        <v>0</v>
      </c>
      <c r="X175" s="957">
        <v>0</v>
      </c>
      <c r="Y175" s="957">
        <v>0</v>
      </c>
      <c r="Z175" s="957">
        <v>0</v>
      </c>
      <c r="AA175" s="957">
        <v>0</v>
      </c>
      <c r="AB175" s="937"/>
    </row>
    <row r="176" spans="1:28">
      <c r="A176" s="951" t="s">
        <v>3977</v>
      </c>
      <c r="B176" s="952">
        <v>0</v>
      </c>
      <c r="C176" s="953">
        <v>1269</v>
      </c>
      <c r="D176" s="953">
        <v>0</v>
      </c>
      <c r="E176" s="953">
        <v>0</v>
      </c>
      <c r="F176" s="954">
        <v>0</v>
      </c>
      <c r="G176" s="955">
        <v>0</v>
      </c>
      <c r="H176" s="955">
        <v>0</v>
      </c>
      <c r="I176" s="955">
        <v>0</v>
      </c>
      <c r="J176" s="955">
        <v>0</v>
      </c>
      <c r="K176" s="955">
        <v>1269</v>
      </c>
      <c r="L176" s="956">
        <v>13.246791068924599</v>
      </c>
      <c r="M176" s="957">
        <v>1.52087153489375E-3</v>
      </c>
      <c r="N176" s="957">
        <v>1.4722036457771499</v>
      </c>
      <c r="O176" s="957">
        <v>4.5626146046812602E-2</v>
      </c>
      <c r="P176" s="957">
        <v>0</v>
      </c>
      <c r="Q176" s="957">
        <v>0</v>
      </c>
      <c r="R176" s="957">
        <v>0</v>
      </c>
      <c r="S176" s="957">
        <v>0</v>
      </c>
      <c r="T176" s="957">
        <v>3.04174306978751E-2</v>
      </c>
      <c r="U176" s="957">
        <v>7.6043576744687702E-2</v>
      </c>
      <c r="V176" s="957">
        <v>0</v>
      </c>
      <c r="W176" s="957">
        <v>0</v>
      </c>
      <c r="X176" s="957">
        <v>1.2166972279149999</v>
      </c>
      <c r="Y176" s="957">
        <v>1.17107108186819</v>
      </c>
      <c r="Z176" s="957">
        <v>0</v>
      </c>
      <c r="AA176" s="957">
        <v>1.5208715348937499E-4</v>
      </c>
      <c r="AB176" s="937"/>
    </row>
    <row r="177" spans="1:28">
      <c r="A177" s="942"/>
      <c r="B177" s="943"/>
      <c r="C177" s="942"/>
      <c r="D177" s="942"/>
      <c r="E177" s="942"/>
      <c r="F177" s="943"/>
      <c r="G177" s="942"/>
      <c r="H177" s="942"/>
      <c r="I177" s="942"/>
      <c r="J177" s="942"/>
      <c r="K177" s="942"/>
      <c r="L177" s="943"/>
      <c r="M177" s="942"/>
      <c r="N177" s="942"/>
      <c r="O177" s="942"/>
      <c r="P177" s="942"/>
      <c r="Q177" s="942"/>
      <c r="R177" s="942"/>
      <c r="S177" s="942"/>
      <c r="T177" s="942"/>
      <c r="U177" s="942"/>
      <c r="V177" s="942"/>
      <c r="W177" s="942"/>
      <c r="X177" s="942"/>
      <c r="Y177" s="942"/>
      <c r="Z177" s="942"/>
      <c r="AA177" s="942"/>
      <c r="AB177" s="937"/>
    </row>
    <row r="178" spans="1:28">
      <c r="A178" s="944" t="s">
        <v>3978</v>
      </c>
      <c r="B178" s="945">
        <v>33036</v>
      </c>
      <c r="C178" s="946">
        <v>22030</v>
      </c>
      <c r="D178" s="946">
        <v>0</v>
      </c>
      <c r="E178" s="946">
        <v>17</v>
      </c>
      <c r="F178" s="947">
        <v>0</v>
      </c>
      <c r="G178" s="948">
        <v>0</v>
      </c>
      <c r="H178" s="948">
        <v>0</v>
      </c>
      <c r="I178" s="948">
        <v>2753</v>
      </c>
      <c r="J178" s="948">
        <v>0</v>
      </c>
      <c r="K178" s="948">
        <v>50725</v>
      </c>
      <c r="L178" s="949">
        <v>16.856113208451699</v>
      </c>
      <c r="M178" s="950">
        <v>1.21211331631491</v>
      </c>
      <c r="N178" s="950">
        <v>0.177702740924508</v>
      </c>
      <c r="O178" s="950">
        <v>56.354879732499199</v>
      </c>
      <c r="P178" s="950">
        <v>1.7934663766344301</v>
      </c>
      <c r="Q178" s="950">
        <v>1.64223687963662</v>
      </c>
      <c r="R178" s="950">
        <v>0.98779364565730698</v>
      </c>
      <c r="S178" s="950">
        <v>19.880235741080298</v>
      </c>
      <c r="T178" s="950">
        <v>24.874930428216999</v>
      </c>
      <c r="U178" s="950">
        <v>189.55908603890299</v>
      </c>
      <c r="V178" s="950">
        <v>6.5407471326358199E-2</v>
      </c>
      <c r="W178" s="950">
        <v>3.8701065449010703E-2</v>
      </c>
      <c r="X178" s="950">
        <v>192.34353395893999</v>
      </c>
      <c r="Y178" s="950">
        <v>96.133596879157196</v>
      </c>
      <c r="Z178" s="950">
        <v>15.9804065245269</v>
      </c>
      <c r="AA178" s="950">
        <v>0.24143164587303301</v>
      </c>
      <c r="AB178" s="937"/>
    </row>
    <row r="179" spans="1:28">
      <c r="A179" s="951" t="s">
        <v>3979</v>
      </c>
      <c r="B179" s="952">
        <v>0</v>
      </c>
      <c r="C179" s="953">
        <v>0.68140000000000001</v>
      </c>
      <c r="D179" s="953">
        <v>0</v>
      </c>
      <c r="E179" s="953">
        <v>0</v>
      </c>
      <c r="F179" s="954">
        <v>0</v>
      </c>
      <c r="G179" s="955">
        <v>0</v>
      </c>
      <c r="H179" s="955">
        <v>0</v>
      </c>
      <c r="I179" s="955">
        <v>0</v>
      </c>
      <c r="J179" s="955">
        <v>0</v>
      </c>
      <c r="K179" s="955">
        <v>1</v>
      </c>
      <c r="L179" s="956">
        <v>2.0134469492683301E-4</v>
      </c>
      <c r="M179" s="957">
        <v>2.0973405721545099E-5</v>
      </c>
      <c r="N179" s="957">
        <v>2.51680868658541E-6</v>
      </c>
      <c r="O179" s="957">
        <v>1.6778724577236101E-4</v>
      </c>
      <c r="P179" s="957">
        <v>1.7617660806097901E-5</v>
      </c>
      <c r="Q179" s="957">
        <v>1.59397883483743E-5</v>
      </c>
      <c r="R179" s="957">
        <v>7.5504260597562297E-6</v>
      </c>
      <c r="S179" s="957">
        <v>1.00672347463416E-4</v>
      </c>
      <c r="T179" s="957">
        <v>4.6980428816260997E-4</v>
      </c>
      <c r="U179" s="957">
        <v>2.1057299344431298E-3</v>
      </c>
      <c r="V179" s="957">
        <v>1.17451072040652E-6</v>
      </c>
      <c r="W179" s="957">
        <v>1.2584043432926999E-6</v>
      </c>
      <c r="X179" s="957">
        <v>3.5235321612195699E-4</v>
      </c>
      <c r="Y179" s="957">
        <v>1.7617660806097901E-4</v>
      </c>
      <c r="Z179" s="957">
        <v>8.3893622886180302E-5</v>
      </c>
      <c r="AA179" s="957">
        <v>4.1107875214228402E-6</v>
      </c>
      <c r="AB179" s="937"/>
    </row>
    <row r="180" spans="1:28">
      <c r="A180" s="951" t="s">
        <v>3980</v>
      </c>
      <c r="B180" s="952">
        <v>0</v>
      </c>
      <c r="C180" s="953">
        <v>3606.3355000000001</v>
      </c>
      <c r="D180" s="953">
        <v>0</v>
      </c>
      <c r="E180" s="953">
        <v>0</v>
      </c>
      <c r="F180" s="954">
        <v>0</v>
      </c>
      <c r="G180" s="955">
        <v>0</v>
      </c>
      <c r="H180" s="955">
        <v>0</v>
      </c>
      <c r="I180" s="955">
        <v>0</v>
      </c>
      <c r="J180" s="955">
        <v>0</v>
      </c>
      <c r="K180" s="955">
        <v>3606</v>
      </c>
      <c r="L180" s="956">
        <v>0.92916981267752496</v>
      </c>
      <c r="M180" s="957">
        <v>7.80502642649121E-2</v>
      </c>
      <c r="N180" s="957">
        <v>7.4333585014201998E-3</v>
      </c>
      <c r="O180" s="957">
        <v>3.6795124582029999</v>
      </c>
      <c r="P180" s="957">
        <v>8.9200302017042404E-2</v>
      </c>
      <c r="Q180" s="957">
        <v>0.100350339769173</v>
      </c>
      <c r="R180" s="957">
        <v>4.0883471757811103E-2</v>
      </c>
      <c r="S180" s="957">
        <v>0.81766943515622204</v>
      </c>
      <c r="T180" s="957">
        <v>1.70967245532665</v>
      </c>
      <c r="U180" s="957">
        <v>13.1942113400209</v>
      </c>
      <c r="V180" s="957">
        <v>4.0883471757811101E-3</v>
      </c>
      <c r="W180" s="957">
        <v>2.60167547549707E-3</v>
      </c>
      <c r="X180" s="957">
        <v>6.7271894437852797</v>
      </c>
      <c r="Y180" s="957">
        <v>3.3450113256390899</v>
      </c>
      <c r="Z180" s="957">
        <v>2.15567396541186</v>
      </c>
      <c r="AA180" s="957">
        <v>1.18933736022723E-2</v>
      </c>
      <c r="AB180" s="937"/>
    </row>
    <row r="181" spans="1:28">
      <c r="A181" s="951" t="s">
        <v>3981</v>
      </c>
      <c r="B181" s="952">
        <v>0</v>
      </c>
      <c r="C181" s="953">
        <v>274.92619999999999</v>
      </c>
      <c r="D181" s="953">
        <v>0</v>
      </c>
      <c r="E181" s="953">
        <v>0</v>
      </c>
      <c r="F181" s="954">
        <v>0</v>
      </c>
      <c r="G181" s="955">
        <v>0</v>
      </c>
      <c r="H181" s="955">
        <v>0</v>
      </c>
      <c r="I181" s="955">
        <v>0</v>
      </c>
      <c r="J181" s="955">
        <v>0</v>
      </c>
      <c r="K181" s="955">
        <v>275</v>
      </c>
      <c r="L181" s="956">
        <v>9.6040220999772302E-2</v>
      </c>
      <c r="M181" s="957">
        <v>5.3128632893491099E-3</v>
      </c>
      <c r="N181" s="957">
        <v>6.1302268723258905E-4</v>
      </c>
      <c r="O181" s="957">
        <v>7.5606131425352704E-2</v>
      </c>
      <c r="P181" s="957">
        <v>1.45082035978379E-2</v>
      </c>
      <c r="Q181" s="957">
        <v>5.3128632893491099E-3</v>
      </c>
      <c r="R181" s="957">
        <v>1.22604537446518E-3</v>
      </c>
      <c r="S181" s="957">
        <v>3.6781361233955298E-2</v>
      </c>
      <c r="T181" s="957">
        <v>0.11851771953163399</v>
      </c>
      <c r="U181" s="957">
        <v>0.61097927827514698</v>
      </c>
      <c r="V181" s="957">
        <v>2.2477498531861599E-4</v>
      </c>
      <c r="W181" s="957">
        <v>1.43038627020937E-4</v>
      </c>
      <c r="X181" s="957">
        <v>0.10830067474442399</v>
      </c>
      <c r="Y181" s="957">
        <v>5.5172041850933003E-2</v>
      </c>
      <c r="Z181" s="957">
        <v>0.132821582233728</v>
      </c>
      <c r="AA181" s="957">
        <v>8.17363582976785E-4</v>
      </c>
      <c r="AB181" s="937"/>
    </row>
    <row r="182" spans="1:28">
      <c r="A182" s="951" t="s">
        <v>3982</v>
      </c>
      <c r="B182" s="952">
        <v>0</v>
      </c>
      <c r="C182" s="953">
        <v>558.62504999999999</v>
      </c>
      <c r="D182" s="953">
        <v>0</v>
      </c>
      <c r="E182" s="953">
        <v>0</v>
      </c>
      <c r="F182" s="954">
        <v>0</v>
      </c>
      <c r="G182" s="955">
        <v>0</v>
      </c>
      <c r="H182" s="955">
        <v>0</v>
      </c>
      <c r="I182" s="955">
        <v>0</v>
      </c>
      <c r="J182" s="955">
        <v>0</v>
      </c>
      <c r="K182" s="955">
        <v>559</v>
      </c>
      <c r="L182" s="956">
        <v>9.3257109984539593E-2</v>
      </c>
      <c r="M182" s="957">
        <v>6.9942832488404704E-3</v>
      </c>
      <c r="N182" s="957">
        <v>1.1657138748067499E-3</v>
      </c>
      <c r="O182" s="957">
        <v>0.24479991370941601</v>
      </c>
      <c r="P182" s="957">
        <v>7.5771401862438402E-3</v>
      </c>
      <c r="Q182" s="957">
        <v>1.1657138748067499E-2</v>
      </c>
      <c r="R182" s="957">
        <v>5.8285693740337298E-3</v>
      </c>
      <c r="S182" s="957">
        <v>8.7428540610505895E-2</v>
      </c>
      <c r="T182" s="957">
        <v>0.198171358717147</v>
      </c>
      <c r="U182" s="957">
        <v>1.79519936720239</v>
      </c>
      <c r="V182" s="957">
        <v>4.6628554992269802E-4</v>
      </c>
      <c r="W182" s="957">
        <v>3.4971416244202299E-4</v>
      </c>
      <c r="X182" s="957">
        <v>1.8010279365764199</v>
      </c>
      <c r="Y182" s="957">
        <v>0.89759968360119302</v>
      </c>
      <c r="Z182" s="957">
        <v>5.8285693740337298E-2</v>
      </c>
      <c r="AA182" s="957">
        <v>1.74857081221012E-3</v>
      </c>
      <c r="AB182" s="937"/>
    </row>
    <row r="183" spans="1:28">
      <c r="A183" s="951" t="s">
        <v>3983</v>
      </c>
      <c r="B183" s="952">
        <v>0</v>
      </c>
      <c r="C183" s="953">
        <v>40.578530000000001</v>
      </c>
      <c r="D183" s="953">
        <v>0</v>
      </c>
      <c r="E183" s="953">
        <v>0</v>
      </c>
      <c r="F183" s="954">
        <v>0</v>
      </c>
      <c r="G183" s="955">
        <v>0</v>
      </c>
      <c r="H183" s="955">
        <v>0</v>
      </c>
      <c r="I183" s="955">
        <v>0</v>
      </c>
      <c r="J183" s="955">
        <v>0</v>
      </c>
      <c r="K183" s="955">
        <v>41</v>
      </c>
      <c r="L183" s="956">
        <v>9.2968515921811098E-3</v>
      </c>
      <c r="M183" s="957">
        <v>1.0564604082024E-3</v>
      </c>
      <c r="N183" s="957">
        <v>1.6903366531238401E-4</v>
      </c>
      <c r="O183" s="957">
        <v>3.38067330624768E-2</v>
      </c>
      <c r="P183" s="957">
        <v>3.3806733062476802E-4</v>
      </c>
      <c r="Q183" s="957">
        <v>1.0987188245304999E-3</v>
      </c>
      <c r="R183" s="957">
        <v>1.1409772408585901E-3</v>
      </c>
      <c r="S183" s="957">
        <v>2.87357231031053E-2</v>
      </c>
      <c r="T183" s="957">
        <v>1.9861455674205102E-2</v>
      </c>
      <c r="U183" s="957">
        <v>0.24340847804983301</v>
      </c>
      <c r="V183" s="957">
        <v>7.6065149390572705E-5</v>
      </c>
      <c r="W183" s="957">
        <v>3.3806733062476797E-5</v>
      </c>
      <c r="X183" s="957">
        <v>0.245943983029519</v>
      </c>
      <c r="Y183" s="957">
        <v>0.122971991514759</v>
      </c>
      <c r="Z183" s="957">
        <v>1.2677524898428799E-2</v>
      </c>
      <c r="AA183" s="957">
        <v>2.9580891429667201E-4</v>
      </c>
      <c r="AB183" s="937"/>
    </row>
    <row r="184" spans="1:28">
      <c r="A184" s="951" t="s">
        <v>3984</v>
      </c>
      <c r="B184" s="952">
        <v>0</v>
      </c>
      <c r="C184" s="953">
        <v>2.3999999999999998E-3</v>
      </c>
      <c r="D184" s="953">
        <v>0</v>
      </c>
      <c r="E184" s="953">
        <v>0</v>
      </c>
      <c r="F184" s="954">
        <v>0</v>
      </c>
      <c r="G184" s="955">
        <v>0</v>
      </c>
      <c r="H184" s="955">
        <v>0</v>
      </c>
      <c r="I184" s="955">
        <v>0</v>
      </c>
      <c r="J184" s="955">
        <v>0</v>
      </c>
      <c r="K184" s="955">
        <v>0</v>
      </c>
      <c r="L184" s="956">
        <v>0</v>
      </c>
      <c r="M184" s="957">
        <v>0</v>
      </c>
      <c r="N184" s="957">
        <v>0</v>
      </c>
      <c r="O184" s="957">
        <v>0</v>
      </c>
      <c r="P184" s="957">
        <v>0</v>
      </c>
      <c r="Q184" s="957">
        <v>0</v>
      </c>
      <c r="R184" s="957">
        <v>0</v>
      </c>
      <c r="S184" s="957">
        <v>0</v>
      </c>
      <c r="T184" s="957">
        <v>0</v>
      </c>
      <c r="U184" s="957">
        <v>0</v>
      </c>
      <c r="V184" s="957">
        <v>0</v>
      </c>
      <c r="W184" s="957">
        <v>0</v>
      </c>
      <c r="X184" s="957">
        <v>0</v>
      </c>
      <c r="Y184" s="957">
        <v>0</v>
      </c>
      <c r="Z184" s="957">
        <v>0</v>
      </c>
      <c r="AA184" s="957">
        <v>0</v>
      </c>
      <c r="AB184" s="937"/>
    </row>
    <row r="185" spans="1:28">
      <c r="A185" s="951" t="s">
        <v>4218</v>
      </c>
      <c r="B185" s="952">
        <v>0</v>
      </c>
      <c r="C185" s="953">
        <v>466.10579999999999</v>
      </c>
      <c r="D185" s="953">
        <v>0</v>
      </c>
      <c r="E185" s="953">
        <v>0.41399999999999998</v>
      </c>
      <c r="F185" s="954">
        <v>0</v>
      </c>
      <c r="G185" s="955">
        <v>0</v>
      </c>
      <c r="H185" s="955">
        <v>0</v>
      </c>
      <c r="I185" s="955">
        <v>0</v>
      </c>
      <c r="J185" s="955">
        <v>0</v>
      </c>
      <c r="K185" s="955">
        <v>466</v>
      </c>
      <c r="L185" s="956">
        <v>0.33543019451335698</v>
      </c>
      <c r="M185" s="957">
        <v>2.7008665012763802E-2</v>
      </c>
      <c r="N185" s="957">
        <v>5.2274835508575104E-3</v>
      </c>
      <c r="O185" s="957">
        <v>1.0847028368029299</v>
      </c>
      <c r="P185" s="957">
        <v>3.2236148563621302E-2</v>
      </c>
      <c r="Q185" s="957">
        <v>2.78799122712401E-2</v>
      </c>
      <c r="R185" s="957">
        <v>2.26524287203826E-2</v>
      </c>
      <c r="S185" s="957">
        <v>0.27444288642001902</v>
      </c>
      <c r="T185" s="957">
        <v>0.39206126631431298</v>
      </c>
      <c r="U185" s="957">
        <v>2.2086118002372999</v>
      </c>
      <c r="V185" s="957">
        <v>1.65536979110488E-3</v>
      </c>
      <c r="W185" s="957">
        <v>9.1480962140006502E-4</v>
      </c>
      <c r="X185" s="957">
        <v>2.8010599360011499</v>
      </c>
      <c r="Y185" s="957">
        <v>1.3983518498543801</v>
      </c>
      <c r="Z185" s="957">
        <v>0.130687088771438</v>
      </c>
      <c r="AA185" s="957">
        <v>3.7899255743716999E-3</v>
      </c>
      <c r="AB185" s="937"/>
    </row>
    <row r="186" spans="1:28">
      <c r="A186" s="951" t="s">
        <v>3985</v>
      </c>
      <c r="B186" s="952">
        <v>0</v>
      </c>
      <c r="C186" s="953">
        <v>450.21062000000001</v>
      </c>
      <c r="D186" s="953">
        <v>0</v>
      </c>
      <c r="E186" s="953">
        <v>0</v>
      </c>
      <c r="F186" s="954">
        <v>0</v>
      </c>
      <c r="G186" s="955">
        <v>0</v>
      </c>
      <c r="H186" s="955">
        <v>0</v>
      </c>
      <c r="I186" s="955">
        <v>0</v>
      </c>
      <c r="J186" s="955">
        <v>0</v>
      </c>
      <c r="K186" s="955">
        <v>450</v>
      </c>
      <c r="L186" s="956">
        <v>0.11034408370186601</v>
      </c>
      <c r="M186" s="957">
        <v>2.3406320785244301E-3</v>
      </c>
      <c r="N186" s="957">
        <v>3.34376011217776E-4</v>
      </c>
      <c r="O186" s="957">
        <v>2.0062560673066599E-2</v>
      </c>
      <c r="P186" s="957">
        <v>2.3406320785244301E-2</v>
      </c>
      <c r="Q186" s="957">
        <v>1.67188005608888E-3</v>
      </c>
      <c r="R186" s="957">
        <v>1.00312803365333E-3</v>
      </c>
      <c r="S186" s="957">
        <v>3.6781361233955298E-2</v>
      </c>
      <c r="T186" s="957">
        <v>4.3468881458310897E-2</v>
      </c>
      <c r="U186" s="957">
        <v>0.39456369323697599</v>
      </c>
      <c r="V186" s="957">
        <v>1.00312803365333E-4</v>
      </c>
      <c r="W186" s="957">
        <v>6.6875202243555195E-5</v>
      </c>
      <c r="X186" s="957">
        <v>0.18056304605759901</v>
      </c>
      <c r="Y186" s="957">
        <v>9.0281523028799507E-2</v>
      </c>
      <c r="Z186" s="957">
        <v>3.3437601121777599E-2</v>
      </c>
      <c r="AA186" s="957">
        <v>4.0125121346133101E-4</v>
      </c>
      <c r="AB186" s="937"/>
    </row>
    <row r="187" spans="1:28">
      <c r="A187" s="951" t="s">
        <v>3986</v>
      </c>
      <c r="B187" s="952">
        <v>0</v>
      </c>
      <c r="C187" s="953">
        <v>139.02338</v>
      </c>
      <c r="D187" s="953">
        <v>0</v>
      </c>
      <c r="E187" s="953">
        <v>0</v>
      </c>
      <c r="F187" s="954">
        <v>0</v>
      </c>
      <c r="G187" s="955">
        <v>0</v>
      </c>
      <c r="H187" s="955">
        <v>0</v>
      </c>
      <c r="I187" s="955">
        <v>0</v>
      </c>
      <c r="J187" s="955">
        <v>0</v>
      </c>
      <c r="K187" s="955">
        <v>139</v>
      </c>
      <c r="L187" s="956">
        <v>3.3984108150864702E-2</v>
      </c>
      <c r="M187" s="957">
        <v>7.9962607413799295E-4</v>
      </c>
      <c r="N187" s="957">
        <v>9.9953259267249105E-5</v>
      </c>
      <c r="O187" s="957">
        <v>1.2993923704742401E-2</v>
      </c>
      <c r="P187" s="957">
        <v>6.8967748894401904E-3</v>
      </c>
      <c r="Q187" s="957">
        <v>7.9962607413799295E-4</v>
      </c>
      <c r="R187" s="957">
        <v>2.9985977780174698E-4</v>
      </c>
      <c r="S187" s="957">
        <v>1.19943911120699E-2</v>
      </c>
      <c r="T187" s="957">
        <v>1.5992521482759901E-2</v>
      </c>
      <c r="U187" s="957">
        <v>0.27287239779958999</v>
      </c>
      <c r="V187" s="957">
        <v>1.9990651853449799E-5</v>
      </c>
      <c r="W187" s="957">
        <v>2.99859777801747E-5</v>
      </c>
      <c r="X187" s="957">
        <v>9.1956998525869194E-2</v>
      </c>
      <c r="Y187" s="957">
        <v>4.5978499262934597E-2</v>
      </c>
      <c r="Z187" s="957">
        <v>2.4988314816812299E-2</v>
      </c>
      <c r="AA187" s="957">
        <v>1.49929888900874E-4</v>
      </c>
      <c r="AB187" s="937"/>
    </row>
    <row r="188" spans="1:28">
      <c r="A188" s="951" t="s">
        <v>3987</v>
      </c>
      <c r="B188" s="952">
        <v>0</v>
      </c>
      <c r="C188" s="953">
        <v>284.77519999999998</v>
      </c>
      <c r="D188" s="953">
        <v>0</v>
      </c>
      <c r="E188" s="953">
        <v>0</v>
      </c>
      <c r="F188" s="954">
        <v>0</v>
      </c>
      <c r="G188" s="955">
        <v>0</v>
      </c>
      <c r="H188" s="955">
        <v>0</v>
      </c>
      <c r="I188" s="955">
        <v>0</v>
      </c>
      <c r="J188" s="955">
        <v>0</v>
      </c>
      <c r="K188" s="955">
        <v>285</v>
      </c>
      <c r="L188" s="956">
        <v>9.8029698342501706E-2</v>
      </c>
      <c r="M188" s="957">
        <v>4.2012727861072199E-3</v>
      </c>
      <c r="N188" s="957">
        <v>1.1203394096285901E-3</v>
      </c>
      <c r="O188" s="957">
        <v>3.64110308129292E-2</v>
      </c>
      <c r="P188" s="957">
        <v>1.3444072915543099E-2</v>
      </c>
      <c r="Q188" s="957">
        <v>7.8423758674001399E-3</v>
      </c>
      <c r="R188" s="957">
        <v>2.2406788192571802E-3</v>
      </c>
      <c r="S188" s="957">
        <v>5.0415273433286598E-2</v>
      </c>
      <c r="T188" s="957">
        <v>9.8029698342501706E-2</v>
      </c>
      <c r="U188" s="957">
        <v>0.725419767734513</v>
      </c>
      <c r="V188" s="957">
        <v>2.24067881925718E-4</v>
      </c>
      <c r="W188" s="957">
        <v>1.9605939668500299E-4</v>
      </c>
      <c r="X188" s="957">
        <v>0.36411030812929202</v>
      </c>
      <c r="Y188" s="957">
        <v>0.18205515406464601</v>
      </c>
      <c r="Z188" s="957">
        <v>0.34450436846079202</v>
      </c>
      <c r="AA188" s="957">
        <v>7.28220616258584E-4</v>
      </c>
      <c r="AB188" s="937"/>
    </row>
    <row r="189" spans="1:28">
      <c r="A189" s="951" t="s">
        <v>3988</v>
      </c>
      <c r="B189" s="952">
        <v>0</v>
      </c>
      <c r="C189" s="953">
        <v>362.13139999999999</v>
      </c>
      <c r="D189" s="953">
        <v>0</v>
      </c>
      <c r="E189" s="953">
        <v>0</v>
      </c>
      <c r="F189" s="954">
        <v>0</v>
      </c>
      <c r="G189" s="955">
        <v>0</v>
      </c>
      <c r="H189" s="955">
        <v>0</v>
      </c>
      <c r="I189" s="955">
        <v>0</v>
      </c>
      <c r="J189" s="955">
        <v>0</v>
      </c>
      <c r="K189" s="955">
        <v>362</v>
      </c>
      <c r="L189" s="956">
        <v>6.1172832847948798E-2</v>
      </c>
      <c r="M189" s="957">
        <v>3.2625510852239401E-3</v>
      </c>
      <c r="N189" s="957">
        <v>4.0781888565299198E-4</v>
      </c>
      <c r="O189" s="957">
        <v>9.3798343700188205E-2</v>
      </c>
      <c r="P189" s="957">
        <v>8.1563777130598397E-3</v>
      </c>
      <c r="Q189" s="957">
        <v>5.3016455134888996E-3</v>
      </c>
      <c r="R189" s="957">
        <v>1.22345665695898E-3</v>
      </c>
      <c r="S189" s="957">
        <v>5.3016455134889E-2</v>
      </c>
      <c r="T189" s="957">
        <v>9.7876532556718104E-2</v>
      </c>
      <c r="U189" s="957">
        <v>0.64027565047519697</v>
      </c>
      <c r="V189" s="957">
        <v>8.1563777130598403E-5</v>
      </c>
      <c r="W189" s="957">
        <v>1.22345665695898E-4</v>
      </c>
      <c r="X189" s="957">
        <v>4.8938266278358997E-2</v>
      </c>
      <c r="Y189" s="957">
        <v>2.4469133139179498E-2</v>
      </c>
      <c r="Z189" s="957">
        <v>3.2625510852239401E-2</v>
      </c>
      <c r="AA189" s="957">
        <v>8.1563777130598395E-4</v>
      </c>
      <c r="AB189" s="937"/>
    </row>
    <row r="190" spans="1:28">
      <c r="A190" s="951" t="s">
        <v>3989</v>
      </c>
      <c r="B190" s="952">
        <v>0</v>
      </c>
      <c r="C190" s="953">
        <v>7.0135800000000001</v>
      </c>
      <c r="D190" s="953">
        <v>0</v>
      </c>
      <c r="E190" s="953">
        <v>0</v>
      </c>
      <c r="F190" s="954">
        <v>0</v>
      </c>
      <c r="G190" s="955">
        <v>0</v>
      </c>
      <c r="H190" s="955">
        <v>0</v>
      </c>
      <c r="I190" s="955">
        <v>0</v>
      </c>
      <c r="J190" s="955">
        <v>0</v>
      </c>
      <c r="K190" s="955">
        <v>7</v>
      </c>
      <c r="L190" s="956">
        <v>1.6787113939524701E-3</v>
      </c>
      <c r="M190" s="957">
        <v>8.0286197102074594E-5</v>
      </c>
      <c r="N190" s="957">
        <v>1.4597490382195401E-5</v>
      </c>
      <c r="O190" s="957">
        <v>9.4883687484269904E-4</v>
      </c>
      <c r="P190" s="957">
        <v>2.11663610541833E-4</v>
      </c>
      <c r="Q190" s="957">
        <v>2.11663610541833E-4</v>
      </c>
      <c r="R190" s="957">
        <v>2.9194980764390802E-5</v>
      </c>
      <c r="S190" s="957">
        <v>9.4883687484269904E-4</v>
      </c>
      <c r="T190" s="957">
        <v>1.9706612015963801E-3</v>
      </c>
      <c r="U190" s="957">
        <v>1.6057239420414898E-2</v>
      </c>
      <c r="V190" s="957">
        <v>2.9194980764390798E-6</v>
      </c>
      <c r="W190" s="957">
        <v>2.9194980764390798E-6</v>
      </c>
      <c r="X190" s="957">
        <v>8.02861971020746E-4</v>
      </c>
      <c r="Y190" s="957">
        <v>3.6493725955488401E-4</v>
      </c>
      <c r="Z190" s="957">
        <v>2.9194980764390798E-4</v>
      </c>
      <c r="AA190" s="957">
        <v>1.2407866824866101E-5</v>
      </c>
      <c r="AB190" s="937"/>
    </row>
    <row r="191" spans="1:28">
      <c r="A191" s="951" t="s">
        <v>3990</v>
      </c>
      <c r="B191" s="952">
        <v>0</v>
      </c>
      <c r="C191" s="953">
        <v>3317</v>
      </c>
      <c r="D191" s="953">
        <v>0</v>
      </c>
      <c r="E191" s="953">
        <v>0</v>
      </c>
      <c r="F191" s="954">
        <v>0</v>
      </c>
      <c r="G191" s="955">
        <v>0</v>
      </c>
      <c r="H191" s="955">
        <v>0</v>
      </c>
      <c r="I191" s="955">
        <v>0</v>
      </c>
      <c r="J191" s="955">
        <v>0</v>
      </c>
      <c r="K191" s="955">
        <v>2617</v>
      </c>
      <c r="L191" s="956">
        <v>0.63888936828102005</v>
      </c>
      <c r="M191" s="957">
        <v>2.7380972926329399E-2</v>
      </c>
      <c r="N191" s="957">
        <v>6.0846606502954299E-3</v>
      </c>
      <c r="O191" s="957">
        <v>0.30423303251477102</v>
      </c>
      <c r="P191" s="957">
        <v>9.4312240079579099E-2</v>
      </c>
      <c r="Q191" s="957">
        <v>4.2592624552067998E-2</v>
      </c>
      <c r="R191" s="957">
        <v>1.21693213005909E-2</v>
      </c>
      <c r="S191" s="957">
        <v>0.33465633576624798</v>
      </c>
      <c r="T191" s="957">
        <v>0.82142918778988205</v>
      </c>
      <c r="U191" s="957">
        <v>6.8452432315823497</v>
      </c>
      <c r="V191" s="957">
        <v>9.1269909754431399E-4</v>
      </c>
      <c r="W191" s="957">
        <v>1.5211651625738601E-3</v>
      </c>
      <c r="X191" s="957">
        <v>2.4034409568666901</v>
      </c>
      <c r="Y191" s="957">
        <v>1.1865088268076101</v>
      </c>
      <c r="Z191" s="957">
        <v>0.57804276177806502</v>
      </c>
      <c r="AA191" s="957">
        <v>5.1719615527511097E-3</v>
      </c>
      <c r="AB191" s="937"/>
    </row>
    <row r="192" spans="1:28">
      <c r="A192" s="951" t="s">
        <v>3991</v>
      </c>
      <c r="B192" s="952">
        <v>0</v>
      </c>
      <c r="C192" s="953">
        <v>379.4504</v>
      </c>
      <c r="D192" s="953">
        <v>0</v>
      </c>
      <c r="E192" s="953">
        <v>0</v>
      </c>
      <c r="F192" s="954">
        <v>0</v>
      </c>
      <c r="G192" s="955">
        <v>0</v>
      </c>
      <c r="H192" s="955">
        <v>0</v>
      </c>
      <c r="I192" s="955">
        <v>0</v>
      </c>
      <c r="J192" s="955">
        <v>0</v>
      </c>
      <c r="K192" s="955">
        <v>379</v>
      </c>
      <c r="L192" s="956">
        <v>0.110648977097041</v>
      </c>
      <c r="M192" s="957">
        <v>4.9601265595225303E-3</v>
      </c>
      <c r="N192" s="957">
        <v>7.6309639377269598E-4</v>
      </c>
      <c r="O192" s="957">
        <v>8.3940603314996601E-2</v>
      </c>
      <c r="P192" s="957">
        <v>1.79327652536584E-2</v>
      </c>
      <c r="Q192" s="957">
        <v>6.4863193470679203E-3</v>
      </c>
      <c r="R192" s="957">
        <v>1.9077409844317399E-3</v>
      </c>
      <c r="S192" s="957">
        <v>6.1047711501815698E-2</v>
      </c>
      <c r="T192" s="957">
        <v>0.12209542300363101</v>
      </c>
      <c r="U192" s="957">
        <v>0.972947902060188</v>
      </c>
      <c r="V192" s="957">
        <v>1.90774098443174E-4</v>
      </c>
      <c r="W192" s="957">
        <v>1.90774098443174E-4</v>
      </c>
      <c r="X192" s="957">
        <v>0.80125121346133099</v>
      </c>
      <c r="Y192" s="957">
        <v>0.400625606730666</v>
      </c>
      <c r="Z192" s="957">
        <v>5.7232229532952199E-2</v>
      </c>
      <c r="AA192" s="957">
        <v>1.0683349512817699E-3</v>
      </c>
      <c r="AB192" s="937"/>
    </row>
    <row r="193" spans="1:28">
      <c r="A193" s="951" t="s">
        <v>3992</v>
      </c>
      <c r="B193" s="952">
        <v>0</v>
      </c>
      <c r="C193" s="953">
        <v>179.38578000000001</v>
      </c>
      <c r="D193" s="953">
        <v>0</v>
      </c>
      <c r="E193" s="953">
        <v>0</v>
      </c>
      <c r="F193" s="954">
        <v>0</v>
      </c>
      <c r="G193" s="955">
        <v>0</v>
      </c>
      <c r="H193" s="955">
        <v>0</v>
      </c>
      <c r="I193" s="955">
        <v>0</v>
      </c>
      <c r="J193" s="955">
        <v>0</v>
      </c>
      <c r="K193" s="955">
        <v>179</v>
      </c>
      <c r="L193" s="956">
        <v>7.7315883459772999E-2</v>
      </c>
      <c r="M193" s="957">
        <v>5.8351610158319297E-3</v>
      </c>
      <c r="N193" s="957">
        <v>5.8351610158319299E-4</v>
      </c>
      <c r="O193" s="957">
        <v>6.12691906662352E-2</v>
      </c>
      <c r="P193" s="957">
        <v>9.6280156761226806E-3</v>
      </c>
      <c r="Q193" s="957">
        <v>5.8351610158319297E-3</v>
      </c>
      <c r="R193" s="957">
        <v>1.7505483047495799E-3</v>
      </c>
      <c r="S193" s="957">
        <v>4.95988686345714E-2</v>
      </c>
      <c r="T193" s="957">
        <v>8.8986205491436904E-2</v>
      </c>
      <c r="U193" s="957">
        <v>0.41575522237802498</v>
      </c>
      <c r="V193" s="957">
        <v>1.1670322031663899E-4</v>
      </c>
      <c r="W193" s="957">
        <v>1.45879025395798E-4</v>
      </c>
      <c r="X193" s="957">
        <v>8.0233463967689003E-2</v>
      </c>
      <c r="Y193" s="957">
        <v>4.0846127110823499E-2</v>
      </c>
      <c r="Z193" s="957">
        <v>2.1881853809369699E-2</v>
      </c>
      <c r="AA193" s="957">
        <v>9.0444995745394803E-4</v>
      </c>
      <c r="AB193" s="937"/>
    </row>
    <row r="194" spans="1:28">
      <c r="A194" s="951" t="s">
        <v>3993</v>
      </c>
      <c r="B194" s="952">
        <v>0</v>
      </c>
      <c r="C194" s="953">
        <v>35.018225000000001</v>
      </c>
      <c r="D194" s="953">
        <v>0</v>
      </c>
      <c r="E194" s="953">
        <v>0</v>
      </c>
      <c r="F194" s="954">
        <v>0</v>
      </c>
      <c r="G194" s="955">
        <v>0</v>
      </c>
      <c r="H194" s="955">
        <v>0</v>
      </c>
      <c r="I194" s="955">
        <v>0</v>
      </c>
      <c r="J194" s="955">
        <v>0</v>
      </c>
      <c r="K194" s="955">
        <v>35</v>
      </c>
      <c r="L194" s="956">
        <v>1.9903762029746301E-2</v>
      </c>
      <c r="M194" s="957">
        <v>1.5923009623797001E-3</v>
      </c>
      <c r="N194" s="957">
        <v>9.1863517060367502E-5</v>
      </c>
      <c r="O194" s="957">
        <v>9.7987751531058605E-3</v>
      </c>
      <c r="P194" s="957">
        <v>2.4803149606299202E-3</v>
      </c>
      <c r="Q194" s="957">
        <v>1.5004374453193401E-3</v>
      </c>
      <c r="R194" s="957">
        <v>4.5931758530183699E-4</v>
      </c>
      <c r="S194" s="957">
        <v>9.7987751531058605E-3</v>
      </c>
      <c r="T194" s="957">
        <v>2.6640419947506599E-2</v>
      </c>
      <c r="U194" s="957">
        <v>7.4103237095363095E-2</v>
      </c>
      <c r="V194" s="957">
        <v>3.3683289588801401E-5</v>
      </c>
      <c r="W194" s="957">
        <v>7.9615048118985104E-5</v>
      </c>
      <c r="X194" s="957">
        <v>2.082239720035E-2</v>
      </c>
      <c r="Y194" s="957">
        <v>1.0411198600175E-2</v>
      </c>
      <c r="Z194" s="957">
        <v>1.19422572178478E-2</v>
      </c>
      <c r="AA194" s="957">
        <v>2.6027996500437402E-4</v>
      </c>
      <c r="AB194" s="937"/>
    </row>
    <row r="195" spans="1:28">
      <c r="A195" s="951" t="s">
        <v>3994</v>
      </c>
      <c r="B195" s="952">
        <v>0</v>
      </c>
      <c r="C195" s="953">
        <v>1.2045999999999999</v>
      </c>
      <c r="D195" s="953">
        <v>0</v>
      </c>
      <c r="E195" s="953">
        <v>0.01</v>
      </c>
      <c r="F195" s="954">
        <v>0</v>
      </c>
      <c r="G195" s="955">
        <v>0</v>
      </c>
      <c r="H195" s="955">
        <v>0</v>
      </c>
      <c r="I195" s="955">
        <v>0</v>
      </c>
      <c r="J195" s="955">
        <v>0</v>
      </c>
      <c r="K195" s="955">
        <v>1</v>
      </c>
      <c r="L195" s="956">
        <v>6.8313378635889699E-4</v>
      </c>
      <c r="M195" s="957">
        <v>6.0343484461702601E-5</v>
      </c>
      <c r="N195" s="957">
        <v>5.69278155299081E-6</v>
      </c>
      <c r="O195" s="957">
        <v>4.6680808734524598E-4</v>
      </c>
      <c r="P195" s="957">
        <v>6.6036266014693403E-5</v>
      </c>
      <c r="Q195" s="957">
        <v>6.8313378635889699E-5</v>
      </c>
      <c r="R195" s="957">
        <v>1.7078344658972401E-5</v>
      </c>
      <c r="S195" s="957">
        <v>4.0988027181533798E-4</v>
      </c>
      <c r="T195" s="957">
        <v>1.94693129112286E-3</v>
      </c>
      <c r="U195" s="957">
        <v>3.2334999220987801E-3</v>
      </c>
      <c r="V195" s="957">
        <v>1.36626757271779E-6</v>
      </c>
      <c r="W195" s="957">
        <v>1.36626757271779E-6</v>
      </c>
      <c r="X195" s="957">
        <v>2.50482388331596E-4</v>
      </c>
      <c r="Y195" s="957">
        <v>1.25241194165798E-4</v>
      </c>
      <c r="Z195" s="957">
        <v>2.6186795143757699E-4</v>
      </c>
      <c r="AA195" s="957">
        <v>8.1976054363067605E-6</v>
      </c>
      <c r="AB195" s="937"/>
    </row>
    <row r="196" spans="1:28">
      <c r="A196" s="951" t="s">
        <v>3995</v>
      </c>
      <c r="B196" s="952">
        <v>0</v>
      </c>
      <c r="C196" s="953">
        <v>2780</v>
      </c>
      <c r="D196" s="953">
        <v>0</v>
      </c>
      <c r="E196" s="953">
        <v>0.5</v>
      </c>
      <c r="F196" s="954">
        <v>0</v>
      </c>
      <c r="G196" s="955">
        <v>0</v>
      </c>
      <c r="H196" s="955">
        <v>0</v>
      </c>
      <c r="I196" s="955">
        <v>0</v>
      </c>
      <c r="J196" s="955">
        <v>0</v>
      </c>
      <c r="K196" s="955">
        <v>1854</v>
      </c>
      <c r="L196" s="956">
        <v>0.59238054147341201</v>
      </c>
      <c r="M196" s="957">
        <v>1.71981447524539E-2</v>
      </c>
      <c r="N196" s="957">
        <v>3.8218099449897499E-3</v>
      </c>
      <c r="O196" s="957">
        <v>0.63059864092330897</v>
      </c>
      <c r="P196" s="957">
        <v>9.7456153597238707E-2</v>
      </c>
      <c r="Q196" s="957">
        <v>5.1594434257361703E-2</v>
      </c>
      <c r="R196" s="957">
        <v>7.6436198899795102E-3</v>
      </c>
      <c r="S196" s="957">
        <v>0.21019954697443599</v>
      </c>
      <c r="T196" s="957">
        <v>0.63059864092330897</v>
      </c>
      <c r="U196" s="957">
        <v>5.3887520224355496</v>
      </c>
      <c r="V196" s="957">
        <v>7.6436198899795099E-4</v>
      </c>
      <c r="W196" s="957">
        <v>7.6436198899795099E-4</v>
      </c>
      <c r="X196" s="957">
        <v>15.363675978858801</v>
      </c>
      <c r="Y196" s="957">
        <v>7.6818379894294004</v>
      </c>
      <c r="Z196" s="957">
        <v>0.21019954697443599</v>
      </c>
      <c r="AA196" s="957">
        <v>4.7772624312371901E-3</v>
      </c>
      <c r="AB196" s="937"/>
    </row>
    <row r="197" spans="1:28">
      <c r="A197" s="951" t="s">
        <v>3996</v>
      </c>
      <c r="B197" s="952">
        <v>0</v>
      </c>
      <c r="C197" s="953">
        <v>143.74552</v>
      </c>
      <c r="D197" s="953">
        <v>0</v>
      </c>
      <c r="E197" s="953">
        <v>0</v>
      </c>
      <c r="F197" s="954">
        <v>0</v>
      </c>
      <c r="G197" s="955">
        <v>0</v>
      </c>
      <c r="H197" s="955">
        <v>0</v>
      </c>
      <c r="I197" s="955">
        <v>0</v>
      </c>
      <c r="J197" s="955">
        <v>0</v>
      </c>
      <c r="K197" s="955">
        <v>144</v>
      </c>
      <c r="L197" s="956">
        <v>0.194257361665408</v>
      </c>
      <c r="M197" s="957">
        <v>9.56789990292309E-3</v>
      </c>
      <c r="N197" s="957">
        <v>1.1597454427785599E-3</v>
      </c>
      <c r="O197" s="957">
        <v>5.0738863121561902E-2</v>
      </c>
      <c r="P197" s="957">
        <v>3.1892999676410301E-2</v>
      </c>
      <c r="Q197" s="957">
        <v>9.1329953618811306E-3</v>
      </c>
      <c r="R197" s="957">
        <v>1.8845863445151501E-3</v>
      </c>
      <c r="S197" s="957">
        <v>3.7691726890303097E-2</v>
      </c>
      <c r="T197" s="957">
        <v>0.19135799805846199</v>
      </c>
      <c r="U197" s="957">
        <v>0.71324344730881195</v>
      </c>
      <c r="V197" s="957">
        <v>2.1745227052097899E-4</v>
      </c>
      <c r="W197" s="957">
        <v>2.6094272462517498E-4</v>
      </c>
      <c r="X197" s="957">
        <v>0</v>
      </c>
      <c r="Y197" s="957">
        <v>0</v>
      </c>
      <c r="Z197" s="957">
        <v>2.31949088555711E-2</v>
      </c>
      <c r="AA197" s="957">
        <v>1.3627008952647999E-3</v>
      </c>
      <c r="AB197" s="937"/>
    </row>
    <row r="198" spans="1:28">
      <c r="A198" s="951" t="s">
        <v>4220</v>
      </c>
      <c r="B198" s="952">
        <v>0</v>
      </c>
      <c r="C198" s="953">
        <v>2729.6219999999998</v>
      </c>
      <c r="D198" s="953">
        <v>0</v>
      </c>
      <c r="E198" s="953">
        <v>0</v>
      </c>
      <c r="F198" s="954">
        <v>0</v>
      </c>
      <c r="G198" s="955">
        <v>0</v>
      </c>
      <c r="H198" s="955">
        <v>0</v>
      </c>
      <c r="I198" s="955">
        <v>0</v>
      </c>
      <c r="J198" s="955">
        <v>0</v>
      </c>
      <c r="K198" s="955">
        <v>2730</v>
      </c>
      <c r="L198" s="956">
        <v>0.92855139682882104</v>
      </c>
      <c r="M198" s="957">
        <v>5.6275842232049803E-2</v>
      </c>
      <c r="N198" s="957">
        <v>5.6275842232049803E-3</v>
      </c>
      <c r="O198" s="957">
        <v>1.6038615036134201</v>
      </c>
      <c r="P198" s="957">
        <v>0.11817926868730499</v>
      </c>
      <c r="Q198" s="957">
        <v>8.72275554596771E-2</v>
      </c>
      <c r="R198" s="957">
        <v>3.3765505339229902E-2</v>
      </c>
      <c r="S198" s="957">
        <v>0.61903426455254695</v>
      </c>
      <c r="T198" s="957">
        <v>1.0411030812929201</v>
      </c>
      <c r="U198" s="957">
        <v>7.4002732535145404</v>
      </c>
      <c r="V198" s="957">
        <v>2.5324129004422398E-3</v>
      </c>
      <c r="W198" s="957">
        <v>1.4068960558012401E-3</v>
      </c>
      <c r="X198" s="957">
        <v>5.8526875921331802</v>
      </c>
      <c r="Y198" s="957">
        <v>2.9263437960665901</v>
      </c>
      <c r="Z198" s="957">
        <v>0.844137633480746</v>
      </c>
      <c r="AA198" s="957">
        <v>1.0973789235249699E-2</v>
      </c>
      <c r="AB198" s="937"/>
    </row>
    <row r="199" spans="1:28">
      <c r="A199" s="951" t="s">
        <v>3997</v>
      </c>
      <c r="B199" s="952">
        <v>0</v>
      </c>
      <c r="C199" s="953">
        <v>0</v>
      </c>
      <c r="D199" s="953">
        <v>0</v>
      </c>
      <c r="E199" s="953">
        <v>0</v>
      </c>
      <c r="F199" s="954">
        <v>0</v>
      </c>
      <c r="G199" s="955">
        <v>0</v>
      </c>
      <c r="H199" s="955">
        <v>0</v>
      </c>
      <c r="I199" s="955">
        <v>0</v>
      </c>
      <c r="J199" s="955">
        <v>0</v>
      </c>
      <c r="K199" s="955">
        <v>0</v>
      </c>
      <c r="L199" s="956">
        <v>0</v>
      </c>
      <c r="M199" s="957">
        <v>0</v>
      </c>
      <c r="N199" s="957">
        <v>0</v>
      </c>
      <c r="O199" s="957">
        <v>0</v>
      </c>
      <c r="P199" s="957">
        <v>0</v>
      </c>
      <c r="Q199" s="957">
        <v>0</v>
      </c>
      <c r="R199" s="957">
        <v>0</v>
      </c>
      <c r="S199" s="957">
        <v>0</v>
      </c>
      <c r="T199" s="957">
        <v>0</v>
      </c>
      <c r="U199" s="957">
        <v>0</v>
      </c>
      <c r="V199" s="957">
        <v>0</v>
      </c>
      <c r="W199" s="957">
        <v>0</v>
      </c>
      <c r="X199" s="957">
        <v>0</v>
      </c>
      <c r="Y199" s="957">
        <v>0</v>
      </c>
      <c r="Z199" s="957">
        <v>0</v>
      </c>
      <c r="AA199" s="957">
        <v>0</v>
      </c>
      <c r="AB199" s="937"/>
    </row>
    <row r="200" spans="1:28">
      <c r="A200" s="951" t="s">
        <v>3998</v>
      </c>
      <c r="B200" s="952">
        <v>0</v>
      </c>
      <c r="C200" s="953">
        <v>0.69560999999999995</v>
      </c>
      <c r="D200" s="953">
        <v>0</v>
      </c>
      <c r="E200" s="953">
        <v>0</v>
      </c>
      <c r="F200" s="954">
        <v>0</v>
      </c>
      <c r="G200" s="955">
        <v>0</v>
      </c>
      <c r="H200" s="955">
        <v>0</v>
      </c>
      <c r="I200" s="955">
        <v>0</v>
      </c>
      <c r="J200" s="955">
        <v>0</v>
      </c>
      <c r="K200" s="955">
        <v>1</v>
      </c>
      <c r="L200" s="956">
        <v>3.4084780498328101E-4</v>
      </c>
      <c r="M200" s="957">
        <v>1.8935989165737801E-5</v>
      </c>
      <c r="N200" s="957">
        <v>2.8403983748606801E-6</v>
      </c>
      <c r="O200" s="957">
        <v>5.3020769664065997E-4</v>
      </c>
      <c r="P200" s="957">
        <v>4.6393173456057698E-5</v>
      </c>
      <c r="Q200" s="957">
        <v>2.74571842903199E-5</v>
      </c>
      <c r="R200" s="957">
        <v>1.23083929577296E-5</v>
      </c>
      <c r="S200" s="957">
        <v>1.5148791332590301E-4</v>
      </c>
      <c r="T200" s="957">
        <v>4.4499574539483901E-4</v>
      </c>
      <c r="U200" s="957">
        <v>2.2723186998885401E-3</v>
      </c>
      <c r="V200" s="957">
        <v>9.4679945828689199E-7</v>
      </c>
      <c r="W200" s="957">
        <v>8.5211951245820302E-7</v>
      </c>
      <c r="X200" s="957">
        <v>1.47700715492755E-3</v>
      </c>
      <c r="Y200" s="957">
        <v>7.3850357746377596E-4</v>
      </c>
      <c r="Z200" s="957">
        <v>2.3669986457172299E-4</v>
      </c>
      <c r="AA200" s="957">
        <v>3.5031579956615001E-6</v>
      </c>
      <c r="AB200" s="937"/>
    </row>
    <row r="201" spans="1:28">
      <c r="A201" s="951" t="s">
        <v>3999</v>
      </c>
      <c r="B201" s="952">
        <v>0</v>
      </c>
      <c r="C201" s="953">
        <v>122.11198</v>
      </c>
      <c r="D201" s="953">
        <v>0</v>
      </c>
      <c r="E201" s="953">
        <v>0</v>
      </c>
      <c r="F201" s="954">
        <v>0</v>
      </c>
      <c r="G201" s="955">
        <v>0</v>
      </c>
      <c r="H201" s="955">
        <v>0</v>
      </c>
      <c r="I201" s="955">
        <v>0</v>
      </c>
      <c r="J201" s="955">
        <v>0</v>
      </c>
      <c r="K201" s="955">
        <v>122</v>
      </c>
      <c r="L201" s="956">
        <v>5.5751626937043802E-2</v>
      </c>
      <c r="M201" s="957">
        <v>3.53546902527595E-3</v>
      </c>
      <c r="N201" s="957">
        <v>5.4391831158091505E-4</v>
      </c>
      <c r="O201" s="957">
        <v>5.4391831158091498E-3</v>
      </c>
      <c r="P201" s="957">
        <v>7.34289720634236E-3</v>
      </c>
      <c r="Q201" s="957">
        <v>3.67144860317118E-3</v>
      </c>
      <c r="R201" s="957">
        <v>8.1587746737137295E-4</v>
      </c>
      <c r="S201" s="957">
        <v>1.6317549347427501E-2</v>
      </c>
      <c r="T201" s="957">
        <v>0.119662028547801</v>
      </c>
      <c r="U201" s="957">
        <v>0.428335670369971</v>
      </c>
      <c r="V201" s="957">
        <v>3.3994894473807203E-4</v>
      </c>
      <c r="W201" s="957">
        <v>1.76773451263798E-4</v>
      </c>
      <c r="X201" s="957">
        <v>0</v>
      </c>
      <c r="Y201" s="957">
        <v>0</v>
      </c>
      <c r="Z201" s="957">
        <v>0</v>
      </c>
      <c r="AA201" s="957">
        <v>8.1587746737137295E-4</v>
      </c>
      <c r="AB201" s="937"/>
    </row>
    <row r="202" spans="1:28">
      <c r="A202" s="951" t="s">
        <v>4221</v>
      </c>
      <c r="B202" s="952">
        <v>0</v>
      </c>
      <c r="C202" s="953">
        <v>0</v>
      </c>
      <c r="D202" s="953">
        <v>0</v>
      </c>
      <c r="E202" s="953">
        <v>0</v>
      </c>
      <c r="F202" s="954">
        <v>0</v>
      </c>
      <c r="G202" s="955">
        <v>0</v>
      </c>
      <c r="H202" s="955">
        <v>0</v>
      </c>
      <c r="I202" s="955">
        <v>0</v>
      </c>
      <c r="J202" s="955">
        <v>0</v>
      </c>
      <c r="K202" s="955">
        <v>0</v>
      </c>
      <c r="L202" s="956">
        <v>0</v>
      </c>
      <c r="M202" s="957">
        <v>0</v>
      </c>
      <c r="N202" s="957">
        <v>0</v>
      </c>
      <c r="O202" s="957">
        <v>0</v>
      </c>
      <c r="P202" s="957">
        <v>0</v>
      </c>
      <c r="Q202" s="957">
        <v>0</v>
      </c>
      <c r="R202" s="957">
        <v>0</v>
      </c>
      <c r="S202" s="957">
        <v>0</v>
      </c>
      <c r="T202" s="957">
        <v>0</v>
      </c>
      <c r="U202" s="957">
        <v>0</v>
      </c>
      <c r="V202" s="957">
        <v>0</v>
      </c>
      <c r="W202" s="957">
        <v>0</v>
      </c>
      <c r="X202" s="957">
        <v>0</v>
      </c>
      <c r="Y202" s="957">
        <v>0</v>
      </c>
      <c r="Z202" s="957">
        <v>0</v>
      </c>
      <c r="AA202" s="957">
        <v>0</v>
      </c>
      <c r="AB202" s="937"/>
    </row>
    <row r="203" spans="1:28">
      <c r="A203" s="951" t="s">
        <v>4000</v>
      </c>
      <c r="B203" s="952">
        <v>33035.686322000001</v>
      </c>
      <c r="C203" s="953">
        <v>1239.27451</v>
      </c>
      <c r="D203" s="953">
        <v>0</v>
      </c>
      <c r="E203" s="953">
        <v>0</v>
      </c>
      <c r="F203" s="954">
        <v>0</v>
      </c>
      <c r="G203" s="955">
        <v>0</v>
      </c>
      <c r="H203" s="955">
        <v>677.97500000000002</v>
      </c>
      <c r="I203" s="955">
        <v>2753</v>
      </c>
      <c r="J203" s="955">
        <v>0</v>
      </c>
      <c r="K203" s="955">
        <v>30899</v>
      </c>
      <c r="L203" s="956">
        <v>9.65420163233021</v>
      </c>
      <c r="M203" s="957">
        <v>0.84839953738659402</v>
      </c>
      <c r="N203" s="957">
        <v>0.117020625846427</v>
      </c>
      <c r="O203" s="957">
        <v>45.930595644722501</v>
      </c>
      <c r="P203" s="957">
        <v>0.76063406800177402</v>
      </c>
      <c r="Q203" s="957">
        <v>1.11169594554105</v>
      </c>
      <c r="R203" s="957">
        <v>0.78988922446338095</v>
      </c>
      <c r="S203" s="957">
        <v>15.797784489267601</v>
      </c>
      <c r="T203" s="957">
        <v>16.675439183115799</v>
      </c>
      <c r="U203" s="957">
        <v>132.233307206462</v>
      </c>
      <c r="V203" s="957">
        <v>4.97337659847314E-2</v>
      </c>
      <c r="W203" s="957">
        <v>2.6329640815446E-2</v>
      </c>
      <c r="X203" s="957">
        <v>139.254544757248</v>
      </c>
      <c r="Y203" s="957">
        <v>69.6272723786239</v>
      </c>
      <c r="Z203" s="957">
        <v>10.531856326178399</v>
      </c>
      <c r="AA203" s="957">
        <v>0.17260542312347901</v>
      </c>
      <c r="AB203" s="937"/>
    </row>
    <row r="204" spans="1:28">
      <c r="A204" s="951" t="s">
        <v>4001</v>
      </c>
      <c r="B204" s="952">
        <v>0</v>
      </c>
      <c r="C204" s="953">
        <v>0</v>
      </c>
      <c r="D204" s="953">
        <v>0</v>
      </c>
      <c r="E204" s="953">
        <v>0</v>
      </c>
      <c r="F204" s="954">
        <v>0</v>
      </c>
      <c r="G204" s="955">
        <v>0</v>
      </c>
      <c r="H204" s="955">
        <v>0</v>
      </c>
      <c r="I204" s="955">
        <v>0</v>
      </c>
      <c r="J204" s="955">
        <v>0</v>
      </c>
      <c r="K204" s="955">
        <v>0</v>
      </c>
      <c r="L204" s="956">
        <v>0</v>
      </c>
      <c r="M204" s="957">
        <v>0</v>
      </c>
      <c r="N204" s="957">
        <v>0</v>
      </c>
      <c r="O204" s="957">
        <v>0</v>
      </c>
      <c r="P204" s="957">
        <v>0</v>
      </c>
      <c r="Q204" s="957">
        <v>0</v>
      </c>
      <c r="R204" s="957">
        <v>0</v>
      </c>
      <c r="S204" s="957">
        <v>0</v>
      </c>
      <c r="T204" s="957">
        <v>0</v>
      </c>
      <c r="U204" s="957">
        <v>0</v>
      </c>
      <c r="V204" s="957">
        <v>0</v>
      </c>
      <c r="W204" s="957">
        <v>0</v>
      </c>
      <c r="X204" s="957">
        <v>0</v>
      </c>
      <c r="Y204" s="957">
        <v>0</v>
      </c>
      <c r="Z204" s="957">
        <v>0</v>
      </c>
      <c r="AA204" s="957">
        <v>0</v>
      </c>
      <c r="AB204" s="937"/>
    </row>
    <row r="205" spans="1:28">
      <c r="A205" s="951" t="s">
        <v>4002</v>
      </c>
      <c r="B205" s="952">
        <v>0</v>
      </c>
      <c r="C205" s="953">
        <v>0</v>
      </c>
      <c r="D205" s="953">
        <v>0</v>
      </c>
      <c r="E205" s="953">
        <v>0</v>
      </c>
      <c r="F205" s="954">
        <v>0</v>
      </c>
      <c r="G205" s="955">
        <v>0</v>
      </c>
      <c r="H205" s="955">
        <v>0</v>
      </c>
      <c r="I205" s="955">
        <v>0</v>
      </c>
      <c r="J205" s="955">
        <v>0</v>
      </c>
      <c r="K205" s="955">
        <v>0</v>
      </c>
      <c r="L205" s="956">
        <v>0</v>
      </c>
      <c r="M205" s="957">
        <v>0</v>
      </c>
      <c r="N205" s="957">
        <v>0</v>
      </c>
      <c r="O205" s="957">
        <v>0</v>
      </c>
      <c r="P205" s="957">
        <v>0</v>
      </c>
      <c r="Q205" s="957">
        <v>0</v>
      </c>
      <c r="R205" s="957">
        <v>0</v>
      </c>
      <c r="S205" s="957">
        <v>0</v>
      </c>
      <c r="T205" s="957">
        <v>0</v>
      </c>
      <c r="U205" s="957">
        <v>0</v>
      </c>
      <c r="V205" s="957">
        <v>0</v>
      </c>
      <c r="W205" s="957">
        <v>0</v>
      </c>
      <c r="X205" s="957">
        <v>0</v>
      </c>
      <c r="Y205" s="957">
        <v>0</v>
      </c>
      <c r="Z205" s="957">
        <v>0</v>
      </c>
      <c r="AA205" s="957">
        <v>0</v>
      </c>
      <c r="AB205" s="937"/>
    </row>
    <row r="206" spans="1:28">
      <c r="A206" s="951" t="s">
        <v>4003</v>
      </c>
      <c r="B206" s="952">
        <v>0</v>
      </c>
      <c r="C206" s="953">
        <v>9.4553999999999999E-2</v>
      </c>
      <c r="D206" s="953">
        <v>0</v>
      </c>
      <c r="E206" s="953">
        <v>1E-4</v>
      </c>
      <c r="F206" s="954">
        <v>0</v>
      </c>
      <c r="G206" s="955">
        <v>0</v>
      </c>
      <c r="H206" s="955">
        <v>0</v>
      </c>
      <c r="I206" s="955">
        <v>0</v>
      </c>
      <c r="J206" s="955">
        <v>0</v>
      </c>
      <c r="K206" s="955">
        <v>0</v>
      </c>
      <c r="L206" s="956">
        <v>0</v>
      </c>
      <c r="M206" s="957">
        <v>0</v>
      </c>
      <c r="N206" s="957">
        <v>0</v>
      </c>
      <c r="O206" s="957">
        <v>0</v>
      </c>
      <c r="P206" s="957">
        <v>0</v>
      </c>
      <c r="Q206" s="957">
        <v>0</v>
      </c>
      <c r="R206" s="957">
        <v>0</v>
      </c>
      <c r="S206" s="957">
        <v>0</v>
      </c>
      <c r="T206" s="957">
        <v>0</v>
      </c>
      <c r="U206" s="957">
        <v>0</v>
      </c>
      <c r="V206" s="957">
        <v>0</v>
      </c>
      <c r="W206" s="957">
        <v>0</v>
      </c>
      <c r="X206" s="957">
        <v>0</v>
      </c>
      <c r="Y206" s="957">
        <v>0</v>
      </c>
      <c r="Z206" s="957">
        <v>0</v>
      </c>
      <c r="AA206" s="957">
        <v>0</v>
      </c>
      <c r="AB206" s="937"/>
    </row>
    <row r="207" spans="1:28">
      <c r="A207" s="951" t="s">
        <v>4004</v>
      </c>
      <c r="B207" s="952">
        <v>0</v>
      </c>
      <c r="C207" s="953">
        <v>294.82740000000001</v>
      </c>
      <c r="D207" s="953">
        <v>0</v>
      </c>
      <c r="E207" s="953">
        <v>0</v>
      </c>
      <c r="F207" s="954">
        <v>0</v>
      </c>
      <c r="G207" s="955">
        <v>0</v>
      </c>
      <c r="H207" s="955">
        <v>0</v>
      </c>
      <c r="I207" s="955">
        <v>0</v>
      </c>
      <c r="J207" s="955">
        <v>0</v>
      </c>
      <c r="K207" s="955">
        <v>295</v>
      </c>
      <c r="L207" s="956">
        <v>0.279305840194633</v>
      </c>
      <c r="M207" s="957">
        <v>8.6584810460336292E-3</v>
      </c>
      <c r="N207" s="957">
        <v>3.3516700823355999E-3</v>
      </c>
      <c r="O207" s="957">
        <v>1.11722336077853E-2</v>
      </c>
      <c r="P207" s="957">
        <v>4.9995745394839301E-2</v>
      </c>
      <c r="Q207" s="957">
        <v>7.5412576852551001E-3</v>
      </c>
      <c r="R207" s="957">
        <v>1.39652920097317E-3</v>
      </c>
      <c r="S207" s="957">
        <v>6.9826460048658306E-2</v>
      </c>
      <c r="T207" s="957">
        <v>0.22344467215570701</v>
      </c>
      <c r="U207" s="957">
        <v>0.67033401646711999</v>
      </c>
      <c r="V207" s="957">
        <v>1.95514088136243E-4</v>
      </c>
      <c r="W207" s="957">
        <v>2.7930584019463298E-4</v>
      </c>
      <c r="X207" s="957">
        <v>2.79305840194633E-2</v>
      </c>
      <c r="Y207" s="957">
        <v>1.39652920097317E-2</v>
      </c>
      <c r="Z207" s="957">
        <v>1.39652920097317E-2</v>
      </c>
      <c r="AA207" s="957">
        <v>1.8992797133235101E-3</v>
      </c>
      <c r="AB207" s="937"/>
    </row>
    <row r="208" spans="1:28">
      <c r="A208" s="951" t="s">
        <v>4005</v>
      </c>
      <c r="B208" s="952">
        <v>0</v>
      </c>
      <c r="C208" s="953">
        <v>0.188</v>
      </c>
      <c r="D208" s="953">
        <v>0</v>
      </c>
      <c r="E208" s="953">
        <v>0</v>
      </c>
      <c r="F208" s="954">
        <v>0</v>
      </c>
      <c r="G208" s="955">
        <v>0</v>
      </c>
      <c r="H208" s="955">
        <v>0</v>
      </c>
      <c r="I208" s="955">
        <v>0</v>
      </c>
      <c r="J208" s="955">
        <v>0</v>
      </c>
      <c r="K208" s="955">
        <v>0</v>
      </c>
      <c r="L208" s="956">
        <v>0</v>
      </c>
      <c r="M208" s="957">
        <v>0</v>
      </c>
      <c r="N208" s="957">
        <v>0</v>
      </c>
      <c r="O208" s="957">
        <v>0</v>
      </c>
      <c r="P208" s="957">
        <v>0</v>
      </c>
      <c r="Q208" s="957">
        <v>0</v>
      </c>
      <c r="R208" s="957">
        <v>0</v>
      </c>
      <c r="S208" s="957">
        <v>0</v>
      </c>
      <c r="T208" s="957">
        <v>0</v>
      </c>
      <c r="U208" s="957">
        <v>0</v>
      </c>
      <c r="V208" s="957">
        <v>0</v>
      </c>
      <c r="W208" s="957">
        <v>0</v>
      </c>
      <c r="X208" s="957">
        <v>0</v>
      </c>
      <c r="Y208" s="957">
        <v>0</v>
      </c>
      <c r="Z208" s="957">
        <v>0</v>
      </c>
      <c r="AA208" s="957">
        <v>0</v>
      </c>
      <c r="AB208" s="937"/>
    </row>
    <row r="209" spans="1:28">
      <c r="A209" s="951" t="s">
        <v>4006</v>
      </c>
      <c r="B209" s="952">
        <v>0</v>
      </c>
      <c r="C209" s="953">
        <v>0</v>
      </c>
      <c r="D209" s="953">
        <v>0</v>
      </c>
      <c r="E209" s="953">
        <v>0</v>
      </c>
      <c r="F209" s="954">
        <v>0</v>
      </c>
      <c r="G209" s="955">
        <v>0</v>
      </c>
      <c r="H209" s="955">
        <v>0</v>
      </c>
      <c r="I209" s="955">
        <v>0</v>
      </c>
      <c r="J209" s="955">
        <v>0</v>
      </c>
      <c r="K209" s="955">
        <v>0</v>
      </c>
      <c r="L209" s="956">
        <v>0</v>
      </c>
      <c r="M209" s="957">
        <v>0</v>
      </c>
      <c r="N209" s="957">
        <v>0</v>
      </c>
      <c r="O209" s="957">
        <v>0</v>
      </c>
      <c r="P209" s="957">
        <v>0</v>
      </c>
      <c r="Q209" s="957">
        <v>0</v>
      </c>
      <c r="R209" s="957">
        <v>0</v>
      </c>
      <c r="S209" s="957">
        <v>0</v>
      </c>
      <c r="T209" s="957">
        <v>0</v>
      </c>
      <c r="U209" s="957">
        <v>0</v>
      </c>
      <c r="V209" s="957">
        <v>0</v>
      </c>
      <c r="W209" s="957">
        <v>0</v>
      </c>
      <c r="X209" s="957">
        <v>0</v>
      </c>
      <c r="Y209" s="957">
        <v>0</v>
      </c>
      <c r="Z209" s="957">
        <v>0</v>
      </c>
      <c r="AA209" s="957">
        <v>0</v>
      </c>
      <c r="AB209" s="937"/>
    </row>
    <row r="210" spans="1:28">
      <c r="A210" s="951" t="s">
        <v>4007</v>
      </c>
      <c r="B210" s="952">
        <v>0</v>
      </c>
      <c r="C210" s="953">
        <v>271.19706000000002</v>
      </c>
      <c r="D210" s="953">
        <v>0</v>
      </c>
      <c r="E210" s="953">
        <v>0</v>
      </c>
      <c r="F210" s="954">
        <v>0</v>
      </c>
      <c r="G210" s="955">
        <v>0</v>
      </c>
      <c r="H210" s="955">
        <v>0</v>
      </c>
      <c r="I210" s="955">
        <v>0</v>
      </c>
      <c r="J210" s="955">
        <v>0</v>
      </c>
      <c r="K210" s="955">
        <v>271</v>
      </c>
      <c r="L210" s="956">
        <v>0</v>
      </c>
      <c r="M210" s="957">
        <v>0</v>
      </c>
      <c r="N210" s="957">
        <v>0</v>
      </c>
      <c r="O210" s="957">
        <v>0</v>
      </c>
      <c r="P210" s="957">
        <v>0</v>
      </c>
      <c r="Q210" s="957">
        <v>0</v>
      </c>
      <c r="R210" s="957">
        <v>0</v>
      </c>
      <c r="S210" s="957">
        <v>0</v>
      </c>
      <c r="T210" s="957">
        <v>0</v>
      </c>
      <c r="U210" s="957">
        <v>0</v>
      </c>
      <c r="V210" s="957">
        <v>0</v>
      </c>
      <c r="W210" s="957">
        <v>0</v>
      </c>
      <c r="X210" s="957">
        <v>0</v>
      </c>
      <c r="Y210" s="957">
        <v>0</v>
      </c>
      <c r="Z210" s="957">
        <v>0</v>
      </c>
      <c r="AA210" s="957">
        <v>0</v>
      </c>
      <c r="AB210" s="937"/>
    </row>
    <row r="211" spans="1:28">
      <c r="A211" s="951" t="s">
        <v>4008</v>
      </c>
      <c r="B211" s="952">
        <v>0</v>
      </c>
      <c r="C211" s="953">
        <v>628.948846</v>
      </c>
      <c r="D211" s="953">
        <v>0</v>
      </c>
      <c r="E211" s="953">
        <v>1.341E-2</v>
      </c>
      <c r="F211" s="954">
        <v>0</v>
      </c>
      <c r="G211" s="955">
        <v>0</v>
      </c>
      <c r="H211" s="955">
        <v>0</v>
      </c>
      <c r="I211" s="955">
        <v>0</v>
      </c>
      <c r="J211" s="955">
        <v>0</v>
      </c>
      <c r="K211" s="955">
        <v>629</v>
      </c>
      <c r="L211" s="956">
        <v>0.45064801831277901</v>
      </c>
      <c r="M211" s="957">
        <v>5.9101379450856298E-3</v>
      </c>
      <c r="N211" s="957">
        <v>2.2163017294071102E-3</v>
      </c>
      <c r="O211" s="957">
        <v>0.280731552391567</v>
      </c>
      <c r="P211" s="957">
        <v>9.4562207121370104E-2</v>
      </c>
      <c r="Q211" s="957">
        <v>1.6252879348985502E-2</v>
      </c>
      <c r="R211" s="957">
        <v>5.1713707019499303E-3</v>
      </c>
      <c r="S211" s="957">
        <v>8.12643967449274E-2</v>
      </c>
      <c r="T211" s="957">
        <v>0.12559043133306999</v>
      </c>
      <c r="U211" s="957">
        <v>1.1303138819976299</v>
      </c>
      <c r="V211" s="957">
        <v>2.2163017294071099E-4</v>
      </c>
      <c r="W211" s="957">
        <v>1.47753448627141E-4</v>
      </c>
      <c r="X211" s="957">
        <v>0.30289456968563899</v>
      </c>
      <c r="Y211" s="957">
        <v>0.14775344862714099</v>
      </c>
      <c r="Z211" s="957">
        <v>2.2163017294071101E-2</v>
      </c>
      <c r="AA211" s="957">
        <v>1.32978103764427E-3</v>
      </c>
      <c r="AB211" s="937"/>
    </row>
    <row r="212" spans="1:28">
      <c r="A212" s="951" t="s">
        <v>4009</v>
      </c>
      <c r="B212" s="952">
        <v>0</v>
      </c>
      <c r="C212" s="953">
        <v>7.2560000000000002</v>
      </c>
      <c r="D212" s="953">
        <v>0</v>
      </c>
      <c r="E212" s="953">
        <v>4.8499999999999996</v>
      </c>
      <c r="F212" s="954">
        <v>0</v>
      </c>
      <c r="G212" s="955">
        <v>0</v>
      </c>
      <c r="H212" s="955">
        <v>0</v>
      </c>
      <c r="I212" s="955">
        <v>0</v>
      </c>
      <c r="J212" s="955">
        <v>0</v>
      </c>
      <c r="K212" s="955">
        <v>2</v>
      </c>
      <c r="L212" s="956">
        <v>6.0218842507700201E-3</v>
      </c>
      <c r="M212" s="957">
        <v>2.95281582952816E-4</v>
      </c>
      <c r="N212" s="957">
        <v>5.1151140354031103E-5</v>
      </c>
      <c r="O212" s="957">
        <v>2.0460456141612399E-3</v>
      </c>
      <c r="P212" s="957">
        <v>5.4638718105442304E-4</v>
      </c>
      <c r="Q212" s="957">
        <v>1.09742446577739E-3</v>
      </c>
      <c r="R212" s="957">
        <v>1.88329198576205E-4</v>
      </c>
      <c r="S212" s="957">
        <v>2.9063147928426801E-3</v>
      </c>
      <c r="T212" s="957">
        <v>9.6257145938949407E-3</v>
      </c>
      <c r="U212" s="957">
        <v>2.8598137561571899E-2</v>
      </c>
      <c r="V212" s="957">
        <v>2.0227950958185002E-5</v>
      </c>
      <c r="W212" s="957">
        <v>8.3701866033868998E-6</v>
      </c>
      <c r="X212" s="957">
        <v>0</v>
      </c>
      <c r="Y212" s="957">
        <v>0</v>
      </c>
      <c r="Z212" s="957">
        <v>0</v>
      </c>
      <c r="AA212" s="957">
        <v>1.1834513836455401E-4</v>
      </c>
      <c r="AB212" s="937"/>
    </row>
    <row r="213" spans="1:28">
      <c r="A213" s="951" t="s">
        <v>4010</v>
      </c>
      <c r="B213" s="952">
        <v>0</v>
      </c>
      <c r="C213" s="953">
        <v>141.27670000000001</v>
      </c>
      <c r="D213" s="953">
        <v>0</v>
      </c>
      <c r="E213" s="953">
        <v>0</v>
      </c>
      <c r="F213" s="954">
        <v>0</v>
      </c>
      <c r="G213" s="955">
        <v>0</v>
      </c>
      <c r="H213" s="955">
        <v>0</v>
      </c>
      <c r="I213" s="955">
        <v>0</v>
      </c>
      <c r="J213" s="955">
        <v>0</v>
      </c>
      <c r="K213" s="955">
        <v>141</v>
      </c>
      <c r="L213" s="956">
        <v>0.49850789199295298</v>
      </c>
      <c r="M213" s="957">
        <v>2.3826987380002201E-2</v>
      </c>
      <c r="N213" s="957">
        <v>4.2246431524826499E-3</v>
      </c>
      <c r="O213" s="957">
        <v>0.681012476180203</v>
      </c>
      <c r="P213" s="957">
        <v>7.1818933592205106E-2</v>
      </c>
      <c r="Q213" s="957">
        <v>3.9204688455039001E-2</v>
      </c>
      <c r="R213" s="957">
        <v>1.5715672527235498E-2</v>
      </c>
      <c r="S213" s="957">
        <v>0.37852802646244599</v>
      </c>
      <c r="T213" s="957">
        <v>0.55258332434473101</v>
      </c>
      <c r="U213" s="957">
        <v>4.1266314313450501</v>
      </c>
      <c r="V213" s="957">
        <v>1.1491029374752801E-3</v>
      </c>
      <c r="W213" s="957">
        <v>7.4353719483694698E-4</v>
      </c>
      <c r="X213" s="957">
        <v>2.0261388559306801</v>
      </c>
      <c r="Y213" s="957">
        <v>1.0139143565958399</v>
      </c>
      <c r="Z213" s="957">
        <v>0.20109301405817401</v>
      </c>
      <c r="AA213" s="957">
        <v>5.4751375256175197E-3</v>
      </c>
      <c r="AB213" s="937"/>
    </row>
    <row r="214" spans="1:28">
      <c r="A214" s="951" t="s">
        <v>4011</v>
      </c>
      <c r="B214" s="952">
        <v>0</v>
      </c>
      <c r="C214" s="953">
        <v>9.8911200000000008</v>
      </c>
      <c r="D214" s="953">
        <v>0</v>
      </c>
      <c r="E214" s="953">
        <v>0</v>
      </c>
      <c r="F214" s="954">
        <v>0</v>
      </c>
      <c r="G214" s="955">
        <v>0</v>
      </c>
      <c r="H214" s="955">
        <v>0</v>
      </c>
      <c r="I214" s="955">
        <v>0</v>
      </c>
      <c r="J214" s="955">
        <v>0</v>
      </c>
      <c r="K214" s="955">
        <v>10</v>
      </c>
      <c r="L214" s="956">
        <v>2.7565047519744999E-3</v>
      </c>
      <c r="M214" s="957">
        <v>2.7565047519745003E-4</v>
      </c>
      <c r="N214" s="957">
        <v>4.7939213077817302E-5</v>
      </c>
      <c r="O214" s="957">
        <v>1.0786322942508901E-3</v>
      </c>
      <c r="P214" s="957">
        <v>1.43817639233452E-4</v>
      </c>
      <c r="Q214" s="957">
        <v>3.2358968827526702E-4</v>
      </c>
      <c r="R214" s="957">
        <v>1.07863229425089E-4</v>
      </c>
      <c r="S214" s="957">
        <v>9.5878426155634696E-4</v>
      </c>
      <c r="T214" s="957">
        <v>7.1908819616725997E-3</v>
      </c>
      <c r="U214" s="957">
        <v>1.2584043432926999E-2</v>
      </c>
      <c r="V214" s="957">
        <v>1.43817639233452E-5</v>
      </c>
      <c r="W214" s="957">
        <v>9.5878426155634692E-6</v>
      </c>
      <c r="X214" s="957">
        <v>1.19848032694543E-4</v>
      </c>
      <c r="Y214" s="957">
        <v>1.19848032694543E-4</v>
      </c>
      <c r="Z214" s="957">
        <v>1.19848032694543E-4</v>
      </c>
      <c r="AA214" s="957">
        <v>7.7901221251453206E-5</v>
      </c>
      <c r="AB214" s="937"/>
    </row>
    <row r="215" spans="1:28">
      <c r="A215" s="951" t="s">
        <v>4012</v>
      </c>
      <c r="B215" s="952">
        <v>0</v>
      </c>
      <c r="C215" s="953">
        <v>22.308979999999998</v>
      </c>
      <c r="D215" s="953">
        <v>0</v>
      </c>
      <c r="E215" s="953">
        <v>0</v>
      </c>
      <c r="F215" s="954">
        <v>0</v>
      </c>
      <c r="G215" s="955">
        <v>0</v>
      </c>
      <c r="H215" s="955">
        <v>0</v>
      </c>
      <c r="I215" s="955">
        <v>0</v>
      </c>
      <c r="J215" s="955">
        <v>0</v>
      </c>
      <c r="K215" s="955">
        <v>22</v>
      </c>
      <c r="L215" s="956">
        <v>2.1620585098095599E-2</v>
      </c>
      <c r="M215" s="957">
        <v>9.22829851747984E-4</v>
      </c>
      <c r="N215" s="957">
        <v>7.9099701578398603E-5</v>
      </c>
      <c r="O215" s="957">
        <v>1.02829612051918E-2</v>
      </c>
      <c r="P215" s="957">
        <v>3.7704191085703299E-3</v>
      </c>
      <c r="Q215" s="957">
        <v>1.0282961205191801E-3</v>
      </c>
      <c r="R215" s="957">
        <v>5.2733134385599101E-4</v>
      </c>
      <c r="S215" s="957">
        <v>1.2392286580615801E-2</v>
      </c>
      <c r="T215" s="957">
        <v>1.9774925394599598E-2</v>
      </c>
      <c r="U215" s="957">
        <v>0.24731840026846</v>
      </c>
      <c r="V215" s="957">
        <v>3.1639880631359399E-5</v>
      </c>
      <c r="W215" s="957">
        <v>2.6366567192799501E-5</v>
      </c>
      <c r="X215" s="957">
        <v>5.2996800057527098E-2</v>
      </c>
      <c r="Y215" s="957">
        <v>2.6366567192799499E-2</v>
      </c>
      <c r="Z215" s="957">
        <v>4.4823164227759203E-3</v>
      </c>
      <c r="AA215" s="957">
        <v>1.3710614940255799E-4</v>
      </c>
      <c r="AB215" s="937"/>
    </row>
    <row r="216" spans="1:28">
      <c r="A216" s="951" t="s">
        <v>4013</v>
      </c>
      <c r="B216" s="952">
        <v>0</v>
      </c>
      <c r="C216" s="953">
        <v>5.7757800000000001</v>
      </c>
      <c r="D216" s="953">
        <v>0</v>
      </c>
      <c r="E216" s="953">
        <v>0</v>
      </c>
      <c r="F216" s="954">
        <v>0</v>
      </c>
      <c r="G216" s="955">
        <v>0</v>
      </c>
      <c r="H216" s="955">
        <v>0</v>
      </c>
      <c r="I216" s="955">
        <v>0</v>
      </c>
      <c r="J216" s="955">
        <v>0</v>
      </c>
      <c r="K216" s="955">
        <v>6</v>
      </c>
      <c r="L216" s="956">
        <v>1.9415381296516E-3</v>
      </c>
      <c r="M216" s="957">
        <v>8.6290583540071206E-5</v>
      </c>
      <c r="N216" s="957">
        <v>1.43817639233452E-5</v>
      </c>
      <c r="O216" s="957">
        <v>1.58199403156797E-3</v>
      </c>
      <c r="P216" s="957">
        <v>3.2358968827526702E-4</v>
      </c>
      <c r="Q216" s="957">
        <v>1.00672347463416E-4</v>
      </c>
      <c r="R216" s="957">
        <v>5.7527055693380802E-5</v>
      </c>
      <c r="S216" s="957">
        <v>1.0786322942508901E-3</v>
      </c>
      <c r="T216" s="957">
        <v>1.86962931003488E-3</v>
      </c>
      <c r="U216" s="957">
        <v>2.2651278179268701E-2</v>
      </c>
      <c r="V216" s="957">
        <v>2.8763527846690399E-6</v>
      </c>
      <c r="W216" s="957">
        <v>7.90997015783986E-6</v>
      </c>
      <c r="X216" s="957">
        <v>4.6021644554704597E-3</v>
      </c>
      <c r="Y216" s="957">
        <v>2.3010822277352298E-3</v>
      </c>
      <c r="Z216" s="957">
        <v>6.4717937655053403E-4</v>
      </c>
      <c r="AA216" s="957">
        <v>1.3662675727177899E-5</v>
      </c>
      <c r="AB216" s="937"/>
    </row>
    <row r="217" spans="1:28">
      <c r="A217" s="951" t="s">
        <v>4014</v>
      </c>
      <c r="B217" s="952">
        <v>0</v>
      </c>
      <c r="C217" s="953">
        <v>0.79352</v>
      </c>
      <c r="D217" s="953">
        <v>0</v>
      </c>
      <c r="E217" s="953">
        <v>0</v>
      </c>
      <c r="F217" s="954">
        <v>0</v>
      </c>
      <c r="G217" s="955">
        <v>0</v>
      </c>
      <c r="H217" s="955">
        <v>0</v>
      </c>
      <c r="I217" s="955">
        <v>0</v>
      </c>
      <c r="J217" s="955">
        <v>0</v>
      </c>
      <c r="K217" s="955">
        <v>1</v>
      </c>
      <c r="L217" s="956">
        <v>8.3414230755402105E-4</v>
      </c>
      <c r="M217" s="957">
        <v>2.2938913457735599E-5</v>
      </c>
      <c r="N217" s="957">
        <v>7.2987451910976902E-6</v>
      </c>
      <c r="O217" s="957">
        <v>3.12803365332758E-5</v>
      </c>
      <c r="P217" s="957">
        <v>1.5848703843526399E-4</v>
      </c>
      <c r="Q217" s="957">
        <v>2.0853557688850499E-5</v>
      </c>
      <c r="R217" s="957">
        <v>4.17071153777011E-6</v>
      </c>
      <c r="S217" s="957">
        <v>1.7725524035522999E-4</v>
      </c>
      <c r="T217" s="957">
        <v>5.42192499910114E-4</v>
      </c>
      <c r="U217" s="957">
        <v>1.56401682666379E-3</v>
      </c>
      <c r="V217" s="957">
        <v>6.2560673066551596E-7</v>
      </c>
      <c r="W217" s="957">
        <v>3.1280336533275798E-7</v>
      </c>
      <c r="X217" s="957">
        <v>4.1707115377701099E-5</v>
      </c>
      <c r="Y217" s="957">
        <v>2.0853557688850499E-5</v>
      </c>
      <c r="Z217" s="957">
        <v>4.1707115377701099E-5</v>
      </c>
      <c r="AA217" s="957">
        <v>4.5877826915471201E-6</v>
      </c>
      <c r="AB217" s="937"/>
    </row>
    <row r="218" spans="1:28">
      <c r="A218" s="951" t="s">
        <v>4015</v>
      </c>
      <c r="B218" s="952">
        <v>0</v>
      </c>
      <c r="C218" s="953">
        <v>43.786929999999998</v>
      </c>
      <c r="D218" s="953">
        <v>0</v>
      </c>
      <c r="E218" s="953">
        <v>0</v>
      </c>
      <c r="F218" s="954">
        <v>0</v>
      </c>
      <c r="G218" s="955">
        <v>0</v>
      </c>
      <c r="H218" s="955">
        <v>0</v>
      </c>
      <c r="I218" s="955">
        <v>0</v>
      </c>
      <c r="J218" s="955">
        <v>0</v>
      </c>
      <c r="K218" s="955">
        <v>44</v>
      </c>
      <c r="L218" s="956">
        <v>0.18298397631802901</v>
      </c>
      <c r="M218" s="957">
        <v>3.6385862726063399E-3</v>
      </c>
      <c r="N218" s="957">
        <v>1.0546626877119801E-3</v>
      </c>
      <c r="O218" s="957">
        <v>3.7440525413775301E-2</v>
      </c>
      <c r="P218" s="957">
        <v>3.74932585481609E-2</v>
      </c>
      <c r="Q218" s="957">
        <v>4.3768501540047203E-3</v>
      </c>
      <c r="R218" s="957">
        <v>2.4784573161231601E-3</v>
      </c>
      <c r="S218" s="957">
        <v>0.123395534462302</v>
      </c>
      <c r="T218" s="957">
        <v>0.25153705101930801</v>
      </c>
      <c r="U218" s="957">
        <v>1.3494409089274799</v>
      </c>
      <c r="V218" s="957">
        <v>8.4373015016958502E-5</v>
      </c>
      <c r="W218" s="957">
        <v>1.8456597034959701E-4</v>
      </c>
      <c r="X218" s="957">
        <v>0</v>
      </c>
      <c r="Y218" s="957">
        <v>0</v>
      </c>
      <c r="Z218" s="957">
        <v>0</v>
      </c>
      <c r="AA218" s="957">
        <v>2.4257241817375599E-4</v>
      </c>
      <c r="AB218" s="937"/>
    </row>
    <row r="219" spans="1:28">
      <c r="A219" s="951" t="s">
        <v>4016</v>
      </c>
      <c r="B219" s="952">
        <v>0</v>
      </c>
      <c r="C219" s="953">
        <v>320.87619999999998</v>
      </c>
      <c r="D219" s="953">
        <v>0</v>
      </c>
      <c r="E219" s="953">
        <v>0</v>
      </c>
      <c r="F219" s="954">
        <v>0</v>
      </c>
      <c r="G219" s="955">
        <v>0</v>
      </c>
      <c r="H219" s="955">
        <v>0</v>
      </c>
      <c r="I219" s="955">
        <v>0</v>
      </c>
      <c r="J219" s="955">
        <v>0</v>
      </c>
      <c r="K219" s="955">
        <v>321</v>
      </c>
      <c r="L219" s="956">
        <v>0.15773199582928801</v>
      </c>
      <c r="M219" s="957">
        <v>5.7706827742422598E-3</v>
      </c>
      <c r="N219" s="957">
        <v>1.5388487397979399E-3</v>
      </c>
      <c r="O219" s="957">
        <v>0.103872289936361</v>
      </c>
      <c r="P219" s="957">
        <v>2.6545140761514398E-2</v>
      </c>
      <c r="Q219" s="957">
        <v>6.92481932909071E-3</v>
      </c>
      <c r="R219" s="957">
        <v>1.9235609247474201E-3</v>
      </c>
      <c r="S219" s="957">
        <v>6.5401071441412301E-2</v>
      </c>
      <c r="T219" s="957">
        <v>0.11926077733434</v>
      </c>
      <c r="U219" s="957">
        <v>0.63092798331715405</v>
      </c>
      <c r="V219" s="957">
        <v>1.92356092474742E-4</v>
      </c>
      <c r="W219" s="957">
        <v>1.1541365548484501E-4</v>
      </c>
      <c r="X219" s="957">
        <v>1.3503397691726899</v>
      </c>
      <c r="Y219" s="957">
        <v>0.67709344551109196</v>
      </c>
      <c r="Z219" s="957">
        <v>1.53884873979794E-2</v>
      </c>
      <c r="AA219" s="957">
        <v>8.8483802538381299E-4</v>
      </c>
      <c r="AB219" s="937"/>
    </row>
    <row r="220" spans="1:28">
      <c r="A220" s="951" t="s">
        <v>4017</v>
      </c>
      <c r="B220" s="952">
        <v>542.38</v>
      </c>
      <c r="C220" s="953">
        <v>2101.5639160000001</v>
      </c>
      <c r="D220" s="953">
        <v>0</v>
      </c>
      <c r="E220" s="953">
        <v>9.2210999999999999</v>
      </c>
      <c r="F220" s="954">
        <v>0</v>
      </c>
      <c r="G220" s="955">
        <v>0</v>
      </c>
      <c r="H220" s="955">
        <v>0</v>
      </c>
      <c r="I220" s="955">
        <v>0</v>
      </c>
      <c r="J220" s="955">
        <v>0</v>
      </c>
      <c r="K220" s="955">
        <v>2635</v>
      </c>
      <c r="L220" s="956">
        <v>0.900028763527847</v>
      </c>
      <c r="M220" s="957">
        <v>3.9001246419540003E-2</v>
      </c>
      <c r="N220" s="957">
        <v>9.0002876352784696E-3</v>
      </c>
      <c r="O220" s="957">
        <v>0.93002972231210801</v>
      </c>
      <c r="P220" s="957">
        <v>0.13200421865075099</v>
      </c>
      <c r="Q220" s="957">
        <v>6.3002013446949306E-2</v>
      </c>
      <c r="R220" s="957">
        <v>2.70008629058354E-2</v>
      </c>
      <c r="S220" s="957">
        <v>0.450014381763923</v>
      </c>
      <c r="T220" s="957">
        <v>0.81002588717506196</v>
      </c>
      <c r="U220" s="957">
        <v>5.1901658696772497</v>
      </c>
      <c r="V220" s="957">
        <v>1.2000383513704599E-3</v>
      </c>
      <c r="W220" s="957">
        <v>1.2000383513704599E-3</v>
      </c>
      <c r="X220" s="957">
        <v>10.620339409628601</v>
      </c>
      <c r="Y220" s="957">
        <v>5.3101697048143004</v>
      </c>
      <c r="Z220" s="957">
        <v>0.39001246419539998</v>
      </c>
      <c r="AA220" s="957">
        <v>9.9003163988063102E-3</v>
      </c>
      <c r="AB220" s="937"/>
    </row>
    <row r="221" spans="1:28">
      <c r="A221" s="951" t="s">
        <v>4018</v>
      </c>
      <c r="B221" s="952">
        <v>0</v>
      </c>
      <c r="C221" s="953">
        <v>399.37305300000003</v>
      </c>
      <c r="D221" s="953">
        <v>0</v>
      </c>
      <c r="E221" s="953">
        <v>0</v>
      </c>
      <c r="F221" s="954">
        <v>0</v>
      </c>
      <c r="G221" s="955">
        <v>0</v>
      </c>
      <c r="H221" s="955">
        <v>0</v>
      </c>
      <c r="I221" s="955">
        <v>0</v>
      </c>
      <c r="J221" s="955">
        <v>0</v>
      </c>
      <c r="K221" s="955">
        <v>399</v>
      </c>
      <c r="L221" s="956">
        <v>0.23197173983389099</v>
      </c>
      <c r="M221" s="957">
        <v>1.46757631323482E-2</v>
      </c>
      <c r="N221" s="957">
        <v>2.8404702836802901E-3</v>
      </c>
      <c r="O221" s="957">
        <v>0.246174091252292</v>
      </c>
      <c r="P221" s="957">
        <v>2.98249379786431E-2</v>
      </c>
      <c r="Q221" s="957">
        <v>1.51491748462949E-2</v>
      </c>
      <c r="R221" s="957">
        <v>4.7341171394671604E-3</v>
      </c>
      <c r="S221" s="957">
        <v>0.118352928486679</v>
      </c>
      <c r="T221" s="957">
        <v>0.25090820839175898</v>
      </c>
      <c r="U221" s="957">
        <v>1.1645928163089201</v>
      </c>
      <c r="V221" s="957">
        <v>3.7872937115737199E-4</v>
      </c>
      <c r="W221" s="957">
        <v>4.7341171394671601E-4</v>
      </c>
      <c r="X221" s="957">
        <v>1.3444892676086699</v>
      </c>
      <c r="Y221" s="957">
        <v>0.67224463380433597</v>
      </c>
      <c r="Z221" s="957">
        <v>9.4682342789343094E-2</v>
      </c>
      <c r="AA221" s="957">
        <v>2.0356703699708802E-3</v>
      </c>
      <c r="AB221" s="937"/>
    </row>
    <row r="222" spans="1:28">
      <c r="A222" s="951" t="s">
        <v>4019</v>
      </c>
      <c r="B222" s="952">
        <v>0</v>
      </c>
      <c r="C222" s="953">
        <v>138.40232</v>
      </c>
      <c r="D222" s="953">
        <v>0</v>
      </c>
      <c r="E222" s="953">
        <v>0</v>
      </c>
      <c r="F222" s="954">
        <v>0</v>
      </c>
      <c r="G222" s="955">
        <v>0</v>
      </c>
      <c r="H222" s="955">
        <v>0</v>
      </c>
      <c r="I222" s="955">
        <v>0</v>
      </c>
      <c r="J222" s="955">
        <v>0</v>
      </c>
      <c r="K222" s="955">
        <v>138</v>
      </c>
      <c r="L222" s="956">
        <v>8.0230827310969699E-2</v>
      </c>
      <c r="M222" s="957">
        <v>5.0758278502858398E-3</v>
      </c>
      <c r="N222" s="957">
        <v>9.8241829360371001E-4</v>
      </c>
      <c r="O222" s="957">
        <v>8.5142918778988205E-2</v>
      </c>
      <c r="P222" s="957">
        <v>1.0315392082838999E-2</v>
      </c>
      <c r="Q222" s="957">
        <v>5.2395642325531204E-3</v>
      </c>
      <c r="R222" s="957">
        <v>1.63736382267285E-3</v>
      </c>
      <c r="S222" s="957">
        <v>4.0934095566821302E-2</v>
      </c>
      <c r="T222" s="957">
        <v>8.6780282601661096E-2</v>
      </c>
      <c r="U222" s="957">
        <v>0.40279150037752098</v>
      </c>
      <c r="V222" s="957">
        <v>1.30989105813828E-4</v>
      </c>
      <c r="W222" s="957">
        <v>1.6373638226728501E-4</v>
      </c>
      <c r="X222" s="957">
        <v>0.46501132563908998</v>
      </c>
      <c r="Y222" s="957">
        <v>0.23250566281954499</v>
      </c>
      <c r="Z222" s="957">
        <v>3.2747276453457E-2</v>
      </c>
      <c r="AA222" s="957">
        <v>7.0406644374932596E-4</v>
      </c>
      <c r="AB222" s="937"/>
    </row>
    <row r="223" spans="1:28">
      <c r="A223" s="942"/>
      <c r="B223" s="943"/>
      <c r="C223" s="942"/>
      <c r="D223" s="942"/>
      <c r="E223" s="942"/>
      <c r="F223" s="943"/>
      <c r="G223" s="942"/>
      <c r="H223" s="942"/>
      <c r="I223" s="942"/>
      <c r="J223" s="942"/>
      <c r="K223" s="942"/>
      <c r="L223" s="943"/>
      <c r="M223" s="942"/>
      <c r="N223" s="942"/>
      <c r="O223" s="942"/>
      <c r="P223" s="942"/>
      <c r="Q223" s="942"/>
      <c r="R223" s="942"/>
      <c r="S223" s="942"/>
      <c r="T223" s="942"/>
      <c r="U223" s="942"/>
      <c r="V223" s="942"/>
      <c r="W223" s="942"/>
      <c r="X223" s="942"/>
      <c r="Y223" s="942"/>
      <c r="Z223" s="942"/>
      <c r="AA223" s="942"/>
      <c r="AB223" s="937"/>
    </row>
    <row r="224" spans="1:28">
      <c r="A224" s="944" t="s">
        <v>4020</v>
      </c>
      <c r="B224" s="945">
        <v>16612</v>
      </c>
      <c r="C224" s="946">
        <v>18351</v>
      </c>
      <c r="D224" s="946">
        <v>0</v>
      </c>
      <c r="E224" s="946">
        <v>2287</v>
      </c>
      <c r="F224" s="947">
        <v>0</v>
      </c>
      <c r="G224" s="948">
        <v>0</v>
      </c>
      <c r="H224" s="948">
        <v>0</v>
      </c>
      <c r="I224" s="948">
        <v>1247</v>
      </c>
      <c r="J224" s="948">
        <v>0</v>
      </c>
      <c r="K224" s="948">
        <v>30195</v>
      </c>
      <c r="L224" s="949">
        <v>20.061048477091099</v>
      </c>
      <c r="M224" s="950">
        <v>0.23994606395091</v>
      </c>
      <c r="N224" s="950">
        <v>0.14126413281559</v>
      </c>
      <c r="O224" s="950">
        <v>7.38110375076403</v>
      </c>
      <c r="P224" s="950">
        <v>4.0806817601361498</v>
      </c>
      <c r="Q224" s="950">
        <v>0.76890565145795098</v>
      </c>
      <c r="R224" s="950">
        <v>0.11660491288246499</v>
      </c>
      <c r="S224" s="950">
        <v>4.5896690916717597</v>
      </c>
      <c r="T224" s="950">
        <v>6.6366819549611096</v>
      </c>
      <c r="U224" s="950">
        <v>60.989387413559598</v>
      </c>
      <c r="V224" s="950">
        <v>3.17423299080766E-2</v>
      </c>
      <c r="W224" s="950">
        <v>1.42721660494493E-2</v>
      </c>
      <c r="X224" s="950">
        <v>8.5984154031088593</v>
      </c>
      <c r="Y224" s="950">
        <v>4.32499813971884</v>
      </c>
      <c r="Z224" s="950">
        <v>30.893386636704602</v>
      </c>
      <c r="AA224" s="950">
        <v>5.1952139807524098E-2</v>
      </c>
      <c r="AB224" s="937"/>
    </row>
    <row r="225" spans="1:28">
      <c r="A225" s="951" t="s">
        <v>4021</v>
      </c>
      <c r="B225" s="952">
        <v>0</v>
      </c>
      <c r="C225" s="953">
        <v>234.15044</v>
      </c>
      <c r="D225" s="953">
        <v>0</v>
      </c>
      <c r="E225" s="953">
        <v>0</v>
      </c>
      <c r="F225" s="954">
        <v>0</v>
      </c>
      <c r="G225" s="955">
        <v>0</v>
      </c>
      <c r="H225" s="955">
        <v>0</v>
      </c>
      <c r="I225" s="955">
        <v>0</v>
      </c>
      <c r="J225" s="955">
        <v>0</v>
      </c>
      <c r="K225" s="955">
        <v>234</v>
      </c>
      <c r="L225" s="956">
        <v>0.33849638658181402</v>
      </c>
      <c r="M225" s="957">
        <v>3.7831949088555699E-3</v>
      </c>
      <c r="N225" s="957">
        <v>3.1659367921475598E-2</v>
      </c>
      <c r="O225" s="957">
        <v>2.7876173012619999E-2</v>
      </c>
      <c r="P225" s="957">
        <v>3.9823104303742902E-3</v>
      </c>
      <c r="Q225" s="957">
        <v>1.1150469205048001E-2</v>
      </c>
      <c r="R225" s="957">
        <v>1.3938086506310001E-3</v>
      </c>
      <c r="S225" s="957">
        <v>5.7743501240427098E-2</v>
      </c>
      <c r="T225" s="957">
        <v>9.5575450328982806E-2</v>
      </c>
      <c r="U225" s="957">
        <v>0.87212598425196797</v>
      </c>
      <c r="V225" s="957">
        <v>2.3893862582245699E-4</v>
      </c>
      <c r="W225" s="957">
        <v>1.19469312911229E-4</v>
      </c>
      <c r="X225" s="957">
        <v>1.393808650631E-2</v>
      </c>
      <c r="Y225" s="957">
        <v>5.9734656455614297E-3</v>
      </c>
      <c r="Z225" s="957">
        <v>1.99115521518714E-2</v>
      </c>
      <c r="AA225" s="957">
        <v>1.0951353683529301E-3</v>
      </c>
      <c r="AB225" s="937"/>
    </row>
    <row r="226" spans="1:28">
      <c r="A226" s="951" t="s">
        <v>4022</v>
      </c>
      <c r="B226" s="952">
        <v>0</v>
      </c>
      <c r="C226" s="953">
        <v>3289.4639999999999</v>
      </c>
      <c r="D226" s="953">
        <v>0</v>
      </c>
      <c r="E226" s="953">
        <v>0</v>
      </c>
      <c r="F226" s="954">
        <v>0</v>
      </c>
      <c r="G226" s="955">
        <v>0</v>
      </c>
      <c r="H226" s="955">
        <v>0</v>
      </c>
      <c r="I226" s="955">
        <v>0</v>
      </c>
      <c r="J226" s="955">
        <v>0</v>
      </c>
      <c r="K226" s="955">
        <v>3289</v>
      </c>
      <c r="L226" s="956">
        <v>2.5984357434772698</v>
      </c>
      <c r="M226" s="957">
        <v>3.2795790937091798E-2</v>
      </c>
      <c r="N226" s="957">
        <v>5.0455062980141203E-3</v>
      </c>
      <c r="O226" s="957">
        <v>0.151365188940424</v>
      </c>
      <c r="P226" s="957">
        <v>0.57771047112261598</v>
      </c>
      <c r="Q226" s="957">
        <v>5.5500569278155297E-2</v>
      </c>
      <c r="R226" s="957">
        <v>7.5682594470211804E-3</v>
      </c>
      <c r="S226" s="957">
        <v>0.75682594470211795</v>
      </c>
      <c r="T226" s="957">
        <v>0.63068828725176496</v>
      </c>
      <c r="U226" s="957">
        <v>8.3755404547034402</v>
      </c>
      <c r="V226" s="957">
        <v>7.56825944702118E-4</v>
      </c>
      <c r="W226" s="957">
        <v>7.56825944702118E-4</v>
      </c>
      <c r="X226" s="957">
        <v>0.88296360215247105</v>
      </c>
      <c r="Y226" s="957">
        <v>0.42886803533119999</v>
      </c>
      <c r="Z226" s="957">
        <v>0.25227531490070598</v>
      </c>
      <c r="AA226" s="957">
        <v>4.5409556682127102E-3</v>
      </c>
      <c r="AB226" s="937"/>
    </row>
    <row r="227" spans="1:28">
      <c r="A227" s="951" t="s">
        <v>4023</v>
      </c>
      <c r="B227" s="952">
        <v>0</v>
      </c>
      <c r="C227" s="953">
        <v>157.79580000000001</v>
      </c>
      <c r="D227" s="953">
        <v>0</v>
      </c>
      <c r="E227" s="953">
        <v>0</v>
      </c>
      <c r="F227" s="954">
        <v>0</v>
      </c>
      <c r="G227" s="955">
        <v>0</v>
      </c>
      <c r="H227" s="955">
        <v>0</v>
      </c>
      <c r="I227" s="955">
        <v>0</v>
      </c>
      <c r="J227" s="955">
        <v>0</v>
      </c>
      <c r="K227" s="955">
        <v>158</v>
      </c>
      <c r="L227" s="956">
        <v>0.14077014345809499</v>
      </c>
      <c r="M227" s="957">
        <v>1.6758350411677999E-3</v>
      </c>
      <c r="N227" s="957">
        <v>5.5861168038926596E-4</v>
      </c>
      <c r="O227" s="957">
        <v>1.00550102470068E-2</v>
      </c>
      <c r="P227" s="957">
        <v>3.0276753077098199E-2</v>
      </c>
      <c r="Q227" s="957">
        <v>3.9102817627248597E-3</v>
      </c>
      <c r="R227" s="957">
        <v>6.7033401646711995E-4</v>
      </c>
      <c r="S227" s="957">
        <v>3.79855942664701E-2</v>
      </c>
      <c r="T227" s="957">
        <v>3.3516700823355998E-2</v>
      </c>
      <c r="U227" s="957">
        <v>0.53626721317369597</v>
      </c>
      <c r="V227" s="957">
        <v>6.7033401646712004E-5</v>
      </c>
      <c r="W227" s="957">
        <v>6.7033401646712004E-5</v>
      </c>
      <c r="X227" s="957">
        <v>8.7143422140725596E-2</v>
      </c>
      <c r="Y227" s="957">
        <v>4.3571711070362798E-2</v>
      </c>
      <c r="Z227" s="957">
        <v>2.01100204940136E-2</v>
      </c>
      <c r="AA227" s="957">
        <v>2.6813360658684801E-4</v>
      </c>
      <c r="AB227" s="937"/>
    </row>
    <row r="228" spans="1:28">
      <c r="A228" s="951" t="s">
        <v>4024</v>
      </c>
      <c r="B228" s="952">
        <v>0</v>
      </c>
      <c r="C228" s="953">
        <v>46.110689000000001</v>
      </c>
      <c r="D228" s="953">
        <v>0</v>
      </c>
      <c r="E228" s="953">
        <v>5.2830000000000002E-2</v>
      </c>
      <c r="F228" s="954">
        <v>0</v>
      </c>
      <c r="G228" s="955">
        <v>0</v>
      </c>
      <c r="H228" s="955">
        <v>0</v>
      </c>
      <c r="I228" s="955">
        <v>0</v>
      </c>
      <c r="J228" s="955">
        <v>0</v>
      </c>
      <c r="K228" s="955">
        <v>46</v>
      </c>
      <c r="L228" s="956">
        <v>0.11094380325747</v>
      </c>
      <c r="M228" s="957">
        <v>8.5341387121130397E-4</v>
      </c>
      <c r="N228" s="957">
        <v>1.4223564520188399E-4</v>
      </c>
      <c r="O228" s="957">
        <v>2.2757703232301401E-2</v>
      </c>
      <c r="P228" s="957">
        <v>2.51757092007335E-2</v>
      </c>
      <c r="Q228" s="957">
        <v>2.74988914056976E-3</v>
      </c>
      <c r="R228" s="957">
        <v>7.1117822600941997E-4</v>
      </c>
      <c r="S228" s="957">
        <v>1.7068277424226098E-2</v>
      </c>
      <c r="T228" s="957">
        <v>2.2757703232301401E-2</v>
      </c>
      <c r="U228" s="957">
        <v>0.21382758662016599</v>
      </c>
      <c r="V228" s="957">
        <v>4.2670693560565197E-5</v>
      </c>
      <c r="W228" s="957">
        <v>2.84471290403768E-5</v>
      </c>
      <c r="X228" s="957">
        <v>2.8447129040376799E-3</v>
      </c>
      <c r="Y228" s="957">
        <v>1.4223564520188399E-3</v>
      </c>
      <c r="Z228" s="957">
        <v>4.7411881733961303E-3</v>
      </c>
      <c r="AA228" s="957">
        <v>2.8921247857716402E-4</v>
      </c>
      <c r="AB228" s="937"/>
    </row>
    <row r="229" spans="1:28">
      <c r="A229" s="951" t="s">
        <v>4025</v>
      </c>
      <c r="B229" s="952">
        <v>0</v>
      </c>
      <c r="C229" s="953">
        <v>20.29269</v>
      </c>
      <c r="D229" s="953">
        <v>0</v>
      </c>
      <c r="E229" s="953">
        <v>0</v>
      </c>
      <c r="F229" s="954">
        <v>0</v>
      </c>
      <c r="G229" s="955">
        <v>0</v>
      </c>
      <c r="H229" s="955">
        <v>0</v>
      </c>
      <c r="I229" s="955">
        <v>0</v>
      </c>
      <c r="J229" s="955">
        <v>0</v>
      </c>
      <c r="K229" s="955">
        <v>20</v>
      </c>
      <c r="L229" s="956">
        <v>1.53453421062093E-2</v>
      </c>
      <c r="M229" s="957">
        <v>2.5575570177015499E-4</v>
      </c>
      <c r="N229" s="957">
        <v>9.3002073370965595E-5</v>
      </c>
      <c r="O229" s="957">
        <v>1.1160248804515899E-2</v>
      </c>
      <c r="P229" s="957">
        <v>2.99931686621364E-3</v>
      </c>
      <c r="Q229" s="957">
        <v>7.2076606862498402E-4</v>
      </c>
      <c r="R229" s="957">
        <v>1.39503110056448E-4</v>
      </c>
      <c r="S229" s="957">
        <v>4.6501036685482802E-3</v>
      </c>
      <c r="T229" s="957">
        <v>5.3476192188305202E-3</v>
      </c>
      <c r="U229" s="957">
        <v>5.3708697371732603E-2</v>
      </c>
      <c r="V229" s="957">
        <v>6.9751555028224202E-6</v>
      </c>
      <c r="W229" s="957">
        <v>1.1625259171370699E-5</v>
      </c>
      <c r="X229" s="957">
        <v>3.7200829348386201E-3</v>
      </c>
      <c r="Y229" s="957">
        <v>1.8600414674193101E-3</v>
      </c>
      <c r="Z229" s="957">
        <v>9.3002073370965601E-4</v>
      </c>
      <c r="AA229" s="957">
        <v>5.3476192188305202E-5</v>
      </c>
      <c r="AB229" s="937"/>
    </row>
    <row r="230" spans="1:28">
      <c r="A230" s="951" t="s">
        <v>4026</v>
      </c>
      <c r="B230" s="952">
        <v>0</v>
      </c>
      <c r="C230" s="953">
        <v>306.77339000000001</v>
      </c>
      <c r="D230" s="953">
        <v>0</v>
      </c>
      <c r="E230" s="953">
        <v>0</v>
      </c>
      <c r="F230" s="954">
        <v>0</v>
      </c>
      <c r="G230" s="955">
        <v>0</v>
      </c>
      <c r="H230" s="955">
        <v>0</v>
      </c>
      <c r="I230" s="955">
        <v>0</v>
      </c>
      <c r="J230" s="955">
        <v>0</v>
      </c>
      <c r="K230" s="955">
        <v>307</v>
      </c>
      <c r="L230" s="956">
        <v>0.160051055261928</v>
      </c>
      <c r="M230" s="957">
        <v>1.9316506669543E-3</v>
      </c>
      <c r="N230" s="957">
        <v>1.10380038111674E-3</v>
      </c>
      <c r="O230" s="957">
        <v>3.8633013339086003E-2</v>
      </c>
      <c r="P230" s="957">
        <v>3.1182360766548001E-2</v>
      </c>
      <c r="Q230" s="957">
        <v>8.5544529536547703E-3</v>
      </c>
      <c r="R230" s="957">
        <v>8.2785028583755803E-4</v>
      </c>
      <c r="S230" s="957">
        <v>3.3114011433502302E-2</v>
      </c>
      <c r="T230" s="957">
        <v>4.9671017150253502E-2</v>
      </c>
      <c r="U230" s="957">
        <v>0.49946967245532697</v>
      </c>
      <c r="V230" s="957">
        <v>1.10380038111674E-4</v>
      </c>
      <c r="W230" s="957">
        <v>1.10380038111674E-4</v>
      </c>
      <c r="X230" s="957">
        <v>0.44152015244669801</v>
      </c>
      <c r="Y230" s="957">
        <v>0.22076007622334901</v>
      </c>
      <c r="Z230" s="957">
        <v>0.234557580987308</v>
      </c>
      <c r="AA230" s="957">
        <v>4.4152015244669799E-4</v>
      </c>
      <c r="AB230" s="937"/>
    </row>
    <row r="231" spans="1:28">
      <c r="A231" s="951" t="s">
        <v>4027</v>
      </c>
      <c r="B231" s="952">
        <v>0</v>
      </c>
      <c r="C231" s="953">
        <v>60.436799999999998</v>
      </c>
      <c r="D231" s="953">
        <v>0</v>
      </c>
      <c r="E231" s="953">
        <v>0</v>
      </c>
      <c r="F231" s="954">
        <v>0</v>
      </c>
      <c r="G231" s="955">
        <v>0</v>
      </c>
      <c r="H231" s="955">
        <v>0</v>
      </c>
      <c r="I231" s="955">
        <v>0</v>
      </c>
      <c r="J231" s="955">
        <v>0</v>
      </c>
      <c r="K231" s="955">
        <v>60</v>
      </c>
      <c r="L231" s="956">
        <v>1.9350663358861001E-2</v>
      </c>
      <c r="M231" s="957">
        <v>2.9770251321324599E-4</v>
      </c>
      <c r="N231" s="957">
        <v>9.9234171071081894E-5</v>
      </c>
      <c r="O231" s="957">
        <v>1.1411929673174399E-2</v>
      </c>
      <c r="P231" s="957">
        <v>3.82051558623665E-3</v>
      </c>
      <c r="Q231" s="957">
        <v>9.9234171071081907E-4</v>
      </c>
      <c r="R231" s="957">
        <v>1.98468342142164E-4</v>
      </c>
      <c r="S231" s="957">
        <v>9.9234171071081907E-3</v>
      </c>
      <c r="T231" s="957">
        <v>6.94639197497573E-3</v>
      </c>
      <c r="U231" s="957">
        <v>8.5837557976485804E-2</v>
      </c>
      <c r="V231" s="957">
        <v>1.9846834214216398E-5</v>
      </c>
      <c r="W231" s="957">
        <v>1.48851256606623E-5</v>
      </c>
      <c r="X231" s="957">
        <v>5.0609427246251802E-2</v>
      </c>
      <c r="Y231" s="957">
        <v>2.5304713623125901E-2</v>
      </c>
      <c r="Z231" s="957">
        <v>2.7289397044547501E-2</v>
      </c>
      <c r="AA231" s="957">
        <v>6.9463919749757294E-5</v>
      </c>
      <c r="AB231" s="937"/>
    </row>
    <row r="232" spans="1:28">
      <c r="A232" s="951" t="s">
        <v>4028</v>
      </c>
      <c r="B232" s="952">
        <v>0</v>
      </c>
      <c r="C232" s="953">
        <v>317.48507000000001</v>
      </c>
      <c r="D232" s="953">
        <v>0</v>
      </c>
      <c r="E232" s="953">
        <v>0</v>
      </c>
      <c r="F232" s="954">
        <v>0</v>
      </c>
      <c r="G232" s="955">
        <v>0</v>
      </c>
      <c r="H232" s="955">
        <v>0</v>
      </c>
      <c r="I232" s="955">
        <v>0</v>
      </c>
      <c r="J232" s="955">
        <v>0</v>
      </c>
      <c r="K232" s="955">
        <v>317</v>
      </c>
      <c r="L232" s="956">
        <v>0.112075887774302</v>
      </c>
      <c r="M232" s="957">
        <v>1.3449106532916299E-3</v>
      </c>
      <c r="N232" s="957">
        <v>4.4830355109720898E-4</v>
      </c>
      <c r="O232" s="957">
        <v>3.8105801843262697E-2</v>
      </c>
      <c r="P232" s="957">
        <v>2.3984239983700702E-2</v>
      </c>
      <c r="Q232" s="957">
        <v>3.5864284087776701E-3</v>
      </c>
      <c r="R232" s="957">
        <v>8.9660710219441699E-4</v>
      </c>
      <c r="S232" s="957">
        <v>3.36227663322907E-2</v>
      </c>
      <c r="T232" s="957">
        <v>2.01736597993744E-2</v>
      </c>
      <c r="U232" s="957">
        <v>0.351918287611309</v>
      </c>
      <c r="V232" s="957">
        <v>6.7245532664581304E-5</v>
      </c>
      <c r="W232" s="957">
        <v>2.0173659799374401E-4</v>
      </c>
      <c r="X232" s="957">
        <v>1.34491065329163E-2</v>
      </c>
      <c r="Y232" s="957">
        <v>6.7245532664581302E-3</v>
      </c>
      <c r="Z232" s="957">
        <v>6.9487050420067406E-2</v>
      </c>
      <c r="AA232" s="957">
        <v>4.0347319598748802E-4</v>
      </c>
      <c r="AB232" s="937"/>
    </row>
    <row r="233" spans="1:28">
      <c r="A233" s="951" t="s">
        <v>4029</v>
      </c>
      <c r="B233" s="952">
        <v>0</v>
      </c>
      <c r="C233" s="953">
        <v>0</v>
      </c>
      <c r="D233" s="953">
        <v>0</v>
      </c>
      <c r="E233" s="953">
        <v>0</v>
      </c>
      <c r="F233" s="954">
        <v>0</v>
      </c>
      <c r="G233" s="955">
        <v>0</v>
      </c>
      <c r="H233" s="955">
        <v>0</v>
      </c>
      <c r="I233" s="955">
        <v>0</v>
      </c>
      <c r="J233" s="955">
        <v>0</v>
      </c>
      <c r="K233" s="955">
        <v>0</v>
      </c>
      <c r="L233" s="956">
        <v>0</v>
      </c>
      <c r="M233" s="957">
        <v>0</v>
      </c>
      <c r="N233" s="957">
        <v>0</v>
      </c>
      <c r="O233" s="957">
        <v>0</v>
      </c>
      <c r="P233" s="957">
        <v>0</v>
      </c>
      <c r="Q233" s="957">
        <v>0</v>
      </c>
      <c r="R233" s="957">
        <v>0</v>
      </c>
      <c r="S233" s="957">
        <v>0</v>
      </c>
      <c r="T233" s="957">
        <v>0</v>
      </c>
      <c r="U233" s="957">
        <v>0</v>
      </c>
      <c r="V233" s="957">
        <v>0</v>
      </c>
      <c r="W233" s="957">
        <v>0</v>
      </c>
      <c r="X233" s="957">
        <v>0</v>
      </c>
      <c r="Y233" s="957">
        <v>0</v>
      </c>
      <c r="Z233" s="957">
        <v>0</v>
      </c>
      <c r="AA233" s="957">
        <v>0</v>
      </c>
      <c r="AB233" s="937"/>
    </row>
    <row r="234" spans="1:28">
      <c r="A234" s="951" t="s">
        <v>4030</v>
      </c>
      <c r="B234" s="952">
        <v>0</v>
      </c>
      <c r="C234" s="953">
        <v>21.683599999999998</v>
      </c>
      <c r="D234" s="953">
        <v>0</v>
      </c>
      <c r="E234" s="953">
        <v>0</v>
      </c>
      <c r="F234" s="954">
        <v>0</v>
      </c>
      <c r="G234" s="955">
        <v>0</v>
      </c>
      <c r="H234" s="955">
        <v>0</v>
      </c>
      <c r="I234" s="955">
        <v>0</v>
      </c>
      <c r="J234" s="955">
        <v>0</v>
      </c>
      <c r="K234" s="955">
        <v>22</v>
      </c>
      <c r="L234" s="956">
        <v>6.0537638274667698E-3</v>
      </c>
      <c r="M234" s="957">
        <v>1.0335694339577399E-4</v>
      </c>
      <c r="N234" s="957">
        <v>2.9530555255935499E-5</v>
      </c>
      <c r="O234" s="957">
        <v>2.6577499730341902E-3</v>
      </c>
      <c r="P234" s="957">
        <v>1.26981387600523E-3</v>
      </c>
      <c r="Q234" s="957">
        <v>1.7718333153561301E-4</v>
      </c>
      <c r="R234" s="957">
        <v>1.4765277627967701E-5</v>
      </c>
      <c r="S234" s="957">
        <v>1.47652776279677E-3</v>
      </c>
      <c r="T234" s="957">
        <v>2.3624444204748398E-3</v>
      </c>
      <c r="U234" s="957">
        <v>2.36244442047484E-2</v>
      </c>
      <c r="V234" s="957">
        <v>4.4295832883903198E-6</v>
      </c>
      <c r="W234" s="957">
        <v>7.3826388139838698E-6</v>
      </c>
      <c r="X234" s="957">
        <v>3.9866249595512902E-3</v>
      </c>
      <c r="Y234" s="957">
        <v>1.91948609163581E-3</v>
      </c>
      <c r="Z234" s="957">
        <v>6.0537638274667698E-3</v>
      </c>
      <c r="AA234" s="957">
        <v>1.3288749865171E-5</v>
      </c>
      <c r="AB234" s="937"/>
    </row>
    <row r="235" spans="1:28">
      <c r="A235" s="951" t="s">
        <v>4031</v>
      </c>
      <c r="B235" s="952">
        <v>0</v>
      </c>
      <c r="C235" s="953">
        <v>140.1172</v>
      </c>
      <c r="D235" s="953">
        <v>0</v>
      </c>
      <c r="E235" s="953">
        <v>0</v>
      </c>
      <c r="F235" s="954">
        <v>0</v>
      </c>
      <c r="G235" s="955">
        <v>0</v>
      </c>
      <c r="H235" s="955">
        <v>0</v>
      </c>
      <c r="I235" s="955">
        <v>0</v>
      </c>
      <c r="J235" s="955">
        <v>0</v>
      </c>
      <c r="K235" s="955">
        <v>140</v>
      </c>
      <c r="L235" s="956">
        <v>5.0738863121561902E-2</v>
      </c>
      <c r="M235" s="957">
        <v>8.4564771869269795E-4</v>
      </c>
      <c r="N235" s="957">
        <v>6.0403408478049798E-4</v>
      </c>
      <c r="O235" s="957">
        <v>3.7450113256390902E-2</v>
      </c>
      <c r="P235" s="957">
        <v>8.9397044547513804E-3</v>
      </c>
      <c r="Q235" s="957">
        <v>3.0201704239024899E-3</v>
      </c>
      <c r="R235" s="957">
        <v>3.6242045086829898E-4</v>
      </c>
      <c r="S235" s="957">
        <v>1.208068169561E-2</v>
      </c>
      <c r="T235" s="957">
        <v>2.1745227052097901E-2</v>
      </c>
      <c r="U235" s="957">
        <v>0.19208283896019801</v>
      </c>
      <c r="V235" s="957">
        <v>2.4161363391219901E-5</v>
      </c>
      <c r="W235" s="957">
        <v>6.0403408478049797E-5</v>
      </c>
      <c r="X235" s="957">
        <v>6.0403408478049798E-3</v>
      </c>
      <c r="Y235" s="957">
        <v>2.4161363391219902E-3</v>
      </c>
      <c r="Z235" s="957">
        <v>8.0940567360586801E-2</v>
      </c>
      <c r="AA235" s="957">
        <v>1.208068169561E-4</v>
      </c>
      <c r="AB235" s="937"/>
    </row>
    <row r="236" spans="1:28">
      <c r="A236" s="951" t="s">
        <v>4032</v>
      </c>
      <c r="B236" s="952">
        <v>0</v>
      </c>
      <c r="C236" s="953">
        <v>4108</v>
      </c>
      <c r="D236" s="953">
        <v>0</v>
      </c>
      <c r="E236" s="953">
        <v>0</v>
      </c>
      <c r="F236" s="954">
        <v>0</v>
      </c>
      <c r="G236" s="955">
        <v>0</v>
      </c>
      <c r="H236" s="955">
        <v>0</v>
      </c>
      <c r="I236" s="955">
        <v>0</v>
      </c>
      <c r="J236" s="955">
        <v>0</v>
      </c>
      <c r="K236" s="955">
        <v>3111</v>
      </c>
      <c r="L236" s="956">
        <v>1.26171502534786</v>
      </c>
      <c r="M236" s="957">
        <v>2.4160500485384501E-2</v>
      </c>
      <c r="N236" s="957">
        <v>2.6845000539316198E-3</v>
      </c>
      <c r="O236" s="957">
        <v>0.85904001725811696</v>
      </c>
      <c r="P236" s="957">
        <v>0.25771200517743498</v>
      </c>
      <c r="Q236" s="957">
        <v>5.6374501132563898E-2</v>
      </c>
      <c r="R236" s="957">
        <v>5.3690001078632301E-3</v>
      </c>
      <c r="S236" s="957">
        <v>0.29529500593247798</v>
      </c>
      <c r="T236" s="957">
        <v>0.53690001078632299</v>
      </c>
      <c r="U236" s="957">
        <v>4.5636500916837504</v>
      </c>
      <c r="V236" s="957">
        <v>1.0738000215726501E-3</v>
      </c>
      <c r="W236" s="957">
        <v>2.1476000431452898E-3</v>
      </c>
      <c r="X236" s="957">
        <v>0.375830007550426</v>
      </c>
      <c r="Y236" s="957">
        <v>0.187915003775213</v>
      </c>
      <c r="Z236" s="957">
        <v>1.3690950275051199</v>
      </c>
      <c r="AA236" s="957">
        <v>2.4160500485384501E-3</v>
      </c>
      <c r="AB236" s="937"/>
    </row>
    <row r="237" spans="1:28">
      <c r="A237" s="951" t="s">
        <v>4033</v>
      </c>
      <c r="B237" s="952">
        <v>0</v>
      </c>
      <c r="C237" s="953">
        <v>100.73878999999999</v>
      </c>
      <c r="D237" s="953">
        <v>0</v>
      </c>
      <c r="E237" s="953">
        <v>0</v>
      </c>
      <c r="F237" s="954">
        <v>0</v>
      </c>
      <c r="G237" s="955">
        <v>0</v>
      </c>
      <c r="H237" s="955">
        <v>0</v>
      </c>
      <c r="I237" s="955">
        <v>0</v>
      </c>
      <c r="J237" s="955">
        <v>0</v>
      </c>
      <c r="K237" s="955">
        <v>101</v>
      </c>
      <c r="L237" s="956">
        <v>4.3891465621591803E-2</v>
      </c>
      <c r="M237" s="957">
        <v>7.1659535708721396E-4</v>
      </c>
      <c r="N237" s="957">
        <v>8.9574419635901704E-5</v>
      </c>
      <c r="O237" s="957">
        <v>2.4185093301693501E-2</v>
      </c>
      <c r="P237" s="957">
        <v>9.2261652224978705E-3</v>
      </c>
      <c r="Q237" s="957">
        <v>1.34361629453853E-3</v>
      </c>
      <c r="R237" s="957">
        <v>8.9574419635901704E-5</v>
      </c>
      <c r="S237" s="957">
        <v>9.8531861599491892E-3</v>
      </c>
      <c r="T237" s="957">
        <v>1.61233955344623E-2</v>
      </c>
      <c r="U237" s="957">
        <v>0.13884035043564799</v>
      </c>
      <c r="V237" s="957">
        <v>3.5829767854360701E-5</v>
      </c>
      <c r="W237" s="957">
        <v>6.2702093745131202E-5</v>
      </c>
      <c r="X237" s="957">
        <v>5.91191169596951E-2</v>
      </c>
      <c r="Y237" s="957">
        <v>2.9559558479847599E-2</v>
      </c>
      <c r="Z237" s="957">
        <v>3.4934023658001599E-2</v>
      </c>
      <c r="AA237" s="957">
        <v>7.1659535708721306E-5</v>
      </c>
      <c r="AB237" s="937"/>
    </row>
    <row r="238" spans="1:28">
      <c r="A238" s="951" t="s">
        <v>4034</v>
      </c>
      <c r="B238" s="952">
        <v>0</v>
      </c>
      <c r="C238" s="953">
        <v>55.547350000000002</v>
      </c>
      <c r="D238" s="953">
        <v>0</v>
      </c>
      <c r="E238" s="953">
        <v>0</v>
      </c>
      <c r="F238" s="954">
        <v>0</v>
      </c>
      <c r="G238" s="955">
        <v>0</v>
      </c>
      <c r="H238" s="955">
        <v>0</v>
      </c>
      <c r="I238" s="955">
        <v>0</v>
      </c>
      <c r="J238" s="955">
        <v>0</v>
      </c>
      <c r="K238" s="955">
        <v>56</v>
      </c>
      <c r="L238" s="956">
        <v>4.119512458203E-2</v>
      </c>
      <c r="M238" s="957">
        <v>8.1141912055513604E-4</v>
      </c>
      <c r="N238" s="957">
        <v>6.2416855427318196E-4</v>
      </c>
      <c r="O238" s="957">
        <v>4.2443461690576403E-2</v>
      </c>
      <c r="P238" s="957">
        <v>6.4289361090137699E-3</v>
      </c>
      <c r="Q238" s="957">
        <v>3.4329270485024999E-3</v>
      </c>
      <c r="R238" s="957">
        <v>3.7450113256390903E-4</v>
      </c>
      <c r="S238" s="957">
        <v>1.1235033976917301E-2</v>
      </c>
      <c r="T238" s="957">
        <v>1.0610865422644101E-2</v>
      </c>
      <c r="U238" s="957">
        <v>0.106108654226441</v>
      </c>
      <c r="V238" s="957">
        <v>4.9933484341854503E-5</v>
      </c>
      <c r="W238" s="957">
        <v>3.1208427713659097E-5</v>
      </c>
      <c r="X238" s="957">
        <v>1.56042138568295E-2</v>
      </c>
      <c r="Y238" s="957">
        <v>7.4900226512781796E-3</v>
      </c>
      <c r="Z238" s="957">
        <v>2.8711753496566399E-2</v>
      </c>
      <c r="AA238" s="957">
        <v>8.1141912055513593E-5</v>
      </c>
      <c r="AB238" s="937"/>
    </row>
    <row r="239" spans="1:28">
      <c r="A239" s="951" t="s">
        <v>4035</v>
      </c>
      <c r="B239" s="952">
        <v>0</v>
      </c>
      <c r="C239" s="953">
        <v>700.43320000000006</v>
      </c>
      <c r="D239" s="953">
        <v>0</v>
      </c>
      <c r="E239" s="953">
        <v>0</v>
      </c>
      <c r="F239" s="954">
        <v>0</v>
      </c>
      <c r="G239" s="955">
        <v>0</v>
      </c>
      <c r="H239" s="955">
        <v>0</v>
      </c>
      <c r="I239" s="955">
        <v>0</v>
      </c>
      <c r="J239" s="955">
        <v>0</v>
      </c>
      <c r="K239" s="955">
        <v>700</v>
      </c>
      <c r="L239" s="956">
        <v>0.54799314469253002</v>
      </c>
      <c r="M239" s="957">
        <v>6.17457064442287E-3</v>
      </c>
      <c r="N239" s="957">
        <v>1.5436426611057201E-3</v>
      </c>
      <c r="O239" s="957">
        <v>8.4900346360814505E-2</v>
      </c>
      <c r="P239" s="957">
        <v>0.121947770227352</v>
      </c>
      <c r="Q239" s="957">
        <v>1.23491412888457E-2</v>
      </c>
      <c r="R239" s="957">
        <v>2.3154639916585801E-3</v>
      </c>
      <c r="S239" s="957">
        <v>7.7182133055285901E-2</v>
      </c>
      <c r="T239" s="957">
        <v>0.16208247941609999</v>
      </c>
      <c r="U239" s="957">
        <v>1.5127698078836</v>
      </c>
      <c r="V239" s="957">
        <v>2.3154639916585801E-4</v>
      </c>
      <c r="W239" s="957">
        <v>3.0872853222114398E-4</v>
      </c>
      <c r="X239" s="957">
        <v>5.4027493138700103E-2</v>
      </c>
      <c r="Y239" s="957">
        <v>2.3154639916585801E-2</v>
      </c>
      <c r="Z239" s="957">
        <v>7.7182133055285901E-2</v>
      </c>
      <c r="AA239" s="957">
        <v>6.1745706444228698E-4</v>
      </c>
      <c r="AB239" s="937"/>
    </row>
    <row r="240" spans="1:28">
      <c r="A240" s="951" t="s">
        <v>4036</v>
      </c>
      <c r="B240" s="952">
        <v>0</v>
      </c>
      <c r="C240" s="953">
        <v>3649</v>
      </c>
      <c r="D240" s="953">
        <v>0</v>
      </c>
      <c r="E240" s="953">
        <v>0</v>
      </c>
      <c r="F240" s="954">
        <v>0</v>
      </c>
      <c r="G240" s="955">
        <v>0</v>
      </c>
      <c r="H240" s="955">
        <v>0</v>
      </c>
      <c r="I240" s="955">
        <v>0</v>
      </c>
      <c r="J240" s="955">
        <v>0</v>
      </c>
      <c r="K240" s="955">
        <v>3412</v>
      </c>
      <c r="L240" s="956">
        <v>2.15828761130886</v>
      </c>
      <c r="M240" s="957">
        <v>1.11635566102182E-2</v>
      </c>
      <c r="N240" s="957">
        <v>1.4884742146957701E-2</v>
      </c>
      <c r="O240" s="957">
        <v>0.18605927683697099</v>
      </c>
      <c r="P240" s="957">
        <v>0.45398463548220902</v>
      </c>
      <c r="Q240" s="957">
        <v>8.5587267345006504E-2</v>
      </c>
      <c r="R240" s="957">
        <v>7.4423710734788304E-3</v>
      </c>
      <c r="S240" s="957">
        <v>0.148847421469577</v>
      </c>
      <c r="T240" s="957">
        <v>0.33490669830654701</v>
      </c>
      <c r="U240" s="957">
        <v>3.5723381152698401</v>
      </c>
      <c r="V240" s="957">
        <v>7.4423710734788299E-4</v>
      </c>
      <c r="W240" s="957">
        <v>7.4423710734788299E-4</v>
      </c>
      <c r="X240" s="957">
        <v>0.18605927683697099</v>
      </c>
      <c r="Y240" s="957">
        <v>7.4423710734788304E-2</v>
      </c>
      <c r="Z240" s="957">
        <v>0.22327113220436501</v>
      </c>
      <c r="AA240" s="957">
        <v>1.86059276836971E-3</v>
      </c>
      <c r="AB240" s="937"/>
    </row>
    <row r="241" spans="1:28">
      <c r="A241" s="951" t="s">
        <v>4037</v>
      </c>
      <c r="B241" s="952">
        <v>0</v>
      </c>
      <c r="C241" s="953">
        <v>1142.7528</v>
      </c>
      <c r="D241" s="953">
        <v>0</v>
      </c>
      <c r="E241" s="953">
        <v>0</v>
      </c>
      <c r="F241" s="954">
        <v>0</v>
      </c>
      <c r="G241" s="955">
        <v>0</v>
      </c>
      <c r="H241" s="955">
        <v>0</v>
      </c>
      <c r="I241" s="955">
        <v>0</v>
      </c>
      <c r="J241" s="955">
        <v>0</v>
      </c>
      <c r="K241" s="955">
        <v>1143</v>
      </c>
      <c r="L241" s="956">
        <v>0.670547945205479</v>
      </c>
      <c r="M241" s="957">
        <v>4.8767123287671204E-3</v>
      </c>
      <c r="N241" s="957">
        <v>2.4383561643835602E-3</v>
      </c>
      <c r="O241" s="957">
        <v>9.7534246575342501E-2</v>
      </c>
      <c r="P241" s="957">
        <v>0.13898630136986301</v>
      </c>
      <c r="Q241" s="957">
        <v>3.6575342465753398E-2</v>
      </c>
      <c r="R241" s="957">
        <v>2.4383561643835602E-3</v>
      </c>
      <c r="S241" s="957">
        <v>7.3150684931506796E-2</v>
      </c>
      <c r="T241" s="957">
        <v>0.13410958904109599</v>
      </c>
      <c r="U241" s="957">
        <v>1.4020547945205499</v>
      </c>
      <c r="V241" s="957">
        <v>2.4383561643835601E-4</v>
      </c>
      <c r="W241" s="957">
        <v>2.4383561643835601E-4</v>
      </c>
      <c r="X241" s="957">
        <v>2.4383561643835601E-2</v>
      </c>
      <c r="Y241" s="957">
        <v>1.21917808219178E-2</v>
      </c>
      <c r="Z241" s="957">
        <v>4.8767123287671202E-2</v>
      </c>
      <c r="AA241" s="957">
        <v>1.0972602739726001E-3</v>
      </c>
      <c r="AB241" s="937"/>
    </row>
    <row r="242" spans="1:28">
      <c r="A242" s="951" t="s">
        <v>4038</v>
      </c>
      <c r="B242" s="952">
        <v>0</v>
      </c>
      <c r="C242" s="953">
        <v>0.92</v>
      </c>
      <c r="D242" s="953">
        <v>0</v>
      </c>
      <c r="E242" s="953">
        <v>0</v>
      </c>
      <c r="F242" s="954">
        <v>0</v>
      </c>
      <c r="G242" s="955">
        <v>0</v>
      </c>
      <c r="H242" s="955">
        <v>0</v>
      </c>
      <c r="I242" s="955">
        <v>0</v>
      </c>
      <c r="J242" s="955">
        <v>0</v>
      </c>
      <c r="K242" s="955">
        <v>1</v>
      </c>
      <c r="L242" s="956">
        <v>4.78193650451228E-4</v>
      </c>
      <c r="M242" s="957">
        <v>3.35574491544721E-6</v>
      </c>
      <c r="N242" s="957">
        <v>8.3893622886180303E-7</v>
      </c>
      <c r="O242" s="957">
        <v>9.2282985174798303E-5</v>
      </c>
      <c r="P242" s="957">
        <v>9.1444048945936606E-5</v>
      </c>
      <c r="Q242" s="957">
        <v>4.2785747671951997E-5</v>
      </c>
      <c r="R242" s="957">
        <v>3.35574491544721E-6</v>
      </c>
      <c r="S242" s="957">
        <v>6.7114898308944207E-5</v>
      </c>
      <c r="T242" s="957">
        <v>1.4261915890650701E-4</v>
      </c>
      <c r="U242" s="957">
        <v>1.7365979937439299E-3</v>
      </c>
      <c r="V242" s="957">
        <v>2.5168086865854102E-7</v>
      </c>
      <c r="W242" s="957">
        <v>1.6778724577236099E-7</v>
      </c>
      <c r="X242" s="957">
        <v>7.5504260597562302E-5</v>
      </c>
      <c r="Y242" s="957">
        <v>3.3557449154472103E-5</v>
      </c>
      <c r="Z242" s="957">
        <v>1.7617660806097901E-4</v>
      </c>
      <c r="AA242" s="957">
        <v>1.9295533263821499E-6</v>
      </c>
      <c r="AB242" s="937"/>
    </row>
    <row r="243" spans="1:28">
      <c r="A243" s="951" t="s">
        <v>4039</v>
      </c>
      <c r="B243" s="952">
        <v>0</v>
      </c>
      <c r="C243" s="953">
        <v>2.0461</v>
      </c>
      <c r="D243" s="953">
        <v>0</v>
      </c>
      <c r="E243" s="953">
        <v>0</v>
      </c>
      <c r="F243" s="954">
        <v>0</v>
      </c>
      <c r="G243" s="955">
        <v>0</v>
      </c>
      <c r="H243" s="955">
        <v>0</v>
      </c>
      <c r="I243" s="955">
        <v>0</v>
      </c>
      <c r="J243" s="955">
        <v>0</v>
      </c>
      <c r="K243" s="955">
        <v>2</v>
      </c>
      <c r="L243" s="956">
        <v>1.0589772168889801E-3</v>
      </c>
      <c r="M243" s="957">
        <v>2.2531430146574099E-5</v>
      </c>
      <c r="N243" s="957">
        <v>6.7594290439722401E-6</v>
      </c>
      <c r="O243" s="957">
        <v>3.1544002205203799E-4</v>
      </c>
      <c r="P243" s="957">
        <v>2.07289157348482E-4</v>
      </c>
      <c r="Q243" s="957">
        <v>4.50628602931483E-5</v>
      </c>
      <c r="R243" s="957">
        <v>9.0125720586296597E-6</v>
      </c>
      <c r="S243" s="957">
        <v>2.02782871319167E-4</v>
      </c>
      <c r="T243" s="957">
        <v>4.7316003307805698E-4</v>
      </c>
      <c r="U243" s="957">
        <v>5.7455146873764103E-3</v>
      </c>
      <c r="V243" s="957">
        <v>1.3518858087944501E-6</v>
      </c>
      <c r="W243" s="957">
        <v>6.7594290439722399E-7</v>
      </c>
      <c r="X243" s="957">
        <v>9.8687664041994701E-3</v>
      </c>
      <c r="Y243" s="957">
        <v>4.9343832020997402E-3</v>
      </c>
      <c r="Z243" s="957">
        <v>1.8025144117259301E-4</v>
      </c>
      <c r="AA243" s="957">
        <v>4.2809717278490902E-6</v>
      </c>
      <c r="AB243" s="937"/>
    </row>
    <row r="244" spans="1:28">
      <c r="A244" s="951" t="s">
        <v>4040</v>
      </c>
      <c r="B244" s="952">
        <v>0</v>
      </c>
      <c r="C244" s="953">
        <v>9.0422100000000007</v>
      </c>
      <c r="D244" s="953">
        <v>0</v>
      </c>
      <c r="E244" s="953">
        <v>0</v>
      </c>
      <c r="F244" s="954">
        <v>0</v>
      </c>
      <c r="G244" s="955">
        <v>0</v>
      </c>
      <c r="H244" s="955">
        <v>0</v>
      </c>
      <c r="I244" s="955">
        <v>0</v>
      </c>
      <c r="J244" s="955">
        <v>0</v>
      </c>
      <c r="K244" s="955">
        <v>9</v>
      </c>
      <c r="L244" s="956">
        <v>5.0479991370941599E-3</v>
      </c>
      <c r="M244" s="957">
        <v>9.7076906482580097E-5</v>
      </c>
      <c r="N244" s="957">
        <v>2.9123071944774E-5</v>
      </c>
      <c r="O244" s="957">
        <v>1.55323050372128E-3</v>
      </c>
      <c r="P244" s="957">
        <v>1.02901520871535E-3</v>
      </c>
      <c r="Q244" s="957">
        <v>1.5532305037212801E-4</v>
      </c>
      <c r="R244" s="957">
        <v>2.9123071944774E-5</v>
      </c>
      <c r="S244" s="957">
        <v>8.7369215834322105E-4</v>
      </c>
      <c r="T244" s="957">
        <v>1.4561535972387001E-3</v>
      </c>
      <c r="U244" s="957">
        <v>1.6794304821486399E-2</v>
      </c>
      <c r="V244" s="957">
        <v>3.8830762593032002E-6</v>
      </c>
      <c r="W244" s="957">
        <v>2.9123071944774002E-6</v>
      </c>
      <c r="X244" s="957">
        <v>1.2425844029770299E-2</v>
      </c>
      <c r="Y244" s="957">
        <v>6.2129220148851296E-3</v>
      </c>
      <c r="Z244" s="957">
        <v>9.7076906482580099E-4</v>
      </c>
      <c r="AA244" s="957">
        <v>9.7076906482580107E-6</v>
      </c>
      <c r="AB244" s="937"/>
    </row>
    <row r="245" spans="1:28">
      <c r="A245" s="951" t="s">
        <v>4041</v>
      </c>
      <c r="B245" s="952">
        <v>0</v>
      </c>
      <c r="C245" s="953">
        <v>30.794989999999999</v>
      </c>
      <c r="D245" s="953">
        <v>0</v>
      </c>
      <c r="E245" s="953">
        <v>0</v>
      </c>
      <c r="F245" s="954">
        <v>0</v>
      </c>
      <c r="G245" s="955">
        <v>0</v>
      </c>
      <c r="H245" s="955">
        <v>0</v>
      </c>
      <c r="I245" s="955">
        <v>0</v>
      </c>
      <c r="J245" s="955">
        <v>0</v>
      </c>
      <c r="K245" s="955">
        <v>31</v>
      </c>
      <c r="L245" s="956">
        <v>2.2559234890159301E-2</v>
      </c>
      <c r="M245" s="957">
        <v>3.5963997650978599E-4</v>
      </c>
      <c r="N245" s="957">
        <v>6.5389086638142793E-5</v>
      </c>
      <c r="O245" s="957">
        <v>5.5580723642421398E-3</v>
      </c>
      <c r="P245" s="957">
        <v>4.8387924112225696E-3</v>
      </c>
      <c r="Q245" s="957">
        <v>4.9041814978607098E-4</v>
      </c>
      <c r="R245" s="957">
        <v>1.6347271659535701E-4</v>
      </c>
      <c r="S245" s="957">
        <v>3.26945433190714E-3</v>
      </c>
      <c r="T245" s="957">
        <v>7.19279953019571E-3</v>
      </c>
      <c r="U245" s="957">
        <v>6.8985486403240703E-2</v>
      </c>
      <c r="V245" s="957">
        <v>6.5389086638142798E-6</v>
      </c>
      <c r="W245" s="957">
        <v>9.8083629957214295E-6</v>
      </c>
      <c r="X245" s="957">
        <v>2.2886180323350002E-3</v>
      </c>
      <c r="Y245" s="957">
        <v>1.30778173276286E-3</v>
      </c>
      <c r="Z245" s="957">
        <v>4.5772360646700004E-3</v>
      </c>
      <c r="AA245" s="957">
        <v>2.94250889871643E-5</v>
      </c>
      <c r="AB245" s="937"/>
    </row>
    <row r="246" spans="1:28">
      <c r="A246" s="951" t="s">
        <v>4042</v>
      </c>
      <c r="B246" s="952">
        <v>0</v>
      </c>
      <c r="C246" s="953">
        <v>454.08190000000002</v>
      </c>
      <c r="D246" s="953">
        <v>0</v>
      </c>
      <c r="E246" s="953">
        <v>0</v>
      </c>
      <c r="F246" s="954">
        <v>0</v>
      </c>
      <c r="G246" s="955">
        <v>0</v>
      </c>
      <c r="H246" s="955">
        <v>0</v>
      </c>
      <c r="I246" s="955">
        <v>0</v>
      </c>
      <c r="J246" s="955">
        <v>0</v>
      </c>
      <c r="K246" s="955">
        <v>454</v>
      </c>
      <c r="L246" s="956">
        <v>0.21791608240750701</v>
      </c>
      <c r="M246" s="957">
        <v>4.3583216481501499E-3</v>
      </c>
      <c r="N246" s="957">
        <v>1.4527738827167199E-3</v>
      </c>
      <c r="O246" s="957">
        <v>2.9055477654334302E-2</v>
      </c>
      <c r="P246" s="957">
        <v>4.2130442598784699E-2</v>
      </c>
      <c r="Q246" s="957">
        <v>8.7166432963002895E-3</v>
      </c>
      <c r="R246" s="957">
        <v>1.4527738827167199E-3</v>
      </c>
      <c r="S246" s="957">
        <v>3.8740636872445701E-2</v>
      </c>
      <c r="T246" s="957">
        <v>0.10169417179017</v>
      </c>
      <c r="U246" s="957">
        <v>1.00725655868359</v>
      </c>
      <c r="V246" s="957">
        <v>9.6851592181114405E-5</v>
      </c>
      <c r="W246" s="957">
        <v>4.8425796090557203E-5</v>
      </c>
      <c r="X246" s="957">
        <v>0.193703184362229</v>
      </c>
      <c r="Y246" s="957">
        <v>9.6851592181114304E-2</v>
      </c>
      <c r="Z246" s="957">
        <v>3.389805726339E-2</v>
      </c>
      <c r="AA246" s="957">
        <v>6.2953534917724297E-4</v>
      </c>
      <c r="AB246" s="937"/>
    </row>
    <row r="247" spans="1:28">
      <c r="A247" s="951" t="s">
        <v>4043</v>
      </c>
      <c r="B247" s="952">
        <v>0</v>
      </c>
      <c r="C247" s="953">
        <v>164.91659999999999</v>
      </c>
      <c r="D247" s="953">
        <v>0</v>
      </c>
      <c r="E247" s="953">
        <v>0</v>
      </c>
      <c r="F247" s="954">
        <v>0</v>
      </c>
      <c r="G247" s="955">
        <v>0</v>
      </c>
      <c r="H247" s="955">
        <v>0</v>
      </c>
      <c r="I247" s="955">
        <v>0</v>
      </c>
      <c r="J247" s="955">
        <v>0</v>
      </c>
      <c r="K247" s="955">
        <v>165</v>
      </c>
      <c r="L247" s="956">
        <v>0.10188041563297701</v>
      </c>
      <c r="M247" s="957">
        <v>1.2735051954122199E-3</v>
      </c>
      <c r="N247" s="957">
        <v>7.2771725452126703E-4</v>
      </c>
      <c r="O247" s="957">
        <v>1.4554345090425301E-2</v>
      </c>
      <c r="P247" s="957">
        <v>2.11038003811167E-2</v>
      </c>
      <c r="Q247" s="957">
        <v>3.2747276453456999E-3</v>
      </c>
      <c r="R247" s="957">
        <v>5.4578794089094995E-4</v>
      </c>
      <c r="S247" s="957">
        <v>1.4554345090425301E-2</v>
      </c>
      <c r="T247" s="957">
        <v>3.09279833171539E-2</v>
      </c>
      <c r="U247" s="957">
        <v>0.32383417826196398</v>
      </c>
      <c r="V247" s="957">
        <v>3.6385862726063398E-5</v>
      </c>
      <c r="W247" s="957">
        <v>5.4578794089095002E-5</v>
      </c>
      <c r="X247" s="957">
        <v>7.8229604861036195E-2</v>
      </c>
      <c r="Y247" s="957">
        <v>3.8205155862366502E-2</v>
      </c>
      <c r="Z247" s="957">
        <v>7.2771725452126703E-3</v>
      </c>
      <c r="AA247" s="957">
        <v>1.81929313630317E-4</v>
      </c>
      <c r="AB247" s="937"/>
    </row>
    <row r="248" spans="1:28">
      <c r="A248" s="951" t="s">
        <v>4044</v>
      </c>
      <c r="B248" s="952">
        <v>1449.0851700000001</v>
      </c>
      <c r="C248" s="953">
        <v>592.63482999999997</v>
      </c>
      <c r="D248" s="953">
        <v>0</v>
      </c>
      <c r="E248" s="953">
        <v>2041.72</v>
      </c>
      <c r="F248" s="954">
        <v>0</v>
      </c>
      <c r="G248" s="955">
        <v>0</v>
      </c>
      <c r="H248" s="955">
        <v>0</v>
      </c>
      <c r="I248" s="955">
        <v>0</v>
      </c>
      <c r="J248" s="955">
        <v>0</v>
      </c>
      <c r="K248" s="955">
        <v>0</v>
      </c>
      <c r="L248" s="956">
        <v>0</v>
      </c>
      <c r="M248" s="957">
        <v>0</v>
      </c>
      <c r="N248" s="957">
        <v>0</v>
      </c>
      <c r="O248" s="957">
        <v>0</v>
      </c>
      <c r="P248" s="957">
        <v>0</v>
      </c>
      <c r="Q248" s="957">
        <v>0</v>
      </c>
      <c r="R248" s="957">
        <v>0</v>
      </c>
      <c r="S248" s="957">
        <v>0</v>
      </c>
      <c r="T248" s="957">
        <v>0</v>
      </c>
      <c r="U248" s="957">
        <v>0</v>
      </c>
      <c r="V248" s="957">
        <v>0</v>
      </c>
      <c r="W248" s="957">
        <v>0</v>
      </c>
      <c r="X248" s="957">
        <v>0</v>
      </c>
      <c r="Y248" s="957">
        <v>0</v>
      </c>
      <c r="Z248" s="957">
        <v>0</v>
      </c>
      <c r="AA248" s="957">
        <v>0</v>
      </c>
      <c r="AB248" s="937"/>
    </row>
    <row r="249" spans="1:28">
      <c r="A249" s="951" t="s">
        <v>4045</v>
      </c>
      <c r="B249" s="952">
        <v>0</v>
      </c>
      <c r="C249" s="953">
        <v>0</v>
      </c>
      <c r="D249" s="953">
        <v>0</v>
      </c>
      <c r="E249" s="953">
        <v>0</v>
      </c>
      <c r="F249" s="954">
        <v>0</v>
      </c>
      <c r="G249" s="955">
        <v>0</v>
      </c>
      <c r="H249" s="955">
        <v>0</v>
      </c>
      <c r="I249" s="955">
        <v>0</v>
      </c>
      <c r="J249" s="955">
        <v>0</v>
      </c>
      <c r="K249" s="955">
        <v>0</v>
      </c>
      <c r="L249" s="956">
        <v>0</v>
      </c>
      <c r="M249" s="957">
        <v>0</v>
      </c>
      <c r="N249" s="957">
        <v>0</v>
      </c>
      <c r="O249" s="957">
        <v>0</v>
      </c>
      <c r="P249" s="957">
        <v>0</v>
      </c>
      <c r="Q249" s="957">
        <v>0</v>
      </c>
      <c r="R249" s="957">
        <v>0</v>
      </c>
      <c r="S249" s="957">
        <v>0</v>
      </c>
      <c r="T249" s="957">
        <v>0</v>
      </c>
      <c r="U249" s="957">
        <v>0</v>
      </c>
      <c r="V249" s="957">
        <v>0</v>
      </c>
      <c r="W249" s="957">
        <v>0</v>
      </c>
      <c r="X249" s="957">
        <v>0</v>
      </c>
      <c r="Y249" s="957">
        <v>0</v>
      </c>
      <c r="Z249" s="957">
        <v>0</v>
      </c>
      <c r="AA249" s="957">
        <v>0</v>
      </c>
      <c r="AB249" s="937"/>
    </row>
    <row r="250" spans="1:28">
      <c r="A250" s="951" t="s">
        <v>4223</v>
      </c>
      <c r="B250" s="952">
        <v>0</v>
      </c>
      <c r="C250" s="953">
        <v>80.075019999999995</v>
      </c>
      <c r="D250" s="953">
        <v>0</v>
      </c>
      <c r="E250" s="953">
        <v>0</v>
      </c>
      <c r="F250" s="954">
        <v>0</v>
      </c>
      <c r="G250" s="955">
        <v>0</v>
      </c>
      <c r="H250" s="955">
        <v>0</v>
      </c>
      <c r="I250" s="955">
        <v>0</v>
      </c>
      <c r="J250" s="955">
        <v>0</v>
      </c>
      <c r="K250" s="955">
        <v>80</v>
      </c>
      <c r="L250" s="956">
        <v>4.32219945109601E-2</v>
      </c>
      <c r="M250" s="957">
        <v>8.4564771869269795E-4</v>
      </c>
      <c r="N250" s="957">
        <v>4.6980428816260997E-4</v>
      </c>
      <c r="O250" s="957">
        <v>2.1610997255480099E-2</v>
      </c>
      <c r="P250" s="957">
        <v>7.1410251800716699E-3</v>
      </c>
      <c r="Q250" s="957">
        <v>3.4765517324033099E-3</v>
      </c>
      <c r="R250" s="957">
        <v>5.6376514579513197E-4</v>
      </c>
      <c r="S250" s="957">
        <v>8.4564771869269795E-3</v>
      </c>
      <c r="T250" s="957">
        <v>2.4429822984455701E-2</v>
      </c>
      <c r="U250" s="957">
        <v>0.17946523807811701</v>
      </c>
      <c r="V250" s="957">
        <v>2.81882572897566E-5</v>
      </c>
      <c r="W250" s="957">
        <v>2.81882572897566E-5</v>
      </c>
      <c r="X250" s="957">
        <v>2.34902144081305E-2</v>
      </c>
      <c r="Y250" s="957">
        <v>1.2214911492227899E-2</v>
      </c>
      <c r="Z250" s="957">
        <v>3.1007083018732201E-2</v>
      </c>
      <c r="AA250" s="957">
        <v>1.1275302915902601E-4</v>
      </c>
      <c r="AB250" s="937"/>
    </row>
    <row r="251" spans="1:28">
      <c r="A251" s="951" t="s">
        <v>4046</v>
      </c>
      <c r="B251" s="952">
        <v>0</v>
      </c>
      <c r="C251" s="953">
        <v>98.6143</v>
      </c>
      <c r="D251" s="953">
        <v>0</v>
      </c>
      <c r="E251" s="953">
        <v>0</v>
      </c>
      <c r="F251" s="954">
        <v>0</v>
      </c>
      <c r="G251" s="955">
        <v>0</v>
      </c>
      <c r="H251" s="955">
        <v>0</v>
      </c>
      <c r="I251" s="955">
        <v>0</v>
      </c>
      <c r="J251" s="955">
        <v>0</v>
      </c>
      <c r="K251" s="955">
        <v>99</v>
      </c>
      <c r="L251" s="956">
        <v>5.5172041850933003E-2</v>
      </c>
      <c r="M251" s="957">
        <v>9.7885880703268307E-4</v>
      </c>
      <c r="N251" s="957">
        <v>4.44935821378492E-4</v>
      </c>
      <c r="O251" s="957">
        <v>2.2246791068924601E-2</v>
      </c>
      <c r="P251" s="957">
        <v>1.08564340416352E-2</v>
      </c>
      <c r="Q251" s="957">
        <v>2.0467047783410599E-3</v>
      </c>
      <c r="R251" s="957">
        <v>1.7797432855139701E-4</v>
      </c>
      <c r="S251" s="957">
        <v>1.24582029985978E-2</v>
      </c>
      <c r="T251" s="957">
        <v>2.58062776399525E-2</v>
      </c>
      <c r="U251" s="957">
        <v>0.26162226297055302</v>
      </c>
      <c r="V251" s="957">
        <v>3.5594865710279401E-5</v>
      </c>
      <c r="W251" s="957">
        <v>8.8987164275698402E-6</v>
      </c>
      <c r="X251" s="957">
        <v>6.2291014992988903E-3</v>
      </c>
      <c r="Y251" s="957">
        <v>3.5594865710279399E-3</v>
      </c>
      <c r="Z251" s="957">
        <v>9.6106137417754298E-2</v>
      </c>
      <c r="AA251" s="957">
        <v>1.0678459713083799E-4</v>
      </c>
      <c r="AB251" s="937"/>
    </row>
    <row r="252" spans="1:28">
      <c r="A252" s="951" t="s">
        <v>4047</v>
      </c>
      <c r="B252" s="952">
        <v>234.26871</v>
      </c>
      <c r="C252" s="953">
        <v>8.7312899999999996</v>
      </c>
      <c r="D252" s="953">
        <v>0</v>
      </c>
      <c r="E252" s="953">
        <v>243</v>
      </c>
      <c r="F252" s="954">
        <v>0</v>
      </c>
      <c r="G252" s="955">
        <v>0</v>
      </c>
      <c r="H252" s="955">
        <v>0</v>
      </c>
      <c r="I252" s="955">
        <v>0</v>
      </c>
      <c r="J252" s="955">
        <v>0</v>
      </c>
      <c r="K252" s="955">
        <v>0</v>
      </c>
      <c r="L252" s="956">
        <v>0</v>
      </c>
      <c r="M252" s="957">
        <v>0</v>
      </c>
      <c r="N252" s="957">
        <v>0</v>
      </c>
      <c r="O252" s="957">
        <v>0</v>
      </c>
      <c r="P252" s="957">
        <v>0</v>
      </c>
      <c r="Q252" s="957">
        <v>0</v>
      </c>
      <c r="R252" s="957">
        <v>0</v>
      </c>
      <c r="S252" s="957">
        <v>0</v>
      </c>
      <c r="T252" s="957">
        <v>0</v>
      </c>
      <c r="U252" s="957">
        <v>0</v>
      </c>
      <c r="V252" s="957">
        <v>0</v>
      </c>
      <c r="W252" s="957">
        <v>0</v>
      </c>
      <c r="X252" s="957">
        <v>0</v>
      </c>
      <c r="Y252" s="957">
        <v>0</v>
      </c>
      <c r="Z252" s="957">
        <v>0</v>
      </c>
      <c r="AA252" s="957">
        <v>0</v>
      </c>
      <c r="AB252" s="937"/>
    </row>
    <row r="253" spans="1:28">
      <c r="A253" s="951" t="s">
        <v>4048</v>
      </c>
      <c r="B253" s="952">
        <v>0</v>
      </c>
      <c r="C253" s="953">
        <v>111.34017</v>
      </c>
      <c r="D253" s="953">
        <v>0</v>
      </c>
      <c r="E253" s="953">
        <v>0</v>
      </c>
      <c r="F253" s="954">
        <v>0</v>
      </c>
      <c r="G253" s="955">
        <v>0</v>
      </c>
      <c r="H253" s="955">
        <v>0</v>
      </c>
      <c r="I253" s="955">
        <v>0</v>
      </c>
      <c r="J253" s="955">
        <v>0</v>
      </c>
      <c r="K253" s="955">
        <v>111</v>
      </c>
      <c r="L253" s="956">
        <v>4.0867220364577697E-2</v>
      </c>
      <c r="M253" s="957">
        <v>1.0216805091144399E-3</v>
      </c>
      <c r="N253" s="957">
        <v>3.83130190917916E-4</v>
      </c>
      <c r="O253" s="957">
        <v>2.1710710818681901E-2</v>
      </c>
      <c r="P253" s="957">
        <v>7.0240535001617902E-3</v>
      </c>
      <c r="Q253" s="957">
        <v>2.55420127278611E-3</v>
      </c>
      <c r="R253" s="957">
        <v>5.1084025455722104E-4</v>
      </c>
      <c r="S253" s="957">
        <v>1.53252076367166E-2</v>
      </c>
      <c r="T253" s="957">
        <v>3.1927515909826301E-2</v>
      </c>
      <c r="U253" s="957">
        <v>0.21327580627764001</v>
      </c>
      <c r="V253" s="957">
        <v>2.55420127278611E-5</v>
      </c>
      <c r="W253" s="957">
        <v>2.55420127278611E-5</v>
      </c>
      <c r="X253" s="957">
        <v>3.83130190917916E-3</v>
      </c>
      <c r="Y253" s="957">
        <v>1.27710063639305E-3</v>
      </c>
      <c r="Z253" s="957">
        <v>7.0240535001617893E-2</v>
      </c>
      <c r="AA253" s="957">
        <v>1.91565095458958E-4</v>
      </c>
      <c r="AB253" s="937"/>
    </row>
    <row r="254" spans="1:28">
      <c r="A254" s="951" t="s">
        <v>4246</v>
      </c>
      <c r="B254" s="952">
        <v>0</v>
      </c>
      <c r="C254" s="953">
        <v>5.2542900000000001</v>
      </c>
      <c r="D254" s="953">
        <v>0</v>
      </c>
      <c r="E254" s="953">
        <v>0</v>
      </c>
      <c r="F254" s="954">
        <v>0</v>
      </c>
      <c r="G254" s="955">
        <v>0</v>
      </c>
      <c r="H254" s="955">
        <v>0</v>
      </c>
      <c r="I254" s="955">
        <v>0</v>
      </c>
      <c r="J254" s="955">
        <v>0</v>
      </c>
      <c r="K254" s="955">
        <v>5</v>
      </c>
      <c r="L254" s="956">
        <v>3.2628626901089401E-3</v>
      </c>
      <c r="M254" s="957">
        <v>4.1527343328659303E-5</v>
      </c>
      <c r="N254" s="957">
        <v>1.7797432855139701E-5</v>
      </c>
      <c r="O254" s="957">
        <v>6.5257253802178795E-4</v>
      </c>
      <c r="P254" s="957">
        <v>6.4070758278502902E-4</v>
      </c>
      <c r="Q254" s="957">
        <v>1.72041850933017E-4</v>
      </c>
      <c r="R254" s="957">
        <v>2.3729910473519599E-5</v>
      </c>
      <c r="S254" s="957">
        <v>3.5594865710279403E-4</v>
      </c>
      <c r="T254" s="957">
        <v>7.7122209038938598E-4</v>
      </c>
      <c r="U254" s="957">
        <v>4.6866573185201203E-3</v>
      </c>
      <c r="V254" s="957">
        <v>5.3392298565418999E-6</v>
      </c>
      <c r="W254" s="957">
        <v>1.7797432855139699E-6</v>
      </c>
      <c r="X254" s="957">
        <v>2.9662388091899501E-4</v>
      </c>
      <c r="Y254" s="957">
        <v>1.18649552367598E-4</v>
      </c>
      <c r="Z254" s="957">
        <v>8.30546866573185E-4</v>
      </c>
      <c r="AA254" s="957">
        <v>7.1189731420558696E-6</v>
      </c>
      <c r="AB254" s="937"/>
    </row>
    <row r="255" spans="1:28">
      <c r="A255" s="951" t="s">
        <v>4049</v>
      </c>
      <c r="B255" s="952">
        <v>0</v>
      </c>
      <c r="C255" s="953">
        <v>0</v>
      </c>
      <c r="D255" s="953">
        <v>0</v>
      </c>
      <c r="E255" s="953">
        <v>0</v>
      </c>
      <c r="F255" s="954">
        <v>0</v>
      </c>
      <c r="G255" s="955">
        <v>0</v>
      </c>
      <c r="H255" s="955">
        <v>0</v>
      </c>
      <c r="I255" s="955">
        <v>0</v>
      </c>
      <c r="J255" s="955">
        <v>0</v>
      </c>
      <c r="K255" s="955">
        <v>0</v>
      </c>
      <c r="L255" s="956">
        <v>0</v>
      </c>
      <c r="M255" s="957">
        <v>0</v>
      </c>
      <c r="N255" s="957">
        <v>0</v>
      </c>
      <c r="O255" s="957">
        <v>0</v>
      </c>
      <c r="P255" s="957">
        <v>0</v>
      </c>
      <c r="Q255" s="957">
        <v>0</v>
      </c>
      <c r="R255" s="957">
        <v>0</v>
      </c>
      <c r="S255" s="957">
        <v>0</v>
      </c>
      <c r="T255" s="957">
        <v>0</v>
      </c>
      <c r="U255" s="957">
        <v>0</v>
      </c>
      <c r="V255" s="957">
        <v>0</v>
      </c>
      <c r="W255" s="957">
        <v>0</v>
      </c>
      <c r="X255" s="957">
        <v>0</v>
      </c>
      <c r="Y255" s="957">
        <v>0</v>
      </c>
      <c r="Z255" s="957">
        <v>0</v>
      </c>
      <c r="AA255" s="957">
        <v>0</v>
      </c>
      <c r="AB255" s="937"/>
    </row>
    <row r="256" spans="1:28">
      <c r="A256" s="951" t="s">
        <v>4050</v>
      </c>
      <c r="B256" s="952">
        <v>0</v>
      </c>
      <c r="C256" s="953">
        <v>35.8917</v>
      </c>
      <c r="D256" s="953">
        <v>0</v>
      </c>
      <c r="E256" s="953">
        <v>0</v>
      </c>
      <c r="F256" s="954">
        <v>0</v>
      </c>
      <c r="G256" s="955">
        <v>0</v>
      </c>
      <c r="H256" s="955">
        <v>0</v>
      </c>
      <c r="I256" s="955">
        <v>0</v>
      </c>
      <c r="J256" s="955">
        <v>0</v>
      </c>
      <c r="K256" s="955">
        <v>36</v>
      </c>
      <c r="L256" s="956">
        <v>2.5067414518390702E-2</v>
      </c>
      <c r="M256" s="957">
        <v>2.8648473735303599E-4</v>
      </c>
      <c r="N256" s="957">
        <v>7.1621184338259105E-5</v>
      </c>
      <c r="O256" s="957">
        <v>5.37158882536943E-3</v>
      </c>
      <c r="P256" s="957">
        <v>5.1925358645237797E-3</v>
      </c>
      <c r="Q256" s="957">
        <v>1.25337072591953E-3</v>
      </c>
      <c r="R256" s="957">
        <v>7.1621184338259105E-5</v>
      </c>
      <c r="S256" s="957">
        <v>3.2229532952216598E-3</v>
      </c>
      <c r="T256" s="957">
        <v>6.0878006687520199E-3</v>
      </c>
      <c r="U256" s="957">
        <v>6.15942185309028E-2</v>
      </c>
      <c r="V256" s="957">
        <v>1.79052960845648E-5</v>
      </c>
      <c r="W256" s="957">
        <v>1.0743177650738901E-5</v>
      </c>
      <c r="X256" s="957">
        <v>4.0465969151116402E-2</v>
      </c>
      <c r="Y256" s="957">
        <v>2.00539316147125E-2</v>
      </c>
      <c r="Z256" s="957">
        <v>1.1817495415812699E-2</v>
      </c>
      <c r="AA256" s="957">
        <v>3.2229532952216599E-5</v>
      </c>
      <c r="AB256" s="937"/>
    </row>
    <row r="257" spans="1:28">
      <c r="A257" s="951" t="s">
        <v>4051</v>
      </c>
      <c r="B257" s="952">
        <v>14928.520587000001</v>
      </c>
      <c r="C257" s="953">
        <v>0</v>
      </c>
      <c r="D257" s="953">
        <v>0</v>
      </c>
      <c r="E257" s="953">
        <v>0</v>
      </c>
      <c r="F257" s="954">
        <v>0</v>
      </c>
      <c r="G257" s="955">
        <v>0</v>
      </c>
      <c r="H257" s="955">
        <v>0</v>
      </c>
      <c r="I257" s="955">
        <v>1247</v>
      </c>
      <c r="J257" s="955">
        <v>0</v>
      </c>
      <c r="K257" s="955">
        <v>13683</v>
      </c>
      <c r="L257" s="956">
        <v>7.0383676697946997</v>
      </c>
      <c r="M257" s="957">
        <v>0.109216050048538</v>
      </c>
      <c r="N257" s="957">
        <v>6.0675583360299101E-2</v>
      </c>
      <c r="O257" s="957">
        <v>2.91242800129436</v>
      </c>
      <c r="P257" s="957">
        <v>1.2984574839103999</v>
      </c>
      <c r="Q257" s="957">
        <v>0.43686420019415401</v>
      </c>
      <c r="R257" s="957">
        <v>7.2810700032358996E-2</v>
      </c>
      <c r="S257" s="957">
        <v>2.3056721676913701</v>
      </c>
      <c r="T257" s="957">
        <v>3.0337791680149602</v>
      </c>
      <c r="U257" s="957">
        <v>27.182661345414001</v>
      </c>
      <c r="V257" s="957">
        <v>6.0675583360299103E-3</v>
      </c>
      <c r="W257" s="957">
        <v>4.8540466688239301E-3</v>
      </c>
      <c r="X257" s="957">
        <v>5.7035048358681202</v>
      </c>
      <c r="Y257" s="957">
        <v>2.91242800129436</v>
      </c>
      <c r="Z257" s="957">
        <v>25.7264473447668</v>
      </c>
      <c r="AA257" s="957">
        <v>3.39783266817675E-2</v>
      </c>
      <c r="AB257" s="937"/>
    </row>
    <row r="258" spans="1:28">
      <c r="A258" s="951" t="s">
        <v>4052</v>
      </c>
      <c r="B258" s="952">
        <v>0</v>
      </c>
      <c r="C258" s="953">
        <v>27.945489999999999</v>
      </c>
      <c r="D258" s="953">
        <v>0</v>
      </c>
      <c r="E258" s="953">
        <v>7.5190000000000007E-2</v>
      </c>
      <c r="F258" s="954">
        <v>0</v>
      </c>
      <c r="G258" s="955">
        <v>0</v>
      </c>
      <c r="H258" s="955">
        <v>0</v>
      </c>
      <c r="I258" s="955">
        <v>0</v>
      </c>
      <c r="J258" s="955">
        <v>0</v>
      </c>
      <c r="K258" s="955">
        <v>28</v>
      </c>
      <c r="L258" s="956">
        <v>0.105034815853498</v>
      </c>
      <c r="M258" s="957">
        <v>9.7316602547969195E-4</v>
      </c>
      <c r="N258" s="957">
        <v>1.3422979661788901E-4</v>
      </c>
      <c r="O258" s="957">
        <v>2.1476767458862199E-2</v>
      </c>
      <c r="P258" s="957">
        <v>2.41949208403744E-2</v>
      </c>
      <c r="Q258" s="957">
        <v>1.5100852119512499E-3</v>
      </c>
      <c r="R258" s="957">
        <v>8.0537877970733097E-4</v>
      </c>
      <c r="S258" s="957">
        <v>1.1409532712520499E-2</v>
      </c>
      <c r="T258" s="957">
        <v>2.8523831781301301E-2</v>
      </c>
      <c r="U258" s="957">
        <v>0.27080861467659001</v>
      </c>
      <c r="V258" s="957">
        <v>2.68459593235777E-5</v>
      </c>
      <c r="W258" s="957">
        <v>4.0268938985366601E-5</v>
      </c>
      <c r="X258" s="957">
        <v>6.7114898308944296E-4</v>
      </c>
      <c r="Y258" s="957">
        <v>3.3557449154472099E-4</v>
      </c>
      <c r="Z258" s="957">
        <v>6.7114898308944296E-4</v>
      </c>
      <c r="AA258" s="957">
        <v>1.07383837294311E-4</v>
      </c>
      <c r="AB258" s="937"/>
    </row>
    <row r="259" spans="1:28">
      <c r="A259" s="951" t="s">
        <v>4053</v>
      </c>
      <c r="B259" s="952">
        <v>0</v>
      </c>
      <c r="C259" s="953">
        <v>1.5271699999999999</v>
      </c>
      <c r="D259" s="953">
        <v>0</v>
      </c>
      <c r="E259" s="953">
        <v>0</v>
      </c>
      <c r="F259" s="954">
        <v>0</v>
      </c>
      <c r="G259" s="955">
        <v>0</v>
      </c>
      <c r="H259" s="955">
        <v>0</v>
      </c>
      <c r="I259" s="955">
        <v>0</v>
      </c>
      <c r="J259" s="955">
        <v>0</v>
      </c>
      <c r="K259" s="955">
        <v>2</v>
      </c>
      <c r="L259" s="956">
        <v>5.1839068061697796E-3</v>
      </c>
      <c r="M259" s="957">
        <v>5.3332374549071802E-5</v>
      </c>
      <c r="N259" s="957">
        <v>8.5331799278514905E-6</v>
      </c>
      <c r="O259" s="957">
        <v>9.8131569170292103E-4</v>
      </c>
      <c r="P259" s="957">
        <v>1.1413128153501401E-3</v>
      </c>
      <c r="Q259" s="957">
        <v>1.5999712364721499E-4</v>
      </c>
      <c r="R259" s="957">
        <v>2.1332949819628702E-5</v>
      </c>
      <c r="S259" s="957">
        <v>8.1065209314589099E-4</v>
      </c>
      <c r="T259" s="957">
        <v>1.32264288881698E-3</v>
      </c>
      <c r="U259" s="957">
        <v>1.2927767590695E-2</v>
      </c>
      <c r="V259" s="957">
        <v>2.1332949819628701E-6</v>
      </c>
      <c r="W259" s="957">
        <v>1.2799769891777201E-6</v>
      </c>
      <c r="X259" s="957">
        <v>2.23995973106101E-3</v>
      </c>
      <c r="Y259" s="957">
        <v>1.1306463404403199E-3</v>
      </c>
      <c r="Z259" s="957">
        <v>4.2665899639257403E-5</v>
      </c>
      <c r="AA259" s="957">
        <v>1.17331224007958E-5</v>
      </c>
      <c r="AB259" s="937"/>
    </row>
    <row r="260" spans="1:28">
      <c r="A260" s="951" t="s">
        <v>4054</v>
      </c>
      <c r="B260" s="952">
        <v>0</v>
      </c>
      <c r="C260" s="953">
        <v>0.62914000000000003</v>
      </c>
      <c r="D260" s="953">
        <v>0</v>
      </c>
      <c r="E260" s="953">
        <v>0</v>
      </c>
      <c r="F260" s="954">
        <v>0</v>
      </c>
      <c r="G260" s="955">
        <v>0</v>
      </c>
      <c r="H260" s="955">
        <v>0</v>
      </c>
      <c r="I260" s="955">
        <v>0</v>
      </c>
      <c r="J260" s="955">
        <v>0</v>
      </c>
      <c r="K260" s="955">
        <v>1</v>
      </c>
      <c r="L260" s="956">
        <v>3.3078057023694001E-3</v>
      </c>
      <c r="M260" s="957">
        <v>5.2733134385599103E-5</v>
      </c>
      <c r="N260" s="957">
        <v>7.1908819616726002E-6</v>
      </c>
      <c r="O260" s="957">
        <v>6.9511858962835102E-4</v>
      </c>
      <c r="P260" s="957">
        <v>7.1189731420558697E-4</v>
      </c>
      <c r="Q260" s="957">
        <v>9.1084504847852905E-5</v>
      </c>
      <c r="R260" s="957">
        <v>3.5954409808363E-5</v>
      </c>
      <c r="S260" s="957">
        <v>4.5542252423926499E-4</v>
      </c>
      <c r="T260" s="957">
        <v>1.0426778844425299E-3</v>
      </c>
      <c r="U260" s="957">
        <v>1.29555723342801E-2</v>
      </c>
      <c r="V260" s="957">
        <v>5.9924016347271704E-7</v>
      </c>
      <c r="W260" s="957">
        <v>1.1984803269454299E-7</v>
      </c>
      <c r="X260" s="957">
        <v>4.6860580783566396E-3</v>
      </c>
      <c r="Y260" s="957">
        <v>2.3490214408130499E-3</v>
      </c>
      <c r="Z260" s="957">
        <v>1.19848032694543E-5</v>
      </c>
      <c r="AA260" s="957">
        <v>6.1122496674217101E-6</v>
      </c>
      <c r="AB260" s="937"/>
    </row>
    <row r="261" spans="1:28">
      <c r="A261" s="951" t="s">
        <v>4055</v>
      </c>
      <c r="B261" s="952">
        <v>0</v>
      </c>
      <c r="C261" s="953">
        <v>0</v>
      </c>
      <c r="D261" s="953">
        <v>0</v>
      </c>
      <c r="E261" s="953">
        <v>0</v>
      </c>
      <c r="F261" s="954">
        <v>0</v>
      </c>
      <c r="G261" s="955">
        <v>0</v>
      </c>
      <c r="H261" s="955">
        <v>0</v>
      </c>
      <c r="I261" s="955">
        <v>0</v>
      </c>
      <c r="J261" s="955">
        <v>0</v>
      </c>
      <c r="K261" s="955">
        <v>0</v>
      </c>
      <c r="L261" s="956">
        <v>0</v>
      </c>
      <c r="M261" s="957">
        <v>0</v>
      </c>
      <c r="N261" s="957">
        <v>0</v>
      </c>
      <c r="O261" s="957">
        <v>0</v>
      </c>
      <c r="P261" s="957">
        <v>0</v>
      </c>
      <c r="Q261" s="957">
        <v>0</v>
      </c>
      <c r="R261" s="957">
        <v>0</v>
      </c>
      <c r="S261" s="957">
        <v>0</v>
      </c>
      <c r="T261" s="957">
        <v>0</v>
      </c>
      <c r="U261" s="957">
        <v>0</v>
      </c>
      <c r="V261" s="957">
        <v>0</v>
      </c>
      <c r="W261" s="957">
        <v>0</v>
      </c>
      <c r="X261" s="957">
        <v>0</v>
      </c>
      <c r="Y261" s="957">
        <v>0</v>
      </c>
      <c r="Z261" s="957">
        <v>0</v>
      </c>
      <c r="AA261" s="957">
        <v>0</v>
      </c>
      <c r="AB261" s="937"/>
    </row>
    <row r="262" spans="1:28">
      <c r="A262" s="951" t="s">
        <v>4057</v>
      </c>
      <c r="B262" s="952">
        <v>0</v>
      </c>
      <c r="C262" s="953">
        <v>66.314617999999996</v>
      </c>
      <c r="D262" s="953">
        <v>0</v>
      </c>
      <c r="E262" s="953">
        <v>0.62834000000000001</v>
      </c>
      <c r="F262" s="954">
        <v>0</v>
      </c>
      <c r="G262" s="955">
        <v>0</v>
      </c>
      <c r="H262" s="955">
        <v>0</v>
      </c>
      <c r="I262" s="955">
        <v>0</v>
      </c>
      <c r="J262" s="955">
        <v>0</v>
      </c>
      <c r="K262" s="955">
        <v>66</v>
      </c>
      <c r="L262" s="956">
        <v>0.18393844605040799</v>
      </c>
      <c r="M262" s="957">
        <v>1.2790421745227101E-3</v>
      </c>
      <c r="N262" s="957">
        <v>4.8725416172293502E-4</v>
      </c>
      <c r="O262" s="957">
        <v>3.8371265235681101E-2</v>
      </c>
      <c r="P262" s="957">
        <v>4.1112069895372701E-2</v>
      </c>
      <c r="Q262" s="957">
        <v>5.0552619278754502E-3</v>
      </c>
      <c r="R262" s="957">
        <v>1.1572286340919701E-3</v>
      </c>
      <c r="S262" s="957">
        <v>1.52266925538417E-2</v>
      </c>
      <c r="T262" s="957">
        <v>2.3753640383993101E-2</v>
      </c>
      <c r="U262" s="957">
        <v>0.28808902311868601</v>
      </c>
      <c r="V262" s="957">
        <v>3.6544062129220098E-5</v>
      </c>
      <c r="W262" s="957">
        <v>1.21813540430734E-5</v>
      </c>
      <c r="X262" s="957">
        <v>1.64448279581491E-2</v>
      </c>
      <c r="Y262" s="957">
        <v>7.9178801279976996E-3</v>
      </c>
      <c r="Z262" s="957">
        <v>1.52266925538417E-2</v>
      </c>
      <c r="AA262" s="957">
        <v>1.82720310646101E-4</v>
      </c>
      <c r="AB262" s="937"/>
    </row>
    <row r="263" spans="1:28">
      <c r="A263" s="951" t="s">
        <v>4058</v>
      </c>
      <c r="B263" s="952">
        <v>0</v>
      </c>
      <c r="C263" s="953">
        <v>27.353701000000001</v>
      </c>
      <c r="D263" s="953">
        <v>0</v>
      </c>
      <c r="E263" s="953">
        <v>0</v>
      </c>
      <c r="F263" s="954">
        <v>0</v>
      </c>
      <c r="G263" s="955">
        <v>0</v>
      </c>
      <c r="H263" s="955">
        <v>0</v>
      </c>
      <c r="I263" s="955">
        <v>0</v>
      </c>
      <c r="J263" s="955">
        <v>0</v>
      </c>
      <c r="K263" s="955">
        <v>27</v>
      </c>
      <c r="L263" s="956">
        <v>1.2296408154460099E-2</v>
      </c>
      <c r="M263" s="957">
        <v>1.9415381296516E-4</v>
      </c>
      <c r="N263" s="957">
        <v>3.2358968827526699E-5</v>
      </c>
      <c r="O263" s="957">
        <v>3.5594865710279399E-3</v>
      </c>
      <c r="P263" s="957">
        <v>2.7828713191672999E-3</v>
      </c>
      <c r="Q263" s="957">
        <v>9.7076906482580097E-5</v>
      </c>
      <c r="R263" s="957">
        <v>6.4717937655053398E-5</v>
      </c>
      <c r="S263" s="957">
        <v>2.9123071944774002E-3</v>
      </c>
      <c r="T263" s="957">
        <v>4.8538453241290004E-3</v>
      </c>
      <c r="U263" s="957">
        <v>5.0156401682666399E-2</v>
      </c>
      <c r="V263" s="957">
        <v>6.4717937655053396E-6</v>
      </c>
      <c r="W263" s="957">
        <v>1.9415381296516001E-5</v>
      </c>
      <c r="X263" s="957">
        <v>2.58871750620214E-3</v>
      </c>
      <c r="Y263" s="957">
        <v>1.29435875310107E-3</v>
      </c>
      <c r="Z263" s="957">
        <v>1.48851256606623E-2</v>
      </c>
      <c r="AA263" s="957">
        <v>9.7076906482580107E-6</v>
      </c>
      <c r="AB263" s="937"/>
    </row>
    <row r="264" spans="1:28">
      <c r="A264" s="951" t="s">
        <v>4059</v>
      </c>
      <c r="B264" s="952">
        <v>0</v>
      </c>
      <c r="C264" s="953">
        <v>1223.11879</v>
      </c>
      <c r="D264" s="953">
        <v>0</v>
      </c>
      <c r="E264" s="953">
        <v>0</v>
      </c>
      <c r="F264" s="954">
        <v>0</v>
      </c>
      <c r="G264" s="955">
        <v>0</v>
      </c>
      <c r="H264" s="955">
        <v>0</v>
      </c>
      <c r="I264" s="955">
        <v>0</v>
      </c>
      <c r="J264" s="955">
        <v>0</v>
      </c>
      <c r="K264" s="955">
        <v>1223</v>
      </c>
      <c r="L264" s="956">
        <v>2.3305288893682801</v>
      </c>
      <c r="M264" s="957">
        <v>1.4657414398542699E-2</v>
      </c>
      <c r="N264" s="957">
        <v>8.7944486391255908E-3</v>
      </c>
      <c r="O264" s="957">
        <v>2.1399825021872299</v>
      </c>
      <c r="P264" s="957">
        <v>0.54672155706564096</v>
      </c>
      <c r="Q264" s="957">
        <v>7.3287071992713297E-3</v>
      </c>
      <c r="R264" s="957">
        <v>2.93148287970853E-3</v>
      </c>
      <c r="S264" s="957">
        <v>0.337120531166481</v>
      </c>
      <c r="T264" s="957">
        <v>0.86478744951401598</v>
      </c>
      <c r="U264" s="957">
        <v>5.3499562554680704</v>
      </c>
      <c r="V264" s="957">
        <v>1.84683421421637E-2</v>
      </c>
      <c r="W264" s="957">
        <v>3.0780570236939599E-3</v>
      </c>
      <c r="X264" s="957">
        <v>0.14657414398542601</v>
      </c>
      <c r="Y264" s="957">
        <v>7.3287071992713199E-2</v>
      </c>
      <c r="Z264" s="957">
        <v>1.6562878270353201</v>
      </c>
      <c r="AA264" s="957">
        <v>1.46574143985426E-3</v>
      </c>
      <c r="AB264" s="937"/>
    </row>
    <row r="265" spans="1:28">
      <c r="A265" s="951" t="s">
        <v>4060</v>
      </c>
      <c r="B265" s="952">
        <v>0</v>
      </c>
      <c r="C265" s="953">
        <v>4.326E-2</v>
      </c>
      <c r="D265" s="953">
        <v>0</v>
      </c>
      <c r="E265" s="953">
        <v>0</v>
      </c>
      <c r="F265" s="954">
        <v>0</v>
      </c>
      <c r="G265" s="955">
        <v>0</v>
      </c>
      <c r="H265" s="955">
        <v>0</v>
      </c>
      <c r="I265" s="955">
        <v>0</v>
      </c>
      <c r="J265" s="955">
        <v>0</v>
      </c>
      <c r="K265" s="955">
        <v>4.326E-2</v>
      </c>
      <c r="L265" s="956">
        <v>1.9701578398590599E-5</v>
      </c>
      <c r="M265" s="957">
        <v>2.5923129471829702E-7</v>
      </c>
      <c r="N265" s="957">
        <v>1.55538776830978E-7</v>
      </c>
      <c r="O265" s="957">
        <v>5.7030884838025403E-6</v>
      </c>
      <c r="P265" s="957">
        <v>4.3550857512673902E-6</v>
      </c>
      <c r="Q265" s="957">
        <v>1.0369251788731899E-7</v>
      </c>
      <c r="R265" s="957">
        <v>5.1846258943659398E-8</v>
      </c>
      <c r="S265" s="957">
        <v>4.6661633049293503E-6</v>
      </c>
      <c r="T265" s="957">
        <v>7.2584762521123198E-6</v>
      </c>
      <c r="U265" s="957">
        <v>7.2584762521123197E-5</v>
      </c>
      <c r="V265" s="957">
        <v>1.03692517887319E-8</v>
      </c>
      <c r="W265" s="957">
        <v>2.5923129471829699E-8</v>
      </c>
      <c r="X265" s="957">
        <v>3.6292381260561599E-6</v>
      </c>
      <c r="Y265" s="957">
        <v>1.5553877683097799E-6</v>
      </c>
      <c r="Z265" s="957">
        <v>1.7109265451407602E-5</v>
      </c>
      <c r="AA265" s="957">
        <v>4.6661633049293503E-8</v>
      </c>
      <c r="AB265" s="937"/>
    </row>
    <row r="266" spans="1:28">
      <c r="A266" s="951" t="s">
        <v>4061</v>
      </c>
      <c r="B266" s="952">
        <v>0</v>
      </c>
      <c r="C266" s="953">
        <v>199.13210000000001</v>
      </c>
      <c r="D266" s="953">
        <v>0</v>
      </c>
      <c r="E266" s="953">
        <v>0</v>
      </c>
      <c r="F266" s="954">
        <v>0</v>
      </c>
      <c r="G266" s="955">
        <v>0</v>
      </c>
      <c r="H266" s="955">
        <v>0</v>
      </c>
      <c r="I266" s="955">
        <v>0</v>
      </c>
      <c r="J266" s="955">
        <v>0</v>
      </c>
      <c r="K266" s="955">
        <v>199</v>
      </c>
      <c r="L266" s="956">
        <v>0.35774637759321198</v>
      </c>
      <c r="M266" s="957">
        <v>4.7699517012428196E-3</v>
      </c>
      <c r="N266" s="957">
        <v>1.1924879253107101E-3</v>
      </c>
      <c r="O266" s="957">
        <v>6.4394347966778107E-2</v>
      </c>
      <c r="P266" s="957">
        <v>8.1566174091252303E-2</v>
      </c>
      <c r="Q266" s="957">
        <v>9.5399034024856505E-4</v>
      </c>
      <c r="R266" s="957">
        <v>1.1924879253107101E-3</v>
      </c>
      <c r="S266" s="957">
        <v>9.0629082323613705E-2</v>
      </c>
      <c r="T266" s="957">
        <v>0.116863816680449</v>
      </c>
      <c r="U266" s="957">
        <v>1.1543283117007599</v>
      </c>
      <c r="V266" s="957">
        <v>1.90798068049713E-4</v>
      </c>
      <c r="W266" s="957">
        <v>3.57746377593212E-4</v>
      </c>
      <c r="X266" s="957">
        <v>7.1549275518642402E-3</v>
      </c>
      <c r="Y266" s="957">
        <v>4.7699517012428196E-3</v>
      </c>
      <c r="Z266" s="957">
        <v>0.286197102074569</v>
      </c>
      <c r="AA266" s="957">
        <v>4.2929565311185399E-4</v>
      </c>
      <c r="AB266" s="937"/>
    </row>
    <row r="267" spans="1:28">
      <c r="A267" s="951" t="s">
        <v>4062</v>
      </c>
      <c r="B267" s="952">
        <v>0</v>
      </c>
      <c r="C267" s="953">
        <v>3.4249999999999998</v>
      </c>
      <c r="D267" s="953">
        <v>0</v>
      </c>
      <c r="E267" s="953">
        <v>0</v>
      </c>
      <c r="F267" s="954">
        <v>0</v>
      </c>
      <c r="G267" s="955">
        <v>0</v>
      </c>
      <c r="H267" s="955">
        <v>0</v>
      </c>
      <c r="I267" s="955">
        <v>0</v>
      </c>
      <c r="J267" s="955">
        <v>0</v>
      </c>
      <c r="K267" s="955">
        <v>3</v>
      </c>
      <c r="L267" s="956">
        <v>1.86962931003488E-3</v>
      </c>
      <c r="M267" s="957">
        <v>1.0786322942508901E-5</v>
      </c>
      <c r="N267" s="957">
        <v>3.5954409808363001E-6</v>
      </c>
      <c r="O267" s="957">
        <v>5.3931614712544504E-4</v>
      </c>
      <c r="P267" s="957">
        <v>4.4223924064286499E-4</v>
      </c>
      <c r="Q267" s="957">
        <v>3.5954409808363001E-6</v>
      </c>
      <c r="R267" s="957">
        <v>1.43817639233452E-5</v>
      </c>
      <c r="S267" s="957">
        <v>4.31452917700356E-4</v>
      </c>
      <c r="T267" s="957">
        <v>3.5954409808362998E-4</v>
      </c>
      <c r="U267" s="957">
        <v>5.5010247006795398E-3</v>
      </c>
      <c r="V267" s="957">
        <v>7.1908819616725998E-7</v>
      </c>
      <c r="W267" s="957">
        <v>1.7977204904181501E-6</v>
      </c>
      <c r="X267" s="957">
        <v>7.1908819616726E-5</v>
      </c>
      <c r="Y267" s="957">
        <v>3.5954409808363E-5</v>
      </c>
      <c r="Z267" s="957">
        <v>3.2358968827526702E-4</v>
      </c>
      <c r="AA267" s="957">
        <v>2.51680868658541E-6</v>
      </c>
      <c r="AB267" s="937"/>
    </row>
    <row r="268" spans="1:28">
      <c r="A268" s="951" t="s">
        <v>4224</v>
      </c>
      <c r="B268" s="952">
        <v>0</v>
      </c>
      <c r="C268" s="953">
        <v>25.590199999999999</v>
      </c>
      <c r="D268" s="953">
        <v>0</v>
      </c>
      <c r="E268" s="953">
        <v>0</v>
      </c>
      <c r="F268" s="954">
        <v>0</v>
      </c>
      <c r="G268" s="955">
        <v>0</v>
      </c>
      <c r="H268" s="955">
        <v>0</v>
      </c>
      <c r="I268" s="955">
        <v>0</v>
      </c>
      <c r="J268" s="955">
        <v>0</v>
      </c>
      <c r="K268" s="955">
        <v>26</v>
      </c>
      <c r="L268" s="956">
        <v>5.6712089071057903E-2</v>
      </c>
      <c r="M268" s="957">
        <v>4.0508635050755601E-4</v>
      </c>
      <c r="N268" s="957">
        <v>3.1160488500581301E-5</v>
      </c>
      <c r="O268" s="957">
        <v>1.2152590515226699E-2</v>
      </c>
      <c r="P268" s="957">
        <v>1.35859729862534E-2</v>
      </c>
      <c r="Q268" s="957">
        <v>2.1812341950406899E-4</v>
      </c>
      <c r="R268" s="957">
        <v>2.8044439650523102E-4</v>
      </c>
      <c r="S268" s="957">
        <v>1.09061709752034E-2</v>
      </c>
      <c r="T268" s="957">
        <v>8.7249367801627495E-3</v>
      </c>
      <c r="U268" s="957">
        <v>0.147077505722744</v>
      </c>
      <c r="V268" s="957">
        <v>1.86962931003488E-5</v>
      </c>
      <c r="W268" s="957">
        <v>7.1669123551336894E-5</v>
      </c>
      <c r="X268" s="957">
        <v>1.55802442502906E-3</v>
      </c>
      <c r="Y268" s="957">
        <v>9.3481465501743803E-4</v>
      </c>
      <c r="Z268" s="957">
        <v>1.30874051702441E-2</v>
      </c>
      <c r="AA268" s="957">
        <v>1.2464195400232499E-4</v>
      </c>
      <c r="AB268" s="937"/>
    </row>
    <row r="269" spans="1:28">
      <c r="A269" s="951" t="s">
        <v>4063</v>
      </c>
      <c r="B269" s="952">
        <v>0</v>
      </c>
      <c r="C269" s="953">
        <v>78.259510000000006</v>
      </c>
      <c r="D269" s="953">
        <v>0</v>
      </c>
      <c r="E269" s="953">
        <v>0</v>
      </c>
      <c r="F269" s="954">
        <v>0</v>
      </c>
      <c r="G269" s="955">
        <v>0</v>
      </c>
      <c r="H269" s="955">
        <v>0</v>
      </c>
      <c r="I269" s="955">
        <v>0</v>
      </c>
      <c r="J269" s="955">
        <v>0</v>
      </c>
      <c r="K269" s="955">
        <v>78</v>
      </c>
      <c r="L269" s="956">
        <v>5.5154064646028803E-2</v>
      </c>
      <c r="M269" s="957">
        <v>3.7392586200697502E-4</v>
      </c>
      <c r="N269" s="957">
        <v>1.86962931003488E-4</v>
      </c>
      <c r="O269" s="957">
        <v>6.5437025851220699E-3</v>
      </c>
      <c r="P269" s="957">
        <v>1.2993923704742401E-2</v>
      </c>
      <c r="Q269" s="957">
        <v>9.3481465501743795E-5</v>
      </c>
      <c r="R269" s="957">
        <v>1.86962931003488E-4</v>
      </c>
      <c r="S269" s="957">
        <v>1.02829612051918E-2</v>
      </c>
      <c r="T269" s="957">
        <v>9.3481465501743799E-3</v>
      </c>
      <c r="U269" s="957">
        <v>6.8241469816273007E-2</v>
      </c>
      <c r="V269" s="957">
        <v>1.86962931003488E-5</v>
      </c>
      <c r="W269" s="957">
        <v>1.86962931003488E-5</v>
      </c>
      <c r="X269" s="957">
        <v>0</v>
      </c>
      <c r="Y269" s="957">
        <v>0</v>
      </c>
      <c r="Z269" s="957">
        <v>0</v>
      </c>
      <c r="AA269" s="957">
        <v>5.6088879301046297E-5</v>
      </c>
      <c r="AB269" s="937"/>
    </row>
    <row r="270" spans="1:28">
      <c r="A270" s="951" t="s">
        <v>4064</v>
      </c>
      <c r="B270" s="952">
        <v>0</v>
      </c>
      <c r="C270" s="953">
        <v>63.498899999999999</v>
      </c>
      <c r="D270" s="953">
        <v>0</v>
      </c>
      <c r="E270" s="953">
        <v>0</v>
      </c>
      <c r="F270" s="954">
        <v>0</v>
      </c>
      <c r="G270" s="955">
        <v>0</v>
      </c>
      <c r="H270" s="955">
        <v>0</v>
      </c>
      <c r="I270" s="955">
        <v>0</v>
      </c>
      <c r="J270" s="955">
        <v>0</v>
      </c>
      <c r="K270" s="955">
        <v>63</v>
      </c>
      <c r="L270" s="956">
        <v>3.4731959874878697E-2</v>
      </c>
      <c r="M270" s="957">
        <v>2.2651278179268699E-4</v>
      </c>
      <c r="N270" s="957">
        <v>7.5504260597562302E-5</v>
      </c>
      <c r="O270" s="957">
        <v>3.7752130298781099E-3</v>
      </c>
      <c r="P270" s="957">
        <v>8.3054686657318497E-3</v>
      </c>
      <c r="Q270" s="957">
        <v>0</v>
      </c>
      <c r="R270" s="957">
        <v>1.5100852119512501E-4</v>
      </c>
      <c r="S270" s="957">
        <v>3.0201704239024899E-3</v>
      </c>
      <c r="T270" s="957">
        <v>3.7752130298781099E-3</v>
      </c>
      <c r="U270" s="957">
        <v>4.5302556358537402E-2</v>
      </c>
      <c r="V270" s="957">
        <v>7.5504260597562297E-6</v>
      </c>
      <c r="W270" s="957">
        <v>7.5504260597562297E-6</v>
      </c>
      <c r="X270" s="957">
        <v>7.5504260597562302E-4</v>
      </c>
      <c r="Y270" s="957">
        <v>0</v>
      </c>
      <c r="Z270" s="957">
        <v>2.2651278179268699E-3</v>
      </c>
      <c r="AA270" s="957">
        <v>1.51008521195125E-5</v>
      </c>
      <c r="AB270" s="937"/>
    </row>
    <row r="271" spans="1:28">
      <c r="A271" s="951" t="s">
        <v>4065</v>
      </c>
      <c r="B271" s="952">
        <v>0</v>
      </c>
      <c r="C271" s="953">
        <v>38.072569999999999</v>
      </c>
      <c r="D271" s="953">
        <v>0</v>
      </c>
      <c r="E271" s="953">
        <v>0</v>
      </c>
      <c r="F271" s="954">
        <v>0</v>
      </c>
      <c r="G271" s="955">
        <v>0</v>
      </c>
      <c r="H271" s="955">
        <v>0</v>
      </c>
      <c r="I271" s="955">
        <v>0</v>
      </c>
      <c r="J271" s="955">
        <v>0</v>
      </c>
      <c r="K271" s="955">
        <v>38</v>
      </c>
      <c r="L271" s="956">
        <v>7.5144716499478695E-2</v>
      </c>
      <c r="M271" s="957">
        <v>1.0019295533263801E-3</v>
      </c>
      <c r="N271" s="957">
        <v>1.3662675727177899E-4</v>
      </c>
      <c r="O271" s="957">
        <v>7.7421829120674999E-3</v>
      </c>
      <c r="P271" s="957">
        <v>1.74426826783638E-2</v>
      </c>
      <c r="Q271" s="957">
        <v>9.1084504847852905E-5</v>
      </c>
      <c r="R271" s="957">
        <v>2.7325351454355901E-4</v>
      </c>
      <c r="S271" s="957">
        <v>6.8313378635889701E-3</v>
      </c>
      <c r="T271" s="957">
        <v>1.09301405817424E-2</v>
      </c>
      <c r="U271" s="957">
        <v>0.115221898632534</v>
      </c>
      <c r="V271" s="957">
        <v>1.82169009695706E-5</v>
      </c>
      <c r="W271" s="957">
        <v>4.55422524239265E-6</v>
      </c>
      <c r="X271" s="957">
        <v>0</v>
      </c>
      <c r="Y271" s="957">
        <v>0</v>
      </c>
      <c r="Z271" s="957">
        <v>1.00192955332638E-2</v>
      </c>
      <c r="AA271" s="957">
        <v>5.0096477666319099E-5</v>
      </c>
      <c r="AB271" s="937"/>
    </row>
    <row r="272" spans="1:28">
      <c r="A272" s="951" t="s">
        <v>4225</v>
      </c>
      <c r="B272" s="952">
        <v>0</v>
      </c>
      <c r="C272" s="953">
        <v>0</v>
      </c>
      <c r="D272" s="953">
        <v>0</v>
      </c>
      <c r="E272" s="953">
        <v>0</v>
      </c>
      <c r="F272" s="954">
        <v>0</v>
      </c>
      <c r="G272" s="955">
        <v>0</v>
      </c>
      <c r="H272" s="955">
        <v>0</v>
      </c>
      <c r="I272" s="955">
        <v>0</v>
      </c>
      <c r="J272" s="955">
        <v>0</v>
      </c>
      <c r="K272" s="955">
        <v>0</v>
      </c>
      <c r="L272" s="956">
        <v>0</v>
      </c>
      <c r="M272" s="957">
        <v>0</v>
      </c>
      <c r="N272" s="957">
        <v>0</v>
      </c>
      <c r="O272" s="957">
        <v>0</v>
      </c>
      <c r="P272" s="957">
        <v>0</v>
      </c>
      <c r="Q272" s="957">
        <v>0</v>
      </c>
      <c r="R272" s="957">
        <v>0</v>
      </c>
      <c r="S272" s="957">
        <v>0</v>
      </c>
      <c r="T272" s="957">
        <v>0</v>
      </c>
      <c r="U272" s="957">
        <v>0</v>
      </c>
      <c r="V272" s="957">
        <v>0</v>
      </c>
      <c r="W272" s="957">
        <v>0</v>
      </c>
      <c r="X272" s="957">
        <v>0</v>
      </c>
      <c r="Y272" s="957">
        <v>0</v>
      </c>
      <c r="Z272" s="957">
        <v>0</v>
      </c>
      <c r="AA272" s="957">
        <v>0</v>
      </c>
      <c r="AB272" s="937"/>
    </row>
    <row r="273" spans="1:28">
      <c r="A273" s="951" t="s">
        <v>4067</v>
      </c>
      <c r="B273" s="952">
        <v>0</v>
      </c>
      <c r="C273" s="953">
        <v>40.837499999999999</v>
      </c>
      <c r="D273" s="953">
        <v>0</v>
      </c>
      <c r="E273" s="953">
        <v>0.98399999999999999</v>
      </c>
      <c r="F273" s="954">
        <v>0</v>
      </c>
      <c r="G273" s="955">
        <v>0</v>
      </c>
      <c r="H273" s="955">
        <v>0</v>
      </c>
      <c r="I273" s="955">
        <v>0</v>
      </c>
      <c r="J273" s="955">
        <v>0</v>
      </c>
      <c r="K273" s="955">
        <v>40</v>
      </c>
      <c r="L273" s="956">
        <v>2.0613861623461401E-2</v>
      </c>
      <c r="M273" s="957">
        <v>2.87635278466904E-4</v>
      </c>
      <c r="N273" s="957">
        <v>9.5878426155634699E-5</v>
      </c>
      <c r="O273" s="957">
        <v>6.2320977001162504E-3</v>
      </c>
      <c r="P273" s="957">
        <v>4.3624683900813799E-3</v>
      </c>
      <c r="Q273" s="957">
        <v>4.7939213077817299E-4</v>
      </c>
      <c r="R273" s="957">
        <v>9.5878426155634699E-5</v>
      </c>
      <c r="S273" s="957">
        <v>4.3145291770035604E-3</v>
      </c>
      <c r="T273" s="957">
        <v>7.1908819616725997E-3</v>
      </c>
      <c r="U273" s="957">
        <v>7.0470643224391505E-2</v>
      </c>
      <c r="V273" s="957">
        <v>9.5878426155634692E-6</v>
      </c>
      <c r="W273" s="957">
        <v>2.8763527846690401E-5</v>
      </c>
      <c r="X273" s="957">
        <v>1.72581167080142E-2</v>
      </c>
      <c r="Y273" s="957">
        <v>8.6290583540071207E-3</v>
      </c>
      <c r="Z273" s="957">
        <v>1.6299332446457902E-2</v>
      </c>
      <c r="AA273" s="957">
        <v>2.8763527846690401E-5</v>
      </c>
      <c r="AB273" s="937"/>
    </row>
    <row r="274" spans="1:28">
      <c r="A274" s="951" t="s">
        <v>4068</v>
      </c>
      <c r="B274" s="952">
        <v>0</v>
      </c>
      <c r="C274" s="953">
        <v>358.30068</v>
      </c>
      <c r="D274" s="953">
        <v>0</v>
      </c>
      <c r="E274" s="953">
        <v>0.08</v>
      </c>
      <c r="F274" s="954">
        <v>0</v>
      </c>
      <c r="G274" s="955">
        <v>0</v>
      </c>
      <c r="H274" s="955">
        <v>0</v>
      </c>
      <c r="I274" s="955">
        <v>0</v>
      </c>
      <c r="J274" s="955">
        <v>0</v>
      </c>
      <c r="K274" s="955">
        <v>358</v>
      </c>
      <c r="L274" s="956">
        <v>0.74226680569038495</v>
      </c>
      <c r="M274" s="957">
        <v>3.86150361341819E-3</v>
      </c>
      <c r="N274" s="957">
        <v>2.5743357422787902E-3</v>
      </c>
      <c r="O274" s="957">
        <v>0.34324476563717199</v>
      </c>
      <c r="P274" s="957">
        <v>0.174625774517911</v>
      </c>
      <c r="Q274" s="957">
        <v>1.71622382818586E-3</v>
      </c>
      <c r="R274" s="957">
        <v>8.5811191409292998E-4</v>
      </c>
      <c r="S274" s="957">
        <v>8.5811191409292997E-2</v>
      </c>
      <c r="T274" s="957">
        <v>0.17162238281858599</v>
      </c>
      <c r="U274" s="957">
        <v>1.2356811562938199</v>
      </c>
      <c r="V274" s="957">
        <v>2.7459581250973801E-3</v>
      </c>
      <c r="W274" s="957">
        <v>6.0067833986505103E-4</v>
      </c>
      <c r="X274" s="957">
        <v>2.1452797852323301E-2</v>
      </c>
      <c r="Y274" s="957">
        <v>1.2871678711394E-2</v>
      </c>
      <c r="Z274" s="957">
        <v>0.34753532520763702</v>
      </c>
      <c r="AA274" s="957">
        <v>3.8615036134181799E-4</v>
      </c>
      <c r="AB274" s="937"/>
    </row>
    <row r="275" spans="1:28">
      <c r="A275" s="951" t="s">
        <v>4071</v>
      </c>
      <c r="B275" s="952">
        <v>0</v>
      </c>
      <c r="C275" s="953">
        <v>9.3912099999999992</v>
      </c>
      <c r="D275" s="953">
        <v>0</v>
      </c>
      <c r="E275" s="953">
        <v>0</v>
      </c>
      <c r="F275" s="954">
        <v>0</v>
      </c>
      <c r="G275" s="955">
        <v>0</v>
      </c>
      <c r="H275" s="955">
        <v>0</v>
      </c>
      <c r="I275" s="955">
        <v>0</v>
      </c>
      <c r="J275" s="955">
        <v>0</v>
      </c>
      <c r="K275" s="955">
        <v>9</v>
      </c>
      <c r="L275" s="956">
        <v>6.9215834322079598E-3</v>
      </c>
      <c r="M275" s="957">
        <v>4.0125121346133099E-5</v>
      </c>
      <c r="N275" s="957">
        <v>3.0093841009599799E-5</v>
      </c>
      <c r="O275" s="957">
        <v>1.00312803365333E-3</v>
      </c>
      <c r="P275" s="957">
        <v>1.5648797324991899E-3</v>
      </c>
      <c r="Q275" s="957">
        <v>1.00312803365333E-4</v>
      </c>
      <c r="R275" s="957">
        <v>3.0093841009599799E-5</v>
      </c>
      <c r="S275" s="957">
        <v>1.30406644374933E-3</v>
      </c>
      <c r="T275" s="957">
        <v>6.01876820191997E-4</v>
      </c>
      <c r="U275" s="957">
        <v>1.11347211735519E-2</v>
      </c>
      <c r="V275" s="957">
        <v>1.1034408370186601E-5</v>
      </c>
      <c r="W275" s="957">
        <v>5.0156401682666399E-6</v>
      </c>
      <c r="X275" s="957">
        <v>3.0093841009599801E-4</v>
      </c>
      <c r="Y275" s="957">
        <v>2.0062560673066599E-4</v>
      </c>
      <c r="Z275" s="957">
        <v>8.0250242692266201E-4</v>
      </c>
      <c r="AA275" s="957">
        <v>1.00312803365333E-5</v>
      </c>
      <c r="AB275" s="937"/>
    </row>
    <row r="276" spans="1:28">
      <c r="A276" s="951" t="s">
        <v>4073</v>
      </c>
      <c r="B276" s="952">
        <v>0</v>
      </c>
      <c r="C276" s="953">
        <v>3.2690000000000001</v>
      </c>
      <c r="D276" s="953">
        <v>0</v>
      </c>
      <c r="E276" s="953">
        <v>0</v>
      </c>
      <c r="F276" s="954">
        <v>0</v>
      </c>
      <c r="G276" s="955">
        <v>0</v>
      </c>
      <c r="H276" s="955">
        <v>0</v>
      </c>
      <c r="I276" s="955">
        <v>0</v>
      </c>
      <c r="J276" s="955">
        <v>0</v>
      </c>
      <c r="K276" s="955">
        <v>3</v>
      </c>
      <c r="L276" s="956">
        <v>1.15197929025995E-2</v>
      </c>
      <c r="M276" s="957">
        <v>1.3119764139071701E-4</v>
      </c>
      <c r="N276" s="957">
        <v>3.0399453492970901E-4</v>
      </c>
      <c r="O276" s="957">
        <v>6.1438895480530704E-3</v>
      </c>
      <c r="P276" s="957">
        <v>1.7215690504440401E-3</v>
      </c>
      <c r="Q276" s="957">
        <v>6.8478768921008198E-4</v>
      </c>
      <c r="R276" s="957">
        <v>1.11997986553051E-4</v>
      </c>
      <c r="S276" s="957">
        <v>3.83993096753317E-3</v>
      </c>
      <c r="T276" s="957">
        <v>3.00794592456765E-3</v>
      </c>
      <c r="U276" s="957">
        <v>4.5951173911480202E-2</v>
      </c>
      <c r="V276" s="957">
        <v>7.6798619350663392E-6</v>
      </c>
      <c r="W276" s="957">
        <v>6.3998849458886098E-6</v>
      </c>
      <c r="X276" s="957">
        <v>8.1598533060079793E-3</v>
      </c>
      <c r="Y276" s="957">
        <v>4.0639269406392703E-3</v>
      </c>
      <c r="Z276" s="957">
        <v>1.08798044080106E-3</v>
      </c>
      <c r="AA276" s="957">
        <v>2.7839499514615501E-5</v>
      </c>
      <c r="AB276" s="937"/>
    </row>
    <row r="277" spans="1:28">
      <c r="A277" s="951" t="s">
        <v>4074</v>
      </c>
      <c r="B277" s="952">
        <v>0</v>
      </c>
      <c r="C277" s="953">
        <v>49.046340000000001</v>
      </c>
      <c r="D277" s="953">
        <v>0</v>
      </c>
      <c r="E277" s="953">
        <v>5.7889999999999997E-2</v>
      </c>
      <c r="F277" s="954">
        <v>0</v>
      </c>
      <c r="G277" s="955">
        <v>0</v>
      </c>
      <c r="H277" s="955">
        <v>0</v>
      </c>
      <c r="I277" s="955">
        <v>0</v>
      </c>
      <c r="J277" s="955">
        <v>0</v>
      </c>
      <c r="K277" s="955">
        <v>49</v>
      </c>
      <c r="L277" s="956">
        <v>7.2637615503541503E-2</v>
      </c>
      <c r="M277" s="957">
        <v>3.2768849099341999E-4</v>
      </c>
      <c r="N277" s="957">
        <v>2.7307374249451702E-4</v>
      </c>
      <c r="O277" s="957">
        <v>8.1922122748355093E-3</v>
      </c>
      <c r="P277" s="957">
        <v>1.66028835436666E-2</v>
      </c>
      <c r="Q277" s="957">
        <v>1.14690971847697E-3</v>
      </c>
      <c r="R277" s="957">
        <v>4.3691798799122702E-4</v>
      </c>
      <c r="S277" s="957">
        <v>3.82303239492324E-3</v>
      </c>
      <c r="T277" s="957">
        <v>7.6460647898464696E-3</v>
      </c>
      <c r="U277" s="957">
        <v>5.07917161039802E-2</v>
      </c>
      <c r="V277" s="957">
        <v>7.0999173048574401E-5</v>
      </c>
      <c r="W277" s="957">
        <v>5.4614748498903399E-6</v>
      </c>
      <c r="X277" s="957">
        <v>1.74767195196491E-2</v>
      </c>
      <c r="Y277" s="957">
        <v>8.7383597598245395E-3</v>
      </c>
      <c r="Z277" s="957">
        <v>2.1845899399561401E-3</v>
      </c>
      <c r="AA277" s="957">
        <v>6.0076223348793703E-5</v>
      </c>
      <c r="AB277" s="937"/>
    </row>
    <row r="278" spans="1:28">
      <c r="A278" s="951" t="s">
        <v>4075</v>
      </c>
      <c r="B278" s="952">
        <v>0</v>
      </c>
      <c r="C278" s="953">
        <v>34.227339999999998</v>
      </c>
      <c r="D278" s="953">
        <v>0</v>
      </c>
      <c r="E278" s="953">
        <v>3.4860000000000002E-2</v>
      </c>
      <c r="F278" s="954">
        <v>0</v>
      </c>
      <c r="G278" s="955">
        <v>0</v>
      </c>
      <c r="H278" s="955">
        <v>0</v>
      </c>
      <c r="I278" s="955">
        <v>0</v>
      </c>
      <c r="J278" s="955">
        <v>0</v>
      </c>
      <c r="K278" s="955">
        <v>34</v>
      </c>
      <c r="L278" s="956">
        <v>2.2819065425040998E-2</v>
      </c>
      <c r="M278" s="957">
        <v>1.6299332446457899E-4</v>
      </c>
      <c r="N278" s="957">
        <v>8.1496662232289493E-5</v>
      </c>
      <c r="O278" s="957">
        <v>1.62993324464579E-3</v>
      </c>
      <c r="P278" s="957">
        <v>5.0120447272858004E-3</v>
      </c>
      <c r="Q278" s="957">
        <v>6.9272162897445996E-4</v>
      </c>
      <c r="R278" s="957">
        <v>8.1496662232289493E-5</v>
      </c>
      <c r="S278" s="957">
        <v>3.2598664892915801E-3</v>
      </c>
      <c r="T278" s="957">
        <v>4.4823164227759203E-3</v>
      </c>
      <c r="U278" s="957">
        <v>5.5825213629118298E-2</v>
      </c>
      <c r="V278" s="957">
        <v>1.6299332446457899E-5</v>
      </c>
      <c r="W278" s="957">
        <v>8.1496662232289497E-6</v>
      </c>
      <c r="X278" s="957">
        <v>4.8897997339373703E-3</v>
      </c>
      <c r="Y278" s="957">
        <v>2.44489986696868E-3</v>
      </c>
      <c r="Z278" s="957">
        <v>1.10020494013591E-2</v>
      </c>
      <c r="AA278" s="957">
        <v>2.8523831781301301E-5</v>
      </c>
      <c r="AB278" s="937"/>
    </row>
    <row r="279" spans="1:28">
      <c r="A279" s="951" t="s">
        <v>4076</v>
      </c>
      <c r="B279" s="952">
        <v>0</v>
      </c>
      <c r="C279" s="953">
        <v>3.0000000000000001E-3</v>
      </c>
      <c r="D279" s="953">
        <v>0</v>
      </c>
      <c r="E279" s="953">
        <v>0</v>
      </c>
      <c r="F279" s="954">
        <v>0</v>
      </c>
      <c r="G279" s="955">
        <v>0</v>
      </c>
      <c r="H279" s="955">
        <v>0</v>
      </c>
      <c r="I279" s="955">
        <v>0</v>
      </c>
      <c r="J279" s="955">
        <v>0</v>
      </c>
      <c r="K279" s="955">
        <v>0</v>
      </c>
      <c r="L279" s="956">
        <v>0</v>
      </c>
      <c r="M279" s="957">
        <v>0</v>
      </c>
      <c r="N279" s="957">
        <v>0</v>
      </c>
      <c r="O279" s="957">
        <v>0</v>
      </c>
      <c r="P279" s="957">
        <v>0</v>
      </c>
      <c r="Q279" s="957">
        <v>0</v>
      </c>
      <c r="R279" s="957">
        <v>0</v>
      </c>
      <c r="S279" s="957">
        <v>0</v>
      </c>
      <c r="T279" s="957">
        <v>0</v>
      </c>
      <c r="U279" s="957">
        <v>0</v>
      </c>
      <c r="V279" s="957">
        <v>0</v>
      </c>
      <c r="W279" s="957">
        <v>0</v>
      </c>
      <c r="X279" s="957">
        <v>0</v>
      </c>
      <c r="Y279" s="957">
        <v>0</v>
      </c>
      <c r="Z279" s="957">
        <v>0</v>
      </c>
      <c r="AA279" s="957">
        <v>0</v>
      </c>
      <c r="AB279" s="937"/>
    </row>
    <row r="280" spans="1:28">
      <c r="A280" s="951" t="s">
        <v>4077</v>
      </c>
      <c r="B280" s="952">
        <v>0</v>
      </c>
      <c r="C280" s="953">
        <v>156.32351700000001</v>
      </c>
      <c r="D280" s="953">
        <v>0</v>
      </c>
      <c r="E280" s="953">
        <v>8.9109999999999995E-2</v>
      </c>
      <c r="F280" s="954">
        <v>0</v>
      </c>
      <c r="G280" s="955">
        <v>0</v>
      </c>
      <c r="H280" s="955">
        <v>0</v>
      </c>
      <c r="I280" s="955">
        <v>0</v>
      </c>
      <c r="J280" s="955">
        <v>0</v>
      </c>
      <c r="K280" s="955">
        <v>156</v>
      </c>
      <c r="L280" s="956">
        <v>0.131808866357459</v>
      </c>
      <c r="M280" s="957">
        <v>8.4133318951569403E-4</v>
      </c>
      <c r="N280" s="957">
        <v>4.2066659475784702E-4</v>
      </c>
      <c r="O280" s="957">
        <v>3.36533275806278E-2</v>
      </c>
      <c r="P280" s="957">
        <v>2.9446661633049299E-2</v>
      </c>
      <c r="Q280" s="957">
        <v>3.36533275806278E-3</v>
      </c>
      <c r="R280" s="957">
        <v>7.0111099126307804E-4</v>
      </c>
      <c r="S280" s="957">
        <v>1.4022219825261599E-2</v>
      </c>
      <c r="T280" s="957">
        <v>1.9631107755366198E-2</v>
      </c>
      <c r="U280" s="957">
        <v>0.17107108186819101</v>
      </c>
      <c r="V280" s="957">
        <v>4.2066659475784698E-5</v>
      </c>
      <c r="W280" s="957">
        <v>4.2066659475784698E-5</v>
      </c>
      <c r="X280" s="957">
        <v>5.0479991370941703E-2</v>
      </c>
      <c r="Y280" s="957">
        <v>2.5239995685470799E-2</v>
      </c>
      <c r="Z280" s="957">
        <v>3.36533275806278E-2</v>
      </c>
      <c r="AA280" s="957">
        <v>2.24355517204185E-4</v>
      </c>
      <c r="AB280" s="937"/>
    </row>
    <row r="281" spans="1:28">
      <c r="A281" s="942"/>
      <c r="B281" s="943"/>
      <c r="C281" s="942"/>
      <c r="D281" s="942"/>
      <c r="E281" s="942"/>
      <c r="F281" s="943"/>
      <c r="G281" s="942"/>
      <c r="H281" s="942"/>
      <c r="I281" s="942"/>
      <c r="J281" s="942"/>
      <c r="K281" s="942"/>
      <c r="L281" s="943"/>
      <c r="M281" s="942"/>
      <c r="N281" s="942"/>
      <c r="O281" s="942"/>
      <c r="P281" s="942"/>
      <c r="Q281" s="942"/>
      <c r="R281" s="942"/>
      <c r="S281" s="942"/>
      <c r="T281" s="942"/>
      <c r="U281" s="942"/>
      <c r="V281" s="942"/>
      <c r="W281" s="942"/>
      <c r="X281" s="942"/>
      <c r="Y281" s="942"/>
      <c r="Z281" s="942"/>
      <c r="AA281" s="942"/>
      <c r="AB281" s="937"/>
    </row>
    <row r="282" spans="1:28">
      <c r="A282" s="944" t="s">
        <v>4078</v>
      </c>
      <c r="B282" s="945">
        <v>0</v>
      </c>
      <c r="C282" s="946">
        <v>2807</v>
      </c>
      <c r="D282" s="946">
        <v>0</v>
      </c>
      <c r="E282" s="946">
        <v>135</v>
      </c>
      <c r="F282" s="947">
        <v>32</v>
      </c>
      <c r="G282" s="948">
        <v>0</v>
      </c>
      <c r="H282" s="948">
        <v>0</v>
      </c>
      <c r="I282" s="948">
        <v>0</v>
      </c>
      <c r="J282" s="948">
        <v>0</v>
      </c>
      <c r="K282" s="948">
        <v>610</v>
      </c>
      <c r="L282" s="949">
        <v>2.1631462505543002</v>
      </c>
      <c r="M282" s="950">
        <v>3.5423447069116397E-2</v>
      </c>
      <c r="N282" s="950">
        <v>0.119456824746222</v>
      </c>
      <c r="O282" s="950">
        <v>0.44739642133774399</v>
      </c>
      <c r="P282" s="950">
        <v>0.21466304725607899</v>
      </c>
      <c r="Q282" s="950">
        <v>4.4460144536727399E-2</v>
      </c>
      <c r="R282" s="950">
        <v>2.2950730473759302E-2</v>
      </c>
      <c r="S282" s="950">
        <v>0.73228286532676601</v>
      </c>
      <c r="T282" s="950">
        <v>1.10000443437721</v>
      </c>
      <c r="U282" s="950">
        <v>3.6742538860724601</v>
      </c>
      <c r="V282" s="950">
        <v>7.2493318472177301E-4</v>
      </c>
      <c r="W282" s="950">
        <v>3.305252939273E-4</v>
      </c>
      <c r="X282" s="950">
        <v>7.4273301453756602E-2</v>
      </c>
      <c r="Y282" s="950">
        <v>7.0015220700152203E-2</v>
      </c>
      <c r="Z282" s="950">
        <v>1.6778724577236101E-4</v>
      </c>
      <c r="AA282" s="950">
        <v>1.02069847433454E-2</v>
      </c>
      <c r="AB282" s="937"/>
    </row>
    <row r="283" spans="1:28">
      <c r="A283" s="951" t="s">
        <v>4079</v>
      </c>
      <c r="B283" s="952">
        <v>0</v>
      </c>
      <c r="C283" s="953">
        <v>7.7763299999999997</v>
      </c>
      <c r="D283" s="953">
        <v>0</v>
      </c>
      <c r="E283" s="953">
        <v>0</v>
      </c>
      <c r="F283" s="954">
        <v>0</v>
      </c>
      <c r="G283" s="955">
        <v>0</v>
      </c>
      <c r="H283" s="955">
        <v>0</v>
      </c>
      <c r="I283" s="955">
        <v>0</v>
      </c>
      <c r="J283" s="955">
        <v>0</v>
      </c>
      <c r="K283" s="955">
        <v>8</v>
      </c>
      <c r="L283" s="956">
        <v>2.7919797696520799E-3</v>
      </c>
      <c r="M283" s="957">
        <v>1.02014645429595E-4</v>
      </c>
      <c r="N283" s="957">
        <v>1.08917892112801E-4</v>
      </c>
      <c r="O283" s="957">
        <v>9.1276261700164196E-4</v>
      </c>
      <c r="P283" s="957">
        <v>2.07097400496171E-4</v>
      </c>
      <c r="Q283" s="957">
        <v>2.83800141420679E-4</v>
      </c>
      <c r="R283" s="957">
        <v>4.1419480099234203E-5</v>
      </c>
      <c r="S283" s="957">
        <v>1.6491089298769201E-3</v>
      </c>
      <c r="T283" s="957">
        <v>1.25025467706948E-3</v>
      </c>
      <c r="U283" s="957">
        <v>1.44431261160848E-2</v>
      </c>
      <c r="V283" s="957">
        <v>9.9713563201860003E-7</v>
      </c>
      <c r="W283" s="957">
        <v>2.30108222773523E-7</v>
      </c>
      <c r="X283" s="957">
        <v>7.6702740924507703E-6</v>
      </c>
      <c r="Y283" s="957">
        <v>0</v>
      </c>
      <c r="Z283" s="957">
        <v>0</v>
      </c>
      <c r="AA283" s="957">
        <v>4.1419480099234202E-6</v>
      </c>
      <c r="AB283" s="937"/>
    </row>
    <row r="284" spans="1:28">
      <c r="A284" s="951" t="s">
        <v>4080</v>
      </c>
      <c r="B284" s="952">
        <v>0</v>
      </c>
      <c r="C284" s="953">
        <v>2166.3167440000002</v>
      </c>
      <c r="D284" s="953">
        <v>0</v>
      </c>
      <c r="E284" s="953">
        <v>134.68976000000001</v>
      </c>
      <c r="F284" s="954">
        <v>0</v>
      </c>
      <c r="G284" s="955">
        <v>0</v>
      </c>
      <c r="H284" s="955">
        <v>2032</v>
      </c>
      <c r="I284" s="955">
        <v>0</v>
      </c>
      <c r="J284" s="955">
        <v>0</v>
      </c>
      <c r="K284" s="955">
        <v>0</v>
      </c>
      <c r="L284" s="956">
        <v>0</v>
      </c>
      <c r="M284" s="957">
        <v>0</v>
      </c>
      <c r="N284" s="957">
        <v>0</v>
      </c>
      <c r="O284" s="957">
        <v>0</v>
      </c>
      <c r="P284" s="957">
        <v>0</v>
      </c>
      <c r="Q284" s="957">
        <v>0</v>
      </c>
      <c r="R284" s="957">
        <v>0</v>
      </c>
      <c r="S284" s="957">
        <v>0</v>
      </c>
      <c r="T284" s="957">
        <v>0</v>
      </c>
      <c r="U284" s="957">
        <v>0</v>
      </c>
      <c r="V284" s="957">
        <v>0</v>
      </c>
      <c r="W284" s="957">
        <v>0</v>
      </c>
      <c r="X284" s="957">
        <v>0</v>
      </c>
      <c r="Y284" s="957">
        <v>0</v>
      </c>
      <c r="Z284" s="957">
        <v>0</v>
      </c>
      <c r="AA284" s="957">
        <v>0</v>
      </c>
      <c r="AB284" s="937"/>
    </row>
    <row r="285" spans="1:28">
      <c r="A285" s="951" t="s">
        <v>4081</v>
      </c>
      <c r="B285" s="952">
        <v>0</v>
      </c>
      <c r="C285" s="953">
        <v>0</v>
      </c>
      <c r="D285" s="953">
        <v>0</v>
      </c>
      <c r="E285" s="953">
        <v>0</v>
      </c>
      <c r="F285" s="954">
        <v>0</v>
      </c>
      <c r="G285" s="955">
        <v>0</v>
      </c>
      <c r="H285" s="955">
        <v>0</v>
      </c>
      <c r="I285" s="955">
        <v>0</v>
      </c>
      <c r="J285" s="955">
        <v>0</v>
      </c>
      <c r="K285" s="955">
        <v>0</v>
      </c>
      <c r="L285" s="956">
        <v>0</v>
      </c>
      <c r="M285" s="957">
        <v>0</v>
      </c>
      <c r="N285" s="957">
        <v>0</v>
      </c>
      <c r="O285" s="957">
        <v>0</v>
      </c>
      <c r="P285" s="957">
        <v>0</v>
      </c>
      <c r="Q285" s="957">
        <v>0</v>
      </c>
      <c r="R285" s="957">
        <v>0</v>
      </c>
      <c r="S285" s="957">
        <v>0</v>
      </c>
      <c r="T285" s="957">
        <v>0</v>
      </c>
      <c r="U285" s="957">
        <v>0</v>
      </c>
      <c r="V285" s="957">
        <v>0</v>
      </c>
      <c r="W285" s="957">
        <v>0</v>
      </c>
      <c r="X285" s="957">
        <v>0</v>
      </c>
      <c r="Y285" s="957">
        <v>0</v>
      </c>
      <c r="Z285" s="957">
        <v>0</v>
      </c>
      <c r="AA285" s="957">
        <v>0</v>
      </c>
      <c r="AB285" s="937"/>
    </row>
    <row r="286" spans="1:28">
      <c r="A286" s="951" t="s">
        <v>4082</v>
      </c>
      <c r="B286" s="952">
        <v>0</v>
      </c>
      <c r="C286" s="953">
        <v>1</v>
      </c>
      <c r="D286" s="953">
        <v>0</v>
      </c>
      <c r="E286" s="953">
        <v>0</v>
      </c>
      <c r="F286" s="954">
        <v>0</v>
      </c>
      <c r="G286" s="955">
        <v>0</v>
      </c>
      <c r="H286" s="955">
        <v>0</v>
      </c>
      <c r="I286" s="955">
        <v>0</v>
      </c>
      <c r="J286" s="955">
        <v>0</v>
      </c>
      <c r="K286" s="955">
        <v>1</v>
      </c>
      <c r="L286" s="956">
        <v>5.8389961528781502E-3</v>
      </c>
      <c r="M286" s="957">
        <v>1.3710614940255799E-4</v>
      </c>
      <c r="N286" s="957">
        <v>5.0144416879396901E-4</v>
      </c>
      <c r="O286" s="957">
        <v>9.6837210417191003E-4</v>
      </c>
      <c r="P286" s="957">
        <v>1.1313654286364899E-4</v>
      </c>
      <c r="Q286" s="957">
        <v>1.5915818741835401E-4</v>
      </c>
      <c r="R286" s="957">
        <v>1.6682846151080399E-4</v>
      </c>
      <c r="S286" s="957">
        <v>3.1352245352892498E-3</v>
      </c>
      <c r="T286" s="957">
        <v>3.83513704622539E-3</v>
      </c>
      <c r="U286" s="957">
        <v>7.9579093709176794E-3</v>
      </c>
      <c r="V286" s="957">
        <v>9.5878426155634692E-7</v>
      </c>
      <c r="W286" s="957">
        <v>1.43817639233452E-6</v>
      </c>
      <c r="X286" s="957">
        <v>0</v>
      </c>
      <c r="Y286" s="957">
        <v>0</v>
      </c>
      <c r="Z286" s="957">
        <v>0</v>
      </c>
      <c r="AA286" s="957">
        <v>9.23309243878762E-5</v>
      </c>
      <c r="AB286" s="937"/>
    </row>
    <row r="287" spans="1:28">
      <c r="A287" s="951" t="s">
        <v>4083</v>
      </c>
      <c r="B287" s="952">
        <v>0</v>
      </c>
      <c r="C287" s="953">
        <v>0</v>
      </c>
      <c r="D287" s="953">
        <v>0</v>
      </c>
      <c r="E287" s="953">
        <v>0</v>
      </c>
      <c r="F287" s="954">
        <v>0</v>
      </c>
      <c r="G287" s="955">
        <v>0</v>
      </c>
      <c r="H287" s="955">
        <v>0</v>
      </c>
      <c r="I287" s="955">
        <v>0</v>
      </c>
      <c r="J287" s="955">
        <v>0</v>
      </c>
      <c r="K287" s="955">
        <v>0</v>
      </c>
      <c r="L287" s="956">
        <v>0</v>
      </c>
      <c r="M287" s="957">
        <v>0</v>
      </c>
      <c r="N287" s="957">
        <v>0</v>
      </c>
      <c r="O287" s="957">
        <v>0</v>
      </c>
      <c r="P287" s="957">
        <v>0</v>
      </c>
      <c r="Q287" s="957">
        <v>0</v>
      </c>
      <c r="R287" s="957">
        <v>0</v>
      </c>
      <c r="S287" s="957">
        <v>0</v>
      </c>
      <c r="T287" s="957">
        <v>0</v>
      </c>
      <c r="U287" s="957">
        <v>0</v>
      </c>
      <c r="V287" s="957">
        <v>0</v>
      </c>
      <c r="W287" s="957">
        <v>0</v>
      </c>
      <c r="X287" s="957">
        <v>0</v>
      </c>
      <c r="Y287" s="957">
        <v>0</v>
      </c>
      <c r="Z287" s="957">
        <v>0</v>
      </c>
      <c r="AA287" s="957">
        <v>0</v>
      </c>
      <c r="AB287" s="937"/>
    </row>
    <row r="288" spans="1:28">
      <c r="A288" s="951" t="s">
        <v>4084</v>
      </c>
      <c r="B288" s="952">
        <v>0</v>
      </c>
      <c r="C288" s="953">
        <v>512.99184000000002</v>
      </c>
      <c r="D288" s="953">
        <v>0</v>
      </c>
      <c r="E288" s="953">
        <v>0.34100999999999998</v>
      </c>
      <c r="F288" s="954">
        <v>0</v>
      </c>
      <c r="G288" s="955">
        <v>0</v>
      </c>
      <c r="H288" s="955">
        <v>0</v>
      </c>
      <c r="I288" s="955">
        <v>0</v>
      </c>
      <c r="J288" s="955">
        <v>0</v>
      </c>
      <c r="K288" s="955">
        <v>513</v>
      </c>
      <c r="L288" s="956">
        <v>0.111897314205587</v>
      </c>
      <c r="M288" s="957">
        <v>4.0885557113580001E-3</v>
      </c>
      <c r="N288" s="957">
        <v>4.3652248948333498E-3</v>
      </c>
      <c r="O288" s="957">
        <v>3.6581814259518897E-2</v>
      </c>
      <c r="P288" s="957">
        <v>8.3000755042606008E-3</v>
      </c>
      <c r="Q288" s="957">
        <v>1.13741775428756E-2</v>
      </c>
      <c r="R288" s="957">
        <v>1.66001510085212E-3</v>
      </c>
      <c r="S288" s="957">
        <v>6.6093193830223301E-2</v>
      </c>
      <c r="T288" s="957">
        <v>5.0107863229425099E-2</v>
      </c>
      <c r="U288" s="957">
        <v>0.57885341387121103</v>
      </c>
      <c r="V288" s="957">
        <v>3.9963326501995501E-5</v>
      </c>
      <c r="W288" s="957">
        <v>9.2223061158451094E-6</v>
      </c>
      <c r="X288" s="957">
        <v>3.07410203861504E-4</v>
      </c>
      <c r="Y288" s="957">
        <v>0</v>
      </c>
      <c r="Z288" s="957">
        <v>0</v>
      </c>
      <c r="AA288" s="957">
        <v>1.6600151008521201E-4</v>
      </c>
      <c r="AB288" s="937"/>
    </row>
    <row r="289" spans="1:28">
      <c r="A289" s="951" t="s">
        <v>4085</v>
      </c>
      <c r="B289" s="952">
        <v>0</v>
      </c>
      <c r="C289" s="953">
        <v>13.732303</v>
      </c>
      <c r="D289" s="953">
        <v>0</v>
      </c>
      <c r="E289" s="953">
        <v>0.12520000000000001</v>
      </c>
      <c r="F289" s="954">
        <v>0</v>
      </c>
      <c r="G289" s="955">
        <v>0</v>
      </c>
      <c r="H289" s="955">
        <v>0</v>
      </c>
      <c r="I289" s="955">
        <v>0</v>
      </c>
      <c r="J289" s="955">
        <v>0</v>
      </c>
      <c r="K289" s="955">
        <v>14</v>
      </c>
      <c r="L289" s="956">
        <v>5.5369791104879003E-2</v>
      </c>
      <c r="M289" s="957">
        <v>2.66781720778053E-3</v>
      </c>
      <c r="N289" s="957">
        <v>1.00672347463416E-4</v>
      </c>
      <c r="O289" s="957">
        <v>2.29868526708134E-2</v>
      </c>
      <c r="P289" s="957">
        <v>9.9497836743009903E-3</v>
      </c>
      <c r="Q289" s="957">
        <v>1.99666822469109E-3</v>
      </c>
      <c r="R289" s="957">
        <v>6.5437025851220604E-4</v>
      </c>
      <c r="S289" s="957">
        <v>5.45308548760172E-2</v>
      </c>
      <c r="T289" s="957">
        <v>5.3356344155610698E-2</v>
      </c>
      <c r="U289" s="957">
        <v>0.59530914800033596</v>
      </c>
      <c r="V289" s="957">
        <v>5.0336173731708199E-5</v>
      </c>
      <c r="W289" s="957">
        <v>0</v>
      </c>
      <c r="X289" s="957">
        <v>0</v>
      </c>
      <c r="Y289" s="957">
        <v>0</v>
      </c>
      <c r="Z289" s="957">
        <v>1.6778724577236101E-4</v>
      </c>
      <c r="AA289" s="957">
        <v>7.7182133055285899E-5</v>
      </c>
      <c r="AB289" s="937"/>
    </row>
    <row r="290" spans="1:28">
      <c r="A290" s="951" t="s">
        <v>4086</v>
      </c>
      <c r="B290" s="952">
        <v>487.68</v>
      </c>
      <c r="C290" s="953">
        <v>0</v>
      </c>
      <c r="D290" s="953">
        <v>0</v>
      </c>
      <c r="E290" s="953">
        <v>0</v>
      </c>
      <c r="F290" s="954">
        <v>0</v>
      </c>
      <c r="G290" s="955">
        <v>0</v>
      </c>
      <c r="H290" s="955">
        <v>0</v>
      </c>
      <c r="I290" s="955">
        <v>0</v>
      </c>
      <c r="J290" s="955">
        <v>0</v>
      </c>
      <c r="K290" s="955">
        <v>488</v>
      </c>
      <c r="L290" s="956">
        <v>8.1587746737137298E-2</v>
      </c>
      <c r="M290" s="957">
        <v>6.8428432747276498E-3</v>
      </c>
      <c r="N290" s="957">
        <v>9.6501635925646298E-4</v>
      </c>
      <c r="O290" s="957">
        <v>0.12720670190198799</v>
      </c>
      <c r="P290" s="957">
        <v>4.6788671963949703E-3</v>
      </c>
      <c r="Q290" s="957">
        <v>1.3480986109613E-2</v>
      </c>
      <c r="R290" s="957">
        <v>4.7665959563273803E-3</v>
      </c>
      <c r="S290" s="957">
        <v>6.4334423950430902E-2</v>
      </c>
      <c r="T290" s="957">
        <v>0.12077325950694499</v>
      </c>
      <c r="U290" s="957">
        <v>0.66966286748403003</v>
      </c>
      <c r="V290" s="957">
        <v>3.1874782775440699E-4</v>
      </c>
      <c r="W290" s="957">
        <v>6.7258715948177695E-5</v>
      </c>
      <c r="X290" s="957">
        <v>0.425192056472393</v>
      </c>
      <c r="Y290" s="957">
        <v>0.212596028236197</v>
      </c>
      <c r="Z290" s="957">
        <v>2.7195915579045798E-2</v>
      </c>
      <c r="AA290" s="957">
        <v>1.05274511918887E-3</v>
      </c>
      <c r="AB290" s="937"/>
    </row>
    <row r="291" spans="1:28">
      <c r="A291" s="951" t="s">
        <v>4087</v>
      </c>
      <c r="B291" s="952">
        <v>0</v>
      </c>
      <c r="C291" s="953">
        <v>31.950510000000001</v>
      </c>
      <c r="D291" s="953">
        <v>0</v>
      </c>
      <c r="E291" s="953">
        <v>1.4E-3</v>
      </c>
      <c r="F291" s="954">
        <v>32</v>
      </c>
      <c r="G291" s="955">
        <v>0</v>
      </c>
      <c r="H291" s="955">
        <v>0</v>
      </c>
      <c r="I291" s="955">
        <v>0</v>
      </c>
      <c r="J291" s="955">
        <v>0</v>
      </c>
      <c r="K291" s="955">
        <v>0</v>
      </c>
      <c r="L291" s="956">
        <v>0</v>
      </c>
      <c r="M291" s="957">
        <v>0</v>
      </c>
      <c r="N291" s="957">
        <v>0</v>
      </c>
      <c r="O291" s="957">
        <v>0</v>
      </c>
      <c r="P291" s="957">
        <v>0</v>
      </c>
      <c r="Q291" s="957">
        <v>0</v>
      </c>
      <c r="R291" s="957">
        <v>0</v>
      </c>
      <c r="S291" s="957">
        <v>0</v>
      </c>
      <c r="T291" s="957">
        <v>0</v>
      </c>
      <c r="U291" s="957">
        <v>0</v>
      </c>
      <c r="V291" s="957">
        <v>0</v>
      </c>
      <c r="W291" s="957">
        <v>0</v>
      </c>
      <c r="X291" s="957">
        <v>0</v>
      </c>
      <c r="Y291" s="957">
        <v>0</v>
      </c>
      <c r="Z291" s="957">
        <v>0</v>
      </c>
      <c r="AA291" s="957">
        <v>0</v>
      </c>
      <c r="AB291" s="937"/>
    </row>
    <row r="292" spans="1:28">
      <c r="A292" s="951" t="s">
        <v>4088</v>
      </c>
      <c r="B292" s="952">
        <v>0</v>
      </c>
      <c r="C292" s="953">
        <v>4.6380749999999997</v>
      </c>
      <c r="D292" s="953">
        <v>0</v>
      </c>
      <c r="E292" s="953">
        <v>1.5E-3</v>
      </c>
      <c r="F292" s="954">
        <v>0</v>
      </c>
      <c r="G292" s="955">
        <v>0</v>
      </c>
      <c r="H292" s="955">
        <v>0</v>
      </c>
      <c r="I292" s="955">
        <v>0</v>
      </c>
      <c r="J292" s="955">
        <v>0</v>
      </c>
      <c r="K292" s="955">
        <v>5</v>
      </c>
      <c r="L292" s="956">
        <v>2.24115821138796E-2</v>
      </c>
      <c r="M292" s="957">
        <v>1.24641954002325E-3</v>
      </c>
      <c r="N292" s="957">
        <v>9.9473867136470992E-4</v>
      </c>
      <c r="O292" s="957">
        <v>9.2882225338271097E-3</v>
      </c>
      <c r="P292" s="957">
        <v>1.16252591713707E-3</v>
      </c>
      <c r="Q292" s="957">
        <v>1.9115761214779699E-3</v>
      </c>
      <c r="R292" s="957">
        <v>1.0127158762688901E-3</v>
      </c>
      <c r="S292" s="957">
        <v>3.2179196778484902E-2</v>
      </c>
      <c r="T292" s="957">
        <v>4.3984227998897403E-2</v>
      </c>
      <c r="U292" s="957">
        <v>0.171142990687808</v>
      </c>
      <c r="V292" s="957">
        <v>1.13855631059816E-5</v>
      </c>
      <c r="W292" s="957">
        <v>8.9886024520907501E-6</v>
      </c>
      <c r="X292" s="957">
        <v>1.7977204904181499E-4</v>
      </c>
      <c r="Y292" s="957">
        <v>1.19848032694543E-4</v>
      </c>
      <c r="Z292" s="957">
        <v>0</v>
      </c>
      <c r="AA292" s="957">
        <v>4.31452917700356E-4</v>
      </c>
      <c r="AB292" s="937"/>
    </row>
    <row r="293" spans="1:28">
      <c r="A293" s="951" t="s">
        <v>4089</v>
      </c>
      <c r="B293" s="952">
        <v>0</v>
      </c>
      <c r="C293" s="953">
        <v>324.439009</v>
      </c>
      <c r="D293" s="953">
        <v>0</v>
      </c>
      <c r="E293" s="953">
        <v>0.81711</v>
      </c>
      <c r="F293" s="954">
        <v>0</v>
      </c>
      <c r="G293" s="955">
        <v>0</v>
      </c>
      <c r="H293" s="955">
        <v>0</v>
      </c>
      <c r="I293" s="955">
        <v>0</v>
      </c>
      <c r="J293" s="955">
        <v>0</v>
      </c>
      <c r="K293" s="955">
        <v>324</v>
      </c>
      <c r="L293" s="956">
        <v>1.96483658720742</v>
      </c>
      <c r="M293" s="957">
        <v>2.7181533815122401E-2</v>
      </c>
      <c r="N293" s="957">
        <v>0.113385826771654</v>
      </c>
      <c r="O293" s="957">
        <v>0.37665839715241101</v>
      </c>
      <c r="P293" s="957">
        <v>0.194930428217021</v>
      </c>
      <c r="Q293" s="957">
        <v>2.8734764318843701E-2</v>
      </c>
      <c r="R293" s="957">
        <v>1.9415381296516002E-2</v>
      </c>
      <c r="S293" s="957">
        <v>0.57469528637687395</v>
      </c>
      <c r="T293" s="957">
        <v>0.947470607269982</v>
      </c>
      <c r="U293" s="957">
        <v>2.3065472980260999</v>
      </c>
      <c r="V293" s="957">
        <v>6.2129220148851301E-4</v>
      </c>
      <c r="W293" s="957">
        <v>3.1064610074425602E-4</v>
      </c>
      <c r="X293" s="957">
        <v>7.3778448926760901E-2</v>
      </c>
      <c r="Y293" s="957">
        <v>6.9895372667457698E-2</v>
      </c>
      <c r="Z293" s="957">
        <v>0</v>
      </c>
      <c r="AA293" s="957">
        <v>9.4358753101067908E-3</v>
      </c>
      <c r="AB293" s="937"/>
    </row>
    <row r="294" spans="1:28">
      <c r="A294" s="942"/>
      <c r="B294" s="943"/>
      <c r="C294" s="942"/>
      <c r="D294" s="942"/>
      <c r="E294" s="942"/>
      <c r="F294" s="943"/>
      <c r="G294" s="942"/>
      <c r="H294" s="942"/>
      <c r="I294" s="942"/>
      <c r="J294" s="942"/>
      <c r="K294" s="942"/>
      <c r="L294" s="943"/>
      <c r="M294" s="942"/>
      <c r="N294" s="942"/>
      <c r="O294" s="942"/>
      <c r="P294" s="942"/>
      <c r="Q294" s="942"/>
      <c r="R294" s="942"/>
      <c r="S294" s="942"/>
      <c r="T294" s="942"/>
      <c r="U294" s="942"/>
      <c r="V294" s="942"/>
      <c r="W294" s="942"/>
      <c r="X294" s="942"/>
      <c r="Y294" s="942"/>
      <c r="Z294" s="942"/>
      <c r="AA294" s="942"/>
      <c r="AB294" s="937"/>
    </row>
    <row r="295" spans="1:28">
      <c r="A295" s="944" t="s">
        <v>4090</v>
      </c>
      <c r="B295" s="945">
        <v>0</v>
      </c>
      <c r="C295" s="946">
        <v>3041</v>
      </c>
      <c r="D295" s="946">
        <v>105</v>
      </c>
      <c r="E295" s="946">
        <v>22</v>
      </c>
      <c r="F295" s="947">
        <v>0</v>
      </c>
      <c r="G295" s="948">
        <v>0</v>
      </c>
      <c r="H295" s="948">
        <v>0</v>
      </c>
      <c r="I295" s="948">
        <v>0</v>
      </c>
      <c r="J295" s="948">
        <v>0</v>
      </c>
      <c r="K295" s="948">
        <v>2913</v>
      </c>
      <c r="L295" s="949">
        <v>10.2275252579729</v>
      </c>
      <c r="M295" s="950">
        <v>0.373097568283417</v>
      </c>
      <c r="N295" s="950">
        <v>0.23729212957969301</v>
      </c>
      <c r="O295" s="950">
        <v>18.460236340320499</v>
      </c>
      <c r="P295" s="950">
        <v>1.2005357446757501</v>
      </c>
      <c r="Q295" s="950">
        <v>0.90497172784908697</v>
      </c>
      <c r="R295" s="950">
        <v>1.1545445175517399</v>
      </c>
      <c r="S295" s="950">
        <v>6.56049233571831</v>
      </c>
      <c r="T295" s="950">
        <v>7.46546507029087</v>
      </c>
      <c r="U295" s="950">
        <v>37.2705082755067</v>
      </c>
      <c r="V295" s="950">
        <v>8.5477702273517205E-3</v>
      </c>
      <c r="W295" s="950">
        <v>5.9830846486654899E-3</v>
      </c>
      <c r="X295" s="950">
        <v>4.6526535552918897</v>
      </c>
      <c r="Y295" s="950">
        <v>2.32813528445931</v>
      </c>
      <c r="Z295" s="950">
        <v>0.44016802694183799</v>
      </c>
      <c r="AA295" s="950">
        <v>0.104288558108319</v>
      </c>
      <c r="AB295" s="937"/>
    </row>
    <row r="296" spans="1:28">
      <c r="A296" s="951" t="s">
        <v>4091</v>
      </c>
      <c r="B296" s="952">
        <v>0</v>
      </c>
      <c r="C296" s="953">
        <v>598.36198999999999</v>
      </c>
      <c r="D296" s="953">
        <v>0</v>
      </c>
      <c r="E296" s="953">
        <v>2E-3</v>
      </c>
      <c r="F296" s="954">
        <v>0</v>
      </c>
      <c r="G296" s="955">
        <v>0</v>
      </c>
      <c r="H296" s="955">
        <v>0</v>
      </c>
      <c r="I296" s="955">
        <v>0</v>
      </c>
      <c r="J296" s="955">
        <v>0</v>
      </c>
      <c r="K296" s="955">
        <v>598</v>
      </c>
      <c r="L296" s="956">
        <v>2.1500737065401099</v>
      </c>
      <c r="M296" s="957">
        <v>7.6685962199930499E-2</v>
      </c>
      <c r="N296" s="957">
        <v>2.50841932429679E-2</v>
      </c>
      <c r="O296" s="957">
        <v>2.7019259578854</v>
      </c>
      <c r="P296" s="957">
        <v>0.30316039262215499</v>
      </c>
      <c r="Q296" s="957">
        <v>0.20210692841476999</v>
      </c>
      <c r="R296" s="957">
        <v>9.8186699265331606E-2</v>
      </c>
      <c r="S296" s="957">
        <v>1.1467059768213901</v>
      </c>
      <c r="T296" s="957">
        <v>1.1610398015316601</v>
      </c>
      <c r="U296" s="957">
        <v>6.4000527331343902</v>
      </c>
      <c r="V296" s="957">
        <v>1.1467059768213901E-3</v>
      </c>
      <c r="W296" s="957">
        <v>5.0168386485935801E-4</v>
      </c>
      <c r="X296" s="957">
        <v>0.358345617756685</v>
      </c>
      <c r="Y296" s="957">
        <v>0.179172808878342</v>
      </c>
      <c r="Z296" s="957">
        <v>1.4333824710267401E-2</v>
      </c>
      <c r="AA296" s="957">
        <v>8.5286257026090904E-3</v>
      </c>
      <c r="AB296" s="937"/>
    </row>
    <row r="297" spans="1:28">
      <c r="A297" s="951" t="s">
        <v>4092</v>
      </c>
      <c r="B297" s="952">
        <v>0</v>
      </c>
      <c r="C297" s="953">
        <v>7.2784069999999996</v>
      </c>
      <c r="D297" s="953">
        <v>0</v>
      </c>
      <c r="E297" s="953">
        <v>0</v>
      </c>
      <c r="F297" s="954">
        <v>0</v>
      </c>
      <c r="G297" s="955">
        <v>0</v>
      </c>
      <c r="H297" s="955">
        <v>0</v>
      </c>
      <c r="I297" s="955">
        <v>0</v>
      </c>
      <c r="J297" s="955">
        <v>0</v>
      </c>
      <c r="K297" s="955">
        <v>7</v>
      </c>
      <c r="L297" s="956">
        <v>2.68124018744232E-2</v>
      </c>
      <c r="M297" s="957">
        <v>1.10404007718213E-3</v>
      </c>
      <c r="N297" s="957">
        <v>9.6997806781001696E-4</v>
      </c>
      <c r="O297" s="957">
        <v>1.3011900909646599E-2</v>
      </c>
      <c r="P297" s="957">
        <v>2.3736861659415902E-3</v>
      </c>
      <c r="Q297" s="957">
        <v>2.0740181449921502E-3</v>
      </c>
      <c r="R297" s="957">
        <v>1.02518007166912E-3</v>
      </c>
      <c r="S297" s="957">
        <v>1.42736609978547E-2</v>
      </c>
      <c r="T297" s="957">
        <v>2.3500281642876798E-2</v>
      </c>
      <c r="U297" s="957">
        <v>0.17483263222234199</v>
      </c>
      <c r="V297" s="957">
        <v>8.2014405733529894E-5</v>
      </c>
      <c r="W297" s="957">
        <v>4.10072028667649E-5</v>
      </c>
      <c r="X297" s="957">
        <v>0.21694387516628899</v>
      </c>
      <c r="Y297" s="957">
        <v>0.10851136758590101</v>
      </c>
      <c r="Z297" s="957">
        <v>2.0503601433382499E-3</v>
      </c>
      <c r="AA297" s="957">
        <v>2.7601001929553298E-4</v>
      </c>
      <c r="AB297" s="937"/>
    </row>
    <row r="298" spans="1:28">
      <c r="A298" s="951" t="s">
        <v>4093</v>
      </c>
      <c r="B298" s="952">
        <v>0</v>
      </c>
      <c r="C298" s="953">
        <v>7.1337999999999999E-2</v>
      </c>
      <c r="D298" s="953">
        <v>0</v>
      </c>
      <c r="E298" s="953">
        <v>0</v>
      </c>
      <c r="F298" s="954">
        <v>0</v>
      </c>
      <c r="G298" s="955">
        <v>0</v>
      </c>
      <c r="H298" s="955">
        <v>0</v>
      </c>
      <c r="I298" s="955">
        <v>0</v>
      </c>
      <c r="J298" s="955">
        <v>0</v>
      </c>
      <c r="K298" s="955">
        <v>0</v>
      </c>
      <c r="L298" s="956">
        <v>0</v>
      </c>
      <c r="M298" s="957">
        <v>0</v>
      </c>
      <c r="N298" s="957">
        <v>0</v>
      </c>
      <c r="O298" s="957">
        <v>0</v>
      </c>
      <c r="P298" s="957">
        <v>0</v>
      </c>
      <c r="Q298" s="957">
        <v>0</v>
      </c>
      <c r="R298" s="957">
        <v>0</v>
      </c>
      <c r="S298" s="957">
        <v>0</v>
      </c>
      <c r="T298" s="957">
        <v>0</v>
      </c>
      <c r="U298" s="957">
        <v>0</v>
      </c>
      <c r="V298" s="957">
        <v>0</v>
      </c>
      <c r="W298" s="957">
        <v>0</v>
      </c>
      <c r="X298" s="957">
        <v>0</v>
      </c>
      <c r="Y298" s="957">
        <v>0</v>
      </c>
      <c r="Z298" s="957">
        <v>0</v>
      </c>
      <c r="AA298" s="957">
        <v>0</v>
      </c>
      <c r="AB298" s="937"/>
    </row>
    <row r="299" spans="1:28">
      <c r="A299" s="951" t="s">
        <v>4094</v>
      </c>
      <c r="B299" s="952">
        <v>0</v>
      </c>
      <c r="C299" s="953">
        <v>3.128514</v>
      </c>
      <c r="D299" s="953">
        <v>0</v>
      </c>
      <c r="E299" s="953">
        <v>0</v>
      </c>
      <c r="F299" s="954">
        <v>0</v>
      </c>
      <c r="G299" s="955">
        <v>0</v>
      </c>
      <c r="H299" s="955">
        <v>0</v>
      </c>
      <c r="I299" s="955">
        <v>0</v>
      </c>
      <c r="J299" s="955">
        <v>0</v>
      </c>
      <c r="K299" s="955">
        <v>3</v>
      </c>
      <c r="L299" s="956">
        <v>1.31233595800525E-2</v>
      </c>
      <c r="M299" s="957">
        <v>5.6448423399129896E-4</v>
      </c>
      <c r="N299" s="957">
        <v>6.3279761262718904E-4</v>
      </c>
      <c r="O299" s="957">
        <v>3.02017042390249E-2</v>
      </c>
      <c r="P299" s="957">
        <v>7.5144716499478696E-4</v>
      </c>
      <c r="Q299" s="957">
        <v>1.07503685327005E-3</v>
      </c>
      <c r="R299" s="957">
        <v>1.0318915615000199E-3</v>
      </c>
      <c r="S299" s="957">
        <v>1.1649228777909601E-2</v>
      </c>
      <c r="T299" s="957">
        <v>1.6143530003954999E-2</v>
      </c>
      <c r="U299" s="957">
        <v>5.4003523532161202E-2</v>
      </c>
      <c r="V299" s="957">
        <v>1.04267788444253E-5</v>
      </c>
      <c r="W299" s="957">
        <v>1.40222198252616E-5</v>
      </c>
      <c r="X299" s="957">
        <v>1.3662675727177901E-3</v>
      </c>
      <c r="Y299" s="957">
        <v>6.8313378635889699E-4</v>
      </c>
      <c r="Z299" s="957">
        <v>3.9549850789199299E-4</v>
      </c>
      <c r="AA299" s="957">
        <v>1.6323302052996801E-4</v>
      </c>
      <c r="AB299" s="937"/>
    </row>
    <row r="300" spans="1:28">
      <c r="A300" s="951" t="s">
        <v>4095</v>
      </c>
      <c r="B300" s="952">
        <v>0</v>
      </c>
      <c r="C300" s="953">
        <v>0.93899999999999995</v>
      </c>
      <c r="D300" s="953">
        <v>0</v>
      </c>
      <c r="E300" s="953">
        <v>0</v>
      </c>
      <c r="F300" s="954">
        <v>0</v>
      </c>
      <c r="G300" s="955">
        <v>0</v>
      </c>
      <c r="H300" s="955">
        <v>0</v>
      </c>
      <c r="I300" s="955">
        <v>0</v>
      </c>
      <c r="J300" s="955">
        <v>0</v>
      </c>
      <c r="K300" s="955">
        <v>1</v>
      </c>
      <c r="L300" s="956">
        <v>2.9602464075552202E-3</v>
      </c>
      <c r="M300" s="957">
        <v>4.55422524239265E-5</v>
      </c>
      <c r="N300" s="957">
        <v>2.2771126211963199E-5</v>
      </c>
      <c r="O300" s="957">
        <v>1.29076331212023E-2</v>
      </c>
      <c r="P300" s="957">
        <v>3.2239120794832202E-4</v>
      </c>
      <c r="Q300" s="957">
        <v>6.3879001426191595E-4</v>
      </c>
      <c r="R300" s="957">
        <v>1.4261915890650701E-4</v>
      </c>
      <c r="S300" s="957">
        <v>6.5916417981998795E-4</v>
      </c>
      <c r="T300" s="957">
        <v>6.8313378635889699E-4</v>
      </c>
      <c r="U300" s="957">
        <v>5.5249943072184504E-3</v>
      </c>
      <c r="V300" s="957">
        <v>8.3893622886180303E-7</v>
      </c>
      <c r="W300" s="957">
        <v>4.7939213077817304E-7</v>
      </c>
      <c r="X300" s="957">
        <v>2.2771126211963201E-4</v>
      </c>
      <c r="Y300" s="957">
        <v>1.19848032694543E-4</v>
      </c>
      <c r="Z300" s="957">
        <v>1.07863229425089E-4</v>
      </c>
      <c r="AA300" s="957">
        <v>2.0973405721545099E-5</v>
      </c>
      <c r="AB300" s="937"/>
    </row>
    <row r="301" spans="1:28">
      <c r="A301" s="951" t="s">
        <v>4096</v>
      </c>
      <c r="B301" s="952">
        <v>0</v>
      </c>
      <c r="C301" s="953">
        <v>0.12900300000000001</v>
      </c>
      <c r="D301" s="953">
        <v>0</v>
      </c>
      <c r="E301" s="953">
        <v>0</v>
      </c>
      <c r="F301" s="954">
        <v>0</v>
      </c>
      <c r="G301" s="955">
        <v>0</v>
      </c>
      <c r="H301" s="955">
        <v>0</v>
      </c>
      <c r="I301" s="955">
        <v>0</v>
      </c>
      <c r="J301" s="955">
        <v>0</v>
      </c>
      <c r="K301" s="955">
        <v>0</v>
      </c>
      <c r="L301" s="956">
        <v>0</v>
      </c>
      <c r="M301" s="957">
        <v>0</v>
      </c>
      <c r="N301" s="957">
        <v>0</v>
      </c>
      <c r="O301" s="957">
        <v>0</v>
      </c>
      <c r="P301" s="957">
        <v>0</v>
      </c>
      <c r="Q301" s="957">
        <v>0</v>
      </c>
      <c r="R301" s="957">
        <v>0</v>
      </c>
      <c r="S301" s="957">
        <v>0</v>
      </c>
      <c r="T301" s="957">
        <v>0</v>
      </c>
      <c r="U301" s="957">
        <v>0</v>
      </c>
      <c r="V301" s="957">
        <v>0</v>
      </c>
      <c r="W301" s="957">
        <v>0</v>
      </c>
      <c r="X301" s="957">
        <v>0</v>
      </c>
      <c r="Y301" s="957">
        <v>0</v>
      </c>
      <c r="Z301" s="957">
        <v>0</v>
      </c>
      <c r="AA301" s="957">
        <v>0</v>
      </c>
      <c r="AB301" s="937"/>
    </row>
    <row r="302" spans="1:28">
      <c r="A302" s="951" t="s">
        <v>4097</v>
      </c>
      <c r="B302" s="952">
        <v>0</v>
      </c>
      <c r="C302" s="953">
        <v>313.02596999999997</v>
      </c>
      <c r="D302" s="953">
        <v>0</v>
      </c>
      <c r="E302" s="953">
        <v>0</v>
      </c>
      <c r="F302" s="954">
        <v>0</v>
      </c>
      <c r="G302" s="955">
        <v>0</v>
      </c>
      <c r="H302" s="955">
        <v>0</v>
      </c>
      <c r="I302" s="955">
        <v>0</v>
      </c>
      <c r="J302" s="955">
        <v>0</v>
      </c>
      <c r="K302" s="955">
        <v>313</v>
      </c>
      <c r="L302" s="956">
        <v>0.61355337432136003</v>
      </c>
      <c r="M302" s="957">
        <v>1.5515142798931E-2</v>
      </c>
      <c r="N302" s="957">
        <v>7.7575713994654802E-3</v>
      </c>
      <c r="O302" s="957">
        <v>0.239779479619842</v>
      </c>
      <c r="P302" s="957">
        <v>0.10649029830175299</v>
      </c>
      <c r="Q302" s="957">
        <v>2.8561967425304698E-2</v>
      </c>
      <c r="R302" s="957">
        <v>3.5261688179388503E-2</v>
      </c>
      <c r="S302" s="957">
        <v>0.44782343987823398</v>
      </c>
      <c r="T302" s="957">
        <v>0.37024772588358001</v>
      </c>
      <c r="U302" s="957">
        <v>2.6939929769052799</v>
      </c>
      <c r="V302" s="957">
        <v>3.8787856997327401E-4</v>
      </c>
      <c r="W302" s="957">
        <v>1.76308440896943E-4</v>
      </c>
      <c r="X302" s="957">
        <v>6.6997207540838197E-2</v>
      </c>
      <c r="Y302" s="957">
        <v>3.5261688179388503E-2</v>
      </c>
      <c r="Z302" s="957">
        <v>1.76308440896943E-2</v>
      </c>
      <c r="AA302" s="957">
        <v>5.8181785495991104E-3</v>
      </c>
      <c r="AB302" s="937"/>
    </row>
    <row r="303" spans="1:28">
      <c r="A303" s="951" t="s">
        <v>4098</v>
      </c>
      <c r="B303" s="952">
        <v>0</v>
      </c>
      <c r="C303" s="953">
        <v>0.01</v>
      </c>
      <c r="D303" s="953">
        <v>0</v>
      </c>
      <c r="E303" s="953">
        <v>0</v>
      </c>
      <c r="F303" s="954">
        <v>0</v>
      </c>
      <c r="G303" s="955">
        <v>0</v>
      </c>
      <c r="H303" s="955">
        <v>0</v>
      </c>
      <c r="I303" s="955">
        <v>0</v>
      </c>
      <c r="J303" s="955">
        <v>0</v>
      </c>
      <c r="K303" s="955">
        <v>0</v>
      </c>
      <c r="L303" s="956">
        <v>0</v>
      </c>
      <c r="M303" s="957">
        <v>0</v>
      </c>
      <c r="N303" s="957">
        <v>0</v>
      </c>
      <c r="O303" s="957">
        <v>0</v>
      </c>
      <c r="P303" s="957">
        <v>0</v>
      </c>
      <c r="Q303" s="957">
        <v>0</v>
      </c>
      <c r="R303" s="957">
        <v>0</v>
      </c>
      <c r="S303" s="957">
        <v>0</v>
      </c>
      <c r="T303" s="957">
        <v>0</v>
      </c>
      <c r="U303" s="957">
        <v>0</v>
      </c>
      <c r="V303" s="957">
        <v>0</v>
      </c>
      <c r="W303" s="957">
        <v>0</v>
      </c>
      <c r="X303" s="957">
        <v>0</v>
      </c>
      <c r="Y303" s="957">
        <v>0</v>
      </c>
      <c r="Z303" s="957">
        <v>0</v>
      </c>
      <c r="AA303" s="957">
        <v>0</v>
      </c>
      <c r="AB303" s="937"/>
    </row>
    <row r="304" spans="1:28">
      <c r="A304" s="951" t="s">
        <v>4099</v>
      </c>
      <c r="B304" s="952">
        <v>0</v>
      </c>
      <c r="C304" s="953">
        <v>2117.8239699999999</v>
      </c>
      <c r="D304" s="953">
        <v>105</v>
      </c>
      <c r="E304" s="953">
        <v>21.524360000000001</v>
      </c>
      <c r="F304" s="954">
        <v>0</v>
      </c>
      <c r="G304" s="955">
        <v>0</v>
      </c>
      <c r="H304" s="955">
        <v>0</v>
      </c>
      <c r="I304" s="955">
        <v>0</v>
      </c>
      <c r="J304" s="955">
        <v>0</v>
      </c>
      <c r="K304" s="955">
        <v>1991</v>
      </c>
      <c r="L304" s="956">
        <v>7.4210021692493902</v>
      </c>
      <c r="M304" s="957">
        <v>0.27918239672095801</v>
      </c>
      <c r="N304" s="957">
        <v>0.20282481813061001</v>
      </c>
      <c r="O304" s="957">
        <v>15.462409664545399</v>
      </c>
      <c r="P304" s="957">
        <v>0.78743752921295795</v>
      </c>
      <c r="Q304" s="957">
        <v>0.67051498699648904</v>
      </c>
      <c r="R304" s="957">
        <v>1.01889643931495</v>
      </c>
      <c r="S304" s="957">
        <v>4.9393808650631001</v>
      </c>
      <c r="T304" s="957">
        <v>5.89385059744244</v>
      </c>
      <c r="U304" s="957">
        <v>27.9421014154053</v>
      </c>
      <c r="V304" s="957">
        <v>6.9199055597502397E-3</v>
      </c>
      <c r="W304" s="957">
        <v>5.2495835280863901E-3</v>
      </c>
      <c r="X304" s="957">
        <v>4.0087728759932402</v>
      </c>
      <c r="Y304" s="957">
        <v>2.0043864379966201</v>
      </c>
      <c r="Z304" s="957">
        <v>0.40564963626122102</v>
      </c>
      <c r="AA304" s="957">
        <v>8.9481537410563403E-2</v>
      </c>
      <c r="AB304" s="937"/>
    </row>
    <row r="305" spans="1:28">
      <c r="A305" s="942"/>
      <c r="B305" s="943"/>
      <c r="C305" s="942"/>
      <c r="D305" s="942"/>
      <c r="E305" s="942"/>
      <c r="F305" s="943"/>
      <c r="G305" s="942"/>
      <c r="H305" s="942"/>
      <c r="I305" s="942"/>
      <c r="J305" s="942"/>
      <c r="K305" s="942"/>
      <c r="L305" s="943"/>
      <c r="M305" s="942"/>
      <c r="N305" s="942"/>
      <c r="O305" s="942"/>
      <c r="P305" s="942"/>
      <c r="Q305" s="942"/>
      <c r="R305" s="942"/>
      <c r="S305" s="942"/>
      <c r="T305" s="942"/>
      <c r="U305" s="942"/>
      <c r="V305" s="942"/>
      <c r="W305" s="942"/>
      <c r="X305" s="942"/>
      <c r="Y305" s="942"/>
      <c r="Z305" s="942"/>
      <c r="AA305" s="942"/>
      <c r="AB305" s="937"/>
    </row>
    <row r="306" spans="1:28">
      <c r="A306" s="944" t="s">
        <v>4100</v>
      </c>
      <c r="B306" s="945">
        <v>44168</v>
      </c>
      <c r="C306" s="946">
        <v>45275</v>
      </c>
      <c r="D306" s="946">
        <v>0</v>
      </c>
      <c r="E306" s="946">
        <v>8</v>
      </c>
      <c r="F306" s="947">
        <v>0</v>
      </c>
      <c r="G306" s="948">
        <v>0</v>
      </c>
      <c r="H306" s="948">
        <v>0</v>
      </c>
      <c r="I306" s="948">
        <v>0</v>
      </c>
      <c r="J306" s="948">
        <v>0</v>
      </c>
      <c r="K306" s="948">
        <v>89380</v>
      </c>
      <c r="L306" s="949">
        <v>59.530954346264899</v>
      </c>
      <c r="M306" s="950">
        <v>0.37612102016802701</v>
      </c>
      <c r="N306" s="950">
        <v>9.2367516547417899E-2</v>
      </c>
      <c r="O306" s="950">
        <v>5.6730020496170797</v>
      </c>
      <c r="P306" s="950">
        <v>4.1947591736550001</v>
      </c>
      <c r="Q306" s="950">
        <v>1.9990651853449802E-3</v>
      </c>
      <c r="R306" s="950">
        <v>5.9571910025287902E-2</v>
      </c>
      <c r="S306" s="950">
        <v>7.9357998778269199</v>
      </c>
      <c r="T306" s="950">
        <v>20.569767783099</v>
      </c>
      <c r="U306" s="950">
        <v>46.979077722240199</v>
      </c>
      <c r="V306" s="950">
        <v>2.62803012986733E-2</v>
      </c>
      <c r="W306" s="950">
        <v>2.1887846211004398E-3</v>
      </c>
      <c r="X306" s="950">
        <v>1.1336013394455799</v>
      </c>
      <c r="Y306" s="950">
        <v>1.1336013394455799</v>
      </c>
      <c r="Z306" s="950">
        <v>0.13891585469624501</v>
      </c>
      <c r="AA306" s="950">
        <v>1.6163428376418699E-2</v>
      </c>
      <c r="AB306" s="937"/>
    </row>
    <row r="307" spans="1:28">
      <c r="A307" s="951" t="s">
        <v>4101</v>
      </c>
      <c r="B307" s="952">
        <v>0</v>
      </c>
      <c r="C307" s="953">
        <v>54.691560000000003</v>
      </c>
      <c r="D307" s="953">
        <v>0</v>
      </c>
      <c r="E307" s="953">
        <v>0</v>
      </c>
      <c r="F307" s="954">
        <v>0</v>
      </c>
      <c r="G307" s="955">
        <v>0</v>
      </c>
      <c r="H307" s="955">
        <v>0</v>
      </c>
      <c r="I307" s="955">
        <v>0</v>
      </c>
      <c r="J307" s="955">
        <v>0</v>
      </c>
      <c r="K307" s="955">
        <v>0</v>
      </c>
      <c r="L307" s="956">
        <v>0</v>
      </c>
      <c r="M307" s="957">
        <v>0</v>
      </c>
      <c r="N307" s="957">
        <v>0</v>
      </c>
      <c r="O307" s="957">
        <v>0</v>
      </c>
      <c r="P307" s="957">
        <v>0</v>
      </c>
      <c r="Q307" s="957">
        <v>0</v>
      </c>
      <c r="R307" s="957">
        <v>0</v>
      </c>
      <c r="S307" s="957">
        <v>0</v>
      </c>
      <c r="T307" s="957">
        <v>0</v>
      </c>
      <c r="U307" s="957">
        <v>0</v>
      </c>
      <c r="V307" s="957">
        <v>0</v>
      </c>
      <c r="W307" s="957">
        <v>0</v>
      </c>
      <c r="X307" s="957">
        <v>0</v>
      </c>
      <c r="Y307" s="957">
        <v>0</v>
      </c>
      <c r="Z307" s="957">
        <v>0</v>
      </c>
      <c r="AA307" s="957">
        <v>0</v>
      </c>
      <c r="AB307" s="937"/>
    </row>
    <row r="308" spans="1:28">
      <c r="A308" s="951" t="s">
        <v>4102</v>
      </c>
      <c r="B308" s="952">
        <v>0</v>
      </c>
      <c r="C308" s="953">
        <v>3503.2300059999998</v>
      </c>
      <c r="D308" s="953">
        <v>0</v>
      </c>
      <c r="E308" s="953">
        <v>2.4E-2</v>
      </c>
      <c r="F308" s="954">
        <v>0</v>
      </c>
      <c r="G308" s="955">
        <v>0</v>
      </c>
      <c r="H308" s="955">
        <v>0</v>
      </c>
      <c r="I308" s="955">
        <v>0</v>
      </c>
      <c r="J308" s="955">
        <v>0</v>
      </c>
      <c r="K308" s="955">
        <v>3503.2060059999999</v>
      </c>
      <c r="L308" s="956">
        <v>11.881821446781499</v>
      </c>
      <c r="M308" s="957">
        <v>1.25955704382843E-2</v>
      </c>
      <c r="N308" s="957">
        <v>9.2367516547417899E-2</v>
      </c>
      <c r="O308" s="957">
        <v>0.12595570438284301</v>
      </c>
      <c r="P308" s="957">
        <v>0.63397704539364097</v>
      </c>
      <c r="Q308" s="957">
        <v>0</v>
      </c>
      <c r="R308" s="957">
        <v>4.1985234794280901E-3</v>
      </c>
      <c r="S308" s="957">
        <v>4.1985234794280797E-2</v>
      </c>
      <c r="T308" s="957">
        <v>0.377867113148528</v>
      </c>
      <c r="U308" s="957">
        <v>0.46183758273708903</v>
      </c>
      <c r="V308" s="957">
        <v>4.1985234794280902E-4</v>
      </c>
      <c r="W308" s="957">
        <v>0</v>
      </c>
      <c r="X308" s="957">
        <v>1.1336013394455799</v>
      </c>
      <c r="Y308" s="957">
        <v>1.1336013394455799</v>
      </c>
      <c r="Z308" s="957">
        <v>0</v>
      </c>
      <c r="AA308" s="957">
        <v>2.0992617397140399E-3</v>
      </c>
      <c r="AB308" s="937"/>
    </row>
    <row r="309" spans="1:28">
      <c r="A309" s="951" t="s">
        <v>4103</v>
      </c>
      <c r="B309" s="952">
        <v>0</v>
      </c>
      <c r="C309" s="953">
        <v>2680.9007799999999</v>
      </c>
      <c r="D309" s="953">
        <v>0</v>
      </c>
      <c r="E309" s="953">
        <v>8.6999999999999994E-2</v>
      </c>
      <c r="F309" s="954">
        <v>0</v>
      </c>
      <c r="G309" s="955">
        <v>0</v>
      </c>
      <c r="H309" s="955">
        <v>0</v>
      </c>
      <c r="I309" s="955">
        <v>0</v>
      </c>
      <c r="J309" s="955">
        <v>0</v>
      </c>
      <c r="K309" s="955">
        <v>2681</v>
      </c>
      <c r="L309" s="956">
        <v>2.5705006052325698</v>
      </c>
      <c r="M309" s="957">
        <v>6.4262515130814098E-3</v>
      </c>
      <c r="N309" s="957">
        <v>0</v>
      </c>
      <c r="O309" s="957">
        <v>0.32131257565407101</v>
      </c>
      <c r="P309" s="957">
        <v>7.7115018156976994E-2</v>
      </c>
      <c r="Q309" s="957">
        <v>0</v>
      </c>
      <c r="R309" s="957">
        <v>9.6393772696221208E-3</v>
      </c>
      <c r="S309" s="957">
        <v>0.35344383321947798</v>
      </c>
      <c r="T309" s="957">
        <v>0.64262515130814102</v>
      </c>
      <c r="U309" s="957">
        <v>2.5062380901017498</v>
      </c>
      <c r="V309" s="957">
        <v>3.2131257565407099E-4</v>
      </c>
      <c r="W309" s="957">
        <v>0</v>
      </c>
      <c r="X309" s="957">
        <v>0</v>
      </c>
      <c r="Y309" s="957">
        <v>0</v>
      </c>
      <c r="Z309" s="957">
        <v>0</v>
      </c>
      <c r="AA309" s="957">
        <v>2.8918131808866399E-3</v>
      </c>
      <c r="AB309" s="937"/>
    </row>
    <row r="310" spans="1:28">
      <c r="A310" s="951" t="s">
        <v>4104</v>
      </c>
      <c r="B310" s="952">
        <v>0</v>
      </c>
      <c r="C310" s="953">
        <v>17.37236</v>
      </c>
      <c r="D310" s="953">
        <v>0</v>
      </c>
      <c r="E310" s="953">
        <v>0</v>
      </c>
      <c r="F310" s="954">
        <v>0</v>
      </c>
      <c r="G310" s="955">
        <v>0</v>
      </c>
      <c r="H310" s="955">
        <v>0</v>
      </c>
      <c r="I310" s="955">
        <v>0</v>
      </c>
      <c r="J310" s="955">
        <v>0</v>
      </c>
      <c r="K310" s="955">
        <v>17</v>
      </c>
      <c r="L310" s="956">
        <v>2.7505123503397701E-2</v>
      </c>
      <c r="M310" s="957">
        <v>2.03741655580724E-5</v>
      </c>
      <c r="N310" s="957">
        <v>0</v>
      </c>
      <c r="O310" s="957">
        <v>1.42619158906507E-3</v>
      </c>
      <c r="P310" s="957">
        <v>2.1189132180395301E-3</v>
      </c>
      <c r="Q310" s="957">
        <v>0</v>
      </c>
      <c r="R310" s="957">
        <v>6.1122496674217096E-5</v>
      </c>
      <c r="S310" s="957">
        <v>1.0187082779036199E-3</v>
      </c>
      <c r="T310" s="957">
        <v>1.42619158906507E-3</v>
      </c>
      <c r="U310" s="957">
        <v>6.5197329785831601E-3</v>
      </c>
      <c r="V310" s="957">
        <v>0</v>
      </c>
      <c r="W310" s="957">
        <v>0</v>
      </c>
      <c r="X310" s="957">
        <v>0</v>
      </c>
      <c r="Y310" s="957">
        <v>0</v>
      </c>
      <c r="Z310" s="957">
        <v>0</v>
      </c>
      <c r="AA310" s="957">
        <v>4.0748331116144698E-6</v>
      </c>
      <c r="AB310" s="937"/>
    </row>
    <row r="311" spans="1:28">
      <c r="A311" s="951" t="s">
        <v>4105</v>
      </c>
      <c r="B311" s="952">
        <v>0</v>
      </c>
      <c r="C311" s="953">
        <v>11590.5813</v>
      </c>
      <c r="D311" s="953">
        <v>0</v>
      </c>
      <c r="E311" s="953">
        <v>0.03</v>
      </c>
      <c r="F311" s="954">
        <v>0</v>
      </c>
      <c r="G311" s="955">
        <v>0</v>
      </c>
      <c r="H311" s="955">
        <v>0</v>
      </c>
      <c r="I311" s="955">
        <v>0</v>
      </c>
      <c r="J311" s="955">
        <v>0</v>
      </c>
      <c r="K311" s="955">
        <v>11591</v>
      </c>
      <c r="L311" s="956">
        <v>7.6403720082934798</v>
      </c>
      <c r="M311" s="957">
        <v>1.38915854696245E-2</v>
      </c>
      <c r="N311" s="957">
        <v>0</v>
      </c>
      <c r="O311" s="957">
        <v>0.69457927348122595</v>
      </c>
      <c r="P311" s="957">
        <v>0.76403720082934801</v>
      </c>
      <c r="Q311" s="957">
        <v>0</v>
      </c>
      <c r="R311" s="957">
        <v>4.1674756408873498E-2</v>
      </c>
      <c r="S311" s="957">
        <v>0.55566341878498104</v>
      </c>
      <c r="T311" s="957">
        <v>0.97241098287371597</v>
      </c>
      <c r="U311" s="957">
        <v>9.7241098287371592</v>
      </c>
      <c r="V311" s="957">
        <v>0</v>
      </c>
      <c r="W311" s="957">
        <v>1.3891585469624501E-3</v>
      </c>
      <c r="X311" s="957">
        <v>0</v>
      </c>
      <c r="Y311" s="957">
        <v>0</v>
      </c>
      <c r="Z311" s="957">
        <v>0.13891585469624501</v>
      </c>
      <c r="AA311" s="957">
        <v>1.3891585469624501E-3</v>
      </c>
      <c r="AB311" s="937"/>
    </row>
    <row r="312" spans="1:28">
      <c r="A312" s="951" t="s">
        <v>4106</v>
      </c>
      <c r="B312" s="952">
        <v>42500</v>
      </c>
      <c r="C312" s="953">
        <v>27428.392</v>
      </c>
      <c r="D312" s="953">
        <v>0</v>
      </c>
      <c r="E312" s="953">
        <v>8.3510000000000009</v>
      </c>
      <c r="F312" s="954">
        <v>0</v>
      </c>
      <c r="G312" s="955">
        <v>0</v>
      </c>
      <c r="H312" s="955">
        <v>0</v>
      </c>
      <c r="I312" s="955">
        <v>0</v>
      </c>
      <c r="J312" s="955">
        <v>0</v>
      </c>
      <c r="K312" s="955">
        <v>69920</v>
      </c>
      <c r="L312" s="956">
        <v>36.871007562410902</v>
      </c>
      <c r="M312" s="957">
        <v>0.33519097784009899</v>
      </c>
      <c r="N312" s="957">
        <v>0</v>
      </c>
      <c r="O312" s="957">
        <v>4.1898872230012296</v>
      </c>
      <c r="P312" s="957">
        <v>2.6815278227207902</v>
      </c>
      <c r="Q312" s="957">
        <v>0</v>
      </c>
      <c r="R312" s="957">
        <v>0</v>
      </c>
      <c r="S312" s="957">
        <v>6.7038195568019798</v>
      </c>
      <c r="T312" s="957">
        <v>18.435503781205401</v>
      </c>
      <c r="U312" s="957">
        <v>32.681120339409603</v>
      </c>
      <c r="V312" s="957">
        <v>2.5139323338007401E-2</v>
      </c>
      <c r="W312" s="957">
        <v>0</v>
      </c>
      <c r="X312" s="957">
        <v>0</v>
      </c>
      <c r="Y312" s="957">
        <v>0</v>
      </c>
      <c r="Z312" s="957">
        <v>0</v>
      </c>
      <c r="AA312" s="957">
        <v>8.3797744460024706E-3</v>
      </c>
      <c r="AB312" s="937"/>
    </row>
    <row r="313" spans="1:28">
      <c r="A313" s="951" t="s">
        <v>4107</v>
      </c>
      <c r="B313" s="952">
        <v>1668.12</v>
      </c>
      <c r="C313" s="953">
        <v>0</v>
      </c>
      <c r="D313" s="953">
        <v>0</v>
      </c>
      <c r="E313" s="953">
        <v>0</v>
      </c>
      <c r="F313" s="954">
        <v>0</v>
      </c>
      <c r="G313" s="955">
        <v>0</v>
      </c>
      <c r="H313" s="955">
        <v>0</v>
      </c>
      <c r="I313" s="955">
        <v>0</v>
      </c>
      <c r="J313" s="955">
        <v>0</v>
      </c>
      <c r="K313" s="955">
        <v>1668</v>
      </c>
      <c r="L313" s="956">
        <v>0.53974760004314504</v>
      </c>
      <c r="M313" s="957">
        <v>7.9962607413799295E-3</v>
      </c>
      <c r="N313" s="957">
        <v>0</v>
      </c>
      <c r="O313" s="957">
        <v>0.339841081508647</v>
      </c>
      <c r="P313" s="957">
        <v>3.5983173336209699E-2</v>
      </c>
      <c r="Q313" s="957">
        <v>1.9990651853449802E-3</v>
      </c>
      <c r="R313" s="957">
        <v>3.99813037068997E-3</v>
      </c>
      <c r="S313" s="957">
        <v>0.27986912594829799</v>
      </c>
      <c r="T313" s="957">
        <v>0.139934562974149</v>
      </c>
      <c r="U313" s="957">
        <v>1.59925214827599</v>
      </c>
      <c r="V313" s="957">
        <v>3.9981303706899702E-4</v>
      </c>
      <c r="W313" s="957">
        <v>7.9962607413799295E-4</v>
      </c>
      <c r="X313" s="957">
        <v>0</v>
      </c>
      <c r="Y313" s="957">
        <v>0</v>
      </c>
      <c r="Z313" s="957">
        <v>0</v>
      </c>
      <c r="AA313" s="957">
        <v>1.39934562974149E-3</v>
      </c>
      <c r="AB313" s="937"/>
    </row>
    <row r="314" spans="1:28">
      <c r="A314" s="942"/>
      <c r="B314" s="943"/>
      <c r="C314" s="942"/>
      <c r="D314" s="942"/>
      <c r="E314" s="942"/>
      <c r="F314" s="943"/>
      <c r="G314" s="942"/>
      <c r="H314" s="942"/>
      <c r="I314" s="942"/>
      <c r="J314" s="942"/>
      <c r="K314" s="942"/>
      <c r="L314" s="943"/>
      <c r="M314" s="942"/>
      <c r="N314" s="942"/>
      <c r="O314" s="942"/>
      <c r="P314" s="942"/>
      <c r="Q314" s="942"/>
      <c r="R314" s="942"/>
      <c r="S314" s="942"/>
      <c r="T314" s="942"/>
      <c r="U314" s="942"/>
      <c r="V314" s="942"/>
      <c r="W314" s="942"/>
      <c r="X314" s="942"/>
      <c r="Y314" s="942"/>
      <c r="Z314" s="942"/>
      <c r="AA314" s="942"/>
      <c r="AB314" s="937"/>
    </row>
    <row r="315" spans="1:28">
      <c r="A315" s="944" t="s">
        <v>4108</v>
      </c>
      <c r="B315" s="945">
        <v>0</v>
      </c>
      <c r="C315" s="946">
        <v>7860</v>
      </c>
      <c r="D315" s="946">
        <v>0</v>
      </c>
      <c r="E315" s="946">
        <v>174</v>
      </c>
      <c r="F315" s="947">
        <v>0</v>
      </c>
      <c r="G315" s="948">
        <v>0</v>
      </c>
      <c r="H315" s="948">
        <v>0</v>
      </c>
      <c r="I315" s="948">
        <v>0</v>
      </c>
      <c r="J315" s="948">
        <v>0</v>
      </c>
      <c r="K315" s="948">
        <v>7686</v>
      </c>
      <c r="L315" s="949">
        <v>10.8456956579058</v>
      </c>
      <c r="M315" s="950">
        <v>0.62622035259291198</v>
      </c>
      <c r="N315" s="950">
        <v>0.142949939476744</v>
      </c>
      <c r="O315" s="950">
        <v>30.657342489723</v>
      </c>
      <c r="P315" s="950">
        <v>1.6954254005920499</v>
      </c>
      <c r="Q315" s="950">
        <v>0.141068325363439</v>
      </c>
      <c r="R315" s="950">
        <v>0.249017845372068</v>
      </c>
      <c r="S315" s="950">
        <v>3.2819424969139099</v>
      </c>
      <c r="T315" s="950">
        <v>31.9290499646448</v>
      </c>
      <c r="U315" s="950">
        <v>29.148935150229502</v>
      </c>
      <c r="V315" s="950">
        <v>4.2231810064837803E-2</v>
      </c>
      <c r="W315" s="950">
        <v>5.0357506681527803E-2</v>
      </c>
      <c r="X315" s="950">
        <v>2.83167343808051</v>
      </c>
      <c r="Y315" s="950">
        <v>1.9032826376155001</v>
      </c>
      <c r="Z315" s="950">
        <v>0.25136926377353502</v>
      </c>
      <c r="AA315" s="950">
        <v>7.9428804276177795E-2</v>
      </c>
      <c r="AB315" s="937"/>
    </row>
    <row r="316" spans="1:28">
      <c r="A316" s="951" t="s">
        <v>4109</v>
      </c>
      <c r="B316" s="952">
        <v>0</v>
      </c>
      <c r="C316" s="953">
        <v>301.93110000000001</v>
      </c>
      <c r="D316" s="953">
        <v>0</v>
      </c>
      <c r="E316" s="953">
        <v>0.20974999999999999</v>
      </c>
      <c r="F316" s="954">
        <v>0</v>
      </c>
      <c r="G316" s="955">
        <v>0</v>
      </c>
      <c r="H316" s="955">
        <v>0</v>
      </c>
      <c r="I316" s="955">
        <v>0</v>
      </c>
      <c r="J316" s="955">
        <v>0</v>
      </c>
      <c r="K316" s="955">
        <v>302</v>
      </c>
      <c r="L316" s="956">
        <v>1.1111590503241899</v>
      </c>
      <c r="M316" s="957">
        <v>3.3298577403851899E-2</v>
      </c>
      <c r="N316" s="957">
        <v>4.5604573400927599E-2</v>
      </c>
      <c r="O316" s="957">
        <v>1.71922002900322</v>
      </c>
      <c r="P316" s="957">
        <v>0.13789954337899499</v>
      </c>
      <c r="Q316" s="957">
        <v>8.32464435096298E-3</v>
      </c>
      <c r="R316" s="957">
        <v>7.2026270688766603E-2</v>
      </c>
      <c r="S316" s="957">
        <v>0.18458993995613601</v>
      </c>
      <c r="T316" s="957">
        <v>0.955524395067055</v>
      </c>
      <c r="U316" s="957">
        <v>1.53824949963446</v>
      </c>
      <c r="V316" s="957">
        <v>3.29366363451144E-3</v>
      </c>
      <c r="W316" s="957">
        <v>2.5697815170364E-3</v>
      </c>
      <c r="X316" s="957">
        <v>0.79627032922254604</v>
      </c>
      <c r="Y316" s="957">
        <v>0.75283740217404305</v>
      </c>
      <c r="Z316" s="957">
        <v>0.16287347643188399</v>
      </c>
      <c r="AA316" s="957">
        <v>1.7481753137022299E-2</v>
      </c>
      <c r="AB316" s="937"/>
    </row>
    <row r="317" spans="1:28">
      <c r="A317" s="951" t="s">
        <v>4110</v>
      </c>
      <c r="B317" s="952">
        <v>0</v>
      </c>
      <c r="C317" s="953">
        <v>7557.6427489999996</v>
      </c>
      <c r="D317" s="953">
        <v>0</v>
      </c>
      <c r="E317" s="953">
        <v>173.35398000000001</v>
      </c>
      <c r="F317" s="954">
        <v>0</v>
      </c>
      <c r="G317" s="955">
        <v>0</v>
      </c>
      <c r="H317" s="955">
        <v>0</v>
      </c>
      <c r="I317" s="955">
        <v>0</v>
      </c>
      <c r="J317" s="955">
        <v>0</v>
      </c>
      <c r="K317" s="955">
        <v>7384</v>
      </c>
      <c r="L317" s="956">
        <v>9.7345366075815907</v>
      </c>
      <c r="M317" s="957">
        <v>0.59292177518905997</v>
      </c>
      <c r="N317" s="957">
        <v>9.7345366075815898E-2</v>
      </c>
      <c r="O317" s="957">
        <v>28.9381224607198</v>
      </c>
      <c r="P317" s="957">
        <v>1.5575258572130499</v>
      </c>
      <c r="Q317" s="957">
        <v>0.13274368101247599</v>
      </c>
      <c r="R317" s="957">
        <v>0.17699157468330201</v>
      </c>
      <c r="S317" s="957">
        <v>3.0973525569577798</v>
      </c>
      <c r="T317" s="957">
        <v>30.973525569577799</v>
      </c>
      <c r="U317" s="957">
        <v>27.610685650594998</v>
      </c>
      <c r="V317" s="957">
        <v>3.8938146430326302E-2</v>
      </c>
      <c r="W317" s="957">
        <v>4.7787725164491403E-2</v>
      </c>
      <c r="X317" s="957">
        <v>2.0354031088579698</v>
      </c>
      <c r="Y317" s="957">
        <v>1.15044523544146</v>
      </c>
      <c r="Z317" s="957">
        <v>8.8495787341650797E-2</v>
      </c>
      <c r="AA317" s="957">
        <v>6.1947051139155503E-2</v>
      </c>
      <c r="AB317" s="937"/>
    </row>
    <row r="318" spans="1:28">
      <c r="A318" s="942"/>
      <c r="B318" s="943"/>
      <c r="C318" s="942"/>
      <c r="D318" s="942"/>
      <c r="E318" s="942"/>
      <c r="F318" s="943"/>
      <c r="G318" s="942"/>
      <c r="H318" s="942"/>
      <c r="I318" s="942"/>
      <c r="J318" s="942"/>
      <c r="K318" s="942"/>
      <c r="L318" s="943"/>
      <c r="M318" s="942"/>
      <c r="N318" s="942"/>
      <c r="O318" s="942"/>
      <c r="P318" s="942"/>
      <c r="Q318" s="942"/>
      <c r="R318" s="942"/>
      <c r="S318" s="942"/>
      <c r="T318" s="942"/>
      <c r="U318" s="942"/>
      <c r="V318" s="942"/>
      <c r="W318" s="942"/>
      <c r="X318" s="942"/>
      <c r="Y318" s="942"/>
      <c r="Z318" s="942"/>
      <c r="AA318" s="942"/>
      <c r="AB318" s="937"/>
    </row>
    <row r="319" spans="1:28">
      <c r="A319" s="944" t="s">
        <v>4111</v>
      </c>
      <c r="B319" s="945">
        <v>8818</v>
      </c>
      <c r="C319" s="946">
        <v>40308</v>
      </c>
      <c r="D319" s="946">
        <v>20</v>
      </c>
      <c r="E319" s="946">
        <v>0</v>
      </c>
      <c r="F319" s="947">
        <v>0</v>
      </c>
      <c r="G319" s="948">
        <v>0</v>
      </c>
      <c r="H319" s="948">
        <v>0</v>
      </c>
      <c r="I319" s="948">
        <v>0</v>
      </c>
      <c r="J319" s="948">
        <v>0</v>
      </c>
      <c r="K319" s="948">
        <v>47614</v>
      </c>
      <c r="L319" s="949">
        <v>100.65456880542899</v>
      </c>
      <c r="M319" s="950">
        <v>9.4830973654552899</v>
      </c>
      <c r="N319" s="950">
        <v>6.8676202569982898</v>
      </c>
      <c r="O319" s="950">
        <v>5.0113000373254701</v>
      </c>
      <c r="P319" s="950">
        <v>0.215227064082743</v>
      </c>
      <c r="Q319" s="950">
        <v>9.5990603914236708E-3</v>
      </c>
      <c r="R319" s="950">
        <v>0.66927022261954205</v>
      </c>
      <c r="S319" s="950">
        <v>10.5305352026405</v>
      </c>
      <c r="T319" s="950">
        <v>88.222794381171397</v>
      </c>
      <c r="U319" s="950">
        <v>132.88513590172801</v>
      </c>
      <c r="V319" s="950">
        <v>9.0803390524315894E-2</v>
      </c>
      <c r="W319" s="950">
        <v>8.7273750576224607E-2</v>
      </c>
      <c r="X319" s="950">
        <v>24.0877292337636</v>
      </c>
      <c r="Y319" s="950">
        <v>24.0605294830475</v>
      </c>
      <c r="Z319" s="950">
        <v>0.97137389447908096</v>
      </c>
      <c r="AA319" s="950">
        <v>0.94109550271611098</v>
      </c>
      <c r="AB319" s="937"/>
    </row>
    <row r="320" spans="1:28">
      <c r="A320" s="951" t="s">
        <v>4112</v>
      </c>
      <c r="B320" s="952">
        <v>0</v>
      </c>
      <c r="C320" s="953">
        <v>3.0000000000000001E-3</v>
      </c>
      <c r="D320" s="953">
        <v>0</v>
      </c>
      <c r="E320" s="953">
        <v>0</v>
      </c>
      <c r="F320" s="954">
        <v>0</v>
      </c>
      <c r="G320" s="955">
        <v>0</v>
      </c>
      <c r="H320" s="955">
        <v>0</v>
      </c>
      <c r="I320" s="955">
        <v>0</v>
      </c>
      <c r="J320" s="955">
        <v>0</v>
      </c>
      <c r="K320" s="955">
        <v>0</v>
      </c>
      <c r="L320" s="956">
        <v>0</v>
      </c>
      <c r="M320" s="957">
        <v>0</v>
      </c>
      <c r="N320" s="957">
        <v>0</v>
      </c>
      <c r="O320" s="957">
        <v>0</v>
      </c>
      <c r="P320" s="957">
        <v>0</v>
      </c>
      <c r="Q320" s="957">
        <v>0</v>
      </c>
      <c r="R320" s="957">
        <v>0</v>
      </c>
      <c r="S320" s="957">
        <v>0</v>
      </c>
      <c r="T320" s="957">
        <v>0</v>
      </c>
      <c r="U320" s="957">
        <v>0</v>
      </c>
      <c r="V320" s="957">
        <v>0</v>
      </c>
      <c r="W320" s="957">
        <v>0</v>
      </c>
      <c r="X320" s="957">
        <v>0</v>
      </c>
      <c r="Y320" s="957">
        <v>0</v>
      </c>
      <c r="Z320" s="957">
        <v>0</v>
      </c>
      <c r="AA320" s="957">
        <v>0</v>
      </c>
      <c r="AB320" s="937"/>
    </row>
    <row r="321" spans="1:28">
      <c r="A321" s="951" t="s">
        <v>4113</v>
      </c>
      <c r="B321" s="952">
        <v>955.52722300000005</v>
      </c>
      <c r="C321" s="953">
        <v>1374</v>
      </c>
      <c r="D321" s="953">
        <v>0</v>
      </c>
      <c r="E321" s="953">
        <v>0</v>
      </c>
      <c r="F321" s="954">
        <v>0</v>
      </c>
      <c r="G321" s="955">
        <v>0</v>
      </c>
      <c r="H321" s="955">
        <v>0</v>
      </c>
      <c r="I321" s="955">
        <v>0</v>
      </c>
      <c r="J321" s="955">
        <v>0</v>
      </c>
      <c r="K321" s="955">
        <v>1867</v>
      </c>
      <c r="L321" s="956">
        <v>4.6057992066060196</v>
      </c>
      <c r="M321" s="957">
        <v>0.34172058629657598</v>
      </c>
      <c r="N321" s="957">
        <v>0.36029235729095499</v>
      </c>
      <c r="O321" s="957">
        <v>0.148574167955033</v>
      </c>
      <c r="P321" s="957">
        <v>0</v>
      </c>
      <c r="Q321" s="957">
        <v>0</v>
      </c>
      <c r="R321" s="957">
        <v>3.1572010690444498E-2</v>
      </c>
      <c r="S321" s="957">
        <v>0.33429187789882397</v>
      </c>
      <c r="T321" s="957">
        <v>3.1572010690444499</v>
      </c>
      <c r="U321" s="957">
        <v>5.1815241074317804</v>
      </c>
      <c r="V321" s="957">
        <v>2.60004793921308E-3</v>
      </c>
      <c r="W321" s="957">
        <v>1.1143062596627501E-3</v>
      </c>
      <c r="X321" s="957">
        <v>0.185717709943791</v>
      </c>
      <c r="Y321" s="957">
        <v>0.185717709943791</v>
      </c>
      <c r="Z321" s="957">
        <v>0</v>
      </c>
      <c r="AA321" s="957">
        <v>6.0729691151619698E-2</v>
      </c>
      <c r="AB321" s="937"/>
    </row>
    <row r="322" spans="1:28">
      <c r="A322" s="951" t="s">
        <v>4114</v>
      </c>
      <c r="B322" s="952">
        <v>0</v>
      </c>
      <c r="C322" s="953">
        <v>1188</v>
      </c>
      <c r="D322" s="953">
        <v>0</v>
      </c>
      <c r="E322" s="953">
        <v>0</v>
      </c>
      <c r="F322" s="954">
        <v>0</v>
      </c>
      <c r="G322" s="955">
        <v>0</v>
      </c>
      <c r="H322" s="955">
        <v>0</v>
      </c>
      <c r="I322" s="955">
        <v>0</v>
      </c>
      <c r="J322" s="955">
        <v>0</v>
      </c>
      <c r="K322" s="955">
        <v>197</v>
      </c>
      <c r="L322" s="956">
        <v>0.42734213017893302</v>
      </c>
      <c r="M322" s="957">
        <v>4.7220124881650102E-2</v>
      </c>
      <c r="N322" s="957">
        <v>2.6443269933723999E-2</v>
      </c>
      <c r="O322" s="957">
        <v>1.888804995266E-2</v>
      </c>
      <c r="P322" s="957">
        <v>0</v>
      </c>
      <c r="Q322" s="957">
        <v>0</v>
      </c>
      <c r="R322" s="957">
        <v>4.4859118637567601E-3</v>
      </c>
      <c r="S322" s="957">
        <v>4.9581131125732598E-2</v>
      </c>
      <c r="T322" s="957">
        <v>0.44386917388751101</v>
      </c>
      <c r="U322" s="957">
        <v>0.72482891693332896</v>
      </c>
      <c r="V322" s="957">
        <v>3.5415093661237502E-4</v>
      </c>
      <c r="W322" s="957">
        <v>1.4166037464494999E-4</v>
      </c>
      <c r="X322" s="957">
        <v>1.4166037464494999E-2</v>
      </c>
      <c r="Y322" s="957">
        <v>1.4166037464494999E-2</v>
      </c>
      <c r="Z322" s="957">
        <v>0</v>
      </c>
      <c r="AA322" s="957">
        <v>8.7121130406644393E-3</v>
      </c>
      <c r="AB322" s="937"/>
    </row>
    <row r="323" spans="1:28">
      <c r="A323" s="951" t="s">
        <v>4247</v>
      </c>
      <c r="B323" s="952">
        <v>0</v>
      </c>
      <c r="C323" s="953">
        <v>1517.9711400000001</v>
      </c>
      <c r="D323" s="953">
        <v>0</v>
      </c>
      <c r="E323" s="953">
        <v>0</v>
      </c>
      <c r="F323" s="954">
        <v>0</v>
      </c>
      <c r="G323" s="955">
        <v>0</v>
      </c>
      <c r="H323" s="955">
        <v>0</v>
      </c>
      <c r="I323" s="955">
        <v>0</v>
      </c>
      <c r="J323" s="955">
        <v>0</v>
      </c>
      <c r="K323" s="955">
        <v>1518</v>
      </c>
      <c r="L323" s="956">
        <v>1.8149268327760399</v>
      </c>
      <c r="M323" s="957">
        <v>0.34890403768022199</v>
      </c>
      <c r="N323" s="957">
        <v>4.6937762916621703E-2</v>
      </c>
      <c r="O323" s="957">
        <v>0.10952144680545101</v>
      </c>
      <c r="P323" s="957">
        <v>0</v>
      </c>
      <c r="Q323" s="957">
        <v>0</v>
      </c>
      <c r="R323" s="957">
        <v>3.7550210333297397E-2</v>
      </c>
      <c r="S323" s="957">
        <v>0.40679394527738799</v>
      </c>
      <c r="T323" s="957">
        <v>3.06660051055262</v>
      </c>
      <c r="U323" s="957">
        <v>4.8189436594398298</v>
      </c>
      <c r="V323" s="957">
        <v>3.4421026138855902E-3</v>
      </c>
      <c r="W323" s="957">
        <v>1.09521446805451E-3</v>
      </c>
      <c r="X323" s="957">
        <v>1.5645920972207201E-2</v>
      </c>
      <c r="Y323" s="957">
        <v>0</v>
      </c>
      <c r="Z323" s="957">
        <v>0</v>
      </c>
      <c r="AA323" s="957">
        <v>3.7550210333297397E-2</v>
      </c>
      <c r="AB323" s="937"/>
    </row>
    <row r="324" spans="1:28">
      <c r="A324" s="951" t="s">
        <v>4115</v>
      </c>
      <c r="B324" s="952">
        <v>744.35645899999997</v>
      </c>
      <c r="C324" s="953">
        <v>1913</v>
      </c>
      <c r="D324" s="953">
        <v>0</v>
      </c>
      <c r="E324" s="953">
        <v>0</v>
      </c>
      <c r="F324" s="954">
        <v>0</v>
      </c>
      <c r="G324" s="955">
        <v>0</v>
      </c>
      <c r="H324" s="955">
        <v>0</v>
      </c>
      <c r="I324" s="955">
        <v>0</v>
      </c>
      <c r="J324" s="955">
        <v>0</v>
      </c>
      <c r="K324" s="955">
        <v>2617</v>
      </c>
      <c r="L324" s="956">
        <v>7.4192086434401201</v>
      </c>
      <c r="M324" s="957">
        <v>0.44254928750344602</v>
      </c>
      <c r="N324" s="957">
        <v>0.62737869581370798</v>
      </c>
      <c r="O324" s="957">
        <v>0.31238773235537298</v>
      </c>
      <c r="P324" s="957">
        <v>0</v>
      </c>
      <c r="Q324" s="957">
        <v>0</v>
      </c>
      <c r="R324" s="957">
        <v>2.3429079926652999E-2</v>
      </c>
      <c r="S324" s="957">
        <v>0.46858159853305997</v>
      </c>
      <c r="T324" s="957">
        <v>4.5035898081232997</v>
      </c>
      <c r="U324" s="957">
        <v>7.7315963757954904</v>
      </c>
      <c r="V324" s="957">
        <v>3.38420043384988E-3</v>
      </c>
      <c r="W324" s="957">
        <v>1.5359063507472501E-2</v>
      </c>
      <c r="X324" s="957">
        <v>7.8096933088843301E-2</v>
      </c>
      <c r="Y324" s="957">
        <v>7.8096933088843301E-2</v>
      </c>
      <c r="Z324" s="957">
        <v>0</v>
      </c>
      <c r="AA324" s="957">
        <v>4.8420098515082902E-2</v>
      </c>
      <c r="AB324" s="937"/>
    </row>
    <row r="325" spans="1:28">
      <c r="A325" s="951" t="s">
        <v>4117</v>
      </c>
      <c r="B325" s="952">
        <v>0</v>
      </c>
      <c r="C325" s="953">
        <v>0</v>
      </c>
      <c r="D325" s="953">
        <v>0</v>
      </c>
      <c r="E325" s="953">
        <v>0</v>
      </c>
      <c r="F325" s="954">
        <v>0</v>
      </c>
      <c r="G325" s="955">
        <v>0</v>
      </c>
      <c r="H325" s="955">
        <v>0</v>
      </c>
      <c r="I325" s="955">
        <v>0</v>
      </c>
      <c r="J325" s="955">
        <v>0</v>
      </c>
      <c r="K325" s="955">
        <v>0</v>
      </c>
      <c r="L325" s="956">
        <v>0</v>
      </c>
      <c r="M325" s="957">
        <v>0</v>
      </c>
      <c r="N325" s="957">
        <v>0</v>
      </c>
      <c r="O325" s="957">
        <v>0</v>
      </c>
      <c r="P325" s="957">
        <v>0</v>
      </c>
      <c r="Q325" s="957">
        <v>0</v>
      </c>
      <c r="R325" s="957">
        <v>0</v>
      </c>
      <c r="S325" s="957">
        <v>0</v>
      </c>
      <c r="T325" s="957">
        <v>0</v>
      </c>
      <c r="U325" s="957">
        <v>0</v>
      </c>
      <c r="V325" s="957">
        <v>0</v>
      </c>
      <c r="W325" s="957">
        <v>0</v>
      </c>
      <c r="X325" s="957">
        <v>0</v>
      </c>
      <c r="Y325" s="957">
        <v>0</v>
      </c>
      <c r="Z325" s="957">
        <v>0</v>
      </c>
      <c r="AA325" s="957">
        <v>0</v>
      </c>
      <c r="AB325" s="937"/>
    </row>
    <row r="326" spans="1:28">
      <c r="A326" s="951" t="s">
        <v>4118</v>
      </c>
      <c r="B326" s="952">
        <v>582.21716600000002</v>
      </c>
      <c r="C326" s="953">
        <v>324.47404999999998</v>
      </c>
      <c r="D326" s="953">
        <v>0</v>
      </c>
      <c r="E326" s="953">
        <v>0</v>
      </c>
      <c r="F326" s="954">
        <v>0</v>
      </c>
      <c r="G326" s="955">
        <v>0</v>
      </c>
      <c r="H326" s="955">
        <v>0</v>
      </c>
      <c r="I326" s="955">
        <v>0</v>
      </c>
      <c r="J326" s="955">
        <v>0</v>
      </c>
      <c r="K326" s="955">
        <v>907</v>
      </c>
      <c r="L326" s="956">
        <v>2.4101444168794002</v>
      </c>
      <c r="M326" s="957">
        <v>0.17601054662687701</v>
      </c>
      <c r="N326" s="957">
        <v>0.19001138556310601</v>
      </c>
      <c r="O326" s="957">
        <v>0.100005992401635</v>
      </c>
      <c r="P326" s="957">
        <v>0</v>
      </c>
      <c r="Q326" s="957">
        <v>0</v>
      </c>
      <c r="R326" s="957">
        <v>1.9001138556310599E-2</v>
      </c>
      <c r="S326" s="957">
        <v>0.21001258404343301</v>
      </c>
      <c r="T326" s="957">
        <v>1.69010127158763</v>
      </c>
      <c r="U326" s="957">
        <v>2.5101504092810298</v>
      </c>
      <c r="V326" s="957">
        <v>2.1001258404343302E-3</v>
      </c>
      <c r="W326" s="957">
        <v>1.40008389362289E-3</v>
      </c>
      <c r="X326" s="957">
        <v>0.14000838936228899</v>
      </c>
      <c r="Y326" s="957">
        <v>0.14000838936228899</v>
      </c>
      <c r="Z326" s="957">
        <v>0</v>
      </c>
      <c r="AA326" s="957">
        <v>3.2001917568523101E-2</v>
      </c>
      <c r="AB326" s="937"/>
    </row>
    <row r="327" spans="1:28">
      <c r="A327" s="951" t="s">
        <v>4119</v>
      </c>
      <c r="B327" s="952">
        <v>216.286608</v>
      </c>
      <c r="C327" s="953">
        <v>12.103199999999999</v>
      </c>
      <c r="D327" s="953">
        <v>0</v>
      </c>
      <c r="E327" s="953">
        <v>0</v>
      </c>
      <c r="F327" s="954">
        <v>0</v>
      </c>
      <c r="G327" s="955">
        <v>0</v>
      </c>
      <c r="H327" s="955">
        <v>0</v>
      </c>
      <c r="I327" s="955">
        <v>0</v>
      </c>
      <c r="J327" s="955">
        <v>0</v>
      </c>
      <c r="K327" s="955">
        <v>228</v>
      </c>
      <c r="L327" s="956">
        <v>0.3393808650631</v>
      </c>
      <c r="M327" s="957">
        <v>4.9923417107108202E-2</v>
      </c>
      <c r="N327" s="957">
        <v>1.4755689785352201E-2</v>
      </c>
      <c r="O327" s="957">
        <v>3.4429942832488403E-2</v>
      </c>
      <c r="P327" s="957">
        <v>1.9674253047136199E-3</v>
      </c>
      <c r="Q327" s="957">
        <v>0</v>
      </c>
      <c r="R327" s="957">
        <v>7.6237730557652903E-3</v>
      </c>
      <c r="S327" s="957">
        <v>5.9022759141408698E-2</v>
      </c>
      <c r="T327" s="957">
        <v>0.50907129759464997</v>
      </c>
      <c r="U327" s="957">
        <v>0.75499946068385304</v>
      </c>
      <c r="V327" s="957">
        <v>6.1482040772300702E-4</v>
      </c>
      <c r="W327" s="957">
        <v>2.7052097939812299E-4</v>
      </c>
      <c r="X327" s="957">
        <v>1.4755689785352201E-2</v>
      </c>
      <c r="Y327" s="957">
        <v>1.4755689785352201E-2</v>
      </c>
      <c r="Z327" s="957">
        <v>0</v>
      </c>
      <c r="AA327" s="957">
        <v>9.5666055441699892E-3</v>
      </c>
      <c r="AB327" s="937"/>
    </row>
    <row r="328" spans="1:28">
      <c r="A328" s="951" t="s">
        <v>4248</v>
      </c>
      <c r="B328" s="952">
        <v>0</v>
      </c>
      <c r="C328" s="953">
        <v>0</v>
      </c>
      <c r="D328" s="953">
        <v>0</v>
      </c>
      <c r="E328" s="953">
        <v>0</v>
      </c>
      <c r="F328" s="954">
        <v>0</v>
      </c>
      <c r="G328" s="955">
        <v>0</v>
      </c>
      <c r="H328" s="955">
        <v>0</v>
      </c>
      <c r="I328" s="955">
        <v>0</v>
      </c>
      <c r="J328" s="955">
        <v>0</v>
      </c>
      <c r="K328" s="955">
        <v>0</v>
      </c>
      <c r="L328" s="956">
        <v>0</v>
      </c>
      <c r="M328" s="957">
        <v>0</v>
      </c>
      <c r="N328" s="957">
        <v>0</v>
      </c>
      <c r="O328" s="957">
        <v>0</v>
      </c>
      <c r="P328" s="957">
        <v>0</v>
      </c>
      <c r="Q328" s="957">
        <v>0</v>
      </c>
      <c r="R328" s="957">
        <v>0</v>
      </c>
      <c r="S328" s="957">
        <v>0</v>
      </c>
      <c r="T328" s="957">
        <v>0</v>
      </c>
      <c r="U328" s="957">
        <v>0</v>
      </c>
      <c r="V328" s="957">
        <v>0</v>
      </c>
      <c r="W328" s="957">
        <v>0</v>
      </c>
      <c r="X328" s="957">
        <v>0</v>
      </c>
      <c r="Y328" s="957">
        <v>0</v>
      </c>
      <c r="Z328" s="957">
        <v>0</v>
      </c>
      <c r="AA328" s="957">
        <v>0</v>
      </c>
      <c r="AB328" s="937"/>
    </row>
    <row r="329" spans="1:28">
      <c r="A329" s="951" t="s">
        <v>4120</v>
      </c>
      <c r="B329" s="952">
        <v>78.599999999999994</v>
      </c>
      <c r="C329" s="953">
        <v>0</v>
      </c>
      <c r="D329" s="953">
        <v>0</v>
      </c>
      <c r="E329" s="953">
        <v>0</v>
      </c>
      <c r="F329" s="954">
        <v>0</v>
      </c>
      <c r="G329" s="955">
        <v>0</v>
      </c>
      <c r="H329" s="955">
        <v>0</v>
      </c>
      <c r="I329" s="955">
        <v>0</v>
      </c>
      <c r="J329" s="955">
        <v>0</v>
      </c>
      <c r="K329" s="955">
        <v>79</v>
      </c>
      <c r="L329" s="956">
        <v>0.109980225074605</v>
      </c>
      <c r="M329" s="957">
        <v>1.6830307170507802E-2</v>
      </c>
      <c r="N329" s="957">
        <v>4.7491460827670503E-3</v>
      </c>
      <c r="O329" s="957">
        <v>7.4986517096321901E-3</v>
      </c>
      <c r="P329" s="957">
        <v>0</v>
      </c>
      <c r="Q329" s="957">
        <v>0</v>
      </c>
      <c r="R329" s="957">
        <v>3.2494157408406101E-3</v>
      </c>
      <c r="S329" s="957">
        <v>1.7496853989141799E-2</v>
      </c>
      <c r="T329" s="957">
        <v>0.159971236472153</v>
      </c>
      <c r="U329" s="957">
        <v>0.264119176883711</v>
      </c>
      <c r="V329" s="957">
        <v>1.66636704658493E-4</v>
      </c>
      <c r="W329" s="957">
        <v>9.99820227950958E-5</v>
      </c>
      <c r="X329" s="957">
        <v>9.9982022795095798E-3</v>
      </c>
      <c r="Y329" s="957">
        <v>9.1650187562171206E-3</v>
      </c>
      <c r="Z329" s="957">
        <v>8.3318352329246495E-4</v>
      </c>
      <c r="AA329" s="957">
        <v>2.8661513201260801E-3</v>
      </c>
      <c r="AB329" s="937"/>
    </row>
    <row r="330" spans="1:28">
      <c r="A330" s="951" t="s">
        <v>4249</v>
      </c>
      <c r="B330" s="952">
        <v>60.3</v>
      </c>
      <c r="C330" s="953">
        <v>0</v>
      </c>
      <c r="D330" s="953">
        <v>0</v>
      </c>
      <c r="E330" s="953">
        <v>0</v>
      </c>
      <c r="F330" s="954">
        <v>0</v>
      </c>
      <c r="G330" s="955">
        <v>0</v>
      </c>
      <c r="H330" s="955">
        <v>0</v>
      </c>
      <c r="I330" s="955">
        <v>0</v>
      </c>
      <c r="J330" s="955">
        <v>0</v>
      </c>
      <c r="K330" s="955">
        <v>60</v>
      </c>
      <c r="L330" s="956">
        <v>8.9224463380433605E-2</v>
      </c>
      <c r="M330" s="957">
        <v>1.4048107000323599E-2</v>
      </c>
      <c r="N330" s="957">
        <v>3.6702261532376899E-3</v>
      </c>
      <c r="O330" s="957">
        <v>5.6951785136447001E-3</v>
      </c>
      <c r="P330" s="957">
        <v>0</v>
      </c>
      <c r="Q330" s="957">
        <v>0</v>
      </c>
      <c r="R330" s="957">
        <v>2.6577499730341902E-3</v>
      </c>
      <c r="S330" s="957">
        <v>1.39215474777982E-2</v>
      </c>
      <c r="T330" s="957">
        <v>0.130356308201201</v>
      </c>
      <c r="U330" s="957">
        <v>0.21072160500485401</v>
      </c>
      <c r="V330" s="957">
        <v>1.1390357027289399E-4</v>
      </c>
      <c r="W330" s="957">
        <v>7.5935713515262604E-5</v>
      </c>
      <c r="X330" s="957">
        <v>5.6951785136447001E-3</v>
      </c>
      <c r="Y330" s="957">
        <v>5.0623809010175097E-3</v>
      </c>
      <c r="Z330" s="957">
        <v>6.3279761262718904E-4</v>
      </c>
      <c r="AA330" s="957">
        <v>2.2337755725739799E-3</v>
      </c>
      <c r="AB330" s="937"/>
    </row>
    <row r="331" spans="1:28">
      <c r="A331" s="951" t="s">
        <v>4250</v>
      </c>
      <c r="B331" s="952">
        <v>0</v>
      </c>
      <c r="C331" s="953">
        <v>0</v>
      </c>
      <c r="D331" s="953">
        <v>0</v>
      </c>
      <c r="E331" s="953">
        <v>0</v>
      </c>
      <c r="F331" s="954">
        <v>0</v>
      </c>
      <c r="G331" s="955">
        <v>0</v>
      </c>
      <c r="H331" s="955">
        <v>0</v>
      </c>
      <c r="I331" s="955">
        <v>0</v>
      </c>
      <c r="J331" s="955">
        <v>0</v>
      </c>
      <c r="K331" s="955">
        <v>0</v>
      </c>
      <c r="L331" s="956">
        <v>0</v>
      </c>
      <c r="M331" s="957">
        <v>0</v>
      </c>
      <c r="N331" s="957">
        <v>0</v>
      </c>
      <c r="O331" s="957">
        <v>0</v>
      </c>
      <c r="P331" s="957">
        <v>0</v>
      </c>
      <c r="Q331" s="957">
        <v>0</v>
      </c>
      <c r="R331" s="957">
        <v>0</v>
      </c>
      <c r="S331" s="957">
        <v>0</v>
      </c>
      <c r="T331" s="957">
        <v>0</v>
      </c>
      <c r="U331" s="957">
        <v>0</v>
      </c>
      <c r="V331" s="957">
        <v>0</v>
      </c>
      <c r="W331" s="957">
        <v>0</v>
      </c>
      <c r="X331" s="957">
        <v>0</v>
      </c>
      <c r="Y331" s="957">
        <v>0</v>
      </c>
      <c r="Z331" s="957">
        <v>0</v>
      </c>
      <c r="AA331" s="957">
        <v>0</v>
      </c>
      <c r="AB331" s="937"/>
    </row>
    <row r="332" spans="1:28">
      <c r="A332" s="951" t="s">
        <v>4121</v>
      </c>
      <c r="B332" s="952">
        <v>574.55521599999997</v>
      </c>
      <c r="C332" s="953">
        <v>25155</v>
      </c>
      <c r="D332" s="953">
        <v>0</v>
      </c>
      <c r="E332" s="953">
        <v>0</v>
      </c>
      <c r="F332" s="954">
        <v>0</v>
      </c>
      <c r="G332" s="955">
        <v>0</v>
      </c>
      <c r="H332" s="955">
        <v>0</v>
      </c>
      <c r="I332" s="955">
        <v>0</v>
      </c>
      <c r="J332" s="955">
        <v>0</v>
      </c>
      <c r="K332" s="955">
        <v>25729.555216000001</v>
      </c>
      <c r="L332" s="956">
        <v>42.480177453662698</v>
      </c>
      <c r="M332" s="957">
        <v>5.0768992566572502</v>
      </c>
      <c r="N332" s="957">
        <v>2.4607419866450901</v>
      </c>
      <c r="O332" s="957">
        <v>2.59025472278431</v>
      </c>
      <c r="P332" s="957">
        <v>0</v>
      </c>
      <c r="Q332" s="957">
        <v>0</v>
      </c>
      <c r="R332" s="957">
        <v>0.20722037782274499</v>
      </c>
      <c r="S332" s="957">
        <v>5.95758586240391</v>
      </c>
      <c r="T332" s="957">
        <v>45.070432176447</v>
      </c>
      <c r="U332" s="957">
        <v>65.533444486443003</v>
      </c>
      <c r="V332" s="957">
        <v>2.8492801950627401E-2</v>
      </c>
      <c r="W332" s="957">
        <v>2.3312292505058799E-2</v>
      </c>
      <c r="X332" s="957">
        <v>6.4756368069607699</v>
      </c>
      <c r="Y332" s="957">
        <v>6.4756368069607699</v>
      </c>
      <c r="Z332" s="957">
        <v>0.25902547227843098</v>
      </c>
      <c r="AA332" s="957">
        <v>0.34709413285309698</v>
      </c>
      <c r="AB332" s="937"/>
    </row>
    <row r="333" spans="1:28">
      <c r="A333" s="951" t="s">
        <v>4122</v>
      </c>
      <c r="B333" s="952">
        <v>0</v>
      </c>
      <c r="C333" s="953">
        <v>7.7640000000000002</v>
      </c>
      <c r="D333" s="953">
        <v>0</v>
      </c>
      <c r="E333" s="953">
        <v>0</v>
      </c>
      <c r="F333" s="954">
        <v>0</v>
      </c>
      <c r="G333" s="955">
        <v>0</v>
      </c>
      <c r="H333" s="955">
        <v>0</v>
      </c>
      <c r="I333" s="955">
        <v>0</v>
      </c>
      <c r="J333" s="955">
        <v>0</v>
      </c>
      <c r="K333" s="955">
        <v>8</v>
      </c>
      <c r="L333" s="956">
        <v>1.7150732870719901E-2</v>
      </c>
      <c r="M333" s="957">
        <v>1.4512158582916899E-3</v>
      </c>
      <c r="N333" s="957">
        <v>1.2615683313558399E-3</v>
      </c>
      <c r="O333" s="957">
        <v>6.5964357195076595E-4</v>
      </c>
      <c r="P333" s="957">
        <v>0</v>
      </c>
      <c r="Q333" s="957">
        <v>0</v>
      </c>
      <c r="R333" s="957">
        <v>2.3087525018276799E-4</v>
      </c>
      <c r="S333" s="957">
        <v>1.6491089298769201E-3</v>
      </c>
      <c r="T333" s="957">
        <v>1.5501623940843E-2</v>
      </c>
      <c r="U333" s="957">
        <v>2.2098059660350701E-2</v>
      </c>
      <c r="V333" s="957">
        <v>2.9683960737784501E-5</v>
      </c>
      <c r="W333" s="957">
        <v>2.6385742878030699E-5</v>
      </c>
      <c r="X333" s="957">
        <v>2.72102973429691E-3</v>
      </c>
      <c r="Y333" s="957">
        <v>2.72102973429691E-3</v>
      </c>
      <c r="Z333" s="957">
        <v>1.64910892987692E-4</v>
      </c>
      <c r="AA333" s="957">
        <v>1.3357782332003E-4</v>
      </c>
      <c r="AB333" s="937"/>
    </row>
    <row r="334" spans="1:28">
      <c r="A334" s="951" t="s">
        <v>4123</v>
      </c>
      <c r="B334" s="952">
        <v>0</v>
      </c>
      <c r="C334" s="953">
        <v>0.69259400000000004</v>
      </c>
      <c r="D334" s="953">
        <v>0</v>
      </c>
      <c r="E334" s="953">
        <v>0</v>
      </c>
      <c r="F334" s="954">
        <v>0</v>
      </c>
      <c r="G334" s="955">
        <v>0</v>
      </c>
      <c r="H334" s="955">
        <v>0</v>
      </c>
      <c r="I334" s="955">
        <v>0</v>
      </c>
      <c r="J334" s="955">
        <v>0</v>
      </c>
      <c r="K334" s="955">
        <v>1</v>
      </c>
      <c r="L334" s="956">
        <v>3.2282266086602202E-3</v>
      </c>
      <c r="M334" s="957">
        <v>1.97401694651182E-4</v>
      </c>
      <c r="N334" s="957">
        <v>2.7047304018504499E-4</v>
      </c>
      <c r="O334" s="957">
        <v>1.30874051702441E-4</v>
      </c>
      <c r="P334" s="957">
        <v>0</v>
      </c>
      <c r="Q334" s="957">
        <v>0</v>
      </c>
      <c r="R334" s="957">
        <v>2.72654274380086E-5</v>
      </c>
      <c r="S334" s="957">
        <v>2.3993576145447601E-4</v>
      </c>
      <c r="T334" s="957">
        <v>2.8356044535528999E-3</v>
      </c>
      <c r="U334" s="957">
        <v>3.7953474993708E-3</v>
      </c>
      <c r="V334" s="957">
        <v>3.4899747120651002E-6</v>
      </c>
      <c r="W334" s="957">
        <v>1.19967880727238E-6</v>
      </c>
      <c r="X334" s="957">
        <v>2.1812341950406899E-4</v>
      </c>
      <c r="Y334" s="957">
        <v>2.1812341950406899E-4</v>
      </c>
      <c r="Z334" s="957">
        <v>5.4530854876017199E-5</v>
      </c>
      <c r="AA334" s="957">
        <v>1.96311077553662E-5</v>
      </c>
      <c r="AB334" s="937"/>
    </row>
    <row r="335" spans="1:28">
      <c r="A335" s="951" t="s">
        <v>4124</v>
      </c>
      <c r="B335" s="952">
        <v>0</v>
      </c>
      <c r="C335" s="953">
        <v>18.062000000000001</v>
      </c>
      <c r="D335" s="953">
        <v>0</v>
      </c>
      <c r="E335" s="953">
        <v>0</v>
      </c>
      <c r="F335" s="954">
        <v>0</v>
      </c>
      <c r="G335" s="955">
        <v>0</v>
      </c>
      <c r="H335" s="955">
        <v>0</v>
      </c>
      <c r="I335" s="955">
        <v>0</v>
      </c>
      <c r="J335" s="955">
        <v>0</v>
      </c>
      <c r="K335" s="955">
        <v>18</v>
      </c>
      <c r="L335" s="956">
        <v>2.5045841872505699E-2</v>
      </c>
      <c r="M335" s="957">
        <v>3.9887822241397898E-3</v>
      </c>
      <c r="N335" s="957">
        <v>1.00183367490023E-3</v>
      </c>
      <c r="O335" s="957">
        <v>2.5973465645561401E-3</v>
      </c>
      <c r="P335" s="957">
        <v>0</v>
      </c>
      <c r="Q335" s="957">
        <v>0</v>
      </c>
      <c r="R335" s="957">
        <v>1.85524754611153E-4</v>
      </c>
      <c r="S335" s="957">
        <v>4.4525941106676702E-3</v>
      </c>
      <c r="T335" s="957">
        <v>3.4136554848452197E-2</v>
      </c>
      <c r="U335" s="957">
        <v>4.3783842088232099E-2</v>
      </c>
      <c r="V335" s="957">
        <v>2.9683960737784501E-5</v>
      </c>
      <c r="W335" s="957">
        <v>9.2762377305576506E-6</v>
      </c>
      <c r="X335" s="957">
        <v>2.2262970553338399E-3</v>
      </c>
      <c r="Y335" s="957">
        <v>2.2262970553338399E-3</v>
      </c>
      <c r="Z335" s="957">
        <v>0</v>
      </c>
      <c r="AA335" s="957">
        <v>3.4878653866896801E-4</v>
      </c>
      <c r="AB335" s="937"/>
    </row>
    <row r="336" spans="1:28">
      <c r="A336" s="951" t="s">
        <v>4125</v>
      </c>
      <c r="B336" s="952">
        <v>0</v>
      </c>
      <c r="C336" s="953">
        <v>11.198223</v>
      </c>
      <c r="D336" s="953">
        <v>0</v>
      </c>
      <c r="E336" s="953">
        <v>0</v>
      </c>
      <c r="F336" s="954">
        <v>0</v>
      </c>
      <c r="G336" s="955">
        <v>0</v>
      </c>
      <c r="H336" s="955">
        <v>0</v>
      </c>
      <c r="I336" s="955">
        <v>0</v>
      </c>
      <c r="J336" s="955">
        <v>0</v>
      </c>
      <c r="K336" s="955">
        <v>11</v>
      </c>
      <c r="L336" s="956">
        <v>1.9828976857344902E-2</v>
      </c>
      <c r="M336" s="957">
        <v>2.3935569697623401E-3</v>
      </c>
      <c r="N336" s="957">
        <v>1.14984599527799E-3</v>
      </c>
      <c r="O336" s="957">
        <v>1.2906434640875401E-3</v>
      </c>
      <c r="P336" s="957">
        <v>0</v>
      </c>
      <c r="Q336" s="957">
        <v>0</v>
      </c>
      <c r="R336" s="957">
        <v>3.5199367202387398E-4</v>
      </c>
      <c r="S336" s="957">
        <v>3.1679430482148599E-3</v>
      </c>
      <c r="T336" s="957">
        <v>2.8980812329965602E-2</v>
      </c>
      <c r="U336" s="957">
        <v>3.2500749050204399E-2</v>
      </c>
      <c r="V336" s="957">
        <v>5.6318987523819803E-5</v>
      </c>
      <c r="W336" s="957">
        <v>2.58128692817507E-5</v>
      </c>
      <c r="X336" s="957">
        <v>3.6372679442466999E-3</v>
      </c>
      <c r="Y336" s="957">
        <v>3.6372679442466999E-3</v>
      </c>
      <c r="Z336" s="957">
        <v>5.8665612003979003E-4</v>
      </c>
      <c r="AA336" s="957">
        <v>2.3935569697623401E-4</v>
      </c>
      <c r="AB336" s="937"/>
    </row>
    <row r="337" spans="1:28">
      <c r="A337" s="951" t="s">
        <v>4126</v>
      </c>
      <c r="B337" s="952">
        <v>5605.6607400000003</v>
      </c>
      <c r="C337" s="953">
        <v>0</v>
      </c>
      <c r="D337" s="953">
        <v>0</v>
      </c>
      <c r="E337" s="953">
        <v>0</v>
      </c>
      <c r="F337" s="954">
        <v>0</v>
      </c>
      <c r="G337" s="955">
        <v>0</v>
      </c>
      <c r="H337" s="955">
        <v>0</v>
      </c>
      <c r="I337" s="955">
        <v>0</v>
      </c>
      <c r="J337" s="955">
        <v>0</v>
      </c>
      <c r="K337" s="955">
        <v>5606</v>
      </c>
      <c r="L337" s="956">
        <v>9.4599024437013899</v>
      </c>
      <c r="M337" s="957">
        <v>1.2652619518450601</v>
      </c>
      <c r="N337" s="957">
        <v>0.48482000023969601</v>
      </c>
      <c r="O337" s="957">
        <v>0.35474634163880198</v>
      </c>
      <c r="P337" s="957">
        <v>2.36497561092535E-2</v>
      </c>
      <c r="Q337" s="957">
        <v>0</v>
      </c>
      <c r="R337" s="957">
        <v>0.17737317081940099</v>
      </c>
      <c r="S337" s="957">
        <v>1.3598609762820699</v>
      </c>
      <c r="T337" s="957">
        <v>10.9380122005297</v>
      </c>
      <c r="U337" s="957">
        <v>18.387685374944599</v>
      </c>
      <c r="V337" s="957">
        <v>2.1876024401059499E-2</v>
      </c>
      <c r="W337" s="957">
        <v>1.5963585373746099E-2</v>
      </c>
      <c r="X337" s="957">
        <v>0.17737317081940099</v>
      </c>
      <c r="Y337" s="957">
        <v>0.17737317081940099</v>
      </c>
      <c r="Z337" s="957">
        <v>5.9124390273133702E-2</v>
      </c>
      <c r="AA337" s="957">
        <v>0.16732202447296801</v>
      </c>
      <c r="AB337" s="937"/>
    </row>
    <row r="338" spans="1:28">
      <c r="A338" s="951" t="s">
        <v>4127</v>
      </c>
      <c r="B338" s="952">
        <v>0</v>
      </c>
      <c r="C338" s="953">
        <v>0</v>
      </c>
      <c r="D338" s="953">
        <v>0</v>
      </c>
      <c r="E338" s="953">
        <v>0</v>
      </c>
      <c r="F338" s="954">
        <v>0</v>
      </c>
      <c r="G338" s="955">
        <v>0</v>
      </c>
      <c r="H338" s="955">
        <v>0</v>
      </c>
      <c r="I338" s="955">
        <v>0</v>
      </c>
      <c r="J338" s="955">
        <v>0</v>
      </c>
      <c r="K338" s="955">
        <v>0</v>
      </c>
      <c r="L338" s="956">
        <v>0</v>
      </c>
      <c r="M338" s="957">
        <v>0</v>
      </c>
      <c r="N338" s="957">
        <v>0</v>
      </c>
      <c r="O338" s="957">
        <v>0</v>
      </c>
      <c r="P338" s="957">
        <v>0</v>
      </c>
      <c r="Q338" s="957">
        <v>0</v>
      </c>
      <c r="R338" s="957">
        <v>0</v>
      </c>
      <c r="S338" s="957">
        <v>0</v>
      </c>
      <c r="T338" s="957">
        <v>0</v>
      </c>
      <c r="U338" s="957">
        <v>0</v>
      </c>
      <c r="V338" s="957">
        <v>0</v>
      </c>
      <c r="W338" s="957">
        <v>0</v>
      </c>
      <c r="X338" s="957">
        <v>0</v>
      </c>
      <c r="Y338" s="957">
        <v>0</v>
      </c>
      <c r="Z338" s="957">
        <v>0</v>
      </c>
      <c r="AA338" s="957">
        <v>0</v>
      </c>
      <c r="AB338" s="937"/>
    </row>
    <row r="339" spans="1:28">
      <c r="A339" s="951" t="s">
        <v>4128</v>
      </c>
      <c r="B339" s="952">
        <v>0</v>
      </c>
      <c r="C339" s="953">
        <v>15.750674999999999</v>
      </c>
      <c r="D339" s="953">
        <v>0</v>
      </c>
      <c r="E339" s="953">
        <v>0</v>
      </c>
      <c r="F339" s="954">
        <v>0</v>
      </c>
      <c r="G339" s="955">
        <v>0</v>
      </c>
      <c r="H339" s="955">
        <v>0</v>
      </c>
      <c r="I339" s="955">
        <v>0</v>
      </c>
      <c r="J339" s="955">
        <v>0</v>
      </c>
      <c r="K339" s="955">
        <v>16</v>
      </c>
      <c r="L339" s="956">
        <v>5.1709152794256898E-2</v>
      </c>
      <c r="M339" s="957">
        <v>3.0132671772192901E-3</v>
      </c>
      <c r="N339" s="957">
        <v>4.3524970337611903E-3</v>
      </c>
      <c r="O339" s="957">
        <v>1.48803317393545E-3</v>
      </c>
      <c r="P339" s="957">
        <v>1.1160248804515899E-4</v>
      </c>
      <c r="Q339" s="957">
        <v>0</v>
      </c>
      <c r="R339" s="957">
        <v>1.3020290271935201E-4</v>
      </c>
      <c r="S339" s="957">
        <v>2.7900622011289701E-3</v>
      </c>
      <c r="T339" s="957">
        <v>3.83168542288378E-2</v>
      </c>
      <c r="U339" s="957">
        <v>4.8919090593127899E-2</v>
      </c>
      <c r="V339" s="957">
        <v>2.7900622011289701E-5</v>
      </c>
      <c r="W339" s="957">
        <v>8.3701866033869106E-5</v>
      </c>
      <c r="X339" s="957">
        <v>1.86004146741931E-4</v>
      </c>
      <c r="Y339" s="957">
        <v>1.86004146741931E-4</v>
      </c>
      <c r="Z339" s="957">
        <v>1.1160248804515901E-3</v>
      </c>
      <c r="AA339" s="957">
        <v>3.1434700799386401E-4</v>
      </c>
      <c r="AB339" s="937"/>
    </row>
    <row r="340" spans="1:28">
      <c r="A340" s="951" t="s">
        <v>4129</v>
      </c>
      <c r="B340" s="952">
        <v>0</v>
      </c>
      <c r="C340" s="953">
        <v>6.5119999999999996</v>
      </c>
      <c r="D340" s="953">
        <v>0</v>
      </c>
      <c r="E340" s="953">
        <v>0</v>
      </c>
      <c r="F340" s="954">
        <v>0</v>
      </c>
      <c r="G340" s="955">
        <v>0</v>
      </c>
      <c r="H340" s="955">
        <v>0</v>
      </c>
      <c r="I340" s="955">
        <v>0</v>
      </c>
      <c r="J340" s="955">
        <v>0</v>
      </c>
      <c r="K340" s="955">
        <v>7</v>
      </c>
      <c r="L340" s="956">
        <v>2.0386150361341799E-2</v>
      </c>
      <c r="M340" s="957">
        <v>2.2147916441951601E-3</v>
      </c>
      <c r="N340" s="957">
        <v>1.19967880727238E-3</v>
      </c>
      <c r="O340" s="957">
        <v>1.2584043432926999E-3</v>
      </c>
      <c r="P340" s="957">
        <v>1.6778724577236101E-4</v>
      </c>
      <c r="Q340" s="957">
        <v>1.6778724577236099E-5</v>
      </c>
      <c r="R340" s="957">
        <v>2.3490214408130499E-4</v>
      </c>
      <c r="S340" s="957">
        <v>1.76176608060979E-3</v>
      </c>
      <c r="T340" s="957">
        <v>1.5268639365284799E-2</v>
      </c>
      <c r="U340" s="957">
        <v>2.2315703687723999E-2</v>
      </c>
      <c r="V340" s="957">
        <v>1.2584043432927001E-5</v>
      </c>
      <c r="W340" s="957">
        <v>5.0336173731708201E-6</v>
      </c>
      <c r="X340" s="957">
        <v>2.5168086865854099E-4</v>
      </c>
      <c r="Y340" s="957">
        <v>1.6778724577236101E-4</v>
      </c>
      <c r="Z340" s="957">
        <v>0</v>
      </c>
      <c r="AA340" s="957">
        <v>3.9597790002277099E-4</v>
      </c>
      <c r="AB340" s="937"/>
    </row>
    <row r="341" spans="1:28">
      <c r="A341" s="951" t="s">
        <v>4130</v>
      </c>
      <c r="B341" s="952">
        <v>0</v>
      </c>
      <c r="C341" s="953">
        <v>0.22500000000000001</v>
      </c>
      <c r="D341" s="953">
        <v>0</v>
      </c>
      <c r="E341" s="953">
        <v>0</v>
      </c>
      <c r="F341" s="954">
        <v>0</v>
      </c>
      <c r="G341" s="955">
        <v>0</v>
      </c>
      <c r="H341" s="955">
        <v>0</v>
      </c>
      <c r="I341" s="955">
        <v>0</v>
      </c>
      <c r="J341" s="955">
        <v>0</v>
      </c>
      <c r="K341" s="955">
        <v>0</v>
      </c>
      <c r="L341" s="956">
        <v>0</v>
      </c>
      <c r="M341" s="957">
        <v>0</v>
      </c>
      <c r="N341" s="957">
        <v>0</v>
      </c>
      <c r="O341" s="957">
        <v>0</v>
      </c>
      <c r="P341" s="957">
        <v>0</v>
      </c>
      <c r="Q341" s="957">
        <v>0</v>
      </c>
      <c r="R341" s="957">
        <v>0</v>
      </c>
      <c r="S341" s="957">
        <v>0</v>
      </c>
      <c r="T341" s="957">
        <v>0</v>
      </c>
      <c r="U341" s="957">
        <v>0</v>
      </c>
      <c r="V341" s="957">
        <v>0</v>
      </c>
      <c r="W341" s="957">
        <v>0</v>
      </c>
      <c r="X341" s="957">
        <v>0</v>
      </c>
      <c r="Y341" s="957">
        <v>0</v>
      </c>
      <c r="Z341" s="957">
        <v>0</v>
      </c>
      <c r="AA341" s="957">
        <v>0</v>
      </c>
      <c r="AB341" s="937"/>
    </row>
    <row r="342" spans="1:28">
      <c r="A342" s="951" t="s">
        <v>4131</v>
      </c>
      <c r="B342" s="952">
        <v>0</v>
      </c>
      <c r="C342" s="953">
        <v>7577.6570000000002</v>
      </c>
      <c r="D342" s="953">
        <v>0</v>
      </c>
      <c r="E342" s="953">
        <v>0</v>
      </c>
      <c r="F342" s="954">
        <v>0</v>
      </c>
      <c r="G342" s="955">
        <v>0</v>
      </c>
      <c r="H342" s="955">
        <v>0</v>
      </c>
      <c r="I342" s="955">
        <v>0</v>
      </c>
      <c r="J342" s="955">
        <v>0</v>
      </c>
      <c r="K342" s="955">
        <v>7578</v>
      </c>
      <c r="L342" s="956">
        <v>28.336101822888601</v>
      </c>
      <c r="M342" s="957">
        <v>1.36231258763887</v>
      </c>
      <c r="N342" s="957">
        <v>2.45216265774997</v>
      </c>
      <c r="O342" s="957">
        <v>1.0898500701111</v>
      </c>
      <c r="P342" s="957">
        <v>0.18164167835184999</v>
      </c>
      <c r="Q342" s="957">
        <v>9.0820839175924893E-3</v>
      </c>
      <c r="R342" s="957">
        <v>0.118067090928702</v>
      </c>
      <c r="S342" s="957">
        <v>1.36231258763887</v>
      </c>
      <c r="T342" s="957">
        <v>15.802826016610901</v>
      </c>
      <c r="U342" s="957">
        <v>22.886851472333099</v>
      </c>
      <c r="V342" s="957">
        <v>2.1797001402221999E-2</v>
      </c>
      <c r="W342" s="957">
        <v>2.5429834969259001E-2</v>
      </c>
      <c r="X342" s="957">
        <v>16.7110344083702</v>
      </c>
      <c r="Y342" s="957">
        <v>16.7110344083702</v>
      </c>
      <c r="Z342" s="957">
        <v>0.63574587423147499</v>
      </c>
      <c r="AA342" s="957">
        <v>0.175284219609535</v>
      </c>
      <c r="AB342" s="937"/>
    </row>
    <row r="343" spans="1:28">
      <c r="A343" s="951" t="s">
        <v>4132</v>
      </c>
      <c r="B343" s="952">
        <v>0</v>
      </c>
      <c r="C343" s="953">
        <v>0</v>
      </c>
      <c r="D343" s="953">
        <v>0</v>
      </c>
      <c r="E343" s="953">
        <v>0</v>
      </c>
      <c r="F343" s="954">
        <v>0</v>
      </c>
      <c r="G343" s="955">
        <v>0</v>
      </c>
      <c r="H343" s="955">
        <v>0</v>
      </c>
      <c r="I343" s="955">
        <v>0</v>
      </c>
      <c r="J343" s="955">
        <v>0</v>
      </c>
      <c r="K343" s="955">
        <v>0</v>
      </c>
      <c r="L343" s="956">
        <v>0</v>
      </c>
      <c r="M343" s="957">
        <v>0</v>
      </c>
      <c r="N343" s="957">
        <v>0</v>
      </c>
      <c r="O343" s="957">
        <v>0</v>
      </c>
      <c r="P343" s="957">
        <v>0</v>
      </c>
      <c r="Q343" s="957">
        <v>0</v>
      </c>
      <c r="R343" s="957">
        <v>0</v>
      </c>
      <c r="S343" s="957">
        <v>0</v>
      </c>
      <c r="T343" s="957">
        <v>0</v>
      </c>
      <c r="U343" s="957">
        <v>0</v>
      </c>
      <c r="V343" s="957">
        <v>0</v>
      </c>
      <c r="W343" s="957">
        <v>0</v>
      </c>
      <c r="X343" s="957">
        <v>0</v>
      </c>
      <c r="Y343" s="957">
        <v>0</v>
      </c>
      <c r="Z343" s="957">
        <v>0</v>
      </c>
      <c r="AA343" s="957">
        <v>0</v>
      </c>
      <c r="AB343" s="937"/>
    </row>
    <row r="344" spans="1:28">
      <c r="A344" s="951" t="s">
        <v>4133</v>
      </c>
      <c r="B344" s="952">
        <v>0</v>
      </c>
      <c r="C344" s="953">
        <v>0</v>
      </c>
      <c r="D344" s="953">
        <v>0</v>
      </c>
      <c r="E344" s="953">
        <v>0</v>
      </c>
      <c r="F344" s="954">
        <v>0</v>
      </c>
      <c r="G344" s="955">
        <v>0</v>
      </c>
      <c r="H344" s="955">
        <v>0</v>
      </c>
      <c r="I344" s="955">
        <v>0</v>
      </c>
      <c r="J344" s="955">
        <v>0</v>
      </c>
      <c r="K344" s="955">
        <v>0</v>
      </c>
      <c r="L344" s="956">
        <v>0</v>
      </c>
      <c r="M344" s="957">
        <v>0</v>
      </c>
      <c r="N344" s="957">
        <v>0</v>
      </c>
      <c r="O344" s="957">
        <v>0</v>
      </c>
      <c r="P344" s="957">
        <v>0</v>
      </c>
      <c r="Q344" s="957">
        <v>0</v>
      </c>
      <c r="R344" s="957">
        <v>0</v>
      </c>
      <c r="S344" s="957">
        <v>0</v>
      </c>
      <c r="T344" s="957">
        <v>0</v>
      </c>
      <c r="U344" s="957">
        <v>0</v>
      </c>
      <c r="V344" s="957">
        <v>0</v>
      </c>
      <c r="W344" s="957">
        <v>0</v>
      </c>
      <c r="X344" s="957">
        <v>0</v>
      </c>
      <c r="Y344" s="957">
        <v>0</v>
      </c>
      <c r="Z344" s="957">
        <v>0</v>
      </c>
      <c r="AA344" s="957">
        <v>0</v>
      </c>
      <c r="AB344" s="937"/>
    </row>
    <row r="345" spans="1:28">
      <c r="A345" s="951" t="s">
        <v>4134</v>
      </c>
      <c r="B345" s="952">
        <v>0</v>
      </c>
      <c r="C345" s="953">
        <v>1.4048700000000001</v>
      </c>
      <c r="D345" s="953">
        <v>0</v>
      </c>
      <c r="E345" s="953">
        <v>0</v>
      </c>
      <c r="F345" s="954">
        <v>0</v>
      </c>
      <c r="G345" s="955">
        <v>0</v>
      </c>
      <c r="H345" s="955">
        <v>0</v>
      </c>
      <c r="I345" s="955">
        <v>0</v>
      </c>
      <c r="J345" s="955">
        <v>0</v>
      </c>
      <c r="K345" s="955">
        <v>1</v>
      </c>
      <c r="L345" s="956">
        <v>1.3063435563705199E-3</v>
      </c>
      <c r="M345" s="957">
        <v>1.5819940315679699E-4</v>
      </c>
      <c r="N345" s="957">
        <v>7.0710339289780603E-5</v>
      </c>
      <c r="O345" s="957">
        <v>3.2358968827526702E-4</v>
      </c>
      <c r="P345" s="957">
        <v>9.5878426155634692E-6</v>
      </c>
      <c r="Q345" s="957">
        <v>0</v>
      </c>
      <c r="R345" s="957">
        <v>1.3183283596399799E-5</v>
      </c>
      <c r="S345" s="957">
        <v>1.31832835963998E-4</v>
      </c>
      <c r="T345" s="957">
        <v>1.1745107204065199E-3</v>
      </c>
      <c r="U345" s="957">
        <v>1.96550773619051E-3</v>
      </c>
      <c r="V345" s="957">
        <v>1.91756852311269E-6</v>
      </c>
      <c r="W345" s="957">
        <v>1.1984803269454299E-7</v>
      </c>
      <c r="X345" s="957">
        <v>5.9924016347271699E-5</v>
      </c>
      <c r="Y345" s="957">
        <v>5.9924016347271699E-5</v>
      </c>
      <c r="Z345" s="957">
        <v>1.19848032694543E-5</v>
      </c>
      <c r="AA345" s="957">
        <v>2.2771126211963199E-5</v>
      </c>
      <c r="AB345" s="937"/>
    </row>
    <row r="346" spans="1:28">
      <c r="A346" s="951" t="s">
        <v>4135</v>
      </c>
      <c r="B346" s="952">
        <v>0</v>
      </c>
      <c r="C346" s="953">
        <v>443.67565999999999</v>
      </c>
      <c r="D346" s="953">
        <v>0</v>
      </c>
      <c r="E346" s="953">
        <v>6.59E-2</v>
      </c>
      <c r="F346" s="954">
        <v>0</v>
      </c>
      <c r="G346" s="955">
        <v>0</v>
      </c>
      <c r="H346" s="955">
        <v>0</v>
      </c>
      <c r="I346" s="955">
        <v>0</v>
      </c>
      <c r="J346" s="955">
        <v>0</v>
      </c>
      <c r="K346" s="955">
        <v>444</v>
      </c>
      <c r="L346" s="956">
        <v>1.0504152734332901</v>
      </c>
      <c r="M346" s="957">
        <v>0.124549239564233</v>
      </c>
      <c r="N346" s="957">
        <v>6.1024125408981403E-2</v>
      </c>
      <c r="O346" s="957">
        <v>9.5037572358249695E-2</v>
      </c>
      <c r="P346" s="957">
        <v>0</v>
      </c>
      <c r="Q346" s="957">
        <v>5.0019774925394596E-4</v>
      </c>
      <c r="R346" s="957">
        <v>1.4505734728364399E-2</v>
      </c>
      <c r="S346" s="957">
        <v>0.105041527343329</v>
      </c>
      <c r="T346" s="957">
        <v>0.990391543522813</v>
      </c>
      <c r="U346" s="957">
        <v>1.5256031352245401</v>
      </c>
      <c r="V346" s="957">
        <v>3.2012655952252502E-3</v>
      </c>
      <c r="W346" s="957">
        <v>5.0019774925394596E-4</v>
      </c>
      <c r="X346" s="957">
        <v>7.5029662388091903E-2</v>
      </c>
      <c r="Y346" s="957">
        <v>6.5025707403013E-2</v>
      </c>
      <c r="Z346" s="957">
        <v>5.0019774925394601E-3</v>
      </c>
      <c r="AA346" s="957">
        <v>2.4059511739114799E-2</v>
      </c>
      <c r="AB346" s="937"/>
    </row>
    <row r="347" spans="1:28">
      <c r="A347" s="951" t="s">
        <v>4136</v>
      </c>
      <c r="B347" s="952">
        <v>0</v>
      </c>
      <c r="C347" s="953">
        <v>333.54280999999997</v>
      </c>
      <c r="D347" s="953">
        <v>0</v>
      </c>
      <c r="E347" s="953">
        <v>0</v>
      </c>
      <c r="F347" s="954">
        <v>0</v>
      </c>
      <c r="G347" s="955">
        <v>0</v>
      </c>
      <c r="H347" s="955">
        <v>0</v>
      </c>
      <c r="I347" s="955">
        <v>0</v>
      </c>
      <c r="J347" s="955">
        <v>0</v>
      </c>
      <c r="K347" s="955">
        <v>334</v>
      </c>
      <c r="L347" s="956">
        <v>1.0685806397488</v>
      </c>
      <c r="M347" s="957">
        <v>9.3928618511727097E-2</v>
      </c>
      <c r="N347" s="957">
        <v>7.6435839355697005E-2</v>
      </c>
      <c r="O347" s="957">
        <v>6.4647227315763597E-2</v>
      </c>
      <c r="P347" s="957">
        <v>7.6055561547957204E-4</v>
      </c>
      <c r="Q347" s="957">
        <v>0</v>
      </c>
      <c r="R347" s="957">
        <v>6.8450005393161503E-3</v>
      </c>
      <c r="S347" s="957">
        <v>7.9858339625355004E-2</v>
      </c>
      <c r="T347" s="957">
        <v>0.75295005932477599</v>
      </c>
      <c r="U347" s="957">
        <v>1.0647778616714001</v>
      </c>
      <c r="V347" s="957">
        <v>1.0647778616714001E-3</v>
      </c>
      <c r="W347" s="957">
        <v>2.0154723810208702E-3</v>
      </c>
      <c r="X347" s="957">
        <v>1.90138903869893E-2</v>
      </c>
      <c r="Y347" s="957">
        <v>1.90138903869893E-2</v>
      </c>
      <c r="Z347" s="957">
        <v>3.80277807739786E-3</v>
      </c>
      <c r="AA347" s="957">
        <v>9.5069451934946501E-3</v>
      </c>
      <c r="AB347" s="937"/>
    </row>
    <row r="348" spans="1:28">
      <c r="A348" s="951" t="s">
        <v>4137</v>
      </c>
      <c r="B348" s="952">
        <v>0</v>
      </c>
      <c r="C348" s="953">
        <v>109.771691</v>
      </c>
      <c r="D348" s="953">
        <v>0</v>
      </c>
      <c r="E348" s="953">
        <v>0</v>
      </c>
      <c r="F348" s="954">
        <v>0</v>
      </c>
      <c r="G348" s="955">
        <v>0</v>
      </c>
      <c r="H348" s="955">
        <v>0</v>
      </c>
      <c r="I348" s="955">
        <v>0</v>
      </c>
      <c r="J348" s="955">
        <v>0</v>
      </c>
      <c r="K348" s="955">
        <v>110</v>
      </c>
      <c r="L348" s="956">
        <v>0.23466244801591599</v>
      </c>
      <c r="M348" s="957">
        <v>2.6630232864727502E-2</v>
      </c>
      <c r="N348" s="957">
        <v>1.2787785088507799E-2</v>
      </c>
      <c r="O348" s="957">
        <v>1.7138268675319701E-2</v>
      </c>
      <c r="P348" s="957">
        <v>3.16398806313594E-3</v>
      </c>
      <c r="Q348" s="957">
        <v>0</v>
      </c>
      <c r="R348" s="957">
        <v>5.2733134385599097E-3</v>
      </c>
      <c r="S348" s="957">
        <v>1.9774925394599598E-2</v>
      </c>
      <c r="T348" s="957">
        <v>0.19247594050743699</v>
      </c>
      <c r="U348" s="957">
        <v>0.17006435839355699</v>
      </c>
      <c r="V348" s="957">
        <v>7.1189731420558697E-4</v>
      </c>
      <c r="W348" s="957">
        <v>2.6366567192799501E-5</v>
      </c>
      <c r="X348" s="957">
        <v>0.13315116432363799</v>
      </c>
      <c r="Y348" s="957">
        <v>0.13315116432363799</v>
      </c>
      <c r="Z348" s="957">
        <v>5.2733134385599097E-3</v>
      </c>
      <c r="AA348" s="957">
        <v>2.6630232864727501E-3</v>
      </c>
      <c r="AB348" s="937"/>
    </row>
    <row r="349" spans="1:28">
      <c r="A349" s="951" t="s">
        <v>4138</v>
      </c>
      <c r="B349" s="952">
        <v>0</v>
      </c>
      <c r="C349" s="953">
        <v>296.72412000000003</v>
      </c>
      <c r="D349" s="953">
        <v>20</v>
      </c>
      <c r="E349" s="953">
        <v>0</v>
      </c>
      <c r="F349" s="954">
        <v>0</v>
      </c>
      <c r="G349" s="955">
        <v>0</v>
      </c>
      <c r="H349" s="955">
        <v>0</v>
      </c>
      <c r="I349" s="955">
        <v>0</v>
      </c>
      <c r="J349" s="955">
        <v>0</v>
      </c>
      <c r="K349" s="955">
        <v>277</v>
      </c>
      <c r="L349" s="956">
        <v>0.67006651565814501</v>
      </c>
      <c r="M349" s="957">
        <v>8.2891849135296403E-2</v>
      </c>
      <c r="N349" s="957">
        <v>3.6102721748822501E-2</v>
      </c>
      <c r="O349" s="957">
        <v>5.4876137058210199E-2</v>
      </c>
      <c r="P349" s="957">
        <v>3.75468306187754E-3</v>
      </c>
      <c r="Q349" s="957">
        <v>0</v>
      </c>
      <c r="R349" s="957">
        <v>9.2422967676985598E-3</v>
      </c>
      <c r="S349" s="957">
        <v>7.2205443497645003E-2</v>
      </c>
      <c r="T349" s="957">
        <v>0.678731168877863</v>
      </c>
      <c r="U349" s="957">
        <v>0.94444720094919599</v>
      </c>
      <c r="V349" s="957">
        <v>7.2205443497645001E-4</v>
      </c>
      <c r="W349" s="957">
        <v>3.1770395138963799E-4</v>
      </c>
      <c r="X349" s="957">
        <v>2.31057419192464E-2</v>
      </c>
      <c r="Y349" s="957">
        <v>2.31057419192464E-2</v>
      </c>
      <c r="Z349" s="957">
        <v>0</v>
      </c>
      <c r="AA349" s="957">
        <v>1.1610635314421301E-2</v>
      </c>
      <c r="AB349" s="937"/>
    </row>
    <row r="350" spans="1:28">
      <c r="A350" s="942"/>
      <c r="B350" s="943"/>
      <c r="C350" s="942"/>
      <c r="D350" s="942"/>
      <c r="E350" s="942"/>
      <c r="F350" s="943"/>
      <c r="G350" s="942"/>
      <c r="H350" s="942"/>
      <c r="I350" s="942"/>
      <c r="J350" s="942"/>
      <c r="K350" s="942"/>
      <c r="L350" s="943"/>
      <c r="M350" s="942"/>
      <c r="N350" s="942"/>
      <c r="O350" s="942"/>
      <c r="P350" s="942"/>
      <c r="Q350" s="942"/>
      <c r="R350" s="942"/>
      <c r="S350" s="942"/>
      <c r="T350" s="942"/>
      <c r="U350" s="942"/>
      <c r="V350" s="942"/>
      <c r="W350" s="942"/>
      <c r="X350" s="942"/>
      <c r="Y350" s="942"/>
      <c r="Z350" s="942"/>
      <c r="AA350" s="942"/>
      <c r="AB350" s="937"/>
    </row>
    <row r="351" spans="1:28">
      <c r="A351" s="944" t="s">
        <v>4139</v>
      </c>
      <c r="B351" s="945">
        <v>429</v>
      </c>
      <c r="C351" s="946">
        <v>8821</v>
      </c>
      <c r="D351" s="946">
        <v>0</v>
      </c>
      <c r="E351" s="946">
        <v>0</v>
      </c>
      <c r="F351" s="947">
        <v>0</v>
      </c>
      <c r="G351" s="948">
        <v>0</v>
      </c>
      <c r="H351" s="948">
        <v>0</v>
      </c>
      <c r="I351" s="948">
        <v>118</v>
      </c>
      <c r="J351" s="948">
        <v>0</v>
      </c>
      <c r="K351" s="948">
        <v>8563</v>
      </c>
      <c r="L351" s="949">
        <v>13.0070163832261</v>
      </c>
      <c r="M351" s="950">
        <v>1.7542072891573499</v>
      </c>
      <c r="N351" s="950">
        <v>0.63735484605520198</v>
      </c>
      <c r="O351" s="950">
        <v>0.90238964992389603</v>
      </c>
      <c r="P351" s="950">
        <v>4.3142918778988203E-2</v>
      </c>
      <c r="Q351" s="950">
        <v>1.6778724577236099E-5</v>
      </c>
      <c r="R351" s="950">
        <v>0.70068141995949096</v>
      </c>
      <c r="S351" s="950">
        <v>1.7963115569457899</v>
      </c>
      <c r="T351" s="950">
        <v>23.3512175361641</v>
      </c>
      <c r="U351" s="950">
        <v>25.109805007250799</v>
      </c>
      <c r="V351" s="950">
        <v>9.0412731456513101E-2</v>
      </c>
      <c r="W351" s="950">
        <v>2.36547717494217E-2</v>
      </c>
      <c r="X351" s="950">
        <v>344.91355169644902</v>
      </c>
      <c r="Y351" s="950">
        <v>344.67620465250099</v>
      </c>
      <c r="Z351" s="950">
        <v>1.3569151116384399</v>
      </c>
      <c r="AA351" s="950">
        <v>0.28170564723930103</v>
      </c>
      <c r="AB351" s="937"/>
    </row>
    <row r="352" spans="1:28">
      <c r="A352" s="951" t="s">
        <v>4140</v>
      </c>
      <c r="B352" s="952">
        <v>176.40502599999999</v>
      </c>
      <c r="C352" s="953">
        <v>1382</v>
      </c>
      <c r="D352" s="953">
        <v>0</v>
      </c>
      <c r="E352" s="953">
        <v>0</v>
      </c>
      <c r="F352" s="954">
        <v>0</v>
      </c>
      <c r="G352" s="955">
        <v>0</v>
      </c>
      <c r="H352" s="955">
        <v>0</v>
      </c>
      <c r="I352" s="955">
        <v>90</v>
      </c>
      <c r="J352" s="955">
        <v>0</v>
      </c>
      <c r="K352" s="955">
        <v>900</v>
      </c>
      <c r="L352" s="956">
        <v>1.3098910581382801</v>
      </c>
      <c r="M352" s="957">
        <v>0.16472872397799601</v>
      </c>
      <c r="N352" s="957">
        <v>6.9463919749757297E-2</v>
      </c>
      <c r="O352" s="957">
        <v>0.13892783949951501</v>
      </c>
      <c r="P352" s="957">
        <v>5.9540502642649101E-3</v>
      </c>
      <c r="Q352" s="957">
        <v>0</v>
      </c>
      <c r="R352" s="957">
        <v>6.64868946176249E-2</v>
      </c>
      <c r="S352" s="957">
        <v>0.158774673713731</v>
      </c>
      <c r="T352" s="957">
        <v>2.3220796030633202</v>
      </c>
      <c r="U352" s="957">
        <v>2.5800884478481301</v>
      </c>
      <c r="V352" s="957">
        <v>7.5417970014022197E-3</v>
      </c>
      <c r="W352" s="957">
        <v>1.68698090820839E-3</v>
      </c>
      <c r="X352" s="957">
        <v>25.155862366519301</v>
      </c>
      <c r="Y352" s="957">
        <v>25.0963218638766</v>
      </c>
      <c r="Z352" s="957">
        <v>8.9310753963973699E-2</v>
      </c>
      <c r="AA352" s="957">
        <v>2.2823859346348799E-2</v>
      </c>
      <c r="AB352" s="937"/>
    </row>
    <row r="353" spans="1:28">
      <c r="A353" s="951" t="s">
        <v>4141</v>
      </c>
      <c r="B353" s="952">
        <v>79.533978000000005</v>
      </c>
      <c r="C353" s="953">
        <v>108.82523</v>
      </c>
      <c r="D353" s="953">
        <v>0</v>
      </c>
      <c r="E353" s="953">
        <v>0</v>
      </c>
      <c r="F353" s="954">
        <v>0</v>
      </c>
      <c r="G353" s="955">
        <v>0</v>
      </c>
      <c r="H353" s="955">
        <v>0</v>
      </c>
      <c r="I353" s="955">
        <v>17</v>
      </c>
      <c r="J353" s="955">
        <v>0</v>
      </c>
      <c r="K353" s="955">
        <v>173</v>
      </c>
      <c r="L353" s="956">
        <v>0.317681899351622</v>
      </c>
      <c r="M353" s="957">
        <v>3.17681899351622E-2</v>
      </c>
      <c r="N353" s="957">
        <v>2.08539651721617E-2</v>
      </c>
      <c r="O353" s="957">
        <v>4.2877311568930598E-2</v>
      </c>
      <c r="P353" s="957">
        <v>7.7958748307146498E-4</v>
      </c>
      <c r="Q353" s="957">
        <v>0</v>
      </c>
      <c r="R353" s="957">
        <v>1.40325746952864E-2</v>
      </c>
      <c r="S353" s="957">
        <v>2.72855619075013E-2</v>
      </c>
      <c r="T353" s="957">
        <v>0.36835508575126702</v>
      </c>
      <c r="U353" s="957">
        <v>0.45021177147377101</v>
      </c>
      <c r="V353" s="957">
        <v>1.50070590491257E-3</v>
      </c>
      <c r="W353" s="957">
        <v>4.8724217691966602E-4</v>
      </c>
      <c r="X353" s="957">
        <v>1.8904996464482999</v>
      </c>
      <c r="Y353" s="957">
        <v>1.8904996464482999</v>
      </c>
      <c r="Z353" s="957">
        <v>1.94896870767866E-2</v>
      </c>
      <c r="AA353" s="957">
        <v>4.6775248984287903E-3</v>
      </c>
      <c r="AB353" s="937"/>
    </row>
    <row r="354" spans="1:28">
      <c r="A354" s="951" t="s">
        <v>4142</v>
      </c>
      <c r="B354" s="952">
        <v>126.147053</v>
      </c>
      <c r="C354" s="953">
        <v>14.509</v>
      </c>
      <c r="D354" s="953">
        <v>0</v>
      </c>
      <c r="E354" s="953">
        <v>0</v>
      </c>
      <c r="F354" s="954">
        <v>0</v>
      </c>
      <c r="G354" s="955">
        <v>0</v>
      </c>
      <c r="H354" s="955">
        <v>0</v>
      </c>
      <c r="I354" s="955">
        <v>8</v>
      </c>
      <c r="J354" s="955">
        <v>0</v>
      </c>
      <c r="K354" s="955">
        <v>131</v>
      </c>
      <c r="L354" s="956">
        <v>0.18055106125432999</v>
      </c>
      <c r="M354" s="957">
        <v>2.3688299236568001E-2</v>
      </c>
      <c r="N354" s="957">
        <v>9.0997734872182105E-3</v>
      </c>
      <c r="O354" s="957">
        <v>1.15552679202771E-2</v>
      </c>
      <c r="P354" s="957">
        <v>8.6664509402078203E-4</v>
      </c>
      <c r="Q354" s="957">
        <v>0</v>
      </c>
      <c r="R354" s="957">
        <v>1.06886228262563E-2</v>
      </c>
      <c r="S354" s="957">
        <v>2.4554944330588802E-2</v>
      </c>
      <c r="T354" s="957">
        <v>0.37987943287910902</v>
      </c>
      <c r="U354" s="957">
        <v>0.40298996871966403</v>
      </c>
      <c r="V354" s="957">
        <v>1.27107947123048E-3</v>
      </c>
      <c r="W354" s="957">
        <v>3.6110212250865901E-4</v>
      </c>
      <c r="X354" s="957">
        <v>4.8705454283967899</v>
      </c>
      <c r="Y354" s="957">
        <v>4.8691010199067604</v>
      </c>
      <c r="Z354" s="957">
        <v>1.4444084900346399E-2</v>
      </c>
      <c r="AA354" s="957">
        <v>3.1776986780761999E-3</v>
      </c>
      <c r="AB354" s="937"/>
    </row>
    <row r="355" spans="1:28">
      <c r="A355" s="951" t="s">
        <v>4143</v>
      </c>
      <c r="B355" s="952">
        <v>38.360266000000003</v>
      </c>
      <c r="C355" s="953">
        <v>0</v>
      </c>
      <c r="D355" s="953">
        <v>0</v>
      </c>
      <c r="E355" s="953">
        <v>0</v>
      </c>
      <c r="F355" s="954">
        <v>0</v>
      </c>
      <c r="G355" s="955">
        <v>0</v>
      </c>
      <c r="H355" s="955">
        <v>0</v>
      </c>
      <c r="I355" s="955">
        <v>3</v>
      </c>
      <c r="J355" s="955">
        <v>0</v>
      </c>
      <c r="K355" s="955">
        <v>35</v>
      </c>
      <c r="L355" s="956">
        <v>4.3993815841512997E-2</v>
      </c>
      <c r="M355" s="957">
        <v>6.3675259770610898E-3</v>
      </c>
      <c r="N355" s="957">
        <v>2.0067354594374299E-3</v>
      </c>
      <c r="O355" s="957">
        <v>4.6309279833171603E-3</v>
      </c>
      <c r="P355" s="957">
        <v>3.8591066527642997E-5</v>
      </c>
      <c r="Q355" s="957">
        <v>0</v>
      </c>
      <c r="R355" s="957">
        <v>3.16446745526672E-3</v>
      </c>
      <c r="S355" s="957">
        <v>5.78865997914644E-3</v>
      </c>
      <c r="T355" s="957">
        <v>8.1427150373326596E-2</v>
      </c>
      <c r="U355" s="957">
        <v>8.4900346360814505E-2</v>
      </c>
      <c r="V355" s="957">
        <v>9.2618559666343095E-5</v>
      </c>
      <c r="W355" s="957">
        <v>5.7886599791464401E-5</v>
      </c>
      <c r="X355" s="957">
        <v>1.1037045026905901</v>
      </c>
      <c r="Y355" s="957">
        <v>1.1037045026905901</v>
      </c>
      <c r="Z355" s="957">
        <v>5.4027493138700099E-3</v>
      </c>
      <c r="AA355" s="957">
        <v>7.4480758398350901E-4</v>
      </c>
      <c r="AB355" s="937"/>
    </row>
    <row r="356" spans="1:28">
      <c r="A356" s="951" t="s">
        <v>4251</v>
      </c>
      <c r="B356" s="952">
        <v>8.9463410000000003</v>
      </c>
      <c r="C356" s="953">
        <v>0</v>
      </c>
      <c r="D356" s="953">
        <v>0</v>
      </c>
      <c r="E356" s="953">
        <v>0</v>
      </c>
      <c r="F356" s="954">
        <v>0</v>
      </c>
      <c r="G356" s="955">
        <v>0</v>
      </c>
      <c r="H356" s="955">
        <v>0</v>
      </c>
      <c r="I356" s="955">
        <v>0</v>
      </c>
      <c r="J356" s="955">
        <v>0</v>
      </c>
      <c r="K356" s="955">
        <v>9</v>
      </c>
      <c r="L356" s="956">
        <v>1.34419156509546E-2</v>
      </c>
      <c r="M356" s="957">
        <v>1.6451299751914601E-3</v>
      </c>
      <c r="N356" s="957">
        <v>7.32283464566929E-4</v>
      </c>
      <c r="O356" s="957">
        <v>1.7053176572106601E-3</v>
      </c>
      <c r="P356" s="957">
        <v>6.01876820191997E-5</v>
      </c>
      <c r="Q356" s="957">
        <v>0</v>
      </c>
      <c r="R356" s="957">
        <v>6.5203322187466295E-4</v>
      </c>
      <c r="S356" s="957">
        <v>1.6050048538453199E-3</v>
      </c>
      <c r="T356" s="957">
        <v>2.30719447740265E-2</v>
      </c>
      <c r="U356" s="957">
        <v>2.5680077661525198E-2</v>
      </c>
      <c r="V356" s="957">
        <v>7.7240858591306205E-5</v>
      </c>
      <c r="W356" s="957">
        <v>1.50469205047999E-5</v>
      </c>
      <c r="X356" s="957">
        <v>0.21065688706719901</v>
      </c>
      <c r="Y356" s="957">
        <v>0.21025563585373699</v>
      </c>
      <c r="Z356" s="957">
        <v>1.2037536403839901E-3</v>
      </c>
      <c r="AA356" s="957">
        <v>2.3573508790853201E-4</v>
      </c>
      <c r="AB356" s="937"/>
    </row>
    <row r="357" spans="1:28">
      <c r="A357" s="951" t="s">
        <v>4144</v>
      </c>
      <c r="B357" s="952">
        <v>0</v>
      </c>
      <c r="C357" s="953">
        <v>7306.0839599999999</v>
      </c>
      <c r="D357" s="953">
        <v>0</v>
      </c>
      <c r="E357" s="953">
        <v>0.42</v>
      </c>
      <c r="F357" s="954">
        <v>0</v>
      </c>
      <c r="G357" s="955">
        <v>0</v>
      </c>
      <c r="H357" s="955">
        <v>0</v>
      </c>
      <c r="I357" s="955">
        <v>0</v>
      </c>
      <c r="J357" s="955">
        <v>0</v>
      </c>
      <c r="K357" s="955">
        <v>7306</v>
      </c>
      <c r="L357" s="956">
        <v>11.1202435312024</v>
      </c>
      <c r="M357" s="957">
        <v>1.52356092474742</v>
      </c>
      <c r="N357" s="957">
        <v>0.53412193338846303</v>
      </c>
      <c r="O357" s="957">
        <v>0.70048778149306701</v>
      </c>
      <c r="P357" s="957">
        <v>3.50243890746533E-2</v>
      </c>
      <c r="Q357" s="957">
        <v>0</v>
      </c>
      <c r="R357" s="957">
        <v>0.60417071153777002</v>
      </c>
      <c r="S357" s="957">
        <v>1.5760975083594</v>
      </c>
      <c r="T357" s="957">
        <v>20.139023717925699</v>
      </c>
      <c r="U357" s="957">
        <v>21.5399992809118</v>
      </c>
      <c r="V357" s="957">
        <v>7.9680485144836305E-2</v>
      </c>
      <c r="W357" s="957">
        <v>2.1014633444792E-2</v>
      </c>
      <c r="X357" s="957">
        <v>310.05340428336899</v>
      </c>
      <c r="Y357" s="957">
        <v>309.87828233799502</v>
      </c>
      <c r="Z357" s="957">
        <v>1.22585361761287</v>
      </c>
      <c r="AA357" s="957">
        <v>0.24954877215690499</v>
      </c>
      <c r="AB357" s="937"/>
    </row>
    <row r="358" spans="1:28">
      <c r="A358" s="951" t="s">
        <v>4145</v>
      </c>
      <c r="B358" s="952">
        <v>0</v>
      </c>
      <c r="C358" s="953">
        <v>2.5</v>
      </c>
      <c r="D358" s="953">
        <v>0</v>
      </c>
      <c r="E358" s="953">
        <v>0</v>
      </c>
      <c r="F358" s="954">
        <v>0</v>
      </c>
      <c r="G358" s="955">
        <v>0</v>
      </c>
      <c r="H358" s="955">
        <v>0</v>
      </c>
      <c r="I358" s="955">
        <v>0</v>
      </c>
      <c r="J358" s="955">
        <v>0</v>
      </c>
      <c r="K358" s="955">
        <v>2</v>
      </c>
      <c r="L358" s="956">
        <v>3.0920792435192202E-3</v>
      </c>
      <c r="M358" s="957">
        <v>3.9310154723810198E-4</v>
      </c>
      <c r="N358" s="957">
        <v>1.03069308117307E-4</v>
      </c>
      <c r="O358" s="957">
        <v>1.0306930811730701E-3</v>
      </c>
      <c r="P358" s="957">
        <v>1.5100852119512501E-4</v>
      </c>
      <c r="Q358" s="957">
        <v>0</v>
      </c>
      <c r="R358" s="957">
        <v>7.3107299943671398E-4</v>
      </c>
      <c r="S358" s="957">
        <v>5.2733134385599101E-4</v>
      </c>
      <c r="T358" s="957">
        <v>6.2560673066551602E-3</v>
      </c>
      <c r="U358" s="957">
        <v>5.6328575366435298E-3</v>
      </c>
      <c r="V358" s="957">
        <v>4.9137693404762801E-5</v>
      </c>
      <c r="W358" s="957">
        <v>1.3422979661788899E-5</v>
      </c>
      <c r="X358" s="957">
        <v>0.48909982142643099</v>
      </c>
      <c r="Y358" s="957">
        <v>0.48909982142643099</v>
      </c>
      <c r="Z358" s="957">
        <v>1.19848032694543E-4</v>
      </c>
      <c r="AA358" s="957">
        <v>7.3586692074449598E-5</v>
      </c>
      <c r="AB358" s="937"/>
    </row>
    <row r="359" spans="1:28">
      <c r="A359" s="951" t="s">
        <v>4146</v>
      </c>
      <c r="B359" s="952">
        <v>0</v>
      </c>
      <c r="C359" s="953">
        <v>0</v>
      </c>
      <c r="D359" s="953">
        <v>0</v>
      </c>
      <c r="E359" s="953">
        <v>0</v>
      </c>
      <c r="F359" s="954">
        <v>0</v>
      </c>
      <c r="G359" s="955">
        <v>0</v>
      </c>
      <c r="H359" s="955">
        <v>0</v>
      </c>
      <c r="I359" s="955">
        <v>0</v>
      </c>
      <c r="J359" s="955">
        <v>0</v>
      </c>
      <c r="K359" s="955">
        <v>0</v>
      </c>
      <c r="L359" s="956">
        <v>0</v>
      </c>
      <c r="M359" s="957">
        <v>0</v>
      </c>
      <c r="N359" s="957">
        <v>0</v>
      </c>
      <c r="O359" s="957">
        <v>0</v>
      </c>
      <c r="P359" s="957">
        <v>0</v>
      </c>
      <c r="Q359" s="957">
        <v>0</v>
      </c>
      <c r="R359" s="957">
        <v>0</v>
      </c>
      <c r="S359" s="957">
        <v>0</v>
      </c>
      <c r="T359" s="957">
        <v>0</v>
      </c>
      <c r="U359" s="957">
        <v>0</v>
      </c>
      <c r="V359" s="957">
        <v>0</v>
      </c>
      <c r="W359" s="957">
        <v>0</v>
      </c>
      <c r="X359" s="957">
        <v>0</v>
      </c>
      <c r="Y359" s="957">
        <v>0</v>
      </c>
      <c r="Z359" s="957">
        <v>0</v>
      </c>
      <c r="AA359" s="957">
        <v>0</v>
      </c>
      <c r="AB359" s="937"/>
    </row>
    <row r="360" spans="1:28">
      <c r="A360" s="951" t="s">
        <v>4148</v>
      </c>
      <c r="B360" s="952">
        <v>0</v>
      </c>
      <c r="C360" s="953">
        <v>6.7542999999999997</v>
      </c>
      <c r="D360" s="953">
        <v>0</v>
      </c>
      <c r="E360" s="953">
        <v>0</v>
      </c>
      <c r="F360" s="954">
        <v>0</v>
      </c>
      <c r="G360" s="955">
        <v>0</v>
      </c>
      <c r="H360" s="955">
        <v>0</v>
      </c>
      <c r="I360" s="955">
        <v>0</v>
      </c>
      <c r="J360" s="955">
        <v>0</v>
      </c>
      <c r="K360" s="955">
        <v>7</v>
      </c>
      <c r="L360" s="956">
        <v>1.81210225434149E-2</v>
      </c>
      <c r="M360" s="957">
        <v>2.05539376071142E-3</v>
      </c>
      <c r="N360" s="957">
        <v>9.7316602547969195E-4</v>
      </c>
      <c r="O360" s="957">
        <v>1.1745107204065199E-3</v>
      </c>
      <c r="P360" s="957">
        <v>2.6845959323577699E-4</v>
      </c>
      <c r="Q360" s="957">
        <v>1.6778724577236099E-5</v>
      </c>
      <c r="R360" s="957">
        <v>7.5504260597562302E-4</v>
      </c>
      <c r="S360" s="957">
        <v>1.6778724577236101E-3</v>
      </c>
      <c r="T360" s="957">
        <v>3.1124534090772898E-2</v>
      </c>
      <c r="U360" s="957">
        <v>2.03022567384556E-2</v>
      </c>
      <c r="V360" s="957">
        <v>1.99666822469109E-4</v>
      </c>
      <c r="W360" s="957">
        <v>1.84565970349597E-5</v>
      </c>
      <c r="X360" s="957">
        <v>1.1397787605316501</v>
      </c>
      <c r="Y360" s="957">
        <v>1.13893982430278</v>
      </c>
      <c r="Z360" s="957">
        <v>1.09061709752034E-3</v>
      </c>
      <c r="AA360" s="957">
        <v>4.2366279557521101E-4</v>
      </c>
      <c r="AB360" s="937"/>
    </row>
    <row r="361" spans="1:28">
      <c r="A361" s="942"/>
      <c r="B361" s="943"/>
      <c r="C361" s="942"/>
      <c r="D361" s="942"/>
      <c r="E361" s="942"/>
      <c r="F361" s="943"/>
      <c r="G361" s="942"/>
      <c r="H361" s="942"/>
      <c r="I361" s="942"/>
      <c r="J361" s="942"/>
      <c r="K361" s="942"/>
      <c r="L361" s="943"/>
      <c r="M361" s="942"/>
      <c r="N361" s="942"/>
      <c r="O361" s="942"/>
      <c r="P361" s="942"/>
      <c r="Q361" s="942"/>
      <c r="R361" s="942"/>
      <c r="S361" s="942"/>
      <c r="T361" s="942"/>
      <c r="U361" s="942"/>
      <c r="V361" s="942"/>
      <c r="W361" s="942"/>
      <c r="X361" s="942"/>
      <c r="Y361" s="942"/>
      <c r="Z361" s="942"/>
      <c r="AA361" s="942"/>
      <c r="AB361" s="937"/>
    </row>
    <row r="362" spans="1:28">
      <c r="A362" s="944" t="s">
        <v>4149</v>
      </c>
      <c r="B362" s="945">
        <v>177</v>
      </c>
      <c r="C362" s="946">
        <v>495</v>
      </c>
      <c r="D362" s="946">
        <v>0</v>
      </c>
      <c r="E362" s="946">
        <v>65</v>
      </c>
      <c r="F362" s="947">
        <v>6</v>
      </c>
      <c r="G362" s="948">
        <v>0</v>
      </c>
      <c r="H362" s="948">
        <v>0</v>
      </c>
      <c r="I362" s="948">
        <v>27</v>
      </c>
      <c r="J362" s="948">
        <v>0</v>
      </c>
      <c r="K362" s="948">
        <v>637</v>
      </c>
      <c r="L362" s="949">
        <v>5.5402269921739196</v>
      </c>
      <c r="M362" s="950">
        <v>3.61545560229629E-2</v>
      </c>
      <c r="N362" s="950">
        <v>0.59942712640371998</v>
      </c>
      <c r="O362" s="950">
        <v>7.8728172677045502E-2</v>
      </c>
      <c r="P362" s="950">
        <v>1.01870827790362E-4</v>
      </c>
      <c r="Q362" s="950">
        <v>0</v>
      </c>
      <c r="R362" s="950">
        <v>3.3928978055825201E-3</v>
      </c>
      <c r="S362" s="950">
        <v>2.8152302879948202E-2</v>
      </c>
      <c r="T362" s="950">
        <v>0.30051894198156698</v>
      </c>
      <c r="U362" s="950">
        <v>0.56630592408825597</v>
      </c>
      <c r="V362" s="950">
        <v>2.8631695010726402E-4</v>
      </c>
      <c r="W362" s="950">
        <v>3.2658588909263101E-4</v>
      </c>
      <c r="X362" s="950">
        <v>2.5818981531418199</v>
      </c>
      <c r="Y362" s="950">
        <v>2.4558779467635001</v>
      </c>
      <c r="Z362" s="950">
        <v>0</v>
      </c>
      <c r="AA362" s="950">
        <v>3.0655928282937199E-3</v>
      </c>
      <c r="AB362" s="937"/>
    </row>
    <row r="363" spans="1:28">
      <c r="A363" s="951" t="s">
        <v>4150</v>
      </c>
      <c r="B363" s="952">
        <v>68.317648000000005</v>
      </c>
      <c r="C363" s="953">
        <v>0</v>
      </c>
      <c r="D363" s="953">
        <v>0</v>
      </c>
      <c r="E363" s="953">
        <v>0</v>
      </c>
      <c r="F363" s="954">
        <v>0</v>
      </c>
      <c r="G363" s="955">
        <v>0</v>
      </c>
      <c r="H363" s="955">
        <v>0</v>
      </c>
      <c r="I363" s="955">
        <v>4</v>
      </c>
      <c r="J363" s="955">
        <v>0</v>
      </c>
      <c r="K363" s="955">
        <v>65</v>
      </c>
      <c r="L363" s="956">
        <v>0.52115917017222202</v>
      </c>
      <c r="M363" s="957">
        <v>4.5961720538357396E-3</v>
      </c>
      <c r="N363" s="957">
        <v>5.58551756372919E-2</v>
      </c>
      <c r="O363" s="957">
        <v>6.2320977001162504E-3</v>
      </c>
      <c r="P363" s="957">
        <v>0</v>
      </c>
      <c r="Q363" s="957">
        <v>0</v>
      </c>
      <c r="R363" s="957">
        <v>4.6740732750871902E-4</v>
      </c>
      <c r="S363" s="957">
        <v>3.8950610625726602E-3</v>
      </c>
      <c r="T363" s="957">
        <v>5.1414806025959103E-2</v>
      </c>
      <c r="U363" s="957">
        <v>0.115293807452151</v>
      </c>
      <c r="V363" s="957">
        <v>4.6740732750871898E-5</v>
      </c>
      <c r="W363" s="957">
        <v>1.0906170975203401E-4</v>
      </c>
      <c r="X363" s="957">
        <v>7.7901221251453203E-3</v>
      </c>
      <c r="Y363" s="957">
        <v>7.7901221251453203E-3</v>
      </c>
      <c r="Z363" s="957">
        <v>0</v>
      </c>
      <c r="AA363" s="957">
        <v>3.8950610625726597E-4</v>
      </c>
      <c r="AB363" s="937"/>
    </row>
    <row r="364" spans="1:28">
      <c r="A364" s="951" t="s">
        <v>4152</v>
      </c>
      <c r="B364" s="952">
        <v>0</v>
      </c>
      <c r="C364" s="953">
        <v>0</v>
      </c>
      <c r="D364" s="953">
        <v>0</v>
      </c>
      <c r="E364" s="953">
        <v>0</v>
      </c>
      <c r="F364" s="954">
        <v>0</v>
      </c>
      <c r="G364" s="955">
        <v>0</v>
      </c>
      <c r="H364" s="955">
        <v>0</v>
      </c>
      <c r="I364" s="955">
        <v>0</v>
      </c>
      <c r="J364" s="955">
        <v>0</v>
      </c>
      <c r="K364" s="955">
        <v>0</v>
      </c>
      <c r="L364" s="956">
        <v>0</v>
      </c>
      <c r="M364" s="957">
        <v>0</v>
      </c>
      <c r="N364" s="957">
        <v>0</v>
      </c>
      <c r="O364" s="957">
        <v>0</v>
      </c>
      <c r="P364" s="957">
        <v>0</v>
      </c>
      <c r="Q364" s="957">
        <v>0</v>
      </c>
      <c r="R364" s="957">
        <v>0</v>
      </c>
      <c r="S364" s="957">
        <v>0</v>
      </c>
      <c r="T364" s="957">
        <v>0</v>
      </c>
      <c r="U364" s="957">
        <v>0</v>
      </c>
      <c r="V364" s="957">
        <v>0</v>
      </c>
      <c r="W364" s="957">
        <v>0</v>
      </c>
      <c r="X364" s="957">
        <v>0</v>
      </c>
      <c r="Y364" s="957">
        <v>0</v>
      </c>
      <c r="Z364" s="957">
        <v>0</v>
      </c>
      <c r="AA364" s="957">
        <v>0</v>
      </c>
      <c r="AB364" s="937"/>
    </row>
    <row r="365" spans="1:28">
      <c r="A365" s="951" t="s">
        <v>4153</v>
      </c>
      <c r="B365" s="952">
        <v>33.075941999999998</v>
      </c>
      <c r="C365" s="953">
        <v>233.2732</v>
      </c>
      <c r="D365" s="953">
        <v>0</v>
      </c>
      <c r="E365" s="953">
        <v>0</v>
      </c>
      <c r="F365" s="954">
        <v>0</v>
      </c>
      <c r="G365" s="955">
        <v>0</v>
      </c>
      <c r="H365" s="955">
        <v>0</v>
      </c>
      <c r="I365" s="955">
        <v>19</v>
      </c>
      <c r="J365" s="955">
        <v>0</v>
      </c>
      <c r="K365" s="955">
        <v>247</v>
      </c>
      <c r="L365" s="956">
        <v>1.95376262898645</v>
      </c>
      <c r="M365" s="957">
        <v>2.4866069823463899E-2</v>
      </c>
      <c r="N365" s="957">
        <v>0.20603314996584299</v>
      </c>
      <c r="O365" s="957">
        <v>4.14434497057731E-2</v>
      </c>
      <c r="P365" s="957">
        <v>0</v>
      </c>
      <c r="Q365" s="957">
        <v>0</v>
      </c>
      <c r="R365" s="957">
        <v>2.3681971260441801E-3</v>
      </c>
      <c r="S365" s="957">
        <v>1.77614784453313E-2</v>
      </c>
      <c r="T365" s="957">
        <v>0.18057503086086801</v>
      </c>
      <c r="U365" s="957">
        <v>0.32858735123862898</v>
      </c>
      <c r="V365" s="957">
        <v>1.18409856302209E-4</v>
      </c>
      <c r="W365" s="957">
        <v>1.4801232037776099E-4</v>
      </c>
      <c r="X365" s="957">
        <v>8.8807392226656595E-2</v>
      </c>
      <c r="Y365" s="957">
        <v>8.8807392226656595E-2</v>
      </c>
      <c r="Z365" s="957">
        <v>0</v>
      </c>
      <c r="AA365" s="957">
        <v>2.0721724852886501E-3</v>
      </c>
      <c r="AB365" s="937"/>
    </row>
    <row r="366" spans="1:28">
      <c r="A366" s="951" t="s">
        <v>4155</v>
      </c>
      <c r="B366" s="952">
        <v>70.697799000000003</v>
      </c>
      <c r="C366" s="953">
        <v>0</v>
      </c>
      <c r="D366" s="953">
        <v>0</v>
      </c>
      <c r="E366" s="953">
        <v>0</v>
      </c>
      <c r="F366" s="954">
        <v>0</v>
      </c>
      <c r="G366" s="955">
        <v>0</v>
      </c>
      <c r="H366" s="955">
        <v>0</v>
      </c>
      <c r="I366" s="955">
        <v>4</v>
      </c>
      <c r="J366" s="955">
        <v>0</v>
      </c>
      <c r="K366" s="955">
        <v>67</v>
      </c>
      <c r="L366" s="956">
        <v>0.52113520056568297</v>
      </c>
      <c r="M366" s="957">
        <v>5.3799781876580502E-3</v>
      </c>
      <c r="N366" s="957">
        <v>5.5486043696592699E-2</v>
      </c>
      <c r="O366" s="957">
        <v>8.8328000095878392E-3</v>
      </c>
      <c r="P366" s="957">
        <v>0</v>
      </c>
      <c r="Q366" s="957">
        <v>0</v>
      </c>
      <c r="R366" s="957">
        <v>3.21192727621376E-4</v>
      </c>
      <c r="S366" s="957">
        <v>4.8178909143206401E-3</v>
      </c>
      <c r="T366" s="957">
        <v>4.5769963686046099E-2</v>
      </c>
      <c r="U366" s="957">
        <v>8.0298181905344004E-2</v>
      </c>
      <c r="V366" s="957">
        <v>7.2268363714809606E-5</v>
      </c>
      <c r="W366" s="957">
        <v>5.6208727333740803E-5</v>
      </c>
      <c r="X366" s="957">
        <v>3.6134181857404801E-2</v>
      </c>
      <c r="Y366" s="957">
        <v>3.5331200038351399E-2</v>
      </c>
      <c r="Z366" s="957">
        <v>0</v>
      </c>
      <c r="AA366" s="957">
        <v>5.1390836419420202E-4</v>
      </c>
      <c r="AB366" s="937"/>
    </row>
    <row r="367" spans="1:28">
      <c r="A367" s="951" t="s">
        <v>4156</v>
      </c>
      <c r="B367" s="952">
        <v>4.8970549999999999</v>
      </c>
      <c r="C367" s="953">
        <v>0</v>
      </c>
      <c r="D367" s="953">
        <v>0</v>
      </c>
      <c r="E367" s="953">
        <v>0</v>
      </c>
      <c r="F367" s="954">
        <v>0</v>
      </c>
      <c r="G367" s="955">
        <v>0</v>
      </c>
      <c r="H367" s="955">
        <v>0</v>
      </c>
      <c r="I367" s="955">
        <v>0</v>
      </c>
      <c r="J367" s="955">
        <v>0</v>
      </c>
      <c r="K367" s="955">
        <v>5</v>
      </c>
      <c r="L367" s="956">
        <v>3.8890686609379298E-2</v>
      </c>
      <c r="M367" s="957">
        <v>4.0149090952672E-4</v>
      </c>
      <c r="N367" s="957">
        <v>4.14074952959647E-3</v>
      </c>
      <c r="O367" s="957">
        <v>6.5916417981998795E-4</v>
      </c>
      <c r="P367" s="957">
        <v>0</v>
      </c>
      <c r="Q367" s="957">
        <v>0</v>
      </c>
      <c r="R367" s="957">
        <v>2.3969606538908698E-5</v>
      </c>
      <c r="S367" s="957">
        <v>3.5954409808362998E-4</v>
      </c>
      <c r="T367" s="957">
        <v>3.4156689317944898E-3</v>
      </c>
      <c r="U367" s="957">
        <v>5.9924016347271698E-3</v>
      </c>
      <c r="V367" s="957">
        <v>5.3931614712544504E-6</v>
      </c>
      <c r="W367" s="957">
        <v>4.1946811443090197E-6</v>
      </c>
      <c r="X367" s="957">
        <v>2.6965807356272198E-3</v>
      </c>
      <c r="Y367" s="957">
        <v>2.6366567192799501E-3</v>
      </c>
      <c r="Z367" s="957">
        <v>0</v>
      </c>
      <c r="AA367" s="957">
        <v>3.8351370462253897E-5</v>
      </c>
      <c r="AB367" s="937"/>
    </row>
    <row r="368" spans="1:28">
      <c r="A368" s="951" t="s">
        <v>4157</v>
      </c>
      <c r="B368" s="952">
        <v>0</v>
      </c>
      <c r="C368" s="953">
        <v>0</v>
      </c>
      <c r="D368" s="953">
        <v>0</v>
      </c>
      <c r="E368" s="953">
        <v>0</v>
      </c>
      <c r="F368" s="954">
        <v>0</v>
      </c>
      <c r="G368" s="955">
        <v>0</v>
      </c>
      <c r="H368" s="955">
        <v>0</v>
      </c>
      <c r="I368" s="955">
        <v>0</v>
      </c>
      <c r="J368" s="955">
        <v>0</v>
      </c>
      <c r="K368" s="955">
        <v>0</v>
      </c>
      <c r="L368" s="956">
        <v>0</v>
      </c>
      <c r="M368" s="957">
        <v>0</v>
      </c>
      <c r="N368" s="957">
        <v>0</v>
      </c>
      <c r="O368" s="957">
        <v>0</v>
      </c>
      <c r="P368" s="957">
        <v>0</v>
      </c>
      <c r="Q368" s="957">
        <v>0</v>
      </c>
      <c r="R368" s="957">
        <v>0</v>
      </c>
      <c r="S368" s="957">
        <v>0</v>
      </c>
      <c r="T368" s="957">
        <v>0</v>
      </c>
      <c r="U368" s="957">
        <v>0</v>
      </c>
      <c r="V368" s="957">
        <v>0</v>
      </c>
      <c r="W368" s="957">
        <v>0</v>
      </c>
      <c r="X368" s="957">
        <v>0</v>
      </c>
      <c r="Y368" s="957">
        <v>0</v>
      </c>
      <c r="Z368" s="957">
        <v>0</v>
      </c>
      <c r="AA368" s="957">
        <v>0</v>
      </c>
      <c r="AB368" s="937"/>
    </row>
    <row r="369" spans="1:28">
      <c r="A369" s="951" t="s">
        <v>4158</v>
      </c>
      <c r="B369" s="952">
        <v>0</v>
      </c>
      <c r="C369" s="953">
        <v>1.6E-2</v>
      </c>
      <c r="D369" s="953">
        <v>0</v>
      </c>
      <c r="E369" s="953">
        <v>0</v>
      </c>
      <c r="F369" s="954">
        <v>0</v>
      </c>
      <c r="G369" s="955">
        <v>0</v>
      </c>
      <c r="H369" s="955">
        <v>0</v>
      </c>
      <c r="I369" s="955">
        <v>0</v>
      </c>
      <c r="J369" s="955">
        <v>0</v>
      </c>
      <c r="K369" s="955">
        <v>0</v>
      </c>
      <c r="L369" s="956">
        <v>0</v>
      </c>
      <c r="M369" s="957">
        <v>0</v>
      </c>
      <c r="N369" s="957">
        <v>0</v>
      </c>
      <c r="O369" s="957">
        <v>0</v>
      </c>
      <c r="P369" s="957">
        <v>0</v>
      </c>
      <c r="Q369" s="957">
        <v>0</v>
      </c>
      <c r="R369" s="957">
        <v>0</v>
      </c>
      <c r="S369" s="957">
        <v>0</v>
      </c>
      <c r="T369" s="957">
        <v>0</v>
      </c>
      <c r="U369" s="957">
        <v>0</v>
      </c>
      <c r="V369" s="957">
        <v>0</v>
      </c>
      <c r="W369" s="957">
        <v>0</v>
      </c>
      <c r="X369" s="957">
        <v>0</v>
      </c>
      <c r="Y369" s="957">
        <v>0</v>
      </c>
      <c r="Z369" s="957">
        <v>0</v>
      </c>
      <c r="AA369" s="957">
        <v>0</v>
      </c>
      <c r="AB369" s="937"/>
    </row>
    <row r="370" spans="1:28">
      <c r="A370" s="951" t="s">
        <v>4159</v>
      </c>
      <c r="B370" s="952">
        <v>0</v>
      </c>
      <c r="C370" s="953">
        <v>0</v>
      </c>
      <c r="D370" s="953">
        <v>0</v>
      </c>
      <c r="E370" s="953">
        <v>0</v>
      </c>
      <c r="F370" s="954">
        <v>0</v>
      </c>
      <c r="G370" s="955">
        <v>0</v>
      </c>
      <c r="H370" s="955">
        <v>0</v>
      </c>
      <c r="I370" s="955">
        <v>0</v>
      </c>
      <c r="J370" s="955">
        <v>0</v>
      </c>
      <c r="K370" s="955">
        <v>0</v>
      </c>
      <c r="L370" s="956">
        <v>0</v>
      </c>
      <c r="M370" s="957">
        <v>0</v>
      </c>
      <c r="N370" s="957">
        <v>0</v>
      </c>
      <c r="O370" s="957">
        <v>0</v>
      </c>
      <c r="P370" s="957">
        <v>0</v>
      </c>
      <c r="Q370" s="957">
        <v>0</v>
      </c>
      <c r="R370" s="957">
        <v>0</v>
      </c>
      <c r="S370" s="957">
        <v>0</v>
      </c>
      <c r="T370" s="957">
        <v>0</v>
      </c>
      <c r="U370" s="957">
        <v>0</v>
      </c>
      <c r="V370" s="957">
        <v>0</v>
      </c>
      <c r="W370" s="957">
        <v>0</v>
      </c>
      <c r="X370" s="957">
        <v>0</v>
      </c>
      <c r="Y370" s="957">
        <v>0</v>
      </c>
      <c r="Z370" s="957">
        <v>0</v>
      </c>
      <c r="AA370" s="957">
        <v>0</v>
      </c>
      <c r="AB370" s="937"/>
    </row>
    <row r="371" spans="1:28">
      <c r="A371" s="951" t="s">
        <v>4160</v>
      </c>
      <c r="B371" s="952">
        <v>0</v>
      </c>
      <c r="C371" s="953">
        <v>0</v>
      </c>
      <c r="D371" s="953">
        <v>0</v>
      </c>
      <c r="E371" s="953">
        <v>0</v>
      </c>
      <c r="F371" s="954">
        <v>0</v>
      </c>
      <c r="G371" s="955">
        <v>0</v>
      </c>
      <c r="H371" s="955">
        <v>0</v>
      </c>
      <c r="I371" s="955">
        <v>0</v>
      </c>
      <c r="J371" s="955">
        <v>0</v>
      </c>
      <c r="K371" s="955">
        <v>0</v>
      </c>
      <c r="L371" s="956">
        <v>0</v>
      </c>
      <c r="M371" s="957">
        <v>0</v>
      </c>
      <c r="N371" s="957">
        <v>0</v>
      </c>
      <c r="O371" s="957">
        <v>0</v>
      </c>
      <c r="P371" s="957">
        <v>0</v>
      </c>
      <c r="Q371" s="957">
        <v>0</v>
      </c>
      <c r="R371" s="957">
        <v>0</v>
      </c>
      <c r="S371" s="957">
        <v>0</v>
      </c>
      <c r="T371" s="957">
        <v>0</v>
      </c>
      <c r="U371" s="957">
        <v>0</v>
      </c>
      <c r="V371" s="957">
        <v>0</v>
      </c>
      <c r="W371" s="957">
        <v>0</v>
      </c>
      <c r="X371" s="957">
        <v>0</v>
      </c>
      <c r="Y371" s="957">
        <v>0</v>
      </c>
      <c r="Z371" s="957">
        <v>0</v>
      </c>
      <c r="AA371" s="957">
        <v>0</v>
      </c>
      <c r="AB371" s="937"/>
    </row>
    <row r="372" spans="1:28">
      <c r="A372" s="951" t="s">
        <v>4161</v>
      </c>
      <c r="B372" s="952">
        <v>0</v>
      </c>
      <c r="C372" s="953">
        <v>0.25700000000000001</v>
      </c>
      <c r="D372" s="953">
        <v>0</v>
      </c>
      <c r="E372" s="953">
        <v>0</v>
      </c>
      <c r="F372" s="954">
        <v>0</v>
      </c>
      <c r="G372" s="955">
        <v>0</v>
      </c>
      <c r="H372" s="955">
        <v>0</v>
      </c>
      <c r="I372" s="955">
        <v>0</v>
      </c>
      <c r="J372" s="955">
        <v>0.25700000000000001</v>
      </c>
      <c r="K372" s="955">
        <v>0</v>
      </c>
      <c r="L372" s="956">
        <v>0</v>
      </c>
      <c r="M372" s="957">
        <v>0</v>
      </c>
      <c r="N372" s="957">
        <v>0</v>
      </c>
      <c r="O372" s="957">
        <v>0</v>
      </c>
      <c r="P372" s="957">
        <v>0</v>
      </c>
      <c r="Q372" s="957">
        <v>0</v>
      </c>
      <c r="R372" s="957">
        <v>0</v>
      </c>
      <c r="S372" s="957">
        <v>0</v>
      </c>
      <c r="T372" s="957">
        <v>0</v>
      </c>
      <c r="U372" s="957">
        <v>0</v>
      </c>
      <c r="V372" s="957">
        <v>0</v>
      </c>
      <c r="W372" s="957">
        <v>0</v>
      </c>
      <c r="X372" s="957">
        <v>0</v>
      </c>
      <c r="Y372" s="957">
        <v>0</v>
      </c>
      <c r="Z372" s="957">
        <v>0</v>
      </c>
      <c r="AA372" s="957">
        <v>0</v>
      </c>
      <c r="AB372" s="937"/>
    </row>
    <row r="373" spans="1:28">
      <c r="A373" s="951" t="s">
        <v>4163</v>
      </c>
      <c r="B373" s="952">
        <v>0</v>
      </c>
      <c r="C373" s="953">
        <v>17.166733000000001</v>
      </c>
      <c r="D373" s="953">
        <v>0</v>
      </c>
      <c r="E373" s="953">
        <v>0</v>
      </c>
      <c r="F373" s="954">
        <v>0</v>
      </c>
      <c r="G373" s="955">
        <v>0</v>
      </c>
      <c r="H373" s="955">
        <v>0</v>
      </c>
      <c r="I373" s="955">
        <v>0</v>
      </c>
      <c r="J373" s="955">
        <v>0</v>
      </c>
      <c r="K373" s="955">
        <v>17</v>
      </c>
      <c r="L373" s="956">
        <v>0.15117630844089699</v>
      </c>
      <c r="M373" s="957">
        <v>1.6299332446457899E-4</v>
      </c>
      <c r="N373" s="957">
        <v>1.6686441592061299E-2</v>
      </c>
      <c r="O373" s="957">
        <v>3.0561248337108598E-3</v>
      </c>
      <c r="P373" s="957">
        <v>1.01870827790362E-4</v>
      </c>
      <c r="Q373" s="957">
        <v>0</v>
      </c>
      <c r="R373" s="957">
        <v>2.03741655580724E-5</v>
      </c>
      <c r="S373" s="957">
        <v>4.0748331116144702E-4</v>
      </c>
      <c r="T373" s="957">
        <v>3.6673498004530301E-3</v>
      </c>
      <c r="U373" s="957">
        <v>3.8710914560337499E-3</v>
      </c>
      <c r="V373" s="957">
        <v>6.1122496674217101E-6</v>
      </c>
      <c r="W373" s="957">
        <v>0</v>
      </c>
      <c r="X373" s="957">
        <v>0.16767938254293599</v>
      </c>
      <c r="Y373" s="957">
        <v>0.16462325770922501</v>
      </c>
      <c r="Z373" s="957">
        <v>0</v>
      </c>
      <c r="AA373" s="957">
        <v>1.42619158906507E-5</v>
      </c>
      <c r="AB373" s="937"/>
    </row>
    <row r="374" spans="1:28">
      <c r="A374" s="951" t="s">
        <v>4235</v>
      </c>
      <c r="B374" s="952">
        <v>0</v>
      </c>
      <c r="C374" s="953">
        <v>166.30268000000001</v>
      </c>
      <c r="D374" s="953">
        <v>0</v>
      </c>
      <c r="E374" s="953">
        <v>0</v>
      </c>
      <c r="F374" s="954">
        <v>6.3026800000000103</v>
      </c>
      <c r="G374" s="955">
        <v>0</v>
      </c>
      <c r="H374" s="955">
        <v>0</v>
      </c>
      <c r="I374" s="955">
        <v>0</v>
      </c>
      <c r="J374" s="955">
        <v>0</v>
      </c>
      <c r="K374" s="955">
        <v>160</v>
      </c>
      <c r="L374" s="956">
        <v>1.7219765337552</v>
      </c>
      <c r="M374" s="957">
        <v>3.8351370462253901E-4</v>
      </c>
      <c r="N374" s="957">
        <v>0.191181581754336</v>
      </c>
      <c r="O374" s="957">
        <v>5.7527055693380796E-3</v>
      </c>
      <c r="P374" s="957">
        <v>0</v>
      </c>
      <c r="Q374" s="957">
        <v>0</v>
      </c>
      <c r="R374" s="957">
        <v>1.9175685231126899E-4</v>
      </c>
      <c r="S374" s="957">
        <v>0</v>
      </c>
      <c r="T374" s="957">
        <v>3.83513704622539E-3</v>
      </c>
      <c r="U374" s="957">
        <v>7.6702740924507696E-3</v>
      </c>
      <c r="V374" s="957">
        <v>1.9175685231126901E-5</v>
      </c>
      <c r="W374" s="957">
        <v>0</v>
      </c>
      <c r="X374" s="957">
        <v>1.6912954373853999</v>
      </c>
      <c r="Y374" s="957">
        <v>1.59925214827599</v>
      </c>
      <c r="Z374" s="957">
        <v>0</v>
      </c>
      <c r="AA374" s="957">
        <v>1.9175685231126901E-5</v>
      </c>
      <c r="AB374" s="937"/>
    </row>
    <row r="375" spans="1:28">
      <c r="A375" s="951" t="s">
        <v>4165</v>
      </c>
      <c r="B375" s="952">
        <v>0</v>
      </c>
      <c r="C375" s="953">
        <v>1.4159999999999999</v>
      </c>
      <c r="D375" s="953">
        <v>0</v>
      </c>
      <c r="E375" s="953">
        <v>64.884</v>
      </c>
      <c r="F375" s="954">
        <v>0</v>
      </c>
      <c r="G375" s="955">
        <v>0</v>
      </c>
      <c r="H375" s="955">
        <v>0</v>
      </c>
      <c r="I375" s="955">
        <v>0</v>
      </c>
      <c r="J375" s="955">
        <v>0</v>
      </c>
      <c r="K375" s="955">
        <v>0</v>
      </c>
      <c r="L375" s="956">
        <v>0</v>
      </c>
      <c r="M375" s="957">
        <v>0</v>
      </c>
      <c r="N375" s="957">
        <v>0</v>
      </c>
      <c r="O375" s="957">
        <v>0</v>
      </c>
      <c r="P375" s="957">
        <v>0</v>
      </c>
      <c r="Q375" s="957">
        <v>0</v>
      </c>
      <c r="R375" s="957">
        <v>0</v>
      </c>
      <c r="S375" s="957">
        <v>0</v>
      </c>
      <c r="T375" s="957">
        <v>0</v>
      </c>
      <c r="U375" s="957">
        <v>0</v>
      </c>
      <c r="V375" s="957">
        <v>0</v>
      </c>
      <c r="W375" s="957">
        <v>0</v>
      </c>
      <c r="X375" s="957">
        <v>0</v>
      </c>
      <c r="Y375" s="957">
        <v>0</v>
      </c>
      <c r="Z375" s="957">
        <v>0</v>
      </c>
      <c r="AA375" s="957">
        <v>0</v>
      </c>
      <c r="AB375" s="937"/>
    </row>
    <row r="376" spans="1:28">
      <c r="A376" s="951" t="s">
        <v>4166</v>
      </c>
      <c r="B376" s="952">
        <v>0</v>
      </c>
      <c r="C376" s="953">
        <v>76.412400000000005</v>
      </c>
      <c r="D376" s="953">
        <v>0</v>
      </c>
      <c r="E376" s="953">
        <v>0</v>
      </c>
      <c r="F376" s="954">
        <v>0</v>
      </c>
      <c r="G376" s="955">
        <v>0</v>
      </c>
      <c r="H376" s="955">
        <v>0</v>
      </c>
      <c r="I376" s="955">
        <v>0</v>
      </c>
      <c r="J376" s="955">
        <v>0</v>
      </c>
      <c r="K376" s="955">
        <v>76</v>
      </c>
      <c r="L376" s="956">
        <v>0.63212646364409897</v>
      </c>
      <c r="M376" s="957">
        <v>3.64338019391412E-4</v>
      </c>
      <c r="N376" s="957">
        <v>7.0043984227998901E-2</v>
      </c>
      <c r="O376" s="957">
        <v>1.2751830678699399E-2</v>
      </c>
      <c r="P376" s="957">
        <v>0</v>
      </c>
      <c r="Q376" s="957">
        <v>0</v>
      </c>
      <c r="R376" s="957">
        <v>0</v>
      </c>
      <c r="S376" s="957">
        <v>9.10845048478529E-4</v>
      </c>
      <c r="T376" s="957">
        <v>1.18409856302209E-2</v>
      </c>
      <c r="U376" s="957">
        <v>2.4592816308920299E-2</v>
      </c>
      <c r="V376" s="957">
        <v>1.82169009695706E-5</v>
      </c>
      <c r="W376" s="957">
        <v>9.1084504847852898E-6</v>
      </c>
      <c r="X376" s="957">
        <v>0.58749505626865095</v>
      </c>
      <c r="Y376" s="957">
        <v>0.55743716966886003</v>
      </c>
      <c r="Z376" s="957">
        <v>0</v>
      </c>
      <c r="AA376" s="957">
        <v>1.82169009695706E-5</v>
      </c>
      <c r="AB376" s="937"/>
    </row>
    <row r="377" spans="1:28">
      <c r="A377" s="942"/>
      <c r="B377" s="943"/>
      <c r="C377" s="942"/>
      <c r="D377" s="942"/>
      <c r="E377" s="942"/>
      <c r="F377" s="943"/>
      <c r="G377" s="942"/>
      <c r="H377" s="942"/>
      <c r="I377" s="942"/>
      <c r="J377" s="942"/>
      <c r="K377" s="942"/>
      <c r="L377" s="943"/>
      <c r="M377" s="942"/>
      <c r="N377" s="942"/>
      <c r="O377" s="942"/>
      <c r="P377" s="942"/>
      <c r="Q377" s="942"/>
      <c r="R377" s="942"/>
      <c r="S377" s="942"/>
      <c r="T377" s="942"/>
      <c r="U377" s="942"/>
      <c r="V377" s="942"/>
      <c r="W377" s="942"/>
      <c r="X377" s="942"/>
      <c r="Y377" s="942"/>
      <c r="Z377" s="942"/>
      <c r="AA377" s="942"/>
      <c r="AB377" s="937"/>
    </row>
    <row r="378" spans="1:28">
      <c r="A378" s="944" t="s">
        <v>4167</v>
      </c>
      <c r="B378" s="945">
        <v>175926</v>
      </c>
      <c r="C378" s="946">
        <v>5595</v>
      </c>
      <c r="D378" s="946">
        <v>-1</v>
      </c>
      <c r="E378" s="946">
        <v>4</v>
      </c>
      <c r="F378" s="947">
        <v>167</v>
      </c>
      <c r="G378" s="948">
        <v>0</v>
      </c>
      <c r="H378" s="948">
        <v>0</v>
      </c>
      <c r="I378" s="948">
        <v>1760</v>
      </c>
      <c r="J378" s="948">
        <v>0</v>
      </c>
      <c r="K378" s="948">
        <v>174291</v>
      </c>
      <c r="L378" s="949">
        <v>164.76429487409999</v>
      </c>
      <c r="M378" s="950">
        <v>8.3403408478049794</v>
      </c>
      <c r="N378" s="950">
        <v>9.1190750128836697</v>
      </c>
      <c r="O378" s="950">
        <v>309.91104879013398</v>
      </c>
      <c r="P378" s="950">
        <v>12.103227507520501</v>
      </c>
      <c r="Q378" s="950">
        <v>1.6646891741272101E-3</v>
      </c>
      <c r="R378" s="950">
        <v>0.24035642804923399</v>
      </c>
      <c r="S378" s="950">
        <v>27.3174055297882</v>
      </c>
      <c r="T378" s="950">
        <v>241.39806325579201</v>
      </c>
      <c r="U378" s="950">
        <v>350.78107359867698</v>
      </c>
      <c r="V378" s="950">
        <v>0.429003823152243</v>
      </c>
      <c r="W378" s="950">
        <v>7.5551600570476607E-2</v>
      </c>
      <c r="X378" s="950">
        <v>93.307278371025504</v>
      </c>
      <c r="Y378" s="950">
        <v>88.884586344515199</v>
      </c>
      <c r="Z378" s="950">
        <v>2.3707858435503799</v>
      </c>
      <c r="AA378" s="950">
        <v>0.98241985162813505</v>
      </c>
      <c r="AB378" s="937"/>
    </row>
    <row r="379" spans="1:28">
      <c r="A379" s="951" t="s">
        <v>4168</v>
      </c>
      <c r="B379" s="952">
        <v>175925.925926</v>
      </c>
      <c r="C379" s="953">
        <v>1784</v>
      </c>
      <c r="D379" s="953">
        <v>0</v>
      </c>
      <c r="E379" s="953">
        <v>0</v>
      </c>
      <c r="F379" s="954">
        <v>50</v>
      </c>
      <c r="G379" s="955">
        <v>0</v>
      </c>
      <c r="H379" s="955">
        <v>0</v>
      </c>
      <c r="I379" s="955">
        <v>1760</v>
      </c>
      <c r="J379" s="955">
        <v>0</v>
      </c>
      <c r="K379" s="955">
        <v>170600</v>
      </c>
      <c r="L379" s="956">
        <v>145.16712808159301</v>
      </c>
      <c r="M379" s="957">
        <v>6.7472045446374</v>
      </c>
      <c r="N379" s="957">
        <v>8.5873512386294202</v>
      </c>
      <c r="O379" s="957">
        <v>263.75435947218898</v>
      </c>
      <c r="P379" s="957">
        <v>10.0185764450677</v>
      </c>
      <c r="Q379" s="957">
        <v>0</v>
      </c>
      <c r="R379" s="957">
        <v>0.204460743776891</v>
      </c>
      <c r="S379" s="957">
        <v>22.490681815458</v>
      </c>
      <c r="T379" s="957">
        <v>202.416136339122</v>
      </c>
      <c r="U379" s="957">
        <v>294.42347103872299</v>
      </c>
      <c r="V379" s="957">
        <v>0.36802933879840399</v>
      </c>
      <c r="W379" s="957">
        <v>6.1338223133067298E-2</v>
      </c>
      <c r="X379" s="957">
        <v>87.918119824063098</v>
      </c>
      <c r="Y379" s="957">
        <v>83.828904948525306</v>
      </c>
      <c r="Z379" s="957">
        <v>2.0446074377689101</v>
      </c>
      <c r="AA379" s="957">
        <v>0.81784297510756399</v>
      </c>
      <c r="AB379" s="937"/>
    </row>
    <row r="380" spans="1:28">
      <c r="A380" s="951" t="s">
        <v>4170</v>
      </c>
      <c r="B380" s="952">
        <v>0</v>
      </c>
      <c r="C380" s="953">
        <v>15152.940874</v>
      </c>
      <c r="D380" s="953">
        <v>0</v>
      </c>
      <c r="E380" s="953">
        <v>216.26400000000001</v>
      </c>
      <c r="F380" s="954">
        <v>935.67687400000102</v>
      </c>
      <c r="G380" s="955">
        <v>0</v>
      </c>
      <c r="H380" s="955">
        <v>0</v>
      </c>
      <c r="I380" s="955">
        <v>0</v>
      </c>
      <c r="J380" s="955">
        <v>0</v>
      </c>
      <c r="K380" s="955">
        <v>14001</v>
      </c>
      <c r="L380" s="956">
        <v>6.0407723007226801</v>
      </c>
      <c r="M380" s="957">
        <v>0.57051738395714202</v>
      </c>
      <c r="N380" s="957">
        <v>3.3559846115126003E-2</v>
      </c>
      <c r="O380" s="957">
        <v>20.639305360802499</v>
      </c>
      <c r="P380" s="957">
        <v>0.83899615287814999</v>
      </c>
      <c r="Q380" s="957">
        <v>0</v>
      </c>
      <c r="R380" s="957">
        <v>1.6779923057563002E-2</v>
      </c>
      <c r="S380" s="957">
        <v>2.3491892280588198</v>
      </c>
      <c r="T380" s="957">
        <v>16.9477222881386</v>
      </c>
      <c r="U380" s="957">
        <v>24.666486894617599</v>
      </c>
      <c r="V380" s="957">
        <v>2.6847876892100799E-2</v>
      </c>
      <c r="W380" s="957">
        <v>6.7119692230251998E-3</v>
      </c>
      <c r="X380" s="957">
        <v>0.16779923057563001</v>
      </c>
      <c r="Y380" s="957">
        <v>0</v>
      </c>
      <c r="Z380" s="957">
        <v>0.16779923057563001</v>
      </c>
      <c r="AA380" s="957">
        <v>6.5441699924495694E-2</v>
      </c>
      <c r="AB380" s="937"/>
    </row>
    <row r="381" spans="1:28">
      <c r="A381" s="951" t="s">
        <v>4172</v>
      </c>
      <c r="B381" s="952">
        <v>0</v>
      </c>
      <c r="C381" s="953">
        <v>0</v>
      </c>
      <c r="D381" s="953">
        <v>0</v>
      </c>
      <c r="E381" s="953">
        <v>0</v>
      </c>
      <c r="F381" s="954">
        <v>0</v>
      </c>
      <c r="G381" s="955">
        <v>0</v>
      </c>
      <c r="H381" s="955">
        <v>0</v>
      </c>
      <c r="I381" s="955">
        <v>0</v>
      </c>
      <c r="J381" s="955">
        <v>0</v>
      </c>
      <c r="K381" s="955">
        <v>0</v>
      </c>
      <c r="L381" s="956">
        <v>0</v>
      </c>
      <c r="M381" s="957">
        <v>0</v>
      </c>
      <c r="N381" s="957">
        <v>0</v>
      </c>
      <c r="O381" s="957">
        <v>0</v>
      </c>
      <c r="P381" s="957">
        <v>0</v>
      </c>
      <c r="Q381" s="957">
        <v>0</v>
      </c>
      <c r="R381" s="957">
        <v>0</v>
      </c>
      <c r="S381" s="957">
        <v>0</v>
      </c>
      <c r="T381" s="957">
        <v>0</v>
      </c>
      <c r="U381" s="957">
        <v>0</v>
      </c>
      <c r="V381" s="957">
        <v>0</v>
      </c>
      <c r="W381" s="957">
        <v>0</v>
      </c>
      <c r="X381" s="957">
        <v>0</v>
      </c>
      <c r="Y381" s="957">
        <v>0</v>
      </c>
      <c r="Z381" s="957">
        <v>0</v>
      </c>
      <c r="AA381" s="957">
        <v>0</v>
      </c>
      <c r="AB381" s="937"/>
    </row>
    <row r="382" spans="1:28">
      <c r="A382" s="951" t="s">
        <v>4252</v>
      </c>
      <c r="B382" s="952">
        <v>0</v>
      </c>
      <c r="C382" s="953">
        <v>807.68970000000002</v>
      </c>
      <c r="D382" s="953">
        <v>0</v>
      </c>
      <c r="E382" s="953">
        <v>0</v>
      </c>
      <c r="F382" s="954">
        <v>19.689699999999998</v>
      </c>
      <c r="G382" s="955">
        <v>0</v>
      </c>
      <c r="H382" s="955">
        <v>0</v>
      </c>
      <c r="I382" s="955">
        <v>0</v>
      </c>
      <c r="J382" s="955">
        <v>0</v>
      </c>
      <c r="K382" s="955">
        <v>788</v>
      </c>
      <c r="L382" s="956">
        <v>1.80380877047903</v>
      </c>
      <c r="M382" s="957">
        <v>6.13861623461451E-2</v>
      </c>
      <c r="N382" s="957">
        <v>5.6664149857980099E-3</v>
      </c>
      <c r="O382" s="957">
        <v>6.0536200098275401</v>
      </c>
      <c r="P382" s="957">
        <v>0.37492779156030198</v>
      </c>
      <c r="Q382" s="957">
        <v>0</v>
      </c>
      <c r="R382" s="957">
        <v>4.7220124881650104E-3</v>
      </c>
      <c r="S382" s="957">
        <v>0.90662639772768105</v>
      </c>
      <c r="T382" s="957">
        <v>5.32643008665013</v>
      </c>
      <c r="U382" s="957">
        <v>10.879516772732201</v>
      </c>
      <c r="V382" s="957">
        <v>1.1238389721832699E-2</v>
      </c>
      <c r="W382" s="957">
        <v>2.7387672431357E-3</v>
      </c>
      <c r="X382" s="957">
        <v>7.5552199810640097E-2</v>
      </c>
      <c r="Y382" s="957">
        <v>7.5552199810640097E-2</v>
      </c>
      <c r="Z382" s="957">
        <v>9.4440249763300104E-3</v>
      </c>
      <c r="AA382" s="957">
        <v>1.7188125456920601E-2</v>
      </c>
      <c r="AB382" s="937"/>
    </row>
    <row r="383" spans="1:28">
      <c r="A383" s="951" t="s">
        <v>4173</v>
      </c>
      <c r="B383" s="952">
        <v>0</v>
      </c>
      <c r="C383" s="953">
        <v>681.915344</v>
      </c>
      <c r="D383" s="953">
        <v>0</v>
      </c>
      <c r="E383" s="953">
        <v>8.0600000000000005E-2</v>
      </c>
      <c r="F383" s="954">
        <v>84.834744000000001</v>
      </c>
      <c r="G383" s="955">
        <v>0</v>
      </c>
      <c r="H383" s="955">
        <v>0</v>
      </c>
      <c r="I383" s="955">
        <v>0</v>
      </c>
      <c r="J383" s="955">
        <v>0</v>
      </c>
      <c r="K383" s="955">
        <v>597</v>
      </c>
      <c r="L383" s="956">
        <v>3.5559989932765301</v>
      </c>
      <c r="M383" s="957">
        <v>0.18531262359328399</v>
      </c>
      <c r="N383" s="957">
        <v>0.191036565634775</v>
      </c>
      <c r="O383" s="957">
        <v>6.54675870995578</v>
      </c>
      <c r="P383" s="957">
        <v>0.27403372523640002</v>
      </c>
      <c r="Q383" s="957">
        <v>0</v>
      </c>
      <c r="R383" s="957">
        <v>3.5774637759321201E-3</v>
      </c>
      <c r="S383" s="957">
        <v>0.60816884190845999</v>
      </c>
      <c r="T383" s="957">
        <v>5.8527307374249498</v>
      </c>
      <c r="U383" s="957">
        <v>9.2370114694567302</v>
      </c>
      <c r="V383" s="957">
        <v>9.0152087153489401E-3</v>
      </c>
      <c r="W383" s="957">
        <v>2.0033797145219902E-3</v>
      </c>
      <c r="X383" s="957">
        <v>2.2323373961816402</v>
      </c>
      <c r="Y383" s="957">
        <v>2.1750979757667301</v>
      </c>
      <c r="Z383" s="957">
        <v>9.3014058174235095E-2</v>
      </c>
      <c r="AA383" s="957">
        <v>2.13216841045554E-2</v>
      </c>
      <c r="AB383" s="937"/>
    </row>
    <row r="384" spans="1:28">
      <c r="A384" s="951" t="s">
        <v>4174</v>
      </c>
      <c r="B384" s="952">
        <v>0</v>
      </c>
      <c r="C384" s="953">
        <v>220.634692</v>
      </c>
      <c r="D384" s="953">
        <v>-1</v>
      </c>
      <c r="E384" s="953">
        <v>0.61417999999999995</v>
      </c>
      <c r="F384" s="954">
        <v>11.020512</v>
      </c>
      <c r="G384" s="955">
        <v>0</v>
      </c>
      <c r="H384" s="955">
        <v>0</v>
      </c>
      <c r="I384" s="955">
        <v>0</v>
      </c>
      <c r="J384" s="955">
        <v>0</v>
      </c>
      <c r="K384" s="955">
        <v>210</v>
      </c>
      <c r="L384" s="956">
        <v>0.901017509797577</v>
      </c>
      <c r="M384" s="957">
        <v>9.0101750979757603E-2</v>
      </c>
      <c r="N384" s="957">
        <v>2.2651278179268699E-3</v>
      </c>
      <c r="O384" s="957">
        <v>3.1409772408585899</v>
      </c>
      <c r="P384" s="957">
        <v>0.13011900909646601</v>
      </c>
      <c r="Q384" s="957">
        <v>0</v>
      </c>
      <c r="R384" s="957">
        <v>1.5100852119512499E-3</v>
      </c>
      <c r="S384" s="957">
        <v>0.28439938158415101</v>
      </c>
      <c r="T384" s="957">
        <v>2.7030525293927301</v>
      </c>
      <c r="U384" s="957">
        <v>4.25844029770251</v>
      </c>
      <c r="V384" s="957">
        <v>3.9765577248049499E-3</v>
      </c>
      <c r="W384" s="957">
        <v>9.0605112717074697E-4</v>
      </c>
      <c r="X384" s="957">
        <v>0.10570596483658699</v>
      </c>
      <c r="Y384" s="957">
        <v>0.103189156150002</v>
      </c>
      <c r="Z384" s="957">
        <v>2.0134469492683299E-2</v>
      </c>
      <c r="AA384" s="957">
        <v>1.00168985726099E-2</v>
      </c>
      <c r="AB384" s="937"/>
    </row>
    <row r="385" spans="1:28">
      <c r="A385" s="951" t="s">
        <v>4175</v>
      </c>
      <c r="B385" s="952">
        <v>0</v>
      </c>
      <c r="C385" s="953">
        <v>9.6422860000000004</v>
      </c>
      <c r="D385" s="953">
        <v>0</v>
      </c>
      <c r="E385" s="953">
        <v>0</v>
      </c>
      <c r="F385" s="954">
        <v>1.6422859999999999</v>
      </c>
      <c r="G385" s="955">
        <v>0</v>
      </c>
      <c r="H385" s="955">
        <v>0</v>
      </c>
      <c r="I385" s="955">
        <v>0</v>
      </c>
      <c r="J385" s="955">
        <v>0</v>
      </c>
      <c r="K385" s="955">
        <v>8</v>
      </c>
      <c r="L385" s="956">
        <v>1.45735207756565E-2</v>
      </c>
      <c r="M385" s="957">
        <v>7.2867603878282302E-4</v>
      </c>
      <c r="N385" s="957">
        <v>8.1496662232289404E-4</v>
      </c>
      <c r="O385" s="957">
        <v>2.5791296635865699E-2</v>
      </c>
      <c r="P385" s="957">
        <v>1.0834262155586701E-3</v>
      </c>
      <c r="Q385" s="957">
        <v>0</v>
      </c>
      <c r="R385" s="957">
        <v>1.9175685231126901E-5</v>
      </c>
      <c r="S385" s="957">
        <v>3.2598664892915801E-3</v>
      </c>
      <c r="T385" s="957">
        <v>2.2819065425040998E-2</v>
      </c>
      <c r="U385" s="957">
        <v>3.07769747959587E-2</v>
      </c>
      <c r="V385" s="957">
        <v>3.9310154723810202E-5</v>
      </c>
      <c r="W385" s="957">
        <v>7.6702740924507703E-6</v>
      </c>
      <c r="X385" s="957">
        <v>8.0537877970733099E-3</v>
      </c>
      <c r="Y385" s="957">
        <v>7.6702740924507696E-3</v>
      </c>
      <c r="Z385" s="957">
        <v>9.5878426155634699E-5</v>
      </c>
      <c r="AA385" s="957">
        <v>8.8208152063183896E-5</v>
      </c>
      <c r="AB385" s="937"/>
    </row>
    <row r="386" spans="1:28">
      <c r="A386" s="951" t="s">
        <v>4177</v>
      </c>
      <c r="B386" s="952">
        <v>0</v>
      </c>
      <c r="C386" s="953">
        <v>258.84001999999998</v>
      </c>
      <c r="D386" s="953">
        <v>0</v>
      </c>
      <c r="E386" s="953">
        <v>3.9940000000000003E-2</v>
      </c>
      <c r="F386" s="954">
        <v>0</v>
      </c>
      <c r="G386" s="955">
        <v>0</v>
      </c>
      <c r="H386" s="955">
        <v>0</v>
      </c>
      <c r="I386" s="955">
        <v>0</v>
      </c>
      <c r="J386" s="955">
        <v>0</v>
      </c>
      <c r="K386" s="955">
        <v>259</v>
      </c>
      <c r="L386" s="956">
        <v>1.0243411354402601</v>
      </c>
      <c r="M386" s="957">
        <v>2.5142918778988201E-2</v>
      </c>
      <c r="N386" s="957">
        <v>2.6384544397703699E-2</v>
      </c>
      <c r="O386" s="957">
        <v>0.85361761286688498</v>
      </c>
      <c r="P386" s="957">
        <v>0.17165474178741399</v>
      </c>
      <c r="Q386" s="957">
        <v>0</v>
      </c>
      <c r="R386" s="957">
        <v>6.2081280935773404E-4</v>
      </c>
      <c r="S386" s="957">
        <v>7.7601601169716802E-2</v>
      </c>
      <c r="T386" s="957">
        <v>0.717038794808183</v>
      </c>
      <c r="U386" s="957">
        <v>1.1019427366099801</v>
      </c>
      <c r="V386" s="957">
        <v>1.30370689965124E-3</v>
      </c>
      <c r="W386" s="957">
        <v>2.7936576421097999E-4</v>
      </c>
      <c r="X386" s="957">
        <v>0.25763731588346001</v>
      </c>
      <c r="Y386" s="957">
        <v>0.25142918778988199</v>
      </c>
      <c r="Z386" s="957">
        <v>9.3121921403660195E-3</v>
      </c>
      <c r="AA386" s="957">
        <v>2.82469828257769E-3</v>
      </c>
      <c r="AB386" s="937"/>
    </row>
    <row r="387" spans="1:28">
      <c r="A387" s="951" t="s">
        <v>4237</v>
      </c>
      <c r="B387" s="952">
        <v>0</v>
      </c>
      <c r="C387" s="953">
        <v>901.71969999999999</v>
      </c>
      <c r="D387" s="953">
        <v>0</v>
      </c>
      <c r="E387" s="953">
        <v>0.42</v>
      </c>
      <c r="F387" s="954">
        <v>0</v>
      </c>
      <c r="G387" s="955">
        <v>0</v>
      </c>
      <c r="H387" s="955">
        <v>0</v>
      </c>
      <c r="I387" s="955">
        <v>0</v>
      </c>
      <c r="J387" s="955">
        <v>0</v>
      </c>
      <c r="K387" s="955">
        <v>901</v>
      </c>
      <c r="L387" s="956">
        <v>0.68029338798403605</v>
      </c>
      <c r="M387" s="957">
        <v>5.5071369503469601E-2</v>
      </c>
      <c r="N387" s="957">
        <v>2.1596615491556701E-2</v>
      </c>
      <c r="O387" s="957">
        <v>1.4793681611716301</v>
      </c>
      <c r="P387" s="957">
        <v>6.6949508023825793E-2</v>
      </c>
      <c r="Q387" s="957">
        <v>0</v>
      </c>
      <c r="R387" s="957">
        <v>1.07983077457784E-3</v>
      </c>
      <c r="S387" s="957">
        <v>0.14037800069511899</v>
      </c>
      <c r="T387" s="957">
        <v>1.2418053907645099</v>
      </c>
      <c r="U387" s="957">
        <v>1.77092247030765</v>
      </c>
      <c r="V387" s="957">
        <v>2.1596615491556699E-3</v>
      </c>
      <c r="W387" s="957">
        <v>4.31932309831134E-4</v>
      </c>
      <c r="X387" s="957">
        <v>0.215966154915567</v>
      </c>
      <c r="Y387" s="957">
        <v>0.205167847169789</v>
      </c>
      <c r="Z387" s="957">
        <v>1.0798307745778399E-2</v>
      </c>
      <c r="AA387" s="957">
        <v>5.93906926017809E-3</v>
      </c>
      <c r="AB387" s="937"/>
    </row>
    <row r="388" spans="1:28">
      <c r="A388" s="951" t="s">
        <v>4179</v>
      </c>
      <c r="B388" s="952">
        <v>0</v>
      </c>
      <c r="C388" s="953">
        <v>0</v>
      </c>
      <c r="D388" s="953">
        <v>0</v>
      </c>
      <c r="E388" s="953">
        <v>0</v>
      </c>
      <c r="F388" s="954">
        <v>0</v>
      </c>
      <c r="G388" s="955">
        <v>0</v>
      </c>
      <c r="H388" s="955">
        <v>0</v>
      </c>
      <c r="I388" s="955">
        <v>0</v>
      </c>
      <c r="J388" s="955">
        <v>0</v>
      </c>
      <c r="K388" s="955">
        <v>0</v>
      </c>
      <c r="L388" s="956">
        <v>0</v>
      </c>
      <c r="M388" s="957">
        <v>0</v>
      </c>
      <c r="N388" s="957">
        <v>0</v>
      </c>
      <c r="O388" s="957">
        <v>0</v>
      </c>
      <c r="P388" s="957">
        <v>0</v>
      </c>
      <c r="Q388" s="957">
        <v>0</v>
      </c>
      <c r="R388" s="957">
        <v>0</v>
      </c>
      <c r="S388" s="957">
        <v>0</v>
      </c>
      <c r="T388" s="957">
        <v>0</v>
      </c>
      <c r="U388" s="957">
        <v>0</v>
      </c>
      <c r="V388" s="957">
        <v>0</v>
      </c>
      <c r="W388" s="957">
        <v>0</v>
      </c>
      <c r="X388" s="957">
        <v>0</v>
      </c>
      <c r="Y388" s="957">
        <v>0</v>
      </c>
      <c r="Z388" s="957">
        <v>0</v>
      </c>
      <c r="AA388" s="957">
        <v>0</v>
      </c>
      <c r="AB388" s="937"/>
    </row>
    <row r="389" spans="1:28">
      <c r="A389" s="951" t="s">
        <v>4180</v>
      </c>
      <c r="B389" s="952">
        <v>0</v>
      </c>
      <c r="C389" s="953">
        <v>1478.0314800000001</v>
      </c>
      <c r="D389" s="953">
        <v>0</v>
      </c>
      <c r="E389" s="953">
        <v>2.984</v>
      </c>
      <c r="F389" s="954">
        <v>8</v>
      </c>
      <c r="G389" s="955">
        <v>0</v>
      </c>
      <c r="H389" s="955">
        <v>1467</v>
      </c>
      <c r="I389" s="955">
        <v>0</v>
      </c>
      <c r="J389" s="955">
        <v>0</v>
      </c>
      <c r="K389" s="955">
        <v>0</v>
      </c>
      <c r="L389" s="956">
        <v>0</v>
      </c>
      <c r="M389" s="957">
        <v>0</v>
      </c>
      <c r="N389" s="957">
        <v>0</v>
      </c>
      <c r="O389" s="957">
        <v>0</v>
      </c>
      <c r="P389" s="957">
        <v>0</v>
      </c>
      <c r="Q389" s="957">
        <v>0</v>
      </c>
      <c r="R389" s="957">
        <v>0</v>
      </c>
      <c r="S389" s="957">
        <v>0</v>
      </c>
      <c r="T389" s="957">
        <v>0</v>
      </c>
      <c r="U389" s="957">
        <v>0</v>
      </c>
      <c r="V389" s="957">
        <v>0</v>
      </c>
      <c r="W389" s="957">
        <v>0</v>
      </c>
      <c r="X389" s="957">
        <v>0</v>
      </c>
      <c r="Y389" s="957">
        <v>0</v>
      </c>
      <c r="Z389" s="957">
        <v>0</v>
      </c>
      <c r="AA389" s="957">
        <v>0</v>
      </c>
      <c r="AB389" s="937"/>
    </row>
    <row r="390" spans="1:28">
      <c r="A390" s="951" t="s">
        <v>4181</v>
      </c>
      <c r="B390" s="952">
        <v>132.03</v>
      </c>
      <c r="C390" s="953">
        <v>0</v>
      </c>
      <c r="D390" s="953">
        <v>0</v>
      </c>
      <c r="E390" s="953">
        <v>0</v>
      </c>
      <c r="F390" s="954">
        <v>0</v>
      </c>
      <c r="G390" s="955">
        <v>0</v>
      </c>
      <c r="H390" s="955">
        <v>0</v>
      </c>
      <c r="I390" s="955">
        <v>0</v>
      </c>
      <c r="J390" s="955">
        <v>0</v>
      </c>
      <c r="K390" s="955">
        <v>132</v>
      </c>
      <c r="L390" s="956">
        <v>0.60906770215366901</v>
      </c>
      <c r="M390" s="957">
        <v>5.42623952827814E-2</v>
      </c>
      <c r="N390" s="957">
        <v>9.1755653830942405E-3</v>
      </c>
      <c r="O390" s="957">
        <v>1.87308093337648</v>
      </c>
      <c r="P390" s="957">
        <v>7.75177075468306E-2</v>
      </c>
      <c r="Q390" s="957">
        <v>0</v>
      </c>
      <c r="R390" s="957">
        <v>4.74598209470392E-4</v>
      </c>
      <c r="S390" s="957">
        <v>0.17401934347247699</v>
      </c>
      <c r="T390" s="957">
        <v>1.47600043145292</v>
      </c>
      <c r="U390" s="957">
        <v>2.5185344982562099</v>
      </c>
      <c r="V390" s="957">
        <v>2.4995505698774002E-3</v>
      </c>
      <c r="W390" s="957">
        <v>6.1697767231150898E-4</v>
      </c>
      <c r="X390" s="957">
        <v>7.9099701578398601E-2</v>
      </c>
      <c r="Y390" s="957">
        <v>7.75177075468306E-2</v>
      </c>
      <c r="Z390" s="957">
        <v>9.49196418940783E-3</v>
      </c>
      <c r="AA390" s="957">
        <v>6.3596160069032499E-3</v>
      </c>
      <c r="AB390" s="937"/>
    </row>
    <row r="391" spans="1:28">
      <c r="A391" s="951" t="s">
        <v>4182</v>
      </c>
      <c r="B391" s="952">
        <v>0</v>
      </c>
      <c r="C391" s="953">
        <v>438.83479999999997</v>
      </c>
      <c r="D391" s="953">
        <v>0</v>
      </c>
      <c r="E391" s="953">
        <v>0</v>
      </c>
      <c r="F391" s="954">
        <v>0</v>
      </c>
      <c r="G391" s="955">
        <v>0</v>
      </c>
      <c r="H391" s="955">
        <v>0</v>
      </c>
      <c r="I391" s="955">
        <v>0</v>
      </c>
      <c r="J391" s="955">
        <v>0</v>
      </c>
      <c r="K391" s="955">
        <v>439</v>
      </c>
      <c r="L391" s="956">
        <v>1.9466915950574699</v>
      </c>
      <c r="M391" s="957">
        <v>0.13100708301873201</v>
      </c>
      <c r="N391" s="957">
        <v>0.15415692901401001</v>
      </c>
      <c r="O391" s="957">
        <v>3.8565538896679001</v>
      </c>
      <c r="P391" s="957">
        <v>9.47039154352281E-3</v>
      </c>
      <c r="Q391" s="957">
        <v>0</v>
      </c>
      <c r="R391" s="957">
        <v>2.1045314541161802E-3</v>
      </c>
      <c r="S391" s="957">
        <v>0.14731720178813301</v>
      </c>
      <c r="T391" s="957">
        <v>2.60435767446877</v>
      </c>
      <c r="U391" s="957">
        <v>0.48930356308201201</v>
      </c>
      <c r="V391" s="957">
        <v>2.0519181677632801E-3</v>
      </c>
      <c r="W391" s="957">
        <v>2.1045314541161801E-4</v>
      </c>
      <c r="X391" s="957">
        <v>1.26271887246971</v>
      </c>
      <c r="Y391" s="957">
        <v>1.21536691475209</v>
      </c>
      <c r="Z391" s="957">
        <v>0</v>
      </c>
      <c r="AA391" s="957">
        <v>1.7993743932693301E-2</v>
      </c>
      <c r="AB391" s="937"/>
    </row>
    <row r="392" spans="1:28">
      <c r="A392" s="951" t="s">
        <v>4185</v>
      </c>
      <c r="B392" s="952">
        <v>0</v>
      </c>
      <c r="C392" s="953">
        <v>131.94239999999999</v>
      </c>
      <c r="D392" s="953">
        <v>0</v>
      </c>
      <c r="E392" s="953">
        <v>0</v>
      </c>
      <c r="F392" s="954">
        <v>0</v>
      </c>
      <c r="G392" s="955">
        <v>0</v>
      </c>
      <c r="H392" s="955">
        <v>0</v>
      </c>
      <c r="I392" s="955">
        <v>0</v>
      </c>
      <c r="J392" s="955">
        <v>0</v>
      </c>
      <c r="K392" s="955">
        <v>132</v>
      </c>
      <c r="L392" s="956">
        <v>0.42872038255492001</v>
      </c>
      <c r="M392" s="957">
        <v>2.7210297342969099E-2</v>
      </c>
      <c r="N392" s="957">
        <v>3.2905475856613797E-2</v>
      </c>
      <c r="O392" s="957">
        <v>0.78150505159457795</v>
      </c>
      <c r="P392" s="957">
        <v>5.8533779168015001E-3</v>
      </c>
      <c r="Q392" s="957">
        <v>0</v>
      </c>
      <c r="R392" s="957">
        <v>4.74598209470392E-4</v>
      </c>
      <c r="S392" s="957">
        <v>3.3221874662927399E-2</v>
      </c>
      <c r="T392" s="957">
        <v>0.93495847265667098</v>
      </c>
      <c r="U392" s="957">
        <v>0.22938913457735599</v>
      </c>
      <c r="V392" s="957">
        <v>5.8533779168015005E-4</v>
      </c>
      <c r="W392" s="957">
        <v>6.3279761262718893E-5</v>
      </c>
      <c r="X392" s="957">
        <v>0.362276633229066</v>
      </c>
      <c r="Y392" s="957">
        <v>0.34487469888181799</v>
      </c>
      <c r="Z392" s="957">
        <v>0</v>
      </c>
      <c r="AA392" s="957">
        <v>3.3063675259770598E-3</v>
      </c>
      <c r="AB392" s="937"/>
    </row>
    <row r="393" spans="1:28">
      <c r="A393" s="951" t="s">
        <v>4186</v>
      </c>
      <c r="B393" s="952">
        <v>0</v>
      </c>
      <c r="C393" s="953">
        <v>359.70100000000002</v>
      </c>
      <c r="D393" s="953">
        <v>0</v>
      </c>
      <c r="E393" s="953">
        <v>3</v>
      </c>
      <c r="F393" s="954">
        <v>0</v>
      </c>
      <c r="G393" s="955">
        <v>0</v>
      </c>
      <c r="H393" s="955">
        <v>0</v>
      </c>
      <c r="I393" s="955">
        <v>0</v>
      </c>
      <c r="J393" s="955">
        <v>0</v>
      </c>
      <c r="K393" s="955">
        <v>357</v>
      </c>
      <c r="L393" s="956">
        <v>1.53172976665588</v>
      </c>
      <c r="M393" s="957">
        <v>0.368813144932226</v>
      </c>
      <c r="N393" s="957">
        <v>6.4178621507927896E-3</v>
      </c>
      <c r="O393" s="957">
        <v>0.111242943947075</v>
      </c>
      <c r="P393" s="957">
        <v>0</v>
      </c>
      <c r="Q393" s="957">
        <v>0</v>
      </c>
      <c r="R393" s="957">
        <v>3.42285981375616E-3</v>
      </c>
      <c r="S393" s="957">
        <v>1.28357243015856E-2</v>
      </c>
      <c r="T393" s="957">
        <v>0.51342897206342397</v>
      </c>
      <c r="U393" s="957">
        <v>8.5571495343903896E-3</v>
      </c>
      <c r="V393" s="957">
        <v>0</v>
      </c>
      <c r="W393" s="957">
        <v>0</v>
      </c>
      <c r="X393" s="957">
        <v>0</v>
      </c>
      <c r="Y393" s="957">
        <v>0</v>
      </c>
      <c r="Z393" s="957">
        <v>0</v>
      </c>
      <c r="AA393" s="957">
        <v>1.1124294394707499E-2</v>
      </c>
      <c r="AB393" s="937"/>
    </row>
    <row r="394" spans="1:28">
      <c r="A394" s="951" t="s">
        <v>4187</v>
      </c>
      <c r="B394" s="952">
        <v>0</v>
      </c>
      <c r="C394" s="953">
        <v>463.36354</v>
      </c>
      <c r="D394" s="953">
        <v>0</v>
      </c>
      <c r="E394" s="953">
        <v>0</v>
      </c>
      <c r="F394" s="954">
        <v>0</v>
      </c>
      <c r="G394" s="955">
        <v>0</v>
      </c>
      <c r="H394" s="955">
        <v>0</v>
      </c>
      <c r="I394" s="955">
        <v>0</v>
      </c>
      <c r="J394" s="955">
        <v>0</v>
      </c>
      <c r="K394" s="955">
        <v>463</v>
      </c>
      <c r="L394" s="956">
        <v>1.03210728795887</v>
      </c>
      <c r="M394" s="957">
        <v>2.1640959263653701E-2</v>
      </c>
      <c r="N394" s="957">
        <v>4.66112968755618E-2</v>
      </c>
      <c r="O394" s="957">
        <v>0.72691427270221398</v>
      </c>
      <c r="P394" s="957">
        <v>0.13151044475604901</v>
      </c>
      <c r="Q394" s="957">
        <v>1.6646891741272101E-3</v>
      </c>
      <c r="R394" s="957">
        <v>1.10979278275147E-3</v>
      </c>
      <c r="S394" s="957">
        <v>8.3234458706360301E-2</v>
      </c>
      <c r="T394" s="957">
        <v>0.58819017485827996</v>
      </c>
      <c r="U394" s="957">
        <v>1.08204796318268</v>
      </c>
      <c r="V394" s="957">
        <v>1.1652824218890401E-3</v>
      </c>
      <c r="W394" s="957">
        <v>2.2195855655029399E-4</v>
      </c>
      <c r="X394" s="957">
        <v>0.58264121094452204</v>
      </c>
      <c r="Y394" s="957">
        <v>0.56044535528949302</v>
      </c>
      <c r="Z394" s="957">
        <v>5.5489639137573602E-3</v>
      </c>
      <c r="AA394" s="957">
        <v>2.7189923177410999E-3</v>
      </c>
      <c r="AB394" s="937"/>
    </row>
    <row r="395" spans="1:28">
      <c r="A395" s="951" t="s">
        <v>4188</v>
      </c>
      <c r="B395" s="952">
        <v>0</v>
      </c>
      <c r="C395" s="953">
        <v>54.084530000000001</v>
      </c>
      <c r="D395" s="953">
        <v>0</v>
      </c>
      <c r="E395" s="953">
        <v>0</v>
      </c>
      <c r="F395" s="954">
        <v>9.0845300000000009</v>
      </c>
      <c r="G395" s="955">
        <v>0</v>
      </c>
      <c r="H395" s="955">
        <v>0</v>
      </c>
      <c r="I395" s="955">
        <v>0</v>
      </c>
      <c r="J395" s="955">
        <v>0</v>
      </c>
      <c r="K395" s="955">
        <v>45</v>
      </c>
      <c r="L395" s="956">
        <v>2.8044439650523102E-2</v>
      </c>
      <c r="M395" s="957">
        <v>1.9415381296516E-3</v>
      </c>
      <c r="N395" s="957">
        <v>1.13256390896343E-3</v>
      </c>
      <c r="O395" s="957">
        <v>6.7953834537806096E-2</v>
      </c>
      <c r="P395" s="957">
        <v>2.53478589148959E-3</v>
      </c>
      <c r="Q395" s="957">
        <v>0</v>
      </c>
      <c r="R395" s="957">
        <v>0</v>
      </c>
      <c r="S395" s="957">
        <v>6.4717937655053397E-3</v>
      </c>
      <c r="T395" s="957">
        <v>5.3392298565419001E-2</v>
      </c>
      <c r="U395" s="957">
        <v>8.4672635098694798E-2</v>
      </c>
      <c r="V395" s="957">
        <v>9.1683745011325604E-5</v>
      </c>
      <c r="W395" s="957">
        <v>2.1572645885017801E-5</v>
      </c>
      <c r="X395" s="957">
        <v>3.9370078740157501E-2</v>
      </c>
      <c r="Y395" s="957">
        <v>3.9370078740157501E-2</v>
      </c>
      <c r="Z395" s="957">
        <v>5.3931614712544504E-4</v>
      </c>
      <c r="AA395" s="957">
        <v>2.5347858914895902E-4</v>
      </c>
      <c r="AB395" s="937"/>
    </row>
    <row r="396" spans="1:28">
      <c r="A396" s="942"/>
      <c r="B396" s="943"/>
      <c r="C396" s="942"/>
      <c r="D396" s="942"/>
      <c r="E396" s="942"/>
      <c r="F396" s="943"/>
      <c r="G396" s="942"/>
      <c r="H396" s="942"/>
      <c r="I396" s="942"/>
      <c r="J396" s="942"/>
      <c r="K396" s="942"/>
      <c r="L396" s="943"/>
      <c r="M396" s="942"/>
      <c r="N396" s="942"/>
      <c r="O396" s="942"/>
      <c r="P396" s="942"/>
      <c r="Q396" s="942"/>
      <c r="R396" s="942"/>
      <c r="S396" s="942"/>
      <c r="T396" s="942"/>
      <c r="U396" s="942"/>
      <c r="V396" s="942"/>
      <c r="W396" s="942"/>
      <c r="X396" s="942"/>
      <c r="Y396" s="942"/>
      <c r="Z396" s="942"/>
      <c r="AA396" s="942"/>
      <c r="AB396" s="937"/>
    </row>
    <row r="397" spans="1:28">
      <c r="A397" s="944" t="s">
        <v>4189</v>
      </c>
      <c r="B397" s="945">
        <v>1401</v>
      </c>
      <c r="C397" s="946">
        <v>74</v>
      </c>
      <c r="D397" s="946">
        <v>0</v>
      </c>
      <c r="E397" s="946">
        <v>1</v>
      </c>
      <c r="F397" s="947">
        <v>0</v>
      </c>
      <c r="G397" s="948">
        <v>98</v>
      </c>
      <c r="H397" s="948">
        <v>0</v>
      </c>
      <c r="I397" s="948">
        <v>89</v>
      </c>
      <c r="J397" s="948">
        <v>0</v>
      </c>
      <c r="K397" s="948">
        <v>1287</v>
      </c>
      <c r="L397" s="949">
        <v>1.9632164815014601</v>
      </c>
      <c r="M397" s="950">
        <v>0.175830043504836</v>
      </c>
      <c r="N397" s="950">
        <v>0.13592201488512601</v>
      </c>
      <c r="O397" s="950">
        <v>0.68708913098191504</v>
      </c>
      <c r="P397" s="950">
        <v>9.4850968971344294E-3</v>
      </c>
      <c r="Q397" s="950">
        <v>0</v>
      </c>
      <c r="R397" s="950">
        <v>2.4415848703843501E-2</v>
      </c>
      <c r="S397" s="950">
        <v>0.174359831733362</v>
      </c>
      <c r="T397" s="950">
        <v>2.7436206090676998</v>
      </c>
      <c r="U397" s="950">
        <v>1.8054787329666</v>
      </c>
      <c r="V397" s="950">
        <v>5.0876137058210201E-3</v>
      </c>
      <c r="W397" s="950">
        <v>1.3473339805127099E-3</v>
      </c>
      <c r="X397" s="950">
        <v>2.0594754251609002</v>
      </c>
      <c r="Y397" s="950">
        <v>2.0592194297630599</v>
      </c>
      <c r="Z397" s="950">
        <v>0</v>
      </c>
      <c r="AA397" s="950">
        <v>1.9503063315715701E-2</v>
      </c>
      <c r="AB397" s="937"/>
    </row>
    <row r="398" spans="1:28">
      <c r="A398" s="951" t="s">
        <v>4190</v>
      </c>
      <c r="B398" s="952">
        <v>1401.3505170000001</v>
      </c>
      <c r="C398" s="953">
        <v>62.826000000000001</v>
      </c>
      <c r="D398" s="953">
        <v>0</v>
      </c>
      <c r="E398" s="953">
        <v>0</v>
      </c>
      <c r="F398" s="954">
        <v>0</v>
      </c>
      <c r="G398" s="955">
        <v>98</v>
      </c>
      <c r="H398" s="955">
        <v>0</v>
      </c>
      <c r="I398" s="955">
        <v>89</v>
      </c>
      <c r="J398" s="955">
        <v>0</v>
      </c>
      <c r="K398" s="955">
        <v>1275</v>
      </c>
      <c r="L398" s="956">
        <v>1.9409448818897601</v>
      </c>
      <c r="M398" s="957">
        <v>0.17415327364901301</v>
      </c>
      <c r="N398" s="957">
        <v>0.134270844569086</v>
      </c>
      <c r="O398" s="957">
        <v>0.678001294358753</v>
      </c>
      <c r="P398" s="957">
        <v>9.3059001186495491E-3</v>
      </c>
      <c r="Q398" s="957">
        <v>0</v>
      </c>
      <c r="R398" s="957">
        <v>2.3929457447956E-2</v>
      </c>
      <c r="S398" s="957">
        <v>0.172823859346349</v>
      </c>
      <c r="T398" s="957">
        <v>2.7120051774350098</v>
      </c>
      <c r="U398" s="957">
        <v>1.7814151655700601</v>
      </c>
      <c r="V398" s="957">
        <v>5.0517743501240402E-3</v>
      </c>
      <c r="W398" s="957">
        <v>1.32941430266422E-3</v>
      </c>
      <c r="X398" s="957">
        <v>2.0340038830762599</v>
      </c>
      <c r="Y398" s="957">
        <v>2.0340038830762599</v>
      </c>
      <c r="Z398" s="957">
        <v>0</v>
      </c>
      <c r="AA398" s="957">
        <v>1.9276507388631198E-2</v>
      </c>
      <c r="AB398" s="937"/>
    </row>
    <row r="399" spans="1:28">
      <c r="A399" s="951" t="s">
        <v>4191</v>
      </c>
      <c r="B399" s="952">
        <v>0</v>
      </c>
      <c r="C399" s="953">
        <v>11.503</v>
      </c>
      <c r="D399" s="953">
        <v>0</v>
      </c>
      <c r="E399" s="953">
        <v>0</v>
      </c>
      <c r="F399" s="954">
        <v>0</v>
      </c>
      <c r="G399" s="955">
        <v>0</v>
      </c>
      <c r="H399" s="955">
        <v>0</v>
      </c>
      <c r="I399" s="955">
        <v>0</v>
      </c>
      <c r="J399" s="955">
        <v>0</v>
      </c>
      <c r="K399" s="955">
        <v>12</v>
      </c>
      <c r="L399" s="956">
        <v>2.2271599611692401E-2</v>
      </c>
      <c r="M399" s="957">
        <v>1.67676985582282E-3</v>
      </c>
      <c r="N399" s="957">
        <v>1.6511703160392601E-3</v>
      </c>
      <c r="O399" s="957">
        <v>9.0878366231618296E-3</v>
      </c>
      <c r="P399" s="957">
        <v>1.7919677848488101E-4</v>
      </c>
      <c r="Q399" s="957">
        <v>0</v>
      </c>
      <c r="R399" s="957">
        <v>4.8639125588753498E-4</v>
      </c>
      <c r="S399" s="957">
        <v>1.53597238701327E-3</v>
      </c>
      <c r="T399" s="957">
        <v>3.1615431632689803E-2</v>
      </c>
      <c r="U399" s="957">
        <v>2.40635673965412E-2</v>
      </c>
      <c r="V399" s="957">
        <v>3.58393556969762E-5</v>
      </c>
      <c r="W399" s="957">
        <v>1.79196778484881E-5</v>
      </c>
      <c r="X399" s="957">
        <v>2.54715420846367E-2</v>
      </c>
      <c r="Y399" s="957">
        <v>2.5215546686801101E-2</v>
      </c>
      <c r="Z399" s="957">
        <v>0</v>
      </c>
      <c r="AA399" s="957">
        <v>2.26555927084457E-4</v>
      </c>
      <c r="AB399" s="937"/>
    </row>
    <row r="400" spans="1:28">
      <c r="A400" s="951" t="s">
        <v>4192</v>
      </c>
      <c r="B400" s="952">
        <v>0</v>
      </c>
      <c r="C400" s="953">
        <v>0</v>
      </c>
      <c r="D400" s="953">
        <v>0</v>
      </c>
      <c r="E400" s="953">
        <v>0</v>
      </c>
      <c r="F400" s="954">
        <v>0</v>
      </c>
      <c r="G400" s="955">
        <v>0</v>
      </c>
      <c r="H400" s="955">
        <v>0</v>
      </c>
      <c r="I400" s="955">
        <v>0</v>
      </c>
      <c r="J400" s="955">
        <v>0</v>
      </c>
      <c r="K400" s="955">
        <v>0</v>
      </c>
      <c r="L400" s="956">
        <v>0</v>
      </c>
      <c r="M400" s="957">
        <v>0</v>
      </c>
      <c r="N400" s="957">
        <v>0</v>
      </c>
      <c r="O400" s="957">
        <v>0</v>
      </c>
      <c r="P400" s="957">
        <v>0</v>
      </c>
      <c r="Q400" s="957">
        <v>0</v>
      </c>
      <c r="R400" s="957">
        <v>0</v>
      </c>
      <c r="S400" s="957">
        <v>0</v>
      </c>
      <c r="T400" s="957">
        <v>0</v>
      </c>
      <c r="U400" s="957">
        <v>0</v>
      </c>
      <c r="V400" s="957">
        <v>0</v>
      </c>
      <c r="W400" s="957">
        <v>0</v>
      </c>
      <c r="X400" s="957">
        <v>0</v>
      </c>
      <c r="Y400" s="957">
        <v>0</v>
      </c>
      <c r="Z400" s="957">
        <v>0</v>
      </c>
      <c r="AA400" s="957">
        <v>0</v>
      </c>
      <c r="AB400" s="937"/>
    </row>
    <row r="401" spans="1:28">
      <c r="A401" s="951" t="s">
        <v>4193</v>
      </c>
      <c r="B401" s="952">
        <v>0</v>
      </c>
      <c r="C401" s="953">
        <v>8.9999999999999993E-3</v>
      </c>
      <c r="D401" s="953">
        <v>0</v>
      </c>
      <c r="E401" s="953">
        <v>1.1399999999999999</v>
      </c>
      <c r="F401" s="954">
        <v>0</v>
      </c>
      <c r="G401" s="955">
        <v>0</v>
      </c>
      <c r="H401" s="955">
        <v>0</v>
      </c>
      <c r="I401" s="955">
        <v>0</v>
      </c>
      <c r="J401" s="955">
        <v>0</v>
      </c>
      <c r="K401" s="955">
        <v>0</v>
      </c>
      <c r="L401" s="956">
        <v>0</v>
      </c>
      <c r="M401" s="957">
        <v>0</v>
      </c>
      <c r="N401" s="957">
        <v>0</v>
      </c>
      <c r="O401" s="957">
        <v>0</v>
      </c>
      <c r="P401" s="957">
        <v>0</v>
      </c>
      <c r="Q401" s="957">
        <v>0</v>
      </c>
      <c r="R401" s="957">
        <v>0</v>
      </c>
      <c r="S401" s="957">
        <v>0</v>
      </c>
      <c r="T401" s="957">
        <v>0</v>
      </c>
      <c r="U401" s="957">
        <v>0</v>
      </c>
      <c r="V401" s="957">
        <v>0</v>
      </c>
      <c r="W401" s="957">
        <v>0</v>
      </c>
      <c r="X401" s="957">
        <v>0</v>
      </c>
      <c r="Y401" s="957">
        <v>0</v>
      </c>
      <c r="Z401" s="957">
        <v>0</v>
      </c>
      <c r="AA401" s="957">
        <v>0</v>
      </c>
      <c r="AB401" s="937"/>
    </row>
    <row r="402" spans="1:28">
      <c r="A402" s="951" t="s">
        <v>4194</v>
      </c>
      <c r="B402" s="952">
        <v>0</v>
      </c>
      <c r="C402" s="953">
        <v>0.05</v>
      </c>
      <c r="D402" s="953">
        <v>0</v>
      </c>
      <c r="E402" s="953">
        <v>0</v>
      </c>
      <c r="F402" s="954">
        <v>0</v>
      </c>
      <c r="G402" s="955">
        <v>0</v>
      </c>
      <c r="H402" s="955">
        <v>0</v>
      </c>
      <c r="I402" s="955">
        <v>0</v>
      </c>
      <c r="J402" s="955">
        <v>0</v>
      </c>
      <c r="K402" s="955">
        <v>0</v>
      </c>
      <c r="L402" s="956">
        <v>0</v>
      </c>
      <c r="M402" s="957">
        <v>0</v>
      </c>
      <c r="N402" s="957">
        <v>0</v>
      </c>
      <c r="O402" s="957">
        <v>0</v>
      </c>
      <c r="P402" s="957">
        <v>0</v>
      </c>
      <c r="Q402" s="957">
        <v>0</v>
      </c>
      <c r="R402" s="957">
        <v>0</v>
      </c>
      <c r="S402" s="957">
        <v>0</v>
      </c>
      <c r="T402" s="957">
        <v>0</v>
      </c>
      <c r="U402" s="957">
        <v>0</v>
      </c>
      <c r="V402" s="957">
        <v>0</v>
      </c>
      <c r="W402" s="957">
        <v>0</v>
      </c>
      <c r="X402" s="957">
        <v>0</v>
      </c>
      <c r="Y402" s="957">
        <v>0</v>
      </c>
      <c r="Z402" s="957">
        <v>0</v>
      </c>
      <c r="AA402" s="957">
        <v>0</v>
      </c>
      <c r="AB402" s="937"/>
    </row>
    <row r="404" spans="1:28">
      <c r="A404" s="136" t="s">
        <v>18</v>
      </c>
    </row>
    <row r="405" spans="1:28">
      <c r="A405" s="17" t="s">
        <v>4266</v>
      </c>
    </row>
  </sheetData>
  <mergeCells count="4">
    <mergeCell ref="B3:E3"/>
    <mergeCell ref="F3:K3"/>
    <mergeCell ref="L3:AA3"/>
    <mergeCell ref="B5:K5"/>
  </mergeCells>
  <hyperlinks>
    <hyperlink ref="AD3" location="Content!A1" display="Back to content page" xr:uid="{455B30A8-5FB7-4364-91F4-2BC4EB08BD22}"/>
  </hyperlinks>
  <pageMargins left="0.7" right="0.7" top="0.75" bottom="0.75" header="0.3" footer="0.3"/>
  <pageSetup paperSize="9" orientation="portrait" horizontalDpi="300" verticalDpi="300"/>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CF1BD-D6FF-447D-97D8-1E0B3CF2AE43}">
  <dimension ref="A1:AD405"/>
  <sheetViews>
    <sheetView workbookViewId="0">
      <selection activeCell="A4" sqref="A4:XFD4"/>
    </sheetView>
  </sheetViews>
  <sheetFormatPr defaultColWidth="11.453125" defaultRowHeight="14.5"/>
  <cols>
    <col min="1" max="1" width="49.54296875" style="936" customWidth="1"/>
    <col min="2" max="2" width="14" style="936" bestFit="1" customWidth="1"/>
    <col min="3" max="3" width="11.54296875" style="936" bestFit="1" customWidth="1"/>
    <col min="4" max="4" width="12.1796875" style="936" bestFit="1" customWidth="1"/>
    <col min="5" max="27" width="11.54296875" style="936" bestFit="1" customWidth="1"/>
    <col min="28" max="16384" width="11.453125" style="936"/>
  </cols>
  <sheetData>
    <row r="1" spans="1:30">
      <c r="A1" s="35" t="s">
        <v>4264</v>
      </c>
    </row>
    <row r="2" spans="1:30" ht="15" thickBot="1"/>
    <row r="3" spans="1:30" ht="15" thickBot="1">
      <c r="A3" s="938"/>
      <c r="B3" s="1122" t="s">
        <v>3779</v>
      </c>
      <c r="C3" s="1122" t="s">
        <v>3779</v>
      </c>
      <c r="D3" s="1122" t="s">
        <v>3779</v>
      </c>
      <c r="E3" s="1122" t="s">
        <v>3779</v>
      </c>
      <c r="F3" s="1123" t="s">
        <v>3780</v>
      </c>
      <c r="G3" s="1123" t="s">
        <v>3780</v>
      </c>
      <c r="H3" s="1123" t="s">
        <v>3780</v>
      </c>
      <c r="I3" s="1123" t="s">
        <v>3780</v>
      </c>
      <c r="J3" s="1123" t="s">
        <v>3780</v>
      </c>
      <c r="K3" s="1123" t="s">
        <v>3780</v>
      </c>
      <c r="L3" s="1124" t="s">
        <v>3781</v>
      </c>
      <c r="M3" s="1124" t="s">
        <v>3781</v>
      </c>
      <c r="N3" s="1124" t="s">
        <v>3781</v>
      </c>
      <c r="O3" s="1124" t="s">
        <v>3781</v>
      </c>
      <c r="P3" s="1124" t="s">
        <v>3781</v>
      </c>
      <c r="Q3" s="1124" t="s">
        <v>3781</v>
      </c>
      <c r="R3" s="1124" t="s">
        <v>3781</v>
      </c>
      <c r="S3" s="1124" t="s">
        <v>3781</v>
      </c>
      <c r="T3" s="1124" t="s">
        <v>3781</v>
      </c>
      <c r="U3" s="1124" t="s">
        <v>3781</v>
      </c>
      <c r="V3" s="1124" t="s">
        <v>3781</v>
      </c>
      <c r="W3" s="1124" t="s">
        <v>3781</v>
      </c>
      <c r="X3" s="1124" t="s">
        <v>3781</v>
      </c>
      <c r="Y3" s="1124" t="s">
        <v>3781</v>
      </c>
      <c r="Z3" s="1124" t="s">
        <v>3781</v>
      </c>
      <c r="AA3" s="1124" t="s">
        <v>3781</v>
      </c>
      <c r="AB3" s="937"/>
      <c r="AD3" s="486" t="s">
        <v>528</v>
      </c>
    </row>
    <row r="4" spans="1:30" s="969" customFormat="1" ht="38" thickBot="1">
      <c r="A4" s="965"/>
      <c r="B4" s="966" t="s">
        <v>2964</v>
      </c>
      <c r="C4" s="967" t="s">
        <v>86</v>
      </c>
      <c r="D4" s="967" t="s">
        <v>3782</v>
      </c>
      <c r="E4" s="967" t="s">
        <v>85</v>
      </c>
      <c r="F4" s="966" t="s">
        <v>3783</v>
      </c>
      <c r="G4" s="967" t="s">
        <v>3784</v>
      </c>
      <c r="H4" s="967" t="s">
        <v>3785</v>
      </c>
      <c r="I4" s="967" t="s">
        <v>3786</v>
      </c>
      <c r="J4" s="967" t="s">
        <v>3787</v>
      </c>
      <c r="K4" s="967" t="s">
        <v>3788</v>
      </c>
      <c r="L4" s="966" t="s">
        <v>714</v>
      </c>
      <c r="M4" s="967" t="s">
        <v>3789</v>
      </c>
      <c r="N4" s="967" t="s">
        <v>3790</v>
      </c>
      <c r="O4" s="967" t="s">
        <v>3791</v>
      </c>
      <c r="P4" s="967" t="s">
        <v>3792</v>
      </c>
      <c r="Q4" s="967" t="s">
        <v>3793</v>
      </c>
      <c r="R4" s="967" t="s">
        <v>3794</v>
      </c>
      <c r="S4" s="967" t="s">
        <v>3795</v>
      </c>
      <c r="T4" s="967" t="s">
        <v>3796</v>
      </c>
      <c r="U4" s="967" t="s">
        <v>3797</v>
      </c>
      <c r="V4" s="967" t="s">
        <v>3798</v>
      </c>
      <c r="W4" s="967" t="s">
        <v>3799</v>
      </c>
      <c r="X4" s="967" t="s">
        <v>3800</v>
      </c>
      <c r="Y4" s="967" t="s">
        <v>3801</v>
      </c>
      <c r="Z4" s="967" t="s">
        <v>3802</v>
      </c>
      <c r="AA4" s="967" t="s">
        <v>3803</v>
      </c>
      <c r="AB4" s="968"/>
    </row>
    <row r="5" spans="1:30" ht="15" thickBot="1">
      <c r="A5" s="939" t="s">
        <v>3804</v>
      </c>
      <c r="B5" s="1125" t="s">
        <v>4199</v>
      </c>
      <c r="C5" s="1125" t="s">
        <v>4199</v>
      </c>
      <c r="D5" s="1125" t="s">
        <v>4199</v>
      </c>
      <c r="E5" s="1125" t="s">
        <v>4199</v>
      </c>
      <c r="F5" s="1125" t="s">
        <v>4199</v>
      </c>
      <c r="G5" s="1125" t="s">
        <v>4199</v>
      </c>
      <c r="H5" s="1125" t="s">
        <v>4199</v>
      </c>
      <c r="I5" s="1125" t="s">
        <v>4199</v>
      </c>
      <c r="J5" s="1125" t="s">
        <v>4199</v>
      </c>
      <c r="K5" s="1125" t="s">
        <v>4199</v>
      </c>
      <c r="L5" s="940" t="s">
        <v>314</v>
      </c>
      <c r="M5" s="941" t="s">
        <v>3806</v>
      </c>
      <c r="N5" s="941" t="s">
        <v>3806</v>
      </c>
      <c r="O5" s="941" t="s">
        <v>3807</v>
      </c>
      <c r="P5" s="941" t="s">
        <v>3806</v>
      </c>
      <c r="Q5" s="941" t="s">
        <v>3806</v>
      </c>
      <c r="R5" s="941" t="s">
        <v>3807</v>
      </c>
      <c r="S5" s="941" t="s">
        <v>3807</v>
      </c>
      <c r="T5" s="941" t="s">
        <v>3807</v>
      </c>
      <c r="U5" s="941" t="s">
        <v>3807</v>
      </c>
      <c r="V5" s="941" t="s">
        <v>3807</v>
      </c>
      <c r="W5" s="941" t="s">
        <v>3807</v>
      </c>
      <c r="X5" s="941" t="s">
        <v>3808</v>
      </c>
      <c r="Y5" s="941" t="s">
        <v>3808</v>
      </c>
      <c r="Z5" s="941" t="s">
        <v>3807</v>
      </c>
      <c r="AA5" s="941" t="s">
        <v>3807</v>
      </c>
      <c r="AB5" s="937"/>
    </row>
    <row r="6" spans="1:30">
      <c r="A6" s="942"/>
      <c r="B6" s="943"/>
      <c r="C6" s="942"/>
      <c r="D6" s="942"/>
      <c r="E6" s="942"/>
      <c r="F6" s="943"/>
      <c r="G6" s="942"/>
      <c r="H6" s="942"/>
      <c r="I6" s="942"/>
      <c r="J6" s="942"/>
      <c r="K6" s="942"/>
      <c r="L6" s="943"/>
      <c r="M6" s="942"/>
      <c r="N6" s="942"/>
      <c r="O6" s="942"/>
      <c r="P6" s="942"/>
      <c r="Q6" s="942"/>
      <c r="R6" s="942"/>
      <c r="S6" s="942"/>
      <c r="T6" s="942"/>
      <c r="U6" s="942"/>
      <c r="V6" s="942"/>
      <c r="W6" s="942"/>
      <c r="X6" s="942"/>
      <c r="Y6" s="942"/>
      <c r="Z6" s="942"/>
      <c r="AA6" s="942"/>
      <c r="AB6" s="937"/>
    </row>
    <row r="7" spans="1:30">
      <c r="A7" s="944" t="s">
        <v>3809</v>
      </c>
      <c r="B7" s="945"/>
      <c r="C7" s="946"/>
      <c r="D7" s="946"/>
      <c r="E7" s="946"/>
      <c r="F7" s="947"/>
      <c r="G7" s="948"/>
      <c r="H7" s="948"/>
      <c r="I7" s="948"/>
      <c r="J7" s="948"/>
      <c r="K7" s="948"/>
      <c r="L7" s="949">
        <v>2107.8097892239998</v>
      </c>
      <c r="M7" s="950">
        <v>55.998528235069401</v>
      </c>
      <c r="N7" s="950">
        <v>47.624335195811398</v>
      </c>
      <c r="O7" s="950">
        <v>505.18174909148098</v>
      </c>
      <c r="P7" s="950">
        <v>341.77029078360999</v>
      </c>
      <c r="Q7" s="950">
        <v>27.689718032977598</v>
      </c>
      <c r="R7" s="950">
        <v>12.502591083785701</v>
      </c>
      <c r="S7" s="950">
        <v>368.25964654117001</v>
      </c>
      <c r="T7" s="950">
        <v>1145.50888471134</v>
      </c>
      <c r="U7" s="950">
        <v>1878.5612912336901</v>
      </c>
      <c r="V7" s="950">
        <v>1.07114649389331</v>
      </c>
      <c r="W7" s="950">
        <v>1.2854963203149301</v>
      </c>
      <c r="X7" s="950">
        <v>642.89276092910598</v>
      </c>
      <c r="Y7" s="950">
        <v>507.41152523222502</v>
      </c>
      <c r="Z7" s="950">
        <v>49.826112582990902</v>
      </c>
      <c r="AA7" s="950">
        <v>8.2894648381306304</v>
      </c>
      <c r="AB7" s="937"/>
    </row>
    <row r="8" spans="1:30">
      <c r="A8" s="942"/>
      <c r="B8" s="943"/>
      <c r="C8" s="942"/>
      <c r="D8" s="942"/>
      <c r="E8" s="942"/>
      <c r="F8" s="943"/>
      <c r="G8" s="942"/>
      <c r="H8" s="942"/>
      <c r="I8" s="942"/>
      <c r="J8" s="942"/>
      <c r="K8" s="942"/>
      <c r="L8" s="943"/>
      <c r="M8" s="942"/>
      <c r="N8" s="942"/>
      <c r="O8" s="942"/>
      <c r="P8" s="942"/>
      <c r="Q8" s="942"/>
      <c r="R8" s="942"/>
      <c r="S8" s="942"/>
      <c r="T8" s="942"/>
      <c r="U8" s="942"/>
      <c r="V8" s="942"/>
      <c r="W8" s="942"/>
      <c r="X8" s="942"/>
      <c r="Y8" s="942"/>
      <c r="Z8" s="942"/>
      <c r="AA8" s="942"/>
      <c r="AB8" s="937"/>
    </row>
    <row r="9" spans="1:30">
      <c r="A9" s="944" t="s">
        <v>3810</v>
      </c>
      <c r="B9" s="945"/>
      <c r="C9" s="946"/>
      <c r="D9" s="946"/>
      <c r="E9" s="946"/>
      <c r="F9" s="947"/>
      <c r="G9" s="948"/>
      <c r="H9" s="948"/>
      <c r="I9" s="948"/>
      <c r="J9" s="948"/>
      <c r="K9" s="948"/>
      <c r="L9" s="949">
        <v>1824.16423845606</v>
      </c>
      <c r="M9" s="950">
        <v>36.938414582762199</v>
      </c>
      <c r="N9" s="950">
        <v>29.743039156198101</v>
      </c>
      <c r="O9" s="950">
        <v>207.95754885561999</v>
      </c>
      <c r="P9" s="950">
        <v>330.39898630176901</v>
      </c>
      <c r="Q9" s="950">
        <v>27.677679527438301</v>
      </c>
      <c r="R9" s="950">
        <v>11.070120193574899</v>
      </c>
      <c r="S9" s="950">
        <v>331.87541268345598</v>
      </c>
      <c r="T9" s="950">
        <v>816.44531901545895</v>
      </c>
      <c r="U9" s="950">
        <v>1406.58413250221</v>
      </c>
      <c r="V9" s="950">
        <v>0.51141093580427599</v>
      </c>
      <c r="W9" s="950">
        <v>1.1101427190659101</v>
      </c>
      <c r="X9" s="950">
        <v>269.71290561547198</v>
      </c>
      <c r="Y9" s="950">
        <v>139.149361245953</v>
      </c>
      <c r="Z9" s="950">
        <v>45.665907410355899</v>
      </c>
      <c r="AA9" s="950">
        <v>6.19162024769469</v>
      </c>
      <c r="AB9" s="937"/>
    </row>
    <row r="10" spans="1:30">
      <c r="A10" s="944" t="s">
        <v>3811</v>
      </c>
      <c r="B10" s="945"/>
      <c r="C10" s="946"/>
      <c r="D10" s="946"/>
      <c r="E10" s="946"/>
      <c r="F10" s="947"/>
      <c r="G10" s="948"/>
      <c r="H10" s="948"/>
      <c r="I10" s="948"/>
      <c r="J10" s="948"/>
      <c r="K10" s="948"/>
      <c r="L10" s="949">
        <v>279.645550767933</v>
      </c>
      <c r="M10" s="950">
        <v>18.060113652307201</v>
      </c>
      <c r="N10" s="950">
        <v>17.8812960396133</v>
      </c>
      <c r="O10" s="950">
        <v>297.22420023586102</v>
      </c>
      <c r="P10" s="950">
        <v>11.3713044818409</v>
      </c>
      <c r="Q10" s="950">
        <v>1.20385055393206E-2</v>
      </c>
      <c r="R10" s="950">
        <v>1.4324708902108001</v>
      </c>
      <c r="S10" s="950">
        <v>36.384233857714001</v>
      </c>
      <c r="T10" s="950">
        <v>329.06356569588598</v>
      </c>
      <c r="U10" s="950">
        <v>471.97715873148098</v>
      </c>
      <c r="V10" s="950">
        <v>0.55973555808903397</v>
      </c>
      <c r="W10" s="950">
        <v>0.175353601249021</v>
      </c>
      <c r="X10" s="950">
        <v>373.17985531363399</v>
      </c>
      <c r="Y10" s="950">
        <v>368.26216398627201</v>
      </c>
      <c r="Z10" s="950">
        <v>4.1602051726349902</v>
      </c>
      <c r="AA10" s="950">
        <v>2.09784459043594</v>
      </c>
      <c r="AB10" s="937"/>
    </row>
    <row r="11" spans="1:30">
      <c r="A11" s="942"/>
      <c r="B11" s="943"/>
      <c r="C11" s="942"/>
      <c r="D11" s="942"/>
      <c r="E11" s="942"/>
      <c r="F11" s="943"/>
      <c r="G11" s="942"/>
      <c r="H11" s="942"/>
      <c r="I11" s="942"/>
      <c r="J11" s="942"/>
      <c r="K11" s="942"/>
      <c r="L11" s="943"/>
      <c r="M11" s="942"/>
      <c r="N11" s="942"/>
      <c r="O11" s="942"/>
      <c r="P11" s="942"/>
      <c r="Q11" s="942"/>
      <c r="R11" s="942"/>
      <c r="S11" s="942"/>
      <c r="T11" s="942"/>
      <c r="U11" s="942"/>
      <c r="V11" s="942"/>
      <c r="W11" s="942"/>
      <c r="X11" s="942"/>
      <c r="Y11" s="942"/>
      <c r="Z11" s="942"/>
      <c r="AA11" s="942"/>
      <c r="AB11" s="937"/>
    </row>
    <row r="12" spans="1:30">
      <c r="A12" s="944" t="s">
        <v>3812</v>
      </c>
      <c r="B12" s="945">
        <v>143080</v>
      </c>
      <c r="C12" s="946">
        <v>329340</v>
      </c>
      <c r="D12" s="946">
        <v>35897</v>
      </c>
      <c r="E12" s="946">
        <v>40579</v>
      </c>
      <c r="F12" s="947">
        <v>4049</v>
      </c>
      <c r="G12" s="948">
        <v>7214</v>
      </c>
      <c r="H12" s="948">
        <v>5593</v>
      </c>
      <c r="I12" s="948">
        <v>10437</v>
      </c>
      <c r="J12" s="948">
        <v>141</v>
      </c>
      <c r="K12" s="948">
        <v>366547</v>
      </c>
      <c r="L12" s="949">
        <v>1368.77940867027</v>
      </c>
      <c r="M12" s="950">
        <v>31.131548709400501</v>
      </c>
      <c r="N12" s="950">
        <v>11.2101060728499</v>
      </c>
      <c r="O12" s="950">
        <v>62.523250129161902</v>
      </c>
      <c r="P12" s="950">
        <v>274.73303528754099</v>
      </c>
      <c r="Q12" s="950">
        <v>22.186940959805099</v>
      </c>
      <c r="R12" s="950">
        <v>7.7019263338529802</v>
      </c>
      <c r="S12" s="950">
        <v>267.74109104888498</v>
      </c>
      <c r="T12" s="950">
        <v>667.33486995524697</v>
      </c>
      <c r="U12" s="950">
        <v>825.786031984494</v>
      </c>
      <c r="V12" s="950">
        <v>0.31290071303296302</v>
      </c>
      <c r="W12" s="950">
        <v>0.92145904361629605</v>
      </c>
      <c r="X12" s="950">
        <v>34.601097802647303</v>
      </c>
      <c r="Y12" s="950">
        <v>19.581298611168702</v>
      </c>
      <c r="Z12" s="950">
        <v>5.2269372803091803E-2</v>
      </c>
      <c r="AA12" s="950">
        <v>5.2286276822925499</v>
      </c>
      <c r="AB12" s="937"/>
    </row>
    <row r="13" spans="1:30">
      <c r="A13" s="951" t="s">
        <v>3813</v>
      </c>
      <c r="B13" s="952">
        <v>6366</v>
      </c>
      <c r="C13" s="953">
        <v>51668.088049999998</v>
      </c>
      <c r="D13" s="953">
        <v>0</v>
      </c>
      <c r="E13" s="953">
        <v>0</v>
      </c>
      <c r="F13" s="954">
        <v>480</v>
      </c>
      <c r="G13" s="955">
        <v>1538</v>
      </c>
      <c r="H13" s="955">
        <v>51250</v>
      </c>
      <c r="I13" s="955">
        <v>4200</v>
      </c>
      <c r="J13" s="955">
        <v>0</v>
      </c>
      <c r="K13" s="955">
        <v>0</v>
      </c>
      <c r="L13" s="956">
        <v>0</v>
      </c>
      <c r="M13" s="957">
        <v>0</v>
      </c>
      <c r="N13" s="957">
        <v>0</v>
      </c>
      <c r="O13" s="957">
        <v>0</v>
      </c>
      <c r="P13" s="957">
        <v>0</v>
      </c>
      <c r="Q13" s="957">
        <v>0</v>
      </c>
      <c r="R13" s="957">
        <v>0</v>
      </c>
      <c r="S13" s="957">
        <v>0</v>
      </c>
      <c r="T13" s="957">
        <v>0</v>
      </c>
      <c r="U13" s="957">
        <v>0</v>
      </c>
      <c r="V13" s="957">
        <v>0</v>
      </c>
      <c r="W13" s="957">
        <v>0</v>
      </c>
      <c r="X13" s="957">
        <v>0</v>
      </c>
      <c r="Y13" s="957">
        <v>0</v>
      </c>
      <c r="Z13" s="957">
        <v>0</v>
      </c>
      <c r="AA13" s="957">
        <v>0</v>
      </c>
      <c r="AB13" s="937"/>
    </row>
    <row r="14" spans="1:30">
      <c r="A14" s="951" t="s">
        <v>3814</v>
      </c>
      <c r="B14" s="952">
        <v>126994</v>
      </c>
      <c r="C14" s="953">
        <v>88001</v>
      </c>
      <c r="D14" s="953">
        <v>35000</v>
      </c>
      <c r="E14" s="953">
        <v>86.102400000000003</v>
      </c>
      <c r="F14" s="954">
        <v>2592</v>
      </c>
      <c r="G14" s="955">
        <v>5048</v>
      </c>
      <c r="H14" s="955">
        <v>165555.555555556</v>
      </c>
      <c r="I14" s="955">
        <v>5781</v>
      </c>
      <c r="J14" s="955">
        <v>0</v>
      </c>
      <c r="K14" s="955">
        <v>0</v>
      </c>
      <c r="L14" s="956">
        <v>0</v>
      </c>
      <c r="M14" s="957">
        <v>0</v>
      </c>
      <c r="N14" s="957">
        <v>0</v>
      </c>
      <c r="O14" s="957">
        <v>0</v>
      </c>
      <c r="P14" s="957">
        <v>0</v>
      </c>
      <c r="Q14" s="957">
        <v>0</v>
      </c>
      <c r="R14" s="957">
        <v>0</v>
      </c>
      <c r="S14" s="957">
        <v>0</v>
      </c>
      <c r="T14" s="957">
        <v>0</v>
      </c>
      <c r="U14" s="957">
        <v>0</v>
      </c>
      <c r="V14" s="957">
        <v>0</v>
      </c>
      <c r="W14" s="957">
        <v>0</v>
      </c>
      <c r="X14" s="957">
        <v>0</v>
      </c>
      <c r="Y14" s="957">
        <v>0</v>
      </c>
      <c r="Z14" s="957">
        <v>0</v>
      </c>
      <c r="AA14" s="957">
        <v>0</v>
      </c>
      <c r="AB14" s="937"/>
    </row>
    <row r="15" spans="1:30">
      <c r="A15" s="951" t="s">
        <v>3815</v>
      </c>
      <c r="B15" s="952">
        <v>0</v>
      </c>
      <c r="C15" s="953">
        <v>733</v>
      </c>
      <c r="D15" s="953">
        <v>0</v>
      </c>
      <c r="E15" s="953">
        <v>0</v>
      </c>
      <c r="F15" s="954">
        <v>733</v>
      </c>
      <c r="G15" s="955">
        <v>0</v>
      </c>
      <c r="H15" s="955">
        <v>0</v>
      </c>
      <c r="I15" s="955">
        <v>0</v>
      </c>
      <c r="J15" s="955">
        <v>0</v>
      </c>
      <c r="K15" s="955">
        <v>0</v>
      </c>
      <c r="L15" s="956">
        <v>0</v>
      </c>
      <c r="M15" s="957">
        <v>0</v>
      </c>
      <c r="N15" s="957">
        <v>0</v>
      </c>
      <c r="O15" s="957">
        <v>0</v>
      </c>
      <c r="P15" s="957">
        <v>0</v>
      </c>
      <c r="Q15" s="957">
        <v>0</v>
      </c>
      <c r="R15" s="957">
        <v>0</v>
      </c>
      <c r="S15" s="957">
        <v>0</v>
      </c>
      <c r="T15" s="957">
        <v>0</v>
      </c>
      <c r="U15" s="957">
        <v>0</v>
      </c>
      <c r="V15" s="957">
        <v>0</v>
      </c>
      <c r="W15" s="957">
        <v>0</v>
      </c>
      <c r="X15" s="957">
        <v>0</v>
      </c>
      <c r="Y15" s="957">
        <v>0</v>
      </c>
      <c r="Z15" s="957">
        <v>0</v>
      </c>
      <c r="AA15" s="957">
        <v>0</v>
      </c>
      <c r="AB15" s="937"/>
    </row>
    <row r="16" spans="1:30">
      <c r="A16" s="951" t="s">
        <v>3816</v>
      </c>
      <c r="B16" s="952">
        <v>9088</v>
      </c>
      <c r="C16" s="953">
        <v>126.258</v>
      </c>
      <c r="D16" s="953">
        <v>0</v>
      </c>
      <c r="E16" s="953">
        <v>0</v>
      </c>
      <c r="F16" s="954">
        <v>200</v>
      </c>
      <c r="G16" s="955">
        <v>552</v>
      </c>
      <c r="H16" s="955">
        <v>8280.2197866845509</v>
      </c>
      <c r="I16" s="955">
        <v>420</v>
      </c>
      <c r="J16" s="955">
        <v>0</v>
      </c>
      <c r="K16" s="955">
        <v>0</v>
      </c>
      <c r="L16" s="956">
        <v>0</v>
      </c>
      <c r="M16" s="957">
        <v>0</v>
      </c>
      <c r="N16" s="957">
        <v>0</v>
      </c>
      <c r="O16" s="957">
        <v>0</v>
      </c>
      <c r="P16" s="957">
        <v>0</v>
      </c>
      <c r="Q16" s="957">
        <v>0</v>
      </c>
      <c r="R16" s="957">
        <v>0</v>
      </c>
      <c r="S16" s="957">
        <v>0</v>
      </c>
      <c r="T16" s="957">
        <v>0</v>
      </c>
      <c r="U16" s="957">
        <v>0</v>
      </c>
      <c r="V16" s="957">
        <v>0</v>
      </c>
      <c r="W16" s="957">
        <v>0</v>
      </c>
      <c r="X16" s="957">
        <v>0</v>
      </c>
      <c r="Y16" s="957">
        <v>0</v>
      </c>
      <c r="Z16" s="957">
        <v>0</v>
      </c>
      <c r="AA16" s="957">
        <v>0</v>
      </c>
      <c r="AB16" s="937"/>
    </row>
    <row r="17" spans="1:28">
      <c r="A17" s="951" t="s">
        <v>3817</v>
      </c>
      <c r="B17" s="952">
        <v>298.86201599999998</v>
      </c>
      <c r="C17" s="953">
        <v>6.5486000000000004</v>
      </c>
      <c r="D17" s="953">
        <v>-1</v>
      </c>
      <c r="E17" s="953">
        <v>9.0499999999999997E-2</v>
      </c>
      <c r="F17" s="954">
        <v>0</v>
      </c>
      <c r="G17" s="955">
        <v>59</v>
      </c>
      <c r="H17" s="955">
        <v>230.760434534019</v>
      </c>
      <c r="I17" s="955">
        <v>14</v>
      </c>
      <c r="J17" s="955">
        <v>0</v>
      </c>
      <c r="K17" s="955">
        <v>0</v>
      </c>
      <c r="L17" s="956">
        <v>0</v>
      </c>
      <c r="M17" s="957">
        <v>0</v>
      </c>
      <c r="N17" s="957">
        <v>0</v>
      </c>
      <c r="O17" s="957">
        <v>0</v>
      </c>
      <c r="P17" s="957">
        <v>0</v>
      </c>
      <c r="Q17" s="957">
        <v>0</v>
      </c>
      <c r="R17" s="957">
        <v>0</v>
      </c>
      <c r="S17" s="957">
        <v>0</v>
      </c>
      <c r="T17" s="957">
        <v>0</v>
      </c>
      <c r="U17" s="957">
        <v>0</v>
      </c>
      <c r="V17" s="957">
        <v>0</v>
      </c>
      <c r="W17" s="957">
        <v>0</v>
      </c>
      <c r="X17" s="957">
        <v>0</v>
      </c>
      <c r="Y17" s="957">
        <v>0</v>
      </c>
      <c r="Z17" s="957">
        <v>0</v>
      </c>
      <c r="AA17" s="957">
        <v>0</v>
      </c>
      <c r="AB17" s="937"/>
    </row>
    <row r="18" spans="1:28">
      <c r="A18" s="951" t="s">
        <v>3818</v>
      </c>
      <c r="B18" s="952">
        <v>0</v>
      </c>
      <c r="C18" s="953">
        <v>0</v>
      </c>
      <c r="D18" s="953">
        <v>0</v>
      </c>
      <c r="E18" s="953">
        <v>0</v>
      </c>
      <c r="F18" s="954">
        <v>0</v>
      </c>
      <c r="G18" s="955">
        <v>0</v>
      </c>
      <c r="H18" s="955">
        <v>0</v>
      </c>
      <c r="I18" s="955">
        <v>0</v>
      </c>
      <c r="J18" s="955">
        <v>0</v>
      </c>
      <c r="K18" s="955">
        <v>0</v>
      </c>
      <c r="L18" s="956">
        <v>0</v>
      </c>
      <c r="M18" s="957">
        <v>0</v>
      </c>
      <c r="N18" s="957">
        <v>0</v>
      </c>
      <c r="O18" s="957">
        <v>0</v>
      </c>
      <c r="P18" s="957">
        <v>0</v>
      </c>
      <c r="Q18" s="957">
        <v>0</v>
      </c>
      <c r="R18" s="957">
        <v>0</v>
      </c>
      <c r="S18" s="957">
        <v>0</v>
      </c>
      <c r="T18" s="957">
        <v>0</v>
      </c>
      <c r="U18" s="957">
        <v>0</v>
      </c>
      <c r="V18" s="957">
        <v>0</v>
      </c>
      <c r="W18" s="957">
        <v>0</v>
      </c>
      <c r="X18" s="957">
        <v>0</v>
      </c>
      <c r="Y18" s="957">
        <v>0</v>
      </c>
      <c r="Z18" s="957">
        <v>0</v>
      </c>
      <c r="AA18" s="957">
        <v>0</v>
      </c>
      <c r="AB18" s="937"/>
    </row>
    <row r="19" spans="1:28">
      <c r="A19" s="951" t="s">
        <v>3819</v>
      </c>
      <c r="B19" s="952">
        <v>333.03989000000001</v>
      </c>
      <c r="C19" s="953">
        <v>158.98947000000001</v>
      </c>
      <c r="D19" s="953">
        <v>0</v>
      </c>
      <c r="E19" s="953">
        <v>0</v>
      </c>
      <c r="F19" s="954">
        <v>0</v>
      </c>
      <c r="G19" s="955">
        <v>17</v>
      </c>
      <c r="H19" s="955">
        <v>416.03510171519702</v>
      </c>
      <c r="I19" s="955">
        <v>22</v>
      </c>
      <c r="J19" s="955">
        <v>0</v>
      </c>
      <c r="K19" s="955">
        <v>0</v>
      </c>
      <c r="L19" s="956">
        <v>0</v>
      </c>
      <c r="M19" s="957">
        <v>0</v>
      </c>
      <c r="N19" s="957">
        <v>0</v>
      </c>
      <c r="O19" s="957">
        <v>0</v>
      </c>
      <c r="P19" s="957">
        <v>0</v>
      </c>
      <c r="Q19" s="957">
        <v>0</v>
      </c>
      <c r="R19" s="957">
        <v>0</v>
      </c>
      <c r="S19" s="957">
        <v>0</v>
      </c>
      <c r="T19" s="957">
        <v>0</v>
      </c>
      <c r="U19" s="957">
        <v>0</v>
      </c>
      <c r="V19" s="957">
        <v>0</v>
      </c>
      <c r="W19" s="957">
        <v>0</v>
      </c>
      <c r="X19" s="957">
        <v>0</v>
      </c>
      <c r="Y19" s="957">
        <v>0</v>
      </c>
      <c r="Z19" s="957">
        <v>0</v>
      </c>
      <c r="AA19" s="957">
        <v>0</v>
      </c>
      <c r="AB19" s="937"/>
    </row>
    <row r="20" spans="1:28">
      <c r="A20" s="951" t="s">
        <v>3820</v>
      </c>
      <c r="B20" s="952">
        <v>0</v>
      </c>
      <c r="C20" s="953">
        <v>0</v>
      </c>
      <c r="D20" s="953">
        <v>0</v>
      </c>
      <c r="E20" s="953">
        <v>0</v>
      </c>
      <c r="F20" s="954">
        <v>0</v>
      </c>
      <c r="G20" s="955">
        <v>0</v>
      </c>
      <c r="H20" s="955">
        <v>0</v>
      </c>
      <c r="I20" s="955">
        <v>0</v>
      </c>
      <c r="J20" s="955">
        <v>0</v>
      </c>
      <c r="K20" s="955">
        <v>4</v>
      </c>
      <c r="L20" s="956">
        <v>1.6549794609461599E-2</v>
      </c>
      <c r="M20" s="957">
        <v>4.50495841804829E-4</v>
      </c>
      <c r="N20" s="957">
        <v>1.8968245970729601E-4</v>
      </c>
      <c r="O20" s="957">
        <v>3.7936491941459199E-3</v>
      </c>
      <c r="P20" s="957">
        <v>3.0444034783021E-3</v>
      </c>
      <c r="Q20" s="957">
        <v>4.4575378031214602E-4</v>
      </c>
      <c r="R20" s="957">
        <v>2.7503956657558E-4</v>
      </c>
      <c r="S20" s="957">
        <v>5.2162676419506499E-3</v>
      </c>
      <c r="T20" s="957">
        <v>1.25190423406816E-2</v>
      </c>
      <c r="U20" s="957">
        <v>1.33251927944376E-2</v>
      </c>
      <c r="V20" s="957">
        <v>7.1130922390236102E-6</v>
      </c>
      <c r="W20" s="957">
        <v>1.4700390627315499E-5</v>
      </c>
      <c r="X20" s="957">
        <v>9.48412298536481E-5</v>
      </c>
      <c r="Y20" s="957">
        <v>4.7420614926824098E-5</v>
      </c>
      <c r="Z20" s="957">
        <v>0</v>
      </c>
      <c r="AA20" s="957">
        <v>1.1001582663023199E-4</v>
      </c>
      <c r="AB20" s="937"/>
    </row>
    <row r="21" spans="1:28">
      <c r="A21" s="951" t="s">
        <v>4203</v>
      </c>
      <c r="B21" s="952">
        <v>0</v>
      </c>
      <c r="C21" s="953">
        <v>0</v>
      </c>
      <c r="D21" s="953">
        <v>0</v>
      </c>
      <c r="E21" s="953">
        <v>0</v>
      </c>
      <c r="F21" s="954">
        <v>0</v>
      </c>
      <c r="G21" s="955">
        <v>0</v>
      </c>
      <c r="H21" s="955">
        <v>0</v>
      </c>
      <c r="I21" s="955">
        <v>0</v>
      </c>
      <c r="J21" s="955">
        <v>0</v>
      </c>
      <c r="K21" s="955">
        <v>0</v>
      </c>
      <c r="L21" s="956">
        <v>0</v>
      </c>
      <c r="M21" s="957">
        <v>0</v>
      </c>
      <c r="N21" s="957">
        <v>0</v>
      </c>
      <c r="O21" s="957">
        <v>0</v>
      </c>
      <c r="P21" s="957">
        <v>0</v>
      </c>
      <c r="Q21" s="957">
        <v>0</v>
      </c>
      <c r="R21" s="957">
        <v>0</v>
      </c>
      <c r="S21" s="957">
        <v>0</v>
      </c>
      <c r="T21" s="957">
        <v>0</v>
      </c>
      <c r="U21" s="957">
        <v>0</v>
      </c>
      <c r="V21" s="957">
        <v>0</v>
      </c>
      <c r="W21" s="957">
        <v>0</v>
      </c>
      <c r="X21" s="957">
        <v>0</v>
      </c>
      <c r="Y21" s="957">
        <v>0</v>
      </c>
      <c r="Z21" s="957">
        <v>0</v>
      </c>
      <c r="AA21" s="957">
        <v>0</v>
      </c>
      <c r="AB21" s="937"/>
    </row>
    <row r="22" spans="1:28">
      <c r="A22" s="951" t="s">
        <v>3821</v>
      </c>
      <c r="B22" s="952">
        <v>0</v>
      </c>
      <c r="C22" s="953">
        <v>0</v>
      </c>
      <c r="D22" s="953">
        <v>0</v>
      </c>
      <c r="E22" s="953">
        <v>0</v>
      </c>
      <c r="F22" s="954">
        <v>0</v>
      </c>
      <c r="G22" s="955">
        <v>0</v>
      </c>
      <c r="H22" s="955">
        <v>0</v>
      </c>
      <c r="I22" s="955">
        <v>0</v>
      </c>
      <c r="J22" s="955">
        <v>0</v>
      </c>
      <c r="K22" s="955">
        <v>0</v>
      </c>
      <c r="L22" s="956">
        <v>0</v>
      </c>
      <c r="M22" s="957">
        <v>0</v>
      </c>
      <c r="N22" s="957">
        <v>0</v>
      </c>
      <c r="O22" s="957">
        <v>0</v>
      </c>
      <c r="P22" s="957">
        <v>0</v>
      </c>
      <c r="Q22" s="957">
        <v>0</v>
      </c>
      <c r="R22" s="957">
        <v>0</v>
      </c>
      <c r="S22" s="957">
        <v>0</v>
      </c>
      <c r="T22" s="957">
        <v>0</v>
      </c>
      <c r="U22" s="957">
        <v>0</v>
      </c>
      <c r="V22" s="957">
        <v>0</v>
      </c>
      <c r="W22" s="957">
        <v>0</v>
      </c>
      <c r="X22" s="957">
        <v>0</v>
      </c>
      <c r="Y22" s="957">
        <v>0</v>
      </c>
      <c r="Z22" s="957">
        <v>0</v>
      </c>
      <c r="AA22" s="957">
        <v>0</v>
      </c>
      <c r="AB22" s="937"/>
    </row>
    <row r="23" spans="1:28">
      <c r="A23" s="951" t="s">
        <v>3822</v>
      </c>
      <c r="B23" s="952">
        <v>0</v>
      </c>
      <c r="C23" s="953">
        <v>0</v>
      </c>
      <c r="D23" s="953">
        <v>0</v>
      </c>
      <c r="E23" s="953">
        <v>0</v>
      </c>
      <c r="F23" s="954">
        <v>0</v>
      </c>
      <c r="G23" s="955">
        <v>0</v>
      </c>
      <c r="H23" s="955">
        <v>0</v>
      </c>
      <c r="I23" s="955">
        <v>0</v>
      </c>
      <c r="J23" s="955">
        <v>0</v>
      </c>
      <c r="K23" s="955">
        <v>0</v>
      </c>
      <c r="L23" s="956">
        <v>0</v>
      </c>
      <c r="M23" s="957">
        <v>0</v>
      </c>
      <c r="N23" s="957">
        <v>0</v>
      </c>
      <c r="O23" s="957">
        <v>0</v>
      </c>
      <c r="P23" s="957">
        <v>0</v>
      </c>
      <c r="Q23" s="957">
        <v>0</v>
      </c>
      <c r="R23" s="957">
        <v>0</v>
      </c>
      <c r="S23" s="957">
        <v>0</v>
      </c>
      <c r="T23" s="957">
        <v>0</v>
      </c>
      <c r="U23" s="957">
        <v>0</v>
      </c>
      <c r="V23" s="957">
        <v>0</v>
      </c>
      <c r="W23" s="957">
        <v>0</v>
      </c>
      <c r="X23" s="957">
        <v>0</v>
      </c>
      <c r="Y23" s="957">
        <v>0</v>
      </c>
      <c r="Z23" s="957">
        <v>0</v>
      </c>
      <c r="AA23" s="957">
        <v>0</v>
      </c>
      <c r="AB23" s="937"/>
    </row>
    <row r="24" spans="1:28">
      <c r="A24" s="951" t="s">
        <v>3823</v>
      </c>
      <c r="B24" s="952">
        <v>0</v>
      </c>
      <c r="C24" s="953">
        <v>9.4799999999999995E-2</v>
      </c>
      <c r="D24" s="953">
        <v>0</v>
      </c>
      <c r="E24" s="953">
        <v>0</v>
      </c>
      <c r="F24" s="954">
        <v>0</v>
      </c>
      <c r="G24" s="955">
        <v>0</v>
      </c>
      <c r="H24" s="955">
        <v>0</v>
      </c>
      <c r="I24" s="955">
        <v>0</v>
      </c>
      <c r="J24" s="955">
        <v>0</v>
      </c>
      <c r="K24" s="955">
        <v>0</v>
      </c>
      <c r="L24" s="956">
        <v>0</v>
      </c>
      <c r="M24" s="957">
        <v>0</v>
      </c>
      <c r="N24" s="957">
        <v>0</v>
      </c>
      <c r="O24" s="957">
        <v>0</v>
      </c>
      <c r="P24" s="957">
        <v>0</v>
      </c>
      <c r="Q24" s="957">
        <v>0</v>
      </c>
      <c r="R24" s="957">
        <v>0</v>
      </c>
      <c r="S24" s="957">
        <v>0</v>
      </c>
      <c r="T24" s="957">
        <v>0</v>
      </c>
      <c r="U24" s="957">
        <v>0</v>
      </c>
      <c r="V24" s="957">
        <v>0</v>
      </c>
      <c r="W24" s="957">
        <v>0</v>
      </c>
      <c r="X24" s="957">
        <v>0</v>
      </c>
      <c r="Y24" s="957">
        <v>0</v>
      </c>
      <c r="Z24" s="957">
        <v>0</v>
      </c>
      <c r="AA24" s="957">
        <v>0</v>
      </c>
      <c r="AB24" s="937"/>
    </row>
    <row r="25" spans="1:28">
      <c r="A25" s="951" t="s">
        <v>3824</v>
      </c>
      <c r="B25" s="952">
        <v>0</v>
      </c>
      <c r="C25" s="953">
        <v>0</v>
      </c>
      <c r="D25" s="953">
        <v>0</v>
      </c>
      <c r="E25" s="953">
        <v>0</v>
      </c>
      <c r="F25" s="954">
        <v>0</v>
      </c>
      <c r="G25" s="955">
        <v>0</v>
      </c>
      <c r="H25" s="955">
        <v>0</v>
      </c>
      <c r="I25" s="955">
        <v>0</v>
      </c>
      <c r="J25" s="955">
        <v>0</v>
      </c>
      <c r="K25" s="955">
        <v>0</v>
      </c>
      <c r="L25" s="956">
        <v>0</v>
      </c>
      <c r="M25" s="957">
        <v>0</v>
      </c>
      <c r="N25" s="957">
        <v>0</v>
      </c>
      <c r="O25" s="957">
        <v>0</v>
      </c>
      <c r="P25" s="957">
        <v>0</v>
      </c>
      <c r="Q25" s="957">
        <v>0</v>
      </c>
      <c r="R25" s="957">
        <v>0</v>
      </c>
      <c r="S25" s="957">
        <v>0</v>
      </c>
      <c r="T25" s="957">
        <v>0</v>
      </c>
      <c r="U25" s="957">
        <v>0</v>
      </c>
      <c r="V25" s="957">
        <v>0</v>
      </c>
      <c r="W25" s="957">
        <v>0</v>
      </c>
      <c r="X25" s="957">
        <v>0</v>
      </c>
      <c r="Y25" s="957">
        <v>0</v>
      </c>
      <c r="Z25" s="957">
        <v>0</v>
      </c>
      <c r="AA25" s="957">
        <v>0</v>
      </c>
      <c r="AB25" s="937"/>
    </row>
    <row r="26" spans="1:28">
      <c r="A26" s="951" t="s">
        <v>3825</v>
      </c>
      <c r="B26" s="952">
        <v>0</v>
      </c>
      <c r="C26" s="953">
        <v>29.61347</v>
      </c>
      <c r="D26" s="953">
        <v>0</v>
      </c>
      <c r="E26" s="953">
        <v>0</v>
      </c>
      <c r="F26" s="954">
        <v>29.61347</v>
      </c>
      <c r="G26" s="955">
        <v>0</v>
      </c>
      <c r="H26" s="955">
        <v>0</v>
      </c>
      <c r="I26" s="955">
        <v>0</v>
      </c>
      <c r="J26" s="955">
        <v>0</v>
      </c>
      <c r="K26" s="955">
        <v>0</v>
      </c>
      <c r="L26" s="956">
        <v>0</v>
      </c>
      <c r="M26" s="957">
        <v>0</v>
      </c>
      <c r="N26" s="957">
        <v>0</v>
      </c>
      <c r="O26" s="957">
        <v>0</v>
      </c>
      <c r="P26" s="957">
        <v>0</v>
      </c>
      <c r="Q26" s="957">
        <v>0</v>
      </c>
      <c r="R26" s="957">
        <v>0</v>
      </c>
      <c r="S26" s="957">
        <v>0</v>
      </c>
      <c r="T26" s="957">
        <v>0</v>
      </c>
      <c r="U26" s="957">
        <v>0</v>
      </c>
      <c r="V26" s="957">
        <v>0</v>
      </c>
      <c r="W26" s="957">
        <v>0</v>
      </c>
      <c r="X26" s="957">
        <v>0</v>
      </c>
      <c r="Y26" s="957">
        <v>0</v>
      </c>
      <c r="Z26" s="957">
        <v>0</v>
      </c>
      <c r="AA26" s="957">
        <v>0</v>
      </c>
      <c r="AB26" s="937"/>
    </row>
    <row r="27" spans="1:28">
      <c r="A27" s="951" t="s">
        <v>3826</v>
      </c>
      <c r="B27" s="952">
        <v>41000</v>
      </c>
      <c r="C27" s="953">
        <v>30052</v>
      </c>
      <c r="D27" s="953">
        <v>0</v>
      </c>
      <c r="E27" s="953">
        <v>26506.182809999998</v>
      </c>
      <c r="F27" s="954">
        <v>0</v>
      </c>
      <c r="G27" s="955">
        <v>0</v>
      </c>
      <c r="H27" s="955">
        <v>0</v>
      </c>
      <c r="I27" s="955">
        <v>0</v>
      </c>
      <c r="J27" s="955">
        <v>0</v>
      </c>
      <c r="K27" s="955">
        <v>44545.817190000002</v>
      </c>
      <c r="L27" s="956">
        <v>182.19364125771301</v>
      </c>
      <c r="M27" s="957">
        <v>5.7562628687219597</v>
      </c>
      <c r="N27" s="957">
        <v>0.84495601742707604</v>
      </c>
      <c r="O27" s="957">
        <v>12.146242750514199</v>
      </c>
      <c r="P27" s="957">
        <v>36.597157504810198</v>
      </c>
      <c r="Q27" s="957">
        <v>2.5876778033704202</v>
      </c>
      <c r="R27" s="957">
        <v>1.0561950217838501</v>
      </c>
      <c r="S27" s="957">
        <v>25.876778033704198</v>
      </c>
      <c r="T27" s="957">
        <v>77.630334101112595</v>
      </c>
      <c r="U27" s="957">
        <v>98.2261370258976</v>
      </c>
      <c r="V27" s="957">
        <v>3.1685850653515403E-2</v>
      </c>
      <c r="W27" s="957">
        <v>0.126743402614061</v>
      </c>
      <c r="X27" s="957">
        <v>0</v>
      </c>
      <c r="Y27" s="957">
        <v>0</v>
      </c>
      <c r="Z27" s="957">
        <v>0</v>
      </c>
      <c r="AA27" s="957">
        <v>0.69180773926841899</v>
      </c>
      <c r="AB27" s="937"/>
    </row>
    <row r="28" spans="1:28">
      <c r="A28" s="951" t="s">
        <v>3828</v>
      </c>
      <c r="B28" s="952">
        <v>149000</v>
      </c>
      <c r="C28" s="953">
        <v>104187</v>
      </c>
      <c r="D28" s="953">
        <v>0</v>
      </c>
      <c r="E28" s="953">
        <v>1834.6817000000001</v>
      </c>
      <c r="F28" s="954">
        <v>0</v>
      </c>
      <c r="G28" s="955">
        <v>0</v>
      </c>
      <c r="H28" s="955">
        <v>0</v>
      </c>
      <c r="I28" s="955">
        <v>0</v>
      </c>
      <c r="J28" s="955">
        <v>0</v>
      </c>
      <c r="K28" s="955">
        <v>251352.31830000001</v>
      </c>
      <c r="L28" s="956">
        <v>1051.8765921163199</v>
      </c>
      <c r="M28" s="957">
        <v>21.752688732150599</v>
      </c>
      <c r="N28" s="957">
        <v>8.9394611228016103</v>
      </c>
      <c r="O28" s="957">
        <v>38.737664865473597</v>
      </c>
      <c r="P28" s="957">
        <v>212.461192685252</v>
      </c>
      <c r="Q28" s="957">
        <v>17.282958170749801</v>
      </c>
      <c r="R28" s="957">
        <v>5.6616587111076901</v>
      </c>
      <c r="S28" s="957">
        <v>211.56724657297099</v>
      </c>
      <c r="T28" s="957">
        <v>497.63000250262297</v>
      </c>
      <c r="U28" s="957">
        <v>631.72191934464695</v>
      </c>
      <c r="V28" s="957">
        <v>0.23838562994137599</v>
      </c>
      <c r="W28" s="957">
        <v>0.71515688982412895</v>
      </c>
      <c r="X28" s="957">
        <v>32.7780241169392</v>
      </c>
      <c r="Y28" s="957">
        <v>17.878922245603199</v>
      </c>
      <c r="Z28" s="957">
        <v>0</v>
      </c>
      <c r="AA28" s="957">
        <v>3.8141700790620199</v>
      </c>
      <c r="AB28" s="937"/>
    </row>
    <row r="29" spans="1:28">
      <c r="A29" s="951" t="s">
        <v>3831</v>
      </c>
      <c r="B29" s="952">
        <v>6737</v>
      </c>
      <c r="C29" s="953">
        <v>0</v>
      </c>
      <c r="D29" s="953">
        <v>0</v>
      </c>
      <c r="E29" s="953">
        <v>0</v>
      </c>
      <c r="F29" s="954">
        <v>0</v>
      </c>
      <c r="G29" s="955">
        <v>0</v>
      </c>
      <c r="H29" s="955">
        <v>0</v>
      </c>
      <c r="I29" s="955">
        <v>0</v>
      </c>
      <c r="J29" s="955">
        <v>0</v>
      </c>
      <c r="K29" s="955">
        <v>6737</v>
      </c>
      <c r="L29" s="956">
        <v>27.794123400295199</v>
      </c>
      <c r="M29" s="957">
        <v>0.77472125569788297</v>
      </c>
      <c r="N29" s="957">
        <v>0.207657243795309</v>
      </c>
      <c r="O29" s="957">
        <v>0.95841804828604105</v>
      </c>
      <c r="P29" s="957">
        <v>5.40707515574708</v>
      </c>
      <c r="Q29" s="957">
        <v>0.58303764604067498</v>
      </c>
      <c r="R29" s="957">
        <v>0.255578146209611</v>
      </c>
      <c r="S29" s="957">
        <v>7.2680035328358104</v>
      </c>
      <c r="T29" s="957">
        <v>18.529415600196799</v>
      </c>
      <c r="U29" s="957">
        <v>22.522824134722001</v>
      </c>
      <c r="V29" s="957">
        <v>5.5907719483352398E-3</v>
      </c>
      <c r="W29" s="957">
        <v>1.5973634138100701E-2</v>
      </c>
      <c r="X29" s="957">
        <v>0</v>
      </c>
      <c r="Y29" s="957">
        <v>0</v>
      </c>
      <c r="Z29" s="957">
        <v>0</v>
      </c>
      <c r="AA29" s="957">
        <v>0.11740621091504</v>
      </c>
      <c r="AB29" s="937"/>
    </row>
    <row r="30" spans="1:28">
      <c r="A30" s="951" t="s">
        <v>3833</v>
      </c>
      <c r="B30" s="952">
        <v>0</v>
      </c>
      <c r="C30" s="953">
        <v>1167.221352</v>
      </c>
      <c r="D30" s="953">
        <v>0</v>
      </c>
      <c r="E30" s="953">
        <v>5.2549999999999999</v>
      </c>
      <c r="F30" s="954">
        <v>0</v>
      </c>
      <c r="G30" s="955">
        <v>0</v>
      </c>
      <c r="H30" s="955">
        <v>0</v>
      </c>
      <c r="I30" s="955">
        <v>0</v>
      </c>
      <c r="J30" s="955">
        <v>0</v>
      </c>
      <c r="K30" s="955">
        <v>1636</v>
      </c>
      <c r="L30" s="956">
        <v>6.9628163103205001</v>
      </c>
      <c r="M30" s="957">
        <v>0.26377242846896598</v>
      </c>
      <c r="N30" s="957">
        <v>7.370111971927E-2</v>
      </c>
      <c r="O30" s="957">
        <v>1.62918264642597</v>
      </c>
      <c r="P30" s="957">
        <v>1.27231406673266</v>
      </c>
      <c r="Q30" s="957">
        <v>7.5640622869777005E-2</v>
      </c>
      <c r="R30" s="957">
        <v>9.1156648073833904E-2</v>
      </c>
      <c r="S30" s="957">
        <v>2.6377242846896598</v>
      </c>
      <c r="T30" s="957">
        <v>4.1311417105801302</v>
      </c>
      <c r="U30" s="957">
        <v>5.2948436008843904</v>
      </c>
      <c r="V30" s="957">
        <v>1.9395031505071E-3</v>
      </c>
      <c r="W30" s="957">
        <v>9.6975157525355197E-4</v>
      </c>
      <c r="X30" s="957">
        <v>0</v>
      </c>
      <c r="Y30" s="957">
        <v>0</v>
      </c>
      <c r="Z30" s="957">
        <v>1.9395031505070999E-2</v>
      </c>
      <c r="AA30" s="957">
        <v>3.0062298832860102E-2</v>
      </c>
      <c r="AB30" s="937"/>
    </row>
    <row r="31" spans="1:28">
      <c r="A31" s="951" t="s">
        <v>3834</v>
      </c>
      <c r="B31" s="952">
        <v>926.56</v>
      </c>
      <c r="C31" s="953">
        <v>0</v>
      </c>
      <c r="D31" s="953">
        <v>0</v>
      </c>
      <c r="E31" s="953">
        <v>0</v>
      </c>
      <c r="F31" s="954">
        <v>0</v>
      </c>
      <c r="G31" s="955">
        <v>0</v>
      </c>
      <c r="H31" s="955">
        <v>0</v>
      </c>
      <c r="I31" s="955">
        <v>0</v>
      </c>
      <c r="J31" s="955">
        <v>0</v>
      </c>
      <c r="K31" s="955">
        <v>927</v>
      </c>
      <c r="L31" s="956">
        <v>4.1651067260214703</v>
      </c>
      <c r="M31" s="957">
        <v>0.303316479256445</v>
      </c>
      <c r="N31" s="957">
        <v>0.11759008434941901</v>
      </c>
      <c r="O31" s="957">
        <v>0.45057882788095099</v>
      </c>
      <c r="P31" s="957">
        <v>0.39892710858728098</v>
      </c>
      <c r="Q31" s="957">
        <v>0.151658239628222</v>
      </c>
      <c r="R31" s="957">
        <v>8.5719874572473501E-2</v>
      </c>
      <c r="S31" s="957">
        <v>3.0221750650551602</v>
      </c>
      <c r="T31" s="957">
        <v>10.671025411522001</v>
      </c>
      <c r="U31" s="957">
        <v>10.945768599254301</v>
      </c>
      <c r="V31" s="957">
        <v>6.5938365055748897E-3</v>
      </c>
      <c r="W31" s="957">
        <v>2.0330995892189199E-2</v>
      </c>
      <c r="X31" s="957">
        <v>6.5938365055748904E-2</v>
      </c>
      <c r="Y31" s="957">
        <v>3.2969182527874397E-2</v>
      </c>
      <c r="Z31" s="957">
        <v>0</v>
      </c>
      <c r="AA31" s="957">
        <v>0.15495515788101</v>
      </c>
      <c r="AB31" s="937"/>
    </row>
    <row r="32" spans="1:28">
      <c r="A32" s="951" t="s">
        <v>3835</v>
      </c>
      <c r="B32" s="952">
        <v>0</v>
      </c>
      <c r="C32" s="953">
        <v>9455.2165509999995</v>
      </c>
      <c r="D32" s="953">
        <v>-367</v>
      </c>
      <c r="E32" s="953">
        <v>17.04457</v>
      </c>
      <c r="F32" s="954">
        <v>0</v>
      </c>
      <c r="G32" s="955">
        <v>0</v>
      </c>
      <c r="H32" s="955">
        <v>0</v>
      </c>
      <c r="I32" s="955">
        <v>0</v>
      </c>
      <c r="J32" s="955">
        <v>0</v>
      </c>
      <c r="K32" s="955">
        <v>10320</v>
      </c>
      <c r="L32" s="956">
        <v>45.023028636123797</v>
      </c>
      <c r="M32" s="957">
        <v>1.1867483091587001</v>
      </c>
      <c r="N32" s="957">
        <v>0.30586296627801501</v>
      </c>
      <c r="O32" s="957">
        <v>3.6703555953361802</v>
      </c>
      <c r="P32" s="957">
        <v>8.7966189101557202</v>
      </c>
      <c r="Q32" s="957">
        <v>1.1500447532053399</v>
      </c>
      <c r="R32" s="957">
        <v>0.34256652223137701</v>
      </c>
      <c r="S32" s="957">
        <v>12.234518651120601</v>
      </c>
      <c r="T32" s="957">
        <v>35.480104088249803</v>
      </c>
      <c r="U32" s="957">
        <v>36.458865580339399</v>
      </c>
      <c r="V32" s="957">
        <v>6.1172593255603E-3</v>
      </c>
      <c r="W32" s="957">
        <v>1.7128326111568899E-2</v>
      </c>
      <c r="X32" s="957">
        <v>0</v>
      </c>
      <c r="Y32" s="957">
        <v>0</v>
      </c>
      <c r="Z32" s="957">
        <v>0</v>
      </c>
      <c r="AA32" s="957">
        <v>0.25937179540375699</v>
      </c>
      <c r="AB32" s="937"/>
    </row>
    <row r="33" spans="1:28">
      <c r="A33" s="951" t="s">
        <v>4240</v>
      </c>
      <c r="B33" s="952">
        <v>161.44</v>
      </c>
      <c r="C33" s="953">
        <v>0</v>
      </c>
      <c r="D33" s="953">
        <v>0</v>
      </c>
      <c r="E33" s="953">
        <v>0</v>
      </c>
      <c r="F33" s="954">
        <v>0</v>
      </c>
      <c r="G33" s="955">
        <v>0</v>
      </c>
      <c r="H33" s="955">
        <v>0</v>
      </c>
      <c r="I33" s="955">
        <v>0</v>
      </c>
      <c r="J33" s="955">
        <v>0</v>
      </c>
      <c r="K33" s="955">
        <v>161</v>
      </c>
      <c r="L33" s="956">
        <v>0.62795563801473597</v>
      </c>
      <c r="M33" s="957">
        <v>2.0804609283770901E-2</v>
      </c>
      <c r="N33" s="957">
        <v>3.6264915265288699E-3</v>
      </c>
      <c r="O33" s="957">
        <v>6.2986431776554094E-2</v>
      </c>
      <c r="P33" s="957">
        <v>0.11337557719779701</v>
      </c>
      <c r="Q33" s="957">
        <v>2.93936681623919E-2</v>
      </c>
      <c r="R33" s="957">
        <v>9.7342667291038104E-3</v>
      </c>
      <c r="S33" s="957">
        <v>0.208046092837709</v>
      </c>
      <c r="T33" s="957">
        <v>0.51152617321565097</v>
      </c>
      <c r="U33" s="957">
        <v>0.86081456761290598</v>
      </c>
      <c r="V33" s="957">
        <v>3.6264915265288701E-4</v>
      </c>
      <c r="W33" s="957">
        <v>7.8255869782991401E-4</v>
      </c>
      <c r="X33" s="957">
        <v>1.9086797508046701E-3</v>
      </c>
      <c r="Y33" s="957">
        <v>1.9086797508046701E-3</v>
      </c>
      <c r="Z33" s="957">
        <v>0</v>
      </c>
      <c r="AA33" s="957">
        <v>4.9053069595679996E-3</v>
      </c>
      <c r="AB33" s="937"/>
    </row>
    <row r="34" spans="1:28">
      <c r="A34" s="951" t="s">
        <v>4241</v>
      </c>
      <c r="B34" s="952">
        <v>5846.2</v>
      </c>
      <c r="C34" s="953">
        <v>0</v>
      </c>
      <c r="D34" s="953">
        <v>0</v>
      </c>
      <c r="E34" s="953">
        <v>0</v>
      </c>
      <c r="F34" s="954">
        <v>5846.2</v>
      </c>
      <c r="G34" s="955">
        <v>0</v>
      </c>
      <c r="H34" s="955">
        <v>0</v>
      </c>
      <c r="I34" s="955">
        <v>0</v>
      </c>
      <c r="J34" s="955">
        <v>0</v>
      </c>
      <c r="K34" s="955">
        <v>0</v>
      </c>
      <c r="L34" s="956">
        <v>0</v>
      </c>
      <c r="M34" s="957">
        <v>0</v>
      </c>
      <c r="N34" s="957">
        <v>0</v>
      </c>
      <c r="O34" s="957">
        <v>0</v>
      </c>
      <c r="P34" s="957">
        <v>0</v>
      </c>
      <c r="Q34" s="957">
        <v>0</v>
      </c>
      <c r="R34" s="957">
        <v>0</v>
      </c>
      <c r="S34" s="957">
        <v>0</v>
      </c>
      <c r="T34" s="957">
        <v>0</v>
      </c>
      <c r="U34" s="957">
        <v>0</v>
      </c>
      <c r="V34" s="957">
        <v>0</v>
      </c>
      <c r="W34" s="957">
        <v>0</v>
      </c>
      <c r="X34" s="957">
        <v>0</v>
      </c>
      <c r="Y34" s="957">
        <v>0</v>
      </c>
      <c r="Z34" s="957">
        <v>0</v>
      </c>
      <c r="AA34" s="957">
        <v>0</v>
      </c>
      <c r="AB34" s="937"/>
    </row>
    <row r="35" spans="1:28">
      <c r="A35" s="951" t="s">
        <v>3837</v>
      </c>
      <c r="B35" s="952">
        <v>208.6</v>
      </c>
      <c r="C35" s="953">
        <v>162.76492300000001</v>
      </c>
      <c r="D35" s="953">
        <v>0</v>
      </c>
      <c r="E35" s="953">
        <v>0</v>
      </c>
      <c r="F35" s="954">
        <v>0</v>
      </c>
      <c r="G35" s="955">
        <v>0</v>
      </c>
      <c r="H35" s="955">
        <v>0</v>
      </c>
      <c r="I35" s="955">
        <v>0</v>
      </c>
      <c r="J35" s="955">
        <v>0</v>
      </c>
      <c r="K35" s="955">
        <v>344</v>
      </c>
      <c r="L35" s="956">
        <v>1.51708031273896</v>
      </c>
      <c r="M35" s="957">
        <v>5.5463151218413401E-2</v>
      </c>
      <c r="N35" s="957">
        <v>2.8955027474318801E-2</v>
      </c>
      <c r="O35" s="957">
        <v>0.21206498995275699</v>
      </c>
      <c r="P35" s="957">
        <v>0.238573113696852</v>
      </c>
      <c r="Q35" s="957">
        <v>3.9150459683585999E-2</v>
      </c>
      <c r="R35" s="957">
        <v>1.7128326111568899E-2</v>
      </c>
      <c r="S35" s="957">
        <v>0.546475166416721</v>
      </c>
      <c r="T35" s="957">
        <v>1.59456559752939</v>
      </c>
      <c r="U35" s="957">
        <v>1.4273605092974</v>
      </c>
      <c r="V35" s="957">
        <v>4.0781728837068702E-4</v>
      </c>
      <c r="W35" s="957">
        <v>2.2022133572017098E-3</v>
      </c>
      <c r="X35" s="957">
        <v>0</v>
      </c>
      <c r="Y35" s="957">
        <v>0</v>
      </c>
      <c r="Z35" s="957">
        <v>0</v>
      </c>
      <c r="AA35" s="957">
        <v>1.21937369222835E-2</v>
      </c>
      <c r="AB35" s="937"/>
    </row>
    <row r="36" spans="1:28">
      <c r="A36" s="951" t="s">
        <v>3838</v>
      </c>
      <c r="B36" s="952">
        <v>0</v>
      </c>
      <c r="C36" s="953">
        <v>284.06371799999999</v>
      </c>
      <c r="D36" s="953">
        <v>-98</v>
      </c>
      <c r="E36" s="953">
        <v>3551.13715</v>
      </c>
      <c r="F36" s="954">
        <v>0</v>
      </c>
      <c r="G36" s="955">
        <v>0</v>
      </c>
      <c r="H36" s="955">
        <v>0</v>
      </c>
      <c r="I36" s="955">
        <v>0</v>
      </c>
      <c r="J36" s="955">
        <v>0</v>
      </c>
      <c r="K36" s="955">
        <v>761</v>
      </c>
      <c r="L36" s="956">
        <v>3.3290338642466302</v>
      </c>
      <c r="M36" s="957">
        <v>7.7587239112523201E-2</v>
      </c>
      <c r="N36" s="957">
        <v>1.53370123827081E-2</v>
      </c>
      <c r="O36" s="957">
        <v>0.12630480785759601</v>
      </c>
      <c r="P36" s="957">
        <v>0.70189386080864002</v>
      </c>
      <c r="Q36" s="957">
        <v>3.2478379163381803E-2</v>
      </c>
      <c r="R36" s="957">
        <v>2.7967493168467701E-2</v>
      </c>
      <c r="S36" s="957">
        <v>0.64054581127780796</v>
      </c>
      <c r="T36" s="957">
        <v>1.7141366780673699</v>
      </c>
      <c r="U36" s="957">
        <v>1.6600060461284001</v>
      </c>
      <c r="V36" s="957">
        <v>1.2630480785759601E-3</v>
      </c>
      <c r="W36" s="957">
        <v>2.2554429974570699E-3</v>
      </c>
      <c r="X36" s="957">
        <v>0</v>
      </c>
      <c r="Y36" s="957">
        <v>0</v>
      </c>
      <c r="Z36" s="957">
        <v>0</v>
      </c>
      <c r="AA36" s="957">
        <v>1.4254399743928701E-2</v>
      </c>
      <c r="AB36" s="937"/>
    </row>
    <row r="37" spans="1:28">
      <c r="A37" s="951" t="s">
        <v>3839</v>
      </c>
      <c r="B37" s="952">
        <v>0</v>
      </c>
      <c r="C37" s="953">
        <v>5526.1368300000004</v>
      </c>
      <c r="D37" s="953">
        <v>0</v>
      </c>
      <c r="E37" s="953">
        <v>73.478549999999998</v>
      </c>
      <c r="F37" s="954">
        <v>0</v>
      </c>
      <c r="G37" s="955">
        <v>0</v>
      </c>
      <c r="H37" s="955">
        <v>0</v>
      </c>
      <c r="I37" s="955">
        <v>0</v>
      </c>
      <c r="J37" s="955">
        <v>0</v>
      </c>
      <c r="K37" s="955">
        <v>5300</v>
      </c>
      <c r="L37" s="956">
        <v>21.928477857536599</v>
      </c>
      <c r="M37" s="957">
        <v>0.44610943492409699</v>
      </c>
      <c r="N37" s="957">
        <v>5.6549083300237703E-2</v>
      </c>
      <c r="O37" s="957">
        <v>1.1938139807828001</v>
      </c>
      <c r="P37" s="957">
        <v>4.8632211638204401</v>
      </c>
      <c r="Q37" s="957">
        <v>0.10053170364486699</v>
      </c>
      <c r="R37" s="957">
        <v>5.6549083300237703E-2</v>
      </c>
      <c r="S37" s="957">
        <v>1.9478017581192999</v>
      </c>
      <c r="T37" s="957">
        <v>7.9168716620332802</v>
      </c>
      <c r="U37" s="957">
        <v>6.6602253664724396</v>
      </c>
      <c r="V37" s="957">
        <v>2.5132925911216801E-3</v>
      </c>
      <c r="W37" s="957">
        <v>9.4248472167062797E-3</v>
      </c>
      <c r="X37" s="957">
        <v>0</v>
      </c>
      <c r="Y37" s="957">
        <v>0</v>
      </c>
      <c r="Z37" s="957">
        <v>0</v>
      </c>
      <c r="AA37" s="957">
        <v>8.2938655507015305E-2</v>
      </c>
      <c r="AB37" s="937"/>
    </row>
    <row r="38" spans="1:28">
      <c r="A38" s="951" t="s">
        <v>3840</v>
      </c>
      <c r="B38" s="952">
        <v>0</v>
      </c>
      <c r="C38" s="953">
        <v>4878</v>
      </c>
      <c r="D38" s="953">
        <v>0</v>
      </c>
      <c r="E38" s="953">
        <v>3</v>
      </c>
      <c r="F38" s="954">
        <v>0</v>
      </c>
      <c r="G38" s="955">
        <v>0</v>
      </c>
      <c r="H38" s="955">
        <v>0</v>
      </c>
      <c r="I38" s="955">
        <v>0</v>
      </c>
      <c r="J38" s="955">
        <v>0</v>
      </c>
      <c r="K38" s="955">
        <v>0</v>
      </c>
      <c r="L38" s="956">
        <v>0</v>
      </c>
      <c r="M38" s="957">
        <v>0</v>
      </c>
      <c r="N38" s="957">
        <v>0</v>
      </c>
      <c r="O38" s="957">
        <v>0</v>
      </c>
      <c r="P38" s="957">
        <v>0</v>
      </c>
      <c r="Q38" s="957">
        <v>0</v>
      </c>
      <c r="R38" s="957">
        <v>0</v>
      </c>
      <c r="S38" s="957">
        <v>0</v>
      </c>
      <c r="T38" s="957">
        <v>0</v>
      </c>
      <c r="U38" s="957">
        <v>0</v>
      </c>
      <c r="V38" s="957">
        <v>0</v>
      </c>
      <c r="W38" s="957">
        <v>0</v>
      </c>
      <c r="X38" s="957">
        <v>0</v>
      </c>
      <c r="Y38" s="957">
        <v>0</v>
      </c>
      <c r="Z38" s="957">
        <v>0</v>
      </c>
      <c r="AA38" s="957">
        <v>0</v>
      </c>
      <c r="AB38" s="937"/>
    </row>
    <row r="39" spans="1:28">
      <c r="A39" s="951" t="s">
        <v>3841</v>
      </c>
      <c r="B39" s="952">
        <v>0</v>
      </c>
      <c r="C39" s="953">
        <v>28.17193</v>
      </c>
      <c r="D39" s="953">
        <v>0</v>
      </c>
      <c r="E39" s="953">
        <v>0</v>
      </c>
      <c r="F39" s="954">
        <v>0</v>
      </c>
      <c r="G39" s="955">
        <v>0</v>
      </c>
      <c r="H39" s="955">
        <v>0</v>
      </c>
      <c r="I39" s="955">
        <v>0</v>
      </c>
      <c r="J39" s="955">
        <v>0</v>
      </c>
      <c r="K39" s="955">
        <v>118</v>
      </c>
      <c r="L39" s="956">
        <v>0.49101675725979999</v>
      </c>
      <c r="M39" s="957">
        <v>1.10513743086963E-2</v>
      </c>
      <c r="N39" s="957">
        <v>3.4972703508532699E-3</v>
      </c>
      <c r="O39" s="957">
        <v>2.2382530245461E-2</v>
      </c>
      <c r="P39" s="957">
        <v>0.101280949360711</v>
      </c>
      <c r="Q39" s="957">
        <v>5.3158509332969801E-3</v>
      </c>
      <c r="R39" s="957">
        <v>1.95847139647783E-3</v>
      </c>
      <c r="S39" s="957">
        <v>0.15387989543754399</v>
      </c>
      <c r="T39" s="957">
        <v>0.39169427929556699</v>
      </c>
      <c r="U39" s="957">
        <v>0.32874341298020798</v>
      </c>
      <c r="V39" s="957">
        <v>6.99454070170655E-5</v>
      </c>
      <c r="W39" s="957">
        <v>5.3158509332969803E-4</v>
      </c>
      <c r="X39" s="957">
        <v>0</v>
      </c>
      <c r="Y39" s="957">
        <v>0</v>
      </c>
      <c r="Z39" s="957">
        <v>0</v>
      </c>
      <c r="AA39" s="957">
        <v>2.44808924559729E-3</v>
      </c>
      <c r="AB39" s="937"/>
    </row>
    <row r="40" spans="1:28">
      <c r="A40" s="951" t="s">
        <v>3842</v>
      </c>
      <c r="B40" s="952">
        <v>0</v>
      </c>
      <c r="C40" s="953">
        <v>311.97933499999999</v>
      </c>
      <c r="D40" s="953">
        <v>0</v>
      </c>
      <c r="E40" s="953">
        <v>0.11600000000000001</v>
      </c>
      <c r="F40" s="954">
        <v>0</v>
      </c>
      <c r="G40" s="955">
        <v>0</v>
      </c>
      <c r="H40" s="955">
        <v>0</v>
      </c>
      <c r="I40" s="955">
        <v>0</v>
      </c>
      <c r="J40" s="955">
        <v>0</v>
      </c>
      <c r="K40" s="955">
        <v>705</v>
      </c>
      <c r="L40" s="956">
        <v>3.2762902852942699</v>
      </c>
      <c r="M40" s="957">
        <v>4.7639935270860599E-2</v>
      </c>
      <c r="N40" s="957">
        <v>8.6921987160868505E-2</v>
      </c>
      <c r="O40" s="957">
        <v>0.76056738765760001</v>
      </c>
      <c r="P40" s="957">
        <v>0.56750028155990095</v>
      </c>
      <c r="Q40" s="957">
        <v>1.6715766761705501E-2</v>
      </c>
      <c r="R40" s="957">
        <v>1.6715766761705501E-2</v>
      </c>
      <c r="S40" s="957">
        <v>0.167157667617055</v>
      </c>
      <c r="T40" s="957">
        <v>3.1592799179623401</v>
      </c>
      <c r="U40" s="957">
        <v>1.3205455741747301</v>
      </c>
      <c r="V40" s="957">
        <v>1.3372613409364401E-3</v>
      </c>
      <c r="W40" s="957">
        <v>2.2566285128302402E-3</v>
      </c>
      <c r="X40" s="957">
        <v>1.6715766761705501E-2</v>
      </c>
      <c r="Y40" s="957">
        <v>8.3578833808527399E-3</v>
      </c>
      <c r="Z40" s="957">
        <v>0</v>
      </c>
      <c r="AA40" s="957">
        <v>3.84462635519226E-3</v>
      </c>
      <c r="AB40" s="937"/>
    </row>
    <row r="41" spans="1:28">
      <c r="A41" s="951" t="s">
        <v>3843</v>
      </c>
      <c r="B41" s="952">
        <v>0</v>
      </c>
      <c r="C41" s="953">
        <v>2.1000000000000001E-2</v>
      </c>
      <c r="D41" s="953">
        <v>0</v>
      </c>
      <c r="E41" s="953">
        <v>0</v>
      </c>
      <c r="F41" s="954">
        <v>0</v>
      </c>
      <c r="G41" s="955">
        <v>0</v>
      </c>
      <c r="H41" s="955">
        <v>0</v>
      </c>
      <c r="I41" s="955">
        <v>0</v>
      </c>
      <c r="J41" s="955">
        <v>0</v>
      </c>
      <c r="K41" s="955">
        <v>0</v>
      </c>
      <c r="L41" s="956">
        <v>0</v>
      </c>
      <c r="M41" s="957">
        <v>0</v>
      </c>
      <c r="N41" s="957">
        <v>0</v>
      </c>
      <c r="O41" s="957">
        <v>0</v>
      </c>
      <c r="P41" s="957">
        <v>0</v>
      </c>
      <c r="Q41" s="957">
        <v>0</v>
      </c>
      <c r="R41" s="957">
        <v>0</v>
      </c>
      <c r="S41" s="957">
        <v>0</v>
      </c>
      <c r="T41" s="957">
        <v>0</v>
      </c>
      <c r="U41" s="957">
        <v>0</v>
      </c>
      <c r="V41" s="957">
        <v>0</v>
      </c>
      <c r="W41" s="957">
        <v>0</v>
      </c>
      <c r="X41" s="957">
        <v>0</v>
      </c>
      <c r="Y41" s="957">
        <v>0</v>
      </c>
      <c r="Z41" s="957">
        <v>0</v>
      </c>
      <c r="AA41" s="957">
        <v>0</v>
      </c>
      <c r="AB41" s="937"/>
    </row>
    <row r="42" spans="1:28">
      <c r="A42" s="951" t="s">
        <v>3844</v>
      </c>
      <c r="B42" s="952">
        <v>0</v>
      </c>
      <c r="C42" s="953">
        <v>0</v>
      </c>
      <c r="D42" s="953">
        <v>0</v>
      </c>
      <c r="E42" s="953">
        <v>0</v>
      </c>
      <c r="F42" s="954">
        <v>0</v>
      </c>
      <c r="G42" s="955">
        <v>0</v>
      </c>
      <c r="H42" s="955">
        <v>0</v>
      </c>
      <c r="I42" s="955">
        <v>0</v>
      </c>
      <c r="J42" s="955">
        <v>0</v>
      </c>
      <c r="K42" s="955">
        <v>1</v>
      </c>
      <c r="L42" s="956">
        <v>2.4777271299265598E-3</v>
      </c>
      <c r="M42" s="957">
        <v>4.75391664641411E-4</v>
      </c>
      <c r="N42" s="957">
        <v>3.20089150756062E-5</v>
      </c>
      <c r="O42" s="957">
        <v>7.3501953136577295E-4</v>
      </c>
      <c r="P42" s="957">
        <v>7.1130922390236096E-5</v>
      </c>
      <c r="Q42" s="957">
        <v>5.9275768658530097E-6</v>
      </c>
      <c r="R42" s="957">
        <v>3.9122007314629902E-5</v>
      </c>
      <c r="S42" s="957">
        <v>3.79364919414593E-4</v>
      </c>
      <c r="T42" s="957">
        <v>1.87311428960955E-3</v>
      </c>
      <c r="U42" s="957">
        <v>5.5719222539018305E-4</v>
      </c>
      <c r="V42" s="957">
        <v>1.1855153731706E-7</v>
      </c>
      <c r="W42" s="957">
        <v>8.2986076121942098E-7</v>
      </c>
      <c r="X42" s="957">
        <v>0</v>
      </c>
      <c r="Y42" s="957">
        <v>0</v>
      </c>
      <c r="Z42" s="957">
        <v>0</v>
      </c>
      <c r="AA42" s="957">
        <v>1.8375488284144301E-5</v>
      </c>
      <c r="AB42" s="937"/>
    </row>
    <row r="43" spans="1:28">
      <c r="A43" s="951" t="s">
        <v>3845</v>
      </c>
      <c r="B43" s="952">
        <v>0</v>
      </c>
      <c r="C43" s="953">
        <v>31.207000000000001</v>
      </c>
      <c r="D43" s="953">
        <v>0</v>
      </c>
      <c r="E43" s="953">
        <v>8.1500000000000003E-2</v>
      </c>
      <c r="F43" s="954">
        <v>14</v>
      </c>
      <c r="G43" s="955">
        <v>0</v>
      </c>
      <c r="H43" s="955">
        <v>0</v>
      </c>
      <c r="I43" s="955">
        <v>0</v>
      </c>
      <c r="J43" s="955">
        <v>0</v>
      </c>
      <c r="K43" s="955">
        <v>0</v>
      </c>
      <c r="L43" s="956">
        <v>0</v>
      </c>
      <c r="M43" s="957">
        <v>0</v>
      </c>
      <c r="N43" s="957">
        <v>0</v>
      </c>
      <c r="O43" s="957">
        <v>0</v>
      </c>
      <c r="P43" s="957">
        <v>0</v>
      </c>
      <c r="Q43" s="957">
        <v>0</v>
      </c>
      <c r="R43" s="957">
        <v>0</v>
      </c>
      <c r="S43" s="957">
        <v>0</v>
      </c>
      <c r="T43" s="957">
        <v>0</v>
      </c>
      <c r="U43" s="957">
        <v>0</v>
      </c>
      <c r="V43" s="957">
        <v>0</v>
      </c>
      <c r="W43" s="957">
        <v>0</v>
      </c>
      <c r="X43" s="957">
        <v>0</v>
      </c>
      <c r="Y43" s="957">
        <v>0</v>
      </c>
      <c r="Z43" s="957">
        <v>0</v>
      </c>
      <c r="AA43" s="957">
        <v>0</v>
      </c>
      <c r="AB43" s="937"/>
    </row>
    <row r="44" spans="1:28">
      <c r="A44" s="951" t="s">
        <v>3846</v>
      </c>
      <c r="B44" s="952">
        <v>0</v>
      </c>
      <c r="C44" s="953">
        <v>99.590609999999998</v>
      </c>
      <c r="D44" s="953">
        <v>0</v>
      </c>
      <c r="E44" s="953">
        <v>0</v>
      </c>
      <c r="F44" s="954">
        <v>0</v>
      </c>
      <c r="G44" s="955">
        <v>0</v>
      </c>
      <c r="H44" s="955">
        <v>0</v>
      </c>
      <c r="I44" s="955">
        <v>0</v>
      </c>
      <c r="J44" s="955">
        <v>99.590609999999998</v>
      </c>
      <c r="K44" s="955">
        <v>0</v>
      </c>
      <c r="L44" s="956">
        <v>0</v>
      </c>
      <c r="M44" s="957">
        <v>0</v>
      </c>
      <c r="N44" s="957">
        <v>0</v>
      </c>
      <c r="O44" s="957">
        <v>0</v>
      </c>
      <c r="P44" s="957">
        <v>0</v>
      </c>
      <c r="Q44" s="957">
        <v>0</v>
      </c>
      <c r="R44" s="957">
        <v>0</v>
      </c>
      <c r="S44" s="957">
        <v>0</v>
      </c>
      <c r="T44" s="957">
        <v>0</v>
      </c>
      <c r="U44" s="957">
        <v>0</v>
      </c>
      <c r="V44" s="957">
        <v>0</v>
      </c>
      <c r="W44" s="957">
        <v>0</v>
      </c>
      <c r="X44" s="957">
        <v>0</v>
      </c>
      <c r="Y44" s="957">
        <v>0</v>
      </c>
      <c r="Z44" s="957">
        <v>0</v>
      </c>
      <c r="AA44" s="957">
        <v>0</v>
      </c>
      <c r="AB44" s="937"/>
    </row>
    <row r="45" spans="1:28">
      <c r="A45" s="951" t="s">
        <v>3847</v>
      </c>
      <c r="B45" s="952">
        <v>0</v>
      </c>
      <c r="C45" s="953">
        <v>9.4349849999999993</v>
      </c>
      <c r="D45" s="953">
        <v>0</v>
      </c>
      <c r="E45" s="953">
        <v>0</v>
      </c>
      <c r="F45" s="954">
        <v>0</v>
      </c>
      <c r="G45" s="955">
        <v>0</v>
      </c>
      <c r="H45" s="955">
        <v>0</v>
      </c>
      <c r="I45" s="955">
        <v>0</v>
      </c>
      <c r="J45" s="955">
        <v>0</v>
      </c>
      <c r="K45" s="955">
        <v>9</v>
      </c>
      <c r="L45" s="956">
        <v>3.8304001707142099E-2</v>
      </c>
      <c r="M45" s="957">
        <v>7.0419613166333695E-4</v>
      </c>
      <c r="N45" s="957">
        <v>2.77410597321921E-4</v>
      </c>
      <c r="O45" s="957">
        <v>1.4937493701949599E-3</v>
      </c>
      <c r="P45" s="957">
        <v>8.1195947908454507E-3</v>
      </c>
      <c r="Q45" s="957">
        <v>2.8808023568045602E-4</v>
      </c>
      <c r="R45" s="957">
        <v>4.2678553434141702E-5</v>
      </c>
      <c r="S45" s="957">
        <v>1.4937493701949599E-3</v>
      </c>
      <c r="T45" s="957">
        <v>1.01361564406086E-2</v>
      </c>
      <c r="U45" s="957">
        <v>5.0147300285116403E-3</v>
      </c>
      <c r="V45" s="957">
        <v>4.26785534341417E-6</v>
      </c>
      <c r="W45" s="957">
        <v>5.3348191792677102E-6</v>
      </c>
      <c r="X45" s="957">
        <v>0</v>
      </c>
      <c r="Y45" s="957">
        <v>0</v>
      </c>
      <c r="Z45" s="957">
        <v>0</v>
      </c>
      <c r="AA45" s="957">
        <v>8.5357106868283296E-5</v>
      </c>
      <c r="AB45" s="937"/>
    </row>
    <row r="46" spans="1:28">
      <c r="A46" s="951" t="s">
        <v>3848</v>
      </c>
      <c r="B46" s="952">
        <v>0</v>
      </c>
      <c r="C46" s="953">
        <v>1611.0874739999999</v>
      </c>
      <c r="D46" s="953">
        <v>452</v>
      </c>
      <c r="E46" s="953">
        <v>14.532170000000001</v>
      </c>
      <c r="F46" s="954">
        <v>0</v>
      </c>
      <c r="G46" s="955">
        <v>0</v>
      </c>
      <c r="H46" s="955">
        <v>0</v>
      </c>
      <c r="I46" s="955">
        <v>0</v>
      </c>
      <c r="J46" s="955">
        <v>0</v>
      </c>
      <c r="K46" s="955">
        <v>1145</v>
      </c>
      <c r="L46" s="956">
        <v>4.7645270090039897</v>
      </c>
      <c r="M46" s="957">
        <v>0.16153239717136</v>
      </c>
      <c r="N46" s="957">
        <v>2.4433471841046099E-2</v>
      </c>
      <c r="O46" s="957">
        <v>0.31220547352447803</v>
      </c>
      <c r="P46" s="957">
        <v>0.94747574139167601</v>
      </c>
      <c r="Q46" s="957">
        <v>5.1581773886652901E-2</v>
      </c>
      <c r="R46" s="957">
        <v>2.03612265342051E-2</v>
      </c>
      <c r="S46" s="957">
        <v>0.63798509807175896</v>
      </c>
      <c r="T46" s="957">
        <v>2.2261607677397599</v>
      </c>
      <c r="U46" s="957">
        <v>2.9320166209255301</v>
      </c>
      <c r="V46" s="957">
        <v>1.2080994410295001E-2</v>
      </c>
      <c r="W46" s="957">
        <v>2.1718641636485399E-3</v>
      </c>
      <c r="X46" s="957">
        <v>2.7148302045606799E-2</v>
      </c>
      <c r="Y46" s="957">
        <v>1.3574151022803399E-2</v>
      </c>
      <c r="Z46" s="957">
        <v>0</v>
      </c>
      <c r="AA46" s="957">
        <v>1.5338790655767799E-2</v>
      </c>
      <c r="AB46" s="937"/>
    </row>
    <row r="47" spans="1:28">
      <c r="A47" s="951" t="s">
        <v>3849</v>
      </c>
      <c r="B47" s="952">
        <v>0</v>
      </c>
      <c r="C47" s="953">
        <v>0</v>
      </c>
      <c r="D47" s="953">
        <v>0</v>
      </c>
      <c r="E47" s="953">
        <v>0</v>
      </c>
      <c r="F47" s="954">
        <v>0</v>
      </c>
      <c r="G47" s="955">
        <v>0</v>
      </c>
      <c r="H47" s="955">
        <v>0</v>
      </c>
      <c r="I47" s="955">
        <v>0</v>
      </c>
      <c r="J47" s="955">
        <v>0</v>
      </c>
      <c r="K47" s="955">
        <v>12</v>
      </c>
      <c r="L47" s="956">
        <v>4.4101171881946399E-2</v>
      </c>
      <c r="M47" s="957">
        <v>8.8202343763892804E-4</v>
      </c>
      <c r="N47" s="957">
        <v>0</v>
      </c>
      <c r="O47" s="957">
        <v>8.6779725316087995E-3</v>
      </c>
      <c r="P47" s="957">
        <v>1.01574957173257E-2</v>
      </c>
      <c r="Q47" s="957">
        <v>0</v>
      </c>
      <c r="R47" s="957">
        <v>1.42261844780472E-4</v>
      </c>
      <c r="S47" s="957">
        <v>1.0242852824194E-2</v>
      </c>
      <c r="T47" s="957">
        <v>3.3573795368191398E-2</v>
      </c>
      <c r="U47" s="957">
        <v>4.5523790329751103E-2</v>
      </c>
      <c r="V47" s="957">
        <v>5.54821194643841E-5</v>
      </c>
      <c r="W47" s="957">
        <v>1.4226184478047201E-6</v>
      </c>
      <c r="X47" s="957">
        <v>0</v>
      </c>
      <c r="Y47" s="957">
        <v>0</v>
      </c>
      <c r="Z47" s="957">
        <v>0</v>
      </c>
      <c r="AA47" s="957">
        <v>1.9916658269266099E-5</v>
      </c>
      <c r="AB47" s="937"/>
    </row>
    <row r="48" spans="1:28">
      <c r="A48" s="951" t="s">
        <v>3850</v>
      </c>
      <c r="B48" s="952">
        <v>0</v>
      </c>
      <c r="C48" s="953">
        <v>1073.432605</v>
      </c>
      <c r="D48" s="953">
        <v>0</v>
      </c>
      <c r="E48" s="953">
        <v>0</v>
      </c>
      <c r="F48" s="954">
        <v>0</v>
      </c>
      <c r="G48" s="955">
        <v>0</v>
      </c>
      <c r="H48" s="955">
        <v>0</v>
      </c>
      <c r="I48" s="955">
        <v>0</v>
      </c>
      <c r="J48" s="955">
        <v>0</v>
      </c>
      <c r="K48" s="955">
        <v>1365</v>
      </c>
      <c r="L48" s="956">
        <v>1.71532219344054</v>
      </c>
      <c r="M48" s="957">
        <v>5.3401539984469698E-2</v>
      </c>
      <c r="N48" s="957">
        <v>1.2945827875023E-2</v>
      </c>
      <c r="O48" s="957">
        <v>0.258916557500459</v>
      </c>
      <c r="P48" s="957">
        <v>0.331736839297464</v>
      </c>
      <c r="Q48" s="957">
        <v>2.58916557500459E-2</v>
      </c>
      <c r="R48" s="957">
        <v>1.13275993906451E-2</v>
      </c>
      <c r="S48" s="957">
        <v>0.27509884234423798</v>
      </c>
      <c r="T48" s="957">
        <v>0.90620795125160802</v>
      </c>
      <c r="U48" s="957">
        <v>0.72820281797004205</v>
      </c>
      <c r="V48" s="957">
        <v>4.85468545313361E-4</v>
      </c>
      <c r="W48" s="957">
        <v>8.09114242188936E-4</v>
      </c>
      <c r="X48" s="957">
        <v>3.2364569687557403E-2</v>
      </c>
      <c r="Y48" s="957">
        <v>3.2364569687557403E-2</v>
      </c>
      <c r="Z48" s="957">
        <v>0</v>
      </c>
      <c r="AA48" s="957">
        <v>6.1492682406359099E-3</v>
      </c>
      <c r="AB48" s="937"/>
    </row>
    <row r="49" spans="1:28">
      <c r="A49" s="951" t="s">
        <v>3851</v>
      </c>
      <c r="B49" s="952">
        <v>0</v>
      </c>
      <c r="C49" s="953">
        <v>6455.4125000000004</v>
      </c>
      <c r="D49" s="953">
        <v>911</v>
      </c>
      <c r="E49" s="953">
        <v>3.0000000000000001E-3</v>
      </c>
      <c r="F49" s="954">
        <v>0</v>
      </c>
      <c r="G49" s="955">
        <v>0</v>
      </c>
      <c r="H49" s="955">
        <v>6371.4285714285697</v>
      </c>
      <c r="I49" s="955">
        <v>0</v>
      </c>
      <c r="J49" s="955">
        <v>0</v>
      </c>
      <c r="K49" s="955">
        <v>0</v>
      </c>
      <c r="L49" s="956">
        <v>0</v>
      </c>
      <c r="M49" s="957">
        <v>0</v>
      </c>
      <c r="N49" s="957">
        <v>0</v>
      </c>
      <c r="O49" s="957">
        <v>0</v>
      </c>
      <c r="P49" s="957">
        <v>0</v>
      </c>
      <c r="Q49" s="957">
        <v>0</v>
      </c>
      <c r="R49" s="957">
        <v>0</v>
      </c>
      <c r="S49" s="957">
        <v>0</v>
      </c>
      <c r="T49" s="957">
        <v>0</v>
      </c>
      <c r="U49" s="957">
        <v>0</v>
      </c>
      <c r="V49" s="957">
        <v>0</v>
      </c>
      <c r="W49" s="957">
        <v>0</v>
      </c>
      <c r="X49" s="957">
        <v>0</v>
      </c>
      <c r="Y49" s="957">
        <v>0</v>
      </c>
      <c r="Z49" s="957">
        <v>0</v>
      </c>
      <c r="AA49" s="957">
        <v>0</v>
      </c>
      <c r="AB49" s="937"/>
    </row>
    <row r="50" spans="1:28">
      <c r="A50" s="951" t="s">
        <v>3852</v>
      </c>
      <c r="B50" s="952">
        <v>8339.0300000000007</v>
      </c>
      <c r="C50" s="953">
        <v>0</v>
      </c>
      <c r="D50" s="953">
        <v>0</v>
      </c>
      <c r="E50" s="953">
        <v>0</v>
      </c>
      <c r="F50" s="954">
        <v>5852</v>
      </c>
      <c r="G50" s="955">
        <v>0</v>
      </c>
      <c r="H50" s="955">
        <v>0</v>
      </c>
      <c r="I50" s="955">
        <v>0</v>
      </c>
      <c r="J50" s="955">
        <v>0</v>
      </c>
      <c r="K50" s="955">
        <v>0</v>
      </c>
      <c r="L50" s="956">
        <v>0</v>
      </c>
      <c r="M50" s="957">
        <v>0</v>
      </c>
      <c r="N50" s="957">
        <v>0</v>
      </c>
      <c r="O50" s="957">
        <v>0</v>
      </c>
      <c r="P50" s="957">
        <v>0</v>
      </c>
      <c r="Q50" s="957">
        <v>0</v>
      </c>
      <c r="R50" s="957">
        <v>0</v>
      </c>
      <c r="S50" s="957">
        <v>0</v>
      </c>
      <c r="T50" s="957">
        <v>0</v>
      </c>
      <c r="U50" s="957">
        <v>0</v>
      </c>
      <c r="V50" s="957">
        <v>0</v>
      </c>
      <c r="W50" s="957">
        <v>0</v>
      </c>
      <c r="X50" s="957">
        <v>0</v>
      </c>
      <c r="Y50" s="957">
        <v>0</v>
      </c>
      <c r="Z50" s="957">
        <v>0</v>
      </c>
      <c r="AA50" s="957">
        <v>0</v>
      </c>
      <c r="AB50" s="937"/>
    </row>
    <row r="51" spans="1:28">
      <c r="A51" s="951" t="s">
        <v>4242</v>
      </c>
      <c r="B51" s="952">
        <v>52.89</v>
      </c>
      <c r="C51" s="953">
        <v>0</v>
      </c>
      <c r="D51" s="953">
        <v>0</v>
      </c>
      <c r="E51" s="953">
        <v>0</v>
      </c>
      <c r="F51" s="954">
        <v>52.89</v>
      </c>
      <c r="G51" s="955">
        <v>0</v>
      </c>
      <c r="H51" s="955">
        <v>0</v>
      </c>
      <c r="I51" s="955">
        <v>0</v>
      </c>
      <c r="J51" s="955">
        <v>0</v>
      </c>
      <c r="K51" s="955">
        <v>0</v>
      </c>
      <c r="L51" s="956">
        <v>0</v>
      </c>
      <c r="M51" s="957">
        <v>0</v>
      </c>
      <c r="N51" s="957">
        <v>0</v>
      </c>
      <c r="O51" s="957">
        <v>0</v>
      </c>
      <c r="P51" s="957">
        <v>0</v>
      </c>
      <c r="Q51" s="957">
        <v>0</v>
      </c>
      <c r="R51" s="957">
        <v>0</v>
      </c>
      <c r="S51" s="957">
        <v>0</v>
      </c>
      <c r="T51" s="957">
        <v>0</v>
      </c>
      <c r="U51" s="957">
        <v>0</v>
      </c>
      <c r="V51" s="957">
        <v>0</v>
      </c>
      <c r="W51" s="957">
        <v>0</v>
      </c>
      <c r="X51" s="957">
        <v>0</v>
      </c>
      <c r="Y51" s="957">
        <v>0</v>
      </c>
      <c r="Z51" s="957">
        <v>0</v>
      </c>
      <c r="AA51" s="957">
        <v>0</v>
      </c>
      <c r="AB51" s="937"/>
    </row>
    <row r="52" spans="1:28">
      <c r="A52" s="951" t="s">
        <v>3854</v>
      </c>
      <c r="B52" s="952">
        <v>14030.87</v>
      </c>
      <c r="C52" s="953">
        <v>0</v>
      </c>
      <c r="D52" s="953">
        <v>0</v>
      </c>
      <c r="E52" s="953">
        <v>0</v>
      </c>
      <c r="F52" s="954">
        <v>14030.87</v>
      </c>
      <c r="G52" s="955">
        <v>0</v>
      </c>
      <c r="H52" s="955">
        <v>0</v>
      </c>
      <c r="I52" s="955">
        <v>0</v>
      </c>
      <c r="J52" s="955">
        <v>0</v>
      </c>
      <c r="K52" s="955">
        <v>0</v>
      </c>
      <c r="L52" s="956">
        <v>0</v>
      </c>
      <c r="M52" s="957">
        <v>0</v>
      </c>
      <c r="N52" s="957">
        <v>0</v>
      </c>
      <c r="O52" s="957">
        <v>0</v>
      </c>
      <c r="P52" s="957">
        <v>0</v>
      </c>
      <c r="Q52" s="957">
        <v>0</v>
      </c>
      <c r="R52" s="957">
        <v>0</v>
      </c>
      <c r="S52" s="957">
        <v>0</v>
      </c>
      <c r="T52" s="957">
        <v>0</v>
      </c>
      <c r="U52" s="957">
        <v>0</v>
      </c>
      <c r="V52" s="957">
        <v>0</v>
      </c>
      <c r="W52" s="957">
        <v>0</v>
      </c>
      <c r="X52" s="957">
        <v>0</v>
      </c>
      <c r="Y52" s="957">
        <v>0</v>
      </c>
      <c r="Z52" s="957">
        <v>0</v>
      </c>
      <c r="AA52" s="957">
        <v>0</v>
      </c>
      <c r="AB52" s="937"/>
    </row>
    <row r="53" spans="1:28">
      <c r="A53" s="951" t="s">
        <v>4243</v>
      </c>
      <c r="B53" s="952">
        <v>74.349999999999994</v>
      </c>
      <c r="C53" s="953">
        <v>0</v>
      </c>
      <c r="D53" s="953">
        <v>0</v>
      </c>
      <c r="E53" s="953">
        <v>0</v>
      </c>
      <c r="F53" s="954">
        <v>74.349999999999994</v>
      </c>
      <c r="G53" s="955">
        <v>0</v>
      </c>
      <c r="H53" s="955">
        <v>0</v>
      </c>
      <c r="I53" s="955">
        <v>0</v>
      </c>
      <c r="J53" s="955">
        <v>0</v>
      </c>
      <c r="K53" s="955">
        <v>0</v>
      </c>
      <c r="L53" s="956">
        <v>0</v>
      </c>
      <c r="M53" s="957">
        <v>0</v>
      </c>
      <c r="N53" s="957">
        <v>0</v>
      </c>
      <c r="O53" s="957">
        <v>0</v>
      </c>
      <c r="P53" s="957">
        <v>0</v>
      </c>
      <c r="Q53" s="957">
        <v>0</v>
      </c>
      <c r="R53" s="957">
        <v>0</v>
      </c>
      <c r="S53" s="957">
        <v>0</v>
      </c>
      <c r="T53" s="957">
        <v>0</v>
      </c>
      <c r="U53" s="957">
        <v>0</v>
      </c>
      <c r="V53" s="957">
        <v>0</v>
      </c>
      <c r="W53" s="957">
        <v>0</v>
      </c>
      <c r="X53" s="957">
        <v>0</v>
      </c>
      <c r="Y53" s="957">
        <v>0</v>
      </c>
      <c r="Z53" s="957">
        <v>0</v>
      </c>
      <c r="AA53" s="957">
        <v>0</v>
      </c>
      <c r="AB53" s="937"/>
    </row>
    <row r="54" spans="1:28">
      <c r="A54" s="951" t="s">
        <v>3856</v>
      </c>
      <c r="B54" s="952">
        <v>240.92</v>
      </c>
      <c r="C54" s="953">
        <v>0</v>
      </c>
      <c r="D54" s="953">
        <v>0</v>
      </c>
      <c r="E54" s="953">
        <v>0</v>
      </c>
      <c r="F54" s="954">
        <v>240.92</v>
      </c>
      <c r="G54" s="955">
        <v>0</v>
      </c>
      <c r="H54" s="955">
        <v>0</v>
      </c>
      <c r="I54" s="955">
        <v>0</v>
      </c>
      <c r="J54" s="955">
        <v>0</v>
      </c>
      <c r="K54" s="955">
        <v>0</v>
      </c>
      <c r="L54" s="956">
        <v>0</v>
      </c>
      <c r="M54" s="957">
        <v>0</v>
      </c>
      <c r="N54" s="957">
        <v>0</v>
      </c>
      <c r="O54" s="957">
        <v>0</v>
      </c>
      <c r="P54" s="957">
        <v>0</v>
      </c>
      <c r="Q54" s="957">
        <v>0</v>
      </c>
      <c r="R54" s="957">
        <v>0</v>
      </c>
      <c r="S54" s="957">
        <v>0</v>
      </c>
      <c r="T54" s="957">
        <v>0</v>
      </c>
      <c r="U54" s="957">
        <v>0</v>
      </c>
      <c r="V54" s="957">
        <v>0</v>
      </c>
      <c r="W54" s="957">
        <v>0</v>
      </c>
      <c r="X54" s="957">
        <v>0</v>
      </c>
      <c r="Y54" s="957">
        <v>0</v>
      </c>
      <c r="Z54" s="957">
        <v>0</v>
      </c>
      <c r="AA54" s="957">
        <v>0</v>
      </c>
      <c r="AB54" s="937"/>
    </row>
    <row r="55" spans="1:28">
      <c r="A55" s="951" t="s">
        <v>3857</v>
      </c>
      <c r="B55" s="952">
        <v>0</v>
      </c>
      <c r="C55" s="953">
        <v>0</v>
      </c>
      <c r="D55" s="953">
        <v>0</v>
      </c>
      <c r="E55" s="953">
        <v>0</v>
      </c>
      <c r="F55" s="954">
        <v>0</v>
      </c>
      <c r="G55" s="955">
        <v>0</v>
      </c>
      <c r="H55" s="955">
        <v>0</v>
      </c>
      <c r="I55" s="955">
        <v>0</v>
      </c>
      <c r="J55" s="955">
        <v>0</v>
      </c>
      <c r="K55" s="955">
        <v>0</v>
      </c>
      <c r="L55" s="956">
        <v>0</v>
      </c>
      <c r="M55" s="957">
        <v>0</v>
      </c>
      <c r="N55" s="957">
        <v>0</v>
      </c>
      <c r="O55" s="957">
        <v>0</v>
      </c>
      <c r="P55" s="957">
        <v>0</v>
      </c>
      <c r="Q55" s="957">
        <v>0</v>
      </c>
      <c r="R55" s="957">
        <v>0</v>
      </c>
      <c r="S55" s="957">
        <v>0</v>
      </c>
      <c r="T55" s="957">
        <v>0</v>
      </c>
      <c r="U55" s="957">
        <v>0</v>
      </c>
      <c r="V55" s="957">
        <v>0</v>
      </c>
      <c r="W55" s="957">
        <v>0</v>
      </c>
      <c r="X55" s="957">
        <v>0</v>
      </c>
      <c r="Y55" s="957">
        <v>0</v>
      </c>
      <c r="Z55" s="957">
        <v>0</v>
      </c>
      <c r="AA55" s="957">
        <v>0</v>
      </c>
      <c r="AB55" s="937"/>
    </row>
    <row r="56" spans="1:28">
      <c r="A56" s="951" t="s">
        <v>3858</v>
      </c>
      <c r="B56" s="952">
        <v>0</v>
      </c>
      <c r="C56" s="953">
        <v>0</v>
      </c>
      <c r="D56" s="953">
        <v>0</v>
      </c>
      <c r="E56" s="953">
        <v>0</v>
      </c>
      <c r="F56" s="954">
        <v>0</v>
      </c>
      <c r="G56" s="955">
        <v>0</v>
      </c>
      <c r="H56" s="955">
        <v>0</v>
      </c>
      <c r="I56" s="955">
        <v>0</v>
      </c>
      <c r="J56" s="955">
        <v>0</v>
      </c>
      <c r="K56" s="955">
        <v>0</v>
      </c>
      <c r="L56" s="956">
        <v>0</v>
      </c>
      <c r="M56" s="957">
        <v>0</v>
      </c>
      <c r="N56" s="957">
        <v>0</v>
      </c>
      <c r="O56" s="957">
        <v>0</v>
      </c>
      <c r="P56" s="957">
        <v>0</v>
      </c>
      <c r="Q56" s="957">
        <v>0</v>
      </c>
      <c r="R56" s="957">
        <v>0</v>
      </c>
      <c r="S56" s="957">
        <v>0</v>
      </c>
      <c r="T56" s="957">
        <v>0</v>
      </c>
      <c r="U56" s="957">
        <v>0</v>
      </c>
      <c r="V56" s="957">
        <v>0</v>
      </c>
      <c r="W56" s="957">
        <v>0</v>
      </c>
      <c r="X56" s="957">
        <v>0</v>
      </c>
      <c r="Y56" s="957">
        <v>0</v>
      </c>
      <c r="Z56" s="957">
        <v>0</v>
      </c>
      <c r="AA56" s="957">
        <v>0</v>
      </c>
      <c r="AB56" s="937"/>
    </row>
    <row r="57" spans="1:28">
      <c r="A57" s="951" t="s">
        <v>3859</v>
      </c>
      <c r="B57" s="952">
        <v>0</v>
      </c>
      <c r="C57" s="953">
        <v>60.508865</v>
      </c>
      <c r="D57" s="953">
        <v>0</v>
      </c>
      <c r="E57" s="953">
        <v>6.8000000000000005E-2</v>
      </c>
      <c r="F57" s="954">
        <v>0</v>
      </c>
      <c r="G57" s="955">
        <v>0</v>
      </c>
      <c r="H57" s="955">
        <v>0</v>
      </c>
      <c r="I57" s="955">
        <v>0</v>
      </c>
      <c r="J57" s="955">
        <v>0</v>
      </c>
      <c r="K57" s="955">
        <v>39</v>
      </c>
      <c r="L57" s="956">
        <v>0.12622182178147401</v>
      </c>
      <c r="M57" s="957">
        <v>4.2536291589361204E-3</v>
      </c>
      <c r="N57" s="957">
        <v>1.5719933848242201E-3</v>
      </c>
      <c r="O57" s="957">
        <v>2.7278708736655499E-2</v>
      </c>
      <c r="P57" s="957">
        <v>2.30250795777194E-2</v>
      </c>
      <c r="Q57" s="957">
        <v>1.5257582852705601E-3</v>
      </c>
      <c r="R57" s="957">
        <v>7.8599669241210895E-4</v>
      </c>
      <c r="S57" s="957">
        <v>1.43328808616326E-2</v>
      </c>
      <c r="T57" s="957">
        <v>5.0396258513482298E-2</v>
      </c>
      <c r="U57" s="957">
        <v>6.3804437384041804E-2</v>
      </c>
      <c r="V57" s="957">
        <v>5.54821194643841E-5</v>
      </c>
      <c r="W57" s="957">
        <v>9.7093709062672306E-5</v>
      </c>
      <c r="X57" s="957">
        <v>2.3117549776826701E-3</v>
      </c>
      <c r="Y57" s="957">
        <v>2.3117549776826701E-3</v>
      </c>
      <c r="Z57" s="957">
        <v>0</v>
      </c>
      <c r="AA57" s="957">
        <v>4.6697450549190001E-4</v>
      </c>
      <c r="AB57" s="937"/>
    </row>
    <row r="58" spans="1:28">
      <c r="A58" s="951" t="s">
        <v>3860</v>
      </c>
      <c r="B58" s="952">
        <v>0</v>
      </c>
      <c r="C58" s="953">
        <v>4337.972366</v>
      </c>
      <c r="D58" s="953">
        <v>0</v>
      </c>
      <c r="E58" s="953">
        <v>1351.8385900000001</v>
      </c>
      <c r="F58" s="954">
        <v>0</v>
      </c>
      <c r="G58" s="955">
        <v>0</v>
      </c>
      <c r="H58" s="955">
        <v>0</v>
      </c>
      <c r="I58" s="955">
        <v>0</v>
      </c>
      <c r="J58" s="955">
        <v>0</v>
      </c>
      <c r="K58" s="955">
        <v>2773</v>
      </c>
      <c r="L58" s="956">
        <v>12.8867417888241</v>
      </c>
      <c r="M58" s="957">
        <v>0.213683218437135</v>
      </c>
      <c r="N58" s="957">
        <v>0.48654025121070799</v>
      </c>
      <c r="O58" s="957">
        <v>1.9395861365832301</v>
      </c>
      <c r="P58" s="957">
        <v>1.8902746246361899</v>
      </c>
      <c r="Q58" s="957">
        <v>5.25989460768332E-2</v>
      </c>
      <c r="R58" s="957">
        <v>4.60240778172291E-2</v>
      </c>
      <c r="S58" s="957">
        <v>0.52598946076833297</v>
      </c>
      <c r="T58" s="957">
        <v>4.7339051469149904</v>
      </c>
      <c r="U58" s="957">
        <v>4.5695334404248902</v>
      </c>
      <c r="V58" s="957">
        <v>3.9449209557624902E-3</v>
      </c>
      <c r="W58" s="957">
        <v>4.6024077817229097E-3</v>
      </c>
      <c r="X58" s="957">
        <v>1.6765914061990601</v>
      </c>
      <c r="Y58" s="957">
        <v>1.6108427236030201</v>
      </c>
      <c r="Z58" s="957">
        <v>3.2874341298020797E-2</v>
      </c>
      <c r="AA58" s="957">
        <v>1.8080887713911399E-2</v>
      </c>
      <c r="AB58" s="937"/>
    </row>
    <row r="59" spans="1:28">
      <c r="A59" s="942"/>
      <c r="B59" s="943"/>
      <c r="C59" s="942"/>
      <c r="D59" s="942"/>
      <c r="E59" s="942"/>
      <c r="F59" s="943"/>
      <c r="G59" s="942"/>
      <c r="H59" s="942"/>
      <c r="I59" s="942"/>
      <c r="J59" s="942"/>
      <c r="K59" s="942"/>
      <c r="L59" s="943"/>
      <c r="M59" s="942"/>
      <c r="N59" s="942"/>
      <c r="O59" s="942"/>
      <c r="P59" s="942"/>
      <c r="Q59" s="942"/>
      <c r="R59" s="942"/>
      <c r="S59" s="942"/>
      <c r="T59" s="942"/>
      <c r="U59" s="942"/>
      <c r="V59" s="942"/>
      <c r="W59" s="942"/>
      <c r="X59" s="942"/>
      <c r="Y59" s="942"/>
      <c r="Z59" s="942"/>
      <c r="AA59" s="942"/>
      <c r="AB59" s="937"/>
    </row>
    <row r="60" spans="1:28">
      <c r="A60" s="944" t="s">
        <v>3861</v>
      </c>
      <c r="B60" s="945">
        <v>7200</v>
      </c>
      <c r="C60" s="946">
        <v>6638</v>
      </c>
      <c r="D60" s="946">
        <v>0</v>
      </c>
      <c r="E60" s="946">
        <v>0</v>
      </c>
      <c r="F60" s="947">
        <v>465</v>
      </c>
      <c r="G60" s="948">
        <v>0</v>
      </c>
      <c r="H60" s="948">
        <v>0</v>
      </c>
      <c r="I60" s="948">
        <v>1200</v>
      </c>
      <c r="J60" s="948">
        <v>0</v>
      </c>
      <c r="K60" s="948">
        <v>11839</v>
      </c>
      <c r="L60" s="949">
        <v>9.1690649250282394</v>
      </c>
      <c r="M60" s="950">
        <v>0.22202969588524199</v>
      </c>
      <c r="N60" s="950">
        <v>1.52675793109548E-2</v>
      </c>
      <c r="O60" s="950">
        <v>1.00051353324885</v>
      </c>
      <c r="P60" s="950">
        <v>1.9405328530131201</v>
      </c>
      <c r="Q60" s="950">
        <v>0.20892245752850899</v>
      </c>
      <c r="R60" s="950">
        <v>8.6059673079150897E-2</v>
      </c>
      <c r="S60" s="950">
        <v>2.6816707180614499</v>
      </c>
      <c r="T60" s="950">
        <v>6.0481738435181303</v>
      </c>
      <c r="U60" s="950">
        <v>54.4869790890329</v>
      </c>
      <c r="V60" s="950">
        <v>3.6811315136589199E-3</v>
      </c>
      <c r="W60" s="950">
        <v>9.8634899557020293E-3</v>
      </c>
      <c r="X60" s="950">
        <v>0.23091980773880699</v>
      </c>
      <c r="Y60" s="950">
        <v>5.5780395132273897E-2</v>
      </c>
      <c r="Z60" s="950">
        <v>2.18663116749127</v>
      </c>
      <c r="AA60" s="950">
        <v>4.03537650618946E-2</v>
      </c>
      <c r="AB60" s="937"/>
    </row>
    <row r="61" spans="1:28">
      <c r="A61" s="951" t="s">
        <v>3862</v>
      </c>
      <c r="B61" s="952">
        <v>7200</v>
      </c>
      <c r="C61" s="953">
        <v>5610.5657039999996</v>
      </c>
      <c r="D61" s="953">
        <v>0</v>
      </c>
      <c r="E61" s="953">
        <v>0</v>
      </c>
      <c r="F61" s="954">
        <v>0</v>
      </c>
      <c r="G61" s="955">
        <v>0</v>
      </c>
      <c r="H61" s="955">
        <v>0</v>
      </c>
      <c r="I61" s="955">
        <v>1200</v>
      </c>
      <c r="J61" s="955">
        <v>0</v>
      </c>
      <c r="K61" s="955">
        <v>11610.565704000001</v>
      </c>
      <c r="L61" s="956">
        <v>8.8615877610181197</v>
      </c>
      <c r="M61" s="957">
        <v>0.21555213472746801</v>
      </c>
      <c r="N61" s="957">
        <v>1.19751185959704E-2</v>
      </c>
      <c r="O61" s="957">
        <v>0.95800948767763505</v>
      </c>
      <c r="P61" s="957">
        <v>1.8800936195673601</v>
      </c>
      <c r="Q61" s="957">
        <v>0.20357701613149701</v>
      </c>
      <c r="R61" s="957">
        <v>8.3825830171793E-2</v>
      </c>
      <c r="S61" s="957">
        <v>2.6345260911135</v>
      </c>
      <c r="T61" s="957">
        <v>5.8678081120255099</v>
      </c>
      <c r="U61" s="957">
        <v>53.528780123987801</v>
      </c>
      <c r="V61" s="957">
        <v>3.59253557879113E-3</v>
      </c>
      <c r="W61" s="957">
        <v>9.5800948767763502E-3</v>
      </c>
      <c r="X61" s="957">
        <v>0.11975118595970401</v>
      </c>
      <c r="Y61" s="957">
        <v>0</v>
      </c>
      <c r="Z61" s="957">
        <v>2.1555213472746799</v>
      </c>
      <c r="AA61" s="957">
        <v>3.9517891366702397E-2</v>
      </c>
      <c r="AB61" s="937"/>
    </row>
    <row r="62" spans="1:28">
      <c r="A62" s="951" t="s">
        <v>4244</v>
      </c>
      <c r="B62" s="952">
        <v>0</v>
      </c>
      <c r="C62" s="953">
        <v>0.56299999999999994</v>
      </c>
      <c r="D62" s="953">
        <v>0</v>
      </c>
      <c r="E62" s="953">
        <v>0</v>
      </c>
      <c r="F62" s="954">
        <v>0.56299999999999994</v>
      </c>
      <c r="G62" s="955">
        <v>0</v>
      </c>
      <c r="H62" s="955">
        <v>0</v>
      </c>
      <c r="I62" s="955">
        <v>0</v>
      </c>
      <c r="J62" s="955">
        <v>0</v>
      </c>
      <c r="K62" s="955">
        <v>0</v>
      </c>
      <c r="L62" s="956">
        <v>0</v>
      </c>
      <c r="M62" s="957">
        <v>0</v>
      </c>
      <c r="N62" s="957">
        <v>0</v>
      </c>
      <c r="O62" s="957">
        <v>0</v>
      </c>
      <c r="P62" s="957">
        <v>0</v>
      </c>
      <c r="Q62" s="957">
        <v>0</v>
      </c>
      <c r="R62" s="957">
        <v>0</v>
      </c>
      <c r="S62" s="957">
        <v>0</v>
      </c>
      <c r="T62" s="957">
        <v>0</v>
      </c>
      <c r="U62" s="957">
        <v>0</v>
      </c>
      <c r="V62" s="957">
        <v>0</v>
      </c>
      <c r="W62" s="957">
        <v>0</v>
      </c>
      <c r="X62" s="957">
        <v>0</v>
      </c>
      <c r="Y62" s="957">
        <v>0</v>
      </c>
      <c r="Z62" s="957">
        <v>0</v>
      </c>
      <c r="AA62" s="957">
        <v>0</v>
      </c>
      <c r="AB62" s="937"/>
    </row>
    <row r="63" spans="1:28">
      <c r="A63" s="951" t="s">
        <v>3863</v>
      </c>
      <c r="B63" s="952">
        <v>0</v>
      </c>
      <c r="C63" s="953">
        <v>0</v>
      </c>
      <c r="D63" s="953">
        <v>0</v>
      </c>
      <c r="E63" s="953">
        <v>0</v>
      </c>
      <c r="F63" s="954">
        <v>0</v>
      </c>
      <c r="G63" s="955">
        <v>0</v>
      </c>
      <c r="H63" s="955">
        <v>0</v>
      </c>
      <c r="I63" s="955">
        <v>0</v>
      </c>
      <c r="J63" s="955">
        <v>0</v>
      </c>
      <c r="K63" s="955">
        <v>0</v>
      </c>
      <c r="L63" s="956">
        <v>0</v>
      </c>
      <c r="M63" s="957">
        <v>0</v>
      </c>
      <c r="N63" s="957">
        <v>0</v>
      </c>
      <c r="O63" s="957">
        <v>0</v>
      </c>
      <c r="P63" s="957">
        <v>0</v>
      </c>
      <c r="Q63" s="957">
        <v>0</v>
      </c>
      <c r="R63" s="957">
        <v>0</v>
      </c>
      <c r="S63" s="957">
        <v>0</v>
      </c>
      <c r="T63" s="957">
        <v>0</v>
      </c>
      <c r="U63" s="957">
        <v>0</v>
      </c>
      <c r="V63" s="957">
        <v>0</v>
      </c>
      <c r="W63" s="957">
        <v>0</v>
      </c>
      <c r="X63" s="957">
        <v>0</v>
      </c>
      <c r="Y63" s="957">
        <v>0</v>
      </c>
      <c r="Z63" s="957">
        <v>0</v>
      </c>
      <c r="AA63" s="957">
        <v>0</v>
      </c>
      <c r="AB63" s="937"/>
    </row>
    <row r="64" spans="1:28">
      <c r="A64" s="951" t="s">
        <v>3864</v>
      </c>
      <c r="B64" s="952">
        <v>0</v>
      </c>
      <c r="C64" s="953">
        <v>59.139055999999997</v>
      </c>
      <c r="D64" s="953">
        <v>0</v>
      </c>
      <c r="E64" s="953">
        <v>0</v>
      </c>
      <c r="F64" s="954">
        <v>31.139056</v>
      </c>
      <c r="G64" s="955">
        <v>0</v>
      </c>
      <c r="H64" s="955">
        <v>0</v>
      </c>
      <c r="I64" s="955">
        <v>0</v>
      </c>
      <c r="J64" s="955">
        <v>0</v>
      </c>
      <c r="K64" s="955">
        <v>28</v>
      </c>
      <c r="L64" s="956">
        <v>3.2510625181531999E-2</v>
      </c>
      <c r="M64" s="957">
        <v>3.5816790454230201E-4</v>
      </c>
      <c r="N64" s="957">
        <v>8.2654131817454303E-5</v>
      </c>
      <c r="O64" s="957">
        <v>9.0919544999199797E-3</v>
      </c>
      <c r="P64" s="957">
        <v>7.1358067135735602E-3</v>
      </c>
      <c r="Q64" s="957">
        <v>9.0919544999199799E-4</v>
      </c>
      <c r="R64" s="957">
        <v>2.7551377272484799E-4</v>
      </c>
      <c r="S64" s="957">
        <v>6.3368167726715E-3</v>
      </c>
      <c r="T64" s="957">
        <v>1.2398119772618199E-2</v>
      </c>
      <c r="U64" s="957">
        <v>9.6154306680971899E-2</v>
      </c>
      <c r="V64" s="957">
        <v>1.1020550908993899E-5</v>
      </c>
      <c r="W64" s="957">
        <v>2.2041101817987799E-5</v>
      </c>
      <c r="X64" s="957">
        <v>0.11103205040811399</v>
      </c>
      <c r="Y64" s="957">
        <v>5.5653782090419199E-2</v>
      </c>
      <c r="Z64" s="957">
        <v>6.06130299994665E-3</v>
      </c>
      <c r="AA64" s="957">
        <v>9.6429820453696702E-5</v>
      </c>
      <c r="AB64" s="937"/>
    </row>
    <row r="65" spans="1:28">
      <c r="A65" s="951" t="s">
        <v>3865</v>
      </c>
      <c r="B65" s="952">
        <v>0</v>
      </c>
      <c r="C65" s="953">
        <v>0</v>
      </c>
      <c r="D65" s="953">
        <v>0</v>
      </c>
      <c r="E65" s="953">
        <v>0</v>
      </c>
      <c r="F65" s="954">
        <v>0</v>
      </c>
      <c r="G65" s="955">
        <v>0</v>
      </c>
      <c r="H65" s="955">
        <v>0</v>
      </c>
      <c r="I65" s="955">
        <v>0</v>
      </c>
      <c r="J65" s="955">
        <v>0</v>
      </c>
      <c r="K65" s="955">
        <v>0</v>
      </c>
      <c r="L65" s="956">
        <v>0</v>
      </c>
      <c r="M65" s="957">
        <v>0</v>
      </c>
      <c r="N65" s="957">
        <v>0</v>
      </c>
      <c r="O65" s="957">
        <v>0</v>
      </c>
      <c r="P65" s="957">
        <v>0</v>
      </c>
      <c r="Q65" s="957">
        <v>0</v>
      </c>
      <c r="R65" s="957">
        <v>0</v>
      </c>
      <c r="S65" s="957">
        <v>0</v>
      </c>
      <c r="T65" s="957">
        <v>0</v>
      </c>
      <c r="U65" s="957">
        <v>0</v>
      </c>
      <c r="V65" s="957">
        <v>0</v>
      </c>
      <c r="W65" s="957">
        <v>0</v>
      </c>
      <c r="X65" s="957">
        <v>0</v>
      </c>
      <c r="Y65" s="957">
        <v>0</v>
      </c>
      <c r="Z65" s="957">
        <v>0</v>
      </c>
      <c r="AA65" s="957">
        <v>0</v>
      </c>
      <c r="AB65" s="937"/>
    </row>
    <row r="66" spans="1:28">
      <c r="A66" s="951" t="s">
        <v>3866</v>
      </c>
      <c r="B66" s="952">
        <v>0</v>
      </c>
      <c r="C66" s="953">
        <v>432.02499999999998</v>
      </c>
      <c r="D66" s="953">
        <v>0</v>
      </c>
      <c r="E66" s="953">
        <v>0</v>
      </c>
      <c r="F66" s="954">
        <v>431.02499999999998</v>
      </c>
      <c r="G66" s="955">
        <v>0</v>
      </c>
      <c r="H66" s="955">
        <v>0</v>
      </c>
      <c r="I66" s="955">
        <v>0</v>
      </c>
      <c r="J66" s="955">
        <v>0</v>
      </c>
      <c r="K66" s="955">
        <v>1</v>
      </c>
      <c r="L66" s="956">
        <v>1.00579124259794E-3</v>
      </c>
      <c r="M66" s="957">
        <v>1.9916658269266099E-5</v>
      </c>
      <c r="N66" s="957">
        <v>2.98749874038992E-6</v>
      </c>
      <c r="O66" s="957">
        <v>2.8879154490435899E-4</v>
      </c>
      <c r="P66" s="957">
        <v>2.1012074474075699E-4</v>
      </c>
      <c r="Q66" s="957">
        <v>3.08708203173625E-5</v>
      </c>
      <c r="R66" s="957">
        <v>6.9708303942431401E-6</v>
      </c>
      <c r="S66" s="957">
        <v>2.9874987403899202E-4</v>
      </c>
      <c r="T66" s="957">
        <v>7.2695802682821303E-4</v>
      </c>
      <c r="U66" s="957">
        <v>4.8696229468355601E-3</v>
      </c>
      <c r="V66" s="957">
        <v>3.98333165385322E-7</v>
      </c>
      <c r="W66" s="957">
        <v>8.9624962211697504E-7</v>
      </c>
      <c r="X66" s="957">
        <v>2.98749874038992E-5</v>
      </c>
      <c r="Y66" s="957">
        <v>1.9916658269266099E-5</v>
      </c>
      <c r="Z66" s="957">
        <v>6.9708303942431395E-5</v>
      </c>
      <c r="AA66" s="957">
        <v>7.2695802682821304E-6</v>
      </c>
      <c r="AB66" s="937"/>
    </row>
    <row r="67" spans="1:28">
      <c r="A67" s="951" t="s">
        <v>3867</v>
      </c>
      <c r="B67" s="952">
        <v>0</v>
      </c>
      <c r="C67" s="953">
        <v>0</v>
      </c>
      <c r="D67" s="953">
        <v>0</v>
      </c>
      <c r="E67" s="953">
        <v>0</v>
      </c>
      <c r="F67" s="954">
        <v>0</v>
      </c>
      <c r="G67" s="955">
        <v>0</v>
      </c>
      <c r="H67" s="955">
        <v>0</v>
      </c>
      <c r="I67" s="955">
        <v>0</v>
      </c>
      <c r="J67" s="955">
        <v>0</v>
      </c>
      <c r="K67" s="955">
        <v>0</v>
      </c>
      <c r="L67" s="956">
        <v>0</v>
      </c>
      <c r="M67" s="957">
        <v>0</v>
      </c>
      <c r="N67" s="957">
        <v>0</v>
      </c>
      <c r="O67" s="957">
        <v>0</v>
      </c>
      <c r="P67" s="957">
        <v>0</v>
      </c>
      <c r="Q67" s="957">
        <v>0</v>
      </c>
      <c r="R67" s="957">
        <v>0</v>
      </c>
      <c r="S67" s="957">
        <v>0</v>
      </c>
      <c r="T67" s="957">
        <v>0</v>
      </c>
      <c r="U67" s="957">
        <v>0</v>
      </c>
      <c r="V67" s="957">
        <v>0</v>
      </c>
      <c r="W67" s="957">
        <v>0</v>
      </c>
      <c r="X67" s="957">
        <v>0</v>
      </c>
      <c r="Y67" s="957">
        <v>0</v>
      </c>
      <c r="Z67" s="957">
        <v>0</v>
      </c>
      <c r="AA67" s="957">
        <v>0</v>
      </c>
      <c r="AB67" s="937"/>
    </row>
    <row r="68" spans="1:28">
      <c r="A68" s="951" t="s">
        <v>3868</v>
      </c>
      <c r="B68" s="952">
        <v>0</v>
      </c>
      <c r="C68" s="953">
        <v>0.33800000000000002</v>
      </c>
      <c r="D68" s="953">
        <v>0</v>
      </c>
      <c r="E68" s="953">
        <v>0</v>
      </c>
      <c r="F68" s="954">
        <v>0</v>
      </c>
      <c r="G68" s="955">
        <v>0</v>
      </c>
      <c r="H68" s="955">
        <v>0</v>
      </c>
      <c r="I68" s="955">
        <v>0</v>
      </c>
      <c r="J68" s="955">
        <v>0</v>
      </c>
      <c r="K68" s="955">
        <v>0</v>
      </c>
      <c r="L68" s="956">
        <v>0</v>
      </c>
      <c r="M68" s="957">
        <v>0</v>
      </c>
      <c r="N68" s="957">
        <v>0</v>
      </c>
      <c r="O68" s="957">
        <v>0</v>
      </c>
      <c r="P68" s="957">
        <v>0</v>
      </c>
      <c r="Q68" s="957">
        <v>0</v>
      </c>
      <c r="R68" s="957">
        <v>0</v>
      </c>
      <c r="S68" s="957">
        <v>0</v>
      </c>
      <c r="T68" s="957">
        <v>0</v>
      </c>
      <c r="U68" s="957">
        <v>0</v>
      </c>
      <c r="V68" s="957">
        <v>0</v>
      </c>
      <c r="W68" s="957">
        <v>0</v>
      </c>
      <c r="X68" s="957">
        <v>0</v>
      </c>
      <c r="Y68" s="957">
        <v>0</v>
      </c>
      <c r="Z68" s="957">
        <v>0</v>
      </c>
      <c r="AA68" s="957">
        <v>0</v>
      </c>
      <c r="AB68" s="937"/>
    </row>
    <row r="69" spans="1:28">
      <c r="A69" s="951" t="s">
        <v>3869</v>
      </c>
      <c r="B69" s="952">
        <v>0</v>
      </c>
      <c r="C69" s="953">
        <v>507.88709</v>
      </c>
      <c r="D69" s="953">
        <v>0</v>
      </c>
      <c r="E69" s="953">
        <v>0</v>
      </c>
      <c r="F69" s="954">
        <v>0</v>
      </c>
      <c r="G69" s="955">
        <v>0</v>
      </c>
      <c r="H69" s="955">
        <v>0</v>
      </c>
      <c r="I69" s="955">
        <v>0</v>
      </c>
      <c r="J69" s="955">
        <v>0</v>
      </c>
      <c r="K69" s="955">
        <v>190</v>
      </c>
      <c r="L69" s="956">
        <v>0.23651031694753499</v>
      </c>
      <c r="M69" s="957">
        <v>5.4059501016579404E-3</v>
      </c>
      <c r="N69" s="957">
        <v>3.1534708926338E-3</v>
      </c>
      <c r="O69" s="957">
        <v>2.9282229717313899E-2</v>
      </c>
      <c r="P69" s="957">
        <v>4.4824336259580398E-2</v>
      </c>
      <c r="Q69" s="957">
        <v>3.8292146553410402E-3</v>
      </c>
      <c r="R69" s="957">
        <v>1.8019833672193099E-3</v>
      </c>
      <c r="S69" s="957">
        <v>3.3787188135362099E-2</v>
      </c>
      <c r="T69" s="957">
        <v>0.15091610700461799</v>
      </c>
      <c r="U69" s="957">
        <v>0.765842931068209</v>
      </c>
      <c r="V69" s="957">
        <v>6.7574376270724296E-5</v>
      </c>
      <c r="W69" s="957">
        <v>2.2524792090241401E-4</v>
      </c>
      <c r="X69" s="957">
        <v>0</v>
      </c>
      <c r="Y69" s="957">
        <v>0</v>
      </c>
      <c r="Z69" s="957">
        <v>2.25247920902414E-2</v>
      </c>
      <c r="AA69" s="957">
        <v>6.5321897061700095E-4</v>
      </c>
      <c r="AB69" s="937"/>
    </row>
    <row r="70" spans="1:28">
      <c r="A70" s="951" t="s">
        <v>3870</v>
      </c>
      <c r="B70" s="952">
        <v>0</v>
      </c>
      <c r="C70" s="953">
        <v>1.83114</v>
      </c>
      <c r="D70" s="953">
        <v>0</v>
      </c>
      <c r="E70" s="953">
        <v>0</v>
      </c>
      <c r="F70" s="954">
        <v>0</v>
      </c>
      <c r="G70" s="955">
        <v>0</v>
      </c>
      <c r="H70" s="955">
        <v>0</v>
      </c>
      <c r="I70" s="955">
        <v>0</v>
      </c>
      <c r="J70" s="955">
        <v>0</v>
      </c>
      <c r="K70" s="955">
        <v>9</v>
      </c>
      <c r="L70" s="956">
        <v>3.7450430638459299E-2</v>
      </c>
      <c r="M70" s="957">
        <v>6.9352649330480204E-4</v>
      </c>
      <c r="N70" s="957">
        <v>5.3348191792677102E-5</v>
      </c>
      <c r="O70" s="957">
        <v>3.8410698090727501E-3</v>
      </c>
      <c r="P70" s="957">
        <v>8.2689697278649499E-3</v>
      </c>
      <c r="Q70" s="957">
        <v>5.7616047136091204E-4</v>
      </c>
      <c r="R70" s="957">
        <v>1.4937493701949601E-4</v>
      </c>
      <c r="S70" s="957">
        <v>6.7218721658773104E-3</v>
      </c>
      <c r="T70" s="957">
        <v>1.6324546688559202E-2</v>
      </c>
      <c r="U70" s="957">
        <v>9.1332104349063206E-2</v>
      </c>
      <c r="V70" s="957">
        <v>9.6026745226818692E-6</v>
      </c>
      <c r="W70" s="957">
        <v>3.5209806583166903E-5</v>
      </c>
      <c r="X70" s="957">
        <v>1.06696383585354E-4</v>
      </c>
      <c r="Y70" s="957">
        <v>1.06696383585354E-4</v>
      </c>
      <c r="Z70" s="957">
        <v>2.4540168224631499E-3</v>
      </c>
      <c r="AA70" s="957">
        <v>7.8955323853162094E-5</v>
      </c>
      <c r="AB70" s="937"/>
    </row>
    <row r="71" spans="1:28">
      <c r="A71" s="951" t="s">
        <v>3871</v>
      </c>
      <c r="B71" s="952">
        <v>0</v>
      </c>
      <c r="C71" s="953">
        <v>3.1800000000000001E-3</v>
      </c>
      <c r="D71" s="953">
        <v>0</v>
      </c>
      <c r="E71" s="953">
        <v>0</v>
      </c>
      <c r="F71" s="954">
        <v>0</v>
      </c>
      <c r="G71" s="955">
        <v>0</v>
      </c>
      <c r="H71" s="955">
        <v>0</v>
      </c>
      <c r="I71" s="955">
        <v>0</v>
      </c>
      <c r="J71" s="955">
        <v>0</v>
      </c>
      <c r="K71" s="955">
        <v>0</v>
      </c>
      <c r="L71" s="956">
        <v>0</v>
      </c>
      <c r="M71" s="957">
        <v>0</v>
      </c>
      <c r="N71" s="957">
        <v>0</v>
      </c>
      <c r="O71" s="957">
        <v>0</v>
      </c>
      <c r="P71" s="957">
        <v>0</v>
      </c>
      <c r="Q71" s="957">
        <v>0</v>
      </c>
      <c r="R71" s="957">
        <v>0</v>
      </c>
      <c r="S71" s="957">
        <v>0</v>
      </c>
      <c r="T71" s="957">
        <v>0</v>
      </c>
      <c r="U71" s="957">
        <v>0</v>
      </c>
      <c r="V71" s="957">
        <v>0</v>
      </c>
      <c r="W71" s="957">
        <v>0</v>
      </c>
      <c r="X71" s="957">
        <v>0</v>
      </c>
      <c r="Y71" s="957">
        <v>0</v>
      </c>
      <c r="Z71" s="957">
        <v>0</v>
      </c>
      <c r="AA71" s="957">
        <v>0</v>
      </c>
      <c r="AB71" s="937"/>
    </row>
    <row r="72" spans="1:28">
      <c r="A72" s="951" t="s">
        <v>3872</v>
      </c>
      <c r="B72" s="952">
        <v>0</v>
      </c>
      <c r="C72" s="953">
        <v>25.818999999999999</v>
      </c>
      <c r="D72" s="953">
        <v>0</v>
      </c>
      <c r="E72" s="953">
        <v>0</v>
      </c>
      <c r="F72" s="954">
        <v>2</v>
      </c>
      <c r="G72" s="955">
        <v>0</v>
      </c>
      <c r="H72" s="955">
        <v>0</v>
      </c>
      <c r="I72" s="955">
        <v>0</v>
      </c>
      <c r="J72" s="955">
        <v>0</v>
      </c>
      <c r="K72" s="955">
        <v>0</v>
      </c>
      <c r="L72" s="956">
        <v>0</v>
      </c>
      <c r="M72" s="957">
        <v>0</v>
      </c>
      <c r="N72" s="957">
        <v>0</v>
      </c>
      <c r="O72" s="957">
        <v>0</v>
      </c>
      <c r="P72" s="957">
        <v>0</v>
      </c>
      <c r="Q72" s="957">
        <v>0</v>
      </c>
      <c r="R72" s="957">
        <v>0</v>
      </c>
      <c r="S72" s="957">
        <v>0</v>
      </c>
      <c r="T72" s="957">
        <v>0</v>
      </c>
      <c r="U72" s="957">
        <v>0</v>
      </c>
      <c r="V72" s="957">
        <v>0</v>
      </c>
      <c r="W72" s="957">
        <v>0</v>
      </c>
      <c r="X72" s="957">
        <v>0</v>
      </c>
      <c r="Y72" s="957">
        <v>0</v>
      </c>
      <c r="Z72" s="957">
        <v>0</v>
      </c>
      <c r="AA72" s="957">
        <v>0</v>
      </c>
      <c r="AB72" s="937"/>
    </row>
    <row r="73" spans="1:28">
      <c r="A73" s="951" t="s">
        <v>3873</v>
      </c>
      <c r="B73" s="952">
        <v>0</v>
      </c>
      <c r="C73" s="953">
        <v>0</v>
      </c>
      <c r="D73" s="953">
        <v>0</v>
      </c>
      <c r="E73" s="953">
        <v>0</v>
      </c>
      <c r="F73" s="954">
        <v>0</v>
      </c>
      <c r="G73" s="955">
        <v>0</v>
      </c>
      <c r="H73" s="955">
        <v>0</v>
      </c>
      <c r="I73" s="955">
        <v>0</v>
      </c>
      <c r="J73" s="955">
        <v>0</v>
      </c>
      <c r="K73" s="955">
        <v>0</v>
      </c>
      <c r="L73" s="956">
        <v>0</v>
      </c>
      <c r="M73" s="957">
        <v>0</v>
      </c>
      <c r="N73" s="957">
        <v>0</v>
      </c>
      <c r="O73" s="957">
        <v>0</v>
      </c>
      <c r="P73" s="957">
        <v>0</v>
      </c>
      <c r="Q73" s="957">
        <v>0</v>
      </c>
      <c r="R73" s="957">
        <v>0</v>
      </c>
      <c r="S73" s="957">
        <v>0</v>
      </c>
      <c r="T73" s="957">
        <v>0</v>
      </c>
      <c r="U73" s="957">
        <v>0</v>
      </c>
      <c r="V73" s="957">
        <v>0</v>
      </c>
      <c r="W73" s="957">
        <v>0</v>
      </c>
      <c r="X73" s="957">
        <v>0</v>
      </c>
      <c r="Y73" s="957">
        <v>0</v>
      </c>
      <c r="Z73" s="957">
        <v>0</v>
      </c>
      <c r="AA73" s="957">
        <v>0</v>
      </c>
      <c r="AB73" s="937"/>
    </row>
    <row r="74" spans="1:28">
      <c r="A74" s="951" t="s">
        <v>3874</v>
      </c>
      <c r="B74" s="952">
        <v>0</v>
      </c>
      <c r="C74" s="953">
        <v>0</v>
      </c>
      <c r="D74" s="953">
        <v>0</v>
      </c>
      <c r="E74" s="953">
        <v>0</v>
      </c>
      <c r="F74" s="954">
        <v>0</v>
      </c>
      <c r="G74" s="955">
        <v>0</v>
      </c>
      <c r="H74" s="955">
        <v>0</v>
      </c>
      <c r="I74" s="955">
        <v>0</v>
      </c>
      <c r="J74" s="955">
        <v>0</v>
      </c>
      <c r="K74" s="955">
        <v>0</v>
      </c>
      <c r="L74" s="956">
        <v>0</v>
      </c>
      <c r="M74" s="957">
        <v>0</v>
      </c>
      <c r="N74" s="957">
        <v>0</v>
      </c>
      <c r="O74" s="957">
        <v>0</v>
      </c>
      <c r="P74" s="957">
        <v>0</v>
      </c>
      <c r="Q74" s="957">
        <v>0</v>
      </c>
      <c r="R74" s="957">
        <v>0</v>
      </c>
      <c r="S74" s="957">
        <v>0</v>
      </c>
      <c r="T74" s="957">
        <v>0</v>
      </c>
      <c r="U74" s="957">
        <v>0</v>
      </c>
      <c r="V74" s="957">
        <v>0</v>
      </c>
      <c r="W74" s="957">
        <v>0</v>
      </c>
      <c r="X74" s="957">
        <v>0</v>
      </c>
      <c r="Y74" s="957">
        <v>0</v>
      </c>
      <c r="Z74" s="957">
        <v>0</v>
      </c>
      <c r="AA74" s="957">
        <v>0</v>
      </c>
      <c r="AB74" s="937"/>
    </row>
    <row r="75" spans="1:28">
      <c r="A75" s="942"/>
      <c r="B75" s="943"/>
      <c r="C75" s="942"/>
      <c r="D75" s="942"/>
      <c r="E75" s="942"/>
      <c r="F75" s="943"/>
      <c r="G75" s="942"/>
      <c r="H75" s="942"/>
      <c r="I75" s="942"/>
      <c r="J75" s="942"/>
      <c r="K75" s="942"/>
      <c r="L75" s="943"/>
      <c r="M75" s="942"/>
      <c r="N75" s="942"/>
      <c r="O75" s="942"/>
      <c r="P75" s="942"/>
      <c r="Q75" s="942"/>
      <c r="R75" s="942"/>
      <c r="S75" s="942"/>
      <c r="T75" s="942"/>
      <c r="U75" s="942"/>
      <c r="V75" s="942"/>
      <c r="W75" s="942"/>
      <c r="X75" s="942"/>
      <c r="Y75" s="942"/>
      <c r="Z75" s="942"/>
      <c r="AA75" s="942"/>
      <c r="AB75" s="937"/>
    </row>
    <row r="76" spans="1:28">
      <c r="A76" s="944" t="s">
        <v>3875</v>
      </c>
      <c r="B76" s="945">
        <v>0</v>
      </c>
      <c r="C76" s="946">
        <v>0</v>
      </c>
      <c r="D76" s="946">
        <v>0</v>
      </c>
      <c r="E76" s="946">
        <v>0</v>
      </c>
      <c r="F76" s="947">
        <v>0</v>
      </c>
      <c r="G76" s="948">
        <v>0</v>
      </c>
      <c r="H76" s="948">
        <v>0</v>
      </c>
      <c r="I76" s="948">
        <v>0</v>
      </c>
      <c r="J76" s="948">
        <v>0</v>
      </c>
      <c r="K76" s="948">
        <v>0</v>
      </c>
      <c r="L76" s="949">
        <v>0</v>
      </c>
      <c r="M76" s="950">
        <v>0</v>
      </c>
      <c r="N76" s="950">
        <v>0</v>
      </c>
      <c r="O76" s="950">
        <v>0</v>
      </c>
      <c r="P76" s="950">
        <v>0</v>
      </c>
      <c r="Q76" s="950">
        <v>0</v>
      </c>
      <c r="R76" s="950">
        <v>0</v>
      </c>
      <c r="S76" s="950">
        <v>0</v>
      </c>
      <c r="T76" s="950">
        <v>0</v>
      </c>
      <c r="U76" s="950">
        <v>0</v>
      </c>
      <c r="V76" s="950">
        <v>0</v>
      </c>
      <c r="W76" s="950">
        <v>0</v>
      </c>
      <c r="X76" s="950">
        <v>0</v>
      </c>
      <c r="Y76" s="950">
        <v>0</v>
      </c>
      <c r="Z76" s="950">
        <v>0</v>
      </c>
      <c r="AA76" s="950">
        <v>0</v>
      </c>
      <c r="AB76" s="937"/>
    </row>
    <row r="77" spans="1:28">
      <c r="A77" s="951" t="s">
        <v>3876</v>
      </c>
      <c r="B77" s="952">
        <v>0</v>
      </c>
      <c r="C77" s="953">
        <v>0</v>
      </c>
      <c r="D77" s="953">
        <v>0</v>
      </c>
      <c r="E77" s="953">
        <v>0</v>
      </c>
      <c r="F77" s="954">
        <v>0</v>
      </c>
      <c r="G77" s="955">
        <v>0</v>
      </c>
      <c r="H77" s="955">
        <v>0</v>
      </c>
      <c r="I77" s="955">
        <v>0</v>
      </c>
      <c r="J77" s="955">
        <v>0</v>
      </c>
      <c r="K77" s="955">
        <v>0</v>
      </c>
      <c r="L77" s="956">
        <v>0</v>
      </c>
      <c r="M77" s="957">
        <v>0</v>
      </c>
      <c r="N77" s="957">
        <v>0</v>
      </c>
      <c r="O77" s="957">
        <v>0</v>
      </c>
      <c r="P77" s="957">
        <v>0</v>
      </c>
      <c r="Q77" s="957">
        <v>0</v>
      </c>
      <c r="R77" s="957">
        <v>0</v>
      </c>
      <c r="S77" s="957">
        <v>0</v>
      </c>
      <c r="T77" s="957">
        <v>0</v>
      </c>
      <c r="U77" s="957">
        <v>0</v>
      </c>
      <c r="V77" s="957">
        <v>0</v>
      </c>
      <c r="W77" s="957">
        <v>0</v>
      </c>
      <c r="X77" s="957">
        <v>0</v>
      </c>
      <c r="Y77" s="957">
        <v>0</v>
      </c>
      <c r="Z77" s="957">
        <v>0</v>
      </c>
      <c r="AA77" s="957">
        <v>0</v>
      </c>
      <c r="AB77" s="937"/>
    </row>
    <row r="78" spans="1:28">
      <c r="A78" s="951" t="s">
        <v>3877</v>
      </c>
      <c r="B78" s="952">
        <v>0</v>
      </c>
      <c r="C78" s="953">
        <v>0.17448</v>
      </c>
      <c r="D78" s="953">
        <v>0</v>
      </c>
      <c r="E78" s="953">
        <v>0</v>
      </c>
      <c r="F78" s="954">
        <v>0.17448</v>
      </c>
      <c r="G78" s="955">
        <v>0</v>
      </c>
      <c r="H78" s="955">
        <v>0</v>
      </c>
      <c r="I78" s="955">
        <v>0</v>
      </c>
      <c r="J78" s="955">
        <v>0</v>
      </c>
      <c r="K78" s="955">
        <v>0</v>
      </c>
      <c r="L78" s="956">
        <v>0</v>
      </c>
      <c r="M78" s="957">
        <v>0</v>
      </c>
      <c r="N78" s="957">
        <v>0</v>
      </c>
      <c r="O78" s="957">
        <v>0</v>
      </c>
      <c r="P78" s="957">
        <v>0</v>
      </c>
      <c r="Q78" s="957">
        <v>0</v>
      </c>
      <c r="R78" s="957">
        <v>0</v>
      </c>
      <c r="S78" s="957">
        <v>0</v>
      </c>
      <c r="T78" s="957">
        <v>0</v>
      </c>
      <c r="U78" s="957">
        <v>0</v>
      </c>
      <c r="V78" s="957">
        <v>0</v>
      </c>
      <c r="W78" s="957">
        <v>0</v>
      </c>
      <c r="X78" s="957">
        <v>0</v>
      </c>
      <c r="Y78" s="957">
        <v>0</v>
      </c>
      <c r="Z78" s="957">
        <v>0</v>
      </c>
      <c r="AA78" s="957">
        <v>0</v>
      </c>
      <c r="AB78" s="937"/>
    </row>
    <row r="79" spans="1:28">
      <c r="A79" s="942"/>
      <c r="B79" s="943"/>
      <c r="C79" s="942"/>
      <c r="D79" s="942"/>
      <c r="E79" s="942"/>
      <c r="F79" s="943"/>
      <c r="G79" s="942"/>
      <c r="H79" s="942"/>
      <c r="I79" s="942"/>
      <c r="J79" s="942"/>
      <c r="K79" s="942"/>
      <c r="L79" s="943"/>
      <c r="M79" s="942"/>
      <c r="N79" s="942"/>
      <c r="O79" s="942"/>
      <c r="P79" s="942"/>
      <c r="Q79" s="942"/>
      <c r="R79" s="942"/>
      <c r="S79" s="942"/>
      <c r="T79" s="942"/>
      <c r="U79" s="942"/>
      <c r="V79" s="942"/>
      <c r="W79" s="942"/>
      <c r="X79" s="942"/>
      <c r="Y79" s="942"/>
      <c r="Z79" s="942"/>
      <c r="AA79" s="942"/>
      <c r="AB79" s="937"/>
    </row>
    <row r="80" spans="1:28">
      <c r="A80" s="944" t="s">
        <v>3878</v>
      </c>
      <c r="B80" s="945">
        <v>0</v>
      </c>
      <c r="C80" s="946">
        <v>56498</v>
      </c>
      <c r="D80" s="946">
        <v>-42395</v>
      </c>
      <c r="E80" s="946">
        <v>52</v>
      </c>
      <c r="F80" s="947">
        <v>0</v>
      </c>
      <c r="G80" s="948">
        <v>0</v>
      </c>
      <c r="H80" s="948">
        <v>0</v>
      </c>
      <c r="I80" s="948">
        <v>0</v>
      </c>
      <c r="J80" s="948">
        <v>0</v>
      </c>
      <c r="K80" s="948">
        <v>100674</v>
      </c>
      <c r="L80" s="949">
        <v>155.026399064071</v>
      </c>
      <c r="M80" s="950">
        <v>0.19488063430288699</v>
      </c>
      <c r="N80" s="950">
        <v>0.60197274220138297</v>
      </c>
      <c r="O80" s="950">
        <v>13.919895220891201</v>
      </c>
      <c r="P80" s="950">
        <v>37.231819932374599</v>
      </c>
      <c r="Q80" s="950">
        <v>2.8397356437052101E-2</v>
      </c>
      <c r="R80" s="950">
        <v>0.12855804395416801</v>
      </c>
      <c r="S80" s="950">
        <v>2.5974612636882601</v>
      </c>
      <c r="T80" s="950">
        <v>8.6618647912722402</v>
      </c>
      <c r="U80" s="950">
        <v>24.221138915040001</v>
      </c>
      <c r="V80" s="950">
        <v>8.0547790047598503E-3</v>
      </c>
      <c r="W80" s="950">
        <v>1.7385058557346301E-3</v>
      </c>
      <c r="X80" s="950">
        <v>0.39679951821840698</v>
      </c>
      <c r="Y80" s="950">
        <v>0.34011387275863503</v>
      </c>
      <c r="Z80" s="950">
        <v>5.4533707165847702E-4</v>
      </c>
      <c r="AA80" s="950">
        <v>5.7065526598815697E-2</v>
      </c>
      <c r="AB80" s="937"/>
    </row>
    <row r="81" spans="1:28">
      <c r="A81" s="951" t="s">
        <v>4207</v>
      </c>
      <c r="B81" s="952">
        <v>0</v>
      </c>
      <c r="C81" s="953">
        <v>0</v>
      </c>
      <c r="D81" s="953">
        <v>0</v>
      </c>
      <c r="E81" s="953">
        <v>0</v>
      </c>
      <c r="F81" s="954">
        <v>0</v>
      </c>
      <c r="G81" s="955">
        <v>0</v>
      </c>
      <c r="H81" s="955">
        <v>0</v>
      </c>
      <c r="I81" s="955">
        <v>0</v>
      </c>
      <c r="J81" s="955">
        <v>0</v>
      </c>
      <c r="K81" s="955">
        <v>0</v>
      </c>
      <c r="L81" s="956">
        <v>0</v>
      </c>
      <c r="M81" s="957">
        <v>0</v>
      </c>
      <c r="N81" s="957">
        <v>0</v>
      </c>
      <c r="O81" s="957">
        <v>0</v>
      </c>
      <c r="P81" s="957">
        <v>0</v>
      </c>
      <c r="Q81" s="957">
        <v>0</v>
      </c>
      <c r="R81" s="957">
        <v>0</v>
      </c>
      <c r="S81" s="957">
        <v>0</v>
      </c>
      <c r="T81" s="957">
        <v>0</v>
      </c>
      <c r="U81" s="957">
        <v>0</v>
      </c>
      <c r="V81" s="957">
        <v>0</v>
      </c>
      <c r="W81" s="957">
        <v>0</v>
      </c>
      <c r="X81" s="957">
        <v>0</v>
      </c>
      <c r="Y81" s="957">
        <v>0</v>
      </c>
      <c r="Z81" s="957">
        <v>0</v>
      </c>
      <c r="AA81" s="957">
        <v>0</v>
      </c>
      <c r="AB81" s="937"/>
    </row>
    <row r="82" spans="1:28">
      <c r="A82" s="951" t="s">
        <v>3879</v>
      </c>
      <c r="B82" s="952">
        <v>0</v>
      </c>
      <c r="C82" s="953">
        <v>89.604805999999996</v>
      </c>
      <c r="D82" s="953">
        <v>44</v>
      </c>
      <c r="E82" s="953">
        <v>0</v>
      </c>
      <c r="F82" s="954">
        <v>0</v>
      </c>
      <c r="G82" s="955">
        <v>0</v>
      </c>
      <c r="H82" s="955">
        <v>0</v>
      </c>
      <c r="I82" s="955">
        <v>0</v>
      </c>
      <c r="J82" s="955">
        <v>0</v>
      </c>
      <c r="K82" s="955">
        <v>46</v>
      </c>
      <c r="L82" s="956">
        <v>0.17887055950398001</v>
      </c>
      <c r="M82" s="957">
        <v>1.6360112149754299E-4</v>
      </c>
      <c r="N82" s="957">
        <v>0</v>
      </c>
      <c r="O82" s="957">
        <v>4.3626965732678101E-3</v>
      </c>
      <c r="P82" s="957">
        <v>4.4499505047331703E-2</v>
      </c>
      <c r="Q82" s="957">
        <v>5.4533707165847698E-5</v>
      </c>
      <c r="R82" s="957">
        <v>2.7266853582923802E-4</v>
      </c>
      <c r="S82" s="957">
        <v>1.63601121497543E-3</v>
      </c>
      <c r="T82" s="957">
        <v>2.7266853582923801E-3</v>
      </c>
      <c r="U82" s="957">
        <v>3.1629550156191601E-2</v>
      </c>
      <c r="V82" s="957">
        <v>1.0906741433169501E-5</v>
      </c>
      <c r="W82" s="957">
        <v>1.0906741433169501E-5</v>
      </c>
      <c r="X82" s="957">
        <v>0</v>
      </c>
      <c r="Y82" s="957">
        <v>0</v>
      </c>
      <c r="Z82" s="957">
        <v>5.4533707165847702E-4</v>
      </c>
      <c r="AA82" s="957">
        <v>5.99870778824324E-4</v>
      </c>
      <c r="AB82" s="937"/>
    </row>
    <row r="83" spans="1:28">
      <c r="A83" s="951" t="s">
        <v>3880</v>
      </c>
      <c r="B83" s="952">
        <v>0</v>
      </c>
      <c r="C83" s="953">
        <v>0.13991999999999999</v>
      </c>
      <c r="D83" s="953">
        <v>0</v>
      </c>
      <c r="E83" s="953">
        <v>0</v>
      </c>
      <c r="F83" s="954">
        <v>0</v>
      </c>
      <c r="G83" s="955">
        <v>0</v>
      </c>
      <c r="H83" s="955">
        <v>0</v>
      </c>
      <c r="I83" s="955">
        <v>0</v>
      </c>
      <c r="J83" s="955">
        <v>0</v>
      </c>
      <c r="K83" s="955">
        <v>0</v>
      </c>
      <c r="L83" s="956">
        <v>0</v>
      </c>
      <c r="M83" s="957">
        <v>0</v>
      </c>
      <c r="N83" s="957">
        <v>0</v>
      </c>
      <c r="O83" s="957">
        <v>0</v>
      </c>
      <c r="P83" s="957">
        <v>0</v>
      </c>
      <c r="Q83" s="957">
        <v>0</v>
      </c>
      <c r="R83" s="957">
        <v>0</v>
      </c>
      <c r="S83" s="957">
        <v>0</v>
      </c>
      <c r="T83" s="957">
        <v>0</v>
      </c>
      <c r="U83" s="957">
        <v>0</v>
      </c>
      <c r="V83" s="957">
        <v>0</v>
      </c>
      <c r="W83" s="957">
        <v>0</v>
      </c>
      <c r="X83" s="957">
        <v>0</v>
      </c>
      <c r="Y83" s="957">
        <v>0</v>
      </c>
      <c r="Z83" s="957">
        <v>0</v>
      </c>
      <c r="AA83" s="957">
        <v>0</v>
      </c>
      <c r="AB83" s="937"/>
    </row>
    <row r="84" spans="1:28">
      <c r="A84" s="951" t="s">
        <v>3881</v>
      </c>
      <c r="B84" s="952">
        <v>0</v>
      </c>
      <c r="C84" s="953">
        <v>5.3600000000000002E-3</v>
      </c>
      <c r="D84" s="953">
        <v>0</v>
      </c>
      <c r="E84" s="953">
        <v>0</v>
      </c>
      <c r="F84" s="954">
        <v>0</v>
      </c>
      <c r="G84" s="955">
        <v>0</v>
      </c>
      <c r="H84" s="955">
        <v>0</v>
      </c>
      <c r="I84" s="955">
        <v>0</v>
      </c>
      <c r="J84" s="955">
        <v>0</v>
      </c>
      <c r="K84" s="955">
        <v>0</v>
      </c>
      <c r="L84" s="956">
        <v>0</v>
      </c>
      <c r="M84" s="957">
        <v>0</v>
      </c>
      <c r="N84" s="957">
        <v>0</v>
      </c>
      <c r="O84" s="957">
        <v>0</v>
      </c>
      <c r="P84" s="957">
        <v>0</v>
      </c>
      <c r="Q84" s="957">
        <v>0</v>
      </c>
      <c r="R84" s="957">
        <v>0</v>
      </c>
      <c r="S84" s="957">
        <v>0</v>
      </c>
      <c r="T84" s="957">
        <v>0</v>
      </c>
      <c r="U84" s="957">
        <v>0</v>
      </c>
      <c r="V84" s="957">
        <v>0</v>
      </c>
      <c r="W84" s="957">
        <v>0</v>
      </c>
      <c r="X84" s="957">
        <v>0</v>
      </c>
      <c r="Y84" s="957">
        <v>0</v>
      </c>
      <c r="Z84" s="957">
        <v>0</v>
      </c>
      <c r="AA84" s="957">
        <v>0</v>
      </c>
      <c r="AB84" s="937"/>
    </row>
    <row r="85" spans="1:28">
      <c r="A85" s="951" t="s">
        <v>3882</v>
      </c>
      <c r="B85" s="952">
        <v>0</v>
      </c>
      <c r="C85" s="953">
        <v>9.0302199999999999</v>
      </c>
      <c r="D85" s="953">
        <v>-58</v>
      </c>
      <c r="E85" s="953">
        <v>0</v>
      </c>
      <c r="F85" s="954">
        <v>0</v>
      </c>
      <c r="G85" s="955">
        <v>0</v>
      </c>
      <c r="H85" s="955">
        <v>0</v>
      </c>
      <c r="I85" s="955">
        <v>0</v>
      </c>
      <c r="J85" s="955">
        <v>0</v>
      </c>
      <c r="K85" s="955">
        <v>67</v>
      </c>
      <c r="L85" s="956">
        <v>0.247025838307558</v>
      </c>
      <c r="M85" s="957">
        <v>1.03258389003159E-3</v>
      </c>
      <c r="N85" s="957">
        <v>0</v>
      </c>
      <c r="O85" s="957">
        <v>6.6720805202041503E-2</v>
      </c>
      <c r="P85" s="957">
        <v>6.0604731391854301E-2</v>
      </c>
      <c r="Q85" s="957">
        <v>0</v>
      </c>
      <c r="R85" s="957">
        <v>1.11201342003402E-3</v>
      </c>
      <c r="S85" s="957">
        <v>2.6211744900802001E-2</v>
      </c>
      <c r="T85" s="957">
        <v>4.4480536801360999E-2</v>
      </c>
      <c r="U85" s="957">
        <v>0.23352281820714499</v>
      </c>
      <c r="V85" s="957">
        <v>7.9429530002430305E-5</v>
      </c>
      <c r="W85" s="957">
        <v>1.5885906000486102E-5</v>
      </c>
      <c r="X85" s="957">
        <v>0</v>
      </c>
      <c r="Y85" s="957">
        <v>0</v>
      </c>
      <c r="Z85" s="957">
        <v>0</v>
      </c>
      <c r="AA85" s="957">
        <v>1.03258389003159E-4</v>
      </c>
      <c r="AB85" s="937"/>
    </row>
    <row r="86" spans="1:28">
      <c r="A86" s="951" t="s">
        <v>3883</v>
      </c>
      <c r="B86" s="952">
        <v>0</v>
      </c>
      <c r="C86" s="953">
        <v>2575.0501180000001</v>
      </c>
      <c r="D86" s="953">
        <v>0</v>
      </c>
      <c r="E86" s="953">
        <v>0</v>
      </c>
      <c r="F86" s="954">
        <v>0</v>
      </c>
      <c r="G86" s="955">
        <v>0</v>
      </c>
      <c r="H86" s="955">
        <v>0</v>
      </c>
      <c r="I86" s="955">
        <v>0</v>
      </c>
      <c r="J86" s="955">
        <v>0</v>
      </c>
      <c r="K86" s="955">
        <v>2501</v>
      </c>
      <c r="L86" s="956">
        <v>10.4960077769808</v>
      </c>
      <c r="M86" s="957">
        <v>0</v>
      </c>
      <c r="N86" s="957">
        <v>0</v>
      </c>
      <c r="O86" s="957">
        <v>5.9299478965993503E-2</v>
      </c>
      <c r="P86" s="957">
        <v>2.6240019442452098</v>
      </c>
      <c r="Q86" s="957">
        <v>0</v>
      </c>
      <c r="R86" s="957">
        <v>5.92994789659935E-3</v>
      </c>
      <c r="S86" s="957">
        <v>2.96497394829967E-2</v>
      </c>
      <c r="T86" s="957">
        <v>8.8949218448990203E-2</v>
      </c>
      <c r="U86" s="957">
        <v>2.96497394829967E-2</v>
      </c>
      <c r="V86" s="957">
        <v>0</v>
      </c>
      <c r="W86" s="957">
        <v>0</v>
      </c>
      <c r="X86" s="957">
        <v>0</v>
      </c>
      <c r="Y86" s="957">
        <v>0</v>
      </c>
      <c r="Z86" s="957">
        <v>0</v>
      </c>
      <c r="AA86" s="957">
        <v>0</v>
      </c>
      <c r="AB86" s="937"/>
    </row>
    <row r="87" spans="1:28">
      <c r="A87" s="951" t="s">
        <v>3884</v>
      </c>
      <c r="B87" s="952">
        <v>0</v>
      </c>
      <c r="C87" s="953">
        <v>752.20443799999998</v>
      </c>
      <c r="D87" s="953">
        <v>0</v>
      </c>
      <c r="E87" s="953">
        <v>0</v>
      </c>
      <c r="F87" s="954">
        <v>0</v>
      </c>
      <c r="G87" s="955">
        <v>0</v>
      </c>
      <c r="H87" s="955">
        <v>0</v>
      </c>
      <c r="I87" s="955">
        <v>0</v>
      </c>
      <c r="J87" s="955">
        <v>0</v>
      </c>
      <c r="K87" s="955">
        <v>887</v>
      </c>
      <c r="L87" s="956">
        <v>4.1220843731291099</v>
      </c>
      <c r="M87" s="957">
        <v>0</v>
      </c>
      <c r="N87" s="957">
        <v>1.05155213600232E-3</v>
      </c>
      <c r="O87" s="957">
        <v>0.49422950392109199</v>
      </c>
      <c r="P87" s="957">
        <v>1.0273664368742701</v>
      </c>
      <c r="Q87" s="957">
        <v>0</v>
      </c>
      <c r="R87" s="957">
        <v>0</v>
      </c>
      <c r="S87" s="957">
        <v>5.2577606800116201E-2</v>
      </c>
      <c r="T87" s="957">
        <v>0.32598116216071998</v>
      </c>
      <c r="U87" s="957">
        <v>0.210310427200465</v>
      </c>
      <c r="V87" s="957">
        <v>0</v>
      </c>
      <c r="W87" s="957">
        <v>0</v>
      </c>
      <c r="X87" s="957">
        <v>0</v>
      </c>
      <c r="Y87" s="957">
        <v>0</v>
      </c>
      <c r="Z87" s="957">
        <v>0</v>
      </c>
      <c r="AA87" s="957">
        <v>0</v>
      </c>
      <c r="AB87" s="937"/>
    </row>
    <row r="88" spans="1:28">
      <c r="A88" s="951" t="s">
        <v>3885</v>
      </c>
      <c r="B88" s="952">
        <v>0</v>
      </c>
      <c r="C88" s="953">
        <v>13904.692999999999</v>
      </c>
      <c r="D88" s="953">
        <v>0</v>
      </c>
      <c r="E88" s="953">
        <v>16.8</v>
      </c>
      <c r="F88" s="954">
        <v>0</v>
      </c>
      <c r="G88" s="955">
        <v>0</v>
      </c>
      <c r="H88" s="955">
        <v>0</v>
      </c>
      <c r="I88" s="955">
        <v>0</v>
      </c>
      <c r="J88" s="955">
        <v>0</v>
      </c>
      <c r="K88" s="955">
        <v>15665</v>
      </c>
      <c r="L88" s="956">
        <v>69.652761361683005</v>
      </c>
      <c r="M88" s="957">
        <v>3.4913664842948798E-2</v>
      </c>
      <c r="N88" s="957">
        <v>0</v>
      </c>
      <c r="O88" s="957">
        <v>7.1573012928045099</v>
      </c>
      <c r="P88" s="957">
        <v>17.3695482593671</v>
      </c>
      <c r="Q88" s="957">
        <v>0</v>
      </c>
      <c r="R88" s="957">
        <v>0.104740994528847</v>
      </c>
      <c r="S88" s="957">
        <v>1.04740994528847</v>
      </c>
      <c r="T88" s="957">
        <v>0.87284162107372099</v>
      </c>
      <c r="U88" s="957">
        <v>14.6637392340385</v>
      </c>
      <c r="V88" s="957">
        <v>0</v>
      </c>
      <c r="W88" s="957">
        <v>0</v>
      </c>
      <c r="X88" s="957">
        <v>0</v>
      </c>
      <c r="Y88" s="957">
        <v>0</v>
      </c>
      <c r="Z88" s="957">
        <v>0</v>
      </c>
      <c r="AA88" s="957">
        <v>1.22197826950321E-2</v>
      </c>
      <c r="AB88" s="937"/>
    </row>
    <row r="89" spans="1:28">
      <c r="A89" s="951" t="s">
        <v>3886</v>
      </c>
      <c r="B89" s="952">
        <v>0</v>
      </c>
      <c r="C89" s="953">
        <v>672</v>
      </c>
      <c r="D89" s="953">
        <v>-2000</v>
      </c>
      <c r="E89" s="953">
        <v>0</v>
      </c>
      <c r="F89" s="954">
        <v>0</v>
      </c>
      <c r="G89" s="955">
        <v>0</v>
      </c>
      <c r="H89" s="955">
        <v>0</v>
      </c>
      <c r="I89" s="955">
        <v>0</v>
      </c>
      <c r="J89" s="955">
        <v>0</v>
      </c>
      <c r="K89" s="955">
        <v>2672</v>
      </c>
      <c r="L89" s="956">
        <v>12.639111337676299</v>
      </c>
      <c r="M89" s="957">
        <v>0</v>
      </c>
      <c r="N89" s="957">
        <v>0</v>
      </c>
      <c r="O89" s="957">
        <v>6.3353941542236905E-2</v>
      </c>
      <c r="P89" s="957">
        <v>3.1613616829576201</v>
      </c>
      <c r="Q89" s="957">
        <v>0</v>
      </c>
      <c r="R89" s="957">
        <v>3.16769707711185E-3</v>
      </c>
      <c r="S89" s="957">
        <v>3.1676970771118501E-2</v>
      </c>
      <c r="T89" s="957">
        <v>0</v>
      </c>
      <c r="U89" s="957">
        <v>9.5030912313355406E-2</v>
      </c>
      <c r="V89" s="957">
        <v>0</v>
      </c>
      <c r="W89" s="957">
        <v>0</v>
      </c>
      <c r="X89" s="957">
        <v>0</v>
      </c>
      <c r="Y89" s="957">
        <v>0</v>
      </c>
      <c r="Z89" s="957">
        <v>0</v>
      </c>
      <c r="AA89" s="957">
        <v>6.3353941542236905E-4</v>
      </c>
      <c r="AB89" s="937"/>
    </row>
    <row r="90" spans="1:28">
      <c r="A90" s="951" t="s">
        <v>3887</v>
      </c>
      <c r="B90" s="952">
        <v>0</v>
      </c>
      <c r="C90" s="953">
        <v>7.3703200000000004</v>
      </c>
      <c r="D90" s="953">
        <v>0</v>
      </c>
      <c r="E90" s="953">
        <v>0</v>
      </c>
      <c r="F90" s="954">
        <v>0</v>
      </c>
      <c r="G90" s="955">
        <v>0</v>
      </c>
      <c r="H90" s="955">
        <v>0</v>
      </c>
      <c r="I90" s="955">
        <v>0</v>
      </c>
      <c r="J90" s="955">
        <v>0</v>
      </c>
      <c r="K90" s="955">
        <v>2</v>
      </c>
      <c r="L90" s="956">
        <v>6.3780727076578397E-3</v>
      </c>
      <c r="M90" s="957">
        <v>0</v>
      </c>
      <c r="N90" s="957">
        <v>2.3710307463411999E-6</v>
      </c>
      <c r="O90" s="957">
        <v>2.1576379791704999E-3</v>
      </c>
      <c r="P90" s="957">
        <v>1.5885906000486099E-3</v>
      </c>
      <c r="Q90" s="957">
        <v>0</v>
      </c>
      <c r="R90" s="957">
        <v>9.4841229853648097E-6</v>
      </c>
      <c r="S90" s="957">
        <v>4.50495841804829E-4</v>
      </c>
      <c r="T90" s="957">
        <v>2.3710307463412001E-5</v>
      </c>
      <c r="U90" s="957">
        <v>5.1451367195604102E-3</v>
      </c>
      <c r="V90" s="957">
        <v>1.8256936746827299E-5</v>
      </c>
      <c r="W90" s="957">
        <v>9.4841229853648095E-7</v>
      </c>
      <c r="X90" s="957">
        <v>0</v>
      </c>
      <c r="Y90" s="957">
        <v>0</v>
      </c>
      <c r="Z90" s="957">
        <v>0</v>
      </c>
      <c r="AA90" s="957">
        <v>4.4101171881946403E-5</v>
      </c>
      <c r="AB90" s="937"/>
    </row>
    <row r="91" spans="1:28">
      <c r="A91" s="951" t="s">
        <v>3888</v>
      </c>
      <c r="B91" s="952">
        <v>0</v>
      </c>
      <c r="C91" s="953">
        <v>105.63948000000001</v>
      </c>
      <c r="D91" s="953">
        <v>0</v>
      </c>
      <c r="E91" s="953">
        <v>0</v>
      </c>
      <c r="F91" s="954">
        <v>62.639479999999999</v>
      </c>
      <c r="G91" s="955">
        <v>0</v>
      </c>
      <c r="H91" s="955">
        <v>0</v>
      </c>
      <c r="I91" s="955">
        <v>0</v>
      </c>
      <c r="J91" s="955">
        <v>0</v>
      </c>
      <c r="K91" s="955">
        <v>43</v>
      </c>
      <c r="L91" s="956">
        <v>0.14834353864483699</v>
      </c>
      <c r="M91" s="957">
        <v>5.0977161046335898E-5</v>
      </c>
      <c r="N91" s="957">
        <v>5.0977161046335898E-5</v>
      </c>
      <c r="O91" s="957">
        <v>6.5250766139309899E-2</v>
      </c>
      <c r="P91" s="957">
        <v>3.7009418919639797E-2</v>
      </c>
      <c r="Q91" s="957">
        <v>0</v>
      </c>
      <c r="R91" s="957">
        <v>1.9881092808070999E-3</v>
      </c>
      <c r="S91" s="957">
        <v>7.6465741569503795E-2</v>
      </c>
      <c r="T91" s="957">
        <v>1.7332234755754201E-2</v>
      </c>
      <c r="U91" s="957">
        <v>0.42311043668458798</v>
      </c>
      <c r="V91" s="957">
        <v>1.0195432209267199E-5</v>
      </c>
      <c r="W91" s="957">
        <v>1.0195432209267199E-5</v>
      </c>
      <c r="X91" s="957">
        <v>0</v>
      </c>
      <c r="Y91" s="957">
        <v>0</v>
      </c>
      <c r="Z91" s="957">
        <v>0</v>
      </c>
      <c r="AA91" s="957">
        <v>1.22345186511206E-4</v>
      </c>
      <c r="AB91" s="937"/>
    </row>
    <row r="92" spans="1:28">
      <c r="A92" s="951" t="s">
        <v>3889</v>
      </c>
      <c r="B92" s="952">
        <v>0</v>
      </c>
      <c r="C92" s="953">
        <v>2317.213913</v>
      </c>
      <c r="D92" s="953">
        <v>-2500</v>
      </c>
      <c r="E92" s="953">
        <v>35.694690000000001</v>
      </c>
      <c r="F92" s="954">
        <v>0</v>
      </c>
      <c r="G92" s="955">
        <v>0</v>
      </c>
      <c r="H92" s="955">
        <v>0</v>
      </c>
      <c r="I92" s="955">
        <v>0</v>
      </c>
      <c r="J92" s="955">
        <v>0</v>
      </c>
      <c r="K92" s="955">
        <v>4781.5192230000002</v>
      </c>
      <c r="L92" s="956">
        <v>23.297800283966499</v>
      </c>
      <c r="M92" s="957">
        <v>0.15871980728736301</v>
      </c>
      <c r="N92" s="957">
        <v>0.60086784187358799</v>
      </c>
      <c r="O92" s="957">
        <v>4.25142340948294</v>
      </c>
      <c r="P92" s="957">
        <v>4.3024404903967302</v>
      </c>
      <c r="Q92" s="957">
        <v>2.8342822729886301E-2</v>
      </c>
      <c r="R92" s="957">
        <v>1.1337129091954499E-2</v>
      </c>
      <c r="S92" s="957">
        <v>0.45348516367817998</v>
      </c>
      <c r="T92" s="957">
        <v>3.7979382458047599</v>
      </c>
      <c r="U92" s="957">
        <v>5.8953071278163396</v>
      </c>
      <c r="V92" s="957">
        <v>7.9359903643681506E-3</v>
      </c>
      <c r="W92" s="957">
        <v>1.7005693637931699E-3</v>
      </c>
      <c r="X92" s="957">
        <v>0.39679951821840698</v>
      </c>
      <c r="Y92" s="957">
        <v>0.34011387275863503</v>
      </c>
      <c r="Z92" s="957">
        <v>0</v>
      </c>
      <c r="AA92" s="957">
        <v>1.70056936379318E-2</v>
      </c>
      <c r="AB92" s="937"/>
    </row>
    <row r="93" spans="1:28">
      <c r="A93" s="951" t="s">
        <v>3890</v>
      </c>
      <c r="B93" s="952">
        <v>0</v>
      </c>
      <c r="C93" s="953">
        <v>36171</v>
      </c>
      <c r="D93" s="953">
        <v>-37881</v>
      </c>
      <c r="E93" s="953">
        <v>0</v>
      </c>
      <c r="F93" s="954">
        <v>0</v>
      </c>
      <c r="G93" s="955">
        <v>0</v>
      </c>
      <c r="H93" s="955">
        <v>0</v>
      </c>
      <c r="I93" s="955">
        <v>0</v>
      </c>
      <c r="J93" s="955">
        <v>0</v>
      </c>
      <c r="K93" s="955">
        <v>74052</v>
      </c>
      <c r="L93" s="956">
        <v>34.238015921471501</v>
      </c>
      <c r="M93" s="957">
        <v>0</v>
      </c>
      <c r="N93" s="957">
        <v>0</v>
      </c>
      <c r="O93" s="957">
        <v>1.7557956882805901</v>
      </c>
      <c r="P93" s="957">
        <v>8.6033988725748802</v>
      </c>
      <c r="Q93" s="957">
        <v>0</v>
      </c>
      <c r="R93" s="957">
        <v>0</v>
      </c>
      <c r="S93" s="957">
        <v>0.87789784414029404</v>
      </c>
      <c r="T93" s="957">
        <v>3.5115913765611801</v>
      </c>
      <c r="U93" s="957">
        <v>2.6336935324208799</v>
      </c>
      <c r="V93" s="957">
        <v>0</v>
      </c>
      <c r="W93" s="957">
        <v>0</v>
      </c>
      <c r="X93" s="957">
        <v>0</v>
      </c>
      <c r="Y93" s="957">
        <v>0</v>
      </c>
      <c r="Z93" s="957">
        <v>0</v>
      </c>
      <c r="AA93" s="957">
        <v>2.6336935324208801E-2</v>
      </c>
      <c r="AB93" s="937"/>
    </row>
    <row r="94" spans="1:28">
      <c r="A94" s="942"/>
      <c r="B94" s="943"/>
      <c r="C94" s="942"/>
      <c r="D94" s="942"/>
      <c r="E94" s="942"/>
      <c r="F94" s="943"/>
      <c r="G94" s="942"/>
      <c r="H94" s="942"/>
      <c r="I94" s="942"/>
      <c r="J94" s="942"/>
      <c r="K94" s="942"/>
      <c r="L94" s="943"/>
      <c r="M94" s="942"/>
      <c r="N94" s="942"/>
      <c r="O94" s="942"/>
      <c r="P94" s="942"/>
      <c r="Q94" s="942"/>
      <c r="R94" s="942"/>
      <c r="S94" s="942"/>
      <c r="T94" s="942"/>
      <c r="U94" s="942"/>
      <c r="V94" s="942"/>
      <c r="W94" s="942"/>
      <c r="X94" s="942"/>
      <c r="Y94" s="942"/>
      <c r="Z94" s="942"/>
      <c r="AA94" s="942"/>
      <c r="AB94" s="937"/>
    </row>
    <row r="95" spans="1:28">
      <c r="A95" s="944" t="s">
        <v>3891</v>
      </c>
      <c r="B95" s="945">
        <v>5608</v>
      </c>
      <c r="C95" s="946">
        <v>3185</v>
      </c>
      <c r="D95" s="946">
        <v>-1393</v>
      </c>
      <c r="E95" s="946">
        <v>87</v>
      </c>
      <c r="F95" s="947">
        <v>58</v>
      </c>
      <c r="G95" s="948">
        <v>760</v>
      </c>
      <c r="H95" s="948">
        <v>0</v>
      </c>
      <c r="I95" s="948">
        <v>235</v>
      </c>
      <c r="J95" s="948">
        <v>0</v>
      </c>
      <c r="K95" s="948">
        <v>9076</v>
      </c>
      <c r="L95" s="949">
        <v>34.145652418747702</v>
      </c>
      <c r="M95" s="950">
        <v>2.3373289153127099</v>
      </c>
      <c r="N95" s="950">
        <v>0.17979881804117301</v>
      </c>
      <c r="O95" s="950">
        <v>11.875639437354399</v>
      </c>
      <c r="P95" s="950">
        <v>4.8315287813494701</v>
      </c>
      <c r="Q95" s="950">
        <v>1.91060384225532</v>
      </c>
      <c r="R95" s="950">
        <v>0.63157857299514497</v>
      </c>
      <c r="S95" s="950">
        <v>16.1787757182741</v>
      </c>
      <c r="T95" s="950">
        <v>38.560902888508203</v>
      </c>
      <c r="U95" s="950">
        <v>143.08824383680201</v>
      </c>
      <c r="V95" s="950">
        <v>1.9273753282395702E-2</v>
      </c>
      <c r="W95" s="950">
        <v>5.7921317344682699E-2</v>
      </c>
      <c r="X95" s="950">
        <v>0.52722239675643001</v>
      </c>
      <c r="Y95" s="950">
        <v>0.25186274103009398</v>
      </c>
      <c r="Z95" s="950">
        <v>0.17550369584417599</v>
      </c>
      <c r="AA95" s="950">
        <v>0.33125480874673202</v>
      </c>
      <c r="AB95" s="937"/>
    </row>
    <row r="96" spans="1:28">
      <c r="A96" s="951" t="s">
        <v>3892</v>
      </c>
      <c r="B96" s="952">
        <v>5251</v>
      </c>
      <c r="C96" s="953">
        <v>1463.6007099999999</v>
      </c>
      <c r="D96" s="953">
        <v>-1383</v>
      </c>
      <c r="E96" s="953">
        <v>75.518039999999999</v>
      </c>
      <c r="F96" s="954">
        <v>0</v>
      </c>
      <c r="G96" s="955">
        <v>715</v>
      </c>
      <c r="H96" s="955">
        <v>0</v>
      </c>
      <c r="I96" s="955">
        <v>214</v>
      </c>
      <c r="J96" s="955">
        <v>0</v>
      </c>
      <c r="K96" s="955">
        <v>6980</v>
      </c>
      <c r="L96" s="956">
        <v>26.148675482949301</v>
      </c>
      <c r="M96" s="957">
        <v>1.78737781782185</v>
      </c>
      <c r="N96" s="957">
        <v>0.13239835687569301</v>
      </c>
      <c r="O96" s="957">
        <v>10.5918685500554</v>
      </c>
      <c r="P96" s="957">
        <v>3.6988790952146702</v>
      </c>
      <c r="Q96" s="957">
        <v>1.4977564121562701</v>
      </c>
      <c r="R96" s="957">
        <v>0.52131853019803998</v>
      </c>
      <c r="S96" s="957">
        <v>13.653580552805799</v>
      </c>
      <c r="T96" s="957">
        <v>30.865366946645899</v>
      </c>
      <c r="U96" s="957">
        <v>118.000035565461</v>
      </c>
      <c r="V96" s="957">
        <v>1.40673254180424E-2</v>
      </c>
      <c r="W96" s="957">
        <v>3.8892017332234803E-2</v>
      </c>
      <c r="X96" s="957">
        <v>0.16549794609461599</v>
      </c>
      <c r="Y96" s="957">
        <v>8.2748973047307994E-2</v>
      </c>
      <c r="Z96" s="957">
        <v>8.2748973047307994E-2</v>
      </c>
      <c r="AA96" s="957">
        <v>0.24824691914192401</v>
      </c>
      <c r="AB96" s="937"/>
    </row>
    <row r="97" spans="1:28">
      <c r="A97" s="951" t="s">
        <v>3893</v>
      </c>
      <c r="B97" s="952">
        <v>0</v>
      </c>
      <c r="C97" s="953">
        <v>45.651000000000003</v>
      </c>
      <c r="D97" s="953">
        <v>0</v>
      </c>
      <c r="E97" s="953">
        <v>0</v>
      </c>
      <c r="F97" s="954">
        <v>0</v>
      </c>
      <c r="G97" s="955">
        <v>0</v>
      </c>
      <c r="H97" s="955">
        <v>0</v>
      </c>
      <c r="I97" s="955">
        <v>0</v>
      </c>
      <c r="J97" s="955">
        <v>0</v>
      </c>
      <c r="K97" s="955">
        <v>51</v>
      </c>
      <c r="L97" s="956">
        <v>0.19045304469985699</v>
      </c>
      <c r="M97" s="957">
        <v>1.51757822919569E-2</v>
      </c>
      <c r="N97" s="957">
        <v>1.0883031125706101E-3</v>
      </c>
      <c r="O97" s="957">
        <v>6.1670509712334703E-2</v>
      </c>
      <c r="P97" s="957">
        <v>2.3640362056395001E-2</v>
      </c>
      <c r="Q97" s="957">
        <v>1.2696869646657101E-2</v>
      </c>
      <c r="R97" s="957">
        <v>2.9021416335216301E-3</v>
      </c>
      <c r="S97" s="957">
        <v>8.2227346283112901E-2</v>
      </c>
      <c r="T97" s="957">
        <v>0.23035749216078</v>
      </c>
      <c r="U97" s="957">
        <v>0.70195550760804504</v>
      </c>
      <c r="V97" s="957">
        <v>1.3301482486974199E-4</v>
      </c>
      <c r="W97" s="957">
        <v>3.6881383259337403E-4</v>
      </c>
      <c r="X97" s="957">
        <v>3.0230642015850301E-3</v>
      </c>
      <c r="Y97" s="957">
        <v>1.2092256806340101E-3</v>
      </c>
      <c r="Z97" s="957">
        <v>6.0461284031700698E-4</v>
      </c>
      <c r="AA97" s="957">
        <v>1.71105433809713E-3</v>
      </c>
      <c r="AB97" s="937"/>
    </row>
    <row r="98" spans="1:28">
      <c r="A98" s="951" t="s">
        <v>3894</v>
      </c>
      <c r="B98" s="952">
        <v>0</v>
      </c>
      <c r="C98" s="953">
        <v>1.4810000000000001</v>
      </c>
      <c r="D98" s="953">
        <v>0</v>
      </c>
      <c r="E98" s="953">
        <v>0</v>
      </c>
      <c r="F98" s="954">
        <v>0</v>
      </c>
      <c r="G98" s="955">
        <v>0</v>
      </c>
      <c r="H98" s="955">
        <v>0</v>
      </c>
      <c r="I98" s="955">
        <v>0</v>
      </c>
      <c r="J98" s="955">
        <v>0</v>
      </c>
      <c r="K98" s="955">
        <v>54</v>
      </c>
      <c r="L98" s="956">
        <v>0.219581157418659</v>
      </c>
      <c r="M98" s="957">
        <v>1.33157086714522E-2</v>
      </c>
      <c r="N98" s="957">
        <v>3.4569628281654699E-3</v>
      </c>
      <c r="O98" s="957">
        <v>8.0022287689015606E-2</v>
      </c>
      <c r="P98" s="957">
        <v>2.79117739459286E-2</v>
      </c>
      <c r="Q98" s="957">
        <v>1.1715262917671901E-2</v>
      </c>
      <c r="R98" s="957">
        <v>4.4172302804336601E-3</v>
      </c>
      <c r="S98" s="957">
        <v>8.7704427307161104E-2</v>
      </c>
      <c r="T98" s="957">
        <v>0.17540885461432201</v>
      </c>
      <c r="U98" s="957">
        <v>0.56911851004427905</v>
      </c>
      <c r="V98" s="957">
        <v>7.6821396181454995E-5</v>
      </c>
      <c r="W98" s="957">
        <v>3.5209806583166902E-4</v>
      </c>
      <c r="X98" s="957">
        <v>6.40178301512125E-3</v>
      </c>
      <c r="Y98" s="957">
        <v>3.2008915075606198E-3</v>
      </c>
      <c r="Z98" s="957">
        <v>5.1214264120969999E-3</v>
      </c>
      <c r="AA98" s="957">
        <v>2.0229634327783102E-3</v>
      </c>
      <c r="AB98" s="937"/>
    </row>
    <row r="99" spans="1:28">
      <c r="A99" s="951" t="s">
        <v>3895</v>
      </c>
      <c r="B99" s="952">
        <v>0</v>
      </c>
      <c r="C99" s="953">
        <v>52.348619999999997</v>
      </c>
      <c r="D99" s="953">
        <v>0</v>
      </c>
      <c r="E99" s="953">
        <v>2.387</v>
      </c>
      <c r="F99" s="954">
        <v>18.96162</v>
      </c>
      <c r="G99" s="955">
        <v>0</v>
      </c>
      <c r="H99" s="955">
        <v>0</v>
      </c>
      <c r="I99" s="955">
        <v>0</v>
      </c>
      <c r="J99" s="955">
        <v>0</v>
      </c>
      <c r="K99" s="955">
        <v>31</v>
      </c>
      <c r="L99" s="956">
        <v>0.120543203143987</v>
      </c>
      <c r="M99" s="957">
        <v>9.2244951186404509E-3</v>
      </c>
      <c r="N99" s="957">
        <v>4.7776269538775298E-4</v>
      </c>
      <c r="O99" s="957">
        <v>1.43328808616326E-2</v>
      </c>
      <c r="P99" s="957">
        <v>1.7089204104254199E-2</v>
      </c>
      <c r="Q99" s="957">
        <v>5.3288916024018503E-3</v>
      </c>
      <c r="R99" s="957">
        <v>2.6460703129167801E-3</v>
      </c>
      <c r="S99" s="957">
        <v>2.6828212894850701E-2</v>
      </c>
      <c r="T99" s="957">
        <v>0.11870565431557201</v>
      </c>
      <c r="U99" s="957">
        <v>0.29621287114040701</v>
      </c>
      <c r="V99" s="957">
        <v>4.7776269538775202E-5</v>
      </c>
      <c r="W99" s="957">
        <v>1.2862841798901001E-4</v>
      </c>
      <c r="X99" s="957">
        <v>1.47003906273155E-3</v>
      </c>
      <c r="Y99" s="957">
        <v>7.3501953136577295E-4</v>
      </c>
      <c r="Z99" s="957">
        <v>2.2050585940973201E-3</v>
      </c>
      <c r="AA99" s="957">
        <v>1.2642335939491299E-3</v>
      </c>
      <c r="AB99" s="937"/>
    </row>
    <row r="100" spans="1:28">
      <c r="A100" s="951" t="s">
        <v>3896</v>
      </c>
      <c r="B100" s="952">
        <v>357</v>
      </c>
      <c r="C100" s="953">
        <v>1445</v>
      </c>
      <c r="D100" s="953">
        <v>-10</v>
      </c>
      <c r="E100" s="953">
        <v>7.8731999999999998</v>
      </c>
      <c r="F100" s="954">
        <v>15</v>
      </c>
      <c r="G100" s="955">
        <v>45</v>
      </c>
      <c r="H100" s="955">
        <v>0</v>
      </c>
      <c r="I100" s="955">
        <v>21</v>
      </c>
      <c r="J100" s="955">
        <v>0</v>
      </c>
      <c r="K100" s="955">
        <v>1730</v>
      </c>
      <c r="L100" s="956">
        <v>6.6245413537399997</v>
      </c>
      <c r="M100" s="957">
        <v>0.45530903421990099</v>
      </c>
      <c r="N100" s="957">
        <v>3.69169487205325E-2</v>
      </c>
      <c r="O100" s="957">
        <v>0.77935780632235296</v>
      </c>
      <c r="P100" s="957">
        <v>0.95163690035150506</v>
      </c>
      <c r="Q100" s="957">
        <v>0.32609971369803697</v>
      </c>
      <c r="R100" s="957">
        <v>8.6139547014575907E-2</v>
      </c>
      <c r="S100" s="957">
        <v>1.9894133477175899</v>
      </c>
      <c r="T100" s="957">
        <v>6.4809754420490497</v>
      </c>
      <c r="U100" s="957">
        <v>19.442926326147099</v>
      </c>
      <c r="V100" s="957">
        <v>4.5120715102873101E-3</v>
      </c>
      <c r="W100" s="957">
        <v>1.59973444455641E-2</v>
      </c>
      <c r="X100" s="957">
        <v>0.30764123933777099</v>
      </c>
      <c r="Y100" s="957">
        <v>0.14356591169096</v>
      </c>
      <c r="Z100" s="957">
        <v>8.2037663823405604E-2</v>
      </c>
      <c r="AA100" s="957">
        <v>6.3989377782256399E-2</v>
      </c>
      <c r="AB100" s="937"/>
    </row>
    <row r="101" spans="1:28">
      <c r="A101" s="951" t="s">
        <v>3897</v>
      </c>
      <c r="B101" s="952">
        <v>0</v>
      </c>
      <c r="C101" s="953">
        <v>0</v>
      </c>
      <c r="D101" s="953">
        <v>0</v>
      </c>
      <c r="E101" s="953">
        <v>0</v>
      </c>
      <c r="F101" s="954">
        <v>1</v>
      </c>
      <c r="G101" s="955">
        <v>0</v>
      </c>
      <c r="H101" s="955">
        <v>0</v>
      </c>
      <c r="I101" s="955">
        <v>0</v>
      </c>
      <c r="J101" s="955">
        <v>0</v>
      </c>
      <c r="K101" s="955">
        <v>5</v>
      </c>
      <c r="L101" s="956">
        <v>1.9205349045363699E-2</v>
      </c>
      <c r="M101" s="957">
        <v>1.3337047948169299E-3</v>
      </c>
      <c r="N101" s="957">
        <v>1.1262396045120701E-4</v>
      </c>
      <c r="O101" s="957">
        <v>5.1569918732921197E-3</v>
      </c>
      <c r="P101" s="957">
        <v>2.7800335500850599E-3</v>
      </c>
      <c r="Q101" s="957">
        <v>8.6542622241453902E-4</v>
      </c>
      <c r="R101" s="957">
        <v>3.3194430448776799E-4</v>
      </c>
      <c r="S101" s="957">
        <v>9.6026745226818703E-3</v>
      </c>
      <c r="T101" s="957">
        <v>1.9798106731949001E-2</v>
      </c>
      <c r="U101" s="957">
        <v>7.5872983882918493E-2</v>
      </c>
      <c r="V101" s="957">
        <v>5.3348191792677102E-6</v>
      </c>
      <c r="W101" s="957">
        <v>2.5488580523167901E-5</v>
      </c>
      <c r="X101" s="957">
        <v>1.7782730597559E-4</v>
      </c>
      <c r="Y101" s="957">
        <v>1.1855153731706E-4</v>
      </c>
      <c r="Z101" s="957">
        <v>1.1855153731706E-4</v>
      </c>
      <c r="AA101" s="957">
        <v>1.7249248679632301E-4</v>
      </c>
      <c r="AB101" s="937"/>
    </row>
    <row r="102" spans="1:28">
      <c r="A102" s="951" t="s">
        <v>3898</v>
      </c>
      <c r="B102" s="952">
        <v>0</v>
      </c>
      <c r="C102" s="953">
        <v>142.30099999999999</v>
      </c>
      <c r="D102" s="953">
        <v>0</v>
      </c>
      <c r="E102" s="953">
        <v>0.74299999999999999</v>
      </c>
      <c r="F102" s="954">
        <v>0</v>
      </c>
      <c r="G102" s="955">
        <v>0</v>
      </c>
      <c r="H102" s="955">
        <v>0</v>
      </c>
      <c r="I102" s="955">
        <v>0</v>
      </c>
      <c r="J102" s="955">
        <v>0</v>
      </c>
      <c r="K102" s="955">
        <v>210</v>
      </c>
      <c r="L102" s="956">
        <v>0.76181217879942897</v>
      </c>
      <c r="M102" s="957">
        <v>5.1285395043360202E-2</v>
      </c>
      <c r="N102" s="957">
        <v>4.4812481105848704E-3</v>
      </c>
      <c r="O102" s="957">
        <v>0.32115611459191601</v>
      </c>
      <c r="P102" s="957">
        <v>0.102072873629989</v>
      </c>
      <c r="Q102" s="957">
        <v>5.3277060870286802E-2</v>
      </c>
      <c r="R102" s="957">
        <v>1.2696869646657101E-2</v>
      </c>
      <c r="S102" s="957">
        <v>0.293770709471675</v>
      </c>
      <c r="T102" s="957">
        <v>0.60247891264529996</v>
      </c>
      <c r="U102" s="957">
        <v>3.80906089399714</v>
      </c>
      <c r="V102" s="957">
        <v>3.9833316538532198E-4</v>
      </c>
      <c r="W102" s="957">
        <v>2.0414574725997801E-3</v>
      </c>
      <c r="X102" s="957">
        <v>4.2322898822190501E-2</v>
      </c>
      <c r="Y102" s="957">
        <v>1.9916658269266099E-2</v>
      </c>
      <c r="Z102" s="957">
        <v>2.4895822836582598E-3</v>
      </c>
      <c r="AA102" s="957">
        <v>1.3244577749062E-2</v>
      </c>
      <c r="AB102" s="937"/>
    </row>
    <row r="103" spans="1:28">
      <c r="A103" s="951" t="s">
        <v>3899</v>
      </c>
      <c r="B103" s="952">
        <v>0</v>
      </c>
      <c r="C103" s="953">
        <v>0.05</v>
      </c>
      <c r="D103" s="953">
        <v>0</v>
      </c>
      <c r="E103" s="953">
        <v>0</v>
      </c>
      <c r="F103" s="954">
        <v>0</v>
      </c>
      <c r="G103" s="955">
        <v>0</v>
      </c>
      <c r="H103" s="955">
        <v>0</v>
      </c>
      <c r="I103" s="955">
        <v>0</v>
      </c>
      <c r="J103" s="955">
        <v>0</v>
      </c>
      <c r="K103" s="955">
        <v>0</v>
      </c>
      <c r="L103" s="956">
        <v>0</v>
      </c>
      <c r="M103" s="957">
        <v>0</v>
      </c>
      <c r="N103" s="957">
        <v>0</v>
      </c>
      <c r="O103" s="957">
        <v>0</v>
      </c>
      <c r="P103" s="957">
        <v>0</v>
      </c>
      <c r="Q103" s="957">
        <v>0</v>
      </c>
      <c r="R103" s="957">
        <v>0</v>
      </c>
      <c r="S103" s="957">
        <v>0</v>
      </c>
      <c r="T103" s="957">
        <v>0</v>
      </c>
      <c r="U103" s="957">
        <v>0</v>
      </c>
      <c r="V103" s="957">
        <v>0</v>
      </c>
      <c r="W103" s="957">
        <v>0</v>
      </c>
      <c r="X103" s="957">
        <v>0</v>
      </c>
      <c r="Y103" s="957">
        <v>0</v>
      </c>
      <c r="Z103" s="957">
        <v>0</v>
      </c>
      <c r="AA103" s="957">
        <v>0</v>
      </c>
      <c r="AB103" s="937"/>
    </row>
    <row r="104" spans="1:28">
      <c r="A104" s="951" t="s">
        <v>3901</v>
      </c>
      <c r="B104" s="952">
        <v>0</v>
      </c>
      <c r="C104" s="953">
        <v>34.203940000000003</v>
      </c>
      <c r="D104" s="953">
        <v>0</v>
      </c>
      <c r="E104" s="953">
        <v>0.48749999999999999</v>
      </c>
      <c r="F104" s="954">
        <v>22.716439999999999</v>
      </c>
      <c r="G104" s="955">
        <v>0</v>
      </c>
      <c r="H104" s="955">
        <v>0</v>
      </c>
      <c r="I104" s="955">
        <v>0</v>
      </c>
      <c r="J104" s="955">
        <v>0</v>
      </c>
      <c r="K104" s="955">
        <v>11</v>
      </c>
      <c r="L104" s="956">
        <v>4.3816648192385399E-2</v>
      </c>
      <c r="M104" s="957">
        <v>3.2732079453240302E-3</v>
      </c>
      <c r="N104" s="957">
        <v>6.3899278613895397E-4</v>
      </c>
      <c r="O104" s="957">
        <v>1.9039376893119901E-2</v>
      </c>
      <c r="P104" s="957">
        <v>5.08586095090188E-3</v>
      </c>
      <c r="Q104" s="957">
        <v>2.29515776245829E-3</v>
      </c>
      <c r="R104" s="957">
        <v>9.1284683734136295E-4</v>
      </c>
      <c r="S104" s="957">
        <v>2.9863132250167498E-2</v>
      </c>
      <c r="T104" s="957">
        <v>5.05977961269213E-2</v>
      </c>
      <c r="U104" s="957">
        <v>0.15218460845390999</v>
      </c>
      <c r="V104" s="957">
        <v>2.7385405120240902E-5</v>
      </c>
      <c r="W104" s="957">
        <v>8.6068416092185694E-5</v>
      </c>
      <c r="X104" s="957">
        <v>2.6081338209753198E-4</v>
      </c>
      <c r="Y104" s="957">
        <v>1.3040669104876599E-4</v>
      </c>
      <c r="Z104" s="957">
        <v>1.3040669104876599E-4</v>
      </c>
      <c r="AA104" s="957">
        <v>4.5903155249165701E-4</v>
      </c>
      <c r="AB104" s="937"/>
    </row>
    <row r="105" spans="1:28">
      <c r="A105" s="951" t="s">
        <v>3902</v>
      </c>
      <c r="B105" s="952">
        <v>0</v>
      </c>
      <c r="C105" s="953">
        <v>0.70218000000000003</v>
      </c>
      <c r="D105" s="953">
        <v>0</v>
      </c>
      <c r="E105" s="953">
        <v>0</v>
      </c>
      <c r="F105" s="954">
        <v>0</v>
      </c>
      <c r="G105" s="955">
        <v>0</v>
      </c>
      <c r="H105" s="955">
        <v>0</v>
      </c>
      <c r="I105" s="955">
        <v>0</v>
      </c>
      <c r="J105" s="955">
        <v>0</v>
      </c>
      <c r="K105" s="955">
        <v>4</v>
      </c>
      <c r="L105" s="956">
        <v>1.7024000758729799E-2</v>
      </c>
      <c r="M105" s="957">
        <v>1.03376940540476E-3</v>
      </c>
      <c r="N105" s="957">
        <v>2.2761895164875501E-4</v>
      </c>
      <c r="O105" s="957">
        <v>3.0349193553167401E-3</v>
      </c>
      <c r="P105" s="957">
        <v>2.4326775457460701E-3</v>
      </c>
      <c r="Q105" s="957">
        <v>5.6904737912188898E-4</v>
      </c>
      <c r="R105" s="957">
        <v>2.13392767170708E-4</v>
      </c>
      <c r="S105" s="957">
        <v>5.7853150210725396E-3</v>
      </c>
      <c r="T105" s="957">
        <v>1.7213683218437099E-2</v>
      </c>
      <c r="U105" s="957">
        <v>4.0876570066922302E-2</v>
      </c>
      <c r="V105" s="957">
        <v>5.6904737912188897E-6</v>
      </c>
      <c r="W105" s="957">
        <v>2.94007812546309E-5</v>
      </c>
      <c r="X105" s="957">
        <v>4.2678553434141698E-4</v>
      </c>
      <c r="Y105" s="957">
        <v>2.3710307463411999E-4</v>
      </c>
      <c r="Z105" s="957">
        <v>4.7420614926824098E-5</v>
      </c>
      <c r="AA105" s="957">
        <v>1.4415866937754501E-4</v>
      </c>
      <c r="AB105" s="937"/>
    </row>
    <row r="106" spans="1:28">
      <c r="A106" s="951" t="s">
        <v>3903</v>
      </c>
      <c r="B106" s="952">
        <v>0</v>
      </c>
      <c r="C106" s="953">
        <v>0</v>
      </c>
      <c r="D106" s="953">
        <v>0</v>
      </c>
      <c r="E106" s="953">
        <v>0</v>
      </c>
      <c r="F106" s="954">
        <v>86</v>
      </c>
      <c r="G106" s="955">
        <v>0</v>
      </c>
      <c r="H106" s="955">
        <v>0</v>
      </c>
      <c r="I106" s="955">
        <v>0</v>
      </c>
      <c r="J106" s="955">
        <v>0</v>
      </c>
      <c r="K106" s="955">
        <v>0</v>
      </c>
      <c r="L106" s="956">
        <v>0</v>
      </c>
      <c r="M106" s="957">
        <v>0</v>
      </c>
      <c r="N106" s="957">
        <v>0</v>
      </c>
      <c r="O106" s="957">
        <v>0</v>
      </c>
      <c r="P106" s="957">
        <v>0</v>
      </c>
      <c r="Q106" s="957">
        <v>0</v>
      </c>
      <c r="R106" s="957">
        <v>0</v>
      </c>
      <c r="S106" s="957">
        <v>0</v>
      </c>
      <c r="T106" s="957">
        <v>0</v>
      </c>
      <c r="U106" s="957">
        <v>0</v>
      </c>
      <c r="V106" s="957">
        <v>0</v>
      </c>
      <c r="W106" s="957">
        <v>0</v>
      </c>
      <c r="X106" s="957">
        <v>0</v>
      </c>
      <c r="Y106" s="957">
        <v>0</v>
      </c>
      <c r="Z106" s="957">
        <v>0</v>
      </c>
      <c r="AA106" s="957">
        <v>0</v>
      </c>
      <c r="AB106" s="937"/>
    </row>
    <row r="107" spans="1:28">
      <c r="A107" s="942"/>
      <c r="B107" s="943"/>
      <c r="C107" s="942"/>
      <c r="D107" s="942"/>
      <c r="E107" s="942"/>
      <c r="F107" s="943"/>
      <c r="G107" s="942"/>
      <c r="H107" s="942"/>
      <c r="I107" s="942"/>
      <c r="J107" s="942"/>
      <c r="K107" s="942"/>
      <c r="L107" s="943"/>
      <c r="M107" s="942"/>
      <c r="N107" s="942"/>
      <c r="O107" s="942"/>
      <c r="P107" s="942"/>
      <c r="Q107" s="942"/>
      <c r="R107" s="942"/>
      <c r="S107" s="942"/>
      <c r="T107" s="942"/>
      <c r="U107" s="942"/>
      <c r="V107" s="942"/>
      <c r="W107" s="942"/>
      <c r="X107" s="942"/>
      <c r="Y107" s="942"/>
      <c r="Z107" s="942"/>
      <c r="AA107" s="942"/>
      <c r="AB107" s="937"/>
    </row>
    <row r="108" spans="1:28">
      <c r="A108" s="944" t="s">
        <v>3904</v>
      </c>
      <c r="B108" s="945">
        <v>0</v>
      </c>
      <c r="C108" s="946">
        <v>434</v>
      </c>
      <c r="D108" s="946">
        <v>8</v>
      </c>
      <c r="E108" s="946">
        <v>0</v>
      </c>
      <c r="F108" s="947">
        <v>0</v>
      </c>
      <c r="G108" s="948">
        <v>0</v>
      </c>
      <c r="H108" s="948">
        <v>0</v>
      </c>
      <c r="I108" s="948">
        <v>0</v>
      </c>
      <c r="J108" s="948">
        <v>0</v>
      </c>
      <c r="K108" s="948">
        <v>257</v>
      </c>
      <c r="L108" s="949">
        <v>1.84260493292947</v>
      </c>
      <c r="M108" s="950">
        <v>4.5238152255739399E-2</v>
      </c>
      <c r="N108" s="950">
        <v>0.164155112831426</v>
      </c>
      <c r="O108" s="950">
        <v>0.36391836541140299</v>
      </c>
      <c r="P108" s="950">
        <v>3.4561294108581303E-2</v>
      </c>
      <c r="Q108" s="950">
        <v>2.2957030995299402E-2</v>
      </c>
      <c r="R108" s="950">
        <v>1.05757099755191E-2</v>
      </c>
      <c r="S108" s="950">
        <v>0.568731557826476</v>
      </c>
      <c r="T108" s="950">
        <v>1.1444220908934599</v>
      </c>
      <c r="U108" s="950">
        <v>1.7191837726655701</v>
      </c>
      <c r="V108" s="950">
        <v>1.0057094420371901E-3</v>
      </c>
      <c r="W108" s="950">
        <v>9.3327563825183898E-4</v>
      </c>
      <c r="X108" s="950">
        <v>1.32777721795107E-2</v>
      </c>
      <c r="Y108" s="950">
        <v>5.37097739814941E-3</v>
      </c>
      <c r="Z108" s="950">
        <v>2.8020841360260301E-3</v>
      </c>
      <c r="AA108" s="950">
        <v>9.8619443637635307E-3</v>
      </c>
      <c r="AB108" s="937"/>
    </row>
    <row r="109" spans="1:28">
      <c r="A109" s="951" t="s">
        <v>3905</v>
      </c>
      <c r="B109" s="952">
        <v>0</v>
      </c>
      <c r="C109" s="953">
        <v>3.3000000000000002E-2</v>
      </c>
      <c r="D109" s="953">
        <v>0</v>
      </c>
      <c r="E109" s="953">
        <v>0</v>
      </c>
      <c r="F109" s="954">
        <v>0</v>
      </c>
      <c r="G109" s="955">
        <v>0</v>
      </c>
      <c r="H109" s="955">
        <v>0</v>
      </c>
      <c r="I109" s="955">
        <v>0</v>
      </c>
      <c r="J109" s="955">
        <v>0</v>
      </c>
      <c r="K109" s="955">
        <v>0</v>
      </c>
      <c r="L109" s="956">
        <v>0</v>
      </c>
      <c r="M109" s="957">
        <v>0</v>
      </c>
      <c r="N109" s="957">
        <v>0</v>
      </c>
      <c r="O109" s="957">
        <v>0</v>
      </c>
      <c r="P109" s="957">
        <v>0</v>
      </c>
      <c r="Q109" s="957">
        <v>0</v>
      </c>
      <c r="R109" s="957">
        <v>0</v>
      </c>
      <c r="S109" s="957">
        <v>0</v>
      </c>
      <c r="T109" s="957">
        <v>0</v>
      </c>
      <c r="U109" s="957">
        <v>0</v>
      </c>
      <c r="V109" s="957">
        <v>0</v>
      </c>
      <c r="W109" s="957">
        <v>0</v>
      </c>
      <c r="X109" s="957">
        <v>0</v>
      </c>
      <c r="Y109" s="957">
        <v>0</v>
      </c>
      <c r="Z109" s="957">
        <v>0</v>
      </c>
      <c r="AA109" s="957">
        <v>0</v>
      </c>
      <c r="AB109" s="937"/>
    </row>
    <row r="110" spans="1:28">
      <c r="A110" s="951" t="s">
        <v>3906</v>
      </c>
      <c r="B110" s="952">
        <v>0</v>
      </c>
      <c r="C110" s="953">
        <v>2.8559999999999999E-2</v>
      </c>
      <c r="D110" s="953">
        <v>0</v>
      </c>
      <c r="E110" s="953">
        <v>0</v>
      </c>
      <c r="F110" s="954">
        <v>0</v>
      </c>
      <c r="G110" s="955">
        <v>0</v>
      </c>
      <c r="H110" s="955">
        <v>0</v>
      </c>
      <c r="I110" s="955">
        <v>0</v>
      </c>
      <c r="J110" s="955">
        <v>0</v>
      </c>
      <c r="K110" s="955">
        <v>0</v>
      </c>
      <c r="L110" s="956">
        <v>0</v>
      </c>
      <c r="M110" s="957">
        <v>0</v>
      </c>
      <c r="N110" s="957">
        <v>0</v>
      </c>
      <c r="O110" s="957">
        <v>0</v>
      </c>
      <c r="P110" s="957">
        <v>0</v>
      </c>
      <c r="Q110" s="957">
        <v>0</v>
      </c>
      <c r="R110" s="957">
        <v>0</v>
      </c>
      <c r="S110" s="957">
        <v>0</v>
      </c>
      <c r="T110" s="957">
        <v>0</v>
      </c>
      <c r="U110" s="957">
        <v>0</v>
      </c>
      <c r="V110" s="957">
        <v>0</v>
      </c>
      <c r="W110" s="957">
        <v>0</v>
      </c>
      <c r="X110" s="957">
        <v>0</v>
      </c>
      <c r="Y110" s="957">
        <v>0</v>
      </c>
      <c r="Z110" s="957">
        <v>0</v>
      </c>
      <c r="AA110" s="957">
        <v>0</v>
      </c>
      <c r="AB110" s="937"/>
    </row>
    <row r="111" spans="1:28">
      <c r="A111" s="951" t="s">
        <v>3907</v>
      </c>
      <c r="B111" s="952">
        <v>0</v>
      </c>
      <c r="C111" s="953">
        <v>0.155</v>
      </c>
      <c r="D111" s="953">
        <v>0</v>
      </c>
      <c r="E111" s="953">
        <v>0</v>
      </c>
      <c r="F111" s="954">
        <v>0</v>
      </c>
      <c r="G111" s="955">
        <v>0</v>
      </c>
      <c r="H111" s="955">
        <v>0</v>
      </c>
      <c r="I111" s="955">
        <v>0</v>
      </c>
      <c r="J111" s="955">
        <v>0</v>
      </c>
      <c r="K111" s="955">
        <v>0</v>
      </c>
      <c r="L111" s="956">
        <v>0</v>
      </c>
      <c r="M111" s="957">
        <v>0</v>
      </c>
      <c r="N111" s="957">
        <v>0</v>
      </c>
      <c r="O111" s="957">
        <v>0</v>
      </c>
      <c r="P111" s="957">
        <v>0</v>
      </c>
      <c r="Q111" s="957">
        <v>0</v>
      </c>
      <c r="R111" s="957">
        <v>0</v>
      </c>
      <c r="S111" s="957">
        <v>0</v>
      </c>
      <c r="T111" s="957">
        <v>0</v>
      </c>
      <c r="U111" s="957">
        <v>0</v>
      </c>
      <c r="V111" s="957">
        <v>0</v>
      </c>
      <c r="W111" s="957">
        <v>0</v>
      </c>
      <c r="X111" s="957">
        <v>0</v>
      </c>
      <c r="Y111" s="957">
        <v>0</v>
      </c>
      <c r="Z111" s="957">
        <v>0</v>
      </c>
      <c r="AA111" s="957">
        <v>0</v>
      </c>
      <c r="AB111" s="937"/>
    </row>
    <row r="112" spans="1:28">
      <c r="A112" s="951" t="s">
        <v>3908</v>
      </c>
      <c r="B112" s="952">
        <v>0</v>
      </c>
      <c r="C112" s="953">
        <v>0</v>
      </c>
      <c r="D112" s="953">
        <v>0</v>
      </c>
      <c r="E112" s="953">
        <v>0</v>
      </c>
      <c r="F112" s="954">
        <v>0</v>
      </c>
      <c r="G112" s="955">
        <v>0</v>
      </c>
      <c r="H112" s="955">
        <v>0</v>
      </c>
      <c r="I112" s="955">
        <v>0</v>
      </c>
      <c r="J112" s="955">
        <v>0</v>
      </c>
      <c r="K112" s="955">
        <v>0</v>
      </c>
      <c r="L112" s="956">
        <v>0</v>
      </c>
      <c r="M112" s="957">
        <v>0</v>
      </c>
      <c r="N112" s="957">
        <v>0</v>
      </c>
      <c r="O112" s="957">
        <v>0</v>
      </c>
      <c r="P112" s="957">
        <v>0</v>
      </c>
      <c r="Q112" s="957">
        <v>0</v>
      </c>
      <c r="R112" s="957">
        <v>0</v>
      </c>
      <c r="S112" s="957">
        <v>0</v>
      </c>
      <c r="T112" s="957">
        <v>0</v>
      </c>
      <c r="U112" s="957">
        <v>0</v>
      </c>
      <c r="V112" s="957">
        <v>0</v>
      </c>
      <c r="W112" s="957">
        <v>0</v>
      </c>
      <c r="X112" s="957">
        <v>0</v>
      </c>
      <c r="Y112" s="957">
        <v>0</v>
      </c>
      <c r="Z112" s="957">
        <v>0</v>
      </c>
      <c r="AA112" s="957">
        <v>0</v>
      </c>
      <c r="AB112" s="937"/>
    </row>
    <row r="113" spans="1:28">
      <c r="A113" s="951" t="s">
        <v>3909</v>
      </c>
      <c r="B113" s="952">
        <v>0</v>
      </c>
      <c r="C113" s="953">
        <v>0.21876000000000001</v>
      </c>
      <c r="D113" s="953">
        <v>0</v>
      </c>
      <c r="E113" s="953">
        <v>0</v>
      </c>
      <c r="F113" s="954">
        <v>0</v>
      </c>
      <c r="G113" s="955">
        <v>0</v>
      </c>
      <c r="H113" s="955">
        <v>0</v>
      </c>
      <c r="I113" s="955">
        <v>0</v>
      </c>
      <c r="J113" s="955">
        <v>0</v>
      </c>
      <c r="K113" s="955">
        <v>1</v>
      </c>
      <c r="L113" s="956">
        <v>3.6494905247683798E-3</v>
      </c>
      <c r="M113" s="957">
        <v>1.28225342762132E-4</v>
      </c>
      <c r="N113" s="957">
        <v>2.9590463714338199E-4</v>
      </c>
      <c r="O113" s="957">
        <v>6.9660883327504503E-4</v>
      </c>
      <c r="P113" s="957">
        <v>8.6921987160868501E-5</v>
      </c>
      <c r="Q113" s="957">
        <v>6.1646799404871305E-5</v>
      </c>
      <c r="R113" s="957">
        <v>2.8357527726240799E-5</v>
      </c>
      <c r="S113" s="957">
        <v>7.5825563267991703E-4</v>
      </c>
      <c r="T113" s="957">
        <v>3.0576812504816198E-3</v>
      </c>
      <c r="U113" s="957">
        <v>6.3126322590588198E-3</v>
      </c>
      <c r="V113" s="957">
        <v>1.10964238928768E-6</v>
      </c>
      <c r="W113" s="957">
        <v>4.6851567547702199E-6</v>
      </c>
      <c r="X113" s="957">
        <v>1.8494039821461401E-4</v>
      </c>
      <c r="Y113" s="957">
        <v>9.2470199107306896E-5</v>
      </c>
      <c r="Z113" s="957">
        <v>1.8494039821461402E-5</v>
      </c>
      <c r="AA113" s="957">
        <v>1.31924150726425E-5</v>
      </c>
      <c r="AB113" s="937"/>
    </row>
    <row r="114" spans="1:28">
      <c r="A114" s="951" t="s">
        <v>3910</v>
      </c>
      <c r="B114" s="952">
        <v>0</v>
      </c>
      <c r="C114" s="953">
        <v>7.2559999999999999E-2</v>
      </c>
      <c r="D114" s="953">
        <v>0</v>
      </c>
      <c r="E114" s="953">
        <v>0</v>
      </c>
      <c r="F114" s="954">
        <v>0</v>
      </c>
      <c r="G114" s="955">
        <v>0</v>
      </c>
      <c r="H114" s="955">
        <v>0</v>
      </c>
      <c r="I114" s="955">
        <v>0</v>
      </c>
      <c r="J114" s="955">
        <v>0</v>
      </c>
      <c r="K114" s="955">
        <v>0</v>
      </c>
      <c r="L114" s="956">
        <v>0</v>
      </c>
      <c r="M114" s="957">
        <v>0</v>
      </c>
      <c r="N114" s="957">
        <v>0</v>
      </c>
      <c r="O114" s="957">
        <v>0</v>
      </c>
      <c r="P114" s="957">
        <v>0</v>
      </c>
      <c r="Q114" s="957">
        <v>0</v>
      </c>
      <c r="R114" s="957">
        <v>0</v>
      </c>
      <c r="S114" s="957">
        <v>0</v>
      </c>
      <c r="T114" s="957">
        <v>0</v>
      </c>
      <c r="U114" s="957">
        <v>0</v>
      </c>
      <c r="V114" s="957">
        <v>0</v>
      </c>
      <c r="W114" s="957">
        <v>0</v>
      </c>
      <c r="X114" s="957">
        <v>0</v>
      </c>
      <c r="Y114" s="957">
        <v>0</v>
      </c>
      <c r="Z114" s="957">
        <v>0</v>
      </c>
      <c r="AA114" s="957">
        <v>0</v>
      </c>
      <c r="AB114" s="937"/>
    </row>
    <row r="115" spans="1:28">
      <c r="A115" s="951" t="s">
        <v>3911</v>
      </c>
      <c r="B115" s="952">
        <v>0</v>
      </c>
      <c r="C115" s="953">
        <v>4.0439999999999997E-2</v>
      </c>
      <c r="D115" s="953">
        <v>0</v>
      </c>
      <c r="E115" s="953">
        <v>0</v>
      </c>
      <c r="F115" s="954">
        <v>0</v>
      </c>
      <c r="G115" s="955">
        <v>0</v>
      </c>
      <c r="H115" s="955">
        <v>0</v>
      </c>
      <c r="I115" s="955">
        <v>0</v>
      </c>
      <c r="J115" s="955">
        <v>0</v>
      </c>
      <c r="K115" s="955">
        <v>0</v>
      </c>
      <c r="L115" s="956">
        <v>0</v>
      </c>
      <c r="M115" s="957">
        <v>0</v>
      </c>
      <c r="N115" s="957">
        <v>0</v>
      </c>
      <c r="O115" s="957">
        <v>0</v>
      </c>
      <c r="P115" s="957">
        <v>0</v>
      </c>
      <c r="Q115" s="957">
        <v>0</v>
      </c>
      <c r="R115" s="957">
        <v>0</v>
      </c>
      <c r="S115" s="957">
        <v>0</v>
      </c>
      <c r="T115" s="957">
        <v>0</v>
      </c>
      <c r="U115" s="957">
        <v>0</v>
      </c>
      <c r="V115" s="957">
        <v>0</v>
      </c>
      <c r="W115" s="957">
        <v>0</v>
      </c>
      <c r="X115" s="957">
        <v>0</v>
      </c>
      <c r="Y115" s="957">
        <v>0</v>
      </c>
      <c r="Z115" s="957">
        <v>0</v>
      </c>
      <c r="AA115" s="957">
        <v>0</v>
      </c>
      <c r="AB115" s="937"/>
    </row>
    <row r="116" spans="1:28">
      <c r="A116" s="951" t="s">
        <v>3912</v>
      </c>
      <c r="B116" s="952">
        <v>0</v>
      </c>
      <c r="C116" s="953">
        <v>4.2000000000000003E-2</v>
      </c>
      <c r="D116" s="953">
        <v>0</v>
      </c>
      <c r="E116" s="953">
        <v>0</v>
      </c>
      <c r="F116" s="954">
        <v>0</v>
      </c>
      <c r="G116" s="955">
        <v>0</v>
      </c>
      <c r="H116" s="955">
        <v>0</v>
      </c>
      <c r="I116" s="955">
        <v>0</v>
      </c>
      <c r="J116" s="955">
        <v>0</v>
      </c>
      <c r="K116" s="955">
        <v>7</v>
      </c>
      <c r="L116" s="956">
        <v>0</v>
      </c>
      <c r="M116" s="957">
        <v>0</v>
      </c>
      <c r="N116" s="957">
        <v>0</v>
      </c>
      <c r="O116" s="957">
        <v>0</v>
      </c>
      <c r="P116" s="957">
        <v>0</v>
      </c>
      <c r="Q116" s="957">
        <v>0</v>
      </c>
      <c r="R116" s="957">
        <v>0</v>
      </c>
      <c r="S116" s="957">
        <v>0</v>
      </c>
      <c r="T116" s="957">
        <v>0</v>
      </c>
      <c r="U116" s="957">
        <v>0</v>
      </c>
      <c r="V116" s="957">
        <v>0</v>
      </c>
      <c r="W116" s="957">
        <v>0</v>
      </c>
      <c r="X116" s="957">
        <v>0</v>
      </c>
      <c r="Y116" s="957">
        <v>0</v>
      </c>
      <c r="Z116" s="957">
        <v>0</v>
      </c>
      <c r="AA116" s="957">
        <v>0</v>
      </c>
      <c r="AB116" s="937"/>
    </row>
    <row r="117" spans="1:28">
      <c r="A117" s="951" t="s">
        <v>3913</v>
      </c>
      <c r="B117" s="952">
        <v>0</v>
      </c>
      <c r="C117" s="953">
        <v>0</v>
      </c>
      <c r="D117" s="953">
        <v>0</v>
      </c>
      <c r="E117" s="953">
        <v>0</v>
      </c>
      <c r="F117" s="954">
        <v>0</v>
      </c>
      <c r="G117" s="955">
        <v>0</v>
      </c>
      <c r="H117" s="955">
        <v>0</v>
      </c>
      <c r="I117" s="955">
        <v>0</v>
      </c>
      <c r="J117" s="955">
        <v>0</v>
      </c>
      <c r="K117" s="955">
        <v>0</v>
      </c>
      <c r="L117" s="956">
        <v>0</v>
      </c>
      <c r="M117" s="957">
        <v>0</v>
      </c>
      <c r="N117" s="957">
        <v>0</v>
      </c>
      <c r="O117" s="957">
        <v>0</v>
      </c>
      <c r="P117" s="957">
        <v>0</v>
      </c>
      <c r="Q117" s="957">
        <v>0</v>
      </c>
      <c r="R117" s="957">
        <v>0</v>
      </c>
      <c r="S117" s="957">
        <v>0</v>
      </c>
      <c r="T117" s="957">
        <v>0</v>
      </c>
      <c r="U117" s="957">
        <v>0</v>
      </c>
      <c r="V117" s="957">
        <v>0</v>
      </c>
      <c r="W117" s="957">
        <v>0</v>
      </c>
      <c r="X117" s="957">
        <v>0</v>
      </c>
      <c r="Y117" s="957">
        <v>0</v>
      </c>
      <c r="Z117" s="957">
        <v>0</v>
      </c>
      <c r="AA117" s="957">
        <v>0</v>
      </c>
      <c r="AB117" s="937"/>
    </row>
    <row r="118" spans="1:28">
      <c r="A118" s="951" t="s">
        <v>3914</v>
      </c>
      <c r="B118" s="952">
        <v>0</v>
      </c>
      <c r="C118" s="953">
        <v>181.65691000000001</v>
      </c>
      <c r="D118" s="953">
        <v>0</v>
      </c>
      <c r="E118" s="953">
        <v>0</v>
      </c>
      <c r="F118" s="954">
        <v>0</v>
      </c>
      <c r="G118" s="955">
        <v>0</v>
      </c>
      <c r="H118" s="955">
        <v>0</v>
      </c>
      <c r="I118" s="955">
        <v>0</v>
      </c>
      <c r="J118" s="955">
        <v>0</v>
      </c>
      <c r="K118" s="955">
        <v>1</v>
      </c>
      <c r="L118" s="956">
        <v>3.7183689679495899E-3</v>
      </c>
      <c r="M118" s="957">
        <v>6.5084793987065998E-5</v>
      </c>
      <c r="N118" s="957">
        <v>3.5956681268264299E-4</v>
      </c>
      <c r="O118" s="957">
        <v>2.4540168224631502E-4</v>
      </c>
      <c r="P118" s="957">
        <v>3.3609360829386602E-5</v>
      </c>
      <c r="Q118" s="957">
        <v>4.2678553434141702E-5</v>
      </c>
      <c r="R118" s="957">
        <v>1.97388309632905E-5</v>
      </c>
      <c r="S118" s="957">
        <v>9.7093709062672298E-4</v>
      </c>
      <c r="T118" s="957">
        <v>1.77115996751688E-3</v>
      </c>
      <c r="U118" s="957">
        <v>2.4166730882082699E-3</v>
      </c>
      <c r="V118" s="957">
        <v>8.0022287689015598E-7</v>
      </c>
      <c r="W118" s="957">
        <v>3.0941951239752701E-6</v>
      </c>
      <c r="X118" s="957">
        <v>1.06696383585354E-5</v>
      </c>
      <c r="Y118" s="957">
        <v>5.3348191792677102E-6</v>
      </c>
      <c r="Z118" s="957">
        <v>1.06696383585354E-5</v>
      </c>
      <c r="AA118" s="957">
        <v>2.01656164976319E-5</v>
      </c>
      <c r="AB118" s="937"/>
    </row>
    <row r="119" spans="1:28">
      <c r="A119" s="951" t="s">
        <v>3915</v>
      </c>
      <c r="B119" s="952">
        <v>0</v>
      </c>
      <c r="C119" s="953">
        <v>0.91442000000000001</v>
      </c>
      <c r="D119" s="953">
        <v>0</v>
      </c>
      <c r="E119" s="953">
        <v>0</v>
      </c>
      <c r="F119" s="954">
        <v>0</v>
      </c>
      <c r="G119" s="955">
        <v>0</v>
      </c>
      <c r="H119" s="955">
        <v>0</v>
      </c>
      <c r="I119" s="955">
        <v>0</v>
      </c>
      <c r="J119" s="955">
        <v>0</v>
      </c>
      <c r="K119" s="955">
        <v>1</v>
      </c>
      <c r="L119" s="956">
        <v>7.23164377634067E-3</v>
      </c>
      <c r="M119" s="957">
        <v>2.3828859000729101E-4</v>
      </c>
      <c r="N119" s="957">
        <v>6.2476660166090698E-4</v>
      </c>
      <c r="O119" s="957">
        <v>3.0230642015850301E-3</v>
      </c>
      <c r="P119" s="957">
        <v>9.6026745226818696E-5</v>
      </c>
      <c r="Q119" s="957">
        <v>1.35148752541449E-4</v>
      </c>
      <c r="R119" s="957">
        <v>4.6235099553653502E-5</v>
      </c>
      <c r="S119" s="957">
        <v>3.36686365980451E-3</v>
      </c>
      <c r="T119" s="957">
        <v>5.6904737912188896E-3</v>
      </c>
      <c r="U119" s="957">
        <v>8.7728137614624495E-3</v>
      </c>
      <c r="V119" s="957">
        <v>9.0099168360965698E-6</v>
      </c>
      <c r="W119" s="957">
        <v>2.1339276717070799E-6</v>
      </c>
      <c r="X119" s="957">
        <v>1.1855153731706001E-5</v>
      </c>
      <c r="Y119" s="957">
        <v>0</v>
      </c>
      <c r="Z119" s="957">
        <v>0</v>
      </c>
      <c r="AA119" s="957">
        <v>3.9951868075849299E-5</v>
      </c>
      <c r="AB119" s="937"/>
    </row>
    <row r="120" spans="1:28">
      <c r="A120" s="951" t="s">
        <v>3916</v>
      </c>
      <c r="B120" s="952">
        <v>0</v>
      </c>
      <c r="C120" s="953">
        <v>0</v>
      </c>
      <c r="D120" s="953">
        <v>0</v>
      </c>
      <c r="E120" s="953">
        <v>0</v>
      </c>
      <c r="F120" s="954">
        <v>0</v>
      </c>
      <c r="G120" s="955">
        <v>0</v>
      </c>
      <c r="H120" s="955">
        <v>0</v>
      </c>
      <c r="I120" s="955">
        <v>0</v>
      </c>
      <c r="J120" s="955">
        <v>0</v>
      </c>
      <c r="K120" s="955">
        <v>0</v>
      </c>
      <c r="L120" s="956">
        <v>0</v>
      </c>
      <c r="M120" s="957">
        <v>0</v>
      </c>
      <c r="N120" s="957">
        <v>0</v>
      </c>
      <c r="O120" s="957">
        <v>0</v>
      </c>
      <c r="P120" s="957">
        <v>0</v>
      </c>
      <c r="Q120" s="957">
        <v>0</v>
      </c>
      <c r="R120" s="957">
        <v>0</v>
      </c>
      <c r="S120" s="957">
        <v>0</v>
      </c>
      <c r="T120" s="957">
        <v>0</v>
      </c>
      <c r="U120" s="957">
        <v>0</v>
      </c>
      <c r="V120" s="957">
        <v>0</v>
      </c>
      <c r="W120" s="957">
        <v>0</v>
      </c>
      <c r="X120" s="957">
        <v>0</v>
      </c>
      <c r="Y120" s="957">
        <v>0</v>
      </c>
      <c r="Z120" s="957">
        <v>0</v>
      </c>
      <c r="AA120" s="957">
        <v>0</v>
      </c>
      <c r="AB120" s="937"/>
    </row>
    <row r="121" spans="1:28">
      <c r="A121" s="951" t="s">
        <v>3917</v>
      </c>
      <c r="B121" s="952">
        <v>0</v>
      </c>
      <c r="C121" s="953">
        <v>21.14358</v>
      </c>
      <c r="D121" s="953">
        <v>0</v>
      </c>
      <c r="E121" s="953">
        <v>0</v>
      </c>
      <c r="F121" s="954">
        <v>0</v>
      </c>
      <c r="G121" s="955">
        <v>0</v>
      </c>
      <c r="H121" s="955">
        <v>0</v>
      </c>
      <c r="I121" s="955">
        <v>0</v>
      </c>
      <c r="J121" s="955">
        <v>0</v>
      </c>
      <c r="K121" s="955">
        <v>2</v>
      </c>
      <c r="L121" s="956">
        <v>1.4155053555657E-2</v>
      </c>
      <c r="M121" s="957">
        <v>4.1255934986336902E-4</v>
      </c>
      <c r="N121" s="957">
        <v>1.1096423892876801E-3</v>
      </c>
      <c r="O121" s="957">
        <v>9.2470199107306898E-4</v>
      </c>
      <c r="P121" s="957">
        <v>5.7378944061457098E-4</v>
      </c>
      <c r="Q121" s="957">
        <v>1.06696383585354E-4</v>
      </c>
      <c r="R121" s="957">
        <v>1.35148752541449E-4</v>
      </c>
      <c r="S121" s="957">
        <v>6.0935490180968896E-3</v>
      </c>
      <c r="T121" s="957">
        <v>1.27324351078523E-2</v>
      </c>
      <c r="U121" s="957">
        <v>1.38231092511692E-2</v>
      </c>
      <c r="V121" s="957">
        <v>3.7936491941459301E-6</v>
      </c>
      <c r="W121" s="957">
        <v>1.3751978328778999E-5</v>
      </c>
      <c r="X121" s="957">
        <v>2.3710307463412001E-5</v>
      </c>
      <c r="Y121" s="957">
        <v>0</v>
      </c>
      <c r="Z121" s="957">
        <v>0</v>
      </c>
      <c r="AA121" s="957">
        <v>1.3064379412339999E-4</v>
      </c>
      <c r="AB121" s="937"/>
    </row>
    <row r="122" spans="1:28">
      <c r="A122" s="951" t="s">
        <v>3918</v>
      </c>
      <c r="B122" s="952">
        <v>0</v>
      </c>
      <c r="C122" s="953">
        <v>2.3099999999999999E-2</v>
      </c>
      <c r="D122" s="953">
        <v>0</v>
      </c>
      <c r="E122" s="953">
        <v>0</v>
      </c>
      <c r="F122" s="954">
        <v>0</v>
      </c>
      <c r="G122" s="955">
        <v>0</v>
      </c>
      <c r="H122" s="955">
        <v>0</v>
      </c>
      <c r="I122" s="955">
        <v>0</v>
      </c>
      <c r="J122" s="955">
        <v>0</v>
      </c>
      <c r="K122" s="955">
        <v>0</v>
      </c>
      <c r="L122" s="956">
        <v>0</v>
      </c>
      <c r="M122" s="957">
        <v>0</v>
      </c>
      <c r="N122" s="957">
        <v>0</v>
      </c>
      <c r="O122" s="957">
        <v>0</v>
      </c>
      <c r="P122" s="957">
        <v>0</v>
      </c>
      <c r="Q122" s="957">
        <v>0</v>
      </c>
      <c r="R122" s="957">
        <v>0</v>
      </c>
      <c r="S122" s="957">
        <v>0</v>
      </c>
      <c r="T122" s="957">
        <v>0</v>
      </c>
      <c r="U122" s="957">
        <v>0</v>
      </c>
      <c r="V122" s="957">
        <v>0</v>
      </c>
      <c r="W122" s="957">
        <v>0</v>
      </c>
      <c r="X122" s="957">
        <v>0</v>
      </c>
      <c r="Y122" s="957">
        <v>0</v>
      </c>
      <c r="Z122" s="957">
        <v>0</v>
      </c>
      <c r="AA122" s="957">
        <v>0</v>
      </c>
      <c r="AB122" s="937"/>
    </row>
    <row r="123" spans="1:28">
      <c r="A123" s="951" t="s">
        <v>3919</v>
      </c>
      <c r="B123" s="952">
        <v>0</v>
      </c>
      <c r="C123" s="953">
        <v>0</v>
      </c>
      <c r="D123" s="953">
        <v>0</v>
      </c>
      <c r="E123" s="953">
        <v>0</v>
      </c>
      <c r="F123" s="954">
        <v>0</v>
      </c>
      <c r="G123" s="955">
        <v>0</v>
      </c>
      <c r="H123" s="955">
        <v>0</v>
      </c>
      <c r="I123" s="955">
        <v>0</v>
      </c>
      <c r="J123" s="955">
        <v>0</v>
      </c>
      <c r="K123" s="955">
        <v>23</v>
      </c>
      <c r="L123" s="956">
        <v>0.188686626793833</v>
      </c>
      <c r="M123" s="957">
        <v>4.3899634268507398E-3</v>
      </c>
      <c r="N123" s="957">
        <v>1.77507216824834E-2</v>
      </c>
      <c r="O123" s="957">
        <v>2.3994831152973E-2</v>
      </c>
      <c r="P123" s="957">
        <v>2.0177471651363602E-3</v>
      </c>
      <c r="Q123" s="957">
        <v>1.6087443613925099E-3</v>
      </c>
      <c r="R123" s="957">
        <v>8.4527246107063902E-4</v>
      </c>
      <c r="S123" s="957">
        <v>4.4990308411824297E-2</v>
      </c>
      <c r="T123" s="957">
        <v>0.106068060437574</v>
      </c>
      <c r="U123" s="957">
        <v>0.122700841123157</v>
      </c>
      <c r="V123" s="957">
        <v>4.09002803743857E-5</v>
      </c>
      <c r="W123" s="957">
        <v>8.4527246107063899E-5</v>
      </c>
      <c r="X123" s="957">
        <v>5.4533707165847702E-4</v>
      </c>
      <c r="Y123" s="957">
        <v>2.7266853582923802E-4</v>
      </c>
      <c r="Z123" s="957">
        <v>2.7266853582923802E-4</v>
      </c>
      <c r="AA123" s="957">
        <v>8.0709886605454602E-4</v>
      </c>
      <c r="AB123" s="937"/>
    </row>
    <row r="124" spans="1:28">
      <c r="A124" s="951" t="s">
        <v>3920</v>
      </c>
      <c r="B124" s="952">
        <v>0</v>
      </c>
      <c r="C124" s="953">
        <v>229.78845999999999</v>
      </c>
      <c r="D124" s="953">
        <v>8</v>
      </c>
      <c r="E124" s="953">
        <v>0</v>
      </c>
      <c r="F124" s="954">
        <v>0</v>
      </c>
      <c r="G124" s="955">
        <v>0</v>
      </c>
      <c r="H124" s="955">
        <v>0</v>
      </c>
      <c r="I124" s="955">
        <v>0</v>
      </c>
      <c r="J124" s="955">
        <v>0</v>
      </c>
      <c r="K124" s="955">
        <v>222</v>
      </c>
      <c r="L124" s="956">
        <v>1.6251637493109199</v>
      </c>
      <c r="M124" s="957">
        <v>4.0004030752268799E-2</v>
      </c>
      <c r="N124" s="957">
        <v>0.14401451070816801</v>
      </c>
      <c r="O124" s="957">
        <v>0.335033757550251</v>
      </c>
      <c r="P124" s="957">
        <v>3.1753199409613297E-2</v>
      </c>
      <c r="Q124" s="957">
        <v>2.1002116144941099E-2</v>
      </c>
      <c r="R124" s="957">
        <v>9.5009573036638293E-3</v>
      </c>
      <c r="S124" s="957">
        <v>0.512551644013444</v>
      </c>
      <c r="T124" s="957">
        <v>1.0151022803388201</v>
      </c>
      <c r="U124" s="957">
        <v>1.5651577031825199</v>
      </c>
      <c r="V124" s="957">
        <v>9.5009573036638399E-4</v>
      </c>
      <c r="W124" s="957">
        <v>8.25083134265544E-4</v>
      </c>
      <c r="X124" s="957">
        <v>1.2501259610084E-2</v>
      </c>
      <c r="Y124" s="957">
        <v>5.0005038440335998E-3</v>
      </c>
      <c r="Z124" s="957">
        <v>2.5002519220167999E-3</v>
      </c>
      <c r="AA124" s="957">
        <v>8.8508918039394598E-3</v>
      </c>
      <c r="AB124" s="937"/>
    </row>
    <row r="125" spans="1:28">
      <c r="A125" s="942"/>
      <c r="B125" s="943"/>
      <c r="C125" s="942"/>
      <c r="D125" s="942"/>
      <c r="E125" s="942"/>
      <c r="F125" s="943"/>
      <c r="G125" s="942"/>
      <c r="H125" s="942"/>
      <c r="I125" s="942"/>
      <c r="J125" s="942"/>
      <c r="K125" s="942"/>
      <c r="L125" s="943"/>
      <c r="M125" s="942"/>
      <c r="N125" s="942"/>
      <c r="O125" s="942"/>
      <c r="P125" s="942"/>
      <c r="Q125" s="942"/>
      <c r="R125" s="942"/>
      <c r="S125" s="942"/>
      <c r="T125" s="942"/>
      <c r="U125" s="942"/>
      <c r="V125" s="942"/>
      <c r="W125" s="942"/>
      <c r="X125" s="942"/>
      <c r="Y125" s="942"/>
      <c r="Z125" s="942"/>
      <c r="AA125" s="942"/>
      <c r="AB125" s="937"/>
    </row>
    <row r="126" spans="1:28">
      <c r="A126" s="944" t="s">
        <v>3921</v>
      </c>
      <c r="B126" s="945">
        <v>0</v>
      </c>
      <c r="C126" s="946">
        <v>1741</v>
      </c>
      <c r="D126" s="946">
        <v>0</v>
      </c>
      <c r="E126" s="946">
        <v>0</v>
      </c>
      <c r="F126" s="947">
        <v>362</v>
      </c>
      <c r="G126" s="948">
        <v>0</v>
      </c>
      <c r="H126" s="948">
        <v>127</v>
      </c>
      <c r="I126" s="948">
        <v>0</v>
      </c>
      <c r="J126" s="948">
        <v>0</v>
      </c>
      <c r="K126" s="948">
        <v>956</v>
      </c>
      <c r="L126" s="949">
        <v>5.2591446506582598</v>
      </c>
      <c r="M126" s="950">
        <v>0.24418418166837599</v>
      </c>
      <c r="N126" s="950">
        <v>0.40606577239290298</v>
      </c>
      <c r="O126" s="950">
        <v>0.90024172658458901</v>
      </c>
      <c r="P126" s="950">
        <v>0.116255632679917</v>
      </c>
      <c r="Q126" s="950">
        <v>8.1016366039726603E-2</v>
      </c>
      <c r="R126" s="950">
        <v>2.93465083608472E-2</v>
      </c>
      <c r="S126" s="950">
        <v>1.77196659217678</v>
      </c>
      <c r="T126" s="950">
        <v>3.9642045488224902</v>
      </c>
      <c r="U126" s="950">
        <v>7.4620563949663001</v>
      </c>
      <c r="V126" s="950">
        <v>1.53883096329052E-3</v>
      </c>
      <c r="W126" s="950">
        <v>3.6035150530814501E-3</v>
      </c>
      <c r="X126" s="950">
        <v>2.0398925923071898E-2</v>
      </c>
      <c r="Y126" s="950">
        <v>1.0338286811734199E-2</v>
      </c>
      <c r="Z126" s="950">
        <v>3.9749144947037098E-3</v>
      </c>
      <c r="AA126" s="950">
        <v>3.3761119837821499E-2</v>
      </c>
      <c r="AB126" s="937"/>
    </row>
    <row r="127" spans="1:28">
      <c r="A127" s="951" t="s">
        <v>3922</v>
      </c>
      <c r="B127" s="952">
        <v>0</v>
      </c>
      <c r="C127" s="953">
        <v>71.573999999999998</v>
      </c>
      <c r="D127" s="953">
        <v>0</v>
      </c>
      <c r="E127" s="953">
        <v>0</v>
      </c>
      <c r="F127" s="954">
        <v>2.5739999999999998</v>
      </c>
      <c r="G127" s="955">
        <v>0</v>
      </c>
      <c r="H127" s="955">
        <v>0</v>
      </c>
      <c r="I127" s="955">
        <v>0</v>
      </c>
      <c r="J127" s="955">
        <v>0</v>
      </c>
      <c r="K127" s="955">
        <v>69</v>
      </c>
      <c r="L127" s="956">
        <v>0.33211027664001203</v>
      </c>
      <c r="M127" s="957">
        <v>2.78939912153311E-2</v>
      </c>
      <c r="N127" s="957">
        <v>1.6114710467507998E-2</v>
      </c>
      <c r="O127" s="957">
        <v>0.18077923925478501</v>
      </c>
      <c r="P127" s="957">
        <v>1.17792807478231E-2</v>
      </c>
      <c r="Q127" s="957">
        <v>1.39878958880399E-2</v>
      </c>
      <c r="R127" s="957">
        <v>7.28024990664066E-3</v>
      </c>
      <c r="S127" s="957">
        <v>0.186505278507199</v>
      </c>
      <c r="T127" s="957">
        <v>0.426998927108587</v>
      </c>
      <c r="U127" s="957">
        <v>1.4233297570286201</v>
      </c>
      <c r="V127" s="957">
        <v>2.7812190654582299E-4</v>
      </c>
      <c r="W127" s="957">
        <v>6.0532414954090903E-4</v>
      </c>
      <c r="X127" s="957">
        <v>1.63601121497543E-3</v>
      </c>
      <c r="Y127" s="957">
        <v>8.1800560748771498E-4</v>
      </c>
      <c r="Z127" s="957">
        <v>8.1800560748771498E-4</v>
      </c>
      <c r="AA127" s="957">
        <v>3.3620030467745102E-3</v>
      </c>
      <c r="AB127" s="937"/>
    </row>
    <row r="128" spans="1:28">
      <c r="A128" s="951" t="s">
        <v>3923</v>
      </c>
      <c r="B128" s="952">
        <v>0</v>
      </c>
      <c r="C128" s="953">
        <v>30.04731</v>
      </c>
      <c r="D128" s="953">
        <v>0</v>
      </c>
      <c r="E128" s="953">
        <v>0</v>
      </c>
      <c r="F128" s="954">
        <v>0</v>
      </c>
      <c r="G128" s="955">
        <v>0</v>
      </c>
      <c r="H128" s="955">
        <v>0</v>
      </c>
      <c r="I128" s="955">
        <v>0</v>
      </c>
      <c r="J128" s="955">
        <v>0</v>
      </c>
      <c r="K128" s="955">
        <v>63</v>
      </c>
      <c r="L128" s="956">
        <v>0.31127496250807601</v>
      </c>
      <c r="M128" s="957">
        <v>1.30979413525545E-2</v>
      </c>
      <c r="N128" s="957">
        <v>2.4976236344344802E-2</v>
      </c>
      <c r="O128" s="957">
        <v>3.2347142611571802E-2</v>
      </c>
      <c r="P128" s="957">
        <v>6.2573161117466802E-3</v>
      </c>
      <c r="Q128" s="957">
        <v>4.4013325192794397E-3</v>
      </c>
      <c r="R128" s="957">
        <v>1.3257025660480301E-3</v>
      </c>
      <c r="S128" s="957">
        <v>9.4920303729038605E-2</v>
      </c>
      <c r="T128" s="957">
        <v>0.20468847619781499</v>
      </c>
      <c r="U128" s="957">
        <v>0.33937985690829398</v>
      </c>
      <c r="V128" s="957">
        <v>6.8936533434497304E-5</v>
      </c>
      <c r="W128" s="957">
        <v>3.81802339021831E-4</v>
      </c>
      <c r="X128" s="957">
        <v>5.3028102641920999E-4</v>
      </c>
      <c r="Y128" s="957">
        <v>0</v>
      </c>
      <c r="Z128" s="957">
        <v>0</v>
      </c>
      <c r="AA128" s="957">
        <v>1.56963183820086E-3</v>
      </c>
      <c r="AB128" s="937"/>
    </row>
    <row r="129" spans="1:28">
      <c r="A129" s="951" t="s">
        <v>3924</v>
      </c>
      <c r="B129" s="952">
        <v>0</v>
      </c>
      <c r="C129" s="953">
        <v>0.03</v>
      </c>
      <c r="D129" s="953">
        <v>0</v>
      </c>
      <c r="E129" s="953">
        <v>0</v>
      </c>
      <c r="F129" s="954">
        <v>0</v>
      </c>
      <c r="G129" s="955">
        <v>0</v>
      </c>
      <c r="H129" s="955">
        <v>0</v>
      </c>
      <c r="I129" s="955">
        <v>0</v>
      </c>
      <c r="J129" s="955">
        <v>0</v>
      </c>
      <c r="K129" s="955">
        <v>2</v>
      </c>
      <c r="L129" s="956">
        <v>1.2661304185462E-2</v>
      </c>
      <c r="M129" s="957">
        <v>7.72956023307232E-4</v>
      </c>
      <c r="N129" s="957">
        <v>8.6068416092185702E-4</v>
      </c>
      <c r="O129" s="957">
        <v>2.3710307463411999E-3</v>
      </c>
      <c r="P129" s="957">
        <v>3.88849042399957E-4</v>
      </c>
      <c r="Q129" s="957">
        <v>1.3040669104876599E-4</v>
      </c>
      <c r="R129" s="957">
        <v>1.2803566030242499E-4</v>
      </c>
      <c r="S129" s="957">
        <v>1.04325352839013E-2</v>
      </c>
      <c r="T129" s="957">
        <v>1.8968245970729599E-2</v>
      </c>
      <c r="U129" s="957">
        <v>3.2008915075606201E-2</v>
      </c>
      <c r="V129" s="957">
        <v>6.1646799404871296E-6</v>
      </c>
      <c r="W129" s="957">
        <v>1.7782730597559E-5</v>
      </c>
      <c r="X129" s="957">
        <v>1.0432535283901301E-3</v>
      </c>
      <c r="Y129" s="957">
        <v>5.2162676419506505E-4</v>
      </c>
      <c r="Z129" s="957">
        <v>2.13392767170708E-4</v>
      </c>
      <c r="AA129" s="957">
        <v>1.42261844780472E-4</v>
      </c>
      <c r="AB129" s="937"/>
    </row>
    <row r="130" spans="1:28">
      <c r="A130" s="951" t="s">
        <v>3925</v>
      </c>
      <c r="B130" s="952">
        <v>0</v>
      </c>
      <c r="C130" s="953">
        <v>0.47188000000000002</v>
      </c>
      <c r="D130" s="953">
        <v>0</v>
      </c>
      <c r="E130" s="953">
        <v>0</v>
      </c>
      <c r="F130" s="954">
        <v>0</v>
      </c>
      <c r="G130" s="955">
        <v>0</v>
      </c>
      <c r="H130" s="955">
        <v>0</v>
      </c>
      <c r="I130" s="955">
        <v>0</v>
      </c>
      <c r="J130" s="955">
        <v>0</v>
      </c>
      <c r="K130" s="955">
        <v>3</v>
      </c>
      <c r="L130" s="956">
        <v>1.75337723691932E-2</v>
      </c>
      <c r="M130" s="957">
        <v>6.0461284031700698E-4</v>
      </c>
      <c r="N130" s="957">
        <v>1.355044071534E-3</v>
      </c>
      <c r="O130" s="957">
        <v>8.6779725316087995E-3</v>
      </c>
      <c r="P130" s="957">
        <v>2.3828859000729101E-4</v>
      </c>
      <c r="Q130" s="957">
        <v>9.8516327510476997E-4</v>
      </c>
      <c r="R130" s="957">
        <v>1.95610036573149E-4</v>
      </c>
      <c r="S130" s="957">
        <v>1.3052524258608301E-2</v>
      </c>
      <c r="T130" s="957">
        <v>2.0734663876753798E-2</v>
      </c>
      <c r="U130" s="957">
        <v>2.75987978874116E-2</v>
      </c>
      <c r="V130" s="957">
        <v>4.26785534341417E-6</v>
      </c>
      <c r="W130" s="957">
        <v>3.5565461195118102E-5</v>
      </c>
      <c r="X130" s="957">
        <v>7.1130922390236096E-5</v>
      </c>
      <c r="Y130" s="957">
        <v>3.5565461195118102E-5</v>
      </c>
      <c r="Z130" s="957">
        <v>0</v>
      </c>
      <c r="AA130" s="957">
        <v>1.52220173915105E-4</v>
      </c>
      <c r="AB130" s="937"/>
    </row>
    <row r="131" spans="1:28">
      <c r="A131" s="951" t="s">
        <v>3926</v>
      </c>
      <c r="B131" s="952">
        <v>0</v>
      </c>
      <c r="C131" s="953">
        <v>0.34732000000000002</v>
      </c>
      <c r="D131" s="953">
        <v>0</v>
      </c>
      <c r="E131" s="953">
        <v>0</v>
      </c>
      <c r="F131" s="954">
        <v>0</v>
      </c>
      <c r="G131" s="955">
        <v>0</v>
      </c>
      <c r="H131" s="955">
        <v>0</v>
      </c>
      <c r="I131" s="955">
        <v>0</v>
      </c>
      <c r="J131" s="955">
        <v>0</v>
      </c>
      <c r="K131" s="955">
        <v>0</v>
      </c>
      <c r="L131" s="956">
        <v>0</v>
      </c>
      <c r="M131" s="957">
        <v>0</v>
      </c>
      <c r="N131" s="957">
        <v>0</v>
      </c>
      <c r="O131" s="957">
        <v>0</v>
      </c>
      <c r="P131" s="957">
        <v>0</v>
      </c>
      <c r="Q131" s="957">
        <v>0</v>
      </c>
      <c r="R131" s="957">
        <v>0</v>
      </c>
      <c r="S131" s="957">
        <v>0</v>
      </c>
      <c r="T131" s="957">
        <v>0</v>
      </c>
      <c r="U131" s="957">
        <v>0</v>
      </c>
      <c r="V131" s="957">
        <v>0</v>
      </c>
      <c r="W131" s="957">
        <v>0</v>
      </c>
      <c r="X131" s="957">
        <v>0</v>
      </c>
      <c r="Y131" s="957">
        <v>0</v>
      </c>
      <c r="Z131" s="957">
        <v>0</v>
      </c>
      <c r="AA131" s="957">
        <v>0</v>
      </c>
      <c r="AB131" s="937"/>
    </row>
    <row r="132" spans="1:28">
      <c r="A132" s="951" t="s">
        <v>3927</v>
      </c>
      <c r="B132" s="952">
        <v>0</v>
      </c>
      <c r="C132" s="953">
        <v>0.48205999999999999</v>
      </c>
      <c r="D132" s="953">
        <v>0</v>
      </c>
      <c r="E132" s="953">
        <v>0</v>
      </c>
      <c r="F132" s="954">
        <v>0.48205999999999999</v>
      </c>
      <c r="G132" s="955">
        <v>0</v>
      </c>
      <c r="H132" s="955">
        <v>0</v>
      </c>
      <c r="I132" s="955">
        <v>0</v>
      </c>
      <c r="J132" s="955">
        <v>0</v>
      </c>
      <c r="K132" s="955">
        <v>0</v>
      </c>
      <c r="L132" s="956">
        <v>0</v>
      </c>
      <c r="M132" s="957">
        <v>0</v>
      </c>
      <c r="N132" s="957">
        <v>0</v>
      </c>
      <c r="O132" s="957">
        <v>0</v>
      </c>
      <c r="P132" s="957">
        <v>0</v>
      </c>
      <c r="Q132" s="957">
        <v>0</v>
      </c>
      <c r="R132" s="957">
        <v>0</v>
      </c>
      <c r="S132" s="957">
        <v>0</v>
      </c>
      <c r="T132" s="957">
        <v>0</v>
      </c>
      <c r="U132" s="957">
        <v>0</v>
      </c>
      <c r="V132" s="957">
        <v>0</v>
      </c>
      <c r="W132" s="957">
        <v>0</v>
      </c>
      <c r="X132" s="957">
        <v>0</v>
      </c>
      <c r="Y132" s="957">
        <v>0</v>
      </c>
      <c r="Z132" s="957">
        <v>0</v>
      </c>
      <c r="AA132" s="957">
        <v>0</v>
      </c>
      <c r="AB132" s="937"/>
    </row>
    <row r="133" spans="1:28">
      <c r="A133" s="951" t="s">
        <v>3928</v>
      </c>
      <c r="B133" s="952">
        <v>0</v>
      </c>
      <c r="C133" s="953">
        <v>0.999</v>
      </c>
      <c r="D133" s="953">
        <v>0</v>
      </c>
      <c r="E133" s="953">
        <v>0</v>
      </c>
      <c r="F133" s="954">
        <v>0</v>
      </c>
      <c r="G133" s="955">
        <v>0</v>
      </c>
      <c r="H133" s="955">
        <v>0</v>
      </c>
      <c r="I133" s="955">
        <v>0</v>
      </c>
      <c r="J133" s="955">
        <v>0</v>
      </c>
      <c r="K133" s="955">
        <v>3</v>
      </c>
      <c r="L133" s="956">
        <v>2.0805794799144101E-2</v>
      </c>
      <c r="M133" s="957">
        <v>7.0063958554382596E-4</v>
      </c>
      <c r="N133" s="957">
        <v>1.75693378303883E-3</v>
      </c>
      <c r="O133" s="957">
        <v>3.6810252336947201E-2</v>
      </c>
      <c r="P133" s="957">
        <v>3.0941951239752698E-4</v>
      </c>
      <c r="Q133" s="957">
        <v>4.6235099553653498E-4</v>
      </c>
      <c r="R133" s="957">
        <v>3.9477661926581002E-4</v>
      </c>
      <c r="S133" s="957">
        <v>1.2554607801876699E-2</v>
      </c>
      <c r="T133" s="957">
        <v>2.3508769849973001E-2</v>
      </c>
      <c r="U133" s="957">
        <v>1.6182284843778701E-2</v>
      </c>
      <c r="V133" s="957">
        <v>6.0461284031700701E-6</v>
      </c>
      <c r="W133" s="957">
        <v>2.45401682246315E-5</v>
      </c>
      <c r="X133" s="957">
        <v>3.5565461195118102E-5</v>
      </c>
      <c r="Y133" s="957">
        <v>3.5565461195118102E-5</v>
      </c>
      <c r="Z133" s="957">
        <v>0</v>
      </c>
      <c r="AA133" s="957">
        <v>2.26196333200951E-4</v>
      </c>
      <c r="AB133" s="937"/>
    </row>
    <row r="134" spans="1:28">
      <c r="A134" s="951" t="s">
        <v>3929</v>
      </c>
      <c r="B134" s="952">
        <v>0</v>
      </c>
      <c r="C134" s="953">
        <v>33.855429999999998</v>
      </c>
      <c r="D134" s="953">
        <v>0</v>
      </c>
      <c r="E134" s="953">
        <v>0</v>
      </c>
      <c r="F134" s="954">
        <v>29.855429999999998</v>
      </c>
      <c r="G134" s="955">
        <v>0</v>
      </c>
      <c r="H134" s="955">
        <v>0</v>
      </c>
      <c r="I134" s="955">
        <v>0</v>
      </c>
      <c r="J134" s="955">
        <v>0</v>
      </c>
      <c r="K134" s="955">
        <v>4</v>
      </c>
      <c r="L134" s="956">
        <v>2.1908324096192699E-2</v>
      </c>
      <c r="M134" s="957">
        <v>7.4853440661991799E-4</v>
      </c>
      <c r="N134" s="957">
        <v>1.8220422873333601E-3</v>
      </c>
      <c r="O134" s="957">
        <v>3.8704705903273798E-3</v>
      </c>
      <c r="P134" s="957">
        <v>4.5277203132131598E-4</v>
      </c>
      <c r="Q134" s="957">
        <v>3.4688179818971799E-4</v>
      </c>
      <c r="R134" s="957">
        <v>1.8622075481763799E-4</v>
      </c>
      <c r="S134" s="957">
        <v>1.33640776986776E-2</v>
      </c>
      <c r="T134" s="957">
        <v>2.67281553973551E-2</v>
      </c>
      <c r="U134" s="957">
        <v>2.17257547287244E-2</v>
      </c>
      <c r="V134" s="957">
        <v>9.4936071083501804E-6</v>
      </c>
      <c r="W134" s="957">
        <v>4.7468035541750898E-5</v>
      </c>
      <c r="X134" s="957">
        <v>7.3027746987309103E-5</v>
      </c>
      <c r="Y134" s="957">
        <v>3.6513873493654497E-5</v>
      </c>
      <c r="Z134" s="957">
        <v>0</v>
      </c>
      <c r="AA134" s="957">
        <v>2.14336437407752E-4</v>
      </c>
      <c r="AB134" s="937"/>
    </row>
    <row r="135" spans="1:28">
      <c r="A135" s="951" t="s">
        <v>3930</v>
      </c>
      <c r="B135" s="952">
        <v>0</v>
      </c>
      <c r="C135" s="953">
        <v>0</v>
      </c>
      <c r="D135" s="953">
        <v>0</v>
      </c>
      <c r="E135" s="953">
        <v>0</v>
      </c>
      <c r="F135" s="954">
        <v>0</v>
      </c>
      <c r="G135" s="955">
        <v>0</v>
      </c>
      <c r="H135" s="955">
        <v>0</v>
      </c>
      <c r="I135" s="955">
        <v>0</v>
      </c>
      <c r="J135" s="955">
        <v>0</v>
      </c>
      <c r="K135" s="955">
        <v>0</v>
      </c>
      <c r="L135" s="956">
        <v>0</v>
      </c>
      <c r="M135" s="957">
        <v>0</v>
      </c>
      <c r="N135" s="957">
        <v>0</v>
      </c>
      <c r="O135" s="957">
        <v>0</v>
      </c>
      <c r="P135" s="957">
        <v>0</v>
      </c>
      <c r="Q135" s="957">
        <v>0</v>
      </c>
      <c r="R135" s="957">
        <v>0</v>
      </c>
      <c r="S135" s="957">
        <v>0</v>
      </c>
      <c r="T135" s="957">
        <v>0</v>
      </c>
      <c r="U135" s="957">
        <v>0</v>
      </c>
      <c r="V135" s="957">
        <v>0</v>
      </c>
      <c r="W135" s="957">
        <v>0</v>
      </c>
      <c r="X135" s="957">
        <v>0</v>
      </c>
      <c r="Y135" s="957">
        <v>0</v>
      </c>
      <c r="Z135" s="957">
        <v>0</v>
      </c>
      <c r="AA135" s="957">
        <v>0</v>
      </c>
      <c r="AB135" s="937"/>
    </row>
    <row r="136" spans="1:28">
      <c r="A136" s="951" t="s">
        <v>3931</v>
      </c>
      <c r="B136" s="952">
        <v>0</v>
      </c>
      <c r="C136" s="953">
        <v>0</v>
      </c>
      <c r="D136" s="953">
        <v>0</v>
      </c>
      <c r="E136" s="953">
        <v>0</v>
      </c>
      <c r="F136" s="954">
        <v>0</v>
      </c>
      <c r="G136" s="955">
        <v>0</v>
      </c>
      <c r="H136" s="955">
        <v>0</v>
      </c>
      <c r="I136" s="955">
        <v>0</v>
      </c>
      <c r="J136" s="955">
        <v>0</v>
      </c>
      <c r="K136" s="955">
        <v>0</v>
      </c>
      <c r="L136" s="956">
        <v>0</v>
      </c>
      <c r="M136" s="957">
        <v>0</v>
      </c>
      <c r="N136" s="957">
        <v>0</v>
      </c>
      <c r="O136" s="957">
        <v>0</v>
      </c>
      <c r="P136" s="957">
        <v>0</v>
      </c>
      <c r="Q136" s="957">
        <v>0</v>
      </c>
      <c r="R136" s="957">
        <v>0</v>
      </c>
      <c r="S136" s="957">
        <v>0</v>
      </c>
      <c r="T136" s="957">
        <v>0</v>
      </c>
      <c r="U136" s="957">
        <v>0</v>
      </c>
      <c r="V136" s="957">
        <v>0</v>
      </c>
      <c r="W136" s="957">
        <v>0</v>
      </c>
      <c r="X136" s="957">
        <v>0</v>
      </c>
      <c r="Y136" s="957">
        <v>0</v>
      </c>
      <c r="Z136" s="957">
        <v>0</v>
      </c>
      <c r="AA136" s="957">
        <v>0</v>
      </c>
      <c r="AB136" s="937"/>
    </row>
    <row r="137" spans="1:28">
      <c r="A137" s="951" t="s">
        <v>3932</v>
      </c>
      <c r="B137" s="952">
        <v>0</v>
      </c>
      <c r="C137" s="953">
        <v>1E-3</v>
      </c>
      <c r="D137" s="953">
        <v>0</v>
      </c>
      <c r="E137" s="953">
        <v>0</v>
      </c>
      <c r="F137" s="954">
        <v>1E-3</v>
      </c>
      <c r="G137" s="955">
        <v>0</v>
      </c>
      <c r="H137" s="955">
        <v>0</v>
      </c>
      <c r="I137" s="955">
        <v>0</v>
      </c>
      <c r="J137" s="955">
        <v>0</v>
      </c>
      <c r="K137" s="955">
        <v>0</v>
      </c>
      <c r="L137" s="956">
        <v>0</v>
      </c>
      <c r="M137" s="957">
        <v>0</v>
      </c>
      <c r="N137" s="957">
        <v>0</v>
      </c>
      <c r="O137" s="957">
        <v>0</v>
      </c>
      <c r="P137" s="957">
        <v>0</v>
      </c>
      <c r="Q137" s="957">
        <v>0</v>
      </c>
      <c r="R137" s="957">
        <v>0</v>
      </c>
      <c r="S137" s="957">
        <v>0</v>
      </c>
      <c r="T137" s="957">
        <v>0</v>
      </c>
      <c r="U137" s="957">
        <v>0</v>
      </c>
      <c r="V137" s="957">
        <v>0</v>
      </c>
      <c r="W137" s="957">
        <v>0</v>
      </c>
      <c r="X137" s="957">
        <v>0</v>
      </c>
      <c r="Y137" s="957">
        <v>0</v>
      </c>
      <c r="Z137" s="957">
        <v>0</v>
      </c>
      <c r="AA137" s="957">
        <v>0</v>
      </c>
      <c r="AB137" s="937"/>
    </row>
    <row r="138" spans="1:28">
      <c r="A138" s="951" t="s">
        <v>3933</v>
      </c>
      <c r="B138" s="952">
        <v>0</v>
      </c>
      <c r="C138" s="953">
        <v>130.233</v>
      </c>
      <c r="D138" s="953">
        <v>0</v>
      </c>
      <c r="E138" s="953">
        <v>0</v>
      </c>
      <c r="F138" s="954">
        <v>0</v>
      </c>
      <c r="G138" s="955">
        <v>0</v>
      </c>
      <c r="H138" s="955">
        <v>0</v>
      </c>
      <c r="I138" s="955">
        <v>0</v>
      </c>
      <c r="J138" s="955">
        <v>0</v>
      </c>
      <c r="K138" s="955">
        <v>2</v>
      </c>
      <c r="L138" s="956">
        <v>1.06895550168047E-2</v>
      </c>
      <c r="M138" s="957">
        <v>4.9379086323301895E-4</v>
      </c>
      <c r="N138" s="957">
        <v>8.59972851697954E-4</v>
      </c>
      <c r="O138" s="957">
        <v>1.1096423892876801E-3</v>
      </c>
      <c r="P138" s="957">
        <v>1.8124159025032199E-4</v>
      </c>
      <c r="Q138" s="957">
        <v>1.2021125883949901E-4</v>
      </c>
      <c r="R138" s="957">
        <v>1.44253510607399E-4</v>
      </c>
      <c r="S138" s="957">
        <v>9.2100318310877703E-3</v>
      </c>
      <c r="T138" s="957">
        <v>1.8383075582532601E-2</v>
      </c>
      <c r="U138" s="957">
        <v>1.23910066803791E-2</v>
      </c>
      <c r="V138" s="957">
        <v>3.6988079642922799E-6</v>
      </c>
      <c r="W138" s="957">
        <v>3.8837483625068904E-6</v>
      </c>
      <c r="X138" s="957">
        <v>7.3976159285845606E-5</v>
      </c>
      <c r="Y138" s="957">
        <v>3.6988079642922803E-5</v>
      </c>
      <c r="Z138" s="957">
        <v>1.8494039821461402E-5</v>
      </c>
      <c r="AA138" s="957">
        <v>1.12998583309129E-4</v>
      </c>
      <c r="AB138" s="937"/>
    </row>
    <row r="139" spans="1:28">
      <c r="A139" s="951" t="s">
        <v>4245</v>
      </c>
      <c r="B139" s="952">
        <v>0</v>
      </c>
      <c r="C139" s="953">
        <v>0</v>
      </c>
      <c r="D139" s="953">
        <v>0</v>
      </c>
      <c r="E139" s="953">
        <v>0</v>
      </c>
      <c r="F139" s="954">
        <v>0</v>
      </c>
      <c r="G139" s="955">
        <v>0</v>
      </c>
      <c r="H139" s="955">
        <v>0</v>
      </c>
      <c r="I139" s="955">
        <v>0</v>
      </c>
      <c r="J139" s="955">
        <v>0</v>
      </c>
      <c r="K139" s="955">
        <v>0</v>
      </c>
      <c r="L139" s="956">
        <v>0</v>
      </c>
      <c r="M139" s="957">
        <v>0</v>
      </c>
      <c r="N139" s="957">
        <v>0</v>
      </c>
      <c r="O139" s="957">
        <v>0</v>
      </c>
      <c r="P139" s="957">
        <v>0</v>
      </c>
      <c r="Q139" s="957">
        <v>0</v>
      </c>
      <c r="R139" s="957">
        <v>0</v>
      </c>
      <c r="S139" s="957">
        <v>0</v>
      </c>
      <c r="T139" s="957">
        <v>0</v>
      </c>
      <c r="U139" s="957">
        <v>0</v>
      </c>
      <c r="V139" s="957">
        <v>0</v>
      </c>
      <c r="W139" s="957">
        <v>0</v>
      </c>
      <c r="X139" s="957">
        <v>0</v>
      </c>
      <c r="Y139" s="957">
        <v>0</v>
      </c>
      <c r="Z139" s="957">
        <v>0</v>
      </c>
      <c r="AA139" s="957">
        <v>0</v>
      </c>
      <c r="AB139" s="937"/>
    </row>
    <row r="140" spans="1:28">
      <c r="A140" s="951" t="s">
        <v>3934</v>
      </c>
      <c r="B140" s="952">
        <v>0</v>
      </c>
      <c r="C140" s="953">
        <v>1.3064800000000001</v>
      </c>
      <c r="D140" s="953">
        <v>0</v>
      </c>
      <c r="E140" s="953">
        <v>0</v>
      </c>
      <c r="F140" s="954">
        <v>0</v>
      </c>
      <c r="G140" s="955">
        <v>0</v>
      </c>
      <c r="H140" s="955">
        <v>2.3157894736842102</v>
      </c>
      <c r="I140" s="955">
        <v>0</v>
      </c>
      <c r="J140" s="955">
        <v>0</v>
      </c>
      <c r="K140" s="955">
        <v>0</v>
      </c>
      <c r="L140" s="956">
        <v>0</v>
      </c>
      <c r="M140" s="957">
        <v>0</v>
      </c>
      <c r="N140" s="957">
        <v>0</v>
      </c>
      <c r="O140" s="957">
        <v>0</v>
      </c>
      <c r="P140" s="957">
        <v>0</v>
      </c>
      <c r="Q140" s="957">
        <v>0</v>
      </c>
      <c r="R140" s="957">
        <v>0</v>
      </c>
      <c r="S140" s="957">
        <v>0</v>
      </c>
      <c r="T140" s="957">
        <v>0</v>
      </c>
      <c r="U140" s="957">
        <v>0</v>
      </c>
      <c r="V140" s="957">
        <v>0</v>
      </c>
      <c r="W140" s="957">
        <v>0</v>
      </c>
      <c r="X140" s="957">
        <v>0</v>
      </c>
      <c r="Y140" s="957">
        <v>0</v>
      </c>
      <c r="Z140" s="957">
        <v>0</v>
      </c>
      <c r="AA140" s="957">
        <v>0</v>
      </c>
      <c r="AB140" s="937"/>
    </row>
    <row r="141" spans="1:28">
      <c r="A141" s="951" t="s">
        <v>3935</v>
      </c>
      <c r="B141" s="952">
        <v>0</v>
      </c>
      <c r="C141" s="953">
        <v>0.45147999999999999</v>
      </c>
      <c r="D141" s="953">
        <v>0</v>
      </c>
      <c r="E141" s="953">
        <v>0</v>
      </c>
      <c r="F141" s="954">
        <v>0</v>
      </c>
      <c r="G141" s="955">
        <v>0</v>
      </c>
      <c r="H141" s="955">
        <v>0</v>
      </c>
      <c r="I141" s="955">
        <v>0</v>
      </c>
      <c r="J141" s="955">
        <v>0</v>
      </c>
      <c r="K141" s="955">
        <v>0</v>
      </c>
      <c r="L141" s="956">
        <v>0</v>
      </c>
      <c r="M141" s="957">
        <v>0</v>
      </c>
      <c r="N141" s="957">
        <v>0</v>
      </c>
      <c r="O141" s="957">
        <v>0</v>
      </c>
      <c r="P141" s="957">
        <v>0</v>
      </c>
      <c r="Q141" s="957">
        <v>0</v>
      </c>
      <c r="R141" s="957">
        <v>0</v>
      </c>
      <c r="S141" s="957">
        <v>0</v>
      </c>
      <c r="T141" s="957">
        <v>0</v>
      </c>
      <c r="U141" s="957">
        <v>0</v>
      </c>
      <c r="V141" s="957">
        <v>0</v>
      </c>
      <c r="W141" s="957">
        <v>0</v>
      </c>
      <c r="X141" s="957">
        <v>0</v>
      </c>
      <c r="Y141" s="957">
        <v>0</v>
      </c>
      <c r="Z141" s="957">
        <v>0</v>
      </c>
      <c r="AA141" s="957">
        <v>0</v>
      </c>
      <c r="AB141" s="937"/>
    </row>
    <row r="142" spans="1:28">
      <c r="A142" s="951" t="s">
        <v>3936</v>
      </c>
      <c r="B142" s="952">
        <v>0</v>
      </c>
      <c r="C142" s="953">
        <v>6.7305200000000003</v>
      </c>
      <c r="D142" s="953">
        <v>0</v>
      </c>
      <c r="E142" s="953">
        <v>0</v>
      </c>
      <c r="F142" s="954">
        <v>1</v>
      </c>
      <c r="G142" s="955">
        <v>0</v>
      </c>
      <c r="H142" s="955">
        <v>0</v>
      </c>
      <c r="I142" s="955">
        <v>0</v>
      </c>
      <c r="J142" s="955">
        <v>0</v>
      </c>
      <c r="K142" s="955">
        <v>3</v>
      </c>
      <c r="L142" s="956">
        <v>3.0159511093460099E-3</v>
      </c>
      <c r="M142" s="957">
        <v>3.0159511093460099E-5</v>
      </c>
      <c r="N142" s="957">
        <v>2.60125783181093E-4</v>
      </c>
      <c r="O142" s="957">
        <v>3.20444805368014E-4</v>
      </c>
      <c r="P142" s="957">
        <v>1.07443258270452E-4</v>
      </c>
      <c r="Q142" s="957">
        <v>6.0319022186920198E-5</v>
      </c>
      <c r="R142" s="957">
        <v>1.6964724990071299E-5</v>
      </c>
      <c r="S142" s="957">
        <v>4.5239266640190201E-4</v>
      </c>
      <c r="T142" s="957">
        <v>9.9903380497086609E-4</v>
      </c>
      <c r="U142" s="957">
        <v>4.6181751361860802E-3</v>
      </c>
      <c r="V142" s="957">
        <v>9.4248472167062905E-7</v>
      </c>
      <c r="W142" s="957">
        <v>5.6549083300237701E-7</v>
      </c>
      <c r="X142" s="957">
        <v>0</v>
      </c>
      <c r="Y142" s="957">
        <v>0</v>
      </c>
      <c r="Z142" s="957">
        <v>3.7699388866825099E-5</v>
      </c>
      <c r="AA142" s="957">
        <v>6.4088961073602703E-6</v>
      </c>
      <c r="AB142" s="937"/>
    </row>
    <row r="143" spans="1:28">
      <c r="A143" s="951" t="s">
        <v>3937</v>
      </c>
      <c r="B143" s="952">
        <v>0</v>
      </c>
      <c r="C143" s="953">
        <v>0</v>
      </c>
      <c r="D143" s="953">
        <v>0</v>
      </c>
      <c r="E143" s="953">
        <v>0</v>
      </c>
      <c r="F143" s="954">
        <v>0</v>
      </c>
      <c r="G143" s="955">
        <v>0</v>
      </c>
      <c r="H143" s="955">
        <v>0</v>
      </c>
      <c r="I143" s="955">
        <v>0</v>
      </c>
      <c r="J143" s="955">
        <v>0</v>
      </c>
      <c r="K143" s="955">
        <v>0</v>
      </c>
      <c r="L143" s="956">
        <v>0</v>
      </c>
      <c r="M143" s="957">
        <v>0</v>
      </c>
      <c r="N143" s="957">
        <v>0</v>
      </c>
      <c r="O143" s="957">
        <v>0</v>
      </c>
      <c r="P143" s="957">
        <v>0</v>
      </c>
      <c r="Q143" s="957">
        <v>0</v>
      </c>
      <c r="R143" s="957">
        <v>0</v>
      </c>
      <c r="S143" s="957">
        <v>0</v>
      </c>
      <c r="T143" s="957">
        <v>0</v>
      </c>
      <c r="U143" s="957">
        <v>0</v>
      </c>
      <c r="V143" s="957">
        <v>0</v>
      </c>
      <c r="W143" s="957">
        <v>0</v>
      </c>
      <c r="X143" s="957">
        <v>0</v>
      </c>
      <c r="Y143" s="957">
        <v>0</v>
      </c>
      <c r="Z143" s="957">
        <v>0</v>
      </c>
      <c r="AA143" s="957">
        <v>0</v>
      </c>
      <c r="AB143" s="937"/>
    </row>
    <row r="144" spans="1:28">
      <c r="A144" s="951" t="s">
        <v>3941</v>
      </c>
      <c r="B144" s="952">
        <v>0</v>
      </c>
      <c r="C144" s="953">
        <v>3.8650000000000002</v>
      </c>
      <c r="D144" s="953">
        <v>0</v>
      </c>
      <c r="E144" s="953">
        <v>0</v>
      </c>
      <c r="F144" s="954">
        <v>0</v>
      </c>
      <c r="G144" s="955">
        <v>0</v>
      </c>
      <c r="H144" s="955">
        <v>0</v>
      </c>
      <c r="I144" s="955">
        <v>0</v>
      </c>
      <c r="J144" s="955">
        <v>0</v>
      </c>
      <c r="K144" s="955">
        <v>10</v>
      </c>
      <c r="L144" s="956">
        <v>6.9589752405114294E-2</v>
      </c>
      <c r="M144" s="957">
        <v>2.9282229717313901E-3</v>
      </c>
      <c r="N144" s="957">
        <v>5.5837774076335301E-3</v>
      </c>
      <c r="O144" s="957">
        <v>7.23164377634067E-3</v>
      </c>
      <c r="P144" s="957">
        <v>1.3989081403413099E-3</v>
      </c>
      <c r="Q144" s="957">
        <v>9.8397775973159906E-4</v>
      </c>
      <c r="R144" s="957">
        <v>2.9637884329264998E-4</v>
      </c>
      <c r="S144" s="957">
        <v>2.1220725179753801E-2</v>
      </c>
      <c r="T144" s="957">
        <v>4.5760893404385203E-2</v>
      </c>
      <c r="U144" s="957">
        <v>7.5872983882918493E-2</v>
      </c>
      <c r="V144" s="957">
        <v>1.5411699851217799E-5</v>
      </c>
      <c r="W144" s="957">
        <v>8.5357106868283296E-5</v>
      </c>
      <c r="X144" s="957">
        <v>1.1855153731706E-4</v>
      </c>
      <c r="Y144" s="957">
        <v>0</v>
      </c>
      <c r="Z144" s="957">
        <v>0</v>
      </c>
      <c r="AA144" s="957">
        <v>3.50912550458498E-4</v>
      </c>
      <c r="AB144" s="937"/>
    </row>
    <row r="145" spans="1:28">
      <c r="A145" s="951" t="s">
        <v>3942</v>
      </c>
      <c r="B145" s="952">
        <v>0</v>
      </c>
      <c r="C145" s="953">
        <v>13.93295</v>
      </c>
      <c r="D145" s="953">
        <v>0</v>
      </c>
      <c r="E145" s="953">
        <v>2.3449999999999999E-2</v>
      </c>
      <c r="F145" s="954">
        <v>0</v>
      </c>
      <c r="G145" s="955">
        <v>0</v>
      </c>
      <c r="H145" s="955">
        <v>0</v>
      </c>
      <c r="I145" s="955">
        <v>0</v>
      </c>
      <c r="J145" s="955">
        <v>0</v>
      </c>
      <c r="K145" s="955">
        <v>4</v>
      </c>
      <c r="L145" s="956">
        <v>3.0965661547216101E-2</v>
      </c>
      <c r="M145" s="957">
        <v>3.12976058517039E-4</v>
      </c>
      <c r="N145" s="957">
        <v>2.9305940024777302E-3</v>
      </c>
      <c r="O145" s="957">
        <v>1.28035660302425E-3</v>
      </c>
      <c r="P145" s="957">
        <v>4.59979964790193E-4</v>
      </c>
      <c r="Q145" s="957">
        <v>7.5872983882918502E-4</v>
      </c>
      <c r="R145" s="957">
        <v>1.5174596776583701E-4</v>
      </c>
      <c r="S145" s="957">
        <v>4.2204347284873402E-3</v>
      </c>
      <c r="T145" s="957">
        <v>8.3934488420478598E-3</v>
      </c>
      <c r="U145" s="957">
        <v>3.0159511093460101E-2</v>
      </c>
      <c r="V145" s="957">
        <v>2.3710307463411999E-6</v>
      </c>
      <c r="W145" s="957">
        <v>2.3710307463411999E-6</v>
      </c>
      <c r="X145" s="957">
        <v>0</v>
      </c>
      <c r="Y145" s="957">
        <v>0</v>
      </c>
      <c r="Z145" s="957">
        <v>4.7420614926824098E-5</v>
      </c>
      <c r="AA145" s="957">
        <v>7.1605128539504307E-5</v>
      </c>
      <c r="AB145" s="937"/>
    </row>
    <row r="146" spans="1:28">
      <c r="A146" s="951" t="s">
        <v>3943</v>
      </c>
      <c r="B146" s="952">
        <v>0</v>
      </c>
      <c r="C146" s="953">
        <v>888</v>
      </c>
      <c r="D146" s="953">
        <v>0</v>
      </c>
      <c r="E146" s="953">
        <v>0.307</v>
      </c>
      <c r="F146" s="954">
        <v>0</v>
      </c>
      <c r="G146" s="955">
        <v>0</v>
      </c>
      <c r="H146" s="955">
        <v>0</v>
      </c>
      <c r="I146" s="955">
        <v>0</v>
      </c>
      <c r="J146" s="955">
        <v>0</v>
      </c>
      <c r="K146" s="955">
        <v>547</v>
      </c>
      <c r="L146" s="956">
        <v>3.9946177602058102</v>
      </c>
      <c r="M146" s="957">
        <v>0.16925247328144699</v>
      </c>
      <c r="N146" s="957">
        <v>0.32748083910778097</v>
      </c>
      <c r="O146" s="957">
        <v>0.40854045274832101</v>
      </c>
      <c r="P146" s="957">
        <v>6.67931216398049E-2</v>
      </c>
      <c r="Q146" s="957">
        <v>5.1878152729945497E-2</v>
      </c>
      <c r="R146" s="957">
        <v>1.10241074551134E-2</v>
      </c>
      <c r="S146" s="957">
        <v>1.1348345909675599</v>
      </c>
      <c r="T146" s="957">
        <v>2.6068771746797599</v>
      </c>
      <c r="U146" s="957">
        <v>4.4031582129541302</v>
      </c>
      <c r="V146" s="957">
        <v>7.7817229094918298E-4</v>
      </c>
      <c r="W146" s="957">
        <v>1.5563445818983701E-3</v>
      </c>
      <c r="X146" s="957">
        <v>0</v>
      </c>
      <c r="Y146" s="957">
        <v>0</v>
      </c>
      <c r="Z146" s="957">
        <v>0</v>
      </c>
      <c r="AA146" s="957">
        <v>2.3345168728475502E-2</v>
      </c>
      <c r="AB146" s="937"/>
    </row>
    <row r="147" spans="1:28">
      <c r="A147" s="951" t="s">
        <v>4211</v>
      </c>
      <c r="B147" s="952">
        <v>0</v>
      </c>
      <c r="C147" s="953">
        <v>0</v>
      </c>
      <c r="D147" s="953">
        <v>0</v>
      </c>
      <c r="E147" s="953">
        <v>0</v>
      </c>
      <c r="F147" s="954">
        <v>0</v>
      </c>
      <c r="G147" s="955">
        <v>0</v>
      </c>
      <c r="H147" s="955">
        <v>0</v>
      </c>
      <c r="I147" s="955">
        <v>0</v>
      </c>
      <c r="J147" s="955">
        <v>0</v>
      </c>
      <c r="K147" s="955">
        <v>0</v>
      </c>
      <c r="L147" s="956">
        <v>0</v>
      </c>
      <c r="M147" s="957">
        <v>0</v>
      </c>
      <c r="N147" s="957">
        <v>0</v>
      </c>
      <c r="O147" s="957">
        <v>0</v>
      </c>
      <c r="P147" s="957">
        <v>0</v>
      </c>
      <c r="Q147" s="957">
        <v>0</v>
      </c>
      <c r="R147" s="957">
        <v>0</v>
      </c>
      <c r="S147" s="957">
        <v>0</v>
      </c>
      <c r="T147" s="957">
        <v>0</v>
      </c>
      <c r="U147" s="957">
        <v>0</v>
      </c>
      <c r="V147" s="957">
        <v>0</v>
      </c>
      <c r="W147" s="957">
        <v>0</v>
      </c>
      <c r="X147" s="957">
        <v>0</v>
      </c>
      <c r="Y147" s="957">
        <v>0</v>
      </c>
      <c r="Z147" s="957">
        <v>0</v>
      </c>
      <c r="AA147" s="957">
        <v>0</v>
      </c>
      <c r="AB147" s="937"/>
    </row>
    <row r="148" spans="1:28">
      <c r="A148" s="951" t="s">
        <v>3944</v>
      </c>
      <c r="B148" s="952">
        <v>0</v>
      </c>
      <c r="C148" s="953">
        <v>327.86516</v>
      </c>
      <c r="D148" s="953">
        <v>0</v>
      </c>
      <c r="E148" s="953">
        <v>0</v>
      </c>
      <c r="F148" s="954">
        <v>327.86516</v>
      </c>
      <c r="G148" s="955">
        <v>0</v>
      </c>
      <c r="H148" s="955">
        <v>0</v>
      </c>
      <c r="I148" s="955">
        <v>0</v>
      </c>
      <c r="J148" s="955">
        <v>0</v>
      </c>
      <c r="K148" s="955">
        <v>0</v>
      </c>
      <c r="L148" s="956">
        <v>0</v>
      </c>
      <c r="M148" s="957">
        <v>0</v>
      </c>
      <c r="N148" s="957">
        <v>0</v>
      </c>
      <c r="O148" s="957">
        <v>0</v>
      </c>
      <c r="P148" s="957">
        <v>0</v>
      </c>
      <c r="Q148" s="957">
        <v>0</v>
      </c>
      <c r="R148" s="957">
        <v>0</v>
      </c>
      <c r="S148" s="957">
        <v>0</v>
      </c>
      <c r="T148" s="957">
        <v>0</v>
      </c>
      <c r="U148" s="957">
        <v>0</v>
      </c>
      <c r="V148" s="957">
        <v>0</v>
      </c>
      <c r="W148" s="957">
        <v>0</v>
      </c>
      <c r="X148" s="957">
        <v>0</v>
      </c>
      <c r="Y148" s="957">
        <v>0</v>
      </c>
      <c r="Z148" s="957">
        <v>0</v>
      </c>
      <c r="AA148" s="957">
        <v>0</v>
      </c>
      <c r="AB148" s="937"/>
    </row>
    <row r="149" spans="1:28">
      <c r="A149" s="951" t="s">
        <v>3945</v>
      </c>
      <c r="B149" s="952">
        <v>0</v>
      </c>
      <c r="C149" s="953">
        <v>203.86094800000001</v>
      </c>
      <c r="D149" s="953">
        <v>0</v>
      </c>
      <c r="E149" s="953">
        <v>0</v>
      </c>
      <c r="F149" s="954">
        <v>0</v>
      </c>
      <c r="G149" s="955">
        <v>0</v>
      </c>
      <c r="H149" s="955">
        <v>0</v>
      </c>
      <c r="I149" s="955">
        <v>0</v>
      </c>
      <c r="J149" s="955">
        <v>0</v>
      </c>
      <c r="K149" s="955">
        <v>132</v>
      </c>
      <c r="L149" s="956">
        <v>0.104846979603208</v>
      </c>
      <c r="M149" s="957">
        <v>1.07976740188378E-2</v>
      </c>
      <c r="N149" s="957">
        <v>1.5648802925851901E-4</v>
      </c>
      <c r="O149" s="957">
        <v>3.7557127022044702E-2</v>
      </c>
      <c r="P149" s="957">
        <v>1.47098747503008E-2</v>
      </c>
      <c r="Q149" s="957">
        <v>4.6946408777555798E-4</v>
      </c>
      <c r="R149" s="957">
        <v>2.5038084681363098E-3</v>
      </c>
      <c r="S149" s="957">
        <v>8.7633296384770895E-2</v>
      </c>
      <c r="T149" s="957">
        <v>0.20812907891383101</v>
      </c>
      <c r="U149" s="957">
        <v>0.58370034913427704</v>
      </c>
      <c r="V149" s="957">
        <v>2.8167845266533501E-4</v>
      </c>
      <c r="W149" s="957">
        <v>1.87785635110223E-4</v>
      </c>
      <c r="X149" s="957">
        <v>0</v>
      </c>
      <c r="Y149" s="957">
        <v>0</v>
      </c>
      <c r="Z149" s="957">
        <v>0</v>
      </c>
      <c r="AA149" s="957">
        <v>9.5457697847696802E-4</v>
      </c>
      <c r="AB149" s="937"/>
    </row>
    <row r="150" spans="1:28">
      <c r="A150" s="951" t="s">
        <v>3947</v>
      </c>
      <c r="B150" s="952">
        <v>0</v>
      </c>
      <c r="C150" s="953">
        <v>7.9789000000000003</v>
      </c>
      <c r="D150" s="953">
        <v>0</v>
      </c>
      <c r="E150" s="953">
        <v>0</v>
      </c>
      <c r="F150" s="954">
        <v>0</v>
      </c>
      <c r="G150" s="955">
        <v>0</v>
      </c>
      <c r="H150" s="955">
        <v>0</v>
      </c>
      <c r="I150" s="955">
        <v>0</v>
      </c>
      <c r="J150" s="955">
        <v>0</v>
      </c>
      <c r="K150" s="955">
        <v>93</v>
      </c>
      <c r="L150" s="956">
        <v>0.295477851609041</v>
      </c>
      <c r="M150" s="957">
        <v>1.6317433596320201E-2</v>
      </c>
      <c r="N150" s="957">
        <v>1.8522492190417499E-2</v>
      </c>
      <c r="O150" s="957">
        <v>0.165379394557299</v>
      </c>
      <c r="P150" s="957">
        <v>1.3009845705174199E-2</v>
      </c>
      <c r="Q150" s="957">
        <v>5.7331523446530301E-3</v>
      </c>
      <c r="R150" s="957">
        <v>5.4023935555384296E-3</v>
      </c>
      <c r="S150" s="957">
        <v>0.18081480471597999</v>
      </c>
      <c r="T150" s="957">
        <v>0.35170684575852201</v>
      </c>
      <c r="U150" s="957">
        <v>0.465267363354534</v>
      </c>
      <c r="V150" s="957">
        <v>7.7177050793406194E-5</v>
      </c>
      <c r="W150" s="957">
        <v>6.5049228525870903E-4</v>
      </c>
      <c r="X150" s="957">
        <v>7.7177050793406201E-3</v>
      </c>
      <c r="Y150" s="957">
        <v>4.4101171881946403E-3</v>
      </c>
      <c r="Z150" s="957">
        <v>2.2050585940973201E-3</v>
      </c>
      <c r="AA150" s="957">
        <v>3.2083602544115998E-3</v>
      </c>
      <c r="AB150" s="937"/>
    </row>
    <row r="151" spans="1:28">
      <c r="A151" s="951" t="s">
        <v>3949</v>
      </c>
      <c r="B151" s="952">
        <v>0</v>
      </c>
      <c r="C151" s="953">
        <v>19.303374000000002</v>
      </c>
      <c r="D151" s="953">
        <v>0</v>
      </c>
      <c r="E151" s="953">
        <v>0</v>
      </c>
      <c r="F151" s="954">
        <v>0</v>
      </c>
      <c r="G151" s="955">
        <v>0</v>
      </c>
      <c r="H151" s="955">
        <v>0</v>
      </c>
      <c r="I151" s="955">
        <v>0</v>
      </c>
      <c r="J151" s="955">
        <v>0</v>
      </c>
      <c r="K151" s="955">
        <v>21</v>
      </c>
      <c r="L151" s="956">
        <v>3.3646704563641397E-2</v>
      </c>
      <c r="M151" s="957">
        <v>2.3277594352204799E-4</v>
      </c>
      <c r="N151" s="957">
        <v>3.3858319057752401E-3</v>
      </c>
      <c r="O151" s="957">
        <v>1.39665566113229E-2</v>
      </c>
      <c r="P151" s="957">
        <v>1.6929159528876201E-4</v>
      </c>
      <c r="Q151" s="957">
        <v>6.9832783056614299E-4</v>
      </c>
      <c r="R151" s="957">
        <v>2.9626029175533301E-4</v>
      </c>
      <c r="S151" s="957">
        <v>2.7509884234423799E-3</v>
      </c>
      <c r="T151" s="957">
        <v>2.3277594352204799E-3</v>
      </c>
      <c r="U151" s="957">
        <v>2.6663426257979999E-2</v>
      </c>
      <c r="V151" s="957">
        <v>6.3484348233285699E-6</v>
      </c>
      <c r="W151" s="957">
        <v>4.23228988221905E-6</v>
      </c>
      <c r="X151" s="957">
        <v>9.0994232467709497E-3</v>
      </c>
      <c r="Y151" s="957">
        <v>4.4439043763300004E-3</v>
      </c>
      <c r="Z151" s="957">
        <v>6.3484348233285698E-4</v>
      </c>
      <c r="AA151" s="957">
        <v>4.4439043763299997E-5</v>
      </c>
      <c r="AB151" s="937"/>
    </row>
    <row r="152" spans="1:28">
      <c r="A152" s="942"/>
      <c r="B152" s="943"/>
      <c r="C152" s="942"/>
      <c r="D152" s="942"/>
      <c r="E152" s="942"/>
      <c r="F152" s="943"/>
      <c r="G152" s="942"/>
      <c r="H152" s="942"/>
      <c r="I152" s="942"/>
      <c r="J152" s="942"/>
      <c r="K152" s="942"/>
      <c r="L152" s="943"/>
      <c r="M152" s="942"/>
      <c r="N152" s="942"/>
      <c r="O152" s="942"/>
      <c r="P152" s="942"/>
      <c r="Q152" s="942"/>
      <c r="R152" s="942"/>
      <c r="S152" s="942"/>
      <c r="T152" s="942"/>
      <c r="U152" s="942"/>
      <c r="V152" s="942"/>
      <c r="W152" s="942"/>
      <c r="X152" s="942"/>
      <c r="Y152" s="942"/>
      <c r="Z152" s="942"/>
      <c r="AA152" s="942"/>
      <c r="AB152" s="937"/>
    </row>
    <row r="153" spans="1:28">
      <c r="A153" s="944" t="s">
        <v>3950</v>
      </c>
      <c r="B153" s="945">
        <v>1</v>
      </c>
      <c r="C153" s="946">
        <v>9552</v>
      </c>
      <c r="D153" s="946">
        <v>-2705</v>
      </c>
      <c r="E153" s="946">
        <v>74</v>
      </c>
      <c r="F153" s="947">
        <v>0</v>
      </c>
      <c r="G153" s="948">
        <v>0</v>
      </c>
      <c r="H153" s="948">
        <v>0</v>
      </c>
      <c r="I153" s="948">
        <v>0</v>
      </c>
      <c r="J153" s="948">
        <v>0</v>
      </c>
      <c r="K153" s="948">
        <v>13840</v>
      </c>
      <c r="L153" s="949">
        <v>146.57664237150499</v>
      </c>
      <c r="M153" s="950">
        <v>2.5500435676899598E-3</v>
      </c>
      <c r="N153" s="950">
        <v>16.2860904785333</v>
      </c>
      <c r="O153" s="950">
        <v>7.2399423839528604E-2</v>
      </c>
      <c r="P153" s="950">
        <v>1.3586006176535101E-3</v>
      </c>
      <c r="Q153" s="950">
        <v>0</v>
      </c>
      <c r="R153" s="950">
        <v>1.36334267914619E-3</v>
      </c>
      <c r="S153" s="950">
        <v>2.2761895164875598E-3</v>
      </c>
      <c r="T153" s="950">
        <v>5.7129985833091299E-2</v>
      </c>
      <c r="U153" s="950">
        <v>0.14145569432671601</v>
      </c>
      <c r="V153" s="950">
        <v>2.2761895164875501E-5</v>
      </c>
      <c r="W153" s="950">
        <v>0</v>
      </c>
      <c r="X153" s="950">
        <v>2.5683834905129102</v>
      </c>
      <c r="Y153" s="950">
        <v>2.4470578472226299</v>
      </c>
      <c r="Z153" s="950">
        <v>0</v>
      </c>
      <c r="AA153" s="950">
        <v>6.3934844075090504E-4</v>
      </c>
      <c r="AB153" s="937"/>
    </row>
    <row r="154" spans="1:28">
      <c r="A154" s="951" t="s">
        <v>3951</v>
      </c>
      <c r="B154" s="952">
        <v>0</v>
      </c>
      <c r="C154" s="953">
        <v>2091</v>
      </c>
      <c r="D154" s="953">
        <v>0</v>
      </c>
      <c r="E154" s="953">
        <v>0</v>
      </c>
      <c r="F154" s="954">
        <v>0</v>
      </c>
      <c r="G154" s="955">
        <v>0</v>
      </c>
      <c r="H154" s="955">
        <v>0</v>
      </c>
      <c r="I154" s="955">
        <v>0</v>
      </c>
      <c r="J154" s="955">
        <v>0</v>
      </c>
      <c r="K154" s="955">
        <v>2091</v>
      </c>
      <c r="L154" s="956">
        <v>22.3102138076976</v>
      </c>
      <c r="M154" s="957">
        <v>0</v>
      </c>
      <c r="N154" s="957">
        <v>2.4789126452997299</v>
      </c>
      <c r="O154" s="957">
        <v>0</v>
      </c>
      <c r="P154" s="957">
        <v>0</v>
      </c>
      <c r="Q154" s="957">
        <v>0</v>
      </c>
      <c r="R154" s="957">
        <v>0</v>
      </c>
      <c r="S154" s="957">
        <v>0</v>
      </c>
      <c r="T154" s="957">
        <v>0</v>
      </c>
      <c r="U154" s="957">
        <v>0</v>
      </c>
      <c r="V154" s="957">
        <v>0</v>
      </c>
      <c r="W154" s="957">
        <v>0</v>
      </c>
      <c r="X154" s="957">
        <v>0</v>
      </c>
      <c r="Y154" s="957">
        <v>0</v>
      </c>
      <c r="Z154" s="957">
        <v>0</v>
      </c>
      <c r="AA154" s="957">
        <v>2.4789126452997299E-4</v>
      </c>
      <c r="AB154" s="937"/>
    </row>
    <row r="155" spans="1:28">
      <c r="A155" s="951" t="s">
        <v>3952</v>
      </c>
      <c r="B155" s="952">
        <v>0</v>
      </c>
      <c r="C155" s="953">
        <v>0</v>
      </c>
      <c r="D155" s="953">
        <v>0</v>
      </c>
      <c r="E155" s="953">
        <v>0</v>
      </c>
      <c r="F155" s="954">
        <v>0</v>
      </c>
      <c r="G155" s="955">
        <v>0</v>
      </c>
      <c r="H155" s="955">
        <v>0</v>
      </c>
      <c r="I155" s="955">
        <v>0</v>
      </c>
      <c r="J155" s="955">
        <v>0</v>
      </c>
      <c r="K155" s="955">
        <v>45</v>
      </c>
      <c r="L155" s="956">
        <v>0.47960024421616698</v>
      </c>
      <c r="M155" s="957">
        <v>0</v>
      </c>
      <c r="N155" s="957">
        <v>5.3294843600884399E-2</v>
      </c>
      <c r="O155" s="957">
        <v>0</v>
      </c>
      <c r="P155" s="957">
        <v>0</v>
      </c>
      <c r="Q155" s="957">
        <v>0</v>
      </c>
      <c r="R155" s="957">
        <v>5.3348191792677102E-5</v>
      </c>
      <c r="S155" s="957">
        <v>0</v>
      </c>
      <c r="T155" s="957">
        <v>1.06696383585354E-3</v>
      </c>
      <c r="U155" s="957">
        <v>0</v>
      </c>
      <c r="V155" s="957">
        <v>0</v>
      </c>
      <c r="W155" s="957">
        <v>0</v>
      </c>
      <c r="X155" s="957">
        <v>0</v>
      </c>
      <c r="Y155" s="957">
        <v>0</v>
      </c>
      <c r="Z155" s="957">
        <v>0</v>
      </c>
      <c r="AA155" s="957">
        <v>2.13392767170708E-5</v>
      </c>
      <c r="AB155" s="937"/>
    </row>
    <row r="156" spans="1:28">
      <c r="A156" s="951" t="s">
        <v>3953</v>
      </c>
      <c r="B156" s="952">
        <v>0</v>
      </c>
      <c r="C156" s="953">
        <v>4499.8896100000002</v>
      </c>
      <c r="D156" s="953">
        <v>-2262</v>
      </c>
      <c r="E156" s="953">
        <v>0</v>
      </c>
      <c r="F156" s="954">
        <v>0</v>
      </c>
      <c r="G156" s="955">
        <v>0</v>
      </c>
      <c r="H156" s="955">
        <v>0</v>
      </c>
      <c r="I156" s="955">
        <v>0</v>
      </c>
      <c r="J156" s="955">
        <v>0</v>
      </c>
      <c r="K156" s="955">
        <v>6761.8896100000002</v>
      </c>
      <c r="L156" s="956">
        <v>72.146916759038106</v>
      </c>
      <c r="M156" s="957">
        <v>0</v>
      </c>
      <c r="N156" s="957">
        <v>8.0163240843375601</v>
      </c>
      <c r="O156" s="957">
        <v>0</v>
      </c>
      <c r="P156" s="957">
        <v>0</v>
      </c>
      <c r="Q156" s="957">
        <v>0</v>
      </c>
      <c r="R156" s="957">
        <v>0</v>
      </c>
      <c r="S156" s="957">
        <v>0</v>
      </c>
      <c r="T156" s="957">
        <v>0</v>
      </c>
      <c r="U156" s="957">
        <v>0</v>
      </c>
      <c r="V156" s="957">
        <v>0</v>
      </c>
      <c r="W156" s="957">
        <v>0</v>
      </c>
      <c r="X156" s="957">
        <v>0</v>
      </c>
      <c r="Y156" s="957">
        <v>0</v>
      </c>
      <c r="Z156" s="957">
        <v>0</v>
      </c>
      <c r="AA156" s="957">
        <v>0</v>
      </c>
      <c r="AB156" s="937"/>
    </row>
    <row r="157" spans="1:28">
      <c r="A157" s="951" t="s">
        <v>3954</v>
      </c>
      <c r="B157" s="952">
        <v>0</v>
      </c>
      <c r="C157" s="953">
        <v>31.57208</v>
      </c>
      <c r="D157" s="953">
        <v>0</v>
      </c>
      <c r="E157" s="953">
        <v>0</v>
      </c>
      <c r="F157" s="954">
        <v>0</v>
      </c>
      <c r="G157" s="955">
        <v>0</v>
      </c>
      <c r="H157" s="955">
        <v>0</v>
      </c>
      <c r="I157" s="955">
        <v>0</v>
      </c>
      <c r="J157" s="955">
        <v>0</v>
      </c>
      <c r="K157" s="955">
        <v>30</v>
      </c>
      <c r="L157" s="956">
        <v>0.31973349614411101</v>
      </c>
      <c r="M157" s="957">
        <v>0</v>
      </c>
      <c r="N157" s="957">
        <v>3.55298957339229E-2</v>
      </c>
      <c r="O157" s="957">
        <v>0</v>
      </c>
      <c r="P157" s="957">
        <v>0</v>
      </c>
      <c r="Q157" s="957">
        <v>0</v>
      </c>
      <c r="R157" s="957">
        <v>0</v>
      </c>
      <c r="S157" s="957">
        <v>0</v>
      </c>
      <c r="T157" s="957">
        <v>0</v>
      </c>
      <c r="U157" s="957">
        <v>0</v>
      </c>
      <c r="V157" s="957">
        <v>0</v>
      </c>
      <c r="W157" s="957">
        <v>0</v>
      </c>
      <c r="X157" s="957">
        <v>0</v>
      </c>
      <c r="Y157" s="957">
        <v>0</v>
      </c>
      <c r="Z157" s="957">
        <v>0</v>
      </c>
      <c r="AA157" s="957">
        <v>0</v>
      </c>
      <c r="AB157" s="937"/>
    </row>
    <row r="158" spans="1:28">
      <c r="A158" s="951" t="s">
        <v>3955</v>
      </c>
      <c r="B158" s="952">
        <v>0</v>
      </c>
      <c r="C158" s="953">
        <v>399.197</v>
      </c>
      <c r="D158" s="953">
        <v>0</v>
      </c>
      <c r="E158" s="953">
        <v>0</v>
      </c>
      <c r="F158" s="954">
        <v>0</v>
      </c>
      <c r="G158" s="955">
        <v>0</v>
      </c>
      <c r="H158" s="955">
        <v>0</v>
      </c>
      <c r="I158" s="955">
        <v>0</v>
      </c>
      <c r="J158" s="955">
        <v>0</v>
      </c>
      <c r="K158" s="955">
        <v>765</v>
      </c>
      <c r="L158" s="956">
        <v>8.1441349590700796</v>
      </c>
      <c r="M158" s="957">
        <v>0</v>
      </c>
      <c r="N158" s="957">
        <v>0.90510542195455901</v>
      </c>
      <c r="O158" s="957">
        <v>0</v>
      </c>
      <c r="P158" s="957">
        <v>0</v>
      </c>
      <c r="Q158" s="957">
        <v>0</v>
      </c>
      <c r="R158" s="957">
        <v>9.0691926047551004E-4</v>
      </c>
      <c r="S158" s="957">
        <v>0</v>
      </c>
      <c r="T158" s="957">
        <v>0</v>
      </c>
      <c r="U158" s="957">
        <v>0</v>
      </c>
      <c r="V158" s="957">
        <v>0</v>
      </c>
      <c r="W158" s="957">
        <v>0</v>
      </c>
      <c r="X158" s="957">
        <v>0</v>
      </c>
      <c r="Y158" s="957">
        <v>0</v>
      </c>
      <c r="Z158" s="957">
        <v>0</v>
      </c>
      <c r="AA158" s="957">
        <v>0</v>
      </c>
      <c r="AB158" s="937"/>
    </row>
    <row r="159" spans="1:28">
      <c r="A159" s="951" t="s">
        <v>3956</v>
      </c>
      <c r="B159" s="952">
        <v>0</v>
      </c>
      <c r="C159" s="953">
        <v>7.6872499999999997</v>
      </c>
      <c r="D159" s="953">
        <v>0</v>
      </c>
      <c r="E159" s="953">
        <v>0</v>
      </c>
      <c r="F159" s="954">
        <v>0</v>
      </c>
      <c r="G159" s="955">
        <v>0</v>
      </c>
      <c r="H159" s="955">
        <v>0</v>
      </c>
      <c r="I159" s="955">
        <v>0</v>
      </c>
      <c r="J159" s="955">
        <v>0</v>
      </c>
      <c r="K159" s="955">
        <v>14</v>
      </c>
      <c r="L159" s="956">
        <v>0.14904299271500801</v>
      </c>
      <c r="M159" s="957">
        <v>0</v>
      </c>
      <c r="N159" s="957">
        <v>1.65640207939396E-2</v>
      </c>
      <c r="O159" s="957">
        <v>1.6597215224388399E-4</v>
      </c>
      <c r="P159" s="957">
        <v>0</v>
      </c>
      <c r="Q159" s="957">
        <v>0</v>
      </c>
      <c r="R159" s="957">
        <v>1.6597215224388401E-5</v>
      </c>
      <c r="S159" s="957">
        <v>0</v>
      </c>
      <c r="T159" s="957">
        <v>0</v>
      </c>
      <c r="U159" s="957">
        <v>1.6597215224388399E-4</v>
      </c>
      <c r="V159" s="957">
        <v>0</v>
      </c>
      <c r="W159" s="957">
        <v>0</v>
      </c>
      <c r="X159" s="957">
        <v>0</v>
      </c>
      <c r="Y159" s="957">
        <v>0</v>
      </c>
      <c r="Z159" s="957">
        <v>0</v>
      </c>
      <c r="AA159" s="957">
        <v>3.3194430448776801E-6</v>
      </c>
      <c r="AB159" s="937"/>
    </row>
    <row r="160" spans="1:28">
      <c r="A160" s="951" t="s">
        <v>3957</v>
      </c>
      <c r="B160" s="952">
        <v>0</v>
      </c>
      <c r="C160" s="953">
        <v>158.12369000000001</v>
      </c>
      <c r="D160" s="953">
        <v>0</v>
      </c>
      <c r="E160" s="953">
        <v>0</v>
      </c>
      <c r="F160" s="954">
        <v>0</v>
      </c>
      <c r="G160" s="955">
        <v>0</v>
      </c>
      <c r="H160" s="955">
        <v>0</v>
      </c>
      <c r="I160" s="955">
        <v>0</v>
      </c>
      <c r="J160" s="955">
        <v>0</v>
      </c>
      <c r="K160" s="955">
        <v>38</v>
      </c>
      <c r="L160" s="956">
        <v>0.405446257624346</v>
      </c>
      <c r="M160" s="957">
        <v>0</v>
      </c>
      <c r="N160" s="957">
        <v>4.5004534596302402E-2</v>
      </c>
      <c r="O160" s="957">
        <v>0</v>
      </c>
      <c r="P160" s="957">
        <v>0</v>
      </c>
      <c r="Q160" s="957">
        <v>0</v>
      </c>
      <c r="R160" s="957">
        <v>1.35148752541449E-4</v>
      </c>
      <c r="S160" s="957">
        <v>0</v>
      </c>
      <c r="T160" s="957">
        <v>4.50495841804829E-4</v>
      </c>
      <c r="U160" s="957">
        <v>0</v>
      </c>
      <c r="V160" s="957">
        <v>0</v>
      </c>
      <c r="W160" s="957">
        <v>0</v>
      </c>
      <c r="X160" s="957">
        <v>2.25247920902414E-3</v>
      </c>
      <c r="Y160" s="957">
        <v>9.0099168360965702E-4</v>
      </c>
      <c r="Z160" s="957">
        <v>0</v>
      </c>
      <c r="AA160" s="957">
        <v>4.50495841804829E-6</v>
      </c>
      <c r="AB160" s="937"/>
    </row>
    <row r="161" spans="1:28">
      <c r="A161" s="951" t="s">
        <v>3958</v>
      </c>
      <c r="B161" s="952">
        <v>0</v>
      </c>
      <c r="C161" s="953">
        <v>0.29127999999999998</v>
      </c>
      <c r="D161" s="953">
        <v>0</v>
      </c>
      <c r="E161" s="953">
        <v>0</v>
      </c>
      <c r="F161" s="954">
        <v>0</v>
      </c>
      <c r="G161" s="955">
        <v>0</v>
      </c>
      <c r="H161" s="955">
        <v>0</v>
      </c>
      <c r="I161" s="955">
        <v>0</v>
      </c>
      <c r="J161" s="955">
        <v>0</v>
      </c>
      <c r="K161" s="955">
        <v>1</v>
      </c>
      <c r="L161" s="956">
        <v>1.0657783204803701E-2</v>
      </c>
      <c r="M161" s="957">
        <v>0</v>
      </c>
      <c r="N161" s="957">
        <v>1.1843298577974299E-3</v>
      </c>
      <c r="O161" s="957">
        <v>0</v>
      </c>
      <c r="P161" s="957">
        <v>0</v>
      </c>
      <c r="Q161" s="957">
        <v>0</v>
      </c>
      <c r="R161" s="957">
        <v>3.5565461195118E-6</v>
      </c>
      <c r="S161" s="957">
        <v>0</v>
      </c>
      <c r="T161" s="957">
        <v>1.1855153731706001E-5</v>
      </c>
      <c r="U161" s="957">
        <v>0</v>
      </c>
      <c r="V161" s="957">
        <v>0</v>
      </c>
      <c r="W161" s="957">
        <v>0</v>
      </c>
      <c r="X161" s="957">
        <v>5.92757686585301E-5</v>
      </c>
      <c r="Y161" s="957">
        <v>2.3710307463412001E-5</v>
      </c>
      <c r="Z161" s="957">
        <v>0</v>
      </c>
      <c r="AA161" s="957">
        <v>1.1855153731706E-7</v>
      </c>
      <c r="AB161" s="937"/>
    </row>
    <row r="162" spans="1:28">
      <c r="A162" s="951" t="s">
        <v>3959</v>
      </c>
      <c r="B162" s="952">
        <v>0</v>
      </c>
      <c r="C162" s="953">
        <v>69.066119999999998</v>
      </c>
      <c r="D162" s="953">
        <v>0</v>
      </c>
      <c r="E162" s="953">
        <v>0</v>
      </c>
      <c r="F162" s="954">
        <v>0</v>
      </c>
      <c r="G162" s="955">
        <v>0</v>
      </c>
      <c r="H162" s="955">
        <v>0</v>
      </c>
      <c r="I162" s="955">
        <v>0</v>
      </c>
      <c r="J162" s="955">
        <v>0</v>
      </c>
      <c r="K162" s="955">
        <v>974</v>
      </c>
      <c r="L162" s="956">
        <v>10.392227761213499</v>
      </c>
      <c r="M162" s="957">
        <v>0</v>
      </c>
      <c r="N162" s="957">
        <v>1.15469197346817</v>
      </c>
      <c r="O162" s="957">
        <v>0</v>
      </c>
      <c r="P162" s="957">
        <v>0</v>
      </c>
      <c r="Q162" s="957">
        <v>0</v>
      </c>
      <c r="R162" s="957">
        <v>0</v>
      </c>
      <c r="S162" s="957">
        <v>0</v>
      </c>
      <c r="T162" s="957">
        <v>0</v>
      </c>
      <c r="U162" s="957">
        <v>0</v>
      </c>
      <c r="V162" s="957">
        <v>0</v>
      </c>
      <c r="W162" s="957">
        <v>0</v>
      </c>
      <c r="X162" s="957">
        <v>0</v>
      </c>
      <c r="Y162" s="957">
        <v>0</v>
      </c>
      <c r="Z162" s="957">
        <v>0</v>
      </c>
      <c r="AA162" s="957">
        <v>0</v>
      </c>
      <c r="AB162" s="937"/>
    </row>
    <row r="163" spans="1:28">
      <c r="A163" s="951" t="s">
        <v>3960</v>
      </c>
      <c r="B163" s="952">
        <v>0</v>
      </c>
      <c r="C163" s="953">
        <v>4.0999999999999996</v>
      </c>
      <c r="D163" s="953">
        <v>0</v>
      </c>
      <c r="E163" s="953">
        <v>0</v>
      </c>
      <c r="F163" s="954">
        <v>0</v>
      </c>
      <c r="G163" s="955">
        <v>0</v>
      </c>
      <c r="H163" s="955">
        <v>0</v>
      </c>
      <c r="I163" s="955">
        <v>0</v>
      </c>
      <c r="J163" s="955">
        <v>0</v>
      </c>
      <c r="K163" s="955">
        <v>6</v>
      </c>
      <c r="L163" s="956">
        <v>6.4017830151212499E-2</v>
      </c>
      <c r="M163" s="957">
        <v>0</v>
      </c>
      <c r="N163" s="957">
        <v>7.1059791467845898E-3</v>
      </c>
      <c r="O163" s="957">
        <v>2.13392767170708E-4</v>
      </c>
      <c r="P163" s="957">
        <v>0</v>
      </c>
      <c r="Q163" s="957">
        <v>0</v>
      </c>
      <c r="R163" s="957">
        <v>2.13392767170708E-5</v>
      </c>
      <c r="S163" s="957">
        <v>0</v>
      </c>
      <c r="T163" s="957">
        <v>0</v>
      </c>
      <c r="U163" s="957">
        <v>0</v>
      </c>
      <c r="V163" s="957">
        <v>0</v>
      </c>
      <c r="W163" s="957">
        <v>0</v>
      </c>
      <c r="X163" s="957">
        <v>7.1130922390236096E-5</v>
      </c>
      <c r="Y163" s="957">
        <v>7.1130922390236096E-5</v>
      </c>
      <c r="Z163" s="957">
        <v>0</v>
      </c>
      <c r="AA163" s="957">
        <v>0</v>
      </c>
      <c r="AB163" s="937"/>
    </row>
    <row r="164" spans="1:28">
      <c r="A164" s="951" t="s">
        <v>3961</v>
      </c>
      <c r="B164" s="952">
        <v>0</v>
      </c>
      <c r="C164" s="953">
        <v>4.5141340000000003</v>
      </c>
      <c r="D164" s="953">
        <v>0</v>
      </c>
      <c r="E164" s="953">
        <v>0</v>
      </c>
      <c r="F164" s="954">
        <v>0</v>
      </c>
      <c r="G164" s="955">
        <v>0</v>
      </c>
      <c r="H164" s="955">
        <v>0</v>
      </c>
      <c r="I164" s="955">
        <v>0</v>
      </c>
      <c r="J164" s="955">
        <v>0</v>
      </c>
      <c r="K164" s="955">
        <v>3</v>
      </c>
      <c r="L164" s="956">
        <v>0</v>
      </c>
      <c r="M164" s="957">
        <v>0</v>
      </c>
      <c r="N164" s="957">
        <v>0</v>
      </c>
      <c r="O164" s="957">
        <v>0</v>
      </c>
      <c r="P164" s="957">
        <v>0</v>
      </c>
      <c r="Q164" s="957">
        <v>0</v>
      </c>
      <c r="R164" s="957">
        <v>0</v>
      </c>
      <c r="S164" s="957">
        <v>0</v>
      </c>
      <c r="T164" s="957">
        <v>0</v>
      </c>
      <c r="U164" s="957">
        <v>0</v>
      </c>
      <c r="V164" s="957">
        <v>0</v>
      </c>
      <c r="W164" s="957">
        <v>0</v>
      </c>
      <c r="X164" s="957">
        <v>0</v>
      </c>
      <c r="Y164" s="957">
        <v>0</v>
      </c>
      <c r="Z164" s="957">
        <v>0</v>
      </c>
      <c r="AA164" s="957">
        <v>0</v>
      </c>
      <c r="AB164" s="937"/>
    </row>
    <row r="165" spans="1:28">
      <c r="A165" s="951" t="s">
        <v>3963</v>
      </c>
      <c r="B165" s="952">
        <v>0</v>
      </c>
      <c r="C165" s="953">
        <v>0.53900000000000003</v>
      </c>
      <c r="D165" s="953">
        <v>0</v>
      </c>
      <c r="E165" s="953">
        <v>0</v>
      </c>
      <c r="F165" s="954">
        <v>0</v>
      </c>
      <c r="G165" s="955">
        <v>0</v>
      </c>
      <c r="H165" s="955">
        <v>0</v>
      </c>
      <c r="I165" s="955">
        <v>0</v>
      </c>
      <c r="J165" s="955">
        <v>0</v>
      </c>
      <c r="K165" s="955">
        <v>3</v>
      </c>
      <c r="L165" s="956">
        <v>0</v>
      </c>
      <c r="M165" s="957">
        <v>0</v>
      </c>
      <c r="N165" s="957">
        <v>0</v>
      </c>
      <c r="O165" s="957">
        <v>0</v>
      </c>
      <c r="P165" s="957">
        <v>0</v>
      </c>
      <c r="Q165" s="957">
        <v>0</v>
      </c>
      <c r="R165" s="957">
        <v>0</v>
      </c>
      <c r="S165" s="957">
        <v>0</v>
      </c>
      <c r="T165" s="957">
        <v>0</v>
      </c>
      <c r="U165" s="957">
        <v>0</v>
      </c>
      <c r="V165" s="957">
        <v>0</v>
      </c>
      <c r="W165" s="957">
        <v>0</v>
      </c>
      <c r="X165" s="957">
        <v>0</v>
      </c>
      <c r="Y165" s="957">
        <v>0</v>
      </c>
      <c r="Z165" s="957">
        <v>0</v>
      </c>
      <c r="AA165" s="957">
        <v>0</v>
      </c>
      <c r="AB165" s="937"/>
    </row>
    <row r="166" spans="1:28">
      <c r="A166" s="951" t="s">
        <v>3964</v>
      </c>
      <c r="B166" s="952">
        <v>0</v>
      </c>
      <c r="C166" s="953">
        <v>0.21199999999999999</v>
      </c>
      <c r="D166" s="953">
        <v>0</v>
      </c>
      <c r="E166" s="953">
        <v>0</v>
      </c>
      <c r="F166" s="954">
        <v>0</v>
      </c>
      <c r="G166" s="955">
        <v>0</v>
      </c>
      <c r="H166" s="955">
        <v>0</v>
      </c>
      <c r="I166" s="955">
        <v>0</v>
      </c>
      <c r="J166" s="955">
        <v>0</v>
      </c>
      <c r="K166" s="955">
        <v>0</v>
      </c>
      <c r="L166" s="956">
        <v>0</v>
      </c>
      <c r="M166" s="957">
        <v>0</v>
      </c>
      <c r="N166" s="957">
        <v>0</v>
      </c>
      <c r="O166" s="957">
        <v>0</v>
      </c>
      <c r="P166" s="957">
        <v>0</v>
      </c>
      <c r="Q166" s="957">
        <v>0</v>
      </c>
      <c r="R166" s="957">
        <v>0</v>
      </c>
      <c r="S166" s="957">
        <v>0</v>
      </c>
      <c r="T166" s="957">
        <v>0</v>
      </c>
      <c r="U166" s="957">
        <v>0</v>
      </c>
      <c r="V166" s="957">
        <v>0</v>
      </c>
      <c r="W166" s="957">
        <v>0</v>
      </c>
      <c r="X166" s="957">
        <v>0</v>
      </c>
      <c r="Y166" s="957">
        <v>0</v>
      </c>
      <c r="Z166" s="957">
        <v>0</v>
      </c>
      <c r="AA166" s="957">
        <v>0</v>
      </c>
      <c r="AB166" s="937"/>
    </row>
    <row r="167" spans="1:28">
      <c r="A167" s="951" t="s">
        <v>3968</v>
      </c>
      <c r="B167" s="952">
        <v>0</v>
      </c>
      <c r="C167" s="953">
        <v>35.190300000000001</v>
      </c>
      <c r="D167" s="953">
        <v>0</v>
      </c>
      <c r="E167" s="953">
        <v>0</v>
      </c>
      <c r="F167" s="954">
        <v>0</v>
      </c>
      <c r="G167" s="955">
        <v>0</v>
      </c>
      <c r="H167" s="955">
        <v>0</v>
      </c>
      <c r="I167" s="955">
        <v>0</v>
      </c>
      <c r="J167" s="955">
        <v>0</v>
      </c>
      <c r="K167" s="955">
        <v>47</v>
      </c>
      <c r="L167" s="956">
        <v>0.50147300285116403</v>
      </c>
      <c r="M167" s="957">
        <v>0</v>
      </c>
      <c r="N167" s="957">
        <v>5.5719222539018301E-2</v>
      </c>
      <c r="O167" s="957">
        <v>0</v>
      </c>
      <c r="P167" s="957">
        <v>0</v>
      </c>
      <c r="Q167" s="957">
        <v>0</v>
      </c>
      <c r="R167" s="957">
        <v>0</v>
      </c>
      <c r="S167" s="957">
        <v>0</v>
      </c>
      <c r="T167" s="957">
        <v>0</v>
      </c>
      <c r="U167" s="957">
        <v>0</v>
      </c>
      <c r="V167" s="957">
        <v>0</v>
      </c>
      <c r="W167" s="957">
        <v>0</v>
      </c>
      <c r="X167" s="957">
        <v>0</v>
      </c>
      <c r="Y167" s="957">
        <v>0</v>
      </c>
      <c r="Z167" s="957">
        <v>0</v>
      </c>
      <c r="AA167" s="957">
        <v>1.6715766761705502E-5</v>
      </c>
      <c r="AB167" s="937"/>
    </row>
    <row r="168" spans="1:28">
      <c r="A168" s="951" t="s">
        <v>3969</v>
      </c>
      <c r="B168" s="952">
        <v>0</v>
      </c>
      <c r="C168" s="953">
        <v>0.1196</v>
      </c>
      <c r="D168" s="953">
        <v>0</v>
      </c>
      <c r="E168" s="953">
        <v>0</v>
      </c>
      <c r="F168" s="954">
        <v>0</v>
      </c>
      <c r="G168" s="955">
        <v>0</v>
      </c>
      <c r="H168" s="955">
        <v>0</v>
      </c>
      <c r="I168" s="955">
        <v>0</v>
      </c>
      <c r="J168" s="955">
        <v>0</v>
      </c>
      <c r="K168" s="955">
        <v>0</v>
      </c>
      <c r="L168" s="956">
        <v>0</v>
      </c>
      <c r="M168" s="957">
        <v>0</v>
      </c>
      <c r="N168" s="957">
        <v>0</v>
      </c>
      <c r="O168" s="957">
        <v>0</v>
      </c>
      <c r="P168" s="957">
        <v>0</v>
      </c>
      <c r="Q168" s="957">
        <v>0</v>
      </c>
      <c r="R168" s="957">
        <v>0</v>
      </c>
      <c r="S168" s="957">
        <v>0</v>
      </c>
      <c r="T168" s="957">
        <v>0</v>
      </c>
      <c r="U168" s="957">
        <v>0</v>
      </c>
      <c r="V168" s="957">
        <v>0</v>
      </c>
      <c r="W168" s="957">
        <v>0</v>
      </c>
      <c r="X168" s="957">
        <v>0</v>
      </c>
      <c r="Y168" s="957">
        <v>0</v>
      </c>
      <c r="Z168" s="957">
        <v>0</v>
      </c>
      <c r="AA168" s="957">
        <v>0</v>
      </c>
      <c r="AB168" s="937"/>
    </row>
    <row r="169" spans="1:28">
      <c r="A169" s="951" t="s">
        <v>3970</v>
      </c>
      <c r="B169" s="952">
        <v>0.88</v>
      </c>
      <c r="C169" s="953">
        <v>84.514390000000006</v>
      </c>
      <c r="D169" s="953">
        <v>-443</v>
      </c>
      <c r="E169" s="953">
        <v>0.47599999999999998</v>
      </c>
      <c r="F169" s="954">
        <v>0</v>
      </c>
      <c r="G169" s="955">
        <v>0</v>
      </c>
      <c r="H169" s="955">
        <v>0</v>
      </c>
      <c r="I169" s="955">
        <v>0</v>
      </c>
      <c r="J169" s="955">
        <v>0</v>
      </c>
      <c r="K169" s="955">
        <v>1100</v>
      </c>
      <c r="L169" s="956">
        <v>11.736602194389</v>
      </c>
      <c r="M169" s="957">
        <v>0</v>
      </c>
      <c r="N169" s="957">
        <v>1.3040669104876601</v>
      </c>
      <c r="O169" s="957">
        <v>0</v>
      </c>
      <c r="P169" s="957">
        <v>0</v>
      </c>
      <c r="Q169" s="957">
        <v>0</v>
      </c>
      <c r="R169" s="957">
        <v>0</v>
      </c>
      <c r="S169" s="957">
        <v>0</v>
      </c>
      <c r="T169" s="957">
        <v>0</v>
      </c>
      <c r="U169" s="957">
        <v>0</v>
      </c>
      <c r="V169" s="957">
        <v>0</v>
      </c>
      <c r="W169" s="957">
        <v>0</v>
      </c>
      <c r="X169" s="957">
        <v>0</v>
      </c>
      <c r="Y169" s="957">
        <v>0</v>
      </c>
      <c r="Z169" s="957">
        <v>0</v>
      </c>
      <c r="AA169" s="957">
        <v>0</v>
      </c>
      <c r="AB169" s="937"/>
    </row>
    <row r="170" spans="1:28">
      <c r="A170" s="951" t="s">
        <v>3971</v>
      </c>
      <c r="B170" s="952">
        <v>0</v>
      </c>
      <c r="C170" s="953">
        <v>0</v>
      </c>
      <c r="D170" s="953">
        <v>0</v>
      </c>
      <c r="E170" s="953">
        <v>0</v>
      </c>
      <c r="F170" s="954">
        <v>0</v>
      </c>
      <c r="G170" s="955">
        <v>0</v>
      </c>
      <c r="H170" s="955">
        <v>0</v>
      </c>
      <c r="I170" s="955">
        <v>0</v>
      </c>
      <c r="J170" s="955">
        <v>0</v>
      </c>
      <c r="K170" s="955">
        <v>2</v>
      </c>
      <c r="L170" s="956">
        <v>0</v>
      </c>
      <c r="M170" s="957">
        <v>0</v>
      </c>
      <c r="N170" s="957">
        <v>0</v>
      </c>
      <c r="O170" s="957">
        <v>0</v>
      </c>
      <c r="P170" s="957">
        <v>0</v>
      </c>
      <c r="Q170" s="957">
        <v>0</v>
      </c>
      <c r="R170" s="957">
        <v>0</v>
      </c>
      <c r="S170" s="957">
        <v>0</v>
      </c>
      <c r="T170" s="957">
        <v>0</v>
      </c>
      <c r="U170" s="957">
        <v>0</v>
      </c>
      <c r="V170" s="957">
        <v>0</v>
      </c>
      <c r="W170" s="957">
        <v>0</v>
      </c>
      <c r="X170" s="957">
        <v>0</v>
      </c>
      <c r="Y170" s="957">
        <v>0</v>
      </c>
      <c r="Z170" s="957">
        <v>0</v>
      </c>
      <c r="AA170" s="957">
        <v>0</v>
      </c>
      <c r="AB170" s="937"/>
    </row>
    <row r="171" spans="1:28">
      <c r="A171" s="951" t="s">
        <v>4214</v>
      </c>
      <c r="B171" s="952">
        <v>0</v>
      </c>
      <c r="C171" s="953">
        <v>0</v>
      </c>
      <c r="D171" s="953">
        <v>0</v>
      </c>
      <c r="E171" s="953">
        <v>0</v>
      </c>
      <c r="F171" s="954">
        <v>0</v>
      </c>
      <c r="G171" s="955">
        <v>0</v>
      </c>
      <c r="H171" s="955">
        <v>0</v>
      </c>
      <c r="I171" s="955">
        <v>0</v>
      </c>
      <c r="J171" s="955">
        <v>0</v>
      </c>
      <c r="K171" s="955">
        <v>1</v>
      </c>
      <c r="L171" s="956">
        <v>6.5321897061700104E-3</v>
      </c>
      <c r="M171" s="957">
        <v>2.3710307463411999E-6</v>
      </c>
      <c r="N171" s="957">
        <v>7.2434989300723803E-4</v>
      </c>
      <c r="O171" s="957">
        <v>1.1855153731706E-4</v>
      </c>
      <c r="P171" s="957">
        <v>0</v>
      </c>
      <c r="Q171" s="957">
        <v>0</v>
      </c>
      <c r="R171" s="957">
        <v>0</v>
      </c>
      <c r="S171" s="957">
        <v>1.1855153731706001E-5</v>
      </c>
      <c r="T171" s="957">
        <v>1.1855153731706E-4</v>
      </c>
      <c r="U171" s="957">
        <v>3.20089150756062E-4</v>
      </c>
      <c r="V171" s="957">
        <v>1.1855153731706E-7</v>
      </c>
      <c r="W171" s="957">
        <v>0</v>
      </c>
      <c r="X171" s="957">
        <v>9.3300059868526297E-3</v>
      </c>
      <c r="Y171" s="957">
        <v>8.8439446838526892E-3</v>
      </c>
      <c r="Z171" s="957">
        <v>0</v>
      </c>
      <c r="AA171" s="957">
        <v>1.1855153731706E-7</v>
      </c>
      <c r="AB171" s="937"/>
    </row>
    <row r="172" spans="1:28">
      <c r="A172" s="951" t="s">
        <v>3972</v>
      </c>
      <c r="B172" s="952">
        <v>0</v>
      </c>
      <c r="C172" s="953">
        <v>398.14047299999999</v>
      </c>
      <c r="D172" s="953">
        <v>0</v>
      </c>
      <c r="E172" s="953">
        <v>0</v>
      </c>
      <c r="F172" s="954">
        <v>0</v>
      </c>
      <c r="G172" s="955">
        <v>0</v>
      </c>
      <c r="H172" s="955">
        <v>0</v>
      </c>
      <c r="I172" s="955">
        <v>0</v>
      </c>
      <c r="J172" s="955">
        <v>0</v>
      </c>
      <c r="K172" s="955">
        <v>191</v>
      </c>
      <c r="L172" s="956">
        <v>1.66428575662555</v>
      </c>
      <c r="M172" s="957">
        <v>4.5286687255117E-4</v>
      </c>
      <c r="N172" s="957">
        <v>0.18409038369205</v>
      </c>
      <c r="O172" s="957">
        <v>9.0573374510233996E-3</v>
      </c>
      <c r="P172" s="957">
        <v>1.3586006176535101E-3</v>
      </c>
      <c r="Q172" s="957">
        <v>0</v>
      </c>
      <c r="R172" s="957">
        <v>2.26433436275585E-4</v>
      </c>
      <c r="S172" s="957">
        <v>2.2643343627558499E-3</v>
      </c>
      <c r="T172" s="957">
        <v>1.35860061765351E-2</v>
      </c>
      <c r="U172" s="957">
        <v>3.6229349804093598E-2</v>
      </c>
      <c r="V172" s="957">
        <v>2.2643343627558499E-5</v>
      </c>
      <c r="W172" s="957">
        <v>0</v>
      </c>
      <c r="X172" s="957">
        <v>0.88082606711202505</v>
      </c>
      <c r="Y172" s="957">
        <v>0.82421770804312899</v>
      </c>
      <c r="Z172" s="957">
        <v>0</v>
      </c>
      <c r="AA172" s="957">
        <v>1.3586006176535099E-4</v>
      </c>
      <c r="AB172" s="937"/>
    </row>
    <row r="173" spans="1:28">
      <c r="A173" s="951" t="s">
        <v>3974</v>
      </c>
      <c r="B173" s="952">
        <v>0</v>
      </c>
      <c r="C173" s="953">
        <v>3.0000000000000001E-3</v>
      </c>
      <c r="D173" s="953">
        <v>0</v>
      </c>
      <c r="E173" s="953">
        <v>0</v>
      </c>
      <c r="F173" s="954">
        <v>0</v>
      </c>
      <c r="G173" s="955">
        <v>0</v>
      </c>
      <c r="H173" s="955">
        <v>0</v>
      </c>
      <c r="I173" s="955">
        <v>0</v>
      </c>
      <c r="J173" s="955">
        <v>0</v>
      </c>
      <c r="K173" s="955">
        <v>0</v>
      </c>
      <c r="L173" s="956">
        <v>0</v>
      </c>
      <c r="M173" s="957">
        <v>0</v>
      </c>
      <c r="N173" s="957">
        <v>0</v>
      </c>
      <c r="O173" s="957">
        <v>0</v>
      </c>
      <c r="P173" s="957">
        <v>0</v>
      </c>
      <c r="Q173" s="957">
        <v>0</v>
      </c>
      <c r="R173" s="957">
        <v>0</v>
      </c>
      <c r="S173" s="957">
        <v>0</v>
      </c>
      <c r="T173" s="957">
        <v>0</v>
      </c>
      <c r="U173" s="957">
        <v>0</v>
      </c>
      <c r="V173" s="957">
        <v>0</v>
      </c>
      <c r="W173" s="957">
        <v>0</v>
      </c>
      <c r="X173" s="957">
        <v>0</v>
      </c>
      <c r="Y173" s="957">
        <v>0</v>
      </c>
      <c r="Z173" s="957">
        <v>0</v>
      </c>
      <c r="AA173" s="957">
        <v>0</v>
      </c>
      <c r="AB173" s="937"/>
    </row>
    <row r="174" spans="1:28">
      <c r="A174" s="951" t="s">
        <v>3975</v>
      </c>
      <c r="B174" s="952">
        <v>0</v>
      </c>
      <c r="C174" s="953">
        <v>0</v>
      </c>
      <c r="D174" s="953">
        <v>0</v>
      </c>
      <c r="E174" s="953">
        <v>0</v>
      </c>
      <c r="F174" s="954">
        <v>0</v>
      </c>
      <c r="G174" s="955">
        <v>0</v>
      </c>
      <c r="H174" s="955">
        <v>0</v>
      </c>
      <c r="I174" s="955">
        <v>0</v>
      </c>
      <c r="J174" s="955">
        <v>0</v>
      </c>
      <c r="K174" s="955">
        <v>0</v>
      </c>
      <c r="L174" s="956">
        <v>0</v>
      </c>
      <c r="M174" s="957">
        <v>0</v>
      </c>
      <c r="N174" s="957">
        <v>0</v>
      </c>
      <c r="O174" s="957">
        <v>0</v>
      </c>
      <c r="P174" s="957">
        <v>0</v>
      </c>
      <c r="Q174" s="957">
        <v>0</v>
      </c>
      <c r="R174" s="957">
        <v>0</v>
      </c>
      <c r="S174" s="957">
        <v>0</v>
      </c>
      <c r="T174" s="957">
        <v>0</v>
      </c>
      <c r="U174" s="957">
        <v>0</v>
      </c>
      <c r="V174" s="957">
        <v>0</v>
      </c>
      <c r="W174" s="957">
        <v>0</v>
      </c>
      <c r="X174" s="957">
        <v>0</v>
      </c>
      <c r="Y174" s="957">
        <v>0</v>
      </c>
      <c r="Z174" s="957">
        <v>0</v>
      </c>
      <c r="AA174" s="957">
        <v>0</v>
      </c>
      <c r="AB174" s="937"/>
    </row>
    <row r="175" spans="1:28">
      <c r="A175" s="951" t="s">
        <v>3976</v>
      </c>
      <c r="B175" s="952">
        <v>0</v>
      </c>
      <c r="C175" s="953">
        <v>0.83094000000000001</v>
      </c>
      <c r="D175" s="953">
        <v>0</v>
      </c>
      <c r="E175" s="953">
        <v>73.650000000000006</v>
      </c>
      <c r="F175" s="954">
        <v>0</v>
      </c>
      <c r="G175" s="955">
        <v>0</v>
      </c>
      <c r="H175" s="955">
        <v>0</v>
      </c>
      <c r="I175" s="955">
        <v>0</v>
      </c>
      <c r="J175" s="955">
        <v>0</v>
      </c>
      <c r="K175" s="955">
        <v>0</v>
      </c>
      <c r="L175" s="956">
        <v>0</v>
      </c>
      <c r="M175" s="957">
        <v>0</v>
      </c>
      <c r="N175" s="957">
        <v>0</v>
      </c>
      <c r="O175" s="957">
        <v>0</v>
      </c>
      <c r="P175" s="957">
        <v>0</v>
      </c>
      <c r="Q175" s="957">
        <v>0</v>
      </c>
      <c r="R175" s="957">
        <v>0</v>
      </c>
      <c r="S175" s="957">
        <v>0</v>
      </c>
      <c r="T175" s="957">
        <v>0</v>
      </c>
      <c r="U175" s="957">
        <v>0</v>
      </c>
      <c r="V175" s="957">
        <v>0</v>
      </c>
      <c r="W175" s="957">
        <v>0</v>
      </c>
      <c r="X175" s="957">
        <v>0</v>
      </c>
      <c r="Y175" s="957">
        <v>0</v>
      </c>
      <c r="Z175" s="957">
        <v>0</v>
      </c>
      <c r="AA175" s="957">
        <v>0</v>
      </c>
      <c r="AB175" s="937"/>
    </row>
    <row r="176" spans="1:28">
      <c r="A176" s="951" t="s">
        <v>3977</v>
      </c>
      <c r="B176" s="952">
        <v>0</v>
      </c>
      <c r="C176" s="953">
        <v>1767</v>
      </c>
      <c r="D176" s="953">
        <v>0</v>
      </c>
      <c r="E176" s="953">
        <v>0</v>
      </c>
      <c r="F176" s="954">
        <v>0</v>
      </c>
      <c r="G176" s="955">
        <v>0</v>
      </c>
      <c r="H176" s="955">
        <v>0</v>
      </c>
      <c r="I176" s="955">
        <v>0</v>
      </c>
      <c r="J176" s="955">
        <v>0</v>
      </c>
      <c r="K176" s="955">
        <v>1767</v>
      </c>
      <c r="L176" s="956">
        <v>18.245757336858301</v>
      </c>
      <c r="M176" s="957">
        <v>2.0948056643924498E-3</v>
      </c>
      <c r="N176" s="957">
        <v>2.0277718831318898</v>
      </c>
      <c r="O176" s="957">
        <v>6.2844169931773594E-2</v>
      </c>
      <c r="P176" s="957">
        <v>0</v>
      </c>
      <c r="Q176" s="957">
        <v>0</v>
      </c>
      <c r="R176" s="957">
        <v>0</v>
      </c>
      <c r="S176" s="957">
        <v>0</v>
      </c>
      <c r="T176" s="957">
        <v>4.1896113287849097E-2</v>
      </c>
      <c r="U176" s="957">
        <v>0.104740283219623</v>
      </c>
      <c r="V176" s="957">
        <v>0</v>
      </c>
      <c r="W176" s="957">
        <v>0</v>
      </c>
      <c r="X176" s="957">
        <v>1.6758445315139601</v>
      </c>
      <c r="Y176" s="957">
        <v>1.61300036158219</v>
      </c>
      <c r="Z176" s="957">
        <v>0</v>
      </c>
      <c r="AA176" s="957">
        <v>2.0948056643924499E-4</v>
      </c>
      <c r="AB176" s="937"/>
    </row>
    <row r="177" spans="1:28">
      <c r="A177" s="942"/>
      <c r="B177" s="943"/>
      <c r="C177" s="942"/>
      <c r="D177" s="942"/>
      <c r="E177" s="942"/>
      <c r="F177" s="943"/>
      <c r="G177" s="942"/>
      <c r="H177" s="942"/>
      <c r="I177" s="942"/>
      <c r="J177" s="942"/>
      <c r="K177" s="942"/>
      <c r="L177" s="943"/>
      <c r="M177" s="942"/>
      <c r="N177" s="942"/>
      <c r="O177" s="942"/>
      <c r="P177" s="942"/>
      <c r="Q177" s="942"/>
      <c r="R177" s="942"/>
      <c r="S177" s="942"/>
      <c r="T177" s="942"/>
      <c r="U177" s="942"/>
      <c r="V177" s="942"/>
      <c r="W177" s="942"/>
      <c r="X177" s="942"/>
      <c r="Y177" s="942"/>
      <c r="Z177" s="942"/>
      <c r="AA177" s="942"/>
      <c r="AB177" s="937"/>
    </row>
    <row r="178" spans="1:28">
      <c r="A178" s="944" t="s">
        <v>3978</v>
      </c>
      <c r="B178" s="945">
        <v>33155</v>
      </c>
      <c r="C178" s="946">
        <v>20618</v>
      </c>
      <c r="D178" s="946">
        <v>-219</v>
      </c>
      <c r="E178" s="946">
        <v>4</v>
      </c>
      <c r="F178" s="947">
        <v>0</v>
      </c>
      <c r="G178" s="948">
        <v>0</v>
      </c>
      <c r="H178" s="948">
        <v>0</v>
      </c>
      <c r="I178" s="948">
        <v>2760</v>
      </c>
      <c r="J178" s="948">
        <v>0</v>
      </c>
      <c r="K178" s="948">
        <v>53259</v>
      </c>
      <c r="L178" s="949">
        <v>16.900824051735899</v>
      </c>
      <c r="M178" s="950">
        <v>1.2000679063205799</v>
      </c>
      <c r="N178" s="950">
        <v>0.17392488574595599</v>
      </c>
      <c r="O178" s="950">
        <v>55.306000130406701</v>
      </c>
      <c r="P178" s="950">
        <v>1.8442682228531799</v>
      </c>
      <c r="Q178" s="950">
        <v>1.6068321488058901</v>
      </c>
      <c r="R178" s="950">
        <v>0.96264221738795397</v>
      </c>
      <c r="S178" s="950">
        <v>19.645955317925601</v>
      </c>
      <c r="T178" s="950">
        <v>24.705358173832099</v>
      </c>
      <c r="U178" s="950">
        <v>191.88672127940799</v>
      </c>
      <c r="V178" s="950">
        <v>6.3919657623160195E-2</v>
      </c>
      <c r="W178" s="950">
        <v>3.9503378126055901E-2</v>
      </c>
      <c r="X178" s="950">
        <v>216.043029703088</v>
      </c>
      <c r="Y178" s="950">
        <v>107.963921684854</v>
      </c>
      <c r="Z178" s="950">
        <v>16.628904761622501</v>
      </c>
      <c r="AA178" s="950">
        <v>0.23737395896931299</v>
      </c>
      <c r="AB178" s="937"/>
    </row>
    <row r="179" spans="1:28">
      <c r="A179" s="951" t="s">
        <v>3979</v>
      </c>
      <c r="B179" s="952">
        <v>0</v>
      </c>
      <c r="C179" s="953">
        <v>0.75419999999999998</v>
      </c>
      <c r="D179" s="953">
        <v>0</v>
      </c>
      <c r="E179" s="953">
        <v>0</v>
      </c>
      <c r="F179" s="954">
        <v>0</v>
      </c>
      <c r="G179" s="955">
        <v>0</v>
      </c>
      <c r="H179" s="955">
        <v>0</v>
      </c>
      <c r="I179" s="955">
        <v>0</v>
      </c>
      <c r="J179" s="955">
        <v>0</v>
      </c>
      <c r="K179" s="955">
        <v>2</v>
      </c>
      <c r="L179" s="956">
        <v>3.9833316538532198E-4</v>
      </c>
      <c r="M179" s="957">
        <v>4.14930380609711E-5</v>
      </c>
      <c r="N179" s="957">
        <v>4.9791645673165299E-6</v>
      </c>
      <c r="O179" s="957">
        <v>3.3194430448776799E-4</v>
      </c>
      <c r="P179" s="957">
        <v>3.4854151971215697E-5</v>
      </c>
      <c r="Q179" s="957">
        <v>3.1534708926338003E-5</v>
      </c>
      <c r="R179" s="957">
        <v>1.49374937019496E-5</v>
      </c>
      <c r="S179" s="957">
        <v>1.9916658269266099E-4</v>
      </c>
      <c r="T179" s="957">
        <v>9.2944405256575196E-4</v>
      </c>
      <c r="U179" s="957">
        <v>4.1659010213214902E-3</v>
      </c>
      <c r="V179" s="957">
        <v>2.32361013141438E-6</v>
      </c>
      <c r="W179" s="957">
        <v>2.4895822836582599E-6</v>
      </c>
      <c r="X179" s="957">
        <v>6.97083039424314E-4</v>
      </c>
      <c r="Y179" s="957">
        <v>3.48541519712157E-4</v>
      </c>
      <c r="Z179" s="957">
        <v>1.6597215224388399E-4</v>
      </c>
      <c r="AA179" s="957">
        <v>8.1326354599503302E-6</v>
      </c>
      <c r="AB179" s="937"/>
    </row>
    <row r="180" spans="1:28">
      <c r="A180" s="951" t="s">
        <v>3980</v>
      </c>
      <c r="B180" s="952">
        <v>0</v>
      </c>
      <c r="C180" s="953">
        <v>3236.1079410000002</v>
      </c>
      <c r="D180" s="953">
        <v>0</v>
      </c>
      <c r="E180" s="953">
        <v>0</v>
      </c>
      <c r="F180" s="954">
        <v>0</v>
      </c>
      <c r="G180" s="955">
        <v>0</v>
      </c>
      <c r="H180" s="955">
        <v>0</v>
      </c>
      <c r="I180" s="955">
        <v>0</v>
      </c>
      <c r="J180" s="955">
        <v>0</v>
      </c>
      <c r="K180" s="955">
        <v>4267</v>
      </c>
      <c r="L180" s="956">
        <v>1.08759773092358</v>
      </c>
      <c r="M180" s="957">
        <v>9.1358209397580395E-2</v>
      </c>
      <c r="N180" s="957">
        <v>8.7007818473886101E-3</v>
      </c>
      <c r="O180" s="957">
        <v>4.3068870144573603</v>
      </c>
      <c r="P180" s="957">
        <v>0.104409382168663</v>
      </c>
      <c r="Q180" s="957">
        <v>0.117460554939746</v>
      </c>
      <c r="R180" s="957">
        <v>4.7854300160637298E-2</v>
      </c>
      <c r="S180" s="957">
        <v>0.95708600321274695</v>
      </c>
      <c r="T180" s="957">
        <v>2.00117982489938</v>
      </c>
      <c r="U180" s="957">
        <v>15.443887779114799</v>
      </c>
      <c r="V180" s="957">
        <v>4.7854300160637296E-3</v>
      </c>
      <c r="W180" s="957">
        <v>3.0452736465860098E-3</v>
      </c>
      <c r="X180" s="957">
        <v>7.8742075718866902</v>
      </c>
      <c r="Y180" s="957">
        <v>3.9153518313248701</v>
      </c>
      <c r="Z180" s="957">
        <v>2.5232267357426998</v>
      </c>
      <c r="AA180" s="957">
        <v>1.39212509558218E-2</v>
      </c>
      <c r="AB180" s="937"/>
    </row>
    <row r="181" spans="1:28">
      <c r="A181" s="951" t="s">
        <v>3981</v>
      </c>
      <c r="B181" s="952">
        <v>0</v>
      </c>
      <c r="C181" s="953">
        <v>365.7595</v>
      </c>
      <c r="D181" s="953">
        <v>0</v>
      </c>
      <c r="E181" s="953">
        <v>0</v>
      </c>
      <c r="F181" s="954">
        <v>0</v>
      </c>
      <c r="G181" s="955">
        <v>0</v>
      </c>
      <c r="H181" s="955">
        <v>0</v>
      </c>
      <c r="I181" s="955">
        <v>0</v>
      </c>
      <c r="J181" s="955">
        <v>0</v>
      </c>
      <c r="K181" s="955">
        <v>139</v>
      </c>
      <c r="L181" s="956">
        <v>4.80188259841259E-2</v>
      </c>
      <c r="M181" s="957">
        <v>2.6563605863559E-3</v>
      </c>
      <c r="N181" s="957">
        <v>3.0650314457952702E-4</v>
      </c>
      <c r="O181" s="957">
        <v>3.7802054498141703E-2</v>
      </c>
      <c r="P181" s="957">
        <v>7.2539077550488103E-3</v>
      </c>
      <c r="Q181" s="957">
        <v>2.6563605863559E-3</v>
      </c>
      <c r="R181" s="957">
        <v>6.1300628915905502E-4</v>
      </c>
      <c r="S181" s="957">
        <v>1.8390188674771601E-2</v>
      </c>
      <c r="T181" s="957">
        <v>5.9257274618708597E-2</v>
      </c>
      <c r="U181" s="957">
        <v>0.30548146743092902</v>
      </c>
      <c r="V181" s="957">
        <v>1.12384486345827E-4</v>
      </c>
      <c r="W181" s="957">
        <v>7.1517400401889704E-5</v>
      </c>
      <c r="X181" s="957">
        <v>5.4148888875716499E-2</v>
      </c>
      <c r="Y181" s="957">
        <v>2.7585283012157499E-2</v>
      </c>
      <c r="Z181" s="957">
        <v>6.6409014658897605E-2</v>
      </c>
      <c r="AA181" s="957">
        <v>4.0867085943937002E-4</v>
      </c>
      <c r="AB181" s="937"/>
    </row>
    <row r="182" spans="1:28">
      <c r="A182" s="951" t="s">
        <v>3982</v>
      </c>
      <c r="B182" s="952">
        <v>0</v>
      </c>
      <c r="C182" s="953">
        <v>556.92041600000005</v>
      </c>
      <c r="D182" s="953">
        <v>0</v>
      </c>
      <c r="E182" s="953">
        <v>0</v>
      </c>
      <c r="F182" s="954">
        <v>0</v>
      </c>
      <c r="G182" s="955">
        <v>0</v>
      </c>
      <c r="H182" s="955">
        <v>0</v>
      </c>
      <c r="I182" s="955">
        <v>0</v>
      </c>
      <c r="J182" s="955">
        <v>0</v>
      </c>
      <c r="K182" s="955">
        <v>136</v>
      </c>
      <c r="L182" s="956">
        <v>2.24432286325673E-2</v>
      </c>
      <c r="M182" s="957">
        <v>1.6832421474425501E-3</v>
      </c>
      <c r="N182" s="957">
        <v>2.8054035790709098E-4</v>
      </c>
      <c r="O182" s="957">
        <v>5.8913475160489101E-2</v>
      </c>
      <c r="P182" s="957">
        <v>1.8235123263960901E-3</v>
      </c>
      <c r="Q182" s="957">
        <v>2.8054035790709099E-3</v>
      </c>
      <c r="R182" s="957">
        <v>1.4027017895354599E-3</v>
      </c>
      <c r="S182" s="957">
        <v>2.1040526843031801E-2</v>
      </c>
      <c r="T182" s="957">
        <v>4.76918608442055E-2</v>
      </c>
      <c r="U182" s="957">
        <v>0.43203215117692001</v>
      </c>
      <c r="V182" s="957">
        <v>1.1221614316283599E-4</v>
      </c>
      <c r="W182" s="957">
        <v>8.4162107372127396E-5</v>
      </c>
      <c r="X182" s="957">
        <v>0.43343485296645601</v>
      </c>
      <c r="Y182" s="957">
        <v>0.21601607558846</v>
      </c>
      <c r="Z182" s="957">
        <v>1.40270178953546E-2</v>
      </c>
      <c r="AA182" s="957">
        <v>4.2081053686063698E-4</v>
      </c>
      <c r="AB182" s="937"/>
    </row>
    <row r="183" spans="1:28">
      <c r="A183" s="951" t="s">
        <v>3983</v>
      </c>
      <c r="B183" s="952">
        <v>0</v>
      </c>
      <c r="C183" s="953">
        <v>34.856572999999997</v>
      </c>
      <c r="D183" s="953">
        <v>0</v>
      </c>
      <c r="E183" s="953">
        <v>0</v>
      </c>
      <c r="F183" s="954">
        <v>0</v>
      </c>
      <c r="G183" s="955">
        <v>0</v>
      </c>
      <c r="H183" s="955">
        <v>0</v>
      </c>
      <c r="I183" s="955">
        <v>0</v>
      </c>
      <c r="J183" s="955">
        <v>0</v>
      </c>
      <c r="K183" s="955">
        <v>37</v>
      </c>
      <c r="L183" s="956">
        <v>8.2990818183434796E-3</v>
      </c>
      <c r="M183" s="957">
        <v>9.4307747935721295E-4</v>
      </c>
      <c r="N183" s="957">
        <v>1.5089239669715401E-4</v>
      </c>
      <c r="O183" s="957">
        <v>3.0178479339430801E-2</v>
      </c>
      <c r="P183" s="957">
        <v>3.0178479339430803E-4</v>
      </c>
      <c r="Q183" s="957">
        <v>9.8080057853150199E-4</v>
      </c>
      <c r="R183" s="957">
        <v>1.0185236777057901E-3</v>
      </c>
      <c r="S183" s="957">
        <v>2.5651707438516198E-2</v>
      </c>
      <c r="T183" s="957">
        <v>1.77298566119156E-2</v>
      </c>
      <c r="U183" s="957">
        <v>0.21728505124390199</v>
      </c>
      <c r="V183" s="957">
        <v>6.7901578513719405E-5</v>
      </c>
      <c r="W183" s="957">
        <v>3.01784793394308E-5</v>
      </c>
      <c r="X183" s="957">
        <v>0.21954843719435899</v>
      </c>
      <c r="Y183" s="957">
        <v>0.10977421859718001</v>
      </c>
      <c r="Z183" s="957">
        <v>1.1316929752286599E-2</v>
      </c>
      <c r="AA183" s="957">
        <v>2.6406169422002002E-4</v>
      </c>
      <c r="AB183" s="937"/>
    </row>
    <row r="184" spans="1:28">
      <c r="A184" s="951" t="s">
        <v>3984</v>
      </c>
      <c r="B184" s="952">
        <v>0</v>
      </c>
      <c r="C184" s="953">
        <v>4.41E-2</v>
      </c>
      <c r="D184" s="953">
        <v>0</v>
      </c>
      <c r="E184" s="953">
        <v>0</v>
      </c>
      <c r="F184" s="954">
        <v>0</v>
      </c>
      <c r="G184" s="955">
        <v>0</v>
      </c>
      <c r="H184" s="955">
        <v>0</v>
      </c>
      <c r="I184" s="955">
        <v>0</v>
      </c>
      <c r="J184" s="955">
        <v>0</v>
      </c>
      <c r="K184" s="955">
        <v>0</v>
      </c>
      <c r="L184" s="956">
        <v>0</v>
      </c>
      <c r="M184" s="957">
        <v>0</v>
      </c>
      <c r="N184" s="957">
        <v>0</v>
      </c>
      <c r="O184" s="957">
        <v>0</v>
      </c>
      <c r="P184" s="957">
        <v>0</v>
      </c>
      <c r="Q184" s="957">
        <v>0</v>
      </c>
      <c r="R184" s="957">
        <v>0</v>
      </c>
      <c r="S184" s="957">
        <v>0</v>
      </c>
      <c r="T184" s="957">
        <v>0</v>
      </c>
      <c r="U184" s="957">
        <v>0</v>
      </c>
      <c r="V184" s="957">
        <v>0</v>
      </c>
      <c r="W184" s="957">
        <v>0</v>
      </c>
      <c r="X184" s="957">
        <v>0</v>
      </c>
      <c r="Y184" s="957">
        <v>0</v>
      </c>
      <c r="Z184" s="957">
        <v>0</v>
      </c>
      <c r="AA184" s="957">
        <v>0</v>
      </c>
      <c r="AB184" s="937"/>
    </row>
    <row r="185" spans="1:28">
      <c r="A185" s="951" t="s">
        <v>4218</v>
      </c>
      <c r="B185" s="952">
        <v>0</v>
      </c>
      <c r="C185" s="953">
        <v>351.47103700000002</v>
      </c>
      <c r="D185" s="953">
        <v>0</v>
      </c>
      <c r="E185" s="953">
        <v>1.4999999999999999E-2</v>
      </c>
      <c r="F185" s="954">
        <v>0</v>
      </c>
      <c r="G185" s="955">
        <v>0</v>
      </c>
      <c r="H185" s="955">
        <v>0</v>
      </c>
      <c r="I185" s="955">
        <v>0</v>
      </c>
      <c r="J185" s="955">
        <v>0</v>
      </c>
      <c r="K185" s="955">
        <v>0</v>
      </c>
      <c r="L185" s="956">
        <v>0</v>
      </c>
      <c r="M185" s="957">
        <v>0</v>
      </c>
      <c r="N185" s="957">
        <v>0</v>
      </c>
      <c r="O185" s="957">
        <v>0</v>
      </c>
      <c r="P185" s="957">
        <v>0</v>
      </c>
      <c r="Q185" s="957">
        <v>0</v>
      </c>
      <c r="R185" s="957">
        <v>0</v>
      </c>
      <c r="S185" s="957">
        <v>0</v>
      </c>
      <c r="T185" s="957">
        <v>0</v>
      </c>
      <c r="U185" s="957">
        <v>0</v>
      </c>
      <c r="V185" s="957">
        <v>0</v>
      </c>
      <c r="W185" s="957">
        <v>0</v>
      </c>
      <c r="X185" s="957">
        <v>0</v>
      </c>
      <c r="Y185" s="957">
        <v>0</v>
      </c>
      <c r="Z185" s="957">
        <v>0</v>
      </c>
      <c r="AA185" s="957">
        <v>0</v>
      </c>
      <c r="AB185" s="937"/>
    </row>
    <row r="186" spans="1:28">
      <c r="A186" s="951" t="s">
        <v>3985</v>
      </c>
      <c r="B186" s="952">
        <v>0</v>
      </c>
      <c r="C186" s="953">
        <v>478.86053900000002</v>
      </c>
      <c r="D186" s="953">
        <v>0</v>
      </c>
      <c r="E186" s="953">
        <v>0</v>
      </c>
      <c r="F186" s="954">
        <v>0</v>
      </c>
      <c r="G186" s="955">
        <v>0</v>
      </c>
      <c r="H186" s="955">
        <v>0</v>
      </c>
      <c r="I186" s="955">
        <v>0</v>
      </c>
      <c r="J186" s="955">
        <v>0</v>
      </c>
      <c r="K186" s="955">
        <v>432</v>
      </c>
      <c r="L186" s="956">
        <v>0.104784384391505</v>
      </c>
      <c r="M186" s="957">
        <v>2.2226990628501E-3</v>
      </c>
      <c r="N186" s="957">
        <v>3.1752843755001399E-4</v>
      </c>
      <c r="O186" s="957">
        <v>1.9051706253000799E-2</v>
      </c>
      <c r="P186" s="957">
        <v>2.2226990628501E-2</v>
      </c>
      <c r="Q186" s="957">
        <v>1.5876421877500701E-3</v>
      </c>
      <c r="R186" s="957">
        <v>9.5258531265004197E-4</v>
      </c>
      <c r="S186" s="957">
        <v>3.4928128130501501E-2</v>
      </c>
      <c r="T186" s="957">
        <v>4.1278696881501799E-2</v>
      </c>
      <c r="U186" s="957">
        <v>0.37468355630901601</v>
      </c>
      <c r="V186" s="957">
        <v>9.5258531265004199E-5</v>
      </c>
      <c r="W186" s="957">
        <v>6.3505687510002795E-5</v>
      </c>
      <c r="X186" s="957">
        <v>0.17146535627700701</v>
      </c>
      <c r="Y186" s="957">
        <v>8.5732678138503701E-2</v>
      </c>
      <c r="Z186" s="957">
        <v>3.1752843755001398E-2</v>
      </c>
      <c r="AA186" s="957">
        <v>3.8103412506001701E-4</v>
      </c>
      <c r="AB186" s="937"/>
    </row>
    <row r="187" spans="1:28">
      <c r="A187" s="951" t="s">
        <v>3986</v>
      </c>
      <c r="B187" s="952">
        <v>0</v>
      </c>
      <c r="C187" s="953">
        <v>63.645795999999997</v>
      </c>
      <c r="D187" s="953">
        <v>0</v>
      </c>
      <c r="E187" s="953">
        <v>0</v>
      </c>
      <c r="F187" s="954">
        <v>0</v>
      </c>
      <c r="G187" s="955">
        <v>0</v>
      </c>
      <c r="H187" s="955">
        <v>0</v>
      </c>
      <c r="I187" s="955">
        <v>0</v>
      </c>
      <c r="J187" s="955">
        <v>0</v>
      </c>
      <c r="K187" s="955">
        <v>34</v>
      </c>
      <c r="L187" s="956">
        <v>8.2227346283112908E-3</v>
      </c>
      <c r="M187" s="957">
        <v>1.93476108901442E-4</v>
      </c>
      <c r="N187" s="957">
        <v>2.4184513612680301E-5</v>
      </c>
      <c r="O187" s="957">
        <v>3.1439867696484401E-3</v>
      </c>
      <c r="P187" s="957">
        <v>1.6687314392749399E-3</v>
      </c>
      <c r="Q187" s="957">
        <v>1.93476108901442E-4</v>
      </c>
      <c r="R187" s="957">
        <v>7.2553540838040797E-5</v>
      </c>
      <c r="S187" s="957">
        <v>2.9021416335216301E-3</v>
      </c>
      <c r="T187" s="957">
        <v>3.8695221780288402E-3</v>
      </c>
      <c r="U187" s="957">
        <v>6.6023722162617093E-2</v>
      </c>
      <c r="V187" s="957">
        <v>4.8369027225360496E-6</v>
      </c>
      <c r="W187" s="957">
        <v>7.2553540838040803E-6</v>
      </c>
      <c r="X187" s="957">
        <v>2.2249752523665799E-2</v>
      </c>
      <c r="Y187" s="957">
        <v>1.11248762618329E-2</v>
      </c>
      <c r="Z187" s="957">
        <v>6.0461284031700698E-3</v>
      </c>
      <c r="AA187" s="957">
        <v>3.6276770419020398E-5</v>
      </c>
      <c r="AB187" s="937"/>
    </row>
    <row r="188" spans="1:28">
      <c r="A188" s="951" t="s">
        <v>3987</v>
      </c>
      <c r="B188" s="952">
        <v>0</v>
      </c>
      <c r="C188" s="953">
        <v>251.12723600000001</v>
      </c>
      <c r="D188" s="953">
        <v>0</v>
      </c>
      <c r="E188" s="953">
        <v>0</v>
      </c>
      <c r="F188" s="954">
        <v>0</v>
      </c>
      <c r="G188" s="955">
        <v>0</v>
      </c>
      <c r="H188" s="955">
        <v>0</v>
      </c>
      <c r="I188" s="955">
        <v>0</v>
      </c>
      <c r="J188" s="955">
        <v>0</v>
      </c>
      <c r="K188" s="955">
        <v>245</v>
      </c>
      <c r="L188" s="956">
        <v>8.3359513464490803E-2</v>
      </c>
      <c r="M188" s="957">
        <v>3.5725505770496102E-3</v>
      </c>
      <c r="N188" s="957">
        <v>9.5268015387989496E-4</v>
      </c>
      <c r="O188" s="957">
        <v>3.0962105001096599E-2</v>
      </c>
      <c r="P188" s="957">
        <v>1.14321618465587E-2</v>
      </c>
      <c r="Q188" s="957">
        <v>6.6687610771592699E-3</v>
      </c>
      <c r="R188" s="957">
        <v>1.9053603077597899E-3</v>
      </c>
      <c r="S188" s="957">
        <v>4.2870606924595302E-2</v>
      </c>
      <c r="T188" s="957">
        <v>8.3359513464490803E-2</v>
      </c>
      <c r="U188" s="957">
        <v>0.61686039963723205</v>
      </c>
      <c r="V188" s="957">
        <v>1.9053603077597901E-4</v>
      </c>
      <c r="W188" s="957">
        <v>1.6671902692898201E-4</v>
      </c>
      <c r="X188" s="957">
        <v>0.30962105001096601</v>
      </c>
      <c r="Y188" s="957">
        <v>0.15481052500548301</v>
      </c>
      <c r="Z188" s="957">
        <v>0.29294914731806798</v>
      </c>
      <c r="AA188" s="957">
        <v>6.1924210002193203E-4</v>
      </c>
      <c r="AB188" s="937"/>
    </row>
    <row r="189" spans="1:28">
      <c r="A189" s="951" t="s">
        <v>3988</v>
      </c>
      <c r="B189" s="952">
        <v>0</v>
      </c>
      <c r="C189" s="953">
        <v>391.994124</v>
      </c>
      <c r="D189" s="953">
        <v>0</v>
      </c>
      <c r="E189" s="953">
        <v>0</v>
      </c>
      <c r="F189" s="954">
        <v>0</v>
      </c>
      <c r="G189" s="955">
        <v>0</v>
      </c>
      <c r="H189" s="955">
        <v>0</v>
      </c>
      <c r="I189" s="955">
        <v>0</v>
      </c>
      <c r="J189" s="955">
        <v>0</v>
      </c>
      <c r="K189" s="955">
        <v>191</v>
      </c>
      <c r="L189" s="956">
        <v>3.1927114514857503E-2</v>
      </c>
      <c r="M189" s="957">
        <v>1.7027794407923999E-3</v>
      </c>
      <c r="N189" s="957">
        <v>2.1284743009904999E-4</v>
      </c>
      <c r="O189" s="957">
        <v>4.8954908922781502E-2</v>
      </c>
      <c r="P189" s="957">
        <v>4.2569486019809998E-3</v>
      </c>
      <c r="Q189" s="957">
        <v>2.7670165912876501E-3</v>
      </c>
      <c r="R189" s="957">
        <v>6.3854229029714903E-4</v>
      </c>
      <c r="S189" s="957">
        <v>2.76701659128765E-2</v>
      </c>
      <c r="T189" s="957">
        <v>5.1083383223771997E-2</v>
      </c>
      <c r="U189" s="957">
        <v>0.33417046525550798</v>
      </c>
      <c r="V189" s="957">
        <v>4.2569486019810001E-5</v>
      </c>
      <c r="W189" s="957">
        <v>6.38542290297149E-5</v>
      </c>
      <c r="X189" s="957">
        <v>2.5541691611885999E-2</v>
      </c>
      <c r="Y189" s="957">
        <v>1.2770845805942999E-2</v>
      </c>
      <c r="Z189" s="957">
        <v>1.7027794407923999E-2</v>
      </c>
      <c r="AA189" s="957">
        <v>4.2569486019809999E-4</v>
      </c>
      <c r="AB189" s="937"/>
    </row>
    <row r="190" spans="1:28">
      <c r="A190" s="951" t="s">
        <v>3989</v>
      </c>
      <c r="B190" s="952">
        <v>0</v>
      </c>
      <c r="C190" s="953">
        <v>134.23307299999999</v>
      </c>
      <c r="D190" s="953">
        <v>0</v>
      </c>
      <c r="E190" s="953">
        <v>0</v>
      </c>
      <c r="F190" s="954">
        <v>0</v>
      </c>
      <c r="G190" s="955">
        <v>0</v>
      </c>
      <c r="H190" s="955">
        <v>0</v>
      </c>
      <c r="I190" s="955">
        <v>0</v>
      </c>
      <c r="J190" s="955">
        <v>0</v>
      </c>
      <c r="K190" s="955">
        <v>8</v>
      </c>
      <c r="L190" s="956">
        <v>1.8977730093715001E-3</v>
      </c>
      <c r="M190" s="957">
        <v>9.0763056969941295E-5</v>
      </c>
      <c r="N190" s="957">
        <v>1.65023739945348E-5</v>
      </c>
      <c r="O190" s="957">
        <v>1.0726543096447601E-3</v>
      </c>
      <c r="P190" s="957">
        <v>2.3928442292075401E-4</v>
      </c>
      <c r="Q190" s="957">
        <v>2.3928442292075401E-4</v>
      </c>
      <c r="R190" s="957">
        <v>3.3004747989069599E-5</v>
      </c>
      <c r="S190" s="957">
        <v>1.0726543096447601E-3</v>
      </c>
      <c r="T190" s="957">
        <v>2.2278204892621899E-3</v>
      </c>
      <c r="U190" s="957">
        <v>1.8152611393988299E-2</v>
      </c>
      <c r="V190" s="957">
        <v>3.3004747989069502E-6</v>
      </c>
      <c r="W190" s="957">
        <v>3.3004747989069502E-6</v>
      </c>
      <c r="X190" s="957">
        <v>9.0763056969941295E-4</v>
      </c>
      <c r="Y190" s="957">
        <v>4.1255934986336902E-4</v>
      </c>
      <c r="Z190" s="957">
        <v>3.3004747989069498E-4</v>
      </c>
      <c r="AA190" s="957">
        <v>1.4027017895354599E-5</v>
      </c>
      <c r="AB190" s="937"/>
    </row>
    <row r="191" spans="1:28">
      <c r="A191" s="951" t="s">
        <v>3990</v>
      </c>
      <c r="B191" s="952">
        <v>0</v>
      </c>
      <c r="C191" s="953">
        <v>3446</v>
      </c>
      <c r="D191" s="953">
        <v>0</v>
      </c>
      <c r="E191" s="953">
        <v>0</v>
      </c>
      <c r="F191" s="954">
        <v>0</v>
      </c>
      <c r="G191" s="955">
        <v>0</v>
      </c>
      <c r="H191" s="955">
        <v>0</v>
      </c>
      <c r="I191" s="955">
        <v>0</v>
      </c>
      <c r="J191" s="955">
        <v>0</v>
      </c>
      <c r="K191" s="955">
        <v>3446</v>
      </c>
      <c r="L191" s="956">
        <v>0.83217275330017904</v>
      </c>
      <c r="M191" s="957">
        <v>3.5664546570007602E-2</v>
      </c>
      <c r="N191" s="957">
        <v>7.9254547933350298E-3</v>
      </c>
      <c r="O191" s="957">
        <v>0.39627273966675203</v>
      </c>
      <c r="P191" s="957">
        <v>0.122844549296693</v>
      </c>
      <c r="Q191" s="957">
        <v>5.5478183553345203E-2</v>
      </c>
      <c r="R191" s="957">
        <v>1.5850909586670101E-2</v>
      </c>
      <c r="S191" s="957">
        <v>0.43590001363342701</v>
      </c>
      <c r="T191" s="957">
        <v>1.06993639710023</v>
      </c>
      <c r="U191" s="957">
        <v>8.9161366425019093</v>
      </c>
      <c r="V191" s="957">
        <v>1.1888182190002499E-3</v>
      </c>
      <c r="W191" s="957">
        <v>1.9813636983337601E-3</v>
      </c>
      <c r="X191" s="957">
        <v>3.1305546433673399</v>
      </c>
      <c r="Y191" s="957">
        <v>1.54546368470033</v>
      </c>
      <c r="Z191" s="957">
        <v>0.75291820536682796</v>
      </c>
      <c r="AA191" s="957">
        <v>6.7366365743347801E-3</v>
      </c>
      <c r="AB191" s="937"/>
    </row>
    <row r="192" spans="1:28">
      <c r="A192" s="951" t="s">
        <v>3991</v>
      </c>
      <c r="B192" s="952">
        <v>0</v>
      </c>
      <c r="C192" s="953">
        <v>448.39086700000001</v>
      </c>
      <c r="D192" s="953">
        <v>0</v>
      </c>
      <c r="E192" s="953">
        <v>0</v>
      </c>
      <c r="F192" s="954">
        <v>0</v>
      </c>
      <c r="G192" s="955">
        <v>0</v>
      </c>
      <c r="H192" s="955">
        <v>0</v>
      </c>
      <c r="I192" s="955">
        <v>0</v>
      </c>
      <c r="J192" s="955">
        <v>0</v>
      </c>
      <c r="K192" s="955">
        <v>443</v>
      </c>
      <c r="L192" s="956">
        <v>0.12793465439263099</v>
      </c>
      <c r="M192" s="957">
        <v>5.7350017486351799E-3</v>
      </c>
      <c r="N192" s="957">
        <v>8.8230796132848896E-4</v>
      </c>
      <c r="O192" s="957">
        <v>9.7053875746133694E-2</v>
      </c>
      <c r="P192" s="957">
        <v>2.07342370912195E-2</v>
      </c>
      <c r="Q192" s="957">
        <v>7.4996176712921504E-3</v>
      </c>
      <c r="R192" s="957">
        <v>2.2057699033212201E-3</v>
      </c>
      <c r="S192" s="957">
        <v>7.05846369062791E-2</v>
      </c>
      <c r="T192" s="957">
        <v>0.141169273812558</v>
      </c>
      <c r="U192" s="957">
        <v>1.12494265069382</v>
      </c>
      <c r="V192" s="957">
        <v>2.20576990332122E-4</v>
      </c>
      <c r="W192" s="957">
        <v>2.20576990332122E-4</v>
      </c>
      <c r="X192" s="957">
        <v>0.92642335939491305</v>
      </c>
      <c r="Y192" s="957">
        <v>0.46321167969745602</v>
      </c>
      <c r="Z192" s="957">
        <v>6.6173097099636605E-2</v>
      </c>
      <c r="AA192" s="957">
        <v>1.23523114585988E-3</v>
      </c>
      <c r="AB192" s="937"/>
    </row>
    <row r="193" spans="1:28">
      <c r="A193" s="951" t="s">
        <v>3992</v>
      </c>
      <c r="B193" s="952">
        <v>0</v>
      </c>
      <c r="C193" s="953">
        <v>376.03163799999999</v>
      </c>
      <c r="D193" s="953">
        <v>0</v>
      </c>
      <c r="E193" s="953">
        <v>0</v>
      </c>
      <c r="F193" s="954">
        <v>0</v>
      </c>
      <c r="G193" s="955">
        <v>0</v>
      </c>
      <c r="H193" s="955">
        <v>0</v>
      </c>
      <c r="I193" s="955">
        <v>0</v>
      </c>
      <c r="J193" s="955">
        <v>0</v>
      </c>
      <c r="K193" s="955">
        <v>365</v>
      </c>
      <c r="L193" s="956">
        <v>0.15594980527909999</v>
      </c>
      <c r="M193" s="957">
        <v>1.17697966248377E-2</v>
      </c>
      <c r="N193" s="957">
        <v>1.17697966248377E-3</v>
      </c>
      <c r="O193" s="957">
        <v>0.12358286456079599</v>
      </c>
      <c r="P193" s="957">
        <v>1.9420164430982299E-2</v>
      </c>
      <c r="Q193" s="957">
        <v>1.17697966248377E-2</v>
      </c>
      <c r="R193" s="957">
        <v>3.5309389874513199E-3</v>
      </c>
      <c r="S193" s="957">
        <v>0.10004327131112099</v>
      </c>
      <c r="T193" s="957">
        <v>0.17948939852877499</v>
      </c>
      <c r="U193" s="957">
        <v>0.83859800951968899</v>
      </c>
      <c r="V193" s="957">
        <v>2.35395932496755E-4</v>
      </c>
      <c r="W193" s="957">
        <v>2.9424491562094298E-4</v>
      </c>
      <c r="X193" s="957">
        <v>0.161834703591519</v>
      </c>
      <c r="Y193" s="957">
        <v>8.2388576373864097E-2</v>
      </c>
      <c r="Z193" s="957">
        <v>4.4136737343141497E-2</v>
      </c>
      <c r="AA193" s="957">
        <v>1.8243184768498501E-3</v>
      </c>
      <c r="AB193" s="937"/>
    </row>
    <row r="194" spans="1:28">
      <c r="A194" s="951" t="s">
        <v>3993</v>
      </c>
      <c r="B194" s="952">
        <v>0</v>
      </c>
      <c r="C194" s="953">
        <v>122.94709</v>
      </c>
      <c r="D194" s="953">
        <v>0</v>
      </c>
      <c r="E194" s="953">
        <v>0</v>
      </c>
      <c r="F194" s="954">
        <v>0</v>
      </c>
      <c r="G194" s="955">
        <v>0</v>
      </c>
      <c r="H194" s="955">
        <v>0</v>
      </c>
      <c r="I194" s="955">
        <v>0</v>
      </c>
      <c r="J194" s="955">
        <v>0</v>
      </c>
      <c r="K194" s="955">
        <v>208</v>
      </c>
      <c r="L194" s="956">
        <v>0.117005625270446</v>
      </c>
      <c r="M194" s="957">
        <v>9.3604500216356596E-3</v>
      </c>
      <c r="N194" s="957">
        <v>5.4002596278667197E-4</v>
      </c>
      <c r="O194" s="957">
        <v>5.7602769363911697E-2</v>
      </c>
      <c r="P194" s="957">
        <v>1.45807009952402E-2</v>
      </c>
      <c r="Q194" s="957">
        <v>8.8204240588489798E-3</v>
      </c>
      <c r="R194" s="957">
        <v>2.7001298139333598E-3</v>
      </c>
      <c r="S194" s="957">
        <v>5.7602769363911697E-2</v>
      </c>
      <c r="T194" s="957">
        <v>0.156607529208135</v>
      </c>
      <c r="U194" s="957">
        <v>0.43562094331458201</v>
      </c>
      <c r="V194" s="957">
        <v>1.98009519688447E-4</v>
      </c>
      <c r="W194" s="957">
        <v>4.6802250108178301E-4</v>
      </c>
      <c r="X194" s="957">
        <v>0.122405884898312</v>
      </c>
      <c r="Y194" s="957">
        <v>6.1202942449156202E-2</v>
      </c>
      <c r="Z194" s="957">
        <v>7.0203375162267406E-2</v>
      </c>
      <c r="AA194" s="957">
        <v>1.53007356122891E-3</v>
      </c>
      <c r="AB194" s="937"/>
    </row>
    <row r="195" spans="1:28">
      <c r="A195" s="951" t="s">
        <v>3994</v>
      </c>
      <c r="B195" s="952">
        <v>0</v>
      </c>
      <c r="C195" s="953">
        <v>3.2134</v>
      </c>
      <c r="D195" s="953">
        <v>0</v>
      </c>
      <c r="E195" s="953">
        <v>2.5000000000000001E-3</v>
      </c>
      <c r="F195" s="954">
        <v>0</v>
      </c>
      <c r="G195" s="955">
        <v>0</v>
      </c>
      <c r="H195" s="955">
        <v>0</v>
      </c>
      <c r="I195" s="955">
        <v>0</v>
      </c>
      <c r="J195" s="955">
        <v>0</v>
      </c>
      <c r="K195" s="955">
        <v>10</v>
      </c>
      <c r="L195" s="956">
        <v>6.7574376270724303E-3</v>
      </c>
      <c r="M195" s="957">
        <v>5.9690699039139804E-4</v>
      </c>
      <c r="N195" s="957">
        <v>5.6311980225603598E-5</v>
      </c>
      <c r="O195" s="957">
        <v>4.6175823784994898E-3</v>
      </c>
      <c r="P195" s="957">
        <v>6.5321897061700095E-4</v>
      </c>
      <c r="Q195" s="957">
        <v>6.7574376270724298E-4</v>
      </c>
      <c r="R195" s="957">
        <v>1.6893594067681099E-4</v>
      </c>
      <c r="S195" s="957">
        <v>4.0544625762434601E-3</v>
      </c>
      <c r="T195" s="957">
        <v>1.92586972371564E-2</v>
      </c>
      <c r="U195" s="957">
        <v>3.1985204768142803E-2</v>
      </c>
      <c r="V195" s="957">
        <v>1.35148752541449E-5</v>
      </c>
      <c r="W195" s="957">
        <v>1.35148752541449E-5</v>
      </c>
      <c r="X195" s="957">
        <v>2.4777271299265598E-3</v>
      </c>
      <c r="Y195" s="957">
        <v>1.2388635649632799E-3</v>
      </c>
      <c r="Z195" s="957">
        <v>2.5903510903777598E-3</v>
      </c>
      <c r="AA195" s="957">
        <v>8.1089251524869098E-5</v>
      </c>
      <c r="AB195" s="937"/>
    </row>
    <row r="196" spans="1:28">
      <c r="A196" s="951" t="s">
        <v>3995</v>
      </c>
      <c r="B196" s="952">
        <v>0</v>
      </c>
      <c r="C196" s="953">
        <v>2728</v>
      </c>
      <c r="D196" s="953">
        <v>0</v>
      </c>
      <c r="E196" s="953">
        <v>1.7</v>
      </c>
      <c r="F196" s="954">
        <v>0</v>
      </c>
      <c r="G196" s="955">
        <v>0</v>
      </c>
      <c r="H196" s="955">
        <v>0</v>
      </c>
      <c r="I196" s="955">
        <v>0</v>
      </c>
      <c r="J196" s="955">
        <v>0</v>
      </c>
      <c r="K196" s="955">
        <v>1765</v>
      </c>
      <c r="L196" s="956">
        <v>0.55784307333005301</v>
      </c>
      <c r="M196" s="957">
        <v>1.6195444064420899E-2</v>
      </c>
      <c r="N196" s="957">
        <v>3.59898756987131E-3</v>
      </c>
      <c r="O196" s="957">
        <v>0.59383294902876604</v>
      </c>
      <c r="P196" s="957">
        <v>9.1774183031718401E-2</v>
      </c>
      <c r="Q196" s="957">
        <v>4.85863321932627E-2</v>
      </c>
      <c r="R196" s="957">
        <v>7.1979751397426199E-3</v>
      </c>
      <c r="S196" s="957">
        <v>0.19794431634292201</v>
      </c>
      <c r="T196" s="957">
        <v>0.59383294902876604</v>
      </c>
      <c r="U196" s="957">
        <v>5.0745724735185496</v>
      </c>
      <c r="V196" s="957">
        <v>7.1979751397426202E-4</v>
      </c>
      <c r="W196" s="957">
        <v>7.1979751397426202E-4</v>
      </c>
      <c r="X196" s="957">
        <v>14.4679300308827</v>
      </c>
      <c r="Y196" s="957">
        <v>7.2339650154413402</v>
      </c>
      <c r="Z196" s="957">
        <v>0.19794431634292201</v>
      </c>
      <c r="AA196" s="957">
        <v>4.49873446233914E-3</v>
      </c>
      <c r="AB196" s="937"/>
    </row>
    <row r="197" spans="1:28">
      <c r="A197" s="951" t="s">
        <v>3996</v>
      </c>
      <c r="B197" s="952">
        <v>0</v>
      </c>
      <c r="C197" s="953">
        <v>94.813854000000006</v>
      </c>
      <c r="D197" s="953">
        <v>0</v>
      </c>
      <c r="E197" s="953">
        <v>0</v>
      </c>
      <c r="F197" s="954">
        <v>0</v>
      </c>
      <c r="G197" s="955">
        <v>0</v>
      </c>
      <c r="H197" s="955">
        <v>0</v>
      </c>
      <c r="I197" s="955">
        <v>0</v>
      </c>
      <c r="J197" s="955">
        <v>0</v>
      </c>
      <c r="K197" s="955">
        <v>55</v>
      </c>
      <c r="L197" s="956">
        <v>7.3392885722245602E-2</v>
      </c>
      <c r="M197" s="957">
        <v>3.6148734758718001E-3</v>
      </c>
      <c r="N197" s="957">
        <v>4.3816648192385399E-4</v>
      </c>
      <c r="O197" s="957">
        <v>1.9169783584168602E-2</v>
      </c>
      <c r="P197" s="957">
        <v>1.2049578252906E-2</v>
      </c>
      <c r="Q197" s="957">
        <v>3.45056104515035E-3</v>
      </c>
      <c r="R197" s="957">
        <v>7.1202053312626303E-4</v>
      </c>
      <c r="S197" s="957">
        <v>1.42404106625253E-2</v>
      </c>
      <c r="T197" s="957">
        <v>7.2297469517436E-2</v>
      </c>
      <c r="U197" s="957">
        <v>0.26947238638317</v>
      </c>
      <c r="V197" s="957">
        <v>8.2156215360722695E-5</v>
      </c>
      <c r="W197" s="957">
        <v>9.8587458432867198E-5</v>
      </c>
      <c r="X197" s="957">
        <v>0</v>
      </c>
      <c r="Y197" s="957">
        <v>0</v>
      </c>
      <c r="Z197" s="957">
        <v>8.7633296384770892E-3</v>
      </c>
      <c r="AA197" s="957">
        <v>5.1484561626052904E-4</v>
      </c>
      <c r="AB197" s="937"/>
    </row>
    <row r="198" spans="1:28">
      <c r="A198" s="951" t="s">
        <v>4220</v>
      </c>
      <c r="B198" s="952">
        <v>0</v>
      </c>
      <c r="C198" s="953">
        <v>2472</v>
      </c>
      <c r="D198" s="953">
        <v>0</v>
      </c>
      <c r="E198" s="953">
        <v>0</v>
      </c>
      <c r="F198" s="954">
        <v>0</v>
      </c>
      <c r="G198" s="955">
        <v>0</v>
      </c>
      <c r="H198" s="955">
        <v>0</v>
      </c>
      <c r="I198" s="955">
        <v>0</v>
      </c>
      <c r="J198" s="955">
        <v>0</v>
      </c>
      <c r="K198" s="955">
        <v>2411</v>
      </c>
      <c r="L198" s="956">
        <v>0.811179172865924</v>
      </c>
      <c r="M198" s="957">
        <v>4.9162374113086299E-2</v>
      </c>
      <c r="N198" s="957">
        <v>4.9162374113086299E-3</v>
      </c>
      <c r="O198" s="957">
        <v>1.40112766222296</v>
      </c>
      <c r="P198" s="957">
        <v>0.10324098563748101</v>
      </c>
      <c r="Q198" s="957">
        <v>7.6201679875283798E-2</v>
      </c>
      <c r="R198" s="957">
        <v>2.94974244678518E-2</v>
      </c>
      <c r="S198" s="957">
        <v>0.54078611524394904</v>
      </c>
      <c r="T198" s="957">
        <v>0.90950392109209699</v>
      </c>
      <c r="U198" s="957">
        <v>6.4648521958708498</v>
      </c>
      <c r="V198" s="957">
        <v>2.2123068350888798E-3</v>
      </c>
      <c r="W198" s="957">
        <v>1.2290593528271601E-3</v>
      </c>
      <c r="X198" s="957">
        <v>5.1128869077609798</v>
      </c>
      <c r="Y198" s="957">
        <v>2.5564434538804899</v>
      </c>
      <c r="Z198" s="957">
        <v>0.73743561169629501</v>
      </c>
      <c r="AA198" s="957">
        <v>9.5866629520518307E-3</v>
      </c>
      <c r="AB198" s="937"/>
    </row>
    <row r="199" spans="1:28">
      <c r="A199" s="951" t="s">
        <v>3997</v>
      </c>
      <c r="B199" s="952">
        <v>0</v>
      </c>
      <c r="C199" s="953">
        <v>0</v>
      </c>
      <c r="D199" s="953">
        <v>0</v>
      </c>
      <c r="E199" s="953">
        <v>0</v>
      </c>
      <c r="F199" s="954">
        <v>0</v>
      </c>
      <c r="G199" s="955">
        <v>0</v>
      </c>
      <c r="H199" s="955">
        <v>0</v>
      </c>
      <c r="I199" s="955">
        <v>0</v>
      </c>
      <c r="J199" s="955">
        <v>0</v>
      </c>
      <c r="K199" s="955">
        <v>0</v>
      </c>
      <c r="L199" s="956">
        <v>0</v>
      </c>
      <c r="M199" s="957">
        <v>0</v>
      </c>
      <c r="N199" s="957">
        <v>0</v>
      </c>
      <c r="O199" s="957">
        <v>0</v>
      </c>
      <c r="P199" s="957">
        <v>0</v>
      </c>
      <c r="Q199" s="957">
        <v>0</v>
      </c>
      <c r="R199" s="957">
        <v>0</v>
      </c>
      <c r="S199" s="957">
        <v>0</v>
      </c>
      <c r="T199" s="957">
        <v>0</v>
      </c>
      <c r="U199" s="957">
        <v>0</v>
      </c>
      <c r="V199" s="957">
        <v>0</v>
      </c>
      <c r="W199" s="957">
        <v>0</v>
      </c>
      <c r="X199" s="957">
        <v>0</v>
      </c>
      <c r="Y199" s="957">
        <v>0</v>
      </c>
      <c r="Z199" s="957">
        <v>0</v>
      </c>
      <c r="AA199" s="957">
        <v>0</v>
      </c>
      <c r="AB199" s="937"/>
    </row>
    <row r="200" spans="1:28">
      <c r="A200" s="951" t="s">
        <v>3998</v>
      </c>
      <c r="B200" s="952">
        <v>0</v>
      </c>
      <c r="C200" s="953">
        <v>1.0626800000000001</v>
      </c>
      <c r="D200" s="953">
        <v>0</v>
      </c>
      <c r="E200" s="953">
        <v>0</v>
      </c>
      <c r="F200" s="954">
        <v>0</v>
      </c>
      <c r="G200" s="955">
        <v>0</v>
      </c>
      <c r="H200" s="955">
        <v>0</v>
      </c>
      <c r="I200" s="955">
        <v>0</v>
      </c>
      <c r="J200" s="955">
        <v>0</v>
      </c>
      <c r="K200" s="955">
        <v>6</v>
      </c>
      <c r="L200" s="956">
        <v>2.0229634327783102E-3</v>
      </c>
      <c r="M200" s="957">
        <v>1.1238685737657299E-4</v>
      </c>
      <c r="N200" s="957">
        <v>1.6858028606485999E-5</v>
      </c>
      <c r="O200" s="957">
        <v>3.1468320065440401E-3</v>
      </c>
      <c r="P200" s="957">
        <v>2.7534780057260398E-4</v>
      </c>
      <c r="Q200" s="957">
        <v>1.6296094319603099E-4</v>
      </c>
      <c r="R200" s="957">
        <v>7.30514572947725E-5</v>
      </c>
      <c r="S200" s="957">
        <v>8.9909485901258396E-4</v>
      </c>
      <c r="T200" s="957">
        <v>2.6410911483494698E-3</v>
      </c>
      <c r="U200" s="957">
        <v>1.34864228851888E-2</v>
      </c>
      <c r="V200" s="957">
        <v>5.6193428688286496E-6</v>
      </c>
      <c r="W200" s="957">
        <v>5.05740858194579E-6</v>
      </c>
      <c r="X200" s="957">
        <v>8.7661748753726995E-3</v>
      </c>
      <c r="Y200" s="957">
        <v>4.3830874376863498E-3</v>
      </c>
      <c r="Z200" s="957">
        <v>1.4048357172071601E-3</v>
      </c>
      <c r="AA200" s="957">
        <v>2.0791568614666001E-5</v>
      </c>
      <c r="AB200" s="937"/>
    </row>
    <row r="201" spans="1:28">
      <c r="A201" s="951" t="s">
        <v>3999</v>
      </c>
      <c r="B201" s="952">
        <v>0</v>
      </c>
      <c r="C201" s="953">
        <v>96.124269999999996</v>
      </c>
      <c r="D201" s="953">
        <v>0</v>
      </c>
      <c r="E201" s="953">
        <v>0</v>
      </c>
      <c r="F201" s="954">
        <v>0</v>
      </c>
      <c r="G201" s="955">
        <v>0</v>
      </c>
      <c r="H201" s="955">
        <v>0</v>
      </c>
      <c r="I201" s="955">
        <v>0</v>
      </c>
      <c r="J201" s="955">
        <v>0</v>
      </c>
      <c r="K201" s="955">
        <v>60</v>
      </c>
      <c r="L201" s="956">
        <v>2.7122220707397001E-2</v>
      </c>
      <c r="M201" s="957">
        <v>1.7199457033959099E-3</v>
      </c>
      <c r="N201" s="957">
        <v>2.64607031291678E-4</v>
      </c>
      <c r="O201" s="957">
        <v>2.6460703129167801E-3</v>
      </c>
      <c r="P201" s="957">
        <v>3.57219492243766E-3</v>
      </c>
      <c r="Q201" s="957">
        <v>1.78609746121883E-3</v>
      </c>
      <c r="R201" s="957">
        <v>3.96910546937518E-4</v>
      </c>
      <c r="S201" s="957">
        <v>7.9382109387503494E-3</v>
      </c>
      <c r="T201" s="957">
        <v>5.8213546884169201E-2</v>
      </c>
      <c r="U201" s="957">
        <v>0.20837803714219699</v>
      </c>
      <c r="V201" s="957">
        <v>1.65379394557299E-4</v>
      </c>
      <c r="W201" s="957">
        <v>8.5997285169795394E-5</v>
      </c>
      <c r="X201" s="957">
        <v>0</v>
      </c>
      <c r="Y201" s="957">
        <v>0</v>
      </c>
      <c r="Z201" s="957">
        <v>0</v>
      </c>
      <c r="AA201" s="957">
        <v>3.96910546937518E-4</v>
      </c>
      <c r="AB201" s="937"/>
    </row>
    <row r="202" spans="1:28">
      <c r="A202" s="951" t="s">
        <v>4221</v>
      </c>
      <c r="B202" s="952">
        <v>0</v>
      </c>
      <c r="C202" s="953">
        <v>0</v>
      </c>
      <c r="D202" s="953">
        <v>0</v>
      </c>
      <c r="E202" s="953">
        <v>0</v>
      </c>
      <c r="F202" s="954">
        <v>0</v>
      </c>
      <c r="G202" s="955">
        <v>0</v>
      </c>
      <c r="H202" s="955">
        <v>0</v>
      </c>
      <c r="I202" s="955">
        <v>0</v>
      </c>
      <c r="J202" s="955">
        <v>0</v>
      </c>
      <c r="K202" s="955">
        <v>0</v>
      </c>
      <c r="L202" s="956">
        <v>0</v>
      </c>
      <c r="M202" s="957">
        <v>0</v>
      </c>
      <c r="N202" s="957">
        <v>0</v>
      </c>
      <c r="O202" s="957">
        <v>0</v>
      </c>
      <c r="P202" s="957">
        <v>0</v>
      </c>
      <c r="Q202" s="957">
        <v>0</v>
      </c>
      <c r="R202" s="957">
        <v>0</v>
      </c>
      <c r="S202" s="957">
        <v>0</v>
      </c>
      <c r="T202" s="957">
        <v>0</v>
      </c>
      <c r="U202" s="957">
        <v>0</v>
      </c>
      <c r="V202" s="957">
        <v>0</v>
      </c>
      <c r="W202" s="957">
        <v>0</v>
      </c>
      <c r="X202" s="957">
        <v>0</v>
      </c>
      <c r="Y202" s="957">
        <v>0</v>
      </c>
      <c r="Z202" s="957">
        <v>0</v>
      </c>
      <c r="AA202" s="957">
        <v>0</v>
      </c>
      <c r="AB202" s="937"/>
    </row>
    <row r="203" spans="1:28">
      <c r="A203" s="951" t="s">
        <v>4000</v>
      </c>
      <c r="B203" s="952">
        <v>33154.686702999999</v>
      </c>
      <c r="C203" s="953">
        <v>1213.8402410000001</v>
      </c>
      <c r="D203" s="953">
        <v>0</v>
      </c>
      <c r="E203" s="953">
        <v>0</v>
      </c>
      <c r="F203" s="954">
        <v>0</v>
      </c>
      <c r="G203" s="955">
        <v>0</v>
      </c>
      <c r="H203" s="955">
        <v>679.71249999999998</v>
      </c>
      <c r="I203" s="955">
        <v>2760</v>
      </c>
      <c r="J203" s="955">
        <v>0</v>
      </c>
      <c r="K203" s="955">
        <v>30976</v>
      </c>
      <c r="L203" s="956">
        <v>9.5735620587660009</v>
      </c>
      <c r="M203" s="957">
        <v>0.84131302940670905</v>
      </c>
      <c r="N203" s="957">
        <v>0.116043176469891</v>
      </c>
      <c r="O203" s="957">
        <v>45.546946764432199</v>
      </c>
      <c r="P203" s="957">
        <v>0.75428064705429099</v>
      </c>
      <c r="Q203" s="957">
        <v>1.10241017646396</v>
      </c>
      <c r="R203" s="957">
        <v>0.78329144117176397</v>
      </c>
      <c r="S203" s="957">
        <v>15.6658288234353</v>
      </c>
      <c r="T203" s="957">
        <v>16.536152646959401</v>
      </c>
      <c r="U203" s="957">
        <v>131.12878941097699</v>
      </c>
      <c r="V203" s="957">
        <v>4.9318349999703602E-2</v>
      </c>
      <c r="W203" s="957">
        <v>2.6109714705725401E-2</v>
      </c>
      <c r="X203" s="957">
        <v>138.09137999916999</v>
      </c>
      <c r="Y203" s="957">
        <v>69.045689999585093</v>
      </c>
      <c r="Z203" s="957">
        <v>10.4438858822902</v>
      </c>
      <c r="AA203" s="957">
        <v>0.17116368529308901</v>
      </c>
      <c r="AB203" s="937"/>
    </row>
    <row r="204" spans="1:28">
      <c r="A204" s="951" t="s">
        <v>4001</v>
      </c>
      <c r="B204" s="952">
        <v>0</v>
      </c>
      <c r="C204" s="953">
        <v>0</v>
      </c>
      <c r="D204" s="953">
        <v>0</v>
      </c>
      <c r="E204" s="953">
        <v>0</v>
      </c>
      <c r="F204" s="954">
        <v>0</v>
      </c>
      <c r="G204" s="955">
        <v>0</v>
      </c>
      <c r="H204" s="955">
        <v>0</v>
      </c>
      <c r="I204" s="955">
        <v>0</v>
      </c>
      <c r="J204" s="955">
        <v>0</v>
      </c>
      <c r="K204" s="955">
        <v>0</v>
      </c>
      <c r="L204" s="956">
        <v>0</v>
      </c>
      <c r="M204" s="957">
        <v>0</v>
      </c>
      <c r="N204" s="957">
        <v>0</v>
      </c>
      <c r="O204" s="957">
        <v>0</v>
      </c>
      <c r="P204" s="957">
        <v>0</v>
      </c>
      <c r="Q204" s="957">
        <v>0</v>
      </c>
      <c r="R204" s="957">
        <v>0</v>
      </c>
      <c r="S204" s="957">
        <v>0</v>
      </c>
      <c r="T204" s="957">
        <v>0</v>
      </c>
      <c r="U204" s="957">
        <v>0</v>
      </c>
      <c r="V204" s="957">
        <v>0</v>
      </c>
      <c r="W204" s="957">
        <v>0</v>
      </c>
      <c r="X204" s="957">
        <v>0</v>
      </c>
      <c r="Y204" s="957">
        <v>0</v>
      </c>
      <c r="Z204" s="957">
        <v>0</v>
      </c>
      <c r="AA204" s="957">
        <v>0</v>
      </c>
      <c r="AB204" s="937"/>
    </row>
    <row r="205" spans="1:28">
      <c r="A205" s="951" t="s">
        <v>4002</v>
      </c>
      <c r="B205" s="952">
        <v>0</v>
      </c>
      <c r="C205" s="953">
        <v>0</v>
      </c>
      <c r="D205" s="953">
        <v>0</v>
      </c>
      <c r="E205" s="953">
        <v>0</v>
      </c>
      <c r="F205" s="954">
        <v>0</v>
      </c>
      <c r="G205" s="955">
        <v>0</v>
      </c>
      <c r="H205" s="955">
        <v>0</v>
      </c>
      <c r="I205" s="955">
        <v>0</v>
      </c>
      <c r="J205" s="955">
        <v>0</v>
      </c>
      <c r="K205" s="955">
        <v>0</v>
      </c>
      <c r="L205" s="956">
        <v>0</v>
      </c>
      <c r="M205" s="957">
        <v>0</v>
      </c>
      <c r="N205" s="957">
        <v>0</v>
      </c>
      <c r="O205" s="957">
        <v>0</v>
      </c>
      <c r="P205" s="957">
        <v>0</v>
      </c>
      <c r="Q205" s="957">
        <v>0</v>
      </c>
      <c r="R205" s="957">
        <v>0</v>
      </c>
      <c r="S205" s="957">
        <v>0</v>
      </c>
      <c r="T205" s="957">
        <v>0</v>
      </c>
      <c r="U205" s="957">
        <v>0</v>
      </c>
      <c r="V205" s="957">
        <v>0</v>
      </c>
      <c r="W205" s="957">
        <v>0</v>
      </c>
      <c r="X205" s="957">
        <v>0</v>
      </c>
      <c r="Y205" s="957">
        <v>0</v>
      </c>
      <c r="Z205" s="957">
        <v>0</v>
      </c>
      <c r="AA205" s="957">
        <v>0</v>
      </c>
      <c r="AB205" s="937"/>
    </row>
    <row r="206" spans="1:28">
      <c r="A206" s="951" t="s">
        <v>4003</v>
      </c>
      <c r="B206" s="952">
        <v>0</v>
      </c>
      <c r="C206" s="953">
        <v>0.43326999999999999</v>
      </c>
      <c r="D206" s="953">
        <v>0</v>
      </c>
      <c r="E206" s="953">
        <v>0</v>
      </c>
      <c r="F206" s="954">
        <v>0</v>
      </c>
      <c r="G206" s="955">
        <v>0</v>
      </c>
      <c r="H206" s="955">
        <v>0</v>
      </c>
      <c r="I206" s="955">
        <v>0</v>
      </c>
      <c r="J206" s="955">
        <v>0</v>
      </c>
      <c r="K206" s="955">
        <v>0</v>
      </c>
      <c r="L206" s="956">
        <v>0</v>
      </c>
      <c r="M206" s="957">
        <v>0</v>
      </c>
      <c r="N206" s="957">
        <v>0</v>
      </c>
      <c r="O206" s="957">
        <v>0</v>
      </c>
      <c r="P206" s="957">
        <v>0</v>
      </c>
      <c r="Q206" s="957">
        <v>0</v>
      </c>
      <c r="R206" s="957">
        <v>0</v>
      </c>
      <c r="S206" s="957">
        <v>0</v>
      </c>
      <c r="T206" s="957">
        <v>0</v>
      </c>
      <c r="U206" s="957">
        <v>0</v>
      </c>
      <c r="V206" s="957">
        <v>0</v>
      </c>
      <c r="W206" s="957">
        <v>0</v>
      </c>
      <c r="X206" s="957">
        <v>0</v>
      </c>
      <c r="Y206" s="957">
        <v>0</v>
      </c>
      <c r="Z206" s="957">
        <v>0</v>
      </c>
      <c r="AA206" s="957">
        <v>0</v>
      </c>
      <c r="AB206" s="937"/>
    </row>
    <row r="207" spans="1:28">
      <c r="A207" s="951" t="s">
        <v>4004</v>
      </c>
      <c r="B207" s="952">
        <v>0</v>
      </c>
      <c r="C207" s="953">
        <v>205.57531</v>
      </c>
      <c r="D207" s="953">
        <v>0</v>
      </c>
      <c r="E207" s="953">
        <v>0</v>
      </c>
      <c r="F207" s="954">
        <v>0</v>
      </c>
      <c r="G207" s="955">
        <v>0</v>
      </c>
      <c r="H207" s="955">
        <v>0</v>
      </c>
      <c r="I207" s="955">
        <v>0</v>
      </c>
      <c r="J207" s="955">
        <v>0</v>
      </c>
      <c r="K207" s="955">
        <v>15</v>
      </c>
      <c r="L207" s="956">
        <v>1.4048357172071599E-2</v>
      </c>
      <c r="M207" s="957">
        <v>4.3549907233422102E-4</v>
      </c>
      <c r="N207" s="957">
        <v>1.6858028606485999E-4</v>
      </c>
      <c r="O207" s="957">
        <v>5.6193428688286495E-4</v>
      </c>
      <c r="P207" s="957">
        <v>2.5146559338008198E-3</v>
      </c>
      <c r="Q207" s="957">
        <v>3.79305643645934E-4</v>
      </c>
      <c r="R207" s="957">
        <v>7.0241785860358105E-5</v>
      </c>
      <c r="S207" s="957">
        <v>3.5120892930179102E-3</v>
      </c>
      <c r="T207" s="957">
        <v>1.12386857376573E-2</v>
      </c>
      <c r="U207" s="957">
        <v>3.3716057212971898E-2</v>
      </c>
      <c r="V207" s="957">
        <v>9.8338500204501408E-6</v>
      </c>
      <c r="W207" s="957">
        <v>1.4048357172071601E-5</v>
      </c>
      <c r="X207" s="957">
        <v>1.4048357172071601E-3</v>
      </c>
      <c r="Y207" s="957">
        <v>7.0241785860358102E-4</v>
      </c>
      <c r="Z207" s="957">
        <v>7.0241785860358102E-4</v>
      </c>
      <c r="AA207" s="957">
        <v>9.5528828770087101E-5</v>
      </c>
      <c r="AB207" s="937"/>
    </row>
    <row r="208" spans="1:28">
      <c r="A208" s="951" t="s">
        <v>4005</v>
      </c>
      <c r="B208" s="952">
        <v>0</v>
      </c>
      <c r="C208" s="953">
        <v>0.26732</v>
      </c>
      <c r="D208" s="953">
        <v>0</v>
      </c>
      <c r="E208" s="953">
        <v>0</v>
      </c>
      <c r="F208" s="954">
        <v>0</v>
      </c>
      <c r="G208" s="955">
        <v>0</v>
      </c>
      <c r="H208" s="955">
        <v>0</v>
      </c>
      <c r="I208" s="955">
        <v>0</v>
      </c>
      <c r="J208" s="955">
        <v>0</v>
      </c>
      <c r="K208" s="955">
        <v>1</v>
      </c>
      <c r="L208" s="956">
        <v>2.2524792090241401E-4</v>
      </c>
      <c r="M208" s="957">
        <v>9.4841229853648097E-6</v>
      </c>
      <c r="N208" s="957">
        <v>2.3710307463411999E-6</v>
      </c>
      <c r="O208" s="957">
        <v>1.06696383585354E-4</v>
      </c>
      <c r="P208" s="957">
        <v>3.79364919414593E-5</v>
      </c>
      <c r="Q208" s="957">
        <v>7.1130922390236102E-6</v>
      </c>
      <c r="R208" s="957">
        <v>4.7420614926824099E-6</v>
      </c>
      <c r="S208" s="957">
        <v>1.1855153731706E-4</v>
      </c>
      <c r="T208" s="957">
        <v>2.3710307463411999E-4</v>
      </c>
      <c r="U208" s="957">
        <v>2.8215265881460301E-3</v>
      </c>
      <c r="V208" s="957">
        <v>5.9275768658530103E-7</v>
      </c>
      <c r="W208" s="957">
        <v>8.2986076121942098E-7</v>
      </c>
      <c r="X208" s="957">
        <v>5.8090253285359502E-4</v>
      </c>
      <c r="Y208" s="957">
        <v>2.9637884329264998E-4</v>
      </c>
      <c r="Z208" s="957">
        <v>5.0977161046335902E-4</v>
      </c>
      <c r="AA208" s="957">
        <v>1.65972152243884E-6</v>
      </c>
      <c r="AB208" s="937"/>
    </row>
    <row r="209" spans="1:28">
      <c r="A209" s="951" t="s">
        <v>4006</v>
      </c>
      <c r="B209" s="952">
        <v>0</v>
      </c>
      <c r="C209" s="953">
        <v>0</v>
      </c>
      <c r="D209" s="953">
        <v>0</v>
      </c>
      <c r="E209" s="953">
        <v>0</v>
      </c>
      <c r="F209" s="954">
        <v>0</v>
      </c>
      <c r="G209" s="955">
        <v>0</v>
      </c>
      <c r="H209" s="955">
        <v>0</v>
      </c>
      <c r="I209" s="955">
        <v>0</v>
      </c>
      <c r="J209" s="955">
        <v>0</v>
      </c>
      <c r="K209" s="955">
        <v>2776</v>
      </c>
      <c r="L209" s="956">
        <v>1.0202071095356899</v>
      </c>
      <c r="M209" s="957">
        <v>2.9618916083294301E-2</v>
      </c>
      <c r="N209" s="957">
        <v>6.5819813518431802E-3</v>
      </c>
      <c r="O209" s="957">
        <v>0.49364860138823802</v>
      </c>
      <c r="P209" s="957">
        <v>0.200750431231217</v>
      </c>
      <c r="Q209" s="957">
        <v>2.30369347314511E-2</v>
      </c>
      <c r="R209" s="957">
        <v>1.31639627036864E-2</v>
      </c>
      <c r="S209" s="957">
        <v>0.42782878786980699</v>
      </c>
      <c r="T209" s="957">
        <v>0.82274766898039797</v>
      </c>
      <c r="U209" s="957">
        <v>8.5565757573961303</v>
      </c>
      <c r="V209" s="957">
        <v>1.3163962703686401E-3</v>
      </c>
      <c r="W209" s="957">
        <v>1.9745944055529498E-3</v>
      </c>
      <c r="X209" s="957">
        <v>29.1252674819061</v>
      </c>
      <c r="Y209" s="957">
        <v>14.5461787875734</v>
      </c>
      <c r="Z209" s="957">
        <v>0.65819813518431802</v>
      </c>
      <c r="AA209" s="957">
        <v>4.93648601388238E-3</v>
      </c>
      <c r="AB209" s="937"/>
    </row>
    <row r="210" spans="1:28">
      <c r="A210" s="951" t="s">
        <v>4007</v>
      </c>
      <c r="B210" s="952">
        <v>0</v>
      </c>
      <c r="C210" s="953">
        <v>39.57</v>
      </c>
      <c r="D210" s="953">
        <v>0</v>
      </c>
      <c r="E210" s="953">
        <v>0</v>
      </c>
      <c r="F210" s="954">
        <v>0</v>
      </c>
      <c r="G210" s="955">
        <v>0</v>
      </c>
      <c r="H210" s="955">
        <v>0</v>
      </c>
      <c r="I210" s="955">
        <v>0</v>
      </c>
      <c r="J210" s="955">
        <v>0</v>
      </c>
      <c r="K210" s="955">
        <v>15</v>
      </c>
      <c r="L210" s="956">
        <v>0</v>
      </c>
      <c r="M210" s="957">
        <v>0</v>
      </c>
      <c r="N210" s="957">
        <v>0</v>
      </c>
      <c r="O210" s="957">
        <v>0</v>
      </c>
      <c r="P210" s="957">
        <v>0</v>
      </c>
      <c r="Q210" s="957">
        <v>0</v>
      </c>
      <c r="R210" s="957">
        <v>0</v>
      </c>
      <c r="S210" s="957">
        <v>0</v>
      </c>
      <c r="T210" s="957">
        <v>0</v>
      </c>
      <c r="U210" s="957">
        <v>0</v>
      </c>
      <c r="V210" s="957">
        <v>0</v>
      </c>
      <c r="W210" s="957">
        <v>0</v>
      </c>
      <c r="X210" s="957">
        <v>0</v>
      </c>
      <c r="Y210" s="957">
        <v>0</v>
      </c>
      <c r="Z210" s="957">
        <v>0</v>
      </c>
      <c r="AA210" s="957">
        <v>0</v>
      </c>
      <c r="AB210" s="937"/>
    </row>
    <row r="211" spans="1:28">
      <c r="A211" s="951" t="s">
        <v>4008</v>
      </c>
      <c r="B211" s="952">
        <v>0</v>
      </c>
      <c r="C211" s="953">
        <v>559.99502299999995</v>
      </c>
      <c r="D211" s="953">
        <v>0</v>
      </c>
      <c r="E211" s="953">
        <v>0</v>
      </c>
      <c r="F211" s="954">
        <v>0</v>
      </c>
      <c r="G211" s="955">
        <v>0</v>
      </c>
      <c r="H211" s="955">
        <v>0</v>
      </c>
      <c r="I211" s="955">
        <v>0</v>
      </c>
      <c r="J211" s="955">
        <v>0</v>
      </c>
      <c r="K211" s="955">
        <v>600</v>
      </c>
      <c r="L211" s="956">
        <v>0.42522065404883103</v>
      </c>
      <c r="M211" s="957">
        <v>5.5766643153945103E-3</v>
      </c>
      <c r="N211" s="957">
        <v>2.0912491182729399E-3</v>
      </c>
      <c r="O211" s="957">
        <v>0.26489155498123901</v>
      </c>
      <c r="P211" s="957">
        <v>8.9226629046312206E-2</v>
      </c>
      <c r="Q211" s="957">
        <v>1.53358268673349E-2</v>
      </c>
      <c r="R211" s="957">
        <v>4.8795812759701998E-3</v>
      </c>
      <c r="S211" s="957">
        <v>7.6679134336674504E-2</v>
      </c>
      <c r="T211" s="957">
        <v>0.118504116702133</v>
      </c>
      <c r="U211" s="957">
        <v>1.0665370503192</v>
      </c>
      <c r="V211" s="957">
        <v>2.0912491182729399E-4</v>
      </c>
      <c r="W211" s="957">
        <v>1.3941660788486301E-4</v>
      </c>
      <c r="X211" s="957">
        <v>0.28580404616396898</v>
      </c>
      <c r="Y211" s="957">
        <v>0.13941660788486299</v>
      </c>
      <c r="Z211" s="957">
        <v>2.0912491182729399E-2</v>
      </c>
      <c r="AA211" s="957">
        <v>1.2547494709637601E-3</v>
      </c>
      <c r="AB211" s="937"/>
    </row>
    <row r="212" spans="1:28">
      <c r="A212" s="951" t="s">
        <v>4009</v>
      </c>
      <c r="B212" s="952">
        <v>0</v>
      </c>
      <c r="C212" s="953">
        <v>3.1800999999999999</v>
      </c>
      <c r="D212" s="953">
        <v>0</v>
      </c>
      <c r="E212" s="953">
        <v>3.0000000000000001E-3</v>
      </c>
      <c r="F212" s="954">
        <v>0</v>
      </c>
      <c r="G212" s="955">
        <v>0</v>
      </c>
      <c r="H212" s="955">
        <v>0</v>
      </c>
      <c r="I212" s="955">
        <v>0</v>
      </c>
      <c r="J212" s="955">
        <v>0</v>
      </c>
      <c r="K212" s="955">
        <v>1</v>
      </c>
      <c r="L212" s="956">
        <v>2.9783702720165002E-3</v>
      </c>
      <c r="M212" s="957">
        <v>1.46043638820886E-4</v>
      </c>
      <c r="N212" s="957">
        <v>2.52988980634606E-5</v>
      </c>
      <c r="O212" s="957">
        <v>1.0119559225384299E-3</v>
      </c>
      <c r="P212" s="957">
        <v>2.7023822931423899E-4</v>
      </c>
      <c r="Q212" s="957">
        <v>5.4277635845242803E-4</v>
      </c>
      <c r="R212" s="957">
        <v>9.3145942870014205E-5</v>
      </c>
      <c r="S212" s="957">
        <v>1.43743738996935E-3</v>
      </c>
      <c r="T212" s="957">
        <v>4.7607926355785002E-3</v>
      </c>
      <c r="U212" s="957">
        <v>1.41443839172984E-2</v>
      </c>
      <c r="V212" s="957">
        <v>1.0004564234186701E-5</v>
      </c>
      <c r="W212" s="957">
        <v>4.1398196831117398E-6</v>
      </c>
      <c r="X212" s="957">
        <v>0</v>
      </c>
      <c r="Y212" s="957">
        <v>0</v>
      </c>
      <c r="Z212" s="957">
        <v>0</v>
      </c>
      <c r="AA212" s="957">
        <v>5.8532450519552099E-5</v>
      </c>
      <c r="AB212" s="937"/>
    </row>
    <row r="213" spans="1:28">
      <c r="A213" s="951" t="s">
        <v>4010</v>
      </c>
      <c r="B213" s="952">
        <v>0</v>
      </c>
      <c r="C213" s="953">
        <v>160.774179</v>
      </c>
      <c r="D213" s="953">
        <v>0</v>
      </c>
      <c r="E213" s="953">
        <v>0</v>
      </c>
      <c r="F213" s="954">
        <v>0</v>
      </c>
      <c r="G213" s="955">
        <v>0</v>
      </c>
      <c r="H213" s="955">
        <v>0</v>
      </c>
      <c r="I213" s="955">
        <v>0</v>
      </c>
      <c r="J213" s="955">
        <v>0</v>
      </c>
      <c r="K213" s="955">
        <v>40</v>
      </c>
      <c r="L213" s="956">
        <v>0.13989081403413101</v>
      </c>
      <c r="M213" s="957">
        <v>6.6863067046821897E-3</v>
      </c>
      <c r="N213" s="957">
        <v>1.1855153731705999E-3</v>
      </c>
      <c r="O213" s="957">
        <v>0.191105078155101</v>
      </c>
      <c r="P213" s="957">
        <v>2.0153761343900199E-2</v>
      </c>
      <c r="Q213" s="957">
        <v>1.10015826630232E-2</v>
      </c>
      <c r="R213" s="957">
        <v>4.4101171881946403E-3</v>
      </c>
      <c r="S213" s="957">
        <v>0.106222177436086</v>
      </c>
      <c r="T213" s="957">
        <v>0.15506541081071501</v>
      </c>
      <c r="U213" s="957">
        <v>1.15801141651304</v>
      </c>
      <c r="V213" s="957">
        <v>3.2246018150240398E-4</v>
      </c>
      <c r="W213" s="957">
        <v>2.08650705678026E-4</v>
      </c>
      <c r="X213" s="957">
        <v>0.56857317297262</v>
      </c>
      <c r="Y213" s="957">
        <v>0.28452368956094398</v>
      </c>
      <c r="Z213" s="957">
        <v>5.6430531762920601E-2</v>
      </c>
      <c r="AA213" s="957">
        <v>1.5364279236291E-3</v>
      </c>
      <c r="AB213" s="937"/>
    </row>
    <row r="214" spans="1:28">
      <c r="A214" s="951" t="s">
        <v>4011</v>
      </c>
      <c r="B214" s="952">
        <v>0</v>
      </c>
      <c r="C214" s="953">
        <v>6.4822600000000001</v>
      </c>
      <c r="D214" s="953">
        <v>0</v>
      </c>
      <c r="E214" s="953">
        <v>0</v>
      </c>
      <c r="F214" s="954">
        <v>0</v>
      </c>
      <c r="G214" s="955">
        <v>0</v>
      </c>
      <c r="H214" s="955">
        <v>0</v>
      </c>
      <c r="I214" s="955">
        <v>0</v>
      </c>
      <c r="J214" s="955">
        <v>0</v>
      </c>
      <c r="K214" s="955">
        <v>27</v>
      </c>
      <c r="L214" s="956">
        <v>7.3620504673894398E-3</v>
      </c>
      <c r="M214" s="957">
        <v>7.3620504673894396E-4</v>
      </c>
      <c r="N214" s="957">
        <v>1.2803566030242499E-4</v>
      </c>
      <c r="O214" s="957">
        <v>2.8808023568045599E-3</v>
      </c>
      <c r="P214" s="957">
        <v>3.84106980907275E-4</v>
      </c>
      <c r="Q214" s="957">
        <v>8.6424070704136898E-4</v>
      </c>
      <c r="R214" s="957">
        <v>2.8808023568045602E-4</v>
      </c>
      <c r="S214" s="957">
        <v>2.5607132060484999E-3</v>
      </c>
      <c r="T214" s="957">
        <v>1.9205349045363699E-2</v>
      </c>
      <c r="U214" s="957">
        <v>3.3609360829386599E-2</v>
      </c>
      <c r="V214" s="957">
        <v>3.8410698090727497E-5</v>
      </c>
      <c r="W214" s="957">
        <v>2.5607132060485002E-5</v>
      </c>
      <c r="X214" s="957">
        <v>3.20089150756062E-4</v>
      </c>
      <c r="Y214" s="957">
        <v>3.20089150756062E-4</v>
      </c>
      <c r="Z214" s="957">
        <v>3.20089150756062E-4</v>
      </c>
      <c r="AA214" s="957">
        <v>2.0805794799144101E-4</v>
      </c>
      <c r="AB214" s="937"/>
    </row>
    <row r="215" spans="1:28">
      <c r="A215" s="951" t="s">
        <v>4012</v>
      </c>
      <c r="B215" s="952">
        <v>0</v>
      </c>
      <c r="C215" s="953">
        <v>11.634388</v>
      </c>
      <c r="D215" s="953">
        <v>0</v>
      </c>
      <c r="E215" s="953">
        <v>0</v>
      </c>
      <c r="F215" s="954">
        <v>0</v>
      </c>
      <c r="G215" s="955">
        <v>0</v>
      </c>
      <c r="H215" s="955">
        <v>0</v>
      </c>
      <c r="I215" s="955">
        <v>0</v>
      </c>
      <c r="J215" s="955">
        <v>0</v>
      </c>
      <c r="K215" s="955">
        <v>6</v>
      </c>
      <c r="L215" s="956">
        <v>5.8327356359993603E-3</v>
      </c>
      <c r="M215" s="957">
        <v>2.48958228365826E-4</v>
      </c>
      <c r="N215" s="957">
        <v>2.13392767170708E-5</v>
      </c>
      <c r="O215" s="957">
        <v>2.7741059732192099E-3</v>
      </c>
      <c r="P215" s="957">
        <v>1.0171721901803799E-3</v>
      </c>
      <c r="Q215" s="957">
        <v>2.77410597321921E-4</v>
      </c>
      <c r="R215" s="957">
        <v>1.42261844780472E-4</v>
      </c>
      <c r="S215" s="957">
        <v>3.3431533523411001E-3</v>
      </c>
      <c r="T215" s="957">
        <v>5.3348191792677102E-3</v>
      </c>
      <c r="U215" s="957">
        <v>6.6720805202041503E-2</v>
      </c>
      <c r="V215" s="957">
        <v>8.5357106868283299E-6</v>
      </c>
      <c r="W215" s="957">
        <v>7.1130922390236102E-6</v>
      </c>
      <c r="X215" s="957">
        <v>1.4297315400437501E-2</v>
      </c>
      <c r="Y215" s="957">
        <v>7.1130922390236096E-3</v>
      </c>
      <c r="Z215" s="957">
        <v>1.2092256806340101E-3</v>
      </c>
      <c r="AA215" s="957">
        <v>3.6988079642922803E-5</v>
      </c>
      <c r="AB215" s="937"/>
    </row>
    <row r="216" spans="1:28">
      <c r="A216" s="951" t="s">
        <v>4013</v>
      </c>
      <c r="B216" s="952">
        <v>0</v>
      </c>
      <c r="C216" s="953">
        <v>10.22411</v>
      </c>
      <c r="D216" s="953">
        <v>0</v>
      </c>
      <c r="E216" s="953">
        <v>0</v>
      </c>
      <c r="F216" s="954">
        <v>0</v>
      </c>
      <c r="G216" s="955">
        <v>0</v>
      </c>
      <c r="H216" s="955">
        <v>0</v>
      </c>
      <c r="I216" s="955">
        <v>0</v>
      </c>
      <c r="J216" s="955">
        <v>0</v>
      </c>
      <c r="K216" s="955">
        <v>16</v>
      </c>
      <c r="L216" s="956">
        <v>5.1214264120969999E-3</v>
      </c>
      <c r="M216" s="957">
        <v>2.2761895164875501E-4</v>
      </c>
      <c r="N216" s="957">
        <v>3.79364919414593E-5</v>
      </c>
      <c r="O216" s="957">
        <v>4.1730141135605204E-3</v>
      </c>
      <c r="P216" s="957">
        <v>8.5357106868283298E-4</v>
      </c>
      <c r="Q216" s="957">
        <v>2.6555544359021502E-4</v>
      </c>
      <c r="R216" s="957">
        <v>1.5174596776583701E-4</v>
      </c>
      <c r="S216" s="957">
        <v>2.84523689560944E-3</v>
      </c>
      <c r="T216" s="957">
        <v>4.9317439523896998E-3</v>
      </c>
      <c r="U216" s="957">
        <v>5.9749974807798298E-2</v>
      </c>
      <c r="V216" s="957">
        <v>7.5872983882918501E-6</v>
      </c>
      <c r="W216" s="957">
        <v>2.0865070567802599E-5</v>
      </c>
      <c r="X216" s="957">
        <v>1.2139677421267E-2</v>
      </c>
      <c r="Y216" s="957">
        <v>6.0698387106334802E-3</v>
      </c>
      <c r="Z216" s="957">
        <v>1.7071421373656701E-3</v>
      </c>
      <c r="AA216" s="957">
        <v>3.60396673443863E-5</v>
      </c>
      <c r="AB216" s="937"/>
    </row>
    <row r="217" spans="1:28">
      <c r="A217" s="951" t="s">
        <v>4014</v>
      </c>
      <c r="B217" s="952">
        <v>0</v>
      </c>
      <c r="C217" s="953">
        <v>1.7596000000000001</v>
      </c>
      <c r="D217" s="953">
        <v>0</v>
      </c>
      <c r="E217" s="953">
        <v>0</v>
      </c>
      <c r="F217" s="954">
        <v>0</v>
      </c>
      <c r="G217" s="955">
        <v>0</v>
      </c>
      <c r="H217" s="955">
        <v>0</v>
      </c>
      <c r="I217" s="955">
        <v>0</v>
      </c>
      <c r="J217" s="955">
        <v>0</v>
      </c>
      <c r="K217" s="955">
        <v>2</v>
      </c>
      <c r="L217" s="956">
        <v>1.65023739945348E-3</v>
      </c>
      <c r="M217" s="957">
        <v>4.53815284849706E-5</v>
      </c>
      <c r="N217" s="957">
        <v>1.44395772452179E-5</v>
      </c>
      <c r="O217" s="957">
        <v>6.1883902479505397E-5</v>
      </c>
      <c r="P217" s="957">
        <v>3.1354510589616102E-4</v>
      </c>
      <c r="Q217" s="957">
        <v>4.1255934986336899E-5</v>
      </c>
      <c r="R217" s="957">
        <v>8.2511869972673897E-6</v>
      </c>
      <c r="S217" s="957">
        <v>3.50675447383864E-4</v>
      </c>
      <c r="T217" s="957">
        <v>1.0726543096447601E-3</v>
      </c>
      <c r="U217" s="957">
        <v>3.0941951239752698E-3</v>
      </c>
      <c r="V217" s="957">
        <v>1.23767804959011E-6</v>
      </c>
      <c r="W217" s="957">
        <v>6.1883902479505404E-7</v>
      </c>
      <c r="X217" s="957">
        <v>8.2511869972673894E-5</v>
      </c>
      <c r="Y217" s="957">
        <v>4.1255934986336899E-5</v>
      </c>
      <c r="Z217" s="957">
        <v>8.2511869972673894E-5</v>
      </c>
      <c r="AA217" s="957">
        <v>9.0763056969941305E-6</v>
      </c>
      <c r="AB217" s="937"/>
    </row>
    <row r="218" spans="1:28">
      <c r="A218" s="951" t="s">
        <v>4015</v>
      </c>
      <c r="B218" s="952">
        <v>0</v>
      </c>
      <c r="C218" s="953">
        <v>5.0350380000000001</v>
      </c>
      <c r="D218" s="953">
        <v>0</v>
      </c>
      <c r="E218" s="953">
        <v>0</v>
      </c>
      <c r="F218" s="954">
        <v>0</v>
      </c>
      <c r="G218" s="955">
        <v>0</v>
      </c>
      <c r="H218" s="955">
        <v>0</v>
      </c>
      <c r="I218" s="955">
        <v>0</v>
      </c>
      <c r="J218" s="955">
        <v>0</v>
      </c>
      <c r="K218" s="955">
        <v>9</v>
      </c>
      <c r="L218" s="956">
        <v>3.7023645104117903E-2</v>
      </c>
      <c r="M218" s="957">
        <v>7.3620504673894396E-4</v>
      </c>
      <c r="N218" s="957">
        <v>2.13392767170708E-4</v>
      </c>
      <c r="O218" s="957">
        <v>7.5754432345601398E-3</v>
      </c>
      <c r="P218" s="957">
        <v>7.5861128729186799E-3</v>
      </c>
      <c r="Q218" s="957">
        <v>8.8557998375843902E-4</v>
      </c>
      <c r="R218" s="957">
        <v>5.0147300285116505E-4</v>
      </c>
      <c r="S218" s="957">
        <v>2.4966953758972898E-2</v>
      </c>
      <c r="T218" s="957">
        <v>5.0894174970213903E-2</v>
      </c>
      <c r="U218" s="957">
        <v>0.27303604559492101</v>
      </c>
      <c r="V218" s="957">
        <v>1.70714213736567E-5</v>
      </c>
      <c r="W218" s="957">
        <v>3.7343734254874002E-5</v>
      </c>
      <c r="X218" s="957">
        <v>0</v>
      </c>
      <c r="Y218" s="957">
        <v>0</v>
      </c>
      <c r="Z218" s="957">
        <v>0</v>
      </c>
      <c r="AA218" s="957">
        <v>4.9080336449262897E-5</v>
      </c>
      <c r="AB218" s="937"/>
    </row>
    <row r="219" spans="1:28">
      <c r="A219" s="951" t="s">
        <v>4016</v>
      </c>
      <c r="B219" s="952">
        <v>0</v>
      </c>
      <c r="C219" s="953">
        <v>10.220190000000001</v>
      </c>
      <c r="D219" s="953">
        <v>0</v>
      </c>
      <c r="E219" s="953">
        <v>0</v>
      </c>
      <c r="F219" s="954">
        <v>0</v>
      </c>
      <c r="G219" s="955">
        <v>0</v>
      </c>
      <c r="H219" s="955">
        <v>0</v>
      </c>
      <c r="I219" s="955">
        <v>0</v>
      </c>
      <c r="J219" s="955">
        <v>0</v>
      </c>
      <c r="K219" s="955">
        <v>389</v>
      </c>
      <c r="L219" s="956">
        <v>0.18907784686697901</v>
      </c>
      <c r="M219" s="957">
        <v>6.91748220245046E-3</v>
      </c>
      <c r="N219" s="957">
        <v>1.84466192065346E-3</v>
      </c>
      <c r="O219" s="957">
        <v>0.12451467964410801</v>
      </c>
      <c r="P219" s="957">
        <v>3.18204181312721E-2</v>
      </c>
      <c r="Q219" s="957">
        <v>8.3009786429405503E-3</v>
      </c>
      <c r="R219" s="957">
        <v>2.3058274008168201E-3</v>
      </c>
      <c r="S219" s="957">
        <v>7.83981316277719E-2</v>
      </c>
      <c r="T219" s="957">
        <v>0.14296129885064299</v>
      </c>
      <c r="U219" s="957">
        <v>0.75631138746791704</v>
      </c>
      <c r="V219" s="957">
        <v>2.3058274008168201E-4</v>
      </c>
      <c r="W219" s="957">
        <v>1.3834964404900899E-4</v>
      </c>
      <c r="X219" s="957">
        <v>1.61869083537341</v>
      </c>
      <c r="Y219" s="957">
        <v>0.81165124508752096</v>
      </c>
      <c r="Z219" s="957">
        <v>1.8446619206534599E-2</v>
      </c>
      <c r="AA219" s="957">
        <v>1.06068060437574E-3</v>
      </c>
      <c r="AB219" s="937"/>
    </row>
    <row r="220" spans="1:28">
      <c r="A220" s="951" t="s">
        <v>4017</v>
      </c>
      <c r="B220" s="952">
        <v>543.77</v>
      </c>
      <c r="C220" s="953">
        <v>1914.4707269999999</v>
      </c>
      <c r="D220" s="953">
        <v>-175</v>
      </c>
      <c r="E220" s="953">
        <v>2.1787899999999998</v>
      </c>
      <c r="F220" s="954">
        <v>0</v>
      </c>
      <c r="G220" s="955">
        <v>0</v>
      </c>
      <c r="H220" s="955">
        <v>0</v>
      </c>
      <c r="I220" s="955">
        <v>0</v>
      </c>
      <c r="J220" s="955">
        <v>0</v>
      </c>
      <c r="K220" s="955">
        <v>2631</v>
      </c>
      <c r="L220" s="956">
        <v>0.88894091984137802</v>
      </c>
      <c r="M220" s="957">
        <v>3.8520773193126398E-2</v>
      </c>
      <c r="N220" s="957">
        <v>8.8894091984137794E-3</v>
      </c>
      <c r="O220" s="957">
        <v>0.91857228383609102</v>
      </c>
      <c r="P220" s="957">
        <v>0.13037800157673499</v>
      </c>
      <c r="Q220" s="957">
        <v>6.2225864388896497E-2</v>
      </c>
      <c r="R220" s="957">
        <v>2.66682275952413E-2</v>
      </c>
      <c r="S220" s="957">
        <v>0.44447045992068901</v>
      </c>
      <c r="T220" s="957">
        <v>0.80004682785724002</v>
      </c>
      <c r="U220" s="957">
        <v>5.1262259710852804</v>
      </c>
      <c r="V220" s="957">
        <v>1.1852545597885E-3</v>
      </c>
      <c r="W220" s="957">
        <v>1.1852545597885E-3</v>
      </c>
      <c r="X220" s="957">
        <v>10.4895028541283</v>
      </c>
      <c r="Y220" s="957">
        <v>5.2447514270641298</v>
      </c>
      <c r="Z220" s="957">
        <v>0.38520773193126401</v>
      </c>
      <c r="AA220" s="957">
        <v>9.7783501182551608E-3</v>
      </c>
      <c r="AB220" s="937"/>
    </row>
    <row r="221" spans="1:28">
      <c r="A221" s="951" t="s">
        <v>4018</v>
      </c>
      <c r="B221" s="952">
        <v>0</v>
      </c>
      <c r="C221" s="953">
        <v>84.362160000000003</v>
      </c>
      <c r="D221" s="953">
        <v>0</v>
      </c>
      <c r="E221" s="953">
        <v>0</v>
      </c>
      <c r="F221" s="954">
        <v>0</v>
      </c>
      <c r="G221" s="955">
        <v>0</v>
      </c>
      <c r="H221" s="955">
        <v>0</v>
      </c>
      <c r="I221" s="955">
        <v>0</v>
      </c>
      <c r="J221" s="955">
        <v>0</v>
      </c>
      <c r="K221" s="955">
        <v>793</v>
      </c>
      <c r="L221" s="956">
        <v>0.45604915146737202</v>
      </c>
      <c r="M221" s="957">
        <v>2.8852089174466401E-2</v>
      </c>
      <c r="N221" s="957">
        <v>5.5842753240902604E-3</v>
      </c>
      <c r="O221" s="957">
        <v>0.48397052808782298</v>
      </c>
      <c r="P221" s="957">
        <v>5.8634890902947802E-2</v>
      </c>
      <c r="Q221" s="957">
        <v>2.9782801728481401E-2</v>
      </c>
      <c r="R221" s="957">
        <v>9.3071255401504394E-3</v>
      </c>
      <c r="S221" s="957">
        <v>0.23267813850376101</v>
      </c>
      <c r="T221" s="957">
        <v>0.49327765362797299</v>
      </c>
      <c r="U221" s="957">
        <v>2.2895528828770102</v>
      </c>
      <c r="V221" s="957">
        <v>7.4457004321203503E-4</v>
      </c>
      <c r="W221" s="957">
        <v>9.3071255401504401E-4</v>
      </c>
      <c r="X221" s="957">
        <v>2.64322365340273</v>
      </c>
      <c r="Y221" s="957">
        <v>1.3216118267013599</v>
      </c>
      <c r="Z221" s="957">
        <v>0.186142510803009</v>
      </c>
      <c r="AA221" s="957">
        <v>4.0020639822646899E-3</v>
      </c>
      <c r="AB221" s="937"/>
    </row>
    <row r="222" spans="1:28">
      <c r="A222" s="951" t="s">
        <v>4019</v>
      </c>
      <c r="B222" s="952">
        <v>0</v>
      </c>
      <c r="C222" s="953">
        <v>256.94272000000001</v>
      </c>
      <c r="D222" s="953">
        <v>0</v>
      </c>
      <c r="E222" s="953">
        <v>0</v>
      </c>
      <c r="F222" s="954">
        <v>0</v>
      </c>
      <c r="G222" s="955">
        <v>0</v>
      </c>
      <c r="H222" s="955">
        <v>0</v>
      </c>
      <c r="I222" s="955">
        <v>0</v>
      </c>
      <c r="J222" s="955">
        <v>0</v>
      </c>
      <c r="K222" s="955">
        <v>44</v>
      </c>
      <c r="L222" s="956">
        <v>2.5304114331102599E-2</v>
      </c>
      <c r="M222" s="957">
        <v>1.6008725393146499E-3</v>
      </c>
      <c r="N222" s="957">
        <v>3.0984629793186799E-4</v>
      </c>
      <c r="O222" s="957">
        <v>2.68533458207619E-2</v>
      </c>
      <c r="P222" s="957">
        <v>3.2533861282846199E-3</v>
      </c>
      <c r="Q222" s="957">
        <v>1.65251358896997E-3</v>
      </c>
      <c r="R222" s="957">
        <v>5.1641049655311397E-4</v>
      </c>
      <c r="S222" s="957">
        <v>1.29102624138279E-2</v>
      </c>
      <c r="T222" s="957">
        <v>2.7369756317314999E-2</v>
      </c>
      <c r="U222" s="957">
        <v>0.12703698215206599</v>
      </c>
      <c r="V222" s="957">
        <v>4.13128397242491E-5</v>
      </c>
      <c r="W222" s="957">
        <v>5.16410496553114E-5</v>
      </c>
      <c r="X222" s="957">
        <v>0.14666058102108401</v>
      </c>
      <c r="Y222" s="957">
        <v>7.3330290510542198E-2</v>
      </c>
      <c r="Z222" s="957">
        <v>1.03282099310623E-2</v>
      </c>
      <c r="AA222" s="957">
        <v>2.22056513517839E-4</v>
      </c>
      <c r="AB222" s="937"/>
    </row>
    <row r="223" spans="1:28">
      <c r="A223" s="942"/>
      <c r="B223" s="943"/>
      <c r="C223" s="942"/>
      <c r="D223" s="942"/>
      <c r="E223" s="942"/>
      <c r="F223" s="943"/>
      <c r="G223" s="942"/>
      <c r="H223" s="942"/>
      <c r="I223" s="942"/>
      <c r="J223" s="942"/>
      <c r="K223" s="942"/>
      <c r="L223" s="943"/>
      <c r="M223" s="942"/>
      <c r="N223" s="942"/>
      <c r="O223" s="942"/>
      <c r="P223" s="942"/>
      <c r="Q223" s="942"/>
      <c r="R223" s="942"/>
      <c r="S223" s="942"/>
      <c r="T223" s="942"/>
      <c r="U223" s="942"/>
      <c r="V223" s="942"/>
      <c r="W223" s="942"/>
      <c r="X223" s="942"/>
      <c r="Y223" s="942"/>
      <c r="Z223" s="942"/>
      <c r="AA223" s="942"/>
      <c r="AB223" s="937"/>
    </row>
    <row r="224" spans="1:28">
      <c r="A224" s="944" t="s">
        <v>4020</v>
      </c>
      <c r="B224" s="945">
        <v>16001</v>
      </c>
      <c r="C224" s="946">
        <v>15218</v>
      </c>
      <c r="D224" s="946">
        <v>-146</v>
      </c>
      <c r="E224" s="946">
        <v>1801</v>
      </c>
      <c r="F224" s="947">
        <v>0</v>
      </c>
      <c r="G224" s="948">
        <v>0</v>
      </c>
      <c r="H224" s="948">
        <v>0</v>
      </c>
      <c r="I224" s="948">
        <v>1244</v>
      </c>
      <c r="J224" s="948">
        <v>0</v>
      </c>
      <c r="K224" s="948">
        <v>25199</v>
      </c>
      <c r="L224" s="949">
        <v>15.807212556978801</v>
      </c>
      <c r="M224" s="950">
        <v>0.19051125350468001</v>
      </c>
      <c r="N224" s="950">
        <v>0.105107899681689</v>
      </c>
      <c r="O224" s="950">
        <v>5.96094236617013</v>
      </c>
      <c r="P224" s="950">
        <v>3.20906878952953</v>
      </c>
      <c r="Q224" s="950">
        <v>0.64511986153180401</v>
      </c>
      <c r="R224" s="950">
        <v>9.6226931352732303E-2</v>
      </c>
      <c r="S224" s="950">
        <v>3.6481601394166101</v>
      </c>
      <c r="T224" s="950">
        <v>5.25625969899765</v>
      </c>
      <c r="U224" s="950">
        <v>48.571807258910603</v>
      </c>
      <c r="V224" s="950">
        <v>2.4334171887874002E-2</v>
      </c>
      <c r="W224" s="950">
        <v>1.1517278293806299E-2</v>
      </c>
      <c r="X224" s="950">
        <v>7.1671953670059203</v>
      </c>
      <c r="Y224" s="950">
        <v>3.6065411996230101</v>
      </c>
      <c r="Z224" s="950">
        <v>25.836427330871398</v>
      </c>
      <c r="AA224" s="950">
        <v>4.2586092719157302E-2</v>
      </c>
      <c r="AB224" s="937"/>
    </row>
    <row r="225" spans="1:28">
      <c r="A225" s="951" t="s">
        <v>4021</v>
      </c>
      <c r="B225" s="952">
        <v>0</v>
      </c>
      <c r="C225" s="953">
        <v>152.58776800000001</v>
      </c>
      <c r="D225" s="953">
        <v>0</v>
      </c>
      <c r="E225" s="953">
        <v>0</v>
      </c>
      <c r="F225" s="954">
        <v>0</v>
      </c>
      <c r="G225" s="955">
        <v>0</v>
      </c>
      <c r="H225" s="955">
        <v>0</v>
      </c>
      <c r="I225" s="955">
        <v>0</v>
      </c>
      <c r="J225" s="955">
        <v>0</v>
      </c>
      <c r="K225" s="955">
        <v>106</v>
      </c>
      <c r="L225" s="956">
        <v>0.151677207874193</v>
      </c>
      <c r="M225" s="957">
        <v>1.6952158527115701E-3</v>
      </c>
      <c r="N225" s="957">
        <v>1.41862800305863E-2</v>
      </c>
      <c r="O225" s="957">
        <v>1.2491064177874701E-2</v>
      </c>
      <c r="P225" s="957">
        <v>1.7844377396963899E-3</v>
      </c>
      <c r="Q225" s="957">
        <v>4.9964256711498897E-3</v>
      </c>
      <c r="R225" s="957">
        <v>6.2455320889373599E-4</v>
      </c>
      <c r="S225" s="957">
        <v>2.5874347225597699E-2</v>
      </c>
      <c r="T225" s="957">
        <v>4.2826505752713399E-2</v>
      </c>
      <c r="U225" s="957">
        <v>0.39079186499350899</v>
      </c>
      <c r="V225" s="957">
        <v>1.0706626438178299E-4</v>
      </c>
      <c r="W225" s="957">
        <v>5.35331321908917E-5</v>
      </c>
      <c r="X225" s="957">
        <v>6.2455320889373599E-3</v>
      </c>
      <c r="Y225" s="957">
        <v>2.6766566095445801E-3</v>
      </c>
      <c r="Z225" s="957">
        <v>8.9221886984819504E-3</v>
      </c>
      <c r="AA225" s="957">
        <v>4.9072037841650705E-4</v>
      </c>
      <c r="AB225" s="937"/>
    </row>
    <row r="226" spans="1:28">
      <c r="A226" s="951" t="s">
        <v>4022</v>
      </c>
      <c r="B226" s="952">
        <v>0</v>
      </c>
      <c r="C226" s="953">
        <v>2299.5943000000002</v>
      </c>
      <c r="D226" s="953">
        <v>0</v>
      </c>
      <c r="E226" s="953">
        <v>0</v>
      </c>
      <c r="F226" s="954">
        <v>0</v>
      </c>
      <c r="G226" s="955">
        <v>0</v>
      </c>
      <c r="H226" s="955">
        <v>0</v>
      </c>
      <c r="I226" s="955">
        <v>0</v>
      </c>
      <c r="J226" s="955">
        <v>0</v>
      </c>
      <c r="K226" s="955">
        <v>1699</v>
      </c>
      <c r="L226" s="956">
        <v>1.32775445605591</v>
      </c>
      <c r="M226" s="957">
        <v>1.67580659502202E-2</v>
      </c>
      <c r="N226" s="957">
        <v>2.5781639923415701E-3</v>
      </c>
      <c r="O226" s="957">
        <v>7.73449197702471E-2</v>
      </c>
      <c r="P226" s="957">
        <v>0.29519977712311002</v>
      </c>
      <c r="Q226" s="957">
        <v>2.8359803915757299E-2</v>
      </c>
      <c r="R226" s="957">
        <v>3.8672459885123601E-3</v>
      </c>
      <c r="S226" s="957">
        <v>0.386724598851236</v>
      </c>
      <c r="T226" s="957">
        <v>0.322270499042696</v>
      </c>
      <c r="U226" s="957">
        <v>4.2797522272870099</v>
      </c>
      <c r="V226" s="957">
        <v>3.8672459885123598E-4</v>
      </c>
      <c r="W226" s="957">
        <v>3.8672459885123598E-4</v>
      </c>
      <c r="X226" s="957">
        <v>0.451178698659775</v>
      </c>
      <c r="Y226" s="957">
        <v>0.21914393934903401</v>
      </c>
      <c r="Z226" s="957">
        <v>0.128908199617079</v>
      </c>
      <c r="AA226" s="957">
        <v>2.3203475931074099E-3</v>
      </c>
      <c r="AB226" s="937"/>
    </row>
    <row r="227" spans="1:28">
      <c r="A227" s="951" t="s">
        <v>4023</v>
      </c>
      <c r="B227" s="952">
        <v>0</v>
      </c>
      <c r="C227" s="953">
        <v>74.570785000000001</v>
      </c>
      <c r="D227" s="953">
        <v>0</v>
      </c>
      <c r="E227" s="953">
        <v>0</v>
      </c>
      <c r="F227" s="954">
        <v>0</v>
      </c>
      <c r="G227" s="955">
        <v>0</v>
      </c>
      <c r="H227" s="955">
        <v>0</v>
      </c>
      <c r="I227" s="955">
        <v>0</v>
      </c>
      <c r="J227" s="955">
        <v>0</v>
      </c>
      <c r="K227" s="955">
        <v>899</v>
      </c>
      <c r="L227" s="956">
        <v>0.79229960344510797</v>
      </c>
      <c r="M227" s="957">
        <v>9.4321381362512807E-3</v>
      </c>
      <c r="N227" s="957">
        <v>3.14404604541709E-3</v>
      </c>
      <c r="O227" s="957">
        <v>5.6592828817507698E-2</v>
      </c>
      <c r="P227" s="957">
        <v>0.17040729566160701</v>
      </c>
      <c r="Q227" s="957">
        <v>2.2008322317919701E-2</v>
      </c>
      <c r="R227" s="957">
        <v>3.7728552545005099E-3</v>
      </c>
      <c r="S227" s="957">
        <v>0.21379513108836201</v>
      </c>
      <c r="T227" s="957">
        <v>0.188642762725026</v>
      </c>
      <c r="U227" s="957">
        <v>3.0182842036004098</v>
      </c>
      <c r="V227" s="957">
        <v>3.7728552545005097E-4</v>
      </c>
      <c r="W227" s="957">
        <v>3.7728552545005097E-4</v>
      </c>
      <c r="X227" s="957">
        <v>0.49047118308506699</v>
      </c>
      <c r="Y227" s="957">
        <v>0.24523559154253299</v>
      </c>
      <c r="Z227" s="957">
        <v>0.11318565763501499</v>
      </c>
      <c r="AA227" s="957">
        <v>1.5091421018002E-3</v>
      </c>
      <c r="AB227" s="937"/>
    </row>
    <row r="228" spans="1:28">
      <c r="A228" s="951" t="s">
        <v>4024</v>
      </c>
      <c r="B228" s="952">
        <v>0</v>
      </c>
      <c r="C228" s="953">
        <v>170.20876000000001</v>
      </c>
      <c r="D228" s="953">
        <v>0</v>
      </c>
      <c r="E228" s="953">
        <v>0</v>
      </c>
      <c r="F228" s="954">
        <v>0</v>
      </c>
      <c r="G228" s="955">
        <v>0</v>
      </c>
      <c r="H228" s="955">
        <v>0</v>
      </c>
      <c r="I228" s="955">
        <v>0</v>
      </c>
      <c r="J228" s="955">
        <v>0</v>
      </c>
      <c r="K228" s="955">
        <v>76</v>
      </c>
      <c r="L228" s="956">
        <v>0.181315566409607</v>
      </c>
      <c r="M228" s="957">
        <v>1.3947351262277501E-3</v>
      </c>
      <c r="N228" s="957">
        <v>2.3245585437129201E-4</v>
      </c>
      <c r="O228" s="957">
        <v>3.7192936699406598E-2</v>
      </c>
      <c r="P228" s="957">
        <v>4.1144686223718599E-2</v>
      </c>
      <c r="Q228" s="957">
        <v>4.4941465178449701E-3</v>
      </c>
      <c r="R228" s="957">
        <v>1.1622792718564601E-3</v>
      </c>
      <c r="S228" s="957">
        <v>2.7894702524555001E-2</v>
      </c>
      <c r="T228" s="957">
        <v>3.7192936699406598E-2</v>
      </c>
      <c r="U228" s="957">
        <v>0.34945863440484198</v>
      </c>
      <c r="V228" s="957">
        <v>6.9736756311387498E-5</v>
      </c>
      <c r="W228" s="957">
        <v>4.6491170874258298E-5</v>
      </c>
      <c r="X228" s="957">
        <v>4.64911708742583E-3</v>
      </c>
      <c r="Y228" s="957">
        <v>2.3245585437129202E-3</v>
      </c>
      <c r="Z228" s="957">
        <v>7.7485284790430502E-3</v>
      </c>
      <c r="AA228" s="957">
        <v>4.7266023722162599E-4</v>
      </c>
      <c r="AB228" s="937"/>
    </row>
    <row r="229" spans="1:28">
      <c r="A229" s="951" t="s">
        <v>4025</v>
      </c>
      <c r="B229" s="952">
        <v>0</v>
      </c>
      <c r="C229" s="953">
        <v>5.8680000000000003</v>
      </c>
      <c r="D229" s="953">
        <v>0</v>
      </c>
      <c r="E229" s="953">
        <v>0</v>
      </c>
      <c r="F229" s="954">
        <v>0</v>
      </c>
      <c r="G229" s="955">
        <v>0</v>
      </c>
      <c r="H229" s="955">
        <v>0</v>
      </c>
      <c r="I229" s="955">
        <v>0</v>
      </c>
      <c r="J229" s="955">
        <v>0</v>
      </c>
      <c r="K229" s="955">
        <v>0</v>
      </c>
      <c r="L229" s="956">
        <v>0</v>
      </c>
      <c r="M229" s="957">
        <v>0</v>
      </c>
      <c r="N229" s="957">
        <v>0</v>
      </c>
      <c r="O229" s="957">
        <v>0</v>
      </c>
      <c r="P229" s="957">
        <v>0</v>
      </c>
      <c r="Q229" s="957">
        <v>0</v>
      </c>
      <c r="R229" s="957">
        <v>0</v>
      </c>
      <c r="S229" s="957">
        <v>0</v>
      </c>
      <c r="T229" s="957">
        <v>0</v>
      </c>
      <c r="U229" s="957">
        <v>0</v>
      </c>
      <c r="V229" s="957">
        <v>0</v>
      </c>
      <c r="W229" s="957">
        <v>0</v>
      </c>
      <c r="X229" s="957">
        <v>0</v>
      </c>
      <c r="Y229" s="957">
        <v>0</v>
      </c>
      <c r="Z229" s="957">
        <v>0</v>
      </c>
      <c r="AA229" s="957">
        <v>0</v>
      </c>
      <c r="AB229" s="937"/>
    </row>
    <row r="230" spans="1:28">
      <c r="A230" s="951" t="s">
        <v>4026</v>
      </c>
      <c r="B230" s="952">
        <v>0</v>
      </c>
      <c r="C230" s="953">
        <v>230.59956</v>
      </c>
      <c r="D230" s="953">
        <v>0</v>
      </c>
      <c r="E230" s="953">
        <v>0</v>
      </c>
      <c r="F230" s="954">
        <v>0</v>
      </c>
      <c r="G230" s="955">
        <v>0</v>
      </c>
      <c r="H230" s="955">
        <v>0</v>
      </c>
      <c r="I230" s="955">
        <v>0</v>
      </c>
      <c r="J230" s="955">
        <v>0</v>
      </c>
      <c r="K230" s="955">
        <v>0</v>
      </c>
      <c r="L230" s="956">
        <v>0</v>
      </c>
      <c r="M230" s="957">
        <v>0</v>
      </c>
      <c r="N230" s="957">
        <v>0</v>
      </c>
      <c r="O230" s="957">
        <v>0</v>
      </c>
      <c r="P230" s="957">
        <v>0</v>
      </c>
      <c r="Q230" s="957">
        <v>0</v>
      </c>
      <c r="R230" s="957">
        <v>0</v>
      </c>
      <c r="S230" s="957">
        <v>0</v>
      </c>
      <c r="T230" s="957">
        <v>0</v>
      </c>
      <c r="U230" s="957">
        <v>0</v>
      </c>
      <c r="V230" s="957">
        <v>0</v>
      </c>
      <c r="W230" s="957">
        <v>0</v>
      </c>
      <c r="X230" s="957">
        <v>0</v>
      </c>
      <c r="Y230" s="957">
        <v>0</v>
      </c>
      <c r="Z230" s="957">
        <v>0</v>
      </c>
      <c r="AA230" s="957">
        <v>0</v>
      </c>
      <c r="AB230" s="937"/>
    </row>
    <row r="231" spans="1:28">
      <c r="A231" s="951" t="s">
        <v>4027</v>
      </c>
      <c r="B231" s="952">
        <v>0</v>
      </c>
      <c r="C231" s="953">
        <v>46.716726000000001</v>
      </c>
      <c r="D231" s="953">
        <v>0</v>
      </c>
      <c r="E231" s="953">
        <v>0</v>
      </c>
      <c r="F231" s="954">
        <v>0</v>
      </c>
      <c r="G231" s="955">
        <v>0</v>
      </c>
      <c r="H231" s="955">
        <v>0</v>
      </c>
      <c r="I231" s="955">
        <v>0</v>
      </c>
      <c r="J231" s="955">
        <v>0</v>
      </c>
      <c r="K231" s="955">
        <v>27</v>
      </c>
      <c r="L231" s="956">
        <v>8.6135990468456398E-3</v>
      </c>
      <c r="M231" s="957">
        <v>1.3251690841300999E-4</v>
      </c>
      <c r="N231" s="957">
        <v>4.4172302804336601E-5</v>
      </c>
      <c r="O231" s="957">
        <v>5.07981482249871E-3</v>
      </c>
      <c r="P231" s="957">
        <v>1.70063365796696E-3</v>
      </c>
      <c r="Q231" s="957">
        <v>4.4172302804336601E-4</v>
      </c>
      <c r="R231" s="957">
        <v>8.8344605608673202E-5</v>
      </c>
      <c r="S231" s="957">
        <v>4.4172302804336601E-3</v>
      </c>
      <c r="T231" s="957">
        <v>3.0920611963035599E-3</v>
      </c>
      <c r="U231" s="957">
        <v>3.8209041925751197E-2</v>
      </c>
      <c r="V231" s="957">
        <v>8.8344605608673202E-6</v>
      </c>
      <c r="W231" s="957">
        <v>6.6258454206504901E-6</v>
      </c>
      <c r="X231" s="957">
        <v>2.2527874430211699E-2</v>
      </c>
      <c r="Y231" s="957">
        <v>1.1263937215105799E-2</v>
      </c>
      <c r="Z231" s="957">
        <v>1.2147383271192601E-2</v>
      </c>
      <c r="AA231" s="957">
        <v>3.09206119630356E-5</v>
      </c>
      <c r="AB231" s="937"/>
    </row>
    <row r="232" spans="1:28">
      <c r="A232" s="951" t="s">
        <v>4028</v>
      </c>
      <c r="B232" s="952">
        <v>0</v>
      </c>
      <c r="C232" s="953">
        <v>316.008734</v>
      </c>
      <c r="D232" s="953">
        <v>0</v>
      </c>
      <c r="E232" s="953">
        <v>0</v>
      </c>
      <c r="F232" s="954">
        <v>0</v>
      </c>
      <c r="G232" s="955">
        <v>0</v>
      </c>
      <c r="H232" s="955">
        <v>0</v>
      </c>
      <c r="I232" s="955">
        <v>0</v>
      </c>
      <c r="J232" s="955">
        <v>0</v>
      </c>
      <c r="K232" s="955">
        <v>167</v>
      </c>
      <c r="L232" s="956">
        <v>5.8404414859249701E-2</v>
      </c>
      <c r="M232" s="957">
        <v>7.0085297831099598E-4</v>
      </c>
      <c r="N232" s="957">
        <v>2.3361765943699899E-4</v>
      </c>
      <c r="O232" s="957">
        <v>1.9857501052144899E-2</v>
      </c>
      <c r="P232" s="957">
        <v>1.2498544779879399E-2</v>
      </c>
      <c r="Q232" s="957">
        <v>1.86894127549599E-3</v>
      </c>
      <c r="R232" s="957">
        <v>4.6723531887399799E-4</v>
      </c>
      <c r="S232" s="957">
        <v>1.7521324457774899E-2</v>
      </c>
      <c r="T232" s="957">
        <v>1.0512794674664899E-2</v>
      </c>
      <c r="U232" s="957">
        <v>0.183389862658044</v>
      </c>
      <c r="V232" s="957">
        <v>3.5042648915549802E-5</v>
      </c>
      <c r="W232" s="957">
        <v>1.05127946746649E-4</v>
      </c>
      <c r="X232" s="957">
        <v>7.00852978310996E-3</v>
      </c>
      <c r="Y232" s="957">
        <v>3.50426489155498E-3</v>
      </c>
      <c r="Z232" s="957">
        <v>3.6210737212734802E-2</v>
      </c>
      <c r="AA232" s="957">
        <v>2.10255893493299E-4</v>
      </c>
      <c r="AB232" s="937"/>
    </row>
    <row r="233" spans="1:28">
      <c r="A233" s="951" t="s">
        <v>4029</v>
      </c>
      <c r="B233" s="952">
        <v>0</v>
      </c>
      <c r="C233" s="953">
        <v>0</v>
      </c>
      <c r="D233" s="953">
        <v>0</v>
      </c>
      <c r="E233" s="953">
        <v>0</v>
      </c>
      <c r="F233" s="954">
        <v>0</v>
      </c>
      <c r="G233" s="955">
        <v>0</v>
      </c>
      <c r="H233" s="955">
        <v>0</v>
      </c>
      <c r="I233" s="955">
        <v>0</v>
      </c>
      <c r="J233" s="955">
        <v>0</v>
      </c>
      <c r="K233" s="955">
        <v>133</v>
      </c>
      <c r="L233" s="956">
        <v>7.6692412108853997E-2</v>
      </c>
      <c r="M233" s="957">
        <v>1.4127549598999399E-3</v>
      </c>
      <c r="N233" s="957">
        <v>7.0637747994997105E-4</v>
      </c>
      <c r="O233" s="957">
        <v>2.9264209883641701E-2</v>
      </c>
      <c r="P233" s="957">
        <v>1.3723905324742301E-2</v>
      </c>
      <c r="Q233" s="957">
        <v>4.8437312910855198E-3</v>
      </c>
      <c r="R233" s="957">
        <v>7.0637747994997105E-4</v>
      </c>
      <c r="S233" s="957">
        <v>2.2200435084142E-2</v>
      </c>
      <c r="T233" s="957">
        <v>3.0273320569284501E-2</v>
      </c>
      <c r="U233" s="957">
        <v>0.26236877826713201</v>
      </c>
      <c r="V233" s="957">
        <v>8.0728854851425301E-5</v>
      </c>
      <c r="W233" s="957">
        <v>7.0637747994997099E-5</v>
      </c>
      <c r="X233" s="957">
        <v>7.2655969366282797E-2</v>
      </c>
      <c r="Y233" s="957">
        <v>3.6327984683141398E-2</v>
      </c>
      <c r="Z233" s="957">
        <v>6.7610415938068699E-2</v>
      </c>
      <c r="AA233" s="957">
        <v>2.9264209883641699E-4</v>
      </c>
      <c r="AB233" s="937"/>
    </row>
    <row r="234" spans="1:28">
      <c r="A234" s="951" t="s">
        <v>4030</v>
      </c>
      <c r="B234" s="952">
        <v>0</v>
      </c>
      <c r="C234" s="953">
        <v>130.392</v>
      </c>
      <c r="D234" s="953">
        <v>0</v>
      </c>
      <c r="E234" s="953">
        <v>0</v>
      </c>
      <c r="F234" s="954">
        <v>0</v>
      </c>
      <c r="G234" s="955">
        <v>0</v>
      </c>
      <c r="H234" s="955">
        <v>0</v>
      </c>
      <c r="I234" s="955">
        <v>0</v>
      </c>
      <c r="J234" s="955">
        <v>0</v>
      </c>
      <c r="K234" s="955">
        <v>15</v>
      </c>
      <c r="L234" s="956">
        <v>4.0829149451995497E-3</v>
      </c>
      <c r="M234" s="957">
        <v>6.9708303942431395E-5</v>
      </c>
      <c r="N234" s="957">
        <v>1.9916658269266099E-5</v>
      </c>
      <c r="O234" s="957">
        <v>1.79249924423395E-3</v>
      </c>
      <c r="P234" s="957">
        <v>8.5641630557844203E-4</v>
      </c>
      <c r="Q234" s="957">
        <v>1.19499949615597E-4</v>
      </c>
      <c r="R234" s="957">
        <v>9.9583291346330496E-6</v>
      </c>
      <c r="S234" s="957">
        <v>9.9583291346330509E-4</v>
      </c>
      <c r="T234" s="957">
        <v>1.5933326615412901E-3</v>
      </c>
      <c r="U234" s="957">
        <v>1.5933326615412899E-2</v>
      </c>
      <c r="V234" s="957">
        <v>2.98749874038992E-6</v>
      </c>
      <c r="W234" s="957">
        <v>4.9791645673165299E-6</v>
      </c>
      <c r="X234" s="957">
        <v>2.6887488663509202E-3</v>
      </c>
      <c r="Y234" s="957">
        <v>1.2945827875023E-3</v>
      </c>
      <c r="Z234" s="957">
        <v>4.0829149451995497E-3</v>
      </c>
      <c r="AA234" s="957">
        <v>8.9624962211697504E-6</v>
      </c>
      <c r="AB234" s="937"/>
    </row>
    <row r="235" spans="1:28">
      <c r="A235" s="951" t="s">
        <v>4031</v>
      </c>
      <c r="B235" s="952">
        <v>0</v>
      </c>
      <c r="C235" s="953">
        <v>103.995254</v>
      </c>
      <c r="D235" s="953">
        <v>0</v>
      </c>
      <c r="E235" s="953">
        <v>0</v>
      </c>
      <c r="F235" s="954">
        <v>0</v>
      </c>
      <c r="G235" s="955">
        <v>0</v>
      </c>
      <c r="H235" s="955">
        <v>0</v>
      </c>
      <c r="I235" s="955">
        <v>0</v>
      </c>
      <c r="J235" s="955">
        <v>0</v>
      </c>
      <c r="K235" s="955">
        <v>90</v>
      </c>
      <c r="L235" s="956">
        <v>3.2264986396211101E-2</v>
      </c>
      <c r="M235" s="957">
        <v>5.3774977327018499E-4</v>
      </c>
      <c r="N235" s="957">
        <v>3.84106980907275E-4</v>
      </c>
      <c r="O235" s="957">
        <v>2.3814632816251E-2</v>
      </c>
      <c r="P235" s="957">
        <v>5.6847833174276698E-3</v>
      </c>
      <c r="Q235" s="957">
        <v>1.9205349045363701E-3</v>
      </c>
      <c r="R235" s="957">
        <v>2.3046418854436501E-4</v>
      </c>
      <c r="S235" s="957">
        <v>7.6821396181455002E-3</v>
      </c>
      <c r="T235" s="957">
        <v>1.38278513126619E-2</v>
      </c>
      <c r="U235" s="957">
        <v>0.122146019928513</v>
      </c>
      <c r="V235" s="957">
        <v>1.5364279236291002E-5</v>
      </c>
      <c r="W235" s="957">
        <v>3.8410698090727497E-5</v>
      </c>
      <c r="X235" s="957">
        <v>3.8410698090727501E-3</v>
      </c>
      <c r="Y235" s="957">
        <v>1.5364279236291E-3</v>
      </c>
      <c r="Z235" s="957">
        <v>5.1470335441574797E-2</v>
      </c>
      <c r="AA235" s="957">
        <v>7.6821396181454995E-5</v>
      </c>
      <c r="AB235" s="937"/>
    </row>
    <row r="236" spans="1:28">
      <c r="A236" s="951" t="s">
        <v>4032</v>
      </c>
      <c r="B236" s="952">
        <v>0</v>
      </c>
      <c r="C236" s="953">
        <v>3152</v>
      </c>
      <c r="D236" s="953">
        <v>0</v>
      </c>
      <c r="E236" s="953">
        <v>0</v>
      </c>
      <c r="F236" s="954">
        <v>0</v>
      </c>
      <c r="G236" s="955">
        <v>0</v>
      </c>
      <c r="H236" s="955">
        <v>0</v>
      </c>
      <c r="I236" s="955">
        <v>0</v>
      </c>
      <c r="J236" s="955">
        <v>0</v>
      </c>
      <c r="K236" s="955">
        <v>3152</v>
      </c>
      <c r="L236" s="956">
        <v>1.2645143239895</v>
      </c>
      <c r="M236" s="957">
        <v>2.4214104076394599E-2</v>
      </c>
      <c r="N236" s="957">
        <v>2.6904560084882899E-3</v>
      </c>
      <c r="O236" s="957">
        <v>0.86094592271625303</v>
      </c>
      <c r="P236" s="957">
        <v>0.25828377681487602</v>
      </c>
      <c r="Q236" s="957">
        <v>5.6499576178254102E-2</v>
      </c>
      <c r="R236" s="957">
        <v>5.3809120169765797E-3</v>
      </c>
      <c r="S236" s="957">
        <v>0.29595016093371201</v>
      </c>
      <c r="T236" s="957">
        <v>0.53809120169765801</v>
      </c>
      <c r="U236" s="957">
        <v>4.5737752144300901</v>
      </c>
      <c r="V236" s="957">
        <v>1.0761824033953199E-3</v>
      </c>
      <c r="W236" s="957">
        <v>2.1523648067906299E-3</v>
      </c>
      <c r="X236" s="957">
        <v>0.37666384118836099</v>
      </c>
      <c r="Y236" s="957">
        <v>0.18833192059418</v>
      </c>
      <c r="Z236" s="957">
        <v>1.3721325643290301</v>
      </c>
      <c r="AA236" s="957">
        <v>2.4214104076394601E-3</v>
      </c>
      <c r="AB236" s="937"/>
    </row>
    <row r="237" spans="1:28">
      <c r="A237" s="951" t="s">
        <v>4033</v>
      </c>
      <c r="B237" s="952">
        <v>0</v>
      </c>
      <c r="C237" s="953">
        <v>304.24220000000003</v>
      </c>
      <c r="D237" s="953">
        <v>0</v>
      </c>
      <c r="E237" s="953">
        <v>0</v>
      </c>
      <c r="F237" s="954">
        <v>0</v>
      </c>
      <c r="G237" s="955">
        <v>0</v>
      </c>
      <c r="H237" s="955">
        <v>0</v>
      </c>
      <c r="I237" s="955">
        <v>0</v>
      </c>
      <c r="J237" s="955">
        <v>0</v>
      </c>
      <c r="K237" s="955">
        <v>242</v>
      </c>
      <c r="L237" s="956">
        <v>0.104028025583422</v>
      </c>
      <c r="M237" s="957">
        <v>1.69841674421913E-3</v>
      </c>
      <c r="N237" s="957">
        <v>2.1230209302739101E-4</v>
      </c>
      <c r="O237" s="957">
        <v>5.7321565117395702E-2</v>
      </c>
      <c r="P237" s="957">
        <v>2.1867115581821299E-2</v>
      </c>
      <c r="Q237" s="957">
        <v>3.1845313954108698E-3</v>
      </c>
      <c r="R237" s="957">
        <v>2.1230209302739101E-4</v>
      </c>
      <c r="S237" s="957">
        <v>2.3353230233013E-2</v>
      </c>
      <c r="T237" s="957">
        <v>3.8214376744930403E-2</v>
      </c>
      <c r="U237" s="957">
        <v>0.329068244192457</v>
      </c>
      <c r="V237" s="957">
        <v>8.4920837210956506E-5</v>
      </c>
      <c r="W237" s="957">
        <v>1.4861146511917399E-4</v>
      </c>
      <c r="X237" s="957">
        <v>0.140119381398078</v>
      </c>
      <c r="Y237" s="957">
        <v>7.0059690699039098E-2</v>
      </c>
      <c r="Z237" s="957">
        <v>8.2797816280682598E-2</v>
      </c>
      <c r="AA237" s="957">
        <v>1.6984167442191301E-4</v>
      </c>
      <c r="AB237" s="937"/>
    </row>
    <row r="238" spans="1:28">
      <c r="A238" s="951" t="s">
        <v>4034</v>
      </c>
      <c r="B238" s="952">
        <v>0</v>
      </c>
      <c r="C238" s="953">
        <v>68.873999999999995</v>
      </c>
      <c r="D238" s="953">
        <v>0</v>
      </c>
      <c r="E238" s="953">
        <v>0</v>
      </c>
      <c r="F238" s="954">
        <v>0</v>
      </c>
      <c r="G238" s="955">
        <v>0</v>
      </c>
      <c r="H238" s="955">
        <v>0</v>
      </c>
      <c r="I238" s="955">
        <v>0</v>
      </c>
      <c r="J238" s="955">
        <v>0</v>
      </c>
      <c r="K238" s="955">
        <v>47</v>
      </c>
      <c r="L238" s="956">
        <v>3.4200458794449398E-2</v>
      </c>
      <c r="M238" s="957">
        <v>6.73645400496731E-4</v>
      </c>
      <c r="N238" s="957">
        <v>5.1818876961287001E-4</v>
      </c>
      <c r="O238" s="957">
        <v>3.5236836333675199E-2</v>
      </c>
      <c r="P238" s="957">
        <v>5.3373443270125602E-3</v>
      </c>
      <c r="Q238" s="957">
        <v>2.85003823287078E-3</v>
      </c>
      <c r="R238" s="957">
        <v>3.1091326176772198E-4</v>
      </c>
      <c r="S238" s="957">
        <v>9.3273978530316604E-3</v>
      </c>
      <c r="T238" s="957">
        <v>8.8092090834187894E-3</v>
      </c>
      <c r="U238" s="957">
        <v>8.8092090834187897E-2</v>
      </c>
      <c r="V238" s="957">
        <v>4.1455101569029597E-5</v>
      </c>
      <c r="W238" s="957">
        <v>2.59094384806435E-5</v>
      </c>
      <c r="X238" s="957">
        <v>1.29547192403217E-2</v>
      </c>
      <c r="Y238" s="957">
        <v>6.2182652353544397E-3</v>
      </c>
      <c r="Z238" s="957">
        <v>2.3836683402191999E-2</v>
      </c>
      <c r="AA238" s="957">
        <v>6.73645400496731E-5</v>
      </c>
      <c r="AB238" s="937"/>
    </row>
    <row r="239" spans="1:28">
      <c r="A239" s="951" t="s">
        <v>4035</v>
      </c>
      <c r="B239" s="952">
        <v>0</v>
      </c>
      <c r="C239" s="953">
        <v>684.433446</v>
      </c>
      <c r="D239" s="953">
        <v>0</v>
      </c>
      <c r="E239" s="953">
        <v>0</v>
      </c>
      <c r="F239" s="954">
        <v>0</v>
      </c>
      <c r="G239" s="955">
        <v>0</v>
      </c>
      <c r="H239" s="955">
        <v>0</v>
      </c>
      <c r="I239" s="955">
        <v>0</v>
      </c>
      <c r="J239" s="955">
        <v>0</v>
      </c>
      <c r="K239" s="955">
        <v>353</v>
      </c>
      <c r="L239" s="956">
        <v>0.27335566053952798</v>
      </c>
      <c r="M239" s="957">
        <v>3.0800637807270798E-3</v>
      </c>
      <c r="N239" s="957">
        <v>7.7001594518176899E-4</v>
      </c>
      <c r="O239" s="957">
        <v>4.2350876984997302E-2</v>
      </c>
      <c r="P239" s="957">
        <v>6.0831259669359802E-2</v>
      </c>
      <c r="Q239" s="957">
        <v>6.1601275614541501E-3</v>
      </c>
      <c r="R239" s="957">
        <v>1.15502391777265E-3</v>
      </c>
      <c r="S239" s="957">
        <v>3.8500797259088497E-2</v>
      </c>
      <c r="T239" s="957">
        <v>8.0851674244085805E-2</v>
      </c>
      <c r="U239" s="957">
        <v>0.75461562627813406</v>
      </c>
      <c r="V239" s="957">
        <v>1.15502391777265E-4</v>
      </c>
      <c r="W239" s="957">
        <v>1.54003189036354E-4</v>
      </c>
      <c r="X239" s="957">
        <v>2.6950558081361899E-2</v>
      </c>
      <c r="Y239" s="957">
        <v>1.1550239177726501E-2</v>
      </c>
      <c r="Z239" s="957">
        <v>3.8500797259088497E-2</v>
      </c>
      <c r="AA239" s="957">
        <v>3.0800637807270801E-4</v>
      </c>
      <c r="AB239" s="937"/>
    </row>
    <row r="240" spans="1:28">
      <c r="A240" s="951" t="s">
        <v>4036</v>
      </c>
      <c r="B240" s="952">
        <v>0</v>
      </c>
      <c r="C240" s="953">
        <v>3526</v>
      </c>
      <c r="D240" s="953">
        <v>-141</v>
      </c>
      <c r="E240" s="953">
        <v>0</v>
      </c>
      <c r="F240" s="954">
        <v>0</v>
      </c>
      <c r="G240" s="955">
        <v>0</v>
      </c>
      <c r="H240" s="955">
        <v>0</v>
      </c>
      <c r="I240" s="955">
        <v>0</v>
      </c>
      <c r="J240" s="955">
        <v>0</v>
      </c>
      <c r="K240" s="955">
        <v>3526</v>
      </c>
      <c r="L240" s="956">
        <v>2.2062711392210002</v>
      </c>
      <c r="M240" s="957">
        <v>1.14117472718327E-2</v>
      </c>
      <c r="N240" s="957">
        <v>1.52156630291103E-2</v>
      </c>
      <c r="O240" s="957">
        <v>0.190195787863879</v>
      </c>
      <c r="P240" s="957">
        <v>0.46407772238786499</v>
      </c>
      <c r="Q240" s="957">
        <v>8.7490062417384398E-2</v>
      </c>
      <c r="R240" s="957">
        <v>7.60783151455517E-3</v>
      </c>
      <c r="S240" s="957">
        <v>0.15215663029110299</v>
      </c>
      <c r="T240" s="957">
        <v>0.34235241815498202</v>
      </c>
      <c r="U240" s="957">
        <v>3.6517591269864802</v>
      </c>
      <c r="V240" s="957">
        <v>7.6078315145551698E-4</v>
      </c>
      <c r="W240" s="957">
        <v>7.6078315145551698E-4</v>
      </c>
      <c r="X240" s="957">
        <v>0.190195787863879</v>
      </c>
      <c r="Y240" s="957">
        <v>7.6078315145551703E-2</v>
      </c>
      <c r="Z240" s="957">
        <v>0.22823494543665501</v>
      </c>
      <c r="AA240" s="957">
        <v>1.9019578786387901E-3</v>
      </c>
      <c r="AB240" s="937"/>
    </row>
    <row r="241" spans="1:28">
      <c r="A241" s="951" t="s">
        <v>4037</v>
      </c>
      <c r="B241" s="952">
        <v>0</v>
      </c>
      <c r="C241" s="953">
        <v>766.78862600000002</v>
      </c>
      <c r="D241" s="953">
        <v>0</v>
      </c>
      <c r="E241" s="953">
        <v>0</v>
      </c>
      <c r="F241" s="954">
        <v>0</v>
      </c>
      <c r="G241" s="955">
        <v>0</v>
      </c>
      <c r="H241" s="955">
        <v>0</v>
      </c>
      <c r="I241" s="955">
        <v>0</v>
      </c>
      <c r="J241" s="955">
        <v>0</v>
      </c>
      <c r="K241" s="955">
        <v>745</v>
      </c>
      <c r="L241" s="956">
        <v>0.43233078249942197</v>
      </c>
      <c r="M241" s="957">
        <v>3.1442238727230698E-3</v>
      </c>
      <c r="N241" s="957">
        <v>1.5721119363615299E-3</v>
      </c>
      <c r="O241" s="957">
        <v>6.2884477454461393E-2</v>
      </c>
      <c r="P241" s="957">
        <v>8.9610380372607504E-2</v>
      </c>
      <c r="Q241" s="957">
        <v>2.3581679045423E-2</v>
      </c>
      <c r="R241" s="957">
        <v>1.5721119363615299E-3</v>
      </c>
      <c r="S241" s="957">
        <v>4.7163358090846E-2</v>
      </c>
      <c r="T241" s="957">
        <v>8.64661564998844E-2</v>
      </c>
      <c r="U241" s="957">
        <v>0.903964363407883</v>
      </c>
      <c r="V241" s="957">
        <v>1.5721119363615299E-4</v>
      </c>
      <c r="W241" s="957">
        <v>1.5721119363615299E-4</v>
      </c>
      <c r="X241" s="957">
        <v>1.57211193636153E-2</v>
      </c>
      <c r="Y241" s="957">
        <v>7.8605596818076707E-3</v>
      </c>
      <c r="Z241" s="957">
        <v>3.1442238727230697E-2</v>
      </c>
      <c r="AA241" s="957">
        <v>7.0745037136269102E-4</v>
      </c>
      <c r="AB241" s="937"/>
    </row>
    <row r="242" spans="1:28">
      <c r="A242" s="951" t="s">
        <v>4038</v>
      </c>
      <c r="B242" s="952">
        <v>0</v>
      </c>
      <c r="C242" s="953">
        <v>0</v>
      </c>
      <c r="D242" s="953">
        <v>0</v>
      </c>
      <c r="E242" s="953">
        <v>0</v>
      </c>
      <c r="F242" s="954">
        <v>0</v>
      </c>
      <c r="G242" s="955">
        <v>0</v>
      </c>
      <c r="H242" s="955">
        <v>0</v>
      </c>
      <c r="I242" s="955">
        <v>0</v>
      </c>
      <c r="J242" s="955">
        <v>0</v>
      </c>
      <c r="K242" s="955">
        <v>0</v>
      </c>
      <c r="L242" s="956">
        <v>0</v>
      </c>
      <c r="M242" s="957">
        <v>0</v>
      </c>
      <c r="N242" s="957">
        <v>0</v>
      </c>
      <c r="O242" s="957">
        <v>0</v>
      </c>
      <c r="P242" s="957">
        <v>0</v>
      </c>
      <c r="Q242" s="957">
        <v>0</v>
      </c>
      <c r="R242" s="957">
        <v>0</v>
      </c>
      <c r="S242" s="957">
        <v>0</v>
      </c>
      <c r="T242" s="957">
        <v>0</v>
      </c>
      <c r="U242" s="957">
        <v>0</v>
      </c>
      <c r="V242" s="957">
        <v>0</v>
      </c>
      <c r="W242" s="957">
        <v>0</v>
      </c>
      <c r="X242" s="957">
        <v>0</v>
      </c>
      <c r="Y242" s="957">
        <v>0</v>
      </c>
      <c r="Z242" s="957">
        <v>0</v>
      </c>
      <c r="AA242" s="957">
        <v>0</v>
      </c>
      <c r="AB242" s="937"/>
    </row>
    <row r="243" spans="1:28">
      <c r="A243" s="951" t="s">
        <v>4039</v>
      </c>
      <c r="B243" s="952">
        <v>0</v>
      </c>
      <c r="C243" s="953">
        <v>14.3415</v>
      </c>
      <c r="D243" s="953">
        <v>0</v>
      </c>
      <c r="E243" s="953">
        <v>0</v>
      </c>
      <c r="F243" s="954">
        <v>0</v>
      </c>
      <c r="G243" s="955">
        <v>0</v>
      </c>
      <c r="H243" s="955">
        <v>0</v>
      </c>
      <c r="I243" s="955">
        <v>0</v>
      </c>
      <c r="J243" s="955">
        <v>0</v>
      </c>
      <c r="K243" s="955">
        <v>22</v>
      </c>
      <c r="L243" s="956">
        <v>1.1522735221068999E-2</v>
      </c>
      <c r="M243" s="957">
        <v>2.4516457917167999E-4</v>
      </c>
      <c r="N243" s="957">
        <v>7.3549373751504094E-5</v>
      </c>
      <c r="O243" s="957">
        <v>3.4323041084035298E-3</v>
      </c>
      <c r="P243" s="957">
        <v>2.25551412837946E-3</v>
      </c>
      <c r="Q243" s="957">
        <v>4.9032915834336095E-4</v>
      </c>
      <c r="R243" s="957">
        <v>9.8065831668672193E-5</v>
      </c>
      <c r="S243" s="957">
        <v>2.2064812125451201E-3</v>
      </c>
      <c r="T243" s="957">
        <v>5.1484561626052904E-3</v>
      </c>
      <c r="U243" s="957">
        <v>6.2516967688778499E-2</v>
      </c>
      <c r="V243" s="957">
        <v>1.4709874750300801E-5</v>
      </c>
      <c r="W243" s="957">
        <v>7.3549373751504096E-6</v>
      </c>
      <c r="X243" s="957">
        <v>0.107382085677196</v>
      </c>
      <c r="Y243" s="957">
        <v>5.3691042838597998E-2</v>
      </c>
      <c r="Z243" s="957">
        <v>1.9613166333734399E-3</v>
      </c>
      <c r="AA243" s="957">
        <v>4.6581270042619302E-5</v>
      </c>
      <c r="AB243" s="937"/>
    </row>
    <row r="244" spans="1:28">
      <c r="A244" s="951" t="s">
        <v>4040</v>
      </c>
      <c r="B244" s="952">
        <v>0</v>
      </c>
      <c r="C244" s="953">
        <v>6.11876</v>
      </c>
      <c r="D244" s="953">
        <v>0</v>
      </c>
      <c r="E244" s="953">
        <v>0</v>
      </c>
      <c r="F244" s="954">
        <v>0</v>
      </c>
      <c r="G244" s="955">
        <v>0</v>
      </c>
      <c r="H244" s="955">
        <v>0</v>
      </c>
      <c r="I244" s="955">
        <v>0</v>
      </c>
      <c r="J244" s="955">
        <v>0</v>
      </c>
      <c r="K244" s="955">
        <v>4</v>
      </c>
      <c r="L244" s="956">
        <v>2.2192847785753702E-3</v>
      </c>
      <c r="M244" s="957">
        <v>4.2678553434141702E-5</v>
      </c>
      <c r="N244" s="957">
        <v>1.2803566030242501E-5</v>
      </c>
      <c r="O244" s="957">
        <v>6.8285685494626604E-4</v>
      </c>
      <c r="P244" s="957">
        <v>4.5239266640190201E-4</v>
      </c>
      <c r="Q244" s="957">
        <v>6.8285685494626693E-5</v>
      </c>
      <c r="R244" s="957">
        <v>1.2803566030242501E-5</v>
      </c>
      <c r="S244" s="957">
        <v>3.84106980907275E-4</v>
      </c>
      <c r="T244" s="957">
        <v>6.4017830151212498E-4</v>
      </c>
      <c r="U244" s="957">
        <v>7.3833897441065097E-3</v>
      </c>
      <c r="V244" s="957">
        <v>1.70714213736567E-6</v>
      </c>
      <c r="W244" s="957">
        <v>1.28035660302425E-6</v>
      </c>
      <c r="X244" s="957">
        <v>5.4628548395701301E-3</v>
      </c>
      <c r="Y244" s="957">
        <v>2.7314274197850698E-3</v>
      </c>
      <c r="Z244" s="957">
        <v>4.2678553434141698E-4</v>
      </c>
      <c r="AA244" s="957">
        <v>4.26785534341417E-6</v>
      </c>
      <c r="AB244" s="937"/>
    </row>
    <row r="245" spans="1:28">
      <c r="A245" s="951" t="s">
        <v>4041</v>
      </c>
      <c r="B245" s="952">
        <v>0</v>
      </c>
      <c r="C245" s="953">
        <v>19.348700000000001</v>
      </c>
      <c r="D245" s="953">
        <v>0</v>
      </c>
      <c r="E245" s="953">
        <v>0</v>
      </c>
      <c r="F245" s="954">
        <v>0</v>
      </c>
      <c r="G245" s="955">
        <v>0</v>
      </c>
      <c r="H245" s="955">
        <v>0</v>
      </c>
      <c r="I245" s="955">
        <v>0</v>
      </c>
      <c r="J245" s="955">
        <v>0</v>
      </c>
      <c r="K245" s="955">
        <v>24</v>
      </c>
      <c r="L245" s="956">
        <v>1.7276278430140499E-2</v>
      </c>
      <c r="M245" s="957">
        <v>2.7541893149499402E-4</v>
      </c>
      <c r="N245" s="957">
        <v>5.0076169362726202E-5</v>
      </c>
      <c r="O245" s="957">
        <v>4.2564743958317299E-3</v>
      </c>
      <c r="P245" s="957">
        <v>3.7056365328417399E-3</v>
      </c>
      <c r="Q245" s="957">
        <v>3.7557127022044698E-4</v>
      </c>
      <c r="R245" s="957">
        <v>1.25190423406816E-4</v>
      </c>
      <c r="S245" s="957">
        <v>2.5038084681363098E-3</v>
      </c>
      <c r="T245" s="957">
        <v>5.5083786298998801E-3</v>
      </c>
      <c r="U245" s="957">
        <v>5.2830358677676201E-2</v>
      </c>
      <c r="V245" s="957">
        <v>5.0076169362726198E-6</v>
      </c>
      <c r="W245" s="957">
        <v>7.5114254044089297E-6</v>
      </c>
      <c r="X245" s="957">
        <v>1.7526659276954201E-3</v>
      </c>
      <c r="Y245" s="957">
        <v>1.0015233872545199E-3</v>
      </c>
      <c r="Z245" s="957">
        <v>3.5053318553908302E-3</v>
      </c>
      <c r="AA245" s="957">
        <v>2.2534276213226799E-5</v>
      </c>
      <c r="AB245" s="937"/>
    </row>
    <row r="246" spans="1:28">
      <c r="A246" s="951" t="s">
        <v>4042</v>
      </c>
      <c r="B246" s="952">
        <v>0</v>
      </c>
      <c r="C246" s="953">
        <v>361.29338000000001</v>
      </c>
      <c r="D246" s="953">
        <v>0</v>
      </c>
      <c r="E246" s="953">
        <v>0</v>
      </c>
      <c r="F246" s="954">
        <v>0</v>
      </c>
      <c r="G246" s="955">
        <v>0</v>
      </c>
      <c r="H246" s="955">
        <v>0</v>
      </c>
      <c r="I246" s="955">
        <v>0</v>
      </c>
      <c r="J246" s="955">
        <v>0</v>
      </c>
      <c r="K246" s="955">
        <v>218</v>
      </c>
      <c r="L246" s="956">
        <v>0.103506161716152</v>
      </c>
      <c r="M246" s="957">
        <v>2.0701232343230398E-3</v>
      </c>
      <c r="N246" s="957">
        <v>6.9004107810768001E-4</v>
      </c>
      <c r="O246" s="957">
        <v>1.3800821562153599E-2</v>
      </c>
      <c r="P246" s="957">
        <v>2.0011191265122699E-2</v>
      </c>
      <c r="Q246" s="957">
        <v>4.1402464686460796E-3</v>
      </c>
      <c r="R246" s="957">
        <v>6.9004107810768001E-4</v>
      </c>
      <c r="S246" s="957">
        <v>1.8401095416204799E-2</v>
      </c>
      <c r="T246" s="957">
        <v>4.8302875467537601E-2</v>
      </c>
      <c r="U246" s="957">
        <v>0.478428480821325</v>
      </c>
      <c r="V246" s="957">
        <v>4.6002738540512001E-5</v>
      </c>
      <c r="W246" s="957">
        <v>2.3001369270256001E-5</v>
      </c>
      <c r="X246" s="957">
        <v>9.2005477081024106E-2</v>
      </c>
      <c r="Y246" s="957">
        <v>4.6002738540511998E-2</v>
      </c>
      <c r="Z246" s="957">
        <v>1.6100958489179199E-2</v>
      </c>
      <c r="AA246" s="957">
        <v>2.9901780051332799E-4</v>
      </c>
      <c r="AB246" s="937"/>
    </row>
    <row r="247" spans="1:28">
      <c r="A247" s="951" t="s">
        <v>4043</v>
      </c>
      <c r="B247" s="952">
        <v>0</v>
      </c>
      <c r="C247" s="953">
        <v>143.96129999999999</v>
      </c>
      <c r="D247" s="953">
        <v>0</v>
      </c>
      <c r="E247" s="953">
        <v>0</v>
      </c>
      <c r="F247" s="954">
        <v>0</v>
      </c>
      <c r="G247" s="955">
        <v>0</v>
      </c>
      <c r="H247" s="955">
        <v>0</v>
      </c>
      <c r="I247" s="955">
        <v>0</v>
      </c>
      <c r="J247" s="955">
        <v>0</v>
      </c>
      <c r="K247" s="955">
        <v>43</v>
      </c>
      <c r="L247" s="956">
        <v>2.62634333710722E-2</v>
      </c>
      <c r="M247" s="957">
        <v>3.2829291713840298E-4</v>
      </c>
      <c r="N247" s="957">
        <v>1.8759595265051599E-4</v>
      </c>
      <c r="O247" s="957">
        <v>3.7519190530103199E-3</v>
      </c>
      <c r="P247" s="957">
        <v>5.4402826268649604E-3</v>
      </c>
      <c r="Q247" s="957">
        <v>8.4418178692732197E-4</v>
      </c>
      <c r="R247" s="957">
        <v>1.4069696448788701E-4</v>
      </c>
      <c r="S247" s="957">
        <v>3.7519190530103199E-3</v>
      </c>
      <c r="T247" s="957">
        <v>7.9728279876469296E-3</v>
      </c>
      <c r="U247" s="957">
        <v>8.3480198929479596E-2</v>
      </c>
      <c r="V247" s="957">
        <v>9.3797976325258002E-6</v>
      </c>
      <c r="W247" s="957">
        <v>1.40696964487887E-5</v>
      </c>
      <c r="X247" s="957">
        <v>2.01665649099305E-2</v>
      </c>
      <c r="Y247" s="957">
        <v>9.8487875141520902E-3</v>
      </c>
      <c r="Z247" s="957">
        <v>1.87595952650516E-3</v>
      </c>
      <c r="AA247" s="957">
        <v>4.6898988162628998E-5</v>
      </c>
      <c r="AB247" s="937"/>
    </row>
    <row r="248" spans="1:28">
      <c r="A248" s="951" t="s">
        <v>4044</v>
      </c>
      <c r="B248" s="952">
        <v>1091.2283399999999</v>
      </c>
      <c r="C248" s="953">
        <v>674.90966000000003</v>
      </c>
      <c r="D248" s="953">
        <v>0</v>
      </c>
      <c r="E248" s="953">
        <v>1766.1379999999999</v>
      </c>
      <c r="F248" s="954">
        <v>0</v>
      </c>
      <c r="G248" s="955">
        <v>0</v>
      </c>
      <c r="H248" s="955">
        <v>0</v>
      </c>
      <c r="I248" s="955">
        <v>0</v>
      </c>
      <c r="J248" s="955">
        <v>0</v>
      </c>
      <c r="K248" s="955">
        <v>0</v>
      </c>
      <c r="L248" s="956">
        <v>0</v>
      </c>
      <c r="M248" s="957">
        <v>0</v>
      </c>
      <c r="N248" s="957">
        <v>0</v>
      </c>
      <c r="O248" s="957">
        <v>0</v>
      </c>
      <c r="P248" s="957">
        <v>0</v>
      </c>
      <c r="Q248" s="957">
        <v>0</v>
      </c>
      <c r="R248" s="957">
        <v>0</v>
      </c>
      <c r="S248" s="957">
        <v>0</v>
      </c>
      <c r="T248" s="957">
        <v>0</v>
      </c>
      <c r="U248" s="957">
        <v>0</v>
      </c>
      <c r="V248" s="957">
        <v>0</v>
      </c>
      <c r="W248" s="957">
        <v>0</v>
      </c>
      <c r="X248" s="957">
        <v>0</v>
      </c>
      <c r="Y248" s="957">
        <v>0</v>
      </c>
      <c r="Z248" s="957">
        <v>0</v>
      </c>
      <c r="AA248" s="957">
        <v>0</v>
      </c>
      <c r="AB248" s="937"/>
    </row>
    <row r="249" spans="1:28">
      <c r="A249" s="951" t="s">
        <v>4045</v>
      </c>
      <c r="B249" s="952">
        <v>0</v>
      </c>
      <c r="C249" s="953">
        <v>0</v>
      </c>
      <c r="D249" s="953">
        <v>0</v>
      </c>
      <c r="E249" s="953">
        <v>0</v>
      </c>
      <c r="F249" s="954">
        <v>0</v>
      </c>
      <c r="G249" s="955">
        <v>0</v>
      </c>
      <c r="H249" s="955">
        <v>0</v>
      </c>
      <c r="I249" s="955">
        <v>0</v>
      </c>
      <c r="J249" s="955">
        <v>0</v>
      </c>
      <c r="K249" s="955">
        <v>0</v>
      </c>
      <c r="L249" s="956">
        <v>0</v>
      </c>
      <c r="M249" s="957">
        <v>0</v>
      </c>
      <c r="N249" s="957">
        <v>0</v>
      </c>
      <c r="O249" s="957">
        <v>0</v>
      </c>
      <c r="P249" s="957">
        <v>0</v>
      </c>
      <c r="Q249" s="957">
        <v>0</v>
      </c>
      <c r="R249" s="957">
        <v>0</v>
      </c>
      <c r="S249" s="957">
        <v>0</v>
      </c>
      <c r="T249" s="957">
        <v>0</v>
      </c>
      <c r="U249" s="957">
        <v>0</v>
      </c>
      <c r="V249" s="957">
        <v>0</v>
      </c>
      <c r="W249" s="957">
        <v>0</v>
      </c>
      <c r="X249" s="957">
        <v>0</v>
      </c>
      <c r="Y249" s="957">
        <v>0</v>
      </c>
      <c r="Z249" s="957">
        <v>0</v>
      </c>
      <c r="AA249" s="957">
        <v>0</v>
      </c>
      <c r="AB249" s="937"/>
    </row>
    <row r="250" spans="1:28">
      <c r="A250" s="951" t="s">
        <v>4223</v>
      </c>
      <c r="B250" s="952">
        <v>0</v>
      </c>
      <c r="C250" s="953">
        <v>2.5990000000000002</v>
      </c>
      <c r="D250" s="953">
        <v>0</v>
      </c>
      <c r="E250" s="953">
        <v>0</v>
      </c>
      <c r="F250" s="954">
        <v>0</v>
      </c>
      <c r="G250" s="955">
        <v>0</v>
      </c>
      <c r="H250" s="955">
        <v>0</v>
      </c>
      <c r="I250" s="955">
        <v>0</v>
      </c>
      <c r="J250" s="955">
        <v>0</v>
      </c>
      <c r="K250" s="955">
        <v>0</v>
      </c>
      <c r="L250" s="956">
        <v>0</v>
      </c>
      <c r="M250" s="957">
        <v>0</v>
      </c>
      <c r="N250" s="957">
        <v>0</v>
      </c>
      <c r="O250" s="957">
        <v>0</v>
      </c>
      <c r="P250" s="957">
        <v>0</v>
      </c>
      <c r="Q250" s="957">
        <v>0</v>
      </c>
      <c r="R250" s="957">
        <v>0</v>
      </c>
      <c r="S250" s="957">
        <v>0</v>
      </c>
      <c r="T250" s="957">
        <v>0</v>
      </c>
      <c r="U250" s="957">
        <v>0</v>
      </c>
      <c r="V250" s="957">
        <v>0</v>
      </c>
      <c r="W250" s="957">
        <v>0</v>
      </c>
      <c r="X250" s="957">
        <v>0</v>
      </c>
      <c r="Y250" s="957">
        <v>0</v>
      </c>
      <c r="Z250" s="957">
        <v>0</v>
      </c>
      <c r="AA250" s="957">
        <v>0</v>
      </c>
      <c r="AB250" s="937"/>
    </row>
    <row r="251" spans="1:28">
      <c r="A251" s="951" t="s">
        <v>4046</v>
      </c>
      <c r="B251" s="952">
        <v>0</v>
      </c>
      <c r="C251" s="953">
        <v>13.560700000000001</v>
      </c>
      <c r="D251" s="953">
        <v>0</v>
      </c>
      <c r="E251" s="953">
        <v>0</v>
      </c>
      <c r="F251" s="954">
        <v>0</v>
      </c>
      <c r="G251" s="955">
        <v>0</v>
      </c>
      <c r="H251" s="955">
        <v>0</v>
      </c>
      <c r="I251" s="955">
        <v>0</v>
      </c>
      <c r="J251" s="955">
        <v>0</v>
      </c>
      <c r="K251" s="955">
        <v>6</v>
      </c>
      <c r="L251" s="956">
        <v>3.3075878911459802E-3</v>
      </c>
      <c r="M251" s="957">
        <v>5.8683010971944802E-5</v>
      </c>
      <c r="N251" s="957">
        <v>2.66740958963385E-5</v>
      </c>
      <c r="O251" s="957">
        <v>1.3337047948169299E-3</v>
      </c>
      <c r="P251" s="957">
        <v>6.5084793987066E-4</v>
      </c>
      <c r="Q251" s="957">
        <v>1.2270084112315699E-4</v>
      </c>
      <c r="R251" s="957">
        <v>1.06696383585354E-5</v>
      </c>
      <c r="S251" s="957">
        <v>7.4687468509747898E-4</v>
      </c>
      <c r="T251" s="957">
        <v>1.5470975619876299E-3</v>
      </c>
      <c r="U251" s="957">
        <v>1.56843683870471E-2</v>
      </c>
      <c r="V251" s="957">
        <v>2.1339276717070799E-6</v>
      </c>
      <c r="W251" s="957">
        <v>5.3348191792677104E-7</v>
      </c>
      <c r="X251" s="957">
        <v>3.7343734254873998E-4</v>
      </c>
      <c r="Y251" s="957">
        <v>2.13392767170708E-4</v>
      </c>
      <c r="Z251" s="957">
        <v>5.7616047136091197E-3</v>
      </c>
      <c r="AA251" s="957">
        <v>6.4017830151212504E-6</v>
      </c>
      <c r="AB251" s="937"/>
    </row>
    <row r="252" spans="1:28">
      <c r="A252" s="951" t="s">
        <v>4047</v>
      </c>
      <c r="B252" s="952">
        <v>16.504857999999999</v>
      </c>
      <c r="C252" s="953">
        <v>11.495142</v>
      </c>
      <c r="D252" s="953">
        <v>0</v>
      </c>
      <c r="E252" s="953">
        <v>28</v>
      </c>
      <c r="F252" s="954">
        <v>0</v>
      </c>
      <c r="G252" s="955">
        <v>0</v>
      </c>
      <c r="H252" s="955">
        <v>0</v>
      </c>
      <c r="I252" s="955">
        <v>0</v>
      </c>
      <c r="J252" s="955">
        <v>0</v>
      </c>
      <c r="K252" s="955">
        <v>0</v>
      </c>
      <c r="L252" s="956">
        <v>0</v>
      </c>
      <c r="M252" s="957">
        <v>0</v>
      </c>
      <c r="N252" s="957">
        <v>0</v>
      </c>
      <c r="O252" s="957">
        <v>0</v>
      </c>
      <c r="P252" s="957">
        <v>0</v>
      </c>
      <c r="Q252" s="957">
        <v>0</v>
      </c>
      <c r="R252" s="957">
        <v>0</v>
      </c>
      <c r="S252" s="957">
        <v>0</v>
      </c>
      <c r="T252" s="957">
        <v>0</v>
      </c>
      <c r="U252" s="957">
        <v>0</v>
      </c>
      <c r="V252" s="957">
        <v>0</v>
      </c>
      <c r="W252" s="957">
        <v>0</v>
      </c>
      <c r="X252" s="957">
        <v>0</v>
      </c>
      <c r="Y252" s="957">
        <v>0</v>
      </c>
      <c r="Z252" s="957">
        <v>0</v>
      </c>
      <c r="AA252" s="957">
        <v>0</v>
      </c>
      <c r="AB252" s="937"/>
    </row>
    <row r="253" spans="1:28">
      <c r="A253" s="951" t="s">
        <v>4048</v>
      </c>
      <c r="B253" s="952">
        <v>0</v>
      </c>
      <c r="C253" s="953">
        <v>76.950631000000001</v>
      </c>
      <c r="D253" s="953">
        <v>0</v>
      </c>
      <c r="E253" s="953">
        <v>0</v>
      </c>
      <c r="F253" s="954">
        <v>0</v>
      </c>
      <c r="G253" s="955">
        <v>0</v>
      </c>
      <c r="H253" s="955">
        <v>0</v>
      </c>
      <c r="I253" s="955">
        <v>0</v>
      </c>
      <c r="J253" s="955">
        <v>0</v>
      </c>
      <c r="K253" s="955">
        <v>16</v>
      </c>
      <c r="L253" s="956">
        <v>5.8270451622081396E-3</v>
      </c>
      <c r="M253" s="957">
        <v>1.4567612905520399E-4</v>
      </c>
      <c r="N253" s="957">
        <v>5.4628548395701299E-5</v>
      </c>
      <c r="O253" s="957">
        <v>3.0956177424230802E-3</v>
      </c>
      <c r="P253" s="957">
        <v>1.0015233872545199E-3</v>
      </c>
      <c r="Q253" s="957">
        <v>3.64190322638009E-4</v>
      </c>
      <c r="R253" s="957">
        <v>7.2838064527601805E-5</v>
      </c>
      <c r="S253" s="957">
        <v>2.1851419358280499E-3</v>
      </c>
      <c r="T253" s="957">
        <v>4.5523790329751101E-3</v>
      </c>
      <c r="U253" s="957">
        <v>3.0409891940273701E-2</v>
      </c>
      <c r="V253" s="957">
        <v>3.6419032263800898E-6</v>
      </c>
      <c r="W253" s="957">
        <v>3.6419032263800898E-6</v>
      </c>
      <c r="X253" s="957">
        <v>5.4628548395701301E-4</v>
      </c>
      <c r="Y253" s="957">
        <v>1.8209516131900401E-4</v>
      </c>
      <c r="Z253" s="957">
        <v>1.0015233872545199E-2</v>
      </c>
      <c r="AA253" s="957">
        <v>2.73142741978507E-5</v>
      </c>
      <c r="AB253" s="937"/>
    </row>
    <row r="254" spans="1:28">
      <c r="A254" s="951" t="s">
        <v>4246</v>
      </c>
      <c r="B254" s="952">
        <v>0</v>
      </c>
      <c r="C254" s="953">
        <v>6.30694</v>
      </c>
      <c r="D254" s="953">
        <v>0</v>
      </c>
      <c r="E254" s="953">
        <v>0</v>
      </c>
      <c r="F254" s="954">
        <v>0</v>
      </c>
      <c r="G254" s="955">
        <v>0</v>
      </c>
      <c r="H254" s="955">
        <v>0</v>
      </c>
      <c r="I254" s="955">
        <v>0</v>
      </c>
      <c r="J254" s="955">
        <v>0</v>
      </c>
      <c r="K254" s="955">
        <v>0</v>
      </c>
      <c r="L254" s="956">
        <v>0</v>
      </c>
      <c r="M254" s="957">
        <v>0</v>
      </c>
      <c r="N254" s="957">
        <v>0</v>
      </c>
      <c r="O254" s="957">
        <v>0</v>
      </c>
      <c r="P254" s="957">
        <v>0</v>
      </c>
      <c r="Q254" s="957">
        <v>0</v>
      </c>
      <c r="R254" s="957">
        <v>0</v>
      </c>
      <c r="S254" s="957">
        <v>0</v>
      </c>
      <c r="T254" s="957">
        <v>0</v>
      </c>
      <c r="U254" s="957">
        <v>0</v>
      </c>
      <c r="V254" s="957">
        <v>0</v>
      </c>
      <c r="W254" s="957">
        <v>0</v>
      </c>
      <c r="X254" s="957">
        <v>0</v>
      </c>
      <c r="Y254" s="957">
        <v>0</v>
      </c>
      <c r="Z254" s="957">
        <v>0</v>
      </c>
      <c r="AA254" s="957">
        <v>0</v>
      </c>
      <c r="AB254" s="937"/>
    </row>
    <row r="255" spans="1:28">
      <c r="A255" s="951" t="s">
        <v>4049</v>
      </c>
      <c r="B255" s="952">
        <v>0</v>
      </c>
      <c r="C255" s="953">
        <v>0</v>
      </c>
      <c r="D255" s="953">
        <v>0</v>
      </c>
      <c r="E255" s="953">
        <v>0</v>
      </c>
      <c r="F255" s="954">
        <v>0</v>
      </c>
      <c r="G255" s="955">
        <v>0</v>
      </c>
      <c r="H255" s="955">
        <v>0</v>
      </c>
      <c r="I255" s="955">
        <v>0</v>
      </c>
      <c r="J255" s="955">
        <v>0</v>
      </c>
      <c r="K255" s="955">
        <v>7</v>
      </c>
      <c r="L255" s="956">
        <v>3.90366502077616E-3</v>
      </c>
      <c r="M255" s="957">
        <v>8.9458990059453606E-5</v>
      </c>
      <c r="N255" s="957">
        <v>4.0663177299751602E-5</v>
      </c>
      <c r="O255" s="957">
        <v>2.27713792878609E-3</v>
      </c>
      <c r="P255" s="957">
        <v>6.5061083679602595E-4</v>
      </c>
      <c r="Q255" s="957">
        <v>3.0904014747811198E-4</v>
      </c>
      <c r="R255" s="957">
        <v>6.5061083679602601E-5</v>
      </c>
      <c r="S255" s="957">
        <v>1.4638743827910599E-3</v>
      </c>
      <c r="T255" s="957">
        <v>2.19581157418659E-3</v>
      </c>
      <c r="U255" s="957">
        <v>1.55333337285051E-2</v>
      </c>
      <c r="V255" s="957">
        <v>4.06631772997516E-6</v>
      </c>
      <c r="W255" s="957">
        <v>2.4397906379850999E-6</v>
      </c>
      <c r="X255" s="957">
        <v>1.5452007373905599E-3</v>
      </c>
      <c r="Y255" s="957">
        <v>8.1326354599503298E-4</v>
      </c>
      <c r="Z255" s="957">
        <v>1.4638743827910599E-3</v>
      </c>
      <c r="AA255" s="957">
        <v>2.1144852195870799E-5</v>
      </c>
      <c r="AB255" s="937"/>
    </row>
    <row r="256" spans="1:28">
      <c r="A256" s="951" t="s">
        <v>4050</v>
      </c>
      <c r="B256" s="952">
        <v>0</v>
      </c>
      <c r="C256" s="953">
        <v>23.451899999999998</v>
      </c>
      <c r="D256" s="953">
        <v>0</v>
      </c>
      <c r="E256" s="953">
        <v>0</v>
      </c>
      <c r="F256" s="954">
        <v>0</v>
      </c>
      <c r="G256" s="955">
        <v>0</v>
      </c>
      <c r="H256" s="955">
        <v>0</v>
      </c>
      <c r="I256" s="955">
        <v>0</v>
      </c>
      <c r="J256" s="955">
        <v>0</v>
      </c>
      <c r="K256" s="955">
        <v>6</v>
      </c>
      <c r="L256" s="956">
        <v>4.1327065908727204E-3</v>
      </c>
      <c r="M256" s="957">
        <v>4.72309324671168E-5</v>
      </c>
      <c r="N256" s="957">
        <v>1.18077331167792E-5</v>
      </c>
      <c r="O256" s="957">
        <v>8.8557998375843902E-4</v>
      </c>
      <c r="P256" s="957">
        <v>8.5606065096649096E-4</v>
      </c>
      <c r="Q256" s="957">
        <v>2.0663532954363599E-4</v>
      </c>
      <c r="R256" s="957">
        <v>1.18077331167792E-5</v>
      </c>
      <c r="S256" s="957">
        <v>5.3134799025506398E-4</v>
      </c>
      <c r="T256" s="957">
        <v>1.0036573149262301E-3</v>
      </c>
      <c r="U256" s="957">
        <v>1.01546504804301E-2</v>
      </c>
      <c r="V256" s="957">
        <v>2.9519332791948E-6</v>
      </c>
      <c r="W256" s="957">
        <v>1.7711599675168801E-6</v>
      </c>
      <c r="X256" s="957">
        <v>6.6713692109802401E-3</v>
      </c>
      <c r="Y256" s="957">
        <v>3.3061652726981698E-3</v>
      </c>
      <c r="Z256" s="957">
        <v>1.9482759642685699E-3</v>
      </c>
      <c r="AA256" s="957">
        <v>5.3134799025506402E-6</v>
      </c>
      <c r="AB256" s="937"/>
    </row>
    <row r="257" spans="1:28">
      <c r="A257" s="951" t="s">
        <v>4051</v>
      </c>
      <c r="B257" s="952">
        <v>14893.464688</v>
      </c>
      <c r="C257" s="953">
        <v>0</v>
      </c>
      <c r="D257" s="953">
        <v>0</v>
      </c>
      <c r="E257" s="953">
        <v>0</v>
      </c>
      <c r="F257" s="954">
        <v>0</v>
      </c>
      <c r="G257" s="955">
        <v>0</v>
      </c>
      <c r="H257" s="955">
        <v>0</v>
      </c>
      <c r="I257" s="955">
        <v>1244</v>
      </c>
      <c r="J257" s="955">
        <v>0</v>
      </c>
      <c r="K257" s="955">
        <v>11877</v>
      </c>
      <c r="L257" s="956">
        <v>6.0432931246035899</v>
      </c>
      <c r="M257" s="957">
        <v>9.3775238140400605E-2</v>
      </c>
      <c r="N257" s="957">
        <v>5.2097354522444801E-2</v>
      </c>
      <c r="O257" s="957">
        <v>2.5006730170773501</v>
      </c>
      <c r="P257" s="957">
        <v>1.1148833867803201</v>
      </c>
      <c r="Q257" s="957">
        <v>0.37510095256160197</v>
      </c>
      <c r="R257" s="957">
        <v>6.2516825426933695E-2</v>
      </c>
      <c r="S257" s="957">
        <v>1.9796994718529</v>
      </c>
      <c r="T257" s="957">
        <v>2.6048677261222402</v>
      </c>
      <c r="U257" s="957">
        <v>23.3396148260553</v>
      </c>
      <c r="V257" s="957">
        <v>5.2097354522444798E-3</v>
      </c>
      <c r="W257" s="957">
        <v>4.16778836179558E-3</v>
      </c>
      <c r="X257" s="957">
        <v>4.8971513251098102</v>
      </c>
      <c r="Y257" s="957">
        <v>2.5006730170773501</v>
      </c>
      <c r="Z257" s="957">
        <v>22.089278317516602</v>
      </c>
      <c r="AA257" s="957">
        <v>2.91745185325691E-2</v>
      </c>
      <c r="AB257" s="937"/>
    </row>
    <row r="258" spans="1:28">
      <c r="A258" s="951" t="s">
        <v>4052</v>
      </c>
      <c r="B258" s="952">
        <v>0</v>
      </c>
      <c r="C258" s="953">
        <v>23.647359999999999</v>
      </c>
      <c r="D258" s="953">
        <v>0</v>
      </c>
      <c r="E258" s="953">
        <v>0</v>
      </c>
      <c r="F258" s="954">
        <v>0</v>
      </c>
      <c r="G258" s="955">
        <v>0</v>
      </c>
      <c r="H258" s="955">
        <v>0</v>
      </c>
      <c r="I258" s="955">
        <v>0</v>
      </c>
      <c r="J258" s="955">
        <v>0</v>
      </c>
      <c r="K258" s="955">
        <v>16</v>
      </c>
      <c r="L258" s="956">
        <v>5.9370609888383698E-2</v>
      </c>
      <c r="M258" s="957">
        <v>5.5007913315115902E-4</v>
      </c>
      <c r="N258" s="957">
        <v>7.5872983882918505E-5</v>
      </c>
      <c r="O258" s="957">
        <v>1.2139677421267E-2</v>
      </c>
      <c r="P258" s="957">
        <v>1.36761053448961E-2</v>
      </c>
      <c r="Q258" s="957">
        <v>8.5357106868283298E-4</v>
      </c>
      <c r="R258" s="957">
        <v>4.55237903297511E-4</v>
      </c>
      <c r="S258" s="957">
        <v>6.4492036300480698E-3</v>
      </c>
      <c r="T258" s="957">
        <v>1.6123009075120199E-2</v>
      </c>
      <c r="U258" s="957">
        <v>0.15307374498378801</v>
      </c>
      <c r="V258" s="957">
        <v>1.51745967765837E-5</v>
      </c>
      <c r="W258" s="957">
        <v>2.27618951648756E-5</v>
      </c>
      <c r="X258" s="957">
        <v>3.79364919414593E-4</v>
      </c>
      <c r="Y258" s="957">
        <v>1.8968245970729601E-4</v>
      </c>
      <c r="Z258" s="957">
        <v>3.79364919414593E-4</v>
      </c>
      <c r="AA258" s="957">
        <v>6.0698387106334801E-5</v>
      </c>
      <c r="AB258" s="937"/>
    </row>
    <row r="259" spans="1:28">
      <c r="A259" s="951" t="s">
        <v>4053</v>
      </c>
      <c r="B259" s="952">
        <v>0</v>
      </c>
      <c r="C259" s="953">
        <v>5.8580500000000004</v>
      </c>
      <c r="D259" s="953">
        <v>0</v>
      </c>
      <c r="E259" s="953">
        <v>0</v>
      </c>
      <c r="F259" s="954">
        <v>0</v>
      </c>
      <c r="G259" s="955">
        <v>0</v>
      </c>
      <c r="H259" s="955">
        <v>0</v>
      </c>
      <c r="I259" s="955">
        <v>0</v>
      </c>
      <c r="J259" s="955">
        <v>0</v>
      </c>
      <c r="K259" s="955">
        <v>2</v>
      </c>
      <c r="L259" s="956">
        <v>5.1278281951121201E-3</v>
      </c>
      <c r="M259" s="957">
        <v>5.2755434106091798E-5</v>
      </c>
      <c r="N259" s="957">
        <v>8.4408694569746792E-6</v>
      </c>
      <c r="O259" s="957">
        <v>9.7069998755208795E-4</v>
      </c>
      <c r="P259" s="957">
        <v>1.12896628987036E-3</v>
      </c>
      <c r="Q259" s="957">
        <v>1.5826630231827499E-4</v>
      </c>
      <c r="R259" s="957">
        <v>2.1102173642436701E-5</v>
      </c>
      <c r="S259" s="957">
        <v>8.0188259841259505E-4</v>
      </c>
      <c r="T259" s="957">
        <v>1.3083347658310799E-3</v>
      </c>
      <c r="U259" s="957">
        <v>1.2787917227316601E-2</v>
      </c>
      <c r="V259" s="957">
        <v>2.1102173642436698E-6</v>
      </c>
      <c r="W259" s="957">
        <v>1.2661304185461999E-6</v>
      </c>
      <c r="X259" s="957">
        <v>2.2157282324558498E-3</v>
      </c>
      <c r="Y259" s="957">
        <v>1.11841520304915E-3</v>
      </c>
      <c r="Z259" s="957">
        <v>4.2204347284873403E-5</v>
      </c>
      <c r="AA259" s="957">
        <v>1.16061955033402E-5</v>
      </c>
      <c r="AB259" s="937"/>
    </row>
    <row r="260" spans="1:28">
      <c r="A260" s="951" t="s">
        <v>4054</v>
      </c>
      <c r="B260" s="952">
        <v>0</v>
      </c>
      <c r="C260" s="953">
        <v>0.91922000000000004</v>
      </c>
      <c r="D260" s="953">
        <v>0</v>
      </c>
      <c r="E260" s="953">
        <v>0</v>
      </c>
      <c r="F260" s="954">
        <v>0</v>
      </c>
      <c r="G260" s="955">
        <v>0</v>
      </c>
      <c r="H260" s="955">
        <v>0</v>
      </c>
      <c r="I260" s="955">
        <v>0</v>
      </c>
      <c r="J260" s="955">
        <v>0</v>
      </c>
      <c r="K260" s="955">
        <v>1</v>
      </c>
      <c r="L260" s="956">
        <v>3.2720224299508599E-3</v>
      </c>
      <c r="M260" s="957">
        <v>5.21626764195065E-5</v>
      </c>
      <c r="N260" s="957">
        <v>7.1130922390236102E-6</v>
      </c>
      <c r="O260" s="957">
        <v>6.8759891643894902E-4</v>
      </c>
      <c r="P260" s="957">
        <v>7.0419613166333695E-4</v>
      </c>
      <c r="Q260" s="957">
        <v>9.0099168360965705E-5</v>
      </c>
      <c r="R260" s="957">
        <v>3.5565461195118102E-5</v>
      </c>
      <c r="S260" s="957">
        <v>4.50495841804829E-4</v>
      </c>
      <c r="T260" s="957">
        <v>1.03139837465842E-3</v>
      </c>
      <c r="U260" s="957">
        <v>1.2815421183974199E-2</v>
      </c>
      <c r="V260" s="957">
        <v>5.9275768658530103E-7</v>
      </c>
      <c r="W260" s="957">
        <v>1.1855153731706E-7</v>
      </c>
      <c r="X260" s="957">
        <v>4.6353651090970498E-3</v>
      </c>
      <c r="Y260" s="957">
        <v>2.3236101314143801E-3</v>
      </c>
      <c r="Z260" s="957">
        <v>1.1855153731706001E-5</v>
      </c>
      <c r="AA260" s="957">
        <v>6.0461284031700701E-6</v>
      </c>
      <c r="AB260" s="937"/>
    </row>
    <row r="261" spans="1:28">
      <c r="A261" s="951" t="s">
        <v>4055</v>
      </c>
      <c r="B261" s="952">
        <v>0</v>
      </c>
      <c r="C261" s="953">
        <v>0</v>
      </c>
      <c r="D261" s="953">
        <v>0</v>
      </c>
      <c r="E261" s="953">
        <v>0</v>
      </c>
      <c r="F261" s="954">
        <v>0</v>
      </c>
      <c r="G261" s="955">
        <v>0</v>
      </c>
      <c r="H261" s="955">
        <v>0</v>
      </c>
      <c r="I261" s="955">
        <v>0</v>
      </c>
      <c r="J261" s="955">
        <v>0</v>
      </c>
      <c r="K261" s="955">
        <v>8</v>
      </c>
      <c r="L261" s="956">
        <v>2.6383881732986399E-2</v>
      </c>
      <c r="M261" s="957">
        <v>3.0984629793186799E-4</v>
      </c>
      <c r="N261" s="957">
        <v>1.03282099310623E-4</v>
      </c>
      <c r="O261" s="957">
        <v>1.7088492795030299E-2</v>
      </c>
      <c r="P261" s="957">
        <v>5.5208976722405604E-3</v>
      </c>
      <c r="Q261" s="957">
        <v>1.06098883837276E-3</v>
      </c>
      <c r="R261" s="957">
        <v>1.69007071599201E-4</v>
      </c>
      <c r="S261" s="957">
        <v>6.7602828639680397E-3</v>
      </c>
      <c r="T261" s="957">
        <v>6.6663900464129303E-3</v>
      </c>
      <c r="U261" s="957">
        <v>7.5114254044089293E-2</v>
      </c>
      <c r="V261" s="957">
        <v>6.5724972288578096E-6</v>
      </c>
      <c r="W261" s="957">
        <v>6.5724972288578096E-6</v>
      </c>
      <c r="X261" s="957">
        <v>5.6335690533067001E-4</v>
      </c>
      <c r="Y261" s="957">
        <v>2.8167845266533501E-4</v>
      </c>
      <c r="Z261" s="957">
        <v>9.3892817555111597E-5</v>
      </c>
      <c r="AA261" s="957">
        <v>5.5396762357515897E-5</v>
      </c>
      <c r="AB261" s="937"/>
    </row>
    <row r="262" spans="1:28">
      <c r="A262" s="951" t="s">
        <v>4057</v>
      </c>
      <c r="B262" s="952">
        <v>0</v>
      </c>
      <c r="C262" s="953">
        <v>122.24982799999999</v>
      </c>
      <c r="D262" s="953">
        <v>0</v>
      </c>
      <c r="E262" s="953">
        <v>6.5</v>
      </c>
      <c r="F262" s="954">
        <v>0</v>
      </c>
      <c r="G262" s="955">
        <v>0</v>
      </c>
      <c r="H262" s="955">
        <v>0</v>
      </c>
      <c r="I262" s="955">
        <v>0</v>
      </c>
      <c r="J262" s="955">
        <v>0</v>
      </c>
      <c r="K262" s="955">
        <v>0</v>
      </c>
      <c r="L262" s="956">
        <v>0</v>
      </c>
      <c r="M262" s="957">
        <v>0</v>
      </c>
      <c r="N262" s="957">
        <v>0</v>
      </c>
      <c r="O262" s="957">
        <v>0</v>
      </c>
      <c r="P262" s="957">
        <v>0</v>
      </c>
      <c r="Q262" s="957">
        <v>0</v>
      </c>
      <c r="R262" s="957">
        <v>0</v>
      </c>
      <c r="S262" s="957">
        <v>0</v>
      </c>
      <c r="T262" s="957">
        <v>0</v>
      </c>
      <c r="U262" s="957">
        <v>0</v>
      </c>
      <c r="V262" s="957">
        <v>0</v>
      </c>
      <c r="W262" s="957">
        <v>0</v>
      </c>
      <c r="X262" s="957">
        <v>0</v>
      </c>
      <c r="Y262" s="957">
        <v>0</v>
      </c>
      <c r="Z262" s="957">
        <v>0</v>
      </c>
      <c r="AA262" s="957">
        <v>0</v>
      </c>
      <c r="AB262" s="937"/>
    </row>
    <row r="263" spans="1:28">
      <c r="A263" s="951" t="s">
        <v>4058</v>
      </c>
      <c r="B263" s="952">
        <v>0</v>
      </c>
      <c r="C263" s="953">
        <v>68.169978</v>
      </c>
      <c r="D263" s="953">
        <v>0</v>
      </c>
      <c r="E263" s="953">
        <v>0</v>
      </c>
      <c r="F263" s="954">
        <v>0</v>
      </c>
      <c r="G263" s="955">
        <v>0</v>
      </c>
      <c r="H263" s="955">
        <v>0</v>
      </c>
      <c r="I263" s="955">
        <v>0</v>
      </c>
      <c r="J263" s="955">
        <v>0</v>
      </c>
      <c r="K263" s="955">
        <v>28</v>
      </c>
      <c r="L263" s="956">
        <v>1.26138835705352E-2</v>
      </c>
      <c r="M263" s="957">
        <v>1.9916658269266099E-4</v>
      </c>
      <c r="N263" s="957">
        <v>3.3194430448776897E-5</v>
      </c>
      <c r="O263" s="957">
        <v>3.6513873493654501E-3</v>
      </c>
      <c r="P263" s="957">
        <v>2.8547210185948099E-3</v>
      </c>
      <c r="Q263" s="957">
        <v>9.9583291346330604E-5</v>
      </c>
      <c r="R263" s="957">
        <v>6.63888608975537E-5</v>
      </c>
      <c r="S263" s="957">
        <v>2.9874987403899198E-3</v>
      </c>
      <c r="T263" s="957">
        <v>4.97916456731653E-3</v>
      </c>
      <c r="U263" s="957">
        <v>5.14513671956041E-2</v>
      </c>
      <c r="V263" s="957">
        <v>6.6388860897553703E-6</v>
      </c>
      <c r="W263" s="957">
        <v>1.9916658269266099E-5</v>
      </c>
      <c r="X263" s="957">
        <v>2.65555443590215E-3</v>
      </c>
      <c r="Y263" s="957">
        <v>1.32777721795107E-3</v>
      </c>
      <c r="Z263" s="957">
        <v>1.52694380064373E-2</v>
      </c>
      <c r="AA263" s="957">
        <v>9.9583291346330496E-6</v>
      </c>
      <c r="AB263" s="937"/>
    </row>
    <row r="264" spans="1:28">
      <c r="A264" s="951" t="s">
        <v>4059</v>
      </c>
      <c r="B264" s="952">
        <v>0</v>
      </c>
      <c r="C264" s="953">
        <v>904.003512</v>
      </c>
      <c r="D264" s="953">
        <v>0</v>
      </c>
      <c r="E264" s="953">
        <v>0</v>
      </c>
      <c r="F264" s="954">
        <v>0</v>
      </c>
      <c r="G264" s="955">
        <v>0</v>
      </c>
      <c r="H264" s="955">
        <v>0</v>
      </c>
      <c r="I264" s="955">
        <v>0</v>
      </c>
      <c r="J264" s="955">
        <v>0</v>
      </c>
      <c r="K264" s="955">
        <v>1038</v>
      </c>
      <c r="L264" s="956">
        <v>1.95659828218822</v>
      </c>
      <c r="M264" s="957">
        <v>1.23056495735108E-2</v>
      </c>
      <c r="N264" s="957">
        <v>7.3833897441065097E-3</v>
      </c>
      <c r="O264" s="957">
        <v>1.79662483773258</v>
      </c>
      <c r="P264" s="957">
        <v>0.459000729091954</v>
      </c>
      <c r="Q264" s="957">
        <v>6.1528247867554198E-3</v>
      </c>
      <c r="R264" s="957">
        <v>2.4611299147021702E-3</v>
      </c>
      <c r="S264" s="957">
        <v>0.28302994019074901</v>
      </c>
      <c r="T264" s="957">
        <v>0.72603332483714</v>
      </c>
      <c r="U264" s="957">
        <v>4.49156209433146</v>
      </c>
      <c r="V264" s="957">
        <v>1.55051184626237E-2</v>
      </c>
      <c r="W264" s="957">
        <v>2.5841864104372801E-3</v>
      </c>
      <c r="X264" s="957">
        <v>0.123056495735108</v>
      </c>
      <c r="Y264" s="957">
        <v>6.1528247867554203E-2</v>
      </c>
      <c r="Z264" s="957">
        <v>1.3905384018067299</v>
      </c>
      <c r="AA264" s="957">
        <v>1.2305649573510801E-3</v>
      </c>
      <c r="AB264" s="937"/>
    </row>
    <row r="265" spans="1:28">
      <c r="A265" s="951" t="s">
        <v>4060</v>
      </c>
      <c r="B265" s="952">
        <v>0</v>
      </c>
      <c r="C265" s="953">
        <v>0.14799999999999999</v>
      </c>
      <c r="D265" s="953">
        <v>0</v>
      </c>
      <c r="E265" s="953">
        <v>0</v>
      </c>
      <c r="F265" s="954">
        <v>0</v>
      </c>
      <c r="G265" s="955">
        <v>0</v>
      </c>
      <c r="H265" s="955">
        <v>0</v>
      </c>
      <c r="I265" s="955">
        <v>0</v>
      </c>
      <c r="J265" s="955">
        <v>0</v>
      </c>
      <c r="K265" s="955">
        <v>1</v>
      </c>
      <c r="L265" s="956">
        <v>4.50495841804829E-4</v>
      </c>
      <c r="M265" s="957">
        <v>5.9275768658530097E-6</v>
      </c>
      <c r="N265" s="957">
        <v>3.5565461195118E-6</v>
      </c>
      <c r="O265" s="957">
        <v>1.3040669104876599E-4</v>
      </c>
      <c r="P265" s="957">
        <v>9.9583291346330604E-5</v>
      </c>
      <c r="Q265" s="957">
        <v>2.3710307463411999E-6</v>
      </c>
      <c r="R265" s="957">
        <v>1.1855153731705999E-6</v>
      </c>
      <c r="S265" s="957">
        <v>1.06696383585354E-4</v>
      </c>
      <c r="T265" s="957">
        <v>1.6597215224388399E-4</v>
      </c>
      <c r="U265" s="957">
        <v>1.6597215224388401E-3</v>
      </c>
      <c r="V265" s="957">
        <v>2.3710307463412E-7</v>
      </c>
      <c r="W265" s="957">
        <v>5.9275768658530103E-7</v>
      </c>
      <c r="X265" s="957">
        <v>8.2986076121942105E-5</v>
      </c>
      <c r="Y265" s="957">
        <v>3.5565461195118102E-5</v>
      </c>
      <c r="Z265" s="957">
        <v>3.9122007314629898E-4</v>
      </c>
      <c r="AA265" s="957">
        <v>1.06696383585354E-6</v>
      </c>
      <c r="AB265" s="937"/>
    </row>
    <row r="266" spans="1:28">
      <c r="A266" s="951" t="s">
        <v>4061</v>
      </c>
      <c r="B266" s="952">
        <v>0</v>
      </c>
      <c r="C266" s="953">
        <v>8.3837360000000007</v>
      </c>
      <c r="D266" s="953">
        <v>0</v>
      </c>
      <c r="E266" s="953">
        <v>0</v>
      </c>
      <c r="F266" s="954">
        <v>0</v>
      </c>
      <c r="G266" s="955">
        <v>0</v>
      </c>
      <c r="H266" s="955">
        <v>0</v>
      </c>
      <c r="I266" s="955">
        <v>0</v>
      </c>
      <c r="J266" s="955">
        <v>0</v>
      </c>
      <c r="K266" s="955">
        <v>7</v>
      </c>
      <c r="L266" s="956">
        <v>1.24479114182913E-2</v>
      </c>
      <c r="M266" s="957">
        <v>1.6597215224388399E-4</v>
      </c>
      <c r="N266" s="957">
        <v>4.14930380609711E-5</v>
      </c>
      <c r="O266" s="957">
        <v>2.24062405529244E-3</v>
      </c>
      <c r="P266" s="957">
        <v>2.8381238033704198E-3</v>
      </c>
      <c r="Q266" s="957">
        <v>3.3194430448776897E-5</v>
      </c>
      <c r="R266" s="957">
        <v>4.14930380609711E-5</v>
      </c>
      <c r="S266" s="957">
        <v>3.1534708926338E-3</v>
      </c>
      <c r="T266" s="957">
        <v>4.06631772997516E-3</v>
      </c>
      <c r="U266" s="957">
        <v>4.0165260843020002E-2</v>
      </c>
      <c r="V266" s="957">
        <v>6.6388860897553703E-6</v>
      </c>
      <c r="W266" s="957">
        <v>1.24479114182913E-5</v>
      </c>
      <c r="X266" s="957">
        <v>2.48958228365826E-4</v>
      </c>
      <c r="Y266" s="957">
        <v>1.6597215224388399E-4</v>
      </c>
      <c r="Z266" s="957">
        <v>9.9583291346330496E-3</v>
      </c>
      <c r="AA266" s="957">
        <v>1.49374937019496E-5</v>
      </c>
      <c r="AB266" s="937"/>
    </row>
    <row r="267" spans="1:28">
      <c r="A267" s="951" t="s">
        <v>4062</v>
      </c>
      <c r="B267" s="952">
        <v>0</v>
      </c>
      <c r="C267" s="953">
        <v>18.169619999999998</v>
      </c>
      <c r="D267" s="953">
        <v>0</v>
      </c>
      <c r="E267" s="953">
        <v>0</v>
      </c>
      <c r="F267" s="954">
        <v>0</v>
      </c>
      <c r="G267" s="955">
        <v>0</v>
      </c>
      <c r="H267" s="955">
        <v>0</v>
      </c>
      <c r="I267" s="955">
        <v>0</v>
      </c>
      <c r="J267" s="955">
        <v>0</v>
      </c>
      <c r="K267" s="955">
        <v>13</v>
      </c>
      <c r="L267" s="956">
        <v>8.0140839226332701E-3</v>
      </c>
      <c r="M267" s="957">
        <v>4.6235099553653502E-5</v>
      </c>
      <c r="N267" s="957">
        <v>1.5411699851217799E-5</v>
      </c>
      <c r="O267" s="957">
        <v>2.3117549776826701E-3</v>
      </c>
      <c r="P267" s="957">
        <v>1.8956390816997899E-3</v>
      </c>
      <c r="Q267" s="957">
        <v>1.5411699851217799E-5</v>
      </c>
      <c r="R267" s="957">
        <v>6.1646799404871305E-5</v>
      </c>
      <c r="S267" s="957">
        <v>1.8494039821461399E-3</v>
      </c>
      <c r="T267" s="957">
        <v>1.5411699851217799E-3</v>
      </c>
      <c r="U267" s="957">
        <v>2.3579900772363299E-2</v>
      </c>
      <c r="V267" s="957">
        <v>3.0823399702435601E-6</v>
      </c>
      <c r="W267" s="957">
        <v>7.7058499256089097E-6</v>
      </c>
      <c r="X267" s="957">
        <v>3.0823399702435602E-4</v>
      </c>
      <c r="Y267" s="957">
        <v>1.5411699851217801E-4</v>
      </c>
      <c r="Z267" s="957">
        <v>1.3870529866096E-3</v>
      </c>
      <c r="AA267" s="957">
        <v>1.07881898958525E-5</v>
      </c>
      <c r="AB267" s="937"/>
    </row>
    <row r="268" spans="1:28">
      <c r="A268" s="951" t="s">
        <v>4224</v>
      </c>
      <c r="B268" s="952">
        <v>0</v>
      </c>
      <c r="C268" s="953">
        <v>6.4949899999999996</v>
      </c>
      <c r="D268" s="953">
        <v>0</v>
      </c>
      <c r="E268" s="953">
        <v>0</v>
      </c>
      <c r="F268" s="954">
        <v>0</v>
      </c>
      <c r="G268" s="955">
        <v>0</v>
      </c>
      <c r="H268" s="955">
        <v>0</v>
      </c>
      <c r="I268" s="955">
        <v>0</v>
      </c>
      <c r="J268" s="955">
        <v>0</v>
      </c>
      <c r="K268" s="955">
        <v>3</v>
      </c>
      <c r="L268" s="956">
        <v>6.4729139375114802E-3</v>
      </c>
      <c r="M268" s="957">
        <v>4.6235099553653502E-5</v>
      </c>
      <c r="N268" s="957">
        <v>3.5565461195118102E-6</v>
      </c>
      <c r="O268" s="957">
        <v>1.3870529866096E-3</v>
      </c>
      <c r="P268" s="957">
        <v>1.55065410810715E-3</v>
      </c>
      <c r="Q268" s="957">
        <v>2.48958228365826E-5</v>
      </c>
      <c r="R268" s="957">
        <v>3.20089150756062E-5</v>
      </c>
      <c r="S268" s="957">
        <v>1.2447911418291299E-3</v>
      </c>
      <c r="T268" s="957">
        <v>9.9583291346330509E-4</v>
      </c>
      <c r="U268" s="957">
        <v>1.6786897684095699E-2</v>
      </c>
      <c r="V268" s="957">
        <v>2.1339276717070799E-6</v>
      </c>
      <c r="W268" s="957">
        <v>8.1800560748771496E-6</v>
      </c>
      <c r="X268" s="957">
        <v>1.7782730597559E-4</v>
      </c>
      <c r="Y268" s="957">
        <v>1.06696383585354E-4</v>
      </c>
      <c r="Z268" s="957">
        <v>1.4937493701949599E-3</v>
      </c>
      <c r="AA268" s="957">
        <v>1.42261844780472E-5</v>
      </c>
      <c r="AB268" s="937"/>
    </row>
    <row r="269" spans="1:28">
      <c r="A269" s="951" t="s">
        <v>4063</v>
      </c>
      <c r="B269" s="952">
        <v>0</v>
      </c>
      <c r="C269" s="953">
        <v>99.730720000000005</v>
      </c>
      <c r="D269" s="953">
        <v>0</v>
      </c>
      <c r="E269" s="953">
        <v>0</v>
      </c>
      <c r="F269" s="954">
        <v>0</v>
      </c>
      <c r="G269" s="955">
        <v>0</v>
      </c>
      <c r="H269" s="955">
        <v>0</v>
      </c>
      <c r="I269" s="955">
        <v>0</v>
      </c>
      <c r="J269" s="955">
        <v>0</v>
      </c>
      <c r="K269" s="955">
        <v>105</v>
      </c>
      <c r="L269" s="956">
        <v>7.3442677367918804E-2</v>
      </c>
      <c r="M269" s="957">
        <v>4.9791645673165298E-4</v>
      </c>
      <c r="N269" s="957">
        <v>2.48958228365826E-4</v>
      </c>
      <c r="O269" s="957">
        <v>8.7135379928039193E-3</v>
      </c>
      <c r="P269" s="957">
        <v>1.7302596871424901E-2</v>
      </c>
      <c r="Q269" s="957">
        <v>1.24479114182913E-4</v>
      </c>
      <c r="R269" s="957">
        <v>2.48958228365826E-4</v>
      </c>
      <c r="S269" s="957">
        <v>1.3692702560120401E-2</v>
      </c>
      <c r="T269" s="957">
        <v>1.24479114182913E-2</v>
      </c>
      <c r="U269" s="957">
        <v>9.0869753353526594E-2</v>
      </c>
      <c r="V269" s="957">
        <v>2.48958228365826E-5</v>
      </c>
      <c r="W269" s="957">
        <v>2.48958228365826E-5</v>
      </c>
      <c r="X269" s="957">
        <v>0</v>
      </c>
      <c r="Y269" s="957">
        <v>0</v>
      </c>
      <c r="Z269" s="957">
        <v>0</v>
      </c>
      <c r="AA269" s="957">
        <v>7.4687468509747896E-5</v>
      </c>
      <c r="AB269" s="937"/>
    </row>
    <row r="270" spans="1:28">
      <c r="A270" s="951" t="s">
        <v>4064</v>
      </c>
      <c r="B270" s="952">
        <v>0</v>
      </c>
      <c r="C270" s="953">
        <v>132.98948999999999</v>
      </c>
      <c r="D270" s="953">
        <v>0</v>
      </c>
      <c r="E270" s="953">
        <v>0</v>
      </c>
      <c r="F270" s="954">
        <v>0</v>
      </c>
      <c r="G270" s="955">
        <v>0</v>
      </c>
      <c r="H270" s="955">
        <v>0</v>
      </c>
      <c r="I270" s="955">
        <v>0</v>
      </c>
      <c r="J270" s="955">
        <v>0</v>
      </c>
      <c r="K270" s="955">
        <v>113</v>
      </c>
      <c r="L270" s="956">
        <v>6.16230890974079E-2</v>
      </c>
      <c r="M270" s="957">
        <v>4.01889711504834E-4</v>
      </c>
      <c r="N270" s="957">
        <v>1.3396323716827801E-4</v>
      </c>
      <c r="O270" s="957">
        <v>6.6981618584139001E-3</v>
      </c>
      <c r="P270" s="957">
        <v>1.47359560885106E-2</v>
      </c>
      <c r="Q270" s="957">
        <v>0</v>
      </c>
      <c r="R270" s="957">
        <v>2.6792647433655602E-4</v>
      </c>
      <c r="S270" s="957">
        <v>5.3585294867311197E-3</v>
      </c>
      <c r="T270" s="957">
        <v>6.6981618584139001E-3</v>
      </c>
      <c r="U270" s="957">
        <v>8.0377942300966801E-2</v>
      </c>
      <c r="V270" s="957">
        <v>1.33963237168278E-5</v>
      </c>
      <c r="W270" s="957">
        <v>1.33963237168278E-5</v>
      </c>
      <c r="X270" s="957">
        <v>1.3396323716827799E-3</v>
      </c>
      <c r="Y270" s="957">
        <v>0</v>
      </c>
      <c r="Z270" s="957">
        <v>4.0188971150483402E-3</v>
      </c>
      <c r="AA270" s="957">
        <v>2.67926474336556E-5</v>
      </c>
      <c r="AB270" s="937"/>
    </row>
    <row r="271" spans="1:28">
      <c r="A271" s="951" t="s">
        <v>4065</v>
      </c>
      <c r="B271" s="952">
        <v>0</v>
      </c>
      <c r="C271" s="953">
        <v>33.915078000000001</v>
      </c>
      <c r="D271" s="953">
        <v>0</v>
      </c>
      <c r="E271" s="953">
        <v>0</v>
      </c>
      <c r="F271" s="954">
        <v>0</v>
      </c>
      <c r="G271" s="955">
        <v>0</v>
      </c>
      <c r="H271" s="955">
        <v>0</v>
      </c>
      <c r="I271" s="955">
        <v>0</v>
      </c>
      <c r="J271" s="955">
        <v>0</v>
      </c>
      <c r="K271" s="955">
        <v>33</v>
      </c>
      <c r="L271" s="956">
        <v>6.4551312069139194E-2</v>
      </c>
      <c r="M271" s="957">
        <v>8.6068416092185702E-4</v>
      </c>
      <c r="N271" s="957">
        <v>1.1736602194389E-4</v>
      </c>
      <c r="O271" s="957">
        <v>6.6507412434870803E-3</v>
      </c>
      <c r="P271" s="957">
        <v>1.4983728801503201E-2</v>
      </c>
      <c r="Q271" s="957">
        <v>7.8244014629259696E-5</v>
      </c>
      <c r="R271" s="957">
        <v>2.3473204388777899E-4</v>
      </c>
      <c r="S271" s="957">
        <v>5.8683010971944801E-3</v>
      </c>
      <c r="T271" s="957">
        <v>9.3892817555111703E-3</v>
      </c>
      <c r="U271" s="957">
        <v>9.8978678506013495E-2</v>
      </c>
      <c r="V271" s="957">
        <v>1.5648802925851901E-5</v>
      </c>
      <c r="W271" s="957">
        <v>3.9122007314629897E-6</v>
      </c>
      <c r="X271" s="957">
        <v>0</v>
      </c>
      <c r="Y271" s="957">
        <v>0</v>
      </c>
      <c r="Z271" s="957">
        <v>8.6068416092185702E-3</v>
      </c>
      <c r="AA271" s="957">
        <v>4.3034208046092799E-5</v>
      </c>
      <c r="AB271" s="937"/>
    </row>
    <row r="272" spans="1:28">
      <c r="A272" s="951" t="s">
        <v>4225</v>
      </c>
      <c r="B272" s="952">
        <v>0</v>
      </c>
      <c r="C272" s="953">
        <v>0</v>
      </c>
      <c r="D272" s="953">
        <v>0</v>
      </c>
      <c r="E272" s="953">
        <v>0</v>
      </c>
      <c r="F272" s="954">
        <v>0</v>
      </c>
      <c r="G272" s="955">
        <v>0</v>
      </c>
      <c r="H272" s="955">
        <v>0</v>
      </c>
      <c r="I272" s="955">
        <v>0</v>
      </c>
      <c r="J272" s="955">
        <v>0</v>
      </c>
      <c r="K272" s="955">
        <v>49</v>
      </c>
      <c r="L272" s="956">
        <v>0.118504116702133</v>
      </c>
      <c r="M272" s="957">
        <v>1.16180506570719E-4</v>
      </c>
      <c r="N272" s="957">
        <v>4.06631772997516E-4</v>
      </c>
      <c r="O272" s="957">
        <v>4.6472202628287601E-3</v>
      </c>
      <c r="P272" s="957">
        <v>2.8522314363111499E-2</v>
      </c>
      <c r="Q272" s="957">
        <v>1.7427075985607801E-4</v>
      </c>
      <c r="R272" s="957">
        <v>5.8090253285359498E-5</v>
      </c>
      <c r="S272" s="957">
        <v>4.06631772997516E-3</v>
      </c>
      <c r="T272" s="957">
        <v>4.06631772997516E-3</v>
      </c>
      <c r="U272" s="957">
        <v>4.2986787431165997E-2</v>
      </c>
      <c r="V272" s="957">
        <v>0</v>
      </c>
      <c r="W272" s="957">
        <v>1.16180506570719E-5</v>
      </c>
      <c r="X272" s="957">
        <v>0</v>
      </c>
      <c r="Y272" s="957">
        <v>0</v>
      </c>
      <c r="Z272" s="957">
        <v>8.1326354599503305E-3</v>
      </c>
      <c r="AA272" s="957">
        <v>2.32361013141438E-5</v>
      </c>
      <c r="AB272" s="937"/>
    </row>
    <row r="273" spans="1:28">
      <c r="A273" s="951" t="s">
        <v>4067</v>
      </c>
      <c r="B273" s="952">
        <v>0</v>
      </c>
      <c r="C273" s="953">
        <v>2.1379999999999999</v>
      </c>
      <c r="D273" s="953">
        <v>0</v>
      </c>
      <c r="E273" s="953">
        <v>1E-3</v>
      </c>
      <c r="F273" s="954">
        <v>0</v>
      </c>
      <c r="G273" s="955">
        <v>0</v>
      </c>
      <c r="H273" s="955">
        <v>0</v>
      </c>
      <c r="I273" s="955">
        <v>0</v>
      </c>
      <c r="J273" s="955">
        <v>0</v>
      </c>
      <c r="K273" s="955">
        <v>5</v>
      </c>
      <c r="L273" s="956">
        <v>2.54885805231679E-3</v>
      </c>
      <c r="M273" s="957">
        <v>3.5565461195118102E-5</v>
      </c>
      <c r="N273" s="957">
        <v>1.1855153731706001E-5</v>
      </c>
      <c r="O273" s="957">
        <v>7.7058499256089095E-4</v>
      </c>
      <c r="P273" s="957">
        <v>5.39409494792624E-4</v>
      </c>
      <c r="Q273" s="957">
        <v>5.92757686585301E-5</v>
      </c>
      <c r="R273" s="957">
        <v>1.1855153731706001E-5</v>
      </c>
      <c r="S273" s="957">
        <v>5.3348191792677098E-4</v>
      </c>
      <c r="T273" s="957">
        <v>8.8913652987795098E-4</v>
      </c>
      <c r="U273" s="957">
        <v>8.7135379928039193E-3</v>
      </c>
      <c r="V273" s="957">
        <v>1.1855153731705999E-6</v>
      </c>
      <c r="W273" s="957">
        <v>3.5565461195118E-6</v>
      </c>
      <c r="X273" s="957">
        <v>2.13392767170708E-3</v>
      </c>
      <c r="Y273" s="957">
        <v>1.06696383585354E-3</v>
      </c>
      <c r="Z273" s="957">
        <v>2.0153761343900201E-3</v>
      </c>
      <c r="AA273" s="957">
        <v>3.5565461195118E-6</v>
      </c>
      <c r="AB273" s="937"/>
    </row>
    <row r="274" spans="1:28">
      <c r="A274" s="951" t="s">
        <v>4068</v>
      </c>
      <c r="B274" s="952">
        <v>0</v>
      </c>
      <c r="C274" s="953">
        <v>183.82126</v>
      </c>
      <c r="D274" s="953">
        <v>0</v>
      </c>
      <c r="E274" s="953">
        <v>3.0499999999999999E-2</v>
      </c>
      <c r="F274" s="954">
        <v>0</v>
      </c>
      <c r="G274" s="955">
        <v>0</v>
      </c>
      <c r="H274" s="955">
        <v>0</v>
      </c>
      <c r="I274" s="955">
        <v>0</v>
      </c>
      <c r="J274" s="955">
        <v>0</v>
      </c>
      <c r="K274" s="955">
        <v>0</v>
      </c>
      <c r="L274" s="956">
        <v>0</v>
      </c>
      <c r="M274" s="957">
        <v>0</v>
      </c>
      <c r="N274" s="957">
        <v>0</v>
      </c>
      <c r="O274" s="957">
        <v>0</v>
      </c>
      <c r="P274" s="957">
        <v>0</v>
      </c>
      <c r="Q274" s="957">
        <v>0</v>
      </c>
      <c r="R274" s="957">
        <v>0</v>
      </c>
      <c r="S274" s="957">
        <v>0</v>
      </c>
      <c r="T274" s="957">
        <v>0</v>
      </c>
      <c r="U274" s="957">
        <v>0</v>
      </c>
      <c r="V274" s="957">
        <v>0</v>
      </c>
      <c r="W274" s="957">
        <v>0</v>
      </c>
      <c r="X274" s="957">
        <v>0</v>
      </c>
      <c r="Y274" s="957">
        <v>0</v>
      </c>
      <c r="Z274" s="957">
        <v>0</v>
      </c>
      <c r="AA274" s="957">
        <v>0</v>
      </c>
      <c r="AB274" s="937"/>
    </row>
    <row r="275" spans="1:28">
      <c r="A275" s="951" t="s">
        <v>4071</v>
      </c>
      <c r="B275" s="952">
        <v>0</v>
      </c>
      <c r="C275" s="953">
        <v>11.663690000000001</v>
      </c>
      <c r="D275" s="953">
        <v>0</v>
      </c>
      <c r="E275" s="953">
        <v>0</v>
      </c>
      <c r="F275" s="954">
        <v>0</v>
      </c>
      <c r="G275" s="955">
        <v>0</v>
      </c>
      <c r="H275" s="955">
        <v>0</v>
      </c>
      <c r="I275" s="955">
        <v>0</v>
      </c>
      <c r="J275" s="955">
        <v>0</v>
      </c>
      <c r="K275" s="955">
        <v>25</v>
      </c>
      <c r="L275" s="956">
        <v>1.90186303740894E-2</v>
      </c>
      <c r="M275" s="957">
        <v>1.10252929704866E-4</v>
      </c>
      <c r="N275" s="957">
        <v>8.26896972786495E-5</v>
      </c>
      <c r="O275" s="957">
        <v>2.75632324262165E-3</v>
      </c>
      <c r="P275" s="957">
        <v>4.29986425848977E-3</v>
      </c>
      <c r="Q275" s="957">
        <v>2.7563232426216502E-4</v>
      </c>
      <c r="R275" s="957">
        <v>8.26896972786495E-5</v>
      </c>
      <c r="S275" s="957">
        <v>3.5832202154081399E-3</v>
      </c>
      <c r="T275" s="957">
        <v>1.6537939455729901E-3</v>
      </c>
      <c r="U275" s="957">
        <v>3.0595187993100299E-2</v>
      </c>
      <c r="V275" s="957">
        <v>3.03195556688381E-5</v>
      </c>
      <c r="W275" s="957">
        <v>1.37816162131082E-5</v>
      </c>
      <c r="X275" s="957">
        <v>8.2689697278649505E-4</v>
      </c>
      <c r="Y275" s="957">
        <v>5.5126464852433004E-4</v>
      </c>
      <c r="Z275" s="957">
        <v>2.2050585940973201E-3</v>
      </c>
      <c r="AA275" s="957">
        <v>2.7563232426216501E-5</v>
      </c>
      <c r="AB275" s="937"/>
    </row>
    <row r="276" spans="1:28">
      <c r="A276" s="951" t="s">
        <v>4073</v>
      </c>
      <c r="B276" s="952">
        <v>0</v>
      </c>
      <c r="C276" s="953">
        <v>1.33694</v>
      </c>
      <c r="D276" s="953">
        <v>0</v>
      </c>
      <c r="E276" s="953">
        <v>0</v>
      </c>
      <c r="F276" s="954">
        <v>0</v>
      </c>
      <c r="G276" s="955">
        <v>0</v>
      </c>
      <c r="H276" s="955">
        <v>0</v>
      </c>
      <c r="I276" s="955">
        <v>0</v>
      </c>
      <c r="J276" s="955">
        <v>0</v>
      </c>
      <c r="K276" s="955">
        <v>0</v>
      </c>
      <c r="L276" s="956">
        <v>0</v>
      </c>
      <c r="M276" s="957">
        <v>0</v>
      </c>
      <c r="N276" s="957">
        <v>0</v>
      </c>
      <c r="O276" s="957">
        <v>0</v>
      </c>
      <c r="P276" s="957">
        <v>0</v>
      </c>
      <c r="Q276" s="957">
        <v>0</v>
      </c>
      <c r="R276" s="957">
        <v>0</v>
      </c>
      <c r="S276" s="957">
        <v>0</v>
      </c>
      <c r="T276" s="957">
        <v>0</v>
      </c>
      <c r="U276" s="957">
        <v>0</v>
      </c>
      <c r="V276" s="957">
        <v>0</v>
      </c>
      <c r="W276" s="957">
        <v>0</v>
      </c>
      <c r="X276" s="957">
        <v>0</v>
      </c>
      <c r="Y276" s="957">
        <v>0</v>
      </c>
      <c r="Z276" s="957">
        <v>0</v>
      </c>
      <c r="AA276" s="957">
        <v>0</v>
      </c>
      <c r="AB276" s="937"/>
    </row>
    <row r="277" spans="1:28">
      <c r="A277" s="951" t="s">
        <v>4074</v>
      </c>
      <c r="B277" s="952">
        <v>0</v>
      </c>
      <c r="C277" s="953">
        <v>11.25658</v>
      </c>
      <c r="D277" s="953">
        <v>0</v>
      </c>
      <c r="E277" s="953">
        <v>0</v>
      </c>
      <c r="F277" s="954">
        <v>0</v>
      </c>
      <c r="G277" s="955">
        <v>0</v>
      </c>
      <c r="H277" s="955">
        <v>0</v>
      </c>
      <c r="I277" s="955">
        <v>0</v>
      </c>
      <c r="J277" s="955">
        <v>0</v>
      </c>
      <c r="K277" s="955">
        <v>8</v>
      </c>
      <c r="L277" s="956">
        <v>1.17309117205977E-2</v>
      </c>
      <c r="M277" s="957">
        <v>5.2921406258335699E-5</v>
      </c>
      <c r="N277" s="957">
        <v>4.4101171881946403E-5</v>
      </c>
      <c r="O277" s="957">
        <v>1.32303515645839E-3</v>
      </c>
      <c r="P277" s="957">
        <v>2.6813512504223402E-3</v>
      </c>
      <c r="Q277" s="957">
        <v>1.8522492190417499E-4</v>
      </c>
      <c r="R277" s="957">
        <v>7.0561875011114202E-5</v>
      </c>
      <c r="S277" s="957">
        <v>6.1741640634724901E-4</v>
      </c>
      <c r="T277" s="957">
        <v>1.2348328126945E-3</v>
      </c>
      <c r="U277" s="957">
        <v>8.2028179700420305E-3</v>
      </c>
      <c r="V277" s="957">
        <v>1.14663046893061E-5</v>
      </c>
      <c r="W277" s="957">
        <v>8.8202343763892805E-7</v>
      </c>
      <c r="X277" s="957">
        <v>2.8224750004445698E-3</v>
      </c>
      <c r="Y277" s="957">
        <v>1.4112375002222799E-3</v>
      </c>
      <c r="Z277" s="957">
        <v>3.5280937505557101E-4</v>
      </c>
      <c r="AA277" s="957">
        <v>9.7022578140281993E-6</v>
      </c>
      <c r="AB277" s="937"/>
    </row>
    <row r="278" spans="1:28">
      <c r="A278" s="951" t="s">
        <v>4075</v>
      </c>
      <c r="B278" s="952">
        <v>0</v>
      </c>
      <c r="C278" s="953">
        <v>43.107216000000001</v>
      </c>
      <c r="D278" s="953">
        <v>0</v>
      </c>
      <c r="E278" s="953">
        <v>0</v>
      </c>
      <c r="F278" s="954">
        <v>0</v>
      </c>
      <c r="G278" s="955">
        <v>0</v>
      </c>
      <c r="H278" s="955">
        <v>0</v>
      </c>
      <c r="I278" s="955">
        <v>0</v>
      </c>
      <c r="J278" s="955">
        <v>0</v>
      </c>
      <c r="K278" s="955">
        <v>27</v>
      </c>
      <c r="L278" s="956">
        <v>1.7924992442339499E-2</v>
      </c>
      <c r="M278" s="957">
        <v>1.2803566030242499E-4</v>
      </c>
      <c r="N278" s="957">
        <v>6.4017830151212496E-5</v>
      </c>
      <c r="O278" s="957">
        <v>1.28035660302425E-3</v>
      </c>
      <c r="P278" s="957">
        <v>3.93709655429957E-3</v>
      </c>
      <c r="Q278" s="957">
        <v>5.44151556285306E-4</v>
      </c>
      <c r="R278" s="957">
        <v>6.4017830151212496E-5</v>
      </c>
      <c r="S278" s="957">
        <v>2.5607132060484999E-3</v>
      </c>
      <c r="T278" s="957">
        <v>3.5209806583166902E-3</v>
      </c>
      <c r="U278" s="957">
        <v>4.38522136535806E-2</v>
      </c>
      <c r="V278" s="957">
        <v>1.2803566030242501E-5</v>
      </c>
      <c r="W278" s="957">
        <v>6.4017830151212504E-6</v>
      </c>
      <c r="X278" s="957">
        <v>3.8410698090727501E-3</v>
      </c>
      <c r="Y278" s="957">
        <v>1.9205349045363701E-3</v>
      </c>
      <c r="Z278" s="957">
        <v>8.6424070704136796E-3</v>
      </c>
      <c r="AA278" s="957">
        <v>2.2406240552924401E-5</v>
      </c>
      <c r="AB278" s="937"/>
    </row>
    <row r="279" spans="1:28">
      <c r="A279" s="951" t="s">
        <v>4076</v>
      </c>
      <c r="B279" s="952">
        <v>0</v>
      </c>
      <c r="C279" s="953">
        <v>0</v>
      </c>
      <c r="D279" s="953">
        <v>0</v>
      </c>
      <c r="E279" s="953">
        <v>0</v>
      </c>
      <c r="F279" s="954">
        <v>0</v>
      </c>
      <c r="G279" s="955">
        <v>0</v>
      </c>
      <c r="H279" s="955">
        <v>0</v>
      </c>
      <c r="I279" s="955">
        <v>0</v>
      </c>
      <c r="J279" s="955">
        <v>0</v>
      </c>
      <c r="K279" s="955">
        <v>12</v>
      </c>
      <c r="L279" s="956">
        <v>8.3934488420478598E-3</v>
      </c>
      <c r="M279" s="957">
        <v>5.6904737912188902E-5</v>
      </c>
      <c r="N279" s="957">
        <v>2.84523689560944E-5</v>
      </c>
      <c r="O279" s="957">
        <v>9.9583291346330509E-4</v>
      </c>
      <c r="P279" s="957">
        <v>1.9774396424485602E-3</v>
      </c>
      <c r="Q279" s="957">
        <v>1.42261844780472E-5</v>
      </c>
      <c r="R279" s="957">
        <v>2.84523689560944E-5</v>
      </c>
      <c r="S279" s="957">
        <v>1.5648802925851901E-3</v>
      </c>
      <c r="T279" s="957">
        <v>1.42261844780472E-3</v>
      </c>
      <c r="U279" s="957">
        <v>1.03851146689745E-2</v>
      </c>
      <c r="V279" s="957">
        <v>2.8452368956094402E-6</v>
      </c>
      <c r="W279" s="957">
        <v>2.8452368956094402E-6</v>
      </c>
      <c r="X279" s="957">
        <v>0</v>
      </c>
      <c r="Y279" s="957">
        <v>0</v>
      </c>
      <c r="Z279" s="957">
        <v>0</v>
      </c>
      <c r="AA279" s="957">
        <v>8.5357106868283299E-6</v>
      </c>
      <c r="AB279" s="937"/>
    </row>
    <row r="280" spans="1:28">
      <c r="A280" s="951" t="s">
        <v>4077</v>
      </c>
      <c r="B280" s="952">
        <v>0</v>
      </c>
      <c r="C280" s="953">
        <v>152.82335399999999</v>
      </c>
      <c r="D280" s="953">
        <v>-5</v>
      </c>
      <c r="E280" s="953">
        <v>0</v>
      </c>
      <c r="F280" s="954">
        <v>0</v>
      </c>
      <c r="G280" s="955">
        <v>0</v>
      </c>
      <c r="H280" s="955">
        <v>0</v>
      </c>
      <c r="I280" s="955">
        <v>0</v>
      </c>
      <c r="J280" s="955">
        <v>0</v>
      </c>
      <c r="K280" s="955">
        <v>203</v>
      </c>
      <c r="L280" s="956">
        <v>0.169665032631311</v>
      </c>
      <c r="M280" s="957">
        <v>1.08296829339134E-3</v>
      </c>
      <c r="N280" s="957">
        <v>5.4148414669567195E-4</v>
      </c>
      <c r="O280" s="957">
        <v>4.3318731735653801E-2</v>
      </c>
      <c r="P280" s="957">
        <v>3.7903890268697102E-2</v>
      </c>
      <c r="Q280" s="957">
        <v>4.3318731735653799E-3</v>
      </c>
      <c r="R280" s="957">
        <v>9.0247357782611995E-4</v>
      </c>
      <c r="S280" s="957">
        <v>1.8049471556522399E-2</v>
      </c>
      <c r="T280" s="957">
        <v>2.5269260179131399E-2</v>
      </c>
      <c r="U280" s="957">
        <v>0.220203552989573</v>
      </c>
      <c r="V280" s="957">
        <v>5.4148414669567202E-5</v>
      </c>
      <c r="W280" s="957">
        <v>5.4148414669567202E-5</v>
      </c>
      <c r="X280" s="957">
        <v>6.4978097603480695E-2</v>
      </c>
      <c r="Y280" s="957">
        <v>3.2489048801740299E-2</v>
      </c>
      <c r="Z280" s="957">
        <v>4.3318731735653801E-2</v>
      </c>
      <c r="AA280" s="957">
        <v>2.8879154490435899E-4</v>
      </c>
      <c r="AB280" s="937"/>
    </row>
    <row r="281" spans="1:28">
      <c r="A281" s="942"/>
      <c r="B281" s="943"/>
      <c r="C281" s="942"/>
      <c r="D281" s="942"/>
      <c r="E281" s="942"/>
      <c r="F281" s="943"/>
      <c r="G281" s="942"/>
      <c r="H281" s="942"/>
      <c r="I281" s="942"/>
      <c r="J281" s="942"/>
      <c r="K281" s="942"/>
      <c r="L281" s="943"/>
      <c r="M281" s="942"/>
      <c r="N281" s="942"/>
      <c r="O281" s="942"/>
      <c r="P281" s="942"/>
      <c r="Q281" s="942"/>
      <c r="R281" s="942"/>
      <c r="S281" s="942"/>
      <c r="T281" s="942"/>
      <c r="U281" s="942"/>
      <c r="V281" s="942"/>
      <c r="W281" s="942"/>
      <c r="X281" s="942"/>
      <c r="Y281" s="942"/>
      <c r="Z281" s="942"/>
      <c r="AA281" s="942"/>
      <c r="AB281" s="937"/>
    </row>
    <row r="282" spans="1:28">
      <c r="A282" s="944" t="s">
        <v>4078</v>
      </c>
      <c r="B282" s="945">
        <v>0</v>
      </c>
      <c r="C282" s="946">
        <v>950</v>
      </c>
      <c r="D282" s="946">
        <v>-15</v>
      </c>
      <c r="E282" s="946">
        <v>271</v>
      </c>
      <c r="F282" s="947">
        <v>4</v>
      </c>
      <c r="G282" s="948">
        <v>0</v>
      </c>
      <c r="H282" s="948">
        <v>0</v>
      </c>
      <c r="I282" s="948">
        <v>0</v>
      </c>
      <c r="J282" s="948">
        <v>0</v>
      </c>
      <c r="K282" s="948">
        <v>392</v>
      </c>
      <c r="L282" s="949">
        <v>3.32066033206286</v>
      </c>
      <c r="M282" s="950">
        <v>5.25648150892397E-2</v>
      </c>
      <c r="N282" s="950">
        <v>0.185441325880393</v>
      </c>
      <c r="O282" s="950">
        <v>0.67586266989917199</v>
      </c>
      <c r="P282" s="950">
        <v>0.33039590285886999</v>
      </c>
      <c r="Q282" s="950">
        <v>6.1044439043763297E-2</v>
      </c>
      <c r="R282" s="950">
        <v>3.5376940540476499E-2</v>
      </c>
      <c r="S282" s="950">
        <v>1.1095540683923799</v>
      </c>
      <c r="T282" s="950">
        <v>1.71776803020693</v>
      </c>
      <c r="U282" s="950">
        <v>5.2621317937440404</v>
      </c>
      <c r="V282" s="950">
        <v>1.1060633183760801E-3</v>
      </c>
      <c r="W282" s="950">
        <v>5.21876907938804E-4</v>
      </c>
      <c r="X282" s="950">
        <v>0.11758380111794101</v>
      </c>
      <c r="Y282" s="950">
        <v>0.111059080158622</v>
      </c>
      <c r="Z282" s="950">
        <v>2.13392767170708E-4</v>
      </c>
      <c r="AA282" s="950">
        <v>1.62767680479897E-2</v>
      </c>
      <c r="AB282" s="937"/>
    </row>
    <row r="283" spans="1:28">
      <c r="A283" s="951" t="s">
        <v>4079</v>
      </c>
      <c r="B283" s="952">
        <v>0</v>
      </c>
      <c r="C283" s="953">
        <v>11.210202000000001</v>
      </c>
      <c r="D283" s="953">
        <v>0</v>
      </c>
      <c r="E283" s="953">
        <v>0</v>
      </c>
      <c r="F283" s="954">
        <v>0</v>
      </c>
      <c r="G283" s="955">
        <v>0</v>
      </c>
      <c r="H283" s="955">
        <v>0</v>
      </c>
      <c r="I283" s="955">
        <v>0</v>
      </c>
      <c r="J283" s="955">
        <v>0</v>
      </c>
      <c r="K283" s="955">
        <v>194</v>
      </c>
      <c r="L283" s="956">
        <v>6.6973082873452203E-2</v>
      </c>
      <c r="M283" s="957">
        <v>2.4470934126838298E-3</v>
      </c>
      <c r="N283" s="957">
        <v>2.6126862000083002E-3</v>
      </c>
      <c r="O283" s="957">
        <v>2.18950463240132E-2</v>
      </c>
      <c r="P283" s="957">
        <v>4.9677836197340904E-3</v>
      </c>
      <c r="Q283" s="957">
        <v>6.8077034788948604E-3</v>
      </c>
      <c r="R283" s="957">
        <v>9.935567239468179E-4</v>
      </c>
      <c r="S283" s="957">
        <v>3.9558276971956602E-2</v>
      </c>
      <c r="T283" s="957">
        <v>2.9990693704320601E-2</v>
      </c>
      <c r="U283" s="957">
        <v>0.34645690947997398</v>
      </c>
      <c r="V283" s="957">
        <v>2.3918958169090102E-5</v>
      </c>
      <c r="W283" s="957">
        <v>5.5197595774823203E-6</v>
      </c>
      <c r="X283" s="957">
        <v>1.8399198591607699E-4</v>
      </c>
      <c r="Y283" s="957">
        <v>0</v>
      </c>
      <c r="Z283" s="957">
        <v>0</v>
      </c>
      <c r="AA283" s="957">
        <v>9.9355672394681803E-5</v>
      </c>
      <c r="AB283" s="937"/>
    </row>
    <row r="284" spans="1:28">
      <c r="A284" s="951" t="s">
        <v>4080</v>
      </c>
      <c r="B284" s="952">
        <v>0</v>
      </c>
      <c r="C284" s="953">
        <v>540.94676000000004</v>
      </c>
      <c r="D284" s="953">
        <v>0</v>
      </c>
      <c r="E284" s="953">
        <v>270.53607</v>
      </c>
      <c r="F284" s="954">
        <v>0</v>
      </c>
      <c r="G284" s="955">
        <v>0</v>
      </c>
      <c r="H284" s="955">
        <v>519.95833333333303</v>
      </c>
      <c r="I284" s="955">
        <v>0</v>
      </c>
      <c r="J284" s="955">
        <v>0</v>
      </c>
      <c r="K284" s="955">
        <v>0</v>
      </c>
      <c r="L284" s="956">
        <v>0</v>
      </c>
      <c r="M284" s="957">
        <v>0</v>
      </c>
      <c r="N284" s="957">
        <v>0</v>
      </c>
      <c r="O284" s="957">
        <v>0</v>
      </c>
      <c r="P284" s="957">
        <v>0</v>
      </c>
      <c r="Q284" s="957">
        <v>0</v>
      </c>
      <c r="R284" s="957">
        <v>0</v>
      </c>
      <c r="S284" s="957">
        <v>0</v>
      </c>
      <c r="T284" s="957">
        <v>0</v>
      </c>
      <c r="U284" s="957">
        <v>0</v>
      </c>
      <c r="V284" s="957">
        <v>0</v>
      </c>
      <c r="W284" s="957">
        <v>0</v>
      </c>
      <c r="X284" s="957">
        <v>0</v>
      </c>
      <c r="Y284" s="957">
        <v>0</v>
      </c>
      <c r="Z284" s="957">
        <v>0</v>
      </c>
      <c r="AA284" s="957">
        <v>0</v>
      </c>
      <c r="AB284" s="937"/>
    </row>
    <row r="285" spans="1:28">
      <c r="A285" s="951" t="s">
        <v>4081</v>
      </c>
      <c r="B285" s="952">
        <v>0</v>
      </c>
      <c r="C285" s="953">
        <v>0</v>
      </c>
      <c r="D285" s="953">
        <v>0</v>
      </c>
      <c r="E285" s="953">
        <v>0</v>
      </c>
      <c r="F285" s="954">
        <v>0</v>
      </c>
      <c r="G285" s="955">
        <v>0</v>
      </c>
      <c r="H285" s="955">
        <v>0</v>
      </c>
      <c r="I285" s="955">
        <v>0</v>
      </c>
      <c r="J285" s="955">
        <v>0</v>
      </c>
      <c r="K285" s="955">
        <v>0</v>
      </c>
      <c r="L285" s="956">
        <v>0</v>
      </c>
      <c r="M285" s="957">
        <v>0</v>
      </c>
      <c r="N285" s="957">
        <v>0</v>
      </c>
      <c r="O285" s="957">
        <v>0</v>
      </c>
      <c r="P285" s="957">
        <v>0</v>
      </c>
      <c r="Q285" s="957">
        <v>0</v>
      </c>
      <c r="R285" s="957">
        <v>0</v>
      </c>
      <c r="S285" s="957">
        <v>0</v>
      </c>
      <c r="T285" s="957">
        <v>0</v>
      </c>
      <c r="U285" s="957">
        <v>0</v>
      </c>
      <c r="V285" s="957">
        <v>0</v>
      </c>
      <c r="W285" s="957">
        <v>0</v>
      </c>
      <c r="X285" s="957">
        <v>0</v>
      </c>
      <c r="Y285" s="957">
        <v>0</v>
      </c>
      <c r="Z285" s="957">
        <v>0</v>
      </c>
      <c r="AA285" s="957">
        <v>0</v>
      </c>
      <c r="AB285" s="937"/>
    </row>
    <row r="286" spans="1:28">
      <c r="A286" s="951" t="s">
        <v>4082</v>
      </c>
      <c r="B286" s="952">
        <v>0</v>
      </c>
      <c r="C286" s="953">
        <v>0</v>
      </c>
      <c r="D286" s="953">
        <v>0</v>
      </c>
      <c r="E286" s="953">
        <v>0</v>
      </c>
      <c r="F286" s="954">
        <v>0</v>
      </c>
      <c r="G286" s="955">
        <v>0</v>
      </c>
      <c r="H286" s="955">
        <v>0</v>
      </c>
      <c r="I286" s="955">
        <v>0</v>
      </c>
      <c r="J286" s="955">
        <v>0</v>
      </c>
      <c r="K286" s="955">
        <v>0</v>
      </c>
      <c r="L286" s="956">
        <v>0</v>
      </c>
      <c r="M286" s="957">
        <v>0</v>
      </c>
      <c r="N286" s="957">
        <v>0</v>
      </c>
      <c r="O286" s="957">
        <v>0</v>
      </c>
      <c r="P286" s="957">
        <v>0</v>
      </c>
      <c r="Q286" s="957">
        <v>0</v>
      </c>
      <c r="R286" s="957">
        <v>0</v>
      </c>
      <c r="S286" s="957">
        <v>0</v>
      </c>
      <c r="T286" s="957">
        <v>0</v>
      </c>
      <c r="U286" s="957">
        <v>0</v>
      </c>
      <c r="V286" s="957">
        <v>0</v>
      </c>
      <c r="W286" s="957">
        <v>0</v>
      </c>
      <c r="X286" s="957">
        <v>0</v>
      </c>
      <c r="Y286" s="957">
        <v>0</v>
      </c>
      <c r="Z286" s="957">
        <v>0</v>
      </c>
      <c r="AA286" s="957">
        <v>0</v>
      </c>
      <c r="AB286" s="937"/>
    </row>
    <row r="287" spans="1:28">
      <c r="A287" s="951" t="s">
        <v>4083</v>
      </c>
      <c r="B287" s="952">
        <v>0</v>
      </c>
      <c r="C287" s="953">
        <v>0</v>
      </c>
      <c r="D287" s="953">
        <v>0</v>
      </c>
      <c r="E287" s="953">
        <v>0</v>
      </c>
      <c r="F287" s="954">
        <v>0</v>
      </c>
      <c r="G287" s="955">
        <v>0</v>
      </c>
      <c r="H287" s="955">
        <v>0</v>
      </c>
      <c r="I287" s="955">
        <v>0</v>
      </c>
      <c r="J287" s="955">
        <v>0</v>
      </c>
      <c r="K287" s="955">
        <v>0</v>
      </c>
      <c r="L287" s="956">
        <v>0</v>
      </c>
      <c r="M287" s="957">
        <v>0</v>
      </c>
      <c r="N287" s="957">
        <v>0</v>
      </c>
      <c r="O287" s="957">
        <v>0</v>
      </c>
      <c r="P287" s="957">
        <v>0</v>
      </c>
      <c r="Q287" s="957">
        <v>0</v>
      </c>
      <c r="R287" s="957">
        <v>0</v>
      </c>
      <c r="S287" s="957">
        <v>0</v>
      </c>
      <c r="T287" s="957">
        <v>0</v>
      </c>
      <c r="U287" s="957">
        <v>0</v>
      </c>
      <c r="V287" s="957">
        <v>0</v>
      </c>
      <c r="W287" s="957">
        <v>0</v>
      </c>
      <c r="X287" s="957">
        <v>0</v>
      </c>
      <c r="Y287" s="957">
        <v>0</v>
      </c>
      <c r="Z287" s="957">
        <v>0</v>
      </c>
      <c r="AA287" s="957">
        <v>0</v>
      </c>
      <c r="AB287" s="937"/>
    </row>
    <row r="288" spans="1:28">
      <c r="A288" s="951" t="s">
        <v>4084</v>
      </c>
      <c r="B288" s="952">
        <v>0</v>
      </c>
      <c r="C288" s="953">
        <v>262.95688200000001</v>
      </c>
      <c r="D288" s="953">
        <v>0</v>
      </c>
      <c r="E288" s="953">
        <v>3.9919999999999997E-2</v>
      </c>
      <c r="F288" s="954">
        <v>0</v>
      </c>
      <c r="G288" s="955">
        <v>0</v>
      </c>
      <c r="H288" s="955">
        <v>0</v>
      </c>
      <c r="I288" s="955">
        <v>0</v>
      </c>
      <c r="J288" s="955">
        <v>0</v>
      </c>
      <c r="K288" s="955">
        <v>57</v>
      </c>
      <c r="L288" s="956">
        <v>1.2298536481271801E-2</v>
      </c>
      <c r="M288" s="957">
        <v>4.4936960220031698E-4</v>
      </c>
      <c r="N288" s="957">
        <v>4.7977807152214198E-4</v>
      </c>
      <c r="O288" s="957">
        <v>4.0206753881080999E-3</v>
      </c>
      <c r="P288" s="957">
        <v>9.1225407965477804E-4</v>
      </c>
      <c r="Q288" s="957">
        <v>1.2501259610084E-3</v>
      </c>
      <c r="R288" s="957">
        <v>1.8245081593095601E-4</v>
      </c>
      <c r="S288" s="957">
        <v>7.2642454491028598E-3</v>
      </c>
      <c r="T288" s="957">
        <v>5.5073116660640303E-3</v>
      </c>
      <c r="U288" s="957">
        <v>6.3621275258886903E-2</v>
      </c>
      <c r="V288" s="957">
        <v>4.3923344575970797E-6</v>
      </c>
      <c r="W288" s="957">
        <v>1.0136156440608601E-6</v>
      </c>
      <c r="X288" s="957">
        <v>3.37871881353621E-5</v>
      </c>
      <c r="Y288" s="957">
        <v>0</v>
      </c>
      <c r="Z288" s="957">
        <v>0</v>
      </c>
      <c r="AA288" s="957">
        <v>1.8245081593095601E-5</v>
      </c>
      <c r="AB288" s="937"/>
    </row>
    <row r="289" spans="1:28">
      <c r="A289" s="951" t="s">
        <v>4085</v>
      </c>
      <c r="B289" s="952">
        <v>0</v>
      </c>
      <c r="C289" s="953">
        <v>36.517530000000001</v>
      </c>
      <c r="D289" s="953">
        <v>0</v>
      </c>
      <c r="E289" s="953">
        <v>0.04</v>
      </c>
      <c r="F289" s="954">
        <v>0</v>
      </c>
      <c r="G289" s="955">
        <v>0</v>
      </c>
      <c r="H289" s="955">
        <v>0</v>
      </c>
      <c r="I289" s="955">
        <v>0</v>
      </c>
      <c r="J289" s="955">
        <v>0</v>
      </c>
      <c r="K289" s="955">
        <v>18</v>
      </c>
      <c r="L289" s="956">
        <v>7.0419613166333703E-2</v>
      </c>
      <c r="M289" s="957">
        <v>3.3929449980142599E-3</v>
      </c>
      <c r="N289" s="957">
        <v>1.2803566030242499E-4</v>
      </c>
      <c r="O289" s="957">
        <v>2.9234809102386999E-2</v>
      </c>
      <c r="P289" s="957">
        <v>1.2654191093222999E-2</v>
      </c>
      <c r="Q289" s="957">
        <v>2.5393739293314301E-3</v>
      </c>
      <c r="R289" s="957">
        <v>8.3223179196576197E-4</v>
      </c>
      <c r="S289" s="957">
        <v>6.9352649330480201E-2</v>
      </c>
      <c r="T289" s="957">
        <v>6.7858899960285199E-2</v>
      </c>
      <c r="U289" s="957">
        <v>0.75711753792167302</v>
      </c>
      <c r="V289" s="957">
        <v>6.4017830151212496E-5</v>
      </c>
      <c r="W289" s="957">
        <v>0</v>
      </c>
      <c r="X289" s="957">
        <v>0</v>
      </c>
      <c r="Y289" s="957">
        <v>0</v>
      </c>
      <c r="Z289" s="957">
        <v>2.13392767170708E-4</v>
      </c>
      <c r="AA289" s="957">
        <v>9.8160672898525795E-5</v>
      </c>
      <c r="AB289" s="937"/>
    </row>
    <row r="290" spans="1:28">
      <c r="A290" s="951" t="s">
        <v>4086</v>
      </c>
      <c r="B290" s="952">
        <v>124.79</v>
      </c>
      <c r="C290" s="953">
        <v>0</v>
      </c>
      <c r="D290" s="953">
        <v>0</v>
      </c>
      <c r="E290" s="953">
        <v>0</v>
      </c>
      <c r="F290" s="954">
        <v>0</v>
      </c>
      <c r="G290" s="955">
        <v>0</v>
      </c>
      <c r="H290" s="955">
        <v>0</v>
      </c>
      <c r="I290" s="955">
        <v>0</v>
      </c>
      <c r="J290" s="955">
        <v>0</v>
      </c>
      <c r="K290" s="955">
        <v>125</v>
      </c>
      <c r="L290" s="956">
        <v>2.0672424319662399E-2</v>
      </c>
      <c r="M290" s="957">
        <v>1.733816233262E-3</v>
      </c>
      <c r="N290" s="957">
        <v>2.44512545716437E-4</v>
      </c>
      <c r="O290" s="957">
        <v>3.2231199208075698E-2</v>
      </c>
      <c r="P290" s="957">
        <v>1.1855153731705999E-3</v>
      </c>
      <c r="Q290" s="957">
        <v>3.4157661689478E-3</v>
      </c>
      <c r="R290" s="957">
        <v>1.2077437864175501E-3</v>
      </c>
      <c r="S290" s="957">
        <v>1.63008363810958E-2</v>
      </c>
      <c r="T290" s="957">
        <v>3.06011155699661E-2</v>
      </c>
      <c r="U290" s="957">
        <v>0.169676887785042</v>
      </c>
      <c r="V290" s="957">
        <v>8.0763234797247304E-5</v>
      </c>
      <c r="W290" s="957">
        <v>1.70417834893274E-5</v>
      </c>
      <c r="X290" s="957">
        <v>0.107733709536878</v>
      </c>
      <c r="Y290" s="957">
        <v>5.38668547684392E-2</v>
      </c>
      <c r="Z290" s="957">
        <v>6.8908081065541197E-3</v>
      </c>
      <c r="AA290" s="957">
        <v>2.66740958963385E-4</v>
      </c>
      <c r="AB290" s="937"/>
    </row>
    <row r="291" spans="1:28">
      <c r="A291" s="951" t="s">
        <v>4087</v>
      </c>
      <c r="B291" s="952">
        <v>0</v>
      </c>
      <c r="C291" s="953">
        <v>26.511970000000002</v>
      </c>
      <c r="D291" s="953">
        <v>0</v>
      </c>
      <c r="E291" s="953">
        <v>5.0000000000000001E-3</v>
      </c>
      <c r="F291" s="954">
        <v>4</v>
      </c>
      <c r="G291" s="955">
        <v>0</v>
      </c>
      <c r="H291" s="955">
        <v>0</v>
      </c>
      <c r="I291" s="955">
        <v>0</v>
      </c>
      <c r="J291" s="955">
        <v>0</v>
      </c>
      <c r="K291" s="955">
        <v>0</v>
      </c>
      <c r="L291" s="956">
        <v>0</v>
      </c>
      <c r="M291" s="957">
        <v>0</v>
      </c>
      <c r="N291" s="957">
        <v>0</v>
      </c>
      <c r="O291" s="957">
        <v>0</v>
      </c>
      <c r="P291" s="957">
        <v>0</v>
      </c>
      <c r="Q291" s="957">
        <v>0</v>
      </c>
      <c r="R291" s="957">
        <v>0</v>
      </c>
      <c r="S291" s="957">
        <v>0</v>
      </c>
      <c r="T291" s="957">
        <v>0</v>
      </c>
      <c r="U291" s="957">
        <v>0</v>
      </c>
      <c r="V291" s="957">
        <v>0</v>
      </c>
      <c r="W291" s="957">
        <v>0</v>
      </c>
      <c r="X291" s="957">
        <v>0</v>
      </c>
      <c r="Y291" s="957">
        <v>0</v>
      </c>
      <c r="Z291" s="957">
        <v>0</v>
      </c>
      <c r="AA291" s="957">
        <v>0</v>
      </c>
      <c r="AB291" s="937"/>
    </row>
    <row r="292" spans="1:28">
      <c r="A292" s="951" t="s">
        <v>4088</v>
      </c>
      <c r="B292" s="952">
        <v>0</v>
      </c>
      <c r="C292" s="953">
        <v>11.922280000000001</v>
      </c>
      <c r="D292" s="953">
        <v>-1</v>
      </c>
      <c r="E292" s="953">
        <v>3.0000000000000001E-3</v>
      </c>
      <c r="F292" s="954">
        <v>0</v>
      </c>
      <c r="G292" s="955">
        <v>0</v>
      </c>
      <c r="H292" s="955">
        <v>0</v>
      </c>
      <c r="I292" s="955">
        <v>0</v>
      </c>
      <c r="J292" s="955">
        <v>0</v>
      </c>
      <c r="K292" s="955">
        <v>13</v>
      </c>
      <c r="L292" s="956">
        <v>5.7639757443554603E-2</v>
      </c>
      <c r="M292" s="957">
        <v>3.2056335690533099E-3</v>
      </c>
      <c r="N292" s="957">
        <v>2.5583421753021598E-3</v>
      </c>
      <c r="O292" s="957">
        <v>2.3888134769387601E-2</v>
      </c>
      <c r="P292" s="957">
        <v>2.9898697711362599E-3</v>
      </c>
      <c r="Q292" s="957">
        <v>4.9163322525384804E-3</v>
      </c>
      <c r="R292" s="957">
        <v>2.6045772748558098E-3</v>
      </c>
      <c r="S292" s="957">
        <v>8.2760828201039693E-2</v>
      </c>
      <c r="T292" s="957">
        <v>0.113121876907939</v>
      </c>
      <c r="U292" s="957">
        <v>0.44015814775078099</v>
      </c>
      <c r="V292" s="957">
        <v>2.9282229717313898E-5</v>
      </c>
      <c r="W292" s="957">
        <v>2.31175497768267E-5</v>
      </c>
      <c r="X292" s="957">
        <v>4.6235099553653498E-4</v>
      </c>
      <c r="Y292" s="957">
        <v>3.0823399702435602E-4</v>
      </c>
      <c r="Z292" s="957">
        <v>0</v>
      </c>
      <c r="AA292" s="957">
        <v>1.1096423892876801E-3</v>
      </c>
      <c r="AB292" s="937"/>
    </row>
    <row r="293" spans="1:28">
      <c r="A293" s="951" t="s">
        <v>4089</v>
      </c>
      <c r="B293" s="952">
        <v>0</v>
      </c>
      <c r="C293" s="953">
        <v>279.89601699999997</v>
      </c>
      <c r="D293" s="953">
        <v>-66</v>
      </c>
      <c r="E293" s="953">
        <v>7.9990000000000006E-2</v>
      </c>
      <c r="F293" s="954">
        <v>0</v>
      </c>
      <c r="G293" s="955">
        <v>0</v>
      </c>
      <c r="H293" s="955">
        <v>0</v>
      </c>
      <c r="I293" s="955">
        <v>0</v>
      </c>
      <c r="J293" s="955">
        <v>0</v>
      </c>
      <c r="K293" s="955">
        <v>519</v>
      </c>
      <c r="L293" s="956">
        <v>3.1133293420982402</v>
      </c>
      <c r="M293" s="957">
        <v>4.3069773507288002E-2</v>
      </c>
      <c r="N293" s="957">
        <v>0.179662483773258</v>
      </c>
      <c r="O293" s="957">
        <v>0.59682400431527605</v>
      </c>
      <c r="P293" s="957">
        <v>0.30887180429512201</v>
      </c>
      <c r="Q293" s="957">
        <v>4.55309034219901E-2</v>
      </c>
      <c r="R293" s="957">
        <v>3.0764123933777102E-2</v>
      </c>
      <c r="S293" s="957">
        <v>0.91061806843980198</v>
      </c>
      <c r="T293" s="957">
        <v>1.50128924796832</v>
      </c>
      <c r="U293" s="957">
        <v>3.6547779233327198</v>
      </c>
      <c r="V293" s="957">
        <v>9.8445196588086803E-4</v>
      </c>
      <c r="W293" s="957">
        <v>4.9222598294043401E-4</v>
      </c>
      <c r="X293" s="957">
        <v>0.11690367094835299</v>
      </c>
      <c r="Y293" s="957">
        <v>0.110750846161598</v>
      </c>
      <c r="Z293" s="957">
        <v>0</v>
      </c>
      <c r="AA293" s="957">
        <v>1.49513642318157E-2</v>
      </c>
      <c r="AB293" s="937"/>
    </row>
    <row r="294" spans="1:28">
      <c r="A294" s="942"/>
      <c r="B294" s="943"/>
      <c r="C294" s="942"/>
      <c r="D294" s="942"/>
      <c r="E294" s="942"/>
      <c r="F294" s="943"/>
      <c r="G294" s="942"/>
      <c r="H294" s="942"/>
      <c r="I294" s="942"/>
      <c r="J294" s="942"/>
      <c r="K294" s="942"/>
      <c r="L294" s="943"/>
      <c r="M294" s="942"/>
      <c r="N294" s="942"/>
      <c r="O294" s="942"/>
      <c r="P294" s="942"/>
      <c r="Q294" s="942"/>
      <c r="R294" s="942"/>
      <c r="S294" s="942"/>
      <c r="T294" s="942"/>
      <c r="U294" s="942"/>
      <c r="V294" s="942"/>
      <c r="W294" s="942"/>
      <c r="X294" s="942"/>
      <c r="Y294" s="942"/>
      <c r="Z294" s="942"/>
      <c r="AA294" s="942"/>
      <c r="AB294" s="937"/>
    </row>
    <row r="295" spans="1:28">
      <c r="A295" s="944" t="s">
        <v>4090</v>
      </c>
      <c r="B295" s="945">
        <v>0</v>
      </c>
      <c r="C295" s="946">
        <v>2579</v>
      </c>
      <c r="D295" s="946">
        <v>107</v>
      </c>
      <c r="E295" s="946">
        <v>11</v>
      </c>
      <c r="F295" s="947">
        <v>0</v>
      </c>
      <c r="G295" s="948">
        <v>0</v>
      </c>
      <c r="H295" s="948">
        <v>0</v>
      </c>
      <c r="I295" s="948">
        <v>0</v>
      </c>
      <c r="J295" s="948">
        <v>0</v>
      </c>
      <c r="K295" s="948">
        <v>2359</v>
      </c>
      <c r="L295" s="949">
        <v>8.53569029596391</v>
      </c>
      <c r="M295" s="950">
        <v>0.31754465540031901</v>
      </c>
      <c r="N295" s="950">
        <v>0.217343165207495</v>
      </c>
      <c r="O295" s="950">
        <v>16.743638939437901</v>
      </c>
      <c r="P295" s="950">
        <v>0.94604328316627395</v>
      </c>
      <c r="Q295" s="950">
        <v>0.76856392595270995</v>
      </c>
      <c r="R295" s="950">
        <v>1.0715124212373199</v>
      </c>
      <c r="S295" s="950">
        <v>5.5686146660106797</v>
      </c>
      <c r="T295" s="950">
        <v>6.5196609426032701</v>
      </c>
      <c r="U295" s="950">
        <v>31.598993497448198</v>
      </c>
      <c r="V295" s="950">
        <v>7.6172516197103796E-3</v>
      </c>
      <c r="W295" s="950">
        <v>5.5750069649028204E-3</v>
      </c>
      <c r="X295" s="950">
        <v>4.4550747763821601</v>
      </c>
      <c r="Y295" s="950">
        <v>2.2280002133927699</v>
      </c>
      <c r="Z295" s="950">
        <v>0.41885514780412902</v>
      </c>
      <c r="AA295" s="950">
        <v>9.5002851164472504E-2</v>
      </c>
      <c r="AB295" s="937"/>
    </row>
    <row r="296" spans="1:28">
      <c r="A296" s="951" t="s">
        <v>4091</v>
      </c>
      <c r="B296" s="952">
        <v>0</v>
      </c>
      <c r="C296" s="953">
        <v>672.43699000000004</v>
      </c>
      <c r="D296" s="953">
        <v>0</v>
      </c>
      <c r="E296" s="953">
        <v>0</v>
      </c>
      <c r="F296" s="954">
        <v>0</v>
      </c>
      <c r="G296" s="955">
        <v>0</v>
      </c>
      <c r="H296" s="955">
        <v>0</v>
      </c>
      <c r="I296" s="955">
        <v>0</v>
      </c>
      <c r="J296" s="955">
        <v>0</v>
      </c>
      <c r="K296" s="955">
        <v>258</v>
      </c>
      <c r="L296" s="956">
        <v>0.91758889883404604</v>
      </c>
      <c r="M296" s="957">
        <v>3.2727337391747602E-2</v>
      </c>
      <c r="N296" s="957">
        <v>1.07052038197305E-2</v>
      </c>
      <c r="O296" s="957">
        <v>1.1531033828681201</v>
      </c>
      <c r="P296" s="957">
        <v>0.1293800347356</v>
      </c>
      <c r="Q296" s="957">
        <v>8.6253356490400293E-2</v>
      </c>
      <c r="R296" s="957">
        <v>4.1903226380088102E-2</v>
      </c>
      <c r="S296" s="957">
        <v>0.48938074604482401</v>
      </c>
      <c r="T296" s="957">
        <v>0.49549800537038502</v>
      </c>
      <c r="U296" s="957">
        <v>2.7313562888626799</v>
      </c>
      <c r="V296" s="957">
        <v>4.8938074604482399E-4</v>
      </c>
      <c r="W296" s="957">
        <v>2.14104076394611E-4</v>
      </c>
      <c r="X296" s="957">
        <v>0.15293148313900801</v>
      </c>
      <c r="Y296" s="957">
        <v>7.6465741569503795E-2</v>
      </c>
      <c r="Z296" s="957">
        <v>6.1172593255603E-3</v>
      </c>
      <c r="AA296" s="957">
        <v>3.6397692987083798E-3</v>
      </c>
      <c r="AB296" s="937"/>
    </row>
    <row r="297" spans="1:28">
      <c r="A297" s="951" t="s">
        <v>4092</v>
      </c>
      <c r="B297" s="952">
        <v>0</v>
      </c>
      <c r="C297" s="953">
        <v>2.5577239999999999</v>
      </c>
      <c r="D297" s="953">
        <v>0</v>
      </c>
      <c r="E297" s="953">
        <v>0</v>
      </c>
      <c r="F297" s="954">
        <v>0</v>
      </c>
      <c r="G297" s="955">
        <v>0</v>
      </c>
      <c r="H297" s="955">
        <v>0</v>
      </c>
      <c r="I297" s="955">
        <v>0</v>
      </c>
      <c r="J297" s="955">
        <v>0</v>
      </c>
      <c r="K297" s="955">
        <v>9</v>
      </c>
      <c r="L297" s="956">
        <v>3.41001641938792E-2</v>
      </c>
      <c r="M297" s="957">
        <v>1.4041244079832601E-3</v>
      </c>
      <c r="N297" s="957">
        <v>1.2336235870138599E-3</v>
      </c>
      <c r="O297" s="957">
        <v>1.6548609094088399E-2</v>
      </c>
      <c r="P297" s="957">
        <v>3.0188674771640099E-3</v>
      </c>
      <c r="Q297" s="957">
        <v>2.63774799499713E-3</v>
      </c>
      <c r="R297" s="957">
        <v>1.3038298074130299E-3</v>
      </c>
      <c r="S297" s="957">
        <v>1.81533227032122E-2</v>
      </c>
      <c r="T297" s="957">
        <v>2.9887790969929402E-2</v>
      </c>
      <c r="U297" s="957">
        <v>0.22235312946420599</v>
      </c>
      <c r="V297" s="957">
        <v>1.04306384593042E-4</v>
      </c>
      <c r="W297" s="957">
        <v>5.21531922965211E-5</v>
      </c>
      <c r="X297" s="957">
        <v>0.27591044616871102</v>
      </c>
      <c r="Y297" s="957">
        <v>0.13800537038464</v>
      </c>
      <c r="Z297" s="957">
        <v>2.6076596148260499E-3</v>
      </c>
      <c r="AA297" s="957">
        <v>3.5103110199581503E-4</v>
      </c>
      <c r="AB297" s="937"/>
    </row>
    <row r="298" spans="1:28">
      <c r="A298" s="951" t="s">
        <v>4093</v>
      </c>
      <c r="B298" s="952">
        <v>0</v>
      </c>
      <c r="C298" s="953">
        <v>0.44400000000000001</v>
      </c>
      <c r="D298" s="953">
        <v>0</v>
      </c>
      <c r="E298" s="953">
        <v>0</v>
      </c>
      <c r="F298" s="954">
        <v>0</v>
      </c>
      <c r="G298" s="955">
        <v>0</v>
      </c>
      <c r="H298" s="955">
        <v>0</v>
      </c>
      <c r="I298" s="955">
        <v>0</v>
      </c>
      <c r="J298" s="955">
        <v>0</v>
      </c>
      <c r="K298" s="955">
        <v>0</v>
      </c>
      <c r="L298" s="956">
        <v>0</v>
      </c>
      <c r="M298" s="957">
        <v>0</v>
      </c>
      <c r="N298" s="957">
        <v>0</v>
      </c>
      <c r="O298" s="957">
        <v>0</v>
      </c>
      <c r="P298" s="957">
        <v>0</v>
      </c>
      <c r="Q298" s="957">
        <v>0</v>
      </c>
      <c r="R298" s="957">
        <v>0</v>
      </c>
      <c r="S298" s="957">
        <v>0</v>
      </c>
      <c r="T298" s="957">
        <v>0</v>
      </c>
      <c r="U298" s="957">
        <v>0</v>
      </c>
      <c r="V298" s="957">
        <v>0</v>
      </c>
      <c r="W298" s="957">
        <v>0</v>
      </c>
      <c r="X298" s="957">
        <v>0</v>
      </c>
      <c r="Y298" s="957">
        <v>0</v>
      </c>
      <c r="Z298" s="957">
        <v>0</v>
      </c>
      <c r="AA298" s="957">
        <v>0</v>
      </c>
      <c r="AB298" s="937"/>
    </row>
    <row r="299" spans="1:28">
      <c r="A299" s="951" t="s">
        <v>4094</v>
      </c>
      <c r="B299" s="952">
        <v>0</v>
      </c>
      <c r="C299" s="953">
        <v>3.2532679999999998</v>
      </c>
      <c r="D299" s="953">
        <v>0</v>
      </c>
      <c r="E299" s="953">
        <v>0</v>
      </c>
      <c r="F299" s="954">
        <v>0</v>
      </c>
      <c r="G299" s="955">
        <v>0</v>
      </c>
      <c r="H299" s="955">
        <v>0</v>
      </c>
      <c r="I299" s="955">
        <v>0</v>
      </c>
      <c r="J299" s="955">
        <v>0</v>
      </c>
      <c r="K299" s="955">
        <v>2</v>
      </c>
      <c r="L299" s="956">
        <v>8.6542622241453909E-3</v>
      </c>
      <c r="M299" s="957">
        <v>3.7225182717556902E-4</v>
      </c>
      <c r="N299" s="957">
        <v>4.17301411356052E-4</v>
      </c>
      <c r="O299" s="957">
        <v>1.9916658269266099E-2</v>
      </c>
      <c r="P299" s="957">
        <v>4.9554542598531095E-4</v>
      </c>
      <c r="Q299" s="957">
        <v>7.0893819315602004E-4</v>
      </c>
      <c r="R299" s="957">
        <v>6.8048582419992498E-4</v>
      </c>
      <c r="S299" s="957">
        <v>7.6821396181455002E-3</v>
      </c>
      <c r="T299" s="957">
        <v>1.0645928051072E-2</v>
      </c>
      <c r="U299" s="957">
        <v>3.5612881810044898E-2</v>
      </c>
      <c r="V299" s="957">
        <v>6.8759891643894903E-6</v>
      </c>
      <c r="W299" s="957">
        <v>9.2470199107306906E-6</v>
      </c>
      <c r="X299" s="957">
        <v>9.0099168360965702E-4</v>
      </c>
      <c r="Y299" s="957">
        <v>4.50495841804829E-4</v>
      </c>
      <c r="Z299" s="957">
        <v>2.6081338209753198E-4</v>
      </c>
      <c r="AA299" s="957">
        <v>1.0764479588389101E-4</v>
      </c>
      <c r="AB299" s="937"/>
    </row>
    <row r="300" spans="1:28">
      <c r="A300" s="951" t="s">
        <v>4095</v>
      </c>
      <c r="B300" s="952">
        <v>0</v>
      </c>
      <c r="C300" s="953">
        <v>67.375200000000007</v>
      </c>
      <c r="D300" s="953">
        <v>0</v>
      </c>
      <c r="E300" s="953">
        <v>0</v>
      </c>
      <c r="F300" s="954">
        <v>0</v>
      </c>
      <c r="G300" s="955">
        <v>0</v>
      </c>
      <c r="H300" s="955">
        <v>0</v>
      </c>
      <c r="I300" s="955">
        <v>0</v>
      </c>
      <c r="J300" s="955">
        <v>0</v>
      </c>
      <c r="K300" s="955">
        <v>1</v>
      </c>
      <c r="L300" s="956">
        <v>2.9282229717313901E-3</v>
      </c>
      <c r="M300" s="957">
        <v>4.50495841804829E-5</v>
      </c>
      <c r="N300" s="957">
        <v>2.2524792090241399E-5</v>
      </c>
      <c r="O300" s="957">
        <v>1.2768000569047399E-2</v>
      </c>
      <c r="P300" s="957">
        <v>3.1890363538289202E-4</v>
      </c>
      <c r="Q300" s="957">
        <v>6.3187969389993102E-4</v>
      </c>
      <c r="R300" s="957">
        <v>1.4107632940730199E-4</v>
      </c>
      <c r="S300" s="957">
        <v>6.5203345524383102E-4</v>
      </c>
      <c r="T300" s="957">
        <v>6.7574376270724298E-4</v>
      </c>
      <c r="U300" s="957">
        <v>5.4652258703164697E-3</v>
      </c>
      <c r="V300" s="957">
        <v>8.2986076121942098E-7</v>
      </c>
      <c r="W300" s="957">
        <v>4.74206149268241E-7</v>
      </c>
      <c r="X300" s="957">
        <v>2.2524792090241401E-4</v>
      </c>
      <c r="Y300" s="957">
        <v>1.1855153731706E-4</v>
      </c>
      <c r="Z300" s="957">
        <v>1.06696383585354E-4</v>
      </c>
      <c r="AA300" s="957">
        <v>2.0746519030485499E-5</v>
      </c>
      <c r="AB300" s="937"/>
    </row>
    <row r="301" spans="1:28">
      <c r="A301" s="951" t="s">
        <v>4096</v>
      </c>
      <c r="B301" s="952">
        <v>0</v>
      </c>
      <c r="C301" s="953">
        <v>0.51</v>
      </c>
      <c r="D301" s="953">
        <v>0</v>
      </c>
      <c r="E301" s="953">
        <v>0</v>
      </c>
      <c r="F301" s="954">
        <v>0</v>
      </c>
      <c r="G301" s="955">
        <v>0</v>
      </c>
      <c r="H301" s="955">
        <v>0</v>
      </c>
      <c r="I301" s="955">
        <v>0</v>
      </c>
      <c r="J301" s="955">
        <v>0</v>
      </c>
      <c r="K301" s="955">
        <v>3</v>
      </c>
      <c r="L301" s="956">
        <v>9.0336271435599805E-3</v>
      </c>
      <c r="M301" s="957">
        <v>2.0272312881217301E-4</v>
      </c>
      <c r="N301" s="957">
        <v>3.2720224299508598E-4</v>
      </c>
      <c r="O301" s="957">
        <v>2.1837193173802501E-2</v>
      </c>
      <c r="P301" s="957">
        <v>7.3620504673894396E-4</v>
      </c>
      <c r="Q301" s="957">
        <v>1.15232094272182E-3</v>
      </c>
      <c r="R301" s="957">
        <v>3.37871881353621E-4</v>
      </c>
      <c r="S301" s="957">
        <v>9.4959781390965194E-3</v>
      </c>
      <c r="T301" s="957">
        <v>3.0230642015850301E-3</v>
      </c>
      <c r="U301" s="957">
        <v>3.7450430638459299E-2</v>
      </c>
      <c r="V301" s="957">
        <v>5.6904737912188897E-6</v>
      </c>
      <c r="W301" s="957">
        <v>8.1800560748771496E-6</v>
      </c>
      <c r="X301" s="957">
        <v>4.2678553434141698E-4</v>
      </c>
      <c r="Y301" s="957">
        <v>2.13392767170708E-4</v>
      </c>
      <c r="Z301" s="957">
        <v>0</v>
      </c>
      <c r="AA301" s="957">
        <v>4.9791645673165302E-5</v>
      </c>
      <c r="AB301" s="937"/>
    </row>
    <row r="302" spans="1:28">
      <c r="A302" s="951" t="s">
        <v>4097</v>
      </c>
      <c r="B302" s="952">
        <v>0</v>
      </c>
      <c r="C302" s="953">
        <v>224.676151</v>
      </c>
      <c r="D302" s="953">
        <v>0</v>
      </c>
      <c r="E302" s="953">
        <v>0</v>
      </c>
      <c r="F302" s="954">
        <v>0</v>
      </c>
      <c r="G302" s="955">
        <v>0</v>
      </c>
      <c r="H302" s="955">
        <v>0</v>
      </c>
      <c r="I302" s="955">
        <v>0</v>
      </c>
      <c r="J302" s="955">
        <v>0</v>
      </c>
      <c r="K302" s="955">
        <v>73</v>
      </c>
      <c r="L302" s="956">
        <v>0.141549112938122</v>
      </c>
      <c r="M302" s="957">
        <v>3.5794028559065299E-3</v>
      </c>
      <c r="N302" s="957">
        <v>1.7897014279532699E-3</v>
      </c>
      <c r="O302" s="957">
        <v>5.5318044136737299E-2</v>
      </c>
      <c r="P302" s="957">
        <v>2.45677196019039E-2</v>
      </c>
      <c r="Q302" s="957">
        <v>6.5893552574642997E-3</v>
      </c>
      <c r="R302" s="957">
        <v>8.1350064906966692E-3</v>
      </c>
      <c r="S302" s="957">
        <v>0.103314582431848</v>
      </c>
      <c r="T302" s="957">
        <v>8.5417568152314993E-2</v>
      </c>
      <c r="U302" s="957">
        <v>0.62151449588922503</v>
      </c>
      <c r="V302" s="957">
        <v>8.9485071397663296E-5</v>
      </c>
      <c r="W302" s="957">
        <v>4.06750324534833E-5</v>
      </c>
      <c r="X302" s="957">
        <v>1.54565123323237E-2</v>
      </c>
      <c r="Y302" s="957">
        <v>8.1350064906966692E-3</v>
      </c>
      <c r="Z302" s="957">
        <v>4.0675032453483303E-3</v>
      </c>
      <c r="AA302" s="957">
        <v>1.3422760709649499E-3</v>
      </c>
      <c r="AB302" s="937"/>
    </row>
    <row r="303" spans="1:28">
      <c r="A303" s="951" t="s">
        <v>4098</v>
      </c>
      <c r="B303" s="952">
        <v>0</v>
      </c>
      <c r="C303" s="953">
        <v>1.7999999999999999E-2</v>
      </c>
      <c r="D303" s="953">
        <v>0</v>
      </c>
      <c r="E303" s="953">
        <v>0</v>
      </c>
      <c r="F303" s="954">
        <v>0</v>
      </c>
      <c r="G303" s="955">
        <v>0</v>
      </c>
      <c r="H303" s="955">
        <v>0</v>
      </c>
      <c r="I303" s="955">
        <v>0</v>
      </c>
      <c r="J303" s="955">
        <v>0</v>
      </c>
      <c r="K303" s="955">
        <v>0</v>
      </c>
      <c r="L303" s="956">
        <v>0</v>
      </c>
      <c r="M303" s="957">
        <v>0</v>
      </c>
      <c r="N303" s="957">
        <v>0</v>
      </c>
      <c r="O303" s="957">
        <v>0</v>
      </c>
      <c r="P303" s="957">
        <v>0</v>
      </c>
      <c r="Q303" s="957">
        <v>0</v>
      </c>
      <c r="R303" s="957">
        <v>0</v>
      </c>
      <c r="S303" s="957">
        <v>0</v>
      </c>
      <c r="T303" s="957">
        <v>0</v>
      </c>
      <c r="U303" s="957">
        <v>0</v>
      </c>
      <c r="V303" s="957">
        <v>0</v>
      </c>
      <c r="W303" s="957">
        <v>0</v>
      </c>
      <c r="X303" s="957">
        <v>0</v>
      </c>
      <c r="Y303" s="957">
        <v>0</v>
      </c>
      <c r="Z303" s="957">
        <v>0</v>
      </c>
      <c r="AA303" s="957">
        <v>0</v>
      </c>
      <c r="AB303" s="937"/>
    </row>
    <row r="304" spans="1:28">
      <c r="A304" s="951" t="s">
        <v>4099</v>
      </c>
      <c r="B304" s="952">
        <v>0</v>
      </c>
      <c r="C304" s="953">
        <v>1607.2302299999999</v>
      </c>
      <c r="D304" s="953">
        <v>107</v>
      </c>
      <c r="E304" s="953">
        <v>11.411379999999999</v>
      </c>
      <c r="F304" s="954">
        <v>0</v>
      </c>
      <c r="G304" s="955">
        <v>0</v>
      </c>
      <c r="H304" s="955">
        <v>0</v>
      </c>
      <c r="I304" s="955">
        <v>0</v>
      </c>
      <c r="J304" s="955">
        <v>0</v>
      </c>
      <c r="K304" s="955">
        <v>2013</v>
      </c>
      <c r="L304" s="956">
        <v>7.4218360076584302</v>
      </c>
      <c r="M304" s="957">
        <v>0.27921376620451299</v>
      </c>
      <c r="N304" s="957">
        <v>0.20284760792635601</v>
      </c>
      <c r="O304" s="957">
        <v>15.464147051326901</v>
      </c>
      <c r="P304" s="957">
        <v>0.78752600724349897</v>
      </c>
      <c r="Q304" s="957">
        <v>0.67059032738006996</v>
      </c>
      <c r="R304" s="957">
        <v>1.0190109245241601</v>
      </c>
      <c r="S304" s="957">
        <v>4.9399358636183104</v>
      </c>
      <c r="T304" s="957">
        <v>5.8945128420952804</v>
      </c>
      <c r="U304" s="957">
        <v>27.9452410449132</v>
      </c>
      <c r="V304" s="957">
        <v>6.9206830939580197E-3</v>
      </c>
      <c r="W304" s="957">
        <v>5.2501733816233296E-3</v>
      </c>
      <c r="X304" s="957">
        <v>4.0092233096032697</v>
      </c>
      <c r="Y304" s="957">
        <v>2.0046116548016299</v>
      </c>
      <c r="Z304" s="957">
        <v>0.40569521585271201</v>
      </c>
      <c r="AA304" s="957">
        <v>8.9491591732215797E-2</v>
      </c>
      <c r="AB304" s="937"/>
    </row>
    <row r="305" spans="1:28">
      <c r="A305" s="942"/>
      <c r="B305" s="943"/>
      <c r="C305" s="942"/>
      <c r="D305" s="942"/>
      <c r="E305" s="942"/>
      <c r="F305" s="943"/>
      <c r="G305" s="942"/>
      <c r="H305" s="942"/>
      <c r="I305" s="942"/>
      <c r="J305" s="942"/>
      <c r="K305" s="942"/>
      <c r="L305" s="943"/>
      <c r="M305" s="942"/>
      <c r="N305" s="942"/>
      <c r="O305" s="942"/>
      <c r="P305" s="942"/>
      <c r="Q305" s="942"/>
      <c r="R305" s="942"/>
      <c r="S305" s="942"/>
      <c r="T305" s="942"/>
      <c r="U305" s="942"/>
      <c r="V305" s="942"/>
      <c r="W305" s="942"/>
      <c r="X305" s="942"/>
      <c r="Y305" s="942"/>
      <c r="Z305" s="942"/>
      <c r="AA305" s="942"/>
      <c r="AB305" s="937"/>
    </row>
    <row r="306" spans="1:28">
      <c r="A306" s="944" t="s">
        <v>4100</v>
      </c>
      <c r="B306" s="945">
        <v>46372</v>
      </c>
      <c r="C306" s="946">
        <v>15087</v>
      </c>
      <c r="D306" s="946">
        <v>-1073</v>
      </c>
      <c r="E306" s="946">
        <v>0</v>
      </c>
      <c r="F306" s="947">
        <v>0</v>
      </c>
      <c r="G306" s="948">
        <v>0</v>
      </c>
      <c r="H306" s="948">
        <v>0</v>
      </c>
      <c r="I306" s="948">
        <v>0</v>
      </c>
      <c r="J306" s="948">
        <v>0</v>
      </c>
      <c r="K306" s="948">
        <v>75118</v>
      </c>
      <c r="L306" s="949">
        <v>46.979887731694198</v>
      </c>
      <c r="M306" s="950">
        <v>0.31024937315874601</v>
      </c>
      <c r="N306" s="950">
        <v>4.9163322525384801E-2</v>
      </c>
      <c r="O306" s="950">
        <v>4.8701090081385603</v>
      </c>
      <c r="P306" s="950">
        <v>3.3238934695885698</v>
      </c>
      <c r="Q306" s="950">
        <v>2.1007332412583098E-3</v>
      </c>
      <c r="R306" s="950">
        <v>5.43641784674843E-2</v>
      </c>
      <c r="S306" s="950">
        <v>6.74878336484828</v>
      </c>
      <c r="T306" s="950">
        <v>17.1354866244228</v>
      </c>
      <c r="U306" s="950">
        <v>40.252159119873397</v>
      </c>
      <c r="V306" s="950">
        <v>2.1686039963723199E-2</v>
      </c>
      <c r="W306" s="950">
        <v>2.01739151052441E-3</v>
      </c>
      <c r="X306" s="950">
        <v>0.60336804917517795</v>
      </c>
      <c r="Y306" s="950">
        <v>0.60336804917517795</v>
      </c>
      <c r="Z306" s="950">
        <v>0.11770982140210901</v>
      </c>
      <c r="AA306" s="950">
        <v>1.44187121746501E-2</v>
      </c>
      <c r="AB306" s="937"/>
    </row>
    <row r="307" spans="1:28">
      <c r="A307" s="951" t="s">
        <v>4101</v>
      </c>
      <c r="B307" s="952">
        <v>0</v>
      </c>
      <c r="C307" s="953">
        <v>0</v>
      </c>
      <c r="D307" s="953">
        <v>0</v>
      </c>
      <c r="E307" s="953">
        <v>0</v>
      </c>
      <c r="F307" s="954">
        <v>0</v>
      </c>
      <c r="G307" s="955">
        <v>0</v>
      </c>
      <c r="H307" s="955">
        <v>0</v>
      </c>
      <c r="I307" s="955">
        <v>0</v>
      </c>
      <c r="J307" s="955">
        <v>0</v>
      </c>
      <c r="K307" s="955">
        <v>0</v>
      </c>
      <c r="L307" s="956">
        <v>0</v>
      </c>
      <c r="M307" s="957">
        <v>0</v>
      </c>
      <c r="N307" s="957">
        <v>0</v>
      </c>
      <c r="O307" s="957">
        <v>0</v>
      </c>
      <c r="P307" s="957">
        <v>0</v>
      </c>
      <c r="Q307" s="957">
        <v>0</v>
      </c>
      <c r="R307" s="957">
        <v>0</v>
      </c>
      <c r="S307" s="957">
        <v>0</v>
      </c>
      <c r="T307" s="957">
        <v>0</v>
      </c>
      <c r="U307" s="957">
        <v>0</v>
      </c>
      <c r="V307" s="957">
        <v>0</v>
      </c>
      <c r="W307" s="957">
        <v>0</v>
      </c>
      <c r="X307" s="957">
        <v>0</v>
      </c>
      <c r="Y307" s="957">
        <v>0</v>
      </c>
      <c r="Z307" s="957">
        <v>0</v>
      </c>
      <c r="AA307" s="957">
        <v>0</v>
      </c>
      <c r="AB307" s="937"/>
    </row>
    <row r="308" spans="1:28">
      <c r="A308" s="951" t="s">
        <v>4102</v>
      </c>
      <c r="B308" s="952">
        <v>0</v>
      </c>
      <c r="C308" s="953">
        <v>1702</v>
      </c>
      <c r="D308" s="953">
        <v>-183</v>
      </c>
      <c r="E308" s="953">
        <v>0</v>
      </c>
      <c r="F308" s="954">
        <v>0</v>
      </c>
      <c r="G308" s="955">
        <v>0</v>
      </c>
      <c r="H308" s="955">
        <v>0</v>
      </c>
      <c r="I308" s="955">
        <v>0</v>
      </c>
      <c r="J308" s="955">
        <v>0</v>
      </c>
      <c r="K308" s="955">
        <v>1885</v>
      </c>
      <c r="L308" s="956">
        <v>6.3241910339472298</v>
      </c>
      <c r="M308" s="957">
        <v>6.7040894352797496E-3</v>
      </c>
      <c r="N308" s="957">
        <v>4.9163322525384801E-2</v>
      </c>
      <c r="O308" s="957">
        <v>6.7040894352797503E-2</v>
      </c>
      <c r="P308" s="957">
        <v>0.33743916824241399</v>
      </c>
      <c r="Q308" s="957">
        <v>0</v>
      </c>
      <c r="R308" s="957">
        <v>2.23469647842658E-3</v>
      </c>
      <c r="S308" s="957">
        <v>2.2346964784265799E-2</v>
      </c>
      <c r="T308" s="957">
        <v>0.20112268305839301</v>
      </c>
      <c r="U308" s="957">
        <v>0.245816612626924</v>
      </c>
      <c r="V308" s="957">
        <v>2.23469647842658E-4</v>
      </c>
      <c r="W308" s="957">
        <v>0</v>
      </c>
      <c r="X308" s="957">
        <v>0.60336804917517795</v>
      </c>
      <c r="Y308" s="957">
        <v>0.60336804917517795</v>
      </c>
      <c r="Z308" s="957">
        <v>0</v>
      </c>
      <c r="AA308" s="957">
        <v>1.11734823921329E-3</v>
      </c>
      <c r="AB308" s="937"/>
    </row>
    <row r="309" spans="1:28">
      <c r="A309" s="951" t="s">
        <v>4103</v>
      </c>
      <c r="B309" s="952">
        <v>0</v>
      </c>
      <c r="C309" s="953">
        <v>0</v>
      </c>
      <c r="D309" s="953">
        <v>-176</v>
      </c>
      <c r="E309" s="953">
        <v>0</v>
      </c>
      <c r="F309" s="954">
        <v>0</v>
      </c>
      <c r="G309" s="955">
        <v>0</v>
      </c>
      <c r="H309" s="955">
        <v>0</v>
      </c>
      <c r="I309" s="955">
        <v>0</v>
      </c>
      <c r="J309" s="955">
        <v>0</v>
      </c>
      <c r="K309" s="955">
        <v>3541</v>
      </c>
      <c r="L309" s="956">
        <v>3.3583279491176801</v>
      </c>
      <c r="M309" s="957">
        <v>8.3958198727942003E-3</v>
      </c>
      <c r="N309" s="957">
        <v>0</v>
      </c>
      <c r="O309" s="957">
        <v>0.41979099363971001</v>
      </c>
      <c r="P309" s="957">
        <v>0.10074983847353</v>
      </c>
      <c r="Q309" s="957">
        <v>0</v>
      </c>
      <c r="R309" s="957">
        <v>1.25937298091913E-2</v>
      </c>
      <c r="S309" s="957">
        <v>0.46177009300368099</v>
      </c>
      <c r="T309" s="957">
        <v>0.83958198727942002</v>
      </c>
      <c r="U309" s="957">
        <v>3.2743697503897402</v>
      </c>
      <c r="V309" s="957">
        <v>4.1979099363971003E-4</v>
      </c>
      <c r="W309" s="957">
        <v>0</v>
      </c>
      <c r="X309" s="957">
        <v>0</v>
      </c>
      <c r="Y309" s="957">
        <v>0</v>
      </c>
      <c r="Z309" s="957">
        <v>0</v>
      </c>
      <c r="AA309" s="957">
        <v>3.77811894275739E-3</v>
      </c>
      <c r="AB309" s="937"/>
    </row>
    <row r="310" spans="1:28">
      <c r="A310" s="951" t="s">
        <v>4104</v>
      </c>
      <c r="B310" s="952">
        <v>0</v>
      </c>
      <c r="C310" s="953">
        <v>0</v>
      </c>
      <c r="D310" s="953">
        <v>0</v>
      </c>
      <c r="E310" s="953">
        <v>0</v>
      </c>
      <c r="F310" s="954">
        <v>0</v>
      </c>
      <c r="G310" s="955">
        <v>0</v>
      </c>
      <c r="H310" s="955">
        <v>0</v>
      </c>
      <c r="I310" s="955">
        <v>0</v>
      </c>
      <c r="J310" s="955">
        <v>0</v>
      </c>
      <c r="K310" s="955">
        <v>6</v>
      </c>
      <c r="L310" s="956">
        <v>9.6026745226818703E-3</v>
      </c>
      <c r="M310" s="957">
        <v>7.1130922390236102E-6</v>
      </c>
      <c r="N310" s="957">
        <v>0</v>
      </c>
      <c r="O310" s="957">
        <v>4.9791645673165298E-4</v>
      </c>
      <c r="P310" s="957">
        <v>7.3976159285845495E-4</v>
      </c>
      <c r="Q310" s="957">
        <v>0</v>
      </c>
      <c r="R310" s="957">
        <v>2.13392767170708E-5</v>
      </c>
      <c r="S310" s="957">
        <v>3.5565461195118E-4</v>
      </c>
      <c r="T310" s="957">
        <v>4.9791645673165298E-4</v>
      </c>
      <c r="U310" s="957">
        <v>2.2761895164875598E-3</v>
      </c>
      <c r="V310" s="957">
        <v>0</v>
      </c>
      <c r="W310" s="957">
        <v>0</v>
      </c>
      <c r="X310" s="957">
        <v>0</v>
      </c>
      <c r="Y310" s="957">
        <v>0</v>
      </c>
      <c r="Z310" s="957">
        <v>0</v>
      </c>
      <c r="AA310" s="957">
        <v>1.4226184478047201E-6</v>
      </c>
      <c r="AB310" s="937"/>
    </row>
    <row r="311" spans="1:28">
      <c r="A311" s="951" t="s">
        <v>4105</v>
      </c>
      <c r="B311" s="952">
        <v>0</v>
      </c>
      <c r="C311" s="953">
        <v>0</v>
      </c>
      <c r="D311" s="953">
        <v>-714</v>
      </c>
      <c r="E311" s="953">
        <v>0</v>
      </c>
      <c r="F311" s="954">
        <v>0</v>
      </c>
      <c r="G311" s="955">
        <v>0</v>
      </c>
      <c r="H311" s="955">
        <v>0</v>
      </c>
      <c r="I311" s="955">
        <v>0</v>
      </c>
      <c r="J311" s="955">
        <v>0</v>
      </c>
      <c r="K311" s="955">
        <v>9929</v>
      </c>
      <c r="L311" s="956">
        <v>6.4740401771159997</v>
      </c>
      <c r="M311" s="957">
        <v>1.1770982140210899E-2</v>
      </c>
      <c r="N311" s="957">
        <v>0</v>
      </c>
      <c r="O311" s="957">
        <v>0.58854910701054497</v>
      </c>
      <c r="P311" s="957">
        <v>0.64740401771160005</v>
      </c>
      <c r="Q311" s="957">
        <v>0</v>
      </c>
      <c r="R311" s="957">
        <v>3.53129464206327E-2</v>
      </c>
      <c r="S311" s="957">
        <v>0.47083928560843602</v>
      </c>
      <c r="T311" s="957">
        <v>0.82396874981476298</v>
      </c>
      <c r="U311" s="957">
        <v>8.2396874981476298</v>
      </c>
      <c r="V311" s="957">
        <v>0</v>
      </c>
      <c r="W311" s="957">
        <v>1.17709821402109E-3</v>
      </c>
      <c r="X311" s="957">
        <v>0</v>
      </c>
      <c r="Y311" s="957">
        <v>0</v>
      </c>
      <c r="Z311" s="957">
        <v>0.11770982140210901</v>
      </c>
      <c r="AA311" s="957">
        <v>1.17709821402109E-3</v>
      </c>
      <c r="AB311" s="937"/>
    </row>
    <row r="312" spans="1:28">
      <c r="A312" s="951" t="s">
        <v>4106</v>
      </c>
      <c r="B312" s="952">
        <v>44600</v>
      </c>
      <c r="C312" s="953">
        <v>13385</v>
      </c>
      <c r="D312" s="953">
        <v>0</v>
      </c>
      <c r="E312" s="953">
        <v>0</v>
      </c>
      <c r="F312" s="954">
        <v>0</v>
      </c>
      <c r="G312" s="955">
        <v>0</v>
      </c>
      <c r="H312" s="955">
        <v>0</v>
      </c>
      <c r="I312" s="955">
        <v>0</v>
      </c>
      <c r="J312" s="955">
        <v>0</v>
      </c>
      <c r="K312" s="955">
        <v>57985</v>
      </c>
      <c r="L312" s="956">
        <v>30.246527921850799</v>
      </c>
      <c r="M312" s="957">
        <v>0.27496843565318901</v>
      </c>
      <c r="N312" s="957">
        <v>0</v>
      </c>
      <c r="O312" s="957">
        <v>3.4371054456648702</v>
      </c>
      <c r="P312" s="957">
        <v>2.1997474852255099</v>
      </c>
      <c r="Q312" s="957">
        <v>0</v>
      </c>
      <c r="R312" s="957">
        <v>0</v>
      </c>
      <c r="S312" s="957">
        <v>5.4993687130637898</v>
      </c>
      <c r="T312" s="957">
        <v>15.123263960925399</v>
      </c>
      <c r="U312" s="957">
        <v>26.809422476186</v>
      </c>
      <c r="V312" s="957">
        <v>2.06226326739892E-2</v>
      </c>
      <c r="W312" s="957">
        <v>0</v>
      </c>
      <c r="X312" s="957">
        <v>0</v>
      </c>
      <c r="Y312" s="957">
        <v>0</v>
      </c>
      <c r="Z312" s="957">
        <v>0</v>
      </c>
      <c r="AA312" s="957">
        <v>6.87421089132973E-3</v>
      </c>
      <c r="AB312" s="937"/>
    </row>
    <row r="313" spans="1:28">
      <c r="A313" s="951" t="s">
        <v>4107</v>
      </c>
      <c r="B313" s="952">
        <v>1771.51</v>
      </c>
      <c r="C313" s="953">
        <v>0</v>
      </c>
      <c r="D313" s="953">
        <v>0</v>
      </c>
      <c r="E313" s="953">
        <v>0</v>
      </c>
      <c r="F313" s="954">
        <v>0</v>
      </c>
      <c r="G313" s="955">
        <v>0</v>
      </c>
      <c r="H313" s="955">
        <v>0</v>
      </c>
      <c r="I313" s="955">
        <v>0</v>
      </c>
      <c r="J313" s="955">
        <v>0</v>
      </c>
      <c r="K313" s="955">
        <v>1772</v>
      </c>
      <c r="L313" s="956">
        <v>0.56719797513974302</v>
      </c>
      <c r="M313" s="957">
        <v>8.4029329650332305E-3</v>
      </c>
      <c r="N313" s="957">
        <v>0</v>
      </c>
      <c r="O313" s="957">
        <v>0.357124651013912</v>
      </c>
      <c r="P313" s="957">
        <v>3.7813198342649498E-2</v>
      </c>
      <c r="Q313" s="957">
        <v>2.1007332412583098E-3</v>
      </c>
      <c r="R313" s="957">
        <v>4.2014664825166101E-3</v>
      </c>
      <c r="S313" s="957">
        <v>0.29410265377616301</v>
      </c>
      <c r="T313" s="957">
        <v>0.14705132688808101</v>
      </c>
      <c r="U313" s="957">
        <v>1.6805865930066499</v>
      </c>
      <c r="V313" s="957">
        <v>4.2014664825166099E-4</v>
      </c>
      <c r="W313" s="957">
        <v>8.4029329650332199E-4</v>
      </c>
      <c r="X313" s="957">
        <v>0</v>
      </c>
      <c r="Y313" s="957">
        <v>0</v>
      </c>
      <c r="Z313" s="957">
        <v>0</v>
      </c>
      <c r="AA313" s="957">
        <v>1.4705132688808101E-3</v>
      </c>
      <c r="AB313" s="937"/>
    </row>
    <row r="314" spans="1:28">
      <c r="A314" s="942"/>
      <c r="B314" s="943"/>
      <c r="C314" s="942"/>
      <c r="D314" s="942"/>
      <c r="E314" s="942"/>
      <c r="F314" s="943"/>
      <c r="G314" s="942"/>
      <c r="H314" s="942"/>
      <c r="I314" s="942"/>
      <c r="J314" s="942"/>
      <c r="K314" s="942"/>
      <c r="L314" s="943"/>
      <c r="M314" s="942"/>
      <c r="N314" s="942"/>
      <c r="O314" s="942"/>
      <c r="P314" s="942"/>
      <c r="Q314" s="942"/>
      <c r="R314" s="942"/>
      <c r="S314" s="942"/>
      <c r="T314" s="942"/>
      <c r="U314" s="942"/>
      <c r="V314" s="942"/>
      <c r="W314" s="942"/>
      <c r="X314" s="942"/>
      <c r="Y314" s="942"/>
      <c r="Z314" s="942"/>
      <c r="AA314" s="942"/>
      <c r="AB314" s="937"/>
    </row>
    <row r="315" spans="1:28">
      <c r="A315" s="944" t="s">
        <v>4108</v>
      </c>
      <c r="B315" s="945">
        <v>0</v>
      </c>
      <c r="C315" s="946">
        <v>6865</v>
      </c>
      <c r="D315" s="946">
        <v>0</v>
      </c>
      <c r="E315" s="946">
        <v>38</v>
      </c>
      <c r="F315" s="947">
        <v>0</v>
      </c>
      <c r="G315" s="948">
        <v>0</v>
      </c>
      <c r="H315" s="948">
        <v>0</v>
      </c>
      <c r="I315" s="948">
        <v>0</v>
      </c>
      <c r="J315" s="948">
        <v>0</v>
      </c>
      <c r="K315" s="948">
        <v>8583</v>
      </c>
      <c r="L315" s="949">
        <v>11.8210464544199</v>
      </c>
      <c r="M315" s="950">
        <v>0.68971624689543198</v>
      </c>
      <c r="N315" s="950">
        <v>0.14860198099618899</v>
      </c>
      <c r="O315" s="950">
        <v>33.745137905075801</v>
      </c>
      <c r="P315" s="950">
        <v>1.8562242520879899</v>
      </c>
      <c r="Q315" s="950">
        <v>0.155180405801912</v>
      </c>
      <c r="R315" s="950">
        <v>0.260589319692003</v>
      </c>
      <c r="S315" s="950">
        <v>3.61237203843441</v>
      </c>
      <c r="T315" s="950">
        <v>35.339217441302203</v>
      </c>
      <c r="U315" s="950">
        <v>32.107229865503299</v>
      </c>
      <c r="V315" s="950">
        <v>4.6270072257162002E-2</v>
      </c>
      <c r="W315" s="950">
        <v>5.5488639798936597E-2</v>
      </c>
      <c r="X315" s="950">
        <v>2.96855420472665</v>
      </c>
      <c r="Y315" s="950">
        <v>1.9446482872266599</v>
      </c>
      <c r="Z315" s="950">
        <v>0.24207038404770501</v>
      </c>
      <c r="AA315" s="950">
        <v>8.4397669276776305E-2</v>
      </c>
      <c r="AB315" s="937"/>
    </row>
    <row r="316" spans="1:28">
      <c r="A316" s="951" t="s">
        <v>4109</v>
      </c>
      <c r="B316" s="952">
        <v>0</v>
      </c>
      <c r="C316" s="953">
        <v>83.279324000000003</v>
      </c>
      <c r="D316" s="953">
        <v>0</v>
      </c>
      <c r="E316" s="953">
        <v>0.73899999999999999</v>
      </c>
      <c r="F316" s="954">
        <v>0</v>
      </c>
      <c r="G316" s="955">
        <v>0</v>
      </c>
      <c r="H316" s="955">
        <v>0</v>
      </c>
      <c r="I316" s="955">
        <v>0</v>
      </c>
      <c r="J316" s="955">
        <v>0</v>
      </c>
      <c r="K316" s="955">
        <v>269</v>
      </c>
      <c r="L316" s="956">
        <v>0.97903416062547799</v>
      </c>
      <c r="M316" s="957">
        <v>2.9339134455225999E-2</v>
      </c>
      <c r="N316" s="957">
        <v>4.0181858058244403E-2</v>
      </c>
      <c r="O316" s="957">
        <v>1.51479226806874</v>
      </c>
      <c r="P316" s="957">
        <v>0.121502285080882</v>
      </c>
      <c r="Q316" s="957">
        <v>7.3347836138065101E-3</v>
      </c>
      <c r="R316" s="957">
        <v>6.3461823441195497E-2</v>
      </c>
      <c r="S316" s="957">
        <v>0.16264085404527501</v>
      </c>
      <c r="T316" s="957">
        <v>0.84190559741083404</v>
      </c>
      <c r="U316" s="957">
        <v>1.3553404503772899</v>
      </c>
      <c r="V316" s="957">
        <v>2.90202308198432E-3</v>
      </c>
      <c r="W316" s="957">
        <v>2.2642158112185298E-3</v>
      </c>
      <c r="X316" s="957">
        <v>0.70158799784236203</v>
      </c>
      <c r="Y316" s="957">
        <v>0.66331956159641503</v>
      </c>
      <c r="Z316" s="957">
        <v>0.14350663592230101</v>
      </c>
      <c r="AA316" s="957">
        <v>1.54030455889937E-2</v>
      </c>
      <c r="AB316" s="937"/>
    </row>
    <row r="317" spans="1:28">
      <c r="A317" s="951" t="s">
        <v>4110</v>
      </c>
      <c r="B317" s="952">
        <v>0</v>
      </c>
      <c r="C317" s="953">
        <v>6781.7714029999997</v>
      </c>
      <c r="D317" s="953">
        <v>0</v>
      </c>
      <c r="E317" s="953">
        <v>37.404739999999997</v>
      </c>
      <c r="F317" s="954">
        <v>0</v>
      </c>
      <c r="G317" s="955">
        <v>0</v>
      </c>
      <c r="H317" s="955">
        <v>0</v>
      </c>
      <c r="I317" s="955">
        <v>0</v>
      </c>
      <c r="J317" s="955">
        <v>0</v>
      </c>
      <c r="K317" s="955">
        <v>8314</v>
      </c>
      <c r="L317" s="956">
        <v>10.842012293794401</v>
      </c>
      <c r="M317" s="957">
        <v>0.66037711244020603</v>
      </c>
      <c r="N317" s="957">
        <v>0.10842012293794399</v>
      </c>
      <c r="O317" s="957">
        <v>32.230345637006998</v>
      </c>
      <c r="P317" s="957">
        <v>1.7347219670071099</v>
      </c>
      <c r="Q317" s="957">
        <v>0.14784562218810601</v>
      </c>
      <c r="R317" s="957">
        <v>0.197127496250808</v>
      </c>
      <c r="S317" s="957">
        <v>3.4497311843891301</v>
      </c>
      <c r="T317" s="957">
        <v>34.497311843891303</v>
      </c>
      <c r="U317" s="957">
        <v>30.751889415126001</v>
      </c>
      <c r="V317" s="957">
        <v>4.3368049175177698E-2</v>
      </c>
      <c r="W317" s="957">
        <v>5.3224423987718102E-2</v>
      </c>
      <c r="X317" s="957">
        <v>2.2669662068842902</v>
      </c>
      <c r="Y317" s="957">
        <v>1.2813287256302499</v>
      </c>
      <c r="Z317" s="957">
        <v>9.8563748125403805E-2</v>
      </c>
      <c r="AA317" s="957">
        <v>6.8994623687782697E-2</v>
      </c>
      <c r="AB317" s="937"/>
    </row>
    <row r="318" spans="1:28">
      <c r="A318" s="942"/>
      <c r="B318" s="943"/>
      <c r="C318" s="942"/>
      <c r="D318" s="942"/>
      <c r="E318" s="942"/>
      <c r="F318" s="943"/>
      <c r="G318" s="942"/>
      <c r="H318" s="942"/>
      <c r="I318" s="942"/>
      <c r="J318" s="942"/>
      <c r="K318" s="942"/>
      <c r="L318" s="943"/>
      <c r="M318" s="942"/>
      <c r="N318" s="942"/>
      <c r="O318" s="942"/>
      <c r="P318" s="942"/>
      <c r="Q318" s="942"/>
      <c r="R318" s="942"/>
      <c r="S318" s="942"/>
      <c r="T318" s="942"/>
      <c r="U318" s="942"/>
      <c r="V318" s="942"/>
      <c r="W318" s="942"/>
      <c r="X318" s="942"/>
      <c r="Y318" s="942"/>
      <c r="Z318" s="942"/>
      <c r="AA318" s="942"/>
      <c r="AB318" s="937"/>
    </row>
    <row r="319" spans="1:28">
      <c r="A319" s="944" t="s">
        <v>4111</v>
      </c>
      <c r="B319" s="945">
        <v>9077</v>
      </c>
      <c r="C319" s="946">
        <v>38281</v>
      </c>
      <c r="D319" s="946">
        <v>-974</v>
      </c>
      <c r="E319" s="946">
        <v>0</v>
      </c>
      <c r="F319" s="947">
        <v>0</v>
      </c>
      <c r="G319" s="948">
        <v>0</v>
      </c>
      <c r="H319" s="948">
        <v>0</v>
      </c>
      <c r="I319" s="948">
        <v>0</v>
      </c>
      <c r="J319" s="948">
        <v>0</v>
      </c>
      <c r="K319" s="948">
        <v>45542</v>
      </c>
      <c r="L319" s="949">
        <v>100.24477306984799</v>
      </c>
      <c r="M319" s="950">
        <v>8.9836457056791197</v>
      </c>
      <c r="N319" s="950">
        <v>7.0379930752320998</v>
      </c>
      <c r="O319" s="950">
        <v>4.813088637371</v>
      </c>
      <c r="P319" s="950">
        <v>0.227576913273623</v>
      </c>
      <c r="Q319" s="950">
        <v>9.95674054403301E-3</v>
      </c>
      <c r="R319" s="950">
        <v>0.65702978957832403</v>
      </c>
      <c r="S319" s="950">
        <v>9.8462815984180505</v>
      </c>
      <c r="T319" s="950">
        <v>84.322090084900495</v>
      </c>
      <c r="U319" s="950">
        <v>127.71044077151601</v>
      </c>
      <c r="V319" s="950">
        <v>8.8151662129863695E-2</v>
      </c>
      <c r="W319" s="950">
        <v>8.8083629760665805E-2</v>
      </c>
      <c r="X319" s="950">
        <v>24.237730514430702</v>
      </c>
      <c r="Y319" s="950">
        <v>24.231274197708402</v>
      </c>
      <c r="Z319" s="950">
        <v>0.97033990645714696</v>
      </c>
      <c r="AA319" s="950">
        <v>0.95665903712627298</v>
      </c>
      <c r="AB319" s="937"/>
    </row>
    <row r="320" spans="1:28">
      <c r="A320" s="951" t="s">
        <v>4112</v>
      </c>
      <c r="B320" s="952">
        <v>0</v>
      </c>
      <c r="C320" s="953">
        <v>3.8159999999999999E-2</v>
      </c>
      <c r="D320" s="953">
        <v>0</v>
      </c>
      <c r="E320" s="953">
        <v>0</v>
      </c>
      <c r="F320" s="954">
        <v>0</v>
      </c>
      <c r="G320" s="955">
        <v>0</v>
      </c>
      <c r="H320" s="955">
        <v>0</v>
      </c>
      <c r="I320" s="955">
        <v>0</v>
      </c>
      <c r="J320" s="955">
        <v>0</v>
      </c>
      <c r="K320" s="955">
        <v>0</v>
      </c>
      <c r="L320" s="956">
        <v>0</v>
      </c>
      <c r="M320" s="957">
        <v>0</v>
      </c>
      <c r="N320" s="957">
        <v>0</v>
      </c>
      <c r="O320" s="957">
        <v>0</v>
      </c>
      <c r="P320" s="957">
        <v>0</v>
      </c>
      <c r="Q320" s="957">
        <v>0</v>
      </c>
      <c r="R320" s="957">
        <v>0</v>
      </c>
      <c r="S320" s="957">
        <v>0</v>
      </c>
      <c r="T320" s="957">
        <v>0</v>
      </c>
      <c r="U320" s="957">
        <v>0</v>
      </c>
      <c r="V320" s="957">
        <v>0</v>
      </c>
      <c r="W320" s="957">
        <v>0</v>
      </c>
      <c r="X320" s="957">
        <v>0</v>
      </c>
      <c r="Y320" s="957">
        <v>0</v>
      </c>
      <c r="Z320" s="957">
        <v>0</v>
      </c>
      <c r="AA320" s="957">
        <v>0</v>
      </c>
      <c r="AB320" s="937"/>
    </row>
    <row r="321" spans="1:28">
      <c r="A321" s="951" t="s">
        <v>4113</v>
      </c>
      <c r="B321" s="952">
        <v>1266.6345510000001</v>
      </c>
      <c r="C321" s="953">
        <v>1595</v>
      </c>
      <c r="D321" s="953">
        <v>-921</v>
      </c>
      <c r="E321" s="953">
        <v>0</v>
      </c>
      <c r="F321" s="954">
        <v>0</v>
      </c>
      <c r="G321" s="955">
        <v>0</v>
      </c>
      <c r="H321" s="955">
        <v>0</v>
      </c>
      <c r="I321" s="955">
        <v>0</v>
      </c>
      <c r="J321" s="955">
        <v>0</v>
      </c>
      <c r="K321" s="955">
        <v>2861</v>
      </c>
      <c r="L321" s="956">
        <v>6.9815977190684197</v>
      </c>
      <c r="M321" s="957">
        <v>0.51798950818894696</v>
      </c>
      <c r="N321" s="957">
        <v>0.54614111189486803</v>
      </c>
      <c r="O321" s="957">
        <v>0.225212829647368</v>
      </c>
      <c r="P321" s="957">
        <v>0</v>
      </c>
      <c r="Q321" s="957">
        <v>0</v>
      </c>
      <c r="R321" s="957">
        <v>4.7857726300065802E-2</v>
      </c>
      <c r="S321" s="957">
        <v>0.50672886670657902</v>
      </c>
      <c r="T321" s="957">
        <v>4.7857726300065799</v>
      </c>
      <c r="U321" s="957">
        <v>7.8542974339519702</v>
      </c>
      <c r="V321" s="957">
        <v>3.9412245188289504E-3</v>
      </c>
      <c r="W321" s="957">
        <v>1.68909622235526E-3</v>
      </c>
      <c r="X321" s="957">
        <v>0.28151603705921102</v>
      </c>
      <c r="Y321" s="957">
        <v>0.28151603705921102</v>
      </c>
      <c r="Z321" s="957">
        <v>0</v>
      </c>
      <c r="AA321" s="957">
        <v>9.2055744118361899E-2</v>
      </c>
      <c r="AB321" s="937"/>
    </row>
    <row r="322" spans="1:28">
      <c r="A322" s="951" t="s">
        <v>4114</v>
      </c>
      <c r="B322" s="952">
        <v>0</v>
      </c>
      <c r="C322" s="953">
        <v>1510</v>
      </c>
      <c r="D322" s="953">
        <v>0</v>
      </c>
      <c r="E322" s="953">
        <v>0</v>
      </c>
      <c r="F322" s="954">
        <v>0</v>
      </c>
      <c r="G322" s="955">
        <v>0</v>
      </c>
      <c r="H322" s="955">
        <v>0</v>
      </c>
      <c r="I322" s="955">
        <v>0</v>
      </c>
      <c r="J322" s="955">
        <v>0</v>
      </c>
      <c r="K322" s="955">
        <v>1588</v>
      </c>
      <c r="L322" s="956">
        <v>3.4075031267967999</v>
      </c>
      <c r="M322" s="957">
        <v>0.37651968251898299</v>
      </c>
      <c r="N322" s="957">
        <v>0.21085102221063101</v>
      </c>
      <c r="O322" s="957">
        <v>0.15060787300759301</v>
      </c>
      <c r="P322" s="957">
        <v>0</v>
      </c>
      <c r="Q322" s="957">
        <v>0</v>
      </c>
      <c r="R322" s="957">
        <v>3.57693698393034E-2</v>
      </c>
      <c r="S322" s="957">
        <v>0.39534566664493198</v>
      </c>
      <c r="T322" s="957">
        <v>3.5392850156784399</v>
      </c>
      <c r="U322" s="957">
        <v>5.77957712666639</v>
      </c>
      <c r="V322" s="957">
        <v>2.8238976188923702E-3</v>
      </c>
      <c r="W322" s="957">
        <v>1.1295590475569499E-3</v>
      </c>
      <c r="X322" s="957">
        <v>0.112955904755695</v>
      </c>
      <c r="Y322" s="957">
        <v>0.112955904755695</v>
      </c>
      <c r="Z322" s="957">
        <v>0</v>
      </c>
      <c r="AA322" s="957">
        <v>6.9467881424752395E-2</v>
      </c>
      <c r="AB322" s="937"/>
    </row>
    <row r="323" spans="1:28">
      <c r="A323" s="951" t="s">
        <v>4247</v>
      </c>
      <c r="B323" s="952">
        <v>0</v>
      </c>
      <c r="C323" s="953">
        <v>2063.7024500000002</v>
      </c>
      <c r="D323" s="953">
        <v>0</v>
      </c>
      <c r="E323" s="953">
        <v>0</v>
      </c>
      <c r="F323" s="954">
        <v>0</v>
      </c>
      <c r="G323" s="955">
        <v>0</v>
      </c>
      <c r="H323" s="955">
        <v>0</v>
      </c>
      <c r="I323" s="955">
        <v>0</v>
      </c>
      <c r="J323" s="955">
        <v>0</v>
      </c>
      <c r="K323" s="955">
        <v>0</v>
      </c>
      <c r="L323" s="956">
        <v>0</v>
      </c>
      <c r="M323" s="957">
        <v>0</v>
      </c>
      <c r="N323" s="957">
        <v>0</v>
      </c>
      <c r="O323" s="957">
        <v>0</v>
      </c>
      <c r="P323" s="957">
        <v>0</v>
      </c>
      <c r="Q323" s="957">
        <v>0</v>
      </c>
      <c r="R323" s="957">
        <v>0</v>
      </c>
      <c r="S323" s="957">
        <v>0</v>
      </c>
      <c r="T323" s="957">
        <v>0</v>
      </c>
      <c r="U323" s="957">
        <v>0</v>
      </c>
      <c r="V323" s="957">
        <v>0</v>
      </c>
      <c r="W323" s="957">
        <v>0</v>
      </c>
      <c r="X323" s="957">
        <v>0</v>
      </c>
      <c r="Y323" s="957">
        <v>0</v>
      </c>
      <c r="Z323" s="957">
        <v>0</v>
      </c>
      <c r="AA323" s="957">
        <v>0</v>
      </c>
      <c r="AB323" s="937"/>
    </row>
    <row r="324" spans="1:28">
      <c r="A324" s="951" t="s">
        <v>4115</v>
      </c>
      <c r="B324" s="952">
        <v>723.04529300000002</v>
      </c>
      <c r="C324" s="953">
        <v>1874</v>
      </c>
      <c r="D324" s="953">
        <v>0</v>
      </c>
      <c r="E324" s="953">
        <v>0</v>
      </c>
      <c r="F324" s="954">
        <v>0</v>
      </c>
      <c r="G324" s="955">
        <v>0</v>
      </c>
      <c r="H324" s="955">
        <v>0</v>
      </c>
      <c r="I324" s="955">
        <v>0</v>
      </c>
      <c r="J324" s="955">
        <v>0</v>
      </c>
      <c r="K324" s="955">
        <v>2597</v>
      </c>
      <c r="L324" s="956">
        <v>7.2828621897654502</v>
      </c>
      <c r="M324" s="957">
        <v>0.43441634114390398</v>
      </c>
      <c r="N324" s="957">
        <v>0.61584904832753395</v>
      </c>
      <c r="O324" s="957">
        <v>0.30664682904275598</v>
      </c>
      <c r="P324" s="957">
        <v>0</v>
      </c>
      <c r="Q324" s="957">
        <v>0</v>
      </c>
      <c r="R324" s="957">
        <v>2.2998512178206702E-2</v>
      </c>
      <c r="S324" s="957">
        <v>0.45997024356413302</v>
      </c>
      <c r="T324" s="957">
        <v>4.4208251186997298</v>
      </c>
      <c r="U324" s="957">
        <v>7.5895090188081999</v>
      </c>
      <c r="V324" s="957">
        <v>3.32200731462985E-3</v>
      </c>
      <c r="W324" s="957">
        <v>1.50768024279355E-2</v>
      </c>
      <c r="X324" s="957">
        <v>7.6661707260688897E-2</v>
      </c>
      <c r="Y324" s="957">
        <v>7.6661707260688897E-2</v>
      </c>
      <c r="Z324" s="957">
        <v>0</v>
      </c>
      <c r="AA324" s="957">
        <v>4.75302585016271E-2</v>
      </c>
      <c r="AB324" s="937"/>
    </row>
    <row r="325" spans="1:28">
      <c r="A325" s="951" t="s">
        <v>4117</v>
      </c>
      <c r="B325" s="952">
        <v>0</v>
      </c>
      <c r="C325" s="953">
        <v>0</v>
      </c>
      <c r="D325" s="953">
        <v>0</v>
      </c>
      <c r="E325" s="953">
        <v>0</v>
      </c>
      <c r="F325" s="954">
        <v>0</v>
      </c>
      <c r="G325" s="955">
        <v>0</v>
      </c>
      <c r="H325" s="955">
        <v>0</v>
      </c>
      <c r="I325" s="955">
        <v>0</v>
      </c>
      <c r="J325" s="955">
        <v>0</v>
      </c>
      <c r="K325" s="955">
        <v>0</v>
      </c>
      <c r="L325" s="956">
        <v>0</v>
      </c>
      <c r="M325" s="957">
        <v>0</v>
      </c>
      <c r="N325" s="957">
        <v>0</v>
      </c>
      <c r="O325" s="957">
        <v>0</v>
      </c>
      <c r="P325" s="957">
        <v>0</v>
      </c>
      <c r="Q325" s="957">
        <v>0</v>
      </c>
      <c r="R325" s="957">
        <v>0</v>
      </c>
      <c r="S325" s="957">
        <v>0</v>
      </c>
      <c r="T325" s="957">
        <v>0</v>
      </c>
      <c r="U325" s="957">
        <v>0</v>
      </c>
      <c r="V325" s="957">
        <v>0</v>
      </c>
      <c r="W325" s="957">
        <v>0</v>
      </c>
      <c r="X325" s="957">
        <v>0</v>
      </c>
      <c r="Y325" s="957">
        <v>0</v>
      </c>
      <c r="Z325" s="957">
        <v>0</v>
      </c>
      <c r="AA325" s="957">
        <v>0</v>
      </c>
      <c r="AB325" s="937"/>
    </row>
    <row r="326" spans="1:28">
      <c r="A326" s="951" t="s">
        <v>4118</v>
      </c>
      <c r="B326" s="952">
        <v>584.38015700000005</v>
      </c>
      <c r="C326" s="953">
        <v>448.31961999999999</v>
      </c>
      <c r="D326" s="953">
        <v>-49</v>
      </c>
      <c r="E326" s="953">
        <v>0</v>
      </c>
      <c r="F326" s="954">
        <v>0</v>
      </c>
      <c r="G326" s="955">
        <v>0</v>
      </c>
      <c r="H326" s="955">
        <v>0</v>
      </c>
      <c r="I326" s="955">
        <v>0</v>
      </c>
      <c r="J326" s="955">
        <v>0</v>
      </c>
      <c r="K326" s="955">
        <v>1082</v>
      </c>
      <c r="L326" s="956">
        <v>2.8440637095961501</v>
      </c>
      <c r="M326" s="957">
        <v>0.20769925846013401</v>
      </c>
      <c r="N326" s="957">
        <v>0.224220790383099</v>
      </c>
      <c r="O326" s="957">
        <v>0.118010942306894</v>
      </c>
      <c r="P326" s="957">
        <v>0</v>
      </c>
      <c r="Q326" s="957">
        <v>0</v>
      </c>
      <c r="R326" s="957">
        <v>2.2422079038309901E-2</v>
      </c>
      <c r="S326" s="957">
        <v>0.24782297884447799</v>
      </c>
      <c r="T326" s="957">
        <v>1.99438492498651</v>
      </c>
      <c r="U326" s="957">
        <v>2.9620746519030501</v>
      </c>
      <c r="V326" s="957">
        <v>2.4782297884447801E-3</v>
      </c>
      <c r="W326" s="957">
        <v>1.65215319229652E-3</v>
      </c>
      <c r="X326" s="957">
        <v>0.16521531922965199</v>
      </c>
      <c r="Y326" s="957">
        <v>0.16521531922965199</v>
      </c>
      <c r="Z326" s="957">
        <v>0</v>
      </c>
      <c r="AA326" s="957">
        <v>3.77635015382062E-2</v>
      </c>
      <c r="AB326" s="937"/>
    </row>
    <row r="327" spans="1:28">
      <c r="A327" s="951" t="s">
        <v>4119</v>
      </c>
      <c r="B327" s="952">
        <v>220.33169100000001</v>
      </c>
      <c r="C327" s="953">
        <v>5</v>
      </c>
      <c r="D327" s="953">
        <v>-14</v>
      </c>
      <c r="E327" s="953">
        <v>0</v>
      </c>
      <c r="F327" s="954">
        <v>0</v>
      </c>
      <c r="G327" s="955">
        <v>0</v>
      </c>
      <c r="H327" s="955">
        <v>0</v>
      </c>
      <c r="I327" s="955">
        <v>0</v>
      </c>
      <c r="J327" s="955">
        <v>0</v>
      </c>
      <c r="K327" s="955">
        <v>239</v>
      </c>
      <c r="L327" s="956">
        <v>0.35190601234121499</v>
      </c>
      <c r="M327" s="957">
        <v>5.1765884424106297E-2</v>
      </c>
      <c r="N327" s="957">
        <v>1.53002614061398E-2</v>
      </c>
      <c r="O327" s="957">
        <v>3.5700609947659501E-2</v>
      </c>
      <c r="P327" s="957">
        <v>2.0400348541519701E-3</v>
      </c>
      <c r="Q327" s="957">
        <v>0</v>
      </c>
      <c r="R327" s="957">
        <v>7.9051350598388897E-3</v>
      </c>
      <c r="S327" s="957">
        <v>6.1201045624559101E-2</v>
      </c>
      <c r="T327" s="957">
        <v>0.52785901851182204</v>
      </c>
      <c r="U327" s="957">
        <v>0.78286337528081895</v>
      </c>
      <c r="V327" s="957">
        <v>6.3751089192249104E-4</v>
      </c>
      <c r="W327" s="957">
        <v>2.8050479244589601E-4</v>
      </c>
      <c r="X327" s="957">
        <v>1.53002614061398E-2</v>
      </c>
      <c r="Y327" s="957">
        <v>1.53002614061398E-2</v>
      </c>
      <c r="Z327" s="957">
        <v>0</v>
      </c>
      <c r="AA327" s="957">
        <v>9.9196694783139604E-3</v>
      </c>
      <c r="AB327" s="937"/>
    </row>
    <row r="328" spans="1:28">
      <c r="A328" s="951" t="s">
        <v>4248</v>
      </c>
      <c r="B328" s="952">
        <v>0</v>
      </c>
      <c r="C328" s="953">
        <v>0</v>
      </c>
      <c r="D328" s="953">
        <v>0</v>
      </c>
      <c r="E328" s="953">
        <v>0</v>
      </c>
      <c r="F328" s="954">
        <v>0</v>
      </c>
      <c r="G328" s="955">
        <v>0</v>
      </c>
      <c r="H328" s="955">
        <v>0</v>
      </c>
      <c r="I328" s="955">
        <v>0</v>
      </c>
      <c r="J328" s="955">
        <v>0</v>
      </c>
      <c r="K328" s="955">
        <v>0</v>
      </c>
      <c r="L328" s="956">
        <v>0</v>
      </c>
      <c r="M328" s="957">
        <v>0</v>
      </c>
      <c r="N328" s="957">
        <v>0</v>
      </c>
      <c r="O328" s="957">
        <v>0</v>
      </c>
      <c r="P328" s="957">
        <v>0</v>
      </c>
      <c r="Q328" s="957">
        <v>0</v>
      </c>
      <c r="R328" s="957">
        <v>0</v>
      </c>
      <c r="S328" s="957">
        <v>0</v>
      </c>
      <c r="T328" s="957">
        <v>0</v>
      </c>
      <c r="U328" s="957">
        <v>0</v>
      </c>
      <c r="V328" s="957">
        <v>0</v>
      </c>
      <c r="W328" s="957">
        <v>0</v>
      </c>
      <c r="X328" s="957">
        <v>0</v>
      </c>
      <c r="Y328" s="957">
        <v>0</v>
      </c>
      <c r="Z328" s="957">
        <v>0</v>
      </c>
      <c r="AA328" s="957">
        <v>0</v>
      </c>
      <c r="AB328" s="937"/>
    </row>
    <row r="329" spans="1:28">
      <c r="A329" s="951" t="s">
        <v>4120</v>
      </c>
      <c r="B329" s="952">
        <v>69.34</v>
      </c>
      <c r="C329" s="953">
        <v>0</v>
      </c>
      <c r="D329" s="953">
        <v>0</v>
      </c>
      <c r="E329" s="953">
        <v>0</v>
      </c>
      <c r="F329" s="954">
        <v>0</v>
      </c>
      <c r="G329" s="955">
        <v>0</v>
      </c>
      <c r="H329" s="955">
        <v>0</v>
      </c>
      <c r="I329" s="955">
        <v>0</v>
      </c>
      <c r="J329" s="955">
        <v>0</v>
      </c>
      <c r="K329" s="955">
        <v>69</v>
      </c>
      <c r="L329" s="956">
        <v>9.5019531365773E-2</v>
      </c>
      <c r="M329" s="957">
        <v>1.4540867678701601E-2</v>
      </c>
      <c r="N329" s="957">
        <v>4.1031161271583797E-3</v>
      </c>
      <c r="O329" s="957">
        <v>6.4786044113027E-3</v>
      </c>
      <c r="P329" s="957">
        <v>0</v>
      </c>
      <c r="Q329" s="957">
        <v>0</v>
      </c>
      <c r="R329" s="957">
        <v>2.8073952448978401E-3</v>
      </c>
      <c r="S329" s="957">
        <v>1.5116743626373001E-2</v>
      </c>
      <c r="T329" s="957">
        <v>0.13821022744112399</v>
      </c>
      <c r="U329" s="957">
        <v>0.22819084426477301</v>
      </c>
      <c r="V329" s="957">
        <v>1.43968986917838E-4</v>
      </c>
      <c r="W329" s="957">
        <v>8.6381392150702697E-5</v>
      </c>
      <c r="X329" s="957">
        <v>8.6381392150702702E-3</v>
      </c>
      <c r="Y329" s="957">
        <v>7.9182942804810804E-3</v>
      </c>
      <c r="Z329" s="957">
        <v>7.19844934589189E-4</v>
      </c>
      <c r="AA329" s="957">
        <v>2.4762665749868099E-3</v>
      </c>
      <c r="AB329" s="937"/>
    </row>
    <row r="330" spans="1:28">
      <c r="A330" s="951" t="s">
        <v>4249</v>
      </c>
      <c r="B330" s="952">
        <v>36.505228000000002</v>
      </c>
      <c r="C330" s="953">
        <v>0</v>
      </c>
      <c r="D330" s="953">
        <v>0</v>
      </c>
      <c r="E330" s="953">
        <v>0</v>
      </c>
      <c r="F330" s="954">
        <v>0</v>
      </c>
      <c r="G330" s="955">
        <v>0</v>
      </c>
      <c r="H330" s="955">
        <v>0</v>
      </c>
      <c r="I330" s="955">
        <v>0</v>
      </c>
      <c r="J330" s="955">
        <v>0</v>
      </c>
      <c r="K330" s="955">
        <v>37</v>
      </c>
      <c r="L330" s="956">
        <v>5.4426536576113099E-2</v>
      </c>
      <c r="M330" s="957">
        <v>8.5692844821965205E-3</v>
      </c>
      <c r="N330" s="957">
        <v>2.2388220719252198E-3</v>
      </c>
      <c r="O330" s="957">
        <v>3.4740342495391298E-3</v>
      </c>
      <c r="P330" s="957">
        <v>0</v>
      </c>
      <c r="Q330" s="957">
        <v>0</v>
      </c>
      <c r="R330" s="957">
        <v>1.62121598311826E-3</v>
      </c>
      <c r="S330" s="957">
        <v>8.4920837210956494E-3</v>
      </c>
      <c r="T330" s="957">
        <v>7.9516783933895704E-2</v>
      </c>
      <c r="U330" s="957">
        <v>0.12853926723294801</v>
      </c>
      <c r="V330" s="957">
        <v>6.9480684990782594E-5</v>
      </c>
      <c r="W330" s="957">
        <v>4.6320456660521799E-5</v>
      </c>
      <c r="X330" s="957">
        <v>3.4740342495391298E-3</v>
      </c>
      <c r="Y330" s="957">
        <v>3.0880304440347802E-3</v>
      </c>
      <c r="Z330" s="957">
        <v>3.8600380550434801E-4</v>
      </c>
      <c r="AA330" s="957">
        <v>1.36259343343035E-3</v>
      </c>
      <c r="AB330" s="937"/>
    </row>
    <row r="331" spans="1:28">
      <c r="A331" s="951" t="s">
        <v>4250</v>
      </c>
      <c r="B331" s="952">
        <v>0</v>
      </c>
      <c r="C331" s="953">
        <v>0</v>
      </c>
      <c r="D331" s="953">
        <v>0</v>
      </c>
      <c r="E331" s="953">
        <v>0</v>
      </c>
      <c r="F331" s="954">
        <v>0</v>
      </c>
      <c r="G331" s="955">
        <v>0</v>
      </c>
      <c r="H331" s="955">
        <v>0</v>
      </c>
      <c r="I331" s="955">
        <v>0</v>
      </c>
      <c r="J331" s="955">
        <v>0</v>
      </c>
      <c r="K331" s="955">
        <v>0</v>
      </c>
      <c r="L331" s="956">
        <v>0</v>
      </c>
      <c r="M331" s="957">
        <v>0</v>
      </c>
      <c r="N331" s="957">
        <v>0</v>
      </c>
      <c r="O331" s="957">
        <v>0</v>
      </c>
      <c r="P331" s="957">
        <v>0</v>
      </c>
      <c r="Q331" s="957">
        <v>0</v>
      </c>
      <c r="R331" s="957">
        <v>0</v>
      </c>
      <c r="S331" s="957">
        <v>0</v>
      </c>
      <c r="T331" s="957">
        <v>0</v>
      </c>
      <c r="U331" s="957">
        <v>0</v>
      </c>
      <c r="V331" s="957">
        <v>0</v>
      </c>
      <c r="W331" s="957">
        <v>0</v>
      </c>
      <c r="X331" s="957">
        <v>0</v>
      </c>
      <c r="Y331" s="957">
        <v>0</v>
      </c>
      <c r="Z331" s="957">
        <v>0</v>
      </c>
      <c r="AA331" s="957">
        <v>0</v>
      </c>
      <c r="AB331" s="937"/>
    </row>
    <row r="332" spans="1:28">
      <c r="A332" s="951" t="s">
        <v>4121</v>
      </c>
      <c r="B332" s="952">
        <v>494.87692800000002</v>
      </c>
      <c r="C332" s="953">
        <v>21279</v>
      </c>
      <c r="D332" s="953">
        <v>0</v>
      </c>
      <c r="E332" s="953">
        <v>0</v>
      </c>
      <c r="F332" s="954">
        <v>0</v>
      </c>
      <c r="G332" s="955">
        <v>0</v>
      </c>
      <c r="H332" s="955">
        <v>0</v>
      </c>
      <c r="I332" s="955">
        <v>0</v>
      </c>
      <c r="J332" s="955">
        <v>0</v>
      </c>
      <c r="K332" s="955">
        <v>21773.876928000001</v>
      </c>
      <c r="L332" s="956">
        <v>35.560355009706797</v>
      </c>
      <c r="M332" s="957">
        <v>4.2498960865259301</v>
      </c>
      <c r="N332" s="957">
        <v>2.0598986133671602</v>
      </c>
      <c r="O332" s="957">
        <v>2.1683143298601699</v>
      </c>
      <c r="P332" s="957">
        <v>0</v>
      </c>
      <c r="Q332" s="957">
        <v>0</v>
      </c>
      <c r="R332" s="957">
        <v>0.173465146388813</v>
      </c>
      <c r="S332" s="957">
        <v>4.9871229586783903</v>
      </c>
      <c r="T332" s="957">
        <v>37.728669339566899</v>
      </c>
      <c r="U332" s="957">
        <v>54.858352545462303</v>
      </c>
      <c r="V332" s="957">
        <v>2.38514576284619E-2</v>
      </c>
      <c r="W332" s="957">
        <v>1.9514828968741502E-2</v>
      </c>
      <c r="X332" s="957">
        <v>5.4207858246504204</v>
      </c>
      <c r="Y332" s="957">
        <v>5.4207858246504204</v>
      </c>
      <c r="Z332" s="957">
        <v>0.21683143298601701</v>
      </c>
      <c r="AA332" s="957">
        <v>0.29055412020126298</v>
      </c>
      <c r="AB332" s="937"/>
    </row>
    <row r="333" spans="1:28">
      <c r="A333" s="951" t="s">
        <v>4122</v>
      </c>
      <c r="B333" s="952">
        <v>0</v>
      </c>
      <c r="C333" s="953">
        <v>9.4087999999999994</v>
      </c>
      <c r="D333" s="953">
        <v>0</v>
      </c>
      <c r="E333" s="953">
        <v>0</v>
      </c>
      <c r="F333" s="954">
        <v>0</v>
      </c>
      <c r="G333" s="955">
        <v>0</v>
      </c>
      <c r="H333" s="955">
        <v>0</v>
      </c>
      <c r="I333" s="955">
        <v>0</v>
      </c>
      <c r="J333" s="955">
        <v>0</v>
      </c>
      <c r="K333" s="955">
        <v>6</v>
      </c>
      <c r="L333" s="956">
        <v>1.27238993971654E-2</v>
      </c>
      <c r="M333" s="957">
        <v>1.07663764129861E-3</v>
      </c>
      <c r="N333" s="957">
        <v>9.3594067681072705E-4</v>
      </c>
      <c r="O333" s="957">
        <v>4.8938074604482399E-4</v>
      </c>
      <c r="P333" s="957">
        <v>0</v>
      </c>
      <c r="Q333" s="957">
        <v>0</v>
      </c>
      <c r="R333" s="957">
        <v>1.7128326111568801E-4</v>
      </c>
      <c r="S333" s="957">
        <v>1.2234518651120601E-3</v>
      </c>
      <c r="T333" s="957">
        <v>1.15004475320534E-2</v>
      </c>
      <c r="U333" s="957">
        <v>1.6394254992501599E-2</v>
      </c>
      <c r="V333" s="957">
        <v>2.2022133572017101E-5</v>
      </c>
      <c r="W333" s="957">
        <v>1.9575229841792999E-5</v>
      </c>
      <c r="X333" s="957">
        <v>2.0186955774348998E-3</v>
      </c>
      <c r="Y333" s="957">
        <v>2.0186955774348998E-3</v>
      </c>
      <c r="Z333" s="957">
        <v>1.22345186511206E-4</v>
      </c>
      <c r="AA333" s="957">
        <v>9.9099601074076994E-5</v>
      </c>
      <c r="AB333" s="937"/>
    </row>
    <row r="334" spans="1:28">
      <c r="A334" s="951" t="s">
        <v>4123</v>
      </c>
      <c r="B334" s="952">
        <v>0</v>
      </c>
      <c r="C334" s="953">
        <v>5.7629999999999999</v>
      </c>
      <c r="D334" s="953">
        <v>0</v>
      </c>
      <c r="E334" s="953">
        <v>0</v>
      </c>
      <c r="F334" s="954">
        <v>0</v>
      </c>
      <c r="G334" s="955">
        <v>0</v>
      </c>
      <c r="H334" s="955">
        <v>0</v>
      </c>
      <c r="I334" s="955">
        <v>0</v>
      </c>
      <c r="J334" s="955">
        <v>0</v>
      </c>
      <c r="K334" s="955">
        <v>13</v>
      </c>
      <c r="L334" s="956">
        <v>4.1512954719240297E-2</v>
      </c>
      <c r="M334" s="957">
        <v>2.5384610824940898E-3</v>
      </c>
      <c r="N334" s="957">
        <v>3.47811242242284E-3</v>
      </c>
      <c r="O334" s="957">
        <v>1.6829576237529899E-3</v>
      </c>
      <c r="P334" s="957">
        <v>0</v>
      </c>
      <c r="Q334" s="957">
        <v>0</v>
      </c>
      <c r="R334" s="957">
        <v>3.50616171615205E-4</v>
      </c>
      <c r="S334" s="957">
        <v>3.0854223102138099E-3</v>
      </c>
      <c r="T334" s="957">
        <v>3.6464081847981403E-2</v>
      </c>
      <c r="U334" s="957">
        <v>4.8805771088836603E-2</v>
      </c>
      <c r="V334" s="957">
        <v>4.4878869966746299E-5</v>
      </c>
      <c r="W334" s="957">
        <v>1.5427111551069E-5</v>
      </c>
      <c r="X334" s="957">
        <v>2.80492937292164E-3</v>
      </c>
      <c r="Y334" s="957">
        <v>2.80492937292164E-3</v>
      </c>
      <c r="Z334" s="957">
        <v>7.0123234323041098E-4</v>
      </c>
      <c r="AA334" s="957">
        <v>2.5244364356294798E-4</v>
      </c>
      <c r="AB334" s="937"/>
    </row>
    <row r="335" spans="1:28">
      <c r="A335" s="951" t="s">
        <v>4124</v>
      </c>
      <c r="B335" s="952">
        <v>0</v>
      </c>
      <c r="C335" s="953">
        <v>17.617899999999999</v>
      </c>
      <c r="D335" s="953">
        <v>0</v>
      </c>
      <c r="E335" s="953">
        <v>0</v>
      </c>
      <c r="F335" s="954">
        <v>0</v>
      </c>
      <c r="G335" s="955">
        <v>0</v>
      </c>
      <c r="H335" s="955">
        <v>0</v>
      </c>
      <c r="I335" s="955">
        <v>0</v>
      </c>
      <c r="J335" s="955">
        <v>0</v>
      </c>
      <c r="K335" s="955">
        <v>19</v>
      </c>
      <c r="L335" s="956">
        <v>2.6151283616770299E-2</v>
      </c>
      <c r="M335" s="957">
        <v>4.1648340574856396E-3</v>
      </c>
      <c r="N335" s="957">
        <v>1.04605134467081E-3</v>
      </c>
      <c r="O335" s="957">
        <v>2.7119849676650698E-3</v>
      </c>
      <c r="P335" s="957">
        <v>0</v>
      </c>
      <c r="Q335" s="957">
        <v>0</v>
      </c>
      <c r="R335" s="957">
        <v>1.9371321197607599E-4</v>
      </c>
      <c r="S335" s="957">
        <v>4.64911708742583E-3</v>
      </c>
      <c r="T335" s="957">
        <v>3.5643231003598001E-2</v>
      </c>
      <c r="U335" s="957">
        <v>4.5716318026354001E-2</v>
      </c>
      <c r="V335" s="957">
        <v>3.0994113916172199E-5</v>
      </c>
      <c r="W335" s="957">
        <v>9.6856605988038096E-6</v>
      </c>
      <c r="X335" s="957">
        <v>2.3245585437129202E-3</v>
      </c>
      <c r="Y335" s="957">
        <v>2.3245585437129202E-3</v>
      </c>
      <c r="Z335" s="957">
        <v>0</v>
      </c>
      <c r="AA335" s="957">
        <v>3.6418083851502301E-4</v>
      </c>
      <c r="AB335" s="937"/>
    </row>
    <row r="336" spans="1:28">
      <c r="A336" s="951" t="s">
        <v>4125</v>
      </c>
      <c r="B336" s="952">
        <v>0</v>
      </c>
      <c r="C336" s="953">
        <v>18.042000000000002</v>
      </c>
      <c r="D336" s="953">
        <v>0</v>
      </c>
      <c r="E336" s="953">
        <v>0</v>
      </c>
      <c r="F336" s="954">
        <v>0</v>
      </c>
      <c r="G336" s="955">
        <v>0</v>
      </c>
      <c r="H336" s="955">
        <v>0</v>
      </c>
      <c r="I336" s="955">
        <v>0</v>
      </c>
      <c r="J336" s="955">
        <v>0</v>
      </c>
      <c r="K336" s="955">
        <v>0</v>
      </c>
      <c r="L336" s="956">
        <v>0</v>
      </c>
      <c r="M336" s="957">
        <v>0</v>
      </c>
      <c r="N336" s="957">
        <v>0</v>
      </c>
      <c r="O336" s="957">
        <v>0</v>
      </c>
      <c r="P336" s="957">
        <v>0</v>
      </c>
      <c r="Q336" s="957">
        <v>0</v>
      </c>
      <c r="R336" s="957">
        <v>0</v>
      </c>
      <c r="S336" s="957">
        <v>0</v>
      </c>
      <c r="T336" s="957">
        <v>0</v>
      </c>
      <c r="U336" s="957">
        <v>0</v>
      </c>
      <c r="V336" s="957">
        <v>0</v>
      </c>
      <c r="W336" s="957">
        <v>0</v>
      </c>
      <c r="X336" s="957">
        <v>0</v>
      </c>
      <c r="Y336" s="957">
        <v>0</v>
      </c>
      <c r="Z336" s="957">
        <v>0</v>
      </c>
      <c r="AA336" s="957">
        <v>0</v>
      </c>
      <c r="AB336" s="937"/>
    </row>
    <row r="337" spans="1:28">
      <c r="A337" s="951" t="s">
        <v>4126</v>
      </c>
      <c r="B337" s="952">
        <v>5681.6446310000001</v>
      </c>
      <c r="C337" s="953">
        <v>0</v>
      </c>
      <c r="D337" s="953">
        <v>-16</v>
      </c>
      <c r="E337" s="953">
        <v>0</v>
      </c>
      <c r="F337" s="954">
        <v>0</v>
      </c>
      <c r="G337" s="955">
        <v>0</v>
      </c>
      <c r="H337" s="955">
        <v>0</v>
      </c>
      <c r="I337" s="955">
        <v>0</v>
      </c>
      <c r="J337" s="955">
        <v>0</v>
      </c>
      <c r="K337" s="955">
        <v>5698</v>
      </c>
      <c r="L337" s="956">
        <v>9.5111337676271308</v>
      </c>
      <c r="M337" s="957">
        <v>1.27211414142013</v>
      </c>
      <c r="N337" s="957">
        <v>0.48744560559089001</v>
      </c>
      <c r="O337" s="957">
        <v>0.35666751628601701</v>
      </c>
      <c r="P337" s="957">
        <v>2.3777834419067799E-2</v>
      </c>
      <c r="Q337" s="957">
        <v>0</v>
      </c>
      <c r="R337" s="957">
        <v>0.178333758143009</v>
      </c>
      <c r="S337" s="957">
        <v>1.3672254790964</v>
      </c>
      <c r="T337" s="957">
        <v>10.9972484188189</v>
      </c>
      <c r="U337" s="957">
        <v>18.487266260825201</v>
      </c>
      <c r="V337" s="957">
        <v>2.1994496837637701E-2</v>
      </c>
      <c r="W337" s="957">
        <v>1.6050038232870802E-2</v>
      </c>
      <c r="X337" s="957">
        <v>0.178333758143009</v>
      </c>
      <c r="Y337" s="957">
        <v>0.178333758143009</v>
      </c>
      <c r="Z337" s="957">
        <v>5.9444586047669598E-2</v>
      </c>
      <c r="AA337" s="957">
        <v>0.16822817851490501</v>
      </c>
      <c r="AB337" s="937"/>
    </row>
    <row r="338" spans="1:28">
      <c r="A338" s="951" t="s">
        <v>4127</v>
      </c>
      <c r="B338" s="952">
        <v>0</v>
      </c>
      <c r="C338" s="953">
        <v>0</v>
      </c>
      <c r="D338" s="953">
        <v>0</v>
      </c>
      <c r="E338" s="953">
        <v>0</v>
      </c>
      <c r="F338" s="954">
        <v>0</v>
      </c>
      <c r="G338" s="955">
        <v>0</v>
      </c>
      <c r="H338" s="955">
        <v>0</v>
      </c>
      <c r="I338" s="955">
        <v>0</v>
      </c>
      <c r="J338" s="955">
        <v>0</v>
      </c>
      <c r="K338" s="955">
        <v>7</v>
      </c>
      <c r="L338" s="956">
        <v>7.8869966746293804E-3</v>
      </c>
      <c r="M338" s="957">
        <v>1.5056993651565199E-3</v>
      </c>
      <c r="N338" s="957">
        <v>2.07133246000368E-4</v>
      </c>
      <c r="O338" s="957">
        <v>6.6919971784734104E-3</v>
      </c>
      <c r="P338" s="957">
        <v>0</v>
      </c>
      <c r="Q338" s="957">
        <v>0</v>
      </c>
      <c r="R338" s="957">
        <v>7.1699969769358003E-5</v>
      </c>
      <c r="S338" s="957">
        <v>1.67299929461835E-3</v>
      </c>
      <c r="T338" s="957">
        <v>1.4817993752334E-2</v>
      </c>
      <c r="U338" s="957">
        <v>2.27049904269634E-2</v>
      </c>
      <c r="V338" s="957">
        <v>1.2746661292330301E-5</v>
      </c>
      <c r="W338" s="957">
        <v>1.3543327623101001E-5</v>
      </c>
      <c r="X338" s="957">
        <v>2.3103323592348702E-3</v>
      </c>
      <c r="Y338" s="957">
        <v>2.3103323592348702E-3</v>
      </c>
      <c r="Z338" s="957">
        <v>7.9666633077064397E-5</v>
      </c>
      <c r="AA338" s="957">
        <v>9.2413294369394702E-5</v>
      </c>
      <c r="AB338" s="937"/>
    </row>
    <row r="339" spans="1:28">
      <c r="A339" s="951" t="s">
        <v>4128</v>
      </c>
      <c r="B339" s="952">
        <v>0</v>
      </c>
      <c r="C339" s="953">
        <v>127.929838</v>
      </c>
      <c r="D339" s="953">
        <v>0</v>
      </c>
      <c r="E339" s="953">
        <v>0</v>
      </c>
      <c r="F339" s="954">
        <v>0</v>
      </c>
      <c r="G339" s="955">
        <v>0</v>
      </c>
      <c r="H339" s="955">
        <v>0</v>
      </c>
      <c r="I339" s="955">
        <v>0</v>
      </c>
      <c r="J339" s="955">
        <v>0</v>
      </c>
      <c r="K339" s="955">
        <v>30</v>
      </c>
      <c r="L339" s="956">
        <v>9.5905822658755302E-2</v>
      </c>
      <c r="M339" s="957">
        <v>5.5887565722008503E-3</v>
      </c>
      <c r="N339" s="957">
        <v>8.0726483820678895E-3</v>
      </c>
      <c r="O339" s="957">
        <v>2.7598797887411599E-3</v>
      </c>
      <c r="P339" s="957">
        <v>2.0699098415558699E-4</v>
      </c>
      <c r="Q339" s="957">
        <v>0</v>
      </c>
      <c r="R339" s="957">
        <v>2.41489481514852E-4</v>
      </c>
      <c r="S339" s="957">
        <v>5.1747746038896796E-3</v>
      </c>
      <c r="T339" s="957">
        <v>7.1066904560084895E-2</v>
      </c>
      <c r="U339" s="957">
        <v>9.0731048054865607E-2</v>
      </c>
      <c r="V339" s="957">
        <v>5.1747746038896802E-5</v>
      </c>
      <c r="W339" s="957">
        <v>1.5524323811669E-4</v>
      </c>
      <c r="X339" s="957">
        <v>3.4498497359264498E-4</v>
      </c>
      <c r="Y339" s="957">
        <v>3.4498497359264498E-4</v>
      </c>
      <c r="Z339" s="957">
        <v>2.0699098415558701E-3</v>
      </c>
      <c r="AA339" s="957">
        <v>5.8302460537156995E-4</v>
      </c>
      <c r="AB339" s="937"/>
    </row>
    <row r="340" spans="1:28">
      <c r="A340" s="951" t="s">
        <v>4129</v>
      </c>
      <c r="B340" s="952">
        <v>0</v>
      </c>
      <c r="C340" s="953">
        <v>20.01868</v>
      </c>
      <c r="D340" s="953">
        <v>0</v>
      </c>
      <c r="E340" s="953">
        <v>0</v>
      </c>
      <c r="F340" s="954">
        <v>0</v>
      </c>
      <c r="G340" s="955">
        <v>0</v>
      </c>
      <c r="H340" s="955">
        <v>0</v>
      </c>
      <c r="I340" s="955">
        <v>0</v>
      </c>
      <c r="J340" s="955">
        <v>0</v>
      </c>
      <c r="K340" s="955">
        <v>2</v>
      </c>
      <c r="L340" s="956">
        <v>5.7616047136091197E-3</v>
      </c>
      <c r="M340" s="957">
        <v>6.25952117034078E-4</v>
      </c>
      <c r="N340" s="957">
        <v>3.3905739672679202E-4</v>
      </c>
      <c r="O340" s="957">
        <v>3.5565461195118E-4</v>
      </c>
      <c r="P340" s="957">
        <v>4.7420614926824098E-5</v>
      </c>
      <c r="Q340" s="957">
        <v>4.7420614926824099E-6</v>
      </c>
      <c r="R340" s="957">
        <v>6.63888608975537E-5</v>
      </c>
      <c r="S340" s="957">
        <v>4.9791645673165298E-4</v>
      </c>
      <c r="T340" s="957">
        <v>4.3152759583409903E-3</v>
      </c>
      <c r="U340" s="957">
        <v>6.3069417852676E-3</v>
      </c>
      <c r="V340" s="957">
        <v>3.5565461195118E-6</v>
      </c>
      <c r="W340" s="957">
        <v>1.4226184478047201E-6</v>
      </c>
      <c r="X340" s="957">
        <v>7.1130922390236096E-5</v>
      </c>
      <c r="Y340" s="957">
        <v>4.7420614926824098E-5</v>
      </c>
      <c r="Z340" s="957">
        <v>0</v>
      </c>
      <c r="AA340" s="957">
        <v>1.11912651227305E-4</v>
      </c>
      <c r="AB340" s="937"/>
    </row>
    <row r="341" spans="1:28">
      <c r="A341" s="951" t="s">
        <v>4130</v>
      </c>
      <c r="B341" s="952">
        <v>0</v>
      </c>
      <c r="C341" s="953">
        <v>2.9</v>
      </c>
      <c r="D341" s="953">
        <v>0</v>
      </c>
      <c r="E341" s="953">
        <v>0</v>
      </c>
      <c r="F341" s="954">
        <v>0</v>
      </c>
      <c r="G341" s="955">
        <v>0</v>
      </c>
      <c r="H341" s="955">
        <v>0</v>
      </c>
      <c r="I341" s="955">
        <v>0</v>
      </c>
      <c r="J341" s="955">
        <v>0</v>
      </c>
      <c r="K341" s="955">
        <v>5</v>
      </c>
      <c r="L341" s="956">
        <v>1.7782730597558999E-2</v>
      </c>
      <c r="M341" s="957">
        <v>3.7343734254873901E-3</v>
      </c>
      <c r="N341" s="957">
        <v>3.1416157389020899E-4</v>
      </c>
      <c r="O341" s="957">
        <v>8.8913652987795098E-4</v>
      </c>
      <c r="P341" s="957">
        <v>0</v>
      </c>
      <c r="Q341" s="957">
        <v>0</v>
      </c>
      <c r="R341" s="957">
        <v>6.2239557091456604E-4</v>
      </c>
      <c r="S341" s="957">
        <v>3.85292496280446E-3</v>
      </c>
      <c r="T341" s="957">
        <v>3.3668636598045101E-2</v>
      </c>
      <c r="U341" s="957">
        <v>5.1392091426945598E-2</v>
      </c>
      <c r="V341" s="957">
        <v>8.0022287689015596E-5</v>
      </c>
      <c r="W341" s="957">
        <v>2.84523689560944E-5</v>
      </c>
      <c r="X341" s="957">
        <v>3.5565461195118E-4</v>
      </c>
      <c r="Y341" s="957">
        <v>3.5565461195118E-4</v>
      </c>
      <c r="Z341" s="957">
        <v>0</v>
      </c>
      <c r="AA341" s="957">
        <v>4.58201691730438E-4</v>
      </c>
      <c r="AB341" s="937"/>
    </row>
    <row r="342" spans="1:28">
      <c r="A342" s="951" t="s">
        <v>4131</v>
      </c>
      <c r="B342" s="952">
        <v>0</v>
      </c>
      <c r="C342" s="953">
        <v>8170</v>
      </c>
      <c r="D342" s="953">
        <v>0</v>
      </c>
      <c r="E342" s="953">
        <v>0</v>
      </c>
      <c r="F342" s="954">
        <v>0</v>
      </c>
      <c r="G342" s="955">
        <v>0</v>
      </c>
      <c r="H342" s="955">
        <v>0</v>
      </c>
      <c r="I342" s="955">
        <v>0</v>
      </c>
      <c r="J342" s="955">
        <v>0</v>
      </c>
      <c r="K342" s="955">
        <v>8170</v>
      </c>
      <c r="L342" s="956">
        <v>30.219261068267901</v>
      </c>
      <c r="M342" s="957">
        <v>1.4528490898205699</v>
      </c>
      <c r="N342" s="957">
        <v>2.61512836167703</v>
      </c>
      <c r="O342" s="957">
        <v>1.1622792718564601</v>
      </c>
      <c r="P342" s="957">
        <v>0.19371321197607599</v>
      </c>
      <c r="Q342" s="957">
        <v>9.6856605988038195E-3</v>
      </c>
      <c r="R342" s="957">
        <v>0.12591358778445</v>
      </c>
      <c r="S342" s="957">
        <v>1.4528490898205699</v>
      </c>
      <c r="T342" s="957">
        <v>16.8530494419186</v>
      </c>
      <c r="U342" s="957">
        <v>24.407864708985599</v>
      </c>
      <c r="V342" s="957">
        <v>2.32455854371292E-2</v>
      </c>
      <c r="W342" s="957">
        <v>2.7119849676650699E-2</v>
      </c>
      <c r="X342" s="957">
        <v>17.821615501798998</v>
      </c>
      <c r="Y342" s="957">
        <v>17.821615501798998</v>
      </c>
      <c r="Z342" s="957">
        <v>0.67799624191626695</v>
      </c>
      <c r="AA342" s="957">
        <v>0.18693324955691401</v>
      </c>
      <c r="AB342" s="937"/>
    </row>
    <row r="343" spans="1:28">
      <c r="A343" s="951" t="s">
        <v>4132</v>
      </c>
      <c r="B343" s="952">
        <v>0</v>
      </c>
      <c r="C343" s="953">
        <v>0</v>
      </c>
      <c r="D343" s="953">
        <v>0</v>
      </c>
      <c r="E343" s="953">
        <v>0</v>
      </c>
      <c r="F343" s="954">
        <v>0</v>
      </c>
      <c r="G343" s="955">
        <v>0</v>
      </c>
      <c r="H343" s="955">
        <v>0</v>
      </c>
      <c r="I343" s="955">
        <v>0</v>
      </c>
      <c r="J343" s="955">
        <v>0</v>
      </c>
      <c r="K343" s="955">
        <v>10</v>
      </c>
      <c r="L343" s="956">
        <v>1.06696383585354E-2</v>
      </c>
      <c r="M343" s="957">
        <v>1.79012821348761E-3</v>
      </c>
      <c r="N343" s="957">
        <v>1.42261844780472E-4</v>
      </c>
      <c r="O343" s="957">
        <v>2.84523689560944E-3</v>
      </c>
      <c r="P343" s="957">
        <v>5.8090253285359502E-4</v>
      </c>
      <c r="Q343" s="957">
        <v>0</v>
      </c>
      <c r="R343" s="957">
        <v>9.7212260599989302E-4</v>
      </c>
      <c r="S343" s="957">
        <v>3.3194430448776802E-3</v>
      </c>
      <c r="T343" s="957">
        <v>2.51329259112168E-2</v>
      </c>
      <c r="U343" s="957">
        <v>5.07400579717018E-2</v>
      </c>
      <c r="V343" s="957">
        <v>3.5446909657801002E-4</v>
      </c>
      <c r="W343" s="957">
        <v>2.8926575105362698E-4</v>
      </c>
      <c r="X343" s="957">
        <v>0</v>
      </c>
      <c r="Y343" s="957">
        <v>0</v>
      </c>
      <c r="Z343" s="957">
        <v>0</v>
      </c>
      <c r="AA343" s="957">
        <v>1.01954322092672E-4</v>
      </c>
      <c r="AB343" s="937"/>
    </row>
    <row r="344" spans="1:28">
      <c r="A344" s="951" t="s">
        <v>4133</v>
      </c>
      <c r="B344" s="952">
        <v>0</v>
      </c>
      <c r="C344" s="953">
        <v>0</v>
      </c>
      <c r="D344" s="953">
        <v>0</v>
      </c>
      <c r="E344" s="953">
        <v>0</v>
      </c>
      <c r="F344" s="954">
        <v>0</v>
      </c>
      <c r="G344" s="955">
        <v>0</v>
      </c>
      <c r="H344" s="955">
        <v>0</v>
      </c>
      <c r="I344" s="955">
        <v>0</v>
      </c>
      <c r="J344" s="955">
        <v>0</v>
      </c>
      <c r="K344" s="955">
        <v>0</v>
      </c>
      <c r="L344" s="956">
        <v>0</v>
      </c>
      <c r="M344" s="957">
        <v>0</v>
      </c>
      <c r="N344" s="957">
        <v>0</v>
      </c>
      <c r="O344" s="957">
        <v>0</v>
      </c>
      <c r="P344" s="957">
        <v>0</v>
      </c>
      <c r="Q344" s="957">
        <v>0</v>
      </c>
      <c r="R344" s="957">
        <v>0</v>
      </c>
      <c r="S344" s="957">
        <v>0</v>
      </c>
      <c r="T344" s="957">
        <v>0</v>
      </c>
      <c r="U344" s="957">
        <v>0</v>
      </c>
      <c r="V344" s="957">
        <v>0</v>
      </c>
      <c r="W344" s="957">
        <v>0</v>
      </c>
      <c r="X344" s="957">
        <v>0</v>
      </c>
      <c r="Y344" s="957">
        <v>0</v>
      </c>
      <c r="Z344" s="957">
        <v>0</v>
      </c>
      <c r="AA344" s="957">
        <v>0</v>
      </c>
      <c r="AB344" s="937"/>
    </row>
    <row r="345" spans="1:28">
      <c r="A345" s="951" t="s">
        <v>4134</v>
      </c>
      <c r="B345" s="952">
        <v>0</v>
      </c>
      <c r="C345" s="953">
        <v>1.475374</v>
      </c>
      <c r="D345" s="953">
        <v>0</v>
      </c>
      <c r="E345" s="953">
        <v>0</v>
      </c>
      <c r="F345" s="954">
        <v>0</v>
      </c>
      <c r="G345" s="955">
        <v>0</v>
      </c>
      <c r="H345" s="955">
        <v>0</v>
      </c>
      <c r="I345" s="955">
        <v>0</v>
      </c>
      <c r="J345" s="955">
        <v>0</v>
      </c>
      <c r="K345" s="955">
        <v>2</v>
      </c>
      <c r="L345" s="956">
        <v>2.5844235135119098E-3</v>
      </c>
      <c r="M345" s="957">
        <v>3.12976058517039E-4</v>
      </c>
      <c r="N345" s="957">
        <v>1.39890814034131E-4</v>
      </c>
      <c r="O345" s="957">
        <v>6.4017830151212498E-4</v>
      </c>
      <c r="P345" s="957">
        <v>1.8968245970729599E-5</v>
      </c>
      <c r="Q345" s="957">
        <v>0</v>
      </c>
      <c r="R345" s="957">
        <v>2.6081338209753199E-5</v>
      </c>
      <c r="S345" s="957">
        <v>2.6081338209753198E-4</v>
      </c>
      <c r="T345" s="957">
        <v>2.3236101314143801E-3</v>
      </c>
      <c r="U345" s="957">
        <v>3.8884904239995699E-3</v>
      </c>
      <c r="V345" s="957">
        <v>3.7936491941459301E-6</v>
      </c>
      <c r="W345" s="957">
        <v>2.3710307463412E-7</v>
      </c>
      <c r="X345" s="957">
        <v>1.1855153731706E-4</v>
      </c>
      <c r="Y345" s="957">
        <v>1.1855153731706E-4</v>
      </c>
      <c r="Z345" s="957">
        <v>2.3710307463412001E-5</v>
      </c>
      <c r="AA345" s="957">
        <v>4.50495841804829E-5</v>
      </c>
      <c r="AB345" s="937"/>
    </row>
    <row r="346" spans="1:28">
      <c r="A346" s="951" t="s">
        <v>4135</v>
      </c>
      <c r="B346" s="952">
        <v>0</v>
      </c>
      <c r="C346" s="953">
        <v>226.909933</v>
      </c>
      <c r="D346" s="953">
        <v>0</v>
      </c>
      <c r="E346" s="953">
        <v>0</v>
      </c>
      <c r="F346" s="954">
        <v>0</v>
      </c>
      <c r="G346" s="955">
        <v>0</v>
      </c>
      <c r="H346" s="955">
        <v>0</v>
      </c>
      <c r="I346" s="955">
        <v>0</v>
      </c>
      <c r="J346" s="955">
        <v>0</v>
      </c>
      <c r="K346" s="955">
        <v>239</v>
      </c>
      <c r="L346" s="956">
        <v>0.55930955584666497</v>
      </c>
      <c r="M346" s="957">
        <v>6.6318133050390304E-2</v>
      </c>
      <c r="N346" s="957">
        <v>3.2493221815853901E-2</v>
      </c>
      <c r="O346" s="957">
        <v>5.0604197909936401E-2</v>
      </c>
      <c r="P346" s="957">
        <v>0</v>
      </c>
      <c r="Q346" s="957">
        <v>2.66337883736507E-4</v>
      </c>
      <c r="R346" s="957">
        <v>7.7237986283587102E-3</v>
      </c>
      <c r="S346" s="957">
        <v>5.59309555846665E-2</v>
      </c>
      <c r="T346" s="957">
        <v>0.52734900979828503</v>
      </c>
      <c r="U346" s="957">
        <v>0.81233054539634797</v>
      </c>
      <c r="V346" s="957">
        <v>1.7045624559136499E-3</v>
      </c>
      <c r="W346" s="957">
        <v>2.66337883736507E-4</v>
      </c>
      <c r="X346" s="957">
        <v>3.9950682560476097E-2</v>
      </c>
      <c r="Y346" s="957">
        <v>3.4623924885745998E-2</v>
      </c>
      <c r="Z346" s="957">
        <v>2.6633788373650702E-3</v>
      </c>
      <c r="AA346" s="957">
        <v>1.2810852207726001E-2</v>
      </c>
      <c r="AB346" s="937"/>
    </row>
    <row r="347" spans="1:28">
      <c r="A347" s="951" t="s">
        <v>4136</v>
      </c>
      <c r="B347" s="952">
        <v>0</v>
      </c>
      <c r="C347" s="953">
        <v>440.01096200000001</v>
      </c>
      <c r="D347" s="953">
        <v>0</v>
      </c>
      <c r="E347" s="953">
        <v>0</v>
      </c>
      <c r="F347" s="954">
        <v>0</v>
      </c>
      <c r="G347" s="955">
        <v>0</v>
      </c>
      <c r="H347" s="955">
        <v>0</v>
      </c>
      <c r="I347" s="955">
        <v>0</v>
      </c>
      <c r="J347" s="955">
        <v>0</v>
      </c>
      <c r="K347" s="955">
        <v>708</v>
      </c>
      <c r="L347" s="956">
        <v>2.24063116838468</v>
      </c>
      <c r="M347" s="957">
        <v>0.19695227707865301</v>
      </c>
      <c r="N347" s="957">
        <v>0.16027290563890401</v>
      </c>
      <c r="O347" s="957">
        <v>0.13555419879907299</v>
      </c>
      <c r="P347" s="957">
        <v>1.5947552799890901E-3</v>
      </c>
      <c r="Q347" s="957">
        <v>0</v>
      </c>
      <c r="R347" s="957">
        <v>1.4352797519901799E-2</v>
      </c>
      <c r="S347" s="957">
        <v>0.167449304398855</v>
      </c>
      <c r="T347" s="957">
        <v>1.5788077271892</v>
      </c>
      <c r="U347" s="957">
        <v>2.2326573919847301</v>
      </c>
      <c r="V347" s="957">
        <v>2.2326573919847301E-3</v>
      </c>
      <c r="W347" s="957">
        <v>4.2261014919710996E-3</v>
      </c>
      <c r="X347" s="957">
        <v>3.9868881999727303E-2</v>
      </c>
      <c r="Y347" s="957">
        <v>3.9868881999727303E-2</v>
      </c>
      <c r="Z347" s="957">
        <v>7.9737763999454692E-3</v>
      </c>
      <c r="AA347" s="957">
        <v>1.99344409998637E-2</v>
      </c>
      <c r="AB347" s="937"/>
    </row>
    <row r="348" spans="1:28">
      <c r="A348" s="951" t="s">
        <v>4137</v>
      </c>
      <c r="B348" s="952">
        <v>0</v>
      </c>
      <c r="C348" s="953">
        <v>122.694609</v>
      </c>
      <c r="D348" s="953">
        <v>0</v>
      </c>
      <c r="E348" s="953">
        <v>0</v>
      </c>
      <c r="F348" s="954">
        <v>0</v>
      </c>
      <c r="G348" s="955">
        <v>0</v>
      </c>
      <c r="H348" s="955">
        <v>0</v>
      </c>
      <c r="I348" s="955">
        <v>0</v>
      </c>
      <c r="J348" s="955">
        <v>0</v>
      </c>
      <c r="K348" s="955">
        <v>28</v>
      </c>
      <c r="L348" s="956">
        <v>5.9086086198822801E-2</v>
      </c>
      <c r="M348" s="957">
        <v>6.7052749506529199E-3</v>
      </c>
      <c r="N348" s="957">
        <v>3.21985975353135E-3</v>
      </c>
      <c r="O348" s="957">
        <v>4.3152759583409903E-3</v>
      </c>
      <c r="P348" s="957">
        <v>7.9666633077064397E-4</v>
      </c>
      <c r="Q348" s="957">
        <v>0</v>
      </c>
      <c r="R348" s="957">
        <v>1.32777721795107E-3</v>
      </c>
      <c r="S348" s="957">
        <v>4.97916456731653E-3</v>
      </c>
      <c r="T348" s="957">
        <v>4.84638684552142E-2</v>
      </c>
      <c r="U348" s="957">
        <v>4.2820815278922099E-2</v>
      </c>
      <c r="V348" s="957">
        <v>1.7924992442339499E-4</v>
      </c>
      <c r="W348" s="957">
        <v>6.6388860897553703E-6</v>
      </c>
      <c r="X348" s="957">
        <v>3.3526374753264601E-2</v>
      </c>
      <c r="Y348" s="957">
        <v>3.3526374753264601E-2</v>
      </c>
      <c r="Z348" s="957">
        <v>1.32777721795107E-3</v>
      </c>
      <c r="AA348" s="957">
        <v>6.7052749506529201E-4</v>
      </c>
      <c r="AB348" s="937"/>
    </row>
    <row r="349" spans="1:28">
      <c r="A349" s="951" t="s">
        <v>4138</v>
      </c>
      <c r="B349" s="952">
        <v>0</v>
      </c>
      <c r="C349" s="953">
        <v>343.14448700000003</v>
      </c>
      <c r="D349" s="953">
        <v>26</v>
      </c>
      <c r="E349" s="953">
        <v>0</v>
      </c>
      <c r="F349" s="954">
        <v>0</v>
      </c>
      <c r="G349" s="955">
        <v>0</v>
      </c>
      <c r="H349" s="955">
        <v>0</v>
      </c>
      <c r="I349" s="955">
        <v>0</v>
      </c>
      <c r="J349" s="955">
        <v>0</v>
      </c>
      <c r="K349" s="955">
        <v>358</v>
      </c>
      <c r="L349" s="956">
        <v>0.85663823405630002</v>
      </c>
      <c r="M349" s="957">
        <v>0.105972057402654</v>
      </c>
      <c r="N349" s="957">
        <v>4.6155077265964399E-2</v>
      </c>
      <c r="O349" s="957">
        <v>7.0155717444266005E-2</v>
      </c>
      <c r="P349" s="957">
        <v>4.8001280356603001E-3</v>
      </c>
      <c r="Q349" s="957">
        <v>0</v>
      </c>
      <c r="R349" s="957">
        <v>1.18156997800869E-2</v>
      </c>
      <c r="S349" s="957">
        <v>9.2310154531928895E-2</v>
      </c>
      <c r="T349" s="957">
        <v>0.86771545260013105</v>
      </c>
      <c r="U349" s="957">
        <v>1.2074168212776299</v>
      </c>
      <c r="V349" s="957">
        <v>9.2310154531928903E-4</v>
      </c>
      <c r="W349" s="957">
        <v>4.0616467994048698E-4</v>
      </c>
      <c r="X349" s="957">
        <v>2.95392494502172E-2</v>
      </c>
      <c r="Y349" s="957">
        <v>2.95392494502172E-2</v>
      </c>
      <c r="Z349" s="957">
        <v>0</v>
      </c>
      <c r="AA349" s="957">
        <v>1.4843472848734199E-2</v>
      </c>
      <c r="AB349" s="937"/>
    </row>
    <row r="350" spans="1:28">
      <c r="A350" s="942"/>
      <c r="B350" s="943"/>
      <c r="C350" s="942"/>
      <c r="D350" s="942"/>
      <c r="E350" s="942"/>
      <c r="F350" s="943"/>
      <c r="G350" s="942"/>
      <c r="H350" s="942"/>
      <c r="I350" s="942"/>
      <c r="J350" s="942"/>
      <c r="K350" s="942"/>
      <c r="L350" s="943"/>
      <c r="M350" s="942"/>
      <c r="N350" s="942"/>
      <c r="O350" s="942"/>
      <c r="P350" s="942"/>
      <c r="Q350" s="942"/>
      <c r="R350" s="942"/>
      <c r="S350" s="942"/>
      <c r="T350" s="942"/>
      <c r="U350" s="942"/>
      <c r="V350" s="942"/>
      <c r="W350" s="942"/>
      <c r="X350" s="942"/>
      <c r="Y350" s="942"/>
      <c r="Z350" s="942"/>
      <c r="AA350" s="942"/>
      <c r="AB350" s="937"/>
    </row>
    <row r="351" spans="1:28">
      <c r="A351" s="944" t="s">
        <v>4139</v>
      </c>
      <c r="B351" s="945">
        <v>485</v>
      </c>
      <c r="C351" s="946">
        <v>7855</v>
      </c>
      <c r="D351" s="946">
        <v>0</v>
      </c>
      <c r="E351" s="946">
        <v>2</v>
      </c>
      <c r="F351" s="947">
        <v>0</v>
      </c>
      <c r="G351" s="948">
        <v>0</v>
      </c>
      <c r="H351" s="948">
        <v>0</v>
      </c>
      <c r="I351" s="948">
        <v>131</v>
      </c>
      <c r="J351" s="948">
        <v>0</v>
      </c>
      <c r="K351" s="948">
        <v>6611</v>
      </c>
      <c r="L351" s="949">
        <v>9.8536630646757892</v>
      </c>
      <c r="M351" s="950">
        <v>1.31042656028642</v>
      </c>
      <c r="N351" s="950">
        <v>0.49114154460797999</v>
      </c>
      <c r="O351" s="950">
        <v>0.75245703988666501</v>
      </c>
      <c r="P351" s="950">
        <v>3.4780412915004499E-2</v>
      </c>
      <c r="Q351" s="950">
        <v>4.7420614926824099E-6</v>
      </c>
      <c r="R351" s="950">
        <v>0.52553469707118405</v>
      </c>
      <c r="S351" s="950">
        <v>1.3274874779938699</v>
      </c>
      <c r="T351" s="950">
        <v>17.636126684172801</v>
      </c>
      <c r="U351" s="950">
        <v>19.087683562236599</v>
      </c>
      <c r="V351" s="950">
        <v>6.6145415315673098E-2</v>
      </c>
      <c r="W351" s="950">
        <v>1.6986844335903899E-2</v>
      </c>
      <c r="X351" s="950">
        <v>246.789697397201</v>
      </c>
      <c r="Y351" s="950">
        <v>246.56540168224601</v>
      </c>
      <c r="Z351" s="950">
        <v>0.96010053170364495</v>
      </c>
      <c r="AA351" s="950">
        <v>0.205024754746507</v>
      </c>
      <c r="AB351" s="937"/>
    </row>
    <row r="352" spans="1:28">
      <c r="A352" s="951" t="s">
        <v>4140</v>
      </c>
      <c r="B352" s="952">
        <v>233.840225</v>
      </c>
      <c r="C352" s="953">
        <v>1637</v>
      </c>
      <c r="D352" s="953">
        <v>0</v>
      </c>
      <c r="E352" s="953">
        <v>0</v>
      </c>
      <c r="F352" s="954">
        <v>0</v>
      </c>
      <c r="G352" s="955">
        <v>0</v>
      </c>
      <c r="H352" s="955">
        <v>0</v>
      </c>
      <c r="I352" s="955">
        <v>108</v>
      </c>
      <c r="J352" s="955">
        <v>0</v>
      </c>
      <c r="K352" s="955">
        <v>1762</v>
      </c>
      <c r="L352" s="956">
        <v>2.5367335494923</v>
      </c>
      <c r="M352" s="957">
        <v>0.319013461527062</v>
      </c>
      <c r="N352" s="957">
        <v>0.134523748836713</v>
      </c>
      <c r="O352" s="957">
        <v>0.26904749767342601</v>
      </c>
      <c r="P352" s="957">
        <v>1.15306070431468E-2</v>
      </c>
      <c r="Q352" s="957">
        <v>0</v>
      </c>
      <c r="R352" s="957">
        <v>0.12875844531514</v>
      </c>
      <c r="S352" s="957">
        <v>0.30748285448391599</v>
      </c>
      <c r="T352" s="957">
        <v>4.4969367468272603</v>
      </c>
      <c r="U352" s="957">
        <v>4.9965963853636302</v>
      </c>
      <c r="V352" s="957">
        <v>1.4605435587986E-2</v>
      </c>
      <c r="W352" s="957">
        <v>3.2670053288916001E-3</v>
      </c>
      <c r="X352" s="957">
        <v>48.716814757295403</v>
      </c>
      <c r="Y352" s="957">
        <v>48.601508686863902</v>
      </c>
      <c r="Z352" s="957">
        <v>0.17295910564720299</v>
      </c>
      <c r="AA352" s="957">
        <v>4.4200660332062901E-2</v>
      </c>
      <c r="AB352" s="937"/>
    </row>
    <row r="353" spans="1:28">
      <c r="A353" s="951" t="s">
        <v>4141</v>
      </c>
      <c r="B353" s="952">
        <v>77.256894000000003</v>
      </c>
      <c r="C353" s="953">
        <v>42.189320000000002</v>
      </c>
      <c r="D353" s="953">
        <v>0</v>
      </c>
      <c r="E353" s="953">
        <v>0</v>
      </c>
      <c r="F353" s="954">
        <v>0</v>
      </c>
      <c r="G353" s="955">
        <v>0</v>
      </c>
      <c r="H353" s="955">
        <v>0</v>
      </c>
      <c r="I353" s="955">
        <v>11</v>
      </c>
      <c r="J353" s="955">
        <v>0</v>
      </c>
      <c r="K353" s="955">
        <v>147</v>
      </c>
      <c r="L353" s="956">
        <v>0.26701765825148299</v>
      </c>
      <c r="M353" s="957">
        <v>2.6701765825148299E-2</v>
      </c>
      <c r="N353" s="957">
        <v>1.7528153026324399E-2</v>
      </c>
      <c r="O353" s="957">
        <v>3.6039193138237002E-2</v>
      </c>
      <c r="P353" s="957">
        <v>6.5525805705885496E-4</v>
      </c>
      <c r="Q353" s="957">
        <v>0</v>
      </c>
      <c r="R353" s="957">
        <v>1.1794645027059399E-2</v>
      </c>
      <c r="S353" s="957">
        <v>2.29340319970599E-2</v>
      </c>
      <c r="T353" s="957">
        <v>0.30960943196030899</v>
      </c>
      <c r="U353" s="957">
        <v>0.37841152795148902</v>
      </c>
      <c r="V353" s="957">
        <v>1.2613717598383E-3</v>
      </c>
      <c r="W353" s="957">
        <v>4.09536285661784E-4</v>
      </c>
      <c r="X353" s="957">
        <v>1.58900078836772</v>
      </c>
      <c r="Y353" s="957">
        <v>1.58900078836772</v>
      </c>
      <c r="Z353" s="957">
        <v>1.6381451426471402E-2</v>
      </c>
      <c r="AA353" s="957">
        <v>3.9315483423531302E-3</v>
      </c>
      <c r="AB353" s="937"/>
    </row>
    <row r="354" spans="1:28">
      <c r="A354" s="951" t="s">
        <v>4142</v>
      </c>
      <c r="B354" s="952">
        <v>126.615701</v>
      </c>
      <c r="C354" s="953">
        <v>16.775500000000001</v>
      </c>
      <c r="D354" s="953">
        <v>0</v>
      </c>
      <c r="E354" s="953">
        <v>0</v>
      </c>
      <c r="F354" s="954">
        <v>0</v>
      </c>
      <c r="G354" s="955">
        <v>0</v>
      </c>
      <c r="H354" s="955">
        <v>0</v>
      </c>
      <c r="I354" s="955">
        <v>8</v>
      </c>
      <c r="J354" s="955">
        <v>0</v>
      </c>
      <c r="K354" s="955">
        <v>154</v>
      </c>
      <c r="L354" s="956">
        <v>0.209954772588514</v>
      </c>
      <c r="M354" s="957">
        <v>2.7546066163612999E-2</v>
      </c>
      <c r="N354" s="957">
        <v>1.05817205384611E-2</v>
      </c>
      <c r="O354" s="957">
        <v>1.34371054456649E-2</v>
      </c>
      <c r="P354" s="957">
        <v>1.0077829084248599E-3</v>
      </c>
      <c r="Q354" s="957">
        <v>0</v>
      </c>
      <c r="R354" s="957">
        <v>1.242932253724E-2</v>
      </c>
      <c r="S354" s="957">
        <v>2.8553849072037799E-2</v>
      </c>
      <c r="T354" s="957">
        <v>0.441744841526233</v>
      </c>
      <c r="U354" s="957">
        <v>0.46861905241756202</v>
      </c>
      <c r="V354" s="957">
        <v>1.4780815990231399E-3</v>
      </c>
      <c r="W354" s="957">
        <v>4.19909545177027E-4</v>
      </c>
      <c r="X354" s="957">
        <v>5.6637399453477402</v>
      </c>
      <c r="Y354" s="957">
        <v>5.6620603071670299</v>
      </c>
      <c r="Z354" s="957">
        <v>1.6796381807081099E-2</v>
      </c>
      <c r="AA354" s="957">
        <v>3.6952039975578399E-3</v>
      </c>
      <c r="AB354" s="937"/>
    </row>
    <row r="355" spans="1:28">
      <c r="A355" s="951" t="s">
        <v>4143</v>
      </c>
      <c r="B355" s="952">
        <v>39.077696000000003</v>
      </c>
      <c r="C355" s="953">
        <v>0</v>
      </c>
      <c r="D355" s="953">
        <v>0</v>
      </c>
      <c r="E355" s="953">
        <v>0</v>
      </c>
      <c r="F355" s="954">
        <v>0</v>
      </c>
      <c r="G355" s="955">
        <v>0</v>
      </c>
      <c r="H355" s="955">
        <v>0</v>
      </c>
      <c r="I355" s="955">
        <v>4</v>
      </c>
      <c r="J355" s="955">
        <v>0</v>
      </c>
      <c r="K355" s="955">
        <v>36</v>
      </c>
      <c r="L355" s="956">
        <v>4.47612668417278E-2</v>
      </c>
      <c r="M355" s="957">
        <v>6.4786044113027E-3</v>
      </c>
      <c r="N355" s="957">
        <v>2.0417419962893398E-3</v>
      </c>
      <c r="O355" s="957">
        <v>4.7117122991292403E-3</v>
      </c>
      <c r="P355" s="957">
        <v>3.9264269159410298E-5</v>
      </c>
      <c r="Q355" s="957">
        <v>0</v>
      </c>
      <c r="R355" s="957">
        <v>3.2196700710716499E-3</v>
      </c>
      <c r="S355" s="957">
        <v>5.88964037391155E-3</v>
      </c>
      <c r="T355" s="957">
        <v>8.2847607926355801E-2</v>
      </c>
      <c r="U355" s="957">
        <v>8.6381392150702702E-2</v>
      </c>
      <c r="V355" s="957">
        <v>9.4234245982584798E-5</v>
      </c>
      <c r="W355" s="957">
        <v>5.8896403739115497E-5</v>
      </c>
      <c r="X355" s="957">
        <v>1.12295809795914</v>
      </c>
      <c r="Y355" s="957">
        <v>1.12295809795914</v>
      </c>
      <c r="Z355" s="957">
        <v>5.4969976823174499E-3</v>
      </c>
      <c r="AA355" s="957">
        <v>7.5780039477661904E-4</v>
      </c>
      <c r="AB355" s="937"/>
    </row>
    <row r="356" spans="1:28">
      <c r="A356" s="951" t="s">
        <v>4251</v>
      </c>
      <c r="B356" s="952">
        <v>7.8923579999999998</v>
      </c>
      <c r="C356" s="953">
        <v>0</v>
      </c>
      <c r="D356" s="953">
        <v>0</v>
      </c>
      <c r="E356" s="953">
        <v>0</v>
      </c>
      <c r="F356" s="954">
        <v>0</v>
      </c>
      <c r="G356" s="955">
        <v>0</v>
      </c>
      <c r="H356" s="955">
        <v>0</v>
      </c>
      <c r="I356" s="955">
        <v>0</v>
      </c>
      <c r="J356" s="955">
        <v>0</v>
      </c>
      <c r="K356" s="955">
        <v>8</v>
      </c>
      <c r="L356" s="956">
        <v>1.18191140643616E-2</v>
      </c>
      <c r="M356" s="957">
        <v>1.44651843772784E-3</v>
      </c>
      <c r="N356" s="957">
        <v>6.4387710947641703E-4</v>
      </c>
      <c r="O356" s="957">
        <v>1.49943984398618E-3</v>
      </c>
      <c r="P356" s="957">
        <v>5.2921406258335699E-5</v>
      </c>
      <c r="Q356" s="957">
        <v>0</v>
      </c>
      <c r="R356" s="957">
        <v>5.7331523446530299E-4</v>
      </c>
      <c r="S356" s="957">
        <v>1.4112375002222799E-3</v>
      </c>
      <c r="T356" s="957">
        <v>2.0286539065695299E-2</v>
      </c>
      <c r="U356" s="957">
        <v>2.2579800003556499E-2</v>
      </c>
      <c r="V356" s="957">
        <v>6.7915804698197402E-5</v>
      </c>
      <c r="W356" s="957">
        <v>1.3230351564583899E-5</v>
      </c>
      <c r="X356" s="957">
        <v>0.185224921904175</v>
      </c>
      <c r="Y356" s="957">
        <v>0.184872112529119</v>
      </c>
      <c r="Z356" s="957">
        <v>1.05842812516671E-3</v>
      </c>
      <c r="AA356" s="957">
        <v>2.07275507845148E-4</v>
      </c>
      <c r="AB356" s="937"/>
    </row>
    <row r="357" spans="1:28">
      <c r="A357" s="951" t="s">
        <v>4144</v>
      </c>
      <c r="B357" s="952">
        <v>0</v>
      </c>
      <c r="C357" s="953">
        <v>6158.7475789999999</v>
      </c>
      <c r="D357" s="953">
        <v>0</v>
      </c>
      <c r="E357" s="953">
        <v>1.89</v>
      </c>
      <c r="F357" s="954">
        <v>0</v>
      </c>
      <c r="G357" s="955">
        <v>0</v>
      </c>
      <c r="H357" s="955">
        <v>0</v>
      </c>
      <c r="I357" s="955">
        <v>0</v>
      </c>
      <c r="J357" s="955">
        <v>0</v>
      </c>
      <c r="K357" s="955">
        <v>4501</v>
      </c>
      <c r="L357" s="956">
        <v>6.7767259621939102</v>
      </c>
      <c r="M357" s="957">
        <v>0.92846481686751303</v>
      </c>
      <c r="N357" s="957">
        <v>0.32549628637309402</v>
      </c>
      <c r="O357" s="957">
        <v>0.42688037557127001</v>
      </c>
      <c r="P357" s="957">
        <v>2.1344018778563501E-2</v>
      </c>
      <c r="Q357" s="957">
        <v>0</v>
      </c>
      <c r="R357" s="957">
        <v>0.36818432393022099</v>
      </c>
      <c r="S357" s="957">
        <v>0.96048084503535802</v>
      </c>
      <c r="T357" s="957">
        <v>12.272810797674</v>
      </c>
      <c r="U357" s="957">
        <v>13.126571548816599</v>
      </c>
      <c r="V357" s="957">
        <v>4.8557642721232003E-2</v>
      </c>
      <c r="W357" s="957">
        <v>1.28064112671381E-2</v>
      </c>
      <c r="X357" s="957">
        <v>188.94792623723299</v>
      </c>
      <c r="Y357" s="957">
        <v>188.841206143341</v>
      </c>
      <c r="Z357" s="957">
        <v>0.74704065724972302</v>
      </c>
      <c r="AA357" s="957">
        <v>0.15207613379726501</v>
      </c>
      <c r="AB357" s="937"/>
    </row>
    <row r="358" spans="1:28">
      <c r="A358" s="951" t="s">
        <v>4145</v>
      </c>
      <c r="B358" s="952">
        <v>0</v>
      </c>
      <c r="C358" s="953">
        <v>0</v>
      </c>
      <c r="D358" s="953">
        <v>0</v>
      </c>
      <c r="E358" s="953">
        <v>0</v>
      </c>
      <c r="F358" s="954">
        <v>0</v>
      </c>
      <c r="G358" s="955">
        <v>0</v>
      </c>
      <c r="H358" s="955">
        <v>0</v>
      </c>
      <c r="I358" s="955">
        <v>0</v>
      </c>
      <c r="J358" s="955">
        <v>0</v>
      </c>
      <c r="K358" s="955">
        <v>1</v>
      </c>
      <c r="L358" s="956">
        <v>1.52931483139008E-3</v>
      </c>
      <c r="M358" s="957">
        <v>1.9442452119997899E-4</v>
      </c>
      <c r="N358" s="957">
        <v>5.0977161046335898E-5</v>
      </c>
      <c r="O358" s="957">
        <v>5.0977161046335902E-4</v>
      </c>
      <c r="P358" s="957">
        <v>7.4687468509747896E-5</v>
      </c>
      <c r="Q358" s="957">
        <v>0</v>
      </c>
      <c r="R358" s="957">
        <v>3.6158218881703302E-4</v>
      </c>
      <c r="S358" s="957">
        <v>2.6081338209753198E-4</v>
      </c>
      <c r="T358" s="957">
        <v>3.0941951239752698E-3</v>
      </c>
      <c r="U358" s="957">
        <v>2.7859611269509098E-3</v>
      </c>
      <c r="V358" s="957">
        <v>2.4303065149997299E-5</v>
      </c>
      <c r="W358" s="957">
        <v>6.6388860897553703E-6</v>
      </c>
      <c r="X358" s="957">
        <v>0.241904411895461</v>
      </c>
      <c r="Y358" s="957">
        <v>0.241904411895461</v>
      </c>
      <c r="Z358" s="957">
        <v>5.92757686585301E-5</v>
      </c>
      <c r="AA358" s="957">
        <v>3.6395321956337499E-5</v>
      </c>
      <c r="AB358" s="937"/>
    </row>
    <row r="359" spans="1:28">
      <c r="A359" s="951" t="s">
        <v>4146</v>
      </c>
      <c r="B359" s="952">
        <v>0</v>
      </c>
      <c r="C359" s="953">
        <v>0</v>
      </c>
      <c r="D359" s="953">
        <v>0</v>
      </c>
      <c r="E359" s="953">
        <v>0</v>
      </c>
      <c r="F359" s="954">
        <v>0</v>
      </c>
      <c r="G359" s="955">
        <v>0</v>
      </c>
      <c r="H359" s="955">
        <v>0</v>
      </c>
      <c r="I359" s="955">
        <v>0</v>
      </c>
      <c r="J359" s="955">
        <v>0</v>
      </c>
      <c r="K359" s="955">
        <v>0</v>
      </c>
      <c r="L359" s="956">
        <v>0</v>
      </c>
      <c r="M359" s="957">
        <v>0</v>
      </c>
      <c r="N359" s="957">
        <v>0</v>
      </c>
      <c r="O359" s="957">
        <v>0</v>
      </c>
      <c r="P359" s="957">
        <v>0</v>
      </c>
      <c r="Q359" s="957">
        <v>0</v>
      </c>
      <c r="R359" s="957">
        <v>0</v>
      </c>
      <c r="S359" s="957">
        <v>0</v>
      </c>
      <c r="T359" s="957">
        <v>0</v>
      </c>
      <c r="U359" s="957">
        <v>0</v>
      </c>
      <c r="V359" s="957">
        <v>0</v>
      </c>
      <c r="W359" s="957">
        <v>0</v>
      </c>
      <c r="X359" s="957">
        <v>0</v>
      </c>
      <c r="Y359" s="957">
        <v>0</v>
      </c>
      <c r="Z359" s="957">
        <v>0</v>
      </c>
      <c r="AA359" s="957">
        <v>0</v>
      </c>
      <c r="AB359" s="937"/>
    </row>
    <row r="360" spans="1:28">
      <c r="A360" s="951" t="s">
        <v>4148</v>
      </c>
      <c r="B360" s="952">
        <v>0</v>
      </c>
      <c r="C360" s="953">
        <v>0.54535</v>
      </c>
      <c r="D360" s="953">
        <v>0</v>
      </c>
      <c r="E360" s="953">
        <v>0</v>
      </c>
      <c r="F360" s="954">
        <v>0</v>
      </c>
      <c r="G360" s="955">
        <v>0</v>
      </c>
      <c r="H360" s="955">
        <v>0</v>
      </c>
      <c r="I360" s="955">
        <v>0</v>
      </c>
      <c r="J360" s="955">
        <v>0</v>
      </c>
      <c r="K360" s="955">
        <v>2</v>
      </c>
      <c r="L360" s="956">
        <v>5.1214264120969999E-3</v>
      </c>
      <c r="M360" s="957">
        <v>5.8090253285359502E-4</v>
      </c>
      <c r="N360" s="957">
        <v>2.7503956657558E-4</v>
      </c>
      <c r="O360" s="957">
        <v>3.3194430448776799E-4</v>
      </c>
      <c r="P360" s="957">
        <v>7.5872983882918505E-5</v>
      </c>
      <c r="Q360" s="957">
        <v>4.7420614926824099E-6</v>
      </c>
      <c r="R360" s="957">
        <v>2.13392767170708E-4</v>
      </c>
      <c r="S360" s="957">
        <v>4.7420614926824102E-4</v>
      </c>
      <c r="T360" s="957">
        <v>8.7965240689258598E-3</v>
      </c>
      <c r="U360" s="957">
        <v>5.7378944061457103E-3</v>
      </c>
      <c r="V360" s="957">
        <v>5.6430531762920603E-5</v>
      </c>
      <c r="W360" s="957">
        <v>5.2162676419506498E-6</v>
      </c>
      <c r="X360" s="957">
        <v>0.322128237197916</v>
      </c>
      <c r="Y360" s="957">
        <v>0.32189113412328202</v>
      </c>
      <c r="Z360" s="957">
        <v>3.0823399702435602E-4</v>
      </c>
      <c r="AA360" s="957">
        <v>1.19737052690231E-4</v>
      </c>
      <c r="AB360" s="937"/>
    </row>
    <row r="361" spans="1:28">
      <c r="A361" s="942"/>
      <c r="B361" s="943"/>
      <c r="C361" s="942"/>
      <c r="D361" s="942"/>
      <c r="E361" s="942"/>
      <c r="F361" s="943"/>
      <c r="G361" s="942"/>
      <c r="H361" s="942"/>
      <c r="I361" s="942"/>
      <c r="J361" s="942"/>
      <c r="K361" s="942"/>
      <c r="L361" s="943"/>
      <c r="M361" s="942"/>
      <c r="N361" s="942"/>
      <c r="O361" s="942"/>
      <c r="P361" s="942"/>
      <c r="Q361" s="942"/>
      <c r="R361" s="942"/>
      <c r="S361" s="942"/>
      <c r="T361" s="942"/>
      <c r="U361" s="942"/>
      <c r="V361" s="942"/>
      <c r="W361" s="942"/>
      <c r="X361" s="942"/>
      <c r="Y361" s="942"/>
      <c r="Z361" s="942"/>
      <c r="AA361" s="942"/>
      <c r="AB361" s="937"/>
    </row>
    <row r="362" spans="1:28">
      <c r="A362" s="944" t="s">
        <v>4149</v>
      </c>
      <c r="B362" s="945">
        <v>186</v>
      </c>
      <c r="C362" s="946">
        <v>327</v>
      </c>
      <c r="D362" s="946">
        <v>0</v>
      </c>
      <c r="E362" s="946">
        <v>0</v>
      </c>
      <c r="F362" s="947">
        <v>0</v>
      </c>
      <c r="G362" s="948">
        <v>0</v>
      </c>
      <c r="H362" s="948">
        <v>0</v>
      </c>
      <c r="I362" s="948">
        <v>29</v>
      </c>
      <c r="J362" s="948">
        <v>2</v>
      </c>
      <c r="K362" s="948">
        <v>1323</v>
      </c>
      <c r="L362" s="949">
        <v>10.9819979490584</v>
      </c>
      <c r="M362" s="950">
        <v>4.1412423015595501E-2</v>
      </c>
      <c r="N362" s="950">
        <v>1.20133251927944</v>
      </c>
      <c r="O362" s="950">
        <v>0.20113453821212399</v>
      </c>
      <c r="P362" s="950">
        <v>4.2678553434141698E-4</v>
      </c>
      <c r="Q362" s="950">
        <v>0</v>
      </c>
      <c r="R362" s="950">
        <v>3.5506185426459501E-3</v>
      </c>
      <c r="S362" s="950">
        <v>3.8718932087751803E-2</v>
      </c>
      <c r="T362" s="950">
        <v>0.42701078226231898</v>
      </c>
      <c r="U362" s="950">
        <v>0.81243368523381299</v>
      </c>
      <c r="V362" s="950">
        <v>4.6661885087994899E-4</v>
      </c>
      <c r="W362" s="950">
        <v>4.1315210754995502E-4</v>
      </c>
      <c r="X362" s="950">
        <v>7.5764153571661401</v>
      </c>
      <c r="Y362" s="950">
        <v>7.2152362435759896</v>
      </c>
      <c r="Z362" s="950">
        <v>0</v>
      </c>
      <c r="AA362" s="950">
        <v>3.4061042186564498E-3</v>
      </c>
      <c r="AB362" s="937"/>
    </row>
    <row r="363" spans="1:28">
      <c r="A363" s="951" t="s">
        <v>4150</v>
      </c>
      <c r="B363" s="952">
        <v>66.361690999999993</v>
      </c>
      <c r="C363" s="953">
        <v>0</v>
      </c>
      <c r="D363" s="953">
        <v>0</v>
      </c>
      <c r="E363" s="953">
        <v>0</v>
      </c>
      <c r="F363" s="954">
        <v>0</v>
      </c>
      <c r="G363" s="955">
        <v>0</v>
      </c>
      <c r="H363" s="955">
        <v>0</v>
      </c>
      <c r="I363" s="955">
        <v>4</v>
      </c>
      <c r="J363" s="955">
        <v>0</v>
      </c>
      <c r="K363" s="955">
        <v>63</v>
      </c>
      <c r="L363" s="956">
        <v>0.49965916433021301</v>
      </c>
      <c r="M363" s="957">
        <v>4.4065606420751304E-3</v>
      </c>
      <c r="N363" s="957">
        <v>5.35509149214893E-2</v>
      </c>
      <c r="O363" s="957">
        <v>5.9749974807798301E-3</v>
      </c>
      <c r="P363" s="957">
        <v>0</v>
      </c>
      <c r="Q363" s="957">
        <v>0</v>
      </c>
      <c r="R363" s="957">
        <v>4.4812481105848702E-4</v>
      </c>
      <c r="S363" s="957">
        <v>3.7343734254873901E-3</v>
      </c>
      <c r="T363" s="957">
        <v>4.9293729216433602E-2</v>
      </c>
      <c r="U363" s="957">
        <v>0.110537453394427</v>
      </c>
      <c r="V363" s="957">
        <v>4.4812481105848699E-5</v>
      </c>
      <c r="W363" s="957">
        <v>1.04562455913647E-4</v>
      </c>
      <c r="X363" s="957">
        <v>7.4687468509747898E-3</v>
      </c>
      <c r="Y363" s="957">
        <v>7.4687468509747898E-3</v>
      </c>
      <c r="Z363" s="957">
        <v>0</v>
      </c>
      <c r="AA363" s="957">
        <v>3.7343734254873998E-4</v>
      </c>
      <c r="AB363" s="937"/>
    </row>
    <row r="364" spans="1:28">
      <c r="A364" s="951" t="s">
        <v>4152</v>
      </c>
      <c r="B364" s="952">
        <v>0</v>
      </c>
      <c r="C364" s="953">
        <v>0</v>
      </c>
      <c r="D364" s="953">
        <v>0</v>
      </c>
      <c r="E364" s="953">
        <v>0</v>
      </c>
      <c r="F364" s="954">
        <v>0</v>
      </c>
      <c r="G364" s="955">
        <v>0</v>
      </c>
      <c r="H364" s="955">
        <v>0</v>
      </c>
      <c r="I364" s="955">
        <v>0</v>
      </c>
      <c r="J364" s="955">
        <v>0</v>
      </c>
      <c r="K364" s="955">
        <v>2</v>
      </c>
      <c r="L364" s="956">
        <v>1.28509866451693E-2</v>
      </c>
      <c r="M364" s="957">
        <v>1.44632875526813E-4</v>
      </c>
      <c r="N364" s="957">
        <v>1.36334267914619E-3</v>
      </c>
      <c r="O364" s="957">
        <v>2.3710307463411999E-4</v>
      </c>
      <c r="P364" s="957">
        <v>0</v>
      </c>
      <c r="Q364" s="957">
        <v>0</v>
      </c>
      <c r="R364" s="957">
        <v>2.84523689560944E-5</v>
      </c>
      <c r="S364" s="957">
        <v>1.6597215224388399E-4</v>
      </c>
      <c r="T364" s="957">
        <v>1.68343182990225E-3</v>
      </c>
      <c r="U364" s="957">
        <v>2.34732043887779E-3</v>
      </c>
      <c r="V364" s="957">
        <v>2.1339276717070799E-6</v>
      </c>
      <c r="W364" s="957">
        <v>4.74206149268241E-7</v>
      </c>
      <c r="X364" s="957">
        <v>2.25247920902414E-3</v>
      </c>
      <c r="Y364" s="957">
        <v>2.25247920902414E-3</v>
      </c>
      <c r="Z364" s="957">
        <v>0</v>
      </c>
      <c r="AA364" s="957">
        <v>1.3751978328778999E-5</v>
      </c>
      <c r="AB364" s="937"/>
    </row>
    <row r="365" spans="1:28">
      <c r="A365" s="951" t="s">
        <v>4153</v>
      </c>
      <c r="B365" s="952">
        <v>43.845041999999999</v>
      </c>
      <c r="C365" s="953">
        <v>249.81008</v>
      </c>
      <c r="D365" s="953">
        <v>0</v>
      </c>
      <c r="E365" s="953">
        <v>0</v>
      </c>
      <c r="F365" s="954">
        <v>0</v>
      </c>
      <c r="G365" s="955">
        <v>0</v>
      </c>
      <c r="H365" s="955">
        <v>0</v>
      </c>
      <c r="I365" s="955">
        <v>21</v>
      </c>
      <c r="J365" s="955">
        <v>0</v>
      </c>
      <c r="K365" s="955">
        <v>267</v>
      </c>
      <c r="L365" s="956">
        <v>2.08911519060123</v>
      </c>
      <c r="M365" s="957">
        <v>2.6588738789470299E-2</v>
      </c>
      <c r="N365" s="957">
        <v>0.22030669282703899</v>
      </c>
      <c r="O365" s="957">
        <v>4.4314564649117101E-2</v>
      </c>
      <c r="P365" s="957">
        <v>0</v>
      </c>
      <c r="Q365" s="957">
        <v>0</v>
      </c>
      <c r="R365" s="957">
        <v>2.5322608370924099E-3</v>
      </c>
      <c r="S365" s="957">
        <v>1.8991956278193001E-2</v>
      </c>
      <c r="T365" s="957">
        <v>0.193084888828296</v>
      </c>
      <c r="U365" s="957">
        <v>0.35135119114657098</v>
      </c>
      <c r="V365" s="957">
        <v>1.2661304185462001E-4</v>
      </c>
      <c r="W365" s="957">
        <v>1.5826630231827499E-4</v>
      </c>
      <c r="X365" s="957">
        <v>9.4959781390965198E-2</v>
      </c>
      <c r="Y365" s="957">
        <v>9.4959781390965198E-2</v>
      </c>
      <c r="Z365" s="957">
        <v>0</v>
      </c>
      <c r="AA365" s="957">
        <v>2.2157282324558498E-3</v>
      </c>
      <c r="AB365" s="937"/>
    </row>
    <row r="366" spans="1:28">
      <c r="A366" s="951" t="s">
        <v>4155</v>
      </c>
      <c r="B366" s="952">
        <v>70.960448</v>
      </c>
      <c r="C366" s="953">
        <v>0</v>
      </c>
      <c r="D366" s="953">
        <v>0</v>
      </c>
      <c r="E366" s="953">
        <v>0</v>
      </c>
      <c r="F366" s="954">
        <v>0</v>
      </c>
      <c r="G366" s="955">
        <v>0</v>
      </c>
      <c r="H366" s="955">
        <v>0</v>
      </c>
      <c r="I366" s="955">
        <v>4</v>
      </c>
      <c r="J366" s="955">
        <v>0</v>
      </c>
      <c r="K366" s="955">
        <v>68</v>
      </c>
      <c r="L366" s="956">
        <v>0.52319164448764999</v>
      </c>
      <c r="M366" s="957">
        <v>5.4012080401652602E-3</v>
      </c>
      <c r="N366" s="957">
        <v>5.5704996354540202E-2</v>
      </c>
      <c r="O366" s="957">
        <v>8.8676549913160995E-3</v>
      </c>
      <c r="P366" s="957">
        <v>0</v>
      </c>
      <c r="Q366" s="957">
        <v>0</v>
      </c>
      <c r="R366" s="957">
        <v>3.2246018150240398E-4</v>
      </c>
      <c r="S366" s="957">
        <v>4.8369027225360498E-3</v>
      </c>
      <c r="T366" s="957">
        <v>4.5950575864092499E-2</v>
      </c>
      <c r="U366" s="957">
        <v>8.0615045375600894E-2</v>
      </c>
      <c r="V366" s="957">
        <v>7.2553540838040797E-5</v>
      </c>
      <c r="W366" s="957">
        <v>5.6430531762920603E-5</v>
      </c>
      <c r="X366" s="957">
        <v>3.6276770419020402E-2</v>
      </c>
      <c r="Y366" s="957">
        <v>3.5470619965264398E-2</v>
      </c>
      <c r="Z366" s="957">
        <v>0</v>
      </c>
      <c r="AA366" s="957">
        <v>5.1593629040384598E-4</v>
      </c>
      <c r="AB366" s="937"/>
    </row>
    <row r="367" spans="1:28">
      <c r="A367" s="951" t="s">
        <v>4156</v>
      </c>
      <c r="B367" s="952">
        <v>4.9886419999999996</v>
      </c>
      <c r="C367" s="953">
        <v>0</v>
      </c>
      <c r="D367" s="953">
        <v>0</v>
      </c>
      <c r="E367" s="953">
        <v>0</v>
      </c>
      <c r="F367" s="954">
        <v>0</v>
      </c>
      <c r="G367" s="955">
        <v>0</v>
      </c>
      <c r="H367" s="955">
        <v>0</v>
      </c>
      <c r="I367" s="955">
        <v>0</v>
      </c>
      <c r="J367" s="955">
        <v>0</v>
      </c>
      <c r="K367" s="955">
        <v>5</v>
      </c>
      <c r="L367" s="956">
        <v>3.8469973859385997E-2</v>
      </c>
      <c r="M367" s="957">
        <v>3.97147650012152E-4</v>
      </c>
      <c r="N367" s="957">
        <v>4.0959556143044303E-3</v>
      </c>
      <c r="O367" s="957">
        <v>6.5203345524383102E-4</v>
      </c>
      <c r="P367" s="957">
        <v>0</v>
      </c>
      <c r="Q367" s="957">
        <v>0</v>
      </c>
      <c r="R367" s="957">
        <v>2.3710307463412001E-5</v>
      </c>
      <c r="S367" s="957">
        <v>3.5565461195118E-4</v>
      </c>
      <c r="T367" s="957">
        <v>3.3787188135362099E-3</v>
      </c>
      <c r="U367" s="957">
        <v>5.9275768658530103E-3</v>
      </c>
      <c r="V367" s="957">
        <v>5.3348191792677102E-6</v>
      </c>
      <c r="W367" s="957">
        <v>4.1493038060971096E-6</v>
      </c>
      <c r="X367" s="957">
        <v>2.6674095896338499E-3</v>
      </c>
      <c r="Y367" s="957">
        <v>2.6081338209753202E-3</v>
      </c>
      <c r="Z367" s="957">
        <v>0</v>
      </c>
      <c r="AA367" s="957">
        <v>3.79364919414593E-5</v>
      </c>
      <c r="AB367" s="937"/>
    </row>
    <row r="368" spans="1:28">
      <c r="A368" s="951" t="s">
        <v>4157</v>
      </c>
      <c r="B368" s="952">
        <v>0</v>
      </c>
      <c r="C368" s="953">
        <v>0</v>
      </c>
      <c r="D368" s="953">
        <v>0</v>
      </c>
      <c r="E368" s="953">
        <v>0</v>
      </c>
      <c r="F368" s="954">
        <v>0</v>
      </c>
      <c r="G368" s="955">
        <v>0</v>
      </c>
      <c r="H368" s="955">
        <v>0</v>
      </c>
      <c r="I368" s="955">
        <v>0</v>
      </c>
      <c r="J368" s="955">
        <v>0</v>
      </c>
      <c r="K368" s="955">
        <v>0</v>
      </c>
      <c r="L368" s="956">
        <v>0</v>
      </c>
      <c r="M368" s="957">
        <v>0</v>
      </c>
      <c r="N368" s="957">
        <v>0</v>
      </c>
      <c r="O368" s="957">
        <v>0</v>
      </c>
      <c r="P368" s="957">
        <v>0</v>
      </c>
      <c r="Q368" s="957">
        <v>0</v>
      </c>
      <c r="R368" s="957">
        <v>0</v>
      </c>
      <c r="S368" s="957">
        <v>0</v>
      </c>
      <c r="T368" s="957">
        <v>0</v>
      </c>
      <c r="U368" s="957">
        <v>0</v>
      </c>
      <c r="V368" s="957">
        <v>0</v>
      </c>
      <c r="W368" s="957">
        <v>0</v>
      </c>
      <c r="X368" s="957">
        <v>0</v>
      </c>
      <c r="Y368" s="957">
        <v>0</v>
      </c>
      <c r="Z368" s="957">
        <v>0</v>
      </c>
      <c r="AA368" s="957">
        <v>0</v>
      </c>
      <c r="AB368" s="937"/>
    </row>
    <row r="369" spans="1:28">
      <c r="A369" s="951" t="s">
        <v>4158</v>
      </c>
      <c r="B369" s="952">
        <v>0</v>
      </c>
      <c r="C369" s="953">
        <v>3.0000000000000001E-3</v>
      </c>
      <c r="D369" s="953">
        <v>0</v>
      </c>
      <c r="E369" s="953">
        <v>0</v>
      </c>
      <c r="F369" s="954">
        <v>0</v>
      </c>
      <c r="G369" s="955">
        <v>0</v>
      </c>
      <c r="H369" s="955">
        <v>0</v>
      </c>
      <c r="I369" s="955">
        <v>0</v>
      </c>
      <c r="J369" s="955">
        <v>0</v>
      </c>
      <c r="K369" s="955">
        <v>0</v>
      </c>
      <c r="L369" s="956">
        <v>0</v>
      </c>
      <c r="M369" s="957">
        <v>0</v>
      </c>
      <c r="N369" s="957">
        <v>0</v>
      </c>
      <c r="O369" s="957">
        <v>0</v>
      </c>
      <c r="P369" s="957">
        <v>0</v>
      </c>
      <c r="Q369" s="957">
        <v>0</v>
      </c>
      <c r="R369" s="957">
        <v>0</v>
      </c>
      <c r="S369" s="957">
        <v>0</v>
      </c>
      <c r="T369" s="957">
        <v>0</v>
      </c>
      <c r="U369" s="957">
        <v>0</v>
      </c>
      <c r="V369" s="957">
        <v>0</v>
      </c>
      <c r="W369" s="957">
        <v>0</v>
      </c>
      <c r="X369" s="957">
        <v>0</v>
      </c>
      <c r="Y369" s="957">
        <v>0</v>
      </c>
      <c r="Z369" s="957">
        <v>0</v>
      </c>
      <c r="AA369" s="957">
        <v>0</v>
      </c>
      <c r="AB369" s="937"/>
    </row>
    <row r="370" spans="1:28">
      <c r="A370" s="951" t="s">
        <v>4159</v>
      </c>
      <c r="B370" s="952">
        <v>0</v>
      </c>
      <c r="C370" s="953">
        <v>0</v>
      </c>
      <c r="D370" s="953">
        <v>0</v>
      </c>
      <c r="E370" s="953">
        <v>0</v>
      </c>
      <c r="F370" s="954">
        <v>0</v>
      </c>
      <c r="G370" s="955">
        <v>0</v>
      </c>
      <c r="H370" s="955">
        <v>0</v>
      </c>
      <c r="I370" s="955">
        <v>0</v>
      </c>
      <c r="J370" s="955">
        <v>0</v>
      </c>
      <c r="K370" s="955">
        <v>0</v>
      </c>
      <c r="L370" s="956">
        <v>0</v>
      </c>
      <c r="M370" s="957">
        <v>0</v>
      </c>
      <c r="N370" s="957">
        <v>0</v>
      </c>
      <c r="O370" s="957">
        <v>0</v>
      </c>
      <c r="P370" s="957">
        <v>0</v>
      </c>
      <c r="Q370" s="957">
        <v>0</v>
      </c>
      <c r="R370" s="957">
        <v>0</v>
      </c>
      <c r="S370" s="957">
        <v>0</v>
      </c>
      <c r="T370" s="957">
        <v>0</v>
      </c>
      <c r="U370" s="957">
        <v>0</v>
      </c>
      <c r="V370" s="957">
        <v>0</v>
      </c>
      <c r="W370" s="957">
        <v>0</v>
      </c>
      <c r="X370" s="957">
        <v>0</v>
      </c>
      <c r="Y370" s="957">
        <v>0</v>
      </c>
      <c r="Z370" s="957">
        <v>0</v>
      </c>
      <c r="AA370" s="957">
        <v>0</v>
      </c>
      <c r="AB370" s="937"/>
    </row>
    <row r="371" spans="1:28">
      <c r="A371" s="951" t="s">
        <v>4160</v>
      </c>
      <c r="B371" s="952">
        <v>0</v>
      </c>
      <c r="C371" s="953">
        <v>0</v>
      </c>
      <c r="D371" s="953">
        <v>0</v>
      </c>
      <c r="E371" s="953">
        <v>0</v>
      </c>
      <c r="F371" s="954">
        <v>0</v>
      </c>
      <c r="G371" s="955">
        <v>0</v>
      </c>
      <c r="H371" s="955">
        <v>0</v>
      </c>
      <c r="I371" s="955">
        <v>0</v>
      </c>
      <c r="J371" s="955">
        <v>0</v>
      </c>
      <c r="K371" s="955">
        <v>0</v>
      </c>
      <c r="L371" s="956">
        <v>0</v>
      </c>
      <c r="M371" s="957">
        <v>0</v>
      </c>
      <c r="N371" s="957">
        <v>0</v>
      </c>
      <c r="O371" s="957">
        <v>0</v>
      </c>
      <c r="P371" s="957">
        <v>0</v>
      </c>
      <c r="Q371" s="957">
        <v>0</v>
      </c>
      <c r="R371" s="957">
        <v>0</v>
      </c>
      <c r="S371" s="957">
        <v>0</v>
      </c>
      <c r="T371" s="957">
        <v>0</v>
      </c>
      <c r="U371" s="957">
        <v>0</v>
      </c>
      <c r="V371" s="957">
        <v>0</v>
      </c>
      <c r="W371" s="957">
        <v>0</v>
      </c>
      <c r="X371" s="957">
        <v>0</v>
      </c>
      <c r="Y371" s="957">
        <v>0</v>
      </c>
      <c r="Z371" s="957">
        <v>0</v>
      </c>
      <c r="AA371" s="957">
        <v>0</v>
      </c>
      <c r="AB371" s="937"/>
    </row>
    <row r="372" spans="1:28">
      <c r="A372" s="951" t="s">
        <v>4161</v>
      </c>
      <c r="B372" s="952">
        <v>0</v>
      </c>
      <c r="C372" s="953">
        <v>2.42</v>
      </c>
      <c r="D372" s="953">
        <v>0</v>
      </c>
      <c r="E372" s="953">
        <v>0</v>
      </c>
      <c r="F372" s="954">
        <v>0</v>
      </c>
      <c r="G372" s="955">
        <v>0</v>
      </c>
      <c r="H372" s="955">
        <v>0</v>
      </c>
      <c r="I372" s="955">
        <v>0</v>
      </c>
      <c r="J372" s="955">
        <v>2.42</v>
      </c>
      <c r="K372" s="955">
        <v>0</v>
      </c>
      <c r="L372" s="956">
        <v>0</v>
      </c>
      <c r="M372" s="957">
        <v>0</v>
      </c>
      <c r="N372" s="957">
        <v>0</v>
      </c>
      <c r="O372" s="957">
        <v>0</v>
      </c>
      <c r="P372" s="957">
        <v>0</v>
      </c>
      <c r="Q372" s="957">
        <v>0</v>
      </c>
      <c r="R372" s="957">
        <v>0</v>
      </c>
      <c r="S372" s="957">
        <v>0</v>
      </c>
      <c r="T372" s="957">
        <v>0</v>
      </c>
      <c r="U372" s="957">
        <v>0</v>
      </c>
      <c r="V372" s="957">
        <v>0</v>
      </c>
      <c r="W372" s="957">
        <v>0</v>
      </c>
      <c r="X372" s="957">
        <v>0</v>
      </c>
      <c r="Y372" s="957">
        <v>0</v>
      </c>
      <c r="Z372" s="957">
        <v>0</v>
      </c>
      <c r="AA372" s="957">
        <v>0</v>
      </c>
      <c r="AB372" s="937"/>
    </row>
    <row r="373" spans="1:28">
      <c r="A373" s="951" t="s">
        <v>4163</v>
      </c>
      <c r="B373" s="952">
        <v>0</v>
      </c>
      <c r="C373" s="953">
        <v>16.230491000000001</v>
      </c>
      <c r="D373" s="953">
        <v>0</v>
      </c>
      <c r="E373" s="953">
        <v>0</v>
      </c>
      <c r="F373" s="954">
        <v>0</v>
      </c>
      <c r="G373" s="955">
        <v>0</v>
      </c>
      <c r="H373" s="955">
        <v>0</v>
      </c>
      <c r="I373" s="955">
        <v>0</v>
      </c>
      <c r="J373" s="955">
        <v>0</v>
      </c>
      <c r="K373" s="955">
        <v>72</v>
      </c>
      <c r="L373" s="956">
        <v>0.63334973296266195</v>
      </c>
      <c r="M373" s="957">
        <v>6.8285685494626604E-4</v>
      </c>
      <c r="N373" s="957">
        <v>6.9907470525123999E-2</v>
      </c>
      <c r="O373" s="957">
        <v>1.28035660302425E-2</v>
      </c>
      <c r="P373" s="957">
        <v>4.2678553434141698E-4</v>
      </c>
      <c r="Q373" s="957">
        <v>0</v>
      </c>
      <c r="R373" s="957">
        <v>8.5357106868283296E-5</v>
      </c>
      <c r="S373" s="957">
        <v>1.7071421373656701E-3</v>
      </c>
      <c r="T373" s="957">
        <v>1.5364279236291E-2</v>
      </c>
      <c r="U373" s="957">
        <v>1.6217850304973799E-2</v>
      </c>
      <c r="V373" s="957">
        <v>2.5607132060485002E-5</v>
      </c>
      <c r="W373" s="957">
        <v>0</v>
      </c>
      <c r="X373" s="957">
        <v>0.70248898952597205</v>
      </c>
      <c r="Y373" s="957">
        <v>0.68968542349572903</v>
      </c>
      <c r="Z373" s="957">
        <v>0</v>
      </c>
      <c r="AA373" s="957">
        <v>5.9749974807798298E-5</v>
      </c>
      <c r="AB373" s="937"/>
    </row>
    <row r="374" spans="1:28">
      <c r="A374" s="951" t="s">
        <v>4235</v>
      </c>
      <c r="B374" s="952">
        <v>0</v>
      </c>
      <c r="C374" s="953">
        <v>23.989856</v>
      </c>
      <c r="D374" s="953">
        <v>0</v>
      </c>
      <c r="E374" s="953">
        <v>0</v>
      </c>
      <c r="F374" s="954">
        <v>0</v>
      </c>
      <c r="G374" s="955">
        <v>0</v>
      </c>
      <c r="H374" s="955">
        <v>0</v>
      </c>
      <c r="I374" s="955">
        <v>0</v>
      </c>
      <c r="J374" s="955">
        <v>0</v>
      </c>
      <c r="K374" s="955">
        <v>93</v>
      </c>
      <c r="L374" s="956">
        <v>0.99007130874969596</v>
      </c>
      <c r="M374" s="957">
        <v>2.2050585940973201E-4</v>
      </c>
      <c r="N374" s="957">
        <v>0.109922170915751</v>
      </c>
      <c r="O374" s="957">
        <v>3.3075878911459802E-3</v>
      </c>
      <c r="P374" s="957">
        <v>0</v>
      </c>
      <c r="Q374" s="957">
        <v>0</v>
      </c>
      <c r="R374" s="957">
        <v>1.10252929704866E-4</v>
      </c>
      <c r="S374" s="957">
        <v>0</v>
      </c>
      <c r="T374" s="957">
        <v>2.2050585940973201E-3</v>
      </c>
      <c r="U374" s="957">
        <v>4.4101171881946403E-3</v>
      </c>
      <c r="V374" s="957">
        <v>1.1025292970486601E-5</v>
      </c>
      <c r="W374" s="957">
        <v>0</v>
      </c>
      <c r="X374" s="957">
        <v>0.97243083999691804</v>
      </c>
      <c r="Y374" s="957">
        <v>0.91950943373858196</v>
      </c>
      <c r="Z374" s="957">
        <v>0</v>
      </c>
      <c r="AA374" s="957">
        <v>1.1025292970486601E-5</v>
      </c>
      <c r="AB374" s="937"/>
    </row>
    <row r="375" spans="1:28">
      <c r="A375" s="951" t="s">
        <v>4165</v>
      </c>
      <c r="B375" s="952">
        <v>0</v>
      </c>
      <c r="C375" s="953">
        <v>0</v>
      </c>
      <c r="D375" s="953">
        <v>0</v>
      </c>
      <c r="E375" s="953">
        <v>0</v>
      </c>
      <c r="F375" s="954">
        <v>0</v>
      </c>
      <c r="G375" s="955">
        <v>0</v>
      </c>
      <c r="H375" s="955">
        <v>0</v>
      </c>
      <c r="I375" s="955">
        <v>0</v>
      </c>
      <c r="J375" s="955">
        <v>0</v>
      </c>
      <c r="K375" s="955">
        <v>0</v>
      </c>
      <c r="L375" s="956">
        <v>0</v>
      </c>
      <c r="M375" s="957">
        <v>0</v>
      </c>
      <c r="N375" s="957">
        <v>0</v>
      </c>
      <c r="O375" s="957">
        <v>0</v>
      </c>
      <c r="P375" s="957">
        <v>0</v>
      </c>
      <c r="Q375" s="957">
        <v>0</v>
      </c>
      <c r="R375" s="957">
        <v>0</v>
      </c>
      <c r="S375" s="957">
        <v>0</v>
      </c>
      <c r="T375" s="957">
        <v>0</v>
      </c>
      <c r="U375" s="957">
        <v>0</v>
      </c>
      <c r="V375" s="957">
        <v>0</v>
      </c>
      <c r="W375" s="957">
        <v>0</v>
      </c>
      <c r="X375" s="957">
        <v>0</v>
      </c>
      <c r="Y375" s="957">
        <v>0</v>
      </c>
      <c r="Z375" s="957">
        <v>0</v>
      </c>
      <c r="AA375" s="957">
        <v>0</v>
      </c>
      <c r="AB375" s="937"/>
    </row>
    <row r="376" spans="1:28">
      <c r="A376" s="951" t="s">
        <v>4166</v>
      </c>
      <c r="B376" s="952">
        <v>0</v>
      </c>
      <c r="C376" s="953">
        <v>34.065939999999998</v>
      </c>
      <c r="D376" s="953">
        <v>0</v>
      </c>
      <c r="E376" s="953">
        <v>0</v>
      </c>
      <c r="F376" s="954">
        <v>0</v>
      </c>
      <c r="G376" s="955">
        <v>0</v>
      </c>
      <c r="H376" s="955">
        <v>0</v>
      </c>
      <c r="I376" s="955">
        <v>0</v>
      </c>
      <c r="J376" s="955">
        <v>0</v>
      </c>
      <c r="K376" s="955">
        <v>753</v>
      </c>
      <c r="L376" s="956">
        <v>6.1952899474223901</v>
      </c>
      <c r="M376" s="957">
        <v>3.5707723039898501E-3</v>
      </c>
      <c r="N376" s="957">
        <v>0.686480975442049</v>
      </c>
      <c r="O376" s="957">
        <v>0.12497703063964501</v>
      </c>
      <c r="P376" s="957">
        <v>0</v>
      </c>
      <c r="Q376" s="957">
        <v>0</v>
      </c>
      <c r="R376" s="957">
        <v>0</v>
      </c>
      <c r="S376" s="957">
        <v>8.9269307599746297E-3</v>
      </c>
      <c r="T376" s="957">
        <v>0.11605009987966999</v>
      </c>
      <c r="U376" s="957">
        <v>0.24102713051931501</v>
      </c>
      <c r="V376" s="957">
        <v>1.78538615199493E-4</v>
      </c>
      <c r="W376" s="957">
        <v>8.9269307599746295E-5</v>
      </c>
      <c r="X376" s="957">
        <v>5.75787034018364</v>
      </c>
      <c r="Y376" s="957">
        <v>5.4632816251044698</v>
      </c>
      <c r="Z376" s="957">
        <v>0</v>
      </c>
      <c r="AA376" s="957">
        <v>1.78538615199493E-4</v>
      </c>
      <c r="AB376" s="937"/>
    </row>
    <row r="377" spans="1:28">
      <c r="A377" s="942"/>
      <c r="B377" s="943"/>
      <c r="C377" s="942"/>
      <c r="D377" s="942"/>
      <c r="E377" s="942"/>
      <c r="F377" s="943"/>
      <c r="G377" s="942"/>
      <c r="H377" s="942"/>
      <c r="I377" s="942"/>
      <c r="J377" s="942"/>
      <c r="K377" s="942"/>
      <c r="L377" s="943"/>
      <c r="M377" s="942"/>
      <c r="N377" s="942"/>
      <c r="O377" s="942"/>
      <c r="P377" s="942"/>
      <c r="Q377" s="942"/>
      <c r="R377" s="942"/>
      <c r="S377" s="942"/>
      <c r="T377" s="942"/>
      <c r="U377" s="942"/>
      <c r="V377" s="942"/>
      <c r="W377" s="942"/>
      <c r="X377" s="942"/>
      <c r="Y377" s="942"/>
      <c r="Z377" s="942"/>
      <c r="AA377" s="942"/>
      <c r="AB377" s="937"/>
    </row>
    <row r="378" spans="1:28">
      <c r="A378" s="944" t="s">
        <v>4167</v>
      </c>
      <c r="B378" s="945">
        <v>174568</v>
      </c>
      <c r="C378" s="946">
        <v>3982</v>
      </c>
      <c r="D378" s="946">
        <v>94</v>
      </c>
      <c r="E378" s="946">
        <v>0</v>
      </c>
      <c r="F378" s="947">
        <v>370</v>
      </c>
      <c r="G378" s="948">
        <v>0</v>
      </c>
      <c r="H378" s="948">
        <v>0</v>
      </c>
      <c r="I378" s="948">
        <v>1747</v>
      </c>
      <c r="J378" s="948">
        <v>0</v>
      </c>
      <c r="K378" s="948">
        <v>174114</v>
      </c>
      <c r="L378" s="949">
        <v>156.65174893155401</v>
      </c>
      <c r="M378" s="950">
        <v>7.5532681695049897</v>
      </c>
      <c r="N378" s="950">
        <v>9.0183565200381697</v>
      </c>
      <c r="O378" s="950">
        <v>290.78785795154801</v>
      </c>
      <c r="P378" s="950">
        <v>11.099275057349301</v>
      </c>
      <c r="Q378" s="950">
        <v>2.0770229337948899E-3</v>
      </c>
      <c r="R378" s="950">
        <v>0.222556801005317</v>
      </c>
      <c r="S378" s="950">
        <v>25.0018197660978</v>
      </c>
      <c r="T378" s="950">
        <v>224.00437455172701</v>
      </c>
      <c r="U378" s="950">
        <v>322.60691274014101</v>
      </c>
      <c r="V378" s="950">
        <v>0.400013751978329</v>
      </c>
      <c r="W378" s="950">
        <v>6.85568128604708E-2</v>
      </c>
      <c r="X378" s="950">
        <v>92.568798420893501</v>
      </c>
      <c r="Y378" s="950">
        <v>88.243291464882105</v>
      </c>
      <c r="Z378" s="950">
        <v>2.2297647344741902</v>
      </c>
      <c r="AA378" s="950">
        <v>0.91374676206113703</v>
      </c>
      <c r="AB378" s="937"/>
    </row>
    <row r="379" spans="1:28">
      <c r="A379" s="951" t="s">
        <v>4168</v>
      </c>
      <c r="B379" s="952">
        <v>174567.901235</v>
      </c>
      <c r="C379" s="953">
        <v>1752</v>
      </c>
      <c r="D379" s="953">
        <v>0</v>
      </c>
      <c r="E379" s="953">
        <v>0</v>
      </c>
      <c r="F379" s="954">
        <v>50</v>
      </c>
      <c r="G379" s="955">
        <v>0</v>
      </c>
      <c r="H379" s="955">
        <v>0</v>
      </c>
      <c r="I379" s="955">
        <v>1747</v>
      </c>
      <c r="J379" s="955">
        <v>0</v>
      </c>
      <c r="K379" s="955">
        <v>173000</v>
      </c>
      <c r="L379" s="956">
        <v>145.61685328654499</v>
      </c>
      <c r="M379" s="957">
        <v>6.7681072654309604</v>
      </c>
      <c r="N379" s="957">
        <v>8.6139547014575903</v>
      </c>
      <c r="O379" s="957">
        <v>264.57146583048302</v>
      </c>
      <c r="P379" s="957">
        <v>10.049613818367201</v>
      </c>
      <c r="Q379" s="957">
        <v>0</v>
      </c>
      <c r="R379" s="957">
        <v>0.20509415955851401</v>
      </c>
      <c r="S379" s="957">
        <v>22.5603575514365</v>
      </c>
      <c r="T379" s="957">
        <v>203.04321796292899</v>
      </c>
      <c r="U379" s="957">
        <v>295.33558976426002</v>
      </c>
      <c r="V379" s="957">
        <v>0.369169487205325</v>
      </c>
      <c r="W379" s="957">
        <v>6.1528247867554203E-2</v>
      </c>
      <c r="X379" s="957">
        <v>88.190488610161097</v>
      </c>
      <c r="Y379" s="957">
        <v>84.088605418990795</v>
      </c>
      <c r="Z379" s="957">
        <v>2.0509415955851402</v>
      </c>
      <c r="AA379" s="957">
        <v>0.82037663823405604</v>
      </c>
      <c r="AB379" s="937"/>
    </row>
    <row r="380" spans="1:28">
      <c r="A380" s="951" t="s">
        <v>4170</v>
      </c>
      <c r="B380" s="952">
        <v>0</v>
      </c>
      <c r="C380" s="953">
        <v>14775.897158</v>
      </c>
      <c r="D380" s="953">
        <v>0</v>
      </c>
      <c r="E380" s="953">
        <v>33</v>
      </c>
      <c r="F380" s="954">
        <v>6044.8971579999998</v>
      </c>
      <c r="G380" s="955">
        <v>0</v>
      </c>
      <c r="H380" s="955">
        <v>0</v>
      </c>
      <c r="I380" s="955">
        <v>0</v>
      </c>
      <c r="J380" s="955">
        <v>0</v>
      </c>
      <c r="K380" s="955">
        <v>8698</v>
      </c>
      <c r="L380" s="956">
        <v>3.7121805777016399</v>
      </c>
      <c r="M380" s="957">
        <v>0.35059483233848798</v>
      </c>
      <c r="N380" s="957">
        <v>2.0623225431675801E-2</v>
      </c>
      <c r="O380" s="957">
        <v>12.6832836404806</v>
      </c>
      <c r="P380" s="957">
        <v>0.51558063579189495</v>
      </c>
      <c r="Q380" s="957">
        <v>0</v>
      </c>
      <c r="R380" s="957">
        <v>1.0311612715837901E-2</v>
      </c>
      <c r="S380" s="957">
        <v>1.4436257802173</v>
      </c>
      <c r="T380" s="957">
        <v>10.414728842996301</v>
      </c>
      <c r="U380" s="957">
        <v>15.158070692281701</v>
      </c>
      <c r="V380" s="957">
        <v>1.6498580345340599E-2</v>
      </c>
      <c r="W380" s="957">
        <v>4.1246450863351601E-3</v>
      </c>
      <c r="X380" s="957">
        <v>0.10311612715837901</v>
      </c>
      <c r="Y380" s="957">
        <v>0</v>
      </c>
      <c r="Z380" s="957">
        <v>0.10311612715837901</v>
      </c>
      <c r="AA380" s="957">
        <v>4.0215289591767803E-2</v>
      </c>
      <c r="AB380" s="937"/>
    </row>
    <row r="381" spans="1:28">
      <c r="A381" s="951" t="s">
        <v>4172</v>
      </c>
      <c r="B381" s="952">
        <v>0</v>
      </c>
      <c r="C381" s="953">
        <v>0</v>
      </c>
      <c r="D381" s="953">
        <v>0</v>
      </c>
      <c r="E381" s="953">
        <v>0</v>
      </c>
      <c r="F381" s="954">
        <v>0</v>
      </c>
      <c r="G381" s="955">
        <v>0</v>
      </c>
      <c r="H381" s="955">
        <v>0</v>
      </c>
      <c r="I381" s="955">
        <v>0</v>
      </c>
      <c r="J381" s="955">
        <v>0</v>
      </c>
      <c r="K381" s="955">
        <v>0</v>
      </c>
      <c r="L381" s="956">
        <v>0</v>
      </c>
      <c r="M381" s="957">
        <v>0</v>
      </c>
      <c r="N381" s="957">
        <v>0</v>
      </c>
      <c r="O381" s="957">
        <v>0</v>
      </c>
      <c r="P381" s="957">
        <v>0</v>
      </c>
      <c r="Q381" s="957">
        <v>0</v>
      </c>
      <c r="R381" s="957">
        <v>0</v>
      </c>
      <c r="S381" s="957">
        <v>0</v>
      </c>
      <c r="T381" s="957">
        <v>0</v>
      </c>
      <c r="U381" s="957">
        <v>0</v>
      </c>
      <c r="V381" s="957">
        <v>0</v>
      </c>
      <c r="W381" s="957">
        <v>0</v>
      </c>
      <c r="X381" s="957">
        <v>0</v>
      </c>
      <c r="Y381" s="957">
        <v>0</v>
      </c>
      <c r="Z381" s="957">
        <v>0</v>
      </c>
      <c r="AA381" s="957">
        <v>0</v>
      </c>
      <c r="AB381" s="937"/>
    </row>
    <row r="382" spans="1:28">
      <c r="A382" s="951" t="s">
        <v>4252</v>
      </c>
      <c r="B382" s="952">
        <v>0</v>
      </c>
      <c r="C382" s="953">
        <v>312.03125</v>
      </c>
      <c r="D382" s="953">
        <v>0</v>
      </c>
      <c r="E382" s="953">
        <v>0</v>
      </c>
      <c r="F382" s="954">
        <v>312.03125</v>
      </c>
      <c r="G382" s="955">
        <v>0</v>
      </c>
      <c r="H382" s="955">
        <v>0</v>
      </c>
      <c r="I382" s="955">
        <v>0</v>
      </c>
      <c r="J382" s="955">
        <v>0</v>
      </c>
      <c r="K382" s="955">
        <v>0</v>
      </c>
      <c r="L382" s="956">
        <v>0</v>
      </c>
      <c r="M382" s="957">
        <v>0</v>
      </c>
      <c r="N382" s="957">
        <v>0</v>
      </c>
      <c r="O382" s="957">
        <v>0</v>
      </c>
      <c r="P382" s="957">
        <v>0</v>
      </c>
      <c r="Q382" s="957">
        <v>0</v>
      </c>
      <c r="R382" s="957">
        <v>0</v>
      </c>
      <c r="S382" s="957">
        <v>0</v>
      </c>
      <c r="T382" s="957">
        <v>0</v>
      </c>
      <c r="U382" s="957">
        <v>0</v>
      </c>
      <c r="V382" s="957">
        <v>0</v>
      </c>
      <c r="W382" s="957">
        <v>0</v>
      </c>
      <c r="X382" s="957">
        <v>0</v>
      </c>
      <c r="Y382" s="957">
        <v>0</v>
      </c>
      <c r="Z382" s="957">
        <v>0</v>
      </c>
      <c r="AA382" s="957">
        <v>0</v>
      </c>
      <c r="AB382" s="937"/>
    </row>
    <row r="383" spans="1:28">
      <c r="A383" s="951" t="s">
        <v>4173</v>
      </c>
      <c r="B383" s="952">
        <v>0</v>
      </c>
      <c r="C383" s="953">
        <v>231.66553200000001</v>
      </c>
      <c r="D383" s="953">
        <v>0</v>
      </c>
      <c r="E383" s="953">
        <v>3.3000000000000002E-2</v>
      </c>
      <c r="F383" s="954">
        <v>0</v>
      </c>
      <c r="G383" s="955">
        <v>0</v>
      </c>
      <c r="H383" s="955">
        <v>0</v>
      </c>
      <c r="I383" s="955">
        <v>0</v>
      </c>
      <c r="J383" s="955">
        <v>0</v>
      </c>
      <c r="K383" s="955">
        <v>239</v>
      </c>
      <c r="L383" s="956">
        <v>1.40819072571324</v>
      </c>
      <c r="M383" s="957">
        <v>7.3384587114633401E-2</v>
      </c>
      <c r="N383" s="957">
        <v>7.5651292508135598E-2</v>
      </c>
      <c r="O383" s="957">
        <v>2.59254429381813</v>
      </c>
      <c r="P383" s="957">
        <v>0.108518520713917</v>
      </c>
      <c r="Q383" s="957">
        <v>0</v>
      </c>
      <c r="R383" s="957">
        <v>1.41669087093887E-3</v>
      </c>
      <c r="S383" s="957">
        <v>0.24083744805960799</v>
      </c>
      <c r="T383" s="957">
        <v>2.3177062648559899</v>
      </c>
      <c r="U383" s="957">
        <v>3.6578958287641599</v>
      </c>
      <c r="V383" s="957">
        <v>3.5700609947659501E-3</v>
      </c>
      <c r="W383" s="957">
        <v>7.9334688772576703E-4</v>
      </c>
      <c r="X383" s="957">
        <v>0.88401510346585399</v>
      </c>
      <c r="Y383" s="957">
        <v>0.86134804953083199</v>
      </c>
      <c r="Z383" s="957">
        <v>3.6833962644410599E-2</v>
      </c>
      <c r="AA383" s="957">
        <v>8.4434775907956602E-3</v>
      </c>
      <c r="AB383" s="937"/>
    </row>
    <row r="384" spans="1:28">
      <c r="A384" s="951" t="s">
        <v>4174</v>
      </c>
      <c r="B384" s="952">
        <v>0</v>
      </c>
      <c r="C384" s="953">
        <v>20.966329999999999</v>
      </c>
      <c r="D384" s="953">
        <v>-49</v>
      </c>
      <c r="E384" s="953">
        <v>3.2000000000000002E-3</v>
      </c>
      <c r="F384" s="954">
        <v>0.96313000000000704</v>
      </c>
      <c r="G384" s="955">
        <v>0</v>
      </c>
      <c r="H384" s="955">
        <v>0</v>
      </c>
      <c r="I384" s="955">
        <v>0</v>
      </c>
      <c r="J384" s="955">
        <v>0</v>
      </c>
      <c r="K384" s="955">
        <v>69</v>
      </c>
      <c r="L384" s="956">
        <v>0.29284600748060202</v>
      </c>
      <c r="M384" s="957">
        <v>2.9284600748060201E-2</v>
      </c>
      <c r="N384" s="957">
        <v>7.3620504673894396E-4</v>
      </c>
      <c r="O384" s="957">
        <v>1.02087099814467</v>
      </c>
      <c r="P384" s="957">
        <v>4.2290889907114902E-2</v>
      </c>
      <c r="Q384" s="957">
        <v>0</v>
      </c>
      <c r="R384" s="957">
        <v>4.9080336449262895E-4</v>
      </c>
      <c r="S384" s="957">
        <v>9.2434633646111805E-2</v>
      </c>
      <c r="T384" s="957">
        <v>0.87853802244180601</v>
      </c>
      <c r="U384" s="957">
        <v>1.38406548786921</v>
      </c>
      <c r="V384" s="957">
        <v>1.2924488598305901E-3</v>
      </c>
      <c r="W384" s="957">
        <v>2.9448201869557698E-4</v>
      </c>
      <c r="X384" s="957">
        <v>3.4356235514484003E-2</v>
      </c>
      <c r="Y384" s="957">
        <v>3.35382299069963E-2</v>
      </c>
      <c r="Z384" s="957">
        <v>6.5440448599017199E-3</v>
      </c>
      <c r="AA384" s="957">
        <v>3.25566231780111E-3</v>
      </c>
      <c r="AB384" s="937"/>
    </row>
    <row r="385" spans="1:28">
      <c r="A385" s="951" t="s">
        <v>4175</v>
      </c>
      <c r="B385" s="952">
        <v>0</v>
      </c>
      <c r="C385" s="953">
        <v>12.723544</v>
      </c>
      <c r="D385" s="953">
        <v>0</v>
      </c>
      <c r="E385" s="953">
        <v>0</v>
      </c>
      <c r="F385" s="954">
        <v>6.7235440000000004</v>
      </c>
      <c r="G385" s="955">
        <v>0</v>
      </c>
      <c r="H385" s="955">
        <v>0</v>
      </c>
      <c r="I385" s="955">
        <v>0</v>
      </c>
      <c r="J385" s="955">
        <v>0</v>
      </c>
      <c r="K385" s="955">
        <v>6</v>
      </c>
      <c r="L385" s="956">
        <v>1.08119002033159E-2</v>
      </c>
      <c r="M385" s="957">
        <v>5.4059501016579404E-4</v>
      </c>
      <c r="N385" s="957">
        <v>6.0461284031700698E-4</v>
      </c>
      <c r="O385" s="957">
        <v>1.9134218122973501E-2</v>
      </c>
      <c r="P385" s="957">
        <v>8.03779423009668E-4</v>
      </c>
      <c r="Q385" s="957">
        <v>0</v>
      </c>
      <c r="R385" s="957">
        <v>1.42261844780472E-5</v>
      </c>
      <c r="S385" s="957">
        <v>2.4184513612680301E-3</v>
      </c>
      <c r="T385" s="957">
        <v>1.6929159528876199E-2</v>
      </c>
      <c r="U385" s="957">
        <v>2.2833026087265802E-2</v>
      </c>
      <c r="V385" s="957">
        <v>2.9163678179996802E-5</v>
      </c>
      <c r="W385" s="957">
        <v>5.6904737912188897E-6</v>
      </c>
      <c r="X385" s="957">
        <v>5.9749974807798301E-3</v>
      </c>
      <c r="Y385" s="957">
        <v>5.6904737912188896E-3</v>
      </c>
      <c r="Z385" s="957">
        <v>7.1130922390236096E-5</v>
      </c>
      <c r="AA385" s="957">
        <v>6.5440448599017197E-5</v>
      </c>
      <c r="AB385" s="937"/>
    </row>
    <row r="386" spans="1:28">
      <c r="A386" s="951" t="s">
        <v>4177</v>
      </c>
      <c r="B386" s="952">
        <v>0</v>
      </c>
      <c r="C386" s="953">
        <v>239.26064600000001</v>
      </c>
      <c r="D386" s="953">
        <v>143</v>
      </c>
      <c r="E386" s="953">
        <v>6.0000000000000001E-3</v>
      </c>
      <c r="F386" s="954">
        <v>0</v>
      </c>
      <c r="G386" s="955">
        <v>0</v>
      </c>
      <c r="H386" s="955">
        <v>0</v>
      </c>
      <c r="I386" s="955">
        <v>0</v>
      </c>
      <c r="J386" s="955">
        <v>0</v>
      </c>
      <c r="K386" s="955">
        <v>96</v>
      </c>
      <c r="L386" s="956">
        <v>0.37557127022044701</v>
      </c>
      <c r="M386" s="957">
        <v>9.2185675417745996E-3</v>
      </c>
      <c r="N386" s="957">
        <v>9.67380544507211E-3</v>
      </c>
      <c r="O386" s="957">
        <v>0.31297605851703902</v>
      </c>
      <c r="P386" s="957">
        <v>6.2936640130880905E-2</v>
      </c>
      <c r="Q386" s="957">
        <v>0</v>
      </c>
      <c r="R386" s="957">
        <v>2.2761895164875599E-4</v>
      </c>
      <c r="S386" s="957">
        <v>2.84523689560944E-2</v>
      </c>
      <c r="T386" s="957">
        <v>0.262899889154313</v>
      </c>
      <c r="U386" s="957">
        <v>0.40402363917654099</v>
      </c>
      <c r="V386" s="957">
        <v>4.7799979846238698E-4</v>
      </c>
      <c r="W386" s="957">
        <v>1.0242852824194001E-4</v>
      </c>
      <c r="X386" s="957">
        <v>9.4461864934233503E-2</v>
      </c>
      <c r="Y386" s="957">
        <v>9.2185675417745999E-2</v>
      </c>
      <c r="Z386" s="957">
        <v>3.4142842747313302E-3</v>
      </c>
      <c r="AA386" s="957">
        <v>1.03566623000184E-3</v>
      </c>
      <c r="AB386" s="937"/>
    </row>
    <row r="387" spans="1:28">
      <c r="A387" s="951" t="s">
        <v>4237</v>
      </c>
      <c r="B387" s="952">
        <v>0</v>
      </c>
      <c r="C387" s="953">
        <v>791.35721899999999</v>
      </c>
      <c r="D387" s="953">
        <v>0</v>
      </c>
      <c r="E387" s="953">
        <v>0</v>
      </c>
      <c r="F387" s="954">
        <v>0</v>
      </c>
      <c r="G387" s="955">
        <v>0</v>
      </c>
      <c r="H387" s="955">
        <v>0</v>
      </c>
      <c r="I387" s="955">
        <v>0</v>
      </c>
      <c r="J387" s="955">
        <v>0</v>
      </c>
      <c r="K387" s="955">
        <v>92</v>
      </c>
      <c r="L387" s="956">
        <v>6.8712471028968103E-2</v>
      </c>
      <c r="M387" s="957">
        <v>5.5624381309164602E-3</v>
      </c>
      <c r="N387" s="957">
        <v>2.1813482866339098E-3</v>
      </c>
      <c r="O387" s="957">
        <v>0.14942235763442299</v>
      </c>
      <c r="P387" s="957">
        <v>6.7621796885651104E-3</v>
      </c>
      <c r="Q387" s="957">
        <v>0</v>
      </c>
      <c r="R387" s="957">
        <v>1.09067414331695E-4</v>
      </c>
      <c r="S387" s="957">
        <v>1.41787638631204E-2</v>
      </c>
      <c r="T387" s="957">
        <v>0.12542752648145</v>
      </c>
      <c r="U387" s="957">
        <v>0.17887055950398001</v>
      </c>
      <c r="V387" s="957">
        <v>2.1813482866339101E-4</v>
      </c>
      <c r="W387" s="957">
        <v>4.3626965732678097E-5</v>
      </c>
      <c r="X387" s="957">
        <v>2.18134828663391E-2</v>
      </c>
      <c r="Y387" s="957">
        <v>2.0722808723022099E-2</v>
      </c>
      <c r="Z387" s="957">
        <v>1.0906741433169499E-3</v>
      </c>
      <c r="AA387" s="957">
        <v>5.99870778824324E-4</v>
      </c>
      <c r="AB387" s="937"/>
    </row>
    <row r="388" spans="1:28">
      <c r="A388" s="951" t="s">
        <v>4179</v>
      </c>
      <c r="B388" s="952">
        <v>0</v>
      </c>
      <c r="C388" s="953">
        <v>0</v>
      </c>
      <c r="D388" s="953">
        <v>0</v>
      </c>
      <c r="E388" s="953">
        <v>0</v>
      </c>
      <c r="F388" s="954">
        <v>0</v>
      </c>
      <c r="G388" s="955">
        <v>0</v>
      </c>
      <c r="H388" s="955">
        <v>0</v>
      </c>
      <c r="I388" s="955">
        <v>0</v>
      </c>
      <c r="J388" s="955">
        <v>0</v>
      </c>
      <c r="K388" s="955">
        <v>0</v>
      </c>
      <c r="L388" s="956">
        <v>0</v>
      </c>
      <c r="M388" s="957">
        <v>0</v>
      </c>
      <c r="N388" s="957">
        <v>0</v>
      </c>
      <c r="O388" s="957">
        <v>0</v>
      </c>
      <c r="P388" s="957">
        <v>0</v>
      </c>
      <c r="Q388" s="957">
        <v>0</v>
      </c>
      <c r="R388" s="957">
        <v>0</v>
      </c>
      <c r="S388" s="957">
        <v>0</v>
      </c>
      <c r="T388" s="957">
        <v>0</v>
      </c>
      <c r="U388" s="957">
        <v>0</v>
      </c>
      <c r="V388" s="957">
        <v>0</v>
      </c>
      <c r="W388" s="957">
        <v>0</v>
      </c>
      <c r="X388" s="957">
        <v>0</v>
      </c>
      <c r="Y388" s="957">
        <v>0</v>
      </c>
      <c r="Z388" s="957">
        <v>0</v>
      </c>
      <c r="AA388" s="957">
        <v>0</v>
      </c>
      <c r="AB388" s="937"/>
    </row>
    <row r="389" spans="1:28">
      <c r="A389" s="951" t="s">
        <v>4180</v>
      </c>
      <c r="B389" s="952">
        <v>0</v>
      </c>
      <c r="C389" s="953">
        <v>2134.4318819999999</v>
      </c>
      <c r="D389" s="953">
        <v>0</v>
      </c>
      <c r="E389" s="953">
        <v>0</v>
      </c>
      <c r="F389" s="954">
        <v>43</v>
      </c>
      <c r="G389" s="955">
        <v>0</v>
      </c>
      <c r="H389" s="955">
        <v>1695</v>
      </c>
      <c r="I389" s="955">
        <v>0</v>
      </c>
      <c r="J389" s="955">
        <v>0</v>
      </c>
      <c r="K389" s="955">
        <v>0</v>
      </c>
      <c r="L389" s="956">
        <v>0</v>
      </c>
      <c r="M389" s="957">
        <v>0</v>
      </c>
      <c r="N389" s="957">
        <v>0</v>
      </c>
      <c r="O389" s="957">
        <v>0</v>
      </c>
      <c r="P389" s="957">
        <v>0</v>
      </c>
      <c r="Q389" s="957">
        <v>0</v>
      </c>
      <c r="R389" s="957">
        <v>0</v>
      </c>
      <c r="S389" s="957">
        <v>0</v>
      </c>
      <c r="T389" s="957">
        <v>0</v>
      </c>
      <c r="U389" s="957">
        <v>0</v>
      </c>
      <c r="V389" s="957">
        <v>0</v>
      </c>
      <c r="W389" s="957">
        <v>0</v>
      </c>
      <c r="X389" s="957">
        <v>0</v>
      </c>
      <c r="Y389" s="957">
        <v>0</v>
      </c>
      <c r="Z389" s="957">
        <v>0</v>
      </c>
      <c r="AA389" s="957">
        <v>0</v>
      </c>
      <c r="AB389" s="937"/>
    </row>
    <row r="390" spans="1:28">
      <c r="A390" s="951" t="s">
        <v>4181</v>
      </c>
      <c r="B390" s="952">
        <v>152.55000000000001</v>
      </c>
      <c r="C390" s="953">
        <v>0</v>
      </c>
      <c r="D390" s="953">
        <v>0</v>
      </c>
      <c r="E390" s="953">
        <v>0</v>
      </c>
      <c r="F390" s="954">
        <v>0</v>
      </c>
      <c r="G390" s="955">
        <v>0</v>
      </c>
      <c r="H390" s="955">
        <v>0</v>
      </c>
      <c r="I390" s="955">
        <v>0</v>
      </c>
      <c r="J390" s="955">
        <v>0</v>
      </c>
      <c r="K390" s="955">
        <v>153</v>
      </c>
      <c r="L390" s="956">
        <v>0.698327830566143</v>
      </c>
      <c r="M390" s="957">
        <v>6.2214661268619999E-2</v>
      </c>
      <c r="N390" s="957">
        <v>1.05202634215159E-2</v>
      </c>
      <c r="O390" s="957">
        <v>2.1475848088060099</v>
      </c>
      <c r="P390" s="957">
        <v>8.8878087526599994E-2</v>
      </c>
      <c r="Q390" s="957">
        <v>0</v>
      </c>
      <c r="R390" s="957">
        <v>5.44151556285306E-4</v>
      </c>
      <c r="S390" s="957">
        <v>0.19952223730461199</v>
      </c>
      <c r="T390" s="957">
        <v>1.6923113400473</v>
      </c>
      <c r="U390" s="957">
        <v>2.8876309253540202</v>
      </c>
      <c r="V390" s="957">
        <v>2.8658648631026099E-3</v>
      </c>
      <c r="W390" s="957">
        <v>7.0739702317089805E-4</v>
      </c>
      <c r="X390" s="957">
        <v>9.0691926047550997E-2</v>
      </c>
      <c r="Y390" s="957">
        <v>8.8878087526599994E-2</v>
      </c>
      <c r="Z390" s="957">
        <v>1.08830311257061E-2</v>
      </c>
      <c r="AA390" s="957">
        <v>7.2916308542230997E-3</v>
      </c>
      <c r="AB390" s="937"/>
    </row>
    <row r="391" spans="1:28">
      <c r="A391" s="951" t="s">
        <v>4182</v>
      </c>
      <c r="B391" s="952">
        <v>0</v>
      </c>
      <c r="C391" s="953">
        <v>557.30762900000002</v>
      </c>
      <c r="D391" s="953">
        <v>0</v>
      </c>
      <c r="E391" s="953">
        <v>0</v>
      </c>
      <c r="F391" s="954">
        <v>0</v>
      </c>
      <c r="G391" s="955">
        <v>0</v>
      </c>
      <c r="H391" s="955">
        <v>0</v>
      </c>
      <c r="I391" s="955">
        <v>0</v>
      </c>
      <c r="J391" s="955">
        <v>0</v>
      </c>
      <c r="K391" s="955">
        <v>579</v>
      </c>
      <c r="L391" s="956">
        <v>2.5397295839433802</v>
      </c>
      <c r="M391" s="957">
        <v>0.17091693686537901</v>
      </c>
      <c r="N391" s="957">
        <v>0.20111912651227301</v>
      </c>
      <c r="O391" s="957">
        <v>5.0314102298121499</v>
      </c>
      <c r="P391" s="957">
        <v>1.2355441219184001E-2</v>
      </c>
      <c r="Q391" s="957">
        <v>0</v>
      </c>
      <c r="R391" s="957">
        <v>2.7456536042631098E-3</v>
      </c>
      <c r="S391" s="957">
        <v>0.19219575229841801</v>
      </c>
      <c r="T391" s="957">
        <v>3.3977463352755999</v>
      </c>
      <c r="U391" s="957">
        <v>0.638364462991174</v>
      </c>
      <c r="V391" s="957">
        <v>2.6770122641565398E-3</v>
      </c>
      <c r="W391" s="957">
        <v>2.7456536042631097E-4</v>
      </c>
      <c r="X391" s="957">
        <v>1.64739216255787</v>
      </c>
      <c r="Y391" s="957">
        <v>1.5856149564619499</v>
      </c>
      <c r="Z391" s="957">
        <v>0</v>
      </c>
      <c r="AA391" s="957">
        <v>2.3475338316449601E-2</v>
      </c>
      <c r="AB391" s="937"/>
    </row>
    <row r="392" spans="1:28">
      <c r="A392" s="951" t="s">
        <v>4185</v>
      </c>
      <c r="B392" s="952">
        <v>0</v>
      </c>
      <c r="C392" s="953">
        <v>64.847414000000001</v>
      </c>
      <c r="D392" s="953">
        <v>0</v>
      </c>
      <c r="E392" s="953">
        <v>0</v>
      </c>
      <c r="F392" s="954">
        <v>0</v>
      </c>
      <c r="G392" s="955">
        <v>0</v>
      </c>
      <c r="H392" s="955">
        <v>0</v>
      </c>
      <c r="I392" s="955">
        <v>0</v>
      </c>
      <c r="J392" s="955">
        <v>0</v>
      </c>
      <c r="K392" s="955">
        <v>16</v>
      </c>
      <c r="L392" s="956">
        <v>5.1403946580677297E-2</v>
      </c>
      <c r="M392" s="957">
        <v>3.2625383069655001E-3</v>
      </c>
      <c r="N392" s="957">
        <v>3.94539516191176E-3</v>
      </c>
      <c r="O392" s="957">
        <v>9.37031350954044E-2</v>
      </c>
      <c r="P392" s="957">
        <v>7.01825100916996E-4</v>
      </c>
      <c r="Q392" s="957">
        <v>0</v>
      </c>
      <c r="R392" s="957">
        <v>5.6904737912188902E-5</v>
      </c>
      <c r="S392" s="957">
        <v>3.9833316538532204E-3</v>
      </c>
      <c r="T392" s="957">
        <v>0.112102333687012</v>
      </c>
      <c r="U392" s="957">
        <v>2.7503956657558001E-2</v>
      </c>
      <c r="V392" s="957">
        <v>7.0182510091699606E-5</v>
      </c>
      <c r="W392" s="957">
        <v>7.5872983882918501E-6</v>
      </c>
      <c r="X392" s="957">
        <v>4.3437283272970799E-2</v>
      </c>
      <c r="Y392" s="957">
        <v>4.1350776216190599E-2</v>
      </c>
      <c r="Z392" s="957">
        <v>0</v>
      </c>
      <c r="AA392" s="957">
        <v>3.9643634078824898E-4</v>
      </c>
      <c r="AB392" s="937"/>
    </row>
    <row r="393" spans="1:28">
      <c r="A393" s="951" t="s">
        <v>4186</v>
      </c>
      <c r="B393" s="952">
        <v>0</v>
      </c>
      <c r="C393" s="953">
        <v>0</v>
      </c>
      <c r="D393" s="953">
        <v>0</v>
      </c>
      <c r="E393" s="953">
        <v>0</v>
      </c>
      <c r="F393" s="954">
        <v>0</v>
      </c>
      <c r="G393" s="955">
        <v>0</v>
      </c>
      <c r="H393" s="955">
        <v>0</v>
      </c>
      <c r="I393" s="955">
        <v>0</v>
      </c>
      <c r="J393" s="955">
        <v>0</v>
      </c>
      <c r="K393" s="955">
        <v>17</v>
      </c>
      <c r="L393" s="956">
        <v>7.2150465611162798E-2</v>
      </c>
      <c r="M393" s="957">
        <v>1.7372542278442E-2</v>
      </c>
      <c r="N393" s="957">
        <v>3.02306420158503E-4</v>
      </c>
      <c r="O393" s="957">
        <v>5.2399779494140602E-3</v>
      </c>
      <c r="P393" s="957">
        <v>0</v>
      </c>
      <c r="Q393" s="957">
        <v>0</v>
      </c>
      <c r="R393" s="957">
        <v>1.6123009075120199E-4</v>
      </c>
      <c r="S393" s="957">
        <v>6.0461284031700698E-4</v>
      </c>
      <c r="T393" s="957">
        <v>2.41845136126803E-2</v>
      </c>
      <c r="U393" s="957">
        <v>4.0307522687800399E-4</v>
      </c>
      <c r="V393" s="957">
        <v>0</v>
      </c>
      <c r="W393" s="957">
        <v>0</v>
      </c>
      <c r="X393" s="957">
        <v>0</v>
      </c>
      <c r="Y393" s="957">
        <v>0</v>
      </c>
      <c r="Z393" s="957">
        <v>0</v>
      </c>
      <c r="AA393" s="957">
        <v>5.23997794941406E-4</v>
      </c>
      <c r="AB393" s="937"/>
    </row>
    <row r="394" spans="1:28">
      <c r="A394" s="951" t="s">
        <v>4187</v>
      </c>
      <c r="B394" s="952">
        <v>0</v>
      </c>
      <c r="C394" s="953">
        <v>483.20827000000003</v>
      </c>
      <c r="D394" s="953">
        <v>0</v>
      </c>
      <c r="E394" s="953">
        <v>0</v>
      </c>
      <c r="F394" s="954">
        <v>0</v>
      </c>
      <c r="G394" s="955">
        <v>0</v>
      </c>
      <c r="H394" s="955">
        <v>0</v>
      </c>
      <c r="I394" s="955">
        <v>0</v>
      </c>
      <c r="J394" s="955">
        <v>0</v>
      </c>
      <c r="K394" s="955">
        <v>584</v>
      </c>
      <c r="L394" s="956">
        <v>1.2877542189528299</v>
      </c>
      <c r="M394" s="957">
        <v>2.70012981393336E-2</v>
      </c>
      <c r="N394" s="957">
        <v>5.8156642146257001E-2</v>
      </c>
      <c r="O394" s="957">
        <v>0.90696668109043699</v>
      </c>
      <c r="P394" s="957">
        <v>0.164084811769797</v>
      </c>
      <c r="Q394" s="957">
        <v>2.0770229337948899E-3</v>
      </c>
      <c r="R394" s="957">
        <v>1.3846819558632601E-3</v>
      </c>
      <c r="S394" s="957">
        <v>0.103851146689745</v>
      </c>
      <c r="T394" s="957">
        <v>0.73388143660752903</v>
      </c>
      <c r="U394" s="957">
        <v>1.3500649069666799</v>
      </c>
      <c r="V394" s="957">
        <v>1.45391605365643E-3</v>
      </c>
      <c r="W394" s="957">
        <v>2.76936391172653E-4</v>
      </c>
      <c r="X394" s="957">
        <v>0.72695802682821298</v>
      </c>
      <c r="Y394" s="957">
        <v>0.69926438771094801</v>
      </c>
      <c r="Z394" s="957">
        <v>6.9234097793163104E-3</v>
      </c>
      <c r="AA394" s="957">
        <v>3.3924707918649901E-3</v>
      </c>
      <c r="AB394" s="937"/>
    </row>
    <row r="395" spans="1:28">
      <c r="A395" s="951" t="s">
        <v>4188</v>
      </c>
      <c r="B395" s="952">
        <v>0</v>
      </c>
      <c r="C395" s="953">
        <v>193.39135999999999</v>
      </c>
      <c r="D395" s="953">
        <v>0</v>
      </c>
      <c r="E395" s="953">
        <v>0</v>
      </c>
      <c r="F395" s="954">
        <v>0</v>
      </c>
      <c r="G395" s="955">
        <v>0</v>
      </c>
      <c r="H395" s="955">
        <v>0</v>
      </c>
      <c r="I395" s="955">
        <v>0</v>
      </c>
      <c r="J395" s="955">
        <v>0</v>
      </c>
      <c r="K395" s="955">
        <v>839</v>
      </c>
      <c r="L395" s="956">
        <v>0.51721664700686998</v>
      </c>
      <c r="M395" s="957">
        <v>3.58073063312448E-2</v>
      </c>
      <c r="N395" s="957">
        <v>2.0887595359892801E-2</v>
      </c>
      <c r="O395" s="957">
        <v>1.25325572159357</v>
      </c>
      <c r="P395" s="957">
        <v>4.6748427710236302E-2</v>
      </c>
      <c r="Q395" s="957">
        <v>0</v>
      </c>
      <c r="R395" s="957">
        <v>0</v>
      </c>
      <c r="S395" s="957">
        <v>0.119357687770816</v>
      </c>
      <c r="T395" s="957">
        <v>0.98470092410923304</v>
      </c>
      <c r="U395" s="957">
        <v>1.56159641500151</v>
      </c>
      <c r="V395" s="957">
        <v>1.69090057675323E-3</v>
      </c>
      <c r="W395" s="957">
        <v>3.9785895923605399E-4</v>
      </c>
      <c r="X395" s="957">
        <v>0.72609260060579806</v>
      </c>
      <c r="Y395" s="957">
        <v>0.72609260060579806</v>
      </c>
      <c r="Z395" s="957">
        <v>9.9464739809013505E-3</v>
      </c>
      <c r="AA395" s="957">
        <v>4.6748427710236297E-3</v>
      </c>
      <c r="AB395" s="937"/>
    </row>
    <row r="396" spans="1:28">
      <c r="A396" s="942"/>
      <c r="B396" s="943"/>
      <c r="C396" s="942"/>
      <c r="D396" s="942"/>
      <c r="E396" s="942"/>
      <c r="F396" s="943"/>
      <c r="G396" s="942"/>
      <c r="H396" s="942"/>
      <c r="I396" s="942"/>
      <c r="J396" s="942"/>
      <c r="K396" s="942"/>
      <c r="L396" s="943"/>
      <c r="M396" s="942"/>
      <c r="N396" s="942"/>
      <c r="O396" s="942"/>
      <c r="P396" s="942"/>
      <c r="Q396" s="942"/>
      <c r="R396" s="942"/>
      <c r="S396" s="942"/>
      <c r="T396" s="942"/>
      <c r="U396" s="942"/>
      <c r="V396" s="942"/>
      <c r="W396" s="942"/>
      <c r="X396" s="942"/>
      <c r="Y396" s="942"/>
      <c r="Z396" s="942"/>
      <c r="AA396" s="942"/>
      <c r="AB396" s="937"/>
    </row>
    <row r="397" spans="1:28">
      <c r="A397" s="944" t="s">
        <v>4189</v>
      </c>
      <c r="B397" s="945">
        <v>1390</v>
      </c>
      <c r="C397" s="946">
        <v>13</v>
      </c>
      <c r="D397" s="946">
        <v>0</v>
      </c>
      <c r="E397" s="946">
        <v>4</v>
      </c>
      <c r="F397" s="947">
        <v>0</v>
      </c>
      <c r="G397" s="948">
        <v>97</v>
      </c>
      <c r="H397" s="948">
        <v>0</v>
      </c>
      <c r="I397" s="948">
        <v>84</v>
      </c>
      <c r="J397" s="948">
        <v>0</v>
      </c>
      <c r="K397" s="948">
        <v>1268</v>
      </c>
      <c r="L397" s="949">
        <v>1.91336775279633</v>
      </c>
      <c r="M397" s="950">
        <v>0.17136079382109401</v>
      </c>
      <c r="N397" s="950">
        <v>0.13247238045559401</v>
      </c>
      <c r="O397" s="950">
        <v>0.66966206884287804</v>
      </c>
      <c r="P397" s="950">
        <v>9.2453127685933299E-3</v>
      </c>
      <c r="Q397" s="950">
        <v>0</v>
      </c>
      <c r="R397" s="950">
        <v>2.3798984013325201E-2</v>
      </c>
      <c r="S397" s="950">
        <v>0.169926083116483</v>
      </c>
      <c r="T397" s="950">
        <v>2.67396359282289</v>
      </c>
      <c r="U397" s="950">
        <v>1.7596879723537799</v>
      </c>
      <c r="V397" s="950">
        <v>4.9581098142890204E-3</v>
      </c>
      <c r="W397" s="950">
        <v>1.3131621844306299E-3</v>
      </c>
      <c r="X397" s="950">
        <v>2.0072136239426701</v>
      </c>
      <c r="Y397" s="950">
        <v>2.0069603978589599</v>
      </c>
      <c r="Z397" s="950">
        <v>0</v>
      </c>
      <c r="AA397" s="950">
        <v>1.9007932283361902E-2</v>
      </c>
      <c r="AB397" s="937"/>
    </row>
    <row r="398" spans="1:28">
      <c r="A398" s="951" t="s">
        <v>4190</v>
      </c>
      <c r="B398" s="952">
        <v>1389.6525369999999</v>
      </c>
      <c r="C398" s="953">
        <v>1.5780000000000001</v>
      </c>
      <c r="D398" s="953">
        <v>0</v>
      </c>
      <c r="E398" s="953">
        <v>0</v>
      </c>
      <c r="F398" s="954">
        <v>0</v>
      </c>
      <c r="G398" s="955">
        <v>97</v>
      </c>
      <c r="H398" s="955">
        <v>0</v>
      </c>
      <c r="I398" s="955">
        <v>84</v>
      </c>
      <c r="J398" s="955">
        <v>0</v>
      </c>
      <c r="K398" s="955">
        <v>1256</v>
      </c>
      <c r="L398" s="956">
        <v>1.8913370835136301</v>
      </c>
      <c r="M398" s="957">
        <v>0.169702162972798</v>
      </c>
      <c r="N398" s="957">
        <v>0.13083907221566901</v>
      </c>
      <c r="O398" s="957">
        <v>0.66067254287120003</v>
      </c>
      <c r="P398" s="957">
        <v>9.0680545099968597E-3</v>
      </c>
      <c r="Q398" s="957">
        <v>0</v>
      </c>
      <c r="R398" s="957">
        <v>2.3317854454277601E-2</v>
      </c>
      <c r="S398" s="957">
        <v>0.16840672661422701</v>
      </c>
      <c r="T398" s="957">
        <v>2.6426901714848001</v>
      </c>
      <c r="U398" s="957">
        <v>1.73588472048511</v>
      </c>
      <c r="V398" s="957">
        <v>4.9226581625697197E-3</v>
      </c>
      <c r="W398" s="957">
        <v>1.2954363585709801E-3</v>
      </c>
      <c r="X398" s="957">
        <v>1.9820176286136</v>
      </c>
      <c r="Y398" s="957">
        <v>1.9820176286136</v>
      </c>
      <c r="Z398" s="957">
        <v>0</v>
      </c>
      <c r="AA398" s="957">
        <v>1.87838271992792E-2</v>
      </c>
      <c r="AB398" s="937"/>
    </row>
    <row r="399" spans="1:28">
      <c r="A399" s="951" t="s">
        <v>4191</v>
      </c>
      <c r="B399" s="952">
        <v>0</v>
      </c>
      <c r="C399" s="953">
        <v>11.686</v>
      </c>
      <c r="D399" s="953">
        <v>0</v>
      </c>
      <c r="E399" s="953">
        <v>0</v>
      </c>
      <c r="F399" s="954">
        <v>0</v>
      </c>
      <c r="G399" s="955">
        <v>0</v>
      </c>
      <c r="H399" s="955">
        <v>0</v>
      </c>
      <c r="I399" s="955">
        <v>0</v>
      </c>
      <c r="J399" s="955">
        <v>0</v>
      </c>
      <c r="K399" s="955">
        <v>12</v>
      </c>
      <c r="L399" s="956">
        <v>2.2030669282703901E-2</v>
      </c>
      <c r="M399" s="957">
        <v>1.6586308482955301E-3</v>
      </c>
      <c r="N399" s="957">
        <v>1.6333082399245999E-3</v>
      </c>
      <c r="O399" s="957">
        <v>8.9895259716780401E-3</v>
      </c>
      <c r="P399" s="957">
        <v>1.7725825859646801E-4</v>
      </c>
      <c r="Q399" s="957">
        <v>0</v>
      </c>
      <c r="R399" s="957">
        <v>4.8112955904755701E-4</v>
      </c>
      <c r="S399" s="957">
        <v>1.5193565022554401E-3</v>
      </c>
      <c r="T399" s="957">
        <v>3.1273421338091197E-2</v>
      </c>
      <c r="U399" s="957">
        <v>2.38032518686686E-2</v>
      </c>
      <c r="V399" s="957">
        <v>3.5451651719293702E-5</v>
      </c>
      <c r="W399" s="957">
        <v>1.77258258596468E-5</v>
      </c>
      <c r="X399" s="957">
        <v>2.5195995329069399E-2</v>
      </c>
      <c r="Y399" s="957">
        <v>2.4942769245360201E-2</v>
      </c>
      <c r="Z399" s="957">
        <v>0</v>
      </c>
      <c r="AA399" s="957">
        <v>2.2410508408267799E-4</v>
      </c>
      <c r="AB399" s="937"/>
    </row>
    <row r="400" spans="1:28">
      <c r="A400" s="951" t="s">
        <v>4192</v>
      </c>
      <c r="B400" s="952">
        <v>0</v>
      </c>
      <c r="C400" s="953">
        <v>0</v>
      </c>
      <c r="D400" s="953">
        <v>0</v>
      </c>
      <c r="E400" s="953">
        <v>0</v>
      </c>
      <c r="F400" s="954">
        <v>0</v>
      </c>
      <c r="G400" s="955">
        <v>0</v>
      </c>
      <c r="H400" s="955">
        <v>0</v>
      </c>
      <c r="I400" s="955">
        <v>0</v>
      </c>
      <c r="J400" s="955">
        <v>0</v>
      </c>
      <c r="K400" s="955">
        <v>0</v>
      </c>
      <c r="L400" s="956">
        <v>0</v>
      </c>
      <c r="M400" s="957">
        <v>0</v>
      </c>
      <c r="N400" s="957">
        <v>0</v>
      </c>
      <c r="O400" s="957">
        <v>0</v>
      </c>
      <c r="P400" s="957">
        <v>0</v>
      </c>
      <c r="Q400" s="957">
        <v>0</v>
      </c>
      <c r="R400" s="957">
        <v>0</v>
      </c>
      <c r="S400" s="957">
        <v>0</v>
      </c>
      <c r="T400" s="957">
        <v>0</v>
      </c>
      <c r="U400" s="957">
        <v>0</v>
      </c>
      <c r="V400" s="957">
        <v>0</v>
      </c>
      <c r="W400" s="957">
        <v>0</v>
      </c>
      <c r="X400" s="957">
        <v>0</v>
      </c>
      <c r="Y400" s="957">
        <v>0</v>
      </c>
      <c r="Z400" s="957">
        <v>0</v>
      </c>
      <c r="AA400" s="957">
        <v>0</v>
      </c>
      <c r="AB400" s="937"/>
    </row>
    <row r="401" spans="1:28">
      <c r="A401" s="951" t="s">
        <v>4193</v>
      </c>
      <c r="B401" s="952">
        <v>0</v>
      </c>
      <c r="C401" s="953">
        <v>2E-3</v>
      </c>
      <c r="D401" s="953">
        <v>0</v>
      </c>
      <c r="E401" s="953">
        <v>3.7949999999999999</v>
      </c>
      <c r="F401" s="954">
        <v>0</v>
      </c>
      <c r="G401" s="955">
        <v>0</v>
      </c>
      <c r="H401" s="955">
        <v>0</v>
      </c>
      <c r="I401" s="955">
        <v>0</v>
      </c>
      <c r="J401" s="955">
        <v>0</v>
      </c>
      <c r="K401" s="955">
        <v>0</v>
      </c>
      <c r="L401" s="956">
        <v>0</v>
      </c>
      <c r="M401" s="957">
        <v>0</v>
      </c>
      <c r="N401" s="957">
        <v>0</v>
      </c>
      <c r="O401" s="957">
        <v>0</v>
      </c>
      <c r="P401" s="957">
        <v>0</v>
      </c>
      <c r="Q401" s="957">
        <v>0</v>
      </c>
      <c r="R401" s="957">
        <v>0</v>
      </c>
      <c r="S401" s="957">
        <v>0</v>
      </c>
      <c r="T401" s="957">
        <v>0</v>
      </c>
      <c r="U401" s="957">
        <v>0</v>
      </c>
      <c r="V401" s="957">
        <v>0</v>
      </c>
      <c r="W401" s="957">
        <v>0</v>
      </c>
      <c r="X401" s="957">
        <v>0</v>
      </c>
      <c r="Y401" s="957">
        <v>0</v>
      </c>
      <c r="Z401" s="957">
        <v>0</v>
      </c>
      <c r="AA401" s="957">
        <v>0</v>
      </c>
      <c r="AB401" s="937"/>
    </row>
    <row r="402" spans="1:28">
      <c r="A402" s="951" t="s">
        <v>4194</v>
      </c>
      <c r="B402" s="952">
        <v>0</v>
      </c>
      <c r="C402" s="953">
        <v>0.108</v>
      </c>
      <c r="D402" s="953">
        <v>0</v>
      </c>
      <c r="E402" s="953">
        <v>0</v>
      </c>
      <c r="F402" s="954">
        <v>0</v>
      </c>
      <c r="G402" s="955">
        <v>0</v>
      </c>
      <c r="H402" s="955">
        <v>0</v>
      </c>
      <c r="I402" s="955">
        <v>0</v>
      </c>
      <c r="J402" s="955">
        <v>0</v>
      </c>
      <c r="K402" s="955">
        <v>0</v>
      </c>
      <c r="L402" s="956">
        <v>0</v>
      </c>
      <c r="M402" s="957">
        <v>0</v>
      </c>
      <c r="N402" s="957">
        <v>0</v>
      </c>
      <c r="O402" s="957">
        <v>0</v>
      </c>
      <c r="P402" s="957">
        <v>0</v>
      </c>
      <c r="Q402" s="957">
        <v>0</v>
      </c>
      <c r="R402" s="957">
        <v>0</v>
      </c>
      <c r="S402" s="957">
        <v>0</v>
      </c>
      <c r="T402" s="957">
        <v>0</v>
      </c>
      <c r="U402" s="957">
        <v>0</v>
      </c>
      <c r="V402" s="957">
        <v>0</v>
      </c>
      <c r="W402" s="957">
        <v>0</v>
      </c>
      <c r="X402" s="957">
        <v>0</v>
      </c>
      <c r="Y402" s="957">
        <v>0</v>
      </c>
      <c r="Z402" s="957">
        <v>0</v>
      </c>
      <c r="AA402" s="957">
        <v>0</v>
      </c>
      <c r="AB402" s="937"/>
    </row>
    <row r="404" spans="1:28">
      <c r="A404" s="136" t="s">
        <v>18</v>
      </c>
    </row>
    <row r="405" spans="1:28">
      <c r="A405" s="17" t="s">
        <v>4266</v>
      </c>
    </row>
  </sheetData>
  <mergeCells count="4">
    <mergeCell ref="B3:E3"/>
    <mergeCell ref="F3:K3"/>
    <mergeCell ref="L3:AA3"/>
    <mergeCell ref="B5:K5"/>
  </mergeCells>
  <hyperlinks>
    <hyperlink ref="AD3" location="Content!A1" display="Back to content page" xr:uid="{1A6AA118-6CAA-4D07-846D-28C4B94FF110}"/>
  </hyperlinks>
  <pageMargins left="0.7" right="0.7" top="0.75" bottom="0.75" header="0.3" footer="0.3"/>
  <pageSetup paperSize="9" orientation="portrait" horizontalDpi="300" verticalDpi="300"/>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31075-10F4-49CB-AC7D-1761585662B6}">
  <dimension ref="A1:AD405"/>
  <sheetViews>
    <sheetView workbookViewId="0">
      <selection activeCell="A4" sqref="A4:XFD4"/>
    </sheetView>
  </sheetViews>
  <sheetFormatPr defaultColWidth="11.453125" defaultRowHeight="14.5"/>
  <cols>
    <col min="1" max="1" width="49.26953125" style="936" customWidth="1"/>
    <col min="2" max="2" width="14" style="936" bestFit="1" customWidth="1"/>
    <col min="3" max="3" width="11.54296875" style="936" bestFit="1" customWidth="1"/>
    <col min="4" max="4" width="12.1796875" style="936" bestFit="1" customWidth="1"/>
    <col min="5" max="27" width="11.54296875" style="936" bestFit="1" customWidth="1"/>
    <col min="28" max="16384" width="11.453125" style="936"/>
  </cols>
  <sheetData>
    <row r="1" spans="1:30">
      <c r="A1" s="35" t="s">
        <v>4265</v>
      </c>
    </row>
    <row r="2" spans="1:30" ht="15" thickBot="1"/>
    <row r="3" spans="1:30" ht="15" thickBot="1">
      <c r="A3" s="938"/>
      <c r="B3" s="1122" t="s">
        <v>3779</v>
      </c>
      <c r="C3" s="1122" t="s">
        <v>3779</v>
      </c>
      <c r="D3" s="1122" t="s">
        <v>3779</v>
      </c>
      <c r="E3" s="1122" t="s">
        <v>3779</v>
      </c>
      <c r="F3" s="1123" t="s">
        <v>3780</v>
      </c>
      <c r="G3" s="1123" t="s">
        <v>3780</v>
      </c>
      <c r="H3" s="1123" t="s">
        <v>3780</v>
      </c>
      <c r="I3" s="1123" t="s">
        <v>3780</v>
      </c>
      <c r="J3" s="1123" t="s">
        <v>3780</v>
      </c>
      <c r="K3" s="1123" t="s">
        <v>3780</v>
      </c>
      <c r="L3" s="1124" t="s">
        <v>3781</v>
      </c>
      <c r="M3" s="1124" t="s">
        <v>3781</v>
      </c>
      <c r="N3" s="1124" t="s">
        <v>3781</v>
      </c>
      <c r="O3" s="1124" t="s">
        <v>3781</v>
      </c>
      <c r="P3" s="1124" t="s">
        <v>3781</v>
      </c>
      <c r="Q3" s="1124" t="s">
        <v>3781</v>
      </c>
      <c r="R3" s="1124" t="s">
        <v>3781</v>
      </c>
      <c r="S3" s="1124" t="s">
        <v>3781</v>
      </c>
      <c r="T3" s="1124" t="s">
        <v>3781</v>
      </c>
      <c r="U3" s="1124" t="s">
        <v>3781</v>
      </c>
      <c r="V3" s="1124" t="s">
        <v>3781</v>
      </c>
      <c r="W3" s="1124" t="s">
        <v>3781</v>
      </c>
      <c r="X3" s="1124" t="s">
        <v>3781</v>
      </c>
      <c r="Y3" s="1124" t="s">
        <v>3781</v>
      </c>
      <c r="Z3" s="1124" t="s">
        <v>3781</v>
      </c>
      <c r="AA3" s="1124" t="s">
        <v>3781</v>
      </c>
      <c r="AB3" s="937"/>
      <c r="AD3" s="486" t="s">
        <v>528</v>
      </c>
    </row>
    <row r="4" spans="1:30" s="969" customFormat="1" ht="38" thickBot="1">
      <c r="A4" s="965"/>
      <c r="B4" s="966" t="s">
        <v>2964</v>
      </c>
      <c r="C4" s="967" t="s">
        <v>86</v>
      </c>
      <c r="D4" s="967" t="s">
        <v>3782</v>
      </c>
      <c r="E4" s="967" t="s">
        <v>85</v>
      </c>
      <c r="F4" s="966" t="s">
        <v>3783</v>
      </c>
      <c r="G4" s="967" t="s">
        <v>3784</v>
      </c>
      <c r="H4" s="967" t="s">
        <v>3785</v>
      </c>
      <c r="I4" s="967" t="s">
        <v>3786</v>
      </c>
      <c r="J4" s="967" t="s">
        <v>3787</v>
      </c>
      <c r="K4" s="967" t="s">
        <v>3788</v>
      </c>
      <c r="L4" s="966" t="s">
        <v>714</v>
      </c>
      <c r="M4" s="967" t="s">
        <v>3789</v>
      </c>
      <c r="N4" s="967" t="s">
        <v>3790</v>
      </c>
      <c r="O4" s="967" t="s">
        <v>3791</v>
      </c>
      <c r="P4" s="967" t="s">
        <v>3792</v>
      </c>
      <c r="Q4" s="967" t="s">
        <v>3793</v>
      </c>
      <c r="R4" s="967" t="s">
        <v>3794</v>
      </c>
      <c r="S4" s="967" t="s">
        <v>3795</v>
      </c>
      <c r="T4" s="967" t="s">
        <v>3796</v>
      </c>
      <c r="U4" s="967" t="s">
        <v>3797</v>
      </c>
      <c r="V4" s="967" t="s">
        <v>3798</v>
      </c>
      <c r="W4" s="967" t="s">
        <v>3799</v>
      </c>
      <c r="X4" s="967" t="s">
        <v>3800</v>
      </c>
      <c r="Y4" s="967" t="s">
        <v>3801</v>
      </c>
      <c r="Z4" s="967" t="s">
        <v>3802</v>
      </c>
      <c r="AA4" s="967" t="s">
        <v>3803</v>
      </c>
      <c r="AB4" s="968"/>
    </row>
    <row r="5" spans="1:30" ht="15" thickBot="1">
      <c r="A5" s="939" t="s">
        <v>3804</v>
      </c>
      <c r="B5" s="1125" t="s">
        <v>4199</v>
      </c>
      <c r="C5" s="1125" t="s">
        <v>4199</v>
      </c>
      <c r="D5" s="1125" t="s">
        <v>4199</v>
      </c>
      <c r="E5" s="1125" t="s">
        <v>4199</v>
      </c>
      <c r="F5" s="1125" t="s">
        <v>4199</v>
      </c>
      <c r="G5" s="1125" t="s">
        <v>4199</v>
      </c>
      <c r="H5" s="1125" t="s">
        <v>4199</v>
      </c>
      <c r="I5" s="1125" t="s">
        <v>4199</v>
      </c>
      <c r="J5" s="1125" t="s">
        <v>4199</v>
      </c>
      <c r="K5" s="1125" t="s">
        <v>4199</v>
      </c>
      <c r="L5" s="940" t="s">
        <v>314</v>
      </c>
      <c r="M5" s="941" t="s">
        <v>3806</v>
      </c>
      <c r="N5" s="941" t="s">
        <v>3806</v>
      </c>
      <c r="O5" s="941" t="s">
        <v>3807</v>
      </c>
      <c r="P5" s="941" t="s">
        <v>3806</v>
      </c>
      <c r="Q5" s="941" t="s">
        <v>3806</v>
      </c>
      <c r="R5" s="941" t="s">
        <v>3807</v>
      </c>
      <c r="S5" s="941" t="s">
        <v>3807</v>
      </c>
      <c r="T5" s="941" t="s">
        <v>3807</v>
      </c>
      <c r="U5" s="941" t="s">
        <v>3807</v>
      </c>
      <c r="V5" s="941" t="s">
        <v>3807</v>
      </c>
      <c r="W5" s="941" t="s">
        <v>3807</v>
      </c>
      <c r="X5" s="941" t="s">
        <v>3808</v>
      </c>
      <c r="Y5" s="941" t="s">
        <v>3808</v>
      </c>
      <c r="Z5" s="941" t="s">
        <v>3807</v>
      </c>
      <c r="AA5" s="941" t="s">
        <v>3807</v>
      </c>
      <c r="AB5" s="937"/>
    </row>
    <row r="6" spans="1:30">
      <c r="A6" s="942"/>
      <c r="B6" s="943"/>
      <c r="C6" s="942"/>
      <c r="D6" s="942"/>
      <c r="E6" s="942"/>
      <c r="F6" s="943"/>
      <c r="G6" s="942"/>
      <c r="H6" s="942"/>
      <c r="I6" s="942"/>
      <c r="J6" s="942"/>
      <c r="K6" s="942"/>
      <c r="L6" s="943"/>
      <c r="M6" s="942"/>
      <c r="N6" s="942"/>
      <c r="O6" s="942"/>
      <c r="P6" s="942"/>
      <c r="Q6" s="942"/>
      <c r="R6" s="942"/>
      <c r="S6" s="942"/>
      <c r="T6" s="942"/>
      <c r="U6" s="942"/>
      <c r="V6" s="942"/>
      <c r="W6" s="942"/>
      <c r="X6" s="942"/>
      <c r="Y6" s="942"/>
      <c r="Z6" s="942"/>
      <c r="AA6" s="942"/>
      <c r="AB6" s="937"/>
    </row>
    <row r="7" spans="1:30">
      <c r="A7" s="944" t="s">
        <v>3809</v>
      </c>
      <c r="B7" s="945"/>
      <c r="C7" s="946"/>
      <c r="D7" s="946"/>
      <c r="E7" s="946"/>
      <c r="F7" s="947"/>
      <c r="G7" s="948"/>
      <c r="H7" s="948"/>
      <c r="I7" s="948"/>
      <c r="J7" s="948"/>
      <c r="K7" s="948"/>
      <c r="L7" s="949">
        <v>2078.5788240829102</v>
      </c>
      <c r="M7" s="950">
        <v>57.931569474996301</v>
      </c>
      <c r="N7" s="950">
        <v>45.408396015701499</v>
      </c>
      <c r="O7" s="950">
        <v>479.14947790019397</v>
      </c>
      <c r="P7" s="950">
        <v>343.70788015798598</v>
      </c>
      <c r="Q7" s="950">
        <v>27.528508440742598</v>
      </c>
      <c r="R7" s="950">
        <v>12.8455562244354</v>
      </c>
      <c r="S7" s="950">
        <v>360.95040573730398</v>
      </c>
      <c r="T7" s="950">
        <v>1146.23175636526</v>
      </c>
      <c r="U7" s="950">
        <v>1805.2604120036599</v>
      </c>
      <c r="V7" s="950">
        <v>1.09713774563866</v>
      </c>
      <c r="W7" s="950">
        <v>1.30595995510922</v>
      </c>
      <c r="X7" s="950">
        <v>822.48484134472301</v>
      </c>
      <c r="Y7" s="950">
        <v>696.27078821784403</v>
      </c>
      <c r="Z7" s="950">
        <v>30.154455379601</v>
      </c>
      <c r="AA7" s="950">
        <v>8.4420564805006801</v>
      </c>
      <c r="AB7" s="937"/>
    </row>
    <row r="8" spans="1:30">
      <c r="A8" s="942"/>
      <c r="B8" s="943"/>
      <c r="C8" s="942"/>
      <c r="D8" s="942"/>
      <c r="E8" s="942"/>
      <c r="F8" s="943"/>
      <c r="G8" s="942"/>
      <c r="H8" s="942"/>
      <c r="I8" s="942"/>
      <c r="J8" s="942"/>
      <c r="K8" s="942"/>
      <c r="L8" s="943"/>
      <c r="M8" s="942"/>
      <c r="N8" s="942"/>
      <c r="O8" s="942"/>
      <c r="P8" s="942"/>
      <c r="Q8" s="942"/>
      <c r="R8" s="942"/>
      <c r="S8" s="942"/>
      <c r="T8" s="942"/>
      <c r="U8" s="942"/>
      <c r="V8" s="942"/>
      <c r="W8" s="942"/>
      <c r="X8" s="942"/>
      <c r="Y8" s="942"/>
      <c r="Z8" s="942"/>
      <c r="AA8" s="942"/>
      <c r="AB8" s="937"/>
    </row>
    <row r="9" spans="1:30">
      <c r="A9" s="944" t="s">
        <v>3810</v>
      </c>
      <c r="B9" s="945"/>
      <c r="C9" s="946"/>
      <c r="D9" s="946"/>
      <c r="E9" s="946"/>
      <c r="F9" s="947"/>
      <c r="G9" s="948"/>
      <c r="H9" s="948"/>
      <c r="I9" s="948"/>
      <c r="J9" s="948"/>
      <c r="K9" s="948"/>
      <c r="L9" s="949">
        <v>1788.26311405253</v>
      </c>
      <c r="M9" s="950">
        <v>37.458237332629899</v>
      </c>
      <c r="N9" s="950">
        <v>27.149767469042999</v>
      </c>
      <c r="O9" s="950">
        <v>199.659357773957</v>
      </c>
      <c r="P9" s="950">
        <v>332.93742357738699</v>
      </c>
      <c r="Q9" s="950">
        <v>27.514022631826801</v>
      </c>
      <c r="R9" s="950">
        <v>10.9537627040304</v>
      </c>
      <c r="S9" s="950">
        <v>324.43493617321798</v>
      </c>
      <c r="T9" s="950">
        <v>808.93646455214605</v>
      </c>
      <c r="U9" s="950">
        <v>1326.45170129997</v>
      </c>
      <c r="V9" s="950">
        <v>0.49836499278722002</v>
      </c>
      <c r="W9" s="950">
        <v>1.11162450574117</v>
      </c>
      <c r="X9" s="950">
        <v>251.571042916625</v>
      </c>
      <c r="Y9" s="950">
        <v>129.94974415112</v>
      </c>
      <c r="Z9" s="950">
        <v>25.1378908955244</v>
      </c>
      <c r="AA9" s="950">
        <v>6.1366480872583899</v>
      </c>
      <c r="AB9" s="937"/>
    </row>
    <row r="10" spans="1:30">
      <c r="A10" s="944" t="s">
        <v>3811</v>
      </c>
      <c r="B10" s="945"/>
      <c r="C10" s="946"/>
      <c r="D10" s="946"/>
      <c r="E10" s="946"/>
      <c r="F10" s="947"/>
      <c r="G10" s="948"/>
      <c r="H10" s="948"/>
      <c r="I10" s="948"/>
      <c r="J10" s="948"/>
      <c r="K10" s="948"/>
      <c r="L10" s="949">
        <v>286.315710030373</v>
      </c>
      <c r="M10" s="950">
        <v>19.473332142366399</v>
      </c>
      <c r="N10" s="950">
        <v>18.258628546658599</v>
      </c>
      <c r="O10" s="950">
        <v>279.490120126237</v>
      </c>
      <c r="P10" s="950">
        <v>10.770456580599101</v>
      </c>
      <c r="Q10" s="950">
        <v>1.44858089157869E-2</v>
      </c>
      <c r="R10" s="950">
        <v>1.89179352040505</v>
      </c>
      <c r="S10" s="950">
        <v>36.515469564086501</v>
      </c>
      <c r="T10" s="950">
        <v>337.29529181311602</v>
      </c>
      <c r="U10" s="950">
        <v>478.80871070369102</v>
      </c>
      <c r="V10" s="950">
        <v>0.59877275285143905</v>
      </c>
      <c r="W10" s="950">
        <v>0.194335449368051</v>
      </c>
      <c r="X10" s="950">
        <v>570.91379842809795</v>
      </c>
      <c r="Y10" s="950">
        <v>566.32104406672397</v>
      </c>
      <c r="Z10" s="950">
        <v>5.0165644840765999</v>
      </c>
      <c r="AA10" s="950">
        <v>2.3054083932422902</v>
      </c>
      <c r="AB10" s="937"/>
    </row>
    <row r="11" spans="1:30">
      <c r="A11" s="942"/>
      <c r="B11" s="943"/>
      <c r="C11" s="942"/>
      <c r="D11" s="942"/>
      <c r="E11" s="942"/>
      <c r="F11" s="943"/>
      <c r="G11" s="942"/>
      <c r="H11" s="942"/>
      <c r="I11" s="942"/>
      <c r="J11" s="942"/>
      <c r="K11" s="942"/>
      <c r="L11" s="943"/>
      <c r="M11" s="942"/>
      <c r="N11" s="942"/>
      <c r="O11" s="942"/>
      <c r="P11" s="942"/>
      <c r="Q11" s="942"/>
      <c r="R11" s="942"/>
      <c r="S11" s="942"/>
      <c r="T11" s="942"/>
      <c r="U11" s="942"/>
      <c r="V11" s="942"/>
      <c r="W11" s="942"/>
      <c r="X11" s="942"/>
      <c r="Y11" s="942"/>
      <c r="Z11" s="942"/>
      <c r="AA11" s="942"/>
      <c r="AB11" s="937"/>
    </row>
    <row r="12" spans="1:30">
      <c r="A12" s="944" t="s">
        <v>3812</v>
      </c>
      <c r="B12" s="945">
        <v>66955</v>
      </c>
      <c r="C12" s="946">
        <v>341447</v>
      </c>
      <c r="D12" s="946">
        <v>-34102</v>
      </c>
      <c r="E12" s="946">
        <v>35636</v>
      </c>
      <c r="F12" s="947">
        <v>3117</v>
      </c>
      <c r="G12" s="948">
        <v>4507</v>
      </c>
      <c r="H12" s="948">
        <v>0</v>
      </c>
      <c r="I12" s="948">
        <v>9590</v>
      </c>
      <c r="J12" s="948">
        <v>108</v>
      </c>
      <c r="K12" s="948">
        <v>386316</v>
      </c>
      <c r="L12" s="949">
        <v>1432.6363215997101</v>
      </c>
      <c r="M12" s="950">
        <v>32.996158541002799</v>
      </c>
      <c r="N12" s="950">
        <v>11.4063523654126</v>
      </c>
      <c r="O12" s="950">
        <v>67.721160497205204</v>
      </c>
      <c r="P12" s="950">
        <v>287.951835708587</v>
      </c>
      <c r="Q12" s="950">
        <v>23.053275274594998</v>
      </c>
      <c r="R12" s="950">
        <v>8.11838679355672</v>
      </c>
      <c r="S12" s="950">
        <v>275.39221382552802</v>
      </c>
      <c r="T12" s="950">
        <v>692.72176492246103</v>
      </c>
      <c r="U12" s="950">
        <v>850.81272583919701</v>
      </c>
      <c r="V12" s="950">
        <v>0.32483691257120501</v>
      </c>
      <c r="W12" s="950">
        <v>0.94830618620356499</v>
      </c>
      <c r="X12" s="950">
        <v>34.674702368446297</v>
      </c>
      <c r="Y12" s="950">
        <v>19.788416515960002</v>
      </c>
      <c r="Z12" s="950">
        <v>0.119215531602876</v>
      </c>
      <c r="AA12" s="950">
        <v>5.3736347536446898</v>
      </c>
      <c r="AB12" s="937"/>
    </row>
    <row r="13" spans="1:30">
      <c r="A13" s="951" t="s">
        <v>3813</v>
      </c>
      <c r="B13" s="952">
        <v>4183</v>
      </c>
      <c r="C13" s="953">
        <v>64571</v>
      </c>
      <c r="D13" s="953">
        <v>0</v>
      </c>
      <c r="E13" s="953">
        <v>71.980500000000006</v>
      </c>
      <c r="F13" s="954">
        <v>1600</v>
      </c>
      <c r="G13" s="955">
        <v>488</v>
      </c>
      <c r="H13" s="955">
        <v>61250</v>
      </c>
      <c r="I13" s="955">
        <v>4976</v>
      </c>
      <c r="J13" s="955">
        <v>0</v>
      </c>
      <c r="K13" s="955">
        <v>0</v>
      </c>
      <c r="L13" s="956">
        <v>0</v>
      </c>
      <c r="M13" s="957">
        <v>0</v>
      </c>
      <c r="N13" s="957">
        <v>0</v>
      </c>
      <c r="O13" s="957">
        <v>0</v>
      </c>
      <c r="P13" s="957">
        <v>0</v>
      </c>
      <c r="Q13" s="957">
        <v>0</v>
      </c>
      <c r="R13" s="957">
        <v>0</v>
      </c>
      <c r="S13" s="957">
        <v>0</v>
      </c>
      <c r="T13" s="957">
        <v>0</v>
      </c>
      <c r="U13" s="957">
        <v>0</v>
      </c>
      <c r="V13" s="957">
        <v>0</v>
      </c>
      <c r="W13" s="957">
        <v>0</v>
      </c>
      <c r="X13" s="957">
        <v>0</v>
      </c>
      <c r="Y13" s="957">
        <v>0</v>
      </c>
      <c r="Z13" s="957">
        <v>0</v>
      </c>
      <c r="AA13" s="957">
        <v>0</v>
      </c>
      <c r="AB13" s="937"/>
    </row>
    <row r="14" spans="1:30">
      <c r="A14" s="951" t="s">
        <v>3814</v>
      </c>
      <c r="B14" s="952">
        <v>56472</v>
      </c>
      <c r="C14" s="953">
        <v>104005</v>
      </c>
      <c r="D14" s="953">
        <v>-35021</v>
      </c>
      <c r="E14" s="953">
        <v>113.014</v>
      </c>
      <c r="F14" s="954">
        <v>1000</v>
      </c>
      <c r="G14" s="955">
        <v>3854</v>
      </c>
      <c r="H14" s="955">
        <v>185555.555555556</v>
      </c>
      <c r="I14" s="955">
        <v>4315</v>
      </c>
      <c r="J14" s="955">
        <v>0</v>
      </c>
      <c r="K14" s="955">
        <v>0</v>
      </c>
      <c r="L14" s="956">
        <v>0</v>
      </c>
      <c r="M14" s="957">
        <v>0</v>
      </c>
      <c r="N14" s="957">
        <v>0</v>
      </c>
      <c r="O14" s="957">
        <v>0</v>
      </c>
      <c r="P14" s="957">
        <v>0</v>
      </c>
      <c r="Q14" s="957">
        <v>0</v>
      </c>
      <c r="R14" s="957">
        <v>0</v>
      </c>
      <c r="S14" s="957">
        <v>0</v>
      </c>
      <c r="T14" s="957">
        <v>0</v>
      </c>
      <c r="U14" s="957">
        <v>0</v>
      </c>
      <c r="V14" s="957">
        <v>0</v>
      </c>
      <c r="W14" s="957">
        <v>0</v>
      </c>
      <c r="X14" s="957">
        <v>0</v>
      </c>
      <c r="Y14" s="957">
        <v>0</v>
      </c>
      <c r="Z14" s="957">
        <v>0</v>
      </c>
      <c r="AA14" s="957">
        <v>0</v>
      </c>
      <c r="AB14" s="937"/>
    </row>
    <row r="15" spans="1:30">
      <c r="A15" s="951" t="s">
        <v>3815</v>
      </c>
      <c r="B15" s="952">
        <v>0</v>
      </c>
      <c r="C15" s="953">
        <v>246</v>
      </c>
      <c r="D15" s="953">
        <v>0</v>
      </c>
      <c r="E15" s="953">
        <v>0</v>
      </c>
      <c r="F15" s="954">
        <v>246</v>
      </c>
      <c r="G15" s="955">
        <v>0</v>
      </c>
      <c r="H15" s="955">
        <v>0</v>
      </c>
      <c r="I15" s="955">
        <v>0</v>
      </c>
      <c r="J15" s="955">
        <v>0</v>
      </c>
      <c r="K15" s="955">
        <v>0</v>
      </c>
      <c r="L15" s="956">
        <v>0</v>
      </c>
      <c r="M15" s="957">
        <v>0</v>
      </c>
      <c r="N15" s="957">
        <v>0</v>
      </c>
      <c r="O15" s="957">
        <v>0</v>
      </c>
      <c r="P15" s="957">
        <v>0</v>
      </c>
      <c r="Q15" s="957">
        <v>0</v>
      </c>
      <c r="R15" s="957">
        <v>0</v>
      </c>
      <c r="S15" s="957">
        <v>0</v>
      </c>
      <c r="T15" s="957">
        <v>0</v>
      </c>
      <c r="U15" s="957">
        <v>0</v>
      </c>
      <c r="V15" s="957">
        <v>0</v>
      </c>
      <c r="W15" s="957">
        <v>0</v>
      </c>
      <c r="X15" s="957">
        <v>0</v>
      </c>
      <c r="Y15" s="957">
        <v>0</v>
      </c>
      <c r="Z15" s="957">
        <v>0</v>
      </c>
      <c r="AA15" s="957">
        <v>0</v>
      </c>
      <c r="AB15" s="937"/>
    </row>
    <row r="16" spans="1:30">
      <c r="A16" s="951" t="s">
        <v>3816</v>
      </c>
      <c r="B16" s="952">
        <v>6300</v>
      </c>
      <c r="C16" s="953">
        <v>135.10964000000001</v>
      </c>
      <c r="D16" s="953">
        <v>0</v>
      </c>
      <c r="E16" s="953">
        <v>0</v>
      </c>
      <c r="F16" s="954">
        <v>140</v>
      </c>
      <c r="G16" s="955">
        <v>165</v>
      </c>
      <c r="H16" s="955">
        <v>6470.5882352941198</v>
      </c>
      <c r="I16" s="955">
        <v>294</v>
      </c>
      <c r="J16" s="955">
        <v>0</v>
      </c>
      <c r="K16" s="955">
        <v>0</v>
      </c>
      <c r="L16" s="956">
        <v>0</v>
      </c>
      <c r="M16" s="957">
        <v>0</v>
      </c>
      <c r="N16" s="957">
        <v>0</v>
      </c>
      <c r="O16" s="957">
        <v>0</v>
      </c>
      <c r="P16" s="957">
        <v>0</v>
      </c>
      <c r="Q16" s="957">
        <v>0</v>
      </c>
      <c r="R16" s="957">
        <v>0</v>
      </c>
      <c r="S16" s="957">
        <v>0</v>
      </c>
      <c r="T16" s="957">
        <v>0</v>
      </c>
      <c r="U16" s="957">
        <v>0</v>
      </c>
      <c r="V16" s="957">
        <v>0</v>
      </c>
      <c r="W16" s="957">
        <v>0</v>
      </c>
      <c r="X16" s="957">
        <v>0</v>
      </c>
      <c r="Y16" s="957">
        <v>0</v>
      </c>
      <c r="Z16" s="957">
        <v>0</v>
      </c>
      <c r="AA16" s="957">
        <v>0</v>
      </c>
      <c r="AB16" s="937"/>
    </row>
    <row r="17" spans="1:28">
      <c r="A17" s="951" t="s">
        <v>3817</v>
      </c>
      <c r="B17" s="952">
        <v>0</v>
      </c>
      <c r="C17" s="953">
        <v>24.364999999999998</v>
      </c>
      <c r="D17" s="953">
        <v>0</v>
      </c>
      <c r="E17" s="953">
        <v>9.4999999999999998E-3</v>
      </c>
      <c r="F17" s="954">
        <v>0</v>
      </c>
      <c r="G17" s="955">
        <v>0</v>
      </c>
      <c r="H17" s="955">
        <v>0</v>
      </c>
      <c r="I17" s="955">
        <v>1</v>
      </c>
      <c r="J17" s="955">
        <v>0</v>
      </c>
      <c r="K17" s="955">
        <v>0</v>
      </c>
      <c r="L17" s="956">
        <v>0</v>
      </c>
      <c r="M17" s="957">
        <v>0</v>
      </c>
      <c r="N17" s="957">
        <v>0</v>
      </c>
      <c r="O17" s="957">
        <v>0</v>
      </c>
      <c r="P17" s="957">
        <v>0</v>
      </c>
      <c r="Q17" s="957">
        <v>0</v>
      </c>
      <c r="R17" s="957">
        <v>0</v>
      </c>
      <c r="S17" s="957">
        <v>0</v>
      </c>
      <c r="T17" s="957">
        <v>0</v>
      </c>
      <c r="U17" s="957">
        <v>0</v>
      </c>
      <c r="V17" s="957">
        <v>0</v>
      </c>
      <c r="W17" s="957">
        <v>0</v>
      </c>
      <c r="X17" s="957">
        <v>0</v>
      </c>
      <c r="Y17" s="957">
        <v>0</v>
      </c>
      <c r="Z17" s="957">
        <v>0</v>
      </c>
      <c r="AA17" s="957">
        <v>0</v>
      </c>
      <c r="AB17" s="937"/>
    </row>
    <row r="18" spans="1:28">
      <c r="A18" s="951" t="s">
        <v>3818</v>
      </c>
      <c r="B18" s="952">
        <v>0</v>
      </c>
      <c r="C18" s="953">
        <v>0</v>
      </c>
      <c r="D18" s="953">
        <v>0</v>
      </c>
      <c r="E18" s="953">
        <v>0</v>
      </c>
      <c r="F18" s="954">
        <v>0</v>
      </c>
      <c r="G18" s="955">
        <v>0</v>
      </c>
      <c r="H18" s="955">
        <v>0</v>
      </c>
      <c r="I18" s="955">
        <v>0</v>
      </c>
      <c r="J18" s="955">
        <v>0</v>
      </c>
      <c r="K18" s="955">
        <v>0</v>
      </c>
      <c r="L18" s="956">
        <v>0</v>
      </c>
      <c r="M18" s="957">
        <v>0</v>
      </c>
      <c r="N18" s="957">
        <v>0</v>
      </c>
      <c r="O18" s="957">
        <v>0</v>
      </c>
      <c r="P18" s="957">
        <v>0</v>
      </c>
      <c r="Q18" s="957">
        <v>0</v>
      </c>
      <c r="R18" s="957">
        <v>0</v>
      </c>
      <c r="S18" s="957">
        <v>0</v>
      </c>
      <c r="T18" s="957">
        <v>0</v>
      </c>
      <c r="U18" s="957">
        <v>0</v>
      </c>
      <c r="V18" s="957">
        <v>0</v>
      </c>
      <c r="W18" s="957">
        <v>0</v>
      </c>
      <c r="X18" s="957">
        <v>0</v>
      </c>
      <c r="Y18" s="957">
        <v>0</v>
      </c>
      <c r="Z18" s="957">
        <v>0</v>
      </c>
      <c r="AA18" s="957">
        <v>0</v>
      </c>
      <c r="AB18" s="937"/>
    </row>
    <row r="19" spans="1:28">
      <c r="A19" s="951" t="s">
        <v>3819</v>
      </c>
      <c r="B19" s="952">
        <v>0</v>
      </c>
      <c r="C19" s="953">
        <v>98.021469999999994</v>
      </c>
      <c r="D19" s="953">
        <v>86</v>
      </c>
      <c r="E19" s="953">
        <v>8.4883900000000008</v>
      </c>
      <c r="F19" s="954">
        <v>0</v>
      </c>
      <c r="G19" s="955">
        <v>0</v>
      </c>
      <c r="H19" s="955">
        <v>0</v>
      </c>
      <c r="I19" s="955">
        <v>4</v>
      </c>
      <c r="J19" s="955">
        <v>0</v>
      </c>
      <c r="K19" s="955">
        <v>0</v>
      </c>
      <c r="L19" s="956">
        <v>0</v>
      </c>
      <c r="M19" s="957">
        <v>0</v>
      </c>
      <c r="N19" s="957">
        <v>0</v>
      </c>
      <c r="O19" s="957">
        <v>0</v>
      </c>
      <c r="P19" s="957">
        <v>0</v>
      </c>
      <c r="Q19" s="957">
        <v>0</v>
      </c>
      <c r="R19" s="957">
        <v>0</v>
      </c>
      <c r="S19" s="957">
        <v>0</v>
      </c>
      <c r="T19" s="957">
        <v>0</v>
      </c>
      <c r="U19" s="957">
        <v>0</v>
      </c>
      <c r="V19" s="957">
        <v>0</v>
      </c>
      <c r="W19" s="957">
        <v>0</v>
      </c>
      <c r="X19" s="957">
        <v>0</v>
      </c>
      <c r="Y19" s="957">
        <v>0</v>
      </c>
      <c r="Z19" s="957">
        <v>0</v>
      </c>
      <c r="AA19" s="957">
        <v>0</v>
      </c>
      <c r="AB19" s="937"/>
    </row>
    <row r="20" spans="1:28">
      <c r="A20" s="951" t="s">
        <v>3820</v>
      </c>
      <c r="B20" s="952">
        <v>0</v>
      </c>
      <c r="C20" s="953">
        <v>0</v>
      </c>
      <c r="D20" s="953">
        <v>0</v>
      </c>
      <c r="E20" s="953">
        <v>0</v>
      </c>
      <c r="F20" s="954">
        <v>0</v>
      </c>
      <c r="G20" s="955">
        <v>0</v>
      </c>
      <c r="H20" s="955">
        <v>0</v>
      </c>
      <c r="I20" s="955">
        <v>0</v>
      </c>
      <c r="J20" s="955">
        <v>0</v>
      </c>
      <c r="K20" s="955">
        <v>0</v>
      </c>
      <c r="L20" s="956">
        <v>0</v>
      </c>
      <c r="M20" s="957">
        <v>0</v>
      </c>
      <c r="N20" s="957">
        <v>0</v>
      </c>
      <c r="O20" s="957">
        <v>0</v>
      </c>
      <c r="P20" s="957">
        <v>0</v>
      </c>
      <c r="Q20" s="957">
        <v>0</v>
      </c>
      <c r="R20" s="957">
        <v>0</v>
      </c>
      <c r="S20" s="957">
        <v>0</v>
      </c>
      <c r="T20" s="957">
        <v>0</v>
      </c>
      <c r="U20" s="957">
        <v>0</v>
      </c>
      <c r="V20" s="957">
        <v>0</v>
      </c>
      <c r="W20" s="957">
        <v>0</v>
      </c>
      <c r="X20" s="957">
        <v>0</v>
      </c>
      <c r="Y20" s="957">
        <v>0</v>
      </c>
      <c r="Z20" s="957">
        <v>0</v>
      </c>
      <c r="AA20" s="957">
        <v>0</v>
      </c>
      <c r="AB20" s="937"/>
    </row>
    <row r="21" spans="1:28">
      <c r="A21" s="951" t="s">
        <v>4203</v>
      </c>
      <c r="B21" s="952">
        <v>0</v>
      </c>
      <c r="C21" s="953">
        <v>0</v>
      </c>
      <c r="D21" s="953">
        <v>0</v>
      </c>
      <c r="E21" s="953">
        <v>0</v>
      </c>
      <c r="F21" s="954">
        <v>0</v>
      </c>
      <c r="G21" s="955">
        <v>0</v>
      </c>
      <c r="H21" s="955">
        <v>0</v>
      </c>
      <c r="I21" s="955">
        <v>0</v>
      </c>
      <c r="J21" s="955">
        <v>0</v>
      </c>
      <c r="K21" s="955">
        <v>0</v>
      </c>
      <c r="L21" s="956">
        <v>0</v>
      </c>
      <c r="M21" s="957">
        <v>0</v>
      </c>
      <c r="N21" s="957">
        <v>0</v>
      </c>
      <c r="O21" s="957">
        <v>0</v>
      </c>
      <c r="P21" s="957">
        <v>0</v>
      </c>
      <c r="Q21" s="957">
        <v>0</v>
      </c>
      <c r="R21" s="957">
        <v>0</v>
      </c>
      <c r="S21" s="957">
        <v>0</v>
      </c>
      <c r="T21" s="957">
        <v>0</v>
      </c>
      <c r="U21" s="957">
        <v>0</v>
      </c>
      <c r="V21" s="957">
        <v>0</v>
      </c>
      <c r="W21" s="957">
        <v>0</v>
      </c>
      <c r="X21" s="957">
        <v>0</v>
      </c>
      <c r="Y21" s="957">
        <v>0</v>
      </c>
      <c r="Z21" s="957">
        <v>0</v>
      </c>
      <c r="AA21" s="957">
        <v>0</v>
      </c>
      <c r="AB21" s="937"/>
    </row>
    <row r="22" spans="1:28">
      <c r="A22" s="951" t="s">
        <v>3821</v>
      </c>
      <c r="B22" s="952">
        <v>0</v>
      </c>
      <c r="C22" s="953">
        <v>0</v>
      </c>
      <c r="D22" s="953">
        <v>0</v>
      </c>
      <c r="E22" s="953">
        <v>0</v>
      </c>
      <c r="F22" s="954">
        <v>0</v>
      </c>
      <c r="G22" s="955">
        <v>0</v>
      </c>
      <c r="H22" s="955">
        <v>0</v>
      </c>
      <c r="I22" s="955">
        <v>0</v>
      </c>
      <c r="J22" s="955">
        <v>0</v>
      </c>
      <c r="K22" s="955">
        <v>0</v>
      </c>
      <c r="L22" s="956">
        <v>0</v>
      </c>
      <c r="M22" s="957">
        <v>0</v>
      </c>
      <c r="N22" s="957">
        <v>0</v>
      </c>
      <c r="O22" s="957">
        <v>0</v>
      </c>
      <c r="P22" s="957">
        <v>0</v>
      </c>
      <c r="Q22" s="957">
        <v>0</v>
      </c>
      <c r="R22" s="957">
        <v>0</v>
      </c>
      <c r="S22" s="957">
        <v>0</v>
      </c>
      <c r="T22" s="957">
        <v>0</v>
      </c>
      <c r="U22" s="957">
        <v>0</v>
      </c>
      <c r="V22" s="957">
        <v>0</v>
      </c>
      <c r="W22" s="957">
        <v>0</v>
      </c>
      <c r="X22" s="957">
        <v>0</v>
      </c>
      <c r="Y22" s="957">
        <v>0</v>
      </c>
      <c r="Z22" s="957">
        <v>0</v>
      </c>
      <c r="AA22" s="957">
        <v>0</v>
      </c>
      <c r="AB22" s="937"/>
    </row>
    <row r="23" spans="1:28">
      <c r="A23" s="951" t="s">
        <v>3822</v>
      </c>
      <c r="B23" s="952">
        <v>0</v>
      </c>
      <c r="C23" s="953">
        <v>0</v>
      </c>
      <c r="D23" s="953">
        <v>0</v>
      </c>
      <c r="E23" s="953">
        <v>0</v>
      </c>
      <c r="F23" s="954">
        <v>0</v>
      </c>
      <c r="G23" s="955">
        <v>0</v>
      </c>
      <c r="H23" s="955">
        <v>0</v>
      </c>
      <c r="I23" s="955">
        <v>0</v>
      </c>
      <c r="J23" s="955">
        <v>0</v>
      </c>
      <c r="K23" s="955">
        <v>0</v>
      </c>
      <c r="L23" s="956">
        <v>0</v>
      </c>
      <c r="M23" s="957">
        <v>0</v>
      </c>
      <c r="N23" s="957">
        <v>0</v>
      </c>
      <c r="O23" s="957">
        <v>0</v>
      </c>
      <c r="P23" s="957">
        <v>0</v>
      </c>
      <c r="Q23" s="957">
        <v>0</v>
      </c>
      <c r="R23" s="957">
        <v>0</v>
      </c>
      <c r="S23" s="957">
        <v>0</v>
      </c>
      <c r="T23" s="957">
        <v>0</v>
      </c>
      <c r="U23" s="957">
        <v>0</v>
      </c>
      <c r="V23" s="957">
        <v>0</v>
      </c>
      <c r="W23" s="957">
        <v>0</v>
      </c>
      <c r="X23" s="957">
        <v>0</v>
      </c>
      <c r="Y23" s="957">
        <v>0</v>
      </c>
      <c r="Z23" s="957">
        <v>0</v>
      </c>
      <c r="AA23" s="957">
        <v>0</v>
      </c>
      <c r="AB23" s="937"/>
    </row>
    <row r="24" spans="1:28">
      <c r="A24" s="951" t="s">
        <v>3823</v>
      </c>
      <c r="B24" s="952">
        <v>0</v>
      </c>
      <c r="C24" s="953">
        <v>0.14297000000000001</v>
      </c>
      <c r="D24" s="953">
        <v>0</v>
      </c>
      <c r="E24" s="953">
        <v>0</v>
      </c>
      <c r="F24" s="954">
        <v>0</v>
      </c>
      <c r="G24" s="955">
        <v>0</v>
      </c>
      <c r="H24" s="955">
        <v>0</v>
      </c>
      <c r="I24" s="955">
        <v>0</v>
      </c>
      <c r="J24" s="955">
        <v>0</v>
      </c>
      <c r="K24" s="955">
        <v>0.14297000000000001</v>
      </c>
      <c r="L24" s="956">
        <v>5.9661582781574704E-4</v>
      </c>
      <c r="M24" s="957">
        <v>2.2712079808894901E-5</v>
      </c>
      <c r="N24" s="957">
        <v>9.8306017083276495E-6</v>
      </c>
      <c r="O24" s="957">
        <v>1.42374231637849E-4</v>
      </c>
      <c r="P24" s="957">
        <v>9.6272099488450101E-5</v>
      </c>
      <c r="Q24" s="957">
        <v>1.61018476257091E-5</v>
      </c>
      <c r="R24" s="957">
        <v>9.6611085754254494E-6</v>
      </c>
      <c r="S24" s="957">
        <v>3.0847750188200599E-4</v>
      </c>
      <c r="T24" s="957">
        <v>5.94920896486725E-4</v>
      </c>
      <c r="U24" s="957">
        <v>9.9831455279396396E-4</v>
      </c>
      <c r="V24" s="957">
        <v>4.4068214554572199E-7</v>
      </c>
      <c r="W24" s="957">
        <v>7.1187115818924399E-7</v>
      </c>
      <c r="X24" s="957">
        <v>1.69493132902201E-6</v>
      </c>
      <c r="Y24" s="957">
        <v>0</v>
      </c>
      <c r="Z24" s="957">
        <v>0</v>
      </c>
      <c r="AA24" s="957">
        <v>5.4576788794508701E-6</v>
      </c>
      <c r="AB24" s="937"/>
    </row>
    <row r="25" spans="1:28">
      <c r="A25" s="951" t="s">
        <v>3824</v>
      </c>
      <c r="B25" s="952">
        <v>0</v>
      </c>
      <c r="C25" s="953">
        <v>0</v>
      </c>
      <c r="D25" s="953">
        <v>0</v>
      </c>
      <c r="E25" s="953">
        <v>0</v>
      </c>
      <c r="F25" s="954">
        <v>0</v>
      </c>
      <c r="G25" s="955">
        <v>0</v>
      </c>
      <c r="H25" s="955">
        <v>0</v>
      </c>
      <c r="I25" s="955">
        <v>0</v>
      </c>
      <c r="J25" s="955">
        <v>0</v>
      </c>
      <c r="K25" s="955">
        <v>0</v>
      </c>
      <c r="L25" s="956">
        <v>0</v>
      </c>
      <c r="M25" s="957">
        <v>0</v>
      </c>
      <c r="N25" s="957">
        <v>0</v>
      </c>
      <c r="O25" s="957">
        <v>0</v>
      </c>
      <c r="P25" s="957">
        <v>0</v>
      </c>
      <c r="Q25" s="957">
        <v>0</v>
      </c>
      <c r="R25" s="957">
        <v>0</v>
      </c>
      <c r="S25" s="957">
        <v>0</v>
      </c>
      <c r="T25" s="957">
        <v>0</v>
      </c>
      <c r="U25" s="957">
        <v>0</v>
      </c>
      <c r="V25" s="957">
        <v>0</v>
      </c>
      <c r="W25" s="957">
        <v>0</v>
      </c>
      <c r="X25" s="957">
        <v>0</v>
      </c>
      <c r="Y25" s="957">
        <v>0</v>
      </c>
      <c r="Z25" s="957">
        <v>0</v>
      </c>
      <c r="AA25" s="957">
        <v>0</v>
      </c>
      <c r="AB25" s="937"/>
    </row>
    <row r="26" spans="1:28">
      <c r="A26" s="951" t="s">
        <v>3825</v>
      </c>
      <c r="B26" s="952">
        <v>0</v>
      </c>
      <c r="C26" s="953">
        <v>34.157195999999999</v>
      </c>
      <c r="D26" s="953">
        <v>0</v>
      </c>
      <c r="E26" s="953">
        <v>0</v>
      </c>
      <c r="F26" s="954">
        <v>34.157195999999999</v>
      </c>
      <c r="G26" s="955">
        <v>0</v>
      </c>
      <c r="H26" s="955">
        <v>0</v>
      </c>
      <c r="I26" s="955">
        <v>0</v>
      </c>
      <c r="J26" s="955">
        <v>0</v>
      </c>
      <c r="K26" s="955">
        <v>0</v>
      </c>
      <c r="L26" s="956">
        <v>0</v>
      </c>
      <c r="M26" s="957">
        <v>0</v>
      </c>
      <c r="N26" s="957">
        <v>0</v>
      </c>
      <c r="O26" s="957">
        <v>0</v>
      </c>
      <c r="P26" s="957">
        <v>0</v>
      </c>
      <c r="Q26" s="957">
        <v>0</v>
      </c>
      <c r="R26" s="957">
        <v>0</v>
      </c>
      <c r="S26" s="957">
        <v>0</v>
      </c>
      <c r="T26" s="957">
        <v>0</v>
      </c>
      <c r="U26" s="957">
        <v>0</v>
      </c>
      <c r="V26" s="957">
        <v>0</v>
      </c>
      <c r="W26" s="957">
        <v>0</v>
      </c>
      <c r="X26" s="957">
        <v>0</v>
      </c>
      <c r="Y26" s="957">
        <v>0</v>
      </c>
      <c r="Z26" s="957">
        <v>0</v>
      </c>
      <c r="AA26" s="957">
        <v>0</v>
      </c>
      <c r="AB26" s="937"/>
    </row>
    <row r="27" spans="1:28">
      <c r="A27" s="951" t="s">
        <v>3826</v>
      </c>
      <c r="B27" s="952">
        <v>49000</v>
      </c>
      <c r="C27" s="953">
        <v>32022</v>
      </c>
      <c r="D27" s="953">
        <v>0</v>
      </c>
      <c r="E27" s="953">
        <v>22721.4977</v>
      </c>
      <c r="F27" s="954">
        <v>0</v>
      </c>
      <c r="G27" s="955">
        <v>0</v>
      </c>
      <c r="H27" s="955">
        <v>0</v>
      </c>
      <c r="I27" s="955">
        <v>0</v>
      </c>
      <c r="J27" s="955">
        <v>0</v>
      </c>
      <c r="K27" s="955">
        <v>58300.5023</v>
      </c>
      <c r="L27" s="956">
        <v>238.45068900375199</v>
      </c>
      <c r="M27" s="957">
        <v>7.5336594496837597</v>
      </c>
      <c r="N27" s="957">
        <v>1.1058582678434901</v>
      </c>
      <c r="O27" s="957">
        <v>15.896712600250099</v>
      </c>
      <c r="P27" s="957">
        <v>47.8974862259711</v>
      </c>
      <c r="Q27" s="957">
        <v>3.3866909452706802</v>
      </c>
      <c r="R27" s="957">
        <v>1.3823228348043599</v>
      </c>
      <c r="S27" s="957">
        <v>33.8669094527068</v>
      </c>
      <c r="T27" s="957">
        <v>101.60072835811999</v>
      </c>
      <c r="U27" s="957">
        <v>128.55602363680501</v>
      </c>
      <c r="V27" s="957">
        <v>4.1469685044130802E-2</v>
      </c>
      <c r="W27" s="957">
        <v>0.16587874017652299</v>
      </c>
      <c r="X27" s="957">
        <v>0</v>
      </c>
      <c r="Y27" s="957">
        <v>0</v>
      </c>
      <c r="Z27" s="957">
        <v>0</v>
      </c>
      <c r="AA27" s="957">
        <v>0.90542145679685604</v>
      </c>
      <c r="AB27" s="937"/>
    </row>
    <row r="28" spans="1:28">
      <c r="A28" s="951" t="s">
        <v>3828</v>
      </c>
      <c r="B28" s="952">
        <v>167000</v>
      </c>
      <c r="C28" s="953">
        <v>84398</v>
      </c>
      <c r="D28" s="953">
        <v>0</v>
      </c>
      <c r="E28" s="953">
        <v>3150.9884999999999</v>
      </c>
      <c r="F28" s="954">
        <v>0</v>
      </c>
      <c r="G28" s="955">
        <v>0</v>
      </c>
      <c r="H28" s="955">
        <v>0</v>
      </c>
      <c r="I28" s="955">
        <v>0</v>
      </c>
      <c r="J28" s="955">
        <v>0</v>
      </c>
      <c r="K28" s="955">
        <v>248247.01149999999</v>
      </c>
      <c r="L28" s="956">
        <v>1038.88128912349</v>
      </c>
      <c r="M28" s="957">
        <v>21.483947338814399</v>
      </c>
      <c r="N28" s="957">
        <v>8.8290194543072698</v>
      </c>
      <c r="O28" s="957">
        <v>38.2590843019982</v>
      </c>
      <c r="P28" s="957">
        <v>209.83636236403601</v>
      </c>
      <c r="Q28" s="957">
        <v>17.0694376116607</v>
      </c>
      <c r="R28" s="957">
        <v>5.5917123210612703</v>
      </c>
      <c r="S28" s="957">
        <v>208.953460418605</v>
      </c>
      <c r="T28" s="957">
        <v>491.48208295643798</v>
      </c>
      <c r="U28" s="957">
        <v>623.91737477104698</v>
      </c>
      <c r="V28" s="957">
        <v>0.235440518781527</v>
      </c>
      <c r="W28" s="957">
        <v>0.70632155634458205</v>
      </c>
      <c r="X28" s="957">
        <v>32.37307133246</v>
      </c>
      <c r="Y28" s="957">
        <v>17.6580389086145</v>
      </c>
      <c r="Z28" s="957">
        <v>0</v>
      </c>
      <c r="AA28" s="957">
        <v>3.76704830050444</v>
      </c>
      <c r="AB28" s="937"/>
    </row>
    <row r="29" spans="1:28">
      <c r="A29" s="951" t="s">
        <v>3831</v>
      </c>
      <c r="B29" s="952">
        <v>5500</v>
      </c>
      <c r="C29" s="953">
        <v>0</v>
      </c>
      <c r="D29" s="953">
        <v>0</v>
      </c>
      <c r="E29" s="953">
        <v>0</v>
      </c>
      <c r="F29" s="954">
        <v>0</v>
      </c>
      <c r="G29" s="955">
        <v>0</v>
      </c>
      <c r="H29" s="955">
        <v>0</v>
      </c>
      <c r="I29" s="955">
        <v>0</v>
      </c>
      <c r="J29" s="955">
        <v>0</v>
      </c>
      <c r="K29" s="955">
        <v>5500</v>
      </c>
      <c r="L29" s="956">
        <v>22.690764242485301</v>
      </c>
      <c r="M29" s="957">
        <v>0.63247245158651599</v>
      </c>
      <c r="N29" s="957">
        <v>0.16952869836339601</v>
      </c>
      <c r="O29" s="957">
        <v>0.78244014629259695</v>
      </c>
      <c r="P29" s="957">
        <v>4.4142664920007304</v>
      </c>
      <c r="Q29" s="957">
        <v>0.47598442232799698</v>
      </c>
      <c r="R29" s="957">
        <v>0.20865070567802599</v>
      </c>
      <c r="S29" s="957">
        <v>5.9335044427188599</v>
      </c>
      <c r="T29" s="957">
        <v>15.1271761616569</v>
      </c>
      <c r="U29" s="957">
        <v>18.387343437876002</v>
      </c>
      <c r="V29" s="957">
        <v>4.5642341867068196E-3</v>
      </c>
      <c r="W29" s="957">
        <v>1.30406691048766E-2</v>
      </c>
      <c r="X29" s="957">
        <v>0</v>
      </c>
      <c r="Y29" s="957">
        <v>0</v>
      </c>
      <c r="Z29" s="957">
        <v>0</v>
      </c>
      <c r="AA29" s="957">
        <v>9.5848917920843102E-2</v>
      </c>
      <c r="AB29" s="937"/>
    </row>
    <row r="30" spans="1:28">
      <c r="A30" s="951" t="s">
        <v>3833</v>
      </c>
      <c r="B30" s="952">
        <v>0</v>
      </c>
      <c r="C30" s="953">
        <v>1296.5242969999999</v>
      </c>
      <c r="D30" s="953">
        <v>0</v>
      </c>
      <c r="E30" s="953">
        <v>3.8815</v>
      </c>
      <c r="F30" s="954">
        <v>0</v>
      </c>
      <c r="G30" s="955">
        <v>0</v>
      </c>
      <c r="H30" s="955">
        <v>0</v>
      </c>
      <c r="I30" s="955">
        <v>0</v>
      </c>
      <c r="J30" s="955">
        <v>0</v>
      </c>
      <c r="K30" s="955">
        <v>1292.642797</v>
      </c>
      <c r="L30" s="956">
        <v>5.5014879892236603</v>
      </c>
      <c r="M30" s="957">
        <v>0.20841291546919699</v>
      </c>
      <c r="N30" s="957">
        <v>5.8233020498746298E-2</v>
      </c>
      <c r="O30" s="957">
        <v>1.2872562426038701</v>
      </c>
      <c r="P30" s="957">
        <v>1.0052858275573</v>
      </c>
      <c r="Q30" s="957">
        <v>5.9765468406608097E-2</v>
      </c>
      <c r="R30" s="957">
        <v>7.2025051669502002E-2</v>
      </c>
      <c r="S30" s="957">
        <v>2.0841291546919698</v>
      </c>
      <c r="T30" s="957">
        <v>3.2641140437455198</v>
      </c>
      <c r="U30" s="957">
        <v>4.1835827884625596</v>
      </c>
      <c r="V30" s="957">
        <v>1.5324479078617499E-3</v>
      </c>
      <c r="W30" s="957">
        <v>7.66223953930873E-4</v>
      </c>
      <c r="X30" s="957">
        <v>0</v>
      </c>
      <c r="Y30" s="957">
        <v>0</v>
      </c>
      <c r="Z30" s="957">
        <v>1.53244790786175E-2</v>
      </c>
      <c r="AA30" s="957">
        <v>2.3752942571857099E-2</v>
      </c>
      <c r="AB30" s="937"/>
    </row>
    <row r="31" spans="1:28">
      <c r="A31" s="951" t="s">
        <v>3834</v>
      </c>
      <c r="B31" s="952">
        <v>0</v>
      </c>
      <c r="C31" s="953">
        <v>0</v>
      </c>
      <c r="D31" s="953">
        <v>0</v>
      </c>
      <c r="E31" s="953">
        <v>0</v>
      </c>
      <c r="F31" s="954">
        <v>0</v>
      </c>
      <c r="G31" s="955">
        <v>0</v>
      </c>
      <c r="H31" s="955">
        <v>0</v>
      </c>
      <c r="I31" s="955">
        <v>0</v>
      </c>
      <c r="J31" s="955">
        <v>0</v>
      </c>
      <c r="K31" s="955">
        <v>0</v>
      </c>
      <c r="L31" s="956">
        <v>0</v>
      </c>
      <c r="M31" s="957">
        <v>0</v>
      </c>
      <c r="N31" s="957">
        <v>0</v>
      </c>
      <c r="O31" s="957">
        <v>0</v>
      </c>
      <c r="P31" s="957">
        <v>0</v>
      </c>
      <c r="Q31" s="957">
        <v>0</v>
      </c>
      <c r="R31" s="957">
        <v>0</v>
      </c>
      <c r="S31" s="957">
        <v>0</v>
      </c>
      <c r="T31" s="957">
        <v>0</v>
      </c>
      <c r="U31" s="957">
        <v>0</v>
      </c>
      <c r="V31" s="957">
        <v>0</v>
      </c>
      <c r="W31" s="957">
        <v>0</v>
      </c>
      <c r="X31" s="957">
        <v>0</v>
      </c>
      <c r="Y31" s="957">
        <v>0</v>
      </c>
      <c r="Z31" s="957">
        <v>0</v>
      </c>
      <c r="AA31" s="957">
        <v>0</v>
      </c>
      <c r="AB31" s="937"/>
    </row>
    <row r="32" spans="1:28">
      <c r="A32" s="951" t="s">
        <v>3835</v>
      </c>
      <c r="B32" s="952">
        <v>0</v>
      </c>
      <c r="C32" s="953">
        <v>11794.097328</v>
      </c>
      <c r="D32" s="953">
        <v>41</v>
      </c>
      <c r="E32" s="953">
        <v>10.116</v>
      </c>
      <c r="F32" s="954">
        <v>0</v>
      </c>
      <c r="G32" s="955">
        <v>0</v>
      </c>
      <c r="H32" s="955">
        <v>0</v>
      </c>
      <c r="I32" s="955">
        <v>0</v>
      </c>
      <c r="J32" s="955">
        <v>0</v>
      </c>
      <c r="K32" s="955">
        <v>11742.981328</v>
      </c>
      <c r="L32" s="956">
        <v>51.231064399613501</v>
      </c>
      <c r="M32" s="957">
        <v>1.35038403444633</v>
      </c>
      <c r="N32" s="957">
        <v>0.34803712227998301</v>
      </c>
      <c r="O32" s="957">
        <v>4.1764454673597999</v>
      </c>
      <c r="P32" s="957">
        <v>10.0095476367723</v>
      </c>
      <c r="Q32" s="957">
        <v>1.30861957977274</v>
      </c>
      <c r="R32" s="957">
        <v>0.38980157695358097</v>
      </c>
      <c r="S32" s="957">
        <v>13.921484891199301</v>
      </c>
      <c r="T32" s="957">
        <v>40.372306184477999</v>
      </c>
      <c r="U32" s="957">
        <v>41.486024975774001</v>
      </c>
      <c r="V32" s="957">
        <v>6.9607424455996603E-3</v>
      </c>
      <c r="W32" s="957">
        <v>1.9490078847679101E-2</v>
      </c>
      <c r="X32" s="957">
        <v>0</v>
      </c>
      <c r="Y32" s="957">
        <v>0</v>
      </c>
      <c r="Z32" s="957">
        <v>0</v>
      </c>
      <c r="AA32" s="957">
        <v>0.29513547969342602</v>
      </c>
      <c r="AB32" s="937"/>
    </row>
    <row r="33" spans="1:28">
      <c r="A33" s="951" t="s">
        <v>4240</v>
      </c>
      <c r="B33" s="952">
        <v>0</v>
      </c>
      <c r="C33" s="953">
        <v>0</v>
      </c>
      <c r="D33" s="953">
        <v>0</v>
      </c>
      <c r="E33" s="953">
        <v>0</v>
      </c>
      <c r="F33" s="954">
        <v>0</v>
      </c>
      <c r="G33" s="955">
        <v>0</v>
      </c>
      <c r="H33" s="955">
        <v>0</v>
      </c>
      <c r="I33" s="955">
        <v>0</v>
      </c>
      <c r="J33" s="955">
        <v>0</v>
      </c>
      <c r="K33" s="955">
        <v>0</v>
      </c>
      <c r="L33" s="956">
        <v>0</v>
      </c>
      <c r="M33" s="957">
        <v>0</v>
      </c>
      <c r="N33" s="957">
        <v>0</v>
      </c>
      <c r="O33" s="957">
        <v>0</v>
      </c>
      <c r="P33" s="957">
        <v>0</v>
      </c>
      <c r="Q33" s="957">
        <v>0</v>
      </c>
      <c r="R33" s="957">
        <v>0</v>
      </c>
      <c r="S33" s="957">
        <v>0</v>
      </c>
      <c r="T33" s="957">
        <v>0</v>
      </c>
      <c r="U33" s="957">
        <v>0</v>
      </c>
      <c r="V33" s="957">
        <v>0</v>
      </c>
      <c r="W33" s="957">
        <v>0</v>
      </c>
      <c r="X33" s="957">
        <v>0</v>
      </c>
      <c r="Y33" s="957">
        <v>0</v>
      </c>
      <c r="Z33" s="957">
        <v>0</v>
      </c>
      <c r="AA33" s="957">
        <v>0</v>
      </c>
      <c r="AB33" s="937"/>
    </row>
    <row r="34" spans="1:28">
      <c r="A34" s="951" t="s">
        <v>4241</v>
      </c>
      <c r="B34" s="952">
        <v>0</v>
      </c>
      <c r="C34" s="953">
        <v>0</v>
      </c>
      <c r="D34" s="953">
        <v>0</v>
      </c>
      <c r="E34" s="953">
        <v>0</v>
      </c>
      <c r="F34" s="954">
        <v>0</v>
      </c>
      <c r="G34" s="955">
        <v>0</v>
      </c>
      <c r="H34" s="955">
        <v>0</v>
      </c>
      <c r="I34" s="955">
        <v>0</v>
      </c>
      <c r="J34" s="955">
        <v>0</v>
      </c>
      <c r="K34" s="955">
        <v>0</v>
      </c>
      <c r="L34" s="956">
        <v>0</v>
      </c>
      <c r="M34" s="957">
        <v>0</v>
      </c>
      <c r="N34" s="957">
        <v>0</v>
      </c>
      <c r="O34" s="957">
        <v>0</v>
      </c>
      <c r="P34" s="957">
        <v>0</v>
      </c>
      <c r="Q34" s="957">
        <v>0</v>
      </c>
      <c r="R34" s="957">
        <v>0</v>
      </c>
      <c r="S34" s="957">
        <v>0</v>
      </c>
      <c r="T34" s="957">
        <v>0</v>
      </c>
      <c r="U34" s="957">
        <v>0</v>
      </c>
      <c r="V34" s="957">
        <v>0</v>
      </c>
      <c r="W34" s="957">
        <v>0</v>
      </c>
      <c r="X34" s="957">
        <v>0</v>
      </c>
      <c r="Y34" s="957">
        <v>0</v>
      </c>
      <c r="Z34" s="957">
        <v>0</v>
      </c>
      <c r="AA34" s="957">
        <v>0</v>
      </c>
      <c r="AB34" s="937"/>
    </row>
    <row r="35" spans="1:28">
      <c r="A35" s="951" t="s">
        <v>3837</v>
      </c>
      <c r="B35" s="952">
        <v>0</v>
      </c>
      <c r="C35" s="953">
        <v>86.931199000000007</v>
      </c>
      <c r="D35" s="953">
        <v>0</v>
      </c>
      <c r="E35" s="953">
        <v>0</v>
      </c>
      <c r="F35" s="954">
        <v>0</v>
      </c>
      <c r="G35" s="955">
        <v>0</v>
      </c>
      <c r="H35" s="955">
        <v>0</v>
      </c>
      <c r="I35" s="955">
        <v>0</v>
      </c>
      <c r="J35" s="955">
        <v>0</v>
      </c>
      <c r="K35" s="955">
        <v>86.931199000000007</v>
      </c>
      <c r="L35" s="956">
        <v>0.383376774900269</v>
      </c>
      <c r="M35" s="957">
        <v>1.40159251038808E-2</v>
      </c>
      <c r="N35" s="957">
        <v>7.3171373704083503E-3</v>
      </c>
      <c r="O35" s="957">
        <v>5.3590301867779501E-2</v>
      </c>
      <c r="P35" s="957">
        <v>6.02890896012519E-2</v>
      </c>
      <c r="Q35" s="957">
        <v>9.8935941909746705E-3</v>
      </c>
      <c r="R35" s="957">
        <v>4.3284474585514199E-3</v>
      </c>
      <c r="S35" s="957">
        <v>0.13809808558235501</v>
      </c>
      <c r="T35" s="957">
        <v>0.40295784673657298</v>
      </c>
      <c r="U35" s="957">
        <v>0.36070395487928503</v>
      </c>
      <c r="V35" s="957">
        <v>1.0305827282265299E-4</v>
      </c>
      <c r="W35" s="957">
        <v>5.5651467324232499E-4</v>
      </c>
      <c r="X35" s="957">
        <v>0</v>
      </c>
      <c r="Y35" s="957">
        <v>0</v>
      </c>
      <c r="Z35" s="957">
        <v>0</v>
      </c>
      <c r="AA35" s="957">
        <v>3.0814423573973198E-3</v>
      </c>
      <c r="AB35" s="937"/>
    </row>
    <row r="36" spans="1:28">
      <c r="A36" s="951" t="s">
        <v>3838</v>
      </c>
      <c r="B36" s="952">
        <v>0</v>
      </c>
      <c r="C36" s="953">
        <v>55.998086000000001</v>
      </c>
      <c r="D36" s="953">
        <v>0</v>
      </c>
      <c r="E36" s="953">
        <v>1797.2425000000001</v>
      </c>
      <c r="F36" s="954">
        <v>0</v>
      </c>
      <c r="G36" s="955">
        <v>0</v>
      </c>
      <c r="H36" s="955">
        <v>0</v>
      </c>
      <c r="I36" s="955">
        <v>0</v>
      </c>
      <c r="J36" s="955">
        <v>0</v>
      </c>
      <c r="K36" s="955">
        <v>0</v>
      </c>
      <c r="L36" s="956">
        <v>0</v>
      </c>
      <c r="M36" s="957">
        <v>0</v>
      </c>
      <c r="N36" s="957">
        <v>0</v>
      </c>
      <c r="O36" s="957">
        <v>0</v>
      </c>
      <c r="P36" s="957">
        <v>0</v>
      </c>
      <c r="Q36" s="957">
        <v>0</v>
      </c>
      <c r="R36" s="957">
        <v>0</v>
      </c>
      <c r="S36" s="957">
        <v>0</v>
      </c>
      <c r="T36" s="957">
        <v>0</v>
      </c>
      <c r="U36" s="957">
        <v>0</v>
      </c>
      <c r="V36" s="957">
        <v>0</v>
      </c>
      <c r="W36" s="957">
        <v>0</v>
      </c>
      <c r="X36" s="957">
        <v>0</v>
      </c>
      <c r="Y36" s="957">
        <v>0</v>
      </c>
      <c r="Z36" s="957">
        <v>0</v>
      </c>
      <c r="AA36" s="957">
        <v>0</v>
      </c>
      <c r="AB36" s="937"/>
    </row>
    <row r="37" spans="1:28">
      <c r="A37" s="951" t="s">
        <v>3839</v>
      </c>
      <c r="B37" s="952">
        <v>0</v>
      </c>
      <c r="C37" s="953">
        <v>5842.4340599999996</v>
      </c>
      <c r="D37" s="953">
        <v>-439</v>
      </c>
      <c r="E37" s="953">
        <v>22.276879999999998</v>
      </c>
      <c r="F37" s="954">
        <v>0</v>
      </c>
      <c r="G37" s="955">
        <v>0</v>
      </c>
      <c r="H37" s="955">
        <v>0</v>
      </c>
      <c r="I37" s="955">
        <v>0</v>
      </c>
      <c r="J37" s="955">
        <v>0</v>
      </c>
      <c r="K37" s="955">
        <v>6259.1571800000002</v>
      </c>
      <c r="L37" s="956">
        <v>25.896941439334199</v>
      </c>
      <c r="M37" s="957">
        <v>0.52684322125866201</v>
      </c>
      <c r="N37" s="957">
        <v>6.6782943539830303E-2</v>
      </c>
      <c r="O37" s="957">
        <v>1.4098621413964201</v>
      </c>
      <c r="P37" s="957">
        <v>5.7433331444254101</v>
      </c>
      <c r="Q37" s="957">
        <v>0.118725232959698</v>
      </c>
      <c r="R37" s="957">
        <v>6.6782943539830303E-2</v>
      </c>
      <c r="S37" s="957">
        <v>2.3003013885941601</v>
      </c>
      <c r="T37" s="957">
        <v>9.3496120955762496</v>
      </c>
      <c r="U37" s="957">
        <v>7.8655466835800203</v>
      </c>
      <c r="V37" s="957">
        <v>2.96813082399246E-3</v>
      </c>
      <c r="W37" s="957">
        <v>1.11304905899717E-2</v>
      </c>
      <c r="X37" s="957">
        <v>0</v>
      </c>
      <c r="Y37" s="957">
        <v>0</v>
      </c>
      <c r="Z37" s="957">
        <v>0</v>
      </c>
      <c r="AA37" s="957">
        <v>9.7948317191751205E-2</v>
      </c>
      <c r="AB37" s="937"/>
    </row>
    <row r="38" spans="1:28">
      <c r="A38" s="951" t="s">
        <v>3840</v>
      </c>
      <c r="B38" s="952">
        <v>0</v>
      </c>
      <c r="C38" s="953">
        <v>4511</v>
      </c>
      <c r="D38" s="953">
        <v>0</v>
      </c>
      <c r="E38" s="953">
        <v>0</v>
      </c>
      <c r="F38" s="954">
        <v>0</v>
      </c>
      <c r="G38" s="955">
        <v>0</v>
      </c>
      <c r="H38" s="955">
        <v>0</v>
      </c>
      <c r="I38" s="955">
        <v>0</v>
      </c>
      <c r="J38" s="955">
        <v>0</v>
      </c>
      <c r="K38" s="955">
        <v>0</v>
      </c>
      <c r="L38" s="956">
        <v>0</v>
      </c>
      <c r="M38" s="957">
        <v>0</v>
      </c>
      <c r="N38" s="957">
        <v>0</v>
      </c>
      <c r="O38" s="957">
        <v>0</v>
      </c>
      <c r="P38" s="957">
        <v>0</v>
      </c>
      <c r="Q38" s="957">
        <v>0</v>
      </c>
      <c r="R38" s="957">
        <v>0</v>
      </c>
      <c r="S38" s="957">
        <v>0</v>
      </c>
      <c r="T38" s="957">
        <v>0</v>
      </c>
      <c r="U38" s="957">
        <v>0</v>
      </c>
      <c r="V38" s="957">
        <v>0</v>
      </c>
      <c r="W38" s="957">
        <v>0</v>
      </c>
      <c r="X38" s="957">
        <v>0</v>
      </c>
      <c r="Y38" s="957">
        <v>0</v>
      </c>
      <c r="Z38" s="957">
        <v>0</v>
      </c>
      <c r="AA38" s="957">
        <v>0</v>
      </c>
      <c r="AB38" s="937"/>
    </row>
    <row r="39" spans="1:28">
      <c r="A39" s="951" t="s">
        <v>3841</v>
      </c>
      <c r="B39" s="952">
        <v>0</v>
      </c>
      <c r="C39" s="953">
        <v>147.78243000000001</v>
      </c>
      <c r="D39" s="953">
        <v>0</v>
      </c>
      <c r="E39" s="953">
        <v>0</v>
      </c>
      <c r="F39" s="954">
        <v>0</v>
      </c>
      <c r="G39" s="955">
        <v>0</v>
      </c>
      <c r="H39" s="955">
        <v>0</v>
      </c>
      <c r="I39" s="955">
        <v>0</v>
      </c>
      <c r="J39" s="955">
        <v>0</v>
      </c>
      <c r="K39" s="955">
        <v>147.78243000000001</v>
      </c>
      <c r="L39" s="956">
        <v>0.61494618269977397</v>
      </c>
      <c r="M39" s="957">
        <v>1.3840669069311201E-2</v>
      </c>
      <c r="N39" s="957">
        <v>4.3799585662377101E-3</v>
      </c>
      <c r="O39" s="957">
        <v>2.8031734823921298E-2</v>
      </c>
      <c r="P39" s="957">
        <v>0.126843600078244</v>
      </c>
      <c r="Q39" s="957">
        <v>6.6575370206813202E-3</v>
      </c>
      <c r="R39" s="957">
        <v>2.4527767970931201E-3</v>
      </c>
      <c r="S39" s="957">
        <v>0.192718176914459</v>
      </c>
      <c r="T39" s="957">
        <v>0.49055535941862299</v>
      </c>
      <c r="U39" s="957">
        <v>0.411716105226345</v>
      </c>
      <c r="V39" s="957">
        <v>8.7599171324754201E-5</v>
      </c>
      <c r="W39" s="957">
        <v>6.6575370206813198E-4</v>
      </c>
      <c r="X39" s="957">
        <v>0</v>
      </c>
      <c r="Y39" s="957">
        <v>0</v>
      </c>
      <c r="Z39" s="957">
        <v>0</v>
      </c>
      <c r="AA39" s="957">
        <v>3.0659709963663999E-3</v>
      </c>
      <c r="AB39" s="937"/>
    </row>
    <row r="40" spans="1:28">
      <c r="A40" s="951" t="s">
        <v>3842</v>
      </c>
      <c r="B40" s="952">
        <v>0</v>
      </c>
      <c r="C40" s="953">
        <v>357.90287599999999</v>
      </c>
      <c r="D40" s="953">
        <v>0</v>
      </c>
      <c r="E40" s="953">
        <v>0</v>
      </c>
      <c r="F40" s="954">
        <v>0</v>
      </c>
      <c r="G40" s="955">
        <v>0</v>
      </c>
      <c r="H40" s="955">
        <v>0</v>
      </c>
      <c r="I40" s="955">
        <v>0</v>
      </c>
      <c r="J40" s="955">
        <v>0</v>
      </c>
      <c r="K40" s="955">
        <v>357.90287599999999</v>
      </c>
      <c r="L40" s="956">
        <v>1.66325349747189</v>
      </c>
      <c r="M40" s="957">
        <v>2.4185063611198401E-2</v>
      </c>
      <c r="N40" s="957">
        <v>4.4127133606397001E-2</v>
      </c>
      <c r="O40" s="957">
        <v>0.38611241905597399</v>
      </c>
      <c r="P40" s="957">
        <v>0.28809926652638101</v>
      </c>
      <c r="Q40" s="957">
        <v>8.4859872319994305E-3</v>
      </c>
      <c r="R40" s="957">
        <v>8.4859872319994305E-3</v>
      </c>
      <c r="S40" s="957">
        <v>8.4859872319994298E-2</v>
      </c>
      <c r="T40" s="957">
        <v>1.60385158684789</v>
      </c>
      <c r="U40" s="957">
        <v>0.67039299132795505</v>
      </c>
      <c r="V40" s="957">
        <v>6.7887897855995502E-4</v>
      </c>
      <c r="W40" s="957">
        <v>1.1456082763199201E-3</v>
      </c>
      <c r="X40" s="957">
        <v>8.4859872319994305E-3</v>
      </c>
      <c r="Y40" s="957">
        <v>4.2429936159997196E-3</v>
      </c>
      <c r="Z40" s="957">
        <v>0</v>
      </c>
      <c r="AA40" s="957">
        <v>1.9517770633598699E-3</v>
      </c>
      <c r="AB40" s="937"/>
    </row>
    <row r="41" spans="1:28">
      <c r="A41" s="951" t="s">
        <v>3843</v>
      </c>
      <c r="B41" s="952">
        <v>0</v>
      </c>
      <c r="C41" s="953">
        <v>0</v>
      </c>
      <c r="D41" s="953">
        <v>0</v>
      </c>
      <c r="E41" s="953">
        <v>0</v>
      </c>
      <c r="F41" s="954">
        <v>0</v>
      </c>
      <c r="G41" s="955">
        <v>0</v>
      </c>
      <c r="H41" s="955">
        <v>0</v>
      </c>
      <c r="I41" s="955">
        <v>0</v>
      </c>
      <c r="J41" s="955">
        <v>0</v>
      </c>
      <c r="K41" s="955">
        <v>0</v>
      </c>
      <c r="L41" s="956">
        <v>0</v>
      </c>
      <c r="M41" s="957">
        <v>0</v>
      </c>
      <c r="N41" s="957">
        <v>0</v>
      </c>
      <c r="O41" s="957">
        <v>0</v>
      </c>
      <c r="P41" s="957">
        <v>0</v>
      </c>
      <c r="Q41" s="957">
        <v>0</v>
      </c>
      <c r="R41" s="957">
        <v>0</v>
      </c>
      <c r="S41" s="957">
        <v>0</v>
      </c>
      <c r="T41" s="957">
        <v>0</v>
      </c>
      <c r="U41" s="957">
        <v>0</v>
      </c>
      <c r="V41" s="957">
        <v>0</v>
      </c>
      <c r="W41" s="957">
        <v>0</v>
      </c>
      <c r="X41" s="957">
        <v>0</v>
      </c>
      <c r="Y41" s="957">
        <v>0</v>
      </c>
      <c r="Z41" s="957">
        <v>0</v>
      </c>
      <c r="AA41" s="957">
        <v>0</v>
      </c>
      <c r="AB41" s="937"/>
    </row>
    <row r="42" spans="1:28">
      <c r="A42" s="951" t="s">
        <v>3844</v>
      </c>
      <c r="B42" s="952">
        <v>0</v>
      </c>
      <c r="C42" s="953">
        <v>1.0928500000000001</v>
      </c>
      <c r="D42" s="953">
        <v>0</v>
      </c>
      <c r="E42" s="953">
        <v>0</v>
      </c>
      <c r="F42" s="954">
        <v>0</v>
      </c>
      <c r="G42" s="955">
        <v>0</v>
      </c>
      <c r="H42" s="955">
        <v>0</v>
      </c>
      <c r="I42" s="955">
        <v>0</v>
      </c>
      <c r="J42" s="955">
        <v>0</v>
      </c>
      <c r="K42" s="955">
        <v>0</v>
      </c>
      <c r="L42" s="956">
        <v>0</v>
      </c>
      <c r="M42" s="957">
        <v>0</v>
      </c>
      <c r="N42" s="957">
        <v>0</v>
      </c>
      <c r="O42" s="957">
        <v>0</v>
      </c>
      <c r="P42" s="957">
        <v>0</v>
      </c>
      <c r="Q42" s="957">
        <v>0</v>
      </c>
      <c r="R42" s="957">
        <v>0</v>
      </c>
      <c r="S42" s="957">
        <v>0</v>
      </c>
      <c r="T42" s="957">
        <v>0</v>
      </c>
      <c r="U42" s="957">
        <v>0</v>
      </c>
      <c r="V42" s="957">
        <v>0</v>
      </c>
      <c r="W42" s="957">
        <v>0</v>
      </c>
      <c r="X42" s="957">
        <v>0</v>
      </c>
      <c r="Y42" s="957">
        <v>0</v>
      </c>
      <c r="Z42" s="957">
        <v>0</v>
      </c>
      <c r="AA42" s="957">
        <v>0</v>
      </c>
      <c r="AB42" s="937"/>
    </row>
    <row r="43" spans="1:28">
      <c r="A43" s="951" t="s">
        <v>3845</v>
      </c>
      <c r="B43" s="952">
        <v>0</v>
      </c>
      <c r="C43" s="953">
        <v>97.355999999999995</v>
      </c>
      <c r="D43" s="953">
        <v>0</v>
      </c>
      <c r="E43" s="953">
        <v>3.6999999999999998E-2</v>
      </c>
      <c r="F43" s="954">
        <v>97.319000000000003</v>
      </c>
      <c r="G43" s="955">
        <v>0</v>
      </c>
      <c r="H43" s="955">
        <v>0</v>
      </c>
      <c r="I43" s="955">
        <v>0</v>
      </c>
      <c r="J43" s="955">
        <v>0</v>
      </c>
      <c r="K43" s="955">
        <v>0</v>
      </c>
      <c r="L43" s="956">
        <v>0</v>
      </c>
      <c r="M43" s="957">
        <v>0</v>
      </c>
      <c r="N43" s="957">
        <v>0</v>
      </c>
      <c r="O43" s="957">
        <v>0</v>
      </c>
      <c r="P43" s="957">
        <v>0</v>
      </c>
      <c r="Q43" s="957">
        <v>0</v>
      </c>
      <c r="R43" s="957">
        <v>0</v>
      </c>
      <c r="S43" s="957">
        <v>0</v>
      </c>
      <c r="T43" s="957">
        <v>0</v>
      </c>
      <c r="U43" s="957">
        <v>0</v>
      </c>
      <c r="V43" s="957">
        <v>0</v>
      </c>
      <c r="W43" s="957">
        <v>0</v>
      </c>
      <c r="X43" s="957">
        <v>0</v>
      </c>
      <c r="Y43" s="957">
        <v>0</v>
      </c>
      <c r="Z43" s="957">
        <v>0</v>
      </c>
      <c r="AA43" s="957">
        <v>0</v>
      </c>
      <c r="AB43" s="937"/>
    </row>
    <row r="44" spans="1:28">
      <c r="A44" s="951" t="s">
        <v>3846</v>
      </c>
      <c r="B44" s="952">
        <v>0</v>
      </c>
      <c r="C44" s="953">
        <v>106.63495</v>
      </c>
      <c r="D44" s="953">
        <v>0</v>
      </c>
      <c r="E44" s="953">
        <v>0</v>
      </c>
      <c r="F44" s="954">
        <v>0</v>
      </c>
      <c r="G44" s="955">
        <v>0</v>
      </c>
      <c r="H44" s="955">
        <v>0</v>
      </c>
      <c r="I44" s="955">
        <v>0</v>
      </c>
      <c r="J44" s="955">
        <v>76.784353999999993</v>
      </c>
      <c r="K44" s="955">
        <v>0</v>
      </c>
      <c r="L44" s="956">
        <v>0</v>
      </c>
      <c r="M44" s="957">
        <v>0</v>
      </c>
      <c r="N44" s="957">
        <v>0</v>
      </c>
      <c r="O44" s="957">
        <v>0</v>
      </c>
      <c r="P44" s="957">
        <v>0</v>
      </c>
      <c r="Q44" s="957">
        <v>0</v>
      </c>
      <c r="R44" s="957">
        <v>0</v>
      </c>
      <c r="S44" s="957">
        <v>0</v>
      </c>
      <c r="T44" s="957">
        <v>0</v>
      </c>
      <c r="U44" s="957">
        <v>0</v>
      </c>
      <c r="V44" s="957">
        <v>0</v>
      </c>
      <c r="W44" s="957">
        <v>0</v>
      </c>
      <c r="X44" s="957">
        <v>0</v>
      </c>
      <c r="Y44" s="957">
        <v>0</v>
      </c>
      <c r="Z44" s="957">
        <v>0</v>
      </c>
      <c r="AA44" s="957">
        <v>0</v>
      </c>
      <c r="AB44" s="937"/>
    </row>
    <row r="45" spans="1:28">
      <c r="A45" s="951" t="s">
        <v>3847</v>
      </c>
      <c r="B45" s="952">
        <v>0</v>
      </c>
      <c r="C45" s="953">
        <v>13.84998</v>
      </c>
      <c r="D45" s="953">
        <v>0</v>
      </c>
      <c r="E45" s="953">
        <v>0</v>
      </c>
      <c r="F45" s="954">
        <v>0</v>
      </c>
      <c r="G45" s="955">
        <v>0</v>
      </c>
      <c r="H45" s="955">
        <v>0</v>
      </c>
      <c r="I45" s="955">
        <v>0</v>
      </c>
      <c r="J45" s="955">
        <v>0</v>
      </c>
      <c r="K45" s="955">
        <v>13.84998</v>
      </c>
      <c r="L45" s="956">
        <v>5.8945517507098297E-2</v>
      </c>
      <c r="M45" s="957">
        <v>1.08367803773495E-3</v>
      </c>
      <c r="N45" s="957">
        <v>4.2690346941074E-4</v>
      </c>
      <c r="O45" s="957">
        <v>2.2987109891347501E-3</v>
      </c>
      <c r="P45" s="957">
        <v>1.2495136162368199E-2</v>
      </c>
      <c r="Q45" s="957">
        <v>4.4332283361884502E-4</v>
      </c>
      <c r="R45" s="957">
        <v>6.5677456832421502E-5</v>
      </c>
      <c r="S45" s="957">
        <v>2.2987109891347501E-3</v>
      </c>
      <c r="T45" s="957">
        <v>1.5598395997700101E-2</v>
      </c>
      <c r="U45" s="957">
        <v>7.7171011778095202E-3</v>
      </c>
      <c r="V45" s="957">
        <v>6.5677456832421502E-6</v>
      </c>
      <c r="W45" s="957">
        <v>8.2096821040526895E-6</v>
      </c>
      <c r="X45" s="957">
        <v>0</v>
      </c>
      <c r="Y45" s="957">
        <v>0</v>
      </c>
      <c r="Z45" s="957">
        <v>0</v>
      </c>
      <c r="AA45" s="957">
        <v>1.31354913664843E-4</v>
      </c>
      <c r="AB45" s="937"/>
    </row>
    <row r="46" spans="1:28">
      <c r="A46" s="951" t="s">
        <v>3848</v>
      </c>
      <c r="B46" s="952">
        <v>0</v>
      </c>
      <c r="C46" s="953">
        <v>1843.7497860000001</v>
      </c>
      <c r="D46" s="953">
        <v>-1</v>
      </c>
      <c r="E46" s="953">
        <v>1.27728</v>
      </c>
      <c r="F46" s="954">
        <v>0</v>
      </c>
      <c r="G46" s="955">
        <v>0</v>
      </c>
      <c r="H46" s="955">
        <v>0</v>
      </c>
      <c r="I46" s="955">
        <v>0</v>
      </c>
      <c r="J46" s="955">
        <v>0</v>
      </c>
      <c r="K46" s="955">
        <v>1843.4725060000001</v>
      </c>
      <c r="L46" s="956">
        <v>7.6709821355399699</v>
      </c>
      <c r="M46" s="957">
        <v>0.26007033450976003</v>
      </c>
      <c r="N46" s="957">
        <v>3.9338369925846002E-2</v>
      </c>
      <c r="O46" s="957">
        <v>0.50265694905247704</v>
      </c>
      <c r="P46" s="957">
        <v>1.5254545671244699</v>
      </c>
      <c r="Q46" s="957">
        <v>8.3047669843452701E-2</v>
      </c>
      <c r="R46" s="957">
        <v>3.2781974938204998E-2</v>
      </c>
      <c r="S46" s="957">
        <v>1.02716854806376</v>
      </c>
      <c r="T46" s="957">
        <v>3.5841625932437502</v>
      </c>
      <c r="U46" s="957">
        <v>4.7206043911015199</v>
      </c>
      <c r="V46" s="957">
        <v>1.9450638463335002E-2</v>
      </c>
      <c r="W46" s="957">
        <v>3.49674399340854E-3</v>
      </c>
      <c r="X46" s="957">
        <v>4.3709299917606699E-2</v>
      </c>
      <c r="Y46" s="957">
        <v>2.1854649958803301E-2</v>
      </c>
      <c r="Z46" s="957">
        <v>0</v>
      </c>
      <c r="AA46" s="957">
        <v>2.46957544534478E-2</v>
      </c>
      <c r="AB46" s="937"/>
    </row>
    <row r="47" spans="1:28">
      <c r="A47" s="951" t="s">
        <v>3849</v>
      </c>
      <c r="B47" s="952">
        <v>0</v>
      </c>
      <c r="C47" s="953">
        <v>0</v>
      </c>
      <c r="D47" s="953">
        <v>0</v>
      </c>
      <c r="E47" s="953">
        <v>0</v>
      </c>
      <c r="F47" s="954">
        <v>0</v>
      </c>
      <c r="G47" s="955">
        <v>0</v>
      </c>
      <c r="H47" s="955">
        <v>0</v>
      </c>
      <c r="I47" s="955">
        <v>0</v>
      </c>
      <c r="J47" s="955">
        <v>0</v>
      </c>
      <c r="K47" s="955">
        <v>0</v>
      </c>
      <c r="L47" s="956">
        <v>0</v>
      </c>
      <c r="M47" s="957">
        <v>0</v>
      </c>
      <c r="N47" s="957">
        <v>0</v>
      </c>
      <c r="O47" s="957">
        <v>0</v>
      </c>
      <c r="P47" s="957">
        <v>0</v>
      </c>
      <c r="Q47" s="957">
        <v>0</v>
      </c>
      <c r="R47" s="957">
        <v>0</v>
      </c>
      <c r="S47" s="957">
        <v>0</v>
      </c>
      <c r="T47" s="957">
        <v>0</v>
      </c>
      <c r="U47" s="957">
        <v>0</v>
      </c>
      <c r="V47" s="957">
        <v>0</v>
      </c>
      <c r="W47" s="957">
        <v>0</v>
      </c>
      <c r="X47" s="957">
        <v>0</v>
      </c>
      <c r="Y47" s="957">
        <v>0</v>
      </c>
      <c r="Z47" s="957">
        <v>0</v>
      </c>
      <c r="AA47" s="957">
        <v>0</v>
      </c>
      <c r="AB47" s="937"/>
    </row>
    <row r="48" spans="1:28">
      <c r="A48" s="951" t="s">
        <v>3850</v>
      </c>
      <c r="B48" s="952">
        <v>0</v>
      </c>
      <c r="C48" s="953">
        <v>537.55561299999999</v>
      </c>
      <c r="D48" s="953">
        <v>0</v>
      </c>
      <c r="E48" s="953">
        <v>0</v>
      </c>
      <c r="F48" s="954">
        <v>0</v>
      </c>
      <c r="G48" s="955">
        <v>0</v>
      </c>
      <c r="H48" s="955">
        <v>0</v>
      </c>
      <c r="I48" s="955">
        <v>0</v>
      </c>
      <c r="J48" s="955">
        <v>0</v>
      </c>
      <c r="K48" s="955">
        <v>537.55561299999999</v>
      </c>
      <c r="L48" s="956">
        <v>0.67551726973438497</v>
      </c>
      <c r="M48" s="957">
        <v>2.10302546238063E-2</v>
      </c>
      <c r="N48" s="957">
        <v>5.0982435451651697E-3</v>
      </c>
      <c r="O48" s="957">
        <v>0.101964870903303</v>
      </c>
      <c r="P48" s="957">
        <v>0.13064249084485799</v>
      </c>
      <c r="Q48" s="957">
        <v>1.0196487090330299E-2</v>
      </c>
      <c r="R48" s="957">
        <v>4.4609631020195196E-3</v>
      </c>
      <c r="S48" s="957">
        <v>0.10833767533476001</v>
      </c>
      <c r="T48" s="957">
        <v>0.35687704816156202</v>
      </c>
      <c r="U48" s="957">
        <v>0.286776199415541</v>
      </c>
      <c r="V48" s="957">
        <v>1.9118413294369401E-4</v>
      </c>
      <c r="W48" s="957">
        <v>3.1864022157282299E-4</v>
      </c>
      <c r="X48" s="957">
        <v>1.2745608862912899E-2</v>
      </c>
      <c r="Y48" s="957">
        <v>1.2745608862912899E-2</v>
      </c>
      <c r="Z48" s="957">
        <v>0</v>
      </c>
      <c r="AA48" s="957">
        <v>2.4216656839534602E-3</v>
      </c>
      <c r="AB48" s="937"/>
    </row>
    <row r="49" spans="1:28">
      <c r="A49" s="951" t="s">
        <v>3851</v>
      </c>
      <c r="B49" s="952">
        <v>0</v>
      </c>
      <c r="C49" s="953">
        <v>6514.7669999999998</v>
      </c>
      <c r="D49" s="953">
        <v>1232</v>
      </c>
      <c r="E49" s="953">
        <v>0</v>
      </c>
      <c r="F49" s="954">
        <v>0</v>
      </c>
      <c r="G49" s="955">
        <v>0</v>
      </c>
      <c r="H49" s="955">
        <v>0</v>
      </c>
      <c r="I49" s="955">
        <v>0</v>
      </c>
      <c r="J49" s="955">
        <v>0</v>
      </c>
      <c r="K49" s="955">
        <v>5282.7669999999998</v>
      </c>
      <c r="L49" s="956">
        <v>22.358201324220701</v>
      </c>
      <c r="M49" s="957">
        <v>0.64506855361196902</v>
      </c>
      <c r="N49" s="957">
        <v>0.11273042684480999</v>
      </c>
      <c r="O49" s="957">
        <v>2.31723655180999</v>
      </c>
      <c r="P49" s="957">
        <v>4.4591146618613804</v>
      </c>
      <c r="Q49" s="957">
        <v>0.444658905887862</v>
      </c>
      <c r="R49" s="957">
        <v>0.29435167009478203</v>
      </c>
      <c r="S49" s="957">
        <v>6.0749174466369897</v>
      </c>
      <c r="T49" s="957">
        <v>18.976288518876402</v>
      </c>
      <c r="U49" s="957">
        <v>14.028675340687499</v>
      </c>
      <c r="V49" s="957">
        <v>6.2628014913783401E-3</v>
      </c>
      <c r="W49" s="957">
        <v>1.94146846232729E-2</v>
      </c>
      <c r="X49" s="957">
        <v>0.12525602982756701</v>
      </c>
      <c r="Y49" s="957">
        <v>6.2628014913783406E-2</v>
      </c>
      <c r="Z49" s="957">
        <v>6.2628014913783406E-2</v>
      </c>
      <c r="AA49" s="957">
        <v>0.12901371072239401</v>
      </c>
      <c r="AB49" s="937"/>
    </row>
    <row r="50" spans="1:28">
      <c r="A50" s="951" t="s">
        <v>3852</v>
      </c>
      <c r="B50" s="952">
        <v>0</v>
      </c>
      <c r="C50" s="953">
        <v>0</v>
      </c>
      <c r="D50" s="953">
        <v>0</v>
      </c>
      <c r="E50" s="953">
        <v>0</v>
      </c>
      <c r="F50" s="954">
        <v>0</v>
      </c>
      <c r="G50" s="955">
        <v>0</v>
      </c>
      <c r="H50" s="955">
        <v>0</v>
      </c>
      <c r="I50" s="955">
        <v>0</v>
      </c>
      <c r="J50" s="955">
        <v>0</v>
      </c>
      <c r="K50" s="955">
        <v>0</v>
      </c>
      <c r="L50" s="956">
        <v>0</v>
      </c>
      <c r="M50" s="957">
        <v>0</v>
      </c>
      <c r="N50" s="957">
        <v>0</v>
      </c>
      <c r="O50" s="957">
        <v>0</v>
      </c>
      <c r="P50" s="957">
        <v>0</v>
      </c>
      <c r="Q50" s="957">
        <v>0</v>
      </c>
      <c r="R50" s="957">
        <v>0</v>
      </c>
      <c r="S50" s="957">
        <v>0</v>
      </c>
      <c r="T50" s="957">
        <v>0</v>
      </c>
      <c r="U50" s="957">
        <v>0</v>
      </c>
      <c r="V50" s="957">
        <v>0</v>
      </c>
      <c r="W50" s="957">
        <v>0</v>
      </c>
      <c r="X50" s="957">
        <v>0</v>
      </c>
      <c r="Y50" s="957">
        <v>0</v>
      </c>
      <c r="Z50" s="957">
        <v>0</v>
      </c>
      <c r="AA50" s="957">
        <v>0</v>
      </c>
      <c r="AB50" s="937"/>
    </row>
    <row r="51" spans="1:28">
      <c r="A51" s="951" t="s">
        <v>4242</v>
      </c>
      <c r="B51" s="952">
        <v>0</v>
      </c>
      <c r="C51" s="953">
        <v>0</v>
      </c>
      <c r="D51" s="953">
        <v>0</v>
      </c>
      <c r="E51" s="953">
        <v>0</v>
      </c>
      <c r="F51" s="954">
        <v>0</v>
      </c>
      <c r="G51" s="955">
        <v>0</v>
      </c>
      <c r="H51" s="955">
        <v>0</v>
      </c>
      <c r="I51" s="955">
        <v>0</v>
      </c>
      <c r="J51" s="955">
        <v>0</v>
      </c>
      <c r="K51" s="955">
        <v>0</v>
      </c>
      <c r="L51" s="956">
        <v>0</v>
      </c>
      <c r="M51" s="957">
        <v>0</v>
      </c>
      <c r="N51" s="957">
        <v>0</v>
      </c>
      <c r="O51" s="957">
        <v>0</v>
      </c>
      <c r="P51" s="957">
        <v>0</v>
      </c>
      <c r="Q51" s="957">
        <v>0</v>
      </c>
      <c r="R51" s="957">
        <v>0</v>
      </c>
      <c r="S51" s="957">
        <v>0</v>
      </c>
      <c r="T51" s="957">
        <v>0</v>
      </c>
      <c r="U51" s="957">
        <v>0</v>
      </c>
      <c r="V51" s="957">
        <v>0</v>
      </c>
      <c r="W51" s="957">
        <v>0</v>
      </c>
      <c r="X51" s="957">
        <v>0</v>
      </c>
      <c r="Y51" s="957">
        <v>0</v>
      </c>
      <c r="Z51" s="957">
        <v>0</v>
      </c>
      <c r="AA51" s="957">
        <v>0</v>
      </c>
      <c r="AB51" s="937"/>
    </row>
    <row r="52" spans="1:28">
      <c r="A52" s="951" t="s">
        <v>3854</v>
      </c>
      <c r="B52" s="952">
        <v>0</v>
      </c>
      <c r="C52" s="953">
        <v>0</v>
      </c>
      <c r="D52" s="953">
        <v>0</v>
      </c>
      <c r="E52" s="953">
        <v>0</v>
      </c>
      <c r="F52" s="954">
        <v>0</v>
      </c>
      <c r="G52" s="955">
        <v>0</v>
      </c>
      <c r="H52" s="955">
        <v>0</v>
      </c>
      <c r="I52" s="955">
        <v>0</v>
      </c>
      <c r="J52" s="955">
        <v>0</v>
      </c>
      <c r="K52" s="955">
        <v>0</v>
      </c>
      <c r="L52" s="956">
        <v>0</v>
      </c>
      <c r="M52" s="957">
        <v>0</v>
      </c>
      <c r="N52" s="957">
        <v>0</v>
      </c>
      <c r="O52" s="957">
        <v>0</v>
      </c>
      <c r="P52" s="957">
        <v>0</v>
      </c>
      <c r="Q52" s="957">
        <v>0</v>
      </c>
      <c r="R52" s="957">
        <v>0</v>
      </c>
      <c r="S52" s="957">
        <v>0</v>
      </c>
      <c r="T52" s="957">
        <v>0</v>
      </c>
      <c r="U52" s="957">
        <v>0</v>
      </c>
      <c r="V52" s="957">
        <v>0</v>
      </c>
      <c r="W52" s="957">
        <v>0</v>
      </c>
      <c r="X52" s="957">
        <v>0</v>
      </c>
      <c r="Y52" s="957">
        <v>0</v>
      </c>
      <c r="Z52" s="957">
        <v>0</v>
      </c>
      <c r="AA52" s="957">
        <v>0</v>
      </c>
      <c r="AB52" s="937"/>
    </row>
    <row r="53" spans="1:28">
      <c r="A53" s="951" t="s">
        <v>4243</v>
      </c>
      <c r="B53" s="952">
        <v>0</v>
      </c>
      <c r="C53" s="953">
        <v>0</v>
      </c>
      <c r="D53" s="953">
        <v>0</v>
      </c>
      <c r="E53" s="953">
        <v>0</v>
      </c>
      <c r="F53" s="954">
        <v>0</v>
      </c>
      <c r="G53" s="955">
        <v>0</v>
      </c>
      <c r="H53" s="955">
        <v>0</v>
      </c>
      <c r="I53" s="955">
        <v>0</v>
      </c>
      <c r="J53" s="955">
        <v>0</v>
      </c>
      <c r="K53" s="955">
        <v>0</v>
      </c>
      <c r="L53" s="956">
        <v>0</v>
      </c>
      <c r="M53" s="957">
        <v>0</v>
      </c>
      <c r="N53" s="957">
        <v>0</v>
      </c>
      <c r="O53" s="957">
        <v>0</v>
      </c>
      <c r="P53" s="957">
        <v>0</v>
      </c>
      <c r="Q53" s="957">
        <v>0</v>
      </c>
      <c r="R53" s="957">
        <v>0</v>
      </c>
      <c r="S53" s="957">
        <v>0</v>
      </c>
      <c r="T53" s="957">
        <v>0</v>
      </c>
      <c r="U53" s="957">
        <v>0</v>
      </c>
      <c r="V53" s="957">
        <v>0</v>
      </c>
      <c r="W53" s="957">
        <v>0</v>
      </c>
      <c r="X53" s="957">
        <v>0</v>
      </c>
      <c r="Y53" s="957">
        <v>0</v>
      </c>
      <c r="Z53" s="957">
        <v>0</v>
      </c>
      <c r="AA53" s="957">
        <v>0</v>
      </c>
      <c r="AB53" s="937"/>
    </row>
    <row r="54" spans="1:28">
      <c r="A54" s="951" t="s">
        <v>3856</v>
      </c>
      <c r="B54" s="952">
        <v>0</v>
      </c>
      <c r="C54" s="953">
        <v>0</v>
      </c>
      <c r="D54" s="953">
        <v>0</v>
      </c>
      <c r="E54" s="953">
        <v>0</v>
      </c>
      <c r="F54" s="954">
        <v>0</v>
      </c>
      <c r="G54" s="955">
        <v>0</v>
      </c>
      <c r="H54" s="955">
        <v>0</v>
      </c>
      <c r="I54" s="955">
        <v>0</v>
      </c>
      <c r="J54" s="955">
        <v>0</v>
      </c>
      <c r="K54" s="955">
        <v>0</v>
      </c>
      <c r="L54" s="956">
        <v>0</v>
      </c>
      <c r="M54" s="957">
        <v>0</v>
      </c>
      <c r="N54" s="957">
        <v>0</v>
      </c>
      <c r="O54" s="957">
        <v>0</v>
      </c>
      <c r="P54" s="957">
        <v>0</v>
      </c>
      <c r="Q54" s="957">
        <v>0</v>
      </c>
      <c r="R54" s="957">
        <v>0</v>
      </c>
      <c r="S54" s="957">
        <v>0</v>
      </c>
      <c r="T54" s="957">
        <v>0</v>
      </c>
      <c r="U54" s="957">
        <v>0</v>
      </c>
      <c r="V54" s="957">
        <v>0</v>
      </c>
      <c r="W54" s="957">
        <v>0</v>
      </c>
      <c r="X54" s="957">
        <v>0</v>
      </c>
      <c r="Y54" s="957">
        <v>0</v>
      </c>
      <c r="Z54" s="957">
        <v>0</v>
      </c>
      <c r="AA54" s="957">
        <v>0</v>
      </c>
      <c r="AB54" s="937"/>
    </row>
    <row r="55" spans="1:28">
      <c r="A55" s="951" t="s">
        <v>3857</v>
      </c>
      <c r="B55" s="952">
        <v>0</v>
      </c>
      <c r="C55" s="953">
        <v>0</v>
      </c>
      <c r="D55" s="953">
        <v>0</v>
      </c>
      <c r="E55" s="953">
        <v>0</v>
      </c>
      <c r="F55" s="954">
        <v>0</v>
      </c>
      <c r="G55" s="955">
        <v>0</v>
      </c>
      <c r="H55" s="955">
        <v>0</v>
      </c>
      <c r="I55" s="955">
        <v>0</v>
      </c>
      <c r="J55" s="955">
        <v>0</v>
      </c>
      <c r="K55" s="955">
        <v>0</v>
      </c>
      <c r="L55" s="956">
        <v>0</v>
      </c>
      <c r="M55" s="957">
        <v>0</v>
      </c>
      <c r="N55" s="957">
        <v>0</v>
      </c>
      <c r="O55" s="957">
        <v>0</v>
      </c>
      <c r="P55" s="957">
        <v>0</v>
      </c>
      <c r="Q55" s="957">
        <v>0</v>
      </c>
      <c r="R55" s="957">
        <v>0</v>
      </c>
      <c r="S55" s="957">
        <v>0</v>
      </c>
      <c r="T55" s="957">
        <v>0</v>
      </c>
      <c r="U55" s="957">
        <v>0</v>
      </c>
      <c r="V55" s="957">
        <v>0</v>
      </c>
      <c r="W55" s="957">
        <v>0</v>
      </c>
      <c r="X55" s="957">
        <v>0</v>
      </c>
      <c r="Y55" s="957">
        <v>0</v>
      </c>
      <c r="Z55" s="957">
        <v>0</v>
      </c>
      <c r="AA55" s="957">
        <v>0</v>
      </c>
      <c r="AB55" s="937"/>
    </row>
    <row r="56" spans="1:28">
      <c r="A56" s="951" t="s">
        <v>3858</v>
      </c>
      <c r="B56" s="952">
        <v>0</v>
      </c>
      <c r="C56" s="953">
        <v>0</v>
      </c>
      <c r="D56" s="953">
        <v>0</v>
      </c>
      <c r="E56" s="953">
        <v>0</v>
      </c>
      <c r="F56" s="954">
        <v>0</v>
      </c>
      <c r="G56" s="955">
        <v>0</v>
      </c>
      <c r="H56" s="955">
        <v>0</v>
      </c>
      <c r="I56" s="955">
        <v>0</v>
      </c>
      <c r="J56" s="955">
        <v>0</v>
      </c>
      <c r="K56" s="955">
        <v>0</v>
      </c>
      <c r="L56" s="956">
        <v>0</v>
      </c>
      <c r="M56" s="957">
        <v>0</v>
      </c>
      <c r="N56" s="957">
        <v>0</v>
      </c>
      <c r="O56" s="957">
        <v>0</v>
      </c>
      <c r="P56" s="957">
        <v>0</v>
      </c>
      <c r="Q56" s="957">
        <v>0</v>
      </c>
      <c r="R56" s="957">
        <v>0</v>
      </c>
      <c r="S56" s="957">
        <v>0</v>
      </c>
      <c r="T56" s="957">
        <v>0</v>
      </c>
      <c r="U56" s="957">
        <v>0</v>
      </c>
      <c r="V56" s="957">
        <v>0</v>
      </c>
      <c r="W56" s="957">
        <v>0</v>
      </c>
      <c r="X56" s="957">
        <v>0</v>
      </c>
      <c r="Y56" s="957">
        <v>0</v>
      </c>
      <c r="Z56" s="957">
        <v>0</v>
      </c>
      <c r="AA56" s="957">
        <v>0</v>
      </c>
      <c r="AB56" s="937"/>
    </row>
    <row r="57" spans="1:28">
      <c r="A57" s="951" t="s">
        <v>3859</v>
      </c>
      <c r="B57" s="952">
        <v>0</v>
      </c>
      <c r="C57" s="953">
        <v>118.387281</v>
      </c>
      <c r="D57" s="953">
        <v>0</v>
      </c>
      <c r="E57" s="953">
        <v>0</v>
      </c>
      <c r="F57" s="954">
        <v>0</v>
      </c>
      <c r="G57" s="955">
        <v>0</v>
      </c>
      <c r="H57" s="955">
        <v>0</v>
      </c>
      <c r="I57" s="955">
        <v>0</v>
      </c>
      <c r="J57" s="955">
        <v>0</v>
      </c>
      <c r="K57" s="955">
        <v>118.387281</v>
      </c>
      <c r="L57" s="956">
        <v>0.38315534060449402</v>
      </c>
      <c r="M57" s="957">
        <v>1.29121946284298E-2</v>
      </c>
      <c r="N57" s="957">
        <v>4.7718980148545101E-3</v>
      </c>
      <c r="O57" s="957">
        <v>8.2806465551887004E-2</v>
      </c>
      <c r="P57" s="957">
        <v>6.9894270923457194E-2</v>
      </c>
      <c r="Q57" s="957">
        <v>4.6315480732411398E-3</v>
      </c>
      <c r="R57" s="957">
        <v>2.3859490074272498E-3</v>
      </c>
      <c r="S57" s="957">
        <v>4.3508481900144003E-2</v>
      </c>
      <c r="T57" s="957">
        <v>0.152981436358571</v>
      </c>
      <c r="U57" s="957">
        <v>0.193682919426448</v>
      </c>
      <c r="V57" s="957">
        <v>1.6841992993604099E-4</v>
      </c>
      <c r="W57" s="957">
        <v>2.94734877388073E-4</v>
      </c>
      <c r="X57" s="957">
        <v>7.0174970806683896E-3</v>
      </c>
      <c r="Y57" s="957">
        <v>7.0174970806683896E-3</v>
      </c>
      <c r="Z57" s="957">
        <v>0</v>
      </c>
      <c r="AA57" s="957">
        <v>1.41753441029502E-3</v>
      </c>
      <c r="AB57" s="937"/>
    </row>
    <row r="58" spans="1:28">
      <c r="A58" s="951" t="s">
        <v>3860</v>
      </c>
      <c r="B58" s="952">
        <v>0</v>
      </c>
      <c r="C58" s="953">
        <v>4872.0160169999999</v>
      </c>
      <c r="D58" s="953">
        <v>0</v>
      </c>
      <c r="E58" s="953">
        <v>1391.4168999999999</v>
      </c>
      <c r="F58" s="954">
        <v>0</v>
      </c>
      <c r="G58" s="955">
        <v>0</v>
      </c>
      <c r="H58" s="955">
        <v>0</v>
      </c>
      <c r="I58" s="955">
        <v>0</v>
      </c>
      <c r="J58" s="955">
        <v>0</v>
      </c>
      <c r="K58" s="955">
        <v>3480.5991170000002</v>
      </c>
      <c r="L58" s="956">
        <v>16.175110743306298</v>
      </c>
      <c r="M58" s="957">
        <v>0.26820974446808898</v>
      </c>
      <c r="N58" s="957">
        <v>0.61069295663503298</v>
      </c>
      <c r="O58" s="957">
        <v>2.43451921901804</v>
      </c>
      <c r="P58" s="957">
        <v>2.3726246626023202</v>
      </c>
      <c r="Q58" s="957">
        <v>6.6020860176760301E-2</v>
      </c>
      <c r="R58" s="957">
        <v>5.77682526546653E-2</v>
      </c>
      <c r="S58" s="957">
        <v>0.66020860176760299</v>
      </c>
      <c r="T58" s="957">
        <v>5.9418774159084302</v>
      </c>
      <c r="U58" s="957">
        <v>5.7355622278560503</v>
      </c>
      <c r="V58" s="957">
        <v>4.9515645132570197E-3</v>
      </c>
      <c r="W58" s="957">
        <v>5.77682526546653E-3</v>
      </c>
      <c r="X58" s="957">
        <v>2.10441491813424</v>
      </c>
      <c r="Y58" s="957">
        <v>2.02188884291329</v>
      </c>
      <c r="Z58" s="957">
        <v>4.1263037610475201E-2</v>
      </c>
      <c r="AA58" s="957">
        <v>2.2694670685761399E-2</v>
      </c>
      <c r="AB58" s="937"/>
    </row>
    <row r="59" spans="1:28">
      <c r="A59" s="942"/>
      <c r="B59" s="943"/>
      <c r="C59" s="942"/>
      <c r="D59" s="942"/>
      <c r="E59" s="942"/>
      <c r="F59" s="943"/>
      <c r="G59" s="942"/>
      <c r="H59" s="942"/>
      <c r="I59" s="942"/>
      <c r="J59" s="942"/>
      <c r="K59" s="942"/>
      <c r="L59" s="943"/>
      <c r="M59" s="942"/>
      <c r="N59" s="942"/>
      <c r="O59" s="942"/>
      <c r="P59" s="942"/>
      <c r="Q59" s="942"/>
      <c r="R59" s="942"/>
      <c r="S59" s="942"/>
      <c r="T59" s="942"/>
      <c r="U59" s="942"/>
      <c r="V59" s="942"/>
      <c r="W59" s="942"/>
      <c r="X59" s="942"/>
      <c r="Y59" s="942"/>
      <c r="Z59" s="942"/>
      <c r="AA59" s="942"/>
      <c r="AB59" s="937"/>
    </row>
    <row r="60" spans="1:28">
      <c r="A60" s="944" t="s">
        <v>3861</v>
      </c>
      <c r="B60" s="945">
        <v>7337</v>
      </c>
      <c r="C60" s="946">
        <v>10815</v>
      </c>
      <c r="D60" s="946">
        <v>0</v>
      </c>
      <c r="E60" s="946">
        <v>0</v>
      </c>
      <c r="F60" s="947">
        <v>658</v>
      </c>
      <c r="G60" s="948">
        <v>0</v>
      </c>
      <c r="H60" s="948">
        <v>0</v>
      </c>
      <c r="I60" s="948">
        <v>1190</v>
      </c>
      <c r="J60" s="948">
        <v>0</v>
      </c>
      <c r="K60" s="948">
        <v>16218</v>
      </c>
      <c r="L60" s="949">
        <v>12.718936458076501</v>
      </c>
      <c r="M60" s="950">
        <v>0.30744549552703199</v>
      </c>
      <c r="N60" s="950">
        <v>2.1835183924114099E-2</v>
      </c>
      <c r="O60" s="950">
        <v>1.37980619505276</v>
      </c>
      <c r="P60" s="950">
        <v>2.6917590021002802</v>
      </c>
      <c r="Q60" s="950">
        <v>0.28779202590556802</v>
      </c>
      <c r="R60" s="950">
        <v>0.11832180936230401</v>
      </c>
      <c r="S60" s="950">
        <v>3.6939929495086798</v>
      </c>
      <c r="T60" s="950">
        <v>8.3595935886108403</v>
      </c>
      <c r="U60" s="950">
        <v>74.901667760785102</v>
      </c>
      <c r="V60" s="950">
        <v>5.0752037217177397E-3</v>
      </c>
      <c r="W60" s="950">
        <v>1.36671580412907E-2</v>
      </c>
      <c r="X60" s="950">
        <v>0.16417464997954001</v>
      </c>
      <c r="Y60" s="950">
        <v>6.7756056501662703E-4</v>
      </c>
      <c r="Z60" s="950">
        <v>2.99494185378428</v>
      </c>
      <c r="AA60" s="950">
        <v>5.5512291847296301E-2</v>
      </c>
      <c r="AB60" s="937"/>
    </row>
    <row r="61" spans="1:28">
      <c r="A61" s="951" t="s">
        <v>3862</v>
      </c>
      <c r="B61" s="952">
        <v>7337</v>
      </c>
      <c r="C61" s="953">
        <v>9789.6291199999996</v>
      </c>
      <c r="D61" s="953">
        <v>0</v>
      </c>
      <c r="E61" s="953">
        <v>0</v>
      </c>
      <c r="F61" s="954">
        <v>0</v>
      </c>
      <c r="G61" s="955">
        <v>0</v>
      </c>
      <c r="H61" s="955">
        <v>0</v>
      </c>
      <c r="I61" s="955">
        <v>1190</v>
      </c>
      <c r="J61" s="955">
        <v>0</v>
      </c>
      <c r="K61" s="955">
        <v>15851.161997412801</v>
      </c>
      <c r="L61" s="956">
        <v>12.098158413228401</v>
      </c>
      <c r="M61" s="957">
        <v>0.29427952897042098</v>
      </c>
      <c r="N61" s="957">
        <v>1.6348862720578901E-2</v>
      </c>
      <c r="O61" s="957">
        <v>1.30790901764631</v>
      </c>
      <c r="P61" s="957">
        <v>2.5667714471308898</v>
      </c>
      <c r="Q61" s="957">
        <v>0.27793066624984197</v>
      </c>
      <c r="R61" s="957">
        <v>0.11444203904405301</v>
      </c>
      <c r="S61" s="957">
        <v>3.59674979852737</v>
      </c>
      <c r="T61" s="957">
        <v>8.0109427330836809</v>
      </c>
      <c r="U61" s="957">
        <v>73.079416360987807</v>
      </c>
      <c r="V61" s="957">
        <v>4.90465881617368E-3</v>
      </c>
      <c r="W61" s="957">
        <v>1.3079090176463099E-2</v>
      </c>
      <c r="X61" s="957">
        <v>0.16348862720578899</v>
      </c>
      <c r="Y61" s="957">
        <v>0</v>
      </c>
      <c r="Z61" s="957">
        <v>2.9427952897042098</v>
      </c>
      <c r="AA61" s="957">
        <v>5.3951246977910497E-2</v>
      </c>
      <c r="AB61" s="937"/>
    </row>
    <row r="62" spans="1:28">
      <c r="A62" s="951" t="s">
        <v>4244</v>
      </c>
      <c r="B62" s="952">
        <v>0</v>
      </c>
      <c r="C62" s="953">
        <v>3.5000000000000003E-2</v>
      </c>
      <c r="D62" s="953">
        <v>0</v>
      </c>
      <c r="E62" s="953">
        <v>0</v>
      </c>
      <c r="F62" s="954">
        <v>3.5000000000000003E-2</v>
      </c>
      <c r="G62" s="955">
        <v>0</v>
      </c>
      <c r="H62" s="955">
        <v>0</v>
      </c>
      <c r="I62" s="955">
        <v>0</v>
      </c>
      <c r="J62" s="955">
        <v>0</v>
      </c>
      <c r="K62" s="955">
        <v>0</v>
      </c>
      <c r="L62" s="956">
        <v>0</v>
      </c>
      <c r="M62" s="957">
        <v>0</v>
      </c>
      <c r="N62" s="957">
        <v>0</v>
      </c>
      <c r="O62" s="957">
        <v>0</v>
      </c>
      <c r="P62" s="957">
        <v>0</v>
      </c>
      <c r="Q62" s="957">
        <v>0</v>
      </c>
      <c r="R62" s="957">
        <v>0</v>
      </c>
      <c r="S62" s="957">
        <v>0</v>
      </c>
      <c r="T62" s="957">
        <v>0</v>
      </c>
      <c r="U62" s="957">
        <v>0</v>
      </c>
      <c r="V62" s="957">
        <v>0</v>
      </c>
      <c r="W62" s="957">
        <v>0</v>
      </c>
      <c r="X62" s="957">
        <v>0</v>
      </c>
      <c r="Y62" s="957">
        <v>0</v>
      </c>
      <c r="Z62" s="957">
        <v>0</v>
      </c>
      <c r="AA62" s="957">
        <v>0</v>
      </c>
      <c r="AB62" s="937"/>
    </row>
    <row r="63" spans="1:28">
      <c r="A63" s="951" t="s">
        <v>3863</v>
      </c>
      <c r="B63" s="952">
        <v>0</v>
      </c>
      <c r="C63" s="953">
        <v>0</v>
      </c>
      <c r="D63" s="953">
        <v>0</v>
      </c>
      <c r="E63" s="953">
        <v>0</v>
      </c>
      <c r="F63" s="954">
        <v>0</v>
      </c>
      <c r="G63" s="955">
        <v>0</v>
      </c>
      <c r="H63" s="955">
        <v>0</v>
      </c>
      <c r="I63" s="955">
        <v>0</v>
      </c>
      <c r="J63" s="955">
        <v>0</v>
      </c>
      <c r="K63" s="955">
        <v>0</v>
      </c>
      <c r="L63" s="956">
        <v>0</v>
      </c>
      <c r="M63" s="957">
        <v>0</v>
      </c>
      <c r="N63" s="957">
        <v>0</v>
      </c>
      <c r="O63" s="957">
        <v>0</v>
      </c>
      <c r="P63" s="957">
        <v>0</v>
      </c>
      <c r="Q63" s="957">
        <v>0</v>
      </c>
      <c r="R63" s="957">
        <v>0</v>
      </c>
      <c r="S63" s="957">
        <v>0</v>
      </c>
      <c r="T63" s="957">
        <v>0</v>
      </c>
      <c r="U63" s="957">
        <v>0</v>
      </c>
      <c r="V63" s="957">
        <v>0</v>
      </c>
      <c r="W63" s="957">
        <v>0</v>
      </c>
      <c r="X63" s="957">
        <v>0</v>
      </c>
      <c r="Y63" s="957">
        <v>0</v>
      </c>
      <c r="Z63" s="957">
        <v>0</v>
      </c>
      <c r="AA63" s="957">
        <v>0</v>
      </c>
      <c r="AB63" s="937"/>
    </row>
    <row r="64" spans="1:28">
      <c r="A64" s="951" t="s">
        <v>3864</v>
      </c>
      <c r="B64" s="952">
        <v>0</v>
      </c>
      <c r="C64" s="953">
        <v>181.57669999999999</v>
      </c>
      <c r="D64" s="953">
        <v>0</v>
      </c>
      <c r="E64" s="953">
        <v>0</v>
      </c>
      <c r="F64" s="954">
        <v>181.57669999999999</v>
      </c>
      <c r="G64" s="955">
        <v>0</v>
      </c>
      <c r="H64" s="955">
        <v>0</v>
      </c>
      <c r="I64" s="955">
        <v>0</v>
      </c>
      <c r="J64" s="955">
        <v>0</v>
      </c>
      <c r="K64" s="955">
        <v>0</v>
      </c>
      <c r="L64" s="956">
        <v>0</v>
      </c>
      <c r="M64" s="957">
        <v>0</v>
      </c>
      <c r="N64" s="957">
        <v>0</v>
      </c>
      <c r="O64" s="957">
        <v>0</v>
      </c>
      <c r="P64" s="957">
        <v>0</v>
      </c>
      <c r="Q64" s="957">
        <v>0</v>
      </c>
      <c r="R64" s="957">
        <v>0</v>
      </c>
      <c r="S64" s="957">
        <v>0</v>
      </c>
      <c r="T64" s="957">
        <v>0</v>
      </c>
      <c r="U64" s="957">
        <v>0</v>
      </c>
      <c r="V64" s="957">
        <v>0</v>
      </c>
      <c r="W64" s="957">
        <v>0</v>
      </c>
      <c r="X64" s="957">
        <v>0</v>
      </c>
      <c r="Y64" s="957">
        <v>0</v>
      </c>
      <c r="Z64" s="957">
        <v>0</v>
      </c>
      <c r="AA64" s="957">
        <v>0</v>
      </c>
      <c r="AB64" s="937"/>
    </row>
    <row r="65" spans="1:28">
      <c r="A65" s="951" t="s">
        <v>3865</v>
      </c>
      <c r="B65" s="952">
        <v>0</v>
      </c>
      <c r="C65" s="953">
        <v>2E-3</v>
      </c>
      <c r="D65" s="953">
        <v>0</v>
      </c>
      <c r="E65" s="953">
        <v>0</v>
      </c>
      <c r="F65" s="954">
        <v>0</v>
      </c>
      <c r="G65" s="955">
        <v>0</v>
      </c>
      <c r="H65" s="955">
        <v>0</v>
      </c>
      <c r="I65" s="955">
        <v>0</v>
      </c>
      <c r="J65" s="955">
        <v>0</v>
      </c>
      <c r="K65" s="955">
        <v>0</v>
      </c>
      <c r="L65" s="956">
        <v>0</v>
      </c>
      <c r="M65" s="957">
        <v>0</v>
      </c>
      <c r="N65" s="957">
        <v>0</v>
      </c>
      <c r="O65" s="957">
        <v>0</v>
      </c>
      <c r="P65" s="957">
        <v>0</v>
      </c>
      <c r="Q65" s="957">
        <v>0</v>
      </c>
      <c r="R65" s="957">
        <v>0</v>
      </c>
      <c r="S65" s="957">
        <v>0</v>
      </c>
      <c r="T65" s="957">
        <v>0</v>
      </c>
      <c r="U65" s="957">
        <v>0</v>
      </c>
      <c r="V65" s="957">
        <v>0</v>
      </c>
      <c r="W65" s="957">
        <v>0</v>
      </c>
      <c r="X65" s="957">
        <v>0</v>
      </c>
      <c r="Y65" s="957">
        <v>0</v>
      </c>
      <c r="Z65" s="957">
        <v>0</v>
      </c>
      <c r="AA65" s="957">
        <v>0</v>
      </c>
      <c r="AB65" s="937"/>
    </row>
    <row r="66" spans="1:28">
      <c r="A66" s="951" t="s">
        <v>3866</v>
      </c>
      <c r="B66" s="952">
        <v>0</v>
      </c>
      <c r="C66" s="953">
        <v>443.678</v>
      </c>
      <c r="D66" s="953">
        <v>0</v>
      </c>
      <c r="E66" s="953">
        <v>0</v>
      </c>
      <c r="F66" s="954">
        <v>443.678</v>
      </c>
      <c r="G66" s="955">
        <v>0</v>
      </c>
      <c r="H66" s="955">
        <v>0</v>
      </c>
      <c r="I66" s="955">
        <v>0</v>
      </c>
      <c r="J66" s="955">
        <v>0</v>
      </c>
      <c r="K66" s="955">
        <v>0</v>
      </c>
      <c r="L66" s="956">
        <v>0</v>
      </c>
      <c r="M66" s="957">
        <v>0</v>
      </c>
      <c r="N66" s="957">
        <v>0</v>
      </c>
      <c r="O66" s="957">
        <v>0</v>
      </c>
      <c r="P66" s="957">
        <v>0</v>
      </c>
      <c r="Q66" s="957">
        <v>0</v>
      </c>
      <c r="R66" s="957">
        <v>0</v>
      </c>
      <c r="S66" s="957">
        <v>0</v>
      </c>
      <c r="T66" s="957">
        <v>0</v>
      </c>
      <c r="U66" s="957">
        <v>0</v>
      </c>
      <c r="V66" s="957">
        <v>0</v>
      </c>
      <c r="W66" s="957">
        <v>0</v>
      </c>
      <c r="X66" s="957">
        <v>0</v>
      </c>
      <c r="Y66" s="957">
        <v>0</v>
      </c>
      <c r="Z66" s="957">
        <v>0</v>
      </c>
      <c r="AA66" s="957">
        <v>0</v>
      </c>
      <c r="AB66" s="937"/>
    </row>
    <row r="67" spans="1:28">
      <c r="A67" s="951" t="s">
        <v>3867</v>
      </c>
      <c r="B67" s="952">
        <v>0</v>
      </c>
      <c r="C67" s="953">
        <v>0</v>
      </c>
      <c r="D67" s="953">
        <v>0</v>
      </c>
      <c r="E67" s="953">
        <v>0</v>
      </c>
      <c r="F67" s="954">
        <v>0</v>
      </c>
      <c r="G67" s="955">
        <v>0</v>
      </c>
      <c r="H67" s="955">
        <v>0</v>
      </c>
      <c r="I67" s="955">
        <v>0</v>
      </c>
      <c r="J67" s="955">
        <v>0</v>
      </c>
      <c r="K67" s="955">
        <v>0</v>
      </c>
      <c r="L67" s="956">
        <v>0</v>
      </c>
      <c r="M67" s="957">
        <v>0</v>
      </c>
      <c r="N67" s="957">
        <v>0</v>
      </c>
      <c r="O67" s="957">
        <v>0</v>
      </c>
      <c r="P67" s="957">
        <v>0</v>
      </c>
      <c r="Q67" s="957">
        <v>0</v>
      </c>
      <c r="R67" s="957">
        <v>0</v>
      </c>
      <c r="S67" s="957">
        <v>0</v>
      </c>
      <c r="T67" s="957">
        <v>0</v>
      </c>
      <c r="U67" s="957">
        <v>0</v>
      </c>
      <c r="V67" s="957">
        <v>0</v>
      </c>
      <c r="W67" s="957">
        <v>0</v>
      </c>
      <c r="X67" s="957">
        <v>0</v>
      </c>
      <c r="Y67" s="957">
        <v>0</v>
      </c>
      <c r="Z67" s="957">
        <v>0</v>
      </c>
      <c r="AA67" s="957">
        <v>0</v>
      </c>
      <c r="AB67" s="937"/>
    </row>
    <row r="68" spans="1:28">
      <c r="A68" s="951" t="s">
        <v>3868</v>
      </c>
      <c r="B68" s="952">
        <v>0</v>
      </c>
      <c r="C68" s="953">
        <v>0.215</v>
      </c>
      <c r="D68" s="953">
        <v>0</v>
      </c>
      <c r="E68" s="953">
        <v>0</v>
      </c>
      <c r="F68" s="954">
        <v>0</v>
      </c>
      <c r="G68" s="955">
        <v>0</v>
      </c>
      <c r="H68" s="955">
        <v>0</v>
      </c>
      <c r="I68" s="955">
        <v>0</v>
      </c>
      <c r="J68" s="955">
        <v>0</v>
      </c>
      <c r="K68" s="955">
        <v>0.215</v>
      </c>
      <c r="L68" s="956">
        <v>2.1578632270913999E-4</v>
      </c>
      <c r="M68" s="957">
        <v>5.0773252402150504E-6</v>
      </c>
      <c r="N68" s="957">
        <v>4.4426595851881701E-6</v>
      </c>
      <c r="O68" s="957">
        <v>5.2888804585573499E-5</v>
      </c>
      <c r="P68" s="957">
        <v>3.5118166244820798E-5</v>
      </c>
      <c r="Q68" s="957">
        <v>7.6159878603225798E-6</v>
      </c>
      <c r="R68" s="957">
        <v>2.9617730567921099E-6</v>
      </c>
      <c r="S68" s="957">
        <v>5.9235461135842298E-5</v>
      </c>
      <c r="T68" s="957">
        <v>1.67128622490412E-4</v>
      </c>
      <c r="U68" s="957">
        <v>1.03027391332697E-3</v>
      </c>
      <c r="V68" s="957">
        <v>1.9039969650806399E-7</v>
      </c>
      <c r="W68" s="957">
        <v>2.32710740176523E-7</v>
      </c>
      <c r="X68" s="957">
        <v>1.90399696508064E-5</v>
      </c>
      <c r="Y68" s="957">
        <v>1.0577760917114699E-5</v>
      </c>
      <c r="Z68" s="957">
        <v>3.3848834934767E-5</v>
      </c>
      <c r="AA68" s="957">
        <v>9.3084296070609305E-7</v>
      </c>
      <c r="AB68" s="937"/>
    </row>
    <row r="69" spans="1:28">
      <c r="A69" s="951" t="s">
        <v>3869</v>
      </c>
      <c r="B69" s="952">
        <v>0</v>
      </c>
      <c r="C69" s="953">
        <v>310.17827</v>
      </c>
      <c r="D69" s="953">
        <v>0</v>
      </c>
      <c r="E69" s="953">
        <v>0</v>
      </c>
      <c r="F69" s="954">
        <v>0</v>
      </c>
      <c r="G69" s="955">
        <v>0</v>
      </c>
      <c r="H69" s="955">
        <v>0</v>
      </c>
      <c r="I69" s="955">
        <v>0</v>
      </c>
      <c r="J69" s="955">
        <v>0</v>
      </c>
      <c r="K69" s="955">
        <v>310.17827</v>
      </c>
      <c r="L69" s="956">
        <v>0.38610716288388502</v>
      </c>
      <c r="M69" s="957">
        <v>8.8253065802030798E-3</v>
      </c>
      <c r="N69" s="957">
        <v>5.1480955051184602E-3</v>
      </c>
      <c r="O69" s="957">
        <v>4.7803743976100002E-2</v>
      </c>
      <c r="P69" s="957">
        <v>7.3176500394183899E-2</v>
      </c>
      <c r="Q69" s="957">
        <v>6.2512588276438501E-3</v>
      </c>
      <c r="R69" s="957">
        <v>2.9417688600676898E-3</v>
      </c>
      <c r="S69" s="957">
        <v>5.5158166126269198E-2</v>
      </c>
      <c r="T69" s="957">
        <v>0.24637314203066901</v>
      </c>
      <c r="U69" s="957">
        <v>1.2502517655287699</v>
      </c>
      <c r="V69" s="957">
        <v>1.10316332252538E-4</v>
      </c>
      <c r="W69" s="957">
        <v>3.6772110750846198E-4</v>
      </c>
      <c r="X69" s="957">
        <v>0</v>
      </c>
      <c r="Y69" s="957">
        <v>0</v>
      </c>
      <c r="Z69" s="957">
        <v>3.6772110750846201E-2</v>
      </c>
      <c r="AA69" s="957">
        <v>1.06639121177454E-3</v>
      </c>
      <c r="AB69" s="937"/>
    </row>
    <row r="70" spans="1:28">
      <c r="A70" s="951" t="s">
        <v>3870</v>
      </c>
      <c r="B70" s="952">
        <v>0</v>
      </c>
      <c r="C70" s="953">
        <v>56.299500000000002</v>
      </c>
      <c r="D70" s="953">
        <v>0</v>
      </c>
      <c r="E70" s="953">
        <v>3.85E-2</v>
      </c>
      <c r="F70" s="954">
        <v>0</v>
      </c>
      <c r="G70" s="955">
        <v>0</v>
      </c>
      <c r="H70" s="955">
        <v>0</v>
      </c>
      <c r="I70" s="955">
        <v>0</v>
      </c>
      <c r="J70" s="955">
        <v>0</v>
      </c>
      <c r="K70" s="955">
        <v>56.261000000000003</v>
      </c>
      <c r="L70" s="956">
        <v>0.23411096423892899</v>
      </c>
      <c r="M70" s="957">
        <v>4.3353882266468297E-3</v>
      </c>
      <c r="N70" s="957">
        <v>3.3349140204975601E-4</v>
      </c>
      <c r="O70" s="957">
        <v>2.40113809475824E-2</v>
      </c>
      <c r="P70" s="957">
        <v>5.16911673177122E-2</v>
      </c>
      <c r="Q70" s="957">
        <v>3.60170714213737E-3</v>
      </c>
      <c r="R70" s="957">
        <v>9.3377592573931699E-4</v>
      </c>
      <c r="S70" s="957">
        <v>4.2019916658269298E-2</v>
      </c>
      <c r="T70" s="957">
        <v>0.102048369027225</v>
      </c>
      <c r="U70" s="957">
        <v>0.570937280309182</v>
      </c>
      <c r="V70" s="957">
        <v>6.0028452368956098E-5</v>
      </c>
      <c r="W70" s="957">
        <v>2.2010432535283901E-4</v>
      </c>
      <c r="X70" s="957">
        <v>6.6698280409951201E-4</v>
      </c>
      <c r="Y70" s="957">
        <v>6.6698280409951201E-4</v>
      </c>
      <c r="Z70" s="957">
        <v>1.53406044942888E-2</v>
      </c>
      <c r="AA70" s="957">
        <v>4.9356727503363897E-4</v>
      </c>
      <c r="AB70" s="937"/>
    </row>
    <row r="71" spans="1:28">
      <c r="A71" s="951" t="s">
        <v>3871</v>
      </c>
      <c r="B71" s="952">
        <v>0</v>
      </c>
      <c r="C71" s="953">
        <v>0</v>
      </c>
      <c r="D71" s="953">
        <v>0</v>
      </c>
      <c r="E71" s="953">
        <v>0</v>
      </c>
      <c r="F71" s="954">
        <v>0</v>
      </c>
      <c r="G71" s="955">
        <v>0</v>
      </c>
      <c r="H71" s="955">
        <v>0</v>
      </c>
      <c r="I71" s="955">
        <v>0</v>
      </c>
      <c r="J71" s="955">
        <v>0</v>
      </c>
      <c r="K71" s="955">
        <v>0</v>
      </c>
      <c r="L71" s="956">
        <v>0</v>
      </c>
      <c r="M71" s="957">
        <v>0</v>
      </c>
      <c r="N71" s="957">
        <v>0</v>
      </c>
      <c r="O71" s="957">
        <v>0</v>
      </c>
      <c r="P71" s="957">
        <v>0</v>
      </c>
      <c r="Q71" s="957">
        <v>0</v>
      </c>
      <c r="R71" s="957">
        <v>0</v>
      </c>
      <c r="S71" s="957">
        <v>0</v>
      </c>
      <c r="T71" s="957">
        <v>0</v>
      </c>
      <c r="U71" s="957">
        <v>0</v>
      </c>
      <c r="V71" s="957">
        <v>0</v>
      </c>
      <c r="W71" s="957">
        <v>0</v>
      </c>
      <c r="X71" s="957">
        <v>0</v>
      </c>
      <c r="Y71" s="957">
        <v>0</v>
      </c>
      <c r="Z71" s="957">
        <v>0</v>
      </c>
      <c r="AA71" s="957">
        <v>0</v>
      </c>
      <c r="AB71" s="937"/>
    </row>
    <row r="72" spans="1:28">
      <c r="A72" s="951" t="s">
        <v>3872</v>
      </c>
      <c r="B72" s="952">
        <v>0</v>
      </c>
      <c r="C72" s="953">
        <v>33.085999999999999</v>
      </c>
      <c r="D72" s="953">
        <v>0</v>
      </c>
      <c r="E72" s="953">
        <v>0</v>
      </c>
      <c r="F72" s="954">
        <v>33.085999999999999</v>
      </c>
      <c r="G72" s="955">
        <v>0</v>
      </c>
      <c r="H72" s="955">
        <v>0</v>
      </c>
      <c r="I72" s="955">
        <v>0</v>
      </c>
      <c r="J72" s="955">
        <v>0</v>
      </c>
      <c r="K72" s="955">
        <v>0</v>
      </c>
      <c r="L72" s="956">
        <v>0</v>
      </c>
      <c r="M72" s="957">
        <v>0</v>
      </c>
      <c r="N72" s="957">
        <v>0</v>
      </c>
      <c r="O72" s="957">
        <v>0</v>
      </c>
      <c r="P72" s="957">
        <v>0</v>
      </c>
      <c r="Q72" s="957">
        <v>0</v>
      </c>
      <c r="R72" s="957">
        <v>0</v>
      </c>
      <c r="S72" s="957">
        <v>0</v>
      </c>
      <c r="T72" s="957">
        <v>0</v>
      </c>
      <c r="U72" s="957">
        <v>0</v>
      </c>
      <c r="V72" s="957">
        <v>0</v>
      </c>
      <c r="W72" s="957">
        <v>0</v>
      </c>
      <c r="X72" s="957">
        <v>0</v>
      </c>
      <c r="Y72" s="957">
        <v>0</v>
      </c>
      <c r="Z72" s="957">
        <v>0</v>
      </c>
      <c r="AA72" s="957">
        <v>0</v>
      </c>
      <c r="AB72" s="937"/>
    </row>
    <row r="73" spans="1:28">
      <c r="A73" s="951" t="s">
        <v>3873</v>
      </c>
      <c r="B73" s="952">
        <v>0</v>
      </c>
      <c r="C73" s="953">
        <v>0</v>
      </c>
      <c r="D73" s="953">
        <v>0</v>
      </c>
      <c r="E73" s="953">
        <v>0</v>
      </c>
      <c r="F73" s="954">
        <v>0</v>
      </c>
      <c r="G73" s="955">
        <v>0</v>
      </c>
      <c r="H73" s="955">
        <v>0</v>
      </c>
      <c r="I73" s="955">
        <v>0</v>
      </c>
      <c r="J73" s="955">
        <v>0</v>
      </c>
      <c r="K73" s="955">
        <v>0</v>
      </c>
      <c r="L73" s="956">
        <v>0</v>
      </c>
      <c r="M73" s="957">
        <v>0</v>
      </c>
      <c r="N73" s="957">
        <v>0</v>
      </c>
      <c r="O73" s="957">
        <v>0</v>
      </c>
      <c r="P73" s="957">
        <v>0</v>
      </c>
      <c r="Q73" s="957">
        <v>0</v>
      </c>
      <c r="R73" s="957">
        <v>0</v>
      </c>
      <c r="S73" s="957">
        <v>0</v>
      </c>
      <c r="T73" s="957">
        <v>0</v>
      </c>
      <c r="U73" s="957">
        <v>0</v>
      </c>
      <c r="V73" s="957">
        <v>0</v>
      </c>
      <c r="W73" s="957">
        <v>0</v>
      </c>
      <c r="X73" s="957">
        <v>0</v>
      </c>
      <c r="Y73" s="957">
        <v>0</v>
      </c>
      <c r="Z73" s="957">
        <v>0</v>
      </c>
      <c r="AA73" s="957">
        <v>0</v>
      </c>
      <c r="AB73" s="937"/>
    </row>
    <row r="74" spans="1:28">
      <c r="A74" s="951" t="s">
        <v>3874</v>
      </c>
      <c r="B74" s="952">
        <v>0</v>
      </c>
      <c r="C74" s="953">
        <v>8.2000000000000003E-2</v>
      </c>
      <c r="D74" s="953">
        <v>0</v>
      </c>
      <c r="E74" s="953">
        <v>0</v>
      </c>
      <c r="F74" s="954">
        <v>0</v>
      </c>
      <c r="G74" s="955">
        <v>0</v>
      </c>
      <c r="H74" s="955">
        <v>0</v>
      </c>
      <c r="I74" s="955">
        <v>0</v>
      </c>
      <c r="J74" s="955">
        <v>0</v>
      </c>
      <c r="K74" s="955">
        <v>8.2000000000000003E-2</v>
      </c>
      <c r="L74" s="956">
        <v>3.4413140252396199E-4</v>
      </c>
      <c r="M74" s="957">
        <v>1.94424521199979E-7</v>
      </c>
      <c r="N74" s="957">
        <v>2.9163678179996799E-7</v>
      </c>
      <c r="O74" s="957">
        <v>2.9163678179996802E-5</v>
      </c>
      <c r="P74" s="957">
        <v>8.4769091243190698E-5</v>
      </c>
      <c r="Q74" s="957">
        <v>7.7769808479991496E-7</v>
      </c>
      <c r="R74" s="957">
        <v>1.26375938779986E-6</v>
      </c>
      <c r="S74" s="957">
        <v>5.8327356359993598E-6</v>
      </c>
      <c r="T74" s="957">
        <v>6.2215846783993198E-5</v>
      </c>
      <c r="U74" s="957">
        <v>3.20800459979965E-5</v>
      </c>
      <c r="V74" s="957">
        <v>9.7212260599989294E-9</v>
      </c>
      <c r="W74" s="957">
        <v>9.7212260599989294E-9</v>
      </c>
      <c r="X74" s="957">
        <v>0</v>
      </c>
      <c r="Y74" s="957">
        <v>0</v>
      </c>
      <c r="Z74" s="957">
        <v>0</v>
      </c>
      <c r="AA74" s="957">
        <v>1.55539616959983E-7</v>
      </c>
      <c r="AB74" s="937"/>
    </row>
    <row r="75" spans="1:28">
      <c r="A75" s="942"/>
      <c r="B75" s="943"/>
      <c r="C75" s="942"/>
      <c r="D75" s="942"/>
      <c r="E75" s="942"/>
      <c r="F75" s="943"/>
      <c r="G75" s="942"/>
      <c r="H75" s="942"/>
      <c r="I75" s="942"/>
      <c r="J75" s="942"/>
      <c r="K75" s="942"/>
      <c r="L75" s="943"/>
      <c r="M75" s="942"/>
      <c r="N75" s="942"/>
      <c r="O75" s="942"/>
      <c r="P75" s="942"/>
      <c r="Q75" s="942"/>
      <c r="R75" s="942"/>
      <c r="S75" s="942"/>
      <c r="T75" s="942"/>
      <c r="U75" s="942"/>
      <c r="V75" s="942"/>
      <c r="W75" s="942"/>
      <c r="X75" s="942"/>
      <c r="Y75" s="942"/>
      <c r="Z75" s="942"/>
      <c r="AA75" s="942"/>
      <c r="AB75" s="937"/>
    </row>
    <row r="76" spans="1:28">
      <c r="A76" s="944" t="s">
        <v>3875</v>
      </c>
      <c r="B76" s="945">
        <v>0</v>
      </c>
      <c r="C76" s="946">
        <v>5</v>
      </c>
      <c r="D76" s="946">
        <v>0</v>
      </c>
      <c r="E76" s="946">
        <v>0</v>
      </c>
      <c r="F76" s="947">
        <v>5</v>
      </c>
      <c r="G76" s="948">
        <v>0</v>
      </c>
      <c r="H76" s="948">
        <v>0</v>
      </c>
      <c r="I76" s="948">
        <v>0</v>
      </c>
      <c r="J76" s="948">
        <v>0</v>
      </c>
      <c r="K76" s="948">
        <v>0</v>
      </c>
      <c r="L76" s="949">
        <v>0</v>
      </c>
      <c r="M76" s="950">
        <v>0</v>
      </c>
      <c r="N76" s="950">
        <v>0</v>
      </c>
      <c r="O76" s="950">
        <v>0</v>
      </c>
      <c r="P76" s="950">
        <v>0</v>
      </c>
      <c r="Q76" s="950">
        <v>0</v>
      </c>
      <c r="R76" s="950">
        <v>0</v>
      </c>
      <c r="S76" s="950">
        <v>0</v>
      </c>
      <c r="T76" s="950">
        <v>0</v>
      </c>
      <c r="U76" s="950">
        <v>0</v>
      </c>
      <c r="V76" s="950">
        <v>0</v>
      </c>
      <c r="W76" s="950">
        <v>0</v>
      </c>
      <c r="X76" s="950">
        <v>0</v>
      </c>
      <c r="Y76" s="950">
        <v>0</v>
      </c>
      <c r="Z76" s="950">
        <v>0</v>
      </c>
      <c r="AA76" s="950">
        <v>0</v>
      </c>
      <c r="AB76" s="937"/>
    </row>
    <row r="77" spans="1:28">
      <c r="A77" s="951" t="s">
        <v>3876</v>
      </c>
      <c r="B77" s="952">
        <v>0</v>
      </c>
      <c r="C77" s="953">
        <v>0</v>
      </c>
      <c r="D77" s="953">
        <v>0</v>
      </c>
      <c r="E77" s="953">
        <v>0</v>
      </c>
      <c r="F77" s="954">
        <v>0</v>
      </c>
      <c r="G77" s="955">
        <v>0</v>
      </c>
      <c r="H77" s="955">
        <v>0</v>
      </c>
      <c r="I77" s="955">
        <v>0</v>
      </c>
      <c r="J77" s="955">
        <v>0</v>
      </c>
      <c r="K77" s="955">
        <v>0</v>
      </c>
      <c r="L77" s="956">
        <v>0</v>
      </c>
      <c r="M77" s="957">
        <v>0</v>
      </c>
      <c r="N77" s="957">
        <v>0</v>
      </c>
      <c r="O77" s="957">
        <v>0</v>
      </c>
      <c r="P77" s="957">
        <v>0</v>
      </c>
      <c r="Q77" s="957">
        <v>0</v>
      </c>
      <c r="R77" s="957">
        <v>0</v>
      </c>
      <c r="S77" s="957">
        <v>0</v>
      </c>
      <c r="T77" s="957">
        <v>0</v>
      </c>
      <c r="U77" s="957">
        <v>0</v>
      </c>
      <c r="V77" s="957">
        <v>0</v>
      </c>
      <c r="W77" s="957">
        <v>0</v>
      </c>
      <c r="X77" s="957">
        <v>0</v>
      </c>
      <c r="Y77" s="957">
        <v>0</v>
      </c>
      <c r="Z77" s="957">
        <v>0</v>
      </c>
      <c r="AA77" s="957">
        <v>0</v>
      </c>
      <c r="AB77" s="937"/>
    </row>
    <row r="78" spans="1:28">
      <c r="A78" s="951" t="s">
        <v>3877</v>
      </c>
      <c r="B78" s="952">
        <v>0</v>
      </c>
      <c r="C78" s="953">
        <v>5.14954</v>
      </c>
      <c r="D78" s="953">
        <v>0</v>
      </c>
      <c r="E78" s="953">
        <v>0</v>
      </c>
      <c r="F78" s="954">
        <v>5.14954</v>
      </c>
      <c r="G78" s="955">
        <v>0</v>
      </c>
      <c r="H78" s="955">
        <v>0</v>
      </c>
      <c r="I78" s="955">
        <v>0</v>
      </c>
      <c r="J78" s="955">
        <v>0</v>
      </c>
      <c r="K78" s="955">
        <v>0</v>
      </c>
      <c r="L78" s="956">
        <v>0</v>
      </c>
      <c r="M78" s="957">
        <v>0</v>
      </c>
      <c r="N78" s="957">
        <v>0</v>
      </c>
      <c r="O78" s="957">
        <v>0</v>
      </c>
      <c r="P78" s="957">
        <v>0</v>
      </c>
      <c r="Q78" s="957">
        <v>0</v>
      </c>
      <c r="R78" s="957">
        <v>0</v>
      </c>
      <c r="S78" s="957">
        <v>0</v>
      </c>
      <c r="T78" s="957">
        <v>0</v>
      </c>
      <c r="U78" s="957">
        <v>0</v>
      </c>
      <c r="V78" s="957">
        <v>0</v>
      </c>
      <c r="W78" s="957">
        <v>0</v>
      </c>
      <c r="X78" s="957">
        <v>0</v>
      </c>
      <c r="Y78" s="957">
        <v>0</v>
      </c>
      <c r="Z78" s="957">
        <v>0</v>
      </c>
      <c r="AA78" s="957">
        <v>0</v>
      </c>
      <c r="AB78" s="937"/>
    </row>
    <row r="79" spans="1:28">
      <c r="A79" s="942"/>
      <c r="B79" s="943"/>
      <c r="C79" s="942"/>
      <c r="D79" s="942"/>
      <c r="E79" s="942"/>
      <c r="F79" s="943"/>
      <c r="G79" s="942"/>
      <c r="H79" s="942"/>
      <c r="I79" s="942"/>
      <c r="J79" s="942"/>
      <c r="K79" s="942"/>
      <c r="L79" s="943"/>
      <c r="M79" s="942"/>
      <c r="N79" s="942"/>
      <c r="O79" s="942"/>
      <c r="P79" s="942"/>
      <c r="Q79" s="942"/>
      <c r="R79" s="942"/>
      <c r="S79" s="942"/>
      <c r="T79" s="942"/>
      <c r="U79" s="942"/>
      <c r="V79" s="942"/>
      <c r="W79" s="942"/>
      <c r="X79" s="942"/>
      <c r="Y79" s="942"/>
      <c r="Z79" s="942"/>
      <c r="AA79" s="942"/>
      <c r="AB79" s="937"/>
    </row>
    <row r="80" spans="1:28">
      <c r="A80" s="944" t="s">
        <v>3878</v>
      </c>
      <c r="B80" s="945">
        <v>0</v>
      </c>
      <c r="C80" s="946">
        <v>58408</v>
      </c>
      <c r="D80" s="946">
        <v>-25356</v>
      </c>
      <c r="E80" s="946">
        <v>4</v>
      </c>
      <c r="F80" s="947">
        <v>0</v>
      </c>
      <c r="G80" s="948">
        <v>0</v>
      </c>
      <c r="H80" s="948">
        <v>0</v>
      </c>
      <c r="I80" s="948">
        <v>0</v>
      </c>
      <c r="J80" s="948">
        <v>0</v>
      </c>
      <c r="K80" s="948">
        <v>83760</v>
      </c>
      <c r="L80" s="949">
        <v>130.34011031397199</v>
      </c>
      <c r="M80" s="950">
        <v>0.18677798245674301</v>
      </c>
      <c r="N80" s="950">
        <v>0.606168602758694</v>
      </c>
      <c r="O80" s="950">
        <v>11.538404644220901</v>
      </c>
      <c r="P80" s="950">
        <v>31.053668917872201</v>
      </c>
      <c r="Q80" s="950">
        <v>2.8692550067278E-2</v>
      </c>
      <c r="R80" s="950">
        <v>9.9693138312893101E-2</v>
      </c>
      <c r="S80" s="950">
        <v>2.0761844343017</v>
      </c>
      <c r="T80" s="950">
        <v>7.7231171325584</v>
      </c>
      <c r="U80" s="950">
        <v>19.455002748048301</v>
      </c>
      <c r="V80" s="950">
        <v>8.0809180872894997E-3</v>
      </c>
      <c r="W80" s="950">
        <v>1.7499990051154999E-3</v>
      </c>
      <c r="X80" s="950">
        <v>0.399839536605751</v>
      </c>
      <c r="Y80" s="950">
        <v>0.34271960280492902</v>
      </c>
      <c r="Z80" s="950">
        <v>1.3258316686721599E-3</v>
      </c>
      <c r="AA80" s="950">
        <v>5.01569911938732E-2</v>
      </c>
      <c r="AB80" s="937"/>
    </row>
    <row r="81" spans="1:28">
      <c r="A81" s="951" t="s">
        <v>4207</v>
      </c>
      <c r="B81" s="952">
        <v>0</v>
      </c>
      <c r="C81" s="953">
        <v>0</v>
      </c>
      <c r="D81" s="953">
        <v>0</v>
      </c>
      <c r="E81" s="953">
        <v>0</v>
      </c>
      <c r="F81" s="954">
        <v>0</v>
      </c>
      <c r="G81" s="955">
        <v>0</v>
      </c>
      <c r="H81" s="955">
        <v>0</v>
      </c>
      <c r="I81" s="955">
        <v>0</v>
      </c>
      <c r="J81" s="955">
        <v>0</v>
      </c>
      <c r="K81" s="955">
        <v>0</v>
      </c>
      <c r="L81" s="956">
        <v>0</v>
      </c>
      <c r="M81" s="957">
        <v>0</v>
      </c>
      <c r="N81" s="957">
        <v>0</v>
      </c>
      <c r="O81" s="957">
        <v>0</v>
      </c>
      <c r="P81" s="957">
        <v>0</v>
      </c>
      <c r="Q81" s="957">
        <v>0</v>
      </c>
      <c r="R81" s="957">
        <v>0</v>
      </c>
      <c r="S81" s="957">
        <v>0</v>
      </c>
      <c r="T81" s="957">
        <v>0</v>
      </c>
      <c r="U81" s="957">
        <v>0</v>
      </c>
      <c r="V81" s="957">
        <v>0</v>
      </c>
      <c r="W81" s="957">
        <v>0</v>
      </c>
      <c r="X81" s="957">
        <v>0</v>
      </c>
      <c r="Y81" s="957">
        <v>0</v>
      </c>
      <c r="Z81" s="957">
        <v>0</v>
      </c>
      <c r="AA81" s="957">
        <v>0</v>
      </c>
      <c r="AB81" s="937"/>
    </row>
    <row r="82" spans="1:28">
      <c r="A82" s="951" t="s">
        <v>3879</v>
      </c>
      <c r="B82" s="952">
        <v>0</v>
      </c>
      <c r="C82" s="953">
        <v>111.83689</v>
      </c>
      <c r="D82" s="953">
        <v>0</v>
      </c>
      <c r="E82" s="953">
        <v>1E-3</v>
      </c>
      <c r="F82" s="954">
        <v>0</v>
      </c>
      <c r="G82" s="955">
        <v>0</v>
      </c>
      <c r="H82" s="955">
        <v>0</v>
      </c>
      <c r="I82" s="955">
        <v>0</v>
      </c>
      <c r="J82" s="955">
        <v>0</v>
      </c>
      <c r="K82" s="955">
        <v>111.83589000000001</v>
      </c>
      <c r="L82" s="956">
        <v>0.43487278732446999</v>
      </c>
      <c r="M82" s="957">
        <v>3.9774950060164898E-4</v>
      </c>
      <c r="N82" s="957">
        <v>0</v>
      </c>
      <c r="O82" s="957">
        <v>1.06066533493773E-2</v>
      </c>
      <c r="P82" s="957">
        <v>0.10818786416364901</v>
      </c>
      <c r="Q82" s="957">
        <v>1.3258316686721601E-4</v>
      </c>
      <c r="R82" s="957">
        <v>6.6291583433608203E-4</v>
      </c>
      <c r="S82" s="957">
        <v>3.9774950060164904E-3</v>
      </c>
      <c r="T82" s="957">
        <v>6.6291583433608203E-3</v>
      </c>
      <c r="U82" s="957">
        <v>7.6898236782985505E-2</v>
      </c>
      <c r="V82" s="957">
        <v>2.6516633373443301E-5</v>
      </c>
      <c r="W82" s="957">
        <v>2.6516633373443301E-5</v>
      </c>
      <c r="X82" s="957">
        <v>0</v>
      </c>
      <c r="Y82" s="957">
        <v>0</v>
      </c>
      <c r="Z82" s="957">
        <v>1.3258316686721599E-3</v>
      </c>
      <c r="AA82" s="957">
        <v>1.45841483553938E-3</v>
      </c>
      <c r="AB82" s="937"/>
    </row>
    <row r="83" spans="1:28">
      <c r="A83" s="951" t="s">
        <v>3880</v>
      </c>
      <c r="B83" s="952">
        <v>0</v>
      </c>
      <c r="C83" s="953">
        <v>1.2480599999999999</v>
      </c>
      <c r="D83" s="953">
        <v>0</v>
      </c>
      <c r="E83" s="953">
        <v>0</v>
      </c>
      <c r="F83" s="954">
        <v>0</v>
      </c>
      <c r="G83" s="955">
        <v>0</v>
      </c>
      <c r="H83" s="955">
        <v>0</v>
      </c>
      <c r="I83" s="955">
        <v>0</v>
      </c>
      <c r="J83" s="955">
        <v>0</v>
      </c>
      <c r="K83" s="955">
        <v>1.2480599999999999</v>
      </c>
      <c r="L83" s="956">
        <v>5.9183772665571998E-3</v>
      </c>
      <c r="M83" s="957">
        <v>0</v>
      </c>
      <c r="N83" s="957">
        <v>0</v>
      </c>
      <c r="O83" s="957">
        <v>0</v>
      </c>
      <c r="P83" s="957">
        <v>1.47811472232266E-3</v>
      </c>
      <c r="Q83" s="957">
        <v>0</v>
      </c>
      <c r="R83" s="957">
        <v>1.4795943166392999E-6</v>
      </c>
      <c r="S83" s="957">
        <v>0</v>
      </c>
      <c r="T83" s="957">
        <v>0</v>
      </c>
      <c r="U83" s="957">
        <v>0</v>
      </c>
      <c r="V83" s="957">
        <v>0</v>
      </c>
      <c r="W83" s="957">
        <v>0</v>
      </c>
      <c r="X83" s="957">
        <v>0</v>
      </c>
      <c r="Y83" s="957">
        <v>0</v>
      </c>
      <c r="Z83" s="957">
        <v>0</v>
      </c>
      <c r="AA83" s="957">
        <v>0</v>
      </c>
      <c r="AB83" s="937"/>
    </row>
    <row r="84" spans="1:28">
      <c r="A84" s="951" t="s">
        <v>3881</v>
      </c>
      <c r="B84" s="952">
        <v>0</v>
      </c>
      <c r="C84" s="953">
        <v>1.1039999999999999E-2</v>
      </c>
      <c r="D84" s="953">
        <v>0</v>
      </c>
      <c r="E84" s="953">
        <v>0</v>
      </c>
      <c r="F84" s="954">
        <v>0</v>
      </c>
      <c r="G84" s="955">
        <v>0</v>
      </c>
      <c r="H84" s="955">
        <v>0</v>
      </c>
      <c r="I84" s="955">
        <v>0</v>
      </c>
      <c r="J84" s="955">
        <v>0</v>
      </c>
      <c r="K84" s="955">
        <v>1.1039999999999999E-2</v>
      </c>
      <c r="L84" s="956">
        <v>3.9264269159410298E-5</v>
      </c>
      <c r="M84" s="957">
        <v>0</v>
      </c>
      <c r="N84" s="957">
        <v>0</v>
      </c>
      <c r="O84" s="957">
        <v>0</v>
      </c>
      <c r="P84" s="957">
        <v>9.8160672898525795E-6</v>
      </c>
      <c r="Q84" s="957">
        <v>0</v>
      </c>
      <c r="R84" s="957">
        <v>1.30880897198034E-8</v>
      </c>
      <c r="S84" s="957">
        <v>0</v>
      </c>
      <c r="T84" s="957">
        <v>1.3088089719803399E-7</v>
      </c>
      <c r="U84" s="957">
        <v>0</v>
      </c>
      <c r="V84" s="957">
        <v>0</v>
      </c>
      <c r="W84" s="957">
        <v>0</v>
      </c>
      <c r="X84" s="957">
        <v>0</v>
      </c>
      <c r="Y84" s="957">
        <v>0</v>
      </c>
      <c r="Z84" s="957">
        <v>0</v>
      </c>
      <c r="AA84" s="957">
        <v>0</v>
      </c>
      <c r="AB84" s="937"/>
    </row>
    <row r="85" spans="1:28">
      <c r="A85" s="951" t="s">
        <v>3882</v>
      </c>
      <c r="B85" s="952">
        <v>0</v>
      </c>
      <c r="C85" s="953">
        <v>43.264339999999997</v>
      </c>
      <c r="D85" s="953">
        <v>0</v>
      </c>
      <c r="E85" s="953">
        <v>4</v>
      </c>
      <c r="F85" s="954">
        <v>0</v>
      </c>
      <c r="G85" s="955">
        <v>0</v>
      </c>
      <c r="H85" s="955">
        <v>0</v>
      </c>
      <c r="I85" s="955">
        <v>0</v>
      </c>
      <c r="J85" s="955">
        <v>0</v>
      </c>
      <c r="K85" s="955">
        <v>39.264339999999997</v>
      </c>
      <c r="L85" s="956">
        <v>0.144765768717806</v>
      </c>
      <c r="M85" s="957">
        <v>6.05130222936166E-4</v>
      </c>
      <c r="N85" s="957">
        <v>0</v>
      </c>
      <c r="O85" s="957">
        <v>3.9100722097413797E-2</v>
      </c>
      <c r="P85" s="957">
        <v>3.5516489238484203E-2</v>
      </c>
      <c r="Q85" s="957">
        <v>0</v>
      </c>
      <c r="R85" s="957">
        <v>6.51678701623563E-4</v>
      </c>
      <c r="S85" s="957">
        <v>1.53609979668411E-2</v>
      </c>
      <c r="T85" s="957">
        <v>2.6067148064942501E-2</v>
      </c>
      <c r="U85" s="957">
        <v>0.13685252734094799</v>
      </c>
      <c r="V85" s="957">
        <v>4.6548478687397401E-5</v>
      </c>
      <c r="W85" s="957">
        <v>9.3096957374794707E-6</v>
      </c>
      <c r="X85" s="957">
        <v>0</v>
      </c>
      <c r="Y85" s="957">
        <v>0</v>
      </c>
      <c r="Z85" s="957">
        <v>0</v>
      </c>
      <c r="AA85" s="957">
        <v>6.05130222936166E-5</v>
      </c>
      <c r="AB85" s="937"/>
    </row>
    <row r="86" spans="1:28">
      <c r="A86" s="951" t="s">
        <v>3883</v>
      </c>
      <c r="B86" s="952">
        <v>0</v>
      </c>
      <c r="C86" s="953">
        <v>2654.4427099999998</v>
      </c>
      <c r="D86" s="953">
        <v>0</v>
      </c>
      <c r="E86" s="953">
        <v>0</v>
      </c>
      <c r="F86" s="954">
        <v>0</v>
      </c>
      <c r="G86" s="955">
        <v>0</v>
      </c>
      <c r="H86" s="955">
        <v>0</v>
      </c>
      <c r="I86" s="955">
        <v>0</v>
      </c>
      <c r="J86" s="955">
        <v>0</v>
      </c>
      <c r="K86" s="955">
        <v>2654.4427099999998</v>
      </c>
      <c r="L86" s="956">
        <v>11.139964545265901</v>
      </c>
      <c r="M86" s="957">
        <v>0</v>
      </c>
      <c r="N86" s="957">
        <v>0</v>
      </c>
      <c r="O86" s="957">
        <v>6.2937652798112698E-2</v>
      </c>
      <c r="P86" s="957">
        <v>2.7849911363164801</v>
      </c>
      <c r="Q86" s="957">
        <v>0</v>
      </c>
      <c r="R86" s="957">
        <v>6.2937652798112703E-3</v>
      </c>
      <c r="S86" s="957">
        <v>3.14688263990563E-2</v>
      </c>
      <c r="T86" s="957">
        <v>9.4406479197169005E-2</v>
      </c>
      <c r="U86" s="957">
        <v>3.14688263990563E-2</v>
      </c>
      <c r="V86" s="957">
        <v>0</v>
      </c>
      <c r="W86" s="957">
        <v>0</v>
      </c>
      <c r="X86" s="957">
        <v>0</v>
      </c>
      <c r="Y86" s="957">
        <v>0</v>
      </c>
      <c r="Z86" s="957">
        <v>0</v>
      </c>
      <c r="AA86" s="957">
        <v>0</v>
      </c>
      <c r="AB86" s="937"/>
    </row>
    <row r="87" spans="1:28">
      <c r="A87" s="951" t="s">
        <v>3884</v>
      </c>
      <c r="B87" s="952">
        <v>0</v>
      </c>
      <c r="C87" s="953">
        <v>586.97493999999995</v>
      </c>
      <c r="D87" s="953">
        <v>0</v>
      </c>
      <c r="E87" s="953">
        <v>0</v>
      </c>
      <c r="F87" s="954">
        <v>0</v>
      </c>
      <c r="G87" s="955">
        <v>0</v>
      </c>
      <c r="H87" s="955">
        <v>0</v>
      </c>
      <c r="I87" s="955">
        <v>0</v>
      </c>
      <c r="J87" s="955">
        <v>0</v>
      </c>
      <c r="K87" s="955">
        <v>586.97493999999995</v>
      </c>
      <c r="L87" s="956">
        <v>2.7278018349406898</v>
      </c>
      <c r="M87" s="957">
        <v>0</v>
      </c>
      <c r="N87" s="957">
        <v>6.9586781503589096E-4</v>
      </c>
      <c r="O87" s="957">
        <v>0.32705787306686901</v>
      </c>
      <c r="P87" s="957">
        <v>0.67986285529006596</v>
      </c>
      <c r="Q87" s="957">
        <v>0</v>
      </c>
      <c r="R87" s="957">
        <v>0</v>
      </c>
      <c r="S87" s="957">
        <v>3.4793390751794599E-2</v>
      </c>
      <c r="T87" s="957">
        <v>0.215719022661126</v>
      </c>
      <c r="U87" s="957">
        <v>0.13917356300717801</v>
      </c>
      <c r="V87" s="957">
        <v>0</v>
      </c>
      <c r="W87" s="957">
        <v>0</v>
      </c>
      <c r="X87" s="957">
        <v>0</v>
      </c>
      <c r="Y87" s="957">
        <v>0</v>
      </c>
      <c r="Z87" s="957">
        <v>0</v>
      </c>
      <c r="AA87" s="957">
        <v>0</v>
      </c>
      <c r="AB87" s="937"/>
    </row>
    <row r="88" spans="1:28">
      <c r="A88" s="951" t="s">
        <v>3885</v>
      </c>
      <c r="B88" s="952">
        <v>0</v>
      </c>
      <c r="C88" s="953">
        <v>11593.52505</v>
      </c>
      <c r="D88" s="953">
        <v>0</v>
      </c>
      <c r="E88" s="953">
        <v>0</v>
      </c>
      <c r="F88" s="954">
        <v>0</v>
      </c>
      <c r="G88" s="955">
        <v>0</v>
      </c>
      <c r="H88" s="955">
        <v>0</v>
      </c>
      <c r="I88" s="955">
        <v>0</v>
      </c>
      <c r="J88" s="955">
        <v>0</v>
      </c>
      <c r="K88" s="955">
        <v>11593.52505</v>
      </c>
      <c r="L88" s="956">
        <v>51.549379741356098</v>
      </c>
      <c r="M88" s="957">
        <v>2.5839288090905299E-2</v>
      </c>
      <c r="N88" s="957">
        <v>0</v>
      </c>
      <c r="O88" s="957">
        <v>5.2970540586355899</v>
      </c>
      <c r="P88" s="957">
        <v>12.8550458252254</v>
      </c>
      <c r="Q88" s="957">
        <v>0</v>
      </c>
      <c r="R88" s="957">
        <v>7.7517864272715994E-2</v>
      </c>
      <c r="S88" s="957">
        <v>0.77517864272715997</v>
      </c>
      <c r="T88" s="957">
        <v>0.64598220227263303</v>
      </c>
      <c r="U88" s="957">
        <v>10.852500998180201</v>
      </c>
      <c r="V88" s="957">
        <v>0</v>
      </c>
      <c r="W88" s="957">
        <v>0</v>
      </c>
      <c r="X88" s="957">
        <v>0</v>
      </c>
      <c r="Y88" s="957">
        <v>0</v>
      </c>
      <c r="Z88" s="957">
        <v>0</v>
      </c>
      <c r="AA88" s="957">
        <v>9.0437508318168599E-3</v>
      </c>
      <c r="AB88" s="937"/>
    </row>
    <row r="89" spans="1:28">
      <c r="A89" s="951" t="s">
        <v>3886</v>
      </c>
      <c r="B89" s="952">
        <v>0</v>
      </c>
      <c r="C89" s="953">
        <v>645</v>
      </c>
      <c r="D89" s="953">
        <v>-2000</v>
      </c>
      <c r="E89" s="953">
        <v>0</v>
      </c>
      <c r="F89" s="954">
        <v>0</v>
      </c>
      <c r="G89" s="955">
        <v>0</v>
      </c>
      <c r="H89" s="955">
        <v>0</v>
      </c>
      <c r="I89" s="955">
        <v>0</v>
      </c>
      <c r="J89" s="955">
        <v>0</v>
      </c>
      <c r="K89" s="955">
        <v>2645</v>
      </c>
      <c r="L89" s="956">
        <v>12.511395766524601</v>
      </c>
      <c r="M89" s="957">
        <v>0</v>
      </c>
      <c r="N89" s="957">
        <v>0</v>
      </c>
      <c r="O89" s="957">
        <v>6.2713763240724807E-2</v>
      </c>
      <c r="P89" s="957">
        <v>3.12941678571217</v>
      </c>
      <c r="Q89" s="957">
        <v>0</v>
      </c>
      <c r="R89" s="957">
        <v>3.1356881620362401E-3</v>
      </c>
      <c r="S89" s="957">
        <v>3.1356881620362403E-2</v>
      </c>
      <c r="T89" s="957">
        <v>0</v>
      </c>
      <c r="U89" s="957">
        <v>9.4070644861087196E-2</v>
      </c>
      <c r="V89" s="957">
        <v>0</v>
      </c>
      <c r="W89" s="957">
        <v>0</v>
      </c>
      <c r="X89" s="957">
        <v>0</v>
      </c>
      <c r="Y89" s="957">
        <v>0</v>
      </c>
      <c r="Z89" s="957">
        <v>0</v>
      </c>
      <c r="AA89" s="957">
        <v>6.2713763240724804E-4</v>
      </c>
      <c r="AB89" s="937"/>
    </row>
    <row r="90" spans="1:28">
      <c r="A90" s="951" t="s">
        <v>3887</v>
      </c>
      <c r="B90" s="952">
        <v>0</v>
      </c>
      <c r="C90" s="953">
        <v>1.21184</v>
      </c>
      <c r="D90" s="953">
        <v>0</v>
      </c>
      <c r="E90" s="953">
        <v>0</v>
      </c>
      <c r="F90" s="954">
        <v>0</v>
      </c>
      <c r="G90" s="955">
        <v>0</v>
      </c>
      <c r="H90" s="955">
        <v>0</v>
      </c>
      <c r="I90" s="955">
        <v>0</v>
      </c>
      <c r="J90" s="955">
        <v>0</v>
      </c>
      <c r="K90" s="955">
        <v>1.21184</v>
      </c>
      <c r="L90" s="956">
        <v>3.8646018150240401E-3</v>
      </c>
      <c r="M90" s="957">
        <v>0</v>
      </c>
      <c r="N90" s="957">
        <v>1.4366549498230599E-6</v>
      </c>
      <c r="O90" s="957">
        <v>1.3073560043389901E-3</v>
      </c>
      <c r="P90" s="957">
        <v>9.6255881638145102E-4</v>
      </c>
      <c r="Q90" s="957">
        <v>0</v>
      </c>
      <c r="R90" s="957">
        <v>5.7466197992922498E-6</v>
      </c>
      <c r="S90" s="957">
        <v>2.7296444046638201E-4</v>
      </c>
      <c r="T90" s="957">
        <v>1.43665494982306E-5</v>
      </c>
      <c r="U90" s="957">
        <v>3.11754124111604E-3</v>
      </c>
      <c r="V90" s="957">
        <v>1.10622431136376E-5</v>
      </c>
      <c r="W90" s="957">
        <v>5.7466197992922502E-7</v>
      </c>
      <c r="X90" s="957">
        <v>0</v>
      </c>
      <c r="Y90" s="957">
        <v>0</v>
      </c>
      <c r="Z90" s="957">
        <v>0</v>
      </c>
      <c r="AA90" s="957">
        <v>2.6721782066709001E-5</v>
      </c>
      <c r="AB90" s="937"/>
    </row>
    <row r="91" spans="1:28">
      <c r="A91" s="951" t="s">
        <v>3888</v>
      </c>
      <c r="B91" s="952">
        <v>0</v>
      </c>
      <c r="C91" s="953">
        <v>94.527659999999997</v>
      </c>
      <c r="D91" s="953">
        <v>0</v>
      </c>
      <c r="E91" s="953">
        <v>0</v>
      </c>
      <c r="F91" s="954">
        <v>94.527659999999997</v>
      </c>
      <c r="G91" s="955">
        <v>0</v>
      </c>
      <c r="H91" s="955">
        <v>0</v>
      </c>
      <c r="I91" s="955">
        <v>0</v>
      </c>
      <c r="J91" s="955">
        <v>0</v>
      </c>
      <c r="K91" s="955">
        <v>0</v>
      </c>
      <c r="L91" s="956">
        <v>0</v>
      </c>
      <c r="M91" s="957">
        <v>0</v>
      </c>
      <c r="N91" s="957">
        <v>0</v>
      </c>
      <c r="O91" s="957">
        <v>0</v>
      </c>
      <c r="P91" s="957">
        <v>0</v>
      </c>
      <c r="Q91" s="957">
        <v>0</v>
      </c>
      <c r="R91" s="957">
        <v>0</v>
      </c>
      <c r="S91" s="957">
        <v>0</v>
      </c>
      <c r="T91" s="957">
        <v>0</v>
      </c>
      <c r="U91" s="957">
        <v>0</v>
      </c>
      <c r="V91" s="957">
        <v>0</v>
      </c>
      <c r="W91" s="957">
        <v>0</v>
      </c>
      <c r="X91" s="957">
        <v>0</v>
      </c>
      <c r="Y91" s="957">
        <v>0</v>
      </c>
      <c r="Z91" s="957">
        <v>0</v>
      </c>
      <c r="AA91" s="957">
        <v>0</v>
      </c>
      <c r="AB91" s="937"/>
    </row>
    <row r="92" spans="1:28">
      <c r="A92" s="951" t="s">
        <v>3889</v>
      </c>
      <c r="B92" s="952">
        <v>0</v>
      </c>
      <c r="C92" s="953">
        <v>1818.3398360000001</v>
      </c>
      <c r="D92" s="953">
        <v>-3000</v>
      </c>
      <c r="E92" s="953">
        <v>0.18773999999999999</v>
      </c>
      <c r="F92" s="954">
        <v>0</v>
      </c>
      <c r="G92" s="955">
        <v>0</v>
      </c>
      <c r="H92" s="955">
        <v>0</v>
      </c>
      <c r="I92" s="955">
        <v>0</v>
      </c>
      <c r="J92" s="955">
        <v>0</v>
      </c>
      <c r="K92" s="955">
        <v>4818.1520959999998</v>
      </c>
      <c r="L92" s="956">
        <v>23.476292792137698</v>
      </c>
      <c r="M92" s="957">
        <v>0.1599358146423</v>
      </c>
      <c r="N92" s="957">
        <v>0.60547129828870805</v>
      </c>
      <c r="O92" s="957">
        <v>4.2839950350616203</v>
      </c>
      <c r="P92" s="957">
        <v>4.33540297548236</v>
      </c>
      <c r="Q92" s="957">
        <v>2.8559966900410801E-2</v>
      </c>
      <c r="R92" s="957">
        <v>1.14239867601643E-2</v>
      </c>
      <c r="S92" s="957">
        <v>0.45695947040657198</v>
      </c>
      <c r="T92" s="957">
        <v>3.82703556465504</v>
      </c>
      <c r="U92" s="957">
        <v>5.9404731152854398</v>
      </c>
      <c r="V92" s="957">
        <v>7.9967907321150198E-3</v>
      </c>
      <c r="W92" s="957">
        <v>1.7135980140246499E-3</v>
      </c>
      <c r="X92" s="957">
        <v>0.399839536605751</v>
      </c>
      <c r="Y92" s="957">
        <v>0.34271960280492902</v>
      </c>
      <c r="Z92" s="957">
        <v>0</v>
      </c>
      <c r="AA92" s="957">
        <v>1.71359801402465E-2</v>
      </c>
      <c r="AB92" s="937"/>
    </row>
    <row r="93" spans="1:28">
      <c r="A93" s="951" t="s">
        <v>3890</v>
      </c>
      <c r="B93" s="952">
        <v>0</v>
      </c>
      <c r="C93" s="953">
        <v>40952</v>
      </c>
      <c r="D93" s="953">
        <v>-20356</v>
      </c>
      <c r="E93" s="953">
        <v>0</v>
      </c>
      <c r="F93" s="954">
        <v>0</v>
      </c>
      <c r="G93" s="955">
        <v>0</v>
      </c>
      <c r="H93" s="955">
        <v>0</v>
      </c>
      <c r="I93" s="955">
        <v>0</v>
      </c>
      <c r="J93" s="955">
        <v>0</v>
      </c>
      <c r="K93" s="955">
        <v>61308</v>
      </c>
      <c r="L93" s="956">
        <v>28.345814834353899</v>
      </c>
      <c r="M93" s="957">
        <v>0</v>
      </c>
      <c r="N93" s="957">
        <v>0</v>
      </c>
      <c r="O93" s="957">
        <v>1.4536315299668601</v>
      </c>
      <c r="P93" s="957">
        <v>7.1227944968376402</v>
      </c>
      <c r="Q93" s="957">
        <v>0</v>
      </c>
      <c r="R93" s="957">
        <v>0</v>
      </c>
      <c r="S93" s="957">
        <v>0.72681576498343203</v>
      </c>
      <c r="T93" s="957">
        <v>2.9072630599337299</v>
      </c>
      <c r="U93" s="957">
        <v>2.1804472949503002</v>
      </c>
      <c r="V93" s="957">
        <v>0</v>
      </c>
      <c r="W93" s="957">
        <v>0</v>
      </c>
      <c r="X93" s="957">
        <v>0</v>
      </c>
      <c r="Y93" s="957">
        <v>0</v>
      </c>
      <c r="Z93" s="957">
        <v>0</v>
      </c>
      <c r="AA93" s="957">
        <v>2.1804472949502999E-2</v>
      </c>
      <c r="AB93" s="937"/>
    </row>
    <row r="94" spans="1:28">
      <c r="A94" s="942"/>
      <c r="B94" s="943"/>
      <c r="C94" s="942"/>
      <c r="D94" s="942"/>
      <c r="E94" s="942"/>
      <c r="F94" s="943"/>
      <c r="G94" s="942"/>
      <c r="H94" s="942"/>
      <c r="I94" s="942"/>
      <c r="J94" s="942"/>
      <c r="K94" s="942"/>
      <c r="L94" s="943"/>
      <c r="M94" s="942"/>
      <c r="N94" s="942"/>
      <c r="O94" s="942"/>
      <c r="P94" s="942"/>
      <c r="Q94" s="942"/>
      <c r="R94" s="942"/>
      <c r="S94" s="942"/>
      <c r="T94" s="942"/>
      <c r="U94" s="942"/>
      <c r="V94" s="942"/>
      <c r="W94" s="942"/>
      <c r="X94" s="942"/>
      <c r="Y94" s="942"/>
      <c r="Z94" s="942"/>
      <c r="AA94" s="942"/>
      <c r="AB94" s="937"/>
    </row>
    <row r="95" spans="1:28">
      <c r="A95" s="944" t="s">
        <v>3891</v>
      </c>
      <c r="B95" s="945">
        <v>1532</v>
      </c>
      <c r="C95" s="946">
        <v>3843</v>
      </c>
      <c r="D95" s="946">
        <v>-1</v>
      </c>
      <c r="E95" s="946">
        <v>7</v>
      </c>
      <c r="F95" s="947">
        <v>350</v>
      </c>
      <c r="G95" s="948">
        <v>640</v>
      </c>
      <c r="H95" s="948">
        <v>0</v>
      </c>
      <c r="I95" s="948">
        <v>125</v>
      </c>
      <c r="J95" s="948">
        <v>0</v>
      </c>
      <c r="K95" s="948">
        <v>4253</v>
      </c>
      <c r="L95" s="949">
        <v>16.078173443174801</v>
      </c>
      <c r="M95" s="950">
        <v>1.1014431186934299</v>
      </c>
      <c r="N95" s="950">
        <v>8.4937063095661805E-2</v>
      </c>
      <c r="O95" s="950">
        <v>4.5845001403328904</v>
      </c>
      <c r="P95" s="950">
        <v>2.28878418086168</v>
      </c>
      <c r="Q95" s="950">
        <v>0.86721258204621299</v>
      </c>
      <c r="R95" s="950">
        <v>0.27399296011727098</v>
      </c>
      <c r="S95" s="950">
        <v>6.9087142720786101</v>
      </c>
      <c r="T95" s="950">
        <v>17.620595539337302</v>
      </c>
      <c r="U95" s="950">
        <v>61.979706834486898</v>
      </c>
      <c r="V95" s="950">
        <v>9.6062832176271509E-3</v>
      </c>
      <c r="W95" s="950">
        <v>3.01185049569473E-2</v>
      </c>
      <c r="X95" s="950">
        <v>0.37049328189320002</v>
      </c>
      <c r="Y95" s="950">
        <v>0.174874047000389</v>
      </c>
      <c r="Z95" s="950">
        <v>0.11263382116536701</v>
      </c>
      <c r="AA95" s="950">
        <v>0.153724305368651</v>
      </c>
      <c r="AB95" s="937"/>
    </row>
    <row r="96" spans="1:28">
      <c r="A96" s="951" t="s">
        <v>3892</v>
      </c>
      <c r="B96" s="952">
        <v>1532</v>
      </c>
      <c r="C96" s="953">
        <v>1717.3588500000001</v>
      </c>
      <c r="D96" s="953">
        <v>0</v>
      </c>
      <c r="E96" s="953">
        <v>3.9090600000000002</v>
      </c>
      <c r="F96" s="954">
        <v>0</v>
      </c>
      <c r="G96" s="955">
        <v>640</v>
      </c>
      <c r="H96" s="955">
        <v>0</v>
      </c>
      <c r="I96" s="955">
        <v>104</v>
      </c>
      <c r="J96" s="955">
        <v>0</v>
      </c>
      <c r="K96" s="955">
        <v>2501</v>
      </c>
      <c r="L96" s="956">
        <v>9.3693176766269701</v>
      </c>
      <c r="M96" s="957">
        <v>0.64043437283272997</v>
      </c>
      <c r="N96" s="957">
        <v>4.74395831727948E-2</v>
      </c>
      <c r="O96" s="957">
        <v>3.7951666538235802</v>
      </c>
      <c r="P96" s="957">
        <v>1.32534335488995</v>
      </c>
      <c r="Q96" s="957">
        <v>0.53666028464224103</v>
      </c>
      <c r="R96" s="957">
        <v>0.18679335874288</v>
      </c>
      <c r="S96" s="957">
        <v>4.8922070146944598</v>
      </c>
      <c r="T96" s="957">
        <v>11.059352827157801</v>
      </c>
      <c r="U96" s="957">
        <v>42.280528502753398</v>
      </c>
      <c r="V96" s="957">
        <v>5.0404557121094496E-3</v>
      </c>
      <c r="W96" s="957">
        <v>1.3935377557008501E-2</v>
      </c>
      <c r="X96" s="957">
        <v>5.9299478965993503E-2</v>
      </c>
      <c r="Y96" s="957">
        <v>2.96497394829967E-2</v>
      </c>
      <c r="Z96" s="957">
        <v>2.96497394829967E-2</v>
      </c>
      <c r="AA96" s="957">
        <v>8.8949218448990203E-2</v>
      </c>
      <c r="AB96" s="937"/>
    </row>
    <row r="97" spans="1:28">
      <c r="A97" s="951" t="s">
        <v>3893</v>
      </c>
      <c r="B97" s="952">
        <v>0</v>
      </c>
      <c r="C97" s="953">
        <v>132.464</v>
      </c>
      <c r="D97" s="953">
        <v>0</v>
      </c>
      <c r="E97" s="953">
        <v>0</v>
      </c>
      <c r="F97" s="954">
        <v>132.464</v>
      </c>
      <c r="G97" s="955">
        <v>0</v>
      </c>
      <c r="H97" s="955">
        <v>0</v>
      </c>
      <c r="I97" s="955">
        <v>0</v>
      </c>
      <c r="J97" s="955">
        <v>0</v>
      </c>
      <c r="K97" s="955">
        <v>0</v>
      </c>
      <c r="L97" s="956">
        <v>0</v>
      </c>
      <c r="M97" s="957">
        <v>0</v>
      </c>
      <c r="N97" s="957">
        <v>0</v>
      </c>
      <c r="O97" s="957">
        <v>0</v>
      </c>
      <c r="P97" s="957">
        <v>0</v>
      </c>
      <c r="Q97" s="957">
        <v>0</v>
      </c>
      <c r="R97" s="957">
        <v>0</v>
      </c>
      <c r="S97" s="957">
        <v>0</v>
      </c>
      <c r="T97" s="957">
        <v>0</v>
      </c>
      <c r="U97" s="957">
        <v>0</v>
      </c>
      <c r="V97" s="957">
        <v>0</v>
      </c>
      <c r="W97" s="957">
        <v>0</v>
      </c>
      <c r="X97" s="957">
        <v>0</v>
      </c>
      <c r="Y97" s="957">
        <v>0</v>
      </c>
      <c r="Z97" s="957">
        <v>0</v>
      </c>
      <c r="AA97" s="957">
        <v>0</v>
      </c>
      <c r="AB97" s="937"/>
    </row>
    <row r="98" spans="1:28">
      <c r="A98" s="951" t="s">
        <v>3894</v>
      </c>
      <c r="B98" s="952">
        <v>0</v>
      </c>
      <c r="C98" s="953">
        <v>10.2225</v>
      </c>
      <c r="D98" s="953">
        <v>0</v>
      </c>
      <c r="E98" s="953">
        <v>0</v>
      </c>
      <c r="F98" s="954">
        <v>10.2225</v>
      </c>
      <c r="G98" s="955">
        <v>0</v>
      </c>
      <c r="H98" s="955">
        <v>0</v>
      </c>
      <c r="I98" s="955">
        <v>0</v>
      </c>
      <c r="J98" s="955">
        <v>0</v>
      </c>
      <c r="K98" s="955">
        <v>0</v>
      </c>
      <c r="L98" s="956">
        <v>0</v>
      </c>
      <c r="M98" s="957">
        <v>0</v>
      </c>
      <c r="N98" s="957">
        <v>0</v>
      </c>
      <c r="O98" s="957">
        <v>0</v>
      </c>
      <c r="P98" s="957">
        <v>0</v>
      </c>
      <c r="Q98" s="957">
        <v>0</v>
      </c>
      <c r="R98" s="957">
        <v>0</v>
      </c>
      <c r="S98" s="957">
        <v>0</v>
      </c>
      <c r="T98" s="957">
        <v>0</v>
      </c>
      <c r="U98" s="957">
        <v>0</v>
      </c>
      <c r="V98" s="957">
        <v>0</v>
      </c>
      <c r="W98" s="957">
        <v>0</v>
      </c>
      <c r="X98" s="957">
        <v>0</v>
      </c>
      <c r="Y98" s="957">
        <v>0</v>
      </c>
      <c r="Z98" s="957">
        <v>0</v>
      </c>
      <c r="AA98" s="957">
        <v>0</v>
      </c>
      <c r="AB98" s="937"/>
    </row>
    <row r="99" spans="1:28">
      <c r="A99" s="951" t="s">
        <v>3895</v>
      </c>
      <c r="B99" s="952">
        <v>0</v>
      </c>
      <c r="C99" s="953">
        <v>21.250430000000001</v>
      </c>
      <c r="D99" s="953">
        <v>0</v>
      </c>
      <c r="E99" s="953">
        <v>0.51600000000000001</v>
      </c>
      <c r="F99" s="954">
        <v>20.73443</v>
      </c>
      <c r="G99" s="955">
        <v>0</v>
      </c>
      <c r="H99" s="955">
        <v>0</v>
      </c>
      <c r="I99" s="955">
        <v>0</v>
      </c>
      <c r="J99" s="955">
        <v>0</v>
      </c>
      <c r="K99" s="955">
        <v>0</v>
      </c>
      <c r="L99" s="956">
        <v>0</v>
      </c>
      <c r="M99" s="957">
        <v>0</v>
      </c>
      <c r="N99" s="957">
        <v>0</v>
      </c>
      <c r="O99" s="957">
        <v>0</v>
      </c>
      <c r="P99" s="957">
        <v>0</v>
      </c>
      <c r="Q99" s="957">
        <v>0</v>
      </c>
      <c r="R99" s="957">
        <v>0</v>
      </c>
      <c r="S99" s="957">
        <v>0</v>
      </c>
      <c r="T99" s="957">
        <v>0</v>
      </c>
      <c r="U99" s="957">
        <v>0</v>
      </c>
      <c r="V99" s="957">
        <v>0</v>
      </c>
      <c r="W99" s="957">
        <v>0</v>
      </c>
      <c r="X99" s="957">
        <v>0</v>
      </c>
      <c r="Y99" s="957">
        <v>0</v>
      </c>
      <c r="Z99" s="957">
        <v>0</v>
      </c>
      <c r="AA99" s="957">
        <v>0</v>
      </c>
      <c r="AB99" s="937"/>
    </row>
    <row r="100" spans="1:28">
      <c r="A100" s="951" t="s">
        <v>3896</v>
      </c>
      <c r="B100" s="952">
        <v>0</v>
      </c>
      <c r="C100" s="953">
        <v>1827</v>
      </c>
      <c r="D100" s="953">
        <v>-1</v>
      </c>
      <c r="E100" s="953">
        <v>2.0540600000000002</v>
      </c>
      <c r="F100" s="954">
        <v>55.0020434923808</v>
      </c>
      <c r="G100" s="955">
        <v>0</v>
      </c>
      <c r="H100" s="955">
        <v>0</v>
      </c>
      <c r="I100" s="955">
        <v>21</v>
      </c>
      <c r="J100" s="955">
        <v>0</v>
      </c>
      <c r="K100" s="955">
        <v>1749.9438965076199</v>
      </c>
      <c r="L100" s="956">
        <v>6.7009108145315803</v>
      </c>
      <c r="M100" s="957">
        <v>0.46055795691207801</v>
      </c>
      <c r="N100" s="957">
        <v>3.7342537046925299E-2</v>
      </c>
      <c r="O100" s="957">
        <v>0.78834244876842197</v>
      </c>
      <c r="P100" s="957">
        <v>0.96260762165407299</v>
      </c>
      <c r="Q100" s="957">
        <v>0.32985907724784003</v>
      </c>
      <c r="R100" s="957">
        <v>8.7132586442825594E-2</v>
      </c>
      <c r="S100" s="957">
        <v>2.0123478297509698</v>
      </c>
      <c r="T100" s="957">
        <v>6.5556898371268799</v>
      </c>
      <c r="U100" s="957">
        <v>19.6670695113806</v>
      </c>
      <c r="V100" s="957">
        <v>4.5640878612908603E-3</v>
      </c>
      <c r="W100" s="957">
        <v>1.6181766053667598E-2</v>
      </c>
      <c r="X100" s="957">
        <v>0.31118780872437701</v>
      </c>
      <c r="Y100" s="957">
        <v>0.14522097740470899</v>
      </c>
      <c r="Z100" s="957">
        <v>8.2983415659833901E-2</v>
      </c>
      <c r="AA100" s="957">
        <v>6.4727064214670393E-2</v>
      </c>
      <c r="AB100" s="937"/>
    </row>
    <row r="101" spans="1:28">
      <c r="A101" s="951" t="s">
        <v>3897</v>
      </c>
      <c r="B101" s="952">
        <v>0</v>
      </c>
      <c r="C101" s="953">
        <v>0</v>
      </c>
      <c r="D101" s="953">
        <v>0</v>
      </c>
      <c r="E101" s="953">
        <v>0</v>
      </c>
      <c r="F101" s="954">
        <v>0</v>
      </c>
      <c r="G101" s="955">
        <v>0</v>
      </c>
      <c r="H101" s="955">
        <v>0</v>
      </c>
      <c r="I101" s="955">
        <v>0</v>
      </c>
      <c r="J101" s="955">
        <v>0</v>
      </c>
      <c r="K101" s="955">
        <v>0</v>
      </c>
      <c r="L101" s="956">
        <v>0</v>
      </c>
      <c r="M101" s="957">
        <v>0</v>
      </c>
      <c r="N101" s="957">
        <v>0</v>
      </c>
      <c r="O101" s="957">
        <v>0</v>
      </c>
      <c r="P101" s="957">
        <v>0</v>
      </c>
      <c r="Q101" s="957">
        <v>0</v>
      </c>
      <c r="R101" s="957">
        <v>0</v>
      </c>
      <c r="S101" s="957">
        <v>0</v>
      </c>
      <c r="T101" s="957">
        <v>0</v>
      </c>
      <c r="U101" s="957">
        <v>0</v>
      </c>
      <c r="V101" s="957">
        <v>0</v>
      </c>
      <c r="W101" s="957">
        <v>0</v>
      </c>
      <c r="X101" s="957">
        <v>0</v>
      </c>
      <c r="Y101" s="957">
        <v>0</v>
      </c>
      <c r="Z101" s="957">
        <v>0</v>
      </c>
      <c r="AA101" s="957">
        <v>0</v>
      </c>
      <c r="AB101" s="937"/>
    </row>
    <row r="102" spans="1:28">
      <c r="A102" s="951" t="s">
        <v>3898</v>
      </c>
      <c r="B102" s="952">
        <v>0</v>
      </c>
      <c r="C102" s="953">
        <v>87.403999999999996</v>
      </c>
      <c r="D102" s="953">
        <v>0</v>
      </c>
      <c r="E102" s="953">
        <v>6.0000000000000001E-3</v>
      </c>
      <c r="F102" s="954">
        <v>87.397999999999996</v>
      </c>
      <c r="G102" s="955">
        <v>0</v>
      </c>
      <c r="H102" s="955">
        <v>0</v>
      </c>
      <c r="I102" s="955">
        <v>0</v>
      </c>
      <c r="J102" s="955">
        <v>0</v>
      </c>
      <c r="K102" s="955">
        <v>0</v>
      </c>
      <c r="L102" s="956">
        <v>0</v>
      </c>
      <c r="M102" s="957">
        <v>0</v>
      </c>
      <c r="N102" s="957">
        <v>0</v>
      </c>
      <c r="O102" s="957">
        <v>0</v>
      </c>
      <c r="P102" s="957">
        <v>0</v>
      </c>
      <c r="Q102" s="957">
        <v>0</v>
      </c>
      <c r="R102" s="957">
        <v>0</v>
      </c>
      <c r="S102" s="957">
        <v>0</v>
      </c>
      <c r="T102" s="957">
        <v>0</v>
      </c>
      <c r="U102" s="957">
        <v>0</v>
      </c>
      <c r="V102" s="957">
        <v>0</v>
      </c>
      <c r="W102" s="957">
        <v>0</v>
      </c>
      <c r="X102" s="957">
        <v>0</v>
      </c>
      <c r="Y102" s="957">
        <v>0</v>
      </c>
      <c r="Z102" s="957">
        <v>0</v>
      </c>
      <c r="AA102" s="957">
        <v>0</v>
      </c>
      <c r="AB102" s="937"/>
    </row>
    <row r="103" spans="1:28">
      <c r="A103" s="951" t="s">
        <v>3899</v>
      </c>
      <c r="B103" s="952">
        <v>0</v>
      </c>
      <c r="C103" s="953">
        <v>2</v>
      </c>
      <c r="D103" s="953">
        <v>0</v>
      </c>
      <c r="E103" s="953">
        <v>0</v>
      </c>
      <c r="F103" s="954">
        <v>0</v>
      </c>
      <c r="G103" s="955">
        <v>0</v>
      </c>
      <c r="H103" s="955">
        <v>0</v>
      </c>
      <c r="I103" s="955">
        <v>0</v>
      </c>
      <c r="J103" s="955">
        <v>0</v>
      </c>
      <c r="K103" s="955">
        <v>2</v>
      </c>
      <c r="L103" s="956">
        <v>7.7058499256089097E-3</v>
      </c>
      <c r="M103" s="957">
        <v>4.3626965732678099E-4</v>
      </c>
      <c r="N103" s="957">
        <v>1.5174596776583701E-4</v>
      </c>
      <c r="O103" s="957">
        <v>9.4841229853648095E-4</v>
      </c>
      <c r="P103" s="957">
        <v>7.99037361516986E-4</v>
      </c>
      <c r="Q103" s="957">
        <v>6.8522788569260796E-4</v>
      </c>
      <c r="R103" s="957">
        <v>6.4017830151212496E-5</v>
      </c>
      <c r="S103" s="957">
        <v>4.0781728837068704E-3</v>
      </c>
      <c r="T103" s="957">
        <v>5.3111088718042904E-3</v>
      </c>
      <c r="U103" s="957">
        <v>3.1534708926338001E-2</v>
      </c>
      <c r="V103" s="957">
        <v>1.65972152243884E-6</v>
      </c>
      <c r="W103" s="957">
        <v>9.4841229853648095E-7</v>
      </c>
      <c r="X103" s="957">
        <v>0</v>
      </c>
      <c r="Y103" s="957">
        <v>0</v>
      </c>
      <c r="Z103" s="957">
        <v>0</v>
      </c>
      <c r="AA103" s="957">
        <v>4.5997996479019302E-5</v>
      </c>
      <c r="AB103" s="937"/>
    </row>
    <row r="104" spans="1:28">
      <c r="A104" s="951" t="s">
        <v>3901</v>
      </c>
      <c r="B104" s="952">
        <v>0</v>
      </c>
      <c r="C104" s="953">
        <v>44.792999999999999</v>
      </c>
      <c r="D104" s="953">
        <v>0</v>
      </c>
      <c r="E104" s="953">
        <v>0.18</v>
      </c>
      <c r="F104" s="954">
        <v>44.613</v>
      </c>
      <c r="G104" s="955">
        <v>0</v>
      </c>
      <c r="H104" s="955">
        <v>0</v>
      </c>
      <c r="I104" s="955">
        <v>0</v>
      </c>
      <c r="J104" s="955">
        <v>0</v>
      </c>
      <c r="K104" s="955">
        <v>0</v>
      </c>
      <c r="L104" s="956">
        <v>0</v>
      </c>
      <c r="M104" s="957">
        <v>0</v>
      </c>
      <c r="N104" s="957">
        <v>0</v>
      </c>
      <c r="O104" s="957">
        <v>0</v>
      </c>
      <c r="P104" s="957">
        <v>0</v>
      </c>
      <c r="Q104" s="957">
        <v>0</v>
      </c>
      <c r="R104" s="957">
        <v>0</v>
      </c>
      <c r="S104" s="957">
        <v>0</v>
      </c>
      <c r="T104" s="957">
        <v>0</v>
      </c>
      <c r="U104" s="957">
        <v>0</v>
      </c>
      <c r="V104" s="957">
        <v>0</v>
      </c>
      <c r="W104" s="957">
        <v>0</v>
      </c>
      <c r="X104" s="957">
        <v>0</v>
      </c>
      <c r="Y104" s="957">
        <v>0</v>
      </c>
      <c r="Z104" s="957">
        <v>0</v>
      </c>
      <c r="AA104" s="957">
        <v>0</v>
      </c>
      <c r="AB104" s="937"/>
    </row>
    <row r="105" spans="1:28">
      <c r="A105" s="951" t="s">
        <v>3902</v>
      </c>
      <c r="B105" s="952">
        <v>0</v>
      </c>
      <c r="C105" s="953">
        <v>5.6180000000000001E-2</v>
      </c>
      <c r="D105" s="953">
        <v>0</v>
      </c>
      <c r="E105" s="953">
        <v>0</v>
      </c>
      <c r="F105" s="954">
        <v>0</v>
      </c>
      <c r="G105" s="955">
        <v>0</v>
      </c>
      <c r="H105" s="955">
        <v>0</v>
      </c>
      <c r="I105" s="955">
        <v>0</v>
      </c>
      <c r="J105" s="955">
        <v>0</v>
      </c>
      <c r="K105" s="955">
        <v>5.6180000000000001E-2</v>
      </c>
      <c r="L105" s="956">
        <v>2.3910209065636099E-4</v>
      </c>
      <c r="M105" s="957">
        <v>1.4519291298909899E-5</v>
      </c>
      <c r="N105" s="957">
        <v>3.1969081759067699E-6</v>
      </c>
      <c r="O105" s="957">
        <v>4.2625442345423602E-5</v>
      </c>
      <c r="P105" s="957">
        <v>3.4166956130003599E-5</v>
      </c>
      <c r="Q105" s="957">
        <v>7.9922704397669305E-6</v>
      </c>
      <c r="R105" s="957">
        <v>2.9971014149126E-6</v>
      </c>
      <c r="S105" s="957">
        <v>8.1254749470963797E-5</v>
      </c>
      <c r="T105" s="957">
        <v>2.4176618080295001E-4</v>
      </c>
      <c r="U105" s="957">
        <v>5.7411142658992395E-4</v>
      </c>
      <c r="V105" s="957">
        <v>7.9922704397669295E-8</v>
      </c>
      <c r="W105" s="957">
        <v>4.12933972721291E-7</v>
      </c>
      <c r="X105" s="957">
        <v>5.9942028298251898E-6</v>
      </c>
      <c r="Y105" s="957">
        <v>3.3301126832362202E-6</v>
      </c>
      <c r="Z105" s="957">
        <v>6.6602253664724399E-7</v>
      </c>
      <c r="AA105" s="957">
        <v>2.0247085114076201E-6</v>
      </c>
      <c r="AB105" s="937"/>
    </row>
    <row r="106" spans="1:28">
      <c r="A106" s="951" t="s">
        <v>3903</v>
      </c>
      <c r="B106" s="952">
        <v>0</v>
      </c>
      <c r="C106" s="953">
        <v>0</v>
      </c>
      <c r="D106" s="953">
        <v>0</v>
      </c>
      <c r="E106" s="953">
        <v>0</v>
      </c>
      <c r="F106" s="954">
        <v>0</v>
      </c>
      <c r="G106" s="955">
        <v>0</v>
      </c>
      <c r="H106" s="955">
        <v>0</v>
      </c>
      <c r="I106" s="955">
        <v>0</v>
      </c>
      <c r="J106" s="955">
        <v>0</v>
      </c>
      <c r="K106" s="955">
        <v>0</v>
      </c>
      <c r="L106" s="956">
        <v>0</v>
      </c>
      <c r="M106" s="957">
        <v>0</v>
      </c>
      <c r="N106" s="957">
        <v>0</v>
      </c>
      <c r="O106" s="957">
        <v>0</v>
      </c>
      <c r="P106" s="957">
        <v>0</v>
      </c>
      <c r="Q106" s="957">
        <v>0</v>
      </c>
      <c r="R106" s="957">
        <v>0</v>
      </c>
      <c r="S106" s="957">
        <v>0</v>
      </c>
      <c r="T106" s="957">
        <v>0</v>
      </c>
      <c r="U106" s="957">
        <v>0</v>
      </c>
      <c r="V106" s="957">
        <v>0</v>
      </c>
      <c r="W106" s="957">
        <v>0</v>
      </c>
      <c r="X106" s="957">
        <v>0</v>
      </c>
      <c r="Y106" s="957">
        <v>0</v>
      </c>
      <c r="Z106" s="957">
        <v>0</v>
      </c>
      <c r="AA106" s="957">
        <v>0</v>
      </c>
      <c r="AB106" s="937"/>
    </row>
    <row r="107" spans="1:28">
      <c r="A107" s="942"/>
      <c r="B107" s="943"/>
      <c r="C107" s="942"/>
      <c r="D107" s="942"/>
      <c r="E107" s="942"/>
      <c r="F107" s="943"/>
      <c r="G107" s="942"/>
      <c r="H107" s="942"/>
      <c r="I107" s="942"/>
      <c r="J107" s="942"/>
      <c r="K107" s="942"/>
      <c r="L107" s="943"/>
      <c r="M107" s="942"/>
      <c r="N107" s="942"/>
      <c r="O107" s="942"/>
      <c r="P107" s="942"/>
      <c r="Q107" s="942"/>
      <c r="R107" s="942"/>
      <c r="S107" s="942"/>
      <c r="T107" s="942"/>
      <c r="U107" s="942"/>
      <c r="V107" s="942"/>
      <c r="W107" s="942"/>
      <c r="X107" s="942"/>
      <c r="Y107" s="942"/>
      <c r="Z107" s="942"/>
      <c r="AA107" s="942"/>
      <c r="AB107" s="937"/>
    </row>
    <row r="108" spans="1:28">
      <c r="A108" s="944" t="s">
        <v>3904</v>
      </c>
      <c r="B108" s="945">
        <v>0</v>
      </c>
      <c r="C108" s="946">
        <v>454</v>
      </c>
      <c r="D108" s="946">
        <v>0</v>
      </c>
      <c r="E108" s="946">
        <v>0</v>
      </c>
      <c r="F108" s="947">
        <v>0</v>
      </c>
      <c r="G108" s="948">
        <v>0</v>
      </c>
      <c r="H108" s="948">
        <v>0</v>
      </c>
      <c r="I108" s="948">
        <v>0</v>
      </c>
      <c r="J108" s="948">
        <v>0</v>
      </c>
      <c r="K108" s="948">
        <v>454</v>
      </c>
      <c r="L108" s="949">
        <v>1.8116660191982401</v>
      </c>
      <c r="M108" s="950">
        <v>4.2847557713852201E-2</v>
      </c>
      <c r="N108" s="950">
        <v>0.16207345499700701</v>
      </c>
      <c r="O108" s="950">
        <v>0.30666495808373301</v>
      </c>
      <c r="P108" s="950">
        <v>3.4182260287368899E-2</v>
      </c>
      <c r="Q108" s="950">
        <v>2.22781996998275E-2</v>
      </c>
      <c r="R108" s="950">
        <v>1.0953164581779799E-2</v>
      </c>
      <c r="S108" s="950">
        <v>0.57350272952703896</v>
      </c>
      <c r="T108" s="950">
        <v>1.1217259431592801</v>
      </c>
      <c r="U108" s="950">
        <v>1.6353270966989299</v>
      </c>
      <c r="V108" s="950">
        <v>8.9472995218816504E-4</v>
      </c>
      <c r="W108" s="950">
        <v>1.10639056487437E-3</v>
      </c>
      <c r="X108" s="950">
        <v>1.09311130863114E-2</v>
      </c>
      <c r="Y108" s="950">
        <v>4.3592605679804199E-3</v>
      </c>
      <c r="Z108" s="950">
        <v>3.0123708161680601E-3</v>
      </c>
      <c r="AA108" s="950">
        <v>1.0421830620890001E-2</v>
      </c>
      <c r="AB108" s="937"/>
    </row>
    <row r="109" spans="1:28">
      <c r="A109" s="951" t="s">
        <v>3905</v>
      </c>
      <c r="B109" s="952">
        <v>0</v>
      </c>
      <c r="C109" s="953">
        <v>4.59</v>
      </c>
      <c r="D109" s="953">
        <v>0</v>
      </c>
      <c r="E109" s="953">
        <v>0</v>
      </c>
      <c r="F109" s="954">
        <v>0</v>
      </c>
      <c r="G109" s="955">
        <v>0</v>
      </c>
      <c r="H109" s="955">
        <v>0</v>
      </c>
      <c r="I109" s="955">
        <v>0</v>
      </c>
      <c r="J109" s="955">
        <v>0</v>
      </c>
      <c r="K109" s="955">
        <v>4.59</v>
      </c>
      <c r="L109" s="956">
        <v>1.3277297973361499E-2</v>
      </c>
      <c r="M109" s="957">
        <v>4.3749785125338599E-4</v>
      </c>
      <c r="N109" s="957">
        <v>1.1470714806494299E-3</v>
      </c>
      <c r="O109" s="957">
        <v>5.5503458741101202E-3</v>
      </c>
      <c r="P109" s="957">
        <v>1.7630510423643901E-4</v>
      </c>
      <c r="Q109" s="957">
        <v>2.4813310966609998E-4</v>
      </c>
      <c r="R109" s="957">
        <v>8.4887642780507805E-5</v>
      </c>
      <c r="S109" s="957">
        <v>6.18156167940108E-3</v>
      </c>
      <c r="T109" s="957">
        <v>1.04477098806779E-2</v>
      </c>
      <c r="U109" s="957">
        <v>1.6106886066045101E-2</v>
      </c>
      <c r="V109" s="957">
        <v>1.6542207311073299E-5</v>
      </c>
      <c r="W109" s="957">
        <v>3.9178912052542001E-6</v>
      </c>
      <c r="X109" s="957">
        <v>2.17660622514122E-5</v>
      </c>
      <c r="Y109" s="957">
        <v>0</v>
      </c>
      <c r="Z109" s="957">
        <v>0</v>
      </c>
      <c r="AA109" s="957">
        <v>7.3351629787259299E-5</v>
      </c>
      <c r="AB109" s="937"/>
    </row>
    <row r="110" spans="1:28">
      <c r="A110" s="951" t="s">
        <v>3906</v>
      </c>
      <c r="B110" s="952">
        <v>0</v>
      </c>
      <c r="C110" s="953">
        <v>3.1820000000000001E-2</v>
      </c>
      <c r="D110" s="953">
        <v>0</v>
      </c>
      <c r="E110" s="953">
        <v>0</v>
      </c>
      <c r="F110" s="954">
        <v>0</v>
      </c>
      <c r="G110" s="955">
        <v>0</v>
      </c>
      <c r="H110" s="955">
        <v>0</v>
      </c>
      <c r="I110" s="955">
        <v>0</v>
      </c>
      <c r="J110" s="955">
        <v>0</v>
      </c>
      <c r="K110" s="955">
        <v>3.1820000000000001E-2</v>
      </c>
      <c r="L110" s="956">
        <v>6.7562070621150801E-5</v>
      </c>
      <c r="M110" s="957">
        <v>1.96914577689786E-6</v>
      </c>
      <c r="N110" s="957">
        <v>5.2963231240701098E-6</v>
      </c>
      <c r="O110" s="957">
        <v>4.4136026033917601E-6</v>
      </c>
      <c r="P110" s="957">
        <v>2.7386970000533498E-6</v>
      </c>
      <c r="Q110" s="957">
        <v>5.0926183885289504E-7</v>
      </c>
      <c r="R110" s="957">
        <v>6.4506499588033399E-7</v>
      </c>
      <c r="S110" s="957">
        <v>2.9084509463376499E-5</v>
      </c>
      <c r="T110" s="957">
        <v>6.0771912769778799E-5</v>
      </c>
      <c r="U110" s="957">
        <v>6.5977700455830703E-5</v>
      </c>
      <c r="V110" s="957">
        <v>1.81070876036585E-8</v>
      </c>
      <c r="W110" s="957">
        <v>6.5638192563262104E-8</v>
      </c>
      <c r="X110" s="957">
        <v>1.13169297522866E-7</v>
      </c>
      <c r="Y110" s="957">
        <v>0</v>
      </c>
      <c r="Z110" s="957">
        <v>0</v>
      </c>
      <c r="AA110" s="957">
        <v>6.2356282935099002E-7</v>
      </c>
      <c r="AB110" s="937"/>
    </row>
    <row r="111" spans="1:28">
      <c r="A111" s="951" t="s">
        <v>3907</v>
      </c>
      <c r="B111" s="952">
        <v>0</v>
      </c>
      <c r="C111" s="953">
        <v>0</v>
      </c>
      <c r="D111" s="953">
        <v>0</v>
      </c>
      <c r="E111" s="953">
        <v>0</v>
      </c>
      <c r="F111" s="954">
        <v>0</v>
      </c>
      <c r="G111" s="955">
        <v>0</v>
      </c>
      <c r="H111" s="955">
        <v>0</v>
      </c>
      <c r="I111" s="955">
        <v>0</v>
      </c>
      <c r="J111" s="955">
        <v>0</v>
      </c>
      <c r="K111" s="955">
        <v>0</v>
      </c>
      <c r="L111" s="956">
        <v>0</v>
      </c>
      <c r="M111" s="957">
        <v>0</v>
      </c>
      <c r="N111" s="957">
        <v>0</v>
      </c>
      <c r="O111" s="957">
        <v>0</v>
      </c>
      <c r="P111" s="957">
        <v>0</v>
      </c>
      <c r="Q111" s="957">
        <v>0</v>
      </c>
      <c r="R111" s="957">
        <v>0</v>
      </c>
      <c r="S111" s="957">
        <v>0</v>
      </c>
      <c r="T111" s="957">
        <v>0</v>
      </c>
      <c r="U111" s="957">
        <v>0</v>
      </c>
      <c r="V111" s="957">
        <v>0</v>
      </c>
      <c r="W111" s="957">
        <v>0</v>
      </c>
      <c r="X111" s="957">
        <v>0</v>
      </c>
      <c r="Y111" s="957">
        <v>0</v>
      </c>
      <c r="Z111" s="957">
        <v>0</v>
      </c>
      <c r="AA111" s="957">
        <v>0</v>
      </c>
      <c r="AB111" s="937"/>
    </row>
    <row r="112" spans="1:28">
      <c r="A112" s="951" t="s">
        <v>3908</v>
      </c>
      <c r="B112" s="952">
        <v>0</v>
      </c>
      <c r="C112" s="953">
        <v>0</v>
      </c>
      <c r="D112" s="953">
        <v>0</v>
      </c>
      <c r="E112" s="953">
        <v>0</v>
      </c>
      <c r="F112" s="954">
        <v>0</v>
      </c>
      <c r="G112" s="955">
        <v>0</v>
      </c>
      <c r="H112" s="955">
        <v>0</v>
      </c>
      <c r="I112" s="955">
        <v>0</v>
      </c>
      <c r="J112" s="955">
        <v>0</v>
      </c>
      <c r="K112" s="955">
        <v>0</v>
      </c>
      <c r="L112" s="956">
        <v>0</v>
      </c>
      <c r="M112" s="957">
        <v>0</v>
      </c>
      <c r="N112" s="957">
        <v>0</v>
      </c>
      <c r="O112" s="957">
        <v>0</v>
      </c>
      <c r="P112" s="957">
        <v>0</v>
      </c>
      <c r="Q112" s="957">
        <v>0</v>
      </c>
      <c r="R112" s="957">
        <v>0</v>
      </c>
      <c r="S112" s="957">
        <v>0</v>
      </c>
      <c r="T112" s="957">
        <v>0</v>
      </c>
      <c r="U112" s="957">
        <v>0</v>
      </c>
      <c r="V112" s="957">
        <v>0</v>
      </c>
      <c r="W112" s="957">
        <v>0</v>
      </c>
      <c r="X112" s="957">
        <v>0</v>
      </c>
      <c r="Y112" s="957">
        <v>0</v>
      </c>
      <c r="Z112" s="957">
        <v>0</v>
      </c>
      <c r="AA112" s="957">
        <v>0</v>
      </c>
      <c r="AB112" s="937"/>
    </row>
    <row r="113" spans="1:28">
      <c r="A113" s="951" t="s">
        <v>3909</v>
      </c>
      <c r="B113" s="952">
        <v>0</v>
      </c>
      <c r="C113" s="953">
        <v>8.14E-2</v>
      </c>
      <c r="D113" s="953">
        <v>0</v>
      </c>
      <c r="E113" s="953">
        <v>0</v>
      </c>
      <c r="F113" s="954">
        <v>0</v>
      </c>
      <c r="G113" s="955">
        <v>0</v>
      </c>
      <c r="H113" s="955">
        <v>0</v>
      </c>
      <c r="I113" s="955">
        <v>0</v>
      </c>
      <c r="J113" s="955">
        <v>0</v>
      </c>
      <c r="K113" s="955">
        <v>8.14E-2</v>
      </c>
      <c r="L113" s="956">
        <v>2.97068528716146E-4</v>
      </c>
      <c r="M113" s="957">
        <v>1.0437542900837599E-5</v>
      </c>
      <c r="N113" s="957">
        <v>2.4086637463471301E-5</v>
      </c>
      <c r="O113" s="957">
        <v>5.6703959028588703E-5</v>
      </c>
      <c r="P113" s="957">
        <v>7.0754497548946996E-6</v>
      </c>
      <c r="Q113" s="957">
        <v>5.0180494715565198E-6</v>
      </c>
      <c r="R113" s="957">
        <v>2.3083027569159999E-6</v>
      </c>
      <c r="S113" s="957">
        <v>6.1722008500145198E-5</v>
      </c>
      <c r="T113" s="957">
        <v>2.4889525378920402E-4</v>
      </c>
      <c r="U113" s="957">
        <v>5.1384826588738797E-4</v>
      </c>
      <c r="V113" s="957">
        <v>9.0324890488017405E-8</v>
      </c>
      <c r="W113" s="957">
        <v>3.8137175983829602E-7</v>
      </c>
      <c r="X113" s="957">
        <v>1.5054148414669601E-5</v>
      </c>
      <c r="Y113" s="957">
        <v>7.5270742073347902E-6</v>
      </c>
      <c r="Z113" s="957">
        <v>1.5054148414669599E-6</v>
      </c>
      <c r="AA113" s="957">
        <v>1.0738625869131001E-6</v>
      </c>
      <c r="AB113" s="937"/>
    </row>
    <row r="114" spans="1:28">
      <c r="A114" s="951" t="s">
        <v>3910</v>
      </c>
      <c r="B114" s="952">
        <v>0</v>
      </c>
      <c r="C114" s="953">
        <v>0.11618000000000001</v>
      </c>
      <c r="D114" s="953">
        <v>0</v>
      </c>
      <c r="E114" s="953">
        <v>0</v>
      </c>
      <c r="F114" s="954">
        <v>0</v>
      </c>
      <c r="G114" s="955">
        <v>0</v>
      </c>
      <c r="H114" s="955">
        <v>0</v>
      </c>
      <c r="I114" s="955">
        <v>0</v>
      </c>
      <c r="J114" s="955">
        <v>0</v>
      </c>
      <c r="K114" s="955">
        <v>0.11618000000000001</v>
      </c>
      <c r="L114" s="956">
        <v>4.28901110235147E-4</v>
      </c>
      <c r="M114" s="957">
        <v>9.9787686051818906E-6</v>
      </c>
      <c r="N114" s="957">
        <v>4.0348933925300702E-5</v>
      </c>
      <c r="O114" s="957">
        <v>5.4542337717764399E-5</v>
      </c>
      <c r="P114" s="957">
        <v>4.5865147626301798E-6</v>
      </c>
      <c r="Q114" s="957">
        <v>3.6568158242591998E-6</v>
      </c>
      <c r="R114" s="957">
        <v>1.9213778059666999E-6</v>
      </c>
      <c r="S114" s="957">
        <v>1.02266883220808E-4</v>
      </c>
      <c r="T114" s="957">
        <v>2.41101924684208E-4</v>
      </c>
      <c r="U114" s="957">
        <v>2.7890968151129502E-4</v>
      </c>
      <c r="V114" s="957">
        <v>9.2969893837098297E-8</v>
      </c>
      <c r="W114" s="957">
        <v>1.9213778059667001E-7</v>
      </c>
      <c r="X114" s="957">
        <v>1.23959858449464E-6</v>
      </c>
      <c r="Y114" s="957">
        <v>6.1979929224732203E-7</v>
      </c>
      <c r="Z114" s="957">
        <v>6.1979929224732203E-7</v>
      </c>
      <c r="AA114" s="957">
        <v>1.83460590505207E-6</v>
      </c>
      <c r="AB114" s="937"/>
    </row>
    <row r="115" spans="1:28">
      <c r="A115" s="951" t="s">
        <v>3911</v>
      </c>
      <c r="B115" s="952">
        <v>0</v>
      </c>
      <c r="C115" s="953">
        <v>5.1720000000000002E-2</v>
      </c>
      <c r="D115" s="953">
        <v>0</v>
      </c>
      <c r="E115" s="953">
        <v>0</v>
      </c>
      <c r="F115" s="954">
        <v>0</v>
      </c>
      <c r="G115" s="955">
        <v>0</v>
      </c>
      <c r="H115" s="955">
        <v>0</v>
      </c>
      <c r="I115" s="955">
        <v>0</v>
      </c>
      <c r="J115" s="955">
        <v>0</v>
      </c>
      <c r="K115" s="955">
        <v>5.1720000000000002E-2</v>
      </c>
      <c r="L115" s="956">
        <v>2.01308932265579E-4</v>
      </c>
      <c r="M115" s="957">
        <v>4.1203582627457701E-6</v>
      </c>
      <c r="N115" s="957">
        <v>1.9395114965353301E-5</v>
      </c>
      <c r="O115" s="957">
        <v>4.6206874803648999E-5</v>
      </c>
      <c r="P115" s="957">
        <v>1.4715565224092E-6</v>
      </c>
      <c r="Q115" s="957">
        <v>2.1190413922692499E-6</v>
      </c>
      <c r="R115" s="957">
        <v>7.3577826120460201E-7</v>
      </c>
      <c r="S115" s="957">
        <v>1.1095536178965401E-4</v>
      </c>
      <c r="T115" s="957">
        <v>2.0307480009247001E-4</v>
      </c>
      <c r="U115" s="957">
        <v>1.90713725304233E-4</v>
      </c>
      <c r="V115" s="957">
        <v>1.4715565224092001E-8</v>
      </c>
      <c r="W115" s="957">
        <v>2.2367659140619899E-7</v>
      </c>
      <c r="X115" s="957">
        <v>0</v>
      </c>
      <c r="Y115" s="957">
        <v>0</v>
      </c>
      <c r="Z115" s="957">
        <v>0</v>
      </c>
      <c r="AA115" s="957">
        <v>1.2272781396892799E-6</v>
      </c>
      <c r="AB115" s="937"/>
    </row>
    <row r="116" spans="1:28">
      <c r="A116" s="951" t="s">
        <v>3912</v>
      </c>
      <c r="B116" s="952">
        <v>0</v>
      </c>
      <c r="C116" s="953">
        <v>151.49495999999999</v>
      </c>
      <c r="D116" s="953">
        <v>0</v>
      </c>
      <c r="E116" s="953">
        <v>0</v>
      </c>
      <c r="F116" s="954">
        <v>0</v>
      </c>
      <c r="G116" s="955">
        <v>0</v>
      </c>
      <c r="H116" s="955">
        <v>0</v>
      </c>
      <c r="I116" s="955">
        <v>0</v>
      </c>
      <c r="J116" s="955">
        <v>0</v>
      </c>
      <c r="K116" s="955">
        <v>151.49495999999999</v>
      </c>
      <c r="L116" s="956">
        <v>0</v>
      </c>
      <c r="M116" s="957">
        <v>0</v>
      </c>
      <c r="N116" s="957">
        <v>0</v>
      </c>
      <c r="O116" s="957">
        <v>0</v>
      </c>
      <c r="P116" s="957">
        <v>0</v>
      </c>
      <c r="Q116" s="957">
        <v>0</v>
      </c>
      <c r="R116" s="957">
        <v>0</v>
      </c>
      <c r="S116" s="957">
        <v>0</v>
      </c>
      <c r="T116" s="957">
        <v>0</v>
      </c>
      <c r="U116" s="957">
        <v>0</v>
      </c>
      <c r="V116" s="957">
        <v>0</v>
      </c>
      <c r="W116" s="957">
        <v>0</v>
      </c>
      <c r="X116" s="957">
        <v>0</v>
      </c>
      <c r="Y116" s="957">
        <v>0</v>
      </c>
      <c r="Z116" s="957">
        <v>0</v>
      </c>
      <c r="AA116" s="957">
        <v>0</v>
      </c>
      <c r="AB116" s="937"/>
    </row>
    <row r="117" spans="1:28">
      <c r="A117" s="951" t="s">
        <v>3913</v>
      </c>
      <c r="B117" s="952">
        <v>0</v>
      </c>
      <c r="C117" s="953">
        <v>0</v>
      </c>
      <c r="D117" s="953">
        <v>0</v>
      </c>
      <c r="E117" s="953">
        <v>0</v>
      </c>
      <c r="F117" s="954">
        <v>0</v>
      </c>
      <c r="G117" s="955">
        <v>0</v>
      </c>
      <c r="H117" s="955">
        <v>0</v>
      </c>
      <c r="I117" s="955">
        <v>0</v>
      </c>
      <c r="J117" s="955">
        <v>0</v>
      </c>
      <c r="K117" s="955">
        <v>0</v>
      </c>
      <c r="L117" s="956">
        <v>0</v>
      </c>
      <c r="M117" s="957">
        <v>0</v>
      </c>
      <c r="N117" s="957">
        <v>0</v>
      </c>
      <c r="O117" s="957">
        <v>0</v>
      </c>
      <c r="P117" s="957">
        <v>0</v>
      </c>
      <c r="Q117" s="957">
        <v>0</v>
      </c>
      <c r="R117" s="957">
        <v>0</v>
      </c>
      <c r="S117" s="957">
        <v>0</v>
      </c>
      <c r="T117" s="957">
        <v>0</v>
      </c>
      <c r="U117" s="957">
        <v>0</v>
      </c>
      <c r="V117" s="957">
        <v>0</v>
      </c>
      <c r="W117" s="957">
        <v>0</v>
      </c>
      <c r="X117" s="957">
        <v>0</v>
      </c>
      <c r="Y117" s="957">
        <v>0</v>
      </c>
      <c r="Z117" s="957">
        <v>0</v>
      </c>
      <c r="AA117" s="957">
        <v>0</v>
      </c>
      <c r="AB117" s="937"/>
    </row>
    <row r="118" spans="1:28">
      <c r="A118" s="951" t="s">
        <v>3914</v>
      </c>
      <c r="B118" s="952">
        <v>0</v>
      </c>
      <c r="C118" s="953">
        <v>104.21902</v>
      </c>
      <c r="D118" s="953">
        <v>0</v>
      </c>
      <c r="E118" s="953">
        <v>0</v>
      </c>
      <c r="F118" s="954">
        <v>0</v>
      </c>
      <c r="G118" s="955">
        <v>0</v>
      </c>
      <c r="H118" s="955">
        <v>0</v>
      </c>
      <c r="I118" s="955">
        <v>0</v>
      </c>
      <c r="J118" s="955">
        <v>0</v>
      </c>
      <c r="K118" s="955">
        <v>104.21902</v>
      </c>
      <c r="L118" s="956">
        <v>0.38752476983811801</v>
      </c>
      <c r="M118" s="957">
        <v>6.7830734462339098E-3</v>
      </c>
      <c r="N118" s="957">
        <v>3.7473700842308701E-2</v>
      </c>
      <c r="O118" s="957">
        <v>2.55755228300623E-2</v>
      </c>
      <c r="P118" s="957">
        <v>3.5027346484650499E-3</v>
      </c>
      <c r="Q118" s="957">
        <v>4.4479170139238803E-3</v>
      </c>
      <c r="R118" s="957">
        <v>2.0571616189397901E-3</v>
      </c>
      <c r="S118" s="957">
        <v>0.10119011206676801</v>
      </c>
      <c r="T118" s="957">
        <v>0.184588556077841</v>
      </c>
      <c r="U118" s="957">
        <v>0.25186330091344</v>
      </c>
      <c r="V118" s="957">
        <v>8.3398444011072704E-5</v>
      </c>
      <c r="W118" s="957">
        <v>3.2247398350948098E-4</v>
      </c>
      <c r="X118" s="957">
        <v>1.1119792534809701E-3</v>
      </c>
      <c r="Y118" s="957">
        <v>5.5598962674048504E-4</v>
      </c>
      <c r="Z118" s="957">
        <v>1.1119792534809701E-3</v>
      </c>
      <c r="AA118" s="957">
        <v>2.1016407890790301E-3</v>
      </c>
      <c r="AB118" s="937"/>
    </row>
    <row r="119" spans="1:28">
      <c r="A119" s="951" t="s">
        <v>3915</v>
      </c>
      <c r="B119" s="952">
        <v>0</v>
      </c>
      <c r="C119" s="953">
        <v>3.73475</v>
      </c>
      <c r="D119" s="953">
        <v>0</v>
      </c>
      <c r="E119" s="953">
        <v>0</v>
      </c>
      <c r="F119" s="954">
        <v>0</v>
      </c>
      <c r="G119" s="955">
        <v>0</v>
      </c>
      <c r="H119" s="955">
        <v>0</v>
      </c>
      <c r="I119" s="955">
        <v>0</v>
      </c>
      <c r="J119" s="955">
        <v>0</v>
      </c>
      <c r="K119" s="955">
        <v>3.73475</v>
      </c>
      <c r="L119" s="956">
        <v>2.7008381593688301E-2</v>
      </c>
      <c r="M119" s="957">
        <v>8.8994831152972996E-4</v>
      </c>
      <c r="N119" s="957">
        <v>2.3333470655530699E-3</v>
      </c>
      <c r="O119" s="957">
        <v>1.1290389026869701E-2</v>
      </c>
      <c r="P119" s="957">
        <v>3.5863588673586101E-4</v>
      </c>
      <c r="Q119" s="957">
        <v>5.0474680355417495E-4</v>
      </c>
      <c r="R119" s="957">
        <v>1.72676538058007E-4</v>
      </c>
      <c r="S119" s="957">
        <v>1.2574394053454899E-2</v>
      </c>
      <c r="T119" s="957">
        <v>2.1252496991754698E-2</v>
      </c>
      <c r="U119" s="957">
        <v>3.2764266195621901E-2</v>
      </c>
      <c r="V119" s="957">
        <v>3.3649786903611698E-5</v>
      </c>
      <c r="W119" s="957">
        <v>7.9696863719080294E-6</v>
      </c>
      <c r="X119" s="957">
        <v>4.4276035399488998E-5</v>
      </c>
      <c r="Y119" s="957">
        <v>0</v>
      </c>
      <c r="Z119" s="957">
        <v>0</v>
      </c>
      <c r="AA119" s="957">
        <v>1.4921023929627801E-4</v>
      </c>
      <c r="AB119" s="937"/>
    </row>
    <row r="120" spans="1:28">
      <c r="A120" s="951" t="s">
        <v>3916</v>
      </c>
      <c r="B120" s="952">
        <v>0</v>
      </c>
      <c r="C120" s="953">
        <v>7.0000000000000001E-3</v>
      </c>
      <c r="D120" s="953">
        <v>0</v>
      </c>
      <c r="E120" s="953">
        <v>0</v>
      </c>
      <c r="F120" s="954">
        <v>0</v>
      </c>
      <c r="G120" s="955">
        <v>0</v>
      </c>
      <c r="H120" s="955">
        <v>0</v>
      </c>
      <c r="I120" s="955">
        <v>0</v>
      </c>
      <c r="J120" s="955">
        <v>0</v>
      </c>
      <c r="K120" s="955">
        <v>7.0000000000000001E-3</v>
      </c>
      <c r="L120" s="956">
        <v>5.4936782392725697E-5</v>
      </c>
      <c r="M120" s="957">
        <v>1.19499949615597E-6</v>
      </c>
      <c r="N120" s="957">
        <v>5.1617339347848003E-6</v>
      </c>
      <c r="O120" s="957">
        <v>9.2944405256575202E-6</v>
      </c>
      <c r="P120" s="957">
        <v>4.89617849119458E-7</v>
      </c>
      <c r="Q120" s="957">
        <v>8.4645797644380904E-7</v>
      </c>
      <c r="R120" s="957">
        <v>2.9874987403899201E-7</v>
      </c>
      <c r="S120" s="957">
        <v>1.33607582556327E-5</v>
      </c>
      <c r="T120" s="957">
        <v>2.5144781064948499E-5</v>
      </c>
      <c r="U120" s="957">
        <v>5.7509350752505898E-5</v>
      </c>
      <c r="V120" s="957">
        <v>1.16180506570719E-8</v>
      </c>
      <c r="W120" s="957">
        <v>3.7343734254873903E-8</v>
      </c>
      <c r="X120" s="957">
        <v>1.6597215224388399E-7</v>
      </c>
      <c r="Y120" s="957">
        <v>8.2986076121942103E-8</v>
      </c>
      <c r="Z120" s="957">
        <v>1.6597215224388399E-7</v>
      </c>
      <c r="AA120" s="957">
        <v>1.8422908899071099E-7</v>
      </c>
      <c r="AB120" s="937"/>
    </row>
    <row r="121" spans="1:28">
      <c r="A121" s="951" t="s">
        <v>3917</v>
      </c>
      <c r="B121" s="952">
        <v>0</v>
      </c>
      <c r="C121" s="953">
        <v>21.005299999999998</v>
      </c>
      <c r="D121" s="953">
        <v>0</v>
      </c>
      <c r="E121" s="953">
        <v>0</v>
      </c>
      <c r="F121" s="954">
        <v>0</v>
      </c>
      <c r="G121" s="955">
        <v>0</v>
      </c>
      <c r="H121" s="955">
        <v>0</v>
      </c>
      <c r="I121" s="955">
        <v>0</v>
      </c>
      <c r="J121" s="955">
        <v>0</v>
      </c>
      <c r="K121" s="955">
        <v>21.005299999999998</v>
      </c>
      <c r="L121" s="956">
        <v>0.14866557322632101</v>
      </c>
      <c r="M121" s="957">
        <v>4.3329664558425102E-3</v>
      </c>
      <c r="N121" s="957">
        <v>1.1654185639852301E-2</v>
      </c>
      <c r="O121" s="957">
        <v>9.7118213665435705E-3</v>
      </c>
      <c r="P121" s="957">
        <v>6.0263096684706197E-3</v>
      </c>
      <c r="Q121" s="957">
        <v>1.1205947730627201E-3</v>
      </c>
      <c r="R121" s="957">
        <v>1.41942004587945E-3</v>
      </c>
      <c r="S121" s="957">
        <v>6.3998412594915302E-2</v>
      </c>
      <c r="T121" s="957">
        <v>0.13372430958548501</v>
      </c>
      <c r="U121" s="957">
        <v>0.14517927837679201</v>
      </c>
      <c r="V121" s="957">
        <v>3.9843369708896701E-5</v>
      </c>
      <c r="W121" s="957">
        <v>1.4443221519475099E-4</v>
      </c>
      <c r="X121" s="957">
        <v>2.4902106068060397E-4</v>
      </c>
      <c r="Y121" s="957">
        <v>0</v>
      </c>
      <c r="Z121" s="957">
        <v>0</v>
      </c>
      <c r="AA121" s="957">
        <v>1.37210604435013E-3</v>
      </c>
      <c r="AB121" s="937"/>
    </row>
    <row r="122" spans="1:28">
      <c r="A122" s="951" t="s">
        <v>3918</v>
      </c>
      <c r="B122" s="952">
        <v>0</v>
      </c>
      <c r="C122" s="953">
        <v>4.0059999999999998E-2</v>
      </c>
      <c r="D122" s="953">
        <v>0</v>
      </c>
      <c r="E122" s="953">
        <v>0</v>
      </c>
      <c r="F122" s="954">
        <v>0</v>
      </c>
      <c r="G122" s="955">
        <v>0</v>
      </c>
      <c r="H122" s="955">
        <v>0</v>
      </c>
      <c r="I122" s="955">
        <v>0</v>
      </c>
      <c r="J122" s="955">
        <v>0</v>
      </c>
      <c r="K122" s="955">
        <v>4.0059999999999998E-2</v>
      </c>
      <c r="L122" s="956">
        <v>3.2626829398410198E-4</v>
      </c>
      <c r="M122" s="957">
        <v>6.6488444188900001E-6</v>
      </c>
      <c r="N122" s="957">
        <v>3.1582010989727503E-5</v>
      </c>
      <c r="O122" s="957">
        <v>7.3612206066282201E-5</v>
      </c>
      <c r="P122" s="957">
        <v>2.18462030906386E-6</v>
      </c>
      <c r="Q122" s="957">
        <v>3.5143891928418601E-6</v>
      </c>
      <c r="R122" s="957">
        <v>1.13980190038114E-6</v>
      </c>
      <c r="S122" s="957">
        <v>1.7666929455907701E-4</v>
      </c>
      <c r="T122" s="957">
        <v>3.2484354160862601E-4</v>
      </c>
      <c r="U122" s="957">
        <v>2.9967291630854202E-4</v>
      </c>
      <c r="V122" s="957">
        <v>5.6990095019057199E-8</v>
      </c>
      <c r="W122" s="957">
        <v>3.4668974469926399E-7</v>
      </c>
      <c r="X122" s="957">
        <v>4.7491745849214299E-7</v>
      </c>
      <c r="Y122" s="957">
        <v>0</v>
      </c>
      <c r="Z122" s="957">
        <v>0</v>
      </c>
      <c r="AA122" s="957">
        <v>1.9756566273273201E-6</v>
      </c>
      <c r="AB122" s="937"/>
    </row>
    <row r="123" spans="1:28">
      <c r="A123" s="951" t="s">
        <v>3919</v>
      </c>
      <c r="B123" s="952">
        <v>0</v>
      </c>
      <c r="C123" s="953">
        <v>9.7820000000000004E-2</v>
      </c>
      <c r="D123" s="953">
        <v>0</v>
      </c>
      <c r="E123" s="953">
        <v>0</v>
      </c>
      <c r="F123" s="954">
        <v>0</v>
      </c>
      <c r="G123" s="955">
        <v>0</v>
      </c>
      <c r="H123" s="955">
        <v>0</v>
      </c>
      <c r="I123" s="955">
        <v>0</v>
      </c>
      <c r="J123" s="955">
        <v>0</v>
      </c>
      <c r="K123" s="955">
        <v>9.7820000000000004E-2</v>
      </c>
      <c r="L123" s="956">
        <v>8.0249242752055403E-4</v>
      </c>
      <c r="M123" s="957">
        <v>1.8670705322371301E-5</v>
      </c>
      <c r="N123" s="957">
        <v>7.5494591086109901E-5</v>
      </c>
      <c r="O123" s="957">
        <v>1.02051060147122E-4</v>
      </c>
      <c r="P123" s="957">
        <v>8.5815664214625708E-6</v>
      </c>
      <c r="Q123" s="957">
        <v>6.8420597144093501E-6</v>
      </c>
      <c r="R123" s="957">
        <v>3.5949805279100002E-6</v>
      </c>
      <c r="S123" s="957">
        <v>1.9134573777585499E-4</v>
      </c>
      <c r="T123" s="957">
        <v>4.5111207269580298E-4</v>
      </c>
      <c r="U123" s="957">
        <v>5.2185201211596703E-4</v>
      </c>
      <c r="V123" s="957">
        <v>1.7395067070532199E-7</v>
      </c>
      <c r="W123" s="957">
        <v>3.5949805279100001E-7</v>
      </c>
      <c r="X123" s="957">
        <v>2.3193422760709602E-6</v>
      </c>
      <c r="Y123" s="957">
        <v>1.1596711380354801E-6</v>
      </c>
      <c r="Z123" s="957">
        <v>1.1596711380354801E-6</v>
      </c>
      <c r="AA123" s="957">
        <v>3.4326265685850302E-6</v>
      </c>
      <c r="AB123" s="937"/>
    </row>
    <row r="124" spans="1:28">
      <c r="A124" s="951" t="s">
        <v>3920</v>
      </c>
      <c r="B124" s="952">
        <v>0</v>
      </c>
      <c r="C124" s="953">
        <v>168.43136200000001</v>
      </c>
      <c r="D124" s="953">
        <v>0</v>
      </c>
      <c r="E124" s="953">
        <v>0</v>
      </c>
      <c r="F124" s="954">
        <v>0</v>
      </c>
      <c r="G124" s="955">
        <v>0</v>
      </c>
      <c r="H124" s="955">
        <v>0</v>
      </c>
      <c r="I124" s="955">
        <v>0</v>
      </c>
      <c r="J124" s="955">
        <v>0</v>
      </c>
      <c r="K124" s="955">
        <v>168.43136200000001</v>
      </c>
      <c r="L124" s="956">
        <v>1.2330114584210099</v>
      </c>
      <c r="M124" s="957">
        <v>3.03510512842095E-2</v>
      </c>
      <c r="N124" s="957">
        <v>0.109263784623154</v>
      </c>
      <c r="O124" s="957">
        <v>0.254190054505255</v>
      </c>
      <c r="P124" s="957">
        <v>2.4091146956841301E-2</v>
      </c>
      <c r="Q124" s="957">
        <v>1.5934301924210002E-2</v>
      </c>
      <c r="R124" s="957">
        <v>7.2083746799997597E-3</v>
      </c>
      <c r="S124" s="957">
        <v>0.38887284457893501</v>
      </c>
      <c r="T124" s="957">
        <v>0.77015792633681701</v>
      </c>
      <c r="U124" s="957">
        <v>1.1874848814947001</v>
      </c>
      <c r="V124" s="957">
        <v>7.2083746799997601E-4</v>
      </c>
      <c r="W124" s="957">
        <v>6.2599043273682195E-4</v>
      </c>
      <c r="X124" s="957">
        <v>9.4847035263154796E-3</v>
      </c>
      <c r="Y124" s="957">
        <v>3.7938814105261901E-3</v>
      </c>
      <c r="Z124" s="957">
        <v>1.8969407052631E-3</v>
      </c>
      <c r="AA124" s="957">
        <v>6.7151700966313604E-3</v>
      </c>
      <c r="AB124" s="937"/>
    </row>
    <row r="125" spans="1:28">
      <c r="A125" s="942"/>
      <c r="B125" s="943"/>
      <c r="C125" s="942"/>
      <c r="D125" s="942"/>
      <c r="E125" s="942"/>
      <c r="F125" s="943"/>
      <c r="G125" s="942"/>
      <c r="H125" s="942"/>
      <c r="I125" s="942"/>
      <c r="J125" s="942"/>
      <c r="K125" s="942"/>
      <c r="L125" s="943"/>
      <c r="M125" s="942"/>
      <c r="N125" s="942"/>
      <c r="O125" s="942"/>
      <c r="P125" s="942"/>
      <c r="Q125" s="942"/>
      <c r="R125" s="942"/>
      <c r="S125" s="942"/>
      <c r="T125" s="942"/>
      <c r="U125" s="942"/>
      <c r="V125" s="942"/>
      <c r="W125" s="942"/>
      <c r="X125" s="942"/>
      <c r="Y125" s="942"/>
      <c r="Z125" s="942"/>
      <c r="AA125" s="942"/>
      <c r="AB125" s="937"/>
    </row>
    <row r="126" spans="1:28">
      <c r="A126" s="944" t="s">
        <v>3921</v>
      </c>
      <c r="B126" s="945">
        <v>0</v>
      </c>
      <c r="C126" s="946">
        <v>1937</v>
      </c>
      <c r="D126" s="946">
        <v>0</v>
      </c>
      <c r="E126" s="946">
        <v>1</v>
      </c>
      <c r="F126" s="947">
        <v>731</v>
      </c>
      <c r="G126" s="948">
        <v>0</v>
      </c>
      <c r="H126" s="948">
        <v>0</v>
      </c>
      <c r="I126" s="948">
        <v>0</v>
      </c>
      <c r="J126" s="948">
        <v>0</v>
      </c>
      <c r="K126" s="948">
        <v>1052</v>
      </c>
      <c r="L126" s="949">
        <v>5.7425605736442096</v>
      </c>
      <c r="M126" s="950">
        <v>0.25465888090045802</v>
      </c>
      <c r="N126" s="950">
        <v>0.45268588822723999</v>
      </c>
      <c r="O126" s="950">
        <v>0.68642590738161102</v>
      </c>
      <c r="P126" s="950">
        <v>0.12491056037889101</v>
      </c>
      <c r="Q126" s="950">
        <v>7.4689247205147496E-2</v>
      </c>
      <c r="R126" s="950">
        <v>2.2597491915970699E-2</v>
      </c>
      <c r="S126" s="950">
        <v>1.7753991837163501</v>
      </c>
      <c r="T126" s="950">
        <v>4.0413543797650302</v>
      </c>
      <c r="U126" s="950">
        <v>7.2448813525959803</v>
      </c>
      <c r="V126" s="950">
        <v>1.63402270010018E-3</v>
      </c>
      <c r="W126" s="950">
        <v>3.18139456352288E-3</v>
      </c>
      <c r="X126" s="950">
        <v>9.4327174353745907E-3</v>
      </c>
      <c r="Y126" s="950">
        <v>4.2952091338031902E-3</v>
      </c>
      <c r="Z126" s="950">
        <v>1.14764698612354E-3</v>
      </c>
      <c r="AA126" s="950">
        <v>3.3974386842113097E-2</v>
      </c>
      <c r="AB126" s="937"/>
    </row>
    <row r="127" spans="1:28">
      <c r="A127" s="951" t="s">
        <v>3922</v>
      </c>
      <c r="B127" s="952">
        <v>0</v>
      </c>
      <c r="C127" s="953">
        <v>2.91208</v>
      </c>
      <c r="D127" s="953">
        <v>0</v>
      </c>
      <c r="E127" s="953">
        <v>0</v>
      </c>
      <c r="F127" s="954">
        <v>2.91208</v>
      </c>
      <c r="G127" s="955">
        <v>0</v>
      </c>
      <c r="H127" s="955">
        <v>0</v>
      </c>
      <c r="I127" s="955">
        <v>0</v>
      </c>
      <c r="J127" s="955">
        <v>0</v>
      </c>
      <c r="K127" s="955">
        <v>0</v>
      </c>
      <c r="L127" s="956">
        <v>0</v>
      </c>
      <c r="M127" s="957">
        <v>0</v>
      </c>
      <c r="N127" s="957">
        <v>0</v>
      </c>
      <c r="O127" s="957">
        <v>0</v>
      </c>
      <c r="P127" s="957">
        <v>0</v>
      </c>
      <c r="Q127" s="957">
        <v>0</v>
      </c>
      <c r="R127" s="957">
        <v>0</v>
      </c>
      <c r="S127" s="957">
        <v>0</v>
      </c>
      <c r="T127" s="957">
        <v>0</v>
      </c>
      <c r="U127" s="957">
        <v>0</v>
      </c>
      <c r="V127" s="957">
        <v>0</v>
      </c>
      <c r="W127" s="957">
        <v>0</v>
      </c>
      <c r="X127" s="957">
        <v>0</v>
      </c>
      <c r="Y127" s="957">
        <v>0</v>
      </c>
      <c r="Z127" s="957">
        <v>0</v>
      </c>
      <c r="AA127" s="957">
        <v>0</v>
      </c>
      <c r="AB127" s="937"/>
    </row>
    <row r="128" spans="1:28">
      <c r="A128" s="951" t="s">
        <v>3923</v>
      </c>
      <c r="B128" s="952">
        <v>0</v>
      </c>
      <c r="C128" s="953">
        <v>37.151000000000003</v>
      </c>
      <c r="D128" s="953">
        <v>0</v>
      </c>
      <c r="E128" s="953">
        <v>0</v>
      </c>
      <c r="F128" s="954">
        <v>0</v>
      </c>
      <c r="G128" s="955">
        <v>0</v>
      </c>
      <c r="H128" s="955">
        <v>0</v>
      </c>
      <c r="I128" s="955">
        <v>0</v>
      </c>
      <c r="J128" s="955">
        <v>0</v>
      </c>
      <c r="K128" s="955">
        <v>37.151000000000003</v>
      </c>
      <c r="L128" s="956">
        <v>0.18355835130377099</v>
      </c>
      <c r="M128" s="957">
        <v>7.7238352252182799E-3</v>
      </c>
      <c r="N128" s="957">
        <v>1.47284469274405E-2</v>
      </c>
      <c r="O128" s="957">
        <v>1.9075058653373101E-2</v>
      </c>
      <c r="P128" s="957">
        <v>3.68992937884922E-3</v>
      </c>
      <c r="Q128" s="957">
        <v>2.5954588003769901E-3</v>
      </c>
      <c r="R128" s="957">
        <v>7.8176469890873298E-4</v>
      </c>
      <c r="S128" s="957">
        <v>5.5974352441865299E-2</v>
      </c>
      <c r="T128" s="957">
        <v>0.120704469511508</v>
      </c>
      <c r="U128" s="957">
        <v>0.200131762920636</v>
      </c>
      <c r="V128" s="957">
        <v>4.0651764343254102E-5</v>
      </c>
      <c r="W128" s="957">
        <v>2.2514823328571501E-4</v>
      </c>
      <c r="X128" s="957">
        <v>3.1270587956349298E-4</v>
      </c>
      <c r="Y128" s="957">
        <v>0</v>
      </c>
      <c r="Z128" s="957">
        <v>0</v>
      </c>
      <c r="AA128" s="957">
        <v>9.2560940350794004E-4</v>
      </c>
      <c r="AB128" s="937"/>
    </row>
    <row r="129" spans="1:28">
      <c r="A129" s="951" t="s">
        <v>3924</v>
      </c>
      <c r="B129" s="952">
        <v>0</v>
      </c>
      <c r="C129" s="953">
        <v>9.5499999999999995E-3</v>
      </c>
      <c r="D129" s="953">
        <v>0</v>
      </c>
      <c r="E129" s="953">
        <v>0</v>
      </c>
      <c r="F129" s="954">
        <v>0</v>
      </c>
      <c r="G129" s="955">
        <v>0</v>
      </c>
      <c r="H129" s="955">
        <v>0</v>
      </c>
      <c r="I129" s="955">
        <v>0</v>
      </c>
      <c r="J129" s="955">
        <v>0</v>
      </c>
      <c r="K129" s="955">
        <v>0</v>
      </c>
      <c r="L129" s="956">
        <v>0</v>
      </c>
      <c r="M129" s="957">
        <v>0</v>
      </c>
      <c r="N129" s="957">
        <v>0</v>
      </c>
      <c r="O129" s="957">
        <v>0</v>
      </c>
      <c r="P129" s="957">
        <v>0</v>
      </c>
      <c r="Q129" s="957">
        <v>0</v>
      </c>
      <c r="R129" s="957">
        <v>0</v>
      </c>
      <c r="S129" s="957">
        <v>0</v>
      </c>
      <c r="T129" s="957">
        <v>0</v>
      </c>
      <c r="U129" s="957">
        <v>0</v>
      </c>
      <c r="V129" s="957">
        <v>0</v>
      </c>
      <c r="W129" s="957">
        <v>0</v>
      </c>
      <c r="X129" s="957">
        <v>0</v>
      </c>
      <c r="Y129" s="957">
        <v>0</v>
      </c>
      <c r="Z129" s="957">
        <v>0</v>
      </c>
      <c r="AA129" s="957">
        <v>0</v>
      </c>
      <c r="AB129" s="937"/>
    </row>
    <row r="130" spans="1:28">
      <c r="A130" s="951" t="s">
        <v>3925</v>
      </c>
      <c r="B130" s="952">
        <v>0</v>
      </c>
      <c r="C130" s="953">
        <v>0.72746999999999995</v>
      </c>
      <c r="D130" s="953">
        <v>0</v>
      </c>
      <c r="E130" s="953">
        <v>0</v>
      </c>
      <c r="F130" s="954">
        <v>0</v>
      </c>
      <c r="G130" s="955">
        <v>0</v>
      </c>
      <c r="H130" s="955">
        <v>0</v>
      </c>
      <c r="I130" s="955">
        <v>0</v>
      </c>
      <c r="J130" s="955">
        <v>0</v>
      </c>
      <c r="K130" s="955">
        <v>0</v>
      </c>
      <c r="L130" s="956">
        <v>0</v>
      </c>
      <c r="M130" s="957">
        <v>0</v>
      </c>
      <c r="N130" s="957">
        <v>0</v>
      </c>
      <c r="O130" s="957">
        <v>0</v>
      </c>
      <c r="P130" s="957">
        <v>0</v>
      </c>
      <c r="Q130" s="957">
        <v>0</v>
      </c>
      <c r="R130" s="957">
        <v>0</v>
      </c>
      <c r="S130" s="957">
        <v>0</v>
      </c>
      <c r="T130" s="957">
        <v>0</v>
      </c>
      <c r="U130" s="957">
        <v>0</v>
      </c>
      <c r="V130" s="957">
        <v>0</v>
      </c>
      <c r="W130" s="957">
        <v>0</v>
      </c>
      <c r="X130" s="957">
        <v>0</v>
      </c>
      <c r="Y130" s="957">
        <v>0</v>
      </c>
      <c r="Z130" s="957">
        <v>0</v>
      </c>
      <c r="AA130" s="957">
        <v>0</v>
      </c>
      <c r="AB130" s="937"/>
    </row>
    <row r="131" spans="1:28">
      <c r="A131" s="951" t="s">
        <v>3926</v>
      </c>
      <c r="B131" s="952">
        <v>0</v>
      </c>
      <c r="C131" s="953">
        <v>0.155</v>
      </c>
      <c r="D131" s="953">
        <v>0</v>
      </c>
      <c r="E131" s="953">
        <v>0</v>
      </c>
      <c r="F131" s="954">
        <v>0.155</v>
      </c>
      <c r="G131" s="955">
        <v>0</v>
      </c>
      <c r="H131" s="955">
        <v>0</v>
      </c>
      <c r="I131" s="955">
        <v>0</v>
      </c>
      <c r="J131" s="955">
        <v>0</v>
      </c>
      <c r="K131" s="955">
        <v>0</v>
      </c>
      <c r="L131" s="956">
        <v>0</v>
      </c>
      <c r="M131" s="957">
        <v>0</v>
      </c>
      <c r="N131" s="957">
        <v>0</v>
      </c>
      <c r="O131" s="957">
        <v>0</v>
      </c>
      <c r="P131" s="957">
        <v>0</v>
      </c>
      <c r="Q131" s="957">
        <v>0</v>
      </c>
      <c r="R131" s="957">
        <v>0</v>
      </c>
      <c r="S131" s="957">
        <v>0</v>
      </c>
      <c r="T131" s="957">
        <v>0</v>
      </c>
      <c r="U131" s="957">
        <v>0</v>
      </c>
      <c r="V131" s="957">
        <v>0</v>
      </c>
      <c r="W131" s="957">
        <v>0</v>
      </c>
      <c r="X131" s="957">
        <v>0</v>
      </c>
      <c r="Y131" s="957">
        <v>0</v>
      </c>
      <c r="Z131" s="957">
        <v>0</v>
      </c>
      <c r="AA131" s="957">
        <v>0</v>
      </c>
      <c r="AB131" s="937"/>
    </row>
    <row r="132" spans="1:28">
      <c r="A132" s="951" t="s">
        <v>3927</v>
      </c>
      <c r="B132" s="952">
        <v>0</v>
      </c>
      <c r="C132" s="953">
        <v>0.61519999999999997</v>
      </c>
      <c r="D132" s="953">
        <v>0</v>
      </c>
      <c r="E132" s="953">
        <v>0</v>
      </c>
      <c r="F132" s="954">
        <v>0.61519999999999997</v>
      </c>
      <c r="G132" s="955">
        <v>0</v>
      </c>
      <c r="H132" s="955">
        <v>0</v>
      </c>
      <c r="I132" s="955">
        <v>0</v>
      </c>
      <c r="J132" s="955">
        <v>0</v>
      </c>
      <c r="K132" s="955">
        <v>0</v>
      </c>
      <c r="L132" s="956">
        <v>0</v>
      </c>
      <c r="M132" s="957">
        <v>0</v>
      </c>
      <c r="N132" s="957">
        <v>0</v>
      </c>
      <c r="O132" s="957">
        <v>0</v>
      </c>
      <c r="P132" s="957">
        <v>0</v>
      </c>
      <c r="Q132" s="957">
        <v>0</v>
      </c>
      <c r="R132" s="957">
        <v>0</v>
      </c>
      <c r="S132" s="957">
        <v>0</v>
      </c>
      <c r="T132" s="957">
        <v>0</v>
      </c>
      <c r="U132" s="957">
        <v>0</v>
      </c>
      <c r="V132" s="957">
        <v>0</v>
      </c>
      <c r="W132" s="957">
        <v>0</v>
      </c>
      <c r="X132" s="957">
        <v>0</v>
      </c>
      <c r="Y132" s="957">
        <v>0</v>
      </c>
      <c r="Z132" s="957">
        <v>0</v>
      </c>
      <c r="AA132" s="957">
        <v>0</v>
      </c>
      <c r="AB132" s="937"/>
    </row>
    <row r="133" spans="1:28">
      <c r="A133" s="951" t="s">
        <v>3928</v>
      </c>
      <c r="B133" s="952">
        <v>0</v>
      </c>
      <c r="C133" s="953">
        <v>0.75</v>
      </c>
      <c r="D133" s="953">
        <v>0</v>
      </c>
      <c r="E133" s="953">
        <v>0</v>
      </c>
      <c r="F133" s="954">
        <v>0</v>
      </c>
      <c r="G133" s="955">
        <v>0</v>
      </c>
      <c r="H133" s="955">
        <v>0</v>
      </c>
      <c r="I133" s="955">
        <v>0</v>
      </c>
      <c r="J133" s="955">
        <v>0</v>
      </c>
      <c r="K133" s="955">
        <v>0</v>
      </c>
      <c r="L133" s="956">
        <v>0</v>
      </c>
      <c r="M133" s="957">
        <v>0</v>
      </c>
      <c r="N133" s="957">
        <v>0</v>
      </c>
      <c r="O133" s="957">
        <v>0</v>
      </c>
      <c r="P133" s="957">
        <v>0</v>
      </c>
      <c r="Q133" s="957">
        <v>0</v>
      </c>
      <c r="R133" s="957">
        <v>0</v>
      </c>
      <c r="S133" s="957">
        <v>0</v>
      </c>
      <c r="T133" s="957">
        <v>0</v>
      </c>
      <c r="U133" s="957">
        <v>0</v>
      </c>
      <c r="V133" s="957">
        <v>0</v>
      </c>
      <c r="W133" s="957">
        <v>0</v>
      </c>
      <c r="X133" s="957">
        <v>0</v>
      </c>
      <c r="Y133" s="957">
        <v>0</v>
      </c>
      <c r="Z133" s="957">
        <v>0</v>
      </c>
      <c r="AA133" s="957">
        <v>0</v>
      </c>
      <c r="AB133" s="937"/>
    </row>
    <row r="134" spans="1:28">
      <c r="A134" s="951" t="s">
        <v>3929</v>
      </c>
      <c r="B134" s="952">
        <v>0</v>
      </c>
      <c r="C134" s="953">
        <v>72.392039999999994</v>
      </c>
      <c r="D134" s="953">
        <v>0</v>
      </c>
      <c r="E134" s="953">
        <v>0</v>
      </c>
      <c r="F134" s="954">
        <v>72.392039999999994</v>
      </c>
      <c r="G134" s="955">
        <v>0</v>
      </c>
      <c r="H134" s="955">
        <v>0</v>
      </c>
      <c r="I134" s="955">
        <v>0</v>
      </c>
      <c r="J134" s="955">
        <v>0</v>
      </c>
      <c r="K134" s="955">
        <v>0</v>
      </c>
      <c r="L134" s="956">
        <v>0</v>
      </c>
      <c r="M134" s="957">
        <v>0</v>
      </c>
      <c r="N134" s="957">
        <v>0</v>
      </c>
      <c r="O134" s="957">
        <v>0</v>
      </c>
      <c r="P134" s="957">
        <v>0</v>
      </c>
      <c r="Q134" s="957">
        <v>0</v>
      </c>
      <c r="R134" s="957">
        <v>0</v>
      </c>
      <c r="S134" s="957">
        <v>0</v>
      </c>
      <c r="T134" s="957">
        <v>0</v>
      </c>
      <c r="U134" s="957">
        <v>0</v>
      </c>
      <c r="V134" s="957">
        <v>0</v>
      </c>
      <c r="W134" s="957">
        <v>0</v>
      </c>
      <c r="X134" s="957">
        <v>0</v>
      </c>
      <c r="Y134" s="957">
        <v>0</v>
      </c>
      <c r="Z134" s="957">
        <v>0</v>
      </c>
      <c r="AA134" s="957">
        <v>0</v>
      </c>
      <c r="AB134" s="937"/>
    </row>
    <row r="135" spans="1:28">
      <c r="A135" s="951" t="s">
        <v>3930</v>
      </c>
      <c r="B135" s="952">
        <v>0</v>
      </c>
      <c r="C135" s="953">
        <v>8.9999999999999993E-3</v>
      </c>
      <c r="D135" s="953">
        <v>0</v>
      </c>
      <c r="E135" s="953">
        <v>0</v>
      </c>
      <c r="F135" s="954">
        <v>0</v>
      </c>
      <c r="G135" s="955">
        <v>0</v>
      </c>
      <c r="H135" s="955">
        <v>0</v>
      </c>
      <c r="I135" s="955">
        <v>0</v>
      </c>
      <c r="J135" s="955">
        <v>0</v>
      </c>
      <c r="K135" s="955">
        <v>0</v>
      </c>
      <c r="L135" s="956">
        <v>0</v>
      </c>
      <c r="M135" s="957">
        <v>0</v>
      </c>
      <c r="N135" s="957">
        <v>0</v>
      </c>
      <c r="O135" s="957">
        <v>0</v>
      </c>
      <c r="P135" s="957">
        <v>0</v>
      </c>
      <c r="Q135" s="957">
        <v>0</v>
      </c>
      <c r="R135" s="957">
        <v>0</v>
      </c>
      <c r="S135" s="957">
        <v>0</v>
      </c>
      <c r="T135" s="957">
        <v>0</v>
      </c>
      <c r="U135" s="957">
        <v>0</v>
      </c>
      <c r="V135" s="957">
        <v>0</v>
      </c>
      <c r="W135" s="957">
        <v>0</v>
      </c>
      <c r="X135" s="957">
        <v>0</v>
      </c>
      <c r="Y135" s="957">
        <v>0</v>
      </c>
      <c r="Z135" s="957">
        <v>0</v>
      </c>
      <c r="AA135" s="957">
        <v>0</v>
      </c>
      <c r="AB135" s="937"/>
    </row>
    <row r="136" spans="1:28">
      <c r="A136" s="951" t="s">
        <v>3931</v>
      </c>
      <c r="B136" s="952">
        <v>0</v>
      </c>
      <c r="C136" s="953">
        <v>0</v>
      </c>
      <c r="D136" s="953">
        <v>0</v>
      </c>
      <c r="E136" s="953">
        <v>0</v>
      </c>
      <c r="F136" s="954">
        <v>0</v>
      </c>
      <c r="G136" s="955">
        <v>0</v>
      </c>
      <c r="H136" s="955">
        <v>0</v>
      </c>
      <c r="I136" s="955">
        <v>0</v>
      </c>
      <c r="J136" s="955">
        <v>0</v>
      </c>
      <c r="K136" s="955">
        <v>0</v>
      </c>
      <c r="L136" s="956">
        <v>0</v>
      </c>
      <c r="M136" s="957">
        <v>0</v>
      </c>
      <c r="N136" s="957">
        <v>0</v>
      </c>
      <c r="O136" s="957">
        <v>0</v>
      </c>
      <c r="P136" s="957">
        <v>0</v>
      </c>
      <c r="Q136" s="957">
        <v>0</v>
      </c>
      <c r="R136" s="957">
        <v>0</v>
      </c>
      <c r="S136" s="957">
        <v>0</v>
      </c>
      <c r="T136" s="957">
        <v>0</v>
      </c>
      <c r="U136" s="957">
        <v>0</v>
      </c>
      <c r="V136" s="957">
        <v>0</v>
      </c>
      <c r="W136" s="957">
        <v>0</v>
      </c>
      <c r="X136" s="957">
        <v>0</v>
      </c>
      <c r="Y136" s="957">
        <v>0</v>
      </c>
      <c r="Z136" s="957">
        <v>0</v>
      </c>
      <c r="AA136" s="957">
        <v>0</v>
      </c>
      <c r="AB136" s="937"/>
    </row>
    <row r="137" spans="1:28">
      <c r="A137" s="951" t="s">
        <v>3932</v>
      </c>
      <c r="B137" s="952">
        <v>0</v>
      </c>
      <c r="C137" s="953">
        <v>1.7999999999999999E-2</v>
      </c>
      <c r="D137" s="953">
        <v>0</v>
      </c>
      <c r="E137" s="953">
        <v>0</v>
      </c>
      <c r="F137" s="954">
        <v>1.7999999999999999E-2</v>
      </c>
      <c r="G137" s="955">
        <v>0</v>
      </c>
      <c r="H137" s="955">
        <v>0</v>
      </c>
      <c r="I137" s="955">
        <v>0</v>
      </c>
      <c r="J137" s="955">
        <v>0</v>
      </c>
      <c r="K137" s="955">
        <v>0</v>
      </c>
      <c r="L137" s="956">
        <v>0</v>
      </c>
      <c r="M137" s="957">
        <v>0</v>
      </c>
      <c r="N137" s="957">
        <v>0</v>
      </c>
      <c r="O137" s="957">
        <v>0</v>
      </c>
      <c r="P137" s="957">
        <v>0</v>
      </c>
      <c r="Q137" s="957">
        <v>0</v>
      </c>
      <c r="R137" s="957">
        <v>0</v>
      </c>
      <c r="S137" s="957">
        <v>0</v>
      </c>
      <c r="T137" s="957">
        <v>0</v>
      </c>
      <c r="U137" s="957">
        <v>0</v>
      </c>
      <c r="V137" s="957">
        <v>0</v>
      </c>
      <c r="W137" s="957">
        <v>0</v>
      </c>
      <c r="X137" s="957">
        <v>0</v>
      </c>
      <c r="Y137" s="957">
        <v>0</v>
      </c>
      <c r="Z137" s="957">
        <v>0</v>
      </c>
      <c r="AA137" s="957">
        <v>0</v>
      </c>
      <c r="AB137" s="937"/>
    </row>
    <row r="138" spans="1:28">
      <c r="A138" s="951" t="s">
        <v>3933</v>
      </c>
      <c r="B138" s="952">
        <v>0</v>
      </c>
      <c r="C138" s="953">
        <v>148.21700000000001</v>
      </c>
      <c r="D138" s="953">
        <v>0</v>
      </c>
      <c r="E138" s="953">
        <v>0</v>
      </c>
      <c r="F138" s="954">
        <v>0</v>
      </c>
      <c r="G138" s="955">
        <v>0</v>
      </c>
      <c r="H138" s="955">
        <v>0</v>
      </c>
      <c r="I138" s="955">
        <v>0</v>
      </c>
      <c r="J138" s="955">
        <v>0</v>
      </c>
      <c r="K138" s="955">
        <v>0</v>
      </c>
      <c r="L138" s="956">
        <v>0</v>
      </c>
      <c r="M138" s="957">
        <v>0</v>
      </c>
      <c r="N138" s="957">
        <v>0</v>
      </c>
      <c r="O138" s="957">
        <v>0</v>
      </c>
      <c r="P138" s="957">
        <v>0</v>
      </c>
      <c r="Q138" s="957">
        <v>0</v>
      </c>
      <c r="R138" s="957">
        <v>0</v>
      </c>
      <c r="S138" s="957">
        <v>0</v>
      </c>
      <c r="T138" s="957">
        <v>0</v>
      </c>
      <c r="U138" s="957">
        <v>0</v>
      </c>
      <c r="V138" s="957">
        <v>0</v>
      </c>
      <c r="W138" s="957">
        <v>0</v>
      </c>
      <c r="X138" s="957">
        <v>0</v>
      </c>
      <c r="Y138" s="957">
        <v>0</v>
      </c>
      <c r="Z138" s="957">
        <v>0</v>
      </c>
      <c r="AA138" s="957">
        <v>0</v>
      </c>
      <c r="AB138" s="937"/>
    </row>
    <row r="139" spans="1:28">
      <c r="A139" s="951" t="s">
        <v>4245</v>
      </c>
      <c r="B139" s="952">
        <v>0</v>
      </c>
      <c r="C139" s="953">
        <v>0</v>
      </c>
      <c r="D139" s="953">
        <v>0</v>
      </c>
      <c r="E139" s="953">
        <v>0</v>
      </c>
      <c r="F139" s="954">
        <v>0</v>
      </c>
      <c r="G139" s="955">
        <v>0</v>
      </c>
      <c r="H139" s="955">
        <v>0</v>
      </c>
      <c r="I139" s="955">
        <v>0</v>
      </c>
      <c r="J139" s="955">
        <v>0</v>
      </c>
      <c r="K139" s="955">
        <v>0</v>
      </c>
      <c r="L139" s="956">
        <v>0</v>
      </c>
      <c r="M139" s="957">
        <v>0</v>
      </c>
      <c r="N139" s="957">
        <v>0</v>
      </c>
      <c r="O139" s="957">
        <v>0</v>
      </c>
      <c r="P139" s="957">
        <v>0</v>
      </c>
      <c r="Q139" s="957">
        <v>0</v>
      </c>
      <c r="R139" s="957">
        <v>0</v>
      </c>
      <c r="S139" s="957">
        <v>0</v>
      </c>
      <c r="T139" s="957">
        <v>0</v>
      </c>
      <c r="U139" s="957">
        <v>0</v>
      </c>
      <c r="V139" s="957">
        <v>0</v>
      </c>
      <c r="W139" s="957">
        <v>0</v>
      </c>
      <c r="X139" s="957">
        <v>0</v>
      </c>
      <c r="Y139" s="957">
        <v>0</v>
      </c>
      <c r="Z139" s="957">
        <v>0</v>
      </c>
      <c r="AA139" s="957">
        <v>0</v>
      </c>
      <c r="AB139" s="937"/>
    </row>
    <row r="140" spans="1:28">
      <c r="A140" s="951" t="s">
        <v>3934</v>
      </c>
      <c r="B140" s="952">
        <v>0</v>
      </c>
      <c r="C140" s="953">
        <v>3.5021100000000001</v>
      </c>
      <c r="D140" s="953">
        <v>0</v>
      </c>
      <c r="E140" s="953">
        <v>0</v>
      </c>
      <c r="F140" s="954">
        <v>0</v>
      </c>
      <c r="G140" s="955">
        <v>0</v>
      </c>
      <c r="H140" s="955">
        <v>0</v>
      </c>
      <c r="I140" s="955">
        <v>0</v>
      </c>
      <c r="J140" s="955">
        <v>0</v>
      </c>
      <c r="K140" s="955">
        <v>0</v>
      </c>
      <c r="L140" s="956">
        <v>0</v>
      </c>
      <c r="M140" s="957">
        <v>0</v>
      </c>
      <c r="N140" s="957">
        <v>0</v>
      </c>
      <c r="O140" s="957">
        <v>0</v>
      </c>
      <c r="P140" s="957">
        <v>0</v>
      </c>
      <c r="Q140" s="957">
        <v>0</v>
      </c>
      <c r="R140" s="957">
        <v>0</v>
      </c>
      <c r="S140" s="957">
        <v>0</v>
      </c>
      <c r="T140" s="957">
        <v>0</v>
      </c>
      <c r="U140" s="957">
        <v>0</v>
      </c>
      <c r="V140" s="957">
        <v>0</v>
      </c>
      <c r="W140" s="957">
        <v>0</v>
      </c>
      <c r="X140" s="957">
        <v>0</v>
      </c>
      <c r="Y140" s="957">
        <v>0</v>
      </c>
      <c r="Z140" s="957">
        <v>0</v>
      </c>
      <c r="AA140" s="957">
        <v>0</v>
      </c>
      <c r="AB140" s="937"/>
    </row>
    <row r="141" spans="1:28">
      <c r="A141" s="951" t="s">
        <v>3935</v>
      </c>
      <c r="B141" s="952">
        <v>0</v>
      </c>
      <c r="C141" s="953">
        <v>0.41949999999999998</v>
      </c>
      <c r="D141" s="953">
        <v>0</v>
      </c>
      <c r="E141" s="953">
        <v>0</v>
      </c>
      <c r="F141" s="954">
        <v>0</v>
      </c>
      <c r="G141" s="955">
        <v>0</v>
      </c>
      <c r="H141" s="955">
        <v>0</v>
      </c>
      <c r="I141" s="955">
        <v>0</v>
      </c>
      <c r="J141" s="955">
        <v>0</v>
      </c>
      <c r="K141" s="955">
        <v>0</v>
      </c>
      <c r="L141" s="956">
        <v>0</v>
      </c>
      <c r="M141" s="957">
        <v>0</v>
      </c>
      <c r="N141" s="957">
        <v>0</v>
      </c>
      <c r="O141" s="957">
        <v>0</v>
      </c>
      <c r="P141" s="957">
        <v>0</v>
      </c>
      <c r="Q141" s="957">
        <v>0</v>
      </c>
      <c r="R141" s="957">
        <v>0</v>
      </c>
      <c r="S141" s="957">
        <v>0</v>
      </c>
      <c r="T141" s="957">
        <v>0</v>
      </c>
      <c r="U141" s="957">
        <v>0</v>
      </c>
      <c r="V141" s="957">
        <v>0</v>
      </c>
      <c r="W141" s="957">
        <v>0</v>
      </c>
      <c r="X141" s="957">
        <v>0</v>
      </c>
      <c r="Y141" s="957">
        <v>0</v>
      </c>
      <c r="Z141" s="957">
        <v>0</v>
      </c>
      <c r="AA141" s="957">
        <v>0</v>
      </c>
      <c r="AB141" s="937"/>
    </row>
    <row r="142" spans="1:28">
      <c r="A142" s="951" t="s">
        <v>3936</v>
      </c>
      <c r="B142" s="952">
        <v>0</v>
      </c>
      <c r="C142" s="953">
        <v>6.0034000000000001</v>
      </c>
      <c r="D142" s="953">
        <v>0</v>
      </c>
      <c r="E142" s="953">
        <v>0</v>
      </c>
      <c r="F142" s="954">
        <v>6.0034000000000001</v>
      </c>
      <c r="G142" s="955">
        <v>0</v>
      </c>
      <c r="H142" s="955">
        <v>0</v>
      </c>
      <c r="I142" s="955">
        <v>0</v>
      </c>
      <c r="J142" s="955">
        <v>0</v>
      </c>
      <c r="K142" s="955">
        <v>0</v>
      </c>
      <c r="L142" s="956">
        <v>0</v>
      </c>
      <c r="M142" s="957">
        <v>0</v>
      </c>
      <c r="N142" s="957">
        <v>0</v>
      </c>
      <c r="O142" s="957">
        <v>0</v>
      </c>
      <c r="P142" s="957">
        <v>0</v>
      </c>
      <c r="Q142" s="957">
        <v>0</v>
      </c>
      <c r="R142" s="957">
        <v>0</v>
      </c>
      <c r="S142" s="957">
        <v>0</v>
      </c>
      <c r="T142" s="957">
        <v>0</v>
      </c>
      <c r="U142" s="957">
        <v>0</v>
      </c>
      <c r="V142" s="957">
        <v>0</v>
      </c>
      <c r="W142" s="957">
        <v>0</v>
      </c>
      <c r="X142" s="957">
        <v>0</v>
      </c>
      <c r="Y142" s="957">
        <v>0</v>
      </c>
      <c r="Z142" s="957">
        <v>0</v>
      </c>
      <c r="AA142" s="957">
        <v>0</v>
      </c>
      <c r="AB142" s="937"/>
    </row>
    <row r="143" spans="1:28">
      <c r="A143" s="951" t="s">
        <v>3937</v>
      </c>
      <c r="B143" s="952">
        <v>0</v>
      </c>
      <c r="C143" s="953">
        <v>0</v>
      </c>
      <c r="D143" s="953">
        <v>0</v>
      </c>
      <c r="E143" s="953">
        <v>0</v>
      </c>
      <c r="F143" s="954">
        <v>0</v>
      </c>
      <c r="G143" s="955">
        <v>0</v>
      </c>
      <c r="H143" s="955">
        <v>0</v>
      </c>
      <c r="I143" s="955">
        <v>0</v>
      </c>
      <c r="J143" s="955">
        <v>0</v>
      </c>
      <c r="K143" s="955">
        <v>0</v>
      </c>
      <c r="L143" s="956">
        <v>0</v>
      </c>
      <c r="M143" s="957">
        <v>0</v>
      </c>
      <c r="N143" s="957">
        <v>0</v>
      </c>
      <c r="O143" s="957">
        <v>0</v>
      </c>
      <c r="P143" s="957">
        <v>0</v>
      </c>
      <c r="Q143" s="957">
        <v>0</v>
      </c>
      <c r="R143" s="957">
        <v>0</v>
      </c>
      <c r="S143" s="957">
        <v>0</v>
      </c>
      <c r="T143" s="957">
        <v>0</v>
      </c>
      <c r="U143" s="957">
        <v>0</v>
      </c>
      <c r="V143" s="957">
        <v>0</v>
      </c>
      <c r="W143" s="957">
        <v>0</v>
      </c>
      <c r="X143" s="957">
        <v>0</v>
      </c>
      <c r="Y143" s="957">
        <v>0</v>
      </c>
      <c r="Z143" s="957">
        <v>0</v>
      </c>
      <c r="AA143" s="957">
        <v>0</v>
      </c>
      <c r="AB143" s="937"/>
    </row>
    <row r="144" spans="1:28">
      <c r="A144" s="951" t="s">
        <v>3941</v>
      </c>
      <c r="B144" s="952">
        <v>0</v>
      </c>
      <c r="C144" s="953">
        <v>61.799019999999999</v>
      </c>
      <c r="D144" s="953">
        <v>0</v>
      </c>
      <c r="E144" s="953">
        <v>0</v>
      </c>
      <c r="F144" s="954">
        <v>0</v>
      </c>
      <c r="G144" s="955">
        <v>0</v>
      </c>
      <c r="H144" s="955">
        <v>0</v>
      </c>
      <c r="I144" s="955">
        <v>0</v>
      </c>
      <c r="J144" s="955">
        <v>0</v>
      </c>
      <c r="K144" s="955">
        <v>61.799019999999999</v>
      </c>
      <c r="L144" s="956">
        <v>0.43005785006787101</v>
      </c>
      <c r="M144" s="957">
        <v>1.8096130999448699E-2</v>
      </c>
      <c r="N144" s="957">
        <v>3.4507197168989298E-2</v>
      </c>
      <c r="O144" s="957">
        <v>4.4690849836695301E-2</v>
      </c>
      <c r="P144" s="957">
        <v>8.6451152143115408E-3</v>
      </c>
      <c r="Q144" s="957">
        <v>6.0808861253208299E-3</v>
      </c>
      <c r="R144" s="957">
        <v>1.83159220642194E-3</v>
      </c>
      <c r="S144" s="957">
        <v>0.13114200197981099</v>
      </c>
      <c r="T144" s="957">
        <v>0.28279783667154701</v>
      </c>
      <c r="U144" s="957">
        <v>0.46888760484401598</v>
      </c>
      <c r="V144" s="957">
        <v>9.5242794733940705E-5</v>
      </c>
      <c r="W144" s="957">
        <v>5.2749855544951803E-4</v>
      </c>
      <c r="X144" s="957">
        <v>7.3263688256877495E-4</v>
      </c>
      <c r="Y144" s="957">
        <v>0</v>
      </c>
      <c r="Z144" s="957">
        <v>0</v>
      </c>
      <c r="AA144" s="957">
        <v>2.1686051724035698E-3</v>
      </c>
      <c r="AB144" s="937"/>
    </row>
    <row r="145" spans="1:28">
      <c r="A145" s="951" t="s">
        <v>3942</v>
      </c>
      <c r="B145" s="952">
        <v>0</v>
      </c>
      <c r="C145" s="953">
        <v>3.8440400000000001</v>
      </c>
      <c r="D145" s="953">
        <v>0</v>
      </c>
      <c r="E145" s="953">
        <v>5.2200000000000003E-2</v>
      </c>
      <c r="F145" s="954">
        <v>0</v>
      </c>
      <c r="G145" s="955">
        <v>0</v>
      </c>
      <c r="H145" s="955">
        <v>0</v>
      </c>
      <c r="I145" s="955">
        <v>0</v>
      </c>
      <c r="J145" s="955">
        <v>0</v>
      </c>
      <c r="K145" s="955">
        <v>3.7918400000000001</v>
      </c>
      <c r="L145" s="956">
        <v>2.9354208520299001E-2</v>
      </c>
      <c r="M145" s="957">
        <v>2.9668878443181202E-4</v>
      </c>
      <c r="N145" s="957">
        <v>2.7780858905887898E-3</v>
      </c>
      <c r="O145" s="957">
        <v>1.2137268454028699E-3</v>
      </c>
      <c r="P145" s="957">
        <v>4.3604260742251201E-4</v>
      </c>
      <c r="Q145" s="957">
        <v>7.1924553801651402E-4</v>
      </c>
      <c r="R145" s="957">
        <v>1.4384910760330299E-4</v>
      </c>
      <c r="S145" s="957">
        <v>4.0008033052168603E-3</v>
      </c>
      <c r="T145" s="957">
        <v>7.9566537643076893E-3</v>
      </c>
      <c r="U145" s="957">
        <v>2.8590010136156401E-2</v>
      </c>
      <c r="V145" s="957">
        <v>2.24764230630161E-6</v>
      </c>
      <c r="W145" s="957">
        <v>2.24764230630161E-6</v>
      </c>
      <c r="X145" s="957">
        <v>0</v>
      </c>
      <c r="Y145" s="957">
        <v>0</v>
      </c>
      <c r="Z145" s="957">
        <v>4.4952846126032099E-5</v>
      </c>
      <c r="AA145" s="957">
        <v>6.7878797650308505E-5</v>
      </c>
      <c r="AB145" s="937"/>
    </row>
    <row r="146" spans="1:28">
      <c r="A146" s="951" t="s">
        <v>3943</v>
      </c>
      <c r="B146" s="952">
        <v>0</v>
      </c>
      <c r="C146" s="953">
        <v>656</v>
      </c>
      <c r="D146" s="953">
        <v>0</v>
      </c>
      <c r="E146" s="953">
        <v>0.57399999999999995</v>
      </c>
      <c r="F146" s="954">
        <v>0</v>
      </c>
      <c r="G146" s="955">
        <v>0</v>
      </c>
      <c r="H146" s="955">
        <v>0</v>
      </c>
      <c r="I146" s="955">
        <v>0</v>
      </c>
      <c r="J146" s="955">
        <v>0</v>
      </c>
      <c r="K146" s="955">
        <v>655.42600000000004</v>
      </c>
      <c r="L146" s="956">
        <v>4.7864284096903997</v>
      </c>
      <c r="M146" s="957">
        <v>0.20280159333266201</v>
      </c>
      <c r="N146" s="957">
        <v>0.39239388748273601</v>
      </c>
      <c r="O146" s="957">
        <v>0.48952108735470001</v>
      </c>
      <c r="P146" s="957">
        <v>8.0032812694498606E-2</v>
      </c>
      <c r="Q146" s="957">
        <v>6.2161407918057202E-2</v>
      </c>
      <c r="R146" s="957">
        <v>1.32092991825872E-2</v>
      </c>
      <c r="S146" s="957">
        <v>1.3597807982075001</v>
      </c>
      <c r="T146" s="957">
        <v>3.12361074788237</v>
      </c>
      <c r="U146" s="957">
        <v>5.2759494970451</v>
      </c>
      <c r="V146" s="957">
        <v>9.3242111877085796E-4</v>
      </c>
      <c r="W146" s="957">
        <v>1.86484223754172E-3</v>
      </c>
      <c r="X146" s="957">
        <v>0</v>
      </c>
      <c r="Y146" s="957">
        <v>0</v>
      </c>
      <c r="Z146" s="957">
        <v>0</v>
      </c>
      <c r="AA146" s="957">
        <v>2.7972633563125699E-2</v>
      </c>
      <c r="AB146" s="937"/>
    </row>
    <row r="147" spans="1:28">
      <c r="A147" s="951" t="s">
        <v>4211</v>
      </c>
      <c r="B147" s="952">
        <v>0</v>
      </c>
      <c r="C147" s="953">
        <v>0</v>
      </c>
      <c r="D147" s="953">
        <v>0</v>
      </c>
      <c r="E147" s="953">
        <v>0</v>
      </c>
      <c r="F147" s="954">
        <v>0</v>
      </c>
      <c r="G147" s="955">
        <v>0</v>
      </c>
      <c r="H147" s="955">
        <v>0</v>
      </c>
      <c r="I147" s="955">
        <v>0</v>
      </c>
      <c r="J147" s="955">
        <v>0</v>
      </c>
      <c r="K147" s="955">
        <v>0</v>
      </c>
      <c r="L147" s="956">
        <v>0</v>
      </c>
      <c r="M147" s="957">
        <v>0</v>
      </c>
      <c r="N147" s="957">
        <v>0</v>
      </c>
      <c r="O147" s="957">
        <v>0</v>
      </c>
      <c r="P147" s="957">
        <v>0</v>
      </c>
      <c r="Q147" s="957">
        <v>0</v>
      </c>
      <c r="R147" s="957">
        <v>0</v>
      </c>
      <c r="S147" s="957">
        <v>0</v>
      </c>
      <c r="T147" s="957">
        <v>0</v>
      </c>
      <c r="U147" s="957">
        <v>0</v>
      </c>
      <c r="V147" s="957">
        <v>0</v>
      </c>
      <c r="W147" s="957">
        <v>0</v>
      </c>
      <c r="X147" s="957">
        <v>0</v>
      </c>
      <c r="Y147" s="957">
        <v>0</v>
      </c>
      <c r="Z147" s="957">
        <v>0</v>
      </c>
      <c r="AA147" s="957">
        <v>0</v>
      </c>
      <c r="AB147" s="937"/>
    </row>
    <row r="148" spans="1:28">
      <c r="A148" s="951" t="s">
        <v>3944</v>
      </c>
      <c r="B148" s="952">
        <v>0</v>
      </c>
      <c r="C148" s="953">
        <v>648.72500000000002</v>
      </c>
      <c r="D148" s="953">
        <v>0</v>
      </c>
      <c r="E148" s="953">
        <v>0</v>
      </c>
      <c r="F148" s="954">
        <v>648.72500000000002</v>
      </c>
      <c r="G148" s="955">
        <v>0</v>
      </c>
      <c r="H148" s="955">
        <v>0</v>
      </c>
      <c r="I148" s="955">
        <v>0</v>
      </c>
      <c r="J148" s="955">
        <v>0</v>
      </c>
      <c r="K148" s="955">
        <v>0</v>
      </c>
      <c r="L148" s="956">
        <v>0</v>
      </c>
      <c r="M148" s="957">
        <v>0</v>
      </c>
      <c r="N148" s="957">
        <v>0</v>
      </c>
      <c r="O148" s="957">
        <v>0</v>
      </c>
      <c r="P148" s="957">
        <v>0</v>
      </c>
      <c r="Q148" s="957">
        <v>0</v>
      </c>
      <c r="R148" s="957">
        <v>0</v>
      </c>
      <c r="S148" s="957">
        <v>0</v>
      </c>
      <c r="T148" s="957">
        <v>0</v>
      </c>
      <c r="U148" s="957">
        <v>0</v>
      </c>
      <c r="V148" s="957">
        <v>0</v>
      </c>
      <c r="W148" s="957">
        <v>0</v>
      </c>
      <c r="X148" s="957">
        <v>0</v>
      </c>
      <c r="Y148" s="957">
        <v>0</v>
      </c>
      <c r="Z148" s="957">
        <v>0</v>
      </c>
      <c r="AA148" s="957">
        <v>0</v>
      </c>
      <c r="AB148" s="937"/>
    </row>
    <row r="149" spans="1:28">
      <c r="A149" s="951" t="s">
        <v>3945</v>
      </c>
      <c r="B149" s="952">
        <v>0</v>
      </c>
      <c r="C149" s="953">
        <v>250.85863800000001</v>
      </c>
      <c r="D149" s="953">
        <v>0</v>
      </c>
      <c r="E149" s="953">
        <v>0</v>
      </c>
      <c r="F149" s="954">
        <v>0</v>
      </c>
      <c r="G149" s="955">
        <v>0</v>
      </c>
      <c r="H149" s="955">
        <v>0</v>
      </c>
      <c r="I149" s="955">
        <v>0</v>
      </c>
      <c r="J149" s="955">
        <v>0</v>
      </c>
      <c r="K149" s="955">
        <v>250.85863800000001</v>
      </c>
      <c r="L149" s="956">
        <v>0.199255837133898</v>
      </c>
      <c r="M149" s="957">
        <v>2.0520377257073098E-2</v>
      </c>
      <c r="N149" s="957">
        <v>2.9739677184163901E-4</v>
      </c>
      <c r="O149" s="957">
        <v>7.1375225241993301E-2</v>
      </c>
      <c r="P149" s="957">
        <v>2.7955296553114101E-2</v>
      </c>
      <c r="Q149" s="957">
        <v>8.9219031552491702E-4</v>
      </c>
      <c r="R149" s="957">
        <v>4.7583483494662198E-3</v>
      </c>
      <c r="S149" s="957">
        <v>0.166542192231318</v>
      </c>
      <c r="T149" s="957">
        <v>0.39553770654937997</v>
      </c>
      <c r="U149" s="957">
        <v>1.1092899589693099</v>
      </c>
      <c r="V149" s="957">
        <v>5.3531418931494995E-4</v>
      </c>
      <c r="W149" s="957">
        <v>3.5687612620996701E-4</v>
      </c>
      <c r="X149" s="957">
        <v>0</v>
      </c>
      <c r="Y149" s="957">
        <v>0</v>
      </c>
      <c r="Z149" s="957">
        <v>0</v>
      </c>
      <c r="AA149" s="957">
        <v>1.814120308234E-3</v>
      </c>
      <c r="AB149" s="937"/>
    </row>
    <row r="150" spans="1:28">
      <c r="A150" s="951" t="s">
        <v>3947</v>
      </c>
      <c r="B150" s="952">
        <v>0</v>
      </c>
      <c r="C150" s="953">
        <v>28.879000000000001</v>
      </c>
      <c r="D150" s="953">
        <v>0</v>
      </c>
      <c r="E150" s="953">
        <v>0</v>
      </c>
      <c r="F150" s="954">
        <v>0</v>
      </c>
      <c r="G150" s="955">
        <v>0</v>
      </c>
      <c r="H150" s="955">
        <v>0</v>
      </c>
      <c r="I150" s="955">
        <v>0</v>
      </c>
      <c r="J150" s="955">
        <v>0</v>
      </c>
      <c r="K150" s="955">
        <v>28.879000000000001</v>
      </c>
      <c r="L150" s="956">
        <v>9.1753815877607406E-2</v>
      </c>
      <c r="M150" s="957">
        <v>5.0670017723454799E-3</v>
      </c>
      <c r="N150" s="957">
        <v>5.7517317415813601E-3</v>
      </c>
      <c r="O150" s="957">
        <v>5.1354747692690703E-2</v>
      </c>
      <c r="P150" s="957">
        <v>4.0399068184916696E-3</v>
      </c>
      <c r="Q150" s="957">
        <v>1.7802979200132801E-3</v>
      </c>
      <c r="R150" s="957">
        <v>1.6775884246278999E-3</v>
      </c>
      <c r="S150" s="957">
        <v>5.61478574773418E-2</v>
      </c>
      <c r="T150" s="957">
        <v>0.109214430093122</v>
      </c>
      <c r="U150" s="957">
        <v>0.14447802350877001</v>
      </c>
      <c r="V150" s="957">
        <v>2.3965548923255702E-5</v>
      </c>
      <c r="W150" s="957">
        <v>2.01995340924583E-4</v>
      </c>
      <c r="X150" s="957">
        <v>2.3965548923255702E-3</v>
      </c>
      <c r="Y150" s="957">
        <v>1.3694599384717499E-3</v>
      </c>
      <c r="Z150" s="957">
        <v>6.8472996923587604E-4</v>
      </c>
      <c r="AA150" s="957">
        <v>9.9628210523819991E-4</v>
      </c>
      <c r="AB150" s="937"/>
    </row>
    <row r="151" spans="1:28">
      <c r="A151" s="951" t="s">
        <v>3949</v>
      </c>
      <c r="B151" s="952">
        <v>0</v>
      </c>
      <c r="C151" s="953">
        <v>13.825844999999999</v>
      </c>
      <c r="D151" s="953">
        <v>0</v>
      </c>
      <c r="E151" s="953">
        <v>0</v>
      </c>
      <c r="F151" s="954">
        <v>0</v>
      </c>
      <c r="G151" s="955">
        <v>0</v>
      </c>
      <c r="H151" s="955">
        <v>0</v>
      </c>
      <c r="I151" s="955">
        <v>0</v>
      </c>
      <c r="J151" s="955">
        <v>0</v>
      </c>
      <c r="K151" s="955">
        <v>13.825844999999999</v>
      </c>
      <c r="L151" s="956">
        <v>2.21521010503666E-2</v>
      </c>
      <c r="M151" s="957">
        <v>1.5325352927926601E-4</v>
      </c>
      <c r="N151" s="957">
        <v>2.22914224406205E-3</v>
      </c>
      <c r="O151" s="957">
        <v>9.1952117567559496E-3</v>
      </c>
      <c r="P151" s="957">
        <v>1.1145711220310199E-4</v>
      </c>
      <c r="Q151" s="957">
        <v>4.59760587837798E-4</v>
      </c>
      <c r="R151" s="957">
        <v>1.9504994635542901E-4</v>
      </c>
      <c r="S151" s="957">
        <v>1.8111780733004201E-3</v>
      </c>
      <c r="T151" s="957">
        <v>1.5325352927926599E-3</v>
      </c>
      <c r="U151" s="957">
        <v>1.75544951719886E-2</v>
      </c>
      <c r="V151" s="957">
        <v>4.1796417076163397E-6</v>
      </c>
      <c r="W151" s="957">
        <v>2.7864278050775599E-6</v>
      </c>
      <c r="X151" s="957">
        <v>5.9908197809167597E-3</v>
      </c>
      <c r="Y151" s="957">
        <v>2.9257491953314399E-3</v>
      </c>
      <c r="Z151" s="957">
        <v>4.17964170761634E-4</v>
      </c>
      <c r="AA151" s="957">
        <v>2.9257491953314401E-5</v>
      </c>
      <c r="AB151" s="937"/>
    </row>
    <row r="152" spans="1:28">
      <c r="A152" s="942"/>
      <c r="B152" s="943"/>
      <c r="C152" s="942"/>
      <c r="D152" s="942"/>
      <c r="E152" s="942"/>
      <c r="F152" s="943"/>
      <c r="G152" s="942"/>
      <c r="H152" s="942"/>
      <c r="I152" s="942"/>
      <c r="J152" s="942"/>
      <c r="K152" s="942"/>
      <c r="L152" s="943"/>
      <c r="M152" s="942"/>
      <c r="N152" s="942"/>
      <c r="O152" s="942"/>
      <c r="P152" s="942"/>
      <c r="Q152" s="942"/>
      <c r="R152" s="942"/>
      <c r="S152" s="942"/>
      <c r="T152" s="942"/>
      <c r="U152" s="942"/>
      <c r="V152" s="942"/>
      <c r="W152" s="942"/>
      <c r="X152" s="942"/>
      <c r="Y152" s="942"/>
      <c r="Z152" s="942"/>
      <c r="AA152" s="942"/>
      <c r="AB152" s="937"/>
    </row>
    <row r="153" spans="1:28">
      <c r="A153" s="944" t="s">
        <v>3950</v>
      </c>
      <c r="B153" s="945">
        <v>0</v>
      </c>
      <c r="C153" s="946">
        <v>11606</v>
      </c>
      <c r="D153" s="946">
        <v>0</v>
      </c>
      <c r="E153" s="946">
        <v>99</v>
      </c>
      <c r="F153" s="947">
        <v>0</v>
      </c>
      <c r="G153" s="948">
        <v>0</v>
      </c>
      <c r="H153" s="948">
        <v>0</v>
      </c>
      <c r="I153" s="948">
        <v>0</v>
      </c>
      <c r="J153" s="948">
        <v>0</v>
      </c>
      <c r="K153" s="948">
        <v>11603</v>
      </c>
      <c r="L153" s="949">
        <v>122.685853964126</v>
      </c>
      <c r="M153" s="950">
        <v>1.54334964760556E-3</v>
      </c>
      <c r="N153" s="950">
        <v>13.630184309024701</v>
      </c>
      <c r="O153" s="950">
        <v>3.6572919699116198E-2</v>
      </c>
      <c r="P153" s="950">
        <v>2.9442460821680698E-3</v>
      </c>
      <c r="Q153" s="950">
        <v>0</v>
      </c>
      <c r="R153" s="950">
        <v>1.2276803720147199E-3</v>
      </c>
      <c r="S153" s="950">
        <v>4.9070768036134499E-3</v>
      </c>
      <c r="T153" s="950">
        <v>4.1170175800074697E-2</v>
      </c>
      <c r="U153" s="950">
        <v>0.10669695386566901</v>
      </c>
      <c r="V153" s="950">
        <v>4.9070768036134497E-5</v>
      </c>
      <c r="W153" s="950">
        <v>0</v>
      </c>
      <c r="X153" s="950">
        <v>2.3607269007782898</v>
      </c>
      <c r="Y153" s="950">
        <v>2.2197959952816499</v>
      </c>
      <c r="Z153" s="950">
        <v>0</v>
      </c>
      <c r="AA153" s="950">
        <v>6.7247262514596702E-4</v>
      </c>
      <c r="AB153" s="937"/>
    </row>
    <row r="154" spans="1:28">
      <c r="A154" s="951" t="s">
        <v>3951</v>
      </c>
      <c r="B154" s="952">
        <v>0</v>
      </c>
      <c r="C154" s="953">
        <v>2349</v>
      </c>
      <c r="D154" s="953">
        <v>0</v>
      </c>
      <c r="E154" s="953">
        <v>0</v>
      </c>
      <c r="F154" s="954">
        <v>0</v>
      </c>
      <c r="G154" s="955">
        <v>0</v>
      </c>
      <c r="H154" s="955">
        <v>0</v>
      </c>
      <c r="I154" s="955">
        <v>0</v>
      </c>
      <c r="J154" s="955">
        <v>0</v>
      </c>
      <c r="K154" s="955">
        <v>2349</v>
      </c>
      <c r="L154" s="956">
        <v>25.0629805041997</v>
      </c>
      <c r="M154" s="957">
        <v>0</v>
      </c>
      <c r="N154" s="957">
        <v>2.7847756115777398</v>
      </c>
      <c r="O154" s="957">
        <v>0</v>
      </c>
      <c r="P154" s="957">
        <v>0</v>
      </c>
      <c r="Q154" s="957">
        <v>0</v>
      </c>
      <c r="R154" s="957">
        <v>0</v>
      </c>
      <c r="S154" s="957">
        <v>0</v>
      </c>
      <c r="T154" s="957">
        <v>0</v>
      </c>
      <c r="U154" s="957">
        <v>0</v>
      </c>
      <c r="V154" s="957">
        <v>0</v>
      </c>
      <c r="W154" s="957">
        <v>0</v>
      </c>
      <c r="X154" s="957">
        <v>0</v>
      </c>
      <c r="Y154" s="957">
        <v>0</v>
      </c>
      <c r="Z154" s="957">
        <v>0</v>
      </c>
      <c r="AA154" s="957">
        <v>2.7847756115777401E-4</v>
      </c>
      <c r="AB154" s="937"/>
    </row>
    <row r="155" spans="1:28">
      <c r="A155" s="951" t="s">
        <v>3952</v>
      </c>
      <c r="B155" s="952">
        <v>0</v>
      </c>
      <c r="C155" s="953">
        <v>1</v>
      </c>
      <c r="D155" s="953">
        <v>0</v>
      </c>
      <c r="E155" s="953">
        <v>0</v>
      </c>
      <c r="F155" s="954">
        <v>0</v>
      </c>
      <c r="G155" s="955">
        <v>0</v>
      </c>
      <c r="H155" s="955">
        <v>0</v>
      </c>
      <c r="I155" s="955">
        <v>0</v>
      </c>
      <c r="J155" s="955">
        <v>0</v>
      </c>
      <c r="K155" s="955">
        <v>1</v>
      </c>
      <c r="L155" s="956">
        <v>1.0657783204803701E-2</v>
      </c>
      <c r="M155" s="957">
        <v>0</v>
      </c>
      <c r="N155" s="957">
        <v>1.1843298577974299E-3</v>
      </c>
      <c r="O155" s="957">
        <v>0</v>
      </c>
      <c r="P155" s="957">
        <v>0</v>
      </c>
      <c r="Q155" s="957">
        <v>0</v>
      </c>
      <c r="R155" s="957">
        <v>1.1855153731705999E-6</v>
      </c>
      <c r="S155" s="957">
        <v>0</v>
      </c>
      <c r="T155" s="957">
        <v>2.3710307463412001E-5</v>
      </c>
      <c r="U155" s="957">
        <v>0</v>
      </c>
      <c r="V155" s="957">
        <v>0</v>
      </c>
      <c r="W155" s="957">
        <v>0</v>
      </c>
      <c r="X155" s="957">
        <v>0</v>
      </c>
      <c r="Y155" s="957">
        <v>0</v>
      </c>
      <c r="Z155" s="957">
        <v>0</v>
      </c>
      <c r="AA155" s="957">
        <v>4.74206149268241E-7</v>
      </c>
      <c r="AB155" s="937"/>
    </row>
    <row r="156" spans="1:28">
      <c r="A156" s="951" t="s">
        <v>3953</v>
      </c>
      <c r="B156" s="952">
        <v>0</v>
      </c>
      <c r="C156" s="953">
        <v>7654.7112399999996</v>
      </c>
      <c r="D156" s="953">
        <v>0</v>
      </c>
      <c r="E156" s="953">
        <v>0</v>
      </c>
      <c r="F156" s="954">
        <v>0</v>
      </c>
      <c r="G156" s="955">
        <v>0</v>
      </c>
      <c r="H156" s="955">
        <v>0</v>
      </c>
      <c r="I156" s="955">
        <v>0</v>
      </c>
      <c r="J156" s="955">
        <v>0</v>
      </c>
      <c r="K156" s="955">
        <v>7654.7112399999996</v>
      </c>
      <c r="L156" s="956">
        <v>81.673000669816204</v>
      </c>
      <c r="M156" s="957">
        <v>0</v>
      </c>
      <c r="N156" s="957">
        <v>9.0747778522017999</v>
      </c>
      <c r="O156" s="957">
        <v>0</v>
      </c>
      <c r="P156" s="957">
        <v>0</v>
      </c>
      <c r="Q156" s="957">
        <v>0</v>
      </c>
      <c r="R156" s="957">
        <v>0</v>
      </c>
      <c r="S156" s="957">
        <v>0</v>
      </c>
      <c r="T156" s="957">
        <v>0</v>
      </c>
      <c r="U156" s="957">
        <v>0</v>
      </c>
      <c r="V156" s="957">
        <v>0</v>
      </c>
      <c r="W156" s="957">
        <v>0</v>
      </c>
      <c r="X156" s="957">
        <v>0</v>
      </c>
      <c r="Y156" s="957">
        <v>0</v>
      </c>
      <c r="Z156" s="957">
        <v>0</v>
      </c>
      <c r="AA156" s="957">
        <v>0</v>
      </c>
      <c r="AB156" s="937"/>
    </row>
    <row r="157" spans="1:28">
      <c r="A157" s="951" t="s">
        <v>3954</v>
      </c>
      <c r="B157" s="952">
        <v>0</v>
      </c>
      <c r="C157" s="953">
        <v>32.583240000000004</v>
      </c>
      <c r="D157" s="953">
        <v>0</v>
      </c>
      <c r="E157" s="953">
        <v>0</v>
      </c>
      <c r="F157" s="954">
        <v>0</v>
      </c>
      <c r="G157" s="955">
        <v>0</v>
      </c>
      <c r="H157" s="955">
        <v>0</v>
      </c>
      <c r="I157" s="955">
        <v>0</v>
      </c>
      <c r="J157" s="955">
        <v>0</v>
      </c>
      <c r="K157" s="955">
        <v>32.583240000000004</v>
      </c>
      <c r="L157" s="956">
        <v>0.34726510803008798</v>
      </c>
      <c r="M157" s="957">
        <v>0</v>
      </c>
      <c r="N157" s="957">
        <v>3.8589303995779603E-2</v>
      </c>
      <c r="O157" s="957">
        <v>0</v>
      </c>
      <c r="P157" s="957">
        <v>0</v>
      </c>
      <c r="Q157" s="957">
        <v>0</v>
      </c>
      <c r="R157" s="957">
        <v>0</v>
      </c>
      <c r="S157" s="957">
        <v>0</v>
      </c>
      <c r="T157" s="957">
        <v>0</v>
      </c>
      <c r="U157" s="957">
        <v>0</v>
      </c>
      <c r="V157" s="957">
        <v>0</v>
      </c>
      <c r="W157" s="957">
        <v>0</v>
      </c>
      <c r="X157" s="957">
        <v>0</v>
      </c>
      <c r="Y157" s="957">
        <v>0</v>
      </c>
      <c r="Z157" s="957">
        <v>0</v>
      </c>
      <c r="AA157" s="957">
        <v>0</v>
      </c>
      <c r="AB157" s="937"/>
    </row>
    <row r="158" spans="1:28">
      <c r="A158" s="951" t="s">
        <v>3955</v>
      </c>
      <c r="B158" s="952">
        <v>0</v>
      </c>
      <c r="C158" s="953">
        <v>495.48498999999998</v>
      </c>
      <c r="D158" s="953">
        <v>0</v>
      </c>
      <c r="E158" s="953">
        <v>0</v>
      </c>
      <c r="F158" s="954">
        <v>0</v>
      </c>
      <c r="G158" s="955">
        <v>0</v>
      </c>
      <c r="H158" s="955">
        <v>0</v>
      </c>
      <c r="I158" s="955">
        <v>0</v>
      </c>
      <c r="J158" s="955">
        <v>0</v>
      </c>
      <c r="K158" s="955">
        <v>495.48498999999998</v>
      </c>
      <c r="L158" s="956">
        <v>5.27489755392613</v>
      </c>
      <c r="M158" s="957">
        <v>0</v>
      </c>
      <c r="N158" s="957">
        <v>0.58623026267464096</v>
      </c>
      <c r="O158" s="957">
        <v>0</v>
      </c>
      <c r="P158" s="957">
        <v>0</v>
      </c>
      <c r="Q158" s="957">
        <v>0</v>
      </c>
      <c r="R158" s="957">
        <v>5.8740507282028197E-4</v>
      </c>
      <c r="S158" s="957">
        <v>0</v>
      </c>
      <c r="T158" s="957">
        <v>0</v>
      </c>
      <c r="U158" s="957">
        <v>0</v>
      </c>
      <c r="V158" s="957">
        <v>0</v>
      </c>
      <c r="W158" s="957">
        <v>0</v>
      </c>
      <c r="X158" s="957">
        <v>0</v>
      </c>
      <c r="Y158" s="957">
        <v>0</v>
      </c>
      <c r="Z158" s="957">
        <v>0</v>
      </c>
      <c r="AA158" s="957">
        <v>0</v>
      </c>
      <c r="AB158" s="937"/>
    </row>
    <row r="159" spans="1:28">
      <c r="A159" s="951" t="s">
        <v>3956</v>
      </c>
      <c r="B159" s="952">
        <v>0</v>
      </c>
      <c r="C159" s="953">
        <v>7.2794800000000004</v>
      </c>
      <c r="D159" s="953">
        <v>0</v>
      </c>
      <c r="E159" s="953">
        <v>0</v>
      </c>
      <c r="F159" s="954">
        <v>0</v>
      </c>
      <c r="G159" s="955">
        <v>0</v>
      </c>
      <c r="H159" s="955">
        <v>0</v>
      </c>
      <c r="I159" s="955">
        <v>0</v>
      </c>
      <c r="J159" s="955">
        <v>0</v>
      </c>
      <c r="K159" s="955">
        <v>7.2794800000000004</v>
      </c>
      <c r="L159" s="956">
        <v>7.7496820329217606E-2</v>
      </c>
      <c r="M159" s="957">
        <v>0</v>
      </c>
      <c r="N159" s="957">
        <v>8.6126755777905604E-3</v>
      </c>
      <c r="O159" s="957">
        <v>8.6299354486879298E-5</v>
      </c>
      <c r="P159" s="957">
        <v>0</v>
      </c>
      <c r="Q159" s="957">
        <v>0</v>
      </c>
      <c r="R159" s="957">
        <v>8.6299354486879305E-6</v>
      </c>
      <c r="S159" s="957">
        <v>0</v>
      </c>
      <c r="T159" s="957">
        <v>0</v>
      </c>
      <c r="U159" s="957">
        <v>8.6299354486879298E-5</v>
      </c>
      <c r="V159" s="957">
        <v>0</v>
      </c>
      <c r="W159" s="957">
        <v>0</v>
      </c>
      <c r="X159" s="957">
        <v>0</v>
      </c>
      <c r="Y159" s="957">
        <v>0</v>
      </c>
      <c r="Z159" s="957">
        <v>0</v>
      </c>
      <c r="AA159" s="957">
        <v>1.7259870897375901E-6</v>
      </c>
      <c r="AB159" s="937"/>
    </row>
    <row r="160" spans="1:28">
      <c r="A160" s="951" t="s">
        <v>3957</v>
      </c>
      <c r="B160" s="952">
        <v>0</v>
      </c>
      <c r="C160" s="953">
        <v>34.026769999999999</v>
      </c>
      <c r="D160" s="953">
        <v>0</v>
      </c>
      <c r="E160" s="953">
        <v>0</v>
      </c>
      <c r="F160" s="954">
        <v>0</v>
      </c>
      <c r="G160" s="955">
        <v>0</v>
      </c>
      <c r="H160" s="955">
        <v>0</v>
      </c>
      <c r="I160" s="955">
        <v>0</v>
      </c>
      <c r="J160" s="955">
        <v>0</v>
      </c>
      <c r="K160" s="955">
        <v>34.026769999999999</v>
      </c>
      <c r="L160" s="956">
        <v>0.36305333040906201</v>
      </c>
      <c r="M160" s="957">
        <v>0</v>
      </c>
      <c r="N160" s="957">
        <v>4.02989196754059E-2</v>
      </c>
      <c r="O160" s="957">
        <v>0</v>
      </c>
      <c r="P160" s="957">
        <v>0</v>
      </c>
      <c r="Q160" s="957">
        <v>0</v>
      </c>
      <c r="R160" s="957">
        <v>1.2101777680302101E-4</v>
      </c>
      <c r="S160" s="957">
        <v>0</v>
      </c>
      <c r="T160" s="957">
        <v>4.0339258934340202E-4</v>
      </c>
      <c r="U160" s="957">
        <v>0</v>
      </c>
      <c r="V160" s="957">
        <v>0</v>
      </c>
      <c r="W160" s="957">
        <v>0</v>
      </c>
      <c r="X160" s="957">
        <v>2.0169629467170101E-3</v>
      </c>
      <c r="Y160" s="957">
        <v>8.0678517868680501E-4</v>
      </c>
      <c r="Z160" s="957">
        <v>0</v>
      </c>
      <c r="AA160" s="957">
        <v>4.0339258934340199E-6</v>
      </c>
      <c r="AB160" s="937"/>
    </row>
    <row r="161" spans="1:28">
      <c r="A161" s="951" t="s">
        <v>3958</v>
      </c>
      <c r="B161" s="952">
        <v>0</v>
      </c>
      <c r="C161" s="953">
        <v>5.2235800000000001</v>
      </c>
      <c r="D161" s="953">
        <v>0</v>
      </c>
      <c r="E161" s="953">
        <v>0</v>
      </c>
      <c r="F161" s="954">
        <v>0</v>
      </c>
      <c r="G161" s="955">
        <v>0</v>
      </c>
      <c r="H161" s="955">
        <v>0</v>
      </c>
      <c r="I161" s="955">
        <v>0</v>
      </c>
      <c r="J161" s="955">
        <v>0</v>
      </c>
      <c r="K161" s="955">
        <v>5.2235800000000001</v>
      </c>
      <c r="L161" s="956">
        <v>5.56717831929485E-2</v>
      </c>
      <c r="M161" s="957">
        <v>0</v>
      </c>
      <c r="N161" s="957">
        <v>6.1864417585934996E-3</v>
      </c>
      <c r="O161" s="957">
        <v>0</v>
      </c>
      <c r="P161" s="957">
        <v>0</v>
      </c>
      <c r="Q161" s="957">
        <v>0</v>
      </c>
      <c r="R161" s="957">
        <v>1.85779031789595E-5</v>
      </c>
      <c r="S161" s="957">
        <v>0</v>
      </c>
      <c r="T161" s="957">
        <v>6.1926343929864897E-5</v>
      </c>
      <c r="U161" s="957">
        <v>0</v>
      </c>
      <c r="V161" s="957">
        <v>0</v>
      </c>
      <c r="W161" s="957">
        <v>0</v>
      </c>
      <c r="X161" s="957">
        <v>3.0963171964932499E-4</v>
      </c>
      <c r="Y161" s="957">
        <v>1.2385268785973001E-4</v>
      </c>
      <c r="Z161" s="957">
        <v>0</v>
      </c>
      <c r="AA161" s="957">
        <v>6.1926343929864898E-7</v>
      </c>
      <c r="AB161" s="937"/>
    </row>
    <row r="162" spans="1:28">
      <c r="A162" s="951" t="s">
        <v>3959</v>
      </c>
      <c r="B162" s="952">
        <v>0</v>
      </c>
      <c r="C162" s="953">
        <v>1.60134</v>
      </c>
      <c r="D162" s="953">
        <v>0</v>
      </c>
      <c r="E162" s="953">
        <v>0</v>
      </c>
      <c r="F162" s="954">
        <v>0</v>
      </c>
      <c r="G162" s="955">
        <v>0</v>
      </c>
      <c r="H162" s="955">
        <v>0</v>
      </c>
      <c r="I162" s="955">
        <v>0</v>
      </c>
      <c r="J162" s="955">
        <v>0</v>
      </c>
      <c r="K162" s="955">
        <v>1.60134</v>
      </c>
      <c r="L162" s="956">
        <v>1.7085718689057099E-2</v>
      </c>
      <c r="M162" s="957">
        <v>0</v>
      </c>
      <c r="N162" s="957">
        <v>1.89841318767301E-3</v>
      </c>
      <c r="O162" s="957">
        <v>0</v>
      </c>
      <c r="P162" s="957">
        <v>0</v>
      </c>
      <c r="Q162" s="957">
        <v>0</v>
      </c>
      <c r="R162" s="957">
        <v>0</v>
      </c>
      <c r="S162" s="957">
        <v>0</v>
      </c>
      <c r="T162" s="957">
        <v>0</v>
      </c>
      <c r="U162" s="957">
        <v>0</v>
      </c>
      <c r="V162" s="957">
        <v>0</v>
      </c>
      <c r="W162" s="957">
        <v>0</v>
      </c>
      <c r="X162" s="957">
        <v>0</v>
      </c>
      <c r="Y162" s="957">
        <v>0</v>
      </c>
      <c r="Z162" s="957">
        <v>0</v>
      </c>
      <c r="AA162" s="957">
        <v>0</v>
      </c>
      <c r="AB162" s="937"/>
    </row>
    <row r="163" spans="1:28">
      <c r="A163" s="951" t="s">
        <v>3960</v>
      </c>
      <c r="B163" s="952">
        <v>0</v>
      </c>
      <c r="C163" s="953">
        <v>0</v>
      </c>
      <c r="D163" s="953">
        <v>0</v>
      </c>
      <c r="E163" s="953">
        <v>0</v>
      </c>
      <c r="F163" s="954">
        <v>0</v>
      </c>
      <c r="G163" s="955">
        <v>0</v>
      </c>
      <c r="H163" s="955">
        <v>0</v>
      </c>
      <c r="I163" s="955">
        <v>0</v>
      </c>
      <c r="J163" s="955">
        <v>0</v>
      </c>
      <c r="K163" s="955">
        <v>0</v>
      </c>
      <c r="L163" s="956">
        <v>0</v>
      </c>
      <c r="M163" s="957">
        <v>0</v>
      </c>
      <c r="N163" s="957">
        <v>0</v>
      </c>
      <c r="O163" s="957">
        <v>0</v>
      </c>
      <c r="P163" s="957">
        <v>0</v>
      </c>
      <c r="Q163" s="957">
        <v>0</v>
      </c>
      <c r="R163" s="957">
        <v>0</v>
      </c>
      <c r="S163" s="957">
        <v>0</v>
      </c>
      <c r="T163" s="957">
        <v>0</v>
      </c>
      <c r="U163" s="957">
        <v>0</v>
      </c>
      <c r="V163" s="957">
        <v>0</v>
      </c>
      <c r="W163" s="957">
        <v>0</v>
      </c>
      <c r="X163" s="957">
        <v>0</v>
      </c>
      <c r="Y163" s="957">
        <v>0</v>
      </c>
      <c r="Z163" s="957">
        <v>0</v>
      </c>
      <c r="AA163" s="957">
        <v>0</v>
      </c>
      <c r="AB163" s="937"/>
    </row>
    <row r="164" spans="1:28">
      <c r="A164" s="951" t="s">
        <v>3961</v>
      </c>
      <c r="B164" s="952">
        <v>0</v>
      </c>
      <c r="C164" s="953">
        <v>6.6391780000000002</v>
      </c>
      <c r="D164" s="953">
        <v>0</v>
      </c>
      <c r="E164" s="953">
        <v>0</v>
      </c>
      <c r="F164" s="954">
        <v>0</v>
      </c>
      <c r="G164" s="955">
        <v>0</v>
      </c>
      <c r="H164" s="955">
        <v>0</v>
      </c>
      <c r="I164" s="955">
        <v>0</v>
      </c>
      <c r="J164" s="955">
        <v>0</v>
      </c>
      <c r="K164" s="955">
        <v>6.6391780000000002</v>
      </c>
      <c r="L164" s="956">
        <v>0</v>
      </c>
      <c r="M164" s="957">
        <v>0</v>
      </c>
      <c r="N164" s="957">
        <v>0</v>
      </c>
      <c r="O164" s="957">
        <v>0</v>
      </c>
      <c r="P164" s="957">
        <v>0</v>
      </c>
      <c r="Q164" s="957">
        <v>0</v>
      </c>
      <c r="R164" s="957">
        <v>0</v>
      </c>
      <c r="S164" s="957">
        <v>0</v>
      </c>
      <c r="T164" s="957">
        <v>0</v>
      </c>
      <c r="U164" s="957">
        <v>0</v>
      </c>
      <c r="V164" s="957">
        <v>0</v>
      </c>
      <c r="W164" s="957">
        <v>0</v>
      </c>
      <c r="X164" s="957">
        <v>0</v>
      </c>
      <c r="Y164" s="957">
        <v>0</v>
      </c>
      <c r="Z164" s="957">
        <v>0</v>
      </c>
      <c r="AA164" s="957">
        <v>0</v>
      </c>
      <c r="AB164" s="937"/>
    </row>
    <row r="165" spans="1:28">
      <c r="A165" s="951" t="s">
        <v>3963</v>
      </c>
      <c r="B165" s="952">
        <v>0</v>
      </c>
      <c r="C165" s="953">
        <v>5.3160800000000004</v>
      </c>
      <c r="D165" s="953">
        <v>0</v>
      </c>
      <c r="E165" s="953">
        <v>0</v>
      </c>
      <c r="F165" s="954">
        <v>0</v>
      </c>
      <c r="G165" s="955">
        <v>0</v>
      </c>
      <c r="H165" s="955">
        <v>0</v>
      </c>
      <c r="I165" s="955">
        <v>0</v>
      </c>
      <c r="J165" s="955">
        <v>0</v>
      </c>
      <c r="K165" s="955">
        <v>5.3160800000000004</v>
      </c>
      <c r="L165" s="956">
        <v>0</v>
      </c>
      <c r="M165" s="957">
        <v>0</v>
      </c>
      <c r="N165" s="957">
        <v>0</v>
      </c>
      <c r="O165" s="957">
        <v>0</v>
      </c>
      <c r="P165" s="957">
        <v>0</v>
      </c>
      <c r="Q165" s="957">
        <v>0</v>
      </c>
      <c r="R165" s="957">
        <v>0</v>
      </c>
      <c r="S165" s="957">
        <v>0</v>
      </c>
      <c r="T165" s="957">
        <v>0</v>
      </c>
      <c r="U165" s="957">
        <v>0</v>
      </c>
      <c r="V165" s="957">
        <v>0</v>
      </c>
      <c r="W165" s="957">
        <v>0</v>
      </c>
      <c r="X165" s="957">
        <v>0</v>
      </c>
      <c r="Y165" s="957">
        <v>0</v>
      </c>
      <c r="Z165" s="957">
        <v>0</v>
      </c>
      <c r="AA165" s="957">
        <v>0</v>
      </c>
      <c r="AB165" s="937"/>
    </row>
    <row r="166" spans="1:28">
      <c r="A166" s="951" t="s">
        <v>3964</v>
      </c>
      <c r="B166" s="952">
        <v>0</v>
      </c>
      <c r="C166" s="953">
        <v>0.57125999999999999</v>
      </c>
      <c r="D166" s="953">
        <v>0</v>
      </c>
      <c r="E166" s="953">
        <v>0</v>
      </c>
      <c r="F166" s="954">
        <v>0</v>
      </c>
      <c r="G166" s="955">
        <v>0</v>
      </c>
      <c r="H166" s="955">
        <v>0</v>
      </c>
      <c r="I166" s="955">
        <v>0</v>
      </c>
      <c r="J166" s="955">
        <v>0</v>
      </c>
      <c r="K166" s="955">
        <v>0.57125999999999999</v>
      </c>
      <c r="L166" s="956">
        <v>6.0951376086969397E-3</v>
      </c>
      <c r="M166" s="957">
        <v>0</v>
      </c>
      <c r="N166" s="957">
        <v>6.7723751207743798E-4</v>
      </c>
      <c r="O166" s="957">
        <v>0</v>
      </c>
      <c r="P166" s="957">
        <v>0</v>
      </c>
      <c r="Q166" s="957">
        <v>0</v>
      </c>
      <c r="R166" s="957">
        <v>0</v>
      </c>
      <c r="S166" s="957">
        <v>0</v>
      </c>
      <c r="T166" s="957">
        <v>0</v>
      </c>
      <c r="U166" s="957">
        <v>0</v>
      </c>
      <c r="V166" s="957">
        <v>0</v>
      </c>
      <c r="W166" s="957">
        <v>0</v>
      </c>
      <c r="X166" s="957">
        <v>0</v>
      </c>
      <c r="Y166" s="957">
        <v>0</v>
      </c>
      <c r="Z166" s="957">
        <v>0</v>
      </c>
      <c r="AA166" s="957">
        <v>0</v>
      </c>
      <c r="AB166" s="937"/>
    </row>
    <row r="167" spans="1:28">
      <c r="A167" s="951" t="s">
        <v>3968</v>
      </c>
      <c r="B167" s="952">
        <v>0</v>
      </c>
      <c r="C167" s="953">
        <v>102.57013999999999</v>
      </c>
      <c r="D167" s="953">
        <v>0</v>
      </c>
      <c r="E167" s="953">
        <v>0</v>
      </c>
      <c r="F167" s="954">
        <v>0</v>
      </c>
      <c r="G167" s="955">
        <v>0</v>
      </c>
      <c r="H167" s="955">
        <v>0</v>
      </c>
      <c r="I167" s="955">
        <v>0</v>
      </c>
      <c r="J167" s="955">
        <v>0</v>
      </c>
      <c r="K167" s="955">
        <v>102.57013999999999</v>
      </c>
      <c r="L167" s="956">
        <v>1.0943863001843499</v>
      </c>
      <c r="M167" s="957">
        <v>0</v>
      </c>
      <c r="N167" s="957">
        <v>0.121598477798261</v>
      </c>
      <c r="O167" s="957">
        <v>0</v>
      </c>
      <c r="P167" s="957">
        <v>0</v>
      </c>
      <c r="Q167" s="957">
        <v>0</v>
      </c>
      <c r="R167" s="957">
        <v>0</v>
      </c>
      <c r="S167" s="957">
        <v>0</v>
      </c>
      <c r="T167" s="957">
        <v>0</v>
      </c>
      <c r="U167" s="957">
        <v>0</v>
      </c>
      <c r="V167" s="957">
        <v>0</v>
      </c>
      <c r="W167" s="957">
        <v>0</v>
      </c>
      <c r="X167" s="957">
        <v>0</v>
      </c>
      <c r="Y167" s="957">
        <v>0</v>
      </c>
      <c r="Z167" s="957">
        <v>0</v>
      </c>
      <c r="AA167" s="957">
        <v>3.6479543339478303E-5</v>
      </c>
      <c r="AB167" s="937"/>
    </row>
    <row r="168" spans="1:28">
      <c r="A168" s="951" t="s">
        <v>3969</v>
      </c>
      <c r="B168" s="952">
        <v>0</v>
      </c>
      <c r="C168" s="953">
        <v>1.2E-2</v>
      </c>
      <c r="D168" s="953">
        <v>0</v>
      </c>
      <c r="E168" s="953">
        <v>0</v>
      </c>
      <c r="F168" s="954">
        <v>0</v>
      </c>
      <c r="G168" s="955">
        <v>0</v>
      </c>
      <c r="H168" s="955">
        <v>0</v>
      </c>
      <c r="I168" s="955">
        <v>0</v>
      </c>
      <c r="J168" s="955">
        <v>0</v>
      </c>
      <c r="K168" s="955">
        <v>1.2E-2</v>
      </c>
      <c r="L168" s="956">
        <v>1.2803566030242499E-4</v>
      </c>
      <c r="M168" s="957">
        <v>0</v>
      </c>
      <c r="N168" s="957">
        <v>1.42261844780472E-5</v>
      </c>
      <c r="O168" s="957">
        <v>2.8452368956094402E-7</v>
      </c>
      <c r="P168" s="957">
        <v>0</v>
      </c>
      <c r="Q168" s="957">
        <v>0</v>
      </c>
      <c r="R168" s="957">
        <v>1.56488029258519E-7</v>
      </c>
      <c r="S168" s="957">
        <v>0</v>
      </c>
      <c r="T168" s="957">
        <v>0</v>
      </c>
      <c r="U168" s="957">
        <v>7.11309223902361E-7</v>
      </c>
      <c r="V168" s="957">
        <v>0</v>
      </c>
      <c r="W168" s="957">
        <v>0</v>
      </c>
      <c r="X168" s="957">
        <v>0</v>
      </c>
      <c r="Y168" s="957">
        <v>0</v>
      </c>
      <c r="Z168" s="957">
        <v>0</v>
      </c>
      <c r="AA168" s="957">
        <v>4.4101171881946399E-8</v>
      </c>
      <c r="AB168" s="937"/>
    </row>
    <row r="169" spans="1:28">
      <c r="A169" s="951" t="s">
        <v>3970</v>
      </c>
      <c r="B169" s="952">
        <v>0</v>
      </c>
      <c r="C169" s="953">
        <v>21.175609999999999</v>
      </c>
      <c r="D169" s="953">
        <v>0</v>
      </c>
      <c r="E169" s="953">
        <v>2.3206000000000002</v>
      </c>
      <c r="F169" s="954">
        <v>0</v>
      </c>
      <c r="G169" s="955">
        <v>0</v>
      </c>
      <c r="H169" s="955">
        <v>0</v>
      </c>
      <c r="I169" s="955">
        <v>0</v>
      </c>
      <c r="J169" s="955">
        <v>0</v>
      </c>
      <c r="K169" s="955">
        <v>18.85501</v>
      </c>
      <c r="L169" s="956">
        <v>0.20117613794656899</v>
      </c>
      <c r="M169" s="957">
        <v>0</v>
      </c>
      <c r="N169" s="957">
        <v>2.2352904216285399E-2</v>
      </c>
      <c r="O169" s="957">
        <v>0</v>
      </c>
      <c r="P169" s="957">
        <v>0</v>
      </c>
      <c r="Q169" s="957">
        <v>0</v>
      </c>
      <c r="R169" s="957">
        <v>0</v>
      </c>
      <c r="S169" s="957">
        <v>0</v>
      </c>
      <c r="T169" s="957">
        <v>0</v>
      </c>
      <c r="U169" s="957">
        <v>0</v>
      </c>
      <c r="V169" s="957">
        <v>0</v>
      </c>
      <c r="W169" s="957">
        <v>0</v>
      </c>
      <c r="X169" s="957">
        <v>0</v>
      </c>
      <c r="Y169" s="957">
        <v>0</v>
      </c>
      <c r="Z169" s="957">
        <v>0</v>
      </c>
      <c r="AA169" s="957">
        <v>0</v>
      </c>
      <c r="AB169" s="937"/>
    </row>
    <row r="170" spans="1:28">
      <c r="A170" s="951" t="s">
        <v>3971</v>
      </c>
      <c r="B170" s="952">
        <v>0</v>
      </c>
      <c r="C170" s="953">
        <v>0</v>
      </c>
      <c r="D170" s="953">
        <v>0</v>
      </c>
      <c r="E170" s="953">
        <v>0</v>
      </c>
      <c r="F170" s="954">
        <v>0</v>
      </c>
      <c r="G170" s="955">
        <v>0</v>
      </c>
      <c r="H170" s="955">
        <v>0</v>
      </c>
      <c r="I170" s="955">
        <v>0</v>
      </c>
      <c r="J170" s="955">
        <v>0</v>
      </c>
      <c r="K170" s="955">
        <v>0</v>
      </c>
      <c r="L170" s="956">
        <v>0</v>
      </c>
      <c r="M170" s="957">
        <v>0</v>
      </c>
      <c r="N170" s="957">
        <v>0</v>
      </c>
      <c r="O170" s="957">
        <v>0</v>
      </c>
      <c r="P170" s="957">
        <v>0</v>
      </c>
      <c r="Q170" s="957">
        <v>0</v>
      </c>
      <c r="R170" s="957">
        <v>0</v>
      </c>
      <c r="S170" s="957">
        <v>0</v>
      </c>
      <c r="T170" s="957">
        <v>0</v>
      </c>
      <c r="U170" s="957">
        <v>0</v>
      </c>
      <c r="V170" s="957">
        <v>0</v>
      </c>
      <c r="W170" s="957">
        <v>0</v>
      </c>
      <c r="X170" s="957">
        <v>0</v>
      </c>
      <c r="Y170" s="957">
        <v>0</v>
      </c>
      <c r="Z170" s="957">
        <v>0</v>
      </c>
      <c r="AA170" s="957">
        <v>0</v>
      </c>
      <c r="AB170" s="937"/>
    </row>
    <row r="171" spans="1:28">
      <c r="A171" s="951" t="s">
        <v>4214</v>
      </c>
      <c r="B171" s="952">
        <v>0</v>
      </c>
      <c r="C171" s="953">
        <v>0</v>
      </c>
      <c r="D171" s="953">
        <v>0</v>
      </c>
      <c r="E171" s="953">
        <v>0</v>
      </c>
      <c r="F171" s="954">
        <v>0</v>
      </c>
      <c r="G171" s="955">
        <v>0</v>
      </c>
      <c r="H171" s="955">
        <v>0</v>
      </c>
      <c r="I171" s="955">
        <v>0</v>
      </c>
      <c r="J171" s="955">
        <v>0</v>
      </c>
      <c r="K171" s="955">
        <v>0</v>
      </c>
      <c r="L171" s="956">
        <v>0</v>
      </c>
      <c r="M171" s="957">
        <v>0</v>
      </c>
      <c r="N171" s="957">
        <v>0</v>
      </c>
      <c r="O171" s="957">
        <v>0</v>
      </c>
      <c r="P171" s="957">
        <v>0</v>
      </c>
      <c r="Q171" s="957">
        <v>0</v>
      </c>
      <c r="R171" s="957">
        <v>0</v>
      </c>
      <c r="S171" s="957">
        <v>0</v>
      </c>
      <c r="T171" s="957">
        <v>0</v>
      </c>
      <c r="U171" s="957">
        <v>0</v>
      </c>
      <c r="V171" s="957">
        <v>0</v>
      </c>
      <c r="W171" s="957">
        <v>0</v>
      </c>
      <c r="X171" s="957">
        <v>0</v>
      </c>
      <c r="Y171" s="957">
        <v>0</v>
      </c>
      <c r="Z171" s="957">
        <v>0</v>
      </c>
      <c r="AA171" s="957">
        <v>0</v>
      </c>
      <c r="AB171" s="937"/>
    </row>
    <row r="172" spans="1:28">
      <c r="A172" s="951" t="s">
        <v>3972</v>
      </c>
      <c r="B172" s="952">
        <v>0</v>
      </c>
      <c r="C172" s="953">
        <v>413.91928899999999</v>
      </c>
      <c r="D172" s="953">
        <v>0</v>
      </c>
      <c r="E172" s="953">
        <v>0</v>
      </c>
      <c r="F172" s="954">
        <v>0</v>
      </c>
      <c r="G172" s="955">
        <v>0</v>
      </c>
      <c r="H172" s="955">
        <v>0</v>
      </c>
      <c r="I172" s="955">
        <v>0</v>
      </c>
      <c r="J172" s="955">
        <v>0</v>
      </c>
      <c r="K172" s="955">
        <v>413.91928899999999</v>
      </c>
      <c r="L172" s="956">
        <v>3.6067014506558901</v>
      </c>
      <c r="M172" s="957">
        <v>9.8141536072269002E-4</v>
      </c>
      <c r="N172" s="957">
        <v>0.39894534413377403</v>
      </c>
      <c r="O172" s="957">
        <v>1.96283072144538E-2</v>
      </c>
      <c r="P172" s="957">
        <v>2.9442460821680698E-3</v>
      </c>
      <c r="Q172" s="957">
        <v>0</v>
      </c>
      <c r="R172" s="957">
        <v>4.9070768036134501E-4</v>
      </c>
      <c r="S172" s="957">
        <v>4.9070768036134499E-3</v>
      </c>
      <c r="T172" s="957">
        <v>2.9442460821680699E-2</v>
      </c>
      <c r="U172" s="957">
        <v>7.8513228857815198E-2</v>
      </c>
      <c r="V172" s="957">
        <v>4.9070768036134497E-5</v>
      </c>
      <c r="W172" s="957">
        <v>0</v>
      </c>
      <c r="X172" s="957">
        <v>1.9088528766056301</v>
      </c>
      <c r="Y172" s="957">
        <v>1.7861759565152999</v>
      </c>
      <c r="Z172" s="957">
        <v>0</v>
      </c>
      <c r="AA172" s="957">
        <v>2.94424608216807E-4</v>
      </c>
      <c r="AB172" s="937"/>
    </row>
    <row r="173" spans="1:28">
      <c r="A173" s="951" t="s">
        <v>3974</v>
      </c>
      <c r="B173" s="952">
        <v>0</v>
      </c>
      <c r="C173" s="953">
        <v>7.5999999999999998E-2</v>
      </c>
      <c r="D173" s="953">
        <v>0</v>
      </c>
      <c r="E173" s="953">
        <v>0</v>
      </c>
      <c r="F173" s="954">
        <v>0</v>
      </c>
      <c r="G173" s="955">
        <v>0</v>
      </c>
      <c r="H173" s="955">
        <v>0</v>
      </c>
      <c r="I173" s="955">
        <v>0</v>
      </c>
      <c r="J173" s="955">
        <v>0</v>
      </c>
      <c r="K173" s="955">
        <v>7.5999999999999998E-2</v>
      </c>
      <c r="L173" s="956">
        <v>8.0999152356508205E-4</v>
      </c>
      <c r="M173" s="957">
        <v>0</v>
      </c>
      <c r="N173" s="957">
        <v>8.9918970024243806E-5</v>
      </c>
      <c r="O173" s="957">
        <v>0</v>
      </c>
      <c r="P173" s="957">
        <v>0</v>
      </c>
      <c r="Q173" s="957">
        <v>0</v>
      </c>
      <c r="R173" s="957">
        <v>0</v>
      </c>
      <c r="S173" s="957">
        <v>0</v>
      </c>
      <c r="T173" s="957">
        <v>0</v>
      </c>
      <c r="U173" s="957">
        <v>0</v>
      </c>
      <c r="V173" s="957">
        <v>0</v>
      </c>
      <c r="W173" s="957">
        <v>0</v>
      </c>
      <c r="X173" s="957">
        <v>0</v>
      </c>
      <c r="Y173" s="957">
        <v>0</v>
      </c>
      <c r="Z173" s="957">
        <v>0</v>
      </c>
      <c r="AA173" s="957">
        <v>0</v>
      </c>
      <c r="AB173" s="937"/>
    </row>
    <row r="174" spans="1:28">
      <c r="A174" s="951" t="s">
        <v>3975</v>
      </c>
      <c r="B174" s="952">
        <v>0</v>
      </c>
      <c r="C174" s="953">
        <v>0</v>
      </c>
      <c r="D174" s="953">
        <v>0</v>
      </c>
      <c r="E174" s="953">
        <v>0</v>
      </c>
      <c r="F174" s="954">
        <v>0</v>
      </c>
      <c r="G174" s="955">
        <v>0</v>
      </c>
      <c r="H174" s="955">
        <v>0</v>
      </c>
      <c r="I174" s="955">
        <v>0</v>
      </c>
      <c r="J174" s="955">
        <v>0</v>
      </c>
      <c r="K174" s="955">
        <v>0</v>
      </c>
      <c r="L174" s="956">
        <v>0</v>
      </c>
      <c r="M174" s="957">
        <v>0</v>
      </c>
      <c r="N174" s="957">
        <v>0</v>
      </c>
      <c r="O174" s="957">
        <v>0</v>
      </c>
      <c r="P174" s="957">
        <v>0</v>
      </c>
      <c r="Q174" s="957">
        <v>0</v>
      </c>
      <c r="R174" s="957">
        <v>0</v>
      </c>
      <c r="S174" s="957">
        <v>0</v>
      </c>
      <c r="T174" s="957">
        <v>0</v>
      </c>
      <c r="U174" s="957">
        <v>0</v>
      </c>
      <c r="V174" s="957">
        <v>0</v>
      </c>
      <c r="W174" s="957">
        <v>0</v>
      </c>
      <c r="X174" s="957">
        <v>0</v>
      </c>
      <c r="Y174" s="957">
        <v>0</v>
      </c>
      <c r="Z174" s="957">
        <v>0</v>
      </c>
      <c r="AA174" s="957">
        <v>0</v>
      </c>
      <c r="AB174" s="937"/>
    </row>
    <row r="175" spans="1:28">
      <c r="A175" s="951" t="s">
        <v>3976</v>
      </c>
      <c r="B175" s="952">
        <v>0</v>
      </c>
      <c r="C175" s="953">
        <v>1.01875</v>
      </c>
      <c r="D175" s="953">
        <v>0</v>
      </c>
      <c r="E175" s="953">
        <v>96.68</v>
      </c>
      <c r="F175" s="954">
        <v>0</v>
      </c>
      <c r="G175" s="955">
        <v>0</v>
      </c>
      <c r="H175" s="955">
        <v>0</v>
      </c>
      <c r="I175" s="955">
        <v>0</v>
      </c>
      <c r="J175" s="955">
        <v>0</v>
      </c>
      <c r="K175" s="955">
        <v>0</v>
      </c>
      <c r="L175" s="956">
        <v>0</v>
      </c>
      <c r="M175" s="957">
        <v>0</v>
      </c>
      <c r="N175" s="957">
        <v>0</v>
      </c>
      <c r="O175" s="957">
        <v>0</v>
      </c>
      <c r="P175" s="957">
        <v>0</v>
      </c>
      <c r="Q175" s="957">
        <v>0</v>
      </c>
      <c r="R175" s="957">
        <v>0</v>
      </c>
      <c r="S175" s="957">
        <v>0</v>
      </c>
      <c r="T175" s="957">
        <v>0</v>
      </c>
      <c r="U175" s="957">
        <v>0</v>
      </c>
      <c r="V175" s="957">
        <v>0</v>
      </c>
      <c r="W175" s="957">
        <v>0</v>
      </c>
      <c r="X175" s="957">
        <v>0</v>
      </c>
      <c r="Y175" s="957">
        <v>0</v>
      </c>
      <c r="Z175" s="957">
        <v>0</v>
      </c>
      <c r="AA175" s="957">
        <v>0</v>
      </c>
      <c r="AB175" s="937"/>
    </row>
    <row r="176" spans="1:28">
      <c r="A176" s="951" t="s">
        <v>3977</v>
      </c>
      <c r="B176" s="952">
        <v>0</v>
      </c>
      <c r="C176" s="953">
        <v>474</v>
      </c>
      <c r="D176" s="953">
        <v>0</v>
      </c>
      <c r="E176" s="953">
        <v>0</v>
      </c>
      <c r="F176" s="954">
        <v>0</v>
      </c>
      <c r="G176" s="955">
        <v>0</v>
      </c>
      <c r="H176" s="955">
        <v>0</v>
      </c>
      <c r="I176" s="955">
        <v>0</v>
      </c>
      <c r="J176" s="955">
        <v>0</v>
      </c>
      <c r="K176" s="955">
        <v>474</v>
      </c>
      <c r="L176" s="956">
        <v>4.8944476387497602</v>
      </c>
      <c r="M176" s="957">
        <v>5.6193428688286495E-4</v>
      </c>
      <c r="N176" s="957">
        <v>0.54395238970261295</v>
      </c>
      <c r="O176" s="957">
        <v>1.6858028606486001E-2</v>
      </c>
      <c r="P176" s="957">
        <v>0</v>
      </c>
      <c r="Q176" s="957">
        <v>0</v>
      </c>
      <c r="R176" s="957">
        <v>0</v>
      </c>
      <c r="S176" s="957">
        <v>0</v>
      </c>
      <c r="T176" s="957">
        <v>1.12386857376573E-2</v>
      </c>
      <c r="U176" s="957">
        <v>2.8096714344143299E-2</v>
      </c>
      <c r="V176" s="957">
        <v>0</v>
      </c>
      <c r="W176" s="957">
        <v>0</v>
      </c>
      <c r="X176" s="957">
        <v>0.44954742950629201</v>
      </c>
      <c r="Y176" s="957">
        <v>0.43268940089980601</v>
      </c>
      <c r="Z176" s="957">
        <v>0</v>
      </c>
      <c r="AA176" s="957">
        <v>5.6193428688286497E-5</v>
      </c>
      <c r="AB176" s="937"/>
    </row>
    <row r="177" spans="1:28">
      <c r="A177" s="942"/>
      <c r="B177" s="943"/>
      <c r="C177" s="942"/>
      <c r="D177" s="942"/>
      <c r="E177" s="942"/>
      <c r="F177" s="943"/>
      <c r="G177" s="942"/>
      <c r="H177" s="942"/>
      <c r="I177" s="942"/>
      <c r="J177" s="942"/>
      <c r="K177" s="942"/>
      <c r="L177" s="943"/>
      <c r="M177" s="942"/>
      <c r="N177" s="942"/>
      <c r="O177" s="942"/>
      <c r="P177" s="942"/>
      <c r="Q177" s="942"/>
      <c r="R177" s="942"/>
      <c r="S177" s="942"/>
      <c r="T177" s="942"/>
      <c r="U177" s="942"/>
      <c r="V177" s="942"/>
      <c r="W177" s="942"/>
      <c r="X177" s="942"/>
      <c r="Y177" s="942"/>
      <c r="Z177" s="942"/>
      <c r="AA177" s="942"/>
      <c r="AB177" s="937"/>
    </row>
    <row r="178" spans="1:28">
      <c r="A178" s="944" t="s">
        <v>3978</v>
      </c>
      <c r="B178" s="945">
        <v>30000</v>
      </c>
      <c r="C178" s="946">
        <v>27574</v>
      </c>
      <c r="D178" s="946">
        <v>-4</v>
      </c>
      <c r="E178" s="946">
        <v>1</v>
      </c>
      <c r="F178" s="947">
        <v>0</v>
      </c>
      <c r="G178" s="948">
        <v>0</v>
      </c>
      <c r="H178" s="948">
        <v>0</v>
      </c>
      <c r="I178" s="948">
        <v>2538</v>
      </c>
      <c r="J178" s="948">
        <v>0</v>
      </c>
      <c r="K178" s="948">
        <v>55039</v>
      </c>
      <c r="L178" s="949">
        <v>18.071283583023298</v>
      </c>
      <c r="M178" s="950">
        <v>1.2668876893736001</v>
      </c>
      <c r="N178" s="950">
        <v>0.18445308262653301</v>
      </c>
      <c r="O178" s="950">
        <v>56.737445173030402</v>
      </c>
      <c r="P178" s="950">
        <v>1.9823375048817999</v>
      </c>
      <c r="Q178" s="950">
        <v>1.7335475963331799</v>
      </c>
      <c r="R178" s="950">
        <v>1.0035802770425899</v>
      </c>
      <c r="S178" s="950">
        <v>19.913419522940199</v>
      </c>
      <c r="T178" s="950">
        <v>26.160500553514499</v>
      </c>
      <c r="U178" s="950">
        <v>198.02713498916299</v>
      </c>
      <c r="V178" s="950">
        <v>6.7110539491599994E-2</v>
      </c>
      <c r="W178" s="950">
        <v>4.09236286240885E-2</v>
      </c>
      <c r="X178" s="950">
        <v>200.836942294273</v>
      </c>
      <c r="Y178" s="950">
        <v>100.364524952089</v>
      </c>
      <c r="Z178" s="950">
        <v>17.008360948836899</v>
      </c>
      <c r="AA178" s="950">
        <v>0.25048361963078603</v>
      </c>
      <c r="AB178" s="937"/>
    </row>
    <row r="179" spans="1:28">
      <c r="A179" s="951" t="s">
        <v>3979</v>
      </c>
      <c r="B179" s="952">
        <v>0</v>
      </c>
      <c r="C179" s="953">
        <v>11.7019</v>
      </c>
      <c r="D179" s="953">
        <v>0</v>
      </c>
      <c r="E179" s="953">
        <v>0</v>
      </c>
      <c r="F179" s="954">
        <v>0</v>
      </c>
      <c r="G179" s="955">
        <v>0</v>
      </c>
      <c r="H179" s="955">
        <v>0</v>
      </c>
      <c r="I179" s="955">
        <v>0</v>
      </c>
      <c r="J179" s="955">
        <v>0</v>
      </c>
      <c r="K179" s="955">
        <v>11.7019</v>
      </c>
      <c r="L179" s="956">
        <v>2.3306274340112502E-3</v>
      </c>
      <c r="M179" s="957">
        <v>2.42773691042839E-4</v>
      </c>
      <c r="N179" s="957">
        <v>2.9132842925140601E-5</v>
      </c>
      <c r="O179" s="957">
        <v>1.9421895283427101E-3</v>
      </c>
      <c r="P179" s="957">
        <v>2.03929900475984E-4</v>
      </c>
      <c r="Q179" s="957">
        <v>1.84508005192557E-4</v>
      </c>
      <c r="R179" s="957">
        <v>8.7398528775421905E-5</v>
      </c>
      <c r="S179" s="957">
        <v>1.1653137170056301E-3</v>
      </c>
      <c r="T179" s="957">
        <v>5.4381306793595801E-3</v>
      </c>
      <c r="U179" s="957">
        <v>2.4374478580700999E-2</v>
      </c>
      <c r="V179" s="957">
        <v>1.3595326698399E-5</v>
      </c>
      <c r="W179" s="957">
        <v>1.4566421462570301E-5</v>
      </c>
      <c r="X179" s="957">
        <v>4.0785980095196898E-3</v>
      </c>
      <c r="Y179" s="957">
        <v>2.0392990047598402E-3</v>
      </c>
      <c r="Z179" s="957">
        <v>9.7109476417135405E-4</v>
      </c>
      <c r="AA179" s="957">
        <v>4.7583643444396399E-5</v>
      </c>
      <c r="AB179" s="937"/>
    </row>
    <row r="180" spans="1:28">
      <c r="A180" s="951" t="s">
        <v>3980</v>
      </c>
      <c r="B180" s="952">
        <v>0</v>
      </c>
      <c r="C180" s="953">
        <v>5301.11276</v>
      </c>
      <c r="D180" s="953">
        <v>0</v>
      </c>
      <c r="E180" s="953">
        <v>0</v>
      </c>
      <c r="F180" s="954">
        <v>0</v>
      </c>
      <c r="G180" s="955">
        <v>0</v>
      </c>
      <c r="H180" s="955">
        <v>0</v>
      </c>
      <c r="I180" s="955">
        <v>0</v>
      </c>
      <c r="J180" s="955">
        <v>0</v>
      </c>
      <c r="K180" s="955">
        <v>5301.11276</v>
      </c>
      <c r="L180" s="956">
        <v>1.3511783944565301</v>
      </c>
      <c r="M180" s="957">
        <v>0.113498985134349</v>
      </c>
      <c r="N180" s="957">
        <v>1.0809427155652199E-2</v>
      </c>
      <c r="O180" s="957">
        <v>5.35066644204786</v>
      </c>
      <c r="P180" s="957">
        <v>0.12971312586782699</v>
      </c>
      <c r="Q180" s="957">
        <v>0.14592726660130501</v>
      </c>
      <c r="R180" s="957">
        <v>5.94518493560873E-2</v>
      </c>
      <c r="S180" s="957">
        <v>1.1890369871217501</v>
      </c>
      <c r="T180" s="957">
        <v>2.48616824580002</v>
      </c>
      <c r="U180" s="957">
        <v>19.186733201282699</v>
      </c>
      <c r="V180" s="957">
        <v>5.9451849356087303E-3</v>
      </c>
      <c r="W180" s="957">
        <v>3.7832995044782798E-3</v>
      </c>
      <c r="X180" s="957">
        <v>9.7825315758652795</v>
      </c>
      <c r="Y180" s="957">
        <v>4.8642422200435096</v>
      </c>
      <c r="Z180" s="957">
        <v>3.1347338751391498</v>
      </c>
      <c r="AA180" s="957">
        <v>1.72950834490436E-2</v>
      </c>
      <c r="AB180" s="937"/>
    </row>
    <row r="181" spans="1:28">
      <c r="A181" s="951" t="s">
        <v>3981</v>
      </c>
      <c r="B181" s="952">
        <v>0</v>
      </c>
      <c r="C181" s="953">
        <v>331.16725000000002</v>
      </c>
      <c r="D181" s="953">
        <v>0</v>
      </c>
      <c r="E181" s="953">
        <v>0</v>
      </c>
      <c r="F181" s="954">
        <v>0</v>
      </c>
      <c r="G181" s="955">
        <v>0</v>
      </c>
      <c r="H181" s="955">
        <v>0</v>
      </c>
      <c r="I181" s="955">
        <v>0</v>
      </c>
      <c r="J181" s="955">
        <v>0</v>
      </c>
      <c r="K181" s="955">
        <v>331.16725000000002</v>
      </c>
      <c r="L181" s="956">
        <v>0.114404766542385</v>
      </c>
      <c r="M181" s="957">
        <v>6.3287743193659899E-3</v>
      </c>
      <c r="N181" s="957">
        <v>7.3024319069607503E-4</v>
      </c>
      <c r="O181" s="957">
        <v>9.0063326852516001E-2</v>
      </c>
      <c r="P181" s="957">
        <v>1.7282422179807098E-2</v>
      </c>
      <c r="Q181" s="957">
        <v>6.3287743193659899E-3</v>
      </c>
      <c r="R181" s="957">
        <v>1.4604863813921501E-3</v>
      </c>
      <c r="S181" s="957">
        <v>4.38145914417645E-2</v>
      </c>
      <c r="T181" s="957">
        <v>0.14118035020124101</v>
      </c>
      <c r="U181" s="957">
        <v>0.72780904672708802</v>
      </c>
      <c r="V181" s="957">
        <v>2.6775583658856101E-4</v>
      </c>
      <c r="W181" s="957">
        <v>1.70390077829084E-4</v>
      </c>
      <c r="X181" s="957">
        <v>0.129009630356307</v>
      </c>
      <c r="Y181" s="957">
        <v>6.5721887162646805E-2</v>
      </c>
      <c r="Z181" s="957">
        <v>0.15821935798414999</v>
      </c>
      <c r="AA181" s="957">
        <v>9.7365758759476696E-4</v>
      </c>
      <c r="AB181" s="937"/>
    </row>
    <row r="182" spans="1:28">
      <c r="A182" s="951" t="s">
        <v>3982</v>
      </c>
      <c r="B182" s="952">
        <v>0</v>
      </c>
      <c r="C182" s="953">
        <v>668.44761000000005</v>
      </c>
      <c r="D182" s="953">
        <v>0</v>
      </c>
      <c r="E182" s="953">
        <v>0</v>
      </c>
      <c r="F182" s="954">
        <v>0</v>
      </c>
      <c r="G182" s="955">
        <v>0</v>
      </c>
      <c r="H182" s="955">
        <v>0</v>
      </c>
      <c r="I182" s="955">
        <v>0</v>
      </c>
      <c r="J182" s="955">
        <v>0</v>
      </c>
      <c r="K182" s="955">
        <v>668.44761000000005</v>
      </c>
      <c r="L182" s="956">
        <v>0.110309724559729</v>
      </c>
      <c r="M182" s="957">
        <v>8.2732293419796894E-3</v>
      </c>
      <c r="N182" s="957">
        <v>1.3788715569966201E-3</v>
      </c>
      <c r="O182" s="957">
        <v>0.28956302696928898</v>
      </c>
      <c r="P182" s="957">
        <v>8.9626651204780007E-3</v>
      </c>
      <c r="Q182" s="957">
        <v>1.3788715569966199E-2</v>
      </c>
      <c r="R182" s="957">
        <v>6.8943577849830797E-3</v>
      </c>
      <c r="S182" s="957">
        <v>0.103415366774746</v>
      </c>
      <c r="T182" s="957">
        <v>0.23440816468942499</v>
      </c>
      <c r="U182" s="957">
        <v>2.1234621977747898</v>
      </c>
      <c r="V182" s="957">
        <v>5.51548622798646E-4</v>
      </c>
      <c r="W182" s="957">
        <v>4.1366146709898499E-4</v>
      </c>
      <c r="X182" s="957">
        <v>2.1303565555597701</v>
      </c>
      <c r="Y182" s="957">
        <v>1.06173109888739</v>
      </c>
      <c r="Z182" s="957">
        <v>6.8943577849830795E-2</v>
      </c>
      <c r="AA182" s="957">
        <v>2.0683073354949202E-3</v>
      </c>
      <c r="AB182" s="937"/>
    </row>
    <row r="183" spans="1:28">
      <c r="A183" s="951" t="s">
        <v>3983</v>
      </c>
      <c r="B183" s="952">
        <v>0</v>
      </c>
      <c r="C183" s="953">
        <v>49.725769999999997</v>
      </c>
      <c r="D183" s="953">
        <v>0</v>
      </c>
      <c r="E183" s="953">
        <v>0</v>
      </c>
      <c r="F183" s="954">
        <v>0</v>
      </c>
      <c r="G183" s="955">
        <v>0</v>
      </c>
      <c r="H183" s="955">
        <v>0</v>
      </c>
      <c r="I183" s="955">
        <v>0</v>
      </c>
      <c r="J183" s="955">
        <v>0</v>
      </c>
      <c r="K183" s="955">
        <v>49.725769999999997</v>
      </c>
      <c r="L183" s="956">
        <v>1.11534657759494E-2</v>
      </c>
      <c r="M183" s="957">
        <v>1.2674392927215299E-3</v>
      </c>
      <c r="N183" s="957">
        <v>2.0279028683544499E-4</v>
      </c>
      <c r="O183" s="957">
        <v>4.0558057367088902E-2</v>
      </c>
      <c r="P183" s="957">
        <v>4.0558057367088901E-4</v>
      </c>
      <c r="Q183" s="957">
        <v>1.31813686443039E-3</v>
      </c>
      <c r="R183" s="957">
        <v>1.3688344361392499E-3</v>
      </c>
      <c r="S183" s="957">
        <v>3.4474348762025597E-2</v>
      </c>
      <c r="T183" s="957">
        <v>2.38278587031647E-2</v>
      </c>
      <c r="U183" s="957">
        <v>0.29201801304303998</v>
      </c>
      <c r="V183" s="957">
        <v>9.1255629075950002E-5</v>
      </c>
      <c r="W183" s="957">
        <v>4.0558057367088897E-5</v>
      </c>
      <c r="X183" s="957">
        <v>0.29505986734557199</v>
      </c>
      <c r="Y183" s="957">
        <v>0.147529933672786</v>
      </c>
      <c r="Z183" s="957">
        <v>1.5209271512658299E-2</v>
      </c>
      <c r="AA183" s="957">
        <v>3.5488300196202799E-4</v>
      </c>
      <c r="AB183" s="937"/>
    </row>
    <row r="184" spans="1:28">
      <c r="A184" s="951" t="s">
        <v>3984</v>
      </c>
      <c r="B184" s="952">
        <v>0</v>
      </c>
      <c r="C184" s="953">
        <v>1.9800000000000002E-2</v>
      </c>
      <c r="D184" s="953">
        <v>0</v>
      </c>
      <c r="E184" s="953">
        <v>0</v>
      </c>
      <c r="F184" s="954">
        <v>0</v>
      </c>
      <c r="G184" s="955">
        <v>0</v>
      </c>
      <c r="H184" s="955">
        <v>0</v>
      </c>
      <c r="I184" s="955">
        <v>0</v>
      </c>
      <c r="J184" s="955">
        <v>0</v>
      </c>
      <c r="K184" s="955">
        <v>1.9800000000000002E-2</v>
      </c>
      <c r="L184" s="956">
        <v>3.4646449677836198E-6</v>
      </c>
      <c r="M184" s="957">
        <v>2.3660990023888101E-7</v>
      </c>
      <c r="N184" s="957">
        <v>1.6900707159920101E-8</v>
      </c>
      <c r="O184" s="957">
        <v>3.5491485035832202E-6</v>
      </c>
      <c r="P184" s="957">
        <v>2.9576237529860202E-7</v>
      </c>
      <c r="Q184" s="957">
        <v>6.2532616491704404E-7</v>
      </c>
      <c r="R184" s="957">
        <v>7.6053182219640406E-8</v>
      </c>
      <c r="S184" s="957">
        <v>3.6336520393828202E-6</v>
      </c>
      <c r="T184" s="957">
        <v>6.7602828639680397E-6</v>
      </c>
      <c r="U184" s="957">
        <v>3.2702868354445403E-5</v>
      </c>
      <c r="V184" s="957">
        <v>6.7602828639680396E-9</v>
      </c>
      <c r="W184" s="957">
        <v>5.9152475059720404E-9</v>
      </c>
      <c r="X184" s="957">
        <v>5.0702121479760302E-7</v>
      </c>
      <c r="Y184" s="957">
        <v>2.5351060739880098E-7</v>
      </c>
      <c r="Z184" s="957">
        <v>1.18304950119441E-6</v>
      </c>
      <c r="AA184" s="957">
        <v>3.6336520393828203E-8</v>
      </c>
      <c r="AB184" s="937"/>
    </row>
    <row r="185" spans="1:28">
      <c r="A185" s="951" t="s">
        <v>4218</v>
      </c>
      <c r="B185" s="952">
        <v>0</v>
      </c>
      <c r="C185" s="953">
        <v>803.48113000000001</v>
      </c>
      <c r="D185" s="953">
        <v>0</v>
      </c>
      <c r="E185" s="953">
        <v>0.10299999999999999</v>
      </c>
      <c r="F185" s="954">
        <v>0</v>
      </c>
      <c r="G185" s="955">
        <v>0</v>
      </c>
      <c r="H185" s="955">
        <v>0</v>
      </c>
      <c r="I185" s="955">
        <v>0</v>
      </c>
      <c r="J185" s="955">
        <v>0</v>
      </c>
      <c r="K185" s="955">
        <v>803.37813000000006</v>
      </c>
      <c r="L185" s="956">
        <v>0.57202172442458099</v>
      </c>
      <c r="M185" s="957">
        <v>4.6058892096524702E-2</v>
      </c>
      <c r="N185" s="957">
        <v>8.9146242767467101E-3</v>
      </c>
      <c r="O185" s="957">
        <v>1.84978453742494</v>
      </c>
      <c r="P185" s="957">
        <v>5.49735163732714E-2</v>
      </c>
      <c r="Q185" s="957">
        <v>4.7544662809315803E-2</v>
      </c>
      <c r="R185" s="957">
        <v>3.8630038532569098E-2</v>
      </c>
      <c r="S185" s="957">
        <v>0.46801777452920201</v>
      </c>
      <c r="T185" s="957">
        <v>0.66859682075600302</v>
      </c>
      <c r="U185" s="957">
        <v>3.7664287569254902</v>
      </c>
      <c r="V185" s="957">
        <v>2.8229643543031201E-3</v>
      </c>
      <c r="W185" s="957">
        <v>1.5600592484306701E-3</v>
      </c>
      <c r="X185" s="957">
        <v>4.7767528416234502</v>
      </c>
      <c r="Y185" s="957">
        <v>2.3846619940297402</v>
      </c>
      <c r="Z185" s="957">
        <v>0.222865606918668</v>
      </c>
      <c r="AA185" s="957">
        <v>6.4631026006413596E-3</v>
      </c>
      <c r="AB185" s="937"/>
    </row>
    <row r="186" spans="1:28">
      <c r="A186" s="951" t="s">
        <v>3985</v>
      </c>
      <c r="B186" s="952">
        <v>0</v>
      </c>
      <c r="C186" s="953">
        <v>720.12440000000004</v>
      </c>
      <c r="D186" s="953">
        <v>0</v>
      </c>
      <c r="E186" s="953">
        <v>0</v>
      </c>
      <c r="F186" s="954">
        <v>0</v>
      </c>
      <c r="G186" s="955">
        <v>0</v>
      </c>
      <c r="H186" s="955">
        <v>0</v>
      </c>
      <c r="I186" s="955">
        <v>0</v>
      </c>
      <c r="J186" s="955">
        <v>0</v>
      </c>
      <c r="K186" s="955">
        <v>720.12440000000004</v>
      </c>
      <c r="L186" s="956">
        <v>0.17467081467430901</v>
      </c>
      <c r="M186" s="957">
        <v>3.7051384930914099E-3</v>
      </c>
      <c r="N186" s="957">
        <v>5.2930549901305905E-4</v>
      </c>
      <c r="O186" s="957">
        <v>3.1758329940783502E-2</v>
      </c>
      <c r="P186" s="957">
        <v>3.7051384930914102E-2</v>
      </c>
      <c r="Q186" s="957">
        <v>2.6465274950652901E-3</v>
      </c>
      <c r="R186" s="957">
        <v>1.58791649703918E-3</v>
      </c>
      <c r="S186" s="957">
        <v>5.8223604891436402E-2</v>
      </c>
      <c r="T186" s="957">
        <v>6.8809714871697597E-2</v>
      </c>
      <c r="U186" s="957">
        <v>0.62458048883540895</v>
      </c>
      <c r="V186" s="957">
        <v>1.58791649703918E-4</v>
      </c>
      <c r="W186" s="957">
        <v>1.05861099802612E-4</v>
      </c>
      <c r="X186" s="957">
        <v>0.28582496946705199</v>
      </c>
      <c r="Y186" s="957">
        <v>0.142912484733526</v>
      </c>
      <c r="Z186" s="957">
        <v>5.2930549901305801E-2</v>
      </c>
      <c r="AA186" s="957">
        <v>6.3516659881566995E-4</v>
      </c>
      <c r="AB186" s="937"/>
    </row>
    <row r="187" spans="1:28">
      <c r="A187" s="951" t="s">
        <v>3986</v>
      </c>
      <c r="B187" s="952">
        <v>0</v>
      </c>
      <c r="C187" s="953">
        <v>120.47445999999999</v>
      </c>
      <c r="D187" s="953">
        <v>0</v>
      </c>
      <c r="E187" s="953">
        <v>0</v>
      </c>
      <c r="F187" s="954">
        <v>0</v>
      </c>
      <c r="G187" s="955">
        <v>0</v>
      </c>
      <c r="H187" s="955">
        <v>0</v>
      </c>
      <c r="I187" s="955">
        <v>0</v>
      </c>
      <c r="J187" s="955">
        <v>0</v>
      </c>
      <c r="K187" s="955">
        <v>120.47445999999999</v>
      </c>
      <c r="L187" s="956">
        <v>2.9136162178503001E-2</v>
      </c>
      <c r="M187" s="957">
        <v>6.8555675714124795E-4</v>
      </c>
      <c r="N187" s="957">
        <v>8.5694594642655994E-5</v>
      </c>
      <c r="O187" s="957">
        <v>1.11402973035453E-2</v>
      </c>
      <c r="P187" s="957">
        <v>5.9129270303432601E-3</v>
      </c>
      <c r="Q187" s="957">
        <v>6.8555675714124795E-4</v>
      </c>
      <c r="R187" s="957">
        <v>2.5708378392796802E-4</v>
      </c>
      <c r="S187" s="957">
        <v>1.0283351357118701E-2</v>
      </c>
      <c r="T187" s="957">
        <v>1.3711135142824999E-2</v>
      </c>
      <c r="U187" s="957">
        <v>0.233946243374451</v>
      </c>
      <c r="V187" s="957">
        <v>1.71389189285312E-5</v>
      </c>
      <c r="W187" s="957">
        <v>2.57083783927968E-5</v>
      </c>
      <c r="X187" s="957">
        <v>7.8839027071243503E-2</v>
      </c>
      <c r="Y187" s="957">
        <v>3.94195135356218E-2</v>
      </c>
      <c r="Z187" s="957">
        <v>2.1423648660663999E-2</v>
      </c>
      <c r="AA187" s="957">
        <v>1.2854189196398401E-4</v>
      </c>
      <c r="AB187" s="937"/>
    </row>
    <row r="188" spans="1:28">
      <c r="A188" s="951" t="s">
        <v>3987</v>
      </c>
      <c r="B188" s="952">
        <v>0</v>
      </c>
      <c r="C188" s="953">
        <v>308.52406000000002</v>
      </c>
      <c r="D188" s="953">
        <v>0</v>
      </c>
      <c r="E188" s="953">
        <v>0</v>
      </c>
      <c r="F188" s="954">
        <v>0</v>
      </c>
      <c r="G188" s="955">
        <v>0</v>
      </c>
      <c r="H188" s="955">
        <v>0</v>
      </c>
      <c r="I188" s="955">
        <v>0</v>
      </c>
      <c r="J188" s="955">
        <v>0</v>
      </c>
      <c r="K188" s="955">
        <v>308.52406000000002</v>
      </c>
      <c r="L188" s="956">
        <v>0.104973124627304</v>
      </c>
      <c r="M188" s="957">
        <v>4.4988481983130098E-3</v>
      </c>
      <c r="N188" s="957">
        <v>1.19969285288347E-3</v>
      </c>
      <c r="O188" s="957">
        <v>3.8990017718712799E-2</v>
      </c>
      <c r="P188" s="957">
        <v>1.4396314234601601E-2</v>
      </c>
      <c r="Q188" s="957">
        <v>8.3978499701842894E-3</v>
      </c>
      <c r="R188" s="957">
        <v>2.3993857057669401E-3</v>
      </c>
      <c r="S188" s="957">
        <v>5.3986178379756097E-2</v>
      </c>
      <c r="T188" s="957">
        <v>0.104973124627304</v>
      </c>
      <c r="U188" s="957">
        <v>0.776801122242047</v>
      </c>
      <c r="V188" s="957">
        <v>2.39938570576694E-4</v>
      </c>
      <c r="W188" s="957">
        <v>2.09946249254607E-4</v>
      </c>
      <c r="X188" s="957">
        <v>0.38990017718712799</v>
      </c>
      <c r="Y188" s="957">
        <v>0.194950088593564</v>
      </c>
      <c r="Z188" s="957">
        <v>0.36890555226166699</v>
      </c>
      <c r="AA188" s="957">
        <v>7.7980035437425496E-4</v>
      </c>
      <c r="AB188" s="937"/>
    </row>
    <row r="189" spans="1:28">
      <c r="A189" s="951" t="s">
        <v>3988</v>
      </c>
      <c r="B189" s="952">
        <v>0</v>
      </c>
      <c r="C189" s="953">
        <v>582.16494</v>
      </c>
      <c r="D189" s="953">
        <v>0</v>
      </c>
      <c r="E189" s="953">
        <v>0</v>
      </c>
      <c r="F189" s="954">
        <v>0</v>
      </c>
      <c r="G189" s="955">
        <v>0</v>
      </c>
      <c r="H189" s="955">
        <v>0</v>
      </c>
      <c r="I189" s="955">
        <v>0</v>
      </c>
      <c r="J189" s="955">
        <v>0</v>
      </c>
      <c r="K189" s="955">
        <v>582.16494</v>
      </c>
      <c r="L189" s="956">
        <v>9.7313333538822697E-2</v>
      </c>
      <c r="M189" s="957">
        <v>5.1900444554038704E-3</v>
      </c>
      <c r="N189" s="957">
        <v>6.4875555692548402E-4</v>
      </c>
      <c r="O189" s="957">
        <v>0.14921377809286099</v>
      </c>
      <c r="P189" s="957">
        <v>1.2975111138509699E-2</v>
      </c>
      <c r="Q189" s="957">
        <v>8.4338222400312992E-3</v>
      </c>
      <c r="R189" s="957">
        <v>1.9462666707764501E-3</v>
      </c>
      <c r="S189" s="957">
        <v>8.4338222400312995E-2</v>
      </c>
      <c r="T189" s="957">
        <v>0.155701333662116</v>
      </c>
      <c r="U189" s="957">
        <v>1.0185462243730099</v>
      </c>
      <c r="V189" s="957">
        <v>1.29751111385097E-4</v>
      </c>
      <c r="W189" s="957">
        <v>1.9462666707764501E-4</v>
      </c>
      <c r="X189" s="957">
        <v>7.7850666831058096E-2</v>
      </c>
      <c r="Y189" s="957">
        <v>3.8925333415529097E-2</v>
      </c>
      <c r="Z189" s="957">
        <v>5.1900444554038701E-2</v>
      </c>
      <c r="AA189" s="957">
        <v>1.29751111385097E-3</v>
      </c>
      <c r="AB189" s="937"/>
    </row>
    <row r="190" spans="1:28">
      <c r="A190" s="951" t="s">
        <v>3989</v>
      </c>
      <c r="B190" s="952">
        <v>0</v>
      </c>
      <c r="C190" s="953">
        <v>155.47256999999999</v>
      </c>
      <c r="D190" s="953">
        <v>0</v>
      </c>
      <c r="E190" s="953">
        <v>0</v>
      </c>
      <c r="F190" s="954">
        <v>0</v>
      </c>
      <c r="G190" s="955">
        <v>0</v>
      </c>
      <c r="H190" s="955">
        <v>0</v>
      </c>
      <c r="I190" s="955">
        <v>0</v>
      </c>
      <c r="J190" s="955">
        <v>0</v>
      </c>
      <c r="K190" s="955">
        <v>155.47256999999999</v>
      </c>
      <c r="L190" s="956">
        <v>3.68814558804526E-2</v>
      </c>
      <c r="M190" s="957">
        <v>1.7638957160216501E-3</v>
      </c>
      <c r="N190" s="957">
        <v>3.2070831200393599E-4</v>
      </c>
      <c r="O190" s="957">
        <v>2.0846040280255801E-2</v>
      </c>
      <c r="P190" s="957">
        <v>4.6502705240570701E-3</v>
      </c>
      <c r="Q190" s="957">
        <v>4.6502705240570701E-3</v>
      </c>
      <c r="R190" s="957">
        <v>6.4141662400787197E-4</v>
      </c>
      <c r="S190" s="957">
        <v>2.0846040280255801E-2</v>
      </c>
      <c r="T190" s="957">
        <v>4.3295622120531299E-2</v>
      </c>
      <c r="U190" s="957">
        <v>0.35277914320433001</v>
      </c>
      <c r="V190" s="957">
        <v>6.4141662400787197E-5</v>
      </c>
      <c r="W190" s="957">
        <v>6.4141662400787197E-5</v>
      </c>
      <c r="X190" s="957">
        <v>1.76389571602165E-2</v>
      </c>
      <c r="Y190" s="957">
        <v>8.0177078000983996E-3</v>
      </c>
      <c r="Z190" s="957">
        <v>6.4141662400787197E-3</v>
      </c>
      <c r="AA190" s="957">
        <v>2.7260206520334602E-4</v>
      </c>
      <c r="AB190" s="937"/>
    </row>
    <row r="191" spans="1:28">
      <c r="A191" s="951" t="s">
        <v>3990</v>
      </c>
      <c r="B191" s="952">
        <v>0</v>
      </c>
      <c r="C191" s="953">
        <v>3479.1649000000002</v>
      </c>
      <c r="D191" s="953">
        <v>0</v>
      </c>
      <c r="E191" s="953">
        <v>0</v>
      </c>
      <c r="F191" s="954">
        <v>0</v>
      </c>
      <c r="G191" s="955">
        <v>0</v>
      </c>
      <c r="H191" s="955">
        <v>0</v>
      </c>
      <c r="I191" s="955">
        <v>0</v>
      </c>
      <c r="J191" s="955">
        <v>0</v>
      </c>
      <c r="K191" s="955">
        <v>3479.1649000000002</v>
      </c>
      <c r="L191" s="956">
        <v>0.84018172780567002</v>
      </c>
      <c r="M191" s="957">
        <v>3.6007788334528702E-2</v>
      </c>
      <c r="N191" s="957">
        <v>8.0017307410063902E-3</v>
      </c>
      <c r="O191" s="957">
        <v>0.40008653705031899</v>
      </c>
      <c r="P191" s="957">
        <v>0.124026826485599</v>
      </c>
      <c r="Q191" s="957">
        <v>5.60121151870447E-2</v>
      </c>
      <c r="R191" s="957">
        <v>1.6003461482012801E-2</v>
      </c>
      <c r="S191" s="957">
        <v>0.44009519075535097</v>
      </c>
      <c r="T191" s="957">
        <v>1.08023365003586</v>
      </c>
      <c r="U191" s="957">
        <v>9.0019470836321798</v>
      </c>
      <c r="V191" s="957">
        <v>1.2002596111509601E-3</v>
      </c>
      <c r="W191" s="957">
        <v>2.0004326852516002E-3</v>
      </c>
      <c r="X191" s="957">
        <v>3.1606836426975198</v>
      </c>
      <c r="Y191" s="957">
        <v>1.56033749449624</v>
      </c>
      <c r="Z191" s="957">
        <v>0.76016442039560606</v>
      </c>
      <c r="AA191" s="957">
        <v>6.8014711298554301E-3</v>
      </c>
      <c r="AB191" s="937"/>
    </row>
    <row r="192" spans="1:28">
      <c r="A192" s="951" t="s">
        <v>3991</v>
      </c>
      <c r="B192" s="952">
        <v>0</v>
      </c>
      <c r="C192" s="953">
        <v>747.84130000000005</v>
      </c>
      <c r="D192" s="953">
        <v>0</v>
      </c>
      <c r="E192" s="953">
        <v>0</v>
      </c>
      <c r="F192" s="954">
        <v>0</v>
      </c>
      <c r="G192" s="955">
        <v>0</v>
      </c>
      <c r="H192" s="955">
        <v>0</v>
      </c>
      <c r="I192" s="955">
        <v>0</v>
      </c>
      <c r="J192" s="955">
        <v>0</v>
      </c>
      <c r="K192" s="955">
        <v>747.84130000000005</v>
      </c>
      <c r="L192" s="956">
        <v>0.215970244370284</v>
      </c>
      <c r="M192" s="957">
        <v>9.6814247476334197E-3</v>
      </c>
      <c r="N192" s="957">
        <v>1.48944996117437E-3</v>
      </c>
      <c r="O192" s="957">
        <v>0.163839495729181</v>
      </c>
      <c r="P192" s="957">
        <v>3.5002074087597701E-2</v>
      </c>
      <c r="Q192" s="957">
        <v>1.2660324669982201E-2</v>
      </c>
      <c r="R192" s="957">
        <v>3.72362490293593E-3</v>
      </c>
      <c r="S192" s="957">
        <v>0.11915599689395</v>
      </c>
      <c r="T192" s="957">
        <v>0.238311993787899</v>
      </c>
      <c r="U192" s="957">
        <v>1.89904870049732</v>
      </c>
      <c r="V192" s="957">
        <v>3.7236249029359299E-4</v>
      </c>
      <c r="W192" s="957">
        <v>3.7236249029359299E-4</v>
      </c>
      <c r="X192" s="957">
        <v>1.56392245923309</v>
      </c>
      <c r="Y192" s="957">
        <v>0.78196122961654502</v>
      </c>
      <c r="Z192" s="957">
        <v>0.111708747088078</v>
      </c>
      <c r="AA192" s="957">
        <v>2.0852299456441199E-3</v>
      </c>
      <c r="AB192" s="937"/>
    </row>
    <row r="193" spans="1:28">
      <c r="A193" s="951" t="s">
        <v>3992</v>
      </c>
      <c r="B193" s="952">
        <v>0</v>
      </c>
      <c r="C193" s="953">
        <v>558.78237000000001</v>
      </c>
      <c r="D193" s="953">
        <v>0</v>
      </c>
      <c r="E193" s="953">
        <v>0</v>
      </c>
      <c r="F193" s="954">
        <v>0</v>
      </c>
      <c r="G193" s="955">
        <v>0</v>
      </c>
      <c r="H193" s="955">
        <v>0</v>
      </c>
      <c r="I193" s="955">
        <v>0</v>
      </c>
      <c r="J193" s="955">
        <v>0</v>
      </c>
      <c r="K193" s="955">
        <v>558.78237000000001</v>
      </c>
      <c r="L193" s="956">
        <v>0.23874521039697</v>
      </c>
      <c r="M193" s="957">
        <v>1.8018506445054299E-2</v>
      </c>
      <c r="N193" s="957">
        <v>1.80185064450543E-3</v>
      </c>
      <c r="O193" s="957">
        <v>0.18919431767306999</v>
      </c>
      <c r="P193" s="957">
        <v>2.9730535634339601E-2</v>
      </c>
      <c r="Q193" s="957">
        <v>1.8018506445054299E-2</v>
      </c>
      <c r="R193" s="957">
        <v>5.4055519335162996E-3</v>
      </c>
      <c r="S193" s="957">
        <v>0.15315730478296199</v>
      </c>
      <c r="T193" s="957">
        <v>0.27478222328707802</v>
      </c>
      <c r="U193" s="957">
        <v>1.28381858421012</v>
      </c>
      <c r="V193" s="957">
        <v>3.6037012890108701E-4</v>
      </c>
      <c r="W193" s="957">
        <v>4.5046266112635798E-4</v>
      </c>
      <c r="X193" s="957">
        <v>0.24775446361949699</v>
      </c>
      <c r="Y193" s="957">
        <v>0.12612954511537999</v>
      </c>
      <c r="Z193" s="957">
        <v>6.75693991689537E-2</v>
      </c>
      <c r="AA193" s="957">
        <v>2.7928684989834201E-3</v>
      </c>
      <c r="AB193" s="937"/>
    </row>
    <row r="194" spans="1:28">
      <c r="A194" s="951" t="s">
        <v>3993</v>
      </c>
      <c r="B194" s="952">
        <v>0</v>
      </c>
      <c r="C194" s="953">
        <v>134.096115</v>
      </c>
      <c r="D194" s="953">
        <v>0</v>
      </c>
      <c r="E194" s="953">
        <v>0</v>
      </c>
      <c r="F194" s="954">
        <v>0</v>
      </c>
      <c r="G194" s="955">
        <v>0</v>
      </c>
      <c r="H194" s="955">
        <v>0</v>
      </c>
      <c r="I194" s="955">
        <v>0</v>
      </c>
      <c r="J194" s="955">
        <v>0</v>
      </c>
      <c r="K194" s="955">
        <v>134.096115</v>
      </c>
      <c r="L194" s="956">
        <v>7.5432691259195203E-2</v>
      </c>
      <c r="M194" s="957">
        <v>6.0346153007356101E-3</v>
      </c>
      <c r="N194" s="957">
        <v>3.4815088273474699E-4</v>
      </c>
      <c r="O194" s="957">
        <v>3.7136094158372997E-2</v>
      </c>
      <c r="P194" s="957">
        <v>9.4000738338381705E-3</v>
      </c>
      <c r="Q194" s="957">
        <v>5.6864644180008696E-3</v>
      </c>
      <c r="R194" s="957">
        <v>1.74075441367373E-3</v>
      </c>
      <c r="S194" s="957">
        <v>3.7136094158372997E-2</v>
      </c>
      <c r="T194" s="957">
        <v>0.100963755993077</v>
      </c>
      <c r="U194" s="957">
        <v>0.28084171207269598</v>
      </c>
      <c r="V194" s="957">
        <v>1.2765532366940699E-4</v>
      </c>
      <c r="W194" s="957">
        <v>3.01730765036781E-4</v>
      </c>
      <c r="X194" s="957">
        <v>7.8914200086542596E-2</v>
      </c>
      <c r="Y194" s="957">
        <v>3.9457100043271298E-2</v>
      </c>
      <c r="Z194" s="957">
        <v>4.5259614755517097E-2</v>
      </c>
      <c r="AA194" s="957">
        <v>9.8642750108178306E-4</v>
      </c>
      <c r="AB194" s="937"/>
    </row>
    <row r="195" spans="1:28">
      <c r="A195" s="951" t="s">
        <v>3994</v>
      </c>
      <c r="B195" s="952">
        <v>0</v>
      </c>
      <c r="C195" s="953">
        <v>3.06636</v>
      </c>
      <c r="D195" s="953">
        <v>0</v>
      </c>
      <c r="E195" s="953">
        <v>5.0000000000000001E-4</v>
      </c>
      <c r="F195" s="954">
        <v>0</v>
      </c>
      <c r="G195" s="955">
        <v>0</v>
      </c>
      <c r="H195" s="955">
        <v>0</v>
      </c>
      <c r="I195" s="955">
        <v>0</v>
      </c>
      <c r="J195" s="955">
        <v>0</v>
      </c>
      <c r="K195" s="955">
        <v>3.0658599999999998</v>
      </c>
      <c r="L195" s="956">
        <v>2.0717357723336301E-3</v>
      </c>
      <c r="M195" s="957">
        <v>1.83003326556137E-4</v>
      </c>
      <c r="N195" s="957">
        <v>1.72644647694469E-5</v>
      </c>
      <c r="O195" s="957">
        <v>1.41568611109465E-3</v>
      </c>
      <c r="P195" s="957">
        <v>2.0026779132558401E-4</v>
      </c>
      <c r="Q195" s="957">
        <v>2.07173577233363E-4</v>
      </c>
      <c r="R195" s="957">
        <v>5.1793394308340703E-5</v>
      </c>
      <c r="S195" s="957">
        <v>1.2430414634001801E-3</v>
      </c>
      <c r="T195" s="957">
        <v>5.9044469511508402E-3</v>
      </c>
      <c r="U195" s="957">
        <v>9.8062159890458401E-3</v>
      </c>
      <c r="V195" s="957">
        <v>4.1434715446672599E-6</v>
      </c>
      <c r="W195" s="957">
        <v>4.1434715446672599E-6</v>
      </c>
      <c r="X195" s="957">
        <v>7.5963644985566298E-4</v>
      </c>
      <c r="Y195" s="957">
        <v>3.7981822492783198E-4</v>
      </c>
      <c r="Z195" s="957">
        <v>7.94165379394557E-4</v>
      </c>
      <c r="AA195" s="957">
        <v>2.4860829268003502E-5</v>
      </c>
      <c r="AB195" s="937"/>
    </row>
    <row r="196" spans="1:28">
      <c r="A196" s="951" t="s">
        <v>3995</v>
      </c>
      <c r="B196" s="952">
        <v>0</v>
      </c>
      <c r="C196" s="953">
        <v>3140</v>
      </c>
      <c r="D196" s="953">
        <v>0</v>
      </c>
      <c r="E196" s="953">
        <v>0.5</v>
      </c>
      <c r="F196" s="954">
        <v>0</v>
      </c>
      <c r="G196" s="955">
        <v>0</v>
      </c>
      <c r="H196" s="955">
        <v>0</v>
      </c>
      <c r="I196" s="955">
        <v>0</v>
      </c>
      <c r="J196" s="955">
        <v>0</v>
      </c>
      <c r="K196" s="955">
        <v>3139.5</v>
      </c>
      <c r="L196" s="956">
        <v>0.99226534205082295</v>
      </c>
      <c r="M196" s="957">
        <v>2.88077034788949E-2</v>
      </c>
      <c r="N196" s="957">
        <v>6.40171188419886E-3</v>
      </c>
      <c r="O196" s="957">
        <v>1.0562824608928101</v>
      </c>
      <c r="P196" s="957">
        <v>0.163243653047071</v>
      </c>
      <c r="Q196" s="957">
        <v>8.6423110436684603E-2</v>
      </c>
      <c r="R196" s="957">
        <v>1.2803423768397699E-2</v>
      </c>
      <c r="S196" s="957">
        <v>0.35209415363093699</v>
      </c>
      <c r="T196" s="957">
        <v>1.0562824608928101</v>
      </c>
      <c r="U196" s="957">
        <v>9.0264137567203893</v>
      </c>
      <c r="V196" s="957">
        <v>1.28034237683977E-3</v>
      </c>
      <c r="W196" s="957">
        <v>1.28034237683977E-3</v>
      </c>
      <c r="X196" s="957">
        <v>25.734881774479401</v>
      </c>
      <c r="Y196" s="957">
        <v>12.867440887239701</v>
      </c>
      <c r="Z196" s="957">
        <v>0.35209415363093699</v>
      </c>
      <c r="AA196" s="957">
        <v>8.00213985524857E-3</v>
      </c>
      <c r="AB196" s="937"/>
    </row>
    <row r="197" spans="1:28">
      <c r="A197" s="951" t="s">
        <v>3996</v>
      </c>
      <c r="B197" s="952">
        <v>0</v>
      </c>
      <c r="C197" s="953">
        <v>309.00324999999998</v>
      </c>
      <c r="D197" s="953">
        <v>0</v>
      </c>
      <c r="E197" s="953">
        <v>0</v>
      </c>
      <c r="F197" s="954">
        <v>0</v>
      </c>
      <c r="G197" s="955">
        <v>0</v>
      </c>
      <c r="H197" s="955">
        <v>0</v>
      </c>
      <c r="I197" s="955">
        <v>0</v>
      </c>
      <c r="J197" s="955">
        <v>0</v>
      </c>
      <c r="K197" s="955">
        <v>309.00324999999998</v>
      </c>
      <c r="L197" s="956">
        <v>0.41233891300095399</v>
      </c>
      <c r="M197" s="957">
        <v>2.0309230043330601E-2</v>
      </c>
      <c r="N197" s="957">
        <v>2.46172485373704E-3</v>
      </c>
      <c r="O197" s="957">
        <v>0.10770046235099601</v>
      </c>
      <c r="P197" s="957">
        <v>6.7697433477768604E-2</v>
      </c>
      <c r="Q197" s="957">
        <v>1.9386083223179199E-2</v>
      </c>
      <c r="R197" s="957">
        <v>4.00030288732269E-3</v>
      </c>
      <c r="S197" s="957">
        <v>8.0006057746453793E-2</v>
      </c>
      <c r="T197" s="957">
        <v>0.40618460086661201</v>
      </c>
      <c r="U197" s="957">
        <v>1.5139607850482799</v>
      </c>
      <c r="V197" s="957">
        <v>4.6157341007569498E-4</v>
      </c>
      <c r="W197" s="957">
        <v>5.5388809209083398E-4</v>
      </c>
      <c r="X197" s="957">
        <v>0</v>
      </c>
      <c r="Y197" s="957">
        <v>0</v>
      </c>
      <c r="Z197" s="957">
        <v>4.9234497074740799E-2</v>
      </c>
      <c r="AA197" s="957">
        <v>2.8925267031410201E-3</v>
      </c>
      <c r="AB197" s="937"/>
    </row>
    <row r="198" spans="1:28">
      <c r="A198" s="951" t="s">
        <v>4220</v>
      </c>
      <c r="B198" s="952">
        <v>0</v>
      </c>
      <c r="C198" s="953">
        <v>3058</v>
      </c>
      <c r="D198" s="953">
        <v>0</v>
      </c>
      <c r="E198" s="953">
        <v>0</v>
      </c>
      <c r="F198" s="954">
        <v>0</v>
      </c>
      <c r="G198" s="955">
        <v>0</v>
      </c>
      <c r="H198" s="955">
        <v>0</v>
      </c>
      <c r="I198" s="955">
        <v>0</v>
      </c>
      <c r="J198" s="955">
        <v>0</v>
      </c>
      <c r="K198" s="955">
        <v>3058</v>
      </c>
      <c r="L198" s="956">
        <v>1.02886184596599</v>
      </c>
      <c r="M198" s="957">
        <v>6.2355263391878003E-2</v>
      </c>
      <c r="N198" s="957">
        <v>6.2355263391878002E-3</v>
      </c>
      <c r="O198" s="957">
        <v>1.77712500666852</v>
      </c>
      <c r="P198" s="957">
        <v>0.130946053122944</v>
      </c>
      <c r="Q198" s="957">
        <v>9.6650658257410996E-2</v>
      </c>
      <c r="R198" s="957">
        <v>3.7413158035126799E-2</v>
      </c>
      <c r="S198" s="957">
        <v>0.68590789731065804</v>
      </c>
      <c r="T198" s="957">
        <v>1.15357237274974</v>
      </c>
      <c r="U198" s="957">
        <v>8.1997171360319605</v>
      </c>
      <c r="V198" s="957">
        <v>2.8059868526345102E-3</v>
      </c>
      <c r="W198" s="957">
        <v>1.55888158479695E-3</v>
      </c>
      <c r="X198" s="957">
        <v>6.4849473927553198</v>
      </c>
      <c r="Y198" s="957">
        <v>3.2424736963776599</v>
      </c>
      <c r="Z198" s="957">
        <v>0.93532895087817103</v>
      </c>
      <c r="AA198" s="957">
        <v>1.2159276361416199E-2</v>
      </c>
      <c r="AB198" s="937"/>
    </row>
    <row r="199" spans="1:28">
      <c r="A199" s="951" t="s">
        <v>3997</v>
      </c>
      <c r="B199" s="952">
        <v>0</v>
      </c>
      <c r="C199" s="953">
        <v>0</v>
      </c>
      <c r="D199" s="953">
        <v>0</v>
      </c>
      <c r="E199" s="953">
        <v>0</v>
      </c>
      <c r="F199" s="954">
        <v>0</v>
      </c>
      <c r="G199" s="955">
        <v>0</v>
      </c>
      <c r="H199" s="955">
        <v>0</v>
      </c>
      <c r="I199" s="955">
        <v>0</v>
      </c>
      <c r="J199" s="955">
        <v>0</v>
      </c>
      <c r="K199" s="955">
        <v>0</v>
      </c>
      <c r="L199" s="956">
        <v>0</v>
      </c>
      <c r="M199" s="957">
        <v>0</v>
      </c>
      <c r="N199" s="957">
        <v>0</v>
      </c>
      <c r="O199" s="957">
        <v>0</v>
      </c>
      <c r="P199" s="957">
        <v>0</v>
      </c>
      <c r="Q199" s="957">
        <v>0</v>
      </c>
      <c r="R199" s="957">
        <v>0</v>
      </c>
      <c r="S199" s="957">
        <v>0</v>
      </c>
      <c r="T199" s="957">
        <v>0</v>
      </c>
      <c r="U199" s="957">
        <v>0</v>
      </c>
      <c r="V199" s="957">
        <v>0</v>
      </c>
      <c r="W199" s="957">
        <v>0</v>
      </c>
      <c r="X199" s="957">
        <v>0</v>
      </c>
      <c r="Y199" s="957">
        <v>0</v>
      </c>
      <c r="Z199" s="957">
        <v>0</v>
      </c>
      <c r="AA199" s="957">
        <v>0</v>
      </c>
      <c r="AB199" s="937"/>
    </row>
    <row r="200" spans="1:28">
      <c r="A200" s="951" t="s">
        <v>3998</v>
      </c>
      <c r="B200" s="952">
        <v>0</v>
      </c>
      <c r="C200" s="953">
        <v>6.1724500000000004</v>
      </c>
      <c r="D200" s="953">
        <v>0</v>
      </c>
      <c r="E200" s="953">
        <v>0</v>
      </c>
      <c r="F200" s="954">
        <v>0</v>
      </c>
      <c r="G200" s="955">
        <v>0</v>
      </c>
      <c r="H200" s="955">
        <v>0</v>
      </c>
      <c r="I200" s="955">
        <v>0</v>
      </c>
      <c r="J200" s="955">
        <v>0</v>
      </c>
      <c r="K200" s="955">
        <v>6.1724500000000004</v>
      </c>
      <c r="L200" s="956">
        <v>2.08110677344209E-3</v>
      </c>
      <c r="M200" s="957">
        <v>1.15617042969005E-4</v>
      </c>
      <c r="N200" s="957">
        <v>1.7342556445350701E-5</v>
      </c>
      <c r="O200" s="957">
        <v>3.2372772031321298E-3</v>
      </c>
      <c r="P200" s="957">
        <v>2.8326175527406203E-4</v>
      </c>
      <c r="Q200" s="957">
        <v>1.67644712305057E-4</v>
      </c>
      <c r="R200" s="957">
        <v>7.5151077929853095E-5</v>
      </c>
      <c r="S200" s="957">
        <v>9.2493634375203802E-4</v>
      </c>
      <c r="T200" s="957">
        <v>2.7170005097716101E-3</v>
      </c>
      <c r="U200" s="957">
        <v>1.3874045156280599E-2</v>
      </c>
      <c r="V200" s="957">
        <v>5.78085214845024E-6</v>
      </c>
      <c r="W200" s="957">
        <v>5.2027669336052099E-6</v>
      </c>
      <c r="X200" s="957">
        <v>9.0181293515823706E-3</v>
      </c>
      <c r="Y200" s="957">
        <v>4.5090646757911801E-3</v>
      </c>
      <c r="Z200" s="957">
        <v>1.4452130371125601E-3</v>
      </c>
      <c r="AA200" s="957">
        <v>2.1389152949265901E-5</v>
      </c>
      <c r="AB200" s="937"/>
    </row>
    <row r="201" spans="1:28">
      <c r="A201" s="951" t="s">
        <v>3999</v>
      </c>
      <c r="B201" s="952">
        <v>0</v>
      </c>
      <c r="C201" s="953">
        <v>142.72484</v>
      </c>
      <c r="D201" s="953">
        <v>0</v>
      </c>
      <c r="E201" s="953">
        <v>0</v>
      </c>
      <c r="F201" s="954">
        <v>0</v>
      </c>
      <c r="G201" s="955">
        <v>0</v>
      </c>
      <c r="H201" s="955">
        <v>0</v>
      </c>
      <c r="I201" s="955">
        <v>0</v>
      </c>
      <c r="J201" s="955">
        <v>0</v>
      </c>
      <c r="K201" s="955">
        <v>142.72484</v>
      </c>
      <c r="L201" s="956">
        <v>6.4516910181798795E-2</v>
      </c>
      <c r="M201" s="957">
        <v>4.09131625543114E-3</v>
      </c>
      <c r="N201" s="957">
        <v>6.2943327006632997E-4</v>
      </c>
      <c r="O201" s="957">
        <v>6.2943327006632997E-3</v>
      </c>
      <c r="P201" s="957">
        <v>8.4973491458954498E-3</v>
      </c>
      <c r="Q201" s="957">
        <v>4.2486745729477197E-3</v>
      </c>
      <c r="R201" s="957">
        <v>9.4414990509949397E-4</v>
      </c>
      <c r="S201" s="957">
        <v>1.8882998101989901E-2</v>
      </c>
      <c r="T201" s="957">
        <v>0.13847531941459301</v>
      </c>
      <c r="U201" s="957">
        <v>0.49567870017723498</v>
      </c>
      <c r="V201" s="957">
        <v>3.9339579379145601E-4</v>
      </c>
      <c r="W201" s="957">
        <v>2.0456581277155701E-4</v>
      </c>
      <c r="X201" s="957">
        <v>0</v>
      </c>
      <c r="Y201" s="957">
        <v>0</v>
      </c>
      <c r="Z201" s="957">
        <v>0</v>
      </c>
      <c r="AA201" s="957">
        <v>9.4414990509949397E-4</v>
      </c>
      <c r="AB201" s="937"/>
    </row>
    <row r="202" spans="1:28">
      <c r="A202" s="951" t="s">
        <v>4221</v>
      </c>
      <c r="B202" s="952">
        <v>0</v>
      </c>
      <c r="C202" s="953">
        <v>0</v>
      </c>
      <c r="D202" s="953">
        <v>0</v>
      </c>
      <c r="E202" s="953">
        <v>0</v>
      </c>
      <c r="F202" s="954">
        <v>0</v>
      </c>
      <c r="G202" s="955">
        <v>0</v>
      </c>
      <c r="H202" s="955">
        <v>0</v>
      </c>
      <c r="I202" s="955">
        <v>0</v>
      </c>
      <c r="J202" s="955">
        <v>0</v>
      </c>
      <c r="K202" s="955">
        <v>0</v>
      </c>
      <c r="L202" s="956">
        <v>0</v>
      </c>
      <c r="M202" s="957">
        <v>0</v>
      </c>
      <c r="N202" s="957">
        <v>0</v>
      </c>
      <c r="O202" s="957">
        <v>0</v>
      </c>
      <c r="P202" s="957">
        <v>0</v>
      </c>
      <c r="Q202" s="957">
        <v>0</v>
      </c>
      <c r="R202" s="957">
        <v>0</v>
      </c>
      <c r="S202" s="957">
        <v>0</v>
      </c>
      <c r="T202" s="957">
        <v>0</v>
      </c>
      <c r="U202" s="957">
        <v>0</v>
      </c>
      <c r="V202" s="957">
        <v>0</v>
      </c>
      <c r="W202" s="957">
        <v>0</v>
      </c>
      <c r="X202" s="957">
        <v>0</v>
      </c>
      <c r="Y202" s="957">
        <v>0</v>
      </c>
      <c r="Z202" s="957">
        <v>0</v>
      </c>
      <c r="AA202" s="957">
        <v>0</v>
      </c>
      <c r="AB202" s="937"/>
    </row>
    <row r="203" spans="1:28">
      <c r="A203" s="951" t="s">
        <v>4000</v>
      </c>
      <c r="B203" s="952">
        <v>30000</v>
      </c>
      <c r="C203" s="953">
        <v>1601.53522</v>
      </c>
      <c r="D203" s="953">
        <v>0</v>
      </c>
      <c r="E203" s="953">
        <v>0</v>
      </c>
      <c r="F203" s="954">
        <v>0</v>
      </c>
      <c r="G203" s="955">
        <v>0</v>
      </c>
      <c r="H203" s="955">
        <v>0</v>
      </c>
      <c r="I203" s="955">
        <v>2538</v>
      </c>
      <c r="J203" s="955">
        <v>0</v>
      </c>
      <c r="K203" s="955">
        <v>29063.535220000002</v>
      </c>
      <c r="L203" s="956">
        <v>8.9824883159801594</v>
      </c>
      <c r="M203" s="957">
        <v>0.78937018534371095</v>
      </c>
      <c r="N203" s="957">
        <v>0.108878646254305</v>
      </c>
      <c r="O203" s="957">
        <v>42.734868654814697</v>
      </c>
      <c r="P203" s="957">
        <v>0.70771120065298199</v>
      </c>
      <c r="Q203" s="957">
        <v>1.0343471394159001</v>
      </c>
      <c r="R203" s="957">
        <v>0.73493086221655801</v>
      </c>
      <c r="S203" s="957">
        <v>14.698617244331199</v>
      </c>
      <c r="T203" s="957">
        <v>15.5152070912385</v>
      </c>
      <c r="U203" s="957">
        <v>123.032870267365</v>
      </c>
      <c r="V203" s="957">
        <v>4.6273424658079598E-2</v>
      </c>
      <c r="W203" s="957">
        <v>2.4497695407218599E-2</v>
      </c>
      <c r="X203" s="957">
        <v>129.565589042623</v>
      </c>
      <c r="Y203" s="957">
        <v>64.782794521311402</v>
      </c>
      <c r="Z203" s="957">
        <v>9.7990781628874402</v>
      </c>
      <c r="AA203" s="957">
        <v>0.16059600322510001</v>
      </c>
      <c r="AB203" s="937"/>
    </row>
    <row r="204" spans="1:28">
      <c r="A204" s="951" t="s">
        <v>4001</v>
      </c>
      <c r="B204" s="952">
        <v>0</v>
      </c>
      <c r="C204" s="953">
        <v>0</v>
      </c>
      <c r="D204" s="953">
        <v>0</v>
      </c>
      <c r="E204" s="953">
        <v>0</v>
      </c>
      <c r="F204" s="954">
        <v>0</v>
      </c>
      <c r="G204" s="955">
        <v>0</v>
      </c>
      <c r="H204" s="955">
        <v>0</v>
      </c>
      <c r="I204" s="955">
        <v>0</v>
      </c>
      <c r="J204" s="955">
        <v>0</v>
      </c>
      <c r="K204" s="955">
        <v>0</v>
      </c>
      <c r="L204" s="956">
        <v>0</v>
      </c>
      <c r="M204" s="957">
        <v>0</v>
      </c>
      <c r="N204" s="957">
        <v>0</v>
      </c>
      <c r="O204" s="957">
        <v>0</v>
      </c>
      <c r="P204" s="957">
        <v>0</v>
      </c>
      <c r="Q204" s="957">
        <v>0</v>
      </c>
      <c r="R204" s="957">
        <v>0</v>
      </c>
      <c r="S204" s="957">
        <v>0</v>
      </c>
      <c r="T204" s="957">
        <v>0</v>
      </c>
      <c r="U204" s="957">
        <v>0</v>
      </c>
      <c r="V204" s="957">
        <v>0</v>
      </c>
      <c r="W204" s="957">
        <v>0</v>
      </c>
      <c r="X204" s="957">
        <v>0</v>
      </c>
      <c r="Y204" s="957">
        <v>0</v>
      </c>
      <c r="Z204" s="957">
        <v>0</v>
      </c>
      <c r="AA204" s="957">
        <v>0</v>
      </c>
      <c r="AB204" s="937"/>
    </row>
    <row r="205" spans="1:28">
      <c r="A205" s="951" t="s">
        <v>4002</v>
      </c>
      <c r="B205" s="952">
        <v>0</v>
      </c>
      <c r="C205" s="953">
        <v>0</v>
      </c>
      <c r="D205" s="953">
        <v>0</v>
      </c>
      <c r="E205" s="953">
        <v>0</v>
      </c>
      <c r="F205" s="954">
        <v>0</v>
      </c>
      <c r="G205" s="955">
        <v>0</v>
      </c>
      <c r="H205" s="955">
        <v>0</v>
      </c>
      <c r="I205" s="955">
        <v>0</v>
      </c>
      <c r="J205" s="955">
        <v>0</v>
      </c>
      <c r="K205" s="955">
        <v>0</v>
      </c>
      <c r="L205" s="956">
        <v>0</v>
      </c>
      <c r="M205" s="957">
        <v>0</v>
      </c>
      <c r="N205" s="957">
        <v>0</v>
      </c>
      <c r="O205" s="957">
        <v>0</v>
      </c>
      <c r="P205" s="957">
        <v>0</v>
      </c>
      <c r="Q205" s="957">
        <v>0</v>
      </c>
      <c r="R205" s="957">
        <v>0</v>
      </c>
      <c r="S205" s="957">
        <v>0</v>
      </c>
      <c r="T205" s="957">
        <v>0</v>
      </c>
      <c r="U205" s="957">
        <v>0</v>
      </c>
      <c r="V205" s="957">
        <v>0</v>
      </c>
      <c r="W205" s="957">
        <v>0</v>
      </c>
      <c r="X205" s="957">
        <v>0</v>
      </c>
      <c r="Y205" s="957">
        <v>0</v>
      </c>
      <c r="Z205" s="957">
        <v>0</v>
      </c>
      <c r="AA205" s="957">
        <v>0</v>
      </c>
      <c r="AB205" s="937"/>
    </row>
    <row r="206" spans="1:28">
      <c r="A206" s="951" t="s">
        <v>4003</v>
      </c>
      <c r="B206" s="952">
        <v>0</v>
      </c>
      <c r="C206" s="953">
        <v>34.093449999999997</v>
      </c>
      <c r="D206" s="953">
        <v>0</v>
      </c>
      <c r="E206" s="953">
        <v>0</v>
      </c>
      <c r="F206" s="954">
        <v>0</v>
      </c>
      <c r="G206" s="955">
        <v>0</v>
      </c>
      <c r="H206" s="955">
        <v>0</v>
      </c>
      <c r="I206" s="955">
        <v>0</v>
      </c>
      <c r="J206" s="955">
        <v>0</v>
      </c>
      <c r="K206" s="955">
        <v>34.093449999999997</v>
      </c>
      <c r="L206" s="956">
        <v>2.8292816369596299E-3</v>
      </c>
      <c r="M206" s="957">
        <v>4.04183090994232E-5</v>
      </c>
      <c r="N206" s="957">
        <v>0</v>
      </c>
      <c r="O206" s="957">
        <v>2.1017520731700101E-2</v>
      </c>
      <c r="P206" s="957">
        <v>8.0836618198846494E-5</v>
      </c>
      <c r="Q206" s="957">
        <v>1.01045772748558E-3</v>
      </c>
      <c r="R206" s="957">
        <v>1.0710851911347199E-2</v>
      </c>
      <c r="S206" s="957">
        <v>1.2125492729827001E-3</v>
      </c>
      <c r="T206" s="957">
        <v>2.4250985459653902E-3</v>
      </c>
      <c r="U206" s="957">
        <v>1.6975689821757799E-2</v>
      </c>
      <c r="V206" s="957">
        <v>0</v>
      </c>
      <c r="W206" s="957">
        <v>0</v>
      </c>
      <c r="X206" s="957">
        <v>0</v>
      </c>
      <c r="Y206" s="957">
        <v>0</v>
      </c>
      <c r="Z206" s="957">
        <v>0</v>
      </c>
      <c r="AA206" s="957">
        <v>5.2543801829250201E-5</v>
      </c>
      <c r="AB206" s="937"/>
    </row>
    <row r="207" spans="1:28">
      <c r="A207" s="951" t="s">
        <v>4004</v>
      </c>
      <c r="B207" s="952">
        <v>0</v>
      </c>
      <c r="C207" s="953">
        <v>247.35864000000001</v>
      </c>
      <c r="D207" s="953">
        <v>0</v>
      </c>
      <c r="E207" s="953">
        <v>0</v>
      </c>
      <c r="F207" s="954">
        <v>0</v>
      </c>
      <c r="G207" s="955">
        <v>0</v>
      </c>
      <c r="H207" s="955">
        <v>0</v>
      </c>
      <c r="I207" s="955">
        <v>0</v>
      </c>
      <c r="J207" s="955">
        <v>0</v>
      </c>
      <c r="K207" s="955">
        <v>247.35864000000001</v>
      </c>
      <c r="L207" s="956">
        <v>0.23166550162119201</v>
      </c>
      <c r="M207" s="957">
        <v>7.1816305502569603E-3</v>
      </c>
      <c r="N207" s="957">
        <v>2.77998601945431E-3</v>
      </c>
      <c r="O207" s="957">
        <v>9.2666200648476894E-3</v>
      </c>
      <c r="P207" s="957">
        <v>4.1468124790193399E-2</v>
      </c>
      <c r="Q207" s="957">
        <v>6.2549685437721901E-3</v>
      </c>
      <c r="R207" s="957">
        <v>1.1583275081059601E-3</v>
      </c>
      <c r="S207" s="957">
        <v>5.79163754052981E-2</v>
      </c>
      <c r="T207" s="957">
        <v>0.185332401296954</v>
      </c>
      <c r="U207" s="957">
        <v>0.55599720389086105</v>
      </c>
      <c r="V207" s="957">
        <v>1.6216585113483501E-4</v>
      </c>
      <c r="W207" s="957">
        <v>2.31665501621192E-4</v>
      </c>
      <c r="X207" s="957">
        <v>2.3166550162119201E-2</v>
      </c>
      <c r="Y207" s="957">
        <v>1.1583275081059601E-2</v>
      </c>
      <c r="Z207" s="957">
        <v>1.1583275081059601E-2</v>
      </c>
      <c r="AA207" s="957">
        <v>1.57532541102411E-3</v>
      </c>
      <c r="AB207" s="937"/>
    </row>
    <row r="208" spans="1:28">
      <c r="A208" s="951" t="s">
        <v>4005</v>
      </c>
      <c r="B208" s="952">
        <v>0</v>
      </c>
      <c r="C208" s="953">
        <v>0.42993999999999999</v>
      </c>
      <c r="D208" s="953">
        <v>0</v>
      </c>
      <c r="E208" s="953">
        <v>0</v>
      </c>
      <c r="F208" s="954">
        <v>0</v>
      </c>
      <c r="G208" s="955">
        <v>0</v>
      </c>
      <c r="H208" s="955">
        <v>0</v>
      </c>
      <c r="I208" s="955">
        <v>0</v>
      </c>
      <c r="J208" s="955">
        <v>0</v>
      </c>
      <c r="K208" s="955">
        <v>0.42993999999999999</v>
      </c>
      <c r="L208" s="956">
        <v>9.6843091112784006E-5</v>
      </c>
      <c r="M208" s="957">
        <v>4.0776038363277497E-6</v>
      </c>
      <c r="N208" s="957">
        <v>1.01940095908194E-6</v>
      </c>
      <c r="O208" s="957">
        <v>4.5873043158687202E-5</v>
      </c>
      <c r="P208" s="957">
        <v>1.6310415345310999E-5</v>
      </c>
      <c r="Q208" s="957">
        <v>3.0582028772458102E-6</v>
      </c>
      <c r="R208" s="957">
        <v>2.0388019181638702E-6</v>
      </c>
      <c r="S208" s="957">
        <v>5.0970047954096797E-5</v>
      </c>
      <c r="T208" s="957">
        <v>1.01940095908194E-4</v>
      </c>
      <c r="U208" s="957">
        <v>1.2130871413075001E-3</v>
      </c>
      <c r="V208" s="957">
        <v>2.5485023977048399E-7</v>
      </c>
      <c r="W208" s="957">
        <v>3.5679033567867801E-7</v>
      </c>
      <c r="X208" s="957">
        <v>2.4975323497507501E-4</v>
      </c>
      <c r="Y208" s="957">
        <v>1.27425119885242E-4</v>
      </c>
      <c r="Z208" s="957">
        <v>2.1917120620261601E-4</v>
      </c>
      <c r="AA208" s="957">
        <v>7.1358067135735601E-7</v>
      </c>
      <c r="AB208" s="937"/>
    </row>
    <row r="209" spans="1:28">
      <c r="A209" s="951" t="s">
        <v>4006</v>
      </c>
      <c r="B209" s="952">
        <v>0</v>
      </c>
      <c r="C209" s="953">
        <v>0</v>
      </c>
      <c r="D209" s="953">
        <v>0</v>
      </c>
      <c r="E209" s="953">
        <v>0</v>
      </c>
      <c r="F209" s="954">
        <v>0</v>
      </c>
      <c r="G209" s="955">
        <v>0</v>
      </c>
      <c r="H209" s="955">
        <v>0</v>
      </c>
      <c r="I209" s="955">
        <v>0</v>
      </c>
      <c r="J209" s="955">
        <v>0</v>
      </c>
      <c r="K209" s="955">
        <v>0</v>
      </c>
      <c r="L209" s="956">
        <v>0</v>
      </c>
      <c r="M209" s="957">
        <v>0</v>
      </c>
      <c r="N209" s="957">
        <v>0</v>
      </c>
      <c r="O209" s="957">
        <v>0</v>
      </c>
      <c r="P209" s="957">
        <v>0</v>
      </c>
      <c r="Q209" s="957">
        <v>0</v>
      </c>
      <c r="R209" s="957">
        <v>0</v>
      </c>
      <c r="S209" s="957">
        <v>0</v>
      </c>
      <c r="T209" s="957">
        <v>0</v>
      </c>
      <c r="U209" s="957">
        <v>0</v>
      </c>
      <c r="V209" s="957">
        <v>0</v>
      </c>
      <c r="W209" s="957">
        <v>0</v>
      </c>
      <c r="X209" s="957">
        <v>0</v>
      </c>
      <c r="Y209" s="957">
        <v>0</v>
      </c>
      <c r="Z209" s="957">
        <v>0</v>
      </c>
      <c r="AA209" s="957">
        <v>0</v>
      </c>
      <c r="AB209" s="937"/>
    </row>
    <row r="210" spans="1:28">
      <c r="A210" s="951" t="s">
        <v>4007</v>
      </c>
      <c r="B210" s="952">
        <v>0</v>
      </c>
      <c r="C210" s="953">
        <v>43.811709999999998</v>
      </c>
      <c r="D210" s="953">
        <v>0</v>
      </c>
      <c r="E210" s="953">
        <v>0</v>
      </c>
      <c r="F210" s="954">
        <v>0</v>
      </c>
      <c r="G210" s="955">
        <v>0</v>
      </c>
      <c r="H210" s="955">
        <v>0</v>
      </c>
      <c r="I210" s="955">
        <v>0</v>
      </c>
      <c r="J210" s="955">
        <v>0</v>
      </c>
      <c r="K210" s="955">
        <v>43.811709999999998</v>
      </c>
      <c r="L210" s="956">
        <v>0</v>
      </c>
      <c r="M210" s="957">
        <v>0</v>
      </c>
      <c r="N210" s="957">
        <v>0</v>
      </c>
      <c r="O210" s="957">
        <v>0</v>
      </c>
      <c r="P210" s="957">
        <v>0</v>
      </c>
      <c r="Q210" s="957">
        <v>0</v>
      </c>
      <c r="R210" s="957">
        <v>0</v>
      </c>
      <c r="S210" s="957">
        <v>0</v>
      </c>
      <c r="T210" s="957">
        <v>0</v>
      </c>
      <c r="U210" s="957">
        <v>0</v>
      </c>
      <c r="V210" s="957">
        <v>0</v>
      </c>
      <c r="W210" s="957">
        <v>0</v>
      </c>
      <c r="X210" s="957">
        <v>0</v>
      </c>
      <c r="Y210" s="957">
        <v>0</v>
      </c>
      <c r="Z210" s="957">
        <v>0</v>
      </c>
      <c r="AA210" s="957">
        <v>0</v>
      </c>
      <c r="AB210" s="937"/>
    </row>
    <row r="211" spans="1:28">
      <c r="A211" s="951" t="s">
        <v>4008</v>
      </c>
      <c r="B211" s="952">
        <v>0</v>
      </c>
      <c r="C211" s="953">
        <v>650.65584799999999</v>
      </c>
      <c r="D211" s="953">
        <v>0</v>
      </c>
      <c r="E211" s="953">
        <v>0</v>
      </c>
      <c r="F211" s="954">
        <v>0</v>
      </c>
      <c r="G211" s="955">
        <v>0</v>
      </c>
      <c r="H211" s="955">
        <v>0</v>
      </c>
      <c r="I211" s="955">
        <v>0</v>
      </c>
      <c r="J211" s="955">
        <v>0</v>
      </c>
      <c r="K211" s="955">
        <v>650.65584799999999</v>
      </c>
      <c r="L211" s="956">
        <v>0.46112050874542798</v>
      </c>
      <c r="M211" s="957">
        <v>6.0474820819072603E-3</v>
      </c>
      <c r="N211" s="957">
        <v>2.2678057807152198E-3</v>
      </c>
      <c r="O211" s="957">
        <v>0.28725539889059498</v>
      </c>
      <c r="P211" s="957">
        <v>9.6759713310516096E-2</v>
      </c>
      <c r="Q211" s="957">
        <v>1.6630575725245001E-2</v>
      </c>
      <c r="R211" s="957">
        <v>5.2915468216688504E-3</v>
      </c>
      <c r="S211" s="957">
        <v>8.3152878626224794E-2</v>
      </c>
      <c r="T211" s="957">
        <v>0.128508994240529</v>
      </c>
      <c r="U211" s="957">
        <v>1.15658094816476</v>
      </c>
      <c r="V211" s="957">
        <v>2.2678057807152199E-4</v>
      </c>
      <c r="W211" s="957">
        <v>1.51187052047681E-4</v>
      </c>
      <c r="X211" s="957">
        <v>0.30993345669774702</v>
      </c>
      <c r="Y211" s="957">
        <v>0.15118705204768099</v>
      </c>
      <c r="Z211" s="957">
        <v>2.2678057807152201E-2</v>
      </c>
      <c r="AA211" s="957">
        <v>1.36068346842913E-3</v>
      </c>
      <c r="AB211" s="937"/>
    </row>
    <row r="212" spans="1:28">
      <c r="A212" s="951" t="s">
        <v>4009</v>
      </c>
      <c r="B212" s="952">
        <v>0</v>
      </c>
      <c r="C212" s="953">
        <v>8.0053000000000001</v>
      </c>
      <c r="D212" s="953">
        <v>0</v>
      </c>
      <c r="E212" s="953">
        <v>0</v>
      </c>
      <c r="F212" s="954">
        <v>0</v>
      </c>
      <c r="G212" s="955">
        <v>0</v>
      </c>
      <c r="H212" s="955">
        <v>0</v>
      </c>
      <c r="I212" s="955">
        <v>0</v>
      </c>
      <c r="J212" s="955">
        <v>0</v>
      </c>
      <c r="K212" s="955">
        <v>8.0053000000000001</v>
      </c>
      <c r="L212" s="956">
        <v>2.38427475385737E-2</v>
      </c>
      <c r="M212" s="957">
        <v>1.16912314185284E-3</v>
      </c>
      <c r="N212" s="957">
        <v>2.02525268667421E-4</v>
      </c>
      <c r="O212" s="957">
        <v>8.1010107466968594E-3</v>
      </c>
      <c r="P212" s="957">
        <v>2.1633380971292698E-3</v>
      </c>
      <c r="Q212" s="957">
        <v>4.3450875823192198E-3</v>
      </c>
      <c r="R212" s="957">
        <v>7.4566121645732396E-4</v>
      </c>
      <c r="S212" s="957">
        <v>1.1507117537921699E-2</v>
      </c>
      <c r="T212" s="957">
        <v>3.8111573285596598E-2</v>
      </c>
      <c r="U212" s="957">
        <v>0.11323003657314901</v>
      </c>
      <c r="V212" s="957">
        <v>8.0089538063934796E-5</v>
      </c>
      <c r="W212" s="957">
        <v>3.3140498509214402E-5</v>
      </c>
      <c r="X212" s="957">
        <v>0</v>
      </c>
      <c r="Y212" s="957">
        <v>0</v>
      </c>
      <c r="Z212" s="957">
        <v>0</v>
      </c>
      <c r="AA212" s="957">
        <v>4.6856982614417001E-4</v>
      </c>
      <c r="AB212" s="937"/>
    </row>
    <row r="213" spans="1:28">
      <c r="A213" s="951" t="s">
        <v>4010</v>
      </c>
      <c r="B213" s="952">
        <v>0</v>
      </c>
      <c r="C213" s="953">
        <v>161.47980000000001</v>
      </c>
      <c r="D213" s="953">
        <v>0</v>
      </c>
      <c r="E213" s="953">
        <v>0</v>
      </c>
      <c r="F213" s="954">
        <v>0</v>
      </c>
      <c r="G213" s="955">
        <v>0</v>
      </c>
      <c r="H213" s="955">
        <v>0</v>
      </c>
      <c r="I213" s="955">
        <v>0</v>
      </c>
      <c r="J213" s="955">
        <v>0</v>
      </c>
      <c r="K213" s="955">
        <v>161.47980000000001</v>
      </c>
      <c r="L213" s="956">
        <v>0.56473851680171705</v>
      </c>
      <c r="M213" s="957">
        <v>2.6992586735268501E-2</v>
      </c>
      <c r="N213" s="957">
        <v>4.7859196339128498E-3</v>
      </c>
      <c r="O213" s="957">
        <v>0.77149024498675201</v>
      </c>
      <c r="P213" s="957">
        <v>8.1360633776518504E-2</v>
      </c>
      <c r="Q213" s="957">
        <v>4.4413334202711298E-2</v>
      </c>
      <c r="R213" s="957">
        <v>1.78036210381558E-2</v>
      </c>
      <c r="S213" s="957">
        <v>0.42881839919859199</v>
      </c>
      <c r="T213" s="957">
        <v>0.62599828811580105</v>
      </c>
      <c r="U213" s="957">
        <v>4.6748862984060704</v>
      </c>
      <c r="V213" s="957">
        <v>1.3017701404243001E-3</v>
      </c>
      <c r="W213" s="957">
        <v>8.4232185556866197E-4</v>
      </c>
      <c r="X213" s="957">
        <v>2.2953270564246</v>
      </c>
      <c r="Y213" s="957">
        <v>1.1486207121390799</v>
      </c>
      <c r="Z213" s="957">
        <v>0.227809774574252</v>
      </c>
      <c r="AA213" s="957">
        <v>6.2025518455510603E-3</v>
      </c>
      <c r="AB213" s="937"/>
    </row>
    <row r="214" spans="1:28">
      <c r="A214" s="951" t="s">
        <v>4011</v>
      </c>
      <c r="B214" s="952">
        <v>0</v>
      </c>
      <c r="C214" s="953">
        <v>3.4670800000000002</v>
      </c>
      <c r="D214" s="953">
        <v>0</v>
      </c>
      <c r="E214" s="953">
        <v>0</v>
      </c>
      <c r="F214" s="954">
        <v>0</v>
      </c>
      <c r="G214" s="955">
        <v>0</v>
      </c>
      <c r="H214" s="955">
        <v>0</v>
      </c>
      <c r="I214" s="955">
        <v>0</v>
      </c>
      <c r="J214" s="955">
        <v>0</v>
      </c>
      <c r="K214" s="955">
        <v>3.4670800000000002</v>
      </c>
      <c r="L214" s="956">
        <v>9.4536362720283595E-4</v>
      </c>
      <c r="M214" s="957">
        <v>9.4536362720283595E-5</v>
      </c>
      <c r="N214" s="957">
        <v>1.6441106560049302E-5</v>
      </c>
      <c r="O214" s="957">
        <v>3.6992489760111002E-4</v>
      </c>
      <c r="P214" s="957">
        <v>4.9323319680148003E-5</v>
      </c>
      <c r="Q214" s="957">
        <v>1.10977469280333E-4</v>
      </c>
      <c r="R214" s="957">
        <v>3.6992489760111001E-5</v>
      </c>
      <c r="S214" s="957">
        <v>3.2882213120098599E-4</v>
      </c>
      <c r="T214" s="957">
        <v>2.4661659840074001E-3</v>
      </c>
      <c r="U214" s="957">
        <v>4.3157904720129503E-3</v>
      </c>
      <c r="V214" s="957">
        <v>4.9323319680148003E-6</v>
      </c>
      <c r="W214" s="957">
        <v>3.2882213120098598E-6</v>
      </c>
      <c r="X214" s="957">
        <v>4.1102766400123303E-5</v>
      </c>
      <c r="Y214" s="957">
        <v>4.1102766400123303E-5</v>
      </c>
      <c r="Z214" s="957">
        <v>4.1102766400123303E-5</v>
      </c>
      <c r="AA214" s="957">
        <v>2.6716798160080099E-5</v>
      </c>
      <c r="AB214" s="937"/>
    </row>
    <row r="215" spans="1:28">
      <c r="A215" s="951" t="s">
        <v>4012</v>
      </c>
      <c r="B215" s="952">
        <v>0</v>
      </c>
      <c r="C215" s="953">
        <v>6.8550139999999997</v>
      </c>
      <c r="D215" s="953">
        <v>0</v>
      </c>
      <c r="E215" s="953">
        <v>0</v>
      </c>
      <c r="F215" s="954">
        <v>0</v>
      </c>
      <c r="G215" s="955">
        <v>0</v>
      </c>
      <c r="H215" s="955">
        <v>0</v>
      </c>
      <c r="I215" s="955">
        <v>0</v>
      </c>
      <c r="J215" s="955">
        <v>0</v>
      </c>
      <c r="K215" s="955">
        <v>6.8550139999999997</v>
      </c>
      <c r="L215" s="956">
        <v>6.6639140738457498E-3</v>
      </c>
      <c r="M215" s="957">
        <v>2.8443535681048902E-4</v>
      </c>
      <c r="N215" s="957">
        <v>2.4380173440899101E-5</v>
      </c>
      <c r="O215" s="957">
        <v>3.16942254731688E-3</v>
      </c>
      <c r="P215" s="957">
        <v>1.1621216006828599E-3</v>
      </c>
      <c r="Q215" s="957">
        <v>3.1694225473168802E-4</v>
      </c>
      <c r="R215" s="957">
        <v>1.62534489605994E-4</v>
      </c>
      <c r="S215" s="957">
        <v>3.8195605057408598E-3</v>
      </c>
      <c r="T215" s="957">
        <v>6.0950433602247698E-3</v>
      </c>
      <c r="U215" s="957">
        <v>7.6228675625211198E-2</v>
      </c>
      <c r="V215" s="957">
        <v>9.7520693763596401E-6</v>
      </c>
      <c r="W215" s="957">
        <v>8.1267244802996992E-6</v>
      </c>
      <c r="X215" s="957">
        <v>1.6334716205402399E-2</v>
      </c>
      <c r="Y215" s="957">
        <v>8.1267244802996994E-3</v>
      </c>
      <c r="Z215" s="957">
        <v>1.3815431616509501E-3</v>
      </c>
      <c r="AA215" s="957">
        <v>4.2258967297558398E-5</v>
      </c>
      <c r="AB215" s="937"/>
    </row>
    <row r="216" spans="1:28">
      <c r="A216" s="951" t="s">
        <v>4013</v>
      </c>
      <c r="B216" s="952">
        <v>0</v>
      </c>
      <c r="C216" s="953">
        <v>6.0079599999999997</v>
      </c>
      <c r="D216" s="953">
        <v>0</v>
      </c>
      <c r="E216" s="953">
        <v>0</v>
      </c>
      <c r="F216" s="954">
        <v>0</v>
      </c>
      <c r="G216" s="955">
        <v>0</v>
      </c>
      <c r="H216" s="955">
        <v>0</v>
      </c>
      <c r="I216" s="955">
        <v>0</v>
      </c>
      <c r="J216" s="955">
        <v>0</v>
      </c>
      <c r="K216" s="955">
        <v>6.0079599999999997</v>
      </c>
      <c r="L216" s="956">
        <v>1.9230828141763899E-3</v>
      </c>
      <c r="M216" s="957">
        <v>8.54703472967286E-5</v>
      </c>
      <c r="N216" s="957">
        <v>1.4245057882788099E-5</v>
      </c>
      <c r="O216" s="957">
        <v>1.5669563671066901E-3</v>
      </c>
      <c r="P216" s="957">
        <v>3.20513802362732E-4</v>
      </c>
      <c r="Q216" s="957">
        <v>9.9715405179516596E-5</v>
      </c>
      <c r="R216" s="957">
        <v>5.6980231531152398E-5</v>
      </c>
      <c r="S216" s="957">
        <v>1.06837934120911E-3</v>
      </c>
      <c r="T216" s="957">
        <v>1.85185752476245E-3</v>
      </c>
      <c r="U216" s="957">
        <v>2.24359661653913E-2</v>
      </c>
      <c r="V216" s="957">
        <v>2.8490115765576198E-6</v>
      </c>
      <c r="W216" s="957">
        <v>7.8347818355334497E-6</v>
      </c>
      <c r="X216" s="957">
        <v>4.55841852249219E-3</v>
      </c>
      <c r="Y216" s="957">
        <v>2.2792092612460898E-3</v>
      </c>
      <c r="Z216" s="957">
        <v>6.41027604725464E-4</v>
      </c>
      <c r="AA216" s="957">
        <v>1.35328049886487E-5</v>
      </c>
      <c r="AB216" s="937"/>
    </row>
    <row r="217" spans="1:28">
      <c r="A217" s="951" t="s">
        <v>4014</v>
      </c>
      <c r="B217" s="952">
        <v>0</v>
      </c>
      <c r="C217" s="953">
        <v>5.2607400000000002</v>
      </c>
      <c r="D217" s="953">
        <v>0</v>
      </c>
      <c r="E217" s="953">
        <v>0</v>
      </c>
      <c r="F217" s="954">
        <v>0</v>
      </c>
      <c r="G217" s="955">
        <v>0</v>
      </c>
      <c r="H217" s="955">
        <v>0</v>
      </c>
      <c r="I217" s="955">
        <v>0</v>
      </c>
      <c r="J217" s="955">
        <v>0</v>
      </c>
      <c r="K217" s="955">
        <v>5.2607400000000002</v>
      </c>
      <c r="L217" s="956">
        <v>4.3407349484004404E-3</v>
      </c>
      <c r="M217" s="957">
        <v>1.1937021108101199E-4</v>
      </c>
      <c r="N217" s="957">
        <v>3.7981430798503899E-5</v>
      </c>
      <c r="O217" s="957">
        <v>1.62777560565017E-4</v>
      </c>
      <c r="P217" s="957">
        <v>8.2473964019608398E-4</v>
      </c>
      <c r="Q217" s="957">
        <v>1.08518373710011E-4</v>
      </c>
      <c r="R217" s="957">
        <v>2.1703674742002199E-5</v>
      </c>
      <c r="S217" s="957">
        <v>9.2240617653509402E-4</v>
      </c>
      <c r="T217" s="957">
        <v>2.8214777164602902E-3</v>
      </c>
      <c r="U217" s="957">
        <v>8.1388780282508292E-3</v>
      </c>
      <c r="V217" s="957">
        <v>3.2555512113003299E-6</v>
      </c>
      <c r="W217" s="957">
        <v>1.62777560565017E-6</v>
      </c>
      <c r="X217" s="957">
        <v>2.1703674742002199E-4</v>
      </c>
      <c r="Y217" s="957">
        <v>1.08518373710011E-4</v>
      </c>
      <c r="Z217" s="957">
        <v>2.1703674742002199E-4</v>
      </c>
      <c r="AA217" s="957">
        <v>2.3874042216202399E-5</v>
      </c>
      <c r="AB217" s="937"/>
    </row>
    <row r="218" spans="1:28">
      <c r="A218" s="951" t="s">
        <v>4015</v>
      </c>
      <c r="B218" s="952">
        <v>0</v>
      </c>
      <c r="C218" s="953">
        <v>19.505109999999998</v>
      </c>
      <c r="D218" s="953">
        <v>0</v>
      </c>
      <c r="E218" s="953">
        <v>0</v>
      </c>
      <c r="F218" s="954">
        <v>0</v>
      </c>
      <c r="G218" s="955">
        <v>0</v>
      </c>
      <c r="H218" s="955">
        <v>0</v>
      </c>
      <c r="I218" s="955">
        <v>0</v>
      </c>
      <c r="J218" s="955">
        <v>0</v>
      </c>
      <c r="K218" s="955">
        <v>19.505109999999998</v>
      </c>
      <c r="L218" s="956">
        <v>8.0238918928531203E-2</v>
      </c>
      <c r="M218" s="957">
        <v>1.59552893546647E-3</v>
      </c>
      <c r="N218" s="957">
        <v>4.6247215520767301E-4</v>
      </c>
      <c r="O218" s="957">
        <v>1.6417761509872401E-2</v>
      </c>
      <c r="P218" s="957">
        <v>1.6440885117632802E-2</v>
      </c>
      <c r="Q218" s="957">
        <v>1.91925944411184E-3</v>
      </c>
      <c r="R218" s="957">
        <v>1.08680956473803E-3</v>
      </c>
      <c r="S218" s="957">
        <v>5.4109242159297702E-2</v>
      </c>
      <c r="T218" s="957">
        <v>0.11029960901703</v>
      </c>
      <c r="U218" s="957">
        <v>0.59173312258821698</v>
      </c>
      <c r="V218" s="957">
        <v>3.6997772416613802E-5</v>
      </c>
      <c r="W218" s="957">
        <v>8.0932627161342706E-5</v>
      </c>
      <c r="X218" s="957">
        <v>0</v>
      </c>
      <c r="Y218" s="957">
        <v>0</v>
      </c>
      <c r="Z218" s="957">
        <v>0</v>
      </c>
      <c r="AA218" s="957">
        <v>1.06368595697765E-4</v>
      </c>
      <c r="AB218" s="937"/>
    </row>
    <row r="219" spans="1:28">
      <c r="A219" s="951" t="s">
        <v>4016</v>
      </c>
      <c r="B219" s="952">
        <v>0</v>
      </c>
      <c r="C219" s="953">
        <v>70.1327</v>
      </c>
      <c r="D219" s="953">
        <v>0</v>
      </c>
      <c r="E219" s="953">
        <v>0</v>
      </c>
      <c r="F219" s="954">
        <v>0</v>
      </c>
      <c r="G219" s="955">
        <v>0</v>
      </c>
      <c r="H219" s="955">
        <v>0</v>
      </c>
      <c r="I219" s="955">
        <v>0</v>
      </c>
      <c r="J219" s="955">
        <v>0</v>
      </c>
      <c r="K219" s="955">
        <v>70.1327</v>
      </c>
      <c r="L219" s="956">
        <v>3.40887915449044E-2</v>
      </c>
      <c r="M219" s="957">
        <v>1.2471509101794299E-3</v>
      </c>
      <c r="N219" s="957">
        <v>3.3257357604784703E-4</v>
      </c>
      <c r="O219" s="957">
        <v>2.2448716383229698E-2</v>
      </c>
      <c r="P219" s="957">
        <v>5.7368941868253696E-3</v>
      </c>
      <c r="Q219" s="957">
        <v>1.4965810922153099E-3</v>
      </c>
      <c r="R219" s="957">
        <v>4.1571697005980901E-4</v>
      </c>
      <c r="S219" s="957">
        <v>1.41343769820335E-2</v>
      </c>
      <c r="T219" s="957">
        <v>2.5774452143708201E-2</v>
      </c>
      <c r="U219" s="957">
        <v>0.13635516617961699</v>
      </c>
      <c r="V219" s="957">
        <v>4.1571697005980899E-5</v>
      </c>
      <c r="W219" s="957">
        <v>2.4943018203588601E-5</v>
      </c>
      <c r="X219" s="957">
        <v>0.291833312981986</v>
      </c>
      <c r="Y219" s="957">
        <v>0.14633237346105299</v>
      </c>
      <c r="Z219" s="957">
        <v>3.3257357604784699E-3</v>
      </c>
      <c r="AA219" s="957">
        <v>1.9122980622751201E-4</v>
      </c>
      <c r="AB219" s="937"/>
    </row>
    <row r="220" spans="1:28">
      <c r="A220" s="951" t="s">
        <v>4017</v>
      </c>
      <c r="B220" s="952">
        <v>0</v>
      </c>
      <c r="C220" s="953">
        <v>3018.5985310000001</v>
      </c>
      <c r="D220" s="953">
        <v>-3</v>
      </c>
      <c r="E220" s="953">
        <v>0.31624999999999998</v>
      </c>
      <c r="F220" s="954">
        <v>0</v>
      </c>
      <c r="G220" s="955">
        <v>0</v>
      </c>
      <c r="H220" s="955">
        <v>0</v>
      </c>
      <c r="I220" s="955">
        <v>0</v>
      </c>
      <c r="J220" s="955">
        <v>0</v>
      </c>
      <c r="K220" s="955">
        <v>3021.2822809999998</v>
      </c>
      <c r="L220" s="956">
        <v>1.0208063283818301</v>
      </c>
      <c r="M220" s="957">
        <v>4.4234940896545998E-2</v>
      </c>
      <c r="N220" s="957">
        <v>1.02080632838183E-2</v>
      </c>
      <c r="O220" s="957">
        <v>1.05483320599456</v>
      </c>
      <c r="P220" s="957">
        <v>0.14971826149600201</v>
      </c>
      <c r="Q220" s="957">
        <v>7.1456442986728194E-2</v>
      </c>
      <c r="R220" s="957">
        <v>3.0624189851454899E-2</v>
      </c>
      <c r="S220" s="957">
        <v>0.51040316419091503</v>
      </c>
      <c r="T220" s="957">
        <v>0.91872569554364802</v>
      </c>
      <c r="U220" s="957">
        <v>5.8866498270018903</v>
      </c>
      <c r="V220" s="957">
        <v>1.3610751045091099E-3</v>
      </c>
      <c r="W220" s="957">
        <v>1.3610751045091099E-3</v>
      </c>
      <c r="X220" s="957">
        <v>12.045514674905601</v>
      </c>
      <c r="Y220" s="957">
        <v>6.0227573374528003</v>
      </c>
      <c r="Z220" s="957">
        <v>0.44234940896545999</v>
      </c>
      <c r="AA220" s="957">
        <v>1.12288696122001E-2</v>
      </c>
      <c r="AB220" s="937"/>
    </row>
    <row r="221" spans="1:28">
      <c r="A221" s="951" t="s">
        <v>4018</v>
      </c>
      <c r="B221" s="952">
        <v>0</v>
      </c>
      <c r="C221" s="953">
        <v>63.992519999999999</v>
      </c>
      <c r="D221" s="953">
        <v>0</v>
      </c>
      <c r="E221" s="953">
        <v>0</v>
      </c>
      <c r="F221" s="954">
        <v>0</v>
      </c>
      <c r="G221" s="955">
        <v>0</v>
      </c>
      <c r="H221" s="955">
        <v>0</v>
      </c>
      <c r="I221" s="955">
        <v>0</v>
      </c>
      <c r="J221" s="955">
        <v>0</v>
      </c>
      <c r="K221" s="955">
        <v>63.992519999999999</v>
      </c>
      <c r="L221" s="956">
        <v>3.68016827821675E-2</v>
      </c>
      <c r="M221" s="957">
        <v>2.3282697270350801E-3</v>
      </c>
      <c r="N221" s="957">
        <v>4.5063285039388798E-4</v>
      </c>
      <c r="O221" s="957">
        <v>3.9054847034136898E-2</v>
      </c>
      <c r="P221" s="957">
        <v>4.7316449291358196E-3</v>
      </c>
      <c r="Q221" s="957">
        <v>2.4033752021007299E-3</v>
      </c>
      <c r="R221" s="957">
        <v>7.5105475065647895E-4</v>
      </c>
      <c r="S221" s="957">
        <v>1.8776368766412001E-2</v>
      </c>
      <c r="T221" s="957">
        <v>3.9805901784793402E-2</v>
      </c>
      <c r="U221" s="957">
        <v>0.18475946866149401</v>
      </c>
      <c r="V221" s="957">
        <v>6.0084380052518301E-5</v>
      </c>
      <c r="W221" s="957">
        <v>7.5105475065647906E-5</v>
      </c>
      <c r="X221" s="957">
        <v>0.21329954918644001</v>
      </c>
      <c r="Y221" s="957">
        <v>0.10664977459322</v>
      </c>
      <c r="Z221" s="957">
        <v>1.50210950131296E-2</v>
      </c>
      <c r="AA221" s="957">
        <v>3.2295354278228598E-4</v>
      </c>
      <c r="AB221" s="937"/>
    </row>
    <row r="222" spans="1:28">
      <c r="A222" s="951" t="s">
        <v>4019</v>
      </c>
      <c r="B222" s="952">
        <v>0</v>
      </c>
      <c r="C222" s="953">
        <v>246.65600000000001</v>
      </c>
      <c r="D222" s="953">
        <v>0</v>
      </c>
      <c r="E222" s="953">
        <v>0</v>
      </c>
      <c r="F222" s="954">
        <v>0</v>
      </c>
      <c r="G222" s="955">
        <v>0</v>
      </c>
      <c r="H222" s="955">
        <v>0</v>
      </c>
      <c r="I222" s="955">
        <v>0</v>
      </c>
      <c r="J222" s="955">
        <v>0</v>
      </c>
      <c r="K222" s="955">
        <v>246.65600000000001</v>
      </c>
      <c r="L222" s="956">
        <v>0.14185026419210101</v>
      </c>
      <c r="M222" s="957">
        <v>8.9742003876635296E-3</v>
      </c>
      <c r="N222" s="957">
        <v>1.7369420105155201E-3</v>
      </c>
      <c r="O222" s="957">
        <v>0.15053497424467899</v>
      </c>
      <c r="P222" s="957">
        <v>1.8237891110413001E-2</v>
      </c>
      <c r="Q222" s="957">
        <v>9.2636907227494503E-3</v>
      </c>
      <c r="R222" s="957">
        <v>2.8949033508592001E-3</v>
      </c>
      <c r="S222" s="957">
        <v>7.2372583771480106E-2</v>
      </c>
      <c r="T222" s="957">
        <v>0.153429877595538</v>
      </c>
      <c r="U222" s="957">
        <v>0.71214622431136398</v>
      </c>
      <c r="V222" s="957">
        <v>2.3159226806873599E-4</v>
      </c>
      <c r="W222" s="957">
        <v>2.8949033508592E-4</v>
      </c>
      <c r="X222" s="957">
        <v>0.82215255164401302</v>
      </c>
      <c r="Y222" s="957">
        <v>0.41107627582200701</v>
      </c>
      <c r="Z222" s="957">
        <v>5.7898067017184002E-2</v>
      </c>
      <c r="AA222" s="957">
        <v>1.2448084408694601E-3</v>
      </c>
      <c r="AB222" s="937"/>
    </row>
    <row r="223" spans="1:28">
      <c r="A223" s="942"/>
      <c r="B223" s="943"/>
      <c r="C223" s="942"/>
      <c r="D223" s="942"/>
      <c r="E223" s="942"/>
      <c r="F223" s="943"/>
      <c r="G223" s="942"/>
      <c r="H223" s="942"/>
      <c r="I223" s="942"/>
      <c r="J223" s="942"/>
      <c r="K223" s="942"/>
      <c r="L223" s="943"/>
      <c r="M223" s="942"/>
      <c r="N223" s="942"/>
      <c r="O223" s="942"/>
      <c r="P223" s="942"/>
      <c r="Q223" s="942"/>
      <c r="R223" s="942"/>
      <c r="S223" s="942"/>
      <c r="T223" s="942"/>
      <c r="U223" s="942"/>
      <c r="V223" s="942"/>
      <c r="W223" s="942"/>
      <c r="X223" s="942"/>
      <c r="Y223" s="942"/>
      <c r="Z223" s="942"/>
      <c r="AA223" s="942"/>
      <c r="AB223" s="937"/>
    </row>
    <row r="224" spans="1:28">
      <c r="A224" s="944" t="s">
        <v>4020</v>
      </c>
      <c r="B224" s="945">
        <v>869</v>
      </c>
      <c r="C224" s="946">
        <v>17532</v>
      </c>
      <c r="D224" s="946">
        <v>-231</v>
      </c>
      <c r="E224" s="946">
        <v>1481</v>
      </c>
      <c r="F224" s="947">
        <v>0</v>
      </c>
      <c r="G224" s="948">
        <v>0</v>
      </c>
      <c r="H224" s="948">
        <v>0</v>
      </c>
      <c r="I224" s="948">
        <v>0</v>
      </c>
      <c r="J224" s="948">
        <v>0</v>
      </c>
      <c r="K224" s="948">
        <v>17151</v>
      </c>
      <c r="L224" s="949">
        <v>13.0317595732761</v>
      </c>
      <c r="M224" s="950">
        <v>0.12664249169563099</v>
      </c>
      <c r="N224" s="950">
        <v>8.3249717474022406E-2</v>
      </c>
      <c r="O224" s="950">
        <v>3.78906115290635</v>
      </c>
      <c r="P224" s="950">
        <v>2.7674736074872199</v>
      </c>
      <c r="Q224" s="950">
        <v>0.36180897924136501</v>
      </c>
      <c r="R224" s="950">
        <v>4.74940855205183E-2</v>
      </c>
      <c r="S224" s="950">
        <v>2.18973852922616</v>
      </c>
      <c r="T224" s="950">
        <v>3.3505353055182199</v>
      </c>
      <c r="U224" s="950">
        <v>32.700349166753398</v>
      </c>
      <c r="V224" s="950">
        <v>1.9830513740867702E-2</v>
      </c>
      <c r="W224" s="950">
        <v>8.1709439598181399E-3</v>
      </c>
      <c r="X224" s="950">
        <v>3.42000202875017</v>
      </c>
      <c r="Y224" s="950">
        <v>1.6659462119127699</v>
      </c>
      <c r="Z224" s="950">
        <v>4.2938363498282799</v>
      </c>
      <c r="AA224" s="950">
        <v>1.8693486577813102E-2</v>
      </c>
      <c r="AB224" s="937"/>
    </row>
    <row r="225" spans="1:28">
      <c r="A225" s="951" t="s">
        <v>4021</v>
      </c>
      <c r="B225" s="952">
        <v>0</v>
      </c>
      <c r="C225" s="953">
        <v>242.900454</v>
      </c>
      <c r="D225" s="953">
        <v>0</v>
      </c>
      <c r="E225" s="953">
        <v>0</v>
      </c>
      <c r="F225" s="954">
        <v>0</v>
      </c>
      <c r="G225" s="955">
        <v>0</v>
      </c>
      <c r="H225" s="955">
        <v>0</v>
      </c>
      <c r="I225" s="955">
        <v>0</v>
      </c>
      <c r="J225" s="955">
        <v>0</v>
      </c>
      <c r="K225" s="955">
        <v>242.900454</v>
      </c>
      <c r="L225" s="956">
        <v>0.34757040239711201</v>
      </c>
      <c r="M225" s="957">
        <v>3.8846103797324301E-3</v>
      </c>
      <c r="N225" s="957">
        <v>3.2508055283024001E-2</v>
      </c>
      <c r="O225" s="957">
        <v>2.8623444903291599E-2</v>
      </c>
      <c r="P225" s="957">
        <v>4.0890635576130803E-3</v>
      </c>
      <c r="Q225" s="957">
        <v>1.1449377961316599E-2</v>
      </c>
      <c r="R225" s="957">
        <v>1.4311722451645799E-3</v>
      </c>
      <c r="S225" s="957">
        <v>5.9291421585389699E-2</v>
      </c>
      <c r="T225" s="957">
        <v>9.8137525382714003E-2</v>
      </c>
      <c r="U225" s="957">
        <v>0.89550491911726504</v>
      </c>
      <c r="V225" s="957">
        <v>2.4534381345678498E-4</v>
      </c>
      <c r="W225" s="957">
        <v>1.22671906728392E-4</v>
      </c>
      <c r="X225" s="957">
        <v>1.43117224516458E-2</v>
      </c>
      <c r="Y225" s="957">
        <v>6.1335953364196304E-3</v>
      </c>
      <c r="Z225" s="957">
        <v>2.0445317788065399E-2</v>
      </c>
      <c r="AA225" s="957">
        <v>1.1244924783435999E-3</v>
      </c>
      <c r="AB225" s="937"/>
    </row>
    <row r="226" spans="1:28">
      <c r="A226" s="951" t="s">
        <v>4022</v>
      </c>
      <c r="B226" s="952">
        <v>0</v>
      </c>
      <c r="C226" s="953">
        <v>3154.25416</v>
      </c>
      <c r="D226" s="953">
        <v>0</v>
      </c>
      <c r="E226" s="953">
        <v>0</v>
      </c>
      <c r="F226" s="954">
        <v>0</v>
      </c>
      <c r="G226" s="955">
        <v>0</v>
      </c>
      <c r="H226" s="955">
        <v>0</v>
      </c>
      <c r="I226" s="955">
        <v>0</v>
      </c>
      <c r="J226" s="955">
        <v>0</v>
      </c>
      <c r="K226" s="955">
        <v>3154.25416</v>
      </c>
      <c r="L226" s="956">
        <v>2.4650235529563802</v>
      </c>
      <c r="M226" s="957">
        <v>3.1111947755760101E-2</v>
      </c>
      <c r="N226" s="957">
        <v>4.7864535008861698E-3</v>
      </c>
      <c r="O226" s="957">
        <v>0.143593605026585</v>
      </c>
      <c r="P226" s="957">
        <v>0.54804892585146703</v>
      </c>
      <c r="Q226" s="957">
        <v>5.2650988509747899E-2</v>
      </c>
      <c r="R226" s="957">
        <v>7.1796802513292603E-3</v>
      </c>
      <c r="S226" s="957">
        <v>0.71796802513292601</v>
      </c>
      <c r="T226" s="957">
        <v>0.59830668761077199</v>
      </c>
      <c r="U226" s="957">
        <v>7.9455128114710503</v>
      </c>
      <c r="V226" s="957">
        <v>7.1796802513292605E-4</v>
      </c>
      <c r="W226" s="957">
        <v>7.1796802513292605E-4</v>
      </c>
      <c r="X226" s="957">
        <v>0.83762936265508003</v>
      </c>
      <c r="Y226" s="957">
        <v>0.40684854757532501</v>
      </c>
      <c r="Z226" s="957">
        <v>0.23932267504430901</v>
      </c>
      <c r="AA226" s="957">
        <v>4.30780815079756E-3</v>
      </c>
      <c r="AB226" s="937"/>
    </row>
    <row r="227" spans="1:28">
      <c r="A227" s="951" t="s">
        <v>4023</v>
      </c>
      <c r="B227" s="952">
        <v>0</v>
      </c>
      <c r="C227" s="953">
        <v>363.536</v>
      </c>
      <c r="D227" s="953">
        <v>0</v>
      </c>
      <c r="E227" s="953">
        <v>0</v>
      </c>
      <c r="F227" s="954">
        <v>0</v>
      </c>
      <c r="G227" s="955">
        <v>0</v>
      </c>
      <c r="H227" s="955">
        <v>0</v>
      </c>
      <c r="I227" s="955">
        <v>0</v>
      </c>
      <c r="J227" s="955">
        <v>0</v>
      </c>
      <c r="K227" s="955">
        <v>363.536</v>
      </c>
      <c r="L227" s="956">
        <v>0.32038868591548503</v>
      </c>
      <c r="M227" s="957">
        <v>3.8141510228033898E-3</v>
      </c>
      <c r="N227" s="957">
        <v>1.2713836742678001E-3</v>
      </c>
      <c r="O227" s="957">
        <v>2.2884906136820302E-2</v>
      </c>
      <c r="P227" s="957">
        <v>6.8908995145314497E-2</v>
      </c>
      <c r="Q227" s="957">
        <v>8.8996857198745706E-3</v>
      </c>
      <c r="R227" s="957">
        <v>1.5256604091213499E-3</v>
      </c>
      <c r="S227" s="957">
        <v>8.6454089850210095E-2</v>
      </c>
      <c r="T227" s="957">
        <v>7.6283020456067704E-2</v>
      </c>
      <c r="U227" s="957">
        <v>1.2205283272970799</v>
      </c>
      <c r="V227" s="957">
        <v>1.5256604091213501E-4</v>
      </c>
      <c r="W227" s="957">
        <v>1.5256604091213501E-4</v>
      </c>
      <c r="X227" s="957">
        <v>0.19833585318577601</v>
      </c>
      <c r="Y227" s="957">
        <v>9.9167926592888103E-2</v>
      </c>
      <c r="Z227" s="957">
        <v>4.57698122736407E-2</v>
      </c>
      <c r="AA227" s="957">
        <v>6.1026416364854199E-4</v>
      </c>
      <c r="AB227" s="937"/>
    </row>
    <row r="228" spans="1:28">
      <c r="A228" s="951" t="s">
        <v>4024</v>
      </c>
      <c r="B228" s="952">
        <v>0</v>
      </c>
      <c r="C228" s="953">
        <v>207.17422999999999</v>
      </c>
      <c r="D228" s="953">
        <v>0</v>
      </c>
      <c r="E228" s="953">
        <v>0</v>
      </c>
      <c r="F228" s="954">
        <v>0</v>
      </c>
      <c r="G228" s="955">
        <v>0</v>
      </c>
      <c r="H228" s="955">
        <v>0</v>
      </c>
      <c r="I228" s="955">
        <v>0</v>
      </c>
      <c r="J228" s="955">
        <v>0</v>
      </c>
      <c r="K228" s="955">
        <v>207.17422999999999</v>
      </c>
      <c r="L228" s="956">
        <v>0.49426201128847702</v>
      </c>
      <c r="M228" s="957">
        <v>3.8020154714498299E-3</v>
      </c>
      <c r="N228" s="957">
        <v>6.3366924524163799E-4</v>
      </c>
      <c r="O228" s="957">
        <v>0.101387079238662</v>
      </c>
      <c r="P228" s="957">
        <v>0.11215945640777</v>
      </c>
      <c r="Q228" s="957">
        <v>1.2250938741338299E-2</v>
      </c>
      <c r="R228" s="957">
        <v>3.16834622620819E-3</v>
      </c>
      <c r="S228" s="957">
        <v>7.6040309428996505E-2</v>
      </c>
      <c r="T228" s="957">
        <v>0.101387079238662</v>
      </c>
      <c r="U228" s="957">
        <v>0.95261609867992803</v>
      </c>
      <c r="V228" s="957">
        <v>1.9010077357249099E-4</v>
      </c>
      <c r="W228" s="957">
        <v>1.26733849048328E-4</v>
      </c>
      <c r="X228" s="957">
        <v>1.26733849048328E-2</v>
      </c>
      <c r="Y228" s="957">
        <v>6.3366924524163801E-3</v>
      </c>
      <c r="Z228" s="957">
        <v>2.1122308174721299E-2</v>
      </c>
      <c r="AA228" s="957">
        <v>1.2884607986579999E-3</v>
      </c>
      <c r="AB228" s="937"/>
    </row>
    <row r="229" spans="1:28">
      <c r="A229" s="951" t="s">
        <v>4025</v>
      </c>
      <c r="B229" s="952">
        <v>0</v>
      </c>
      <c r="C229" s="953">
        <v>11.59782</v>
      </c>
      <c r="D229" s="953">
        <v>0</v>
      </c>
      <c r="E229" s="953">
        <v>0</v>
      </c>
      <c r="F229" s="954">
        <v>0</v>
      </c>
      <c r="G229" s="955">
        <v>0</v>
      </c>
      <c r="H229" s="955">
        <v>0</v>
      </c>
      <c r="I229" s="955">
        <v>0</v>
      </c>
      <c r="J229" s="955">
        <v>0</v>
      </c>
      <c r="K229" s="955">
        <v>11.59782</v>
      </c>
      <c r="L229" s="956">
        <v>8.8023619781509507E-3</v>
      </c>
      <c r="M229" s="957">
        <v>1.4670603296918299E-4</v>
      </c>
      <c r="N229" s="957">
        <v>5.3347648352430001E-5</v>
      </c>
      <c r="O229" s="957">
        <v>6.4017178022915998E-3</v>
      </c>
      <c r="P229" s="957">
        <v>1.72046165936587E-3</v>
      </c>
      <c r="Q229" s="957">
        <v>4.1344427473133301E-4</v>
      </c>
      <c r="R229" s="957">
        <v>8.0021472528644995E-5</v>
      </c>
      <c r="S229" s="957">
        <v>2.6673824176215001E-3</v>
      </c>
      <c r="T229" s="957">
        <v>3.0674897802647301E-3</v>
      </c>
      <c r="U229" s="957">
        <v>3.08082669235283E-2</v>
      </c>
      <c r="V229" s="957">
        <v>4.0010736264322498E-6</v>
      </c>
      <c r="W229" s="957">
        <v>6.6684560440537502E-6</v>
      </c>
      <c r="X229" s="957">
        <v>2.1339059340971999E-3</v>
      </c>
      <c r="Y229" s="957">
        <v>1.0669529670486E-3</v>
      </c>
      <c r="Z229" s="957">
        <v>5.3347648352429998E-4</v>
      </c>
      <c r="AA229" s="957">
        <v>3.0674897802647301E-5</v>
      </c>
      <c r="AB229" s="937"/>
    </row>
    <row r="230" spans="1:28">
      <c r="A230" s="951" t="s">
        <v>4026</v>
      </c>
      <c r="B230" s="952">
        <v>0</v>
      </c>
      <c r="C230" s="953">
        <v>418.08913000000001</v>
      </c>
      <c r="D230" s="953">
        <v>0</v>
      </c>
      <c r="E230" s="953">
        <v>0</v>
      </c>
      <c r="F230" s="954">
        <v>0</v>
      </c>
      <c r="G230" s="955">
        <v>0</v>
      </c>
      <c r="H230" s="955">
        <v>0</v>
      </c>
      <c r="I230" s="955">
        <v>0</v>
      </c>
      <c r="J230" s="955">
        <v>0</v>
      </c>
      <c r="K230" s="955">
        <v>418.08913000000001</v>
      </c>
      <c r="L230" s="956">
        <v>0.21560822457217699</v>
      </c>
      <c r="M230" s="957">
        <v>2.6021682275952402E-3</v>
      </c>
      <c r="N230" s="957">
        <v>1.4869532729115699E-3</v>
      </c>
      <c r="O230" s="957">
        <v>5.2043364551904801E-2</v>
      </c>
      <c r="P230" s="957">
        <v>4.2006429959751797E-2</v>
      </c>
      <c r="Q230" s="957">
        <v>1.15238878650646E-2</v>
      </c>
      <c r="R230" s="957">
        <v>1.11521495468367E-3</v>
      </c>
      <c r="S230" s="957">
        <v>4.4608598187346998E-2</v>
      </c>
      <c r="T230" s="957">
        <v>6.6912897281020497E-2</v>
      </c>
      <c r="U230" s="957">
        <v>0.67284635599248399</v>
      </c>
      <c r="V230" s="957">
        <v>1.48695327291157E-4</v>
      </c>
      <c r="W230" s="957">
        <v>1.48695327291157E-4</v>
      </c>
      <c r="X230" s="957">
        <v>0.59478130916462701</v>
      </c>
      <c r="Y230" s="957">
        <v>0.29739065458231301</v>
      </c>
      <c r="Z230" s="957">
        <v>0.315977570493708</v>
      </c>
      <c r="AA230" s="957">
        <v>5.9478130916462701E-4</v>
      </c>
      <c r="AB230" s="937"/>
    </row>
    <row r="231" spans="1:28">
      <c r="A231" s="951" t="s">
        <v>4027</v>
      </c>
      <c r="B231" s="952">
        <v>0</v>
      </c>
      <c r="C231" s="953">
        <v>41.837598</v>
      </c>
      <c r="D231" s="953">
        <v>0</v>
      </c>
      <c r="E231" s="953">
        <v>0</v>
      </c>
      <c r="F231" s="954">
        <v>0</v>
      </c>
      <c r="G231" s="955">
        <v>0</v>
      </c>
      <c r="H231" s="955">
        <v>0</v>
      </c>
      <c r="I231" s="955">
        <v>0</v>
      </c>
      <c r="J231" s="955">
        <v>0</v>
      </c>
      <c r="K231" s="955">
        <v>41.837598</v>
      </c>
      <c r="L231" s="956">
        <v>1.3347122009448599E-2</v>
      </c>
      <c r="M231" s="957">
        <v>2.0534033860690099E-4</v>
      </c>
      <c r="N231" s="957">
        <v>6.8446779535633596E-5</v>
      </c>
      <c r="O231" s="957">
        <v>7.8713796465978703E-3</v>
      </c>
      <c r="P231" s="957">
        <v>2.6352010121218901E-3</v>
      </c>
      <c r="Q231" s="957">
        <v>6.8446779535633604E-4</v>
      </c>
      <c r="R231" s="957">
        <v>1.36893559071267E-4</v>
      </c>
      <c r="S231" s="957">
        <v>6.8446779535633597E-3</v>
      </c>
      <c r="T231" s="957">
        <v>4.79127456749435E-3</v>
      </c>
      <c r="U231" s="957">
        <v>5.9206464298323103E-2</v>
      </c>
      <c r="V231" s="957">
        <v>1.3689355907126699E-5</v>
      </c>
      <c r="W231" s="957">
        <v>1.0267016930344999E-5</v>
      </c>
      <c r="X231" s="957">
        <v>3.4907857563173099E-2</v>
      </c>
      <c r="Y231" s="957">
        <v>1.7453928781586601E-2</v>
      </c>
      <c r="Z231" s="957">
        <v>1.88228643722992E-2</v>
      </c>
      <c r="AA231" s="957">
        <v>4.7912745674943502E-5</v>
      </c>
      <c r="AB231" s="937"/>
    </row>
    <row r="232" spans="1:28">
      <c r="A232" s="951" t="s">
        <v>4028</v>
      </c>
      <c r="B232" s="952">
        <v>0</v>
      </c>
      <c r="C232" s="953">
        <v>387.63801999999998</v>
      </c>
      <c r="D232" s="953">
        <v>0</v>
      </c>
      <c r="E232" s="953">
        <v>0</v>
      </c>
      <c r="F232" s="954">
        <v>0</v>
      </c>
      <c r="G232" s="955">
        <v>0</v>
      </c>
      <c r="H232" s="955">
        <v>0</v>
      </c>
      <c r="I232" s="955">
        <v>0</v>
      </c>
      <c r="J232" s="955">
        <v>0</v>
      </c>
      <c r="K232" s="955">
        <v>387.63801999999998</v>
      </c>
      <c r="L232" s="956">
        <v>0.13556749542094701</v>
      </c>
      <c r="M232" s="957">
        <v>1.62680994505136E-3</v>
      </c>
      <c r="N232" s="957">
        <v>5.4226998168378803E-4</v>
      </c>
      <c r="O232" s="957">
        <v>4.6092948443121902E-2</v>
      </c>
      <c r="P232" s="957">
        <v>2.90114440200826E-2</v>
      </c>
      <c r="Q232" s="957">
        <v>4.3381598534702999E-3</v>
      </c>
      <c r="R232" s="957">
        <v>1.08453996336758E-3</v>
      </c>
      <c r="S232" s="957">
        <v>4.06702486262841E-2</v>
      </c>
      <c r="T232" s="957">
        <v>2.44021491757704E-2</v>
      </c>
      <c r="U232" s="957">
        <v>0.42568193562177298</v>
      </c>
      <c r="V232" s="957">
        <v>8.1340497252568105E-5</v>
      </c>
      <c r="W232" s="957">
        <v>2.44021491757704E-4</v>
      </c>
      <c r="X232" s="957">
        <v>1.62680994505136E-2</v>
      </c>
      <c r="Y232" s="957">
        <v>8.1340497252568103E-3</v>
      </c>
      <c r="Z232" s="957">
        <v>8.4051847160987098E-2</v>
      </c>
      <c r="AA232" s="957">
        <v>4.8804298351540898E-4</v>
      </c>
      <c r="AB232" s="937"/>
    </row>
    <row r="233" spans="1:28">
      <c r="A233" s="951" t="s">
        <v>4029</v>
      </c>
      <c r="B233" s="952">
        <v>0</v>
      </c>
      <c r="C233" s="953">
        <v>0</v>
      </c>
      <c r="D233" s="953">
        <v>0</v>
      </c>
      <c r="E233" s="953">
        <v>0</v>
      </c>
      <c r="F233" s="954">
        <v>0</v>
      </c>
      <c r="G233" s="955">
        <v>0</v>
      </c>
      <c r="H233" s="955">
        <v>0</v>
      </c>
      <c r="I233" s="955">
        <v>0</v>
      </c>
      <c r="J233" s="955">
        <v>0</v>
      </c>
      <c r="K233" s="955">
        <v>0</v>
      </c>
      <c r="L233" s="956">
        <v>0</v>
      </c>
      <c r="M233" s="957">
        <v>0</v>
      </c>
      <c r="N233" s="957">
        <v>0</v>
      </c>
      <c r="O233" s="957">
        <v>0</v>
      </c>
      <c r="P233" s="957">
        <v>0</v>
      </c>
      <c r="Q233" s="957">
        <v>0</v>
      </c>
      <c r="R233" s="957">
        <v>0</v>
      </c>
      <c r="S233" s="957">
        <v>0</v>
      </c>
      <c r="T233" s="957">
        <v>0</v>
      </c>
      <c r="U233" s="957">
        <v>0</v>
      </c>
      <c r="V233" s="957">
        <v>0</v>
      </c>
      <c r="W233" s="957">
        <v>0</v>
      </c>
      <c r="X233" s="957">
        <v>0</v>
      </c>
      <c r="Y233" s="957">
        <v>0</v>
      </c>
      <c r="Z233" s="957">
        <v>0</v>
      </c>
      <c r="AA233" s="957">
        <v>0</v>
      </c>
      <c r="AB233" s="937"/>
    </row>
    <row r="234" spans="1:28">
      <c r="A234" s="951" t="s">
        <v>4030</v>
      </c>
      <c r="B234" s="952">
        <v>0</v>
      </c>
      <c r="C234" s="953">
        <v>38.363599999999998</v>
      </c>
      <c r="D234" s="953">
        <v>0</v>
      </c>
      <c r="E234" s="953">
        <v>0</v>
      </c>
      <c r="F234" s="954">
        <v>0</v>
      </c>
      <c r="G234" s="955">
        <v>0</v>
      </c>
      <c r="H234" s="955">
        <v>0</v>
      </c>
      <c r="I234" s="955">
        <v>0</v>
      </c>
      <c r="J234" s="955">
        <v>0</v>
      </c>
      <c r="K234" s="955">
        <v>38.363599999999998</v>
      </c>
      <c r="L234" s="956">
        <v>1.04423543861105E-2</v>
      </c>
      <c r="M234" s="957">
        <v>1.78284099275057E-4</v>
      </c>
      <c r="N234" s="957">
        <v>5.0938314078587803E-5</v>
      </c>
      <c r="O234" s="957">
        <v>4.5844482670728999E-3</v>
      </c>
      <c r="P234" s="957">
        <v>2.1903475053792801E-3</v>
      </c>
      <c r="Q234" s="957">
        <v>3.0562988447152702E-4</v>
      </c>
      <c r="R234" s="957">
        <v>2.5469157039293902E-5</v>
      </c>
      <c r="S234" s="957">
        <v>2.5469157039293899E-3</v>
      </c>
      <c r="T234" s="957">
        <v>4.0750651262870304E-3</v>
      </c>
      <c r="U234" s="957">
        <v>4.0750651262870301E-2</v>
      </c>
      <c r="V234" s="957">
        <v>7.6407471117881708E-6</v>
      </c>
      <c r="W234" s="957">
        <v>1.2734578519647E-5</v>
      </c>
      <c r="X234" s="957">
        <v>6.8766724006093603E-3</v>
      </c>
      <c r="Y234" s="957">
        <v>3.3109904151082102E-3</v>
      </c>
      <c r="Z234" s="957">
        <v>1.04423543861105E-2</v>
      </c>
      <c r="AA234" s="957">
        <v>2.2922241335364499E-5</v>
      </c>
      <c r="AB234" s="937"/>
    </row>
    <row r="235" spans="1:28">
      <c r="A235" s="951" t="s">
        <v>4031</v>
      </c>
      <c r="B235" s="952">
        <v>0</v>
      </c>
      <c r="C235" s="953">
        <v>236.29986</v>
      </c>
      <c r="D235" s="953">
        <v>0</v>
      </c>
      <c r="E235" s="953">
        <v>0</v>
      </c>
      <c r="F235" s="954">
        <v>0</v>
      </c>
      <c r="G235" s="955">
        <v>0</v>
      </c>
      <c r="H235" s="955">
        <v>0</v>
      </c>
      <c r="I235" s="955">
        <v>0</v>
      </c>
      <c r="J235" s="955">
        <v>0</v>
      </c>
      <c r="K235" s="955">
        <v>236.29986</v>
      </c>
      <c r="L235" s="956">
        <v>8.4713464092517607E-2</v>
      </c>
      <c r="M235" s="957">
        <v>1.4118910682086299E-3</v>
      </c>
      <c r="N235" s="957">
        <v>1.0084936201490201E-3</v>
      </c>
      <c r="O235" s="957">
        <v>6.2526604449239201E-2</v>
      </c>
      <c r="P235" s="957">
        <v>1.49257055782055E-2</v>
      </c>
      <c r="Q235" s="957">
        <v>5.0424681007451002E-3</v>
      </c>
      <c r="R235" s="957">
        <v>6.0509617208941103E-4</v>
      </c>
      <c r="S235" s="957">
        <v>2.0169872402980401E-2</v>
      </c>
      <c r="T235" s="957">
        <v>3.6305770325364702E-2</v>
      </c>
      <c r="U235" s="957">
        <v>0.320700971207388</v>
      </c>
      <c r="V235" s="957">
        <v>4.0339744805960797E-5</v>
      </c>
      <c r="W235" s="957">
        <v>1.0084936201490201E-4</v>
      </c>
      <c r="X235" s="957">
        <v>1.00849362014902E-2</v>
      </c>
      <c r="Y235" s="957">
        <v>4.0339744805960804E-3</v>
      </c>
      <c r="Z235" s="957">
        <v>0.13513814509996899</v>
      </c>
      <c r="AA235" s="957">
        <v>2.0169872402980401E-4</v>
      </c>
      <c r="AB235" s="937"/>
    </row>
    <row r="236" spans="1:28">
      <c r="A236" s="951" t="s">
        <v>4032</v>
      </c>
      <c r="B236" s="952">
        <v>0</v>
      </c>
      <c r="C236" s="953">
        <v>2348</v>
      </c>
      <c r="D236" s="953">
        <v>0</v>
      </c>
      <c r="E236" s="953">
        <v>0</v>
      </c>
      <c r="F236" s="954">
        <v>0</v>
      </c>
      <c r="G236" s="955">
        <v>0</v>
      </c>
      <c r="H236" s="955">
        <v>0</v>
      </c>
      <c r="I236" s="955">
        <v>0</v>
      </c>
      <c r="J236" s="955">
        <v>0</v>
      </c>
      <c r="K236" s="955">
        <v>2348</v>
      </c>
      <c r="L236" s="956">
        <v>0.94196688855562705</v>
      </c>
      <c r="M236" s="957">
        <v>1.80376638234056E-2</v>
      </c>
      <c r="N236" s="957">
        <v>2.0041848692672901E-3</v>
      </c>
      <c r="O236" s="957">
        <v>0.641339158165534</v>
      </c>
      <c r="P236" s="957">
        <v>0.19240174744965999</v>
      </c>
      <c r="Q236" s="957">
        <v>4.2087882254613102E-2</v>
      </c>
      <c r="R236" s="957">
        <v>4.0083697385345802E-3</v>
      </c>
      <c r="S236" s="957">
        <v>0.22046033561940201</v>
      </c>
      <c r="T236" s="957">
        <v>0.40083697385345801</v>
      </c>
      <c r="U236" s="957">
        <v>3.4071142777543999</v>
      </c>
      <c r="V236" s="957">
        <v>8.0167394770691699E-4</v>
      </c>
      <c r="W236" s="957">
        <v>1.6033478954138301E-3</v>
      </c>
      <c r="X236" s="957">
        <v>0.28058588169742099</v>
      </c>
      <c r="Y236" s="957">
        <v>0.14029294084871</v>
      </c>
      <c r="Z236" s="957">
        <v>1.0221342833263201</v>
      </c>
      <c r="AA236" s="957">
        <v>1.8037663823405601E-3</v>
      </c>
      <c r="AB236" s="937"/>
    </row>
    <row r="237" spans="1:28">
      <c r="A237" s="951" t="s">
        <v>4033</v>
      </c>
      <c r="B237" s="952">
        <v>0</v>
      </c>
      <c r="C237" s="953">
        <v>371.57170000000002</v>
      </c>
      <c r="D237" s="953">
        <v>0</v>
      </c>
      <c r="E237" s="953">
        <v>0</v>
      </c>
      <c r="F237" s="954">
        <v>0</v>
      </c>
      <c r="G237" s="955">
        <v>0</v>
      </c>
      <c r="H237" s="955">
        <v>0</v>
      </c>
      <c r="I237" s="955">
        <v>0</v>
      </c>
      <c r="J237" s="955">
        <v>0</v>
      </c>
      <c r="K237" s="955">
        <v>371.57170000000002</v>
      </c>
      <c r="L237" s="956">
        <v>0.15972673683336999</v>
      </c>
      <c r="M237" s="957">
        <v>2.6077834585040002E-3</v>
      </c>
      <c r="N237" s="957">
        <v>3.2597293231300002E-4</v>
      </c>
      <c r="O237" s="957">
        <v>8.8012691724509998E-2</v>
      </c>
      <c r="P237" s="957">
        <v>3.3575212028239002E-2</v>
      </c>
      <c r="Q237" s="957">
        <v>4.8895939846950003E-3</v>
      </c>
      <c r="R237" s="957">
        <v>3.2597293231300002E-4</v>
      </c>
      <c r="S237" s="957">
        <v>3.5857022554429997E-2</v>
      </c>
      <c r="T237" s="957">
        <v>5.8675127816339899E-2</v>
      </c>
      <c r="U237" s="957">
        <v>0.50525804508515004</v>
      </c>
      <c r="V237" s="957">
        <v>1.303891729252E-4</v>
      </c>
      <c r="W237" s="957">
        <v>2.2818105261910001E-4</v>
      </c>
      <c r="X237" s="957">
        <v>0.21514213532658</v>
      </c>
      <c r="Y237" s="957">
        <v>0.10757106766329</v>
      </c>
      <c r="Z237" s="957">
        <v>0.12712944360207001</v>
      </c>
      <c r="AA237" s="957">
        <v>2.607783458504E-4</v>
      </c>
      <c r="AB237" s="937"/>
    </row>
    <row r="238" spans="1:28">
      <c r="A238" s="951" t="s">
        <v>4034</v>
      </c>
      <c r="B238" s="952">
        <v>0</v>
      </c>
      <c r="C238" s="953">
        <v>132.9502</v>
      </c>
      <c r="D238" s="953">
        <v>0</v>
      </c>
      <c r="E238" s="953">
        <v>0</v>
      </c>
      <c r="F238" s="954">
        <v>0</v>
      </c>
      <c r="G238" s="955">
        <v>0</v>
      </c>
      <c r="H238" s="955">
        <v>0</v>
      </c>
      <c r="I238" s="955">
        <v>0</v>
      </c>
      <c r="J238" s="955">
        <v>0</v>
      </c>
      <c r="K238" s="955">
        <v>132.9502</v>
      </c>
      <c r="L238" s="956">
        <v>9.6743783761995897E-2</v>
      </c>
      <c r="M238" s="957">
        <v>1.9055593771302201E-3</v>
      </c>
      <c r="N238" s="957">
        <v>1.46581490548479E-3</v>
      </c>
      <c r="O238" s="957">
        <v>9.9675413572965499E-2</v>
      </c>
      <c r="P238" s="957">
        <v>1.50978935264933E-2</v>
      </c>
      <c r="Q238" s="957">
        <v>8.0619819801663294E-3</v>
      </c>
      <c r="R238" s="957">
        <v>8.7948894329087195E-4</v>
      </c>
      <c r="S238" s="957">
        <v>2.63846682987262E-2</v>
      </c>
      <c r="T238" s="957">
        <v>2.4918853393241399E-2</v>
      </c>
      <c r="U238" s="957">
        <v>0.249188533932414</v>
      </c>
      <c r="V238" s="957">
        <v>1.17265192438783E-4</v>
      </c>
      <c r="W238" s="957">
        <v>7.3290745274239306E-5</v>
      </c>
      <c r="X238" s="957">
        <v>3.66453726371197E-2</v>
      </c>
      <c r="Y238" s="957">
        <v>1.7589778865817401E-2</v>
      </c>
      <c r="Z238" s="957">
        <v>6.7427485652300195E-2</v>
      </c>
      <c r="AA238" s="957">
        <v>1.90555937713022E-4</v>
      </c>
      <c r="AB238" s="937"/>
    </row>
    <row r="239" spans="1:28">
      <c r="A239" s="951" t="s">
        <v>4035</v>
      </c>
      <c r="B239" s="952">
        <v>0</v>
      </c>
      <c r="C239" s="953">
        <v>951.19659999999999</v>
      </c>
      <c r="D239" s="953">
        <v>0</v>
      </c>
      <c r="E239" s="953">
        <v>0</v>
      </c>
      <c r="F239" s="954">
        <v>0</v>
      </c>
      <c r="G239" s="955">
        <v>0</v>
      </c>
      <c r="H239" s="955">
        <v>0</v>
      </c>
      <c r="I239" s="955">
        <v>0</v>
      </c>
      <c r="J239" s="955">
        <v>0</v>
      </c>
      <c r="K239" s="955">
        <v>951.19659999999999</v>
      </c>
      <c r="L239" s="956">
        <v>0.73658633115000904</v>
      </c>
      <c r="M239" s="957">
        <v>8.2995642946479906E-3</v>
      </c>
      <c r="N239" s="957">
        <v>2.0748910736619998E-3</v>
      </c>
      <c r="O239" s="957">
        <v>0.11411900905140999</v>
      </c>
      <c r="P239" s="957">
        <v>0.16391639481929801</v>
      </c>
      <c r="Q239" s="957">
        <v>1.6599128589295999E-2</v>
      </c>
      <c r="R239" s="957">
        <v>3.1123366104930002E-3</v>
      </c>
      <c r="S239" s="957">
        <v>0.1037445536831</v>
      </c>
      <c r="T239" s="957">
        <v>0.21786356273450999</v>
      </c>
      <c r="U239" s="957">
        <v>2.0333932521887599</v>
      </c>
      <c r="V239" s="957">
        <v>3.112336610493E-4</v>
      </c>
      <c r="W239" s="957">
        <v>4.1497821473239998E-4</v>
      </c>
      <c r="X239" s="957">
        <v>7.2621187578169905E-2</v>
      </c>
      <c r="Y239" s="957">
        <v>3.1123366104930002E-2</v>
      </c>
      <c r="Z239" s="957">
        <v>0.1037445536831</v>
      </c>
      <c r="AA239" s="957">
        <v>8.2995642946479898E-4</v>
      </c>
      <c r="AB239" s="937"/>
    </row>
    <row r="240" spans="1:28">
      <c r="A240" s="951" t="s">
        <v>4036</v>
      </c>
      <c r="B240" s="952">
        <v>0</v>
      </c>
      <c r="C240" s="953">
        <v>4204.0827719999997</v>
      </c>
      <c r="D240" s="953">
        <v>-231</v>
      </c>
      <c r="E240" s="953">
        <v>0</v>
      </c>
      <c r="F240" s="954">
        <v>0</v>
      </c>
      <c r="G240" s="955">
        <v>0</v>
      </c>
      <c r="H240" s="955">
        <v>0</v>
      </c>
      <c r="I240" s="955">
        <v>0</v>
      </c>
      <c r="J240" s="955">
        <v>0</v>
      </c>
      <c r="K240" s="955">
        <v>4435.0827719999997</v>
      </c>
      <c r="L240" s="956">
        <v>2.7750978785932698</v>
      </c>
      <c r="M240" s="957">
        <v>1.43539545444479E-2</v>
      </c>
      <c r="N240" s="957">
        <v>1.9138606059263898E-2</v>
      </c>
      <c r="O240" s="957">
        <v>0.23923257574079901</v>
      </c>
      <c r="P240" s="957">
        <v>0.58372748480754899</v>
      </c>
      <c r="Q240" s="957">
        <v>0.110046984840767</v>
      </c>
      <c r="R240" s="957">
        <v>9.5693030296319596E-3</v>
      </c>
      <c r="S240" s="957">
        <v>0.19138606059263899</v>
      </c>
      <c r="T240" s="957">
        <v>0.430618636333438</v>
      </c>
      <c r="U240" s="957">
        <v>4.5932654542233404</v>
      </c>
      <c r="V240" s="957">
        <v>9.5693030296319602E-4</v>
      </c>
      <c r="W240" s="957">
        <v>9.5693030296319602E-4</v>
      </c>
      <c r="X240" s="957">
        <v>0.23923257574079901</v>
      </c>
      <c r="Y240" s="957">
        <v>9.5693030296319606E-2</v>
      </c>
      <c r="Z240" s="957">
        <v>0.287079090888959</v>
      </c>
      <c r="AA240" s="957">
        <v>2.3923257574079899E-3</v>
      </c>
      <c r="AB240" s="937"/>
    </row>
    <row r="241" spans="1:28">
      <c r="A241" s="951" t="s">
        <v>4037</v>
      </c>
      <c r="B241" s="952">
        <v>0</v>
      </c>
      <c r="C241" s="953">
        <v>1033.4078500000001</v>
      </c>
      <c r="D241" s="953">
        <v>0</v>
      </c>
      <c r="E241" s="953">
        <v>0</v>
      </c>
      <c r="F241" s="954">
        <v>0</v>
      </c>
      <c r="G241" s="955">
        <v>0</v>
      </c>
      <c r="H241" s="955">
        <v>0</v>
      </c>
      <c r="I241" s="955">
        <v>0</v>
      </c>
      <c r="J241" s="955">
        <v>0</v>
      </c>
      <c r="K241" s="955">
        <v>1033.4078500000001</v>
      </c>
      <c r="L241" s="956">
        <v>0.59969667708932295</v>
      </c>
      <c r="M241" s="957">
        <v>4.3614303788314396E-3</v>
      </c>
      <c r="N241" s="957">
        <v>2.1807151894157198E-3</v>
      </c>
      <c r="O241" s="957">
        <v>8.72286075766288E-2</v>
      </c>
      <c r="P241" s="957">
        <v>0.12430076579669599</v>
      </c>
      <c r="Q241" s="957">
        <v>3.2710727841235798E-2</v>
      </c>
      <c r="R241" s="957">
        <v>2.1807151894157198E-3</v>
      </c>
      <c r="S241" s="957">
        <v>6.5421455682471596E-2</v>
      </c>
      <c r="T241" s="957">
        <v>0.119939335417865</v>
      </c>
      <c r="U241" s="957">
        <v>1.2539112339140399</v>
      </c>
      <c r="V241" s="957">
        <v>2.18071518941572E-4</v>
      </c>
      <c r="W241" s="957">
        <v>2.18071518941572E-4</v>
      </c>
      <c r="X241" s="957">
        <v>2.18071518941572E-2</v>
      </c>
      <c r="Y241" s="957">
        <v>1.09035759470786E-2</v>
      </c>
      <c r="Z241" s="957">
        <v>4.36143037883144E-2</v>
      </c>
      <c r="AA241" s="957">
        <v>9.8132183523707401E-4</v>
      </c>
      <c r="AB241" s="937"/>
    </row>
    <row r="242" spans="1:28">
      <c r="A242" s="951" t="s">
        <v>4038</v>
      </c>
      <c r="B242" s="952">
        <v>0</v>
      </c>
      <c r="C242" s="953">
        <v>0</v>
      </c>
      <c r="D242" s="953">
        <v>0</v>
      </c>
      <c r="E242" s="953">
        <v>0</v>
      </c>
      <c r="F242" s="954">
        <v>0</v>
      </c>
      <c r="G242" s="955">
        <v>0</v>
      </c>
      <c r="H242" s="955">
        <v>0</v>
      </c>
      <c r="I242" s="955">
        <v>0</v>
      </c>
      <c r="J242" s="955">
        <v>0</v>
      </c>
      <c r="K242" s="955">
        <v>0</v>
      </c>
      <c r="L242" s="956">
        <v>0</v>
      </c>
      <c r="M242" s="957">
        <v>0</v>
      </c>
      <c r="N242" s="957">
        <v>0</v>
      </c>
      <c r="O242" s="957">
        <v>0</v>
      </c>
      <c r="P242" s="957">
        <v>0</v>
      </c>
      <c r="Q242" s="957">
        <v>0</v>
      </c>
      <c r="R242" s="957">
        <v>0</v>
      </c>
      <c r="S242" s="957">
        <v>0</v>
      </c>
      <c r="T242" s="957">
        <v>0</v>
      </c>
      <c r="U242" s="957">
        <v>0</v>
      </c>
      <c r="V242" s="957">
        <v>0</v>
      </c>
      <c r="W242" s="957">
        <v>0</v>
      </c>
      <c r="X242" s="957">
        <v>0</v>
      </c>
      <c r="Y242" s="957">
        <v>0</v>
      </c>
      <c r="Z242" s="957">
        <v>0</v>
      </c>
      <c r="AA242" s="957">
        <v>0</v>
      </c>
      <c r="AB242" s="937"/>
    </row>
    <row r="243" spans="1:28">
      <c r="A243" s="951" t="s">
        <v>4039</v>
      </c>
      <c r="B243" s="952">
        <v>0</v>
      </c>
      <c r="C243" s="953">
        <v>67.504999999999995</v>
      </c>
      <c r="D243" s="953">
        <v>0</v>
      </c>
      <c r="E243" s="953">
        <v>0</v>
      </c>
      <c r="F243" s="954">
        <v>0</v>
      </c>
      <c r="G243" s="955">
        <v>0</v>
      </c>
      <c r="H243" s="955">
        <v>0</v>
      </c>
      <c r="I243" s="955">
        <v>0</v>
      </c>
      <c r="J243" s="955">
        <v>0</v>
      </c>
      <c r="K243" s="955">
        <v>67.504999999999995</v>
      </c>
      <c r="L243" s="956">
        <v>3.5356465504466403E-2</v>
      </c>
      <c r="M243" s="957">
        <v>7.5226522349928604E-4</v>
      </c>
      <c r="N243" s="957">
        <v>2.2567956704978601E-4</v>
      </c>
      <c r="O243" s="957">
        <v>1.0531713128990001E-2</v>
      </c>
      <c r="P243" s="957">
        <v>6.9208400561934303E-3</v>
      </c>
      <c r="Q243" s="957">
        <v>1.5045304469985699E-3</v>
      </c>
      <c r="R243" s="957">
        <v>3.0090608939971401E-4</v>
      </c>
      <c r="S243" s="957">
        <v>6.7703870114935701E-3</v>
      </c>
      <c r="T243" s="957">
        <v>1.5797569693484999E-2</v>
      </c>
      <c r="U243" s="957">
        <v>0.191827631992318</v>
      </c>
      <c r="V243" s="957">
        <v>4.5135913409957101E-5</v>
      </c>
      <c r="W243" s="957">
        <v>2.2567956704978601E-5</v>
      </c>
      <c r="X243" s="957">
        <v>0.32949216789268698</v>
      </c>
      <c r="Y243" s="957">
        <v>0.16474608394634399</v>
      </c>
      <c r="Z243" s="957">
        <v>6.0181217879942796E-3</v>
      </c>
      <c r="AA243" s="957">
        <v>1.4293039246486401E-4</v>
      </c>
      <c r="AB243" s="937"/>
    </row>
    <row r="244" spans="1:28">
      <c r="A244" s="951" t="s">
        <v>4040</v>
      </c>
      <c r="B244" s="952">
        <v>0</v>
      </c>
      <c r="C244" s="953">
        <v>1.3705000000000001</v>
      </c>
      <c r="D244" s="953">
        <v>0</v>
      </c>
      <c r="E244" s="953">
        <v>0</v>
      </c>
      <c r="F244" s="954">
        <v>0</v>
      </c>
      <c r="G244" s="955">
        <v>0</v>
      </c>
      <c r="H244" s="955">
        <v>0</v>
      </c>
      <c r="I244" s="955">
        <v>0</v>
      </c>
      <c r="J244" s="955">
        <v>0</v>
      </c>
      <c r="K244" s="955">
        <v>1.3705000000000001</v>
      </c>
      <c r="L244" s="956">
        <v>7.60382447259385E-4</v>
      </c>
      <c r="M244" s="957">
        <v>1.46227393703728E-5</v>
      </c>
      <c r="N244" s="957">
        <v>4.3868218111118402E-6</v>
      </c>
      <c r="O244" s="957">
        <v>2.3396382992596501E-4</v>
      </c>
      <c r="P244" s="957">
        <v>1.55001037325952E-4</v>
      </c>
      <c r="Q244" s="957">
        <v>2.33963829925965E-5</v>
      </c>
      <c r="R244" s="957">
        <v>4.3868218111118402E-6</v>
      </c>
      <c r="S244" s="957">
        <v>1.3160465433335501E-4</v>
      </c>
      <c r="T244" s="957">
        <v>2.1934109055559201E-4</v>
      </c>
      <c r="U244" s="957">
        <v>2.5297339110744899E-3</v>
      </c>
      <c r="V244" s="957">
        <v>5.8490957481491103E-7</v>
      </c>
      <c r="W244" s="957">
        <v>4.3868218111118401E-7</v>
      </c>
      <c r="X244" s="957">
        <v>1.8717106394077201E-3</v>
      </c>
      <c r="Y244" s="957">
        <v>9.3585531970385798E-4</v>
      </c>
      <c r="Z244" s="957">
        <v>1.4622739370372801E-4</v>
      </c>
      <c r="AA244" s="957">
        <v>1.46227393703728E-6</v>
      </c>
      <c r="AB244" s="937"/>
    </row>
    <row r="245" spans="1:28">
      <c r="A245" s="951" t="s">
        <v>4041</v>
      </c>
      <c r="B245" s="952">
        <v>0</v>
      </c>
      <c r="C245" s="953">
        <v>13.5358</v>
      </c>
      <c r="D245" s="953">
        <v>0</v>
      </c>
      <c r="E245" s="953">
        <v>0</v>
      </c>
      <c r="F245" s="954">
        <v>0</v>
      </c>
      <c r="G245" s="955">
        <v>0</v>
      </c>
      <c r="H245" s="955">
        <v>0</v>
      </c>
      <c r="I245" s="955">
        <v>0</v>
      </c>
      <c r="J245" s="955">
        <v>0</v>
      </c>
      <c r="K245" s="955">
        <v>13.5358</v>
      </c>
      <c r="L245" s="956">
        <v>9.7436770656123498E-3</v>
      </c>
      <c r="M245" s="957">
        <v>1.5533398220541399E-4</v>
      </c>
      <c r="N245" s="957">
        <v>2.8242542219166202E-5</v>
      </c>
      <c r="O245" s="957">
        <v>2.40061608862913E-3</v>
      </c>
      <c r="P245" s="957">
        <v>2.0899481242183E-3</v>
      </c>
      <c r="Q245" s="957">
        <v>2.11819066643747E-4</v>
      </c>
      <c r="R245" s="957">
        <v>7.0606355547915594E-5</v>
      </c>
      <c r="S245" s="957">
        <v>1.41212711095831E-3</v>
      </c>
      <c r="T245" s="957">
        <v>3.1066796441082799E-3</v>
      </c>
      <c r="U245" s="957">
        <v>2.9795882041220401E-2</v>
      </c>
      <c r="V245" s="957">
        <v>2.8242542219166202E-6</v>
      </c>
      <c r="W245" s="957">
        <v>4.2363813328749302E-6</v>
      </c>
      <c r="X245" s="957">
        <v>9.8848897767081804E-4</v>
      </c>
      <c r="Y245" s="957">
        <v>5.6485084438332497E-4</v>
      </c>
      <c r="Z245" s="957">
        <v>1.97697795534164E-3</v>
      </c>
      <c r="AA245" s="957">
        <v>1.27091439986248E-5</v>
      </c>
      <c r="AB245" s="937"/>
    </row>
    <row r="246" spans="1:28">
      <c r="A246" s="951" t="s">
        <v>4042</v>
      </c>
      <c r="B246" s="952">
        <v>0</v>
      </c>
      <c r="C246" s="953">
        <v>381.85169999999999</v>
      </c>
      <c r="D246" s="953">
        <v>0</v>
      </c>
      <c r="E246" s="953">
        <v>0</v>
      </c>
      <c r="F246" s="954">
        <v>0</v>
      </c>
      <c r="G246" s="955">
        <v>0</v>
      </c>
      <c r="H246" s="955">
        <v>0</v>
      </c>
      <c r="I246" s="955">
        <v>0</v>
      </c>
      <c r="J246" s="955">
        <v>0</v>
      </c>
      <c r="K246" s="955">
        <v>381.85169999999999</v>
      </c>
      <c r="L246" s="956">
        <v>0.18130276977884199</v>
      </c>
      <c r="M246" s="957">
        <v>3.6260553955768399E-3</v>
      </c>
      <c r="N246" s="957">
        <v>1.2086851318589499E-3</v>
      </c>
      <c r="O246" s="957">
        <v>2.4173702637178902E-2</v>
      </c>
      <c r="P246" s="957">
        <v>3.5051868823909503E-2</v>
      </c>
      <c r="Q246" s="957">
        <v>7.2521107911536799E-3</v>
      </c>
      <c r="R246" s="957">
        <v>1.2086851318589499E-3</v>
      </c>
      <c r="S246" s="957">
        <v>3.2231603516238598E-2</v>
      </c>
      <c r="T246" s="957">
        <v>8.4607959230126303E-2</v>
      </c>
      <c r="U246" s="957">
        <v>0.83802169142220295</v>
      </c>
      <c r="V246" s="957">
        <v>8.0579008790596495E-5</v>
      </c>
      <c r="W246" s="957">
        <v>4.02895043952982E-5</v>
      </c>
      <c r="X246" s="957">
        <v>0.161158017581193</v>
      </c>
      <c r="Y246" s="957">
        <v>8.0579008790596499E-2</v>
      </c>
      <c r="Z246" s="957">
        <v>2.82026530767088E-2</v>
      </c>
      <c r="AA246" s="957">
        <v>5.2376355713887703E-4</v>
      </c>
      <c r="AB246" s="937"/>
    </row>
    <row r="247" spans="1:28">
      <c r="A247" s="951" t="s">
        <v>4043</v>
      </c>
      <c r="B247" s="952">
        <v>0</v>
      </c>
      <c r="C247" s="953">
        <v>92.097499999999997</v>
      </c>
      <c r="D247" s="953">
        <v>0</v>
      </c>
      <c r="E247" s="953">
        <v>0</v>
      </c>
      <c r="F247" s="954">
        <v>0</v>
      </c>
      <c r="G247" s="955">
        <v>0</v>
      </c>
      <c r="H247" s="955">
        <v>0</v>
      </c>
      <c r="I247" s="955">
        <v>0</v>
      </c>
      <c r="J247" s="955">
        <v>0</v>
      </c>
      <c r="K247" s="955">
        <v>92.097499999999997</v>
      </c>
      <c r="L247" s="956">
        <v>5.6251082671914497E-2</v>
      </c>
      <c r="M247" s="957">
        <v>7.0313853339893197E-4</v>
      </c>
      <c r="N247" s="957">
        <v>4.01793447656533E-4</v>
      </c>
      <c r="O247" s="957">
        <v>8.0358689531306506E-3</v>
      </c>
      <c r="P247" s="957">
        <v>1.1652009982039401E-2</v>
      </c>
      <c r="Q247" s="957">
        <v>1.8080705144544E-3</v>
      </c>
      <c r="R247" s="957">
        <v>3.0134508574239898E-4</v>
      </c>
      <c r="S247" s="957">
        <v>8.0358689531306506E-3</v>
      </c>
      <c r="T247" s="957">
        <v>1.7076221525402599E-2</v>
      </c>
      <c r="U247" s="957">
        <v>0.17879808420715701</v>
      </c>
      <c r="V247" s="957">
        <v>2.0089672382826598E-5</v>
      </c>
      <c r="W247" s="957">
        <v>3.0134508574239901E-5</v>
      </c>
      <c r="X247" s="957">
        <v>4.31927956230772E-2</v>
      </c>
      <c r="Y247" s="957">
        <v>2.1094156001968001E-2</v>
      </c>
      <c r="Z247" s="957">
        <v>4.0179344765653201E-3</v>
      </c>
      <c r="AA247" s="957">
        <v>1.0044836191413301E-4</v>
      </c>
      <c r="AB247" s="937"/>
    </row>
    <row r="248" spans="1:28">
      <c r="A248" s="951" t="s">
        <v>4044</v>
      </c>
      <c r="B248" s="952">
        <v>869.25144999999998</v>
      </c>
      <c r="C248" s="953">
        <v>607.43854999999996</v>
      </c>
      <c r="D248" s="953">
        <v>0</v>
      </c>
      <c r="E248" s="953">
        <v>1476.69</v>
      </c>
      <c r="F248" s="954">
        <v>0</v>
      </c>
      <c r="G248" s="955">
        <v>0</v>
      </c>
      <c r="H248" s="955">
        <v>0</v>
      </c>
      <c r="I248" s="955">
        <v>0</v>
      </c>
      <c r="J248" s="955">
        <v>0</v>
      </c>
      <c r="K248" s="955">
        <v>0</v>
      </c>
      <c r="L248" s="956">
        <v>0</v>
      </c>
      <c r="M248" s="957">
        <v>0</v>
      </c>
      <c r="N248" s="957">
        <v>0</v>
      </c>
      <c r="O248" s="957">
        <v>0</v>
      </c>
      <c r="P248" s="957">
        <v>0</v>
      </c>
      <c r="Q248" s="957">
        <v>0</v>
      </c>
      <c r="R248" s="957">
        <v>0</v>
      </c>
      <c r="S248" s="957">
        <v>0</v>
      </c>
      <c r="T248" s="957">
        <v>0</v>
      </c>
      <c r="U248" s="957">
        <v>0</v>
      </c>
      <c r="V248" s="957">
        <v>0</v>
      </c>
      <c r="W248" s="957">
        <v>0</v>
      </c>
      <c r="X248" s="957">
        <v>0</v>
      </c>
      <c r="Y248" s="957">
        <v>0</v>
      </c>
      <c r="Z248" s="957">
        <v>0</v>
      </c>
      <c r="AA248" s="957">
        <v>0</v>
      </c>
      <c r="AB248" s="937"/>
    </row>
    <row r="249" spans="1:28">
      <c r="A249" s="951" t="s">
        <v>4045</v>
      </c>
      <c r="B249" s="952">
        <v>0</v>
      </c>
      <c r="C249" s="953">
        <v>0</v>
      </c>
      <c r="D249" s="953">
        <v>0</v>
      </c>
      <c r="E249" s="953">
        <v>0</v>
      </c>
      <c r="F249" s="954">
        <v>0</v>
      </c>
      <c r="G249" s="955">
        <v>0</v>
      </c>
      <c r="H249" s="955">
        <v>0</v>
      </c>
      <c r="I249" s="955">
        <v>0</v>
      </c>
      <c r="J249" s="955">
        <v>0</v>
      </c>
      <c r="K249" s="955">
        <v>0</v>
      </c>
      <c r="L249" s="956">
        <v>0</v>
      </c>
      <c r="M249" s="957">
        <v>0</v>
      </c>
      <c r="N249" s="957">
        <v>0</v>
      </c>
      <c r="O249" s="957">
        <v>0</v>
      </c>
      <c r="P249" s="957">
        <v>0</v>
      </c>
      <c r="Q249" s="957">
        <v>0</v>
      </c>
      <c r="R249" s="957">
        <v>0</v>
      </c>
      <c r="S249" s="957">
        <v>0</v>
      </c>
      <c r="T249" s="957">
        <v>0</v>
      </c>
      <c r="U249" s="957">
        <v>0</v>
      </c>
      <c r="V249" s="957">
        <v>0</v>
      </c>
      <c r="W249" s="957">
        <v>0</v>
      </c>
      <c r="X249" s="957">
        <v>0</v>
      </c>
      <c r="Y249" s="957">
        <v>0</v>
      </c>
      <c r="Z249" s="957">
        <v>0</v>
      </c>
      <c r="AA249" s="957">
        <v>0</v>
      </c>
      <c r="AB249" s="937"/>
    </row>
    <row r="250" spans="1:28">
      <c r="A250" s="951" t="s">
        <v>4223</v>
      </c>
      <c r="B250" s="952">
        <v>0</v>
      </c>
      <c r="C250" s="953">
        <v>0.20374</v>
      </c>
      <c r="D250" s="953">
        <v>0</v>
      </c>
      <c r="E250" s="953">
        <v>0</v>
      </c>
      <c r="F250" s="954">
        <v>0</v>
      </c>
      <c r="G250" s="955">
        <v>0</v>
      </c>
      <c r="H250" s="955">
        <v>0</v>
      </c>
      <c r="I250" s="955">
        <v>0</v>
      </c>
      <c r="J250" s="955">
        <v>0</v>
      </c>
      <c r="K250" s="955">
        <v>0.20374</v>
      </c>
      <c r="L250" s="956">
        <v>1.08884835480104E-4</v>
      </c>
      <c r="M250" s="957">
        <v>2.1303554767846501E-6</v>
      </c>
      <c r="N250" s="957">
        <v>1.18353082043591E-6</v>
      </c>
      <c r="O250" s="957">
        <v>5.4442417740052E-5</v>
      </c>
      <c r="P250" s="957">
        <v>1.7989668470625899E-5</v>
      </c>
      <c r="Q250" s="957">
        <v>8.7581280712257605E-6</v>
      </c>
      <c r="R250" s="957">
        <v>1.4202369845230999E-6</v>
      </c>
      <c r="S250" s="957">
        <v>2.1303554767846501E-5</v>
      </c>
      <c r="T250" s="957">
        <v>6.1543602662667495E-5</v>
      </c>
      <c r="U250" s="957">
        <v>4.5210877340651901E-4</v>
      </c>
      <c r="V250" s="957">
        <v>7.1011849226154802E-8</v>
      </c>
      <c r="W250" s="957">
        <v>7.1011849226154802E-8</v>
      </c>
      <c r="X250" s="957">
        <v>5.91765410217957E-5</v>
      </c>
      <c r="Y250" s="957">
        <v>3.0771801331333802E-5</v>
      </c>
      <c r="Z250" s="957">
        <v>7.8113034148770294E-5</v>
      </c>
      <c r="AA250" s="957">
        <v>2.8404739690461899E-7</v>
      </c>
      <c r="AB250" s="937"/>
    </row>
    <row r="251" spans="1:28">
      <c r="A251" s="951" t="s">
        <v>4046</v>
      </c>
      <c r="B251" s="952">
        <v>0</v>
      </c>
      <c r="C251" s="953">
        <v>88.622399999999999</v>
      </c>
      <c r="D251" s="953">
        <v>0</v>
      </c>
      <c r="E251" s="953">
        <v>0</v>
      </c>
      <c r="F251" s="954">
        <v>0</v>
      </c>
      <c r="G251" s="955">
        <v>0</v>
      </c>
      <c r="H251" s="955">
        <v>0</v>
      </c>
      <c r="I251" s="955">
        <v>0</v>
      </c>
      <c r="J251" s="955">
        <v>0</v>
      </c>
      <c r="K251" s="955">
        <v>88.622399999999999</v>
      </c>
      <c r="L251" s="956">
        <v>4.8854396187382597E-2</v>
      </c>
      <c r="M251" s="957">
        <v>8.6677154526001304E-4</v>
      </c>
      <c r="N251" s="957">
        <v>3.9398706602727902E-4</v>
      </c>
      <c r="O251" s="957">
        <v>1.9699353301363898E-2</v>
      </c>
      <c r="P251" s="957">
        <v>9.6132844110655997E-3</v>
      </c>
      <c r="Q251" s="957">
        <v>1.8123405037254799E-3</v>
      </c>
      <c r="R251" s="957">
        <v>1.57594826410912E-4</v>
      </c>
      <c r="S251" s="957">
        <v>1.1031637848763799E-2</v>
      </c>
      <c r="T251" s="957">
        <v>2.2851249829582199E-2</v>
      </c>
      <c r="U251" s="957">
        <v>0.23166439482404</v>
      </c>
      <c r="V251" s="957">
        <v>3.1518965282182303E-5</v>
      </c>
      <c r="W251" s="957">
        <v>7.8797413205455808E-6</v>
      </c>
      <c r="X251" s="957">
        <v>5.5158189243818996E-3</v>
      </c>
      <c r="Y251" s="957">
        <v>3.15189652821823E-3</v>
      </c>
      <c r="Z251" s="957">
        <v>8.5101206261892201E-2</v>
      </c>
      <c r="AA251" s="957">
        <v>9.4556895846546895E-5</v>
      </c>
      <c r="AB251" s="937"/>
    </row>
    <row r="252" spans="1:28">
      <c r="A252" s="951" t="s">
        <v>4047</v>
      </c>
      <c r="B252" s="952">
        <v>0</v>
      </c>
      <c r="C252" s="953">
        <v>7.781892</v>
      </c>
      <c r="D252" s="953">
        <v>0</v>
      </c>
      <c r="E252" s="953">
        <v>4</v>
      </c>
      <c r="F252" s="954">
        <v>0</v>
      </c>
      <c r="G252" s="955">
        <v>0</v>
      </c>
      <c r="H252" s="955">
        <v>0</v>
      </c>
      <c r="I252" s="955">
        <v>0</v>
      </c>
      <c r="J252" s="955">
        <v>0</v>
      </c>
      <c r="K252" s="955">
        <v>3.781892</v>
      </c>
      <c r="L252" s="956">
        <v>2.0417818495225299E-3</v>
      </c>
      <c r="M252" s="957">
        <v>5.3263874335370402E-5</v>
      </c>
      <c r="N252" s="957">
        <v>2.2193280973071001E-5</v>
      </c>
      <c r="O252" s="957">
        <v>1.0208909247612699E-3</v>
      </c>
      <c r="P252" s="957">
        <v>2.8851265264992297E-4</v>
      </c>
      <c r="Q252" s="957">
        <v>2.3081012211993899E-4</v>
      </c>
      <c r="R252" s="957">
        <v>2.6631937167685201E-5</v>
      </c>
      <c r="S252" s="957">
        <v>9.3211780086898299E-4</v>
      </c>
      <c r="T252" s="957">
        <v>1.3759834203303999E-3</v>
      </c>
      <c r="U252" s="957">
        <v>7.36816928305958E-3</v>
      </c>
      <c r="V252" s="957">
        <v>1.33159685838426E-6</v>
      </c>
      <c r="W252" s="957">
        <v>1.33159685838426E-6</v>
      </c>
      <c r="X252" s="957">
        <v>1.7754624778456801E-4</v>
      </c>
      <c r="Y252" s="957">
        <v>8.8773123892284099E-5</v>
      </c>
      <c r="Z252" s="957">
        <v>1.0652774867074099E-3</v>
      </c>
      <c r="AA252" s="957">
        <v>1.6423027920072601E-5</v>
      </c>
      <c r="AB252" s="937"/>
    </row>
    <row r="253" spans="1:28">
      <c r="A253" s="951" t="s">
        <v>4048</v>
      </c>
      <c r="B253" s="952">
        <v>0</v>
      </c>
      <c r="C253" s="953">
        <v>82.201409999999996</v>
      </c>
      <c r="D253" s="953">
        <v>0</v>
      </c>
      <c r="E253" s="953">
        <v>0</v>
      </c>
      <c r="F253" s="954">
        <v>0</v>
      </c>
      <c r="G253" s="955">
        <v>0</v>
      </c>
      <c r="H253" s="955">
        <v>0</v>
      </c>
      <c r="I253" s="955">
        <v>0</v>
      </c>
      <c r="J253" s="955">
        <v>0</v>
      </c>
      <c r="K253" s="955">
        <v>82.201409999999996</v>
      </c>
      <c r="L253" s="956">
        <v>2.9936958029199202E-2</v>
      </c>
      <c r="M253" s="957">
        <v>7.4842395072998098E-4</v>
      </c>
      <c r="N253" s="957">
        <v>2.8065898152374301E-4</v>
      </c>
      <c r="O253" s="957">
        <v>1.5904008953012101E-2</v>
      </c>
      <c r="P253" s="957">
        <v>5.1454146612686198E-3</v>
      </c>
      <c r="Q253" s="957">
        <v>1.8710598768249501E-3</v>
      </c>
      <c r="R253" s="957">
        <v>3.7421197536499098E-4</v>
      </c>
      <c r="S253" s="957">
        <v>1.1226359260949699E-2</v>
      </c>
      <c r="T253" s="957">
        <v>2.33882484603119E-2</v>
      </c>
      <c r="U253" s="957">
        <v>0.15623349971488401</v>
      </c>
      <c r="V253" s="957">
        <v>1.8710598768249499E-5</v>
      </c>
      <c r="W253" s="957">
        <v>1.8710598768249499E-5</v>
      </c>
      <c r="X253" s="957">
        <v>2.80658981523743E-3</v>
      </c>
      <c r="Y253" s="957">
        <v>9.3552993841247603E-4</v>
      </c>
      <c r="Z253" s="957">
        <v>5.14541466126862E-2</v>
      </c>
      <c r="AA253" s="957">
        <v>1.4032949076187099E-4</v>
      </c>
      <c r="AB253" s="937"/>
    </row>
    <row r="254" spans="1:28">
      <c r="A254" s="951" t="s">
        <v>4246</v>
      </c>
      <c r="B254" s="952">
        <v>0</v>
      </c>
      <c r="C254" s="953">
        <v>8.4461700000000004</v>
      </c>
      <c r="D254" s="953">
        <v>0</v>
      </c>
      <c r="E254" s="953">
        <v>0</v>
      </c>
      <c r="F254" s="954">
        <v>0</v>
      </c>
      <c r="G254" s="955">
        <v>0</v>
      </c>
      <c r="H254" s="955">
        <v>0</v>
      </c>
      <c r="I254" s="955">
        <v>0</v>
      </c>
      <c r="J254" s="955">
        <v>0</v>
      </c>
      <c r="K254" s="955">
        <v>8.4461700000000004</v>
      </c>
      <c r="L254" s="956">
        <v>5.4521135545900204E-3</v>
      </c>
      <c r="M254" s="957">
        <v>6.9390536149327502E-5</v>
      </c>
      <c r="N254" s="957">
        <v>2.97388012068546E-5</v>
      </c>
      <c r="O254" s="957">
        <v>1.090422710918E-3</v>
      </c>
      <c r="P254" s="957">
        <v>1.0705968434467699E-3</v>
      </c>
      <c r="Q254" s="957">
        <v>2.8747507833292802E-4</v>
      </c>
      <c r="R254" s="957">
        <v>3.9651734942472898E-5</v>
      </c>
      <c r="S254" s="957">
        <v>5.9477602413709303E-4</v>
      </c>
      <c r="T254" s="957">
        <v>1.2886813856303699E-3</v>
      </c>
      <c r="U254" s="957">
        <v>7.8312176511383894E-3</v>
      </c>
      <c r="V254" s="957">
        <v>8.9216403620564005E-6</v>
      </c>
      <c r="W254" s="957">
        <v>2.9738801206854702E-6</v>
      </c>
      <c r="X254" s="957">
        <v>4.9564668678091098E-4</v>
      </c>
      <c r="Y254" s="957">
        <v>1.9825867471236401E-4</v>
      </c>
      <c r="Z254" s="957">
        <v>1.3878107229865499E-3</v>
      </c>
      <c r="AA254" s="957">
        <v>1.1895520482741899E-5</v>
      </c>
      <c r="AB254" s="937"/>
    </row>
    <row r="255" spans="1:28">
      <c r="A255" s="951" t="s">
        <v>4049</v>
      </c>
      <c r="B255" s="952">
        <v>0</v>
      </c>
      <c r="C255" s="953">
        <v>0</v>
      </c>
      <c r="D255" s="953">
        <v>0</v>
      </c>
      <c r="E255" s="953">
        <v>0</v>
      </c>
      <c r="F255" s="954">
        <v>0</v>
      </c>
      <c r="G255" s="955">
        <v>0</v>
      </c>
      <c r="H255" s="955">
        <v>0</v>
      </c>
      <c r="I255" s="955">
        <v>0</v>
      </c>
      <c r="J255" s="955">
        <v>0</v>
      </c>
      <c r="K255" s="955">
        <v>0</v>
      </c>
      <c r="L255" s="956">
        <v>0</v>
      </c>
      <c r="M255" s="957">
        <v>0</v>
      </c>
      <c r="N255" s="957">
        <v>0</v>
      </c>
      <c r="O255" s="957">
        <v>0</v>
      </c>
      <c r="P255" s="957">
        <v>0</v>
      </c>
      <c r="Q255" s="957">
        <v>0</v>
      </c>
      <c r="R255" s="957">
        <v>0</v>
      </c>
      <c r="S255" s="957">
        <v>0</v>
      </c>
      <c r="T255" s="957">
        <v>0</v>
      </c>
      <c r="U255" s="957">
        <v>0</v>
      </c>
      <c r="V255" s="957">
        <v>0</v>
      </c>
      <c r="W255" s="957">
        <v>0</v>
      </c>
      <c r="X255" s="957">
        <v>0</v>
      </c>
      <c r="Y255" s="957">
        <v>0</v>
      </c>
      <c r="Z255" s="957">
        <v>0</v>
      </c>
      <c r="AA255" s="957">
        <v>0</v>
      </c>
      <c r="AB255" s="937"/>
    </row>
    <row r="256" spans="1:28">
      <c r="A256" s="951" t="s">
        <v>4050</v>
      </c>
      <c r="B256" s="952">
        <v>0</v>
      </c>
      <c r="C256" s="953">
        <v>6.0460000000000003</v>
      </c>
      <c r="D256" s="953">
        <v>0</v>
      </c>
      <c r="E256" s="953">
        <v>0</v>
      </c>
      <c r="F256" s="954">
        <v>0</v>
      </c>
      <c r="G256" s="955">
        <v>0</v>
      </c>
      <c r="H256" s="955">
        <v>0</v>
      </c>
      <c r="I256" s="955">
        <v>0</v>
      </c>
      <c r="J256" s="955">
        <v>0</v>
      </c>
      <c r="K256" s="955">
        <v>6.0460000000000003</v>
      </c>
      <c r="L256" s="956">
        <v>4.1643906747360704E-3</v>
      </c>
      <c r="M256" s="957">
        <v>4.7593036282698E-5</v>
      </c>
      <c r="N256" s="957">
        <v>1.18982590706745E-5</v>
      </c>
      <c r="O256" s="957">
        <v>8.92369430300587E-4</v>
      </c>
      <c r="P256" s="957">
        <v>8.6262378262390099E-4</v>
      </c>
      <c r="Q256" s="957">
        <v>2.0821953373680399E-4</v>
      </c>
      <c r="R256" s="957">
        <v>1.18982590706745E-5</v>
      </c>
      <c r="S256" s="957">
        <v>5.3542165818035203E-4</v>
      </c>
      <c r="T256" s="957">
        <v>1.0113520210073301E-3</v>
      </c>
      <c r="U256" s="957">
        <v>1.0232502800780099E-2</v>
      </c>
      <c r="V256" s="957">
        <v>2.9745647676686301E-6</v>
      </c>
      <c r="W256" s="957">
        <v>1.78473886060117E-6</v>
      </c>
      <c r="X256" s="957">
        <v>6.7225163749310901E-3</v>
      </c>
      <c r="Y256" s="957">
        <v>3.3315125397888599E-3</v>
      </c>
      <c r="Z256" s="957">
        <v>1.9632127466612899E-3</v>
      </c>
      <c r="AA256" s="957">
        <v>5.3542165818035203E-6</v>
      </c>
      <c r="AB256" s="937"/>
    </row>
    <row r="257" spans="1:28">
      <c r="A257" s="951" t="s">
        <v>4051</v>
      </c>
      <c r="B257" s="952">
        <v>0</v>
      </c>
      <c r="C257" s="953">
        <v>0</v>
      </c>
      <c r="D257" s="953">
        <v>0</v>
      </c>
      <c r="E257" s="953">
        <v>0</v>
      </c>
      <c r="F257" s="954">
        <v>0</v>
      </c>
      <c r="G257" s="955">
        <v>0</v>
      </c>
      <c r="H257" s="955">
        <v>0</v>
      </c>
      <c r="I257" s="955">
        <v>0</v>
      </c>
      <c r="J257" s="955">
        <v>0</v>
      </c>
      <c r="K257" s="955">
        <v>0</v>
      </c>
      <c r="L257" s="956">
        <v>0</v>
      </c>
      <c r="M257" s="957">
        <v>0</v>
      </c>
      <c r="N257" s="957">
        <v>0</v>
      </c>
      <c r="O257" s="957">
        <v>0</v>
      </c>
      <c r="P257" s="957">
        <v>0</v>
      </c>
      <c r="Q257" s="957">
        <v>0</v>
      </c>
      <c r="R257" s="957">
        <v>0</v>
      </c>
      <c r="S257" s="957">
        <v>0</v>
      </c>
      <c r="T257" s="957">
        <v>0</v>
      </c>
      <c r="U257" s="957">
        <v>0</v>
      </c>
      <c r="V257" s="957">
        <v>0</v>
      </c>
      <c r="W257" s="957">
        <v>0</v>
      </c>
      <c r="X257" s="957">
        <v>0</v>
      </c>
      <c r="Y257" s="957">
        <v>0</v>
      </c>
      <c r="Z257" s="957">
        <v>0</v>
      </c>
      <c r="AA257" s="957">
        <v>0</v>
      </c>
      <c r="AB257" s="937"/>
    </row>
    <row r="258" spans="1:28">
      <c r="A258" s="951" t="s">
        <v>4052</v>
      </c>
      <c r="B258" s="952">
        <v>0</v>
      </c>
      <c r="C258" s="953">
        <v>40.069560000000003</v>
      </c>
      <c r="D258" s="953">
        <v>0</v>
      </c>
      <c r="E258" s="953">
        <v>0</v>
      </c>
      <c r="F258" s="954">
        <v>0</v>
      </c>
      <c r="G258" s="955">
        <v>0</v>
      </c>
      <c r="H258" s="955">
        <v>0</v>
      </c>
      <c r="I258" s="955">
        <v>0</v>
      </c>
      <c r="J258" s="955">
        <v>0</v>
      </c>
      <c r="K258" s="955">
        <v>40.069560000000003</v>
      </c>
      <c r="L258" s="956">
        <v>0.148684638447449</v>
      </c>
      <c r="M258" s="957">
        <v>1.37758930190927E-3</v>
      </c>
      <c r="N258" s="957">
        <v>1.90012317504727E-4</v>
      </c>
      <c r="O258" s="957">
        <v>3.0401970800756399E-2</v>
      </c>
      <c r="P258" s="957">
        <v>3.4249720230227099E-2</v>
      </c>
      <c r="Q258" s="957">
        <v>2.13763857192818E-3</v>
      </c>
      <c r="R258" s="957">
        <v>1.1400739050283601E-3</v>
      </c>
      <c r="S258" s="957">
        <v>1.6151046987901801E-2</v>
      </c>
      <c r="T258" s="957">
        <v>4.0377617469754497E-2</v>
      </c>
      <c r="U258" s="957">
        <v>0.38334985056578702</v>
      </c>
      <c r="V258" s="957">
        <v>3.8002463500945402E-5</v>
      </c>
      <c r="W258" s="957">
        <v>5.7003695251418201E-5</v>
      </c>
      <c r="X258" s="957">
        <v>9.5006158752363595E-4</v>
      </c>
      <c r="Y258" s="957">
        <v>4.7503079376181798E-4</v>
      </c>
      <c r="Z258" s="957">
        <v>9.5006158752363595E-4</v>
      </c>
      <c r="AA258" s="957">
        <v>1.5200985400378201E-4</v>
      </c>
      <c r="AB258" s="937"/>
    </row>
    <row r="259" spans="1:28">
      <c r="A259" s="951" t="s">
        <v>4053</v>
      </c>
      <c r="B259" s="952">
        <v>0</v>
      </c>
      <c r="C259" s="953">
        <v>4.4714799999999997</v>
      </c>
      <c r="D259" s="953">
        <v>0</v>
      </c>
      <c r="E259" s="953">
        <v>0</v>
      </c>
      <c r="F259" s="954">
        <v>0</v>
      </c>
      <c r="G259" s="955">
        <v>0</v>
      </c>
      <c r="H259" s="955">
        <v>0</v>
      </c>
      <c r="I259" s="955">
        <v>0</v>
      </c>
      <c r="J259" s="955">
        <v>0</v>
      </c>
      <c r="K259" s="955">
        <v>4.4714799999999997</v>
      </c>
      <c r="L259" s="956">
        <v>1.146449060894E-2</v>
      </c>
      <c r="M259" s="957">
        <v>1.1794743424835401E-4</v>
      </c>
      <c r="N259" s="957">
        <v>1.8871589479736599E-5</v>
      </c>
      <c r="O259" s="957">
        <v>2.1702327901697098E-3</v>
      </c>
      <c r="P259" s="957">
        <v>2.5240750929147698E-3</v>
      </c>
      <c r="Q259" s="957">
        <v>3.53842302745061E-4</v>
      </c>
      <c r="R259" s="957">
        <v>4.7178973699341399E-5</v>
      </c>
      <c r="S259" s="957">
        <v>1.7928010005749701E-3</v>
      </c>
      <c r="T259" s="957">
        <v>2.9250963693591698E-3</v>
      </c>
      <c r="U259" s="957">
        <v>2.85904580618009E-2</v>
      </c>
      <c r="V259" s="957">
        <v>4.7178973699341404E-6</v>
      </c>
      <c r="W259" s="957">
        <v>2.8307384219604898E-6</v>
      </c>
      <c r="X259" s="957">
        <v>4.95379223843085E-3</v>
      </c>
      <c r="Y259" s="957">
        <v>2.5004856060650998E-3</v>
      </c>
      <c r="Z259" s="957">
        <v>9.4357947398682906E-5</v>
      </c>
      <c r="AA259" s="957">
        <v>2.5948435534637801E-5</v>
      </c>
      <c r="AB259" s="937"/>
    </row>
    <row r="260" spans="1:28">
      <c r="A260" s="951" t="s">
        <v>4054</v>
      </c>
      <c r="B260" s="952">
        <v>0</v>
      </c>
      <c r="C260" s="953">
        <v>0.65246000000000004</v>
      </c>
      <c r="D260" s="953">
        <v>0</v>
      </c>
      <c r="E260" s="953">
        <v>0</v>
      </c>
      <c r="F260" s="954">
        <v>0</v>
      </c>
      <c r="G260" s="955">
        <v>0</v>
      </c>
      <c r="H260" s="955">
        <v>0</v>
      </c>
      <c r="I260" s="955">
        <v>0</v>
      </c>
      <c r="J260" s="955">
        <v>0</v>
      </c>
      <c r="K260" s="955">
        <v>0.65246000000000004</v>
      </c>
      <c r="L260" s="956">
        <v>2.1348637546457399E-3</v>
      </c>
      <c r="M260" s="957">
        <v>3.4034059856671201E-5</v>
      </c>
      <c r="N260" s="957">
        <v>4.6410081622733399E-6</v>
      </c>
      <c r="O260" s="957">
        <v>4.4863078901975702E-4</v>
      </c>
      <c r="P260" s="957">
        <v>4.59459808065061E-4</v>
      </c>
      <c r="Q260" s="957">
        <v>5.8786103388795703E-5</v>
      </c>
      <c r="R260" s="957">
        <v>2.3205040811366699E-5</v>
      </c>
      <c r="S260" s="957">
        <v>2.9393051694397799E-4</v>
      </c>
      <c r="T260" s="957">
        <v>6.7294618352963496E-4</v>
      </c>
      <c r="U260" s="957">
        <v>8.3615497056958102E-3</v>
      </c>
      <c r="V260" s="957">
        <v>3.8675068018944498E-7</v>
      </c>
      <c r="W260" s="957">
        <v>7.7350136037889099E-8</v>
      </c>
      <c r="X260" s="957">
        <v>3.0243903190814601E-3</v>
      </c>
      <c r="Y260" s="957">
        <v>1.51606266634263E-3</v>
      </c>
      <c r="Z260" s="957">
        <v>7.7350136037889104E-6</v>
      </c>
      <c r="AA260" s="957">
        <v>3.9448569379323403E-6</v>
      </c>
      <c r="AB260" s="937"/>
    </row>
    <row r="261" spans="1:28">
      <c r="A261" s="951" t="s">
        <v>4055</v>
      </c>
      <c r="B261" s="952">
        <v>0</v>
      </c>
      <c r="C261" s="953">
        <v>0</v>
      </c>
      <c r="D261" s="953">
        <v>0</v>
      </c>
      <c r="E261" s="953">
        <v>0</v>
      </c>
      <c r="F261" s="954">
        <v>0</v>
      </c>
      <c r="G261" s="955">
        <v>0</v>
      </c>
      <c r="H261" s="955">
        <v>0</v>
      </c>
      <c r="I261" s="955">
        <v>0</v>
      </c>
      <c r="J261" s="955">
        <v>0</v>
      </c>
      <c r="K261" s="955">
        <v>0</v>
      </c>
      <c r="L261" s="956">
        <v>0</v>
      </c>
      <c r="M261" s="957">
        <v>0</v>
      </c>
      <c r="N261" s="957">
        <v>0</v>
      </c>
      <c r="O261" s="957">
        <v>0</v>
      </c>
      <c r="P261" s="957">
        <v>0</v>
      </c>
      <c r="Q261" s="957">
        <v>0</v>
      </c>
      <c r="R261" s="957">
        <v>0</v>
      </c>
      <c r="S261" s="957">
        <v>0</v>
      </c>
      <c r="T261" s="957">
        <v>0</v>
      </c>
      <c r="U261" s="957">
        <v>0</v>
      </c>
      <c r="V261" s="957">
        <v>0</v>
      </c>
      <c r="W261" s="957">
        <v>0</v>
      </c>
      <c r="X261" s="957">
        <v>0</v>
      </c>
      <c r="Y261" s="957">
        <v>0</v>
      </c>
      <c r="Z261" s="957">
        <v>0</v>
      </c>
      <c r="AA261" s="957">
        <v>0</v>
      </c>
      <c r="AB261" s="937"/>
    </row>
    <row r="262" spans="1:28">
      <c r="A262" s="951" t="s">
        <v>4057</v>
      </c>
      <c r="B262" s="952">
        <v>0</v>
      </c>
      <c r="C262" s="953">
        <v>94.842861999999997</v>
      </c>
      <c r="D262" s="953">
        <v>0</v>
      </c>
      <c r="E262" s="953">
        <v>6.8999999999999999E-3</v>
      </c>
      <c r="F262" s="954">
        <v>0</v>
      </c>
      <c r="G262" s="955">
        <v>0</v>
      </c>
      <c r="H262" s="955">
        <v>0</v>
      </c>
      <c r="I262" s="955">
        <v>0</v>
      </c>
      <c r="J262" s="955">
        <v>0</v>
      </c>
      <c r="K262" s="955">
        <v>94.835961999999995</v>
      </c>
      <c r="L262" s="956">
        <v>0.26144353809333598</v>
      </c>
      <c r="M262" s="957">
        <v>1.81798486753644E-3</v>
      </c>
      <c r="N262" s="957">
        <v>6.9256566382340599E-4</v>
      </c>
      <c r="O262" s="957">
        <v>5.4539546026093198E-2</v>
      </c>
      <c r="P262" s="957">
        <v>5.8435227885099798E-2</v>
      </c>
      <c r="Q262" s="957">
        <v>7.1853687621678299E-3</v>
      </c>
      <c r="R262" s="957">
        <v>1.64484345158059E-3</v>
      </c>
      <c r="S262" s="957">
        <v>2.16426769944814E-2</v>
      </c>
      <c r="T262" s="957">
        <v>3.3762576111391003E-2</v>
      </c>
      <c r="U262" s="957">
        <v>0.409479448735589</v>
      </c>
      <c r="V262" s="957">
        <v>5.1942424786755398E-5</v>
      </c>
      <c r="W262" s="957">
        <v>1.7314141595585101E-5</v>
      </c>
      <c r="X262" s="957">
        <v>2.3374091154039899E-2</v>
      </c>
      <c r="Y262" s="957">
        <v>1.12541920371303E-2</v>
      </c>
      <c r="Z262" s="957">
        <v>2.16426769944814E-2</v>
      </c>
      <c r="AA262" s="957">
        <v>2.5971212393377697E-4</v>
      </c>
      <c r="AB262" s="937"/>
    </row>
    <row r="263" spans="1:28">
      <c r="A263" s="951" t="s">
        <v>4058</v>
      </c>
      <c r="B263" s="952">
        <v>0</v>
      </c>
      <c r="C263" s="953">
        <v>48.983196</v>
      </c>
      <c r="D263" s="953">
        <v>0</v>
      </c>
      <c r="E263" s="953">
        <v>0</v>
      </c>
      <c r="F263" s="954">
        <v>0</v>
      </c>
      <c r="G263" s="955">
        <v>0</v>
      </c>
      <c r="H263" s="955">
        <v>0</v>
      </c>
      <c r="I263" s="955">
        <v>0</v>
      </c>
      <c r="J263" s="955">
        <v>0</v>
      </c>
      <c r="K263" s="955">
        <v>48.983196</v>
      </c>
      <c r="L263" s="956">
        <v>2.20667261163109E-2</v>
      </c>
      <c r="M263" s="957">
        <v>3.4842199131017199E-4</v>
      </c>
      <c r="N263" s="957">
        <v>5.8070331885028701E-5</v>
      </c>
      <c r="O263" s="957">
        <v>6.3877365073531601E-3</v>
      </c>
      <c r="P263" s="957">
        <v>4.9940485421124704E-3</v>
      </c>
      <c r="Q263" s="957">
        <v>1.7421099565508599E-4</v>
      </c>
      <c r="R263" s="957">
        <v>1.1614066377005699E-4</v>
      </c>
      <c r="S263" s="957">
        <v>5.2263298696525896E-3</v>
      </c>
      <c r="T263" s="957">
        <v>8.7105497827543107E-3</v>
      </c>
      <c r="U263" s="957">
        <v>9.00090144217945E-2</v>
      </c>
      <c r="V263" s="957">
        <v>1.1614066377005699E-5</v>
      </c>
      <c r="W263" s="957">
        <v>3.48421991310172E-5</v>
      </c>
      <c r="X263" s="957">
        <v>4.6456265508023004E-3</v>
      </c>
      <c r="Y263" s="957">
        <v>2.3228132754011502E-3</v>
      </c>
      <c r="Z263" s="957">
        <v>2.67123526671132E-2</v>
      </c>
      <c r="AA263" s="957">
        <v>1.74210995655086E-5</v>
      </c>
      <c r="AB263" s="937"/>
    </row>
    <row r="264" spans="1:28">
      <c r="A264" s="951" t="s">
        <v>4059</v>
      </c>
      <c r="B264" s="952">
        <v>0</v>
      </c>
      <c r="C264" s="953">
        <v>873.16059800000005</v>
      </c>
      <c r="D264" s="953">
        <v>0</v>
      </c>
      <c r="E264" s="953">
        <v>0</v>
      </c>
      <c r="F264" s="954">
        <v>0</v>
      </c>
      <c r="G264" s="955">
        <v>0</v>
      </c>
      <c r="H264" s="955">
        <v>0</v>
      </c>
      <c r="I264" s="955">
        <v>0</v>
      </c>
      <c r="J264" s="955">
        <v>0</v>
      </c>
      <c r="K264" s="955">
        <v>873.16059800000005</v>
      </c>
      <c r="L264" s="956">
        <v>1.6458810463595801</v>
      </c>
      <c r="M264" s="957">
        <v>1.03514531217584E-2</v>
      </c>
      <c r="N264" s="957">
        <v>6.21087187305501E-3</v>
      </c>
      <c r="O264" s="957">
        <v>1.51131215577672</v>
      </c>
      <c r="P264" s="957">
        <v>0.386109201441587</v>
      </c>
      <c r="Q264" s="957">
        <v>5.1757265608791802E-3</v>
      </c>
      <c r="R264" s="957">
        <v>2.07029062435167E-3</v>
      </c>
      <c r="S264" s="957">
        <v>0.23808342180044201</v>
      </c>
      <c r="T264" s="957">
        <v>0.61073573418374305</v>
      </c>
      <c r="U264" s="957">
        <v>3.7782803894417998</v>
      </c>
      <c r="V264" s="957">
        <v>1.3042830933415499E-2</v>
      </c>
      <c r="W264" s="957">
        <v>2.1738051555692502E-3</v>
      </c>
      <c r="X264" s="957">
        <v>0.103514531217584</v>
      </c>
      <c r="Y264" s="957">
        <v>5.1757265608791798E-2</v>
      </c>
      <c r="Z264" s="957">
        <v>1.16971420275869</v>
      </c>
      <c r="AA264" s="957">
        <v>1.03514531217584E-3</v>
      </c>
      <c r="AB264" s="937"/>
    </row>
    <row r="265" spans="1:28">
      <c r="A265" s="951" t="s">
        <v>4060</v>
      </c>
      <c r="B265" s="952">
        <v>0</v>
      </c>
      <c r="C265" s="953">
        <v>1.90967</v>
      </c>
      <c r="D265" s="953">
        <v>0</v>
      </c>
      <c r="E265" s="953">
        <v>0</v>
      </c>
      <c r="F265" s="954">
        <v>0</v>
      </c>
      <c r="G265" s="955">
        <v>0</v>
      </c>
      <c r="H265" s="955">
        <v>0</v>
      </c>
      <c r="I265" s="955">
        <v>0</v>
      </c>
      <c r="J265" s="955">
        <v>0</v>
      </c>
      <c r="K265" s="955">
        <v>1.90967</v>
      </c>
      <c r="L265" s="956">
        <v>8.6029839421942697E-4</v>
      </c>
      <c r="M265" s="957">
        <v>1.13197157134135E-5</v>
      </c>
      <c r="N265" s="957">
        <v>6.7918294280481101E-6</v>
      </c>
      <c r="O265" s="957">
        <v>2.4903374569509699E-4</v>
      </c>
      <c r="P265" s="957">
        <v>1.90171223985347E-4</v>
      </c>
      <c r="Q265" s="957">
        <v>4.5278862853654096E-6</v>
      </c>
      <c r="R265" s="957">
        <v>2.2639431426827001E-6</v>
      </c>
      <c r="S265" s="957">
        <v>2.0375488284144299E-4</v>
      </c>
      <c r="T265" s="957">
        <v>3.1695203997557798E-4</v>
      </c>
      <c r="U265" s="957">
        <v>3.16952039975578E-3</v>
      </c>
      <c r="V265" s="957">
        <v>4.5278862853654102E-7</v>
      </c>
      <c r="W265" s="957">
        <v>1.1319715713413501E-6</v>
      </c>
      <c r="X265" s="957">
        <v>1.5847601998778899E-4</v>
      </c>
      <c r="Y265" s="957">
        <v>6.7918294280481096E-5</v>
      </c>
      <c r="Z265" s="957">
        <v>7.4710123708529195E-4</v>
      </c>
      <c r="AA265" s="957">
        <v>2.03754882841443E-6</v>
      </c>
      <c r="AB265" s="937"/>
    </row>
    <row r="266" spans="1:28">
      <c r="A266" s="951" t="s">
        <v>4061</v>
      </c>
      <c r="B266" s="952">
        <v>0</v>
      </c>
      <c r="C266" s="953">
        <v>0.37098999999999999</v>
      </c>
      <c r="D266" s="953">
        <v>0</v>
      </c>
      <c r="E266" s="953">
        <v>0</v>
      </c>
      <c r="F266" s="954">
        <v>0</v>
      </c>
      <c r="G266" s="955">
        <v>0</v>
      </c>
      <c r="H266" s="955">
        <v>0</v>
      </c>
      <c r="I266" s="955">
        <v>0</v>
      </c>
      <c r="J266" s="955">
        <v>0</v>
      </c>
      <c r="K266" s="955">
        <v>0.37098999999999999</v>
      </c>
      <c r="L266" s="956">
        <v>6.5972152243884202E-4</v>
      </c>
      <c r="M266" s="957">
        <v>8.79628696585123E-6</v>
      </c>
      <c r="N266" s="957">
        <v>2.19907174146281E-6</v>
      </c>
      <c r="O266" s="957">
        <v>1.18749874038992E-4</v>
      </c>
      <c r="P266" s="957">
        <v>1.5041650711605599E-4</v>
      </c>
      <c r="Q266" s="957">
        <v>1.75925739317025E-6</v>
      </c>
      <c r="R266" s="957">
        <v>2.19907174146281E-6</v>
      </c>
      <c r="S266" s="957">
        <v>1.67129452351173E-4</v>
      </c>
      <c r="T266" s="957">
        <v>2.1550903066335501E-4</v>
      </c>
      <c r="U266" s="957">
        <v>2.128701445736E-3</v>
      </c>
      <c r="V266" s="957">
        <v>3.5185147863404898E-7</v>
      </c>
      <c r="W266" s="957">
        <v>6.59721522438842E-7</v>
      </c>
      <c r="X266" s="957">
        <v>1.3194430448776799E-5</v>
      </c>
      <c r="Y266" s="957">
        <v>8.79628696585123E-6</v>
      </c>
      <c r="Z266" s="957">
        <v>5.2777721795107396E-4</v>
      </c>
      <c r="AA266" s="957">
        <v>7.9166582692661105E-7</v>
      </c>
      <c r="AB266" s="937"/>
    </row>
    <row r="267" spans="1:28">
      <c r="A267" s="951" t="s">
        <v>4062</v>
      </c>
      <c r="B267" s="952">
        <v>0</v>
      </c>
      <c r="C267" s="953">
        <v>11.3035</v>
      </c>
      <c r="D267" s="953">
        <v>0</v>
      </c>
      <c r="E267" s="953">
        <v>0</v>
      </c>
      <c r="F267" s="954">
        <v>0</v>
      </c>
      <c r="G267" s="955">
        <v>0</v>
      </c>
      <c r="H267" s="955">
        <v>0</v>
      </c>
      <c r="I267" s="955">
        <v>0</v>
      </c>
      <c r="J267" s="955">
        <v>0</v>
      </c>
      <c r="K267" s="955">
        <v>11.3035</v>
      </c>
      <c r="L267" s="956">
        <v>6.9682459707296196E-3</v>
      </c>
      <c r="M267" s="957">
        <v>4.0201419061901699E-5</v>
      </c>
      <c r="N267" s="957">
        <v>1.34004730206339E-5</v>
      </c>
      <c r="O267" s="957">
        <v>2.0100709530950799E-3</v>
      </c>
      <c r="P267" s="957">
        <v>1.6482581815379701E-3</v>
      </c>
      <c r="Q267" s="957">
        <v>1.34004730206339E-5</v>
      </c>
      <c r="R267" s="957">
        <v>5.3601892082535599E-5</v>
      </c>
      <c r="S267" s="957">
        <v>1.60805676247607E-3</v>
      </c>
      <c r="T267" s="957">
        <v>1.34004730206339E-3</v>
      </c>
      <c r="U267" s="957">
        <v>2.0502723721569902E-2</v>
      </c>
      <c r="V267" s="957">
        <v>2.68009460412678E-6</v>
      </c>
      <c r="W267" s="957">
        <v>6.7002365103169499E-6</v>
      </c>
      <c r="X267" s="957">
        <v>2.6800946041267802E-4</v>
      </c>
      <c r="Y267" s="957">
        <v>1.3400473020633901E-4</v>
      </c>
      <c r="Z267" s="957">
        <v>1.20604257185705E-3</v>
      </c>
      <c r="AA267" s="957">
        <v>9.3803311144437299E-6</v>
      </c>
      <c r="AB267" s="937"/>
    </row>
    <row r="268" spans="1:28">
      <c r="A268" s="951" t="s">
        <v>4224</v>
      </c>
      <c r="B268" s="952">
        <v>0</v>
      </c>
      <c r="C268" s="953">
        <v>2.9333300000000002</v>
      </c>
      <c r="D268" s="953">
        <v>0</v>
      </c>
      <c r="E268" s="953">
        <v>0</v>
      </c>
      <c r="F268" s="954">
        <v>0</v>
      </c>
      <c r="G268" s="955">
        <v>0</v>
      </c>
      <c r="H268" s="955">
        <v>0</v>
      </c>
      <c r="I268" s="955">
        <v>0</v>
      </c>
      <c r="J268" s="955">
        <v>0</v>
      </c>
      <c r="K268" s="955">
        <v>2.9333300000000002</v>
      </c>
      <c r="L268" s="956">
        <v>6.3290642134401897E-3</v>
      </c>
      <c r="M268" s="957">
        <v>4.5207601524572803E-5</v>
      </c>
      <c r="N268" s="957">
        <v>3.4775078095825198E-6</v>
      </c>
      <c r="O268" s="957">
        <v>1.35622804573718E-3</v>
      </c>
      <c r="P268" s="957">
        <v>1.5161934049779801E-3</v>
      </c>
      <c r="Q268" s="957">
        <v>2.43425546670776E-5</v>
      </c>
      <c r="R268" s="957">
        <v>3.1297570286242697E-5</v>
      </c>
      <c r="S268" s="957">
        <v>1.2171277333538799E-3</v>
      </c>
      <c r="T268" s="957">
        <v>9.7370218668310605E-4</v>
      </c>
      <c r="U268" s="957">
        <v>1.6413836861229499E-2</v>
      </c>
      <c r="V268" s="957">
        <v>2.08650468574951E-6</v>
      </c>
      <c r="W268" s="957">
        <v>7.9982679620398001E-6</v>
      </c>
      <c r="X268" s="957">
        <v>1.7387539047912599E-4</v>
      </c>
      <c r="Y268" s="957">
        <v>1.04325234287476E-4</v>
      </c>
      <c r="Z268" s="957">
        <v>1.46055328002466E-3</v>
      </c>
      <c r="AA268" s="957">
        <v>1.39100312383301E-5</v>
      </c>
      <c r="AB268" s="937"/>
    </row>
    <row r="269" spans="1:28">
      <c r="A269" s="951" t="s">
        <v>4063</v>
      </c>
      <c r="B269" s="952">
        <v>0</v>
      </c>
      <c r="C269" s="953">
        <v>143.12477100000001</v>
      </c>
      <c r="D269" s="953">
        <v>0</v>
      </c>
      <c r="E269" s="953">
        <v>0</v>
      </c>
      <c r="F269" s="954">
        <v>0</v>
      </c>
      <c r="G269" s="955">
        <v>0</v>
      </c>
      <c r="H269" s="955">
        <v>0</v>
      </c>
      <c r="I269" s="955">
        <v>0</v>
      </c>
      <c r="J269" s="955">
        <v>0</v>
      </c>
      <c r="K269" s="955">
        <v>143.12477100000001</v>
      </c>
      <c r="L269" s="956">
        <v>0.100109203618193</v>
      </c>
      <c r="M269" s="957">
        <v>6.7870646520808804E-4</v>
      </c>
      <c r="N269" s="957">
        <v>3.3935323260404402E-4</v>
      </c>
      <c r="O269" s="957">
        <v>1.18773631411415E-2</v>
      </c>
      <c r="P269" s="957">
        <v>2.3585049665981E-2</v>
      </c>
      <c r="Q269" s="957">
        <v>1.6967661630202201E-4</v>
      </c>
      <c r="R269" s="957">
        <v>3.3935323260404402E-4</v>
      </c>
      <c r="S269" s="957">
        <v>1.8664427793222398E-2</v>
      </c>
      <c r="T269" s="957">
        <v>1.6967661630202201E-2</v>
      </c>
      <c r="U269" s="957">
        <v>0.123863929900476</v>
      </c>
      <c r="V269" s="957">
        <v>3.3935323260404399E-5</v>
      </c>
      <c r="W269" s="957">
        <v>3.3935323260404399E-5</v>
      </c>
      <c r="X269" s="957">
        <v>0</v>
      </c>
      <c r="Y269" s="957">
        <v>0</v>
      </c>
      <c r="Z269" s="957">
        <v>0</v>
      </c>
      <c r="AA269" s="957">
        <v>1.0180596978121299E-4</v>
      </c>
      <c r="AB269" s="937"/>
    </row>
    <row r="270" spans="1:28">
      <c r="A270" s="951" t="s">
        <v>4064</v>
      </c>
      <c r="B270" s="952">
        <v>0</v>
      </c>
      <c r="C270" s="953">
        <v>128.9374</v>
      </c>
      <c r="D270" s="953">
        <v>0</v>
      </c>
      <c r="E270" s="953">
        <v>0</v>
      </c>
      <c r="F270" s="954">
        <v>0</v>
      </c>
      <c r="G270" s="955">
        <v>0</v>
      </c>
      <c r="H270" s="955">
        <v>0</v>
      </c>
      <c r="I270" s="955">
        <v>0</v>
      </c>
      <c r="J270" s="955">
        <v>0</v>
      </c>
      <c r="K270" s="955">
        <v>128.9374</v>
      </c>
      <c r="L270" s="956">
        <v>7.0314344143257698E-2</v>
      </c>
      <c r="M270" s="957">
        <v>4.5857180962994101E-4</v>
      </c>
      <c r="N270" s="957">
        <v>1.5285726987664699E-4</v>
      </c>
      <c r="O270" s="957">
        <v>7.6428634938323602E-3</v>
      </c>
      <c r="P270" s="957">
        <v>1.6814299686431201E-2</v>
      </c>
      <c r="Q270" s="957">
        <v>0</v>
      </c>
      <c r="R270" s="957">
        <v>3.0571453975329399E-4</v>
      </c>
      <c r="S270" s="957">
        <v>6.1142907950658904E-3</v>
      </c>
      <c r="T270" s="957">
        <v>7.6428634938323602E-3</v>
      </c>
      <c r="U270" s="957">
        <v>9.1714361925988294E-2</v>
      </c>
      <c r="V270" s="957">
        <v>1.5285726987664699E-5</v>
      </c>
      <c r="W270" s="957">
        <v>1.5285726987664699E-5</v>
      </c>
      <c r="X270" s="957">
        <v>1.52857269876647E-3</v>
      </c>
      <c r="Y270" s="957">
        <v>0</v>
      </c>
      <c r="Z270" s="957">
        <v>4.5857180962994102E-3</v>
      </c>
      <c r="AA270" s="957">
        <v>3.0571453975329397E-5</v>
      </c>
      <c r="AB270" s="937"/>
    </row>
    <row r="271" spans="1:28">
      <c r="A271" s="951" t="s">
        <v>4065</v>
      </c>
      <c r="B271" s="952">
        <v>0</v>
      </c>
      <c r="C271" s="953">
        <v>36.865163000000003</v>
      </c>
      <c r="D271" s="953">
        <v>0</v>
      </c>
      <c r="E271" s="953">
        <v>0</v>
      </c>
      <c r="F271" s="954">
        <v>0</v>
      </c>
      <c r="G271" s="955">
        <v>0</v>
      </c>
      <c r="H271" s="955">
        <v>0</v>
      </c>
      <c r="I271" s="955">
        <v>0</v>
      </c>
      <c r="J271" s="955">
        <v>0</v>
      </c>
      <c r="K271" s="955">
        <v>36.865163000000003</v>
      </c>
      <c r="L271" s="956">
        <v>7.2111958827051098E-2</v>
      </c>
      <c r="M271" s="957">
        <v>9.61492784360681E-4</v>
      </c>
      <c r="N271" s="957">
        <v>1.3111265241281999E-4</v>
      </c>
      <c r="O271" s="957">
        <v>7.4297169700598097E-3</v>
      </c>
      <c r="P271" s="957">
        <v>1.6738715291369999E-2</v>
      </c>
      <c r="Q271" s="957">
        <v>8.7408434941880106E-5</v>
      </c>
      <c r="R271" s="957">
        <v>2.6222530482563998E-4</v>
      </c>
      <c r="S271" s="957">
        <v>6.5556326206410104E-3</v>
      </c>
      <c r="T271" s="957">
        <v>1.04890121930256E-2</v>
      </c>
      <c r="U271" s="957">
        <v>0.110571670201478</v>
      </c>
      <c r="V271" s="957">
        <v>1.7481686988376001E-5</v>
      </c>
      <c r="W271" s="957">
        <v>4.3704217470940104E-6</v>
      </c>
      <c r="X271" s="957">
        <v>0</v>
      </c>
      <c r="Y271" s="957">
        <v>0</v>
      </c>
      <c r="Z271" s="957">
        <v>9.61492784360681E-3</v>
      </c>
      <c r="AA271" s="957">
        <v>4.8074639218034103E-5</v>
      </c>
      <c r="AB271" s="937"/>
    </row>
    <row r="272" spans="1:28">
      <c r="A272" s="951" t="s">
        <v>4225</v>
      </c>
      <c r="B272" s="952">
        <v>0</v>
      </c>
      <c r="C272" s="953">
        <v>0</v>
      </c>
      <c r="D272" s="953">
        <v>0</v>
      </c>
      <c r="E272" s="953">
        <v>0</v>
      </c>
      <c r="F272" s="954">
        <v>0</v>
      </c>
      <c r="G272" s="955">
        <v>0</v>
      </c>
      <c r="H272" s="955">
        <v>0</v>
      </c>
      <c r="I272" s="955">
        <v>0</v>
      </c>
      <c r="J272" s="955">
        <v>0</v>
      </c>
      <c r="K272" s="955">
        <v>0</v>
      </c>
      <c r="L272" s="956">
        <v>0</v>
      </c>
      <c r="M272" s="957">
        <v>0</v>
      </c>
      <c r="N272" s="957">
        <v>0</v>
      </c>
      <c r="O272" s="957">
        <v>0</v>
      </c>
      <c r="P272" s="957">
        <v>0</v>
      </c>
      <c r="Q272" s="957">
        <v>0</v>
      </c>
      <c r="R272" s="957">
        <v>0</v>
      </c>
      <c r="S272" s="957">
        <v>0</v>
      </c>
      <c r="T272" s="957">
        <v>0</v>
      </c>
      <c r="U272" s="957">
        <v>0</v>
      </c>
      <c r="V272" s="957">
        <v>0</v>
      </c>
      <c r="W272" s="957">
        <v>0</v>
      </c>
      <c r="X272" s="957">
        <v>0</v>
      </c>
      <c r="Y272" s="957">
        <v>0</v>
      </c>
      <c r="Z272" s="957">
        <v>0</v>
      </c>
      <c r="AA272" s="957">
        <v>0</v>
      </c>
      <c r="AB272" s="937"/>
    </row>
    <row r="273" spans="1:28">
      <c r="A273" s="951" t="s">
        <v>4067</v>
      </c>
      <c r="B273" s="952">
        <v>0</v>
      </c>
      <c r="C273" s="953">
        <v>18.0245</v>
      </c>
      <c r="D273" s="953">
        <v>0</v>
      </c>
      <c r="E273" s="953">
        <v>0</v>
      </c>
      <c r="F273" s="954">
        <v>0</v>
      </c>
      <c r="G273" s="955">
        <v>0</v>
      </c>
      <c r="H273" s="955">
        <v>0</v>
      </c>
      <c r="I273" s="955">
        <v>0</v>
      </c>
      <c r="J273" s="955">
        <v>0</v>
      </c>
      <c r="K273" s="955">
        <v>18.0245</v>
      </c>
      <c r="L273" s="956">
        <v>9.1883783927968095E-3</v>
      </c>
      <c r="M273" s="957">
        <v>1.2820993106228099E-4</v>
      </c>
      <c r="N273" s="957">
        <v>4.2736643687427001E-5</v>
      </c>
      <c r="O273" s="957">
        <v>2.7778818396827598E-3</v>
      </c>
      <c r="P273" s="957">
        <v>1.9445172877779299E-3</v>
      </c>
      <c r="Q273" s="957">
        <v>2.1368321843713499E-4</v>
      </c>
      <c r="R273" s="957">
        <v>4.2736643687427001E-5</v>
      </c>
      <c r="S273" s="957">
        <v>1.9231489659342199E-3</v>
      </c>
      <c r="T273" s="957">
        <v>3.2052482765570298E-3</v>
      </c>
      <c r="U273" s="957">
        <v>3.1411433110258902E-2</v>
      </c>
      <c r="V273" s="957">
        <v>4.2736643687427003E-6</v>
      </c>
      <c r="W273" s="957">
        <v>1.28209931062281E-5</v>
      </c>
      <c r="X273" s="957">
        <v>7.6925958637368598E-3</v>
      </c>
      <c r="Y273" s="957">
        <v>3.8462979318684299E-3</v>
      </c>
      <c r="Z273" s="957">
        <v>7.2652294268625902E-3</v>
      </c>
      <c r="AA273" s="957">
        <v>1.28209931062281E-5</v>
      </c>
      <c r="AB273" s="937"/>
    </row>
    <row r="274" spans="1:28">
      <c r="A274" s="951" t="s">
        <v>4068</v>
      </c>
      <c r="B274" s="952">
        <v>0</v>
      </c>
      <c r="C274" s="953">
        <v>269.85286000000002</v>
      </c>
      <c r="D274" s="953">
        <v>0</v>
      </c>
      <c r="E274" s="953">
        <v>0.3175</v>
      </c>
      <c r="F274" s="954">
        <v>0</v>
      </c>
      <c r="G274" s="955">
        <v>0</v>
      </c>
      <c r="H274" s="955">
        <v>0</v>
      </c>
      <c r="I274" s="955">
        <v>0</v>
      </c>
      <c r="J274" s="955">
        <v>0</v>
      </c>
      <c r="K274" s="955">
        <v>269.53536000000003</v>
      </c>
      <c r="L274" s="956">
        <v>0.55280128130501505</v>
      </c>
      <c r="M274" s="957">
        <v>2.87584481603765E-3</v>
      </c>
      <c r="N274" s="957">
        <v>1.9172298773584299E-3</v>
      </c>
      <c r="O274" s="957">
        <v>0.25563065031445797</v>
      </c>
      <c r="P274" s="957">
        <v>0.13005209334748</v>
      </c>
      <c r="Q274" s="957">
        <v>1.2781532515722901E-3</v>
      </c>
      <c r="R274" s="957">
        <v>6.3907662578614505E-4</v>
      </c>
      <c r="S274" s="957">
        <v>6.3907662578614494E-2</v>
      </c>
      <c r="T274" s="957">
        <v>0.12781532515722899</v>
      </c>
      <c r="U274" s="957">
        <v>0.92027034113204897</v>
      </c>
      <c r="V274" s="957">
        <v>2.0450452025156602E-3</v>
      </c>
      <c r="W274" s="957">
        <v>4.4735363805030199E-4</v>
      </c>
      <c r="X274" s="957">
        <v>1.5976915644653599E-2</v>
      </c>
      <c r="Y274" s="957">
        <v>9.5861493867921699E-3</v>
      </c>
      <c r="Z274" s="957">
        <v>0.258826033443389</v>
      </c>
      <c r="AA274" s="957">
        <v>2.8758448160376502E-4</v>
      </c>
      <c r="AB274" s="937"/>
    </row>
    <row r="275" spans="1:28">
      <c r="A275" s="951" t="s">
        <v>4071</v>
      </c>
      <c r="B275" s="952">
        <v>0</v>
      </c>
      <c r="C275" s="953">
        <v>11.77515</v>
      </c>
      <c r="D275" s="953">
        <v>0</v>
      </c>
      <c r="E275" s="953">
        <v>0</v>
      </c>
      <c r="F275" s="954">
        <v>0</v>
      </c>
      <c r="G275" s="955">
        <v>0</v>
      </c>
      <c r="H275" s="955">
        <v>0</v>
      </c>
      <c r="I275" s="955">
        <v>0</v>
      </c>
      <c r="J275" s="955">
        <v>0</v>
      </c>
      <c r="K275" s="955">
        <v>11.77515</v>
      </c>
      <c r="L275" s="956">
        <v>8.9578890179783394E-3</v>
      </c>
      <c r="M275" s="957">
        <v>5.1929791408570097E-5</v>
      </c>
      <c r="N275" s="957">
        <v>3.8947343556427602E-5</v>
      </c>
      <c r="O275" s="957">
        <v>1.29824478521425E-3</v>
      </c>
      <c r="P275" s="957">
        <v>2.0252618649342301E-3</v>
      </c>
      <c r="Q275" s="957">
        <v>1.29824478521425E-4</v>
      </c>
      <c r="R275" s="957">
        <v>3.8947343556427602E-5</v>
      </c>
      <c r="S275" s="957">
        <v>1.68771822077853E-3</v>
      </c>
      <c r="T275" s="957">
        <v>7.78946871128551E-4</v>
      </c>
      <c r="U275" s="957">
        <v>1.4410517115878201E-2</v>
      </c>
      <c r="V275" s="957">
        <v>1.4280692637356801E-5</v>
      </c>
      <c r="W275" s="957">
        <v>6.4912239260712596E-6</v>
      </c>
      <c r="X275" s="957">
        <v>3.8947343556427599E-4</v>
      </c>
      <c r="Y275" s="957">
        <v>2.5964895704284999E-4</v>
      </c>
      <c r="Z275" s="957">
        <v>1.0385958281714E-3</v>
      </c>
      <c r="AA275" s="957">
        <v>1.2982447852142501E-5</v>
      </c>
      <c r="AB275" s="937"/>
    </row>
    <row r="276" spans="1:28">
      <c r="A276" s="951" t="s">
        <v>4073</v>
      </c>
      <c r="B276" s="952">
        <v>0</v>
      </c>
      <c r="C276" s="953">
        <v>0.91334000000000004</v>
      </c>
      <c r="D276" s="953">
        <v>0</v>
      </c>
      <c r="E276" s="953">
        <v>0</v>
      </c>
      <c r="F276" s="954">
        <v>0</v>
      </c>
      <c r="G276" s="955">
        <v>0</v>
      </c>
      <c r="H276" s="955">
        <v>0</v>
      </c>
      <c r="I276" s="955">
        <v>0</v>
      </c>
      <c r="J276" s="955">
        <v>0</v>
      </c>
      <c r="K276" s="955">
        <v>0.91334000000000004</v>
      </c>
      <c r="L276" s="956">
        <v>3.46922266942497E-3</v>
      </c>
      <c r="M276" s="957">
        <v>3.95105915128954E-5</v>
      </c>
      <c r="N276" s="957">
        <v>9.1548931554269906E-5</v>
      </c>
      <c r="O276" s="957">
        <v>1.8502520903599801E-3</v>
      </c>
      <c r="P276" s="957">
        <v>5.1845605448628705E-4</v>
      </c>
      <c r="Q276" s="957">
        <v>2.0622601423804E-4</v>
      </c>
      <c r="R276" s="957">
        <v>3.3728553730520501E-5</v>
      </c>
      <c r="S276" s="957">
        <v>1.1564075564749899E-3</v>
      </c>
      <c r="T276" s="957">
        <v>9.0585258590540803E-4</v>
      </c>
      <c r="U276" s="957">
        <v>1.38383437591507E-2</v>
      </c>
      <c r="V276" s="957">
        <v>2.3128151129499799E-6</v>
      </c>
      <c r="W276" s="957">
        <v>1.9273459274583101E-6</v>
      </c>
      <c r="X276" s="957">
        <v>2.45736605750935E-3</v>
      </c>
      <c r="Y276" s="957">
        <v>1.2238646639360299E-3</v>
      </c>
      <c r="Z276" s="957">
        <v>3.2764880766791301E-4</v>
      </c>
      <c r="AA276" s="957">
        <v>8.3839547844436708E-6</v>
      </c>
      <c r="AB276" s="937"/>
    </row>
    <row r="277" spans="1:28">
      <c r="A277" s="951" t="s">
        <v>4074</v>
      </c>
      <c r="B277" s="952">
        <v>0</v>
      </c>
      <c r="C277" s="953">
        <v>78.540279999999996</v>
      </c>
      <c r="D277" s="953">
        <v>0</v>
      </c>
      <c r="E277" s="953">
        <v>0</v>
      </c>
      <c r="F277" s="954">
        <v>0</v>
      </c>
      <c r="G277" s="955">
        <v>0</v>
      </c>
      <c r="H277" s="955">
        <v>0</v>
      </c>
      <c r="I277" s="955">
        <v>0</v>
      </c>
      <c r="J277" s="955">
        <v>0</v>
      </c>
      <c r="K277" s="955">
        <v>78.540279999999996</v>
      </c>
      <c r="L277" s="956">
        <v>0.115168636398879</v>
      </c>
      <c r="M277" s="957">
        <v>5.1955775819042898E-4</v>
      </c>
      <c r="N277" s="957">
        <v>4.32964798492024E-4</v>
      </c>
      <c r="O277" s="957">
        <v>1.29889439547607E-2</v>
      </c>
      <c r="P277" s="957">
        <v>2.63242597483151E-2</v>
      </c>
      <c r="Q277" s="957">
        <v>1.8184521536665E-3</v>
      </c>
      <c r="R277" s="957">
        <v>6.9274367758723903E-4</v>
      </c>
      <c r="S277" s="957">
        <v>6.0615071788883397E-3</v>
      </c>
      <c r="T277" s="957">
        <v>1.21230143577767E-2</v>
      </c>
      <c r="U277" s="957">
        <v>8.0531452519516503E-2</v>
      </c>
      <c r="V277" s="957">
        <v>1.12570847607926E-4</v>
      </c>
      <c r="W277" s="957">
        <v>8.65929596984049E-6</v>
      </c>
      <c r="X277" s="957">
        <v>2.7709747103489599E-2</v>
      </c>
      <c r="Y277" s="957">
        <v>1.3854873551744799E-2</v>
      </c>
      <c r="Z277" s="957">
        <v>3.4637183879361998E-3</v>
      </c>
      <c r="AA277" s="957">
        <v>9.5252255668245407E-5</v>
      </c>
      <c r="AB277" s="937"/>
    </row>
    <row r="278" spans="1:28">
      <c r="A278" s="951" t="s">
        <v>4075</v>
      </c>
      <c r="B278" s="952">
        <v>0</v>
      </c>
      <c r="C278" s="953">
        <v>46.091965000000002</v>
      </c>
      <c r="D278" s="953">
        <v>0</v>
      </c>
      <c r="E278" s="953">
        <v>0</v>
      </c>
      <c r="F278" s="954">
        <v>0</v>
      </c>
      <c r="G278" s="955">
        <v>0</v>
      </c>
      <c r="H278" s="955">
        <v>0</v>
      </c>
      <c r="I278" s="955">
        <v>0</v>
      </c>
      <c r="J278" s="955">
        <v>0</v>
      </c>
      <c r="K278" s="955">
        <v>46.091965000000002</v>
      </c>
      <c r="L278" s="956">
        <v>3.0599930528799099E-2</v>
      </c>
      <c r="M278" s="957">
        <v>2.1857093234856499E-4</v>
      </c>
      <c r="N278" s="957">
        <v>1.0928546617428299E-4</v>
      </c>
      <c r="O278" s="957">
        <v>2.1857093234856498E-3</v>
      </c>
      <c r="P278" s="957">
        <v>6.7210561697183804E-3</v>
      </c>
      <c r="Q278" s="957">
        <v>9.2892646248140197E-4</v>
      </c>
      <c r="R278" s="957">
        <v>1.0928546617428299E-4</v>
      </c>
      <c r="S278" s="957">
        <v>4.3714186469712996E-3</v>
      </c>
      <c r="T278" s="957">
        <v>6.0107006395855398E-3</v>
      </c>
      <c r="U278" s="957">
        <v>7.4860544329383605E-2</v>
      </c>
      <c r="V278" s="957">
        <v>2.1857093234856499E-5</v>
      </c>
      <c r="W278" s="957">
        <v>1.09285466174283E-5</v>
      </c>
      <c r="X278" s="957">
        <v>6.5571279704569599E-3</v>
      </c>
      <c r="Y278" s="957">
        <v>3.2785639852284799E-3</v>
      </c>
      <c r="Z278" s="957">
        <v>1.47535379335282E-2</v>
      </c>
      <c r="AA278" s="957">
        <v>3.8249913160998903E-5</v>
      </c>
      <c r="AB278" s="937"/>
    </row>
    <row r="279" spans="1:28">
      <c r="A279" s="951" t="s">
        <v>4076</v>
      </c>
      <c r="B279" s="952">
        <v>0</v>
      </c>
      <c r="C279" s="953">
        <v>0</v>
      </c>
      <c r="D279" s="953">
        <v>0</v>
      </c>
      <c r="E279" s="953">
        <v>0</v>
      </c>
      <c r="F279" s="954">
        <v>0</v>
      </c>
      <c r="G279" s="955">
        <v>0</v>
      </c>
      <c r="H279" s="955">
        <v>0</v>
      </c>
      <c r="I279" s="955">
        <v>0</v>
      </c>
      <c r="J279" s="955">
        <v>0</v>
      </c>
      <c r="K279" s="955">
        <v>0</v>
      </c>
      <c r="L279" s="956">
        <v>0</v>
      </c>
      <c r="M279" s="957">
        <v>0</v>
      </c>
      <c r="N279" s="957">
        <v>0</v>
      </c>
      <c r="O279" s="957">
        <v>0</v>
      </c>
      <c r="P279" s="957">
        <v>0</v>
      </c>
      <c r="Q279" s="957">
        <v>0</v>
      </c>
      <c r="R279" s="957">
        <v>0</v>
      </c>
      <c r="S279" s="957">
        <v>0</v>
      </c>
      <c r="T279" s="957">
        <v>0</v>
      </c>
      <c r="U279" s="957">
        <v>0</v>
      </c>
      <c r="V279" s="957">
        <v>0</v>
      </c>
      <c r="W279" s="957">
        <v>0</v>
      </c>
      <c r="X279" s="957">
        <v>0</v>
      </c>
      <c r="Y279" s="957">
        <v>0</v>
      </c>
      <c r="Z279" s="957">
        <v>0</v>
      </c>
      <c r="AA279" s="957">
        <v>0</v>
      </c>
      <c r="AB279" s="937"/>
    </row>
    <row r="280" spans="1:28">
      <c r="A280" s="951" t="s">
        <v>4077</v>
      </c>
      <c r="B280" s="952">
        <v>0</v>
      </c>
      <c r="C280" s="953">
        <v>218.98992000000001</v>
      </c>
      <c r="D280" s="953">
        <v>0</v>
      </c>
      <c r="E280" s="953">
        <v>0</v>
      </c>
      <c r="F280" s="954">
        <v>0</v>
      </c>
      <c r="G280" s="955">
        <v>0</v>
      </c>
      <c r="H280" s="955">
        <v>0</v>
      </c>
      <c r="I280" s="955">
        <v>0</v>
      </c>
      <c r="J280" s="955">
        <v>0</v>
      </c>
      <c r="K280" s="955">
        <v>218.98992000000001</v>
      </c>
      <c r="L280" s="956">
        <v>0.183029221294227</v>
      </c>
      <c r="M280" s="957">
        <v>1.1682716252822999E-3</v>
      </c>
      <c r="N280" s="957">
        <v>5.8413581264115104E-4</v>
      </c>
      <c r="O280" s="957">
        <v>4.6730865011291998E-2</v>
      </c>
      <c r="P280" s="957">
        <v>4.0889506884880501E-2</v>
      </c>
      <c r="Q280" s="957">
        <v>4.6730865011291997E-3</v>
      </c>
      <c r="R280" s="957">
        <v>9.7355968773525105E-4</v>
      </c>
      <c r="S280" s="957">
        <v>1.9471193754705001E-2</v>
      </c>
      <c r="T280" s="957">
        <v>2.7259671256587001E-2</v>
      </c>
      <c r="U280" s="957">
        <v>0.237548563807401</v>
      </c>
      <c r="V280" s="957">
        <v>5.8413581264115099E-5</v>
      </c>
      <c r="W280" s="957">
        <v>5.8413581264115099E-5</v>
      </c>
      <c r="X280" s="957">
        <v>7.0096297516937994E-2</v>
      </c>
      <c r="Y280" s="957">
        <v>3.5048148758468997E-2</v>
      </c>
      <c r="Z280" s="957">
        <v>4.6730865011291998E-2</v>
      </c>
      <c r="AA280" s="957">
        <v>3.1153910007527999E-4</v>
      </c>
      <c r="AB280" s="937"/>
    </row>
    <row r="281" spans="1:28">
      <c r="A281" s="942"/>
      <c r="B281" s="943"/>
      <c r="C281" s="942"/>
      <c r="D281" s="942"/>
      <c r="E281" s="942"/>
      <c r="F281" s="943"/>
      <c r="G281" s="942"/>
      <c r="H281" s="942"/>
      <c r="I281" s="942"/>
      <c r="J281" s="942"/>
      <c r="K281" s="942"/>
      <c r="L281" s="943"/>
      <c r="M281" s="942"/>
      <c r="N281" s="942"/>
      <c r="O281" s="942"/>
      <c r="P281" s="942"/>
      <c r="Q281" s="942"/>
      <c r="R281" s="942"/>
      <c r="S281" s="942"/>
      <c r="T281" s="942"/>
      <c r="U281" s="942"/>
      <c r="V281" s="942"/>
      <c r="W281" s="942"/>
      <c r="X281" s="942"/>
      <c r="Y281" s="942"/>
      <c r="Z281" s="942"/>
      <c r="AA281" s="942"/>
      <c r="AB281" s="937"/>
    </row>
    <row r="282" spans="1:28">
      <c r="A282" s="944" t="s">
        <v>4078</v>
      </c>
      <c r="B282" s="945">
        <v>0</v>
      </c>
      <c r="C282" s="946">
        <v>1219</v>
      </c>
      <c r="D282" s="946">
        <v>0</v>
      </c>
      <c r="E282" s="946">
        <v>278</v>
      </c>
      <c r="F282" s="947">
        <v>13</v>
      </c>
      <c r="G282" s="948">
        <v>0</v>
      </c>
      <c r="H282" s="948">
        <v>0</v>
      </c>
      <c r="I282" s="948">
        <v>0</v>
      </c>
      <c r="J282" s="948">
        <v>0</v>
      </c>
      <c r="K282" s="948">
        <v>927</v>
      </c>
      <c r="L282" s="949">
        <v>2.16692440120804</v>
      </c>
      <c r="M282" s="950">
        <v>3.6726993874442102E-2</v>
      </c>
      <c r="N282" s="950">
        <v>0.11783696922461399</v>
      </c>
      <c r="O282" s="950">
        <v>0.46255443977285499</v>
      </c>
      <c r="P282" s="950">
        <v>0.21538129452114099</v>
      </c>
      <c r="Q282" s="950">
        <v>4.9500774636491301E-2</v>
      </c>
      <c r="R282" s="950">
        <v>2.2798084432997599E-2</v>
      </c>
      <c r="S282" s="950">
        <v>0.73695876643568903</v>
      </c>
      <c r="T282" s="950">
        <v>1.0798410489736401</v>
      </c>
      <c r="U282" s="950">
        <v>3.9254240854993698</v>
      </c>
      <c r="V282" s="950">
        <v>7.5307570280315104E-4</v>
      </c>
      <c r="W282" s="950">
        <v>3.2377482125391999E-4</v>
      </c>
      <c r="X282" s="950">
        <v>0.1043599455967</v>
      </c>
      <c r="Y282" s="950">
        <v>8.4154232141692806E-2</v>
      </c>
      <c r="Z282" s="950">
        <v>2.2326524068925898E-3</v>
      </c>
      <c r="AA282" s="950">
        <v>9.6893363642614506E-3</v>
      </c>
      <c r="AB282" s="937"/>
    </row>
    <row r="283" spans="1:28">
      <c r="A283" s="951" t="s">
        <v>4079</v>
      </c>
      <c r="B283" s="952">
        <v>0</v>
      </c>
      <c r="C283" s="953">
        <v>18.408169999999998</v>
      </c>
      <c r="D283" s="953">
        <v>0</v>
      </c>
      <c r="E283" s="953">
        <v>0</v>
      </c>
      <c r="F283" s="954">
        <v>0</v>
      </c>
      <c r="G283" s="955">
        <v>0</v>
      </c>
      <c r="H283" s="955">
        <v>0</v>
      </c>
      <c r="I283" s="955">
        <v>0</v>
      </c>
      <c r="J283" s="955">
        <v>0</v>
      </c>
      <c r="K283" s="955">
        <v>18.408169999999998</v>
      </c>
      <c r="L283" s="956">
        <v>6.35490667504431E-3</v>
      </c>
      <c r="M283" s="957">
        <v>2.32198513126619E-4</v>
      </c>
      <c r="N283" s="957">
        <v>2.47911194466014E-4</v>
      </c>
      <c r="O283" s="957">
        <v>2.07756564376449E-3</v>
      </c>
      <c r="P283" s="957">
        <v>4.7138044018185801E-4</v>
      </c>
      <c r="Q283" s="957">
        <v>6.4596578839736104E-4</v>
      </c>
      <c r="R283" s="957">
        <v>9.4276088036371599E-5</v>
      </c>
      <c r="S283" s="957">
        <v>3.7535849866333101E-3</v>
      </c>
      <c r="T283" s="957">
        <v>2.8457411759126999E-3</v>
      </c>
      <c r="U283" s="957">
        <v>3.2874421068979198E-2</v>
      </c>
      <c r="V283" s="957">
        <v>2.26960952680154E-6</v>
      </c>
      <c r="W283" s="957">
        <v>5.2375604464650898E-7</v>
      </c>
      <c r="X283" s="957">
        <v>1.7458534821550298E-5</v>
      </c>
      <c r="Y283" s="957">
        <v>0</v>
      </c>
      <c r="Z283" s="957">
        <v>0</v>
      </c>
      <c r="AA283" s="957">
        <v>9.4276088036371602E-6</v>
      </c>
      <c r="AB283" s="937"/>
    </row>
    <row r="284" spans="1:28">
      <c r="A284" s="951" t="s">
        <v>4080</v>
      </c>
      <c r="B284" s="952">
        <v>0</v>
      </c>
      <c r="C284" s="953">
        <v>315.17693000000003</v>
      </c>
      <c r="D284" s="953">
        <v>0</v>
      </c>
      <c r="E284" s="953">
        <v>278.2217</v>
      </c>
      <c r="F284" s="954">
        <v>0</v>
      </c>
      <c r="G284" s="955">
        <v>0</v>
      </c>
      <c r="H284" s="955">
        <v>0</v>
      </c>
      <c r="I284" s="955">
        <v>0</v>
      </c>
      <c r="J284" s="955">
        <v>0</v>
      </c>
      <c r="K284" s="955">
        <v>36.95523</v>
      </c>
      <c r="L284" s="956">
        <v>6.1116335631257396E-3</v>
      </c>
      <c r="M284" s="957">
        <v>5.1258862142344896E-4</v>
      </c>
      <c r="N284" s="957">
        <v>7.2288138918691502E-5</v>
      </c>
      <c r="O284" s="957">
        <v>9.5288910392820596E-3</v>
      </c>
      <c r="P284" s="957">
        <v>3.50487946272444E-4</v>
      </c>
      <c r="Q284" s="957">
        <v>1.0098433951974801E-3</v>
      </c>
      <c r="R284" s="957">
        <v>3.57059595265052E-4</v>
      </c>
      <c r="S284" s="957">
        <v>4.8192092612460999E-3</v>
      </c>
      <c r="T284" s="957">
        <v>9.0469701131574501E-3</v>
      </c>
      <c r="U284" s="957">
        <v>5.01635873102435E-2</v>
      </c>
      <c r="V284" s="957">
        <v>2.3876991339810198E-5</v>
      </c>
      <c r="W284" s="957">
        <v>5.0382642276663799E-6</v>
      </c>
      <c r="X284" s="957">
        <v>3.1850592117508299E-2</v>
      </c>
      <c r="Y284" s="957">
        <v>1.5925296058754201E-2</v>
      </c>
      <c r="Z284" s="957">
        <v>2.0372111877085802E-3</v>
      </c>
      <c r="AA284" s="957">
        <v>7.8859787911299801E-5</v>
      </c>
      <c r="AB284" s="937"/>
    </row>
    <row r="285" spans="1:28">
      <c r="A285" s="951" t="s">
        <v>4081</v>
      </c>
      <c r="B285" s="952">
        <v>0</v>
      </c>
      <c r="C285" s="953">
        <v>0</v>
      </c>
      <c r="D285" s="953">
        <v>0</v>
      </c>
      <c r="E285" s="953">
        <v>0</v>
      </c>
      <c r="F285" s="954">
        <v>0</v>
      </c>
      <c r="G285" s="955">
        <v>0</v>
      </c>
      <c r="H285" s="955">
        <v>0</v>
      </c>
      <c r="I285" s="955">
        <v>0</v>
      </c>
      <c r="J285" s="955">
        <v>0</v>
      </c>
      <c r="K285" s="955">
        <v>0</v>
      </c>
      <c r="L285" s="956">
        <v>0</v>
      </c>
      <c r="M285" s="957">
        <v>0</v>
      </c>
      <c r="N285" s="957">
        <v>0</v>
      </c>
      <c r="O285" s="957">
        <v>0</v>
      </c>
      <c r="P285" s="957">
        <v>0</v>
      </c>
      <c r="Q285" s="957">
        <v>0</v>
      </c>
      <c r="R285" s="957">
        <v>0</v>
      </c>
      <c r="S285" s="957">
        <v>0</v>
      </c>
      <c r="T285" s="957">
        <v>0</v>
      </c>
      <c r="U285" s="957">
        <v>0</v>
      </c>
      <c r="V285" s="957">
        <v>0</v>
      </c>
      <c r="W285" s="957">
        <v>0</v>
      </c>
      <c r="X285" s="957">
        <v>0</v>
      </c>
      <c r="Y285" s="957">
        <v>0</v>
      </c>
      <c r="Z285" s="957">
        <v>0</v>
      </c>
      <c r="AA285" s="957">
        <v>0</v>
      </c>
      <c r="AB285" s="937"/>
    </row>
    <row r="286" spans="1:28">
      <c r="A286" s="951" t="s">
        <v>4082</v>
      </c>
      <c r="B286" s="952">
        <v>0</v>
      </c>
      <c r="C286" s="953">
        <v>6.0000000000000001E-3</v>
      </c>
      <c r="D286" s="953">
        <v>0</v>
      </c>
      <c r="E286" s="953">
        <v>0</v>
      </c>
      <c r="F286" s="954">
        <v>0</v>
      </c>
      <c r="G286" s="955">
        <v>0</v>
      </c>
      <c r="H286" s="955">
        <v>0</v>
      </c>
      <c r="I286" s="955">
        <v>0</v>
      </c>
      <c r="J286" s="955">
        <v>0</v>
      </c>
      <c r="K286" s="955">
        <v>6.0000000000000001E-3</v>
      </c>
      <c r="L286" s="956">
        <v>3.4654985388523E-5</v>
      </c>
      <c r="M286" s="957">
        <v>8.1373775214430104E-7</v>
      </c>
      <c r="N286" s="957">
        <v>2.9761177928074798E-6</v>
      </c>
      <c r="O286" s="957">
        <v>5.7473785291310798E-6</v>
      </c>
      <c r="P286" s="957">
        <v>6.7147590736382903E-7</v>
      </c>
      <c r="Q286" s="957">
        <v>9.4461864934233601E-7</v>
      </c>
      <c r="R286" s="957">
        <v>9.9014243967208693E-7</v>
      </c>
      <c r="S286" s="957">
        <v>1.8607849297285799E-5</v>
      </c>
      <c r="T286" s="957">
        <v>2.27618951648756E-5</v>
      </c>
      <c r="U286" s="957">
        <v>4.72309324671168E-5</v>
      </c>
      <c r="V286" s="957">
        <v>5.6904737912188902E-9</v>
      </c>
      <c r="W286" s="957">
        <v>8.5357106868283299E-9</v>
      </c>
      <c r="X286" s="957">
        <v>0</v>
      </c>
      <c r="Y286" s="957">
        <v>0</v>
      </c>
      <c r="Z286" s="957">
        <v>0</v>
      </c>
      <c r="AA286" s="957">
        <v>5.4799262609437897E-7</v>
      </c>
      <c r="AB286" s="937"/>
    </row>
    <row r="287" spans="1:28">
      <c r="A287" s="951" t="s">
        <v>4083</v>
      </c>
      <c r="B287" s="952">
        <v>0</v>
      </c>
      <c r="C287" s="953">
        <v>0</v>
      </c>
      <c r="D287" s="953">
        <v>0</v>
      </c>
      <c r="E287" s="953">
        <v>0</v>
      </c>
      <c r="F287" s="954">
        <v>0</v>
      </c>
      <c r="G287" s="955">
        <v>0</v>
      </c>
      <c r="H287" s="955">
        <v>0</v>
      </c>
      <c r="I287" s="955">
        <v>0</v>
      </c>
      <c r="J287" s="955">
        <v>0</v>
      </c>
      <c r="K287" s="955">
        <v>0</v>
      </c>
      <c r="L287" s="956">
        <v>0</v>
      </c>
      <c r="M287" s="957">
        <v>0</v>
      </c>
      <c r="N287" s="957">
        <v>0</v>
      </c>
      <c r="O287" s="957">
        <v>0</v>
      </c>
      <c r="P287" s="957">
        <v>0</v>
      </c>
      <c r="Q287" s="957">
        <v>0</v>
      </c>
      <c r="R287" s="957">
        <v>0</v>
      </c>
      <c r="S287" s="957">
        <v>0</v>
      </c>
      <c r="T287" s="957">
        <v>0</v>
      </c>
      <c r="U287" s="957">
        <v>0</v>
      </c>
      <c r="V287" s="957">
        <v>0</v>
      </c>
      <c r="W287" s="957">
        <v>0</v>
      </c>
      <c r="X287" s="957">
        <v>0</v>
      </c>
      <c r="Y287" s="957">
        <v>0</v>
      </c>
      <c r="Z287" s="957">
        <v>0</v>
      </c>
      <c r="AA287" s="957">
        <v>0</v>
      </c>
      <c r="AB287" s="937"/>
    </row>
    <row r="288" spans="1:28">
      <c r="A288" s="951" t="s">
        <v>4084</v>
      </c>
      <c r="B288" s="952">
        <v>0</v>
      </c>
      <c r="C288" s="953">
        <v>786.69790799999998</v>
      </c>
      <c r="D288" s="953">
        <v>0</v>
      </c>
      <c r="E288" s="953">
        <v>0</v>
      </c>
      <c r="F288" s="954">
        <v>0</v>
      </c>
      <c r="G288" s="955">
        <v>0</v>
      </c>
      <c r="H288" s="955">
        <v>0</v>
      </c>
      <c r="I288" s="955">
        <v>0</v>
      </c>
      <c r="J288" s="955">
        <v>0</v>
      </c>
      <c r="K288" s="955">
        <v>786.69790799999998</v>
      </c>
      <c r="L288" s="956">
        <v>0.16974092844347799</v>
      </c>
      <c r="M288" s="957">
        <v>6.2020723854347599E-3</v>
      </c>
      <c r="N288" s="957">
        <v>6.6217614942235799E-3</v>
      </c>
      <c r="O288" s="957">
        <v>5.5492226606521498E-2</v>
      </c>
      <c r="P288" s="957">
        <v>1.25906732636645E-2</v>
      </c>
      <c r="Q288" s="957">
        <v>1.7253885583540299E-2</v>
      </c>
      <c r="R288" s="957">
        <v>2.5181346527329098E-3</v>
      </c>
      <c r="S288" s="957">
        <v>0.100259064877329</v>
      </c>
      <c r="T288" s="957">
        <v>7.60103608139749E-2</v>
      </c>
      <c r="U288" s="957">
        <v>0.87808287983260502</v>
      </c>
      <c r="V288" s="957">
        <v>6.0621760158384902E-5</v>
      </c>
      <c r="W288" s="957">
        <v>1.39896369596273E-5</v>
      </c>
      <c r="X288" s="957">
        <v>4.6632123198757602E-4</v>
      </c>
      <c r="Y288" s="957">
        <v>0</v>
      </c>
      <c r="Z288" s="957">
        <v>0</v>
      </c>
      <c r="AA288" s="957">
        <v>2.5181346527329101E-4</v>
      </c>
      <c r="AB288" s="937"/>
    </row>
    <row r="289" spans="1:28">
      <c r="A289" s="951" t="s">
        <v>4085</v>
      </c>
      <c r="B289" s="952">
        <v>0</v>
      </c>
      <c r="C289" s="953">
        <v>16.485759999999999</v>
      </c>
      <c r="D289" s="953">
        <v>0</v>
      </c>
      <c r="E289" s="953">
        <v>0</v>
      </c>
      <c r="F289" s="954">
        <v>0</v>
      </c>
      <c r="G289" s="955">
        <v>0</v>
      </c>
      <c r="H289" s="955">
        <v>0</v>
      </c>
      <c r="I289" s="955">
        <v>0</v>
      </c>
      <c r="J289" s="955">
        <v>0</v>
      </c>
      <c r="K289" s="955">
        <v>16.485759999999999</v>
      </c>
      <c r="L289" s="956">
        <v>6.4495602330723198E-2</v>
      </c>
      <c r="M289" s="957">
        <v>3.1075153850257599E-3</v>
      </c>
      <c r="N289" s="957">
        <v>1.1726473151040599E-4</v>
      </c>
      <c r="O289" s="957">
        <v>2.67754470282093E-2</v>
      </c>
      <c r="P289" s="957">
        <v>1.1589664297611799E-2</v>
      </c>
      <c r="Q289" s="957">
        <v>2.3257505082897199E-3</v>
      </c>
      <c r="R289" s="957">
        <v>7.6222075481763795E-4</v>
      </c>
      <c r="S289" s="957">
        <v>6.3518396234803196E-2</v>
      </c>
      <c r="T289" s="957">
        <v>6.2150307700515099E-2</v>
      </c>
      <c r="U289" s="957">
        <v>0.69342544566486697</v>
      </c>
      <c r="V289" s="957">
        <v>5.8632365755202902E-5</v>
      </c>
      <c r="W289" s="957">
        <v>0</v>
      </c>
      <c r="X289" s="957">
        <v>0</v>
      </c>
      <c r="Y289" s="957">
        <v>0</v>
      </c>
      <c r="Z289" s="957">
        <v>1.9544121918401E-4</v>
      </c>
      <c r="AA289" s="957">
        <v>8.9902960824644505E-5</v>
      </c>
      <c r="AB289" s="937"/>
    </row>
    <row r="290" spans="1:28">
      <c r="A290" s="951" t="s">
        <v>4086</v>
      </c>
      <c r="B290" s="952">
        <v>0</v>
      </c>
      <c r="C290" s="953">
        <v>0</v>
      </c>
      <c r="D290" s="953">
        <v>0</v>
      </c>
      <c r="E290" s="953">
        <v>0</v>
      </c>
      <c r="F290" s="954">
        <v>0</v>
      </c>
      <c r="G290" s="955">
        <v>0</v>
      </c>
      <c r="H290" s="955">
        <v>0</v>
      </c>
      <c r="I290" s="955">
        <v>0</v>
      </c>
      <c r="J290" s="955">
        <v>0</v>
      </c>
      <c r="K290" s="955">
        <v>0</v>
      </c>
      <c r="L290" s="956">
        <v>0</v>
      </c>
      <c r="M290" s="957">
        <v>0</v>
      </c>
      <c r="N290" s="957">
        <v>0</v>
      </c>
      <c r="O290" s="957">
        <v>0</v>
      </c>
      <c r="P290" s="957">
        <v>0</v>
      </c>
      <c r="Q290" s="957">
        <v>0</v>
      </c>
      <c r="R290" s="957">
        <v>0</v>
      </c>
      <c r="S290" s="957">
        <v>0</v>
      </c>
      <c r="T290" s="957">
        <v>0</v>
      </c>
      <c r="U290" s="957">
        <v>0</v>
      </c>
      <c r="V290" s="957">
        <v>0</v>
      </c>
      <c r="W290" s="957">
        <v>0</v>
      </c>
      <c r="X290" s="957">
        <v>0</v>
      </c>
      <c r="Y290" s="957">
        <v>0</v>
      </c>
      <c r="Z290" s="957">
        <v>0</v>
      </c>
      <c r="AA290" s="957">
        <v>0</v>
      </c>
      <c r="AB290" s="937"/>
    </row>
    <row r="291" spans="1:28">
      <c r="A291" s="951" t="s">
        <v>4087</v>
      </c>
      <c r="B291" s="952">
        <v>0</v>
      </c>
      <c r="C291" s="953">
        <v>13.1403</v>
      </c>
      <c r="D291" s="953">
        <v>0</v>
      </c>
      <c r="E291" s="953">
        <v>1E-3</v>
      </c>
      <c r="F291" s="954">
        <v>13.1393</v>
      </c>
      <c r="G291" s="955">
        <v>0</v>
      </c>
      <c r="H291" s="955">
        <v>0</v>
      </c>
      <c r="I291" s="955">
        <v>0</v>
      </c>
      <c r="J291" s="955">
        <v>0</v>
      </c>
      <c r="K291" s="955">
        <v>0</v>
      </c>
      <c r="L291" s="956">
        <v>0</v>
      </c>
      <c r="M291" s="957">
        <v>0</v>
      </c>
      <c r="N291" s="957">
        <v>0</v>
      </c>
      <c r="O291" s="957">
        <v>0</v>
      </c>
      <c r="P291" s="957">
        <v>0</v>
      </c>
      <c r="Q291" s="957">
        <v>0</v>
      </c>
      <c r="R291" s="957">
        <v>0</v>
      </c>
      <c r="S291" s="957">
        <v>0</v>
      </c>
      <c r="T291" s="957">
        <v>0</v>
      </c>
      <c r="U291" s="957">
        <v>0</v>
      </c>
      <c r="V291" s="957">
        <v>0</v>
      </c>
      <c r="W291" s="957">
        <v>0</v>
      </c>
      <c r="X291" s="957">
        <v>0</v>
      </c>
      <c r="Y291" s="957">
        <v>0</v>
      </c>
      <c r="Z291" s="957">
        <v>0</v>
      </c>
      <c r="AA291" s="957">
        <v>0</v>
      </c>
      <c r="AB291" s="937"/>
    </row>
    <row r="292" spans="1:28">
      <c r="A292" s="951" t="s">
        <v>4088</v>
      </c>
      <c r="B292" s="952">
        <v>0</v>
      </c>
      <c r="C292" s="953">
        <v>0.58277000000000001</v>
      </c>
      <c r="D292" s="953">
        <v>0</v>
      </c>
      <c r="E292" s="953">
        <v>0</v>
      </c>
      <c r="F292" s="954">
        <v>0</v>
      </c>
      <c r="G292" s="955">
        <v>0</v>
      </c>
      <c r="H292" s="955">
        <v>0</v>
      </c>
      <c r="I292" s="955">
        <v>0</v>
      </c>
      <c r="J292" s="955">
        <v>0</v>
      </c>
      <c r="K292" s="955">
        <v>0.58277000000000001</v>
      </c>
      <c r="L292" s="956">
        <v>2.5839016496446402E-3</v>
      </c>
      <c r="M292" s="957">
        <v>1.4370362115670701E-4</v>
      </c>
      <c r="N292" s="957">
        <v>1.14686543807757E-4</v>
      </c>
      <c r="O292" s="957">
        <v>1.0708683307350799E-3</v>
      </c>
      <c r="P292" s="957">
        <v>1.3403126204039099E-4</v>
      </c>
      <c r="Q292" s="957">
        <v>2.2039161129321899E-4</v>
      </c>
      <c r="R292" s="957">
        <v>1.1675919218982501E-4</v>
      </c>
      <c r="S292" s="957">
        <v>3.7100406039015299E-3</v>
      </c>
      <c r="T292" s="957">
        <v>5.0710797081261203E-3</v>
      </c>
      <c r="U292" s="957">
        <v>1.97316125972864E-2</v>
      </c>
      <c r="V292" s="957">
        <v>1.3126773086430001E-6</v>
      </c>
      <c r="W292" s="957">
        <v>1.03632419103395E-6</v>
      </c>
      <c r="X292" s="957">
        <v>2.0726483820678898E-5</v>
      </c>
      <c r="Y292" s="957">
        <v>1.38176558804526E-5</v>
      </c>
      <c r="Z292" s="957">
        <v>0</v>
      </c>
      <c r="AA292" s="957">
        <v>4.9743561169629497E-5</v>
      </c>
      <c r="AB292" s="937"/>
    </row>
    <row r="293" spans="1:28">
      <c r="A293" s="951" t="s">
        <v>4089</v>
      </c>
      <c r="B293" s="952">
        <v>0</v>
      </c>
      <c r="C293" s="953">
        <v>321.38166899999999</v>
      </c>
      <c r="D293" s="953">
        <v>1</v>
      </c>
      <c r="E293" s="953">
        <v>0.71235999999999999</v>
      </c>
      <c r="F293" s="954">
        <v>0</v>
      </c>
      <c r="G293" s="955">
        <v>0</v>
      </c>
      <c r="H293" s="955">
        <v>0</v>
      </c>
      <c r="I293" s="955">
        <v>0</v>
      </c>
      <c r="J293" s="955">
        <v>0</v>
      </c>
      <c r="K293" s="955">
        <v>319.669309</v>
      </c>
      <c r="L293" s="956">
        <v>1.91760277356064</v>
      </c>
      <c r="M293" s="957">
        <v>2.65281016105226E-2</v>
      </c>
      <c r="N293" s="957">
        <v>0.110660081003894</v>
      </c>
      <c r="O293" s="957">
        <v>0.36760369374581398</v>
      </c>
      <c r="P293" s="957">
        <v>0.19024438583546199</v>
      </c>
      <c r="Q293" s="957">
        <v>2.80439931311239E-2</v>
      </c>
      <c r="R293" s="957">
        <v>1.89486440075162E-2</v>
      </c>
      <c r="S293" s="957">
        <v>0.56087986262247902</v>
      </c>
      <c r="T293" s="957">
        <v>0.92469382756678897</v>
      </c>
      <c r="U293" s="957">
        <v>2.2510989080929198</v>
      </c>
      <c r="V293" s="957">
        <v>6.0635660824051704E-4</v>
      </c>
      <c r="W293" s="957">
        <v>3.0317830412025901E-4</v>
      </c>
      <c r="X293" s="957">
        <v>7.2004847228561403E-2</v>
      </c>
      <c r="Y293" s="957">
        <v>6.82151184270582E-2</v>
      </c>
      <c r="Z293" s="957">
        <v>0</v>
      </c>
      <c r="AA293" s="957">
        <v>9.2090409876528605E-3</v>
      </c>
      <c r="AB293" s="937"/>
    </row>
    <row r="294" spans="1:28">
      <c r="A294" s="942"/>
      <c r="B294" s="943"/>
      <c r="C294" s="942"/>
      <c r="D294" s="942"/>
      <c r="E294" s="942"/>
      <c r="F294" s="943"/>
      <c r="G294" s="942"/>
      <c r="H294" s="942"/>
      <c r="I294" s="942"/>
      <c r="J294" s="942"/>
      <c r="K294" s="942"/>
      <c r="L294" s="943"/>
      <c r="M294" s="942"/>
      <c r="N294" s="942"/>
      <c r="O294" s="942"/>
      <c r="P294" s="942"/>
      <c r="Q294" s="942"/>
      <c r="R294" s="942"/>
      <c r="S294" s="942"/>
      <c r="T294" s="942"/>
      <c r="U294" s="942"/>
      <c r="V294" s="942"/>
      <c r="W294" s="942"/>
      <c r="X294" s="942"/>
      <c r="Y294" s="942"/>
      <c r="Z294" s="942"/>
      <c r="AA294" s="942"/>
      <c r="AB294" s="937"/>
    </row>
    <row r="295" spans="1:28">
      <c r="A295" s="944" t="s">
        <v>4090</v>
      </c>
      <c r="B295" s="945">
        <v>0</v>
      </c>
      <c r="C295" s="946">
        <v>3284</v>
      </c>
      <c r="D295" s="946">
        <v>115</v>
      </c>
      <c r="E295" s="946">
        <v>285</v>
      </c>
      <c r="F295" s="947">
        <v>0</v>
      </c>
      <c r="G295" s="948">
        <v>0</v>
      </c>
      <c r="H295" s="948">
        <v>0</v>
      </c>
      <c r="I295" s="948">
        <v>0</v>
      </c>
      <c r="J295" s="948">
        <v>0</v>
      </c>
      <c r="K295" s="948">
        <v>2884</v>
      </c>
      <c r="L295" s="949">
        <v>9.8704977650640497</v>
      </c>
      <c r="M295" s="950">
        <v>0.35647484065108498</v>
      </c>
      <c r="N295" s="950">
        <v>0.20944967633035599</v>
      </c>
      <c r="O295" s="950">
        <v>16.210370652443601</v>
      </c>
      <c r="P295" s="950">
        <v>1.2065242699598699</v>
      </c>
      <c r="Q295" s="950">
        <v>0.87126036879794699</v>
      </c>
      <c r="R295" s="950">
        <v>0.96304831909924504</v>
      </c>
      <c r="S295" s="950">
        <v>6.1465532205141598</v>
      </c>
      <c r="T295" s="950">
        <v>6.8624802588857303</v>
      </c>
      <c r="U295" s="950">
        <v>35.680577370970298</v>
      </c>
      <c r="V295" s="950">
        <v>8.1912840475154604E-3</v>
      </c>
      <c r="W295" s="950">
        <v>5.3138466442920404E-3</v>
      </c>
      <c r="X295" s="950">
        <v>5.7055336463204602</v>
      </c>
      <c r="Y295" s="950">
        <v>2.8551992438640701</v>
      </c>
      <c r="Z295" s="950">
        <v>0.36458667044213799</v>
      </c>
      <c r="AA295" s="950">
        <v>8.9476634837910393E-2</v>
      </c>
      <c r="AB295" s="937"/>
    </row>
    <row r="296" spans="1:28">
      <c r="A296" s="951" t="s">
        <v>4091</v>
      </c>
      <c r="B296" s="952">
        <v>0</v>
      </c>
      <c r="C296" s="953">
        <v>940.58978000000002</v>
      </c>
      <c r="D296" s="953">
        <v>0</v>
      </c>
      <c r="E296" s="953">
        <v>1.5E-3</v>
      </c>
      <c r="F296" s="954">
        <v>0</v>
      </c>
      <c r="G296" s="955">
        <v>0</v>
      </c>
      <c r="H296" s="955">
        <v>0</v>
      </c>
      <c r="I296" s="955">
        <v>0</v>
      </c>
      <c r="J296" s="955">
        <v>0</v>
      </c>
      <c r="K296" s="955">
        <v>940.58828000000005</v>
      </c>
      <c r="L296" s="956">
        <v>3.3452455972922799</v>
      </c>
      <c r="M296" s="957">
        <v>0.119313759636758</v>
      </c>
      <c r="N296" s="957">
        <v>3.9027865301743299E-2</v>
      </c>
      <c r="O296" s="957">
        <v>4.2038586339306399</v>
      </c>
      <c r="P296" s="957">
        <v>0.47167962921821199</v>
      </c>
      <c r="Q296" s="957">
        <v>0.31445308614547501</v>
      </c>
      <c r="R296" s="957">
        <v>0.15276621560968101</v>
      </c>
      <c r="S296" s="957">
        <v>1.78413098522255</v>
      </c>
      <c r="T296" s="957">
        <v>1.80643262253783</v>
      </c>
      <c r="U296" s="957">
        <v>9.9576810612733606</v>
      </c>
      <c r="V296" s="957">
        <v>1.7841309852225499E-3</v>
      </c>
      <c r="W296" s="957">
        <v>7.8055730603486604E-4</v>
      </c>
      <c r="X296" s="957">
        <v>0.55754093288204698</v>
      </c>
      <c r="Y296" s="957">
        <v>0.27877046644102399</v>
      </c>
      <c r="Z296" s="957">
        <v>2.23016373152819E-2</v>
      </c>
      <c r="AA296" s="957">
        <v>1.3269474202592699E-2</v>
      </c>
      <c r="AB296" s="937"/>
    </row>
    <row r="297" spans="1:28">
      <c r="A297" s="951" t="s">
        <v>4092</v>
      </c>
      <c r="B297" s="952">
        <v>0</v>
      </c>
      <c r="C297" s="953">
        <v>68.053420000000003</v>
      </c>
      <c r="D297" s="953">
        <v>0</v>
      </c>
      <c r="E297" s="953">
        <v>0</v>
      </c>
      <c r="F297" s="954">
        <v>0</v>
      </c>
      <c r="G297" s="955">
        <v>0</v>
      </c>
      <c r="H297" s="955">
        <v>0</v>
      </c>
      <c r="I297" s="955">
        <v>0</v>
      </c>
      <c r="J297" s="955">
        <v>0</v>
      </c>
      <c r="K297" s="955">
        <v>68.053420000000003</v>
      </c>
      <c r="L297" s="956">
        <v>0.25784808843944701</v>
      </c>
      <c r="M297" s="957">
        <v>1.06172742298596E-2</v>
      </c>
      <c r="N297" s="957">
        <v>9.3280337876623393E-3</v>
      </c>
      <c r="O297" s="957">
        <v>0.12513216056620199</v>
      </c>
      <c r="P297" s="957">
        <v>2.28271395941981E-2</v>
      </c>
      <c r="Q297" s="957">
        <v>1.9945308017521899E-2</v>
      </c>
      <c r="R297" s="957">
        <v>9.8588974991553197E-3</v>
      </c>
      <c r="S297" s="957">
        <v>0.13726618825747</v>
      </c>
      <c r="T297" s="957">
        <v>0.225996265749868</v>
      </c>
      <c r="U297" s="957">
        <v>1.6813212119713301</v>
      </c>
      <c r="V297" s="957">
        <v>7.8871179993242595E-4</v>
      </c>
      <c r="W297" s="957">
        <v>3.9435589996621298E-4</v>
      </c>
      <c r="X297" s="957">
        <v>2.0862943861674101</v>
      </c>
      <c r="Y297" s="957">
        <v>1.0435263814490601</v>
      </c>
      <c r="Z297" s="957">
        <v>1.9717794998310601E-2</v>
      </c>
      <c r="AA297" s="957">
        <v>2.6543185574648899E-3</v>
      </c>
      <c r="AB297" s="937"/>
    </row>
    <row r="298" spans="1:28">
      <c r="A298" s="951" t="s">
        <v>4093</v>
      </c>
      <c r="B298" s="952">
        <v>0</v>
      </c>
      <c r="C298" s="953">
        <v>1.349E-2</v>
      </c>
      <c r="D298" s="953">
        <v>0</v>
      </c>
      <c r="E298" s="953">
        <v>0</v>
      </c>
      <c r="F298" s="954">
        <v>0</v>
      </c>
      <c r="G298" s="955">
        <v>0</v>
      </c>
      <c r="H298" s="955">
        <v>0</v>
      </c>
      <c r="I298" s="955">
        <v>0</v>
      </c>
      <c r="J298" s="955">
        <v>0</v>
      </c>
      <c r="K298" s="955">
        <v>1.349E-2</v>
      </c>
      <c r="L298" s="956">
        <v>6.7328856036940596E-5</v>
      </c>
      <c r="M298" s="957">
        <v>1.1994451788053601E-6</v>
      </c>
      <c r="N298" s="957">
        <v>3.61432813880014E-6</v>
      </c>
      <c r="O298" s="957">
        <v>4.2700248365470701E-5</v>
      </c>
      <c r="P298" s="957">
        <v>5.7413442558816399E-6</v>
      </c>
      <c r="Q298" s="957">
        <v>3.5023799221116401E-6</v>
      </c>
      <c r="R298" s="957">
        <v>1.3593712026460699E-6</v>
      </c>
      <c r="S298" s="957">
        <v>3.40642430780721E-5</v>
      </c>
      <c r="T298" s="957">
        <v>2.8146980195965699E-5</v>
      </c>
      <c r="U298" s="957">
        <v>1.15946367284518E-4</v>
      </c>
      <c r="V298" s="957">
        <v>2.3988903576107099E-8</v>
      </c>
      <c r="W298" s="957">
        <v>3.83822457217714E-8</v>
      </c>
      <c r="X298" s="957">
        <v>2.55881638145143E-6</v>
      </c>
      <c r="Y298" s="957">
        <v>1.2794081907257099E-6</v>
      </c>
      <c r="Z298" s="957">
        <v>1.1194821668850001E-6</v>
      </c>
      <c r="AA298" s="957">
        <v>6.17314452025157E-7</v>
      </c>
      <c r="AB298" s="937"/>
    </row>
    <row r="299" spans="1:28">
      <c r="A299" s="951" t="s">
        <v>4094</v>
      </c>
      <c r="B299" s="952">
        <v>0</v>
      </c>
      <c r="C299" s="953">
        <v>1.48247</v>
      </c>
      <c r="D299" s="953">
        <v>0</v>
      </c>
      <c r="E299" s="953">
        <v>0</v>
      </c>
      <c r="F299" s="954">
        <v>0</v>
      </c>
      <c r="G299" s="955">
        <v>0</v>
      </c>
      <c r="H299" s="955">
        <v>0</v>
      </c>
      <c r="I299" s="955">
        <v>0</v>
      </c>
      <c r="J299" s="955">
        <v>0</v>
      </c>
      <c r="K299" s="955">
        <v>1.48247</v>
      </c>
      <c r="L299" s="956">
        <v>6.4148420597144101E-3</v>
      </c>
      <c r="M299" s="957">
        <v>2.75926083116483E-4</v>
      </c>
      <c r="N299" s="957">
        <v>3.0931841164650301E-4</v>
      </c>
      <c r="O299" s="957">
        <v>1.4762924192219499E-2</v>
      </c>
      <c r="P299" s="957">
        <v>3.6731561383022201E-4</v>
      </c>
      <c r="Q299" s="957">
        <v>5.25489801604002E-4</v>
      </c>
      <c r="R299" s="957">
        <v>5.0439990990083197E-4</v>
      </c>
      <c r="S299" s="957">
        <v>5.6942707598560804E-3</v>
      </c>
      <c r="T299" s="957">
        <v>7.8911344789363499E-3</v>
      </c>
      <c r="U299" s="957">
        <v>2.6397514448468599E-2</v>
      </c>
      <c r="V299" s="957">
        <v>5.0967238282662397E-6</v>
      </c>
      <c r="W299" s="957">
        <v>6.8542148035304696E-6</v>
      </c>
      <c r="X299" s="957">
        <v>6.6784657060040399E-4</v>
      </c>
      <c r="Y299" s="957">
        <v>3.33923285300202E-4</v>
      </c>
      <c r="Z299" s="957">
        <v>1.93324007279064E-4</v>
      </c>
      <c r="AA299" s="957">
        <v>7.9790090276995698E-5</v>
      </c>
      <c r="AB299" s="937"/>
    </row>
    <row r="300" spans="1:28">
      <c r="A300" s="951" t="s">
        <v>4095</v>
      </c>
      <c r="B300" s="952">
        <v>0</v>
      </c>
      <c r="C300" s="953">
        <v>2.23264</v>
      </c>
      <c r="D300" s="953">
        <v>0</v>
      </c>
      <c r="E300" s="953">
        <v>0</v>
      </c>
      <c r="F300" s="954">
        <v>0</v>
      </c>
      <c r="G300" s="955">
        <v>0</v>
      </c>
      <c r="H300" s="955">
        <v>0</v>
      </c>
      <c r="I300" s="955">
        <v>0</v>
      </c>
      <c r="J300" s="955">
        <v>0</v>
      </c>
      <c r="K300" s="955">
        <v>2.23264</v>
      </c>
      <c r="L300" s="956">
        <v>6.5376677356063602E-3</v>
      </c>
      <c r="M300" s="957">
        <v>1.0057950362471301E-4</v>
      </c>
      <c r="N300" s="957">
        <v>5.0289751812356598E-5</v>
      </c>
      <c r="O300" s="957">
        <v>2.8506348790477899E-2</v>
      </c>
      <c r="P300" s="957">
        <v>7.1199701250126003E-4</v>
      </c>
      <c r="Q300" s="957">
        <v>1.4107598797887401E-3</v>
      </c>
      <c r="R300" s="957">
        <v>3.14972656087918E-4</v>
      </c>
      <c r="S300" s="957">
        <v>1.45575597351559E-3</v>
      </c>
      <c r="T300" s="957">
        <v>1.5086925543707E-3</v>
      </c>
      <c r="U300" s="957">
        <v>1.2201881887103401E-2</v>
      </c>
      <c r="V300" s="957">
        <v>1.85278032992893E-6</v>
      </c>
      <c r="W300" s="957">
        <v>1.05873161710224E-6</v>
      </c>
      <c r="X300" s="957">
        <v>5.0289751812356595E-4</v>
      </c>
      <c r="Y300" s="957">
        <v>2.6468290427556098E-4</v>
      </c>
      <c r="Z300" s="957">
        <v>2.38214613848005E-4</v>
      </c>
      <c r="AA300" s="957">
        <v>4.6319508248223199E-5</v>
      </c>
      <c r="AB300" s="937"/>
    </row>
    <row r="301" spans="1:28">
      <c r="A301" s="951" t="s">
        <v>4096</v>
      </c>
      <c r="B301" s="952">
        <v>0</v>
      </c>
      <c r="C301" s="953">
        <v>8.1349999999999998</v>
      </c>
      <c r="D301" s="953">
        <v>0</v>
      </c>
      <c r="E301" s="953">
        <v>0</v>
      </c>
      <c r="F301" s="954">
        <v>0</v>
      </c>
      <c r="G301" s="955">
        <v>0</v>
      </c>
      <c r="H301" s="955">
        <v>0</v>
      </c>
      <c r="I301" s="955">
        <v>0</v>
      </c>
      <c r="J301" s="955">
        <v>0</v>
      </c>
      <c r="K301" s="955">
        <v>8.1349999999999998</v>
      </c>
      <c r="L301" s="956">
        <v>2.4496185604286801E-2</v>
      </c>
      <c r="M301" s="957">
        <v>5.4971755096234196E-4</v>
      </c>
      <c r="N301" s="957">
        <v>8.8726341558834196E-4</v>
      </c>
      <c r="O301" s="957">
        <v>5.9215188822961097E-2</v>
      </c>
      <c r="P301" s="957">
        <v>1.9963426850737702E-3</v>
      </c>
      <c r="Q301" s="957">
        <v>3.1247102896806802E-3</v>
      </c>
      <c r="R301" s="957">
        <v>9.1619591827057001E-4</v>
      </c>
      <c r="S301" s="957">
        <v>2.5749927387183399E-2</v>
      </c>
      <c r="T301" s="957">
        <v>8.1975424266314198E-3</v>
      </c>
      <c r="U301" s="957">
        <v>0.10155308441462201</v>
      </c>
      <c r="V301" s="957">
        <v>1.5430668097188601E-5</v>
      </c>
      <c r="W301" s="957">
        <v>2.2181585389708499E-5</v>
      </c>
      <c r="X301" s="957">
        <v>1.15730010728914E-3</v>
      </c>
      <c r="Y301" s="957">
        <v>5.7865005364457099E-4</v>
      </c>
      <c r="Z301" s="957">
        <v>0</v>
      </c>
      <c r="AA301" s="957">
        <v>1.3501834585040001E-4</v>
      </c>
      <c r="AB301" s="937"/>
    </row>
    <row r="302" spans="1:28">
      <c r="A302" s="951" t="s">
        <v>4097</v>
      </c>
      <c r="B302" s="952">
        <v>0</v>
      </c>
      <c r="C302" s="953">
        <v>366.12108000000001</v>
      </c>
      <c r="D302" s="953">
        <v>0</v>
      </c>
      <c r="E302" s="953">
        <v>0</v>
      </c>
      <c r="F302" s="954">
        <v>0</v>
      </c>
      <c r="G302" s="955">
        <v>0</v>
      </c>
      <c r="H302" s="955">
        <v>0</v>
      </c>
      <c r="I302" s="955">
        <v>0</v>
      </c>
      <c r="J302" s="955">
        <v>0</v>
      </c>
      <c r="K302" s="955">
        <v>366.12108000000001</v>
      </c>
      <c r="L302" s="956">
        <v>0.70991937125955096</v>
      </c>
      <c r="M302" s="957">
        <v>1.79519841008162E-2</v>
      </c>
      <c r="N302" s="957">
        <v>8.9759920504081207E-3</v>
      </c>
      <c r="O302" s="957">
        <v>0.27743975428534201</v>
      </c>
      <c r="P302" s="957">
        <v>0.123215890873784</v>
      </c>
      <c r="Q302" s="957">
        <v>3.30479707310481E-2</v>
      </c>
      <c r="R302" s="957">
        <v>4.0799963865491402E-2</v>
      </c>
      <c r="S302" s="957">
        <v>0.518159541091741</v>
      </c>
      <c r="T302" s="957">
        <v>0.42839962058766001</v>
      </c>
      <c r="U302" s="957">
        <v>3.11711723932354</v>
      </c>
      <c r="V302" s="957">
        <v>4.4879960252040601E-4</v>
      </c>
      <c r="W302" s="957">
        <v>2.0399981932745699E-4</v>
      </c>
      <c r="X302" s="957">
        <v>7.7519931344433704E-2</v>
      </c>
      <c r="Y302" s="957">
        <v>4.0799963865491402E-2</v>
      </c>
      <c r="Z302" s="957">
        <v>2.0399981932745701E-2</v>
      </c>
      <c r="AA302" s="957">
        <v>6.7319940378060801E-3</v>
      </c>
      <c r="AB302" s="937"/>
    </row>
    <row r="303" spans="1:28">
      <c r="A303" s="951" t="s">
        <v>4098</v>
      </c>
      <c r="B303" s="952">
        <v>0</v>
      </c>
      <c r="C303" s="953">
        <v>4.0000000000000001E-3</v>
      </c>
      <c r="D303" s="953">
        <v>0</v>
      </c>
      <c r="E303" s="953">
        <v>0</v>
      </c>
      <c r="F303" s="954">
        <v>0</v>
      </c>
      <c r="G303" s="955">
        <v>0</v>
      </c>
      <c r="H303" s="955">
        <v>0</v>
      </c>
      <c r="I303" s="955">
        <v>0</v>
      </c>
      <c r="J303" s="955">
        <v>0</v>
      </c>
      <c r="K303" s="955">
        <v>4.0000000000000001E-3</v>
      </c>
      <c r="L303" s="956">
        <v>4.4812481105848699E-7</v>
      </c>
      <c r="M303" s="957">
        <v>2.3710307463412001E-10</v>
      </c>
      <c r="N303" s="957">
        <v>2.3710307463412001E-10</v>
      </c>
      <c r="O303" s="957">
        <v>2.60813382097532E-8</v>
      </c>
      <c r="P303" s="957">
        <v>1.1143844507803699E-7</v>
      </c>
      <c r="Q303" s="957">
        <v>0</v>
      </c>
      <c r="R303" s="957">
        <v>2.3710307463412001E-10</v>
      </c>
      <c r="S303" s="957">
        <v>2.8452368956094399E-8</v>
      </c>
      <c r="T303" s="957">
        <v>1.4226184478047199E-8</v>
      </c>
      <c r="U303" s="957">
        <v>3.5091255045849798E-7</v>
      </c>
      <c r="V303" s="957">
        <v>2.3710307463412001E-10</v>
      </c>
      <c r="W303" s="957">
        <v>2.3710307463412E-11</v>
      </c>
      <c r="X303" s="957">
        <v>0</v>
      </c>
      <c r="Y303" s="957">
        <v>0</v>
      </c>
      <c r="Z303" s="957">
        <v>0</v>
      </c>
      <c r="AA303" s="957">
        <v>2.6081338209753199E-10</v>
      </c>
      <c r="AB303" s="937"/>
    </row>
    <row r="304" spans="1:28">
      <c r="A304" s="951" t="s">
        <v>4099</v>
      </c>
      <c r="B304" s="952">
        <v>0</v>
      </c>
      <c r="C304" s="953">
        <v>1897.5907030000001</v>
      </c>
      <c r="D304" s="953">
        <v>115</v>
      </c>
      <c r="E304" s="953">
        <v>285.428</v>
      </c>
      <c r="F304" s="954">
        <v>0</v>
      </c>
      <c r="G304" s="955">
        <v>0</v>
      </c>
      <c r="H304" s="955">
        <v>0</v>
      </c>
      <c r="I304" s="955">
        <v>0</v>
      </c>
      <c r="J304" s="955">
        <v>0</v>
      </c>
      <c r="K304" s="955">
        <v>1497.162703</v>
      </c>
      <c r="L304" s="956">
        <v>5.5199682356923097</v>
      </c>
      <c r="M304" s="957">
        <v>0.207664399863666</v>
      </c>
      <c r="N304" s="957">
        <v>0.15086729904625301</v>
      </c>
      <c r="O304" s="957">
        <v>11.5014129155261</v>
      </c>
      <c r="P304" s="957">
        <v>0.58572010217957005</v>
      </c>
      <c r="Q304" s="957">
        <v>0.49874954155290702</v>
      </c>
      <c r="R304" s="957">
        <v>0.75788631403235296</v>
      </c>
      <c r="S304" s="957">
        <v>3.67406245912639</v>
      </c>
      <c r="T304" s="957">
        <v>4.38402621934405</v>
      </c>
      <c r="U304" s="957">
        <v>20.784189080371998</v>
      </c>
      <c r="V304" s="957">
        <v>5.1472372615780403E-3</v>
      </c>
      <c r="W304" s="957">
        <v>3.9048006811971299E-3</v>
      </c>
      <c r="X304" s="957">
        <v>2.98184779291417</v>
      </c>
      <c r="Y304" s="957">
        <v>1.4909238964570899</v>
      </c>
      <c r="Z304" s="957">
        <v>0.30173459809250602</v>
      </c>
      <c r="AA304" s="957">
        <v>6.65591025204057E-2</v>
      </c>
      <c r="AB304" s="937"/>
    </row>
    <row r="305" spans="1:28">
      <c r="A305" s="942"/>
      <c r="B305" s="943"/>
      <c r="C305" s="942"/>
      <c r="D305" s="942"/>
      <c r="E305" s="942"/>
      <c r="F305" s="943"/>
      <c r="G305" s="942"/>
      <c r="H305" s="942"/>
      <c r="I305" s="942"/>
      <c r="J305" s="942"/>
      <c r="K305" s="942"/>
      <c r="L305" s="943"/>
      <c r="M305" s="942"/>
      <c r="N305" s="942"/>
      <c r="O305" s="942"/>
      <c r="P305" s="942"/>
      <c r="Q305" s="942"/>
      <c r="R305" s="942"/>
      <c r="S305" s="942"/>
      <c r="T305" s="942"/>
      <c r="U305" s="942"/>
      <c r="V305" s="942"/>
      <c r="W305" s="942"/>
      <c r="X305" s="942"/>
      <c r="Y305" s="942"/>
      <c r="Z305" s="942"/>
      <c r="AA305" s="942"/>
      <c r="AB305" s="937"/>
    </row>
    <row r="306" spans="1:28">
      <c r="A306" s="944" t="s">
        <v>4100</v>
      </c>
      <c r="B306" s="945">
        <v>0</v>
      </c>
      <c r="C306" s="946">
        <v>11433</v>
      </c>
      <c r="D306" s="946">
        <v>-1785</v>
      </c>
      <c r="E306" s="946">
        <v>0</v>
      </c>
      <c r="F306" s="947">
        <v>0</v>
      </c>
      <c r="G306" s="948">
        <v>0</v>
      </c>
      <c r="H306" s="948">
        <v>0</v>
      </c>
      <c r="I306" s="948">
        <v>0</v>
      </c>
      <c r="J306" s="948">
        <v>0</v>
      </c>
      <c r="K306" s="948">
        <v>13218</v>
      </c>
      <c r="L306" s="949">
        <v>10.8305246498284</v>
      </c>
      <c r="M306" s="950">
        <v>6.0883327504549403E-2</v>
      </c>
      <c r="N306" s="950">
        <v>3.9539308725985899E-2</v>
      </c>
      <c r="O306" s="950">
        <v>1.0014996769470601</v>
      </c>
      <c r="P306" s="950">
        <v>0.68569023668814399</v>
      </c>
      <c r="Q306" s="950">
        <v>2.1161449411095201E-3</v>
      </c>
      <c r="R306" s="950">
        <v>6.0295311879456802E-3</v>
      </c>
      <c r="S306" s="950">
        <v>1.2547731812712299</v>
      </c>
      <c r="T306" s="950">
        <v>2.8963681736542899</v>
      </c>
      <c r="U306" s="950">
        <v>6.4757473192533599</v>
      </c>
      <c r="V306" s="950">
        <v>4.1299799055144202E-3</v>
      </c>
      <c r="W306" s="950">
        <v>8.4645797644381003E-4</v>
      </c>
      <c r="X306" s="950">
        <v>0.485255152546191</v>
      </c>
      <c r="Y306" s="950">
        <v>0.485255152546191</v>
      </c>
      <c r="Z306" s="950">
        <v>0</v>
      </c>
      <c r="AA306" s="950">
        <v>3.5555977072132699E-3</v>
      </c>
      <c r="AB306" s="937"/>
    </row>
    <row r="307" spans="1:28">
      <c r="A307" s="951" t="s">
        <v>4101</v>
      </c>
      <c r="B307" s="952">
        <v>0</v>
      </c>
      <c r="C307" s="953">
        <v>0</v>
      </c>
      <c r="D307" s="953">
        <v>0</v>
      </c>
      <c r="E307" s="953">
        <v>0</v>
      </c>
      <c r="F307" s="954">
        <v>0</v>
      </c>
      <c r="G307" s="955">
        <v>0</v>
      </c>
      <c r="H307" s="955">
        <v>0</v>
      </c>
      <c r="I307" s="955">
        <v>0</v>
      </c>
      <c r="J307" s="955">
        <v>0</v>
      </c>
      <c r="K307" s="955">
        <v>0</v>
      </c>
      <c r="L307" s="956">
        <v>0</v>
      </c>
      <c r="M307" s="957">
        <v>0</v>
      </c>
      <c r="N307" s="957">
        <v>0</v>
      </c>
      <c r="O307" s="957">
        <v>0</v>
      </c>
      <c r="P307" s="957">
        <v>0</v>
      </c>
      <c r="Q307" s="957">
        <v>0</v>
      </c>
      <c r="R307" s="957">
        <v>0</v>
      </c>
      <c r="S307" s="957">
        <v>0</v>
      </c>
      <c r="T307" s="957">
        <v>0</v>
      </c>
      <c r="U307" s="957">
        <v>0</v>
      </c>
      <c r="V307" s="957">
        <v>0</v>
      </c>
      <c r="W307" s="957">
        <v>0</v>
      </c>
      <c r="X307" s="957">
        <v>0</v>
      </c>
      <c r="Y307" s="957">
        <v>0</v>
      </c>
      <c r="Z307" s="957">
        <v>0</v>
      </c>
      <c r="AA307" s="957">
        <v>0</v>
      </c>
      <c r="AB307" s="937"/>
    </row>
    <row r="308" spans="1:28">
      <c r="A308" s="951" t="s">
        <v>4102</v>
      </c>
      <c r="B308" s="952">
        <v>0</v>
      </c>
      <c r="C308" s="953">
        <v>1516</v>
      </c>
      <c r="D308" s="953">
        <v>0</v>
      </c>
      <c r="E308" s="953">
        <v>0</v>
      </c>
      <c r="F308" s="954">
        <v>0</v>
      </c>
      <c r="G308" s="955">
        <v>0</v>
      </c>
      <c r="H308" s="955">
        <v>0</v>
      </c>
      <c r="I308" s="955">
        <v>0</v>
      </c>
      <c r="J308" s="955">
        <v>0</v>
      </c>
      <c r="K308" s="955">
        <v>1516</v>
      </c>
      <c r="L308" s="956">
        <v>5.08619289520637</v>
      </c>
      <c r="M308" s="957">
        <v>5.3917239171798999E-3</v>
      </c>
      <c r="N308" s="957">
        <v>3.9539308725985899E-2</v>
      </c>
      <c r="O308" s="957">
        <v>5.3917239171798997E-2</v>
      </c>
      <c r="P308" s="957">
        <v>0.27138343716472102</v>
      </c>
      <c r="Q308" s="957">
        <v>0</v>
      </c>
      <c r="R308" s="957">
        <v>1.79724130572663E-3</v>
      </c>
      <c r="S308" s="957">
        <v>1.7972413057266299E-2</v>
      </c>
      <c r="T308" s="957">
        <v>0.16175171751539699</v>
      </c>
      <c r="U308" s="957">
        <v>0.19769654362993</v>
      </c>
      <c r="V308" s="957">
        <v>1.7972413057266301E-4</v>
      </c>
      <c r="W308" s="957">
        <v>0</v>
      </c>
      <c r="X308" s="957">
        <v>0.485255152546191</v>
      </c>
      <c r="Y308" s="957">
        <v>0.485255152546191</v>
      </c>
      <c r="Z308" s="957">
        <v>0</v>
      </c>
      <c r="AA308" s="957">
        <v>8.9862065286331597E-4</v>
      </c>
      <c r="AB308" s="937"/>
    </row>
    <row r="309" spans="1:28">
      <c r="A309" s="951" t="s">
        <v>4103</v>
      </c>
      <c r="B309" s="952">
        <v>0</v>
      </c>
      <c r="C309" s="953">
        <v>0</v>
      </c>
      <c r="D309" s="953">
        <v>0</v>
      </c>
      <c r="E309" s="953">
        <v>0</v>
      </c>
      <c r="F309" s="954">
        <v>0</v>
      </c>
      <c r="G309" s="955">
        <v>0</v>
      </c>
      <c r="H309" s="955">
        <v>0</v>
      </c>
      <c r="I309" s="955">
        <v>0</v>
      </c>
      <c r="J309" s="955">
        <v>0</v>
      </c>
      <c r="K309" s="955">
        <v>0</v>
      </c>
      <c r="L309" s="956">
        <v>0</v>
      </c>
      <c r="M309" s="957">
        <v>0</v>
      </c>
      <c r="N309" s="957">
        <v>0</v>
      </c>
      <c r="O309" s="957">
        <v>0</v>
      </c>
      <c r="P309" s="957">
        <v>0</v>
      </c>
      <c r="Q309" s="957">
        <v>0</v>
      </c>
      <c r="R309" s="957">
        <v>0</v>
      </c>
      <c r="S309" s="957">
        <v>0</v>
      </c>
      <c r="T309" s="957">
        <v>0</v>
      </c>
      <c r="U309" s="957">
        <v>0</v>
      </c>
      <c r="V309" s="957">
        <v>0</v>
      </c>
      <c r="W309" s="957">
        <v>0</v>
      </c>
      <c r="X309" s="957">
        <v>0</v>
      </c>
      <c r="Y309" s="957">
        <v>0</v>
      </c>
      <c r="Z309" s="957">
        <v>0</v>
      </c>
      <c r="AA309" s="957">
        <v>0</v>
      </c>
      <c r="AB309" s="937"/>
    </row>
    <row r="310" spans="1:28">
      <c r="A310" s="951" t="s">
        <v>4104</v>
      </c>
      <c r="B310" s="952">
        <v>0</v>
      </c>
      <c r="C310" s="953">
        <v>0</v>
      </c>
      <c r="D310" s="953">
        <v>0</v>
      </c>
      <c r="E310" s="953">
        <v>0</v>
      </c>
      <c r="F310" s="954">
        <v>0</v>
      </c>
      <c r="G310" s="955">
        <v>0</v>
      </c>
      <c r="H310" s="955">
        <v>0</v>
      </c>
      <c r="I310" s="955">
        <v>0</v>
      </c>
      <c r="J310" s="955">
        <v>0</v>
      </c>
      <c r="K310" s="955">
        <v>0</v>
      </c>
      <c r="L310" s="956">
        <v>0</v>
      </c>
      <c r="M310" s="957">
        <v>0</v>
      </c>
      <c r="N310" s="957">
        <v>0</v>
      </c>
      <c r="O310" s="957">
        <v>0</v>
      </c>
      <c r="P310" s="957">
        <v>0</v>
      </c>
      <c r="Q310" s="957">
        <v>0</v>
      </c>
      <c r="R310" s="957">
        <v>0</v>
      </c>
      <c r="S310" s="957">
        <v>0</v>
      </c>
      <c r="T310" s="957">
        <v>0</v>
      </c>
      <c r="U310" s="957">
        <v>0</v>
      </c>
      <c r="V310" s="957">
        <v>0</v>
      </c>
      <c r="W310" s="957">
        <v>0</v>
      </c>
      <c r="X310" s="957">
        <v>0</v>
      </c>
      <c r="Y310" s="957">
        <v>0</v>
      </c>
      <c r="Z310" s="957">
        <v>0</v>
      </c>
      <c r="AA310" s="957">
        <v>0</v>
      </c>
      <c r="AB310" s="937"/>
    </row>
    <row r="311" spans="1:28">
      <c r="A311" s="951" t="s">
        <v>4105</v>
      </c>
      <c r="B311" s="952">
        <v>0</v>
      </c>
      <c r="C311" s="953">
        <v>0</v>
      </c>
      <c r="D311" s="953">
        <v>0</v>
      </c>
      <c r="E311" s="953">
        <v>0</v>
      </c>
      <c r="F311" s="954">
        <v>0</v>
      </c>
      <c r="G311" s="955">
        <v>0</v>
      </c>
      <c r="H311" s="955">
        <v>0</v>
      </c>
      <c r="I311" s="955">
        <v>0</v>
      </c>
      <c r="J311" s="955">
        <v>0</v>
      </c>
      <c r="K311" s="955">
        <v>0</v>
      </c>
      <c r="L311" s="956">
        <v>0</v>
      </c>
      <c r="M311" s="957">
        <v>0</v>
      </c>
      <c r="N311" s="957">
        <v>0</v>
      </c>
      <c r="O311" s="957">
        <v>0</v>
      </c>
      <c r="P311" s="957">
        <v>0</v>
      </c>
      <c r="Q311" s="957">
        <v>0</v>
      </c>
      <c r="R311" s="957">
        <v>0</v>
      </c>
      <c r="S311" s="957">
        <v>0</v>
      </c>
      <c r="T311" s="957">
        <v>0</v>
      </c>
      <c r="U311" s="957">
        <v>0</v>
      </c>
      <c r="V311" s="957">
        <v>0</v>
      </c>
      <c r="W311" s="957">
        <v>0</v>
      </c>
      <c r="X311" s="957">
        <v>0</v>
      </c>
      <c r="Y311" s="957">
        <v>0</v>
      </c>
      <c r="Z311" s="957">
        <v>0</v>
      </c>
      <c r="AA311" s="957">
        <v>0</v>
      </c>
      <c r="AB311" s="937"/>
    </row>
    <row r="312" spans="1:28">
      <c r="A312" s="951" t="s">
        <v>4106</v>
      </c>
      <c r="B312" s="952">
        <v>0</v>
      </c>
      <c r="C312" s="953">
        <v>9917</v>
      </c>
      <c r="D312" s="953">
        <v>0</v>
      </c>
      <c r="E312" s="953">
        <v>0</v>
      </c>
      <c r="F312" s="954">
        <v>0</v>
      </c>
      <c r="G312" s="955">
        <v>0</v>
      </c>
      <c r="H312" s="955">
        <v>0</v>
      </c>
      <c r="I312" s="955">
        <v>0</v>
      </c>
      <c r="J312" s="955">
        <v>0</v>
      </c>
      <c r="K312" s="955">
        <v>9917</v>
      </c>
      <c r="L312" s="956">
        <v>5.1729726205224598</v>
      </c>
      <c r="M312" s="957">
        <v>4.7027023822931398E-2</v>
      </c>
      <c r="N312" s="957">
        <v>0</v>
      </c>
      <c r="O312" s="957">
        <v>0.58783779778664302</v>
      </c>
      <c r="P312" s="957">
        <v>0.37621619058345102</v>
      </c>
      <c r="Q312" s="957">
        <v>0</v>
      </c>
      <c r="R312" s="957">
        <v>0</v>
      </c>
      <c r="S312" s="957">
        <v>0.94054047645862804</v>
      </c>
      <c r="T312" s="957">
        <v>2.5864863102612299</v>
      </c>
      <c r="U312" s="957">
        <v>4.5851348227358102</v>
      </c>
      <c r="V312" s="957">
        <v>3.5270267867198602E-3</v>
      </c>
      <c r="W312" s="957">
        <v>0</v>
      </c>
      <c r="X312" s="957">
        <v>0</v>
      </c>
      <c r="Y312" s="957">
        <v>0</v>
      </c>
      <c r="Z312" s="957">
        <v>0</v>
      </c>
      <c r="AA312" s="957">
        <v>1.1756755955732901E-3</v>
      </c>
      <c r="AB312" s="937"/>
    </row>
    <row r="313" spans="1:28">
      <c r="A313" s="951" t="s">
        <v>4107</v>
      </c>
      <c r="B313" s="952">
        <v>0</v>
      </c>
      <c r="C313" s="953">
        <v>0</v>
      </c>
      <c r="D313" s="953">
        <v>-1785</v>
      </c>
      <c r="E313" s="953">
        <v>0</v>
      </c>
      <c r="F313" s="954">
        <v>0</v>
      </c>
      <c r="G313" s="955">
        <v>0</v>
      </c>
      <c r="H313" s="955">
        <v>0</v>
      </c>
      <c r="I313" s="955">
        <v>0</v>
      </c>
      <c r="J313" s="955">
        <v>0</v>
      </c>
      <c r="K313" s="955">
        <v>1785</v>
      </c>
      <c r="L313" s="956">
        <v>0.57135913409957195</v>
      </c>
      <c r="M313" s="957">
        <v>8.4645797644380908E-3</v>
      </c>
      <c r="N313" s="957">
        <v>0</v>
      </c>
      <c r="O313" s="957">
        <v>0.359744639988619</v>
      </c>
      <c r="P313" s="957">
        <v>3.8090608939971397E-2</v>
      </c>
      <c r="Q313" s="957">
        <v>2.1161449411095201E-3</v>
      </c>
      <c r="R313" s="957">
        <v>4.2322898822190497E-3</v>
      </c>
      <c r="S313" s="957">
        <v>0.29626029175533303</v>
      </c>
      <c r="T313" s="957">
        <v>0.14813014587766701</v>
      </c>
      <c r="U313" s="957">
        <v>1.6929159528876201</v>
      </c>
      <c r="V313" s="957">
        <v>4.2322898822190502E-4</v>
      </c>
      <c r="W313" s="957">
        <v>8.4645797644381003E-4</v>
      </c>
      <c r="X313" s="957">
        <v>0</v>
      </c>
      <c r="Y313" s="957">
        <v>0</v>
      </c>
      <c r="Z313" s="957">
        <v>0</v>
      </c>
      <c r="AA313" s="957">
        <v>1.4813014587766701E-3</v>
      </c>
      <c r="AB313" s="937"/>
    </row>
    <row r="314" spans="1:28">
      <c r="A314" s="942"/>
      <c r="B314" s="943"/>
      <c r="C314" s="942"/>
      <c r="D314" s="942"/>
      <c r="E314" s="942"/>
      <c r="F314" s="943"/>
      <c r="G314" s="942"/>
      <c r="H314" s="942"/>
      <c r="I314" s="942"/>
      <c r="J314" s="942"/>
      <c r="K314" s="942"/>
      <c r="L314" s="943"/>
      <c r="M314" s="942"/>
      <c r="N314" s="942"/>
      <c r="O314" s="942"/>
      <c r="P314" s="942"/>
      <c r="Q314" s="942"/>
      <c r="R314" s="942"/>
      <c r="S314" s="942"/>
      <c r="T314" s="942"/>
      <c r="U314" s="942"/>
      <c r="V314" s="942"/>
      <c r="W314" s="942"/>
      <c r="X314" s="942"/>
      <c r="Y314" s="942"/>
      <c r="Z314" s="942"/>
      <c r="AA314" s="942"/>
      <c r="AB314" s="937"/>
    </row>
    <row r="315" spans="1:28">
      <c r="A315" s="944" t="s">
        <v>4108</v>
      </c>
      <c r="B315" s="945">
        <v>0</v>
      </c>
      <c r="C315" s="946">
        <v>8824</v>
      </c>
      <c r="D315" s="946">
        <v>-150</v>
      </c>
      <c r="E315" s="946">
        <v>6</v>
      </c>
      <c r="F315" s="947">
        <v>0</v>
      </c>
      <c r="G315" s="948">
        <v>0</v>
      </c>
      <c r="H315" s="948">
        <v>0</v>
      </c>
      <c r="I315" s="948">
        <v>0</v>
      </c>
      <c r="J315" s="948">
        <v>0</v>
      </c>
      <c r="K315" s="948">
        <v>8968</v>
      </c>
      <c r="L315" s="949">
        <v>12.278501708232801</v>
      </c>
      <c r="M315" s="950">
        <v>0.71974706358867402</v>
      </c>
      <c r="N315" s="950">
        <v>0.15100184722144799</v>
      </c>
      <c r="O315" s="950">
        <v>35.2048914168805</v>
      </c>
      <c r="P315" s="950">
        <v>1.9319317876789399</v>
      </c>
      <c r="Q315" s="950">
        <v>0.16184888835764599</v>
      </c>
      <c r="R315" s="950">
        <v>0.26563936852812298</v>
      </c>
      <c r="S315" s="950">
        <v>3.7685784813666601</v>
      </c>
      <c r="T315" s="950">
        <v>36.957417529907602</v>
      </c>
      <c r="U315" s="950">
        <v>33.506459782647603</v>
      </c>
      <c r="V315" s="950">
        <v>4.8172458880754901E-2</v>
      </c>
      <c r="W315" s="950">
        <v>5.7916220379957702E-2</v>
      </c>
      <c r="X315" s="950">
        <v>3.0286492809137999</v>
      </c>
      <c r="Y315" s="950">
        <v>1.9595261672525099</v>
      </c>
      <c r="Z315" s="950">
        <v>0.23659721798663899</v>
      </c>
      <c r="AA315" s="950">
        <v>8.6652379997747497E-2</v>
      </c>
      <c r="AB315" s="937"/>
    </row>
    <row r="316" spans="1:28">
      <c r="A316" s="951" t="s">
        <v>4109</v>
      </c>
      <c r="B316" s="952">
        <v>0</v>
      </c>
      <c r="C316" s="953">
        <v>250.74651600000001</v>
      </c>
      <c r="D316" s="953">
        <v>0</v>
      </c>
      <c r="E316" s="953">
        <v>0.995</v>
      </c>
      <c r="F316" s="954">
        <v>0</v>
      </c>
      <c r="G316" s="955">
        <v>0</v>
      </c>
      <c r="H316" s="955">
        <v>0</v>
      </c>
      <c r="I316" s="955">
        <v>0</v>
      </c>
      <c r="J316" s="955">
        <v>0</v>
      </c>
      <c r="K316" s="955">
        <v>249.75151600000001</v>
      </c>
      <c r="L316" s="956">
        <v>0.90897868339033705</v>
      </c>
      <c r="M316" s="957">
        <v>2.7239752075541E-2</v>
      </c>
      <c r="N316" s="957">
        <v>3.73066169730236E-2</v>
      </c>
      <c r="O316" s="957">
        <v>1.4064002430306499</v>
      </c>
      <c r="P316" s="957">
        <v>0.112808103704143</v>
      </c>
      <c r="Q316" s="957">
        <v>6.8099380188852603E-3</v>
      </c>
      <c r="R316" s="957">
        <v>5.8920768076441997E-2</v>
      </c>
      <c r="S316" s="957">
        <v>0.15100297346223801</v>
      </c>
      <c r="T316" s="957">
        <v>0.78166245086335195</v>
      </c>
      <c r="U316" s="957">
        <v>1.25835811218532</v>
      </c>
      <c r="V316" s="957">
        <v>2.6943667813850401E-3</v>
      </c>
      <c r="W316" s="957">
        <v>2.10219825800371E-3</v>
      </c>
      <c r="X316" s="957">
        <v>0.65138537571945998</v>
      </c>
      <c r="Y316" s="957">
        <v>0.61585526431658</v>
      </c>
      <c r="Z316" s="957">
        <v>0.13323791776079899</v>
      </c>
      <c r="AA316" s="957">
        <v>1.4300869839658999E-2</v>
      </c>
      <c r="AB316" s="937"/>
    </row>
    <row r="317" spans="1:28">
      <c r="A317" s="951" t="s">
        <v>4110</v>
      </c>
      <c r="B317" s="952">
        <v>0</v>
      </c>
      <c r="C317" s="953">
        <v>8573.2205329999997</v>
      </c>
      <c r="D317" s="953">
        <v>-150</v>
      </c>
      <c r="E317" s="953">
        <v>4.70852</v>
      </c>
      <c r="F317" s="954">
        <v>0</v>
      </c>
      <c r="G317" s="955">
        <v>0</v>
      </c>
      <c r="H317" s="955">
        <v>0</v>
      </c>
      <c r="I317" s="955">
        <v>0</v>
      </c>
      <c r="J317" s="955">
        <v>0</v>
      </c>
      <c r="K317" s="955">
        <v>8718.5120129999996</v>
      </c>
      <c r="L317" s="956">
        <v>11.369523024842501</v>
      </c>
      <c r="M317" s="957">
        <v>0.69250731151313205</v>
      </c>
      <c r="N317" s="957">
        <v>0.113695230248425</v>
      </c>
      <c r="O317" s="957">
        <v>33.798491173849897</v>
      </c>
      <c r="P317" s="957">
        <v>1.8191236839748</v>
      </c>
      <c r="Q317" s="957">
        <v>0.155038950338761</v>
      </c>
      <c r="R317" s="957">
        <v>0.206718600451681</v>
      </c>
      <c r="S317" s="957">
        <v>3.6175755079044198</v>
      </c>
      <c r="T317" s="957">
        <v>36.175755079044201</v>
      </c>
      <c r="U317" s="957">
        <v>32.248101670462297</v>
      </c>
      <c r="V317" s="957">
        <v>4.5478092099369899E-2</v>
      </c>
      <c r="W317" s="957">
        <v>5.5814022121954E-2</v>
      </c>
      <c r="X317" s="957">
        <v>2.3772639051943401</v>
      </c>
      <c r="Y317" s="957">
        <v>1.3436709029359299</v>
      </c>
      <c r="Z317" s="957">
        <v>0.103359300225841</v>
      </c>
      <c r="AA317" s="957">
        <v>7.2351510158088495E-2</v>
      </c>
      <c r="AB317" s="937"/>
    </row>
    <row r="318" spans="1:28">
      <c r="A318" s="942"/>
      <c r="B318" s="943"/>
      <c r="C318" s="942"/>
      <c r="D318" s="942"/>
      <c r="E318" s="942"/>
      <c r="F318" s="943"/>
      <c r="G318" s="942"/>
      <c r="H318" s="942"/>
      <c r="I318" s="942"/>
      <c r="J318" s="942"/>
      <c r="K318" s="942"/>
      <c r="L318" s="943"/>
      <c r="M318" s="942"/>
      <c r="N318" s="942"/>
      <c r="O318" s="942"/>
      <c r="P318" s="942"/>
      <c r="Q318" s="942"/>
      <c r="R318" s="942"/>
      <c r="S318" s="942"/>
      <c r="T318" s="942"/>
      <c r="U318" s="942"/>
      <c r="V318" s="942"/>
      <c r="W318" s="942"/>
      <c r="X318" s="942"/>
      <c r="Y318" s="942"/>
      <c r="Z318" s="942"/>
      <c r="AA318" s="942"/>
      <c r="AB318" s="937"/>
    </row>
    <row r="319" spans="1:28">
      <c r="A319" s="944" t="s">
        <v>4111</v>
      </c>
      <c r="B319" s="945">
        <v>9085</v>
      </c>
      <c r="C319" s="946">
        <v>41473</v>
      </c>
      <c r="D319" s="946">
        <v>-20</v>
      </c>
      <c r="E319" s="946">
        <v>0</v>
      </c>
      <c r="F319" s="947">
        <v>0</v>
      </c>
      <c r="G319" s="948">
        <v>0</v>
      </c>
      <c r="H319" s="948">
        <v>0</v>
      </c>
      <c r="I319" s="948">
        <v>0</v>
      </c>
      <c r="J319" s="948">
        <v>0</v>
      </c>
      <c r="K319" s="948">
        <v>50578</v>
      </c>
      <c r="L319" s="949">
        <v>113.22030924157499</v>
      </c>
      <c r="M319" s="950">
        <v>9.9380132229892695</v>
      </c>
      <c r="N319" s="950">
        <v>8.0244492860565604</v>
      </c>
      <c r="O319" s="950">
        <v>5.3537960703821499</v>
      </c>
      <c r="P319" s="950">
        <v>0.289538470363159</v>
      </c>
      <c r="Q319" s="950">
        <v>1.31316412246374E-2</v>
      </c>
      <c r="R319" s="950">
        <v>0.73454098866361095</v>
      </c>
      <c r="S319" s="950">
        <v>10.8995340166746</v>
      </c>
      <c r="T319" s="950">
        <v>94.293083423923207</v>
      </c>
      <c r="U319" s="950">
        <v>142.74035269658401</v>
      </c>
      <c r="V319" s="950">
        <v>9.8643432212406401E-2</v>
      </c>
      <c r="W319" s="950">
        <v>9.9338241991094395E-2</v>
      </c>
      <c r="X319" s="950">
        <v>30.128157938053299</v>
      </c>
      <c r="Y319" s="950">
        <v>30.1054616487354</v>
      </c>
      <c r="Z319" s="950">
        <v>1.19174540928714</v>
      </c>
      <c r="AA319" s="950">
        <v>1.06419735524464</v>
      </c>
      <c r="AB319" s="937"/>
    </row>
    <row r="320" spans="1:28">
      <c r="A320" s="951" t="s">
        <v>4112</v>
      </c>
      <c r="B320" s="952">
        <v>0</v>
      </c>
      <c r="C320" s="953">
        <v>0</v>
      </c>
      <c r="D320" s="953">
        <v>0</v>
      </c>
      <c r="E320" s="953">
        <v>0</v>
      </c>
      <c r="F320" s="954">
        <v>0</v>
      </c>
      <c r="G320" s="955">
        <v>0</v>
      </c>
      <c r="H320" s="955">
        <v>0</v>
      </c>
      <c r="I320" s="955">
        <v>0</v>
      </c>
      <c r="J320" s="955">
        <v>0</v>
      </c>
      <c r="K320" s="955">
        <v>0</v>
      </c>
      <c r="L320" s="956">
        <v>0</v>
      </c>
      <c r="M320" s="957">
        <v>0</v>
      </c>
      <c r="N320" s="957">
        <v>0</v>
      </c>
      <c r="O320" s="957">
        <v>0</v>
      </c>
      <c r="P320" s="957">
        <v>0</v>
      </c>
      <c r="Q320" s="957">
        <v>0</v>
      </c>
      <c r="R320" s="957">
        <v>0</v>
      </c>
      <c r="S320" s="957">
        <v>0</v>
      </c>
      <c r="T320" s="957">
        <v>0</v>
      </c>
      <c r="U320" s="957">
        <v>0</v>
      </c>
      <c r="V320" s="957">
        <v>0</v>
      </c>
      <c r="W320" s="957">
        <v>0</v>
      </c>
      <c r="X320" s="957">
        <v>0</v>
      </c>
      <c r="Y320" s="957">
        <v>0</v>
      </c>
      <c r="Z320" s="957">
        <v>0</v>
      </c>
      <c r="AA320" s="957">
        <v>0</v>
      </c>
      <c r="AB320" s="937"/>
    </row>
    <row r="321" spans="1:28">
      <c r="A321" s="951" t="s">
        <v>4113</v>
      </c>
      <c r="B321" s="952">
        <v>1333.3706830000001</v>
      </c>
      <c r="C321" s="953">
        <v>1423</v>
      </c>
      <c r="D321" s="953">
        <v>-16</v>
      </c>
      <c r="E321" s="953">
        <v>0</v>
      </c>
      <c r="F321" s="954">
        <v>0</v>
      </c>
      <c r="G321" s="955">
        <v>0</v>
      </c>
      <c r="H321" s="955">
        <v>0</v>
      </c>
      <c r="I321" s="955">
        <v>0</v>
      </c>
      <c r="J321" s="955">
        <v>0</v>
      </c>
      <c r="K321" s="955">
        <v>2772.3706830000001</v>
      </c>
      <c r="L321" s="956">
        <v>6.7653187126336798</v>
      </c>
      <c r="M321" s="957">
        <v>0.50194300125991798</v>
      </c>
      <c r="N321" s="957">
        <v>0.52922251219795702</v>
      </c>
      <c r="O321" s="957">
        <v>0.218236087504312</v>
      </c>
      <c r="P321" s="957">
        <v>0</v>
      </c>
      <c r="Q321" s="957">
        <v>0</v>
      </c>
      <c r="R321" s="957">
        <v>4.6375168594666401E-2</v>
      </c>
      <c r="S321" s="957">
        <v>0.49103119688470298</v>
      </c>
      <c r="T321" s="957">
        <v>4.6375168594666398</v>
      </c>
      <c r="U321" s="957">
        <v>7.6109835517128896</v>
      </c>
      <c r="V321" s="957">
        <v>3.8191315313254701E-3</v>
      </c>
      <c r="W321" s="957">
        <v>1.63677065628234E-3</v>
      </c>
      <c r="X321" s="957">
        <v>0.27279510938038998</v>
      </c>
      <c r="Y321" s="957">
        <v>0.27279510938038998</v>
      </c>
      <c r="Z321" s="957">
        <v>0</v>
      </c>
      <c r="AA321" s="957">
        <v>8.9204000767387701E-2</v>
      </c>
      <c r="AB321" s="937"/>
    </row>
    <row r="322" spans="1:28">
      <c r="A322" s="951" t="s">
        <v>4114</v>
      </c>
      <c r="B322" s="952">
        <v>0</v>
      </c>
      <c r="C322" s="953">
        <v>1899</v>
      </c>
      <c r="D322" s="953">
        <v>0</v>
      </c>
      <c r="E322" s="953">
        <v>0</v>
      </c>
      <c r="F322" s="954">
        <v>0</v>
      </c>
      <c r="G322" s="955">
        <v>0</v>
      </c>
      <c r="H322" s="955">
        <v>0</v>
      </c>
      <c r="I322" s="955">
        <v>0</v>
      </c>
      <c r="J322" s="955">
        <v>0</v>
      </c>
      <c r="K322" s="955">
        <v>1899</v>
      </c>
      <c r="L322" s="956">
        <v>4.0748415855082598</v>
      </c>
      <c r="M322" s="957">
        <v>0.45025873873019501</v>
      </c>
      <c r="N322" s="957">
        <v>0.25214489368890902</v>
      </c>
      <c r="O322" s="957">
        <v>0.18010349549207799</v>
      </c>
      <c r="P322" s="957">
        <v>0</v>
      </c>
      <c r="Q322" s="957">
        <v>0</v>
      </c>
      <c r="R322" s="957">
        <v>4.2774580179368499E-2</v>
      </c>
      <c r="S322" s="957">
        <v>0.47277167566670403</v>
      </c>
      <c r="T322" s="957">
        <v>4.2324321440638304</v>
      </c>
      <c r="U322" s="957">
        <v>6.9114716395084796</v>
      </c>
      <c r="V322" s="957">
        <v>3.3769405404764602E-3</v>
      </c>
      <c r="W322" s="957">
        <v>1.3507762161905799E-3</v>
      </c>
      <c r="X322" s="957">
        <v>0.13507762161905801</v>
      </c>
      <c r="Y322" s="957">
        <v>0.13507762161905801</v>
      </c>
      <c r="Z322" s="957">
        <v>0</v>
      </c>
      <c r="AA322" s="957">
        <v>8.30727372957209E-2</v>
      </c>
      <c r="AB322" s="937"/>
    </row>
    <row r="323" spans="1:28">
      <c r="A323" s="951" t="s">
        <v>4247</v>
      </c>
      <c r="B323" s="952">
        <v>0</v>
      </c>
      <c r="C323" s="953">
        <v>1779.7148199999999</v>
      </c>
      <c r="D323" s="953">
        <v>0</v>
      </c>
      <c r="E323" s="953">
        <v>0</v>
      </c>
      <c r="F323" s="954">
        <v>0</v>
      </c>
      <c r="G323" s="955">
        <v>0</v>
      </c>
      <c r="H323" s="955">
        <v>0</v>
      </c>
      <c r="I323" s="955">
        <v>0</v>
      </c>
      <c r="J323" s="955">
        <v>0</v>
      </c>
      <c r="K323" s="955">
        <v>1779.7148199999999</v>
      </c>
      <c r="L323" s="956">
        <v>2.1048155687000198</v>
      </c>
      <c r="M323" s="957">
        <v>0.40463264812077998</v>
      </c>
      <c r="N323" s="957">
        <v>5.4434885397414402E-2</v>
      </c>
      <c r="O323" s="957">
        <v>0.12701473259396701</v>
      </c>
      <c r="P323" s="957">
        <v>0</v>
      </c>
      <c r="Q323" s="957">
        <v>0</v>
      </c>
      <c r="R323" s="957">
        <v>4.3547908317931497E-2</v>
      </c>
      <c r="S323" s="957">
        <v>0.47176900677759098</v>
      </c>
      <c r="T323" s="957">
        <v>3.5564125126310699</v>
      </c>
      <c r="U323" s="957">
        <v>5.5886482341345403</v>
      </c>
      <c r="V323" s="957">
        <v>3.9918915958103898E-3</v>
      </c>
      <c r="W323" s="957">
        <v>1.2701473259396699E-3</v>
      </c>
      <c r="X323" s="957">
        <v>1.8144961799138101E-2</v>
      </c>
      <c r="Y323" s="957">
        <v>0</v>
      </c>
      <c r="Z323" s="957">
        <v>0</v>
      </c>
      <c r="AA323" s="957">
        <v>4.3547908317931497E-2</v>
      </c>
      <c r="AB323" s="937"/>
    </row>
    <row r="324" spans="1:28">
      <c r="A324" s="951" t="s">
        <v>4115</v>
      </c>
      <c r="B324" s="952">
        <v>707.49287400000003</v>
      </c>
      <c r="C324" s="953">
        <v>2564.13166</v>
      </c>
      <c r="D324" s="953">
        <v>0</v>
      </c>
      <c r="E324" s="953">
        <v>0</v>
      </c>
      <c r="F324" s="954">
        <v>0</v>
      </c>
      <c r="G324" s="955">
        <v>0</v>
      </c>
      <c r="H324" s="955">
        <v>0</v>
      </c>
      <c r="I324" s="955">
        <v>0</v>
      </c>
      <c r="J324" s="955">
        <v>0</v>
      </c>
      <c r="K324" s="955">
        <v>3271.624534</v>
      </c>
      <c r="L324" s="956">
        <v>9.1747364719975302</v>
      </c>
      <c r="M324" s="957">
        <v>0.54726498254020395</v>
      </c>
      <c r="N324" s="957">
        <v>0.77582859289522998</v>
      </c>
      <c r="O324" s="957">
        <v>0.38630469355779101</v>
      </c>
      <c r="P324" s="957">
        <v>0</v>
      </c>
      <c r="Q324" s="957">
        <v>0</v>
      </c>
      <c r="R324" s="957">
        <v>2.8972852016834302E-2</v>
      </c>
      <c r="S324" s="957">
        <v>0.57945704033668599</v>
      </c>
      <c r="T324" s="957">
        <v>5.5692259987914801</v>
      </c>
      <c r="U324" s="957">
        <v>9.5610411655553307</v>
      </c>
      <c r="V324" s="957">
        <v>4.1849675135427304E-3</v>
      </c>
      <c r="W324" s="957">
        <v>1.8993314099924701E-2</v>
      </c>
      <c r="X324" s="957">
        <v>9.6576173389447698E-2</v>
      </c>
      <c r="Y324" s="957">
        <v>9.6576173389447698E-2</v>
      </c>
      <c r="Z324" s="957">
        <v>0</v>
      </c>
      <c r="AA324" s="957">
        <v>5.9877227501457603E-2</v>
      </c>
      <c r="AB324" s="937"/>
    </row>
    <row r="325" spans="1:28">
      <c r="A325" s="951" t="s">
        <v>4117</v>
      </c>
      <c r="B325" s="952">
        <v>0</v>
      </c>
      <c r="C325" s="953">
        <v>0</v>
      </c>
      <c r="D325" s="953">
        <v>0</v>
      </c>
      <c r="E325" s="953">
        <v>0</v>
      </c>
      <c r="F325" s="954">
        <v>0</v>
      </c>
      <c r="G325" s="955">
        <v>0</v>
      </c>
      <c r="H325" s="955">
        <v>0</v>
      </c>
      <c r="I325" s="955">
        <v>0</v>
      </c>
      <c r="J325" s="955">
        <v>0</v>
      </c>
      <c r="K325" s="955">
        <v>0</v>
      </c>
      <c r="L325" s="956">
        <v>0</v>
      </c>
      <c r="M325" s="957">
        <v>0</v>
      </c>
      <c r="N325" s="957">
        <v>0</v>
      </c>
      <c r="O325" s="957">
        <v>0</v>
      </c>
      <c r="P325" s="957">
        <v>0</v>
      </c>
      <c r="Q325" s="957">
        <v>0</v>
      </c>
      <c r="R325" s="957">
        <v>0</v>
      </c>
      <c r="S325" s="957">
        <v>0</v>
      </c>
      <c r="T325" s="957">
        <v>0</v>
      </c>
      <c r="U325" s="957">
        <v>0</v>
      </c>
      <c r="V325" s="957">
        <v>0</v>
      </c>
      <c r="W325" s="957">
        <v>0</v>
      </c>
      <c r="X325" s="957">
        <v>0</v>
      </c>
      <c r="Y325" s="957">
        <v>0</v>
      </c>
      <c r="Z325" s="957">
        <v>0</v>
      </c>
      <c r="AA325" s="957">
        <v>0</v>
      </c>
      <c r="AB325" s="937"/>
    </row>
    <row r="326" spans="1:28">
      <c r="A326" s="951" t="s">
        <v>4118</v>
      </c>
      <c r="B326" s="952">
        <v>565.06264280000005</v>
      </c>
      <c r="C326" s="953">
        <v>277.12148000000002</v>
      </c>
      <c r="D326" s="953">
        <v>0</v>
      </c>
      <c r="E326" s="953">
        <v>0</v>
      </c>
      <c r="F326" s="954">
        <v>0</v>
      </c>
      <c r="G326" s="955">
        <v>0</v>
      </c>
      <c r="H326" s="955">
        <v>0</v>
      </c>
      <c r="I326" s="955">
        <v>0</v>
      </c>
      <c r="J326" s="955">
        <v>0</v>
      </c>
      <c r="K326" s="955">
        <v>842.18412279999995</v>
      </c>
      <c r="L326" s="956">
        <v>2.2137017564265702</v>
      </c>
      <c r="M326" s="957">
        <v>0.16166452661040501</v>
      </c>
      <c r="N326" s="957">
        <v>0.17452420486350601</v>
      </c>
      <c r="O326" s="957">
        <v>9.1854844665003002E-2</v>
      </c>
      <c r="P326" s="957">
        <v>0</v>
      </c>
      <c r="Q326" s="957">
        <v>0</v>
      </c>
      <c r="R326" s="957">
        <v>1.7452420486350598E-2</v>
      </c>
      <c r="S326" s="957">
        <v>0.192895173796506</v>
      </c>
      <c r="T326" s="957">
        <v>1.5523468748385501</v>
      </c>
      <c r="U326" s="957">
        <v>2.3055566010915798</v>
      </c>
      <c r="V326" s="957">
        <v>1.9289517379650601E-3</v>
      </c>
      <c r="W326" s="957">
        <v>1.28596782531004E-3</v>
      </c>
      <c r="X326" s="957">
        <v>0.12859678253100401</v>
      </c>
      <c r="Y326" s="957">
        <v>0.12859678253100401</v>
      </c>
      <c r="Z326" s="957">
        <v>0</v>
      </c>
      <c r="AA326" s="957">
        <v>2.9393550292801E-2</v>
      </c>
      <c r="AB326" s="937"/>
    </row>
    <row r="327" spans="1:28">
      <c r="A327" s="951" t="s">
        <v>4119</v>
      </c>
      <c r="B327" s="952">
        <v>233.27996680000001</v>
      </c>
      <c r="C327" s="953">
        <v>0</v>
      </c>
      <c r="D327" s="953">
        <v>0</v>
      </c>
      <c r="E327" s="953">
        <v>0</v>
      </c>
      <c r="F327" s="954">
        <v>0</v>
      </c>
      <c r="G327" s="955">
        <v>0</v>
      </c>
      <c r="H327" s="955">
        <v>0</v>
      </c>
      <c r="I327" s="955">
        <v>0</v>
      </c>
      <c r="J327" s="955">
        <v>0</v>
      </c>
      <c r="K327" s="955">
        <v>233.27996680000001</v>
      </c>
      <c r="L327" s="956">
        <v>0.34348377772250599</v>
      </c>
      <c r="M327" s="957">
        <v>5.0526961505557098E-2</v>
      </c>
      <c r="N327" s="957">
        <v>1.49340772922829E-2</v>
      </c>
      <c r="O327" s="957">
        <v>3.4846180348660098E-2</v>
      </c>
      <c r="P327" s="957">
        <v>1.9912103056377202E-3</v>
      </c>
      <c r="Q327" s="957">
        <v>0</v>
      </c>
      <c r="R327" s="957">
        <v>7.7159399343461601E-3</v>
      </c>
      <c r="S327" s="957">
        <v>5.9736309169131599E-2</v>
      </c>
      <c r="T327" s="957">
        <v>0.51522566658376001</v>
      </c>
      <c r="U327" s="957">
        <v>0.76412695478847403</v>
      </c>
      <c r="V327" s="957">
        <v>6.2225322051178702E-4</v>
      </c>
      <c r="W327" s="957">
        <v>2.7379141702518598E-4</v>
      </c>
      <c r="X327" s="957">
        <v>1.49340772922829E-2</v>
      </c>
      <c r="Y327" s="957">
        <v>1.49340772922829E-2</v>
      </c>
      <c r="Z327" s="957">
        <v>0</v>
      </c>
      <c r="AA327" s="957">
        <v>9.6822601111634099E-3</v>
      </c>
      <c r="AB327" s="937"/>
    </row>
    <row r="328" spans="1:28">
      <c r="A328" s="951" t="s">
        <v>4248</v>
      </c>
      <c r="B328" s="952">
        <v>0</v>
      </c>
      <c r="C328" s="953">
        <v>0</v>
      </c>
      <c r="D328" s="953">
        <v>0</v>
      </c>
      <c r="E328" s="953">
        <v>0</v>
      </c>
      <c r="F328" s="954">
        <v>0</v>
      </c>
      <c r="G328" s="955">
        <v>0</v>
      </c>
      <c r="H328" s="955">
        <v>0</v>
      </c>
      <c r="I328" s="955">
        <v>0</v>
      </c>
      <c r="J328" s="955">
        <v>0</v>
      </c>
      <c r="K328" s="955">
        <v>0</v>
      </c>
      <c r="L328" s="956">
        <v>0</v>
      </c>
      <c r="M328" s="957">
        <v>0</v>
      </c>
      <c r="N328" s="957">
        <v>0</v>
      </c>
      <c r="O328" s="957">
        <v>0</v>
      </c>
      <c r="P328" s="957">
        <v>0</v>
      </c>
      <c r="Q328" s="957">
        <v>0</v>
      </c>
      <c r="R328" s="957">
        <v>0</v>
      </c>
      <c r="S328" s="957">
        <v>0</v>
      </c>
      <c r="T328" s="957">
        <v>0</v>
      </c>
      <c r="U328" s="957">
        <v>0</v>
      </c>
      <c r="V328" s="957">
        <v>0</v>
      </c>
      <c r="W328" s="957">
        <v>0</v>
      </c>
      <c r="X328" s="957">
        <v>0</v>
      </c>
      <c r="Y328" s="957">
        <v>0</v>
      </c>
      <c r="Z328" s="957">
        <v>0</v>
      </c>
      <c r="AA328" s="957">
        <v>0</v>
      </c>
      <c r="AB328" s="937"/>
    </row>
    <row r="329" spans="1:28">
      <c r="A329" s="951" t="s">
        <v>4120</v>
      </c>
      <c r="B329" s="952">
        <v>0</v>
      </c>
      <c r="C329" s="953">
        <v>0</v>
      </c>
      <c r="D329" s="953">
        <v>0</v>
      </c>
      <c r="E329" s="953">
        <v>0</v>
      </c>
      <c r="F329" s="954">
        <v>0</v>
      </c>
      <c r="G329" s="955">
        <v>0</v>
      </c>
      <c r="H329" s="955">
        <v>0</v>
      </c>
      <c r="I329" s="955">
        <v>0</v>
      </c>
      <c r="J329" s="955">
        <v>0</v>
      </c>
      <c r="K329" s="955">
        <v>0</v>
      </c>
      <c r="L329" s="956">
        <v>0</v>
      </c>
      <c r="M329" s="957">
        <v>0</v>
      </c>
      <c r="N329" s="957">
        <v>0</v>
      </c>
      <c r="O329" s="957">
        <v>0</v>
      </c>
      <c r="P329" s="957">
        <v>0</v>
      </c>
      <c r="Q329" s="957">
        <v>0</v>
      </c>
      <c r="R329" s="957">
        <v>0</v>
      </c>
      <c r="S329" s="957">
        <v>0</v>
      </c>
      <c r="T329" s="957">
        <v>0</v>
      </c>
      <c r="U329" s="957">
        <v>0</v>
      </c>
      <c r="V329" s="957">
        <v>0</v>
      </c>
      <c r="W329" s="957">
        <v>0</v>
      </c>
      <c r="X329" s="957">
        <v>0</v>
      </c>
      <c r="Y329" s="957">
        <v>0</v>
      </c>
      <c r="Z329" s="957">
        <v>0</v>
      </c>
      <c r="AA329" s="957">
        <v>0</v>
      </c>
      <c r="AB329" s="937"/>
    </row>
    <row r="330" spans="1:28">
      <c r="A330" s="951" t="s">
        <v>4249</v>
      </c>
      <c r="B330" s="952">
        <v>0</v>
      </c>
      <c r="C330" s="953">
        <v>0</v>
      </c>
      <c r="D330" s="953">
        <v>0</v>
      </c>
      <c r="E330" s="953">
        <v>0</v>
      </c>
      <c r="F330" s="954">
        <v>0</v>
      </c>
      <c r="G330" s="955">
        <v>0</v>
      </c>
      <c r="H330" s="955">
        <v>0</v>
      </c>
      <c r="I330" s="955">
        <v>0</v>
      </c>
      <c r="J330" s="955">
        <v>0</v>
      </c>
      <c r="K330" s="955">
        <v>0</v>
      </c>
      <c r="L330" s="956">
        <v>0</v>
      </c>
      <c r="M330" s="957">
        <v>0</v>
      </c>
      <c r="N330" s="957">
        <v>0</v>
      </c>
      <c r="O330" s="957">
        <v>0</v>
      </c>
      <c r="P330" s="957">
        <v>0</v>
      </c>
      <c r="Q330" s="957">
        <v>0</v>
      </c>
      <c r="R330" s="957">
        <v>0</v>
      </c>
      <c r="S330" s="957">
        <v>0</v>
      </c>
      <c r="T330" s="957">
        <v>0</v>
      </c>
      <c r="U330" s="957">
        <v>0</v>
      </c>
      <c r="V330" s="957">
        <v>0</v>
      </c>
      <c r="W330" s="957">
        <v>0</v>
      </c>
      <c r="X330" s="957">
        <v>0</v>
      </c>
      <c r="Y330" s="957">
        <v>0</v>
      </c>
      <c r="Z330" s="957">
        <v>0</v>
      </c>
      <c r="AA330" s="957">
        <v>0</v>
      </c>
      <c r="AB330" s="937"/>
    </row>
    <row r="331" spans="1:28">
      <c r="A331" s="951" t="s">
        <v>4250</v>
      </c>
      <c r="B331" s="952">
        <v>0</v>
      </c>
      <c r="C331" s="953">
        <v>0</v>
      </c>
      <c r="D331" s="953">
        <v>0</v>
      </c>
      <c r="E331" s="953">
        <v>0</v>
      </c>
      <c r="F331" s="954">
        <v>0</v>
      </c>
      <c r="G331" s="955">
        <v>0</v>
      </c>
      <c r="H331" s="955">
        <v>0</v>
      </c>
      <c r="I331" s="955">
        <v>0</v>
      </c>
      <c r="J331" s="955">
        <v>0</v>
      </c>
      <c r="K331" s="955">
        <v>0</v>
      </c>
      <c r="L331" s="956">
        <v>0</v>
      </c>
      <c r="M331" s="957">
        <v>0</v>
      </c>
      <c r="N331" s="957">
        <v>0</v>
      </c>
      <c r="O331" s="957">
        <v>0</v>
      </c>
      <c r="P331" s="957">
        <v>0</v>
      </c>
      <c r="Q331" s="957">
        <v>0</v>
      </c>
      <c r="R331" s="957">
        <v>0</v>
      </c>
      <c r="S331" s="957">
        <v>0</v>
      </c>
      <c r="T331" s="957">
        <v>0</v>
      </c>
      <c r="U331" s="957">
        <v>0</v>
      </c>
      <c r="V331" s="957">
        <v>0</v>
      </c>
      <c r="W331" s="957">
        <v>0</v>
      </c>
      <c r="X331" s="957">
        <v>0</v>
      </c>
      <c r="Y331" s="957">
        <v>0</v>
      </c>
      <c r="Z331" s="957">
        <v>0</v>
      </c>
      <c r="AA331" s="957">
        <v>0</v>
      </c>
      <c r="AB331" s="937"/>
    </row>
    <row r="332" spans="1:28">
      <c r="A332" s="951" t="s">
        <v>4121</v>
      </c>
      <c r="B332" s="952">
        <v>721.39257559999999</v>
      </c>
      <c r="C332" s="953">
        <v>21391</v>
      </c>
      <c r="D332" s="953">
        <v>0</v>
      </c>
      <c r="E332" s="953">
        <v>0</v>
      </c>
      <c r="F332" s="954">
        <v>0</v>
      </c>
      <c r="G332" s="955">
        <v>0</v>
      </c>
      <c r="H332" s="955">
        <v>0</v>
      </c>
      <c r="I332" s="955">
        <v>0</v>
      </c>
      <c r="J332" s="955">
        <v>0</v>
      </c>
      <c r="K332" s="955">
        <v>22112.392575599999</v>
      </c>
      <c r="L332" s="956">
        <v>36.113207248414703</v>
      </c>
      <c r="M332" s="957">
        <v>4.3159686711519996</v>
      </c>
      <c r="N332" s="957">
        <v>2.0919235906093898</v>
      </c>
      <c r="O332" s="957">
        <v>2.2020248322204101</v>
      </c>
      <c r="P332" s="957">
        <v>0</v>
      </c>
      <c r="Q332" s="957">
        <v>0</v>
      </c>
      <c r="R332" s="957">
        <v>0.17616198657763299</v>
      </c>
      <c r="S332" s="957">
        <v>5.0646571141069403</v>
      </c>
      <c r="T332" s="957">
        <v>38.315232080635099</v>
      </c>
      <c r="U332" s="957">
        <v>55.711228255176401</v>
      </c>
      <c r="V332" s="957">
        <v>2.42222731544245E-2</v>
      </c>
      <c r="W332" s="957">
        <v>1.9818223489983699E-2</v>
      </c>
      <c r="X332" s="957">
        <v>5.5050620805510304</v>
      </c>
      <c r="Y332" s="957">
        <v>5.5050620805510304</v>
      </c>
      <c r="Z332" s="957">
        <v>0.220202483222041</v>
      </c>
      <c r="AA332" s="957">
        <v>0.29507132751753501</v>
      </c>
      <c r="AB332" s="937"/>
    </row>
    <row r="333" spans="1:28">
      <c r="A333" s="951" t="s">
        <v>4122</v>
      </c>
      <c r="B333" s="952">
        <v>0</v>
      </c>
      <c r="C333" s="953">
        <v>17.773</v>
      </c>
      <c r="D333" s="953">
        <v>0</v>
      </c>
      <c r="E333" s="953">
        <v>0</v>
      </c>
      <c r="F333" s="954">
        <v>0</v>
      </c>
      <c r="G333" s="955">
        <v>0</v>
      </c>
      <c r="H333" s="955">
        <v>0</v>
      </c>
      <c r="I333" s="955">
        <v>0</v>
      </c>
      <c r="J333" s="955">
        <v>0</v>
      </c>
      <c r="K333" s="955">
        <v>17.773</v>
      </c>
      <c r="L333" s="956">
        <v>3.7690310664303499E-2</v>
      </c>
      <c r="M333" s="957">
        <v>3.18918013313338E-3</v>
      </c>
      <c r="N333" s="957">
        <v>2.7724122748261702E-3</v>
      </c>
      <c r="O333" s="957">
        <v>1.4496273332424399E-3</v>
      </c>
      <c r="P333" s="957">
        <v>0</v>
      </c>
      <c r="Q333" s="957">
        <v>0</v>
      </c>
      <c r="R333" s="957">
        <v>5.0736956663485495E-4</v>
      </c>
      <c r="S333" s="957">
        <v>3.6240683331061098E-3</v>
      </c>
      <c r="T333" s="957">
        <v>3.4066242331197399E-2</v>
      </c>
      <c r="U333" s="957">
        <v>4.8562515663621901E-2</v>
      </c>
      <c r="V333" s="957">
        <v>6.5233229995910003E-5</v>
      </c>
      <c r="W333" s="957">
        <v>5.7985093329697799E-5</v>
      </c>
      <c r="X333" s="957">
        <v>5.9797127496250798E-3</v>
      </c>
      <c r="Y333" s="957">
        <v>5.9797127496250798E-3</v>
      </c>
      <c r="Z333" s="957">
        <v>3.6240683331061101E-4</v>
      </c>
      <c r="AA333" s="957">
        <v>2.9354953498159498E-4</v>
      </c>
      <c r="AB333" s="937"/>
    </row>
    <row r="334" spans="1:28">
      <c r="A334" s="951" t="s">
        <v>4123</v>
      </c>
      <c r="B334" s="952">
        <v>0</v>
      </c>
      <c r="C334" s="953">
        <v>5.758</v>
      </c>
      <c r="D334" s="953">
        <v>0</v>
      </c>
      <c r="E334" s="953">
        <v>0</v>
      </c>
      <c r="F334" s="954">
        <v>0</v>
      </c>
      <c r="G334" s="955">
        <v>0</v>
      </c>
      <c r="H334" s="955">
        <v>0</v>
      </c>
      <c r="I334" s="955">
        <v>0</v>
      </c>
      <c r="J334" s="955">
        <v>0</v>
      </c>
      <c r="K334" s="955">
        <v>5.758</v>
      </c>
      <c r="L334" s="956">
        <v>1.8387045636414301E-2</v>
      </c>
      <c r="M334" s="957">
        <v>1.12434299330777E-3</v>
      </c>
      <c r="N334" s="957">
        <v>1.5405362560238999E-3</v>
      </c>
      <c r="O334" s="957">
        <v>7.4542076904382298E-4</v>
      </c>
      <c r="P334" s="957">
        <v>0</v>
      </c>
      <c r="Q334" s="957">
        <v>0</v>
      </c>
      <c r="R334" s="957">
        <v>1.5529599355079601E-4</v>
      </c>
      <c r="S334" s="957">
        <v>1.3666047432470099E-3</v>
      </c>
      <c r="T334" s="957">
        <v>1.6150783329282801E-2</v>
      </c>
      <c r="U334" s="957">
        <v>2.1617202302270901E-2</v>
      </c>
      <c r="V334" s="957">
        <v>1.9877887174501899E-5</v>
      </c>
      <c r="W334" s="957">
        <v>6.8330237162350403E-6</v>
      </c>
      <c r="X334" s="957">
        <v>1.24236794840637E-3</v>
      </c>
      <c r="Y334" s="957">
        <v>1.24236794840637E-3</v>
      </c>
      <c r="Z334" s="957">
        <v>3.1059198710159299E-4</v>
      </c>
      <c r="AA334" s="957">
        <v>1.11813115356573E-4</v>
      </c>
      <c r="AB334" s="937"/>
    </row>
    <row r="335" spans="1:28">
      <c r="A335" s="951" t="s">
        <v>4124</v>
      </c>
      <c r="B335" s="952">
        <v>0</v>
      </c>
      <c r="C335" s="953">
        <v>299.82661999999999</v>
      </c>
      <c r="D335" s="953">
        <v>0</v>
      </c>
      <c r="E335" s="953">
        <v>0</v>
      </c>
      <c r="F335" s="954">
        <v>0</v>
      </c>
      <c r="G335" s="955">
        <v>0</v>
      </c>
      <c r="H335" s="955">
        <v>0</v>
      </c>
      <c r="I335" s="955">
        <v>0</v>
      </c>
      <c r="J335" s="955">
        <v>0</v>
      </c>
      <c r="K335" s="955">
        <v>299.82661999999999</v>
      </c>
      <c r="L335" s="956">
        <v>0.41267636713040101</v>
      </c>
      <c r="M335" s="957">
        <v>6.5722532542989695E-2</v>
      </c>
      <c r="N335" s="957">
        <v>1.6507054685215999E-2</v>
      </c>
      <c r="O335" s="957">
        <v>4.27960677024119E-2</v>
      </c>
      <c r="P335" s="957">
        <v>0</v>
      </c>
      <c r="Q335" s="957">
        <v>0</v>
      </c>
      <c r="R335" s="957">
        <v>3.0568619787437099E-3</v>
      </c>
      <c r="S335" s="957">
        <v>7.3364687489849006E-2</v>
      </c>
      <c r="T335" s="957">
        <v>0.56246260408884197</v>
      </c>
      <c r="U335" s="957">
        <v>0.72141942698351502</v>
      </c>
      <c r="V335" s="957">
        <v>4.8909791659899296E-4</v>
      </c>
      <c r="W335" s="957">
        <v>1.52843098937185E-4</v>
      </c>
      <c r="X335" s="957">
        <v>3.6682343744924503E-2</v>
      </c>
      <c r="Y335" s="957">
        <v>3.6682343744924503E-2</v>
      </c>
      <c r="Z335" s="957">
        <v>0</v>
      </c>
      <c r="AA335" s="957">
        <v>5.7469005200381697E-3</v>
      </c>
      <c r="AB335" s="937"/>
    </row>
    <row r="336" spans="1:28">
      <c r="A336" s="951" t="s">
        <v>4125</v>
      </c>
      <c r="B336" s="952">
        <v>0</v>
      </c>
      <c r="C336" s="953">
        <v>0.39400000000000002</v>
      </c>
      <c r="D336" s="953">
        <v>0</v>
      </c>
      <c r="E336" s="953">
        <v>0</v>
      </c>
      <c r="F336" s="954">
        <v>0</v>
      </c>
      <c r="G336" s="955">
        <v>0</v>
      </c>
      <c r="H336" s="955">
        <v>0</v>
      </c>
      <c r="I336" s="955">
        <v>0</v>
      </c>
      <c r="J336" s="955">
        <v>0</v>
      </c>
      <c r="K336" s="955">
        <v>0.39400000000000002</v>
      </c>
      <c r="L336" s="956">
        <v>7.0255466707764495E-4</v>
      </c>
      <c r="M336" s="957">
        <v>8.4805415434224604E-5</v>
      </c>
      <c r="N336" s="957">
        <v>4.0739856434088298E-5</v>
      </c>
      <c r="O336" s="957">
        <v>4.5728410283160398E-5</v>
      </c>
      <c r="P336" s="957">
        <v>0</v>
      </c>
      <c r="Q336" s="957">
        <v>0</v>
      </c>
      <c r="R336" s="957">
        <v>1.24713846226801E-5</v>
      </c>
      <c r="S336" s="957">
        <v>1.12242461604121E-4</v>
      </c>
      <c r="T336" s="957">
        <v>1.0268106672673299E-3</v>
      </c>
      <c r="U336" s="957">
        <v>1.1515245134941299E-3</v>
      </c>
      <c r="V336" s="957">
        <v>1.9954215396288202E-6</v>
      </c>
      <c r="W336" s="957">
        <v>9.1456820566320696E-7</v>
      </c>
      <c r="X336" s="957">
        <v>1.28870974434361E-4</v>
      </c>
      <c r="Y336" s="957">
        <v>1.28870974434361E-4</v>
      </c>
      <c r="Z336" s="957">
        <v>2.0785641037800199E-5</v>
      </c>
      <c r="AA336" s="957">
        <v>8.4805415434224594E-6</v>
      </c>
      <c r="AB336" s="937"/>
    </row>
    <row r="337" spans="1:28">
      <c r="A337" s="951" t="s">
        <v>4126</v>
      </c>
      <c r="B337" s="952">
        <v>5524.633092</v>
      </c>
      <c r="C337" s="953">
        <v>0</v>
      </c>
      <c r="D337" s="953">
        <v>0</v>
      </c>
      <c r="E337" s="953">
        <v>0</v>
      </c>
      <c r="F337" s="954">
        <v>0</v>
      </c>
      <c r="G337" s="955">
        <v>0</v>
      </c>
      <c r="H337" s="955">
        <v>0</v>
      </c>
      <c r="I337" s="955">
        <v>0</v>
      </c>
      <c r="J337" s="955">
        <v>0</v>
      </c>
      <c r="K337" s="955">
        <v>5524.633092</v>
      </c>
      <c r="L337" s="956">
        <v>9.2217487460637901</v>
      </c>
      <c r="M337" s="957">
        <v>1.23340889478603</v>
      </c>
      <c r="N337" s="957">
        <v>0.47261462323576903</v>
      </c>
      <c r="O337" s="957">
        <v>0.34581557797739199</v>
      </c>
      <c r="P337" s="957">
        <v>2.30543718651595E-2</v>
      </c>
      <c r="Q337" s="957">
        <v>0</v>
      </c>
      <c r="R337" s="957">
        <v>0.17290778898869599</v>
      </c>
      <c r="S337" s="957">
        <v>1.3256263822466701</v>
      </c>
      <c r="T337" s="957">
        <v>10.6626469876363</v>
      </c>
      <c r="U337" s="957">
        <v>17.924774125161498</v>
      </c>
      <c r="V337" s="957">
        <v>2.13252939752725E-2</v>
      </c>
      <c r="W337" s="957">
        <v>1.5561701008982701E-2</v>
      </c>
      <c r="X337" s="957">
        <v>0.17290778898869599</v>
      </c>
      <c r="Y337" s="957">
        <v>0.17290778898869599</v>
      </c>
      <c r="Z337" s="957">
        <v>5.7635929662898697E-2</v>
      </c>
      <c r="AA337" s="957">
        <v>0.16310968094600301</v>
      </c>
      <c r="AB337" s="937"/>
    </row>
    <row r="338" spans="1:28">
      <c r="A338" s="951" t="s">
        <v>4127</v>
      </c>
      <c r="B338" s="952">
        <v>0</v>
      </c>
      <c r="C338" s="953">
        <v>0</v>
      </c>
      <c r="D338" s="953">
        <v>0</v>
      </c>
      <c r="E338" s="953">
        <v>0</v>
      </c>
      <c r="F338" s="954">
        <v>0</v>
      </c>
      <c r="G338" s="955">
        <v>0</v>
      </c>
      <c r="H338" s="955">
        <v>0</v>
      </c>
      <c r="I338" s="955">
        <v>0</v>
      </c>
      <c r="J338" s="955">
        <v>0</v>
      </c>
      <c r="K338" s="955">
        <v>0</v>
      </c>
      <c r="L338" s="956">
        <v>0</v>
      </c>
      <c r="M338" s="957">
        <v>0</v>
      </c>
      <c r="N338" s="957">
        <v>0</v>
      </c>
      <c r="O338" s="957">
        <v>0</v>
      </c>
      <c r="P338" s="957">
        <v>0</v>
      </c>
      <c r="Q338" s="957">
        <v>0</v>
      </c>
      <c r="R338" s="957">
        <v>0</v>
      </c>
      <c r="S338" s="957">
        <v>0</v>
      </c>
      <c r="T338" s="957">
        <v>0</v>
      </c>
      <c r="U338" s="957">
        <v>0</v>
      </c>
      <c r="V338" s="957">
        <v>0</v>
      </c>
      <c r="W338" s="957">
        <v>0</v>
      </c>
      <c r="X338" s="957">
        <v>0</v>
      </c>
      <c r="Y338" s="957">
        <v>0</v>
      </c>
      <c r="Z338" s="957">
        <v>0</v>
      </c>
      <c r="AA338" s="957">
        <v>0</v>
      </c>
      <c r="AB338" s="937"/>
    </row>
    <row r="339" spans="1:28">
      <c r="A339" s="951" t="s">
        <v>4128</v>
      </c>
      <c r="B339" s="952">
        <v>0</v>
      </c>
      <c r="C339" s="953">
        <v>107.003226</v>
      </c>
      <c r="D339" s="953">
        <v>0</v>
      </c>
      <c r="E339" s="953">
        <v>0</v>
      </c>
      <c r="F339" s="954">
        <v>0</v>
      </c>
      <c r="G339" s="955">
        <v>0</v>
      </c>
      <c r="H339" s="955">
        <v>0</v>
      </c>
      <c r="I339" s="955">
        <v>0</v>
      </c>
      <c r="J339" s="955">
        <v>0</v>
      </c>
      <c r="K339" s="955">
        <v>107.003226</v>
      </c>
      <c r="L339" s="956">
        <v>0.34207441388902399</v>
      </c>
      <c r="M339" s="957">
        <v>1.99338327518064E-2</v>
      </c>
      <c r="N339" s="957">
        <v>2.8793313974831501E-2</v>
      </c>
      <c r="O339" s="957">
        <v>9.8438680255834195E-3</v>
      </c>
      <c r="P339" s="957">
        <v>7.3829010191875702E-4</v>
      </c>
      <c r="Q339" s="957">
        <v>0</v>
      </c>
      <c r="R339" s="957">
        <v>8.6133845223854903E-4</v>
      </c>
      <c r="S339" s="957">
        <v>1.84572525479689E-2</v>
      </c>
      <c r="T339" s="957">
        <v>0.25347960165877298</v>
      </c>
      <c r="U339" s="957">
        <v>0.323617161341055</v>
      </c>
      <c r="V339" s="957">
        <v>1.8457252547968901E-4</v>
      </c>
      <c r="W339" s="957">
        <v>5.5371757643906696E-4</v>
      </c>
      <c r="X339" s="957">
        <v>1.23048350319793E-3</v>
      </c>
      <c r="Y339" s="957">
        <v>1.23048350319793E-3</v>
      </c>
      <c r="Z339" s="957">
        <v>7.3829010191875698E-3</v>
      </c>
      <c r="AA339" s="957">
        <v>2.0795171204045001E-3</v>
      </c>
      <c r="AB339" s="937"/>
    </row>
    <row r="340" spans="1:28">
      <c r="A340" s="951" t="s">
        <v>4129</v>
      </c>
      <c r="B340" s="952">
        <v>0</v>
      </c>
      <c r="C340" s="953">
        <v>43.286999999999999</v>
      </c>
      <c r="D340" s="953">
        <v>0</v>
      </c>
      <c r="E340" s="953">
        <v>0</v>
      </c>
      <c r="F340" s="954">
        <v>0</v>
      </c>
      <c r="G340" s="955">
        <v>0</v>
      </c>
      <c r="H340" s="955">
        <v>0</v>
      </c>
      <c r="I340" s="955">
        <v>0</v>
      </c>
      <c r="J340" s="955">
        <v>0</v>
      </c>
      <c r="K340" s="955">
        <v>43.286999999999999</v>
      </c>
      <c r="L340" s="956">
        <v>0.124701291618999</v>
      </c>
      <c r="M340" s="957">
        <v>1.35477946450271E-2</v>
      </c>
      <c r="N340" s="957">
        <v>7.3383887660563203E-3</v>
      </c>
      <c r="O340" s="957">
        <v>7.6976105937653699E-3</v>
      </c>
      <c r="P340" s="957">
        <v>1.02634807916872E-3</v>
      </c>
      <c r="Q340" s="957">
        <v>1.02634807916872E-4</v>
      </c>
      <c r="R340" s="957">
        <v>1.4368873108362001E-3</v>
      </c>
      <c r="S340" s="957">
        <v>1.07766548312715E-2</v>
      </c>
      <c r="T340" s="957">
        <v>9.33976752043532E-2</v>
      </c>
      <c r="U340" s="957">
        <v>0.13650429452943899</v>
      </c>
      <c r="V340" s="957">
        <v>7.6976105937653699E-5</v>
      </c>
      <c r="W340" s="957">
        <v>3.0790442375061497E-5</v>
      </c>
      <c r="X340" s="957">
        <v>1.5395221187530701E-3</v>
      </c>
      <c r="Y340" s="957">
        <v>1.02634807916872E-3</v>
      </c>
      <c r="Z340" s="957">
        <v>0</v>
      </c>
      <c r="AA340" s="957">
        <v>2.4221814668381699E-3</v>
      </c>
      <c r="AB340" s="937"/>
    </row>
    <row r="341" spans="1:28">
      <c r="A341" s="951" t="s">
        <v>4130</v>
      </c>
      <c r="B341" s="952">
        <v>0</v>
      </c>
      <c r="C341" s="953">
        <v>12.183999999999999</v>
      </c>
      <c r="D341" s="953">
        <v>0</v>
      </c>
      <c r="E341" s="953">
        <v>0</v>
      </c>
      <c r="F341" s="954">
        <v>0</v>
      </c>
      <c r="G341" s="955">
        <v>0</v>
      </c>
      <c r="H341" s="955">
        <v>0</v>
      </c>
      <c r="I341" s="955">
        <v>0</v>
      </c>
      <c r="J341" s="955">
        <v>0</v>
      </c>
      <c r="K341" s="955">
        <v>12.183999999999999</v>
      </c>
      <c r="L341" s="956">
        <v>4.3332957920131802E-2</v>
      </c>
      <c r="M341" s="957">
        <v>9.0999211632276904E-3</v>
      </c>
      <c r="N341" s="957">
        <v>7.6554892325566204E-4</v>
      </c>
      <c r="O341" s="957">
        <v>2.1666478960065899E-3</v>
      </c>
      <c r="P341" s="957">
        <v>0</v>
      </c>
      <c r="Q341" s="957">
        <v>0</v>
      </c>
      <c r="R341" s="957">
        <v>1.51665352720461E-3</v>
      </c>
      <c r="S341" s="957">
        <v>9.3888075493619005E-3</v>
      </c>
      <c r="T341" s="957">
        <v>8.20437336621163E-2</v>
      </c>
      <c r="U341" s="957">
        <v>0.12523224838918101</v>
      </c>
      <c r="V341" s="957">
        <v>1.9499831064059299E-4</v>
      </c>
      <c r="W341" s="957">
        <v>6.9332732672210899E-5</v>
      </c>
      <c r="X341" s="957">
        <v>8.6665915840263604E-4</v>
      </c>
      <c r="Y341" s="957">
        <v>8.6665915840263604E-4</v>
      </c>
      <c r="Z341" s="957">
        <v>0</v>
      </c>
      <c r="AA341" s="957">
        <v>1.1165458824087301E-3</v>
      </c>
      <c r="AB341" s="937"/>
    </row>
    <row r="342" spans="1:28">
      <c r="A342" s="951" t="s">
        <v>4131</v>
      </c>
      <c r="B342" s="952">
        <v>0</v>
      </c>
      <c r="C342" s="953">
        <v>10819.850195999999</v>
      </c>
      <c r="D342" s="953">
        <v>0</v>
      </c>
      <c r="E342" s="953">
        <v>0</v>
      </c>
      <c r="F342" s="954">
        <v>0</v>
      </c>
      <c r="G342" s="955">
        <v>0</v>
      </c>
      <c r="H342" s="955">
        <v>0</v>
      </c>
      <c r="I342" s="955">
        <v>0</v>
      </c>
      <c r="J342" s="955">
        <v>0</v>
      </c>
      <c r="K342" s="955">
        <v>10819.850195999999</v>
      </c>
      <c r="L342" s="956">
        <v>40.020548077414198</v>
      </c>
      <c r="M342" s="957">
        <v>1.9240648114141401</v>
      </c>
      <c r="N342" s="957">
        <v>3.4633166605454599</v>
      </c>
      <c r="O342" s="957">
        <v>1.5392518491313101</v>
      </c>
      <c r="P342" s="957">
        <v>0.25654197485521901</v>
      </c>
      <c r="Q342" s="957">
        <v>1.28270987427609E-2</v>
      </c>
      <c r="R342" s="957">
        <v>0.16675228365589201</v>
      </c>
      <c r="S342" s="957">
        <v>1.9240648114141401</v>
      </c>
      <c r="T342" s="957">
        <v>22.319151812404002</v>
      </c>
      <c r="U342" s="957">
        <v>32.324288831757599</v>
      </c>
      <c r="V342" s="957">
        <v>3.0785036982626302E-2</v>
      </c>
      <c r="W342" s="957">
        <v>3.5915876479730699E-2</v>
      </c>
      <c r="X342" s="957">
        <v>23.601861686680099</v>
      </c>
      <c r="Y342" s="957">
        <v>23.601861686680099</v>
      </c>
      <c r="Z342" s="957">
        <v>0.89789691199326604</v>
      </c>
      <c r="AA342" s="957">
        <v>0.247563005735286</v>
      </c>
      <c r="AB342" s="937"/>
    </row>
    <row r="343" spans="1:28">
      <c r="A343" s="951" t="s">
        <v>4132</v>
      </c>
      <c r="B343" s="952">
        <v>0</v>
      </c>
      <c r="C343" s="953">
        <v>0</v>
      </c>
      <c r="D343" s="953">
        <v>0</v>
      </c>
      <c r="E343" s="953">
        <v>0</v>
      </c>
      <c r="F343" s="954">
        <v>0</v>
      </c>
      <c r="G343" s="955">
        <v>0</v>
      </c>
      <c r="H343" s="955">
        <v>0</v>
      </c>
      <c r="I343" s="955">
        <v>0</v>
      </c>
      <c r="J343" s="955">
        <v>0</v>
      </c>
      <c r="K343" s="955">
        <v>0</v>
      </c>
      <c r="L343" s="956">
        <v>0</v>
      </c>
      <c r="M343" s="957">
        <v>0</v>
      </c>
      <c r="N343" s="957">
        <v>0</v>
      </c>
      <c r="O343" s="957">
        <v>0</v>
      </c>
      <c r="P343" s="957">
        <v>0</v>
      </c>
      <c r="Q343" s="957">
        <v>0</v>
      </c>
      <c r="R343" s="957">
        <v>0</v>
      </c>
      <c r="S343" s="957">
        <v>0</v>
      </c>
      <c r="T343" s="957">
        <v>0</v>
      </c>
      <c r="U343" s="957">
        <v>0</v>
      </c>
      <c r="V343" s="957">
        <v>0</v>
      </c>
      <c r="W343" s="957">
        <v>0</v>
      </c>
      <c r="X343" s="957">
        <v>0</v>
      </c>
      <c r="Y343" s="957">
        <v>0</v>
      </c>
      <c r="Z343" s="957">
        <v>0</v>
      </c>
      <c r="AA343" s="957">
        <v>0</v>
      </c>
      <c r="AB343" s="937"/>
    </row>
    <row r="344" spans="1:28">
      <c r="A344" s="951" t="s">
        <v>4133</v>
      </c>
      <c r="B344" s="952">
        <v>0</v>
      </c>
      <c r="C344" s="953">
        <v>0</v>
      </c>
      <c r="D344" s="953">
        <v>0</v>
      </c>
      <c r="E344" s="953">
        <v>0</v>
      </c>
      <c r="F344" s="954">
        <v>0</v>
      </c>
      <c r="G344" s="955">
        <v>0</v>
      </c>
      <c r="H344" s="955">
        <v>0</v>
      </c>
      <c r="I344" s="955">
        <v>0</v>
      </c>
      <c r="J344" s="955">
        <v>0</v>
      </c>
      <c r="K344" s="955">
        <v>0</v>
      </c>
      <c r="L344" s="956">
        <v>0</v>
      </c>
      <c r="M344" s="957">
        <v>0</v>
      </c>
      <c r="N344" s="957">
        <v>0</v>
      </c>
      <c r="O344" s="957">
        <v>0</v>
      </c>
      <c r="P344" s="957">
        <v>0</v>
      </c>
      <c r="Q344" s="957">
        <v>0</v>
      </c>
      <c r="R344" s="957">
        <v>0</v>
      </c>
      <c r="S344" s="957">
        <v>0</v>
      </c>
      <c r="T344" s="957">
        <v>0</v>
      </c>
      <c r="U344" s="957">
        <v>0</v>
      </c>
      <c r="V344" s="957">
        <v>0</v>
      </c>
      <c r="W344" s="957">
        <v>0</v>
      </c>
      <c r="X344" s="957">
        <v>0</v>
      </c>
      <c r="Y344" s="957">
        <v>0</v>
      </c>
      <c r="Z344" s="957">
        <v>0</v>
      </c>
      <c r="AA344" s="957">
        <v>0</v>
      </c>
      <c r="AB344" s="937"/>
    </row>
    <row r="345" spans="1:28">
      <c r="A345" s="951" t="s">
        <v>4134</v>
      </c>
      <c r="B345" s="952">
        <v>0</v>
      </c>
      <c r="C345" s="953">
        <v>2.6955900000000002</v>
      </c>
      <c r="D345" s="953">
        <v>0</v>
      </c>
      <c r="E345" s="953">
        <v>0</v>
      </c>
      <c r="F345" s="954">
        <v>0</v>
      </c>
      <c r="G345" s="955">
        <v>0</v>
      </c>
      <c r="H345" s="955">
        <v>0</v>
      </c>
      <c r="I345" s="955">
        <v>0</v>
      </c>
      <c r="J345" s="955">
        <v>0</v>
      </c>
      <c r="K345" s="955">
        <v>2.6955900000000002</v>
      </c>
      <c r="L345" s="956">
        <v>3.48327308939379E-3</v>
      </c>
      <c r="M345" s="957">
        <v>4.2182756678897198E-4</v>
      </c>
      <c r="N345" s="957">
        <v>1.88544139701132E-4</v>
      </c>
      <c r="O345" s="957">
        <v>8.6282911388653395E-4</v>
      </c>
      <c r="P345" s="957">
        <v>2.5565307078119501E-5</v>
      </c>
      <c r="Q345" s="957">
        <v>0</v>
      </c>
      <c r="R345" s="957">
        <v>3.51522972324144E-5</v>
      </c>
      <c r="S345" s="957">
        <v>3.51522972324144E-4</v>
      </c>
      <c r="T345" s="957">
        <v>3.13175011706964E-3</v>
      </c>
      <c r="U345" s="957">
        <v>5.2408879510145098E-3</v>
      </c>
      <c r="V345" s="957">
        <v>5.1130614156239098E-6</v>
      </c>
      <c r="W345" s="957">
        <v>3.1956633847649399E-7</v>
      </c>
      <c r="X345" s="957">
        <v>1.5978316923824699E-4</v>
      </c>
      <c r="Y345" s="957">
        <v>1.5978316923824699E-4</v>
      </c>
      <c r="Z345" s="957">
        <v>3.1956633847649399E-5</v>
      </c>
      <c r="AA345" s="957">
        <v>6.07176043105339E-5</v>
      </c>
      <c r="AB345" s="937"/>
    </row>
    <row r="346" spans="1:28">
      <c r="A346" s="951" t="s">
        <v>4135</v>
      </c>
      <c r="B346" s="952">
        <v>0</v>
      </c>
      <c r="C346" s="953">
        <v>181.18314000000001</v>
      </c>
      <c r="D346" s="953">
        <v>0</v>
      </c>
      <c r="E346" s="953">
        <v>0</v>
      </c>
      <c r="F346" s="954">
        <v>0</v>
      </c>
      <c r="G346" s="955">
        <v>0</v>
      </c>
      <c r="H346" s="955">
        <v>0</v>
      </c>
      <c r="I346" s="955">
        <v>0</v>
      </c>
      <c r="J346" s="955">
        <v>0</v>
      </c>
      <c r="K346" s="955">
        <v>181.18314000000001</v>
      </c>
      <c r="L346" s="956">
        <v>0.42400611531507998</v>
      </c>
      <c r="M346" s="957">
        <v>5.0275010815930998E-2</v>
      </c>
      <c r="N346" s="957">
        <v>2.4632736223066599E-2</v>
      </c>
      <c r="O346" s="957">
        <v>3.8362458052316799E-2</v>
      </c>
      <c r="P346" s="957">
        <v>0</v>
      </c>
      <c r="Q346" s="957">
        <v>2.0190767395956199E-4</v>
      </c>
      <c r="R346" s="957">
        <v>5.8553225448273001E-3</v>
      </c>
      <c r="S346" s="957">
        <v>4.2400611531508002E-2</v>
      </c>
      <c r="T346" s="957">
        <v>0.39977719443993298</v>
      </c>
      <c r="U346" s="957">
        <v>0.61581840557666401</v>
      </c>
      <c r="V346" s="957">
        <v>1.2922091133412E-3</v>
      </c>
      <c r="W346" s="957">
        <v>2.0190767395956199E-4</v>
      </c>
      <c r="X346" s="957">
        <v>3.0286151093934299E-2</v>
      </c>
      <c r="Y346" s="957">
        <v>2.6247997614743099E-2</v>
      </c>
      <c r="Z346" s="957">
        <v>2.0190767395956198E-3</v>
      </c>
      <c r="AA346" s="957">
        <v>9.7117591174549402E-3</v>
      </c>
      <c r="AB346" s="937"/>
    </row>
    <row r="347" spans="1:28">
      <c r="A347" s="951" t="s">
        <v>4136</v>
      </c>
      <c r="B347" s="952">
        <v>0</v>
      </c>
      <c r="C347" s="953">
        <v>302.66703799999999</v>
      </c>
      <c r="D347" s="953">
        <v>0</v>
      </c>
      <c r="E347" s="953">
        <v>0</v>
      </c>
      <c r="F347" s="954">
        <v>0</v>
      </c>
      <c r="G347" s="955">
        <v>0</v>
      </c>
      <c r="H347" s="955">
        <v>0</v>
      </c>
      <c r="I347" s="955">
        <v>0</v>
      </c>
      <c r="J347" s="955">
        <v>0</v>
      </c>
      <c r="K347" s="955">
        <v>302.66703799999999</v>
      </c>
      <c r="L347" s="956">
        <v>0.95786045054444802</v>
      </c>
      <c r="M347" s="957">
        <v>8.4196274478462105E-2</v>
      </c>
      <c r="N347" s="957">
        <v>6.8515996640368004E-2</v>
      </c>
      <c r="O347" s="957">
        <v>5.79488528799132E-2</v>
      </c>
      <c r="P347" s="957">
        <v>6.8175121035191999E-4</v>
      </c>
      <c r="Q347" s="957">
        <v>0</v>
      </c>
      <c r="R347" s="957">
        <v>6.1357608931672802E-3</v>
      </c>
      <c r="S347" s="957">
        <v>7.1583877086951603E-2</v>
      </c>
      <c r="T347" s="957">
        <v>0.67493369824840099</v>
      </c>
      <c r="U347" s="957">
        <v>0.95445169449268796</v>
      </c>
      <c r="V347" s="957">
        <v>9.5445169449268801E-4</v>
      </c>
      <c r="W347" s="957">
        <v>1.8066407074325899E-3</v>
      </c>
      <c r="X347" s="957">
        <v>1.7043780258797998E-2</v>
      </c>
      <c r="Y347" s="957">
        <v>1.7043780258797998E-2</v>
      </c>
      <c r="Z347" s="957">
        <v>3.4087560517595998E-3</v>
      </c>
      <c r="AA347" s="957">
        <v>8.5218901293989992E-3</v>
      </c>
      <c r="AB347" s="937"/>
    </row>
    <row r="348" spans="1:28">
      <c r="A348" s="951" t="s">
        <v>4137</v>
      </c>
      <c r="B348" s="952">
        <v>0</v>
      </c>
      <c r="C348" s="953">
        <v>52.163167999999999</v>
      </c>
      <c r="D348" s="953">
        <v>0</v>
      </c>
      <c r="E348" s="953">
        <v>0</v>
      </c>
      <c r="F348" s="954">
        <v>0</v>
      </c>
      <c r="G348" s="955">
        <v>0</v>
      </c>
      <c r="H348" s="955">
        <v>0</v>
      </c>
      <c r="I348" s="955">
        <v>0</v>
      </c>
      <c r="J348" s="955">
        <v>0</v>
      </c>
      <c r="K348" s="955">
        <v>52.163167999999999</v>
      </c>
      <c r="L348" s="956">
        <v>0.11007562288756</v>
      </c>
      <c r="M348" s="957">
        <v>1.24917279906107E-2</v>
      </c>
      <c r="N348" s="957">
        <v>5.9985030449962303E-3</v>
      </c>
      <c r="O348" s="957">
        <v>8.0392308850464993E-3</v>
      </c>
      <c r="P348" s="957">
        <v>1.4841657018547401E-3</v>
      </c>
      <c r="Q348" s="957">
        <v>0</v>
      </c>
      <c r="R348" s="957">
        <v>2.47360950309123E-3</v>
      </c>
      <c r="S348" s="957">
        <v>9.2760356365921195E-3</v>
      </c>
      <c r="T348" s="957">
        <v>9.0286746862829906E-2</v>
      </c>
      <c r="U348" s="957">
        <v>7.9773906474692194E-2</v>
      </c>
      <c r="V348" s="957">
        <v>3.3393728291731601E-4</v>
      </c>
      <c r="W348" s="957">
        <v>1.2368047515456201E-5</v>
      </c>
      <c r="X348" s="957">
        <v>6.2458639953053598E-2</v>
      </c>
      <c r="Y348" s="957">
        <v>6.2458639953053598E-2</v>
      </c>
      <c r="Z348" s="957">
        <v>2.47360950309123E-3</v>
      </c>
      <c r="AA348" s="957">
        <v>1.2491727990610699E-3</v>
      </c>
      <c r="AB348" s="937"/>
    </row>
    <row r="349" spans="1:28">
      <c r="A349" s="951" t="s">
        <v>4138</v>
      </c>
      <c r="B349" s="952">
        <v>0</v>
      </c>
      <c r="C349" s="953">
        <v>293.937026</v>
      </c>
      <c r="D349" s="953">
        <v>-4</v>
      </c>
      <c r="E349" s="953">
        <v>0</v>
      </c>
      <c r="F349" s="954">
        <v>0</v>
      </c>
      <c r="G349" s="955">
        <v>0</v>
      </c>
      <c r="H349" s="955">
        <v>0</v>
      </c>
      <c r="I349" s="955">
        <v>0</v>
      </c>
      <c r="J349" s="955">
        <v>0</v>
      </c>
      <c r="K349" s="955">
        <v>297.937026</v>
      </c>
      <c r="L349" s="956">
        <v>0.71291689333135699</v>
      </c>
      <c r="M349" s="957">
        <v>8.81927363733188E-2</v>
      </c>
      <c r="N349" s="957">
        <v>3.8411470545870498E-2</v>
      </c>
      <c r="O349" s="957">
        <v>5.8385435229723198E-2</v>
      </c>
      <c r="P349" s="957">
        <v>3.9947929367705401E-3</v>
      </c>
      <c r="Q349" s="957">
        <v>0</v>
      </c>
      <c r="R349" s="957">
        <v>9.8333364597428599E-3</v>
      </c>
      <c r="S349" s="957">
        <v>7.6822941091741107E-2</v>
      </c>
      <c r="T349" s="957">
        <v>0.72213564626236604</v>
      </c>
      <c r="U349" s="957">
        <v>1.0048440694799701</v>
      </c>
      <c r="V349" s="957">
        <v>7.6822941091741104E-4</v>
      </c>
      <c r="W349" s="957">
        <v>3.3802094080366102E-4</v>
      </c>
      <c r="X349" s="957">
        <v>2.4583341149357198E-2</v>
      </c>
      <c r="Y349" s="957">
        <v>2.4583341149357198E-2</v>
      </c>
      <c r="Z349" s="957">
        <v>0</v>
      </c>
      <c r="AA349" s="957">
        <v>1.2353128927552E-2</v>
      </c>
      <c r="AB349" s="937"/>
    </row>
    <row r="350" spans="1:28">
      <c r="A350" s="942"/>
      <c r="B350" s="943"/>
      <c r="C350" s="942"/>
      <c r="D350" s="942"/>
      <c r="E350" s="942"/>
      <c r="F350" s="943"/>
      <c r="G350" s="942"/>
      <c r="H350" s="942"/>
      <c r="I350" s="942"/>
      <c r="J350" s="942"/>
      <c r="K350" s="942"/>
      <c r="L350" s="943"/>
      <c r="M350" s="942"/>
      <c r="N350" s="942"/>
      <c r="O350" s="942"/>
      <c r="P350" s="942"/>
      <c r="Q350" s="942"/>
      <c r="R350" s="942"/>
      <c r="S350" s="942"/>
      <c r="T350" s="942"/>
      <c r="U350" s="942"/>
      <c r="V350" s="942"/>
      <c r="W350" s="942"/>
      <c r="X350" s="942"/>
      <c r="Y350" s="942"/>
      <c r="Z350" s="942"/>
      <c r="AA350" s="942"/>
      <c r="AB350" s="937"/>
    </row>
    <row r="351" spans="1:28">
      <c r="A351" s="944" t="s">
        <v>4139</v>
      </c>
      <c r="B351" s="945">
        <v>486</v>
      </c>
      <c r="C351" s="946">
        <v>11076</v>
      </c>
      <c r="D351" s="946">
        <v>0</v>
      </c>
      <c r="E351" s="946">
        <v>0</v>
      </c>
      <c r="F351" s="947">
        <v>0</v>
      </c>
      <c r="G351" s="948">
        <v>0</v>
      </c>
      <c r="H351" s="948">
        <v>0</v>
      </c>
      <c r="I351" s="948">
        <v>145</v>
      </c>
      <c r="J351" s="948">
        <v>0</v>
      </c>
      <c r="K351" s="948">
        <v>11416</v>
      </c>
      <c r="L351" s="949">
        <v>17.065428856838501</v>
      </c>
      <c r="M351" s="950">
        <v>2.2975318628587602</v>
      </c>
      <c r="N351" s="950">
        <v>0.83781850496336896</v>
      </c>
      <c r="O351" s="950">
        <v>1.21470753956271</v>
      </c>
      <c r="P351" s="950">
        <v>5.8126804150261703E-2</v>
      </c>
      <c r="Q351" s="950">
        <v>1.9876635270267899E-5</v>
      </c>
      <c r="R351" s="950">
        <v>0.91652207105290595</v>
      </c>
      <c r="S351" s="950">
        <v>2.3465811174507598</v>
      </c>
      <c r="T351" s="950">
        <v>30.734514108048401</v>
      </c>
      <c r="U351" s="950">
        <v>33.096224536708597</v>
      </c>
      <c r="V351" s="950">
        <v>0.117591129769523</v>
      </c>
      <c r="W351" s="950">
        <v>3.04235876303924E-2</v>
      </c>
      <c r="X351" s="950">
        <v>447.18989813722197</v>
      </c>
      <c r="Y351" s="950">
        <v>446.83990625985098</v>
      </c>
      <c r="Z351" s="950">
        <v>1.74432596353516</v>
      </c>
      <c r="AA351" s="950">
        <v>0.36586324864947001</v>
      </c>
      <c r="AB351" s="937"/>
    </row>
    <row r="352" spans="1:28">
      <c r="A352" s="951" t="s">
        <v>4140</v>
      </c>
      <c r="B352" s="952">
        <v>246.16074159999999</v>
      </c>
      <c r="C352" s="953">
        <v>1882</v>
      </c>
      <c r="D352" s="953">
        <v>0</v>
      </c>
      <c r="E352" s="953">
        <v>0</v>
      </c>
      <c r="F352" s="954">
        <v>0</v>
      </c>
      <c r="G352" s="955">
        <v>0</v>
      </c>
      <c r="H352" s="955">
        <v>0</v>
      </c>
      <c r="I352" s="955">
        <v>123</v>
      </c>
      <c r="J352" s="955">
        <v>0</v>
      </c>
      <c r="K352" s="955">
        <v>2005.1607415999999</v>
      </c>
      <c r="L352" s="956">
        <v>2.8868096057557202</v>
      </c>
      <c r="M352" s="957">
        <v>0.36303817769352298</v>
      </c>
      <c r="N352" s="957">
        <v>0.15308838818401599</v>
      </c>
      <c r="O352" s="957">
        <v>0.30617677636803098</v>
      </c>
      <c r="P352" s="957">
        <v>1.3121861844344201E-2</v>
      </c>
      <c r="Q352" s="957">
        <v>0</v>
      </c>
      <c r="R352" s="957">
        <v>0.14652745726184399</v>
      </c>
      <c r="S352" s="957">
        <v>0.34991631584917898</v>
      </c>
      <c r="T352" s="957">
        <v>5.1175261192942401</v>
      </c>
      <c r="U352" s="957">
        <v>5.6861401325491503</v>
      </c>
      <c r="V352" s="957">
        <v>1.6621025002836E-2</v>
      </c>
      <c r="W352" s="957">
        <v>3.7178608558975199E-3</v>
      </c>
      <c r="X352" s="957">
        <v>55.439866292354303</v>
      </c>
      <c r="Y352" s="957">
        <v>55.308647673910798</v>
      </c>
      <c r="Z352" s="957">
        <v>0.19682792766516299</v>
      </c>
      <c r="AA352" s="957">
        <v>5.0300470403319399E-2</v>
      </c>
      <c r="AB352" s="937"/>
    </row>
    <row r="353" spans="1:28">
      <c r="A353" s="951" t="s">
        <v>4141</v>
      </c>
      <c r="B353" s="952">
        <v>75.595129200000002</v>
      </c>
      <c r="C353" s="953">
        <v>35.24503</v>
      </c>
      <c r="D353" s="953">
        <v>0</v>
      </c>
      <c r="E353" s="953">
        <v>0</v>
      </c>
      <c r="F353" s="954">
        <v>0</v>
      </c>
      <c r="G353" s="955">
        <v>0</v>
      </c>
      <c r="H353" s="955">
        <v>0</v>
      </c>
      <c r="I353" s="955">
        <v>10</v>
      </c>
      <c r="J353" s="955">
        <v>0</v>
      </c>
      <c r="K353" s="955">
        <v>100.8401592</v>
      </c>
      <c r="L353" s="956">
        <v>0.183170769845516</v>
      </c>
      <c r="M353" s="957">
        <v>1.8317076984551602E-2</v>
      </c>
      <c r="N353" s="957">
        <v>1.20240934806565E-2</v>
      </c>
      <c r="O353" s="957">
        <v>2.47224351938733E-2</v>
      </c>
      <c r="P353" s="957">
        <v>4.4949882170678698E-4</v>
      </c>
      <c r="Q353" s="957">
        <v>0</v>
      </c>
      <c r="R353" s="957">
        <v>8.09097879072216E-3</v>
      </c>
      <c r="S353" s="957">
        <v>1.57324587597375E-2</v>
      </c>
      <c r="T353" s="957">
        <v>0.212388193256457</v>
      </c>
      <c r="U353" s="957">
        <v>0.25958556953566903</v>
      </c>
      <c r="V353" s="957">
        <v>8.6528523178556398E-4</v>
      </c>
      <c r="W353" s="957">
        <v>2.8093676356674197E-4</v>
      </c>
      <c r="X353" s="957">
        <v>1.09003464263896</v>
      </c>
      <c r="Y353" s="957">
        <v>1.09003464263896</v>
      </c>
      <c r="Z353" s="957">
        <v>1.12374705426697E-2</v>
      </c>
      <c r="AA353" s="957">
        <v>2.69699293024072E-3</v>
      </c>
      <c r="AB353" s="937"/>
    </row>
    <row r="354" spans="1:28">
      <c r="A354" s="951" t="s">
        <v>4142</v>
      </c>
      <c r="B354" s="952">
        <v>122.43023959999999</v>
      </c>
      <c r="C354" s="953">
        <v>32.444249999999997</v>
      </c>
      <c r="D354" s="953">
        <v>0</v>
      </c>
      <c r="E354" s="953">
        <v>0</v>
      </c>
      <c r="F354" s="954">
        <v>0</v>
      </c>
      <c r="G354" s="955">
        <v>0</v>
      </c>
      <c r="H354" s="955">
        <v>0</v>
      </c>
      <c r="I354" s="955">
        <v>8</v>
      </c>
      <c r="J354" s="955">
        <v>0</v>
      </c>
      <c r="K354" s="955">
        <v>146.8744896</v>
      </c>
      <c r="L354" s="956">
        <v>0.200240260149493</v>
      </c>
      <c r="M354" s="957">
        <v>2.62715221316135E-2</v>
      </c>
      <c r="N354" s="957">
        <v>1.0092109111534501E-2</v>
      </c>
      <c r="O354" s="957">
        <v>1.2815376649567599E-2</v>
      </c>
      <c r="P354" s="957">
        <v>9.6115324871756897E-4</v>
      </c>
      <c r="Q354" s="957">
        <v>0</v>
      </c>
      <c r="R354" s="957">
        <v>1.185422340085E-2</v>
      </c>
      <c r="S354" s="957">
        <v>2.7232675380331101E-2</v>
      </c>
      <c r="T354" s="957">
        <v>0.42130550735453398</v>
      </c>
      <c r="U354" s="957">
        <v>0.44693626065366898</v>
      </c>
      <c r="V354" s="957">
        <v>1.40969143145243E-3</v>
      </c>
      <c r="W354" s="957">
        <v>4.0048052029898699E-4</v>
      </c>
      <c r="X354" s="957">
        <v>5.40168125779274</v>
      </c>
      <c r="Y354" s="957">
        <v>5.4000793357115402</v>
      </c>
      <c r="Z354" s="957">
        <v>1.60192208119595E-2</v>
      </c>
      <c r="AA354" s="957">
        <v>3.52422857863109E-3</v>
      </c>
      <c r="AB354" s="937"/>
    </row>
    <row r="355" spans="1:28">
      <c r="A355" s="951" t="s">
        <v>4143</v>
      </c>
      <c r="B355" s="952">
        <v>41.374182599999997</v>
      </c>
      <c r="C355" s="953">
        <v>0</v>
      </c>
      <c r="D355" s="953">
        <v>0</v>
      </c>
      <c r="E355" s="953">
        <v>0</v>
      </c>
      <c r="F355" s="954">
        <v>0</v>
      </c>
      <c r="G355" s="955">
        <v>0</v>
      </c>
      <c r="H355" s="955">
        <v>0</v>
      </c>
      <c r="I355" s="955">
        <v>4</v>
      </c>
      <c r="J355" s="955">
        <v>0</v>
      </c>
      <c r="K355" s="955">
        <v>37.374182599999997</v>
      </c>
      <c r="L355" s="956">
        <v>4.6469882231946098E-2</v>
      </c>
      <c r="M355" s="957">
        <v>6.7259040072553504E-3</v>
      </c>
      <c r="N355" s="957">
        <v>2.11967883865017E-3</v>
      </c>
      <c r="O355" s="957">
        <v>4.8915665507311698E-3</v>
      </c>
      <c r="P355" s="957">
        <v>4.07630545894264E-5</v>
      </c>
      <c r="Q355" s="957">
        <v>0</v>
      </c>
      <c r="R355" s="957">
        <v>3.3425704763329601E-3</v>
      </c>
      <c r="S355" s="957">
        <v>6.1144581884139603E-3</v>
      </c>
      <c r="T355" s="957">
        <v>8.6010045183689696E-2</v>
      </c>
      <c r="U355" s="957">
        <v>8.9678720096738093E-2</v>
      </c>
      <c r="V355" s="957">
        <v>9.7831331014623296E-5</v>
      </c>
      <c r="W355" s="957">
        <v>6.1144581884139596E-5</v>
      </c>
      <c r="X355" s="957">
        <v>1.1658233612575899</v>
      </c>
      <c r="Y355" s="957">
        <v>1.1658233612575899</v>
      </c>
      <c r="Z355" s="957">
        <v>5.7068276425196896E-3</v>
      </c>
      <c r="AA355" s="957">
        <v>7.8672695357592901E-4</v>
      </c>
      <c r="AB355" s="937"/>
    </row>
    <row r="356" spans="1:28">
      <c r="A356" s="951" t="s">
        <v>4251</v>
      </c>
      <c r="B356" s="952">
        <v>0</v>
      </c>
      <c r="C356" s="953">
        <v>0</v>
      </c>
      <c r="D356" s="953">
        <v>0</v>
      </c>
      <c r="E356" s="953">
        <v>0</v>
      </c>
      <c r="F356" s="954">
        <v>0</v>
      </c>
      <c r="G356" s="955">
        <v>0</v>
      </c>
      <c r="H356" s="955">
        <v>0</v>
      </c>
      <c r="I356" s="955">
        <v>0</v>
      </c>
      <c r="J356" s="955">
        <v>0</v>
      </c>
      <c r="K356" s="955">
        <v>0</v>
      </c>
      <c r="L356" s="956">
        <v>0</v>
      </c>
      <c r="M356" s="957">
        <v>0</v>
      </c>
      <c r="N356" s="957">
        <v>0</v>
      </c>
      <c r="O356" s="957">
        <v>0</v>
      </c>
      <c r="P356" s="957">
        <v>0</v>
      </c>
      <c r="Q356" s="957">
        <v>0</v>
      </c>
      <c r="R356" s="957">
        <v>0</v>
      </c>
      <c r="S356" s="957">
        <v>0</v>
      </c>
      <c r="T356" s="957">
        <v>0</v>
      </c>
      <c r="U356" s="957">
        <v>0</v>
      </c>
      <c r="V356" s="957">
        <v>0</v>
      </c>
      <c r="W356" s="957">
        <v>0</v>
      </c>
      <c r="X356" s="957">
        <v>0</v>
      </c>
      <c r="Y356" s="957">
        <v>0</v>
      </c>
      <c r="Z356" s="957">
        <v>0</v>
      </c>
      <c r="AA356" s="957">
        <v>0</v>
      </c>
      <c r="AB356" s="937"/>
    </row>
    <row r="357" spans="1:28">
      <c r="A357" s="951" t="s">
        <v>4144</v>
      </c>
      <c r="B357" s="952">
        <v>0</v>
      </c>
      <c r="C357" s="953">
        <v>9117.4574100000009</v>
      </c>
      <c r="D357" s="953">
        <v>0</v>
      </c>
      <c r="E357" s="953">
        <v>8.9999999999999993E-3</v>
      </c>
      <c r="F357" s="954">
        <v>0</v>
      </c>
      <c r="G357" s="955">
        <v>0</v>
      </c>
      <c r="H357" s="955">
        <v>0</v>
      </c>
      <c r="I357" s="955">
        <v>0</v>
      </c>
      <c r="J357" s="955">
        <v>0</v>
      </c>
      <c r="K357" s="955">
        <v>9117.4484100000009</v>
      </c>
      <c r="L357" s="956">
        <v>13.727271572764</v>
      </c>
      <c r="M357" s="957">
        <v>1.88074429422121</v>
      </c>
      <c r="N357" s="957">
        <v>0.65934139050283602</v>
      </c>
      <c r="O357" s="957">
        <v>0.86471002033158895</v>
      </c>
      <c r="P357" s="957">
        <v>4.32355010165794E-2</v>
      </c>
      <c r="Q357" s="957">
        <v>0</v>
      </c>
      <c r="R357" s="957">
        <v>0.74581239253599496</v>
      </c>
      <c r="S357" s="957">
        <v>1.9455975457460699</v>
      </c>
      <c r="T357" s="957">
        <v>24.860413084533199</v>
      </c>
      <c r="U357" s="957">
        <v>26.5898331251964</v>
      </c>
      <c r="V357" s="957">
        <v>9.8360764812718202E-2</v>
      </c>
      <c r="W357" s="957">
        <v>2.59413006099477E-2</v>
      </c>
      <c r="X357" s="957">
        <v>382.74227274926898</v>
      </c>
      <c r="Y357" s="957">
        <v>382.52609524418699</v>
      </c>
      <c r="Z357" s="957">
        <v>1.5132425355802801</v>
      </c>
      <c r="AA357" s="957">
        <v>0.308052944743128</v>
      </c>
      <c r="AB357" s="937"/>
    </row>
    <row r="358" spans="1:28">
      <c r="A358" s="951" t="s">
        <v>4145</v>
      </c>
      <c r="B358" s="952">
        <v>0</v>
      </c>
      <c r="C358" s="953">
        <v>0</v>
      </c>
      <c r="D358" s="953">
        <v>0</v>
      </c>
      <c r="E358" s="953">
        <v>0</v>
      </c>
      <c r="F358" s="954">
        <v>0</v>
      </c>
      <c r="G358" s="955">
        <v>0</v>
      </c>
      <c r="H358" s="955">
        <v>0</v>
      </c>
      <c r="I358" s="955">
        <v>0</v>
      </c>
      <c r="J358" s="955">
        <v>0</v>
      </c>
      <c r="K358" s="955">
        <v>0</v>
      </c>
      <c r="L358" s="956">
        <v>0</v>
      </c>
      <c r="M358" s="957">
        <v>0</v>
      </c>
      <c r="N358" s="957">
        <v>0</v>
      </c>
      <c r="O358" s="957">
        <v>0</v>
      </c>
      <c r="P358" s="957">
        <v>0</v>
      </c>
      <c r="Q358" s="957">
        <v>0</v>
      </c>
      <c r="R358" s="957">
        <v>0</v>
      </c>
      <c r="S358" s="957">
        <v>0</v>
      </c>
      <c r="T358" s="957">
        <v>0</v>
      </c>
      <c r="U358" s="957">
        <v>0</v>
      </c>
      <c r="V358" s="957">
        <v>0</v>
      </c>
      <c r="W358" s="957">
        <v>0</v>
      </c>
      <c r="X358" s="957">
        <v>0</v>
      </c>
      <c r="Y358" s="957">
        <v>0</v>
      </c>
      <c r="Z358" s="957">
        <v>0</v>
      </c>
      <c r="AA358" s="957">
        <v>0</v>
      </c>
      <c r="AB358" s="937"/>
    </row>
    <row r="359" spans="1:28">
      <c r="A359" s="951" t="s">
        <v>4146</v>
      </c>
      <c r="B359" s="952">
        <v>0</v>
      </c>
      <c r="C359" s="953">
        <v>0</v>
      </c>
      <c r="D359" s="953">
        <v>0</v>
      </c>
      <c r="E359" s="953">
        <v>0</v>
      </c>
      <c r="F359" s="954">
        <v>0</v>
      </c>
      <c r="G359" s="955">
        <v>0</v>
      </c>
      <c r="H359" s="955">
        <v>0</v>
      </c>
      <c r="I359" s="955">
        <v>0</v>
      </c>
      <c r="J359" s="955">
        <v>0</v>
      </c>
      <c r="K359" s="955">
        <v>0</v>
      </c>
      <c r="L359" s="956">
        <v>0</v>
      </c>
      <c r="M359" s="957">
        <v>0</v>
      </c>
      <c r="N359" s="957">
        <v>0</v>
      </c>
      <c r="O359" s="957">
        <v>0</v>
      </c>
      <c r="P359" s="957">
        <v>0</v>
      </c>
      <c r="Q359" s="957">
        <v>0</v>
      </c>
      <c r="R359" s="957">
        <v>0</v>
      </c>
      <c r="S359" s="957">
        <v>0</v>
      </c>
      <c r="T359" s="957">
        <v>0</v>
      </c>
      <c r="U359" s="957">
        <v>0</v>
      </c>
      <c r="V359" s="957">
        <v>0</v>
      </c>
      <c r="W359" s="957">
        <v>0</v>
      </c>
      <c r="X359" s="957">
        <v>0</v>
      </c>
      <c r="Y359" s="957">
        <v>0</v>
      </c>
      <c r="Z359" s="957">
        <v>0</v>
      </c>
      <c r="AA359" s="957">
        <v>0</v>
      </c>
      <c r="AB359" s="937"/>
    </row>
    <row r="360" spans="1:28">
      <c r="A360" s="951" t="s">
        <v>4148</v>
      </c>
      <c r="B360" s="952">
        <v>0</v>
      </c>
      <c r="C360" s="953">
        <v>8.3831199999999999</v>
      </c>
      <c r="D360" s="953">
        <v>0</v>
      </c>
      <c r="E360" s="953">
        <v>0</v>
      </c>
      <c r="F360" s="954">
        <v>0</v>
      </c>
      <c r="G360" s="955">
        <v>0</v>
      </c>
      <c r="H360" s="955">
        <v>0</v>
      </c>
      <c r="I360" s="955">
        <v>0</v>
      </c>
      <c r="J360" s="955">
        <v>0</v>
      </c>
      <c r="K360" s="955">
        <v>8.3831199999999999</v>
      </c>
      <c r="L360" s="956">
        <v>2.14667660918893E-2</v>
      </c>
      <c r="M360" s="957">
        <v>2.4348878206078102E-3</v>
      </c>
      <c r="N360" s="957">
        <v>1.1528448456755401E-3</v>
      </c>
      <c r="O360" s="957">
        <v>1.3913644689187499E-3</v>
      </c>
      <c r="P360" s="957">
        <v>3.1802616432428601E-4</v>
      </c>
      <c r="Q360" s="957">
        <v>1.9876635270267899E-5</v>
      </c>
      <c r="R360" s="957">
        <v>8.9444858716205395E-4</v>
      </c>
      <c r="S360" s="957">
        <v>1.98766352702679E-3</v>
      </c>
      <c r="T360" s="957">
        <v>3.6871158426346903E-2</v>
      </c>
      <c r="U360" s="957">
        <v>2.40507286770241E-2</v>
      </c>
      <c r="V360" s="957">
        <v>2.3653195971618801E-4</v>
      </c>
      <c r="W360" s="957">
        <v>2.18642987972947E-5</v>
      </c>
      <c r="X360" s="957">
        <v>1.3502198339092999</v>
      </c>
      <c r="Y360" s="957">
        <v>1.34922600214578</v>
      </c>
      <c r="Z360" s="957">
        <v>1.29198129256741E-3</v>
      </c>
      <c r="AA360" s="957">
        <v>5.0188504057426398E-4</v>
      </c>
      <c r="AB360" s="937"/>
    </row>
    <row r="361" spans="1:28">
      <c r="A361" s="942"/>
      <c r="B361" s="943"/>
      <c r="C361" s="942"/>
      <c r="D361" s="942"/>
      <c r="E361" s="942"/>
      <c r="F361" s="943"/>
      <c r="G361" s="942"/>
      <c r="H361" s="942"/>
      <c r="I361" s="942"/>
      <c r="J361" s="942"/>
      <c r="K361" s="942"/>
      <c r="L361" s="943"/>
      <c r="M361" s="942"/>
      <c r="N361" s="942"/>
      <c r="O361" s="942"/>
      <c r="P361" s="942"/>
      <c r="Q361" s="942"/>
      <c r="R361" s="942"/>
      <c r="S361" s="942"/>
      <c r="T361" s="942"/>
      <c r="U361" s="942"/>
      <c r="V361" s="942"/>
      <c r="W361" s="942"/>
      <c r="X361" s="942"/>
      <c r="Y361" s="942"/>
      <c r="Z361" s="942"/>
      <c r="AA361" s="942"/>
      <c r="AB361" s="937"/>
    </row>
    <row r="362" spans="1:28">
      <c r="A362" s="944" t="s">
        <v>4149</v>
      </c>
      <c r="B362" s="945">
        <v>185</v>
      </c>
      <c r="C362" s="946">
        <v>320</v>
      </c>
      <c r="D362" s="946">
        <v>0</v>
      </c>
      <c r="E362" s="946">
        <v>0</v>
      </c>
      <c r="F362" s="947">
        <v>47</v>
      </c>
      <c r="G362" s="948">
        <v>0</v>
      </c>
      <c r="H362" s="948">
        <v>0</v>
      </c>
      <c r="I362" s="948">
        <v>28</v>
      </c>
      <c r="J362" s="948">
        <v>1</v>
      </c>
      <c r="K362" s="948">
        <v>428</v>
      </c>
      <c r="L362" s="949">
        <v>3.3721411886996702</v>
      </c>
      <c r="M362" s="950">
        <v>3.5357907871940597E-2</v>
      </c>
      <c r="N362" s="950">
        <v>0.35888745881080902</v>
      </c>
      <c r="O362" s="950">
        <v>6.4336759301257193E-2</v>
      </c>
      <c r="P362" s="950">
        <v>8.8918353556249698E-5</v>
      </c>
      <c r="Q362" s="950">
        <v>0</v>
      </c>
      <c r="R362" s="950">
        <v>3.1891967889130599E-3</v>
      </c>
      <c r="S362" s="950">
        <v>2.7321289544347201E-2</v>
      </c>
      <c r="T362" s="950">
        <v>0.28593640771533402</v>
      </c>
      <c r="U362" s="950">
        <v>0.53605003156079001</v>
      </c>
      <c r="V362" s="950">
        <v>2.5024016115896003E-4</v>
      </c>
      <c r="W362" s="950">
        <v>3.12875573830934E-4</v>
      </c>
      <c r="X362" s="950">
        <v>0.49595931836422602</v>
      </c>
      <c r="Y362" s="950">
        <v>0.481476715932734</v>
      </c>
      <c r="Z362" s="950">
        <v>0</v>
      </c>
      <c r="AA362" s="950">
        <v>3.0163378466298799E-3</v>
      </c>
      <c r="AB362" s="937"/>
    </row>
    <row r="363" spans="1:28">
      <c r="A363" s="951" t="s">
        <v>4150</v>
      </c>
      <c r="B363" s="952">
        <v>64.934277399999999</v>
      </c>
      <c r="C363" s="953">
        <v>0</v>
      </c>
      <c r="D363" s="953">
        <v>0</v>
      </c>
      <c r="E363" s="953">
        <v>0</v>
      </c>
      <c r="F363" s="954">
        <v>0</v>
      </c>
      <c r="G363" s="955">
        <v>0</v>
      </c>
      <c r="H363" s="955">
        <v>0</v>
      </c>
      <c r="I363" s="955">
        <v>4</v>
      </c>
      <c r="J363" s="955">
        <v>0</v>
      </c>
      <c r="K363" s="955">
        <v>60.934277399999999</v>
      </c>
      <c r="L363" s="956">
        <v>0.48327571626586402</v>
      </c>
      <c r="M363" s="957">
        <v>4.26207283403378E-3</v>
      </c>
      <c r="N363" s="957">
        <v>5.1795020711902E-2</v>
      </c>
      <c r="O363" s="957">
        <v>5.7790818088593598E-3</v>
      </c>
      <c r="P363" s="957">
        <v>0</v>
      </c>
      <c r="Q363" s="957">
        <v>0</v>
      </c>
      <c r="R363" s="957">
        <v>4.3343113566445202E-4</v>
      </c>
      <c r="S363" s="957">
        <v>3.6119261305370999E-3</v>
      </c>
      <c r="T363" s="957">
        <v>4.7677424923089698E-2</v>
      </c>
      <c r="U363" s="957">
        <v>0.106913013463898</v>
      </c>
      <c r="V363" s="957">
        <v>4.3343113566445197E-5</v>
      </c>
      <c r="W363" s="957">
        <v>1.01133931655039E-4</v>
      </c>
      <c r="X363" s="957">
        <v>7.2238522610741998E-3</v>
      </c>
      <c r="Y363" s="957">
        <v>7.2238522610741998E-3</v>
      </c>
      <c r="Z363" s="957">
        <v>0</v>
      </c>
      <c r="AA363" s="957">
        <v>3.6119261305370999E-4</v>
      </c>
      <c r="AB363" s="937"/>
    </row>
    <row r="364" spans="1:28">
      <c r="A364" s="951" t="s">
        <v>4152</v>
      </c>
      <c r="B364" s="952">
        <v>0</v>
      </c>
      <c r="C364" s="953">
        <v>0</v>
      </c>
      <c r="D364" s="953">
        <v>0</v>
      </c>
      <c r="E364" s="953">
        <v>0</v>
      </c>
      <c r="F364" s="954">
        <v>0</v>
      </c>
      <c r="G364" s="955">
        <v>0</v>
      </c>
      <c r="H364" s="955">
        <v>0</v>
      </c>
      <c r="I364" s="955">
        <v>0</v>
      </c>
      <c r="J364" s="955">
        <v>0</v>
      </c>
      <c r="K364" s="955">
        <v>0</v>
      </c>
      <c r="L364" s="956">
        <v>0</v>
      </c>
      <c r="M364" s="957">
        <v>0</v>
      </c>
      <c r="N364" s="957">
        <v>0</v>
      </c>
      <c r="O364" s="957">
        <v>0</v>
      </c>
      <c r="P364" s="957">
        <v>0</v>
      </c>
      <c r="Q364" s="957">
        <v>0</v>
      </c>
      <c r="R364" s="957">
        <v>0</v>
      </c>
      <c r="S364" s="957">
        <v>0</v>
      </c>
      <c r="T364" s="957">
        <v>0</v>
      </c>
      <c r="U364" s="957">
        <v>0</v>
      </c>
      <c r="V364" s="957">
        <v>0</v>
      </c>
      <c r="W364" s="957">
        <v>0</v>
      </c>
      <c r="X364" s="957">
        <v>0</v>
      </c>
      <c r="Y364" s="957">
        <v>0</v>
      </c>
      <c r="Z364" s="957">
        <v>0</v>
      </c>
      <c r="AA364" s="957">
        <v>0</v>
      </c>
      <c r="AB364" s="937"/>
    </row>
    <row r="365" spans="1:28">
      <c r="A365" s="951" t="s">
        <v>4153</v>
      </c>
      <c r="B365" s="952">
        <v>46.155138999999998</v>
      </c>
      <c r="C365" s="953">
        <v>227.58769000000001</v>
      </c>
      <c r="D365" s="953">
        <v>0</v>
      </c>
      <c r="E365" s="953">
        <v>0</v>
      </c>
      <c r="F365" s="954">
        <v>0</v>
      </c>
      <c r="G365" s="955">
        <v>0</v>
      </c>
      <c r="H365" s="955">
        <v>0</v>
      </c>
      <c r="I365" s="955">
        <v>20</v>
      </c>
      <c r="J365" s="955">
        <v>0</v>
      </c>
      <c r="K365" s="955">
        <v>253.742829</v>
      </c>
      <c r="L365" s="956">
        <v>1.9853857624345701</v>
      </c>
      <c r="M365" s="957">
        <v>2.5268546067349101E-2</v>
      </c>
      <c r="N365" s="957">
        <v>0.20936795312946399</v>
      </c>
      <c r="O365" s="957">
        <v>4.21142434455819E-2</v>
      </c>
      <c r="P365" s="957">
        <v>0</v>
      </c>
      <c r="Q365" s="957">
        <v>0</v>
      </c>
      <c r="R365" s="957">
        <v>2.4065281968903901E-3</v>
      </c>
      <c r="S365" s="957">
        <v>1.8048961476678001E-2</v>
      </c>
      <c r="T365" s="957">
        <v>0.18349777501289199</v>
      </c>
      <c r="U365" s="957">
        <v>0.33390578731854198</v>
      </c>
      <c r="V365" s="957">
        <v>1.2032640984452E-4</v>
      </c>
      <c r="W365" s="957">
        <v>1.5040801230565E-4</v>
      </c>
      <c r="X365" s="957">
        <v>9.0244807383389802E-2</v>
      </c>
      <c r="Y365" s="957">
        <v>9.0244807383389802E-2</v>
      </c>
      <c r="Z365" s="957">
        <v>0</v>
      </c>
      <c r="AA365" s="957">
        <v>2.1057121722790899E-3</v>
      </c>
      <c r="AB365" s="937"/>
    </row>
    <row r="366" spans="1:28">
      <c r="A366" s="951" t="s">
        <v>4155</v>
      </c>
      <c r="B366" s="952">
        <v>68.614749599999996</v>
      </c>
      <c r="C366" s="953">
        <v>0</v>
      </c>
      <c r="D366" s="953">
        <v>0</v>
      </c>
      <c r="E366" s="953">
        <v>0</v>
      </c>
      <c r="F366" s="954">
        <v>0</v>
      </c>
      <c r="G366" s="955">
        <v>0</v>
      </c>
      <c r="H366" s="955">
        <v>0</v>
      </c>
      <c r="I366" s="955">
        <v>4</v>
      </c>
      <c r="J366" s="955">
        <v>0</v>
      </c>
      <c r="K366" s="955">
        <v>64.614749599999996</v>
      </c>
      <c r="L366" s="956">
        <v>0.49714554560855501</v>
      </c>
      <c r="M366" s="957">
        <v>5.13231919195272E-3</v>
      </c>
      <c r="N366" s="957">
        <v>5.2931829278198998E-2</v>
      </c>
      <c r="O366" s="957">
        <v>8.4261956882805897E-3</v>
      </c>
      <c r="P366" s="957">
        <v>0</v>
      </c>
      <c r="Q366" s="957">
        <v>0</v>
      </c>
      <c r="R366" s="957">
        <v>3.0640711593747601E-4</v>
      </c>
      <c r="S366" s="957">
        <v>4.5961067390621396E-3</v>
      </c>
      <c r="T366" s="957">
        <v>4.3663014021090303E-2</v>
      </c>
      <c r="U366" s="957">
        <v>7.6601778984368998E-2</v>
      </c>
      <c r="V366" s="957">
        <v>6.8941601085932103E-5</v>
      </c>
      <c r="W366" s="957">
        <v>5.3621245289058298E-5</v>
      </c>
      <c r="X366" s="957">
        <v>3.4470800542966001E-2</v>
      </c>
      <c r="Y366" s="957">
        <v>3.3704782753122303E-2</v>
      </c>
      <c r="Z366" s="957">
        <v>0</v>
      </c>
      <c r="AA366" s="957">
        <v>4.9025138549996098E-4</v>
      </c>
      <c r="AB366" s="937"/>
    </row>
    <row r="367" spans="1:28">
      <c r="A367" s="951" t="s">
        <v>4156</v>
      </c>
      <c r="B367" s="952">
        <v>5.2818104000000003</v>
      </c>
      <c r="C367" s="953">
        <v>0</v>
      </c>
      <c r="D367" s="953">
        <v>0</v>
      </c>
      <c r="E367" s="953">
        <v>0</v>
      </c>
      <c r="F367" s="954">
        <v>0</v>
      </c>
      <c r="G367" s="955">
        <v>0</v>
      </c>
      <c r="H367" s="955">
        <v>0</v>
      </c>
      <c r="I367" s="955">
        <v>0</v>
      </c>
      <c r="J367" s="955">
        <v>0</v>
      </c>
      <c r="K367" s="955">
        <v>5.2818104000000003</v>
      </c>
      <c r="L367" s="956">
        <v>4.06382216036466E-2</v>
      </c>
      <c r="M367" s="957">
        <v>4.1953171763394799E-4</v>
      </c>
      <c r="N367" s="957">
        <v>4.3268121923143001E-3</v>
      </c>
      <c r="O367" s="957">
        <v>6.8878341701096005E-4</v>
      </c>
      <c r="P367" s="957">
        <v>0</v>
      </c>
      <c r="Q367" s="957">
        <v>0</v>
      </c>
      <c r="R367" s="957">
        <v>2.5046669709489502E-5</v>
      </c>
      <c r="S367" s="957">
        <v>3.7570004564234198E-4</v>
      </c>
      <c r="T367" s="957">
        <v>3.5691504336022501E-3</v>
      </c>
      <c r="U367" s="957">
        <v>6.26166742737236E-3</v>
      </c>
      <c r="V367" s="957">
        <v>5.6355006846351299E-6</v>
      </c>
      <c r="W367" s="957">
        <v>4.3831671991606601E-6</v>
      </c>
      <c r="X367" s="957">
        <v>2.8177503423175601E-3</v>
      </c>
      <c r="Y367" s="957">
        <v>2.7551336680438402E-3</v>
      </c>
      <c r="Z367" s="957">
        <v>0</v>
      </c>
      <c r="AA367" s="957">
        <v>4.0074671535183102E-5</v>
      </c>
      <c r="AB367" s="937"/>
    </row>
    <row r="368" spans="1:28">
      <c r="A368" s="951" t="s">
        <v>4157</v>
      </c>
      <c r="B368" s="952">
        <v>0</v>
      </c>
      <c r="C368" s="953">
        <v>0</v>
      </c>
      <c r="D368" s="953">
        <v>0</v>
      </c>
      <c r="E368" s="953">
        <v>0</v>
      </c>
      <c r="F368" s="954">
        <v>0</v>
      </c>
      <c r="G368" s="955">
        <v>0</v>
      </c>
      <c r="H368" s="955">
        <v>0</v>
      </c>
      <c r="I368" s="955">
        <v>0</v>
      </c>
      <c r="J368" s="955">
        <v>0</v>
      </c>
      <c r="K368" s="955">
        <v>0</v>
      </c>
      <c r="L368" s="956">
        <v>0</v>
      </c>
      <c r="M368" s="957">
        <v>0</v>
      </c>
      <c r="N368" s="957">
        <v>0</v>
      </c>
      <c r="O368" s="957">
        <v>0</v>
      </c>
      <c r="P368" s="957">
        <v>0</v>
      </c>
      <c r="Q368" s="957">
        <v>0</v>
      </c>
      <c r="R368" s="957">
        <v>0</v>
      </c>
      <c r="S368" s="957">
        <v>0</v>
      </c>
      <c r="T368" s="957">
        <v>0</v>
      </c>
      <c r="U368" s="957">
        <v>0</v>
      </c>
      <c r="V368" s="957">
        <v>0</v>
      </c>
      <c r="W368" s="957">
        <v>0</v>
      </c>
      <c r="X368" s="957">
        <v>0</v>
      </c>
      <c r="Y368" s="957">
        <v>0</v>
      </c>
      <c r="Z368" s="957">
        <v>0</v>
      </c>
      <c r="AA368" s="957">
        <v>0</v>
      </c>
      <c r="AB368" s="937"/>
    </row>
    <row r="369" spans="1:28">
      <c r="A369" s="951" t="s">
        <v>4158</v>
      </c>
      <c r="B369" s="952">
        <v>0</v>
      </c>
      <c r="C369" s="953">
        <v>0.253</v>
      </c>
      <c r="D369" s="953">
        <v>0</v>
      </c>
      <c r="E369" s="953">
        <v>0</v>
      </c>
      <c r="F369" s="954">
        <v>0</v>
      </c>
      <c r="G369" s="955">
        <v>0</v>
      </c>
      <c r="H369" s="955">
        <v>0</v>
      </c>
      <c r="I369" s="955">
        <v>0</v>
      </c>
      <c r="J369" s="955">
        <v>0</v>
      </c>
      <c r="K369" s="955">
        <v>0.253</v>
      </c>
      <c r="L369" s="956">
        <v>2.6934197969212198E-3</v>
      </c>
      <c r="M369" s="957">
        <v>0</v>
      </c>
      <c r="N369" s="957">
        <v>2.9933551863333801E-4</v>
      </c>
      <c r="O369" s="957">
        <v>0</v>
      </c>
      <c r="P369" s="957">
        <v>0</v>
      </c>
      <c r="Q369" s="957">
        <v>0</v>
      </c>
      <c r="R369" s="957">
        <v>0</v>
      </c>
      <c r="S369" s="957">
        <v>0</v>
      </c>
      <c r="T369" s="957">
        <v>0</v>
      </c>
      <c r="U369" s="957">
        <v>0</v>
      </c>
      <c r="V369" s="957">
        <v>0</v>
      </c>
      <c r="W369" s="957">
        <v>0</v>
      </c>
      <c r="X369" s="957">
        <v>1.0797674018837799E-4</v>
      </c>
      <c r="Y369" s="957">
        <v>1.0797674018837799E-4</v>
      </c>
      <c r="Z369" s="957">
        <v>0</v>
      </c>
      <c r="AA369" s="957">
        <v>0</v>
      </c>
      <c r="AB369" s="937"/>
    </row>
    <row r="370" spans="1:28">
      <c r="A370" s="951" t="s">
        <v>4159</v>
      </c>
      <c r="B370" s="952">
        <v>0</v>
      </c>
      <c r="C370" s="953">
        <v>0</v>
      </c>
      <c r="D370" s="953">
        <v>0</v>
      </c>
      <c r="E370" s="953">
        <v>0</v>
      </c>
      <c r="F370" s="954">
        <v>0</v>
      </c>
      <c r="G370" s="955">
        <v>0</v>
      </c>
      <c r="H370" s="955">
        <v>0</v>
      </c>
      <c r="I370" s="955">
        <v>0</v>
      </c>
      <c r="J370" s="955">
        <v>0</v>
      </c>
      <c r="K370" s="955">
        <v>0</v>
      </c>
      <c r="L370" s="956">
        <v>0</v>
      </c>
      <c r="M370" s="957">
        <v>0</v>
      </c>
      <c r="N370" s="957">
        <v>0</v>
      </c>
      <c r="O370" s="957">
        <v>0</v>
      </c>
      <c r="P370" s="957">
        <v>0</v>
      </c>
      <c r="Q370" s="957">
        <v>0</v>
      </c>
      <c r="R370" s="957">
        <v>0</v>
      </c>
      <c r="S370" s="957">
        <v>0</v>
      </c>
      <c r="T370" s="957">
        <v>0</v>
      </c>
      <c r="U370" s="957">
        <v>0</v>
      </c>
      <c r="V370" s="957">
        <v>0</v>
      </c>
      <c r="W370" s="957">
        <v>0</v>
      </c>
      <c r="X370" s="957">
        <v>0</v>
      </c>
      <c r="Y370" s="957">
        <v>0</v>
      </c>
      <c r="Z370" s="957">
        <v>0</v>
      </c>
      <c r="AA370" s="957">
        <v>0</v>
      </c>
      <c r="AB370" s="937"/>
    </row>
    <row r="371" spans="1:28">
      <c r="A371" s="951" t="s">
        <v>4160</v>
      </c>
      <c r="B371" s="952">
        <v>0</v>
      </c>
      <c r="C371" s="953">
        <v>0</v>
      </c>
      <c r="D371" s="953">
        <v>0</v>
      </c>
      <c r="E371" s="953">
        <v>0</v>
      </c>
      <c r="F371" s="954">
        <v>0</v>
      </c>
      <c r="G371" s="955">
        <v>0</v>
      </c>
      <c r="H371" s="955">
        <v>0</v>
      </c>
      <c r="I371" s="955">
        <v>0</v>
      </c>
      <c r="J371" s="955">
        <v>0</v>
      </c>
      <c r="K371" s="955">
        <v>0</v>
      </c>
      <c r="L371" s="956">
        <v>0</v>
      </c>
      <c r="M371" s="957">
        <v>0</v>
      </c>
      <c r="N371" s="957">
        <v>0</v>
      </c>
      <c r="O371" s="957">
        <v>0</v>
      </c>
      <c r="P371" s="957">
        <v>0</v>
      </c>
      <c r="Q371" s="957">
        <v>0</v>
      </c>
      <c r="R371" s="957">
        <v>0</v>
      </c>
      <c r="S371" s="957">
        <v>0</v>
      </c>
      <c r="T371" s="957">
        <v>0</v>
      </c>
      <c r="U371" s="957">
        <v>0</v>
      </c>
      <c r="V371" s="957">
        <v>0</v>
      </c>
      <c r="W371" s="957">
        <v>0</v>
      </c>
      <c r="X371" s="957">
        <v>0</v>
      </c>
      <c r="Y371" s="957">
        <v>0</v>
      </c>
      <c r="Z371" s="957">
        <v>0</v>
      </c>
      <c r="AA371" s="957">
        <v>0</v>
      </c>
      <c r="AB371" s="937"/>
    </row>
    <row r="372" spans="1:28">
      <c r="A372" s="951" t="s">
        <v>4161</v>
      </c>
      <c r="B372" s="952">
        <v>0</v>
      </c>
      <c r="C372" s="953">
        <v>0.128</v>
      </c>
      <c r="D372" s="953">
        <v>0</v>
      </c>
      <c r="E372" s="953">
        <v>0</v>
      </c>
      <c r="F372" s="954">
        <v>0</v>
      </c>
      <c r="G372" s="955">
        <v>0</v>
      </c>
      <c r="H372" s="955">
        <v>0</v>
      </c>
      <c r="I372" s="955">
        <v>0</v>
      </c>
      <c r="J372" s="955">
        <v>1.3412999999999999</v>
      </c>
      <c r="K372" s="955">
        <v>0</v>
      </c>
      <c r="L372" s="956">
        <v>0</v>
      </c>
      <c r="M372" s="957">
        <v>0</v>
      </c>
      <c r="N372" s="957">
        <v>0</v>
      </c>
      <c r="O372" s="957">
        <v>0</v>
      </c>
      <c r="P372" s="957">
        <v>0</v>
      </c>
      <c r="Q372" s="957">
        <v>0</v>
      </c>
      <c r="R372" s="957">
        <v>0</v>
      </c>
      <c r="S372" s="957">
        <v>0</v>
      </c>
      <c r="T372" s="957">
        <v>0</v>
      </c>
      <c r="U372" s="957">
        <v>0</v>
      </c>
      <c r="V372" s="957">
        <v>0</v>
      </c>
      <c r="W372" s="957">
        <v>0</v>
      </c>
      <c r="X372" s="957">
        <v>0</v>
      </c>
      <c r="Y372" s="957">
        <v>0</v>
      </c>
      <c r="Z372" s="957">
        <v>0</v>
      </c>
      <c r="AA372" s="957">
        <v>0</v>
      </c>
      <c r="AB372" s="937"/>
    </row>
    <row r="373" spans="1:28">
      <c r="A373" s="951" t="s">
        <v>4163</v>
      </c>
      <c r="B373" s="952">
        <v>0</v>
      </c>
      <c r="C373" s="953">
        <v>15.000793</v>
      </c>
      <c r="D373" s="953">
        <v>0</v>
      </c>
      <c r="E373" s="953">
        <v>0</v>
      </c>
      <c r="F373" s="954">
        <v>0</v>
      </c>
      <c r="G373" s="955">
        <v>0</v>
      </c>
      <c r="H373" s="955">
        <v>0</v>
      </c>
      <c r="I373" s="955">
        <v>0</v>
      </c>
      <c r="J373" s="955">
        <v>0</v>
      </c>
      <c r="K373" s="955">
        <v>15.000793</v>
      </c>
      <c r="L373" s="956">
        <v>0.13195483667747501</v>
      </c>
      <c r="M373" s="957">
        <v>1.4226936569E-4</v>
      </c>
      <c r="N373" s="957">
        <v>1.45648263125137E-2</v>
      </c>
      <c r="O373" s="957">
        <v>2.66755060668749E-3</v>
      </c>
      <c r="P373" s="957">
        <v>8.8918353556249698E-5</v>
      </c>
      <c r="Q373" s="957">
        <v>0</v>
      </c>
      <c r="R373" s="957">
        <v>1.7783670711249902E-5</v>
      </c>
      <c r="S373" s="957">
        <v>3.5567341422499901E-4</v>
      </c>
      <c r="T373" s="957">
        <v>3.20106072802499E-3</v>
      </c>
      <c r="U373" s="957">
        <v>3.3788974351374899E-3</v>
      </c>
      <c r="V373" s="957">
        <v>5.3351012133749798E-6</v>
      </c>
      <c r="W373" s="957">
        <v>0</v>
      </c>
      <c r="X373" s="957">
        <v>0.14635960995358699</v>
      </c>
      <c r="Y373" s="957">
        <v>0.14369205934689999</v>
      </c>
      <c r="Z373" s="957">
        <v>0</v>
      </c>
      <c r="AA373" s="957">
        <v>1.2448569497875001E-5</v>
      </c>
      <c r="AB373" s="937"/>
    </row>
    <row r="374" spans="1:28">
      <c r="A374" s="951" t="s">
        <v>4235</v>
      </c>
      <c r="B374" s="952">
        <v>0</v>
      </c>
      <c r="C374" s="953">
        <v>46.642389999999999</v>
      </c>
      <c r="D374" s="953">
        <v>0</v>
      </c>
      <c r="E374" s="953">
        <v>0</v>
      </c>
      <c r="F374" s="954">
        <v>46.642389999999999</v>
      </c>
      <c r="G374" s="955">
        <v>0</v>
      </c>
      <c r="H374" s="955">
        <v>0</v>
      </c>
      <c r="I374" s="955">
        <v>0</v>
      </c>
      <c r="J374" s="955">
        <v>0</v>
      </c>
      <c r="K374" s="955">
        <v>0</v>
      </c>
      <c r="L374" s="956">
        <v>0</v>
      </c>
      <c r="M374" s="957">
        <v>0</v>
      </c>
      <c r="N374" s="957">
        <v>0</v>
      </c>
      <c r="O374" s="957">
        <v>0</v>
      </c>
      <c r="P374" s="957">
        <v>0</v>
      </c>
      <c r="Q374" s="957">
        <v>0</v>
      </c>
      <c r="R374" s="957">
        <v>0</v>
      </c>
      <c r="S374" s="957">
        <v>0</v>
      </c>
      <c r="T374" s="957">
        <v>0</v>
      </c>
      <c r="U374" s="957">
        <v>0</v>
      </c>
      <c r="V374" s="957">
        <v>0</v>
      </c>
      <c r="W374" s="957">
        <v>0</v>
      </c>
      <c r="X374" s="957">
        <v>0</v>
      </c>
      <c r="Y374" s="957">
        <v>0</v>
      </c>
      <c r="Z374" s="957">
        <v>0</v>
      </c>
      <c r="AA374" s="957">
        <v>0</v>
      </c>
      <c r="AB374" s="937"/>
    </row>
    <row r="375" spans="1:28">
      <c r="A375" s="951" t="s">
        <v>4165</v>
      </c>
      <c r="B375" s="952">
        <v>0</v>
      </c>
      <c r="C375" s="953">
        <v>1.923</v>
      </c>
      <c r="D375" s="953">
        <v>0</v>
      </c>
      <c r="E375" s="953">
        <v>0</v>
      </c>
      <c r="F375" s="954">
        <v>0</v>
      </c>
      <c r="G375" s="955">
        <v>0</v>
      </c>
      <c r="H375" s="955">
        <v>0</v>
      </c>
      <c r="I375" s="955">
        <v>0</v>
      </c>
      <c r="J375" s="955">
        <v>0</v>
      </c>
      <c r="K375" s="955">
        <v>0</v>
      </c>
      <c r="L375" s="956">
        <v>0</v>
      </c>
      <c r="M375" s="957">
        <v>0</v>
      </c>
      <c r="N375" s="957">
        <v>0</v>
      </c>
      <c r="O375" s="957">
        <v>0</v>
      </c>
      <c r="P375" s="957">
        <v>0</v>
      </c>
      <c r="Q375" s="957">
        <v>0</v>
      </c>
      <c r="R375" s="957">
        <v>0</v>
      </c>
      <c r="S375" s="957">
        <v>0</v>
      </c>
      <c r="T375" s="957">
        <v>0</v>
      </c>
      <c r="U375" s="957">
        <v>0</v>
      </c>
      <c r="V375" s="957">
        <v>0</v>
      </c>
      <c r="W375" s="957">
        <v>0</v>
      </c>
      <c r="X375" s="957">
        <v>0</v>
      </c>
      <c r="Y375" s="957">
        <v>0</v>
      </c>
      <c r="Z375" s="957">
        <v>0</v>
      </c>
      <c r="AA375" s="957">
        <v>0</v>
      </c>
      <c r="AB375" s="937"/>
    </row>
    <row r="376" spans="1:28">
      <c r="A376" s="951" t="s">
        <v>4166</v>
      </c>
      <c r="B376" s="952">
        <v>0</v>
      </c>
      <c r="C376" s="953">
        <v>28.082447999999999</v>
      </c>
      <c r="D376" s="953">
        <v>0</v>
      </c>
      <c r="E376" s="953">
        <v>0</v>
      </c>
      <c r="F376" s="954">
        <v>0</v>
      </c>
      <c r="G376" s="955">
        <v>0</v>
      </c>
      <c r="H376" s="955">
        <v>0</v>
      </c>
      <c r="I376" s="955">
        <v>0</v>
      </c>
      <c r="J376" s="955">
        <v>0</v>
      </c>
      <c r="K376" s="955">
        <v>28.082447999999999</v>
      </c>
      <c r="L376" s="956">
        <v>0.23104768631263201</v>
      </c>
      <c r="M376" s="957">
        <v>1.3316869528105601E-4</v>
      </c>
      <c r="N376" s="957">
        <v>2.5601681667783E-2</v>
      </c>
      <c r="O376" s="957">
        <v>4.6609043348369598E-3</v>
      </c>
      <c r="P376" s="957">
        <v>0</v>
      </c>
      <c r="Q376" s="957">
        <v>0</v>
      </c>
      <c r="R376" s="957">
        <v>0</v>
      </c>
      <c r="S376" s="957">
        <v>3.3292173820263999E-4</v>
      </c>
      <c r="T376" s="957">
        <v>4.3279825966343203E-3</v>
      </c>
      <c r="U376" s="957">
        <v>8.9888869314712801E-3</v>
      </c>
      <c r="V376" s="957">
        <v>6.6584347640527998E-6</v>
      </c>
      <c r="W376" s="957">
        <v>3.3292173820263999E-6</v>
      </c>
      <c r="X376" s="957">
        <v>0.21473452114070299</v>
      </c>
      <c r="Y376" s="957">
        <v>0.20374810378001601</v>
      </c>
      <c r="Z376" s="957">
        <v>0</v>
      </c>
      <c r="AA376" s="957">
        <v>6.6584347640527998E-6</v>
      </c>
      <c r="AB376" s="937"/>
    </row>
    <row r="377" spans="1:28">
      <c r="A377" s="942"/>
      <c r="B377" s="943"/>
      <c r="C377" s="942"/>
      <c r="D377" s="942"/>
      <c r="E377" s="942"/>
      <c r="F377" s="943"/>
      <c r="G377" s="942"/>
      <c r="H377" s="942"/>
      <c r="I377" s="942"/>
      <c r="J377" s="942"/>
      <c r="K377" s="942"/>
      <c r="L377" s="943"/>
      <c r="M377" s="942"/>
      <c r="N377" s="942"/>
      <c r="O377" s="942"/>
      <c r="P377" s="942"/>
      <c r="Q377" s="942"/>
      <c r="R377" s="942"/>
      <c r="S377" s="942"/>
      <c r="T377" s="942"/>
      <c r="U377" s="942"/>
      <c r="V377" s="942"/>
      <c r="W377" s="942"/>
      <c r="X377" s="942"/>
      <c r="Y377" s="942"/>
      <c r="Z377" s="942"/>
      <c r="AA377" s="942"/>
      <c r="AB377" s="937"/>
    </row>
    <row r="378" spans="1:28">
      <c r="A378" s="944" t="s">
        <v>4167</v>
      </c>
      <c r="B378" s="945">
        <v>175654</v>
      </c>
      <c r="C378" s="946">
        <v>3410</v>
      </c>
      <c r="D378" s="946">
        <v>0</v>
      </c>
      <c r="E378" s="946">
        <v>0</v>
      </c>
      <c r="F378" s="947">
        <v>595</v>
      </c>
      <c r="G378" s="948">
        <v>0</v>
      </c>
      <c r="H378" s="948">
        <v>0</v>
      </c>
      <c r="I378" s="948">
        <v>1758</v>
      </c>
      <c r="J378" s="948">
        <v>0</v>
      </c>
      <c r="K378" s="948">
        <v>174982</v>
      </c>
      <c r="L378" s="949">
        <v>150.47282788347599</v>
      </c>
      <c r="M378" s="950">
        <v>7.0067659201674299</v>
      </c>
      <c r="N378" s="950">
        <v>8.8861861302030398</v>
      </c>
      <c r="O378" s="950">
        <v>272.092387101437</v>
      </c>
      <c r="P378" s="950">
        <v>10.412137681006399</v>
      </c>
      <c r="Q378" s="950">
        <v>1.33429105587927E-3</v>
      </c>
      <c r="R378" s="950">
        <v>0.21034362153900699</v>
      </c>
      <c r="S378" s="950">
        <v>23.048045810125299</v>
      </c>
      <c r="T378" s="950">
        <v>208.928425664429</v>
      </c>
      <c r="U378" s="950">
        <v>300.42581626390802</v>
      </c>
      <c r="V378" s="950">
        <v>0.37662807137061599</v>
      </c>
      <c r="W378" s="950">
        <v>6.276113622625E-2</v>
      </c>
      <c r="X378" s="950">
        <v>90.807862901185203</v>
      </c>
      <c r="Y378" s="950">
        <v>86.602602682608904</v>
      </c>
      <c r="Z378" s="950">
        <v>2.0804931112543001</v>
      </c>
      <c r="AA378" s="950">
        <v>0.850629662102377</v>
      </c>
      <c r="AB378" s="937"/>
    </row>
    <row r="379" spans="1:28">
      <c r="A379" s="951" t="s">
        <v>4168</v>
      </c>
      <c r="B379" s="952">
        <v>175654.32098759999</v>
      </c>
      <c r="C379" s="953">
        <v>1783</v>
      </c>
      <c r="D379" s="953">
        <v>0</v>
      </c>
      <c r="E379" s="953">
        <v>0</v>
      </c>
      <c r="F379" s="954">
        <v>50</v>
      </c>
      <c r="G379" s="955">
        <v>0</v>
      </c>
      <c r="H379" s="955">
        <v>0</v>
      </c>
      <c r="I379" s="955">
        <v>1758</v>
      </c>
      <c r="J379" s="955">
        <v>0</v>
      </c>
      <c r="K379" s="955">
        <v>173900</v>
      </c>
      <c r="L379" s="956">
        <v>146.37439761000101</v>
      </c>
      <c r="M379" s="957">
        <v>6.8033170720141296</v>
      </c>
      <c r="N379" s="957">
        <v>8.6587671825634391</v>
      </c>
      <c r="O379" s="957">
        <v>265.94784917873397</v>
      </c>
      <c r="P379" s="957">
        <v>10.101895046324</v>
      </c>
      <c r="Q379" s="957">
        <v>0</v>
      </c>
      <c r="R379" s="957">
        <v>0.20616112339436801</v>
      </c>
      <c r="S379" s="957">
        <v>22.677723573380401</v>
      </c>
      <c r="T379" s="957">
        <v>204.09951216042401</v>
      </c>
      <c r="U379" s="957">
        <v>296.87201768788901</v>
      </c>
      <c r="V379" s="957">
        <v>0.37109002210986203</v>
      </c>
      <c r="W379" s="957">
        <v>6.1848337018310301E-2</v>
      </c>
      <c r="X379" s="957">
        <v>88.649283059578096</v>
      </c>
      <c r="Y379" s="957">
        <v>84.526060591690694</v>
      </c>
      <c r="Z379" s="957">
        <v>2.0616112339436801</v>
      </c>
      <c r="AA379" s="957">
        <v>0.82464449357747005</v>
      </c>
      <c r="AB379" s="937"/>
    </row>
    <row r="380" spans="1:28">
      <c r="A380" s="951" t="s">
        <v>4170</v>
      </c>
      <c r="B380" s="952">
        <v>0</v>
      </c>
      <c r="C380" s="953">
        <v>14196.254858</v>
      </c>
      <c r="D380" s="953">
        <v>0</v>
      </c>
      <c r="E380" s="953">
        <v>0.23</v>
      </c>
      <c r="F380" s="954">
        <v>14196.024858000001</v>
      </c>
      <c r="G380" s="955">
        <v>0</v>
      </c>
      <c r="H380" s="955">
        <v>0</v>
      </c>
      <c r="I380" s="955">
        <v>0</v>
      </c>
      <c r="J380" s="955">
        <v>0</v>
      </c>
      <c r="K380" s="955">
        <v>0</v>
      </c>
      <c r="L380" s="956">
        <v>0</v>
      </c>
      <c r="M380" s="957">
        <v>0</v>
      </c>
      <c r="N380" s="957">
        <v>0</v>
      </c>
      <c r="O380" s="957">
        <v>0</v>
      </c>
      <c r="P380" s="957">
        <v>0</v>
      </c>
      <c r="Q380" s="957">
        <v>0</v>
      </c>
      <c r="R380" s="957">
        <v>0</v>
      </c>
      <c r="S380" s="957">
        <v>0</v>
      </c>
      <c r="T380" s="957">
        <v>0</v>
      </c>
      <c r="U380" s="957">
        <v>0</v>
      </c>
      <c r="V380" s="957">
        <v>0</v>
      </c>
      <c r="W380" s="957">
        <v>0</v>
      </c>
      <c r="X380" s="957">
        <v>0</v>
      </c>
      <c r="Y380" s="957">
        <v>0</v>
      </c>
      <c r="Z380" s="957">
        <v>0</v>
      </c>
      <c r="AA380" s="957">
        <v>0</v>
      </c>
      <c r="AB380" s="937"/>
    </row>
    <row r="381" spans="1:28">
      <c r="A381" s="951" t="s">
        <v>4172</v>
      </c>
      <c r="B381" s="952">
        <v>0</v>
      </c>
      <c r="C381" s="953">
        <v>0</v>
      </c>
      <c r="D381" s="953">
        <v>0</v>
      </c>
      <c r="E381" s="953">
        <v>0</v>
      </c>
      <c r="F381" s="954">
        <v>0</v>
      </c>
      <c r="G381" s="955">
        <v>0</v>
      </c>
      <c r="H381" s="955">
        <v>0</v>
      </c>
      <c r="I381" s="955">
        <v>0</v>
      </c>
      <c r="J381" s="955">
        <v>0</v>
      </c>
      <c r="K381" s="955">
        <v>0</v>
      </c>
      <c r="L381" s="956">
        <v>0</v>
      </c>
      <c r="M381" s="957">
        <v>0</v>
      </c>
      <c r="N381" s="957">
        <v>0</v>
      </c>
      <c r="O381" s="957">
        <v>0</v>
      </c>
      <c r="P381" s="957">
        <v>0</v>
      </c>
      <c r="Q381" s="957">
        <v>0</v>
      </c>
      <c r="R381" s="957">
        <v>0</v>
      </c>
      <c r="S381" s="957">
        <v>0</v>
      </c>
      <c r="T381" s="957">
        <v>0</v>
      </c>
      <c r="U381" s="957">
        <v>0</v>
      </c>
      <c r="V381" s="957">
        <v>0</v>
      </c>
      <c r="W381" s="957">
        <v>0</v>
      </c>
      <c r="X381" s="957">
        <v>0</v>
      </c>
      <c r="Y381" s="957">
        <v>0</v>
      </c>
      <c r="Z381" s="957">
        <v>0</v>
      </c>
      <c r="AA381" s="957">
        <v>0</v>
      </c>
      <c r="AB381" s="937"/>
    </row>
    <row r="382" spans="1:28">
      <c r="A382" s="951" t="s">
        <v>4252</v>
      </c>
      <c r="B382" s="952">
        <v>0</v>
      </c>
      <c r="C382" s="953">
        <v>8.798</v>
      </c>
      <c r="D382" s="953">
        <v>0</v>
      </c>
      <c r="E382" s="953">
        <v>0</v>
      </c>
      <c r="F382" s="954">
        <v>8.798</v>
      </c>
      <c r="G382" s="955">
        <v>0</v>
      </c>
      <c r="H382" s="955">
        <v>0</v>
      </c>
      <c r="I382" s="955">
        <v>0</v>
      </c>
      <c r="J382" s="955">
        <v>0</v>
      </c>
      <c r="K382" s="955">
        <v>0</v>
      </c>
      <c r="L382" s="956">
        <v>0</v>
      </c>
      <c r="M382" s="957">
        <v>0</v>
      </c>
      <c r="N382" s="957">
        <v>0</v>
      </c>
      <c r="O382" s="957">
        <v>0</v>
      </c>
      <c r="P382" s="957">
        <v>0</v>
      </c>
      <c r="Q382" s="957">
        <v>0</v>
      </c>
      <c r="R382" s="957">
        <v>0</v>
      </c>
      <c r="S382" s="957">
        <v>0</v>
      </c>
      <c r="T382" s="957">
        <v>0</v>
      </c>
      <c r="U382" s="957">
        <v>0</v>
      </c>
      <c r="V382" s="957">
        <v>0</v>
      </c>
      <c r="W382" s="957">
        <v>0</v>
      </c>
      <c r="X382" s="957">
        <v>0</v>
      </c>
      <c r="Y382" s="957">
        <v>0</v>
      </c>
      <c r="Z382" s="957">
        <v>0</v>
      </c>
      <c r="AA382" s="957">
        <v>0</v>
      </c>
      <c r="AB382" s="937"/>
    </row>
    <row r="383" spans="1:28">
      <c r="A383" s="951" t="s">
        <v>4173</v>
      </c>
      <c r="B383" s="952">
        <v>0</v>
      </c>
      <c r="C383" s="953">
        <v>531.35936000000004</v>
      </c>
      <c r="D383" s="953">
        <v>0</v>
      </c>
      <c r="E383" s="953">
        <v>0.25</v>
      </c>
      <c r="F383" s="954">
        <v>531.10936000000004</v>
      </c>
      <c r="G383" s="955">
        <v>0</v>
      </c>
      <c r="H383" s="955">
        <v>0</v>
      </c>
      <c r="I383" s="955">
        <v>0</v>
      </c>
      <c r="J383" s="955">
        <v>0</v>
      </c>
      <c r="K383" s="955">
        <v>0</v>
      </c>
      <c r="L383" s="956">
        <v>0</v>
      </c>
      <c r="M383" s="957">
        <v>0</v>
      </c>
      <c r="N383" s="957">
        <v>0</v>
      </c>
      <c r="O383" s="957">
        <v>0</v>
      </c>
      <c r="P383" s="957">
        <v>0</v>
      </c>
      <c r="Q383" s="957">
        <v>0</v>
      </c>
      <c r="R383" s="957">
        <v>0</v>
      </c>
      <c r="S383" s="957">
        <v>0</v>
      </c>
      <c r="T383" s="957">
        <v>0</v>
      </c>
      <c r="U383" s="957">
        <v>0</v>
      </c>
      <c r="V383" s="957">
        <v>0</v>
      </c>
      <c r="W383" s="957">
        <v>0</v>
      </c>
      <c r="X383" s="957">
        <v>0</v>
      </c>
      <c r="Y383" s="957">
        <v>0</v>
      </c>
      <c r="Z383" s="957">
        <v>0</v>
      </c>
      <c r="AA383" s="957">
        <v>0</v>
      </c>
      <c r="AB383" s="937"/>
    </row>
    <row r="384" spans="1:28">
      <c r="A384" s="951" t="s">
        <v>4174</v>
      </c>
      <c r="B384" s="952">
        <v>0</v>
      </c>
      <c r="C384" s="953">
        <v>22.82591</v>
      </c>
      <c r="D384" s="953">
        <v>0</v>
      </c>
      <c r="E384" s="953">
        <v>0</v>
      </c>
      <c r="F384" s="954">
        <v>0.99204975409836105</v>
      </c>
      <c r="G384" s="955">
        <v>0</v>
      </c>
      <c r="H384" s="955">
        <v>0</v>
      </c>
      <c r="I384" s="955">
        <v>0</v>
      </c>
      <c r="J384" s="955">
        <v>0</v>
      </c>
      <c r="K384" s="955">
        <v>21.833860245901601</v>
      </c>
      <c r="L384" s="956">
        <v>9.2666069578285895E-2</v>
      </c>
      <c r="M384" s="957">
        <v>9.2666069578285892E-3</v>
      </c>
      <c r="N384" s="957">
        <v>2.32959392794574E-4</v>
      </c>
      <c r="O384" s="957">
        <v>0.323037024675142</v>
      </c>
      <c r="P384" s="957">
        <v>1.3382222897199401E-2</v>
      </c>
      <c r="Q384" s="957">
        <v>0</v>
      </c>
      <c r="R384" s="957">
        <v>1.5530626186304901E-4</v>
      </c>
      <c r="S384" s="957">
        <v>2.92493459842076E-2</v>
      </c>
      <c r="T384" s="957">
        <v>0.27799820873485798</v>
      </c>
      <c r="U384" s="957">
        <v>0.43796365845379798</v>
      </c>
      <c r="V384" s="957">
        <v>4.08973156239363E-4</v>
      </c>
      <c r="W384" s="957">
        <v>9.3183757117829401E-5</v>
      </c>
      <c r="X384" s="957">
        <v>1.08714383304134E-2</v>
      </c>
      <c r="Y384" s="957">
        <v>1.0612594560641699E-2</v>
      </c>
      <c r="Z384" s="957">
        <v>2.0707501581739901E-3</v>
      </c>
      <c r="AA384" s="957">
        <v>1.0301982036915599E-3</v>
      </c>
      <c r="AB384" s="937"/>
    </row>
    <row r="385" spans="1:28">
      <c r="A385" s="951" t="s">
        <v>4175</v>
      </c>
      <c r="B385" s="952">
        <v>0</v>
      </c>
      <c r="C385" s="953">
        <v>4.3138459999999998</v>
      </c>
      <c r="D385" s="953">
        <v>0</v>
      </c>
      <c r="E385" s="953">
        <v>0</v>
      </c>
      <c r="F385" s="954">
        <v>4.3138459999999998</v>
      </c>
      <c r="G385" s="955">
        <v>0</v>
      </c>
      <c r="H385" s="955">
        <v>0</v>
      </c>
      <c r="I385" s="955">
        <v>0</v>
      </c>
      <c r="J385" s="955">
        <v>0</v>
      </c>
      <c r="K385" s="955">
        <v>0</v>
      </c>
      <c r="L385" s="956">
        <v>0</v>
      </c>
      <c r="M385" s="957">
        <v>0</v>
      </c>
      <c r="N385" s="957">
        <v>0</v>
      </c>
      <c r="O385" s="957">
        <v>0</v>
      </c>
      <c r="P385" s="957">
        <v>0</v>
      </c>
      <c r="Q385" s="957">
        <v>0</v>
      </c>
      <c r="R385" s="957">
        <v>0</v>
      </c>
      <c r="S385" s="957">
        <v>0</v>
      </c>
      <c r="T385" s="957">
        <v>0</v>
      </c>
      <c r="U385" s="957">
        <v>0</v>
      </c>
      <c r="V385" s="957">
        <v>0</v>
      </c>
      <c r="W385" s="957">
        <v>0</v>
      </c>
      <c r="X385" s="957">
        <v>0</v>
      </c>
      <c r="Y385" s="957">
        <v>0</v>
      </c>
      <c r="Z385" s="957">
        <v>0</v>
      </c>
      <c r="AA385" s="957">
        <v>0</v>
      </c>
      <c r="AB385" s="937"/>
    </row>
    <row r="386" spans="1:28">
      <c r="A386" s="951" t="s">
        <v>4177</v>
      </c>
      <c r="B386" s="952">
        <v>0</v>
      </c>
      <c r="C386" s="953">
        <v>234.48656199999999</v>
      </c>
      <c r="D386" s="953">
        <v>0</v>
      </c>
      <c r="E386" s="953">
        <v>0</v>
      </c>
      <c r="F386" s="954">
        <v>0</v>
      </c>
      <c r="G386" s="955">
        <v>0</v>
      </c>
      <c r="H386" s="955">
        <v>0</v>
      </c>
      <c r="I386" s="955">
        <v>0</v>
      </c>
      <c r="J386" s="955">
        <v>0</v>
      </c>
      <c r="K386" s="955">
        <v>234.48656199999999</v>
      </c>
      <c r="L386" s="956">
        <v>0.91735849937464098</v>
      </c>
      <c r="M386" s="957">
        <v>2.2516981348286599E-2</v>
      </c>
      <c r="N386" s="957">
        <v>2.36289310444983E-2</v>
      </c>
      <c r="O386" s="957">
        <v>0.76446541614553398</v>
      </c>
      <c r="P386" s="957">
        <v>0.15372704550126601</v>
      </c>
      <c r="Q386" s="957">
        <v>0</v>
      </c>
      <c r="R386" s="957">
        <v>5.5597484810584303E-4</v>
      </c>
      <c r="S386" s="957">
        <v>6.9496856013230301E-2</v>
      </c>
      <c r="T386" s="957">
        <v>0.64215094956224805</v>
      </c>
      <c r="U386" s="957">
        <v>0.98685535538787095</v>
      </c>
      <c r="V386" s="957">
        <v>1.16754718102227E-3</v>
      </c>
      <c r="W386" s="957">
        <v>2.50188681647629E-4</v>
      </c>
      <c r="X386" s="957">
        <v>0.230729561963925</v>
      </c>
      <c r="Y386" s="957">
        <v>0.22516981348286599</v>
      </c>
      <c r="Z386" s="957">
        <v>8.33962272158764E-3</v>
      </c>
      <c r="AA386" s="957">
        <v>2.5296855588815802E-3</v>
      </c>
      <c r="AB386" s="937"/>
    </row>
    <row r="387" spans="1:28">
      <c r="A387" s="951" t="s">
        <v>4237</v>
      </c>
      <c r="B387" s="952">
        <v>0</v>
      </c>
      <c r="C387" s="953">
        <v>339.41926599999999</v>
      </c>
      <c r="D387" s="953">
        <v>0</v>
      </c>
      <c r="E387" s="953">
        <v>0</v>
      </c>
      <c r="F387" s="954">
        <v>0</v>
      </c>
      <c r="G387" s="955">
        <v>0</v>
      </c>
      <c r="H387" s="955">
        <v>0</v>
      </c>
      <c r="I387" s="955">
        <v>0</v>
      </c>
      <c r="J387" s="955">
        <v>0</v>
      </c>
      <c r="K387" s="955">
        <v>339.41926599999999</v>
      </c>
      <c r="L387" s="956">
        <v>0.25350365740976699</v>
      </c>
      <c r="M387" s="957">
        <v>2.0521724647457398E-2</v>
      </c>
      <c r="N387" s="957">
        <v>8.0477351558656297E-3</v>
      </c>
      <c r="O387" s="957">
        <v>0.55126985817679597</v>
      </c>
      <c r="P387" s="957">
        <v>2.4947978983183499E-2</v>
      </c>
      <c r="Q387" s="957">
        <v>0</v>
      </c>
      <c r="R387" s="957">
        <v>4.0238675779328197E-4</v>
      </c>
      <c r="S387" s="957">
        <v>5.2310278513126598E-2</v>
      </c>
      <c r="T387" s="957">
        <v>0.462744771462274</v>
      </c>
      <c r="U387" s="957">
        <v>0.65991428278098196</v>
      </c>
      <c r="V387" s="957">
        <v>8.0477351558656297E-4</v>
      </c>
      <c r="W387" s="957">
        <v>1.6095470311731301E-4</v>
      </c>
      <c r="X387" s="957">
        <v>8.0477351558656304E-2</v>
      </c>
      <c r="Y387" s="957">
        <v>7.6453483980723505E-2</v>
      </c>
      <c r="Z387" s="957">
        <v>4.0238675779328201E-3</v>
      </c>
      <c r="AA387" s="957">
        <v>2.2131271678630499E-3</v>
      </c>
      <c r="AB387" s="937"/>
    </row>
    <row r="388" spans="1:28">
      <c r="A388" s="951" t="s">
        <v>4179</v>
      </c>
      <c r="B388" s="952">
        <v>0</v>
      </c>
      <c r="C388" s="953">
        <v>0</v>
      </c>
      <c r="D388" s="953">
        <v>0</v>
      </c>
      <c r="E388" s="953">
        <v>0</v>
      </c>
      <c r="F388" s="954">
        <v>0</v>
      </c>
      <c r="G388" s="955">
        <v>0</v>
      </c>
      <c r="H388" s="955">
        <v>0</v>
      </c>
      <c r="I388" s="955">
        <v>0</v>
      </c>
      <c r="J388" s="955">
        <v>0</v>
      </c>
      <c r="K388" s="955">
        <v>0</v>
      </c>
      <c r="L388" s="956">
        <v>0</v>
      </c>
      <c r="M388" s="957">
        <v>0</v>
      </c>
      <c r="N388" s="957">
        <v>0</v>
      </c>
      <c r="O388" s="957">
        <v>0</v>
      </c>
      <c r="P388" s="957">
        <v>0</v>
      </c>
      <c r="Q388" s="957">
        <v>0</v>
      </c>
      <c r="R388" s="957">
        <v>0</v>
      </c>
      <c r="S388" s="957">
        <v>0</v>
      </c>
      <c r="T388" s="957">
        <v>0</v>
      </c>
      <c r="U388" s="957">
        <v>0</v>
      </c>
      <c r="V388" s="957">
        <v>0</v>
      </c>
      <c r="W388" s="957">
        <v>0</v>
      </c>
      <c r="X388" s="957">
        <v>0</v>
      </c>
      <c r="Y388" s="957">
        <v>0</v>
      </c>
      <c r="Z388" s="957">
        <v>0</v>
      </c>
      <c r="AA388" s="957">
        <v>0</v>
      </c>
      <c r="AB388" s="937"/>
    </row>
    <row r="389" spans="1:28">
      <c r="A389" s="951" t="s">
        <v>4180</v>
      </c>
      <c r="B389" s="952">
        <v>0</v>
      </c>
      <c r="C389" s="953">
        <v>1332.363568</v>
      </c>
      <c r="D389" s="953">
        <v>0</v>
      </c>
      <c r="E389" s="953">
        <v>0.35</v>
      </c>
      <c r="F389" s="954">
        <v>646.81356800000003</v>
      </c>
      <c r="G389" s="955">
        <v>0</v>
      </c>
      <c r="H389" s="955">
        <v>685.2</v>
      </c>
      <c r="I389" s="955">
        <v>0</v>
      </c>
      <c r="J389" s="955">
        <v>0</v>
      </c>
      <c r="K389" s="955">
        <v>0</v>
      </c>
      <c r="L389" s="956">
        <v>0</v>
      </c>
      <c r="M389" s="957">
        <v>0</v>
      </c>
      <c r="N389" s="957">
        <v>0</v>
      </c>
      <c r="O389" s="957">
        <v>0</v>
      </c>
      <c r="P389" s="957">
        <v>0</v>
      </c>
      <c r="Q389" s="957">
        <v>0</v>
      </c>
      <c r="R389" s="957">
        <v>0</v>
      </c>
      <c r="S389" s="957">
        <v>0</v>
      </c>
      <c r="T389" s="957">
        <v>0</v>
      </c>
      <c r="U389" s="957">
        <v>0</v>
      </c>
      <c r="V389" s="957">
        <v>0</v>
      </c>
      <c r="W389" s="957">
        <v>0</v>
      </c>
      <c r="X389" s="957">
        <v>0</v>
      </c>
      <c r="Y389" s="957">
        <v>0</v>
      </c>
      <c r="Z389" s="957">
        <v>0</v>
      </c>
      <c r="AA389" s="957">
        <v>0</v>
      </c>
      <c r="AB389" s="937"/>
    </row>
    <row r="390" spans="1:28">
      <c r="A390" s="951" t="s">
        <v>4181</v>
      </c>
      <c r="B390" s="952">
        <v>61.667999999999999</v>
      </c>
      <c r="C390" s="953">
        <v>0</v>
      </c>
      <c r="D390" s="953">
        <v>0</v>
      </c>
      <c r="E390" s="953">
        <v>0</v>
      </c>
      <c r="F390" s="954">
        <v>0</v>
      </c>
      <c r="G390" s="955">
        <v>0</v>
      </c>
      <c r="H390" s="955">
        <v>0</v>
      </c>
      <c r="I390" s="955">
        <v>0</v>
      </c>
      <c r="J390" s="955">
        <v>0</v>
      </c>
      <c r="K390" s="955">
        <v>0</v>
      </c>
      <c r="L390" s="956">
        <v>0</v>
      </c>
      <c r="M390" s="957">
        <v>0</v>
      </c>
      <c r="N390" s="957">
        <v>0</v>
      </c>
      <c r="O390" s="957">
        <v>0</v>
      </c>
      <c r="P390" s="957">
        <v>0</v>
      </c>
      <c r="Q390" s="957">
        <v>0</v>
      </c>
      <c r="R390" s="957">
        <v>0</v>
      </c>
      <c r="S390" s="957">
        <v>0</v>
      </c>
      <c r="T390" s="957">
        <v>0</v>
      </c>
      <c r="U390" s="957">
        <v>0</v>
      </c>
      <c r="V390" s="957">
        <v>0</v>
      </c>
      <c r="W390" s="957">
        <v>0</v>
      </c>
      <c r="X390" s="957">
        <v>0</v>
      </c>
      <c r="Y390" s="957">
        <v>0</v>
      </c>
      <c r="Z390" s="957">
        <v>0</v>
      </c>
      <c r="AA390" s="957">
        <v>0</v>
      </c>
      <c r="AB390" s="937"/>
    </row>
    <row r="391" spans="1:28">
      <c r="A391" s="951" t="s">
        <v>4182</v>
      </c>
      <c r="B391" s="952">
        <v>0</v>
      </c>
      <c r="C391" s="953">
        <v>379.62684999999999</v>
      </c>
      <c r="D391" s="953">
        <v>0</v>
      </c>
      <c r="E391" s="953">
        <v>0</v>
      </c>
      <c r="F391" s="954">
        <v>0</v>
      </c>
      <c r="G391" s="955">
        <v>0</v>
      </c>
      <c r="H391" s="955">
        <v>0</v>
      </c>
      <c r="I391" s="955">
        <v>0</v>
      </c>
      <c r="J391" s="955">
        <v>0</v>
      </c>
      <c r="K391" s="955">
        <v>379.62684999999999</v>
      </c>
      <c r="L391" s="956">
        <v>1.66519782695032</v>
      </c>
      <c r="M391" s="957">
        <v>0.11206331321908899</v>
      </c>
      <c r="N391" s="957">
        <v>0.131865665755796</v>
      </c>
      <c r="O391" s="957">
        <v>3.2988919112286101</v>
      </c>
      <c r="P391" s="957">
        <v>8.1009624013799394E-3</v>
      </c>
      <c r="Q391" s="957">
        <v>0</v>
      </c>
      <c r="R391" s="957">
        <v>1.8002138669733199E-3</v>
      </c>
      <c r="S391" s="957">
        <v>0.126014970688132</v>
      </c>
      <c r="T391" s="957">
        <v>2.2277646603794801</v>
      </c>
      <c r="U391" s="957">
        <v>0.41854972407129698</v>
      </c>
      <c r="V391" s="957">
        <v>1.7552085202989899E-3</v>
      </c>
      <c r="W391" s="957">
        <v>1.80021386697332E-4</v>
      </c>
      <c r="X391" s="957">
        <v>1.08012832018399</v>
      </c>
      <c r="Y391" s="957">
        <v>1.0396235081770899</v>
      </c>
      <c r="Z391" s="957">
        <v>0</v>
      </c>
      <c r="AA391" s="957">
        <v>1.53918285626219E-2</v>
      </c>
      <c r="AB391" s="937"/>
    </row>
    <row r="392" spans="1:28">
      <c r="A392" s="951" t="s">
        <v>4185</v>
      </c>
      <c r="B392" s="952">
        <v>0</v>
      </c>
      <c r="C392" s="953">
        <v>106.589097</v>
      </c>
      <c r="D392" s="953">
        <v>0</v>
      </c>
      <c r="E392" s="953">
        <v>0</v>
      </c>
      <c r="F392" s="954">
        <v>0</v>
      </c>
      <c r="G392" s="955">
        <v>0</v>
      </c>
      <c r="H392" s="955">
        <v>0</v>
      </c>
      <c r="I392" s="955">
        <v>0</v>
      </c>
      <c r="J392" s="955">
        <v>0</v>
      </c>
      <c r="K392" s="955">
        <v>106.589097</v>
      </c>
      <c r="L392" s="956">
        <v>0.34244376551691402</v>
      </c>
      <c r="M392" s="957">
        <v>2.1734438254210099E-2</v>
      </c>
      <c r="N392" s="957">
        <v>2.6283506726021501E-2</v>
      </c>
      <c r="O392" s="957">
        <v>0.62423328474300999</v>
      </c>
      <c r="P392" s="957">
        <v>4.6754314849172798E-3</v>
      </c>
      <c r="Q392" s="957">
        <v>0</v>
      </c>
      <c r="R392" s="957">
        <v>3.7908903931761702E-4</v>
      </c>
      <c r="S392" s="957">
        <v>2.6536232752233199E-2</v>
      </c>
      <c r="T392" s="957">
        <v>0.74680540745570601</v>
      </c>
      <c r="U392" s="957">
        <v>0.18322636900351499</v>
      </c>
      <c r="V392" s="957">
        <v>4.6754314849172798E-4</v>
      </c>
      <c r="W392" s="957">
        <v>5.0545205242349E-5</v>
      </c>
      <c r="X392" s="957">
        <v>0.28937130001244799</v>
      </c>
      <c r="Y392" s="957">
        <v>0.27547136857080201</v>
      </c>
      <c r="Z392" s="957">
        <v>0</v>
      </c>
      <c r="AA392" s="957">
        <v>2.6409869739127301E-3</v>
      </c>
      <c r="AB392" s="937"/>
    </row>
    <row r="393" spans="1:28">
      <c r="A393" s="951" t="s">
        <v>4186</v>
      </c>
      <c r="B393" s="952">
        <v>0</v>
      </c>
      <c r="C393" s="953">
        <v>0</v>
      </c>
      <c r="D393" s="953">
        <v>0</v>
      </c>
      <c r="E393" s="953">
        <v>0</v>
      </c>
      <c r="F393" s="954">
        <v>0</v>
      </c>
      <c r="G393" s="955">
        <v>0</v>
      </c>
      <c r="H393" s="955">
        <v>0</v>
      </c>
      <c r="I393" s="955">
        <v>0</v>
      </c>
      <c r="J393" s="955">
        <v>0</v>
      </c>
      <c r="K393" s="955">
        <v>0</v>
      </c>
      <c r="L393" s="956">
        <v>0</v>
      </c>
      <c r="M393" s="957">
        <v>0</v>
      </c>
      <c r="N393" s="957">
        <v>0</v>
      </c>
      <c r="O393" s="957">
        <v>0</v>
      </c>
      <c r="P393" s="957">
        <v>0</v>
      </c>
      <c r="Q393" s="957">
        <v>0</v>
      </c>
      <c r="R393" s="957">
        <v>0</v>
      </c>
      <c r="S393" s="957">
        <v>0</v>
      </c>
      <c r="T393" s="957">
        <v>0</v>
      </c>
      <c r="U393" s="957">
        <v>0</v>
      </c>
      <c r="V393" s="957">
        <v>0</v>
      </c>
      <c r="W393" s="957">
        <v>0</v>
      </c>
      <c r="X393" s="957">
        <v>0</v>
      </c>
      <c r="Y393" s="957">
        <v>0</v>
      </c>
      <c r="Z393" s="957">
        <v>0</v>
      </c>
      <c r="AA393" s="957">
        <v>0</v>
      </c>
      <c r="AB393" s="937"/>
    </row>
    <row r="394" spans="1:28">
      <c r="A394" s="951" t="s">
        <v>4187</v>
      </c>
      <c r="B394" s="952">
        <v>0</v>
      </c>
      <c r="C394" s="953">
        <v>375.16484000000003</v>
      </c>
      <c r="D394" s="953">
        <v>0</v>
      </c>
      <c r="E394" s="953">
        <v>0</v>
      </c>
      <c r="F394" s="954">
        <v>0</v>
      </c>
      <c r="G394" s="955">
        <v>0</v>
      </c>
      <c r="H394" s="955">
        <v>0</v>
      </c>
      <c r="I394" s="955">
        <v>0</v>
      </c>
      <c r="J394" s="955">
        <v>0</v>
      </c>
      <c r="K394" s="955">
        <v>375.16484000000003</v>
      </c>
      <c r="L394" s="956">
        <v>0.82726045464514597</v>
      </c>
      <c r="M394" s="957">
        <v>1.7345783726430499E-2</v>
      </c>
      <c r="N394" s="957">
        <v>3.7360149564619499E-2</v>
      </c>
      <c r="O394" s="957">
        <v>0.58264042773394698</v>
      </c>
      <c r="P394" s="957">
        <v>0.105408993414462</v>
      </c>
      <c r="Q394" s="957">
        <v>1.33429105587927E-3</v>
      </c>
      <c r="R394" s="957">
        <v>8.8952737058617805E-4</v>
      </c>
      <c r="S394" s="957">
        <v>6.6714552793963294E-2</v>
      </c>
      <c r="T394" s="957">
        <v>0.47144950641067401</v>
      </c>
      <c r="U394" s="957">
        <v>0.86728918632152396</v>
      </c>
      <c r="V394" s="957">
        <v>9.34003739115487E-4</v>
      </c>
      <c r="W394" s="957">
        <v>1.7790547411723599E-4</v>
      </c>
      <c r="X394" s="957">
        <v>0.46700186955774298</v>
      </c>
      <c r="Y394" s="957">
        <v>0.44921132214602</v>
      </c>
      <c r="Z394" s="957">
        <v>4.4476368529308896E-3</v>
      </c>
      <c r="AA394" s="957">
        <v>2.1793420579361402E-3</v>
      </c>
      <c r="AB394" s="937"/>
    </row>
    <row r="395" spans="1:28">
      <c r="A395" s="951" t="s">
        <v>4188</v>
      </c>
      <c r="B395" s="952">
        <v>0</v>
      </c>
      <c r="C395" s="953">
        <v>525.43632400000001</v>
      </c>
      <c r="D395" s="953">
        <v>0</v>
      </c>
      <c r="E395" s="953">
        <v>0</v>
      </c>
      <c r="F395" s="954">
        <v>525.43632400000001</v>
      </c>
      <c r="G395" s="955">
        <v>0</v>
      </c>
      <c r="H395" s="955">
        <v>0</v>
      </c>
      <c r="I395" s="955">
        <v>0</v>
      </c>
      <c r="J395" s="955">
        <v>0</v>
      </c>
      <c r="K395" s="955">
        <v>0</v>
      </c>
      <c r="L395" s="956">
        <v>0</v>
      </c>
      <c r="M395" s="957">
        <v>0</v>
      </c>
      <c r="N395" s="957">
        <v>0</v>
      </c>
      <c r="O395" s="957">
        <v>0</v>
      </c>
      <c r="P395" s="957">
        <v>0</v>
      </c>
      <c r="Q395" s="957">
        <v>0</v>
      </c>
      <c r="R395" s="957">
        <v>0</v>
      </c>
      <c r="S395" s="957">
        <v>0</v>
      </c>
      <c r="T395" s="957">
        <v>0</v>
      </c>
      <c r="U395" s="957">
        <v>0</v>
      </c>
      <c r="V395" s="957">
        <v>0</v>
      </c>
      <c r="W395" s="957">
        <v>0</v>
      </c>
      <c r="X395" s="957">
        <v>0</v>
      </c>
      <c r="Y395" s="957">
        <v>0</v>
      </c>
      <c r="Z395" s="957">
        <v>0</v>
      </c>
      <c r="AA395" s="957">
        <v>0</v>
      </c>
      <c r="AB395" s="937"/>
    </row>
    <row r="396" spans="1:28">
      <c r="A396" s="942"/>
      <c r="B396" s="943"/>
      <c r="C396" s="942"/>
      <c r="D396" s="942"/>
      <c r="E396" s="942"/>
      <c r="F396" s="943"/>
      <c r="G396" s="942"/>
      <c r="H396" s="942"/>
      <c r="I396" s="942"/>
      <c r="J396" s="942"/>
      <c r="K396" s="942"/>
      <c r="L396" s="943"/>
      <c r="M396" s="942"/>
      <c r="N396" s="942"/>
      <c r="O396" s="942"/>
      <c r="P396" s="942"/>
      <c r="Q396" s="942"/>
      <c r="R396" s="942"/>
      <c r="S396" s="942"/>
      <c r="T396" s="942"/>
      <c r="U396" s="942"/>
      <c r="V396" s="942"/>
      <c r="W396" s="942"/>
      <c r="X396" s="942"/>
      <c r="Y396" s="942"/>
      <c r="Z396" s="942"/>
      <c r="AA396" s="942"/>
      <c r="AB396" s="937"/>
    </row>
    <row r="397" spans="1:28">
      <c r="A397" s="944" t="s">
        <v>4189</v>
      </c>
      <c r="B397" s="945">
        <v>1404</v>
      </c>
      <c r="C397" s="946">
        <v>135</v>
      </c>
      <c r="D397" s="946">
        <v>0</v>
      </c>
      <c r="E397" s="946">
        <v>0</v>
      </c>
      <c r="F397" s="947">
        <v>0</v>
      </c>
      <c r="G397" s="948">
        <v>0</v>
      </c>
      <c r="H397" s="948">
        <v>0</v>
      </c>
      <c r="I397" s="948">
        <v>92</v>
      </c>
      <c r="J397" s="948">
        <v>0</v>
      </c>
      <c r="K397" s="948">
        <v>1447</v>
      </c>
      <c r="L397" s="949">
        <v>2.1850028597836899</v>
      </c>
      <c r="M397" s="950">
        <v>0.19566322847898801</v>
      </c>
      <c r="N397" s="950">
        <v>0.15128716662479499</v>
      </c>
      <c r="O397" s="950">
        <v>0.76489265555365304</v>
      </c>
      <c r="P397" s="950">
        <v>1.0564706725734599E-2</v>
      </c>
      <c r="Q397" s="950">
        <v>0</v>
      </c>
      <c r="R397" s="950">
        <v>2.7197642360612399E-2</v>
      </c>
      <c r="S397" s="950">
        <v>0.19398733029148299</v>
      </c>
      <c r="T397" s="950">
        <v>3.0533322089994401</v>
      </c>
      <c r="U397" s="950">
        <v>2.01026717492867</v>
      </c>
      <c r="V397" s="950">
        <v>5.6598793377346003E-3</v>
      </c>
      <c r="W397" s="950">
        <v>1.49960794648346E-3</v>
      </c>
      <c r="X397" s="950">
        <v>2.2919201332728201</v>
      </c>
      <c r="Y397" s="950">
        <v>2.2915967595957598</v>
      </c>
      <c r="Z397" s="950">
        <v>0</v>
      </c>
      <c r="AA397" s="950">
        <v>2.1701789399174901E-2</v>
      </c>
      <c r="AB397" s="937"/>
    </row>
    <row r="398" spans="1:28">
      <c r="A398" s="951" t="s">
        <v>4190</v>
      </c>
      <c r="B398" s="952">
        <v>1403.7660522000001</v>
      </c>
      <c r="C398" s="953">
        <v>120.088498</v>
      </c>
      <c r="D398" s="953">
        <v>0</v>
      </c>
      <c r="E398" s="953">
        <v>0</v>
      </c>
      <c r="F398" s="954">
        <v>0</v>
      </c>
      <c r="G398" s="955">
        <v>0</v>
      </c>
      <c r="H398" s="955">
        <v>0</v>
      </c>
      <c r="I398" s="955">
        <v>92</v>
      </c>
      <c r="J398" s="955">
        <v>0</v>
      </c>
      <c r="K398" s="955">
        <v>1431.8545501999999</v>
      </c>
      <c r="L398" s="956">
        <v>2.1561461855023798</v>
      </c>
      <c r="M398" s="957">
        <v>0.19346243171288499</v>
      </c>
      <c r="N398" s="957">
        <v>0.149158058038178</v>
      </c>
      <c r="O398" s="957">
        <v>0.75317435247000997</v>
      </c>
      <c r="P398" s="957">
        <v>1.03376871907648E-2</v>
      </c>
      <c r="Q398" s="957">
        <v>0</v>
      </c>
      <c r="R398" s="957">
        <v>2.65826242048239E-2</v>
      </c>
      <c r="S398" s="957">
        <v>0.19198561925706101</v>
      </c>
      <c r="T398" s="957">
        <v>3.0126974098800399</v>
      </c>
      <c r="U398" s="957">
        <v>1.9789286908035499</v>
      </c>
      <c r="V398" s="957">
        <v>5.6118873321294796E-3</v>
      </c>
      <c r="W398" s="957">
        <v>1.47681245582355E-3</v>
      </c>
      <c r="X398" s="957">
        <v>2.2595230574100298</v>
      </c>
      <c r="Y398" s="957">
        <v>2.2595230574100298</v>
      </c>
      <c r="Z398" s="957">
        <v>0</v>
      </c>
      <c r="AA398" s="957">
        <v>2.14137806094414E-2</v>
      </c>
      <c r="AB398" s="937"/>
    </row>
    <row r="399" spans="1:28">
      <c r="A399" s="951" t="s">
        <v>4191</v>
      </c>
      <c r="B399" s="952">
        <v>0</v>
      </c>
      <c r="C399" s="953">
        <v>15.135424</v>
      </c>
      <c r="D399" s="953">
        <v>0</v>
      </c>
      <c r="E399" s="953">
        <v>0</v>
      </c>
      <c r="F399" s="954">
        <v>0</v>
      </c>
      <c r="G399" s="955">
        <v>0</v>
      </c>
      <c r="H399" s="955">
        <v>0</v>
      </c>
      <c r="I399" s="955">
        <v>0</v>
      </c>
      <c r="J399" s="955">
        <v>0</v>
      </c>
      <c r="K399" s="955">
        <v>15.135424</v>
      </c>
      <c r="L399" s="956">
        <v>2.7786960049791601E-2</v>
      </c>
      <c r="M399" s="957">
        <v>2.0920067623693699E-3</v>
      </c>
      <c r="N399" s="957">
        <v>2.0600677278293802E-3</v>
      </c>
      <c r="O399" s="957">
        <v>1.13383572616966E-2</v>
      </c>
      <c r="P399" s="957">
        <v>2.2357324177993301E-4</v>
      </c>
      <c r="Q399" s="957">
        <v>0</v>
      </c>
      <c r="R399" s="957">
        <v>6.0684165625981797E-4</v>
      </c>
      <c r="S399" s="957">
        <v>1.9163420723994199E-3</v>
      </c>
      <c r="T399" s="957">
        <v>3.9444707656888102E-2</v>
      </c>
      <c r="U399" s="957">
        <v>3.0022692467591001E-2</v>
      </c>
      <c r="V399" s="957">
        <v>4.4714648355986601E-5</v>
      </c>
      <c r="W399" s="957">
        <v>2.23573241779933E-5</v>
      </c>
      <c r="X399" s="957">
        <v>3.1779339367290403E-2</v>
      </c>
      <c r="Y399" s="957">
        <v>3.1459949021890497E-2</v>
      </c>
      <c r="Z399" s="957">
        <v>0</v>
      </c>
      <c r="AA399" s="957">
        <v>2.8266045567891502E-4</v>
      </c>
      <c r="AB399" s="937"/>
    </row>
    <row r="400" spans="1:28">
      <c r="A400" s="951" t="s">
        <v>4192</v>
      </c>
      <c r="B400" s="952">
        <v>0</v>
      </c>
      <c r="C400" s="953">
        <v>0</v>
      </c>
      <c r="D400" s="953">
        <v>0</v>
      </c>
      <c r="E400" s="953">
        <v>0</v>
      </c>
      <c r="F400" s="954">
        <v>0</v>
      </c>
      <c r="G400" s="955">
        <v>0</v>
      </c>
      <c r="H400" s="955">
        <v>0</v>
      </c>
      <c r="I400" s="955">
        <v>0</v>
      </c>
      <c r="J400" s="955">
        <v>0</v>
      </c>
      <c r="K400" s="955">
        <v>0</v>
      </c>
      <c r="L400" s="956">
        <v>0</v>
      </c>
      <c r="M400" s="957">
        <v>0</v>
      </c>
      <c r="N400" s="957">
        <v>0</v>
      </c>
      <c r="O400" s="957">
        <v>0</v>
      </c>
      <c r="P400" s="957">
        <v>0</v>
      </c>
      <c r="Q400" s="957">
        <v>0</v>
      </c>
      <c r="R400" s="957">
        <v>0</v>
      </c>
      <c r="S400" s="957">
        <v>0</v>
      </c>
      <c r="T400" s="957">
        <v>0</v>
      </c>
      <c r="U400" s="957">
        <v>0</v>
      </c>
      <c r="V400" s="957">
        <v>0</v>
      </c>
      <c r="W400" s="957">
        <v>0</v>
      </c>
      <c r="X400" s="957">
        <v>0</v>
      </c>
      <c r="Y400" s="957">
        <v>0</v>
      </c>
      <c r="Z400" s="957">
        <v>0</v>
      </c>
      <c r="AA400" s="957">
        <v>0</v>
      </c>
      <c r="AB400" s="937"/>
    </row>
    <row r="401" spans="1:28">
      <c r="A401" s="951" t="s">
        <v>4193</v>
      </c>
      <c r="B401" s="952">
        <v>0</v>
      </c>
      <c r="C401" s="953">
        <v>2E-3</v>
      </c>
      <c r="D401" s="953">
        <v>0</v>
      </c>
      <c r="E401" s="953">
        <v>0</v>
      </c>
      <c r="F401" s="954">
        <v>0</v>
      </c>
      <c r="G401" s="955">
        <v>0</v>
      </c>
      <c r="H401" s="955">
        <v>0</v>
      </c>
      <c r="I401" s="955">
        <v>0</v>
      </c>
      <c r="J401" s="955">
        <v>0</v>
      </c>
      <c r="K401" s="955">
        <v>2E-3</v>
      </c>
      <c r="L401" s="956">
        <v>4.57608934043852E-6</v>
      </c>
      <c r="M401" s="957">
        <v>2.9637884329264999E-7</v>
      </c>
      <c r="N401" s="957">
        <v>3.4142842747313298E-7</v>
      </c>
      <c r="O401" s="957">
        <v>1.8019833672193099E-6</v>
      </c>
      <c r="P401" s="957">
        <v>8.0615045375600894E-8</v>
      </c>
      <c r="Q401" s="957">
        <v>0</v>
      </c>
      <c r="R401" s="957">
        <v>5.9275768658530099E-8</v>
      </c>
      <c r="S401" s="957">
        <v>2.3710307463412E-7</v>
      </c>
      <c r="T401" s="957">
        <v>6.1646799404871296E-6</v>
      </c>
      <c r="U401" s="957">
        <v>3.17718120009721E-6</v>
      </c>
      <c r="V401" s="957">
        <v>1.0669638358535401E-8</v>
      </c>
      <c r="W401" s="957">
        <v>2.6081338209753198E-9</v>
      </c>
      <c r="X401" s="957">
        <v>5.9749974807798299E-6</v>
      </c>
      <c r="Y401" s="957">
        <v>5.9512871733164202E-6</v>
      </c>
      <c r="Z401" s="957">
        <v>0</v>
      </c>
      <c r="AA401" s="957">
        <v>4.2441450359507498E-8</v>
      </c>
      <c r="AB401" s="937"/>
    </row>
    <row r="402" spans="1:28">
      <c r="A402" s="951" t="s">
        <v>4194</v>
      </c>
      <c r="B402" s="952">
        <v>0</v>
      </c>
      <c r="C402" s="953">
        <v>0.16700000000000001</v>
      </c>
      <c r="D402" s="953">
        <v>0</v>
      </c>
      <c r="E402" s="953">
        <v>0</v>
      </c>
      <c r="F402" s="954">
        <v>0</v>
      </c>
      <c r="G402" s="955">
        <v>0</v>
      </c>
      <c r="H402" s="955">
        <v>0</v>
      </c>
      <c r="I402" s="955">
        <v>0</v>
      </c>
      <c r="J402" s="955">
        <v>0</v>
      </c>
      <c r="K402" s="955">
        <v>0.16700000000000001</v>
      </c>
      <c r="L402" s="956">
        <v>1.06513814217886E-3</v>
      </c>
      <c r="M402" s="957">
        <v>1.08493624891081E-4</v>
      </c>
      <c r="N402" s="957">
        <v>6.8699430359863198E-5</v>
      </c>
      <c r="O402" s="957">
        <v>3.7814383858022702E-4</v>
      </c>
      <c r="P402" s="957">
        <v>3.3656781444313398E-6</v>
      </c>
      <c r="Q402" s="957">
        <v>0</v>
      </c>
      <c r="R402" s="957">
        <v>8.1172237600991102E-6</v>
      </c>
      <c r="S402" s="957">
        <v>8.5131858947380895E-5</v>
      </c>
      <c r="T402" s="957">
        <v>1.1839267825705501E-3</v>
      </c>
      <c r="U402" s="957">
        <v>1.3126144763282201E-3</v>
      </c>
      <c r="V402" s="957">
        <v>3.26668761077159E-6</v>
      </c>
      <c r="W402" s="957">
        <v>4.3555834810287899E-7</v>
      </c>
      <c r="X402" s="957">
        <v>6.1176149801722495E-4</v>
      </c>
      <c r="Y402" s="957">
        <v>6.0780187667083601E-4</v>
      </c>
      <c r="Z402" s="957">
        <v>0</v>
      </c>
      <c r="AA402" s="957">
        <v>5.3058926041623501E-6</v>
      </c>
      <c r="AB402" s="937"/>
    </row>
    <row r="404" spans="1:28">
      <c r="A404" s="136" t="s">
        <v>18</v>
      </c>
    </row>
    <row r="405" spans="1:28">
      <c r="A405" s="17" t="s">
        <v>4266</v>
      </c>
    </row>
  </sheetData>
  <mergeCells count="4">
    <mergeCell ref="B3:E3"/>
    <mergeCell ref="F3:K3"/>
    <mergeCell ref="L3:AA3"/>
    <mergeCell ref="B5:K5"/>
  </mergeCells>
  <hyperlinks>
    <hyperlink ref="AD3" location="Content!A1" display="Back to content page" xr:uid="{239A505F-BEB2-45AA-92A3-1445C124EA97}"/>
  </hyperlinks>
  <pageMargins left="0.7" right="0.7" top="0.75" bottom="0.75" header="0.3" footer="0.3"/>
  <pageSetup paperSize="9" orientation="portrait" horizontalDpi="300" verticalDpi="300"/>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37557-3447-41F8-8AF8-58D06B52EA0E}">
  <dimension ref="A1:R412"/>
  <sheetViews>
    <sheetView workbookViewId="0">
      <selection activeCell="A4" sqref="A4:XFD4"/>
    </sheetView>
  </sheetViews>
  <sheetFormatPr defaultColWidth="10.90625" defaultRowHeight="14.5"/>
  <cols>
    <col min="1" max="1" width="46" style="911" customWidth="1"/>
    <col min="2" max="16384" width="10.90625" style="911"/>
  </cols>
  <sheetData>
    <row r="1" spans="1:18">
      <c r="A1" s="35" t="s">
        <v>4281</v>
      </c>
    </row>
    <row r="2" spans="1:18" ht="15" thickBot="1"/>
    <row r="3" spans="1:18" ht="15" thickBot="1">
      <c r="A3" s="913"/>
      <c r="B3" s="1118" t="s">
        <v>3779</v>
      </c>
      <c r="C3" s="1118" t="s">
        <v>3779</v>
      </c>
      <c r="D3" s="1118" t="s">
        <v>3779</v>
      </c>
      <c r="E3" s="1118" t="s">
        <v>3779</v>
      </c>
      <c r="F3" s="1119" t="s">
        <v>3780</v>
      </c>
      <c r="G3" s="1119" t="s">
        <v>3780</v>
      </c>
      <c r="H3" s="1119" t="s">
        <v>3780</v>
      </c>
      <c r="I3" s="1119" t="s">
        <v>3780</v>
      </c>
      <c r="J3" s="1119" t="s">
        <v>3780</v>
      </c>
      <c r="K3" s="1119" t="s">
        <v>3780</v>
      </c>
      <c r="L3" s="1119" t="s">
        <v>3780</v>
      </c>
      <c r="M3" s="1120" t="s">
        <v>3781</v>
      </c>
      <c r="N3" s="1120" t="s">
        <v>3781</v>
      </c>
      <c r="O3" s="1120" t="s">
        <v>3781</v>
      </c>
      <c r="P3" s="912"/>
      <c r="R3" s="486" t="s">
        <v>528</v>
      </c>
    </row>
    <row r="4" spans="1:18" s="964" customFormat="1" ht="38" thickBot="1">
      <c r="A4" s="961"/>
      <c r="B4" s="962" t="s">
        <v>2964</v>
      </c>
      <c r="C4" s="960" t="s">
        <v>86</v>
      </c>
      <c r="D4" s="960" t="s">
        <v>3782</v>
      </c>
      <c r="E4" s="960" t="s">
        <v>85</v>
      </c>
      <c r="F4" s="962" t="s">
        <v>3783</v>
      </c>
      <c r="G4" s="960" t="s">
        <v>3784</v>
      </c>
      <c r="H4" s="960" t="s">
        <v>3785</v>
      </c>
      <c r="I4" s="960" t="s">
        <v>3786</v>
      </c>
      <c r="J4" s="960" t="s">
        <v>3787</v>
      </c>
      <c r="K4" s="960" t="s">
        <v>3788</v>
      </c>
      <c r="L4" s="960" t="s">
        <v>4267</v>
      </c>
      <c r="M4" s="962" t="s">
        <v>714</v>
      </c>
      <c r="N4" s="960" t="s">
        <v>3789</v>
      </c>
      <c r="O4" s="960" t="s">
        <v>3790</v>
      </c>
      <c r="P4" s="963"/>
    </row>
    <row r="5" spans="1:18" ht="15" thickBot="1">
      <c r="A5" s="914" t="s">
        <v>3804</v>
      </c>
      <c r="B5" s="1121" t="s">
        <v>4199</v>
      </c>
      <c r="C5" s="1121" t="s">
        <v>4199</v>
      </c>
      <c r="D5" s="1121" t="s">
        <v>4199</v>
      </c>
      <c r="E5" s="1121" t="s">
        <v>4199</v>
      </c>
      <c r="F5" s="1121" t="s">
        <v>4199</v>
      </c>
      <c r="G5" s="1121" t="s">
        <v>4199</v>
      </c>
      <c r="H5" s="1121" t="s">
        <v>4199</v>
      </c>
      <c r="I5" s="1121" t="s">
        <v>4199</v>
      </c>
      <c r="J5" s="1121" t="s">
        <v>4199</v>
      </c>
      <c r="K5" s="1121" t="s">
        <v>4199</v>
      </c>
      <c r="L5" s="1121" t="s">
        <v>4199</v>
      </c>
      <c r="M5" s="915" t="s">
        <v>314</v>
      </c>
      <c r="N5" s="916" t="s">
        <v>3806</v>
      </c>
      <c r="O5" s="916" t="s">
        <v>3806</v>
      </c>
      <c r="P5" s="912"/>
    </row>
    <row r="6" spans="1:18">
      <c r="A6" s="917" t="s">
        <v>3809</v>
      </c>
      <c r="B6" s="918"/>
      <c r="C6" s="919"/>
      <c r="D6" s="919"/>
      <c r="E6" s="919"/>
      <c r="F6" s="920"/>
      <c r="G6" s="921"/>
      <c r="H6" s="921"/>
      <c r="I6" s="921"/>
      <c r="J6" s="921"/>
      <c r="K6" s="921"/>
      <c r="L6" s="921"/>
      <c r="M6" s="922">
        <v>3112.56036033296</v>
      </c>
      <c r="N6" s="923">
        <v>91.244351106991004</v>
      </c>
      <c r="O6" s="923">
        <v>107.793599094505</v>
      </c>
      <c r="P6" s="912"/>
    </row>
    <row r="7" spans="1:18">
      <c r="A7" s="924"/>
      <c r="B7" s="925"/>
      <c r="C7" s="926"/>
      <c r="D7" s="926"/>
      <c r="E7" s="926"/>
      <c r="F7" s="925"/>
      <c r="G7" s="926"/>
      <c r="H7" s="926"/>
      <c r="I7" s="926"/>
      <c r="J7" s="926"/>
      <c r="K7" s="926"/>
      <c r="L7" s="926"/>
      <c r="M7" s="927"/>
      <c r="N7" s="928"/>
      <c r="O7" s="928"/>
      <c r="P7" s="912"/>
    </row>
    <row r="8" spans="1:18">
      <c r="A8" s="917" t="s">
        <v>4200</v>
      </c>
      <c r="B8" s="918"/>
      <c r="C8" s="919"/>
      <c r="D8" s="919"/>
      <c r="E8" s="919"/>
      <c r="F8" s="920"/>
      <c r="G8" s="921"/>
      <c r="H8" s="921"/>
      <c r="I8" s="921"/>
      <c r="J8" s="921"/>
      <c r="K8" s="921"/>
      <c r="L8" s="921"/>
      <c r="M8" s="922">
        <v>2619.8583159822601</v>
      </c>
      <c r="N8" s="923">
        <v>51.419856036393398</v>
      </c>
      <c r="O8" s="923">
        <v>78.427201239911497</v>
      </c>
      <c r="P8" s="912"/>
    </row>
    <row r="9" spans="1:18">
      <c r="A9" s="917" t="s">
        <v>4201</v>
      </c>
      <c r="B9" s="918"/>
      <c r="C9" s="919"/>
      <c r="D9" s="919"/>
      <c r="E9" s="919"/>
      <c r="F9" s="920"/>
      <c r="G9" s="921"/>
      <c r="H9" s="921"/>
      <c r="I9" s="921"/>
      <c r="J9" s="921"/>
      <c r="K9" s="921"/>
      <c r="L9" s="921"/>
      <c r="M9" s="922">
        <v>492.70204435069701</v>
      </c>
      <c r="N9" s="923">
        <v>39.8244950705976</v>
      </c>
      <c r="O9" s="923">
        <v>29.3663978545936</v>
      </c>
      <c r="P9" s="912"/>
    </row>
    <row r="10" spans="1:18">
      <c r="A10" s="924"/>
      <c r="B10" s="925"/>
      <c r="C10" s="926"/>
      <c r="D10" s="926"/>
      <c r="E10" s="926"/>
      <c r="F10" s="925"/>
      <c r="G10" s="926"/>
      <c r="H10" s="926"/>
      <c r="I10" s="926"/>
      <c r="J10" s="926"/>
      <c r="K10" s="926"/>
      <c r="L10" s="926"/>
      <c r="M10" s="927"/>
      <c r="N10" s="928"/>
      <c r="O10" s="928"/>
      <c r="P10" s="912"/>
    </row>
    <row r="11" spans="1:18">
      <c r="A11" s="917" t="s">
        <v>4202</v>
      </c>
      <c r="B11" s="918">
        <v>778</v>
      </c>
      <c r="C11" s="919">
        <v>362637</v>
      </c>
      <c r="D11" s="919">
        <v>7561</v>
      </c>
      <c r="E11" s="919">
        <v>15473</v>
      </c>
      <c r="F11" s="920">
        <v>114318</v>
      </c>
      <c r="G11" s="921">
        <v>17</v>
      </c>
      <c r="H11" s="921">
        <v>7844</v>
      </c>
      <c r="I11" s="921">
        <v>641</v>
      </c>
      <c r="J11" s="921">
        <v>6256</v>
      </c>
      <c r="K11" s="921">
        <v>211285</v>
      </c>
      <c r="L11" s="921">
        <v>0</v>
      </c>
      <c r="M11" s="922">
        <v>1286.7508070849001</v>
      </c>
      <c r="N11" s="923">
        <v>34.676387313497997</v>
      </c>
      <c r="O11" s="923">
        <v>8.2370386528226192</v>
      </c>
      <c r="P11" s="912"/>
    </row>
    <row r="12" spans="1:18">
      <c r="A12" s="929" t="s">
        <v>3813</v>
      </c>
      <c r="B12" s="930">
        <v>0</v>
      </c>
      <c r="C12" s="931">
        <v>124971</v>
      </c>
      <c r="D12" s="931">
        <v>-11375.25</v>
      </c>
      <c r="E12" s="931">
        <v>0</v>
      </c>
      <c r="F12" s="932">
        <v>0</v>
      </c>
      <c r="G12" s="933">
        <v>0</v>
      </c>
      <c r="H12" s="933">
        <v>136346.25</v>
      </c>
      <c r="I12" s="933">
        <v>0</v>
      </c>
      <c r="J12" s="933">
        <v>0</v>
      </c>
      <c r="K12" s="933">
        <v>0</v>
      </c>
      <c r="L12" s="933">
        <v>0</v>
      </c>
      <c r="M12" s="934">
        <v>0</v>
      </c>
      <c r="N12" s="935">
        <v>0</v>
      </c>
      <c r="O12" s="935">
        <v>0</v>
      </c>
      <c r="P12" s="912"/>
    </row>
    <row r="13" spans="1:18">
      <c r="A13" s="929" t="s">
        <v>3814</v>
      </c>
      <c r="B13" s="930">
        <v>778</v>
      </c>
      <c r="C13" s="931">
        <v>124787</v>
      </c>
      <c r="D13" s="931">
        <v>7684.4444444444398</v>
      </c>
      <c r="E13" s="931">
        <v>0</v>
      </c>
      <c r="F13" s="932">
        <v>113008</v>
      </c>
      <c r="G13" s="933">
        <v>17</v>
      </c>
      <c r="H13" s="933">
        <v>4215.5555555555602</v>
      </c>
      <c r="I13" s="933">
        <v>640</v>
      </c>
      <c r="J13" s="933">
        <v>0</v>
      </c>
      <c r="K13" s="933">
        <v>0</v>
      </c>
      <c r="L13" s="933">
        <v>0</v>
      </c>
      <c r="M13" s="934">
        <v>0</v>
      </c>
      <c r="N13" s="935">
        <v>0</v>
      </c>
      <c r="O13" s="935">
        <v>0</v>
      </c>
      <c r="P13" s="912"/>
    </row>
    <row r="14" spans="1:18">
      <c r="A14" s="929" t="s">
        <v>3815</v>
      </c>
      <c r="B14" s="930">
        <v>0</v>
      </c>
      <c r="C14" s="931">
        <v>45</v>
      </c>
      <c r="D14" s="931">
        <v>-2</v>
      </c>
      <c r="E14" s="931">
        <v>18</v>
      </c>
      <c r="F14" s="932">
        <v>0</v>
      </c>
      <c r="G14" s="933">
        <v>0</v>
      </c>
      <c r="H14" s="933">
        <v>26.865671641791</v>
      </c>
      <c r="I14" s="933">
        <v>1</v>
      </c>
      <c r="J14" s="933">
        <v>0</v>
      </c>
      <c r="K14" s="933">
        <v>0</v>
      </c>
      <c r="L14" s="933">
        <v>0</v>
      </c>
      <c r="M14" s="934">
        <v>0</v>
      </c>
      <c r="N14" s="935">
        <v>0</v>
      </c>
      <c r="O14" s="935">
        <v>0</v>
      </c>
      <c r="P14" s="912"/>
    </row>
    <row r="15" spans="1:18">
      <c r="A15" s="929" t="s">
        <v>3816</v>
      </c>
      <c r="B15" s="930">
        <v>0</v>
      </c>
      <c r="C15" s="931">
        <v>0</v>
      </c>
      <c r="D15" s="931">
        <v>0</v>
      </c>
      <c r="E15" s="931">
        <v>0</v>
      </c>
      <c r="F15" s="932">
        <v>0</v>
      </c>
      <c r="G15" s="933">
        <v>0</v>
      </c>
      <c r="H15" s="933">
        <v>0</v>
      </c>
      <c r="I15" s="933">
        <v>0</v>
      </c>
      <c r="J15" s="933">
        <v>0</v>
      </c>
      <c r="K15" s="933">
        <v>0</v>
      </c>
      <c r="L15" s="933">
        <v>0</v>
      </c>
      <c r="M15" s="934">
        <v>0</v>
      </c>
      <c r="N15" s="935">
        <v>0</v>
      </c>
      <c r="O15" s="935">
        <v>0</v>
      </c>
      <c r="P15" s="912"/>
    </row>
    <row r="16" spans="1:18">
      <c r="A16" s="929" t="s">
        <v>3817</v>
      </c>
      <c r="B16" s="930">
        <v>0</v>
      </c>
      <c r="C16" s="931">
        <v>22</v>
      </c>
      <c r="D16" s="931">
        <v>-0.20029600394672201</v>
      </c>
      <c r="E16" s="931">
        <v>0</v>
      </c>
      <c r="F16" s="932">
        <v>0</v>
      </c>
      <c r="G16" s="933">
        <v>0</v>
      </c>
      <c r="H16" s="933">
        <v>22.200296003946701</v>
      </c>
      <c r="I16" s="933">
        <v>0</v>
      </c>
      <c r="J16" s="933">
        <v>0</v>
      </c>
      <c r="K16" s="933">
        <v>0</v>
      </c>
      <c r="L16" s="933">
        <v>0</v>
      </c>
      <c r="M16" s="934">
        <v>0</v>
      </c>
      <c r="N16" s="935">
        <v>0</v>
      </c>
      <c r="O16" s="935">
        <v>0</v>
      </c>
      <c r="P16" s="912"/>
    </row>
    <row r="17" spans="1:16">
      <c r="A17" s="929" t="s">
        <v>3818</v>
      </c>
      <c r="B17" s="930">
        <v>0</v>
      </c>
      <c r="C17" s="931">
        <v>0</v>
      </c>
      <c r="D17" s="931">
        <v>0</v>
      </c>
      <c r="E17" s="931">
        <v>0</v>
      </c>
      <c r="F17" s="932">
        <v>0</v>
      </c>
      <c r="G17" s="933">
        <v>0</v>
      </c>
      <c r="H17" s="933">
        <v>0</v>
      </c>
      <c r="I17" s="933">
        <v>0</v>
      </c>
      <c r="J17" s="933">
        <v>0</v>
      </c>
      <c r="K17" s="933">
        <v>0</v>
      </c>
      <c r="L17" s="933">
        <v>0</v>
      </c>
      <c r="M17" s="934">
        <v>0</v>
      </c>
      <c r="N17" s="935">
        <v>0</v>
      </c>
      <c r="O17" s="935">
        <v>0</v>
      </c>
      <c r="P17" s="912"/>
    </row>
    <row r="18" spans="1:16">
      <c r="A18" s="929" t="s">
        <v>3819</v>
      </c>
      <c r="B18" s="930">
        <v>0</v>
      </c>
      <c r="C18" s="931">
        <v>72</v>
      </c>
      <c r="D18" s="931">
        <v>0</v>
      </c>
      <c r="E18" s="931">
        <v>0</v>
      </c>
      <c r="F18" s="932">
        <v>40.834112480521298</v>
      </c>
      <c r="G18" s="933">
        <v>0</v>
      </c>
      <c r="H18" s="933">
        <v>31.165887519478702</v>
      </c>
      <c r="I18" s="933">
        <v>0</v>
      </c>
      <c r="J18" s="933">
        <v>0</v>
      </c>
      <c r="K18" s="933">
        <v>0</v>
      </c>
      <c r="L18" s="933">
        <v>0</v>
      </c>
      <c r="M18" s="934">
        <v>0</v>
      </c>
      <c r="N18" s="935">
        <v>0</v>
      </c>
      <c r="O18" s="935">
        <v>0</v>
      </c>
      <c r="P18" s="912"/>
    </row>
    <row r="19" spans="1:16">
      <c r="A19" s="929" t="s">
        <v>3820</v>
      </c>
      <c r="B19" s="930">
        <v>0</v>
      </c>
      <c r="C19" s="931">
        <v>234</v>
      </c>
      <c r="D19" s="931">
        <v>0</v>
      </c>
      <c r="E19" s="931">
        <v>0</v>
      </c>
      <c r="F19" s="932">
        <v>234</v>
      </c>
      <c r="G19" s="933">
        <v>0</v>
      </c>
      <c r="H19" s="933">
        <v>0</v>
      </c>
      <c r="I19" s="933">
        <v>0</v>
      </c>
      <c r="J19" s="933">
        <v>0</v>
      </c>
      <c r="K19" s="933">
        <v>0</v>
      </c>
      <c r="L19" s="933">
        <v>0</v>
      </c>
      <c r="M19" s="934">
        <v>0</v>
      </c>
      <c r="N19" s="935">
        <v>0</v>
      </c>
      <c r="O19" s="935">
        <v>0</v>
      </c>
      <c r="P19" s="912"/>
    </row>
    <row r="20" spans="1:16">
      <c r="A20" s="929" t="s">
        <v>3821</v>
      </c>
      <c r="B20" s="930">
        <v>0</v>
      </c>
      <c r="C20" s="931">
        <v>0</v>
      </c>
      <c r="D20" s="931">
        <v>0</v>
      </c>
      <c r="E20" s="931">
        <v>0</v>
      </c>
      <c r="F20" s="932">
        <v>0</v>
      </c>
      <c r="G20" s="933">
        <v>0</v>
      </c>
      <c r="H20" s="933">
        <v>0</v>
      </c>
      <c r="I20" s="933">
        <v>0</v>
      </c>
      <c r="J20" s="933">
        <v>0</v>
      </c>
      <c r="K20" s="933">
        <v>0</v>
      </c>
      <c r="L20" s="933">
        <v>0</v>
      </c>
      <c r="M20" s="934">
        <v>0</v>
      </c>
      <c r="N20" s="935">
        <v>0</v>
      </c>
      <c r="O20" s="935">
        <v>0</v>
      </c>
      <c r="P20" s="912"/>
    </row>
    <row r="21" spans="1:16">
      <c r="A21" s="929" t="s">
        <v>3822</v>
      </c>
      <c r="B21" s="930">
        <v>0</v>
      </c>
      <c r="C21" s="931">
        <v>0</v>
      </c>
      <c r="D21" s="931">
        <v>0</v>
      </c>
      <c r="E21" s="931">
        <v>0</v>
      </c>
      <c r="F21" s="932">
        <v>0</v>
      </c>
      <c r="G21" s="933">
        <v>0</v>
      </c>
      <c r="H21" s="933">
        <v>0</v>
      </c>
      <c r="I21" s="933">
        <v>0</v>
      </c>
      <c r="J21" s="933">
        <v>0</v>
      </c>
      <c r="K21" s="933">
        <v>0</v>
      </c>
      <c r="L21" s="933">
        <v>0</v>
      </c>
      <c r="M21" s="934">
        <v>0</v>
      </c>
      <c r="N21" s="935">
        <v>0</v>
      </c>
      <c r="O21" s="935">
        <v>0</v>
      </c>
      <c r="P21" s="912"/>
    </row>
    <row r="22" spans="1:16">
      <c r="A22" s="929" t="s">
        <v>3823</v>
      </c>
      <c r="B22" s="930">
        <v>0</v>
      </c>
      <c r="C22" s="931">
        <v>10</v>
      </c>
      <c r="D22" s="931">
        <v>0</v>
      </c>
      <c r="E22" s="931">
        <v>0</v>
      </c>
      <c r="F22" s="932">
        <v>0</v>
      </c>
      <c r="G22" s="933">
        <v>0</v>
      </c>
      <c r="H22" s="933">
        <v>0</v>
      </c>
      <c r="I22" s="933">
        <v>0</v>
      </c>
      <c r="J22" s="933">
        <v>0</v>
      </c>
      <c r="K22" s="933">
        <v>10</v>
      </c>
      <c r="L22" s="933">
        <v>0</v>
      </c>
      <c r="M22" s="934">
        <v>7.6782130704126997E-2</v>
      </c>
      <c r="N22" s="935">
        <v>2.9229561120321101E-3</v>
      </c>
      <c r="O22" s="935">
        <v>1.2651601081929999E-3</v>
      </c>
      <c r="P22" s="912"/>
    </row>
    <row r="23" spans="1:16">
      <c r="A23" s="929" t="s">
        <v>3824</v>
      </c>
      <c r="B23" s="930">
        <v>0</v>
      </c>
      <c r="C23" s="931">
        <v>27</v>
      </c>
      <c r="D23" s="931">
        <v>0</v>
      </c>
      <c r="E23" s="931">
        <v>0</v>
      </c>
      <c r="F23" s="932">
        <v>27</v>
      </c>
      <c r="G23" s="933">
        <v>0</v>
      </c>
      <c r="H23" s="933">
        <v>0</v>
      </c>
      <c r="I23" s="933">
        <v>0</v>
      </c>
      <c r="J23" s="933">
        <v>0</v>
      </c>
      <c r="K23" s="933">
        <v>0</v>
      </c>
      <c r="L23" s="933">
        <v>0</v>
      </c>
      <c r="M23" s="934">
        <v>0</v>
      </c>
      <c r="N23" s="935">
        <v>0</v>
      </c>
      <c r="O23" s="935">
        <v>0</v>
      </c>
      <c r="P23" s="912"/>
    </row>
    <row r="24" spans="1:16">
      <c r="A24" s="929" t="s">
        <v>3825</v>
      </c>
      <c r="B24" s="930">
        <v>0</v>
      </c>
      <c r="C24" s="931">
        <v>0</v>
      </c>
      <c r="D24" s="931">
        <v>0</v>
      </c>
      <c r="E24" s="931">
        <v>0</v>
      </c>
      <c r="F24" s="932">
        <v>0</v>
      </c>
      <c r="G24" s="933">
        <v>0</v>
      </c>
      <c r="H24" s="933">
        <v>0</v>
      </c>
      <c r="I24" s="933">
        <v>0</v>
      </c>
      <c r="J24" s="933">
        <v>0</v>
      </c>
      <c r="K24" s="933">
        <v>0</v>
      </c>
      <c r="L24" s="933">
        <v>0</v>
      </c>
      <c r="M24" s="934">
        <v>0</v>
      </c>
      <c r="N24" s="935">
        <v>0</v>
      </c>
      <c r="O24" s="935">
        <v>0</v>
      </c>
      <c r="P24" s="912"/>
    </row>
    <row r="25" spans="1:16">
      <c r="A25" s="929" t="s">
        <v>3826</v>
      </c>
      <c r="B25" s="930">
        <v>109077</v>
      </c>
      <c r="C25" s="931">
        <v>987</v>
      </c>
      <c r="D25" s="931">
        <v>0</v>
      </c>
      <c r="E25" s="931">
        <v>10191</v>
      </c>
      <c r="F25" s="932">
        <v>0</v>
      </c>
      <c r="G25" s="933">
        <v>0</v>
      </c>
      <c r="H25" s="933">
        <v>4000</v>
      </c>
      <c r="I25" s="933">
        <v>0</v>
      </c>
      <c r="J25" s="933">
        <v>0</v>
      </c>
      <c r="K25" s="933">
        <v>95873</v>
      </c>
      <c r="L25" s="933">
        <v>0</v>
      </c>
      <c r="M25" s="934">
        <v>721.49430677951295</v>
      </c>
      <c r="N25" s="935">
        <v>22.7950375185411</v>
      </c>
      <c r="O25" s="935">
        <v>3.34606055318035</v>
      </c>
      <c r="P25" s="912"/>
    </row>
    <row r="26" spans="1:16">
      <c r="A26" s="929" t="s">
        <v>3827</v>
      </c>
      <c r="B26" s="930">
        <v>0</v>
      </c>
      <c r="C26" s="931">
        <v>0</v>
      </c>
      <c r="D26" s="931">
        <v>0</v>
      </c>
      <c r="E26" s="931">
        <v>0</v>
      </c>
      <c r="F26" s="932">
        <v>0</v>
      </c>
      <c r="G26" s="933">
        <v>0</v>
      </c>
      <c r="H26" s="933">
        <v>0</v>
      </c>
      <c r="I26" s="933">
        <v>0</v>
      </c>
      <c r="J26" s="933">
        <v>0</v>
      </c>
      <c r="K26" s="933">
        <v>0</v>
      </c>
      <c r="L26" s="933">
        <v>0</v>
      </c>
      <c r="M26" s="934">
        <v>0</v>
      </c>
      <c r="N26" s="935">
        <v>0</v>
      </c>
      <c r="O26" s="935">
        <v>0</v>
      </c>
      <c r="P26" s="912"/>
    </row>
    <row r="27" spans="1:16">
      <c r="A27" s="929" t="s">
        <v>4268</v>
      </c>
      <c r="B27" s="930">
        <v>0</v>
      </c>
      <c r="C27" s="931">
        <v>0</v>
      </c>
      <c r="D27" s="931">
        <v>0</v>
      </c>
      <c r="E27" s="931">
        <v>0</v>
      </c>
      <c r="F27" s="932">
        <v>0</v>
      </c>
      <c r="G27" s="933">
        <v>0</v>
      </c>
      <c r="H27" s="933">
        <v>0</v>
      </c>
      <c r="I27" s="933">
        <v>0</v>
      </c>
      <c r="J27" s="933">
        <v>0</v>
      </c>
      <c r="K27" s="933">
        <v>0</v>
      </c>
      <c r="L27" s="933">
        <v>0</v>
      </c>
      <c r="M27" s="934">
        <v>0</v>
      </c>
      <c r="N27" s="935">
        <v>0</v>
      </c>
      <c r="O27" s="935">
        <v>0</v>
      </c>
      <c r="P27" s="912"/>
    </row>
    <row r="28" spans="1:16">
      <c r="A28" s="929" t="s">
        <v>3828</v>
      </c>
      <c r="B28" s="930">
        <v>3794</v>
      </c>
      <c r="C28" s="931">
        <v>265</v>
      </c>
      <c r="D28" s="931">
        <v>0</v>
      </c>
      <c r="E28" s="931">
        <v>0</v>
      </c>
      <c r="F28" s="932">
        <v>0</v>
      </c>
      <c r="G28" s="933">
        <v>0</v>
      </c>
      <c r="H28" s="933">
        <v>0</v>
      </c>
      <c r="I28" s="933">
        <v>0</v>
      </c>
      <c r="J28" s="933">
        <v>0</v>
      </c>
      <c r="K28" s="933">
        <v>4059</v>
      </c>
      <c r="L28" s="933">
        <v>0</v>
      </c>
      <c r="M28" s="934">
        <v>31.254406247273401</v>
      </c>
      <c r="N28" s="935">
        <v>0.646337579617834</v>
      </c>
      <c r="O28" s="935">
        <v>0.26561818340458898</v>
      </c>
      <c r="P28" s="912"/>
    </row>
    <row r="29" spans="1:16">
      <c r="A29" s="929" t="s">
        <v>3829</v>
      </c>
      <c r="B29" s="930">
        <v>0</v>
      </c>
      <c r="C29" s="931">
        <v>0</v>
      </c>
      <c r="D29" s="931">
        <v>0</v>
      </c>
      <c r="E29" s="931">
        <v>0</v>
      </c>
      <c r="F29" s="932">
        <v>0</v>
      </c>
      <c r="G29" s="933">
        <v>0</v>
      </c>
      <c r="H29" s="933">
        <v>0</v>
      </c>
      <c r="I29" s="933">
        <v>0</v>
      </c>
      <c r="J29" s="933">
        <v>0</v>
      </c>
      <c r="K29" s="933">
        <v>0</v>
      </c>
      <c r="L29" s="933">
        <v>0</v>
      </c>
      <c r="M29" s="934">
        <v>0</v>
      </c>
      <c r="N29" s="935">
        <v>0</v>
      </c>
      <c r="O29" s="935">
        <v>0</v>
      </c>
      <c r="P29" s="912"/>
    </row>
    <row r="30" spans="1:16">
      <c r="A30" s="929" t="s">
        <v>3831</v>
      </c>
      <c r="B30" s="930">
        <v>0</v>
      </c>
      <c r="C30" s="931">
        <v>0</v>
      </c>
      <c r="D30" s="931">
        <v>0</v>
      </c>
      <c r="E30" s="931">
        <v>0</v>
      </c>
      <c r="F30" s="932">
        <v>0</v>
      </c>
      <c r="G30" s="933">
        <v>0</v>
      </c>
      <c r="H30" s="933">
        <v>0</v>
      </c>
      <c r="I30" s="933">
        <v>0</v>
      </c>
      <c r="J30" s="933">
        <v>0</v>
      </c>
      <c r="K30" s="933">
        <v>0</v>
      </c>
      <c r="L30" s="933">
        <v>0</v>
      </c>
      <c r="M30" s="934">
        <v>0</v>
      </c>
      <c r="N30" s="935">
        <v>0</v>
      </c>
      <c r="O30" s="935">
        <v>0</v>
      </c>
      <c r="P30" s="912"/>
    </row>
    <row r="31" spans="1:16">
      <c r="A31" s="929" t="s">
        <v>3832</v>
      </c>
      <c r="B31" s="930">
        <v>0</v>
      </c>
      <c r="C31" s="931">
        <v>0</v>
      </c>
      <c r="D31" s="931">
        <v>0</v>
      </c>
      <c r="E31" s="931">
        <v>0</v>
      </c>
      <c r="F31" s="932">
        <v>0</v>
      </c>
      <c r="G31" s="933">
        <v>0</v>
      </c>
      <c r="H31" s="933">
        <v>0</v>
      </c>
      <c r="I31" s="933">
        <v>0</v>
      </c>
      <c r="J31" s="933">
        <v>0</v>
      </c>
      <c r="K31" s="933">
        <v>0</v>
      </c>
      <c r="L31" s="933">
        <v>0</v>
      </c>
      <c r="M31" s="934">
        <v>0</v>
      </c>
      <c r="N31" s="935">
        <v>0</v>
      </c>
      <c r="O31" s="935">
        <v>0</v>
      </c>
      <c r="P31" s="912"/>
    </row>
    <row r="32" spans="1:16">
      <c r="A32" s="929" t="s">
        <v>3833</v>
      </c>
      <c r="B32" s="930">
        <v>0</v>
      </c>
      <c r="C32" s="931">
        <v>136</v>
      </c>
      <c r="D32" s="931">
        <v>0</v>
      </c>
      <c r="E32" s="931">
        <v>1</v>
      </c>
      <c r="F32" s="932">
        <v>0</v>
      </c>
      <c r="G32" s="933">
        <v>0</v>
      </c>
      <c r="H32" s="933">
        <v>0</v>
      </c>
      <c r="I32" s="933">
        <v>0</v>
      </c>
      <c r="J32" s="933">
        <v>0</v>
      </c>
      <c r="K32" s="933">
        <v>135</v>
      </c>
      <c r="L32" s="933">
        <v>0</v>
      </c>
      <c r="M32" s="934">
        <v>1.05717214902714</v>
      </c>
      <c r="N32" s="935">
        <v>4.0048861355902597E-2</v>
      </c>
      <c r="O32" s="935">
        <v>1.1190123025914E-2</v>
      </c>
      <c r="P32" s="912"/>
    </row>
    <row r="33" spans="1:16">
      <c r="A33" s="929" t="s">
        <v>3834</v>
      </c>
      <c r="B33" s="930">
        <v>0</v>
      </c>
      <c r="C33" s="931">
        <v>0</v>
      </c>
      <c r="D33" s="931">
        <v>0</v>
      </c>
      <c r="E33" s="931">
        <v>0</v>
      </c>
      <c r="F33" s="932">
        <v>0</v>
      </c>
      <c r="G33" s="933">
        <v>0</v>
      </c>
      <c r="H33" s="933">
        <v>0</v>
      </c>
      <c r="I33" s="933">
        <v>0</v>
      </c>
      <c r="J33" s="933">
        <v>0</v>
      </c>
      <c r="K33" s="933">
        <v>0</v>
      </c>
      <c r="L33" s="933">
        <v>0</v>
      </c>
      <c r="M33" s="934">
        <v>0</v>
      </c>
      <c r="N33" s="935">
        <v>0</v>
      </c>
      <c r="O33" s="935">
        <v>0</v>
      </c>
      <c r="P33" s="912"/>
    </row>
    <row r="34" spans="1:16">
      <c r="A34" s="929" t="s">
        <v>3835</v>
      </c>
      <c r="B34" s="930">
        <v>0</v>
      </c>
      <c r="C34" s="931">
        <v>2251</v>
      </c>
      <c r="D34" s="931">
        <v>0</v>
      </c>
      <c r="E34" s="931">
        <v>16</v>
      </c>
      <c r="F34" s="932">
        <v>0</v>
      </c>
      <c r="G34" s="933">
        <v>0</v>
      </c>
      <c r="H34" s="933">
        <v>0</v>
      </c>
      <c r="I34" s="933">
        <v>0</v>
      </c>
      <c r="J34" s="933">
        <v>0</v>
      </c>
      <c r="K34" s="933">
        <v>2235</v>
      </c>
      <c r="L34" s="933">
        <v>0</v>
      </c>
      <c r="M34" s="934">
        <v>17.940842858389299</v>
      </c>
      <c r="N34" s="935">
        <v>0.47289721664776202</v>
      </c>
      <c r="O34" s="935">
        <v>0.121880725940145</v>
      </c>
      <c r="P34" s="912"/>
    </row>
    <row r="35" spans="1:16">
      <c r="A35" s="929" t="s">
        <v>4241</v>
      </c>
      <c r="B35" s="930">
        <v>0</v>
      </c>
      <c r="C35" s="931">
        <v>0</v>
      </c>
      <c r="D35" s="931">
        <v>0</v>
      </c>
      <c r="E35" s="931">
        <v>0</v>
      </c>
      <c r="F35" s="932">
        <v>0</v>
      </c>
      <c r="G35" s="933">
        <v>0</v>
      </c>
      <c r="H35" s="933">
        <v>0</v>
      </c>
      <c r="I35" s="933">
        <v>0</v>
      </c>
      <c r="J35" s="933">
        <v>0</v>
      </c>
      <c r="K35" s="933">
        <v>0</v>
      </c>
      <c r="L35" s="933">
        <v>0</v>
      </c>
      <c r="M35" s="934">
        <v>0</v>
      </c>
      <c r="N35" s="935">
        <v>0</v>
      </c>
      <c r="O35" s="935">
        <v>0</v>
      </c>
      <c r="P35" s="912"/>
    </row>
    <row r="36" spans="1:16">
      <c r="A36" s="929" t="s">
        <v>3837</v>
      </c>
      <c r="B36" s="930">
        <v>22</v>
      </c>
      <c r="C36" s="931">
        <v>577</v>
      </c>
      <c r="D36" s="931">
        <v>0</v>
      </c>
      <c r="E36" s="931">
        <v>0</v>
      </c>
      <c r="F36" s="932">
        <v>0</v>
      </c>
      <c r="G36" s="933">
        <v>0</v>
      </c>
      <c r="H36" s="933">
        <v>0</v>
      </c>
      <c r="I36" s="933">
        <v>0</v>
      </c>
      <c r="J36" s="933">
        <v>0</v>
      </c>
      <c r="K36" s="933">
        <v>599</v>
      </c>
      <c r="L36" s="933">
        <v>0</v>
      </c>
      <c r="M36" s="934">
        <v>4.8605706308350101</v>
      </c>
      <c r="N36" s="935">
        <v>0.17769828112730099</v>
      </c>
      <c r="O36" s="935">
        <v>9.2768955588517596E-2</v>
      </c>
      <c r="P36" s="912"/>
    </row>
    <row r="37" spans="1:16">
      <c r="A37" s="929" t="s">
        <v>3838</v>
      </c>
      <c r="B37" s="930">
        <v>0</v>
      </c>
      <c r="C37" s="931">
        <v>149</v>
      </c>
      <c r="D37" s="931">
        <v>0</v>
      </c>
      <c r="E37" s="931">
        <v>0</v>
      </c>
      <c r="F37" s="932">
        <v>8</v>
      </c>
      <c r="G37" s="933">
        <v>0</v>
      </c>
      <c r="H37" s="933">
        <v>0</v>
      </c>
      <c r="I37" s="933">
        <v>0</v>
      </c>
      <c r="J37" s="933">
        <v>0</v>
      </c>
      <c r="K37" s="933">
        <v>141</v>
      </c>
      <c r="L37" s="933">
        <v>0</v>
      </c>
      <c r="M37" s="934">
        <v>1.1349140563650599</v>
      </c>
      <c r="N37" s="935">
        <v>2.6450571503359201E-2</v>
      </c>
      <c r="O37" s="935">
        <v>5.2286013436872898E-3</v>
      </c>
      <c r="P37" s="912"/>
    </row>
    <row r="38" spans="1:16">
      <c r="A38" s="929" t="s">
        <v>4269</v>
      </c>
      <c r="B38" s="930">
        <v>0</v>
      </c>
      <c r="C38" s="931">
        <v>0</v>
      </c>
      <c r="D38" s="931">
        <v>0</v>
      </c>
      <c r="E38" s="931">
        <v>0</v>
      </c>
      <c r="F38" s="932">
        <v>0</v>
      </c>
      <c r="G38" s="933">
        <v>0</v>
      </c>
      <c r="H38" s="933">
        <v>0</v>
      </c>
      <c r="I38" s="933">
        <v>0</v>
      </c>
      <c r="J38" s="933">
        <v>0</v>
      </c>
      <c r="K38" s="933">
        <v>0</v>
      </c>
      <c r="L38" s="933">
        <v>0</v>
      </c>
      <c r="M38" s="934">
        <v>0</v>
      </c>
      <c r="N38" s="935">
        <v>0</v>
      </c>
      <c r="O38" s="935">
        <v>0</v>
      </c>
      <c r="P38" s="912"/>
    </row>
    <row r="39" spans="1:16">
      <c r="A39" s="929" t="s">
        <v>3839</v>
      </c>
      <c r="B39" s="930">
        <v>18</v>
      </c>
      <c r="C39" s="931">
        <v>41464</v>
      </c>
      <c r="D39" s="931">
        <v>7500</v>
      </c>
      <c r="E39" s="931">
        <v>13</v>
      </c>
      <c r="F39" s="932">
        <v>0</v>
      </c>
      <c r="G39" s="933">
        <v>0</v>
      </c>
      <c r="H39" s="933">
        <v>0</v>
      </c>
      <c r="I39" s="933">
        <v>0</v>
      </c>
      <c r="J39" s="933">
        <v>0</v>
      </c>
      <c r="K39" s="933">
        <v>33969</v>
      </c>
      <c r="L39" s="933">
        <v>0</v>
      </c>
      <c r="M39" s="934">
        <v>258.59831166564902</v>
      </c>
      <c r="N39" s="935">
        <v>5.2608825582409899</v>
      </c>
      <c r="O39" s="935">
        <v>0.66687243696012599</v>
      </c>
      <c r="P39" s="912"/>
    </row>
    <row r="40" spans="1:16">
      <c r="A40" s="929" t="s">
        <v>3840</v>
      </c>
      <c r="B40" s="930">
        <v>0</v>
      </c>
      <c r="C40" s="931">
        <v>20716</v>
      </c>
      <c r="D40" s="931">
        <v>0</v>
      </c>
      <c r="E40" s="931">
        <v>0</v>
      </c>
      <c r="F40" s="932">
        <v>1000</v>
      </c>
      <c r="G40" s="933">
        <v>0</v>
      </c>
      <c r="H40" s="933">
        <v>0</v>
      </c>
      <c r="I40" s="933">
        <v>0</v>
      </c>
      <c r="J40" s="933">
        <v>5000</v>
      </c>
      <c r="K40" s="933">
        <v>14716</v>
      </c>
      <c r="L40" s="933">
        <v>0</v>
      </c>
      <c r="M40" s="934">
        <v>111.708576913009</v>
      </c>
      <c r="N40" s="935">
        <v>2.2470116045720299</v>
      </c>
      <c r="O40" s="935">
        <v>0.28890149201640303</v>
      </c>
      <c r="P40" s="912"/>
    </row>
    <row r="41" spans="1:16">
      <c r="A41" s="929" t="s">
        <v>3841</v>
      </c>
      <c r="B41" s="930">
        <v>0</v>
      </c>
      <c r="C41" s="931">
        <v>112</v>
      </c>
      <c r="D41" s="931">
        <v>0</v>
      </c>
      <c r="E41" s="931">
        <v>0</v>
      </c>
      <c r="F41" s="932">
        <v>0</v>
      </c>
      <c r="G41" s="933">
        <v>0</v>
      </c>
      <c r="H41" s="933">
        <v>0</v>
      </c>
      <c r="I41" s="933">
        <v>0</v>
      </c>
      <c r="J41" s="933">
        <v>0</v>
      </c>
      <c r="K41" s="933">
        <v>112</v>
      </c>
      <c r="L41" s="933">
        <v>0</v>
      </c>
      <c r="M41" s="934">
        <v>0.85751679609109099</v>
      </c>
      <c r="N41" s="935">
        <v>1.93002355815374E-2</v>
      </c>
      <c r="O41" s="935">
        <v>6.1076694878282904E-3</v>
      </c>
      <c r="P41" s="912"/>
    </row>
    <row r="42" spans="1:16">
      <c r="A42" s="929" t="s">
        <v>3842</v>
      </c>
      <c r="B42" s="930">
        <v>0</v>
      </c>
      <c r="C42" s="931">
        <v>292</v>
      </c>
      <c r="D42" s="931">
        <v>0</v>
      </c>
      <c r="E42" s="931">
        <v>20</v>
      </c>
      <c r="F42" s="932">
        <v>0</v>
      </c>
      <c r="G42" s="933">
        <v>0</v>
      </c>
      <c r="H42" s="933">
        <v>0</v>
      </c>
      <c r="I42" s="933">
        <v>0</v>
      </c>
      <c r="J42" s="933">
        <v>0</v>
      </c>
      <c r="K42" s="933">
        <v>272</v>
      </c>
      <c r="L42" s="933">
        <v>0</v>
      </c>
      <c r="M42" s="934">
        <v>2.3258005409650102</v>
      </c>
      <c r="N42" s="935">
        <v>3.3819038478317798E-2</v>
      </c>
      <c r="O42" s="935">
        <v>6.1704912311316598E-2</v>
      </c>
      <c r="P42" s="912"/>
    </row>
    <row r="43" spans="1:16">
      <c r="A43" s="929" t="s">
        <v>3843</v>
      </c>
      <c r="B43" s="930">
        <v>0</v>
      </c>
      <c r="C43" s="931">
        <v>18</v>
      </c>
      <c r="D43" s="931">
        <v>0</v>
      </c>
      <c r="E43" s="931">
        <v>0</v>
      </c>
      <c r="F43" s="932">
        <v>0</v>
      </c>
      <c r="G43" s="933">
        <v>0</v>
      </c>
      <c r="H43" s="933">
        <v>0</v>
      </c>
      <c r="I43" s="933">
        <v>0</v>
      </c>
      <c r="J43" s="933">
        <v>18</v>
      </c>
      <c r="K43" s="933">
        <v>0</v>
      </c>
      <c r="L43" s="933">
        <v>0</v>
      </c>
      <c r="M43" s="934">
        <v>0</v>
      </c>
      <c r="N43" s="935">
        <v>0</v>
      </c>
      <c r="O43" s="935">
        <v>0</v>
      </c>
      <c r="P43" s="912"/>
    </row>
    <row r="44" spans="1:16">
      <c r="A44" s="929" t="s">
        <v>3844</v>
      </c>
      <c r="B44" s="930">
        <v>0</v>
      </c>
      <c r="C44" s="931">
        <v>78</v>
      </c>
      <c r="D44" s="931">
        <v>0</v>
      </c>
      <c r="E44" s="931">
        <v>0</v>
      </c>
      <c r="F44" s="932">
        <v>78</v>
      </c>
      <c r="G44" s="933">
        <v>0</v>
      </c>
      <c r="H44" s="933">
        <v>0</v>
      </c>
      <c r="I44" s="933">
        <v>0</v>
      </c>
      <c r="J44" s="933">
        <v>0</v>
      </c>
      <c r="K44" s="933">
        <v>0</v>
      </c>
      <c r="L44" s="933">
        <v>0</v>
      </c>
      <c r="M44" s="934">
        <v>0</v>
      </c>
      <c r="N44" s="935">
        <v>0</v>
      </c>
      <c r="O44" s="935">
        <v>0</v>
      </c>
      <c r="P44" s="912"/>
    </row>
    <row r="45" spans="1:16">
      <c r="A45" s="929" t="s">
        <v>3845</v>
      </c>
      <c r="B45" s="930">
        <v>0</v>
      </c>
      <c r="C45" s="931">
        <v>531</v>
      </c>
      <c r="D45" s="931">
        <v>0</v>
      </c>
      <c r="E45" s="931">
        <v>0</v>
      </c>
      <c r="F45" s="932">
        <v>0</v>
      </c>
      <c r="G45" s="933">
        <v>0</v>
      </c>
      <c r="H45" s="933">
        <v>0</v>
      </c>
      <c r="I45" s="933">
        <v>0</v>
      </c>
      <c r="J45" s="933">
        <v>531</v>
      </c>
      <c r="K45" s="933">
        <v>0</v>
      </c>
      <c r="L45" s="933">
        <v>0</v>
      </c>
      <c r="M45" s="934">
        <v>0</v>
      </c>
      <c r="N45" s="935">
        <v>0</v>
      </c>
      <c r="O45" s="935">
        <v>0</v>
      </c>
      <c r="P45" s="912"/>
    </row>
    <row r="46" spans="1:16">
      <c r="A46" s="929" t="s">
        <v>3846</v>
      </c>
      <c r="B46" s="930">
        <v>0</v>
      </c>
      <c r="C46" s="931">
        <v>505</v>
      </c>
      <c r="D46" s="931">
        <v>0</v>
      </c>
      <c r="E46" s="931">
        <v>4</v>
      </c>
      <c r="F46" s="932">
        <v>0</v>
      </c>
      <c r="G46" s="933">
        <v>0</v>
      </c>
      <c r="H46" s="933">
        <v>0</v>
      </c>
      <c r="I46" s="933">
        <v>0</v>
      </c>
      <c r="J46" s="933">
        <v>501</v>
      </c>
      <c r="K46" s="933">
        <v>0</v>
      </c>
      <c r="L46" s="933">
        <v>0</v>
      </c>
      <c r="M46" s="934">
        <v>0</v>
      </c>
      <c r="N46" s="935">
        <v>0</v>
      </c>
      <c r="O46" s="935">
        <v>0</v>
      </c>
      <c r="P46" s="912"/>
    </row>
    <row r="47" spans="1:16">
      <c r="A47" s="929" t="s">
        <v>3847</v>
      </c>
      <c r="B47" s="930">
        <v>0</v>
      </c>
      <c r="C47" s="931">
        <v>1077</v>
      </c>
      <c r="D47" s="931">
        <v>0</v>
      </c>
      <c r="E47" s="931">
        <v>3</v>
      </c>
      <c r="F47" s="932">
        <v>0</v>
      </c>
      <c r="G47" s="933">
        <v>0</v>
      </c>
      <c r="H47" s="933">
        <v>0</v>
      </c>
      <c r="I47" s="933">
        <v>0</v>
      </c>
      <c r="J47" s="933">
        <v>0</v>
      </c>
      <c r="K47" s="933">
        <v>1074</v>
      </c>
      <c r="L47" s="933">
        <v>0</v>
      </c>
      <c r="M47" s="934">
        <v>8.4103917633714307</v>
      </c>
      <c r="N47" s="935">
        <v>0.15462001570543599</v>
      </c>
      <c r="O47" s="935">
        <v>6.0910915277898998E-2</v>
      </c>
      <c r="P47" s="912"/>
    </row>
    <row r="48" spans="1:16">
      <c r="A48" s="929" t="s">
        <v>3848</v>
      </c>
      <c r="B48" s="930">
        <v>4000</v>
      </c>
      <c r="C48" s="931">
        <v>2217</v>
      </c>
      <c r="D48" s="931">
        <v>0</v>
      </c>
      <c r="E48" s="931">
        <v>2060</v>
      </c>
      <c r="F48" s="932">
        <v>0</v>
      </c>
      <c r="G48" s="933">
        <v>0</v>
      </c>
      <c r="H48" s="933">
        <v>0</v>
      </c>
      <c r="I48" s="933">
        <v>0</v>
      </c>
      <c r="J48" s="933">
        <v>0</v>
      </c>
      <c r="K48" s="933">
        <v>4157</v>
      </c>
      <c r="L48" s="933">
        <v>0</v>
      </c>
      <c r="M48" s="934">
        <v>31.827654654916699</v>
      </c>
      <c r="N48" s="935">
        <v>1.07905723758834</v>
      </c>
      <c r="O48" s="935">
        <v>0.163218741820086</v>
      </c>
      <c r="P48" s="912"/>
    </row>
    <row r="49" spans="1:16">
      <c r="A49" s="929" t="s">
        <v>3849</v>
      </c>
      <c r="B49" s="930">
        <v>0</v>
      </c>
      <c r="C49" s="931">
        <v>1085</v>
      </c>
      <c r="D49" s="931">
        <v>0</v>
      </c>
      <c r="E49" s="931">
        <v>1</v>
      </c>
      <c r="F49" s="932">
        <v>0</v>
      </c>
      <c r="G49" s="933">
        <v>0</v>
      </c>
      <c r="H49" s="933">
        <v>0</v>
      </c>
      <c r="I49" s="933">
        <v>0</v>
      </c>
      <c r="J49" s="933">
        <v>0</v>
      </c>
      <c r="K49" s="933">
        <v>1084</v>
      </c>
      <c r="L49" s="933">
        <v>0</v>
      </c>
      <c r="M49" s="934">
        <v>7.3300759096064896</v>
      </c>
      <c r="N49" s="935">
        <v>0.14660151819212999</v>
      </c>
      <c r="O49" s="935">
        <v>0</v>
      </c>
      <c r="P49" s="912"/>
    </row>
    <row r="50" spans="1:16">
      <c r="A50" s="929" t="s">
        <v>3850</v>
      </c>
      <c r="B50" s="930">
        <v>0</v>
      </c>
      <c r="C50" s="931">
        <v>0</v>
      </c>
      <c r="D50" s="931">
        <v>0</v>
      </c>
      <c r="E50" s="931">
        <v>0</v>
      </c>
      <c r="F50" s="932">
        <v>0</v>
      </c>
      <c r="G50" s="933">
        <v>0</v>
      </c>
      <c r="H50" s="933">
        <v>0</v>
      </c>
      <c r="I50" s="933">
        <v>0</v>
      </c>
      <c r="J50" s="933">
        <v>0</v>
      </c>
      <c r="K50" s="933">
        <v>0</v>
      </c>
      <c r="L50" s="933">
        <v>0</v>
      </c>
      <c r="M50" s="934">
        <v>0</v>
      </c>
      <c r="N50" s="935">
        <v>0</v>
      </c>
      <c r="O50" s="935">
        <v>0</v>
      </c>
      <c r="P50" s="912"/>
    </row>
    <row r="51" spans="1:16">
      <c r="A51" s="929" t="s">
        <v>3851</v>
      </c>
      <c r="B51" s="930">
        <v>18</v>
      </c>
      <c r="C51" s="931">
        <v>6406</v>
      </c>
      <c r="D51" s="931">
        <v>49</v>
      </c>
      <c r="E51" s="931">
        <v>0</v>
      </c>
      <c r="F51" s="932">
        <v>0</v>
      </c>
      <c r="G51" s="933">
        <v>0</v>
      </c>
      <c r="H51" s="933">
        <v>6375</v>
      </c>
      <c r="I51" s="933">
        <v>0</v>
      </c>
      <c r="J51" s="933">
        <v>0</v>
      </c>
      <c r="K51" s="933">
        <v>0</v>
      </c>
      <c r="L51" s="933">
        <v>0</v>
      </c>
      <c r="M51" s="934">
        <v>0</v>
      </c>
      <c r="N51" s="935">
        <v>0</v>
      </c>
      <c r="O51" s="935">
        <v>0</v>
      </c>
      <c r="P51" s="912"/>
    </row>
    <row r="52" spans="1:16">
      <c r="A52" s="929" t="s">
        <v>3852</v>
      </c>
      <c r="B52" s="930">
        <v>27598</v>
      </c>
      <c r="C52" s="931">
        <v>0</v>
      </c>
      <c r="D52" s="931">
        <v>0</v>
      </c>
      <c r="E52" s="931">
        <v>432</v>
      </c>
      <c r="F52" s="932">
        <v>27166</v>
      </c>
      <c r="G52" s="933">
        <v>0</v>
      </c>
      <c r="H52" s="933">
        <v>0</v>
      </c>
      <c r="I52" s="933">
        <v>0</v>
      </c>
      <c r="J52" s="933">
        <v>0</v>
      </c>
      <c r="K52" s="933">
        <v>0</v>
      </c>
      <c r="L52" s="933">
        <v>0</v>
      </c>
      <c r="M52" s="934">
        <v>0</v>
      </c>
      <c r="N52" s="935">
        <v>0</v>
      </c>
      <c r="O52" s="935">
        <v>0</v>
      </c>
      <c r="P52" s="912"/>
    </row>
    <row r="53" spans="1:16">
      <c r="A53" s="929" t="s">
        <v>3853</v>
      </c>
      <c r="B53" s="930">
        <v>2</v>
      </c>
      <c r="C53" s="931">
        <v>0</v>
      </c>
      <c r="D53" s="931">
        <v>0</v>
      </c>
      <c r="E53" s="931">
        <v>0</v>
      </c>
      <c r="F53" s="932">
        <v>2</v>
      </c>
      <c r="G53" s="933">
        <v>0</v>
      </c>
      <c r="H53" s="933">
        <v>0</v>
      </c>
      <c r="I53" s="933">
        <v>0</v>
      </c>
      <c r="J53" s="933">
        <v>0</v>
      </c>
      <c r="K53" s="933">
        <v>0</v>
      </c>
      <c r="L53" s="933">
        <v>0</v>
      </c>
      <c r="M53" s="934">
        <v>0</v>
      </c>
      <c r="N53" s="935">
        <v>0</v>
      </c>
      <c r="O53" s="935">
        <v>0</v>
      </c>
      <c r="P53" s="912"/>
    </row>
    <row r="54" spans="1:16">
      <c r="A54" s="929" t="s">
        <v>3854</v>
      </c>
      <c r="B54" s="930">
        <v>337</v>
      </c>
      <c r="C54" s="931">
        <v>0</v>
      </c>
      <c r="D54" s="931">
        <v>0</v>
      </c>
      <c r="E54" s="931">
        <v>0</v>
      </c>
      <c r="F54" s="932">
        <v>337</v>
      </c>
      <c r="G54" s="933">
        <v>0</v>
      </c>
      <c r="H54" s="933">
        <v>0</v>
      </c>
      <c r="I54" s="933">
        <v>0</v>
      </c>
      <c r="J54" s="933">
        <v>0</v>
      </c>
      <c r="K54" s="933">
        <v>0</v>
      </c>
      <c r="L54" s="933">
        <v>0</v>
      </c>
      <c r="M54" s="934">
        <v>0</v>
      </c>
      <c r="N54" s="935">
        <v>0</v>
      </c>
      <c r="O54" s="935">
        <v>0</v>
      </c>
      <c r="P54" s="912"/>
    </row>
    <row r="55" spans="1:16">
      <c r="A55" s="929" t="s">
        <v>4243</v>
      </c>
      <c r="B55" s="930">
        <v>5</v>
      </c>
      <c r="C55" s="931">
        <v>0</v>
      </c>
      <c r="D55" s="931">
        <v>0</v>
      </c>
      <c r="E55" s="931">
        <v>0</v>
      </c>
      <c r="F55" s="932">
        <v>5</v>
      </c>
      <c r="G55" s="933">
        <v>0</v>
      </c>
      <c r="H55" s="933">
        <v>0</v>
      </c>
      <c r="I55" s="933">
        <v>0</v>
      </c>
      <c r="J55" s="933">
        <v>0</v>
      </c>
      <c r="K55" s="933">
        <v>0</v>
      </c>
      <c r="L55" s="933">
        <v>0</v>
      </c>
      <c r="M55" s="934">
        <v>0</v>
      </c>
      <c r="N55" s="935">
        <v>0</v>
      </c>
      <c r="O55" s="935">
        <v>0</v>
      </c>
      <c r="P55" s="912"/>
    </row>
    <row r="56" spans="1:16">
      <c r="A56" s="929" t="s">
        <v>3857</v>
      </c>
      <c r="B56" s="930">
        <v>0</v>
      </c>
      <c r="C56" s="931">
        <v>0</v>
      </c>
      <c r="D56" s="931">
        <v>0</v>
      </c>
      <c r="E56" s="931">
        <v>0</v>
      </c>
      <c r="F56" s="932">
        <v>0</v>
      </c>
      <c r="G56" s="933">
        <v>0</v>
      </c>
      <c r="H56" s="933">
        <v>0</v>
      </c>
      <c r="I56" s="933">
        <v>0</v>
      </c>
      <c r="J56" s="933">
        <v>0</v>
      </c>
      <c r="K56" s="933">
        <v>0</v>
      </c>
      <c r="L56" s="933">
        <v>0</v>
      </c>
      <c r="M56" s="934">
        <v>0</v>
      </c>
      <c r="N56" s="935">
        <v>0</v>
      </c>
      <c r="O56" s="935">
        <v>0</v>
      </c>
      <c r="P56" s="912"/>
    </row>
    <row r="57" spans="1:16">
      <c r="A57" s="929" t="s">
        <v>3858</v>
      </c>
      <c r="B57" s="930">
        <v>0</v>
      </c>
      <c r="C57" s="931">
        <v>0</v>
      </c>
      <c r="D57" s="931">
        <v>0</v>
      </c>
      <c r="E57" s="931">
        <v>0</v>
      </c>
      <c r="F57" s="932">
        <v>0</v>
      </c>
      <c r="G57" s="933">
        <v>0</v>
      </c>
      <c r="H57" s="933">
        <v>0</v>
      </c>
      <c r="I57" s="933">
        <v>0</v>
      </c>
      <c r="J57" s="933">
        <v>0</v>
      </c>
      <c r="K57" s="933">
        <v>0</v>
      </c>
      <c r="L57" s="933">
        <v>0</v>
      </c>
      <c r="M57" s="934">
        <v>0</v>
      </c>
      <c r="N57" s="935">
        <v>0</v>
      </c>
      <c r="O57" s="935">
        <v>0</v>
      </c>
      <c r="P57" s="912"/>
    </row>
    <row r="58" spans="1:16">
      <c r="A58" s="929" t="s">
        <v>3859</v>
      </c>
      <c r="B58" s="930">
        <v>0</v>
      </c>
      <c r="C58" s="931">
        <v>1154</v>
      </c>
      <c r="D58" s="931">
        <v>0</v>
      </c>
      <c r="E58" s="931">
        <v>10</v>
      </c>
      <c r="F58" s="932">
        <v>0</v>
      </c>
      <c r="G58" s="933">
        <v>0</v>
      </c>
      <c r="H58" s="933">
        <v>0</v>
      </c>
      <c r="I58" s="933">
        <v>0</v>
      </c>
      <c r="J58" s="933">
        <v>0</v>
      </c>
      <c r="K58" s="933">
        <v>1144</v>
      </c>
      <c r="L58" s="933">
        <v>0</v>
      </c>
      <c r="M58" s="934">
        <v>6.8124945467236699</v>
      </c>
      <c r="N58" s="935">
        <v>0.22957857080534</v>
      </c>
      <c r="O58" s="935">
        <v>8.4844254428060401E-2</v>
      </c>
      <c r="P58" s="912"/>
    </row>
    <row r="59" spans="1:16">
      <c r="A59" s="929" t="s">
        <v>3860</v>
      </c>
      <c r="B59" s="930">
        <v>0</v>
      </c>
      <c r="C59" s="931">
        <v>9565</v>
      </c>
      <c r="D59" s="931">
        <v>0</v>
      </c>
      <c r="E59" s="931">
        <v>85</v>
      </c>
      <c r="F59" s="932">
        <v>0</v>
      </c>
      <c r="G59" s="933">
        <v>0</v>
      </c>
      <c r="H59" s="933">
        <v>0</v>
      </c>
      <c r="I59" s="933">
        <v>0</v>
      </c>
      <c r="J59" s="933">
        <v>0</v>
      </c>
      <c r="K59" s="933">
        <v>9480</v>
      </c>
      <c r="L59" s="933">
        <v>0</v>
      </c>
      <c r="M59" s="934">
        <v>81.060989442457</v>
      </c>
      <c r="N59" s="935">
        <v>1.3441235494285</v>
      </c>
      <c r="O59" s="935">
        <v>3.0604659279295001</v>
      </c>
      <c r="P59" s="912"/>
    </row>
    <row r="60" spans="1:16">
      <c r="A60" s="924"/>
      <c r="B60" s="925"/>
      <c r="C60" s="926"/>
      <c r="D60" s="926"/>
      <c r="E60" s="926"/>
      <c r="F60" s="925"/>
      <c r="G60" s="926"/>
      <c r="H60" s="926"/>
      <c r="I60" s="926"/>
      <c r="J60" s="926"/>
      <c r="K60" s="926"/>
      <c r="L60" s="926"/>
      <c r="M60" s="927"/>
      <c r="N60" s="928"/>
      <c r="O60" s="928"/>
      <c r="P60" s="912"/>
    </row>
    <row r="61" spans="1:16">
      <c r="A61" s="917" t="s">
        <v>4204</v>
      </c>
      <c r="B61" s="918">
        <v>16577</v>
      </c>
      <c r="C61" s="919">
        <v>17499</v>
      </c>
      <c r="D61" s="919">
        <v>0</v>
      </c>
      <c r="E61" s="919">
        <v>11</v>
      </c>
      <c r="F61" s="920">
        <v>136</v>
      </c>
      <c r="G61" s="921">
        <v>1747</v>
      </c>
      <c r="H61" s="921">
        <v>0</v>
      </c>
      <c r="I61" s="921">
        <v>993</v>
      </c>
      <c r="J61" s="921">
        <v>862</v>
      </c>
      <c r="K61" s="921">
        <v>30327</v>
      </c>
      <c r="L61" s="921">
        <v>0</v>
      </c>
      <c r="M61" s="922">
        <v>47.712267741687903</v>
      </c>
      <c r="N61" s="923">
        <v>1.0988132887923201</v>
      </c>
      <c r="O61" s="923">
        <v>0.22539337844371801</v>
      </c>
      <c r="P61" s="912"/>
    </row>
    <row r="62" spans="1:16">
      <c r="A62" s="929" t="s">
        <v>3862</v>
      </c>
      <c r="B62" s="930">
        <v>14192</v>
      </c>
      <c r="C62" s="931">
        <v>10393</v>
      </c>
      <c r="D62" s="931">
        <v>0</v>
      </c>
      <c r="E62" s="931">
        <v>0</v>
      </c>
      <c r="F62" s="932">
        <v>0</v>
      </c>
      <c r="G62" s="933">
        <v>1747</v>
      </c>
      <c r="H62" s="933">
        <v>481.063279228417</v>
      </c>
      <c r="I62" s="933">
        <v>754</v>
      </c>
      <c r="J62" s="933">
        <v>0</v>
      </c>
      <c r="K62" s="933">
        <v>21602.936720771599</v>
      </c>
      <c r="L62" s="933">
        <v>0</v>
      </c>
      <c r="M62" s="934">
        <v>30.337602872421101</v>
      </c>
      <c r="N62" s="935">
        <v>0.73794169149132505</v>
      </c>
      <c r="O62" s="935">
        <v>4.0996760638406897E-2</v>
      </c>
      <c r="P62" s="912"/>
    </row>
    <row r="63" spans="1:16">
      <c r="A63" s="929" t="s">
        <v>4244</v>
      </c>
      <c r="B63" s="930">
        <v>668</v>
      </c>
      <c r="C63" s="931">
        <v>0</v>
      </c>
      <c r="D63" s="931">
        <v>0</v>
      </c>
      <c r="E63" s="931">
        <v>0</v>
      </c>
      <c r="F63" s="932">
        <v>135.82666666666699</v>
      </c>
      <c r="G63" s="933">
        <v>0</v>
      </c>
      <c r="H63" s="933">
        <v>0</v>
      </c>
      <c r="I63" s="933">
        <v>67</v>
      </c>
      <c r="J63" s="933">
        <v>0</v>
      </c>
      <c r="K63" s="933">
        <v>465.17333333333301</v>
      </c>
      <c r="L63" s="933">
        <v>0</v>
      </c>
      <c r="M63" s="934">
        <v>1.2373099264171199</v>
      </c>
      <c r="N63" s="935">
        <v>1.0157021784021201E-2</v>
      </c>
      <c r="O63" s="935">
        <v>1.8467312334584001E-3</v>
      </c>
      <c r="P63" s="912"/>
    </row>
    <row r="64" spans="1:16">
      <c r="A64" s="929" t="s">
        <v>3863</v>
      </c>
      <c r="B64" s="930">
        <v>0</v>
      </c>
      <c r="C64" s="931">
        <v>0</v>
      </c>
      <c r="D64" s="931">
        <v>0</v>
      </c>
      <c r="E64" s="931">
        <v>0</v>
      </c>
      <c r="F64" s="932">
        <v>0</v>
      </c>
      <c r="G64" s="933">
        <v>0</v>
      </c>
      <c r="H64" s="933">
        <v>0</v>
      </c>
      <c r="I64" s="933">
        <v>0</v>
      </c>
      <c r="J64" s="933">
        <v>0</v>
      </c>
      <c r="K64" s="933">
        <v>0</v>
      </c>
      <c r="L64" s="933">
        <v>0</v>
      </c>
      <c r="M64" s="934">
        <v>0</v>
      </c>
      <c r="N64" s="935">
        <v>0</v>
      </c>
      <c r="O64" s="935">
        <v>0</v>
      </c>
      <c r="P64" s="912"/>
    </row>
    <row r="65" spans="1:16">
      <c r="A65" s="929" t="s">
        <v>3864</v>
      </c>
      <c r="B65" s="930">
        <v>490</v>
      </c>
      <c r="C65" s="931">
        <v>0</v>
      </c>
      <c r="D65" s="931">
        <v>0</v>
      </c>
      <c r="E65" s="931">
        <v>0</v>
      </c>
      <c r="F65" s="932">
        <v>0</v>
      </c>
      <c r="G65" s="933">
        <v>0</v>
      </c>
      <c r="H65" s="933">
        <v>0</v>
      </c>
      <c r="I65" s="933">
        <v>49</v>
      </c>
      <c r="J65" s="933">
        <v>0</v>
      </c>
      <c r="K65" s="933">
        <v>441</v>
      </c>
      <c r="L65" s="933">
        <v>0</v>
      </c>
      <c r="M65" s="934">
        <v>0.94214161067969604</v>
      </c>
      <c r="N65" s="935">
        <v>1.03795262193526E-2</v>
      </c>
      <c r="O65" s="935">
        <v>2.3952752813890602E-3</v>
      </c>
      <c r="P65" s="912"/>
    </row>
    <row r="66" spans="1:16">
      <c r="A66" s="929" t="s">
        <v>3865</v>
      </c>
      <c r="B66" s="930">
        <v>0</v>
      </c>
      <c r="C66" s="931">
        <v>0</v>
      </c>
      <c r="D66" s="931">
        <v>0</v>
      </c>
      <c r="E66" s="931">
        <v>0</v>
      </c>
      <c r="F66" s="932">
        <v>0</v>
      </c>
      <c r="G66" s="933">
        <v>0</v>
      </c>
      <c r="H66" s="933">
        <v>0</v>
      </c>
      <c r="I66" s="933">
        <v>0</v>
      </c>
      <c r="J66" s="933">
        <v>0</v>
      </c>
      <c r="K66" s="933">
        <v>0</v>
      </c>
      <c r="L66" s="933">
        <v>0</v>
      </c>
      <c r="M66" s="934">
        <v>0</v>
      </c>
      <c r="N66" s="935">
        <v>0</v>
      </c>
      <c r="O66" s="935">
        <v>0</v>
      </c>
      <c r="P66" s="912"/>
    </row>
    <row r="67" spans="1:16">
      <c r="A67" s="929" t="s">
        <v>3866</v>
      </c>
      <c r="B67" s="930">
        <v>1227</v>
      </c>
      <c r="C67" s="931">
        <v>0</v>
      </c>
      <c r="D67" s="931">
        <v>0</v>
      </c>
      <c r="E67" s="931">
        <v>0</v>
      </c>
      <c r="F67" s="932">
        <v>0</v>
      </c>
      <c r="G67" s="933">
        <v>0</v>
      </c>
      <c r="H67" s="933">
        <v>0</v>
      </c>
      <c r="I67" s="933">
        <v>123</v>
      </c>
      <c r="J67" s="933">
        <v>0</v>
      </c>
      <c r="K67" s="933">
        <v>1104</v>
      </c>
      <c r="L67" s="933">
        <v>0</v>
      </c>
      <c r="M67" s="934">
        <v>2.0430887357124199</v>
      </c>
      <c r="N67" s="935">
        <v>4.0457202687374599E-2</v>
      </c>
      <c r="O67" s="935">
        <v>6.0685804031061904E-3</v>
      </c>
      <c r="P67" s="912"/>
    </row>
    <row r="68" spans="1:16">
      <c r="A68" s="929" t="s">
        <v>3868</v>
      </c>
      <c r="B68" s="930">
        <v>0</v>
      </c>
      <c r="C68" s="931">
        <v>0</v>
      </c>
      <c r="D68" s="931">
        <v>0</v>
      </c>
      <c r="E68" s="931">
        <v>0</v>
      </c>
      <c r="F68" s="932">
        <v>0</v>
      </c>
      <c r="G68" s="933">
        <v>0</v>
      </c>
      <c r="H68" s="933">
        <v>0</v>
      </c>
      <c r="I68" s="933">
        <v>0</v>
      </c>
      <c r="J68" s="933">
        <v>0</v>
      </c>
      <c r="K68" s="933">
        <v>0</v>
      </c>
      <c r="L68" s="933">
        <v>0</v>
      </c>
      <c r="M68" s="934">
        <v>0</v>
      </c>
      <c r="N68" s="935">
        <v>0</v>
      </c>
      <c r="O68" s="935">
        <v>0</v>
      </c>
      <c r="P68" s="912"/>
    </row>
    <row r="69" spans="1:16">
      <c r="A69" s="929" t="s">
        <v>3869</v>
      </c>
      <c r="B69" s="930">
        <v>409</v>
      </c>
      <c r="C69" s="931">
        <v>5293</v>
      </c>
      <c r="D69" s="931">
        <v>0</v>
      </c>
      <c r="E69" s="931">
        <v>6</v>
      </c>
      <c r="F69" s="932">
        <v>0</v>
      </c>
      <c r="G69" s="933">
        <v>0</v>
      </c>
      <c r="H69" s="933">
        <v>0</v>
      </c>
      <c r="I69" s="933">
        <v>0</v>
      </c>
      <c r="J69" s="933">
        <v>0</v>
      </c>
      <c r="K69" s="933">
        <v>5696</v>
      </c>
      <c r="L69" s="933">
        <v>0</v>
      </c>
      <c r="M69" s="934">
        <v>13.0459820260012</v>
      </c>
      <c r="N69" s="935">
        <v>0.29819387488002802</v>
      </c>
      <c r="O69" s="935">
        <v>0.17394642701335</v>
      </c>
      <c r="P69" s="912"/>
    </row>
    <row r="70" spans="1:16">
      <c r="A70" s="929" t="s">
        <v>3870</v>
      </c>
      <c r="B70" s="930">
        <v>0</v>
      </c>
      <c r="C70" s="931">
        <v>11</v>
      </c>
      <c r="D70" s="931">
        <v>0</v>
      </c>
      <c r="E70" s="931">
        <v>0</v>
      </c>
      <c r="F70" s="932">
        <v>0</v>
      </c>
      <c r="G70" s="933">
        <v>0</v>
      </c>
      <c r="H70" s="933">
        <v>0</v>
      </c>
      <c r="I70" s="933">
        <v>0</v>
      </c>
      <c r="J70" s="933">
        <v>0</v>
      </c>
      <c r="K70" s="933">
        <v>11</v>
      </c>
      <c r="L70" s="933">
        <v>0</v>
      </c>
      <c r="M70" s="934">
        <v>8.4220399616089306E-2</v>
      </c>
      <c r="N70" s="935">
        <v>1.5596370299275799E-3</v>
      </c>
      <c r="O70" s="935">
        <v>1.19972079225198E-4</v>
      </c>
      <c r="P70" s="912"/>
    </row>
    <row r="71" spans="1:16">
      <c r="A71" s="929" t="s">
        <v>4270</v>
      </c>
      <c r="B71" s="930">
        <v>0</v>
      </c>
      <c r="C71" s="931">
        <v>0</v>
      </c>
      <c r="D71" s="931">
        <v>0</v>
      </c>
      <c r="E71" s="931">
        <v>0</v>
      </c>
      <c r="F71" s="932">
        <v>0</v>
      </c>
      <c r="G71" s="933">
        <v>0</v>
      </c>
      <c r="H71" s="933">
        <v>0</v>
      </c>
      <c r="I71" s="933">
        <v>0</v>
      </c>
      <c r="J71" s="933">
        <v>0</v>
      </c>
      <c r="K71" s="933">
        <v>0</v>
      </c>
      <c r="L71" s="933">
        <v>0</v>
      </c>
      <c r="M71" s="934">
        <v>0</v>
      </c>
      <c r="N71" s="935">
        <v>0</v>
      </c>
      <c r="O71" s="935">
        <v>0</v>
      </c>
      <c r="P71" s="912"/>
    </row>
    <row r="72" spans="1:16">
      <c r="A72" s="929" t="s">
        <v>3871</v>
      </c>
      <c r="B72" s="930">
        <v>0</v>
      </c>
      <c r="C72" s="931">
        <v>3</v>
      </c>
      <c r="D72" s="931">
        <v>0</v>
      </c>
      <c r="E72" s="931">
        <v>0</v>
      </c>
      <c r="F72" s="932">
        <v>0</v>
      </c>
      <c r="G72" s="933">
        <v>0</v>
      </c>
      <c r="H72" s="933">
        <v>0</v>
      </c>
      <c r="I72" s="933">
        <v>0</v>
      </c>
      <c r="J72" s="933">
        <v>0</v>
      </c>
      <c r="K72" s="933">
        <v>3</v>
      </c>
      <c r="L72" s="933">
        <v>0</v>
      </c>
      <c r="M72" s="934">
        <v>2.1922170840240798E-2</v>
      </c>
      <c r="N72" s="935">
        <v>1.2433470028793301E-4</v>
      </c>
      <c r="O72" s="935">
        <v>1.9631794782305201E-5</v>
      </c>
      <c r="P72" s="912"/>
    </row>
    <row r="73" spans="1:16">
      <c r="A73" s="929" t="s">
        <v>3872</v>
      </c>
      <c r="B73" s="930">
        <v>0</v>
      </c>
      <c r="C73" s="931">
        <v>18</v>
      </c>
      <c r="D73" s="931">
        <v>0</v>
      </c>
      <c r="E73" s="931">
        <v>0</v>
      </c>
      <c r="F73" s="932">
        <v>0</v>
      </c>
      <c r="G73" s="933">
        <v>0</v>
      </c>
      <c r="H73" s="933">
        <v>0</v>
      </c>
      <c r="I73" s="933">
        <v>0</v>
      </c>
      <c r="J73" s="933">
        <v>18</v>
      </c>
      <c r="K73" s="933">
        <v>0</v>
      </c>
      <c r="L73" s="933">
        <v>0</v>
      </c>
      <c r="M73" s="934">
        <v>0</v>
      </c>
      <c r="N73" s="935">
        <v>0</v>
      </c>
      <c r="O73" s="935">
        <v>0</v>
      </c>
      <c r="P73" s="912"/>
    </row>
    <row r="74" spans="1:16">
      <c r="A74" s="929" t="s">
        <v>3873</v>
      </c>
      <c r="B74" s="930">
        <v>0</v>
      </c>
      <c r="C74" s="931">
        <v>475</v>
      </c>
      <c r="D74" s="931">
        <v>0</v>
      </c>
      <c r="E74" s="931">
        <v>3</v>
      </c>
      <c r="F74" s="932">
        <v>0</v>
      </c>
      <c r="G74" s="933">
        <v>0</v>
      </c>
      <c r="H74" s="933">
        <v>0</v>
      </c>
      <c r="I74" s="933">
        <v>0</v>
      </c>
      <c r="J74" s="933">
        <v>472</v>
      </c>
      <c r="K74" s="933">
        <v>0</v>
      </c>
      <c r="L74" s="933">
        <v>0</v>
      </c>
      <c r="M74" s="934">
        <v>0</v>
      </c>
      <c r="N74" s="935">
        <v>0</v>
      </c>
      <c r="O74" s="935">
        <v>0</v>
      </c>
      <c r="P74" s="912"/>
    </row>
    <row r="75" spans="1:16">
      <c r="A75" s="929" t="s">
        <v>3874</v>
      </c>
      <c r="B75" s="930">
        <v>0</v>
      </c>
      <c r="C75" s="931">
        <v>373</v>
      </c>
      <c r="D75" s="931">
        <v>0</v>
      </c>
      <c r="E75" s="931">
        <v>1</v>
      </c>
      <c r="F75" s="932">
        <v>0</v>
      </c>
      <c r="G75" s="933">
        <v>0</v>
      </c>
      <c r="H75" s="933">
        <v>0</v>
      </c>
      <c r="I75" s="933">
        <v>0</v>
      </c>
      <c r="J75" s="933">
        <v>372</v>
      </c>
      <c r="K75" s="933">
        <v>0</v>
      </c>
      <c r="L75" s="933">
        <v>0</v>
      </c>
      <c r="M75" s="934">
        <v>0</v>
      </c>
      <c r="N75" s="935">
        <v>0</v>
      </c>
      <c r="O75" s="935">
        <v>0</v>
      </c>
      <c r="P75" s="912"/>
    </row>
    <row r="76" spans="1:16">
      <c r="A76" s="929" t="s">
        <v>4205</v>
      </c>
      <c r="B76" s="930">
        <v>0</v>
      </c>
      <c r="C76" s="931">
        <v>0</v>
      </c>
      <c r="D76" s="931">
        <v>0</v>
      </c>
      <c r="E76" s="931">
        <v>0</v>
      </c>
      <c r="F76" s="932">
        <v>0</v>
      </c>
      <c r="G76" s="933">
        <v>0</v>
      </c>
      <c r="H76" s="933">
        <v>0</v>
      </c>
      <c r="I76" s="933">
        <v>0</v>
      </c>
      <c r="J76" s="933">
        <v>0</v>
      </c>
      <c r="K76" s="933">
        <v>0</v>
      </c>
      <c r="L76" s="933">
        <v>0</v>
      </c>
      <c r="M76" s="934">
        <v>0</v>
      </c>
      <c r="N76" s="935">
        <v>0</v>
      </c>
      <c r="O76" s="935">
        <v>0</v>
      </c>
      <c r="P76" s="912"/>
    </row>
    <row r="77" spans="1:16">
      <c r="A77" s="924"/>
      <c r="B77" s="925"/>
      <c r="C77" s="926"/>
      <c r="D77" s="926"/>
      <c r="E77" s="926"/>
      <c r="F77" s="925"/>
      <c r="G77" s="926"/>
      <c r="H77" s="926"/>
      <c r="I77" s="926"/>
      <c r="J77" s="926"/>
      <c r="K77" s="926"/>
      <c r="L77" s="926"/>
      <c r="M77" s="927"/>
      <c r="N77" s="928"/>
      <c r="O77" s="928"/>
      <c r="P77" s="912"/>
    </row>
    <row r="78" spans="1:16">
      <c r="A78" s="917" t="s">
        <v>4271</v>
      </c>
      <c r="B78" s="918">
        <v>2620874</v>
      </c>
      <c r="C78" s="919">
        <v>0</v>
      </c>
      <c r="D78" s="919">
        <v>0</v>
      </c>
      <c r="E78" s="919">
        <v>0</v>
      </c>
      <c r="F78" s="920">
        <v>91438</v>
      </c>
      <c r="G78" s="921">
        <v>0</v>
      </c>
      <c r="H78" s="921">
        <v>2355324</v>
      </c>
      <c r="I78" s="921">
        <v>140966</v>
      </c>
      <c r="J78" s="921">
        <v>0</v>
      </c>
      <c r="K78" s="921">
        <v>33035</v>
      </c>
      <c r="L78" s="921">
        <v>0</v>
      </c>
      <c r="M78" s="922">
        <v>23.779665823226601</v>
      </c>
      <c r="N78" s="923">
        <v>9.51186632929064E-2</v>
      </c>
      <c r="O78" s="923">
        <v>9.51186632929064E-2</v>
      </c>
      <c r="P78" s="912"/>
    </row>
    <row r="79" spans="1:16">
      <c r="A79" s="929" t="s">
        <v>3876</v>
      </c>
      <c r="B79" s="930">
        <v>0</v>
      </c>
      <c r="C79" s="931">
        <v>0</v>
      </c>
      <c r="D79" s="931">
        <v>0</v>
      </c>
      <c r="E79" s="931">
        <v>0</v>
      </c>
      <c r="F79" s="932">
        <v>0</v>
      </c>
      <c r="G79" s="933">
        <v>0</v>
      </c>
      <c r="H79" s="933">
        <v>0</v>
      </c>
      <c r="I79" s="933">
        <v>0</v>
      </c>
      <c r="J79" s="933">
        <v>0</v>
      </c>
      <c r="K79" s="933">
        <v>0</v>
      </c>
      <c r="L79" s="933">
        <v>0</v>
      </c>
      <c r="M79" s="934">
        <v>0</v>
      </c>
      <c r="N79" s="935">
        <v>0</v>
      </c>
      <c r="O79" s="935">
        <v>0</v>
      </c>
      <c r="P79" s="912"/>
    </row>
    <row r="80" spans="1:16">
      <c r="A80" s="929" t="s">
        <v>3877</v>
      </c>
      <c r="B80" s="930">
        <v>2620874</v>
      </c>
      <c r="C80" s="931">
        <v>0</v>
      </c>
      <c r="D80" s="931">
        <v>0</v>
      </c>
      <c r="E80" s="931">
        <v>0</v>
      </c>
      <c r="F80" s="932">
        <v>91438.217391304701</v>
      </c>
      <c r="G80" s="933">
        <v>0</v>
      </c>
      <c r="H80" s="933">
        <v>2355434.7826087</v>
      </c>
      <c r="I80" s="933">
        <v>140966</v>
      </c>
      <c r="J80" s="933">
        <v>0</v>
      </c>
      <c r="K80" s="933">
        <v>33035</v>
      </c>
      <c r="L80" s="933">
        <v>0</v>
      </c>
      <c r="M80" s="934">
        <v>23.779665823226601</v>
      </c>
      <c r="N80" s="935">
        <v>9.51186632929064E-2</v>
      </c>
      <c r="O80" s="935">
        <v>9.51186632929064E-2</v>
      </c>
      <c r="P80" s="912"/>
    </row>
    <row r="81" spans="1:16">
      <c r="A81" s="924"/>
      <c r="B81" s="925"/>
      <c r="C81" s="926"/>
      <c r="D81" s="926"/>
      <c r="E81" s="926"/>
      <c r="F81" s="925"/>
      <c r="G81" s="926"/>
      <c r="H81" s="926"/>
      <c r="I81" s="926"/>
      <c r="J81" s="926"/>
      <c r="K81" s="926"/>
      <c r="L81" s="926"/>
      <c r="M81" s="927"/>
      <c r="N81" s="928"/>
      <c r="O81" s="928"/>
      <c r="P81" s="912"/>
    </row>
    <row r="82" spans="1:16">
      <c r="A82" s="917" t="s">
        <v>4206</v>
      </c>
      <c r="B82" s="918">
        <v>273461</v>
      </c>
      <c r="C82" s="919">
        <v>79215</v>
      </c>
      <c r="D82" s="919">
        <v>-75133</v>
      </c>
      <c r="E82" s="919">
        <v>395297</v>
      </c>
      <c r="F82" s="920">
        <v>0</v>
      </c>
      <c r="G82" s="921">
        <v>0</v>
      </c>
      <c r="H82" s="921">
        <v>562</v>
      </c>
      <c r="I82" s="921">
        <v>0</v>
      </c>
      <c r="J82" s="921">
        <v>0</v>
      </c>
      <c r="K82" s="921">
        <v>50461</v>
      </c>
      <c r="L82" s="921">
        <v>0</v>
      </c>
      <c r="M82" s="922">
        <v>299.590197190472</v>
      </c>
      <c r="N82" s="923">
        <v>0.10496030014832899</v>
      </c>
      <c r="O82" s="923">
        <v>0.38158319518366601</v>
      </c>
      <c r="P82" s="912"/>
    </row>
    <row r="83" spans="1:16">
      <c r="A83" s="929" t="s">
        <v>4207</v>
      </c>
      <c r="B83" s="930">
        <v>0</v>
      </c>
      <c r="C83" s="931">
        <v>0</v>
      </c>
      <c r="D83" s="931">
        <v>0</v>
      </c>
      <c r="E83" s="931">
        <v>0</v>
      </c>
      <c r="F83" s="932">
        <v>0</v>
      </c>
      <c r="G83" s="933">
        <v>0</v>
      </c>
      <c r="H83" s="933">
        <v>0</v>
      </c>
      <c r="I83" s="933">
        <v>0</v>
      </c>
      <c r="J83" s="933">
        <v>0</v>
      </c>
      <c r="K83" s="933">
        <v>0</v>
      </c>
      <c r="L83" s="933">
        <v>0</v>
      </c>
      <c r="M83" s="934">
        <v>0</v>
      </c>
      <c r="N83" s="935">
        <v>0</v>
      </c>
      <c r="O83" s="935">
        <v>0</v>
      </c>
      <c r="P83" s="912"/>
    </row>
    <row r="84" spans="1:16">
      <c r="A84" s="929" t="s">
        <v>3879</v>
      </c>
      <c r="B84" s="930">
        <v>0</v>
      </c>
      <c r="C84" s="931">
        <v>415</v>
      </c>
      <c r="D84" s="931">
        <v>0</v>
      </c>
      <c r="E84" s="931">
        <v>1</v>
      </c>
      <c r="F84" s="932">
        <v>0</v>
      </c>
      <c r="G84" s="933">
        <v>0</v>
      </c>
      <c r="H84" s="933">
        <v>0</v>
      </c>
      <c r="I84" s="933">
        <v>0</v>
      </c>
      <c r="J84" s="933">
        <v>0</v>
      </c>
      <c r="K84" s="933">
        <v>414</v>
      </c>
      <c r="L84" s="933">
        <v>0</v>
      </c>
      <c r="M84" s="934">
        <v>2.9620451967542101</v>
      </c>
      <c r="N84" s="935">
        <v>2.7091876799581198E-3</v>
      </c>
      <c r="O84" s="935">
        <v>0</v>
      </c>
      <c r="P84" s="912"/>
    </row>
    <row r="85" spans="1:16">
      <c r="A85" s="929" t="s">
        <v>3880</v>
      </c>
      <c r="B85" s="930">
        <v>0</v>
      </c>
      <c r="C85" s="931">
        <v>3</v>
      </c>
      <c r="D85" s="931">
        <v>0</v>
      </c>
      <c r="E85" s="931">
        <v>0</v>
      </c>
      <c r="F85" s="932">
        <v>0</v>
      </c>
      <c r="G85" s="933">
        <v>0</v>
      </c>
      <c r="H85" s="933">
        <v>0</v>
      </c>
      <c r="I85" s="933">
        <v>0</v>
      </c>
      <c r="J85" s="933">
        <v>0</v>
      </c>
      <c r="K85" s="933">
        <v>3</v>
      </c>
      <c r="L85" s="933">
        <v>0</v>
      </c>
      <c r="M85" s="934">
        <v>2.6175726376406899E-2</v>
      </c>
      <c r="N85" s="935">
        <v>0</v>
      </c>
      <c r="O85" s="935">
        <v>0</v>
      </c>
      <c r="P85" s="912"/>
    </row>
    <row r="86" spans="1:16">
      <c r="A86" s="929" t="s">
        <v>3881</v>
      </c>
      <c r="B86" s="930">
        <v>0</v>
      </c>
      <c r="C86" s="931">
        <v>3</v>
      </c>
      <c r="D86" s="931">
        <v>0</v>
      </c>
      <c r="E86" s="931">
        <v>0</v>
      </c>
      <c r="F86" s="932">
        <v>0</v>
      </c>
      <c r="G86" s="933">
        <v>0</v>
      </c>
      <c r="H86" s="933">
        <v>0</v>
      </c>
      <c r="I86" s="933">
        <v>0</v>
      </c>
      <c r="J86" s="933">
        <v>0</v>
      </c>
      <c r="K86" s="933">
        <v>3</v>
      </c>
      <c r="L86" s="933">
        <v>0</v>
      </c>
      <c r="M86" s="934">
        <v>1.9631794782305201E-2</v>
      </c>
      <c r="N86" s="935">
        <v>0</v>
      </c>
      <c r="O86" s="935">
        <v>0</v>
      </c>
      <c r="P86" s="912"/>
    </row>
    <row r="87" spans="1:16">
      <c r="A87" s="929" t="s">
        <v>3882</v>
      </c>
      <c r="B87" s="930">
        <v>0</v>
      </c>
      <c r="C87" s="931">
        <v>53</v>
      </c>
      <c r="D87" s="931">
        <v>0</v>
      </c>
      <c r="E87" s="931">
        <v>1</v>
      </c>
      <c r="F87" s="932">
        <v>0</v>
      </c>
      <c r="G87" s="933">
        <v>0</v>
      </c>
      <c r="H87" s="933">
        <v>0</v>
      </c>
      <c r="I87" s="933">
        <v>0</v>
      </c>
      <c r="J87" s="933">
        <v>0</v>
      </c>
      <c r="K87" s="933">
        <v>52</v>
      </c>
      <c r="L87" s="933">
        <v>0</v>
      </c>
      <c r="M87" s="934">
        <v>0.35276153913271102</v>
      </c>
      <c r="N87" s="935">
        <v>1.47456591920426E-3</v>
      </c>
      <c r="O87" s="935">
        <v>0</v>
      </c>
      <c r="P87" s="912"/>
    </row>
    <row r="88" spans="1:16">
      <c r="A88" s="929" t="s">
        <v>3883</v>
      </c>
      <c r="B88" s="930">
        <v>0</v>
      </c>
      <c r="C88" s="931">
        <v>249</v>
      </c>
      <c r="D88" s="931">
        <v>0</v>
      </c>
      <c r="E88" s="931">
        <v>0</v>
      </c>
      <c r="F88" s="932">
        <v>0</v>
      </c>
      <c r="G88" s="933">
        <v>0</v>
      </c>
      <c r="H88" s="933">
        <v>0</v>
      </c>
      <c r="I88" s="933">
        <v>0</v>
      </c>
      <c r="J88" s="933">
        <v>0</v>
      </c>
      <c r="K88" s="933">
        <v>249</v>
      </c>
      <c r="L88" s="933">
        <v>0</v>
      </c>
      <c r="M88" s="934">
        <v>1.92273798097897</v>
      </c>
      <c r="N88" s="935">
        <v>0</v>
      </c>
      <c r="O88" s="935">
        <v>0</v>
      </c>
      <c r="P88" s="912"/>
    </row>
    <row r="89" spans="1:16">
      <c r="A89" s="929" t="s">
        <v>3884</v>
      </c>
      <c r="B89" s="930">
        <v>0</v>
      </c>
      <c r="C89" s="931">
        <v>16</v>
      </c>
      <c r="D89" s="931">
        <v>0</v>
      </c>
      <c r="E89" s="931">
        <v>0</v>
      </c>
      <c r="F89" s="932">
        <v>0</v>
      </c>
      <c r="G89" s="933">
        <v>0</v>
      </c>
      <c r="H89" s="933">
        <v>0</v>
      </c>
      <c r="I89" s="933">
        <v>0</v>
      </c>
      <c r="J89" s="933">
        <v>0</v>
      </c>
      <c r="K89" s="933">
        <v>16</v>
      </c>
      <c r="L89" s="933">
        <v>0</v>
      </c>
      <c r="M89" s="934">
        <v>0.13681179652735401</v>
      </c>
      <c r="N89" s="935">
        <v>0</v>
      </c>
      <c r="O89" s="935">
        <v>3.4900968501875901E-5</v>
      </c>
      <c r="P89" s="912"/>
    </row>
    <row r="90" spans="1:16">
      <c r="A90" s="929" t="s">
        <v>4272</v>
      </c>
      <c r="B90" s="930">
        <v>0</v>
      </c>
      <c r="C90" s="931">
        <v>0</v>
      </c>
      <c r="D90" s="931">
        <v>0</v>
      </c>
      <c r="E90" s="931">
        <v>0</v>
      </c>
      <c r="F90" s="932">
        <v>0</v>
      </c>
      <c r="G90" s="933">
        <v>0</v>
      </c>
      <c r="H90" s="933">
        <v>0</v>
      </c>
      <c r="I90" s="933">
        <v>0</v>
      </c>
      <c r="J90" s="933">
        <v>0</v>
      </c>
      <c r="K90" s="933">
        <v>0</v>
      </c>
      <c r="L90" s="933">
        <v>0</v>
      </c>
      <c r="M90" s="934">
        <v>0</v>
      </c>
      <c r="N90" s="935">
        <v>0</v>
      </c>
      <c r="O90" s="935">
        <v>0</v>
      </c>
      <c r="P90" s="912"/>
    </row>
    <row r="91" spans="1:16">
      <c r="A91" s="929" t="s">
        <v>3885</v>
      </c>
      <c r="B91" s="930">
        <v>270875</v>
      </c>
      <c r="C91" s="931">
        <v>51030</v>
      </c>
      <c r="D91" s="931">
        <v>0</v>
      </c>
      <c r="E91" s="931">
        <v>144642</v>
      </c>
      <c r="F91" s="932">
        <v>0</v>
      </c>
      <c r="G91" s="933">
        <v>0</v>
      </c>
      <c r="H91" s="933">
        <v>177263.04347826101</v>
      </c>
      <c r="I91" s="933">
        <v>0</v>
      </c>
      <c r="J91" s="933">
        <v>0</v>
      </c>
      <c r="K91" s="933">
        <v>0</v>
      </c>
      <c r="L91" s="933">
        <v>0</v>
      </c>
      <c r="M91" s="934">
        <v>0</v>
      </c>
      <c r="N91" s="935">
        <v>0</v>
      </c>
      <c r="O91" s="935">
        <v>0</v>
      </c>
      <c r="P91" s="912"/>
    </row>
    <row r="92" spans="1:16">
      <c r="A92" s="929" t="s">
        <v>3886</v>
      </c>
      <c r="B92" s="930">
        <v>163082</v>
      </c>
      <c r="C92" s="931">
        <v>10910</v>
      </c>
      <c r="D92" s="931">
        <v>-69122.399999999994</v>
      </c>
      <c r="E92" s="931">
        <v>228981</v>
      </c>
      <c r="F92" s="932">
        <v>0</v>
      </c>
      <c r="G92" s="933">
        <v>0</v>
      </c>
      <c r="H92" s="933">
        <v>0</v>
      </c>
      <c r="I92" s="933">
        <v>0</v>
      </c>
      <c r="J92" s="933">
        <v>0</v>
      </c>
      <c r="K92" s="933">
        <v>30647</v>
      </c>
      <c r="L92" s="933">
        <v>0</v>
      </c>
      <c r="M92" s="934">
        <v>266.73398918070001</v>
      </c>
      <c r="N92" s="935">
        <v>0</v>
      </c>
      <c r="O92" s="935">
        <v>0</v>
      </c>
      <c r="P92" s="912"/>
    </row>
    <row r="93" spans="1:16">
      <c r="A93" s="929" t="s">
        <v>3887</v>
      </c>
      <c r="B93" s="930">
        <v>0</v>
      </c>
      <c r="C93" s="931">
        <v>17</v>
      </c>
      <c r="D93" s="931">
        <v>0</v>
      </c>
      <c r="E93" s="931">
        <v>0</v>
      </c>
      <c r="F93" s="932">
        <v>0</v>
      </c>
      <c r="G93" s="933">
        <v>0</v>
      </c>
      <c r="H93" s="933">
        <v>0</v>
      </c>
      <c r="I93" s="933">
        <v>0</v>
      </c>
      <c r="J93" s="933">
        <v>0</v>
      </c>
      <c r="K93" s="933">
        <v>17</v>
      </c>
      <c r="L93" s="933">
        <v>0</v>
      </c>
      <c r="M93" s="934">
        <v>9.9751330599424107E-2</v>
      </c>
      <c r="N93" s="935">
        <v>0</v>
      </c>
      <c r="O93" s="935">
        <v>3.7082279033243202E-5</v>
      </c>
      <c r="P93" s="912"/>
    </row>
    <row r="94" spans="1:16">
      <c r="A94" s="929" t="s">
        <v>3888</v>
      </c>
      <c r="B94" s="930">
        <v>86911</v>
      </c>
      <c r="C94" s="931">
        <v>0</v>
      </c>
      <c r="D94" s="931">
        <v>-17210.0721649484</v>
      </c>
      <c r="E94" s="931">
        <v>0</v>
      </c>
      <c r="F94" s="932">
        <v>24584</v>
      </c>
      <c r="G94" s="933">
        <v>0</v>
      </c>
      <c r="H94" s="933">
        <v>69969.072164948404</v>
      </c>
      <c r="I94" s="933">
        <v>0</v>
      </c>
      <c r="J94" s="933">
        <v>9568</v>
      </c>
      <c r="K94" s="933">
        <v>0</v>
      </c>
      <c r="L94" s="933">
        <v>0</v>
      </c>
      <c r="M94" s="934">
        <v>0</v>
      </c>
      <c r="N94" s="935">
        <v>0</v>
      </c>
      <c r="O94" s="935">
        <v>0</v>
      </c>
      <c r="P94" s="912"/>
    </row>
    <row r="95" spans="1:16">
      <c r="A95" s="929" t="s">
        <v>3889</v>
      </c>
      <c r="B95" s="930">
        <v>0</v>
      </c>
      <c r="C95" s="931">
        <v>1774</v>
      </c>
      <c r="D95" s="931">
        <v>0</v>
      </c>
      <c r="E95" s="931">
        <v>124</v>
      </c>
      <c r="F95" s="932">
        <v>0</v>
      </c>
      <c r="G95" s="933">
        <v>0</v>
      </c>
      <c r="H95" s="933">
        <v>0</v>
      </c>
      <c r="I95" s="933">
        <v>0</v>
      </c>
      <c r="J95" s="933">
        <v>0</v>
      </c>
      <c r="K95" s="933">
        <v>1650</v>
      </c>
      <c r="L95" s="933">
        <v>0</v>
      </c>
      <c r="M95" s="934">
        <v>14.792557368467</v>
      </c>
      <c r="N95" s="935">
        <v>0.100776546549167</v>
      </c>
      <c r="O95" s="935">
        <v>0.38151121193613102</v>
      </c>
      <c r="P95" s="912"/>
    </row>
    <row r="96" spans="1:16">
      <c r="A96" s="929" t="s">
        <v>3890</v>
      </c>
      <c r="B96" s="930">
        <v>2586</v>
      </c>
      <c r="C96" s="931">
        <v>13796</v>
      </c>
      <c r="D96" s="931">
        <v>0</v>
      </c>
      <c r="E96" s="931">
        <v>1637</v>
      </c>
      <c r="F96" s="932">
        <v>0</v>
      </c>
      <c r="G96" s="933">
        <v>0</v>
      </c>
      <c r="H96" s="933">
        <v>0</v>
      </c>
      <c r="I96" s="933">
        <v>0</v>
      </c>
      <c r="J96" s="933">
        <v>0</v>
      </c>
      <c r="K96" s="933">
        <v>14745</v>
      </c>
      <c r="L96" s="933">
        <v>0</v>
      </c>
      <c r="M96" s="934">
        <v>12.5437352761539</v>
      </c>
      <c r="N96" s="935">
        <v>0</v>
      </c>
      <c r="O96" s="935">
        <v>0</v>
      </c>
      <c r="P96" s="912"/>
    </row>
    <row r="97" spans="1:16">
      <c r="A97" s="924"/>
      <c r="B97" s="925"/>
      <c r="C97" s="926"/>
      <c r="D97" s="926"/>
      <c r="E97" s="926"/>
      <c r="F97" s="925"/>
      <c r="G97" s="926"/>
      <c r="H97" s="926"/>
      <c r="I97" s="926"/>
      <c r="J97" s="926"/>
      <c r="K97" s="926"/>
      <c r="L97" s="926"/>
      <c r="M97" s="927"/>
      <c r="N97" s="928"/>
      <c r="O97" s="928"/>
      <c r="P97" s="912"/>
    </row>
    <row r="98" spans="1:16">
      <c r="A98" s="917" t="s">
        <v>4208</v>
      </c>
      <c r="B98" s="918">
        <v>0</v>
      </c>
      <c r="C98" s="919">
        <v>14007</v>
      </c>
      <c r="D98" s="919">
        <v>1000</v>
      </c>
      <c r="E98" s="919">
        <v>254</v>
      </c>
      <c r="F98" s="920">
        <v>306</v>
      </c>
      <c r="G98" s="921">
        <v>0</v>
      </c>
      <c r="H98" s="921">
        <v>0</v>
      </c>
      <c r="I98" s="921">
        <v>0</v>
      </c>
      <c r="J98" s="921">
        <v>0</v>
      </c>
      <c r="K98" s="921">
        <v>12447</v>
      </c>
      <c r="L98" s="921">
        <v>0</v>
      </c>
      <c r="M98" s="922">
        <v>88.728666783003206</v>
      </c>
      <c r="N98" s="923">
        <v>6.3741711019980798</v>
      </c>
      <c r="O98" s="923">
        <v>0.66115522205741195</v>
      </c>
      <c r="P98" s="912"/>
    </row>
    <row r="99" spans="1:16">
      <c r="A99" s="929" t="s">
        <v>3892</v>
      </c>
      <c r="B99" s="930">
        <v>0</v>
      </c>
      <c r="C99" s="931">
        <v>1226</v>
      </c>
      <c r="D99" s="931">
        <v>0</v>
      </c>
      <c r="E99" s="931">
        <v>71</v>
      </c>
      <c r="F99" s="932">
        <v>0</v>
      </c>
      <c r="G99" s="933">
        <v>0</v>
      </c>
      <c r="H99" s="933">
        <v>0</v>
      </c>
      <c r="I99" s="933">
        <v>0</v>
      </c>
      <c r="J99" s="933">
        <v>0</v>
      </c>
      <c r="K99" s="933">
        <v>1155</v>
      </c>
      <c r="L99" s="933">
        <v>0</v>
      </c>
      <c r="M99" s="934">
        <v>7.9613471773841704</v>
      </c>
      <c r="N99" s="935">
        <v>0.54419335136549996</v>
      </c>
      <c r="O99" s="935">
        <v>4.0310618619666699E-2</v>
      </c>
      <c r="P99" s="912"/>
    </row>
    <row r="100" spans="1:16">
      <c r="A100" s="929" t="s">
        <v>3893</v>
      </c>
      <c r="B100" s="930">
        <v>0</v>
      </c>
      <c r="C100" s="931">
        <v>1665</v>
      </c>
      <c r="D100" s="931">
        <v>500</v>
      </c>
      <c r="E100" s="931">
        <v>116</v>
      </c>
      <c r="F100" s="932">
        <v>0</v>
      </c>
      <c r="G100" s="933">
        <v>0</v>
      </c>
      <c r="H100" s="933">
        <v>0</v>
      </c>
      <c r="I100" s="933">
        <v>0</v>
      </c>
      <c r="J100" s="933">
        <v>0</v>
      </c>
      <c r="K100" s="933">
        <v>1049</v>
      </c>
      <c r="L100" s="933">
        <v>0</v>
      </c>
      <c r="M100" s="934">
        <v>7.2078134543233601</v>
      </c>
      <c r="N100" s="935">
        <v>0.57433688159846397</v>
      </c>
      <c r="O100" s="935">
        <v>4.1187505453276298E-2</v>
      </c>
      <c r="P100" s="912"/>
    </row>
    <row r="101" spans="1:16">
      <c r="A101" s="929" t="s">
        <v>3894</v>
      </c>
      <c r="B101" s="930">
        <v>0</v>
      </c>
      <c r="C101" s="931">
        <v>927</v>
      </c>
      <c r="D101" s="931">
        <v>0</v>
      </c>
      <c r="E101" s="931">
        <v>0</v>
      </c>
      <c r="F101" s="932">
        <v>0</v>
      </c>
      <c r="G101" s="933">
        <v>0</v>
      </c>
      <c r="H101" s="933">
        <v>0</v>
      </c>
      <c r="I101" s="933">
        <v>0</v>
      </c>
      <c r="J101" s="933">
        <v>0</v>
      </c>
      <c r="K101" s="933">
        <v>927</v>
      </c>
      <c r="L101" s="933">
        <v>0</v>
      </c>
      <c r="M101" s="934">
        <v>6.93571677864061</v>
      </c>
      <c r="N101" s="935">
        <v>0.42059157141610698</v>
      </c>
      <c r="O101" s="935">
        <v>0.109192042579182</v>
      </c>
      <c r="P101" s="912"/>
    </row>
    <row r="102" spans="1:16">
      <c r="A102" s="929" t="s">
        <v>3895</v>
      </c>
      <c r="B102" s="930">
        <v>0</v>
      </c>
      <c r="C102" s="931">
        <v>3560</v>
      </c>
      <c r="D102" s="931">
        <v>0</v>
      </c>
      <c r="E102" s="931">
        <v>66</v>
      </c>
      <c r="F102" s="932">
        <v>306</v>
      </c>
      <c r="G102" s="933">
        <v>0</v>
      </c>
      <c r="H102" s="933">
        <v>0</v>
      </c>
      <c r="I102" s="933">
        <v>0</v>
      </c>
      <c r="J102" s="933">
        <v>0</v>
      </c>
      <c r="K102" s="933">
        <v>3188</v>
      </c>
      <c r="L102" s="933">
        <v>0</v>
      </c>
      <c r="M102" s="934">
        <v>22.809178954716</v>
      </c>
      <c r="N102" s="935">
        <v>1.74545851147369</v>
      </c>
      <c r="O102" s="935">
        <v>9.0402233661984105E-2</v>
      </c>
      <c r="P102" s="912"/>
    </row>
    <row r="103" spans="1:16">
      <c r="A103" s="929" t="s">
        <v>3896</v>
      </c>
      <c r="B103" s="930">
        <v>0</v>
      </c>
      <c r="C103" s="931">
        <v>4551</v>
      </c>
      <c r="D103" s="931">
        <v>500</v>
      </c>
      <c r="E103" s="931">
        <v>0</v>
      </c>
      <c r="F103" s="932">
        <v>0</v>
      </c>
      <c r="G103" s="933">
        <v>0</v>
      </c>
      <c r="H103" s="933">
        <v>0</v>
      </c>
      <c r="I103" s="933">
        <v>0</v>
      </c>
      <c r="J103" s="933">
        <v>0</v>
      </c>
      <c r="K103" s="933">
        <v>4051</v>
      </c>
      <c r="L103" s="933">
        <v>0</v>
      </c>
      <c r="M103" s="934">
        <v>28.541859349096899</v>
      </c>
      <c r="N103" s="935">
        <v>1.96170054969025</v>
      </c>
      <c r="O103" s="935">
        <v>0.15905680132623701</v>
      </c>
      <c r="P103" s="912"/>
    </row>
    <row r="104" spans="1:16">
      <c r="A104" s="929" t="s">
        <v>3897</v>
      </c>
      <c r="B104" s="930">
        <v>0</v>
      </c>
      <c r="C104" s="931">
        <v>0</v>
      </c>
      <c r="D104" s="931">
        <v>0</v>
      </c>
      <c r="E104" s="931">
        <v>0</v>
      </c>
      <c r="F104" s="932">
        <v>0</v>
      </c>
      <c r="G104" s="933">
        <v>0</v>
      </c>
      <c r="H104" s="933">
        <v>0</v>
      </c>
      <c r="I104" s="933">
        <v>0</v>
      </c>
      <c r="J104" s="933">
        <v>0</v>
      </c>
      <c r="K104" s="933">
        <v>0</v>
      </c>
      <c r="L104" s="933">
        <v>0</v>
      </c>
      <c r="M104" s="934">
        <v>0</v>
      </c>
      <c r="N104" s="935">
        <v>0</v>
      </c>
      <c r="O104" s="935">
        <v>0</v>
      </c>
      <c r="P104" s="912"/>
    </row>
    <row r="105" spans="1:16">
      <c r="A105" s="929" t="s">
        <v>3898</v>
      </c>
      <c r="B105" s="930">
        <v>0</v>
      </c>
      <c r="C105" s="931">
        <v>11</v>
      </c>
      <c r="D105" s="931">
        <v>0</v>
      </c>
      <c r="E105" s="931">
        <v>0</v>
      </c>
      <c r="F105" s="932">
        <v>0</v>
      </c>
      <c r="G105" s="933">
        <v>0</v>
      </c>
      <c r="H105" s="933">
        <v>0</v>
      </c>
      <c r="I105" s="933">
        <v>0</v>
      </c>
      <c r="J105" s="933">
        <v>0</v>
      </c>
      <c r="K105" s="933">
        <v>11</v>
      </c>
      <c r="L105" s="933">
        <v>0</v>
      </c>
      <c r="M105" s="934">
        <v>7.3422912485821501E-2</v>
      </c>
      <c r="N105" s="935">
        <v>4.9428496640781796E-3</v>
      </c>
      <c r="O105" s="935">
        <v>4.31899485210715E-4</v>
      </c>
      <c r="P105" s="912"/>
    </row>
    <row r="106" spans="1:16">
      <c r="A106" s="929" t="s">
        <v>3899</v>
      </c>
      <c r="B106" s="930">
        <v>0</v>
      </c>
      <c r="C106" s="931">
        <v>0</v>
      </c>
      <c r="D106" s="931">
        <v>0</v>
      </c>
      <c r="E106" s="931">
        <v>0</v>
      </c>
      <c r="F106" s="932">
        <v>0</v>
      </c>
      <c r="G106" s="933">
        <v>0</v>
      </c>
      <c r="H106" s="933">
        <v>0</v>
      </c>
      <c r="I106" s="933">
        <v>0</v>
      </c>
      <c r="J106" s="933">
        <v>0</v>
      </c>
      <c r="K106" s="933">
        <v>0</v>
      </c>
      <c r="L106" s="933">
        <v>0</v>
      </c>
      <c r="M106" s="934">
        <v>0</v>
      </c>
      <c r="N106" s="935">
        <v>0</v>
      </c>
      <c r="O106" s="935">
        <v>0</v>
      </c>
      <c r="P106" s="912"/>
    </row>
    <row r="107" spans="1:16">
      <c r="A107" s="929" t="s">
        <v>3901</v>
      </c>
      <c r="B107" s="930">
        <v>0</v>
      </c>
      <c r="C107" s="931">
        <v>1953</v>
      </c>
      <c r="D107" s="931">
        <v>0</v>
      </c>
      <c r="E107" s="931">
        <v>1</v>
      </c>
      <c r="F107" s="932">
        <v>0</v>
      </c>
      <c r="G107" s="933">
        <v>0</v>
      </c>
      <c r="H107" s="933">
        <v>0</v>
      </c>
      <c r="I107" s="933">
        <v>0</v>
      </c>
      <c r="J107" s="933">
        <v>0</v>
      </c>
      <c r="K107" s="933">
        <v>1952</v>
      </c>
      <c r="L107" s="933">
        <v>0</v>
      </c>
      <c r="M107" s="934">
        <v>14.306605008289001</v>
      </c>
      <c r="N107" s="935">
        <v>1.0687374574644399</v>
      </c>
      <c r="O107" s="935">
        <v>0.20863798970421399</v>
      </c>
      <c r="P107" s="912"/>
    </row>
    <row r="108" spans="1:16">
      <c r="A108" s="929" t="s">
        <v>3902</v>
      </c>
      <c r="B108" s="930">
        <v>0</v>
      </c>
      <c r="C108" s="931">
        <v>114</v>
      </c>
      <c r="D108" s="931">
        <v>0</v>
      </c>
      <c r="E108" s="931">
        <v>0</v>
      </c>
      <c r="F108" s="932">
        <v>0</v>
      </c>
      <c r="G108" s="933">
        <v>0</v>
      </c>
      <c r="H108" s="933">
        <v>0</v>
      </c>
      <c r="I108" s="933">
        <v>0</v>
      </c>
      <c r="J108" s="933">
        <v>0</v>
      </c>
      <c r="K108" s="933">
        <v>114</v>
      </c>
      <c r="L108" s="933">
        <v>0</v>
      </c>
      <c r="M108" s="934">
        <v>0.89272314806735897</v>
      </c>
      <c r="N108" s="935">
        <v>5.4209929325538801E-2</v>
      </c>
      <c r="O108" s="935">
        <v>1.1936131227641599E-2</v>
      </c>
      <c r="P108" s="912"/>
    </row>
    <row r="109" spans="1:16">
      <c r="A109" s="929" t="s">
        <v>3903</v>
      </c>
      <c r="B109" s="930">
        <v>0</v>
      </c>
      <c r="C109" s="931">
        <v>0</v>
      </c>
      <c r="D109" s="931">
        <v>0</v>
      </c>
      <c r="E109" s="931">
        <v>0</v>
      </c>
      <c r="F109" s="932">
        <v>0</v>
      </c>
      <c r="G109" s="933">
        <v>0</v>
      </c>
      <c r="H109" s="933">
        <v>0</v>
      </c>
      <c r="I109" s="933">
        <v>0</v>
      </c>
      <c r="J109" s="933">
        <v>0</v>
      </c>
      <c r="K109" s="933">
        <v>0</v>
      </c>
      <c r="L109" s="933">
        <v>0</v>
      </c>
      <c r="M109" s="934">
        <v>0</v>
      </c>
      <c r="N109" s="935">
        <v>0</v>
      </c>
      <c r="O109" s="935">
        <v>0</v>
      </c>
      <c r="P109" s="912"/>
    </row>
    <row r="110" spans="1:16">
      <c r="A110" s="924"/>
      <c r="B110" s="925"/>
      <c r="C110" s="926"/>
      <c r="D110" s="926"/>
      <c r="E110" s="926"/>
      <c r="F110" s="925"/>
      <c r="G110" s="926"/>
      <c r="H110" s="926"/>
      <c r="I110" s="926"/>
      <c r="J110" s="926"/>
      <c r="K110" s="926"/>
      <c r="L110" s="926"/>
      <c r="M110" s="927"/>
      <c r="N110" s="928"/>
      <c r="O110" s="928"/>
      <c r="P110" s="912"/>
    </row>
    <row r="111" spans="1:16">
      <c r="A111" s="917" t="s">
        <v>4209</v>
      </c>
      <c r="B111" s="918">
        <v>4</v>
      </c>
      <c r="C111" s="919">
        <v>809</v>
      </c>
      <c r="D111" s="919">
        <v>0</v>
      </c>
      <c r="E111" s="919">
        <v>4</v>
      </c>
      <c r="F111" s="920">
        <v>0</v>
      </c>
      <c r="G111" s="921">
        <v>0</v>
      </c>
      <c r="H111" s="921">
        <v>0</v>
      </c>
      <c r="I111" s="921">
        <v>0</v>
      </c>
      <c r="J111" s="921">
        <v>0</v>
      </c>
      <c r="K111" s="921">
        <v>809</v>
      </c>
      <c r="L111" s="921">
        <v>0</v>
      </c>
      <c r="M111" s="922">
        <v>10.318790245179301</v>
      </c>
      <c r="N111" s="923">
        <v>0.29955763022423898</v>
      </c>
      <c r="O111" s="923">
        <v>0.89197260273972601</v>
      </c>
      <c r="P111" s="912"/>
    </row>
    <row r="112" spans="1:16">
      <c r="A112" s="929" t="s">
        <v>3905</v>
      </c>
      <c r="B112" s="930">
        <v>0</v>
      </c>
      <c r="C112" s="931">
        <v>3</v>
      </c>
      <c r="D112" s="931">
        <v>0</v>
      </c>
      <c r="E112" s="931">
        <v>0</v>
      </c>
      <c r="F112" s="932">
        <v>0</v>
      </c>
      <c r="G112" s="933">
        <v>0</v>
      </c>
      <c r="H112" s="933">
        <v>0</v>
      </c>
      <c r="I112" s="933">
        <v>0</v>
      </c>
      <c r="J112" s="933">
        <v>0</v>
      </c>
      <c r="K112" s="933">
        <v>3</v>
      </c>
      <c r="L112" s="933">
        <v>0</v>
      </c>
      <c r="M112" s="934">
        <v>1.59671930896082E-2</v>
      </c>
      <c r="N112" s="935">
        <v>5.2613210016577998E-4</v>
      </c>
      <c r="O112" s="935">
        <v>1.37946078003665E-3</v>
      </c>
      <c r="P112" s="912"/>
    </row>
    <row r="113" spans="1:16">
      <c r="A113" s="929" t="s">
        <v>3906</v>
      </c>
      <c r="B113" s="930">
        <v>0</v>
      </c>
      <c r="C113" s="931">
        <v>8</v>
      </c>
      <c r="D113" s="931">
        <v>0</v>
      </c>
      <c r="E113" s="931">
        <v>0</v>
      </c>
      <c r="F113" s="932">
        <v>0</v>
      </c>
      <c r="G113" s="933">
        <v>0</v>
      </c>
      <c r="H113" s="933">
        <v>0</v>
      </c>
      <c r="I113" s="933">
        <v>0</v>
      </c>
      <c r="J113" s="933">
        <v>0</v>
      </c>
      <c r="K113" s="933">
        <v>8</v>
      </c>
      <c r="L113" s="933">
        <v>0</v>
      </c>
      <c r="M113" s="934">
        <v>3.1253817293429902E-2</v>
      </c>
      <c r="N113" s="935">
        <v>9.1091527789896197E-4</v>
      </c>
      <c r="O113" s="935">
        <v>2.45004798883169E-3</v>
      </c>
      <c r="P113" s="912"/>
    </row>
    <row r="114" spans="1:16">
      <c r="A114" s="929" t="s">
        <v>3907</v>
      </c>
      <c r="B114" s="930">
        <v>0</v>
      </c>
      <c r="C114" s="931">
        <v>0</v>
      </c>
      <c r="D114" s="931">
        <v>0</v>
      </c>
      <c r="E114" s="931">
        <v>0</v>
      </c>
      <c r="F114" s="932">
        <v>0</v>
      </c>
      <c r="G114" s="933">
        <v>0</v>
      </c>
      <c r="H114" s="933">
        <v>0</v>
      </c>
      <c r="I114" s="933">
        <v>0</v>
      </c>
      <c r="J114" s="933">
        <v>0</v>
      </c>
      <c r="K114" s="933">
        <v>0</v>
      </c>
      <c r="L114" s="933">
        <v>0</v>
      </c>
      <c r="M114" s="934">
        <v>0</v>
      </c>
      <c r="N114" s="935">
        <v>0</v>
      </c>
      <c r="O114" s="935">
        <v>0</v>
      </c>
      <c r="P114" s="912"/>
    </row>
    <row r="115" spans="1:16">
      <c r="A115" s="929" t="s">
        <v>3908</v>
      </c>
      <c r="B115" s="930">
        <v>0</v>
      </c>
      <c r="C115" s="931">
        <v>0</v>
      </c>
      <c r="D115" s="931">
        <v>0</v>
      </c>
      <c r="E115" s="931">
        <v>0</v>
      </c>
      <c r="F115" s="932">
        <v>0</v>
      </c>
      <c r="G115" s="933">
        <v>0</v>
      </c>
      <c r="H115" s="933">
        <v>0</v>
      </c>
      <c r="I115" s="933">
        <v>0</v>
      </c>
      <c r="J115" s="933">
        <v>0</v>
      </c>
      <c r="K115" s="933">
        <v>0</v>
      </c>
      <c r="L115" s="933">
        <v>0</v>
      </c>
      <c r="M115" s="934">
        <v>0</v>
      </c>
      <c r="N115" s="935">
        <v>0</v>
      </c>
      <c r="O115" s="935">
        <v>0</v>
      </c>
      <c r="P115" s="912"/>
    </row>
    <row r="116" spans="1:16">
      <c r="A116" s="929" t="s">
        <v>3909</v>
      </c>
      <c r="B116" s="930">
        <v>4</v>
      </c>
      <c r="C116" s="931">
        <v>6</v>
      </c>
      <c r="D116" s="931">
        <v>0</v>
      </c>
      <c r="E116" s="931">
        <v>0</v>
      </c>
      <c r="F116" s="932">
        <v>0</v>
      </c>
      <c r="G116" s="933">
        <v>0</v>
      </c>
      <c r="H116" s="933">
        <v>0</v>
      </c>
      <c r="I116" s="933">
        <v>0</v>
      </c>
      <c r="J116" s="933">
        <v>0</v>
      </c>
      <c r="K116" s="933">
        <v>10</v>
      </c>
      <c r="L116" s="933">
        <v>0</v>
      </c>
      <c r="M116" s="934">
        <v>6.7149463397609299E-2</v>
      </c>
      <c r="N116" s="935">
        <v>2.3593054707268099E-3</v>
      </c>
      <c r="O116" s="935">
        <v>5.4445510862926403E-3</v>
      </c>
      <c r="P116" s="912"/>
    </row>
    <row r="117" spans="1:16">
      <c r="A117" s="929" t="s">
        <v>3910</v>
      </c>
      <c r="B117" s="930">
        <v>0</v>
      </c>
      <c r="C117" s="931">
        <v>0</v>
      </c>
      <c r="D117" s="931">
        <v>0</v>
      </c>
      <c r="E117" s="931">
        <v>0</v>
      </c>
      <c r="F117" s="932">
        <v>0</v>
      </c>
      <c r="G117" s="933">
        <v>0</v>
      </c>
      <c r="H117" s="933">
        <v>0</v>
      </c>
      <c r="I117" s="933">
        <v>0</v>
      </c>
      <c r="J117" s="933">
        <v>0</v>
      </c>
      <c r="K117" s="933">
        <v>0</v>
      </c>
      <c r="L117" s="933">
        <v>0</v>
      </c>
      <c r="M117" s="934">
        <v>0</v>
      </c>
      <c r="N117" s="935">
        <v>0</v>
      </c>
      <c r="O117" s="935">
        <v>0</v>
      </c>
      <c r="P117" s="912"/>
    </row>
    <row r="118" spans="1:16">
      <c r="A118" s="929" t="s">
        <v>3911</v>
      </c>
      <c r="B118" s="930">
        <v>0</v>
      </c>
      <c r="C118" s="931">
        <v>1</v>
      </c>
      <c r="D118" s="931">
        <v>0</v>
      </c>
      <c r="E118" s="931">
        <v>0</v>
      </c>
      <c r="F118" s="932">
        <v>0</v>
      </c>
      <c r="G118" s="933">
        <v>0</v>
      </c>
      <c r="H118" s="933">
        <v>0</v>
      </c>
      <c r="I118" s="933">
        <v>0</v>
      </c>
      <c r="J118" s="933">
        <v>0</v>
      </c>
      <c r="K118" s="933">
        <v>1</v>
      </c>
      <c r="L118" s="933">
        <v>0</v>
      </c>
      <c r="M118" s="934">
        <v>7.1616787365849401E-3</v>
      </c>
      <c r="N118" s="935">
        <v>1.4658406770787899E-4</v>
      </c>
      <c r="O118" s="935">
        <v>6.8999214728208697E-4</v>
      </c>
      <c r="P118" s="912"/>
    </row>
    <row r="119" spans="1:16">
      <c r="A119" s="929" t="s">
        <v>3912</v>
      </c>
      <c r="B119" s="930">
        <v>0</v>
      </c>
      <c r="C119" s="931">
        <v>2</v>
      </c>
      <c r="D119" s="931">
        <v>0</v>
      </c>
      <c r="E119" s="931">
        <v>0</v>
      </c>
      <c r="F119" s="932">
        <v>0</v>
      </c>
      <c r="G119" s="933">
        <v>0</v>
      </c>
      <c r="H119" s="933">
        <v>0</v>
      </c>
      <c r="I119" s="933">
        <v>0</v>
      </c>
      <c r="J119" s="933">
        <v>0</v>
      </c>
      <c r="K119" s="933">
        <v>2</v>
      </c>
      <c r="L119" s="933">
        <v>0</v>
      </c>
      <c r="M119" s="934">
        <v>0</v>
      </c>
      <c r="N119" s="935">
        <v>0</v>
      </c>
      <c r="O119" s="935">
        <v>0</v>
      </c>
      <c r="P119" s="912"/>
    </row>
    <row r="120" spans="1:16">
      <c r="A120" s="929" t="s">
        <v>3913</v>
      </c>
      <c r="B120" s="930">
        <v>0</v>
      </c>
      <c r="C120" s="931">
        <v>0</v>
      </c>
      <c r="D120" s="931">
        <v>0</v>
      </c>
      <c r="E120" s="931">
        <v>0</v>
      </c>
      <c r="F120" s="932">
        <v>0</v>
      </c>
      <c r="G120" s="933">
        <v>0</v>
      </c>
      <c r="H120" s="933">
        <v>0</v>
      </c>
      <c r="I120" s="933">
        <v>0</v>
      </c>
      <c r="J120" s="933">
        <v>0</v>
      </c>
      <c r="K120" s="933">
        <v>0</v>
      </c>
      <c r="L120" s="933">
        <v>0</v>
      </c>
      <c r="M120" s="934">
        <v>0</v>
      </c>
      <c r="N120" s="935">
        <v>0</v>
      </c>
      <c r="O120" s="935">
        <v>0</v>
      </c>
      <c r="P120" s="912"/>
    </row>
    <row r="121" spans="1:16">
      <c r="A121" s="929" t="s">
        <v>3914</v>
      </c>
      <c r="B121" s="930">
        <v>0</v>
      </c>
      <c r="C121" s="931">
        <v>45</v>
      </c>
      <c r="D121" s="931">
        <v>0</v>
      </c>
      <c r="E121" s="931">
        <v>1</v>
      </c>
      <c r="F121" s="932">
        <v>0</v>
      </c>
      <c r="G121" s="933">
        <v>0</v>
      </c>
      <c r="H121" s="933">
        <v>0</v>
      </c>
      <c r="I121" s="933">
        <v>0</v>
      </c>
      <c r="J121" s="933">
        <v>0</v>
      </c>
      <c r="K121" s="933">
        <v>44</v>
      </c>
      <c r="L121" s="933">
        <v>0</v>
      </c>
      <c r="M121" s="934">
        <v>0.30103394119186799</v>
      </c>
      <c r="N121" s="935">
        <v>5.2691737195707201E-3</v>
      </c>
      <c r="O121" s="935">
        <v>2.9110025303202201E-2</v>
      </c>
      <c r="P121" s="912"/>
    </row>
    <row r="122" spans="1:16">
      <c r="A122" s="929" t="s">
        <v>3915</v>
      </c>
      <c r="B122" s="930">
        <v>0</v>
      </c>
      <c r="C122" s="931">
        <v>367</v>
      </c>
      <c r="D122" s="931">
        <v>0</v>
      </c>
      <c r="E122" s="931">
        <v>0</v>
      </c>
      <c r="F122" s="932">
        <v>0</v>
      </c>
      <c r="G122" s="933">
        <v>0</v>
      </c>
      <c r="H122" s="933">
        <v>0</v>
      </c>
      <c r="I122" s="933">
        <v>0</v>
      </c>
      <c r="J122" s="933">
        <v>0</v>
      </c>
      <c r="K122" s="933">
        <v>367</v>
      </c>
      <c r="L122" s="933">
        <v>0</v>
      </c>
      <c r="M122" s="934">
        <v>4.8832998865718498</v>
      </c>
      <c r="N122" s="935">
        <v>0.16090873396736799</v>
      </c>
      <c r="O122" s="935">
        <v>0.42188508856120799</v>
      </c>
      <c r="P122" s="912"/>
    </row>
    <row r="123" spans="1:16">
      <c r="A123" s="929" t="s">
        <v>3916</v>
      </c>
      <c r="B123" s="930">
        <v>0</v>
      </c>
      <c r="C123" s="931">
        <v>3</v>
      </c>
      <c r="D123" s="931">
        <v>0</v>
      </c>
      <c r="E123" s="931">
        <v>0</v>
      </c>
      <c r="F123" s="932">
        <v>0</v>
      </c>
      <c r="G123" s="933">
        <v>0</v>
      </c>
      <c r="H123" s="933">
        <v>0</v>
      </c>
      <c r="I123" s="933">
        <v>0</v>
      </c>
      <c r="J123" s="933">
        <v>0</v>
      </c>
      <c r="K123" s="933">
        <v>3</v>
      </c>
      <c r="L123" s="933">
        <v>0</v>
      </c>
      <c r="M123" s="934">
        <v>4.3320827152953503E-2</v>
      </c>
      <c r="N123" s="935">
        <v>9.4232614955065002E-4</v>
      </c>
      <c r="O123" s="935">
        <v>4.0703254515312799E-3</v>
      </c>
      <c r="P123" s="912"/>
    </row>
    <row r="124" spans="1:16">
      <c r="A124" s="929" t="s">
        <v>3917</v>
      </c>
      <c r="B124" s="930">
        <v>0</v>
      </c>
      <c r="C124" s="931">
        <v>109</v>
      </c>
      <c r="D124" s="931">
        <v>0</v>
      </c>
      <c r="E124" s="931">
        <v>0</v>
      </c>
      <c r="F124" s="932">
        <v>0</v>
      </c>
      <c r="G124" s="933">
        <v>0</v>
      </c>
      <c r="H124" s="933">
        <v>0</v>
      </c>
      <c r="I124" s="933">
        <v>0</v>
      </c>
      <c r="J124" s="933">
        <v>0</v>
      </c>
      <c r="K124" s="933">
        <v>109</v>
      </c>
      <c r="L124" s="933">
        <v>0</v>
      </c>
      <c r="M124" s="934">
        <v>1.41944420207661</v>
      </c>
      <c r="N124" s="935">
        <v>4.13707355379112E-2</v>
      </c>
      <c r="O124" s="935">
        <v>0.11127301282610599</v>
      </c>
      <c r="P124" s="912"/>
    </row>
    <row r="125" spans="1:16">
      <c r="A125" s="929" t="s">
        <v>3918</v>
      </c>
      <c r="B125" s="930">
        <v>0</v>
      </c>
      <c r="C125" s="931">
        <v>0</v>
      </c>
      <c r="D125" s="931">
        <v>0</v>
      </c>
      <c r="E125" s="931">
        <v>0</v>
      </c>
      <c r="F125" s="932">
        <v>0</v>
      </c>
      <c r="G125" s="933">
        <v>0</v>
      </c>
      <c r="H125" s="933">
        <v>0</v>
      </c>
      <c r="I125" s="933">
        <v>0</v>
      </c>
      <c r="J125" s="933">
        <v>0</v>
      </c>
      <c r="K125" s="933">
        <v>0</v>
      </c>
      <c r="L125" s="933">
        <v>0</v>
      </c>
      <c r="M125" s="934">
        <v>0</v>
      </c>
      <c r="N125" s="935">
        <v>0</v>
      </c>
      <c r="O125" s="935">
        <v>0</v>
      </c>
      <c r="P125" s="912"/>
    </row>
    <row r="126" spans="1:16">
      <c r="A126" s="929" t="s">
        <v>3919</v>
      </c>
      <c r="B126" s="930">
        <v>0</v>
      </c>
      <c r="C126" s="931">
        <v>13</v>
      </c>
      <c r="D126" s="931">
        <v>0</v>
      </c>
      <c r="E126" s="931">
        <v>0</v>
      </c>
      <c r="F126" s="932">
        <v>0</v>
      </c>
      <c r="G126" s="933">
        <v>0</v>
      </c>
      <c r="H126" s="933">
        <v>0</v>
      </c>
      <c r="I126" s="933">
        <v>0</v>
      </c>
      <c r="J126" s="933">
        <v>0</v>
      </c>
      <c r="K126" s="933">
        <v>13</v>
      </c>
      <c r="L126" s="933">
        <v>0</v>
      </c>
      <c r="M126" s="934">
        <v>0.196230695401797</v>
      </c>
      <c r="N126" s="935">
        <v>4.5654829421516397E-3</v>
      </c>
      <c r="O126" s="935">
        <v>1.8460431026960999E-2</v>
      </c>
      <c r="P126" s="912"/>
    </row>
    <row r="127" spans="1:16">
      <c r="A127" s="929" t="s">
        <v>3920</v>
      </c>
      <c r="B127" s="930">
        <v>0</v>
      </c>
      <c r="C127" s="931">
        <v>252</v>
      </c>
      <c r="D127" s="931">
        <v>0</v>
      </c>
      <c r="E127" s="931">
        <v>3</v>
      </c>
      <c r="F127" s="932">
        <v>0</v>
      </c>
      <c r="G127" s="933">
        <v>0</v>
      </c>
      <c r="H127" s="933">
        <v>0</v>
      </c>
      <c r="I127" s="933">
        <v>0</v>
      </c>
      <c r="J127" s="933">
        <v>0</v>
      </c>
      <c r="K127" s="933">
        <v>249</v>
      </c>
      <c r="L127" s="933">
        <v>0</v>
      </c>
      <c r="M127" s="934">
        <v>3.3539285402669901</v>
      </c>
      <c r="N127" s="935">
        <v>8.2558240991187498E-2</v>
      </c>
      <c r="O127" s="935">
        <v>0.29720966756827499</v>
      </c>
      <c r="P127" s="912"/>
    </row>
    <row r="128" spans="1:16">
      <c r="A128" s="924"/>
      <c r="B128" s="925"/>
      <c r="C128" s="926"/>
      <c r="D128" s="926"/>
      <c r="E128" s="926"/>
      <c r="F128" s="925"/>
      <c r="G128" s="926"/>
      <c r="H128" s="926"/>
      <c r="I128" s="926"/>
      <c r="J128" s="926"/>
      <c r="K128" s="926"/>
      <c r="L128" s="926"/>
      <c r="M128" s="927"/>
      <c r="N128" s="928"/>
      <c r="O128" s="928"/>
      <c r="P128" s="912"/>
    </row>
    <row r="129" spans="1:16">
      <c r="A129" s="917" t="s">
        <v>4210</v>
      </c>
      <c r="B129" s="918">
        <v>1564</v>
      </c>
      <c r="C129" s="919">
        <v>4661</v>
      </c>
      <c r="D129" s="919">
        <v>1</v>
      </c>
      <c r="E129" s="919">
        <v>148</v>
      </c>
      <c r="F129" s="920">
        <v>247</v>
      </c>
      <c r="G129" s="921">
        <v>5</v>
      </c>
      <c r="H129" s="921">
        <v>100</v>
      </c>
      <c r="I129" s="921">
        <v>60</v>
      </c>
      <c r="J129" s="921">
        <v>1</v>
      </c>
      <c r="K129" s="921">
        <v>5646</v>
      </c>
      <c r="L129" s="921">
        <v>0</v>
      </c>
      <c r="M129" s="922">
        <v>36.076891192526702</v>
      </c>
      <c r="N129" s="923">
        <v>1.3853288919165401</v>
      </c>
      <c r="O129" s="923">
        <v>2.86732276052002</v>
      </c>
      <c r="P129" s="912"/>
    </row>
    <row r="130" spans="1:16">
      <c r="A130" s="929" t="s">
        <v>3922</v>
      </c>
      <c r="B130" s="930">
        <v>0</v>
      </c>
      <c r="C130" s="931">
        <v>153</v>
      </c>
      <c r="D130" s="931">
        <v>0</v>
      </c>
      <c r="E130" s="931">
        <v>0</v>
      </c>
      <c r="F130" s="932">
        <v>75</v>
      </c>
      <c r="G130" s="933">
        <v>0</v>
      </c>
      <c r="H130" s="933">
        <v>0</v>
      </c>
      <c r="I130" s="933">
        <v>0</v>
      </c>
      <c r="J130" s="933">
        <v>0</v>
      </c>
      <c r="K130" s="933">
        <v>78</v>
      </c>
      <c r="L130" s="933">
        <v>0</v>
      </c>
      <c r="M130" s="934">
        <v>0.69077741907337897</v>
      </c>
      <c r="N130" s="935">
        <v>5.8018497513305997E-2</v>
      </c>
      <c r="O130" s="935">
        <v>3.3518017624989099E-2</v>
      </c>
      <c r="P130" s="912"/>
    </row>
    <row r="131" spans="1:16">
      <c r="A131" s="929" t="s">
        <v>3923</v>
      </c>
      <c r="B131" s="930">
        <v>364</v>
      </c>
      <c r="C131" s="931">
        <v>162</v>
      </c>
      <c r="D131" s="931">
        <v>0</v>
      </c>
      <c r="E131" s="931">
        <v>8</v>
      </c>
      <c r="F131" s="932">
        <v>0</v>
      </c>
      <c r="G131" s="933">
        <v>5</v>
      </c>
      <c r="H131" s="933">
        <v>301.42857142857099</v>
      </c>
      <c r="I131" s="933">
        <v>10</v>
      </c>
      <c r="J131" s="933">
        <v>0</v>
      </c>
      <c r="K131" s="933">
        <v>201.57142857142901</v>
      </c>
      <c r="L131" s="933">
        <v>0</v>
      </c>
      <c r="M131" s="934">
        <v>1.8324955127326199</v>
      </c>
      <c r="N131" s="935">
        <v>7.7108414249566798E-2</v>
      </c>
      <c r="O131" s="935">
        <v>0.14703669275929501</v>
      </c>
      <c r="P131" s="912"/>
    </row>
    <row r="132" spans="1:16">
      <c r="A132" s="929" t="s">
        <v>3924</v>
      </c>
      <c r="B132" s="930">
        <v>0</v>
      </c>
      <c r="C132" s="931">
        <v>1</v>
      </c>
      <c r="D132" s="931">
        <v>0</v>
      </c>
      <c r="E132" s="931">
        <v>0</v>
      </c>
      <c r="F132" s="932">
        <v>0</v>
      </c>
      <c r="G132" s="933">
        <v>0</v>
      </c>
      <c r="H132" s="933">
        <v>0</v>
      </c>
      <c r="I132" s="933">
        <v>0</v>
      </c>
      <c r="J132" s="933">
        <v>1</v>
      </c>
      <c r="K132" s="933">
        <v>0</v>
      </c>
      <c r="L132" s="933">
        <v>0</v>
      </c>
      <c r="M132" s="934">
        <v>0</v>
      </c>
      <c r="N132" s="935">
        <v>0</v>
      </c>
      <c r="O132" s="935">
        <v>0</v>
      </c>
      <c r="P132" s="912"/>
    </row>
    <row r="133" spans="1:16">
      <c r="A133" s="929" t="s">
        <v>3925</v>
      </c>
      <c r="B133" s="930">
        <v>0</v>
      </c>
      <c r="C133" s="931">
        <v>34</v>
      </c>
      <c r="D133" s="931">
        <v>-0.22146174529454801</v>
      </c>
      <c r="E133" s="931">
        <v>0</v>
      </c>
      <c r="F133" s="932">
        <v>0</v>
      </c>
      <c r="G133" s="933">
        <v>0</v>
      </c>
      <c r="H133" s="933">
        <v>34.221461745294498</v>
      </c>
      <c r="I133" s="933">
        <v>0</v>
      </c>
      <c r="J133" s="933">
        <v>0</v>
      </c>
      <c r="K133" s="933">
        <v>0</v>
      </c>
      <c r="L133" s="933">
        <v>0</v>
      </c>
      <c r="M133" s="934">
        <v>0</v>
      </c>
      <c r="N133" s="935">
        <v>0</v>
      </c>
      <c r="O133" s="935">
        <v>0</v>
      </c>
      <c r="P133" s="912"/>
    </row>
    <row r="134" spans="1:16">
      <c r="A134" s="929" t="s">
        <v>3926</v>
      </c>
      <c r="B134" s="930">
        <v>0</v>
      </c>
      <c r="C134" s="931">
        <v>166</v>
      </c>
      <c r="D134" s="931">
        <v>0</v>
      </c>
      <c r="E134" s="931">
        <v>0</v>
      </c>
      <c r="F134" s="932">
        <v>0</v>
      </c>
      <c r="G134" s="933">
        <v>0</v>
      </c>
      <c r="H134" s="933">
        <v>0</v>
      </c>
      <c r="I134" s="933">
        <v>0</v>
      </c>
      <c r="J134" s="933">
        <v>0</v>
      </c>
      <c r="K134" s="933">
        <v>166</v>
      </c>
      <c r="L134" s="933">
        <v>0</v>
      </c>
      <c r="M134" s="934">
        <v>1.89377017712242</v>
      </c>
      <c r="N134" s="935">
        <v>8.4006631184015398E-2</v>
      </c>
      <c r="O134" s="935">
        <v>0.137959165866853</v>
      </c>
      <c r="P134" s="912"/>
    </row>
    <row r="135" spans="1:16">
      <c r="A135" s="929" t="s">
        <v>3927</v>
      </c>
      <c r="B135" s="930">
        <v>0</v>
      </c>
      <c r="C135" s="931">
        <v>0</v>
      </c>
      <c r="D135" s="931">
        <v>0</v>
      </c>
      <c r="E135" s="931">
        <v>0</v>
      </c>
      <c r="F135" s="932">
        <v>0</v>
      </c>
      <c r="G135" s="933">
        <v>0</v>
      </c>
      <c r="H135" s="933">
        <v>0</v>
      </c>
      <c r="I135" s="933">
        <v>0</v>
      </c>
      <c r="J135" s="933">
        <v>0</v>
      </c>
      <c r="K135" s="933">
        <v>0</v>
      </c>
      <c r="L135" s="933">
        <v>0</v>
      </c>
      <c r="M135" s="934">
        <v>0</v>
      </c>
      <c r="N135" s="935">
        <v>0</v>
      </c>
      <c r="O135" s="935">
        <v>0</v>
      </c>
      <c r="P135" s="912"/>
    </row>
    <row r="136" spans="1:16">
      <c r="A136" s="929" t="s">
        <v>3928</v>
      </c>
      <c r="B136" s="930">
        <v>0</v>
      </c>
      <c r="C136" s="931">
        <v>126</v>
      </c>
      <c r="D136" s="931">
        <v>0</v>
      </c>
      <c r="E136" s="931">
        <v>1</v>
      </c>
      <c r="F136" s="932">
        <v>51.756366590632098</v>
      </c>
      <c r="G136" s="933">
        <v>0</v>
      </c>
      <c r="H136" s="933">
        <v>0</v>
      </c>
      <c r="I136" s="933">
        <v>0</v>
      </c>
      <c r="J136" s="933">
        <v>0</v>
      </c>
      <c r="K136" s="933">
        <v>73.243633409367902</v>
      </c>
      <c r="L136" s="933">
        <v>0</v>
      </c>
      <c r="M136" s="934">
        <v>0.93463758713201694</v>
      </c>
      <c r="N136" s="935">
        <v>3.1474120455556802E-2</v>
      </c>
      <c r="O136" s="935">
        <v>7.8924951802259197E-2</v>
      </c>
      <c r="P136" s="912"/>
    </row>
    <row r="137" spans="1:16">
      <c r="A137" s="929" t="s">
        <v>3929</v>
      </c>
      <c r="B137" s="930">
        <v>0</v>
      </c>
      <c r="C137" s="931">
        <v>177</v>
      </c>
      <c r="D137" s="931">
        <v>0</v>
      </c>
      <c r="E137" s="931">
        <v>0</v>
      </c>
      <c r="F137" s="932">
        <v>104</v>
      </c>
      <c r="G137" s="933">
        <v>0</v>
      </c>
      <c r="H137" s="933">
        <v>0</v>
      </c>
      <c r="I137" s="933">
        <v>0</v>
      </c>
      <c r="J137" s="933">
        <v>0</v>
      </c>
      <c r="K137" s="933">
        <v>73</v>
      </c>
      <c r="L137" s="933">
        <v>0</v>
      </c>
      <c r="M137" s="934">
        <v>0.73566878980891703</v>
      </c>
      <c r="N137" s="935">
        <v>2.5135350318471299E-2</v>
      </c>
      <c r="O137" s="935">
        <v>6.1183121019108298E-2</v>
      </c>
      <c r="P137" s="912"/>
    </row>
    <row r="138" spans="1:16">
      <c r="A138" s="929" t="s">
        <v>3930</v>
      </c>
      <c r="B138" s="930">
        <v>0</v>
      </c>
      <c r="C138" s="931">
        <v>0</v>
      </c>
      <c r="D138" s="931">
        <v>0</v>
      </c>
      <c r="E138" s="931">
        <v>0</v>
      </c>
      <c r="F138" s="932">
        <v>0</v>
      </c>
      <c r="G138" s="933">
        <v>0</v>
      </c>
      <c r="H138" s="933">
        <v>0</v>
      </c>
      <c r="I138" s="933">
        <v>0</v>
      </c>
      <c r="J138" s="933">
        <v>0</v>
      </c>
      <c r="K138" s="933">
        <v>0</v>
      </c>
      <c r="L138" s="933">
        <v>0</v>
      </c>
      <c r="M138" s="934">
        <v>0</v>
      </c>
      <c r="N138" s="935">
        <v>0</v>
      </c>
      <c r="O138" s="935">
        <v>0</v>
      </c>
      <c r="P138" s="912"/>
    </row>
    <row r="139" spans="1:16">
      <c r="A139" s="929" t="s">
        <v>3931</v>
      </c>
      <c r="B139" s="930">
        <v>0</v>
      </c>
      <c r="C139" s="931">
        <v>0</v>
      </c>
      <c r="D139" s="931">
        <v>0</v>
      </c>
      <c r="E139" s="931">
        <v>0</v>
      </c>
      <c r="F139" s="932">
        <v>0</v>
      </c>
      <c r="G139" s="933">
        <v>0</v>
      </c>
      <c r="H139" s="933">
        <v>0</v>
      </c>
      <c r="I139" s="933">
        <v>0</v>
      </c>
      <c r="J139" s="933">
        <v>0</v>
      </c>
      <c r="K139" s="933">
        <v>0</v>
      </c>
      <c r="L139" s="933">
        <v>0</v>
      </c>
      <c r="M139" s="934">
        <v>0</v>
      </c>
      <c r="N139" s="935">
        <v>0</v>
      </c>
      <c r="O139" s="935">
        <v>0</v>
      </c>
      <c r="P139" s="912"/>
    </row>
    <row r="140" spans="1:16">
      <c r="A140" s="929" t="s">
        <v>3932</v>
      </c>
      <c r="B140" s="930">
        <v>0</v>
      </c>
      <c r="C140" s="931">
        <v>0</v>
      </c>
      <c r="D140" s="931">
        <v>0</v>
      </c>
      <c r="E140" s="931">
        <v>0</v>
      </c>
      <c r="F140" s="932">
        <v>0</v>
      </c>
      <c r="G140" s="933">
        <v>0</v>
      </c>
      <c r="H140" s="933">
        <v>0</v>
      </c>
      <c r="I140" s="933">
        <v>0</v>
      </c>
      <c r="J140" s="933">
        <v>0</v>
      </c>
      <c r="K140" s="933">
        <v>0</v>
      </c>
      <c r="L140" s="933">
        <v>0</v>
      </c>
      <c r="M140" s="934">
        <v>0</v>
      </c>
      <c r="N140" s="935">
        <v>0</v>
      </c>
      <c r="O140" s="935">
        <v>0</v>
      </c>
      <c r="P140" s="912"/>
    </row>
    <row r="141" spans="1:16">
      <c r="A141" s="929" t="s">
        <v>3933</v>
      </c>
      <c r="B141" s="930">
        <v>0</v>
      </c>
      <c r="C141" s="931">
        <v>0</v>
      </c>
      <c r="D141" s="931">
        <v>0</v>
      </c>
      <c r="E141" s="931">
        <v>0</v>
      </c>
      <c r="F141" s="932">
        <v>0</v>
      </c>
      <c r="G141" s="933">
        <v>0</v>
      </c>
      <c r="H141" s="933">
        <v>0</v>
      </c>
      <c r="I141" s="933">
        <v>0</v>
      </c>
      <c r="J141" s="933">
        <v>0</v>
      </c>
      <c r="K141" s="933">
        <v>0</v>
      </c>
      <c r="L141" s="933">
        <v>0</v>
      </c>
      <c r="M141" s="934">
        <v>0</v>
      </c>
      <c r="N141" s="935">
        <v>0</v>
      </c>
      <c r="O141" s="935">
        <v>0</v>
      </c>
      <c r="P141" s="912"/>
    </row>
    <row r="142" spans="1:16">
      <c r="A142" s="929" t="s">
        <v>3934</v>
      </c>
      <c r="B142" s="930">
        <v>0</v>
      </c>
      <c r="C142" s="931">
        <v>32</v>
      </c>
      <c r="D142" s="931">
        <v>1</v>
      </c>
      <c r="E142" s="931">
        <v>1</v>
      </c>
      <c r="F142" s="932">
        <v>0</v>
      </c>
      <c r="G142" s="933">
        <v>0</v>
      </c>
      <c r="H142" s="933">
        <v>30</v>
      </c>
      <c r="I142" s="933">
        <v>0</v>
      </c>
      <c r="J142" s="933">
        <v>0</v>
      </c>
      <c r="K142" s="933">
        <v>0</v>
      </c>
      <c r="L142" s="933">
        <v>0</v>
      </c>
      <c r="M142" s="934">
        <v>0</v>
      </c>
      <c r="N142" s="935">
        <v>0</v>
      </c>
      <c r="O142" s="935">
        <v>0</v>
      </c>
      <c r="P142" s="912"/>
    </row>
    <row r="143" spans="1:16">
      <c r="A143" s="929" t="s">
        <v>3935</v>
      </c>
      <c r="B143" s="930">
        <v>0</v>
      </c>
      <c r="C143" s="931">
        <v>0</v>
      </c>
      <c r="D143" s="931">
        <v>0</v>
      </c>
      <c r="E143" s="931">
        <v>0</v>
      </c>
      <c r="F143" s="932">
        <v>0</v>
      </c>
      <c r="G143" s="933">
        <v>0</v>
      </c>
      <c r="H143" s="933">
        <v>0</v>
      </c>
      <c r="I143" s="933">
        <v>0</v>
      </c>
      <c r="J143" s="933">
        <v>0</v>
      </c>
      <c r="K143" s="933">
        <v>0</v>
      </c>
      <c r="L143" s="933">
        <v>0</v>
      </c>
      <c r="M143" s="934">
        <v>0</v>
      </c>
      <c r="N143" s="935">
        <v>0</v>
      </c>
      <c r="O143" s="935">
        <v>0</v>
      </c>
      <c r="P143" s="912"/>
    </row>
    <row r="144" spans="1:16">
      <c r="A144" s="929" t="s">
        <v>3936</v>
      </c>
      <c r="B144" s="930">
        <v>1200</v>
      </c>
      <c r="C144" s="931">
        <v>890</v>
      </c>
      <c r="D144" s="931">
        <v>0</v>
      </c>
      <c r="E144" s="931">
        <v>0</v>
      </c>
      <c r="F144" s="932">
        <v>0</v>
      </c>
      <c r="G144" s="933">
        <v>0</v>
      </c>
      <c r="H144" s="933">
        <v>70</v>
      </c>
      <c r="I144" s="933">
        <v>50</v>
      </c>
      <c r="J144" s="933">
        <v>0</v>
      </c>
      <c r="K144" s="933">
        <v>1970</v>
      </c>
      <c r="L144" s="933">
        <v>0</v>
      </c>
      <c r="M144" s="934">
        <v>3.64401012128087</v>
      </c>
      <c r="N144" s="935">
        <v>3.6440101212808697E-2</v>
      </c>
      <c r="O144" s="935">
        <v>0.31429587296047501</v>
      </c>
      <c r="P144" s="912"/>
    </row>
    <row r="145" spans="1:16">
      <c r="A145" s="929" t="s">
        <v>3937</v>
      </c>
      <c r="B145" s="930">
        <v>0</v>
      </c>
      <c r="C145" s="931">
        <v>0</v>
      </c>
      <c r="D145" s="931">
        <v>0</v>
      </c>
      <c r="E145" s="931">
        <v>0</v>
      </c>
      <c r="F145" s="932">
        <v>0</v>
      </c>
      <c r="G145" s="933">
        <v>0</v>
      </c>
      <c r="H145" s="933">
        <v>0</v>
      </c>
      <c r="I145" s="933">
        <v>0</v>
      </c>
      <c r="J145" s="933">
        <v>0</v>
      </c>
      <c r="K145" s="933">
        <v>0</v>
      </c>
      <c r="L145" s="933">
        <v>0</v>
      </c>
      <c r="M145" s="934">
        <v>0</v>
      </c>
      <c r="N145" s="935">
        <v>0</v>
      </c>
      <c r="O145" s="935">
        <v>0</v>
      </c>
      <c r="P145" s="912"/>
    </row>
    <row r="146" spans="1:16">
      <c r="A146" s="929" t="s">
        <v>3938</v>
      </c>
      <c r="B146" s="930">
        <v>14</v>
      </c>
      <c r="C146" s="931">
        <v>0</v>
      </c>
      <c r="D146" s="931">
        <v>0</v>
      </c>
      <c r="E146" s="931">
        <v>0</v>
      </c>
      <c r="F146" s="932">
        <v>3.2307692307692299</v>
      </c>
      <c r="G146" s="933">
        <v>0</v>
      </c>
      <c r="H146" s="933">
        <v>10.7692307692308</v>
      </c>
      <c r="I146" s="933">
        <v>0</v>
      </c>
      <c r="J146" s="933">
        <v>0</v>
      </c>
      <c r="K146" s="933">
        <v>0</v>
      </c>
      <c r="L146" s="933">
        <v>0</v>
      </c>
      <c r="M146" s="934">
        <v>0</v>
      </c>
      <c r="N146" s="935">
        <v>0</v>
      </c>
      <c r="O146" s="935">
        <v>0</v>
      </c>
      <c r="P146" s="912"/>
    </row>
    <row r="147" spans="1:16">
      <c r="A147" s="929" t="s">
        <v>3941</v>
      </c>
      <c r="B147" s="930">
        <v>211</v>
      </c>
      <c r="C147" s="931">
        <v>855</v>
      </c>
      <c r="D147" s="931">
        <v>0</v>
      </c>
      <c r="E147" s="931">
        <v>95</v>
      </c>
      <c r="F147" s="932">
        <v>0</v>
      </c>
      <c r="G147" s="933">
        <v>0</v>
      </c>
      <c r="H147" s="933">
        <v>0</v>
      </c>
      <c r="I147" s="933">
        <v>0</v>
      </c>
      <c r="J147" s="933">
        <v>0</v>
      </c>
      <c r="K147" s="933">
        <v>971</v>
      </c>
      <c r="L147" s="933">
        <v>0</v>
      </c>
      <c r="M147" s="934">
        <v>12.4329683273711</v>
      </c>
      <c r="N147" s="935">
        <v>0.52315897391152599</v>
      </c>
      <c r="O147" s="935">
        <v>0.99760273972602698</v>
      </c>
      <c r="P147" s="912"/>
    </row>
    <row r="148" spans="1:16">
      <c r="A148" s="929" t="s">
        <v>3942</v>
      </c>
      <c r="B148" s="930">
        <v>0</v>
      </c>
      <c r="C148" s="931">
        <v>216</v>
      </c>
      <c r="D148" s="931">
        <v>0</v>
      </c>
      <c r="E148" s="931">
        <v>0</v>
      </c>
      <c r="F148" s="932">
        <v>0</v>
      </c>
      <c r="G148" s="933">
        <v>0</v>
      </c>
      <c r="H148" s="933">
        <v>0</v>
      </c>
      <c r="I148" s="933">
        <v>0</v>
      </c>
      <c r="J148" s="933">
        <v>0</v>
      </c>
      <c r="K148" s="933">
        <v>216</v>
      </c>
      <c r="L148" s="933">
        <v>0</v>
      </c>
      <c r="M148" s="934">
        <v>3.0766948782828698</v>
      </c>
      <c r="N148" s="935">
        <v>3.1096762935171499E-2</v>
      </c>
      <c r="O148" s="935">
        <v>0.29117878021115101</v>
      </c>
      <c r="P148" s="912"/>
    </row>
    <row r="149" spans="1:16">
      <c r="A149" s="929" t="s">
        <v>3943</v>
      </c>
      <c r="B149" s="930">
        <v>0</v>
      </c>
      <c r="C149" s="931">
        <v>637</v>
      </c>
      <c r="D149" s="931">
        <v>0</v>
      </c>
      <c r="E149" s="931">
        <v>2</v>
      </c>
      <c r="F149" s="932">
        <v>0</v>
      </c>
      <c r="G149" s="933">
        <v>0</v>
      </c>
      <c r="H149" s="933">
        <v>0</v>
      </c>
      <c r="I149" s="933">
        <v>0</v>
      </c>
      <c r="J149" s="933">
        <v>0</v>
      </c>
      <c r="K149" s="933">
        <v>635</v>
      </c>
      <c r="L149" s="933">
        <v>0</v>
      </c>
      <c r="M149" s="934">
        <v>8.5324142744961193</v>
      </c>
      <c r="N149" s="935">
        <v>0.36151950091614998</v>
      </c>
      <c r="O149" s="935">
        <v>0.69949175464619096</v>
      </c>
      <c r="P149" s="912"/>
    </row>
    <row r="150" spans="1:16">
      <c r="A150" s="929" t="s">
        <v>4211</v>
      </c>
      <c r="B150" s="930">
        <v>0</v>
      </c>
      <c r="C150" s="931">
        <v>0</v>
      </c>
      <c r="D150" s="931">
        <v>0</v>
      </c>
      <c r="E150" s="931">
        <v>0</v>
      </c>
      <c r="F150" s="932">
        <v>0</v>
      </c>
      <c r="G150" s="933">
        <v>0</v>
      </c>
      <c r="H150" s="933">
        <v>0</v>
      </c>
      <c r="I150" s="933">
        <v>0</v>
      </c>
      <c r="J150" s="933">
        <v>0</v>
      </c>
      <c r="K150" s="933">
        <v>0</v>
      </c>
      <c r="L150" s="933">
        <v>0</v>
      </c>
      <c r="M150" s="934">
        <v>0</v>
      </c>
      <c r="N150" s="935">
        <v>0</v>
      </c>
      <c r="O150" s="935">
        <v>0</v>
      </c>
      <c r="P150" s="912"/>
    </row>
    <row r="151" spans="1:16">
      <c r="A151" s="929" t="s">
        <v>3944</v>
      </c>
      <c r="B151" s="930">
        <v>0</v>
      </c>
      <c r="C151" s="931">
        <v>62</v>
      </c>
      <c r="D151" s="931">
        <v>0</v>
      </c>
      <c r="E151" s="931">
        <v>0</v>
      </c>
      <c r="F151" s="932">
        <v>0</v>
      </c>
      <c r="G151" s="933">
        <v>0</v>
      </c>
      <c r="H151" s="933">
        <v>0</v>
      </c>
      <c r="I151" s="933">
        <v>0</v>
      </c>
      <c r="J151" s="933">
        <v>0</v>
      </c>
      <c r="K151" s="933">
        <v>62</v>
      </c>
      <c r="L151" s="933">
        <v>0</v>
      </c>
      <c r="M151" s="934">
        <v>0.566660849838583</v>
      </c>
      <c r="N151" s="935">
        <v>5.3285053660239098E-2</v>
      </c>
      <c r="O151" s="935">
        <v>2.1638600471163099E-2</v>
      </c>
      <c r="P151" s="912"/>
    </row>
    <row r="152" spans="1:16">
      <c r="A152" s="929" t="s">
        <v>3945</v>
      </c>
      <c r="B152" s="930">
        <v>0</v>
      </c>
      <c r="C152" s="931">
        <v>519</v>
      </c>
      <c r="D152" s="931">
        <v>0</v>
      </c>
      <c r="E152" s="931">
        <v>0</v>
      </c>
      <c r="F152" s="932">
        <v>0</v>
      </c>
      <c r="G152" s="933">
        <v>0</v>
      </c>
      <c r="H152" s="933">
        <v>0</v>
      </c>
      <c r="I152" s="933">
        <v>0</v>
      </c>
      <c r="J152" s="933">
        <v>0</v>
      </c>
      <c r="K152" s="933">
        <v>519</v>
      </c>
      <c r="L152" s="933">
        <v>0</v>
      </c>
      <c r="M152" s="934">
        <v>0.75850711107233204</v>
      </c>
      <c r="N152" s="935">
        <v>7.81149114387924E-2</v>
      </c>
      <c r="O152" s="935">
        <v>1.1321001657795999E-3</v>
      </c>
      <c r="P152" s="912"/>
    </row>
    <row r="153" spans="1:16">
      <c r="A153" s="929" t="s">
        <v>3947</v>
      </c>
      <c r="B153" s="930">
        <v>0</v>
      </c>
      <c r="C153" s="931">
        <v>68</v>
      </c>
      <c r="D153" s="931">
        <v>0</v>
      </c>
      <c r="E153" s="931">
        <v>0</v>
      </c>
      <c r="F153" s="932">
        <v>0</v>
      </c>
      <c r="G153" s="933">
        <v>0</v>
      </c>
      <c r="H153" s="933">
        <v>0</v>
      </c>
      <c r="I153" s="933">
        <v>0</v>
      </c>
      <c r="J153" s="933">
        <v>0</v>
      </c>
      <c r="K153" s="933">
        <v>68</v>
      </c>
      <c r="L153" s="933">
        <v>0</v>
      </c>
      <c r="M153" s="934">
        <v>0.39752203123636698</v>
      </c>
      <c r="N153" s="935">
        <v>2.1952709187680001E-2</v>
      </c>
      <c r="O153" s="935">
        <v>2.4919291510339399E-2</v>
      </c>
      <c r="P153" s="912"/>
    </row>
    <row r="154" spans="1:16">
      <c r="A154" s="929" t="s">
        <v>3949</v>
      </c>
      <c r="B154" s="930">
        <v>0</v>
      </c>
      <c r="C154" s="931">
        <v>197</v>
      </c>
      <c r="D154" s="931">
        <v>0</v>
      </c>
      <c r="E154" s="931">
        <v>0</v>
      </c>
      <c r="F154" s="932">
        <v>0</v>
      </c>
      <c r="G154" s="933">
        <v>0</v>
      </c>
      <c r="H154" s="933">
        <v>0</v>
      </c>
      <c r="I154" s="933">
        <v>0</v>
      </c>
      <c r="J154" s="933">
        <v>0</v>
      </c>
      <c r="K154" s="933">
        <v>197</v>
      </c>
      <c r="L154" s="933">
        <v>0</v>
      </c>
      <c r="M154" s="934">
        <v>0.580764113079138</v>
      </c>
      <c r="N154" s="935">
        <v>4.0178649332518997E-3</v>
      </c>
      <c r="O154" s="935">
        <v>5.84416717563912E-2</v>
      </c>
      <c r="P154" s="912"/>
    </row>
    <row r="155" spans="1:16">
      <c r="A155" s="924"/>
      <c r="B155" s="925"/>
      <c r="C155" s="926"/>
      <c r="D155" s="926"/>
      <c r="E155" s="926"/>
      <c r="F155" s="925"/>
      <c r="G155" s="926"/>
      <c r="H155" s="926"/>
      <c r="I155" s="926"/>
      <c r="J155" s="926"/>
      <c r="K155" s="926"/>
      <c r="L155" s="926"/>
      <c r="M155" s="927"/>
      <c r="N155" s="928"/>
      <c r="O155" s="928"/>
      <c r="P155" s="912"/>
    </row>
    <row r="156" spans="1:16">
      <c r="A156" s="917" t="s">
        <v>4212</v>
      </c>
      <c r="B156" s="918">
        <v>3760</v>
      </c>
      <c r="C156" s="919">
        <v>40831</v>
      </c>
      <c r="D156" s="919">
        <v>2443</v>
      </c>
      <c r="E156" s="919">
        <v>31</v>
      </c>
      <c r="F156" s="920">
        <v>0</v>
      </c>
      <c r="G156" s="921">
        <v>0</v>
      </c>
      <c r="H156" s="921">
        <v>5594</v>
      </c>
      <c r="I156" s="921">
        <v>0</v>
      </c>
      <c r="J156" s="921">
        <v>7259</v>
      </c>
      <c r="K156" s="921">
        <v>29263</v>
      </c>
      <c r="L156" s="921">
        <v>0</v>
      </c>
      <c r="M156" s="922">
        <v>550.95700605773095</v>
      </c>
      <c r="N156" s="923">
        <v>2.8483552918593499E-2</v>
      </c>
      <c r="O156" s="923">
        <v>61.162543712761703</v>
      </c>
      <c r="P156" s="912"/>
    </row>
    <row r="157" spans="1:16">
      <c r="A157" s="929" t="s">
        <v>3951</v>
      </c>
      <c r="B157" s="930">
        <v>0</v>
      </c>
      <c r="C157" s="931">
        <v>20098</v>
      </c>
      <c r="D157" s="931">
        <v>1200</v>
      </c>
      <c r="E157" s="931">
        <v>0</v>
      </c>
      <c r="F157" s="932">
        <v>0</v>
      </c>
      <c r="G157" s="933">
        <v>0</v>
      </c>
      <c r="H157" s="933">
        <v>0</v>
      </c>
      <c r="I157" s="933">
        <v>0</v>
      </c>
      <c r="J157" s="933">
        <v>2539.16083463633</v>
      </c>
      <c r="K157" s="933">
        <v>16358.839165363701</v>
      </c>
      <c r="L157" s="933">
        <v>0</v>
      </c>
      <c r="M157" s="934">
        <v>321.15337337115699</v>
      </c>
      <c r="N157" s="935">
        <v>0</v>
      </c>
      <c r="O157" s="935">
        <v>35.683708152350697</v>
      </c>
      <c r="P157" s="912"/>
    </row>
    <row r="158" spans="1:16">
      <c r="A158" s="929" t="s">
        <v>3952</v>
      </c>
      <c r="B158" s="930">
        <v>0</v>
      </c>
      <c r="C158" s="931">
        <v>1</v>
      </c>
      <c r="D158" s="931">
        <v>0</v>
      </c>
      <c r="E158" s="931">
        <v>0</v>
      </c>
      <c r="F158" s="932">
        <v>0</v>
      </c>
      <c r="G158" s="933">
        <v>0</v>
      </c>
      <c r="H158" s="933">
        <v>0</v>
      </c>
      <c r="I158" s="933">
        <v>0</v>
      </c>
      <c r="J158" s="933">
        <v>0</v>
      </c>
      <c r="K158" s="933">
        <v>1</v>
      </c>
      <c r="L158" s="933">
        <v>0</v>
      </c>
      <c r="M158" s="934">
        <v>1.96099816769915E-2</v>
      </c>
      <c r="N158" s="935">
        <v>0</v>
      </c>
      <c r="O158" s="935">
        <v>2.1791292208358801E-3</v>
      </c>
      <c r="P158" s="912"/>
    </row>
    <row r="159" spans="1:16">
      <c r="A159" s="929" t="s">
        <v>3953</v>
      </c>
      <c r="B159" s="930">
        <v>0</v>
      </c>
      <c r="C159" s="931">
        <v>9087</v>
      </c>
      <c r="D159" s="931">
        <v>0</v>
      </c>
      <c r="E159" s="931">
        <v>0</v>
      </c>
      <c r="F159" s="932">
        <v>0</v>
      </c>
      <c r="G159" s="933">
        <v>0</v>
      </c>
      <c r="H159" s="933">
        <v>5593.8136256852003</v>
      </c>
      <c r="I159" s="933">
        <v>0</v>
      </c>
      <c r="J159" s="933">
        <v>0</v>
      </c>
      <c r="K159" s="933">
        <v>3493.1863743148001</v>
      </c>
      <c r="L159" s="933">
        <v>0</v>
      </c>
      <c r="M159" s="934">
        <v>68.577518036892997</v>
      </c>
      <c r="N159" s="935">
        <v>0</v>
      </c>
      <c r="O159" s="935">
        <v>7.6197242263214404</v>
      </c>
      <c r="P159" s="912"/>
    </row>
    <row r="160" spans="1:16">
      <c r="A160" s="929" t="s">
        <v>3954</v>
      </c>
      <c r="B160" s="930">
        <v>0</v>
      </c>
      <c r="C160" s="931">
        <v>164</v>
      </c>
      <c r="D160" s="931">
        <v>0</v>
      </c>
      <c r="E160" s="931">
        <v>0</v>
      </c>
      <c r="F160" s="932">
        <v>0</v>
      </c>
      <c r="G160" s="933">
        <v>0</v>
      </c>
      <c r="H160" s="933">
        <v>0</v>
      </c>
      <c r="I160" s="933">
        <v>0</v>
      </c>
      <c r="J160" s="933">
        <v>0</v>
      </c>
      <c r="K160" s="933">
        <v>164</v>
      </c>
      <c r="L160" s="933">
        <v>0</v>
      </c>
      <c r="M160" s="934">
        <v>3.2160369950266099</v>
      </c>
      <c r="N160" s="935">
        <v>0</v>
      </c>
      <c r="O160" s="935">
        <v>0.35737719221708403</v>
      </c>
      <c r="P160" s="912"/>
    </row>
    <row r="161" spans="1:16">
      <c r="A161" s="929" t="s">
        <v>4273</v>
      </c>
      <c r="B161" s="930">
        <v>0</v>
      </c>
      <c r="C161" s="931">
        <v>0</v>
      </c>
      <c r="D161" s="931">
        <v>0</v>
      </c>
      <c r="E161" s="931">
        <v>0</v>
      </c>
      <c r="F161" s="932">
        <v>0</v>
      </c>
      <c r="G161" s="933">
        <v>0</v>
      </c>
      <c r="H161" s="933">
        <v>0</v>
      </c>
      <c r="I161" s="933">
        <v>0</v>
      </c>
      <c r="J161" s="933">
        <v>0</v>
      </c>
      <c r="K161" s="933">
        <v>0</v>
      </c>
      <c r="L161" s="933">
        <v>0</v>
      </c>
      <c r="M161" s="934">
        <v>0</v>
      </c>
      <c r="N161" s="935">
        <v>0</v>
      </c>
      <c r="O161" s="935">
        <v>0</v>
      </c>
      <c r="P161" s="912"/>
    </row>
    <row r="162" spans="1:16">
      <c r="A162" s="929" t="s">
        <v>3955</v>
      </c>
      <c r="B162" s="930">
        <v>0</v>
      </c>
      <c r="C162" s="931">
        <v>4064</v>
      </c>
      <c r="D162" s="931">
        <v>431</v>
      </c>
      <c r="E162" s="931">
        <v>2</v>
      </c>
      <c r="F162" s="932">
        <v>0</v>
      </c>
      <c r="G162" s="933">
        <v>0</v>
      </c>
      <c r="H162" s="933">
        <v>0</v>
      </c>
      <c r="I162" s="933">
        <v>0</v>
      </c>
      <c r="J162" s="933">
        <v>3062</v>
      </c>
      <c r="K162" s="933">
        <v>569</v>
      </c>
      <c r="L162" s="933">
        <v>0</v>
      </c>
      <c r="M162" s="934">
        <v>11.145667917284699</v>
      </c>
      <c r="N162" s="935">
        <v>0</v>
      </c>
      <c r="O162" s="935">
        <v>1.2386833609632699</v>
      </c>
      <c r="P162" s="912"/>
    </row>
    <row r="163" spans="1:16">
      <c r="A163" s="929" t="s">
        <v>3956</v>
      </c>
      <c r="B163" s="930">
        <v>7</v>
      </c>
      <c r="C163" s="931">
        <v>24</v>
      </c>
      <c r="D163" s="931">
        <v>0</v>
      </c>
      <c r="E163" s="931">
        <v>0</v>
      </c>
      <c r="F163" s="932">
        <v>0</v>
      </c>
      <c r="G163" s="933">
        <v>0</v>
      </c>
      <c r="H163" s="933">
        <v>0</v>
      </c>
      <c r="I163" s="933">
        <v>0</v>
      </c>
      <c r="J163" s="933">
        <v>0</v>
      </c>
      <c r="K163" s="933">
        <v>31</v>
      </c>
      <c r="L163" s="933">
        <v>0</v>
      </c>
      <c r="M163" s="934">
        <v>0.60723322572201399</v>
      </c>
      <c r="N163" s="935">
        <v>0</v>
      </c>
      <c r="O163" s="935">
        <v>6.7485385219439795E-2</v>
      </c>
      <c r="P163" s="912"/>
    </row>
    <row r="164" spans="1:16">
      <c r="A164" s="929" t="s">
        <v>3957</v>
      </c>
      <c r="B164" s="930">
        <v>0</v>
      </c>
      <c r="C164" s="931">
        <v>1409</v>
      </c>
      <c r="D164" s="931">
        <v>68</v>
      </c>
      <c r="E164" s="931">
        <v>6</v>
      </c>
      <c r="F164" s="932">
        <v>0</v>
      </c>
      <c r="G164" s="933">
        <v>0</v>
      </c>
      <c r="H164" s="933">
        <v>0</v>
      </c>
      <c r="I164" s="933">
        <v>0</v>
      </c>
      <c r="J164" s="933">
        <v>0</v>
      </c>
      <c r="K164" s="933">
        <v>1335</v>
      </c>
      <c r="L164" s="933">
        <v>0</v>
      </c>
      <c r="M164" s="934">
        <v>26.208446034377499</v>
      </c>
      <c r="N164" s="935">
        <v>0</v>
      </c>
      <c r="O164" s="935">
        <v>2.9091375098159</v>
      </c>
      <c r="P164" s="912"/>
    </row>
    <row r="165" spans="1:16">
      <c r="A165" s="929" t="s">
        <v>3958</v>
      </c>
      <c r="B165" s="930">
        <v>0</v>
      </c>
      <c r="C165" s="931">
        <v>5</v>
      </c>
      <c r="D165" s="931">
        <v>0</v>
      </c>
      <c r="E165" s="931">
        <v>0</v>
      </c>
      <c r="F165" s="932">
        <v>0</v>
      </c>
      <c r="G165" s="933">
        <v>0</v>
      </c>
      <c r="H165" s="933">
        <v>0</v>
      </c>
      <c r="I165" s="933">
        <v>0</v>
      </c>
      <c r="J165" s="933">
        <v>5</v>
      </c>
      <c r="K165" s="933">
        <v>0</v>
      </c>
      <c r="L165" s="933">
        <v>0</v>
      </c>
      <c r="M165" s="934">
        <v>0</v>
      </c>
      <c r="N165" s="935">
        <v>0</v>
      </c>
      <c r="O165" s="935">
        <v>0</v>
      </c>
      <c r="P165" s="912"/>
    </row>
    <row r="166" spans="1:16">
      <c r="A166" s="929" t="s">
        <v>3959</v>
      </c>
      <c r="B166" s="930">
        <v>0</v>
      </c>
      <c r="C166" s="931">
        <v>287</v>
      </c>
      <c r="D166" s="931">
        <v>0</v>
      </c>
      <c r="E166" s="931">
        <v>0</v>
      </c>
      <c r="F166" s="932">
        <v>0</v>
      </c>
      <c r="G166" s="933">
        <v>0</v>
      </c>
      <c r="H166" s="933">
        <v>0</v>
      </c>
      <c r="I166" s="933">
        <v>0</v>
      </c>
      <c r="J166" s="933">
        <v>0</v>
      </c>
      <c r="K166" s="933">
        <v>286</v>
      </c>
      <c r="L166" s="933">
        <v>0</v>
      </c>
      <c r="M166" s="934">
        <v>5.61469330773929</v>
      </c>
      <c r="N166" s="935">
        <v>0</v>
      </c>
      <c r="O166" s="935">
        <v>0.62385481197103199</v>
      </c>
      <c r="P166" s="912"/>
    </row>
    <row r="167" spans="1:16">
      <c r="A167" s="929" t="s">
        <v>3960</v>
      </c>
      <c r="B167" s="930">
        <v>0</v>
      </c>
      <c r="C167" s="931">
        <v>46</v>
      </c>
      <c r="D167" s="931">
        <v>0</v>
      </c>
      <c r="E167" s="931">
        <v>0</v>
      </c>
      <c r="F167" s="932">
        <v>0</v>
      </c>
      <c r="G167" s="933">
        <v>0</v>
      </c>
      <c r="H167" s="933">
        <v>0</v>
      </c>
      <c r="I167" s="933">
        <v>0</v>
      </c>
      <c r="J167" s="933">
        <v>0</v>
      </c>
      <c r="K167" s="933">
        <v>46</v>
      </c>
      <c r="L167" s="933">
        <v>0</v>
      </c>
      <c r="M167" s="934">
        <v>0.90306255998604001</v>
      </c>
      <c r="N167" s="935">
        <v>0</v>
      </c>
      <c r="O167" s="935">
        <v>0.10023994415845</v>
      </c>
      <c r="P167" s="912"/>
    </row>
    <row r="168" spans="1:16">
      <c r="A168" s="929" t="s">
        <v>3961</v>
      </c>
      <c r="B168" s="930">
        <v>0</v>
      </c>
      <c r="C168" s="931">
        <v>4</v>
      </c>
      <c r="D168" s="931">
        <v>0</v>
      </c>
      <c r="E168" s="931">
        <v>0</v>
      </c>
      <c r="F168" s="932">
        <v>0</v>
      </c>
      <c r="G168" s="933">
        <v>0</v>
      </c>
      <c r="H168" s="933">
        <v>0</v>
      </c>
      <c r="I168" s="933">
        <v>0</v>
      </c>
      <c r="J168" s="933">
        <v>4</v>
      </c>
      <c r="K168" s="933">
        <v>0</v>
      </c>
      <c r="L168" s="933">
        <v>0</v>
      </c>
      <c r="M168" s="934">
        <v>0</v>
      </c>
      <c r="N168" s="935">
        <v>0</v>
      </c>
      <c r="O168" s="935">
        <v>0</v>
      </c>
      <c r="P168" s="912"/>
    </row>
    <row r="169" spans="1:16">
      <c r="A169" s="929" t="s">
        <v>3963</v>
      </c>
      <c r="B169" s="930">
        <v>0</v>
      </c>
      <c r="C169" s="931">
        <v>0</v>
      </c>
      <c r="D169" s="931">
        <v>0</v>
      </c>
      <c r="E169" s="931">
        <v>0</v>
      </c>
      <c r="F169" s="932">
        <v>0</v>
      </c>
      <c r="G169" s="933">
        <v>0</v>
      </c>
      <c r="H169" s="933">
        <v>0</v>
      </c>
      <c r="I169" s="933">
        <v>0</v>
      </c>
      <c r="J169" s="933">
        <v>0</v>
      </c>
      <c r="K169" s="933">
        <v>0</v>
      </c>
      <c r="L169" s="933">
        <v>0</v>
      </c>
      <c r="M169" s="934">
        <v>0</v>
      </c>
      <c r="N169" s="935">
        <v>0</v>
      </c>
      <c r="O169" s="935">
        <v>0</v>
      </c>
      <c r="P169" s="912"/>
    </row>
    <row r="170" spans="1:16">
      <c r="A170" s="929" t="s">
        <v>3964</v>
      </c>
      <c r="B170" s="930">
        <v>0</v>
      </c>
      <c r="C170" s="931">
        <v>53</v>
      </c>
      <c r="D170" s="931">
        <v>8</v>
      </c>
      <c r="E170" s="931">
        <v>0</v>
      </c>
      <c r="F170" s="932">
        <v>0</v>
      </c>
      <c r="G170" s="933">
        <v>0</v>
      </c>
      <c r="H170" s="933">
        <v>0</v>
      </c>
      <c r="I170" s="933">
        <v>0</v>
      </c>
      <c r="J170" s="933">
        <v>0</v>
      </c>
      <c r="K170" s="933">
        <v>45</v>
      </c>
      <c r="L170" s="933">
        <v>0</v>
      </c>
      <c r="M170" s="934">
        <v>0.88343076520373398</v>
      </c>
      <c r="N170" s="935">
        <v>0</v>
      </c>
      <c r="O170" s="935">
        <v>9.8158973911526101E-2</v>
      </c>
      <c r="P170" s="912"/>
    </row>
    <row r="171" spans="1:16">
      <c r="A171" s="929" t="s">
        <v>3968</v>
      </c>
      <c r="B171" s="930">
        <v>14</v>
      </c>
      <c r="C171" s="931">
        <v>15</v>
      </c>
      <c r="D171" s="931">
        <v>0</v>
      </c>
      <c r="E171" s="931">
        <v>0</v>
      </c>
      <c r="F171" s="932">
        <v>0</v>
      </c>
      <c r="G171" s="933">
        <v>0</v>
      </c>
      <c r="H171" s="933">
        <v>0</v>
      </c>
      <c r="I171" s="933">
        <v>0</v>
      </c>
      <c r="J171" s="933">
        <v>29</v>
      </c>
      <c r="K171" s="933">
        <v>0</v>
      </c>
      <c r="L171" s="933">
        <v>0</v>
      </c>
      <c r="M171" s="934">
        <v>0</v>
      </c>
      <c r="N171" s="935">
        <v>0</v>
      </c>
      <c r="O171" s="935">
        <v>0</v>
      </c>
      <c r="P171" s="912"/>
    </row>
    <row r="172" spans="1:16">
      <c r="A172" s="929" t="s">
        <v>3969</v>
      </c>
      <c r="B172" s="930">
        <v>0</v>
      </c>
      <c r="C172" s="931">
        <v>1108</v>
      </c>
      <c r="D172" s="931">
        <v>735</v>
      </c>
      <c r="E172" s="931">
        <v>23</v>
      </c>
      <c r="F172" s="932">
        <v>0</v>
      </c>
      <c r="G172" s="933">
        <v>0</v>
      </c>
      <c r="H172" s="933">
        <v>0</v>
      </c>
      <c r="I172" s="933">
        <v>0</v>
      </c>
      <c r="J172" s="933">
        <v>0</v>
      </c>
      <c r="K172" s="933">
        <v>350</v>
      </c>
      <c r="L172" s="933">
        <v>0</v>
      </c>
      <c r="M172" s="934">
        <v>6.8711281738068202</v>
      </c>
      <c r="N172" s="935">
        <v>0</v>
      </c>
      <c r="O172" s="935">
        <v>0.76345868597853594</v>
      </c>
      <c r="P172" s="912"/>
    </row>
    <row r="173" spans="1:16">
      <c r="A173" s="929" t="s">
        <v>3970</v>
      </c>
      <c r="B173" s="930">
        <v>9</v>
      </c>
      <c r="C173" s="931">
        <v>46</v>
      </c>
      <c r="D173" s="931">
        <v>0</v>
      </c>
      <c r="E173" s="931">
        <v>0</v>
      </c>
      <c r="F173" s="932">
        <v>0</v>
      </c>
      <c r="G173" s="933">
        <v>0</v>
      </c>
      <c r="H173" s="933">
        <v>0</v>
      </c>
      <c r="I173" s="933">
        <v>0</v>
      </c>
      <c r="J173" s="933">
        <v>0</v>
      </c>
      <c r="K173" s="933">
        <v>55</v>
      </c>
      <c r="L173" s="933">
        <v>0</v>
      </c>
      <c r="M173" s="934">
        <v>1.07974871302679</v>
      </c>
      <c r="N173" s="935">
        <v>0</v>
      </c>
      <c r="O173" s="935">
        <v>0.11997207922519799</v>
      </c>
      <c r="P173" s="912"/>
    </row>
    <row r="174" spans="1:16">
      <c r="A174" s="929" t="s">
        <v>4214</v>
      </c>
      <c r="B174" s="930">
        <v>0</v>
      </c>
      <c r="C174" s="931">
        <v>0</v>
      </c>
      <c r="D174" s="931">
        <v>0</v>
      </c>
      <c r="E174" s="931">
        <v>0</v>
      </c>
      <c r="F174" s="932">
        <v>0</v>
      </c>
      <c r="G174" s="933">
        <v>0</v>
      </c>
      <c r="H174" s="933">
        <v>0</v>
      </c>
      <c r="I174" s="933">
        <v>0</v>
      </c>
      <c r="J174" s="933">
        <v>0</v>
      </c>
      <c r="K174" s="933">
        <v>0</v>
      </c>
      <c r="L174" s="933">
        <v>0</v>
      </c>
      <c r="M174" s="934">
        <v>0</v>
      </c>
      <c r="N174" s="935">
        <v>0</v>
      </c>
      <c r="O174" s="935">
        <v>0</v>
      </c>
      <c r="P174" s="912"/>
    </row>
    <row r="175" spans="1:16">
      <c r="A175" s="929" t="s">
        <v>3972</v>
      </c>
      <c r="B175" s="930">
        <v>3440</v>
      </c>
      <c r="C175" s="931">
        <v>3089</v>
      </c>
      <c r="D175" s="931">
        <v>0</v>
      </c>
      <c r="E175" s="931">
        <v>0</v>
      </c>
      <c r="F175" s="932">
        <v>0</v>
      </c>
      <c r="G175" s="933">
        <v>0</v>
      </c>
      <c r="H175" s="933">
        <v>0</v>
      </c>
      <c r="I175" s="933">
        <v>0</v>
      </c>
      <c r="J175" s="933">
        <v>0</v>
      </c>
      <c r="K175" s="933">
        <v>6529</v>
      </c>
      <c r="L175" s="933">
        <v>0</v>
      </c>
      <c r="M175" s="934">
        <v>104.67705697583099</v>
      </c>
      <c r="N175" s="935">
        <v>2.8483552918593499E-2</v>
      </c>
      <c r="O175" s="935">
        <v>11.5785642614083</v>
      </c>
      <c r="P175" s="912"/>
    </row>
    <row r="176" spans="1:16">
      <c r="A176" s="929" t="s">
        <v>3973</v>
      </c>
      <c r="B176" s="930">
        <v>0</v>
      </c>
      <c r="C176" s="931">
        <v>124</v>
      </c>
      <c r="D176" s="931">
        <v>0</v>
      </c>
      <c r="E176" s="931">
        <v>0</v>
      </c>
      <c r="F176" s="932">
        <v>0</v>
      </c>
      <c r="G176" s="933">
        <v>0</v>
      </c>
      <c r="H176" s="933">
        <v>0</v>
      </c>
      <c r="I176" s="933">
        <v>0</v>
      </c>
      <c r="J176" s="933">
        <v>124</v>
      </c>
      <c r="K176" s="933">
        <v>0</v>
      </c>
      <c r="L176" s="933">
        <v>0</v>
      </c>
      <c r="M176" s="934">
        <v>0</v>
      </c>
      <c r="N176" s="935">
        <v>0</v>
      </c>
      <c r="O176" s="935">
        <v>0</v>
      </c>
      <c r="P176" s="912"/>
    </row>
    <row r="177" spans="1:16">
      <c r="A177" s="929" t="s">
        <v>3974</v>
      </c>
      <c r="B177" s="930">
        <v>0</v>
      </c>
      <c r="C177" s="931">
        <v>1</v>
      </c>
      <c r="D177" s="931">
        <v>0</v>
      </c>
      <c r="E177" s="931">
        <v>0</v>
      </c>
      <c r="F177" s="932">
        <v>0</v>
      </c>
      <c r="G177" s="933">
        <v>0</v>
      </c>
      <c r="H177" s="933">
        <v>0</v>
      </c>
      <c r="I177" s="933">
        <v>0</v>
      </c>
      <c r="J177" s="933">
        <v>1</v>
      </c>
      <c r="K177" s="933">
        <v>0</v>
      </c>
      <c r="L177" s="933">
        <v>0</v>
      </c>
      <c r="M177" s="934">
        <v>0</v>
      </c>
      <c r="N177" s="935">
        <v>0</v>
      </c>
      <c r="O177" s="935">
        <v>0</v>
      </c>
      <c r="P177" s="912"/>
    </row>
    <row r="178" spans="1:16">
      <c r="A178" s="929" t="s">
        <v>4215</v>
      </c>
      <c r="B178" s="930">
        <v>0</v>
      </c>
      <c r="C178" s="931">
        <v>187</v>
      </c>
      <c r="D178" s="931">
        <v>1</v>
      </c>
      <c r="E178" s="931">
        <v>0</v>
      </c>
      <c r="F178" s="932">
        <v>0</v>
      </c>
      <c r="G178" s="933">
        <v>0</v>
      </c>
      <c r="H178" s="933">
        <v>0</v>
      </c>
      <c r="I178" s="933">
        <v>0</v>
      </c>
      <c r="J178" s="933">
        <v>186</v>
      </c>
      <c r="K178" s="933">
        <v>0</v>
      </c>
      <c r="L178" s="933">
        <v>0</v>
      </c>
      <c r="M178" s="934">
        <v>0</v>
      </c>
      <c r="N178" s="935">
        <v>0</v>
      </c>
      <c r="O178" s="935">
        <v>0</v>
      </c>
      <c r="P178" s="912"/>
    </row>
    <row r="179" spans="1:16">
      <c r="A179" s="929" t="s">
        <v>4216</v>
      </c>
      <c r="B179" s="930">
        <v>290</v>
      </c>
      <c r="C179" s="931">
        <v>6</v>
      </c>
      <c r="D179" s="931">
        <v>0</v>
      </c>
      <c r="E179" s="931">
        <v>0</v>
      </c>
      <c r="F179" s="932">
        <v>0</v>
      </c>
      <c r="G179" s="933">
        <v>0</v>
      </c>
      <c r="H179" s="933">
        <v>0</v>
      </c>
      <c r="I179" s="933">
        <v>0</v>
      </c>
      <c r="J179" s="933">
        <v>296</v>
      </c>
      <c r="K179" s="933">
        <v>0</v>
      </c>
      <c r="L179" s="933">
        <v>0</v>
      </c>
      <c r="M179" s="934">
        <v>0</v>
      </c>
      <c r="N179" s="935">
        <v>0</v>
      </c>
      <c r="O179" s="935">
        <v>0</v>
      </c>
      <c r="P179" s="912"/>
    </row>
    <row r="180" spans="1:16">
      <c r="A180" s="929" t="s">
        <v>3977</v>
      </c>
      <c r="B180" s="930">
        <v>0</v>
      </c>
      <c r="C180" s="931">
        <v>1014</v>
      </c>
      <c r="D180" s="931">
        <v>0</v>
      </c>
      <c r="E180" s="931">
        <v>0</v>
      </c>
      <c r="F180" s="932">
        <v>0</v>
      </c>
      <c r="G180" s="933">
        <v>0</v>
      </c>
      <c r="H180" s="933">
        <v>0</v>
      </c>
      <c r="I180" s="933">
        <v>0</v>
      </c>
      <c r="J180" s="933">
        <v>1014</v>
      </c>
      <c r="K180" s="933">
        <v>0</v>
      </c>
      <c r="L180" s="933">
        <v>0</v>
      </c>
      <c r="M180" s="934">
        <v>0</v>
      </c>
      <c r="N180" s="935">
        <v>0</v>
      </c>
      <c r="O180" s="935">
        <v>0</v>
      </c>
      <c r="P180" s="912"/>
    </row>
    <row r="181" spans="1:16">
      <c r="A181" s="924"/>
      <c r="B181" s="925"/>
      <c r="C181" s="926"/>
      <c r="D181" s="926"/>
      <c r="E181" s="926"/>
      <c r="F181" s="925"/>
      <c r="G181" s="926"/>
      <c r="H181" s="926"/>
      <c r="I181" s="926"/>
      <c r="J181" s="926"/>
      <c r="K181" s="926"/>
      <c r="L181" s="926"/>
      <c r="M181" s="927"/>
      <c r="N181" s="928"/>
      <c r="O181" s="928"/>
      <c r="P181" s="912"/>
    </row>
    <row r="182" spans="1:16">
      <c r="A182" s="917" t="s">
        <v>4217</v>
      </c>
      <c r="B182" s="918">
        <v>56615</v>
      </c>
      <c r="C182" s="919">
        <v>35686</v>
      </c>
      <c r="D182" s="919">
        <v>0</v>
      </c>
      <c r="E182" s="919">
        <v>61</v>
      </c>
      <c r="F182" s="920">
        <v>0</v>
      </c>
      <c r="G182" s="921">
        <v>0</v>
      </c>
      <c r="H182" s="921">
        <v>0</v>
      </c>
      <c r="I182" s="921">
        <v>5635</v>
      </c>
      <c r="J182" s="921">
        <v>0</v>
      </c>
      <c r="K182" s="921">
        <v>86615</v>
      </c>
      <c r="L182" s="921">
        <v>0</v>
      </c>
      <c r="M182" s="922">
        <v>60.089702687374597</v>
      </c>
      <c r="N182" s="923">
        <v>2.6962371084547598</v>
      </c>
      <c r="O182" s="923">
        <v>0.40015321525172298</v>
      </c>
      <c r="P182" s="912"/>
    </row>
    <row r="183" spans="1:16">
      <c r="A183" s="929" t="s">
        <v>3979</v>
      </c>
      <c r="B183" s="930">
        <v>0</v>
      </c>
      <c r="C183" s="931">
        <v>14</v>
      </c>
      <c r="D183" s="931">
        <v>0</v>
      </c>
      <c r="E183" s="931">
        <v>0</v>
      </c>
      <c r="F183" s="932">
        <v>0</v>
      </c>
      <c r="G183" s="933">
        <v>0</v>
      </c>
      <c r="H183" s="933">
        <v>0</v>
      </c>
      <c r="I183" s="933">
        <v>0</v>
      </c>
      <c r="J183" s="933">
        <v>0</v>
      </c>
      <c r="K183" s="933">
        <v>14</v>
      </c>
      <c r="L183" s="933">
        <v>0</v>
      </c>
      <c r="M183" s="934">
        <v>5.1304423697757602E-3</v>
      </c>
      <c r="N183" s="935">
        <v>5.3442108018497496E-4</v>
      </c>
      <c r="O183" s="935">
        <v>6.4130529622196994E-5</v>
      </c>
      <c r="P183" s="912"/>
    </row>
    <row r="184" spans="1:16">
      <c r="A184" s="929" t="s">
        <v>3980</v>
      </c>
      <c r="B184" s="930">
        <v>4008</v>
      </c>
      <c r="C184" s="931">
        <v>134</v>
      </c>
      <c r="D184" s="931">
        <v>0</v>
      </c>
      <c r="E184" s="931">
        <v>0</v>
      </c>
      <c r="F184" s="932">
        <v>0</v>
      </c>
      <c r="G184" s="933">
        <v>0</v>
      </c>
      <c r="H184" s="933">
        <v>0</v>
      </c>
      <c r="I184" s="933">
        <v>304</v>
      </c>
      <c r="J184" s="933">
        <v>0</v>
      </c>
      <c r="K184" s="933">
        <v>3838</v>
      </c>
      <c r="L184" s="933">
        <v>0</v>
      </c>
      <c r="M184" s="934">
        <v>1.7999520111683101</v>
      </c>
      <c r="N184" s="935">
        <v>0.151195968938138</v>
      </c>
      <c r="O184" s="935">
        <v>1.4399616089346499E-2</v>
      </c>
      <c r="P184" s="912"/>
    </row>
    <row r="185" spans="1:16">
      <c r="A185" s="929" t="s">
        <v>3981</v>
      </c>
      <c r="B185" s="930">
        <v>917</v>
      </c>
      <c r="C185" s="931">
        <v>50</v>
      </c>
      <c r="D185" s="931">
        <v>0</v>
      </c>
      <c r="E185" s="931">
        <v>0</v>
      </c>
      <c r="F185" s="932">
        <v>0</v>
      </c>
      <c r="G185" s="933">
        <v>0</v>
      </c>
      <c r="H185" s="933">
        <v>0</v>
      </c>
      <c r="I185" s="933">
        <v>97</v>
      </c>
      <c r="J185" s="933">
        <v>0</v>
      </c>
      <c r="K185" s="933">
        <v>870</v>
      </c>
      <c r="L185" s="933">
        <v>0</v>
      </c>
      <c r="M185" s="934">
        <v>0.55300148329116094</v>
      </c>
      <c r="N185" s="935">
        <v>3.05915714161068E-2</v>
      </c>
      <c r="O185" s="935">
        <v>3.5297967018584802E-3</v>
      </c>
      <c r="P185" s="912"/>
    </row>
    <row r="186" spans="1:16">
      <c r="A186" s="929" t="s">
        <v>3982</v>
      </c>
      <c r="B186" s="930">
        <v>808</v>
      </c>
      <c r="C186" s="931">
        <v>212</v>
      </c>
      <c r="D186" s="931">
        <v>0</v>
      </c>
      <c r="E186" s="931">
        <v>0</v>
      </c>
      <c r="F186" s="932">
        <v>0</v>
      </c>
      <c r="G186" s="933">
        <v>0</v>
      </c>
      <c r="H186" s="933">
        <v>0</v>
      </c>
      <c r="I186" s="933">
        <v>102</v>
      </c>
      <c r="J186" s="933">
        <v>0</v>
      </c>
      <c r="K186" s="933">
        <v>918</v>
      </c>
      <c r="L186" s="933">
        <v>0</v>
      </c>
      <c r="M186" s="934">
        <v>0.27874007503708198</v>
      </c>
      <c r="N186" s="935">
        <v>2.09055056277812E-2</v>
      </c>
      <c r="O186" s="935">
        <v>3.4842509379635301E-3</v>
      </c>
      <c r="P186" s="912"/>
    </row>
    <row r="187" spans="1:16">
      <c r="A187" s="929" t="s">
        <v>3983</v>
      </c>
      <c r="B187" s="930">
        <v>0</v>
      </c>
      <c r="C187" s="931">
        <v>5</v>
      </c>
      <c r="D187" s="931">
        <v>0</v>
      </c>
      <c r="E187" s="931">
        <v>0</v>
      </c>
      <c r="F187" s="932">
        <v>0</v>
      </c>
      <c r="G187" s="933">
        <v>0</v>
      </c>
      <c r="H187" s="933">
        <v>0</v>
      </c>
      <c r="I187" s="933">
        <v>0</v>
      </c>
      <c r="J187" s="933">
        <v>0</v>
      </c>
      <c r="K187" s="933">
        <v>5</v>
      </c>
      <c r="L187" s="933">
        <v>0</v>
      </c>
      <c r="M187" s="934">
        <v>2.0635197626734099E-3</v>
      </c>
      <c r="N187" s="935">
        <v>2.3449088212197899E-4</v>
      </c>
      <c r="O187" s="935">
        <v>3.7518541139516601E-5</v>
      </c>
      <c r="P187" s="912"/>
    </row>
    <row r="188" spans="1:16">
      <c r="A188" s="929" t="s">
        <v>3984</v>
      </c>
      <c r="B188" s="930">
        <v>0</v>
      </c>
      <c r="C188" s="931">
        <v>1</v>
      </c>
      <c r="D188" s="931">
        <v>0</v>
      </c>
      <c r="E188" s="931">
        <v>0</v>
      </c>
      <c r="F188" s="932">
        <v>0</v>
      </c>
      <c r="G188" s="933">
        <v>0</v>
      </c>
      <c r="H188" s="933">
        <v>0</v>
      </c>
      <c r="I188" s="933">
        <v>0</v>
      </c>
      <c r="J188" s="933">
        <v>0</v>
      </c>
      <c r="K188" s="933">
        <v>1</v>
      </c>
      <c r="L188" s="933">
        <v>0</v>
      </c>
      <c r="M188" s="934">
        <v>3.2196143442980501E-4</v>
      </c>
      <c r="N188" s="935">
        <v>2.19876101561818E-5</v>
      </c>
      <c r="O188" s="935">
        <v>1.5705435825844201E-6</v>
      </c>
      <c r="P188" s="912"/>
    </row>
    <row r="189" spans="1:16">
      <c r="A189" s="929" t="s">
        <v>4218</v>
      </c>
      <c r="B189" s="930">
        <v>0</v>
      </c>
      <c r="C189" s="931">
        <v>0</v>
      </c>
      <c r="D189" s="931">
        <v>0</v>
      </c>
      <c r="E189" s="931">
        <v>0</v>
      </c>
      <c r="F189" s="932">
        <v>0</v>
      </c>
      <c r="G189" s="933">
        <v>0</v>
      </c>
      <c r="H189" s="933">
        <v>0</v>
      </c>
      <c r="I189" s="933">
        <v>0</v>
      </c>
      <c r="J189" s="933">
        <v>0</v>
      </c>
      <c r="K189" s="933">
        <v>0</v>
      </c>
      <c r="L189" s="933">
        <v>0</v>
      </c>
      <c r="M189" s="934">
        <v>0</v>
      </c>
      <c r="N189" s="935">
        <v>0</v>
      </c>
      <c r="O189" s="935">
        <v>0</v>
      </c>
      <c r="P189" s="912"/>
    </row>
    <row r="190" spans="1:16">
      <c r="A190" s="929" t="s">
        <v>3985</v>
      </c>
      <c r="B190" s="930">
        <v>0</v>
      </c>
      <c r="C190" s="931">
        <v>40</v>
      </c>
      <c r="D190" s="931">
        <v>0</v>
      </c>
      <c r="E190" s="931">
        <v>0</v>
      </c>
      <c r="F190" s="932">
        <v>0</v>
      </c>
      <c r="G190" s="933">
        <v>0</v>
      </c>
      <c r="H190" s="933">
        <v>0</v>
      </c>
      <c r="I190" s="933">
        <v>0</v>
      </c>
      <c r="J190" s="933">
        <v>0</v>
      </c>
      <c r="K190" s="933">
        <v>40</v>
      </c>
      <c r="L190" s="933">
        <v>0</v>
      </c>
      <c r="M190" s="934">
        <v>1.78518453887095E-2</v>
      </c>
      <c r="N190" s="935">
        <v>3.7867550824535398E-4</v>
      </c>
      <c r="O190" s="935">
        <v>5.4096501177907699E-5</v>
      </c>
      <c r="P190" s="912"/>
    </row>
    <row r="191" spans="1:16">
      <c r="A191" s="929" t="s">
        <v>3986</v>
      </c>
      <c r="B191" s="930">
        <v>0</v>
      </c>
      <c r="C191" s="931">
        <v>170</v>
      </c>
      <c r="D191" s="931">
        <v>0</v>
      </c>
      <c r="E191" s="931">
        <v>0</v>
      </c>
      <c r="F191" s="932">
        <v>0</v>
      </c>
      <c r="G191" s="933">
        <v>0</v>
      </c>
      <c r="H191" s="933">
        <v>0</v>
      </c>
      <c r="I191" s="933">
        <v>0</v>
      </c>
      <c r="J191" s="933">
        <v>0</v>
      </c>
      <c r="K191" s="933">
        <v>170</v>
      </c>
      <c r="L191" s="933">
        <v>0</v>
      </c>
      <c r="M191" s="934">
        <v>7.5647849227816102E-2</v>
      </c>
      <c r="N191" s="935">
        <v>1.77994939359567E-3</v>
      </c>
      <c r="O191" s="935">
        <v>2.22493674199459E-4</v>
      </c>
      <c r="P191" s="912"/>
    </row>
    <row r="192" spans="1:16">
      <c r="A192" s="929" t="s">
        <v>3987</v>
      </c>
      <c r="B192" s="930">
        <v>2552</v>
      </c>
      <c r="C192" s="931">
        <v>109</v>
      </c>
      <c r="D192" s="931">
        <v>0</v>
      </c>
      <c r="E192" s="931">
        <v>0</v>
      </c>
      <c r="F192" s="932">
        <v>0</v>
      </c>
      <c r="G192" s="933">
        <v>0</v>
      </c>
      <c r="H192" s="933">
        <v>0</v>
      </c>
      <c r="I192" s="933">
        <v>266</v>
      </c>
      <c r="J192" s="933">
        <v>0</v>
      </c>
      <c r="K192" s="933">
        <v>2395</v>
      </c>
      <c r="L192" s="933">
        <v>0</v>
      </c>
      <c r="M192" s="934">
        <v>1.49935651339325</v>
      </c>
      <c r="N192" s="935">
        <v>6.4258136288282003E-2</v>
      </c>
      <c r="O192" s="935">
        <v>1.7135503010208501E-2</v>
      </c>
      <c r="P192" s="912"/>
    </row>
    <row r="193" spans="1:16">
      <c r="A193" s="929" t="s">
        <v>3988</v>
      </c>
      <c r="B193" s="930">
        <v>5270</v>
      </c>
      <c r="C193" s="931">
        <v>1</v>
      </c>
      <c r="D193" s="931">
        <v>0</v>
      </c>
      <c r="E193" s="931">
        <v>0</v>
      </c>
      <c r="F193" s="932">
        <v>0</v>
      </c>
      <c r="G193" s="933">
        <v>0</v>
      </c>
      <c r="H193" s="933">
        <v>0</v>
      </c>
      <c r="I193" s="933">
        <v>527</v>
      </c>
      <c r="J193" s="933">
        <v>0</v>
      </c>
      <c r="K193" s="933">
        <v>4744</v>
      </c>
      <c r="L193" s="933">
        <v>0</v>
      </c>
      <c r="M193" s="934">
        <v>1.4590873396736801</v>
      </c>
      <c r="N193" s="935">
        <v>7.78179914492627E-2</v>
      </c>
      <c r="O193" s="935">
        <v>9.7272489311578392E-3</v>
      </c>
      <c r="P193" s="912"/>
    </row>
    <row r="194" spans="1:16">
      <c r="A194" s="929" t="s">
        <v>3989</v>
      </c>
      <c r="B194" s="930">
        <v>3496</v>
      </c>
      <c r="C194" s="931">
        <v>1</v>
      </c>
      <c r="D194" s="931">
        <v>0</v>
      </c>
      <c r="E194" s="931">
        <v>0</v>
      </c>
      <c r="F194" s="932">
        <v>0</v>
      </c>
      <c r="G194" s="933">
        <v>0</v>
      </c>
      <c r="H194" s="933">
        <v>0</v>
      </c>
      <c r="I194" s="933">
        <v>350</v>
      </c>
      <c r="J194" s="933">
        <v>0</v>
      </c>
      <c r="K194" s="933">
        <v>3147</v>
      </c>
      <c r="L194" s="933">
        <v>0</v>
      </c>
      <c r="M194" s="934">
        <v>1.3736033068667699</v>
      </c>
      <c r="N194" s="935">
        <v>6.5694071197975795E-2</v>
      </c>
      <c r="O194" s="935">
        <v>1.1944376581450099E-2</v>
      </c>
      <c r="P194" s="912"/>
    </row>
    <row r="195" spans="1:16">
      <c r="A195" s="929" t="s">
        <v>3990</v>
      </c>
      <c r="B195" s="930">
        <v>8298</v>
      </c>
      <c r="C195" s="931">
        <v>24</v>
      </c>
      <c r="D195" s="931">
        <v>0</v>
      </c>
      <c r="E195" s="931">
        <v>0</v>
      </c>
      <c r="F195" s="932">
        <v>0</v>
      </c>
      <c r="G195" s="933">
        <v>0</v>
      </c>
      <c r="H195" s="933">
        <v>0</v>
      </c>
      <c r="I195" s="933">
        <v>335</v>
      </c>
      <c r="J195" s="933">
        <v>0</v>
      </c>
      <c r="K195" s="933">
        <v>7987</v>
      </c>
      <c r="L195" s="933">
        <v>0</v>
      </c>
      <c r="M195" s="934">
        <v>3.5488873134979499</v>
      </c>
      <c r="N195" s="935">
        <v>0.15209517057848401</v>
      </c>
      <c r="O195" s="935">
        <v>3.3798926795218599E-2</v>
      </c>
      <c r="P195" s="912"/>
    </row>
    <row r="196" spans="1:16">
      <c r="A196" s="929" t="s">
        <v>3991</v>
      </c>
      <c r="B196" s="930">
        <v>18591</v>
      </c>
      <c r="C196" s="931">
        <v>47</v>
      </c>
      <c r="D196" s="931">
        <v>0</v>
      </c>
      <c r="E196" s="931">
        <v>0</v>
      </c>
      <c r="F196" s="932">
        <v>0</v>
      </c>
      <c r="G196" s="933">
        <v>0</v>
      </c>
      <c r="H196" s="933">
        <v>0</v>
      </c>
      <c r="I196" s="933">
        <v>1864</v>
      </c>
      <c r="J196" s="933">
        <v>0</v>
      </c>
      <c r="K196" s="933">
        <v>16774</v>
      </c>
      <c r="L196" s="933">
        <v>0</v>
      </c>
      <c r="M196" s="934">
        <v>8.9131541750283603</v>
      </c>
      <c r="N196" s="935">
        <v>0.399555187156444</v>
      </c>
      <c r="O196" s="935">
        <v>6.1470028793298999E-2</v>
      </c>
      <c r="P196" s="912"/>
    </row>
    <row r="197" spans="1:16">
      <c r="A197" s="929" t="s">
        <v>4219</v>
      </c>
      <c r="B197" s="930">
        <v>1198</v>
      </c>
      <c r="C197" s="931">
        <v>0</v>
      </c>
      <c r="D197" s="931">
        <v>0</v>
      </c>
      <c r="E197" s="931">
        <v>0</v>
      </c>
      <c r="F197" s="932">
        <v>0</v>
      </c>
      <c r="G197" s="933">
        <v>0</v>
      </c>
      <c r="H197" s="933">
        <v>0</v>
      </c>
      <c r="I197" s="933">
        <v>49</v>
      </c>
      <c r="J197" s="933">
        <v>0</v>
      </c>
      <c r="K197" s="933">
        <v>1149</v>
      </c>
      <c r="L197" s="933">
        <v>0</v>
      </c>
      <c r="M197" s="934">
        <v>0.66568013262367998</v>
      </c>
      <c r="N197" s="935">
        <v>4.3685258703429E-2</v>
      </c>
      <c r="O197" s="935">
        <v>4.1605008288979999E-3</v>
      </c>
      <c r="P197" s="912"/>
    </row>
    <row r="198" spans="1:16">
      <c r="A198" s="929" t="s">
        <v>3992</v>
      </c>
      <c r="B198" s="930">
        <v>1487</v>
      </c>
      <c r="C198" s="931">
        <v>47</v>
      </c>
      <c r="D198" s="931">
        <v>0</v>
      </c>
      <c r="E198" s="931">
        <v>0</v>
      </c>
      <c r="F198" s="932">
        <v>0</v>
      </c>
      <c r="G198" s="933">
        <v>0</v>
      </c>
      <c r="H198" s="933">
        <v>0</v>
      </c>
      <c r="I198" s="933">
        <v>153</v>
      </c>
      <c r="J198" s="933">
        <v>0</v>
      </c>
      <c r="K198" s="933">
        <v>1381</v>
      </c>
      <c r="L198" s="933">
        <v>0</v>
      </c>
      <c r="M198" s="934">
        <v>1.0856652997120699</v>
      </c>
      <c r="N198" s="935">
        <v>8.1937003751854101E-2</v>
      </c>
      <c r="O198" s="935">
        <v>8.1937003751854105E-3</v>
      </c>
      <c r="P198" s="912"/>
    </row>
    <row r="199" spans="1:16">
      <c r="A199" s="929" t="s">
        <v>3993</v>
      </c>
      <c r="B199" s="930">
        <v>0</v>
      </c>
      <c r="C199" s="931">
        <v>58</v>
      </c>
      <c r="D199" s="931">
        <v>0</v>
      </c>
      <c r="E199" s="931">
        <v>0</v>
      </c>
      <c r="F199" s="932">
        <v>0</v>
      </c>
      <c r="G199" s="933">
        <v>0</v>
      </c>
      <c r="H199" s="933">
        <v>0</v>
      </c>
      <c r="I199" s="933">
        <v>6</v>
      </c>
      <c r="J199" s="933">
        <v>0</v>
      </c>
      <c r="K199" s="933">
        <v>52</v>
      </c>
      <c r="L199" s="933">
        <v>0</v>
      </c>
      <c r="M199" s="934">
        <v>5.3821656050955402E-2</v>
      </c>
      <c r="N199" s="935">
        <v>4.3057324840764296E-3</v>
      </c>
      <c r="O199" s="935">
        <v>2.4840764331210202E-4</v>
      </c>
      <c r="P199" s="912"/>
    </row>
    <row r="200" spans="1:16">
      <c r="A200" s="929" t="s">
        <v>3994</v>
      </c>
      <c r="B200" s="930">
        <v>0</v>
      </c>
      <c r="C200" s="931">
        <v>7</v>
      </c>
      <c r="D200" s="931">
        <v>0</v>
      </c>
      <c r="E200" s="931">
        <v>0</v>
      </c>
      <c r="F200" s="932">
        <v>0</v>
      </c>
      <c r="G200" s="933">
        <v>0</v>
      </c>
      <c r="H200" s="933">
        <v>0</v>
      </c>
      <c r="I200" s="933">
        <v>0</v>
      </c>
      <c r="J200" s="933">
        <v>0</v>
      </c>
      <c r="K200" s="933">
        <v>7</v>
      </c>
      <c r="L200" s="933">
        <v>0</v>
      </c>
      <c r="M200" s="934">
        <v>8.7034290201553101E-3</v>
      </c>
      <c r="N200" s="935">
        <v>7.6880289678038602E-4</v>
      </c>
      <c r="O200" s="935">
        <v>7.2528575167960901E-5</v>
      </c>
      <c r="P200" s="912"/>
    </row>
    <row r="201" spans="1:16">
      <c r="A201" s="929" t="s">
        <v>3995</v>
      </c>
      <c r="B201" s="930">
        <v>3325</v>
      </c>
      <c r="C201" s="931">
        <v>0</v>
      </c>
      <c r="D201" s="931">
        <v>0</v>
      </c>
      <c r="E201" s="931">
        <v>0</v>
      </c>
      <c r="F201" s="932">
        <v>0</v>
      </c>
      <c r="G201" s="933">
        <v>0</v>
      </c>
      <c r="H201" s="933">
        <v>0</v>
      </c>
      <c r="I201" s="933">
        <v>244</v>
      </c>
      <c r="J201" s="933">
        <v>0</v>
      </c>
      <c r="K201" s="933">
        <v>3081</v>
      </c>
      <c r="L201" s="933">
        <v>0</v>
      </c>
      <c r="M201" s="934">
        <v>1.7917166913881899</v>
      </c>
      <c r="N201" s="935">
        <v>5.20175813628828E-2</v>
      </c>
      <c r="O201" s="935">
        <v>1.15594625250851E-2</v>
      </c>
      <c r="P201" s="912"/>
    </row>
    <row r="202" spans="1:16">
      <c r="A202" s="929" t="s">
        <v>3996</v>
      </c>
      <c r="B202" s="930">
        <v>39</v>
      </c>
      <c r="C202" s="931">
        <v>2127</v>
      </c>
      <c r="D202" s="931">
        <v>0</v>
      </c>
      <c r="E202" s="931">
        <v>0</v>
      </c>
      <c r="F202" s="932">
        <v>0</v>
      </c>
      <c r="G202" s="933">
        <v>0</v>
      </c>
      <c r="H202" s="933">
        <v>0</v>
      </c>
      <c r="I202" s="933">
        <v>217</v>
      </c>
      <c r="J202" s="933">
        <v>0</v>
      </c>
      <c r="K202" s="933">
        <v>1949</v>
      </c>
      <c r="L202" s="933">
        <v>0</v>
      </c>
      <c r="M202" s="934">
        <v>4.7853468283744904</v>
      </c>
      <c r="N202" s="935">
        <v>0.23569618706919099</v>
      </c>
      <c r="O202" s="935">
        <v>2.8569234796265601E-2</v>
      </c>
      <c r="P202" s="912"/>
    </row>
    <row r="203" spans="1:16">
      <c r="A203" s="929" t="s">
        <v>4220</v>
      </c>
      <c r="B203" s="930">
        <v>0</v>
      </c>
      <c r="C203" s="931">
        <v>0</v>
      </c>
      <c r="D203" s="931">
        <v>0</v>
      </c>
      <c r="E203" s="931">
        <v>0</v>
      </c>
      <c r="F203" s="932">
        <v>0</v>
      </c>
      <c r="G203" s="933">
        <v>0</v>
      </c>
      <c r="H203" s="933">
        <v>0</v>
      </c>
      <c r="I203" s="933">
        <v>0</v>
      </c>
      <c r="J203" s="933">
        <v>0</v>
      </c>
      <c r="K203" s="933">
        <v>0</v>
      </c>
      <c r="L203" s="933">
        <v>0</v>
      </c>
      <c r="M203" s="934">
        <v>0</v>
      </c>
      <c r="N203" s="935">
        <v>0</v>
      </c>
      <c r="O203" s="935">
        <v>0</v>
      </c>
      <c r="P203" s="912"/>
    </row>
    <row r="204" spans="1:16">
      <c r="A204" s="929" t="s">
        <v>3997</v>
      </c>
      <c r="B204" s="930">
        <v>3055</v>
      </c>
      <c r="C204" s="931">
        <v>13636</v>
      </c>
      <c r="D204" s="931">
        <v>0</v>
      </c>
      <c r="E204" s="931">
        <v>0</v>
      </c>
      <c r="F204" s="932">
        <v>0</v>
      </c>
      <c r="G204" s="933">
        <v>0</v>
      </c>
      <c r="H204" s="933">
        <v>0</v>
      </c>
      <c r="I204" s="933">
        <v>781</v>
      </c>
      <c r="J204" s="933">
        <v>0</v>
      </c>
      <c r="K204" s="933">
        <v>15910</v>
      </c>
      <c r="L204" s="933">
        <v>0</v>
      </c>
      <c r="M204" s="934">
        <v>13.5695183666347</v>
      </c>
      <c r="N204" s="935">
        <v>0.41298534159322903</v>
      </c>
      <c r="O204" s="935">
        <v>2.9498952970945E-2</v>
      </c>
      <c r="P204" s="912"/>
    </row>
    <row r="205" spans="1:16">
      <c r="A205" s="929" t="s">
        <v>3998</v>
      </c>
      <c r="B205" s="930">
        <v>67</v>
      </c>
      <c r="C205" s="931">
        <v>6</v>
      </c>
      <c r="D205" s="931">
        <v>0</v>
      </c>
      <c r="E205" s="931">
        <v>0</v>
      </c>
      <c r="F205" s="932">
        <v>0</v>
      </c>
      <c r="G205" s="933">
        <v>0</v>
      </c>
      <c r="H205" s="933">
        <v>0</v>
      </c>
      <c r="I205" s="933">
        <v>3</v>
      </c>
      <c r="J205" s="933">
        <v>0</v>
      </c>
      <c r="K205" s="933">
        <v>70</v>
      </c>
      <c r="L205" s="933">
        <v>0</v>
      </c>
      <c r="M205" s="934">
        <v>4.3425530058459103E-2</v>
      </c>
      <c r="N205" s="935">
        <v>2.4125294476921699E-3</v>
      </c>
      <c r="O205" s="935">
        <v>3.6187941715382598E-4</v>
      </c>
      <c r="P205" s="912"/>
    </row>
    <row r="206" spans="1:16">
      <c r="A206" s="929" t="s">
        <v>3999</v>
      </c>
      <c r="B206" s="930">
        <v>0</v>
      </c>
      <c r="C206" s="931">
        <v>147</v>
      </c>
      <c r="D206" s="931">
        <v>0</v>
      </c>
      <c r="E206" s="931">
        <v>0</v>
      </c>
      <c r="F206" s="932">
        <v>0</v>
      </c>
      <c r="G206" s="933">
        <v>0</v>
      </c>
      <c r="H206" s="933">
        <v>0</v>
      </c>
      <c r="I206" s="933">
        <v>0</v>
      </c>
      <c r="J206" s="933">
        <v>0</v>
      </c>
      <c r="K206" s="933">
        <v>147</v>
      </c>
      <c r="L206" s="933">
        <v>0</v>
      </c>
      <c r="M206" s="934">
        <v>0.122264854724719</v>
      </c>
      <c r="N206" s="935">
        <v>7.7533810313236201E-3</v>
      </c>
      <c r="O206" s="935">
        <v>1.1928278509728599E-3</v>
      </c>
      <c r="P206" s="912"/>
    </row>
    <row r="207" spans="1:16">
      <c r="A207" s="929" t="s">
        <v>4221</v>
      </c>
      <c r="B207" s="930">
        <v>778</v>
      </c>
      <c r="C207" s="931">
        <v>0</v>
      </c>
      <c r="D207" s="931">
        <v>0</v>
      </c>
      <c r="E207" s="931">
        <v>0</v>
      </c>
      <c r="F207" s="932">
        <v>0</v>
      </c>
      <c r="G207" s="933">
        <v>0</v>
      </c>
      <c r="H207" s="933">
        <v>0</v>
      </c>
      <c r="I207" s="933">
        <v>32</v>
      </c>
      <c r="J207" s="933">
        <v>0</v>
      </c>
      <c r="K207" s="933">
        <v>746</v>
      </c>
      <c r="L207" s="933">
        <v>0</v>
      </c>
      <c r="M207" s="934">
        <v>0.74170403978710397</v>
      </c>
      <c r="N207" s="935">
        <v>2.7289110897827401E-2</v>
      </c>
      <c r="O207" s="935">
        <v>9.7960910915277904E-3</v>
      </c>
      <c r="P207" s="912"/>
    </row>
    <row r="208" spans="1:16">
      <c r="A208" s="929" t="s">
        <v>4000</v>
      </c>
      <c r="B208" s="930">
        <v>2726</v>
      </c>
      <c r="C208" s="931">
        <v>321</v>
      </c>
      <c r="D208" s="931">
        <v>0</v>
      </c>
      <c r="E208" s="931">
        <v>13</v>
      </c>
      <c r="F208" s="932">
        <v>0</v>
      </c>
      <c r="G208" s="933">
        <v>0</v>
      </c>
      <c r="H208" s="933">
        <v>0</v>
      </c>
      <c r="I208" s="933">
        <v>305</v>
      </c>
      <c r="J208" s="933">
        <v>0</v>
      </c>
      <c r="K208" s="933">
        <v>2729</v>
      </c>
      <c r="L208" s="933">
        <v>0</v>
      </c>
      <c r="M208" s="934">
        <v>1.5518940319343899</v>
      </c>
      <c r="N208" s="935">
        <v>0.13637856644271901</v>
      </c>
      <c r="O208" s="935">
        <v>1.88108367507198E-2</v>
      </c>
      <c r="P208" s="912"/>
    </row>
    <row r="209" spans="1:16">
      <c r="A209" s="929" t="s">
        <v>4001</v>
      </c>
      <c r="B209" s="930">
        <v>0</v>
      </c>
      <c r="C209" s="931">
        <v>0</v>
      </c>
      <c r="D209" s="931">
        <v>0</v>
      </c>
      <c r="E209" s="931">
        <v>0</v>
      </c>
      <c r="F209" s="932">
        <v>0</v>
      </c>
      <c r="G209" s="933">
        <v>0</v>
      </c>
      <c r="H209" s="933">
        <v>0</v>
      </c>
      <c r="I209" s="933">
        <v>0</v>
      </c>
      <c r="J209" s="933">
        <v>0</v>
      </c>
      <c r="K209" s="933">
        <v>0</v>
      </c>
      <c r="L209" s="933">
        <v>0</v>
      </c>
      <c r="M209" s="934">
        <v>0</v>
      </c>
      <c r="N209" s="935">
        <v>0</v>
      </c>
      <c r="O209" s="935">
        <v>0</v>
      </c>
      <c r="P209" s="912"/>
    </row>
    <row r="210" spans="1:16">
      <c r="A210" s="929" t="s">
        <v>4002</v>
      </c>
      <c r="B210" s="930">
        <v>0</v>
      </c>
      <c r="C210" s="931">
        <v>0</v>
      </c>
      <c r="D210" s="931">
        <v>0</v>
      </c>
      <c r="E210" s="931">
        <v>0</v>
      </c>
      <c r="F210" s="932">
        <v>0</v>
      </c>
      <c r="G210" s="933">
        <v>0</v>
      </c>
      <c r="H210" s="933">
        <v>0</v>
      </c>
      <c r="I210" s="933">
        <v>0</v>
      </c>
      <c r="J210" s="933">
        <v>0</v>
      </c>
      <c r="K210" s="933">
        <v>0</v>
      </c>
      <c r="L210" s="933">
        <v>0</v>
      </c>
      <c r="M210" s="934">
        <v>0</v>
      </c>
      <c r="N210" s="935">
        <v>0</v>
      </c>
      <c r="O210" s="935">
        <v>0</v>
      </c>
      <c r="P210" s="912"/>
    </row>
    <row r="211" spans="1:16">
      <c r="A211" s="929" t="s">
        <v>4003</v>
      </c>
      <c r="B211" s="930">
        <v>0</v>
      </c>
      <c r="C211" s="931">
        <v>4</v>
      </c>
      <c r="D211" s="931">
        <v>0</v>
      </c>
      <c r="E211" s="931">
        <v>0</v>
      </c>
      <c r="F211" s="932">
        <v>0</v>
      </c>
      <c r="G211" s="933">
        <v>0</v>
      </c>
      <c r="H211" s="933">
        <v>0</v>
      </c>
      <c r="I211" s="933">
        <v>0</v>
      </c>
      <c r="J211" s="933">
        <v>0</v>
      </c>
      <c r="K211" s="933">
        <v>4</v>
      </c>
      <c r="L211" s="933">
        <v>0</v>
      </c>
      <c r="M211" s="934">
        <v>6.1076694878282899E-4</v>
      </c>
      <c r="N211" s="935">
        <v>8.7252421254689803E-6</v>
      </c>
      <c r="O211" s="935">
        <v>0</v>
      </c>
      <c r="P211" s="912"/>
    </row>
    <row r="212" spans="1:16">
      <c r="A212" s="929" t="s">
        <v>4004</v>
      </c>
      <c r="B212" s="930">
        <v>0</v>
      </c>
      <c r="C212" s="931">
        <v>73</v>
      </c>
      <c r="D212" s="931">
        <v>0</v>
      </c>
      <c r="E212" s="931">
        <v>0</v>
      </c>
      <c r="F212" s="932">
        <v>0</v>
      </c>
      <c r="G212" s="933">
        <v>0</v>
      </c>
      <c r="H212" s="933">
        <v>0</v>
      </c>
      <c r="I212" s="933">
        <v>0</v>
      </c>
      <c r="J212" s="933">
        <v>0</v>
      </c>
      <c r="K212" s="933">
        <v>73</v>
      </c>
      <c r="L212" s="933">
        <v>0</v>
      </c>
      <c r="M212" s="934">
        <v>0.12579617834394899</v>
      </c>
      <c r="N212" s="935">
        <v>3.8996815286624202E-3</v>
      </c>
      <c r="O212" s="935">
        <v>1.5095541401273899E-3</v>
      </c>
      <c r="P212" s="912"/>
    </row>
    <row r="213" spans="1:16">
      <c r="A213" s="929" t="s">
        <v>4005</v>
      </c>
      <c r="B213" s="930">
        <v>0</v>
      </c>
      <c r="C213" s="931">
        <v>12</v>
      </c>
      <c r="D213" s="931">
        <v>0</v>
      </c>
      <c r="E213" s="931">
        <v>1</v>
      </c>
      <c r="F213" s="932">
        <v>0</v>
      </c>
      <c r="G213" s="933">
        <v>0</v>
      </c>
      <c r="H213" s="933">
        <v>0</v>
      </c>
      <c r="I213" s="933">
        <v>0</v>
      </c>
      <c r="J213" s="933">
        <v>0</v>
      </c>
      <c r="K213" s="933">
        <v>10</v>
      </c>
      <c r="L213" s="933">
        <v>0</v>
      </c>
      <c r="M213" s="934">
        <v>4.1444900095977703E-3</v>
      </c>
      <c r="N213" s="935">
        <v>1.7450484250937999E-4</v>
      </c>
      <c r="O213" s="935">
        <v>4.3626210627344903E-5</v>
      </c>
      <c r="P213" s="912"/>
    </row>
    <row r="214" spans="1:16">
      <c r="A214" s="929" t="s">
        <v>4006</v>
      </c>
      <c r="B214" s="930">
        <v>0</v>
      </c>
      <c r="C214" s="931">
        <v>1894</v>
      </c>
      <c r="D214" s="931">
        <v>0</v>
      </c>
      <c r="E214" s="931">
        <v>3</v>
      </c>
      <c r="F214" s="932">
        <v>0</v>
      </c>
      <c r="G214" s="933">
        <v>0</v>
      </c>
      <c r="H214" s="933">
        <v>0</v>
      </c>
      <c r="I214" s="933">
        <v>0</v>
      </c>
      <c r="J214" s="933">
        <v>0</v>
      </c>
      <c r="K214" s="933">
        <v>1891</v>
      </c>
      <c r="L214" s="933">
        <v>0</v>
      </c>
      <c r="M214" s="934">
        <v>1.27870604659279</v>
      </c>
      <c r="N214" s="935">
        <v>3.7123723933339202E-2</v>
      </c>
      <c r="O214" s="935">
        <v>8.2497164296309201E-3</v>
      </c>
      <c r="P214" s="912"/>
    </row>
    <row r="215" spans="1:16">
      <c r="A215" s="929" t="s">
        <v>4007</v>
      </c>
      <c r="B215" s="930">
        <v>0</v>
      </c>
      <c r="C215" s="931">
        <v>113</v>
      </c>
      <c r="D215" s="931">
        <v>0</v>
      </c>
      <c r="E215" s="931">
        <v>3</v>
      </c>
      <c r="F215" s="932">
        <v>0</v>
      </c>
      <c r="G215" s="933">
        <v>0</v>
      </c>
      <c r="H215" s="933">
        <v>0</v>
      </c>
      <c r="I215" s="933">
        <v>0</v>
      </c>
      <c r="J215" s="933">
        <v>0</v>
      </c>
      <c r="K215" s="933">
        <v>110</v>
      </c>
      <c r="L215" s="933">
        <v>0</v>
      </c>
      <c r="M215" s="934">
        <v>0</v>
      </c>
      <c r="N215" s="935">
        <v>0</v>
      </c>
      <c r="O215" s="935">
        <v>0</v>
      </c>
      <c r="P215" s="912"/>
    </row>
    <row r="216" spans="1:16">
      <c r="A216" s="929" t="s">
        <v>4008</v>
      </c>
      <c r="B216" s="930">
        <v>0</v>
      </c>
      <c r="C216" s="931">
        <v>280</v>
      </c>
      <c r="D216" s="931">
        <v>0</v>
      </c>
      <c r="E216" s="931">
        <v>6</v>
      </c>
      <c r="F216" s="932">
        <v>0</v>
      </c>
      <c r="G216" s="933">
        <v>0</v>
      </c>
      <c r="H216" s="933">
        <v>0</v>
      </c>
      <c r="I216" s="933">
        <v>0</v>
      </c>
      <c r="J216" s="933">
        <v>0</v>
      </c>
      <c r="K216" s="933">
        <v>274</v>
      </c>
      <c r="L216" s="933">
        <v>0</v>
      </c>
      <c r="M216" s="934">
        <v>0.35729255736846699</v>
      </c>
      <c r="N216" s="935">
        <v>4.6858040310618597E-3</v>
      </c>
      <c r="O216" s="935">
        <v>1.7571765116482E-3</v>
      </c>
      <c r="P216" s="912"/>
    </row>
    <row r="217" spans="1:16">
      <c r="A217" s="929" t="s">
        <v>4009</v>
      </c>
      <c r="B217" s="930">
        <v>0</v>
      </c>
      <c r="C217" s="931">
        <v>47</v>
      </c>
      <c r="D217" s="931">
        <v>0</v>
      </c>
      <c r="E217" s="931">
        <v>1</v>
      </c>
      <c r="F217" s="932">
        <v>0</v>
      </c>
      <c r="G217" s="933">
        <v>0</v>
      </c>
      <c r="H217" s="933">
        <v>0</v>
      </c>
      <c r="I217" s="933">
        <v>0</v>
      </c>
      <c r="J217" s="933">
        <v>0</v>
      </c>
      <c r="K217" s="933">
        <v>46</v>
      </c>
      <c r="L217" s="933">
        <v>0</v>
      </c>
      <c r="M217" s="934">
        <v>0.25208489660588101</v>
      </c>
      <c r="N217" s="935">
        <v>1.236091964052E-2</v>
      </c>
      <c r="O217" s="935">
        <v>2.14126167001134E-3</v>
      </c>
      <c r="P217" s="912"/>
    </row>
    <row r="218" spans="1:16">
      <c r="A218" s="929" t="s">
        <v>4010</v>
      </c>
      <c r="B218" s="930">
        <v>0</v>
      </c>
      <c r="C218" s="931">
        <v>104</v>
      </c>
      <c r="D218" s="931">
        <v>0</v>
      </c>
      <c r="E218" s="931">
        <v>0</v>
      </c>
      <c r="F218" s="932">
        <v>0</v>
      </c>
      <c r="G218" s="933">
        <v>0</v>
      </c>
      <c r="H218" s="933">
        <v>0</v>
      </c>
      <c r="I218" s="933">
        <v>0</v>
      </c>
      <c r="J218" s="933">
        <v>0</v>
      </c>
      <c r="K218" s="933">
        <v>104</v>
      </c>
      <c r="L218" s="933">
        <v>0</v>
      </c>
      <c r="M218" s="934">
        <v>0.66922607102347098</v>
      </c>
      <c r="N218" s="935">
        <v>3.1986737631969298E-2</v>
      </c>
      <c r="O218" s="935">
        <v>5.6714073815548396E-3</v>
      </c>
      <c r="P218" s="912"/>
    </row>
    <row r="219" spans="1:16">
      <c r="A219" s="929" t="s">
        <v>4011</v>
      </c>
      <c r="B219" s="930">
        <v>0</v>
      </c>
      <c r="C219" s="931">
        <v>1241</v>
      </c>
      <c r="D219" s="931">
        <v>0</v>
      </c>
      <c r="E219" s="931">
        <v>0</v>
      </c>
      <c r="F219" s="932">
        <v>0</v>
      </c>
      <c r="G219" s="933">
        <v>0</v>
      </c>
      <c r="H219" s="933">
        <v>0</v>
      </c>
      <c r="I219" s="933">
        <v>0</v>
      </c>
      <c r="J219" s="933">
        <v>0</v>
      </c>
      <c r="K219" s="933">
        <v>1241</v>
      </c>
      <c r="L219" s="933">
        <v>0</v>
      </c>
      <c r="M219" s="934">
        <v>0.62261146496815301</v>
      </c>
      <c r="N219" s="935">
        <v>6.2261146496815301E-2</v>
      </c>
      <c r="O219" s="935">
        <v>1.0828025477707E-2</v>
      </c>
      <c r="P219" s="912"/>
    </row>
    <row r="220" spans="1:16">
      <c r="A220" s="929" t="s">
        <v>4012</v>
      </c>
      <c r="B220" s="930">
        <v>0</v>
      </c>
      <c r="C220" s="931">
        <v>1536</v>
      </c>
      <c r="D220" s="931">
        <v>0</v>
      </c>
      <c r="E220" s="931">
        <v>0</v>
      </c>
      <c r="F220" s="932">
        <v>0</v>
      </c>
      <c r="G220" s="933">
        <v>0</v>
      </c>
      <c r="H220" s="933">
        <v>0</v>
      </c>
      <c r="I220" s="933">
        <v>0</v>
      </c>
      <c r="J220" s="933">
        <v>0</v>
      </c>
      <c r="K220" s="933">
        <v>1536</v>
      </c>
      <c r="L220" s="933">
        <v>0</v>
      </c>
      <c r="M220" s="934">
        <v>2.7474042404676702</v>
      </c>
      <c r="N220" s="935">
        <v>0.117267254166303</v>
      </c>
      <c r="O220" s="935">
        <v>1.0051478928540299E-2</v>
      </c>
      <c r="P220" s="912"/>
    </row>
    <row r="221" spans="1:16">
      <c r="A221" s="929" t="s">
        <v>4013</v>
      </c>
      <c r="B221" s="930">
        <v>0</v>
      </c>
      <c r="C221" s="931">
        <v>7830</v>
      </c>
      <c r="D221" s="931">
        <v>0</v>
      </c>
      <c r="E221" s="931">
        <v>7</v>
      </c>
      <c r="F221" s="932">
        <v>0</v>
      </c>
      <c r="G221" s="933">
        <v>0</v>
      </c>
      <c r="H221" s="933">
        <v>0</v>
      </c>
      <c r="I221" s="933">
        <v>0</v>
      </c>
      <c r="J221" s="933">
        <v>0</v>
      </c>
      <c r="K221" s="933">
        <v>7823</v>
      </c>
      <c r="L221" s="933">
        <v>0</v>
      </c>
      <c r="M221" s="934">
        <v>4.6073859174592098</v>
      </c>
      <c r="N221" s="935">
        <v>0.20477270744263201</v>
      </c>
      <c r="O221" s="935">
        <v>3.41287845737719E-2</v>
      </c>
      <c r="P221" s="912"/>
    </row>
    <row r="222" spans="1:16">
      <c r="A222" s="929" t="s">
        <v>4014</v>
      </c>
      <c r="B222" s="930">
        <v>0</v>
      </c>
      <c r="C222" s="931">
        <v>1312</v>
      </c>
      <c r="D222" s="931">
        <v>0</v>
      </c>
      <c r="E222" s="931">
        <v>0</v>
      </c>
      <c r="F222" s="932">
        <v>0</v>
      </c>
      <c r="G222" s="933">
        <v>0</v>
      </c>
      <c r="H222" s="933">
        <v>0</v>
      </c>
      <c r="I222" s="933">
        <v>0</v>
      </c>
      <c r="J222" s="933">
        <v>0</v>
      </c>
      <c r="K222" s="933">
        <v>1312</v>
      </c>
      <c r="L222" s="933">
        <v>0</v>
      </c>
      <c r="M222" s="934">
        <v>1.99186807433906</v>
      </c>
      <c r="N222" s="935">
        <v>5.4776372044324201E-2</v>
      </c>
      <c r="O222" s="935">
        <v>1.74288456504668E-2</v>
      </c>
      <c r="P222" s="912"/>
    </row>
    <row r="223" spans="1:16">
      <c r="A223" s="929" t="s">
        <v>4015</v>
      </c>
      <c r="B223" s="930">
        <v>0</v>
      </c>
      <c r="C223" s="931">
        <v>1</v>
      </c>
      <c r="D223" s="931">
        <v>0</v>
      </c>
      <c r="E223" s="931">
        <v>12</v>
      </c>
      <c r="F223" s="932">
        <v>0</v>
      </c>
      <c r="G223" s="933">
        <v>0</v>
      </c>
      <c r="H223" s="933">
        <v>0</v>
      </c>
      <c r="I223" s="933">
        <v>0</v>
      </c>
      <c r="J223" s="933">
        <v>0</v>
      </c>
      <c r="K223" s="933">
        <v>0</v>
      </c>
      <c r="L223" s="933">
        <v>0</v>
      </c>
      <c r="M223" s="934">
        <v>0</v>
      </c>
      <c r="N223" s="935">
        <v>0</v>
      </c>
      <c r="O223" s="935">
        <v>0</v>
      </c>
      <c r="P223" s="912"/>
    </row>
    <row r="224" spans="1:16">
      <c r="A224" s="929" t="s">
        <v>4016</v>
      </c>
      <c r="B224" s="930">
        <v>0</v>
      </c>
      <c r="C224" s="931">
        <v>37</v>
      </c>
      <c r="D224" s="931">
        <v>0</v>
      </c>
      <c r="E224" s="931">
        <v>0</v>
      </c>
      <c r="F224" s="932">
        <v>0</v>
      </c>
      <c r="G224" s="933">
        <v>0</v>
      </c>
      <c r="H224" s="933">
        <v>0</v>
      </c>
      <c r="I224" s="933">
        <v>0</v>
      </c>
      <c r="J224" s="933">
        <v>0</v>
      </c>
      <c r="K224" s="933">
        <v>37</v>
      </c>
      <c r="L224" s="933">
        <v>0</v>
      </c>
      <c r="M224" s="934">
        <v>3.3090480760841097E-2</v>
      </c>
      <c r="N224" s="935">
        <v>1.21062734490882E-3</v>
      </c>
      <c r="O224" s="935">
        <v>3.2283395864235199E-4</v>
      </c>
      <c r="P224" s="912"/>
    </row>
    <row r="225" spans="1:16">
      <c r="A225" s="929" t="s">
        <v>4017</v>
      </c>
      <c r="B225" s="930">
        <v>0</v>
      </c>
      <c r="C225" s="931">
        <v>1864</v>
      </c>
      <c r="D225" s="931">
        <v>0</v>
      </c>
      <c r="E225" s="931">
        <v>5</v>
      </c>
      <c r="F225" s="932">
        <v>0</v>
      </c>
      <c r="G225" s="933">
        <v>0</v>
      </c>
      <c r="H225" s="933">
        <v>0</v>
      </c>
      <c r="I225" s="933">
        <v>0</v>
      </c>
      <c r="J225" s="933">
        <v>0</v>
      </c>
      <c r="K225" s="933">
        <v>1859</v>
      </c>
      <c r="L225" s="933">
        <v>0</v>
      </c>
      <c r="M225" s="934">
        <v>1.15569103917634</v>
      </c>
      <c r="N225" s="935">
        <v>5.0079945030974599E-2</v>
      </c>
      <c r="O225" s="935">
        <v>1.15569103917634E-2</v>
      </c>
      <c r="P225" s="912"/>
    </row>
    <row r="226" spans="1:16">
      <c r="A226" s="929" t="s">
        <v>4018</v>
      </c>
      <c r="B226" s="930">
        <v>0</v>
      </c>
      <c r="C226" s="931">
        <v>2055</v>
      </c>
      <c r="D226" s="931">
        <v>0</v>
      </c>
      <c r="E226" s="931">
        <v>1</v>
      </c>
      <c r="F226" s="932">
        <v>0</v>
      </c>
      <c r="G226" s="933">
        <v>0</v>
      </c>
      <c r="H226" s="933">
        <v>0</v>
      </c>
      <c r="I226" s="933">
        <v>0</v>
      </c>
      <c r="J226" s="933">
        <v>0</v>
      </c>
      <c r="K226" s="933">
        <v>2054</v>
      </c>
      <c r="L226" s="933">
        <v>0</v>
      </c>
      <c r="M226" s="934">
        <v>2.1734477794258802</v>
      </c>
      <c r="N226" s="935">
        <v>0.13750383910653499</v>
      </c>
      <c r="O226" s="935">
        <v>2.6613646278684198E-2</v>
      </c>
      <c r="P226" s="912"/>
    </row>
    <row r="227" spans="1:16">
      <c r="A227" s="929" t="s">
        <v>4019</v>
      </c>
      <c r="B227" s="930">
        <v>0</v>
      </c>
      <c r="C227" s="931">
        <v>126</v>
      </c>
      <c r="D227" s="931">
        <v>0</v>
      </c>
      <c r="E227" s="931">
        <v>9</v>
      </c>
      <c r="F227" s="932">
        <v>0</v>
      </c>
      <c r="G227" s="933">
        <v>0</v>
      </c>
      <c r="H227" s="933">
        <v>0</v>
      </c>
      <c r="I227" s="933">
        <v>0</v>
      </c>
      <c r="J227" s="933">
        <v>0</v>
      </c>
      <c r="K227" s="933">
        <v>117</v>
      </c>
      <c r="L227" s="933">
        <v>0</v>
      </c>
      <c r="M227" s="934">
        <v>0.12380398743565101</v>
      </c>
      <c r="N227" s="935">
        <v>7.83249716429631E-3</v>
      </c>
      <c r="O227" s="935">
        <v>1.5159671930896101E-3</v>
      </c>
      <c r="P227" s="912"/>
    </row>
    <row r="228" spans="1:16">
      <c r="A228" s="924"/>
      <c r="B228" s="925"/>
      <c r="C228" s="926"/>
      <c r="D228" s="926"/>
      <c r="E228" s="926"/>
      <c r="F228" s="925"/>
      <c r="G228" s="926"/>
      <c r="H228" s="926"/>
      <c r="I228" s="926"/>
      <c r="J228" s="926"/>
      <c r="K228" s="926"/>
      <c r="L228" s="926"/>
      <c r="M228" s="927"/>
      <c r="N228" s="928"/>
      <c r="O228" s="928"/>
      <c r="P228" s="912"/>
    </row>
    <row r="229" spans="1:16">
      <c r="A229" s="917" t="s">
        <v>4222</v>
      </c>
      <c r="B229" s="918">
        <v>23975</v>
      </c>
      <c r="C229" s="919">
        <v>28463</v>
      </c>
      <c r="D229" s="919">
        <v>0</v>
      </c>
      <c r="E229" s="919">
        <v>1628</v>
      </c>
      <c r="F229" s="920">
        <v>0</v>
      </c>
      <c r="G229" s="921">
        <v>0</v>
      </c>
      <c r="H229" s="921">
        <v>716</v>
      </c>
      <c r="I229" s="921">
        <v>1360</v>
      </c>
      <c r="J229" s="921">
        <v>0</v>
      </c>
      <c r="K229" s="921">
        <v>48717</v>
      </c>
      <c r="L229" s="921">
        <v>0</v>
      </c>
      <c r="M229" s="922">
        <v>57.684829857778603</v>
      </c>
      <c r="N229" s="923">
        <v>0.65642273798097905</v>
      </c>
      <c r="O229" s="923">
        <v>0.26566252944769198</v>
      </c>
      <c r="P229" s="912"/>
    </row>
    <row r="230" spans="1:16">
      <c r="A230" s="929" t="s">
        <v>4021</v>
      </c>
      <c r="B230" s="930">
        <v>0</v>
      </c>
      <c r="C230" s="931">
        <v>97</v>
      </c>
      <c r="D230" s="931">
        <v>0</v>
      </c>
      <c r="E230" s="931">
        <v>3</v>
      </c>
      <c r="F230" s="932">
        <v>0</v>
      </c>
      <c r="G230" s="933">
        <v>0</v>
      </c>
      <c r="H230" s="933">
        <v>0</v>
      </c>
      <c r="I230" s="933">
        <v>0</v>
      </c>
      <c r="J230" s="933">
        <v>0</v>
      </c>
      <c r="K230" s="933">
        <v>94</v>
      </c>
      <c r="L230" s="933">
        <v>0</v>
      </c>
      <c r="M230" s="934">
        <v>0.24748713026786501</v>
      </c>
      <c r="N230" s="935">
        <v>2.7660326324055501E-3</v>
      </c>
      <c r="O230" s="935">
        <v>2.3147325713288501E-2</v>
      </c>
      <c r="P230" s="912"/>
    </row>
    <row r="231" spans="1:16">
      <c r="A231" s="929" t="s">
        <v>4022</v>
      </c>
      <c r="B231" s="930">
        <v>7952</v>
      </c>
      <c r="C231" s="931">
        <v>0</v>
      </c>
      <c r="D231" s="931">
        <v>0</v>
      </c>
      <c r="E231" s="931">
        <v>0</v>
      </c>
      <c r="F231" s="932">
        <v>0</v>
      </c>
      <c r="G231" s="933">
        <v>0</v>
      </c>
      <c r="H231" s="933">
        <v>0</v>
      </c>
      <c r="I231" s="933">
        <v>239</v>
      </c>
      <c r="J231" s="933">
        <v>0</v>
      </c>
      <c r="K231" s="933">
        <v>7713</v>
      </c>
      <c r="L231" s="933">
        <v>0</v>
      </c>
      <c r="M231" s="934">
        <v>11.0906762062647</v>
      </c>
      <c r="N231" s="935">
        <v>0.139979408428584</v>
      </c>
      <c r="O231" s="935">
        <v>2.1535293604397501E-2</v>
      </c>
      <c r="P231" s="912"/>
    </row>
    <row r="232" spans="1:16">
      <c r="A232" s="929" t="s">
        <v>4023</v>
      </c>
      <c r="B232" s="930">
        <v>0</v>
      </c>
      <c r="C232" s="931">
        <v>0</v>
      </c>
      <c r="D232" s="931">
        <v>0</v>
      </c>
      <c r="E232" s="931">
        <v>0</v>
      </c>
      <c r="F232" s="932">
        <v>0</v>
      </c>
      <c r="G232" s="933">
        <v>0</v>
      </c>
      <c r="H232" s="933">
        <v>0</v>
      </c>
      <c r="I232" s="933">
        <v>0</v>
      </c>
      <c r="J232" s="933">
        <v>0</v>
      </c>
      <c r="K232" s="933">
        <v>0</v>
      </c>
      <c r="L232" s="933">
        <v>0</v>
      </c>
      <c r="M232" s="934">
        <v>0</v>
      </c>
      <c r="N232" s="935">
        <v>0</v>
      </c>
      <c r="O232" s="935">
        <v>0</v>
      </c>
      <c r="P232" s="912"/>
    </row>
    <row r="233" spans="1:16">
      <c r="A233" s="929" t="s">
        <v>4024</v>
      </c>
      <c r="B233" s="930">
        <v>0</v>
      </c>
      <c r="C233" s="931">
        <v>517</v>
      </c>
      <c r="D233" s="931">
        <v>0</v>
      </c>
      <c r="E233" s="931">
        <v>0</v>
      </c>
      <c r="F233" s="932">
        <v>0</v>
      </c>
      <c r="G233" s="933">
        <v>0</v>
      </c>
      <c r="H233" s="933">
        <v>0</v>
      </c>
      <c r="I233" s="933">
        <v>0</v>
      </c>
      <c r="J233" s="933">
        <v>0</v>
      </c>
      <c r="K233" s="933">
        <v>517</v>
      </c>
      <c r="L233" s="933">
        <v>0</v>
      </c>
      <c r="M233" s="934">
        <v>2.2694590349882202</v>
      </c>
      <c r="N233" s="935">
        <v>1.7457377192217099E-2</v>
      </c>
      <c r="O233" s="935">
        <v>2.9095628653695101E-3</v>
      </c>
      <c r="P233" s="912"/>
    </row>
    <row r="234" spans="1:16">
      <c r="A234" s="929" t="s">
        <v>4025</v>
      </c>
      <c r="B234" s="930">
        <v>0</v>
      </c>
      <c r="C234" s="931">
        <v>13</v>
      </c>
      <c r="D234" s="931">
        <v>0</v>
      </c>
      <c r="E234" s="931">
        <v>0</v>
      </c>
      <c r="F234" s="932">
        <v>0</v>
      </c>
      <c r="G234" s="933">
        <v>0</v>
      </c>
      <c r="H234" s="933">
        <v>0</v>
      </c>
      <c r="I234" s="933">
        <v>0</v>
      </c>
      <c r="J234" s="933">
        <v>0</v>
      </c>
      <c r="K234" s="933">
        <v>13</v>
      </c>
      <c r="L234" s="933">
        <v>0</v>
      </c>
      <c r="M234" s="934">
        <v>1.8154175028356999E-2</v>
      </c>
      <c r="N234" s="935">
        <v>3.0256958380595099E-4</v>
      </c>
      <c r="O234" s="935">
        <v>1.10025303202164E-4</v>
      </c>
      <c r="P234" s="912"/>
    </row>
    <row r="235" spans="1:16">
      <c r="A235" s="929" t="s">
        <v>4026</v>
      </c>
      <c r="B235" s="930">
        <v>0</v>
      </c>
      <c r="C235" s="931">
        <v>0</v>
      </c>
      <c r="D235" s="931">
        <v>0</v>
      </c>
      <c r="E235" s="931">
        <v>0</v>
      </c>
      <c r="F235" s="932">
        <v>0</v>
      </c>
      <c r="G235" s="933">
        <v>0</v>
      </c>
      <c r="H235" s="933">
        <v>0</v>
      </c>
      <c r="I235" s="933">
        <v>0</v>
      </c>
      <c r="J235" s="933">
        <v>0</v>
      </c>
      <c r="K235" s="933">
        <v>0</v>
      </c>
      <c r="L235" s="933">
        <v>0</v>
      </c>
      <c r="M235" s="934">
        <v>0</v>
      </c>
      <c r="N235" s="935">
        <v>0</v>
      </c>
      <c r="O235" s="935">
        <v>0</v>
      </c>
      <c r="P235" s="912"/>
    </row>
    <row r="236" spans="1:16">
      <c r="A236" s="929" t="s">
        <v>4027</v>
      </c>
      <c r="B236" s="930">
        <v>0</v>
      </c>
      <c r="C236" s="931">
        <v>0</v>
      </c>
      <c r="D236" s="931">
        <v>0</v>
      </c>
      <c r="E236" s="931">
        <v>0</v>
      </c>
      <c r="F236" s="932">
        <v>0</v>
      </c>
      <c r="G236" s="933">
        <v>0</v>
      </c>
      <c r="H236" s="933">
        <v>0</v>
      </c>
      <c r="I236" s="933">
        <v>0</v>
      </c>
      <c r="J236" s="933">
        <v>0</v>
      </c>
      <c r="K236" s="933">
        <v>0</v>
      </c>
      <c r="L236" s="933">
        <v>0</v>
      </c>
      <c r="M236" s="934">
        <v>0</v>
      </c>
      <c r="N236" s="935">
        <v>0</v>
      </c>
      <c r="O236" s="935">
        <v>0</v>
      </c>
      <c r="P236" s="912"/>
    </row>
    <row r="237" spans="1:16">
      <c r="A237" s="929" t="s">
        <v>4028</v>
      </c>
      <c r="B237" s="930">
        <v>9674</v>
      </c>
      <c r="C237" s="931">
        <v>0</v>
      </c>
      <c r="D237" s="931">
        <v>0</v>
      </c>
      <c r="E237" s="931">
        <v>1298</v>
      </c>
      <c r="F237" s="932">
        <v>0</v>
      </c>
      <c r="G237" s="933">
        <v>0</v>
      </c>
      <c r="H237" s="933">
        <v>0</v>
      </c>
      <c r="I237" s="933">
        <v>395</v>
      </c>
      <c r="J237" s="933">
        <v>0</v>
      </c>
      <c r="K237" s="933">
        <v>7981</v>
      </c>
      <c r="L237" s="933">
        <v>0</v>
      </c>
      <c r="M237" s="934">
        <v>5.13566660849839</v>
      </c>
      <c r="N237" s="935">
        <v>6.1627999301980603E-2</v>
      </c>
      <c r="O237" s="935">
        <v>2.0542666433993498E-2</v>
      </c>
      <c r="P237" s="912"/>
    </row>
    <row r="238" spans="1:16">
      <c r="A238" s="929" t="s">
        <v>4029</v>
      </c>
      <c r="B238" s="930">
        <v>0</v>
      </c>
      <c r="C238" s="931">
        <v>2</v>
      </c>
      <c r="D238" s="931">
        <v>0</v>
      </c>
      <c r="E238" s="931">
        <v>0</v>
      </c>
      <c r="F238" s="932">
        <v>0</v>
      </c>
      <c r="G238" s="933">
        <v>0</v>
      </c>
      <c r="H238" s="933">
        <v>0</v>
      </c>
      <c r="I238" s="933">
        <v>0</v>
      </c>
      <c r="J238" s="933">
        <v>0</v>
      </c>
      <c r="K238" s="933">
        <v>2</v>
      </c>
      <c r="L238" s="933">
        <v>0</v>
      </c>
      <c r="M238" s="934">
        <v>2.1219788849140601E-3</v>
      </c>
      <c r="N238" s="935">
        <v>3.9089084722101003E-5</v>
      </c>
      <c r="O238" s="935">
        <v>1.9544542361050501E-5</v>
      </c>
      <c r="P238" s="912"/>
    </row>
    <row r="239" spans="1:16">
      <c r="A239" s="929" t="s">
        <v>4030</v>
      </c>
      <c r="B239" s="930">
        <v>0</v>
      </c>
      <c r="C239" s="931">
        <v>680</v>
      </c>
      <c r="D239" s="931">
        <v>0</v>
      </c>
      <c r="E239" s="931">
        <v>0</v>
      </c>
      <c r="F239" s="932">
        <v>0</v>
      </c>
      <c r="G239" s="933">
        <v>0</v>
      </c>
      <c r="H239" s="933">
        <v>0</v>
      </c>
      <c r="I239" s="933">
        <v>0</v>
      </c>
      <c r="J239" s="933">
        <v>0</v>
      </c>
      <c r="K239" s="933">
        <v>680</v>
      </c>
      <c r="L239" s="933">
        <v>0</v>
      </c>
      <c r="M239" s="934">
        <v>0.340563650641305</v>
      </c>
      <c r="N239" s="935">
        <v>5.8145013524125303E-3</v>
      </c>
      <c r="O239" s="935">
        <v>1.6612861006892899E-3</v>
      </c>
      <c r="P239" s="912"/>
    </row>
    <row r="240" spans="1:16">
      <c r="A240" s="929" t="s">
        <v>4031</v>
      </c>
      <c r="B240" s="930">
        <v>0</v>
      </c>
      <c r="C240" s="931">
        <v>1683</v>
      </c>
      <c r="D240" s="931">
        <v>0</v>
      </c>
      <c r="E240" s="931">
        <v>1</v>
      </c>
      <c r="F240" s="932">
        <v>0</v>
      </c>
      <c r="G240" s="933">
        <v>0</v>
      </c>
      <c r="H240" s="933">
        <v>0</v>
      </c>
      <c r="I240" s="933">
        <v>0</v>
      </c>
      <c r="J240" s="933">
        <v>0</v>
      </c>
      <c r="K240" s="933">
        <v>1682</v>
      </c>
      <c r="L240" s="933">
        <v>0</v>
      </c>
      <c r="M240" s="934">
        <v>1.10949480848094</v>
      </c>
      <c r="N240" s="935">
        <v>1.8491580141348898E-2</v>
      </c>
      <c r="O240" s="935">
        <v>1.3208271529534899E-2</v>
      </c>
      <c r="P240" s="912"/>
    </row>
    <row r="241" spans="1:16">
      <c r="A241" s="929" t="s">
        <v>4032</v>
      </c>
      <c r="B241" s="930">
        <v>0</v>
      </c>
      <c r="C241" s="931">
        <v>4846</v>
      </c>
      <c r="D241" s="931">
        <v>0</v>
      </c>
      <c r="E241" s="931">
        <v>0</v>
      </c>
      <c r="F241" s="932">
        <v>0</v>
      </c>
      <c r="G241" s="933">
        <v>0</v>
      </c>
      <c r="H241" s="933">
        <v>0</v>
      </c>
      <c r="I241" s="933">
        <v>48</v>
      </c>
      <c r="J241" s="933">
        <v>0</v>
      </c>
      <c r="K241" s="933">
        <v>4798</v>
      </c>
      <c r="L241" s="933">
        <v>0</v>
      </c>
      <c r="M241" s="934">
        <v>3.5416700113428199</v>
      </c>
      <c r="N241" s="935">
        <v>6.7819212983160307E-2</v>
      </c>
      <c r="O241" s="935">
        <v>7.5354681092400302E-3</v>
      </c>
      <c r="P241" s="912"/>
    </row>
    <row r="242" spans="1:16">
      <c r="A242" s="929" t="s">
        <v>4033</v>
      </c>
      <c r="B242" s="930">
        <v>0</v>
      </c>
      <c r="C242" s="931">
        <v>4159</v>
      </c>
      <c r="D242" s="931">
        <v>0</v>
      </c>
      <c r="E242" s="931">
        <v>0</v>
      </c>
      <c r="F242" s="932">
        <v>0</v>
      </c>
      <c r="G242" s="933">
        <v>0</v>
      </c>
      <c r="H242" s="933">
        <v>0</v>
      </c>
      <c r="I242" s="933">
        <v>0</v>
      </c>
      <c r="J242" s="933">
        <v>0</v>
      </c>
      <c r="K242" s="933">
        <v>4159</v>
      </c>
      <c r="L242" s="933">
        <v>0</v>
      </c>
      <c r="M242" s="934">
        <v>3.2895327632841802</v>
      </c>
      <c r="N242" s="935">
        <v>5.37066573597417E-2</v>
      </c>
      <c r="O242" s="935">
        <v>6.7133321699677203E-3</v>
      </c>
      <c r="P242" s="912"/>
    </row>
    <row r="243" spans="1:16">
      <c r="A243" s="929" t="s">
        <v>4034</v>
      </c>
      <c r="B243" s="930">
        <v>645</v>
      </c>
      <c r="C243" s="931">
        <v>25</v>
      </c>
      <c r="D243" s="931">
        <v>0</v>
      </c>
      <c r="E243" s="931">
        <v>0</v>
      </c>
      <c r="F243" s="932">
        <v>0</v>
      </c>
      <c r="G243" s="933">
        <v>0</v>
      </c>
      <c r="H243" s="933">
        <v>0</v>
      </c>
      <c r="I243" s="933">
        <v>25</v>
      </c>
      <c r="J243" s="933">
        <v>0</v>
      </c>
      <c r="K243" s="933">
        <v>645</v>
      </c>
      <c r="L243" s="933">
        <v>0</v>
      </c>
      <c r="M243" s="934">
        <v>0.86358302067882398</v>
      </c>
      <c r="N243" s="935">
        <v>1.7009968589128399E-2</v>
      </c>
      <c r="O243" s="935">
        <v>1.30845912224064E-2</v>
      </c>
      <c r="P243" s="912"/>
    </row>
    <row r="244" spans="1:16">
      <c r="A244" s="929" t="s">
        <v>4035</v>
      </c>
      <c r="B244" s="930">
        <v>0</v>
      </c>
      <c r="C244" s="931">
        <v>1896</v>
      </c>
      <c r="D244" s="931">
        <v>0</v>
      </c>
      <c r="E244" s="931">
        <v>0</v>
      </c>
      <c r="F244" s="932">
        <v>0</v>
      </c>
      <c r="G244" s="933">
        <v>0</v>
      </c>
      <c r="H244" s="933">
        <v>5697.6744186046499</v>
      </c>
      <c r="I244" s="933">
        <v>11</v>
      </c>
      <c r="J244" s="933">
        <v>0</v>
      </c>
      <c r="K244" s="933">
        <v>0</v>
      </c>
      <c r="L244" s="933">
        <v>0</v>
      </c>
      <c r="M244" s="934">
        <v>0</v>
      </c>
      <c r="N244" s="935">
        <v>0</v>
      </c>
      <c r="O244" s="935">
        <v>0</v>
      </c>
      <c r="P244" s="912"/>
    </row>
    <row r="245" spans="1:16">
      <c r="A245" s="929" t="s">
        <v>4036</v>
      </c>
      <c r="B245" s="930">
        <v>0</v>
      </c>
      <c r="C245" s="931">
        <v>5109</v>
      </c>
      <c r="D245" s="931">
        <v>0</v>
      </c>
      <c r="E245" s="931">
        <v>0</v>
      </c>
      <c r="F245" s="932">
        <v>0</v>
      </c>
      <c r="G245" s="933">
        <v>0</v>
      </c>
      <c r="H245" s="933">
        <v>0</v>
      </c>
      <c r="I245" s="933">
        <v>53</v>
      </c>
      <c r="J245" s="933">
        <v>0</v>
      </c>
      <c r="K245" s="933">
        <v>5056</v>
      </c>
      <c r="L245" s="933">
        <v>0</v>
      </c>
      <c r="M245" s="934">
        <v>5.8209510513916802</v>
      </c>
      <c r="N245" s="935">
        <v>3.0108367507198301E-2</v>
      </c>
      <c r="O245" s="935">
        <v>4.01444900095978E-2</v>
      </c>
      <c r="P245" s="912"/>
    </row>
    <row r="246" spans="1:16">
      <c r="A246" s="929" t="s">
        <v>4037</v>
      </c>
      <c r="B246" s="930">
        <v>0</v>
      </c>
      <c r="C246" s="931">
        <v>1983</v>
      </c>
      <c r="D246" s="931">
        <v>0</v>
      </c>
      <c r="E246" s="931">
        <v>0</v>
      </c>
      <c r="F246" s="932">
        <v>0</v>
      </c>
      <c r="G246" s="933">
        <v>0</v>
      </c>
      <c r="H246" s="933">
        <v>0</v>
      </c>
      <c r="I246" s="933">
        <v>0</v>
      </c>
      <c r="J246" s="933">
        <v>0</v>
      </c>
      <c r="K246" s="933">
        <v>1983</v>
      </c>
      <c r="L246" s="933">
        <v>0</v>
      </c>
      <c r="M246" s="934">
        <v>2.11735123462176</v>
      </c>
      <c r="N246" s="935">
        <v>1.5398918069976401E-2</v>
      </c>
      <c r="O246" s="935">
        <v>7.6994590349882203E-3</v>
      </c>
      <c r="P246" s="912"/>
    </row>
    <row r="247" spans="1:16">
      <c r="A247" s="929" t="s">
        <v>4038</v>
      </c>
      <c r="B247" s="930">
        <v>0</v>
      </c>
      <c r="C247" s="931">
        <v>0</v>
      </c>
      <c r="D247" s="931">
        <v>0</v>
      </c>
      <c r="E247" s="931">
        <v>0</v>
      </c>
      <c r="F247" s="932">
        <v>0</v>
      </c>
      <c r="G247" s="933">
        <v>0</v>
      </c>
      <c r="H247" s="933">
        <v>0</v>
      </c>
      <c r="I247" s="933">
        <v>0</v>
      </c>
      <c r="J247" s="933">
        <v>0</v>
      </c>
      <c r="K247" s="933">
        <v>0</v>
      </c>
      <c r="L247" s="933">
        <v>0</v>
      </c>
      <c r="M247" s="934">
        <v>0</v>
      </c>
      <c r="N247" s="935">
        <v>0</v>
      </c>
      <c r="O247" s="935">
        <v>0</v>
      </c>
      <c r="P247" s="912"/>
    </row>
    <row r="248" spans="1:16">
      <c r="A248" s="929" t="s">
        <v>4039</v>
      </c>
      <c r="B248" s="930">
        <v>0</v>
      </c>
      <c r="C248" s="931">
        <v>10</v>
      </c>
      <c r="D248" s="931">
        <v>0</v>
      </c>
      <c r="E248" s="931">
        <v>0</v>
      </c>
      <c r="F248" s="932">
        <v>0</v>
      </c>
      <c r="G248" s="933">
        <v>0</v>
      </c>
      <c r="H248" s="933">
        <v>0</v>
      </c>
      <c r="I248" s="933">
        <v>0</v>
      </c>
      <c r="J248" s="933">
        <v>0</v>
      </c>
      <c r="K248" s="933">
        <v>10</v>
      </c>
      <c r="L248" s="933">
        <v>0</v>
      </c>
      <c r="M248" s="934">
        <v>9.6370299275804899E-3</v>
      </c>
      <c r="N248" s="935">
        <v>2.0504318994852099E-4</v>
      </c>
      <c r="O248" s="935">
        <v>6.15129569845563E-5</v>
      </c>
      <c r="P248" s="912"/>
    </row>
    <row r="249" spans="1:16">
      <c r="A249" s="929" t="s">
        <v>4040</v>
      </c>
      <c r="B249" s="930">
        <v>0</v>
      </c>
      <c r="C249" s="931">
        <v>21</v>
      </c>
      <c r="D249" s="931">
        <v>0</v>
      </c>
      <c r="E249" s="931">
        <v>0</v>
      </c>
      <c r="F249" s="932">
        <v>0</v>
      </c>
      <c r="G249" s="933">
        <v>0</v>
      </c>
      <c r="H249" s="933">
        <v>0</v>
      </c>
      <c r="I249" s="933">
        <v>0</v>
      </c>
      <c r="J249" s="933">
        <v>0</v>
      </c>
      <c r="K249" s="933">
        <v>21</v>
      </c>
      <c r="L249" s="933">
        <v>0</v>
      </c>
      <c r="M249" s="934">
        <v>2.1437919902277301E-2</v>
      </c>
      <c r="N249" s="935">
        <v>4.1226769042840901E-4</v>
      </c>
      <c r="O249" s="935">
        <v>1.2368030712852301E-4</v>
      </c>
      <c r="P249" s="912"/>
    </row>
    <row r="250" spans="1:16">
      <c r="A250" s="929" t="s">
        <v>4041</v>
      </c>
      <c r="B250" s="930">
        <v>0</v>
      </c>
      <c r="C250" s="931">
        <v>50</v>
      </c>
      <c r="D250" s="931">
        <v>0</v>
      </c>
      <c r="E250" s="931">
        <v>0</v>
      </c>
      <c r="F250" s="932">
        <v>0</v>
      </c>
      <c r="G250" s="933">
        <v>0</v>
      </c>
      <c r="H250" s="933">
        <v>0</v>
      </c>
      <c r="I250" s="933">
        <v>0</v>
      </c>
      <c r="J250" s="933">
        <v>0</v>
      </c>
      <c r="K250" s="933">
        <v>50</v>
      </c>
      <c r="L250" s="933">
        <v>0</v>
      </c>
      <c r="M250" s="934">
        <v>6.6224587732309603E-2</v>
      </c>
      <c r="N250" s="935">
        <v>1.05575429718175E-3</v>
      </c>
      <c r="O250" s="935">
        <v>1.91955326760318E-4</v>
      </c>
      <c r="P250" s="912"/>
    </row>
    <row r="251" spans="1:16">
      <c r="A251" s="929" t="s">
        <v>4042</v>
      </c>
      <c r="B251" s="930">
        <v>0</v>
      </c>
      <c r="C251" s="931">
        <v>302</v>
      </c>
      <c r="D251" s="931">
        <v>0</v>
      </c>
      <c r="E251" s="931">
        <v>0</v>
      </c>
      <c r="F251" s="932">
        <v>0</v>
      </c>
      <c r="G251" s="933">
        <v>0</v>
      </c>
      <c r="H251" s="933">
        <v>0</v>
      </c>
      <c r="I251" s="933">
        <v>0</v>
      </c>
      <c r="J251" s="933">
        <v>0</v>
      </c>
      <c r="K251" s="933">
        <v>302</v>
      </c>
      <c r="L251" s="933">
        <v>0</v>
      </c>
      <c r="M251" s="934">
        <v>0.26383169007939999</v>
      </c>
      <c r="N251" s="935">
        <v>5.2766338015879898E-3</v>
      </c>
      <c r="O251" s="935">
        <v>1.75887793386266E-3</v>
      </c>
      <c r="P251" s="912"/>
    </row>
    <row r="252" spans="1:16">
      <c r="A252" s="929" t="s">
        <v>4043</v>
      </c>
      <c r="B252" s="930">
        <v>0</v>
      </c>
      <c r="C252" s="931">
        <v>576</v>
      </c>
      <c r="D252" s="931">
        <v>0</v>
      </c>
      <c r="E252" s="931">
        <v>1</v>
      </c>
      <c r="F252" s="932">
        <v>0</v>
      </c>
      <c r="G252" s="933">
        <v>0</v>
      </c>
      <c r="H252" s="933">
        <v>0</v>
      </c>
      <c r="I252" s="933">
        <v>0</v>
      </c>
      <c r="J252" s="933">
        <v>0</v>
      </c>
      <c r="K252" s="933">
        <v>575</v>
      </c>
      <c r="L252" s="933">
        <v>0</v>
      </c>
      <c r="M252" s="934">
        <v>0.64619143181223304</v>
      </c>
      <c r="N252" s="935">
        <v>8.0773928976529095E-3</v>
      </c>
      <c r="O252" s="935">
        <v>4.6156530843730901E-3</v>
      </c>
      <c r="P252" s="912"/>
    </row>
    <row r="253" spans="1:16">
      <c r="A253" s="929" t="s">
        <v>4045</v>
      </c>
      <c r="B253" s="930">
        <v>0</v>
      </c>
      <c r="C253" s="931">
        <v>7</v>
      </c>
      <c r="D253" s="931">
        <v>0</v>
      </c>
      <c r="E253" s="931">
        <v>0</v>
      </c>
      <c r="F253" s="932">
        <v>0</v>
      </c>
      <c r="G253" s="933">
        <v>0</v>
      </c>
      <c r="H253" s="933">
        <v>0</v>
      </c>
      <c r="I253" s="933">
        <v>0</v>
      </c>
      <c r="J253" s="933">
        <v>0</v>
      </c>
      <c r="K253" s="933">
        <v>7</v>
      </c>
      <c r="L253" s="933">
        <v>0</v>
      </c>
      <c r="M253" s="934">
        <v>8.8866591047901608E-3</v>
      </c>
      <c r="N253" s="935">
        <v>1.9254428060378701E-4</v>
      </c>
      <c r="O253" s="935">
        <v>8.8866591047901606E-5</v>
      </c>
      <c r="P253" s="912"/>
    </row>
    <row r="254" spans="1:16">
      <c r="A254" s="929" t="s">
        <v>4046</v>
      </c>
      <c r="B254" s="930">
        <v>0</v>
      </c>
      <c r="C254" s="931">
        <v>641</v>
      </c>
      <c r="D254" s="931">
        <v>0</v>
      </c>
      <c r="E254" s="931">
        <v>0</v>
      </c>
      <c r="F254" s="932">
        <v>0</v>
      </c>
      <c r="G254" s="933">
        <v>0</v>
      </c>
      <c r="H254" s="933">
        <v>0</v>
      </c>
      <c r="I254" s="933">
        <v>0</v>
      </c>
      <c r="J254" s="933">
        <v>0</v>
      </c>
      <c r="K254" s="933">
        <v>641</v>
      </c>
      <c r="L254" s="933">
        <v>0</v>
      </c>
      <c r="M254" s="934">
        <v>0.65017232353197796</v>
      </c>
      <c r="N254" s="935">
        <v>1.1535315417502801E-2</v>
      </c>
      <c r="O254" s="935">
        <v>5.2433251897740204E-3</v>
      </c>
      <c r="P254" s="912"/>
    </row>
    <row r="255" spans="1:16">
      <c r="A255" s="929" t="s">
        <v>4047</v>
      </c>
      <c r="B255" s="930">
        <v>0</v>
      </c>
      <c r="C255" s="931">
        <v>0</v>
      </c>
      <c r="D255" s="931">
        <v>0</v>
      </c>
      <c r="E255" s="931">
        <v>0</v>
      </c>
      <c r="F255" s="932">
        <v>0</v>
      </c>
      <c r="G255" s="933">
        <v>0</v>
      </c>
      <c r="H255" s="933">
        <v>0</v>
      </c>
      <c r="I255" s="933">
        <v>0</v>
      </c>
      <c r="J255" s="933">
        <v>0</v>
      </c>
      <c r="K255" s="933">
        <v>0</v>
      </c>
      <c r="L255" s="933">
        <v>0</v>
      </c>
      <c r="M255" s="934">
        <v>0</v>
      </c>
      <c r="N255" s="935">
        <v>0</v>
      </c>
      <c r="O255" s="935">
        <v>0</v>
      </c>
      <c r="P255" s="912"/>
    </row>
    <row r="256" spans="1:16">
      <c r="A256" s="929" t="s">
        <v>4048</v>
      </c>
      <c r="B256" s="930">
        <v>0</v>
      </c>
      <c r="C256" s="931">
        <v>106</v>
      </c>
      <c r="D256" s="931">
        <v>0</v>
      </c>
      <c r="E256" s="931">
        <v>0</v>
      </c>
      <c r="F256" s="932">
        <v>0</v>
      </c>
      <c r="G256" s="933">
        <v>0</v>
      </c>
      <c r="H256" s="933">
        <v>0</v>
      </c>
      <c r="I256" s="933">
        <v>0</v>
      </c>
      <c r="J256" s="933">
        <v>0</v>
      </c>
      <c r="K256" s="933">
        <v>106</v>
      </c>
      <c r="L256" s="933">
        <v>0</v>
      </c>
      <c r="M256" s="934">
        <v>7.1030451095017905E-2</v>
      </c>
      <c r="N256" s="935">
        <v>1.7757612773754499E-3</v>
      </c>
      <c r="O256" s="935">
        <v>6.6591047901579299E-4</v>
      </c>
      <c r="P256" s="912"/>
    </row>
    <row r="257" spans="1:16">
      <c r="A257" s="929" t="s">
        <v>4246</v>
      </c>
      <c r="B257" s="930">
        <v>0</v>
      </c>
      <c r="C257" s="931">
        <v>0</v>
      </c>
      <c r="D257" s="931">
        <v>0</v>
      </c>
      <c r="E257" s="931">
        <v>0</v>
      </c>
      <c r="F257" s="932">
        <v>0</v>
      </c>
      <c r="G257" s="933">
        <v>0</v>
      </c>
      <c r="H257" s="933">
        <v>0</v>
      </c>
      <c r="I257" s="933">
        <v>0</v>
      </c>
      <c r="J257" s="933">
        <v>0</v>
      </c>
      <c r="K257" s="933">
        <v>0</v>
      </c>
      <c r="L257" s="933">
        <v>0</v>
      </c>
      <c r="M257" s="934">
        <v>0</v>
      </c>
      <c r="N257" s="935">
        <v>0</v>
      </c>
      <c r="O257" s="935">
        <v>0</v>
      </c>
      <c r="P257" s="912"/>
    </row>
    <row r="258" spans="1:16">
      <c r="A258" s="929" t="s">
        <v>4274</v>
      </c>
      <c r="B258" s="930">
        <v>0</v>
      </c>
      <c r="C258" s="931">
        <v>0</v>
      </c>
      <c r="D258" s="931">
        <v>0</v>
      </c>
      <c r="E258" s="931">
        <v>0</v>
      </c>
      <c r="F258" s="932">
        <v>0</v>
      </c>
      <c r="G258" s="933">
        <v>0</v>
      </c>
      <c r="H258" s="933">
        <v>0</v>
      </c>
      <c r="I258" s="933">
        <v>0</v>
      </c>
      <c r="J258" s="933">
        <v>0</v>
      </c>
      <c r="K258" s="933">
        <v>0</v>
      </c>
      <c r="L258" s="933">
        <v>0</v>
      </c>
      <c r="M258" s="934">
        <v>0</v>
      </c>
      <c r="N258" s="935">
        <v>0</v>
      </c>
      <c r="O258" s="935">
        <v>0</v>
      </c>
      <c r="P258" s="912"/>
    </row>
    <row r="259" spans="1:16">
      <c r="A259" s="929" t="s">
        <v>4049</v>
      </c>
      <c r="B259" s="930">
        <v>0</v>
      </c>
      <c r="C259" s="931">
        <v>94</v>
      </c>
      <c r="D259" s="931">
        <v>0</v>
      </c>
      <c r="E259" s="931">
        <v>0</v>
      </c>
      <c r="F259" s="932">
        <v>0</v>
      </c>
      <c r="G259" s="933">
        <v>0</v>
      </c>
      <c r="H259" s="933">
        <v>0</v>
      </c>
      <c r="I259" s="933">
        <v>0</v>
      </c>
      <c r="J259" s="933">
        <v>0</v>
      </c>
      <c r="K259" s="933">
        <v>94</v>
      </c>
      <c r="L259" s="933">
        <v>0</v>
      </c>
      <c r="M259" s="934">
        <v>9.6452316551784295E-2</v>
      </c>
      <c r="N259" s="935">
        <v>2.2103655876450599E-3</v>
      </c>
      <c r="O259" s="935">
        <v>1.00471163074775E-3</v>
      </c>
      <c r="P259" s="912"/>
    </row>
    <row r="260" spans="1:16">
      <c r="A260" s="929" t="s">
        <v>4050</v>
      </c>
      <c r="B260" s="930">
        <v>0</v>
      </c>
      <c r="C260" s="931">
        <v>24</v>
      </c>
      <c r="D260" s="931">
        <v>0</v>
      </c>
      <c r="E260" s="931">
        <v>0</v>
      </c>
      <c r="F260" s="932">
        <v>0</v>
      </c>
      <c r="G260" s="933">
        <v>0</v>
      </c>
      <c r="H260" s="933">
        <v>0</v>
      </c>
      <c r="I260" s="933">
        <v>0</v>
      </c>
      <c r="J260" s="933">
        <v>0</v>
      </c>
      <c r="K260" s="933">
        <v>24</v>
      </c>
      <c r="L260" s="933">
        <v>0</v>
      </c>
      <c r="M260" s="934">
        <v>3.04161940493849E-2</v>
      </c>
      <c r="N260" s="935">
        <v>3.4761364627868398E-4</v>
      </c>
      <c r="O260" s="935">
        <v>8.6903411569671103E-5</v>
      </c>
      <c r="P260" s="912"/>
    </row>
    <row r="261" spans="1:16">
      <c r="A261" s="929" t="s">
        <v>4051</v>
      </c>
      <c r="B261" s="930">
        <v>5704</v>
      </c>
      <c r="C261" s="931">
        <v>182</v>
      </c>
      <c r="D261" s="931">
        <v>0</v>
      </c>
      <c r="E261" s="931">
        <v>256</v>
      </c>
      <c r="F261" s="932">
        <v>0</v>
      </c>
      <c r="G261" s="933">
        <v>0</v>
      </c>
      <c r="H261" s="933">
        <v>0</v>
      </c>
      <c r="I261" s="933">
        <v>589</v>
      </c>
      <c r="J261" s="933">
        <v>0</v>
      </c>
      <c r="K261" s="933">
        <v>5041</v>
      </c>
      <c r="L261" s="933">
        <v>0</v>
      </c>
      <c r="M261" s="934">
        <v>4.7194773579966798</v>
      </c>
      <c r="N261" s="935">
        <v>7.3233269348224397E-2</v>
      </c>
      <c r="O261" s="935">
        <v>4.0685149637902401E-2</v>
      </c>
      <c r="P261" s="912"/>
    </row>
    <row r="262" spans="1:16">
      <c r="A262" s="929" t="s">
        <v>4052</v>
      </c>
      <c r="B262" s="930">
        <v>0</v>
      </c>
      <c r="C262" s="931">
        <v>361</v>
      </c>
      <c r="D262" s="931">
        <v>0</v>
      </c>
      <c r="E262" s="931">
        <v>5</v>
      </c>
      <c r="F262" s="932">
        <v>0</v>
      </c>
      <c r="G262" s="933">
        <v>0</v>
      </c>
      <c r="H262" s="933">
        <v>0</v>
      </c>
      <c r="I262" s="933">
        <v>0</v>
      </c>
      <c r="J262" s="933">
        <v>0</v>
      </c>
      <c r="K262" s="933">
        <v>356</v>
      </c>
      <c r="L262" s="933">
        <v>0</v>
      </c>
      <c r="M262" s="934">
        <v>2.4305906988918902</v>
      </c>
      <c r="N262" s="935">
        <v>2.2519849925835399E-2</v>
      </c>
      <c r="O262" s="935">
        <v>3.10618619666696E-3</v>
      </c>
      <c r="P262" s="912"/>
    </row>
    <row r="263" spans="1:16">
      <c r="A263" s="929" t="s">
        <v>4053</v>
      </c>
      <c r="B263" s="930">
        <v>0</v>
      </c>
      <c r="C263" s="931">
        <v>104</v>
      </c>
      <c r="D263" s="931">
        <v>0</v>
      </c>
      <c r="E263" s="931">
        <v>0</v>
      </c>
      <c r="F263" s="932">
        <v>0</v>
      </c>
      <c r="G263" s="933">
        <v>0</v>
      </c>
      <c r="H263" s="933">
        <v>0</v>
      </c>
      <c r="I263" s="933">
        <v>0</v>
      </c>
      <c r="J263" s="933">
        <v>0</v>
      </c>
      <c r="K263" s="933">
        <v>104</v>
      </c>
      <c r="L263" s="933">
        <v>0</v>
      </c>
      <c r="M263" s="934">
        <v>0.49062210976354598</v>
      </c>
      <c r="N263" s="935">
        <v>5.0475525695838101E-3</v>
      </c>
      <c r="O263" s="935">
        <v>8.0760841113340903E-4</v>
      </c>
      <c r="P263" s="912"/>
    </row>
    <row r="264" spans="1:16">
      <c r="A264" s="929" t="s">
        <v>4054</v>
      </c>
      <c r="B264" s="930">
        <v>0</v>
      </c>
      <c r="C264" s="931">
        <v>12</v>
      </c>
      <c r="D264" s="931">
        <v>0</v>
      </c>
      <c r="E264" s="931">
        <v>0</v>
      </c>
      <c r="F264" s="932">
        <v>0</v>
      </c>
      <c r="G264" s="933">
        <v>0</v>
      </c>
      <c r="H264" s="933">
        <v>0</v>
      </c>
      <c r="I264" s="933">
        <v>0</v>
      </c>
      <c r="J264" s="933">
        <v>0</v>
      </c>
      <c r="K264" s="933">
        <v>12</v>
      </c>
      <c r="L264" s="933">
        <v>0</v>
      </c>
      <c r="M264" s="934">
        <v>7.2245004798883197E-2</v>
      </c>
      <c r="N264" s="935">
        <v>1.15173196056191E-3</v>
      </c>
      <c r="O264" s="935">
        <v>1.5705435825844199E-4</v>
      </c>
      <c r="P264" s="912"/>
    </row>
    <row r="265" spans="1:16">
      <c r="A265" s="929" t="s">
        <v>4055</v>
      </c>
      <c r="B265" s="930">
        <v>0</v>
      </c>
      <c r="C265" s="931">
        <v>0</v>
      </c>
      <c r="D265" s="931">
        <v>0</v>
      </c>
      <c r="E265" s="931">
        <v>0</v>
      </c>
      <c r="F265" s="932">
        <v>0</v>
      </c>
      <c r="G265" s="933">
        <v>0</v>
      </c>
      <c r="H265" s="933">
        <v>0</v>
      </c>
      <c r="I265" s="933">
        <v>0</v>
      </c>
      <c r="J265" s="933">
        <v>0</v>
      </c>
      <c r="K265" s="933">
        <v>0</v>
      </c>
      <c r="L265" s="933">
        <v>0</v>
      </c>
      <c r="M265" s="934">
        <v>0</v>
      </c>
      <c r="N265" s="935">
        <v>0</v>
      </c>
      <c r="O265" s="935">
        <v>0</v>
      </c>
      <c r="P265" s="912"/>
    </row>
    <row r="266" spans="1:16">
      <c r="A266" s="929" t="s">
        <v>4056</v>
      </c>
      <c r="B266" s="930">
        <v>0</v>
      </c>
      <c r="C266" s="931">
        <v>0</v>
      </c>
      <c r="D266" s="931">
        <v>0</v>
      </c>
      <c r="E266" s="931">
        <v>0</v>
      </c>
      <c r="F266" s="932">
        <v>0</v>
      </c>
      <c r="G266" s="933">
        <v>0</v>
      </c>
      <c r="H266" s="933">
        <v>0</v>
      </c>
      <c r="I266" s="933">
        <v>0</v>
      </c>
      <c r="J266" s="933">
        <v>0</v>
      </c>
      <c r="K266" s="933">
        <v>0</v>
      </c>
      <c r="L266" s="933">
        <v>0</v>
      </c>
      <c r="M266" s="934">
        <v>0</v>
      </c>
      <c r="N266" s="935">
        <v>0</v>
      </c>
      <c r="O266" s="935">
        <v>0</v>
      </c>
      <c r="P266" s="912"/>
    </row>
    <row r="267" spans="1:16">
      <c r="A267" s="929" t="s">
        <v>4057</v>
      </c>
      <c r="B267" s="930">
        <v>0</v>
      </c>
      <c r="C267" s="931">
        <v>444</v>
      </c>
      <c r="D267" s="931">
        <v>0</v>
      </c>
      <c r="E267" s="931">
        <v>1</v>
      </c>
      <c r="F267" s="932">
        <v>0</v>
      </c>
      <c r="G267" s="933">
        <v>0</v>
      </c>
      <c r="H267" s="933">
        <v>0</v>
      </c>
      <c r="I267" s="933">
        <v>0</v>
      </c>
      <c r="J267" s="933">
        <v>0</v>
      </c>
      <c r="K267" s="933">
        <v>443</v>
      </c>
      <c r="L267" s="933">
        <v>0</v>
      </c>
      <c r="M267" s="934">
        <v>2.2470818427711401</v>
      </c>
      <c r="N267" s="935">
        <v>1.5625403542448301E-2</v>
      </c>
      <c r="O267" s="935">
        <v>5.9525346828374504E-3</v>
      </c>
      <c r="P267" s="912"/>
    </row>
    <row r="268" spans="1:16">
      <c r="A268" s="929" t="s">
        <v>4058</v>
      </c>
      <c r="B268" s="930">
        <v>0</v>
      </c>
      <c r="C268" s="931">
        <v>38</v>
      </c>
      <c r="D268" s="931">
        <v>0</v>
      </c>
      <c r="E268" s="931">
        <v>3</v>
      </c>
      <c r="F268" s="932">
        <v>0</v>
      </c>
      <c r="G268" s="933">
        <v>0</v>
      </c>
      <c r="H268" s="933">
        <v>0</v>
      </c>
      <c r="I268" s="933">
        <v>0</v>
      </c>
      <c r="J268" s="933">
        <v>0</v>
      </c>
      <c r="K268" s="933">
        <v>35</v>
      </c>
      <c r="L268" s="933">
        <v>0</v>
      </c>
      <c r="M268" s="934">
        <v>2.9011430067184402E-2</v>
      </c>
      <c r="N268" s="935">
        <v>4.5807521158712099E-4</v>
      </c>
      <c r="O268" s="935">
        <v>7.6345868597853597E-5</v>
      </c>
      <c r="P268" s="912"/>
    </row>
    <row r="269" spans="1:16">
      <c r="A269" s="929" t="s">
        <v>4059</v>
      </c>
      <c r="B269" s="930">
        <v>0</v>
      </c>
      <c r="C269" s="931">
        <v>350</v>
      </c>
      <c r="D269" s="931">
        <v>0</v>
      </c>
      <c r="E269" s="931">
        <v>1</v>
      </c>
      <c r="F269" s="932">
        <v>0</v>
      </c>
      <c r="G269" s="933">
        <v>0</v>
      </c>
      <c r="H269" s="933">
        <v>0</v>
      </c>
      <c r="I269" s="933">
        <v>0</v>
      </c>
      <c r="J269" s="933">
        <v>0</v>
      </c>
      <c r="K269" s="933">
        <v>349</v>
      </c>
      <c r="L269" s="933">
        <v>0</v>
      </c>
      <c r="M269" s="934">
        <v>1.2104310269609999</v>
      </c>
      <c r="N269" s="935">
        <v>7.6127737544716897E-3</v>
      </c>
      <c r="O269" s="935">
        <v>4.5676642526830099E-3</v>
      </c>
      <c r="P269" s="912"/>
    </row>
    <row r="270" spans="1:16">
      <c r="A270" s="929" t="s">
        <v>4060</v>
      </c>
      <c r="B270" s="930">
        <v>0</v>
      </c>
      <c r="C270" s="931">
        <v>13</v>
      </c>
      <c r="D270" s="931">
        <v>0</v>
      </c>
      <c r="E270" s="931">
        <v>0</v>
      </c>
      <c r="F270" s="932">
        <v>0</v>
      </c>
      <c r="G270" s="933">
        <v>0</v>
      </c>
      <c r="H270" s="933">
        <v>0</v>
      </c>
      <c r="I270" s="933">
        <v>0</v>
      </c>
      <c r="J270" s="933">
        <v>0</v>
      </c>
      <c r="K270" s="933">
        <v>13</v>
      </c>
      <c r="L270" s="933">
        <v>0</v>
      </c>
      <c r="M270" s="934">
        <v>1.0775674024954199E-2</v>
      </c>
      <c r="N270" s="935">
        <v>1.4178518453887101E-4</v>
      </c>
      <c r="O270" s="935">
        <v>8.50711107233226E-5</v>
      </c>
      <c r="P270" s="912"/>
    </row>
    <row r="271" spans="1:16">
      <c r="A271" s="929" t="s">
        <v>4061</v>
      </c>
      <c r="B271" s="930">
        <v>0</v>
      </c>
      <c r="C271" s="931">
        <v>22</v>
      </c>
      <c r="D271" s="931">
        <v>0</v>
      </c>
      <c r="E271" s="931">
        <v>0</v>
      </c>
      <c r="F271" s="932">
        <v>0</v>
      </c>
      <c r="G271" s="933">
        <v>0</v>
      </c>
      <c r="H271" s="933">
        <v>0</v>
      </c>
      <c r="I271" s="933">
        <v>0</v>
      </c>
      <c r="J271" s="933">
        <v>0</v>
      </c>
      <c r="K271" s="933">
        <v>22</v>
      </c>
      <c r="L271" s="933">
        <v>0</v>
      </c>
      <c r="M271" s="934">
        <v>7.1983247535119102E-2</v>
      </c>
      <c r="N271" s="935">
        <v>9.59776633801588E-4</v>
      </c>
      <c r="O271" s="935">
        <v>2.39944158450397E-4</v>
      </c>
      <c r="P271" s="912"/>
    </row>
    <row r="272" spans="1:16">
      <c r="A272" s="929" t="s">
        <v>4062</v>
      </c>
      <c r="B272" s="930">
        <v>0</v>
      </c>
      <c r="C272" s="931">
        <v>7</v>
      </c>
      <c r="D272" s="931">
        <v>0</v>
      </c>
      <c r="E272" s="931">
        <v>0</v>
      </c>
      <c r="F272" s="932">
        <v>0</v>
      </c>
      <c r="G272" s="933">
        <v>0</v>
      </c>
      <c r="H272" s="933">
        <v>0</v>
      </c>
      <c r="I272" s="933">
        <v>0</v>
      </c>
      <c r="J272" s="933">
        <v>0</v>
      </c>
      <c r="K272" s="933">
        <v>7</v>
      </c>
      <c r="L272" s="933">
        <v>0</v>
      </c>
      <c r="M272" s="934">
        <v>7.9399703341767706E-3</v>
      </c>
      <c r="N272" s="935">
        <v>4.5807521158712198E-5</v>
      </c>
      <c r="O272" s="935">
        <v>1.52691737195707E-5</v>
      </c>
      <c r="P272" s="912"/>
    </row>
    <row r="273" spans="1:16">
      <c r="A273" s="929" t="s">
        <v>4224</v>
      </c>
      <c r="B273" s="930">
        <v>0</v>
      </c>
      <c r="C273" s="931">
        <v>21</v>
      </c>
      <c r="D273" s="931">
        <v>0</v>
      </c>
      <c r="E273" s="931">
        <v>0</v>
      </c>
      <c r="F273" s="932">
        <v>0</v>
      </c>
      <c r="G273" s="933">
        <v>0</v>
      </c>
      <c r="H273" s="933">
        <v>0</v>
      </c>
      <c r="I273" s="933">
        <v>0</v>
      </c>
      <c r="J273" s="933">
        <v>0</v>
      </c>
      <c r="K273" s="933">
        <v>21</v>
      </c>
      <c r="L273" s="933">
        <v>0</v>
      </c>
      <c r="M273" s="934">
        <v>8.3369688508856094E-2</v>
      </c>
      <c r="N273" s="935">
        <v>5.9549777506325799E-4</v>
      </c>
      <c r="O273" s="935">
        <v>4.5807521158712198E-5</v>
      </c>
      <c r="P273" s="912"/>
    </row>
    <row r="274" spans="1:16">
      <c r="A274" s="929" t="s">
        <v>4063</v>
      </c>
      <c r="B274" s="930">
        <v>0</v>
      </c>
      <c r="C274" s="931">
        <v>885</v>
      </c>
      <c r="D274" s="931">
        <v>0</v>
      </c>
      <c r="E274" s="931">
        <v>1</v>
      </c>
      <c r="F274" s="932">
        <v>0</v>
      </c>
      <c r="G274" s="933">
        <v>0</v>
      </c>
      <c r="H274" s="933">
        <v>0</v>
      </c>
      <c r="I274" s="933">
        <v>0</v>
      </c>
      <c r="J274" s="933">
        <v>0</v>
      </c>
      <c r="K274" s="933">
        <v>884</v>
      </c>
      <c r="L274" s="933">
        <v>0</v>
      </c>
      <c r="M274" s="934">
        <v>1.1376843207398999</v>
      </c>
      <c r="N274" s="935">
        <v>7.71311403891458E-3</v>
      </c>
      <c r="O274" s="935">
        <v>3.85655701945729E-3</v>
      </c>
      <c r="P274" s="912"/>
    </row>
    <row r="275" spans="1:16">
      <c r="A275" s="929" t="s">
        <v>4064</v>
      </c>
      <c r="B275" s="930">
        <v>0</v>
      </c>
      <c r="C275" s="931">
        <v>233</v>
      </c>
      <c r="D275" s="931">
        <v>0</v>
      </c>
      <c r="E275" s="931">
        <v>1</v>
      </c>
      <c r="F275" s="932">
        <v>0</v>
      </c>
      <c r="G275" s="933">
        <v>0</v>
      </c>
      <c r="H275" s="933">
        <v>0</v>
      </c>
      <c r="I275" s="933">
        <v>0</v>
      </c>
      <c r="J275" s="933">
        <v>0</v>
      </c>
      <c r="K275" s="933">
        <v>232</v>
      </c>
      <c r="L275" s="933">
        <v>0</v>
      </c>
      <c r="M275" s="934">
        <v>0.23278945990751199</v>
      </c>
      <c r="N275" s="935">
        <v>1.5181921298315999E-3</v>
      </c>
      <c r="O275" s="935">
        <v>5.0606404327720102E-4</v>
      </c>
      <c r="P275" s="912"/>
    </row>
    <row r="276" spans="1:16">
      <c r="A276" s="929" t="s">
        <v>4065</v>
      </c>
      <c r="B276" s="930">
        <v>0</v>
      </c>
      <c r="C276" s="931">
        <v>398</v>
      </c>
      <c r="D276" s="931">
        <v>0</v>
      </c>
      <c r="E276" s="931">
        <v>3</v>
      </c>
      <c r="F276" s="932">
        <v>0</v>
      </c>
      <c r="G276" s="933">
        <v>0</v>
      </c>
      <c r="H276" s="933">
        <v>0</v>
      </c>
      <c r="I276" s="933">
        <v>0</v>
      </c>
      <c r="J276" s="933">
        <v>0</v>
      </c>
      <c r="K276" s="933">
        <v>395</v>
      </c>
      <c r="L276" s="933">
        <v>0</v>
      </c>
      <c r="M276" s="934">
        <v>1.4216691388186</v>
      </c>
      <c r="N276" s="935">
        <v>1.89555885175814E-2</v>
      </c>
      <c r="O276" s="935">
        <v>2.5848529796701899E-3</v>
      </c>
      <c r="P276" s="912"/>
    </row>
    <row r="277" spans="1:16">
      <c r="A277" s="929" t="s">
        <v>4225</v>
      </c>
      <c r="B277" s="930">
        <v>0</v>
      </c>
      <c r="C277" s="931">
        <v>0</v>
      </c>
      <c r="D277" s="931">
        <v>0</v>
      </c>
      <c r="E277" s="931">
        <v>0</v>
      </c>
      <c r="F277" s="932">
        <v>0</v>
      </c>
      <c r="G277" s="933">
        <v>0</v>
      </c>
      <c r="H277" s="933">
        <v>0</v>
      </c>
      <c r="I277" s="933">
        <v>0</v>
      </c>
      <c r="J277" s="933">
        <v>0</v>
      </c>
      <c r="K277" s="933">
        <v>0</v>
      </c>
      <c r="L277" s="933">
        <v>0</v>
      </c>
      <c r="M277" s="934">
        <v>0</v>
      </c>
      <c r="N277" s="935">
        <v>0</v>
      </c>
      <c r="O277" s="935">
        <v>0</v>
      </c>
      <c r="P277" s="912"/>
    </row>
    <row r="278" spans="1:16">
      <c r="A278" s="929" t="s">
        <v>4067</v>
      </c>
      <c r="B278" s="930">
        <v>0</v>
      </c>
      <c r="C278" s="931">
        <v>0</v>
      </c>
      <c r="D278" s="931">
        <v>0</v>
      </c>
      <c r="E278" s="931">
        <v>0</v>
      </c>
      <c r="F278" s="932">
        <v>0</v>
      </c>
      <c r="G278" s="933">
        <v>0</v>
      </c>
      <c r="H278" s="933">
        <v>0</v>
      </c>
      <c r="I278" s="933">
        <v>0</v>
      </c>
      <c r="J278" s="933">
        <v>0</v>
      </c>
      <c r="K278" s="933">
        <v>0</v>
      </c>
      <c r="L278" s="933">
        <v>0</v>
      </c>
      <c r="M278" s="934">
        <v>0</v>
      </c>
      <c r="N278" s="935">
        <v>0</v>
      </c>
      <c r="O278" s="935">
        <v>0</v>
      </c>
      <c r="P278" s="912"/>
    </row>
    <row r="279" spans="1:16">
      <c r="A279" s="929" t="s">
        <v>4068</v>
      </c>
      <c r="B279" s="930">
        <v>0</v>
      </c>
      <c r="C279" s="931">
        <v>149</v>
      </c>
      <c r="D279" s="931">
        <v>0</v>
      </c>
      <c r="E279" s="931">
        <v>0</v>
      </c>
      <c r="F279" s="932">
        <v>0</v>
      </c>
      <c r="G279" s="933">
        <v>0</v>
      </c>
      <c r="H279" s="933">
        <v>0</v>
      </c>
      <c r="I279" s="933">
        <v>0</v>
      </c>
      <c r="J279" s="933">
        <v>0</v>
      </c>
      <c r="K279" s="933">
        <v>149</v>
      </c>
      <c r="L279" s="933">
        <v>0</v>
      </c>
      <c r="M279" s="934">
        <v>0.56227641567053499</v>
      </c>
      <c r="N279" s="935">
        <v>2.9251374225634798E-3</v>
      </c>
      <c r="O279" s="935">
        <v>1.95009161504232E-3</v>
      </c>
      <c r="P279" s="912"/>
    </row>
    <row r="280" spans="1:16">
      <c r="A280" s="929" t="s">
        <v>4071</v>
      </c>
      <c r="B280" s="930">
        <v>0</v>
      </c>
      <c r="C280" s="931">
        <v>168</v>
      </c>
      <c r="D280" s="931">
        <v>0</v>
      </c>
      <c r="E280" s="931">
        <v>0</v>
      </c>
      <c r="F280" s="932">
        <v>0</v>
      </c>
      <c r="G280" s="933">
        <v>0</v>
      </c>
      <c r="H280" s="933">
        <v>0</v>
      </c>
      <c r="I280" s="933">
        <v>0</v>
      </c>
      <c r="J280" s="933">
        <v>0</v>
      </c>
      <c r="K280" s="933">
        <v>168</v>
      </c>
      <c r="L280" s="933">
        <v>0</v>
      </c>
      <c r="M280" s="934">
        <v>0.23515749062036501</v>
      </c>
      <c r="N280" s="935">
        <v>1.3632318296832699E-3</v>
      </c>
      <c r="O280" s="935">
        <v>1.0224238722624599E-3</v>
      </c>
      <c r="P280" s="912"/>
    </row>
    <row r="281" spans="1:16">
      <c r="A281" s="929" t="s">
        <v>4073</v>
      </c>
      <c r="B281" s="930">
        <v>0</v>
      </c>
      <c r="C281" s="931">
        <v>72</v>
      </c>
      <c r="D281" s="931">
        <v>0</v>
      </c>
      <c r="E281" s="931">
        <v>1</v>
      </c>
      <c r="F281" s="932">
        <v>0</v>
      </c>
      <c r="G281" s="933">
        <v>0</v>
      </c>
      <c r="H281" s="933">
        <v>0</v>
      </c>
      <c r="I281" s="933">
        <v>0</v>
      </c>
      <c r="J281" s="933">
        <v>0</v>
      </c>
      <c r="K281" s="933">
        <v>71</v>
      </c>
      <c r="L281" s="933">
        <v>0</v>
      </c>
      <c r="M281" s="934">
        <v>0.49621324491754598</v>
      </c>
      <c r="N281" s="935">
        <v>5.6513175115609398E-3</v>
      </c>
      <c r="O281" s="935">
        <v>1.30945161853241E-2</v>
      </c>
      <c r="P281" s="912"/>
    </row>
    <row r="282" spans="1:16">
      <c r="A282" s="929" t="s">
        <v>4074</v>
      </c>
      <c r="B282" s="930">
        <v>0</v>
      </c>
      <c r="C282" s="931">
        <v>28</v>
      </c>
      <c r="D282" s="931">
        <v>0</v>
      </c>
      <c r="E282" s="931">
        <v>1</v>
      </c>
      <c r="F282" s="932">
        <v>0</v>
      </c>
      <c r="G282" s="933">
        <v>0</v>
      </c>
      <c r="H282" s="933">
        <v>0</v>
      </c>
      <c r="I282" s="933">
        <v>0</v>
      </c>
      <c r="J282" s="933">
        <v>0</v>
      </c>
      <c r="K282" s="933">
        <v>27</v>
      </c>
      <c r="L282" s="933">
        <v>0</v>
      </c>
      <c r="M282" s="934">
        <v>7.2847700898699894E-2</v>
      </c>
      <c r="N282" s="935">
        <v>3.28636244655789E-4</v>
      </c>
      <c r="O282" s="935">
        <v>2.7386353721315802E-4</v>
      </c>
      <c r="P282" s="912"/>
    </row>
    <row r="283" spans="1:16">
      <c r="A283" s="929" t="s">
        <v>4075</v>
      </c>
      <c r="B283" s="930">
        <v>0</v>
      </c>
      <c r="C283" s="931">
        <v>117</v>
      </c>
      <c r="D283" s="931">
        <v>0</v>
      </c>
      <c r="E283" s="931">
        <v>0</v>
      </c>
      <c r="F283" s="932">
        <v>0</v>
      </c>
      <c r="G283" s="933">
        <v>0</v>
      </c>
      <c r="H283" s="933">
        <v>0</v>
      </c>
      <c r="I283" s="933">
        <v>0</v>
      </c>
      <c r="J283" s="933">
        <v>0</v>
      </c>
      <c r="K283" s="933">
        <v>117</v>
      </c>
      <c r="L283" s="933">
        <v>0</v>
      </c>
      <c r="M283" s="934">
        <v>0.14291946601518199</v>
      </c>
      <c r="N283" s="935">
        <v>1.0208533286798699E-3</v>
      </c>
      <c r="O283" s="935">
        <v>5.1042666433993595E-4</v>
      </c>
      <c r="P283" s="912"/>
    </row>
    <row r="284" spans="1:16">
      <c r="A284" s="929" t="s">
        <v>4076</v>
      </c>
      <c r="B284" s="930">
        <v>4900</v>
      </c>
      <c r="C284" s="931">
        <v>0</v>
      </c>
      <c r="D284" s="931">
        <v>0</v>
      </c>
      <c r="E284" s="931">
        <v>0</v>
      </c>
      <c r="F284" s="932">
        <v>0</v>
      </c>
      <c r="G284" s="933">
        <v>0</v>
      </c>
      <c r="H284" s="933">
        <v>3908.6419753086402</v>
      </c>
      <c r="I284" s="933">
        <v>0</v>
      </c>
      <c r="J284" s="933">
        <v>0</v>
      </c>
      <c r="K284" s="933">
        <v>991</v>
      </c>
      <c r="L284" s="933">
        <v>0</v>
      </c>
      <c r="M284" s="934">
        <v>1.27539045458511</v>
      </c>
      <c r="N284" s="935">
        <v>8.6467149463397598E-3</v>
      </c>
      <c r="O284" s="935">
        <v>4.3233574731698799E-3</v>
      </c>
      <c r="P284" s="912"/>
    </row>
    <row r="285" spans="1:16">
      <c r="A285" s="929" t="s">
        <v>4077</v>
      </c>
      <c r="B285" s="930">
        <v>0</v>
      </c>
      <c r="C285" s="931">
        <v>2018</v>
      </c>
      <c r="D285" s="931">
        <v>0</v>
      </c>
      <c r="E285" s="931">
        <v>52</v>
      </c>
      <c r="F285" s="932">
        <v>0</v>
      </c>
      <c r="G285" s="933">
        <v>0</v>
      </c>
      <c r="H285" s="933">
        <v>0</v>
      </c>
      <c r="I285" s="933">
        <v>0</v>
      </c>
      <c r="J285" s="933">
        <v>0</v>
      </c>
      <c r="K285" s="933">
        <v>1966</v>
      </c>
      <c r="L285" s="933">
        <v>0</v>
      </c>
      <c r="M285" s="934">
        <v>3.02336183579094</v>
      </c>
      <c r="N285" s="935">
        <v>1.9298054271006001E-2</v>
      </c>
      <c r="O285" s="935">
        <v>9.6490271355030108E-3</v>
      </c>
      <c r="P285" s="912"/>
    </row>
    <row r="286" spans="1:16">
      <c r="A286" s="924"/>
      <c r="B286" s="925"/>
      <c r="C286" s="926"/>
      <c r="D286" s="926"/>
      <c r="E286" s="926"/>
      <c r="F286" s="925"/>
      <c r="G286" s="926"/>
      <c r="H286" s="926"/>
      <c r="I286" s="926"/>
      <c r="J286" s="926"/>
      <c r="K286" s="926"/>
      <c r="L286" s="926"/>
      <c r="M286" s="927"/>
      <c r="N286" s="928"/>
      <c r="O286" s="928"/>
      <c r="P286" s="912"/>
    </row>
    <row r="287" spans="1:16">
      <c r="A287" s="917" t="s">
        <v>4226</v>
      </c>
      <c r="B287" s="918">
        <v>5105</v>
      </c>
      <c r="C287" s="919">
        <v>2040</v>
      </c>
      <c r="D287" s="919">
        <v>0</v>
      </c>
      <c r="E287" s="919">
        <v>55</v>
      </c>
      <c r="F287" s="920">
        <v>0</v>
      </c>
      <c r="G287" s="921">
        <v>0</v>
      </c>
      <c r="H287" s="921">
        <v>0</v>
      </c>
      <c r="I287" s="921">
        <v>256</v>
      </c>
      <c r="J287" s="921">
        <v>0</v>
      </c>
      <c r="K287" s="921">
        <v>1577</v>
      </c>
      <c r="L287" s="921">
        <v>0</v>
      </c>
      <c r="M287" s="922">
        <v>36.792132449175497</v>
      </c>
      <c r="N287" s="923">
        <v>0.681821045284007</v>
      </c>
      <c r="O287" s="923">
        <v>1.8994659279295001</v>
      </c>
      <c r="P287" s="912"/>
    </row>
    <row r="288" spans="1:16">
      <c r="A288" s="929" t="s">
        <v>4079</v>
      </c>
      <c r="B288" s="930">
        <v>0</v>
      </c>
      <c r="C288" s="931">
        <v>62</v>
      </c>
      <c r="D288" s="931">
        <v>0</v>
      </c>
      <c r="E288" s="931">
        <v>1</v>
      </c>
      <c r="F288" s="932">
        <v>0</v>
      </c>
      <c r="G288" s="933">
        <v>0</v>
      </c>
      <c r="H288" s="933">
        <v>0</v>
      </c>
      <c r="I288" s="933">
        <v>0</v>
      </c>
      <c r="J288" s="933">
        <v>0</v>
      </c>
      <c r="K288" s="933">
        <v>61</v>
      </c>
      <c r="L288" s="933">
        <v>0</v>
      </c>
      <c r="M288" s="934">
        <v>3.8747055230782701E-2</v>
      </c>
      <c r="N288" s="935">
        <v>1.4157577872786001E-3</v>
      </c>
      <c r="O288" s="935">
        <v>1.5115609458162501E-3</v>
      </c>
      <c r="P288" s="912"/>
    </row>
    <row r="289" spans="1:16">
      <c r="A289" s="929" t="s">
        <v>4080</v>
      </c>
      <c r="B289" s="930">
        <v>5105</v>
      </c>
      <c r="C289" s="931">
        <v>455</v>
      </c>
      <c r="D289" s="931">
        <v>0</v>
      </c>
      <c r="E289" s="931">
        <v>47</v>
      </c>
      <c r="F289" s="932">
        <v>0</v>
      </c>
      <c r="G289" s="933">
        <v>0</v>
      </c>
      <c r="H289" s="933">
        <v>5104.9989394046497</v>
      </c>
      <c r="I289" s="933">
        <v>256</v>
      </c>
      <c r="J289" s="933">
        <v>0</v>
      </c>
      <c r="K289" s="933">
        <v>0</v>
      </c>
      <c r="L289" s="933">
        <v>0</v>
      </c>
      <c r="M289" s="934">
        <v>0</v>
      </c>
      <c r="N289" s="935">
        <v>0</v>
      </c>
      <c r="O289" s="935">
        <v>0</v>
      </c>
      <c r="P289" s="912"/>
    </row>
    <row r="290" spans="1:16">
      <c r="A290" s="929" t="s">
        <v>4081</v>
      </c>
      <c r="B290" s="930">
        <v>0</v>
      </c>
      <c r="C290" s="931">
        <v>0</v>
      </c>
      <c r="D290" s="931">
        <v>0</v>
      </c>
      <c r="E290" s="931">
        <v>0</v>
      </c>
      <c r="F290" s="932">
        <v>0</v>
      </c>
      <c r="G290" s="933">
        <v>0</v>
      </c>
      <c r="H290" s="933">
        <v>0</v>
      </c>
      <c r="I290" s="933">
        <v>0</v>
      </c>
      <c r="J290" s="933">
        <v>0</v>
      </c>
      <c r="K290" s="933">
        <v>0</v>
      </c>
      <c r="L290" s="933">
        <v>0</v>
      </c>
      <c r="M290" s="934">
        <v>0</v>
      </c>
      <c r="N290" s="935">
        <v>0</v>
      </c>
      <c r="O290" s="935">
        <v>0</v>
      </c>
      <c r="P290" s="912"/>
    </row>
    <row r="291" spans="1:16">
      <c r="A291" s="929" t="s">
        <v>4082</v>
      </c>
      <c r="B291" s="930">
        <v>0</v>
      </c>
      <c r="C291" s="931">
        <v>0</v>
      </c>
      <c r="D291" s="931">
        <v>0</v>
      </c>
      <c r="E291" s="931">
        <v>0</v>
      </c>
      <c r="F291" s="932">
        <v>0</v>
      </c>
      <c r="G291" s="933">
        <v>0</v>
      </c>
      <c r="H291" s="933">
        <v>0</v>
      </c>
      <c r="I291" s="933">
        <v>0</v>
      </c>
      <c r="J291" s="933">
        <v>0</v>
      </c>
      <c r="K291" s="933">
        <v>0</v>
      </c>
      <c r="L291" s="933">
        <v>0</v>
      </c>
      <c r="M291" s="934">
        <v>0</v>
      </c>
      <c r="N291" s="935">
        <v>0</v>
      </c>
      <c r="O291" s="935">
        <v>0</v>
      </c>
      <c r="P291" s="912"/>
    </row>
    <row r="292" spans="1:16">
      <c r="A292" s="929" t="s">
        <v>4275</v>
      </c>
      <c r="B292" s="930">
        <v>0</v>
      </c>
      <c r="C292" s="931">
        <v>12</v>
      </c>
      <c r="D292" s="931">
        <v>0</v>
      </c>
      <c r="E292" s="931">
        <v>0</v>
      </c>
      <c r="F292" s="932">
        <v>0</v>
      </c>
      <c r="G292" s="933">
        <v>0</v>
      </c>
      <c r="H292" s="933">
        <v>0</v>
      </c>
      <c r="I292" s="933">
        <v>0</v>
      </c>
      <c r="J292" s="933">
        <v>0</v>
      </c>
      <c r="K292" s="933">
        <v>12</v>
      </c>
      <c r="L292" s="933">
        <v>0</v>
      </c>
      <c r="M292" s="934">
        <v>3.6515138295087702E-3</v>
      </c>
      <c r="N292" s="935">
        <v>3.0625599860396098E-4</v>
      </c>
      <c r="O292" s="935">
        <v>4.3189948521071497E-5</v>
      </c>
      <c r="P292" s="912"/>
    </row>
    <row r="293" spans="1:16">
      <c r="A293" s="929" t="s">
        <v>4083</v>
      </c>
      <c r="B293" s="930">
        <v>0</v>
      </c>
      <c r="C293" s="931">
        <v>1</v>
      </c>
      <c r="D293" s="931">
        <v>0</v>
      </c>
      <c r="E293" s="931">
        <v>0</v>
      </c>
      <c r="F293" s="932">
        <v>0</v>
      </c>
      <c r="G293" s="933">
        <v>0</v>
      </c>
      <c r="H293" s="933">
        <v>0</v>
      </c>
      <c r="I293" s="933">
        <v>0</v>
      </c>
      <c r="J293" s="933">
        <v>0</v>
      </c>
      <c r="K293" s="933">
        <v>1</v>
      </c>
      <c r="L293" s="933">
        <v>0</v>
      </c>
      <c r="M293" s="934">
        <v>1.32841811360265E-2</v>
      </c>
      <c r="N293" s="935">
        <v>3.1192740598551602E-4</v>
      </c>
      <c r="O293" s="935">
        <v>1.14082540790507E-3</v>
      </c>
      <c r="P293" s="912"/>
    </row>
    <row r="294" spans="1:16">
      <c r="A294" s="929" t="s">
        <v>4084</v>
      </c>
      <c r="B294" s="930">
        <v>0</v>
      </c>
      <c r="C294" s="931">
        <v>244</v>
      </c>
      <c r="D294" s="931">
        <v>0</v>
      </c>
      <c r="E294" s="931">
        <v>0</v>
      </c>
      <c r="F294" s="932">
        <v>0</v>
      </c>
      <c r="G294" s="933">
        <v>0</v>
      </c>
      <c r="H294" s="933">
        <v>0</v>
      </c>
      <c r="I294" s="933">
        <v>0</v>
      </c>
      <c r="J294" s="933">
        <v>0</v>
      </c>
      <c r="K294" s="933">
        <v>244</v>
      </c>
      <c r="L294" s="933">
        <v>0</v>
      </c>
      <c r="M294" s="934">
        <v>9.68676380769566E-2</v>
      </c>
      <c r="N294" s="935">
        <v>3.5393944681964898E-3</v>
      </c>
      <c r="O294" s="935">
        <v>3.7789023645406201E-3</v>
      </c>
      <c r="P294" s="912"/>
    </row>
    <row r="295" spans="1:16">
      <c r="A295" s="929" t="s">
        <v>4085</v>
      </c>
      <c r="B295" s="930">
        <v>0</v>
      </c>
      <c r="C295" s="931">
        <v>522</v>
      </c>
      <c r="D295" s="931">
        <v>0</v>
      </c>
      <c r="E295" s="931">
        <v>5</v>
      </c>
      <c r="F295" s="932">
        <v>0</v>
      </c>
      <c r="G295" s="933">
        <v>0</v>
      </c>
      <c r="H295" s="933">
        <v>0</v>
      </c>
      <c r="I295" s="933">
        <v>0</v>
      </c>
      <c r="J295" s="933">
        <v>0</v>
      </c>
      <c r="K295" s="933">
        <v>517</v>
      </c>
      <c r="L295" s="933">
        <v>0</v>
      </c>
      <c r="M295" s="934">
        <v>3.72153389756566</v>
      </c>
      <c r="N295" s="935">
        <v>0.179310269609982</v>
      </c>
      <c r="O295" s="935">
        <v>6.7664252683012002E-3</v>
      </c>
      <c r="P295" s="912"/>
    </row>
    <row r="296" spans="1:16">
      <c r="A296" s="929" t="s">
        <v>4086</v>
      </c>
      <c r="B296" s="930">
        <v>1083</v>
      </c>
      <c r="C296" s="931">
        <v>0</v>
      </c>
      <c r="D296" s="931">
        <v>0</v>
      </c>
      <c r="E296" s="931">
        <v>0</v>
      </c>
      <c r="F296" s="932">
        <v>0</v>
      </c>
      <c r="G296" s="933">
        <v>0</v>
      </c>
      <c r="H296" s="933">
        <v>0</v>
      </c>
      <c r="I296" s="933">
        <v>0</v>
      </c>
      <c r="J296" s="933">
        <v>0</v>
      </c>
      <c r="K296" s="933">
        <v>1083</v>
      </c>
      <c r="L296" s="933">
        <v>0</v>
      </c>
      <c r="M296" s="934">
        <v>0.32954912311316598</v>
      </c>
      <c r="N296" s="935">
        <v>2.76396038740075E-2</v>
      </c>
      <c r="O296" s="935">
        <v>3.8978928540267001E-3</v>
      </c>
      <c r="P296" s="912"/>
    </row>
    <row r="297" spans="1:16">
      <c r="A297" s="929" t="s">
        <v>4087</v>
      </c>
      <c r="B297" s="930">
        <v>0</v>
      </c>
      <c r="C297" s="931">
        <v>6</v>
      </c>
      <c r="D297" s="931">
        <v>0</v>
      </c>
      <c r="E297" s="931">
        <v>1</v>
      </c>
      <c r="F297" s="932">
        <v>0</v>
      </c>
      <c r="G297" s="933">
        <v>0</v>
      </c>
      <c r="H297" s="933">
        <v>0</v>
      </c>
      <c r="I297" s="933">
        <v>0</v>
      </c>
      <c r="J297" s="933">
        <v>0</v>
      </c>
      <c r="K297" s="933">
        <v>5</v>
      </c>
      <c r="L297" s="933">
        <v>0</v>
      </c>
      <c r="M297" s="934">
        <v>2.5085071110723298E-3</v>
      </c>
      <c r="N297" s="935">
        <v>0</v>
      </c>
      <c r="O297" s="935">
        <v>1.09065526568362E-5</v>
      </c>
      <c r="P297" s="912"/>
    </row>
    <row r="298" spans="1:16">
      <c r="A298" s="929" t="s">
        <v>4088</v>
      </c>
      <c r="B298" s="930">
        <v>0</v>
      </c>
      <c r="C298" s="931">
        <v>122</v>
      </c>
      <c r="D298" s="931">
        <v>0</v>
      </c>
      <c r="E298" s="931">
        <v>0</v>
      </c>
      <c r="F298" s="932">
        <v>0</v>
      </c>
      <c r="G298" s="933">
        <v>0</v>
      </c>
      <c r="H298" s="933">
        <v>0</v>
      </c>
      <c r="I298" s="933">
        <v>0</v>
      </c>
      <c r="J298" s="933">
        <v>0</v>
      </c>
      <c r="K298" s="933">
        <v>122</v>
      </c>
      <c r="L298" s="933">
        <v>0</v>
      </c>
      <c r="M298" s="934">
        <v>0.99528836925224695</v>
      </c>
      <c r="N298" s="935">
        <v>5.5352936043975197E-2</v>
      </c>
      <c r="O298" s="935">
        <v>4.4175900881249501E-2</v>
      </c>
      <c r="P298" s="912"/>
    </row>
    <row r="299" spans="1:16">
      <c r="A299" s="929" t="s">
        <v>4089</v>
      </c>
      <c r="B299" s="930">
        <v>0</v>
      </c>
      <c r="C299" s="931">
        <v>2895</v>
      </c>
      <c r="D299" s="931">
        <v>0</v>
      </c>
      <c r="E299" s="931">
        <v>3</v>
      </c>
      <c r="F299" s="932">
        <v>0</v>
      </c>
      <c r="G299" s="933">
        <v>0</v>
      </c>
      <c r="H299" s="933">
        <v>0</v>
      </c>
      <c r="I299" s="933">
        <v>0</v>
      </c>
      <c r="J299" s="933">
        <v>0</v>
      </c>
      <c r="K299" s="933">
        <v>2892</v>
      </c>
      <c r="L299" s="933">
        <v>0</v>
      </c>
      <c r="M299" s="934">
        <v>31.920251286973201</v>
      </c>
      <c r="N299" s="935">
        <v>0.441584503969985</v>
      </c>
      <c r="O299" s="935">
        <v>1.84203821656051</v>
      </c>
      <c r="P299" s="912"/>
    </row>
    <row r="300" spans="1:16">
      <c r="A300" s="924"/>
      <c r="B300" s="925"/>
      <c r="C300" s="926"/>
      <c r="D300" s="926"/>
      <c r="E300" s="926"/>
      <c r="F300" s="925"/>
      <c r="G300" s="926"/>
      <c r="H300" s="926"/>
      <c r="I300" s="926"/>
      <c r="J300" s="926"/>
      <c r="K300" s="926"/>
      <c r="L300" s="926"/>
      <c r="M300" s="927"/>
      <c r="N300" s="928"/>
      <c r="O300" s="928"/>
      <c r="P300" s="912"/>
    </row>
    <row r="301" spans="1:16">
      <c r="A301" s="917" t="s">
        <v>4227</v>
      </c>
      <c r="B301" s="918">
        <v>1289</v>
      </c>
      <c r="C301" s="919">
        <v>2190</v>
      </c>
      <c r="D301" s="919">
        <v>-7</v>
      </c>
      <c r="E301" s="919">
        <v>137</v>
      </c>
      <c r="F301" s="920">
        <v>0</v>
      </c>
      <c r="G301" s="921">
        <v>0</v>
      </c>
      <c r="H301" s="921">
        <v>0</v>
      </c>
      <c r="I301" s="921">
        <v>126</v>
      </c>
      <c r="J301" s="921">
        <v>0</v>
      </c>
      <c r="K301" s="921">
        <v>3267</v>
      </c>
      <c r="L301" s="921">
        <v>0</v>
      </c>
      <c r="M301" s="922">
        <v>19.451239856906</v>
      </c>
      <c r="N301" s="923">
        <v>0.69910095105139203</v>
      </c>
      <c r="O301" s="923">
        <v>0.62195916586685296</v>
      </c>
      <c r="P301" s="912"/>
    </row>
    <row r="302" spans="1:16">
      <c r="A302" s="929" t="s">
        <v>4091</v>
      </c>
      <c r="B302" s="930">
        <v>0</v>
      </c>
      <c r="C302" s="931">
        <v>113</v>
      </c>
      <c r="D302" s="931">
        <v>0</v>
      </c>
      <c r="E302" s="931">
        <v>47</v>
      </c>
      <c r="F302" s="932">
        <v>0</v>
      </c>
      <c r="G302" s="933">
        <v>0</v>
      </c>
      <c r="H302" s="933">
        <v>0</v>
      </c>
      <c r="I302" s="933">
        <v>0</v>
      </c>
      <c r="J302" s="933">
        <v>0</v>
      </c>
      <c r="K302" s="933">
        <v>66</v>
      </c>
      <c r="L302" s="933">
        <v>0</v>
      </c>
      <c r="M302" s="934">
        <v>0.43189948521071497</v>
      </c>
      <c r="N302" s="935">
        <v>1.54044149725155E-2</v>
      </c>
      <c r="O302" s="935">
        <v>5.03882732745834E-3</v>
      </c>
      <c r="P302" s="912"/>
    </row>
    <row r="303" spans="1:16">
      <c r="A303" s="929" t="s">
        <v>4092</v>
      </c>
      <c r="B303" s="930">
        <v>0</v>
      </c>
      <c r="C303" s="931">
        <v>373</v>
      </c>
      <c r="D303" s="931">
        <v>0</v>
      </c>
      <c r="E303" s="931">
        <v>1</v>
      </c>
      <c r="F303" s="932">
        <v>0</v>
      </c>
      <c r="G303" s="933">
        <v>0</v>
      </c>
      <c r="H303" s="933">
        <v>0</v>
      </c>
      <c r="I303" s="933">
        <v>0</v>
      </c>
      <c r="J303" s="933">
        <v>0</v>
      </c>
      <c r="K303" s="933">
        <v>372</v>
      </c>
      <c r="L303" s="933">
        <v>0</v>
      </c>
      <c r="M303" s="934">
        <v>2.5933862664688898</v>
      </c>
      <c r="N303" s="935">
        <v>0.10678649332519</v>
      </c>
      <c r="O303" s="935">
        <v>9.3819561992845302E-2</v>
      </c>
      <c r="P303" s="912"/>
    </row>
    <row r="304" spans="1:16">
      <c r="A304" s="929" t="s">
        <v>4093</v>
      </c>
      <c r="B304" s="930">
        <v>0</v>
      </c>
      <c r="C304" s="931">
        <v>51</v>
      </c>
      <c r="D304" s="931">
        <v>0</v>
      </c>
      <c r="E304" s="931">
        <v>0</v>
      </c>
      <c r="F304" s="932">
        <v>0</v>
      </c>
      <c r="G304" s="933">
        <v>0</v>
      </c>
      <c r="H304" s="933">
        <v>0</v>
      </c>
      <c r="I304" s="933">
        <v>0</v>
      </c>
      <c r="J304" s="933">
        <v>0</v>
      </c>
      <c r="K304" s="933">
        <v>51</v>
      </c>
      <c r="L304" s="933">
        <v>0</v>
      </c>
      <c r="M304" s="934">
        <v>0.46834918418986099</v>
      </c>
      <c r="N304" s="935">
        <v>8.3435127824797103E-3</v>
      </c>
      <c r="O304" s="935">
        <v>2.5141785184538901E-2</v>
      </c>
      <c r="P304" s="912"/>
    </row>
    <row r="305" spans="1:16">
      <c r="A305" s="929" t="s">
        <v>4094</v>
      </c>
      <c r="B305" s="930">
        <v>0</v>
      </c>
      <c r="C305" s="931">
        <v>785</v>
      </c>
      <c r="D305" s="931">
        <v>0</v>
      </c>
      <c r="E305" s="931">
        <v>2</v>
      </c>
      <c r="F305" s="932">
        <v>0</v>
      </c>
      <c r="G305" s="933">
        <v>0</v>
      </c>
      <c r="H305" s="933">
        <v>0</v>
      </c>
      <c r="I305" s="933">
        <v>0</v>
      </c>
      <c r="J305" s="933">
        <v>0</v>
      </c>
      <c r="K305" s="933">
        <v>783</v>
      </c>
      <c r="L305" s="933">
        <v>0</v>
      </c>
      <c r="M305" s="934">
        <v>6.2340764331210199</v>
      </c>
      <c r="N305" s="935">
        <v>0.26815068493150701</v>
      </c>
      <c r="O305" s="935">
        <v>0.300602041706657</v>
      </c>
      <c r="P305" s="912"/>
    </row>
    <row r="306" spans="1:16">
      <c r="A306" s="929" t="s">
        <v>4095</v>
      </c>
      <c r="B306" s="930">
        <v>0</v>
      </c>
      <c r="C306" s="931">
        <v>107</v>
      </c>
      <c r="D306" s="931">
        <v>-7</v>
      </c>
      <c r="E306" s="931">
        <v>7</v>
      </c>
      <c r="F306" s="932">
        <v>0</v>
      </c>
      <c r="G306" s="933">
        <v>0</v>
      </c>
      <c r="H306" s="933">
        <v>0</v>
      </c>
      <c r="I306" s="933">
        <v>0</v>
      </c>
      <c r="J306" s="933">
        <v>0</v>
      </c>
      <c r="K306" s="933">
        <v>107</v>
      </c>
      <c r="L306" s="933">
        <v>0</v>
      </c>
      <c r="M306" s="934">
        <v>0.57649856033504898</v>
      </c>
      <c r="N306" s="935">
        <v>8.8692086205392207E-3</v>
      </c>
      <c r="O306" s="935">
        <v>4.4346043102696103E-3</v>
      </c>
      <c r="P306" s="912"/>
    </row>
    <row r="307" spans="1:16">
      <c r="A307" s="929" t="s">
        <v>4096</v>
      </c>
      <c r="B307" s="930">
        <v>0</v>
      </c>
      <c r="C307" s="931">
        <v>38</v>
      </c>
      <c r="D307" s="931">
        <v>0</v>
      </c>
      <c r="E307" s="931">
        <v>1</v>
      </c>
      <c r="F307" s="932">
        <v>0</v>
      </c>
      <c r="G307" s="933">
        <v>0</v>
      </c>
      <c r="H307" s="933">
        <v>0</v>
      </c>
      <c r="I307" s="933">
        <v>0</v>
      </c>
      <c r="J307" s="933">
        <v>0</v>
      </c>
      <c r="K307" s="933">
        <v>37</v>
      </c>
      <c r="L307" s="933">
        <v>0</v>
      </c>
      <c r="M307" s="934">
        <v>0.20499956373789399</v>
      </c>
      <c r="N307" s="935">
        <v>4.60038391065352E-3</v>
      </c>
      <c r="O307" s="935">
        <v>7.4251810487740997E-3</v>
      </c>
      <c r="P307" s="912"/>
    </row>
    <row r="308" spans="1:16">
      <c r="A308" s="929" t="s">
        <v>4097</v>
      </c>
      <c r="B308" s="930">
        <v>1085</v>
      </c>
      <c r="C308" s="931">
        <v>126</v>
      </c>
      <c r="D308" s="931">
        <v>0</v>
      </c>
      <c r="E308" s="931">
        <v>0</v>
      </c>
      <c r="F308" s="932">
        <v>0</v>
      </c>
      <c r="G308" s="933">
        <v>0</v>
      </c>
      <c r="H308" s="933">
        <v>0</v>
      </c>
      <c r="I308" s="933">
        <v>87</v>
      </c>
      <c r="J308" s="933">
        <v>0</v>
      </c>
      <c r="K308" s="933">
        <v>1124</v>
      </c>
      <c r="L308" s="933">
        <v>0</v>
      </c>
      <c r="M308" s="934">
        <v>4.0101526917371997</v>
      </c>
      <c r="N308" s="935">
        <v>0.10140616002094099</v>
      </c>
      <c r="O308" s="935">
        <v>5.0703080010470303E-2</v>
      </c>
      <c r="P308" s="912"/>
    </row>
    <row r="309" spans="1:16">
      <c r="A309" s="929" t="s">
        <v>4098</v>
      </c>
      <c r="B309" s="930">
        <v>0</v>
      </c>
      <c r="C309" s="931">
        <v>18</v>
      </c>
      <c r="D309" s="931">
        <v>0</v>
      </c>
      <c r="E309" s="931">
        <v>62</v>
      </c>
      <c r="F309" s="932">
        <v>0</v>
      </c>
      <c r="G309" s="933">
        <v>0</v>
      </c>
      <c r="H309" s="933">
        <v>0</v>
      </c>
      <c r="I309" s="933">
        <v>0</v>
      </c>
      <c r="J309" s="933">
        <v>0</v>
      </c>
      <c r="K309" s="933">
        <v>0</v>
      </c>
      <c r="L309" s="933">
        <v>0</v>
      </c>
      <c r="M309" s="934">
        <v>0</v>
      </c>
      <c r="N309" s="935">
        <v>0</v>
      </c>
      <c r="O309" s="935">
        <v>0</v>
      </c>
      <c r="P309" s="912"/>
    </row>
    <row r="310" spans="1:16">
      <c r="A310" s="929" t="s">
        <v>4099</v>
      </c>
      <c r="B310" s="930">
        <v>204</v>
      </c>
      <c r="C310" s="931">
        <v>579</v>
      </c>
      <c r="D310" s="931">
        <v>0</v>
      </c>
      <c r="E310" s="931">
        <v>17</v>
      </c>
      <c r="F310" s="932">
        <v>0</v>
      </c>
      <c r="G310" s="933">
        <v>0</v>
      </c>
      <c r="H310" s="933">
        <v>0</v>
      </c>
      <c r="I310" s="933">
        <v>39</v>
      </c>
      <c r="J310" s="933">
        <v>0</v>
      </c>
      <c r="K310" s="933">
        <v>727</v>
      </c>
      <c r="L310" s="933">
        <v>0</v>
      </c>
      <c r="M310" s="934">
        <v>4.9318776721053998</v>
      </c>
      <c r="N310" s="935">
        <v>0.185540092487567</v>
      </c>
      <c r="O310" s="935">
        <v>0.134794084285839</v>
      </c>
      <c r="P310" s="912"/>
    </row>
    <row r="311" spans="1:16">
      <c r="A311" s="924"/>
      <c r="B311" s="925"/>
      <c r="C311" s="926"/>
      <c r="D311" s="926"/>
      <c r="E311" s="926"/>
      <c r="F311" s="925"/>
      <c r="G311" s="926"/>
      <c r="H311" s="926"/>
      <c r="I311" s="926"/>
      <c r="J311" s="926"/>
      <c r="K311" s="926"/>
      <c r="L311" s="926"/>
      <c r="M311" s="927"/>
      <c r="N311" s="928"/>
      <c r="O311" s="928"/>
      <c r="P311" s="912"/>
    </row>
    <row r="312" spans="1:16">
      <c r="A312" s="917" t="s">
        <v>4228</v>
      </c>
      <c r="B312" s="918">
        <v>70991</v>
      </c>
      <c r="C312" s="919">
        <v>5332</v>
      </c>
      <c r="D312" s="919">
        <v>5</v>
      </c>
      <c r="E312" s="919">
        <v>24044</v>
      </c>
      <c r="F312" s="920">
        <v>0</v>
      </c>
      <c r="G312" s="921">
        <v>0</v>
      </c>
      <c r="H312" s="921">
        <v>0</v>
      </c>
      <c r="I312" s="921">
        <v>0</v>
      </c>
      <c r="J312" s="921">
        <v>1491</v>
      </c>
      <c r="K312" s="921">
        <v>50792</v>
      </c>
      <c r="L312" s="921">
        <v>0</v>
      </c>
      <c r="M312" s="922">
        <v>61.848900619492198</v>
      </c>
      <c r="N312" s="923">
        <v>0.41652778989617001</v>
      </c>
      <c r="O312" s="923">
        <v>8.2156879853415896E-2</v>
      </c>
      <c r="P312" s="912"/>
    </row>
    <row r="313" spans="1:16">
      <c r="A313" s="929" t="s">
        <v>4101</v>
      </c>
      <c r="B313" s="930">
        <v>19000</v>
      </c>
      <c r="C313" s="931">
        <v>218</v>
      </c>
      <c r="D313" s="931">
        <v>0</v>
      </c>
      <c r="E313" s="931">
        <v>17727</v>
      </c>
      <c r="F313" s="932">
        <v>0</v>
      </c>
      <c r="G313" s="933">
        <v>0</v>
      </c>
      <c r="H313" s="933">
        <v>0</v>
      </c>
      <c r="I313" s="933">
        <v>0</v>
      </c>
      <c r="J313" s="933">
        <v>1491</v>
      </c>
      <c r="K313" s="933">
        <v>0</v>
      </c>
      <c r="L313" s="933">
        <v>0</v>
      </c>
      <c r="M313" s="934">
        <v>0</v>
      </c>
      <c r="N313" s="935">
        <v>0</v>
      </c>
      <c r="O313" s="935">
        <v>0</v>
      </c>
      <c r="P313" s="912"/>
    </row>
    <row r="314" spans="1:16">
      <c r="A314" s="929" t="s">
        <v>4102</v>
      </c>
      <c r="B314" s="930">
        <v>4200</v>
      </c>
      <c r="C314" s="931">
        <v>1443</v>
      </c>
      <c r="D314" s="931">
        <v>0</v>
      </c>
      <c r="E314" s="931">
        <v>3931</v>
      </c>
      <c r="F314" s="932">
        <v>0</v>
      </c>
      <c r="G314" s="933">
        <v>0</v>
      </c>
      <c r="H314" s="933">
        <v>0</v>
      </c>
      <c r="I314" s="933">
        <v>0</v>
      </c>
      <c r="J314" s="933">
        <v>0</v>
      </c>
      <c r="K314" s="933">
        <v>1712</v>
      </c>
      <c r="L314" s="933">
        <v>0</v>
      </c>
      <c r="M314" s="934">
        <v>10.568362272052999</v>
      </c>
      <c r="N314" s="935">
        <v>1.12032108891022E-2</v>
      </c>
      <c r="O314" s="935">
        <v>8.2156879853415896E-2</v>
      </c>
      <c r="P314" s="912"/>
    </row>
    <row r="315" spans="1:16">
      <c r="A315" s="929" t="s">
        <v>4103</v>
      </c>
      <c r="B315" s="930">
        <v>3166</v>
      </c>
      <c r="C315" s="931">
        <v>2108</v>
      </c>
      <c r="D315" s="931">
        <v>0</v>
      </c>
      <c r="E315" s="931">
        <v>118</v>
      </c>
      <c r="F315" s="932">
        <v>0</v>
      </c>
      <c r="G315" s="933">
        <v>0</v>
      </c>
      <c r="H315" s="933">
        <v>0</v>
      </c>
      <c r="I315" s="933">
        <v>0</v>
      </c>
      <c r="J315" s="933">
        <v>0</v>
      </c>
      <c r="K315" s="933">
        <v>5157</v>
      </c>
      <c r="L315" s="933">
        <v>0</v>
      </c>
      <c r="M315" s="934">
        <v>8.9992147282087096</v>
      </c>
      <c r="N315" s="935">
        <v>2.2498036820521799E-2</v>
      </c>
      <c r="O315" s="935">
        <v>0</v>
      </c>
      <c r="P315" s="912"/>
    </row>
    <row r="316" spans="1:16">
      <c r="A316" s="929" t="s">
        <v>4104</v>
      </c>
      <c r="B316" s="930">
        <v>0</v>
      </c>
      <c r="C316" s="931">
        <v>71</v>
      </c>
      <c r="D316" s="931">
        <v>5</v>
      </c>
      <c r="E316" s="931">
        <v>3</v>
      </c>
      <c r="F316" s="932">
        <v>0</v>
      </c>
      <c r="G316" s="933">
        <v>0</v>
      </c>
      <c r="H316" s="933">
        <v>0</v>
      </c>
      <c r="I316" s="933">
        <v>0</v>
      </c>
      <c r="J316" s="933">
        <v>0</v>
      </c>
      <c r="K316" s="933">
        <v>63</v>
      </c>
      <c r="L316" s="933">
        <v>0</v>
      </c>
      <c r="M316" s="934">
        <v>0.18552046069278399</v>
      </c>
      <c r="N316" s="935">
        <v>1.37422563476136E-4</v>
      </c>
      <c r="O316" s="935">
        <v>0</v>
      </c>
      <c r="P316" s="912"/>
    </row>
    <row r="317" spans="1:16">
      <c r="A317" s="929" t="s">
        <v>4276</v>
      </c>
      <c r="B317" s="930">
        <v>0</v>
      </c>
      <c r="C317" s="931">
        <v>0</v>
      </c>
      <c r="D317" s="931">
        <v>0</v>
      </c>
      <c r="E317" s="931">
        <v>0</v>
      </c>
      <c r="F317" s="932">
        <v>0</v>
      </c>
      <c r="G317" s="933">
        <v>0</v>
      </c>
      <c r="H317" s="933">
        <v>0</v>
      </c>
      <c r="I317" s="933">
        <v>0</v>
      </c>
      <c r="J317" s="933">
        <v>0</v>
      </c>
      <c r="K317" s="933">
        <v>0</v>
      </c>
      <c r="L317" s="933">
        <v>0</v>
      </c>
      <c r="M317" s="934">
        <v>0</v>
      </c>
      <c r="N317" s="935">
        <v>0</v>
      </c>
      <c r="O317" s="935">
        <v>0</v>
      </c>
      <c r="P317" s="912"/>
    </row>
    <row r="318" spans="1:16">
      <c r="A318" s="929" t="s">
        <v>4277</v>
      </c>
      <c r="B318" s="930">
        <v>0</v>
      </c>
      <c r="C318" s="931">
        <v>0</v>
      </c>
      <c r="D318" s="931">
        <v>0</v>
      </c>
      <c r="E318" s="931">
        <v>0</v>
      </c>
      <c r="F318" s="932">
        <v>0</v>
      </c>
      <c r="G318" s="933">
        <v>0</v>
      </c>
      <c r="H318" s="933">
        <v>0</v>
      </c>
      <c r="I318" s="933">
        <v>0</v>
      </c>
      <c r="J318" s="933">
        <v>0</v>
      </c>
      <c r="K318" s="933">
        <v>0</v>
      </c>
      <c r="L318" s="933">
        <v>0</v>
      </c>
      <c r="M318" s="934">
        <v>0</v>
      </c>
      <c r="N318" s="935">
        <v>0</v>
      </c>
      <c r="O318" s="935">
        <v>0</v>
      </c>
      <c r="P318" s="912"/>
    </row>
    <row r="319" spans="1:16">
      <c r="A319" s="929" t="s">
        <v>4105</v>
      </c>
      <c r="B319" s="930">
        <v>0</v>
      </c>
      <c r="C319" s="931">
        <v>184</v>
      </c>
      <c r="D319" s="931">
        <v>0</v>
      </c>
      <c r="E319" s="931">
        <v>192</v>
      </c>
      <c r="F319" s="932">
        <v>0</v>
      </c>
      <c r="G319" s="933">
        <v>0</v>
      </c>
      <c r="H319" s="933">
        <v>0</v>
      </c>
      <c r="I319" s="933">
        <v>0</v>
      </c>
      <c r="J319" s="933">
        <v>0</v>
      </c>
      <c r="K319" s="933">
        <v>0</v>
      </c>
      <c r="L319" s="933">
        <v>0</v>
      </c>
      <c r="M319" s="934">
        <v>0</v>
      </c>
      <c r="N319" s="935">
        <v>0</v>
      </c>
      <c r="O319" s="935">
        <v>0</v>
      </c>
      <c r="P319" s="912"/>
    </row>
    <row r="320" spans="1:16">
      <c r="A320" s="929" t="s">
        <v>4106</v>
      </c>
      <c r="B320" s="930">
        <v>44625</v>
      </c>
      <c r="C320" s="931">
        <v>1308</v>
      </c>
      <c r="D320" s="931">
        <v>0</v>
      </c>
      <c r="E320" s="931">
        <v>2073</v>
      </c>
      <c r="F320" s="932">
        <v>0</v>
      </c>
      <c r="G320" s="933">
        <v>0</v>
      </c>
      <c r="H320" s="933">
        <v>0</v>
      </c>
      <c r="I320" s="933">
        <v>0</v>
      </c>
      <c r="J320" s="933">
        <v>0</v>
      </c>
      <c r="K320" s="933">
        <v>43860</v>
      </c>
      <c r="L320" s="933">
        <v>0</v>
      </c>
      <c r="M320" s="934">
        <v>42.095803158537599</v>
      </c>
      <c r="N320" s="935">
        <v>0.38268911962307001</v>
      </c>
      <c r="O320" s="935">
        <v>0</v>
      </c>
      <c r="P320" s="912"/>
    </row>
    <row r="321" spans="1:16">
      <c r="A321" s="924"/>
      <c r="B321" s="925"/>
      <c r="C321" s="926"/>
      <c r="D321" s="926"/>
      <c r="E321" s="926"/>
      <c r="F321" s="925"/>
      <c r="G321" s="926"/>
      <c r="H321" s="926"/>
      <c r="I321" s="926"/>
      <c r="J321" s="926"/>
      <c r="K321" s="926"/>
      <c r="L321" s="926"/>
      <c r="M321" s="927"/>
      <c r="N321" s="928"/>
      <c r="O321" s="928"/>
      <c r="P321" s="912"/>
    </row>
    <row r="322" spans="1:16">
      <c r="A322" s="917" t="s">
        <v>4230</v>
      </c>
      <c r="B322" s="918">
        <v>0</v>
      </c>
      <c r="C322" s="919">
        <v>14885</v>
      </c>
      <c r="D322" s="919">
        <v>0</v>
      </c>
      <c r="E322" s="919">
        <v>206</v>
      </c>
      <c r="F322" s="920">
        <v>0</v>
      </c>
      <c r="G322" s="921">
        <v>0</v>
      </c>
      <c r="H322" s="921">
        <v>0</v>
      </c>
      <c r="I322" s="921">
        <v>0</v>
      </c>
      <c r="J322" s="921">
        <v>0</v>
      </c>
      <c r="K322" s="921">
        <v>14679</v>
      </c>
      <c r="L322" s="921">
        <v>0</v>
      </c>
      <c r="M322" s="922">
        <v>40.077218392810401</v>
      </c>
      <c r="N322" s="923">
        <v>2.20692566093709</v>
      </c>
      <c r="O322" s="923">
        <v>0.63567533374051099</v>
      </c>
      <c r="P322" s="912"/>
    </row>
    <row r="323" spans="1:16">
      <c r="A323" s="929" t="s">
        <v>4109</v>
      </c>
      <c r="B323" s="930">
        <v>0</v>
      </c>
      <c r="C323" s="931">
        <v>1130</v>
      </c>
      <c r="D323" s="931">
        <v>0</v>
      </c>
      <c r="E323" s="931">
        <v>0</v>
      </c>
      <c r="F323" s="932">
        <v>0</v>
      </c>
      <c r="G323" s="933">
        <v>0</v>
      </c>
      <c r="H323" s="933">
        <v>0</v>
      </c>
      <c r="I323" s="933">
        <v>0</v>
      </c>
      <c r="J323" s="933">
        <v>0</v>
      </c>
      <c r="K323" s="933">
        <v>1130</v>
      </c>
      <c r="L323" s="933">
        <v>0</v>
      </c>
      <c r="M323" s="934">
        <v>7.5671843643661099</v>
      </c>
      <c r="N323" s="935">
        <v>0.22676904284093899</v>
      </c>
      <c r="O323" s="935">
        <v>0.31057499345606798</v>
      </c>
      <c r="P323" s="912"/>
    </row>
    <row r="324" spans="1:16">
      <c r="A324" s="929" t="s">
        <v>4110</v>
      </c>
      <c r="B324" s="930">
        <v>0</v>
      </c>
      <c r="C324" s="931">
        <v>13755</v>
      </c>
      <c r="D324" s="931">
        <v>0</v>
      </c>
      <c r="E324" s="931">
        <v>206</v>
      </c>
      <c r="F324" s="932">
        <v>0</v>
      </c>
      <c r="G324" s="933">
        <v>0</v>
      </c>
      <c r="H324" s="933">
        <v>0</v>
      </c>
      <c r="I324" s="933">
        <v>0</v>
      </c>
      <c r="J324" s="933">
        <v>0</v>
      </c>
      <c r="K324" s="933">
        <v>13549</v>
      </c>
      <c r="L324" s="933">
        <v>0</v>
      </c>
      <c r="M324" s="934">
        <v>32.510034028444302</v>
      </c>
      <c r="N324" s="935">
        <v>1.9801566180961501</v>
      </c>
      <c r="O324" s="935">
        <v>0.32510034028444301</v>
      </c>
      <c r="P324" s="912"/>
    </row>
    <row r="325" spans="1:16">
      <c r="A325" s="924"/>
      <c r="B325" s="925"/>
      <c r="C325" s="926"/>
      <c r="D325" s="926"/>
      <c r="E325" s="926"/>
      <c r="F325" s="925"/>
      <c r="G325" s="926"/>
      <c r="H325" s="926"/>
      <c r="I325" s="926"/>
      <c r="J325" s="926"/>
      <c r="K325" s="926"/>
      <c r="L325" s="926"/>
      <c r="M325" s="927"/>
      <c r="N325" s="928"/>
      <c r="O325" s="928"/>
      <c r="P325" s="912"/>
    </row>
    <row r="326" spans="1:16">
      <c r="A326" s="917" t="s">
        <v>4231</v>
      </c>
      <c r="B326" s="918">
        <v>50597</v>
      </c>
      <c r="C326" s="919">
        <v>16222</v>
      </c>
      <c r="D326" s="919">
        <v>0</v>
      </c>
      <c r="E326" s="919">
        <v>5</v>
      </c>
      <c r="F326" s="920">
        <v>0</v>
      </c>
      <c r="G326" s="921">
        <v>0</v>
      </c>
      <c r="H326" s="921">
        <v>0</v>
      </c>
      <c r="I326" s="921">
        <v>0</v>
      </c>
      <c r="J326" s="921">
        <v>0</v>
      </c>
      <c r="K326" s="921">
        <v>66814</v>
      </c>
      <c r="L326" s="921">
        <v>0</v>
      </c>
      <c r="M326" s="922">
        <v>231.73879681549801</v>
      </c>
      <c r="N326" s="923">
        <v>24.4979969028909</v>
      </c>
      <c r="O326" s="923">
        <v>14.7155535565389</v>
      </c>
      <c r="P326" s="912"/>
    </row>
    <row r="327" spans="1:16">
      <c r="A327" s="929" t="s">
        <v>4112</v>
      </c>
      <c r="B327" s="930">
        <v>0</v>
      </c>
      <c r="C327" s="931">
        <v>0</v>
      </c>
      <c r="D327" s="931">
        <v>0</v>
      </c>
      <c r="E327" s="931">
        <v>0</v>
      </c>
      <c r="F327" s="932">
        <v>0</v>
      </c>
      <c r="G327" s="933">
        <v>0</v>
      </c>
      <c r="H327" s="933">
        <v>0</v>
      </c>
      <c r="I327" s="933">
        <v>0</v>
      </c>
      <c r="J327" s="933">
        <v>0</v>
      </c>
      <c r="K327" s="933">
        <v>0</v>
      </c>
      <c r="L327" s="933">
        <v>0</v>
      </c>
      <c r="M327" s="934">
        <v>0</v>
      </c>
      <c r="N327" s="935">
        <v>0</v>
      </c>
      <c r="O327" s="935">
        <v>0</v>
      </c>
      <c r="P327" s="912"/>
    </row>
    <row r="328" spans="1:16">
      <c r="A328" s="929" t="s">
        <v>4113</v>
      </c>
      <c r="B328" s="930">
        <v>1701</v>
      </c>
      <c r="C328" s="931">
        <v>133</v>
      </c>
      <c r="D328" s="931">
        <v>0</v>
      </c>
      <c r="E328" s="931">
        <v>1</v>
      </c>
      <c r="F328" s="932">
        <v>0</v>
      </c>
      <c r="G328" s="933">
        <v>0</v>
      </c>
      <c r="H328" s="933">
        <v>256.63642473118301</v>
      </c>
      <c r="I328" s="933">
        <v>0</v>
      </c>
      <c r="J328" s="933">
        <v>0</v>
      </c>
      <c r="K328" s="933">
        <v>1576.3635752688199</v>
      </c>
      <c r="L328" s="933">
        <v>0</v>
      </c>
      <c r="M328" s="934">
        <v>7.0778875825262499</v>
      </c>
      <c r="N328" s="935">
        <v>0.52513359483259303</v>
      </c>
      <c r="O328" s="935">
        <v>0.55367346411697205</v>
      </c>
      <c r="P328" s="912"/>
    </row>
    <row r="329" spans="1:16">
      <c r="A329" s="929" t="s">
        <v>4114</v>
      </c>
      <c r="B329" s="930">
        <v>0</v>
      </c>
      <c r="C329" s="931">
        <v>3747</v>
      </c>
      <c r="D329" s="931">
        <v>0</v>
      </c>
      <c r="E329" s="931">
        <v>0</v>
      </c>
      <c r="F329" s="932">
        <v>0</v>
      </c>
      <c r="G329" s="933">
        <v>0</v>
      </c>
      <c r="H329" s="933">
        <v>524.61357526881704</v>
      </c>
      <c r="I329" s="933">
        <v>0</v>
      </c>
      <c r="J329" s="933">
        <v>0</v>
      </c>
      <c r="K329" s="933">
        <v>3222.3864247311799</v>
      </c>
      <c r="L329" s="933">
        <v>0</v>
      </c>
      <c r="M329" s="934">
        <v>12.722536054365801</v>
      </c>
      <c r="N329" s="935">
        <v>1.4058050888801901</v>
      </c>
      <c r="O329" s="935">
        <v>0.78725084977290904</v>
      </c>
      <c r="P329" s="912"/>
    </row>
    <row r="330" spans="1:16">
      <c r="A330" s="929" t="s">
        <v>4247</v>
      </c>
      <c r="B330" s="930">
        <v>0</v>
      </c>
      <c r="C330" s="931">
        <v>0</v>
      </c>
      <c r="D330" s="931">
        <v>0</v>
      </c>
      <c r="E330" s="931">
        <v>0</v>
      </c>
      <c r="F330" s="932">
        <v>0</v>
      </c>
      <c r="G330" s="933">
        <v>0</v>
      </c>
      <c r="H330" s="933">
        <v>0</v>
      </c>
      <c r="I330" s="933">
        <v>0</v>
      </c>
      <c r="J330" s="933">
        <v>0</v>
      </c>
      <c r="K330" s="933">
        <v>0</v>
      </c>
      <c r="L330" s="933">
        <v>0</v>
      </c>
      <c r="M330" s="934">
        <v>0</v>
      </c>
      <c r="N330" s="935">
        <v>0</v>
      </c>
      <c r="O330" s="935">
        <v>0</v>
      </c>
      <c r="P330" s="912"/>
    </row>
    <row r="331" spans="1:16">
      <c r="A331" s="929" t="s">
        <v>4115</v>
      </c>
      <c r="B331" s="930">
        <v>606</v>
      </c>
      <c r="C331" s="931">
        <v>602</v>
      </c>
      <c r="D331" s="931">
        <v>0</v>
      </c>
      <c r="E331" s="931">
        <v>2</v>
      </c>
      <c r="F331" s="932">
        <v>0</v>
      </c>
      <c r="G331" s="933">
        <v>0</v>
      </c>
      <c r="H331" s="933">
        <v>104</v>
      </c>
      <c r="I331" s="933">
        <v>0</v>
      </c>
      <c r="J331" s="933">
        <v>0</v>
      </c>
      <c r="K331" s="933">
        <v>1102</v>
      </c>
      <c r="L331" s="933">
        <v>0</v>
      </c>
      <c r="M331" s="934">
        <v>5.6861988482680399</v>
      </c>
      <c r="N331" s="935">
        <v>0.33917677340546198</v>
      </c>
      <c r="O331" s="935">
        <v>0.48083295523950798</v>
      </c>
      <c r="P331" s="912"/>
    </row>
    <row r="332" spans="1:16">
      <c r="A332" s="929" t="s">
        <v>4116</v>
      </c>
      <c r="B332" s="930">
        <v>0</v>
      </c>
      <c r="C332" s="931">
        <v>0</v>
      </c>
      <c r="D332" s="931">
        <v>0</v>
      </c>
      <c r="E332" s="931">
        <v>0</v>
      </c>
      <c r="F332" s="932">
        <v>0</v>
      </c>
      <c r="G332" s="933">
        <v>0</v>
      </c>
      <c r="H332" s="933">
        <v>0</v>
      </c>
      <c r="I332" s="933">
        <v>0</v>
      </c>
      <c r="J332" s="933">
        <v>0</v>
      </c>
      <c r="K332" s="933">
        <v>0</v>
      </c>
      <c r="L332" s="933">
        <v>0</v>
      </c>
      <c r="M332" s="934">
        <v>0</v>
      </c>
      <c r="N332" s="935">
        <v>0</v>
      </c>
      <c r="O332" s="935">
        <v>0</v>
      </c>
      <c r="P332" s="912"/>
    </row>
    <row r="333" spans="1:16">
      <c r="A333" s="929" t="s">
        <v>4117</v>
      </c>
      <c r="B333" s="930">
        <v>25</v>
      </c>
      <c r="C333" s="931">
        <v>0</v>
      </c>
      <c r="D333" s="931">
        <v>0</v>
      </c>
      <c r="E333" s="931">
        <v>0</v>
      </c>
      <c r="F333" s="932">
        <v>0</v>
      </c>
      <c r="G333" s="933">
        <v>0</v>
      </c>
      <c r="H333" s="933">
        <v>0</v>
      </c>
      <c r="I333" s="933">
        <v>0</v>
      </c>
      <c r="J333" s="933">
        <v>0</v>
      </c>
      <c r="K333" s="933">
        <v>25</v>
      </c>
      <c r="L333" s="933">
        <v>0</v>
      </c>
      <c r="M333" s="934">
        <v>6.38251461478056E-2</v>
      </c>
      <c r="N333" s="935">
        <v>1.02216211499869E-2</v>
      </c>
      <c r="O333" s="935">
        <v>2.4474304161940501E-3</v>
      </c>
      <c r="P333" s="912"/>
    </row>
    <row r="334" spans="1:16">
      <c r="A334" s="929" t="s">
        <v>4118</v>
      </c>
      <c r="B334" s="930">
        <v>19</v>
      </c>
      <c r="C334" s="931">
        <v>4377</v>
      </c>
      <c r="D334" s="931">
        <v>0</v>
      </c>
      <c r="E334" s="931">
        <v>0</v>
      </c>
      <c r="F334" s="932">
        <v>0</v>
      </c>
      <c r="G334" s="933">
        <v>0</v>
      </c>
      <c r="H334" s="933">
        <v>0</v>
      </c>
      <c r="I334" s="933">
        <v>0</v>
      </c>
      <c r="J334" s="933">
        <v>0</v>
      </c>
      <c r="K334" s="933">
        <v>4396</v>
      </c>
      <c r="L334" s="933">
        <v>0</v>
      </c>
      <c r="M334" s="934">
        <v>21.260821917808201</v>
      </c>
      <c r="N334" s="935">
        <v>1.55265753424658</v>
      </c>
      <c r="O334" s="935">
        <v>1.67616438356164</v>
      </c>
      <c r="P334" s="912"/>
    </row>
    <row r="335" spans="1:16">
      <c r="A335" s="929" t="s">
        <v>4119</v>
      </c>
      <c r="B335" s="930">
        <v>20</v>
      </c>
      <c r="C335" s="931">
        <v>12</v>
      </c>
      <c r="D335" s="931">
        <v>0</v>
      </c>
      <c r="E335" s="931">
        <v>0</v>
      </c>
      <c r="F335" s="932">
        <v>0</v>
      </c>
      <c r="G335" s="933">
        <v>0</v>
      </c>
      <c r="H335" s="933">
        <v>0</v>
      </c>
      <c r="I335" s="933">
        <v>0</v>
      </c>
      <c r="J335" s="933">
        <v>0</v>
      </c>
      <c r="K335" s="933">
        <v>32</v>
      </c>
      <c r="L335" s="933">
        <v>0</v>
      </c>
      <c r="M335" s="934">
        <v>8.6694005758659806E-2</v>
      </c>
      <c r="N335" s="935">
        <v>1.2752813890585499E-2</v>
      </c>
      <c r="O335" s="935">
        <v>3.7693045982026001E-3</v>
      </c>
      <c r="P335" s="912"/>
    </row>
    <row r="336" spans="1:16">
      <c r="A336" s="929" t="s">
        <v>4120</v>
      </c>
      <c r="B336" s="930">
        <v>0</v>
      </c>
      <c r="C336" s="931">
        <v>0</v>
      </c>
      <c r="D336" s="931">
        <v>0</v>
      </c>
      <c r="E336" s="931">
        <v>0</v>
      </c>
      <c r="F336" s="932">
        <v>0</v>
      </c>
      <c r="G336" s="933">
        <v>0</v>
      </c>
      <c r="H336" s="933">
        <v>0</v>
      </c>
      <c r="I336" s="933">
        <v>0</v>
      </c>
      <c r="J336" s="933">
        <v>0</v>
      </c>
      <c r="K336" s="933">
        <v>0</v>
      </c>
      <c r="L336" s="933">
        <v>0</v>
      </c>
      <c r="M336" s="934">
        <v>0</v>
      </c>
      <c r="N336" s="935">
        <v>0</v>
      </c>
      <c r="O336" s="935">
        <v>0</v>
      </c>
      <c r="P336" s="912"/>
    </row>
    <row r="337" spans="1:16">
      <c r="A337" s="929" t="s">
        <v>4121</v>
      </c>
      <c r="B337" s="930">
        <v>47500</v>
      </c>
      <c r="C337" s="931">
        <v>141</v>
      </c>
      <c r="D337" s="931">
        <v>0</v>
      </c>
      <c r="E337" s="931">
        <v>0</v>
      </c>
      <c r="F337" s="932">
        <v>0</v>
      </c>
      <c r="G337" s="933">
        <v>0</v>
      </c>
      <c r="H337" s="933">
        <v>0</v>
      </c>
      <c r="I337" s="933">
        <v>0</v>
      </c>
      <c r="J337" s="933">
        <v>0</v>
      </c>
      <c r="K337" s="933">
        <v>47641</v>
      </c>
      <c r="L337" s="933">
        <v>0</v>
      </c>
      <c r="M337" s="934">
        <v>143.159937178257</v>
      </c>
      <c r="N337" s="935">
        <v>17.109358345694101</v>
      </c>
      <c r="O337" s="935">
        <v>8.2928012389843797</v>
      </c>
      <c r="P337" s="912"/>
    </row>
    <row r="338" spans="1:16">
      <c r="A338" s="929" t="s">
        <v>4122</v>
      </c>
      <c r="B338" s="930">
        <v>44</v>
      </c>
      <c r="C338" s="931">
        <v>55</v>
      </c>
      <c r="D338" s="931">
        <v>0</v>
      </c>
      <c r="E338" s="931">
        <v>1</v>
      </c>
      <c r="F338" s="932">
        <v>0</v>
      </c>
      <c r="G338" s="933">
        <v>0</v>
      </c>
      <c r="H338" s="933">
        <v>0</v>
      </c>
      <c r="I338" s="933">
        <v>0</v>
      </c>
      <c r="J338" s="933">
        <v>0</v>
      </c>
      <c r="K338" s="933">
        <v>98</v>
      </c>
      <c r="L338" s="933">
        <v>0</v>
      </c>
      <c r="M338" s="934">
        <v>0.382388971293953</v>
      </c>
      <c r="N338" s="935">
        <v>3.2355989878719099E-2</v>
      </c>
      <c r="O338" s="935">
        <v>2.8127650292295601E-2</v>
      </c>
      <c r="P338" s="912"/>
    </row>
    <row r="339" spans="1:16">
      <c r="A339" s="929" t="s">
        <v>4123</v>
      </c>
      <c r="B339" s="930">
        <v>54</v>
      </c>
      <c r="C339" s="931">
        <v>0</v>
      </c>
      <c r="D339" s="931">
        <v>0</v>
      </c>
      <c r="E339" s="931">
        <v>0</v>
      </c>
      <c r="F339" s="932">
        <v>0</v>
      </c>
      <c r="G339" s="933">
        <v>0</v>
      </c>
      <c r="H339" s="933">
        <v>0</v>
      </c>
      <c r="I339" s="933">
        <v>0</v>
      </c>
      <c r="J339" s="933">
        <v>0</v>
      </c>
      <c r="K339" s="933">
        <v>54</v>
      </c>
      <c r="L339" s="933">
        <v>0</v>
      </c>
      <c r="M339" s="934">
        <v>0.31728121455370401</v>
      </c>
      <c r="N339" s="935">
        <v>1.9401317511560899E-2</v>
      </c>
      <c r="O339" s="935">
        <v>2.6583020678823802E-2</v>
      </c>
      <c r="P339" s="912"/>
    </row>
    <row r="340" spans="1:16">
      <c r="A340" s="929" t="s">
        <v>4124</v>
      </c>
      <c r="B340" s="930">
        <v>3</v>
      </c>
      <c r="C340" s="931">
        <v>272</v>
      </c>
      <c r="D340" s="931">
        <v>0</v>
      </c>
      <c r="E340" s="931">
        <v>0</v>
      </c>
      <c r="F340" s="932">
        <v>0</v>
      </c>
      <c r="G340" s="933">
        <v>0</v>
      </c>
      <c r="H340" s="933">
        <v>0</v>
      </c>
      <c r="I340" s="933">
        <v>0</v>
      </c>
      <c r="J340" s="933">
        <v>0</v>
      </c>
      <c r="K340" s="933">
        <v>275</v>
      </c>
      <c r="L340" s="933">
        <v>0</v>
      </c>
      <c r="M340" s="934">
        <v>0.69643791990227699</v>
      </c>
      <c r="N340" s="935">
        <v>0.11091418724369601</v>
      </c>
      <c r="O340" s="935">
        <v>2.7857516796091102E-2</v>
      </c>
      <c r="P340" s="912"/>
    </row>
    <row r="341" spans="1:16">
      <c r="A341" s="929" t="s">
        <v>4126</v>
      </c>
      <c r="B341" s="930">
        <v>625</v>
      </c>
      <c r="C341" s="931">
        <v>0</v>
      </c>
      <c r="D341" s="931">
        <v>0</v>
      </c>
      <c r="E341" s="931">
        <v>0</v>
      </c>
      <c r="F341" s="932">
        <v>0</v>
      </c>
      <c r="G341" s="933">
        <v>0</v>
      </c>
      <c r="H341" s="933">
        <v>0</v>
      </c>
      <c r="I341" s="933">
        <v>0</v>
      </c>
      <c r="J341" s="933">
        <v>0</v>
      </c>
      <c r="K341" s="933">
        <v>625</v>
      </c>
      <c r="L341" s="933">
        <v>0</v>
      </c>
      <c r="M341" s="934">
        <v>1.9195532676031799</v>
      </c>
      <c r="N341" s="935">
        <v>0.25674024954192498</v>
      </c>
      <c r="O341" s="935">
        <v>9.8377104964662801E-2</v>
      </c>
      <c r="P341" s="912"/>
    </row>
    <row r="342" spans="1:16">
      <c r="A342" s="929" t="s">
        <v>4127</v>
      </c>
      <c r="B342" s="930">
        <v>0</v>
      </c>
      <c r="C342" s="931">
        <v>0</v>
      </c>
      <c r="D342" s="931">
        <v>0</v>
      </c>
      <c r="E342" s="931">
        <v>0</v>
      </c>
      <c r="F342" s="932">
        <v>0</v>
      </c>
      <c r="G342" s="933">
        <v>0</v>
      </c>
      <c r="H342" s="933">
        <v>0</v>
      </c>
      <c r="I342" s="933">
        <v>0</v>
      </c>
      <c r="J342" s="933">
        <v>0</v>
      </c>
      <c r="K342" s="933">
        <v>0</v>
      </c>
      <c r="L342" s="933">
        <v>0</v>
      </c>
      <c r="M342" s="934">
        <v>0</v>
      </c>
      <c r="N342" s="935">
        <v>0</v>
      </c>
      <c r="O342" s="935">
        <v>0</v>
      </c>
      <c r="P342" s="912"/>
    </row>
    <row r="343" spans="1:16">
      <c r="A343" s="929" t="s">
        <v>4128</v>
      </c>
      <c r="B343" s="930">
        <v>0</v>
      </c>
      <c r="C343" s="931">
        <v>40</v>
      </c>
      <c r="D343" s="931">
        <v>0</v>
      </c>
      <c r="E343" s="931">
        <v>0</v>
      </c>
      <c r="F343" s="932">
        <v>0</v>
      </c>
      <c r="G343" s="933">
        <v>0</v>
      </c>
      <c r="H343" s="933">
        <v>0</v>
      </c>
      <c r="I343" s="933">
        <v>0</v>
      </c>
      <c r="J343" s="933">
        <v>0</v>
      </c>
      <c r="K343" s="933">
        <v>40</v>
      </c>
      <c r="L343" s="933">
        <v>0</v>
      </c>
      <c r="M343" s="934">
        <v>0.235284879155397</v>
      </c>
      <c r="N343" s="935">
        <v>1.3710845475962E-2</v>
      </c>
      <c r="O343" s="935">
        <v>1.9804554576389501E-2</v>
      </c>
      <c r="P343" s="912"/>
    </row>
    <row r="344" spans="1:16">
      <c r="A344" s="929" t="s">
        <v>4129</v>
      </c>
      <c r="B344" s="930">
        <v>0</v>
      </c>
      <c r="C344" s="931">
        <v>1</v>
      </c>
      <c r="D344" s="931">
        <v>0</v>
      </c>
      <c r="E344" s="931">
        <v>0</v>
      </c>
      <c r="F344" s="932">
        <v>0</v>
      </c>
      <c r="G344" s="933">
        <v>0</v>
      </c>
      <c r="H344" s="933">
        <v>0</v>
      </c>
      <c r="I344" s="933">
        <v>0</v>
      </c>
      <c r="J344" s="933">
        <v>0</v>
      </c>
      <c r="K344" s="933">
        <v>1</v>
      </c>
      <c r="L344" s="933">
        <v>0</v>
      </c>
      <c r="M344" s="934">
        <v>5.3005845912224101E-3</v>
      </c>
      <c r="N344" s="935">
        <v>5.7586598028095304E-4</v>
      </c>
      <c r="O344" s="935">
        <v>3.1192740598551602E-4</v>
      </c>
      <c r="P344" s="912"/>
    </row>
    <row r="345" spans="1:16">
      <c r="A345" s="929" t="s">
        <v>4130</v>
      </c>
      <c r="B345" s="930">
        <v>0</v>
      </c>
      <c r="C345" s="931">
        <v>1</v>
      </c>
      <c r="D345" s="931">
        <v>0</v>
      </c>
      <c r="E345" s="931">
        <v>0</v>
      </c>
      <c r="F345" s="932">
        <v>0</v>
      </c>
      <c r="G345" s="933">
        <v>0</v>
      </c>
      <c r="H345" s="933">
        <v>0</v>
      </c>
      <c r="I345" s="933">
        <v>0</v>
      </c>
      <c r="J345" s="933">
        <v>0</v>
      </c>
      <c r="K345" s="933">
        <v>1</v>
      </c>
      <c r="L345" s="933">
        <v>0</v>
      </c>
      <c r="M345" s="934">
        <v>6.5439315941017403E-3</v>
      </c>
      <c r="N345" s="935">
        <v>1.37422563476136E-3</v>
      </c>
      <c r="O345" s="935">
        <v>1.1560945816246401E-4</v>
      </c>
      <c r="P345" s="912"/>
    </row>
    <row r="346" spans="1:16">
      <c r="A346" s="929" t="s">
        <v>4278</v>
      </c>
      <c r="B346" s="930">
        <v>0</v>
      </c>
      <c r="C346" s="931">
        <v>0</v>
      </c>
      <c r="D346" s="931">
        <v>0</v>
      </c>
      <c r="E346" s="931">
        <v>0</v>
      </c>
      <c r="F346" s="932">
        <v>0</v>
      </c>
      <c r="G346" s="933">
        <v>0</v>
      </c>
      <c r="H346" s="933">
        <v>0</v>
      </c>
      <c r="I346" s="933">
        <v>0</v>
      </c>
      <c r="J346" s="933">
        <v>0</v>
      </c>
      <c r="K346" s="933">
        <v>0</v>
      </c>
      <c r="L346" s="933">
        <v>0</v>
      </c>
      <c r="M346" s="934">
        <v>0</v>
      </c>
      <c r="N346" s="935">
        <v>0</v>
      </c>
      <c r="O346" s="935">
        <v>0</v>
      </c>
      <c r="P346" s="912"/>
    </row>
    <row r="347" spans="1:16">
      <c r="A347" s="929" t="s">
        <v>4131</v>
      </c>
      <c r="B347" s="930">
        <v>104</v>
      </c>
      <c r="C347" s="931">
        <v>2631</v>
      </c>
      <c r="D347" s="931">
        <v>0</v>
      </c>
      <c r="E347" s="931">
        <v>1</v>
      </c>
      <c r="F347" s="932">
        <v>0</v>
      </c>
      <c r="G347" s="933">
        <v>0</v>
      </c>
      <c r="H347" s="933">
        <v>0</v>
      </c>
      <c r="I347" s="933">
        <v>0</v>
      </c>
      <c r="J347" s="933">
        <v>0</v>
      </c>
      <c r="K347" s="933">
        <v>2734</v>
      </c>
      <c r="L347" s="933">
        <v>0</v>
      </c>
      <c r="M347" s="934">
        <v>18.606753337405099</v>
      </c>
      <c r="N347" s="935">
        <v>0.89455544891370697</v>
      </c>
      <c r="O347" s="935">
        <v>1.61019980804467</v>
      </c>
      <c r="P347" s="912"/>
    </row>
    <row r="348" spans="1:16">
      <c r="A348" s="929" t="s">
        <v>4132</v>
      </c>
      <c r="B348" s="930">
        <v>0</v>
      </c>
      <c r="C348" s="931">
        <v>5</v>
      </c>
      <c r="D348" s="931">
        <v>0</v>
      </c>
      <c r="E348" s="931">
        <v>0</v>
      </c>
      <c r="F348" s="932">
        <v>0</v>
      </c>
      <c r="G348" s="933">
        <v>0</v>
      </c>
      <c r="H348" s="933">
        <v>0</v>
      </c>
      <c r="I348" s="933">
        <v>0</v>
      </c>
      <c r="J348" s="933">
        <v>0</v>
      </c>
      <c r="K348" s="933">
        <v>5</v>
      </c>
      <c r="L348" s="933">
        <v>0</v>
      </c>
      <c r="M348" s="934">
        <v>9.8158973911526004E-3</v>
      </c>
      <c r="N348" s="935">
        <v>1.6468894511822701E-3</v>
      </c>
      <c r="O348" s="935">
        <v>1.3087863188203499E-4</v>
      </c>
      <c r="P348" s="912"/>
    </row>
    <row r="349" spans="1:16">
      <c r="A349" s="929" t="s">
        <v>4133</v>
      </c>
      <c r="B349" s="930">
        <v>0</v>
      </c>
      <c r="C349" s="931">
        <v>0</v>
      </c>
      <c r="D349" s="931">
        <v>0</v>
      </c>
      <c r="E349" s="931">
        <v>0</v>
      </c>
      <c r="F349" s="932">
        <v>0</v>
      </c>
      <c r="G349" s="933">
        <v>0</v>
      </c>
      <c r="H349" s="933">
        <v>0</v>
      </c>
      <c r="I349" s="933">
        <v>0</v>
      </c>
      <c r="J349" s="933">
        <v>0</v>
      </c>
      <c r="K349" s="933">
        <v>0</v>
      </c>
      <c r="L349" s="933">
        <v>0</v>
      </c>
      <c r="M349" s="934">
        <v>0</v>
      </c>
      <c r="N349" s="935">
        <v>0</v>
      </c>
      <c r="O349" s="935">
        <v>0</v>
      </c>
      <c r="P349" s="912"/>
    </row>
    <row r="350" spans="1:16">
      <c r="A350" s="929" t="s">
        <v>4134</v>
      </c>
      <c r="B350" s="930">
        <v>0</v>
      </c>
      <c r="C350" s="931">
        <v>24</v>
      </c>
      <c r="D350" s="931">
        <v>0</v>
      </c>
      <c r="E350" s="931">
        <v>0</v>
      </c>
      <c r="F350" s="932">
        <v>0</v>
      </c>
      <c r="G350" s="933">
        <v>0</v>
      </c>
      <c r="H350" s="933">
        <v>0</v>
      </c>
      <c r="I350" s="933">
        <v>0</v>
      </c>
      <c r="J350" s="933">
        <v>0</v>
      </c>
      <c r="K350" s="933">
        <v>24</v>
      </c>
      <c r="L350" s="933">
        <v>0</v>
      </c>
      <c r="M350" s="934">
        <v>5.7063083500567102E-2</v>
      </c>
      <c r="N350" s="935">
        <v>6.9103917633714304E-3</v>
      </c>
      <c r="O350" s="935">
        <v>3.0887357124160198E-3</v>
      </c>
      <c r="P350" s="912"/>
    </row>
    <row r="351" spans="1:16">
      <c r="A351" s="929" t="s">
        <v>4135</v>
      </c>
      <c r="B351" s="930">
        <v>625</v>
      </c>
      <c r="C351" s="931">
        <v>452</v>
      </c>
      <c r="D351" s="931">
        <v>0</v>
      </c>
      <c r="E351" s="931">
        <v>0</v>
      </c>
      <c r="F351" s="932">
        <v>0</v>
      </c>
      <c r="G351" s="933">
        <v>0</v>
      </c>
      <c r="H351" s="933">
        <v>0</v>
      </c>
      <c r="I351" s="933">
        <v>0</v>
      </c>
      <c r="J351" s="933">
        <v>0</v>
      </c>
      <c r="K351" s="933">
        <v>1077</v>
      </c>
      <c r="L351" s="933">
        <v>0</v>
      </c>
      <c r="M351" s="934">
        <v>4.6374618270657004</v>
      </c>
      <c r="N351" s="935">
        <v>0.54987047378064702</v>
      </c>
      <c r="O351" s="935">
        <v>0.26941444900096001</v>
      </c>
      <c r="P351" s="912"/>
    </row>
    <row r="352" spans="1:16">
      <c r="A352" s="929" t="s">
        <v>4136</v>
      </c>
      <c r="B352" s="930">
        <v>0</v>
      </c>
      <c r="C352" s="931">
        <v>290</v>
      </c>
      <c r="D352" s="931">
        <v>0</v>
      </c>
      <c r="E352" s="931">
        <v>0</v>
      </c>
      <c r="F352" s="932">
        <v>0</v>
      </c>
      <c r="G352" s="933">
        <v>0</v>
      </c>
      <c r="H352" s="933">
        <v>0</v>
      </c>
      <c r="I352" s="933">
        <v>0</v>
      </c>
      <c r="J352" s="933">
        <v>0</v>
      </c>
      <c r="K352" s="933">
        <v>290</v>
      </c>
      <c r="L352" s="933">
        <v>0</v>
      </c>
      <c r="M352" s="934">
        <v>1.68867245441061</v>
      </c>
      <c r="N352" s="935">
        <v>0.14843490969374401</v>
      </c>
      <c r="O352" s="935">
        <v>0.120791161329727</v>
      </c>
      <c r="P352" s="912"/>
    </row>
    <row r="353" spans="1:16">
      <c r="A353" s="929" t="s">
        <v>4137</v>
      </c>
      <c r="B353" s="930">
        <v>0</v>
      </c>
      <c r="C353" s="931">
        <v>2933</v>
      </c>
      <c r="D353" s="931">
        <v>0</v>
      </c>
      <c r="E353" s="931">
        <v>0</v>
      </c>
      <c r="F353" s="932">
        <v>0</v>
      </c>
      <c r="G353" s="933">
        <v>0</v>
      </c>
      <c r="H353" s="933">
        <v>0</v>
      </c>
      <c r="I353" s="933">
        <v>0</v>
      </c>
      <c r="J353" s="933">
        <v>0</v>
      </c>
      <c r="K353" s="933">
        <v>2933</v>
      </c>
      <c r="L353" s="933">
        <v>0</v>
      </c>
      <c r="M353" s="934">
        <v>11.388055143530201</v>
      </c>
      <c r="N353" s="935">
        <v>1.2923523252770299</v>
      </c>
      <c r="O353" s="935">
        <v>0.62058502748451305</v>
      </c>
      <c r="P353" s="912"/>
    </row>
    <row r="354" spans="1:16">
      <c r="A354" s="929" t="s">
        <v>4138</v>
      </c>
      <c r="B354" s="930">
        <v>0</v>
      </c>
      <c r="C354" s="931">
        <v>393</v>
      </c>
      <c r="D354" s="931">
        <v>0</v>
      </c>
      <c r="E354" s="931">
        <v>0</v>
      </c>
      <c r="F354" s="932">
        <v>0</v>
      </c>
      <c r="G354" s="933">
        <v>0</v>
      </c>
      <c r="H354" s="933">
        <v>0</v>
      </c>
      <c r="I354" s="933">
        <v>0</v>
      </c>
      <c r="J354" s="933">
        <v>0</v>
      </c>
      <c r="K354" s="933">
        <v>393</v>
      </c>
      <c r="L354" s="933">
        <v>0</v>
      </c>
      <c r="M354" s="934">
        <v>1.73028357036908</v>
      </c>
      <c r="N354" s="935">
        <v>0.21404801064479501</v>
      </c>
      <c r="O354" s="935">
        <v>9.3226485472471907E-2</v>
      </c>
      <c r="P354" s="912"/>
    </row>
    <row r="355" spans="1:16">
      <c r="A355" s="924"/>
      <c r="B355" s="925"/>
      <c r="C355" s="926"/>
      <c r="D355" s="926"/>
      <c r="E355" s="926"/>
      <c r="F355" s="925"/>
      <c r="G355" s="926"/>
      <c r="H355" s="926"/>
      <c r="I355" s="926"/>
      <c r="J355" s="926"/>
      <c r="K355" s="926"/>
      <c r="L355" s="926"/>
      <c r="M355" s="927"/>
      <c r="N355" s="928"/>
      <c r="O355" s="928"/>
      <c r="P355" s="912"/>
    </row>
    <row r="356" spans="1:16">
      <c r="A356" s="917" t="s">
        <v>4232</v>
      </c>
      <c r="B356" s="918">
        <v>164</v>
      </c>
      <c r="C356" s="919">
        <v>1399</v>
      </c>
      <c r="D356" s="919">
        <v>0</v>
      </c>
      <c r="E356" s="919">
        <v>0</v>
      </c>
      <c r="F356" s="920">
        <v>0</v>
      </c>
      <c r="G356" s="921">
        <v>0</v>
      </c>
      <c r="H356" s="921">
        <v>0</v>
      </c>
      <c r="I356" s="921">
        <v>15</v>
      </c>
      <c r="J356" s="921">
        <v>0</v>
      </c>
      <c r="K356" s="921">
        <v>1548</v>
      </c>
      <c r="L356" s="921">
        <v>0</v>
      </c>
      <c r="M356" s="922">
        <v>4.1067385044935003</v>
      </c>
      <c r="N356" s="923">
        <v>0.51782244132274702</v>
      </c>
      <c r="O356" s="923">
        <v>0.216679958118838</v>
      </c>
      <c r="P356" s="912"/>
    </row>
    <row r="357" spans="1:16">
      <c r="A357" s="929" t="s">
        <v>4140</v>
      </c>
      <c r="B357" s="930">
        <v>133</v>
      </c>
      <c r="C357" s="931">
        <v>1005</v>
      </c>
      <c r="D357" s="931">
        <v>0</v>
      </c>
      <c r="E357" s="931">
        <v>0</v>
      </c>
      <c r="F357" s="932">
        <v>0</v>
      </c>
      <c r="G357" s="933">
        <v>0</v>
      </c>
      <c r="H357" s="933">
        <v>0</v>
      </c>
      <c r="I357" s="933">
        <v>12</v>
      </c>
      <c r="J357" s="933">
        <v>0</v>
      </c>
      <c r="K357" s="933">
        <v>1126</v>
      </c>
      <c r="L357" s="933">
        <v>0</v>
      </c>
      <c r="M357" s="934">
        <v>2.9827554314632199</v>
      </c>
      <c r="N357" s="935">
        <v>0.375104092138557</v>
      </c>
      <c r="O357" s="935">
        <v>0.158176424395777</v>
      </c>
      <c r="P357" s="912"/>
    </row>
    <row r="358" spans="1:16">
      <c r="A358" s="929" t="s">
        <v>4141</v>
      </c>
      <c r="B358" s="930">
        <v>22</v>
      </c>
      <c r="C358" s="931">
        <v>15</v>
      </c>
      <c r="D358" s="931">
        <v>0</v>
      </c>
      <c r="E358" s="931">
        <v>0</v>
      </c>
      <c r="F358" s="932">
        <v>0</v>
      </c>
      <c r="G358" s="933">
        <v>0</v>
      </c>
      <c r="H358" s="933">
        <v>0</v>
      </c>
      <c r="I358" s="933">
        <v>3</v>
      </c>
      <c r="J358" s="933">
        <v>0</v>
      </c>
      <c r="K358" s="933">
        <v>34</v>
      </c>
      <c r="L358" s="933">
        <v>0</v>
      </c>
      <c r="M358" s="934">
        <v>0.11363493586947</v>
      </c>
      <c r="N358" s="935">
        <v>1.1363493586947E-2</v>
      </c>
      <c r="O358" s="935">
        <v>7.45947125032719E-3</v>
      </c>
      <c r="P358" s="912"/>
    </row>
    <row r="359" spans="1:16">
      <c r="A359" s="929" t="s">
        <v>4142</v>
      </c>
      <c r="B359" s="930">
        <v>4</v>
      </c>
      <c r="C359" s="931">
        <v>360</v>
      </c>
      <c r="D359" s="931">
        <v>0</v>
      </c>
      <c r="E359" s="931">
        <v>0</v>
      </c>
      <c r="F359" s="932">
        <v>0</v>
      </c>
      <c r="G359" s="933">
        <v>0</v>
      </c>
      <c r="H359" s="933">
        <v>0</v>
      </c>
      <c r="I359" s="933">
        <v>0</v>
      </c>
      <c r="J359" s="933">
        <v>0</v>
      </c>
      <c r="K359" s="933">
        <v>364</v>
      </c>
      <c r="L359" s="933">
        <v>0</v>
      </c>
      <c r="M359" s="934">
        <v>0.91309658843032904</v>
      </c>
      <c r="N359" s="935">
        <v>0.11979827240205899</v>
      </c>
      <c r="O359" s="935">
        <v>4.6020068056888602E-2</v>
      </c>
      <c r="P359" s="912"/>
    </row>
    <row r="360" spans="1:16">
      <c r="A360" s="929" t="s">
        <v>4143</v>
      </c>
      <c r="B360" s="930">
        <v>5</v>
      </c>
      <c r="C360" s="931">
        <v>0</v>
      </c>
      <c r="D360" s="931">
        <v>0</v>
      </c>
      <c r="E360" s="931">
        <v>0</v>
      </c>
      <c r="F360" s="932">
        <v>0</v>
      </c>
      <c r="G360" s="933">
        <v>0</v>
      </c>
      <c r="H360" s="933">
        <v>0</v>
      </c>
      <c r="I360" s="933">
        <v>0</v>
      </c>
      <c r="J360" s="933">
        <v>0</v>
      </c>
      <c r="K360" s="933">
        <v>5</v>
      </c>
      <c r="L360" s="933">
        <v>0</v>
      </c>
      <c r="M360" s="934">
        <v>1.14387924264898E-2</v>
      </c>
      <c r="N360" s="935">
        <v>1.6556146933077399E-3</v>
      </c>
      <c r="O360" s="935">
        <v>5.2176947910304505E-4</v>
      </c>
      <c r="P360" s="912"/>
    </row>
    <row r="361" spans="1:16">
      <c r="A361" s="929" t="s">
        <v>4144</v>
      </c>
      <c r="B361" s="930">
        <v>0</v>
      </c>
      <c r="C361" s="931">
        <v>0</v>
      </c>
      <c r="D361" s="931">
        <v>0</v>
      </c>
      <c r="E361" s="931">
        <v>0</v>
      </c>
      <c r="F361" s="932">
        <v>0</v>
      </c>
      <c r="G361" s="933">
        <v>0</v>
      </c>
      <c r="H361" s="933">
        <v>0</v>
      </c>
      <c r="I361" s="933">
        <v>0</v>
      </c>
      <c r="J361" s="933">
        <v>0</v>
      </c>
      <c r="K361" s="933">
        <v>0</v>
      </c>
      <c r="L361" s="933">
        <v>0</v>
      </c>
      <c r="M361" s="934">
        <v>0</v>
      </c>
      <c r="N361" s="935">
        <v>0</v>
      </c>
      <c r="O361" s="935">
        <v>0</v>
      </c>
      <c r="P361" s="912"/>
    </row>
    <row r="362" spans="1:16">
      <c r="A362" s="929" t="s">
        <v>4145</v>
      </c>
      <c r="B362" s="930">
        <v>0</v>
      </c>
      <c r="C362" s="931">
        <v>0</v>
      </c>
      <c r="D362" s="931">
        <v>0</v>
      </c>
      <c r="E362" s="931">
        <v>0</v>
      </c>
      <c r="F362" s="932">
        <v>0</v>
      </c>
      <c r="G362" s="933">
        <v>0</v>
      </c>
      <c r="H362" s="933">
        <v>0</v>
      </c>
      <c r="I362" s="933">
        <v>0</v>
      </c>
      <c r="J362" s="933">
        <v>0</v>
      </c>
      <c r="K362" s="933">
        <v>0</v>
      </c>
      <c r="L362" s="933">
        <v>0</v>
      </c>
      <c r="M362" s="934">
        <v>0</v>
      </c>
      <c r="N362" s="935">
        <v>0</v>
      </c>
      <c r="O362" s="935">
        <v>0</v>
      </c>
      <c r="P362" s="912"/>
    </row>
    <row r="363" spans="1:16">
      <c r="A363" s="929" t="s">
        <v>4146</v>
      </c>
      <c r="B363" s="930">
        <v>0</v>
      </c>
      <c r="C363" s="931">
        <v>2</v>
      </c>
      <c r="D363" s="931">
        <v>0</v>
      </c>
      <c r="E363" s="931">
        <v>0</v>
      </c>
      <c r="F363" s="932">
        <v>0</v>
      </c>
      <c r="G363" s="933">
        <v>0</v>
      </c>
      <c r="H363" s="933">
        <v>0</v>
      </c>
      <c r="I363" s="933">
        <v>0</v>
      </c>
      <c r="J363" s="933">
        <v>0</v>
      </c>
      <c r="K363" s="933">
        <v>2</v>
      </c>
      <c r="L363" s="933">
        <v>0</v>
      </c>
      <c r="M363" s="934">
        <v>5.7150335921821796E-3</v>
      </c>
      <c r="N363" s="935">
        <v>8.1581013873135001E-4</v>
      </c>
      <c r="O363" s="935">
        <v>2.0068056888578701E-4</v>
      </c>
      <c r="P363" s="912"/>
    </row>
    <row r="364" spans="1:16">
      <c r="A364" s="929" t="s">
        <v>4148</v>
      </c>
      <c r="B364" s="930">
        <v>0</v>
      </c>
      <c r="C364" s="931">
        <v>17</v>
      </c>
      <c r="D364" s="931">
        <v>0</v>
      </c>
      <c r="E364" s="931">
        <v>0</v>
      </c>
      <c r="F364" s="932">
        <v>0</v>
      </c>
      <c r="G364" s="933">
        <v>0</v>
      </c>
      <c r="H364" s="933">
        <v>0</v>
      </c>
      <c r="I364" s="933">
        <v>0</v>
      </c>
      <c r="J364" s="933">
        <v>0</v>
      </c>
      <c r="K364" s="933">
        <v>17</v>
      </c>
      <c r="L364" s="933">
        <v>0</v>
      </c>
      <c r="M364" s="934">
        <v>8.0097722711805305E-2</v>
      </c>
      <c r="N364" s="935">
        <v>9.0851583631445798E-3</v>
      </c>
      <c r="O364" s="935">
        <v>4.3015443678562099E-3</v>
      </c>
      <c r="P364" s="912"/>
    </row>
    <row r="365" spans="1:16">
      <c r="A365" s="924"/>
      <c r="B365" s="925"/>
      <c r="C365" s="926"/>
      <c r="D365" s="926"/>
      <c r="E365" s="926"/>
      <c r="F365" s="925"/>
      <c r="G365" s="926"/>
      <c r="H365" s="926"/>
      <c r="I365" s="926"/>
      <c r="J365" s="926"/>
      <c r="K365" s="926"/>
      <c r="L365" s="926"/>
      <c r="M365" s="927"/>
      <c r="N365" s="928"/>
      <c r="O365" s="928"/>
      <c r="P365" s="912"/>
    </row>
    <row r="366" spans="1:16">
      <c r="A366" s="917" t="s">
        <v>4234</v>
      </c>
      <c r="B366" s="918">
        <v>50</v>
      </c>
      <c r="C366" s="919">
        <v>6210</v>
      </c>
      <c r="D366" s="919">
        <v>1500</v>
      </c>
      <c r="E366" s="919">
        <v>438</v>
      </c>
      <c r="F366" s="920">
        <v>0</v>
      </c>
      <c r="G366" s="921">
        <v>0</v>
      </c>
      <c r="H366" s="921">
        <v>0</v>
      </c>
      <c r="I366" s="921">
        <v>4</v>
      </c>
      <c r="J366" s="921">
        <v>0</v>
      </c>
      <c r="K366" s="921">
        <v>4318</v>
      </c>
      <c r="L366" s="921">
        <v>0</v>
      </c>
      <c r="M366" s="922">
        <v>53.412245877323102</v>
      </c>
      <c r="N366" s="923">
        <v>0.12664470814065101</v>
      </c>
      <c r="O366" s="923">
        <v>5.8107145973300796</v>
      </c>
      <c r="P366" s="912"/>
    </row>
    <row r="367" spans="1:16">
      <c r="A367" s="929" t="s">
        <v>4150</v>
      </c>
      <c r="B367" s="930">
        <v>31</v>
      </c>
      <c r="C367" s="931">
        <v>45</v>
      </c>
      <c r="D367" s="931">
        <v>0</v>
      </c>
      <c r="E367" s="931">
        <v>0</v>
      </c>
      <c r="F367" s="932">
        <v>0</v>
      </c>
      <c r="G367" s="933">
        <v>0</v>
      </c>
      <c r="H367" s="933">
        <v>0</v>
      </c>
      <c r="I367" s="933">
        <v>2</v>
      </c>
      <c r="J367" s="933">
        <v>0</v>
      </c>
      <c r="K367" s="933">
        <v>74</v>
      </c>
      <c r="L367" s="933">
        <v>0</v>
      </c>
      <c r="M367" s="934">
        <v>1.0798795916586701</v>
      </c>
      <c r="N367" s="935">
        <v>9.5236017799493894E-3</v>
      </c>
      <c r="O367" s="935">
        <v>0.115735974173283</v>
      </c>
      <c r="P367" s="912"/>
    </row>
    <row r="368" spans="1:16">
      <c r="A368" s="929" t="s">
        <v>4152</v>
      </c>
      <c r="B368" s="930">
        <v>0</v>
      </c>
      <c r="C368" s="931">
        <v>0</v>
      </c>
      <c r="D368" s="931">
        <v>0</v>
      </c>
      <c r="E368" s="931">
        <v>0</v>
      </c>
      <c r="F368" s="932">
        <v>0</v>
      </c>
      <c r="G368" s="933">
        <v>0</v>
      </c>
      <c r="H368" s="933">
        <v>0</v>
      </c>
      <c r="I368" s="933">
        <v>0</v>
      </c>
      <c r="J368" s="933">
        <v>0</v>
      </c>
      <c r="K368" s="933">
        <v>0</v>
      </c>
      <c r="L368" s="933">
        <v>0</v>
      </c>
      <c r="M368" s="934">
        <v>0</v>
      </c>
      <c r="N368" s="935">
        <v>0</v>
      </c>
      <c r="O368" s="935">
        <v>0</v>
      </c>
      <c r="P368" s="912"/>
    </row>
    <row r="369" spans="1:16">
      <c r="A369" s="929" t="s">
        <v>4153</v>
      </c>
      <c r="B369" s="930">
        <v>18</v>
      </c>
      <c r="C369" s="931">
        <v>0</v>
      </c>
      <c r="D369" s="931">
        <v>0</v>
      </c>
      <c r="E369" s="931">
        <v>0</v>
      </c>
      <c r="F369" s="932">
        <v>0</v>
      </c>
      <c r="G369" s="933">
        <v>0</v>
      </c>
      <c r="H369" s="933">
        <v>0</v>
      </c>
      <c r="I369" s="933">
        <v>2</v>
      </c>
      <c r="J369" s="933">
        <v>0</v>
      </c>
      <c r="K369" s="933">
        <v>16</v>
      </c>
      <c r="L369" s="933">
        <v>0</v>
      </c>
      <c r="M369" s="934">
        <v>0.230346392112381</v>
      </c>
      <c r="N369" s="935">
        <v>2.9316813541575802E-3</v>
      </c>
      <c r="O369" s="935">
        <v>2.4291074077305599E-2</v>
      </c>
      <c r="P369" s="912"/>
    </row>
    <row r="370" spans="1:16">
      <c r="A370" s="929" t="s">
        <v>4155</v>
      </c>
      <c r="B370" s="930">
        <v>0</v>
      </c>
      <c r="C370" s="931">
        <v>0</v>
      </c>
      <c r="D370" s="931">
        <v>0</v>
      </c>
      <c r="E370" s="931">
        <v>0</v>
      </c>
      <c r="F370" s="932">
        <v>0</v>
      </c>
      <c r="G370" s="933">
        <v>0</v>
      </c>
      <c r="H370" s="933">
        <v>0</v>
      </c>
      <c r="I370" s="933">
        <v>0</v>
      </c>
      <c r="J370" s="933">
        <v>0</v>
      </c>
      <c r="K370" s="933">
        <v>0</v>
      </c>
      <c r="L370" s="933">
        <v>0</v>
      </c>
      <c r="M370" s="934">
        <v>0</v>
      </c>
      <c r="N370" s="935">
        <v>0</v>
      </c>
      <c r="O370" s="935">
        <v>0</v>
      </c>
      <c r="P370" s="912"/>
    </row>
    <row r="371" spans="1:16">
      <c r="A371" s="929" t="s">
        <v>4156</v>
      </c>
      <c r="B371" s="930">
        <v>1</v>
      </c>
      <c r="C371" s="931">
        <v>0</v>
      </c>
      <c r="D371" s="931">
        <v>0</v>
      </c>
      <c r="E371" s="931">
        <v>0</v>
      </c>
      <c r="F371" s="932">
        <v>0</v>
      </c>
      <c r="G371" s="933">
        <v>0</v>
      </c>
      <c r="H371" s="933">
        <v>0</v>
      </c>
      <c r="I371" s="933">
        <v>0</v>
      </c>
      <c r="J371" s="933">
        <v>0</v>
      </c>
      <c r="K371" s="933">
        <v>1</v>
      </c>
      <c r="L371" s="933">
        <v>0</v>
      </c>
      <c r="M371" s="934">
        <v>1.41567053485734E-2</v>
      </c>
      <c r="N371" s="935">
        <v>1.4614780560160499E-4</v>
      </c>
      <c r="O371" s="935">
        <v>1.5072855771747699E-3</v>
      </c>
      <c r="P371" s="912"/>
    </row>
    <row r="372" spans="1:16">
      <c r="A372" s="929" t="s">
        <v>4157</v>
      </c>
      <c r="B372" s="930">
        <v>0</v>
      </c>
      <c r="C372" s="931">
        <v>0</v>
      </c>
      <c r="D372" s="931">
        <v>0</v>
      </c>
      <c r="E372" s="931">
        <v>0</v>
      </c>
      <c r="F372" s="932">
        <v>0</v>
      </c>
      <c r="G372" s="933">
        <v>0</v>
      </c>
      <c r="H372" s="933">
        <v>0</v>
      </c>
      <c r="I372" s="933">
        <v>0</v>
      </c>
      <c r="J372" s="933">
        <v>0</v>
      </c>
      <c r="K372" s="933">
        <v>0</v>
      </c>
      <c r="L372" s="933">
        <v>0</v>
      </c>
      <c r="M372" s="934">
        <v>0</v>
      </c>
      <c r="N372" s="935">
        <v>0</v>
      </c>
      <c r="O372" s="935">
        <v>0</v>
      </c>
      <c r="P372" s="912"/>
    </row>
    <row r="373" spans="1:16">
      <c r="A373" s="929" t="s">
        <v>4158</v>
      </c>
      <c r="B373" s="930">
        <v>0</v>
      </c>
      <c r="C373" s="931">
        <v>0</v>
      </c>
      <c r="D373" s="931">
        <v>0</v>
      </c>
      <c r="E373" s="931">
        <v>0</v>
      </c>
      <c r="F373" s="932">
        <v>0</v>
      </c>
      <c r="G373" s="933">
        <v>0</v>
      </c>
      <c r="H373" s="933">
        <v>0</v>
      </c>
      <c r="I373" s="933">
        <v>0</v>
      </c>
      <c r="J373" s="933">
        <v>0</v>
      </c>
      <c r="K373" s="933">
        <v>0</v>
      </c>
      <c r="L373" s="933">
        <v>0</v>
      </c>
      <c r="M373" s="934">
        <v>0</v>
      </c>
      <c r="N373" s="935">
        <v>0</v>
      </c>
      <c r="O373" s="935">
        <v>0</v>
      </c>
      <c r="P373" s="912"/>
    </row>
    <row r="374" spans="1:16">
      <c r="A374" s="929" t="s">
        <v>4159</v>
      </c>
      <c r="B374" s="930">
        <v>0</v>
      </c>
      <c r="C374" s="931">
        <v>0</v>
      </c>
      <c r="D374" s="931">
        <v>0</v>
      </c>
      <c r="E374" s="931">
        <v>0</v>
      </c>
      <c r="F374" s="932">
        <v>0</v>
      </c>
      <c r="G374" s="933">
        <v>0</v>
      </c>
      <c r="H374" s="933">
        <v>0</v>
      </c>
      <c r="I374" s="933">
        <v>0</v>
      </c>
      <c r="J374" s="933">
        <v>0</v>
      </c>
      <c r="K374" s="933">
        <v>0</v>
      </c>
      <c r="L374" s="933">
        <v>0</v>
      </c>
      <c r="M374" s="934">
        <v>0</v>
      </c>
      <c r="N374" s="935">
        <v>0</v>
      </c>
      <c r="O374" s="935">
        <v>0</v>
      </c>
      <c r="P374" s="912"/>
    </row>
    <row r="375" spans="1:16">
      <c r="A375" s="929" t="s">
        <v>4160</v>
      </c>
      <c r="B375" s="930">
        <v>0</v>
      </c>
      <c r="C375" s="931">
        <v>0</v>
      </c>
      <c r="D375" s="931">
        <v>0</v>
      </c>
      <c r="E375" s="931">
        <v>0</v>
      </c>
      <c r="F375" s="932">
        <v>0</v>
      </c>
      <c r="G375" s="933">
        <v>0</v>
      </c>
      <c r="H375" s="933">
        <v>0</v>
      </c>
      <c r="I375" s="933">
        <v>0</v>
      </c>
      <c r="J375" s="933">
        <v>0</v>
      </c>
      <c r="K375" s="933">
        <v>0</v>
      </c>
      <c r="L375" s="933">
        <v>0</v>
      </c>
      <c r="M375" s="934">
        <v>0</v>
      </c>
      <c r="N375" s="935">
        <v>0</v>
      </c>
      <c r="O375" s="935">
        <v>0</v>
      </c>
      <c r="P375" s="912"/>
    </row>
    <row r="376" spans="1:16">
      <c r="A376" s="929" t="s">
        <v>4161</v>
      </c>
      <c r="B376" s="930">
        <v>0</v>
      </c>
      <c r="C376" s="931">
        <v>0</v>
      </c>
      <c r="D376" s="931">
        <v>0</v>
      </c>
      <c r="E376" s="931">
        <v>0</v>
      </c>
      <c r="F376" s="932">
        <v>0</v>
      </c>
      <c r="G376" s="933">
        <v>0</v>
      </c>
      <c r="H376" s="933">
        <v>0</v>
      </c>
      <c r="I376" s="933">
        <v>0</v>
      </c>
      <c r="J376" s="933">
        <v>0</v>
      </c>
      <c r="K376" s="933">
        <v>0</v>
      </c>
      <c r="L376" s="933">
        <v>0</v>
      </c>
      <c r="M376" s="934">
        <v>0</v>
      </c>
      <c r="N376" s="935">
        <v>0</v>
      </c>
      <c r="O376" s="935">
        <v>0</v>
      </c>
      <c r="P376" s="912"/>
    </row>
    <row r="377" spans="1:16">
      <c r="A377" s="929" t="s">
        <v>4162</v>
      </c>
      <c r="B377" s="930">
        <v>0</v>
      </c>
      <c r="C377" s="931">
        <v>1494</v>
      </c>
      <c r="D377" s="931">
        <v>0</v>
      </c>
      <c r="E377" s="931">
        <v>3</v>
      </c>
      <c r="F377" s="932">
        <v>0</v>
      </c>
      <c r="G377" s="933">
        <v>0</v>
      </c>
      <c r="H377" s="933">
        <v>0</v>
      </c>
      <c r="I377" s="933">
        <v>0</v>
      </c>
      <c r="J377" s="933">
        <v>0</v>
      </c>
      <c r="K377" s="933">
        <v>1491</v>
      </c>
      <c r="L377" s="933">
        <v>0</v>
      </c>
      <c r="M377" s="934">
        <v>8.1958816857167793</v>
      </c>
      <c r="N377" s="935">
        <v>8.4560684058982594E-2</v>
      </c>
      <c r="O377" s="935">
        <v>0.80983116656487197</v>
      </c>
      <c r="P377" s="912"/>
    </row>
    <row r="378" spans="1:16">
      <c r="A378" s="929" t="s">
        <v>4163</v>
      </c>
      <c r="B378" s="930">
        <v>0</v>
      </c>
      <c r="C378" s="931">
        <v>824</v>
      </c>
      <c r="D378" s="931">
        <v>0</v>
      </c>
      <c r="E378" s="931">
        <v>0</v>
      </c>
      <c r="F378" s="932">
        <v>0</v>
      </c>
      <c r="G378" s="933">
        <v>0</v>
      </c>
      <c r="H378" s="933">
        <v>0</v>
      </c>
      <c r="I378" s="933">
        <v>0</v>
      </c>
      <c r="J378" s="933">
        <v>0</v>
      </c>
      <c r="K378" s="933">
        <v>824</v>
      </c>
      <c r="L378" s="933">
        <v>0</v>
      </c>
      <c r="M378" s="934">
        <v>13.336707093621801</v>
      </c>
      <c r="N378" s="935">
        <v>1.43791990227729E-2</v>
      </c>
      <c r="O378" s="935">
        <v>1.4720704999563701</v>
      </c>
      <c r="P378" s="912"/>
    </row>
    <row r="379" spans="1:16">
      <c r="A379" s="929" t="s">
        <v>4235</v>
      </c>
      <c r="B379" s="930">
        <v>0</v>
      </c>
      <c r="C379" s="931">
        <v>362</v>
      </c>
      <c r="D379" s="931">
        <v>0</v>
      </c>
      <c r="E379" s="931">
        <v>0</v>
      </c>
      <c r="F379" s="932">
        <v>0</v>
      </c>
      <c r="G379" s="933">
        <v>0</v>
      </c>
      <c r="H379" s="933">
        <v>0</v>
      </c>
      <c r="I379" s="933">
        <v>0</v>
      </c>
      <c r="J379" s="933">
        <v>0</v>
      </c>
      <c r="K379" s="933">
        <v>362</v>
      </c>
      <c r="L379" s="933">
        <v>0</v>
      </c>
      <c r="M379" s="934">
        <v>7.0909170229473899</v>
      </c>
      <c r="N379" s="935">
        <v>1.57926882470989E-3</v>
      </c>
      <c r="O379" s="935">
        <v>0.78726550911787796</v>
      </c>
      <c r="P379" s="912"/>
    </row>
    <row r="380" spans="1:16">
      <c r="A380" s="929" t="s">
        <v>4164</v>
      </c>
      <c r="B380" s="930">
        <v>0</v>
      </c>
      <c r="C380" s="931">
        <v>0</v>
      </c>
      <c r="D380" s="931">
        <v>0</v>
      </c>
      <c r="E380" s="931">
        <v>0</v>
      </c>
      <c r="F380" s="932">
        <v>0</v>
      </c>
      <c r="G380" s="933">
        <v>0</v>
      </c>
      <c r="H380" s="933">
        <v>0</v>
      </c>
      <c r="I380" s="933">
        <v>0</v>
      </c>
      <c r="J380" s="933">
        <v>0</v>
      </c>
      <c r="K380" s="933">
        <v>0</v>
      </c>
      <c r="L380" s="933">
        <v>0</v>
      </c>
      <c r="M380" s="934">
        <v>0</v>
      </c>
      <c r="N380" s="935">
        <v>0</v>
      </c>
      <c r="O380" s="935">
        <v>0</v>
      </c>
      <c r="P380" s="912"/>
    </row>
    <row r="381" spans="1:16">
      <c r="A381" s="929" t="s">
        <v>4165</v>
      </c>
      <c r="B381" s="930">
        <v>0</v>
      </c>
      <c r="C381" s="931">
        <v>0</v>
      </c>
      <c r="D381" s="931">
        <v>0</v>
      </c>
      <c r="E381" s="931">
        <v>0</v>
      </c>
      <c r="F381" s="932">
        <v>0</v>
      </c>
      <c r="G381" s="933">
        <v>0</v>
      </c>
      <c r="H381" s="933">
        <v>0</v>
      </c>
      <c r="I381" s="933">
        <v>0</v>
      </c>
      <c r="J381" s="933">
        <v>0</v>
      </c>
      <c r="K381" s="933">
        <v>0</v>
      </c>
      <c r="L381" s="933">
        <v>0</v>
      </c>
      <c r="M381" s="934">
        <v>0</v>
      </c>
      <c r="N381" s="935">
        <v>0</v>
      </c>
      <c r="O381" s="935">
        <v>0</v>
      </c>
      <c r="P381" s="912"/>
    </row>
    <row r="382" spans="1:16">
      <c r="A382" s="929" t="s">
        <v>4166</v>
      </c>
      <c r="B382" s="930">
        <v>0</v>
      </c>
      <c r="C382" s="931">
        <v>3485</v>
      </c>
      <c r="D382" s="931">
        <v>1500</v>
      </c>
      <c r="E382" s="931">
        <v>435</v>
      </c>
      <c r="F382" s="932">
        <v>0</v>
      </c>
      <c r="G382" s="933">
        <v>0</v>
      </c>
      <c r="H382" s="933">
        <v>0</v>
      </c>
      <c r="I382" s="933">
        <v>0</v>
      </c>
      <c r="J382" s="933">
        <v>0</v>
      </c>
      <c r="K382" s="933">
        <v>1550</v>
      </c>
      <c r="L382" s="933">
        <v>0</v>
      </c>
      <c r="M382" s="934">
        <v>23.464357385917499</v>
      </c>
      <c r="N382" s="935">
        <v>1.3524125294476899E-2</v>
      </c>
      <c r="O382" s="935">
        <v>2.6000130878631902</v>
      </c>
      <c r="P382" s="912"/>
    </row>
    <row r="383" spans="1:16">
      <c r="A383" s="924"/>
      <c r="B383" s="925"/>
      <c r="C383" s="926"/>
      <c r="D383" s="926"/>
      <c r="E383" s="926"/>
      <c r="F383" s="925"/>
      <c r="G383" s="926"/>
      <c r="H383" s="926"/>
      <c r="I383" s="926"/>
      <c r="J383" s="926"/>
      <c r="K383" s="926"/>
      <c r="L383" s="926"/>
      <c r="M383" s="927"/>
      <c r="N383" s="928"/>
      <c r="O383" s="928"/>
      <c r="P383" s="912"/>
    </row>
    <row r="384" spans="1:16">
      <c r="A384" s="917" t="s">
        <v>4236</v>
      </c>
      <c r="B384" s="918">
        <v>1800</v>
      </c>
      <c r="C384" s="919">
        <v>23795</v>
      </c>
      <c r="D384" s="919">
        <v>739</v>
      </c>
      <c r="E384" s="919">
        <v>248</v>
      </c>
      <c r="F384" s="920">
        <v>26</v>
      </c>
      <c r="G384" s="921">
        <v>0</v>
      </c>
      <c r="H384" s="921">
        <v>0</v>
      </c>
      <c r="I384" s="921">
        <v>42</v>
      </c>
      <c r="J384" s="921">
        <v>9</v>
      </c>
      <c r="K384" s="921">
        <v>24531</v>
      </c>
      <c r="L384" s="921">
        <v>0</v>
      </c>
      <c r="M384" s="922">
        <v>181.302155134885</v>
      </c>
      <c r="N384" s="923">
        <v>12.6954127039601</v>
      </c>
      <c r="O384" s="923">
        <v>7.0916783003232799</v>
      </c>
      <c r="P384" s="912"/>
    </row>
    <row r="385" spans="1:16">
      <c r="A385" s="929" t="s">
        <v>4168</v>
      </c>
      <c r="B385" s="930">
        <v>1800</v>
      </c>
      <c r="C385" s="931">
        <v>2424</v>
      </c>
      <c r="D385" s="931">
        <v>0</v>
      </c>
      <c r="E385" s="931">
        <v>103</v>
      </c>
      <c r="F385" s="932">
        <v>0</v>
      </c>
      <c r="G385" s="933">
        <v>0</v>
      </c>
      <c r="H385" s="933">
        <v>0</v>
      </c>
      <c r="I385" s="933">
        <v>42</v>
      </c>
      <c r="J385" s="933">
        <v>0</v>
      </c>
      <c r="K385" s="933">
        <v>4079</v>
      </c>
      <c r="L385" s="933">
        <v>0</v>
      </c>
      <c r="M385" s="934">
        <v>6.3172716167873704</v>
      </c>
      <c r="N385" s="935">
        <v>0.29361966669575101</v>
      </c>
      <c r="O385" s="935">
        <v>0.37369775761277402</v>
      </c>
      <c r="P385" s="912"/>
    </row>
    <row r="386" spans="1:16">
      <c r="A386" s="929" t="s">
        <v>4170</v>
      </c>
      <c r="B386" s="930">
        <v>0</v>
      </c>
      <c r="C386" s="931">
        <v>862</v>
      </c>
      <c r="D386" s="931">
        <v>0</v>
      </c>
      <c r="E386" s="931">
        <v>36</v>
      </c>
      <c r="F386" s="932">
        <v>0</v>
      </c>
      <c r="G386" s="933">
        <v>0</v>
      </c>
      <c r="H386" s="933">
        <v>0</v>
      </c>
      <c r="I386" s="933">
        <v>0</v>
      </c>
      <c r="J386" s="933">
        <v>0</v>
      </c>
      <c r="K386" s="933">
        <v>826.00000010227097</v>
      </c>
      <c r="L386" s="933">
        <v>0</v>
      </c>
      <c r="M386" s="934">
        <v>0.64863449968767495</v>
      </c>
      <c r="N386" s="935">
        <v>6.1259924970502602E-2</v>
      </c>
      <c r="O386" s="935">
        <v>3.60352499826486E-3</v>
      </c>
      <c r="P386" s="912"/>
    </row>
    <row r="387" spans="1:16">
      <c r="A387" s="929" t="s">
        <v>4172</v>
      </c>
      <c r="B387" s="930">
        <v>0</v>
      </c>
      <c r="C387" s="931">
        <v>26</v>
      </c>
      <c r="D387" s="931">
        <v>0</v>
      </c>
      <c r="E387" s="931">
        <v>0</v>
      </c>
      <c r="F387" s="932">
        <v>26</v>
      </c>
      <c r="G387" s="933">
        <v>0</v>
      </c>
      <c r="H387" s="933">
        <v>0</v>
      </c>
      <c r="I387" s="933">
        <v>0</v>
      </c>
      <c r="J387" s="933">
        <v>0</v>
      </c>
      <c r="K387" s="933">
        <v>0</v>
      </c>
      <c r="L387" s="933">
        <v>0</v>
      </c>
      <c r="M387" s="934">
        <v>0</v>
      </c>
      <c r="N387" s="935">
        <v>0</v>
      </c>
      <c r="O387" s="935">
        <v>0</v>
      </c>
      <c r="P387" s="912"/>
    </row>
    <row r="388" spans="1:16">
      <c r="A388" s="929" t="s">
        <v>4173</v>
      </c>
      <c r="B388" s="930">
        <v>0</v>
      </c>
      <c r="C388" s="931">
        <v>7203</v>
      </c>
      <c r="D388" s="931">
        <v>618</v>
      </c>
      <c r="E388" s="931">
        <v>25</v>
      </c>
      <c r="F388" s="932">
        <v>0</v>
      </c>
      <c r="G388" s="933">
        <v>0</v>
      </c>
      <c r="H388" s="933">
        <v>0</v>
      </c>
      <c r="I388" s="933">
        <v>0</v>
      </c>
      <c r="J388" s="933">
        <v>0</v>
      </c>
      <c r="K388" s="933">
        <v>6560</v>
      </c>
      <c r="L388" s="933">
        <v>0</v>
      </c>
      <c r="M388" s="934">
        <v>71.117703516272599</v>
      </c>
      <c r="N388" s="935">
        <v>3.7061338452141999</v>
      </c>
      <c r="O388" s="935">
        <v>3.8206090219003599</v>
      </c>
      <c r="P388" s="912"/>
    </row>
    <row r="389" spans="1:16">
      <c r="A389" s="929" t="s">
        <v>4174</v>
      </c>
      <c r="B389" s="930">
        <v>0</v>
      </c>
      <c r="C389" s="931">
        <v>8180</v>
      </c>
      <c r="D389" s="931">
        <v>0</v>
      </c>
      <c r="E389" s="931">
        <v>30</v>
      </c>
      <c r="F389" s="932">
        <v>0</v>
      </c>
      <c r="G389" s="933">
        <v>0</v>
      </c>
      <c r="H389" s="933">
        <v>0</v>
      </c>
      <c r="I389" s="933">
        <v>0</v>
      </c>
      <c r="J389" s="933">
        <v>0</v>
      </c>
      <c r="K389" s="933">
        <v>8150</v>
      </c>
      <c r="L389" s="933">
        <v>0</v>
      </c>
      <c r="M389" s="934">
        <v>63.644097373702103</v>
      </c>
      <c r="N389" s="935">
        <v>6.3644097373702104</v>
      </c>
      <c r="O389" s="935">
        <v>0.15999912747578701</v>
      </c>
      <c r="P389" s="912"/>
    </row>
    <row r="390" spans="1:16">
      <c r="A390" s="929" t="s">
        <v>4175</v>
      </c>
      <c r="B390" s="930">
        <v>0</v>
      </c>
      <c r="C390" s="931">
        <v>223</v>
      </c>
      <c r="D390" s="931">
        <v>121</v>
      </c>
      <c r="E390" s="931">
        <v>0</v>
      </c>
      <c r="F390" s="932">
        <v>0</v>
      </c>
      <c r="G390" s="933">
        <v>0</v>
      </c>
      <c r="H390" s="933">
        <v>0</v>
      </c>
      <c r="I390" s="933">
        <v>0</v>
      </c>
      <c r="J390" s="933">
        <v>0</v>
      </c>
      <c r="K390" s="933">
        <v>102</v>
      </c>
      <c r="L390" s="933">
        <v>0</v>
      </c>
      <c r="M390" s="934">
        <v>0.33819038478317798</v>
      </c>
      <c r="N390" s="935">
        <v>1.6909519239158899E-2</v>
      </c>
      <c r="O390" s="935">
        <v>1.8911962306954001E-2</v>
      </c>
      <c r="P390" s="912"/>
    </row>
    <row r="391" spans="1:16">
      <c r="A391" s="929" t="s">
        <v>4177</v>
      </c>
      <c r="B391" s="930">
        <v>0</v>
      </c>
      <c r="C391" s="931">
        <v>641</v>
      </c>
      <c r="D391" s="931">
        <v>0</v>
      </c>
      <c r="E391" s="931">
        <v>0</v>
      </c>
      <c r="F391" s="932">
        <v>0</v>
      </c>
      <c r="G391" s="933">
        <v>0</v>
      </c>
      <c r="H391" s="933">
        <v>0</v>
      </c>
      <c r="I391" s="933">
        <v>0</v>
      </c>
      <c r="J391" s="933">
        <v>0</v>
      </c>
      <c r="K391" s="933">
        <v>641</v>
      </c>
      <c r="L391" s="933">
        <v>0</v>
      </c>
      <c r="M391" s="934">
        <v>4.61412616700113</v>
      </c>
      <c r="N391" s="935">
        <v>0.113255824099119</v>
      </c>
      <c r="O391" s="935">
        <v>0.118848704301544</v>
      </c>
      <c r="P391" s="912"/>
    </row>
    <row r="392" spans="1:16">
      <c r="A392" s="929" t="s">
        <v>4237</v>
      </c>
      <c r="B392" s="930">
        <v>0</v>
      </c>
      <c r="C392" s="931">
        <v>161</v>
      </c>
      <c r="D392" s="931">
        <v>0</v>
      </c>
      <c r="E392" s="931">
        <v>0</v>
      </c>
      <c r="F392" s="932">
        <v>0</v>
      </c>
      <c r="G392" s="933">
        <v>0</v>
      </c>
      <c r="H392" s="933">
        <v>0</v>
      </c>
      <c r="I392" s="933">
        <v>0</v>
      </c>
      <c r="J392" s="933">
        <v>0</v>
      </c>
      <c r="K392" s="933">
        <v>161</v>
      </c>
      <c r="L392" s="933">
        <v>0</v>
      </c>
      <c r="M392" s="934">
        <v>0.22125032719658</v>
      </c>
      <c r="N392" s="935">
        <v>1.7910740773056499E-2</v>
      </c>
      <c r="O392" s="935">
        <v>7.0238199110025301E-3</v>
      </c>
      <c r="P392" s="912"/>
    </row>
    <row r="393" spans="1:16">
      <c r="A393" s="929" t="s">
        <v>4179</v>
      </c>
      <c r="B393" s="930">
        <v>0</v>
      </c>
      <c r="C393" s="931">
        <v>0</v>
      </c>
      <c r="D393" s="931">
        <v>0</v>
      </c>
      <c r="E393" s="931">
        <v>0</v>
      </c>
      <c r="F393" s="932">
        <v>0</v>
      </c>
      <c r="G393" s="933">
        <v>0</v>
      </c>
      <c r="H393" s="933">
        <v>0</v>
      </c>
      <c r="I393" s="933">
        <v>0</v>
      </c>
      <c r="J393" s="933">
        <v>0</v>
      </c>
      <c r="K393" s="933">
        <v>0</v>
      </c>
      <c r="L393" s="933">
        <v>0</v>
      </c>
      <c r="M393" s="934">
        <v>0</v>
      </c>
      <c r="N393" s="935">
        <v>0</v>
      </c>
      <c r="O393" s="935">
        <v>0</v>
      </c>
      <c r="P393" s="912"/>
    </row>
    <row r="394" spans="1:16">
      <c r="A394" s="929" t="s">
        <v>4180</v>
      </c>
      <c r="B394" s="930">
        <v>0</v>
      </c>
      <c r="C394" s="931">
        <v>10</v>
      </c>
      <c r="D394" s="931">
        <v>0</v>
      </c>
      <c r="E394" s="931">
        <v>0</v>
      </c>
      <c r="F394" s="932">
        <v>0</v>
      </c>
      <c r="G394" s="933">
        <v>0</v>
      </c>
      <c r="H394" s="933">
        <v>0</v>
      </c>
      <c r="I394" s="933">
        <v>0</v>
      </c>
      <c r="J394" s="933">
        <v>0</v>
      </c>
      <c r="K394" s="933">
        <v>10</v>
      </c>
      <c r="L394" s="933">
        <v>0</v>
      </c>
      <c r="M394" s="934">
        <v>1.15609458162464E-2</v>
      </c>
      <c r="N394" s="935">
        <v>7.6345868597853597E-4</v>
      </c>
      <c r="O394" s="935">
        <v>4.5807521158712099E-4</v>
      </c>
      <c r="P394" s="912"/>
    </row>
    <row r="395" spans="1:16">
      <c r="A395" s="929" t="s">
        <v>4181</v>
      </c>
      <c r="B395" s="930">
        <v>0</v>
      </c>
      <c r="C395" s="931">
        <v>0</v>
      </c>
      <c r="D395" s="931">
        <v>0</v>
      </c>
      <c r="E395" s="931">
        <v>0</v>
      </c>
      <c r="F395" s="932">
        <v>0</v>
      </c>
      <c r="G395" s="933">
        <v>0</v>
      </c>
      <c r="H395" s="933">
        <v>0</v>
      </c>
      <c r="I395" s="933">
        <v>0</v>
      </c>
      <c r="J395" s="933">
        <v>0</v>
      </c>
      <c r="K395" s="933">
        <v>0</v>
      </c>
      <c r="L395" s="933">
        <v>0</v>
      </c>
      <c r="M395" s="934">
        <v>0</v>
      </c>
      <c r="N395" s="935">
        <v>0</v>
      </c>
      <c r="O395" s="935">
        <v>0</v>
      </c>
      <c r="P395" s="912"/>
    </row>
    <row r="396" spans="1:16">
      <c r="A396" s="929" t="s">
        <v>4182</v>
      </c>
      <c r="B396" s="930">
        <v>0</v>
      </c>
      <c r="C396" s="931">
        <v>1519</v>
      </c>
      <c r="D396" s="931">
        <v>0</v>
      </c>
      <c r="E396" s="931">
        <v>17</v>
      </c>
      <c r="F396" s="932">
        <v>0</v>
      </c>
      <c r="G396" s="933">
        <v>0</v>
      </c>
      <c r="H396" s="933">
        <v>0</v>
      </c>
      <c r="I396" s="933">
        <v>0</v>
      </c>
      <c r="J396" s="933">
        <v>0</v>
      </c>
      <c r="K396" s="933">
        <v>1502</v>
      </c>
      <c r="L396" s="933">
        <v>0</v>
      </c>
      <c r="M396" s="934">
        <v>12.1224151470203</v>
      </c>
      <c r="N396" s="935">
        <v>0.81580577611028704</v>
      </c>
      <c r="O396" s="935">
        <v>0.95996422650728597</v>
      </c>
      <c r="P396" s="912"/>
    </row>
    <row r="397" spans="1:16">
      <c r="A397" s="929" t="s">
        <v>4184</v>
      </c>
      <c r="B397" s="930">
        <v>0</v>
      </c>
      <c r="C397" s="931">
        <v>0</v>
      </c>
      <c r="D397" s="931">
        <v>0</v>
      </c>
      <c r="E397" s="931">
        <v>0</v>
      </c>
      <c r="F397" s="932">
        <v>0</v>
      </c>
      <c r="G397" s="933">
        <v>0</v>
      </c>
      <c r="H397" s="933">
        <v>0</v>
      </c>
      <c r="I397" s="933">
        <v>0</v>
      </c>
      <c r="J397" s="933">
        <v>0</v>
      </c>
      <c r="K397" s="933">
        <v>0</v>
      </c>
      <c r="L397" s="933">
        <v>0</v>
      </c>
      <c r="M397" s="934">
        <v>0</v>
      </c>
      <c r="N397" s="935">
        <v>0</v>
      </c>
      <c r="O397" s="935">
        <v>0</v>
      </c>
      <c r="P397" s="912"/>
    </row>
    <row r="398" spans="1:16">
      <c r="A398" s="929" t="s">
        <v>4185</v>
      </c>
      <c r="B398" s="930">
        <v>0</v>
      </c>
      <c r="C398" s="931">
        <v>3409</v>
      </c>
      <c r="D398" s="931">
        <v>0</v>
      </c>
      <c r="E398" s="931">
        <v>73</v>
      </c>
      <c r="F398" s="932">
        <v>0</v>
      </c>
      <c r="G398" s="933">
        <v>0</v>
      </c>
      <c r="H398" s="933">
        <v>0</v>
      </c>
      <c r="I398" s="933">
        <v>0</v>
      </c>
      <c r="J398" s="933">
        <v>0</v>
      </c>
      <c r="K398" s="933">
        <v>3336</v>
      </c>
      <c r="L398" s="933">
        <v>0</v>
      </c>
      <c r="M398" s="934">
        <v>19.720268737457499</v>
      </c>
      <c r="N398" s="935">
        <v>1.2516185324142699</v>
      </c>
      <c r="O398" s="935">
        <v>1.5135852019893601</v>
      </c>
      <c r="P398" s="912"/>
    </row>
    <row r="399" spans="1:16">
      <c r="A399" s="929" t="s">
        <v>4279</v>
      </c>
      <c r="B399" s="930">
        <v>0</v>
      </c>
      <c r="C399" s="931">
        <v>0</v>
      </c>
      <c r="D399" s="931">
        <v>0</v>
      </c>
      <c r="E399" s="931">
        <v>0</v>
      </c>
      <c r="F399" s="932">
        <v>0</v>
      </c>
      <c r="G399" s="933">
        <v>0</v>
      </c>
      <c r="H399" s="933">
        <v>0</v>
      </c>
      <c r="I399" s="933">
        <v>0</v>
      </c>
      <c r="J399" s="933">
        <v>0</v>
      </c>
      <c r="K399" s="933">
        <v>0</v>
      </c>
      <c r="L399" s="933">
        <v>0</v>
      </c>
      <c r="M399" s="934">
        <v>0</v>
      </c>
      <c r="N399" s="935">
        <v>0</v>
      </c>
      <c r="O399" s="935">
        <v>0</v>
      </c>
      <c r="P399" s="912"/>
    </row>
    <row r="400" spans="1:16">
      <c r="A400" s="929" t="s">
        <v>4186</v>
      </c>
      <c r="B400" s="930">
        <v>0</v>
      </c>
      <c r="C400" s="931">
        <v>9</v>
      </c>
      <c r="D400" s="931">
        <v>0</v>
      </c>
      <c r="E400" s="931">
        <v>0</v>
      </c>
      <c r="F400" s="932">
        <v>0</v>
      </c>
      <c r="G400" s="933">
        <v>0</v>
      </c>
      <c r="H400" s="933">
        <v>0</v>
      </c>
      <c r="I400" s="933">
        <v>0</v>
      </c>
      <c r="J400" s="933">
        <v>9</v>
      </c>
      <c r="K400" s="933">
        <v>0</v>
      </c>
      <c r="L400" s="933">
        <v>0</v>
      </c>
      <c r="M400" s="934">
        <v>0</v>
      </c>
      <c r="N400" s="935">
        <v>0</v>
      </c>
      <c r="O400" s="935">
        <v>0</v>
      </c>
      <c r="P400" s="912"/>
    </row>
    <row r="401" spans="1:16">
      <c r="A401" s="929" t="s">
        <v>4187</v>
      </c>
      <c r="B401" s="930">
        <v>0</v>
      </c>
      <c r="C401" s="931">
        <v>626</v>
      </c>
      <c r="D401" s="931">
        <v>0</v>
      </c>
      <c r="E401" s="931">
        <v>0</v>
      </c>
      <c r="F401" s="932">
        <v>0</v>
      </c>
      <c r="G401" s="933">
        <v>0</v>
      </c>
      <c r="H401" s="933">
        <v>0</v>
      </c>
      <c r="I401" s="933">
        <v>0</v>
      </c>
      <c r="J401" s="933">
        <v>0</v>
      </c>
      <c r="K401" s="933">
        <v>626</v>
      </c>
      <c r="L401" s="933">
        <v>0</v>
      </c>
      <c r="M401" s="934">
        <v>2.5398307303027701</v>
      </c>
      <c r="N401" s="935">
        <v>5.3254515312799899E-2</v>
      </c>
      <c r="O401" s="935">
        <v>0.114702032981415</v>
      </c>
      <c r="P401" s="912"/>
    </row>
    <row r="402" spans="1:16">
      <c r="A402" s="929" t="s">
        <v>4188</v>
      </c>
      <c r="B402" s="930">
        <v>0</v>
      </c>
      <c r="C402" s="931">
        <v>8</v>
      </c>
      <c r="D402" s="931">
        <v>0</v>
      </c>
      <c r="E402" s="931">
        <v>0</v>
      </c>
      <c r="F402" s="932">
        <v>2</v>
      </c>
      <c r="G402" s="933">
        <v>0</v>
      </c>
      <c r="H402" s="933">
        <v>0</v>
      </c>
      <c r="I402" s="933">
        <v>0</v>
      </c>
      <c r="J402" s="933">
        <v>0</v>
      </c>
      <c r="K402" s="933">
        <v>6</v>
      </c>
      <c r="L402" s="933">
        <v>0</v>
      </c>
      <c r="M402" s="934">
        <v>6.8056888578658103E-3</v>
      </c>
      <c r="N402" s="935">
        <v>4.7116307477532501E-4</v>
      </c>
      <c r="O402" s="935">
        <v>2.7484512695227298E-4</v>
      </c>
      <c r="P402" s="912"/>
    </row>
    <row r="403" spans="1:16">
      <c r="A403" s="924"/>
      <c r="B403" s="925"/>
      <c r="C403" s="926"/>
      <c r="D403" s="926"/>
      <c r="E403" s="926"/>
      <c r="F403" s="925"/>
      <c r="G403" s="926"/>
      <c r="H403" s="926"/>
      <c r="I403" s="926"/>
      <c r="J403" s="926"/>
      <c r="K403" s="926"/>
      <c r="L403" s="926"/>
      <c r="M403" s="927"/>
      <c r="N403" s="928"/>
      <c r="O403" s="928"/>
      <c r="P403" s="912"/>
    </row>
    <row r="404" spans="1:16">
      <c r="A404" s="917" t="s">
        <v>4238</v>
      </c>
      <c r="B404" s="918">
        <v>12000</v>
      </c>
      <c r="C404" s="919">
        <v>3</v>
      </c>
      <c r="D404" s="919">
        <v>0</v>
      </c>
      <c r="E404" s="919">
        <v>7</v>
      </c>
      <c r="F404" s="920">
        <v>0</v>
      </c>
      <c r="G404" s="921">
        <v>3885</v>
      </c>
      <c r="H404" s="921">
        <v>0</v>
      </c>
      <c r="I404" s="921">
        <v>120</v>
      </c>
      <c r="J404" s="921">
        <v>0</v>
      </c>
      <c r="K404" s="921">
        <v>7991</v>
      </c>
      <c r="L404" s="921">
        <v>0</v>
      </c>
      <c r="M404" s="922">
        <v>22.142108018497499</v>
      </c>
      <c r="N404" s="923">
        <v>1.9866183142832201</v>
      </c>
      <c r="O404" s="923">
        <v>1.5317714422825199</v>
      </c>
      <c r="P404" s="912"/>
    </row>
    <row r="405" spans="1:16">
      <c r="A405" s="929" t="s">
        <v>4190</v>
      </c>
      <c r="B405" s="930">
        <v>12000</v>
      </c>
      <c r="C405" s="931">
        <v>2</v>
      </c>
      <c r="D405" s="931">
        <v>0</v>
      </c>
      <c r="E405" s="931">
        <v>7</v>
      </c>
      <c r="F405" s="932">
        <v>0</v>
      </c>
      <c r="G405" s="933">
        <v>3885</v>
      </c>
      <c r="H405" s="933">
        <v>0</v>
      </c>
      <c r="I405" s="933">
        <v>120</v>
      </c>
      <c r="J405" s="933">
        <v>0</v>
      </c>
      <c r="K405" s="933">
        <v>7990</v>
      </c>
      <c r="L405" s="933">
        <v>0</v>
      </c>
      <c r="M405" s="934">
        <v>22.137898089172001</v>
      </c>
      <c r="N405" s="935">
        <v>1.9863456504668</v>
      </c>
      <c r="O405" s="935">
        <v>1.53145733356601</v>
      </c>
      <c r="P405" s="912"/>
    </row>
    <row r="406" spans="1:16">
      <c r="A406" s="929" t="s">
        <v>4191</v>
      </c>
      <c r="B406" s="930">
        <v>0</v>
      </c>
      <c r="C406" s="931">
        <v>0</v>
      </c>
      <c r="D406" s="931">
        <v>0</v>
      </c>
      <c r="E406" s="931">
        <v>0</v>
      </c>
      <c r="F406" s="932">
        <v>0</v>
      </c>
      <c r="G406" s="933">
        <v>0</v>
      </c>
      <c r="H406" s="933">
        <v>0</v>
      </c>
      <c r="I406" s="933">
        <v>0</v>
      </c>
      <c r="J406" s="933">
        <v>0</v>
      </c>
      <c r="K406" s="933">
        <v>0</v>
      </c>
      <c r="L406" s="933">
        <v>0</v>
      </c>
      <c r="M406" s="934">
        <v>0</v>
      </c>
      <c r="N406" s="935">
        <v>0</v>
      </c>
      <c r="O406" s="935">
        <v>0</v>
      </c>
      <c r="P406" s="912"/>
    </row>
    <row r="407" spans="1:16">
      <c r="A407" s="929" t="s">
        <v>4192</v>
      </c>
      <c r="B407" s="930">
        <v>0</v>
      </c>
      <c r="C407" s="931">
        <v>0</v>
      </c>
      <c r="D407" s="931">
        <v>0</v>
      </c>
      <c r="E407" s="931">
        <v>0</v>
      </c>
      <c r="F407" s="932">
        <v>0</v>
      </c>
      <c r="G407" s="933">
        <v>0</v>
      </c>
      <c r="H407" s="933">
        <v>0</v>
      </c>
      <c r="I407" s="933">
        <v>0</v>
      </c>
      <c r="J407" s="933">
        <v>0</v>
      </c>
      <c r="K407" s="933">
        <v>0</v>
      </c>
      <c r="L407" s="933">
        <v>0</v>
      </c>
      <c r="M407" s="934">
        <v>0</v>
      </c>
      <c r="N407" s="935">
        <v>0</v>
      </c>
      <c r="O407" s="935">
        <v>0</v>
      </c>
      <c r="P407" s="912"/>
    </row>
    <row r="408" spans="1:16">
      <c r="A408" s="929" t="s">
        <v>4193</v>
      </c>
      <c r="B408" s="930">
        <v>0</v>
      </c>
      <c r="C408" s="931">
        <v>1</v>
      </c>
      <c r="D408" s="931">
        <v>0</v>
      </c>
      <c r="E408" s="931">
        <v>0</v>
      </c>
      <c r="F408" s="932">
        <v>0</v>
      </c>
      <c r="G408" s="933">
        <v>0</v>
      </c>
      <c r="H408" s="933">
        <v>0</v>
      </c>
      <c r="I408" s="933">
        <v>0</v>
      </c>
      <c r="J408" s="933">
        <v>0</v>
      </c>
      <c r="K408" s="933">
        <v>1</v>
      </c>
      <c r="L408" s="933">
        <v>0</v>
      </c>
      <c r="M408" s="934">
        <v>4.2099293255387802E-3</v>
      </c>
      <c r="N408" s="935">
        <v>2.7266381642090601E-4</v>
      </c>
      <c r="O408" s="935">
        <v>3.14108716516883E-4</v>
      </c>
      <c r="P408" s="912"/>
    </row>
    <row r="409" spans="1:16">
      <c r="A409" s="929" t="s">
        <v>4194</v>
      </c>
      <c r="B409" s="930">
        <v>0</v>
      </c>
      <c r="C409" s="931">
        <v>0</v>
      </c>
      <c r="D409" s="931">
        <v>0</v>
      </c>
      <c r="E409" s="931">
        <v>0</v>
      </c>
      <c r="F409" s="932">
        <v>0</v>
      </c>
      <c r="G409" s="933">
        <v>0</v>
      </c>
      <c r="H409" s="933">
        <v>0</v>
      </c>
      <c r="I409" s="933">
        <v>0</v>
      </c>
      <c r="J409" s="933">
        <v>0</v>
      </c>
      <c r="K409" s="933">
        <v>0</v>
      </c>
      <c r="L409" s="933">
        <v>0</v>
      </c>
      <c r="M409" s="934">
        <v>0</v>
      </c>
      <c r="N409" s="935">
        <v>0</v>
      </c>
      <c r="O409" s="935">
        <v>0</v>
      </c>
      <c r="P409" s="912"/>
    </row>
    <row r="411" spans="1:16">
      <c r="A411" s="136" t="s">
        <v>18</v>
      </c>
    </row>
    <row r="412" spans="1:16">
      <c r="A412" s="17" t="s">
        <v>4286</v>
      </c>
    </row>
  </sheetData>
  <mergeCells count="4">
    <mergeCell ref="B3:E3"/>
    <mergeCell ref="F3:L3"/>
    <mergeCell ref="M3:O3"/>
    <mergeCell ref="B5:L5"/>
  </mergeCells>
  <hyperlinks>
    <hyperlink ref="R3" location="Content!A1" display="Back to content page" xr:uid="{FB393ED3-E2C1-48E9-A544-426D079729D9}"/>
  </hyperlinks>
  <pageMargins left="0.7" right="0.7" top="0.75" bottom="0.75" header="0.3" footer="0.3"/>
  <pageSetup paperSize="9" orientation="portrait" horizontalDpi="300" verticalDpi="300"/>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1157A-B9E0-4363-89B8-D5A50479F07C}">
  <dimension ref="A1:R412"/>
  <sheetViews>
    <sheetView workbookViewId="0">
      <selection activeCell="A4" sqref="A4:XFD4"/>
    </sheetView>
  </sheetViews>
  <sheetFormatPr defaultColWidth="10.90625" defaultRowHeight="14.5"/>
  <cols>
    <col min="1" max="1" width="43.7265625" style="911" customWidth="1"/>
    <col min="2" max="16384" width="10.90625" style="911"/>
  </cols>
  <sheetData>
    <row r="1" spans="1:18">
      <c r="A1" s="35" t="s">
        <v>4282</v>
      </c>
    </row>
    <row r="2" spans="1:18" ht="15" thickBot="1"/>
    <row r="3" spans="1:18" ht="15" thickBot="1">
      <c r="A3" s="913"/>
      <c r="B3" s="1118" t="s">
        <v>3779</v>
      </c>
      <c r="C3" s="1118" t="s">
        <v>3779</v>
      </c>
      <c r="D3" s="1118" t="s">
        <v>3779</v>
      </c>
      <c r="E3" s="1118" t="s">
        <v>3779</v>
      </c>
      <c r="F3" s="1119" t="s">
        <v>3780</v>
      </c>
      <c r="G3" s="1119" t="s">
        <v>3780</v>
      </c>
      <c r="H3" s="1119" t="s">
        <v>3780</v>
      </c>
      <c r="I3" s="1119" t="s">
        <v>3780</v>
      </c>
      <c r="J3" s="1119" t="s">
        <v>3780</v>
      </c>
      <c r="K3" s="1119" t="s">
        <v>3780</v>
      </c>
      <c r="L3" s="1119" t="s">
        <v>3780</v>
      </c>
      <c r="M3" s="1120" t="s">
        <v>3781</v>
      </c>
      <c r="N3" s="1120" t="s">
        <v>3781</v>
      </c>
      <c r="O3" s="1120" t="s">
        <v>3781</v>
      </c>
      <c r="P3" s="912"/>
      <c r="R3" s="486" t="s">
        <v>528</v>
      </c>
    </row>
    <row r="4" spans="1:18" s="964" customFormat="1" ht="38" thickBot="1">
      <c r="A4" s="961"/>
      <c r="B4" s="962" t="s">
        <v>2964</v>
      </c>
      <c r="C4" s="960" t="s">
        <v>86</v>
      </c>
      <c r="D4" s="960" t="s">
        <v>3782</v>
      </c>
      <c r="E4" s="960" t="s">
        <v>85</v>
      </c>
      <c r="F4" s="962" t="s">
        <v>3783</v>
      </c>
      <c r="G4" s="960" t="s">
        <v>3784</v>
      </c>
      <c r="H4" s="960" t="s">
        <v>3785</v>
      </c>
      <c r="I4" s="960" t="s">
        <v>3786</v>
      </c>
      <c r="J4" s="960" t="s">
        <v>3787</v>
      </c>
      <c r="K4" s="960" t="s">
        <v>3788</v>
      </c>
      <c r="L4" s="960" t="s">
        <v>4267</v>
      </c>
      <c r="M4" s="962" t="s">
        <v>714</v>
      </c>
      <c r="N4" s="960" t="s">
        <v>3789</v>
      </c>
      <c r="O4" s="960" t="s">
        <v>3790</v>
      </c>
      <c r="P4" s="963"/>
    </row>
    <row r="5" spans="1:18" ht="15" thickBot="1">
      <c r="A5" s="914" t="s">
        <v>3804</v>
      </c>
      <c r="B5" s="1121" t="s">
        <v>4199</v>
      </c>
      <c r="C5" s="1121" t="s">
        <v>4199</v>
      </c>
      <c r="D5" s="1121" t="s">
        <v>4199</v>
      </c>
      <c r="E5" s="1121" t="s">
        <v>4199</v>
      </c>
      <c r="F5" s="1121" t="s">
        <v>4199</v>
      </c>
      <c r="G5" s="1121" t="s">
        <v>4199</v>
      </c>
      <c r="H5" s="1121" t="s">
        <v>4199</v>
      </c>
      <c r="I5" s="1121" t="s">
        <v>4199</v>
      </c>
      <c r="J5" s="1121" t="s">
        <v>4199</v>
      </c>
      <c r="K5" s="1121" t="s">
        <v>4199</v>
      </c>
      <c r="L5" s="1121" t="s">
        <v>4199</v>
      </c>
      <c r="M5" s="915" t="s">
        <v>314</v>
      </c>
      <c r="N5" s="916" t="s">
        <v>3806</v>
      </c>
      <c r="O5" s="916" t="s">
        <v>3806</v>
      </c>
      <c r="P5" s="912"/>
    </row>
    <row r="6" spans="1:18">
      <c r="A6" s="917" t="s">
        <v>3809</v>
      </c>
      <c r="B6" s="918"/>
      <c r="C6" s="919"/>
      <c r="D6" s="919"/>
      <c r="E6" s="919"/>
      <c r="F6" s="920"/>
      <c r="G6" s="921"/>
      <c r="H6" s="921"/>
      <c r="I6" s="921"/>
      <c r="J6" s="921"/>
      <c r="K6" s="921"/>
      <c r="L6" s="921"/>
      <c r="M6" s="922">
        <v>3103.4138222716801</v>
      </c>
      <c r="N6" s="923">
        <v>91.131984713171803</v>
      </c>
      <c r="O6" s="923">
        <v>102.048010506092</v>
      </c>
      <c r="P6" s="912"/>
    </row>
    <row r="7" spans="1:18">
      <c r="A7" s="924"/>
      <c r="B7" s="925"/>
      <c r="C7" s="926"/>
      <c r="D7" s="926"/>
      <c r="E7" s="926"/>
      <c r="F7" s="925"/>
      <c r="G7" s="926"/>
      <c r="H7" s="926"/>
      <c r="I7" s="926"/>
      <c r="J7" s="926"/>
      <c r="K7" s="926"/>
      <c r="L7" s="926"/>
      <c r="M7" s="927"/>
      <c r="N7" s="928"/>
      <c r="O7" s="928"/>
      <c r="P7" s="912"/>
    </row>
    <row r="8" spans="1:18">
      <c r="A8" s="917" t="s">
        <v>4200</v>
      </c>
      <c r="B8" s="918"/>
      <c r="C8" s="919"/>
      <c r="D8" s="919"/>
      <c r="E8" s="919"/>
      <c r="F8" s="920"/>
      <c r="G8" s="921"/>
      <c r="H8" s="921"/>
      <c r="I8" s="921"/>
      <c r="J8" s="921"/>
      <c r="K8" s="921"/>
      <c r="L8" s="921"/>
      <c r="M8" s="922">
        <v>2628.5950537487902</v>
      </c>
      <c r="N8" s="923">
        <v>52.049355456202797</v>
      </c>
      <c r="O8" s="923">
        <v>73.382295906659706</v>
      </c>
      <c r="P8" s="912"/>
    </row>
    <row r="9" spans="1:18">
      <c r="A9" s="917" t="s">
        <v>4201</v>
      </c>
      <c r="B9" s="918"/>
      <c r="C9" s="919"/>
      <c r="D9" s="919"/>
      <c r="E9" s="919"/>
      <c r="F9" s="920"/>
      <c r="G9" s="921"/>
      <c r="H9" s="921"/>
      <c r="I9" s="921"/>
      <c r="J9" s="921"/>
      <c r="K9" s="921"/>
      <c r="L9" s="921"/>
      <c r="M9" s="922">
        <v>474.818768522894</v>
      </c>
      <c r="N9" s="923">
        <v>39.082629256969</v>
      </c>
      <c r="O9" s="923">
        <v>28.665714599432398</v>
      </c>
      <c r="P9" s="912"/>
    </row>
    <row r="10" spans="1:18">
      <c r="A10" s="924"/>
      <c r="B10" s="925"/>
      <c r="C10" s="926"/>
      <c r="D10" s="926"/>
      <c r="E10" s="926"/>
      <c r="F10" s="925"/>
      <c r="G10" s="926"/>
      <c r="H10" s="926"/>
      <c r="I10" s="926"/>
      <c r="J10" s="926"/>
      <c r="K10" s="926"/>
      <c r="L10" s="926"/>
      <c r="M10" s="927"/>
      <c r="N10" s="928"/>
      <c r="O10" s="928"/>
      <c r="P10" s="912"/>
    </row>
    <row r="11" spans="1:18">
      <c r="A11" s="917" t="s">
        <v>4202</v>
      </c>
      <c r="B11" s="918">
        <v>1106</v>
      </c>
      <c r="C11" s="919">
        <v>357196</v>
      </c>
      <c r="D11" s="919">
        <v>18549</v>
      </c>
      <c r="E11" s="919">
        <v>12660</v>
      </c>
      <c r="F11" s="920">
        <v>95812</v>
      </c>
      <c r="G11" s="921">
        <v>36</v>
      </c>
      <c r="H11" s="921">
        <v>7763</v>
      </c>
      <c r="I11" s="921">
        <v>497</v>
      </c>
      <c r="J11" s="921">
        <v>6577</v>
      </c>
      <c r="K11" s="921">
        <v>216453</v>
      </c>
      <c r="L11" s="921">
        <v>0</v>
      </c>
      <c r="M11" s="922">
        <v>1318.1613297269</v>
      </c>
      <c r="N11" s="923">
        <v>35.628945990751198</v>
      </c>
      <c r="O11" s="923">
        <v>8.1664819823750108</v>
      </c>
      <c r="P11" s="912"/>
    </row>
    <row r="12" spans="1:18">
      <c r="A12" s="929" t="s">
        <v>3813</v>
      </c>
      <c r="B12" s="930">
        <v>0</v>
      </c>
      <c r="C12" s="931">
        <v>162653</v>
      </c>
      <c r="D12" s="931">
        <v>24104.25</v>
      </c>
      <c r="E12" s="931">
        <v>0</v>
      </c>
      <c r="F12" s="932">
        <v>0</v>
      </c>
      <c r="G12" s="933">
        <v>0</v>
      </c>
      <c r="H12" s="933">
        <v>138548.75</v>
      </c>
      <c r="I12" s="933">
        <v>0</v>
      </c>
      <c r="J12" s="933">
        <v>0</v>
      </c>
      <c r="K12" s="933">
        <v>0</v>
      </c>
      <c r="L12" s="933">
        <v>0</v>
      </c>
      <c r="M12" s="934">
        <v>0</v>
      </c>
      <c r="N12" s="935">
        <v>0</v>
      </c>
      <c r="O12" s="935">
        <v>0</v>
      </c>
      <c r="P12" s="912"/>
    </row>
    <row r="13" spans="1:18">
      <c r="A13" s="929" t="s">
        <v>3814</v>
      </c>
      <c r="B13" s="930">
        <v>1106</v>
      </c>
      <c r="C13" s="931">
        <v>96805</v>
      </c>
      <c r="D13" s="931">
        <v>0</v>
      </c>
      <c r="E13" s="931">
        <v>0</v>
      </c>
      <c r="F13" s="932">
        <v>94236.888888888905</v>
      </c>
      <c r="G13" s="933">
        <v>36</v>
      </c>
      <c r="H13" s="933">
        <v>3141.1111111111099</v>
      </c>
      <c r="I13" s="933">
        <v>497</v>
      </c>
      <c r="J13" s="933">
        <v>0</v>
      </c>
      <c r="K13" s="933">
        <v>0</v>
      </c>
      <c r="L13" s="933">
        <v>0</v>
      </c>
      <c r="M13" s="934">
        <v>0</v>
      </c>
      <c r="N13" s="935">
        <v>0</v>
      </c>
      <c r="O13" s="935">
        <v>0</v>
      </c>
      <c r="P13" s="912"/>
    </row>
    <row r="14" spans="1:18">
      <c r="A14" s="929" t="s">
        <v>3815</v>
      </c>
      <c r="B14" s="930">
        <v>0</v>
      </c>
      <c r="C14" s="931">
        <v>12</v>
      </c>
      <c r="D14" s="931">
        <v>-34</v>
      </c>
      <c r="E14" s="931">
        <v>46</v>
      </c>
      <c r="F14" s="932">
        <v>0</v>
      </c>
      <c r="G14" s="933">
        <v>0</v>
      </c>
      <c r="H14" s="933">
        <v>0</v>
      </c>
      <c r="I14" s="933">
        <v>0</v>
      </c>
      <c r="J14" s="933">
        <v>0</v>
      </c>
      <c r="K14" s="933">
        <v>0</v>
      </c>
      <c r="L14" s="933">
        <v>0</v>
      </c>
      <c r="M14" s="934">
        <v>0</v>
      </c>
      <c r="N14" s="935">
        <v>0</v>
      </c>
      <c r="O14" s="935">
        <v>0</v>
      </c>
      <c r="P14" s="912"/>
    </row>
    <row r="15" spans="1:18">
      <c r="A15" s="929" t="s">
        <v>3816</v>
      </c>
      <c r="B15" s="930">
        <v>0</v>
      </c>
      <c r="C15" s="931">
        <v>0</v>
      </c>
      <c r="D15" s="931">
        <v>0</v>
      </c>
      <c r="E15" s="931">
        <v>0</v>
      </c>
      <c r="F15" s="932">
        <v>0</v>
      </c>
      <c r="G15" s="933">
        <v>0</v>
      </c>
      <c r="H15" s="933">
        <v>0</v>
      </c>
      <c r="I15" s="933">
        <v>0</v>
      </c>
      <c r="J15" s="933">
        <v>0</v>
      </c>
      <c r="K15" s="933">
        <v>0</v>
      </c>
      <c r="L15" s="933">
        <v>0</v>
      </c>
      <c r="M15" s="934">
        <v>0</v>
      </c>
      <c r="N15" s="935">
        <v>0</v>
      </c>
      <c r="O15" s="935">
        <v>0</v>
      </c>
      <c r="P15" s="912"/>
    </row>
    <row r="16" spans="1:18">
      <c r="A16" s="929" t="s">
        <v>3817</v>
      </c>
      <c r="B16" s="930">
        <v>0</v>
      </c>
      <c r="C16" s="931">
        <v>10</v>
      </c>
      <c r="D16" s="931">
        <v>0.133201776023681</v>
      </c>
      <c r="E16" s="931">
        <v>0</v>
      </c>
      <c r="F16" s="932">
        <v>0</v>
      </c>
      <c r="G16" s="933">
        <v>0</v>
      </c>
      <c r="H16" s="933">
        <v>9.8667982239763194</v>
      </c>
      <c r="I16" s="933">
        <v>0</v>
      </c>
      <c r="J16" s="933">
        <v>0</v>
      </c>
      <c r="K16" s="933">
        <v>0</v>
      </c>
      <c r="L16" s="933">
        <v>0</v>
      </c>
      <c r="M16" s="934">
        <v>0</v>
      </c>
      <c r="N16" s="935">
        <v>0</v>
      </c>
      <c r="O16" s="935">
        <v>0</v>
      </c>
      <c r="P16" s="912"/>
    </row>
    <row r="17" spans="1:16">
      <c r="A17" s="929" t="s">
        <v>3818</v>
      </c>
      <c r="B17" s="930">
        <v>0</v>
      </c>
      <c r="C17" s="931">
        <v>0</v>
      </c>
      <c r="D17" s="931">
        <v>0</v>
      </c>
      <c r="E17" s="931">
        <v>0</v>
      </c>
      <c r="F17" s="932">
        <v>0</v>
      </c>
      <c r="G17" s="933">
        <v>0</v>
      </c>
      <c r="H17" s="933">
        <v>0</v>
      </c>
      <c r="I17" s="933">
        <v>0</v>
      </c>
      <c r="J17" s="933">
        <v>0</v>
      </c>
      <c r="K17" s="933">
        <v>0</v>
      </c>
      <c r="L17" s="933">
        <v>0</v>
      </c>
      <c r="M17" s="934">
        <v>0</v>
      </c>
      <c r="N17" s="935">
        <v>0</v>
      </c>
      <c r="O17" s="935">
        <v>0</v>
      </c>
      <c r="P17" s="912"/>
    </row>
    <row r="18" spans="1:16">
      <c r="A18" s="929" t="s">
        <v>3819</v>
      </c>
      <c r="B18" s="930">
        <v>0</v>
      </c>
      <c r="C18" s="931">
        <v>148</v>
      </c>
      <c r="D18" s="931">
        <v>0</v>
      </c>
      <c r="E18" s="931">
        <v>0</v>
      </c>
      <c r="F18" s="932">
        <v>85.668224961042696</v>
      </c>
      <c r="G18" s="933">
        <v>0</v>
      </c>
      <c r="H18" s="933">
        <v>62.331775038957403</v>
      </c>
      <c r="I18" s="933">
        <v>0</v>
      </c>
      <c r="J18" s="933">
        <v>0</v>
      </c>
      <c r="K18" s="933">
        <v>0</v>
      </c>
      <c r="L18" s="933">
        <v>0</v>
      </c>
      <c r="M18" s="934">
        <v>0</v>
      </c>
      <c r="N18" s="935">
        <v>0</v>
      </c>
      <c r="O18" s="935">
        <v>0</v>
      </c>
      <c r="P18" s="912"/>
    </row>
    <row r="19" spans="1:16">
      <c r="A19" s="929" t="s">
        <v>3820</v>
      </c>
      <c r="B19" s="930">
        <v>0</v>
      </c>
      <c r="C19" s="931">
        <v>443</v>
      </c>
      <c r="D19" s="931">
        <v>0</v>
      </c>
      <c r="E19" s="931">
        <v>22</v>
      </c>
      <c r="F19" s="932">
        <v>421</v>
      </c>
      <c r="G19" s="933">
        <v>0</v>
      </c>
      <c r="H19" s="933">
        <v>0</v>
      </c>
      <c r="I19" s="933">
        <v>0</v>
      </c>
      <c r="J19" s="933">
        <v>0</v>
      </c>
      <c r="K19" s="933">
        <v>0</v>
      </c>
      <c r="L19" s="933">
        <v>0</v>
      </c>
      <c r="M19" s="934">
        <v>0</v>
      </c>
      <c r="N19" s="935">
        <v>0</v>
      </c>
      <c r="O19" s="935">
        <v>0</v>
      </c>
      <c r="P19" s="912"/>
    </row>
    <row r="20" spans="1:16">
      <c r="A20" s="929" t="s">
        <v>3821</v>
      </c>
      <c r="B20" s="930">
        <v>0</v>
      </c>
      <c r="C20" s="931">
        <v>0</v>
      </c>
      <c r="D20" s="931">
        <v>0</v>
      </c>
      <c r="E20" s="931">
        <v>0</v>
      </c>
      <c r="F20" s="932">
        <v>0</v>
      </c>
      <c r="G20" s="933">
        <v>0</v>
      </c>
      <c r="H20" s="933">
        <v>0</v>
      </c>
      <c r="I20" s="933">
        <v>0</v>
      </c>
      <c r="J20" s="933">
        <v>0</v>
      </c>
      <c r="K20" s="933">
        <v>0</v>
      </c>
      <c r="L20" s="933">
        <v>0</v>
      </c>
      <c r="M20" s="934">
        <v>0</v>
      </c>
      <c r="N20" s="935">
        <v>0</v>
      </c>
      <c r="O20" s="935">
        <v>0</v>
      </c>
      <c r="P20" s="912"/>
    </row>
    <row r="21" spans="1:16">
      <c r="A21" s="929" t="s">
        <v>3822</v>
      </c>
      <c r="B21" s="930">
        <v>0</v>
      </c>
      <c r="C21" s="931">
        <v>0</v>
      </c>
      <c r="D21" s="931">
        <v>0</v>
      </c>
      <c r="E21" s="931">
        <v>0</v>
      </c>
      <c r="F21" s="932">
        <v>0</v>
      </c>
      <c r="G21" s="933">
        <v>0</v>
      </c>
      <c r="H21" s="933">
        <v>0</v>
      </c>
      <c r="I21" s="933">
        <v>0</v>
      </c>
      <c r="J21" s="933">
        <v>0</v>
      </c>
      <c r="K21" s="933">
        <v>0</v>
      </c>
      <c r="L21" s="933">
        <v>0</v>
      </c>
      <c r="M21" s="934">
        <v>0</v>
      </c>
      <c r="N21" s="935">
        <v>0</v>
      </c>
      <c r="O21" s="935">
        <v>0</v>
      </c>
      <c r="P21" s="912"/>
    </row>
    <row r="22" spans="1:16">
      <c r="A22" s="929" t="s">
        <v>3823</v>
      </c>
      <c r="B22" s="930">
        <v>0</v>
      </c>
      <c r="C22" s="931">
        <v>20</v>
      </c>
      <c r="D22" s="931">
        <v>4</v>
      </c>
      <c r="E22" s="931">
        <v>0</v>
      </c>
      <c r="F22" s="932">
        <v>0</v>
      </c>
      <c r="G22" s="933">
        <v>0</v>
      </c>
      <c r="H22" s="933">
        <v>0</v>
      </c>
      <c r="I22" s="933">
        <v>0</v>
      </c>
      <c r="J22" s="933">
        <v>0</v>
      </c>
      <c r="K22" s="933">
        <v>16</v>
      </c>
      <c r="L22" s="933">
        <v>0</v>
      </c>
      <c r="M22" s="934">
        <v>0.122851409126603</v>
      </c>
      <c r="N22" s="935">
        <v>4.6767297792513702E-3</v>
      </c>
      <c r="O22" s="935">
        <v>2.0242561731088002E-3</v>
      </c>
      <c r="P22" s="912"/>
    </row>
    <row r="23" spans="1:16">
      <c r="A23" s="929" t="s">
        <v>3824</v>
      </c>
      <c r="B23" s="930">
        <v>0</v>
      </c>
      <c r="C23" s="931">
        <v>58</v>
      </c>
      <c r="D23" s="931">
        <v>0</v>
      </c>
      <c r="E23" s="931">
        <v>0</v>
      </c>
      <c r="F23" s="932">
        <v>58</v>
      </c>
      <c r="G23" s="933">
        <v>0</v>
      </c>
      <c r="H23" s="933">
        <v>0</v>
      </c>
      <c r="I23" s="933">
        <v>0</v>
      </c>
      <c r="J23" s="933">
        <v>0</v>
      </c>
      <c r="K23" s="933">
        <v>0</v>
      </c>
      <c r="L23" s="933">
        <v>0</v>
      </c>
      <c r="M23" s="934">
        <v>0</v>
      </c>
      <c r="N23" s="935">
        <v>0</v>
      </c>
      <c r="O23" s="935">
        <v>0</v>
      </c>
      <c r="P23" s="912"/>
    </row>
    <row r="24" spans="1:16">
      <c r="A24" s="929" t="s">
        <v>3825</v>
      </c>
      <c r="B24" s="930">
        <v>0</v>
      </c>
      <c r="C24" s="931">
        <v>0</v>
      </c>
      <c r="D24" s="931">
        <v>0</v>
      </c>
      <c r="E24" s="931">
        <v>0</v>
      </c>
      <c r="F24" s="932">
        <v>0</v>
      </c>
      <c r="G24" s="933">
        <v>0</v>
      </c>
      <c r="H24" s="933">
        <v>0</v>
      </c>
      <c r="I24" s="933">
        <v>0</v>
      </c>
      <c r="J24" s="933">
        <v>0</v>
      </c>
      <c r="K24" s="933">
        <v>0</v>
      </c>
      <c r="L24" s="933">
        <v>0</v>
      </c>
      <c r="M24" s="934">
        <v>0</v>
      </c>
      <c r="N24" s="935">
        <v>0</v>
      </c>
      <c r="O24" s="935">
        <v>0</v>
      </c>
      <c r="P24" s="912"/>
    </row>
    <row r="25" spans="1:16">
      <c r="A25" s="929" t="s">
        <v>3826</v>
      </c>
      <c r="B25" s="930">
        <v>110839</v>
      </c>
      <c r="C25" s="931">
        <v>923</v>
      </c>
      <c r="D25" s="931">
        <v>0</v>
      </c>
      <c r="E25" s="931">
        <v>8461</v>
      </c>
      <c r="F25" s="932">
        <v>0</v>
      </c>
      <c r="G25" s="933">
        <v>0</v>
      </c>
      <c r="H25" s="933">
        <v>6306</v>
      </c>
      <c r="I25" s="933">
        <v>0</v>
      </c>
      <c r="J25" s="933">
        <v>0</v>
      </c>
      <c r="K25" s="933">
        <v>96995</v>
      </c>
      <c r="L25" s="933">
        <v>0</v>
      </c>
      <c r="M25" s="934">
        <v>729.93794171538298</v>
      </c>
      <c r="N25" s="935">
        <v>23.061807433906299</v>
      </c>
      <c r="O25" s="935">
        <v>3.3852194398394602</v>
      </c>
      <c r="P25" s="912"/>
    </row>
    <row r="26" spans="1:16">
      <c r="A26" s="929" t="s">
        <v>3827</v>
      </c>
      <c r="B26" s="930">
        <v>0</v>
      </c>
      <c r="C26" s="931">
        <v>0</v>
      </c>
      <c r="D26" s="931">
        <v>0</v>
      </c>
      <c r="E26" s="931">
        <v>0</v>
      </c>
      <c r="F26" s="932">
        <v>0</v>
      </c>
      <c r="G26" s="933">
        <v>0</v>
      </c>
      <c r="H26" s="933">
        <v>0</v>
      </c>
      <c r="I26" s="933">
        <v>0</v>
      </c>
      <c r="J26" s="933">
        <v>0</v>
      </c>
      <c r="K26" s="933">
        <v>0</v>
      </c>
      <c r="L26" s="933">
        <v>0</v>
      </c>
      <c r="M26" s="934">
        <v>0</v>
      </c>
      <c r="N26" s="935">
        <v>0</v>
      </c>
      <c r="O26" s="935">
        <v>0</v>
      </c>
      <c r="P26" s="912"/>
    </row>
    <row r="27" spans="1:16">
      <c r="A27" s="929" t="s">
        <v>4268</v>
      </c>
      <c r="B27" s="930">
        <v>0</v>
      </c>
      <c r="C27" s="931">
        <v>0</v>
      </c>
      <c r="D27" s="931">
        <v>0</v>
      </c>
      <c r="E27" s="931">
        <v>0</v>
      </c>
      <c r="F27" s="932">
        <v>0</v>
      </c>
      <c r="G27" s="933">
        <v>0</v>
      </c>
      <c r="H27" s="933">
        <v>0</v>
      </c>
      <c r="I27" s="933">
        <v>0</v>
      </c>
      <c r="J27" s="933">
        <v>0</v>
      </c>
      <c r="K27" s="933">
        <v>0</v>
      </c>
      <c r="L27" s="933">
        <v>0</v>
      </c>
      <c r="M27" s="934">
        <v>0</v>
      </c>
      <c r="N27" s="935">
        <v>0</v>
      </c>
      <c r="O27" s="935">
        <v>0</v>
      </c>
      <c r="P27" s="912"/>
    </row>
    <row r="28" spans="1:16">
      <c r="A28" s="929" t="s">
        <v>3828</v>
      </c>
      <c r="B28" s="930">
        <v>2827</v>
      </c>
      <c r="C28" s="931">
        <v>216</v>
      </c>
      <c r="D28" s="931">
        <v>0</v>
      </c>
      <c r="E28" s="931">
        <v>0</v>
      </c>
      <c r="F28" s="932">
        <v>0</v>
      </c>
      <c r="G28" s="933">
        <v>0</v>
      </c>
      <c r="H28" s="933">
        <v>0</v>
      </c>
      <c r="I28" s="933">
        <v>0</v>
      </c>
      <c r="J28" s="933">
        <v>0</v>
      </c>
      <c r="K28" s="933">
        <v>3043</v>
      </c>
      <c r="L28" s="933">
        <v>0</v>
      </c>
      <c r="M28" s="934">
        <v>23.431179652735398</v>
      </c>
      <c r="N28" s="935">
        <v>0.48455414012738901</v>
      </c>
      <c r="O28" s="935">
        <v>0.199131838408516</v>
      </c>
      <c r="P28" s="912"/>
    </row>
    <row r="29" spans="1:16">
      <c r="A29" s="929" t="s">
        <v>3829</v>
      </c>
      <c r="B29" s="930">
        <v>0</v>
      </c>
      <c r="C29" s="931">
        <v>0</v>
      </c>
      <c r="D29" s="931">
        <v>0</v>
      </c>
      <c r="E29" s="931">
        <v>0</v>
      </c>
      <c r="F29" s="932">
        <v>0</v>
      </c>
      <c r="G29" s="933">
        <v>0</v>
      </c>
      <c r="H29" s="933">
        <v>0</v>
      </c>
      <c r="I29" s="933">
        <v>0</v>
      </c>
      <c r="J29" s="933">
        <v>0</v>
      </c>
      <c r="K29" s="933">
        <v>0</v>
      </c>
      <c r="L29" s="933">
        <v>0</v>
      </c>
      <c r="M29" s="934">
        <v>0</v>
      </c>
      <c r="N29" s="935">
        <v>0</v>
      </c>
      <c r="O29" s="935">
        <v>0</v>
      </c>
      <c r="P29" s="912"/>
    </row>
    <row r="30" spans="1:16">
      <c r="A30" s="929" t="s">
        <v>3831</v>
      </c>
      <c r="B30" s="930">
        <v>0</v>
      </c>
      <c r="C30" s="931">
        <v>0</v>
      </c>
      <c r="D30" s="931">
        <v>0</v>
      </c>
      <c r="E30" s="931">
        <v>0</v>
      </c>
      <c r="F30" s="932">
        <v>0</v>
      </c>
      <c r="G30" s="933">
        <v>0</v>
      </c>
      <c r="H30" s="933">
        <v>0</v>
      </c>
      <c r="I30" s="933">
        <v>0</v>
      </c>
      <c r="J30" s="933">
        <v>0</v>
      </c>
      <c r="K30" s="933">
        <v>0</v>
      </c>
      <c r="L30" s="933">
        <v>0</v>
      </c>
      <c r="M30" s="934">
        <v>0</v>
      </c>
      <c r="N30" s="935">
        <v>0</v>
      </c>
      <c r="O30" s="935">
        <v>0</v>
      </c>
      <c r="P30" s="912"/>
    </row>
    <row r="31" spans="1:16">
      <c r="A31" s="929" t="s">
        <v>3832</v>
      </c>
      <c r="B31" s="930">
        <v>0</v>
      </c>
      <c r="C31" s="931">
        <v>0</v>
      </c>
      <c r="D31" s="931">
        <v>0</v>
      </c>
      <c r="E31" s="931">
        <v>0</v>
      </c>
      <c r="F31" s="932">
        <v>0</v>
      </c>
      <c r="G31" s="933">
        <v>0</v>
      </c>
      <c r="H31" s="933">
        <v>0</v>
      </c>
      <c r="I31" s="933">
        <v>0</v>
      </c>
      <c r="J31" s="933">
        <v>0</v>
      </c>
      <c r="K31" s="933">
        <v>0</v>
      </c>
      <c r="L31" s="933">
        <v>0</v>
      </c>
      <c r="M31" s="934">
        <v>0</v>
      </c>
      <c r="N31" s="935">
        <v>0</v>
      </c>
      <c r="O31" s="935">
        <v>0</v>
      </c>
      <c r="P31" s="912"/>
    </row>
    <row r="32" spans="1:16">
      <c r="A32" s="929" t="s">
        <v>3833</v>
      </c>
      <c r="B32" s="930">
        <v>0</v>
      </c>
      <c r="C32" s="931">
        <v>136</v>
      </c>
      <c r="D32" s="931">
        <v>0</v>
      </c>
      <c r="E32" s="931">
        <v>1</v>
      </c>
      <c r="F32" s="932">
        <v>0</v>
      </c>
      <c r="G32" s="933">
        <v>0</v>
      </c>
      <c r="H32" s="933">
        <v>0</v>
      </c>
      <c r="I32" s="933">
        <v>0</v>
      </c>
      <c r="J32" s="933">
        <v>0</v>
      </c>
      <c r="K32" s="933">
        <v>135</v>
      </c>
      <c r="L32" s="933">
        <v>0</v>
      </c>
      <c r="M32" s="934">
        <v>1.05717214902714</v>
      </c>
      <c r="N32" s="935">
        <v>4.0048861355902597E-2</v>
      </c>
      <c r="O32" s="935">
        <v>1.1190123025914E-2</v>
      </c>
      <c r="P32" s="912"/>
    </row>
    <row r="33" spans="1:16">
      <c r="A33" s="929" t="s">
        <v>3834</v>
      </c>
      <c r="B33" s="930">
        <v>0</v>
      </c>
      <c r="C33" s="931">
        <v>1</v>
      </c>
      <c r="D33" s="931">
        <v>0</v>
      </c>
      <c r="E33" s="931">
        <v>0</v>
      </c>
      <c r="F33" s="932">
        <v>1</v>
      </c>
      <c r="G33" s="933">
        <v>0</v>
      </c>
      <c r="H33" s="933">
        <v>0</v>
      </c>
      <c r="I33" s="933">
        <v>0</v>
      </c>
      <c r="J33" s="933">
        <v>0</v>
      </c>
      <c r="K33" s="933">
        <v>0</v>
      </c>
      <c r="L33" s="933">
        <v>0</v>
      </c>
      <c r="M33" s="934">
        <v>0</v>
      </c>
      <c r="N33" s="935">
        <v>0</v>
      </c>
      <c r="O33" s="935">
        <v>0</v>
      </c>
      <c r="P33" s="912"/>
    </row>
    <row r="34" spans="1:16">
      <c r="A34" s="929" t="s">
        <v>3835</v>
      </c>
      <c r="B34" s="930">
        <v>0</v>
      </c>
      <c r="C34" s="931">
        <v>1943</v>
      </c>
      <c r="D34" s="931">
        <v>0</v>
      </c>
      <c r="E34" s="931">
        <v>18</v>
      </c>
      <c r="F34" s="932">
        <v>0</v>
      </c>
      <c r="G34" s="933">
        <v>0</v>
      </c>
      <c r="H34" s="933">
        <v>0</v>
      </c>
      <c r="I34" s="933">
        <v>0</v>
      </c>
      <c r="J34" s="933">
        <v>0</v>
      </c>
      <c r="K34" s="933">
        <v>1925</v>
      </c>
      <c r="L34" s="933">
        <v>0</v>
      </c>
      <c r="M34" s="934">
        <v>15.4524038042056</v>
      </c>
      <c r="N34" s="935">
        <v>0.40730520896954903</v>
      </c>
      <c r="O34" s="935">
        <v>0.104975569322049</v>
      </c>
      <c r="P34" s="912"/>
    </row>
    <row r="35" spans="1:16">
      <c r="A35" s="929" t="s">
        <v>4241</v>
      </c>
      <c r="B35" s="930">
        <v>0</v>
      </c>
      <c r="C35" s="931">
        <v>0</v>
      </c>
      <c r="D35" s="931">
        <v>0</v>
      </c>
      <c r="E35" s="931">
        <v>0</v>
      </c>
      <c r="F35" s="932">
        <v>0</v>
      </c>
      <c r="G35" s="933">
        <v>0</v>
      </c>
      <c r="H35" s="933">
        <v>0</v>
      </c>
      <c r="I35" s="933">
        <v>0</v>
      </c>
      <c r="J35" s="933">
        <v>0</v>
      </c>
      <c r="K35" s="933">
        <v>0</v>
      </c>
      <c r="L35" s="933">
        <v>0</v>
      </c>
      <c r="M35" s="934">
        <v>0</v>
      </c>
      <c r="N35" s="935">
        <v>0</v>
      </c>
      <c r="O35" s="935">
        <v>0</v>
      </c>
      <c r="P35" s="912"/>
    </row>
    <row r="36" spans="1:16">
      <c r="A36" s="929" t="s">
        <v>3837</v>
      </c>
      <c r="B36" s="930">
        <v>44</v>
      </c>
      <c r="C36" s="931">
        <v>577</v>
      </c>
      <c r="D36" s="931">
        <v>0</v>
      </c>
      <c r="E36" s="931">
        <v>0</v>
      </c>
      <c r="F36" s="932">
        <v>0</v>
      </c>
      <c r="G36" s="933">
        <v>0</v>
      </c>
      <c r="H36" s="933">
        <v>0</v>
      </c>
      <c r="I36" s="933">
        <v>0</v>
      </c>
      <c r="J36" s="933">
        <v>0</v>
      </c>
      <c r="K36" s="933">
        <v>621</v>
      </c>
      <c r="L36" s="933">
        <v>0</v>
      </c>
      <c r="M36" s="934">
        <v>5.0390890847221002</v>
      </c>
      <c r="N36" s="935">
        <v>0.18422476223715201</v>
      </c>
      <c r="O36" s="935">
        <v>9.6176162638513196E-2</v>
      </c>
      <c r="P36" s="912"/>
    </row>
    <row r="37" spans="1:16">
      <c r="A37" s="929" t="s">
        <v>3838</v>
      </c>
      <c r="B37" s="930">
        <v>0</v>
      </c>
      <c r="C37" s="931">
        <v>123</v>
      </c>
      <c r="D37" s="931">
        <v>0</v>
      </c>
      <c r="E37" s="931">
        <v>0</v>
      </c>
      <c r="F37" s="932">
        <v>10</v>
      </c>
      <c r="G37" s="933">
        <v>0</v>
      </c>
      <c r="H37" s="933">
        <v>0</v>
      </c>
      <c r="I37" s="933">
        <v>0</v>
      </c>
      <c r="J37" s="933">
        <v>0</v>
      </c>
      <c r="K37" s="933">
        <v>113</v>
      </c>
      <c r="L37" s="933">
        <v>0</v>
      </c>
      <c r="M37" s="934">
        <v>0.90954105226420001</v>
      </c>
      <c r="N37" s="935">
        <v>2.11979757438269E-2</v>
      </c>
      <c r="O37" s="935">
        <v>4.1902975307564804E-3</v>
      </c>
      <c r="P37" s="912"/>
    </row>
    <row r="38" spans="1:16">
      <c r="A38" s="929" t="s">
        <v>4269</v>
      </c>
      <c r="B38" s="930">
        <v>0</v>
      </c>
      <c r="C38" s="931">
        <v>0</v>
      </c>
      <c r="D38" s="931">
        <v>0</v>
      </c>
      <c r="E38" s="931">
        <v>0</v>
      </c>
      <c r="F38" s="932">
        <v>0</v>
      </c>
      <c r="G38" s="933">
        <v>0</v>
      </c>
      <c r="H38" s="933">
        <v>0</v>
      </c>
      <c r="I38" s="933">
        <v>0</v>
      </c>
      <c r="J38" s="933">
        <v>0</v>
      </c>
      <c r="K38" s="933">
        <v>0</v>
      </c>
      <c r="L38" s="933">
        <v>0</v>
      </c>
      <c r="M38" s="934">
        <v>0</v>
      </c>
      <c r="N38" s="935">
        <v>0</v>
      </c>
      <c r="O38" s="935">
        <v>0</v>
      </c>
      <c r="P38" s="912"/>
    </row>
    <row r="39" spans="1:16">
      <c r="A39" s="929" t="s">
        <v>3839</v>
      </c>
      <c r="B39" s="930">
        <v>43</v>
      </c>
      <c r="C39" s="931">
        <v>30439</v>
      </c>
      <c r="D39" s="931">
        <v>-4000</v>
      </c>
      <c r="E39" s="931">
        <v>34</v>
      </c>
      <c r="F39" s="932">
        <v>0</v>
      </c>
      <c r="G39" s="933">
        <v>0</v>
      </c>
      <c r="H39" s="933">
        <v>0</v>
      </c>
      <c r="I39" s="933">
        <v>0</v>
      </c>
      <c r="J39" s="933">
        <v>0</v>
      </c>
      <c r="K39" s="933">
        <v>34448</v>
      </c>
      <c r="L39" s="933">
        <v>0</v>
      </c>
      <c r="M39" s="934">
        <v>262.24483029404098</v>
      </c>
      <c r="N39" s="935">
        <v>5.3350667481022596</v>
      </c>
      <c r="O39" s="935">
        <v>0.67627606666085005</v>
      </c>
      <c r="P39" s="912"/>
    </row>
    <row r="40" spans="1:16">
      <c r="A40" s="929" t="s">
        <v>3840</v>
      </c>
      <c r="B40" s="930">
        <v>0</v>
      </c>
      <c r="C40" s="931">
        <v>22911</v>
      </c>
      <c r="D40" s="931">
        <v>0</v>
      </c>
      <c r="E40" s="931">
        <v>0</v>
      </c>
      <c r="F40" s="932">
        <v>1000</v>
      </c>
      <c r="G40" s="933">
        <v>0</v>
      </c>
      <c r="H40" s="933">
        <v>0</v>
      </c>
      <c r="I40" s="933">
        <v>0</v>
      </c>
      <c r="J40" s="933">
        <v>5000</v>
      </c>
      <c r="K40" s="933">
        <v>16911</v>
      </c>
      <c r="L40" s="933">
        <v>0</v>
      </c>
      <c r="M40" s="934">
        <v>128.370735537911</v>
      </c>
      <c r="N40" s="935">
        <v>2.5821699677166001</v>
      </c>
      <c r="O40" s="935">
        <v>0.331993281563563</v>
      </c>
      <c r="P40" s="912"/>
    </row>
    <row r="41" spans="1:16">
      <c r="A41" s="929" t="s">
        <v>3841</v>
      </c>
      <c r="B41" s="930">
        <v>0</v>
      </c>
      <c r="C41" s="931">
        <v>230</v>
      </c>
      <c r="D41" s="931">
        <v>0</v>
      </c>
      <c r="E41" s="931">
        <v>0</v>
      </c>
      <c r="F41" s="932">
        <v>0</v>
      </c>
      <c r="G41" s="933">
        <v>0</v>
      </c>
      <c r="H41" s="933">
        <v>0</v>
      </c>
      <c r="I41" s="933">
        <v>0</v>
      </c>
      <c r="J41" s="933">
        <v>0</v>
      </c>
      <c r="K41" s="933">
        <v>230</v>
      </c>
      <c r="L41" s="933">
        <v>0</v>
      </c>
      <c r="M41" s="934">
        <v>1.76097199197278</v>
      </c>
      <c r="N41" s="935">
        <v>3.9634412354942902E-2</v>
      </c>
      <c r="O41" s="935">
        <v>1.25425355553617E-2</v>
      </c>
      <c r="P41" s="912"/>
    </row>
    <row r="42" spans="1:16">
      <c r="A42" s="929" t="s">
        <v>3842</v>
      </c>
      <c r="B42" s="930">
        <v>0</v>
      </c>
      <c r="C42" s="931">
        <v>253</v>
      </c>
      <c r="D42" s="931">
        <v>0</v>
      </c>
      <c r="E42" s="931">
        <v>16</v>
      </c>
      <c r="F42" s="932">
        <v>0</v>
      </c>
      <c r="G42" s="933">
        <v>0</v>
      </c>
      <c r="H42" s="933">
        <v>0</v>
      </c>
      <c r="I42" s="933">
        <v>0</v>
      </c>
      <c r="J42" s="933">
        <v>0</v>
      </c>
      <c r="K42" s="933">
        <v>237</v>
      </c>
      <c r="L42" s="933">
        <v>0</v>
      </c>
      <c r="M42" s="934">
        <v>2.0265247360614298</v>
      </c>
      <c r="N42" s="935">
        <v>2.9467323968240099E-2</v>
      </c>
      <c r="O42" s="935">
        <v>5.37649419771399E-2</v>
      </c>
      <c r="P42" s="912"/>
    </row>
    <row r="43" spans="1:16">
      <c r="A43" s="929" t="s">
        <v>3843</v>
      </c>
      <c r="B43" s="930">
        <v>0</v>
      </c>
      <c r="C43" s="931">
        <v>6</v>
      </c>
      <c r="D43" s="931">
        <v>0</v>
      </c>
      <c r="E43" s="931">
        <v>0</v>
      </c>
      <c r="F43" s="932">
        <v>0</v>
      </c>
      <c r="G43" s="933">
        <v>0</v>
      </c>
      <c r="H43" s="933">
        <v>0</v>
      </c>
      <c r="I43" s="933">
        <v>0</v>
      </c>
      <c r="J43" s="933">
        <v>6</v>
      </c>
      <c r="K43" s="933">
        <v>0</v>
      </c>
      <c r="L43" s="933">
        <v>0</v>
      </c>
      <c r="M43" s="934">
        <v>0</v>
      </c>
      <c r="N43" s="935">
        <v>0</v>
      </c>
      <c r="O43" s="935">
        <v>0</v>
      </c>
      <c r="P43" s="912"/>
    </row>
    <row r="44" spans="1:16">
      <c r="A44" s="929" t="s">
        <v>3844</v>
      </c>
      <c r="B44" s="930">
        <v>0</v>
      </c>
      <c r="C44" s="931">
        <v>51</v>
      </c>
      <c r="D44" s="931">
        <v>0</v>
      </c>
      <c r="E44" s="931">
        <v>0</v>
      </c>
      <c r="F44" s="932">
        <v>51</v>
      </c>
      <c r="G44" s="933">
        <v>0</v>
      </c>
      <c r="H44" s="933">
        <v>0</v>
      </c>
      <c r="I44" s="933">
        <v>0</v>
      </c>
      <c r="J44" s="933">
        <v>0</v>
      </c>
      <c r="K44" s="933">
        <v>0</v>
      </c>
      <c r="L44" s="933">
        <v>0</v>
      </c>
      <c r="M44" s="934">
        <v>0</v>
      </c>
      <c r="N44" s="935">
        <v>0</v>
      </c>
      <c r="O44" s="935">
        <v>0</v>
      </c>
      <c r="P44" s="912"/>
    </row>
    <row r="45" spans="1:16">
      <c r="A45" s="929" t="s">
        <v>3845</v>
      </c>
      <c r="B45" s="930">
        <v>0</v>
      </c>
      <c r="C45" s="931">
        <v>604</v>
      </c>
      <c r="D45" s="931">
        <v>0</v>
      </c>
      <c r="E45" s="931">
        <v>0</v>
      </c>
      <c r="F45" s="932">
        <v>0</v>
      </c>
      <c r="G45" s="933">
        <v>0</v>
      </c>
      <c r="H45" s="933">
        <v>0</v>
      </c>
      <c r="I45" s="933">
        <v>0</v>
      </c>
      <c r="J45" s="933">
        <v>604</v>
      </c>
      <c r="K45" s="933">
        <v>0</v>
      </c>
      <c r="L45" s="933">
        <v>0</v>
      </c>
      <c r="M45" s="934">
        <v>0</v>
      </c>
      <c r="N45" s="935">
        <v>0</v>
      </c>
      <c r="O45" s="935">
        <v>0</v>
      </c>
      <c r="P45" s="912"/>
    </row>
    <row r="46" spans="1:16">
      <c r="A46" s="929" t="s">
        <v>3846</v>
      </c>
      <c r="B46" s="930">
        <v>0</v>
      </c>
      <c r="C46" s="931">
        <v>696</v>
      </c>
      <c r="D46" s="931">
        <v>0</v>
      </c>
      <c r="E46" s="931">
        <v>11</v>
      </c>
      <c r="F46" s="932">
        <v>0</v>
      </c>
      <c r="G46" s="933">
        <v>0</v>
      </c>
      <c r="H46" s="933">
        <v>0</v>
      </c>
      <c r="I46" s="933">
        <v>0</v>
      </c>
      <c r="J46" s="933">
        <v>685</v>
      </c>
      <c r="K46" s="933">
        <v>0</v>
      </c>
      <c r="L46" s="933">
        <v>0</v>
      </c>
      <c r="M46" s="934">
        <v>0</v>
      </c>
      <c r="N46" s="935">
        <v>0</v>
      </c>
      <c r="O46" s="935">
        <v>0</v>
      </c>
      <c r="P46" s="912"/>
    </row>
    <row r="47" spans="1:16">
      <c r="A47" s="929" t="s">
        <v>3847</v>
      </c>
      <c r="B47" s="930">
        <v>0</v>
      </c>
      <c r="C47" s="931">
        <v>943</v>
      </c>
      <c r="D47" s="931">
        <v>0</v>
      </c>
      <c r="E47" s="931">
        <v>2</v>
      </c>
      <c r="F47" s="932">
        <v>0</v>
      </c>
      <c r="G47" s="933">
        <v>0</v>
      </c>
      <c r="H47" s="933">
        <v>0</v>
      </c>
      <c r="I47" s="933">
        <v>0</v>
      </c>
      <c r="J47" s="933">
        <v>0</v>
      </c>
      <c r="K47" s="933">
        <v>941</v>
      </c>
      <c r="L47" s="933">
        <v>0</v>
      </c>
      <c r="M47" s="934">
        <v>7.3688814239595102</v>
      </c>
      <c r="N47" s="935">
        <v>0.13547247186109401</v>
      </c>
      <c r="O47" s="935">
        <v>5.3367943460431E-2</v>
      </c>
      <c r="P47" s="912"/>
    </row>
    <row r="48" spans="1:16">
      <c r="A48" s="929" t="s">
        <v>3848</v>
      </c>
      <c r="B48" s="930">
        <v>6306</v>
      </c>
      <c r="C48" s="931">
        <v>2139</v>
      </c>
      <c r="D48" s="931">
        <v>0</v>
      </c>
      <c r="E48" s="931">
        <v>1474</v>
      </c>
      <c r="F48" s="932">
        <v>0</v>
      </c>
      <c r="G48" s="933">
        <v>0</v>
      </c>
      <c r="H48" s="933">
        <v>0</v>
      </c>
      <c r="I48" s="933">
        <v>0</v>
      </c>
      <c r="J48" s="933">
        <v>0</v>
      </c>
      <c r="K48" s="933">
        <v>6971</v>
      </c>
      <c r="L48" s="933">
        <v>0</v>
      </c>
      <c r="M48" s="934">
        <v>53.372764156705301</v>
      </c>
      <c r="N48" s="935">
        <v>1.80950396998517</v>
      </c>
      <c r="O48" s="935">
        <v>0.27370648285489901</v>
      </c>
      <c r="P48" s="912"/>
    </row>
    <row r="49" spans="1:16">
      <c r="A49" s="929" t="s">
        <v>3849</v>
      </c>
      <c r="B49" s="930">
        <v>0</v>
      </c>
      <c r="C49" s="931">
        <v>1140</v>
      </c>
      <c r="D49" s="931">
        <v>0</v>
      </c>
      <c r="E49" s="931">
        <v>4</v>
      </c>
      <c r="F49" s="932">
        <v>0</v>
      </c>
      <c r="G49" s="933">
        <v>0</v>
      </c>
      <c r="H49" s="933">
        <v>0</v>
      </c>
      <c r="I49" s="933">
        <v>0</v>
      </c>
      <c r="J49" s="933">
        <v>0</v>
      </c>
      <c r="K49" s="933">
        <v>1136</v>
      </c>
      <c r="L49" s="933">
        <v>0</v>
      </c>
      <c r="M49" s="934">
        <v>7.6817031672628904</v>
      </c>
      <c r="N49" s="935">
        <v>0.153634063345258</v>
      </c>
      <c r="O49" s="935">
        <v>0</v>
      </c>
      <c r="P49" s="912"/>
    </row>
    <row r="50" spans="1:16">
      <c r="A50" s="929" t="s">
        <v>3850</v>
      </c>
      <c r="B50" s="930">
        <v>0</v>
      </c>
      <c r="C50" s="931">
        <v>0</v>
      </c>
      <c r="D50" s="931">
        <v>0</v>
      </c>
      <c r="E50" s="931">
        <v>0</v>
      </c>
      <c r="F50" s="932">
        <v>0</v>
      </c>
      <c r="G50" s="933">
        <v>0</v>
      </c>
      <c r="H50" s="933">
        <v>0</v>
      </c>
      <c r="I50" s="933">
        <v>0</v>
      </c>
      <c r="J50" s="933">
        <v>0</v>
      </c>
      <c r="K50" s="933">
        <v>0</v>
      </c>
      <c r="L50" s="933">
        <v>0</v>
      </c>
      <c r="M50" s="934">
        <v>0</v>
      </c>
      <c r="N50" s="935">
        <v>0</v>
      </c>
      <c r="O50" s="935">
        <v>0</v>
      </c>
      <c r="P50" s="912"/>
    </row>
    <row r="51" spans="1:16">
      <c r="A51" s="929" t="s">
        <v>3851</v>
      </c>
      <c r="B51" s="930">
        <v>8</v>
      </c>
      <c r="C51" s="931">
        <v>6663</v>
      </c>
      <c r="D51" s="931">
        <v>360.57142857142799</v>
      </c>
      <c r="E51" s="931">
        <v>0</v>
      </c>
      <c r="F51" s="932">
        <v>0</v>
      </c>
      <c r="G51" s="933">
        <v>0</v>
      </c>
      <c r="H51" s="933">
        <v>6310.4285714285697</v>
      </c>
      <c r="I51" s="933">
        <v>0</v>
      </c>
      <c r="J51" s="933">
        <v>0</v>
      </c>
      <c r="K51" s="933">
        <v>0</v>
      </c>
      <c r="L51" s="933">
        <v>0</v>
      </c>
      <c r="M51" s="934">
        <v>0</v>
      </c>
      <c r="N51" s="935">
        <v>0</v>
      </c>
      <c r="O51" s="935">
        <v>0</v>
      </c>
      <c r="P51" s="912"/>
    </row>
    <row r="52" spans="1:16">
      <c r="A52" s="929" t="s">
        <v>3852</v>
      </c>
      <c r="B52" s="930">
        <v>28640</v>
      </c>
      <c r="C52" s="931">
        <v>0</v>
      </c>
      <c r="D52" s="931">
        <v>0</v>
      </c>
      <c r="E52" s="931">
        <v>954</v>
      </c>
      <c r="F52" s="932">
        <v>27686</v>
      </c>
      <c r="G52" s="933">
        <v>0</v>
      </c>
      <c r="H52" s="933">
        <v>0</v>
      </c>
      <c r="I52" s="933">
        <v>0</v>
      </c>
      <c r="J52" s="933">
        <v>0</v>
      </c>
      <c r="K52" s="933">
        <v>0</v>
      </c>
      <c r="L52" s="933">
        <v>0</v>
      </c>
      <c r="M52" s="934">
        <v>0</v>
      </c>
      <c r="N52" s="935">
        <v>0</v>
      </c>
      <c r="O52" s="935">
        <v>0</v>
      </c>
      <c r="P52" s="912"/>
    </row>
    <row r="53" spans="1:16">
      <c r="A53" s="929" t="s">
        <v>3853</v>
      </c>
      <c r="B53" s="930">
        <v>5</v>
      </c>
      <c r="C53" s="931">
        <v>0</v>
      </c>
      <c r="D53" s="931">
        <v>0</v>
      </c>
      <c r="E53" s="931">
        <v>0</v>
      </c>
      <c r="F53" s="932">
        <v>5</v>
      </c>
      <c r="G53" s="933">
        <v>0</v>
      </c>
      <c r="H53" s="933">
        <v>0</v>
      </c>
      <c r="I53" s="933">
        <v>0</v>
      </c>
      <c r="J53" s="933">
        <v>0</v>
      </c>
      <c r="K53" s="933">
        <v>0</v>
      </c>
      <c r="L53" s="933">
        <v>0</v>
      </c>
      <c r="M53" s="934">
        <v>0</v>
      </c>
      <c r="N53" s="935">
        <v>0</v>
      </c>
      <c r="O53" s="935">
        <v>0</v>
      </c>
      <c r="P53" s="912"/>
    </row>
    <row r="54" spans="1:16">
      <c r="A54" s="929" t="s">
        <v>3854</v>
      </c>
      <c r="B54" s="930">
        <v>251</v>
      </c>
      <c r="C54" s="931">
        <v>0</v>
      </c>
      <c r="D54" s="931">
        <v>0</v>
      </c>
      <c r="E54" s="931">
        <v>0</v>
      </c>
      <c r="F54" s="932">
        <v>251</v>
      </c>
      <c r="G54" s="933">
        <v>0</v>
      </c>
      <c r="H54" s="933">
        <v>0</v>
      </c>
      <c r="I54" s="933">
        <v>0</v>
      </c>
      <c r="J54" s="933">
        <v>0</v>
      </c>
      <c r="K54" s="933">
        <v>0</v>
      </c>
      <c r="L54" s="933">
        <v>0</v>
      </c>
      <c r="M54" s="934">
        <v>0</v>
      </c>
      <c r="N54" s="935">
        <v>0</v>
      </c>
      <c r="O54" s="935">
        <v>0</v>
      </c>
      <c r="P54" s="912"/>
    </row>
    <row r="55" spans="1:16">
      <c r="A55" s="929" t="s">
        <v>4243</v>
      </c>
      <c r="B55" s="930">
        <v>11</v>
      </c>
      <c r="C55" s="931">
        <v>0</v>
      </c>
      <c r="D55" s="931">
        <v>0</v>
      </c>
      <c r="E55" s="931">
        <v>0</v>
      </c>
      <c r="F55" s="932">
        <v>11</v>
      </c>
      <c r="G55" s="933">
        <v>0</v>
      </c>
      <c r="H55" s="933">
        <v>0</v>
      </c>
      <c r="I55" s="933">
        <v>0</v>
      </c>
      <c r="J55" s="933">
        <v>0</v>
      </c>
      <c r="K55" s="933">
        <v>0</v>
      </c>
      <c r="L55" s="933">
        <v>0</v>
      </c>
      <c r="M55" s="934">
        <v>0</v>
      </c>
      <c r="N55" s="935">
        <v>0</v>
      </c>
      <c r="O55" s="935">
        <v>0</v>
      </c>
      <c r="P55" s="912"/>
    </row>
    <row r="56" spans="1:16">
      <c r="A56" s="929" t="s">
        <v>3857</v>
      </c>
      <c r="B56" s="930">
        <v>0</v>
      </c>
      <c r="C56" s="931">
        <v>0</v>
      </c>
      <c r="D56" s="931">
        <v>0</v>
      </c>
      <c r="E56" s="931">
        <v>0</v>
      </c>
      <c r="F56" s="932">
        <v>0</v>
      </c>
      <c r="G56" s="933">
        <v>0</v>
      </c>
      <c r="H56" s="933">
        <v>0</v>
      </c>
      <c r="I56" s="933">
        <v>0</v>
      </c>
      <c r="J56" s="933">
        <v>0</v>
      </c>
      <c r="K56" s="933">
        <v>0</v>
      </c>
      <c r="L56" s="933">
        <v>0</v>
      </c>
      <c r="M56" s="934">
        <v>0</v>
      </c>
      <c r="N56" s="935">
        <v>0</v>
      </c>
      <c r="O56" s="935">
        <v>0</v>
      </c>
      <c r="P56" s="912"/>
    </row>
    <row r="57" spans="1:16">
      <c r="A57" s="929" t="s">
        <v>3858</v>
      </c>
      <c r="B57" s="930">
        <v>0</v>
      </c>
      <c r="C57" s="931">
        <v>0</v>
      </c>
      <c r="D57" s="931">
        <v>0</v>
      </c>
      <c r="E57" s="931">
        <v>0</v>
      </c>
      <c r="F57" s="932">
        <v>0</v>
      </c>
      <c r="G57" s="933">
        <v>0</v>
      </c>
      <c r="H57" s="933">
        <v>0</v>
      </c>
      <c r="I57" s="933">
        <v>0</v>
      </c>
      <c r="J57" s="933">
        <v>0</v>
      </c>
      <c r="K57" s="933">
        <v>0</v>
      </c>
      <c r="L57" s="933">
        <v>0</v>
      </c>
      <c r="M57" s="934">
        <v>0</v>
      </c>
      <c r="N57" s="935">
        <v>0</v>
      </c>
      <c r="O57" s="935">
        <v>0</v>
      </c>
      <c r="P57" s="912"/>
    </row>
    <row r="58" spans="1:16">
      <c r="A58" s="929" t="s">
        <v>3859</v>
      </c>
      <c r="B58" s="930">
        <v>0</v>
      </c>
      <c r="C58" s="931">
        <v>236</v>
      </c>
      <c r="D58" s="931">
        <v>0</v>
      </c>
      <c r="E58" s="931">
        <v>2</v>
      </c>
      <c r="F58" s="932">
        <v>0</v>
      </c>
      <c r="G58" s="933">
        <v>0</v>
      </c>
      <c r="H58" s="933">
        <v>0</v>
      </c>
      <c r="I58" s="933">
        <v>0</v>
      </c>
      <c r="J58" s="933">
        <v>0</v>
      </c>
      <c r="K58" s="933">
        <v>234</v>
      </c>
      <c r="L58" s="933">
        <v>0</v>
      </c>
      <c r="M58" s="934">
        <v>1.39346479364802</v>
      </c>
      <c r="N58" s="935">
        <v>4.6959253119274E-2</v>
      </c>
      <c r="O58" s="935">
        <v>1.73545065875578E-2</v>
      </c>
      <c r="P58" s="912"/>
    </row>
    <row r="59" spans="1:16">
      <c r="A59" s="929" t="s">
        <v>3860</v>
      </c>
      <c r="B59" s="930">
        <v>0</v>
      </c>
      <c r="C59" s="931">
        <v>9201</v>
      </c>
      <c r="D59" s="931">
        <v>0</v>
      </c>
      <c r="E59" s="931">
        <v>80</v>
      </c>
      <c r="F59" s="932">
        <v>0</v>
      </c>
      <c r="G59" s="933">
        <v>0</v>
      </c>
      <c r="H59" s="933">
        <v>0</v>
      </c>
      <c r="I59" s="933">
        <v>0</v>
      </c>
      <c r="J59" s="933">
        <v>0</v>
      </c>
      <c r="K59" s="933">
        <v>9121</v>
      </c>
      <c r="L59" s="933">
        <v>0</v>
      </c>
      <c r="M59" s="934">
        <v>77.991274757874507</v>
      </c>
      <c r="N59" s="935">
        <v>1.29322266817904</v>
      </c>
      <c r="O59" s="935">
        <v>2.9445685367769001</v>
      </c>
      <c r="P59" s="912"/>
    </row>
    <row r="60" spans="1:16">
      <c r="A60" s="924"/>
      <c r="B60" s="925"/>
      <c r="C60" s="926"/>
      <c r="D60" s="926"/>
      <c r="E60" s="926"/>
      <c r="F60" s="925"/>
      <c r="G60" s="926"/>
      <c r="H60" s="926"/>
      <c r="I60" s="926"/>
      <c r="J60" s="926"/>
      <c r="K60" s="926"/>
      <c r="L60" s="926"/>
      <c r="M60" s="927"/>
      <c r="N60" s="928"/>
      <c r="O60" s="928"/>
      <c r="P60" s="912"/>
    </row>
    <row r="61" spans="1:16">
      <c r="A61" s="917" t="s">
        <v>4204</v>
      </c>
      <c r="B61" s="918">
        <v>17398</v>
      </c>
      <c r="C61" s="919">
        <v>20241</v>
      </c>
      <c r="D61" s="919">
        <v>0</v>
      </c>
      <c r="E61" s="919">
        <v>9</v>
      </c>
      <c r="F61" s="920">
        <v>261</v>
      </c>
      <c r="G61" s="921">
        <v>1952</v>
      </c>
      <c r="H61" s="921">
        <v>0</v>
      </c>
      <c r="I61" s="921">
        <v>1254</v>
      </c>
      <c r="J61" s="921">
        <v>598</v>
      </c>
      <c r="K61" s="921">
        <v>33565</v>
      </c>
      <c r="L61" s="921">
        <v>0</v>
      </c>
      <c r="M61" s="922">
        <v>53.6009394170853</v>
      </c>
      <c r="N61" s="923">
        <v>1.19763305304629</v>
      </c>
      <c r="O61" s="923">
        <v>0.237571315818632</v>
      </c>
      <c r="P61" s="912"/>
    </row>
    <row r="62" spans="1:16">
      <c r="A62" s="929" t="s">
        <v>3862</v>
      </c>
      <c r="B62" s="930">
        <v>12910</v>
      </c>
      <c r="C62" s="931">
        <v>13425</v>
      </c>
      <c r="D62" s="931">
        <v>0</v>
      </c>
      <c r="E62" s="931">
        <v>0</v>
      </c>
      <c r="F62" s="932">
        <v>0</v>
      </c>
      <c r="G62" s="933">
        <v>1952</v>
      </c>
      <c r="H62" s="933">
        <v>515.17290049400106</v>
      </c>
      <c r="I62" s="933">
        <v>805</v>
      </c>
      <c r="J62" s="933">
        <v>0</v>
      </c>
      <c r="K62" s="933">
        <v>23062.827099506001</v>
      </c>
      <c r="L62" s="933">
        <v>0</v>
      </c>
      <c r="M62" s="934">
        <v>32.387767399576703</v>
      </c>
      <c r="N62" s="935">
        <v>0.787810558368083</v>
      </c>
      <c r="O62" s="935">
        <v>4.3767253242671299E-2</v>
      </c>
      <c r="P62" s="912"/>
    </row>
    <row r="63" spans="1:16">
      <c r="A63" s="929" t="s">
        <v>4244</v>
      </c>
      <c r="B63" s="930">
        <v>1111</v>
      </c>
      <c r="C63" s="931">
        <v>0</v>
      </c>
      <c r="D63" s="931">
        <v>0</v>
      </c>
      <c r="E63" s="931">
        <v>0</v>
      </c>
      <c r="F63" s="932">
        <v>260.82173223992902</v>
      </c>
      <c r="G63" s="933">
        <v>0</v>
      </c>
      <c r="H63" s="933">
        <v>0</v>
      </c>
      <c r="I63" s="933">
        <v>111</v>
      </c>
      <c r="J63" s="933">
        <v>0</v>
      </c>
      <c r="K63" s="933">
        <v>739.17826776007098</v>
      </c>
      <c r="L63" s="933">
        <v>0</v>
      </c>
      <c r="M63" s="934">
        <v>1.96613292842385</v>
      </c>
      <c r="N63" s="935">
        <v>1.6139897173628601E-2</v>
      </c>
      <c r="O63" s="935">
        <v>2.9345267588415701E-3</v>
      </c>
      <c r="P63" s="912"/>
    </row>
    <row r="64" spans="1:16">
      <c r="A64" s="929" t="s">
        <v>3863</v>
      </c>
      <c r="B64" s="930">
        <v>0</v>
      </c>
      <c r="C64" s="931">
        <v>0</v>
      </c>
      <c r="D64" s="931">
        <v>0</v>
      </c>
      <c r="E64" s="931">
        <v>0</v>
      </c>
      <c r="F64" s="932">
        <v>0</v>
      </c>
      <c r="G64" s="933">
        <v>0</v>
      </c>
      <c r="H64" s="933">
        <v>0</v>
      </c>
      <c r="I64" s="933">
        <v>0</v>
      </c>
      <c r="J64" s="933">
        <v>0</v>
      </c>
      <c r="K64" s="933">
        <v>0</v>
      </c>
      <c r="L64" s="933">
        <v>0</v>
      </c>
      <c r="M64" s="934">
        <v>0</v>
      </c>
      <c r="N64" s="935">
        <v>0</v>
      </c>
      <c r="O64" s="935">
        <v>0</v>
      </c>
      <c r="P64" s="912"/>
    </row>
    <row r="65" spans="1:16">
      <c r="A65" s="929" t="s">
        <v>3864</v>
      </c>
      <c r="B65" s="930">
        <v>1595</v>
      </c>
      <c r="C65" s="931">
        <v>0</v>
      </c>
      <c r="D65" s="931">
        <v>0</v>
      </c>
      <c r="E65" s="931">
        <v>0</v>
      </c>
      <c r="F65" s="932">
        <v>0</v>
      </c>
      <c r="G65" s="933">
        <v>0</v>
      </c>
      <c r="H65" s="933">
        <v>0</v>
      </c>
      <c r="I65" s="933">
        <v>160</v>
      </c>
      <c r="J65" s="933">
        <v>0</v>
      </c>
      <c r="K65" s="933">
        <v>1435</v>
      </c>
      <c r="L65" s="933">
        <v>0</v>
      </c>
      <c r="M65" s="934">
        <v>3.0656988918942498</v>
      </c>
      <c r="N65" s="935">
        <v>3.37746488090045E-2</v>
      </c>
      <c r="O65" s="935">
        <v>7.7941497251548704E-3</v>
      </c>
      <c r="P65" s="912"/>
    </row>
    <row r="66" spans="1:16">
      <c r="A66" s="929" t="s">
        <v>3865</v>
      </c>
      <c r="B66" s="930">
        <v>0</v>
      </c>
      <c r="C66" s="931">
        <v>0</v>
      </c>
      <c r="D66" s="931">
        <v>0</v>
      </c>
      <c r="E66" s="931">
        <v>0</v>
      </c>
      <c r="F66" s="932">
        <v>0</v>
      </c>
      <c r="G66" s="933">
        <v>0</v>
      </c>
      <c r="H66" s="933">
        <v>0</v>
      </c>
      <c r="I66" s="933">
        <v>0</v>
      </c>
      <c r="J66" s="933">
        <v>0</v>
      </c>
      <c r="K66" s="933">
        <v>0</v>
      </c>
      <c r="L66" s="933">
        <v>0</v>
      </c>
      <c r="M66" s="934">
        <v>0</v>
      </c>
      <c r="N66" s="935">
        <v>0</v>
      </c>
      <c r="O66" s="935">
        <v>0</v>
      </c>
      <c r="P66" s="912"/>
    </row>
    <row r="67" spans="1:16">
      <c r="A67" s="929" t="s">
        <v>3866</v>
      </c>
      <c r="B67" s="930">
        <v>1782</v>
      </c>
      <c r="C67" s="931">
        <v>0</v>
      </c>
      <c r="D67" s="931">
        <v>0</v>
      </c>
      <c r="E67" s="931">
        <v>0</v>
      </c>
      <c r="F67" s="932">
        <v>0</v>
      </c>
      <c r="G67" s="933">
        <v>0</v>
      </c>
      <c r="H67" s="933">
        <v>0</v>
      </c>
      <c r="I67" s="933">
        <v>178</v>
      </c>
      <c r="J67" s="933">
        <v>0</v>
      </c>
      <c r="K67" s="933">
        <v>1604</v>
      </c>
      <c r="L67" s="933">
        <v>0</v>
      </c>
      <c r="M67" s="934">
        <v>2.9684006631184001</v>
      </c>
      <c r="N67" s="935">
        <v>5.87802111508594E-2</v>
      </c>
      <c r="O67" s="935">
        <v>8.8170316726289104E-3</v>
      </c>
      <c r="P67" s="912"/>
    </row>
    <row r="68" spans="1:16">
      <c r="A68" s="929" t="s">
        <v>3868</v>
      </c>
      <c r="B68" s="930">
        <v>0</v>
      </c>
      <c r="C68" s="931">
        <v>0</v>
      </c>
      <c r="D68" s="931">
        <v>0</v>
      </c>
      <c r="E68" s="931">
        <v>0</v>
      </c>
      <c r="F68" s="932">
        <v>0</v>
      </c>
      <c r="G68" s="933">
        <v>0</v>
      </c>
      <c r="H68" s="933">
        <v>0</v>
      </c>
      <c r="I68" s="933">
        <v>0</v>
      </c>
      <c r="J68" s="933">
        <v>0</v>
      </c>
      <c r="K68" s="933">
        <v>0</v>
      </c>
      <c r="L68" s="933">
        <v>0</v>
      </c>
      <c r="M68" s="934">
        <v>0</v>
      </c>
      <c r="N68" s="935">
        <v>0</v>
      </c>
      <c r="O68" s="935">
        <v>0</v>
      </c>
      <c r="P68" s="912"/>
    </row>
    <row r="69" spans="1:16">
      <c r="A69" s="929" t="s">
        <v>3869</v>
      </c>
      <c r="B69" s="930">
        <v>438</v>
      </c>
      <c r="C69" s="931">
        <v>5269</v>
      </c>
      <c r="D69" s="931">
        <v>0</v>
      </c>
      <c r="E69" s="931">
        <v>8</v>
      </c>
      <c r="F69" s="932">
        <v>0</v>
      </c>
      <c r="G69" s="933">
        <v>0</v>
      </c>
      <c r="H69" s="933">
        <v>0</v>
      </c>
      <c r="I69" s="933">
        <v>0</v>
      </c>
      <c r="J69" s="933">
        <v>0</v>
      </c>
      <c r="K69" s="933">
        <v>5699</v>
      </c>
      <c r="L69" s="933">
        <v>0</v>
      </c>
      <c r="M69" s="934">
        <v>13.052853154175001</v>
      </c>
      <c r="N69" s="935">
        <v>0.29835092923828599</v>
      </c>
      <c r="O69" s="935">
        <v>0.174038042055667</v>
      </c>
      <c r="P69" s="912"/>
    </row>
    <row r="70" spans="1:16">
      <c r="A70" s="929" t="s">
        <v>3870</v>
      </c>
      <c r="B70" s="930">
        <v>0</v>
      </c>
      <c r="C70" s="931">
        <v>19</v>
      </c>
      <c r="D70" s="931">
        <v>0</v>
      </c>
      <c r="E70" s="931">
        <v>0</v>
      </c>
      <c r="F70" s="932">
        <v>0</v>
      </c>
      <c r="G70" s="933">
        <v>0</v>
      </c>
      <c r="H70" s="933">
        <v>0</v>
      </c>
      <c r="I70" s="933">
        <v>0</v>
      </c>
      <c r="J70" s="933">
        <v>0</v>
      </c>
      <c r="K70" s="933">
        <v>19</v>
      </c>
      <c r="L70" s="933">
        <v>0</v>
      </c>
      <c r="M70" s="934">
        <v>0.145471599336882</v>
      </c>
      <c r="N70" s="935">
        <v>2.6939185062385498E-3</v>
      </c>
      <c r="O70" s="935">
        <v>2.0722450047988799E-4</v>
      </c>
      <c r="P70" s="912"/>
    </row>
    <row r="71" spans="1:16">
      <c r="A71" s="929" t="s">
        <v>4270</v>
      </c>
      <c r="B71" s="930">
        <v>0</v>
      </c>
      <c r="C71" s="931">
        <v>0</v>
      </c>
      <c r="D71" s="931">
        <v>0</v>
      </c>
      <c r="E71" s="931">
        <v>0</v>
      </c>
      <c r="F71" s="932">
        <v>0</v>
      </c>
      <c r="G71" s="933">
        <v>0</v>
      </c>
      <c r="H71" s="933">
        <v>0</v>
      </c>
      <c r="I71" s="933">
        <v>0</v>
      </c>
      <c r="J71" s="933">
        <v>0</v>
      </c>
      <c r="K71" s="933">
        <v>0</v>
      </c>
      <c r="L71" s="933">
        <v>0</v>
      </c>
      <c r="M71" s="934">
        <v>0</v>
      </c>
      <c r="N71" s="935">
        <v>0</v>
      </c>
      <c r="O71" s="935">
        <v>0</v>
      </c>
      <c r="P71" s="912"/>
    </row>
    <row r="72" spans="1:16">
      <c r="A72" s="929" t="s">
        <v>3871</v>
      </c>
      <c r="B72" s="930">
        <v>0</v>
      </c>
      <c r="C72" s="931">
        <v>2</v>
      </c>
      <c r="D72" s="931">
        <v>0</v>
      </c>
      <c r="E72" s="931">
        <v>0</v>
      </c>
      <c r="F72" s="932">
        <v>0</v>
      </c>
      <c r="G72" s="933">
        <v>0</v>
      </c>
      <c r="H72" s="933">
        <v>0</v>
      </c>
      <c r="I72" s="933">
        <v>0</v>
      </c>
      <c r="J72" s="933">
        <v>0</v>
      </c>
      <c r="K72" s="933">
        <v>2</v>
      </c>
      <c r="L72" s="933">
        <v>0</v>
      </c>
      <c r="M72" s="934">
        <v>1.46147805601605E-2</v>
      </c>
      <c r="N72" s="935">
        <v>8.2889800191955298E-5</v>
      </c>
      <c r="O72" s="935">
        <v>1.30878631882035E-5</v>
      </c>
      <c r="P72" s="912"/>
    </row>
    <row r="73" spans="1:16">
      <c r="A73" s="929" t="s">
        <v>3872</v>
      </c>
      <c r="B73" s="930">
        <v>0</v>
      </c>
      <c r="C73" s="931">
        <v>18</v>
      </c>
      <c r="D73" s="931">
        <v>0</v>
      </c>
      <c r="E73" s="931">
        <v>0</v>
      </c>
      <c r="F73" s="932">
        <v>0</v>
      </c>
      <c r="G73" s="933">
        <v>0</v>
      </c>
      <c r="H73" s="933">
        <v>0</v>
      </c>
      <c r="I73" s="933">
        <v>0</v>
      </c>
      <c r="J73" s="933">
        <v>18</v>
      </c>
      <c r="K73" s="933">
        <v>0</v>
      </c>
      <c r="L73" s="933">
        <v>0</v>
      </c>
      <c r="M73" s="934">
        <v>0</v>
      </c>
      <c r="N73" s="935">
        <v>0</v>
      </c>
      <c r="O73" s="935">
        <v>0</v>
      </c>
      <c r="P73" s="912"/>
    </row>
    <row r="74" spans="1:16">
      <c r="A74" s="929" t="s">
        <v>3873</v>
      </c>
      <c r="B74" s="930">
        <v>0</v>
      </c>
      <c r="C74" s="931">
        <v>247</v>
      </c>
      <c r="D74" s="931">
        <v>0</v>
      </c>
      <c r="E74" s="931">
        <v>0</v>
      </c>
      <c r="F74" s="932">
        <v>0</v>
      </c>
      <c r="G74" s="933">
        <v>0</v>
      </c>
      <c r="H74" s="933">
        <v>0</v>
      </c>
      <c r="I74" s="933">
        <v>0</v>
      </c>
      <c r="J74" s="933">
        <v>247</v>
      </c>
      <c r="K74" s="933">
        <v>0</v>
      </c>
      <c r="L74" s="933">
        <v>0</v>
      </c>
      <c r="M74" s="934">
        <v>0</v>
      </c>
      <c r="N74" s="935">
        <v>0</v>
      </c>
      <c r="O74" s="935">
        <v>0</v>
      </c>
      <c r="P74" s="912"/>
    </row>
    <row r="75" spans="1:16">
      <c r="A75" s="929" t="s">
        <v>3874</v>
      </c>
      <c r="B75" s="930">
        <v>0</v>
      </c>
      <c r="C75" s="931">
        <v>333</v>
      </c>
      <c r="D75" s="931">
        <v>0</v>
      </c>
      <c r="E75" s="931">
        <v>0</v>
      </c>
      <c r="F75" s="932">
        <v>0</v>
      </c>
      <c r="G75" s="933">
        <v>0</v>
      </c>
      <c r="H75" s="933">
        <v>0</v>
      </c>
      <c r="I75" s="933">
        <v>0</v>
      </c>
      <c r="J75" s="933">
        <v>333</v>
      </c>
      <c r="K75" s="933">
        <v>0</v>
      </c>
      <c r="L75" s="933">
        <v>0</v>
      </c>
      <c r="M75" s="934">
        <v>0</v>
      </c>
      <c r="N75" s="935">
        <v>0</v>
      </c>
      <c r="O75" s="935">
        <v>0</v>
      </c>
      <c r="P75" s="912"/>
    </row>
    <row r="76" spans="1:16">
      <c r="A76" s="929" t="s">
        <v>4205</v>
      </c>
      <c r="B76" s="930">
        <v>0</v>
      </c>
      <c r="C76" s="931">
        <v>0</v>
      </c>
      <c r="D76" s="931">
        <v>0</v>
      </c>
      <c r="E76" s="931">
        <v>0</v>
      </c>
      <c r="F76" s="932">
        <v>0</v>
      </c>
      <c r="G76" s="933">
        <v>0</v>
      </c>
      <c r="H76" s="933">
        <v>0</v>
      </c>
      <c r="I76" s="933">
        <v>0</v>
      </c>
      <c r="J76" s="933">
        <v>0</v>
      </c>
      <c r="K76" s="933">
        <v>0</v>
      </c>
      <c r="L76" s="933">
        <v>0</v>
      </c>
      <c r="M76" s="934">
        <v>0</v>
      </c>
      <c r="N76" s="935">
        <v>0</v>
      </c>
      <c r="O76" s="935">
        <v>0</v>
      </c>
      <c r="P76" s="912"/>
    </row>
    <row r="77" spans="1:16">
      <c r="A77" s="924"/>
      <c r="B77" s="925"/>
      <c r="C77" s="926"/>
      <c r="D77" s="926"/>
      <c r="E77" s="926"/>
      <c r="F77" s="925"/>
      <c r="G77" s="926"/>
      <c r="H77" s="926"/>
      <c r="I77" s="926"/>
      <c r="J77" s="926"/>
      <c r="K77" s="926"/>
      <c r="L77" s="926"/>
      <c r="M77" s="927"/>
      <c r="N77" s="928"/>
      <c r="O77" s="928"/>
      <c r="P77" s="912"/>
    </row>
    <row r="78" spans="1:16">
      <c r="A78" s="917" t="s">
        <v>4271</v>
      </c>
      <c r="B78" s="918">
        <v>2669667</v>
      </c>
      <c r="C78" s="919">
        <v>0</v>
      </c>
      <c r="D78" s="919">
        <v>0</v>
      </c>
      <c r="E78" s="919">
        <v>0</v>
      </c>
      <c r="F78" s="920">
        <v>164709</v>
      </c>
      <c r="G78" s="921">
        <v>0</v>
      </c>
      <c r="H78" s="921">
        <v>2313511</v>
      </c>
      <c r="I78" s="921">
        <v>143591</v>
      </c>
      <c r="J78" s="921">
        <v>0</v>
      </c>
      <c r="K78" s="921">
        <v>47696</v>
      </c>
      <c r="L78" s="921">
        <v>0</v>
      </c>
      <c r="M78" s="922">
        <v>34.333129744350401</v>
      </c>
      <c r="N78" s="923">
        <v>0.13733251897740201</v>
      </c>
      <c r="O78" s="923">
        <v>0.13733251897740201</v>
      </c>
      <c r="P78" s="912"/>
    </row>
    <row r="79" spans="1:16">
      <c r="A79" s="929" t="s">
        <v>3876</v>
      </c>
      <c r="B79" s="930">
        <v>0</v>
      </c>
      <c r="C79" s="931">
        <v>0</v>
      </c>
      <c r="D79" s="931">
        <v>0</v>
      </c>
      <c r="E79" s="931">
        <v>0</v>
      </c>
      <c r="F79" s="932">
        <v>0</v>
      </c>
      <c r="G79" s="933">
        <v>0</v>
      </c>
      <c r="H79" s="933">
        <v>0</v>
      </c>
      <c r="I79" s="933">
        <v>0</v>
      </c>
      <c r="J79" s="933">
        <v>0</v>
      </c>
      <c r="K79" s="933">
        <v>0</v>
      </c>
      <c r="L79" s="933">
        <v>0</v>
      </c>
      <c r="M79" s="934">
        <v>0</v>
      </c>
      <c r="N79" s="935">
        <v>0</v>
      </c>
      <c r="O79" s="935">
        <v>0</v>
      </c>
      <c r="P79" s="912"/>
    </row>
    <row r="80" spans="1:16">
      <c r="A80" s="929" t="s">
        <v>3877</v>
      </c>
      <c r="B80" s="930">
        <v>2669667</v>
      </c>
      <c r="C80" s="931">
        <v>0</v>
      </c>
      <c r="D80" s="931">
        <v>0</v>
      </c>
      <c r="E80" s="931">
        <v>0</v>
      </c>
      <c r="F80" s="932">
        <v>164708.77505245601</v>
      </c>
      <c r="G80" s="933">
        <v>0</v>
      </c>
      <c r="H80" s="933">
        <v>2313671.2249475401</v>
      </c>
      <c r="I80" s="933">
        <v>143591</v>
      </c>
      <c r="J80" s="933">
        <v>0</v>
      </c>
      <c r="K80" s="933">
        <v>47696</v>
      </c>
      <c r="L80" s="933">
        <v>0</v>
      </c>
      <c r="M80" s="934">
        <v>34.333129744350401</v>
      </c>
      <c r="N80" s="935">
        <v>0.13733251897740201</v>
      </c>
      <c r="O80" s="935">
        <v>0.13733251897740201</v>
      </c>
      <c r="P80" s="912"/>
    </row>
    <row r="81" spans="1:16">
      <c r="A81" s="924"/>
      <c r="B81" s="925"/>
      <c r="C81" s="926"/>
      <c r="D81" s="926"/>
      <c r="E81" s="926"/>
      <c r="F81" s="925"/>
      <c r="G81" s="926"/>
      <c r="H81" s="926"/>
      <c r="I81" s="926"/>
      <c r="J81" s="926"/>
      <c r="K81" s="926"/>
      <c r="L81" s="926"/>
      <c r="M81" s="927"/>
      <c r="N81" s="928"/>
      <c r="O81" s="928"/>
      <c r="P81" s="912"/>
    </row>
    <row r="82" spans="1:16">
      <c r="A82" s="917" t="s">
        <v>4206</v>
      </c>
      <c r="B82" s="918">
        <v>258400</v>
      </c>
      <c r="C82" s="919">
        <v>130213</v>
      </c>
      <c r="D82" s="919">
        <v>71468</v>
      </c>
      <c r="E82" s="919">
        <v>266192</v>
      </c>
      <c r="F82" s="920">
        <v>0</v>
      </c>
      <c r="G82" s="921">
        <v>0</v>
      </c>
      <c r="H82" s="921">
        <v>475</v>
      </c>
      <c r="I82" s="921">
        <v>0</v>
      </c>
      <c r="J82" s="921">
        <v>0</v>
      </c>
      <c r="K82" s="921">
        <v>50392</v>
      </c>
      <c r="L82" s="921">
        <v>0</v>
      </c>
      <c r="M82" s="922">
        <v>300.20391061558502</v>
      </c>
      <c r="N82" s="923">
        <v>8.7578897053523799E-2</v>
      </c>
      <c r="O82" s="923">
        <v>0.31524081668266302</v>
      </c>
      <c r="P82" s="912"/>
    </row>
    <row r="83" spans="1:16">
      <c r="A83" s="929" t="s">
        <v>4207</v>
      </c>
      <c r="B83" s="930">
        <v>0</v>
      </c>
      <c r="C83" s="931">
        <v>0</v>
      </c>
      <c r="D83" s="931">
        <v>0</v>
      </c>
      <c r="E83" s="931">
        <v>0</v>
      </c>
      <c r="F83" s="932">
        <v>0</v>
      </c>
      <c r="G83" s="933">
        <v>0</v>
      </c>
      <c r="H83" s="933">
        <v>0</v>
      </c>
      <c r="I83" s="933">
        <v>0</v>
      </c>
      <c r="J83" s="933">
        <v>0</v>
      </c>
      <c r="K83" s="933">
        <v>0</v>
      </c>
      <c r="L83" s="933">
        <v>0</v>
      </c>
      <c r="M83" s="934">
        <v>0</v>
      </c>
      <c r="N83" s="935">
        <v>0</v>
      </c>
      <c r="O83" s="935">
        <v>0</v>
      </c>
      <c r="P83" s="912"/>
    </row>
    <row r="84" spans="1:16">
      <c r="A84" s="929" t="s">
        <v>3879</v>
      </c>
      <c r="B84" s="930">
        <v>0</v>
      </c>
      <c r="C84" s="931">
        <v>369</v>
      </c>
      <c r="D84" s="931">
        <v>0</v>
      </c>
      <c r="E84" s="931">
        <v>0</v>
      </c>
      <c r="F84" s="932">
        <v>0</v>
      </c>
      <c r="G84" s="933">
        <v>0</v>
      </c>
      <c r="H84" s="933">
        <v>0</v>
      </c>
      <c r="I84" s="933">
        <v>0</v>
      </c>
      <c r="J84" s="933">
        <v>0</v>
      </c>
      <c r="K84" s="933">
        <v>369</v>
      </c>
      <c r="L84" s="933">
        <v>0</v>
      </c>
      <c r="M84" s="934">
        <v>2.6400837623243998</v>
      </c>
      <c r="N84" s="935">
        <v>2.41471075822354E-3</v>
      </c>
      <c r="O84" s="935">
        <v>0</v>
      </c>
      <c r="P84" s="912"/>
    </row>
    <row r="85" spans="1:16">
      <c r="A85" s="929" t="s">
        <v>3880</v>
      </c>
      <c r="B85" s="930">
        <v>0</v>
      </c>
      <c r="C85" s="931">
        <v>11</v>
      </c>
      <c r="D85" s="931">
        <v>0</v>
      </c>
      <c r="E85" s="931">
        <v>0</v>
      </c>
      <c r="F85" s="932">
        <v>0</v>
      </c>
      <c r="G85" s="933">
        <v>0</v>
      </c>
      <c r="H85" s="933">
        <v>0</v>
      </c>
      <c r="I85" s="933">
        <v>0</v>
      </c>
      <c r="J85" s="933">
        <v>0</v>
      </c>
      <c r="K85" s="933">
        <v>11</v>
      </c>
      <c r="L85" s="933">
        <v>0</v>
      </c>
      <c r="M85" s="934">
        <v>9.5977663380158798E-2</v>
      </c>
      <c r="N85" s="935">
        <v>0</v>
      </c>
      <c r="O85" s="935">
        <v>0</v>
      </c>
      <c r="P85" s="912"/>
    </row>
    <row r="86" spans="1:16">
      <c r="A86" s="929" t="s">
        <v>3881</v>
      </c>
      <c r="B86" s="930">
        <v>0</v>
      </c>
      <c r="C86" s="931">
        <v>4</v>
      </c>
      <c r="D86" s="931">
        <v>0</v>
      </c>
      <c r="E86" s="931">
        <v>0</v>
      </c>
      <c r="F86" s="932">
        <v>0</v>
      </c>
      <c r="G86" s="933">
        <v>0</v>
      </c>
      <c r="H86" s="933">
        <v>0</v>
      </c>
      <c r="I86" s="933">
        <v>0</v>
      </c>
      <c r="J86" s="933">
        <v>0</v>
      </c>
      <c r="K86" s="933">
        <v>4</v>
      </c>
      <c r="L86" s="933">
        <v>0</v>
      </c>
      <c r="M86" s="934">
        <v>2.6175726376406899E-2</v>
      </c>
      <c r="N86" s="935">
        <v>0</v>
      </c>
      <c r="O86" s="935">
        <v>0</v>
      </c>
      <c r="P86" s="912"/>
    </row>
    <row r="87" spans="1:16">
      <c r="A87" s="929" t="s">
        <v>3882</v>
      </c>
      <c r="B87" s="930">
        <v>0</v>
      </c>
      <c r="C87" s="931">
        <v>65</v>
      </c>
      <c r="D87" s="931">
        <v>0</v>
      </c>
      <c r="E87" s="931">
        <v>2</v>
      </c>
      <c r="F87" s="932">
        <v>0</v>
      </c>
      <c r="G87" s="933">
        <v>0</v>
      </c>
      <c r="H87" s="933">
        <v>0</v>
      </c>
      <c r="I87" s="933">
        <v>0</v>
      </c>
      <c r="J87" s="933">
        <v>0</v>
      </c>
      <c r="K87" s="933">
        <v>63</v>
      </c>
      <c r="L87" s="933">
        <v>0</v>
      </c>
      <c r="M87" s="934">
        <v>0.42738417241078402</v>
      </c>
      <c r="N87" s="935">
        <v>1.78649332518977E-3</v>
      </c>
      <c r="O87" s="935">
        <v>0</v>
      </c>
      <c r="P87" s="912"/>
    </row>
    <row r="88" spans="1:16">
      <c r="A88" s="929" t="s">
        <v>3883</v>
      </c>
      <c r="B88" s="930">
        <v>0</v>
      </c>
      <c r="C88" s="931">
        <v>260</v>
      </c>
      <c r="D88" s="931">
        <v>0</v>
      </c>
      <c r="E88" s="931">
        <v>0</v>
      </c>
      <c r="F88" s="932">
        <v>0</v>
      </c>
      <c r="G88" s="933">
        <v>0</v>
      </c>
      <c r="H88" s="933">
        <v>0</v>
      </c>
      <c r="I88" s="933">
        <v>0</v>
      </c>
      <c r="J88" s="933">
        <v>0</v>
      </c>
      <c r="K88" s="933">
        <v>260</v>
      </c>
      <c r="L88" s="933">
        <v>0</v>
      </c>
      <c r="M88" s="934">
        <v>2.0076782130704101</v>
      </c>
      <c r="N88" s="935">
        <v>0</v>
      </c>
      <c r="O88" s="935">
        <v>0</v>
      </c>
      <c r="P88" s="912"/>
    </row>
    <row r="89" spans="1:16">
      <c r="A89" s="929" t="s">
        <v>3884</v>
      </c>
      <c r="B89" s="930">
        <v>0</v>
      </c>
      <c r="C89" s="931">
        <v>37</v>
      </c>
      <c r="D89" s="931">
        <v>0</v>
      </c>
      <c r="E89" s="931">
        <v>0</v>
      </c>
      <c r="F89" s="932">
        <v>0</v>
      </c>
      <c r="G89" s="933">
        <v>0</v>
      </c>
      <c r="H89" s="933">
        <v>0</v>
      </c>
      <c r="I89" s="933">
        <v>0</v>
      </c>
      <c r="J89" s="933">
        <v>0</v>
      </c>
      <c r="K89" s="933">
        <v>37</v>
      </c>
      <c r="L89" s="933">
        <v>0</v>
      </c>
      <c r="M89" s="934">
        <v>0.316377279469505</v>
      </c>
      <c r="N89" s="935">
        <v>0</v>
      </c>
      <c r="O89" s="935">
        <v>8.0708489660588105E-5</v>
      </c>
      <c r="P89" s="912"/>
    </row>
    <row r="90" spans="1:16">
      <c r="A90" s="929" t="s">
        <v>4272</v>
      </c>
      <c r="B90" s="930">
        <v>0</v>
      </c>
      <c r="C90" s="931">
        <v>0</v>
      </c>
      <c r="D90" s="931">
        <v>0</v>
      </c>
      <c r="E90" s="931">
        <v>0</v>
      </c>
      <c r="F90" s="932">
        <v>0</v>
      </c>
      <c r="G90" s="933">
        <v>0</v>
      </c>
      <c r="H90" s="933">
        <v>0</v>
      </c>
      <c r="I90" s="933">
        <v>0</v>
      </c>
      <c r="J90" s="933">
        <v>0</v>
      </c>
      <c r="K90" s="933">
        <v>0</v>
      </c>
      <c r="L90" s="933">
        <v>0</v>
      </c>
      <c r="M90" s="934">
        <v>0</v>
      </c>
      <c r="N90" s="935">
        <v>0</v>
      </c>
      <c r="O90" s="935">
        <v>0</v>
      </c>
      <c r="P90" s="912"/>
    </row>
    <row r="91" spans="1:16">
      <c r="A91" s="929" t="s">
        <v>3885</v>
      </c>
      <c r="B91" s="930">
        <v>255818</v>
      </c>
      <c r="C91" s="931">
        <v>113673</v>
      </c>
      <c r="D91" s="931">
        <v>0</v>
      </c>
      <c r="E91" s="931">
        <v>106681</v>
      </c>
      <c r="F91" s="932">
        <v>0</v>
      </c>
      <c r="G91" s="933">
        <v>0</v>
      </c>
      <c r="H91" s="933">
        <v>262778.26086956501</v>
      </c>
      <c r="I91" s="933">
        <v>0</v>
      </c>
      <c r="J91" s="933">
        <v>0</v>
      </c>
      <c r="K91" s="933">
        <v>31.739130434812999</v>
      </c>
      <c r="L91" s="933">
        <v>0</v>
      </c>
      <c r="M91" s="934">
        <v>0.25966491276679499</v>
      </c>
      <c r="N91" s="935">
        <v>1.30157851010925E-4</v>
      </c>
      <c r="O91" s="935">
        <v>0</v>
      </c>
      <c r="P91" s="912"/>
    </row>
    <row r="92" spans="1:16">
      <c r="A92" s="929" t="s">
        <v>3886</v>
      </c>
      <c r="B92" s="930">
        <v>241756</v>
      </c>
      <c r="C92" s="931">
        <v>1510</v>
      </c>
      <c r="D92" s="931">
        <v>67461.600000000006</v>
      </c>
      <c r="E92" s="931">
        <v>144288</v>
      </c>
      <c r="F92" s="932">
        <v>0</v>
      </c>
      <c r="G92" s="933">
        <v>0</v>
      </c>
      <c r="H92" s="933">
        <v>516.4</v>
      </c>
      <c r="I92" s="933">
        <v>0</v>
      </c>
      <c r="J92" s="933">
        <v>0</v>
      </c>
      <c r="K92" s="933">
        <v>31000</v>
      </c>
      <c r="L92" s="933">
        <v>0</v>
      </c>
      <c r="M92" s="934">
        <v>269.80629962481498</v>
      </c>
      <c r="N92" s="935">
        <v>0</v>
      </c>
      <c r="O92" s="935">
        <v>0</v>
      </c>
      <c r="P92" s="912"/>
    </row>
    <row r="93" spans="1:16">
      <c r="A93" s="929" t="s">
        <v>3887</v>
      </c>
      <c r="B93" s="930">
        <v>0</v>
      </c>
      <c r="C93" s="931">
        <v>4</v>
      </c>
      <c r="D93" s="931">
        <v>0</v>
      </c>
      <c r="E93" s="931">
        <v>0</v>
      </c>
      <c r="F93" s="932">
        <v>0</v>
      </c>
      <c r="G93" s="933">
        <v>0</v>
      </c>
      <c r="H93" s="933">
        <v>0</v>
      </c>
      <c r="I93" s="933">
        <v>0</v>
      </c>
      <c r="J93" s="933">
        <v>0</v>
      </c>
      <c r="K93" s="933">
        <v>4</v>
      </c>
      <c r="L93" s="933">
        <v>0</v>
      </c>
      <c r="M93" s="934">
        <v>2.3470901317511599E-2</v>
      </c>
      <c r="N93" s="935">
        <v>0</v>
      </c>
      <c r="O93" s="935">
        <v>8.7252421254689803E-6</v>
      </c>
      <c r="P93" s="912"/>
    </row>
    <row r="94" spans="1:16">
      <c r="A94" s="929" t="s">
        <v>3888</v>
      </c>
      <c r="B94" s="930">
        <v>90376</v>
      </c>
      <c r="C94" s="931">
        <v>0</v>
      </c>
      <c r="D94" s="931">
        <v>7691.52577319587</v>
      </c>
      <c r="E94" s="931">
        <v>0</v>
      </c>
      <c r="F94" s="932">
        <v>21205</v>
      </c>
      <c r="G94" s="933">
        <v>0</v>
      </c>
      <c r="H94" s="933">
        <v>54332.474226804101</v>
      </c>
      <c r="I94" s="933">
        <v>0</v>
      </c>
      <c r="J94" s="933">
        <v>7147</v>
      </c>
      <c r="K94" s="933">
        <v>0</v>
      </c>
      <c r="L94" s="933">
        <v>0</v>
      </c>
      <c r="M94" s="934">
        <v>0</v>
      </c>
      <c r="N94" s="935">
        <v>0</v>
      </c>
      <c r="O94" s="935">
        <v>0</v>
      </c>
      <c r="P94" s="912"/>
    </row>
    <row r="95" spans="1:16">
      <c r="A95" s="929" t="s">
        <v>3889</v>
      </c>
      <c r="B95" s="930">
        <v>0</v>
      </c>
      <c r="C95" s="931">
        <v>1491</v>
      </c>
      <c r="D95" s="931">
        <v>0</v>
      </c>
      <c r="E95" s="931">
        <v>128</v>
      </c>
      <c r="F95" s="932">
        <v>0</v>
      </c>
      <c r="G95" s="933">
        <v>0</v>
      </c>
      <c r="H95" s="933">
        <v>0</v>
      </c>
      <c r="I95" s="933">
        <v>0</v>
      </c>
      <c r="J95" s="933">
        <v>0</v>
      </c>
      <c r="K95" s="933">
        <v>1363</v>
      </c>
      <c r="L95" s="933">
        <v>0</v>
      </c>
      <c r="M95" s="934">
        <v>12.2195489049821</v>
      </c>
      <c r="N95" s="935">
        <v>8.3247535119099506E-2</v>
      </c>
      <c r="O95" s="935">
        <v>0.31515138295087702</v>
      </c>
      <c r="P95" s="912"/>
    </row>
    <row r="96" spans="1:16">
      <c r="A96" s="929" t="s">
        <v>3890</v>
      </c>
      <c r="B96" s="930">
        <v>2582</v>
      </c>
      <c r="C96" s="931">
        <v>12658</v>
      </c>
      <c r="D96" s="931">
        <v>-1860</v>
      </c>
      <c r="E96" s="931">
        <v>2546</v>
      </c>
      <c r="F96" s="932">
        <v>0</v>
      </c>
      <c r="G96" s="933">
        <v>0</v>
      </c>
      <c r="H96" s="933">
        <v>0</v>
      </c>
      <c r="I96" s="933">
        <v>0</v>
      </c>
      <c r="J96" s="933">
        <v>0</v>
      </c>
      <c r="K96" s="933">
        <v>14554</v>
      </c>
      <c r="L96" s="933">
        <v>0</v>
      </c>
      <c r="M96" s="934">
        <v>12.3812494546724</v>
      </c>
      <c r="N96" s="935">
        <v>0</v>
      </c>
      <c r="O96" s="935">
        <v>0</v>
      </c>
      <c r="P96" s="912"/>
    </row>
    <row r="97" spans="1:16">
      <c r="A97" s="924"/>
      <c r="B97" s="925"/>
      <c r="C97" s="926"/>
      <c r="D97" s="926"/>
      <c r="E97" s="926"/>
      <c r="F97" s="925"/>
      <c r="G97" s="926"/>
      <c r="H97" s="926"/>
      <c r="I97" s="926"/>
      <c r="J97" s="926"/>
      <c r="K97" s="926"/>
      <c r="L97" s="926"/>
      <c r="M97" s="927"/>
      <c r="N97" s="928"/>
      <c r="O97" s="928"/>
      <c r="P97" s="912"/>
    </row>
    <row r="98" spans="1:16">
      <c r="A98" s="917" t="s">
        <v>4208</v>
      </c>
      <c r="B98" s="918">
        <v>0</v>
      </c>
      <c r="C98" s="919">
        <v>11493</v>
      </c>
      <c r="D98" s="919">
        <v>0</v>
      </c>
      <c r="E98" s="919">
        <v>140</v>
      </c>
      <c r="F98" s="920">
        <v>133</v>
      </c>
      <c r="G98" s="921">
        <v>0</v>
      </c>
      <c r="H98" s="921">
        <v>0</v>
      </c>
      <c r="I98" s="921">
        <v>0</v>
      </c>
      <c r="J98" s="921">
        <v>0</v>
      </c>
      <c r="K98" s="921">
        <v>11220</v>
      </c>
      <c r="L98" s="921">
        <v>0</v>
      </c>
      <c r="M98" s="922">
        <v>79.782242854542403</v>
      </c>
      <c r="N98" s="923">
        <v>5.7454203019448196</v>
      </c>
      <c r="O98" s="923">
        <v>0.58150168092925003</v>
      </c>
      <c r="P98" s="912"/>
    </row>
    <row r="99" spans="1:16">
      <c r="A99" s="929" t="s">
        <v>3892</v>
      </c>
      <c r="B99" s="930">
        <v>0</v>
      </c>
      <c r="C99" s="931">
        <v>1522</v>
      </c>
      <c r="D99" s="931">
        <v>0</v>
      </c>
      <c r="E99" s="931">
        <v>74</v>
      </c>
      <c r="F99" s="932">
        <v>0</v>
      </c>
      <c r="G99" s="933">
        <v>0</v>
      </c>
      <c r="H99" s="933">
        <v>0</v>
      </c>
      <c r="I99" s="933">
        <v>0</v>
      </c>
      <c r="J99" s="933">
        <v>0</v>
      </c>
      <c r="K99" s="933">
        <v>1448</v>
      </c>
      <c r="L99" s="933">
        <v>0</v>
      </c>
      <c r="M99" s="934">
        <v>9.9809789721664792</v>
      </c>
      <c r="N99" s="935">
        <v>0.68224413227467096</v>
      </c>
      <c r="O99" s="935">
        <v>5.05366023907163E-2</v>
      </c>
      <c r="P99" s="912"/>
    </row>
    <row r="100" spans="1:16">
      <c r="A100" s="929" t="s">
        <v>3893</v>
      </c>
      <c r="B100" s="930">
        <v>0</v>
      </c>
      <c r="C100" s="931">
        <v>961</v>
      </c>
      <c r="D100" s="931">
        <v>0</v>
      </c>
      <c r="E100" s="931">
        <v>0</v>
      </c>
      <c r="F100" s="932">
        <v>0</v>
      </c>
      <c r="G100" s="933">
        <v>0</v>
      </c>
      <c r="H100" s="933">
        <v>0</v>
      </c>
      <c r="I100" s="933">
        <v>0</v>
      </c>
      <c r="J100" s="933">
        <v>0</v>
      </c>
      <c r="K100" s="933">
        <v>961</v>
      </c>
      <c r="L100" s="933">
        <v>0</v>
      </c>
      <c r="M100" s="934">
        <v>6.6031541750283598</v>
      </c>
      <c r="N100" s="935">
        <v>0.52615609458162504</v>
      </c>
      <c r="O100" s="935">
        <v>3.77323095715906E-2</v>
      </c>
      <c r="P100" s="912"/>
    </row>
    <row r="101" spans="1:16">
      <c r="A101" s="929" t="s">
        <v>3894</v>
      </c>
      <c r="B101" s="930">
        <v>0</v>
      </c>
      <c r="C101" s="931">
        <v>543</v>
      </c>
      <c r="D101" s="931">
        <v>0</v>
      </c>
      <c r="E101" s="931">
        <v>0</v>
      </c>
      <c r="F101" s="932">
        <v>0</v>
      </c>
      <c r="G101" s="933">
        <v>0</v>
      </c>
      <c r="H101" s="933">
        <v>0</v>
      </c>
      <c r="I101" s="933">
        <v>0</v>
      </c>
      <c r="J101" s="933">
        <v>0</v>
      </c>
      <c r="K101" s="933">
        <v>543</v>
      </c>
      <c r="L101" s="933">
        <v>0</v>
      </c>
      <c r="M101" s="934">
        <v>4.0626690515661803</v>
      </c>
      <c r="N101" s="935">
        <v>0.24636593665474199</v>
      </c>
      <c r="O101" s="935">
        <v>6.3960387400750399E-2</v>
      </c>
      <c r="P101" s="912"/>
    </row>
    <row r="102" spans="1:16">
      <c r="A102" s="929" t="s">
        <v>3895</v>
      </c>
      <c r="B102" s="930">
        <v>0</v>
      </c>
      <c r="C102" s="931">
        <v>2842</v>
      </c>
      <c r="D102" s="931">
        <v>0</v>
      </c>
      <c r="E102" s="931">
        <v>66</v>
      </c>
      <c r="F102" s="932">
        <v>132.87456883035401</v>
      </c>
      <c r="G102" s="933">
        <v>0</v>
      </c>
      <c r="H102" s="933">
        <v>0</v>
      </c>
      <c r="I102" s="933">
        <v>0</v>
      </c>
      <c r="J102" s="933">
        <v>0</v>
      </c>
      <c r="K102" s="933">
        <v>2643.1254311696498</v>
      </c>
      <c r="L102" s="933">
        <v>0</v>
      </c>
      <c r="M102" s="934">
        <v>18.910765671050601</v>
      </c>
      <c r="N102" s="935">
        <v>1.4471348120224701</v>
      </c>
      <c r="O102" s="935">
        <v>7.4951205403554197E-2</v>
      </c>
      <c r="P102" s="912"/>
    </row>
    <row r="103" spans="1:16">
      <c r="A103" s="929" t="s">
        <v>3896</v>
      </c>
      <c r="B103" s="930">
        <v>0</v>
      </c>
      <c r="C103" s="931">
        <v>3641</v>
      </c>
      <c r="D103" s="931">
        <v>0</v>
      </c>
      <c r="E103" s="931">
        <v>0</v>
      </c>
      <c r="F103" s="932">
        <v>0</v>
      </c>
      <c r="G103" s="933">
        <v>0</v>
      </c>
      <c r="H103" s="933">
        <v>0</v>
      </c>
      <c r="I103" s="933">
        <v>0</v>
      </c>
      <c r="J103" s="933">
        <v>0</v>
      </c>
      <c r="K103" s="933">
        <v>3641</v>
      </c>
      <c r="L103" s="933">
        <v>0</v>
      </c>
      <c r="M103" s="934">
        <v>25.6531498124073</v>
      </c>
      <c r="N103" s="935">
        <v>1.7631576651252101</v>
      </c>
      <c r="O103" s="935">
        <v>0.14295872960474701</v>
      </c>
      <c r="P103" s="912"/>
    </row>
    <row r="104" spans="1:16">
      <c r="A104" s="929" t="s">
        <v>3897</v>
      </c>
      <c r="B104" s="930">
        <v>0</v>
      </c>
      <c r="C104" s="931">
        <v>0</v>
      </c>
      <c r="D104" s="931">
        <v>0</v>
      </c>
      <c r="E104" s="931">
        <v>0</v>
      </c>
      <c r="F104" s="932">
        <v>0</v>
      </c>
      <c r="G104" s="933">
        <v>0</v>
      </c>
      <c r="H104" s="933">
        <v>0</v>
      </c>
      <c r="I104" s="933">
        <v>0</v>
      </c>
      <c r="J104" s="933">
        <v>0</v>
      </c>
      <c r="K104" s="933">
        <v>0</v>
      </c>
      <c r="L104" s="933">
        <v>0</v>
      </c>
      <c r="M104" s="934">
        <v>0</v>
      </c>
      <c r="N104" s="935">
        <v>0</v>
      </c>
      <c r="O104" s="935">
        <v>0</v>
      </c>
      <c r="P104" s="912"/>
    </row>
    <row r="105" spans="1:16">
      <c r="A105" s="929" t="s">
        <v>3898</v>
      </c>
      <c r="B105" s="930">
        <v>0</v>
      </c>
      <c r="C105" s="931">
        <v>8</v>
      </c>
      <c r="D105" s="931">
        <v>0</v>
      </c>
      <c r="E105" s="931">
        <v>0</v>
      </c>
      <c r="F105" s="932">
        <v>0</v>
      </c>
      <c r="G105" s="933">
        <v>0</v>
      </c>
      <c r="H105" s="933">
        <v>0</v>
      </c>
      <c r="I105" s="933">
        <v>0</v>
      </c>
      <c r="J105" s="933">
        <v>0</v>
      </c>
      <c r="K105" s="933">
        <v>8</v>
      </c>
      <c r="L105" s="933">
        <v>0</v>
      </c>
      <c r="M105" s="934">
        <v>5.3398481807870199E-2</v>
      </c>
      <c r="N105" s="935">
        <v>3.5947997556932199E-3</v>
      </c>
      <c r="O105" s="935">
        <v>3.14108716516883E-4</v>
      </c>
      <c r="P105" s="912"/>
    </row>
    <row r="106" spans="1:16">
      <c r="A106" s="929" t="s">
        <v>3899</v>
      </c>
      <c r="B106" s="930">
        <v>0</v>
      </c>
      <c r="C106" s="931">
        <v>0</v>
      </c>
      <c r="D106" s="931">
        <v>0</v>
      </c>
      <c r="E106" s="931">
        <v>0</v>
      </c>
      <c r="F106" s="932">
        <v>0</v>
      </c>
      <c r="G106" s="933">
        <v>0</v>
      </c>
      <c r="H106" s="933">
        <v>0</v>
      </c>
      <c r="I106" s="933">
        <v>0</v>
      </c>
      <c r="J106" s="933">
        <v>0</v>
      </c>
      <c r="K106" s="933">
        <v>0</v>
      </c>
      <c r="L106" s="933">
        <v>0</v>
      </c>
      <c r="M106" s="934">
        <v>0</v>
      </c>
      <c r="N106" s="935">
        <v>0</v>
      </c>
      <c r="O106" s="935">
        <v>0</v>
      </c>
      <c r="P106" s="912"/>
    </row>
    <row r="107" spans="1:16">
      <c r="A107" s="929" t="s">
        <v>3901</v>
      </c>
      <c r="B107" s="930">
        <v>0</v>
      </c>
      <c r="C107" s="931">
        <v>1905</v>
      </c>
      <c r="D107" s="931">
        <v>0</v>
      </c>
      <c r="E107" s="931">
        <v>0</v>
      </c>
      <c r="F107" s="932">
        <v>0</v>
      </c>
      <c r="G107" s="933">
        <v>0</v>
      </c>
      <c r="H107" s="933">
        <v>0</v>
      </c>
      <c r="I107" s="933">
        <v>0</v>
      </c>
      <c r="J107" s="933">
        <v>0</v>
      </c>
      <c r="K107" s="933">
        <v>1905</v>
      </c>
      <c r="L107" s="933">
        <v>0</v>
      </c>
      <c r="M107" s="934">
        <v>13.962132449175501</v>
      </c>
      <c r="N107" s="935">
        <v>1.04300453712591</v>
      </c>
      <c r="O107" s="935">
        <v>0.20361443155047601</v>
      </c>
      <c r="P107" s="912"/>
    </row>
    <row r="108" spans="1:16">
      <c r="A108" s="929" t="s">
        <v>3902</v>
      </c>
      <c r="B108" s="930">
        <v>0</v>
      </c>
      <c r="C108" s="931">
        <v>71</v>
      </c>
      <c r="D108" s="931">
        <v>0</v>
      </c>
      <c r="E108" s="931">
        <v>0</v>
      </c>
      <c r="F108" s="932">
        <v>0</v>
      </c>
      <c r="G108" s="933">
        <v>0</v>
      </c>
      <c r="H108" s="933">
        <v>0</v>
      </c>
      <c r="I108" s="933">
        <v>0</v>
      </c>
      <c r="J108" s="933">
        <v>0</v>
      </c>
      <c r="K108" s="933">
        <v>71</v>
      </c>
      <c r="L108" s="933">
        <v>0</v>
      </c>
      <c r="M108" s="934">
        <v>0.55599424134019704</v>
      </c>
      <c r="N108" s="935">
        <v>3.3762324404502199E-2</v>
      </c>
      <c r="O108" s="935">
        <v>7.4339062908995697E-3</v>
      </c>
      <c r="P108" s="912"/>
    </row>
    <row r="109" spans="1:16">
      <c r="A109" s="929" t="s">
        <v>3903</v>
      </c>
      <c r="B109" s="930">
        <v>0</v>
      </c>
      <c r="C109" s="931">
        <v>0</v>
      </c>
      <c r="D109" s="931">
        <v>0</v>
      </c>
      <c r="E109" s="931">
        <v>0</v>
      </c>
      <c r="F109" s="932">
        <v>0</v>
      </c>
      <c r="G109" s="933">
        <v>0</v>
      </c>
      <c r="H109" s="933">
        <v>0</v>
      </c>
      <c r="I109" s="933">
        <v>0</v>
      </c>
      <c r="J109" s="933">
        <v>0</v>
      </c>
      <c r="K109" s="933">
        <v>0</v>
      </c>
      <c r="L109" s="933">
        <v>0</v>
      </c>
      <c r="M109" s="934">
        <v>0</v>
      </c>
      <c r="N109" s="935">
        <v>0</v>
      </c>
      <c r="O109" s="935">
        <v>0</v>
      </c>
      <c r="P109" s="912"/>
    </row>
    <row r="110" spans="1:16">
      <c r="A110" s="924"/>
      <c r="B110" s="925"/>
      <c r="C110" s="926"/>
      <c r="D110" s="926"/>
      <c r="E110" s="926"/>
      <c r="F110" s="925"/>
      <c r="G110" s="926"/>
      <c r="H110" s="926"/>
      <c r="I110" s="926"/>
      <c r="J110" s="926"/>
      <c r="K110" s="926"/>
      <c r="L110" s="926"/>
      <c r="M110" s="927"/>
      <c r="N110" s="928"/>
      <c r="O110" s="928"/>
      <c r="P110" s="912"/>
    </row>
    <row r="111" spans="1:16">
      <c r="A111" s="917" t="s">
        <v>4209</v>
      </c>
      <c r="B111" s="918">
        <v>5</v>
      </c>
      <c r="C111" s="919">
        <v>866</v>
      </c>
      <c r="D111" s="919">
        <v>0</v>
      </c>
      <c r="E111" s="919">
        <v>0</v>
      </c>
      <c r="F111" s="920">
        <v>0</v>
      </c>
      <c r="G111" s="921">
        <v>0</v>
      </c>
      <c r="H111" s="921">
        <v>0</v>
      </c>
      <c r="I111" s="921">
        <v>0</v>
      </c>
      <c r="J111" s="921">
        <v>0</v>
      </c>
      <c r="K111" s="921">
        <v>871</v>
      </c>
      <c r="L111" s="921">
        <v>0</v>
      </c>
      <c r="M111" s="922">
        <v>11.1110873832999</v>
      </c>
      <c r="N111" s="923">
        <v>0.32280086816159098</v>
      </c>
      <c r="O111" s="923">
        <v>0.95040744699415403</v>
      </c>
      <c r="P111" s="912"/>
    </row>
    <row r="112" spans="1:16">
      <c r="A112" s="929" t="s">
        <v>3905</v>
      </c>
      <c r="B112" s="930">
        <v>0</v>
      </c>
      <c r="C112" s="931">
        <v>2</v>
      </c>
      <c r="D112" s="931">
        <v>0</v>
      </c>
      <c r="E112" s="931">
        <v>0</v>
      </c>
      <c r="F112" s="932">
        <v>0</v>
      </c>
      <c r="G112" s="933">
        <v>0</v>
      </c>
      <c r="H112" s="933">
        <v>0</v>
      </c>
      <c r="I112" s="933">
        <v>0</v>
      </c>
      <c r="J112" s="933">
        <v>0</v>
      </c>
      <c r="K112" s="933">
        <v>2</v>
      </c>
      <c r="L112" s="933">
        <v>0</v>
      </c>
      <c r="M112" s="934">
        <v>1.06447953930722E-2</v>
      </c>
      <c r="N112" s="935">
        <v>3.5075473344385301E-4</v>
      </c>
      <c r="O112" s="935">
        <v>9.1964052002443096E-4</v>
      </c>
      <c r="P112" s="912"/>
    </row>
    <row r="113" spans="1:16">
      <c r="A113" s="929" t="s">
        <v>3906</v>
      </c>
      <c r="B113" s="930">
        <v>0</v>
      </c>
      <c r="C113" s="931">
        <v>3</v>
      </c>
      <c r="D113" s="931">
        <v>0</v>
      </c>
      <c r="E113" s="931">
        <v>0</v>
      </c>
      <c r="F113" s="932">
        <v>0</v>
      </c>
      <c r="G113" s="933">
        <v>0</v>
      </c>
      <c r="H113" s="933">
        <v>0</v>
      </c>
      <c r="I113" s="933">
        <v>0</v>
      </c>
      <c r="J113" s="933">
        <v>0</v>
      </c>
      <c r="K113" s="933">
        <v>3</v>
      </c>
      <c r="L113" s="933">
        <v>0</v>
      </c>
      <c r="M113" s="934">
        <v>1.17201814850362E-2</v>
      </c>
      <c r="N113" s="935">
        <v>3.41593229212111E-4</v>
      </c>
      <c r="O113" s="935">
        <v>9.1876799581188295E-4</v>
      </c>
      <c r="P113" s="912"/>
    </row>
    <row r="114" spans="1:16">
      <c r="A114" s="929" t="s">
        <v>3907</v>
      </c>
      <c r="B114" s="930">
        <v>0</v>
      </c>
      <c r="C114" s="931">
        <v>0</v>
      </c>
      <c r="D114" s="931">
        <v>0</v>
      </c>
      <c r="E114" s="931">
        <v>0</v>
      </c>
      <c r="F114" s="932">
        <v>0</v>
      </c>
      <c r="G114" s="933">
        <v>0</v>
      </c>
      <c r="H114" s="933">
        <v>0</v>
      </c>
      <c r="I114" s="933">
        <v>0</v>
      </c>
      <c r="J114" s="933">
        <v>0</v>
      </c>
      <c r="K114" s="933">
        <v>0</v>
      </c>
      <c r="L114" s="933">
        <v>0</v>
      </c>
      <c r="M114" s="934">
        <v>0</v>
      </c>
      <c r="N114" s="935">
        <v>0</v>
      </c>
      <c r="O114" s="935">
        <v>0</v>
      </c>
      <c r="P114" s="912"/>
    </row>
    <row r="115" spans="1:16">
      <c r="A115" s="929" t="s">
        <v>3908</v>
      </c>
      <c r="B115" s="930">
        <v>0</v>
      </c>
      <c r="C115" s="931">
        <v>7</v>
      </c>
      <c r="D115" s="931">
        <v>0</v>
      </c>
      <c r="E115" s="931">
        <v>0</v>
      </c>
      <c r="F115" s="932">
        <v>0</v>
      </c>
      <c r="G115" s="933">
        <v>0</v>
      </c>
      <c r="H115" s="933">
        <v>0</v>
      </c>
      <c r="I115" s="933">
        <v>0</v>
      </c>
      <c r="J115" s="933">
        <v>0</v>
      </c>
      <c r="K115" s="933">
        <v>7</v>
      </c>
      <c r="L115" s="933">
        <v>0</v>
      </c>
      <c r="M115" s="934">
        <v>4.14435913096588E-2</v>
      </c>
      <c r="N115" s="935">
        <v>9.0149201640345503E-4</v>
      </c>
      <c r="O115" s="935">
        <v>3.8939446819649202E-3</v>
      </c>
      <c r="P115" s="912"/>
    </row>
    <row r="116" spans="1:16">
      <c r="A116" s="929" t="s">
        <v>3909</v>
      </c>
      <c r="B116" s="930">
        <v>5</v>
      </c>
      <c r="C116" s="931">
        <v>15</v>
      </c>
      <c r="D116" s="931">
        <v>0</v>
      </c>
      <c r="E116" s="931">
        <v>0</v>
      </c>
      <c r="F116" s="932">
        <v>0</v>
      </c>
      <c r="G116" s="933">
        <v>0</v>
      </c>
      <c r="H116" s="933">
        <v>0</v>
      </c>
      <c r="I116" s="933">
        <v>0</v>
      </c>
      <c r="J116" s="933">
        <v>0</v>
      </c>
      <c r="K116" s="933">
        <v>20</v>
      </c>
      <c r="L116" s="933">
        <v>0</v>
      </c>
      <c r="M116" s="934">
        <v>0.13429892679521899</v>
      </c>
      <c r="N116" s="935">
        <v>4.7186109414536302E-3</v>
      </c>
      <c r="O116" s="935">
        <v>1.08891021725853E-2</v>
      </c>
      <c r="P116" s="912"/>
    </row>
    <row r="117" spans="1:16">
      <c r="A117" s="929" t="s">
        <v>3910</v>
      </c>
      <c r="B117" s="930">
        <v>0</v>
      </c>
      <c r="C117" s="931">
        <v>1</v>
      </c>
      <c r="D117" s="931">
        <v>0</v>
      </c>
      <c r="E117" s="931">
        <v>0</v>
      </c>
      <c r="F117" s="932">
        <v>0</v>
      </c>
      <c r="G117" s="933">
        <v>0</v>
      </c>
      <c r="H117" s="933">
        <v>0</v>
      </c>
      <c r="I117" s="933">
        <v>0</v>
      </c>
      <c r="J117" s="933">
        <v>0</v>
      </c>
      <c r="K117" s="933">
        <v>1</v>
      </c>
      <c r="L117" s="933">
        <v>0</v>
      </c>
      <c r="M117" s="934">
        <v>6.7926009946776E-3</v>
      </c>
      <c r="N117" s="935">
        <v>1.58035947997557E-4</v>
      </c>
      <c r="O117" s="935">
        <v>6.3901492016403495E-4</v>
      </c>
      <c r="P117" s="912"/>
    </row>
    <row r="118" spans="1:16">
      <c r="A118" s="929" t="s">
        <v>3911</v>
      </c>
      <c r="B118" s="930">
        <v>0</v>
      </c>
      <c r="C118" s="931">
        <v>0</v>
      </c>
      <c r="D118" s="931">
        <v>0</v>
      </c>
      <c r="E118" s="931">
        <v>0</v>
      </c>
      <c r="F118" s="932">
        <v>0</v>
      </c>
      <c r="G118" s="933">
        <v>0</v>
      </c>
      <c r="H118" s="933">
        <v>0</v>
      </c>
      <c r="I118" s="933">
        <v>0</v>
      </c>
      <c r="J118" s="933">
        <v>0</v>
      </c>
      <c r="K118" s="933">
        <v>0</v>
      </c>
      <c r="L118" s="933">
        <v>0</v>
      </c>
      <c r="M118" s="934">
        <v>0</v>
      </c>
      <c r="N118" s="935">
        <v>0</v>
      </c>
      <c r="O118" s="935">
        <v>0</v>
      </c>
      <c r="P118" s="912"/>
    </row>
    <row r="119" spans="1:16">
      <c r="A119" s="929" t="s">
        <v>3912</v>
      </c>
      <c r="B119" s="930">
        <v>0</v>
      </c>
      <c r="C119" s="931">
        <v>3</v>
      </c>
      <c r="D119" s="931">
        <v>0</v>
      </c>
      <c r="E119" s="931">
        <v>0</v>
      </c>
      <c r="F119" s="932">
        <v>0</v>
      </c>
      <c r="G119" s="933">
        <v>0</v>
      </c>
      <c r="H119" s="933">
        <v>0</v>
      </c>
      <c r="I119" s="933">
        <v>0</v>
      </c>
      <c r="J119" s="933">
        <v>0</v>
      </c>
      <c r="K119" s="933">
        <v>3</v>
      </c>
      <c r="L119" s="933">
        <v>0</v>
      </c>
      <c r="M119" s="934">
        <v>0</v>
      </c>
      <c r="N119" s="935">
        <v>0</v>
      </c>
      <c r="O119" s="935">
        <v>0</v>
      </c>
      <c r="P119" s="912"/>
    </row>
    <row r="120" spans="1:16">
      <c r="A120" s="929" t="s">
        <v>3913</v>
      </c>
      <c r="B120" s="930">
        <v>0</v>
      </c>
      <c r="C120" s="931">
        <v>0</v>
      </c>
      <c r="D120" s="931">
        <v>0</v>
      </c>
      <c r="E120" s="931">
        <v>0</v>
      </c>
      <c r="F120" s="932">
        <v>0</v>
      </c>
      <c r="G120" s="933">
        <v>0</v>
      </c>
      <c r="H120" s="933">
        <v>0</v>
      </c>
      <c r="I120" s="933">
        <v>0</v>
      </c>
      <c r="J120" s="933">
        <v>0</v>
      </c>
      <c r="K120" s="933">
        <v>0</v>
      </c>
      <c r="L120" s="933">
        <v>0</v>
      </c>
      <c r="M120" s="934">
        <v>0</v>
      </c>
      <c r="N120" s="935">
        <v>0</v>
      </c>
      <c r="O120" s="935">
        <v>0</v>
      </c>
      <c r="P120" s="912"/>
    </row>
    <row r="121" spans="1:16">
      <c r="A121" s="929" t="s">
        <v>3914</v>
      </c>
      <c r="B121" s="930">
        <v>0</v>
      </c>
      <c r="C121" s="931">
        <v>35</v>
      </c>
      <c r="D121" s="931">
        <v>0</v>
      </c>
      <c r="E121" s="931">
        <v>0</v>
      </c>
      <c r="F121" s="932">
        <v>0</v>
      </c>
      <c r="G121" s="933">
        <v>0</v>
      </c>
      <c r="H121" s="933">
        <v>0</v>
      </c>
      <c r="I121" s="933">
        <v>0</v>
      </c>
      <c r="J121" s="933">
        <v>0</v>
      </c>
      <c r="K121" s="933">
        <v>35</v>
      </c>
      <c r="L121" s="933">
        <v>0</v>
      </c>
      <c r="M121" s="934">
        <v>0.23945881685716799</v>
      </c>
      <c r="N121" s="935">
        <v>4.1913881860221602E-3</v>
      </c>
      <c r="O121" s="935">
        <v>2.3155701945728999E-2</v>
      </c>
      <c r="P121" s="912"/>
    </row>
    <row r="122" spans="1:16">
      <c r="A122" s="929" t="s">
        <v>3915</v>
      </c>
      <c r="B122" s="930">
        <v>0</v>
      </c>
      <c r="C122" s="931">
        <v>344</v>
      </c>
      <c r="D122" s="931">
        <v>0</v>
      </c>
      <c r="E122" s="931">
        <v>0</v>
      </c>
      <c r="F122" s="932">
        <v>0</v>
      </c>
      <c r="G122" s="933">
        <v>0</v>
      </c>
      <c r="H122" s="933">
        <v>0</v>
      </c>
      <c r="I122" s="933">
        <v>0</v>
      </c>
      <c r="J122" s="933">
        <v>0</v>
      </c>
      <c r="K122" s="933">
        <v>344</v>
      </c>
      <c r="L122" s="933">
        <v>0</v>
      </c>
      <c r="M122" s="934">
        <v>4.5772620190210302</v>
      </c>
      <c r="N122" s="935">
        <v>0.15082453538085699</v>
      </c>
      <c r="O122" s="935">
        <v>0.395445423610505</v>
      </c>
      <c r="P122" s="912"/>
    </row>
    <row r="123" spans="1:16">
      <c r="A123" s="929" t="s">
        <v>3916</v>
      </c>
      <c r="B123" s="930">
        <v>0</v>
      </c>
      <c r="C123" s="931">
        <v>3</v>
      </c>
      <c r="D123" s="931">
        <v>0</v>
      </c>
      <c r="E123" s="931">
        <v>0</v>
      </c>
      <c r="F123" s="932">
        <v>0</v>
      </c>
      <c r="G123" s="933">
        <v>0</v>
      </c>
      <c r="H123" s="933">
        <v>0</v>
      </c>
      <c r="I123" s="933">
        <v>0</v>
      </c>
      <c r="J123" s="933">
        <v>0</v>
      </c>
      <c r="K123" s="933">
        <v>3</v>
      </c>
      <c r="L123" s="933">
        <v>0</v>
      </c>
      <c r="M123" s="934">
        <v>4.3320827152953503E-2</v>
      </c>
      <c r="N123" s="935">
        <v>9.4232614955065002E-4</v>
      </c>
      <c r="O123" s="935">
        <v>4.0703254515312799E-3</v>
      </c>
      <c r="P123" s="912"/>
    </row>
    <row r="124" spans="1:16">
      <c r="A124" s="929" t="s">
        <v>3917</v>
      </c>
      <c r="B124" s="930">
        <v>0</v>
      </c>
      <c r="C124" s="931">
        <v>204</v>
      </c>
      <c r="D124" s="931">
        <v>0</v>
      </c>
      <c r="E124" s="931">
        <v>0</v>
      </c>
      <c r="F124" s="932">
        <v>0</v>
      </c>
      <c r="G124" s="933">
        <v>0</v>
      </c>
      <c r="H124" s="933">
        <v>0</v>
      </c>
      <c r="I124" s="933">
        <v>0</v>
      </c>
      <c r="J124" s="933">
        <v>0</v>
      </c>
      <c r="K124" s="933">
        <v>204</v>
      </c>
      <c r="L124" s="933">
        <v>0</v>
      </c>
      <c r="M124" s="934">
        <v>2.6565744699415399</v>
      </c>
      <c r="N124" s="935">
        <v>7.7427798621411706E-2</v>
      </c>
      <c r="O124" s="935">
        <v>0.20825407905069401</v>
      </c>
      <c r="P124" s="912"/>
    </row>
    <row r="125" spans="1:16">
      <c r="A125" s="929" t="s">
        <v>3918</v>
      </c>
      <c r="B125" s="930">
        <v>0</v>
      </c>
      <c r="C125" s="931">
        <v>1</v>
      </c>
      <c r="D125" s="931">
        <v>0</v>
      </c>
      <c r="E125" s="931">
        <v>0</v>
      </c>
      <c r="F125" s="932">
        <v>0</v>
      </c>
      <c r="G125" s="933">
        <v>0</v>
      </c>
      <c r="H125" s="933">
        <v>0</v>
      </c>
      <c r="I125" s="933">
        <v>0</v>
      </c>
      <c r="J125" s="933">
        <v>0</v>
      </c>
      <c r="K125" s="933">
        <v>1</v>
      </c>
      <c r="L125" s="933">
        <v>0</v>
      </c>
      <c r="M125" s="934">
        <v>1.4985603350492999E-2</v>
      </c>
      <c r="N125" s="935">
        <v>3.0538347439141401E-4</v>
      </c>
      <c r="O125" s="935">
        <v>1.4505715033592201E-3</v>
      </c>
      <c r="P125" s="912"/>
    </row>
    <row r="126" spans="1:16">
      <c r="A126" s="929" t="s">
        <v>3919</v>
      </c>
      <c r="B126" s="930">
        <v>0</v>
      </c>
      <c r="C126" s="931">
        <v>21</v>
      </c>
      <c r="D126" s="931">
        <v>0</v>
      </c>
      <c r="E126" s="931">
        <v>0</v>
      </c>
      <c r="F126" s="932">
        <v>0</v>
      </c>
      <c r="G126" s="933">
        <v>0</v>
      </c>
      <c r="H126" s="933">
        <v>0</v>
      </c>
      <c r="I126" s="933">
        <v>0</v>
      </c>
      <c r="J126" s="933">
        <v>0</v>
      </c>
      <c r="K126" s="933">
        <v>21</v>
      </c>
      <c r="L126" s="933">
        <v>0</v>
      </c>
      <c r="M126" s="934">
        <v>0.31698804641828798</v>
      </c>
      <c r="N126" s="935">
        <v>7.3750109065526597E-3</v>
      </c>
      <c r="O126" s="935">
        <v>2.9820696274321601E-2</v>
      </c>
      <c r="P126" s="912"/>
    </row>
    <row r="127" spans="1:16">
      <c r="A127" s="929" t="s">
        <v>3920</v>
      </c>
      <c r="B127" s="930">
        <v>0</v>
      </c>
      <c r="C127" s="931">
        <v>227</v>
      </c>
      <c r="D127" s="931">
        <v>0</v>
      </c>
      <c r="E127" s="931">
        <v>0</v>
      </c>
      <c r="F127" s="932">
        <v>0</v>
      </c>
      <c r="G127" s="933">
        <v>0</v>
      </c>
      <c r="H127" s="933">
        <v>0</v>
      </c>
      <c r="I127" s="933">
        <v>0</v>
      </c>
      <c r="J127" s="933">
        <v>0</v>
      </c>
      <c r="K127" s="933">
        <v>227</v>
      </c>
      <c r="L127" s="933">
        <v>0</v>
      </c>
      <c r="M127" s="934">
        <v>3.05759750458075</v>
      </c>
      <c r="N127" s="935">
        <v>7.5263938574295405E-2</v>
      </c>
      <c r="O127" s="935">
        <v>0.27095017886746398</v>
      </c>
      <c r="P127" s="912"/>
    </row>
    <row r="128" spans="1:16">
      <c r="A128" s="924"/>
      <c r="B128" s="925"/>
      <c r="C128" s="926"/>
      <c r="D128" s="926"/>
      <c r="E128" s="926"/>
      <c r="F128" s="925"/>
      <c r="G128" s="926"/>
      <c r="H128" s="926"/>
      <c r="I128" s="926"/>
      <c r="J128" s="926"/>
      <c r="K128" s="926"/>
      <c r="L128" s="926"/>
      <c r="M128" s="927"/>
      <c r="N128" s="928"/>
      <c r="O128" s="928"/>
      <c r="P128" s="912"/>
    </row>
    <row r="129" spans="1:16">
      <c r="A129" s="917" t="s">
        <v>4210</v>
      </c>
      <c r="B129" s="918">
        <v>1514</v>
      </c>
      <c r="C129" s="919">
        <v>4445</v>
      </c>
      <c r="D129" s="919">
        <v>2</v>
      </c>
      <c r="E129" s="919">
        <v>263</v>
      </c>
      <c r="F129" s="920">
        <v>274</v>
      </c>
      <c r="G129" s="921">
        <v>5</v>
      </c>
      <c r="H129" s="921">
        <v>73</v>
      </c>
      <c r="I129" s="921">
        <v>52</v>
      </c>
      <c r="J129" s="921">
        <v>4</v>
      </c>
      <c r="K129" s="921">
        <v>5275</v>
      </c>
      <c r="L129" s="921">
        <v>0</v>
      </c>
      <c r="M129" s="922">
        <v>34.785246207635801</v>
      </c>
      <c r="N129" s="923">
        <v>1.32147322597131</v>
      </c>
      <c r="O129" s="923">
        <v>2.78285938337467</v>
      </c>
      <c r="P129" s="912"/>
    </row>
    <row r="130" spans="1:16">
      <c r="A130" s="929" t="s">
        <v>3922</v>
      </c>
      <c r="B130" s="930">
        <v>0</v>
      </c>
      <c r="C130" s="931">
        <v>150</v>
      </c>
      <c r="D130" s="931">
        <v>0</v>
      </c>
      <c r="E130" s="931">
        <v>1</v>
      </c>
      <c r="F130" s="932">
        <v>66</v>
      </c>
      <c r="G130" s="933">
        <v>0</v>
      </c>
      <c r="H130" s="933">
        <v>0</v>
      </c>
      <c r="I130" s="933">
        <v>0</v>
      </c>
      <c r="J130" s="933">
        <v>0</v>
      </c>
      <c r="K130" s="933">
        <v>83</v>
      </c>
      <c r="L130" s="933">
        <v>0</v>
      </c>
      <c r="M130" s="934">
        <v>0.735058022860134</v>
      </c>
      <c r="N130" s="935">
        <v>6.1737631969287103E-2</v>
      </c>
      <c r="O130" s="935">
        <v>3.56666084983858E-2</v>
      </c>
      <c r="P130" s="912"/>
    </row>
    <row r="131" spans="1:16">
      <c r="A131" s="929" t="s">
        <v>3923</v>
      </c>
      <c r="B131" s="930">
        <v>314</v>
      </c>
      <c r="C131" s="931">
        <v>249</v>
      </c>
      <c r="D131" s="931">
        <v>0</v>
      </c>
      <c r="E131" s="931">
        <v>21</v>
      </c>
      <c r="F131" s="932">
        <v>0</v>
      </c>
      <c r="G131" s="933">
        <v>5</v>
      </c>
      <c r="H131" s="933">
        <v>315.71428571428601</v>
      </c>
      <c r="I131" s="933">
        <v>11</v>
      </c>
      <c r="J131" s="933">
        <v>0</v>
      </c>
      <c r="K131" s="933">
        <v>210.28571428571399</v>
      </c>
      <c r="L131" s="933">
        <v>0</v>
      </c>
      <c r="M131" s="934">
        <v>1.91171750158924</v>
      </c>
      <c r="N131" s="935">
        <v>8.0441945978286605E-2</v>
      </c>
      <c r="O131" s="935">
        <v>0.15339334637964799</v>
      </c>
      <c r="P131" s="912"/>
    </row>
    <row r="132" spans="1:16">
      <c r="A132" s="929" t="s">
        <v>3924</v>
      </c>
      <c r="B132" s="930">
        <v>0</v>
      </c>
      <c r="C132" s="931">
        <v>4</v>
      </c>
      <c r="D132" s="931">
        <v>0</v>
      </c>
      <c r="E132" s="931">
        <v>0</v>
      </c>
      <c r="F132" s="932">
        <v>0</v>
      </c>
      <c r="G132" s="933">
        <v>0</v>
      </c>
      <c r="H132" s="933">
        <v>0</v>
      </c>
      <c r="I132" s="933">
        <v>0</v>
      </c>
      <c r="J132" s="933">
        <v>4</v>
      </c>
      <c r="K132" s="933">
        <v>0</v>
      </c>
      <c r="L132" s="933">
        <v>0</v>
      </c>
      <c r="M132" s="934">
        <v>0</v>
      </c>
      <c r="N132" s="935">
        <v>0</v>
      </c>
      <c r="O132" s="935">
        <v>0</v>
      </c>
      <c r="P132" s="912"/>
    </row>
    <row r="133" spans="1:16">
      <c r="A133" s="929" t="s">
        <v>3925</v>
      </c>
      <c r="B133" s="930">
        <v>0</v>
      </c>
      <c r="C133" s="931">
        <v>25</v>
      </c>
      <c r="D133" s="931">
        <v>0.55609875336103798</v>
      </c>
      <c r="E133" s="931">
        <v>0</v>
      </c>
      <c r="F133" s="932">
        <v>0</v>
      </c>
      <c r="G133" s="933">
        <v>0</v>
      </c>
      <c r="H133" s="933">
        <v>24.443901246639001</v>
      </c>
      <c r="I133" s="933">
        <v>0</v>
      </c>
      <c r="J133" s="933">
        <v>0</v>
      </c>
      <c r="K133" s="933">
        <v>0</v>
      </c>
      <c r="L133" s="933">
        <v>0</v>
      </c>
      <c r="M133" s="934">
        <v>0</v>
      </c>
      <c r="N133" s="935">
        <v>0</v>
      </c>
      <c r="O133" s="935">
        <v>0</v>
      </c>
      <c r="P133" s="912"/>
    </row>
    <row r="134" spans="1:16">
      <c r="A134" s="929" t="s">
        <v>3926</v>
      </c>
      <c r="B134" s="930">
        <v>0</v>
      </c>
      <c r="C134" s="931">
        <v>126</v>
      </c>
      <c r="D134" s="931">
        <v>0</v>
      </c>
      <c r="E134" s="931">
        <v>0</v>
      </c>
      <c r="F134" s="932">
        <v>0</v>
      </c>
      <c r="G134" s="933">
        <v>0</v>
      </c>
      <c r="H134" s="933">
        <v>0</v>
      </c>
      <c r="I134" s="933">
        <v>0</v>
      </c>
      <c r="J134" s="933">
        <v>0</v>
      </c>
      <c r="K134" s="933">
        <v>126</v>
      </c>
      <c r="L134" s="933">
        <v>0</v>
      </c>
      <c r="M134" s="934">
        <v>1.43744001396039</v>
      </c>
      <c r="N134" s="935">
        <v>6.3764069452927299E-2</v>
      </c>
      <c r="O134" s="935">
        <v>0.104715993368816</v>
      </c>
      <c r="P134" s="912"/>
    </row>
    <row r="135" spans="1:16">
      <c r="A135" s="929" t="s">
        <v>3927</v>
      </c>
      <c r="B135" s="930">
        <v>0</v>
      </c>
      <c r="C135" s="931">
        <v>0</v>
      </c>
      <c r="D135" s="931">
        <v>0</v>
      </c>
      <c r="E135" s="931">
        <v>0</v>
      </c>
      <c r="F135" s="932">
        <v>0</v>
      </c>
      <c r="G135" s="933">
        <v>0</v>
      </c>
      <c r="H135" s="933">
        <v>0</v>
      </c>
      <c r="I135" s="933">
        <v>0</v>
      </c>
      <c r="J135" s="933">
        <v>0</v>
      </c>
      <c r="K135" s="933">
        <v>0</v>
      </c>
      <c r="L135" s="933">
        <v>0</v>
      </c>
      <c r="M135" s="934">
        <v>0</v>
      </c>
      <c r="N135" s="935">
        <v>0</v>
      </c>
      <c r="O135" s="935">
        <v>0</v>
      </c>
      <c r="P135" s="912"/>
    </row>
    <row r="136" spans="1:16">
      <c r="A136" s="929" t="s">
        <v>3928</v>
      </c>
      <c r="B136" s="930">
        <v>0</v>
      </c>
      <c r="C136" s="931">
        <v>177</v>
      </c>
      <c r="D136" s="931">
        <v>0</v>
      </c>
      <c r="E136" s="931">
        <v>0</v>
      </c>
      <c r="F136" s="932">
        <v>41</v>
      </c>
      <c r="G136" s="933">
        <v>0</v>
      </c>
      <c r="H136" s="933">
        <v>0</v>
      </c>
      <c r="I136" s="933">
        <v>0</v>
      </c>
      <c r="J136" s="933">
        <v>0</v>
      </c>
      <c r="K136" s="933">
        <v>136</v>
      </c>
      <c r="L136" s="933">
        <v>0</v>
      </c>
      <c r="M136" s="934">
        <v>1.7354506587557801</v>
      </c>
      <c r="N136" s="935">
        <v>5.84416717563912E-2</v>
      </c>
      <c r="O136" s="935">
        <v>0.14654916673937701</v>
      </c>
      <c r="P136" s="912"/>
    </row>
    <row r="137" spans="1:16">
      <c r="A137" s="929" t="s">
        <v>3929</v>
      </c>
      <c r="B137" s="930">
        <v>0</v>
      </c>
      <c r="C137" s="931">
        <v>302</v>
      </c>
      <c r="D137" s="931">
        <v>0</v>
      </c>
      <c r="E137" s="931">
        <v>0</v>
      </c>
      <c r="F137" s="932">
        <v>153</v>
      </c>
      <c r="G137" s="933">
        <v>0</v>
      </c>
      <c r="H137" s="933">
        <v>0</v>
      </c>
      <c r="I137" s="933">
        <v>0</v>
      </c>
      <c r="J137" s="933">
        <v>0</v>
      </c>
      <c r="K137" s="933">
        <v>149</v>
      </c>
      <c r="L137" s="933">
        <v>0</v>
      </c>
      <c r="M137" s="934">
        <v>1.5015705435825799</v>
      </c>
      <c r="N137" s="935">
        <v>5.1303660239071597E-2</v>
      </c>
      <c r="O137" s="935">
        <v>0.124880616874618</v>
      </c>
      <c r="P137" s="912"/>
    </row>
    <row r="138" spans="1:16">
      <c r="A138" s="929" t="s">
        <v>3930</v>
      </c>
      <c r="B138" s="930">
        <v>0</v>
      </c>
      <c r="C138" s="931">
        <v>0</v>
      </c>
      <c r="D138" s="931">
        <v>0</v>
      </c>
      <c r="E138" s="931">
        <v>0</v>
      </c>
      <c r="F138" s="932">
        <v>0</v>
      </c>
      <c r="G138" s="933">
        <v>0</v>
      </c>
      <c r="H138" s="933">
        <v>0</v>
      </c>
      <c r="I138" s="933">
        <v>0</v>
      </c>
      <c r="J138" s="933">
        <v>0</v>
      </c>
      <c r="K138" s="933">
        <v>0</v>
      </c>
      <c r="L138" s="933">
        <v>0</v>
      </c>
      <c r="M138" s="934">
        <v>0</v>
      </c>
      <c r="N138" s="935">
        <v>0</v>
      </c>
      <c r="O138" s="935">
        <v>0</v>
      </c>
      <c r="P138" s="912"/>
    </row>
    <row r="139" spans="1:16">
      <c r="A139" s="929" t="s">
        <v>3931</v>
      </c>
      <c r="B139" s="930">
        <v>0</v>
      </c>
      <c r="C139" s="931">
        <v>0</v>
      </c>
      <c r="D139" s="931">
        <v>0</v>
      </c>
      <c r="E139" s="931">
        <v>0</v>
      </c>
      <c r="F139" s="932">
        <v>0</v>
      </c>
      <c r="G139" s="933">
        <v>0</v>
      </c>
      <c r="H139" s="933">
        <v>0</v>
      </c>
      <c r="I139" s="933">
        <v>0</v>
      </c>
      <c r="J139" s="933">
        <v>0</v>
      </c>
      <c r="K139" s="933">
        <v>0</v>
      </c>
      <c r="L139" s="933">
        <v>0</v>
      </c>
      <c r="M139" s="934">
        <v>0</v>
      </c>
      <c r="N139" s="935">
        <v>0</v>
      </c>
      <c r="O139" s="935">
        <v>0</v>
      </c>
      <c r="P139" s="912"/>
    </row>
    <row r="140" spans="1:16">
      <c r="A140" s="929" t="s">
        <v>3932</v>
      </c>
      <c r="B140" s="930">
        <v>0</v>
      </c>
      <c r="C140" s="931">
        <v>0</v>
      </c>
      <c r="D140" s="931">
        <v>0</v>
      </c>
      <c r="E140" s="931">
        <v>0</v>
      </c>
      <c r="F140" s="932">
        <v>0</v>
      </c>
      <c r="G140" s="933">
        <v>0</v>
      </c>
      <c r="H140" s="933">
        <v>0</v>
      </c>
      <c r="I140" s="933">
        <v>0</v>
      </c>
      <c r="J140" s="933">
        <v>0</v>
      </c>
      <c r="K140" s="933">
        <v>0</v>
      </c>
      <c r="L140" s="933">
        <v>0</v>
      </c>
      <c r="M140" s="934">
        <v>0</v>
      </c>
      <c r="N140" s="935">
        <v>0</v>
      </c>
      <c r="O140" s="935">
        <v>0</v>
      </c>
      <c r="P140" s="912"/>
    </row>
    <row r="141" spans="1:16">
      <c r="A141" s="929" t="s">
        <v>3933</v>
      </c>
      <c r="B141" s="930">
        <v>0</v>
      </c>
      <c r="C141" s="931">
        <v>0</v>
      </c>
      <c r="D141" s="931">
        <v>0</v>
      </c>
      <c r="E141" s="931">
        <v>0</v>
      </c>
      <c r="F141" s="932">
        <v>0</v>
      </c>
      <c r="G141" s="933">
        <v>0</v>
      </c>
      <c r="H141" s="933">
        <v>0</v>
      </c>
      <c r="I141" s="933">
        <v>0</v>
      </c>
      <c r="J141" s="933">
        <v>0</v>
      </c>
      <c r="K141" s="933">
        <v>0</v>
      </c>
      <c r="L141" s="933">
        <v>0</v>
      </c>
      <c r="M141" s="934">
        <v>0</v>
      </c>
      <c r="N141" s="935">
        <v>0</v>
      </c>
      <c r="O141" s="935">
        <v>0</v>
      </c>
      <c r="P141" s="912"/>
    </row>
    <row r="142" spans="1:16">
      <c r="A142" s="929" t="s">
        <v>3934</v>
      </c>
      <c r="B142" s="930">
        <v>0</v>
      </c>
      <c r="C142" s="931">
        <v>31</v>
      </c>
      <c r="D142" s="931">
        <v>1</v>
      </c>
      <c r="E142" s="931">
        <v>0</v>
      </c>
      <c r="F142" s="932">
        <v>0</v>
      </c>
      <c r="G142" s="933">
        <v>0</v>
      </c>
      <c r="H142" s="933">
        <v>30</v>
      </c>
      <c r="I142" s="933">
        <v>0</v>
      </c>
      <c r="J142" s="933">
        <v>0</v>
      </c>
      <c r="K142" s="933">
        <v>0</v>
      </c>
      <c r="L142" s="933">
        <v>0</v>
      </c>
      <c r="M142" s="934">
        <v>0</v>
      </c>
      <c r="N142" s="935">
        <v>0</v>
      </c>
      <c r="O142" s="935">
        <v>0</v>
      </c>
      <c r="P142" s="912"/>
    </row>
    <row r="143" spans="1:16">
      <c r="A143" s="929" t="s">
        <v>3935</v>
      </c>
      <c r="B143" s="930">
        <v>0</v>
      </c>
      <c r="C143" s="931">
        <v>0</v>
      </c>
      <c r="D143" s="931">
        <v>0</v>
      </c>
      <c r="E143" s="931">
        <v>0</v>
      </c>
      <c r="F143" s="932">
        <v>0</v>
      </c>
      <c r="G143" s="933">
        <v>0</v>
      </c>
      <c r="H143" s="933">
        <v>0</v>
      </c>
      <c r="I143" s="933">
        <v>0</v>
      </c>
      <c r="J143" s="933">
        <v>0</v>
      </c>
      <c r="K143" s="933">
        <v>0</v>
      </c>
      <c r="L143" s="933">
        <v>0</v>
      </c>
      <c r="M143" s="934">
        <v>0</v>
      </c>
      <c r="N143" s="935">
        <v>0</v>
      </c>
      <c r="O143" s="935">
        <v>0</v>
      </c>
      <c r="P143" s="912"/>
    </row>
    <row r="144" spans="1:16">
      <c r="A144" s="929" t="s">
        <v>3936</v>
      </c>
      <c r="B144" s="930">
        <v>1200</v>
      </c>
      <c r="C144" s="931">
        <v>502</v>
      </c>
      <c r="D144" s="931">
        <v>0</v>
      </c>
      <c r="E144" s="931">
        <v>0</v>
      </c>
      <c r="F144" s="932">
        <v>0</v>
      </c>
      <c r="G144" s="933">
        <v>0</v>
      </c>
      <c r="H144" s="933">
        <v>60</v>
      </c>
      <c r="I144" s="933">
        <v>41</v>
      </c>
      <c r="J144" s="933">
        <v>0</v>
      </c>
      <c r="K144" s="933">
        <v>1601</v>
      </c>
      <c r="L144" s="933">
        <v>0</v>
      </c>
      <c r="M144" s="934">
        <v>2.9614518802896801</v>
      </c>
      <c r="N144" s="935">
        <v>2.9614518802896801E-2</v>
      </c>
      <c r="O144" s="935">
        <v>0.25542522467498502</v>
      </c>
      <c r="P144" s="912"/>
    </row>
    <row r="145" spans="1:16">
      <c r="A145" s="929" t="s">
        <v>3937</v>
      </c>
      <c r="B145" s="930">
        <v>0</v>
      </c>
      <c r="C145" s="931">
        <v>0</v>
      </c>
      <c r="D145" s="931">
        <v>0</v>
      </c>
      <c r="E145" s="931">
        <v>0</v>
      </c>
      <c r="F145" s="932">
        <v>0</v>
      </c>
      <c r="G145" s="933">
        <v>0</v>
      </c>
      <c r="H145" s="933">
        <v>0</v>
      </c>
      <c r="I145" s="933">
        <v>0</v>
      </c>
      <c r="J145" s="933">
        <v>0</v>
      </c>
      <c r="K145" s="933">
        <v>0</v>
      </c>
      <c r="L145" s="933">
        <v>0</v>
      </c>
      <c r="M145" s="934">
        <v>0</v>
      </c>
      <c r="N145" s="935">
        <v>0</v>
      </c>
      <c r="O145" s="935">
        <v>0</v>
      </c>
      <c r="P145" s="912"/>
    </row>
    <row r="146" spans="1:16">
      <c r="A146" s="929" t="s">
        <v>3938</v>
      </c>
      <c r="B146" s="930">
        <v>12</v>
      </c>
      <c r="C146" s="931">
        <v>0</v>
      </c>
      <c r="D146" s="931">
        <v>0</v>
      </c>
      <c r="E146" s="931">
        <v>0</v>
      </c>
      <c r="F146" s="932">
        <v>2.7692307692307701</v>
      </c>
      <c r="G146" s="933">
        <v>0</v>
      </c>
      <c r="H146" s="933">
        <v>9.2307692307692299</v>
      </c>
      <c r="I146" s="933">
        <v>0</v>
      </c>
      <c r="J146" s="933">
        <v>0</v>
      </c>
      <c r="K146" s="933">
        <v>0</v>
      </c>
      <c r="L146" s="933">
        <v>0</v>
      </c>
      <c r="M146" s="934">
        <v>0</v>
      </c>
      <c r="N146" s="935">
        <v>0</v>
      </c>
      <c r="O146" s="935">
        <v>0</v>
      </c>
      <c r="P146" s="912"/>
    </row>
    <row r="147" spans="1:16">
      <c r="A147" s="929" t="s">
        <v>3941</v>
      </c>
      <c r="B147" s="930">
        <v>221</v>
      </c>
      <c r="C147" s="931">
        <v>1010</v>
      </c>
      <c r="D147" s="931">
        <v>0</v>
      </c>
      <c r="E147" s="931">
        <v>115</v>
      </c>
      <c r="F147" s="932">
        <v>0</v>
      </c>
      <c r="G147" s="933">
        <v>0</v>
      </c>
      <c r="H147" s="933">
        <v>0</v>
      </c>
      <c r="I147" s="933">
        <v>0</v>
      </c>
      <c r="J147" s="933">
        <v>0</v>
      </c>
      <c r="K147" s="933">
        <v>1116</v>
      </c>
      <c r="L147" s="933">
        <v>0</v>
      </c>
      <c r="M147" s="934">
        <v>14.2895907861443</v>
      </c>
      <c r="N147" s="935">
        <v>0.60128261059244403</v>
      </c>
      <c r="O147" s="935">
        <v>1.1465753424657501</v>
      </c>
      <c r="P147" s="912"/>
    </row>
    <row r="148" spans="1:16">
      <c r="A148" s="929" t="s">
        <v>3942</v>
      </c>
      <c r="B148" s="930">
        <v>0</v>
      </c>
      <c r="C148" s="931">
        <v>188</v>
      </c>
      <c r="D148" s="931">
        <v>0</v>
      </c>
      <c r="E148" s="931">
        <v>0</v>
      </c>
      <c r="F148" s="932">
        <v>0</v>
      </c>
      <c r="G148" s="933">
        <v>0</v>
      </c>
      <c r="H148" s="933">
        <v>0</v>
      </c>
      <c r="I148" s="933">
        <v>0</v>
      </c>
      <c r="J148" s="933">
        <v>0</v>
      </c>
      <c r="K148" s="933">
        <v>188</v>
      </c>
      <c r="L148" s="933">
        <v>0</v>
      </c>
      <c r="M148" s="934">
        <v>2.67786406072769</v>
      </c>
      <c r="N148" s="935">
        <v>2.7065701073204801E-2</v>
      </c>
      <c r="O148" s="935">
        <v>0.25343338277637201</v>
      </c>
      <c r="P148" s="912"/>
    </row>
    <row r="149" spans="1:16">
      <c r="A149" s="929" t="s">
        <v>3943</v>
      </c>
      <c r="B149" s="930">
        <v>0</v>
      </c>
      <c r="C149" s="931">
        <v>425</v>
      </c>
      <c r="D149" s="931">
        <v>0</v>
      </c>
      <c r="E149" s="931">
        <v>0</v>
      </c>
      <c r="F149" s="932">
        <v>0</v>
      </c>
      <c r="G149" s="933">
        <v>0</v>
      </c>
      <c r="H149" s="933">
        <v>0</v>
      </c>
      <c r="I149" s="933">
        <v>0</v>
      </c>
      <c r="J149" s="933">
        <v>0</v>
      </c>
      <c r="K149" s="933">
        <v>425</v>
      </c>
      <c r="L149" s="933">
        <v>0</v>
      </c>
      <c r="M149" s="934">
        <v>5.7106709711194501</v>
      </c>
      <c r="N149" s="935">
        <v>0.241961870691912</v>
      </c>
      <c r="O149" s="935">
        <v>0.46816377279469501</v>
      </c>
      <c r="P149" s="912"/>
    </row>
    <row r="150" spans="1:16">
      <c r="A150" s="929" t="s">
        <v>4211</v>
      </c>
      <c r="B150" s="930">
        <v>0</v>
      </c>
      <c r="C150" s="931">
        <v>0</v>
      </c>
      <c r="D150" s="931">
        <v>0</v>
      </c>
      <c r="E150" s="931">
        <v>0</v>
      </c>
      <c r="F150" s="932">
        <v>0</v>
      </c>
      <c r="G150" s="933">
        <v>0</v>
      </c>
      <c r="H150" s="933">
        <v>0</v>
      </c>
      <c r="I150" s="933">
        <v>0</v>
      </c>
      <c r="J150" s="933">
        <v>0</v>
      </c>
      <c r="K150" s="933">
        <v>0</v>
      </c>
      <c r="L150" s="933">
        <v>0</v>
      </c>
      <c r="M150" s="934">
        <v>0</v>
      </c>
      <c r="N150" s="935">
        <v>0</v>
      </c>
      <c r="O150" s="935">
        <v>0</v>
      </c>
      <c r="P150" s="912"/>
    </row>
    <row r="151" spans="1:16">
      <c r="A151" s="929" t="s">
        <v>3944</v>
      </c>
      <c r="B151" s="930">
        <v>0</v>
      </c>
      <c r="C151" s="931">
        <v>61</v>
      </c>
      <c r="D151" s="931">
        <v>0</v>
      </c>
      <c r="E151" s="931">
        <v>77</v>
      </c>
      <c r="F151" s="932">
        <v>0</v>
      </c>
      <c r="G151" s="933">
        <v>0</v>
      </c>
      <c r="H151" s="933">
        <v>0</v>
      </c>
      <c r="I151" s="933">
        <v>0</v>
      </c>
      <c r="J151" s="933">
        <v>0</v>
      </c>
      <c r="K151" s="933">
        <v>0</v>
      </c>
      <c r="L151" s="933">
        <v>0</v>
      </c>
      <c r="M151" s="934">
        <v>0</v>
      </c>
      <c r="N151" s="935">
        <v>0</v>
      </c>
      <c r="O151" s="935">
        <v>0</v>
      </c>
      <c r="P151" s="912"/>
    </row>
    <row r="152" spans="1:16">
      <c r="A152" s="929" t="s">
        <v>3945</v>
      </c>
      <c r="B152" s="930">
        <v>0</v>
      </c>
      <c r="C152" s="931">
        <v>471</v>
      </c>
      <c r="D152" s="931">
        <v>0</v>
      </c>
      <c r="E152" s="931">
        <v>0</v>
      </c>
      <c r="F152" s="932">
        <v>0</v>
      </c>
      <c r="G152" s="933">
        <v>0</v>
      </c>
      <c r="H152" s="933">
        <v>0</v>
      </c>
      <c r="I152" s="933">
        <v>0</v>
      </c>
      <c r="J152" s="933">
        <v>0</v>
      </c>
      <c r="K152" s="933">
        <v>471</v>
      </c>
      <c r="L152" s="933">
        <v>0</v>
      </c>
      <c r="M152" s="934">
        <v>0.68835616438356195</v>
      </c>
      <c r="N152" s="935">
        <v>7.0890410958904096E-2</v>
      </c>
      <c r="O152" s="935">
        <v>1.0273972602739699E-3</v>
      </c>
      <c r="P152" s="912"/>
    </row>
    <row r="153" spans="1:16">
      <c r="A153" s="929" t="s">
        <v>3947</v>
      </c>
      <c r="B153" s="930">
        <v>0</v>
      </c>
      <c r="C153" s="931">
        <v>96</v>
      </c>
      <c r="D153" s="931">
        <v>0</v>
      </c>
      <c r="E153" s="931">
        <v>0</v>
      </c>
      <c r="F153" s="932">
        <v>0</v>
      </c>
      <c r="G153" s="933">
        <v>0</v>
      </c>
      <c r="H153" s="933">
        <v>0</v>
      </c>
      <c r="I153" s="933">
        <v>0</v>
      </c>
      <c r="J153" s="933">
        <v>0</v>
      </c>
      <c r="K153" s="933">
        <v>96</v>
      </c>
      <c r="L153" s="933">
        <v>0</v>
      </c>
      <c r="M153" s="934">
        <v>0.56120757351016504</v>
      </c>
      <c r="N153" s="935">
        <v>3.0992060029665799E-2</v>
      </c>
      <c r="O153" s="935">
        <v>3.51801762498909E-2</v>
      </c>
      <c r="P153" s="912"/>
    </row>
    <row r="154" spans="1:16">
      <c r="A154" s="929" t="s">
        <v>3949</v>
      </c>
      <c r="B154" s="930">
        <v>0</v>
      </c>
      <c r="C154" s="931">
        <v>195</v>
      </c>
      <c r="D154" s="931">
        <v>0</v>
      </c>
      <c r="E154" s="931">
        <v>0</v>
      </c>
      <c r="F154" s="932">
        <v>0</v>
      </c>
      <c r="G154" s="933">
        <v>0</v>
      </c>
      <c r="H154" s="933">
        <v>0</v>
      </c>
      <c r="I154" s="933">
        <v>0</v>
      </c>
      <c r="J154" s="933">
        <v>0</v>
      </c>
      <c r="K154" s="933">
        <v>195</v>
      </c>
      <c r="L154" s="933">
        <v>0</v>
      </c>
      <c r="M154" s="934">
        <v>0.57486803071285197</v>
      </c>
      <c r="N154" s="935">
        <v>3.97707442631533E-3</v>
      </c>
      <c r="O154" s="935">
        <v>5.7848355291859298E-2</v>
      </c>
      <c r="P154" s="912"/>
    </row>
    <row r="155" spans="1:16">
      <c r="A155" s="924"/>
      <c r="B155" s="925"/>
      <c r="C155" s="926"/>
      <c r="D155" s="926"/>
      <c r="E155" s="926"/>
      <c r="F155" s="925"/>
      <c r="G155" s="926"/>
      <c r="H155" s="926"/>
      <c r="I155" s="926"/>
      <c r="J155" s="926"/>
      <c r="K155" s="926"/>
      <c r="L155" s="926"/>
      <c r="M155" s="927"/>
      <c r="N155" s="928"/>
      <c r="O155" s="928"/>
      <c r="P155" s="912"/>
    </row>
    <row r="156" spans="1:16">
      <c r="A156" s="917" t="s">
        <v>4212</v>
      </c>
      <c r="B156" s="918">
        <v>3005</v>
      </c>
      <c r="C156" s="919">
        <v>40261</v>
      </c>
      <c r="D156" s="919">
        <v>2185</v>
      </c>
      <c r="E156" s="919">
        <v>4</v>
      </c>
      <c r="F156" s="920">
        <v>0</v>
      </c>
      <c r="G156" s="921">
        <v>0</v>
      </c>
      <c r="H156" s="921">
        <v>5099</v>
      </c>
      <c r="I156" s="921">
        <v>0</v>
      </c>
      <c r="J156" s="921">
        <v>9018</v>
      </c>
      <c r="K156" s="921">
        <v>26960</v>
      </c>
      <c r="L156" s="921">
        <v>0</v>
      </c>
      <c r="M156" s="922">
        <v>507.047271629769</v>
      </c>
      <c r="N156" s="923">
        <v>2.6908646714946301E-2</v>
      </c>
      <c r="O156" s="923">
        <v>56.287102445479697</v>
      </c>
      <c r="P156" s="912"/>
    </row>
    <row r="157" spans="1:16">
      <c r="A157" s="929" t="s">
        <v>3951</v>
      </c>
      <c r="B157" s="930">
        <v>0</v>
      </c>
      <c r="C157" s="931">
        <v>25371</v>
      </c>
      <c r="D157" s="931">
        <v>4000</v>
      </c>
      <c r="E157" s="931">
        <v>0</v>
      </c>
      <c r="F157" s="932">
        <v>0</v>
      </c>
      <c r="G157" s="933">
        <v>0</v>
      </c>
      <c r="H157" s="933">
        <v>0</v>
      </c>
      <c r="I157" s="933">
        <v>0</v>
      </c>
      <c r="J157" s="933">
        <v>5175.5</v>
      </c>
      <c r="K157" s="933">
        <v>16195.5</v>
      </c>
      <c r="L157" s="933">
        <v>0</v>
      </c>
      <c r="M157" s="934">
        <v>317.94673239682402</v>
      </c>
      <c r="N157" s="935">
        <v>0</v>
      </c>
      <c r="O157" s="935">
        <v>35.327414710758198</v>
      </c>
      <c r="P157" s="912"/>
    </row>
    <row r="158" spans="1:16">
      <c r="A158" s="929" t="s">
        <v>3952</v>
      </c>
      <c r="B158" s="930">
        <v>0</v>
      </c>
      <c r="C158" s="931">
        <v>1</v>
      </c>
      <c r="D158" s="931">
        <v>0</v>
      </c>
      <c r="E158" s="931">
        <v>0</v>
      </c>
      <c r="F158" s="932">
        <v>0</v>
      </c>
      <c r="G158" s="933">
        <v>0</v>
      </c>
      <c r="H158" s="933">
        <v>0</v>
      </c>
      <c r="I158" s="933">
        <v>0</v>
      </c>
      <c r="J158" s="933">
        <v>0</v>
      </c>
      <c r="K158" s="933">
        <v>1</v>
      </c>
      <c r="L158" s="933">
        <v>0</v>
      </c>
      <c r="M158" s="934">
        <v>1.96099816769915E-2</v>
      </c>
      <c r="N158" s="935">
        <v>0</v>
      </c>
      <c r="O158" s="935">
        <v>2.1791292208358801E-3</v>
      </c>
      <c r="P158" s="912"/>
    </row>
    <row r="159" spans="1:16">
      <c r="A159" s="929" t="s">
        <v>3953</v>
      </c>
      <c r="B159" s="930">
        <v>0</v>
      </c>
      <c r="C159" s="931">
        <v>6889</v>
      </c>
      <c r="D159" s="931">
        <v>-800</v>
      </c>
      <c r="E159" s="931">
        <v>0</v>
      </c>
      <c r="F159" s="932">
        <v>0</v>
      </c>
      <c r="G159" s="933">
        <v>0</v>
      </c>
      <c r="H159" s="933">
        <v>5098.66875489428</v>
      </c>
      <c r="I159" s="933">
        <v>0</v>
      </c>
      <c r="J159" s="933">
        <v>0</v>
      </c>
      <c r="K159" s="933">
        <v>2590.33124510572</v>
      </c>
      <c r="L159" s="933">
        <v>0</v>
      </c>
      <c r="M159" s="934">
        <v>50.8528514221086</v>
      </c>
      <c r="N159" s="935">
        <v>0</v>
      </c>
      <c r="O159" s="935">
        <v>5.6503168246787299</v>
      </c>
      <c r="P159" s="912"/>
    </row>
    <row r="160" spans="1:16">
      <c r="A160" s="929" t="s">
        <v>3954</v>
      </c>
      <c r="B160" s="930">
        <v>0</v>
      </c>
      <c r="C160" s="931">
        <v>174</v>
      </c>
      <c r="D160" s="931">
        <v>0</v>
      </c>
      <c r="E160" s="931">
        <v>0</v>
      </c>
      <c r="F160" s="932">
        <v>0</v>
      </c>
      <c r="G160" s="933">
        <v>0</v>
      </c>
      <c r="H160" s="933">
        <v>0</v>
      </c>
      <c r="I160" s="933">
        <v>0</v>
      </c>
      <c r="J160" s="933">
        <v>0</v>
      </c>
      <c r="K160" s="933">
        <v>174</v>
      </c>
      <c r="L160" s="933">
        <v>0</v>
      </c>
      <c r="M160" s="934">
        <v>3.4121368117965298</v>
      </c>
      <c r="N160" s="935">
        <v>0</v>
      </c>
      <c r="O160" s="935">
        <v>0.37916848442544299</v>
      </c>
      <c r="P160" s="912"/>
    </row>
    <row r="161" spans="1:16">
      <c r="A161" s="929" t="s">
        <v>4273</v>
      </c>
      <c r="B161" s="930">
        <v>0</v>
      </c>
      <c r="C161" s="931">
        <v>0</v>
      </c>
      <c r="D161" s="931">
        <v>0</v>
      </c>
      <c r="E161" s="931">
        <v>0</v>
      </c>
      <c r="F161" s="932">
        <v>0</v>
      </c>
      <c r="G161" s="933">
        <v>0</v>
      </c>
      <c r="H161" s="933">
        <v>0</v>
      </c>
      <c r="I161" s="933">
        <v>0</v>
      </c>
      <c r="J161" s="933">
        <v>0</v>
      </c>
      <c r="K161" s="933">
        <v>0</v>
      </c>
      <c r="L161" s="933">
        <v>0</v>
      </c>
      <c r="M161" s="934">
        <v>0</v>
      </c>
      <c r="N161" s="935">
        <v>0</v>
      </c>
      <c r="O161" s="935">
        <v>0</v>
      </c>
      <c r="P161" s="912"/>
    </row>
    <row r="162" spans="1:16">
      <c r="A162" s="929" t="s">
        <v>3955</v>
      </c>
      <c r="B162" s="930">
        <v>0</v>
      </c>
      <c r="C162" s="931">
        <v>2478</v>
      </c>
      <c r="D162" s="931">
        <v>0</v>
      </c>
      <c r="E162" s="931">
        <v>0</v>
      </c>
      <c r="F162" s="932">
        <v>0</v>
      </c>
      <c r="G162" s="933">
        <v>0</v>
      </c>
      <c r="H162" s="933">
        <v>0</v>
      </c>
      <c r="I162" s="933">
        <v>0</v>
      </c>
      <c r="J162" s="933">
        <v>2077</v>
      </c>
      <c r="K162" s="933">
        <v>401</v>
      </c>
      <c r="L162" s="933">
        <v>0</v>
      </c>
      <c r="M162" s="934">
        <v>7.8548555972428202</v>
      </c>
      <c r="N162" s="935">
        <v>0</v>
      </c>
      <c r="O162" s="935">
        <v>0.87295611203210899</v>
      </c>
      <c r="P162" s="912"/>
    </row>
    <row r="163" spans="1:16">
      <c r="A163" s="929" t="s">
        <v>3956</v>
      </c>
      <c r="B163" s="930">
        <v>6</v>
      </c>
      <c r="C163" s="931">
        <v>32</v>
      </c>
      <c r="D163" s="931">
        <v>0</v>
      </c>
      <c r="E163" s="931">
        <v>0</v>
      </c>
      <c r="F163" s="932">
        <v>0</v>
      </c>
      <c r="G163" s="933">
        <v>0</v>
      </c>
      <c r="H163" s="933">
        <v>0</v>
      </c>
      <c r="I163" s="933">
        <v>0</v>
      </c>
      <c r="J163" s="933">
        <v>0</v>
      </c>
      <c r="K163" s="933">
        <v>38</v>
      </c>
      <c r="L163" s="933">
        <v>0</v>
      </c>
      <c r="M163" s="934">
        <v>0.74435040572375899</v>
      </c>
      <c r="N163" s="935">
        <v>0</v>
      </c>
      <c r="O163" s="935">
        <v>8.2724020591571398E-2</v>
      </c>
      <c r="P163" s="912"/>
    </row>
    <row r="164" spans="1:16">
      <c r="A164" s="929" t="s">
        <v>3957</v>
      </c>
      <c r="B164" s="930">
        <v>0</v>
      </c>
      <c r="C164" s="931">
        <v>1062</v>
      </c>
      <c r="D164" s="931">
        <v>-15</v>
      </c>
      <c r="E164" s="931">
        <v>4</v>
      </c>
      <c r="F164" s="932">
        <v>0</v>
      </c>
      <c r="G164" s="933">
        <v>0</v>
      </c>
      <c r="H164" s="933">
        <v>0</v>
      </c>
      <c r="I164" s="933">
        <v>0</v>
      </c>
      <c r="J164" s="933">
        <v>0</v>
      </c>
      <c r="K164" s="933">
        <v>1073</v>
      </c>
      <c r="L164" s="933">
        <v>0</v>
      </c>
      <c r="M164" s="934">
        <v>21.064915801413498</v>
      </c>
      <c r="N164" s="935">
        <v>0</v>
      </c>
      <c r="O164" s="935">
        <v>2.3382056539569001</v>
      </c>
      <c r="P164" s="912"/>
    </row>
    <row r="165" spans="1:16">
      <c r="A165" s="929" t="s">
        <v>3958</v>
      </c>
      <c r="B165" s="930">
        <v>0</v>
      </c>
      <c r="C165" s="931">
        <v>28</v>
      </c>
      <c r="D165" s="931">
        <v>0</v>
      </c>
      <c r="E165" s="931">
        <v>0</v>
      </c>
      <c r="F165" s="932">
        <v>0</v>
      </c>
      <c r="G165" s="933">
        <v>0</v>
      </c>
      <c r="H165" s="933">
        <v>0</v>
      </c>
      <c r="I165" s="933">
        <v>0</v>
      </c>
      <c r="J165" s="933">
        <v>28</v>
      </c>
      <c r="K165" s="933">
        <v>0</v>
      </c>
      <c r="L165" s="933">
        <v>0</v>
      </c>
      <c r="M165" s="934">
        <v>0</v>
      </c>
      <c r="N165" s="935">
        <v>0</v>
      </c>
      <c r="O165" s="935">
        <v>0</v>
      </c>
      <c r="P165" s="912"/>
    </row>
    <row r="166" spans="1:16">
      <c r="A166" s="929" t="s">
        <v>3959</v>
      </c>
      <c r="B166" s="930">
        <v>0</v>
      </c>
      <c r="C166" s="931">
        <v>2</v>
      </c>
      <c r="D166" s="931">
        <v>0</v>
      </c>
      <c r="E166" s="931">
        <v>0</v>
      </c>
      <c r="F166" s="932">
        <v>0</v>
      </c>
      <c r="G166" s="933">
        <v>0</v>
      </c>
      <c r="H166" s="933">
        <v>0</v>
      </c>
      <c r="I166" s="933">
        <v>0</v>
      </c>
      <c r="J166" s="933">
        <v>0</v>
      </c>
      <c r="K166" s="933">
        <v>2</v>
      </c>
      <c r="L166" s="933">
        <v>0</v>
      </c>
      <c r="M166" s="934">
        <v>3.9263589564610402E-2</v>
      </c>
      <c r="N166" s="935">
        <v>0</v>
      </c>
      <c r="O166" s="935">
        <v>4.36262106273449E-3</v>
      </c>
      <c r="P166" s="912"/>
    </row>
    <row r="167" spans="1:16">
      <c r="A167" s="929" t="s">
        <v>3960</v>
      </c>
      <c r="B167" s="930">
        <v>0</v>
      </c>
      <c r="C167" s="931">
        <v>30</v>
      </c>
      <c r="D167" s="931">
        <v>0</v>
      </c>
      <c r="E167" s="931">
        <v>0</v>
      </c>
      <c r="F167" s="932">
        <v>0</v>
      </c>
      <c r="G167" s="933">
        <v>0</v>
      </c>
      <c r="H167" s="933">
        <v>0</v>
      </c>
      <c r="I167" s="933">
        <v>0</v>
      </c>
      <c r="J167" s="933">
        <v>0</v>
      </c>
      <c r="K167" s="933">
        <v>30</v>
      </c>
      <c r="L167" s="933">
        <v>0</v>
      </c>
      <c r="M167" s="934">
        <v>0.58895384346915602</v>
      </c>
      <c r="N167" s="935">
        <v>0</v>
      </c>
      <c r="O167" s="935">
        <v>6.5373876625076294E-2</v>
      </c>
      <c r="P167" s="912"/>
    </row>
    <row r="168" spans="1:16">
      <c r="A168" s="929" t="s">
        <v>3961</v>
      </c>
      <c r="B168" s="930">
        <v>0</v>
      </c>
      <c r="C168" s="931">
        <v>5</v>
      </c>
      <c r="D168" s="931">
        <v>0</v>
      </c>
      <c r="E168" s="931">
        <v>0</v>
      </c>
      <c r="F168" s="932">
        <v>0</v>
      </c>
      <c r="G168" s="933">
        <v>0</v>
      </c>
      <c r="H168" s="933">
        <v>0</v>
      </c>
      <c r="I168" s="933">
        <v>0</v>
      </c>
      <c r="J168" s="933">
        <v>5</v>
      </c>
      <c r="K168" s="933">
        <v>0</v>
      </c>
      <c r="L168" s="933">
        <v>0</v>
      </c>
      <c r="M168" s="934">
        <v>0</v>
      </c>
      <c r="N168" s="935">
        <v>0</v>
      </c>
      <c r="O168" s="935">
        <v>0</v>
      </c>
      <c r="P168" s="912"/>
    </row>
    <row r="169" spans="1:16">
      <c r="A169" s="929" t="s">
        <v>3963</v>
      </c>
      <c r="B169" s="930">
        <v>0</v>
      </c>
      <c r="C169" s="931">
        <v>0</v>
      </c>
      <c r="D169" s="931">
        <v>0</v>
      </c>
      <c r="E169" s="931">
        <v>0</v>
      </c>
      <c r="F169" s="932">
        <v>0</v>
      </c>
      <c r="G169" s="933">
        <v>0</v>
      </c>
      <c r="H169" s="933">
        <v>0</v>
      </c>
      <c r="I169" s="933">
        <v>0</v>
      </c>
      <c r="J169" s="933">
        <v>0</v>
      </c>
      <c r="K169" s="933">
        <v>0</v>
      </c>
      <c r="L169" s="933">
        <v>0</v>
      </c>
      <c r="M169" s="934">
        <v>0</v>
      </c>
      <c r="N169" s="935">
        <v>0</v>
      </c>
      <c r="O169" s="935">
        <v>0</v>
      </c>
      <c r="P169" s="912"/>
    </row>
    <row r="170" spans="1:16">
      <c r="A170" s="929" t="s">
        <v>3964</v>
      </c>
      <c r="B170" s="930">
        <v>0</v>
      </c>
      <c r="C170" s="931">
        <v>13</v>
      </c>
      <c r="D170" s="931">
        <v>0</v>
      </c>
      <c r="E170" s="931">
        <v>0</v>
      </c>
      <c r="F170" s="932">
        <v>0</v>
      </c>
      <c r="G170" s="933">
        <v>0</v>
      </c>
      <c r="H170" s="933">
        <v>0</v>
      </c>
      <c r="I170" s="933">
        <v>0</v>
      </c>
      <c r="J170" s="933">
        <v>0</v>
      </c>
      <c r="K170" s="933">
        <v>13</v>
      </c>
      <c r="L170" s="933">
        <v>0</v>
      </c>
      <c r="M170" s="934">
        <v>0.255213332169968</v>
      </c>
      <c r="N170" s="935">
        <v>0</v>
      </c>
      <c r="O170" s="935">
        <v>2.8357036907774202E-2</v>
      </c>
      <c r="P170" s="912"/>
    </row>
    <row r="171" spans="1:16">
      <c r="A171" s="929" t="s">
        <v>3968</v>
      </c>
      <c r="B171" s="930">
        <v>10</v>
      </c>
      <c r="C171" s="931">
        <v>36</v>
      </c>
      <c r="D171" s="931">
        <v>0</v>
      </c>
      <c r="E171" s="931">
        <v>0</v>
      </c>
      <c r="F171" s="932">
        <v>0</v>
      </c>
      <c r="G171" s="933">
        <v>0</v>
      </c>
      <c r="H171" s="933">
        <v>0</v>
      </c>
      <c r="I171" s="933">
        <v>0</v>
      </c>
      <c r="J171" s="933">
        <v>46</v>
      </c>
      <c r="K171" s="933">
        <v>0</v>
      </c>
      <c r="L171" s="933">
        <v>0</v>
      </c>
      <c r="M171" s="934">
        <v>0</v>
      </c>
      <c r="N171" s="935">
        <v>0</v>
      </c>
      <c r="O171" s="935">
        <v>0</v>
      </c>
      <c r="P171" s="912"/>
    </row>
    <row r="172" spans="1:16">
      <c r="A172" s="929" t="s">
        <v>3969</v>
      </c>
      <c r="B172" s="930">
        <v>0</v>
      </c>
      <c r="C172" s="931">
        <v>220</v>
      </c>
      <c r="D172" s="931">
        <v>0</v>
      </c>
      <c r="E172" s="931">
        <v>0</v>
      </c>
      <c r="F172" s="932">
        <v>0</v>
      </c>
      <c r="G172" s="933">
        <v>0</v>
      </c>
      <c r="H172" s="933">
        <v>0</v>
      </c>
      <c r="I172" s="933">
        <v>0</v>
      </c>
      <c r="J172" s="933">
        <v>0</v>
      </c>
      <c r="K172" s="933">
        <v>220</v>
      </c>
      <c r="L172" s="933">
        <v>0</v>
      </c>
      <c r="M172" s="934">
        <v>4.3189948521071502</v>
      </c>
      <c r="N172" s="935">
        <v>0</v>
      </c>
      <c r="O172" s="935">
        <v>0.47988831690079398</v>
      </c>
      <c r="P172" s="912"/>
    </row>
    <row r="173" spans="1:16">
      <c r="A173" s="929" t="s">
        <v>3970</v>
      </c>
      <c r="B173" s="930">
        <v>9</v>
      </c>
      <c r="C173" s="931">
        <v>45</v>
      </c>
      <c r="D173" s="931">
        <v>0</v>
      </c>
      <c r="E173" s="931">
        <v>0</v>
      </c>
      <c r="F173" s="932">
        <v>0</v>
      </c>
      <c r="G173" s="933">
        <v>0</v>
      </c>
      <c r="H173" s="933">
        <v>0</v>
      </c>
      <c r="I173" s="933">
        <v>0</v>
      </c>
      <c r="J173" s="933">
        <v>0</v>
      </c>
      <c r="K173" s="933">
        <v>54</v>
      </c>
      <c r="L173" s="933">
        <v>0</v>
      </c>
      <c r="M173" s="934">
        <v>1.0601169182444801</v>
      </c>
      <c r="N173" s="935">
        <v>0</v>
      </c>
      <c r="O173" s="935">
        <v>0.117790768693831</v>
      </c>
      <c r="P173" s="912"/>
    </row>
    <row r="174" spans="1:16">
      <c r="A174" s="929" t="s">
        <v>4214</v>
      </c>
      <c r="B174" s="930">
        <v>0</v>
      </c>
      <c r="C174" s="931">
        <v>0</v>
      </c>
      <c r="D174" s="931">
        <v>0</v>
      </c>
      <c r="E174" s="931">
        <v>0</v>
      </c>
      <c r="F174" s="932">
        <v>0</v>
      </c>
      <c r="G174" s="933">
        <v>0</v>
      </c>
      <c r="H174" s="933">
        <v>0</v>
      </c>
      <c r="I174" s="933">
        <v>0</v>
      </c>
      <c r="J174" s="933">
        <v>0</v>
      </c>
      <c r="K174" s="933">
        <v>0</v>
      </c>
      <c r="L174" s="933">
        <v>0</v>
      </c>
      <c r="M174" s="934">
        <v>0</v>
      </c>
      <c r="N174" s="935">
        <v>0</v>
      </c>
      <c r="O174" s="935">
        <v>0</v>
      </c>
      <c r="P174" s="912"/>
    </row>
    <row r="175" spans="1:16">
      <c r="A175" s="929" t="s">
        <v>3972</v>
      </c>
      <c r="B175" s="930">
        <v>2680</v>
      </c>
      <c r="C175" s="931">
        <v>2488</v>
      </c>
      <c r="D175" s="931">
        <v>-1000</v>
      </c>
      <c r="E175" s="931">
        <v>0</v>
      </c>
      <c r="F175" s="932">
        <v>0</v>
      </c>
      <c r="G175" s="933">
        <v>0</v>
      </c>
      <c r="H175" s="933">
        <v>0</v>
      </c>
      <c r="I175" s="933">
        <v>0</v>
      </c>
      <c r="J175" s="933">
        <v>0</v>
      </c>
      <c r="K175" s="933">
        <v>6168</v>
      </c>
      <c r="L175" s="933">
        <v>0</v>
      </c>
      <c r="M175" s="934">
        <v>98.889276677427802</v>
      </c>
      <c r="N175" s="935">
        <v>2.6908646714946301E-2</v>
      </c>
      <c r="O175" s="935">
        <v>10.938364889625699</v>
      </c>
      <c r="P175" s="912"/>
    </row>
    <row r="176" spans="1:16">
      <c r="A176" s="929" t="s">
        <v>3973</v>
      </c>
      <c r="B176" s="930">
        <v>0</v>
      </c>
      <c r="C176" s="931">
        <v>0</v>
      </c>
      <c r="D176" s="931">
        <v>0</v>
      </c>
      <c r="E176" s="931">
        <v>0</v>
      </c>
      <c r="F176" s="932">
        <v>0</v>
      </c>
      <c r="G176" s="933">
        <v>0</v>
      </c>
      <c r="H176" s="933">
        <v>0</v>
      </c>
      <c r="I176" s="933">
        <v>0</v>
      </c>
      <c r="J176" s="933">
        <v>0</v>
      </c>
      <c r="K176" s="933">
        <v>0</v>
      </c>
      <c r="L176" s="933">
        <v>0</v>
      </c>
      <c r="M176" s="934">
        <v>0</v>
      </c>
      <c r="N176" s="935">
        <v>0</v>
      </c>
      <c r="O176" s="935">
        <v>0</v>
      </c>
      <c r="P176" s="912"/>
    </row>
    <row r="177" spans="1:16">
      <c r="A177" s="929" t="s">
        <v>3974</v>
      </c>
      <c r="B177" s="930">
        <v>0</v>
      </c>
      <c r="C177" s="931">
        <v>3</v>
      </c>
      <c r="D177" s="931">
        <v>0</v>
      </c>
      <c r="E177" s="931">
        <v>13</v>
      </c>
      <c r="F177" s="932">
        <v>0</v>
      </c>
      <c r="G177" s="933">
        <v>0</v>
      </c>
      <c r="H177" s="933">
        <v>0</v>
      </c>
      <c r="I177" s="933">
        <v>0</v>
      </c>
      <c r="J177" s="933">
        <v>0</v>
      </c>
      <c r="K177" s="933">
        <v>0</v>
      </c>
      <c r="L177" s="933">
        <v>0</v>
      </c>
      <c r="M177" s="934">
        <v>0</v>
      </c>
      <c r="N177" s="935">
        <v>0</v>
      </c>
      <c r="O177" s="935">
        <v>0</v>
      </c>
      <c r="P177" s="912"/>
    </row>
    <row r="178" spans="1:16">
      <c r="A178" s="929" t="s">
        <v>4215</v>
      </c>
      <c r="B178" s="930">
        <v>0</v>
      </c>
      <c r="C178" s="931">
        <v>78</v>
      </c>
      <c r="D178" s="931">
        <v>0</v>
      </c>
      <c r="E178" s="931">
        <v>0</v>
      </c>
      <c r="F178" s="932">
        <v>0</v>
      </c>
      <c r="G178" s="933">
        <v>0</v>
      </c>
      <c r="H178" s="933">
        <v>0</v>
      </c>
      <c r="I178" s="933">
        <v>0</v>
      </c>
      <c r="J178" s="933">
        <v>78</v>
      </c>
      <c r="K178" s="933">
        <v>0</v>
      </c>
      <c r="L178" s="933">
        <v>0</v>
      </c>
      <c r="M178" s="934">
        <v>0</v>
      </c>
      <c r="N178" s="935">
        <v>0</v>
      </c>
      <c r="O178" s="935">
        <v>0</v>
      </c>
      <c r="P178" s="912"/>
    </row>
    <row r="179" spans="1:16">
      <c r="A179" s="929" t="s">
        <v>4216</v>
      </c>
      <c r="B179" s="930">
        <v>300</v>
      </c>
      <c r="C179" s="931">
        <v>9</v>
      </c>
      <c r="D179" s="931">
        <v>0</v>
      </c>
      <c r="E179" s="931">
        <v>0</v>
      </c>
      <c r="F179" s="932">
        <v>0</v>
      </c>
      <c r="G179" s="933">
        <v>0</v>
      </c>
      <c r="H179" s="933">
        <v>0</v>
      </c>
      <c r="I179" s="933">
        <v>0</v>
      </c>
      <c r="J179" s="933">
        <v>309</v>
      </c>
      <c r="K179" s="933">
        <v>0</v>
      </c>
      <c r="L179" s="933">
        <v>0</v>
      </c>
      <c r="M179" s="934">
        <v>0</v>
      </c>
      <c r="N179" s="935">
        <v>0</v>
      </c>
      <c r="O179" s="935">
        <v>0</v>
      </c>
      <c r="P179" s="912"/>
    </row>
    <row r="180" spans="1:16">
      <c r="A180" s="929" t="s">
        <v>3977</v>
      </c>
      <c r="B180" s="930">
        <v>0</v>
      </c>
      <c r="C180" s="931">
        <v>1300</v>
      </c>
      <c r="D180" s="931">
        <v>0</v>
      </c>
      <c r="E180" s="931">
        <v>0</v>
      </c>
      <c r="F180" s="932">
        <v>0</v>
      </c>
      <c r="G180" s="933">
        <v>0</v>
      </c>
      <c r="H180" s="933">
        <v>0</v>
      </c>
      <c r="I180" s="933">
        <v>0</v>
      </c>
      <c r="J180" s="933">
        <v>1300</v>
      </c>
      <c r="K180" s="933">
        <v>0</v>
      </c>
      <c r="L180" s="933">
        <v>0</v>
      </c>
      <c r="M180" s="934">
        <v>0</v>
      </c>
      <c r="N180" s="935">
        <v>0</v>
      </c>
      <c r="O180" s="935">
        <v>0</v>
      </c>
      <c r="P180" s="912"/>
    </row>
    <row r="181" spans="1:16">
      <c r="A181" s="924"/>
      <c r="B181" s="925"/>
      <c r="C181" s="926"/>
      <c r="D181" s="926"/>
      <c r="E181" s="926"/>
      <c r="F181" s="925"/>
      <c r="G181" s="926"/>
      <c r="H181" s="926"/>
      <c r="I181" s="926"/>
      <c r="J181" s="926"/>
      <c r="K181" s="926"/>
      <c r="L181" s="926"/>
      <c r="M181" s="927"/>
      <c r="N181" s="928"/>
      <c r="O181" s="928"/>
      <c r="P181" s="912"/>
    </row>
    <row r="182" spans="1:16">
      <c r="A182" s="917" t="s">
        <v>4217</v>
      </c>
      <c r="B182" s="918">
        <v>71535</v>
      </c>
      <c r="C182" s="919">
        <v>31648</v>
      </c>
      <c r="D182" s="919">
        <v>4</v>
      </c>
      <c r="E182" s="919">
        <v>100</v>
      </c>
      <c r="F182" s="920">
        <v>0</v>
      </c>
      <c r="G182" s="921">
        <v>0</v>
      </c>
      <c r="H182" s="921">
        <v>0</v>
      </c>
      <c r="I182" s="921">
        <v>6456</v>
      </c>
      <c r="J182" s="921">
        <v>0</v>
      </c>
      <c r="K182" s="921">
        <v>96661</v>
      </c>
      <c r="L182" s="921">
        <v>0</v>
      </c>
      <c r="M182" s="922">
        <v>65.867986214117494</v>
      </c>
      <c r="N182" s="923">
        <v>2.8937766119884798</v>
      </c>
      <c r="O182" s="923">
        <v>0.42868037256783897</v>
      </c>
      <c r="P182" s="912"/>
    </row>
    <row r="183" spans="1:16">
      <c r="A183" s="929" t="s">
        <v>3979</v>
      </c>
      <c r="B183" s="930">
        <v>0</v>
      </c>
      <c r="C183" s="931">
        <v>9</v>
      </c>
      <c r="D183" s="931">
        <v>0</v>
      </c>
      <c r="E183" s="931">
        <v>0</v>
      </c>
      <c r="F183" s="932">
        <v>0</v>
      </c>
      <c r="G183" s="933">
        <v>0</v>
      </c>
      <c r="H183" s="933">
        <v>0</v>
      </c>
      <c r="I183" s="933">
        <v>0</v>
      </c>
      <c r="J183" s="933">
        <v>0</v>
      </c>
      <c r="K183" s="933">
        <v>9</v>
      </c>
      <c r="L183" s="933">
        <v>0</v>
      </c>
      <c r="M183" s="934">
        <v>3.2981415234272699E-3</v>
      </c>
      <c r="N183" s="935">
        <v>3.4355640869034102E-4</v>
      </c>
      <c r="O183" s="935">
        <v>4.1226769042840899E-5</v>
      </c>
      <c r="P183" s="912"/>
    </row>
    <row r="184" spans="1:16">
      <c r="A184" s="929" t="s">
        <v>3980</v>
      </c>
      <c r="B184" s="930">
        <v>3533</v>
      </c>
      <c r="C184" s="931">
        <v>26</v>
      </c>
      <c r="D184" s="931">
        <v>0</v>
      </c>
      <c r="E184" s="931">
        <v>0</v>
      </c>
      <c r="F184" s="932">
        <v>0</v>
      </c>
      <c r="G184" s="933">
        <v>0</v>
      </c>
      <c r="H184" s="933">
        <v>0</v>
      </c>
      <c r="I184" s="933">
        <v>262</v>
      </c>
      <c r="J184" s="933">
        <v>0</v>
      </c>
      <c r="K184" s="933">
        <v>3297</v>
      </c>
      <c r="L184" s="933">
        <v>0</v>
      </c>
      <c r="M184" s="934">
        <v>1.5462328767123299</v>
      </c>
      <c r="N184" s="935">
        <v>0.12988356164383599</v>
      </c>
      <c r="O184" s="935">
        <v>1.23698630136986E-2</v>
      </c>
      <c r="P184" s="912"/>
    </row>
    <row r="185" spans="1:16">
      <c r="A185" s="929" t="s">
        <v>3981</v>
      </c>
      <c r="B185" s="930">
        <v>1023</v>
      </c>
      <c r="C185" s="931">
        <v>19</v>
      </c>
      <c r="D185" s="931">
        <v>0</v>
      </c>
      <c r="E185" s="931">
        <v>0</v>
      </c>
      <c r="F185" s="932">
        <v>0</v>
      </c>
      <c r="G185" s="933">
        <v>0</v>
      </c>
      <c r="H185" s="933">
        <v>0</v>
      </c>
      <c r="I185" s="933">
        <v>104</v>
      </c>
      <c r="J185" s="933">
        <v>0</v>
      </c>
      <c r="K185" s="933">
        <v>938</v>
      </c>
      <c r="L185" s="933">
        <v>0</v>
      </c>
      <c r="M185" s="934">
        <v>0.59622458773230902</v>
      </c>
      <c r="N185" s="935">
        <v>3.2982636768170301E-2</v>
      </c>
      <c r="O185" s="935">
        <v>3.8056888578658099E-3</v>
      </c>
      <c r="P185" s="912"/>
    </row>
    <row r="186" spans="1:16">
      <c r="A186" s="929" t="s">
        <v>3982</v>
      </c>
      <c r="B186" s="930">
        <v>1089</v>
      </c>
      <c r="C186" s="931">
        <v>123</v>
      </c>
      <c r="D186" s="931">
        <v>0</v>
      </c>
      <c r="E186" s="931">
        <v>0</v>
      </c>
      <c r="F186" s="932">
        <v>0</v>
      </c>
      <c r="G186" s="933">
        <v>0</v>
      </c>
      <c r="H186" s="933">
        <v>0</v>
      </c>
      <c r="I186" s="933">
        <v>121</v>
      </c>
      <c r="J186" s="933">
        <v>0</v>
      </c>
      <c r="K186" s="933">
        <v>1091</v>
      </c>
      <c r="L186" s="933">
        <v>0</v>
      </c>
      <c r="M186" s="934">
        <v>0.33126952272925603</v>
      </c>
      <c r="N186" s="935">
        <v>2.48452142046942E-2</v>
      </c>
      <c r="O186" s="935">
        <v>4.1408690341157E-3</v>
      </c>
      <c r="P186" s="912"/>
    </row>
    <row r="187" spans="1:16">
      <c r="A187" s="929" t="s">
        <v>3983</v>
      </c>
      <c r="B187" s="930">
        <v>0</v>
      </c>
      <c r="C187" s="931">
        <v>2</v>
      </c>
      <c r="D187" s="931">
        <v>0</v>
      </c>
      <c r="E187" s="931">
        <v>0</v>
      </c>
      <c r="F187" s="932">
        <v>0</v>
      </c>
      <c r="G187" s="933">
        <v>0</v>
      </c>
      <c r="H187" s="933">
        <v>0</v>
      </c>
      <c r="I187" s="933">
        <v>0</v>
      </c>
      <c r="J187" s="933">
        <v>0</v>
      </c>
      <c r="K187" s="933">
        <v>2</v>
      </c>
      <c r="L187" s="933">
        <v>0</v>
      </c>
      <c r="M187" s="934">
        <v>8.2540790506936603E-4</v>
      </c>
      <c r="N187" s="935">
        <v>9.3796352848791493E-5</v>
      </c>
      <c r="O187" s="935">
        <v>1.50074164558067E-5</v>
      </c>
      <c r="P187" s="912"/>
    </row>
    <row r="188" spans="1:16">
      <c r="A188" s="929" t="s">
        <v>3984</v>
      </c>
      <c r="B188" s="930">
        <v>0</v>
      </c>
      <c r="C188" s="931">
        <v>1</v>
      </c>
      <c r="D188" s="931">
        <v>0</v>
      </c>
      <c r="E188" s="931">
        <v>0</v>
      </c>
      <c r="F188" s="932">
        <v>0</v>
      </c>
      <c r="G188" s="933">
        <v>0</v>
      </c>
      <c r="H188" s="933">
        <v>0</v>
      </c>
      <c r="I188" s="933">
        <v>0</v>
      </c>
      <c r="J188" s="933">
        <v>0</v>
      </c>
      <c r="K188" s="933">
        <v>1</v>
      </c>
      <c r="L188" s="933">
        <v>0</v>
      </c>
      <c r="M188" s="934">
        <v>3.2196143442980501E-4</v>
      </c>
      <c r="N188" s="935">
        <v>2.19876101561818E-5</v>
      </c>
      <c r="O188" s="935">
        <v>1.5705435825844201E-6</v>
      </c>
      <c r="P188" s="912"/>
    </row>
    <row r="189" spans="1:16">
      <c r="A189" s="929" t="s">
        <v>4218</v>
      </c>
      <c r="B189" s="930">
        <v>0</v>
      </c>
      <c r="C189" s="931">
        <v>0</v>
      </c>
      <c r="D189" s="931">
        <v>0</v>
      </c>
      <c r="E189" s="931">
        <v>0</v>
      </c>
      <c r="F189" s="932">
        <v>0</v>
      </c>
      <c r="G189" s="933">
        <v>0</v>
      </c>
      <c r="H189" s="933">
        <v>0</v>
      </c>
      <c r="I189" s="933">
        <v>0</v>
      </c>
      <c r="J189" s="933">
        <v>0</v>
      </c>
      <c r="K189" s="933">
        <v>0</v>
      </c>
      <c r="L189" s="933">
        <v>0</v>
      </c>
      <c r="M189" s="934">
        <v>0</v>
      </c>
      <c r="N189" s="935">
        <v>0</v>
      </c>
      <c r="O189" s="935">
        <v>0</v>
      </c>
      <c r="P189" s="912"/>
    </row>
    <row r="190" spans="1:16">
      <c r="A190" s="929" t="s">
        <v>3985</v>
      </c>
      <c r="B190" s="930">
        <v>0</v>
      </c>
      <c r="C190" s="931">
        <v>9</v>
      </c>
      <c r="D190" s="931">
        <v>0</v>
      </c>
      <c r="E190" s="931">
        <v>0</v>
      </c>
      <c r="F190" s="932">
        <v>0</v>
      </c>
      <c r="G190" s="933">
        <v>0</v>
      </c>
      <c r="H190" s="933">
        <v>0</v>
      </c>
      <c r="I190" s="933">
        <v>0</v>
      </c>
      <c r="J190" s="933">
        <v>0</v>
      </c>
      <c r="K190" s="933">
        <v>9</v>
      </c>
      <c r="L190" s="933">
        <v>0</v>
      </c>
      <c r="M190" s="934">
        <v>4.0166652124596497E-3</v>
      </c>
      <c r="N190" s="935">
        <v>8.52019893552046E-5</v>
      </c>
      <c r="O190" s="935">
        <v>1.2171712765029199E-5</v>
      </c>
      <c r="P190" s="912"/>
    </row>
    <row r="191" spans="1:16">
      <c r="A191" s="929" t="s">
        <v>3986</v>
      </c>
      <c r="B191" s="930">
        <v>0</v>
      </c>
      <c r="C191" s="931">
        <v>99</v>
      </c>
      <c r="D191" s="931">
        <v>0</v>
      </c>
      <c r="E191" s="931">
        <v>0</v>
      </c>
      <c r="F191" s="932">
        <v>0</v>
      </c>
      <c r="G191" s="933">
        <v>0</v>
      </c>
      <c r="H191" s="933">
        <v>0</v>
      </c>
      <c r="I191" s="933">
        <v>0</v>
      </c>
      <c r="J191" s="933">
        <v>0</v>
      </c>
      <c r="K191" s="933">
        <v>99</v>
      </c>
      <c r="L191" s="933">
        <v>0</v>
      </c>
      <c r="M191" s="934">
        <v>4.4053747491492899E-2</v>
      </c>
      <c r="N191" s="935">
        <v>1.03655876450571E-3</v>
      </c>
      <c r="O191" s="935">
        <v>1.2956984556321399E-4</v>
      </c>
      <c r="P191" s="912"/>
    </row>
    <row r="192" spans="1:16">
      <c r="A192" s="929" t="s">
        <v>3987</v>
      </c>
      <c r="B192" s="930">
        <v>2942</v>
      </c>
      <c r="C192" s="931">
        <v>1</v>
      </c>
      <c r="D192" s="931">
        <v>0</v>
      </c>
      <c r="E192" s="931">
        <v>0</v>
      </c>
      <c r="F192" s="932">
        <v>0</v>
      </c>
      <c r="G192" s="933">
        <v>0</v>
      </c>
      <c r="H192" s="933">
        <v>0</v>
      </c>
      <c r="I192" s="933">
        <v>294</v>
      </c>
      <c r="J192" s="933">
        <v>0</v>
      </c>
      <c r="K192" s="933">
        <v>2649</v>
      </c>
      <c r="L192" s="933">
        <v>0</v>
      </c>
      <c r="M192" s="934">
        <v>1.6583696885088599</v>
      </c>
      <c r="N192" s="935">
        <v>7.1072986650379505E-2</v>
      </c>
      <c r="O192" s="935">
        <v>1.8952796440101199E-2</v>
      </c>
      <c r="P192" s="912"/>
    </row>
    <row r="193" spans="1:16">
      <c r="A193" s="929" t="s">
        <v>3988</v>
      </c>
      <c r="B193" s="930">
        <v>5615</v>
      </c>
      <c r="C193" s="931">
        <v>0</v>
      </c>
      <c r="D193" s="931">
        <v>0</v>
      </c>
      <c r="E193" s="931">
        <v>0</v>
      </c>
      <c r="F193" s="932">
        <v>0</v>
      </c>
      <c r="G193" s="933">
        <v>0</v>
      </c>
      <c r="H193" s="933">
        <v>0</v>
      </c>
      <c r="I193" s="933">
        <v>562</v>
      </c>
      <c r="J193" s="933">
        <v>0</v>
      </c>
      <c r="K193" s="933">
        <v>5053</v>
      </c>
      <c r="L193" s="933">
        <v>0</v>
      </c>
      <c r="M193" s="934">
        <v>1.5541248582148199</v>
      </c>
      <c r="N193" s="935">
        <v>8.2886659104790206E-2</v>
      </c>
      <c r="O193" s="935">
        <v>1.03608323880988E-2</v>
      </c>
      <c r="P193" s="912"/>
    </row>
    <row r="194" spans="1:16">
      <c r="A194" s="929" t="s">
        <v>3989</v>
      </c>
      <c r="B194" s="930">
        <v>3093</v>
      </c>
      <c r="C194" s="931">
        <v>1</v>
      </c>
      <c r="D194" s="931">
        <v>0</v>
      </c>
      <c r="E194" s="931">
        <v>0</v>
      </c>
      <c r="F194" s="932">
        <v>0</v>
      </c>
      <c r="G194" s="933">
        <v>0</v>
      </c>
      <c r="H194" s="933">
        <v>0</v>
      </c>
      <c r="I194" s="933">
        <v>309</v>
      </c>
      <c r="J194" s="933">
        <v>0</v>
      </c>
      <c r="K194" s="933">
        <v>2785</v>
      </c>
      <c r="L194" s="933">
        <v>0</v>
      </c>
      <c r="M194" s="934">
        <v>1.2155974609545399</v>
      </c>
      <c r="N194" s="935">
        <v>5.8137269871738902E-2</v>
      </c>
      <c r="O194" s="935">
        <v>1.05704127039525E-2</v>
      </c>
      <c r="P194" s="912"/>
    </row>
    <row r="195" spans="1:16">
      <c r="A195" s="929" t="s">
        <v>3990</v>
      </c>
      <c r="B195" s="930">
        <v>13832</v>
      </c>
      <c r="C195" s="931">
        <v>0</v>
      </c>
      <c r="D195" s="931">
        <v>0</v>
      </c>
      <c r="E195" s="931">
        <v>1</v>
      </c>
      <c r="F195" s="932">
        <v>0</v>
      </c>
      <c r="G195" s="933">
        <v>0</v>
      </c>
      <c r="H195" s="933">
        <v>0</v>
      </c>
      <c r="I195" s="933">
        <v>558</v>
      </c>
      <c r="J195" s="933">
        <v>0</v>
      </c>
      <c r="K195" s="933">
        <v>13273</v>
      </c>
      <c r="L195" s="933">
        <v>0</v>
      </c>
      <c r="M195" s="934">
        <v>5.8976313148939896</v>
      </c>
      <c r="N195" s="935">
        <v>0.252755627781171</v>
      </c>
      <c r="O195" s="935">
        <v>5.6167917284704598E-2</v>
      </c>
      <c r="P195" s="912"/>
    </row>
    <row r="196" spans="1:16">
      <c r="A196" s="929" t="s">
        <v>3991</v>
      </c>
      <c r="B196" s="930">
        <v>21635</v>
      </c>
      <c r="C196" s="931">
        <v>71</v>
      </c>
      <c r="D196" s="931">
        <v>0</v>
      </c>
      <c r="E196" s="931">
        <v>1</v>
      </c>
      <c r="F196" s="932">
        <v>0</v>
      </c>
      <c r="G196" s="933">
        <v>0</v>
      </c>
      <c r="H196" s="933">
        <v>0</v>
      </c>
      <c r="I196" s="933">
        <v>2171</v>
      </c>
      <c r="J196" s="933">
        <v>0</v>
      </c>
      <c r="K196" s="933">
        <v>19534</v>
      </c>
      <c r="L196" s="933">
        <v>0</v>
      </c>
      <c r="M196" s="934">
        <v>10.379727772445699</v>
      </c>
      <c r="N196" s="935">
        <v>0.46529814152342702</v>
      </c>
      <c r="O196" s="935">
        <v>7.1584329465142593E-2</v>
      </c>
      <c r="P196" s="912"/>
    </row>
    <row r="197" spans="1:16">
      <c r="A197" s="929" t="s">
        <v>4219</v>
      </c>
      <c r="B197" s="930">
        <v>1273</v>
      </c>
      <c r="C197" s="931">
        <v>0</v>
      </c>
      <c r="D197" s="931">
        <v>0</v>
      </c>
      <c r="E197" s="931">
        <v>0</v>
      </c>
      <c r="F197" s="932">
        <v>0</v>
      </c>
      <c r="G197" s="933">
        <v>0</v>
      </c>
      <c r="H197" s="933">
        <v>0</v>
      </c>
      <c r="I197" s="933">
        <v>52</v>
      </c>
      <c r="J197" s="933">
        <v>0</v>
      </c>
      <c r="K197" s="933">
        <v>1221</v>
      </c>
      <c r="L197" s="933">
        <v>0</v>
      </c>
      <c r="M197" s="934">
        <v>0.70739377017712202</v>
      </c>
      <c r="N197" s="935">
        <v>4.6422716167873697E-2</v>
      </c>
      <c r="O197" s="935">
        <v>4.4212110636070202E-3</v>
      </c>
      <c r="P197" s="912"/>
    </row>
    <row r="198" spans="1:16">
      <c r="A198" s="929" t="s">
        <v>3992</v>
      </c>
      <c r="B198" s="930">
        <v>1624</v>
      </c>
      <c r="C198" s="931">
        <v>31</v>
      </c>
      <c r="D198" s="931">
        <v>0</v>
      </c>
      <c r="E198" s="931">
        <v>0</v>
      </c>
      <c r="F198" s="932">
        <v>0</v>
      </c>
      <c r="G198" s="933">
        <v>0</v>
      </c>
      <c r="H198" s="933">
        <v>0</v>
      </c>
      <c r="I198" s="933">
        <v>166</v>
      </c>
      <c r="J198" s="933">
        <v>0</v>
      </c>
      <c r="K198" s="933">
        <v>1489</v>
      </c>
      <c r="L198" s="933">
        <v>0</v>
      </c>
      <c r="M198" s="934">
        <v>1.1705688857865799</v>
      </c>
      <c r="N198" s="935">
        <v>8.8344821568798498E-2</v>
      </c>
      <c r="O198" s="935">
        <v>8.8344821568798505E-3</v>
      </c>
      <c r="P198" s="912"/>
    </row>
    <row r="199" spans="1:16">
      <c r="A199" s="929" t="s">
        <v>3993</v>
      </c>
      <c r="B199" s="930">
        <v>0</v>
      </c>
      <c r="C199" s="931">
        <v>51</v>
      </c>
      <c r="D199" s="931">
        <v>0</v>
      </c>
      <c r="E199" s="931">
        <v>0</v>
      </c>
      <c r="F199" s="932">
        <v>0</v>
      </c>
      <c r="G199" s="933">
        <v>0</v>
      </c>
      <c r="H199" s="933">
        <v>0</v>
      </c>
      <c r="I199" s="933">
        <v>5</v>
      </c>
      <c r="J199" s="933">
        <v>0</v>
      </c>
      <c r="K199" s="933">
        <v>46</v>
      </c>
      <c r="L199" s="933">
        <v>0</v>
      </c>
      <c r="M199" s="934">
        <v>4.7611464968152897E-2</v>
      </c>
      <c r="N199" s="935">
        <v>3.8089171974522301E-3</v>
      </c>
      <c r="O199" s="935">
        <v>2.1974522292993599E-4</v>
      </c>
      <c r="P199" s="912"/>
    </row>
    <row r="200" spans="1:16">
      <c r="A200" s="929" t="s">
        <v>3994</v>
      </c>
      <c r="B200" s="930">
        <v>0</v>
      </c>
      <c r="C200" s="931">
        <v>9</v>
      </c>
      <c r="D200" s="931">
        <v>0</v>
      </c>
      <c r="E200" s="931">
        <v>0</v>
      </c>
      <c r="F200" s="932">
        <v>0</v>
      </c>
      <c r="G200" s="933">
        <v>0</v>
      </c>
      <c r="H200" s="933">
        <v>0</v>
      </c>
      <c r="I200" s="933">
        <v>0</v>
      </c>
      <c r="J200" s="933">
        <v>0</v>
      </c>
      <c r="K200" s="933">
        <v>9</v>
      </c>
      <c r="L200" s="933">
        <v>0</v>
      </c>
      <c r="M200" s="934">
        <v>1.1190123025914E-2</v>
      </c>
      <c r="N200" s="935">
        <v>9.8846086728906699E-4</v>
      </c>
      <c r="O200" s="935">
        <v>9.3251025215949695E-5</v>
      </c>
      <c r="P200" s="912"/>
    </row>
    <row r="201" spans="1:16">
      <c r="A201" s="929" t="s">
        <v>3995</v>
      </c>
      <c r="B201" s="930">
        <v>4187</v>
      </c>
      <c r="C201" s="931">
        <v>0</v>
      </c>
      <c r="D201" s="931">
        <v>0</v>
      </c>
      <c r="E201" s="931">
        <v>0</v>
      </c>
      <c r="F201" s="932">
        <v>0</v>
      </c>
      <c r="G201" s="933">
        <v>0</v>
      </c>
      <c r="H201" s="933">
        <v>0</v>
      </c>
      <c r="I201" s="933">
        <v>307</v>
      </c>
      <c r="J201" s="933">
        <v>0</v>
      </c>
      <c r="K201" s="933">
        <v>3880</v>
      </c>
      <c r="L201" s="933">
        <v>0</v>
      </c>
      <c r="M201" s="934">
        <v>2.25636506413053</v>
      </c>
      <c r="N201" s="935">
        <v>6.5507372829595997E-2</v>
      </c>
      <c r="O201" s="935">
        <v>1.4557193962132399E-2</v>
      </c>
      <c r="P201" s="912"/>
    </row>
    <row r="202" spans="1:16">
      <c r="A202" s="929" t="s">
        <v>3996</v>
      </c>
      <c r="B202" s="930">
        <v>31</v>
      </c>
      <c r="C202" s="931">
        <v>2044</v>
      </c>
      <c r="D202" s="931">
        <v>0</v>
      </c>
      <c r="E202" s="931">
        <v>0</v>
      </c>
      <c r="F202" s="932">
        <v>0</v>
      </c>
      <c r="G202" s="933">
        <v>0</v>
      </c>
      <c r="H202" s="933">
        <v>0</v>
      </c>
      <c r="I202" s="933">
        <v>208</v>
      </c>
      <c r="J202" s="933">
        <v>0</v>
      </c>
      <c r="K202" s="933">
        <v>1867</v>
      </c>
      <c r="L202" s="933">
        <v>0</v>
      </c>
      <c r="M202" s="934">
        <v>4.5840136113777197</v>
      </c>
      <c r="N202" s="935">
        <v>0.225779774888753</v>
      </c>
      <c r="O202" s="935">
        <v>2.7367245441060999E-2</v>
      </c>
      <c r="P202" s="912"/>
    </row>
    <row r="203" spans="1:16">
      <c r="A203" s="929" t="s">
        <v>4220</v>
      </c>
      <c r="B203" s="930">
        <v>0</v>
      </c>
      <c r="C203" s="931">
        <v>0</v>
      </c>
      <c r="D203" s="931">
        <v>0</v>
      </c>
      <c r="E203" s="931">
        <v>0</v>
      </c>
      <c r="F203" s="932">
        <v>0</v>
      </c>
      <c r="G203" s="933">
        <v>0</v>
      </c>
      <c r="H203" s="933">
        <v>0</v>
      </c>
      <c r="I203" s="933">
        <v>0</v>
      </c>
      <c r="J203" s="933">
        <v>0</v>
      </c>
      <c r="K203" s="933">
        <v>0</v>
      </c>
      <c r="L203" s="933">
        <v>0</v>
      </c>
      <c r="M203" s="934">
        <v>0</v>
      </c>
      <c r="N203" s="935">
        <v>0</v>
      </c>
      <c r="O203" s="935">
        <v>0</v>
      </c>
      <c r="P203" s="912"/>
    </row>
    <row r="204" spans="1:16">
      <c r="A204" s="929" t="s">
        <v>3997</v>
      </c>
      <c r="B204" s="930">
        <v>7322</v>
      </c>
      <c r="C204" s="931">
        <v>13217</v>
      </c>
      <c r="D204" s="931">
        <v>0</v>
      </c>
      <c r="E204" s="931">
        <v>0</v>
      </c>
      <c r="F204" s="932">
        <v>0</v>
      </c>
      <c r="G204" s="933">
        <v>0</v>
      </c>
      <c r="H204" s="933">
        <v>0</v>
      </c>
      <c r="I204" s="933">
        <v>961</v>
      </c>
      <c r="J204" s="933">
        <v>0</v>
      </c>
      <c r="K204" s="933">
        <v>19578</v>
      </c>
      <c r="L204" s="933">
        <v>0</v>
      </c>
      <c r="M204" s="934">
        <v>16.697927754995199</v>
      </c>
      <c r="N204" s="935">
        <v>0.50819780123898395</v>
      </c>
      <c r="O204" s="935">
        <v>3.62998429456418E-2</v>
      </c>
      <c r="P204" s="912"/>
    </row>
    <row r="205" spans="1:16">
      <c r="A205" s="929" t="s">
        <v>3998</v>
      </c>
      <c r="B205" s="930">
        <v>53</v>
      </c>
      <c r="C205" s="931">
        <v>1</v>
      </c>
      <c r="D205" s="931">
        <v>0</v>
      </c>
      <c r="E205" s="931">
        <v>0</v>
      </c>
      <c r="F205" s="932">
        <v>0</v>
      </c>
      <c r="G205" s="933">
        <v>0</v>
      </c>
      <c r="H205" s="933">
        <v>0</v>
      </c>
      <c r="I205" s="933">
        <v>2</v>
      </c>
      <c r="J205" s="933">
        <v>0</v>
      </c>
      <c r="K205" s="933">
        <v>52</v>
      </c>
      <c r="L205" s="933">
        <v>0</v>
      </c>
      <c r="M205" s="934">
        <v>3.2258965186283899E-2</v>
      </c>
      <c r="N205" s="935">
        <v>1.7921647325713299E-3</v>
      </c>
      <c r="O205" s="935">
        <v>2.6882470988569902E-4</v>
      </c>
      <c r="P205" s="912"/>
    </row>
    <row r="206" spans="1:16">
      <c r="A206" s="929" t="s">
        <v>3999</v>
      </c>
      <c r="B206" s="930">
        <v>0</v>
      </c>
      <c r="C206" s="931">
        <v>122</v>
      </c>
      <c r="D206" s="931">
        <v>0</v>
      </c>
      <c r="E206" s="931">
        <v>0</v>
      </c>
      <c r="F206" s="932">
        <v>0</v>
      </c>
      <c r="G206" s="933">
        <v>0</v>
      </c>
      <c r="H206" s="933">
        <v>0</v>
      </c>
      <c r="I206" s="933">
        <v>0</v>
      </c>
      <c r="J206" s="933">
        <v>0</v>
      </c>
      <c r="K206" s="933">
        <v>122</v>
      </c>
      <c r="L206" s="933">
        <v>0</v>
      </c>
      <c r="M206" s="934">
        <v>0.10147151208445999</v>
      </c>
      <c r="N206" s="935">
        <v>6.4347788151121197E-3</v>
      </c>
      <c r="O206" s="935">
        <v>9.8996597155571108E-4</v>
      </c>
      <c r="P206" s="912"/>
    </row>
    <row r="207" spans="1:16">
      <c r="A207" s="929" t="s">
        <v>4221</v>
      </c>
      <c r="B207" s="930">
        <v>1106</v>
      </c>
      <c r="C207" s="931">
        <v>0</v>
      </c>
      <c r="D207" s="931">
        <v>0</v>
      </c>
      <c r="E207" s="931">
        <v>0</v>
      </c>
      <c r="F207" s="932">
        <v>0</v>
      </c>
      <c r="G207" s="933">
        <v>0</v>
      </c>
      <c r="H207" s="933">
        <v>0</v>
      </c>
      <c r="I207" s="933">
        <v>45</v>
      </c>
      <c r="J207" s="933">
        <v>0</v>
      </c>
      <c r="K207" s="933">
        <v>1061</v>
      </c>
      <c r="L207" s="933">
        <v>0</v>
      </c>
      <c r="M207" s="934">
        <v>1.0548900619492201</v>
      </c>
      <c r="N207" s="935">
        <v>3.8811992845301499E-2</v>
      </c>
      <c r="O207" s="935">
        <v>1.39325102521595E-2</v>
      </c>
      <c r="P207" s="912"/>
    </row>
    <row r="208" spans="1:16">
      <c r="A208" s="929" t="s">
        <v>4000</v>
      </c>
      <c r="B208" s="930">
        <v>3177</v>
      </c>
      <c r="C208" s="931">
        <v>115</v>
      </c>
      <c r="D208" s="931">
        <v>0</v>
      </c>
      <c r="E208" s="931">
        <v>11</v>
      </c>
      <c r="F208" s="932">
        <v>0</v>
      </c>
      <c r="G208" s="933">
        <v>0</v>
      </c>
      <c r="H208" s="933">
        <v>0</v>
      </c>
      <c r="I208" s="933">
        <v>329</v>
      </c>
      <c r="J208" s="933">
        <v>0</v>
      </c>
      <c r="K208" s="933">
        <v>2952</v>
      </c>
      <c r="L208" s="933">
        <v>0</v>
      </c>
      <c r="M208" s="934">
        <v>1.6787069191170101</v>
      </c>
      <c r="N208" s="935">
        <v>0.14752272925573701</v>
      </c>
      <c r="O208" s="935">
        <v>2.0347962655963701E-2</v>
      </c>
      <c r="P208" s="912"/>
    </row>
    <row r="209" spans="1:16">
      <c r="A209" s="929" t="s">
        <v>4001</v>
      </c>
      <c r="B209" s="930">
        <v>0</v>
      </c>
      <c r="C209" s="931">
        <v>0</v>
      </c>
      <c r="D209" s="931">
        <v>0</v>
      </c>
      <c r="E209" s="931">
        <v>0</v>
      </c>
      <c r="F209" s="932">
        <v>0</v>
      </c>
      <c r="G209" s="933">
        <v>0</v>
      </c>
      <c r="H209" s="933">
        <v>0</v>
      </c>
      <c r="I209" s="933">
        <v>0</v>
      </c>
      <c r="J209" s="933">
        <v>0</v>
      </c>
      <c r="K209" s="933">
        <v>0</v>
      </c>
      <c r="L209" s="933">
        <v>0</v>
      </c>
      <c r="M209" s="934">
        <v>0</v>
      </c>
      <c r="N209" s="935">
        <v>0</v>
      </c>
      <c r="O209" s="935">
        <v>0</v>
      </c>
      <c r="P209" s="912"/>
    </row>
    <row r="210" spans="1:16">
      <c r="A210" s="929" t="s">
        <v>4002</v>
      </c>
      <c r="B210" s="930">
        <v>0</v>
      </c>
      <c r="C210" s="931">
        <v>0</v>
      </c>
      <c r="D210" s="931">
        <v>0</v>
      </c>
      <c r="E210" s="931">
        <v>0</v>
      </c>
      <c r="F210" s="932">
        <v>0</v>
      </c>
      <c r="G210" s="933">
        <v>0</v>
      </c>
      <c r="H210" s="933">
        <v>0</v>
      </c>
      <c r="I210" s="933">
        <v>0</v>
      </c>
      <c r="J210" s="933">
        <v>0</v>
      </c>
      <c r="K210" s="933">
        <v>0</v>
      </c>
      <c r="L210" s="933">
        <v>0</v>
      </c>
      <c r="M210" s="934">
        <v>0</v>
      </c>
      <c r="N210" s="935">
        <v>0</v>
      </c>
      <c r="O210" s="935">
        <v>0</v>
      </c>
      <c r="P210" s="912"/>
    </row>
    <row r="211" spans="1:16">
      <c r="A211" s="929" t="s">
        <v>4003</v>
      </c>
      <c r="B211" s="930">
        <v>0</v>
      </c>
      <c r="C211" s="931">
        <v>5</v>
      </c>
      <c r="D211" s="931">
        <v>0</v>
      </c>
      <c r="E211" s="931">
        <v>0</v>
      </c>
      <c r="F211" s="932">
        <v>0</v>
      </c>
      <c r="G211" s="933">
        <v>0</v>
      </c>
      <c r="H211" s="933">
        <v>0</v>
      </c>
      <c r="I211" s="933">
        <v>0</v>
      </c>
      <c r="J211" s="933">
        <v>0</v>
      </c>
      <c r="K211" s="933">
        <v>5</v>
      </c>
      <c r="L211" s="933">
        <v>0</v>
      </c>
      <c r="M211" s="934">
        <v>7.6345868597853597E-4</v>
      </c>
      <c r="N211" s="935">
        <v>1.09065526568362E-5</v>
      </c>
      <c r="O211" s="935">
        <v>0</v>
      </c>
      <c r="P211" s="912"/>
    </row>
    <row r="212" spans="1:16">
      <c r="A212" s="929" t="s">
        <v>4004</v>
      </c>
      <c r="B212" s="930">
        <v>0</v>
      </c>
      <c r="C212" s="931">
        <v>62</v>
      </c>
      <c r="D212" s="931">
        <v>0</v>
      </c>
      <c r="E212" s="931">
        <v>0</v>
      </c>
      <c r="F212" s="932">
        <v>0</v>
      </c>
      <c r="G212" s="933">
        <v>0</v>
      </c>
      <c r="H212" s="933">
        <v>0</v>
      </c>
      <c r="I212" s="933">
        <v>0</v>
      </c>
      <c r="J212" s="933">
        <v>0</v>
      </c>
      <c r="K212" s="933">
        <v>62</v>
      </c>
      <c r="L212" s="933">
        <v>0</v>
      </c>
      <c r="M212" s="934">
        <v>0.106840589826368</v>
      </c>
      <c r="N212" s="935">
        <v>3.3120582846174001E-3</v>
      </c>
      <c r="O212" s="935">
        <v>1.28208707791641E-3</v>
      </c>
      <c r="P212" s="912"/>
    </row>
    <row r="213" spans="1:16">
      <c r="A213" s="929" t="s">
        <v>4005</v>
      </c>
      <c r="B213" s="930">
        <v>0</v>
      </c>
      <c r="C213" s="931">
        <v>8</v>
      </c>
      <c r="D213" s="931">
        <v>-1</v>
      </c>
      <c r="E213" s="931">
        <v>1</v>
      </c>
      <c r="F213" s="932">
        <v>0</v>
      </c>
      <c r="G213" s="933">
        <v>0</v>
      </c>
      <c r="H213" s="933">
        <v>0</v>
      </c>
      <c r="I213" s="933">
        <v>0</v>
      </c>
      <c r="J213" s="933">
        <v>0</v>
      </c>
      <c r="K213" s="933">
        <v>8</v>
      </c>
      <c r="L213" s="933">
        <v>0</v>
      </c>
      <c r="M213" s="934">
        <v>3.3155920076782101E-3</v>
      </c>
      <c r="N213" s="935">
        <v>1.3960387400750401E-4</v>
      </c>
      <c r="O213" s="935">
        <v>3.4900968501875901E-5</v>
      </c>
      <c r="P213" s="912"/>
    </row>
    <row r="214" spans="1:16">
      <c r="A214" s="929" t="s">
        <v>4006</v>
      </c>
      <c r="B214" s="930">
        <v>0</v>
      </c>
      <c r="C214" s="931">
        <v>1108</v>
      </c>
      <c r="D214" s="931">
        <v>0</v>
      </c>
      <c r="E214" s="931">
        <v>6</v>
      </c>
      <c r="F214" s="932">
        <v>0</v>
      </c>
      <c r="G214" s="933">
        <v>0</v>
      </c>
      <c r="H214" s="933">
        <v>0</v>
      </c>
      <c r="I214" s="933">
        <v>0</v>
      </c>
      <c r="J214" s="933">
        <v>0</v>
      </c>
      <c r="K214" s="933">
        <v>1102</v>
      </c>
      <c r="L214" s="933">
        <v>0</v>
      </c>
      <c r="M214" s="934">
        <v>0.74517930372567798</v>
      </c>
      <c r="N214" s="935">
        <v>2.16342378501003E-2</v>
      </c>
      <c r="O214" s="935">
        <v>4.80760841113341E-3</v>
      </c>
      <c r="P214" s="912"/>
    </row>
    <row r="215" spans="1:16">
      <c r="A215" s="929" t="s">
        <v>4007</v>
      </c>
      <c r="B215" s="930">
        <v>0</v>
      </c>
      <c r="C215" s="931">
        <v>80</v>
      </c>
      <c r="D215" s="931">
        <v>3</v>
      </c>
      <c r="E215" s="931">
        <v>0</v>
      </c>
      <c r="F215" s="932">
        <v>0</v>
      </c>
      <c r="G215" s="933">
        <v>0</v>
      </c>
      <c r="H215" s="933">
        <v>0</v>
      </c>
      <c r="I215" s="933">
        <v>0</v>
      </c>
      <c r="J215" s="933">
        <v>0</v>
      </c>
      <c r="K215" s="933">
        <v>77</v>
      </c>
      <c r="L215" s="933">
        <v>0</v>
      </c>
      <c r="M215" s="934">
        <v>0</v>
      </c>
      <c r="N215" s="935">
        <v>0</v>
      </c>
      <c r="O215" s="935">
        <v>0</v>
      </c>
      <c r="P215" s="912"/>
    </row>
    <row r="216" spans="1:16">
      <c r="A216" s="929" t="s">
        <v>4008</v>
      </c>
      <c r="B216" s="930">
        <v>0</v>
      </c>
      <c r="C216" s="931">
        <v>289</v>
      </c>
      <c r="D216" s="931">
        <v>0</v>
      </c>
      <c r="E216" s="931">
        <v>13</v>
      </c>
      <c r="F216" s="932">
        <v>0</v>
      </c>
      <c r="G216" s="933">
        <v>0</v>
      </c>
      <c r="H216" s="933">
        <v>0</v>
      </c>
      <c r="I216" s="933">
        <v>0</v>
      </c>
      <c r="J216" s="933">
        <v>0</v>
      </c>
      <c r="K216" s="933">
        <v>276</v>
      </c>
      <c r="L216" s="933">
        <v>0</v>
      </c>
      <c r="M216" s="934">
        <v>0.35990053223976998</v>
      </c>
      <c r="N216" s="935">
        <v>4.7200069801937002E-3</v>
      </c>
      <c r="O216" s="935">
        <v>1.7700026175726401E-3</v>
      </c>
      <c r="P216" s="912"/>
    </row>
    <row r="217" spans="1:16">
      <c r="A217" s="929" t="s">
        <v>4009</v>
      </c>
      <c r="B217" s="930">
        <v>0</v>
      </c>
      <c r="C217" s="931">
        <v>44</v>
      </c>
      <c r="D217" s="931">
        <v>2</v>
      </c>
      <c r="E217" s="931">
        <v>0</v>
      </c>
      <c r="F217" s="932">
        <v>0</v>
      </c>
      <c r="G217" s="933">
        <v>0</v>
      </c>
      <c r="H217" s="933">
        <v>0</v>
      </c>
      <c r="I217" s="933">
        <v>0</v>
      </c>
      <c r="J217" s="933">
        <v>0</v>
      </c>
      <c r="K217" s="933">
        <v>43</v>
      </c>
      <c r="L217" s="933">
        <v>0</v>
      </c>
      <c r="M217" s="934">
        <v>0.23564457726201901</v>
      </c>
      <c r="N217" s="935">
        <v>1.1554772707442601E-2</v>
      </c>
      <c r="O217" s="935">
        <v>2.00161416979321E-3</v>
      </c>
      <c r="P217" s="912"/>
    </row>
    <row r="218" spans="1:16">
      <c r="A218" s="929" t="s">
        <v>4010</v>
      </c>
      <c r="B218" s="930">
        <v>0</v>
      </c>
      <c r="C218" s="931">
        <v>128</v>
      </c>
      <c r="D218" s="931">
        <v>0</v>
      </c>
      <c r="E218" s="931">
        <v>0</v>
      </c>
      <c r="F218" s="932">
        <v>0</v>
      </c>
      <c r="G218" s="933">
        <v>0</v>
      </c>
      <c r="H218" s="933">
        <v>0</v>
      </c>
      <c r="I218" s="933">
        <v>0</v>
      </c>
      <c r="J218" s="933">
        <v>0</v>
      </c>
      <c r="K218" s="933">
        <v>128</v>
      </c>
      <c r="L218" s="933">
        <v>0</v>
      </c>
      <c r="M218" s="934">
        <v>0.82366285664427197</v>
      </c>
      <c r="N218" s="935">
        <v>3.9368292470116001E-2</v>
      </c>
      <c r="O218" s="935">
        <v>6.9801937003751901E-3</v>
      </c>
      <c r="P218" s="912"/>
    </row>
    <row r="219" spans="1:16">
      <c r="A219" s="929" t="s">
        <v>4011</v>
      </c>
      <c r="B219" s="930">
        <v>0</v>
      </c>
      <c r="C219" s="931">
        <v>1192</v>
      </c>
      <c r="D219" s="931">
        <v>0</v>
      </c>
      <c r="E219" s="931">
        <v>0</v>
      </c>
      <c r="F219" s="932">
        <v>0</v>
      </c>
      <c r="G219" s="933">
        <v>0</v>
      </c>
      <c r="H219" s="933">
        <v>0</v>
      </c>
      <c r="I219" s="933">
        <v>0</v>
      </c>
      <c r="J219" s="933">
        <v>0</v>
      </c>
      <c r="K219" s="933">
        <v>1192</v>
      </c>
      <c r="L219" s="933">
        <v>0</v>
      </c>
      <c r="M219" s="934">
        <v>0.59802809527964396</v>
      </c>
      <c r="N219" s="935">
        <v>5.98028095279644E-2</v>
      </c>
      <c r="O219" s="935">
        <v>1.0400488613559E-2</v>
      </c>
      <c r="P219" s="912"/>
    </row>
    <row r="220" spans="1:16">
      <c r="A220" s="929" t="s">
        <v>4012</v>
      </c>
      <c r="B220" s="930">
        <v>0</v>
      </c>
      <c r="C220" s="931">
        <v>1679</v>
      </c>
      <c r="D220" s="931">
        <v>0</v>
      </c>
      <c r="E220" s="931">
        <v>0</v>
      </c>
      <c r="F220" s="932">
        <v>0</v>
      </c>
      <c r="G220" s="933">
        <v>0</v>
      </c>
      <c r="H220" s="933">
        <v>0</v>
      </c>
      <c r="I220" s="933">
        <v>0</v>
      </c>
      <c r="J220" s="933">
        <v>0</v>
      </c>
      <c r="K220" s="933">
        <v>1679</v>
      </c>
      <c r="L220" s="933">
        <v>0</v>
      </c>
      <c r="M220" s="934">
        <v>3.0031847133757998</v>
      </c>
      <c r="N220" s="935">
        <v>0.12818471337579601</v>
      </c>
      <c r="O220" s="935">
        <v>1.0987261146496801E-2</v>
      </c>
      <c r="P220" s="912"/>
    </row>
    <row r="221" spans="1:16">
      <c r="A221" s="929" t="s">
        <v>4013</v>
      </c>
      <c r="B221" s="930">
        <v>0</v>
      </c>
      <c r="C221" s="931">
        <v>6906</v>
      </c>
      <c r="D221" s="931">
        <v>0</v>
      </c>
      <c r="E221" s="931">
        <v>0</v>
      </c>
      <c r="F221" s="932">
        <v>0</v>
      </c>
      <c r="G221" s="933">
        <v>0</v>
      </c>
      <c r="H221" s="933">
        <v>0</v>
      </c>
      <c r="I221" s="933">
        <v>0</v>
      </c>
      <c r="J221" s="933">
        <v>0</v>
      </c>
      <c r="K221" s="933">
        <v>6906</v>
      </c>
      <c r="L221" s="933">
        <v>0</v>
      </c>
      <c r="M221" s="934">
        <v>4.0673152429979904</v>
      </c>
      <c r="N221" s="935">
        <v>0.18076956635546601</v>
      </c>
      <c r="O221" s="935">
        <v>3.0128261059244401E-2</v>
      </c>
      <c r="P221" s="912"/>
    </row>
    <row r="222" spans="1:16">
      <c r="A222" s="929" t="s">
        <v>4014</v>
      </c>
      <c r="B222" s="930">
        <v>0</v>
      </c>
      <c r="C222" s="931">
        <v>1214</v>
      </c>
      <c r="D222" s="931">
        <v>0</v>
      </c>
      <c r="E222" s="931">
        <v>0</v>
      </c>
      <c r="F222" s="932">
        <v>0</v>
      </c>
      <c r="G222" s="933">
        <v>0</v>
      </c>
      <c r="H222" s="933">
        <v>0</v>
      </c>
      <c r="I222" s="933">
        <v>0</v>
      </c>
      <c r="J222" s="933">
        <v>0</v>
      </c>
      <c r="K222" s="933">
        <v>1214</v>
      </c>
      <c r="L222" s="933">
        <v>0</v>
      </c>
      <c r="M222" s="934">
        <v>1.84308524561557</v>
      </c>
      <c r="N222" s="935">
        <v>5.0684844254428103E-2</v>
      </c>
      <c r="O222" s="935">
        <v>1.6126995899136201E-2</v>
      </c>
      <c r="P222" s="912"/>
    </row>
    <row r="223" spans="1:16">
      <c r="A223" s="929" t="s">
        <v>4015</v>
      </c>
      <c r="B223" s="930">
        <v>0</v>
      </c>
      <c r="C223" s="931">
        <v>0</v>
      </c>
      <c r="D223" s="931">
        <v>0</v>
      </c>
      <c r="E223" s="931">
        <v>37</v>
      </c>
      <c r="F223" s="932">
        <v>0</v>
      </c>
      <c r="G223" s="933">
        <v>0</v>
      </c>
      <c r="H223" s="933">
        <v>0</v>
      </c>
      <c r="I223" s="933">
        <v>0</v>
      </c>
      <c r="J223" s="933">
        <v>0</v>
      </c>
      <c r="K223" s="933">
        <v>0</v>
      </c>
      <c r="L223" s="933">
        <v>0</v>
      </c>
      <c r="M223" s="934">
        <v>0</v>
      </c>
      <c r="N223" s="935">
        <v>0</v>
      </c>
      <c r="O223" s="935">
        <v>0</v>
      </c>
      <c r="P223" s="912"/>
    </row>
    <row r="224" spans="1:16">
      <c r="A224" s="929" t="s">
        <v>4016</v>
      </c>
      <c r="B224" s="930">
        <v>0</v>
      </c>
      <c r="C224" s="931">
        <v>29</v>
      </c>
      <c r="D224" s="931">
        <v>0</v>
      </c>
      <c r="E224" s="931">
        <v>0</v>
      </c>
      <c r="F224" s="932">
        <v>0</v>
      </c>
      <c r="G224" s="933">
        <v>0</v>
      </c>
      <c r="H224" s="933">
        <v>0</v>
      </c>
      <c r="I224" s="933">
        <v>0</v>
      </c>
      <c r="J224" s="933">
        <v>0</v>
      </c>
      <c r="K224" s="933">
        <v>29</v>
      </c>
      <c r="L224" s="933">
        <v>0</v>
      </c>
      <c r="M224" s="934">
        <v>2.5935782217956501E-2</v>
      </c>
      <c r="N224" s="935">
        <v>9.4887008114475204E-4</v>
      </c>
      <c r="O224" s="935">
        <v>2.53032021638601E-4</v>
      </c>
      <c r="P224" s="912"/>
    </row>
    <row r="225" spans="1:16">
      <c r="A225" s="929" t="s">
        <v>4017</v>
      </c>
      <c r="B225" s="930">
        <v>0</v>
      </c>
      <c r="C225" s="931">
        <v>1404</v>
      </c>
      <c r="D225" s="931">
        <v>0</v>
      </c>
      <c r="E225" s="931">
        <v>2</v>
      </c>
      <c r="F225" s="932">
        <v>0</v>
      </c>
      <c r="G225" s="933">
        <v>0</v>
      </c>
      <c r="H225" s="933">
        <v>0</v>
      </c>
      <c r="I225" s="933">
        <v>0</v>
      </c>
      <c r="J225" s="933">
        <v>0</v>
      </c>
      <c r="K225" s="933">
        <v>1402</v>
      </c>
      <c r="L225" s="933">
        <v>0</v>
      </c>
      <c r="M225" s="934">
        <v>0.87158624901840998</v>
      </c>
      <c r="N225" s="935">
        <v>3.7768737457464403E-2</v>
      </c>
      <c r="O225" s="935">
        <v>8.7158624901840995E-3</v>
      </c>
      <c r="P225" s="912"/>
    </row>
    <row r="226" spans="1:16">
      <c r="A226" s="929" t="s">
        <v>4018</v>
      </c>
      <c r="B226" s="930">
        <v>0</v>
      </c>
      <c r="C226" s="931">
        <v>1398</v>
      </c>
      <c r="D226" s="931">
        <v>0</v>
      </c>
      <c r="E226" s="931">
        <v>14</v>
      </c>
      <c r="F226" s="932">
        <v>0</v>
      </c>
      <c r="G226" s="933">
        <v>0</v>
      </c>
      <c r="H226" s="933">
        <v>0</v>
      </c>
      <c r="I226" s="933">
        <v>0</v>
      </c>
      <c r="J226" s="933">
        <v>0</v>
      </c>
      <c r="K226" s="933">
        <v>1384</v>
      </c>
      <c r="L226" s="933">
        <v>0</v>
      </c>
      <c r="M226" s="934">
        <v>1.46448477445249</v>
      </c>
      <c r="N226" s="935">
        <v>9.2651077567402498E-2</v>
      </c>
      <c r="O226" s="935">
        <v>1.7932466625948901E-2</v>
      </c>
      <c r="P226" s="912"/>
    </row>
    <row r="227" spans="1:16">
      <c r="A227" s="929" t="s">
        <v>4019</v>
      </c>
      <c r="B227" s="930">
        <v>0</v>
      </c>
      <c r="C227" s="931">
        <v>151</v>
      </c>
      <c r="D227" s="931">
        <v>0</v>
      </c>
      <c r="E227" s="931">
        <v>14</v>
      </c>
      <c r="F227" s="932">
        <v>0</v>
      </c>
      <c r="G227" s="933">
        <v>0</v>
      </c>
      <c r="H227" s="933">
        <v>0</v>
      </c>
      <c r="I227" s="933">
        <v>0</v>
      </c>
      <c r="J227" s="933">
        <v>0</v>
      </c>
      <c r="K227" s="933">
        <v>137</v>
      </c>
      <c r="L227" s="933">
        <v>0</v>
      </c>
      <c r="M227" s="934">
        <v>0.14496706221097599</v>
      </c>
      <c r="N227" s="935">
        <v>9.1713855684495207E-3</v>
      </c>
      <c r="O227" s="935">
        <v>1.77510688421604E-3</v>
      </c>
      <c r="P227" s="912"/>
    </row>
    <row r="228" spans="1:16">
      <c r="A228" s="924"/>
      <c r="B228" s="925"/>
      <c r="C228" s="926"/>
      <c r="D228" s="926"/>
      <c r="E228" s="926"/>
      <c r="F228" s="925"/>
      <c r="G228" s="926"/>
      <c r="H228" s="926"/>
      <c r="I228" s="926"/>
      <c r="J228" s="926"/>
      <c r="K228" s="926"/>
      <c r="L228" s="926"/>
      <c r="M228" s="927"/>
      <c r="N228" s="928"/>
      <c r="O228" s="928"/>
      <c r="P228" s="912"/>
    </row>
    <row r="229" spans="1:16">
      <c r="A229" s="917" t="s">
        <v>4222</v>
      </c>
      <c r="B229" s="918">
        <v>22580</v>
      </c>
      <c r="C229" s="919">
        <v>26352</v>
      </c>
      <c r="D229" s="919">
        <v>0</v>
      </c>
      <c r="E229" s="919">
        <v>2095</v>
      </c>
      <c r="F229" s="920">
        <v>0</v>
      </c>
      <c r="G229" s="921">
        <v>0</v>
      </c>
      <c r="H229" s="921">
        <v>1349</v>
      </c>
      <c r="I229" s="921">
        <v>1282</v>
      </c>
      <c r="J229" s="921">
        <v>0</v>
      </c>
      <c r="K229" s="921">
        <v>44194</v>
      </c>
      <c r="L229" s="921">
        <v>0</v>
      </c>
      <c r="M229" s="922">
        <v>55.134073815548398</v>
      </c>
      <c r="N229" s="923">
        <v>0.62814922345345103</v>
      </c>
      <c r="O229" s="923">
        <v>0.24014586423523299</v>
      </c>
      <c r="P229" s="912"/>
    </row>
    <row r="230" spans="1:16">
      <c r="A230" s="929" t="s">
        <v>4021</v>
      </c>
      <c r="B230" s="930">
        <v>0</v>
      </c>
      <c r="C230" s="931">
        <v>75</v>
      </c>
      <c r="D230" s="931">
        <v>0</v>
      </c>
      <c r="E230" s="931">
        <v>0</v>
      </c>
      <c r="F230" s="932">
        <v>0</v>
      </c>
      <c r="G230" s="933">
        <v>0</v>
      </c>
      <c r="H230" s="933">
        <v>0</v>
      </c>
      <c r="I230" s="933">
        <v>0</v>
      </c>
      <c r="J230" s="933">
        <v>0</v>
      </c>
      <c r="K230" s="933">
        <v>75</v>
      </c>
      <c r="L230" s="933">
        <v>0</v>
      </c>
      <c r="M230" s="934">
        <v>0.19746313585201999</v>
      </c>
      <c r="N230" s="935">
        <v>2.2069409301108101E-3</v>
      </c>
      <c r="O230" s="935">
        <v>1.8468610941453599E-2</v>
      </c>
      <c r="P230" s="912"/>
    </row>
    <row r="231" spans="1:16">
      <c r="A231" s="929" t="s">
        <v>4022</v>
      </c>
      <c r="B231" s="930">
        <v>9638</v>
      </c>
      <c r="C231" s="931">
        <v>0</v>
      </c>
      <c r="D231" s="931">
        <v>0</v>
      </c>
      <c r="E231" s="931">
        <v>0</v>
      </c>
      <c r="F231" s="932">
        <v>0</v>
      </c>
      <c r="G231" s="933">
        <v>0</v>
      </c>
      <c r="H231" s="933">
        <v>0</v>
      </c>
      <c r="I231" s="933">
        <v>290</v>
      </c>
      <c r="J231" s="933">
        <v>0</v>
      </c>
      <c r="K231" s="933">
        <v>9348</v>
      </c>
      <c r="L231" s="933">
        <v>0</v>
      </c>
      <c r="M231" s="934">
        <v>13.441675246488099</v>
      </c>
      <c r="N231" s="935">
        <v>0.16965221184887899</v>
      </c>
      <c r="O231" s="935">
        <v>2.6100340284442899E-2</v>
      </c>
      <c r="P231" s="912"/>
    </row>
    <row r="232" spans="1:16">
      <c r="A232" s="929" t="s">
        <v>4023</v>
      </c>
      <c r="B232" s="930">
        <v>0</v>
      </c>
      <c r="C232" s="931">
        <v>0</v>
      </c>
      <c r="D232" s="931">
        <v>0</v>
      </c>
      <c r="E232" s="931">
        <v>0</v>
      </c>
      <c r="F232" s="932">
        <v>0</v>
      </c>
      <c r="G232" s="933">
        <v>0</v>
      </c>
      <c r="H232" s="933">
        <v>0</v>
      </c>
      <c r="I232" s="933">
        <v>0</v>
      </c>
      <c r="J232" s="933">
        <v>0</v>
      </c>
      <c r="K232" s="933">
        <v>0</v>
      </c>
      <c r="L232" s="933">
        <v>0</v>
      </c>
      <c r="M232" s="934">
        <v>0</v>
      </c>
      <c r="N232" s="935">
        <v>0</v>
      </c>
      <c r="O232" s="935">
        <v>0</v>
      </c>
      <c r="P232" s="912"/>
    </row>
    <row r="233" spans="1:16">
      <c r="A233" s="929" t="s">
        <v>4024</v>
      </c>
      <c r="B233" s="930">
        <v>0</v>
      </c>
      <c r="C233" s="931">
        <v>571</v>
      </c>
      <c r="D233" s="931">
        <v>0</v>
      </c>
      <c r="E233" s="931">
        <v>0</v>
      </c>
      <c r="F233" s="932">
        <v>0</v>
      </c>
      <c r="G233" s="933">
        <v>0</v>
      </c>
      <c r="H233" s="933">
        <v>0</v>
      </c>
      <c r="I233" s="933">
        <v>0</v>
      </c>
      <c r="J233" s="933">
        <v>0</v>
      </c>
      <c r="K233" s="933">
        <v>571</v>
      </c>
      <c r="L233" s="933">
        <v>0</v>
      </c>
      <c r="M233" s="934">
        <v>2.50650117790769</v>
      </c>
      <c r="N233" s="935">
        <v>1.9280778291597599E-2</v>
      </c>
      <c r="O233" s="935">
        <v>3.2134630485996002E-3</v>
      </c>
      <c r="P233" s="912"/>
    </row>
    <row r="234" spans="1:16">
      <c r="A234" s="929" t="s">
        <v>4025</v>
      </c>
      <c r="B234" s="930">
        <v>0</v>
      </c>
      <c r="C234" s="931">
        <v>11</v>
      </c>
      <c r="D234" s="931">
        <v>0</v>
      </c>
      <c r="E234" s="931">
        <v>0</v>
      </c>
      <c r="F234" s="932">
        <v>0</v>
      </c>
      <c r="G234" s="933">
        <v>0</v>
      </c>
      <c r="H234" s="933">
        <v>0</v>
      </c>
      <c r="I234" s="933">
        <v>0</v>
      </c>
      <c r="J234" s="933">
        <v>0</v>
      </c>
      <c r="K234" s="933">
        <v>11</v>
      </c>
      <c r="L234" s="933">
        <v>0</v>
      </c>
      <c r="M234" s="934">
        <v>1.5361225023994399E-2</v>
      </c>
      <c r="N234" s="935">
        <v>2.5602041706657402E-4</v>
      </c>
      <c r="O234" s="935">
        <v>9.3098333478754006E-5</v>
      </c>
      <c r="P234" s="912"/>
    </row>
    <row r="235" spans="1:16">
      <c r="A235" s="929" t="s">
        <v>4026</v>
      </c>
      <c r="B235" s="930">
        <v>0</v>
      </c>
      <c r="C235" s="931">
        <v>0</v>
      </c>
      <c r="D235" s="931">
        <v>0</v>
      </c>
      <c r="E235" s="931">
        <v>0</v>
      </c>
      <c r="F235" s="932">
        <v>0</v>
      </c>
      <c r="G235" s="933">
        <v>0</v>
      </c>
      <c r="H235" s="933">
        <v>0</v>
      </c>
      <c r="I235" s="933">
        <v>0</v>
      </c>
      <c r="J235" s="933">
        <v>0</v>
      </c>
      <c r="K235" s="933">
        <v>0</v>
      </c>
      <c r="L235" s="933">
        <v>0</v>
      </c>
      <c r="M235" s="934">
        <v>0</v>
      </c>
      <c r="N235" s="935">
        <v>0</v>
      </c>
      <c r="O235" s="935">
        <v>0</v>
      </c>
      <c r="P235" s="912"/>
    </row>
    <row r="236" spans="1:16">
      <c r="A236" s="929" t="s">
        <v>4027</v>
      </c>
      <c r="B236" s="930">
        <v>0</v>
      </c>
      <c r="C236" s="931">
        <v>0</v>
      </c>
      <c r="D236" s="931">
        <v>0</v>
      </c>
      <c r="E236" s="931">
        <v>0</v>
      </c>
      <c r="F236" s="932">
        <v>0</v>
      </c>
      <c r="G236" s="933">
        <v>0</v>
      </c>
      <c r="H236" s="933">
        <v>0</v>
      </c>
      <c r="I236" s="933">
        <v>0</v>
      </c>
      <c r="J236" s="933">
        <v>0</v>
      </c>
      <c r="K236" s="933">
        <v>0</v>
      </c>
      <c r="L236" s="933">
        <v>0</v>
      </c>
      <c r="M236" s="934">
        <v>0</v>
      </c>
      <c r="N236" s="935">
        <v>0</v>
      </c>
      <c r="O236" s="935">
        <v>0</v>
      </c>
      <c r="P236" s="912"/>
    </row>
    <row r="237" spans="1:16">
      <c r="A237" s="929" t="s">
        <v>4028</v>
      </c>
      <c r="B237" s="930">
        <v>6547</v>
      </c>
      <c r="C237" s="931">
        <v>0</v>
      </c>
      <c r="D237" s="931">
        <v>0</v>
      </c>
      <c r="E237" s="931">
        <v>1857</v>
      </c>
      <c r="F237" s="932">
        <v>0</v>
      </c>
      <c r="G237" s="933">
        <v>0</v>
      </c>
      <c r="H237" s="933">
        <v>0</v>
      </c>
      <c r="I237" s="933">
        <v>267</v>
      </c>
      <c r="J237" s="933">
        <v>0</v>
      </c>
      <c r="K237" s="933">
        <v>4423</v>
      </c>
      <c r="L237" s="933">
        <v>0</v>
      </c>
      <c r="M237" s="934">
        <v>2.8461412616700099</v>
      </c>
      <c r="N237" s="935">
        <v>3.4153695140040102E-2</v>
      </c>
      <c r="O237" s="935">
        <v>1.1384565046679999E-2</v>
      </c>
      <c r="P237" s="912"/>
    </row>
    <row r="238" spans="1:16">
      <c r="A238" s="929" t="s">
        <v>4029</v>
      </c>
      <c r="B238" s="930">
        <v>0</v>
      </c>
      <c r="C238" s="931">
        <v>2</v>
      </c>
      <c r="D238" s="931">
        <v>0</v>
      </c>
      <c r="E238" s="931">
        <v>0</v>
      </c>
      <c r="F238" s="932">
        <v>0</v>
      </c>
      <c r="G238" s="933">
        <v>0</v>
      </c>
      <c r="H238" s="933">
        <v>0</v>
      </c>
      <c r="I238" s="933">
        <v>0</v>
      </c>
      <c r="J238" s="933">
        <v>0</v>
      </c>
      <c r="K238" s="933">
        <v>2</v>
      </c>
      <c r="L238" s="933">
        <v>0</v>
      </c>
      <c r="M238" s="934">
        <v>2.1219788849140601E-3</v>
      </c>
      <c r="N238" s="935">
        <v>3.9089084722101003E-5</v>
      </c>
      <c r="O238" s="935">
        <v>1.9544542361050501E-5</v>
      </c>
      <c r="P238" s="912"/>
    </row>
    <row r="239" spans="1:16">
      <c r="A239" s="929" t="s">
        <v>4030</v>
      </c>
      <c r="B239" s="930">
        <v>0</v>
      </c>
      <c r="C239" s="931">
        <v>566</v>
      </c>
      <c r="D239" s="931">
        <v>0</v>
      </c>
      <c r="E239" s="931">
        <v>2</v>
      </c>
      <c r="F239" s="932">
        <v>0</v>
      </c>
      <c r="G239" s="933">
        <v>0</v>
      </c>
      <c r="H239" s="933">
        <v>0</v>
      </c>
      <c r="I239" s="933">
        <v>0</v>
      </c>
      <c r="J239" s="933">
        <v>0</v>
      </c>
      <c r="K239" s="933">
        <v>564</v>
      </c>
      <c r="L239" s="933">
        <v>0</v>
      </c>
      <c r="M239" s="934">
        <v>0.282467498473083</v>
      </c>
      <c r="N239" s="935">
        <v>4.82261582758922E-3</v>
      </c>
      <c r="O239" s="935">
        <v>1.37789023645406E-3</v>
      </c>
      <c r="P239" s="912"/>
    </row>
    <row r="240" spans="1:16">
      <c r="A240" s="929" t="s">
        <v>4031</v>
      </c>
      <c r="B240" s="930">
        <v>0</v>
      </c>
      <c r="C240" s="931">
        <v>1560</v>
      </c>
      <c r="D240" s="931">
        <v>0</v>
      </c>
      <c r="E240" s="931">
        <v>0</v>
      </c>
      <c r="F240" s="932">
        <v>0</v>
      </c>
      <c r="G240" s="933">
        <v>0</v>
      </c>
      <c r="H240" s="933">
        <v>0</v>
      </c>
      <c r="I240" s="933">
        <v>0</v>
      </c>
      <c r="J240" s="933">
        <v>0</v>
      </c>
      <c r="K240" s="933">
        <v>1560</v>
      </c>
      <c r="L240" s="933">
        <v>0</v>
      </c>
      <c r="M240" s="934">
        <v>1.0290201553093099</v>
      </c>
      <c r="N240" s="935">
        <v>1.7150335921821799E-2</v>
      </c>
      <c r="O240" s="935">
        <v>1.2250239944158499E-2</v>
      </c>
      <c r="P240" s="912"/>
    </row>
    <row r="241" spans="1:16">
      <c r="A241" s="929" t="s">
        <v>4032</v>
      </c>
      <c r="B241" s="930">
        <v>0</v>
      </c>
      <c r="C241" s="931">
        <v>4432</v>
      </c>
      <c r="D241" s="931">
        <v>0</v>
      </c>
      <c r="E241" s="931">
        <v>0</v>
      </c>
      <c r="F241" s="932">
        <v>0</v>
      </c>
      <c r="G241" s="933">
        <v>0</v>
      </c>
      <c r="H241" s="933">
        <v>0</v>
      </c>
      <c r="I241" s="933">
        <v>44</v>
      </c>
      <c r="J241" s="933">
        <v>0</v>
      </c>
      <c r="K241" s="933">
        <v>4388</v>
      </c>
      <c r="L241" s="933">
        <v>0</v>
      </c>
      <c r="M241" s="934">
        <v>3.2390262629788</v>
      </c>
      <c r="N241" s="935">
        <v>6.2023907163423798E-2</v>
      </c>
      <c r="O241" s="935">
        <v>6.8915452403804202E-3</v>
      </c>
      <c r="P241" s="912"/>
    </row>
    <row r="242" spans="1:16">
      <c r="A242" s="929" t="s">
        <v>4033</v>
      </c>
      <c r="B242" s="930">
        <v>0</v>
      </c>
      <c r="C242" s="931">
        <v>3525</v>
      </c>
      <c r="D242" s="931">
        <v>0</v>
      </c>
      <c r="E242" s="931">
        <v>0</v>
      </c>
      <c r="F242" s="932">
        <v>0</v>
      </c>
      <c r="G242" s="933">
        <v>0</v>
      </c>
      <c r="H242" s="933">
        <v>0</v>
      </c>
      <c r="I242" s="933">
        <v>0</v>
      </c>
      <c r="J242" s="933">
        <v>0</v>
      </c>
      <c r="K242" s="933">
        <v>3525</v>
      </c>
      <c r="L242" s="933">
        <v>0</v>
      </c>
      <c r="M242" s="934">
        <v>2.7880747753250201</v>
      </c>
      <c r="N242" s="935">
        <v>4.5519588168571698E-2</v>
      </c>
      <c r="O242" s="935">
        <v>5.6899485210714596E-3</v>
      </c>
      <c r="P242" s="912"/>
    </row>
    <row r="243" spans="1:16">
      <c r="A243" s="929" t="s">
        <v>4034</v>
      </c>
      <c r="B243" s="930">
        <v>658</v>
      </c>
      <c r="C243" s="931">
        <v>11</v>
      </c>
      <c r="D243" s="931">
        <v>0</v>
      </c>
      <c r="E243" s="931">
        <v>0</v>
      </c>
      <c r="F243" s="932">
        <v>0</v>
      </c>
      <c r="G243" s="933">
        <v>0</v>
      </c>
      <c r="H243" s="933">
        <v>0</v>
      </c>
      <c r="I243" s="933">
        <v>25</v>
      </c>
      <c r="J243" s="933">
        <v>0</v>
      </c>
      <c r="K243" s="933">
        <v>644</v>
      </c>
      <c r="L243" s="933">
        <v>0</v>
      </c>
      <c r="M243" s="934">
        <v>0.862244132274671</v>
      </c>
      <c r="N243" s="935">
        <v>1.6983596544804101E-2</v>
      </c>
      <c r="O243" s="935">
        <v>1.30643050344647E-2</v>
      </c>
      <c r="P243" s="912"/>
    </row>
    <row r="244" spans="1:16">
      <c r="A244" s="929" t="s">
        <v>4035</v>
      </c>
      <c r="B244" s="930">
        <v>0</v>
      </c>
      <c r="C244" s="931">
        <v>1476</v>
      </c>
      <c r="D244" s="931">
        <v>0</v>
      </c>
      <c r="E244" s="931">
        <v>0</v>
      </c>
      <c r="F244" s="932">
        <v>0</v>
      </c>
      <c r="G244" s="933">
        <v>0</v>
      </c>
      <c r="H244" s="933">
        <v>4651.1627906976701</v>
      </c>
      <c r="I244" s="933">
        <v>9</v>
      </c>
      <c r="J244" s="933">
        <v>0</v>
      </c>
      <c r="K244" s="933">
        <v>0</v>
      </c>
      <c r="L244" s="933">
        <v>0</v>
      </c>
      <c r="M244" s="934">
        <v>0</v>
      </c>
      <c r="N244" s="935">
        <v>0</v>
      </c>
      <c r="O244" s="935">
        <v>0</v>
      </c>
      <c r="P244" s="912"/>
    </row>
    <row r="245" spans="1:16">
      <c r="A245" s="929" t="s">
        <v>4036</v>
      </c>
      <c r="B245" s="930">
        <v>0</v>
      </c>
      <c r="C245" s="931">
        <v>5222</v>
      </c>
      <c r="D245" s="931">
        <v>0</v>
      </c>
      <c r="E245" s="931">
        <v>0</v>
      </c>
      <c r="F245" s="932">
        <v>0</v>
      </c>
      <c r="G245" s="933">
        <v>0</v>
      </c>
      <c r="H245" s="933">
        <v>0</v>
      </c>
      <c r="I245" s="933">
        <v>54</v>
      </c>
      <c r="J245" s="933">
        <v>0</v>
      </c>
      <c r="K245" s="933">
        <v>5168</v>
      </c>
      <c r="L245" s="933">
        <v>0</v>
      </c>
      <c r="M245" s="934">
        <v>5.94989616961871</v>
      </c>
      <c r="N245" s="935">
        <v>3.0775325015269198E-2</v>
      </c>
      <c r="O245" s="935">
        <v>4.1033766687025602E-2</v>
      </c>
      <c r="P245" s="912"/>
    </row>
    <row r="246" spans="1:16">
      <c r="A246" s="929" t="s">
        <v>4037</v>
      </c>
      <c r="B246" s="930">
        <v>0</v>
      </c>
      <c r="C246" s="931">
        <v>1849</v>
      </c>
      <c r="D246" s="931">
        <v>0</v>
      </c>
      <c r="E246" s="931">
        <v>0</v>
      </c>
      <c r="F246" s="932">
        <v>0</v>
      </c>
      <c r="G246" s="933">
        <v>0</v>
      </c>
      <c r="H246" s="933">
        <v>0</v>
      </c>
      <c r="I246" s="933">
        <v>0</v>
      </c>
      <c r="J246" s="933">
        <v>0</v>
      </c>
      <c r="K246" s="933">
        <v>1849</v>
      </c>
      <c r="L246" s="933">
        <v>0</v>
      </c>
      <c r="M246" s="934">
        <v>1.9742725329377899</v>
      </c>
      <c r="N246" s="935">
        <v>1.4358345694093E-2</v>
      </c>
      <c r="O246" s="935">
        <v>7.1791728470465103E-3</v>
      </c>
      <c r="P246" s="912"/>
    </row>
    <row r="247" spans="1:16">
      <c r="A247" s="929" t="s">
        <v>4038</v>
      </c>
      <c r="B247" s="930">
        <v>0</v>
      </c>
      <c r="C247" s="931">
        <v>0</v>
      </c>
      <c r="D247" s="931">
        <v>0</v>
      </c>
      <c r="E247" s="931">
        <v>0</v>
      </c>
      <c r="F247" s="932">
        <v>0</v>
      </c>
      <c r="G247" s="933">
        <v>0</v>
      </c>
      <c r="H247" s="933">
        <v>0</v>
      </c>
      <c r="I247" s="933">
        <v>0</v>
      </c>
      <c r="J247" s="933">
        <v>0</v>
      </c>
      <c r="K247" s="933">
        <v>0</v>
      </c>
      <c r="L247" s="933">
        <v>0</v>
      </c>
      <c r="M247" s="934">
        <v>0</v>
      </c>
      <c r="N247" s="935">
        <v>0</v>
      </c>
      <c r="O247" s="935">
        <v>0</v>
      </c>
      <c r="P247" s="912"/>
    </row>
    <row r="248" spans="1:16">
      <c r="A248" s="929" t="s">
        <v>4039</v>
      </c>
      <c r="B248" s="930">
        <v>0</v>
      </c>
      <c r="C248" s="931">
        <v>10</v>
      </c>
      <c r="D248" s="931">
        <v>0</v>
      </c>
      <c r="E248" s="931">
        <v>0</v>
      </c>
      <c r="F248" s="932">
        <v>0</v>
      </c>
      <c r="G248" s="933">
        <v>0</v>
      </c>
      <c r="H248" s="933">
        <v>0</v>
      </c>
      <c r="I248" s="933">
        <v>0</v>
      </c>
      <c r="J248" s="933">
        <v>0</v>
      </c>
      <c r="K248" s="933">
        <v>10</v>
      </c>
      <c r="L248" s="933">
        <v>0</v>
      </c>
      <c r="M248" s="934">
        <v>9.6370299275804899E-3</v>
      </c>
      <c r="N248" s="935">
        <v>2.0504318994852099E-4</v>
      </c>
      <c r="O248" s="935">
        <v>6.15129569845563E-5</v>
      </c>
      <c r="P248" s="912"/>
    </row>
    <row r="249" spans="1:16">
      <c r="A249" s="929" t="s">
        <v>4040</v>
      </c>
      <c r="B249" s="930">
        <v>0</v>
      </c>
      <c r="C249" s="931">
        <v>7</v>
      </c>
      <c r="D249" s="931">
        <v>0</v>
      </c>
      <c r="E249" s="931">
        <v>0</v>
      </c>
      <c r="F249" s="932">
        <v>0</v>
      </c>
      <c r="G249" s="933">
        <v>0</v>
      </c>
      <c r="H249" s="933">
        <v>0</v>
      </c>
      <c r="I249" s="933">
        <v>0</v>
      </c>
      <c r="J249" s="933">
        <v>0</v>
      </c>
      <c r="K249" s="933">
        <v>7</v>
      </c>
      <c r="L249" s="933">
        <v>0</v>
      </c>
      <c r="M249" s="934">
        <v>7.1459733007590998E-3</v>
      </c>
      <c r="N249" s="935">
        <v>1.37422563476136E-4</v>
      </c>
      <c r="O249" s="935">
        <v>4.1226769042840899E-5</v>
      </c>
      <c r="P249" s="912"/>
    </row>
    <row r="250" spans="1:16">
      <c r="A250" s="929" t="s">
        <v>4041</v>
      </c>
      <c r="B250" s="930">
        <v>0</v>
      </c>
      <c r="C250" s="931">
        <v>32</v>
      </c>
      <c r="D250" s="931">
        <v>0</v>
      </c>
      <c r="E250" s="931">
        <v>0</v>
      </c>
      <c r="F250" s="932">
        <v>0</v>
      </c>
      <c r="G250" s="933">
        <v>0</v>
      </c>
      <c r="H250" s="933">
        <v>0</v>
      </c>
      <c r="I250" s="933">
        <v>0</v>
      </c>
      <c r="J250" s="933">
        <v>0</v>
      </c>
      <c r="K250" s="933">
        <v>32</v>
      </c>
      <c r="L250" s="933">
        <v>0</v>
      </c>
      <c r="M250" s="934">
        <v>4.2383736148678103E-2</v>
      </c>
      <c r="N250" s="935">
        <v>6.7568275019631798E-4</v>
      </c>
      <c r="O250" s="935">
        <v>1.22851409126603E-4</v>
      </c>
      <c r="P250" s="912"/>
    </row>
    <row r="251" spans="1:16">
      <c r="A251" s="929" t="s">
        <v>4042</v>
      </c>
      <c r="B251" s="930">
        <v>0</v>
      </c>
      <c r="C251" s="931">
        <v>240</v>
      </c>
      <c r="D251" s="931">
        <v>0</v>
      </c>
      <c r="E251" s="931">
        <v>0</v>
      </c>
      <c r="F251" s="932">
        <v>0</v>
      </c>
      <c r="G251" s="933">
        <v>0</v>
      </c>
      <c r="H251" s="933">
        <v>0</v>
      </c>
      <c r="I251" s="933">
        <v>0</v>
      </c>
      <c r="J251" s="933">
        <v>0</v>
      </c>
      <c r="K251" s="933">
        <v>240</v>
      </c>
      <c r="L251" s="933">
        <v>0</v>
      </c>
      <c r="M251" s="934">
        <v>0.20966756827502001</v>
      </c>
      <c r="N251" s="935">
        <v>4.19335136550039E-3</v>
      </c>
      <c r="O251" s="935">
        <v>1.3977837885001301E-3</v>
      </c>
      <c r="P251" s="912"/>
    </row>
    <row r="252" spans="1:16">
      <c r="A252" s="929" t="s">
        <v>4043</v>
      </c>
      <c r="B252" s="930">
        <v>0</v>
      </c>
      <c r="C252" s="931">
        <v>578</v>
      </c>
      <c r="D252" s="931">
        <v>0</v>
      </c>
      <c r="E252" s="931">
        <v>0</v>
      </c>
      <c r="F252" s="932">
        <v>0</v>
      </c>
      <c r="G252" s="933">
        <v>0</v>
      </c>
      <c r="H252" s="933">
        <v>0</v>
      </c>
      <c r="I252" s="933">
        <v>0</v>
      </c>
      <c r="J252" s="933">
        <v>0</v>
      </c>
      <c r="K252" s="933">
        <v>578</v>
      </c>
      <c r="L252" s="933">
        <v>0</v>
      </c>
      <c r="M252" s="934">
        <v>0.64956286536951402</v>
      </c>
      <c r="N252" s="935">
        <v>8.1195358171189305E-3</v>
      </c>
      <c r="O252" s="935">
        <v>4.6397347526393896E-3</v>
      </c>
      <c r="P252" s="912"/>
    </row>
    <row r="253" spans="1:16">
      <c r="A253" s="929" t="s">
        <v>4045</v>
      </c>
      <c r="B253" s="930">
        <v>0</v>
      </c>
      <c r="C253" s="931">
        <v>7</v>
      </c>
      <c r="D253" s="931">
        <v>0</v>
      </c>
      <c r="E253" s="931">
        <v>0</v>
      </c>
      <c r="F253" s="932">
        <v>0</v>
      </c>
      <c r="G253" s="933">
        <v>0</v>
      </c>
      <c r="H253" s="933">
        <v>0</v>
      </c>
      <c r="I253" s="933">
        <v>0</v>
      </c>
      <c r="J253" s="933">
        <v>0</v>
      </c>
      <c r="K253" s="933">
        <v>7</v>
      </c>
      <c r="L253" s="933">
        <v>0</v>
      </c>
      <c r="M253" s="934">
        <v>8.8866591047901608E-3</v>
      </c>
      <c r="N253" s="935">
        <v>1.9254428060378701E-4</v>
      </c>
      <c r="O253" s="935">
        <v>8.8866591047901606E-5</v>
      </c>
      <c r="P253" s="912"/>
    </row>
    <row r="254" spans="1:16">
      <c r="A254" s="929" t="s">
        <v>4046</v>
      </c>
      <c r="B254" s="930">
        <v>0</v>
      </c>
      <c r="C254" s="931">
        <v>634</v>
      </c>
      <c r="D254" s="931">
        <v>0</v>
      </c>
      <c r="E254" s="931">
        <v>0</v>
      </c>
      <c r="F254" s="932">
        <v>0</v>
      </c>
      <c r="G254" s="933">
        <v>0</v>
      </c>
      <c r="H254" s="933">
        <v>0</v>
      </c>
      <c r="I254" s="933">
        <v>0</v>
      </c>
      <c r="J254" s="933">
        <v>0</v>
      </c>
      <c r="K254" s="933">
        <v>634</v>
      </c>
      <c r="L254" s="933">
        <v>0</v>
      </c>
      <c r="M254" s="934">
        <v>0.64307215775237803</v>
      </c>
      <c r="N254" s="935">
        <v>1.1409344734316399E-2</v>
      </c>
      <c r="O254" s="935">
        <v>5.1860657883256297E-3</v>
      </c>
      <c r="P254" s="912"/>
    </row>
    <row r="255" spans="1:16">
      <c r="A255" s="929" t="s">
        <v>4047</v>
      </c>
      <c r="B255" s="930">
        <v>0</v>
      </c>
      <c r="C255" s="931">
        <v>0</v>
      </c>
      <c r="D255" s="931">
        <v>0</v>
      </c>
      <c r="E255" s="931">
        <v>0</v>
      </c>
      <c r="F255" s="932">
        <v>0</v>
      </c>
      <c r="G255" s="933">
        <v>0</v>
      </c>
      <c r="H255" s="933">
        <v>0</v>
      </c>
      <c r="I255" s="933">
        <v>0</v>
      </c>
      <c r="J255" s="933">
        <v>0</v>
      </c>
      <c r="K255" s="933">
        <v>0</v>
      </c>
      <c r="L255" s="933">
        <v>0</v>
      </c>
      <c r="M255" s="934">
        <v>0</v>
      </c>
      <c r="N255" s="935">
        <v>0</v>
      </c>
      <c r="O255" s="935">
        <v>0</v>
      </c>
      <c r="P255" s="912"/>
    </row>
    <row r="256" spans="1:16">
      <c r="A256" s="929" t="s">
        <v>4048</v>
      </c>
      <c r="B256" s="930">
        <v>0</v>
      </c>
      <c r="C256" s="931">
        <v>127</v>
      </c>
      <c r="D256" s="931">
        <v>0</v>
      </c>
      <c r="E256" s="931">
        <v>0</v>
      </c>
      <c r="F256" s="932">
        <v>0</v>
      </c>
      <c r="G256" s="933">
        <v>0</v>
      </c>
      <c r="H256" s="933">
        <v>0</v>
      </c>
      <c r="I256" s="933">
        <v>0</v>
      </c>
      <c r="J256" s="933">
        <v>0</v>
      </c>
      <c r="K256" s="933">
        <v>127</v>
      </c>
      <c r="L256" s="933">
        <v>0</v>
      </c>
      <c r="M256" s="934">
        <v>8.5102521594974306E-2</v>
      </c>
      <c r="N256" s="935">
        <v>2.1275630398743602E-3</v>
      </c>
      <c r="O256" s="935">
        <v>7.9783613995288404E-4</v>
      </c>
      <c r="P256" s="912"/>
    </row>
    <row r="257" spans="1:16">
      <c r="A257" s="929" t="s">
        <v>4246</v>
      </c>
      <c r="B257" s="930">
        <v>0</v>
      </c>
      <c r="C257" s="931">
        <v>0</v>
      </c>
      <c r="D257" s="931">
        <v>0</v>
      </c>
      <c r="E257" s="931">
        <v>0</v>
      </c>
      <c r="F257" s="932">
        <v>0</v>
      </c>
      <c r="G257" s="933">
        <v>0</v>
      </c>
      <c r="H257" s="933">
        <v>0</v>
      </c>
      <c r="I257" s="933">
        <v>0</v>
      </c>
      <c r="J257" s="933">
        <v>0</v>
      </c>
      <c r="K257" s="933">
        <v>0</v>
      </c>
      <c r="L257" s="933">
        <v>0</v>
      </c>
      <c r="M257" s="934">
        <v>0</v>
      </c>
      <c r="N257" s="935">
        <v>0</v>
      </c>
      <c r="O257" s="935">
        <v>0</v>
      </c>
      <c r="P257" s="912"/>
    </row>
    <row r="258" spans="1:16">
      <c r="A258" s="929" t="s">
        <v>4274</v>
      </c>
      <c r="B258" s="930">
        <v>0</v>
      </c>
      <c r="C258" s="931">
        <v>0</v>
      </c>
      <c r="D258" s="931">
        <v>0</v>
      </c>
      <c r="E258" s="931">
        <v>0</v>
      </c>
      <c r="F258" s="932">
        <v>0</v>
      </c>
      <c r="G258" s="933">
        <v>0</v>
      </c>
      <c r="H258" s="933">
        <v>0</v>
      </c>
      <c r="I258" s="933">
        <v>0</v>
      </c>
      <c r="J258" s="933">
        <v>0</v>
      </c>
      <c r="K258" s="933">
        <v>0</v>
      </c>
      <c r="L258" s="933">
        <v>0</v>
      </c>
      <c r="M258" s="934">
        <v>0</v>
      </c>
      <c r="N258" s="935">
        <v>0</v>
      </c>
      <c r="O258" s="935">
        <v>0</v>
      </c>
      <c r="P258" s="912"/>
    </row>
    <row r="259" spans="1:16">
      <c r="A259" s="929" t="s">
        <v>4049</v>
      </c>
      <c r="B259" s="930">
        <v>0</v>
      </c>
      <c r="C259" s="931">
        <v>100</v>
      </c>
      <c r="D259" s="931">
        <v>0</v>
      </c>
      <c r="E259" s="931">
        <v>0</v>
      </c>
      <c r="F259" s="932">
        <v>0</v>
      </c>
      <c r="G259" s="933">
        <v>0</v>
      </c>
      <c r="H259" s="933">
        <v>0</v>
      </c>
      <c r="I259" s="933">
        <v>0</v>
      </c>
      <c r="J259" s="933">
        <v>0</v>
      </c>
      <c r="K259" s="933">
        <v>100</v>
      </c>
      <c r="L259" s="933">
        <v>0</v>
      </c>
      <c r="M259" s="934">
        <v>0.102608847395515</v>
      </c>
      <c r="N259" s="935">
        <v>2.3514527528138902E-3</v>
      </c>
      <c r="O259" s="935">
        <v>1.0688421603699499E-3</v>
      </c>
      <c r="P259" s="912"/>
    </row>
    <row r="260" spans="1:16">
      <c r="A260" s="929" t="s">
        <v>4050</v>
      </c>
      <c r="B260" s="930">
        <v>0</v>
      </c>
      <c r="C260" s="931">
        <v>26</v>
      </c>
      <c r="D260" s="931">
        <v>0</v>
      </c>
      <c r="E260" s="931">
        <v>0</v>
      </c>
      <c r="F260" s="932">
        <v>0</v>
      </c>
      <c r="G260" s="933">
        <v>0</v>
      </c>
      <c r="H260" s="933">
        <v>0</v>
      </c>
      <c r="I260" s="933">
        <v>0</v>
      </c>
      <c r="J260" s="933">
        <v>0</v>
      </c>
      <c r="K260" s="933">
        <v>26</v>
      </c>
      <c r="L260" s="933">
        <v>0</v>
      </c>
      <c r="M260" s="934">
        <v>3.2950876886833597E-2</v>
      </c>
      <c r="N260" s="935">
        <v>3.76581450135241E-4</v>
      </c>
      <c r="O260" s="935">
        <v>9.4145362533810305E-5</v>
      </c>
      <c r="P260" s="912"/>
    </row>
    <row r="261" spans="1:16">
      <c r="A261" s="929" t="s">
        <v>4051</v>
      </c>
      <c r="B261" s="930">
        <v>5737</v>
      </c>
      <c r="C261" s="931">
        <v>189</v>
      </c>
      <c r="D261" s="931">
        <v>0</v>
      </c>
      <c r="E261" s="931">
        <v>210</v>
      </c>
      <c r="F261" s="932">
        <v>0</v>
      </c>
      <c r="G261" s="933">
        <v>0</v>
      </c>
      <c r="H261" s="933">
        <v>0</v>
      </c>
      <c r="I261" s="933">
        <v>593</v>
      </c>
      <c r="J261" s="933">
        <v>0</v>
      </c>
      <c r="K261" s="933">
        <v>5123</v>
      </c>
      <c r="L261" s="933">
        <v>0</v>
      </c>
      <c r="M261" s="934">
        <v>4.79624727336184</v>
      </c>
      <c r="N261" s="935">
        <v>7.4424526655614706E-2</v>
      </c>
      <c r="O261" s="935">
        <v>4.1346959253119299E-2</v>
      </c>
      <c r="P261" s="912"/>
    </row>
    <row r="262" spans="1:16">
      <c r="A262" s="929" t="s">
        <v>4052</v>
      </c>
      <c r="B262" s="930">
        <v>0</v>
      </c>
      <c r="C262" s="931">
        <v>350</v>
      </c>
      <c r="D262" s="931">
        <v>0</v>
      </c>
      <c r="E262" s="931">
        <v>4</v>
      </c>
      <c r="F262" s="932">
        <v>0</v>
      </c>
      <c r="G262" s="933">
        <v>0</v>
      </c>
      <c r="H262" s="933">
        <v>0</v>
      </c>
      <c r="I262" s="933">
        <v>0</v>
      </c>
      <c r="J262" s="933">
        <v>0</v>
      </c>
      <c r="K262" s="933">
        <v>346</v>
      </c>
      <c r="L262" s="933">
        <v>0</v>
      </c>
      <c r="M262" s="934">
        <v>2.3623156792600999</v>
      </c>
      <c r="N262" s="935">
        <v>2.1887269871738901E-2</v>
      </c>
      <c r="O262" s="935">
        <v>3.0189337754122701E-3</v>
      </c>
      <c r="P262" s="912"/>
    </row>
    <row r="263" spans="1:16">
      <c r="A263" s="929" t="s">
        <v>4053</v>
      </c>
      <c r="B263" s="930">
        <v>0</v>
      </c>
      <c r="C263" s="931">
        <v>144</v>
      </c>
      <c r="D263" s="931">
        <v>0</v>
      </c>
      <c r="E263" s="931">
        <v>0</v>
      </c>
      <c r="F263" s="932">
        <v>0</v>
      </c>
      <c r="G263" s="933">
        <v>0</v>
      </c>
      <c r="H263" s="933">
        <v>0</v>
      </c>
      <c r="I263" s="933">
        <v>0</v>
      </c>
      <c r="J263" s="933">
        <v>0</v>
      </c>
      <c r="K263" s="933">
        <v>144</v>
      </c>
      <c r="L263" s="933">
        <v>0</v>
      </c>
      <c r="M263" s="934">
        <v>0.67932292121106397</v>
      </c>
      <c r="N263" s="935">
        <v>6.9889189425006498E-3</v>
      </c>
      <c r="O263" s="935">
        <v>1.1182270308001E-3</v>
      </c>
      <c r="P263" s="912"/>
    </row>
    <row r="264" spans="1:16">
      <c r="A264" s="929" t="s">
        <v>4054</v>
      </c>
      <c r="B264" s="930">
        <v>0</v>
      </c>
      <c r="C264" s="931">
        <v>12</v>
      </c>
      <c r="D264" s="931">
        <v>0</v>
      </c>
      <c r="E264" s="931">
        <v>0</v>
      </c>
      <c r="F264" s="932">
        <v>0</v>
      </c>
      <c r="G264" s="933">
        <v>0</v>
      </c>
      <c r="H264" s="933">
        <v>0</v>
      </c>
      <c r="I264" s="933">
        <v>0</v>
      </c>
      <c r="J264" s="933">
        <v>0</v>
      </c>
      <c r="K264" s="933">
        <v>12</v>
      </c>
      <c r="L264" s="933">
        <v>0</v>
      </c>
      <c r="M264" s="934">
        <v>7.2245004798883197E-2</v>
      </c>
      <c r="N264" s="935">
        <v>1.15173196056191E-3</v>
      </c>
      <c r="O264" s="935">
        <v>1.5705435825844199E-4</v>
      </c>
      <c r="P264" s="912"/>
    </row>
    <row r="265" spans="1:16">
      <c r="A265" s="929" t="s">
        <v>4055</v>
      </c>
      <c r="B265" s="930">
        <v>0</v>
      </c>
      <c r="C265" s="931">
        <v>0</v>
      </c>
      <c r="D265" s="931">
        <v>0</v>
      </c>
      <c r="E265" s="931">
        <v>0</v>
      </c>
      <c r="F265" s="932">
        <v>0</v>
      </c>
      <c r="G265" s="933">
        <v>0</v>
      </c>
      <c r="H265" s="933">
        <v>0</v>
      </c>
      <c r="I265" s="933">
        <v>0</v>
      </c>
      <c r="J265" s="933">
        <v>0</v>
      </c>
      <c r="K265" s="933">
        <v>0</v>
      </c>
      <c r="L265" s="933">
        <v>0</v>
      </c>
      <c r="M265" s="934">
        <v>0</v>
      </c>
      <c r="N265" s="935">
        <v>0</v>
      </c>
      <c r="O265" s="935">
        <v>0</v>
      </c>
      <c r="P265" s="912"/>
    </row>
    <row r="266" spans="1:16">
      <c r="A266" s="929" t="s">
        <v>4056</v>
      </c>
      <c r="B266" s="930">
        <v>0</v>
      </c>
      <c r="C266" s="931">
        <v>0</v>
      </c>
      <c r="D266" s="931">
        <v>0</v>
      </c>
      <c r="E266" s="931">
        <v>0</v>
      </c>
      <c r="F266" s="932">
        <v>0</v>
      </c>
      <c r="G266" s="933">
        <v>0</v>
      </c>
      <c r="H266" s="933">
        <v>0</v>
      </c>
      <c r="I266" s="933">
        <v>0</v>
      </c>
      <c r="J266" s="933">
        <v>0</v>
      </c>
      <c r="K266" s="933">
        <v>0</v>
      </c>
      <c r="L266" s="933">
        <v>0</v>
      </c>
      <c r="M266" s="934">
        <v>0</v>
      </c>
      <c r="N266" s="935">
        <v>0</v>
      </c>
      <c r="O266" s="935">
        <v>0</v>
      </c>
      <c r="P266" s="912"/>
    </row>
    <row r="267" spans="1:16">
      <c r="A267" s="929" t="s">
        <v>4057</v>
      </c>
      <c r="B267" s="930">
        <v>0</v>
      </c>
      <c r="C267" s="931">
        <v>523</v>
      </c>
      <c r="D267" s="931">
        <v>0</v>
      </c>
      <c r="E267" s="931">
        <v>0</v>
      </c>
      <c r="F267" s="932">
        <v>0</v>
      </c>
      <c r="G267" s="933">
        <v>0</v>
      </c>
      <c r="H267" s="933">
        <v>0</v>
      </c>
      <c r="I267" s="933">
        <v>0</v>
      </c>
      <c r="J267" s="933">
        <v>0</v>
      </c>
      <c r="K267" s="933">
        <v>523</v>
      </c>
      <c r="L267" s="933">
        <v>0</v>
      </c>
      <c r="M267" s="934">
        <v>2.65287540354245</v>
      </c>
      <c r="N267" s="935">
        <v>1.8447146845825001E-2</v>
      </c>
      <c r="O267" s="935">
        <v>7.0274845126952297E-3</v>
      </c>
      <c r="P267" s="912"/>
    </row>
    <row r="268" spans="1:16">
      <c r="A268" s="929" t="s">
        <v>4058</v>
      </c>
      <c r="B268" s="930">
        <v>0</v>
      </c>
      <c r="C268" s="931">
        <v>80</v>
      </c>
      <c r="D268" s="931">
        <v>0</v>
      </c>
      <c r="E268" s="931">
        <v>1</v>
      </c>
      <c r="F268" s="932">
        <v>0</v>
      </c>
      <c r="G268" s="933">
        <v>0</v>
      </c>
      <c r="H268" s="933">
        <v>0</v>
      </c>
      <c r="I268" s="933">
        <v>0</v>
      </c>
      <c r="J268" s="933">
        <v>0</v>
      </c>
      <c r="K268" s="933">
        <v>79</v>
      </c>
      <c r="L268" s="933">
        <v>0</v>
      </c>
      <c r="M268" s="934">
        <v>6.5482942151644699E-2</v>
      </c>
      <c r="N268" s="935">
        <v>1.0339411918680701E-3</v>
      </c>
      <c r="O268" s="935">
        <v>1.7232353197801201E-4</v>
      </c>
      <c r="P268" s="912"/>
    </row>
    <row r="269" spans="1:16">
      <c r="A269" s="929" t="s">
        <v>4059</v>
      </c>
      <c r="B269" s="930">
        <v>0</v>
      </c>
      <c r="C269" s="931">
        <v>322</v>
      </c>
      <c r="D269" s="931">
        <v>0</v>
      </c>
      <c r="E269" s="931">
        <v>1</v>
      </c>
      <c r="F269" s="932">
        <v>0</v>
      </c>
      <c r="G269" s="933">
        <v>0</v>
      </c>
      <c r="H269" s="933">
        <v>0</v>
      </c>
      <c r="I269" s="933">
        <v>0</v>
      </c>
      <c r="J269" s="933">
        <v>0</v>
      </c>
      <c r="K269" s="933">
        <v>321</v>
      </c>
      <c r="L269" s="933">
        <v>0</v>
      </c>
      <c r="M269" s="934">
        <v>1.11331908210453</v>
      </c>
      <c r="N269" s="935">
        <v>7.0020068056888601E-3</v>
      </c>
      <c r="O269" s="935">
        <v>4.2012040834133102E-3</v>
      </c>
      <c r="P269" s="912"/>
    </row>
    <row r="270" spans="1:16">
      <c r="A270" s="929" t="s">
        <v>4060</v>
      </c>
      <c r="B270" s="930">
        <v>0</v>
      </c>
      <c r="C270" s="931">
        <v>28</v>
      </c>
      <c r="D270" s="931">
        <v>0</v>
      </c>
      <c r="E270" s="931">
        <v>0</v>
      </c>
      <c r="F270" s="932">
        <v>0</v>
      </c>
      <c r="G270" s="933">
        <v>0</v>
      </c>
      <c r="H270" s="933">
        <v>0</v>
      </c>
      <c r="I270" s="933">
        <v>0</v>
      </c>
      <c r="J270" s="933">
        <v>0</v>
      </c>
      <c r="K270" s="933">
        <v>28</v>
      </c>
      <c r="L270" s="933">
        <v>0</v>
      </c>
      <c r="M270" s="934">
        <v>2.3209144053747501E-2</v>
      </c>
      <c r="N270" s="935">
        <v>3.0538347439141401E-4</v>
      </c>
      <c r="O270" s="935">
        <v>1.8323008463484901E-4</v>
      </c>
      <c r="P270" s="912"/>
    </row>
    <row r="271" spans="1:16">
      <c r="A271" s="929" t="s">
        <v>4061</v>
      </c>
      <c r="B271" s="930">
        <v>0</v>
      </c>
      <c r="C271" s="931">
        <v>66</v>
      </c>
      <c r="D271" s="931">
        <v>0</v>
      </c>
      <c r="E271" s="931">
        <v>0</v>
      </c>
      <c r="F271" s="932">
        <v>0</v>
      </c>
      <c r="G271" s="933">
        <v>0</v>
      </c>
      <c r="H271" s="933">
        <v>0</v>
      </c>
      <c r="I271" s="933">
        <v>0</v>
      </c>
      <c r="J271" s="933">
        <v>0</v>
      </c>
      <c r="K271" s="933">
        <v>66</v>
      </c>
      <c r="L271" s="933">
        <v>0</v>
      </c>
      <c r="M271" s="934">
        <v>0.21594974260535699</v>
      </c>
      <c r="N271" s="935">
        <v>2.8793299014047602E-3</v>
      </c>
      <c r="O271" s="935">
        <v>7.1983247535119103E-4</v>
      </c>
      <c r="P271" s="912"/>
    </row>
    <row r="272" spans="1:16">
      <c r="A272" s="929" t="s">
        <v>4062</v>
      </c>
      <c r="B272" s="930">
        <v>0</v>
      </c>
      <c r="C272" s="931">
        <v>28</v>
      </c>
      <c r="D272" s="931">
        <v>0</v>
      </c>
      <c r="E272" s="931">
        <v>0</v>
      </c>
      <c r="F272" s="932">
        <v>0</v>
      </c>
      <c r="G272" s="933">
        <v>0</v>
      </c>
      <c r="H272" s="933">
        <v>0</v>
      </c>
      <c r="I272" s="933">
        <v>0</v>
      </c>
      <c r="J272" s="933">
        <v>0</v>
      </c>
      <c r="K272" s="933">
        <v>28</v>
      </c>
      <c r="L272" s="933">
        <v>0</v>
      </c>
      <c r="M272" s="934">
        <v>3.1759881336707103E-2</v>
      </c>
      <c r="N272" s="935">
        <v>1.8323008463484901E-4</v>
      </c>
      <c r="O272" s="935">
        <v>6.1076694878282894E-5</v>
      </c>
      <c r="P272" s="912"/>
    </row>
    <row r="273" spans="1:16">
      <c r="A273" s="929" t="s">
        <v>4224</v>
      </c>
      <c r="B273" s="930">
        <v>0</v>
      </c>
      <c r="C273" s="931">
        <v>4</v>
      </c>
      <c r="D273" s="931">
        <v>0</v>
      </c>
      <c r="E273" s="931">
        <v>0</v>
      </c>
      <c r="F273" s="932">
        <v>0</v>
      </c>
      <c r="G273" s="933">
        <v>0</v>
      </c>
      <c r="H273" s="933">
        <v>0</v>
      </c>
      <c r="I273" s="933">
        <v>0</v>
      </c>
      <c r="J273" s="933">
        <v>0</v>
      </c>
      <c r="K273" s="933">
        <v>4</v>
      </c>
      <c r="L273" s="933">
        <v>0</v>
      </c>
      <c r="M273" s="934">
        <v>1.58799406683535E-2</v>
      </c>
      <c r="N273" s="935">
        <v>1.13428147631097E-4</v>
      </c>
      <c r="O273" s="935">
        <v>8.7252421254689803E-6</v>
      </c>
      <c r="P273" s="912"/>
    </row>
    <row r="274" spans="1:16">
      <c r="A274" s="929" t="s">
        <v>4063</v>
      </c>
      <c r="B274" s="930">
        <v>0</v>
      </c>
      <c r="C274" s="931">
        <v>698</v>
      </c>
      <c r="D274" s="931">
        <v>0</v>
      </c>
      <c r="E274" s="931">
        <v>0</v>
      </c>
      <c r="F274" s="932">
        <v>0</v>
      </c>
      <c r="G274" s="933">
        <v>0</v>
      </c>
      <c r="H274" s="933">
        <v>0</v>
      </c>
      <c r="I274" s="933">
        <v>0</v>
      </c>
      <c r="J274" s="933">
        <v>0</v>
      </c>
      <c r="K274" s="933">
        <v>698</v>
      </c>
      <c r="L274" s="933">
        <v>0</v>
      </c>
      <c r="M274" s="934">
        <v>0.89830730302765904</v>
      </c>
      <c r="N274" s="935">
        <v>6.0902190035773502E-3</v>
      </c>
      <c r="O274" s="935">
        <v>3.0451095017886699E-3</v>
      </c>
      <c r="P274" s="912"/>
    </row>
    <row r="275" spans="1:16">
      <c r="A275" s="929" t="s">
        <v>4064</v>
      </c>
      <c r="B275" s="930">
        <v>0</v>
      </c>
      <c r="C275" s="931">
        <v>299</v>
      </c>
      <c r="D275" s="931">
        <v>0</v>
      </c>
      <c r="E275" s="931">
        <v>0</v>
      </c>
      <c r="F275" s="932">
        <v>0</v>
      </c>
      <c r="G275" s="933">
        <v>0</v>
      </c>
      <c r="H275" s="933">
        <v>0</v>
      </c>
      <c r="I275" s="933">
        <v>0</v>
      </c>
      <c r="J275" s="933">
        <v>0</v>
      </c>
      <c r="K275" s="933">
        <v>299</v>
      </c>
      <c r="L275" s="933">
        <v>0</v>
      </c>
      <c r="M275" s="934">
        <v>0.30001745048425099</v>
      </c>
      <c r="N275" s="935">
        <v>1.9566355466364201E-3</v>
      </c>
      <c r="O275" s="935">
        <v>6.5221184887880599E-4</v>
      </c>
      <c r="P275" s="912"/>
    </row>
    <row r="276" spans="1:16">
      <c r="A276" s="929" t="s">
        <v>4065</v>
      </c>
      <c r="B276" s="930">
        <v>0</v>
      </c>
      <c r="C276" s="931">
        <v>279</v>
      </c>
      <c r="D276" s="931">
        <v>0</v>
      </c>
      <c r="E276" s="931">
        <v>1</v>
      </c>
      <c r="F276" s="932">
        <v>0</v>
      </c>
      <c r="G276" s="933">
        <v>0</v>
      </c>
      <c r="H276" s="933">
        <v>0</v>
      </c>
      <c r="I276" s="933">
        <v>0</v>
      </c>
      <c r="J276" s="933">
        <v>0</v>
      </c>
      <c r="K276" s="933">
        <v>278</v>
      </c>
      <c r="L276" s="933">
        <v>0</v>
      </c>
      <c r="M276" s="934">
        <v>1.00056714073816</v>
      </c>
      <c r="N276" s="935">
        <v>1.33408952098421E-2</v>
      </c>
      <c r="O276" s="935">
        <v>1.8192129831602799E-3</v>
      </c>
      <c r="P276" s="912"/>
    </row>
    <row r="277" spans="1:16">
      <c r="A277" s="929" t="s">
        <v>4225</v>
      </c>
      <c r="B277" s="930">
        <v>0</v>
      </c>
      <c r="C277" s="931">
        <v>0</v>
      </c>
      <c r="D277" s="931">
        <v>0</v>
      </c>
      <c r="E277" s="931">
        <v>0</v>
      </c>
      <c r="F277" s="932">
        <v>0</v>
      </c>
      <c r="G277" s="933">
        <v>0</v>
      </c>
      <c r="H277" s="933">
        <v>0</v>
      </c>
      <c r="I277" s="933">
        <v>0</v>
      </c>
      <c r="J277" s="933">
        <v>0</v>
      </c>
      <c r="K277" s="933">
        <v>0</v>
      </c>
      <c r="L277" s="933">
        <v>0</v>
      </c>
      <c r="M277" s="934">
        <v>0</v>
      </c>
      <c r="N277" s="935">
        <v>0</v>
      </c>
      <c r="O277" s="935">
        <v>0</v>
      </c>
      <c r="P277" s="912"/>
    </row>
    <row r="278" spans="1:16">
      <c r="A278" s="929" t="s">
        <v>4067</v>
      </c>
      <c r="B278" s="930">
        <v>0</v>
      </c>
      <c r="C278" s="931">
        <v>4</v>
      </c>
      <c r="D278" s="931">
        <v>0</v>
      </c>
      <c r="E278" s="931">
        <v>0</v>
      </c>
      <c r="F278" s="932">
        <v>0</v>
      </c>
      <c r="G278" s="933">
        <v>0</v>
      </c>
      <c r="H278" s="933">
        <v>0</v>
      </c>
      <c r="I278" s="933">
        <v>0</v>
      </c>
      <c r="J278" s="933">
        <v>0</v>
      </c>
      <c r="K278" s="933">
        <v>4</v>
      </c>
      <c r="L278" s="933">
        <v>0</v>
      </c>
      <c r="M278" s="934">
        <v>3.75185411395166E-3</v>
      </c>
      <c r="N278" s="935">
        <v>5.2351452752813899E-5</v>
      </c>
      <c r="O278" s="935">
        <v>1.7450484250938001E-5</v>
      </c>
      <c r="P278" s="912"/>
    </row>
    <row r="279" spans="1:16">
      <c r="A279" s="929" t="s">
        <v>4068</v>
      </c>
      <c r="B279" s="930">
        <v>0</v>
      </c>
      <c r="C279" s="931">
        <v>153</v>
      </c>
      <c r="D279" s="931">
        <v>0</v>
      </c>
      <c r="E279" s="931">
        <v>0</v>
      </c>
      <c r="F279" s="932">
        <v>0</v>
      </c>
      <c r="G279" s="933">
        <v>0</v>
      </c>
      <c r="H279" s="933">
        <v>0</v>
      </c>
      <c r="I279" s="933">
        <v>0</v>
      </c>
      <c r="J279" s="933">
        <v>0</v>
      </c>
      <c r="K279" s="933">
        <v>153</v>
      </c>
      <c r="L279" s="933">
        <v>0</v>
      </c>
      <c r="M279" s="934">
        <v>0.577371084547596</v>
      </c>
      <c r="N279" s="935">
        <v>3.0036646016927001E-3</v>
      </c>
      <c r="O279" s="935">
        <v>2.0024430677951302E-3</v>
      </c>
      <c r="P279" s="912"/>
    </row>
    <row r="280" spans="1:16">
      <c r="A280" s="929" t="s">
        <v>4071</v>
      </c>
      <c r="B280" s="930">
        <v>0</v>
      </c>
      <c r="C280" s="931">
        <v>180</v>
      </c>
      <c r="D280" s="931">
        <v>0</v>
      </c>
      <c r="E280" s="931">
        <v>0</v>
      </c>
      <c r="F280" s="932">
        <v>0</v>
      </c>
      <c r="G280" s="933">
        <v>0</v>
      </c>
      <c r="H280" s="933">
        <v>0</v>
      </c>
      <c r="I280" s="933">
        <v>0</v>
      </c>
      <c r="J280" s="933">
        <v>0</v>
      </c>
      <c r="K280" s="933">
        <v>180</v>
      </c>
      <c r="L280" s="933">
        <v>0</v>
      </c>
      <c r="M280" s="934">
        <v>0.25195445423610502</v>
      </c>
      <c r="N280" s="935">
        <v>1.4606055318035101E-3</v>
      </c>
      <c r="O280" s="935">
        <v>1.0954541488526299E-3</v>
      </c>
      <c r="P280" s="912"/>
    </row>
    <row r="281" spans="1:16">
      <c r="A281" s="929" t="s">
        <v>4073</v>
      </c>
      <c r="B281" s="930">
        <v>0</v>
      </c>
      <c r="C281" s="931">
        <v>19</v>
      </c>
      <c r="D281" s="931">
        <v>0</v>
      </c>
      <c r="E281" s="931">
        <v>0</v>
      </c>
      <c r="F281" s="932">
        <v>0</v>
      </c>
      <c r="G281" s="933">
        <v>0</v>
      </c>
      <c r="H281" s="933">
        <v>0</v>
      </c>
      <c r="I281" s="933">
        <v>0</v>
      </c>
      <c r="J281" s="933">
        <v>0</v>
      </c>
      <c r="K281" s="933">
        <v>19</v>
      </c>
      <c r="L281" s="933">
        <v>0</v>
      </c>
      <c r="M281" s="934">
        <v>0.13278945990751201</v>
      </c>
      <c r="N281" s="935">
        <v>1.5123244045022199E-3</v>
      </c>
      <c r="O281" s="935">
        <v>3.5041663031149099E-3</v>
      </c>
      <c r="P281" s="912"/>
    </row>
    <row r="282" spans="1:16">
      <c r="A282" s="929" t="s">
        <v>4074</v>
      </c>
      <c r="B282" s="930">
        <v>0</v>
      </c>
      <c r="C282" s="931">
        <v>20</v>
      </c>
      <c r="D282" s="931">
        <v>0</v>
      </c>
      <c r="E282" s="931">
        <v>1</v>
      </c>
      <c r="F282" s="932">
        <v>0</v>
      </c>
      <c r="G282" s="933">
        <v>0</v>
      </c>
      <c r="H282" s="933">
        <v>0</v>
      </c>
      <c r="I282" s="933">
        <v>0</v>
      </c>
      <c r="J282" s="933">
        <v>0</v>
      </c>
      <c r="K282" s="933">
        <v>19</v>
      </c>
      <c r="L282" s="933">
        <v>0</v>
      </c>
      <c r="M282" s="934">
        <v>5.1263196928714803E-2</v>
      </c>
      <c r="N282" s="935">
        <v>2.3126254253555501E-4</v>
      </c>
      <c r="O282" s="935">
        <v>1.9271878544629601E-4</v>
      </c>
      <c r="P282" s="912"/>
    </row>
    <row r="283" spans="1:16">
      <c r="A283" s="929" t="s">
        <v>4075</v>
      </c>
      <c r="B283" s="930">
        <v>0</v>
      </c>
      <c r="C283" s="931">
        <v>115</v>
      </c>
      <c r="D283" s="931">
        <v>0</v>
      </c>
      <c r="E283" s="931">
        <v>0</v>
      </c>
      <c r="F283" s="932">
        <v>0</v>
      </c>
      <c r="G283" s="933">
        <v>0</v>
      </c>
      <c r="H283" s="933">
        <v>0</v>
      </c>
      <c r="I283" s="933">
        <v>0</v>
      </c>
      <c r="J283" s="933">
        <v>0</v>
      </c>
      <c r="K283" s="933">
        <v>115</v>
      </c>
      <c r="L283" s="933">
        <v>0</v>
      </c>
      <c r="M283" s="934">
        <v>0.14047639822005101</v>
      </c>
      <c r="N283" s="935">
        <v>1.00340284442893E-3</v>
      </c>
      <c r="O283" s="935">
        <v>5.0170142221446599E-4</v>
      </c>
      <c r="P283" s="912"/>
    </row>
    <row r="284" spans="1:16">
      <c r="A284" s="929" t="s">
        <v>4076</v>
      </c>
      <c r="B284" s="930">
        <v>4000</v>
      </c>
      <c r="C284" s="931">
        <v>0</v>
      </c>
      <c r="D284" s="931">
        <v>0</v>
      </c>
      <c r="E284" s="931">
        <v>0</v>
      </c>
      <c r="F284" s="932">
        <v>0</v>
      </c>
      <c r="G284" s="933">
        <v>0</v>
      </c>
      <c r="H284" s="933">
        <v>3908.6419753086402</v>
      </c>
      <c r="I284" s="933">
        <v>0</v>
      </c>
      <c r="J284" s="933">
        <v>0</v>
      </c>
      <c r="K284" s="933">
        <v>91</v>
      </c>
      <c r="L284" s="933">
        <v>0</v>
      </c>
      <c r="M284" s="934">
        <v>0.11711456242910701</v>
      </c>
      <c r="N284" s="935">
        <v>7.93997033417677E-4</v>
      </c>
      <c r="O284" s="935">
        <v>3.9699851670883899E-4</v>
      </c>
      <c r="P284" s="912"/>
    </row>
    <row r="285" spans="1:16">
      <c r="A285" s="929" t="s">
        <v>4077</v>
      </c>
      <c r="B285" s="930">
        <v>0</v>
      </c>
      <c r="C285" s="931">
        <v>1778</v>
      </c>
      <c r="D285" s="931">
        <v>0</v>
      </c>
      <c r="E285" s="931">
        <v>18</v>
      </c>
      <c r="F285" s="932">
        <v>0</v>
      </c>
      <c r="G285" s="933">
        <v>0</v>
      </c>
      <c r="H285" s="933">
        <v>0</v>
      </c>
      <c r="I285" s="933">
        <v>0</v>
      </c>
      <c r="J285" s="933">
        <v>0</v>
      </c>
      <c r="K285" s="933">
        <v>1760</v>
      </c>
      <c r="L285" s="933">
        <v>0</v>
      </c>
      <c r="M285" s="934">
        <v>2.7065701073204802</v>
      </c>
      <c r="N285" s="935">
        <v>1.72759794084286E-2</v>
      </c>
      <c r="O285" s="935">
        <v>8.6379897042142897E-3</v>
      </c>
      <c r="P285" s="912"/>
    </row>
    <row r="286" spans="1:16">
      <c r="A286" s="924"/>
      <c r="B286" s="925"/>
      <c r="C286" s="926"/>
      <c r="D286" s="926"/>
      <c r="E286" s="926"/>
      <c r="F286" s="925"/>
      <c r="G286" s="926"/>
      <c r="H286" s="926"/>
      <c r="I286" s="926"/>
      <c r="J286" s="926"/>
      <c r="K286" s="926"/>
      <c r="L286" s="926"/>
      <c r="M286" s="927"/>
      <c r="N286" s="928"/>
      <c r="O286" s="928"/>
      <c r="P286" s="912"/>
    </row>
    <row r="287" spans="1:16">
      <c r="A287" s="917" t="s">
        <v>4226</v>
      </c>
      <c r="B287" s="918">
        <v>5034</v>
      </c>
      <c r="C287" s="919">
        <v>2049</v>
      </c>
      <c r="D287" s="919">
        <v>0</v>
      </c>
      <c r="E287" s="919">
        <v>60</v>
      </c>
      <c r="F287" s="920">
        <v>0</v>
      </c>
      <c r="G287" s="921">
        <v>0</v>
      </c>
      <c r="H287" s="921">
        <v>0</v>
      </c>
      <c r="I287" s="921">
        <v>252</v>
      </c>
      <c r="J287" s="921">
        <v>0</v>
      </c>
      <c r="K287" s="921">
        <v>1585</v>
      </c>
      <c r="L287" s="921">
        <v>0</v>
      </c>
      <c r="M287" s="922">
        <v>34.6208101387314</v>
      </c>
      <c r="N287" s="923">
        <v>0.648206504668005</v>
      </c>
      <c r="O287" s="923">
        <v>1.7815582409911901</v>
      </c>
      <c r="P287" s="912"/>
    </row>
    <row r="288" spans="1:16">
      <c r="A288" s="929" t="s">
        <v>4079</v>
      </c>
      <c r="B288" s="930">
        <v>0</v>
      </c>
      <c r="C288" s="931">
        <v>31</v>
      </c>
      <c r="D288" s="931">
        <v>0</v>
      </c>
      <c r="E288" s="931">
        <v>0</v>
      </c>
      <c r="F288" s="932">
        <v>0</v>
      </c>
      <c r="G288" s="933">
        <v>0</v>
      </c>
      <c r="H288" s="933">
        <v>0</v>
      </c>
      <c r="I288" s="933">
        <v>0</v>
      </c>
      <c r="J288" s="933">
        <v>0</v>
      </c>
      <c r="K288" s="933">
        <v>31</v>
      </c>
      <c r="L288" s="933">
        <v>0</v>
      </c>
      <c r="M288" s="934">
        <v>1.96911264287584E-2</v>
      </c>
      <c r="N288" s="935">
        <v>7.19483465666172E-4</v>
      </c>
      <c r="O288" s="935">
        <v>7.6817031672628895E-4</v>
      </c>
      <c r="P288" s="912"/>
    </row>
    <row r="289" spans="1:16">
      <c r="A289" s="929" t="s">
        <v>4080</v>
      </c>
      <c r="B289" s="930">
        <v>5034</v>
      </c>
      <c r="C289" s="931">
        <v>457</v>
      </c>
      <c r="D289" s="931">
        <v>0</v>
      </c>
      <c r="E289" s="931">
        <v>53</v>
      </c>
      <c r="F289" s="932">
        <v>0</v>
      </c>
      <c r="G289" s="933">
        <v>0</v>
      </c>
      <c r="H289" s="933">
        <v>5034.00361603906</v>
      </c>
      <c r="I289" s="933">
        <v>252</v>
      </c>
      <c r="J289" s="933">
        <v>0</v>
      </c>
      <c r="K289" s="933">
        <v>0</v>
      </c>
      <c r="L289" s="933">
        <v>0</v>
      </c>
      <c r="M289" s="934">
        <v>0</v>
      </c>
      <c r="N289" s="935">
        <v>0</v>
      </c>
      <c r="O289" s="935">
        <v>0</v>
      </c>
      <c r="P289" s="912"/>
    </row>
    <row r="290" spans="1:16">
      <c r="A290" s="929" t="s">
        <v>4081</v>
      </c>
      <c r="B290" s="930">
        <v>0</v>
      </c>
      <c r="C290" s="931">
        <v>0</v>
      </c>
      <c r="D290" s="931">
        <v>0</v>
      </c>
      <c r="E290" s="931">
        <v>0</v>
      </c>
      <c r="F290" s="932">
        <v>0</v>
      </c>
      <c r="G290" s="933">
        <v>0</v>
      </c>
      <c r="H290" s="933">
        <v>0</v>
      </c>
      <c r="I290" s="933">
        <v>0</v>
      </c>
      <c r="J290" s="933">
        <v>0</v>
      </c>
      <c r="K290" s="933">
        <v>0</v>
      </c>
      <c r="L290" s="933">
        <v>0</v>
      </c>
      <c r="M290" s="934">
        <v>0</v>
      </c>
      <c r="N290" s="935">
        <v>0</v>
      </c>
      <c r="O290" s="935">
        <v>0</v>
      </c>
      <c r="P290" s="912"/>
    </row>
    <row r="291" spans="1:16">
      <c r="A291" s="929" t="s">
        <v>4082</v>
      </c>
      <c r="B291" s="930">
        <v>0</v>
      </c>
      <c r="C291" s="931">
        <v>0</v>
      </c>
      <c r="D291" s="931">
        <v>0</v>
      </c>
      <c r="E291" s="931">
        <v>0</v>
      </c>
      <c r="F291" s="932">
        <v>0</v>
      </c>
      <c r="G291" s="933">
        <v>0</v>
      </c>
      <c r="H291" s="933">
        <v>0</v>
      </c>
      <c r="I291" s="933">
        <v>0</v>
      </c>
      <c r="J291" s="933">
        <v>0</v>
      </c>
      <c r="K291" s="933">
        <v>0</v>
      </c>
      <c r="L291" s="933">
        <v>0</v>
      </c>
      <c r="M291" s="934">
        <v>0</v>
      </c>
      <c r="N291" s="935">
        <v>0</v>
      </c>
      <c r="O291" s="935">
        <v>0</v>
      </c>
      <c r="P291" s="912"/>
    </row>
    <row r="292" spans="1:16">
      <c r="A292" s="929" t="s">
        <v>4275</v>
      </c>
      <c r="B292" s="930">
        <v>0</v>
      </c>
      <c r="C292" s="931">
        <v>26</v>
      </c>
      <c r="D292" s="931">
        <v>0</v>
      </c>
      <c r="E292" s="931">
        <v>0</v>
      </c>
      <c r="F292" s="932">
        <v>0</v>
      </c>
      <c r="G292" s="933">
        <v>0</v>
      </c>
      <c r="H292" s="933">
        <v>0</v>
      </c>
      <c r="I292" s="933">
        <v>0</v>
      </c>
      <c r="J292" s="933">
        <v>0</v>
      </c>
      <c r="K292" s="933">
        <v>26</v>
      </c>
      <c r="L292" s="933">
        <v>0</v>
      </c>
      <c r="M292" s="934">
        <v>7.9116132972690007E-3</v>
      </c>
      <c r="N292" s="935">
        <v>6.6355466364191595E-4</v>
      </c>
      <c r="O292" s="935">
        <v>9.3578221795654804E-5</v>
      </c>
      <c r="P292" s="912"/>
    </row>
    <row r="293" spans="1:16">
      <c r="A293" s="929" t="s">
        <v>4083</v>
      </c>
      <c r="B293" s="930">
        <v>0</v>
      </c>
      <c r="C293" s="931">
        <v>2</v>
      </c>
      <c r="D293" s="931">
        <v>0</v>
      </c>
      <c r="E293" s="931">
        <v>0</v>
      </c>
      <c r="F293" s="932">
        <v>0</v>
      </c>
      <c r="G293" s="933">
        <v>0</v>
      </c>
      <c r="H293" s="933">
        <v>0</v>
      </c>
      <c r="I293" s="933">
        <v>0</v>
      </c>
      <c r="J293" s="933">
        <v>0</v>
      </c>
      <c r="K293" s="933">
        <v>2</v>
      </c>
      <c r="L293" s="933">
        <v>0</v>
      </c>
      <c r="M293" s="934">
        <v>2.65683622720531E-2</v>
      </c>
      <c r="N293" s="935">
        <v>6.2385481197103204E-4</v>
      </c>
      <c r="O293" s="935">
        <v>2.28165081581014E-3</v>
      </c>
      <c r="P293" s="912"/>
    </row>
    <row r="294" spans="1:16">
      <c r="A294" s="929" t="s">
        <v>4084</v>
      </c>
      <c r="B294" s="930">
        <v>0</v>
      </c>
      <c r="C294" s="931">
        <v>296</v>
      </c>
      <c r="D294" s="931">
        <v>0</v>
      </c>
      <c r="E294" s="931">
        <v>1</v>
      </c>
      <c r="F294" s="932">
        <v>0</v>
      </c>
      <c r="G294" s="933">
        <v>0</v>
      </c>
      <c r="H294" s="933">
        <v>0</v>
      </c>
      <c r="I294" s="933">
        <v>0</v>
      </c>
      <c r="J294" s="933">
        <v>0</v>
      </c>
      <c r="K294" s="933">
        <v>295</v>
      </c>
      <c r="L294" s="933">
        <v>0</v>
      </c>
      <c r="M294" s="934">
        <v>0.11711456242910701</v>
      </c>
      <c r="N294" s="935">
        <v>4.27918593490969E-3</v>
      </c>
      <c r="O294" s="935">
        <v>4.5687549079487001E-3</v>
      </c>
      <c r="P294" s="912"/>
    </row>
    <row r="295" spans="1:16">
      <c r="A295" s="929" t="s">
        <v>4085</v>
      </c>
      <c r="B295" s="930">
        <v>0</v>
      </c>
      <c r="C295" s="931">
        <v>501</v>
      </c>
      <c r="D295" s="931">
        <v>0</v>
      </c>
      <c r="E295" s="931">
        <v>5</v>
      </c>
      <c r="F295" s="932">
        <v>0</v>
      </c>
      <c r="G295" s="933">
        <v>0</v>
      </c>
      <c r="H295" s="933">
        <v>0</v>
      </c>
      <c r="I295" s="933">
        <v>0</v>
      </c>
      <c r="J295" s="933">
        <v>0</v>
      </c>
      <c r="K295" s="933">
        <v>496</v>
      </c>
      <c r="L295" s="933">
        <v>0</v>
      </c>
      <c r="M295" s="934">
        <v>3.5703690777419101</v>
      </c>
      <c r="N295" s="935">
        <v>0.17202687374574599</v>
      </c>
      <c r="O295" s="935">
        <v>6.4915801413489198E-3</v>
      </c>
      <c r="P295" s="912"/>
    </row>
    <row r="296" spans="1:16">
      <c r="A296" s="929" t="s">
        <v>4086</v>
      </c>
      <c r="B296" s="930">
        <v>1097</v>
      </c>
      <c r="C296" s="931">
        <v>0</v>
      </c>
      <c r="D296" s="931">
        <v>0</v>
      </c>
      <c r="E296" s="931">
        <v>0</v>
      </c>
      <c r="F296" s="932">
        <v>0</v>
      </c>
      <c r="G296" s="933">
        <v>0</v>
      </c>
      <c r="H296" s="933">
        <v>0</v>
      </c>
      <c r="I296" s="933">
        <v>0</v>
      </c>
      <c r="J296" s="933">
        <v>0</v>
      </c>
      <c r="K296" s="933">
        <v>1097</v>
      </c>
      <c r="L296" s="933">
        <v>0</v>
      </c>
      <c r="M296" s="934">
        <v>0.33380922258092699</v>
      </c>
      <c r="N296" s="935">
        <v>2.79969025390455E-2</v>
      </c>
      <c r="O296" s="935">
        <v>3.9482811273012803E-3</v>
      </c>
      <c r="P296" s="912"/>
    </row>
    <row r="297" spans="1:16">
      <c r="A297" s="929" t="s">
        <v>4087</v>
      </c>
      <c r="B297" s="930">
        <v>0</v>
      </c>
      <c r="C297" s="931">
        <v>34</v>
      </c>
      <c r="D297" s="931">
        <v>0</v>
      </c>
      <c r="E297" s="931">
        <v>0</v>
      </c>
      <c r="F297" s="932">
        <v>0</v>
      </c>
      <c r="G297" s="933">
        <v>0</v>
      </c>
      <c r="H297" s="933">
        <v>0</v>
      </c>
      <c r="I297" s="933">
        <v>0</v>
      </c>
      <c r="J297" s="933">
        <v>0</v>
      </c>
      <c r="K297" s="933">
        <v>34</v>
      </c>
      <c r="L297" s="933">
        <v>0</v>
      </c>
      <c r="M297" s="934">
        <v>1.7057848355291901E-2</v>
      </c>
      <c r="N297" s="935">
        <v>0</v>
      </c>
      <c r="O297" s="935">
        <v>7.4164558066486404E-5</v>
      </c>
      <c r="P297" s="912"/>
    </row>
    <row r="298" spans="1:16">
      <c r="A298" s="929" t="s">
        <v>4088</v>
      </c>
      <c r="B298" s="930">
        <v>0</v>
      </c>
      <c r="C298" s="931">
        <v>126</v>
      </c>
      <c r="D298" s="931">
        <v>0</v>
      </c>
      <c r="E298" s="931">
        <v>0</v>
      </c>
      <c r="F298" s="932">
        <v>0</v>
      </c>
      <c r="G298" s="933">
        <v>0</v>
      </c>
      <c r="H298" s="933">
        <v>0</v>
      </c>
      <c r="I298" s="933">
        <v>0</v>
      </c>
      <c r="J298" s="933">
        <v>0</v>
      </c>
      <c r="K298" s="933">
        <v>126</v>
      </c>
      <c r="L298" s="933">
        <v>0</v>
      </c>
      <c r="M298" s="934">
        <v>1.0279207748015</v>
      </c>
      <c r="N298" s="935">
        <v>5.7167786406072799E-2</v>
      </c>
      <c r="O298" s="935">
        <v>4.5624291074077297E-2</v>
      </c>
      <c r="P298" s="912"/>
    </row>
    <row r="299" spans="1:16">
      <c r="A299" s="929" t="s">
        <v>4089</v>
      </c>
      <c r="B299" s="930">
        <v>0</v>
      </c>
      <c r="C299" s="931">
        <v>2709</v>
      </c>
      <c r="D299" s="931">
        <v>0</v>
      </c>
      <c r="E299" s="931">
        <v>6</v>
      </c>
      <c r="F299" s="932">
        <v>0</v>
      </c>
      <c r="G299" s="933">
        <v>0</v>
      </c>
      <c r="H299" s="933">
        <v>0</v>
      </c>
      <c r="I299" s="933">
        <v>0</v>
      </c>
      <c r="J299" s="933">
        <v>0</v>
      </c>
      <c r="K299" s="933">
        <v>2703</v>
      </c>
      <c r="L299" s="933">
        <v>0</v>
      </c>
      <c r="M299" s="934">
        <v>29.834176773405499</v>
      </c>
      <c r="N299" s="935">
        <v>0.41272576563999702</v>
      </c>
      <c r="O299" s="935">
        <v>1.72165605095541</v>
      </c>
      <c r="P299" s="912"/>
    </row>
    <row r="300" spans="1:16">
      <c r="A300" s="924"/>
      <c r="B300" s="925"/>
      <c r="C300" s="926"/>
      <c r="D300" s="926"/>
      <c r="E300" s="926"/>
      <c r="F300" s="925"/>
      <c r="G300" s="926"/>
      <c r="H300" s="926"/>
      <c r="I300" s="926"/>
      <c r="J300" s="926"/>
      <c r="K300" s="926"/>
      <c r="L300" s="926"/>
      <c r="M300" s="927"/>
      <c r="N300" s="928"/>
      <c r="O300" s="928"/>
      <c r="P300" s="912"/>
    </row>
    <row r="301" spans="1:16">
      <c r="A301" s="917" t="s">
        <v>4227</v>
      </c>
      <c r="B301" s="918">
        <v>2788</v>
      </c>
      <c r="C301" s="919">
        <v>2092</v>
      </c>
      <c r="D301" s="919">
        <v>0</v>
      </c>
      <c r="E301" s="919">
        <v>97</v>
      </c>
      <c r="F301" s="920">
        <v>0</v>
      </c>
      <c r="G301" s="921">
        <v>0</v>
      </c>
      <c r="H301" s="921">
        <v>0</v>
      </c>
      <c r="I301" s="921">
        <v>221</v>
      </c>
      <c r="J301" s="921">
        <v>0</v>
      </c>
      <c r="K301" s="921">
        <v>4562</v>
      </c>
      <c r="L301" s="921">
        <v>0</v>
      </c>
      <c r="M301" s="922">
        <v>24.187210103830399</v>
      </c>
      <c r="N301" s="923">
        <v>0.82742182183055601</v>
      </c>
      <c r="O301" s="923">
        <v>0.71464715120844602</v>
      </c>
      <c r="P301" s="912"/>
    </row>
    <row r="302" spans="1:16">
      <c r="A302" s="929" t="s">
        <v>4091</v>
      </c>
      <c r="B302" s="930">
        <v>0</v>
      </c>
      <c r="C302" s="931">
        <v>80</v>
      </c>
      <c r="D302" s="931">
        <v>0</v>
      </c>
      <c r="E302" s="931">
        <v>44</v>
      </c>
      <c r="F302" s="932">
        <v>0</v>
      </c>
      <c r="G302" s="933">
        <v>0</v>
      </c>
      <c r="H302" s="933">
        <v>0</v>
      </c>
      <c r="I302" s="933">
        <v>0</v>
      </c>
      <c r="J302" s="933">
        <v>0</v>
      </c>
      <c r="K302" s="933">
        <v>36</v>
      </c>
      <c r="L302" s="933">
        <v>0</v>
      </c>
      <c r="M302" s="934">
        <v>0.23558153738766199</v>
      </c>
      <c r="N302" s="935">
        <v>8.4024081668266307E-3</v>
      </c>
      <c r="O302" s="935">
        <v>2.7484512695227299E-3</v>
      </c>
      <c r="P302" s="912"/>
    </row>
    <row r="303" spans="1:16">
      <c r="A303" s="929" t="s">
        <v>4092</v>
      </c>
      <c r="B303" s="930">
        <v>0</v>
      </c>
      <c r="C303" s="931">
        <v>303</v>
      </c>
      <c r="D303" s="931">
        <v>0</v>
      </c>
      <c r="E303" s="931">
        <v>0</v>
      </c>
      <c r="F303" s="932">
        <v>0</v>
      </c>
      <c r="G303" s="933">
        <v>0</v>
      </c>
      <c r="H303" s="933">
        <v>0</v>
      </c>
      <c r="I303" s="933">
        <v>0</v>
      </c>
      <c r="J303" s="933">
        <v>0</v>
      </c>
      <c r="K303" s="933">
        <v>303</v>
      </c>
      <c r="L303" s="933">
        <v>0</v>
      </c>
      <c r="M303" s="934">
        <v>2.11235494284966</v>
      </c>
      <c r="N303" s="935">
        <v>8.6979321176162597E-2</v>
      </c>
      <c r="O303" s="935">
        <v>7.6417546461914301E-2</v>
      </c>
      <c r="P303" s="912"/>
    </row>
    <row r="304" spans="1:16">
      <c r="A304" s="929" t="s">
        <v>4093</v>
      </c>
      <c r="B304" s="930">
        <v>0</v>
      </c>
      <c r="C304" s="931">
        <v>49</v>
      </c>
      <c r="D304" s="931">
        <v>0</v>
      </c>
      <c r="E304" s="931">
        <v>0</v>
      </c>
      <c r="F304" s="932">
        <v>0</v>
      </c>
      <c r="G304" s="933">
        <v>0</v>
      </c>
      <c r="H304" s="933">
        <v>0</v>
      </c>
      <c r="I304" s="933">
        <v>0</v>
      </c>
      <c r="J304" s="933">
        <v>0</v>
      </c>
      <c r="K304" s="933">
        <v>49</v>
      </c>
      <c r="L304" s="933">
        <v>0</v>
      </c>
      <c r="M304" s="934">
        <v>0.44998254951574901</v>
      </c>
      <c r="N304" s="935">
        <v>8.0163162027746294E-3</v>
      </c>
      <c r="O304" s="935">
        <v>2.4155832824360901E-2</v>
      </c>
      <c r="P304" s="912"/>
    </row>
    <row r="305" spans="1:16">
      <c r="A305" s="929" t="s">
        <v>4094</v>
      </c>
      <c r="B305" s="930">
        <v>0</v>
      </c>
      <c r="C305" s="931">
        <v>992</v>
      </c>
      <c r="D305" s="931">
        <v>0</v>
      </c>
      <c r="E305" s="931">
        <v>1</v>
      </c>
      <c r="F305" s="932">
        <v>0</v>
      </c>
      <c r="G305" s="933">
        <v>0</v>
      </c>
      <c r="H305" s="933">
        <v>0</v>
      </c>
      <c r="I305" s="933">
        <v>0</v>
      </c>
      <c r="J305" s="933">
        <v>0</v>
      </c>
      <c r="K305" s="933">
        <v>991</v>
      </c>
      <c r="L305" s="933">
        <v>0</v>
      </c>
      <c r="M305" s="934">
        <v>7.8901273885350296</v>
      </c>
      <c r="N305" s="935">
        <v>0.33938356164383598</v>
      </c>
      <c r="O305" s="935">
        <v>0.38045545763895</v>
      </c>
      <c r="P305" s="912"/>
    </row>
    <row r="306" spans="1:16">
      <c r="A306" s="929" t="s">
        <v>4095</v>
      </c>
      <c r="B306" s="930">
        <v>0</v>
      </c>
      <c r="C306" s="931">
        <v>112</v>
      </c>
      <c r="D306" s="931">
        <v>0</v>
      </c>
      <c r="E306" s="931">
        <v>0</v>
      </c>
      <c r="F306" s="932">
        <v>0</v>
      </c>
      <c r="G306" s="933">
        <v>0</v>
      </c>
      <c r="H306" s="933">
        <v>0</v>
      </c>
      <c r="I306" s="933">
        <v>0</v>
      </c>
      <c r="J306" s="933">
        <v>0</v>
      </c>
      <c r="K306" s="933">
        <v>112</v>
      </c>
      <c r="L306" s="933">
        <v>0</v>
      </c>
      <c r="M306" s="934">
        <v>0.603437745397435</v>
      </c>
      <c r="N306" s="935">
        <v>9.2836576214990005E-3</v>
      </c>
      <c r="O306" s="935">
        <v>4.6418288107495003E-3</v>
      </c>
      <c r="P306" s="912"/>
    </row>
    <row r="307" spans="1:16">
      <c r="A307" s="929" t="s">
        <v>4096</v>
      </c>
      <c r="B307" s="930">
        <v>0</v>
      </c>
      <c r="C307" s="931">
        <v>30</v>
      </c>
      <c r="D307" s="931">
        <v>0</v>
      </c>
      <c r="E307" s="931">
        <v>0</v>
      </c>
      <c r="F307" s="932">
        <v>0</v>
      </c>
      <c r="G307" s="933">
        <v>0</v>
      </c>
      <c r="H307" s="933">
        <v>0</v>
      </c>
      <c r="I307" s="933">
        <v>0</v>
      </c>
      <c r="J307" s="933">
        <v>0</v>
      </c>
      <c r="K307" s="933">
        <v>30</v>
      </c>
      <c r="L307" s="933">
        <v>0</v>
      </c>
      <c r="M307" s="934">
        <v>0.166215862490184</v>
      </c>
      <c r="N307" s="935">
        <v>3.73004100863799E-3</v>
      </c>
      <c r="O307" s="935">
        <v>6.0204170665736001E-3</v>
      </c>
      <c r="P307" s="912"/>
    </row>
    <row r="308" spans="1:16">
      <c r="A308" s="929" t="s">
        <v>4097</v>
      </c>
      <c r="B308" s="930">
        <v>2584</v>
      </c>
      <c r="C308" s="931">
        <v>42</v>
      </c>
      <c r="D308" s="931">
        <v>0</v>
      </c>
      <c r="E308" s="931">
        <v>1</v>
      </c>
      <c r="F308" s="932">
        <v>0</v>
      </c>
      <c r="G308" s="933">
        <v>0</v>
      </c>
      <c r="H308" s="933">
        <v>0</v>
      </c>
      <c r="I308" s="933">
        <v>189</v>
      </c>
      <c r="J308" s="933">
        <v>0</v>
      </c>
      <c r="K308" s="933">
        <v>2436</v>
      </c>
      <c r="L308" s="933">
        <v>0</v>
      </c>
      <c r="M308" s="934">
        <v>8.6910426664339901</v>
      </c>
      <c r="N308" s="935">
        <v>0.21977349271442301</v>
      </c>
      <c r="O308" s="935">
        <v>0.109886746357211</v>
      </c>
      <c r="P308" s="912"/>
    </row>
    <row r="309" spans="1:16">
      <c r="A309" s="929" t="s">
        <v>4098</v>
      </c>
      <c r="B309" s="930">
        <v>0</v>
      </c>
      <c r="C309" s="931">
        <v>38</v>
      </c>
      <c r="D309" s="931">
        <v>0</v>
      </c>
      <c r="E309" s="931">
        <v>28</v>
      </c>
      <c r="F309" s="932">
        <v>0</v>
      </c>
      <c r="G309" s="933">
        <v>0</v>
      </c>
      <c r="H309" s="933">
        <v>0</v>
      </c>
      <c r="I309" s="933">
        <v>0</v>
      </c>
      <c r="J309" s="933">
        <v>0</v>
      </c>
      <c r="K309" s="933">
        <v>10</v>
      </c>
      <c r="L309" s="933">
        <v>0</v>
      </c>
      <c r="M309" s="934">
        <v>2.0613384521420502E-3</v>
      </c>
      <c r="N309" s="935">
        <v>1.09065526568362E-6</v>
      </c>
      <c r="O309" s="935">
        <v>1.09065526568362E-6</v>
      </c>
      <c r="P309" s="912"/>
    </row>
    <row r="310" spans="1:16">
      <c r="A310" s="929" t="s">
        <v>4099</v>
      </c>
      <c r="B310" s="930">
        <v>204</v>
      </c>
      <c r="C310" s="931">
        <v>446</v>
      </c>
      <c r="D310" s="931">
        <v>0</v>
      </c>
      <c r="E310" s="931">
        <v>23</v>
      </c>
      <c r="F310" s="932">
        <v>0</v>
      </c>
      <c r="G310" s="933">
        <v>0</v>
      </c>
      <c r="H310" s="933">
        <v>0</v>
      </c>
      <c r="I310" s="933">
        <v>32</v>
      </c>
      <c r="J310" s="933">
        <v>0</v>
      </c>
      <c r="K310" s="933">
        <v>595</v>
      </c>
      <c r="L310" s="933">
        <v>0</v>
      </c>
      <c r="M310" s="934">
        <v>4.0364060727685196</v>
      </c>
      <c r="N310" s="935">
        <v>0.151851932641131</v>
      </c>
      <c r="O310" s="935">
        <v>0.110319780123898</v>
      </c>
      <c r="P310" s="912"/>
    </row>
    <row r="311" spans="1:16">
      <c r="A311" s="924"/>
      <c r="B311" s="925"/>
      <c r="C311" s="926"/>
      <c r="D311" s="926"/>
      <c r="E311" s="926"/>
      <c r="F311" s="925"/>
      <c r="G311" s="926"/>
      <c r="H311" s="926"/>
      <c r="I311" s="926"/>
      <c r="J311" s="926"/>
      <c r="K311" s="926"/>
      <c r="L311" s="926"/>
      <c r="M311" s="927"/>
      <c r="N311" s="928"/>
      <c r="O311" s="928"/>
      <c r="P311" s="912"/>
    </row>
    <row r="312" spans="1:16">
      <c r="A312" s="917" t="s">
        <v>4228</v>
      </c>
      <c r="B312" s="918">
        <v>64378</v>
      </c>
      <c r="C312" s="919">
        <v>4768</v>
      </c>
      <c r="D312" s="919">
        <v>7</v>
      </c>
      <c r="E312" s="919">
        <v>14493</v>
      </c>
      <c r="F312" s="920">
        <v>0</v>
      </c>
      <c r="G312" s="921">
        <v>0</v>
      </c>
      <c r="H312" s="921">
        <v>0</v>
      </c>
      <c r="I312" s="921">
        <v>0</v>
      </c>
      <c r="J312" s="921">
        <v>2729</v>
      </c>
      <c r="K312" s="921">
        <v>51943</v>
      </c>
      <c r="L312" s="921">
        <v>0</v>
      </c>
      <c r="M312" s="922">
        <v>70.787060465927894</v>
      </c>
      <c r="N312" s="923">
        <v>0.42354070325451498</v>
      </c>
      <c r="O312" s="923">
        <v>0.154715993368816</v>
      </c>
      <c r="P312" s="912"/>
    </row>
    <row r="313" spans="1:16">
      <c r="A313" s="929" t="s">
        <v>4101</v>
      </c>
      <c r="B313" s="930">
        <v>12739</v>
      </c>
      <c r="C313" s="931">
        <v>276</v>
      </c>
      <c r="D313" s="931">
        <v>0</v>
      </c>
      <c r="E313" s="931">
        <v>10286</v>
      </c>
      <c r="F313" s="932">
        <v>0</v>
      </c>
      <c r="G313" s="933">
        <v>0</v>
      </c>
      <c r="H313" s="933">
        <v>0</v>
      </c>
      <c r="I313" s="933">
        <v>0</v>
      </c>
      <c r="J313" s="933">
        <v>2729</v>
      </c>
      <c r="K313" s="933">
        <v>0</v>
      </c>
      <c r="L313" s="933">
        <v>0</v>
      </c>
      <c r="M313" s="934">
        <v>0</v>
      </c>
      <c r="N313" s="935">
        <v>0</v>
      </c>
      <c r="O313" s="935">
        <v>0</v>
      </c>
      <c r="P313" s="912"/>
    </row>
    <row r="314" spans="1:16">
      <c r="A314" s="929" t="s">
        <v>4102</v>
      </c>
      <c r="B314" s="930">
        <v>4300</v>
      </c>
      <c r="C314" s="931">
        <v>1231</v>
      </c>
      <c r="D314" s="931">
        <v>0</v>
      </c>
      <c r="E314" s="931">
        <v>2307</v>
      </c>
      <c r="F314" s="932">
        <v>0</v>
      </c>
      <c r="G314" s="933">
        <v>0</v>
      </c>
      <c r="H314" s="933">
        <v>0</v>
      </c>
      <c r="I314" s="933">
        <v>0</v>
      </c>
      <c r="J314" s="933">
        <v>0</v>
      </c>
      <c r="K314" s="933">
        <v>3224</v>
      </c>
      <c r="L314" s="933">
        <v>0</v>
      </c>
      <c r="M314" s="934">
        <v>19.902102783352198</v>
      </c>
      <c r="N314" s="935">
        <v>2.1097635459384E-2</v>
      </c>
      <c r="O314" s="935">
        <v>0.154715993368816</v>
      </c>
      <c r="P314" s="912"/>
    </row>
    <row r="315" spans="1:16">
      <c r="A315" s="929" t="s">
        <v>4103</v>
      </c>
      <c r="B315" s="930">
        <v>3166</v>
      </c>
      <c r="C315" s="931">
        <v>2012</v>
      </c>
      <c r="D315" s="931">
        <v>0</v>
      </c>
      <c r="E315" s="931">
        <v>81</v>
      </c>
      <c r="F315" s="932">
        <v>0</v>
      </c>
      <c r="G315" s="933">
        <v>0</v>
      </c>
      <c r="H315" s="933">
        <v>0</v>
      </c>
      <c r="I315" s="933">
        <v>0</v>
      </c>
      <c r="J315" s="933">
        <v>0</v>
      </c>
      <c r="K315" s="933">
        <v>5097</v>
      </c>
      <c r="L315" s="933">
        <v>0</v>
      </c>
      <c r="M315" s="934">
        <v>8.8945118227030804</v>
      </c>
      <c r="N315" s="935">
        <v>2.22362795567577E-2</v>
      </c>
      <c r="O315" s="935">
        <v>0</v>
      </c>
      <c r="P315" s="912"/>
    </row>
    <row r="316" spans="1:16">
      <c r="A316" s="929" t="s">
        <v>4104</v>
      </c>
      <c r="B316" s="930">
        <v>0</v>
      </c>
      <c r="C316" s="931">
        <v>70</v>
      </c>
      <c r="D316" s="931">
        <v>7</v>
      </c>
      <c r="E316" s="931">
        <v>1</v>
      </c>
      <c r="F316" s="932">
        <v>0</v>
      </c>
      <c r="G316" s="933">
        <v>0</v>
      </c>
      <c r="H316" s="933">
        <v>0</v>
      </c>
      <c r="I316" s="933">
        <v>0</v>
      </c>
      <c r="J316" s="933">
        <v>0</v>
      </c>
      <c r="K316" s="933">
        <v>62</v>
      </c>
      <c r="L316" s="933">
        <v>0</v>
      </c>
      <c r="M316" s="934">
        <v>0.18257569147543801</v>
      </c>
      <c r="N316" s="935">
        <v>1.35241252944769E-4</v>
      </c>
      <c r="O316" s="935">
        <v>0</v>
      </c>
      <c r="P316" s="912"/>
    </row>
    <row r="317" spans="1:16">
      <c r="A317" s="929" t="s">
        <v>4276</v>
      </c>
      <c r="B317" s="930">
        <v>0</v>
      </c>
      <c r="C317" s="931">
        <v>0</v>
      </c>
      <c r="D317" s="931">
        <v>0</v>
      </c>
      <c r="E317" s="931">
        <v>0</v>
      </c>
      <c r="F317" s="932">
        <v>0</v>
      </c>
      <c r="G317" s="933">
        <v>0</v>
      </c>
      <c r="H317" s="933">
        <v>0</v>
      </c>
      <c r="I317" s="933">
        <v>0</v>
      </c>
      <c r="J317" s="933">
        <v>0</v>
      </c>
      <c r="K317" s="933">
        <v>0</v>
      </c>
      <c r="L317" s="933">
        <v>0</v>
      </c>
      <c r="M317" s="934">
        <v>0</v>
      </c>
      <c r="N317" s="935">
        <v>0</v>
      </c>
      <c r="O317" s="935">
        <v>0</v>
      </c>
      <c r="P317" s="912"/>
    </row>
    <row r="318" spans="1:16">
      <c r="A318" s="929" t="s">
        <v>4277</v>
      </c>
      <c r="B318" s="930">
        <v>0</v>
      </c>
      <c r="C318" s="931">
        <v>0</v>
      </c>
      <c r="D318" s="931">
        <v>0</v>
      </c>
      <c r="E318" s="931">
        <v>0</v>
      </c>
      <c r="F318" s="932">
        <v>0</v>
      </c>
      <c r="G318" s="933">
        <v>0</v>
      </c>
      <c r="H318" s="933">
        <v>0</v>
      </c>
      <c r="I318" s="933">
        <v>0</v>
      </c>
      <c r="J318" s="933">
        <v>0</v>
      </c>
      <c r="K318" s="933">
        <v>0</v>
      </c>
      <c r="L318" s="933">
        <v>0</v>
      </c>
      <c r="M318" s="934">
        <v>0</v>
      </c>
      <c r="N318" s="935">
        <v>0</v>
      </c>
      <c r="O318" s="935">
        <v>0</v>
      </c>
      <c r="P318" s="912"/>
    </row>
    <row r="319" spans="1:16">
      <c r="A319" s="929" t="s">
        <v>4105</v>
      </c>
      <c r="B319" s="930">
        <v>0</v>
      </c>
      <c r="C319" s="931">
        <v>157</v>
      </c>
      <c r="D319" s="931">
        <v>0</v>
      </c>
      <c r="E319" s="931">
        <v>183</v>
      </c>
      <c r="F319" s="932">
        <v>0</v>
      </c>
      <c r="G319" s="933">
        <v>0</v>
      </c>
      <c r="H319" s="933">
        <v>0</v>
      </c>
      <c r="I319" s="933">
        <v>0</v>
      </c>
      <c r="J319" s="933">
        <v>0</v>
      </c>
      <c r="K319" s="933">
        <v>0</v>
      </c>
      <c r="L319" s="933">
        <v>0</v>
      </c>
      <c r="M319" s="934">
        <v>0</v>
      </c>
      <c r="N319" s="935">
        <v>0</v>
      </c>
      <c r="O319" s="935">
        <v>0</v>
      </c>
      <c r="P319" s="912"/>
    </row>
    <row r="320" spans="1:16">
      <c r="A320" s="929" t="s">
        <v>4106</v>
      </c>
      <c r="B320" s="930">
        <v>44173</v>
      </c>
      <c r="C320" s="931">
        <v>1022</v>
      </c>
      <c r="D320" s="931">
        <v>0</v>
      </c>
      <c r="E320" s="931">
        <v>1635</v>
      </c>
      <c r="F320" s="932">
        <v>0</v>
      </c>
      <c r="G320" s="933">
        <v>0</v>
      </c>
      <c r="H320" s="933">
        <v>0</v>
      </c>
      <c r="I320" s="933">
        <v>0</v>
      </c>
      <c r="J320" s="933">
        <v>0</v>
      </c>
      <c r="K320" s="933">
        <v>43560</v>
      </c>
      <c r="L320" s="933">
        <v>0</v>
      </c>
      <c r="M320" s="934">
        <v>41.807870168397201</v>
      </c>
      <c r="N320" s="935">
        <v>0.380071546985429</v>
      </c>
      <c r="O320" s="935">
        <v>0</v>
      </c>
      <c r="P320" s="912"/>
    </row>
    <row r="321" spans="1:16">
      <c r="A321" s="924"/>
      <c r="B321" s="925"/>
      <c r="C321" s="926"/>
      <c r="D321" s="926"/>
      <c r="E321" s="926"/>
      <c r="F321" s="925"/>
      <c r="G321" s="926"/>
      <c r="H321" s="926"/>
      <c r="I321" s="926"/>
      <c r="J321" s="926"/>
      <c r="K321" s="926"/>
      <c r="L321" s="926"/>
      <c r="M321" s="927"/>
      <c r="N321" s="928"/>
      <c r="O321" s="928"/>
      <c r="P321" s="912"/>
    </row>
    <row r="322" spans="1:16">
      <c r="A322" s="917" t="s">
        <v>4230</v>
      </c>
      <c r="B322" s="918">
        <v>0</v>
      </c>
      <c r="C322" s="919">
        <v>14571</v>
      </c>
      <c r="D322" s="919">
        <v>0</v>
      </c>
      <c r="E322" s="919">
        <v>175</v>
      </c>
      <c r="F322" s="920">
        <v>0</v>
      </c>
      <c r="G322" s="921">
        <v>0</v>
      </c>
      <c r="H322" s="921">
        <v>0</v>
      </c>
      <c r="I322" s="921">
        <v>0</v>
      </c>
      <c r="J322" s="921">
        <v>0</v>
      </c>
      <c r="K322" s="921">
        <v>14396</v>
      </c>
      <c r="L322" s="921">
        <v>0</v>
      </c>
      <c r="M322" s="922">
        <v>38.972755431463199</v>
      </c>
      <c r="N322" s="923">
        <v>2.1601670883867001</v>
      </c>
      <c r="O322" s="923">
        <v>0.60405069365674902</v>
      </c>
      <c r="P322" s="912"/>
    </row>
    <row r="323" spans="1:16">
      <c r="A323" s="929" t="s">
        <v>4109</v>
      </c>
      <c r="B323" s="930">
        <v>0</v>
      </c>
      <c r="C323" s="931">
        <v>1031</v>
      </c>
      <c r="D323" s="931">
        <v>0</v>
      </c>
      <c r="E323" s="931">
        <v>0</v>
      </c>
      <c r="F323" s="932">
        <v>0</v>
      </c>
      <c r="G323" s="933">
        <v>0</v>
      </c>
      <c r="H323" s="933">
        <v>0</v>
      </c>
      <c r="I323" s="933">
        <v>0</v>
      </c>
      <c r="J323" s="933">
        <v>0</v>
      </c>
      <c r="K323" s="933">
        <v>1031</v>
      </c>
      <c r="L323" s="933">
        <v>0</v>
      </c>
      <c r="M323" s="934">
        <v>6.9042186545676598</v>
      </c>
      <c r="N323" s="935">
        <v>0.206901666521246</v>
      </c>
      <c r="O323" s="935">
        <v>0.28336532588779301</v>
      </c>
      <c r="P323" s="912"/>
    </row>
    <row r="324" spans="1:16">
      <c r="A324" s="929" t="s">
        <v>4110</v>
      </c>
      <c r="B324" s="930">
        <v>0</v>
      </c>
      <c r="C324" s="931">
        <v>13540</v>
      </c>
      <c r="D324" s="931">
        <v>0</v>
      </c>
      <c r="E324" s="931">
        <v>175</v>
      </c>
      <c r="F324" s="932">
        <v>0</v>
      </c>
      <c r="G324" s="933">
        <v>0</v>
      </c>
      <c r="H324" s="933">
        <v>0</v>
      </c>
      <c r="I324" s="933">
        <v>0</v>
      </c>
      <c r="J324" s="933">
        <v>0</v>
      </c>
      <c r="K324" s="933">
        <v>13365</v>
      </c>
      <c r="L324" s="933">
        <v>0</v>
      </c>
      <c r="M324" s="934">
        <v>32.068536776895598</v>
      </c>
      <c r="N324" s="935">
        <v>1.9532654218654599</v>
      </c>
      <c r="O324" s="935">
        <v>0.32068536776895601</v>
      </c>
      <c r="P324" s="912"/>
    </row>
    <row r="325" spans="1:16">
      <c r="A325" s="924"/>
      <c r="B325" s="925"/>
      <c r="C325" s="926"/>
      <c r="D325" s="926"/>
      <c r="E325" s="926"/>
      <c r="F325" s="925"/>
      <c r="G325" s="926"/>
      <c r="H325" s="926"/>
      <c r="I325" s="926"/>
      <c r="J325" s="926"/>
      <c r="K325" s="926"/>
      <c r="L325" s="926"/>
      <c r="M325" s="927"/>
      <c r="N325" s="928"/>
      <c r="O325" s="928"/>
      <c r="P325" s="912"/>
    </row>
    <row r="326" spans="1:16">
      <c r="A326" s="917" t="s">
        <v>4231</v>
      </c>
      <c r="B326" s="918">
        <v>52282</v>
      </c>
      <c r="C326" s="919">
        <v>16179</v>
      </c>
      <c r="D326" s="919">
        <v>0</v>
      </c>
      <c r="E326" s="919">
        <v>3</v>
      </c>
      <c r="F326" s="920">
        <v>0</v>
      </c>
      <c r="G326" s="921">
        <v>0</v>
      </c>
      <c r="H326" s="921">
        <v>0</v>
      </c>
      <c r="I326" s="921">
        <v>0</v>
      </c>
      <c r="J326" s="921">
        <v>0</v>
      </c>
      <c r="K326" s="921">
        <v>68458</v>
      </c>
      <c r="L326" s="921">
        <v>0</v>
      </c>
      <c r="M326" s="922">
        <v>236.29467769277699</v>
      </c>
      <c r="N326" s="923">
        <v>25.0898716659756</v>
      </c>
      <c r="O326" s="923">
        <v>14.9478927470616</v>
      </c>
      <c r="P326" s="912"/>
    </row>
    <row r="327" spans="1:16">
      <c r="A327" s="929" t="s">
        <v>4112</v>
      </c>
      <c r="B327" s="930">
        <v>0</v>
      </c>
      <c r="C327" s="931">
        <v>0</v>
      </c>
      <c r="D327" s="931">
        <v>0</v>
      </c>
      <c r="E327" s="931">
        <v>0</v>
      </c>
      <c r="F327" s="932">
        <v>0</v>
      </c>
      <c r="G327" s="933">
        <v>0</v>
      </c>
      <c r="H327" s="933">
        <v>0</v>
      </c>
      <c r="I327" s="933">
        <v>0</v>
      </c>
      <c r="J327" s="933">
        <v>0</v>
      </c>
      <c r="K327" s="933">
        <v>0</v>
      </c>
      <c r="L327" s="933">
        <v>0</v>
      </c>
      <c r="M327" s="934">
        <v>0</v>
      </c>
      <c r="N327" s="935">
        <v>0</v>
      </c>
      <c r="O327" s="935">
        <v>0</v>
      </c>
      <c r="P327" s="912"/>
    </row>
    <row r="328" spans="1:16">
      <c r="A328" s="929" t="s">
        <v>4113</v>
      </c>
      <c r="B328" s="930">
        <v>1823</v>
      </c>
      <c r="C328" s="931">
        <v>57</v>
      </c>
      <c r="D328" s="931">
        <v>0</v>
      </c>
      <c r="E328" s="931">
        <v>0</v>
      </c>
      <c r="F328" s="932">
        <v>0</v>
      </c>
      <c r="G328" s="933">
        <v>0</v>
      </c>
      <c r="H328" s="933">
        <v>265.064647839401</v>
      </c>
      <c r="I328" s="933">
        <v>0</v>
      </c>
      <c r="J328" s="933">
        <v>0</v>
      </c>
      <c r="K328" s="933">
        <v>1614.9353521605999</v>
      </c>
      <c r="L328" s="933">
        <v>0</v>
      </c>
      <c r="M328" s="934">
        <v>7.2510752309732496</v>
      </c>
      <c r="N328" s="935">
        <v>0.53798300100769303</v>
      </c>
      <c r="O328" s="935">
        <v>0.56722120758419803</v>
      </c>
      <c r="P328" s="912"/>
    </row>
    <row r="329" spans="1:16">
      <c r="A329" s="929" t="s">
        <v>4114</v>
      </c>
      <c r="B329" s="930">
        <v>0</v>
      </c>
      <c r="C329" s="931">
        <v>3999</v>
      </c>
      <c r="D329" s="931">
        <v>0</v>
      </c>
      <c r="E329" s="931">
        <v>1</v>
      </c>
      <c r="F329" s="932">
        <v>0</v>
      </c>
      <c r="G329" s="933">
        <v>0</v>
      </c>
      <c r="H329" s="933">
        <v>563.685352160599</v>
      </c>
      <c r="I329" s="933">
        <v>0</v>
      </c>
      <c r="J329" s="933">
        <v>0</v>
      </c>
      <c r="K329" s="933">
        <v>3434.3146478394001</v>
      </c>
      <c r="L329" s="933">
        <v>0</v>
      </c>
      <c r="M329" s="934">
        <v>13.5592651439432</v>
      </c>
      <c r="N329" s="935">
        <v>1.49826134187218</v>
      </c>
      <c r="O329" s="935">
        <v>0.83902635144841797</v>
      </c>
      <c r="P329" s="912"/>
    </row>
    <row r="330" spans="1:16">
      <c r="A330" s="929" t="s">
        <v>4247</v>
      </c>
      <c r="B330" s="930">
        <v>0</v>
      </c>
      <c r="C330" s="931">
        <v>0</v>
      </c>
      <c r="D330" s="931">
        <v>0</v>
      </c>
      <c r="E330" s="931">
        <v>0</v>
      </c>
      <c r="F330" s="932">
        <v>0</v>
      </c>
      <c r="G330" s="933">
        <v>0</v>
      </c>
      <c r="H330" s="933">
        <v>0</v>
      </c>
      <c r="I330" s="933">
        <v>0</v>
      </c>
      <c r="J330" s="933">
        <v>0</v>
      </c>
      <c r="K330" s="933">
        <v>0</v>
      </c>
      <c r="L330" s="933">
        <v>0</v>
      </c>
      <c r="M330" s="934">
        <v>0</v>
      </c>
      <c r="N330" s="935">
        <v>0</v>
      </c>
      <c r="O330" s="935">
        <v>0</v>
      </c>
      <c r="P330" s="912"/>
    </row>
    <row r="331" spans="1:16">
      <c r="A331" s="929" t="s">
        <v>4115</v>
      </c>
      <c r="B331" s="930">
        <v>574</v>
      </c>
      <c r="C331" s="931">
        <v>870</v>
      </c>
      <c r="D331" s="931">
        <v>0</v>
      </c>
      <c r="E331" s="931">
        <v>0</v>
      </c>
      <c r="F331" s="932">
        <v>0</v>
      </c>
      <c r="G331" s="933">
        <v>0</v>
      </c>
      <c r="H331" s="933">
        <v>124</v>
      </c>
      <c r="I331" s="933">
        <v>0</v>
      </c>
      <c r="J331" s="933">
        <v>0</v>
      </c>
      <c r="K331" s="933">
        <v>1320</v>
      </c>
      <c r="L331" s="933">
        <v>0</v>
      </c>
      <c r="M331" s="934">
        <v>6.8110548817729697</v>
      </c>
      <c r="N331" s="935">
        <v>0.406273449088212</v>
      </c>
      <c r="O331" s="935">
        <v>0.575952360177995</v>
      </c>
      <c r="P331" s="912"/>
    </row>
    <row r="332" spans="1:16">
      <c r="A332" s="929" t="s">
        <v>4116</v>
      </c>
      <c r="B332" s="930">
        <v>0</v>
      </c>
      <c r="C332" s="931">
        <v>0</v>
      </c>
      <c r="D332" s="931">
        <v>0</v>
      </c>
      <c r="E332" s="931">
        <v>0</v>
      </c>
      <c r="F332" s="932">
        <v>0</v>
      </c>
      <c r="G332" s="933">
        <v>0</v>
      </c>
      <c r="H332" s="933">
        <v>0</v>
      </c>
      <c r="I332" s="933">
        <v>0</v>
      </c>
      <c r="J332" s="933">
        <v>0</v>
      </c>
      <c r="K332" s="933">
        <v>0</v>
      </c>
      <c r="L332" s="933">
        <v>0</v>
      </c>
      <c r="M332" s="934">
        <v>0</v>
      </c>
      <c r="N332" s="935">
        <v>0</v>
      </c>
      <c r="O332" s="935">
        <v>0</v>
      </c>
      <c r="P332" s="912"/>
    </row>
    <row r="333" spans="1:16">
      <c r="A333" s="929" t="s">
        <v>4117</v>
      </c>
      <c r="B333" s="930">
        <v>25</v>
      </c>
      <c r="C333" s="931">
        <v>1</v>
      </c>
      <c r="D333" s="931">
        <v>0</v>
      </c>
      <c r="E333" s="931">
        <v>0</v>
      </c>
      <c r="F333" s="932">
        <v>0</v>
      </c>
      <c r="G333" s="933">
        <v>0</v>
      </c>
      <c r="H333" s="933">
        <v>0</v>
      </c>
      <c r="I333" s="933">
        <v>0</v>
      </c>
      <c r="J333" s="933">
        <v>0</v>
      </c>
      <c r="K333" s="933">
        <v>26</v>
      </c>
      <c r="L333" s="933">
        <v>0</v>
      </c>
      <c r="M333" s="934">
        <v>6.6378151993717799E-2</v>
      </c>
      <c r="N333" s="935">
        <v>1.06304859959864E-2</v>
      </c>
      <c r="O333" s="935">
        <v>2.5453276328418102E-3</v>
      </c>
      <c r="P333" s="912"/>
    </row>
    <row r="334" spans="1:16">
      <c r="A334" s="929" t="s">
        <v>4118</v>
      </c>
      <c r="B334" s="930">
        <v>21</v>
      </c>
      <c r="C334" s="931">
        <v>3522</v>
      </c>
      <c r="D334" s="931">
        <v>0</v>
      </c>
      <c r="E334" s="931">
        <v>0</v>
      </c>
      <c r="F334" s="932">
        <v>0</v>
      </c>
      <c r="G334" s="933">
        <v>0</v>
      </c>
      <c r="H334" s="933">
        <v>0</v>
      </c>
      <c r="I334" s="933">
        <v>0</v>
      </c>
      <c r="J334" s="933">
        <v>0</v>
      </c>
      <c r="K334" s="933">
        <v>3543</v>
      </c>
      <c r="L334" s="933">
        <v>0</v>
      </c>
      <c r="M334" s="934">
        <v>17.135371259052398</v>
      </c>
      <c r="N334" s="935">
        <v>1.25137980978972</v>
      </c>
      <c r="O334" s="935">
        <v>1.3509213855684501</v>
      </c>
      <c r="P334" s="912"/>
    </row>
    <row r="335" spans="1:16">
      <c r="A335" s="929" t="s">
        <v>4119</v>
      </c>
      <c r="B335" s="930">
        <v>19</v>
      </c>
      <c r="C335" s="931">
        <v>21</v>
      </c>
      <c r="D335" s="931">
        <v>0</v>
      </c>
      <c r="E335" s="931">
        <v>0</v>
      </c>
      <c r="F335" s="932">
        <v>0</v>
      </c>
      <c r="G335" s="933">
        <v>0</v>
      </c>
      <c r="H335" s="933">
        <v>0</v>
      </c>
      <c r="I335" s="933">
        <v>0</v>
      </c>
      <c r="J335" s="933">
        <v>0</v>
      </c>
      <c r="K335" s="933">
        <v>40</v>
      </c>
      <c r="L335" s="933">
        <v>0</v>
      </c>
      <c r="M335" s="934">
        <v>0.108367507198325</v>
      </c>
      <c r="N335" s="935">
        <v>1.5941017363231801E-2</v>
      </c>
      <c r="O335" s="935">
        <v>4.7116307477532496E-3</v>
      </c>
      <c r="P335" s="912"/>
    </row>
    <row r="336" spans="1:16">
      <c r="A336" s="929" t="s">
        <v>4120</v>
      </c>
      <c r="B336" s="930">
        <v>0</v>
      </c>
      <c r="C336" s="931">
        <v>0</v>
      </c>
      <c r="D336" s="931">
        <v>0</v>
      </c>
      <c r="E336" s="931">
        <v>0</v>
      </c>
      <c r="F336" s="932">
        <v>0</v>
      </c>
      <c r="G336" s="933">
        <v>0</v>
      </c>
      <c r="H336" s="933">
        <v>0</v>
      </c>
      <c r="I336" s="933">
        <v>0</v>
      </c>
      <c r="J336" s="933">
        <v>0</v>
      </c>
      <c r="K336" s="933">
        <v>0</v>
      </c>
      <c r="L336" s="933">
        <v>0</v>
      </c>
      <c r="M336" s="934">
        <v>0</v>
      </c>
      <c r="N336" s="935">
        <v>0</v>
      </c>
      <c r="O336" s="935">
        <v>0</v>
      </c>
      <c r="P336" s="912"/>
    </row>
    <row r="337" spans="1:16">
      <c r="A337" s="929" t="s">
        <v>4121</v>
      </c>
      <c r="B337" s="930">
        <v>49100</v>
      </c>
      <c r="C337" s="931">
        <v>123</v>
      </c>
      <c r="D337" s="931">
        <v>0</v>
      </c>
      <c r="E337" s="931">
        <v>1</v>
      </c>
      <c r="F337" s="932">
        <v>0</v>
      </c>
      <c r="G337" s="933">
        <v>0</v>
      </c>
      <c r="H337" s="933">
        <v>0</v>
      </c>
      <c r="I337" s="933">
        <v>0</v>
      </c>
      <c r="J337" s="933">
        <v>0</v>
      </c>
      <c r="K337" s="933">
        <v>49222</v>
      </c>
      <c r="L337" s="933">
        <v>0</v>
      </c>
      <c r="M337" s="934">
        <v>147.91080010470299</v>
      </c>
      <c r="N337" s="935">
        <v>17.6771444027572</v>
      </c>
      <c r="O337" s="935">
        <v>8.5680036646016902</v>
      </c>
      <c r="P337" s="912"/>
    </row>
    <row r="338" spans="1:16">
      <c r="A338" s="929" t="s">
        <v>4122</v>
      </c>
      <c r="B338" s="930">
        <v>42</v>
      </c>
      <c r="C338" s="931">
        <v>74</v>
      </c>
      <c r="D338" s="931">
        <v>0</v>
      </c>
      <c r="E338" s="931">
        <v>0</v>
      </c>
      <c r="F338" s="932">
        <v>0</v>
      </c>
      <c r="G338" s="933">
        <v>0</v>
      </c>
      <c r="H338" s="933">
        <v>0</v>
      </c>
      <c r="I338" s="933">
        <v>0</v>
      </c>
      <c r="J338" s="933">
        <v>0</v>
      </c>
      <c r="K338" s="933">
        <v>116</v>
      </c>
      <c r="L338" s="933">
        <v>0</v>
      </c>
      <c r="M338" s="934">
        <v>0.45262368030712902</v>
      </c>
      <c r="N338" s="935">
        <v>3.8298926795218603E-2</v>
      </c>
      <c r="O338" s="935">
        <v>3.3293953407207103E-2</v>
      </c>
      <c r="P338" s="912"/>
    </row>
    <row r="339" spans="1:16">
      <c r="A339" s="929" t="s">
        <v>4123</v>
      </c>
      <c r="B339" s="930">
        <v>50</v>
      </c>
      <c r="C339" s="931">
        <v>3</v>
      </c>
      <c r="D339" s="931">
        <v>0</v>
      </c>
      <c r="E339" s="931">
        <v>0</v>
      </c>
      <c r="F339" s="932">
        <v>0</v>
      </c>
      <c r="G339" s="933">
        <v>0</v>
      </c>
      <c r="H339" s="933">
        <v>0</v>
      </c>
      <c r="I339" s="933">
        <v>0</v>
      </c>
      <c r="J339" s="933">
        <v>0</v>
      </c>
      <c r="K339" s="933">
        <v>53</v>
      </c>
      <c r="L339" s="933">
        <v>0</v>
      </c>
      <c r="M339" s="934">
        <v>0.31140563650641301</v>
      </c>
      <c r="N339" s="935">
        <v>1.9042033853939499E-2</v>
      </c>
      <c r="O339" s="935">
        <v>2.6090742518104899E-2</v>
      </c>
      <c r="P339" s="912"/>
    </row>
    <row r="340" spans="1:16">
      <c r="A340" s="929" t="s">
        <v>4124</v>
      </c>
      <c r="B340" s="930">
        <v>3</v>
      </c>
      <c r="C340" s="931">
        <v>322</v>
      </c>
      <c r="D340" s="931">
        <v>0</v>
      </c>
      <c r="E340" s="931">
        <v>0</v>
      </c>
      <c r="F340" s="932">
        <v>0</v>
      </c>
      <c r="G340" s="933">
        <v>0</v>
      </c>
      <c r="H340" s="933">
        <v>0</v>
      </c>
      <c r="I340" s="933">
        <v>0</v>
      </c>
      <c r="J340" s="933">
        <v>0</v>
      </c>
      <c r="K340" s="933">
        <v>325</v>
      </c>
      <c r="L340" s="933">
        <v>0</v>
      </c>
      <c r="M340" s="934">
        <v>0.82306299624814605</v>
      </c>
      <c r="N340" s="935">
        <v>0.13108040310618599</v>
      </c>
      <c r="O340" s="935">
        <v>3.2922519849925801E-2</v>
      </c>
      <c r="P340" s="912"/>
    </row>
    <row r="341" spans="1:16">
      <c r="A341" s="929" t="s">
        <v>4126</v>
      </c>
      <c r="B341" s="930">
        <v>625</v>
      </c>
      <c r="C341" s="931">
        <v>0</v>
      </c>
      <c r="D341" s="931">
        <v>0</v>
      </c>
      <c r="E341" s="931">
        <v>0</v>
      </c>
      <c r="F341" s="932">
        <v>0</v>
      </c>
      <c r="G341" s="933">
        <v>0</v>
      </c>
      <c r="H341" s="933">
        <v>0</v>
      </c>
      <c r="I341" s="933">
        <v>0</v>
      </c>
      <c r="J341" s="933">
        <v>0</v>
      </c>
      <c r="K341" s="933">
        <v>625</v>
      </c>
      <c r="L341" s="933">
        <v>0</v>
      </c>
      <c r="M341" s="934">
        <v>1.9195532676031799</v>
      </c>
      <c r="N341" s="935">
        <v>0.25674024954192498</v>
      </c>
      <c r="O341" s="935">
        <v>9.8377104964662801E-2</v>
      </c>
      <c r="P341" s="912"/>
    </row>
    <row r="342" spans="1:16">
      <c r="A342" s="929" t="s">
        <v>4127</v>
      </c>
      <c r="B342" s="930">
        <v>0</v>
      </c>
      <c r="C342" s="931">
        <v>0</v>
      </c>
      <c r="D342" s="931">
        <v>0</v>
      </c>
      <c r="E342" s="931">
        <v>0</v>
      </c>
      <c r="F342" s="932">
        <v>0</v>
      </c>
      <c r="G342" s="933">
        <v>0</v>
      </c>
      <c r="H342" s="933">
        <v>0</v>
      </c>
      <c r="I342" s="933">
        <v>0</v>
      </c>
      <c r="J342" s="933">
        <v>0</v>
      </c>
      <c r="K342" s="933">
        <v>0</v>
      </c>
      <c r="L342" s="933">
        <v>0</v>
      </c>
      <c r="M342" s="934">
        <v>0</v>
      </c>
      <c r="N342" s="935">
        <v>0</v>
      </c>
      <c r="O342" s="935">
        <v>0</v>
      </c>
      <c r="P342" s="912"/>
    </row>
    <row r="343" spans="1:16">
      <c r="A343" s="929" t="s">
        <v>4128</v>
      </c>
      <c r="B343" s="930">
        <v>0</v>
      </c>
      <c r="C343" s="931">
        <v>41</v>
      </c>
      <c r="D343" s="931">
        <v>0</v>
      </c>
      <c r="E343" s="931">
        <v>0</v>
      </c>
      <c r="F343" s="932">
        <v>0</v>
      </c>
      <c r="G343" s="933">
        <v>0</v>
      </c>
      <c r="H343" s="933">
        <v>0</v>
      </c>
      <c r="I343" s="933">
        <v>0</v>
      </c>
      <c r="J343" s="933">
        <v>0</v>
      </c>
      <c r="K343" s="933">
        <v>41</v>
      </c>
      <c r="L343" s="933">
        <v>0</v>
      </c>
      <c r="M343" s="934">
        <v>0.24116700113428099</v>
      </c>
      <c r="N343" s="935">
        <v>1.4053616612860999E-2</v>
      </c>
      <c r="O343" s="935">
        <v>2.0299668440799199E-2</v>
      </c>
      <c r="P343" s="912"/>
    </row>
    <row r="344" spans="1:16">
      <c r="A344" s="929" t="s">
        <v>4129</v>
      </c>
      <c r="B344" s="930">
        <v>0</v>
      </c>
      <c r="C344" s="931">
        <v>6</v>
      </c>
      <c r="D344" s="931">
        <v>0</v>
      </c>
      <c r="E344" s="931">
        <v>0</v>
      </c>
      <c r="F344" s="932">
        <v>0</v>
      </c>
      <c r="G344" s="933">
        <v>0</v>
      </c>
      <c r="H344" s="933">
        <v>0</v>
      </c>
      <c r="I344" s="933">
        <v>0</v>
      </c>
      <c r="J344" s="933">
        <v>0</v>
      </c>
      <c r="K344" s="933">
        <v>6</v>
      </c>
      <c r="L344" s="933">
        <v>0</v>
      </c>
      <c r="M344" s="934">
        <v>3.1803507547334402E-2</v>
      </c>
      <c r="N344" s="935">
        <v>3.45519588168572E-3</v>
      </c>
      <c r="O344" s="935">
        <v>1.8715644359130999E-3</v>
      </c>
      <c r="P344" s="912"/>
    </row>
    <row r="345" spans="1:16">
      <c r="A345" s="929" t="s">
        <v>4130</v>
      </c>
      <c r="B345" s="930">
        <v>0</v>
      </c>
      <c r="C345" s="931">
        <v>0</v>
      </c>
      <c r="D345" s="931">
        <v>0</v>
      </c>
      <c r="E345" s="931">
        <v>0</v>
      </c>
      <c r="F345" s="932">
        <v>0</v>
      </c>
      <c r="G345" s="933">
        <v>0</v>
      </c>
      <c r="H345" s="933">
        <v>0</v>
      </c>
      <c r="I345" s="933">
        <v>0</v>
      </c>
      <c r="J345" s="933">
        <v>0</v>
      </c>
      <c r="K345" s="933">
        <v>0</v>
      </c>
      <c r="L345" s="933">
        <v>0</v>
      </c>
      <c r="M345" s="934">
        <v>0</v>
      </c>
      <c r="N345" s="935">
        <v>0</v>
      </c>
      <c r="O345" s="935">
        <v>0</v>
      </c>
      <c r="P345" s="912"/>
    </row>
    <row r="346" spans="1:16">
      <c r="A346" s="929" t="s">
        <v>4278</v>
      </c>
      <c r="B346" s="930">
        <v>0</v>
      </c>
      <c r="C346" s="931">
        <v>0</v>
      </c>
      <c r="D346" s="931">
        <v>0</v>
      </c>
      <c r="E346" s="931">
        <v>0</v>
      </c>
      <c r="F346" s="932">
        <v>0</v>
      </c>
      <c r="G346" s="933">
        <v>0</v>
      </c>
      <c r="H346" s="933">
        <v>0</v>
      </c>
      <c r="I346" s="933">
        <v>0</v>
      </c>
      <c r="J346" s="933">
        <v>0</v>
      </c>
      <c r="K346" s="933">
        <v>0</v>
      </c>
      <c r="L346" s="933">
        <v>0</v>
      </c>
      <c r="M346" s="934">
        <v>0</v>
      </c>
      <c r="N346" s="935">
        <v>0</v>
      </c>
      <c r="O346" s="935">
        <v>0</v>
      </c>
      <c r="P346" s="912"/>
    </row>
    <row r="347" spans="1:16">
      <c r="A347" s="929" t="s">
        <v>4131</v>
      </c>
      <c r="B347" s="930">
        <v>124</v>
      </c>
      <c r="C347" s="931">
        <v>2735</v>
      </c>
      <c r="D347" s="931">
        <v>0</v>
      </c>
      <c r="E347" s="931">
        <v>0</v>
      </c>
      <c r="F347" s="932">
        <v>0</v>
      </c>
      <c r="G347" s="933">
        <v>0</v>
      </c>
      <c r="H347" s="933">
        <v>0</v>
      </c>
      <c r="I347" s="933">
        <v>0</v>
      </c>
      <c r="J347" s="933">
        <v>0</v>
      </c>
      <c r="K347" s="933">
        <v>2859</v>
      </c>
      <c r="L347" s="933">
        <v>0</v>
      </c>
      <c r="M347" s="934">
        <v>19.457464444638301</v>
      </c>
      <c r="N347" s="935">
        <v>0.935455021376843</v>
      </c>
      <c r="O347" s="935">
        <v>1.68381903847832</v>
      </c>
      <c r="P347" s="912"/>
    </row>
    <row r="348" spans="1:16">
      <c r="A348" s="929" t="s">
        <v>4132</v>
      </c>
      <c r="B348" s="930">
        <v>0</v>
      </c>
      <c r="C348" s="931">
        <v>5</v>
      </c>
      <c r="D348" s="931">
        <v>0</v>
      </c>
      <c r="E348" s="931">
        <v>0</v>
      </c>
      <c r="F348" s="932">
        <v>0</v>
      </c>
      <c r="G348" s="933">
        <v>0</v>
      </c>
      <c r="H348" s="933">
        <v>0</v>
      </c>
      <c r="I348" s="933">
        <v>0</v>
      </c>
      <c r="J348" s="933">
        <v>0</v>
      </c>
      <c r="K348" s="933">
        <v>5</v>
      </c>
      <c r="L348" s="933">
        <v>0</v>
      </c>
      <c r="M348" s="934">
        <v>9.8158973911526004E-3</v>
      </c>
      <c r="N348" s="935">
        <v>1.6468894511822701E-3</v>
      </c>
      <c r="O348" s="935">
        <v>1.3087863188203499E-4</v>
      </c>
      <c r="P348" s="912"/>
    </row>
    <row r="349" spans="1:16">
      <c r="A349" s="929" t="s">
        <v>4133</v>
      </c>
      <c r="B349" s="930">
        <v>0</v>
      </c>
      <c r="C349" s="931">
        <v>0</v>
      </c>
      <c r="D349" s="931">
        <v>0</v>
      </c>
      <c r="E349" s="931">
        <v>0</v>
      </c>
      <c r="F349" s="932">
        <v>0</v>
      </c>
      <c r="G349" s="933">
        <v>0</v>
      </c>
      <c r="H349" s="933">
        <v>0</v>
      </c>
      <c r="I349" s="933">
        <v>0</v>
      </c>
      <c r="J349" s="933">
        <v>0</v>
      </c>
      <c r="K349" s="933">
        <v>0</v>
      </c>
      <c r="L349" s="933">
        <v>0</v>
      </c>
      <c r="M349" s="934">
        <v>0</v>
      </c>
      <c r="N349" s="935">
        <v>0</v>
      </c>
      <c r="O349" s="935">
        <v>0</v>
      </c>
      <c r="P349" s="912"/>
    </row>
    <row r="350" spans="1:16">
      <c r="A350" s="929" t="s">
        <v>4134</v>
      </c>
      <c r="B350" s="930">
        <v>0</v>
      </c>
      <c r="C350" s="931">
        <v>84</v>
      </c>
      <c r="D350" s="931">
        <v>0</v>
      </c>
      <c r="E350" s="931">
        <v>0</v>
      </c>
      <c r="F350" s="932">
        <v>0</v>
      </c>
      <c r="G350" s="933">
        <v>0</v>
      </c>
      <c r="H350" s="933">
        <v>0</v>
      </c>
      <c r="I350" s="933">
        <v>0</v>
      </c>
      <c r="J350" s="933">
        <v>0</v>
      </c>
      <c r="K350" s="933">
        <v>84</v>
      </c>
      <c r="L350" s="933">
        <v>0</v>
      </c>
      <c r="M350" s="934">
        <v>0.199720792251985</v>
      </c>
      <c r="N350" s="935">
        <v>2.4186371171799999E-2</v>
      </c>
      <c r="O350" s="935">
        <v>1.08105749934561E-2</v>
      </c>
      <c r="P350" s="912"/>
    </row>
    <row r="351" spans="1:16">
      <c r="A351" s="929" t="s">
        <v>4135</v>
      </c>
      <c r="B351" s="930">
        <v>663</v>
      </c>
      <c r="C351" s="931">
        <v>435</v>
      </c>
      <c r="D351" s="931">
        <v>0</v>
      </c>
      <c r="E351" s="931">
        <v>0</v>
      </c>
      <c r="F351" s="932">
        <v>0</v>
      </c>
      <c r="G351" s="933">
        <v>0</v>
      </c>
      <c r="H351" s="933">
        <v>0</v>
      </c>
      <c r="I351" s="933">
        <v>0</v>
      </c>
      <c r="J351" s="933">
        <v>0</v>
      </c>
      <c r="K351" s="933">
        <v>1098</v>
      </c>
      <c r="L351" s="933">
        <v>0</v>
      </c>
      <c r="M351" s="934">
        <v>4.7278858738330003</v>
      </c>
      <c r="N351" s="935">
        <v>0.56059218218305595</v>
      </c>
      <c r="O351" s="935">
        <v>0.27466765552744099</v>
      </c>
      <c r="P351" s="912"/>
    </row>
    <row r="352" spans="1:16">
      <c r="A352" s="929" t="s">
        <v>4136</v>
      </c>
      <c r="B352" s="930">
        <v>0</v>
      </c>
      <c r="C352" s="931">
        <v>256</v>
      </c>
      <c r="D352" s="931">
        <v>0</v>
      </c>
      <c r="E352" s="931">
        <v>0</v>
      </c>
      <c r="F352" s="932">
        <v>0</v>
      </c>
      <c r="G352" s="933">
        <v>0</v>
      </c>
      <c r="H352" s="933">
        <v>0</v>
      </c>
      <c r="I352" s="933">
        <v>0</v>
      </c>
      <c r="J352" s="933">
        <v>0</v>
      </c>
      <c r="K352" s="933">
        <v>256</v>
      </c>
      <c r="L352" s="933">
        <v>0</v>
      </c>
      <c r="M352" s="934">
        <v>1.49069016665212</v>
      </c>
      <c r="N352" s="935">
        <v>0.131032196143443</v>
      </c>
      <c r="O352" s="935">
        <v>0.106629438966931</v>
      </c>
      <c r="P352" s="912"/>
    </row>
    <row r="353" spans="1:16">
      <c r="A353" s="929" t="s">
        <v>4137</v>
      </c>
      <c r="B353" s="930">
        <v>0</v>
      </c>
      <c r="C353" s="931">
        <v>3247</v>
      </c>
      <c r="D353" s="931">
        <v>0</v>
      </c>
      <c r="E353" s="931">
        <v>0</v>
      </c>
      <c r="F353" s="932">
        <v>0</v>
      </c>
      <c r="G353" s="933">
        <v>0</v>
      </c>
      <c r="H353" s="933">
        <v>0</v>
      </c>
      <c r="I353" s="933">
        <v>0</v>
      </c>
      <c r="J353" s="933">
        <v>0</v>
      </c>
      <c r="K353" s="933">
        <v>3247</v>
      </c>
      <c r="L353" s="933">
        <v>0</v>
      </c>
      <c r="M353" s="934">
        <v>12.607233225722</v>
      </c>
      <c r="N353" s="935">
        <v>1.4307084896605899</v>
      </c>
      <c r="O353" s="935">
        <v>0.68702338364889604</v>
      </c>
      <c r="P353" s="912"/>
    </row>
    <row r="354" spans="1:16">
      <c r="A354" s="929" t="s">
        <v>4138</v>
      </c>
      <c r="B354" s="930">
        <v>0</v>
      </c>
      <c r="C354" s="931">
        <v>269</v>
      </c>
      <c r="D354" s="931">
        <v>0</v>
      </c>
      <c r="E354" s="931">
        <v>1</v>
      </c>
      <c r="F354" s="932">
        <v>0</v>
      </c>
      <c r="G354" s="933">
        <v>0</v>
      </c>
      <c r="H354" s="933">
        <v>0</v>
      </c>
      <c r="I354" s="933">
        <v>0</v>
      </c>
      <c r="J354" s="933">
        <v>0</v>
      </c>
      <c r="K354" s="933">
        <v>268</v>
      </c>
      <c r="L354" s="933">
        <v>0</v>
      </c>
      <c r="M354" s="934">
        <v>1.1799389233051201</v>
      </c>
      <c r="N354" s="935">
        <v>0.14596658232265899</v>
      </c>
      <c r="O354" s="935">
        <v>6.3574295436698403E-2</v>
      </c>
      <c r="P354" s="912"/>
    </row>
    <row r="355" spans="1:16">
      <c r="A355" s="924"/>
      <c r="B355" s="925"/>
      <c r="C355" s="926"/>
      <c r="D355" s="926"/>
      <c r="E355" s="926"/>
      <c r="F355" s="925"/>
      <c r="G355" s="926"/>
      <c r="H355" s="926"/>
      <c r="I355" s="926"/>
      <c r="J355" s="926"/>
      <c r="K355" s="926"/>
      <c r="L355" s="926"/>
      <c r="M355" s="927"/>
      <c r="N355" s="928"/>
      <c r="O355" s="928"/>
      <c r="P355" s="912"/>
    </row>
    <row r="356" spans="1:16">
      <c r="A356" s="917" t="s">
        <v>4232</v>
      </c>
      <c r="B356" s="918">
        <v>173</v>
      </c>
      <c r="C356" s="919">
        <v>1711</v>
      </c>
      <c r="D356" s="919">
        <v>0</v>
      </c>
      <c r="E356" s="919">
        <v>0</v>
      </c>
      <c r="F356" s="920">
        <v>0</v>
      </c>
      <c r="G356" s="921">
        <v>0</v>
      </c>
      <c r="H356" s="921">
        <v>0</v>
      </c>
      <c r="I356" s="921">
        <v>17</v>
      </c>
      <c r="J356" s="921">
        <v>0</v>
      </c>
      <c r="K356" s="921">
        <v>1867</v>
      </c>
      <c r="L356" s="921">
        <v>0</v>
      </c>
      <c r="M356" s="922">
        <v>4.9456722799057697</v>
      </c>
      <c r="N356" s="923">
        <v>0.62353921996335404</v>
      </c>
      <c r="O356" s="923">
        <v>0.26118986126865001</v>
      </c>
      <c r="P356" s="912"/>
    </row>
    <row r="357" spans="1:16">
      <c r="A357" s="929" t="s">
        <v>4140</v>
      </c>
      <c r="B357" s="930">
        <v>143</v>
      </c>
      <c r="C357" s="931">
        <v>1385</v>
      </c>
      <c r="D357" s="931">
        <v>0</v>
      </c>
      <c r="E357" s="931">
        <v>0</v>
      </c>
      <c r="F357" s="932">
        <v>0</v>
      </c>
      <c r="G357" s="933">
        <v>0</v>
      </c>
      <c r="H357" s="933">
        <v>0</v>
      </c>
      <c r="I357" s="933">
        <v>15</v>
      </c>
      <c r="J357" s="933">
        <v>0</v>
      </c>
      <c r="K357" s="933">
        <v>1513</v>
      </c>
      <c r="L357" s="933">
        <v>0</v>
      </c>
      <c r="M357" s="934">
        <v>4.0079120495593799</v>
      </c>
      <c r="N357" s="935">
        <v>0.50402530320216399</v>
      </c>
      <c r="O357" s="935">
        <v>0.212540790506937</v>
      </c>
      <c r="P357" s="912"/>
    </row>
    <row r="358" spans="1:16">
      <c r="A358" s="929" t="s">
        <v>4141</v>
      </c>
      <c r="B358" s="930">
        <v>21</v>
      </c>
      <c r="C358" s="931">
        <v>5</v>
      </c>
      <c r="D358" s="931">
        <v>0</v>
      </c>
      <c r="E358" s="931">
        <v>0</v>
      </c>
      <c r="F358" s="932">
        <v>0</v>
      </c>
      <c r="G358" s="933">
        <v>0</v>
      </c>
      <c r="H358" s="933">
        <v>0</v>
      </c>
      <c r="I358" s="933">
        <v>2</v>
      </c>
      <c r="J358" s="933">
        <v>0</v>
      </c>
      <c r="K358" s="933">
        <v>24</v>
      </c>
      <c r="L358" s="933">
        <v>0</v>
      </c>
      <c r="M358" s="934">
        <v>8.0212895907861403E-2</v>
      </c>
      <c r="N358" s="935">
        <v>8.0212895907861397E-3</v>
      </c>
      <c r="O358" s="935">
        <v>5.2655091178780197E-3</v>
      </c>
      <c r="P358" s="912"/>
    </row>
    <row r="359" spans="1:16">
      <c r="A359" s="929" t="s">
        <v>4142</v>
      </c>
      <c r="B359" s="930">
        <v>4</v>
      </c>
      <c r="C359" s="931">
        <v>307</v>
      </c>
      <c r="D359" s="931">
        <v>0</v>
      </c>
      <c r="E359" s="931">
        <v>0</v>
      </c>
      <c r="F359" s="932">
        <v>0</v>
      </c>
      <c r="G359" s="933">
        <v>0</v>
      </c>
      <c r="H359" s="933">
        <v>0</v>
      </c>
      <c r="I359" s="933">
        <v>0</v>
      </c>
      <c r="J359" s="933">
        <v>0</v>
      </c>
      <c r="K359" s="933">
        <v>311</v>
      </c>
      <c r="L359" s="933">
        <v>0</v>
      </c>
      <c r="M359" s="934">
        <v>0.78014571154349499</v>
      </c>
      <c r="N359" s="935">
        <v>0.102355117354507</v>
      </c>
      <c r="O359" s="935">
        <v>3.93193438617922E-2</v>
      </c>
      <c r="P359" s="912"/>
    </row>
    <row r="360" spans="1:16">
      <c r="A360" s="929" t="s">
        <v>4143</v>
      </c>
      <c r="B360" s="930">
        <v>5</v>
      </c>
      <c r="C360" s="931">
        <v>0</v>
      </c>
      <c r="D360" s="931">
        <v>0</v>
      </c>
      <c r="E360" s="931">
        <v>0</v>
      </c>
      <c r="F360" s="932">
        <v>0</v>
      </c>
      <c r="G360" s="933">
        <v>0</v>
      </c>
      <c r="H360" s="933">
        <v>0</v>
      </c>
      <c r="I360" s="933">
        <v>0</v>
      </c>
      <c r="J360" s="933">
        <v>0</v>
      </c>
      <c r="K360" s="933">
        <v>5</v>
      </c>
      <c r="L360" s="933">
        <v>0</v>
      </c>
      <c r="M360" s="934">
        <v>1.14387924264898E-2</v>
      </c>
      <c r="N360" s="935">
        <v>1.6556146933077399E-3</v>
      </c>
      <c r="O360" s="935">
        <v>5.2176947910304505E-4</v>
      </c>
      <c r="P360" s="912"/>
    </row>
    <row r="361" spans="1:16">
      <c r="A361" s="929" t="s">
        <v>4144</v>
      </c>
      <c r="B361" s="930">
        <v>0</v>
      </c>
      <c r="C361" s="931">
        <v>0</v>
      </c>
      <c r="D361" s="931">
        <v>0</v>
      </c>
      <c r="E361" s="931">
        <v>0</v>
      </c>
      <c r="F361" s="932">
        <v>0</v>
      </c>
      <c r="G361" s="933">
        <v>0</v>
      </c>
      <c r="H361" s="933">
        <v>0</v>
      </c>
      <c r="I361" s="933">
        <v>0</v>
      </c>
      <c r="J361" s="933">
        <v>0</v>
      </c>
      <c r="K361" s="933">
        <v>0</v>
      </c>
      <c r="L361" s="933">
        <v>0</v>
      </c>
      <c r="M361" s="934">
        <v>0</v>
      </c>
      <c r="N361" s="935">
        <v>0</v>
      </c>
      <c r="O361" s="935">
        <v>0</v>
      </c>
      <c r="P361" s="912"/>
    </row>
    <row r="362" spans="1:16">
      <c r="A362" s="929" t="s">
        <v>4145</v>
      </c>
      <c r="B362" s="930">
        <v>0</v>
      </c>
      <c r="C362" s="931">
        <v>0</v>
      </c>
      <c r="D362" s="931">
        <v>0</v>
      </c>
      <c r="E362" s="931">
        <v>0</v>
      </c>
      <c r="F362" s="932">
        <v>0</v>
      </c>
      <c r="G362" s="933">
        <v>0</v>
      </c>
      <c r="H362" s="933">
        <v>0</v>
      </c>
      <c r="I362" s="933">
        <v>0</v>
      </c>
      <c r="J362" s="933">
        <v>0</v>
      </c>
      <c r="K362" s="933">
        <v>0</v>
      </c>
      <c r="L362" s="933">
        <v>0</v>
      </c>
      <c r="M362" s="934">
        <v>0</v>
      </c>
      <c r="N362" s="935">
        <v>0</v>
      </c>
      <c r="O362" s="935">
        <v>0</v>
      </c>
      <c r="P362" s="912"/>
    </row>
    <row r="363" spans="1:16">
      <c r="A363" s="929" t="s">
        <v>4146</v>
      </c>
      <c r="B363" s="930">
        <v>0</v>
      </c>
      <c r="C363" s="931">
        <v>0</v>
      </c>
      <c r="D363" s="931">
        <v>0</v>
      </c>
      <c r="E363" s="931">
        <v>0</v>
      </c>
      <c r="F363" s="932">
        <v>0</v>
      </c>
      <c r="G363" s="933">
        <v>0</v>
      </c>
      <c r="H363" s="933">
        <v>0</v>
      </c>
      <c r="I363" s="933">
        <v>0</v>
      </c>
      <c r="J363" s="933">
        <v>0</v>
      </c>
      <c r="K363" s="933">
        <v>0</v>
      </c>
      <c r="L363" s="933">
        <v>0</v>
      </c>
      <c r="M363" s="934">
        <v>0</v>
      </c>
      <c r="N363" s="935">
        <v>0</v>
      </c>
      <c r="O363" s="935">
        <v>0</v>
      </c>
      <c r="P363" s="912"/>
    </row>
    <row r="364" spans="1:16">
      <c r="A364" s="929" t="s">
        <v>4148</v>
      </c>
      <c r="B364" s="930">
        <v>0</v>
      </c>
      <c r="C364" s="931">
        <v>14</v>
      </c>
      <c r="D364" s="931">
        <v>0</v>
      </c>
      <c r="E364" s="931">
        <v>0</v>
      </c>
      <c r="F364" s="932">
        <v>0</v>
      </c>
      <c r="G364" s="933">
        <v>0</v>
      </c>
      <c r="H364" s="933">
        <v>0</v>
      </c>
      <c r="I364" s="933">
        <v>0</v>
      </c>
      <c r="J364" s="933">
        <v>0</v>
      </c>
      <c r="K364" s="933">
        <v>14</v>
      </c>
      <c r="L364" s="933">
        <v>0</v>
      </c>
      <c r="M364" s="934">
        <v>6.5962830468545494E-2</v>
      </c>
      <c r="N364" s="935">
        <v>7.4818951225896499E-3</v>
      </c>
      <c r="O364" s="935">
        <v>3.5424483029404099E-3</v>
      </c>
      <c r="P364" s="912"/>
    </row>
    <row r="365" spans="1:16">
      <c r="A365" s="924"/>
      <c r="B365" s="925"/>
      <c r="C365" s="926"/>
      <c r="D365" s="926"/>
      <c r="E365" s="926"/>
      <c r="F365" s="925"/>
      <c r="G365" s="926"/>
      <c r="H365" s="926"/>
      <c r="I365" s="926"/>
      <c r="J365" s="926"/>
      <c r="K365" s="926"/>
      <c r="L365" s="926"/>
      <c r="M365" s="927"/>
      <c r="N365" s="928"/>
      <c r="O365" s="928"/>
      <c r="P365" s="912"/>
    </row>
    <row r="366" spans="1:16">
      <c r="A366" s="917" t="s">
        <v>4234</v>
      </c>
      <c r="B366" s="918">
        <v>50</v>
      </c>
      <c r="C366" s="919">
        <v>4687</v>
      </c>
      <c r="D366" s="919">
        <v>500</v>
      </c>
      <c r="E366" s="919">
        <v>255</v>
      </c>
      <c r="F366" s="920">
        <v>0</v>
      </c>
      <c r="G366" s="921">
        <v>0</v>
      </c>
      <c r="H366" s="921">
        <v>0</v>
      </c>
      <c r="I366" s="921">
        <v>4</v>
      </c>
      <c r="J366" s="921">
        <v>0</v>
      </c>
      <c r="K366" s="921">
        <v>3978</v>
      </c>
      <c r="L366" s="921">
        <v>0</v>
      </c>
      <c r="M366" s="922">
        <v>47.901710147456598</v>
      </c>
      <c r="N366" s="923">
        <v>0.123379286275194</v>
      </c>
      <c r="O366" s="923">
        <v>5.1993674199458999</v>
      </c>
      <c r="P366" s="912"/>
    </row>
    <row r="367" spans="1:16">
      <c r="A367" s="929" t="s">
        <v>4150</v>
      </c>
      <c r="B367" s="930">
        <v>29</v>
      </c>
      <c r="C367" s="931">
        <v>42</v>
      </c>
      <c r="D367" s="931">
        <v>0</v>
      </c>
      <c r="E367" s="931">
        <v>0</v>
      </c>
      <c r="F367" s="932">
        <v>0</v>
      </c>
      <c r="G367" s="933">
        <v>0</v>
      </c>
      <c r="H367" s="933">
        <v>0</v>
      </c>
      <c r="I367" s="933">
        <v>2</v>
      </c>
      <c r="J367" s="933">
        <v>0</v>
      </c>
      <c r="K367" s="933">
        <v>69</v>
      </c>
      <c r="L367" s="933">
        <v>0</v>
      </c>
      <c r="M367" s="934">
        <v>1.0069147543844299</v>
      </c>
      <c r="N367" s="935">
        <v>8.8801151731960608E-3</v>
      </c>
      <c r="O367" s="935">
        <v>0.107915975918332</v>
      </c>
      <c r="P367" s="912"/>
    </row>
    <row r="368" spans="1:16">
      <c r="A368" s="929" t="s">
        <v>4152</v>
      </c>
      <c r="B368" s="930">
        <v>0</v>
      </c>
      <c r="C368" s="931">
        <v>0</v>
      </c>
      <c r="D368" s="931">
        <v>0</v>
      </c>
      <c r="E368" s="931">
        <v>0</v>
      </c>
      <c r="F368" s="932">
        <v>0</v>
      </c>
      <c r="G368" s="933">
        <v>0</v>
      </c>
      <c r="H368" s="933">
        <v>0</v>
      </c>
      <c r="I368" s="933">
        <v>0</v>
      </c>
      <c r="J368" s="933">
        <v>0</v>
      </c>
      <c r="K368" s="933">
        <v>0</v>
      </c>
      <c r="L368" s="933">
        <v>0</v>
      </c>
      <c r="M368" s="934">
        <v>0</v>
      </c>
      <c r="N368" s="935">
        <v>0</v>
      </c>
      <c r="O368" s="935">
        <v>0</v>
      </c>
      <c r="P368" s="912"/>
    </row>
    <row r="369" spans="1:16">
      <c r="A369" s="929" t="s">
        <v>4153</v>
      </c>
      <c r="B369" s="930">
        <v>20</v>
      </c>
      <c r="C369" s="931">
        <v>0</v>
      </c>
      <c r="D369" s="931">
        <v>0</v>
      </c>
      <c r="E369" s="931">
        <v>0</v>
      </c>
      <c r="F369" s="932">
        <v>0</v>
      </c>
      <c r="G369" s="933">
        <v>0</v>
      </c>
      <c r="H369" s="933">
        <v>0</v>
      </c>
      <c r="I369" s="933">
        <v>2</v>
      </c>
      <c r="J369" s="933">
        <v>0</v>
      </c>
      <c r="K369" s="933">
        <v>18</v>
      </c>
      <c r="L369" s="933">
        <v>0</v>
      </c>
      <c r="M369" s="934">
        <v>0.25913969112642898</v>
      </c>
      <c r="N369" s="935">
        <v>3.2981415234272799E-3</v>
      </c>
      <c r="O369" s="935">
        <v>2.7327458336968799E-2</v>
      </c>
      <c r="P369" s="912"/>
    </row>
    <row r="370" spans="1:16">
      <c r="A370" s="929" t="s">
        <v>4155</v>
      </c>
      <c r="B370" s="930">
        <v>0</v>
      </c>
      <c r="C370" s="931">
        <v>0</v>
      </c>
      <c r="D370" s="931">
        <v>0</v>
      </c>
      <c r="E370" s="931">
        <v>0</v>
      </c>
      <c r="F370" s="932">
        <v>0</v>
      </c>
      <c r="G370" s="933">
        <v>0</v>
      </c>
      <c r="H370" s="933">
        <v>0</v>
      </c>
      <c r="I370" s="933">
        <v>0</v>
      </c>
      <c r="J370" s="933">
        <v>0</v>
      </c>
      <c r="K370" s="933">
        <v>0</v>
      </c>
      <c r="L370" s="933">
        <v>0</v>
      </c>
      <c r="M370" s="934">
        <v>0</v>
      </c>
      <c r="N370" s="935">
        <v>0</v>
      </c>
      <c r="O370" s="935">
        <v>0</v>
      </c>
      <c r="P370" s="912"/>
    </row>
    <row r="371" spans="1:16">
      <c r="A371" s="929" t="s">
        <v>4156</v>
      </c>
      <c r="B371" s="930">
        <v>1</v>
      </c>
      <c r="C371" s="931">
        <v>0</v>
      </c>
      <c r="D371" s="931">
        <v>0</v>
      </c>
      <c r="E371" s="931">
        <v>0</v>
      </c>
      <c r="F371" s="932">
        <v>0</v>
      </c>
      <c r="G371" s="933">
        <v>0</v>
      </c>
      <c r="H371" s="933">
        <v>0</v>
      </c>
      <c r="I371" s="933">
        <v>0</v>
      </c>
      <c r="J371" s="933">
        <v>0</v>
      </c>
      <c r="K371" s="933">
        <v>1</v>
      </c>
      <c r="L371" s="933">
        <v>0</v>
      </c>
      <c r="M371" s="934">
        <v>1.41567053485734E-2</v>
      </c>
      <c r="N371" s="935">
        <v>1.4614780560160499E-4</v>
      </c>
      <c r="O371" s="935">
        <v>1.5072855771747699E-3</v>
      </c>
      <c r="P371" s="912"/>
    </row>
    <row r="372" spans="1:16">
      <c r="A372" s="929" t="s">
        <v>4157</v>
      </c>
      <c r="B372" s="930">
        <v>0</v>
      </c>
      <c r="C372" s="931">
        <v>0</v>
      </c>
      <c r="D372" s="931">
        <v>0</v>
      </c>
      <c r="E372" s="931">
        <v>0</v>
      </c>
      <c r="F372" s="932">
        <v>0</v>
      </c>
      <c r="G372" s="933">
        <v>0</v>
      </c>
      <c r="H372" s="933">
        <v>0</v>
      </c>
      <c r="I372" s="933">
        <v>0</v>
      </c>
      <c r="J372" s="933">
        <v>0</v>
      </c>
      <c r="K372" s="933">
        <v>0</v>
      </c>
      <c r="L372" s="933">
        <v>0</v>
      </c>
      <c r="M372" s="934">
        <v>0</v>
      </c>
      <c r="N372" s="935">
        <v>0</v>
      </c>
      <c r="O372" s="935">
        <v>0</v>
      </c>
      <c r="P372" s="912"/>
    </row>
    <row r="373" spans="1:16">
      <c r="A373" s="929" t="s">
        <v>4158</v>
      </c>
      <c r="B373" s="930">
        <v>0</v>
      </c>
      <c r="C373" s="931">
        <v>0</v>
      </c>
      <c r="D373" s="931">
        <v>0</v>
      </c>
      <c r="E373" s="931">
        <v>0</v>
      </c>
      <c r="F373" s="932">
        <v>0</v>
      </c>
      <c r="G373" s="933">
        <v>0</v>
      </c>
      <c r="H373" s="933">
        <v>0</v>
      </c>
      <c r="I373" s="933">
        <v>0</v>
      </c>
      <c r="J373" s="933">
        <v>0</v>
      </c>
      <c r="K373" s="933">
        <v>0</v>
      </c>
      <c r="L373" s="933">
        <v>0</v>
      </c>
      <c r="M373" s="934">
        <v>0</v>
      </c>
      <c r="N373" s="935">
        <v>0</v>
      </c>
      <c r="O373" s="935">
        <v>0</v>
      </c>
      <c r="P373" s="912"/>
    </row>
    <row r="374" spans="1:16">
      <c r="A374" s="929" t="s">
        <v>4159</v>
      </c>
      <c r="B374" s="930">
        <v>0</v>
      </c>
      <c r="C374" s="931">
        <v>0</v>
      </c>
      <c r="D374" s="931">
        <v>0</v>
      </c>
      <c r="E374" s="931">
        <v>0</v>
      </c>
      <c r="F374" s="932">
        <v>0</v>
      </c>
      <c r="G374" s="933">
        <v>0</v>
      </c>
      <c r="H374" s="933">
        <v>0</v>
      </c>
      <c r="I374" s="933">
        <v>0</v>
      </c>
      <c r="J374" s="933">
        <v>0</v>
      </c>
      <c r="K374" s="933">
        <v>0</v>
      </c>
      <c r="L374" s="933">
        <v>0</v>
      </c>
      <c r="M374" s="934">
        <v>0</v>
      </c>
      <c r="N374" s="935">
        <v>0</v>
      </c>
      <c r="O374" s="935">
        <v>0</v>
      </c>
      <c r="P374" s="912"/>
    </row>
    <row r="375" spans="1:16">
      <c r="A375" s="929" t="s">
        <v>4160</v>
      </c>
      <c r="B375" s="930">
        <v>0</v>
      </c>
      <c r="C375" s="931">
        <v>0</v>
      </c>
      <c r="D375" s="931">
        <v>0</v>
      </c>
      <c r="E375" s="931">
        <v>0</v>
      </c>
      <c r="F375" s="932">
        <v>0</v>
      </c>
      <c r="G375" s="933">
        <v>0</v>
      </c>
      <c r="H375" s="933">
        <v>0</v>
      </c>
      <c r="I375" s="933">
        <v>0</v>
      </c>
      <c r="J375" s="933">
        <v>0</v>
      </c>
      <c r="K375" s="933">
        <v>0</v>
      </c>
      <c r="L375" s="933">
        <v>0</v>
      </c>
      <c r="M375" s="934">
        <v>0</v>
      </c>
      <c r="N375" s="935">
        <v>0</v>
      </c>
      <c r="O375" s="935">
        <v>0</v>
      </c>
      <c r="P375" s="912"/>
    </row>
    <row r="376" spans="1:16">
      <c r="A376" s="929" t="s">
        <v>4161</v>
      </c>
      <c r="B376" s="930">
        <v>0</v>
      </c>
      <c r="C376" s="931">
        <v>0</v>
      </c>
      <c r="D376" s="931">
        <v>0</v>
      </c>
      <c r="E376" s="931">
        <v>0</v>
      </c>
      <c r="F376" s="932">
        <v>0</v>
      </c>
      <c r="G376" s="933">
        <v>0</v>
      </c>
      <c r="H376" s="933">
        <v>0</v>
      </c>
      <c r="I376" s="933">
        <v>0</v>
      </c>
      <c r="J376" s="933">
        <v>0</v>
      </c>
      <c r="K376" s="933">
        <v>0</v>
      </c>
      <c r="L376" s="933">
        <v>0</v>
      </c>
      <c r="M376" s="934">
        <v>0</v>
      </c>
      <c r="N376" s="935">
        <v>0</v>
      </c>
      <c r="O376" s="935">
        <v>0</v>
      </c>
      <c r="P376" s="912"/>
    </row>
    <row r="377" spans="1:16">
      <c r="A377" s="929" t="s">
        <v>4162</v>
      </c>
      <c r="B377" s="930">
        <v>0</v>
      </c>
      <c r="C377" s="931">
        <v>1524</v>
      </c>
      <c r="D377" s="931">
        <v>0</v>
      </c>
      <c r="E377" s="931">
        <v>0</v>
      </c>
      <c r="F377" s="932">
        <v>0</v>
      </c>
      <c r="G377" s="933">
        <v>0</v>
      </c>
      <c r="H377" s="933">
        <v>0</v>
      </c>
      <c r="I377" s="933">
        <v>0</v>
      </c>
      <c r="J377" s="933">
        <v>0</v>
      </c>
      <c r="K377" s="933">
        <v>1524</v>
      </c>
      <c r="L377" s="933">
        <v>0</v>
      </c>
      <c r="M377" s="934">
        <v>8.3772794695052806</v>
      </c>
      <c r="N377" s="935">
        <v>8.6432248494895697E-2</v>
      </c>
      <c r="O377" s="935">
        <v>0.82775499520111695</v>
      </c>
      <c r="P377" s="912"/>
    </row>
    <row r="378" spans="1:16">
      <c r="A378" s="929" t="s">
        <v>4163</v>
      </c>
      <c r="B378" s="930">
        <v>0</v>
      </c>
      <c r="C378" s="931">
        <v>652</v>
      </c>
      <c r="D378" s="931">
        <v>0</v>
      </c>
      <c r="E378" s="931">
        <v>0</v>
      </c>
      <c r="F378" s="932">
        <v>0</v>
      </c>
      <c r="G378" s="933">
        <v>0</v>
      </c>
      <c r="H378" s="933">
        <v>0</v>
      </c>
      <c r="I378" s="933">
        <v>0</v>
      </c>
      <c r="J378" s="933">
        <v>0</v>
      </c>
      <c r="K378" s="933">
        <v>652</v>
      </c>
      <c r="L378" s="933">
        <v>0</v>
      </c>
      <c r="M378" s="934">
        <v>10.5528313410697</v>
      </c>
      <c r="N378" s="935">
        <v>1.1377715731611599E-2</v>
      </c>
      <c r="O378" s="935">
        <v>1.16479364802373</v>
      </c>
      <c r="P378" s="912"/>
    </row>
    <row r="379" spans="1:16">
      <c r="A379" s="929" t="s">
        <v>4235</v>
      </c>
      <c r="B379" s="930">
        <v>0</v>
      </c>
      <c r="C379" s="931">
        <v>392</v>
      </c>
      <c r="D379" s="931">
        <v>0</v>
      </c>
      <c r="E379" s="931">
        <v>0</v>
      </c>
      <c r="F379" s="932">
        <v>0</v>
      </c>
      <c r="G379" s="933">
        <v>0</v>
      </c>
      <c r="H379" s="933">
        <v>0</v>
      </c>
      <c r="I379" s="933">
        <v>0</v>
      </c>
      <c r="J379" s="933">
        <v>0</v>
      </c>
      <c r="K379" s="933">
        <v>392</v>
      </c>
      <c r="L379" s="933">
        <v>0</v>
      </c>
      <c r="M379" s="934">
        <v>7.6785620800977199</v>
      </c>
      <c r="N379" s="935">
        <v>1.7101474565919201E-3</v>
      </c>
      <c r="O379" s="935">
        <v>0.85250850711107196</v>
      </c>
      <c r="P379" s="912"/>
    </row>
    <row r="380" spans="1:16">
      <c r="A380" s="929" t="s">
        <v>4164</v>
      </c>
      <c r="B380" s="930">
        <v>0</v>
      </c>
      <c r="C380" s="931">
        <v>0</v>
      </c>
      <c r="D380" s="931">
        <v>0</v>
      </c>
      <c r="E380" s="931">
        <v>0</v>
      </c>
      <c r="F380" s="932">
        <v>0</v>
      </c>
      <c r="G380" s="933">
        <v>0</v>
      </c>
      <c r="H380" s="933">
        <v>0</v>
      </c>
      <c r="I380" s="933">
        <v>0</v>
      </c>
      <c r="J380" s="933">
        <v>0</v>
      </c>
      <c r="K380" s="933">
        <v>0</v>
      </c>
      <c r="L380" s="933">
        <v>0</v>
      </c>
      <c r="M380" s="934">
        <v>0</v>
      </c>
      <c r="N380" s="935">
        <v>0</v>
      </c>
      <c r="O380" s="935">
        <v>0</v>
      </c>
      <c r="P380" s="912"/>
    </row>
    <row r="381" spans="1:16">
      <c r="A381" s="929" t="s">
        <v>4165</v>
      </c>
      <c r="B381" s="930">
        <v>0</v>
      </c>
      <c r="C381" s="931">
        <v>0</v>
      </c>
      <c r="D381" s="931">
        <v>0</v>
      </c>
      <c r="E381" s="931">
        <v>0</v>
      </c>
      <c r="F381" s="932">
        <v>0</v>
      </c>
      <c r="G381" s="933">
        <v>0</v>
      </c>
      <c r="H381" s="933">
        <v>0</v>
      </c>
      <c r="I381" s="933">
        <v>0</v>
      </c>
      <c r="J381" s="933">
        <v>0</v>
      </c>
      <c r="K381" s="933">
        <v>0</v>
      </c>
      <c r="L381" s="933">
        <v>0</v>
      </c>
      <c r="M381" s="934">
        <v>0</v>
      </c>
      <c r="N381" s="935">
        <v>0</v>
      </c>
      <c r="O381" s="935">
        <v>0</v>
      </c>
      <c r="P381" s="912"/>
    </row>
    <row r="382" spans="1:16">
      <c r="A382" s="929" t="s">
        <v>4166</v>
      </c>
      <c r="B382" s="930">
        <v>0</v>
      </c>
      <c r="C382" s="931">
        <v>2077</v>
      </c>
      <c r="D382" s="931">
        <v>500</v>
      </c>
      <c r="E382" s="931">
        <v>255</v>
      </c>
      <c r="F382" s="932">
        <v>0</v>
      </c>
      <c r="G382" s="933">
        <v>0</v>
      </c>
      <c r="H382" s="933">
        <v>0</v>
      </c>
      <c r="I382" s="933">
        <v>0</v>
      </c>
      <c r="J382" s="933">
        <v>0</v>
      </c>
      <c r="K382" s="933">
        <v>1322</v>
      </c>
      <c r="L382" s="933">
        <v>0</v>
      </c>
      <c r="M382" s="934">
        <v>20.0128261059244</v>
      </c>
      <c r="N382" s="935">
        <v>1.153477008987E-2</v>
      </c>
      <c r="O382" s="935">
        <v>2.2175595497775098</v>
      </c>
      <c r="P382" s="912"/>
    </row>
    <row r="383" spans="1:16">
      <c r="A383" s="924"/>
      <c r="B383" s="925"/>
      <c r="C383" s="926"/>
      <c r="D383" s="926"/>
      <c r="E383" s="926"/>
      <c r="F383" s="925"/>
      <c r="G383" s="926"/>
      <c r="H383" s="926"/>
      <c r="I383" s="926"/>
      <c r="J383" s="926"/>
      <c r="K383" s="926"/>
      <c r="L383" s="926"/>
      <c r="M383" s="927"/>
      <c r="N383" s="928"/>
      <c r="O383" s="928"/>
      <c r="P383" s="912"/>
    </row>
    <row r="384" spans="1:16">
      <c r="A384" s="917" t="s">
        <v>4236</v>
      </c>
      <c r="B384" s="918">
        <v>2602</v>
      </c>
      <c r="C384" s="919">
        <v>21050</v>
      </c>
      <c r="D384" s="919">
        <v>80</v>
      </c>
      <c r="E384" s="919">
        <v>359</v>
      </c>
      <c r="F384" s="920">
        <v>46</v>
      </c>
      <c r="G384" s="921">
        <v>0</v>
      </c>
      <c r="H384" s="921">
        <v>0</v>
      </c>
      <c r="I384" s="921">
        <v>53</v>
      </c>
      <c r="J384" s="921">
        <v>6</v>
      </c>
      <c r="K384" s="921">
        <v>23108</v>
      </c>
      <c r="L384" s="921">
        <v>0</v>
      </c>
      <c r="M384" s="922">
        <v>162.26461478090701</v>
      </c>
      <c r="N384" s="923">
        <v>11.1418964314087</v>
      </c>
      <c r="O384" s="923">
        <v>6.6390192827870198</v>
      </c>
      <c r="P384" s="912"/>
    </row>
    <row r="385" spans="1:16">
      <c r="A385" s="929" t="s">
        <v>4168</v>
      </c>
      <c r="B385" s="930">
        <v>2602</v>
      </c>
      <c r="C385" s="931">
        <v>2650</v>
      </c>
      <c r="D385" s="931">
        <v>0</v>
      </c>
      <c r="E385" s="931">
        <v>118</v>
      </c>
      <c r="F385" s="932">
        <v>0</v>
      </c>
      <c r="G385" s="933">
        <v>0</v>
      </c>
      <c r="H385" s="933">
        <v>0</v>
      </c>
      <c r="I385" s="933">
        <v>53</v>
      </c>
      <c r="J385" s="933">
        <v>0</v>
      </c>
      <c r="K385" s="933">
        <v>5081</v>
      </c>
      <c r="L385" s="933">
        <v>0</v>
      </c>
      <c r="M385" s="934">
        <v>7.8690995550126503</v>
      </c>
      <c r="N385" s="935">
        <v>0.36574688072594003</v>
      </c>
      <c r="O385" s="935">
        <v>0.46549603001483297</v>
      </c>
      <c r="P385" s="912"/>
    </row>
    <row r="386" spans="1:16">
      <c r="A386" s="929" t="s">
        <v>4170</v>
      </c>
      <c r="B386" s="930">
        <v>0</v>
      </c>
      <c r="C386" s="931">
        <v>750</v>
      </c>
      <c r="D386" s="931">
        <v>0</v>
      </c>
      <c r="E386" s="931">
        <v>42</v>
      </c>
      <c r="F386" s="932">
        <v>0</v>
      </c>
      <c r="G386" s="933">
        <v>0</v>
      </c>
      <c r="H386" s="933">
        <v>0</v>
      </c>
      <c r="I386" s="933">
        <v>0</v>
      </c>
      <c r="J386" s="933">
        <v>0</v>
      </c>
      <c r="K386" s="933">
        <v>708.00000044176397</v>
      </c>
      <c r="L386" s="933">
        <v>0</v>
      </c>
      <c r="M386" s="934">
        <v>0.55597242858178797</v>
      </c>
      <c r="N386" s="935">
        <v>5.2508507143835502E-2</v>
      </c>
      <c r="O386" s="935">
        <v>3.0887357143432699E-3</v>
      </c>
      <c r="P386" s="912"/>
    </row>
    <row r="387" spans="1:16">
      <c r="A387" s="929" t="s">
        <v>4172</v>
      </c>
      <c r="B387" s="930">
        <v>0</v>
      </c>
      <c r="C387" s="931">
        <v>46</v>
      </c>
      <c r="D387" s="931">
        <v>0</v>
      </c>
      <c r="E387" s="931">
        <v>0</v>
      </c>
      <c r="F387" s="932">
        <v>46</v>
      </c>
      <c r="G387" s="933">
        <v>0</v>
      </c>
      <c r="H387" s="933">
        <v>0</v>
      </c>
      <c r="I387" s="933">
        <v>0</v>
      </c>
      <c r="J387" s="933">
        <v>0</v>
      </c>
      <c r="K387" s="933">
        <v>0</v>
      </c>
      <c r="L387" s="933">
        <v>0</v>
      </c>
      <c r="M387" s="934">
        <v>0</v>
      </c>
      <c r="N387" s="935">
        <v>0</v>
      </c>
      <c r="O387" s="935">
        <v>0</v>
      </c>
      <c r="P387" s="912"/>
    </row>
    <row r="388" spans="1:16">
      <c r="A388" s="929" t="s">
        <v>4173</v>
      </c>
      <c r="B388" s="930">
        <v>0</v>
      </c>
      <c r="C388" s="931">
        <v>5808</v>
      </c>
      <c r="D388" s="931">
        <v>-101</v>
      </c>
      <c r="E388" s="931">
        <v>7</v>
      </c>
      <c r="F388" s="932">
        <v>0</v>
      </c>
      <c r="G388" s="933">
        <v>0</v>
      </c>
      <c r="H388" s="933">
        <v>0</v>
      </c>
      <c r="I388" s="933">
        <v>0</v>
      </c>
      <c r="J388" s="933">
        <v>0</v>
      </c>
      <c r="K388" s="933">
        <v>5902</v>
      </c>
      <c r="L388" s="933">
        <v>0</v>
      </c>
      <c r="M388" s="934">
        <v>63.984250937963502</v>
      </c>
      <c r="N388" s="935">
        <v>3.3343905418375401</v>
      </c>
      <c r="O388" s="935">
        <v>3.4373832998865699</v>
      </c>
      <c r="P388" s="912"/>
    </row>
    <row r="389" spans="1:16">
      <c r="A389" s="929" t="s">
        <v>4174</v>
      </c>
      <c r="B389" s="930">
        <v>0</v>
      </c>
      <c r="C389" s="931">
        <v>6726</v>
      </c>
      <c r="D389" s="931">
        <v>0</v>
      </c>
      <c r="E389" s="931">
        <v>38</v>
      </c>
      <c r="F389" s="932">
        <v>0</v>
      </c>
      <c r="G389" s="933">
        <v>0</v>
      </c>
      <c r="H389" s="933">
        <v>0</v>
      </c>
      <c r="I389" s="933">
        <v>0</v>
      </c>
      <c r="J389" s="933">
        <v>0</v>
      </c>
      <c r="K389" s="933">
        <v>6688</v>
      </c>
      <c r="L389" s="933">
        <v>0</v>
      </c>
      <c r="M389" s="934">
        <v>52.227205304947198</v>
      </c>
      <c r="N389" s="935">
        <v>5.22272053049472</v>
      </c>
      <c r="O389" s="935">
        <v>0.131297443504057</v>
      </c>
      <c r="P389" s="912"/>
    </row>
    <row r="390" spans="1:16">
      <c r="A390" s="929" t="s">
        <v>4175</v>
      </c>
      <c r="B390" s="930">
        <v>0</v>
      </c>
      <c r="C390" s="931">
        <v>315</v>
      </c>
      <c r="D390" s="931">
        <v>181</v>
      </c>
      <c r="E390" s="931">
        <v>0</v>
      </c>
      <c r="F390" s="932">
        <v>0</v>
      </c>
      <c r="G390" s="933">
        <v>0</v>
      </c>
      <c r="H390" s="933">
        <v>0</v>
      </c>
      <c r="I390" s="933">
        <v>0</v>
      </c>
      <c r="J390" s="933">
        <v>0</v>
      </c>
      <c r="K390" s="933">
        <v>134</v>
      </c>
      <c r="L390" s="933">
        <v>0</v>
      </c>
      <c r="M390" s="934">
        <v>0.44428932902888102</v>
      </c>
      <c r="N390" s="935">
        <v>2.2214466451443999E-2</v>
      </c>
      <c r="O390" s="935">
        <v>2.4845126952272902E-2</v>
      </c>
      <c r="P390" s="912"/>
    </row>
    <row r="391" spans="1:16">
      <c r="A391" s="929" t="s">
        <v>4177</v>
      </c>
      <c r="B391" s="930">
        <v>0</v>
      </c>
      <c r="C391" s="931">
        <v>615</v>
      </c>
      <c r="D391" s="931">
        <v>0</v>
      </c>
      <c r="E391" s="931">
        <v>0</v>
      </c>
      <c r="F391" s="932">
        <v>0</v>
      </c>
      <c r="G391" s="933">
        <v>0</v>
      </c>
      <c r="H391" s="933">
        <v>0</v>
      </c>
      <c r="I391" s="933">
        <v>0</v>
      </c>
      <c r="J391" s="933">
        <v>0</v>
      </c>
      <c r="K391" s="933">
        <v>615</v>
      </c>
      <c r="L391" s="933">
        <v>0</v>
      </c>
      <c r="M391" s="934">
        <v>4.4269697234098304</v>
      </c>
      <c r="N391" s="935">
        <v>0.10866198412005899</v>
      </c>
      <c r="O391" s="935">
        <v>0.114028008027223</v>
      </c>
      <c r="P391" s="912"/>
    </row>
    <row r="392" spans="1:16">
      <c r="A392" s="929" t="s">
        <v>4237</v>
      </c>
      <c r="B392" s="930">
        <v>0</v>
      </c>
      <c r="C392" s="931">
        <v>162</v>
      </c>
      <c r="D392" s="931">
        <v>0</v>
      </c>
      <c r="E392" s="931">
        <v>0</v>
      </c>
      <c r="F392" s="932">
        <v>0</v>
      </c>
      <c r="G392" s="933">
        <v>0</v>
      </c>
      <c r="H392" s="933">
        <v>0</v>
      </c>
      <c r="I392" s="933">
        <v>0</v>
      </c>
      <c r="J392" s="933">
        <v>0</v>
      </c>
      <c r="K392" s="933">
        <v>162</v>
      </c>
      <c r="L392" s="933">
        <v>0</v>
      </c>
      <c r="M392" s="934">
        <v>0.222624552831341</v>
      </c>
      <c r="N392" s="935">
        <v>1.80219876101562E-2</v>
      </c>
      <c r="O392" s="935">
        <v>7.0674461216298796E-3</v>
      </c>
      <c r="P392" s="912"/>
    </row>
    <row r="393" spans="1:16">
      <c r="A393" s="929" t="s">
        <v>4179</v>
      </c>
      <c r="B393" s="930">
        <v>0</v>
      </c>
      <c r="C393" s="931">
        <v>0</v>
      </c>
      <c r="D393" s="931">
        <v>0</v>
      </c>
      <c r="E393" s="931">
        <v>0</v>
      </c>
      <c r="F393" s="932">
        <v>0</v>
      </c>
      <c r="G393" s="933">
        <v>0</v>
      </c>
      <c r="H393" s="933">
        <v>0</v>
      </c>
      <c r="I393" s="933">
        <v>0</v>
      </c>
      <c r="J393" s="933">
        <v>0</v>
      </c>
      <c r="K393" s="933">
        <v>0</v>
      </c>
      <c r="L393" s="933">
        <v>0</v>
      </c>
      <c r="M393" s="934">
        <v>0</v>
      </c>
      <c r="N393" s="935">
        <v>0</v>
      </c>
      <c r="O393" s="935">
        <v>0</v>
      </c>
      <c r="P393" s="912"/>
    </row>
    <row r="394" spans="1:16">
      <c r="A394" s="929" t="s">
        <v>4180</v>
      </c>
      <c r="B394" s="930">
        <v>0</v>
      </c>
      <c r="C394" s="931">
        <v>7</v>
      </c>
      <c r="D394" s="931">
        <v>0</v>
      </c>
      <c r="E394" s="931">
        <v>0</v>
      </c>
      <c r="F394" s="932">
        <v>0</v>
      </c>
      <c r="G394" s="933">
        <v>0</v>
      </c>
      <c r="H394" s="933">
        <v>0</v>
      </c>
      <c r="I394" s="933">
        <v>0</v>
      </c>
      <c r="J394" s="933">
        <v>0</v>
      </c>
      <c r="K394" s="933">
        <v>7</v>
      </c>
      <c r="L394" s="933">
        <v>0</v>
      </c>
      <c r="M394" s="934">
        <v>8.0926620713724796E-3</v>
      </c>
      <c r="N394" s="935">
        <v>5.3442108018497496E-4</v>
      </c>
      <c r="O394" s="935">
        <v>3.2065264811098501E-4</v>
      </c>
      <c r="P394" s="912"/>
    </row>
    <row r="395" spans="1:16">
      <c r="A395" s="929" t="s">
        <v>4181</v>
      </c>
      <c r="B395" s="930">
        <v>0</v>
      </c>
      <c r="C395" s="931">
        <v>0</v>
      </c>
      <c r="D395" s="931">
        <v>0</v>
      </c>
      <c r="E395" s="931">
        <v>0</v>
      </c>
      <c r="F395" s="932">
        <v>0</v>
      </c>
      <c r="G395" s="933">
        <v>0</v>
      </c>
      <c r="H395" s="933">
        <v>0</v>
      </c>
      <c r="I395" s="933">
        <v>0</v>
      </c>
      <c r="J395" s="933">
        <v>0</v>
      </c>
      <c r="K395" s="933">
        <v>0</v>
      </c>
      <c r="L395" s="933">
        <v>0</v>
      </c>
      <c r="M395" s="934">
        <v>0</v>
      </c>
      <c r="N395" s="935">
        <v>0</v>
      </c>
      <c r="O395" s="935">
        <v>0</v>
      </c>
      <c r="P395" s="912"/>
    </row>
    <row r="396" spans="1:16">
      <c r="A396" s="929" t="s">
        <v>4182</v>
      </c>
      <c r="B396" s="930">
        <v>0</v>
      </c>
      <c r="C396" s="931">
        <v>1617</v>
      </c>
      <c r="D396" s="931">
        <v>0</v>
      </c>
      <c r="E396" s="931">
        <v>8</v>
      </c>
      <c r="F396" s="932">
        <v>0</v>
      </c>
      <c r="G396" s="933">
        <v>0</v>
      </c>
      <c r="H396" s="933">
        <v>0</v>
      </c>
      <c r="I396" s="933">
        <v>0</v>
      </c>
      <c r="J396" s="933">
        <v>0</v>
      </c>
      <c r="K396" s="933">
        <v>1609</v>
      </c>
      <c r="L396" s="933">
        <v>0</v>
      </c>
      <c r="M396" s="934">
        <v>12.9859959863886</v>
      </c>
      <c r="N396" s="935">
        <v>0.87392243259750502</v>
      </c>
      <c r="O396" s="935">
        <v>1.02835049297618</v>
      </c>
      <c r="P396" s="912"/>
    </row>
    <row r="397" spans="1:16">
      <c r="A397" s="929" t="s">
        <v>4184</v>
      </c>
      <c r="B397" s="930">
        <v>0</v>
      </c>
      <c r="C397" s="931">
        <v>0</v>
      </c>
      <c r="D397" s="931">
        <v>0</v>
      </c>
      <c r="E397" s="931">
        <v>0</v>
      </c>
      <c r="F397" s="932">
        <v>0</v>
      </c>
      <c r="G397" s="933">
        <v>0</v>
      </c>
      <c r="H397" s="933">
        <v>0</v>
      </c>
      <c r="I397" s="933">
        <v>0</v>
      </c>
      <c r="J397" s="933">
        <v>0</v>
      </c>
      <c r="K397" s="933">
        <v>0</v>
      </c>
      <c r="L397" s="933">
        <v>0</v>
      </c>
      <c r="M397" s="934">
        <v>0</v>
      </c>
      <c r="N397" s="935">
        <v>0</v>
      </c>
      <c r="O397" s="935">
        <v>0</v>
      </c>
      <c r="P397" s="912"/>
    </row>
    <row r="398" spans="1:16">
      <c r="A398" s="929" t="s">
        <v>4185</v>
      </c>
      <c r="B398" s="930">
        <v>0</v>
      </c>
      <c r="C398" s="931">
        <v>3105</v>
      </c>
      <c r="D398" s="931">
        <v>0</v>
      </c>
      <c r="E398" s="931">
        <v>188</v>
      </c>
      <c r="F398" s="932">
        <v>0</v>
      </c>
      <c r="G398" s="933">
        <v>0</v>
      </c>
      <c r="H398" s="933">
        <v>0</v>
      </c>
      <c r="I398" s="933">
        <v>0</v>
      </c>
      <c r="J398" s="933">
        <v>0</v>
      </c>
      <c r="K398" s="933">
        <v>2917</v>
      </c>
      <c r="L398" s="933">
        <v>0</v>
      </c>
      <c r="M398" s="934">
        <v>17.2434124421953</v>
      </c>
      <c r="N398" s="935">
        <v>1.0944158450396999</v>
      </c>
      <c r="O398" s="935">
        <v>1.32347962655964</v>
      </c>
      <c r="P398" s="912"/>
    </row>
    <row r="399" spans="1:16">
      <c r="A399" s="929" t="s">
        <v>4279</v>
      </c>
      <c r="B399" s="930">
        <v>0</v>
      </c>
      <c r="C399" s="931">
        <v>0</v>
      </c>
      <c r="D399" s="931">
        <v>0</v>
      </c>
      <c r="E399" s="931">
        <v>0</v>
      </c>
      <c r="F399" s="932">
        <v>0</v>
      </c>
      <c r="G399" s="933">
        <v>0</v>
      </c>
      <c r="H399" s="933">
        <v>0</v>
      </c>
      <c r="I399" s="933">
        <v>0</v>
      </c>
      <c r="J399" s="933">
        <v>0</v>
      </c>
      <c r="K399" s="933">
        <v>0</v>
      </c>
      <c r="L399" s="933">
        <v>0</v>
      </c>
      <c r="M399" s="934">
        <v>0</v>
      </c>
      <c r="N399" s="935">
        <v>0</v>
      </c>
      <c r="O399" s="935">
        <v>0</v>
      </c>
      <c r="P399" s="912"/>
    </row>
    <row r="400" spans="1:16">
      <c r="A400" s="929" t="s">
        <v>4186</v>
      </c>
      <c r="B400" s="930">
        <v>0</v>
      </c>
      <c r="C400" s="931">
        <v>6</v>
      </c>
      <c r="D400" s="931">
        <v>0</v>
      </c>
      <c r="E400" s="931">
        <v>0</v>
      </c>
      <c r="F400" s="932">
        <v>0</v>
      </c>
      <c r="G400" s="933">
        <v>0</v>
      </c>
      <c r="H400" s="933">
        <v>0</v>
      </c>
      <c r="I400" s="933">
        <v>0</v>
      </c>
      <c r="J400" s="933">
        <v>6</v>
      </c>
      <c r="K400" s="933">
        <v>0</v>
      </c>
      <c r="L400" s="933">
        <v>0</v>
      </c>
      <c r="M400" s="934">
        <v>0</v>
      </c>
      <c r="N400" s="935">
        <v>0</v>
      </c>
      <c r="O400" s="935">
        <v>0</v>
      </c>
      <c r="P400" s="912"/>
    </row>
    <row r="401" spans="1:16">
      <c r="A401" s="929" t="s">
        <v>4187</v>
      </c>
      <c r="B401" s="930">
        <v>0</v>
      </c>
      <c r="C401" s="931">
        <v>563</v>
      </c>
      <c r="D401" s="931">
        <v>0</v>
      </c>
      <c r="E401" s="931">
        <v>0</v>
      </c>
      <c r="F401" s="932">
        <v>0</v>
      </c>
      <c r="G401" s="933">
        <v>0</v>
      </c>
      <c r="H401" s="933">
        <v>0</v>
      </c>
      <c r="I401" s="933">
        <v>0</v>
      </c>
      <c r="J401" s="933">
        <v>0</v>
      </c>
      <c r="K401" s="933">
        <v>563</v>
      </c>
      <c r="L401" s="933">
        <v>0</v>
      </c>
      <c r="M401" s="934">
        <v>2.2842247622371499</v>
      </c>
      <c r="N401" s="935">
        <v>4.78950353372306E-2</v>
      </c>
      <c r="O401" s="935">
        <v>0.10315853764942</v>
      </c>
      <c r="P401" s="912"/>
    </row>
    <row r="402" spans="1:16">
      <c r="A402" s="929" t="s">
        <v>4188</v>
      </c>
      <c r="B402" s="930">
        <v>0</v>
      </c>
      <c r="C402" s="931">
        <v>14</v>
      </c>
      <c r="D402" s="931">
        <v>0</v>
      </c>
      <c r="E402" s="931">
        <v>0</v>
      </c>
      <c r="F402" s="932">
        <v>3</v>
      </c>
      <c r="G402" s="933">
        <v>0</v>
      </c>
      <c r="H402" s="933">
        <v>0</v>
      </c>
      <c r="I402" s="933">
        <v>0</v>
      </c>
      <c r="J402" s="933">
        <v>0</v>
      </c>
      <c r="K402" s="933">
        <v>11</v>
      </c>
      <c r="L402" s="933">
        <v>0</v>
      </c>
      <c r="M402" s="934">
        <v>1.24770962394206E-2</v>
      </c>
      <c r="N402" s="935">
        <v>8.6379897042142902E-4</v>
      </c>
      <c r="O402" s="935">
        <v>5.0388273274583405E-4</v>
      </c>
      <c r="P402" s="912"/>
    </row>
    <row r="403" spans="1:16">
      <c r="A403" s="924"/>
      <c r="B403" s="925"/>
      <c r="C403" s="926"/>
      <c r="D403" s="926"/>
      <c r="E403" s="926"/>
      <c r="F403" s="925"/>
      <c r="G403" s="926"/>
      <c r="H403" s="926"/>
      <c r="I403" s="926"/>
      <c r="J403" s="926"/>
      <c r="K403" s="926"/>
      <c r="L403" s="926"/>
      <c r="M403" s="927"/>
      <c r="N403" s="928"/>
      <c r="O403" s="928"/>
      <c r="P403" s="912"/>
    </row>
    <row r="404" spans="1:16">
      <c r="A404" s="917" t="s">
        <v>4238</v>
      </c>
      <c r="B404" s="918">
        <v>12200</v>
      </c>
      <c r="C404" s="919">
        <v>29</v>
      </c>
      <c r="D404" s="919">
        <v>0</v>
      </c>
      <c r="E404" s="919">
        <v>17</v>
      </c>
      <c r="F404" s="920">
        <v>0</v>
      </c>
      <c r="G404" s="921">
        <v>3714</v>
      </c>
      <c r="H404" s="921">
        <v>0</v>
      </c>
      <c r="I404" s="921">
        <v>122</v>
      </c>
      <c r="J404" s="921">
        <v>0</v>
      </c>
      <c r="K404" s="921">
        <v>8376</v>
      </c>
      <c r="L404" s="921">
        <v>0</v>
      </c>
      <c r="M404" s="922">
        <v>23.412093621848001</v>
      </c>
      <c r="N404" s="923">
        <v>2.1039426533461301</v>
      </c>
      <c r="O404" s="923">
        <v>1.61824528836925</v>
      </c>
      <c r="P404" s="912"/>
    </row>
    <row r="405" spans="1:16">
      <c r="A405" s="929" t="s">
        <v>4190</v>
      </c>
      <c r="B405" s="930">
        <v>12200</v>
      </c>
      <c r="C405" s="931">
        <v>4</v>
      </c>
      <c r="D405" s="931">
        <v>0</v>
      </c>
      <c r="E405" s="931">
        <v>17</v>
      </c>
      <c r="F405" s="932">
        <v>0</v>
      </c>
      <c r="G405" s="933">
        <v>3714</v>
      </c>
      <c r="H405" s="933">
        <v>0</v>
      </c>
      <c r="I405" s="933">
        <v>122</v>
      </c>
      <c r="J405" s="933">
        <v>0</v>
      </c>
      <c r="K405" s="933">
        <v>8351</v>
      </c>
      <c r="L405" s="933">
        <v>0</v>
      </c>
      <c r="M405" s="934">
        <v>23.138121019108301</v>
      </c>
      <c r="N405" s="935">
        <v>2.0760916804816301</v>
      </c>
      <c r="O405" s="935">
        <v>1.60065083762324</v>
      </c>
      <c r="P405" s="912"/>
    </row>
    <row r="406" spans="1:16">
      <c r="A406" s="929" t="s">
        <v>4191</v>
      </c>
      <c r="B406" s="930">
        <v>0</v>
      </c>
      <c r="C406" s="931">
        <v>0</v>
      </c>
      <c r="D406" s="931">
        <v>0</v>
      </c>
      <c r="E406" s="931">
        <v>0</v>
      </c>
      <c r="F406" s="932">
        <v>0</v>
      </c>
      <c r="G406" s="933">
        <v>0</v>
      </c>
      <c r="H406" s="933">
        <v>0</v>
      </c>
      <c r="I406" s="933">
        <v>0</v>
      </c>
      <c r="J406" s="933">
        <v>0</v>
      </c>
      <c r="K406" s="933">
        <v>0</v>
      </c>
      <c r="L406" s="933">
        <v>0</v>
      </c>
      <c r="M406" s="934">
        <v>0</v>
      </c>
      <c r="N406" s="935">
        <v>0</v>
      </c>
      <c r="O406" s="935">
        <v>0</v>
      </c>
      <c r="P406" s="912"/>
    </row>
    <row r="407" spans="1:16">
      <c r="A407" s="929" t="s">
        <v>4192</v>
      </c>
      <c r="B407" s="930">
        <v>0</v>
      </c>
      <c r="C407" s="931">
        <v>1</v>
      </c>
      <c r="D407" s="931">
        <v>0</v>
      </c>
      <c r="E407" s="931">
        <v>0</v>
      </c>
      <c r="F407" s="932">
        <v>0</v>
      </c>
      <c r="G407" s="933">
        <v>0</v>
      </c>
      <c r="H407" s="933">
        <v>0</v>
      </c>
      <c r="I407" s="933">
        <v>0</v>
      </c>
      <c r="J407" s="933">
        <v>0</v>
      </c>
      <c r="K407" s="933">
        <v>1</v>
      </c>
      <c r="L407" s="933">
        <v>0</v>
      </c>
      <c r="M407" s="934">
        <v>3.1629002704825098E-3</v>
      </c>
      <c r="N407" s="935">
        <v>7.3510164907076203E-4</v>
      </c>
      <c r="O407" s="935">
        <v>0</v>
      </c>
      <c r="P407" s="912"/>
    </row>
    <row r="408" spans="1:16">
      <c r="A408" s="929" t="s">
        <v>4193</v>
      </c>
      <c r="B408" s="930">
        <v>0</v>
      </c>
      <c r="C408" s="931">
        <v>3</v>
      </c>
      <c r="D408" s="931">
        <v>0</v>
      </c>
      <c r="E408" s="931">
        <v>0</v>
      </c>
      <c r="F408" s="932">
        <v>0</v>
      </c>
      <c r="G408" s="933">
        <v>0</v>
      </c>
      <c r="H408" s="933">
        <v>0</v>
      </c>
      <c r="I408" s="933">
        <v>0</v>
      </c>
      <c r="J408" s="933">
        <v>0</v>
      </c>
      <c r="K408" s="933">
        <v>3</v>
      </c>
      <c r="L408" s="933">
        <v>0</v>
      </c>
      <c r="M408" s="934">
        <v>1.2629787976616401E-2</v>
      </c>
      <c r="N408" s="935">
        <v>8.1799144926271699E-4</v>
      </c>
      <c r="O408" s="935">
        <v>9.4232614955065002E-4</v>
      </c>
      <c r="P408" s="912"/>
    </row>
    <row r="409" spans="1:16">
      <c r="A409" s="929" t="s">
        <v>4194</v>
      </c>
      <c r="B409" s="930">
        <v>0</v>
      </c>
      <c r="C409" s="931">
        <v>22</v>
      </c>
      <c r="D409" s="931">
        <v>0</v>
      </c>
      <c r="E409" s="931">
        <v>0</v>
      </c>
      <c r="F409" s="932">
        <v>0</v>
      </c>
      <c r="G409" s="933">
        <v>0</v>
      </c>
      <c r="H409" s="933">
        <v>0</v>
      </c>
      <c r="I409" s="933">
        <v>0</v>
      </c>
      <c r="J409" s="933">
        <v>0</v>
      </c>
      <c r="K409" s="933">
        <v>22</v>
      </c>
      <c r="L409" s="933">
        <v>0</v>
      </c>
      <c r="M409" s="934">
        <v>0.25817991449262701</v>
      </c>
      <c r="N409" s="935">
        <v>2.62978797661635E-2</v>
      </c>
      <c r="O409" s="935">
        <v>1.6652124596457599E-2</v>
      </c>
      <c r="P409" s="912"/>
    </row>
    <row r="411" spans="1:16">
      <c r="A411" s="136" t="s">
        <v>18</v>
      </c>
    </row>
    <row r="412" spans="1:16">
      <c r="A412" s="17" t="s">
        <v>4286</v>
      </c>
    </row>
  </sheetData>
  <mergeCells count="4">
    <mergeCell ref="B3:E3"/>
    <mergeCell ref="F3:L3"/>
    <mergeCell ref="M3:O3"/>
    <mergeCell ref="B5:L5"/>
  </mergeCells>
  <hyperlinks>
    <hyperlink ref="R3" location="Content!A1" display="Back to content page" xr:uid="{4D0321AD-A5A6-46B0-B476-A47EFC082461}"/>
  </hyperlinks>
  <pageMargins left="0.7" right="0.7" top="0.75" bottom="0.75" header="0.3" footer="0.3"/>
  <pageSetup paperSize="9" orientation="portrait" horizontalDpi="300" verticalDpi="300"/>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7DEFF-843D-473C-804E-A852639BFDF6}">
  <dimension ref="A1:R412"/>
  <sheetViews>
    <sheetView workbookViewId="0">
      <selection activeCell="A4" sqref="A4:XFD4"/>
    </sheetView>
  </sheetViews>
  <sheetFormatPr defaultColWidth="10.90625" defaultRowHeight="14.5"/>
  <cols>
    <col min="1" max="1" width="43.26953125" style="911" customWidth="1"/>
    <col min="2" max="16384" width="10.90625" style="911"/>
  </cols>
  <sheetData>
    <row r="1" spans="1:18">
      <c r="A1" s="35" t="s">
        <v>4283</v>
      </c>
    </row>
    <row r="2" spans="1:18" ht="15" thickBot="1"/>
    <row r="3" spans="1:18" ht="15" thickBot="1">
      <c r="A3" s="913"/>
      <c r="B3" s="1118" t="s">
        <v>3779</v>
      </c>
      <c r="C3" s="1118" t="s">
        <v>3779</v>
      </c>
      <c r="D3" s="1118" t="s">
        <v>3779</v>
      </c>
      <c r="E3" s="1118" t="s">
        <v>3779</v>
      </c>
      <c r="F3" s="1119" t="s">
        <v>3780</v>
      </c>
      <c r="G3" s="1119" t="s">
        <v>3780</v>
      </c>
      <c r="H3" s="1119" t="s">
        <v>3780</v>
      </c>
      <c r="I3" s="1119" t="s">
        <v>3780</v>
      </c>
      <c r="J3" s="1119" t="s">
        <v>3780</v>
      </c>
      <c r="K3" s="1119" t="s">
        <v>3780</v>
      </c>
      <c r="L3" s="1119" t="s">
        <v>3780</v>
      </c>
      <c r="M3" s="1120" t="s">
        <v>3781</v>
      </c>
      <c r="N3" s="1120" t="s">
        <v>3781</v>
      </c>
      <c r="O3" s="1120" t="s">
        <v>3781</v>
      </c>
      <c r="P3" s="912"/>
      <c r="R3" s="486" t="s">
        <v>528</v>
      </c>
    </row>
    <row r="4" spans="1:18" s="964" customFormat="1" ht="38" thickBot="1">
      <c r="A4" s="961"/>
      <c r="B4" s="962" t="s">
        <v>2964</v>
      </c>
      <c r="C4" s="960" t="s">
        <v>86</v>
      </c>
      <c r="D4" s="960" t="s">
        <v>3782</v>
      </c>
      <c r="E4" s="960" t="s">
        <v>85</v>
      </c>
      <c r="F4" s="962" t="s">
        <v>3783</v>
      </c>
      <c r="G4" s="960" t="s">
        <v>3784</v>
      </c>
      <c r="H4" s="960" t="s">
        <v>3785</v>
      </c>
      <c r="I4" s="960" t="s">
        <v>3786</v>
      </c>
      <c r="J4" s="960" t="s">
        <v>3787</v>
      </c>
      <c r="K4" s="960" t="s">
        <v>3788</v>
      </c>
      <c r="L4" s="960" t="s">
        <v>4267</v>
      </c>
      <c r="M4" s="962" t="s">
        <v>714</v>
      </c>
      <c r="N4" s="960" t="s">
        <v>3789</v>
      </c>
      <c r="O4" s="960" t="s">
        <v>3790</v>
      </c>
      <c r="P4" s="963"/>
    </row>
    <row r="5" spans="1:18" ht="15" thickBot="1">
      <c r="A5" s="914" t="s">
        <v>3804</v>
      </c>
      <c r="B5" s="1121" t="s">
        <v>4199</v>
      </c>
      <c r="C5" s="1121" t="s">
        <v>4199</v>
      </c>
      <c r="D5" s="1121" t="s">
        <v>4199</v>
      </c>
      <c r="E5" s="1121" t="s">
        <v>4199</v>
      </c>
      <c r="F5" s="1121" t="s">
        <v>4199</v>
      </c>
      <c r="G5" s="1121" t="s">
        <v>4199</v>
      </c>
      <c r="H5" s="1121" t="s">
        <v>4199</v>
      </c>
      <c r="I5" s="1121" t="s">
        <v>4199</v>
      </c>
      <c r="J5" s="1121" t="s">
        <v>4199</v>
      </c>
      <c r="K5" s="1121" t="s">
        <v>4199</v>
      </c>
      <c r="L5" s="1121" t="s">
        <v>4199</v>
      </c>
      <c r="M5" s="915" t="s">
        <v>314</v>
      </c>
      <c r="N5" s="916" t="s">
        <v>3806</v>
      </c>
      <c r="O5" s="916" t="s">
        <v>3806</v>
      </c>
      <c r="P5" s="912"/>
    </row>
    <row r="6" spans="1:18">
      <c r="A6" s="917" t="s">
        <v>3809</v>
      </c>
      <c r="B6" s="918"/>
      <c r="C6" s="919"/>
      <c r="D6" s="919"/>
      <c r="E6" s="919"/>
      <c r="F6" s="920"/>
      <c r="G6" s="921"/>
      <c r="H6" s="921"/>
      <c r="I6" s="921"/>
      <c r="J6" s="921"/>
      <c r="K6" s="921"/>
      <c r="L6" s="921"/>
      <c r="M6" s="922">
        <v>3156.8381427698901</v>
      </c>
      <c r="N6" s="923">
        <v>95.599711952009997</v>
      </c>
      <c r="O6" s="923">
        <v>109.42490664546401</v>
      </c>
      <c r="P6" s="912"/>
    </row>
    <row r="7" spans="1:18">
      <c r="A7" s="924"/>
      <c r="B7" s="925"/>
      <c r="C7" s="926"/>
      <c r="D7" s="926"/>
      <c r="E7" s="926"/>
      <c r="F7" s="925"/>
      <c r="G7" s="926"/>
      <c r="H7" s="926"/>
      <c r="I7" s="926"/>
      <c r="J7" s="926"/>
      <c r="K7" s="926"/>
      <c r="L7" s="926"/>
      <c r="M7" s="927"/>
      <c r="N7" s="928"/>
      <c r="O7" s="928"/>
      <c r="P7" s="912"/>
    </row>
    <row r="8" spans="1:18">
      <c r="A8" s="917" t="s">
        <v>4200</v>
      </c>
      <c r="B8" s="918"/>
      <c r="C8" s="919"/>
      <c r="D8" s="919"/>
      <c r="E8" s="919"/>
      <c r="F8" s="920"/>
      <c r="G8" s="921"/>
      <c r="H8" s="921"/>
      <c r="I8" s="921"/>
      <c r="J8" s="921"/>
      <c r="K8" s="921"/>
      <c r="L8" s="921"/>
      <c r="M8" s="922">
        <v>2620.13285356708</v>
      </c>
      <c r="N8" s="923">
        <v>52.118572262328399</v>
      </c>
      <c r="O8" s="923">
        <v>76.434829240236695</v>
      </c>
      <c r="P8" s="912"/>
    </row>
    <row r="9" spans="1:18">
      <c r="A9" s="917" t="s">
        <v>4201</v>
      </c>
      <c r="B9" s="918"/>
      <c r="C9" s="919"/>
      <c r="D9" s="919"/>
      <c r="E9" s="919"/>
      <c r="F9" s="920"/>
      <c r="G9" s="921"/>
      <c r="H9" s="921"/>
      <c r="I9" s="921"/>
      <c r="J9" s="921"/>
      <c r="K9" s="921"/>
      <c r="L9" s="921"/>
      <c r="M9" s="922">
        <v>536.70528920280594</v>
      </c>
      <c r="N9" s="923">
        <v>43.481139689681598</v>
      </c>
      <c r="O9" s="923">
        <v>32.990077405226998</v>
      </c>
      <c r="P9" s="912"/>
    </row>
    <row r="10" spans="1:18">
      <c r="A10" s="924"/>
      <c r="B10" s="925"/>
      <c r="C10" s="926"/>
      <c r="D10" s="926"/>
      <c r="E10" s="926"/>
      <c r="F10" s="925"/>
      <c r="G10" s="926"/>
      <c r="H10" s="926"/>
      <c r="I10" s="926"/>
      <c r="J10" s="926"/>
      <c r="K10" s="926"/>
      <c r="L10" s="926"/>
      <c r="M10" s="927"/>
      <c r="N10" s="928"/>
      <c r="O10" s="928"/>
      <c r="P10" s="912"/>
    </row>
    <row r="11" spans="1:18">
      <c r="A11" s="917" t="s">
        <v>4202</v>
      </c>
      <c r="B11" s="918">
        <v>823</v>
      </c>
      <c r="C11" s="919">
        <v>374401</v>
      </c>
      <c r="D11" s="919">
        <v>11636</v>
      </c>
      <c r="E11" s="919">
        <v>17575</v>
      </c>
      <c r="F11" s="920">
        <v>116644</v>
      </c>
      <c r="G11" s="921">
        <v>17</v>
      </c>
      <c r="H11" s="921">
        <v>8498</v>
      </c>
      <c r="I11" s="921">
        <v>607</v>
      </c>
      <c r="J11" s="921">
        <v>6267</v>
      </c>
      <c r="K11" s="921">
        <v>208798</v>
      </c>
      <c r="L11" s="921">
        <v>0</v>
      </c>
      <c r="M11" s="922">
        <v>1278.5127952432599</v>
      </c>
      <c r="N11" s="923">
        <v>34.371809949300797</v>
      </c>
      <c r="O11" s="923">
        <v>8.3828958750807594</v>
      </c>
      <c r="P11" s="912"/>
    </row>
    <row r="12" spans="1:18">
      <c r="A12" s="929" t="s">
        <v>3813</v>
      </c>
      <c r="B12" s="930">
        <v>0</v>
      </c>
      <c r="C12" s="931">
        <v>145658</v>
      </c>
      <c r="D12" s="931">
        <v>5510.5</v>
      </c>
      <c r="E12" s="931">
        <v>0</v>
      </c>
      <c r="F12" s="932">
        <v>0</v>
      </c>
      <c r="G12" s="933">
        <v>0</v>
      </c>
      <c r="H12" s="933">
        <v>140147.5</v>
      </c>
      <c r="I12" s="933">
        <v>0</v>
      </c>
      <c r="J12" s="933">
        <v>0</v>
      </c>
      <c r="K12" s="933">
        <v>0</v>
      </c>
      <c r="L12" s="933">
        <v>0</v>
      </c>
      <c r="M12" s="934">
        <v>0</v>
      </c>
      <c r="N12" s="935">
        <v>0</v>
      </c>
      <c r="O12" s="935">
        <v>0</v>
      </c>
      <c r="P12" s="912"/>
    </row>
    <row r="13" spans="1:18">
      <c r="A13" s="929" t="s">
        <v>3814</v>
      </c>
      <c r="B13" s="930">
        <v>823</v>
      </c>
      <c r="C13" s="931">
        <v>118812</v>
      </c>
      <c r="D13" s="931">
        <v>0</v>
      </c>
      <c r="E13" s="931">
        <v>0</v>
      </c>
      <c r="F13" s="932">
        <v>115311</v>
      </c>
      <c r="G13" s="933">
        <v>17</v>
      </c>
      <c r="H13" s="933">
        <v>3700</v>
      </c>
      <c r="I13" s="933">
        <v>607</v>
      </c>
      <c r="J13" s="933">
        <v>0</v>
      </c>
      <c r="K13" s="933">
        <v>0</v>
      </c>
      <c r="L13" s="933">
        <v>0</v>
      </c>
      <c r="M13" s="934">
        <v>0</v>
      </c>
      <c r="N13" s="935">
        <v>0</v>
      </c>
      <c r="O13" s="935">
        <v>0</v>
      </c>
      <c r="P13" s="912"/>
    </row>
    <row r="14" spans="1:18">
      <c r="A14" s="929" t="s">
        <v>3815</v>
      </c>
      <c r="B14" s="930">
        <v>0</v>
      </c>
      <c r="C14" s="931">
        <v>1</v>
      </c>
      <c r="D14" s="931">
        <v>-509</v>
      </c>
      <c r="E14" s="931">
        <v>510</v>
      </c>
      <c r="F14" s="932">
        <v>0</v>
      </c>
      <c r="G14" s="933">
        <v>0</v>
      </c>
      <c r="H14" s="933">
        <v>0</v>
      </c>
      <c r="I14" s="933">
        <v>0</v>
      </c>
      <c r="J14" s="933">
        <v>0</v>
      </c>
      <c r="K14" s="933">
        <v>0</v>
      </c>
      <c r="L14" s="933">
        <v>0</v>
      </c>
      <c r="M14" s="934">
        <v>0</v>
      </c>
      <c r="N14" s="935">
        <v>0</v>
      </c>
      <c r="O14" s="935">
        <v>0</v>
      </c>
      <c r="P14" s="912"/>
    </row>
    <row r="15" spans="1:18">
      <c r="A15" s="929" t="s">
        <v>3816</v>
      </c>
      <c r="B15" s="930">
        <v>0</v>
      </c>
      <c r="C15" s="931">
        <v>0</v>
      </c>
      <c r="D15" s="931">
        <v>0</v>
      </c>
      <c r="E15" s="931">
        <v>0</v>
      </c>
      <c r="F15" s="932">
        <v>0</v>
      </c>
      <c r="G15" s="933">
        <v>0</v>
      </c>
      <c r="H15" s="933">
        <v>0</v>
      </c>
      <c r="I15" s="933">
        <v>0</v>
      </c>
      <c r="J15" s="933">
        <v>0</v>
      </c>
      <c r="K15" s="933">
        <v>0</v>
      </c>
      <c r="L15" s="933">
        <v>0</v>
      </c>
      <c r="M15" s="934">
        <v>0</v>
      </c>
      <c r="N15" s="935">
        <v>0</v>
      </c>
      <c r="O15" s="935">
        <v>0</v>
      </c>
      <c r="P15" s="912"/>
    </row>
    <row r="16" spans="1:18">
      <c r="A16" s="929" t="s">
        <v>3817</v>
      </c>
      <c r="B16" s="930">
        <v>0</v>
      </c>
      <c r="C16" s="931">
        <v>18</v>
      </c>
      <c r="D16" s="931">
        <v>0.73310310804144097</v>
      </c>
      <c r="E16" s="931">
        <v>0</v>
      </c>
      <c r="F16" s="932">
        <v>0</v>
      </c>
      <c r="G16" s="933">
        <v>0</v>
      </c>
      <c r="H16" s="933">
        <v>17.266896891958599</v>
      </c>
      <c r="I16" s="933">
        <v>0</v>
      </c>
      <c r="J16" s="933">
        <v>0</v>
      </c>
      <c r="K16" s="933">
        <v>0</v>
      </c>
      <c r="L16" s="933">
        <v>0</v>
      </c>
      <c r="M16" s="934">
        <v>0</v>
      </c>
      <c r="N16" s="935">
        <v>0</v>
      </c>
      <c r="O16" s="935">
        <v>0</v>
      </c>
      <c r="P16" s="912"/>
    </row>
    <row r="17" spans="1:16">
      <c r="A17" s="929" t="s">
        <v>3818</v>
      </c>
      <c r="B17" s="930">
        <v>0</v>
      </c>
      <c r="C17" s="931">
        <v>0</v>
      </c>
      <c r="D17" s="931">
        <v>0</v>
      </c>
      <c r="E17" s="931">
        <v>0</v>
      </c>
      <c r="F17" s="932">
        <v>0</v>
      </c>
      <c r="G17" s="933">
        <v>0</v>
      </c>
      <c r="H17" s="933">
        <v>0</v>
      </c>
      <c r="I17" s="933">
        <v>0</v>
      </c>
      <c r="J17" s="933">
        <v>0</v>
      </c>
      <c r="K17" s="933">
        <v>0</v>
      </c>
      <c r="L17" s="933">
        <v>0</v>
      </c>
      <c r="M17" s="934">
        <v>0</v>
      </c>
      <c r="N17" s="935">
        <v>0</v>
      </c>
      <c r="O17" s="935">
        <v>0</v>
      </c>
      <c r="P17" s="912"/>
    </row>
    <row r="18" spans="1:16">
      <c r="A18" s="929" t="s">
        <v>3819</v>
      </c>
      <c r="B18" s="930">
        <v>0</v>
      </c>
      <c r="C18" s="931">
        <v>74</v>
      </c>
      <c r="D18" s="931">
        <v>0</v>
      </c>
      <c r="E18" s="931">
        <v>0</v>
      </c>
      <c r="F18" s="932">
        <v>42.834112480521298</v>
      </c>
      <c r="G18" s="933">
        <v>0</v>
      </c>
      <c r="H18" s="933">
        <v>31.165887519478702</v>
      </c>
      <c r="I18" s="933">
        <v>0</v>
      </c>
      <c r="J18" s="933">
        <v>0</v>
      </c>
      <c r="K18" s="933">
        <v>0</v>
      </c>
      <c r="L18" s="933">
        <v>0</v>
      </c>
      <c r="M18" s="934">
        <v>0</v>
      </c>
      <c r="N18" s="935">
        <v>0</v>
      </c>
      <c r="O18" s="935">
        <v>0</v>
      </c>
      <c r="P18" s="912"/>
    </row>
    <row r="19" spans="1:16">
      <c r="A19" s="929" t="s">
        <v>3820</v>
      </c>
      <c r="B19" s="930">
        <v>0</v>
      </c>
      <c r="C19" s="931">
        <v>266</v>
      </c>
      <c r="D19" s="931">
        <v>0</v>
      </c>
      <c r="E19" s="931">
        <v>0</v>
      </c>
      <c r="F19" s="932">
        <v>266</v>
      </c>
      <c r="G19" s="933">
        <v>0</v>
      </c>
      <c r="H19" s="933">
        <v>0</v>
      </c>
      <c r="I19" s="933">
        <v>0</v>
      </c>
      <c r="J19" s="933">
        <v>0</v>
      </c>
      <c r="K19" s="933">
        <v>0</v>
      </c>
      <c r="L19" s="933">
        <v>0</v>
      </c>
      <c r="M19" s="934">
        <v>0</v>
      </c>
      <c r="N19" s="935">
        <v>0</v>
      </c>
      <c r="O19" s="935">
        <v>0</v>
      </c>
      <c r="P19" s="912"/>
    </row>
    <row r="20" spans="1:16">
      <c r="A20" s="929" t="s">
        <v>3821</v>
      </c>
      <c r="B20" s="930">
        <v>0</v>
      </c>
      <c r="C20" s="931">
        <v>0</v>
      </c>
      <c r="D20" s="931">
        <v>0</v>
      </c>
      <c r="E20" s="931">
        <v>0</v>
      </c>
      <c r="F20" s="932">
        <v>0</v>
      </c>
      <c r="G20" s="933">
        <v>0</v>
      </c>
      <c r="H20" s="933">
        <v>0</v>
      </c>
      <c r="I20" s="933">
        <v>0</v>
      </c>
      <c r="J20" s="933">
        <v>0</v>
      </c>
      <c r="K20" s="933">
        <v>0</v>
      </c>
      <c r="L20" s="933">
        <v>0</v>
      </c>
      <c r="M20" s="934">
        <v>0</v>
      </c>
      <c r="N20" s="935">
        <v>0</v>
      </c>
      <c r="O20" s="935">
        <v>0</v>
      </c>
      <c r="P20" s="912"/>
    </row>
    <row r="21" spans="1:16">
      <c r="A21" s="929" t="s">
        <v>3822</v>
      </c>
      <c r="B21" s="930">
        <v>0</v>
      </c>
      <c r="C21" s="931">
        <v>0</v>
      </c>
      <c r="D21" s="931">
        <v>0</v>
      </c>
      <c r="E21" s="931">
        <v>0</v>
      </c>
      <c r="F21" s="932">
        <v>0</v>
      </c>
      <c r="G21" s="933">
        <v>0</v>
      </c>
      <c r="H21" s="933">
        <v>0</v>
      </c>
      <c r="I21" s="933">
        <v>0</v>
      </c>
      <c r="J21" s="933">
        <v>0</v>
      </c>
      <c r="K21" s="933">
        <v>0</v>
      </c>
      <c r="L21" s="933">
        <v>0</v>
      </c>
      <c r="M21" s="934">
        <v>0</v>
      </c>
      <c r="N21" s="935">
        <v>0</v>
      </c>
      <c r="O21" s="935">
        <v>0</v>
      </c>
      <c r="P21" s="912"/>
    </row>
    <row r="22" spans="1:16">
      <c r="A22" s="929" t="s">
        <v>3823</v>
      </c>
      <c r="B22" s="930">
        <v>0</v>
      </c>
      <c r="C22" s="931">
        <v>12</v>
      </c>
      <c r="D22" s="931">
        <v>0</v>
      </c>
      <c r="E22" s="931">
        <v>0</v>
      </c>
      <c r="F22" s="932">
        <v>0</v>
      </c>
      <c r="G22" s="933">
        <v>0</v>
      </c>
      <c r="H22" s="933">
        <v>0</v>
      </c>
      <c r="I22" s="933">
        <v>0</v>
      </c>
      <c r="J22" s="933">
        <v>0</v>
      </c>
      <c r="K22" s="933">
        <v>12</v>
      </c>
      <c r="L22" s="933">
        <v>0</v>
      </c>
      <c r="M22" s="934">
        <v>9.2506816464636502E-2</v>
      </c>
      <c r="N22" s="935">
        <v>3.5215663085969599E-3</v>
      </c>
      <c r="O22" s="935">
        <v>1.52426004401958E-3</v>
      </c>
      <c r="P22" s="912"/>
    </row>
    <row r="23" spans="1:16">
      <c r="A23" s="929" t="s">
        <v>3824</v>
      </c>
      <c r="B23" s="930">
        <v>0</v>
      </c>
      <c r="C23" s="931">
        <v>18</v>
      </c>
      <c r="D23" s="931">
        <v>0</v>
      </c>
      <c r="E23" s="931">
        <v>0</v>
      </c>
      <c r="F23" s="932">
        <v>18</v>
      </c>
      <c r="G23" s="933">
        <v>0</v>
      </c>
      <c r="H23" s="933">
        <v>0</v>
      </c>
      <c r="I23" s="933">
        <v>0</v>
      </c>
      <c r="J23" s="933">
        <v>0</v>
      </c>
      <c r="K23" s="933">
        <v>0</v>
      </c>
      <c r="L23" s="933">
        <v>0</v>
      </c>
      <c r="M23" s="934">
        <v>0</v>
      </c>
      <c r="N23" s="935">
        <v>0</v>
      </c>
      <c r="O23" s="935">
        <v>0</v>
      </c>
      <c r="P23" s="912"/>
    </row>
    <row r="24" spans="1:16">
      <c r="A24" s="929" t="s">
        <v>3825</v>
      </c>
      <c r="B24" s="930">
        <v>0</v>
      </c>
      <c r="C24" s="931">
        <v>0</v>
      </c>
      <c r="D24" s="931">
        <v>0</v>
      </c>
      <c r="E24" s="931">
        <v>0</v>
      </c>
      <c r="F24" s="932">
        <v>0</v>
      </c>
      <c r="G24" s="933">
        <v>0</v>
      </c>
      <c r="H24" s="933">
        <v>0</v>
      </c>
      <c r="I24" s="933">
        <v>0</v>
      </c>
      <c r="J24" s="933">
        <v>0</v>
      </c>
      <c r="K24" s="933">
        <v>0</v>
      </c>
      <c r="L24" s="933">
        <v>0</v>
      </c>
      <c r="M24" s="934">
        <v>0</v>
      </c>
      <c r="N24" s="935">
        <v>0</v>
      </c>
      <c r="O24" s="935">
        <v>0</v>
      </c>
      <c r="P24" s="912"/>
    </row>
    <row r="25" spans="1:16">
      <c r="A25" s="929" t="s">
        <v>3826</v>
      </c>
      <c r="B25" s="930">
        <v>112118</v>
      </c>
      <c r="C25" s="931">
        <v>386</v>
      </c>
      <c r="D25" s="931">
        <v>0</v>
      </c>
      <c r="E25" s="931">
        <v>10240</v>
      </c>
      <c r="F25" s="932">
        <v>0</v>
      </c>
      <c r="G25" s="933">
        <v>0</v>
      </c>
      <c r="H25" s="933">
        <v>5351</v>
      </c>
      <c r="I25" s="933">
        <v>0</v>
      </c>
      <c r="J25" s="933">
        <v>0</v>
      </c>
      <c r="K25" s="933">
        <v>94477</v>
      </c>
      <c r="L25" s="933">
        <v>2436</v>
      </c>
      <c r="M25" s="934">
        <v>713.83036036923897</v>
      </c>
      <c r="N25" s="935">
        <v>22.552901240651298</v>
      </c>
      <c r="O25" s="935">
        <v>3.3105176133066201</v>
      </c>
      <c r="P25" s="912"/>
    </row>
    <row r="26" spans="1:16">
      <c r="A26" s="929" t="s">
        <v>3827</v>
      </c>
      <c r="B26" s="930">
        <v>0</v>
      </c>
      <c r="C26" s="931">
        <v>0</v>
      </c>
      <c r="D26" s="931">
        <v>0</v>
      </c>
      <c r="E26" s="931">
        <v>0</v>
      </c>
      <c r="F26" s="932">
        <v>0</v>
      </c>
      <c r="G26" s="933">
        <v>0</v>
      </c>
      <c r="H26" s="933">
        <v>0</v>
      </c>
      <c r="I26" s="933">
        <v>0</v>
      </c>
      <c r="J26" s="933">
        <v>0</v>
      </c>
      <c r="K26" s="933">
        <v>0</v>
      </c>
      <c r="L26" s="933">
        <v>0</v>
      </c>
      <c r="M26" s="934">
        <v>0</v>
      </c>
      <c r="N26" s="935">
        <v>0</v>
      </c>
      <c r="O26" s="935">
        <v>0</v>
      </c>
      <c r="P26" s="912"/>
    </row>
    <row r="27" spans="1:16">
      <c r="A27" s="929" t="s">
        <v>4268</v>
      </c>
      <c r="B27" s="930">
        <v>0</v>
      </c>
      <c r="C27" s="931">
        <v>0</v>
      </c>
      <c r="D27" s="931">
        <v>0</v>
      </c>
      <c r="E27" s="931">
        <v>0</v>
      </c>
      <c r="F27" s="932">
        <v>0</v>
      </c>
      <c r="G27" s="933">
        <v>0</v>
      </c>
      <c r="H27" s="933">
        <v>0</v>
      </c>
      <c r="I27" s="933">
        <v>0</v>
      </c>
      <c r="J27" s="933">
        <v>0</v>
      </c>
      <c r="K27" s="933">
        <v>0</v>
      </c>
      <c r="L27" s="933">
        <v>0</v>
      </c>
      <c r="M27" s="934">
        <v>0</v>
      </c>
      <c r="N27" s="935">
        <v>0</v>
      </c>
      <c r="O27" s="935">
        <v>0</v>
      </c>
      <c r="P27" s="912"/>
    </row>
    <row r="28" spans="1:16">
      <c r="A28" s="929" t="s">
        <v>3828</v>
      </c>
      <c r="B28" s="930">
        <v>3330</v>
      </c>
      <c r="C28" s="931">
        <v>247</v>
      </c>
      <c r="D28" s="931">
        <v>0</v>
      </c>
      <c r="E28" s="931">
        <v>5</v>
      </c>
      <c r="F28" s="932">
        <v>0</v>
      </c>
      <c r="G28" s="933">
        <v>0</v>
      </c>
      <c r="H28" s="933">
        <v>0</v>
      </c>
      <c r="I28" s="933">
        <v>0</v>
      </c>
      <c r="J28" s="933">
        <v>0</v>
      </c>
      <c r="K28" s="933">
        <v>3482</v>
      </c>
      <c r="L28" s="933">
        <v>90</v>
      </c>
      <c r="M28" s="934">
        <v>26.9186513802657</v>
      </c>
      <c r="N28" s="935">
        <v>0.55667466027178203</v>
      </c>
      <c r="O28" s="935">
        <v>0.22877040833087001</v>
      </c>
      <c r="P28" s="912"/>
    </row>
    <row r="29" spans="1:16">
      <c r="A29" s="929" t="s">
        <v>3829</v>
      </c>
      <c r="B29" s="930">
        <v>0</v>
      </c>
      <c r="C29" s="931">
        <v>0</v>
      </c>
      <c r="D29" s="931">
        <v>0</v>
      </c>
      <c r="E29" s="931">
        <v>0</v>
      </c>
      <c r="F29" s="932">
        <v>0</v>
      </c>
      <c r="G29" s="933">
        <v>0</v>
      </c>
      <c r="H29" s="933">
        <v>0</v>
      </c>
      <c r="I29" s="933">
        <v>0</v>
      </c>
      <c r="J29" s="933">
        <v>0</v>
      </c>
      <c r="K29" s="933">
        <v>0</v>
      </c>
      <c r="L29" s="933">
        <v>0</v>
      </c>
      <c r="M29" s="934">
        <v>0</v>
      </c>
      <c r="N29" s="935">
        <v>0</v>
      </c>
      <c r="O29" s="935">
        <v>0</v>
      </c>
      <c r="P29" s="912"/>
    </row>
    <row r="30" spans="1:16">
      <c r="A30" s="929" t="s">
        <v>3831</v>
      </c>
      <c r="B30" s="930">
        <v>0</v>
      </c>
      <c r="C30" s="931">
        <v>0</v>
      </c>
      <c r="D30" s="931">
        <v>0</v>
      </c>
      <c r="E30" s="931">
        <v>0</v>
      </c>
      <c r="F30" s="932">
        <v>0</v>
      </c>
      <c r="G30" s="933">
        <v>0</v>
      </c>
      <c r="H30" s="933">
        <v>0</v>
      </c>
      <c r="I30" s="933">
        <v>0</v>
      </c>
      <c r="J30" s="933">
        <v>0</v>
      </c>
      <c r="K30" s="933">
        <v>0</v>
      </c>
      <c r="L30" s="933">
        <v>0</v>
      </c>
      <c r="M30" s="934">
        <v>0</v>
      </c>
      <c r="N30" s="935">
        <v>0</v>
      </c>
      <c r="O30" s="935">
        <v>0</v>
      </c>
      <c r="P30" s="912"/>
    </row>
    <row r="31" spans="1:16">
      <c r="A31" s="929" t="s">
        <v>3832</v>
      </c>
      <c r="B31" s="930">
        <v>0</v>
      </c>
      <c r="C31" s="931">
        <v>0</v>
      </c>
      <c r="D31" s="931">
        <v>0</v>
      </c>
      <c r="E31" s="931">
        <v>0</v>
      </c>
      <c r="F31" s="932">
        <v>0</v>
      </c>
      <c r="G31" s="933">
        <v>0</v>
      </c>
      <c r="H31" s="933">
        <v>0</v>
      </c>
      <c r="I31" s="933">
        <v>0</v>
      </c>
      <c r="J31" s="933">
        <v>0</v>
      </c>
      <c r="K31" s="933">
        <v>0</v>
      </c>
      <c r="L31" s="933">
        <v>0</v>
      </c>
      <c r="M31" s="934">
        <v>0</v>
      </c>
      <c r="N31" s="935">
        <v>0</v>
      </c>
      <c r="O31" s="935">
        <v>0</v>
      </c>
      <c r="P31" s="912"/>
    </row>
    <row r="32" spans="1:16">
      <c r="A32" s="929" t="s">
        <v>3833</v>
      </c>
      <c r="B32" s="930">
        <v>0</v>
      </c>
      <c r="C32" s="931">
        <v>177</v>
      </c>
      <c r="D32" s="931">
        <v>0</v>
      </c>
      <c r="E32" s="931">
        <v>1</v>
      </c>
      <c r="F32" s="932">
        <v>0</v>
      </c>
      <c r="G32" s="933">
        <v>0</v>
      </c>
      <c r="H32" s="933">
        <v>0</v>
      </c>
      <c r="I32" s="933">
        <v>0</v>
      </c>
      <c r="J32" s="933">
        <v>0</v>
      </c>
      <c r="K32" s="933">
        <v>171</v>
      </c>
      <c r="L32" s="933">
        <v>5</v>
      </c>
      <c r="M32" s="934">
        <v>1.34443677934365</v>
      </c>
      <c r="N32" s="935">
        <v>5.0931309746723198E-2</v>
      </c>
      <c r="O32" s="935">
        <v>1.42308071351138E-2</v>
      </c>
      <c r="P32" s="912"/>
    </row>
    <row r="33" spans="1:16">
      <c r="A33" s="929" t="s">
        <v>3834</v>
      </c>
      <c r="B33" s="930">
        <v>0</v>
      </c>
      <c r="C33" s="931">
        <v>4</v>
      </c>
      <c r="D33" s="931">
        <v>0</v>
      </c>
      <c r="E33" s="931">
        <v>0</v>
      </c>
      <c r="F33" s="932">
        <v>4</v>
      </c>
      <c r="G33" s="933">
        <v>0</v>
      </c>
      <c r="H33" s="933">
        <v>0</v>
      </c>
      <c r="I33" s="933">
        <v>0</v>
      </c>
      <c r="J33" s="933">
        <v>0</v>
      </c>
      <c r="K33" s="933">
        <v>0</v>
      </c>
      <c r="L33" s="933">
        <v>0</v>
      </c>
      <c r="M33" s="934">
        <v>0</v>
      </c>
      <c r="N33" s="935">
        <v>0</v>
      </c>
      <c r="O33" s="935">
        <v>0</v>
      </c>
      <c r="P33" s="912"/>
    </row>
    <row r="34" spans="1:16">
      <c r="A34" s="929" t="s">
        <v>3835</v>
      </c>
      <c r="B34" s="930">
        <v>0</v>
      </c>
      <c r="C34" s="931">
        <v>2168</v>
      </c>
      <c r="D34" s="931">
        <v>0</v>
      </c>
      <c r="E34" s="931">
        <v>15</v>
      </c>
      <c r="F34" s="932">
        <v>0</v>
      </c>
      <c r="G34" s="933">
        <v>0</v>
      </c>
      <c r="H34" s="933">
        <v>0</v>
      </c>
      <c r="I34" s="933">
        <v>0</v>
      </c>
      <c r="J34" s="933">
        <v>0</v>
      </c>
      <c r="K34" s="933">
        <v>2098</v>
      </c>
      <c r="L34" s="933">
        <v>55</v>
      </c>
      <c r="M34" s="934">
        <v>16.908423945774899</v>
      </c>
      <c r="N34" s="935">
        <v>0.44568400074461001</v>
      </c>
      <c r="O34" s="935">
        <v>0.114867010501188</v>
      </c>
      <c r="P34" s="912"/>
    </row>
    <row r="35" spans="1:16">
      <c r="A35" s="929" t="s">
        <v>4241</v>
      </c>
      <c r="B35" s="930">
        <v>0</v>
      </c>
      <c r="C35" s="931">
        <v>0</v>
      </c>
      <c r="D35" s="931">
        <v>0</v>
      </c>
      <c r="E35" s="931">
        <v>0</v>
      </c>
      <c r="F35" s="932">
        <v>0</v>
      </c>
      <c r="G35" s="933">
        <v>0</v>
      </c>
      <c r="H35" s="933">
        <v>0</v>
      </c>
      <c r="I35" s="933">
        <v>0</v>
      </c>
      <c r="J35" s="933">
        <v>0</v>
      </c>
      <c r="K35" s="933">
        <v>0</v>
      </c>
      <c r="L35" s="933">
        <v>0</v>
      </c>
      <c r="M35" s="934">
        <v>0</v>
      </c>
      <c r="N35" s="935">
        <v>0</v>
      </c>
      <c r="O35" s="935">
        <v>0</v>
      </c>
      <c r="P35" s="912"/>
    </row>
    <row r="36" spans="1:16">
      <c r="A36" s="929" t="s">
        <v>3837</v>
      </c>
      <c r="B36" s="930">
        <v>22</v>
      </c>
      <c r="C36" s="931">
        <v>711</v>
      </c>
      <c r="D36" s="931">
        <v>0</v>
      </c>
      <c r="E36" s="931">
        <v>0</v>
      </c>
      <c r="F36" s="932">
        <v>0</v>
      </c>
      <c r="G36" s="933">
        <v>0</v>
      </c>
      <c r="H36" s="933">
        <v>0</v>
      </c>
      <c r="I36" s="933">
        <v>0</v>
      </c>
      <c r="J36" s="933">
        <v>0</v>
      </c>
      <c r="K36" s="933">
        <v>714</v>
      </c>
      <c r="L36" s="933">
        <v>19</v>
      </c>
      <c r="M36" s="934">
        <v>5.8168916921257496</v>
      </c>
      <c r="N36" s="935">
        <v>0.21266055648631799</v>
      </c>
      <c r="O36" s="935">
        <v>0.11102131993035699</v>
      </c>
      <c r="P36" s="912"/>
    </row>
    <row r="37" spans="1:16">
      <c r="A37" s="929" t="s">
        <v>3838</v>
      </c>
      <c r="B37" s="930">
        <v>0</v>
      </c>
      <c r="C37" s="931">
        <v>64</v>
      </c>
      <c r="D37" s="931">
        <v>0</v>
      </c>
      <c r="E37" s="931">
        <v>0</v>
      </c>
      <c r="F37" s="932">
        <v>6</v>
      </c>
      <c r="G37" s="933">
        <v>0</v>
      </c>
      <c r="H37" s="933">
        <v>0</v>
      </c>
      <c r="I37" s="933">
        <v>0</v>
      </c>
      <c r="J37" s="933">
        <v>0</v>
      </c>
      <c r="K37" s="933">
        <v>57</v>
      </c>
      <c r="L37" s="933">
        <v>1</v>
      </c>
      <c r="M37" s="934">
        <v>0.460628757268158</v>
      </c>
      <c r="N37" s="935">
        <v>1.0735521172103401E-2</v>
      </c>
      <c r="O37" s="935">
        <v>2.1221379061134699E-3</v>
      </c>
      <c r="P37" s="912"/>
    </row>
    <row r="38" spans="1:16">
      <c r="A38" s="929" t="s">
        <v>4269</v>
      </c>
      <c r="B38" s="930">
        <v>0</v>
      </c>
      <c r="C38" s="931">
        <v>0</v>
      </c>
      <c r="D38" s="931">
        <v>0</v>
      </c>
      <c r="E38" s="931">
        <v>0</v>
      </c>
      <c r="F38" s="932">
        <v>0</v>
      </c>
      <c r="G38" s="933">
        <v>0</v>
      </c>
      <c r="H38" s="933">
        <v>0</v>
      </c>
      <c r="I38" s="933">
        <v>0</v>
      </c>
      <c r="J38" s="933">
        <v>0</v>
      </c>
      <c r="K38" s="933">
        <v>0</v>
      </c>
      <c r="L38" s="933">
        <v>0</v>
      </c>
      <c r="M38" s="934">
        <v>0</v>
      </c>
      <c r="N38" s="935">
        <v>0</v>
      </c>
      <c r="O38" s="935">
        <v>0</v>
      </c>
      <c r="P38" s="912"/>
    </row>
    <row r="39" spans="1:16">
      <c r="A39" s="929" t="s">
        <v>3839</v>
      </c>
      <c r="B39" s="930">
        <v>92</v>
      </c>
      <c r="C39" s="931">
        <v>34649</v>
      </c>
      <c r="D39" s="931">
        <v>173</v>
      </c>
      <c r="E39" s="931">
        <v>16</v>
      </c>
      <c r="F39" s="932">
        <v>0</v>
      </c>
      <c r="G39" s="933">
        <v>0</v>
      </c>
      <c r="H39" s="933">
        <v>0</v>
      </c>
      <c r="I39" s="933">
        <v>0</v>
      </c>
      <c r="J39" s="933">
        <v>0</v>
      </c>
      <c r="K39" s="933">
        <v>33689</v>
      </c>
      <c r="L39" s="933">
        <v>863</v>
      </c>
      <c r="M39" s="934">
        <v>257.49178191693198</v>
      </c>
      <c r="N39" s="935">
        <v>5.2383714945851496</v>
      </c>
      <c r="O39" s="935">
        <v>0.66401892184882205</v>
      </c>
      <c r="P39" s="912"/>
    </row>
    <row r="40" spans="1:16">
      <c r="A40" s="929" t="s">
        <v>3840</v>
      </c>
      <c r="B40" s="930">
        <v>0</v>
      </c>
      <c r="C40" s="931">
        <v>27731</v>
      </c>
      <c r="D40" s="931">
        <v>6413</v>
      </c>
      <c r="E40" s="931">
        <v>8</v>
      </c>
      <c r="F40" s="932">
        <v>1000</v>
      </c>
      <c r="G40" s="933">
        <v>0</v>
      </c>
      <c r="H40" s="933">
        <v>0</v>
      </c>
      <c r="I40" s="933">
        <v>0</v>
      </c>
      <c r="J40" s="933">
        <v>5000</v>
      </c>
      <c r="K40" s="933">
        <v>14975</v>
      </c>
      <c r="L40" s="933">
        <v>335</v>
      </c>
      <c r="M40" s="934">
        <v>114.128970795966</v>
      </c>
      <c r="N40" s="935">
        <v>2.2956976884246001</v>
      </c>
      <c r="O40" s="935">
        <v>0.295161131368878</v>
      </c>
      <c r="P40" s="912"/>
    </row>
    <row r="41" spans="1:16">
      <c r="A41" s="929" t="s">
        <v>3841</v>
      </c>
      <c r="B41" s="930">
        <v>0</v>
      </c>
      <c r="C41" s="931">
        <v>265</v>
      </c>
      <c r="D41" s="931">
        <v>0</v>
      </c>
      <c r="E41" s="931">
        <v>0</v>
      </c>
      <c r="F41" s="932">
        <v>0</v>
      </c>
      <c r="G41" s="933">
        <v>0</v>
      </c>
      <c r="H41" s="933">
        <v>0</v>
      </c>
      <c r="I41" s="933">
        <v>0</v>
      </c>
      <c r="J41" s="933">
        <v>0</v>
      </c>
      <c r="K41" s="933">
        <v>263</v>
      </c>
      <c r="L41" s="933">
        <v>2</v>
      </c>
      <c r="M41" s="934">
        <v>2.0216812851089001</v>
      </c>
      <c r="N41" s="935">
        <v>4.5502228354302898E-2</v>
      </c>
      <c r="O41" s="935">
        <v>1.43994393526275E-2</v>
      </c>
      <c r="P41" s="912"/>
    </row>
    <row r="42" spans="1:16">
      <c r="A42" s="929" t="s">
        <v>3842</v>
      </c>
      <c r="B42" s="930">
        <v>0</v>
      </c>
      <c r="C42" s="931">
        <v>338</v>
      </c>
      <c r="D42" s="931">
        <v>0</v>
      </c>
      <c r="E42" s="931">
        <v>8</v>
      </c>
      <c r="F42" s="932">
        <v>0</v>
      </c>
      <c r="G42" s="933">
        <v>0</v>
      </c>
      <c r="H42" s="933">
        <v>0</v>
      </c>
      <c r="I42" s="933">
        <v>0</v>
      </c>
      <c r="J42" s="933">
        <v>0</v>
      </c>
      <c r="K42" s="933">
        <v>322</v>
      </c>
      <c r="L42" s="933">
        <v>8</v>
      </c>
      <c r="M42" s="934">
        <v>2.76434195109666</v>
      </c>
      <c r="N42" s="935">
        <v>4.0195788574619799E-2</v>
      </c>
      <c r="O42" s="935">
        <v>7.3339684416850098E-2</v>
      </c>
      <c r="P42" s="912"/>
    </row>
    <row r="43" spans="1:16">
      <c r="A43" s="929" t="s">
        <v>3843</v>
      </c>
      <c r="B43" s="930">
        <v>0</v>
      </c>
      <c r="C43" s="931">
        <v>21</v>
      </c>
      <c r="D43" s="931">
        <v>0</v>
      </c>
      <c r="E43" s="931">
        <v>1</v>
      </c>
      <c r="F43" s="932">
        <v>0</v>
      </c>
      <c r="G43" s="933">
        <v>0</v>
      </c>
      <c r="H43" s="933">
        <v>0</v>
      </c>
      <c r="I43" s="933">
        <v>0</v>
      </c>
      <c r="J43" s="933">
        <v>20</v>
      </c>
      <c r="K43" s="933">
        <v>0</v>
      </c>
      <c r="L43" s="933">
        <v>0</v>
      </c>
      <c r="M43" s="934">
        <v>0</v>
      </c>
      <c r="N43" s="935">
        <v>0</v>
      </c>
      <c r="O43" s="935">
        <v>0</v>
      </c>
      <c r="P43" s="912"/>
    </row>
    <row r="44" spans="1:16">
      <c r="A44" s="929" t="s">
        <v>3844</v>
      </c>
      <c r="B44" s="930">
        <v>0</v>
      </c>
      <c r="C44" s="931">
        <v>334</v>
      </c>
      <c r="D44" s="931">
        <v>0</v>
      </c>
      <c r="E44" s="931">
        <v>0</v>
      </c>
      <c r="F44" s="932">
        <v>334</v>
      </c>
      <c r="G44" s="933">
        <v>0</v>
      </c>
      <c r="H44" s="933">
        <v>0</v>
      </c>
      <c r="I44" s="933">
        <v>0</v>
      </c>
      <c r="J44" s="933">
        <v>0</v>
      </c>
      <c r="K44" s="933">
        <v>0</v>
      </c>
      <c r="L44" s="933">
        <v>0</v>
      </c>
      <c r="M44" s="934">
        <v>0</v>
      </c>
      <c r="N44" s="935">
        <v>0</v>
      </c>
      <c r="O44" s="935">
        <v>0</v>
      </c>
      <c r="P44" s="912"/>
    </row>
    <row r="45" spans="1:16">
      <c r="A45" s="929" t="s">
        <v>3845</v>
      </c>
      <c r="B45" s="930">
        <v>0</v>
      </c>
      <c r="C45" s="931">
        <v>598</v>
      </c>
      <c r="D45" s="931">
        <v>0</v>
      </c>
      <c r="E45" s="931">
        <v>3</v>
      </c>
      <c r="F45" s="932">
        <v>0</v>
      </c>
      <c r="G45" s="933">
        <v>0</v>
      </c>
      <c r="H45" s="933">
        <v>0</v>
      </c>
      <c r="I45" s="933">
        <v>0</v>
      </c>
      <c r="J45" s="933">
        <v>595</v>
      </c>
      <c r="K45" s="933">
        <v>0</v>
      </c>
      <c r="L45" s="933">
        <v>0</v>
      </c>
      <c r="M45" s="934">
        <v>0</v>
      </c>
      <c r="N45" s="935">
        <v>0</v>
      </c>
      <c r="O45" s="935">
        <v>0</v>
      </c>
      <c r="P45" s="912"/>
    </row>
    <row r="46" spans="1:16">
      <c r="A46" s="929" t="s">
        <v>3846</v>
      </c>
      <c r="B46" s="930">
        <v>0</v>
      </c>
      <c r="C46" s="931">
        <v>466</v>
      </c>
      <c r="D46" s="931">
        <v>0</v>
      </c>
      <c r="E46" s="931">
        <v>4</v>
      </c>
      <c r="F46" s="932">
        <v>0</v>
      </c>
      <c r="G46" s="933">
        <v>0</v>
      </c>
      <c r="H46" s="933">
        <v>0</v>
      </c>
      <c r="I46" s="933">
        <v>0</v>
      </c>
      <c r="J46" s="933">
        <v>462</v>
      </c>
      <c r="K46" s="933">
        <v>0</v>
      </c>
      <c r="L46" s="933">
        <v>0</v>
      </c>
      <c r="M46" s="934">
        <v>0</v>
      </c>
      <c r="N46" s="935">
        <v>0</v>
      </c>
      <c r="O46" s="935">
        <v>0</v>
      </c>
      <c r="P46" s="912"/>
    </row>
    <row r="47" spans="1:16">
      <c r="A47" s="929" t="s">
        <v>3847</v>
      </c>
      <c r="B47" s="930">
        <v>0</v>
      </c>
      <c r="C47" s="931">
        <v>565</v>
      </c>
      <c r="D47" s="931">
        <v>0</v>
      </c>
      <c r="E47" s="931">
        <v>0</v>
      </c>
      <c r="F47" s="932">
        <v>0</v>
      </c>
      <c r="G47" s="933">
        <v>0</v>
      </c>
      <c r="H47" s="933">
        <v>0</v>
      </c>
      <c r="I47" s="933">
        <v>0</v>
      </c>
      <c r="J47" s="933">
        <v>0</v>
      </c>
      <c r="K47" s="933">
        <v>551</v>
      </c>
      <c r="L47" s="933">
        <v>14</v>
      </c>
      <c r="M47" s="934">
        <v>4.3320740667739797</v>
      </c>
      <c r="N47" s="935">
        <v>7.9642587300022993E-2</v>
      </c>
      <c r="O47" s="935">
        <v>3.1374352572736297E-2</v>
      </c>
      <c r="P47" s="912"/>
    </row>
    <row r="48" spans="1:16">
      <c r="A48" s="929" t="s">
        <v>3848</v>
      </c>
      <c r="B48" s="930">
        <v>5351</v>
      </c>
      <c r="C48" s="931">
        <v>2426</v>
      </c>
      <c r="D48" s="931">
        <v>0</v>
      </c>
      <c r="E48" s="931">
        <v>3292</v>
      </c>
      <c r="F48" s="932">
        <v>0</v>
      </c>
      <c r="G48" s="933">
        <v>0</v>
      </c>
      <c r="H48" s="933">
        <v>0</v>
      </c>
      <c r="I48" s="933">
        <v>0</v>
      </c>
      <c r="J48" s="933">
        <v>0</v>
      </c>
      <c r="K48" s="933">
        <v>4369</v>
      </c>
      <c r="L48" s="933">
        <v>116</v>
      </c>
      <c r="M48" s="934">
        <v>33.584507736276699</v>
      </c>
      <c r="N48" s="935">
        <v>1.1386200628538301</v>
      </c>
      <c r="O48" s="935">
        <v>0.17222824480141899</v>
      </c>
      <c r="P48" s="912"/>
    </row>
    <row r="49" spans="1:16">
      <c r="A49" s="929" t="s">
        <v>3849</v>
      </c>
      <c r="B49" s="930">
        <v>0</v>
      </c>
      <c r="C49" s="931">
        <v>1340</v>
      </c>
      <c r="D49" s="931">
        <v>0</v>
      </c>
      <c r="E49" s="931">
        <v>0</v>
      </c>
      <c r="F49" s="932">
        <v>0</v>
      </c>
      <c r="G49" s="933">
        <v>0</v>
      </c>
      <c r="H49" s="933">
        <v>0</v>
      </c>
      <c r="I49" s="933">
        <v>0</v>
      </c>
      <c r="J49" s="933">
        <v>0</v>
      </c>
      <c r="K49" s="933">
        <v>1305</v>
      </c>
      <c r="L49" s="933">
        <v>35</v>
      </c>
      <c r="M49" s="934">
        <v>8.8597615058637995</v>
      </c>
      <c r="N49" s="935">
        <v>0.177195230117276</v>
      </c>
      <c r="O49" s="935">
        <v>0</v>
      </c>
      <c r="P49" s="912"/>
    </row>
    <row r="50" spans="1:16">
      <c r="A50" s="929" t="s">
        <v>3850</v>
      </c>
      <c r="B50" s="930">
        <v>0</v>
      </c>
      <c r="C50" s="931">
        <v>0</v>
      </c>
      <c r="D50" s="931">
        <v>0</v>
      </c>
      <c r="E50" s="931">
        <v>0</v>
      </c>
      <c r="F50" s="932">
        <v>0</v>
      </c>
      <c r="G50" s="933">
        <v>0</v>
      </c>
      <c r="H50" s="933">
        <v>0</v>
      </c>
      <c r="I50" s="933">
        <v>0</v>
      </c>
      <c r="J50" s="933">
        <v>0</v>
      </c>
      <c r="K50" s="933">
        <v>0</v>
      </c>
      <c r="L50" s="933">
        <v>0</v>
      </c>
      <c r="M50" s="934">
        <v>0</v>
      </c>
      <c r="N50" s="935">
        <v>0</v>
      </c>
      <c r="O50" s="935">
        <v>0</v>
      </c>
      <c r="P50" s="912"/>
    </row>
    <row r="51" spans="1:16">
      <c r="A51" s="929" t="s">
        <v>3851</v>
      </c>
      <c r="B51" s="930">
        <v>14</v>
      </c>
      <c r="C51" s="931">
        <v>6837</v>
      </c>
      <c r="D51" s="931">
        <v>-30.142857142856901</v>
      </c>
      <c r="E51" s="931">
        <v>0</v>
      </c>
      <c r="F51" s="932">
        <v>0</v>
      </c>
      <c r="G51" s="933">
        <v>0</v>
      </c>
      <c r="H51" s="933">
        <v>6881.1428571428596</v>
      </c>
      <c r="I51" s="933">
        <v>0</v>
      </c>
      <c r="J51" s="933">
        <v>0</v>
      </c>
      <c r="K51" s="933">
        <v>0</v>
      </c>
      <c r="L51" s="933">
        <v>0</v>
      </c>
      <c r="M51" s="934">
        <v>0</v>
      </c>
      <c r="N51" s="935">
        <v>0</v>
      </c>
      <c r="O51" s="935">
        <v>0</v>
      </c>
      <c r="P51" s="912"/>
    </row>
    <row r="52" spans="1:16">
      <c r="A52" s="929" t="s">
        <v>3852</v>
      </c>
      <c r="B52" s="930">
        <v>28822</v>
      </c>
      <c r="C52" s="931">
        <v>0</v>
      </c>
      <c r="D52" s="931">
        <v>0</v>
      </c>
      <c r="E52" s="931">
        <v>990</v>
      </c>
      <c r="F52" s="932">
        <v>27832</v>
      </c>
      <c r="G52" s="933">
        <v>0</v>
      </c>
      <c r="H52" s="933">
        <v>0</v>
      </c>
      <c r="I52" s="933">
        <v>0</v>
      </c>
      <c r="J52" s="933">
        <v>0</v>
      </c>
      <c r="K52" s="933">
        <v>0</v>
      </c>
      <c r="L52" s="933">
        <v>0</v>
      </c>
      <c r="M52" s="934">
        <v>0</v>
      </c>
      <c r="N52" s="935">
        <v>0</v>
      </c>
      <c r="O52" s="935">
        <v>0</v>
      </c>
      <c r="P52" s="912"/>
    </row>
    <row r="53" spans="1:16">
      <c r="A53" s="929" t="s">
        <v>3853</v>
      </c>
      <c r="B53" s="930">
        <v>11</v>
      </c>
      <c r="C53" s="931">
        <v>0</v>
      </c>
      <c r="D53" s="931">
        <v>0</v>
      </c>
      <c r="E53" s="931">
        <v>0</v>
      </c>
      <c r="F53" s="932">
        <v>11</v>
      </c>
      <c r="G53" s="933">
        <v>0</v>
      </c>
      <c r="H53" s="933">
        <v>0</v>
      </c>
      <c r="I53" s="933">
        <v>0</v>
      </c>
      <c r="J53" s="933">
        <v>0</v>
      </c>
      <c r="K53" s="933">
        <v>0</v>
      </c>
      <c r="L53" s="933">
        <v>0</v>
      </c>
      <c r="M53" s="934">
        <v>0</v>
      </c>
      <c r="N53" s="935">
        <v>0</v>
      </c>
      <c r="O53" s="935">
        <v>0</v>
      </c>
      <c r="P53" s="912"/>
    </row>
    <row r="54" spans="1:16">
      <c r="A54" s="929" t="s">
        <v>3854</v>
      </c>
      <c r="B54" s="930">
        <v>296</v>
      </c>
      <c r="C54" s="931">
        <v>0</v>
      </c>
      <c r="D54" s="931">
        <v>0</v>
      </c>
      <c r="E54" s="931">
        <v>0</v>
      </c>
      <c r="F54" s="932">
        <v>296</v>
      </c>
      <c r="G54" s="933">
        <v>0</v>
      </c>
      <c r="H54" s="933">
        <v>0</v>
      </c>
      <c r="I54" s="933">
        <v>0</v>
      </c>
      <c r="J54" s="933">
        <v>0</v>
      </c>
      <c r="K54" s="933">
        <v>0</v>
      </c>
      <c r="L54" s="933">
        <v>0</v>
      </c>
      <c r="M54" s="934">
        <v>0</v>
      </c>
      <c r="N54" s="935">
        <v>0</v>
      </c>
      <c r="O54" s="935">
        <v>0</v>
      </c>
      <c r="P54" s="912"/>
    </row>
    <row r="55" spans="1:16">
      <c r="A55" s="929" t="s">
        <v>4243</v>
      </c>
      <c r="B55" s="930">
        <v>6</v>
      </c>
      <c r="C55" s="931">
        <v>0</v>
      </c>
      <c r="D55" s="931">
        <v>0</v>
      </c>
      <c r="E55" s="931">
        <v>0</v>
      </c>
      <c r="F55" s="932">
        <v>6</v>
      </c>
      <c r="G55" s="933">
        <v>0</v>
      </c>
      <c r="H55" s="933">
        <v>0</v>
      </c>
      <c r="I55" s="933">
        <v>0</v>
      </c>
      <c r="J55" s="933">
        <v>0</v>
      </c>
      <c r="K55" s="933">
        <v>0</v>
      </c>
      <c r="L55" s="933">
        <v>0</v>
      </c>
      <c r="M55" s="934">
        <v>0</v>
      </c>
      <c r="N55" s="935">
        <v>0</v>
      </c>
      <c r="O55" s="935">
        <v>0</v>
      </c>
      <c r="P55" s="912"/>
    </row>
    <row r="56" spans="1:16">
      <c r="A56" s="929" t="s">
        <v>3857</v>
      </c>
      <c r="B56" s="930">
        <v>0</v>
      </c>
      <c r="C56" s="931">
        <v>1</v>
      </c>
      <c r="D56" s="931">
        <v>0</v>
      </c>
      <c r="E56" s="931">
        <v>0</v>
      </c>
      <c r="F56" s="932">
        <v>1</v>
      </c>
      <c r="G56" s="933">
        <v>0</v>
      </c>
      <c r="H56" s="933">
        <v>0</v>
      </c>
      <c r="I56" s="933">
        <v>0</v>
      </c>
      <c r="J56" s="933">
        <v>0</v>
      </c>
      <c r="K56" s="933">
        <v>0</v>
      </c>
      <c r="L56" s="933">
        <v>0</v>
      </c>
      <c r="M56" s="934">
        <v>0</v>
      </c>
      <c r="N56" s="935">
        <v>0</v>
      </c>
      <c r="O56" s="935">
        <v>0</v>
      </c>
      <c r="P56" s="912"/>
    </row>
    <row r="57" spans="1:16">
      <c r="A57" s="929" t="s">
        <v>3858</v>
      </c>
      <c r="B57" s="930">
        <v>0</v>
      </c>
      <c r="C57" s="931">
        <v>0</v>
      </c>
      <c r="D57" s="931">
        <v>0</v>
      </c>
      <c r="E57" s="931">
        <v>0</v>
      </c>
      <c r="F57" s="932">
        <v>0</v>
      </c>
      <c r="G57" s="933">
        <v>0</v>
      </c>
      <c r="H57" s="933">
        <v>0</v>
      </c>
      <c r="I57" s="933">
        <v>0</v>
      </c>
      <c r="J57" s="933">
        <v>0</v>
      </c>
      <c r="K57" s="933">
        <v>0</v>
      </c>
      <c r="L57" s="933">
        <v>0</v>
      </c>
      <c r="M57" s="934">
        <v>0</v>
      </c>
      <c r="N57" s="935">
        <v>0</v>
      </c>
      <c r="O57" s="935">
        <v>0</v>
      </c>
      <c r="P57" s="912"/>
    </row>
    <row r="58" spans="1:16">
      <c r="A58" s="929" t="s">
        <v>3859</v>
      </c>
      <c r="B58" s="930">
        <v>0</v>
      </c>
      <c r="C58" s="931">
        <v>330</v>
      </c>
      <c r="D58" s="931">
        <v>0</v>
      </c>
      <c r="E58" s="931">
        <v>11</v>
      </c>
      <c r="F58" s="932">
        <v>0</v>
      </c>
      <c r="G58" s="933">
        <v>0</v>
      </c>
      <c r="H58" s="933">
        <v>0</v>
      </c>
      <c r="I58" s="933">
        <v>0</v>
      </c>
      <c r="J58" s="933">
        <v>0</v>
      </c>
      <c r="K58" s="933">
        <v>311</v>
      </c>
      <c r="L58" s="933">
        <v>8</v>
      </c>
      <c r="M58" s="934">
        <v>1.85940015111199</v>
      </c>
      <c r="N58" s="935">
        <v>6.26611039935175E-2</v>
      </c>
      <c r="O58" s="935">
        <v>2.3157364519343401E-2</v>
      </c>
      <c r="P58" s="912"/>
    </row>
    <row r="59" spans="1:16">
      <c r="A59" s="929" t="s">
        <v>3860</v>
      </c>
      <c r="B59" s="930">
        <v>0</v>
      </c>
      <c r="C59" s="931">
        <v>10606</v>
      </c>
      <c r="D59" s="931">
        <v>0</v>
      </c>
      <c r="E59" s="931">
        <v>75</v>
      </c>
      <c r="F59" s="932">
        <v>0</v>
      </c>
      <c r="G59" s="933">
        <v>0</v>
      </c>
      <c r="H59" s="933">
        <v>0</v>
      </c>
      <c r="I59" s="933">
        <v>0</v>
      </c>
      <c r="J59" s="933">
        <v>0</v>
      </c>
      <c r="K59" s="933">
        <v>10262</v>
      </c>
      <c r="L59" s="933">
        <v>269</v>
      </c>
      <c r="M59" s="934">
        <v>88.098376093645598</v>
      </c>
      <c r="N59" s="935">
        <v>1.4608149097160601</v>
      </c>
      <c r="O59" s="935">
        <v>3.3261631790458002</v>
      </c>
      <c r="P59" s="912"/>
    </row>
    <row r="60" spans="1:16">
      <c r="A60" s="924"/>
      <c r="B60" s="925"/>
      <c r="C60" s="926"/>
      <c r="D60" s="926"/>
      <c r="E60" s="926"/>
      <c r="F60" s="925"/>
      <c r="G60" s="926"/>
      <c r="H60" s="926"/>
      <c r="I60" s="926"/>
      <c r="J60" s="926"/>
      <c r="K60" s="926"/>
      <c r="L60" s="926"/>
      <c r="M60" s="927"/>
      <c r="N60" s="928"/>
      <c r="O60" s="928"/>
      <c r="P60" s="912"/>
    </row>
    <row r="61" spans="1:16">
      <c r="A61" s="917" t="s">
        <v>4204</v>
      </c>
      <c r="B61" s="918">
        <v>21709</v>
      </c>
      <c r="C61" s="919">
        <v>21925</v>
      </c>
      <c r="D61" s="919">
        <v>2000</v>
      </c>
      <c r="E61" s="919">
        <v>24</v>
      </c>
      <c r="F61" s="920">
        <v>314</v>
      </c>
      <c r="G61" s="921">
        <v>1878</v>
      </c>
      <c r="H61" s="921">
        <v>468</v>
      </c>
      <c r="I61" s="921">
        <v>1369</v>
      </c>
      <c r="J61" s="921">
        <v>863</v>
      </c>
      <c r="K61" s="921">
        <v>36197</v>
      </c>
      <c r="L61" s="921">
        <v>0</v>
      </c>
      <c r="M61" s="922">
        <v>58.549621044657698</v>
      </c>
      <c r="N61" s="923">
        <v>1.3057538281640999</v>
      </c>
      <c r="O61" s="923">
        <v>0.27928621295026801</v>
      </c>
      <c r="P61" s="912"/>
    </row>
    <row r="62" spans="1:16">
      <c r="A62" s="929" t="s">
        <v>3862</v>
      </c>
      <c r="B62" s="930">
        <v>16519</v>
      </c>
      <c r="C62" s="931">
        <v>13271</v>
      </c>
      <c r="D62" s="931">
        <v>2000</v>
      </c>
      <c r="E62" s="931">
        <v>1</v>
      </c>
      <c r="F62" s="932">
        <v>0</v>
      </c>
      <c r="G62" s="933">
        <v>1878</v>
      </c>
      <c r="H62" s="933">
        <v>582.21594918842595</v>
      </c>
      <c r="I62" s="933">
        <v>849</v>
      </c>
      <c r="J62" s="933">
        <v>0</v>
      </c>
      <c r="K62" s="933">
        <v>23838.784050811599</v>
      </c>
      <c r="L62" s="933">
        <v>641</v>
      </c>
      <c r="M62" s="934">
        <v>33.611268074663499</v>
      </c>
      <c r="N62" s="935">
        <v>0.81757138559992404</v>
      </c>
      <c r="O62" s="935">
        <v>4.5420632533329099E-2</v>
      </c>
      <c r="P62" s="912"/>
    </row>
    <row r="63" spans="1:16">
      <c r="A63" s="929" t="s">
        <v>4244</v>
      </c>
      <c r="B63" s="930">
        <v>1276</v>
      </c>
      <c r="C63" s="931">
        <v>0</v>
      </c>
      <c r="D63" s="931">
        <v>0</v>
      </c>
      <c r="E63" s="931">
        <v>0</v>
      </c>
      <c r="F63" s="932">
        <v>313.861537318437</v>
      </c>
      <c r="G63" s="933">
        <v>0</v>
      </c>
      <c r="H63" s="933">
        <v>0</v>
      </c>
      <c r="I63" s="933">
        <v>128</v>
      </c>
      <c r="J63" s="933">
        <v>0</v>
      </c>
      <c r="K63" s="933">
        <v>800.13846268156306</v>
      </c>
      <c r="L63" s="933">
        <v>34</v>
      </c>
      <c r="M63" s="934">
        <v>2.1367866613972302</v>
      </c>
      <c r="N63" s="935">
        <v>1.7540786026395201E-2</v>
      </c>
      <c r="O63" s="935">
        <v>3.18923382298095E-3</v>
      </c>
      <c r="P63" s="912"/>
    </row>
    <row r="64" spans="1:16">
      <c r="A64" s="929" t="s">
        <v>3863</v>
      </c>
      <c r="B64" s="930">
        <v>0</v>
      </c>
      <c r="C64" s="931">
        <v>0</v>
      </c>
      <c r="D64" s="931">
        <v>0</v>
      </c>
      <c r="E64" s="931">
        <v>0</v>
      </c>
      <c r="F64" s="932">
        <v>0</v>
      </c>
      <c r="G64" s="933">
        <v>0</v>
      </c>
      <c r="H64" s="933">
        <v>0</v>
      </c>
      <c r="I64" s="933">
        <v>0</v>
      </c>
      <c r="J64" s="933">
        <v>0</v>
      </c>
      <c r="K64" s="933">
        <v>0</v>
      </c>
      <c r="L64" s="933">
        <v>0</v>
      </c>
      <c r="M64" s="934">
        <v>0</v>
      </c>
      <c r="N64" s="935">
        <v>0</v>
      </c>
      <c r="O64" s="935">
        <v>0</v>
      </c>
      <c r="P64" s="912"/>
    </row>
    <row r="65" spans="1:16">
      <c r="A65" s="929" t="s">
        <v>3864</v>
      </c>
      <c r="B65" s="930">
        <v>1759</v>
      </c>
      <c r="C65" s="931">
        <v>0</v>
      </c>
      <c r="D65" s="931">
        <v>0</v>
      </c>
      <c r="E65" s="931">
        <v>0</v>
      </c>
      <c r="F65" s="932">
        <v>0</v>
      </c>
      <c r="G65" s="933">
        <v>0</v>
      </c>
      <c r="H65" s="933">
        <v>0</v>
      </c>
      <c r="I65" s="933">
        <v>176</v>
      </c>
      <c r="J65" s="933">
        <v>0</v>
      </c>
      <c r="K65" s="933">
        <v>1536</v>
      </c>
      <c r="L65" s="933">
        <v>47</v>
      </c>
      <c r="M65" s="934">
        <v>3.2945882198350902</v>
      </c>
      <c r="N65" s="935">
        <v>3.6296310896488299E-2</v>
      </c>
      <c r="O65" s="935">
        <v>8.3760717453434507E-3</v>
      </c>
      <c r="P65" s="912"/>
    </row>
    <row r="66" spans="1:16">
      <c r="A66" s="929" t="s">
        <v>3865</v>
      </c>
      <c r="B66" s="930">
        <v>0</v>
      </c>
      <c r="C66" s="931">
        <v>0</v>
      </c>
      <c r="D66" s="931">
        <v>0</v>
      </c>
      <c r="E66" s="931">
        <v>0</v>
      </c>
      <c r="F66" s="932">
        <v>0</v>
      </c>
      <c r="G66" s="933">
        <v>0</v>
      </c>
      <c r="H66" s="933">
        <v>0</v>
      </c>
      <c r="I66" s="933">
        <v>0</v>
      </c>
      <c r="J66" s="933">
        <v>0</v>
      </c>
      <c r="K66" s="933">
        <v>0</v>
      </c>
      <c r="L66" s="933">
        <v>0</v>
      </c>
      <c r="M66" s="934">
        <v>0</v>
      </c>
      <c r="N66" s="935">
        <v>0</v>
      </c>
      <c r="O66" s="935">
        <v>0</v>
      </c>
      <c r="P66" s="912"/>
    </row>
    <row r="67" spans="1:16">
      <c r="A67" s="929" t="s">
        <v>3866</v>
      </c>
      <c r="B67" s="930">
        <v>2155</v>
      </c>
      <c r="C67" s="931">
        <v>0</v>
      </c>
      <c r="D67" s="931">
        <v>0</v>
      </c>
      <c r="E67" s="931">
        <v>1</v>
      </c>
      <c r="F67" s="932">
        <v>0</v>
      </c>
      <c r="G67" s="933">
        <v>0</v>
      </c>
      <c r="H67" s="933">
        <v>0</v>
      </c>
      <c r="I67" s="933">
        <v>216</v>
      </c>
      <c r="J67" s="933">
        <v>0</v>
      </c>
      <c r="K67" s="933">
        <v>1882</v>
      </c>
      <c r="L67" s="933">
        <v>56</v>
      </c>
      <c r="M67" s="934">
        <v>3.49679445484708</v>
      </c>
      <c r="N67" s="935">
        <v>6.92434545514274E-2</v>
      </c>
      <c r="O67" s="935">
        <v>1.03865181827141E-2</v>
      </c>
      <c r="P67" s="912"/>
    </row>
    <row r="68" spans="1:16">
      <c r="A68" s="929" t="s">
        <v>3868</v>
      </c>
      <c r="B68" s="930">
        <v>0</v>
      </c>
      <c r="C68" s="931">
        <v>0</v>
      </c>
      <c r="D68" s="931">
        <v>0</v>
      </c>
      <c r="E68" s="931">
        <v>0</v>
      </c>
      <c r="F68" s="932">
        <v>0</v>
      </c>
      <c r="G68" s="933">
        <v>0</v>
      </c>
      <c r="H68" s="933">
        <v>0</v>
      </c>
      <c r="I68" s="933">
        <v>0</v>
      </c>
      <c r="J68" s="933">
        <v>0</v>
      </c>
      <c r="K68" s="933">
        <v>0</v>
      </c>
      <c r="L68" s="933">
        <v>0</v>
      </c>
      <c r="M68" s="934">
        <v>0</v>
      </c>
      <c r="N68" s="935">
        <v>0</v>
      </c>
      <c r="O68" s="935">
        <v>0</v>
      </c>
      <c r="P68" s="912"/>
    </row>
    <row r="69" spans="1:16">
      <c r="A69" s="929" t="s">
        <v>3869</v>
      </c>
      <c r="B69" s="930">
        <v>495</v>
      </c>
      <c r="C69" s="931">
        <v>6607</v>
      </c>
      <c r="D69" s="931">
        <v>0</v>
      </c>
      <c r="E69" s="931">
        <v>16</v>
      </c>
      <c r="F69" s="932">
        <v>0</v>
      </c>
      <c r="G69" s="933">
        <v>0</v>
      </c>
      <c r="H69" s="933">
        <v>0</v>
      </c>
      <c r="I69" s="933">
        <v>0</v>
      </c>
      <c r="J69" s="933">
        <v>0</v>
      </c>
      <c r="K69" s="933">
        <v>6906</v>
      </c>
      <c r="L69" s="933">
        <v>180</v>
      </c>
      <c r="M69" s="934">
        <v>15.8805558293092</v>
      </c>
      <c r="N69" s="935">
        <v>0.36298413324135198</v>
      </c>
      <c r="O69" s="935">
        <v>0.21174074439078899</v>
      </c>
      <c r="P69" s="912"/>
    </row>
    <row r="70" spans="1:16">
      <c r="A70" s="929" t="s">
        <v>3870</v>
      </c>
      <c r="B70" s="930">
        <v>0</v>
      </c>
      <c r="C70" s="931">
        <v>14</v>
      </c>
      <c r="D70" s="931">
        <v>0</v>
      </c>
      <c r="E70" s="931">
        <v>0</v>
      </c>
      <c r="F70" s="932">
        <v>0</v>
      </c>
      <c r="G70" s="933">
        <v>0</v>
      </c>
      <c r="H70" s="933">
        <v>0</v>
      </c>
      <c r="I70" s="933">
        <v>0</v>
      </c>
      <c r="J70" s="933">
        <v>0</v>
      </c>
      <c r="K70" s="933">
        <v>14</v>
      </c>
      <c r="L70" s="933">
        <v>0</v>
      </c>
      <c r="M70" s="934">
        <v>0.10761801517690001</v>
      </c>
      <c r="N70" s="935">
        <v>1.99292620697962E-3</v>
      </c>
      <c r="O70" s="935">
        <v>1.53302015921509E-4</v>
      </c>
      <c r="P70" s="912"/>
    </row>
    <row r="71" spans="1:16">
      <c r="A71" s="929" t="s">
        <v>4270</v>
      </c>
      <c r="B71" s="930">
        <v>0</v>
      </c>
      <c r="C71" s="931">
        <v>0</v>
      </c>
      <c r="D71" s="931">
        <v>0</v>
      </c>
      <c r="E71" s="931">
        <v>0</v>
      </c>
      <c r="F71" s="932">
        <v>0</v>
      </c>
      <c r="G71" s="933">
        <v>0</v>
      </c>
      <c r="H71" s="933">
        <v>0</v>
      </c>
      <c r="I71" s="933">
        <v>0</v>
      </c>
      <c r="J71" s="933">
        <v>0</v>
      </c>
      <c r="K71" s="933">
        <v>0</v>
      </c>
      <c r="L71" s="933">
        <v>0</v>
      </c>
      <c r="M71" s="934">
        <v>0</v>
      </c>
      <c r="N71" s="935">
        <v>0</v>
      </c>
      <c r="O71" s="935">
        <v>0</v>
      </c>
      <c r="P71" s="912"/>
    </row>
    <row r="72" spans="1:16">
      <c r="A72" s="929" t="s">
        <v>3871</v>
      </c>
      <c r="B72" s="930">
        <v>0</v>
      </c>
      <c r="C72" s="931">
        <v>3</v>
      </c>
      <c r="D72" s="931">
        <v>0</v>
      </c>
      <c r="E72" s="931">
        <v>0</v>
      </c>
      <c r="F72" s="932">
        <v>0</v>
      </c>
      <c r="G72" s="933">
        <v>0</v>
      </c>
      <c r="H72" s="933">
        <v>0</v>
      </c>
      <c r="I72" s="933">
        <v>0</v>
      </c>
      <c r="J72" s="933">
        <v>0</v>
      </c>
      <c r="K72" s="933">
        <v>3</v>
      </c>
      <c r="L72" s="933">
        <v>0</v>
      </c>
      <c r="M72" s="934">
        <v>2.2009789428731E-2</v>
      </c>
      <c r="N72" s="935">
        <v>1.24831641536086E-4</v>
      </c>
      <c r="O72" s="935">
        <v>1.9710259189908301E-5</v>
      </c>
      <c r="P72" s="912"/>
    </row>
    <row r="73" spans="1:16">
      <c r="A73" s="929" t="s">
        <v>3872</v>
      </c>
      <c r="B73" s="930">
        <v>0</v>
      </c>
      <c r="C73" s="931">
        <v>28</v>
      </c>
      <c r="D73" s="931">
        <v>0</v>
      </c>
      <c r="E73" s="931">
        <v>0</v>
      </c>
      <c r="F73" s="932">
        <v>0</v>
      </c>
      <c r="G73" s="933">
        <v>0</v>
      </c>
      <c r="H73" s="933">
        <v>0</v>
      </c>
      <c r="I73" s="933">
        <v>0</v>
      </c>
      <c r="J73" s="933">
        <v>28</v>
      </c>
      <c r="K73" s="933">
        <v>0</v>
      </c>
      <c r="L73" s="933">
        <v>0</v>
      </c>
      <c r="M73" s="934">
        <v>0</v>
      </c>
      <c r="N73" s="935">
        <v>0</v>
      </c>
      <c r="O73" s="935">
        <v>0</v>
      </c>
      <c r="P73" s="912"/>
    </row>
    <row r="74" spans="1:16">
      <c r="A74" s="929" t="s">
        <v>3873</v>
      </c>
      <c r="B74" s="930">
        <v>0</v>
      </c>
      <c r="C74" s="931">
        <v>508</v>
      </c>
      <c r="D74" s="931">
        <v>0</v>
      </c>
      <c r="E74" s="931">
        <v>0</v>
      </c>
      <c r="F74" s="932">
        <v>0</v>
      </c>
      <c r="G74" s="933">
        <v>0</v>
      </c>
      <c r="H74" s="933">
        <v>0</v>
      </c>
      <c r="I74" s="933">
        <v>0</v>
      </c>
      <c r="J74" s="933">
        <v>508</v>
      </c>
      <c r="K74" s="933">
        <v>0</v>
      </c>
      <c r="L74" s="933">
        <v>0</v>
      </c>
      <c r="M74" s="934">
        <v>0</v>
      </c>
      <c r="N74" s="935">
        <v>0</v>
      </c>
      <c r="O74" s="935">
        <v>0</v>
      </c>
      <c r="P74" s="912"/>
    </row>
    <row r="75" spans="1:16">
      <c r="A75" s="929" t="s">
        <v>3874</v>
      </c>
      <c r="B75" s="930">
        <v>0</v>
      </c>
      <c r="C75" s="931">
        <v>330</v>
      </c>
      <c r="D75" s="931">
        <v>0</v>
      </c>
      <c r="E75" s="931">
        <v>3</v>
      </c>
      <c r="F75" s="932">
        <v>0</v>
      </c>
      <c r="G75" s="933">
        <v>0</v>
      </c>
      <c r="H75" s="933">
        <v>0</v>
      </c>
      <c r="I75" s="933">
        <v>0</v>
      </c>
      <c r="J75" s="933">
        <v>327</v>
      </c>
      <c r="K75" s="933">
        <v>0</v>
      </c>
      <c r="L75" s="933">
        <v>0</v>
      </c>
      <c r="M75" s="934">
        <v>0</v>
      </c>
      <c r="N75" s="935">
        <v>0</v>
      </c>
      <c r="O75" s="935">
        <v>0</v>
      </c>
      <c r="P75" s="912"/>
    </row>
    <row r="76" spans="1:16">
      <c r="A76" s="929" t="s">
        <v>4205</v>
      </c>
      <c r="B76" s="930">
        <v>0</v>
      </c>
      <c r="C76" s="931">
        <v>0</v>
      </c>
      <c r="D76" s="931">
        <v>0</v>
      </c>
      <c r="E76" s="931">
        <v>0</v>
      </c>
      <c r="F76" s="932">
        <v>0</v>
      </c>
      <c r="G76" s="933">
        <v>0</v>
      </c>
      <c r="H76" s="933">
        <v>0</v>
      </c>
      <c r="I76" s="933">
        <v>0</v>
      </c>
      <c r="J76" s="933">
        <v>0</v>
      </c>
      <c r="K76" s="933">
        <v>0</v>
      </c>
      <c r="L76" s="933">
        <v>0</v>
      </c>
      <c r="M76" s="934">
        <v>0</v>
      </c>
      <c r="N76" s="935">
        <v>0</v>
      </c>
      <c r="O76" s="935">
        <v>0</v>
      </c>
      <c r="P76" s="912"/>
    </row>
    <row r="77" spans="1:16">
      <c r="A77" s="924"/>
      <c r="B77" s="925"/>
      <c r="C77" s="926"/>
      <c r="D77" s="926"/>
      <c r="E77" s="926"/>
      <c r="F77" s="925"/>
      <c r="G77" s="926"/>
      <c r="H77" s="926"/>
      <c r="I77" s="926"/>
      <c r="J77" s="926"/>
      <c r="K77" s="926"/>
      <c r="L77" s="926"/>
      <c r="M77" s="927"/>
      <c r="N77" s="928"/>
      <c r="O77" s="928"/>
      <c r="P77" s="912"/>
    </row>
    <row r="78" spans="1:16">
      <c r="A78" s="917" t="s">
        <v>4271</v>
      </c>
      <c r="B78" s="918">
        <v>2256806</v>
      </c>
      <c r="C78" s="919">
        <v>0</v>
      </c>
      <c r="D78" s="919">
        <v>0</v>
      </c>
      <c r="E78" s="919">
        <v>0</v>
      </c>
      <c r="F78" s="920">
        <v>70394</v>
      </c>
      <c r="G78" s="921">
        <v>0</v>
      </c>
      <c r="H78" s="921">
        <v>2024893</v>
      </c>
      <c r="I78" s="921">
        <v>121385</v>
      </c>
      <c r="J78" s="921">
        <v>0</v>
      </c>
      <c r="K78" s="921">
        <v>40000</v>
      </c>
      <c r="L78" s="921">
        <v>0</v>
      </c>
      <c r="M78" s="922">
        <v>28.908380145198901</v>
      </c>
      <c r="N78" s="923">
        <v>0.115633520580796</v>
      </c>
      <c r="O78" s="923">
        <v>0.115633520580796</v>
      </c>
      <c r="P78" s="912"/>
    </row>
    <row r="79" spans="1:16">
      <c r="A79" s="929" t="s">
        <v>3876</v>
      </c>
      <c r="B79" s="930">
        <v>0</v>
      </c>
      <c r="C79" s="931">
        <v>0</v>
      </c>
      <c r="D79" s="931">
        <v>0</v>
      </c>
      <c r="E79" s="931">
        <v>0</v>
      </c>
      <c r="F79" s="932">
        <v>0</v>
      </c>
      <c r="G79" s="933">
        <v>0</v>
      </c>
      <c r="H79" s="933">
        <v>0</v>
      </c>
      <c r="I79" s="933">
        <v>0</v>
      </c>
      <c r="J79" s="933">
        <v>0</v>
      </c>
      <c r="K79" s="933">
        <v>0</v>
      </c>
      <c r="L79" s="933">
        <v>0</v>
      </c>
      <c r="M79" s="934">
        <v>0</v>
      </c>
      <c r="N79" s="935">
        <v>0</v>
      </c>
      <c r="O79" s="935">
        <v>0</v>
      </c>
      <c r="P79" s="912"/>
    </row>
    <row r="80" spans="1:16">
      <c r="A80" s="929" t="s">
        <v>3877</v>
      </c>
      <c r="B80" s="930">
        <v>2256806</v>
      </c>
      <c r="C80" s="931">
        <v>0</v>
      </c>
      <c r="D80" s="931">
        <v>0</v>
      </c>
      <c r="E80" s="931">
        <v>0</v>
      </c>
      <c r="F80" s="932">
        <v>70393.869565217799</v>
      </c>
      <c r="G80" s="933">
        <v>0</v>
      </c>
      <c r="H80" s="933">
        <v>2023539.1304347799</v>
      </c>
      <c r="I80" s="933">
        <v>121385</v>
      </c>
      <c r="J80" s="933">
        <v>0</v>
      </c>
      <c r="K80" s="933">
        <v>40000</v>
      </c>
      <c r="L80" s="933">
        <v>1488</v>
      </c>
      <c r="M80" s="934">
        <v>28.908380145198901</v>
      </c>
      <c r="N80" s="935">
        <v>0.115633520580796</v>
      </c>
      <c r="O80" s="935">
        <v>0.115633520580796</v>
      </c>
      <c r="P80" s="912"/>
    </row>
    <row r="81" spans="1:16">
      <c r="A81" s="924"/>
      <c r="B81" s="925"/>
      <c r="C81" s="926"/>
      <c r="D81" s="926"/>
      <c r="E81" s="926"/>
      <c r="F81" s="925"/>
      <c r="G81" s="926"/>
      <c r="H81" s="926"/>
      <c r="I81" s="926"/>
      <c r="J81" s="926"/>
      <c r="K81" s="926"/>
      <c r="L81" s="926"/>
      <c r="M81" s="927"/>
      <c r="N81" s="928"/>
      <c r="O81" s="928"/>
      <c r="P81" s="912"/>
    </row>
    <row r="82" spans="1:16">
      <c r="A82" s="917" t="s">
        <v>4206</v>
      </c>
      <c r="B82" s="918">
        <v>234927</v>
      </c>
      <c r="C82" s="919">
        <v>150384</v>
      </c>
      <c r="D82" s="919">
        <v>-16913</v>
      </c>
      <c r="E82" s="919">
        <v>350610</v>
      </c>
      <c r="F82" s="920">
        <v>0</v>
      </c>
      <c r="G82" s="921">
        <v>0</v>
      </c>
      <c r="H82" s="921">
        <v>1676</v>
      </c>
      <c r="I82" s="921">
        <v>0</v>
      </c>
      <c r="J82" s="921">
        <v>0</v>
      </c>
      <c r="K82" s="921">
        <v>49803</v>
      </c>
      <c r="L82" s="921">
        <v>0</v>
      </c>
      <c r="M82" s="922">
        <v>291.44155952902997</v>
      </c>
      <c r="N82" s="923">
        <v>9.3535040698828703E-2</v>
      </c>
      <c r="O82" s="923">
        <v>0.33367278779715998</v>
      </c>
      <c r="P82" s="912"/>
    </row>
    <row r="83" spans="1:16">
      <c r="A83" s="929" t="s">
        <v>4207</v>
      </c>
      <c r="B83" s="930">
        <v>0</v>
      </c>
      <c r="C83" s="931">
        <v>0</v>
      </c>
      <c r="D83" s="931">
        <v>0</v>
      </c>
      <c r="E83" s="931">
        <v>0</v>
      </c>
      <c r="F83" s="932">
        <v>0</v>
      </c>
      <c r="G83" s="933">
        <v>0</v>
      </c>
      <c r="H83" s="933">
        <v>0</v>
      </c>
      <c r="I83" s="933">
        <v>0</v>
      </c>
      <c r="J83" s="933">
        <v>0</v>
      </c>
      <c r="K83" s="933">
        <v>0</v>
      </c>
      <c r="L83" s="933">
        <v>0</v>
      </c>
      <c r="M83" s="934">
        <v>0</v>
      </c>
      <c r="N83" s="935">
        <v>0</v>
      </c>
      <c r="O83" s="935">
        <v>0</v>
      </c>
      <c r="P83" s="912"/>
    </row>
    <row r="84" spans="1:16">
      <c r="A84" s="929" t="s">
        <v>3879</v>
      </c>
      <c r="B84" s="930">
        <v>0</v>
      </c>
      <c r="C84" s="931">
        <v>503</v>
      </c>
      <c r="D84" s="931">
        <v>0</v>
      </c>
      <c r="E84" s="931">
        <v>1</v>
      </c>
      <c r="F84" s="932">
        <v>0</v>
      </c>
      <c r="G84" s="933">
        <v>0</v>
      </c>
      <c r="H84" s="933">
        <v>0</v>
      </c>
      <c r="I84" s="933">
        <v>0</v>
      </c>
      <c r="J84" s="933">
        <v>0</v>
      </c>
      <c r="K84" s="933">
        <v>491</v>
      </c>
      <c r="L84" s="933">
        <v>11</v>
      </c>
      <c r="M84" s="934">
        <v>3.5269975800181799</v>
      </c>
      <c r="N84" s="935">
        <v>3.2259124207483299E-3</v>
      </c>
      <c r="O84" s="935">
        <v>0</v>
      </c>
      <c r="P84" s="912"/>
    </row>
    <row r="85" spans="1:16">
      <c r="A85" s="929" t="s">
        <v>3880</v>
      </c>
      <c r="B85" s="930">
        <v>0</v>
      </c>
      <c r="C85" s="931">
        <v>16</v>
      </c>
      <c r="D85" s="931">
        <v>0</v>
      </c>
      <c r="E85" s="931">
        <v>0</v>
      </c>
      <c r="F85" s="932">
        <v>0</v>
      </c>
      <c r="G85" s="933">
        <v>0</v>
      </c>
      <c r="H85" s="933">
        <v>0</v>
      </c>
      <c r="I85" s="933">
        <v>0</v>
      </c>
      <c r="J85" s="933">
        <v>0</v>
      </c>
      <c r="K85" s="933">
        <v>16</v>
      </c>
      <c r="L85" s="933">
        <v>0</v>
      </c>
      <c r="M85" s="934">
        <v>0.14016184312823701</v>
      </c>
      <c r="N85" s="935">
        <v>0</v>
      </c>
      <c r="O85" s="935">
        <v>0</v>
      </c>
      <c r="P85" s="912"/>
    </row>
    <row r="86" spans="1:16">
      <c r="A86" s="929" t="s">
        <v>3881</v>
      </c>
      <c r="B86" s="930">
        <v>0</v>
      </c>
      <c r="C86" s="931">
        <v>9</v>
      </c>
      <c r="D86" s="931">
        <v>0</v>
      </c>
      <c r="E86" s="931">
        <v>0</v>
      </c>
      <c r="F86" s="932">
        <v>0</v>
      </c>
      <c r="G86" s="933">
        <v>0</v>
      </c>
      <c r="H86" s="933">
        <v>0</v>
      </c>
      <c r="I86" s="933">
        <v>0</v>
      </c>
      <c r="J86" s="933">
        <v>0</v>
      </c>
      <c r="K86" s="933">
        <v>9</v>
      </c>
      <c r="L86" s="933">
        <v>0</v>
      </c>
      <c r="M86" s="934">
        <v>5.9130777569724999E-2</v>
      </c>
      <c r="N86" s="935">
        <v>0</v>
      </c>
      <c r="O86" s="935">
        <v>0</v>
      </c>
      <c r="P86" s="912"/>
    </row>
    <row r="87" spans="1:16">
      <c r="A87" s="929" t="s">
        <v>3882</v>
      </c>
      <c r="B87" s="930">
        <v>0</v>
      </c>
      <c r="C87" s="931">
        <v>82</v>
      </c>
      <c r="D87" s="931">
        <v>0</v>
      </c>
      <c r="E87" s="931">
        <v>5</v>
      </c>
      <c r="F87" s="932">
        <v>0</v>
      </c>
      <c r="G87" s="933">
        <v>0</v>
      </c>
      <c r="H87" s="933">
        <v>0</v>
      </c>
      <c r="I87" s="933">
        <v>0</v>
      </c>
      <c r="J87" s="933">
        <v>0</v>
      </c>
      <c r="K87" s="933">
        <v>75</v>
      </c>
      <c r="L87" s="933">
        <v>2</v>
      </c>
      <c r="M87" s="934">
        <v>0.51082421733845795</v>
      </c>
      <c r="N87" s="935">
        <v>2.1352780789067401E-3</v>
      </c>
      <c r="O87" s="935">
        <v>0</v>
      </c>
      <c r="P87" s="912"/>
    </row>
    <row r="88" spans="1:16">
      <c r="A88" s="929" t="s">
        <v>3883</v>
      </c>
      <c r="B88" s="930">
        <v>0</v>
      </c>
      <c r="C88" s="931">
        <v>387</v>
      </c>
      <c r="D88" s="931">
        <v>0</v>
      </c>
      <c r="E88" s="931">
        <v>0</v>
      </c>
      <c r="F88" s="932">
        <v>0</v>
      </c>
      <c r="G88" s="933">
        <v>0</v>
      </c>
      <c r="H88" s="933">
        <v>0</v>
      </c>
      <c r="I88" s="933">
        <v>0</v>
      </c>
      <c r="J88" s="933">
        <v>0</v>
      </c>
      <c r="K88" s="933">
        <v>377</v>
      </c>
      <c r="L88" s="933">
        <v>10</v>
      </c>
      <c r="M88" s="934">
        <v>2.9227686344075399</v>
      </c>
      <c r="N88" s="935">
        <v>0</v>
      </c>
      <c r="O88" s="935">
        <v>0</v>
      </c>
      <c r="P88" s="912"/>
    </row>
    <row r="89" spans="1:16">
      <c r="A89" s="929" t="s">
        <v>3884</v>
      </c>
      <c r="B89" s="930">
        <v>0</v>
      </c>
      <c r="C89" s="931">
        <v>10</v>
      </c>
      <c r="D89" s="931">
        <v>0</v>
      </c>
      <c r="E89" s="931">
        <v>0</v>
      </c>
      <c r="F89" s="932">
        <v>0</v>
      </c>
      <c r="G89" s="933">
        <v>0</v>
      </c>
      <c r="H89" s="933">
        <v>0</v>
      </c>
      <c r="I89" s="933">
        <v>0</v>
      </c>
      <c r="J89" s="933">
        <v>0</v>
      </c>
      <c r="K89" s="933">
        <v>10</v>
      </c>
      <c r="L89" s="933">
        <v>0</v>
      </c>
      <c r="M89" s="934">
        <v>8.5849128916045306E-2</v>
      </c>
      <c r="N89" s="935">
        <v>0</v>
      </c>
      <c r="O89" s="935">
        <v>2.1900287988787101E-5</v>
      </c>
      <c r="P89" s="912"/>
    </row>
    <row r="90" spans="1:16">
      <c r="A90" s="929" t="s">
        <v>4272</v>
      </c>
      <c r="B90" s="930">
        <v>0</v>
      </c>
      <c r="C90" s="931">
        <v>0</v>
      </c>
      <c r="D90" s="931">
        <v>0</v>
      </c>
      <c r="E90" s="931">
        <v>0</v>
      </c>
      <c r="F90" s="932">
        <v>0</v>
      </c>
      <c r="G90" s="933">
        <v>0</v>
      </c>
      <c r="H90" s="933">
        <v>0</v>
      </c>
      <c r="I90" s="933">
        <v>0</v>
      </c>
      <c r="J90" s="933">
        <v>0</v>
      </c>
      <c r="K90" s="933">
        <v>0</v>
      </c>
      <c r="L90" s="933">
        <v>0</v>
      </c>
      <c r="M90" s="934">
        <v>0</v>
      </c>
      <c r="N90" s="935">
        <v>0</v>
      </c>
      <c r="O90" s="935">
        <v>0</v>
      </c>
      <c r="P90" s="912"/>
    </row>
    <row r="91" spans="1:16">
      <c r="A91" s="929" t="s">
        <v>3885</v>
      </c>
      <c r="B91" s="930">
        <v>232707</v>
      </c>
      <c r="C91" s="931">
        <v>130662</v>
      </c>
      <c r="D91" s="931">
        <v>0</v>
      </c>
      <c r="E91" s="931">
        <v>159744</v>
      </c>
      <c r="F91" s="932">
        <v>0</v>
      </c>
      <c r="G91" s="933">
        <v>0</v>
      </c>
      <c r="H91" s="933">
        <v>203605.43478260899</v>
      </c>
      <c r="I91" s="933">
        <v>0</v>
      </c>
      <c r="J91" s="933">
        <v>0</v>
      </c>
      <c r="K91" s="933">
        <v>13.5652173913259</v>
      </c>
      <c r="L91" s="933">
        <v>6</v>
      </c>
      <c r="M91" s="934">
        <v>0.111423637742752</v>
      </c>
      <c r="N91" s="935">
        <v>5.58514474901013E-5</v>
      </c>
      <c r="O91" s="935">
        <v>0</v>
      </c>
      <c r="P91" s="912"/>
    </row>
    <row r="92" spans="1:16">
      <c r="A92" s="929" t="s">
        <v>3886</v>
      </c>
      <c r="B92" s="930">
        <v>187317</v>
      </c>
      <c r="C92" s="931">
        <v>138</v>
      </c>
      <c r="D92" s="931">
        <v>-15000</v>
      </c>
      <c r="E92" s="931">
        <v>171684</v>
      </c>
      <c r="F92" s="932">
        <v>0</v>
      </c>
      <c r="G92" s="933">
        <v>0</v>
      </c>
      <c r="H92" s="933">
        <v>444</v>
      </c>
      <c r="I92" s="933">
        <v>0</v>
      </c>
      <c r="J92" s="933">
        <v>0</v>
      </c>
      <c r="K92" s="933">
        <v>29520</v>
      </c>
      <c r="L92" s="933">
        <v>807</v>
      </c>
      <c r="M92" s="934">
        <v>257.95210407016901</v>
      </c>
      <c r="N92" s="935">
        <v>0</v>
      </c>
      <c r="O92" s="935">
        <v>0</v>
      </c>
      <c r="P92" s="912"/>
    </row>
    <row r="93" spans="1:16">
      <c r="A93" s="929" t="s">
        <v>3887</v>
      </c>
      <c r="B93" s="930">
        <v>0</v>
      </c>
      <c r="C93" s="931">
        <v>28</v>
      </c>
      <c r="D93" s="931">
        <v>0</v>
      </c>
      <c r="E93" s="931">
        <v>0</v>
      </c>
      <c r="F93" s="932">
        <v>0</v>
      </c>
      <c r="G93" s="933">
        <v>0</v>
      </c>
      <c r="H93" s="933">
        <v>0</v>
      </c>
      <c r="I93" s="933">
        <v>0</v>
      </c>
      <c r="J93" s="933">
        <v>0</v>
      </c>
      <c r="K93" s="933">
        <v>28</v>
      </c>
      <c r="L93" s="933">
        <v>0</v>
      </c>
      <c r="M93" s="934">
        <v>0.164952969131544</v>
      </c>
      <c r="N93" s="935">
        <v>0</v>
      </c>
      <c r="O93" s="935">
        <v>6.1320806368603796E-5</v>
      </c>
      <c r="P93" s="912"/>
    </row>
    <row r="94" spans="1:16">
      <c r="A94" s="929" t="s">
        <v>3888</v>
      </c>
      <c r="B94" s="930">
        <v>74955</v>
      </c>
      <c r="C94" s="931">
        <v>3</v>
      </c>
      <c r="D94" s="931">
        <v>-5661</v>
      </c>
      <c r="E94" s="931">
        <v>1</v>
      </c>
      <c r="F94" s="932">
        <v>20904</v>
      </c>
      <c r="G94" s="933">
        <v>0</v>
      </c>
      <c r="H94" s="933">
        <v>55000</v>
      </c>
      <c r="I94" s="933">
        <v>0</v>
      </c>
      <c r="J94" s="933">
        <v>4714</v>
      </c>
      <c r="K94" s="933">
        <v>0</v>
      </c>
      <c r="L94" s="933">
        <v>0</v>
      </c>
      <c r="M94" s="934">
        <v>0</v>
      </c>
      <c r="N94" s="935">
        <v>0</v>
      </c>
      <c r="O94" s="935">
        <v>0</v>
      </c>
      <c r="P94" s="912"/>
    </row>
    <row r="95" spans="1:16">
      <c r="A95" s="929" t="s">
        <v>3889</v>
      </c>
      <c r="B95" s="930">
        <v>0</v>
      </c>
      <c r="C95" s="931">
        <v>1756</v>
      </c>
      <c r="D95" s="931">
        <v>100</v>
      </c>
      <c r="E95" s="931">
        <v>179</v>
      </c>
      <c r="F95" s="932">
        <v>0</v>
      </c>
      <c r="G95" s="933">
        <v>0</v>
      </c>
      <c r="H95" s="933">
        <v>0</v>
      </c>
      <c r="I95" s="933">
        <v>0</v>
      </c>
      <c r="J95" s="933">
        <v>0</v>
      </c>
      <c r="K95" s="933">
        <v>1437</v>
      </c>
      <c r="L95" s="933">
        <v>40</v>
      </c>
      <c r="M95" s="934">
        <v>12.934463388193601</v>
      </c>
      <c r="N95" s="935">
        <v>8.8117998751683593E-2</v>
      </c>
      <c r="O95" s="935">
        <v>0.33358956670280199</v>
      </c>
      <c r="P95" s="912"/>
    </row>
    <row r="96" spans="1:16">
      <c r="A96" s="929" t="s">
        <v>3890</v>
      </c>
      <c r="B96" s="930">
        <v>2220</v>
      </c>
      <c r="C96" s="931">
        <v>16781</v>
      </c>
      <c r="D96" s="931">
        <v>-709</v>
      </c>
      <c r="E96" s="931">
        <v>4068</v>
      </c>
      <c r="F96" s="932">
        <v>0</v>
      </c>
      <c r="G96" s="933">
        <v>0</v>
      </c>
      <c r="H96" s="933">
        <v>0</v>
      </c>
      <c r="I96" s="933">
        <v>0</v>
      </c>
      <c r="J96" s="933">
        <v>0</v>
      </c>
      <c r="K96" s="933">
        <v>15259</v>
      </c>
      <c r="L96" s="933">
        <v>383</v>
      </c>
      <c r="M96" s="934">
        <v>13.032883282415201</v>
      </c>
      <c r="N96" s="935">
        <v>0</v>
      </c>
      <c r="O96" s="935">
        <v>0</v>
      </c>
      <c r="P96" s="912"/>
    </row>
    <row r="97" spans="1:16">
      <c r="A97" s="924"/>
      <c r="B97" s="925"/>
      <c r="C97" s="926"/>
      <c r="D97" s="926"/>
      <c r="E97" s="926"/>
      <c r="F97" s="925"/>
      <c r="G97" s="926"/>
      <c r="H97" s="926"/>
      <c r="I97" s="926"/>
      <c r="J97" s="926"/>
      <c r="K97" s="926"/>
      <c r="L97" s="926"/>
      <c r="M97" s="927"/>
      <c r="N97" s="928"/>
      <c r="O97" s="928"/>
      <c r="P97" s="912"/>
    </row>
    <row r="98" spans="1:16">
      <c r="A98" s="917" t="s">
        <v>4208</v>
      </c>
      <c r="B98" s="918">
        <v>0</v>
      </c>
      <c r="C98" s="919">
        <v>13025</v>
      </c>
      <c r="D98" s="919">
        <v>0</v>
      </c>
      <c r="E98" s="919">
        <v>182</v>
      </c>
      <c r="F98" s="920">
        <v>506</v>
      </c>
      <c r="G98" s="921">
        <v>0</v>
      </c>
      <c r="H98" s="921">
        <v>0</v>
      </c>
      <c r="I98" s="921">
        <v>0</v>
      </c>
      <c r="J98" s="921">
        <v>0</v>
      </c>
      <c r="K98" s="921">
        <v>12036</v>
      </c>
      <c r="L98" s="921">
        <v>0</v>
      </c>
      <c r="M98" s="922">
        <v>86.133044249531906</v>
      </c>
      <c r="N98" s="923">
        <v>6.21276567786866</v>
      </c>
      <c r="O98" s="923">
        <v>0.66046669513704104</v>
      </c>
      <c r="P98" s="912"/>
    </row>
    <row r="99" spans="1:16">
      <c r="A99" s="929" t="s">
        <v>3892</v>
      </c>
      <c r="B99" s="930">
        <v>0</v>
      </c>
      <c r="C99" s="931">
        <v>1388</v>
      </c>
      <c r="D99" s="931">
        <v>0</v>
      </c>
      <c r="E99" s="931">
        <v>74</v>
      </c>
      <c r="F99" s="932">
        <v>0</v>
      </c>
      <c r="G99" s="933">
        <v>0</v>
      </c>
      <c r="H99" s="933">
        <v>0</v>
      </c>
      <c r="I99" s="933">
        <v>0</v>
      </c>
      <c r="J99" s="933">
        <v>0</v>
      </c>
      <c r="K99" s="933">
        <v>1280</v>
      </c>
      <c r="L99" s="933">
        <v>34</v>
      </c>
      <c r="M99" s="934">
        <v>8.8582284857045899</v>
      </c>
      <c r="N99" s="935">
        <v>0.60549916231398404</v>
      </c>
      <c r="O99" s="935">
        <v>4.48517898010359E-2</v>
      </c>
      <c r="P99" s="912"/>
    </row>
    <row r="100" spans="1:16">
      <c r="A100" s="929" t="s">
        <v>3893</v>
      </c>
      <c r="B100" s="930">
        <v>0</v>
      </c>
      <c r="C100" s="931">
        <v>1187</v>
      </c>
      <c r="D100" s="931">
        <v>0</v>
      </c>
      <c r="E100" s="931">
        <v>40</v>
      </c>
      <c r="F100" s="932">
        <v>0</v>
      </c>
      <c r="G100" s="933">
        <v>0</v>
      </c>
      <c r="H100" s="933">
        <v>0</v>
      </c>
      <c r="I100" s="933">
        <v>0</v>
      </c>
      <c r="J100" s="933">
        <v>0</v>
      </c>
      <c r="K100" s="933">
        <v>1117</v>
      </c>
      <c r="L100" s="933">
        <v>30</v>
      </c>
      <c r="M100" s="934">
        <v>7.7057258302946696</v>
      </c>
      <c r="N100" s="935">
        <v>0.61401180425522595</v>
      </c>
      <c r="O100" s="935">
        <v>4.4032719030255303E-2</v>
      </c>
      <c r="P100" s="912"/>
    </row>
    <row r="101" spans="1:16">
      <c r="A101" s="929" t="s">
        <v>3894</v>
      </c>
      <c r="B101" s="930">
        <v>0</v>
      </c>
      <c r="C101" s="931">
        <v>766</v>
      </c>
      <c r="D101" s="931">
        <v>0</v>
      </c>
      <c r="E101" s="931">
        <v>0</v>
      </c>
      <c r="F101" s="932">
        <v>0</v>
      </c>
      <c r="G101" s="933">
        <v>0</v>
      </c>
      <c r="H101" s="933">
        <v>0</v>
      </c>
      <c r="I101" s="933">
        <v>0</v>
      </c>
      <c r="J101" s="933">
        <v>0</v>
      </c>
      <c r="K101" s="933">
        <v>748</v>
      </c>
      <c r="L101" s="933">
        <v>18</v>
      </c>
      <c r="M101" s="934">
        <v>5.61882548755516</v>
      </c>
      <c r="N101" s="935">
        <v>0.34073344064474398</v>
      </c>
      <c r="O101" s="935">
        <v>8.8459643244308703E-2</v>
      </c>
      <c r="P101" s="912"/>
    </row>
    <row r="102" spans="1:16">
      <c r="A102" s="929" t="s">
        <v>3895</v>
      </c>
      <c r="B102" s="930">
        <v>0</v>
      </c>
      <c r="C102" s="931">
        <v>3485</v>
      </c>
      <c r="D102" s="931">
        <v>0</v>
      </c>
      <c r="E102" s="931">
        <v>68</v>
      </c>
      <c r="F102" s="932">
        <v>446</v>
      </c>
      <c r="G102" s="933">
        <v>0</v>
      </c>
      <c r="H102" s="933">
        <v>0</v>
      </c>
      <c r="I102" s="933">
        <v>0</v>
      </c>
      <c r="J102" s="933">
        <v>0</v>
      </c>
      <c r="K102" s="933">
        <v>2895</v>
      </c>
      <c r="L102" s="933">
        <v>76</v>
      </c>
      <c r="M102" s="934">
        <v>20.795637462632602</v>
      </c>
      <c r="N102" s="935">
        <v>1.59137347656122</v>
      </c>
      <c r="O102" s="935">
        <v>8.2421733845800094E-2</v>
      </c>
      <c r="P102" s="912"/>
    </row>
    <row r="103" spans="1:16">
      <c r="A103" s="929" t="s">
        <v>3896</v>
      </c>
      <c r="B103" s="930">
        <v>0</v>
      </c>
      <c r="C103" s="931">
        <v>3656</v>
      </c>
      <c r="D103" s="931">
        <v>0</v>
      </c>
      <c r="E103" s="931">
        <v>0</v>
      </c>
      <c r="F103" s="932">
        <v>0</v>
      </c>
      <c r="G103" s="933">
        <v>0</v>
      </c>
      <c r="H103" s="933">
        <v>0</v>
      </c>
      <c r="I103" s="933">
        <v>0</v>
      </c>
      <c r="J103" s="933">
        <v>0</v>
      </c>
      <c r="K103" s="933">
        <v>3563</v>
      </c>
      <c r="L103" s="933">
        <v>93</v>
      </c>
      <c r="M103" s="934">
        <v>25.203924531607601</v>
      </c>
      <c r="N103" s="935">
        <v>1.7322821195098701</v>
      </c>
      <c r="O103" s="935">
        <v>0.140455306987287</v>
      </c>
      <c r="P103" s="912"/>
    </row>
    <row r="104" spans="1:16">
      <c r="A104" s="929" t="s">
        <v>3897</v>
      </c>
      <c r="B104" s="930">
        <v>0</v>
      </c>
      <c r="C104" s="931">
        <v>0</v>
      </c>
      <c r="D104" s="931">
        <v>0</v>
      </c>
      <c r="E104" s="931">
        <v>0</v>
      </c>
      <c r="F104" s="932">
        <v>0</v>
      </c>
      <c r="G104" s="933">
        <v>0</v>
      </c>
      <c r="H104" s="933">
        <v>0</v>
      </c>
      <c r="I104" s="933">
        <v>0</v>
      </c>
      <c r="J104" s="933">
        <v>0</v>
      </c>
      <c r="K104" s="933">
        <v>0</v>
      </c>
      <c r="L104" s="933">
        <v>0</v>
      </c>
      <c r="M104" s="934">
        <v>0</v>
      </c>
      <c r="N104" s="935">
        <v>0</v>
      </c>
      <c r="O104" s="935">
        <v>0</v>
      </c>
      <c r="P104" s="912"/>
    </row>
    <row r="105" spans="1:16">
      <c r="A105" s="929" t="s">
        <v>3898</v>
      </c>
      <c r="B105" s="930">
        <v>0</v>
      </c>
      <c r="C105" s="931">
        <v>9</v>
      </c>
      <c r="D105" s="931">
        <v>0</v>
      </c>
      <c r="E105" s="931">
        <v>0</v>
      </c>
      <c r="F105" s="932">
        <v>0</v>
      </c>
      <c r="G105" s="933">
        <v>0</v>
      </c>
      <c r="H105" s="933">
        <v>0</v>
      </c>
      <c r="I105" s="933">
        <v>0</v>
      </c>
      <c r="J105" s="933">
        <v>0</v>
      </c>
      <c r="K105" s="933">
        <v>9</v>
      </c>
      <c r="L105" s="933">
        <v>0</v>
      </c>
      <c r="M105" s="934">
        <v>6.0313393121119503E-2</v>
      </c>
      <c r="N105" s="935">
        <v>4.0603133931211201E-3</v>
      </c>
      <c r="O105" s="935">
        <v>3.5478466541835E-4</v>
      </c>
      <c r="P105" s="912"/>
    </row>
    <row r="106" spans="1:16">
      <c r="A106" s="929" t="s">
        <v>3899</v>
      </c>
      <c r="B106" s="930">
        <v>0</v>
      </c>
      <c r="C106" s="931">
        <v>0</v>
      </c>
      <c r="D106" s="931">
        <v>0</v>
      </c>
      <c r="E106" s="931">
        <v>0</v>
      </c>
      <c r="F106" s="932">
        <v>0</v>
      </c>
      <c r="G106" s="933">
        <v>0</v>
      </c>
      <c r="H106" s="933">
        <v>0</v>
      </c>
      <c r="I106" s="933">
        <v>0</v>
      </c>
      <c r="J106" s="933">
        <v>0</v>
      </c>
      <c r="K106" s="933">
        <v>0</v>
      </c>
      <c r="L106" s="933">
        <v>0</v>
      </c>
      <c r="M106" s="934">
        <v>0</v>
      </c>
      <c r="N106" s="935">
        <v>0</v>
      </c>
      <c r="O106" s="935">
        <v>0</v>
      </c>
      <c r="P106" s="912"/>
    </row>
    <row r="107" spans="1:16">
      <c r="A107" s="929" t="s">
        <v>3901</v>
      </c>
      <c r="B107" s="930">
        <v>0</v>
      </c>
      <c r="C107" s="931">
        <v>2425</v>
      </c>
      <c r="D107" s="931">
        <v>0</v>
      </c>
      <c r="E107" s="931">
        <v>0</v>
      </c>
      <c r="F107" s="932">
        <v>60</v>
      </c>
      <c r="G107" s="933">
        <v>0</v>
      </c>
      <c r="H107" s="933">
        <v>0</v>
      </c>
      <c r="I107" s="933">
        <v>0</v>
      </c>
      <c r="J107" s="933">
        <v>0</v>
      </c>
      <c r="K107" s="933">
        <v>2318</v>
      </c>
      <c r="L107" s="933">
        <v>47</v>
      </c>
      <c r="M107" s="934">
        <v>17.0569954994908</v>
      </c>
      <c r="N107" s="935">
        <v>1.2741981757060099</v>
      </c>
      <c r="O107" s="935">
        <v>0.24874785103424099</v>
      </c>
      <c r="P107" s="912"/>
    </row>
    <row r="108" spans="1:16">
      <c r="A108" s="929" t="s">
        <v>3902</v>
      </c>
      <c r="B108" s="930">
        <v>0</v>
      </c>
      <c r="C108" s="931">
        <v>109</v>
      </c>
      <c r="D108" s="931">
        <v>0</v>
      </c>
      <c r="E108" s="931">
        <v>0</v>
      </c>
      <c r="F108" s="932">
        <v>0</v>
      </c>
      <c r="G108" s="933">
        <v>0</v>
      </c>
      <c r="H108" s="933">
        <v>0</v>
      </c>
      <c r="I108" s="933">
        <v>0</v>
      </c>
      <c r="J108" s="933">
        <v>0</v>
      </c>
      <c r="K108" s="933">
        <v>106</v>
      </c>
      <c r="L108" s="933">
        <v>3</v>
      </c>
      <c r="M108" s="934">
        <v>0.833393559125303</v>
      </c>
      <c r="N108" s="935">
        <v>5.0607185484489101E-2</v>
      </c>
      <c r="O108" s="935">
        <v>1.1142866528694799E-2</v>
      </c>
      <c r="P108" s="912"/>
    </row>
    <row r="109" spans="1:16">
      <c r="A109" s="929" t="s">
        <v>3903</v>
      </c>
      <c r="B109" s="930">
        <v>0</v>
      </c>
      <c r="C109" s="931">
        <v>0</v>
      </c>
      <c r="D109" s="931">
        <v>0</v>
      </c>
      <c r="E109" s="931">
        <v>0</v>
      </c>
      <c r="F109" s="932">
        <v>0</v>
      </c>
      <c r="G109" s="933">
        <v>0</v>
      </c>
      <c r="H109" s="933">
        <v>0</v>
      </c>
      <c r="I109" s="933">
        <v>0</v>
      </c>
      <c r="J109" s="933">
        <v>0</v>
      </c>
      <c r="K109" s="933">
        <v>0</v>
      </c>
      <c r="L109" s="933">
        <v>0</v>
      </c>
      <c r="M109" s="934">
        <v>0</v>
      </c>
      <c r="N109" s="935">
        <v>0</v>
      </c>
      <c r="O109" s="935">
        <v>0</v>
      </c>
      <c r="P109" s="912"/>
    </row>
    <row r="110" spans="1:16">
      <c r="A110" s="924"/>
      <c r="B110" s="925"/>
      <c r="C110" s="926"/>
      <c r="D110" s="926"/>
      <c r="E110" s="926"/>
      <c r="F110" s="925"/>
      <c r="G110" s="926"/>
      <c r="H110" s="926"/>
      <c r="I110" s="926"/>
      <c r="J110" s="926"/>
      <c r="K110" s="926"/>
      <c r="L110" s="926"/>
      <c r="M110" s="927"/>
      <c r="N110" s="928"/>
      <c r="O110" s="928"/>
      <c r="P110" s="912"/>
    </row>
    <row r="111" spans="1:16">
      <c r="A111" s="917" t="s">
        <v>4209</v>
      </c>
      <c r="B111" s="918">
        <v>5</v>
      </c>
      <c r="C111" s="919">
        <v>877</v>
      </c>
      <c r="D111" s="919">
        <v>0</v>
      </c>
      <c r="E111" s="919">
        <v>5</v>
      </c>
      <c r="F111" s="920">
        <v>0</v>
      </c>
      <c r="G111" s="921">
        <v>0</v>
      </c>
      <c r="H111" s="921">
        <v>0</v>
      </c>
      <c r="I111" s="921">
        <v>1</v>
      </c>
      <c r="J111" s="921">
        <v>0</v>
      </c>
      <c r="K111" s="921">
        <v>855</v>
      </c>
      <c r="L111" s="921">
        <v>0</v>
      </c>
      <c r="M111" s="922">
        <v>10.8186533512916</v>
      </c>
      <c r="N111" s="923">
        <v>0.31547531290036501</v>
      </c>
      <c r="O111" s="923">
        <v>0.93103818315210796</v>
      </c>
      <c r="P111" s="912"/>
    </row>
    <row r="112" spans="1:16">
      <c r="A112" s="929" t="s">
        <v>3905</v>
      </c>
      <c r="B112" s="930">
        <v>0</v>
      </c>
      <c r="C112" s="931">
        <v>1</v>
      </c>
      <c r="D112" s="931">
        <v>0</v>
      </c>
      <c r="E112" s="931">
        <v>0</v>
      </c>
      <c r="F112" s="932">
        <v>0</v>
      </c>
      <c r="G112" s="933">
        <v>0</v>
      </c>
      <c r="H112" s="933">
        <v>0</v>
      </c>
      <c r="I112" s="933">
        <v>0</v>
      </c>
      <c r="J112" s="933">
        <v>0</v>
      </c>
      <c r="K112" s="933">
        <v>1</v>
      </c>
      <c r="L112" s="933">
        <v>0</v>
      </c>
      <c r="M112" s="934">
        <v>5.3436702692640399E-3</v>
      </c>
      <c r="N112" s="935">
        <v>1.7607831542984799E-4</v>
      </c>
      <c r="O112" s="935">
        <v>4.6165807080363101E-4</v>
      </c>
      <c r="P112" s="912"/>
    </row>
    <row r="113" spans="1:16">
      <c r="A113" s="929" t="s">
        <v>3906</v>
      </c>
      <c r="B113" s="930">
        <v>0</v>
      </c>
      <c r="C113" s="931">
        <v>14</v>
      </c>
      <c r="D113" s="931">
        <v>0</v>
      </c>
      <c r="E113" s="931">
        <v>0</v>
      </c>
      <c r="F113" s="932">
        <v>0</v>
      </c>
      <c r="G113" s="933">
        <v>0</v>
      </c>
      <c r="H113" s="933">
        <v>0</v>
      </c>
      <c r="I113" s="933">
        <v>0</v>
      </c>
      <c r="J113" s="933">
        <v>0</v>
      </c>
      <c r="K113" s="933">
        <v>14</v>
      </c>
      <c r="L113" s="933">
        <v>0</v>
      </c>
      <c r="M113" s="934">
        <v>5.4912782103084701E-2</v>
      </c>
      <c r="N113" s="935">
        <v>1.60047304622056E-3</v>
      </c>
      <c r="O113" s="935">
        <v>4.3047206070759804E-3</v>
      </c>
      <c r="P113" s="912"/>
    </row>
    <row r="114" spans="1:16">
      <c r="A114" s="929" t="s">
        <v>3907</v>
      </c>
      <c r="B114" s="930">
        <v>0</v>
      </c>
      <c r="C114" s="931">
        <v>0</v>
      </c>
      <c r="D114" s="931">
        <v>0</v>
      </c>
      <c r="E114" s="931">
        <v>0</v>
      </c>
      <c r="F114" s="932">
        <v>0</v>
      </c>
      <c r="G114" s="933">
        <v>0</v>
      </c>
      <c r="H114" s="933">
        <v>0</v>
      </c>
      <c r="I114" s="933">
        <v>0</v>
      </c>
      <c r="J114" s="933">
        <v>0</v>
      </c>
      <c r="K114" s="933">
        <v>0</v>
      </c>
      <c r="L114" s="933">
        <v>0</v>
      </c>
      <c r="M114" s="934">
        <v>0</v>
      </c>
      <c r="N114" s="935">
        <v>0</v>
      </c>
      <c r="O114" s="935">
        <v>0</v>
      </c>
      <c r="P114" s="912"/>
    </row>
    <row r="115" spans="1:16">
      <c r="A115" s="929" t="s">
        <v>3908</v>
      </c>
      <c r="B115" s="930">
        <v>0</v>
      </c>
      <c r="C115" s="931">
        <v>0</v>
      </c>
      <c r="D115" s="931">
        <v>0</v>
      </c>
      <c r="E115" s="931">
        <v>0</v>
      </c>
      <c r="F115" s="932">
        <v>0</v>
      </c>
      <c r="G115" s="933">
        <v>0</v>
      </c>
      <c r="H115" s="933">
        <v>0</v>
      </c>
      <c r="I115" s="933">
        <v>0</v>
      </c>
      <c r="J115" s="933">
        <v>0</v>
      </c>
      <c r="K115" s="933">
        <v>0</v>
      </c>
      <c r="L115" s="933">
        <v>0</v>
      </c>
      <c r="M115" s="934">
        <v>0</v>
      </c>
      <c r="N115" s="935">
        <v>0</v>
      </c>
      <c r="O115" s="935">
        <v>0</v>
      </c>
      <c r="P115" s="912"/>
    </row>
    <row r="116" spans="1:16">
      <c r="A116" s="929" t="s">
        <v>3909</v>
      </c>
      <c r="B116" s="930">
        <v>5</v>
      </c>
      <c r="C116" s="931">
        <v>33</v>
      </c>
      <c r="D116" s="931">
        <v>0</v>
      </c>
      <c r="E116" s="931">
        <v>0</v>
      </c>
      <c r="F116" s="932">
        <v>0</v>
      </c>
      <c r="G116" s="933">
        <v>0</v>
      </c>
      <c r="H116" s="933">
        <v>0</v>
      </c>
      <c r="I116" s="933">
        <v>1</v>
      </c>
      <c r="J116" s="933">
        <v>0</v>
      </c>
      <c r="K116" s="933">
        <v>36</v>
      </c>
      <c r="L116" s="933">
        <v>1</v>
      </c>
      <c r="M116" s="934">
        <v>0.24270424756085501</v>
      </c>
      <c r="N116" s="935">
        <v>8.5274465359219502E-3</v>
      </c>
      <c r="O116" s="935">
        <v>1.96787227752045E-2</v>
      </c>
      <c r="P116" s="912"/>
    </row>
    <row r="117" spans="1:16">
      <c r="A117" s="929" t="s">
        <v>3910</v>
      </c>
      <c r="B117" s="930">
        <v>0</v>
      </c>
      <c r="C117" s="931">
        <v>0</v>
      </c>
      <c r="D117" s="931">
        <v>0</v>
      </c>
      <c r="E117" s="931">
        <v>0</v>
      </c>
      <c r="F117" s="932">
        <v>0</v>
      </c>
      <c r="G117" s="933">
        <v>0</v>
      </c>
      <c r="H117" s="933">
        <v>0</v>
      </c>
      <c r="I117" s="933">
        <v>0</v>
      </c>
      <c r="J117" s="933">
        <v>0</v>
      </c>
      <c r="K117" s="933">
        <v>0</v>
      </c>
      <c r="L117" s="933">
        <v>0</v>
      </c>
      <c r="M117" s="934">
        <v>0</v>
      </c>
      <c r="N117" s="935">
        <v>0</v>
      </c>
      <c r="O117" s="935">
        <v>0</v>
      </c>
      <c r="P117" s="912"/>
    </row>
    <row r="118" spans="1:16">
      <c r="A118" s="929" t="s">
        <v>3911</v>
      </c>
      <c r="B118" s="930">
        <v>0</v>
      </c>
      <c r="C118" s="931">
        <v>0</v>
      </c>
      <c r="D118" s="931">
        <v>0</v>
      </c>
      <c r="E118" s="931">
        <v>0</v>
      </c>
      <c r="F118" s="932">
        <v>0</v>
      </c>
      <c r="G118" s="933">
        <v>0</v>
      </c>
      <c r="H118" s="933">
        <v>0</v>
      </c>
      <c r="I118" s="933">
        <v>0</v>
      </c>
      <c r="J118" s="933">
        <v>0</v>
      </c>
      <c r="K118" s="933">
        <v>0</v>
      </c>
      <c r="L118" s="933">
        <v>0</v>
      </c>
      <c r="M118" s="934">
        <v>0</v>
      </c>
      <c r="N118" s="935">
        <v>0</v>
      </c>
      <c r="O118" s="935">
        <v>0</v>
      </c>
      <c r="P118" s="912"/>
    </row>
    <row r="119" spans="1:16">
      <c r="A119" s="929" t="s">
        <v>3912</v>
      </c>
      <c r="B119" s="930">
        <v>0</v>
      </c>
      <c r="C119" s="931">
        <v>23</v>
      </c>
      <c r="D119" s="931">
        <v>0</v>
      </c>
      <c r="E119" s="931">
        <v>2</v>
      </c>
      <c r="F119" s="932">
        <v>0</v>
      </c>
      <c r="G119" s="933">
        <v>0</v>
      </c>
      <c r="H119" s="933">
        <v>0</v>
      </c>
      <c r="I119" s="933">
        <v>0</v>
      </c>
      <c r="J119" s="933">
        <v>0</v>
      </c>
      <c r="K119" s="933">
        <v>21</v>
      </c>
      <c r="L119" s="933">
        <v>0</v>
      </c>
      <c r="M119" s="934">
        <v>0</v>
      </c>
      <c r="N119" s="935">
        <v>0</v>
      </c>
      <c r="O119" s="935">
        <v>0</v>
      </c>
      <c r="P119" s="912"/>
    </row>
    <row r="120" spans="1:16">
      <c r="A120" s="929" t="s">
        <v>3913</v>
      </c>
      <c r="B120" s="930">
        <v>0</v>
      </c>
      <c r="C120" s="931">
        <v>0</v>
      </c>
      <c r="D120" s="931">
        <v>0</v>
      </c>
      <c r="E120" s="931">
        <v>0</v>
      </c>
      <c r="F120" s="932">
        <v>0</v>
      </c>
      <c r="G120" s="933">
        <v>0</v>
      </c>
      <c r="H120" s="933">
        <v>0</v>
      </c>
      <c r="I120" s="933">
        <v>0</v>
      </c>
      <c r="J120" s="933">
        <v>0</v>
      </c>
      <c r="K120" s="933">
        <v>0</v>
      </c>
      <c r="L120" s="933">
        <v>0</v>
      </c>
      <c r="M120" s="934">
        <v>0</v>
      </c>
      <c r="N120" s="935">
        <v>0</v>
      </c>
      <c r="O120" s="935">
        <v>0</v>
      </c>
      <c r="P120" s="912"/>
    </row>
    <row r="121" spans="1:16">
      <c r="A121" s="929" t="s">
        <v>3914</v>
      </c>
      <c r="B121" s="930">
        <v>0</v>
      </c>
      <c r="C121" s="931">
        <v>2</v>
      </c>
      <c r="D121" s="931">
        <v>0</v>
      </c>
      <c r="E121" s="931">
        <v>0</v>
      </c>
      <c r="F121" s="932">
        <v>0</v>
      </c>
      <c r="G121" s="933">
        <v>0</v>
      </c>
      <c r="H121" s="933">
        <v>0</v>
      </c>
      <c r="I121" s="933">
        <v>0</v>
      </c>
      <c r="J121" s="933">
        <v>0</v>
      </c>
      <c r="K121" s="933">
        <v>2</v>
      </c>
      <c r="L121" s="933">
        <v>0</v>
      </c>
      <c r="M121" s="934">
        <v>1.37380506553661E-2</v>
      </c>
      <c r="N121" s="935">
        <v>2.4046516211688199E-4</v>
      </c>
      <c r="O121" s="935">
        <v>1.3284714693998199E-3</v>
      </c>
      <c r="P121" s="912"/>
    </row>
    <row r="122" spans="1:16">
      <c r="A122" s="929" t="s">
        <v>3915</v>
      </c>
      <c r="B122" s="930">
        <v>0</v>
      </c>
      <c r="C122" s="931">
        <v>363</v>
      </c>
      <c r="D122" s="931">
        <v>0</v>
      </c>
      <c r="E122" s="931">
        <v>0</v>
      </c>
      <c r="F122" s="932">
        <v>0</v>
      </c>
      <c r="G122" s="933">
        <v>0</v>
      </c>
      <c r="H122" s="933">
        <v>0</v>
      </c>
      <c r="I122" s="933">
        <v>0</v>
      </c>
      <c r="J122" s="933">
        <v>0</v>
      </c>
      <c r="K122" s="933">
        <v>354</v>
      </c>
      <c r="L122" s="933">
        <v>9</v>
      </c>
      <c r="M122" s="934">
        <v>4.7291481882986801</v>
      </c>
      <c r="N122" s="935">
        <v>0.15582930915541501</v>
      </c>
      <c r="O122" s="935">
        <v>0.408567392661214</v>
      </c>
      <c r="P122" s="912"/>
    </row>
    <row r="123" spans="1:16">
      <c r="A123" s="929" t="s">
        <v>3916</v>
      </c>
      <c r="B123" s="930">
        <v>0</v>
      </c>
      <c r="C123" s="931">
        <v>6</v>
      </c>
      <c r="D123" s="931">
        <v>0</v>
      </c>
      <c r="E123" s="931">
        <v>0</v>
      </c>
      <c r="F123" s="932">
        <v>0</v>
      </c>
      <c r="G123" s="933">
        <v>0</v>
      </c>
      <c r="H123" s="933">
        <v>0</v>
      </c>
      <c r="I123" s="933">
        <v>0</v>
      </c>
      <c r="J123" s="933">
        <v>0</v>
      </c>
      <c r="K123" s="933">
        <v>6</v>
      </c>
      <c r="L123" s="933">
        <v>0</v>
      </c>
      <c r="M123" s="934">
        <v>8.6987943891462194E-2</v>
      </c>
      <c r="N123" s="935">
        <v>1.8921848822312001E-3</v>
      </c>
      <c r="O123" s="935">
        <v>8.1731874774153297E-3</v>
      </c>
      <c r="P123" s="912"/>
    </row>
    <row r="124" spans="1:16">
      <c r="A124" s="929" t="s">
        <v>3917</v>
      </c>
      <c r="B124" s="930">
        <v>0</v>
      </c>
      <c r="C124" s="931">
        <v>140</v>
      </c>
      <c r="D124" s="931">
        <v>0</v>
      </c>
      <c r="E124" s="931">
        <v>0</v>
      </c>
      <c r="F124" s="932">
        <v>0</v>
      </c>
      <c r="G124" s="933">
        <v>0</v>
      </c>
      <c r="H124" s="933">
        <v>0</v>
      </c>
      <c r="I124" s="933">
        <v>0</v>
      </c>
      <c r="J124" s="933">
        <v>0</v>
      </c>
      <c r="K124" s="933">
        <v>136</v>
      </c>
      <c r="L124" s="933">
        <v>4</v>
      </c>
      <c r="M124" s="934">
        <v>1.7781281823856001</v>
      </c>
      <c r="N124" s="935">
        <v>5.1824841496665698E-2</v>
      </c>
      <c r="O124" s="935">
        <v>0.13939095299103199</v>
      </c>
      <c r="P124" s="912"/>
    </row>
    <row r="125" spans="1:16">
      <c r="A125" s="929" t="s">
        <v>3918</v>
      </c>
      <c r="B125" s="930">
        <v>0</v>
      </c>
      <c r="C125" s="931">
        <v>3</v>
      </c>
      <c r="D125" s="931">
        <v>0</v>
      </c>
      <c r="E125" s="931">
        <v>0</v>
      </c>
      <c r="F125" s="932">
        <v>0</v>
      </c>
      <c r="G125" s="933">
        <v>0</v>
      </c>
      <c r="H125" s="933">
        <v>0</v>
      </c>
      <c r="I125" s="933">
        <v>0</v>
      </c>
      <c r="J125" s="933">
        <v>0</v>
      </c>
      <c r="K125" s="933">
        <v>3</v>
      </c>
      <c r="L125" s="933">
        <v>0</v>
      </c>
      <c r="M125" s="934">
        <v>4.5136493544890098E-2</v>
      </c>
      <c r="N125" s="935">
        <v>9.1981209552905601E-4</v>
      </c>
      <c r="O125" s="935">
        <v>4.3691074537630199E-3</v>
      </c>
      <c r="P125" s="912"/>
    </row>
    <row r="126" spans="1:16">
      <c r="A126" s="929" t="s">
        <v>3919</v>
      </c>
      <c r="B126" s="930">
        <v>0</v>
      </c>
      <c r="C126" s="931">
        <v>30</v>
      </c>
      <c r="D126" s="931">
        <v>0</v>
      </c>
      <c r="E126" s="931">
        <v>0</v>
      </c>
      <c r="F126" s="932">
        <v>0</v>
      </c>
      <c r="G126" s="933">
        <v>0</v>
      </c>
      <c r="H126" s="933">
        <v>0</v>
      </c>
      <c r="I126" s="933">
        <v>0</v>
      </c>
      <c r="J126" s="933">
        <v>0</v>
      </c>
      <c r="K126" s="933">
        <v>30</v>
      </c>
      <c r="L126" s="933">
        <v>0</v>
      </c>
      <c r="M126" s="934">
        <v>0.45464997864721901</v>
      </c>
      <c r="N126" s="935">
        <v>1.05778390985841E-2</v>
      </c>
      <c r="O126" s="935">
        <v>4.2771262442101103E-2</v>
      </c>
      <c r="P126" s="912"/>
    </row>
    <row r="127" spans="1:16">
      <c r="A127" s="929" t="s">
        <v>3920</v>
      </c>
      <c r="B127" s="930">
        <v>0</v>
      </c>
      <c r="C127" s="931">
        <v>262</v>
      </c>
      <c r="D127" s="931">
        <v>0</v>
      </c>
      <c r="E127" s="931">
        <v>3</v>
      </c>
      <c r="F127" s="932">
        <v>0</v>
      </c>
      <c r="G127" s="933">
        <v>0</v>
      </c>
      <c r="H127" s="933">
        <v>0</v>
      </c>
      <c r="I127" s="933">
        <v>0</v>
      </c>
      <c r="J127" s="933">
        <v>0</v>
      </c>
      <c r="K127" s="933">
        <v>252</v>
      </c>
      <c r="L127" s="933">
        <v>7</v>
      </c>
      <c r="M127" s="934">
        <v>3.4079038139351501</v>
      </c>
      <c r="N127" s="935">
        <v>8.3886863112249896E-2</v>
      </c>
      <c r="O127" s="935">
        <v>0.30199270720409999</v>
      </c>
      <c r="P127" s="912"/>
    </row>
    <row r="128" spans="1:16">
      <c r="A128" s="924"/>
      <c r="B128" s="925"/>
      <c r="C128" s="926"/>
      <c r="D128" s="926"/>
      <c r="E128" s="926"/>
      <c r="F128" s="925"/>
      <c r="G128" s="926"/>
      <c r="H128" s="926"/>
      <c r="I128" s="926"/>
      <c r="J128" s="926"/>
      <c r="K128" s="926"/>
      <c r="L128" s="926"/>
      <c r="M128" s="927"/>
      <c r="N128" s="928"/>
      <c r="O128" s="928"/>
      <c r="P128" s="912"/>
    </row>
    <row r="129" spans="1:16">
      <c r="A129" s="917" t="s">
        <v>4210</v>
      </c>
      <c r="B129" s="918">
        <v>1511</v>
      </c>
      <c r="C129" s="919">
        <v>5441</v>
      </c>
      <c r="D129" s="919">
        <v>95</v>
      </c>
      <c r="E129" s="919">
        <v>51</v>
      </c>
      <c r="F129" s="920">
        <v>188</v>
      </c>
      <c r="G129" s="921">
        <v>4</v>
      </c>
      <c r="H129" s="921">
        <v>159</v>
      </c>
      <c r="I129" s="921">
        <v>59</v>
      </c>
      <c r="J129" s="921">
        <v>8</v>
      </c>
      <c r="K129" s="921">
        <v>6263</v>
      </c>
      <c r="L129" s="921">
        <v>0</v>
      </c>
      <c r="M129" s="922">
        <v>40.038170414306101</v>
      </c>
      <c r="N129" s="923">
        <v>1.59319719393195</v>
      </c>
      <c r="O129" s="923">
        <v>3.1478866403353898</v>
      </c>
      <c r="P129" s="912"/>
    </row>
    <row r="130" spans="1:16">
      <c r="A130" s="929" t="s">
        <v>3922</v>
      </c>
      <c r="B130" s="930">
        <v>0</v>
      </c>
      <c r="C130" s="931">
        <v>195</v>
      </c>
      <c r="D130" s="931">
        <v>0</v>
      </c>
      <c r="E130" s="931">
        <v>0</v>
      </c>
      <c r="F130" s="932">
        <v>69</v>
      </c>
      <c r="G130" s="933">
        <v>0</v>
      </c>
      <c r="H130" s="933">
        <v>0</v>
      </c>
      <c r="I130" s="933">
        <v>0</v>
      </c>
      <c r="J130" s="933">
        <v>0</v>
      </c>
      <c r="K130" s="933">
        <v>123</v>
      </c>
      <c r="L130" s="933">
        <v>3</v>
      </c>
      <c r="M130" s="934">
        <v>1.09365658158405</v>
      </c>
      <c r="N130" s="935">
        <v>9.1856377911369497E-2</v>
      </c>
      <c r="O130" s="935">
        <v>5.3066587825629903E-2</v>
      </c>
      <c r="P130" s="912"/>
    </row>
    <row r="131" spans="1:16">
      <c r="A131" s="929" t="s">
        <v>3923</v>
      </c>
      <c r="B131" s="930">
        <v>311</v>
      </c>
      <c r="C131" s="931">
        <v>268</v>
      </c>
      <c r="D131" s="931">
        <v>0</v>
      </c>
      <c r="E131" s="931">
        <v>0</v>
      </c>
      <c r="F131" s="932">
        <v>0</v>
      </c>
      <c r="G131" s="933">
        <v>4</v>
      </c>
      <c r="H131" s="933">
        <v>344.28571428571399</v>
      </c>
      <c r="I131" s="933">
        <v>11</v>
      </c>
      <c r="J131" s="933">
        <v>0</v>
      </c>
      <c r="K131" s="933">
        <v>214.71428571428601</v>
      </c>
      <c r="L131" s="933">
        <v>5</v>
      </c>
      <c r="M131" s="934">
        <v>1.9597795266722</v>
      </c>
      <c r="N131" s="935">
        <v>8.2464317391487907E-2</v>
      </c>
      <c r="O131" s="935">
        <v>0.157249771220206</v>
      </c>
      <c r="P131" s="912"/>
    </row>
    <row r="132" spans="1:16">
      <c r="A132" s="929" t="s">
        <v>3924</v>
      </c>
      <c r="B132" s="930">
        <v>0</v>
      </c>
      <c r="C132" s="931">
        <v>8</v>
      </c>
      <c r="D132" s="931">
        <v>0</v>
      </c>
      <c r="E132" s="931">
        <v>0</v>
      </c>
      <c r="F132" s="932">
        <v>0</v>
      </c>
      <c r="G132" s="933">
        <v>0</v>
      </c>
      <c r="H132" s="933">
        <v>0</v>
      </c>
      <c r="I132" s="933">
        <v>0</v>
      </c>
      <c r="J132" s="933">
        <v>8</v>
      </c>
      <c r="K132" s="933">
        <v>0</v>
      </c>
      <c r="L132" s="933">
        <v>0</v>
      </c>
      <c r="M132" s="934">
        <v>0</v>
      </c>
      <c r="N132" s="935">
        <v>0</v>
      </c>
      <c r="O132" s="935">
        <v>0</v>
      </c>
      <c r="P132" s="912"/>
    </row>
    <row r="133" spans="1:16">
      <c r="A133" s="929" t="s">
        <v>3925</v>
      </c>
      <c r="B133" s="930">
        <v>0</v>
      </c>
      <c r="C133" s="931">
        <v>33</v>
      </c>
      <c r="D133" s="931">
        <v>-1.22146174529455</v>
      </c>
      <c r="E133" s="931">
        <v>0</v>
      </c>
      <c r="F133" s="932">
        <v>0</v>
      </c>
      <c r="G133" s="933">
        <v>0</v>
      </c>
      <c r="H133" s="933">
        <v>34.221461745294498</v>
      </c>
      <c r="I133" s="933">
        <v>0</v>
      </c>
      <c r="J133" s="933">
        <v>0</v>
      </c>
      <c r="K133" s="933">
        <v>0</v>
      </c>
      <c r="L133" s="933">
        <v>0</v>
      </c>
      <c r="M133" s="934">
        <v>0</v>
      </c>
      <c r="N133" s="935">
        <v>0</v>
      </c>
      <c r="O133" s="935">
        <v>0</v>
      </c>
      <c r="P133" s="912"/>
    </row>
    <row r="134" spans="1:16">
      <c r="A134" s="929" t="s">
        <v>3926</v>
      </c>
      <c r="B134" s="930">
        <v>0</v>
      </c>
      <c r="C134" s="931">
        <v>157</v>
      </c>
      <c r="D134" s="931">
        <v>0</v>
      </c>
      <c r="E134" s="931">
        <v>0</v>
      </c>
      <c r="F134" s="932">
        <v>0</v>
      </c>
      <c r="G134" s="933">
        <v>0</v>
      </c>
      <c r="H134" s="933">
        <v>0</v>
      </c>
      <c r="I134" s="933">
        <v>0</v>
      </c>
      <c r="J134" s="933">
        <v>0</v>
      </c>
      <c r="K134" s="933">
        <v>153</v>
      </c>
      <c r="L134" s="933">
        <v>4</v>
      </c>
      <c r="M134" s="934">
        <v>1.75243914457475</v>
      </c>
      <c r="N134" s="935">
        <v>7.7737262244998495E-2</v>
      </c>
      <c r="O134" s="935">
        <v>0.12766334877303601</v>
      </c>
      <c r="P134" s="912"/>
    </row>
    <row r="135" spans="1:16">
      <c r="A135" s="929" t="s">
        <v>3927</v>
      </c>
      <c r="B135" s="930">
        <v>0</v>
      </c>
      <c r="C135" s="931">
        <v>0</v>
      </c>
      <c r="D135" s="931">
        <v>0</v>
      </c>
      <c r="E135" s="931">
        <v>0</v>
      </c>
      <c r="F135" s="932">
        <v>0</v>
      </c>
      <c r="G135" s="933">
        <v>0</v>
      </c>
      <c r="H135" s="933">
        <v>0</v>
      </c>
      <c r="I135" s="933">
        <v>0</v>
      </c>
      <c r="J135" s="933">
        <v>0</v>
      </c>
      <c r="K135" s="933">
        <v>0</v>
      </c>
      <c r="L135" s="933">
        <v>0</v>
      </c>
      <c r="M135" s="934">
        <v>0</v>
      </c>
      <c r="N135" s="935">
        <v>0</v>
      </c>
      <c r="O135" s="935">
        <v>0</v>
      </c>
      <c r="P135" s="912"/>
    </row>
    <row r="136" spans="1:16">
      <c r="A136" s="929" t="s">
        <v>3928</v>
      </c>
      <c r="B136" s="930">
        <v>0</v>
      </c>
      <c r="C136" s="931">
        <v>148</v>
      </c>
      <c r="D136" s="931">
        <v>0</v>
      </c>
      <c r="E136" s="931">
        <v>1</v>
      </c>
      <c r="F136" s="932">
        <v>60.654708520179398</v>
      </c>
      <c r="G136" s="933">
        <v>0</v>
      </c>
      <c r="H136" s="933">
        <v>0</v>
      </c>
      <c r="I136" s="933">
        <v>0</v>
      </c>
      <c r="J136" s="933">
        <v>0</v>
      </c>
      <c r="K136" s="933">
        <v>84.345291479820602</v>
      </c>
      <c r="L136" s="933">
        <v>2</v>
      </c>
      <c r="M136" s="934">
        <v>1.08060391173516</v>
      </c>
      <c r="N136" s="935">
        <v>3.6389567625953301E-2</v>
      </c>
      <c r="O136" s="935">
        <v>9.1250996990969196E-2</v>
      </c>
      <c r="P136" s="912"/>
    </row>
    <row r="137" spans="1:16">
      <c r="A137" s="929" t="s">
        <v>3929</v>
      </c>
      <c r="B137" s="930">
        <v>0</v>
      </c>
      <c r="C137" s="931">
        <v>97</v>
      </c>
      <c r="D137" s="931">
        <v>0</v>
      </c>
      <c r="E137" s="931">
        <v>0</v>
      </c>
      <c r="F137" s="932">
        <v>42</v>
      </c>
      <c r="G137" s="933">
        <v>0</v>
      </c>
      <c r="H137" s="933">
        <v>0</v>
      </c>
      <c r="I137" s="933">
        <v>0</v>
      </c>
      <c r="J137" s="933">
        <v>0</v>
      </c>
      <c r="K137" s="933">
        <v>54</v>
      </c>
      <c r="L137" s="933">
        <v>1</v>
      </c>
      <c r="M137" s="934">
        <v>0.54636838474425897</v>
      </c>
      <c r="N137" s="935">
        <v>1.86675864787622E-2</v>
      </c>
      <c r="O137" s="935">
        <v>4.5439637331230902E-2</v>
      </c>
      <c r="P137" s="912"/>
    </row>
    <row r="138" spans="1:16">
      <c r="A138" s="929" t="s">
        <v>3930</v>
      </c>
      <c r="B138" s="930">
        <v>0</v>
      </c>
      <c r="C138" s="931">
        <v>0</v>
      </c>
      <c r="D138" s="931">
        <v>0</v>
      </c>
      <c r="E138" s="931">
        <v>0</v>
      </c>
      <c r="F138" s="932">
        <v>0</v>
      </c>
      <c r="G138" s="933">
        <v>0</v>
      </c>
      <c r="H138" s="933">
        <v>0</v>
      </c>
      <c r="I138" s="933">
        <v>0</v>
      </c>
      <c r="J138" s="933">
        <v>0</v>
      </c>
      <c r="K138" s="933">
        <v>0</v>
      </c>
      <c r="L138" s="933">
        <v>0</v>
      </c>
      <c r="M138" s="934">
        <v>0</v>
      </c>
      <c r="N138" s="935">
        <v>0</v>
      </c>
      <c r="O138" s="935">
        <v>0</v>
      </c>
      <c r="P138" s="912"/>
    </row>
    <row r="139" spans="1:16">
      <c r="A139" s="929" t="s">
        <v>3931</v>
      </c>
      <c r="B139" s="930">
        <v>0</v>
      </c>
      <c r="C139" s="931">
        <v>0</v>
      </c>
      <c r="D139" s="931">
        <v>0</v>
      </c>
      <c r="E139" s="931">
        <v>0</v>
      </c>
      <c r="F139" s="932">
        <v>0</v>
      </c>
      <c r="G139" s="933">
        <v>0</v>
      </c>
      <c r="H139" s="933">
        <v>0</v>
      </c>
      <c r="I139" s="933">
        <v>0</v>
      </c>
      <c r="J139" s="933">
        <v>0</v>
      </c>
      <c r="K139" s="933">
        <v>0</v>
      </c>
      <c r="L139" s="933">
        <v>0</v>
      </c>
      <c r="M139" s="934">
        <v>0</v>
      </c>
      <c r="N139" s="935">
        <v>0</v>
      </c>
      <c r="O139" s="935">
        <v>0</v>
      </c>
      <c r="P139" s="912"/>
    </row>
    <row r="140" spans="1:16">
      <c r="A140" s="929" t="s">
        <v>3932</v>
      </c>
      <c r="B140" s="930">
        <v>0</v>
      </c>
      <c r="C140" s="931">
        <v>0</v>
      </c>
      <c r="D140" s="931">
        <v>0</v>
      </c>
      <c r="E140" s="931">
        <v>0</v>
      </c>
      <c r="F140" s="932">
        <v>0</v>
      </c>
      <c r="G140" s="933">
        <v>0</v>
      </c>
      <c r="H140" s="933">
        <v>0</v>
      </c>
      <c r="I140" s="933">
        <v>0</v>
      </c>
      <c r="J140" s="933">
        <v>0</v>
      </c>
      <c r="K140" s="933">
        <v>0</v>
      </c>
      <c r="L140" s="933">
        <v>0</v>
      </c>
      <c r="M140" s="934">
        <v>0</v>
      </c>
      <c r="N140" s="935">
        <v>0</v>
      </c>
      <c r="O140" s="935">
        <v>0</v>
      </c>
      <c r="P140" s="912"/>
    </row>
    <row r="141" spans="1:16">
      <c r="A141" s="929" t="s">
        <v>3933</v>
      </c>
      <c r="B141" s="930">
        <v>0</v>
      </c>
      <c r="C141" s="931">
        <v>0</v>
      </c>
      <c r="D141" s="931">
        <v>0</v>
      </c>
      <c r="E141" s="931">
        <v>0</v>
      </c>
      <c r="F141" s="932">
        <v>0</v>
      </c>
      <c r="G141" s="933">
        <v>0</v>
      </c>
      <c r="H141" s="933">
        <v>0</v>
      </c>
      <c r="I141" s="933">
        <v>0</v>
      </c>
      <c r="J141" s="933">
        <v>0</v>
      </c>
      <c r="K141" s="933">
        <v>0</v>
      </c>
      <c r="L141" s="933">
        <v>0</v>
      </c>
      <c r="M141" s="934">
        <v>0</v>
      </c>
      <c r="N141" s="935">
        <v>0</v>
      </c>
      <c r="O141" s="935">
        <v>0</v>
      </c>
      <c r="P141" s="912"/>
    </row>
    <row r="142" spans="1:16">
      <c r="A142" s="929" t="s">
        <v>3934</v>
      </c>
      <c r="B142" s="930">
        <v>0</v>
      </c>
      <c r="C142" s="931">
        <v>23</v>
      </c>
      <c r="D142" s="931">
        <v>-0.33333333333333598</v>
      </c>
      <c r="E142" s="931">
        <v>0</v>
      </c>
      <c r="F142" s="932">
        <v>0</v>
      </c>
      <c r="G142" s="933">
        <v>0</v>
      </c>
      <c r="H142" s="933">
        <v>23.3333333333333</v>
      </c>
      <c r="I142" s="933">
        <v>0</v>
      </c>
      <c r="J142" s="933">
        <v>0</v>
      </c>
      <c r="K142" s="933">
        <v>0</v>
      </c>
      <c r="L142" s="933">
        <v>0</v>
      </c>
      <c r="M142" s="934">
        <v>0</v>
      </c>
      <c r="N142" s="935">
        <v>0</v>
      </c>
      <c r="O142" s="935">
        <v>0</v>
      </c>
      <c r="P142" s="912"/>
    </row>
    <row r="143" spans="1:16">
      <c r="A143" s="929" t="s">
        <v>3935</v>
      </c>
      <c r="B143" s="930">
        <v>0</v>
      </c>
      <c r="C143" s="931">
        <v>0</v>
      </c>
      <c r="D143" s="931">
        <v>0</v>
      </c>
      <c r="E143" s="931">
        <v>0</v>
      </c>
      <c r="F143" s="932">
        <v>0</v>
      </c>
      <c r="G143" s="933">
        <v>0</v>
      </c>
      <c r="H143" s="933">
        <v>0</v>
      </c>
      <c r="I143" s="933">
        <v>0</v>
      </c>
      <c r="J143" s="933">
        <v>0</v>
      </c>
      <c r="K143" s="933">
        <v>0</v>
      </c>
      <c r="L143" s="933">
        <v>0</v>
      </c>
      <c r="M143" s="934">
        <v>0</v>
      </c>
      <c r="N143" s="935">
        <v>0</v>
      </c>
      <c r="O143" s="935">
        <v>0</v>
      </c>
      <c r="P143" s="912"/>
    </row>
    <row r="144" spans="1:16">
      <c r="A144" s="929" t="s">
        <v>3936</v>
      </c>
      <c r="B144" s="930">
        <v>1200</v>
      </c>
      <c r="C144" s="931">
        <v>799</v>
      </c>
      <c r="D144" s="931">
        <v>0</v>
      </c>
      <c r="E144" s="931">
        <v>0</v>
      </c>
      <c r="F144" s="932">
        <v>0</v>
      </c>
      <c r="G144" s="933">
        <v>0</v>
      </c>
      <c r="H144" s="933">
        <v>70</v>
      </c>
      <c r="I144" s="933">
        <v>48</v>
      </c>
      <c r="J144" s="933">
        <v>0</v>
      </c>
      <c r="K144" s="933">
        <v>1819</v>
      </c>
      <c r="L144" s="933">
        <v>62</v>
      </c>
      <c r="M144" s="934">
        <v>3.3781457026159898</v>
      </c>
      <c r="N144" s="935">
        <v>3.3781457026159901E-2</v>
      </c>
      <c r="O144" s="935">
        <v>0.29136506685062902</v>
      </c>
      <c r="P144" s="912"/>
    </row>
    <row r="145" spans="1:16">
      <c r="A145" s="929" t="s">
        <v>3937</v>
      </c>
      <c r="B145" s="930">
        <v>0</v>
      </c>
      <c r="C145" s="931">
        <v>0</v>
      </c>
      <c r="D145" s="931">
        <v>0</v>
      </c>
      <c r="E145" s="931">
        <v>0</v>
      </c>
      <c r="F145" s="932">
        <v>0</v>
      </c>
      <c r="G145" s="933">
        <v>0</v>
      </c>
      <c r="H145" s="933">
        <v>0</v>
      </c>
      <c r="I145" s="933">
        <v>0</v>
      </c>
      <c r="J145" s="933">
        <v>0</v>
      </c>
      <c r="K145" s="933">
        <v>0</v>
      </c>
      <c r="L145" s="933">
        <v>0</v>
      </c>
      <c r="M145" s="934">
        <v>0</v>
      </c>
      <c r="N145" s="935">
        <v>0</v>
      </c>
      <c r="O145" s="935">
        <v>0</v>
      </c>
      <c r="P145" s="912"/>
    </row>
    <row r="146" spans="1:16">
      <c r="A146" s="929" t="s">
        <v>3938</v>
      </c>
      <c r="B146" s="930">
        <v>14</v>
      </c>
      <c r="C146" s="931">
        <v>0</v>
      </c>
      <c r="D146" s="931">
        <v>0</v>
      </c>
      <c r="E146" s="931">
        <v>0</v>
      </c>
      <c r="F146" s="932">
        <v>3.2307692307692299</v>
      </c>
      <c r="G146" s="933">
        <v>0</v>
      </c>
      <c r="H146" s="933">
        <v>10.7692307692308</v>
      </c>
      <c r="I146" s="933">
        <v>0</v>
      </c>
      <c r="J146" s="933">
        <v>0</v>
      </c>
      <c r="K146" s="933">
        <v>0</v>
      </c>
      <c r="L146" s="933">
        <v>0</v>
      </c>
      <c r="M146" s="934">
        <v>0</v>
      </c>
      <c r="N146" s="935">
        <v>0</v>
      </c>
      <c r="O146" s="935">
        <v>0</v>
      </c>
      <c r="P146" s="912"/>
    </row>
    <row r="147" spans="1:16">
      <c r="A147" s="929" t="s">
        <v>3941</v>
      </c>
      <c r="B147" s="930">
        <v>241</v>
      </c>
      <c r="C147" s="931">
        <v>1100</v>
      </c>
      <c r="D147" s="931">
        <v>0</v>
      </c>
      <c r="E147" s="931">
        <v>35</v>
      </c>
      <c r="F147" s="932">
        <v>0</v>
      </c>
      <c r="G147" s="933">
        <v>0</v>
      </c>
      <c r="H147" s="933">
        <v>0</v>
      </c>
      <c r="I147" s="933">
        <v>0</v>
      </c>
      <c r="J147" s="933">
        <v>0</v>
      </c>
      <c r="K147" s="933">
        <v>1273</v>
      </c>
      <c r="L147" s="933">
        <v>33</v>
      </c>
      <c r="M147" s="934">
        <v>16.365012099909102</v>
      </c>
      <c r="N147" s="935">
        <v>0.68861294526022998</v>
      </c>
      <c r="O147" s="935">
        <v>1.31310403731809</v>
      </c>
      <c r="P147" s="912"/>
    </row>
    <row r="148" spans="1:16">
      <c r="A148" s="929" t="s">
        <v>3942</v>
      </c>
      <c r="B148" s="930">
        <v>0</v>
      </c>
      <c r="C148" s="931">
        <v>299</v>
      </c>
      <c r="D148" s="931">
        <v>97</v>
      </c>
      <c r="E148" s="931">
        <v>0</v>
      </c>
      <c r="F148" s="932">
        <v>0</v>
      </c>
      <c r="G148" s="933">
        <v>0</v>
      </c>
      <c r="H148" s="933">
        <v>0</v>
      </c>
      <c r="I148" s="933">
        <v>0</v>
      </c>
      <c r="J148" s="933">
        <v>0</v>
      </c>
      <c r="K148" s="933">
        <v>197</v>
      </c>
      <c r="L148" s="933">
        <v>5</v>
      </c>
      <c r="M148" s="934">
        <v>2.81727494716556</v>
      </c>
      <c r="N148" s="935">
        <v>2.8474754443020899E-2</v>
      </c>
      <c r="O148" s="935">
        <v>0.26662724614828698</v>
      </c>
      <c r="P148" s="912"/>
    </row>
    <row r="149" spans="1:16">
      <c r="A149" s="929" t="s">
        <v>3943</v>
      </c>
      <c r="B149" s="930">
        <v>0</v>
      </c>
      <c r="C149" s="931">
        <v>582</v>
      </c>
      <c r="D149" s="931">
        <v>0</v>
      </c>
      <c r="E149" s="931">
        <v>0</v>
      </c>
      <c r="F149" s="932">
        <v>0</v>
      </c>
      <c r="G149" s="933">
        <v>0</v>
      </c>
      <c r="H149" s="933">
        <v>0</v>
      </c>
      <c r="I149" s="933">
        <v>0</v>
      </c>
      <c r="J149" s="933">
        <v>0</v>
      </c>
      <c r="K149" s="933">
        <v>567</v>
      </c>
      <c r="L149" s="933">
        <v>15</v>
      </c>
      <c r="M149" s="934">
        <v>7.6491573864196303</v>
      </c>
      <c r="N149" s="935">
        <v>0.32409579185966297</v>
      </c>
      <c r="O149" s="935">
        <v>0.62708189612693399</v>
      </c>
      <c r="P149" s="912"/>
    </row>
    <row r="150" spans="1:16">
      <c r="A150" s="929" t="s">
        <v>4211</v>
      </c>
      <c r="B150" s="930">
        <v>0</v>
      </c>
      <c r="C150" s="931">
        <v>0</v>
      </c>
      <c r="D150" s="931">
        <v>0</v>
      </c>
      <c r="E150" s="931">
        <v>0</v>
      </c>
      <c r="F150" s="932">
        <v>0</v>
      </c>
      <c r="G150" s="933">
        <v>0</v>
      </c>
      <c r="H150" s="933">
        <v>0</v>
      </c>
      <c r="I150" s="933">
        <v>0</v>
      </c>
      <c r="J150" s="933">
        <v>0</v>
      </c>
      <c r="K150" s="933">
        <v>0</v>
      </c>
      <c r="L150" s="933">
        <v>0</v>
      </c>
      <c r="M150" s="934">
        <v>0</v>
      </c>
      <c r="N150" s="935">
        <v>0</v>
      </c>
      <c r="O150" s="935">
        <v>0</v>
      </c>
      <c r="P150" s="912"/>
    </row>
    <row r="151" spans="1:16">
      <c r="A151" s="929" t="s">
        <v>3944</v>
      </c>
      <c r="B151" s="930">
        <v>0</v>
      </c>
      <c r="C151" s="931">
        <v>82</v>
      </c>
      <c r="D151" s="931">
        <v>0</v>
      </c>
      <c r="E151" s="931">
        <v>0</v>
      </c>
      <c r="F151" s="932">
        <v>0</v>
      </c>
      <c r="G151" s="933">
        <v>0</v>
      </c>
      <c r="H151" s="933">
        <v>0</v>
      </c>
      <c r="I151" s="933">
        <v>0</v>
      </c>
      <c r="J151" s="933">
        <v>0</v>
      </c>
      <c r="K151" s="933">
        <v>82</v>
      </c>
      <c r="L151" s="933">
        <v>0</v>
      </c>
      <c r="M151" s="934">
        <v>0.75245009471874602</v>
      </c>
      <c r="N151" s="935">
        <v>7.0755450434173195E-2</v>
      </c>
      <c r="O151" s="935">
        <v>2.87331778412886E-2</v>
      </c>
      <c r="P151" s="912"/>
    </row>
    <row r="152" spans="1:16">
      <c r="A152" s="929" t="s">
        <v>3945</v>
      </c>
      <c r="B152" s="930">
        <v>0</v>
      </c>
      <c r="C152" s="931">
        <v>703</v>
      </c>
      <c r="D152" s="931">
        <v>0</v>
      </c>
      <c r="E152" s="931">
        <v>0</v>
      </c>
      <c r="F152" s="932">
        <v>0</v>
      </c>
      <c r="G152" s="933">
        <v>0</v>
      </c>
      <c r="H152" s="933">
        <v>0</v>
      </c>
      <c r="I152" s="933">
        <v>0</v>
      </c>
      <c r="J152" s="933">
        <v>0</v>
      </c>
      <c r="K152" s="933">
        <v>685</v>
      </c>
      <c r="L152" s="933">
        <v>18</v>
      </c>
      <c r="M152" s="934">
        <v>1.0051137172453799</v>
      </c>
      <c r="N152" s="935">
        <v>0.103511711179002</v>
      </c>
      <c r="O152" s="935">
        <v>1.5001697272319101E-3</v>
      </c>
      <c r="P152" s="912"/>
    </row>
    <row r="153" spans="1:16">
      <c r="A153" s="929" t="s">
        <v>3947</v>
      </c>
      <c r="B153" s="930">
        <v>0</v>
      </c>
      <c r="C153" s="931">
        <v>92</v>
      </c>
      <c r="D153" s="931">
        <v>0</v>
      </c>
      <c r="E153" s="931">
        <v>0</v>
      </c>
      <c r="F153" s="932">
        <v>0</v>
      </c>
      <c r="G153" s="933">
        <v>0</v>
      </c>
      <c r="H153" s="933">
        <v>0</v>
      </c>
      <c r="I153" s="933">
        <v>0</v>
      </c>
      <c r="J153" s="933">
        <v>0</v>
      </c>
      <c r="K153" s="933">
        <v>90</v>
      </c>
      <c r="L153" s="933">
        <v>2</v>
      </c>
      <c r="M153" s="934">
        <v>0.52823494628954404</v>
      </c>
      <c r="N153" s="935">
        <v>2.9171183601064399E-2</v>
      </c>
      <c r="O153" s="935">
        <v>3.3113235439045999E-2</v>
      </c>
      <c r="P153" s="912"/>
    </row>
    <row r="154" spans="1:16">
      <c r="A154" s="929" t="s">
        <v>3949</v>
      </c>
      <c r="B154" s="930">
        <v>0</v>
      </c>
      <c r="C154" s="931">
        <v>384</v>
      </c>
      <c r="D154" s="931">
        <v>0</v>
      </c>
      <c r="E154" s="931">
        <v>0</v>
      </c>
      <c r="F154" s="932">
        <v>0</v>
      </c>
      <c r="G154" s="933">
        <v>0</v>
      </c>
      <c r="H154" s="933">
        <v>0</v>
      </c>
      <c r="I154" s="933">
        <v>0</v>
      </c>
      <c r="J154" s="933">
        <v>0</v>
      </c>
      <c r="K154" s="933">
        <v>375</v>
      </c>
      <c r="L154" s="933">
        <v>9</v>
      </c>
      <c r="M154" s="934">
        <v>1.10993397063171</v>
      </c>
      <c r="N154" s="935">
        <v>7.6787884760684596E-3</v>
      </c>
      <c r="O154" s="935">
        <v>0.11169146874281401</v>
      </c>
      <c r="P154" s="912"/>
    </row>
    <row r="155" spans="1:16">
      <c r="A155" s="924"/>
      <c r="B155" s="925"/>
      <c r="C155" s="926"/>
      <c r="D155" s="926"/>
      <c r="E155" s="926"/>
      <c r="F155" s="925"/>
      <c r="G155" s="926"/>
      <c r="H155" s="926"/>
      <c r="I155" s="926"/>
      <c r="J155" s="926"/>
      <c r="K155" s="926"/>
      <c r="L155" s="926"/>
      <c r="M155" s="927"/>
      <c r="N155" s="928"/>
      <c r="O155" s="928"/>
      <c r="P155" s="912"/>
    </row>
    <row r="156" spans="1:16">
      <c r="A156" s="917" t="s">
        <v>4212</v>
      </c>
      <c r="B156" s="918">
        <v>4276</v>
      </c>
      <c r="C156" s="919">
        <v>44867</v>
      </c>
      <c r="D156" s="919">
        <v>4089</v>
      </c>
      <c r="E156" s="919">
        <v>819</v>
      </c>
      <c r="F156" s="920">
        <v>0</v>
      </c>
      <c r="G156" s="921">
        <v>0</v>
      </c>
      <c r="H156" s="921">
        <v>6632</v>
      </c>
      <c r="I156" s="921">
        <v>0</v>
      </c>
      <c r="J156" s="921">
        <v>9074</v>
      </c>
      <c r="K156" s="921">
        <v>27853</v>
      </c>
      <c r="L156" s="921">
        <v>0</v>
      </c>
      <c r="M156" s="922">
        <v>525.37277472301298</v>
      </c>
      <c r="N156" s="923">
        <v>2.8720037668495301E-2</v>
      </c>
      <c r="O156" s="923">
        <v>58.3201521656705</v>
      </c>
      <c r="P156" s="912"/>
    </row>
    <row r="157" spans="1:16">
      <c r="A157" s="929" t="s">
        <v>3951</v>
      </c>
      <c r="B157" s="930">
        <v>0</v>
      </c>
      <c r="C157" s="931">
        <v>24313</v>
      </c>
      <c r="D157" s="931">
        <v>4000</v>
      </c>
      <c r="E157" s="931">
        <v>142</v>
      </c>
      <c r="F157" s="932">
        <v>0</v>
      </c>
      <c r="G157" s="933">
        <v>0</v>
      </c>
      <c r="H157" s="933">
        <v>0</v>
      </c>
      <c r="I157" s="933">
        <v>0</v>
      </c>
      <c r="J157" s="933">
        <v>3353</v>
      </c>
      <c r="K157" s="933">
        <v>16380</v>
      </c>
      <c r="L157" s="933">
        <v>438</v>
      </c>
      <c r="M157" s="934">
        <v>322.85404553069901</v>
      </c>
      <c r="N157" s="935">
        <v>0</v>
      </c>
      <c r="O157" s="935">
        <v>35.872671725633197</v>
      </c>
      <c r="P157" s="912"/>
    </row>
    <row r="158" spans="1:16">
      <c r="A158" s="929" t="s">
        <v>3952</v>
      </c>
      <c r="B158" s="930">
        <v>0</v>
      </c>
      <c r="C158" s="931">
        <v>3</v>
      </c>
      <c r="D158" s="931">
        <v>0</v>
      </c>
      <c r="E158" s="931">
        <v>0</v>
      </c>
      <c r="F158" s="932">
        <v>0</v>
      </c>
      <c r="G158" s="933">
        <v>0</v>
      </c>
      <c r="H158" s="933">
        <v>0</v>
      </c>
      <c r="I158" s="933">
        <v>0</v>
      </c>
      <c r="J158" s="933">
        <v>0</v>
      </c>
      <c r="K158" s="933">
        <v>3</v>
      </c>
      <c r="L158" s="933">
        <v>0</v>
      </c>
      <c r="M158" s="934">
        <v>5.9065076705758703E-2</v>
      </c>
      <c r="N158" s="935">
        <v>0</v>
      </c>
      <c r="O158" s="935">
        <v>6.5635163102394801E-3</v>
      </c>
      <c r="P158" s="912"/>
    </row>
    <row r="159" spans="1:16">
      <c r="A159" s="929" t="s">
        <v>3953</v>
      </c>
      <c r="B159" s="930">
        <v>0</v>
      </c>
      <c r="C159" s="931">
        <v>9885</v>
      </c>
      <c r="D159" s="931">
        <v>0</v>
      </c>
      <c r="E159" s="931">
        <v>622</v>
      </c>
      <c r="F159" s="932">
        <v>0</v>
      </c>
      <c r="G159" s="933">
        <v>0</v>
      </c>
      <c r="H159" s="933">
        <v>6552.4667188723597</v>
      </c>
      <c r="I159" s="933">
        <v>0</v>
      </c>
      <c r="J159" s="933">
        <v>0</v>
      </c>
      <c r="K159" s="933">
        <v>2630.5332811276398</v>
      </c>
      <c r="L159" s="933">
        <v>80</v>
      </c>
      <c r="M159" s="934">
        <v>51.848492778705896</v>
      </c>
      <c r="N159" s="935">
        <v>0</v>
      </c>
      <c r="O159" s="935">
        <v>5.7609436420784297</v>
      </c>
      <c r="P159" s="912"/>
    </row>
    <row r="160" spans="1:16">
      <c r="A160" s="929" t="s">
        <v>3954</v>
      </c>
      <c r="B160" s="930">
        <v>0</v>
      </c>
      <c r="C160" s="931">
        <v>238</v>
      </c>
      <c r="D160" s="931">
        <v>0</v>
      </c>
      <c r="E160" s="931">
        <v>0</v>
      </c>
      <c r="F160" s="932">
        <v>0</v>
      </c>
      <c r="G160" s="933">
        <v>0</v>
      </c>
      <c r="H160" s="933">
        <v>0</v>
      </c>
      <c r="I160" s="933">
        <v>0</v>
      </c>
      <c r="J160" s="933">
        <v>0</v>
      </c>
      <c r="K160" s="933">
        <v>235</v>
      </c>
      <c r="L160" s="933">
        <v>6</v>
      </c>
      <c r="M160" s="934">
        <v>4.6267643419511</v>
      </c>
      <c r="N160" s="935">
        <v>0</v>
      </c>
      <c r="O160" s="935">
        <v>0.51414211096875895</v>
      </c>
      <c r="P160" s="912"/>
    </row>
    <row r="161" spans="1:16">
      <c r="A161" s="929" t="s">
        <v>4273</v>
      </c>
      <c r="B161" s="930">
        <v>0</v>
      </c>
      <c r="C161" s="931">
        <v>0</v>
      </c>
      <c r="D161" s="931">
        <v>0</v>
      </c>
      <c r="E161" s="931">
        <v>0</v>
      </c>
      <c r="F161" s="932">
        <v>0</v>
      </c>
      <c r="G161" s="933">
        <v>0</v>
      </c>
      <c r="H161" s="933">
        <v>0</v>
      </c>
      <c r="I161" s="933">
        <v>0</v>
      </c>
      <c r="J161" s="933">
        <v>0</v>
      </c>
      <c r="K161" s="933">
        <v>0</v>
      </c>
      <c r="L161" s="933">
        <v>0</v>
      </c>
      <c r="M161" s="934">
        <v>0</v>
      </c>
      <c r="N161" s="935">
        <v>0</v>
      </c>
      <c r="O161" s="935">
        <v>0</v>
      </c>
      <c r="P161" s="912"/>
    </row>
    <row r="162" spans="1:16">
      <c r="A162" s="929" t="s">
        <v>3955</v>
      </c>
      <c r="B162" s="930">
        <v>0</v>
      </c>
      <c r="C162" s="931">
        <v>3244</v>
      </c>
      <c r="D162" s="931">
        <v>-781</v>
      </c>
      <c r="E162" s="931">
        <v>0</v>
      </c>
      <c r="F162" s="932">
        <v>0</v>
      </c>
      <c r="G162" s="933">
        <v>0</v>
      </c>
      <c r="H162" s="933">
        <v>0</v>
      </c>
      <c r="I162" s="933">
        <v>0</v>
      </c>
      <c r="J162" s="933">
        <v>3443</v>
      </c>
      <c r="K162" s="933">
        <v>567</v>
      </c>
      <c r="L162" s="933">
        <v>15</v>
      </c>
      <c r="M162" s="934">
        <v>11.1508820340987</v>
      </c>
      <c r="N162" s="935">
        <v>0</v>
      </c>
      <c r="O162" s="935">
        <v>1.2392628363063001</v>
      </c>
      <c r="P162" s="912"/>
    </row>
    <row r="163" spans="1:16">
      <c r="A163" s="929" t="s">
        <v>3956</v>
      </c>
      <c r="B163" s="930">
        <v>7</v>
      </c>
      <c r="C163" s="931">
        <v>38</v>
      </c>
      <c r="D163" s="931">
        <v>0</v>
      </c>
      <c r="E163" s="931">
        <v>0</v>
      </c>
      <c r="F163" s="932">
        <v>0</v>
      </c>
      <c r="G163" s="933">
        <v>0</v>
      </c>
      <c r="H163" s="933">
        <v>0</v>
      </c>
      <c r="I163" s="933">
        <v>0</v>
      </c>
      <c r="J163" s="933">
        <v>0</v>
      </c>
      <c r="K163" s="933">
        <v>44</v>
      </c>
      <c r="L163" s="933">
        <v>1</v>
      </c>
      <c r="M163" s="934">
        <v>0.865324179012954</v>
      </c>
      <c r="N163" s="935">
        <v>0</v>
      </c>
      <c r="O163" s="935">
        <v>9.6168544616361706E-2</v>
      </c>
      <c r="P163" s="912"/>
    </row>
    <row r="164" spans="1:16">
      <c r="A164" s="929" t="s">
        <v>3957</v>
      </c>
      <c r="B164" s="930">
        <v>0</v>
      </c>
      <c r="C164" s="931">
        <v>1350</v>
      </c>
      <c r="D164" s="931">
        <v>289</v>
      </c>
      <c r="E164" s="931">
        <v>0</v>
      </c>
      <c r="F164" s="932">
        <v>0</v>
      </c>
      <c r="G164" s="933">
        <v>0</v>
      </c>
      <c r="H164" s="933">
        <v>0</v>
      </c>
      <c r="I164" s="933">
        <v>0</v>
      </c>
      <c r="J164" s="933">
        <v>0</v>
      </c>
      <c r="K164" s="933">
        <v>1034</v>
      </c>
      <c r="L164" s="933">
        <v>27</v>
      </c>
      <c r="M164" s="934">
        <v>20.380408002365201</v>
      </c>
      <c r="N164" s="935">
        <v>0</v>
      </c>
      <c r="O164" s="935">
        <v>2.26222528826254</v>
      </c>
      <c r="P164" s="912"/>
    </row>
    <row r="165" spans="1:16">
      <c r="A165" s="929" t="s">
        <v>3958</v>
      </c>
      <c r="B165" s="930">
        <v>0</v>
      </c>
      <c r="C165" s="931">
        <v>76</v>
      </c>
      <c r="D165" s="931">
        <v>0</v>
      </c>
      <c r="E165" s="931">
        <v>0</v>
      </c>
      <c r="F165" s="932">
        <v>0</v>
      </c>
      <c r="G165" s="933">
        <v>0</v>
      </c>
      <c r="H165" s="933">
        <v>0</v>
      </c>
      <c r="I165" s="933">
        <v>0</v>
      </c>
      <c r="J165" s="933">
        <v>76</v>
      </c>
      <c r="K165" s="933">
        <v>0</v>
      </c>
      <c r="L165" s="933">
        <v>0</v>
      </c>
      <c r="M165" s="934">
        <v>0</v>
      </c>
      <c r="N165" s="935">
        <v>0</v>
      </c>
      <c r="O165" s="935">
        <v>0</v>
      </c>
      <c r="P165" s="912"/>
    </row>
    <row r="166" spans="1:16">
      <c r="A166" s="929" t="s">
        <v>3959</v>
      </c>
      <c r="B166" s="930">
        <v>0</v>
      </c>
      <c r="C166" s="931">
        <v>15</v>
      </c>
      <c r="D166" s="931">
        <v>0</v>
      </c>
      <c r="E166" s="931">
        <v>0</v>
      </c>
      <c r="F166" s="932">
        <v>0</v>
      </c>
      <c r="G166" s="933">
        <v>0</v>
      </c>
      <c r="H166" s="933">
        <v>0</v>
      </c>
      <c r="I166" s="933">
        <v>0</v>
      </c>
      <c r="J166" s="933">
        <v>0</v>
      </c>
      <c r="K166" s="933">
        <v>15</v>
      </c>
      <c r="L166" s="933">
        <v>0</v>
      </c>
      <c r="M166" s="934">
        <v>0.29565388784862501</v>
      </c>
      <c r="N166" s="935">
        <v>0</v>
      </c>
      <c r="O166" s="935">
        <v>3.2850431983180599E-2</v>
      </c>
      <c r="P166" s="912"/>
    </row>
    <row r="167" spans="1:16">
      <c r="A167" s="929" t="s">
        <v>3960</v>
      </c>
      <c r="B167" s="930">
        <v>0</v>
      </c>
      <c r="C167" s="931">
        <v>12</v>
      </c>
      <c r="D167" s="931">
        <v>0</v>
      </c>
      <c r="E167" s="931">
        <v>0</v>
      </c>
      <c r="F167" s="932">
        <v>0</v>
      </c>
      <c r="G167" s="933">
        <v>0</v>
      </c>
      <c r="H167" s="933">
        <v>0</v>
      </c>
      <c r="I167" s="933">
        <v>0</v>
      </c>
      <c r="J167" s="933">
        <v>0</v>
      </c>
      <c r="K167" s="933">
        <v>12</v>
      </c>
      <c r="L167" s="933">
        <v>0</v>
      </c>
      <c r="M167" s="934">
        <v>0.2365231102789</v>
      </c>
      <c r="N167" s="935">
        <v>0</v>
      </c>
      <c r="O167" s="935">
        <v>2.62540652409579E-2</v>
      </c>
      <c r="P167" s="912"/>
    </row>
    <row r="168" spans="1:16">
      <c r="A168" s="929" t="s">
        <v>3961</v>
      </c>
      <c r="B168" s="930">
        <v>0</v>
      </c>
      <c r="C168" s="931">
        <v>2</v>
      </c>
      <c r="D168" s="931">
        <v>0</v>
      </c>
      <c r="E168" s="931">
        <v>0</v>
      </c>
      <c r="F168" s="932">
        <v>0</v>
      </c>
      <c r="G168" s="933">
        <v>0</v>
      </c>
      <c r="H168" s="933">
        <v>0</v>
      </c>
      <c r="I168" s="933">
        <v>0</v>
      </c>
      <c r="J168" s="933">
        <v>2</v>
      </c>
      <c r="K168" s="933">
        <v>0</v>
      </c>
      <c r="L168" s="933">
        <v>0</v>
      </c>
      <c r="M168" s="934">
        <v>0</v>
      </c>
      <c r="N168" s="935">
        <v>0</v>
      </c>
      <c r="O168" s="935">
        <v>0</v>
      </c>
      <c r="P168" s="912"/>
    </row>
    <row r="169" spans="1:16">
      <c r="A169" s="929" t="s">
        <v>3963</v>
      </c>
      <c r="B169" s="930">
        <v>0</v>
      </c>
      <c r="C169" s="931">
        <v>0</v>
      </c>
      <c r="D169" s="931">
        <v>0</v>
      </c>
      <c r="E169" s="931">
        <v>0</v>
      </c>
      <c r="F169" s="932">
        <v>0</v>
      </c>
      <c r="G169" s="933">
        <v>0</v>
      </c>
      <c r="H169" s="933">
        <v>0</v>
      </c>
      <c r="I169" s="933">
        <v>0</v>
      </c>
      <c r="J169" s="933">
        <v>0</v>
      </c>
      <c r="K169" s="933">
        <v>0</v>
      </c>
      <c r="L169" s="933">
        <v>0</v>
      </c>
      <c r="M169" s="934">
        <v>0</v>
      </c>
      <c r="N169" s="935">
        <v>0</v>
      </c>
      <c r="O169" s="935">
        <v>0</v>
      </c>
      <c r="P169" s="912"/>
    </row>
    <row r="170" spans="1:16">
      <c r="A170" s="929" t="s">
        <v>3964</v>
      </c>
      <c r="B170" s="930">
        <v>0</v>
      </c>
      <c r="C170" s="931">
        <v>18</v>
      </c>
      <c r="D170" s="931">
        <v>0</v>
      </c>
      <c r="E170" s="931">
        <v>0</v>
      </c>
      <c r="F170" s="932">
        <v>0</v>
      </c>
      <c r="G170" s="933">
        <v>0</v>
      </c>
      <c r="H170" s="933">
        <v>0</v>
      </c>
      <c r="I170" s="933">
        <v>0</v>
      </c>
      <c r="J170" s="933">
        <v>0</v>
      </c>
      <c r="K170" s="933">
        <v>18</v>
      </c>
      <c r="L170" s="933">
        <v>0</v>
      </c>
      <c r="M170" s="934">
        <v>0.35478466541835002</v>
      </c>
      <c r="N170" s="935">
        <v>0</v>
      </c>
      <c r="O170" s="935">
        <v>3.9420518379816701E-2</v>
      </c>
      <c r="P170" s="912"/>
    </row>
    <row r="171" spans="1:16">
      <c r="A171" s="929" t="s">
        <v>3968</v>
      </c>
      <c r="B171" s="930">
        <v>14</v>
      </c>
      <c r="C171" s="931">
        <v>5</v>
      </c>
      <c r="D171" s="931">
        <v>0</v>
      </c>
      <c r="E171" s="931">
        <v>0</v>
      </c>
      <c r="F171" s="932">
        <v>0</v>
      </c>
      <c r="G171" s="933">
        <v>0</v>
      </c>
      <c r="H171" s="933">
        <v>0</v>
      </c>
      <c r="I171" s="933">
        <v>0</v>
      </c>
      <c r="J171" s="933">
        <v>19</v>
      </c>
      <c r="K171" s="933">
        <v>0</v>
      </c>
      <c r="L171" s="933">
        <v>0</v>
      </c>
      <c r="M171" s="934">
        <v>0</v>
      </c>
      <c r="N171" s="935">
        <v>0</v>
      </c>
      <c r="O171" s="935">
        <v>0</v>
      </c>
      <c r="P171" s="912"/>
    </row>
    <row r="172" spans="1:16">
      <c r="A172" s="929" t="s">
        <v>3969</v>
      </c>
      <c r="B172" s="930">
        <v>0</v>
      </c>
      <c r="C172" s="931">
        <v>395</v>
      </c>
      <c r="D172" s="931">
        <v>81</v>
      </c>
      <c r="E172" s="931">
        <v>0</v>
      </c>
      <c r="F172" s="932">
        <v>0</v>
      </c>
      <c r="G172" s="933">
        <v>0</v>
      </c>
      <c r="H172" s="933">
        <v>0</v>
      </c>
      <c r="I172" s="933">
        <v>0</v>
      </c>
      <c r="J172" s="933">
        <v>0</v>
      </c>
      <c r="K172" s="933">
        <v>306</v>
      </c>
      <c r="L172" s="933">
        <v>8</v>
      </c>
      <c r="M172" s="934">
        <v>6.0313393121119496</v>
      </c>
      <c r="N172" s="935">
        <v>0</v>
      </c>
      <c r="O172" s="935">
        <v>0.67014881245688396</v>
      </c>
      <c r="P172" s="912"/>
    </row>
    <row r="173" spans="1:16">
      <c r="A173" s="929" t="s">
        <v>3970</v>
      </c>
      <c r="B173" s="930">
        <v>7</v>
      </c>
      <c r="C173" s="931">
        <v>45</v>
      </c>
      <c r="D173" s="931">
        <v>0</v>
      </c>
      <c r="E173" s="931">
        <v>0</v>
      </c>
      <c r="F173" s="932">
        <v>0</v>
      </c>
      <c r="G173" s="933">
        <v>0</v>
      </c>
      <c r="H173" s="933">
        <v>0</v>
      </c>
      <c r="I173" s="933">
        <v>0</v>
      </c>
      <c r="J173" s="933">
        <v>0</v>
      </c>
      <c r="K173" s="933">
        <v>51</v>
      </c>
      <c r="L173" s="933">
        <v>1</v>
      </c>
      <c r="M173" s="934">
        <v>1.00522321868533</v>
      </c>
      <c r="N173" s="935">
        <v>0</v>
      </c>
      <c r="O173" s="935">
        <v>0.11169146874281401</v>
      </c>
      <c r="P173" s="912"/>
    </row>
    <row r="174" spans="1:16">
      <c r="A174" s="929" t="s">
        <v>4214</v>
      </c>
      <c r="B174" s="930">
        <v>0</v>
      </c>
      <c r="C174" s="931">
        <v>0</v>
      </c>
      <c r="D174" s="931">
        <v>0</v>
      </c>
      <c r="E174" s="931">
        <v>0</v>
      </c>
      <c r="F174" s="932">
        <v>0</v>
      </c>
      <c r="G174" s="933">
        <v>0</v>
      </c>
      <c r="H174" s="933">
        <v>0</v>
      </c>
      <c r="I174" s="933">
        <v>0</v>
      </c>
      <c r="J174" s="933">
        <v>0</v>
      </c>
      <c r="K174" s="933">
        <v>0</v>
      </c>
      <c r="L174" s="933">
        <v>0</v>
      </c>
      <c r="M174" s="934">
        <v>0</v>
      </c>
      <c r="N174" s="935">
        <v>0</v>
      </c>
      <c r="O174" s="935">
        <v>0</v>
      </c>
      <c r="P174" s="912"/>
    </row>
    <row r="175" spans="1:16">
      <c r="A175" s="929" t="s">
        <v>3972</v>
      </c>
      <c r="B175" s="930">
        <v>3898</v>
      </c>
      <c r="C175" s="931">
        <v>3342</v>
      </c>
      <c r="D175" s="931">
        <v>500</v>
      </c>
      <c r="E175" s="931">
        <v>0</v>
      </c>
      <c r="F175" s="932">
        <v>0</v>
      </c>
      <c r="G175" s="933">
        <v>0</v>
      </c>
      <c r="H175" s="933">
        <v>0</v>
      </c>
      <c r="I175" s="933">
        <v>0</v>
      </c>
      <c r="J175" s="933">
        <v>0</v>
      </c>
      <c r="K175" s="933">
        <v>6557</v>
      </c>
      <c r="L175" s="933">
        <v>183</v>
      </c>
      <c r="M175" s="934">
        <v>105.54613843172</v>
      </c>
      <c r="N175" s="935">
        <v>2.8720037668495301E-2</v>
      </c>
      <c r="O175" s="935">
        <v>11.674695312243401</v>
      </c>
      <c r="P175" s="912"/>
    </row>
    <row r="176" spans="1:16">
      <c r="A176" s="929" t="s">
        <v>3973</v>
      </c>
      <c r="B176" s="930">
        <v>0</v>
      </c>
      <c r="C176" s="931">
        <v>0</v>
      </c>
      <c r="D176" s="931">
        <v>0</v>
      </c>
      <c r="E176" s="931">
        <v>0</v>
      </c>
      <c r="F176" s="932">
        <v>0</v>
      </c>
      <c r="G176" s="933">
        <v>0</v>
      </c>
      <c r="H176" s="933">
        <v>0</v>
      </c>
      <c r="I176" s="933">
        <v>0</v>
      </c>
      <c r="J176" s="933">
        <v>0</v>
      </c>
      <c r="K176" s="933">
        <v>0</v>
      </c>
      <c r="L176" s="933">
        <v>0</v>
      </c>
      <c r="M176" s="934">
        <v>0</v>
      </c>
      <c r="N176" s="935">
        <v>0</v>
      </c>
      <c r="O176" s="935">
        <v>0</v>
      </c>
      <c r="P176" s="912"/>
    </row>
    <row r="177" spans="1:16">
      <c r="A177" s="929" t="s">
        <v>3974</v>
      </c>
      <c r="B177" s="930">
        <v>0</v>
      </c>
      <c r="C177" s="931">
        <v>6</v>
      </c>
      <c r="D177" s="931">
        <v>0</v>
      </c>
      <c r="E177" s="931">
        <v>0</v>
      </c>
      <c r="F177" s="932">
        <v>0</v>
      </c>
      <c r="G177" s="933">
        <v>0</v>
      </c>
      <c r="H177" s="933">
        <v>0</v>
      </c>
      <c r="I177" s="933">
        <v>0</v>
      </c>
      <c r="J177" s="933">
        <v>0</v>
      </c>
      <c r="K177" s="933">
        <v>6</v>
      </c>
      <c r="L177" s="933">
        <v>0</v>
      </c>
      <c r="M177" s="934">
        <v>0.118130153411517</v>
      </c>
      <c r="N177" s="935">
        <v>0</v>
      </c>
      <c r="O177" s="935">
        <v>1.31138924476857E-2</v>
      </c>
      <c r="P177" s="912"/>
    </row>
    <row r="178" spans="1:16">
      <c r="A178" s="929" t="s">
        <v>4215</v>
      </c>
      <c r="B178" s="930">
        <v>0</v>
      </c>
      <c r="C178" s="931">
        <v>639</v>
      </c>
      <c r="D178" s="931">
        <v>0</v>
      </c>
      <c r="E178" s="931">
        <v>0</v>
      </c>
      <c r="F178" s="932">
        <v>0</v>
      </c>
      <c r="G178" s="933">
        <v>0</v>
      </c>
      <c r="H178" s="933">
        <v>0</v>
      </c>
      <c r="I178" s="933">
        <v>0</v>
      </c>
      <c r="J178" s="933">
        <v>639</v>
      </c>
      <c r="K178" s="933">
        <v>0</v>
      </c>
      <c r="L178" s="933">
        <v>0</v>
      </c>
      <c r="M178" s="934">
        <v>0</v>
      </c>
      <c r="N178" s="935">
        <v>0</v>
      </c>
      <c r="O178" s="935">
        <v>0</v>
      </c>
      <c r="P178" s="912"/>
    </row>
    <row r="179" spans="1:16">
      <c r="A179" s="929" t="s">
        <v>4216</v>
      </c>
      <c r="B179" s="930">
        <v>350</v>
      </c>
      <c r="C179" s="931">
        <v>8</v>
      </c>
      <c r="D179" s="931">
        <v>0</v>
      </c>
      <c r="E179" s="931">
        <v>44</v>
      </c>
      <c r="F179" s="932">
        <v>0</v>
      </c>
      <c r="G179" s="933">
        <v>0</v>
      </c>
      <c r="H179" s="933">
        <v>0</v>
      </c>
      <c r="I179" s="933">
        <v>0</v>
      </c>
      <c r="J179" s="933">
        <v>314</v>
      </c>
      <c r="K179" s="933">
        <v>0</v>
      </c>
      <c r="L179" s="933">
        <v>0</v>
      </c>
      <c r="M179" s="934">
        <v>0</v>
      </c>
      <c r="N179" s="935">
        <v>0</v>
      </c>
      <c r="O179" s="935">
        <v>0</v>
      </c>
      <c r="P179" s="912"/>
    </row>
    <row r="180" spans="1:16">
      <c r="A180" s="929" t="s">
        <v>3977</v>
      </c>
      <c r="B180" s="930">
        <v>0</v>
      </c>
      <c r="C180" s="931">
        <v>1239</v>
      </c>
      <c r="D180" s="931">
        <v>0</v>
      </c>
      <c r="E180" s="931">
        <v>11</v>
      </c>
      <c r="F180" s="932">
        <v>0</v>
      </c>
      <c r="G180" s="933">
        <v>0</v>
      </c>
      <c r="H180" s="933">
        <v>0</v>
      </c>
      <c r="I180" s="933">
        <v>0</v>
      </c>
      <c r="J180" s="933">
        <v>1228</v>
      </c>
      <c r="K180" s="933">
        <v>0</v>
      </c>
      <c r="L180" s="933">
        <v>0</v>
      </c>
      <c r="M180" s="934">
        <v>0</v>
      </c>
      <c r="N180" s="935">
        <v>0</v>
      </c>
      <c r="O180" s="935">
        <v>0</v>
      </c>
      <c r="P180" s="912"/>
    </row>
    <row r="181" spans="1:16">
      <c r="A181" s="924"/>
      <c r="B181" s="925"/>
      <c r="C181" s="926"/>
      <c r="D181" s="926"/>
      <c r="E181" s="926"/>
      <c r="F181" s="925"/>
      <c r="G181" s="926"/>
      <c r="H181" s="926"/>
      <c r="I181" s="926"/>
      <c r="J181" s="926"/>
      <c r="K181" s="926"/>
      <c r="L181" s="926"/>
      <c r="M181" s="927"/>
      <c r="N181" s="928"/>
      <c r="O181" s="928"/>
      <c r="P181" s="912"/>
    </row>
    <row r="182" spans="1:16">
      <c r="A182" s="917" t="s">
        <v>4217</v>
      </c>
      <c r="B182" s="918">
        <v>78522</v>
      </c>
      <c r="C182" s="919">
        <v>31130</v>
      </c>
      <c r="D182" s="919">
        <v>-1</v>
      </c>
      <c r="E182" s="919">
        <v>98</v>
      </c>
      <c r="F182" s="920">
        <v>0</v>
      </c>
      <c r="G182" s="921">
        <v>0</v>
      </c>
      <c r="H182" s="921">
        <v>0</v>
      </c>
      <c r="I182" s="921">
        <v>6911</v>
      </c>
      <c r="J182" s="921">
        <v>0</v>
      </c>
      <c r="K182" s="921">
        <v>100050</v>
      </c>
      <c r="L182" s="921">
        <v>0</v>
      </c>
      <c r="M182" s="922">
        <v>67.934119553672105</v>
      </c>
      <c r="N182" s="923">
        <v>3.04946416565378</v>
      </c>
      <c r="O182" s="923">
        <v>0.45185232635809203</v>
      </c>
      <c r="P182" s="912"/>
    </row>
    <row r="183" spans="1:16">
      <c r="A183" s="929" t="s">
        <v>3979</v>
      </c>
      <c r="B183" s="930">
        <v>0</v>
      </c>
      <c r="C183" s="931">
        <v>17</v>
      </c>
      <c r="D183" s="931">
        <v>0</v>
      </c>
      <c r="E183" s="931">
        <v>0</v>
      </c>
      <c r="F183" s="932">
        <v>0</v>
      </c>
      <c r="G183" s="933">
        <v>0</v>
      </c>
      <c r="H183" s="933">
        <v>0</v>
      </c>
      <c r="I183" s="933">
        <v>0</v>
      </c>
      <c r="J183" s="933">
        <v>0</v>
      </c>
      <c r="K183" s="933">
        <v>17</v>
      </c>
      <c r="L183" s="933">
        <v>0</v>
      </c>
      <c r="M183" s="934">
        <v>6.2547222495975803E-3</v>
      </c>
      <c r="N183" s="935">
        <v>6.51533567666415E-4</v>
      </c>
      <c r="O183" s="935">
        <v>7.8184028119969795E-5</v>
      </c>
      <c r="P183" s="912"/>
    </row>
    <row r="184" spans="1:16">
      <c r="A184" s="929" t="s">
        <v>3980</v>
      </c>
      <c r="B184" s="930">
        <v>5925</v>
      </c>
      <c r="C184" s="931">
        <v>161</v>
      </c>
      <c r="D184" s="931">
        <v>0</v>
      </c>
      <c r="E184" s="931">
        <v>0</v>
      </c>
      <c r="F184" s="932">
        <v>0</v>
      </c>
      <c r="G184" s="933">
        <v>0</v>
      </c>
      <c r="H184" s="933">
        <v>0</v>
      </c>
      <c r="I184" s="933">
        <v>447</v>
      </c>
      <c r="J184" s="933">
        <v>0</v>
      </c>
      <c r="K184" s="933">
        <v>5494</v>
      </c>
      <c r="L184" s="933">
        <v>145</v>
      </c>
      <c r="M184" s="934">
        <v>2.5868839175235201</v>
      </c>
      <c r="N184" s="935">
        <v>0.21729824907197501</v>
      </c>
      <c r="O184" s="935">
        <v>2.0695071340188099E-2</v>
      </c>
      <c r="P184" s="912"/>
    </row>
    <row r="185" spans="1:16">
      <c r="A185" s="929" t="s">
        <v>3981</v>
      </c>
      <c r="B185" s="930">
        <v>1107</v>
      </c>
      <c r="C185" s="931">
        <v>59</v>
      </c>
      <c r="D185" s="931">
        <v>0</v>
      </c>
      <c r="E185" s="931">
        <v>0</v>
      </c>
      <c r="F185" s="932">
        <v>0</v>
      </c>
      <c r="G185" s="933">
        <v>0</v>
      </c>
      <c r="H185" s="933">
        <v>0</v>
      </c>
      <c r="I185" s="933">
        <v>117</v>
      </c>
      <c r="J185" s="933">
        <v>0</v>
      </c>
      <c r="K185" s="933">
        <v>1022</v>
      </c>
      <c r="L185" s="933">
        <v>27</v>
      </c>
      <c r="M185" s="934">
        <v>0.65221422861710598</v>
      </c>
      <c r="N185" s="935">
        <v>3.6079936051159098E-2</v>
      </c>
      <c r="O185" s="935">
        <v>4.1630695443645102E-3</v>
      </c>
      <c r="P185" s="912"/>
    </row>
    <row r="186" spans="1:16">
      <c r="A186" s="929" t="s">
        <v>3982</v>
      </c>
      <c r="B186" s="930">
        <v>1441</v>
      </c>
      <c r="C186" s="931">
        <v>317</v>
      </c>
      <c r="D186" s="931">
        <v>0</v>
      </c>
      <c r="E186" s="931">
        <v>0</v>
      </c>
      <c r="F186" s="932">
        <v>0</v>
      </c>
      <c r="G186" s="933">
        <v>0</v>
      </c>
      <c r="H186" s="933">
        <v>0</v>
      </c>
      <c r="I186" s="933">
        <v>176</v>
      </c>
      <c r="J186" s="933">
        <v>0</v>
      </c>
      <c r="K186" s="933">
        <v>1542</v>
      </c>
      <c r="L186" s="933">
        <v>40</v>
      </c>
      <c r="M186" s="934">
        <v>0.47008179757563801</v>
      </c>
      <c r="N186" s="935">
        <v>3.5256134818172899E-2</v>
      </c>
      <c r="O186" s="935">
        <v>5.8760224696954803E-3</v>
      </c>
      <c r="P186" s="912"/>
    </row>
    <row r="187" spans="1:16">
      <c r="A187" s="929" t="s">
        <v>3983</v>
      </c>
      <c r="B187" s="930">
        <v>0</v>
      </c>
      <c r="C187" s="931">
        <v>1</v>
      </c>
      <c r="D187" s="931">
        <v>0</v>
      </c>
      <c r="E187" s="931">
        <v>0</v>
      </c>
      <c r="F187" s="932">
        <v>0</v>
      </c>
      <c r="G187" s="933">
        <v>0</v>
      </c>
      <c r="H187" s="933">
        <v>0</v>
      </c>
      <c r="I187" s="933">
        <v>0</v>
      </c>
      <c r="J187" s="933">
        <v>0</v>
      </c>
      <c r="K187" s="933">
        <v>1</v>
      </c>
      <c r="L187" s="933">
        <v>0</v>
      </c>
      <c r="M187" s="934">
        <v>4.1435344874785101E-4</v>
      </c>
      <c r="N187" s="935">
        <v>4.7085619175892199E-5</v>
      </c>
      <c r="O187" s="935">
        <v>7.5336990681427496E-6</v>
      </c>
      <c r="P187" s="912"/>
    </row>
    <row r="188" spans="1:16">
      <c r="A188" s="929" t="s">
        <v>3984</v>
      </c>
      <c r="B188" s="930">
        <v>0</v>
      </c>
      <c r="C188" s="931">
        <v>1</v>
      </c>
      <c r="D188" s="931">
        <v>0</v>
      </c>
      <c r="E188" s="931">
        <v>0</v>
      </c>
      <c r="F188" s="932">
        <v>0</v>
      </c>
      <c r="G188" s="933">
        <v>0</v>
      </c>
      <c r="H188" s="933">
        <v>0</v>
      </c>
      <c r="I188" s="933">
        <v>0</v>
      </c>
      <c r="J188" s="933">
        <v>0</v>
      </c>
      <c r="K188" s="933">
        <v>1</v>
      </c>
      <c r="L188" s="933">
        <v>0</v>
      </c>
      <c r="M188" s="934">
        <v>3.2324825071449701E-4</v>
      </c>
      <c r="N188" s="935">
        <v>2.2075490292697298E-5</v>
      </c>
      <c r="O188" s="935">
        <v>1.57682073519267E-6</v>
      </c>
      <c r="P188" s="912"/>
    </row>
    <row r="189" spans="1:16">
      <c r="A189" s="929" t="s">
        <v>4218</v>
      </c>
      <c r="B189" s="930">
        <v>0</v>
      </c>
      <c r="C189" s="931">
        <v>0</v>
      </c>
      <c r="D189" s="931">
        <v>0</v>
      </c>
      <c r="E189" s="931">
        <v>0</v>
      </c>
      <c r="F189" s="932">
        <v>0</v>
      </c>
      <c r="G189" s="933">
        <v>0</v>
      </c>
      <c r="H189" s="933">
        <v>0</v>
      </c>
      <c r="I189" s="933">
        <v>0</v>
      </c>
      <c r="J189" s="933">
        <v>0</v>
      </c>
      <c r="K189" s="933">
        <v>0</v>
      </c>
      <c r="L189" s="933">
        <v>0</v>
      </c>
      <c r="M189" s="934">
        <v>0</v>
      </c>
      <c r="N189" s="935">
        <v>0</v>
      </c>
      <c r="O189" s="935">
        <v>0</v>
      </c>
      <c r="P189" s="912"/>
    </row>
    <row r="190" spans="1:16">
      <c r="A190" s="929" t="s">
        <v>3985</v>
      </c>
      <c r="B190" s="930">
        <v>0</v>
      </c>
      <c r="C190" s="931">
        <v>153</v>
      </c>
      <c r="D190" s="931">
        <v>0</v>
      </c>
      <c r="E190" s="931">
        <v>0</v>
      </c>
      <c r="F190" s="932">
        <v>0</v>
      </c>
      <c r="G190" s="933">
        <v>0</v>
      </c>
      <c r="H190" s="933">
        <v>0</v>
      </c>
      <c r="I190" s="933">
        <v>0</v>
      </c>
      <c r="J190" s="933">
        <v>0</v>
      </c>
      <c r="K190" s="933">
        <v>149</v>
      </c>
      <c r="L190" s="933">
        <v>4</v>
      </c>
      <c r="M190" s="934">
        <v>6.6763903945336905E-2</v>
      </c>
      <c r="N190" s="935">
        <v>1.4162040230829001E-3</v>
      </c>
      <c r="O190" s="935">
        <v>2.0231486044041501E-4</v>
      </c>
      <c r="P190" s="912"/>
    </row>
    <row r="191" spans="1:16">
      <c r="A191" s="929" t="s">
        <v>3986</v>
      </c>
      <c r="B191" s="930">
        <v>0</v>
      </c>
      <c r="C191" s="931">
        <v>325</v>
      </c>
      <c r="D191" s="931">
        <v>0</v>
      </c>
      <c r="E191" s="931">
        <v>1</v>
      </c>
      <c r="F191" s="932">
        <v>0</v>
      </c>
      <c r="G191" s="933">
        <v>0</v>
      </c>
      <c r="H191" s="933">
        <v>0</v>
      </c>
      <c r="I191" s="933">
        <v>0</v>
      </c>
      <c r="J191" s="933">
        <v>0</v>
      </c>
      <c r="K191" s="933">
        <v>316</v>
      </c>
      <c r="L191" s="933">
        <v>8</v>
      </c>
      <c r="M191" s="934">
        <v>0.14117801649091699</v>
      </c>
      <c r="N191" s="935">
        <v>3.3218356821392201E-3</v>
      </c>
      <c r="O191" s="935">
        <v>4.15229460267403E-4</v>
      </c>
      <c r="P191" s="912"/>
    </row>
    <row r="192" spans="1:16">
      <c r="A192" s="929" t="s">
        <v>3987</v>
      </c>
      <c r="B192" s="930">
        <v>2959</v>
      </c>
      <c r="C192" s="931">
        <v>18</v>
      </c>
      <c r="D192" s="931">
        <v>0</v>
      </c>
      <c r="E192" s="931">
        <v>0</v>
      </c>
      <c r="F192" s="932">
        <v>0</v>
      </c>
      <c r="G192" s="933">
        <v>0</v>
      </c>
      <c r="H192" s="933">
        <v>0</v>
      </c>
      <c r="I192" s="933">
        <v>298</v>
      </c>
      <c r="J192" s="933">
        <v>0</v>
      </c>
      <c r="K192" s="933">
        <v>2611</v>
      </c>
      <c r="L192" s="933">
        <v>68</v>
      </c>
      <c r="M192" s="934">
        <v>1.6411134106413501</v>
      </c>
      <c r="N192" s="935">
        <v>7.0333431884629302E-2</v>
      </c>
      <c r="O192" s="935">
        <v>1.8755581835901099E-2</v>
      </c>
      <c r="P192" s="912"/>
    </row>
    <row r="193" spans="1:16">
      <c r="A193" s="929" t="s">
        <v>3988</v>
      </c>
      <c r="B193" s="930">
        <v>5938</v>
      </c>
      <c r="C193" s="931">
        <v>0</v>
      </c>
      <c r="D193" s="931">
        <v>0</v>
      </c>
      <c r="E193" s="931">
        <v>1</v>
      </c>
      <c r="F193" s="932">
        <v>0</v>
      </c>
      <c r="G193" s="933">
        <v>0</v>
      </c>
      <c r="H193" s="933">
        <v>0</v>
      </c>
      <c r="I193" s="933">
        <v>594</v>
      </c>
      <c r="J193" s="933">
        <v>0</v>
      </c>
      <c r="K193" s="933">
        <v>5207</v>
      </c>
      <c r="L193" s="933">
        <v>136</v>
      </c>
      <c r="M193" s="934">
        <v>1.6078906737623599</v>
      </c>
      <c r="N193" s="935">
        <v>8.5754169267325903E-2</v>
      </c>
      <c r="O193" s="935">
        <v>1.07192711584157E-2</v>
      </c>
      <c r="P193" s="912"/>
    </row>
    <row r="194" spans="1:16">
      <c r="A194" s="929" t="s">
        <v>3989</v>
      </c>
      <c r="B194" s="930">
        <v>3165</v>
      </c>
      <c r="C194" s="931">
        <v>1</v>
      </c>
      <c r="D194" s="931">
        <v>0</v>
      </c>
      <c r="E194" s="931">
        <v>1</v>
      </c>
      <c r="F194" s="932">
        <v>0</v>
      </c>
      <c r="G194" s="933">
        <v>0</v>
      </c>
      <c r="H194" s="933">
        <v>0</v>
      </c>
      <c r="I194" s="933">
        <v>317</v>
      </c>
      <c r="J194" s="933">
        <v>0</v>
      </c>
      <c r="K194" s="933">
        <v>2776</v>
      </c>
      <c r="L194" s="933">
        <v>72</v>
      </c>
      <c r="M194" s="934">
        <v>1.21651194113203</v>
      </c>
      <c r="N194" s="935">
        <v>5.8181005880227302E-2</v>
      </c>
      <c r="O194" s="935">
        <v>1.0578364705495899E-2</v>
      </c>
      <c r="P194" s="912"/>
    </row>
    <row r="195" spans="1:16">
      <c r="A195" s="929" t="s">
        <v>3990</v>
      </c>
      <c r="B195" s="930">
        <v>14269</v>
      </c>
      <c r="C195" s="931">
        <v>0</v>
      </c>
      <c r="D195" s="931">
        <v>0</v>
      </c>
      <c r="E195" s="931">
        <v>0</v>
      </c>
      <c r="F195" s="932">
        <v>0</v>
      </c>
      <c r="G195" s="933">
        <v>0</v>
      </c>
      <c r="H195" s="933">
        <v>0</v>
      </c>
      <c r="I195" s="933">
        <v>575</v>
      </c>
      <c r="J195" s="933">
        <v>0</v>
      </c>
      <c r="K195" s="933">
        <v>13345</v>
      </c>
      <c r="L195" s="933">
        <v>349</v>
      </c>
      <c r="M195" s="934">
        <v>5.9533228211951004</v>
      </c>
      <c r="N195" s="935">
        <v>0.25514240662264698</v>
      </c>
      <c r="O195" s="935">
        <v>5.6698312582810502E-2</v>
      </c>
      <c r="P195" s="912"/>
    </row>
    <row r="196" spans="1:16">
      <c r="A196" s="929" t="s">
        <v>3991</v>
      </c>
      <c r="B196" s="930">
        <v>23259</v>
      </c>
      <c r="C196" s="931">
        <v>77</v>
      </c>
      <c r="D196" s="931">
        <v>0</v>
      </c>
      <c r="E196" s="931">
        <v>5</v>
      </c>
      <c r="F196" s="932">
        <v>0</v>
      </c>
      <c r="G196" s="933">
        <v>0</v>
      </c>
      <c r="H196" s="933">
        <v>0</v>
      </c>
      <c r="I196" s="933">
        <v>2334</v>
      </c>
      <c r="J196" s="933">
        <v>0</v>
      </c>
      <c r="K196" s="933">
        <v>20462</v>
      </c>
      <c r="L196" s="933">
        <v>535</v>
      </c>
      <c r="M196" s="934">
        <v>10.916293157255</v>
      </c>
      <c r="N196" s="935">
        <v>0.48935107256660398</v>
      </c>
      <c r="O196" s="935">
        <v>7.5284780394862194E-2</v>
      </c>
      <c r="P196" s="912"/>
    </row>
    <row r="197" spans="1:16">
      <c r="A197" s="929" t="s">
        <v>4219</v>
      </c>
      <c r="B197" s="930">
        <v>1325</v>
      </c>
      <c r="C197" s="931">
        <v>0</v>
      </c>
      <c r="D197" s="931">
        <v>0</v>
      </c>
      <c r="E197" s="931">
        <v>0</v>
      </c>
      <c r="F197" s="932">
        <v>0</v>
      </c>
      <c r="G197" s="933">
        <v>0</v>
      </c>
      <c r="H197" s="933">
        <v>0</v>
      </c>
      <c r="I197" s="933">
        <v>54</v>
      </c>
      <c r="J197" s="933">
        <v>0</v>
      </c>
      <c r="K197" s="933">
        <v>1239</v>
      </c>
      <c r="L197" s="933">
        <v>32</v>
      </c>
      <c r="M197" s="934">
        <v>0.72069117308892605</v>
      </c>
      <c r="N197" s="935">
        <v>4.7295358233960798E-2</v>
      </c>
      <c r="O197" s="935">
        <v>4.5043198318057897E-3</v>
      </c>
      <c r="P197" s="912"/>
    </row>
    <row r="198" spans="1:16">
      <c r="A198" s="929" t="s">
        <v>3992</v>
      </c>
      <c r="B198" s="930">
        <v>1559</v>
      </c>
      <c r="C198" s="931">
        <v>9</v>
      </c>
      <c r="D198" s="931">
        <v>0</v>
      </c>
      <c r="E198" s="931">
        <v>0</v>
      </c>
      <c r="F198" s="932">
        <v>0</v>
      </c>
      <c r="G198" s="933">
        <v>0</v>
      </c>
      <c r="H198" s="933">
        <v>0</v>
      </c>
      <c r="I198" s="933">
        <v>157</v>
      </c>
      <c r="J198" s="933">
        <v>0</v>
      </c>
      <c r="K198" s="933">
        <v>1375</v>
      </c>
      <c r="L198" s="933">
        <v>36</v>
      </c>
      <c r="M198" s="934">
        <v>1.0852687712843401</v>
      </c>
      <c r="N198" s="935">
        <v>8.1907077078063606E-2</v>
      </c>
      <c r="O198" s="935">
        <v>8.1907077078063606E-3</v>
      </c>
      <c r="P198" s="912"/>
    </row>
    <row r="199" spans="1:16">
      <c r="A199" s="929" t="s">
        <v>3993</v>
      </c>
      <c r="B199" s="930">
        <v>1</v>
      </c>
      <c r="C199" s="931">
        <v>72</v>
      </c>
      <c r="D199" s="931">
        <v>0</v>
      </c>
      <c r="E199" s="931">
        <v>0</v>
      </c>
      <c r="F199" s="932">
        <v>0</v>
      </c>
      <c r="G199" s="933">
        <v>0</v>
      </c>
      <c r="H199" s="933">
        <v>0</v>
      </c>
      <c r="I199" s="933">
        <v>7</v>
      </c>
      <c r="J199" s="933">
        <v>0</v>
      </c>
      <c r="K199" s="933">
        <v>65</v>
      </c>
      <c r="L199" s="933">
        <v>1</v>
      </c>
      <c r="M199" s="934">
        <v>6.75459632294165E-2</v>
      </c>
      <c r="N199" s="935">
        <v>5.4036770583533204E-3</v>
      </c>
      <c r="O199" s="935">
        <v>3.1175059952038398E-4</v>
      </c>
      <c r="P199" s="912"/>
    </row>
    <row r="200" spans="1:16">
      <c r="A200" s="929" t="s">
        <v>3994</v>
      </c>
      <c r="B200" s="930">
        <v>0</v>
      </c>
      <c r="C200" s="931">
        <v>11</v>
      </c>
      <c r="D200" s="931">
        <v>0</v>
      </c>
      <c r="E200" s="931">
        <v>0</v>
      </c>
      <c r="F200" s="932">
        <v>0</v>
      </c>
      <c r="G200" s="933">
        <v>0</v>
      </c>
      <c r="H200" s="933">
        <v>0</v>
      </c>
      <c r="I200" s="933">
        <v>0</v>
      </c>
      <c r="J200" s="933">
        <v>0</v>
      </c>
      <c r="K200" s="933">
        <v>11</v>
      </c>
      <c r="L200" s="933">
        <v>0</v>
      </c>
      <c r="M200" s="934">
        <v>1.3731480568969501E-2</v>
      </c>
      <c r="N200" s="935">
        <v>1.2129474502589699E-3</v>
      </c>
      <c r="O200" s="935">
        <v>1.14429004741412E-4</v>
      </c>
      <c r="P200" s="912"/>
    </row>
    <row r="201" spans="1:16">
      <c r="A201" s="929" t="s">
        <v>3995</v>
      </c>
      <c r="B201" s="930">
        <v>4547</v>
      </c>
      <c r="C201" s="931">
        <v>0</v>
      </c>
      <c r="D201" s="931">
        <v>0</v>
      </c>
      <c r="E201" s="931">
        <v>0</v>
      </c>
      <c r="F201" s="932">
        <v>0</v>
      </c>
      <c r="G201" s="933">
        <v>0</v>
      </c>
      <c r="H201" s="933">
        <v>0</v>
      </c>
      <c r="I201" s="933">
        <v>334</v>
      </c>
      <c r="J201" s="933">
        <v>0</v>
      </c>
      <c r="K201" s="933">
        <v>4106</v>
      </c>
      <c r="L201" s="933">
        <v>107</v>
      </c>
      <c r="M201" s="934">
        <v>2.3973360489690401</v>
      </c>
      <c r="N201" s="935">
        <v>6.9600078841036805E-2</v>
      </c>
      <c r="O201" s="935">
        <v>1.54666841868971E-2</v>
      </c>
      <c r="P201" s="912"/>
    </row>
    <row r="202" spans="1:16">
      <c r="A202" s="929" t="s">
        <v>3996</v>
      </c>
      <c r="B202" s="930">
        <v>49</v>
      </c>
      <c r="C202" s="931">
        <v>1988</v>
      </c>
      <c r="D202" s="931">
        <v>0</v>
      </c>
      <c r="E202" s="931">
        <v>0</v>
      </c>
      <c r="F202" s="932">
        <v>0</v>
      </c>
      <c r="G202" s="933">
        <v>0</v>
      </c>
      <c r="H202" s="933">
        <v>0</v>
      </c>
      <c r="I202" s="933">
        <v>204</v>
      </c>
      <c r="J202" s="933">
        <v>0</v>
      </c>
      <c r="K202" s="933">
        <v>1786</v>
      </c>
      <c r="L202" s="933">
        <v>47</v>
      </c>
      <c r="M202" s="934">
        <v>4.4026621990079198</v>
      </c>
      <c r="N202" s="935">
        <v>0.216847541145166</v>
      </c>
      <c r="O202" s="935">
        <v>2.6284550441838299E-2</v>
      </c>
      <c r="P202" s="912"/>
    </row>
    <row r="203" spans="1:16">
      <c r="A203" s="929" t="s">
        <v>4220</v>
      </c>
      <c r="B203" s="930">
        <v>0</v>
      </c>
      <c r="C203" s="931">
        <v>0</v>
      </c>
      <c r="D203" s="931">
        <v>0</v>
      </c>
      <c r="E203" s="931">
        <v>0</v>
      </c>
      <c r="F203" s="932">
        <v>0</v>
      </c>
      <c r="G203" s="933">
        <v>0</v>
      </c>
      <c r="H203" s="933">
        <v>0</v>
      </c>
      <c r="I203" s="933">
        <v>0</v>
      </c>
      <c r="J203" s="933">
        <v>0</v>
      </c>
      <c r="K203" s="933">
        <v>0</v>
      </c>
      <c r="L203" s="933">
        <v>0</v>
      </c>
      <c r="M203" s="934">
        <v>0</v>
      </c>
      <c r="N203" s="935">
        <v>0</v>
      </c>
      <c r="O203" s="935">
        <v>0</v>
      </c>
      <c r="P203" s="912"/>
    </row>
    <row r="204" spans="1:16">
      <c r="A204" s="929" t="s">
        <v>3997</v>
      </c>
      <c r="B204" s="930">
        <v>9198</v>
      </c>
      <c r="C204" s="931">
        <v>10614</v>
      </c>
      <c r="D204" s="931">
        <v>0</v>
      </c>
      <c r="E204" s="931">
        <v>0</v>
      </c>
      <c r="F204" s="932">
        <v>0</v>
      </c>
      <c r="G204" s="933">
        <v>0</v>
      </c>
      <c r="H204" s="933">
        <v>0</v>
      </c>
      <c r="I204" s="933">
        <v>927</v>
      </c>
      <c r="J204" s="933">
        <v>0</v>
      </c>
      <c r="K204" s="933">
        <v>18406</v>
      </c>
      <c r="L204" s="933">
        <v>479</v>
      </c>
      <c r="M204" s="934">
        <v>15.7610809982151</v>
      </c>
      <c r="N204" s="935">
        <v>0.479685073858721</v>
      </c>
      <c r="O204" s="935">
        <v>3.4263219561337203E-2</v>
      </c>
      <c r="P204" s="912"/>
    </row>
    <row r="205" spans="1:16">
      <c r="A205" s="929" t="s">
        <v>3998</v>
      </c>
      <c r="B205" s="930">
        <v>55</v>
      </c>
      <c r="C205" s="931">
        <v>5</v>
      </c>
      <c r="D205" s="931">
        <v>0</v>
      </c>
      <c r="E205" s="931">
        <v>0</v>
      </c>
      <c r="F205" s="932">
        <v>0</v>
      </c>
      <c r="G205" s="933">
        <v>0</v>
      </c>
      <c r="H205" s="933">
        <v>0</v>
      </c>
      <c r="I205" s="933">
        <v>2</v>
      </c>
      <c r="J205" s="933">
        <v>0</v>
      </c>
      <c r="K205" s="933">
        <v>57</v>
      </c>
      <c r="L205" s="933">
        <v>1</v>
      </c>
      <c r="M205" s="934">
        <v>3.5502118852862898E-2</v>
      </c>
      <c r="N205" s="935">
        <v>1.97233993627016E-3</v>
      </c>
      <c r="O205" s="935">
        <v>2.9585099044052398E-4</v>
      </c>
      <c r="P205" s="912"/>
    </row>
    <row r="206" spans="1:16">
      <c r="A206" s="929" t="s">
        <v>3999</v>
      </c>
      <c r="B206" s="930">
        <v>0</v>
      </c>
      <c r="C206" s="931">
        <v>214</v>
      </c>
      <c r="D206" s="931">
        <v>0</v>
      </c>
      <c r="E206" s="931">
        <v>0</v>
      </c>
      <c r="F206" s="932">
        <v>0</v>
      </c>
      <c r="G206" s="933">
        <v>0</v>
      </c>
      <c r="H206" s="933">
        <v>0</v>
      </c>
      <c r="I206" s="933">
        <v>0</v>
      </c>
      <c r="J206" s="933">
        <v>0</v>
      </c>
      <c r="K206" s="933">
        <v>209</v>
      </c>
      <c r="L206" s="933">
        <v>5</v>
      </c>
      <c r="M206" s="934">
        <v>0.17452711803160201</v>
      </c>
      <c r="N206" s="935">
        <v>1.10675733385894E-2</v>
      </c>
      <c r="O206" s="935">
        <v>1.70270359055222E-3</v>
      </c>
      <c r="P206" s="912"/>
    </row>
    <row r="207" spans="1:16">
      <c r="A207" s="929" t="s">
        <v>4221</v>
      </c>
      <c r="B207" s="930">
        <v>823</v>
      </c>
      <c r="C207" s="931">
        <v>0</v>
      </c>
      <c r="D207" s="931">
        <v>0</v>
      </c>
      <c r="E207" s="931">
        <v>0</v>
      </c>
      <c r="F207" s="932">
        <v>0</v>
      </c>
      <c r="G207" s="933">
        <v>0</v>
      </c>
      <c r="H207" s="933">
        <v>0</v>
      </c>
      <c r="I207" s="933">
        <v>34</v>
      </c>
      <c r="J207" s="933">
        <v>0</v>
      </c>
      <c r="K207" s="933">
        <v>769</v>
      </c>
      <c r="L207" s="933">
        <v>20</v>
      </c>
      <c r="M207" s="934">
        <v>0.76762743230073505</v>
      </c>
      <c r="N207" s="935">
        <v>2.8242896094083599E-2</v>
      </c>
      <c r="O207" s="935">
        <v>1.0138475520953099E-2</v>
      </c>
      <c r="P207" s="912"/>
    </row>
    <row r="208" spans="1:16">
      <c r="A208" s="929" t="s">
        <v>4000</v>
      </c>
      <c r="B208" s="930">
        <v>2902</v>
      </c>
      <c r="C208" s="931">
        <v>438</v>
      </c>
      <c r="D208" s="931">
        <v>0</v>
      </c>
      <c r="E208" s="931">
        <v>23</v>
      </c>
      <c r="F208" s="932">
        <v>0</v>
      </c>
      <c r="G208" s="933">
        <v>0</v>
      </c>
      <c r="H208" s="933">
        <v>0</v>
      </c>
      <c r="I208" s="933">
        <v>334</v>
      </c>
      <c r="J208" s="933">
        <v>0</v>
      </c>
      <c r="K208" s="933">
        <v>2907</v>
      </c>
      <c r="L208" s="933">
        <v>76</v>
      </c>
      <c r="M208" s="934">
        <v>1.65972405637134</v>
      </c>
      <c r="N208" s="935">
        <v>0.14585453828717801</v>
      </c>
      <c r="O208" s="935">
        <v>2.0117867349955701E-2</v>
      </c>
      <c r="P208" s="912"/>
    </row>
    <row r="209" spans="1:16">
      <c r="A209" s="929" t="s">
        <v>4001</v>
      </c>
      <c r="B209" s="930">
        <v>0</v>
      </c>
      <c r="C209" s="931">
        <v>0</v>
      </c>
      <c r="D209" s="931">
        <v>0</v>
      </c>
      <c r="E209" s="931">
        <v>0</v>
      </c>
      <c r="F209" s="932">
        <v>0</v>
      </c>
      <c r="G209" s="933">
        <v>0</v>
      </c>
      <c r="H209" s="933">
        <v>0</v>
      </c>
      <c r="I209" s="933">
        <v>0</v>
      </c>
      <c r="J209" s="933">
        <v>0</v>
      </c>
      <c r="K209" s="933">
        <v>0</v>
      </c>
      <c r="L209" s="933">
        <v>0</v>
      </c>
      <c r="M209" s="934">
        <v>0</v>
      </c>
      <c r="N209" s="935">
        <v>0</v>
      </c>
      <c r="O209" s="935">
        <v>0</v>
      </c>
      <c r="P209" s="912"/>
    </row>
    <row r="210" spans="1:16">
      <c r="A210" s="929" t="s">
        <v>4002</v>
      </c>
      <c r="B210" s="930">
        <v>0</v>
      </c>
      <c r="C210" s="931">
        <v>0</v>
      </c>
      <c r="D210" s="931">
        <v>0</v>
      </c>
      <c r="E210" s="931">
        <v>0</v>
      </c>
      <c r="F210" s="932">
        <v>0</v>
      </c>
      <c r="G210" s="933">
        <v>0</v>
      </c>
      <c r="H210" s="933">
        <v>0</v>
      </c>
      <c r="I210" s="933">
        <v>0</v>
      </c>
      <c r="J210" s="933">
        <v>0</v>
      </c>
      <c r="K210" s="933">
        <v>0</v>
      </c>
      <c r="L210" s="933">
        <v>0</v>
      </c>
      <c r="M210" s="934">
        <v>0</v>
      </c>
      <c r="N210" s="935">
        <v>0</v>
      </c>
      <c r="O210" s="935">
        <v>0</v>
      </c>
      <c r="P210" s="912"/>
    </row>
    <row r="211" spans="1:16">
      <c r="A211" s="929" t="s">
        <v>4003</v>
      </c>
      <c r="B211" s="930">
        <v>0</v>
      </c>
      <c r="C211" s="931">
        <v>5</v>
      </c>
      <c r="D211" s="931">
        <v>0</v>
      </c>
      <c r="E211" s="931">
        <v>0</v>
      </c>
      <c r="F211" s="932">
        <v>0</v>
      </c>
      <c r="G211" s="933">
        <v>0</v>
      </c>
      <c r="H211" s="933">
        <v>0</v>
      </c>
      <c r="I211" s="933">
        <v>0</v>
      </c>
      <c r="J211" s="933">
        <v>0</v>
      </c>
      <c r="K211" s="933">
        <v>5</v>
      </c>
      <c r="L211" s="933">
        <v>0</v>
      </c>
      <c r="M211" s="934">
        <v>7.6651007960754699E-4</v>
      </c>
      <c r="N211" s="935">
        <v>1.09501439943935E-5</v>
      </c>
      <c r="O211" s="935">
        <v>0</v>
      </c>
      <c r="P211" s="912"/>
    </row>
    <row r="212" spans="1:16">
      <c r="A212" s="929" t="s">
        <v>4004</v>
      </c>
      <c r="B212" s="930">
        <v>0</v>
      </c>
      <c r="C212" s="931">
        <v>111</v>
      </c>
      <c r="D212" s="931">
        <v>0</v>
      </c>
      <c r="E212" s="931">
        <v>0</v>
      </c>
      <c r="F212" s="932">
        <v>0</v>
      </c>
      <c r="G212" s="933">
        <v>0</v>
      </c>
      <c r="H212" s="933">
        <v>0</v>
      </c>
      <c r="I212" s="933">
        <v>0</v>
      </c>
      <c r="J212" s="933">
        <v>0</v>
      </c>
      <c r="K212" s="933">
        <v>109</v>
      </c>
      <c r="L212" s="933">
        <v>2</v>
      </c>
      <c r="M212" s="934">
        <v>0.18858337987144499</v>
      </c>
      <c r="N212" s="935">
        <v>5.8460847760148102E-3</v>
      </c>
      <c r="O212" s="935">
        <v>2.2630005584573401E-3</v>
      </c>
      <c r="P212" s="912"/>
    </row>
    <row r="213" spans="1:16">
      <c r="A213" s="929" t="s">
        <v>4005</v>
      </c>
      <c r="B213" s="930">
        <v>0</v>
      </c>
      <c r="C213" s="931">
        <v>34</v>
      </c>
      <c r="D213" s="931">
        <v>0</v>
      </c>
      <c r="E213" s="931">
        <v>2</v>
      </c>
      <c r="F213" s="932">
        <v>0</v>
      </c>
      <c r="G213" s="933">
        <v>0</v>
      </c>
      <c r="H213" s="933">
        <v>0</v>
      </c>
      <c r="I213" s="933">
        <v>0</v>
      </c>
      <c r="J213" s="933">
        <v>0</v>
      </c>
      <c r="K213" s="933">
        <v>31</v>
      </c>
      <c r="L213" s="933">
        <v>1</v>
      </c>
      <c r="M213" s="934">
        <v>1.28992696253956E-2</v>
      </c>
      <c r="N213" s="935">
        <v>5.4312714212191896E-4</v>
      </c>
      <c r="O213" s="935">
        <v>1.3578178553048001E-4</v>
      </c>
      <c r="P213" s="912"/>
    </row>
    <row r="214" spans="1:16">
      <c r="A214" s="929" t="s">
        <v>4006</v>
      </c>
      <c r="B214" s="930">
        <v>0</v>
      </c>
      <c r="C214" s="931">
        <v>1104</v>
      </c>
      <c r="D214" s="931">
        <v>0</v>
      </c>
      <c r="E214" s="931">
        <v>5</v>
      </c>
      <c r="F214" s="932">
        <v>0</v>
      </c>
      <c r="G214" s="933">
        <v>0</v>
      </c>
      <c r="H214" s="933">
        <v>0</v>
      </c>
      <c r="I214" s="933">
        <v>0</v>
      </c>
      <c r="J214" s="933">
        <v>0</v>
      </c>
      <c r="K214" s="933">
        <v>1071</v>
      </c>
      <c r="L214" s="933">
        <v>28</v>
      </c>
      <c r="M214" s="934">
        <v>0.72711146151571904</v>
      </c>
      <c r="N214" s="935">
        <v>2.1109687592391801E-2</v>
      </c>
      <c r="O214" s="935">
        <v>4.6910416871981898E-3</v>
      </c>
      <c r="P214" s="912"/>
    </row>
    <row r="215" spans="1:16">
      <c r="A215" s="929" t="s">
        <v>4007</v>
      </c>
      <c r="B215" s="930">
        <v>0</v>
      </c>
      <c r="C215" s="931">
        <v>42</v>
      </c>
      <c r="D215" s="931">
        <v>0</v>
      </c>
      <c r="E215" s="931">
        <v>1</v>
      </c>
      <c r="F215" s="932">
        <v>0</v>
      </c>
      <c r="G215" s="933">
        <v>0</v>
      </c>
      <c r="H215" s="933">
        <v>0</v>
      </c>
      <c r="I215" s="933">
        <v>0</v>
      </c>
      <c r="J215" s="933">
        <v>0</v>
      </c>
      <c r="K215" s="933">
        <v>40</v>
      </c>
      <c r="L215" s="933">
        <v>1</v>
      </c>
      <c r="M215" s="934">
        <v>0</v>
      </c>
      <c r="N215" s="935">
        <v>0</v>
      </c>
      <c r="O215" s="935">
        <v>0</v>
      </c>
      <c r="P215" s="912"/>
    </row>
    <row r="216" spans="1:16">
      <c r="A216" s="929" t="s">
        <v>4008</v>
      </c>
      <c r="B216" s="930">
        <v>0</v>
      </c>
      <c r="C216" s="931">
        <v>445</v>
      </c>
      <c r="D216" s="931">
        <v>0</v>
      </c>
      <c r="E216" s="931">
        <v>9</v>
      </c>
      <c r="F216" s="932">
        <v>0</v>
      </c>
      <c r="G216" s="933">
        <v>0</v>
      </c>
      <c r="H216" s="933">
        <v>0</v>
      </c>
      <c r="I216" s="933">
        <v>0</v>
      </c>
      <c r="J216" s="933">
        <v>0</v>
      </c>
      <c r="K216" s="933">
        <v>427</v>
      </c>
      <c r="L216" s="933">
        <v>9</v>
      </c>
      <c r="M216" s="934">
        <v>0.55902806521905801</v>
      </c>
      <c r="N216" s="935">
        <v>7.3315156094302704E-3</v>
      </c>
      <c r="O216" s="935">
        <v>2.7493183535363501E-3</v>
      </c>
      <c r="P216" s="912"/>
    </row>
    <row r="217" spans="1:16">
      <c r="A217" s="929" t="s">
        <v>4009</v>
      </c>
      <c r="B217" s="930">
        <v>0</v>
      </c>
      <c r="C217" s="931">
        <v>61</v>
      </c>
      <c r="D217" s="931">
        <v>-1</v>
      </c>
      <c r="E217" s="931">
        <v>0</v>
      </c>
      <c r="F217" s="932">
        <v>0</v>
      </c>
      <c r="G217" s="933">
        <v>0</v>
      </c>
      <c r="H217" s="933">
        <v>0</v>
      </c>
      <c r="I217" s="933">
        <v>0</v>
      </c>
      <c r="J217" s="933">
        <v>0</v>
      </c>
      <c r="K217" s="933">
        <v>60</v>
      </c>
      <c r="L217" s="933">
        <v>2</v>
      </c>
      <c r="M217" s="934">
        <v>0.33012056108537802</v>
      </c>
      <c r="N217" s="935">
        <v>1.6187378864032102E-2</v>
      </c>
      <c r="O217" s="935">
        <v>2.8041128740842899E-3</v>
      </c>
      <c r="P217" s="912"/>
    </row>
    <row r="218" spans="1:16">
      <c r="A218" s="929" t="s">
        <v>4010</v>
      </c>
      <c r="B218" s="930">
        <v>0</v>
      </c>
      <c r="C218" s="931">
        <v>100</v>
      </c>
      <c r="D218" s="931">
        <v>0</v>
      </c>
      <c r="E218" s="931">
        <v>1</v>
      </c>
      <c r="F218" s="932">
        <v>0</v>
      </c>
      <c r="G218" s="933">
        <v>0</v>
      </c>
      <c r="H218" s="933">
        <v>0</v>
      </c>
      <c r="I218" s="933">
        <v>0</v>
      </c>
      <c r="J218" s="933">
        <v>0</v>
      </c>
      <c r="K218" s="933">
        <v>97</v>
      </c>
      <c r="L218" s="933">
        <v>2</v>
      </c>
      <c r="M218" s="934">
        <v>0.62667674079914104</v>
      </c>
      <c r="N218" s="935">
        <v>2.9953023882264E-2</v>
      </c>
      <c r="O218" s="935">
        <v>5.3108198372808597E-3</v>
      </c>
      <c r="P218" s="912"/>
    </row>
    <row r="219" spans="1:16">
      <c r="A219" s="929" t="s">
        <v>4011</v>
      </c>
      <c r="B219" s="930">
        <v>0</v>
      </c>
      <c r="C219" s="931">
        <v>1184</v>
      </c>
      <c r="D219" s="931">
        <v>0</v>
      </c>
      <c r="E219" s="931">
        <v>0</v>
      </c>
      <c r="F219" s="932">
        <v>0</v>
      </c>
      <c r="G219" s="933">
        <v>0</v>
      </c>
      <c r="H219" s="933">
        <v>0</v>
      </c>
      <c r="I219" s="933">
        <v>0</v>
      </c>
      <c r="J219" s="933">
        <v>0</v>
      </c>
      <c r="K219" s="933">
        <v>1153</v>
      </c>
      <c r="L219" s="933">
        <v>31</v>
      </c>
      <c r="M219" s="934">
        <v>0.58077373717464398</v>
      </c>
      <c r="N219" s="935">
        <v>5.8077373717464402E-2</v>
      </c>
      <c r="O219" s="935">
        <v>1.01004128204286E-2</v>
      </c>
      <c r="P219" s="912"/>
    </row>
    <row r="220" spans="1:16">
      <c r="A220" s="929" t="s">
        <v>4012</v>
      </c>
      <c r="B220" s="930">
        <v>0</v>
      </c>
      <c r="C220" s="931">
        <v>1951</v>
      </c>
      <c r="D220" s="931">
        <v>0</v>
      </c>
      <c r="E220" s="931">
        <v>0</v>
      </c>
      <c r="F220" s="932">
        <v>0</v>
      </c>
      <c r="G220" s="933">
        <v>0</v>
      </c>
      <c r="H220" s="933">
        <v>0</v>
      </c>
      <c r="I220" s="933">
        <v>0</v>
      </c>
      <c r="J220" s="933">
        <v>0</v>
      </c>
      <c r="K220" s="933">
        <v>1901</v>
      </c>
      <c r="L220" s="933">
        <v>50</v>
      </c>
      <c r="M220" s="934">
        <v>3.4138606922680999</v>
      </c>
      <c r="N220" s="935">
        <v>0.14571356613339501</v>
      </c>
      <c r="O220" s="935">
        <v>1.2489734240005299E-2</v>
      </c>
      <c r="P220" s="912"/>
    </row>
    <row r="221" spans="1:16">
      <c r="A221" s="929" t="s">
        <v>4013</v>
      </c>
      <c r="B221" s="930">
        <v>0</v>
      </c>
      <c r="C221" s="931">
        <v>5801</v>
      </c>
      <c r="D221" s="931">
        <v>0</v>
      </c>
      <c r="E221" s="931">
        <v>1</v>
      </c>
      <c r="F221" s="932">
        <v>0</v>
      </c>
      <c r="G221" s="933">
        <v>0</v>
      </c>
      <c r="H221" s="933">
        <v>0</v>
      </c>
      <c r="I221" s="933">
        <v>0</v>
      </c>
      <c r="J221" s="933">
        <v>0</v>
      </c>
      <c r="K221" s="933">
        <v>5653</v>
      </c>
      <c r="L221" s="933">
        <v>147</v>
      </c>
      <c r="M221" s="934">
        <v>3.3426628560165601</v>
      </c>
      <c r="N221" s="935">
        <v>0.14856279360073599</v>
      </c>
      <c r="O221" s="935">
        <v>2.47604656001226E-2</v>
      </c>
      <c r="P221" s="912"/>
    </row>
    <row r="222" spans="1:16">
      <c r="A222" s="929" t="s">
        <v>4014</v>
      </c>
      <c r="B222" s="930">
        <v>0</v>
      </c>
      <c r="C222" s="931">
        <v>1323</v>
      </c>
      <c r="D222" s="931">
        <v>0</v>
      </c>
      <c r="E222" s="931">
        <v>1</v>
      </c>
      <c r="F222" s="932">
        <v>0</v>
      </c>
      <c r="G222" s="933">
        <v>0</v>
      </c>
      <c r="H222" s="933">
        <v>0</v>
      </c>
      <c r="I222" s="933">
        <v>0</v>
      </c>
      <c r="J222" s="933">
        <v>0</v>
      </c>
      <c r="K222" s="933">
        <v>1288</v>
      </c>
      <c r="L222" s="933">
        <v>34</v>
      </c>
      <c r="M222" s="934">
        <v>1.9632469366972201</v>
      </c>
      <c r="N222" s="935">
        <v>5.3989290759173497E-2</v>
      </c>
      <c r="O222" s="935">
        <v>1.71784106961007E-2</v>
      </c>
      <c r="P222" s="912"/>
    </row>
    <row r="223" spans="1:16">
      <c r="A223" s="929" t="s">
        <v>4015</v>
      </c>
      <c r="B223" s="930">
        <v>0</v>
      </c>
      <c r="C223" s="931">
        <v>3</v>
      </c>
      <c r="D223" s="931">
        <v>0</v>
      </c>
      <c r="E223" s="931">
        <v>16</v>
      </c>
      <c r="F223" s="932">
        <v>0</v>
      </c>
      <c r="G223" s="933">
        <v>0</v>
      </c>
      <c r="H223" s="933">
        <v>0</v>
      </c>
      <c r="I223" s="933">
        <v>0</v>
      </c>
      <c r="J223" s="933">
        <v>0</v>
      </c>
      <c r="K223" s="933">
        <v>0</v>
      </c>
      <c r="L223" s="933">
        <v>0</v>
      </c>
      <c r="M223" s="934">
        <v>0</v>
      </c>
      <c r="N223" s="935">
        <v>0</v>
      </c>
      <c r="O223" s="935">
        <v>0</v>
      </c>
      <c r="P223" s="912"/>
    </row>
    <row r="224" spans="1:16">
      <c r="A224" s="929" t="s">
        <v>4016</v>
      </c>
      <c r="B224" s="930">
        <v>0</v>
      </c>
      <c r="C224" s="931">
        <v>60</v>
      </c>
      <c r="D224" s="931">
        <v>0</v>
      </c>
      <c r="E224" s="931">
        <v>0</v>
      </c>
      <c r="F224" s="932">
        <v>0</v>
      </c>
      <c r="G224" s="933">
        <v>0</v>
      </c>
      <c r="H224" s="933">
        <v>0</v>
      </c>
      <c r="I224" s="933">
        <v>0</v>
      </c>
      <c r="J224" s="933">
        <v>0</v>
      </c>
      <c r="K224" s="933">
        <v>58</v>
      </c>
      <c r="L224" s="933">
        <v>2</v>
      </c>
      <c r="M224" s="934">
        <v>5.2078884837335603E-2</v>
      </c>
      <c r="N224" s="935">
        <v>1.90532505502447E-3</v>
      </c>
      <c r="O224" s="935">
        <v>5.0808668133986001E-4</v>
      </c>
      <c r="P224" s="912"/>
    </row>
    <row r="225" spans="1:16">
      <c r="A225" s="929" t="s">
        <v>4017</v>
      </c>
      <c r="B225" s="930">
        <v>0</v>
      </c>
      <c r="C225" s="931">
        <v>1782</v>
      </c>
      <c r="D225" s="931">
        <v>0</v>
      </c>
      <c r="E225" s="931">
        <v>4</v>
      </c>
      <c r="F225" s="932">
        <v>0</v>
      </c>
      <c r="G225" s="933">
        <v>0</v>
      </c>
      <c r="H225" s="933">
        <v>0</v>
      </c>
      <c r="I225" s="933">
        <v>0</v>
      </c>
      <c r="J225" s="933">
        <v>0</v>
      </c>
      <c r="K225" s="933">
        <v>1734</v>
      </c>
      <c r="L225" s="933">
        <v>44</v>
      </c>
      <c r="M225" s="934">
        <v>1.0822903321178701</v>
      </c>
      <c r="N225" s="935">
        <v>4.6899247725107597E-2</v>
      </c>
      <c r="O225" s="935">
        <v>1.08229033211787E-2</v>
      </c>
      <c r="P225" s="912"/>
    </row>
    <row r="226" spans="1:16">
      <c r="A226" s="929" t="s">
        <v>4018</v>
      </c>
      <c r="B226" s="930">
        <v>0</v>
      </c>
      <c r="C226" s="931">
        <v>2418</v>
      </c>
      <c r="D226" s="931">
        <v>0</v>
      </c>
      <c r="E226" s="931">
        <v>11</v>
      </c>
      <c r="F226" s="932">
        <v>0</v>
      </c>
      <c r="G226" s="933">
        <v>0</v>
      </c>
      <c r="H226" s="933">
        <v>0</v>
      </c>
      <c r="I226" s="933">
        <v>0</v>
      </c>
      <c r="J226" s="933">
        <v>0</v>
      </c>
      <c r="K226" s="933">
        <v>2346</v>
      </c>
      <c r="L226" s="933">
        <v>61</v>
      </c>
      <c r="M226" s="934">
        <v>2.4923504484083998</v>
      </c>
      <c r="N226" s="935">
        <v>0.15767931408298</v>
      </c>
      <c r="O226" s="935">
        <v>3.05185769192865E-2</v>
      </c>
      <c r="P226" s="912"/>
    </row>
    <row r="227" spans="1:16">
      <c r="A227" s="929" t="s">
        <v>4019</v>
      </c>
      <c r="B227" s="930">
        <v>0</v>
      </c>
      <c r="C227" s="931">
        <v>225</v>
      </c>
      <c r="D227" s="931">
        <v>0</v>
      </c>
      <c r="E227" s="931">
        <v>16</v>
      </c>
      <c r="F227" s="932">
        <v>0</v>
      </c>
      <c r="G227" s="933">
        <v>0</v>
      </c>
      <c r="H227" s="933">
        <v>0</v>
      </c>
      <c r="I227" s="933">
        <v>0</v>
      </c>
      <c r="J227" s="933">
        <v>0</v>
      </c>
      <c r="K227" s="933">
        <v>204</v>
      </c>
      <c r="L227" s="933">
        <v>5</v>
      </c>
      <c r="M227" s="934">
        <v>0.216726125948556</v>
      </c>
      <c r="N227" s="935">
        <v>1.37112447028678E-2</v>
      </c>
      <c r="O227" s="935">
        <v>2.6537892973292599E-3</v>
      </c>
      <c r="P227" s="912"/>
    </row>
    <row r="228" spans="1:16">
      <c r="A228" s="924"/>
      <c r="B228" s="925"/>
      <c r="C228" s="926"/>
      <c r="D228" s="926"/>
      <c r="E228" s="926"/>
      <c r="F228" s="925"/>
      <c r="G228" s="926"/>
      <c r="H228" s="926"/>
      <c r="I228" s="926"/>
      <c r="J228" s="926"/>
      <c r="K228" s="926"/>
      <c r="L228" s="926"/>
      <c r="M228" s="927"/>
      <c r="N228" s="928"/>
      <c r="O228" s="928"/>
      <c r="P228" s="912"/>
    </row>
    <row r="229" spans="1:16">
      <c r="A229" s="917" t="s">
        <v>4222</v>
      </c>
      <c r="B229" s="918">
        <v>21861</v>
      </c>
      <c r="C229" s="919">
        <v>29887</v>
      </c>
      <c r="D229" s="919">
        <v>0</v>
      </c>
      <c r="E229" s="919">
        <v>1940</v>
      </c>
      <c r="F229" s="920">
        <v>0</v>
      </c>
      <c r="G229" s="921">
        <v>0</v>
      </c>
      <c r="H229" s="921">
        <v>1679</v>
      </c>
      <c r="I229" s="921">
        <v>1270</v>
      </c>
      <c r="J229" s="921">
        <v>0</v>
      </c>
      <c r="K229" s="921">
        <v>45691</v>
      </c>
      <c r="L229" s="921">
        <v>0</v>
      </c>
      <c r="M229" s="922">
        <v>57.838991710740999</v>
      </c>
      <c r="N229" s="923">
        <v>0.66354324759370598</v>
      </c>
      <c r="O229" s="923">
        <v>0.25870945982939703</v>
      </c>
      <c r="P229" s="912"/>
    </row>
    <row r="230" spans="1:16">
      <c r="A230" s="929" t="s">
        <v>4021</v>
      </c>
      <c r="B230" s="930">
        <v>0</v>
      </c>
      <c r="C230" s="931">
        <v>122</v>
      </c>
      <c r="D230" s="931">
        <v>0</v>
      </c>
      <c r="E230" s="931">
        <v>0</v>
      </c>
      <c r="F230" s="932">
        <v>0</v>
      </c>
      <c r="G230" s="933">
        <v>0</v>
      </c>
      <c r="H230" s="933">
        <v>0</v>
      </c>
      <c r="I230" s="933">
        <v>0</v>
      </c>
      <c r="J230" s="933">
        <v>0</v>
      </c>
      <c r="K230" s="933">
        <v>119</v>
      </c>
      <c r="L230" s="933">
        <v>3</v>
      </c>
      <c r="M230" s="934">
        <v>0.31456040646934502</v>
      </c>
      <c r="N230" s="935">
        <v>3.5156751311279698E-3</v>
      </c>
      <c r="O230" s="935">
        <v>2.94206497815446E-2</v>
      </c>
      <c r="P230" s="912"/>
    </row>
    <row r="231" spans="1:16">
      <c r="A231" s="929" t="s">
        <v>4022</v>
      </c>
      <c r="B231" s="930">
        <v>9829</v>
      </c>
      <c r="C231" s="931">
        <v>0</v>
      </c>
      <c r="D231" s="931">
        <v>0</v>
      </c>
      <c r="E231" s="931">
        <v>0</v>
      </c>
      <c r="F231" s="932">
        <v>0</v>
      </c>
      <c r="G231" s="933">
        <v>0</v>
      </c>
      <c r="H231" s="933">
        <v>0</v>
      </c>
      <c r="I231" s="933">
        <v>296</v>
      </c>
      <c r="J231" s="933">
        <v>0</v>
      </c>
      <c r="K231" s="933">
        <v>9293</v>
      </c>
      <c r="L231" s="933">
        <v>240</v>
      </c>
      <c r="M231" s="934">
        <v>13.4159972843643</v>
      </c>
      <c r="N231" s="935">
        <v>0.169328121064792</v>
      </c>
      <c r="O231" s="935">
        <v>2.6050480163814199E-2</v>
      </c>
      <c r="P231" s="912"/>
    </row>
    <row r="232" spans="1:16">
      <c r="A232" s="929" t="s">
        <v>4023</v>
      </c>
      <c r="B232" s="930">
        <v>0</v>
      </c>
      <c r="C232" s="931">
        <v>0</v>
      </c>
      <c r="D232" s="931">
        <v>0</v>
      </c>
      <c r="E232" s="931">
        <v>0</v>
      </c>
      <c r="F232" s="932">
        <v>0</v>
      </c>
      <c r="G232" s="933">
        <v>0</v>
      </c>
      <c r="H232" s="933">
        <v>0</v>
      </c>
      <c r="I232" s="933">
        <v>0</v>
      </c>
      <c r="J232" s="933">
        <v>0</v>
      </c>
      <c r="K232" s="933">
        <v>0</v>
      </c>
      <c r="L232" s="933">
        <v>0</v>
      </c>
      <c r="M232" s="934">
        <v>0</v>
      </c>
      <c r="N232" s="935">
        <v>0</v>
      </c>
      <c r="O232" s="935">
        <v>0</v>
      </c>
      <c r="P232" s="912"/>
    </row>
    <row r="233" spans="1:16">
      <c r="A233" s="929" t="s">
        <v>4024</v>
      </c>
      <c r="B233" s="930">
        <v>0</v>
      </c>
      <c r="C233" s="931">
        <v>485</v>
      </c>
      <c r="D233" s="931">
        <v>0</v>
      </c>
      <c r="E233" s="931">
        <v>0</v>
      </c>
      <c r="F233" s="932">
        <v>0</v>
      </c>
      <c r="G233" s="933">
        <v>0</v>
      </c>
      <c r="H233" s="933">
        <v>0</v>
      </c>
      <c r="I233" s="933">
        <v>0</v>
      </c>
      <c r="J233" s="933">
        <v>0</v>
      </c>
      <c r="K233" s="933">
        <v>473</v>
      </c>
      <c r="L233" s="933">
        <v>12</v>
      </c>
      <c r="M233" s="934">
        <v>2.0846122006504402</v>
      </c>
      <c r="N233" s="935">
        <v>1.6035478466541801E-2</v>
      </c>
      <c r="O233" s="935">
        <v>2.6725797444236399E-3</v>
      </c>
      <c r="P233" s="912"/>
    </row>
    <row r="234" spans="1:16">
      <c r="A234" s="929" t="s">
        <v>4025</v>
      </c>
      <c r="B234" s="930">
        <v>0</v>
      </c>
      <c r="C234" s="931">
        <v>11</v>
      </c>
      <c r="D234" s="931">
        <v>0</v>
      </c>
      <c r="E234" s="931">
        <v>0</v>
      </c>
      <c r="F234" s="932">
        <v>0</v>
      </c>
      <c r="G234" s="933">
        <v>0</v>
      </c>
      <c r="H234" s="933">
        <v>0</v>
      </c>
      <c r="I234" s="933">
        <v>0</v>
      </c>
      <c r="J234" s="933">
        <v>0</v>
      </c>
      <c r="K234" s="933">
        <v>11</v>
      </c>
      <c r="L234" s="933">
        <v>0</v>
      </c>
      <c r="M234" s="934">
        <v>1.5422620807463599E-2</v>
      </c>
      <c r="N234" s="935">
        <v>2.5704368012439402E-4</v>
      </c>
      <c r="O234" s="935">
        <v>9.3470429136143095E-5</v>
      </c>
      <c r="P234" s="912"/>
    </row>
    <row r="235" spans="1:16">
      <c r="A235" s="929" t="s">
        <v>4026</v>
      </c>
      <c r="B235" s="930">
        <v>0</v>
      </c>
      <c r="C235" s="931">
        <v>0</v>
      </c>
      <c r="D235" s="931">
        <v>0</v>
      </c>
      <c r="E235" s="931">
        <v>0</v>
      </c>
      <c r="F235" s="932">
        <v>0</v>
      </c>
      <c r="G235" s="933">
        <v>0</v>
      </c>
      <c r="H235" s="933">
        <v>0</v>
      </c>
      <c r="I235" s="933">
        <v>0</v>
      </c>
      <c r="J235" s="933">
        <v>0</v>
      </c>
      <c r="K235" s="933">
        <v>0</v>
      </c>
      <c r="L235" s="933">
        <v>0</v>
      </c>
      <c r="M235" s="934">
        <v>0</v>
      </c>
      <c r="N235" s="935">
        <v>0</v>
      </c>
      <c r="O235" s="935">
        <v>0</v>
      </c>
      <c r="P235" s="912"/>
    </row>
    <row r="236" spans="1:16">
      <c r="A236" s="929" t="s">
        <v>4027</v>
      </c>
      <c r="B236" s="930">
        <v>0</v>
      </c>
      <c r="C236" s="931">
        <v>0</v>
      </c>
      <c r="D236" s="931">
        <v>0</v>
      </c>
      <c r="E236" s="931">
        <v>0</v>
      </c>
      <c r="F236" s="932">
        <v>0</v>
      </c>
      <c r="G236" s="933">
        <v>0</v>
      </c>
      <c r="H236" s="933">
        <v>0</v>
      </c>
      <c r="I236" s="933">
        <v>0</v>
      </c>
      <c r="J236" s="933">
        <v>0</v>
      </c>
      <c r="K236" s="933">
        <v>0</v>
      </c>
      <c r="L236" s="933">
        <v>0</v>
      </c>
      <c r="M236" s="934">
        <v>0</v>
      </c>
      <c r="N236" s="935">
        <v>0</v>
      </c>
      <c r="O236" s="935">
        <v>0</v>
      </c>
      <c r="P236" s="912"/>
    </row>
    <row r="237" spans="1:16">
      <c r="A237" s="929" t="s">
        <v>4028</v>
      </c>
      <c r="B237" s="930">
        <v>5579</v>
      </c>
      <c r="C237" s="931">
        <v>0</v>
      </c>
      <c r="D237" s="931">
        <v>0</v>
      </c>
      <c r="E237" s="931">
        <v>1489</v>
      </c>
      <c r="F237" s="932">
        <v>0</v>
      </c>
      <c r="G237" s="933">
        <v>0</v>
      </c>
      <c r="H237" s="933">
        <v>0</v>
      </c>
      <c r="I237" s="933">
        <v>228</v>
      </c>
      <c r="J237" s="933">
        <v>0</v>
      </c>
      <c r="K237" s="933">
        <v>3764</v>
      </c>
      <c r="L237" s="933">
        <v>98</v>
      </c>
      <c r="M237" s="934">
        <v>2.4317641776989398</v>
      </c>
      <c r="N237" s="935">
        <v>2.9181170132387201E-2</v>
      </c>
      <c r="O237" s="935">
        <v>9.7270567107957499E-3</v>
      </c>
      <c r="P237" s="912"/>
    </row>
    <row r="238" spans="1:16">
      <c r="A238" s="929" t="s">
        <v>4029</v>
      </c>
      <c r="B238" s="930">
        <v>0</v>
      </c>
      <c r="C238" s="931">
        <v>20</v>
      </c>
      <c r="D238" s="931">
        <v>0</v>
      </c>
      <c r="E238" s="931">
        <v>0</v>
      </c>
      <c r="F238" s="932">
        <v>0</v>
      </c>
      <c r="G238" s="933">
        <v>0</v>
      </c>
      <c r="H238" s="933">
        <v>0</v>
      </c>
      <c r="I238" s="933">
        <v>0</v>
      </c>
      <c r="J238" s="933">
        <v>0</v>
      </c>
      <c r="K238" s="933">
        <v>19</v>
      </c>
      <c r="L238" s="933">
        <v>1</v>
      </c>
      <c r="M238" s="934">
        <v>2.02393701477174E-2</v>
      </c>
      <c r="N238" s="935">
        <v>3.7283050272111099E-4</v>
      </c>
      <c r="O238" s="935">
        <v>1.8641525136055501E-4</v>
      </c>
      <c r="P238" s="912"/>
    </row>
    <row r="239" spans="1:16">
      <c r="A239" s="929" t="s">
        <v>4030</v>
      </c>
      <c r="B239" s="930">
        <v>0</v>
      </c>
      <c r="C239" s="931">
        <v>635</v>
      </c>
      <c r="D239" s="931">
        <v>0</v>
      </c>
      <c r="E239" s="931">
        <v>0</v>
      </c>
      <c r="F239" s="932">
        <v>0</v>
      </c>
      <c r="G239" s="933">
        <v>0</v>
      </c>
      <c r="H239" s="933">
        <v>0</v>
      </c>
      <c r="I239" s="933">
        <v>0</v>
      </c>
      <c r="J239" s="933">
        <v>0</v>
      </c>
      <c r="K239" s="933">
        <v>619</v>
      </c>
      <c r="L239" s="933">
        <v>16</v>
      </c>
      <c r="M239" s="934">
        <v>0.31125214896575898</v>
      </c>
      <c r="N239" s="935">
        <v>5.3140610799031996E-3</v>
      </c>
      <c r="O239" s="935">
        <v>1.5183031656866299E-3</v>
      </c>
      <c r="P239" s="912"/>
    </row>
    <row r="240" spans="1:16">
      <c r="A240" s="929" t="s">
        <v>4031</v>
      </c>
      <c r="B240" s="930">
        <v>0</v>
      </c>
      <c r="C240" s="931">
        <v>1795</v>
      </c>
      <c r="D240" s="931">
        <v>0</v>
      </c>
      <c r="E240" s="931">
        <v>0</v>
      </c>
      <c r="F240" s="932">
        <v>0</v>
      </c>
      <c r="G240" s="933">
        <v>0</v>
      </c>
      <c r="H240" s="933">
        <v>0</v>
      </c>
      <c r="I240" s="933">
        <v>0</v>
      </c>
      <c r="J240" s="933">
        <v>0</v>
      </c>
      <c r="K240" s="933">
        <v>1749</v>
      </c>
      <c r="L240" s="933">
        <v>46</v>
      </c>
      <c r="M240" s="934">
        <v>1.15830097565783</v>
      </c>
      <c r="N240" s="935">
        <v>1.93050162609638E-2</v>
      </c>
      <c r="O240" s="935">
        <v>1.37892973292599E-2</v>
      </c>
      <c r="P240" s="912"/>
    </row>
    <row r="241" spans="1:16">
      <c r="A241" s="929" t="s">
        <v>4032</v>
      </c>
      <c r="B241" s="930">
        <v>0</v>
      </c>
      <c r="C241" s="931">
        <v>5620</v>
      </c>
      <c r="D241" s="931">
        <v>0</v>
      </c>
      <c r="E241" s="931">
        <v>0</v>
      </c>
      <c r="F241" s="932">
        <v>0</v>
      </c>
      <c r="G241" s="933">
        <v>0</v>
      </c>
      <c r="H241" s="933">
        <v>0</v>
      </c>
      <c r="I241" s="933">
        <v>56</v>
      </c>
      <c r="J241" s="933">
        <v>0</v>
      </c>
      <c r="K241" s="933">
        <v>5422</v>
      </c>
      <c r="L241" s="933">
        <v>142</v>
      </c>
      <c r="M241" s="934">
        <v>4.0182753523208801</v>
      </c>
      <c r="N241" s="935">
        <v>7.6945698235931795E-2</v>
      </c>
      <c r="O241" s="935">
        <v>8.5495220262146506E-3</v>
      </c>
      <c r="P241" s="912"/>
    </row>
    <row r="242" spans="1:16">
      <c r="A242" s="929" t="s">
        <v>4033</v>
      </c>
      <c r="B242" s="930">
        <v>0</v>
      </c>
      <c r="C242" s="931">
        <v>3992</v>
      </c>
      <c r="D242" s="931">
        <v>0</v>
      </c>
      <c r="E242" s="931">
        <v>0</v>
      </c>
      <c r="F242" s="932">
        <v>0</v>
      </c>
      <c r="G242" s="933">
        <v>0</v>
      </c>
      <c r="H242" s="933">
        <v>0</v>
      </c>
      <c r="I242" s="933">
        <v>0</v>
      </c>
      <c r="J242" s="933">
        <v>0</v>
      </c>
      <c r="K242" s="933">
        <v>3890</v>
      </c>
      <c r="L242" s="933">
        <v>102</v>
      </c>
      <c r="M242" s="934">
        <v>3.0890662812216001</v>
      </c>
      <c r="N242" s="935">
        <v>5.0433735203617901E-2</v>
      </c>
      <c r="O242" s="935">
        <v>6.3042169004522402E-3</v>
      </c>
      <c r="P242" s="912"/>
    </row>
    <row r="243" spans="1:16">
      <c r="A243" s="929" t="s">
        <v>4034</v>
      </c>
      <c r="B243" s="930">
        <v>672</v>
      </c>
      <c r="C243" s="931">
        <v>22</v>
      </c>
      <c r="D243" s="931">
        <v>0</v>
      </c>
      <c r="E243" s="931">
        <v>0</v>
      </c>
      <c r="F243" s="932">
        <v>0</v>
      </c>
      <c r="G243" s="933">
        <v>0</v>
      </c>
      <c r="H243" s="933">
        <v>0</v>
      </c>
      <c r="I243" s="933">
        <v>26</v>
      </c>
      <c r="J243" s="933">
        <v>0</v>
      </c>
      <c r="K243" s="933">
        <v>651</v>
      </c>
      <c r="L243" s="933">
        <v>17</v>
      </c>
      <c r="M243" s="934">
        <v>0.87510002956538901</v>
      </c>
      <c r="N243" s="935">
        <v>1.72368187641668E-2</v>
      </c>
      <c r="O243" s="935">
        <v>1.3259091357051301E-2</v>
      </c>
      <c r="P243" s="912"/>
    </row>
    <row r="244" spans="1:16">
      <c r="A244" s="929" t="s">
        <v>4035</v>
      </c>
      <c r="B244" s="930">
        <v>0</v>
      </c>
      <c r="C244" s="931">
        <v>1673</v>
      </c>
      <c r="D244" s="931">
        <v>0</v>
      </c>
      <c r="E244" s="931">
        <v>0</v>
      </c>
      <c r="F244" s="932">
        <v>0</v>
      </c>
      <c r="G244" s="933">
        <v>0</v>
      </c>
      <c r="H244" s="933">
        <v>4069.7674418604702</v>
      </c>
      <c r="I244" s="933">
        <v>10</v>
      </c>
      <c r="J244" s="933">
        <v>0</v>
      </c>
      <c r="K244" s="933">
        <v>0</v>
      </c>
      <c r="L244" s="933">
        <v>0</v>
      </c>
      <c r="M244" s="934">
        <v>0</v>
      </c>
      <c r="N244" s="935">
        <v>0</v>
      </c>
      <c r="O244" s="935">
        <v>0</v>
      </c>
      <c r="P244" s="912"/>
    </row>
    <row r="245" spans="1:16">
      <c r="A245" s="929" t="s">
        <v>4036</v>
      </c>
      <c r="B245" s="930">
        <v>0</v>
      </c>
      <c r="C245" s="931">
        <v>4844</v>
      </c>
      <c r="D245" s="931">
        <v>0</v>
      </c>
      <c r="E245" s="931">
        <v>0</v>
      </c>
      <c r="F245" s="932">
        <v>0</v>
      </c>
      <c r="G245" s="933">
        <v>0</v>
      </c>
      <c r="H245" s="933">
        <v>0</v>
      </c>
      <c r="I245" s="933">
        <v>50</v>
      </c>
      <c r="J245" s="933">
        <v>0</v>
      </c>
      <c r="K245" s="933">
        <v>4672</v>
      </c>
      <c r="L245" s="933">
        <v>122</v>
      </c>
      <c r="M245" s="934">
        <v>5.4003517186251004</v>
      </c>
      <c r="N245" s="935">
        <v>2.7932853717026401E-2</v>
      </c>
      <c r="O245" s="935">
        <v>3.7243804956035201E-2</v>
      </c>
      <c r="P245" s="912"/>
    </row>
    <row r="246" spans="1:16">
      <c r="A246" s="929" t="s">
        <v>4037</v>
      </c>
      <c r="B246" s="930">
        <v>0</v>
      </c>
      <c r="C246" s="931">
        <v>1939</v>
      </c>
      <c r="D246" s="931">
        <v>0</v>
      </c>
      <c r="E246" s="931">
        <v>0</v>
      </c>
      <c r="F246" s="932">
        <v>0</v>
      </c>
      <c r="G246" s="933">
        <v>0</v>
      </c>
      <c r="H246" s="933">
        <v>0</v>
      </c>
      <c r="I246" s="933">
        <v>0</v>
      </c>
      <c r="J246" s="933">
        <v>0</v>
      </c>
      <c r="K246" s="933">
        <v>1889</v>
      </c>
      <c r="L246" s="933">
        <v>50</v>
      </c>
      <c r="M246" s="934">
        <v>2.0250440743295801</v>
      </c>
      <c r="N246" s="935">
        <v>1.47275932678515E-2</v>
      </c>
      <c r="O246" s="935">
        <v>7.3637966339257397E-3</v>
      </c>
      <c r="P246" s="912"/>
    </row>
    <row r="247" spans="1:16">
      <c r="A247" s="929" t="s">
        <v>4038</v>
      </c>
      <c r="B247" s="930">
        <v>0</v>
      </c>
      <c r="C247" s="931">
        <v>0</v>
      </c>
      <c r="D247" s="931">
        <v>0</v>
      </c>
      <c r="E247" s="931">
        <v>0</v>
      </c>
      <c r="F247" s="932">
        <v>0</v>
      </c>
      <c r="G247" s="933">
        <v>0</v>
      </c>
      <c r="H247" s="933">
        <v>0</v>
      </c>
      <c r="I247" s="933">
        <v>0</v>
      </c>
      <c r="J247" s="933">
        <v>0</v>
      </c>
      <c r="K247" s="933">
        <v>0</v>
      </c>
      <c r="L247" s="933">
        <v>0</v>
      </c>
      <c r="M247" s="934">
        <v>0</v>
      </c>
      <c r="N247" s="935">
        <v>0</v>
      </c>
      <c r="O247" s="935">
        <v>0</v>
      </c>
      <c r="P247" s="912"/>
    </row>
    <row r="248" spans="1:16">
      <c r="A248" s="929" t="s">
        <v>4039</v>
      </c>
      <c r="B248" s="930">
        <v>0</v>
      </c>
      <c r="C248" s="931">
        <v>23</v>
      </c>
      <c r="D248" s="931">
        <v>0</v>
      </c>
      <c r="E248" s="931">
        <v>0</v>
      </c>
      <c r="F248" s="932">
        <v>0</v>
      </c>
      <c r="G248" s="933">
        <v>0</v>
      </c>
      <c r="H248" s="933">
        <v>0</v>
      </c>
      <c r="I248" s="933">
        <v>0</v>
      </c>
      <c r="J248" s="933">
        <v>0</v>
      </c>
      <c r="K248" s="933">
        <v>22</v>
      </c>
      <c r="L248" s="933">
        <v>1</v>
      </c>
      <c r="M248" s="934">
        <v>2.1286203913581499E-2</v>
      </c>
      <c r="N248" s="935">
        <v>4.5289795560811598E-4</v>
      </c>
      <c r="O248" s="935">
        <v>1.3586938668243501E-4</v>
      </c>
      <c r="P248" s="912"/>
    </row>
    <row r="249" spans="1:16">
      <c r="A249" s="929" t="s">
        <v>4040</v>
      </c>
      <c r="B249" s="930">
        <v>0</v>
      </c>
      <c r="C249" s="931">
        <v>45</v>
      </c>
      <c r="D249" s="931">
        <v>0</v>
      </c>
      <c r="E249" s="931">
        <v>0</v>
      </c>
      <c r="F249" s="932">
        <v>0</v>
      </c>
      <c r="G249" s="933">
        <v>0</v>
      </c>
      <c r="H249" s="933">
        <v>0</v>
      </c>
      <c r="I249" s="933">
        <v>0</v>
      </c>
      <c r="J249" s="933">
        <v>0</v>
      </c>
      <c r="K249" s="933">
        <v>44</v>
      </c>
      <c r="L249" s="933">
        <v>1</v>
      </c>
      <c r="M249" s="934">
        <v>4.5097073026510302E-2</v>
      </c>
      <c r="N249" s="935">
        <v>8.6725140435596699E-4</v>
      </c>
      <c r="O249" s="935">
        <v>2.6017542130678999E-4</v>
      </c>
      <c r="P249" s="912"/>
    </row>
    <row r="250" spans="1:16">
      <c r="A250" s="929" t="s">
        <v>4041</v>
      </c>
      <c r="B250" s="930">
        <v>0</v>
      </c>
      <c r="C250" s="931">
        <v>17</v>
      </c>
      <c r="D250" s="931">
        <v>0</v>
      </c>
      <c r="E250" s="931">
        <v>0</v>
      </c>
      <c r="F250" s="932">
        <v>0</v>
      </c>
      <c r="G250" s="933">
        <v>0</v>
      </c>
      <c r="H250" s="933">
        <v>0</v>
      </c>
      <c r="I250" s="933">
        <v>0</v>
      </c>
      <c r="J250" s="933">
        <v>0</v>
      </c>
      <c r="K250" s="933">
        <v>17</v>
      </c>
      <c r="L250" s="933">
        <v>0</v>
      </c>
      <c r="M250" s="934">
        <v>2.2606353273545501E-2</v>
      </c>
      <c r="N250" s="935">
        <v>3.6039113914347999E-4</v>
      </c>
      <c r="O250" s="935">
        <v>6.5525661662450897E-5</v>
      </c>
      <c r="P250" s="912"/>
    </row>
    <row r="251" spans="1:16">
      <c r="A251" s="929" t="s">
        <v>4042</v>
      </c>
      <c r="B251" s="930">
        <v>0</v>
      </c>
      <c r="C251" s="931">
        <v>226</v>
      </c>
      <c r="D251" s="931">
        <v>0</v>
      </c>
      <c r="E251" s="931">
        <v>15</v>
      </c>
      <c r="F251" s="932">
        <v>0</v>
      </c>
      <c r="G251" s="933">
        <v>0</v>
      </c>
      <c r="H251" s="933">
        <v>0</v>
      </c>
      <c r="I251" s="933">
        <v>0</v>
      </c>
      <c r="J251" s="933">
        <v>0</v>
      </c>
      <c r="K251" s="933">
        <v>206</v>
      </c>
      <c r="L251" s="933">
        <v>5</v>
      </c>
      <c r="M251" s="934">
        <v>0.18068394599389001</v>
      </c>
      <c r="N251" s="935">
        <v>3.6136789198778002E-3</v>
      </c>
      <c r="O251" s="935">
        <v>1.2045596399592701E-3</v>
      </c>
      <c r="P251" s="912"/>
    </row>
    <row r="252" spans="1:16">
      <c r="A252" s="929" t="s">
        <v>4043</v>
      </c>
      <c r="B252" s="930">
        <v>0</v>
      </c>
      <c r="C252" s="931">
        <v>550</v>
      </c>
      <c r="D252" s="931">
        <v>0</v>
      </c>
      <c r="E252" s="931">
        <v>0</v>
      </c>
      <c r="F252" s="932">
        <v>0</v>
      </c>
      <c r="G252" s="933">
        <v>0</v>
      </c>
      <c r="H252" s="933">
        <v>0</v>
      </c>
      <c r="I252" s="933">
        <v>0</v>
      </c>
      <c r="J252" s="933">
        <v>0</v>
      </c>
      <c r="K252" s="933">
        <v>536</v>
      </c>
      <c r="L252" s="933">
        <v>14</v>
      </c>
      <c r="M252" s="934">
        <v>0.60477032072971804</v>
      </c>
      <c r="N252" s="935">
        <v>7.5596290091214701E-3</v>
      </c>
      <c r="O252" s="935">
        <v>4.3197880052122696E-3</v>
      </c>
      <c r="P252" s="912"/>
    </row>
    <row r="253" spans="1:16">
      <c r="A253" s="929" t="s">
        <v>4045</v>
      </c>
      <c r="B253" s="930">
        <v>0</v>
      </c>
      <c r="C253" s="931">
        <v>18</v>
      </c>
      <c r="D253" s="931">
        <v>0</v>
      </c>
      <c r="E253" s="931">
        <v>0</v>
      </c>
      <c r="F253" s="932">
        <v>0</v>
      </c>
      <c r="G253" s="933">
        <v>0</v>
      </c>
      <c r="H253" s="933">
        <v>0</v>
      </c>
      <c r="I253" s="933">
        <v>0</v>
      </c>
      <c r="J253" s="933">
        <v>0</v>
      </c>
      <c r="K253" s="933">
        <v>18</v>
      </c>
      <c r="L253" s="933">
        <v>0</v>
      </c>
      <c r="M253" s="934">
        <v>2.29427416970533E-2</v>
      </c>
      <c r="N253" s="935">
        <v>4.9709273676948795E-4</v>
      </c>
      <c r="O253" s="935">
        <v>2.2942741697053301E-4</v>
      </c>
      <c r="P253" s="912"/>
    </row>
    <row r="254" spans="1:16">
      <c r="A254" s="929" t="s">
        <v>4046</v>
      </c>
      <c r="B254" s="930">
        <v>0</v>
      </c>
      <c r="C254" s="931">
        <v>711</v>
      </c>
      <c r="D254" s="931">
        <v>0</v>
      </c>
      <c r="E254" s="931">
        <v>0</v>
      </c>
      <c r="F254" s="932">
        <v>0</v>
      </c>
      <c r="G254" s="933">
        <v>0</v>
      </c>
      <c r="H254" s="933">
        <v>0</v>
      </c>
      <c r="I254" s="933">
        <v>0</v>
      </c>
      <c r="J254" s="933">
        <v>0</v>
      </c>
      <c r="K254" s="933">
        <v>693</v>
      </c>
      <c r="L254" s="933">
        <v>18</v>
      </c>
      <c r="M254" s="934">
        <v>0.70572583029466796</v>
      </c>
      <c r="N254" s="935">
        <v>1.25209421503893E-2</v>
      </c>
      <c r="O254" s="935">
        <v>5.6913373410860399E-3</v>
      </c>
      <c r="P254" s="912"/>
    </row>
    <row r="255" spans="1:16">
      <c r="A255" s="929" t="s">
        <v>4047</v>
      </c>
      <c r="B255" s="930">
        <v>0</v>
      </c>
      <c r="C255" s="931">
        <v>0</v>
      </c>
      <c r="D255" s="931">
        <v>0</v>
      </c>
      <c r="E255" s="931">
        <v>0</v>
      </c>
      <c r="F255" s="932">
        <v>0</v>
      </c>
      <c r="G255" s="933">
        <v>0</v>
      </c>
      <c r="H255" s="933">
        <v>0</v>
      </c>
      <c r="I255" s="933">
        <v>0</v>
      </c>
      <c r="J255" s="933">
        <v>0</v>
      </c>
      <c r="K255" s="933">
        <v>0</v>
      </c>
      <c r="L255" s="933">
        <v>0</v>
      </c>
      <c r="M255" s="934">
        <v>0</v>
      </c>
      <c r="N255" s="935">
        <v>0</v>
      </c>
      <c r="O255" s="935">
        <v>0</v>
      </c>
      <c r="P255" s="912"/>
    </row>
    <row r="256" spans="1:16">
      <c r="A256" s="929" t="s">
        <v>4048</v>
      </c>
      <c r="B256" s="930">
        <v>0</v>
      </c>
      <c r="C256" s="931">
        <v>217</v>
      </c>
      <c r="D256" s="931">
        <v>0</v>
      </c>
      <c r="E256" s="931">
        <v>0</v>
      </c>
      <c r="F256" s="932">
        <v>0</v>
      </c>
      <c r="G256" s="933">
        <v>0</v>
      </c>
      <c r="H256" s="933">
        <v>0</v>
      </c>
      <c r="I256" s="933">
        <v>0</v>
      </c>
      <c r="J256" s="933">
        <v>0</v>
      </c>
      <c r="K256" s="933">
        <v>211</v>
      </c>
      <c r="L256" s="933">
        <v>6</v>
      </c>
      <c r="M256" s="934">
        <v>0.14195591472027899</v>
      </c>
      <c r="N256" s="935">
        <v>3.5488978680069598E-3</v>
      </c>
      <c r="O256" s="935">
        <v>1.3308367005026101E-3</v>
      </c>
      <c r="P256" s="912"/>
    </row>
    <row r="257" spans="1:16">
      <c r="A257" s="929" t="s">
        <v>4246</v>
      </c>
      <c r="B257" s="930">
        <v>0</v>
      </c>
      <c r="C257" s="931">
        <v>0</v>
      </c>
      <c r="D257" s="931">
        <v>0</v>
      </c>
      <c r="E257" s="931">
        <v>0</v>
      </c>
      <c r="F257" s="932">
        <v>0</v>
      </c>
      <c r="G257" s="933">
        <v>0</v>
      </c>
      <c r="H257" s="933">
        <v>0</v>
      </c>
      <c r="I257" s="933">
        <v>0</v>
      </c>
      <c r="J257" s="933">
        <v>0</v>
      </c>
      <c r="K257" s="933">
        <v>0</v>
      </c>
      <c r="L257" s="933">
        <v>0</v>
      </c>
      <c r="M257" s="934">
        <v>0</v>
      </c>
      <c r="N257" s="935">
        <v>0</v>
      </c>
      <c r="O257" s="935">
        <v>0</v>
      </c>
      <c r="P257" s="912"/>
    </row>
    <row r="258" spans="1:16">
      <c r="A258" s="929" t="s">
        <v>4274</v>
      </c>
      <c r="B258" s="930">
        <v>0</v>
      </c>
      <c r="C258" s="931">
        <v>0</v>
      </c>
      <c r="D258" s="931">
        <v>0</v>
      </c>
      <c r="E258" s="931">
        <v>0</v>
      </c>
      <c r="F258" s="932">
        <v>0</v>
      </c>
      <c r="G258" s="933">
        <v>0</v>
      </c>
      <c r="H258" s="933">
        <v>0</v>
      </c>
      <c r="I258" s="933">
        <v>0</v>
      </c>
      <c r="J258" s="933">
        <v>0</v>
      </c>
      <c r="K258" s="933">
        <v>0</v>
      </c>
      <c r="L258" s="933">
        <v>0</v>
      </c>
      <c r="M258" s="934">
        <v>0</v>
      </c>
      <c r="N258" s="935">
        <v>0</v>
      </c>
      <c r="O258" s="935">
        <v>0</v>
      </c>
      <c r="P258" s="912"/>
    </row>
    <row r="259" spans="1:16">
      <c r="A259" s="929" t="s">
        <v>4049</v>
      </c>
      <c r="B259" s="930">
        <v>0</v>
      </c>
      <c r="C259" s="931">
        <v>164</v>
      </c>
      <c r="D259" s="931">
        <v>0</v>
      </c>
      <c r="E259" s="931">
        <v>0</v>
      </c>
      <c r="F259" s="932">
        <v>0</v>
      </c>
      <c r="G259" s="933">
        <v>0</v>
      </c>
      <c r="H259" s="933">
        <v>0</v>
      </c>
      <c r="I259" s="933">
        <v>0</v>
      </c>
      <c r="J259" s="933">
        <v>0</v>
      </c>
      <c r="K259" s="933">
        <v>160</v>
      </c>
      <c r="L259" s="933">
        <v>4</v>
      </c>
      <c r="M259" s="934">
        <v>0.164830327518807</v>
      </c>
      <c r="N259" s="935">
        <v>3.7773616723059899E-3</v>
      </c>
      <c r="O259" s="935">
        <v>1.7169825783209E-3</v>
      </c>
      <c r="P259" s="912"/>
    </row>
    <row r="260" spans="1:16">
      <c r="A260" s="929" t="s">
        <v>4050</v>
      </c>
      <c r="B260" s="930">
        <v>0</v>
      </c>
      <c r="C260" s="931">
        <v>25</v>
      </c>
      <c r="D260" s="931">
        <v>0</v>
      </c>
      <c r="E260" s="931">
        <v>0</v>
      </c>
      <c r="F260" s="932">
        <v>0</v>
      </c>
      <c r="G260" s="933">
        <v>0</v>
      </c>
      <c r="H260" s="933">
        <v>0</v>
      </c>
      <c r="I260" s="933">
        <v>0</v>
      </c>
      <c r="J260" s="933">
        <v>0</v>
      </c>
      <c r="K260" s="933">
        <v>25</v>
      </c>
      <c r="L260" s="933">
        <v>0</v>
      </c>
      <c r="M260" s="934">
        <v>3.18101683037132E-2</v>
      </c>
      <c r="N260" s="935">
        <v>3.6354478061386498E-4</v>
      </c>
      <c r="O260" s="935">
        <v>9.08861951534663E-5</v>
      </c>
      <c r="P260" s="912"/>
    </row>
    <row r="261" spans="1:16">
      <c r="A261" s="929" t="s">
        <v>4051</v>
      </c>
      <c r="B261" s="930">
        <v>5781</v>
      </c>
      <c r="C261" s="931">
        <v>257</v>
      </c>
      <c r="D261" s="931">
        <v>0</v>
      </c>
      <c r="E261" s="931">
        <v>370</v>
      </c>
      <c r="F261" s="932">
        <v>0</v>
      </c>
      <c r="G261" s="933">
        <v>0</v>
      </c>
      <c r="H261" s="933">
        <v>0</v>
      </c>
      <c r="I261" s="933">
        <v>604</v>
      </c>
      <c r="J261" s="933">
        <v>0</v>
      </c>
      <c r="K261" s="933">
        <v>4935</v>
      </c>
      <c r="L261" s="933">
        <v>129</v>
      </c>
      <c r="M261" s="934">
        <v>4.6387043789625801</v>
      </c>
      <c r="N261" s="935">
        <v>7.1979895535626295E-2</v>
      </c>
      <c r="O261" s="935">
        <v>3.9988830853125698E-2</v>
      </c>
      <c r="P261" s="912"/>
    </row>
    <row r="262" spans="1:16">
      <c r="A262" s="929" t="s">
        <v>4052</v>
      </c>
      <c r="B262" s="930">
        <v>0</v>
      </c>
      <c r="C262" s="931">
        <v>291</v>
      </c>
      <c r="D262" s="931">
        <v>0</v>
      </c>
      <c r="E262" s="931">
        <v>11</v>
      </c>
      <c r="F262" s="932">
        <v>0</v>
      </c>
      <c r="G262" s="933">
        <v>0</v>
      </c>
      <c r="H262" s="933">
        <v>0</v>
      </c>
      <c r="I262" s="933">
        <v>0</v>
      </c>
      <c r="J262" s="933">
        <v>0</v>
      </c>
      <c r="K262" s="933">
        <v>273</v>
      </c>
      <c r="L262" s="933">
        <v>7</v>
      </c>
      <c r="M262" s="934">
        <v>1.8713577083538599</v>
      </c>
      <c r="N262" s="935">
        <v>1.7338458000722701E-2</v>
      </c>
      <c r="O262" s="935">
        <v>2.39151144837555E-3</v>
      </c>
      <c r="P262" s="912"/>
    </row>
    <row r="263" spans="1:16">
      <c r="A263" s="929" t="s">
        <v>4053</v>
      </c>
      <c r="B263" s="930">
        <v>0</v>
      </c>
      <c r="C263" s="931">
        <v>125</v>
      </c>
      <c r="D263" s="931">
        <v>0</v>
      </c>
      <c r="E263" s="931">
        <v>0</v>
      </c>
      <c r="F263" s="932">
        <v>0</v>
      </c>
      <c r="G263" s="933">
        <v>0</v>
      </c>
      <c r="H263" s="933">
        <v>0</v>
      </c>
      <c r="I263" s="933">
        <v>0</v>
      </c>
      <c r="J263" s="933">
        <v>0</v>
      </c>
      <c r="K263" s="933">
        <v>122</v>
      </c>
      <c r="L263" s="933">
        <v>3</v>
      </c>
      <c r="M263" s="934">
        <v>0.57783778456686696</v>
      </c>
      <c r="N263" s="935">
        <v>5.9448331745562497E-3</v>
      </c>
      <c r="O263" s="935">
        <v>9.5117330792899896E-4</v>
      </c>
      <c r="P263" s="912"/>
    </row>
    <row r="264" spans="1:16">
      <c r="A264" s="929" t="s">
        <v>4054</v>
      </c>
      <c r="B264" s="930">
        <v>0</v>
      </c>
      <c r="C264" s="931">
        <v>13</v>
      </c>
      <c r="D264" s="931">
        <v>0</v>
      </c>
      <c r="E264" s="931">
        <v>0</v>
      </c>
      <c r="F264" s="932">
        <v>0</v>
      </c>
      <c r="G264" s="933">
        <v>0</v>
      </c>
      <c r="H264" s="933">
        <v>0</v>
      </c>
      <c r="I264" s="933">
        <v>0</v>
      </c>
      <c r="J264" s="933">
        <v>0</v>
      </c>
      <c r="K264" s="933">
        <v>13</v>
      </c>
      <c r="L264" s="933">
        <v>0</v>
      </c>
      <c r="M264" s="934">
        <v>7.8578233303767897E-2</v>
      </c>
      <c r="N264" s="935">
        <v>1.2526964729586199E-3</v>
      </c>
      <c r="O264" s="935">
        <v>1.7082224631253899E-4</v>
      </c>
      <c r="P264" s="912"/>
    </row>
    <row r="265" spans="1:16">
      <c r="A265" s="929" t="s">
        <v>4055</v>
      </c>
      <c r="B265" s="930">
        <v>0</v>
      </c>
      <c r="C265" s="931">
        <v>0</v>
      </c>
      <c r="D265" s="931">
        <v>0</v>
      </c>
      <c r="E265" s="931">
        <v>0</v>
      </c>
      <c r="F265" s="932">
        <v>0</v>
      </c>
      <c r="G265" s="933">
        <v>0</v>
      </c>
      <c r="H265" s="933">
        <v>0</v>
      </c>
      <c r="I265" s="933">
        <v>0</v>
      </c>
      <c r="J265" s="933">
        <v>0</v>
      </c>
      <c r="K265" s="933">
        <v>0</v>
      </c>
      <c r="L265" s="933">
        <v>0</v>
      </c>
      <c r="M265" s="934">
        <v>0</v>
      </c>
      <c r="N265" s="935">
        <v>0</v>
      </c>
      <c r="O265" s="935">
        <v>0</v>
      </c>
      <c r="P265" s="912"/>
    </row>
    <row r="266" spans="1:16">
      <c r="A266" s="929" t="s">
        <v>4056</v>
      </c>
      <c r="B266" s="930">
        <v>0</v>
      </c>
      <c r="C266" s="931">
        <v>0</v>
      </c>
      <c r="D266" s="931">
        <v>0</v>
      </c>
      <c r="E266" s="931">
        <v>0</v>
      </c>
      <c r="F266" s="932">
        <v>0</v>
      </c>
      <c r="G266" s="933">
        <v>0</v>
      </c>
      <c r="H266" s="933">
        <v>0</v>
      </c>
      <c r="I266" s="933">
        <v>0</v>
      </c>
      <c r="J266" s="933">
        <v>0</v>
      </c>
      <c r="K266" s="933">
        <v>0</v>
      </c>
      <c r="L266" s="933">
        <v>0</v>
      </c>
      <c r="M266" s="934">
        <v>0</v>
      </c>
      <c r="N266" s="935">
        <v>0</v>
      </c>
      <c r="O266" s="935">
        <v>0</v>
      </c>
      <c r="P266" s="912"/>
    </row>
    <row r="267" spans="1:16">
      <c r="A267" s="929" t="s">
        <v>4057</v>
      </c>
      <c r="B267" s="930">
        <v>0</v>
      </c>
      <c r="C267" s="931">
        <v>651</v>
      </c>
      <c r="D267" s="931">
        <v>0</v>
      </c>
      <c r="E267" s="931">
        <v>0</v>
      </c>
      <c r="F267" s="932">
        <v>0</v>
      </c>
      <c r="G267" s="933">
        <v>0</v>
      </c>
      <c r="H267" s="933">
        <v>0</v>
      </c>
      <c r="I267" s="933">
        <v>0</v>
      </c>
      <c r="J267" s="933">
        <v>0</v>
      </c>
      <c r="K267" s="933">
        <v>634</v>
      </c>
      <c r="L267" s="933">
        <v>17</v>
      </c>
      <c r="M267" s="934">
        <v>3.2287673422905501</v>
      </c>
      <c r="N267" s="935">
        <v>2.2451693439768699E-2</v>
      </c>
      <c r="O267" s="935">
        <v>8.5530260722928506E-3</v>
      </c>
      <c r="P267" s="912"/>
    </row>
    <row r="268" spans="1:16">
      <c r="A268" s="929" t="s">
        <v>4058</v>
      </c>
      <c r="B268" s="930">
        <v>0</v>
      </c>
      <c r="C268" s="931">
        <v>121</v>
      </c>
      <c r="D268" s="931">
        <v>0</v>
      </c>
      <c r="E268" s="931">
        <v>28</v>
      </c>
      <c r="F268" s="932">
        <v>0</v>
      </c>
      <c r="G268" s="933">
        <v>0</v>
      </c>
      <c r="H268" s="933">
        <v>0</v>
      </c>
      <c r="I268" s="933">
        <v>0</v>
      </c>
      <c r="J268" s="933">
        <v>0</v>
      </c>
      <c r="K268" s="933">
        <v>91</v>
      </c>
      <c r="L268" s="933">
        <v>2</v>
      </c>
      <c r="M268" s="934">
        <v>7.5731195865225601E-2</v>
      </c>
      <c r="N268" s="935">
        <v>1.19575572418777E-3</v>
      </c>
      <c r="O268" s="935">
        <v>1.99292620697962E-4</v>
      </c>
      <c r="P268" s="912"/>
    </row>
    <row r="269" spans="1:16">
      <c r="A269" s="929" t="s">
        <v>4059</v>
      </c>
      <c r="B269" s="930">
        <v>0</v>
      </c>
      <c r="C269" s="931">
        <v>373</v>
      </c>
      <c r="D269" s="931">
        <v>0</v>
      </c>
      <c r="E269" s="931">
        <v>3</v>
      </c>
      <c r="F269" s="932">
        <v>0</v>
      </c>
      <c r="G269" s="933">
        <v>0</v>
      </c>
      <c r="H269" s="933">
        <v>0</v>
      </c>
      <c r="I269" s="933">
        <v>0</v>
      </c>
      <c r="J269" s="933">
        <v>0</v>
      </c>
      <c r="K269" s="933">
        <v>361</v>
      </c>
      <c r="L269" s="933">
        <v>9</v>
      </c>
      <c r="M269" s="934">
        <v>1.25705463026839</v>
      </c>
      <c r="N269" s="935">
        <v>7.9060039639521299E-3</v>
      </c>
      <c r="O269" s="935">
        <v>4.74360237837128E-3</v>
      </c>
      <c r="P269" s="912"/>
    </row>
    <row r="270" spans="1:16">
      <c r="A270" s="929" t="s">
        <v>4060</v>
      </c>
      <c r="B270" s="930">
        <v>0</v>
      </c>
      <c r="C270" s="931">
        <v>0</v>
      </c>
      <c r="D270" s="931">
        <v>0</v>
      </c>
      <c r="E270" s="931">
        <v>0</v>
      </c>
      <c r="F270" s="932">
        <v>0</v>
      </c>
      <c r="G270" s="933">
        <v>0</v>
      </c>
      <c r="H270" s="933">
        <v>0</v>
      </c>
      <c r="I270" s="933">
        <v>0</v>
      </c>
      <c r="J270" s="933">
        <v>0</v>
      </c>
      <c r="K270" s="933">
        <v>0</v>
      </c>
      <c r="L270" s="933">
        <v>0</v>
      </c>
      <c r="M270" s="934">
        <v>0</v>
      </c>
      <c r="N270" s="935">
        <v>0</v>
      </c>
      <c r="O270" s="935">
        <v>0</v>
      </c>
      <c r="P270" s="912"/>
    </row>
    <row r="271" spans="1:16">
      <c r="A271" s="929" t="s">
        <v>4061</v>
      </c>
      <c r="B271" s="930">
        <v>0</v>
      </c>
      <c r="C271" s="931">
        <v>88</v>
      </c>
      <c r="D271" s="931">
        <v>0</v>
      </c>
      <c r="E271" s="931">
        <v>0</v>
      </c>
      <c r="F271" s="932">
        <v>0</v>
      </c>
      <c r="G271" s="933">
        <v>0</v>
      </c>
      <c r="H271" s="933">
        <v>0</v>
      </c>
      <c r="I271" s="933">
        <v>0</v>
      </c>
      <c r="J271" s="933">
        <v>0</v>
      </c>
      <c r="K271" s="933">
        <v>86</v>
      </c>
      <c r="L271" s="933">
        <v>2</v>
      </c>
      <c r="M271" s="934">
        <v>0.282513715055353</v>
      </c>
      <c r="N271" s="935">
        <v>3.7668495340713701E-3</v>
      </c>
      <c r="O271" s="935">
        <v>9.4171238351784296E-4</v>
      </c>
      <c r="P271" s="912"/>
    </row>
    <row r="272" spans="1:16">
      <c r="A272" s="929" t="s">
        <v>4062</v>
      </c>
      <c r="B272" s="930">
        <v>0</v>
      </c>
      <c r="C272" s="931">
        <v>7</v>
      </c>
      <c r="D272" s="931">
        <v>0</v>
      </c>
      <c r="E272" s="931">
        <v>0</v>
      </c>
      <c r="F272" s="932">
        <v>0</v>
      </c>
      <c r="G272" s="933">
        <v>0</v>
      </c>
      <c r="H272" s="933">
        <v>0</v>
      </c>
      <c r="I272" s="933">
        <v>0</v>
      </c>
      <c r="J272" s="933">
        <v>0</v>
      </c>
      <c r="K272" s="933">
        <v>7</v>
      </c>
      <c r="L272" s="933">
        <v>0</v>
      </c>
      <c r="M272" s="934">
        <v>7.9717048279184903E-3</v>
      </c>
      <c r="N272" s="935">
        <v>4.5990604776452799E-5</v>
      </c>
      <c r="O272" s="935">
        <v>1.5330201592150902E-5</v>
      </c>
      <c r="P272" s="912"/>
    </row>
    <row r="273" spans="1:16">
      <c r="A273" s="929" t="s">
        <v>4224</v>
      </c>
      <c r="B273" s="930">
        <v>0</v>
      </c>
      <c r="C273" s="931">
        <v>109</v>
      </c>
      <c r="D273" s="931">
        <v>0</v>
      </c>
      <c r="E273" s="931">
        <v>0</v>
      </c>
      <c r="F273" s="932">
        <v>0</v>
      </c>
      <c r="G273" s="933">
        <v>0</v>
      </c>
      <c r="H273" s="933">
        <v>0</v>
      </c>
      <c r="I273" s="933">
        <v>0</v>
      </c>
      <c r="J273" s="933">
        <v>0</v>
      </c>
      <c r="K273" s="933">
        <v>106</v>
      </c>
      <c r="L273" s="933">
        <v>3</v>
      </c>
      <c r="M273" s="934">
        <v>0.42250035587967999</v>
      </c>
      <c r="N273" s="935">
        <v>3.0178596848548598E-3</v>
      </c>
      <c r="O273" s="935">
        <v>2.3214305268114301E-4</v>
      </c>
      <c r="P273" s="912"/>
    </row>
    <row r="274" spans="1:16">
      <c r="A274" s="929" t="s">
        <v>4063</v>
      </c>
      <c r="B274" s="930">
        <v>0</v>
      </c>
      <c r="C274" s="931">
        <v>735</v>
      </c>
      <c r="D274" s="931">
        <v>0</v>
      </c>
      <c r="E274" s="931">
        <v>0</v>
      </c>
      <c r="F274" s="932">
        <v>0</v>
      </c>
      <c r="G274" s="933">
        <v>0</v>
      </c>
      <c r="H274" s="933">
        <v>0</v>
      </c>
      <c r="I274" s="933">
        <v>0</v>
      </c>
      <c r="J274" s="933">
        <v>0</v>
      </c>
      <c r="K274" s="933">
        <v>716</v>
      </c>
      <c r="L274" s="933">
        <v>19</v>
      </c>
      <c r="M274" s="934">
        <v>0.92515576579832004</v>
      </c>
      <c r="N274" s="935">
        <v>6.2722424799886104E-3</v>
      </c>
      <c r="O274" s="935">
        <v>3.13612123999431E-3</v>
      </c>
      <c r="P274" s="912"/>
    </row>
    <row r="275" spans="1:16">
      <c r="A275" s="929" t="s">
        <v>4064</v>
      </c>
      <c r="B275" s="930">
        <v>0</v>
      </c>
      <c r="C275" s="931">
        <v>395</v>
      </c>
      <c r="D275" s="931">
        <v>0</v>
      </c>
      <c r="E275" s="931">
        <v>4</v>
      </c>
      <c r="F275" s="932">
        <v>0</v>
      </c>
      <c r="G275" s="933">
        <v>0</v>
      </c>
      <c r="H275" s="933">
        <v>0</v>
      </c>
      <c r="I275" s="933">
        <v>0</v>
      </c>
      <c r="J275" s="933">
        <v>0</v>
      </c>
      <c r="K275" s="933">
        <v>386</v>
      </c>
      <c r="L275" s="933">
        <v>5</v>
      </c>
      <c r="M275" s="934">
        <v>0.38886151352890302</v>
      </c>
      <c r="N275" s="935">
        <v>2.5360533491015401E-3</v>
      </c>
      <c r="O275" s="935">
        <v>8.4535111636718004E-4</v>
      </c>
      <c r="P275" s="912"/>
    </row>
    <row r="276" spans="1:16">
      <c r="A276" s="929" t="s">
        <v>4065</v>
      </c>
      <c r="B276" s="930">
        <v>0</v>
      </c>
      <c r="C276" s="931">
        <v>472</v>
      </c>
      <c r="D276" s="931">
        <v>0</v>
      </c>
      <c r="E276" s="931">
        <v>3</v>
      </c>
      <c r="F276" s="932">
        <v>0</v>
      </c>
      <c r="G276" s="933">
        <v>0</v>
      </c>
      <c r="H276" s="933">
        <v>0</v>
      </c>
      <c r="I276" s="933">
        <v>0</v>
      </c>
      <c r="J276" s="933">
        <v>0</v>
      </c>
      <c r="K276" s="933">
        <v>457</v>
      </c>
      <c r="L276" s="933">
        <v>12</v>
      </c>
      <c r="M276" s="934">
        <v>1.6513912157944901</v>
      </c>
      <c r="N276" s="935">
        <v>2.2018549543926499E-2</v>
      </c>
      <c r="O276" s="935">
        <v>3.0025294832627001E-3</v>
      </c>
      <c r="P276" s="912"/>
    </row>
    <row r="277" spans="1:16">
      <c r="A277" s="929" t="s">
        <v>4225</v>
      </c>
      <c r="B277" s="930">
        <v>0</v>
      </c>
      <c r="C277" s="931">
        <v>0</v>
      </c>
      <c r="D277" s="931">
        <v>0</v>
      </c>
      <c r="E277" s="931">
        <v>0</v>
      </c>
      <c r="F277" s="932">
        <v>0</v>
      </c>
      <c r="G277" s="933">
        <v>0</v>
      </c>
      <c r="H277" s="933">
        <v>0</v>
      </c>
      <c r="I277" s="933">
        <v>0</v>
      </c>
      <c r="J277" s="933">
        <v>0</v>
      </c>
      <c r="K277" s="933">
        <v>0</v>
      </c>
      <c r="L277" s="933">
        <v>0</v>
      </c>
      <c r="M277" s="934">
        <v>0</v>
      </c>
      <c r="N277" s="935">
        <v>0</v>
      </c>
      <c r="O277" s="935">
        <v>0</v>
      </c>
      <c r="P277" s="912"/>
    </row>
    <row r="278" spans="1:16">
      <c r="A278" s="929" t="s">
        <v>4067</v>
      </c>
      <c r="B278" s="930">
        <v>0</v>
      </c>
      <c r="C278" s="931">
        <v>5</v>
      </c>
      <c r="D278" s="931">
        <v>0</v>
      </c>
      <c r="E278" s="931">
        <v>0</v>
      </c>
      <c r="F278" s="932">
        <v>0</v>
      </c>
      <c r="G278" s="933">
        <v>0</v>
      </c>
      <c r="H278" s="933">
        <v>0</v>
      </c>
      <c r="I278" s="933">
        <v>0</v>
      </c>
      <c r="J278" s="933">
        <v>0</v>
      </c>
      <c r="K278" s="933">
        <v>5</v>
      </c>
      <c r="L278" s="933">
        <v>0</v>
      </c>
      <c r="M278" s="934">
        <v>4.7085619175892199E-3</v>
      </c>
      <c r="N278" s="935">
        <v>6.5700863966361206E-5</v>
      </c>
      <c r="O278" s="935">
        <v>2.1900287988787101E-5</v>
      </c>
      <c r="P278" s="912"/>
    </row>
    <row r="279" spans="1:16">
      <c r="A279" s="929" t="s">
        <v>4068</v>
      </c>
      <c r="B279" s="930">
        <v>0</v>
      </c>
      <c r="C279" s="931">
        <v>264</v>
      </c>
      <c r="D279" s="931">
        <v>0</v>
      </c>
      <c r="E279" s="931">
        <v>0</v>
      </c>
      <c r="F279" s="932">
        <v>0</v>
      </c>
      <c r="G279" s="933">
        <v>0</v>
      </c>
      <c r="H279" s="933">
        <v>0</v>
      </c>
      <c r="I279" s="933">
        <v>0</v>
      </c>
      <c r="J279" s="933">
        <v>0</v>
      </c>
      <c r="K279" s="933">
        <v>257</v>
      </c>
      <c r="L279" s="933">
        <v>7</v>
      </c>
      <c r="M279" s="934">
        <v>0.97370870426946099</v>
      </c>
      <c r="N279" s="935">
        <v>5.0655366118064499E-3</v>
      </c>
      <c r="O279" s="935">
        <v>3.3770244078709598E-3</v>
      </c>
      <c r="P279" s="912"/>
    </row>
    <row r="280" spans="1:16">
      <c r="A280" s="929" t="s">
        <v>4071</v>
      </c>
      <c r="B280" s="930">
        <v>0</v>
      </c>
      <c r="C280" s="931">
        <v>202</v>
      </c>
      <c r="D280" s="931">
        <v>0</v>
      </c>
      <c r="E280" s="931">
        <v>0</v>
      </c>
      <c r="F280" s="932">
        <v>0</v>
      </c>
      <c r="G280" s="933">
        <v>0</v>
      </c>
      <c r="H280" s="933">
        <v>0</v>
      </c>
      <c r="I280" s="933">
        <v>0</v>
      </c>
      <c r="J280" s="933">
        <v>0</v>
      </c>
      <c r="K280" s="933">
        <v>197</v>
      </c>
      <c r="L280" s="933">
        <v>5</v>
      </c>
      <c r="M280" s="934">
        <v>0.27685227160737202</v>
      </c>
      <c r="N280" s="935">
        <v>1.6049407049702701E-3</v>
      </c>
      <c r="O280" s="935">
        <v>1.2037055287277001E-3</v>
      </c>
      <c r="P280" s="912"/>
    </row>
    <row r="281" spans="1:16">
      <c r="A281" s="929" t="s">
        <v>4073</v>
      </c>
      <c r="B281" s="930">
        <v>0</v>
      </c>
      <c r="C281" s="931">
        <v>29</v>
      </c>
      <c r="D281" s="931">
        <v>0</v>
      </c>
      <c r="E281" s="931">
        <v>0</v>
      </c>
      <c r="F281" s="932">
        <v>0</v>
      </c>
      <c r="G281" s="933">
        <v>0</v>
      </c>
      <c r="H281" s="933">
        <v>0</v>
      </c>
      <c r="I281" s="933">
        <v>0</v>
      </c>
      <c r="J281" s="933">
        <v>0</v>
      </c>
      <c r="K281" s="933">
        <v>28</v>
      </c>
      <c r="L281" s="933">
        <v>1</v>
      </c>
      <c r="M281" s="934">
        <v>0.19647186360500599</v>
      </c>
      <c r="N281" s="935">
        <v>2.2375962243903502E-3</v>
      </c>
      <c r="O281" s="935">
        <v>5.1846741784654501E-3</v>
      </c>
      <c r="P281" s="912"/>
    </row>
    <row r="282" spans="1:16">
      <c r="A282" s="929" t="s">
        <v>4074</v>
      </c>
      <c r="B282" s="930">
        <v>0</v>
      </c>
      <c r="C282" s="931">
        <v>45</v>
      </c>
      <c r="D282" s="931">
        <v>0</v>
      </c>
      <c r="E282" s="931">
        <v>0</v>
      </c>
      <c r="F282" s="932">
        <v>0</v>
      </c>
      <c r="G282" s="933">
        <v>0</v>
      </c>
      <c r="H282" s="933">
        <v>0</v>
      </c>
      <c r="I282" s="933">
        <v>0</v>
      </c>
      <c r="J282" s="933">
        <v>0</v>
      </c>
      <c r="K282" s="933">
        <v>44</v>
      </c>
      <c r="L282" s="933">
        <v>1</v>
      </c>
      <c r="M282" s="934">
        <v>0.119189251338655</v>
      </c>
      <c r="N282" s="935">
        <v>5.3769587070070005E-4</v>
      </c>
      <c r="O282" s="935">
        <v>4.4807989225058298E-4</v>
      </c>
      <c r="P282" s="912"/>
    </row>
    <row r="283" spans="1:16">
      <c r="A283" s="929" t="s">
        <v>4075</v>
      </c>
      <c r="B283" s="930">
        <v>0</v>
      </c>
      <c r="C283" s="931">
        <v>173</v>
      </c>
      <c r="D283" s="931">
        <v>0</v>
      </c>
      <c r="E283" s="931">
        <v>0</v>
      </c>
      <c r="F283" s="932">
        <v>0</v>
      </c>
      <c r="G283" s="933">
        <v>0</v>
      </c>
      <c r="H283" s="933">
        <v>0</v>
      </c>
      <c r="I283" s="933">
        <v>0</v>
      </c>
      <c r="J283" s="933">
        <v>0</v>
      </c>
      <c r="K283" s="933">
        <v>169</v>
      </c>
      <c r="L283" s="933">
        <v>4</v>
      </c>
      <c r="M283" s="934">
        <v>0.207264325525881</v>
      </c>
      <c r="N283" s="935">
        <v>1.4804594680420001E-3</v>
      </c>
      <c r="O283" s="935">
        <v>7.4022973402100198E-4</v>
      </c>
      <c r="P283" s="912"/>
    </row>
    <row r="284" spans="1:16">
      <c r="A284" s="929" t="s">
        <v>4076</v>
      </c>
      <c r="B284" s="930">
        <v>3500</v>
      </c>
      <c r="C284" s="931">
        <v>0</v>
      </c>
      <c r="D284" s="931">
        <v>0</v>
      </c>
      <c r="E284" s="931">
        <v>0</v>
      </c>
      <c r="F284" s="932">
        <v>0</v>
      </c>
      <c r="G284" s="933">
        <v>0</v>
      </c>
      <c r="H284" s="933">
        <v>3928.3950617283899</v>
      </c>
      <c r="I284" s="933">
        <v>0</v>
      </c>
      <c r="J284" s="933">
        <v>0</v>
      </c>
      <c r="K284" s="933">
        <v>0</v>
      </c>
      <c r="L284" s="933">
        <v>0</v>
      </c>
      <c r="M284" s="934">
        <v>0</v>
      </c>
      <c r="N284" s="935">
        <v>0</v>
      </c>
      <c r="O284" s="935">
        <v>0</v>
      </c>
      <c r="P284" s="912"/>
    </row>
    <row r="285" spans="1:16">
      <c r="A285" s="929" t="s">
        <v>4077</v>
      </c>
      <c r="B285" s="930">
        <v>0</v>
      </c>
      <c r="C285" s="931">
        <v>2378</v>
      </c>
      <c r="D285" s="931">
        <v>0</v>
      </c>
      <c r="E285" s="931">
        <v>17</v>
      </c>
      <c r="F285" s="932">
        <v>0</v>
      </c>
      <c r="G285" s="933">
        <v>0</v>
      </c>
      <c r="H285" s="933">
        <v>0</v>
      </c>
      <c r="I285" s="933">
        <v>0</v>
      </c>
      <c r="J285" s="933">
        <v>0</v>
      </c>
      <c r="K285" s="933">
        <v>2301</v>
      </c>
      <c r="L285" s="933">
        <v>60</v>
      </c>
      <c r="M285" s="934">
        <v>3.5526756676850302</v>
      </c>
      <c r="N285" s="935">
        <v>2.2676653197989598E-2</v>
      </c>
      <c r="O285" s="935">
        <v>1.1338326598994799E-2</v>
      </c>
      <c r="P285" s="912"/>
    </row>
    <row r="286" spans="1:16">
      <c r="A286" s="924"/>
      <c r="B286" s="925"/>
      <c r="C286" s="926"/>
      <c r="D286" s="926"/>
      <c r="E286" s="926"/>
      <c r="F286" s="925"/>
      <c r="G286" s="926"/>
      <c r="H286" s="926"/>
      <c r="I286" s="926"/>
      <c r="J286" s="926"/>
      <c r="K286" s="926"/>
      <c r="L286" s="926"/>
      <c r="M286" s="927"/>
      <c r="N286" s="928"/>
      <c r="O286" s="928"/>
      <c r="P286" s="912"/>
    </row>
    <row r="287" spans="1:16">
      <c r="A287" s="917" t="s">
        <v>4226</v>
      </c>
      <c r="B287" s="918">
        <v>6351</v>
      </c>
      <c r="C287" s="919">
        <v>2582</v>
      </c>
      <c r="D287" s="919">
        <v>0</v>
      </c>
      <c r="E287" s="919">
        <v>45</v>
      </c>
      <c r="F287" s="920">
        <v>0</v>
      </c>
      <c r="G287" s="921">
        <v>0</v>
      </c>
      <c r="H287" s="921">
        <v>0</v>
      </c>
      <c r="I287" s="921">
        <v>316</v>
      </c>
      <c r="J287" s="921">
        <v>0</v>
      </c>
      <c r="K287" s="921">
        <v>2009</v>
      </c>
      <c r="L287" s="921">
        <v>0</v>
      </c>
      <c r="M287" s="922">
        <v>41.7331425818249</v>
      </c>
      <c r="N287" s="923">
        <v>0.77566621771076305</v>
      </c>
      <c r="O287" s="923">
        <v>2.1346630531191502</v>
      </c>
      <c r="P287" s="912"/>
    </row>
    <row r="288" spans="1:16">
      <c r="A288" s="929" t="s">
        <v>4079</v>
      </c>
      <c r="B288" s="930">
        <v>0</v>
      </c>
      <c r="C288" s="931">
        <v>59</v>
      </c>
      <c r="D288" s="931">
        <v>0</v>
      </c>
      <c r="E288" s="931">
        <v>0</v>
      </c>
      <c r="F288" s="932">
        <v>0</v>
      </c>
      <c r="G288" s="933">
        <v>0</v>
      </c>
      <c r="H288" s="933">
        <v>0</v>
      </c>
      <c r="I288" s="933">
        <v>0</v>
      </c>
      <c r="J288" s="933">
        <v>0</v>
      </c>
      <c r="K288" s="933">
        <v>57</v>
      </c>
      <c r="L288" s="933">
        <v>2</v>
      </c>
      <c r="M288" s="934">
        <v>3.6350974015308297E-2</v>
      </c>
      <c r="N288" s="935">
        <v>1.3282086659439599E-3</v>
      </c>
      <c r="O288" s="935">
        <v>1.41808744784994E-3</v>
      </c>
      <c r="P288" s="912"/>
    </row>
    <row r="289" spans="1:16">
      <c r="A289" s="929" t="s">
        <v>4080</v>
      </c>
      <c r="B289" s="930">
        <v>6351</v>
      </c>
      <c r="C289" s="931">
        <v>514</v>
      </c>
      <c r="D289" s="931">
        <v>0</v>
      </c>
      <c r="E289" s="931">
        <v>35</v>
      </c>
      <c r="F289" s="932">
        <v>0</v>
      </c>
      <c r="G289" s="933">
        <v>0</v>
      </c>
      <c r="H289" s="933">
        <v>6350.9853366956204</v>
      </c>
      <c r="I289" s="933">
        <v>316</v>
      </c>
      <c r="J289" s="933">
        <v>0</v>
      </c>
      <c r="K289" s="933">
        <v>0</v>
      </c>
      <c r="L289" s="933">
        <v>0</v>
      </c>
      <c r="M289" s="934">
        <v>0</v>
      </c>
      <c r="N289" s="935">
        <v>0</v>
      </c>
      <c r="O289" s="935">
        <v>0</v>
      </c>
      <c r="P289" s="912"/>
    </row>
    <row r="290" spans="1:16">
      <c r="A290" s="929" t="s">
        <v>4081</v>
      </c>
      <c r="B290" s="930">
        <v>0</v>
      </c>
      <c r="C290" s="931">
        <v>0</v>
      </c>
      <c r="D290" s="931">
        <v>0</v>
      </c>
      <c r="E290" s="931">
        <v>0</v>
      </c>
      <c r="F290" s="932">
        <v>0</v>
      </c>
      <c r="G290" s="933">
        <v>0</v>
      </c>
      <c r="H290" s="933">
        <v>0</v>
      </c>
      <c r="I290" s="933">
        <v>0</v>
      </c>
      <c r="J290" s="933">
        <v>0</v>
      </c>
      <c r="K290" s="933">
        <v>0</v>
      </c>
      <c r="L290" s="933">
        <v>0</v>
      </c>
      <c r="M290" s="934">
        <v>0</v>
      </c>
      <c r="N290" s="935">
        <v>0</v>
      </c>
      <c r="O290" s="935">
        <v>0</v>
      </c>
      <c r="P290" s="912"/>
    </row>
    <row r="291" spans="1:16">
      <c r="A291" s="929" t="s">
        <v>4082</v>
      </c>
      <c r="B291" s="930">
        <v>0</v>
      </c>
      <c r="C291" s="931">
        <v>0</v>
      </c>
      <c r="D291" s="931">
        <v>0</v>
      </c>
      <c r="E291" s="931">
        <v>0</v>
      </c>
      <c r="F291" s="932">
        <v>0</v>
      </c>
      <c r="G291" s="933">
        <v>0</v>
      </c>
      <c r="H291" s="933">
        <v>0</v>
      </c>
      <c r="I291" s="933">
        <v>0</v>
      </c>
      <c r="J291" s="933">
        <v>0</v>
      </c>
      <c r="K291" s="933">
        <v>0</v>
      </c>
      <c r="L291" s="933">
        <v>0</v>
      </c>
      <c r="M291" s="934">
        <v>0</v>
      </c>
      <c r="N291" s="935">
        <v>0</v>
      </c>
      <c r="O291" s="935">
        <v>0</v>
      </c>
      <c r="P291" s="912"/>
    </row>
    <row r="292" spans="1:16">
      <c r="A292" s="929" t="s">
        <v>4275</v>
      </c>
      <c r="B292" s="930">
        <v>0</v>
      </c>
      <c r="C292" s="931">
        <v>35</v>
      </c>
      <c r="D292" s="931">
        <v>0</v>
      </c>
      <c r="E292" s="931">
        <v>0</v>
      </c>
      <c r="F292" s="932">
        <v>0</v>
      </c>
      <c r="G292" s="933">
        <v>0</v>
      </c>
      <c r="H292" s="933">
        <v>0</v>
      </c>
      <c r="I292" s="933">
        <v>0</v>
      </c>
      <c r="J292" s="933">
        <v>0</v>
      </c>
      <c r="K292" s="933">
        <v>35</v>
      </c>
      <c r="L292" s="933">
        <v>0</v>
      </c>
      <c r="M292" s="934">
        <v>1.06928156105253E-2</v>
      </c>
      <c r="N292" s="935">
        <v>8.9681679314082996E-4</v>
      </c>
      <c r="O292" s="935">
        <v>1.2647416313524499E-4</v>
      </c>
      <c r="P292" s="912"/>
    </row>
    <row r="293" spans="1:16">
      <c r="A293" s="929" t="s">
        <v>4083</v>
      </c>
      <c r="B293" s="930">
        <v>0</v>
      </c>
      <c r="C293" s="931">
        <v>1</v>
      </c>
      <c r="D293" s="931">
        <v>0</v>
      </c>
      <c r="E293" s="931">
        <v>0</v>
      </c>
      <c r="F293" s="932">
        <v>0</v>
      </c>
      <c r="G293" s="933">
        <v>0</v>
      </c>
      <c r="H293" s="933">
        <v>0</v>
      </c>
      <c r="I293" s="933">
        <v>0</v>
      </c>
      <c r="J293" s="933">
        <v>0</v>
      </c>
      <c r="K293" s="933">
        <v>1</v>
      </c>
      <c r="L293" s="933">
        <v>0</v>
      </c>
      <c r="M293" s="934">
        <v>1.33372753851713E-2</v>
      </c>
      <c r="N293" s="935">
        <v>3.1317411823965499E-4</v>
      </c>
      <c r="O293" s="935">
        <v>1.14538506181356E-3</v>
      </c>
      <c r="P293" s="912"/>
    </row>
    <row r="294" spans="1:16">
      <c r="A294" s="929" t="s">
        <v>4084</v>
      </c>
      <c r="B294" s="930">
        <v>0</v>
      </c>
      <c r="C294" s="931">
        <v>481</v>
      </c>
      <c r="D294" s="931">
        <v>0</v>
      </c>
      <c r="E294" s="931">
        <v>0</v>
      </c>
      <c r="F294" s="932">
        <v>0</v>
      </c>
      <c r="G294" s="933">
        <v>0</v>
      </c>
      <c r="H294" s="933">
        <v>0</v>
      </c>
      <c r="I294" s="933">
        <v>0</v>
      </c>
      <c r="J294" s="933">
        <v>0</v>
      </c>
      <c r="K294" s="933">
        <v>469</v>
      </c>
      <c r="L294" s="933">
        <v>12</v>
      </c>
      <c r="M294" s="934">
        <v>0.18693647821468901</v>
      </c>
      <c r="N294" s="935">
        <v>6.83037131938285E-3</v>
      </c>
      <c r="O294" s="935">
        <v>7.2925768973862003E-3</v>
      </c>
      <c r="P294" s="912"/>
    </row>
    <row r="295" spans="1:16">
      <c r="A295" s="929" t="s">
        <v>4085</v>
      </c>
      <c r="B295" s="930">
        <v>0</v>
      </c>
      <c r="C295" s="931">
        <v>663</v>
      </c>
      <c r="D295" s="931">
        <v>0</v>
      </c>
      <c r="E295" s="931">
        <v>7</v>
      </c>
      <c r="F295" s="932">
        <v>0</v>
      </c>
      <c r="G295" s="933">
        <v>0</v>
      </c>
      <c r="H295" s="933">
        <v>0</v>
      </c>
      <c r="I295" s="933">
        <v>0</v>
      </c>
      <c r="J295" s="933">
        <v>0</v>
      </c>
      <c r="K295" s="933">
        <v>639</v>
      </c>
      <c r="L295" s="933">
        <v>17</v>
      </c>
      <c r="M295" s="934">
        <v>4.6181137281955298</v>
      </c>
      <c r="N295" s="935">
        <v>0.222509115994875</v>
      </c>
      <c r="O295" s="935">
        <v>8.3965704149009598E-3</v>
      </c>
      <c r="P295" s="912"/>
    </row>
    <row r="296" spans="1:16">
      <c r="A296" s="929" t="s">
        <v>4086</v>
      </c>
      <c r="B296" s="930">
        <v>1156</v>
      </c>
      <c r="C296" s="931">
        <v>0</v>
      </c>
      <c r="D296" s="931">
        <v>0</v>
      </c>
      <c r="E296" s="931">
        <v>0</v>
      </c>
      <c r="F296" s="932">
        <v>0</v>
      </c>
      <c r="G296" s="933">
        <v>0</v>
      </c>
      <c r="H296" s="933">
        <v>0</v>
      </c>
      <c r="I296" s="933">
        <v>0</v>
      </c>
      <c r="J296" s="933">
        <v>0</v>
      </c>
      <c r="K296" s="933">
        <v>1126</v>
      </c>
      <c r="L296" s="933">
        <v>30</v>
      </c>
      <c r="M296" s="934">
        <v>0.34400315364146999</v>
      </c>
      <c r="N296" s="935">
        <v>2.8851877402187798E-2</v>
      </c>
      <c r="O296" s="935">
        <v>4.06885450543675E-3</v>
      </c>
      <c r="P296" s="912"/>
    </row>
    <row r="297" spans="1:16">
      <c r="A297" s="929" t="s">
        <v>4087</v>
      </c>
      <c r="B297" s="930">
        <v>0</v>
      </c>
      <c r="C297" s="931">
        <v>17</v>
      </c>
      <c r="D297" s="931">
        <v>0</v>
      </c>
      <c r="E297" s="931">
        <v>0</v>
      </c>
      <c r="F297" s="932">
        <v>0</v>
      </c>
      <c r="G297" s="933">
        <v>0</v>
      </c>
      <c r="H297" s="933">
        <v>0</v>
      </c>
      <c r="I297" s="933">
        <v>0</v>
      </c>
      <c r="J297" s="933">
        <v>0</v>
      </c>
      <c r="K297" s="933">
        <v>17</v>
      </c>
      <c r="L297" s="933">
        <v>0</v>
      </c>
      <c r="M297" s="934">
        <v>8.5630126036157408E-3</v>
      </c>
      <c r="N297" s="935">
        <v>0</v>
      </c>
      <c r="O297" s="935">
        <v>3.7230489580937999E-5</v>
      </c>
      <c r="P297" s="912"/>
    </row>
    <row r="298" spans="1:16">
      <c r="A298" s="929" t="s">
        <v>4088</v>
      </c>
      <c r="B298" s="930">
        <v>0</v>
      </c>
      <c r="C298" s="931">
        <v>102</v>
      </c>
      <c r="D298" s="931">
        <v>0</v>
      </c>
      <c r="E298" s="931">
        <v>0</v>
      </c>
      <c r="F298" s="932">
        <v>0</v>
      </c>
      <c r="G298" s="933">
        <v>0</v>
      </c>
      <c r="H298" s="933">
        <v>0</v>
      </c>
      <c r="I298" s="933">
        <v>0</v>
      </c>
      <c r="J298" s="933">
        <v>0</v>
      </c>
      <c r="K298" s="933">
        <v>99</v>
      </c>
      <c r="L298" s="933">
        <v>3</v>
      </c>
      <c r="M298" s="934">
        <v>0.810880063072829</v>
      </c>
      <c r="N298" s="935">
        <v>4.5097073026510302E-2</v>
      </c>
      <c r="O298" s="935">
        <v>3.5990933280772602E-2</v>
      </c>
      <c r="P298" s="912"/>
    </row>
    <row r="299" spans="1:16">
      <c r="A299" s="929" t="s">
        <v>4089</v>
      </c>
      <c r="B299" s="930">
        <v>0</v>
      </c>
      <c r="C299" s="931">
        <v>3338</v>
      </c>
      <c r="D299" s="931">
        <v>0</v>
      </c>
      <c r="E299" s="931">
        <v>13</v>
      </c>
      <c r="F299" s="932">
        <v>0</v>
      </c>
      <c r="G299" s="933">
        <v>0</v>
      </c>
      <c r="H299" s="933">
        <v>0</v>
      </c>
      <c r="I299" s="933">
        <v>0</v>
      </c>
      <c r="J299" s="933">
        <v>0</v>
      </c>
      <c r="K299" s="933">
        <v>3253</v>
      </c>
      <c r="L299" s="933">
        <v>72</v>
      </c>
      <c r="M299" s="934">
        <v>36.048268234727303</v>
      </c>
      <c r="N299" s="935">
        <v>0.49869145779266999</v>
      </c>
      <c r="O299" s="935">
        <v>2.0802557953637102</v>
      </c>
      <c r="P299" s="912"/>
    </row>
    <row r="300" spans="1:16">
      <c r="A300" s="924"/>
      <c r="B300" s="925"/>
      <c r="C300" s="926"/>
      <c r="D300" s="926"/>
      <c r="E300" s="926"/>
      <c r="F300" s="925"/>
      <c r="G300" s="926"/>
      <c r="H300" s="926"/>
      <c r="I300" s="926"/>
      <c r="J300" s="926"/>
      <c r="K300" s="926"/>
      <c r="L300" s="926"/>
      <c r="M300" s="927"/>
      <c r="N300" s="928"/>
      <c r="O300" s="928"/>
      <c r="P300" s="912"/>
    </row>
    <row r="301" spans="1:16">
      <c r="A301" s="917" t="s">
        <v>4227</v>
      </c>
      <c r="B301" s="918">
        <v>1369</v>
      </c>
      <c r="C301" s="919">
        <v>2343</v>
      </c>
      <c r="D301" s="919">
        <v>0</v>
      </c>
      <c r="E301" s="919">
        <v>113</v>
      </c>
      <c r="F301" s="920">
        <v>0</v>
      </c>
      <c r="G301" s="921">
        <v>0</v>
      </c>
      <c r="H301" s="921">
        <v>0</v>
      </c>
      <c r="I301" s="921">
        <v>128</v>
      </c>
      <c r="J301" s="921">
        <v>0</v>
      </c>
      <c r="K301" s="921">
        <v>3383</v>
      </c>
      <c r="L301" s="921">
        <v>0</v>
      </c>
      <c r="M301" s="922">
        <v>20.424326401892198</v>
      </c>
      <c r="N301" s="923">
        <v>0.73653598764823802</v>
      </c>
      <c r="O301" s="923">
        <v>0.656013052571641</v>
      </c>
      <c r="P301" s="912"/>
    </row>
    <row r="302" spans="1:16">
      <c r="A302" s="929" t="s">
        <v>4091</v>
      </c>
      <c r="B302" s="930">
        <v>0</v>
      </c>
      <c r="C302" s="931">
        <v>168</v>
      </c>
      <c r="D302" s="931">
        <v>0</v>
      </c>
      <c r="E302" s="931">
        <v>37</v>
      </c>
      <c r="F302" s="932">
        <v>0</v>
      </c>
      <c r="G302" s="933">
        <v>0</v>
      </c>
      <c r="H302" s="933">
        <v>0</v>
      </c>
      <c r="I302" s="933">
        <v>0</v>
      </c>
      <c r="J302" s="933">
        <v>0</v>
      </c>
      <c r="K302" s="933">
        <v>128</v>
      </c>
      <c r="L302" s="933">
        <v>3</v>
      </c>
      <c r="M302" s="934">
        <v>0.84097105876942302</v>
      </c>
      <c r="N302" s="935">
        <v>2.9994634429442699E-2</v>
      </c>
      <c r="O302" s="935">
        <v>9.8113290189766004E-3</v>
      </c>
      <c r="P302" s="912"/>
    </row>
    <row r="303" spans="1:16">
      <c r="A303" s="929" t="s">
        <v>4092</v>
      </c>
      <c r="B303" s="930">
        <v>0</v>
      </c>
      <c r="C303" s="931">
        <v>343</v>
      </c>
      <c r="D303" s="931">
        <v>0</v>
      </c>
      <c r="E303" s="931">
        <v>1</v>
      </c>
      <c r="F303" s="932">
        <v>0</v>
      </c>
      <c r="G303" s="933">
        <v>0</v>
      </c>
      <c r="H303" s="933">
        <v>0</v>
      </c>
      <c r="I303" s="933">
        <v>0</v>
      </c>
      <c r="J303" s="933">
        <v>0</v>
      </c>
      <c r="K303" s="933">
        <v>333</v>
      </c>
      <c r="L303" s="933">
        <v>9</v>
      </c>
      <c r="M303" s="934">
        <v>2.3307775697250399</v>
      </c>
      <c r="N303" s="935">
        <v>9.5973194047501695E-2</v>
      </c>
      <c r="O303" s="935">
        <v>8.4319306198876495E-2</v>
      </c>
      <c r="P303" s="912"/>
    </row>
    <row r="304" spans="1:16">
      <c r="A304" s="929" t="s">
        <v>4093</v>
      </c>
      <c r="B304" s="930">
        <v>0</v>
      </c>
      <c r="C304" s="931">
        <v>53</v>
      </c>
      <c r="D304" s="931">
        <v>0</v>
      </c>
      <c r="E304" s="931">
        <v>0</v>
      </c>
      <c r="F304" s="932">
        <v>0</v>
      </c>
      <c r="G304" s="933">
        <v>0</v>
      </c>
      <c r="H304" s="933">
        <v>0</v>
      </c>
      <c r="I304" s="933">
        <v>0</v>
      </c>
      <c r="J304" s="933">
        <v>0</v>
      </c>
      <c r="K304" s="933">
        <v>52</v>
      </c>
      <c r="L304" s="933">
        <v>1</v>
      </c>
      <c r="M304" s="934">
        <v>0.47944110465052597</v>
      </c>
      <c r="N304" s="935">
        <v>8.5411123156269499E-3</v>
      </c>
      <c r="O304" s="935">
        <v>2.5737218444422501E-2</v>
      </c>
      <c r="P304" s="912"/>
    </row>
    <row r="305" spans="1:16">
      <c r="A305" s="929" t="s">
        <v>4094</v>
      </c>
      <c r="B305" s="930">
        <v>0</v>
      </c>
      <c r="C305" s="931">
        <v>898</v>
      </c>
      <c r="D305" s="931">
        <v>0</v>
      </c>
      <c r="E305" s="931">
        <v>1</v>
      </c>
      <c r="F305" s="932">
        <v>0</v>
      </c>
      <c r="G305" s="933">
        <v>0</v>
      </c>
      <c r="H305" s="933">
        <v>0</v>
      </c>
      <c r="I305" s="933">
        <v>0</v>
      </c>
      <c r="J305" s="933">
        <v>0</v>
      </c>
      <c r="K305" s="933">
        <v>874</v>
      </c>
      <c r="L305" s="933">
        <v>23</v>
      </c>
      <c r="M305" s="934">
        <v>6.9864108713029598</v>
      </c>
      <c r="N305" s="935">
        <v>0.30051137172453801</v>
      </c>
      <c r="O305" s="935">
        <v>0.33687898995871801</v>
      </c>
      <c r="P305" s="912"/>
    </row>
    <row r="306" spans="1:16">
      <c r="A306" s="929" t="s">
        <v>4095</v>
      </c>
      <c r="B306" s="930">
        <v>0</v>
      </c>
      <c r="C306" s="931">
        <v>122</v>
      </c>
      <c r="D306" s="931">
        <v>0</v>
      </c>
      <c r="E306" s="931">
        <v>0</v>
      </c>
      <c r="F306" s="932">
        <v>0</v>
      </c>
      <c r="G306" s="933">
        <v>0</v>
      </c>
      <c r="H306" s="933">
        <v>0</v>
      </c>
      <c r="I306" s="933">
        <v>0</v>
      </c>
      <c r="J306" s="933">
        <v>0</v>
      </c>
      <c r="K306" s="933">
        <v>119</v>
      </c>
      <c r="L306" s="933">
        <v>3</v>
      </c>
      <c r="M306" s="934">
        <v>0.64371516485441804</v>
      </c>
      <c r="N306" s="935">
        <v>9.9033102285294994E-3</v>
      </c>
      <c r="O306" s="935">
        <v>4.9516551142647497E-3</v>
      </c>
      <c r="P306" s="912"/>
    </row>
    <row r="307" spans="1:16">
      <c r="A307" s="929" t="s">
        <v>4096</v>
      </c>
      <c r="B307" s="930">
        <v>0</v>
      </c>
      <c r="C307" s="931">
        <v>46</v>
      </c>
      <c r="D307" s="931">
        <v>0</v>
      </c>
      <c r="E307" s="931">
        <v>0</v>
      </c>
      <c r="F307" s="932">
        <v>0</v>
      </c>
      <c r="G307" s="933">
        <v>0</v>
      </c>
      <c r="H307" s="933">
        <v>0</v>
      </c>
      <c r="I307" s="933">
        <v>0</v>
      </c>
      <c r="J307" s="933">
        <v>0</v>
      </c>
      <c r="K307" s="933">
        <v>45</v>
      </c>
      <c r="L307" s="933">
        <v>1</v>
      </c>
      <c r="M307" s="934">
        <v>0.25032029171183601</v>
      </c>
      <c r="N307" s="935">
        <v>5.6174238691238804E-3</v>
      </c>
      <c r="O307" s="935">
        <v>9.06671922735784E-3</v>
      </c>
      <c r="P307" s="912"/>
    </row>
    <row r="308" spans="1:16">
      <c r="A308" s="929" t="s">
        <v>4097</v>
      </c>
      <c r="B308" s="930">
        <v>1165</v>
      </c>
      <c r="C308" s="931">
        <v>54</v>
      </c>
      <c r="D308" s="931">
        <v>0</v>
      </c>
      <c r="E308" s="931">
        <v>4</v>
      </c>
      <c r="F308" s="932">
        <v>0</v>
      </c>
      <c r="G308" s="933">
        <v>0</v>
      </c>
      <c r="H308" s="933">
        <v>0</v>
      </c>
      <c r="I308" s="933">
        <v>88</v>
      </c>
      <c r="J308" s="933">
        <v>0</v>
      </c>
      <c r="K308" s="933">
        <v>1098</v>
      </c>
      <c r="L308" s="933">
        <v>29</v>
      </c>
      <c r="M308" s="934">
        <v>3.9330481915837199</v>
      </c>
      <c r="N308" s="935">
        <v>9.9456391051542303E-2</v>
      </c>
      <c r="O308" s="935">
        <v>4.97281955257712E-2</v>
      </c>
      <c r="P308" s="912"/>
    </row>
    <row r="309" spans="1:16">
      <c r="A309" s="929" t="s">
        <v>4098</v>
      </c>
      <c r="B309" s="930">
        <v>0</v>
      </c>
      <c r="C309" s="931">
        <v>60</v>
      </c>
      <c r="D309" s="931">
        <v>0</v>
      </c>
      <c r="E309" s="931">
        <v>54</v>
      </c>
      <c r="F309" s="932">
        <v>0</v>
      </c>
      <c r="G309" s="933">
        <v>0</v>
      </c>
      <c r="H309" s="933">
        <v>0</v>
      </c>
      <c r="I309" s="933">
        <v>0</v>
      </c>
      <c r="J309" s="933">
        <v>0</v>
      </c>
      <c r="K309" s="933">
        <v>6</v>
      </c>
      <c r="L309" s="933">
        <v>0</v>
      </c>
      <c r="M309" s="934">
        <v>1.2417463289642299E-3</v>
      </c>
      <c r="N309" s="935">
        <v>6.57008639663612E-7</v>
      </c>
      <c r="O309" s="935">
        <v>6.57008639663612E-7</v>
      </c>
      <c r="P309" s="912"/>
    </row>
    <row r="310" spans="1:16">
      <c r="A310" s="929" t="s">
        <v>4099</v>
      </c>
      <c r="B310" s="930">
        <v>204</v>
      </c>
      <c r="C310" s="931">
        <v>599</v>
      </c>
      <c r="D310" s="931">
        <v>0</v>
      </c>
      <c r="E310" s="931">
        <v>16</v>
      </c>
      <c r="F310" s="932">
        <v>0</v>
      </c>
      <c r="G310" s="933">
        <v>0</v>
      </c>
      <c r="H310" s="933">
        <v>0</v>
      </c>
      <c r="I310" s="933">
        <v>40</v>
      </c>
      <c r="J310" s="933">
        <v>0</v>
      </c>
      <c r="K310" s="933">
        <v>728</v>
      </c>
      <c r="L310" s="933">
        <v>19</v>
      </c>
      <c r="M310" s="934">
        <v>4.9584004029653004</v>
      </c>
      <c r="N310" s="935">
        <v>0.18653789297329301</v>
      </c>
      <c r="O310" s="935">
        <v>0.13551898207461399</v>
      </c>
      <c r="P310" s="912"/>
    </row>
    <row r="311" spans="1:16">
      <c r="A311" s="924"/>
      <c r="B311" s="925"/>
      <c r="C311" s="926"/>
      <c r="D311" s="926"/>
      <c r="E311" s="926"/>
      <c r="F311" s="925"/>
      <c r="G311" s="926"/>
      <c r="H311" s="926"/>
      <c r="I311" s="926"/>
      <c r="J311" s="926"/>
      <c r="K311" s="926"/>
      <c r="L311" s="926"/>
      <c r="M311" s="927"/>
      <c r="N311" s="928"/>
      <c r="O311" s="928"/>
      <c r="P311" s="912"/>
    </row>
    <row r="312" spans="1:16">
      <c r="A312" s="917" t="s">
        <v>4228</v>
      </c>
      <c r="B312" s="918">
        <v>68554</v>
      </c>
      <c r="C312" s="919">
        <v>9353</v>
      </c>
      <c r="D312" s="919">
        <v>1001</v>
      </c>
      <c r="E312" s="919">
        <v>19858</v>
      </c>
      <c r="F312" s="920">
        <v>0</v>
      </c>
      <c r="G312" s="921">
        <v>0</v>
      </c>
      <c r="H312" s="921">
        <v>0</v>
      </c>
      <c r="I312" s="921">
        <v>0</v>
      </c>
      <c r="J312" s="921">
        <v>1267</v>
      </c>
      <c r="K312" s="921">
        <v>54412</v>
      </c>
      <c r="L312" s="921">
        <v>0</v>
      </c>
      <c r="M312" s="922">
        <v>69.133515105723603</v>
      </c>
      <c r="N312" s="923">
        <v>0.44291580434282701</v>
      </c>
      <c r="O312" s="923">
        <v>0.10546740689640099</v>
      </c>
      <c r="P312" s="912"/>
    </row>
    <row r="313" spans="1:16">
      <c r="A313" s="929" t="s">
        <v>4101</v>
      </c>
      <c r="B313" s="930">
        <v>12804</v>
      </c>
      <c r="C313" s="931">
        <v>298</v>
      </c>
      <c r="D313" s="931">
        <v>0</v>
      </c>
      <c r="E313" s="931">
        <v>11835</v>
      </c>
      <c r="F313" s="932">
        <v>0</v>
      </c>
      <c r="G313" s="933">
        <v>0</v>
      </c>
      <c r="H313" s="933">
        <v>0</v>
      </c>
      <c r="I313" s="933">
        <v>0</v>
      </c>
      <c r="J313" s="933">
        <v>1267</v>
      </c>
      <c r="K313" s="933">
        <v>0</v>
      </c>
      <c r="L313" s="933">
        <v>0</v>
      </c>
      <c r="M313" s="934">
        <v>0</v>
      </c>
      <c r="N313" s="935">
        <v>0</v>
      </c>
      <c r="O313" s="935">
        <v>0</v>
      </c>
      <c r="P313" s="912"/>
    </row>
    <row r="314" spans="1:16">
      <c r="A314" s="929" t="s">
        <v>4102</v>
      </c>
      <c r="B314" s="930">
        <v>4400</v>
      </c>
      <c r="C314" s="931">
        <v>2254</v>
      </c>
      <c r="D314" s="931">
        <v>-960</v>
      </c>
      <c r="E314" s="931">
        <v>5393</v>
      </c>
      <c r="F314" s="932">
        <v>0</v>
      </c>
      <c r="G314" s="933">
        <v>0</v>
      </c>
      <c r="H314" s="933">
        <v>0</v>
      </c>
      <c r="I314" s="933">
        <v>0</v>
      </c>
      <c r="J314" s="933">
        <v>0</v>
      </c>
      <c r="K314" s="933">
        <v>2189</v>
      </c>
      <c r="L314" s="933">
        <v>32</v>
      </c>
      <c r="M314" s="934">
        <v>13.566943705309701</v>
      </c>
      <c r="N314" s="935">
        <v>1.43819191222365E-2</v>
      </c>
      <c r="O314" s="935">
        <v>0.10546740689640099</v>
      </c>
      <c r="P314" s="912"/>
    </row>
    <row r="315" spans="1:16">
      <c r="A315" s="929" t="s">
        <v>4103</v>
      </c>
      <c r="B315" s="930">
        <v>3182</v>
      </c>
      <c r="C315" s="931">
        <v>5574</v>
      </c>
      <c r="D315" s="931">
        <v>1960</v>
      </c>
      <c r="E315" s="931">
        <v>194</v>
      </c>
      <c r="F315" s="932">
        <v>0</v>
      </c>
      <c r="G315" s="933">
        <v>0</v>
      </c>
      <c r="H315" s="933">
        <v>0</v>
      </c>
      <c r="I315" s="933">
        <v>0</v>
      </c>
      <c r="J315" s="933">
        <v>0</v>
      </c>
      <c r="K315" s="933">
        <v>6436</v>
      </c>
      <c r="L315" s="933">
        <v>166</v>
      </c>
      <c r="M315" s="934">
        <v>11.2760202796667</v>
      </c>
      <c r="N315" s="935">
        <v>2.8190050699166701E-2</v>
      </c>
      <c r="O315" s="935">
        <v>0</v>
      </c>
      <c r="P315" s="912"/>
    </row>
    <row r="316" spans="1:16">
      <c r="A316" s="929" t="s">
        <v>4104</v>
      </c>
      <c r="B316" s="930">
        <v>0</v>
      </c>
      <c r="C316" s="931">
        <v>85</v>
      </c>
      <c r="D316" s="931">
        <v>1</v>
      </c>
      <c r="E316" s="931">
        <v>3</v>
      </c>
      <c r="F316" s="932">
        <v>0</v>
      </c>
      <c r="G316" s="933">
        <v>0</v>
      </c>
      <c r="H316" s="933">
        <v>0</v>
      </c>
      <c r="I316" s="933">
        <v>0</v>
      </c>
      <c r="J316" s="933">
        <v>0</v>
      </c>
      <c r="K316" s="933">
        <v>81</v>
      </c>
      <c r="L316" s="933">
        <v>0</v>
      </c>
      <c r="M316" s="934">
        <v>0.23947964915738601</v>
      </c>
      <c r="N316" s="935">
        <v>1.77392332709175E-4</v>
      </c>
      <c r="O316" s="935">
        <v>0</v>
      </c>
      <c r="P316" s="912"/>
    </row>
    <row r="317" spans="1:16">
      <c r="A317" s="929" t="s">
        <v>4276</v>
      </c>
      <c r="B317" s="930">
        <v>0</v>
      </c>
      <c r="C317" s="931">
        <v>0</v>
      </c>
      <c r="D317" s="931">
        <v>0</v>
      </c>
      <c r="E317" s="931">
        <v>0</v>
      </c>
      <c r="F317" s="932">
        <v>0</v>
      </c>
      <c r="G317" s="933">
        <v>0</v>
      </c>
      <c r="H317" s="933">
        <v>0</v>
      </c>
      <c r="I317" s="933">
        <v>0</v>
      </c>
      <c r="J317" s="933">
        <v>0</v>
      </c>
      <c r="K317" s="933">
        <v>0</v>
      </c>
      <c r="L317" s="933">
        <v>0</v>
      </c>
      <c r="M317" s="934">
        <v>0</v>
      </c>
      <c r="N317" s="935">
        <v>0</v>
      </c>
      <c r="O317" s="935">
        <v>0</v>
      </c>
      <c r="P317" s="912"/>
    </row>
    <row r="318" spans="1:16">
      <c r="A318" s="929" t="s">
        <v>4277</v>
      </c>
      <c r="B318" s="930">
        <v>0</v>
      </c>
      <c r="C318" s="931">
        <v>0</v>
      </c>
      <c r="D318" s="931">
        <v>0</v>
      </c>
      <c r="E318" s="931">
        <v>0</v>
      </c>
      <c r="F318" s="932">
        <v>0</v>
      </c>
      <c r="G318" s="933">
        <v>0</v>
      </c>
      <c r="H318" s="933">
        <v>0</v>
      </c>
      <c r="I318" s="933">
        <v>0</v>
      </c>
      <c r="J318" s="933">
        <v>0</v>
      </c>
      <c r="K318" s="933">
        <v>0</v>
      </c>
      <c r="L318" s="933">
        <v>0</v>
      </c>
      <c r="M318" s="934">
        <v>0</v>
      </c>
      <c r="N318" s="935">
        <v>0</v>
      </c>
      <c r="O318" s="935">
        <v>0</v>
      </c>
      <c r="P318" s="912"/>
    </row>
    <row r="319" spans="1:16">
      <c r="A319" s="929" t="s">
        <v>4105</v>
      </c>
      <c r="B319" s="930">
        <v>0</v>
      </c>
      <c r="C319" s="931">
        <v>162</v>
      </c>
      <c r="D319" s="931">
        <v>0</v>
      </c>
      <c r="E319" s="931">
        <v>127</v>
      </c>
      <c r="F319" s="932">
        <v>0</v>
      </c>
      <c r="G319" s="933">
        <v>0</v>
      </c>
      <c r="H319" s="933">
        <v>0</v>
      </c>
      <c r="I319" s="933">
        <v>0</v>
      </c>
      <c r="J319" s="933">
        <v>0</v>
      </c>
      <c r="K319" s="933">
        <v>34</v>
      </c>
      <c r="L319" s="933">
        <v>1</v>
      </c>
      <c r="M319" s="934">
        <v>4.0953538539031803E-2</v>
      </c>
      <c r="N319" s="935">
        <v>7.4460979161875999E-5</v>
      </c>
      <c r="O319" s="935">
        <v>0</v>
      </c>
      <c r="P319" s="912"/>
    </row>
    <row r="320" spans="1:16">
      <c r="A320" s="929" t="s">
        <v>4106</v>
      </c>
      <c r="B320" s="930">
        <v>48168</v>
      </c>
      <c r="C320" s="931">
        <v>980</v>
      </c>
      <c r="D320" s="931">
        <v>0</v>
      </c>
      <c r="E320" s="931">
        <v>2306</v>
      </c>
      <c r="F320" s="932">
        <v>0</v>
      </c>
      <c r="G320" s="933">
        <v>0</v>
      </c>
      <c r="H320" s="933">
        <v>0</v>
      </c>
      <c r="I320" s="933">
        <v>0</v>
      </c>
      <c r="J320" s="933">
        <v>0</v>
      </c>
      <c r="K320" s="933">
        <v>45672</v>
      </c>
      <c r="L320" s="933">
        <v>1170</v>
      </c>
      <c r="M320" s="934">
        <v>44.0101179330508</v>
      </c>
      <c r="N320" s="935">
        <v>0.40009198120955303</v>
      </c>
      <c r="O320" s="935">
        <v>0</v>
      </c>
      <c r="P320" s="912"/>
    </row>
    <row r="321" spans="1:16">
      <c r="A321" s="924"/>
      <c r="B321" s="925"/>
      <c r="C321" s="926"/>
      <c r="D321" s="926"/>
      <c r="E321" s="926"/>
      <c r="F321" s="925"/>
      <c r="G321" s="926"/>
      <c r="H321" s="926"/>
      <c r="I321" s="926"/>
      <c r="J321" s="926"/>
      <c r="K321" s="926"/>
      <c r="L321" s="926"/>
      <c r="M321" s="927"/>
      <c r="N321" s="928"/>
      <c r="O321" s="928"/>
      <c r="P321" s="912"/>
    </row>
    <row r="322" spans="1:16">
      <c r="A322" s="917" t="s">
        <v>4230</v>
      </c>
      <c r="B322" s="918">
        <v>0</v>
      </c>
      <c r="C322" s="919">
        <v>16604</v>
      </c>
      <c r="D322" s="919">
        <v>0</v>
      </c>
      <c r="E322" s="919">
        <v>192</v>
      </c>
      <c r="F322" s="920">
        <v>0</v>
      </c>
      <c r="G322" s="921">
        <v>0</v>
      </c>
      <c r="H322" s="921">
        <v>0</v>
      </c>
      <c r="I322" s="921">
        <v>0</v>
      </c>
      <c r="J322" s="921">
        <v>0</v>
      </c>
      <c r="K322" s="921">
        <v>16048</v>
      </c>
      <c r="L322" s="921">
        <v>0</v>
      </c>
      <c r="M322" s="922">
        <v>43.293759512937598</v>
      </c>
      <c r="N322" s="923">
        <v>2.4135562782650601</v>
      </c>
      <c r="O322" s="923">
        <v>0.65709186075796899</v>
      </c>
      <c r="P322" s="912"/>
    </row>
    <row r="323" spans="1:16">
      <c r="A323" s="929" t="s">
        <v>4109</v>
      </c>
      <c r="B323" s="930">
        <v>0</v>
      </c>
      <c r="C323" s="931">
        <v>1102</v>
      </c>
      <c r="D323" s="931">
        <v>0</v>
      </c>
      <c r="E323" s="931">
        <v>0</v>
      </c>
      <c r="F323" s="932">
        <v>0</v>
      </c>
      <c r="G323" s="933">
        <v>0</v>
      </c>
      <c r="H323" s="933">
        <v>0</v>
      </c>
      <c r="I323" s="933">
        <v>0</v>
      </c>
      <c r="J323" s="933">
        <v>0</v>
      </c>
      <c r="K323" s="933">
        <v>1074</v>
      </c>
      <c r="L323" s="933">
        <v>28</v>
      </c>
      <c r="M323" s="934">
        <v>7.2209191550868903</v>
      </c>
      <c r="N323" s="935">
        <v>0.216392365559607</v>
      </c>
      <c r="O323" s="935">
        <v>0.296363457179462</v>
      </c>
      <c r="P323" s="912"/>
    </row>
    <row r="324" spans="1:16">
      <c r="A324" s="929" t="s">
        <v>4110</v>
      </c>
      <c r="B324" s="930">
        <v>0</v>
      </c>
      <c r="C324" s="931">
        <v>15502</v>
      </c>
      <c r="D324" s="931">
        <v>0</v>
      </c>
      <c r="E324" s="931">
        <v>192</v>
      </c>
      <c r="F324" s="932">
        <v>0</v>
      </c>
      <c r="G324" s="933">
        <v>0</v>
      </c>
      <c r="H324" s="933">
        <v>0</v>
      </c>
      <c r="I324" s="933">
        <v>0</v>
      </c>
      <c r="J324" s="933">
        <v>0</v>
      </c>
      <c r="K324" s="933">
        <v>14974</v>
      </c>
      <c r="L324" s="933">
        <v>336</v>
      </c>
      <c r="M324" s="934">
        <v>36.072840357850701</v>
      </c>
      <c r="N324" s="935">
        <v>2.1971639127054501</v>
      </c>
      <c r="O324" s="935">
        <v>0.360728403578507</v>
      </c>
      <c r="P324" s="912"/>
    </row>
    <row r="325" spans="1:16">
      <c r="A325" s="924"/>
      <c r="B325" s="925"/>
      <c r="C325" s="926"/>
      <c r="D325" s="926"/>
      <c r="E325" s="926"/>
      <c r="F325" s="925"/>
      <c r="G325" s="926"/>
      <c r="H325" s="926"/>
      <c r="I325" s="926"/>
      <c r="J325" s="926"/>
      <c r="K325" s="926"/>
      <c r="L325" s="926"/>
      <c r="M325" s="927"/>
      <c r="N325" s="928"/>
      <c r="O325" s="928"/>
      <c r="P325" s="912"/>
    </row>
    <row r="326" spans="1:16">
      <c r="A326" s="917" t="s">
        <v>4231</v>
      </c>
      <c r="B326" s="918">
        <v>59156</v>
      </c>
      <c r="C326" s="919">
        <v>18548</v>
      </c>
      <c r="D326" s="919">
        <v>232</v>
      </c>
      <c r="E326" s="919">
        <v>13</v>
      </c>
      <c r="F326" s="920">
        <v>0</v>
      </c>
      <c r="G326" s="921">
        <v>0</v>
      </c>
      <c r="H326" s="921">
        <v>0</v>
      </c>
      <c r="I326" s="921">
        <v>0</v>
      </c>
      <c r="J326" s="921">
        <v>0</v>
      </c>
      <c r="K326" s="921">
        <v>75485</v>
      </c>
      <c r="L326" s="921">
        <v>0</v>
      </c>
      <c r="M326" s="922">
        <v>262.56178309832001</v>
      </c>
      <c r="N326" s="923">
        <v>27.677889367109501</v>
      </c>
      <c r="O326" s="923">
        <v>16.70655883741</v>
      </c>
      <c r="P326" s="912"/>
    </row>
    <row r="327" spans="1:16">
      <c r="A327" s="929" t="s">
        <v>4112</v>
      </c>
      <c r="B327" s="930">
        <v>0</v>
      </c>
      <c r="C327" s="931">
        <v>0</v>
      </c>
      <c r="D327" s="931">
        <v>0</v>
      </c>
      <c r="E327" s="931">
        <v>0</v>
      </c>
      <c r="F327" s="932">
        <v>0</v>
      </c>
      <c r="G327" s="933">
        <v>0</v>
      </c>
      <c r="H327" s="933">
        <v>0</v>
      </c>
      <c r="I327" s="933">
        <v>0</v>
      </c>
      <c r="J327" s="933">
        <v>0</v>
      </c>
      <c r="K327" s="933">
        <v>0</v>
      </c>
      <c r="L327" s="933">
        <v>0</v>
      </c>
      <c r="M327" s="934">
        <v>0</v>
      </c>
      <c r="N327" s="935">
        <v>0</v>
      </c>
      <c r="O327" s="935">
        <v>0</v>
      </c>
      <c r="P327" s="912"/>
    </row>
    <row r="328" spans="1:16">
      <c r="A328" s="929" t="s">
        <v>4113</v>
      </c>
      <c r="B328" s="930">
        <v>2071</v>
      </c>
      <c r="C328" s="931">
        <v>82</v>
      </c>
      <c r="D328" s="931">
        <v>0</v>
      </c>
      <c r="E328" s="931">
        <v>3</v>
      </c>
      <c r="F328" s="932">
        <v>0</v>
      </c>
      <c r="G328" s="933">
        <v>0</v>
      </c>
      <c r="H328" s="933">
        <v>295.43281224014601</v>
      </c>
      <c r="I328" s="933">
        <v>0</v>
      </c>
      <c r="J328" s="933">
        <v>0</v>
      </c>
      <c r="K328" s="933">
        <v>1803.56718775985</v>
      </c>
      <c r="L328" s="933">
        <v>51</v>
      </c>
      <c r="M328" s="934">
        <v>8.1304002261968709</v>
      </c>
      <c r="N328" s="935">
        <v>0.6032232425888</v>
      </c>
      <c r="O328" s="935">
        <v>0.63600711446862601</v>
      </c>
      <c r="P328" s="912"/>
    </row>
    <row r="329" spans="1:16">
      <c r="A329" s="929" t="s">
        <v>4114</v>
      </c>
      <c r="B329" s="930">
        <v>0</v>
      </c>
      <c r="C329" s="931">
        <v>3863</v>
      </c>
      <c r="D329" s="931">
        <v>0</v>
      </c>
      <c r="E329" s="931">
        <v>0</v>
      </c>
      <c r="F329" s="932">
        <v>0</v>
      </c>
      <c r="G329" s="933">
        <v>0</v>
      </c>
      <c r="H329" s="933">
        <v>530.81718775985405</v>
      </c>
      <c r="I329" s="933">
        <v>0</v>
      </c>
      <c r="J329" s="933">
        <v>0</v>
      </c>
      <c r="K329" s="933">
        <v>3250.1828122401498</v>
      </c>
      <c r="L329" s="933">
        <v>82</v>
      </c>
      <c r="M329" s="934">
        <v>12.883569068371999</v>
      </c>
      <c r="N329" s="935">
        <v>1.4235987920852999</v>
      </c>
      <c r="O329" s="935">
        <v>0.79721532356776803</v>
      </c>
      <c r="P329" s="912"/>
    </row>
    <row r="330" spans="1:16">
      <c r="A330" s="929" t="s">
        <v>4247</v>
      </c>
      <c r="B330" s="930">
        <v>0</v>
      </c>
      <c r="C330" s="931">
        <v>0</v>
      </c>
      <c r="D330" s="931">
        <v>0</v>
      </c>
      <c r="E330" s="931">
        <v>0</v>
      </c>
      <c r="F330" s="932">
        <v>0</v>
      </c>
      <c r="G330" s="933">
        <v>0</v>
      </c>
      <c r="H330" s="933">
        <v>0</v>
      </c>
      <c r="I330" s="933">
        <v>0</v>
      </c>
      <c r="J330" s="933">
        <v>0</v>
      </c>
      <c r="K330" s="933">
        <v>0</v>
      </c>
      <c r="L330" s="933">
        <v>0</v>
      </c>
      <c r="M330" s="934">
        <v>0</v>
      </c>
      <c r="N330" s="935">
        <v>0</v>
      </c>
      <c r="O330" s="935">
        <v>0</v>
      </c>
      <c r="P330" s="912"/>
    </row>
    <row r="331" spans="1:16">
      <c r="A331" s="929" t="s">
        <v>4115</v>
      </c>
      <c r="B331" s="930">
        <v>583</v>
      </c>
      <c r="C331" s="931">
        <v>1383</v>
      </c>
      <c r="D331" s="931">
        <v>232</v>
      </c>
      <c r="E331" s="931">
        <v>0</v>
      </c>
      <c r="F331" s="932">
        <v>0</v>
      </c>
      <c r="G331" s="933">
        <v>0</v>
      </c>
      <c r="H331" s="933">
        <v>169</v>
      </c>
      <c r="I331" s="933">
        <v>0</v>
      </c>
      <c r="J331" s="933">
        <v>0</v>
      </c>
      <c r="K331" s="933">
        <v>1519</v>
      </c>
      <c r="L331" s="933">
        <v>46</v>
      </c>
      <c r="M331" s="934">
        <v>7.86919943497257</v>
      </c>
      <c r="N331" s="935">
        <v>0.46939084348959198</v>
      </c>
      <c r="O331" s="935">
        <v>0.66543054871171603</v>
      </c>
      <c r="P331" s="912"/>
    </row>
    <row r="332" spans="1:16">
      <c r="A332" s="929" t="s">
        <v>4116</v>
      </c>
      <c r="B332" s="930">
        <v>0</v>
      </c>
      <c r="C332" s="931">
        <v>0</v>
      </c>
      <c r="D332" s="931">
        <v>0</v>
      </c>
      <c r="E332" s="931">
        <v>0</v>
      </c>
      <c r="F332" s="932">
        <v>0</v>
      </c>
      <c r="G332" s="933">
        <v>0</v>
      </c>
      <c r="H332" s="933">
        <v>0</v>
      </c>
      <c r="I332" s="933">
        <v>0</v>
      </c>
      <c r="J332" s="933">
        <v>0</v>
      </c>
      <c r="K332" s="933">
        <v>0</v>
      </c>
      <c r="L332" s="933">
        <v>0</v>
      </c>
      <c r="M332" s="934">
        <v>0</v>
      </c>
      <c r="N332" s="935">
        <v>0</v>
      </c>
      <c r="O332" s="935">
        <v>0</v>
      </c>
      <c r="P332" s="912"/>
    </row>
    <row r="333" spans="1:16">
      <c r="A333" s="929" t="s">
        <v>4117</v>
      </c>
      <c r="B333" s="930">
        <v>25</v>
      </c>
      <c r="C333" s="931">
        <v>0</v>
      </c>
      <c r="D333" s="931">
        <v>0</v>
      </c>
      <c r="E333" s="931">
        <v>0</v>
      </c>
      <c r="F333" s="932">
        <v>0</v>
      </c>
      <c r="G333" s="933">
        <v>0</v>
      </c>
      <c r="H333" s="933">
        <v>0</v>
      </c>
      <c r="I333" s="933">
        <v>0</v>
      </c>
      <c r="J333" s="933">
        <v>0</v>
      </c>
      <c r="K333" s="933">
        <v>25</v>
      </c>
      <c r="L333" s="933">
        <v>0</v>
      </c>
      <c r="M333" s="934">
        <v>6.4080242655190897E-2</v>
      </c>
      <c r="N333" s="935">
        <v>1.02624749515456E-2</v>
      </c>
      <c r="O333" s="935">
        <v>2.45721231234191E-3</v>
      </c>
      <c r="P333" s="912"/>
    </row>
    <row r="334" spans="1:16">
      <c r="A334" s="929" t="s">
        <v>4118</v>
      </c>
      <c r="B334" s="930">
        <v>35</v>
      </c>
      <c r="C334" s="931">
        <v>4760</v>
      </c>
      <c r="D334" s="931">
        <v>0</v>
      </c>
      <c r="E334" s="931">
        <v>0</v>
      </c>
      <c r="F334" s="932">
        <v>0</v>
      </c>
      <c r="G334" s="933">
        <v>0</v>
      </c>
      <c r="H334" s="933">
        <v>0</v>
      </c>
      <c r="I334" s="933">
        <v>0</v>
      </c>
      <c r="J334" s="933">
        <v>0</v>
      </c>
      <c r="K334" s="933">
        <v>4672</v>
      </c>
      <c r="L334" s="933">
        <v>123</v>
      </c>
      <c r="M334" s="934">
        <v>22.685979216626698</v>
      </c>
      <c r="N334" s="935">
        <v>1.6567354116706601</v>
      </c>
      <c r="O334" s="935">
        <v>1.7885211830535599</v>
      </c>
      <c r="P334" s="912"/>
    </row>
    <row r="335" spans="1:16">
      <c r="A335" s="929" t="s">
        <v>4119</v>
      </c>
      <c r="B335" s="930">
        <v>20</v>
      </c>
      <c r="C335" s="931">
        <v>24</v>
      </c>
      <c r="D335" s="931">
        <v>0</v>
      </c>
      <c r="E335" s="931">
        <v>0</v>
      </c>
      <c r="F335" s="932">
        <v>0</v>
      </c>
      <c r="G335" s="933">
        <v>0</v>
      </c>
      <c r="H335" s="933">
        <v>0</v>
      </c>
      <c r="I335" s="933">
        <v>0</v>
      </c>
      <c r="J335" s="933">
        <v>0</v>
      </c>
      <c r="K335" s="933">
        <v>43</v>
      </c>
      <c r="L335" s="933">
        <v>1</v>
      </c>
      <c r="M335" s="934">
        <v>0.116960678032916</v>
      </c>
      <c r="N335" s="935">
        <v>1.7205085246871001E-2</v>
      </c>
      <c r="O335" s="935">
        <v>5.0852468709963504E-3</v>
      </c>
      <c r="P335" s="912"/>
    </row>
    <row r="336" spans="1:16">
      <c r="A336" s="929" t="s">
        <v>4120</v>
      </c>
      <c r="B336" s="930">
        <v>0</v>
      </c>
      <c r="C336" s="931">
        <v>0</v>
      </c>
      <c r="D336" s="931">
        <v>0</v>
      </c>
      <c r="E336" s="931">
        <v>0</v>
      </c>
      <c r="F336" s="932">
        <v>0</v>
      </c>
      <c r="G336" s="933">
        <v>0</v>
      </c>
      <c r="H336" s="933">
        <v>0</v>
      </c>
      <c r="I336" s="933">
        <v>0</v>
      </c>
      <c r="J336" s="933">
        <v>0</v>
      </c>
      <c r="K336" s="933">
        <v>0</v>
      </c>
      <c r="L336" s="933">
        <v>0</v>
      </c>
      <c r="M336" s="934">
        <v>0</v>
      </c>
      <c r="N336" s="935">
        <v>0</v>
      </c>
      <c r="O336" s="935">
        <v>0</v>
      </c>
      <c r="P336" s="912"/>
    </row>
    <row r="337" spans="1:16">
      <c r="A337" s="929" t="s">
        <v>4121</v>
      </c>
      <c r="B337" s="930">
        <v>55700</v>
      </c>
      <c r="C337" s="931">
        <v>112</v>
      </c>
      <c r="D337" s="931">
        <v>0</v>
      </c>
      <c r="E337" s="931">
        <v>2</v>
      </c>
      <c r="F337" s="932">
        <v>0</v>
      </c>
      <c r="G337" s="933">
        <v>0</v>
      </c>
      <c r="H337" s="933">
        <v>0</v>
      </c>
      <c r="I337" s="933">
        <v>0</v>
      </c>
      <c r="J337" s="933">
        <v>0</v>
      </c>
      <c r="K337" s="933">
        <v>54389</v>
      </c>
      <c r="L337" s="933">
        <v>1421</v>
      </c>
      <c r="M337" s="934">
        <v>164.090725009034</v>
      </c>
      <c r="N337" s="935">
        <v>19.610842744982101</v>
      </c>
      <c r="O337" s="935">
        <v>9.5052554121086708</v>
      </c>
      <c r="P337" s="912"/>
    </row>
    <row r="338" spans="1:16">
      <c r="A338" s="929" t="s">
        <v>4122</v>
      </c>
      <c r="B338" s="930">
        <v>41</v>
      </c>
      <c r="C338" s="931">
        <v>87</v>
      </c>
      <c r="D338" s="931">
        <v>0</v>
      </c>
      <c r="E338" s="931">
        <v>2</v>
      </c>
      <c r="F338" s="932">
        <v>0</v>
      </c>
      <c r="G338" s="933">
        <v>0</v>
      </c>
      <c r="H338" s="933">
        <v>0</v>
      </c>
      <c r="I338" s="933">
        <v>0</v>
      </c>
      <c r="J338" s="933">
        <v>0</v>
      </c>
      <c r="K338" s="933">
        <v>123</v>
      </c>
      <c r="L338" s="933">
        <v>3</v>
      </c>
      <c r="M338" s="934">
        <v>0.48185539239841002</v>
      </c>
      <c r="N338" s="935">
        <v>4.0772379356788499E-2</v>
      </c>
      <c r="O338" s="935">
        <v>3.5444170690844601E-2</v>
      </c>
      <c r="P338" s="912"/>
    </row>
    <row r="339" spans="1:16">
      <c r="A339" s="929" t="s">
        <v>4123</v>
      </c>
      <c r="B339" s="930">
        <v>53</v>
      </c>
      <c r="C339" s="931">
        <v>6</v>
      </c>
      <c r="D339" s="931">
        <v>0</v>
      </c>
      <c r="E339" s="931">
        <v>6</v>
      </c>
      <c r="F339" s="932">
        <v>0</v>
      </c>
      <c r="G339" s="933">
        <v>0</v>
      </c>
      <c r="H339" s="933">
        <v>0</v>
      </c>
      <c r="I339" s="933">
        <v>0</v>
      </c>
      <c r="J339" s="933">
        <v>0</v>
      </c>
      <c r="K339" s="933">
        <v>52</v>
      </c>
      <c r="L339" s="933">
        <v>1</v>
      </c>
      <c r="M339" s="934">
        <v>0.30675120177830301</v>
      </c>
      <c r="N339" s="935">
        <v>1.87574214600922E-2</v>
      </c>
      <c r="O339" s="935">
        <v>2.5700776365209201E-2</v>
      </c>
      <c r="P339" s="912"/>
    </row>
    <row r="340" spans="1:16">
      <c r="A340" s="929" t="s">
        <v>4124</v>
      </c>
      <c r="B340" s="930">
        <v>3</v>
      </c>
      <c r="C340" s="931">
        <v>319</v>
      </c>
      <c r="D340" s="931">
        <v>0</v>
      </c>
      <c r="E340" s="931">
        <v>0</v>
      </c>
      <c r="F340" s="932">
        <v>0</v>
      </c>
      <c r="G340" s="933">
        <v>0</v>
      </c>
      <c r="H340" s="933">
        <v>0</v>
      </c>
      <c r="I340" s="933">
        <v>0</v>
      </c>
      <c r="J340" s="933">
        <v>0</v>
      </c>
      <c r="K340" s="933">
        <v>319</v>
      </c>
      <c r="L340" s="933">
        <v>3</v>
      </c>
      <c r="M340" s="934">
        <v>0.81109687592391799</v>
      </c>
      <c r="N340" s="935">
        <v>0.12917468764714299</v>
      </c>
      <c r="O340" s="935">
        <v>3.2443875036956699E-2</v>
      </c>
      <c r="P340" s="912"/>
    </row>
    <row r="341" spans="1:16">
      <c r="A341" s="929" t="s">
        <v>4126</v>
      </c>
      <c r="B341" s="930">
        <v>625</v>
      </c>
      <c r="C341" s="931">
        <v>0</v>
      </c>
      <c r="D341" s="931">
        <v>0</v>
      </c>
      <c r="E341" s="931">
        <v>0</v>
      </c>
      <c r="F341" s="932">
        <v>0</v>
      </c>
      <c r="G341" s="933">
        <v>0</v>
      </c>
      <c r="H341" s="933">
        <v>0</v>
      </c>
      <c r="I341" s="933">
        <v>0</v>
      </c>
      <c r="J341" s="933">
        <v>0</v>
      </c>
      <c r="K341" s="933">
        <v>609</v>
      </c>
      <c r="L341" s="933">
        <v>16</v>
      </c>
      <c r="M341" s="934">
        <v>1.87788837423212</v>
      </c>
      <c r="N341" s="935">
        <v>0.25116757005354601</v>
      </c>
      <c r="O341" s="935">
        <v>9.6241779179396206E-2</v>
      </c>
      <c r="P341" s="912"/>
    </row>
    <row r="342" spans="1:16">
      <c r="A342" s="929" t="s">
        <v>4127</v>
      </c>
      <c r="B342" s="930">
        <v>0</v>
      </c>
      <c r="C342" s="931">
        <v>1</v>
      </c>
      <c r="D342" s="931">
        <v>0</v>
      </c>
      <c r="E342" s="931">
        <v>0</v>
      </c>
      <c r="F342" s="932">
        <v>0</v>
      </c>
      <c r="G342" s="933">
        <v>0</v>
      </c>
      <c r="H342" s="933">
        <v>0</v>
      </c>
      <c r="I342" s="933">
        <v>0</v>
      </c>
      <c r="J342" s="933">
        <v>0</v>
      </c>
      <c r="K342" s="933">
        <v>1</v>
      </c>
      <c r="L342" s="933">
        <v>0</v>
      </c>
      <c r="M342" s="934">
        <v>2.0814033704543199E-3</v>
      </c>
      <c r="N342" s="935">
        <v>3.9735882526855201E-4</v>
      </c>
      <c r="O342" s="935">
        <v>5.4663118820012499E-5</v>
      </c>
      <c r="P342" s="912"/>
    </row>
    <row r="343" spans="1:16">
      <c r="A343" s="929" t="s">
        <v>4128</v>
      </c>
      <c r="B343" s="930">
        <v>0</v>
      </c>
      <c r="C343" s="931">
        <v>50</v>
      </c>
      <c r="D343" s="931">
        <v>0</v>
      </c>
      <c r="E343" s="931">
        <v>0</v>
      </c>
      <c r="F343" s="932">
        <v>0</v>
      </c>
      <c r="G343" s="933">
        <v>0</v>
      </c>
      <c r="H343" s="933">
        <v>0</v>
      </c>
      <c r="I343" s="933">
        <v>0</v>
      </c>
      <c r="J343" s="933">
        <v>0</v>
      </c>
      <c r="K343" s="933">
        <v>49</v>
      </c>
      <c r="L343" s="933">
        <v>1</v>
      </c>
      <c r="M343" s="934">
        <v>0.28937595129375998</v>
      </c>
      <c r="N343" s="935">
        <v>1.68629151473342E-2</v>
      </c>
      <c r="O343" s="935">
        <v>2.43575441017049E-2</v>
      </c>
      <c r="P343" s="912"/>
    </row>
    <row r="344" spans="1:16">
      <c r="A344" s="929" t="s">
        <v>4129</v>
      </c>
      <c r="B344" s="930">
        <v>0</v>
      </c>
      <c r="C344" s="931">
        <v>10</v>
      </c>
      <c r="D344" s="931">
        <v>0</v>
      </c>
      <c r="E344" s="931">
        <v>0</v>
      </c>
      <c r="F344" s="932">
        <v>0</v>
      </c>
      <c r="G344" s="933">
        <v>0</v>
      </c>
      <c r="H344" s="933">
        <v>0</v>
      </c>
      <c r="I344" s="933">
        <v>0</v>
      </c>
      <c r="J344" s="933">
        <v>0</v>
      </c>
      <c r="K344" s="933">
        <v>10</v>
      </c>
      <c r="L344" s="933">
        <v>0</v>
      </c>
      <c r="M344" s="934">
        <v>5.3217699812752498E-2</v>
      </c>
      <c r="N344" s="935">
        <v>5.7816760290397796E-3</v>
      </c>
      <c r="O344" s="935">
        <v>3.1317411823965501E-3</v>
      </c>
      <c r="P344" s="912"/>
    </row>
    <row r="345" spans="1:16">
      <c r="A345" s="929" t="s">
        <v>4130</v>
      </c>
      <c r="B345" s="930">
        <v>0</v>
      </c>
      <c r="C345" s="931">
        <v>6</v>
      </c>
      <c r="D345" s="931">
        <v>0</v>
      </c>
      <c r="E345" s="931">
        <v>0</v>
      </c>
      <c r="F345" s="932">
        <v>0</v>
      </c>
      <c r="G345" s="933">
        <v>0</v>
      </c>
      <c r="H345" s="933">
        <v>0</v>
      </c>
      <c r="I345" s="933">
        <v>0</v>
      </c>
      <c r="J345" s="933">
        <v>0</v>
      </c>
      <c r="K345" s="933">
        <v>6</v>
      </c>
      <c r="L345" s="933">
        <v>0</v>
      </c>
      <c r="M345" s="934">
        <v>3.9420518379816701E-2</v>
      </c>
      <c r="N345" s="935">
        <v>8.2783088597615101E-3</v>
      </c>
      <c r="O345" s="935">
        <v>6.9642915804342799E-4</v>
      </c>
      <c r="P345" s="912"/>
    </row>
    <row r="346" spans="1:16">
      <c r="A346" s="929" t="s">
        <v>4278</v>
      </c>
      <c r="B346" s="930">
        <v>0</v>
      </c>
      <c r="C346" s="931">
        <v>0</v>
      </c>
      <c r="D346" s="931">
        <v>0</v>
      </c>
      <c r="E346" s="931">
        <v>0</v>
      </c>
      <c r="F346" s="932">
        <v>0</v>
      </c>
      <c r="G346" s="933">
        <v>0</v>
      </c>
      <c r="H346" s="933">
        <v>0</v>
      </c>
      <c r="I346" s="933">
        <v>0</v>
      </c>
      <c r="J346" s="933">
        <v>0</v>
      </c>
      <c r="K346" s="933">
        <v>0</v>
      </c>
      <c r="L346" s="933">
        <v>0</v>
      </c>
      <c r="M346" s="934">
        <v>0</v>
      </c>
      <c r="N346" s="935">
        <v>0</v>
      </c>
      <c r="O346" s="935">
        <v>0</v>
      </c>
      <c r="P346" s="912"/>
    </row>
    <row r="347" spans="1:16">
      <c r="A347" s="929" t="s">
        <v>4131</v>
      </c>
      <c r="B347" s="930">
        <v>169</v>
      </c>
      <c r="C347" s="931">
        <v>3146</v>
      </c>
      <c r="D347" s="931">
        <v>0</v>
      </c>
      <c r="E347" s="931">
        <v>0</v>
      </c>
      <c r="F347" s="932">
        <v>0</v>
      </c>
      <c r="G347" s="933">
        <v>0</v>
      </c>
      <c r="H347" s="933">
        <v>0</v>
      </c>
      <c r="I347" s="933">
        <v>0</v>
      </c>
      <c r="J347" s="933">
        <v>0</v>
      </c>
      <c r="K347" s="933">
        <v>3230</v>
      </c>
      <c r="L347" s="933">
        <v>85</v>
      </c>
      <c r="M347" s="934">
        <v>22.070234223580002</v>
      </c>
      <c r="N347" s="935">
        <v>1.0610689530567301</v>
      </c>
      <c r="O347" s="935">
        <v>1.90992411550212</v>
      </c>
      <c r="P347" s="912"/>
    </row>
    <row r="348" spans="1:16">
      <c r="A348" s="929" t="s">
        <v>4132</v>
      </c>
      <c r="B348" s="930">
        <v>0</v>
      </c>
      <c r="C348" s="931">
        <v>11</v>
      </c>
      <c r="D348" s="931">
        <v>0</v>
      </c>
      <c r="E348" s="931">
        <v>0</v>
      </c>
      <c r="F348" s="932">
        <v>0</v>
      </c>
      <c r="G348" s="933">
        <v>0</v>
      </c>
      <c r="H348" s="933">
        <v>0</v>
      </c>
      <c r="I348" s="933">
        <v>0</v>
      </c>
      <c r="J348" s="933">
        <v>0</v>
      </c>
      <c r="K348" s="933">
        <v>11</v>
      </c>
      <c r="L348" s="933">
        <v>0</v>
      </c>
      <c r="M348" s="934">
        <v>2.16812851088992E-2</v>
      </c>
      <c r="N348" s="935">
        <v>3.6376378349375301E-3</v>
      </c>
      <c r="O348" s="935">
        <v>2.8908380145198901E-4</v>
      </c>
      <c r="P348" s="912"/>
    </row>
    <row r="349" spans="1:16">
      <c r="A349" s="929" t="s">
        <v>4133</v>
      </c>
      <c r="B349" s="930">
        <v>0</v>
      </c>
      <c r="C349" s="931">
        <v>0</v>
      </c>
      <c r="D349" s="931">
        <v>0</v>
      </c>
      <c r="E349" s="931">
        <v>0</v>
      </c>
      <c r="F349" s="932">
        <v>0</v>
      </c>
      <c r="G349" s="933">
        <v>0</v>
      </c>
      <c r="H349" s="933">
        <v>0</v>
      </c>
      <c r="I349" s="933">
        <v>0</v>
      </c>
      <c r="J349" s="933">
        <v>0</v>
      </c>
      <c r="K349" s="933">
        <v>0</v>
      </c>
      <c r="L349" s="933">
        <v>0</v>
      </c>
      <c r="M349" s="934">
        <v>0</v>
      </c>
      <c r="N349" s="935">
        <v>0</v>
      </c>
      <c r="O349" s="935">
        <v>0</v>
      </c>
      <c r="P349" s="912"/>
    </row>
    <row r="350" spans="1:16">
      <c r="A350" s="929" t="s">
        <v>4134</v>
      </c>
      <c r="B350" s="930">
        <v>0</v>
      </c>
      <c r="C350" s="931">
        <v>198</v>
      </c>
      <c r="D350" s="931">
        <v>0</v>
      </c>
      <c r="E350" s="931">
        <v>0</v>
      </c>
      <c r="F350" s="932">
        <v>0</v>
      </c>
      <c r="G350" s="933">
        <v>0</v>
      </c>
      <c r="H350" s="933">
        <v>0</v>
      </c>
      <c r="I350" s="933">
        <v>0</v>
      </c>
      <c r="J350" s="933">
        <v>0</v>
      </c>
      <c r="K350" s="933">
        <v>193</v>
      </c>
      <c r="L350" s="933">
        <v>5</v>
      </c>
      <c r="M350" s="934">
        <v>0.46071635842011299</v>
      </c>
      <c r="N350" s="935">
        <v>5.5793173680233898E-2</v>
      </c>
      <c r="O350" s="935">
        <v>2.4937857932831799E-2</v>
      </c>
      <c r="P350" s="912"/>
    </row>
    <row r="351" spans="1:16">
      <c r="A351" s="929" t="s">
        <v>4135</v>
      </c>
      <c r="B351" s="930">
        <v>661</v>
      </c>
      <c r="C351" s="931">
        <v>478</v>
      </c>
      <c r="D351" s="931">
        <v>0</v>
      </c>
      <c r="E351" s="931">
        <v>0</v>
      </c>
      <c r="F351" s="932">
        <v>0</v>
      </c>
      <c r="G351" s="933">
        <v>0</v>
      </c>
      <c r="H351" s="933">
        <v>0</v>
      </c>
      <c r="I351" s="933">
        <v>0</v>
      </c>
      <c r="J351" s="933">
        <v>0</v>
      </c>
      <c r="K351" s="933">
        <v>1110</v>
      </c>
      <c r="L351" s="933">
        <v>29</v>
      </c>
      <c r="M351" s="934">
        <v>4.7986597023750797</v>
      </c>
      <c r="N351" s="935">
        <v>0.56898393613875997</v>
      </c>
      <c r="O351" s="935">
        <v>0.27877927794750501</v>
      </c>
      <c r="P351" s="912"/>
    </row>
    <row r="352" spans="1:16">
      <c r="A352" s="929" t="s">
        <v>4136</v>
      </c>
      <c r="B352" s="930">
        <v>0</v>
      </c>
      <c r="C352" s="931">
        <v>311</v>
      </c>
      <c r="D352" s="931">
        <v>0</v>
      </c>
      <c r="E352" s="931">
        <v>0</v>
      </c>
      <c r="F352" s="932">
        <v>0</v>
      </c>
      <c r="G352" s="933">
        <v>0</v>
      </c>
      <c r="H352" s="933">
        <v>0</v>
      </c>
      <c r="I352" s="933">
        <v>0</v>
      </c>
      <c r="J352" s="933">
        <v>0</v>
      </c>
      <c r="K352" s="933">
        <v>303</v>
      </c>
      <c r="L352" s="933">
        <v>8</v>
      </c>
      <c r="M352" s="934">
        <v>1.77142340921783</v>
      </c>
      <c r="N352" s="935">
        <v>0.15570874807003701</v>
      </c>
      <c r="O352" s="935">
        <v>0.12671035774120401</v>
      </c>
      <c r="P352" s="912"/>
    </row>
    <row r="353" spans="1:16">
      <c r="A353" s="929" t="s">
        <v>4137</v>
      </c>
      <c r="B353" s="930">
        <v>0</v>
      </c>
      <c r="C353" s="931">
        <v>3323</v>
      </c>
      <c r="D353" s="931">
        <v>0</v>
      </c>
      <c r="E353" s="931">
        <v>0</v>
      </c>
      <c r="F353" s="932">
        <v>0</v>
      </c>
      <c r="G353" s="933">
        <v>0</v>
      </c>
      <c r="H353" s="933">
        <v>0</v>
      </c>
      <c r="I353" s="933">
        <v>0</v>
      </c>
      <c r="J353" s="933">
        <v>0</v>
      </c>
      <c r="K353" s="933">
        <v>3238</v>
      </c>
      <c r="L353" s="933">
        <v>85</v>
      </c>
      <c r="M353" s="934">
        <v>12.622537586369299</v>
      </c>
      <c r="N353" s="935">
        <v>1.4324452766553899</v>
      </c>
      <c r="O353" s="935">
        <v>0.68785738532461704</v>
      </c>
      <c r="P353" s="912"/>
    </row>
    <row r="354" spans="1:16">
      <c r="A354" s="929" t="s">
        <v>4138</v>
      </c>
      <c r="B354" s="930">
        <v>0</v>
      </c>
      <c r="C354" s="931">
        <v>259</v>
      </c>
      <c r="D354" s="931">
        <v>0</v>
      </c>
      <c r="E354" s="931">
        <v>0</v>
      </c>
      <c r="F354" s="932">
        <v>0</v>
      </c>
      <c r="G354" s="933">
        <v>0</v>
      </c>
      <c r="H354" s="933">
        <v>0</v>
      </c>
      <c r="I354" s="933">
        <v>0</v>
      </c>
      <c r="J354" s="933">
        <v>0</v>
      </c>
      <c r="K354" s="933">
        <v>252</v>
      </c>
      <c r="L354" s="933">
        <v>7</v>
      </c>
      <c r="M354" s="934">
        <v>1.11392924016951</v>
      </c>
      <c r="N354" s="935">
        <v>0.13780072927959</v>
      </c>
      <c r="O354" s="935">
        <v>6.0017739233270903E-2</v>
      </c>
      <c r="P354" s="912"/>
    </row>
    <row r="355" spans="1:16">
      <c r="A355" s="924"/>
      <c r="B355" s="925"/>
      <c r="C355" s="926"/>
      <c r="D355" s="926"/>
      <c r="E355" s="926"/>
      <c r="F355" s="925"/>
      <c r="G355" s="926"/>
      <c r="H355" s="926"/>
      <c r="I355" s="926"/>
      <c r="J355" s="926"/>
      <c r="K355" s="926"/>
      <c r="L355" s="926"/>
      <c r="M355" s="927"/>
      <c r="N355" s="928"/>
      <c r="O355" s="928"/>
      <c r="P355" s="912"/>
    </row>
    <row r="356" spans="1:16">
      <c r="A356" s="917" t="s">
        <v>4232</v>
      </c>
      <c r="B356" s="918">
        <v>195</v>
      </c>
      <c r="C356" s="919">
        <v>1279</v>
      </c>
      <c r="D356" s="919">
        <v>0</v>
      </c>
      <c r="E356" s="919">
        <v>2</v>
      </c>
      <c r="F356" s="920">
        <v>0</v>
      </c>
      <c r="G356" s="921">
        <v>0</v>
      </c>
      <c r="H356" s="921">
        <v>0</v>
      </c>
      <c r="I356" s="921">
        <v>18</v>
      </c>
      <c r="J356" s="921">
        <v>0</v>
      </c>
      <c r="K356" s="921">
        <v>1418</v>
      </c>
      <c r="L356" s="921">
        <v>0</v>
      </c>
      <c r="M356" s="922">
        <v>3.8402352090930001</v>
      </c>
      <c r="N356" s="923">
        <v>0.47837556803872</v>
      </c>
      <c r="O356" s="923">
        <v>0.205308498406754</v>
      </c>
      <c r="P356" s="912"/>
    </row>
    <row r="357" spans="1:16">
      <c r="A357" s="929" t="s">
        <v>4140</v>
      </c>
      <c r="B357" s="930">
        <v>162</v>
      </c>
      <c r="C357" s="931">
        <v>1035</v>
      </c>
      <c r="D357" s="931">
        <v>0</v>
      </c>
      <c r="E357" s="931">
        <v>0</v>
      </c>
      <c r="F357" s="932">
        <v>0</v>
      </c>
      <c r="G357" s="933">
        <v>0</v>
      </c>
      <c r="H357" s="933">
        <v>0</v>
      </c>
      <c r="I357" s="933">
        <v>13</v>
      </c>
      <c r="J357" s="933">
        <v>0</v>
      </c>
      <c r="K357" s="933">
        <v>1154</v>
      </c>
      <c r="L357" s="933">
        <v>30</v>
      </c>
      <c r="M357" s="934">
        <v>3.0691449032554798</v>
      </c>
      <c r="N357" s="935">
        <v>0.38596822268212799</v>
      </c>
      <c r="O357" s="935">
        <v>0.162757684263548</v>
      </c>
      <c r="P357" s="912"/>
    </row>
    <row r="358" spans="1:16">
      <c r="A358" s="929" t="s">
        <v>4141</v>
      </c>
      <c r="B358" s="930">
        <v>21</v>
      </c>
      <c r="C358" s="931">
        <v>53</v>
      </c>
      <c r="D358" s="931">
        <v>0</v>
      </c>
      <c r="E358" s="931">
        <v>0</v>
      </c>
      <c r="F358" s="932">
        <v>0</v>
      </c>
      <c r="G358" s="933">
        <v>0</v>
      </c>
      <c r="H358" s="933">
        <v>0</v>
      </c>
      <c r="I358" s="933">
        <v>5</v>
      </c>
      <c r="J358" s="933">
        <v>0</v>
      </c>
      <c r="K358" s="933">
        <v>67</v>
      </c>
      <c r="L358" s="933">
        <v>2</v>
      </c>
      <c r="M358" s="934">
        <v>0.22482266241801099</v>
      </c>
      <c r="N358" s="935">
        <v>2.2482266241801101E-2</v>
      </c>
      <c r="O358" s="935">
        <v>1.4758297471611699E-2</v>
      </c>
      <c r="P358" s="912"/>
    </row>
    <row r="359" spans="1:16">
      <c r="A359" s="929" t="s">
        <v>4142</v>
      </c>
      <c r="B359" s="930">
        <v>7</v>
      </c>
      <c r="C359" s="931">
        <v>167</v>
      </c>
      <c r="D359" s="931">
        <v>0</v>
      </c>
      <c r="E359" s="931">
        <v>2</v>
      </c>
      <c r="F359" s="932">
        <v>0</v>
      </c>
      <c r="G359" s="933">
        <v>0</v>
      </c>
      <c r="H359" s="933">
        <v>0</v>
      </c>
      <c r="I359" s="933">
        <v>0</v>
      </c>
      <c r="J359" s="933">
        <v>0</v>
      </c>
      <c r="K359" s="933">
        <v>168</v>
      </c>
      <c r="L359" s="933">
        <v>4</v>
      </c>
      <c r="M359" s="934">
        <v>0.42311356394336602</v>
      </c>
      <c r="N359" s="935">
        <v>5.5512499589369602E-2</v>
      </c>
      <c r="O359" s="935">
        <v>2.1324923622745601E-2</v>
      </c>
      <c r="P359" s="912"/>
    </row>
    <row r="360" spans="1:16">
      <c r="A360" s="929" t="s">
        <v>4143</v>
      </c>
      <c r="B360" s="930">
        <v>5</v>
      </c>
      <c r="C360" s="931">
        <v>0</v>
      </c>
      <c r="D360" s="931">
        <v>0</v>
      </c>
      <c r="E360" s="931">
        <v>0</v>
      </c>
      <c r="F360" s="932">
        <v>0</v>
      </c>
      <c r="G360" s="933">
        <v>0</v>
      </c>
      <c r="H360" s="933">
        <v>0</v>
      </c>
      <c r="I360" s="933">
        <v>0</v>
      </c>
      <c r="J360" s="933">
        <v>0</v>
      </c>
      <c r="K360" s="933">
        <v>5</v>
      </c>
      <c r="L360" s="933">
        <v>0</v>
      </c>
      <c r="M360" s="934">
        <v>1.14845110213199E-2</v>
      </c>
      <c r="N360" s="935">
        <v>1.66223185834894E-3</v>
      </c>
      <c r="O360" s="935">
        <v>5.2385488869178599E-4</v>
      </c>
      <c r="P360" s="912"/>
    </row>
    <row r="361" spans="1:16">
      <c r="A361" s="929" t="s">
        <v>4144</v>
      </c>
      <c r="B361" s="930">
        <v>0</v>
      </c>
      <c r="C361" s="931">
        <v>0</v>
      </c>
      <c r="D361" s="931">
        <v>0</v>
      </c>
      <c r="E361" s="931">
        <v>0</v>
      </c>
      <c r="F361" s="932">
        <v>0</v>
      </c>
      <c r="G361" s="933">
        <v>0</v>
      </c>
      <c r="H361" s="933">
        <v>0</v>
      </c>
      <c r="I361" s="933">
        <v>0</v>
      </c>
      <c r="J361" s="933">
        <v>0</v>
      </c>
      <c r="K361" s="933">
        <v>0</v>
      </c>
      <c r="L361" s="933">
        <v>0</v>
      </c>
      <c r="M361" s="934">
        <v>0</v>
      </c>
      <c r="N361" s="935">
        <v>0</v>
      </c>
      <c r="O361" s="935">
        <v>0</v>
      </c>
      <c r="P361" s="912"/>
    </row>
    <row r="362" spans="1:16">
      <c r="A362" s="929" t="s">
        <v>4145</v>
      </c>
      <c r="B362" s="930">
        <v>0</v>
      </c>
      <c r="C362" s="931">
        <v>0</v>
      </c>
      <c r="D362" s="931">
        <v>0</v>
      </c>
      <c r="E362" s="931">
        <v>0</v>
      </c>
      <c r="F362" s="932">
        <v>0</v>
      </c>
      <c r="G362" s="933">
        <v>0</v>
      </c>
      <c r="H362" s="933">
        <v>0</v>
      </c>
      <c r="I362" s="933">
        <v>0</v>
      </c>
      <c r="J362" s="933">
        <v>0</v>
      </c>
      <c r="K362" s="933">
        <v>0</v>
      </c>
      <c r="L362" s="933">
        <v>0</v>
      </c>
      <c r="M362" s="934">
        <v>0</v>
      </c>
      <c r="N362" s="935">
        <v>0</v>
      </c>
      <c r="O362" s="935">
        <v>0</v>
      </c>
      <c r="P362" s="912"/>
    </row>
    <row r="363" spans="1:16">
      <c r="A363" s="929" t="s">
        <v>4146</v>
      </c>
      <c r="B363" s="930">
        <v>0</v>
      </c>
      <c r="C363" s="931">
        <v>1</v>
      </c>
      <c r="D363" s="931">
        <v>0</v>
      </c>
      <c r="E363" s="931">
        <v>0</v>
      </c>
      <c r="F363" s="932">
        <v>0</v>
      </c>
      <c r="G363" s="933">
        <v>0</v>
      </c>
      <c r="H363" s="933">
        <v>0</v>
      </c>
      <c r="I363" s="933">
        <v>0</v>
      </c>
      <c r="J363" s="933">
        <v>0</v>
      </c>
      <c r="K363" s="933">
        <v>1</v>
      </c>
      <c r="L363" s="933">
        <v>0</v>
      </c>
      <c r="M363" s="934">
        <v>2.8689377265310998E-3</v>
      </c>
      <c r="N363" s="935">
        <v>4.0953538539031801E-4</v>
      </c>
      <c r="O363" s="935">
        <v>1.0074132474842E-4</v>
      </c>
      <c r="P363" s="912"/>
    </row>
    <row r="364" spans="1:16">
      <c r="A364" s="929" t="s">
        <v>4148</v>
      </c>
      <c r="B364" s="930">
        <v>0</v>
      </c>
      <c r="C364" s="931">
        <v>23</v>
      </c>
      <c r="D364" s="931">
        <v>0</v>
      </c>
      <c r="E364" s="931">
        <v>0</v>
      </c>
      <c r="F364" s="932">
        <v>0</v>
      </c>
      <c r="G364" s="933">
        <v>0</v>
      </c>
      <c r="H364" s="933">
        <v>0</v>
      </c>
      <c r="I364" s="933">
        <v>0</v>
      </c>
      <c r="J364" s="933">
        <v>0</v>
      </c>
      <c r="K364" s="933">
        <v>23</v>
      </c>
      <c r="L364" s="933">
        <v>0</v>
      </c>
      <c r="M364" s="934">
        <v>0.108800630728294</v>
      </c>
      <c r="N364" s="935">
        <v>1.2340812281681501E-2</v>
      </c>
      <c r="O364" s="935">
        <v>5.8429968354083896E-3</v>
      </c>
      <c r="P364" s="912"/>
    </row>
    <row r="365" spans="1:16">
      <c r="A365" s="924"/>
      <c r="B365" s="925"/>
      <c r="C365" s="926"/>
      <c r="D365" s="926"/>
      <c r="E365" s="926"/>
      <c r="F365" s="925"/>
      <c r="G365" s="926"/>
      <c r="H365" s="926"/>
      <c r="I365" s="926"/>
      <c r="J365" s="926"/>
      <c r="K365" s="926"/>
      <c r="L365" s="926"/>
      <c r="M365" s="927"/>
      <c r="N365" s="928"/>
      <c r="O365" s="928"/>
      <c r="P365" s="912"/>
    </row>
    <row r="366" spans="1:16">
      <c r="A366" s="917" t="s">
        <v>4234</v>
      </c>
      <c r="B366" s="918">
        <v>55</v>
      </c>
      <c r="C366" s="919">
        <v>6127</v>
      </c>
      <c r="D366" s="919">
        <v>0</v>
      </c>
      <c r="E366" s="919">
        <v>817</v>
      </c>
      <c r="F366" s="920">
        <v>0</v>
      </c>
      <c r="G366" s="921">
        <v>0</v>
      </c>
      <c r="H366" s="921">
        <v>0</v>
      </c>
      <c r="I366" s="921">
        <v>4</v>
      </c>
      <c r="J366" s="921">
        <v>0</v>
      </c>
      <c r="K366" s="921">
        <v>5226</v>
      </c>
      <c r="L366" s="921">
        <v>0</v>
      </c>
      <c r="M366" s="922">
        <v>60.436604141344503</v>
      </c>
      <c r="N366" s="923">
        <v>0.178995433789954</v>
      </c>
      <c r="O366" s="923">
        <v>6.53439987735839</v>
      </c>
      <c r="P366" s="912"/>
    </row>
    <row r="367" spans="1:16">
      <c r="A367" s="929" t="s">
        <v>4150</v>
      </c>
      <c r="B367" s="930">
        <v>30</v>
      </c>
      <c r="C367" s="931">
        <v>83</v>
      </c>
      <c r="D367" s="931">
        <v>0</v>
      </c>
      <c r="E367" s="931">
        <v>0</v>
      </c>
      <c r="F367" s="932">
        <v>0</v>
      </c>
      <c r="G367" s="933">
        <v>0</v>
      </c>
      <c r="H367" s="933">
        <v>0</v>
      </c>
      <c r="I367" s="933">
        <v>2</v>
      </c>
      <c r="J367" s="933">
        <v>0</v>
      </c>
      <c r="K367" s="933">
        <v>108</v>
      </c>
      <c r="L367" s="933">
        <v>3</v>
      </c>
      <c r="M367" s="934">
        <v>1.58233960776584</v>
      </c>
      <c r="N367" s="935">
        <v>1.39548635064551E-2</v>
      </c>
      <c r="O367" s="935">
        <v>0.16958707006997101</v>
      </c>
      <c r="P367" s="912"/>
    </row>
    <row r="368" spans="1:16">
      <c r="A368" s="929" t="s">
        <v>4152</v>
      </c>
      <c r="B368" s="930">
        <v>0</v>
      </c>
      <c r="C368" s="931">
        <v>0</v>
      </c>
      <c r="D368" s="931">
        <v>0</v>
      </c>
      <c r="E368" s="931">
        <v>0</v>
      </c>
      <c r="F368" s="932">
        <v>0</v>
      </c>
      <c r="G368" s="933">
        <v>0</v>
      </c>
      <c r="H368" s="933">
        <v>0</v>
      </c>
      <c r="I368" s="933">
        <v>0</v>
      </c>
      <c r="J368" s="933">
        <v>0</v>
      </c>
      <c r="K368" s="933">
        <v>0</v>
      </c>
      <c r="L368" s="933">
        <v>0</v>
      </c>
      <c r="M368" s="934">
        <v>0</v>
      </c>
      <c r="N368" s="935">
        <v>0</v>
      </c>
      <c r="O368" s="935">
        <v>0</v>
      </c>
      <c r="P368" s="912"/>
    </row>
    <row r="369" spans="1:16">
      <c r="A369" s="929" t="s">
        <v>4153</v>
      </c>
      <c r="B369" s="930">
        <v>23</v>
      </c>
      <c r="C369" s="931">
        <v>0</v>
      </c>
      <c r="D369" s="931">
        <v>0</v>
      </c>
      <c r="E369" s="931">
        <v>0</v>
      </c>
      <c r="F369" s="932">
        <v>0</v>
      </c>
      <c r="G369" s="933">
        <v>0</v>
      </c>
      <c r="H369" s="933">
        <v>0</v>
      </c>
      <c r="I369" s="933">
        <v>2</v>
      </c>
      <c r="J369" s="933">
        <v>0</v>
      </c>
      <c r="K369" s="933">
        <v>21</v>
      </c>
      <c r="L369" s="933">
        <v>0</v>
      </c>
      <c r="M369" s="934">
        <v>0.30353799152458899</v>
      </c>
      <c r="N369" s="935">
        <v>3.8632108012220398E-3</v>
      </c>
      <c r="O369" s="935">
        <v>3.20094609244111E-2</v>
      </c>
      <c r="P369" s="912"/>
    </row>
    <row r="370" spans="1:16">
      <c r="A370" s="929" t="s">
        <v>4155</v>
      </c>
      <c r="B370" s="930">
        <v>1</v>
      </c>
      <c r="C370" s="931">
        <v>0</v>
      </c>
      <c r="D370" s="931">
        <v>0</v>
      </c>
      <c r="E370" s="931">
        <v>0</v>
      </c>
      <c r="F370" s="932">
        <v>0</v>
      </c>
      <c r="G370" s="933">
        <v>0</v>
      </c>
      <c r="H370" s="933">
        <v>0</v>
      </c>
      <c r="I370" s="933">
        <v>0</v>
      </c>
      <c r="J370" s="933">
        <v>0</v>
      </c>
      <c r="K370" s="933">
        <v>1</v>
      </c>
      <c r="L370" s="933">
        <v>0</v>
      </c>
      <c r="M370" s="934">
        <v>1.42132869047228E-2</v>
      </c>
      <c r="N370" s="935">
        <v>1.4673192952487299E-4</v>
      </c>
      <c r="O370" s="935">
        <v>1.51330990002519E-3</v>
      </c>
      <c r="P370" s="912"/>
    </row>
    <row r="371" spans="1:16">
      <c r="A371" s="929" t="s">
        <v>4156</v>
      </c>
      <c r="B371" s="930">
        <v>1</v>
      </c>
      <c r="C371" s="931">
        <v>0</v>
      </c>
      <c r="D371" s="931">
        <v>0</v>
      </c>
      <c r="E371" s="931">
        <v>0</v>
      </c>
      <c r="F371" s="932">
        <v>0</v>
      </c>
      <c r="G371" s="933">
        <v>0</v>
      </c>
      <c r="H371" s="933">
        <v>0</v>
      </c>
      <c r="I371" s="933">
        <v>0</v>
      </c>
      <c r="J371" s="933">
        <v>0</v>
      </c>
      <c r="K371" s="933">
        <v>1</v>
      </c>
      <c r="L371" s="933">
        <v>0</v>
      </c>
      <c r="M371" s="934">
        <v>1.42132869047228E-2</v>
      </c>
      <c r="N371" s="935">
        <v>1.4673192952487299E-4</v>
      </c>
      <c r="O371" s="935">
        <v>1.51330990002519E-3</v>
      </c>
      <c r="P371" s="912"/>
    </row>
    <row r="372" spans="1:16">
      <c r="A372" s="929" t="s">
        <v>4157</v>
      </c>
      <c r="B372" s="930">
        <v>0</v>
      </c>
      <c r="C372" s="931">
        <v>0</v>
      </c>
      <c r="D372" s="931">
        <v>0</v>
      </c>
      <c r="E372" s="931">
        <v>0</v>
      </c>
      <c r="F372" s="932">
        <v>0</v>
      </c>
      <c r="G372" s="933">
        <v>0</v>
      </c>
      <c r="H372" s="933">
        <v>0</v>
      </c>
      <c r="I372" s="933">
        <v>0</v>
      </c>
      <c r="J372" s="933">
        <v>0</v>
      </c>
      <c r="K372" s="933">
        <v>0</v>
      </c>
      <c r="L372" s="933">
        <v>0</v>
      </c>
      <c r="M372" s="934">
        <v>0</v>
      </c>
      <c r="N372" s="935">
        <v>0</v>
      </c>
      <c r="O372" s="935">
        <v>0</v>
      </c>
      <c r="P372" s="912"/>
    </row>
    <row r="373" spans="1:16">
      <c r="A373" s="929" t="s">
        <v>4158</v>
      </c>
      <c r="B373" s="930">
        <v>0</v>
      </c>
      <c r="C373" s="931">
        <v>0</v>
      </c>
      <c r="D373" s="931">
        <v>0</v>
      </c>
      <c r="E373" s="931">
        <v>0</v>
      </c>
      <c r="F373" s="932">
        <v>0</v>
      </c>
      <c r="G373" s="933">
        <v>0</v>
      </c>
      <c r="H373" s="933">
        <v>0</v>
      </c>
      <c r="I373" s="933">
        <v>0</v>
      </c>
      <c r="J373" s="933">
        <v>0</v>
      </c>
      <c r="K373" s="933">
        <v>0</v>
      </c>
      <c r="L373" s="933">
        <v>0</v>
      </c>
      <c r="M373" s="934">
        <v>0</v>
      </c>
      <c r="N373" s="935">
        <v>0</v>
      </c>
      <c r="O373" s="935">
        <v>0</v>
      </c>
      <c r="P373" s="912"/>
    </row>
    <row r="374" spans="1:16">
      <c r="A374" s="929" t="s">
        <v>4159</v>
      </c>
      <c r="B374" s="930">
        <v>0</v>
      </c>
      <c r="C374" s="931">
        <v>0</v>
      </c>
      <c r="D374" s="931">
        <v>0</v>
      </c>
      <c r="E374" s="931">
        <v>0</v>
      </c>
      <c r="F374" s="932">
        <v>0</v>
      </c>
      <c r="G374" s="933">
        <v>0</v>
      </c>
      <c r="H374" s="933">
        <v>0</v>
      </c>
      <c r="I374" s="933">
        <v>0</v>
      </c>
      <c r="J374" s="933">
        <v>0</v>
      </c>
      <c r="K374" s="933">
        <v>0</v>
      </c>
      <c r="L374" s="933">
        <v>0</v>
      </c>
      <c r="M374" s="934">
        <v>0</v>
      </c>
      <c r="N374" s="935">
        <v>0</v>
      </c>
      <c r="O374" s="935">
        <v>0</v>
      </c>
      <c r="P374" s="912"/>
    </row>
    <row r="375" spans="1:16">
      <c r="A375" s="929" t="s">
        <v>4160</v>
      </c>
      <c r="B375" s="930">
        <v>0</v>
      </c>
      <c r="C375" s="931">
        <v>0</v>
      </c>
      <c r="D375" s="931">
        <v>0</v>
      </c>
      <c r="E375" s="931">
        <v>0</v>
      </c>
      <c r="F375" s="932">
        <v>0</v>
      </c>
      <c r="G375" s="933">
        <v>0</v>
      </c>
      <c r="H375" s="933">
        <v>0</v>
      </c>
      <c r="I375" s="933">
        <v>0</v>
      </c>
      <c r="J375" s="933">
        <v>0</v>
      </c>
      <c r="K375" s="933">
        <v>0</v>
      </c>
      <c r="L375" s="933">
        <v>0</v>
      </c>
      <c r="M375" s="934">
        <v>0</v>
      </c>
      <c r="N375" s="935">
        <v>0</v>
      </c>
      <c r="O375" s="935">
        <v>0</v>
      </c>
      <c r="P375" s="912"/>
    </row>
    <row r="376" spans="1:16">
      <c r="A376" s="929" t="s">
        <v>4161</v>
      </c>
      <c r="B376" s="930">
        <v>0</v>
      </c>
      <c r="C376" s="931">
        <v>0</v>
      </c>
      <c r="D376" s="931">
        <v>0</v>
      </c>
      <c r="E376" s="931">
        <v>0</v>
      </c>
      <c r="F376" s="932">
        <v>0</v>
      </c>
      <c r="G376" s="933">
        <v>0</v>
      </c>
      <c r="H376" s="933">
        <v>0</v>
      </c>
      <c r="I376" s="933">
        <v>0</v>
      </c>
      <c r="J376" s="933">
        <v>0</v>
      </c>
      <c r="K376" s="933">
        <v>0</v>
      </c>
      <c r="L376" s="933">
        <v>0</v>
      </c>
      <c r="M376" s="934">
        <v>0</v>
      </c>
      <c r="N376" s="935">
        <v>0</v>
      </c>
      <c r="O376" s="935">
        <v>0</v>
      </c>
      <c r="P376" s="912"/>
    </row>
    <row r="377" spans="1:16">
      <c r="A377" s="929" t="s">
        <v>4162</v>
      </c>
      <c r="B377" s="930">
        <v>0</v>
      </c>
      <c r="C377" s="931">
        <v>2316</v>
      </c>
      <c r="D377" s="931">
        <v>0</v>
      </c>
      <c r="E377" s="931">
        <v>8</v>
      </c>
      <c r="F377" s="932">
        <v>0</v>
      </c>
      <c r="G377" s="933">
        <v>0</v>
      </c>
      <c r="H377" s="933">
        <v>0</v>
      </c>
      <c r="I377" s="933">
        <v>0</v>
      </c>
      <c r="J377" s="933">
        <v>0</v>
      </c>
      <c r="K377" s="933">
        <v>2249</v>
      </c>
      <c r="L377" s="933">
        <v>59</v>
      </c>
      <c r="M377" s="934">
        <v>12.411944417069099</v>
      </c>
      <c r="N377" s="935">
        <v>0.128059743985633</v>
      </c>
      <c r="O377" s="935">
        <v>1.22641831740087</v>
      </c>
      <c r="P377" s="912"/>
    </row>
    <row r="378" spans="1:16">
      <c r="A378" s="929" t="s">
        <v>4163</v>
      </c>
      <c r="B378" s="930">
        <v>0</v>
      </c>
      <c r="C378" s="931">
        <v>1184</v>
      </c>
      <c r="D378" s="931">
        <v>0</v>
      </c>
      <c r="E378" s="931">
        <v>63</v>
      </c>
      <c r="F378" s="932">
        <v>0</v>
      </c>
      <c r="G378" s="933">
        <v>0</v>
      </c>
      <c r="H378" s="933">
        <v>0</v>
      </c>
      <c r="I378" s="933">
        <v>0</v>
      </c>
      <c r="J378" s="933">
        <v>0</v>
      </c>
      <c r="K378" s="933">
        <v>1092</v>
      </c>
      <c r="L378" s="933">
        <v>29</v>
      </c>
      <c r="M378" s="934">
        <v>17.745014946946601</v>
      </c>
      <c r="N378" s="935">
        <v>1.91320915870044E-2</v>
      </c>
      <c r="O378" s="935">
        <v>1.95864787621957</v>
      </c>
      <c r="P378" s="912"/>
    </row>
    <row r="379" spans="1:16">
      <c r="A379" s="929" t="s">
        <v>4235</v>
      </c>
      <c r="B379" s="930">
        <v>0</v>
      </c>
      <c r="C379" s="931">
        <v>392</v>
      </c>
      <c r="D379" s="931">
        <v>0</v>
      </c>
      <c r="E379" s="931">
        <v>0</v>
      </c>
      <c r="F379" s="932">
        <v>0</v>
      </c>
      <c r="G379" s="933">
        <v>0</v>
      </c>
      <c r="H379" s="933">
        <v>0</v>
      </c>
      <c r="I379" s="933">
        <v>0</v>
      </c>
      <c r="J379" s="933">
        <v>0</v>
      </c>
      <c r="K379" s="933">
        <v>382</v>
      </c>
      <c r="L379" s="933">
        <v>10</v>
      </c>
      <c r="M379" s="934">
        <v>7.5125871905215504</v>
      </c>
      <c r="N379" s="935">
        <v>1.67318200234333E-3</v>
      </c>
      <c r="O379" s="935">
        <v>0.83408122816815</v>
      </c>
      <c r="P379" s="912"/>
    </row>
    <row r="380" spans="1:16">
      <c r="A380" s="929" t="s">
        <v>4164</v>
      </c>
      <c r="B380" s="930">
        <v>0</v>
      </c>
      <c r="C380" s="931">
        <v>0</v>
      </c>
      <c r="D380" s="931">
        <v>0</v>
      </c>
      <c r="E380" s="931">
        <v>0</v>
      </c>
      <c r="F380" s="932">
        <v>0</v>
      </c>
      <c r="G380" s="933">
        <v>0</v>
      </c>
      <c r="H380" s="933">
        <v>0</v>
      </c>
      <c r="I380" s="933">
        <v>0</v>
      </c>
      <c r="J380" s="933">
        <v>0</v>
      </c>
      <c r="K380" s="933">
        <v>0</v>
      </c>
      <c r="L380" s="933">
        <v>0</v>
      </c>
      <c r="M380" s="934">
        <v>0</v>
      </c>
      <c r="N380" s="935">
        <v>0</v>
      </c>
      <c r="O380" s="935">
        <v>0</v>
      </c>
      <c r="P380" s="912"/>
    </row>
    <row r="381" spans="1:16">
      <c r="A381" s="929" t="s">
        <v>4165</v>
      </c>
      <c r="B381" s="930">
        <v>0</v>
      </c>
      <c r="C381" s="931">
        <v>0</v>
      </c>
      <c r="D381" s="931">
        <v>0</v>
      </c>
      <c r="E381" s="931">
        <v>0</v>
      </c>
      <c r="F381" s="932">
        <v>0</v>
      </c>
      <c r="G381" s="933">
        <v>0</v>
      </c>
      <c r="H381" s="933">
        <v>0</v>
      </c>
      <c r="I381" s="933">
        <v>0</v>
      </c>
      <c r="J381" s="933">
        <v>0</v>
      </c>
      <c r="K381" s="933">
        <v>0</v>
      </c>
      <c r="L381" s="933">
        <v>0</v>
      </c>
      <c r="M381" s="934">
        <v>0</v>
      </c>
      <c r="N381" s="935">
        <v>0</v>
      </c>
      <c r="O381" s="935">
        <v>0</v>
      </c>
      <c r="P381" s="912"/>
    </row>
    <row r="382" spans="1:16">
      <c r="A382" s="929" t="s">
        <v>4166</v>
      </c>
      <c r="B382" s="930">
        <v>0</v>
      </c>
      <c r="C382" s="931">
        <v>2152</v>
      </c>
      <c r="D382" s="931">
        <v>0</v>
      </c>
      <c r="E382" s="931">
        <v>746</v>
      </c>
      <c r="F382" s="932">
        <v>0</v>
      </c>
      <c r="G382" s="933">
        <v>0</v>
      </c>
      <c r="H382" s="933">
        <v>0</v>
      </c>
      <c r="I382" s="933">
        <v>0</v>
      </c>
      <c r="J382" s="933">
        <v>0</v>
      </c>
      <c r="K382" s="933">
        <v>1372</v>
      </c>
      <c r="L382" s="933">
        <v>34</v>
      </c>
      <c r="M382" s="934">
        <v>20.852753413707401</v>
      </c>
      <c r="N382" s="935">
        <v>1.20188780482463E-2</v>
      </c>
      <c r="O382" s="935">
        <v>2.3106293047753601</v>
      </c>
      <c r="P382" s="912"/>
    </row>
    <row r="383" spans="1:16">
      <c r="A383" s="924"/>
      <c r="B383" s="925"/>
      <c r="C383" s="926"/>
      <c r="D383" s="926"/>
      <c r="E383" s="926"/>
      <c r="F383" s="925"/>
      <c r="G383" s="926"/>
      <c r="H383" s="926"/>
      <c r="I383" s="926"/>
      <c r="J383" s="926"/>
      <c r="K383" s="926"/>
      <c r="L383" s="926"/>
      <c r="M383" s="927"/>
      <c r="N383" s="928"/>
      <c r="O383" s="928"/>
      <c r="P383" s="912"/>
    </row>
    <row r="384" spans="1:16">
      <c r="A384" s="917" t="s">
        <v>4236</v>
      </c>
      <c r="B384" s="918">
        <v>2300</v>
      </c>
      <c r="C384" s="919">
        <v>25192</v>
      </c>
      <c r="D384" s="919">
        <v>1382</v>
      </c>
      <c r="E384" s="919">
        <v>184</v>
      </c>
      <c r="F384" s="920">
        <v>75</v>
      </c>
      <c r="G384" s="921">
        <v>0</v>
      </c>
      <c r="H384" s="921">
        <v>0</v>
      </c>
      <c r="I384" s="921">
        <v>49</v>
      </c>
      <c r="J384" s="921">
        <v>5</v>
      </c>
      <c r="K384" s="921">
        <v>25195</v>
      </c>
      <c r="L384" s="921">
        <v>0</v>
      </c>
      <c r="M384" s="922">
        <v>179.506788957655</v>
      </c>
      <c r="N384" s="923">
        <v>12.418495945251999</v>
      </c>
      <c r="O384" s="923">
        <v>7.4448945629113199</v>
      </c>
      <c r="P384" s="912"/>
    </row>
    <row r="385" spans="1:16">
      <c r="A385" s="929" t="s">
        <v>4168</v>
      </c>
      <c r="B385" s="930">
        <v>2300</v>
      </c>
      <c r="C385" s="931">
        <v>2561</v>
      </c>
      <c r="D385" s="931">
        <v>0</v>
      </c>
      <c r="E385" s="931">
        <v>28</v>
      </c>
      <c r="F385" s="932">
        <v>0</v>
      </c>
      <c r="G385" s="933">
        <v>0</v>
      </c>
      <c r="H385" s="933">
        <v>0</v>
      </c>
      <c r="I385" s="933">
        <v>49</v>
      </c>
      <c r="J385" s="933">
        <v>0</v>
      </c>
      <c r="K385" s="933">
        <v>4666</v>
      </c>
      <c r="L385" s="933">
        <v>118</v>
      </c>
      <c r="M385" s="934">
        <v>7.2552588066533099</v>
      </c>
      <c r="N385" s="935">
        <v>0.33721625439374497</v>
      </c>
      <c r="O385" s="935">
        <v>0.42918432377385801</v>
      </c>
      <c r="P385" s="912"/>
    </row>
    <row r="386" spans="1:16">
      <c r="A386" s="929" t="s">
        <v>4170</v>
      </c>
      <c r="B386" s="930">
        <v>0</v>
      </c>
      <c r="C386" s="931">
        <v>894</v>
      </c>
      <c r="D386" s="931">
        <v>0</v>
      </c>
      <c r="E386" s="931">
        <v>10</v>
      </c>
      <c r="F386" s="932">
        <v>0</v>
      </c>
      <c r="G386" s="933">
        <v>0</v>
      </c>
      <c r="H386" s="933">
        <v>0</v>
      </c>
      <c r="I386" s="933">
        <v>0</v>
      </c>
      <c r="J386" s="933">
        <v>0</v>
      </c>
      <c r="K386" s="933">
        <v>862</v>
      </c>
      <c r="L386" s="933">
        <v>22</v>
      </c>
      <c r="M386" s="934">
        <v>0.67960973686804005</v>
      </c>
      <c r="N386" s="935">
        <v>6.4185364037537093E-2</v>
      </c>
      <c r="O386" s="935">
        <v>3.7756096492668899E-3</v>
      </c>
      <c r="P386" s="912"/>
    </row>
    <row r="387" spans="1:16">
      <c r="A387" s="929" t="s">
        <v>4172</v>
      </c>
      <c r="B387" s="930">
        <v>0</v>
      </c>
      <c r="C387" s="931">
        <v>75</v>
      </c>
      <c r="D387" s="931">
        <v>0</v>
      </c>
      <c r="E387" s="931">
        <v>0</v>
      </c>
      <c r="F387" s="932">
        <v>75</v>
      </c>
      <c r="G387" s="933">
        <v>0</v>
      </c>
      <c r="H387" s="933">
        <v>0</v>
      </c>
      <c r="I387" s="933">
        <v>0</v>
      </c>
      <c r="J387" s="933">
        <v>0</v>
      </c>
      <c r="K387" s="933">
        <v>0</v>
      </c>
      <c r="L387" s="933">
        <v>0</v>
      </c>
      <c r="M387" s="934">
        <v>0</v>
      </c>
      <c r="N387" s="935">
        <v>0</v>
      </c>
      <c r="O387" s="935">
        <v>0</v>
      </c>
      <c r="P387" s="912"/>
    </row>
    <row r="388" spans="1:16">
      <c r="A388" s="929" t="s">
        <v>4173</v>
      </c>
      <c r="B388" s="930">
        <v>0</v>
      </c>
      <c r="C388" s="931">
        <v>7409</v>
      </c>
      <c r="D388" s="931">
        <v>1413</v>
      </c>
      <c r="E388" s="931">
        <v>9</v>
      </c>
      <c r="F388" s="932">
        <v>0</v>
      </c>
      <c r="G388" s="933">
        <v>0</v>
      </c>
      <c r="H388" s="933">
        <v>0</v>
      </c>
      <c r="I388" s="933">
        <v>0</v>
      </c>
      <c r="J388" s="933">
        <v>0</v>
      </c>
      <c r="K388" s="933">
        <v>5837</v>
      </c>
      <c r="L388" s="933">
        <v>150</v>
      </c>
      <c r="M388" s="934">
        <v>63.532494552303397</v>
      </c>
      <c r="N388" s="935">
        <v>3.3108483076552502</v>
      </c>
      <c r="O388" s="935">
        <v>3.41311389244769</v>
      </c>
      <c r="P388" s="912"/>
    </row>
    <row r="389" spans="1:16">
      <c r="A389" s="929" t="s">
        <v>4174</v>
      </c>
      <c r="B389" s="930">
        <v>0</v>
      </c>
      <c r="C389" s="931">
        <v>7669</v>
      </c>
      <c r="D389" s="931">
        <v>0</v>
      </c>
      <c r="E389" s="931">
        <v>69</v>
      </c>
      <c r="F389" s="932">
        <v>0</v>
      </c>
      <c r="G389" s="933">
        <v>0</v>
      </c>
      <c r="H389" s="933">
        <v>0</v>
      </c>
      <c r="I389" s="933">
        <v>0</v>
      </c>
      <c r="J389" s="933">
        <v>0</v>
      </c>
      <c r="K389" s="933">
        <v>7433.3153928955899</v>
      </c>
      <c r="L389" s="933">
        <v>168</v>
      </c>
      <c r="M389" s="934">
        <v>58.279445718091203</v>
      </c>
      <c r="N389" s="935">
        <v>5.8279445718091196</v>
      </c>
      <c r="O389" s="935">
        <v>0.14651257303430701</v>
      </c>
      <c r="P389" s="912"/>
    </row>
    <row r="390" spans="1:16">
      <c r="A390" s="929" t="s">
        <v>4175</v>
      </c>
      <c r="B390" s="930">
        <v>0</v>
      </c>
      <c r="C390" s="931">
        <v>914</v>
      </c>
      <c r="D390" s="931">
        <v>-1</v>
      </c>
      <c r="E390" s="931">
        <v>0</v>
      </c>
      <c r="F390" s="932">
        <v>0</v>
      </c>
      <c r="G390" s="933">
        <v>0</v>
      </c>
      <c r="H390" s="933">
        <v>0</v>
      </c>
      <c r="I390" s="933">
        <v>0</v>
      </c>
      <c r="J390" s="933">
        <v>0</v>
      </c>
      <c r="K390" s="933">
        <v>914</v>
      </c>
      <c r="L390" s="933">
        <v>1</v>
      </c>
      <c r="M390" s="934">
        <v>3.0425632097062101</v>
      </c>
      <c r="N390" s="935">
        <v>0.15212816048531</v>
      </c>
      <c r="O390" s="935">
        <v>0.17014333738488699</v>
      </c>
      <c r="P390" s="912"/>
    </row>
    <row r="391" spans="1:16">
      <c r="A391" s="929" t="s">
        <v>4177</v>
      </c>
      <c r="B391" s="930">
        <v>0</v>
      </c>
      <c r="C391" s="931">
        <v>685</v>
      </c>
      <c r="D391" s="931">
        <v>-30</v>
      </c>
      <c r="E391" s="931">
        <v>30</v>
      </c>
      <c r="F391" s="932">
        <v>0</v>
      </c>
      <c r="G391" s="933">
        <v>0</v>
      </c>
      <c r="H391" s="933">
        <v>0</v>
      </c>
      <c r="I391" s="933">
        <v>0</v>
      </c>
      <c r="J391" s="933">
        <v>0</v>
      </c>
      <c r="K391" s="933">
        <v>668</v>
      </c>
      <c r="L391" s="933">
        <v>17</v>
      </c>
      <c r="M391" s="934">
        <v>4.8276994842482202</v>
      </c>
      <c r="N391" s="935">
        <v>0.11849807824972899</v>
      </c>
      <c r="O391" s="935">
        <v>0.12434983520033301</v>
      </c>
      <c r="P391" s="912"/>
    </row>
    <row r="392" spans="1:16">
      <c r="A392" s="929" t="s">
        <v>4237</v>
      </c>
      <c r="B392" s="930">
        <v>0</v>
      </c>
      <c r="C392" s="931">
        <v>70</v>
      </c>
      <c r="D392" s="931">
        <v>0</v>
      </c>
      <c r="E392" s="931">
        <v>0</v>
      </c>
      <c r="F392" s="932">
        <v>0</v>
      </c>
      <c r="G392" s="933">
        <v>0</v>
      </c>
      <c r="H392" s="933">
        <v>0</v>
      </c>
      <c r="I392" s="933">
        <v>0</v>
      </c>
      <c r="J392" s="933">
        <v>0</v>
      </c>
      <c r="K392" s="933">
        <v>68</v>
      </c>
      <c r="L392" s="933">
        <v>2</v>
      </c>
      <c r="M392" s="934">
        <v>9.3820833743963702E-2</v>
      </c>
      <c r="N392" s="935">
        <v>7.5950198745113502E-3</v>
      </c>
      <c r="O392" s="935">
        <v>2.9784391664750402E-3</v>
      </c>
      <c r="P392" s="912"/>
    </row>
    <row r="393" spans="1:16">
      <c r="A393" s="929" t="s">
        <v>4179</v>
      </c>
      <c r="B393" s="930">
        <v>0</v>
      </c>
      <c r="C393" s="931">
        <v>0</v>
      </c>
      <c r="D393" s="931">
        <v>0</v>
      </c>
      <c r="E393" s="931">
        <v>0</v>
      </c>
      <c r="F393" s="932">
        <v>0</v>
      </c>
      <c r="G393" s="933">
        <v>0</v>
      </c>
      <c r="H393" s="933">
        <v>0</v>
      </c>
      <c r="I393" s="933">
        <v>0</v>
      </c>
      <c r="J393" s="933">
        <v>0</v>
      </c>
      <c r="K393" s="933">
        <v>0</v>
      </c>
      <c r="L393" s="933">
        <v>0</v>
      </c>
      <c r="M393" s="934">
        <v>0</v>
      </c>
      <c r="N393" s="935">
        <v>0</v>
      </c>
      <c r="O393" s="935">
        <v>0</v>
      </c>
      <c r="P393" s="912"/>
    </row>
    <row r="394" spans="1:16">
      <c r="A394" s="929" t="s">
        <v>4180</v>
      </c>
      <c r="B394" s="930">
        <v>0</v>
      </c>
      <c r="C394" s="931">
        <v>127</v>
      </c>
      <c r="D394" s="931">
        <v>0</v>
      </c>
      <c r="E394" s="931">
        <v>0</v>
      </c>
      <c r="F394" s="932">
        <v>0</v>
      </c>
      <c r="G394" s="933">
        <v>0</v>
      </c>
      <c r="H394" s="933">
        <v>0</v>
      </c>
      <c r="I394" s="933">
        <v>0</v>
      </c>
      <c r="J394" s="933">
        <v>0</v>
      </c>
      <c r="K394" s="933">
        <v>124</v>
      </c>
      <c r="L394" s="933">
        <v>3</v>
      </c>
      <c r="M394" s="934">
        <v>0.14392869266230901</v>
      </c>
      <c r="N394" s="935">
        <v>9.5047249871335806E-3</v>
      </c>
      <c r="O394" s="935">
        <v>5.7028349922801499E-3</v>
      </c>
      <c r="P394" s="912"/>
    </row>
    <row r="395" spans="1:16">
      <c r="A395" s="929" t="s">
        <v>4181</v>
      </c>
      <c r="B395" s="930">
        <v>0</v>
      </c>
      <c r="C395" s="931">
        <v>0</v>
      </c>
      <c r="D395" s="931">
        <v>0</v>
      </c>
      <c r="E395" s="931">
        <v>0</v>
      </c>
      <c r="F395" s="932">
        <v>0</v>
      </c>
      <c r="G395" s="933">
        <v>0</v>
      </c>
      <c r="H395" s="933">
        <v>0</v>
      </c>
      <c r="I395" s="933">
        <v>0</v>
      </c>
      <c r="J395" s="933">
        <v>0</v>
      </c>
      <c r="K395" s="933">
        <v>0</v>
      </c>
      <c r="L395" s="933">
        <v>0</v>
      </c>
      <c r="M395" s="934">
        <v>0</v>
      </c>
      <c r="N395" s="935">
        <v>0</v>
      </c>
      <c r="O395" s="935">
        <v>0</v>
      </c>
      <c r="P395" s="912"/>
    </row>
    <row r="396" spans="1:16">
      <c r="A396" s="929" t="s">
        <v>4182</v>
      </c>
      <c r="B396" s="930">
        <v>0</v>
      </c>
      <c r="C396" s="931">
        <v>2534</v>
      </c>
      <c r="D396" s="931">
        <v>0</v>
      </c>
      <c r="E396" s="931">
        <v>17</v>
      </c>
      <c r="F396" s="932">
        <v>0</v>
      </c>
      <c r="G396" s="933">
        <v>0</v>
      </c>
      <c r="H396" s="933">
        <v>0</v>
      </c>
      <c r="I396" s="933">
        <v>0</v>
      </c>
      <c r="J396" s="933">
        <v>0</v>
      </c>
      <c r="K396" s="933">
        <v>2453</v>
      </c>
      <c r="L396" s="933">
        <v>64</v>
      </c>
      <c r="M396" s="934">
        <v>19.876920381502998</v>
      </c>
      <c r="N396" s="935">
        <v>1.3376630202687201</v>
      </c>
      <c r="O396" s="935">
        <v>1.57403720858929</v>
      </c>
      <c r="P396" s="912"/>
    </row>
    <row r="397" spans="1:16">
      <c r="A397" s="929" t="s">
        <v>4184</v>
      </c>
      <c r="B397" s="930">
        <v>0</v>
      </c>
      <c r="C397" s="931">
        <v>0</v>
      </c>
      <c r="D397" s="931">
        <v>0</v>
      </c>
      <c r="E397" s="931">
        <v>0</v>
      </c>
      <c r="F397" s="932">
        <v>0</v>
      </c>
      <c r="G397" s="933">
        <v>0</v>
      </c>
      <c r="H397" s="933">
        <v>0</v>
      </c>
      <c r="I397" s="933">
        <v>0</v>
      </c>
      <c r="J397" s="933">
        <v>0</v>
      </c>
      <c r="K397" s="933">
        <v>0</v>
      </c>
      <c r="L397" s="933">
        <v>0</v>
      </c>
      <c r="M397" s="934">
        <v>0</v>
      </c>
      <c r="N397" s="935">
        <v>0</v>
      </c>
      <c r="O397" s="935">
        <v>0</v>
      </c>
      <c r="P397" s="912"/>
    </row>
    <row r="398" spans="1:16">
      <c r="A398" s="929" t="s">
        <v>4185</v>
      </c>
      <c r="B398" s="930">
        <v>0</v>
      </c>
      <c r="C398" s="931">
        <v>3270</v>
      </c>
      <c r="D398" s="931">
        <v>0</v>
      </c>
      <c r="E398" s="931">
        <v>31</v>
      </c>
      <c r="F398" s="932">
        <v>0</v>
      </c>
      <c r="G398" s="933">
        <v>0</v>
      </c>
      <c r="H398" s="933">
        <v>0</v>
      </c>
      <c r="I398" s="933">
        <v>0</v>
      </c>
      <c r="J398" s="933">
        <v>0</v>
      </c>
      <c r="K398" s="933">
        <v>3156</v>
      </c>
      <c r="L398" s="933">
        <v>83</v>
      </c>
      <c r="M398" s="934">
        <v>18.7307907098978</v>
      </c>
      <c r="N398" s="935">
        <v>1.18881771295293</v>
      </c>
      <c r="O398" s="935">
        <v>1.4376400249663299</v>
      </c>
      <c r="P398" s="912"/>
    </row>
    <row r="399" spans="1:16">
      <c r="A399" s="929" t="s">
        <v>4279</v>
      </c>
      <c r="B399" s="930">
        <v>0</v>
      </c>
      <c r="C399" s="931">
        <v>0</v>
      </c>
      <c r="D399" s="931">
        <v>0</v>
      </c>
      <c r="E399" s="931">
        <v>0</v>
      </c>
      <c r="F399" s="932">
        <v>0</v>
      </c>
      <c r="G399" s="933">
        <v>0</v>
      </c>
      <c r="H399" s="933">
        <v>0</v>
      </c>
      <c r="I399" s="933">
        <v>0</v>
      </c>
      <c r="J399" s="933">
        <v>0</v>
      </c>
      <c r="K399" s="933">
        <v>0</v>
      </c>
      <c r="L399" s="933">
        <v>0</v>
      </c>
      <c r="M399" s="934">
        <v>0</v>
      </c>
      <c r="N399" s="935">
        <v>0</v>
      </c>
      <c r="O399" s="935">
        <v>0</v>
      </c>
      <c r="P399" s="912"/>
    </row>
    <row r="400" spans="1:16">
      <c r="A400" s="929" t="s">
        <v>4186</v>
      </c>
      <c r="B400" s="930">
        <v>0</v>
      </c>
      <c r="C400" s="931">
        <v>5</v>
      </c>
      <c r="D400" s="931">
        <v>0</v>
      </c>
      <c r="E400" s="931">
        <v>0</v>
      </c>
      <c r="F400" s="932">
        <v>0</v>
      </c>
      <c r="G400" s="933">
        <v>0</v>
      </c>
      <c r="H400" s="933">
        <v>0</v>
      </c>
      <c r="I400" s="933">
        <v>0</v>
      </c>
      <c r="J400" s="933">
        <v>5</v>
      </c>
      <c r="K400" s="933">
        <v>0</v>
      </c>
      <c r="L400" s="933">
        <v>0</v>
      </c>
      <c r="M400" s="934">
        <v>0</v>
      </c>
      <c r="N400" s="935">
        <v>0</v>
      </c>
      <c r="O400" s="935">
        <v>0</v>
      </c>
      <c r="P400" s="912"/>
    </row>
    <row r="401" spans="1:16">
      <c r="A401" s="929" t="s">
        <v>4187</v>
      </c>
      <c r="B401" s="930">
        <v>0</v>
      </c>
      <c r="C401" s="931">
        <v>766</v>
      </c>
      <c r="D401" s="931">
        <v>0</v>
      </c>
      <c r="E401" s="931">
        <v>0</v>
      </c>
      <c r="F401" s="932">
        <v>0</v>
      </c>
      <c r="G401" s="933">
        <v>0</v>
      </c>
      <c r="H401" s="933">
        <v>0</v>
      </c>
      <c r="I401" s="933">
        <v>0</v>
      </c>
      <c r="J401" s="933">
        <v>0</v>
      </c>
      <c r="K401" s="933">
        <v>746</v>
      </c>
      <c r="L401" s="933">
        <v>20</v>
      </c>
      <c r="M401" s="934">
        <v>3.0387963601721402</v>
      </c>
      <c r="N401" s="935">
        <v>6.3716697874577094E-2</v>
      </c>
      <c r="O401" s="935">
        <v>0.137235964652935</v>
      </c>
      <c r="P401" s="912"/>
    </row>
    <row r="402" spans="1:16">
      <c r="A402" s="929" t="s">
        <v>4188</v>
      </c>
      <c r="B402" s="930">
        <v>0</v>
      </c>
      <c r="C402" s="931">
        <v>6</v>
      </c>
      <c r="D402" s="931">
        <v>0</v>
      </c>
      <c r="E402" s="931">
        <v>0</v>
      </c>
      <c r="F402" s="932">
        <v>1.20512820512821</v>
      </c>
      <c r="G402" s="933">
        <v>0</v>
      </c>
      <c r="H402" s="933">
        <v>0</v>
      </c>
      <c r="I402" s="933">
        <v>0</v>
      </c>
      <c r="J402" s="933">
        <v>0</v>
      </c>
      <c r="K402" s="933">
        <v>4.7948717948717903</v>
      </c>
      <c r="L402" s="933">
        <v>0</v>
      </c>
      <c r="M402" s="934">
        <v>5.4604718052042398E-3</v>
      </c>
      <c r="N402" s="935">
        <v>3.7803266343721699E-4</v>
      </c>
      <c r="O402" s="935">
        <v>2.2051905367171E-4</v>
      </c>
      <c r="P402" s="912"/>
    </row>
    <row r="403" spans="1:16">
      <c r="A403" s="924"/>
      <c r="B403" s="925"/>
      <c r="C403" s="926"/>
      <c r="D403" s="926"/>
      <c r="E403" s="926"/>
      <c r="F403" s="925"/>
      <c r="G403" s="926"/>
      <c r="H403" s="926"/>
      <c r="I403" s="926"/>
      <c r="J403" s="926"/>
      <c r="K403" s="926"/>
      <c r="L403" s="926"/>
      <c r="M403" s="927"/>
      <c r="N403" s="928"/>
      <c r="O403" s="928"/>
      <c r="P403" s="912"/>
    </row>
    <row r="404" spans="1:16">
      <c r="A404" s="917" t="s">
        <v>4238</v>
      </c>
      <c r="B404" s="918">
        <v>16300</v>
      </c>
      <c r="C404" s="919">
        <v>22</v>
      </c>
      <c r="D404" s="919">
        <v>0</v>
      </c>
      <c r="E404" s="919">
        <v>3</v>
      </c>
      <c r="F404" s="920">
        <v>0</v>
      </c>
      <c r="G404" s="921">
        <v>5024</v>
      </c>
      <c r="H404" s="921">
        <v>0</v>
      </c>
      <c r="I404" s="921">
        <v>163</v>
      </c>
      <c r="J404" s="921">
        <v>0</v>
      </c>
      <c r="K404" s="921">
        <v>10848</v>
      </c>
      <c r="L404" s="921">
        <v>0</v>
      </c>
      <c r="M404" s="922">
        <v>30.359877796393</v>
      </c>
      <c r="N404" s="923">
        <v>2.7273833754913901</v>
      </c>
      <c r="O404" s="923">
        <v>2.09891562914052</v>
      </c>
      <c r="P404" s="912"/>
    </row>
    <row r="405" spans="1:16">
      <c r="A405" s="929" t="s">
        <v>4190</v>
      </c>
      <c r="B405" s="930">
        <v>16300</v>
      </c>
      <c r="C405" s="931">
        <v>2</v>
      </c>
      <c r="D405" s="931">
        <v>0</v>
      </c>
      <c r="E405" s="931">
        <v>3</v>
      </c>
      <c r="F405" s="932">
        <v>0</v>
      </c>
      <c r="G405" s="933">
        <v>5024</v>
      </c>
      <c r="H405" s="933">
        <v>0</v>
      </c>
      <c r="I405" s="933">
        <v>163</v>
      </c>
      <c r="J405" s="933">
        <v>0</v>
      </c>
      <c r="K405" s="933">
        <v>10828</v>
      </c>
      <c r="L405" s="933">
        <v>284</v>
      </c>
      <c r="M405" s="934">
        <v>30.1210551558753</v>
      </c>
      <c r="N405" s="935">
        <v>2.7026426201504501</v>
      </c>
      <c r="O405" s="935">
        <v>2.0837168292763</v>
      </c>
      <c r="P405" s="912"/>
    </row>
    <row r="406" spans="1:16">
      <c r="A406" s="929" t="s">
        <v>4191</v>
      </c>
      <c r="B406" s="930">
        <v>0</v>
      </c>
      <c r="C406" s="931">
        <v>0</v>
      </c>
      <c r="D406" s="931">
        <v>0</v>
      </c>
      <c r="E406" s="931">
        <v>0</v>
      </c>
      <c r="F406" s="932">
        <v>0</v>
      </c>
      <c r="G406" s="933">
        <v>0</v>
      </c>
      <c r="H406" s="933">
        <v>0</v>
      </c>
      <c r="I406" s="933">
        <v>0</v>
      </c>
      <c r="J406" s="933">
        <v>0</v>
      </c>
      <c r="K406" s="933">
        <v>0</v>
      </c>
      <c r="L406" s="933">
        <v>0</v>
      </c>
      <c r="M406" s="934">
        <v>0</v>
      </c>
      <c r="N406" s="935">
        <v>0</v>
      </c>
      <c r="O406" s="935">
        <v>0</v>
      </c>
      <c r="P406" s="912"/>
    </row>
    <row r="407" spans="1:16">
      <c r="A407" s="929" t="s">
        <v>4192</v>
      </c>
      <c r="B407" s="930">
        <v>0</v>
      </c>
      <c r="C407" s="931">
        <v>1</v>
      </c>
      <c r="D407" s="931">
        <v>0</v>
      </c>
      <c r="E407" s="931">
        <v>0</v>
      </c>
      <c r="F407" s="932">
        <v>0</v>
      </c>
      <c r="G407" s="933">
        <v>0</v>
      </c>
      <c r="H407" s="933">
        <v>0</v>
      </c>
      <c r="I407" s="933">
        <v>0</v>
      </c>
      <c r="J407" s="933">
        <v>0</v>
      </c>
      <c r="K407" s="933">
        <v>1</v>
      </c>
      <c r="L407" s="933">
        <v>0</v>
      </c>
      <c r="M407" s="934">
        <v>3.1755417583741201E-3</v>
      </c>
      <c r="N407" s="935">
        <v>7.3803970522212398E-4</v>
      </c>
      <c r="O407" s="935">
        <v>0</v>
      </c>
      <c r="P407" s="912"/>
    </row>
    <row r="408" spans="1:16">
      <c r="A408" s="929" t="s">
        <v>4193</v>
      </c>
      <c r="B408" s="930">
        <v>0</v>
      </c>
      <c r="C408" s="931">
        <v>0</v>
      </c>
      <c r="D408" s="931">
        <v>0</v>
      </c>
      <c r="E408" s="931">
        <v>0</v>
      </c>
      <c r="F408" s="932">
        <v>0</v>
      </c>
      <c r="G408" s="933">
        <v>0</v>
      </c>
      <c r="H408" s="933">
        <v>0</v>
      </c>
      <c r="I408" s="933">
        <v>0</v>
      </c>
      <c r="J408" s="933">
        <v>0</v>
      </c>
      <c r="K408" s="933">
        <v>0</v>
      </c>
      <c r="L408" s="933">
        <v>0</v>
      </c>
      <c r="M408" s="934">
        <v>0</v>
      </c>
      <c r="N408" s="935">
        <v>0</v>
      </c>
      <c r="O408" s="935">
        <v>0</v>
      </c>
      <c r="P408" s="912"/>
    </row>
    <row r="409" spans="1:16">
      <c r="A409" s="929" t="s">
        <v>4194</v>
      </c>
      <c r="B409" s="930">
        <v>0</v>
      </c>
      <c r="C409" s="931">
        <v>20</v>
      </c>
      <c r="D409" s="931">
        <v>0</v>
      </c>
      <c r="E409" s="931">
        <v>0</v>
      </c>
      <c r="F409" s="932">
        <v>0</v>
      </c>
      <c r="G409" s="933">
        <v>0</v>
      </c>
      <c r="H409" s="933">
        <v>0</v>
      </c>
      <c r="I409" s="933">
        <v>0</v>
      </c>
      <c r="J409" s="933">
        <v>0</v>
      </c>
      <c r="K409" s="933">
        <v>20</v>
      </c>
      <c r="L409" s="933">
        <v>0</v>
      </c>
      <c r="M409" s="934">
        <v>0.235647098759349</v>
      </c>
      <c r="N409" s="935">
        <v>2.40027156357106E-2</v>
      </c>
      <c r="O409" s="935">
        <v>1.5198799864218199E-2</v>
      </c>
      <c r="P409" s="912"/>
    </row>
    <row r="411" spans="1:16">
      <c r="A411" s="136" t="s">
        <v>18</v>
      </c>
    </row>
    <row r="412" spans="1:16">
      <c r="A412" s="17" t="s">
        <v>4286</v>
      </c>
    </row>
  </sheetData>
  <mergeCells count="4">
    <mergeCell ref="B3:E3"/>
    <mergeCell ref="F3:L3"/>
    <mergeCell ref="M3:O3"/>
    <mergeCell ref="B5:L5"/>
  </mergeCells>
  <hyperlinks>
    <hyperlink ref="R3" location="Content!A1" display="Back to content page" xr:uid="{CFD318A2-5DD5-4755-BD51-B6B61379EC32}"/>
  </hyperlinks>
  <pageMargins left="0.7" right="0.7" top="0.75" bottom="0.75" header="0.3" footer="0.3"/>
  <pageSetup paperSize="9" orientation="portrait" horizontalDpi="300" verticalDpi="300"/>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A9E96-245E-4638-8A3F-4EFE30D3DA5E}">
  <dimension ref="A1:R412"/>
  <sheetViews>
    <sheetView workbookViewId="0">
      <selection activeCell="A4" sqref="A4:XFD4"/>
    </sheetView>
  </sheetViews>
  <sheetFormatPr defaultColWidth="10.90625" defaultRowHeight="14.5"/>
  <cols>
    <col min="1" max="1" width="43.26953125" style="911" customWidth="1"/>
    <col min="2" max="16384" width="10.90625" style="911"/>
  </cols>
  <sheetData>
    <row r="1" spans="1:18">
      <c r="A1" s="35" t="s">
        <v>4284</v>
      </c>
    </row>
    <row r="2" spans="1:18" ht="15" thickBot="1"/>
    <row r="3" spans="1:18" ht="15" thickBot="1">
      <c r="A3" s="913"/>
      <c r="B3" s="1118" t="s">
        <v>3779</v>
      </c>
      <c r="C3" s="1118" t="s">
        <v>3779</v>
      </c>
      <c r="D3" s="1118" t="s">
        <v>3779</v>
      </c>
      <c r="E3" s="1118" t="s">
        <v>3779</v>
      </c>
      <c r="F3" s="1119" t="s">
        <v>3780</v>
      </c>
      <c r="G3" s="1119" t="s">
        <v>3780</v>
      </c>
      <c r="H3" s="1119" t="s">
        <v>3780</v>
      </c>
      <c r="I3" s="1119" t="s">
        <v>3780</v>
      </c>
      <c r="J3" s="1119" t="s">
        <v>3780</v>
      </c>
      <c r="K3" s="1119" t="s">
        <v>3780</v>
      </c>
      <c r="L3" s="1119" t="s">
        <v>3780</v>
      </c>
      <c r="M3" s="1120" t="s">
        <v>3781</v>
      </c>
      <c r="N3" s="1120" t="s">
        <v>3781</v>
      </c>
      <c r="O3" s="1120" t="s">
        <v>3781</v>
      </c>
      <c r="P3" s="912"/>
      <c r="R3" s="486" t="s">
        <v>528</v>
      </c>
    </row>
    <row r="4" spans="1:18" s="964" customFormat="1" ht="38" thickBot="1">
      <c r="A4" s="961"/>
      <c r="B4" s="962" t="s">
        <v>2964</v>
      </c>
      <c r="C4" s="960" t="s">
        <v>86</v>
      </c>
      <c r="D4" s="960" t="s">
        <v>3782</v>
      </c>
      <c r="E4" s="960" t="s">
        <v>85</v>
      </c>
      <c r="F4" s="962" t="s">
        <v>3783</v>
      </c>
      <c r="G4" s="960" t="s">
        <v>3784</v>
      </c>
      <c r="H4" s="960" t="s">
        <v>3785</v>
      </c>
      <c r="I4" s="960" t="s">
        <v>3786</v>
      </c>
      <c r="J4" s="960" t="s">
        <v>3787</v>
      </c>
      <c r="K4" s="960" t="s">
        <v>3788</v>
      </c>
      <c r="L4" s="960" t="s">
        <v>4267</v>
      </c>
      <c r="M4" s="962" t="s">
        <v>714</v>
      </c>
      <c r="N4" s="960" t="s">
        <v>3789</v>
      </c>
      <c r="O4" s="960" t="s">
        <v>3790</v>
      </c>
      <c r="P4" s="963"/>
    </row>
    <row r="5" spans="1:18" ht="15" thickBot="1">
      <c r="A5" s="914" t="s">
        <v>3804</v>
      </c>
      <c r="B5" s="1121" t="s">
        <v>4199</v>
      </c>
      <c r="C5" s="1121" t="s">
        <v>4199</v>
      </c>
      <c r="D5" s="1121" t="s">
        <v>4199</v>
      </c>
      <c r="E5" s="1121" t="s">
        <v>4199</v>
      </c>
      <c r="F5" s="1121" t="s">
        <v>4199</v>
      </c>
      <c r="G5" s="1121" t="s">
        <v>4199</v>
      </c>
      <c r="H5" s="1121" t="s">
        <v>4199</v>
      </c>
      <c r="I5" s="1121" t="s">
        <v>4199</v>
      </c>
      <c r="J5" s="1121" t="s">
        <v>4199</v>
      </c>
      <c r="K5" s="1121" t="s">
        <v>4199</v>
      </c>
      <c r="L5" s="1121" t="s">
        <v>4199</v>
      </c>
      <c r="M5" s="915" t="s">
        <v>314</v>
      </c>
      <c r="N5" s="916" t="s">
        <v>3806</v>
      </c>
      <c r="O5" s="916" t="s">
        <v>3806</v>
      </c>
      <c r="P5" s="912"/>
    </row>
    <row r="6" spans="1:18">
      <c r="A6" s="917" t="s">
        <v>3809</v>
      </c>
      <c r="B6" s="918"/>
      <c r="C6" s="919"/>
      <c r="D6" s="919"/>
      <c r="E6" s="919"/>
      <c r="F6" s="920"/>
      <c r="G6" s="921"/>
      <c r="H6" s="921"/>
      <c r="I6" s="921"/>
      <c r="J6" s="921"/>
      <c r="K6" s="921"/>
      <c r="L6" s="921"/>
      <c r="M6" s="922">
        <v>3175.9496734456602</v>
      </c>
      <c r="N6" s="923">
        <v>94.887920294816595</v>
      </c>
      <c r="O6" s="923">
        <v>106.807124812327</v>
      </c>
      <c r="P6" s="912"/>
    </row>
    <row r="7" spans="1:18">
      <c r="A7" s="924"/>
      <c r="B7" s="925"/>
      <c r="C7" s="926"/>
      <c r="D7" s="926"/>
      <c r="E7" s="926"/>
      <c r="F7" s="925"/>
      <c r="G7" s="926"/>
      <c r="H7" s="926"/>
      <c r="I7" s="926"/>
      <c r="J7" s="926"/>
      <c r="K7" s="926"/>
      <c r="L7" s="926"/>
      <c r="M7" s="927"/>
      <c r="N7" s="928"/>
      <c r="O7" s="928"/>
      <c r="P7" s="912"/>
    </row>
    <row r="8" spans="1:18">
      <c r="A8" s="917" t="s">
        <v>4200</v>
      </c>
      <c r="B8" s="918"/>
      <c r="C8" s="919"/>
      <c r="D8" s="919"/>
      <c r="E8" s="919"/>
      <c r="F8" s="920"/>
      <c r="G8" s="921"/>
      <c r="H8" s="921"/>
      <c r="I8" s="921"/>
      <c r="J8" s="921"/>
      <c r="K8" s="921"/>
      <c r="L8" s="921"/>
      <c r="M8" s="922">
        <v>2683.3670512967401</v>
      </c>
      <c r="N8" s="923">
        <v>52.278754288608198</v>
      </c>
      <c r="O8" s="923">
        <v>77.653372117670898</v>
      </c>
      <c r="P8" s="912"/>
    </row>
    <row r="9" spans="1:18">
      <c r="A9" s="917" t="s">
        <v>4201</v>
      </c>
      <c r="B9" s="918"/>
      <c r="C9" s="919"/>
      <c r="D9" s="919"/>
      <c r="E9" s="919"/>
      <c r="F9" s="920"/>
      <c r="G9" s="921"/>
      <c r="H9" s="921"/>
      <c r="I9" s="921"/>
      <c r="J9" s="921"/>
      <c r="K9" s="921"/>
      <c r="L9" s="921"/>
      <c r="M9" s="922">
        <v>492.58262214892397</v>
      </c>
      <c r="N9" s="923">
        <v>42.609166006208497</v>
      </c>
      <c r="O9" s="923">
        <v>29.153752694655701</v>
      </c>
      <c r="P9" s="912"/>
    </row>
    <row r="10" spans="1:18">
      <c r="A10" s="924"/>
      <c r="B10" s="925"/>
      <c r="C10" s="926"/>
      <c r="D10" s="926"/>
      <c r="E10" s="926"/>
      <c r="F10" s="925"/>
      <c r="G10" s="926"/>
      <c r="H10" s="926"/>
      <c r="I10" s="926"/>
      <c r="J10" s="926"/>
      <c r="K10" s="926"/>
      <c r="L10" s="926"/>
      <c r="M10" s="927"/>
      <c r="N10" s="928"/>
      <c r="O10" s="928"/>
      <c r="P10" s="912"/>
    </row>
    <row r="11" spans="1:18">
      <c r="A11" s="917" t="s">
        <v>4202</v>
      </c>
      <c r="B11" s="918">
        <v>1502</v>
      </c>
      <c r="C11" s="919">
        <v>380606</v>
      </c>
      <c r="D11" s="919">
        <v>-7896</v>
      </c>
      <c r="E11" s="919">
        <v>21607</v>
      </c>
      <c r="F11" s="920">
        <v>128103</v>
      </c>
      <c r="G11" s="921">
        <v>37</v>
      </c>
      <c r="H11" s="921">
        <v>8420</v>
      </c>
      <c r="I11" s="921">
        <v>717</v>
      </c>
      <c r="J11" s="921">
        <v>7273</v>
      </c>
      <c r="K11" s="921">
        <v>217078</v>
      </c>
      <c r="L11" s="921">
        <v>0</v>
      </c>
      <c r="M11" s="922">
        <v>1322.9706269757601</v>
      </c>
      <c r="N11" s="923">
        <v>35.392158412363898</v>
      </c>
      <c r="O11" s="923">
        <v>8.4833069898138405</v>
      </c>
      <c r="P11" s="912"/>
    </row>
    <row r="12" spans="1:18">
      <c r="A12" s="929" t="s">
        <v>3813</v>
      </c>
      <c r="B12" s="930">
        <v>0</v>
      </c>
      <c r="C12" s="931">
        <v>128945</v>
      </c>
      <c r="D12" s="931">
        <v>-19033.75</v>
      </c>
      <c r="E12" s="931">
        <v>0</v>
      </c>
      <c r="F12" s="932">
        <v>0</v>
      </c>
      <c r="G12" s="933">
        <v>0</v>
      </c>
      <c r="H12" s="933">
        <v>147978.75</v>
      </c>
      <c r="I12" s="933">
        <v>0</v>
      </c>
      <c r="J12" s="933">
        <v>0</v>
      </c>
      <c r="K12" s="933">
        <v>0</v>
      </c>
      <c r="L12" s="933">
        <v>0</v>
      </c>
      <c r="M12" s="934">
        <v>0</v>
      </c>
      <c r="N12" s="935">
        <v>0</v>
      </c>
      <c r="O12" s="935">
        <v>0</v>
      </c>
      <c r="P12" s="912"/>
    </row>
    <row r="13" spans="1:18">
      <c r="A13" s="929" t="s">
        <v>3814</v>
      </c>
      <c r="B13" s="930">
        <v>1502</v>
      </c>
      <c r="C13" s="931">
        <v>139230</v>
      </c>
      <c r="D13" s="931">
        <v>9049</v>
      </c>
      <c r="E13" s="931">
        <v>0</v>
      </c>
      <c r="F13" s="932">
        <v>126659</v>
      </c>
      <c r="G13" s="933">
        <v>37</v>
      </c>
      <c r="H13" s="933">
        <v>4270</v>
      </c>
      <c r="I13" s="933">
        <v>717</v>
      </c>
      <c r="J13" s="933">
        <v>0</v>
      </c>
      <c r="K13" s="933">
        <v>0</v>
      </c>
      <c r="L13" s="933">
        <v>0</v>
      </c>
      <c r="M13" s="934">
        <v>0</v>
      </c>
      <c r="N13" s="935">
        <v>0</v>
      </c>
      <c r="O13" s="935">
        <v>0</v>
      </c>
      <c r="P13" s="912"/>
    </row>
    <row r="14" spans="1:18">
      <c r="A14" s="929" t="s">
        <v>3815</v>
      </c>
      <c r="B14" s="930">
        <v>0</v>
      </c>
      <c r="C14" s="931">
        <v>1</v>
      </c>
      <c r="D14" s="931">
        <v>-11</v>
      </c>
      <c r="E14" s="931">
        <v>12</v>
      </c>
      <c r="F14" s="932">
        <v>0</v>
      </c>
      <c r="G14" s="933">
        <v>0</v>
      </c>
      <c r="H14" s="933">
        <v>0</v>
      </c>
      <c r="I14" s="933">
        <v>0</v>
      </c>
      <c r="J14" s="933">
        <v>0</v>
      </c>
      <c r="K14" s="933">
        <v>0</v>
      </c>
      <c r="L14" s="933">
        <v>0</v>
      </c>
      <c r="M14" s="934">
        <v>0</v>
      </c>
      <c r="N14" s="935">
        <v>0</v>
      </c>
      <c r="O14" s="935">
        <v>0</v>
      </c>
      <c r="P14" s="912"/>
    </row>
    <row r="15" spans="1:18">
      <c r="A15" s="929" t="s">
        <v>3816</v>
      </c>
      <c r="B15" s="930">
        <v>0</v>
      </c>
      <c r="C15" s="931">
        <v>0</v>
      </c>
      <c r="D15" s="931">
        <v>0</v>
      </c>
      <c r="E15" s="931">
        <v>0</v>
      </c>
      <c r="F15" s="932">
        <v>0</v>
      </c>
      <c r="G15" s="933">
        <v>0</v>
      </c>
      <c r="H15" s="933">
        <v>0</v>
      </c>
      <c r="I15" s="933">
        <v>0</v>
      </c>
      <c r="J15" s="933">
        <v>0</v>
      </c>
      <c r="K15" s="933">
        <v>0</v>
      </c>
      <c r="L15" s="933">
        <v>0</v>
      </c>
      <c r="M15" s="934">
        <v>0</v>
      </c>
      <c r="N15" s="935">
        <v>0</v>
      </c>
      <c r="O15" s="935">
        <v>0</v>
      </c>
      <c r="P15" s="912"/>
    </row>
    <row r="16" spans="1:18">
      <c r="A16" s="929" t="s">
        <v>3817</v>
      </c>
      <c r="B16" s="930">
        <v>0</v>
      </c>
      <c r="C16" s="931">
        <v>19</v>
      </c>
      <c r="D16" s="931">
        <v>6.6665022200296002</v>
      </c>
      <c r="E16" s="931">
        <v>0</v>
      </c>
      <c r="F16" s="932">
        <v>0</v>
      </c>
      <c r="G16" s="933">
        <v>0</v>
      </c>
      <c r="H16" s="933">
        <v>12.333497779970401</v>
      </c>
      <c r="I16" s="933">
        <v>0</v>
      </c>
      <c r="J16" s="933">
        <v>0</v>
      </c>
      <c r="K16" s="933">
        <v>0</v>
      </c>
      <c r="L16" s="933">
        <v>0</v>
      </c>
      <c r="M16" s="934">
        <v>0</v>
      </c>
      <c r="N16" s="935">
        <v>0</v>
      </c>
      <c r="O16" s="935">
        <v>0</v>
      </c>
      <c r="P16" s="912"/>
    </row>
    <row r="17" spans="1:16">
      <c r="A17" s="929" t="s">
        <v>3818</v>
      </c>
      <c r="B17" s="930">
        <v>0</v>
      </c>
      <c r="C17" s="931">
        <v>0</v>
      </c>
      <c r="D17" s="931">
        <v>0</v>
      </c>
      <c r="E17" s="931">
        <v>0</v>
      </c>
      <c r="F17" s="932">
        <v>0</v>
      </c>
      <c r="G17" s="933">
        <v>0</v>
      </c>
      <c r="H17" s="933">
        <v>0</v>
      </c>
      <c r="I17" s="933">
        <v>0</v>
      </c>
      <c r="J17" s="933">
        <v>0</v>
      </c>
      <c r="K17" s="933">
        <v>0</v>
      </c>
      <c r="L17" s="933">
        <v>0</v>
      </c>
      <c r="M17" s="934">
        <v>0</v>
      </c>
      <c r="N17" s="935">
        <v>0</v>
      </c>
      <c r="O17" s="935">
        <v>0</v>
      </c>
      <c r="P17" s="912"/>
    </row>
    <row r="18" spans="1:16">
      <c r="A18" s="929" t="s">
        <v>3819</v>
      </c>
      <c r="B18" s="930">
        <v>0</v>
      </c>
      <c r="C18" s="931">
        <v>56</v>
      </c>
      <c r="D18" s="931">
        <v>0</v>
      </c>
      <c r="E18" s="931">
        <v>0</v>
      </c>
      <c r="F18" s="932">
        <v>36.1671624876045</v>
      </c>
      <c r="G18" s="933">
        <v>0</v>
      </c>
      <c r="H18" s="933">
        <v>19.8328375123955</v>
      </c>
      <c r="I18" s="933">
        <v>0</v>
      </c>
      <c r="J18" s="933">
        <v>0</v>
      </c>
      <c r="K18" s="933">
        <v>0</v>
      </c>
      <c r="L18" s="933">
        <v>0</v>
      </c>
      <c r="M18" s="934">
        <v>0</v>
      </c>
      <c r="N18" s="935">
        <v>0</v>
      </c>
      <c r="O18" s="935">
        <v>0</v>
      </c>
      <c r="P18" s="912"/>
    </row>
    <row r="19" spans="1:16">
      <c r="A19" s="929" t="s">
        <v>3820</v>
      </c>
      <c r="B19" s="930">
        <v>0</v>
      </c>
      <c r="C19" s="931">
        <v>349</v>
      </c>
      <c r="D19" s="931">
        <v>0</v>
      </c>
      <c r="E19" s="931">
        <v>0</v>
      </c>
      <c r="F19" s="932">
        <v>349</v>
      </c>
      <c r="G19" s="933">
        <v>0</v>
      </c>
      <c r="H19" s="933">
        <v>0</v>
      </c>
      <c r="I19" s="933">
        <v>0</v>
      </c>
      <c r="J19" s="933">
        <v>0</v>
      </c>
      <c r="K19" s="933">
        <v>0</v>
      </c>
      <c r="L19" s="933">
        <v>0</v>
      </c>
      <c r="M19" s="934">
        <v>0</v>
      </c>
      <c r="N19" s="935">
        <v>0</v>
      </c>
      <c r="O19" s="935">
        <v>0</v>
      </c>
      <c r="P19" s="912"/>
    </row>
    <row r="20" spans="1:16">
      <c r="A20" s="929" t="s">
        <v>3821</v>
      </c>
      <c r="B20" s="930">
        <v>0</v>
      </c>
      <c r="C20" s="931">
        <v>0</v>
      </c>
      <c r="D20" s="931">
        <v>0</v>
      </c>
      <c r="E20" s="931">
        <v>0</v>
      </c>
      <c r="F20" s="932">
        <v>0</v>
      </c>
      <c r="G20" s="933">
        <v>0</v>
      </c>
      <c r="H20" s="933">
        <v>0</v>
      </c>
      <c r="I20" s="933">
        <v>0</v>
      </c>
      <c r="J20" s="933">
        <v>0</v>
      </c>
      <c r="K20" s="933">
        <v>0</v>
      </c>
      <c r="L20" s="933">
        <v>0</v>
      </c>
      <c r="M20" s="934">
        <v>0</v>
      </c>
      <c r="N20" s="935">
        <v>0</v>
      </c>
      <c r="O20" s="935">
        <v>0</v>
      </c>
      <c r="P20" s="912"/>
    </row>
    <row r="21" spans="1:16">
      <c r="A21" s="929" t="s">
        <v>3822</v>
      </c>
      <c r="B21" s="930">
        <v>0</v>
      </c>
      <c r="C21" s="931">
        <v>0</v>
      </c>
      <c r="D21" s="931">
        <v>0</v>
      </c>
      <c r="E21" s="931">
        <v>0</v>
      </c>
      <c r="F21" s="932">
        <v>0</v>
      </c>
      <c r="G21" s="933">
        <v>0</v>
      </c>
      <c r="H21" s="933">
        <v>0</v>
      </c>
      <c r="I21" s="933">
        <v>0</v>
      </c>
      <c r="J21" s="933">
        <v>0</v>
      </c>
      <c r="K21" s="933">
        <v>0</v>
      </c>
      <c r="L21" s="933">
        <v>0</v>
      </c>
      <c r="M21" s="934">
        <v>0</v>
      </c>
      <c r="N21" s="935">
        <v>0</v>
      </c>
      <c r="O21" s="935">
        <v>0</v>
      </c>
      <c r="P21" s="912"/>
    </row>
    <row r="22" spans="1:16">
      <c r="A22" s="929" t="s">
        <v>3823</v>
      </c>
      <c r="B22" s="930">
        <v>0</v>
      </c>
      <c r="C22" s="931">
        <v>25</v>
      </c>
      <c r="D22" s="931">
        <v>0</v>
      </c>
      <c r="E22" s="931">
        <v>0</v>
      </c>
      <c r="F22" s="932">
        <v>0</v>
      </c>
      <c r="G22" s="933">
        <v>0</v>
      </c>
      <c r="H22" s="933">
        <v>0</v>
      </c>
      <c r="I22" s="933">
        <v>0</v>
      </c>
      <c r="J22" s="933">
        <v>0</v>
      </c>
      <c r="K22" s="933">
        <v>25</v>
      </c>
      <c r="L22" s="933">
        <v>0</v>
      </c>
      <c r="M22" s="934">
        <v>0.19318580962416601</v>
      </c>
      <c r="N22" s="935">
        <v>7.3542325254654E-3</v>
      </c>
      <c r="O22" s="935">
        <v>3.18317527221637E-3</v>
      </c>
      <c r="P22" s="912"/>
    </row>
    <row r="23" spans="1:16">
      <c r="A23" s="929" t="s">
        <v>3824</v>
      </c>
      <c r="B23" s="930">
        <v>0</v>
      </c>
      <c r="C23" s="931">
        <v>56</v>
      </c>
      <c r="D23" s="931">
        <v>0</v>
      </c>
      <c r="E23" s="931">
        <v>0</v>
      </c>
      <c r="F23" s="932">
        <v>56</v>
      </c>
      <c r="G23" s="933">
        <v>0</v>
      </c>
      <c r="H23" s="933">
        <v>0</v>
      </c>
      <c r="I23" s="933">
        <v>0</v>
      </c>
      <c r="J23" s="933">
        <v>0</v>
      </c>
      <c r="K23" s="933">
        <v>0</v>
      </c>
      <c r="L23" s="933">
        <v>0</v>
      </c>
      <c r="M23" s="934">
        <v>0</v>
      </c>
      <c r="N23" s="935">
        <v>0</v>
      </c>
      <c r="O23" s="935">
        <v>0</v>
      </c>
      <c r="P23" s="912"/>
    </row>
    <row r="24" spans="1:16">
      <c r="A24" s="929" t="s">
        <v>3825</v>
      </c>
      <c r="B24" s="930">
        <v>0</v>
      </c>
      <c r="C24" s="931">
        <v>0</v>
      </c>
      <c r="D24" s="931">
        <v>0</v>
      </c>
      <c r="E24" s="931">
        <v>0</v>
      </c>
      <c r="F24" s="932">
        <v>0</v>
      </c>
      <c r="G24" s="933">
        <v>0</v>
      </c>
      <c r="H24" s="933">
        <v>0</v>
      </c>
      <c r="I24" s="933">
        <v>0</v>
      </c>
      <c r="J24" s="933">
        <v>0</v>
      </c>
      <c r="K24" s="933">
        <v>0</v>
      </c>
      <c r="L24" s="933">
        <v>0</v>
      </c>
      <c r="M24" s="934">
        <v>0</v>
      </c>
      <c r="N24" s="935">
        <v>0</v>
      </c>
      <c r="O24" s="935">
        <v>0</v>
      </c>
      <c r="P24" s="912"/>
    </row>
    <row r="25" spans="1:16">
      <c r="A25" s="929" t="s">
        <v>3826</v>
      </c>
      <c r="B25" s="930">
        <v>118383</v>
      </c>
      <c r="C25" s="931">
        <v>450</v>
      </c>
      <c r="D25" s="931">
        <v>0</v>
      </c>
      <c r="E25" s="931">
        <v>12652</v>
      </c>
      <c r="F25" s="932">
        <v>0</v>
      </c>
      <c r="G25" s="933">
        <v>0</v>
      </c>
      <c r="H25" s="933">
        <v>5582</v>
      </c>
      <c r="I25" s="933">
        <v>0</v>
      </c>
      <c r="J25" s="933">
        <v>0</v>
      </c>
      <c r="K25" s="933">
        <v>97448</v>
      </c>
      <c r="L25" s="933">
        <v>3151</v>
      </c>
      <c r="M25" s="934">
        <v>738.04794520547898</v>
      </c>
      <c r="N25" s="935">
        <v>23.318036529680398</v>
      </c>
      <c r="O25" s="935">
        <v>3.4228310502283099</v>
      </c>
      <c r="P25" s="912"/>
    </row>
    <row r="26" spans="1:16">
      <c r="A26" s="929" t="s">
        <v>3827</v>
      </c>
      <c r="B26" s="930">
        <v>0</v>
      </c>
      <c r="C26" s="931">
        <v>0</v>
      </c>
      <c r="D26" s="931">
        <v>0</v>
      </c>
      <c r="E26" s="931">
        <v>0</v>
      </c>
      <c r="F26" s="932">
        <v>0</v>
      </c>
      <c r="G26" s="933">
        <v>0</v>
      </c>
      <c r="H26" s="933">
        <v>0</v>
      </c>
      <c r="I26" s="933">
        <v>0</v>
      </c>
      <c r="J26" s="933">
        <v>0</v>
      </c>
      <c r="K26" s="933">
        <v>0</v>
      </c>
      <c r="L26" s="933">
        <v>0</v>
      </c>
      <c r="M26" s="934">
        <v>0</v>
      </c>
      <c r="N26" s="935">
        <v>0</v>
      </c>
      <c r="O26" s="935">
        <v>0</v>
      </c>
      <c r="P26" s="912"/>
    </row>
    <row r="27" spans="1:16">
      <c r="A27" s="929" t="s">
        <v>4268</v>
      </c>
      <c r="B27" s="930">
        <v>0</v>
      </c>
      <c r="C27" s="931">
        <v>0</v>
      </c>
      <c r="D27" s="931">
        <v>0</v>
      </c>
      <c r="E27" s="931">
        <v>0</v>
      </c>
      <c r="F27" s="932">
        <v>0</v>
      </c>
      <c r="G27" s="933">
        <v>0</v>
      </c>
      <c r="H27" s="933">
        <v>0</v>
      </c>
      <c r="I27" s="933">
        <v>0</v>
      </c>
      <c r="J27" s="933">
        <v>0</v>
      </c>
      <c r="K27" s="933">
        <v>0</v>
      </c>
      <c r="L27" s="933">
        <v>0</v>
      </c>
      <c r="M27" s="934">
        <v>0</v>
      </c>
      <c r="N27" s="935">
        <v>0</v>
      </c>
      <c r="O27" s="935">
        <v>0</v>
      </c>
      <c r="P27" s="912"/>
    </row>
    <row r="28" spans="1:16">
      <c r="A28" s="929" t="s">
        <v>3828</v>
      </c>
      <c r="B28" s="930">
        <v>3843</v>
      </c>
      <c r="C28" s="931">
        <v>194</v>
      </c>
      <c r="D28" s="931">
        <v>0</v>
      </c>
      <c r="E28" s="931">
        <v>0</v>
      </c>
      <c r="F28" s="932">
        <v>0</v>
      </c>
      <c r="G28" s="933">
        <v>0</v>
      </c>
      <c r="H28" s="933">
        <v>0</v>
      </c>
      <c r="I28" s="933">
        <v>0</v>
      </c>
      <c r="J28" s="933">
        <v>0</v>
      </c>
      <c r="K28" s="933">
        <v>3910</v>
      </c>
      <c r="L28" s="933">
        <v>127</v>
      </c>
      <c r="M28" s="934">
        <v>30.300096592904801</v>
      </c>
      <c r="N28" s="935">
        <v>0.62660256410256399</v>
      </c>
      <c r="O28" s="935">
        <v>0.25750790305584798</v>
      </c>
      <c r="P28" s="912"/>
    </row>
    <row r="29" spans="1:16">
      <c r="A29" s="929" t="s">
        <v>3829</v>
      </c>
      <c r="B29" s="930">
        <v>0</v>
      </c>
      <c r="C29" s="931">
        <v>0</v>
      </c>
      <c r="D29" s="931">
        <v>0</v>
      </c>
      <c r="E29" s="931">
        <v>0</v>
      </c>
      <c r="F29" s="932">
        <v>0</v>
      </c>
      <c r="G29" s="933">
        <v>0</v>
      </c>
      <c r="H29" s="933">
        <v>0</v>
      </c>
      <c r="I29" s="933">
        <v>0</v>
      </c>
      <c r="J29" s="933">
        <v>0</v>
      </c>
      <c r="K29" s="933">
        <v>0</v>
      </c>
      <c r="L29" s="933">
        <v>0</v>
      </c>
      <c r="M29" s="934">
        <v>0</v>
      </c>
      <c r="N29" s="935">
        <v>0</v>
      </c>
      <c r="O29" s="935">
        <v>0</v>
      </c>
      <c r="P29" s="912"/>
    </row>
    <row r="30" spans="1:16">
      <c r="A30" s="929" t="s">
        <v>3831</v>
      </c>
      <c r="B30" s="930">
        <v>0</v>
      </c>
      <c r="C30" s="931">
        <v>0</v>
      </c>
      <c r="D30" s="931">
        <v>0</v>
      </c>
      <c r="E30" s="931">
        <v>0</v>
      </c>
      <c r="F30" s="932">
        <v>0</v>
      </c>
      <c r="G30" s="933">
        <v>0</v>
      </c>
      <c r="H30" s="933">
        <v>0</v>
      </c>
      <c r="I30" s="933">
        <v>0</v>
      </c>
      <c r="J30" s="933">
        <v>0</v>
      </c>
      <c r="K30" s="933">
        <v>0</v>
      </c>
      <c r="L30" s="933">
        <v>0</v>
      </c>
      <c r="M30" s="934">
        <v>0</v>
      </c>
      <c r="N30" s="935">
        <v>0</v>
      </c>
      <c r="O30" s="935">
        <v>0</v>
      </c>
      <c r="P30" s="912"/>
    </row>
    <row r="31" spans="1:16">
      <c r="A31" s="929" t="s">
        <v>3832</v>
      </c>
      <c r="B31" s="930">
        <v>0</v>
      </c>
      <c r="C31" s="931">
        <v>0</v>
      </c>
      <c r="D31" s="931">
        <v>0</v>
      </c>
      <c r="E31" s="931">
        <v>0</v>
      </c>
      <c r="F31" s="932">
        <v>0</v>
      </c>
      <c r="G31" s="933">
        <v>0</v>
      </c>
      <c r="H31" s="933">
        <v>0</v>
      </c>
      <c r="I31" s="933">
        <v>0</v>
      </c>
      <c r="J31" s="933">
        <v>0</v>
      </c>
      <c r="K31" s="933">
        <v>0</v>
      </c>
      <c r="L31" s="933">
        <v>0</v>
      </c>
      <c r="M31" s="934">
        <v>0</v>
      </c>
      <c r="N31" s="935">
        <v>0</v>
      </c>
      <c r="O31" s="935">
        <v>0</v>
      </c>
      <c r="P31" s="912"/>
    </row>
    <row r="32" spans="1:16">
      <c r="A32" s="929" t="s">
        <v>3833</v>
      </c>
      <c r="B32" s="930">
        <v>0</v>
      </c>
      <c r="C32" s="931">
        <v>92</v>
      </c>
      <c r="D32" s="931">
        <v>0</v>
      </c>
      <c r="E32" s="931">
        <v>8</v>
      </c>
      <c r="F32" s="932">
        <v>0</v>
      </c>
      <c r="G32" s="933">
        <v>0</v>
      </c>
      <c r="H32" s="933">
        <v>0</v>
      </c>
      <c r="I32" s="933">
        <v>0</v>
      </c>
      <c r="J32" s="933">
        <v>0</v>
      </c>
      <c r="K32" s="933">
        <v>78</v>
      </c>
      <c r="L32" s="933">
        <v>6</v>
      </c>
      <c r="M32" s="934">
        <v>0.61472602739726001</v>
      </c>
      <c r="N32" s="935">
        <v>2.32876712328767E-2</v>
      </c>
      <c r="O32" s="935">
        <v>6.5068493150684898E-3</v>
      </c>
      <c r="P32" s="912"/>
    </row>
    <row r="33" spans="1:16">
      <c r="A33" s="929" t="s">
        <v>3834</v>
      </c>
      <c r="B33" s="930">
        <v>0</v>
      </c>
      <c r="C33" s="931">
        <v>4</v>
      </c>
      <c r="D33" s="931">
        <v>0</v>
      </c>
      <c r="E33" s="931">
        <v>0</v>
      </c>
      <c r="F33" s="932">
        <v>4</v>
      </c>
      <c r="G33" s="933">
        <v>0</v>
      </c>
      <c r="H33" s="933">
        <v>0</v>
      </c>
      <c r="I33" s="933">
        <v>0</v>
      </c>
      <c r="J33" s="933">
        <v>0</v>
      </c>
      <c r="K33" s="933">
        <v>0</v>
      </c>
      <c r="L33" s="933">
        <v>0</v>
      </c>
      <c r="M33" s="934">
        <v>0</v>
      </c>
      <c r="N33" s="935">
        <v>0</v>
      </c>
      <c r="O33" s="935">
        <v>0</v>
      </c>
      <c r="P33" s="912"/>
    </row>
    <row r="34" spans="1:16">
      <c r="A34" s="929" t="s">
        <v>3835</v>
      </c>
      <c r="B34" s="930">
        <v>0</v>
      </c>
      <c r="C34" s="931">
        <v>1719</v>
      </c>
      <c r="D34" s="931">
        <v>0</v>
      </c>
      <c r="E34" s="931">
        <v>20</v>
      </c>
      <c r="F34" s="932">
        <v>0</v>
      </c>
      <c r="G34" s="933">
        <v>0</v>
      </c>
      <c r="H34" s="933">
        <v>0</v>
      </c>
      <c r="I34" s="933">
        <v>0</v>
      </c>
      <c r="J34" s="933">
        <v>0</v>
      </c>
      <c r="K34" s="933">
        <v>1633</v>
      </c>
      <c r="L34" s="933">
        <v>66</v>
      </c>
      <c r="M34" s="934">
        <v>13.192483315771</v>
      </c>
      <c r="N34" s="935">
        <v>0.34773665261678999</v>
      </c>
      <c r="O34" s="935">
        <v>8.9622848612574593E-2</v>
      </c>
      <c r="P34" s="912"/>
    </row>
    <row r="35" spans="1:16">
      <c r="A35" s="929" t="s">
        <v>4241</v>
      </c>
      <c r="B35" s="930">
        <v>0</v>
      </c>
      <c r="C35" s="931">
        <v>0</v>
      </c>
      <c r="D35" s="931">
        <v>0</v>
      </c>
      <c r="E35" s="931">
        <v>0</v>
      </c>
      <c r="F35" s="932">
        <v>0</v>
      </c>
      <c r="G35" s="933">
        <v>0</v>
      </c>
      <c r="H35" s="933">
        <v>0</v>
      </c>
      <c r="I35" s="933">
        <v>0</v>
      </c>
      <c r="J35" s="933">
        <v>0</v>
      </c>
      <c r="K35" s="933">
        <v>0</v>
      </c>
      <c r="L35" s="933">
        <v>0</v>
      </c>
      <c r="M35" s="934">
        <v>0</v>
      </c>
      <c r="N35" s="935">
        <v>0</v>
      </c>
      <c r="O35" s="935">
        <v>0</v>
      </c>
      <c r="P35" s="912"/>
    </row>
    <row r="36" spans="1:16">
      <c r="A36" s="929" t="s">
        <v>3837</v>
      </c>
      <c r="B36" s="930">
        <v>14</v>
      </c>
      <c r="C36" s="931">
        <v>468</v>
      </c>
      <c r="D36" s="931">
        <v>0</v>
      </c>
      <c r="E36" s="931">
        <v>0</v>
      </c>
      <c r="F36" s="932">
        <v>0</v>
      </c>
      <c r="G36" s="933">
        <v>0</v>
      </c>
      <c r="H36" s="933">
        <v>0</v>
      </c>
      <c r="I36" s="933">
        <v>0</v>
      </c>
      <c r="J36" s="933">
        <v>0</v>
      </c>
      <c r="K36" s="933">
        <v>463</v>
      </c>
      <c r="L36" s="933">
        <v>19</v>
      </c>
      <c r="M36" s="934">
        <v>3.7810853530031601</v>
      </c>
      <c r="N36" s="935">
        <v>0.138233227959255</v>
      </c>
      <c r="O36" s="935">
        <v>7.2165876361081793E-2</v>
      </c>
      <c r="P36" s="912"/>
    </row>
    <row r="37" spans="1:16">
      <c r="A37" s="929" t="s">
        <v>3838</v>
      </c>
      <c r="B37" s="930">
        <v>0</v>
      </c>
      <c r="C37" s="931">
        <v>64</v>
      </c>
      <c r="D37" s="931">
        <v>0</v>
      </c>
      <c r="E37" s="931">
        <v>0</v>
      </c>
      <c r="F37" s="932">
        <v>3</v>
      </c>
      <c r="G37" s="933">
        <v>0</v>
      </c>
      <c r="H37" s="933">
        <v>0</v>
      </c>
      <c r="I37" s="933">
        <v>0</v>
      </c>
      <c r="J37" s="933">
        <v>0</v>
      </c>
      <c r="K37" s="933">
        <v>60</v>
      </c>
      <c r="L37" s="933">
        <v>1</v>
      </c>
      <c r="M37" s="934">
        <v>0.48603793466807199</v>
      </c>
      <c r="N37" s="935">
        <v>1.13277133825079E-2</v>
      </c>
      <c r="O37" s="935">
        <v>2.2391991570073801E-3</v>
      </c>
      <c r="P37" s="912"/>
    </row>
    <row r="38" spans="1:16">
      <c r="A38" s="929" t="s">
        <v>4269</v>
      </c>
      <c r="B38" s="930">
        <v>0</v>
      </c>
      <c r="C38" s="931">
        <v>0</v>
      </c>
      <c r="D38" s="931">
        <v>0</v>
      </c>
      <c r="E38" s="931">
        <v>0</v>
      </c>
      <c r="F38" s="932">
        <v>0</v>
      </c>
      <c r="G38" s="933">
        <v>0</v>
      </c>
      <c r="H38" s="933">
        <v>0</v>
      </c>
      <c r="I38" s="933">
        <v>0</v>
      </c>
      <c r="J38" s="933">
        <v>0</v>
      </c>
      <c r="K38" s="933">
        <v>0</v>
      </c>
      <c r="L38" s="933">
        <v>0</v>
      </c>
      <c r="M38" s="934">
        <v>0</v>
      </c>
      <c r="N38" s="935">
        <v>0</v>
      </c>
      <c r="O38" s="935">
        <v>0</v>
      </c>
      <c r="P38" s="912"/>
    </row>
    <row r="39" spans="1:16">
      <c r="A39" s="929" t="s">
        <v>3839</v>
      </c>
      <c r="B39" s="930">
        <v>4</v>
      </c>
      <c r="C39" s="931">
        <v>42808</v>
      </c>
      <c r="D39" s="931">
        <v>3000</v>
      </c>
      <c r="E39" s="931">
        <v>5</v>
      </c>
      <c r="F39" s="932">
        <v>0</v>
      </c>
      <c r="G39" s="933">
        <v>0</v>
      </c>
      <c r="H39" s="933">
        <v>0</v>
      </c>
      <c r="I39" s="933">
        <v>0</v>
      </c>
      <c r="J39" s="933">
        <v>0</v>
      </c>
      <c r="K39" s="933">
        <v>38590</v>
      </c>
      <c r="L39" s="933">
        <v>1217</v>
      </c>
      <c r="M39" s="934">
        <v>295.660124692659</v>
      </c>
      <c r="N39" s="935">
        <v>6.0148621355813097</v>
      </c>
      <c r="O39" s="935">
        <v>0.76244731296101198</v>
      </c>
      <c r="P39" s="912"/>
    </row>
    <row r="40" spans="1:16">
      <c r="A40" s="929" t="s">
        <v>3840</v>
      </c>
      <c r="B40" s="930">
        <v>0</v>
      </c>
      <c r="C40" s="931">
        <v>18898</v>
      </c>
      <c r="D40" s="931">
        <v>-2000</v>
      </c>
      <c r="E40" s="931">
        <v>0</v>
      </c>
      <c r="F40" s="932">
        <v>1000</v>
      </c>
      <c r="G40" s="933">
        <v>0</v>
      </c>
      <c r="H40" s="933">
        <v>0</v>
      </c>
      <c r="I40" s="933">
        <v>0</v>
      </c>
      <c r="J40" s="933">
        <v>6000</v>
      </c>
      <c r="K40" s="933">
        <v>13638</v>
      </c>
      <c r="L40" s="933">
        <v>260</v>
      </c>
      <c r="M40" s="934">
        <v>104.18914646996799</v>
      </c>
      <c r="N40" s="935">
        <v>2.0957586933614301</v>
      </c>
      <c r="O40" s="935">
        <v>0.26945468914646997</v>
      </c>
      <c r="P40" s="912"/>
    </row>
    <row r="41" spans="1:16">
      <c r="A41" s="929" t="s">
        <v>3841</v>
      </c>
      <c r="B41" s="930">
        <v>0</v>
      </c>
      <c r="C41" s="931">
        <v>128</v>
      </c>
      <c r="D41" s="931">
        <v>0</v>
      </c>
      <c r="E41" s="931">
        <v>0</v>
      </c>
      <c r="F41" s="932">
        <v>0</v>
      </c>
      <c r="G41" s="933">
        <v>0</v>
      </c>
      <c r="H41" s="933">
        <v>0</v>
      </c>
      <c r="I41" s="933">
        <v>0</v>
      </c>
      <c r="J41" s="933">
        <v>0</v>
      </c>
      <c r="K41" s="933">
        <v>128</v>
      </c>
      <c r="L41" s="933">
        <v>0</v>
      </c>
      <c r="M41" s="934">
        <v>0.98630136986301398</v>
      </c>
      <c r="N41" s="935">
        <v>2.2198805760449601E-2</v>
      </c>
      <c r="O41" s="935">
        <v>7.0249385317878504E-3</v>
      </c>
      <c r="P41" s="912"/>
    </row>
    <row r="42" spans="1:16">
      <c r="A42" s="929" t="s">
        <v>3842</v>
      </c>
      <c r="B42" s="930">
        <v>0</v>
      </c>
      <c r="C42" s="931">
        <v>425</v>
      </c>
      <c r="D42" s="931">
        <v>0</v>
      </c>
      <c r="E42" s="931">
        <v>21</v>
      </c>
      <c r="F42" s="932">
        <v>0</v>
      </c>
      <c r="G42" s="933">
        <v>0</v>
      </c>
      <c r="H42" s="933">
        <v>0</v>
      </c>
      <c r="I42" s="933">
        <v>0</v>
      </c>
      <c r="J42" s="933">
        <v>0</v>
      </c>
      <c r="K42" s="933">
        <v>391</v>
      </c>
      <c r="L42" s="933">
        <v>13</v>
      </c>
      <c r="M42" s="934">
        <v>3.36476993326308</v>
      </c>
      <c r="N42" s="935">
        <v>4.8926501580611202E-2</v>
      </c>
      <c r="O42" s="935">
        <v>8.9269406392694095E-2</v>
      </c>
      <c r="P42" s="912"/>
    </row>
    <row r="43" spans="1:16">
      <c r="A43" s="929" t="s">
        <v>3843</v>
      </c>
      <c r="B43" s="930">
        <v>0</v>
      </c>
      <c r="C43" s="931">
        <v>11</v>
      </c>
      <c r="D43" s="931">
        <v>0</v>
      </c>
      <c r="E43" s="931">
        <v>0</v>
      </c>
      <c r="F43" s="932">
        <v>0</v>
      </c>
      <c r="G43" s="933">
        <v>0</v>
      </c>
      <c r="H43" s="933">
        <v>0</v>
      </c>
      <c r="I43" s="933">
        <v>0</v>
      </c>
      <c r="J43" s="933">
        <v>11</v>
      </c>
      <c r="K43" s="933">
        <v>0</v>
      </c>
      <c r="L43" s="933">
        <v>0</v>
      </c>
      <c r="M43" s="934">
        <v>0</v>
      </c>
      <c r="N43" s="935">
        <v>0</v>
      </c>
      <c r="O43" s="935">
        <v>0</v>
      </c>
      <c r="P43" s="912"/>
    </row>
    <row r="44" spans="1:16">
      <c r="A44" s="929" t="s">
        <v>3844</v>
      </c>
      <c r="B44" s="930">
        <v>0</v>
      </c>
      <c r="C44" s="931">
        <v>87</v>
      </c>
      <c r="D44" s="931">
        <v>0</v>
      </c>
      <c r="E44" s="931">
        <v>0</v>
      </c>
      <c r="F44" s="932">
        <v>87</v>
      </c>
      <c r="G44" s="933">
        <v>0</v>
      </c>
      <c r="H44" s="933">
        <v>0</v>
      </c>
      <c r="I44" s="933">
        <v>0</v>
      </c>
      <c r="J44" s="933">
        <v>0</v>
      </c>
      <c r="K44" s="933">
        <v>0</v>
      </c>
      <c r="L44" s="933">
        <v>0</v>
      </c>
      <c r="M44" s="934">
        <v>0</v>
      </c>
      <c r="N44" s="935">
        <v>0</v>
      </c>
      <c r="O44" s="935">
        <v>0</v>
      </c>
      <c r="P44" s="912"/>
    </row>
    <row r="45" spans="1:16">
      <c r="A45" s="929" t="s">
        <v>3845</v>
      </c>
      <c r="B45" s="930">
        <v>0</v>
      </c>
      <c r="C45" s="931">
        <v>525</v>
      </c>
      <c r="D45" s="931">
        <v>0</v>
      </c>
      <c r="E45" s="931">
        <v>0</v>
      </c>
      <c r="F45" s="932">
        <v>0</v>
      </c>
      <c r="G45" s="933">
        <v>0</v>
      </c>
      <c r="H45" s="933">
        <v>0</v>
      </c>
      <c r="I45" s="933">
        <v>0</v>
      </c>
      <c r="J45" s="933">
        <v>525</v>
      </c>
      <c r="K45" s="933">
        <v>0</v>
      </c>
      <c r="L45" s="933">
        <v>0</v>
      </c>
      <c r="M45" s="934">
        <v>0</v>
      </c>
      <c r="N45" s="935">
        <v>0</v>
      </c>
      <c r="O45" s="935">
        <v>0</v>
      </c>
      <c r="P45" s="912"/>
    </row>
    <row r="46" spans="1:16">
      <c r="A46" s="929" t="s">
        <v>3846</v>
      </c>
      <c r="B46" s="930">
        <v>0</v>
      </c>
      <c r="C46" s="931">
        <v>522</v>
      </c>
      <c r="D46" s="931">
        <v>0</v>
      </c>
      <c r="E46" s="931">
        <v>0</v>
      </c>
      <c r="F46" s="932">
        <v>0</v>
      </c>
      <c r="G46" s="933">
        <v>0</v>
      </c>
      <c r="H46" s="933">
        <v>0</v>
      </c>
      <c r="I46" s="933">
        <v>0</v>
      </c>
      <c r="J46" s="933">
        <v>522</v>
      </c>
      <c r="K46" s="933">
        <v>0</v>
      </c>
      <c r="L46" s="933">
        <v>0</v>
      </c>
      <c r="M46" s="934">
        <v>0</v>
      </c>
      <c r="N46" s="935">
        <v>0</v>
      </c>
      <c r="O46" s="935">
        <v>0</v>
      </c>
      <c r="P46" s="912"/>
    </row>
    <row r="47" spans="1:16">
      <c r="A47" s="929" t="s">
        <v>3847</v>
      </c>
      <c r="B47" s="930">
        <v>0</v>
      </c>
      <c r="C47" s="931">
        <v>683</v>
      </c>
      <c r="D47" s="931">
        <v>0</v>
      </c>
      <c r="E47" s="931">
        <v>3</v>
      </c>
      <c r="F47" s="932">
        <v>0</v>
      </c>
      <c r="G47" s="933">
        <v>0</v>
      </c>
      <c r="H47" s="933">
        <v>0</v>
      </c>
      <c r="I47" s="933">
        <v>0</v>
      </c>
      <c r="J47" s="933">
        <v>0</v>
      </c>
      <c r="K47" s="933">
        <v>628</v>
      </c>
      <c r="L47" s="933">
        <v>52</v>
      </c>
      <c r="M47" s="934">
        <v>4.9493326308394803</v>
      </c>
      <c r="N47" s="935">
        <v>9.0990516332982094E-2</v>
      </c>
      <c r="O47" s="935">
        <v>3.5844748858447503E-2</v>
      </c>
      <c r="P47" s="912"/>
    </row>
    <row r="48" spans="1:16">
      <c r="A48" s="929" t="s">
        <v>3848</v>
      </c>
      <c r="B48" s="930">
        <v>5582</v>
      </c>
      <c r="C48" s="931">
        <v>2504</v>
      </c>
      <c r="D48" s="931">
        <v>0</v>
      </c>
      <c r="E48" s="931">
        <v>4363</v>
      </c>
      <c r="F48" s="932">
        <v>0</v>
      </c>
      <c r="G48" s="933">
        <v>0</v>
      </c>
      <c r="H48" s="933">
        <v>0</v>
      </c>
      <c r="I48" s="933">
        <v>0</v>
      </c>
      <c r="J48" s="933">
        <v>0</v>
      </c>
      <c r="K48" s="933">
        <v>3599</v>
      </c>
      <c r="L48" s="933">
        <v>124</v>
      </c>
      <c r="M48" s="934">
        <v>27.732020547945201</v>
      </c>
      <c r="N48" s="935">
        <v>0.940202406041447</v>
      </c>
      <c r="O48" s="935">
        <v>0.14221548998946301</v>
      </c>
      <c r="P48" s="912"/>
    </row>
    <row r="49" spans="1:16">
      <c r="A49" s="929" t="s">
        <v>3849</v>
      </c>
      <c r="B49" s="930">
        <v>0</v>
      </c>
      <c r="C49" s="931">
        <v>1581</v>
      </c>
      <c r="D49" s="931">
        <v>0</v>
      </c>
      <c r="E49" s="931">
        <v>0</v>
      </c>
      <c r="F49" s="932">
        <v>0</v>
      </c>
      <c r="G49" s="933">
        <v>0</v>
      </c>
      <c r="H49" s="933">
        <v>0</v>
      </c>
      <c r="I49" s="933">
        <v>0</v>
      </c>
      <c r="J49" s="933">
        <v>0</v>
      </c>
      <c r="K49" s="933">
        <v>1564</v>
      </c>
      <c r="L49" s="933">
        <v>17</v>
      </c>
      <c r="M49" s="934">
        <v>10.643659992975101</v>
      </c>
      <c r="N49" s="935">
        <v>0.21287319985950101</v>
      </c>
      <c r="O49" s="935">
        <v>0</v>
      </c>
      <c r="P49" s="912"/>
    </row>
    <row r="50" spans="1:16">
      <c r="A50" s="929" t="s">
        <v>3850</v>
      </c>
      <c r="B50" s="930">
        <v>0</v>
      </c>
      <c r="C50" s="931">
        <v>0</v>
      </c>
      <c r="D50" s="931">
        <v>0</v>
      </c>
      <c r="E50" s="931">
        <v>0</v>
      </c>
      <c r="F50" s="932">
        <v>0</v>
      </c>
      <c r="G50" s="933">
        <v>0</v>
      </c>
      <c r="H50" s="933">
        <v>0</v>
      </c>
      <c r="I50" s="933">
        <v>0</v>
      </c>
      <c r="J50" s="933">
        <v>0</v>
      </c>
      <c r="K50" s="933">
        <v>0</v>
      </c>
      <c r="L50" s="933">
        <v>0</v>
      </c>
      <c r="M50" s="934">
        <v>0</v>
      </c>
      <c r="N50" s="935">
        <v>0</v>
      </c>
      <c r="O50" s="935">
        <v>0</v>
      </c>
      <c r="P50" s="912"/>
    </row>
    <row r="51" spans="1:16">
      <c r="A51" s="929" t="s">
        <v>3851</v>
      </c>
      <c r="B51" s="930">
        <v>10</v>
      </c>
      <c r="C51" s="931">
        <v>6514</v>
      </c>
      <c r="D51" s="931">
        <v>-311.77464788732402</v>
      </c>
      <c r="E51" s="931">
        <v>0</v>
      </c>
      <c r="F51" s="932">
        <v>0</v>
      </c>
      <c r="G51" s="933">
        <v>0</v>
      </c>
      <c r="H51" s="933">
        <v>6835.7746478873196</v>
      </c>
      <c r="I51" s="933">
        <v>0</v>
      </c>
      <c r="J51" s="933">
        <v>0</v>
      </c>
      <c r="K51" s="933">
        <v>0</v>
      </c>
      <c r="L51" s="933">
        <v>0</v>
      </c>
      <c r="M51" s="934">
        <v>0</v>
      </c>
      <c r="N51" s="935">
        <v>0</v>
      </c>
      <c r="O51" s="935">
        <v>0</v>
      </c>
      <c r="P51" s="912"/>
    </row>
    <row r="52" spans="1:16">
      <c r="A52" s="929" t="s">
        <v>3852</v>
      </c>
      <c r="B52" s="930">
        <v>29085</v>
      </c>
      <c r="C52" s="931">
        <v>817</v>
      </c>
      <c r="D52" s="931">
        <v>0</v>
      </c>
      <c r="E52" s="931">
        <v>396</v>
      </c>
      <c r="F52" s="932">
        <v>29506</v>
      </c>
      <c r="G52" s="933">
        <v>0</v>
      </c>
      <c r="H52" s="933">
        <v>0</v>
      </c>
      <c r="I52" s="933">
        <v>0</v>
      </c>
      <c r="J52" s="933">
        <v>0</v>
      </c>
      <c r="K52" s="933">
        <v>0</v>
      </c>
      <c r="L52" s="933">
        <v>0</v>
      </c>
      <c r="M52" s="934">
        <v>0</v>
      </c>
      <c r="N52" s="935">
        <v>0</v>
      </c>
      <c r="O52" s="935">
        <v>0</v>
      </c>
      <c r="P52" s="912"/>
    </row>
    <row r="53" spans="1:16">
      <c r="A53" s="929" t="s">
        <v>3853</v>
      </c>
      <c r="B53" s="930">
        <v>0</v>
      </c>
      <c r="C53" s="931">
        <v>0</v>
      </c>
      <c r="D53" s="931">
        <v>0</v>
      </c>
      <c r="E53" s="931">
        <v>0</v>
      </c>
      <c r="F53" s="932">
        <v>0</v>
      </c>
      <c r="G53" s="933">
        <v>0</v>
      </c>
      <c r="H53" s="933">
        <v>0</v>
      </c>
      <c r="I53" s="933">
        <v>0</v>
      </c>
      <c r="J53" s="933">
        <v>0</v>
      </c>
      <c r="K53" s="933">
        <v>0</v>
      </c>
      <c r="L53" s="933">
        <v>0</v>
      </c>
      <c r="M53" s="934">
        <v>0</v>
      </c>
      <c r="N53" s="935">
        <v>0</v>
      </c>
      <c r="O53" s="935">
        <v>0</v>
      </c>
      <c r="P53" s="912"/>
    </row>
    <row r="54" spans="1:16">
      <c r="A54" s="929" t="s">
        <v>3854</v>
      </c>
      <c r="B54" s="930">
        <v>342</v>
      </c>
      <c r="C54" s="931">
        <v>0</v>
      </c>
      <c r="D54" s="931">
        <v>0</v>
      </c>
      <c r="E54" s="931">
        <v>0</v>
      </c>
      <c r="F54" s="932">
        <v>342</v>
      </c>
      <c r="G54" s="933">
        <v>0</v>
      </c>
      <c r="H54" s="933">
        <v>0</v>
      </c>
      <c r="I54" s="933">
        <v>0</v>
      </c>
      <c r="J54" s="933">
        <v>0</v>
      </c>
      <c r="K54" s="933">
        <v>0</v>
      </c>
      <c r="L54" s="933">
        <v>0</v>
      </c>
      <c r="M54" s="934">
        <v>0</v>
      </c>
      <c r="N54" s="935">
        <v>0</v>
      </c>
      <c r="O54" s="935">
        <v>0</v>
      </c>
      <c r="P54" s="912"/>
    </row>
    <row r="55" spans="1:16">
      <c r="A55" s="929" t="s">
        <v>4243</v>
      </c>
      <c r="B55" s="930">
        <v>4</v>
      </c>
      <c r="C55" s="931">
        <v>0</v>
      </c>
      <c r="D55" s="931">
        <v>0</v>
      </c>
      <c r="E55" s="931">
        <v>0</v>
      </c>
      <c r="F55" s="932">
        <v>4</v>
      </c>
      <c r="G55" s="933">
        <v>0</v>
      </c>
      <c r="H55" s="933">
        <v>0</v>
      </c>
      <c r="I55" s="933">
        <v>0</v>
      </c>
      <c r="J55" s="933">
        <v>0</v>
      </c>
      <c r="K55" s="933">
        <v>0</v>
      </c>
      <c r="L55" s="933">
        <v>0</v>
      </c>
      <c r="M55" s="934">
        <v>0</v>
      </c>
      <c r="N55" s="935">
        <v>0</v>
      </c>
      <c r="O55" s="935">
        <v>0</v>
      </c>
      <c r="P55" s="912"/>
    </row>
    <row r="56" spans="1:16">
      <c r="A56" s="929" t="s">
        <v>3857</v>
      </c>
      <c r="B56" s="930">
        <v>0</v>
      </c>
      <c r="C56" s="931">
        <v>0</v>
      </c>
      <c r="D56" s="931">
        <v>0</v>
      </c>
      <c r="E56" s="931">
        <v>0</v>
      </c>
      <c r="F56" s="932">
        <v>0</v>
      </c>
      <c r="G56" s="933">
        <v>0</v>
      </c>
      <c r="H56" s="933">
        <v>0</v>
      </c>
      <c r="I56" s="933">
        <v>0</v>
      </c>
      <c r="J56" s="933">
        <v>0</v>
      </c>
      <c r="K56" s="933">
        <v>0</v>
      </c>
      <c r="L56" s="933">
        <v>0</v>
      </c>
      <c r="M56" s="934">
        <v>0</v>
      </c>
      <c r="N56" s="935">
        <v>0</v>
      </c>
      <c r="O56" s="935">
        <v>0</v>
      </c>
      <c r="P56" s="912"/>
    </row>
    <row r="57" spans="1:16">
      <c r="A57" s="929" t="s">
        <v>3858</v>
      </c>
      <c r="B57" s="930">
        <v>0</v>
      </c>
      <c r="C57" s="931">
        <v>0</v>
      </c>
      <c r="D57" s="931">
        <v>0</v>
      </c>
      <c r="E57" s="931">
        <v>0</v>
      </c>
      <c r="F57" s="932">
        <v>0</v>
      </c>
      <c r="G57" s="933">
        <v>0</v>
      </c>
      <c r="H57" s="933">
        <v>0</v>
      </c>
      <c r="I57" s="933">
        <v>0</v>
      </c>
      <c r="J57" s="933">
        <v>0</v>
      </c>
      <c r="K57" s="933">
        <v>0</v>
      </c>
      <c r="L57" s="933">
        <v>0</v>
      </c>
      <c r="M57" s="934">
        <v>0</v>
      </c>
      <c r="N57" s="935">
        <v>0</v>
      </c>
      <c r="O57" s="935">
        <v>0</v>
      </c>
      <c r="P57" s="912"/>
    </row>
    <row r="58" spans="1:16">
      <c r="A58" s="929" t="s">
        <v>3859</v>
      </c>
      <c r="B58" s="930">
        <v>0</v>
      </c>
      <c r="C58" s="931">
        <v>229</v>
      </c>
      <c r="D58" s="931">
        <v>0</v>
      </c>
      <c r="E58" s="931">
        <v>13</v>
      </c>
      <c r="F58" s="932">
        <v>0</v>
      </c>
      <c r="G58" s="933">
        <v>0</v>
      </c>
      <c r="H58" s="933">
        <v>0</v>
      </c>
      <c r="I58" s="933">
        <v>0</v>
      </c>
      <c r="J58" s="933">
        <v>0</v>
      </c>
      <c r="K58" s="933">
        <v>203</v>
      </c>
      <c r="L58" s="933">
        <v>13</v>
      </c>
      <c r="M58" s="934">
        <v>1.2166095890410999</v>
      </c>
      <c r="N58" s="935">
        <v>4.0999297506146802E-2</v>
      </c>
      <c r="O58" s="935">
        <v>1.5151914295749899E-2</v>
      </c>
      <c r="P58" s="912"/>
    </row>
    <row r="59" spans="1:16">
      <c r="A59" s="929" t="s">
        <v>3860</v>
      </c>
      <c r="B59" s="930">
        <v>0</v>
      </c>
      <c r="C59" s="931">
        <v>10721</v>
      </c>
      <c r="D59" s="931">
        <v>0</v>
      </c>
      <c r="E59" s="931">
        <v>271</v>
      </c>
      <c r="F59" s="932">
        <v>0</v>
      </c>
      <c r="G59" s="933">
        <v>0</v>
      </c>
      <c r="H59" s="933">
        <v>0</v>
      </c>
      <c r="I59" s="933">
        <v>0</v>
      </c>
      <c r="J59" s="933">
        <v>0</v>
      </c>
      <c r="K59" s="933">
        <v>10181</v>
      </c>
      <c r="L59" s="933">
        <v>269</v>
      </c>
      <c r="M59" s="934">
        <v>87.613101510361801</v>
      </c>
      <c r="N59" s="935">
        <v>1.4527682648401801</v>
      </c>
      <c r="O59" s="935">
        <v>3.3078415876361098</v>
      </c>
      <c r="P59" s="912"/>
    </row>
    <row r="60" spans="1:16">
      <c r="A60" s="924"/>
      <c r="B60" s="925"/>
      <c r="C60" s="926"/>
      <c r="D60" s="926"/>
      <c r="E60" s="926"/>
      <c r="F60" s="925"/>
      <c r="G60" s="926"/>
      <c r="H60" s="926"/>
      <c r="I60" s="926"/>
      <c r="J60" s="926"/>
      <c r="K60" s="926"/>
      <c r="L60" s="926"/>
      <c r="M60" s="927"/>
      <c r="N60" s="928"/>
      <c r="O60" s="928"/>
      <c r="P60" s="912"/>
    </row>
    <row r="61" spans="1:16">
      <c r="A61" s="917" t="s">
        <v>4204</v>
      </c>
      <c r="B61" s="918">
        <v>20449</v>
      </c>
      <c r="C61" s="919">
        <v>18847</v>
      </c>
      <c r="D61" s="919">
        <v>0</v>
      </c>
      <c r="E61" s="919">
        <v>5</v>
      </c>
      <c r="F61" s="920">
        <v>400</v>
      </c>
      <c r="G61" s="921">
        <v>2136</v>
      </c>
      <c r="H61" s="921">
        <v>578</v>
      </c>
      <c r="I61" s="921">
        <v>1388</v>
      </c>
      <c r="J61" s="921">
        <v>1164</v>
      </c>
      <c r="K61" s="921">
        <v>33107</v>
      </c>
      <c r="L61" s="921">
        <v>0</v>
      </c>
      <c r="M61" s="922">
        <v>55.105599154407798</v>
      </c>
      <c r="N61" s="923">
        <v>1.19717715054713</v>
      </c>
      <c r="O61" s="923">
        <v>0.28065215910034802</v>
      </c>
      <c r="P61" s="912"/>
    </row>
    <row r="62" spans="1:16">
      <c r="A62" s="929" t="s">
        <v>3862</v>
      </c>
      <c r="B62" s="930">
        <v>13719</v>
      </c>
      <c r="C62" s="931">
        <v>9625</v>
      </c>
      <c r="D62" s="931">
        <v>0</v>
      </c>
      <c r="E62" s="931">
        <v>1</v>
      </c>
      <c r="F62" s="932">
        <v>0</v>
      </c>
      <c r="G62" s="933">
        <v>2136</v>
      </c>
      <c r="H62" s="933">
        <v>443.425076452599</v>
      </c>
      <c r="I62" s="933">
        <v>715</v>
      </c>
      <c r="J62" s="933">
        <v>0</v>
      </c>
      <c r="K62" s="933">
        <v>19409.5749235474</v>
      </c>
      <c r="L62" s="933">
        <v>639</v>
      </c>
      <c r="M62" s="934">
        <v>27.4321310497449</v>
      </c>
      <c r="N62" s="935">
        <v>0.66726805256136301</v>
      </c>
      <c r="O62" s="935">
        <v>3.7070447364520198E-2</v>
      </c>
      <c r="P62" s="912"/>
    </row>
    <row r="63" spans="1:16">
      <c r="A63" s="929" t="s">
        <v>4244</v>
      </c>
      <c r="B63" s="930">
        <v>1503</v>
      </c>
      <c r="C63" s="931">
        <v>0</v>
      </c>
      <c r="D63" s="931">
        <v>0</v>
      </c>
      <c r="E63" s="931">
        <v>0</v>
      </c>
      <c r="F63" s="932">
        <v>400.12564290962501</v>
      </c>
      <c r="G63" s="933">
        <v>0</v>
      </c>
      <c r="H63" s="933">
        <v>0</v>
      </c>
      <c r="I63" s="933">
        <v>150</v>
      </c>
      <c r="J63" s="933">
        <v>0</v>
      </c>
      <c r="K63" s="933">
        <v>909.87435709037504</v>
      </c>
      <c r="L63" s="933">
        <v>43</v>
      </c>
      <c r="M63" s="934">
        <v>2.4356796431243501</v>
      </c>
      <c r="N63" s="935">
        <v>1.9994385130125199E-2</v>
      </c>
      <c r="O63" s="935">
        <v>3.6353427509318598E-3</v>
      </c>
      <c r="P63" s="912"/>
    </row>
    <row r="64" spans="1:16">
      <c r="A64" s="929" t="s">
        <v>3863</v>
      </c>
      <c r="B64" s="930">
        <v>0</v>
      </c>
      <c r="C64" s="931">
        <v>0</v>
      </c>
      <c r="D64" s="931">
        <v>0</v>
      </c>
      <c r="E64" s="931">
        <v>0</v>
      </c>
      <c r="F64" s="932">
        <v>0</v>
      </c>
      <c r="G64" s="933">
        <v>0</v>
      </c>
      <c r="H64" s="933">
        <v>0</v>
      </c>
      <c r="I64" s="933">
        <v>0</v>
      </c>
      <c r="J64" s="933">
        <v>0</v>
      </c>
      <c r="K64" s="933">
        <v>0</v>
      </c>
      <c r="L64" s="933">
        <v>0</v>
      </c>
      <c r="M64" s="934">
        <v>0</v>
      </c>
      <c r="N64" s="935">
        <v>0</v>
      </c>
      <c r="O64" s="935">
        <v>0</v>
      </c>
      <c r="P64" s="912"/>
    </row>
    <row r="65" spans="1:16">
      <c r="A65" s="929" t="s">
        <v>3864</v>
      </c>
      <c r="B65" s="930">
        <v>2346</v>
      </c>
      <c r="C65" s="931">
        <v>0</v>
      </c>
      <c r="D65" s="931">
        <v>0</v>
      </c>
      <c r="E65" s="931">
        <v>0</v>
      </c>
      <c r="F65" s="932">
        <v>0</v>
      </c>
      <c r="G65" s="933">
        <v>0</v>
      </c>
      <c r="H65" s="933">
        <v>0</v>
      </c>
      <c r="I65" s="933">
        <v>235</v>
      </c>
      <c r="J65" s="933">
        <v>0</v>
      </c>
      <c r="K65" s="933">
        <v>2045</v>
      </c>
      <c r="L65" s="933">
        <v>66</v>
      </c>
      <c r="M65" s="934">
        <v>4.39689365999297</v>
      </c>
      <c r="N65" s="935">
        <v>4.84403538812785E-2</v>
      </c>
      <c r="O65" s="935">
        <v>1.1178543203372001E-2</v>
      </c>
      <c r="P65" s="912"/>
    </row>
    <row r="66" spans="1:16">
      <c r="A66" s="929" t="s">
        <v>3865</v>
      </c>
      <c r="B66" s="930">
        <v>0</v>
      </c>
      <c r="C66" s="931">
        <v>0</v>
      </c>
      <c r="D66" s="931">
        <v>0</v>
      </c>
      <c r="E66" s="931">
        <v>0</v>
      </c>
      <c r="F66" s="932">
        <v>0</v>
      </c>
      <c r="G66" s="933">
        <v>0</v>
      </c>
      <c r="H66" s="933">
        <v>0</v>
      </c>
      <c r="I66" s="933">
        <v>0</v>
      </c>
      <c r="J66" s="933">
        <v>0</v>
      </c>
      <c r="K66" s="933">
        <v>0</v>
      </c>
      <c r="L66" s="933">
        <v>0</v>
      </c>
      <c r="M66" s="934">
        <v>0</v>
      </c>
      <c r="N66" s="935">
        <v>0</v>
      </c>
      <c r="O66" s="935">
        <v>0</v>
      </c>
      <c r="P66" s="912"/>
    </row>
    <row r="67" spans="1:16">
      <c r="A67" s="929" t="s">
        <v>3866</v>
      </c>
      <c r="B67" s="930">
        <v>2881</v>
      </c>
      <c r="C67" s="931">
        <v>0</v>
      </c>
      <c r="D67" s="931">
        <v>0</v>
      </c>
      <c r="E67" s="931">
        <v>0</v>
      </c>
      <c r="F67" s="932">
        <v>0</v>
      </c>
      <c r="G67" s="933">
        <v>0</v>
      </c>
      <c r="H67" s="933">
        <v>0</v>
      </c>
      <c r="I67" s="933">
        <v>288</v>
      </c>
      <c r="J67" s="933">
        <v>0</v>
      </c>
      <c r="K67" s="933">
        <v>2516</v>
      </c>
      <c r="L67" s="933">
        <v>77</v>
      </c>
      <c r="M67" s="934">
        <v>4.6860168598524803</v>
      </c>
      <c r="N67" s="935">
        <v>9.2792413066385707E-2</v>
      </c>
      <c r="O67" s="935">
        <v>1.3918861959957901E-2</v>
      </c>
      <c r="P67" s="912"/>
    </row>
    <row r="68" spans="1:16">
      <c r="A68" s="929" t="s">
        <v>3868</v>
      </c>
      <c r="B68" s="930">
        <v>0</v>
      </c>
      <c r="C68" s="931">
        <v>0</v>
      </c>
      <c r="D68" s="931">
        <v>0</v>
      </c>
      <c r="E68" s="931">
        <v>0</v>
      </c>
      <c r="F68" s="932">
        <v>0</v>
      </c>
      <c r="G68" s="933">
        <v>0</v>
      </c>
      <c r="H68" s="933">
        <v>0</v>
      </c>
      <c r="I68" s="933">
        <v>0</v>
      </c>
      <c r="J68" s="933">
        <v>0</v>
      </c>
      <c r="K68" s="933">
        <v>0</v>
      </c>
      <c r="L68" s="933">
        <v>0</v>
      </c>
      <c r="M68" s="934">
        <v>0</v>
      </c>
      <c r="N68" s="935">
        <v>0</v>
      </c>
      <c r="O68" s="935">
        <v>0</v>
      </c>
      <c r="P68" s="912"/>
    </row>
    <row r="69" spans="1:16">
      <c r="A69" s="929" t="s">
        <v>3869</v>
      </c>
      <c r="B69" s="930">
        <v>377</v>
      </c>
      <c r="C69" s="931">
        <v>6842</v>
      </c>
      <c r="D69" s="931">
        <v>0</v>
      </c>
      <c r="E69" s="931">
        <v>0</v>
      </c>
      <c r="F69" s="932">
        <v>0</v>
      </c>
      <c r="G69" s="933">
        <v>0</v>
      </c>
      <c r="H69" s="933">
        <v>0</v>
      </c>
      <c r="I69" s="933">
        <v>0</v>
      </c>
      <c r="J69" s="933">
        <v>0</v>
      </c>
      <c r="K69" s="933">
        <v>6989</v>
      </c>
      <c r="L69" s="933">
        <v>230</v>
      </c>
      <c r="M69" s="934">
        <v>16.110050052687001</v>
      </c>
      <c r="N69" s="935">
        <v>0.36822971548998901</v>
      </c>
      <c r="O69" s="935">
        <v>0.21480066736916001</v>
      </c>
      <c r="P69" s="912"/>
    </row>
    <row r="70" spans="1:16">
      <c r="A70" s="929" t="s">
        <v>3870</v>
      </c>
      <c r="B70" s="930">
        <v>0</v>
      </c>
      <c r="C70" s="931">
        <v>2</v>
      </c>
      <c r="D70" s="931">
        <v>0</v>
      </c>
      <c r="E70" s="931">
        <v>0</v>
      </c>
      <c r="F70" s="932">
        <v>0</v>
      </c>
      <c r="G70" s="933">
        <v>0</v>
      </c>
      <c r="H70" s="933">
        <v>0</v>
      </c>
      <c r="I70" s="933">
        <v>0</v>
      </c>
      <c r="J70" s="933">
        <v>0</v>
      </c>
      <c r="K70" s="933">
        <v>2</v>
      </c>
      <c r="L70" s="933">
        <v>0</v>
      </c>
      <c r="M70" s="934">
        <v>1.54109589041096E-2</v>
      </c>
      <c r="N70" s="935">
        <v>2.8538812785388099E-4</v>
      </c>
      <c r="O70" s="935">
        <v>2.1952932911837001E-5</v>
      </c>
      <c r="P70" s="912"/>
    </row>
    <row r="71" spans="1:16">
      <c r="A71" s="929" t="s">
        <v>4270</v>
      </c>
      <c r="B71" s="930">
        <v>0</v>
      </c>
      <c r="C71" s="931">
        <v>0</v>
      </c>
      <c r="D71" s="931">
        <v>0</v>
      </c>
      <c r="E71" s="931">
        <v>0</v>
      </c>
      <c r="F71" s="932">
        <v>0</v>
      </c>
      <c r="G71" s="933">
        <v>0</v>
      </c>
      <c r="H71" s="933">
        <v>0</v>
      </c>
      <c r="I71" s="933">
        <v>0</v>
      </c>
      <c r="J71" s="933">
        <v>0</v>
      </c>
      <c r="K71" s="933">
        <v>0</v>
      </c>
      <c r="L71" s="933">
        <v>0</v>
      </c>
      <c r="M71" s="934">
        <v>0</v>
      </c>
      <c r="N71" s="935">
        <v>0</v>
      </c>
      <c r="O71" s="935">
        <v>0</v>
      </c>
      <c r="P71" s="912"/>
    </row>
    <row r="72" spans="1:16">
      <c r="A72" s="929" t="s">
        <v>3871</v>
      </c>
      <c r="B72" s="930">
        <v>0</v>
      </c>
      <c r="C72" s="931">
        <v>4</v>
      </c>
      <c r="D72" s="931">
        <v>0</v>
      </c>
      <c r="E72" s="931">
        <v>0</v>
      </c>
      <c r="F72" s="932">
        <v>0</v>
      </c>
      <c r="G72" s="933">
        <v>0</v>
      </c>
      <c r="H72" s="933">
        <v>0</v>
      </c>
      <c r="I72" s="933">
        <v>0</v>
      </c>
      <c r="J72" s="933">
        <v>0</v>
      </c>
      <c r="K72" s="933">
        <v>4</v>
      </c>
      <c r="L72" s="933">
        <v>0</v>
      </c>
      <c r="M72" s="934">
        <v>2.94169301018616E-2</v>
      </c>
      <c r="N72" s="935">
        <v>1.6684229012996099E-4</v>
      </c>
      <c r="O72" s="935">
        <v>2.63435194942044E-5</v>
      </c>
      <c r="P72" s="912"/>
    </row>
    <row r="73" spans="1:16">
      <c r="A73" s="929" t="s">
        <v>3872</v>
      </c>
      <c r="B73" s="930">
        <v>0</v>
      </c>
      <c r="C73" s="931">
        <v>23</v>
      </c>
      <c r="D73" s="931">
        <v>0</v>
      </c>
      <c r="E73" s="931">
        <v>0</v>
      </c>
      <c r="F73" s="932">
        <v>0</v>
      </c>
      <c r="G73" s="933">
        <v>0</v>
      </c>
      <c r="H73" s="933">
        <v>0</v>
      </c>
      <c r="I73" s="933">
        <v>0</v>
      </c>
      <c r="J73" s="933">
        <v>23</v>
      </c>
      <c r="K73" s="933">
        <v>0</v>
      </c>
      <c r="L73" s="933">
        <v>0</v>
      </c>
      <c r="M73" s="934">
        <v>0</v>
      </c>
      <c r="N73" s="935">
        <v>0</v>
      </c>
      <c r="O73" s="935">
        <v>0</v>
      </c>
      <c r="P73" s="912"/>
    </row>
    <row r="74" spans="1:16">
      <c r="A74" s="929" t="s">
        <v>3873</v>
      </c>
      <c r="B74" s="930">
        <v>0</v>
      </c>
      <c r="C74" s="931">
        <v>538</v>
      </c>
      <c r="D74" s="931">
        <v>0</v>
      </c>
      <c r="E74" s="931">
        <v>0</v>
      </c>
      <c r="F74" s="932">
        <v>0</v>
      </c>
      <c r="G74" s="933">
        <v>0</v>
      </c>
      <c r="H74" s="933">
        <v>0</v>
      </c>
      <c r="I74" s="933">
        <v>0</v>
      </c>
      <c r="J74" s="933">
        <v>538</v>
      </c>
      <c r="K74" s="933">
        <v>0</v>
      </c>
      <c r="L74" s="933">
        <v>0</v>
      </c>
      <c r="M74" s="934">
        <v>0</v>
      </c>
      <c r="N74" s="935">
        <v>0</v>
      </c>
      <c r="O74" s="935">
        <v>0</v>
      </c>
      <c r="P74" s="912"/>
    </row>
    <row r="75" spans="1:16">
      <c r="A75" s="929" t="s">
        <v>3874</v>
      </c>
      <c r="B75" s="930">
        <v>0</v>
      </c>
      <c r="C75" s="931">
        <v>607</v>
      </c>
      <c r="D75" s="931">
        <v>0</v>
      </c>
      <c r="E75" s="931">
        <v>4</v>
      </c>
      <c r="F75" s="932">
        <v>0</v>
      </c>
      <c r="G75" s="933">
        <v>0</v>
      </c>
      <c r="H75" s="933">
        <v>0</v>
      </c>
      <c r="I75" s="933">
        <v>0</v>
      </c>
      <c r="J75" s="933">
        <v>603</v>
      </c>
      <c r="K75" s="933">
        <v>0</v>
      </c>
      <c r="L75" s="933">
        <v>0</v>
      </c>
      <c r="M75" s="934">
        <v>0</v>
      </c>
      <c r="N75" s="935">
        <v>0</v>
      </c>
      <c r="O75" s="935">
        <v>0</v>
      </c>
      <c r="P75" s="912"/>
    </row>
    <row r="76" spans="1:16">
      <c r="A76" s="929" t="s">
        <v>4205</v>
      </c>
      <c r="B76" s="930">
        <v>0</v>
      </c>
      <c r="C76" s="931">
        <v>0</v>
      </c>
      <c r="D76" s="931">
        <v>0</v>
      </c>
      <c r="E76" s="931">
        <v>0</v>
      </c>
      <c r="F76" s="932">
        <v>0</v>
      </c>
      <c r="G76" s="933">
        <v>0</v>
      </c>
      <c r="H76" s="933">
        <v>0</v>
      </c>
      <c r="I76" s="933">
        <v>0</v>
      </c>
      <c r="J76" s="933">
        <v>0</v>
      </c>
      <c r="K76" s="933">
        <v>0</v>
      </c>
      <c r="L76" s="933">
        <v>0</v>
      </c>
      <c r="M76" s="934">
        <v>0</v>
      </c>
      <c r="N76" s="935">
        <v>0</v>
      </c>
      <c r="O76" s="935">
        <v>0</v>
      </c>
      <c r="P76" s="912"/>
    </row>
    <row r="77" spans="1:16">
      <c r="A77" s="924"/>
      <c r="B77" s="925"/>
      <c r="C77" s="926"/>
      <c r="D77" s="926"/>
      <c r="E77" s="926"/>
      <c r="F77" s="925"/>
      <c r="G77" s="926"/>
      <c r="H77" s="926"/>
      <c r="I77" s="926"/>
      <c r="J77" s="926"/>
      <c r="K77" s="926"/>
      <c r="L77" s="926"/>
      <c r="M77" s="927"/>
      <c r="N77" s="928"/>
      <c r="O77" s="928"/>
      <c r="P77" s="912"/>
    </row>
    <row r="78" spans="1:16">
      <c r="A78" s="917" t="s">
        <v>4271</v>
      </c>
      <c r="B78" s="918">
        <v>2452653</v>
      </c>
      <c r="C78" s="919">
        <v>0</v>
      </c>
      <c r="D78" s="919">
        <v>0</v>
      </c>
      <c r="E78" s="919">
        <v>0</v>
      </c>
      <c r="F78" s="920">
        <v>113179</v>
      </c>
      <c r="G78" s="921">
        <v>0</v>
      </c>
      <c r="H78" s="921">
        <v>2162404</v>
      </c>
      <c r="I78" s="921">
        <v>131918</v>
      </c>
      <c r="J78" s="921">
        <v>0</v>
      </c>
      <c r="K78" s="921">
        <v>45000</v>
      </c>
      <c r="L78" s="921">
        <v>0</v>
      </c>
      <c r="M78" s="922">
        <v>32.600105374077998</v>
      </c>
      <c r="N78" s="923">
        <v>0.13040042149631201</v>
      </c>
      <c r="O78" s="923">
        <v>0.13040042149631201</v>
      </c>
      <c r="P78" s="912"/>
    </row>
    <row r="79" spans="1:16">
      <c r="A79" s="929" t="s">
        <v>3876</v>
      </c>
      <c r="B79" s="930">
        <v>0</v>
      </c>
      <c r="C79" s="931">
        <v>0</v>
      </c>
      <c r="D79" s="931">
        <v>0</v>
      </c>
      <c r="E79" s="931">
        <v>0</v>
      </c>
      <c r="F79" s="932">
        <v>0</v>
      </c>
      <c r="G79" s="933">
        <v>0</v>
      </c>
      <c r="H79" s="933">
        <v>0</v>
      </c>
      <c r="I79" s="933">
        <v>0</v>
      </c>
      <c r="J79" s="933">
        <v>0</v>
      </c>
      <c r="K79" s="933">
        <v>0</v>
      </c>
      <c r="L79" s="933">
        <v>0</v>
      </c>
      <c r="M79" s="934">
        <v>0</v>
      </c>
      <c r="N79" s="935">
        <v>0</v>
      </c>
      <c r="O79" s="935">
        <v>0</v>
      </c>
      <c r="P79" s="912"/>
    </row>
    <row r="80" spans="1:16">
      <c r="A80" s="929" t="s">
        <v>3877</v>
      </c>
      <c r="B80" s="930">
        <v>2452653</v>
      </c>
      <c r="C80" s="931">
        <v>0</v>
      </c>
      <c r="D80" s="931">
        <v>0</v>
      </c>
      <c r="E80" s="931">
        <v>0</v>
      </c>
      <c r="F80" s="932">
        <v>113178.72107662199</v>
      </c>
      <c r="G80" s="933">
        <v>0</v>
      </c>
      <c r="H80" s="933">
        <v>2160245.2789233802</v>
      </c>
      <c r="I80" s="933">
        <v>131918</v>
      </c>
      <c r="J80" s="933">
        <v>0</v>
      </c>
      <c r="K80" s="933">
        <v>45000</v>
      </c>
      <c r="L80" s="933">
        <v>2311</v>
      </c>
      <c r="M80" s="934">
        <v>32.600105374077998</v>
      </c>
      <c r="N80" s="935">
        <v>0.13040042149631201</v>
      </c>
      <c r="O80" s="935">
        <v>0.13040042149631201</v>
      </c>
      <c r="P80" s="912"/>
    </row>
    <row r="81" spans="1:16">
      <c r="A81" s="924"/>
      <c r="B81" s="925"/>
      <c r="C81" s="926"/>
      <c r="D81" s="926"/>
      <c r="E81" s="926"/>
      <c r="F81" s="925"/>
      <c r="G81" s="926"/>
      <c r="H81" s="926"/>
      <c r="I81" s="926"/>
      <c r="J81" s="926"/>
      <c r="K81" s="926"/>
      <c r="L81" s="926"/>
      <c r="M81" s="927"/>
      <c r="N81" s="928"/>
      <c r="O81" s="928"/>
      <c r="P81" s="912"/>
    </row>
    <row r="82" spans="1:16">
      <c r="A82" s="917" t="s">
        <v>4206</v>
      </c>
      <c r="B82" s="918">
        <v>241192</v>
      </c>
      <c r="C82" s="919">
        <v>150111</v>
      </c>
      <c r="D82" s="919">
        <v>19572</v>
      </c>
      <c r="E82" s="919">
        <v>317247</v>
      </c>
      <c r="F82" s="920">
        <v>0</v>
      </c>
      <c r="G82" s="921">
        <v>0</v>
      </c>
      <c r="H82" s="921">
        <v>1982</v>
      </c>
      <c r="I82" s="921">
        <v>0</v>
      </c>
      <c r="J82" s="921">
        <v>0</v>
      </c>
      <c r="K82" s="921">
        <v>52356</v>
      </c>
      <c r="L82" s="921">
        <v>0</v>
      </c>
      <c r="M82" s="922">
        <v>309.29894274675098</v>
      </c>
      <c r="N82" s="923">
        <v>0.13050166842290101</v>
      </c>
      <c r="O82" s="923">
        <v>0.480402616789603</v>
      </c>
      <c r="P82" s="912"/>
    </row>
    <row r="83" spans="1:16">
      <c r="A83" s="929" t="s">
        <v>4207</v>
      </c>
      <c r="B83" s="930">
        <v>0</v>
      </c>
      <c r="C83" s="931">
        <v>0</v>
      </c>
      <c r="D83" s="931">
        <v>0</v>
      </c>
      <c r="E83" s="931">
        <v>0</v>
      </c>
      <c r="F83" s="932">
        <v>0</v>
      </c>
      <c r="G83" s="933">
        <v>0</v>
      </c>
      <c r="H83" s="933">
        <v>0</v>
      </c>
      <c r="I83" s="933">
        <v>0</v>
      </c>
      <c r="J83" s="933">
        <v>0</v>
      </c>
      <c r="K83" s="933">
        <v>0</v>
      </c>
      <c r="L83" s="933">
        <v>0</v>
      </c>
      <c r="M83" s="934">
        <v>0</v>
      </c>
      <c r="N83" s="935">
        <v>0</v>
      </c>
      <c r="O83" s="935">
        <v>0</v>
      </c>
      <c r="P83" s="912"/>
    </row>
    <row r="84" spans="1:16">
      <c r="A84" s="929" t="s">
        <v>3879</v>
      </c>
      <c r="B84" s="930">
        <v>0</v>
      </c>
      <c r="C84" s="931">
        <v>297</v>
      </c>
      <c r="D84" s="931">
        <v>0</v>
      </c>
      <c r="E84" s="931">
        <v>2</v>
      </c>
      <c r="F84" s="932">
        <v>0</v>
      </c>
      <c r="G84" s="933">
        <v>0</v>
      </c>
      <c r="H84" s="933">
        <v>0</v>
      </c>
      <c r="I84" s="933">
        <v>0</v>
      </c>
      <c r="J84" s="933">
        <v>0</v>
      </c>
      <c r="K84" s="933">
        <v>285</v>
      </c>
      <c r="L84" s="933">
        <v>10</v>
      </c>
      <c r="M84" s="934">
        <v>2.05216016859853</v>
      </c>
      <c r="N84" s="935">
        <v>1.8769757639620699E-3</v>
      </c>
      <c r="O84" s="935">
        <v>0</v>
      </c>
      <c r="P84" s="912"/>
    </row>
    <row r="85" spans="1:16">
      <c r="A85" s="929" t="s">
        <v>3880</v>
      </c>
      <c r="B85" s="930">
        <v>0</v>
      </c>
      <c r="C85" s="931">
        <v>10</v>
      </c>
      <c r="D85" s="931">
        <v>0</v>
      </c>
      <c r="E85" s="931">
        <v>0</v>
      </c>
      <c r="F85" s="932">
        <v>0</v>
      </c>
      <c r="G85" s="933">
        <v>0</v>
      </c>
      <c r="H85" s="933">
        <v>0</v>
      </c>
      <c r="I85" s="933">
        <v>0</v>
      </c>
      <c r="J85" s="933">
        <v>0</v>
      </c>
      <c r="K85" s="933">
        <v>10</v>
      </c>
      <c r="L85" s="933">
        <v>0</v>
      </c>
      <c r="M85" s="934">
        <v>8.7811731647348096E-2</v>
      </c>
      <c r="N85" s="935">
        <v>0</v>
      </c>
      <c r="O85" s="935">
        <v>0</v>
      </c>
      <c r="P85" s="912"/>
    </row>
    <row r="86" spans="1:16">
      <c r="A86" s="929" t="s">
        <v>3881</v>
      </c>
      <c r="B86" s="930">
        <v>0</v>
      </c>
      <c r="C86" s="931">
        <v>4</v>
      </c>
      <c r="D86" s="931">
        <v>0</v>
      </c>
      <c r="E86" s="931">
        <v>0</v>
      </c>
      <c r="F86" s="932">
        <v>0</v>
      </c>
      <c r="G86" s="933">
        <v>0</v>
      </c>
      <c r="H86" s="933">
        <v>0</v>
      </c>
      <c r="I86" s="933">
        <v>0</v>
      </c>
      <c r="J86" s="933">
        <v>0</v>
      </c>
      <c r="K86" s="933">
        <v>4</v>
      </c>
      <c r="L86" s="933">
        <v>0</v>
      </c>
      <c r="M86" s="934">
        <v>2.6343519494204399E-2</v>
      </c>
      <c r="N86" s="935">
        <v>0</v>
      </c>
      <c r="O86" s="935">
        <v>0</v>
      </c>
      <c r="P86" s="912"/>
    </row>
    <row r="87" spans="1:16">
      <c r="A87" s="929" t="s">
        <v>3882</v>
      </c>
      <c r="B87" s="930">
        <v>0</v>
      </c>
      <c r="C87" s="931">
        <v>60</v>
      </c>
      <c r="D87" s="931">
        <v>0</v>
      </c>
      <c r="E87" s="931">
        <v>0</v>
      </c>
      <c r="F87" s="932">
        <v>0</v>
      </c>
      <c r="G87" s="933">
        <v>0</v>
      </c>
      <c r="H87" s="933">
        <v>0</v>
      </c>
      <c r="I87" s="933">
        <v>0</v>
      </c>
      <c r="J87" s="933">
        <v>0</v>
      </c>
      <c r="K87" s="933">
        <v>58</v>
      </c>
      <c r="L87" s="933">
        <v>2</v>
      </c>
      <c r="M87" s="934">
        <v>0.39598700386371599</v>
      </c>
      <c r="N87" s="935">
        <v>1.6552511415525099E-3</v>
      </c>
      <c r="O87" s="935">
        <v>0</v>
      </c>
      <c r="P87" s="912"/>
    </row>
    <row r="88" spans="1:16">
      <c r="A88" s="929" t="s">
        <v>3883</v>
      </c>
      <c r="B88" s="930">
        <v>0</v>
      </c>
      <c r="C88" s="931">
        <v>256</v>
      </c>
      <c r="D88" s="931">
        <v>0</v>
      </c>
      <c r="E88" s="931">
        <v>0</v>
      </c>
      <c r="F88" s="932">
        <v>0</v>
      </c>
      <c r="G88" s="933">
        <v>0</v>
      </c>
      <c r="H88" s="933">
        <v>0</v>
      </c>
      <c r="I88" s="933">
        <v>0</v>
      </c>
      <c r="J88" s="933">
        <v>0</v>
      </c>
      <c r="K88" s="933">
        <v>245</v>
      </c>
      <c r="L88" s="933">
        <v>11</v>
      </c>
      <c r="M88" s="934">
        <v>1.90397787144362</v>
      </c>
      <c r="N88" s="935">
        <v>0</v>
      </c>
      <c r="O88" s="935">
        <v>0</v>
      </c>
      <c r="P88" s="912"/>
    </row>
    <row r="89" spans="1:16">
      <c r="A89" s="929" t="s">
        <v>3884</v>
      </c>
      <c r="B89" s="930">
        <v>0</v>
      </c>
      <c r="C89" s="931">
        <v>30</v>
      </c>
      <c r="D89" s="931">
        <v>0</v>
      </c>
      <c r="E89" s="931">
        <v>1</v>
      </c>
      <c r="F89" s="932">
        <v>0</v>
      </c>
      <c r="G89" s="933">
        <v>0</v>
      </c>
      <c r="H89" s="933">
        <v>0</v>
      </c>
      <c r="I89" s="933">
        <v>0</v>
      </c>
      <c r="J89" s="933">
        <v>0</v>
      </c>
      <c r="K89" s="933">
        <v>29</v>
      </c>
      <c r="L89" s="933">
        <v>0</v>
      </c>
      <c r="M89" s="934">
        <v>0.24956094134176299</v>
      </c>
      <c r="N89" s="935">
        <v>0</v>
      </c>
      <c r="O89" s="935">
        <v>6.3663505444327401E-5</v>
      </c>
      <c r="P89" s="912"/>
    </row>
    <row r="90" spans="1:16">
      <c r="A90" s="929" t="s">
        <v>4272</v>
      </c>
      <c r="B90" s="930">
        <v>0</v>
      </c>
      <c r="C90" s="931">
        <v>0</v>
      </c>
      <c r="D90" s="931">
        <v>0</v>
      </c>
      <c r="E90" s="931">
        <v>0</v>
      </c>
      <c r="F90" s="932">
        <v>0</v>
      </c>
      <c r="G90" s="933">
        <v>0</v>
      </c>
      <c r="H90" s="933">
        <v>0</v>
      </c>
      <c r="I90" s="933">
        <v>0</v>
      </c>
      <c r="J90" s="933">
        <v>0</v>
      </c>
      <c r="K90" s="933">
        <v>0</v>
      </c>
      <c r="L90" s="933">
        <v>0</v>
      </c>
      <c r="M90" s="934">
        <v>0</v>
      </c>
      <c r="N90" s="935">
        <v>0</v>
      </c>
      <c r="O90" s="935">
        <v>0</v>
      </c>
      <c r="P90" s="912"/>
    </row>
    <row r="91" spans="1:16">
      <c r="A91" s="929" t="s">
        <v>3885</v>
      </c>
      <c r="B91" s="930">
        <v>238854</v>
      </c>
      <c r="C91" s="931">
        <v>132434</v>
      </c>
      <c r="D91" s="931">
        <v>14519.7391304348</v>
      </c>
      <c r="E91" s="931">
        <v>123340</v>
      </c>
      <c r="F91" s="932">
        <v>0</v>
      </c>
      <c r="G91" s="933">
        <v>0</v>
      </c>
      <c r="H91" s="933">
        <v>233403.26086956501</v>
      </c>
      <c r="I91" s="933">
        <v>0</v>
      </c>
      <c r="J91" s="933">
        <v>0</v>
      </c>
      <c r="K91" s="933">
        <v>24</v>
      </c>
      <c r="L91" s="933">
        <v>1</v>
      </c>
      <c r="M91" s="934">
        <v>0.19760800842992601</v>
      </c>
      <c r="N91" s="935">
        <v>9.9051633298208604E-5</v>
      </c>
      <c r="O91" s="935">
        <v>0</v>
      </c>
      <c r="P91" s="912"/>
    </row>
    <row r="92" spans="1:16">
      <c r="A92" s="929" t="s">
        <v>3886</v>
      </c>
      <c r="B92" s="930">
        <v>214731</v>
      </c>
      <c r="C92" s="931">
        <v>161</v>
      </c>
      <c r="D92" s="931">
        <v>8234.4</v>
      </c>
      <c r="E92" s="931">
        <v>174069</v>
      </c>
      <c r="F92" s="932">
        <v>0</v>
      </c>
      <c r="G92" s="933">
        <v>0</v>
      </c>
      <c r="H92" s="933">
        <v>467.6</v>
      </c>
      <c r="I92" s="933">
        <v>0</v>
      </c>
      <c r="J92" s="933">
        <v>0</v>
      </c>
      <c r="K92" s="933">
        <v>31061</v>
      </c>
      <c r="L92" s="933">
        <v>1060</v>
      </c>
      <c r="M92" s="934">
        <v>272.07013962065298</v>
      </c>
      <c r="N92" s="935">
        <v>0</v>
      </c>
      <c r="O92" s="935">
        <v>0</v>
      </c>
      <c r="P92" s="912"/>
    </row>
    <row r="93" spans="1:16">
      <c r="A93" s="929" t="s">
        <v>3887</v>
      </c>
      <c r="B93" s="930">
        <v>0</v>
      </c>
      <c r="C93" s="931">
        <v>20</v>
      </c>
      <c r="D93" s="931">
        <v>0</v>
      </c>
      <c r="E93" s="931">
        <v>0</v>
      </c>
      <c r="F93" s="932">
        <v>0</v>
      </c>
      <c r="G93" s="933">
        <v>0</v>
      </c>
      <c r="H93" s="933">
        <v>0</v>
      </c>
      <c r="I93" s="933">
        <v>0</v>
      </c>
      <c r="J93" s="933">
        <v>0</v>
      </c>
      <c r="K93" s="933">
        <v>20</v>
      </c>
      <c r="L93" s="933">
        <v>0</v>
      </c>
      <c r="M93" s="934">
        <v>0.118106779065683</v>
      </c>
      <c r="N93" s="935">
        <v>0</v>
      </c>
      <c r="O93" s="935">
        <v>4.3905865823674001E-5</v>
      </c>
      <c r="P93" s="912"/>
    </row>
    <row r="94" spans="1:16">
      <c r="A94" s="929" t="s">
        <v>3888</v>
      </c>
      <c r="B94" s="930">
        <v>87575</v>
      </c>
      <c r="C94" s="931">
        <v>11</v>
      </c>
      <c r="D94" s="931">
        <v>958.48453608248406</v>
      </c>
      <c r="E94" s="931">
        <v>0</v>
      </c>
      <c r="F94" s="932">
        <v>19825</v>
      </c>
      <c r="G94" s="933">
        <v>0</v>
      </c>
      <c r="H94" s="933">
        <v>58600.515463917502</v>
      </c>
      <c r="I94" s="933">
        <v>0</v>
      </c>
      <c r="J94" s="933">
        <v>8202</v>
      </c>
      <c r="K94" s="933">
        <v>0</v>
      </c>
      <c r="L94" s="933">
        <v>0</v>
      </c>
      <c r="M94" s="934">
        <v>0</v>
      </c>
      <c r="N94" s="935">
        <v>0</v>
      </c>
      <c r="O94" s="935">
        <v>0</v>
      </c>
      <c r="P94" s="912"/>
    </row>
    <row r="95" spans="1:16">
      <c r="A95" s="929" t="s">
        <v>3889</v>
      </c>
      <c r="B95" s="930">
        <v>0</v>
      </c>
      <c r="C95" s="931">
        <v>2122</v>
      </c>
      <c r="D95" s="931">
        <v>-113</v>
      </c>
      <c r="E95" s="931">
        <v>113</v>
      </c>
      <c r="F95" s="932">
        <v>0</v>
      </c>
      <c r="G95" s="933">
        <v>0</v>
      </c>
      <c r="H95" s="933">
        <v>0</v>
      </c>
      <c r="I95" s="933">
        <v>0</v>
      </c>
      <c r="J95" s="933">
        <v>0</v>
      </c>
      <c r="K95" s="933">
        <v>2064</v>
      </c>
      <c r="L95" s="933">
        <v>58</v>
      </c>
      <c r="M95" s="934">
        <v>18.622760800843</v>
      </c>
      <c r="N95" s="935">
        <v>0.126870389884088</v>
      </c>
      <c r="O95" s="935">
        <v>0.48029504741833501</v>
      </c>
      <c r="P95" s="912"/>
    </row>
    <row r="96" spans="1:16">
      <c r="A96" s="929" t="s">
        <v>3890</v>
      </c>
      <c r="B96" s="930">
        <v>2338</v>
      </c>
      <c r="C96" s="931">
        <v>14703</v>
      </c>
      <c r="D96" s="931">
        <v>-3785</v>
      </c>
      <c r="E96" s="931">
        <v>4586</v>
      </c>
      <c r="F96" s="932">
        <v>0</v>
      </c>
      <c r="G96" s="933">
        <v>0</v>
      </c>
      <c r="H96" s="933">
        <v>0</v>
      </c>
      <c r="I96" s="933">
        <v>0</v>
      </c>
      <c r="J96" s="933">
        <v>0</v>
      </c>
      <c r="K96" s="933">
        <v>15855</v>
      </c>
      <c r="L96" s="933">
        <v>385</v>
      </c>
      <c r="M96" s="934">
        <v>13.5744863013699</v>
      </c>
      <c r="N96" s="935">
        <v>0</v>
      </c>
      <c r="O96" s="935">
        <v>0</v>
      </c>
      <c r="P96" s="912"/>
    </row>
    <row r="97" spans="1:16">
      <c r="A97" s="924"/>
      <c r="B97" s="925"/>
      <c r="C97" s="926"/>
      <c r="D97" s="926"/>
      <c r="E97" s="926"/>
      <c r="F97" s="925"/>
      <c r="G97" s="926"/>
      <c r="H97" s="926"/>
      <c r="I97" s="926"/>
      <c r="J97" s="926"/>
      <c r="K97" s="926"/>
      <c r="L97" s="926"/>
      <c r="M97" s="927"/>
      <c r="N97" s="928"/>
      <c r="O97" s="928"/>
      <c r="P97" s="912"/>
    </row>
    <row r="98" spans="1:16">
      <c r="A98" s="917" t="s">
        <v>4208</v>
      </c>
      <c r="B98" s="918">
        <v>0</v>
      </c>
      <c r="C98" s="919">
        <v>10943</v>
      </c>
      <c r="D98" s="919">
        <v>0</v>
      </c>
      <c r="E98" s="919">
        <v>233</v>
      </c>
      <c r="F98" s="920">
        <v>197</v>
      </c>
      <c r="G98" s="921">
        <v>0</v>
      </c>
      <c r="H98" s="921">
        <v>0</v>
      </c>
      <c r="I98" s="921">
        <v>0</v>
      </c>
      <c r="J98" s="921">
        <v>0</v>
      </c>
      <c r="K98" s="921">
        <v>10164</v>
      </c>
      <c r="L98" s="921">
        <v>0</v>
      </c>
      <c r="M98" s="922">
        <v>72.933043554643803</v>
      </c>
      <c r="N98" s="923">
        <v>5.2679553038304503</v>
      </c>
      <c r="O98" s="923">
        <v>0.57145021074851998</v>
      </c>
      <c r="P98" s="912"/>
    </row>
    <row r="99" spans="1:16">
      <c r="A99" s="929" t="s">
        <v>3892</v>
      </c>
      <c r="B99" s="930">
        <v>0</v>
      </c>
      <c r="C99" s="931">
        <v>1377</v>
      </c>
      <c r="D99" s="931">
        <v>0</v>
      </c>
      <c r="E99" s="931">
        <v>74</v>
      </c>
      <c r="F99" s="932">
        <v>0</v>
      </c>
      <c r="G99" s="933">
        <v>0</v>
      </c>
      <c r="H99" s="933">
        <v>0</v>
      </c>
      <c r="I99" s="933">
        <v>0</v>
      </c>
      <c r="J99" s="933">
        <v>0</v>
      </c>
      <c r="K99" s="933">
        <v>1270</v>
      </c>
      <c r="L99" s="933">
        <v>33</v>
      </c>
      <c r="M99" s="934">
        <v>8.8101510361784303</v>
      </c>
      <c r="N99" s="935">
        <v>0.60221285563751303</v>
      </c>
      <c r="O99" s="935">
        <v>4.4608359676852803E-2</v>
      </c>
      <c r="P99" s="912"/>
    </row>
    <row r="100" spans="1:16">
      <c r="A100" s="929" t="s">
        <v>3893</v>
      </c>
      <c r="B100" s="930">
        <v>0</v>
      </c>
      <c r="C100" s="931">
        <v>800</v>
      </c>
      <c r="D100" s="931">
        <v>0</v>
      </c>
      <c r="E100" s="931">
        <v>43</v>
      </c>
      <c r="F100" s="932">
        <v>0</v>
      </c>
      <c r="G100" s="933">
        <v>0</v>
      </c>
      <c r="H100" s="933">
        <v>0</v>
      </c>
      <c r="I100" s="933">
        <v>0</v>
      </c>
      <c r="J100" s="933">
        <v>0</v>
      </c>
      <c r="K100" s="933">
        <v>722</v>
      </c>
      <c r="L100" s="933">
        <v>35</v>
      </c>
      <c r="M100" s="934">
        <v>4.99275553213909</v>
      </c>
      <c r="N100" s="935">
        <v>0.39783544081489303</v>
      </c>
      <c r="O100" s="935">
        <v>2.8530031612223401E-2</v>
      </c>
      <c r="P100" s="912"/>
    </row>
    <row r="101" spans="1:16">
      <c r="A101" s="929" t="s">
        <v>3894</v>
      </c>
      <c r="B101" s="930">
        <v>0</v>
      </c>
      <c r="C101" s="931">
        <v>458</v>
      </c>
      <c r="D101" s="931">
        <v>0</v>
      </c>
      <c r="E101" s="931">
        <v>0</v>
      </c>
      <c r="F101" s="932">
        <v>0</v>
      </c>
      <c r="G101" s="933">
        <v>0</v>
      </c>
      <c r="H101" s="933">
        <v>0</v>
      </c>
      <c r="I101" s="933">
        <v>0</v>
      </c>
      <c r="J101" s="933">
        <v>0</v>
      </c>
      <c r="K101" s="933">
        <v>417</v>
      </c>
      <c r="L101" s="933">
        <v>41</v>
      </c>
      <c r="M101" s="934">
        <v>3.1399499473129602</v>
      </c>
      <c r="N101" s="935">
        <v>0.19041095890411</v>
      </c>
      <c r="O101" s="935">
        <v>4.9433614330874599E-2</v>
      </c>
      <c r="P101" s="912"/>
    </row>
    <row r="102" spans="1:16">
      <c r="A102" s="929" t="s">
        <v>3895</v>
      </c>
      <c r="B102" s="930">
        <v>0</v>
      </c>
      <c r="C102" s="931">
        <v>2686</v>
      </c>
      <c r="D102" s="931">
        <v>0</v>
      </c>
      <c r="E102" s="931">
        <v>73</v>
      </c>
      <c r="F102" s="932">
        <v>197</v>
      </c>
      <c r="G102" s="933">
        <v>0</v>
      </c>
      <c r="H102" s="933">
        <v>0</v>
      </c>
      <c r="I102" s="933">
        <v>0</v>
      </c>
      <c r="J102" s="933">
        <v>0</v>
      </c>
      <c r="K102" s="933">
        <v>2342</v>
      </c>
      <c r="L102" s="933">
        <v>74</v>
      </c>
      <c r="M102" s="934">
        <v>16.863716192483299</v>
      </c>
      <c r="N102" s="935">
        <v>1.29048559887601</v>
      </c>
      <c r="O102" s="935">
        <v>6.6837899543379001E-2</v>
      </c>
      <c r="P102" s="912"/>
    </row>
    <row r="103" spans="1:16">
      <c r="A103" s="929" t="s">
        <v>3896</v>
      </c>
      <c r="B103" s="930">
        <v>0</v>
      </c>
      <c r="C103" s="931">
        <v>3046</v>
      </c>
      <c r="D103" s="931">
        <v>0</v>
      </c>
      <c r="E103" s="931">
        <v>1</v>
      </c>
      <c r="F103" s="932">
        <v>0</v>
      </c>
      <c r="G103" s="933">
        <v>0</v>
      </c>
      <c r="H103" s="933">
        <v>0</v>
      </c>
      <c r="I103" s="933">
        <v>0</v>
      </c>
      <c r="J103" s="933">
        <v>0</v>
      </c>
      <c r="K103" s="933">
        <v>2904</v>
      </c>
      <c r="L103" s="933">
        <v>141</v>
      </c>
      <c r="M103" s="934">
        <v>20.591675447839801</v>
      </c>
      <c r="N103" s="935">
        <v>1.41527924130664</v>
      </c>
      <c r="O103" s="935">
        <v>0.114752370916754</v>
      </c>
      <c r="P103" s="912"/>
    </row>
    <row r="104" spans="1:16">
      <c r="A104" s="929" t="s">
        <v>3897</v>
      </c>
      <c r="B104" s="930">
        <v>0</v>
      </c>
      <c r="C104" s="931">
        <v>0</v>
      </c>
      <c r="D104" s="931">
        <v>0</v>
      </c>
      <c r="E104" s="931">
        <v>0</v>
      </c>
      <c r="F104" s="932">
        <v>0</v>
      </c>
      <c r="G104" s="933">
        <v>0</v>
      </c>
      <c r="H104" s="933">
        <v>0</v>
      </c>
      <c r="I104" s="933">
        <v>0</v>
      </c>
      <c r="J104" s="933">
        <v>0</v>
      </c>
      <c r="K104" s="933">
        <v>0</v>
      </c>
      <c r="L104" s="933">
        <v>0</v>
      </c>
      <c r="M104" s="934">
        <v>0</v>
      </c>
      <c r="N104" s="935">
        <v>0</v>
      </c>
      <c r="O104" s="935">
        <v>0</v>
      </c>
      <c r="P104" s="912"/>
    </row>
    <row r="105" spans="1:16">
      <c r="A105" s="929" t="s">
        <v>3898</v>
      </c>
      <c r="B105" s="930">
        <v>0</v>
      </c>
      <c r="C105" s="931">
        <v>35</v>
      </c>
      <c r="D105" s="931">
        <v>0</v>
      </c>
      <c r="E105" s="931">
        <v>0</v>
      </c>
      <c r="F105" s="932">
        <v>0</v>
      </c>
      <c r="G105" s="933">
        <v>0</v>
      </c>
      <c r="H105" s="933">
        <v>0</v>
      </c>
      <c r="I105" s="933">
        <v>0</v>
      </c>
      <c r="J105" s="933">
        <v>0</v>
      </c>
      <c r="K105" s="933">
        <v>35</v>
      </c>
      <c r="L105" s="933">
        <v>0</v>
      </c>
      <c r="M105" s="934">
        <v>0.23511591148577499</v>
      </c>
      <c r="N105" s="935">
        <v>1.58280646294345E-2</v>
      </c>
      <c r="O105" s="935">
        <v>1.38303477344573E-3</v>
      </c>
      <c r="P105" s="912"/>
    </row>
    <row r="106" spans="1:16">
      <c r="A106" s="929" t="s">
        <v>3899</v>
      </c>
      <c r="B106" s="930">
        <v>0</v>
      </c>
      <c r="C106" s="931">
        <v>0</v>
      </c>
      <c r="D106" s="931">
        <v>0</v>
      </c>
      <c r="E106" s="931">
        <v>0</v>
      </c>
      <c r="F106" s="932">
        <v>0</v>
      </c>
      <c r="G106" s="933">
        <v>0</v>
      </c>
      <c r="H106" s="933">
        <v>0</v>
      </c>
      <c r="I106" s="933">
        <v>0</v>
      </c>
      <c r="J106" s="933">
        <v>0</v>
      </c>
      <c r="K106" s="933">
        <v>0</v>
      </c>
      <c r="L106" s="933">
        <v>0</v>
      </c>
      <c r="M106" s="934">
        <v>0</v>
      </c>
      <c r="N106" s="935">
        <v>0</v>
      </c>
      <c r="O106" s="935">
        <v>0</v>
      </c>
      <c r="P106" s="912"/>
    </row>
    <row r="107" spans="1:16">
      <c r="A107" s="929" t="s">
        <v>3901</v>
      </c>
      <c r="B107" s="930">
        <v>0</v>
      </c>
      <c r="C107" s="931">
        <v>2438</v>
      </c>
      <c r="D107" s="931">
        <v>0</v>
      </c>
      <c r="E107" s="931">
        <v>41</v>
      </c>
      <c r="F107" s="932">
        <v>0</v>
      </c>
      <c r="G107" s="933">
        <v>0</v>
      </c>
      <c r="H107" s="933">
        <v>0</v>
      </c>
      <c r="I107" s="933">
        <v>0</v>
      </c>
      <c r="J107" s="933">
        <v>0</v>
      </c>
      <c r="K107" s="933">
        <v>2373.0000000033801</v>
      </c>
      <c r="L107" s="933">
        <v>24</v>
      </c>
      <c r="M107" s="934">
        <v>17.5036880927541</v>
      </c>
      <c r="N107" s="935">
        <v>1.3075671759765699</v>
      </c>
      <c r="O107" s="935">
        <v>0.25526211801933102</v>
      </c>
      <c r="P107" s="912"/>
    </row>
    <row r="108" spans="1:16">
      <c r="A108" s="929" t="s">
        <v>3902</v>
      </c>
      <c r="B108" s="930">
        <v>0</v>
      </c>
      <c r="C108" s="931">
        <v>103</v>
      </c>
      <c r="D108" s="931">
        <v>0</v>
      </c>
      <c r="E108" s="931">
        <v>1</v>
      </c>
      <c r="F108" s="932">
        <v>0</v>
      </c>
      <c r="G108" s="933">
        <v>0</v>
      </c>
      <c r="H108" s="933">
        <v>0</v>
      </c>
      <c r="I108" s="933">
        <v>0</v>
      </c>
      <c r="J108" s="933">
        <v>0</v>
      </c>
      <c r="K108" s="933">
        <v>101</v>
      </c>
      <c r="L108" s="933">
        <v>1</v>
      </c>
      <c r="M108" s="934">
        <v>0.79599139445029898</v>
      </c>
      <c r="N108" s="935">
        <v>4.8335967685282803E-2</v>
      </c>
      <c r="O108" s="935">
        <v>1.06427818756586E-2</v>
      </c>
      <c r="P108" s="912"/>
    </row>
    <row r="109" spans="1:16">
      <c r="A109" s="929" t="s">
        <v>3903</v>
      </c>
      <c r="B109" s="930">
        <v>0</v>
      </c>
      <c r="C109" s="931">
        <v>0</v>
      </c>
      <c r="D109" s="931">
        <v>0</v>
      </c>
      <c r="E109" s="931">
        <v>0</v>
      </c>
      <c r="F109" s="932">
        <v>0</v>
      </c>
      <c r="G109" s="933">
        <v>0</v>
      </c>
      <c r="H109" s="933">
        <v>0</v>
      </c>
      <c r="I109" s="933">
        <v>0</v>
      </c>
      <c r="J109" s="933">
        <v>0</v>
      </c>
      <c r="K109" s="933">
        <v>0</v>
      </c>
      <c r="L109" s="933">
        <v>0</v>
      </c>
      <c r="M109" s="934">
        <v>0</v>
      </c>
      <c r="N109" s="935">
        <v>0</v>
      </c>
      <c r="O109" s="935">
        <v>0</v>
      </c>
      <c r="P109" s="912"/>
    </row>
    <row r="110" spans="1:16">
      <c r="A110" s="924"/>
      <c r="B110" s="925"/>
      <c r="C110" s="926"/>
      <c r="D110" s="926"/>
      <c r="E110" s="926"/>
      <c r="F110" s="925"/>
      <c r="G110" s="926"/>
      <c r="H110" s="926"/>
      <c r="I110" s="926"/>
      <c r="J110" s="926"/>
      <c r="K110" s="926"/>
      <c r="L110" s="926"/>
      <c r="M110" s="927"/>
      <c r="N110" s="928"/>
      <c r="O110" s="928"/>
      <c r="P110" s="912"/>
    </row>
    <row r="111" spans="1:16">
      <c r="A111" s="917" t="s">
        <v>4209</v>
      </c>
      <c r="B111" s="918">
        <v>4</v>
      </c>
      <c r="C111" s="919">
        <v>706</v>
      </c>
      <c r="D111" s="919">
        <v>0</v>
      </c>
      <c r="E111" s="919">
        <v>2</v>
      </c>
      <c r="F111" s="920">
        <v>0</v>
      </c>
      <c r="G111" s="921">
        <v>0</v>
      </c>
      <c r="H111" s="921">
        <v>0</v>
      </c>
      <c r="I111" s="921">
        <v>0</v>
      </c>
      <c r="J111" s="921">
        <v>0</v>
      </c>
      <c r="K111" s="921">
        <v>685</v>
      </c>
      <c r="L111" s="921">
        <v>0</v>
      </c>
      <c r="M111" s="922">
        <v>8.8387442922374397</v>
      </c>
      <c r="N111" s="923">
        <v>0.25865061907270798</v>
      </c>
      <c r="O111" s="923">
        <v>0.75799124077976798</v>
      </c>
      <c r="P111" s="912"/>
    </row>
    <row r="112" spans="1:16">
      <c r="A112" s="929" t="s">
        <v>3905</v>
      </c>
      <c r="B112" s="930">
        <v>0</v>
      </c>
      <c r="C112" s="931">
        <v>1</v>
      </c>
      <c r="D112" s="931">
        <v>0</v>
      </c>
      <c r="E112" s="931">
        <v>0</v>
      </c>
      <c r="F112" s="932">
        <v>0</v>
      </c>
      <c r="G112" s="933">
        <v>0</v>
      </c>
      <c r="H112" s="933">
        <v>0</v>
      </c>
      <c r="I112" s="933">
        <v>0</v>
      </c>
      <c r="J112" s="933">
        <v>0</v>
      </c>
      <c r="K112" s="933">
        <v>1</v>
      </c>
      <c r="L112" s="933">
        <v>0</v>
      </c>
      <c r="M112" s="934">
        <v>5.3565156304882303E-3</v>
      </c>
      <c r="N112" s="935">
        <v>1.7650158061117001E-4</v>
      </c>
      <c r="O112" s="935">
        <v>4.6276782578152399E-4</v>
      </c>
      <c r="P112" s="912"/>
    </row>
    <row r="113" spans="1:16">
      <c r="A113" s="929" t="s">
        <v>3906</v>
      </c>
      <c r="B113" s="930">
        <v>0</v>
      </c>
      <c r="C113" s="931">
        <v>4</v>
      </c>
      <c r="D113" s="931">
        <v>0</v>
      </c>
      <c r="E113" s="931">
        <v>0</v>
      </c>
      <c r="F113" s="932">
        <v>0</v>
      </c>
      <c r="G113" s="933">
        <v>0</v>
      </c>
      <c r="H113" s="933">
        <v>0</v>
      </c>
      <c r="I113" s="933">
        <v>0</v>
      </c>
      <c r="J113" s="933">
        <v>0</v>
      </c>
      <c r="K113" s="933">
        <v>4</v>
      </c>
      <c r="L113" s="933">
        <v>0</v>
      </c>
      <c r="M113" s="934">
        <v>1.572708113804E-2</v>
      </c>
      <c r="N113" s="935">
        <v>4.58377239199157E-4</v>
      </c>
      <c r="O113" s="935">
        <v>1.2328767123287699E-3</v>
      </c>
      <c r="P113" s="912"/>
    </row>
    <row r="114" spans="1:16">
      <c r="A114" s="929" t="s">
        <v>3907</v>
      </c>
      <c r="B114" s="930">
        <v>0</v>
      </c>
      <c r="C114" s="931">
        <v>0</v>
      </c>
      <c r="D114" s="931">
        <v>0</v>
      </c>
      <c r="E114" s="931">
        <v>0</v>
      </c>
      <c r="F114" s="932">
        <v>0</v>
      </c>
      <c r="G114" s="933">
        <v>0</v>
      </c>
      <c r="H114" s="933">
        <v>0</v>
      </c>
      <c r="I114" s="933">
        <v>0</v>
      </c>
      <c r="J114" s="933">
        <v>0</v>
      </c>
      <c r="K114" s="933">
        <v>0</v>
      </c>
      <c r="L114" s="933">
        <v>0</v>
      </c>
      <c r="M114" s="934">
        <v>0</v>
      </c>
      <c r="N114" s="935">
        <v>0</v>
      </c>
      <c r="O114" s="935">
        <v>0</v>
      </c>
      <c r="P114" s="912"/>
    </row>
    <row r="115" spans="1:16">
      <c r="A115" s="929" t="s">
        <v>3908</v>
      </c>
      <c r="B115" s="930">
        <v>0</v>
      </c>
      <c r="C115" s="931">
        <v>1</v>
      </c>
      <c r="D115" s="931">
        <v>0</v>
      </c>
      <c r="E115" s="931">
        <v>0</v>
      </c>
      <c r="F115" s="932">
        <v>0</v>
      </c>
      <c r="G115" s="933">
        <v>0</v>
      </c>
      <c r="H115" s="933">
        <v>0</v>
      </c>
      <c r="I115" s="933">
        <v>0</v>
      </c>
      <c r="J115" s="933">
        <v>0</v>
      </c>
      <c r="K115" s="933">
        <v>1</v>
      </c>
      <c r="L115" s="933">
        <v>0</v>
      </c>
      <c r="M115" s="934">
        <v>5.9584650509308E-3</v>
      </c>
      <c r="N115" s="935">
        <v>1.29610115911486E-4</v>
      </c>
      <c r="O115" s="935">
        <v>5.5984369511766804E-4</v>
      </c>
      <c r="P115" s="912"/>
    </row>
    <row r="116" spans="1:16">
      <c r="A116" s="929" t="s">
        <v>3909</v>
      </c>
      <c r="B116" s="930">
        <v>4</v>
      </c>
      <c r="C116" s="931">
        <v>16</v>
      </c>
      <c r="D116" s="931">
        <v>0</v>
      </c>
      <c r="E116" s="931">
        <v>0</v>
      </c>
      <c r="F116" s="932">
        <v>0</v>
      </c>
      <c r="G116" s="933">
        <v>0</v>
      </c>
      <c r="H116" s="933">
        <v>0</v>
      </c>
      <c r="I116" s="933">
        <v>0</v>
      </c>
      <c r="J116" s="933">
        <v>0</v>
      </c>
      <c r="K116" s="933">
        <v>19</v>
      </c>
      <c r="L116" s="933">
        <v>1</v>
      </c>
      <c r="M116" s="934">
        <v>0.12840182648401799</v>
      </c>
      <c r="N116" s="935">
        <v>4.51141552511416E-3</v>
      </c>
      <c r="O116" s="935">
        <v>1.0410958904109599E-2</v>
      </c>
      <c r="P116" s="912"/>
    </row>
    <row r="117" spans="1:16">
      <c r="A117" s="929" t="s">
        <v>3910</v>
      </c>
      <c r="B117" s="930">
        <v>0</v>
      </c>
      <c r="C117" s="931">
        <v>1</v>
      </c>
      <c r="D117" s="931">
        <v>0</v>
      </c>
      <c r="E117" s="931">
        <v>0</v>
      </c>
      <c r="F117" s="932">
        <v>0</v>
      </c>
      <c r="G117" s="933">
        <v>0</v>
      </c>
      <c r="H117" s="933">
        <v>0</v>
      </c>
      <c r="I117" s="933">
        <v>0</v>
      </c>
      <c r="J117" s="933">
        <v>0</v>
      </c>
      <c r="K117" s="933">
        <v>1</v>
      </c>
      <c r="L117" s="933">
        <v>0</v>
      </c>
      <c r="M117" s="934">
        <v>6.8361433087460498E-3</v>
      </c>
      <c r="N117" s="935">
        <v>1.59048998946259E-4</v>
      </c>
      <c r="O117" s="935">
        <v>6.4311116965226503E-4</v>
      </c>
      <c r="P117" s="912"/>
    </row>
    <row r="118" spans="1:16">
      <c r="A118" s="929" t="s">
        <v>3911</v>
      </c>
      <c r="B118" s="930">
        <v>0</v>
      </c>
      <c r="C118" s="931">
        <v>0</v>
      </c>
      <c r="D118" s="931">
        <v>0</v>
      </c>
      <c r="E118" s="931">
        <v>0</v>
      </c>
      <c r="F118" s="932">
        <v>0</v>
      </c>
      <c r="G118" s="933">
        <v>0</v>
      </c>
      <c r="H118" s="933">
        <v>0</v>
      </c>
      <c r="I118" s="933">
        <v>0</v>
      </c>
      <c r="J118" s="933">
        <v>0</v>
      </c>
      <c r="K118" s="933">
        <v>0</v>
      </c>
      <c r="L118" s="933">
        <v>0</v>
      </c>
      <c r="M118" s="934">
        <v>0</v>
      </c>
      <c r="N118" s="935">
        <v>0</v>
      </c>
      <c r="O118" s="935">
        <v>0</v>
      </c>
      <c r="P118" s="912"/>
    </row>
    <row r="119" spans="1:16">
      <c r="A119" s="929" t="s">
        <v>3912</v>
      </c>
      <c r="B119" s="930">
        <v>0</v>
      </c>
      <c r="C119" s="931">
        <v>14</v>
      </c>
      <c r="D119" s="931">
        <v>0</v>
      </c>
      <c r="E119" s="931">
        <v>0</v>
      </c>
      <c r="F119" s="932">
        <v>0</v>
      </c>
      <c r="G119" s="933">
        <v>0</v>
      </c>
      <c r="H119" s="933">
        <v>0</v>
      </c>
      <c r="I119" s="933">
        <v>0</v>
      </c>
      <c r="J119" s="933">
        <v>0</v>
      </c>
      <c r="K119" s="933">
        <v>13</v>
      </c>
      <c r="L119" s="933">
        <v>1</v>
      </c>
      <c r="M119" s="934">
        <v>0</v>
      </c>
      <c r="N119" s="935">
        <v>0</v>
      </c>
      <c r="O119" s="935">
        <v>0</v>
      </c>
      <c r="P119" s="912"/>
    </row>
    <row r="120" spans="1:16">
      <c r="A120" s="929" t="s">
        <v>3913</v>
      </c>
      <c r="B120" s="930">
        <v>0</v>
      </c>
      <c r="C120" s="931">
        <v>0</v>
      </c>
      <c r="D120" s="931">
        <v>0</v>
      </c>
      <c r="E120" s="931">
        <v>0</v>
      </c>
      <c r="F120" s="932">
        <v>0</v>
      </c>
      <c r="G120" s="933">
        <v>0</v>
      </c>
      <c r="H120" s="933">
        <v>0</v>
      </c>
      <c r="I120" s="933">
        <v>0</v>
      </c>
      <c r="J120" s="933">
        <v>0</v>
      </c>
      <c r="K120" s="933">
        <v>0</v>
      </c>
      <c r="L120" s="933">
        <v>0</v>
      </c>
      <c r="M120" s="934">
        <v>0</v>
      </c>
      <c r="N120" s="935">
        <v>0</v>
      </c>
      <c r="O120" s="935">
        <v>0</v>
      </c>
      <c r="P120" s="912"/>
    </row>
    <row r="121" spans="1:16">
      <c r="A121" s="929" t="s">
        <v>3914</v>
      </c>
      <c r="B121" s="930">
        <v>0</v>
      </c>
      <c r="C121" s="931">
        <v>2</v>
      </c>
      <c r="D121" s="931">
        <v>0</v>
      </c>
      <c r="E121" s="931">
        <v>0</v>
      </c>
      <c r="F121" s="932">
        <v>0</v>
      </c>
      <c r="G121" s="933">
        <v>0</v>
      </c>
      <c r="H121" s="933">
        <v>0</v>
      </c>
      <c r="I121" s="933">
        <v>0</v>
      </c>
      <c r="J121" s="933">
        <v>0</v>
      </c>
      <c r="K121" s="933">
        <v>2</v>
      </c>
      <c r="L121" s="933">
        <v>0</v>
      </c>
      <c r="M121" s="934">
        <v>1.37710748155954E-2</v>
      </c>
      <c r="N121" s="935">
        <v>2.4104320337197101E-4</v>
      </c>
      <c r="O121" s="935">
        <v>1.3316649104320301E-3</v>
      </c>
      <c r="P121" s="912"/>
    </row>
    <row r="122" spans="1:16">
      <c r="A122" s="929" t="s">
        <v>3915</v>
      </c>
      <c r="B122" s="930">
        <v>0</v>
      </c>
      <c r="C122" s="931">
        <v>299</v>
      </c>
      <c r="D122" s="931">
        <v>0</v>
      </c>
      <c r="E122" s="931">
        <v>0</v>
      </c>
      <c r="F122" s="932">
        <v>0</v>
      </c>
      <c r="G122" s="933">
        <v>0</v>
      </c>
      <c r="H122" s="933">
        <v>0</v>
      </c>
      <c r="I122" s="933">
        <v>0</v>
      </c>
      <c r="J122" s="933">
        <v>0</v>
      </c>
      <c r="K122" s="933">
        <v>291</v>
      </c>
      <c r="L122" s="933">
        <v>8</v>
      </c>
      <c r="M122" s="934">
        <v>3.8968651211801899</v>
      </c>
      <c r="N122" s="935">
        <v>0.128404899894626</v>
      </c>
      <c r="O122" s="935">
        <v>0.33666359325605899</v>
      </c>
      <c r="P122" s="912"/>
    </row>
    <row r="123" spans="1:16">
      <c r="A123" s="929" t="s">
        <v>3916</v>
      </c>
      <c r="B123" s="930">
        <v>0</v>
      </c>
      <c r="C123" s="931">
        <v>3</v>
      </c>
      <c r="D123" s="931">
        <v>0</v>
      </c>
      <c r="E123" s="931">
        <v>0</v>
      </c>
      <c r="F123" s="932">
        <v>0</v>
      </c>
      <c r="G123" s="933">
        <v>0</v>
      </c>
      <c r="H123" s="933">
        <v>0</v>
      </c>
      <c r="I123" s="933">
        <v>0</v>
      </c>
      <c r="J123" s="933">
        <v>0</v>
      </c>
      <c r="K123" s="933">
        <v>3</v>
      </c>
      <c r="L123" s="933">
        <v>0</v>
      </c>
      <c r="M123" s="934">
        <v>4.3598524762908299E-2</v>
      </c>
      <c r="N123" s="935">
        <v>9.4836670179135904E-4</v>
      </c>
      <c r="O123" s="935">
        <v>4.0964172813487904E-3</v>
      </c>
      <c r="P123" s="912"/>
    </row>
    <row r="124" spans="1:16">
      <c r="A124" s="929" t="s">
        <v>3917</v>
      </c>
      <c r="B124" s="930">
        <v>0</v>
      </c>
      <c r="C124" s="931">
        <v>137</v>
      </c>
      <c r="D124" s="931">
        <v>0</v>
      </c>
      <c r="E124" s="931">
        <v>0</v>
      </c>
      <c r="F124" s="932">
        <v>0</v>
      </c>
      <c r="G124" s="933">
        <v>0</v>
      </c>
      <c r="H124" s="933">
        <v>0</v>
      </c>
      <c r="I124" s="933">
        <v>0</v>
      </c>
      <c r="J124" s="933">
        <v>0</v>
      </c>
      <c r="K124" s="933">
        <v>133</v>
      </c>
      <c r="L124" s="933">
        <v>4</v>
      </c>
      <c r="M124" s="934">
        <v>1.74308482613277</v>
      </c>
      <c r="N124" s="935">
        <v>5.0803477344573203E-2</v>
      </c>
      <c r="O124" s="935">
        <v>0.136643835616438</v>
      </c>
      <c r="P124" s="912"/>
    </row>
    <row r="125" spans="1:16">
      <c r="A125" s="929" t="s">
        <v>3918</v>
      </c>
      <c r="B125" s="930">
        <v>0</v>
      </c>
      <c r="C125" s="931">
        <v>1</v>
      </c>
      <c r="D125" s="931">
        <v>0</v>
      </c>
      <c r="E125" s="931">
        <v>0</v>
      </c>
      <c r="F125" s="932">
        <v>0</v>
      </c>
      <c r="G125" s="933">
        <v>0</v>
      </c>
      <c r="H125" s="933">
        <v>0</v>
      </c>
      <c r="I125" s="933">
        <v>0</v>
      </c>
      <c r="J125" s="933">
        <v>0</v>
      </c>
      <c r="K125" s="933">
        <v>1</v>
      </c>
      <c r="L125" s="933">
        <v>0</v>
      </c>
      <c r="M125" s="934">
        <v>1.5081664910432E-2</v>
      </c>
      <c r="N125" s="935">
        <v>3.0734106076571802E-4</v>
      </c>
      <c r="O125" s="935">
        <v>1.4598700386371599E-3</v>
      </c>
      <c r="P125" s="912"/>
    </row>
    <row r="126" spans="1:16">
      <c r="A126" s="929" t="s">
        <v>3919</v>
      </c>
      <c r="B126" s="930">
        <v>0</v>
      </c>
      <c r="C126" s="931">
        <v>22</v>
      </c>
      <c r="D126" s="931">
        <v>0</v>
      </c>
      <c r="E126" s="931">
        <v>0</v>
      </c>
      <c r="F126" s="932">
        <v>0</v>
      </c>
      <c r="G126" s="933">
        <v>0</v>
      </c>
      <c r="H126" s="933">
        <v>0</v>
      </c>
      <c r="I126" s="933">
        <v>0</v>
      </c>
      <c r="J126" s="933">
        <v>0</v>
      </c>
      <c r="K126" s="933">
        <v>22</v>
      </c>
      <c r="L126" s="933">
        <v>0</v>
      </c>
      <c r="M126" s="934">
        <v>0.33421145064980701</v>
      </c>
      <c r="N126" s="935">
        <v>7.7757288373726703E-3</v>
      </c>
      <c r="O126" s="935">
        <v>3.1440990516332999E-2</v>
      </c>
      <c r="P126" s="912"/>
    </row>
    <row r="127" spans="1:16">
      <c r="A127" s="929" t="s">
        <v>3920</v>
      </c>
      <c r="B127" s="930">
        <v>0</v>
      </c>
      <c r="C127" s="931">
        <v>205</v>
      </c>
      <c r="D127" s="931">
        <v>0</v>
      </c>
      <c r="E127" s="931">
        <v>2</v>
      </c>
      <c r="F127" s="932">
        <v>0</v>
      </c>
      <c r="G127" s="933">
        <v>0</v>
      </c>
      <c r="H127" s="933">
        <v>0</v>
      </c>
      <c r="I127" s="933">
        <v>0</v>
      </c>
      <c r="J127" s="933">
        <v>0</v>
      </c>
      <c r="K127" s="933">
        <v>194</v>
      </c>
      <c r="L127" s="933">
        <v>9</v>
      </c>
      <c r="M127" s="934">
        <v>2.62985159817352</v>
      </c>
      <c r="N127" s="935">
        <v>6.4734808570425004E-2</v>
      </c>
      <c r="O127" s="935">
        <v>0.23304531085353</v>
      </c>
      <c r="P127" s="912"/>
    </row>
    <row r="128" spans="1:16">
      <c r="A128" s="924"/>
      <c r="B128" s="925"/>
      <c r="C128" s="926"/>
      <c r="D128" s="926"/>
      <c r="E128" s="926"/>
      <c r="F128" s="925"/>
      <c r="G128" s="926"/>
      <c r="H128" s="926"/>
      <c r="I128" s="926"/>
      <c r="J128" s="926"/>
      <c r="K128" s="926"/>
      <c r="L128" s="926"/>
      <c r="M128" s="927"/>
      <c r="N128" s="928"/>
      <c r="O128" s="928"/>
      <c r="P128" s="912"/>
    </row>
    <row r="129" spans="1:16">
      <c r="A129" s="917" t="s">
        <v>4210</v>
      </c>
      <c r="B129" s="918">
        <v>1480</v>
      </c>
      <c r="C129" s="919">
        <v>5574</v>
      </c>
      <c r="D129" s="919">
        <v>32</v>
      </c>
      <c r="E129" s="919">
        <v>138</v>
      </c>
      <c r="F129" s="920">
        <v>226</v>
      </c>
      <c r="G129" s="921">
        <v>5</v>
      </c>
      <c r="H129" s="921">
        <v>206</v>
      </c>
      <c r="I129" s="921">
        <v>71</v>
      </c>
      <c r="J129" s="921">
        <v>3</v>
      </c>
      <c r="K129" s="921">
        <v>6207</v>
      </c>
      <c r="L129" s="921">
        <v>0</v>
      </c>
      <c r="M129" s="922">
        <v>38.944985420612298</v>
      </c>
      <c r="N129" s="923">
        <v>1.5347603572372901</v>
      </c>
      <c r="O129" s="923">
        <v>3.0652100331455099</v>
      </c>
      <c r="P129" s="912"/>
    </row>
    <row r="130" spans="1:16">
      <c r="A130" s="929" t="s">
        <v>3922</v>
      </c>
      <c r="B130" s="930">
        <v>0</v>
      </c>
      <c r="C130" s="931">
        <v>157</v>
      </c>
      <c r="D130" s="931">
        <v>0</v>
      </c>
      <c r="E130" s="931">
        <v>0</v>
      </c>
      <c r="F130" s="932">
        <v>50</v>
      </c>
      <c r="G130" s="933">
        <v>0</v>
      </c>
      <c r="H130" s="933">
        <v>0</v>
      </c>
      <c r="I130" s="933">
        <v>0</v>
      </c>
      <c r="J130" s="933">
        <v>0</v>
      </c>
      <c r="K130" s="933">
        <v>93</v>
      </c>
      <c r="L130" s="933">
        <v>14</v>
      </c>
      <c r="M130" s="934">
        <v>0.82889884088514199</v>
      </c>
      <c r="N130" s="935">
        <v>6.9619336143308702E-2</v>
      </c>
      <c r="O130" s="935">
        <v>4.0219968387776597E-2</v>
      </c>
      <c r="P130" s="912"/>
    </row>
    <row r="131" spans="1:16">
      <c r="A131" s="929" t="s">
        <v>3923</v>
      </c>
      <c r="B131" s="930">
        <v>348</v>
      </c>
      <c r="C131" s="931">
        <v>464</v>
      </c>
      <c r="D131" s="931">
        <v>0</v>
      </c>
      <c r="E131" s="931">
        <v>0</v>
      </c>
      <c r="F131" s="932">
        <v>0</v>
      </c>
      <c r="G131" s="933">
        <v>5</v>
      </c>
      <c r="H131" s="933">
        <v>297.142857142857</v>
      </c>
      <c r="I131" s="933">
        <v>15</v>
      </c>
      <c r="J131" s="933">
        <v>0</v>
      </c>
      <c r="K131" s="933">
        <v>484</v>
      </c>
      <c r="L131" s="933">
        <v>11</v>
      </c>
      <c r="M131" s="934">
        <v>4.4282727432384998</v>
      </c>
      <c r="N131" s="935">
        <v>0.18633447488584501</v>
      </c>
      <c r="O131" s="935">
        <v>0.35531796628029499</v>
      </c>
      <c r="P131" s="912"/>
    </row>
    <row r="132" spans="1:16">
      <c r="A132" s="929" t="s">
        <v>3924</v>
      </c>
      <c r="B132" s="930">
        <v>0</v>
      </c>
      <c r="C132" s="931">
        <v>4</v>
      </c>
      <c r="D132" s="931">
        <v>1</v>
      </c>
      <c r="E132" s="931">
        <v>0</v>
      </c>
      <c r="F132" s="932">
        <v>0</v>
      </c>
      <c r="G132" s="933">
        <v>0</v>
      </c>
      <c r="H132" s="933">
        <v>0</v>
      </c>
      <c r="I132" s="933">
        <v>0</v>
      </c>
      <c r="J132" s="933">
        <v>3</v>
      </c>
      <c r="K132" s="933">
        <v>0</v>
      </c>
      <c r="L132" s="933">
        <v>0</v>
      </c>
      <c r="M132" s="934">
        <v>0</v>
      </c>
      <c r="N132" s="935">
        <v>0</v>
      </c>
      <c r="O132" s="935">
        <v>0</v>
      </c>
      <c r="P132" s="912"/>
    </row>
    <row r="133" spans="1:16">
      <c r="A133" s="929" t="s">
        <v>3925</v>
      </c>
      <c r="B133" s="930">
        <v>0</v>
      </c>
      <c r="C133" s="931">
        <v>39</v>
      </c>
      <c r="D133" s="931">
        <v>7.2229283793693497</v>
      </c>
      <c r="E133" s="931">
        <v>0</v>
      </c>
      <c r="F133" s="932">
        <v>0</v>
      </c>
      <c r="G133" s="933">
        <v>0</v>
      </c>
      <c r="H133" s="933">
        <v>31.7770716206307</v>
      </c>
      <c r="I133" s="933">
        <v>0</v>
      </c>
      <c r="J133" s="933">
        <v>0</v>
      </c>
      <c r="K133" s="933">
        <v>0</v>
      </c>
      <c r="L133" s="933">
        <v>0</v>
      </c>
      <c r="M133" s="934">
        <v>0</v>
      </c>
      <c r="N133" s="935">
        <v>0</v>
      </c>
      <c r="O133" s="935">
        <v>0</v>
      </c>
      <c r="P133" s="912"/>
    </row>
    <row r="134" spans="1:16">
      <c r="A134" s="929" t="s">
        <v>3926</v>
      </c>
      <c r="B134" s="930">
        <v>0</v>
      </c>
      <c r="C134" s="931">
        <v>124</v>
      </c>
      <c r="D134" s="931">
        <v>0</v>
      </c>
      <c r="E134" s="931">
        <v>1</v>
      </c>
      <c r="F134" s="932">
        <v>0</v>
      </c>
      <c r="G134" s="933">
        <v>0</v>
      </c>
      <c r="H134" s="933">
        <v>0</v>
      </c>
      <c r="I134" s="933">
        <v>0</v>
      </c>
      <c r="J134" s="933">
        <v>0</v>
      </c>
      <c r="K134" s="933">
        <v>120</v>
      </c>
      <c r="L134" s="933">
        <v>3</v>
      </c>
      <c r="M134" s="934">
        <v>1.3777660695468901</v>
      </c>
      <c r="N134" s="935">
        <v>6.1116965226554298E-2</v>
      </c>
      <c r="O134" s="935">
        <v>0.100368809272919</v>
      </c>
      <c r="P134" s="912"/>
    </row>
    <row r="135" spans="1:16">
      <c r="A135" s="929" t="s">
        <v>3927</v>
      </c>
      <c r="B135" s="930">
        <v>0</v>
      </c>
      <c r="C135" s="931">
        <v>0</v>
      </c>
      <c r="D135" s="931">
        <v>0</v>
      </c>
      <c r="E135" s="931">
        <v>0</v>
      </c>
      <c r="F135" s="932">
        <v>0</v>
      </c>
      <c r="G135" s="933">
        <v>0</v>
      </c>
      <c r="H135" s="933">
        <v>0</v>
      </c>
      <c r="I135" s="933">
        <v>0</v>
      </c>
      <c r="J135" s="933">
        <v>0</v>
      </c>
      <c r="K135" s="933">
        <v>0</v>
      </c>
      <c r="L135" s="933">
        <v>0</v>
      </c>
      <c r="M135" s="934">
        <v>0</v>
      </c>
      <c r="N135" s="935">
        <v>0</v>
      </c>
      <c r="O135" s="935">
        <v>0</v>
      </c>
      <c r="P135" s="912"/>
    </row>
    <row r="136" spans="1:16">
      <c r="A136" s="929" t="s">
        <v>3928</v>
      </c>
      <c r="B136" s="930">
        <v>0</v>
      </c>
      <c r="C136" s="931">
        <v>164</v>
      </c>
      <c r="D136" s="931">
        <v>0</v>
      </c>
      <c r="E136" s="931">
        <v>1</v>
      </c>
      <c r="F136" s="932">
        <v>67.657015590200402</v>
      </c>
      <c r="G136" s="933">
        <v>0</v>
      </c>
      <c r="H136" s="933">
        <v>0</v>
      </c>
      <c r="I136" s="933">
        <v>0</v>
      </c>
      <c r="J136" s="933">
        <v>0</v>
      </c>
      <c r="K136" s="933">
        <v>92.342984409799598</v>
      </c>
      <c r="L136" s="933">
        <v>3</v>
      </c>
      <c r="M136" s="934">
        <v>1.18591161485188</v>
      </c>
      <c r="N136" s="935">
        <v>3.9935827030054702E-2</v>
      </c>
      <c r="O136" s="935">
        <v>0.10014364747638101</v>
      </c>
      <c r="P136" s="912"/>
    </row>
    <row r="137" spans="1:16">
      <c r="A137" s="929" t="s">
        <v>3929</v>
      </c>
      <c r="B137" s="930">
        <v>0</v>
      </c>
      <c r="C137" s="931">
        <v>297</v>
      </c>
      <c r="D137" s="931">
        <v>0</v>
      </c>
      <c r="E137" s="931">
        <v>0</v>
      </c>
      <c r="F137" s="932">
        <v>88</v>
      </c>
      <c r="G137" s="933">
        <v>0</v>
      </c>
      <c r="H137" s="933">
        <v>0</v>
      </c>
      <c r="I137" s="933">
        <v>0</v>
      </c>
      <c r="J137" s="933">
        <v>0</v>
      </c>
      <c r="K137" s="933">
        <v>206</v>
      </c>
      <c r="L137" s="933">
        <v>3</v>
      </c>
      <c r="M137" s="934">
        <v>2.0893045310853502</v>
      </c>
      <c r="N137" s="935">
        <v>7.1384571478749603E-2</v>
      </c>
      <c r="O137" s="935">
        <v>0.17376049350193201</v>
      </c>
      <c r="P137" s="912"/>
    </row>
    <row r="138" spans="1:16">
      <c r="A138" s="929" t="s">
        <v>3930</v>
      </c>
      <c r="B138" s="930">
        <v>0</v>
      </c>
      <c r="C138" s="931">
        <v>0</v>
      </c>
      <c r="D138" s="931">
        <v>0</v>
      </c>
      <c r="E138" s="931">
        <v>0</v>
      </c>
      <c r="F138" s="932">
        <v>0</v>
      </c>
      <c r="G138" s="933">
        <v>0</v>
      </c>
      <c r="H138" s="933">
        <v>0</v>
      </c>
      <c r="I138" s="933">
        <v>0</v>
      </c>
      <c r="J138" s="933">
        <v>0</v>
      </c>
      <c r="K138" s="933">
        <v>0</v>
      </c>
      <c r="L138" s="933">
        <v>0</v>
      </c>
      <c r="M138" s="934">
        <v>0</v>
      </c>
      <c r="N138" s="935">
        <v>0</v>
      </c>
      <c r="O138" s="935">
        <v>0</v>
      </c>
      <c r="P138" s="912"/>
    </row>
    <row r="139" spans="1:16">
      <c r="A139" s="929" t="s">
        <v>3931</v>
      </c>
      <c r="B139" s="930">
        <v>0</v>
      </c>
      <c r="C139" s="931">
        <v>0</v>
      </c>
      <c r="D139" s="931">
        <v>0</v>
      </c>
      <c r="E139" s="931">
        <v>0</v>
      </c>
      <c r="F139" s="932">
        <v>0</v>
      </c>
      <c r="G139" s="933">
        <v>0</v>
      </c>
      <c r="H139" s="933">
        <v>0</v>
      </c>
      <c r="I139" s="933">
        <v>0</v>
      </c>
      <c r="J139" s="933">
        <v>0</v>
      </c>
      <c r="K139" s="933">
        <v>0</v>
      </c>
      <c r="L139" s="933">
        <v>0</v>
      </c>
      <c r="M139" s="934">
        <v>0</v>
      </c>
      <c r="N139" s="935">
        <v>0</v>
      </c>
      <c r="O139" s="935">
        <v>0</v>
      </c>
      <c r="P139" s="912"/>
    </row>
    <row r="140" spans="1:16">
      <c r="A140" s="929" t="s">
        <v>3932</v>
      </c>
      <c r="B140" s="930">
        <v>0</v>
      </c>
      <c r="C140" s="931">
        <v>0</v>
      </c>
      <c r="D140" s="931">
        <v>0</v>
      </c>
      <c r="E140" s="931">
        <v>0</v>
      </c>
      <c r="F140" s="932">
        <v>0</v>
      </c>
      <c r="G140" s="933">
        <v>0</v>
      </c>
      <c r="H140" s="933">
        <v>0</v>
      </c>
      <c r="I140" s="933">
        <v>0</v>
      </c>
      <c r="J140" s="933">
        <v>0</v>
      </c>
      <c r="K140" s="933">
        <v>0</v>
      </c>
      <c r="L140" s="933">
        <v>0</v>
      </c>
      <c r="M140" s="934">
        <v>0</v>
      </c>
      <c r="N140" s="935">
        <v>0</v>
      </c>
      <c r="O140" s="935">
        <v>0</v>
      </c>
      <c r="P140" s="912"/>
    </row>
    <row r="141" spans="1:16">
      <c r="A141" s="929" t="s">
        <v>3933</v>
      </c>
      <c r="B141" s="930">
        <v>0</v>
      </c>
      <c r="C141" s="931">
        <v>2</v>
      </c>
      <c r="D141" s="931">
        <v>0</v>
      </c>
      <c r="E141" s="931">
        <v>0</v>
      </c>
      <c r="F141" s="932">
        <v>2</v>
      </c>
      <c r="G141" s="933">
        <v>0</v>
      </c>
      <c r="H141" s="933">
        <v>0</v>
      </c>
      <c r="I141" s="933">
        <v>0</v>
      </c>
      <c r="J141" s="933">
        <v>0</v>
      </c>
      <c r="K141" s="933">
        <v>0</v>
      </c>
      <c r="L141" s="933">
        <v>0</v>
      </c>
      <c r="M141" s="934">
        <v>0</v>
      </c>
      <c r="N141" s="935">
        <v>0</v>
      </c>
      <c r="O141" s="935">
        <v>0</v>
      </c>
      <c r="P141" s="912"/>
    </row>
    <row r="142" spans="1:16">
      <c r="A142" s="929" t="s">
        <v>3934</v>
      </c>
      <c r="B142" s="930">
        <v>0</v>
      </c>
      <c r="C142" s="931">
        <v>58</v>
      </c>
      <c r="D142" s="931">
        <v>-2</v>
      </c>
      <c r="E142" s="931">
        <v>0</v>
      </c>
      <c r="F142" s="932">
        <v>0</v>
      </c>
      <c r="G142" s="933">
        <v>0</v>
      </c>
      <c r="H142" s="933">
        <v>60</v>
      </c>
      <c r="I142" s="933">
        <v>0</v>
      </c>
      <c r="J142" s="933">
        <v>0</v>
      </c>
      <c r="K142" s="933">
        <v>0</v>
      </c>
      <c r="L142" s="933">
        <v>0</v>
      </c>
      <c r="M142" s="934">
        <v>0</v>
      </c>
      <c r="N142" s="935">
        <v>0</v>
      </c>
      <c r="O142" s="935">
        <v>0</v>
      </c>
      <c r="P142" s="912"/>
    </row>
    <row r="143" spans="1:16">
      <c r="A143" s="929" t="s">
        <v>3935</v>
      </c>
      <c r="B143" s="930">
        <v>0</v>
      </c>
      <c r="C143" s="931">
        <v>0</v>
      </c>
      <c r="D143" s="931">
        <v>0</v>
      </c>
      <c r="E143" s="931">
        <v>0</v>
      </c>
      <c r="F143" s="932">
        <v>0</v>
      </c>
      <c r="G143" s="933">
        <v>0</v>
      </c>
      <c r="H143" s="933">
        <v>0</v>
      </c>
      <c r="I143" s="933">
        <v>0</v>
      </c>
      <c r="J143" s="933">
        <v>0</v>
      </c>
      <c r="K143" s="933">
        <v>0</v>
      </c>
      <c r="L143" s="933">
        <v>0</v>
      </c>
      <c r="M143" s="934">
        <v>0</v>
      </c>
      <c r="N143" s="935">
        <v>0</v>
      </c>
      <c r="O143" s="935">
        <v>0</v>
      </c>
      <c r="P143" s="912"/>
    </row>
    <row r="144" spans="1:16">
      <c r="A144" s="929" t="s">
        <v>3936</v>
      </c>
      <c r="B144" s="930">
        <v>1132</v>
      </c>
      <c r="C144" s="931">
        <v>1197</v>
      </c>
      <c r="D144" s="931">
        <v>0</v>
      </c>
      <c r="E144" s="931">
        <v>0</v>
      </c>
      <c r="F144" s="932">
        <v>0</v>
      </c>
      <c r="G144" s="933">
        <v>0</v>
      </c>
      <c r="H144" s="933">
        <v>80</v>
      </c>
      <c r="I144" s="933">
        <v>56</v>
      </c>
      <c r="J144" s="933">
        <v>0</v>
      </c>
      <c r="K144" s="933">
        <v>2123</v>
      </c>
      <c r="L144" s="933">
        <v>70</v>
      </c>
      <c r="M144" s="934">
        <v>3.9521952932911799</v>
      </c>
      <c r="N144" s="935">
        <v>3.9521952932911802E-2</v>
      </c>
      <c r="O144" s="935">
        <v>0.34087684404636498</v>
      </c>
      <c r="P144" s="912"/>
    </row>
    <row r="145" spans="1:16">
      <c r="A145" s="929" t="s">
        <v>3937</v>
      </c>
      <c r="B145" s="930">
        <v>0</v>
      </c>
      <c r="C145" s="931">
        <v>0</v>
      </c>
      <c r="D145" s="931">
        <v>0</v>
      </c>
      <c r="E145" s="931">
        <v>0</v>
      </c>
      <c r="F145" s="932">
        <v>0</v>
      </c>
      <c r="G145" s="933">
        <v>0</v>
      </c>
      <c r="H145" s="933">
        <v>0</v>
      </c>
      <c r="I145" s="933">
        <v>0</v>
      </c>
      <c r="J145" s="933">
        <v>0</v>
      </c>
      <c r="K145" s="933">
        <v>0</v>
      </c>
      <c r="L145" s="933">
        <v>0</v>
      </c>
      <c r="M145" s="934">
        <v>0</v>
      </c>
      <c r="N145" s="935">
        <v>0</v>
      </c>
      <c r="O145" s="935">
        <v>0</v>
      </c>
      <c r="P145" s="912"/>
    </row>
    <row r="146" spans="1:16">
      <c r="A146" s="929" t="s">
        <v>3938</v>
      </c>
      <c r="B146" s="930">
        <v>16</v>
      </c>
      <c r="C146" s="931">
        <v>0</v>
      </c>
      <c r="D146" s="931">
        <v>0</v>
      </c>
      <c r="E146" s="931">
        <v>0</v>
      </c>
      <c r="F146" s="932">
        <v>3.6923076923076898</v>
      </c>
      <c r="G146" s="933">
        <v>0</v>
      </c>
      <c r="H146" s="933">
        <v>12.307692307692299</v>
      </c>
      <c r="I146" s="933">
        <v>0</v>
      </c>
      <c r="J146" s="933">
        <v>0</v>
      </c>
      <c r="K146" s="933">
        <v>0</v>
      </c>
      <c r="L146" s="933">
        <v>0</v>
      </c>
      <c r="M146" s="934">
        <v>0</v>
      </c>
      <c r="N146" s="935">
        <v>0</v>
      </c>
      <c r="O146" s="935">
        <v>0</v>
      </c>
      <c r="P146" s="912"/>
    </row>
    <row r="147" spans="1:16">
      <c r="A147" s="929" t="s">
        <v>3941</v>
      </c>
      <c r="B147" s="930">
        <v>208</v>
      </c>
      <c r="C147" s="931">
        <v>796</v>
      </c>
      <c r="D147" s="931">
        <v>0</v>
      </c>
      <c r="E147" s="931">
        <v>84</v>
      </c>
      <c r="F147" s="932">
        <v>0</v>
      </c>
      <c r="G147" s="933">
        <v>0</v>
      </c>
      <c r="H147" s="933">
        <v>0</v>
      </c>
      <c r="I147" s="933">
        <v>0</v>
      </c>
      <c r="J147" s="933">
        <v>0</v>
      </c>
      <c r="K147" s="933">
        <v>887</v>
      </c>
      <c r="L147" s="933">
        <v>33</v>
      </c>
      <c r="M147" s="934">
        <v>11.4302116262733</v>
      </c>
      <c r="N147" s="935">
        <v>0.48096461187214601</v>
      </c>
      <c r="O147" s="935">
        <v>0.917143045310854</v>
      </c>
      <c r="P147" s="912"/>
    </row>
    <row r="148" spans="1:16">
      <c r="A148" s="929" t="s">
        <v>3942</v>
      </c>
      <c r="B148" s="930">
        <v>0</v>
      </c>
      <c r="C148" s="931">
        <v>198</v>
      </c>
      <c r="D148" s="931">
        <v>26</v>
      </c>
      <c r="E148" s="931">
        <v>0</v>
      </c>
      <c r="F148" s="932">
        <v>0</v>
      </c>
      <c r="G148" s="933">
        <v>0</v>
      </c>
      <c r="H148" s="933">
        <v>0</v>
      </c>
      <c r="I148" s="933">
        <v>0</v>
      </c>
      <c r="J148" s="933">
        <v>0</v>
      </c>
      <c r="K148" s="933">
        <v>167</v>
      </c>
      <c r="L148" s="933">
        <v>5</v>
      </c>
      <c r="M148" s="934">
        <v>2.3939892869687398</v>
      </c>
      <c r="N148" s="935">
        <v>2.4196522655426801E-2</v>
      </c>
      <c r="O148" s="935">
        <v>0.22656743940990501</v>
      </c>
      <c r="P148" s="912"/>
    </row>
    <row r="149" spans="1:16">
      <c r="A149" s="929" t="s">
        <v>3943</v>
      </c>
      <c r="B149" s="930">
        <v>0</v>
      </c>
      <c r="C149" s="931">
        <v>599</v>
      </c>
      <c r="D149" s="931">
        <v>0</v>
      </c>
      <c r="E149" s="931">
        <v>15</v>
      </c>
      <c r="F149" s="932">
        <v>0</v>
      </c>
      <c r="G149" s="933">
        <v>0</v>
      </c>
      <c r="H149" s="933">
        <v>0</v>
      </c>
      <c r="I149" s="933">
        <v>0</v>
      </c>
      <c r="J149" s="933">
        <v>0</v>
      </c>
      <c r="K149" s="933">
        <v>556</v>
      </c>
      <c r="L149" s="933">
        <v>28</v>
      </c>
      <c r="M149" s="934">
        <v>7.5187917105725299</v>
      </c>
      <c r="N149" s="935">
        <v>0.31857218124341402</v>
      </c>
      <c r="O149" s="935">
        <v>0.61639445029855999</v>
      </c>
      <c r="P149" s="912"/>
    </row>
    <row r="150" spans="1:16">
      <c r="A150" s="929" t="s">
        <v>4211</v>
      </c>
      <c r="B150" s="930">
        <v>0</v>
      </c>
      <c r="C150" s="931">
        <v>0</v>
      </c>
      <c r="D150" s="931">
        <v>0</v>
      </c>
      <c r="E150" s="931">
        <v>0</v>
      </c>
      <c r="F150" s="932">
        <v>0</v>
      </c>
      <c r="G150" s="933">
        <v>0</v>
      </c>
      <c r="H150" s="933">
        <v>0</v>
      </c>
      <c r="I150" s="933">
        <v>0</v>
      </c>
      <c r="J150" s="933">
        <v>0</v>
      </c>
      <c r="K150" s="933">
        <v>0</v>
      </c>
      <c r="L150" s="933">
        <v>0</v>
      </c>
      <c r="M150" s="934">
        <v>0</v>
      </c>
      <c r="N150" s="935">
        <v>0</v>
      </c>
      <c r="O150" s="935">
        <v>0</v>
      </c>
      <c r="P150" s="912"/>
    </row>
    <row r="151" spans="1:16">
      <c r="A151" s="929" t="s">
        <v>3944</v>
      </c>
      <c r="B151" s="930">
        <v>0</v>
      </c>
      <c r="C151" s="931">
        <v>120</v>
      </c>
      <c r="D151" s="931">
        <v>0</v>
      </c>
      <c r="E151" s="931">
        <v>0</v>
      </c>
      <c r="F151" s="932">
        <v>0</v>
      </c>
      <c r="G151" s="933">
        <v>0</v>
      </c>
      <c r="H151" s="933">
        <v>0</v>
      </c>
      <c r="I151" s="933">
        <v>0</v>
      </c>
      <c r="J151" s="933">
        <v>0</v>
      </c>
      <c r="K151" s="933">
        <v>120</v>
      </c>
      <c r="L151" s="933">
        <v>0</v>
      </c>
      <c r="M151" s="934">
        <v>1.1037934668071701</v>
      </c>
      <c r="N151" s="935">
        <v>0.103793466807165</v>
      </c>
      <c r="O151" s="935">
        <v>4.2149631190727101E-2</v>
      </c>
      <c r="P151" s="912"/>
    </row>
    <row r="152" spans="1:16">
      <c r="A152" s="929" t="s">
        <v>3945</v>
      </c>
      <c r="B152" s="930">
        <v>0</v>
      </c>
      <c r="C152" s="931">
        <v>535</v>
      </c>
      <c r="D152" s="931">
        <v>0</v>
      </c>
      <c r="E152" s="931">
        <v>0</v>
      </c>
      <c r="F152" s="932">
        <v>0</v>
      </c>
      <c r="G152" s="933">
        <v>0</v>
      </c>
      <c r="H152" s="933">
        <v>0</v>
      </c>
      <c r="I152" s="933">
        <v>0</v>
      </c>
      <c r="J152" s="933">
        <v>0</v>
      </c>
      <c r="K152" s="933">
        <v>513</v>
      </c>
      <c r="L152" s="933">
        <v>22</v>
      </c>
      <c r="M152" s="934">
        <v>0.75454425711274997</v>
      </c>
      <c r="N152" s="935">
        <v>7.7706796628029498E-2</v>
      </c>
      <c r="O152" s="935">
        <v>1.1261854583772401E-3</v>
      </c>
      <c r="P152" s="912"/>
    </row>
    <row r="153" spans="1:16">
      <c r="A153" s="929" t="s">
        <v>3947</v>
      </c>
      <c r="B153" s="930">
        <v>0</v>
      </c>
      <c r="C153" s="931">
        <v>177</v>
      </c>
      <c r="D153" s="931">
        <v>0</v>
      </c>
      <c r="E153" s="931">
        <v>1</v>
      </c>
      <c r="F153" s="932">
        <v>0</v>
      </c>
      <c r="G153" s="933">
        <v>0</v>
      </c>
      <c r="H153" s="933">
        <v>0</v>
      </c>
      <c r="I153" s="933">
        <v>0</v>
      </c>
      <c r="J153" s="933">
        <v>0</v>
      </c>
      <c r="K153" s="933">
        <v>171</v>
      </c>
      <c r="L153" s="933">
        <v>5</v>
      </c>
      <c r="M153" s="934">
        <v>1.0060590094836701</v>
      </c>
      <c r="N153" s="935">
        <v>5.5558482613277102E-2</v>
      </c>
      <c r="O153" s="935">
        <v>6.3066385669125397E-2</v>
      </c>
      <c r="P153" s="912"/>
    </row>
    <row r="154" spans="1:16">
      <c r="A154" s="929" t="s">
        <v>3949</v>
      </c>
      <c r="B154" s="930">
        <v>0</v>
      </c>
      <c r="C154" s="931">
        <v>302</v>
      </c>
      <c r="D154" s="931">
        <v>0</v>
      </c>
      <c r="E154" s="931">
        <v>0</v>
      </c>
      <c r="F154" s="932">
        <v>0</v>
      </c>
      <c r="G154" s="933">
        <v>0</v>
      </c>
      <c r="H154" s="933">
        <v>0</v>
      </c>
      <c r="I154" s="933">
        <v>0</v>
      </c>
      <c r="J154" s="933">
        <v>0</v>
      </c>
      <c r="K154" s="933">
        <v>295</v>
      </c>
      <c r="L154" s="933">
        <v>7</v>
      </c>
      <c r="M154" s="934">
        <v>0.87524697049525801</v>
      </c>
      <c r="N154" s="935">
        <v>6.05516772040745E-3</v>
      </c>
      <c r="O154" s="935">
        <v>8.8075166842290095E-2</v>
      </c>
      <c r="P154" s="912"/>
    </row>
    <row r="155" spans="1:16">
      <c r="A155" s="924"/>
      <c r="B155" s="925"/>
      <c r="C155" s="926"/>
      <c r="D155" s="926"/>
      <c r="E155" s="926"/>
      <c r="F155" s="925"/>
      <c r="G155" s="926"/>
      <c r="H155" s="926"/>
      <c r="I155" s="926"/>
      <c r="J155" s="926"/>
      <c r="K155" s="926"/>
      <c r="L155" s="926"/>
      <c r="M155" s="927"/>
      <c r="N155" s="928"/>
      <c r="O155" s="928"/>
      <c r="P155" s="912"/>
    </row>
    <row r="156" spans="1:16">
      <c r="A156" s="917" t="s">
        <v>4212</v>
      </c>
      <c r="B156" s="918">
        <v>3582</v>
      </c>
      <c r="C156" s="919">
        <v>39004</v>
      </c>
      <c r="D156" s="919">
        <v>25</v>
      </c>
      <c r="E156" s="919">
        <v>52</v>
      </c>
      <c r="F156" s="920">
        <v>0</v>
      </c>
      <c r="G156" s="921">
        <v>0</v>
      </c>
      <c r="H156" s="921">
        <v>6387</v>
      </c>
      <c r="I156" s="921">
        <v>0</v>
      </c>
      <c r="J156" s="921">
        <v>7018</v>
      </c>
      <c r="K156" s="921">
        <v>28235</v>
      </c>
      <c r="L156" s="921">
        <v>0</v>
      </c>
      <c r="M156" s="922">
        <v>536.42896101392898</v>
      </c>
      <c r="N156" s="923">
        <v>2.6036178433438702E-2</v>
      </c>
      <c r="O156" s="923">
        <v>59.553770616503002</v>
      </c>
      <c r="P156" s="912"/>
    </row>
    <row r="157" spans="1:16">
      <c r="A157" s="929" t="s">
        <v>3951</v>
      </c>
      <c r="B157" s="930">
        <v>0</v>
      </c>
      <c r="C157" s="931">
        <v>14920</v>
      </c>
      <c r="D157" s="931">
        <v>-4000</v>
      </c>
      <c r="E157" s="931">
        <v>2</v>
      </c>
      <c r="F157" s="932">
        <v>0</v>
      </c>
      <c r="G157" s="933">
        <v>0</v>
      </c>
      <c r="H157" s="933">
        <v>0</v>
      </c>
      <c r="I157" s="933">
        <v>0</v>
      </c>
      <c r="J157" s="933">
        <v>3353</v>
      </c>
      <c r="K157" s="933">
        <v>15016</v>
      </c>
      <c r="L157" s="933">
        <v>549</v>
      </c>
      <c r="M157" s="934">
        <v>296.68071654373</v>
      </c>
      <c r="N157" s="935">
        <v>0</v>
      </c>
      <c r="O157" s="935">
        <v>32.964524060414497</v>
      </c>
      <c r="P157" s="912"/>
    </row>
    <row r="158" spans="1:16">
      <c r="A158" s="929" t="s">
        <v>3952</v>
      </c>
      <c r="B158" s="930">
        <v>0</v>
      </c>
      <c r="C158" s="931">
        <v>2</v>
      </c>
      <c r="D158" s="931">
        <v>0</v>
      </c>
      <c r="E158" s="931">
        <v>0</v>
      </c>
      <c r="F158" s="932">
        <v>0</v>
      </c>
      <c r="G158" s="933">
        <v>0</v>
      </c>
      <c r="H158" s="933">
        <v>0</v>
      </c>
      <c r="I158" s="933">
        <v>0</v>
      </c>
      <c r="J158" s="933">
        <v>0</v>
      </c>
      <c r="K158" s="933">
        <v>2</v>
      </c>
      <c r="L158" s="933">
        <v>0</v>
      </c>
      <c r="M158" s="934">
        <v>3.9471373375483003E-2</v>
      </c>
      <c r="N158" s="935">
        <v>0</v>
      </c>
      <c r="O158" s="935">
        <v>4.3861959957850402E-3</v>
      </c>
      <c r="P158" s="912"/>
    </row>
    <row r="159" spans="1:16">
      <c r="A159" s="929" t="s">
        <v>3953</v>
      </c>
      <c r="B159" s="930">
        <v>0</v>
      </c>
      <c r="C159" s="931">
        <v>14084</v>
      </c>
      <c r="D159" s="931">
        <v>3000</v>
      </c>
      <c r="E159" s="931">
        <v>1</v>
      </c>
      <c r="F159" s="932">
        <v>0</v>
      </c>
      <c r="G159" s="933">
        <v>0</v>
      </c>
      <c r="H159" s="933">
        <v>6230.8144087705596</v>
      </c>
      <c r="I159" s="933">
        <v>0</v>
      </c>
      <c r="J159" s="933">
        <v>0</v>
      </c>
      <c r="K159" s="933">
        <v>4696.1855912294404</v>
      </c>
      <c r="L159" s="933">
        <v>156</v>
      </c>
      <c r="M159" s="934">
        <v>92.785542503216107</v>
      </c>
      <c r="N159" s="935">
        <v>0</v>
      </c>
      <c r="O159" s="935">
        <v>10.3095047225796</v>
      </c>
      <c r="P159" s="912"/>
    </row>
    <row r="160" spans="1:16">
      <c r="A160" s="929" t="s">
        <v>3954</v>
      </c>
      <c r="B160" s="930">
        <v>0</v>
      </c>
      <c r="C160" s="931">
        <v>1004</v>
      </c>
      <c r="D160" s="931">
        <v>449</v>
      </c>
      <c r="E160" s="931">
        <v>2</v>
      </c>
      <c r="F160" s="932">
        <v>0</v>
      </c>
      <c r="G160" s="933">
        <v>0</v>
      </c>
      <c r="H160" s="933">
        <v>0</v>
      </c>
      <c r="I160" s="933">
        <v>0</v>
      </c>
      <c r="J160" s="933">
        <v>0</v>
      </c>
      <c r="K160" s="933">
        <v>536</v>
      </c>
      <c r="L160" s="933">
        <v>17</v>
      </c>
      <c r="M160" s="934">
        <v>10.5783280646294</v>
      </c>
      <c r="N160" s="935">
        <v>0</v>
      </c>
      <c r="O160" s="935">
        <v>1.17550052687039</v>
      </c>
      <c r="P160" s="912"/>
    </row>
    <row r="161" spans="1:16">
      <c r="A161" s="929" t="s">
        <v>4273</v>
      </c>
      <c r="B161" s="930">
        <v>0</v>
      </c>
      <c r="C161" s="931">
        <v>0</v>
      </c>
      <c r="D161" s="931">
        <v>0</v>
      </c>
      <c r="E161" s="931">
        <v>0</v>
      </c>
      <c r="F161" s="932">
        <v>0</v>
      </c>
      <c r="G161" s="933">
        <v>0</v>
      </c>
      <c r="H161" s="933">
        <v>0</v>
      </c>
      <c r="I161" s="933">
        <v>0</v>
      </c>
      <c r="J161" s="933">
        <v>0</v>
      </c>
      <c r="K161" s="933">
        <v>0</v>
      </c>
      <c r="L161" s="933">
        <v>0</v>
      </c>
      <c r="M161" s="934">
        <v>0</v>
      </c>
      <c r="N161" s="935">
        <v>0</v>
      </c>
      <c r="O161" s="935">
        <v>0</v>
      </c>
      <c r="P161" s="912"/>
    </row>
    <row r="162" spans="1:16">
      <c r="A162" s="929" t="s">
        <v>3955</v>
      </c>
      <c r="B162" s="930">
        <v>0</v>
      </c>
      <c r="C162" s="931">
        <v>4370</v>
      </c>
      <c r="D162" s="931">
        <v>1940</v>
      </c>
      <c r="E162" s="931">
        <v>0</v>
      </c>
      <c r="F162" s="932">
        <v>0</v>
      </c>
      <c r="G162" s="933">
        <v>0</v>
      </c>
      <c r="H162" s="933">
        <v>0</v>
      </c>
      <c r="I162" s="933">
        <v>0</v>
      </c>
      <c r="J162" s="933">
        <v>1700</v>
      </c>
      <c r="K162" s="933">
        <v>707</v>
      </c>
      <c r="L162" s="933">
        <v>23</v>
      </c>
      <c r="M162" s="934">
        <v>13.9376097646646</v>
      </c>
      <c r="N162" s="935">
        <v>0</v>
      </c>
      <c r="O162" s="935">
        <v>1.5489682121531401</v>
      </c>
      <c r="P162" s="912"/>
    </row>
    <row r="163" spans="1:16">
      <c r="A163" s="929" t="s">
        <v>3956</v>
      </c>
      <c r="B163" s="930">
        <v>8</v>
      </c>
      <c r="C163" s="931">
        <v>63</v>
      </c>
      <c r="D163" s="931">
        <v>-109</v>
      </c>
      <c r="E163" s="931">
        <v>0</v>
      </c>
      <c r="F163" s="932">
        <v>0</v>
      </c>
      <c r="G163" s="933">
        <v>0</v>
      </c>
      <c r="H163" s="933">
        <v>0</v>
      </c>
      <c r="I163" s="933">
        <v>0</v>
      </c>
      <c r="J163" s="933">
        <v>0</v>
      </c>
      <c r="K163" s="933">
        <v>174</v>
      </c>
      <c r="L163" s="933">
        <v>6</v>
      </c>
      <c r="M163" s="934">
        <v>3.4301896733403598</v>
      </c>
      <c r="N163" s="935">
        <v>0</v>
      </c>
      <c r="O163" s="935">
        <v>0.38121707060063198</v>
      </c>
      <c r="P163" s="912"/>
    </row>
    <row r="164" spans="1:16">
      <c r="A164" s="929" t="s">
        <v>3957</v>
      </c>
      <c r="B164" s="930">
        <v>0</v>
      </c>
      <c r="C164" s="931">
        <v>843</v>
      </c>
      <c r="D164" s="931">
        <v>-212</v>
      </c>
      <c r="E164" s="931">
        <v>0</v>
      </c>
      <c r="F164" s="932">
        <v>0</v>
      </c>
      <c r="G164" s="933">
        <v>0</v>
      </c>
      <c r="H164" s="933">
        <v>0</v>
      </c>
      <c r="I164" s="933">
        <v>0</v>
      </c>
      <c r="J164" s="933">
        <v>0</v>
      </c>
      <c r="K164" s="933">
        <v>1022</v>
      </c>
      <c r="L164" s="933">
        <v>33</v>
      </c>
      <c r="M164" s="934">
        <v>20.192307692307701</v>
      </c>
      <c r="N164" s="935">
        <v>0</v>
      </c>
      <c r="O164" s="935">
        <v>2.2413461538461501</v>
      </c>
      <c r="P164" s="912"/>
    </row>
    <row r="165" spans="1:16">
      <c r="A165" s="929" t="s">
        <v>3958</v>
      </c>
      <c r="B165" s="930">
        <v>0</v>
      </c>
      <c r="C165" s="931">
        <v>27</v>
      </c>
      <c r="D165" s="931">
        <v>0</v>
      </c>
      <c r="E165" s="931">
        <v>0</v>
      </c>
      <c r="F165" s="932">
        <v>0</v>
      </c>
      <c r="G165" s="933">
        <v>0</v>
      </c>
      <c r="H165" s="933">
        <v>0</v>
      </c>
      <c r="I165" s="933">
        <v>0</v>
      </c>
      <c r="J165" s="933">
        <v>27</v>
      </c>
      <c r="K165" s="933">
        <v>0</v>
      </c>
      <c r="L165" s="933">
        <v>0</v>
      </c>
      <c r="M165" s="934">
        <v>0</v>
      </c>
      <c r="N165" s="935">
        <v>0</v>
      </c>
      <c r="O165" s="935">
        <v>0</v>
      </c>
      <c r="P165" s="912"/>
    </row>
    <row r="166" spans="1:16">
      <c r="A166" s="929" t="s">
        <v>3959</v>
      </c>
      <c r="B166" s="930">
        <v>0</v>
      </c>
      <c r="C166" s="931">
        <v>25</v>
      </c>
      <c r="D166" s="931">
        <v>0</v>
      </c>
      <c r="E166" s="931">
        <v>2</v>
      </c>
      <c r="F166" s="932">
        <v>0</v>
      </c>
      <c r="G166" s="933">
        <v>0</v>
      </c>
      <c r="H166" s="933">
        <v>0</v>
      </c>
      <c r="I166" s="933">
        <v>0</v>
      </c>
      <c r="J166" s="933">
        <v>0</v>
      </c>
      <c r="K166" s="933">
        <v>23</v>
      </c>
      <c r="L166" s="933">
        <v>0</v>
      </c>
      <c r="M166" s="934">
        <v>0.45442571127502601</v>
      </c>
      <c r="N166" s="935">
        <v>0</v>
      </c>
      <c r="O166" s="935">
        <v>5.0491745697225199E-2</v>
      </c>
      <c r="P166" s="912"/>
    </row>
    <row r="167" spans="1:16">
      <c r="A167" s="929" t="s">
        <v>3960</v>
      </c>
      <c r="B167" s="930">
        <v>0</v>
      </c>
      <c r="C167" s="931">
        <v>10</v>
      </c>
      <c r="D167" s="931">
        <v>0</v>
      </c>
      <c r="E167" s="931">
        <v>0</v>
      </c>
      <c r="F167" s="932">
        <v>0</v>
      </c>
      <c r="G167" s="933">
        <v>0</v>
      </c>
      <c r="H167" s="933">
        <v>0</v>
      </c>
      <c r="I167" s="933">
        <v>0</v>
      </c>
      <c r="J167" s="933">
        <v>0</v>
      </c>
      <c r="K167" s="933">
        <v>10</v>
      </c>
      <c r="L167" s="933">
        <v>0</v>
      </c>
      <c r="M167" s="934">
        <v>0.197576396206533</v>
      </c>
      <c r="N167" s="935">
        <v>0</v>
      </c>
      <c r="O167" s="935">
        <v>2.1930979978925201E-2</v>
      </c>
      <c r="P167" s="912"/>
    </row>
    <row r="168" spans="1:16">
      <c r="A168" s="929" t="s">
        <v>3961</v>
      </c>
      <c r="B168" s="930">
        <v>0</v>
      </c>
      <c r="C168" s="931">
        <v>7</v>
      </c>
      <c r="D168" s="931">
        <v>0</v>
      </c>
      <c r="E168" s="931">
        <v>0</v>
      </c>
      <c r="F168" s="932">
        <v>0</v>
      </c>
      <c r="G168" s="933">
        <v>0</v>
      </c>
      <c r="H168" s="933">
        <v>0</v>
      </c>
      <c r="I168" s="933">
        <v>0</v>
      </c>
      <c r="J168" s="933">
        <v>7</v>
      </c>
      <c r="K168" s="933">
        <v>0</v>
      </c>
      <c r="L168" s="933">
        <v>0</v>
      </c>
      <c r="M168" s="934">
        <v>0</v>
      </c>
      <c r="N168" s="935">
        <v>0</v>
      </c>
      <c r="O168" s="935">
        <v>0</v>
      </c>
      <c r="P168" s="912"/>
    </row>
    <row r="169" spans="1:16">
      <c r="A169" s="929" t="s">
        <v>3963</v>
      </c>
      <c r="B169" s="930">
        <v>0</v>
      </c>
      <c r="C169" s="931">
        <v>0</v>
      </c>
      <c r="D169" s="931">
        <v>0</v>
      </c>
      <c r="E169" s="931">
        <v>0</v>
      </c>
      <c r="F169" s="932">
        <v>0</v>
      </c>
      <c r="G169" s="933">
        <v>0</v>
      </c>
      <c r="H169" s="933">
        <v>0</v>
      </c>
      <c r="I169" s="933">
        <v>0</v>
      </c>
      <c r="J169" s="933">
        <v>0</v>
      </c>
      <c r="K169" s="933">
        <v>0</v>
      </c>
      <c r="L169" s="933">
        <v>0</v>
      </c>
      <c r="M169" s="934">
        <v>0</v>
      </c>
      <c r="N169" s="935">
        <v>0</v>
      </c>
      <c r="O169" s="935">
        <v>0</v>
      </c>
      <c r="P169" s="912"/>
    </row>
    <row r="170" spans="1:16">
      <c r="A170" s="929" t="s">
        <v>3964</v>
      </c>
      <c r="B170" s="930">
        <v>0</v>
      </c>
      <c r="C170" s="931">
        <v>17</v>
      </c>
      <c r="D170" s="931">
        <v>0</v>
      </c>
      <c r="E170" s="931">
        <v>0</v>
      </c>
      <c r="F170" s="932">
        <v>0</v>
      </c>
      <c r="G170" s="933">
        <v>0</v>
      </c>
      <c r="H170" s="933">
        <v>0</v>
      </c>
      <c r="I170" s="933">
        <v>0</v>
      </c>
      <c r="J170" s="933">
        <v>0</v>
      </c>
      <c r="K170" s="933">
        <v>16</v>
      </c>
      <c r="L170" s="933">
        <v>1</v>
      </c>
      <c r="M170" s="934">
        <v>0.31612223393045302</v>
      </c>
      <c r="N170" s="935">
        <v>0</v>
      </c>
      <c r="O170" s="935">
        <v>3.5124692658939201E-2</v>
      </c>
      <c r="P170" s="912"/>
    </row>
    <row r="171" spans="1:16">
      <c r="A171" s="929" t="s">
        <v>3968</v>
      </c>
      <c r="B171" s="930">
        <v>13</v>
      </c>
      <c r="C171" s="931">
        <v>20</v>
      </c>
      <c r="D171" s="931">
        <v>0</v>
      </c>
      <c r="E171" s="931">
        <v>0</v>
      </c>
      <c r="F171" s="932">
        <v>0</v>
      </c>
      <c r="G171" s="933">
        <v>0</v>
      </c>
      <c r="H171" s="933">
        <v>0</v>
      </c>
      <c r="I171" s="933">
        <v>0</v>
      </c>
      <c r="J171" s="933">
        <v>33</v>
      </c>
      <c r="K171" s="933">
        <v>0</v>
      </c>
      <c r="L171" s="933">
        <v>0</v>
      </c>
      <c r="M171" s="934">
        <v>0</v>
      </c>
      <c r="N171" s="935">
        <v>0</v>
      </c>
      <c r="O171" s="935">
        <v>0</v>
      </c>
      <c r="P171" s="912"/>
    </row>
    <row r="172" spans="1:16">
      <c r="A172" s="929" t="s">
        <v>3969</v>
      </c>
      <c r="B172" s="930">
        <v>0</v>
      </c>
      <c r="C172" s="931">
        <v>51</v>
      </c>
      <c r="D172" s="931">
        <v>0</v>
      </c>
      <c r="E172" s="931">
        <v>0</v>
      </c>
      <c r="F172" s="932">
        <v>0</v>
      </c>
      <c r="G172" s="933">
        <v>0</v>
      </c>
      <c r="H172" s="933">
        <v>0</v>
      </c>
      <c r="I172" s="933">
        <v>0</v>
      </c>
      <c r="J172" s="933">
        <v>0</v>
      </c>
      <c r="K172" s="933">
        <v>46</v>
      </c>
      <c r="L172" s="933">
        <v>5</v>
      </c>
      <c r="M172" s="934">
        <v>0.90885142255005302</v>
      </c>
      <c r="N172" s="935">
        <v>0</v>
      </c>
      <c r="O172" s="935">
        <v>0.10098349139445</v>
      </c>
      <c r="P172" s="912"/>
    </row>
    <row r="173" spans="1:16">
      <c r="A173" s="929" t="s">
        <v>3970</v>
      </c>
      <c r="B173" s="930">
        <v>18</v>
      </c>
      <c r="C173" s="931">
        <v>43</v>
      </c>
      <c r="D173" s="931">
        <v>0</v>
      </c>
      <c r="E173" s="931">
        <v>0</v>
      </c>
      <c r="F173" s="932">
        <v>0</v>
      </c>
      <c r="G173" s="933">
        <v>0</v>
      </c>
      <c r="H173" s="933">
        <v>0</v>
      </c>
      <c r="I173" s="933">
        <v>0</v>
      </c>
      <c r="J173" s="933">
        <v>0</v>
      </c>
      <c r="K173" s="933">
        <v>57</v>
      </c>
      <c r="L173" s="933">
        <v>4</v>
      </c>
      <c r="M173" s="934">
        <v>1.1261854583772399</v>
      </c>
      <c r="N173" s="935">
        <v>0</v>
      </c>
      <c r="O173" s="935">
        <v>0.12513171759747099</v>
      </c>
      <c r="P173" s="912"/>
    </row>
    <row r="174" spans="1:16">
      <c r="A174" s="929" t="s">
        <v>4214</v>
      </c>
      <c r="B174" s="930">
        <v>0</v>
      </c>
      <c r="C174" s="931">
        <v>0</v>
      </c>
      <c r="D174" s="931">
        <v>0</v>
      </c>
      <c r="E174" s="931">
        <v>0</v>
      </c>
      <c r="F174" s="932">
        <v>0</v>
      </c>
      <c r="G174" s="933">
        <v>0</v>
      </c>
      <c r="H174" s="933">
        <v>0</v>
      </c>
      <c r="I174" s="933">
        <v>0</v>
      </c>
      <c r="J174" s="933">
        <v>0</v>
      </c>
      <c r="K174" s="933">
        <v>0</v>
      </c>
      <c r="L174" s="933">
        <v>0</v>
      </c>
      <c r="M174" s="934">
        <v>0</v>
      </c>
      <c r="N174" s="935">
        <v>0</v>
      </c>
      <c r="O174" s="935">
        <v>0</v>
      </c>
      <c r="P174" s="912"/>
    </row>
    <row r="175" spans="1:16">
      <c r="A175" s="929" t="s">
        <v>3972</v>
      </c>
      <c r="B175" s="930">
        <v>3168</v>
      </c>
      <c r="C175" s="931">
        <v>2193</v>
      </c>
      <c r="D175" s="931">
        <v>-800</v>
      </c>
      <c r="E175" s="931">
        <v>0</v>
      </c>
      <c r="F175" s="932">
        <v>0</v>
      </c>
      <c r="G175" s="933">
        <v>0</v>
      </c>
      <c r="H175" s="933">
        <v>0</v>
      </c>
      <c r="I175" s="933">
        <v>0</v>
      </c>
      <c r="J175" s="933">
        <v>0</v>
      </c>
      <c r="K175" s="933">
        <v>5930</v>
      </c>
      <c r="L175" s="933">
        <v>231</v>
      </c>
      <c r="M175" s="934">
        <v>95.682955742887302</v>
      </c>
      <c r="N175" s="935">
        <v>2.6036178433438702E-2</v>
      </c>
      <c r="O175" s="935">
        <v>10.5837065331928</v>
      </c>
      <c r="P175" s="912"/>
    </row>
    <row r="176" spans="1:16">
      <c r="A176" s="929" t="s">
        <v>3973</v>
      </c>
      <c r="B176" s="930">
        <v>0</v>
      </c>
      <c r="C176" s="931">
        <v>0</v>
      </c>
      <c r="D176" s="931">
        <v>0</v>
      </c>
      <c r="E176" s="931">
        <v>0</v>
      </c>
      <c r="F176" s="932">
        <v>0</v>
      </c>
      <c r="G176" s="933">
        <v>0</v>
      </c>
      <c r="H176" s="933">
        <v>0</v>
      </c>
      <c r="I176" s="933">
        <v>0</v>
      </c>
      <c r="J176" s="933">
        <v>0</v>
      </c>
      <c r="K176" s="933">
        <v>0</v>
      </c>
      <c r="L176" s="933">
        <v>0</v>
      </c>
      <c r="M176" s="934">
        <v>0</v>
      </c>
      <c r="N176" s="935">
        <v>0</v>
      </c>
      <c r="O176" s="935">
        <v>0</v>
      </c>
      <c r="P176" s="912"/>
    </row>
    <row r="177" spans="1:16">
      <c r="A177" s="929" t="s">
        <v>3974</v>
      </c>
      <c r="B177" s="930">
        <v>0</v>
      </c>
      <c r="C177" s="931">
        <v>5</v>
      </c>
      <c r="D177" s="931">
        <v>0</v>
      </c>
      <c r="E177" s="931">
        <v>0</v>
      </c>
      <c r="F177" s="932">
        <v>0</v>
      </c>
      <c r="G177" s="933">
        <v>0</v>
      </c>
      <c r="H177" s="933">
        <v>0</v>
      </c>
      <c r="I177" s="933">
        <v>0</v>
      </c>
      <c r="J177" s="933">
        <v>0</v>
      </c>
      <c r="K177" s="933">
        <v>5</v>
      </c>
      <c r="L177" s="933">
        <v>0</v>
      </c>
      <c r="M177" s="934">
        <v>9.86784334387074E-2</v>
      </c>
      <c r="N177" s="935">
        <v>0</v>
      </c>
      <c r="O177" s="935">
        <v>1.09545135230067E-2</v>
      </c>
      <c r="P177" s="912"/>
    </row>
    <row r="178" spans="1:16">
      <c r="A178" s="929" t="s">
        <v>4215</v>
      </c>
      <c r="B178" s="930">
        <v>0</v>
      </c>
      <c r="C178" s="931">
        <v>371</v>
      </c>
      <c r="D178" s="931">
        <v>0</v>
      </c>
      <c r="E178" s="931">
        <v>0</v>
      </c>
      <c r="F178" s="932">
        <v>0</v>
      </c>
      <c r="G178" s="933">
        <v>0</v>
      </c>
      <c r="H178" s="933">
        <v>0</v>
      </c>
      <c r="I178" s="933">
        <v>0</v>
      </c>
      <c r="J178" s="933">
        <v>371</v>
      </c>
      <c r="K178" s="933">
        <v>0</v>
      </c>
      <c r="L178" s="933">
        <v>0</v>
      </c>
      <c r="M178" s="934">
        <v>0</v>
      </c>
      <c r="N178" s="935">
        <v>0</v>
      </c>
      <c r="O178" s="935">
        <v>0</v>
      </c>
      <c r="P178" s="912"/>
    </row>
    <row r="179" spans="1:16">
      <c r="A179" s="929" t="s">
        <v>4216</v>
      </c>
      <c r="B179" s="930">
        <v>375</v>
      </c>
      <c r="C179" s="931">
        <v>16</v>
      </c>
      <c r="D179" s="931">
        <v>0</v>
      </c>
      <c r="E179" s="931">
        <v>45</v>
      </c>
      <c r="F179" s="932">
        <v>0</v>
      </c>
      <c r="G179" s="933">
        <v>0</v>
      </c>
      <c r="H179" s="933">
        <v>0</v>
      </c>
      <c r="I179" s="933">
        <v>0</v>
      </c>
      <c r="J179" s="933">
        <v>346</v>
      </c>
      <c r="K179" s="933">
        <v>0</v>
      </c>
      <c r="L179" s="933">
        <v>0</v>
      </c>
      <c r="M179" s="934">
        <v>0</v>
      </c>
      <c r="N179" s="935">
        <v>0</v>
      </c>
      <c r="O179" s="935">
        <v>0</v>
      </c>
      <c r="P179" s="912"/>
    </row>
    <row r="180" spans="1:16">
      <c r="A180" s="929" t="s">
        <v>3977</v>
      </c>
      <c r="B180" s="930">
        <v>0</v>
      </c>
      <c r="C180" s="931">
        <v>938</v>
      </c>
      <c r="D180" s="931">
        <v>-243</v>
      </c>
      <c r="E180" s="931">
        <v>0</v>
      </c>
      <c r="F180" s="932">
        <v>0</v>
      </c>
      <c r="G180" s="933">
        <v>0</v>
      </c>
      <c r="H180" s="933">
        <v>0</v>
      </c>
      <c r="I180" s="933">
        <v>0</v>
      </c>
      <c r="J180" s="933">
        <v>1181</v>
      </c>
      <c r="K180" s="933">
        <v>0</v>
      </c>
      <c r="L180" s="933">
        <v>0</v>
      </c>
      <c r="M180" s="934">
        <v>0</v>
      </c>
      <c r="N180" s="935">
        <v>0</v>
      </c>
      <c r="O180" s="935">
        <v>0</v>
      </c>
      <c r="P180" s="912"/>
    </row>
    <row r="181" spans="1:16">
      <c r="A181" s="924"/>
      <c r="B181" s="925"/>
      <c r="C181" s="926"/>
      <c r="D181" s="926"/>
      <c r="E181" s="926"/>
      <c r="F181" s="925"/>
      <c r="G181" s="926"/>
      <c r="H181" s="926"/>
      <c r="I181" s="926"/>
      <c r="J181" s="926"/>
      <c r="K181" s="926"/>
      <c r="L181" s="926"/>
      <c r="M181" s="927"/>
      <c r="N181" s="928"/>
      <c r="O181" s="928"/>
      <c r="P181" s="912"/>
    </row>
    <row r="182" spans="1:16">
      <c r="A182" s="917" t="s">
        <v>4217</v>
      </c>
      <c r="B182" s="918">
        <v>115447</v>
      </c>
      <c r="C182" s="919">
        <v>30304</v>
      </c>
      <c r="D182" s="919">
        <v>8</v>
      </c>
      <c r="E182" s="919">
        <v>106</v>
      </c>
      <c r="F182" s="920">
        <v>0</v>
      </c>
      <c r="G182" s="921">
        <v>0</v>
      </c>
      <c r="H182" s="921">
        <v>0</v>
      </c>
      <c r="I182" s="921">
        <v>9929</v>
      </c>
      <c r="J182" s="921">
        <v>0</v>
      </c>
      <c r="K182" s="921">
        <v>131338</v>
      </c>
      <c r="L182" s="921">
        <v>0</v>
      </c>
      <c r="M182" s="922">
        <v>83.143572620302095</v>
      </c>
      <c r="N182" s="923">
        <v>3.8916231998595001</v>
      </c>
      <c r="O182" s="923">
        <v>0.57364251844046399</v>
      </c>
      <c r="P182" s="912"/>
    </row>
    <row r="183" spans="1:16">
      <c r="A183" s="929" t="s">
        <v>3979</v>
      </c>
      <c r="B183" s="930">
        <v>0</v>
      </c>
      <c r="C183" s="931">
        <v>19</v>
      </c>
      <c r="D183" s="931">
        <v>0</v>
      </c>
      <c r="E183" s="931">
        <v>0</v>
      </c>
      <c r="F183" s="932">
        <v>0</v>
      </c>
      <c r="G183" s="933">
        <v>0</v>
      </c>
      <c r="H183" s="933">
        <v>0</v>
      </c>
      <c r="I183" s="933">
        <v>0</v>
      </c>
      <c r="J183" s="933">
        <v>0</v>
      </c>
      <c r="K183" s="933">
        <v>19</v>
      </c>
      <c r="L183" s="933">
        <v>0</v>
      </c>
      <c r="M183" s="934">
        <v>7.0073761854583796E-3</v>
      </c>
      <c r="N183" s="935">
        <v>7.2993501931858105E-4</v>
      </c>
      <c r="O183" s="935">
        <v>8.7592202318229699E-5</v>
      </c>
      <c r="P183" s="912"/>
    </row>
    <row r="184" spans="1:16">
      <c r="A184" s="929" t="s">
        <v>3980</v>
      </c>
      <c r="B184" s="930">
        <v>13124</v>
      </c>
      <c r="C184" s="931">
        <v>108</v>
      </c>
      <c r="D184" s="931">
        <v>0</v>
      </c>
      <c r="E184" s="931">
        <v>0</v>
      </c>
      <c r="F184" s="932">
        <v>0</v>
      </c>
      <c r="G184" s="933">
        <v>0</v>
      </c>
      <c r="H184" s="933">
        <v>0</v>
      </c>
      <c r="I184" s="933">
        <v>972</v>
      </c>
      <c r="J184" s="933">
        <v>0</v>
      </c>
      <c r="K184" s="933">
        <v>11858</v>
      </c>
      <c r="L184" s="933">
        <v>402</v>
      </c>
      <c r="M184" s="934">
        <v>5.59683438707411</v>
      </c>
      <c r="N184" s="935">
        <v>0.470134088514225</v>
      </c>
      <c r="O184" s="935">
        <v>4.47746750965929E-2</v>
      </c>
      <c r="P184" s="912"/>
    </row>
    <row r="185" spans="1:16">
      <c r="A185" s="929" t="s">
        <v>3981</v>
      </c>
      <c r="B185" s="930">
        <v>2327</v>
      </c>
      <c r="C185" s="931">
        <v>107</v>
      </c>
      <c r="D185" s="931">
        <v>0</v>
      </c>
      <c r="E185" s="931">
        <v>0</v>
      </c>
      <c r="F185" s="932">
        <v>0</v>
      </c>
      <c r="G185" s="933">
        <v>0</v>
      </c>
      <c r="H185" s="933">
        <v>0</v>
      </c>
      <c r="I185" s="933">
        <v>243</v>
      </c>
      <c r="J185" s="933">
        <v>0</v>
      </c>
      <c r="K185" s="933">
        <v>2119</v>
      </c>
      <c r="L185" s="933">
        <v>72</v>
      </c>
      <c r="M185" s="934">
        <v>1.35554223744292</v>
      </c>
      <c r="N185" s="935">
        <v>7.49874429223744E-2</v>
      </c>
      <c r="O185" s="935">
        <v>8.65239726027397E-3</v>
      </c>
      <c r="P185" s="912"/>
    </row>
    <row r="186" spans="1:16">
      <c r="A186" s="929" t="s">
        <v>3982</v>
      </c>
      <c r="B186" s="930">
        <v>3823</v>
      </c>
      <c r="C186" s="931">
        <v>252</v>
      </c>
      <c r="D186" s="931">
        <v>0</v>
      </c>
      <c r="E186" s="931">
        <v>0</v>
      </c>
      <c r="F186" s="932">
        <v>0</v>
      </c>
      <c r="G186" s="933">
        <v>0</v>
      </c>
      <c r="H186" s="933">
        <v>0</v>
      </c>
      <c r="I186" s="933">
        <v>408</v>
      </c>
      <c r="J186" s="933">
        <v>0</v>
      </c>
      <c r="K186" s="933">
        <v>3554</v>
      </c>
      <c r="L186" s="933">
        <v>113</v>
      </c>
      <c r="M186" s="934">
        <v>1.0860484720758701</v>
      </c>
      <c r="N186" s="935">
        <v>8.14536354056902E-2</v>
      </c>
      <c r="O186" s="935">
        <v>1.35756059009484E-2</v>
      </c>
      <c r="P186" s="912"/>
    </row>
    <row r="187" spans="1:16">
      <c r="A187" s="929" t="s">
        <v>3983</v>
      </c>
      <c r="B187" s="930">
        <v>0</v>
      </c>
      <c r="C187" s="931">
        <v>1</v>
      </c>
      <c r="D187" s="931">
        <v>0</v>
      </c>
      <c r="E187" s="931">
        <v>0</v>
      </c>
      <c r="F187" s="932">
        <v>0</v>
      </c>
      <c r="G187" s="933">
        <v>0</v>
      </c>
      <c r="H187" s="933">
        <v>0</v>
      </c>
      <c r="I187" s="933">
        <v>0</v>
      </c>
      <c r="J187" s="933">
        <v>0</v>
      </c>
      <c r="K187" s="933">
        <v>1</v>
      </c>
      <c r="L187" s="933">
        <v>0</v>
      </c>
      <c r="M187" s="934">
        <v>4.15349490691956E-4</v>
      </c>
      <c r="N187" s="935">
        <v>4.7198805760449598E-5</v>
      </c>
      <c r="O187" s="935">
        <v>7.5518089216719401E-6</v>
      </c>
      <c r="P187" s="912"/>
    </row>
    <row r="188" spans="1:16">
      <c r="A188" s="929" t="s">
        <v>3984</v>
      </c>
      <c r="B188" s="930">
        <v>0</v>
      </c>
      <c r="C188" s="931">
        <v>1</v>
      </c>
      <c r="D188" s="931">
        <v>0</v>
      </c>
      <c r="E188" s="931">
        <v>0</v>
      </c>
      <c r="F188" s="932">
        <v>0</v>
      </c>
      <c r="G188" s="933">
        <v>0</v>
      </c>
      <c r="H188" s="933">
        <v>0</v>
      </c>
      <c r="I188" s="933">
        <v>0</v>
      </c>
      <c r="J188" s="933">
        <v>0</v>
      </c>
      <c r="K188" s="933">
        <v>1</v>
      </c>
      <c r="L188" s="933">
        <v>0</v>
      </c>
      <c r="M188" s="934">
        <v>3.2402528977871402E-4</v>
      </c>
      <c r="N188" s="935">
        <v>2.2128556375131698E-5</v>
      </c>
      <c r="O188" s="935">
        <v>1.5806111696522699E-6</v>
      </c>
      <c r="P188" s="912"/>
    </row>
    <row r="189" spans="1:16">
      <c r="A189" s="929" t="s">
        <v>4218</v>
      </c>
      <c r="B189" s="930">
        <v>0</v>
      </c>
      <c r="C189" s="931">
        <v>0</v>
      </c>
      <c r="D189" s="931">
        <v>0</v>
      </c>
      <c r="E189" s="931">
        <v>0</v>
      </c>
      <c r="F189" s="932">
        <v>0</v>
      </c>
      <c r="G189" s="933">
        <v>0</v>
      </c>
      <c r="H189" s="933">
        <v>0</v>
      </c>
      <c r="I189" s="933">
        <v>0</v>
      </c>
      <c r="J189" s="933">
        <v>0</v>
      </c>
      <c r="K189" s="933">
        <v>0</v>
      </c>
      <c r="L189" s="933">
        <v>0</v>
      </c>
      <c r="M189" s="934">
        <v>0</v>
      </c>
      <c r="N189" s="935">
        <v>0</v>
      </c>
      <c r="O189" s="935">
        <v>0</v>
      </c>
      <c r="P189" s="912"/>
    </row>
    <row r="190" spans="1:16">
      <c r="A190" s="929" t="s">
        <v>3985</v>
      </c>
      <c r="B190" s="930">
        <v>0</v>
      </c>
      <c r="C190" s="931">
        <v>207</v>
      </c>
      <c r="D190" s="931">
        <v>0</v>
      </c>
      <c r="E190" s="931">
        <v>0</v>
      </c>
      <c r="F190" s="932">
        <v>0</v>
      </c>
      <c r="G190" s="933">
        <v>0</v>
      </c>
      <c r="H190" s="933">
        <v>0</v>
      </c>
      <c r="I190" s="933">
        <v>0</v>
      </c>
      <c r="J190" s="933">
        <v>0</v>
      </c>
      <c r="K190" s="933">
        <v>199</v>
      </c>
      <c r="L190" s="933">
        <v>8</v>
      </c>
      <c r="M190" s="934">
        <v>8.9382244467860902E-2</v>
      </c>
      <c r="N190" s="935">
        <v>1.8959870038637199E-3</v>
      </c>
      <c r="O190" s="935">
        <v>2.70855286266245E-4</v>
      </c>
      <c r="P190" s="912"/>
    </row>
    <row r="191" spans="1:16">
      <c r="A191" s="929" t="s">
        <v>3986</v>
      </c>
      <c r="B191" s="930">
        <v>0</v>
      </c>
      <c r="C191" s="931">
        <v>451</v>
      </c>
      <c r="D191" s="931">
        <v>0</v>
      </c>
      <c r="E191" s="931">
        <v>0</v>
      </c>
      <c r="F191" s="932">
        <v>0</v>
      </c>
      <c r="G191" s="933">
        <v>0</v>
      </c>
      <c r="H191" s="933">
        <v>0</v>
      </c>
      <c r="I191" s="933">
        <v>0</v>
      </c>
      <c r="J191" s="933">
        <v>0</v>
      </c>
      <c r="K191" s="933">
        <v>430</v>
      </c>
      <c r="L191" s="933">
        <v>21</v>
      </c>
      <c r="M191" s="934">
        <v>0.192571127502634</v>
      </c>
      <c r="N191" s="935">
        <v>4.5310853530031604E-3</v>
      </c>
      <c r="O191" s="935">
        <v>5.6638566912539504E-4</v>
      </c>
      <c r="P191" s="912"/>
    </row>
    <row r="192" spans="1:16">
      <c r="A192" s="929" t="s">
        <v>3987</v>
      </c>
      <c r="B192" s="930">
        <v>3172</v>
      </c>
      <c r="C192" s="931">
        <v>48</v>
      </c>
      <c r="D192" s="931">
        <v>0</v>
      </c>
      <c r="E192" s="931">
        <v>0</v>
      </c>
      <c r="F192" s="932">
        <v>0</v>
      </c>
      <c r="G192" s="933">
        <v>0</v>
      </c>
      <c r="H192" s="933">
        <v>0</v>
      </c>
      <c r="I192" s="933">
        <v>322</v>
      </c>
      <c r="J192" s="933">
        <v>0</v>
      </c>
      <c r="K192" s="933">
        <v>2804</v>
      </c>
      <c r="L192" s="933">
        <v>94</v>
      </c>
      <c r="M192" s="934">
        <v>1.7666578854935</v>
      </c>
      <c r="N192" s="935">
        <v>7.5713909378292907E-2</v>
      </c>
      <c r="O192" s="935">
        <v>2.0190375834211498E-2</v>
      </c>
      <c r="P192" s="912"/>
    </row>
    <row r="193" spans="1:16">
      <c r="A193" s="929" t="s">
        <v>3988</v>
      </c>
      <c r="B193" s="930">
        <v>7423</v>
      </c>
      <c r="C193" s="931">
        <v>0</v>
      </c>
      <c r="D193" s="931">
        <v>0</v>
      </c>
      <c r="E193" s="931">
        <v>1</v>
      </c>
      <c r="F193" s="932">
        <v>0</v>
      </c>
      <c r="G193" s="933">
        <v>0</v>
      </c>
      <c r="H193" s="933">
        <v>0</v>
      </c>
      <c r="I193" s="933">
        <v>742</v>
      </c>
      <c r="J193" s="933">
        <v>0</v>
      </c>
      <c r="K193" s="933">
        <v>6468</v>
      </c>
      <c r="L193" s="933">
        <v>212</v>
      </c>
      <c r="M193" s="934">
        <v>2.0020811380400398</v>
      </c>
      <c r="N193" s="935">
        <v>0.106777660695469</v>
      </c>
      <c r="O193" s="935">
        <v>1.3347207586933601E-2</v>
      </c>
      <c r="P193" s="912"/>
    </row>
    <row r="194" spans="1:16">
      <c r="A194" s="929" t="s">
        <v>3989</v>
      </c>
      <c r="B194" s="930">
        <v>4860</v>
      </c>
      <c r="C194" s="931">
        <v>1</v>
      </c>
      <c r="D194" s="931">
        <v>0</v>
      </c>
      <c r="E194" s="931">
        <v>0</v>
      </c>
      <c r="F194" s="932">
        <v>0</v>
      </c>
      <c r="G194" s="933">
        <v>0</v>
      </c>
      <c r="H194" s="933">
        <v>0</v>
      </c>
      <c r="I194" s="933">
        <v>486</v>
      </c>
      <c r="J194" s="933">
        <v>0</v>
      </c>
      <c r="K194" s="933">
        <v>4236</v>
      </c>
      <c r="L194" s="933">
        <v>139</v>
      </c>
      <c r="M194" s="934">
        <v>1.8607824025289801</v>
      </c>
      <c r="N194" s="935">
        <v>8.8993940990516301E-2</v>
      </c>
      <c r="O194" s="935">
        <v>1.6180716543730201E-2</v>
      </c>
      <c r="P194" s="912"/>
    </row>
    <row r="195" spans="1:16">
      <c r="A195" s="929" t="s">
        <v>3990</v>
      </c>
      <c r="B195" s="930">
        <v>20383</v>
      </c>
      <c r="C195" s="931">
        <v>0</v>
      </c>
      <c r="D195" s="931">
        <v>0</v>
      </c>
      <c r="E195" s="931">
        <v>0</v>
      </c>
      <c r="F195" s="932">
        <v>0</v>
      </c>
      <c r="G195" s="933">
        <v>0</v>
      </c>
      <c r="H195" s="933">
        <v>0</v>
      </c>
      <c r="I195" s="933">
        <v>822</v>
      </c>
      <c r="J195" s="933">
        <v>0</v>
      </c>
      <c r="K195" s="933">
        <v>18939</v>
      </c>
      <c r="L195" s="933">
        <v>622</v>
      </c>
      <c r="M195" s="934">
        <v>8.4691655690200207</v>
      </c>
      <c r="N195" s="935">
        <v>0.362964238672287</v>
      </c>
      <c r="O195" s="935">
        <v>8.06587197049526E-2</v>
      </c>
      <c r="P195" s="912"/>
    </row>
    <row r="196" spans="1:16">
      <c r="A196" s="929" t="s">
        <v>3991</v>
      </c>
      <c r="B196" s="930">
        <v>32906</v>
      </c>
      <c r="C196" s="931">
        <v>39</v>
      </c>
      <c r="D196" s="931">
        <v>0</v>
      </c>
      <c r="E196" s="931">
        <v>6</v>
      </c>
      <c r="F196" s="932">
        <v>0</v>
      </c>
      <c r="G196" s="933">
        <v>0</v>
      </c>
      <c r="H196" s="933">
        <v>0</v>
      </c>
      <c r="I196" s="933">
        <v>3294</v>
      </c>
      <c r="J196" s="933">
        <v>0</v>
      </c>
      <c r="K196" s="933">
        <v>28703</v>
      </c>
      <c r="L196" s="933">
        <v>942</v>
      </c>
      <c r="M196" s="934">
        <v>15.349602212855601</v>
      </c>
      <c r="N196" s="935">
        <v>0.68808561643835597</v>
      </c>
      <c r="O196" s="935">
        <v>0.105859325605901</v>
      </c>
      <c r="P196" s="912"/>
    </row>
    <row r="197" spans="1:16">
      <c r="A197" s="929" t="s">
        <v>4219</v>
      </c>
      <c r="B197" s="930">
        <v>1628</v>
      </c>
      <c r="C197" s="931">
        <v>0</v>
      </c>
      <c r="D197" s="931">
        <v>0</v>
      </c>
      <c r="E197" s="931">
        <v>0</v>
      </c>
      <c r="F197" s="932">
        <v>0</v>
      </c>
      <c r="G197" s="933">
        <v>0</v>
      </c>
      <c r="H197" s="933">
        <v>0</v>
      </c>
      <c r="I197" s="933">
        <v>66</v>
      </c>
      <c r="J197" s="933">
        <v>0</v>
      </c>
      <c r="K197" s="933">
        <v>1512</v>
      </c>
      <c r="L197" s="933">
        <v>50</v>
      </c>
      <c r="M197" s="934">
        <v>0.88160168598524802</v>
      </c>
      <c r="N197" s="935">
        <v>5.7855110642781898E-2</v>
      </c>
      <c r="O197" s="935">
        <v>5.5100105374077998E-3</v>
      </c>
      <c r="P197" s="912"/>
    </row>
    <row r="198" spans="1:16">
      <c r="A198" s="929" t="s">
        <v>3992</v>
      </c>
      <c r="B198" s="930">
        <v>2626</v>
      </c>
      <c r="C198" s="931">
        <v>2</v>
      </c>
      <c r="D198" s="931">
        <v>0</v>
      </c>
      <c r="E198" s="931">
        <v>0</v>
      </c>
      <c r="F198" s="932">
        <v>0</v>
      </c>
      <c r="G198" s="933">
        <v>0</v>
      </c>
      <c r="H198" s="933">
        <v>0</v>
      </c>
      <c r="I198" s="933">
        <v>263</v>
      </c>
      <c r="J198" s="933">
        <v>0</v>
      </c>
      <c r="K198" s="933">
        <v>2289</v>
      </c>
      <c r="L198" s="933">
        <v>76</v>
      </c>
      <c r="M198" s="934">
        <v>1.81101949420443</v>
      </c>
      <c r="N198" s="935">
        <v>0.13668071654373001</v>
      </c>
      <c r="O198" s="935">
        <v>1.3668071654373001E-2</v>
      </c>
      <c r="P198" s="912"/>
    </row>
    <row r="199" spans="1:16">
      <c r="A199" s="929" t="s">
        <v>3993</v>
      </c>
      <c r="B199" s="930">
        <v>2</v>
      </c>
      <c r="C199" s="931">
        <v>12</v>
      </c>
      <c r="D199" s="931">
        <v>0</v>
      </c>
      <c r="E199" s="931">
        <v>0</v>
      </c>
      <c r="F199" s="932">
        <v>0</v>
      </c>
      <c r="G199" s="933">
        <v>0</v>
      </c>
      <c r="H199" s="933">
        <v>0</v>
      </c>
      <c r="I199" s="933">
        <v>1</v>
      </c>
      <c r="J199" s="933">
        <v>0</v>
      </c>
      <c r="K199" s="933">
        <v>13</v>
      </c>
      <c r="L199" s="933">
        <v>0</v>
      </c>
      <c r="M199" s="934">
        <v>1.35416666666667E-2</v>
      </c>
      <c r="N199" s="935">
        <v>1.08333333333333E-3</v>
      </c>
      <c r="O199" s="935">
        <v>6.2500000000000001E-5</v>
      </c>
      <c r="P199" s="912"/>
    </row>
    <row r="200" spans="1:16">
      <c r="A200" s="929" t="s">
        <v>3994</v>
      </c>
      <c r="B200" s="930">
        <v>0</v>
      </c>
      <c r="C200" s="931">
        <v>7</v>
      </c>
      <c r="D200" s="931">
        <v>0</v>
      </c>
      <c r="E200" s="931">
        <v>0</v>
      </c>
      <c r="F200" s="932">
        <v>0</v>
      </c>
      <c r="G200" s="933">
        <v>0</v>
      </c>
      <c r="H200" s="933">
        <v>0</v>
      </c>
      <c r="I200" s="933">
        <v>0</v>
      </c>
      <c r="J200" s="933">
        <v>0</v>
      </c>
      <c r="K200" s="933">
        <v>7</v>
      </c>
      <c r="L200" s="933">
        <v>0</v>
      </c>
      <c r="M200" s="934">
        <v>8.7592202318229704E-3</v>
      </c>
      <c r="N200" s="935">
        <v>7.7373112047769601E-4</v>
      </c>
      <c r="O200" s="935">
        <v>7.2993501931858094E-5</v>
      </c>
      <c r="P200" s="912"/>
    </row>
    <row r="201" spans="1:16">
      <c r="A201" s="929" t="s">
        <v>3995</v>
      </c>
      <c r="B201" s="930">
        <v>7166</v>
      </c>
      <c r="C201" s="931">
        <v>0</v>
      </c>
      <c r="D201" s="931">
        <v>0</v>
      </c>
      <c r="E201" s="931">
        <v>0</v>
      </c>
      <c r="F201" s="932">
        <v>0</v>
      </c>
      <c r="G201" s="933">
        <v>0</v>
      </c>
      <c r="H201" s="933">
        <v>0</v>
      </c>
      <c r="I201" s="933">
        <v>526</v>
      </c>
      <c r="J201" s="933">
        <v>0</v>
      </c>
      <c r="K201" s="933">
        <v>6429</v>
      </c>
      <c r="L201" s="933">
        <v>211</v>
      </c>
      <c r="M201" s="934">
        <v>3.7626699157007399</v>
      </c>
      <c r="N201" s="935">
        <v>0.109238804004215</v>
      </c>
      <c r="O201" s="935">
        <v>2.42752897787144E-2</v>
      </c>
      <c r="P201" s="912"/>
    </row>
    <row r="202" spans="1:16">
      <c r="A202" s="929" t="s">
        <v>3996</v>
      </c>
      <c r="B202" s="930">
        <v>52</v>
      </c>
      <c r="C202" s="931">
        <v>1751</v>
      </c>
      <c r="D202" s="931">
        <v>0</v>
      </c>
      <c r="E202" s="931">
        <v>0</v>
      </c>
      <c r="F202" s="932">
        <v>0</v>
      </c>
      <c r="G202" s="933">
        <v>0</v>
      </c>
      <c r="H202" s="933">
        <v>0</v>
      </c>
      <c r="I202" s="933">
        <v>180</v>
      </c>
      <c r="J202" s="933">
        <v>0</v>
      </c>
      <c r="K202" s="933">
        <v>1564</v>
      </c>
      <c r="L202" s="933">
        <v>59</v>
      </c>
      <c r="M202" s="934">
        <v>3.8646786090621701</v>
      </c>
      <c r="N202" s="935">
        <v>0.19034984193888299</v>
      </c>
      <c r="O202" s="935">
        <v>2.3072708113803998E-2</v>
      </c>
      <c r="P202" s="912"/>
    </row>
    <row r="203" spans="1:16">
      <c r="A203" s="929" t="s">
        <v>4220</v>
      </c>
      <c r="B203" s="930">
        <v>0</v>
      </c>
      <c r="C203" s="931">
        <v>0</v>
      </c>
      <c r="D203" s="931">
        <v>0</v>
      </c>
      <c r="E203" s="931">
        <v>0</v>
      </c>
      <c r="F203" s="932">
        <v>0</v>
      </c>
      <c r="G203" s="933">
        <v>0</v>
      </c>
      <c r="H203" s="933">
        <v>0</v>
      </c>
      <c r="I203" s="933">
        <v>0</v>
      </c>
      <c r="J203" s="933">
        <v>0</v>
      </c>
      <c r="K203" s="933">
        <v>0</v>
      </c>
      <c r="L203" s="933">
        <v>0</v>
      </c>
      <c r="M203" s="934">
        <v>0</v>
      </c>
      <c r="N203" s="935">
        <v>0</v>
      </c>
      <c r="O203" s="935">
        <v>0</v>
      </c>
      <c r="P203" s="912"/>
    </row>
    <row r="204" spans="1:16">
      <c r="A204" s="929" t="s">
        <v>3997</v>
      </c>
      <c r="B204" s="930">
        <v>8443</v>
      </c>
      <c r="C204" s="931">
        <v>11692</v>
      </c>
      <c r="D204" s="931">
        <v>0</v>
      </c>
      <c r="E204" s="931">
        <v>0</v>
      </c>
      <c r="F204" s="932">
        <v>0</v>
      </c>
      <c r="G204" s="933">
        <v>0</v>
      </c>
      <c r="H204" s="933">
        <v>0</v>
      </c>
      <c r="I204" s="933">
        <v>942</v>
      </c>
      <c r="J204" s="933">
        <v>0</v>
      </c>
      <c r="K204" s="933">
        <v>18531</v>
      </c>
      <c r="L204" s="933">
        <v>662</v>
      </c>
      <c r="M204" s="934">
        <v>15.906263171759701</v>
      </c>
      <c r="N204" s="935">
        <v>0.48410366174920999</v>
      </c>
      <c r="O204" s="935">
        <v>3.4578832982086402E-2</v>
      </c>
      <c r="P204" s="912"/>
    </row>
    <row r="205" spans="1:16">
      <c r="A205" s="929" t="s">
        <v>3998</v>
      </c>
      <c r="B205" s="930">
        <v>186</v>
      </c>
      <c r="C205" s="931">
        <v>5</v>
      </c>
      <c r="D205" s="931">
        <v>0</v>
      </c>
      <c r="E205" s="931">
        <v>0</v>
      </c>
      <c r="F205" s="932">
        <v>0</v>
      </c>
      <c r="G205" s="933">
        <v>0</v>
      </c>
      <c r="H205" s="933">
        <v>0</v>
      </c>
      <c r="I205" s="933">
        <v>8</v>
      </c>
      <c r="J205" s="933">
        <v>0</v>
      </c>
      <c r="K205" s="933">
        <v>177</v>
      </c>
      <c r="L205" s="933">
        <v>6</v>
      </c>
      <c r="M205" s="934">
        <v>0.11050842992623799</v>
      </c>
      <c r="N205" s="935">
        <v>6.1393572181243396E-3</v>
      </c>
      <c r="O205" s="935">
        <v>9.2090358271865104E-4</v>
      </c>
      <c r="P205" s="912"/>
    </row>
    <row r="206" spans="1:16">
      <c r="A206" s="929" t="s">
        <v>3999</v>
      </c>
      <c r="B206" s="930">
        <v>0</v>
      </c>
      <c r="C206" s="931">
        <v>204</v>
      </c>
      <c r="D206" s="931">
        <v>0</v>
      </c>
      <c r="E206" s="931">
        <v>0</v>
      </c>
      <c r="F206" s="932">
        <v>0</v>
      </c>
      <c r="G206" s="933">
        <v>0</v>
      </c>
      <c r="H206" s="933">
        <v>0</v>
      </c>
      <c r="I206" s="933">
        <v>0</v>
      </c>
      <c r="J206" s="933">
        <v>0</v>
      </c>
      <c r="K206" s="933">
        <v>200</v>
      </c>
      <c r="L206" s="933">
        <v>4</v>
      </c>
      <c r="M206" s="934">
        <v>0.167413066385669</v>
      </c>
      <c r="N206" s="935">
        <v>1.0616438356164401E-2</v>
      </c>
      <c r="O206" s="935">
        <v>1.6332982086406701E-3</v>
      </c>
      <c r="P206" s="912"/>
    </row>
    <row r="207" spans="1:16">
      <c r="A207" s="929" t="s">
        <v>4221</v>
      </c>
      <c r="B207" s="930">
        <v>1502</v>
      </c>
      <c r="C207" s="931">
        <v>0</v>
      </c>
      <c r="D207" s="931">
        <v>0</v>
      </c>
      <c r="E207" s="931">
        <v>0</v>
      </c>
      <c r="F207" s="932">
        <v>0</v>
      </c>
      <c r="G207" s="933">
        <v>0</v>
      </c>
      <c r="H207" s="933">
        <v>0</v>
      </c>
      <c r="I207" s="933">
        <v>61</v>
      </c>
      <c r="J207" s="933">
        <v>0</v>
      </c>
      <c r="K207" s="933">
        <v>1395</v>
      </c>
      <c r="L207" s="933">
        <v>46</v>
      </c>
      <c r="M207" s="934">
        <v>1.3958574815595399</v>
      </c>
      <c r="N207" s="935">
        <v>5.1357020547945199E-2</v>
      </c>
      <c r="O207" s="935">
        <v>1.8435853530031601E-2</v>
      </c>
      <c r="P207" s="912"/>
    </row>
    <row r="208" spans="1:16">
      <c r="A208" s="929" t="s">
        <v>4000</v>
      </c>
      <c r="B208" s="930">
        <v>5824</v>
      </c>
      <c r="C208" s="931">
        <v>107</v>
      </c>
      <c r="D208" s="931">
        <v>0</v>
      </c>
      <c r="E208" s="931">
        <v>8</v>
      </c>
      <c r="F208" s="932">
        <v>0</v>
      </c>
      <c r="G208" s="933">
        <v>0</v>
      </c>
      <c r="H208" s="933">
        <v>0</v>
      </c>
      <c r="I208" s="933">
        <v>593</v>
      </c>
      <c r="J208" s="933">
        <v>0</v>
      </c>
      <c r="K208" s="933">
        <v>5149</v>
      </c>
      <c r="L208" s="933">
        <v>181</v>
      </c>
      <c r="M208" s="934">
        <v>2.9468394362486801</v>
      </c>
      <c r="N208" s="935">
        <v>0.258964677730945</v>
      </c>
      <c r="O208" s="935">
        <v>3.5719265893923401E-2</v>
      </c>
      <c r="P208" s="912"/>
    </row>
    <row r="209" spans="1:16">
      <c r="A209" s="929" t="s">
        <v>4001</v>
      </c>
      <c r="B209" s="930">
        <v>0</v>
      </c>
      <c r="C209" s="931">
        <v>0</v>
      </c>
      <c r="D209" s="931">
        <v>0</v>
      </c>
      <c r="E209" s="931">
        <v>0</v>
      </c>
      <c r="F209" s="932">
        <v>0</v>
      </c>
      <c r="G209" s="933">
        <v>0</v>
      </c>
      <c r="H209" s="933">
        <v>0</v>
      </c>
      <c r="I209" s="933">
        <v>0</v>
      </c>
      <c r="J209" s="933">
        <v>0</v>
      </c>
      <c r="K209" s="933">
        <v>0</v>
      </c>
      <c r="L209" s="933">
        <v>0</v>
      </c>
      <c r="M209" s="934">
        <v>0</v>
      </c>
      <c r="N209" s="935">
        <v>0</v>
      </c>
      <c r="O209" s="935">
        <v>0</v>
      </c>
      <c r="P209" s="912"/>
    </row>
    <row r="210" spans="1:16">
      <c r="A210" s="929" t="s">
        <v>4002</v>
      </c>
      <c r="B210" s="930">
        <v>0</v>
      </c>
      <c r="C210" s="931">
        <v>0</v>
      </c>
      <c r="D210" s="931">
        <v>0</v>
      </c>
      <c r="E210" s="931">
        <v>0</v>
      </c>
      <c r="F210" s="932">
        <v>0</v>
      </c>
      <c r="G210" s="933">
        <v>0</v>
      </c>
      <c r="H210" s="933">
        <v>0</v>
      </c>
      <c r="I210" s="933">
        <v>0</v>
      </c>
      <c r="J210" s="933">
        <v>0</v>
      </c>
      <c r="K210" s="933">
        <v>0</v>
      </c>
      <c r="L210" s="933">
        <v>0</v>
      </c>
      <c r="M210" s="934">
        <v>0</v>
      </c>
      <c r="N210" s="935">
        <v>0</v>
      </c>
      <c r="O210" s="935">
        <v>0</v>
      </c>
      <c r="P210" s="912"/>
    </row>
    <row r="211" spans="1:16">
      <c r="A211" s="929" t="s">
        <v>4003</v>
      </c>
      <c r="B211" s="930">
        <v>0</v>
      </c>
      <c r="C211" s="931">
        <v>6</v>
      </c>
      <c r="D211" s="931">
        <v>0</v>
      </c>
      <c r="E211" s="931">
        <v>0</v>
      </c>
      <c r="F211" s="932">
        <v>0</v>
      </c>
      <c r="G211" s="933">
        <v>0</v>
      </c>
      <c r="H211" s="933">
        <v>0</v>
      </c>
      <c r="I211" s="933">
        <v>0</v>
      </c>
      <c r="J211" s="933">
        <v>0</v>
      </c>
      <c r="K211" s="933">
        <v>6</v>
      </c>
      <c r="L211" s="933">
        <v>0</v>
      </c>
      <c r="M211" s="934">
        <v>9.2202318229715502E-4</v>
      </c>
      <c r="N211" s="935">
        <v>1.31717597471022E-5</v>
      </c>
      <c r="O211" s="935">
        <v>0</v>
      </c>
      <c r="P211" s="912"/>
    </row>
    <row r="212" spans="1:16">
      <c r="A212" s="929" t="s">
        <v>4004</v>
      </c>
      <c r="B212" s="930">
        <v>0</v>
      </c>
      <c r="C212" s="931">
        <v>105</v>
      </c>
      <c r="D212" s="931">
        <v>0</v>
      </c>
      <c r="E212" s="931">
        <v>0</v>
      </c>
      <c r="F212" s="932">
        <v>0</v>
      </c>
      <c r="G212" s="933">
        <v>0</v>
      </c>
      <c r="H212" s="933">
        <v>0</v>
      </c>
      <c r="I212" s="933">
        <v>0</v>
      </c>
      <c r="J212" s="933">
        <v>0</v>
      </c>
      <c r="K212" s="933">
        <v>103</v>
      </c>
      <c r="L212" s="933">
        <v>2</v>
      </c>
      <c r="M212" s="934">
        <v>0.17863101510361801</v>
      </c>
      <c r="N212" s="935">
        <v>5.5375614682121503E-3</v>
      </c>
      <c r="O212" s="935">
        <v>2.1435721812434099E-3</v>
      </c>
      <c r="P212" s="912"/>
    </row>
    <row r="213" spans="1:16">
      <c r="A213" s="929" t="s">
        <v>4005</v>
      </c>
      <c r="B213" s="930">
        <v>0</v>
      </c>
      <c r="C213" s="931">
        <v>16</v>
      </c>
      <c r="D213" s="931">
        <v>0</v>
      </c>
      <c r="E213" s="931">
        <v>2</v>
      </c>
      <c r="F213" s="932">
        <v>0</v>
      </c>
      <c r="G213" s="933">
        <v>0</v>
      </c>
      <c r="H213" s="933">
        <v>0</v>
      </c>
      <c r="I213" s="933">
        <v>0</v>
      </c>
      <c r="J213" s="933">
        <v>0</v>
      </c>
      <c r="K213" s="933">
        <v>13</v>
      </c>
      <c r="L213" s="933">
        <v>1</v>
      </c>
      <c r="M213" s="934">
        <v>5.4223744292237397E-3</v>
      </c>
      <c r="N213" s="935">
        <v>2.2831050228310499E-4</v>
      </c>
      <c r="O213" s="935">
        <v>5.7077625570776301E-5</v>
      </c>
      <c r="P213" s="912"/>
    </row>
    <row r="214" spans="1:16">
      <c r="A214" s="929" t="s">
        <v>4006</v>
      </c>
      <c r="B214" s="930">
        <v>0</v>
      </c>
      <c r="C214" s="931">
        <v>1004</v>
      </c>
      <c r="D214" s="931">
        <v>0</v>
      </c>
      <c r="E214" s="931">
        <v>3</v>
      </c>
      <c r="F214" s="932">
        <v>0</v>
      </c>
      <c r="G214" s="933">
        <v>0</v>
      </c>
      <c r="H214" s="933">
        <v>0</v>
      </c>
      <c r="I214" s="933">
        <v>0</v>
      </c>
      <c r="J214" s="933">
        <v>0</v>
      </c>
      <c r="K214" s="933">
        <v>988</v>
      </c>
      <c r="L214" s="933">
        <v>13</v>
      </c>
      <c r="M214" s="934">
        <v>0.67237442922374402</v>
      </c>
      <c r="N214" s="935">
        <v>1.95205479452055E-2</v>
      </c>
      <c r="O214" s="935">
        <v>4.3378995433789999E-3</v>
      </c>
      <c r="P214" s="912"/>
    </row>
    <row r="215" spans="1:16">
      <c r="A215" s="929" t="s">
        <v>4007</v>
      </c>
      <c r="B215" s="930">
        <v>0</v>
      </c>
      <c r="C215" s="931">
        <v>30</v>
      </c>
      <c r="D215" s="931">
        <v>1</v>
      </c>
      <c r="E215" s="931">
        <v>0</v>
      </c>
      <c r="F215" s="932">
        <v>0</v>
      </c>
      <c r="G215" s="933">
        <v>0</v>
      </c>
      <c r="H215" s="933">
        <v>0</v>
      </c>
      <c r="I215" s="933">
        <v>0</v>
      </c>
      <c r="J215" s="933">
        <v>0</v>
      </c>
      <c r="K215" s="933">
        <v>27</v>
      </c>
      <c r="L215" s="933">
        <v>2</v>
      </c>
      <c r="M215" s="934">
        <v>0</v>
      </c>
      <c r="N215" s="935">
        <v>0</v>
      </c>
      <c r="O215" s="935">
        <v>0</v>
      </c>
      <c r="P215" s="912"/>
    </row>
    <row r="216" spans="1:16">
      <c r="A216" s="929" t="s">
        <v>4008</v>
      </c>
      <c r="B216" s="930">
        <v>0</v>
      </c>
      <c r="C216" s="931">
        <v>423</v>
      </c>
      <c r="D216" s="931">
        <v>0</v>
      </c>
      <c r="E216" s="931">
        <v>18</v>
      </c>
      <c r="F216" s="932">
        <v>0</v>
      </c>
      <c r="G216" s="933">
        <v>0</v>
      </c>
      <c r="H216" s="933">
        <v>0</v>
      </c>
      <c r="I216" s="933">
        <v>0</v>
      </c>
      <c r="J216" s="933">
        <v>0</v>
      </c>
      <c r="K216" s="933">
        <v>396</v>
      </c>
      <c r="L216" s="933">
        <v>9</v>
      </c>
      <c r="M216" s="934">
        <v>0.519689146469968</v>
      </c>
      <c r="N216" s="935">
        <v>6.8155953635405699E-3</v>
      </c>
      <c r="O216" s="935">
        <v>2.5558482613277098E-3</v>
      </c>
      <c r="P216" s="912"/>
    </row>
    <row r="217" spans="1:16">
      <c r="A217" s="929" t="s">
        <v>4009</v>
      </c>
      <c r="B217" s="930">
        <v>0</v>
      </c>
      <c r="C217" s="931">
        <v>65</v>
      </c>
      <c r="D217" s="931">
        <v>7</v>
      </c>
      <c r="E217" s="931">
        <v>1</v>
      </c>
      <c r="F217" s="932">
        <v>0</v>
      </c>
      <c r="G217" s="933">
        <v>0</v>
      </c>
      <c r="H217" s="933">
        <v>0</v>
      </c>
      <c r="I217" s="933">
        <v>0</v>
      </c>
      <c r="J217" s="933">
        <v>0</v>
      </c>
      <c r="K217" s="933">
        <v>55</v>
      </c>
      <c r="L217" s="933">
        <v>2</v>
      </c>
      <c r="M217" s="934">
        <v>0.30333794344924497</v>
      </c>
      <c r="N217" s="935">
        <v>1.4874099929750599E-2</v>
      </c>
      <c r="O217" s="935">
        <v>2.5766157358623099E-3</v>
      </c>
      <c r="P217" s="912"/>
    </row>
    <row r="218" spans="1:16">
      <c r="A218" s="929" t="s">
        <v>4010</v>
      </c>
      <c r="B218" s="930">
        <v>0</v>
      </c>
      <c r="C218" s="931">
        <v>80</v>
      </c>
      <c r="D218" s="931">
        <v>0</v>
      </c>
      <c r="E218" s="931">
        <v>1</v>
      </c>
      <c r="F218" s="932">
        <v>0</v>
      </c>
      <c r="G218" s="933">
        <v>0</v>
      </c>
      <c r="H218" s="933">
        <v>0</v>
      </c>
      <c r="I218" s="933">
        <v>0</v>
      </c>
      <c r="J218" s="933">
        <v>0</v>
      </c>
      <c r="K218" s="933">
        <v>77</v>
      </c>
      <c r="L218" s="933">
        <v>2</v>
      </c>
      <c r="M218" s="934">
        <v>0.498660871092378</v>
      </c>
      <c r="N218" s="935">
        <v>2.3834299262381502E-2</v>
      </c>
      <c r="O218" s="935">
        <v>4.2259395855286297E-3</v>
      </c>
      <c r="P218" s="912"/>
    </row>
    <row r="219" spans="1:16">
      <c r="A219" s="929" t="s">
        <v>4011</v>
      </c>
      <c r="B219" s="930">
        <v>0</v>
      </c>
      <c r="C219" s="931">
        <v>973</v>
      </c>
      <c r="D219" s="931">
        <v>0</v>
      </c>
      <c r="E219" s="931">
        <v>0</v>
      </c>
      <c r="F219" s="932">
        <v>0</v>
      </c>
      <c r="G219" s="933">
        <v>0</v>
      </c>
      <c r="H219" s="933">
        <v>0</v>
      </c>
      <c r="I219" s="933">
        <v>0</v>
      </c>
      <c r="J219" s="933">
        <v>0</v>
      </c>
      <c r="K219" s="933">
        <v>938</v>
      </c>
      <c r="L219" s="933">
        <v>35</v>
      </c>
      <c r="M219" s="934">
        <v>0.47361257463997197</v>
      </c>
      <c r="N219" s="935">
        <v>4.7361257463997199E-2</v>
      </c>
      <c r="O219" s="935">
        <v>8.2367404285212508E-3</v>
      </c>
      <c r="P219" s="912"/>
    </row>
    <row r="220" spans="1:16">
      <c r="A220" s="929" t="s">
        <v>4012</v>
      </c>
      <c r="B220" s="930">
        <v>0</v>
      </c>
      <c r="C220" s="931">
        <v>2055</v>
      </c>
      <c r="D220" s="931">
        <v>0</v>
      </c>
      <c r="E220" s="931">
        <v>5</v>
      </c>
      <c r="F220" s="932">
        <v>0</v>
      </c>
      <c r="G220" s="933">
        <v>0</v>
      </c>
      <c r="H220" s="933">
        <v>0</v>
      </c>
      <c r="I220" s="933">
        <v>0</v>
      </c>
      <c r="J220" s="933">
        <v>0</v>
      </c>
      <c r="K220" s="933">
        <v>2030</v>
      </c>
      <c r="L220" s="933">
        <v>20</v>
      </c>
      <c r="M220" s="934">
        <v>3.6542852125043899</v>
      </c>
      <c r="N220" s="935">
        <v>0.15597558833860201</v>
      </c>
      <c r="O220" s="935">
        <v>1.3369336143308701E-2</v>
      </c>
      <c r="P220" s="912"/>
    </row>
    <row r="221" spans="1:16">
      <c r="A221" s="929" t="s">
        <v>4013</v>
      </c>
      <c r="B221" s="930">
        <v>0</v>
      </c>
      <c r="C221" s="931">
        <v>5802</v>
      </c>
      <c r="D221" s="931">
        <v>0</v>
      </c>
      <c r="E221" s="931">
        <v>1</v>
      </c>
      <c r="F221" s="932">
        <v>0</v>
      </c>
      <c r="G221" s="933">
        <v>0</v>
      </c>
      <c r="H221" s="933">
        <v>0</v>
      </c>
      <c r="I221" s="933">
        <v>0</v>
      </c>
      <c r="J221" s="933">
        <v>0</v>
      </c>
      <c r="K221" s="933">
        <v>5610</v>
      </c>
      <c r="L221" s="933">
        <v>191</v>
      </c>
      <c r="M221" s="934">
        <v>3.3252107481559499</v>
      </c>
      <c r="N221" s="935">
        <v>0.14778714436248699</v>
      </c>
      <c r="O221" s="935">
        <v>2.4631190727081101E-2</v>
      </c>
      <c r="P221" s="912"/>
    </row>
    <row r="222" spans="1:16">
      <c r="A222" s="929" t="s">
        <v>4014</v>
      </c>
      <c r="B222" s="930">
        <v>0</v>
      </c>
      <c r="C222" s="931">
        <v>1574</v>
      </c>
      <c r="D222" s="931">
        <v>0</v>
      </c>
      <c r="E222" s="931">
        <v>0</v>
      </c>
      <c r="F222" s="932">
        <v>0</v>
      </c>
      <c r="G222" s="933">
        <v>0</v>
      </c>
      <c r="H222" s="933">
        <v>0</v>
      </c>
      <c r="I222" s="933">
        <v>0</v>
      </c>
      <c r="J222" s="933">
        <v>0</v>
      </c>
      <c r="K222" s="933">
        <v>1524</v>
      </c>
      <c r="L222" s="933">
        <v>50</v>
      </c>
      <c r="M222" s="934">
        <v>2.3285563751317202</v>
      </c>
      <c r="N222" s="935">
        <v>6.4035300316122201E-2</v>
      </c>
      <c r="O222" s="935">
        <v>2.0374868282402502E-2</v>
      </c>
      <c r="P222" s="912"/>
    </row>
    <row r="223" spans="1:16">
      <c r="A223" s="929" t="s">
        <v>4015</v>
      </c>
      <c r="B223" s="930">
        <v>0</v>
      </c>
      <c r="C223" s="931">
        <v>0</v>
      </c>
      <c r="D223" s="931">
        <v>0</v>
      </c>
      <c r="E223" s="931">
        <v>5</v>
      </c>
      <c r="F223" s="932">
        <v>0</v>
      </c>
      <c r="G223" s="933">
        <v>0</v>
      </c>
      <c r="H223" s="933">
        <v>0</v>
      </c>
      <c r="I223" s="933">
        <v>0</v>
      </c>
      <c r="J223" s="933">
        <v>0</v>
      </c>
      <c r="K223" s="933">
        <v>0</v>
      </c>
      <c r="L223" s="933">
        <v>0</v>
      </c>
      <c r="M223" s="934">
        <v>0</v>
      </c>
      <c r="N223" s="935">
        <v>0</v>
      </c>
      <c r="O223" s="935">
        <v>0</v>
      </c>
      <c r="P223" s="912"/>
    </row>
    <row r="224" spans="1:16">
      <c r="A224" s="929" t="s">
        <v>4016</v>
      </c>
      <c r="B224" s="930">
        <v>0</v>
      </c>
      <c r="C224" s="931">
        <v>27</v>
      </c>
      <c r="D224" s="931">
        <v>0</v>
      </c>
      <c r="E224" s="931">
        <v>0</v>
      </c>
      <c r="F224" s="932">
        <v>0</v>
      </c>
      <c r="G224" s="933">
        <v>0</v>
      </c>
      <c r="H224" s="933">
        <v>0</v>
      </c>
      <c r="I224" s="933">
        <v>0</v>
      </c>
      <c r="J224" s="933">
        <v>0</v>
      </c>
      <c r="K224" s="933">
        <v>26</v>
      </c>
      <c r="L224" s="933">
        <v>1</v>
      </c>
      <c r="M224" s="934">
        <v>2.3401826484018302E-2</v>
      </c>
      <c r="N224" s="935">
        <v>8.56164383561644E-4</v>
      </c>
      <c r="O224" s="935">
        <v>2.2831050228310499E-4</v>
      </c>
      <c r="P224" s="912"/>
    </row>
    <row r="225" spans="1:16">
      <c r="A225" s="929" t="s">
        <v>4017</v>
      </c>
      <c r="B225" s="930">
        <v>0</v>
      </c>
      <c r="C225" s="931">
        <v>1500</v>
      </c>
      <c r="D225" s="931">
        <v>0</v>
      </c>
      <c r="E225" s="931">
        <v>3</v>
      </c>
      <c r="F225" s="932">
        <v>0</v>
      </c>
      <c r="G225" s="933">
        <v>0</v>
      </c>
      <c r="H225" s="933">
        <v>0</v>
      </c>
      <c r="I225" s="933">
        <v>0</v>
      </c>
      <c r="J225" s="933">
        <v>0</v>
      </c>
      <c r="K225" s="933">
        <v>1424</v>
      </c>
      <c r="L225" s="933">
        <v>73</v>
      </c>
      <c r="M225" s="934">
        <v>0.89093782929399401</v>
      </c>
      <c r="N225" s="935">
        <v>3.8607305936073102E-2</v>
      </c>
      <c r="O225" s="935">
        <v>8.9093782929399404E-3</v>
      </c>
      <c r="P225" s="912"/>
    </row>
    <row r="226" spans="1:16">
      <c r="A226" s="929" t="s">
        <v>4018</v>
      </c>
      <c r="B226" s="930">
        <v>0</v>
      </c>
      <c r="C226" s="931">
        <v>1462</v>
      </c>
      <c r="D226" s="931">
        <v>0</v>
      </c>
      <c r="E226" s="931">
        <v>17</v>
      </c>
      <c r="F226" s="932">
        <v>0</v>
      </c>
      <c r="G226" s="933">
        <v>0</v>
      </c>
      <c r="H226" s="933">
        <v>0</v>
      </c>
      <c r="I226" s="933">
        <v>0</v>
      </c>
      <c r="J226" s="933">
        <v>0</v>
      </c>
      <c r="K226" s="933">
        <v>1402</v>
      </c>
      <c r="L226" s="933">
        <v>43</v>
      </c>
      <c r="M226" s="934">
        <v>1.49304135932561</v>
      </c>
      <c r="N226" s="935">
        <v>9.4457718651211803E-2</v>
      </c>
      <c r="O226" s="935">
        <v>1.8282139093782901E-2</v>
      </c>
      <c r="P226" s="912"/>
    </row>
    <row r="227" spans="1:16">
      <c r="A227" s="929" t="s">
        <v>4019</v>
      </c>
      <c r="B227" s="930">
        <v>0</v>
      </c>
      <c r="C227" s="931">
        <v>168</v>
      </c>
      <c r="D227" s="931">
        <v>0</v>
      </c>
      <c r="E227" s="931">
        <v>35</v>
      </c>
      <c r="F227" s="932">
        <v>0</v>
      </c>
      <c r="G227" s="933">
        <v>0</v>
      </c>
      <c r="H227" s="933">
        <v>0</v>
      </c>
      <c r="I227" s="933">
        <v>0</v>
      </c>
      <c r="J227" s="933">
        <v>0</v>
      </c>
      <c r="K227" s="933">
        <v>122</v>
      </c>
      <c r="L227" s="933">
        <v>11</v>
      </c>
      <c r="M227" s="934">
        <v>0.129922286617492</v>
      </c>
      <c r="N227" s="935">
        <v>8.2195732349841892E-3</v>
      </c>
      <c r="O227" s="935">
        <v>1.5908851422550101E-3</v>
      </c>
      <c r="P227" s="912"/>
    </row>
    <row r="228" spans="1:16">
      <c r="A228" s="924"/>
      <c r="B228" s="925"/>
      <c r="C228" s="926"/>
      <c r="D228" s="926"/>
      <c r="E228" s="926"/>
      <c r="F228" s="925"/>
      <c r="G228" s="926"/>
      <c r="H228" s="926"/>
      <c r="I228" s="926"/>
      <c r="J228" s="926"/>
      <c r="K228" s="926"/>
      <c r="L228" s="926"/>
      <c r="M228" s="927"/>
      <c r="N228" s="928"/>
      <c r="O228" s="928"/>
      <c r="P228" s="912"/>
    </row>
    <row r="229" spans="1:16">
      <c r="A229" s="917" t="s">
        <v>4222</v>
      </c>
      <c r="B229" s="918">
        <v>23605</v>
      </c>
      <c r="C229" s="919">
        <v>29410</v>
      </c>
      <c r="D229" s="919">
        <v>0</v>
      </c>
      <c r="E229" s="919">
        <v>1684</v>
      </c>
      <c r="F229" s="920">
        <v>0</v>
      </c>
      <c r="G229" s="921">
        <v>0</v>
      </c>
      <c r="H229" s="921">
        <v>1925</v>
      </c>
      <c r="I229" s="921">
        <v>1320</v>
      </c>
      <c r="J229" s="921">
        <v>0</v>
      </c>
      <c r="K229" s="921">
        <v>46540</v>
      </c>
      <c r="L229" s="921">
        <v>0</v>
      </c>
      <c r="M229" s="922">
        <v>58.561314980681402</v>
      </c>
      <c r="N229" s="923">
        <v>0.67164717246224104</v>
      </c>
      <c r="O229" s="923">
        <v>0.26992114506498099</v>
      </c>
      <c r="P229" s="912"/>
    </row>
    <row r="230" spans="1:16">
      <c r="A230" s="929" t="s">
        <v>4021</v>
      </c>
      <c r="B230" s="930">
        <v>0</v>
      </c>
      <c r="C230" s="931">
        <v>164</v>
      </c>
      <c r="D230" s="931">
        <v>0</v>
      </c>
      <c r="E230" s="931">
        <v>0</v>
      </c>
      <c r="F230" s="932">
        <v>0</v>
      </c>
      <c r="G230" s="933">
        <v>0</v>
      </c>
      <c r="H230" s="933">
        <v>0</v>
      </c>
      <c r="I230" s="933">
        <v>0</v>
      </c>
      <c r="J230" s="933">
        <v>0</v>
      </c>
      <c r="K230" s="933">
        <v>158</v>
      </c>
      <c r="L230" s="933">
        <v>6</v>
      </c>
      <c r="M230" s="934">
        <v>0.41865560238847899</v>
      </c>
      <c r="N230" s="935">
        <v>4.6790920266947698E-3</v>
      </c>
      <c r="O230" s="935">
        <v>3.9156612223392999E-2</v>
      </c>
      <c r="P230" s="912"/>
    </row>
    <row r="231" spans="1:16">
      <c r="A231" s="929" t="s">
        <v>4022</v>
      </c>
      <c r="B231" s="930">
        <v>11246</v>
      </c>
      <c r="C231" s="931">
        <v>34</v>
      </c>
      <c r="D231" s="931">
        <v>0</v>
      </c>
      <c r="E231" s="931">
        <v>0</v>
      </c>
      <c r="F231" s="932">
        <v>0</v>
      </c>
      <c r="G231" s="933">
        <v>0</v>
      </c>
      <c r="H231" s="933">
        <v>0</v>
      </c>
      <c r="I231" s="933">
        <v>340</v>
      </c>
      <c r="J231" s="933">
        <v>0</v>
      </c>
      <c r="K231" s="933">
        <v>10597</v>
      </c>
      <c r="L231" s="933">
        <v>343</v>
      </c>
      <c r="M231" s="934">
        <v>15.335314365999301</v>
      </c>
      <c r="N231" s="935">
        <v>0.19355251141552501</v>
      </c>
      <c r="O231" s="935">
        <v>2.9777309448542299E-2</v>
      </c>
      <c r="P231" s="912"/>
    </row>
    <row r="232" spans="1:16">
      <c r="A232" s="929" t="s">
        <v>4023</v>
      </c>
      <c r="B232" s="930">
        <v>0</v>
      </c>
      <c r="C232" s="931">
        <v>0</v>
      </c>
      <c r="D232" s="931">
        <v>0</v>
      </c>
      <c r="E232" s="931">
        <v>0</v>
      </c>
      <c r="F232" s="932">
        <v>0</v>
      </c>
      <c r="G232" s="933">
        <v>0</v>
      </c>
      <c r="H232" s="933">
        <v>0</v>
      </c>
      <c r="I232" s="933">
        <v>0</v>
      </c>
      <c r="J232" s="933">
        <v>0</v>
      </c>
      <c r="K232" s="933">
        <v>0</v>
      </c>
      <c r="L232" s="933">
        <v>0</v>
      </c>
      <c r="M232" s="934">
        <v>0</v>
      </c>
      <c r="N232" s="935">
        <v>0</v>
      </c>
      <c r="O232" s="935">
        <v>0</v>
      </c>
      <c r="P232" s="912"/>
    </row>
    <row r="233" spans="1:16">
      <c r="A233" s="929" t="s">
        <v>4024</v>
      </c>
      <c r="B233" s="930">
        <v>0</v>
      </c>
      <c r="C233" s="931">
        <v>596</v>
      </c>
      <c r="D233" s="931">
        <v>0</v>
      </c>
      <c r="E233" s="931">
        <v>0</v>
      </c>
      <c r="F233" s="932">
        <v>0</v>
      </c>
      <c r="G233" s="933">
        <v>0</v>
      </c>
      <c r="H233" s="933">
        <v>0</v>
      </c>
      <c r="I233" s="933">
        <v>0</v>
      </c>
      <c r="J233" s="933">
        <v>0</v>
      </c>
      <c r="K233" s="933">
        <v>590</v>
      </c>
      <c r="L233" s="933">
        <v>6</v>
      </c>
      <c r="M233" s="934">
        <v>2.6065068493150698</v>
      </c>
      <c r="N233" s="935">
        <v>2.0050052687039001E-2</v>
      </c>
      <c r="O233" s="935">
        <v>3.34167544783983E-3</v>
      </c>
      <c r="P233" s="912"/>
    </row>
    <row r="234" spans="1:16">
      <c r="A234" s="929" t="s">
        <v>4025</v>
      </c>
      <c r="B234" s="930">
        <v>0</v>
      </c>
      <c r="C234" s="931">
        <v>26</v>
      </c>
      <c r="D234" s="931">
        <v>0</v>
      </c>
      <c r="E234" s="931">
        <v>0</v>
      </c>
      <c r="F234" s="932">
        <v>0</v>
      </c>
      <c r="G234" s="933">
        <v>0</v>
      </c>
      <c r="H234" s="933">
        <v>0</v>
      </c>
      <c r="I234" s="933">
        <v>0</v>
      </c>
      <c r="J234" s="933">
        <v>0</v>
      </c>
      <c r="K234" s="933">
        <v>26</v>
      </c>
      <c r="L234" s="933">
        <v>0</v>
      </c>
      <c r="M234" s="934">
        <v>3.6541095890410998E-2</v>
      </c>
      <c r="N234" s="935">
        <v>6.09018264840183E-4</v>
      </c>
      <c r="O234" s="935">
        <v>2.21461187214612E-4</v>
      </c>
      <c r="P234" s="912"/>
    </row>
    <row r="235" spans="1:16">
      <c r="A235" s="929" t="s">
        <v>4026</v>
      </c>
      <c r="B235" s="930">
        <v>0</v>
      </c>
      <c r="C235" s="931">
        <v>0</v>
      </c>
      <c r="D235" s="931">
        <v>0</v>
      </c>
      <c r="E235" s="931">
        <v>0</v>
      </c>
      <c r="F235" s="932">
        <v>0</v>
      </c>
      <c r="G235" s="933">
        <v>0</v>
      </c>
      <c r="H235" s="933">
        <v>0</v>
      </c>
      <c r="I235" s="933">
        <v>0</v>
      </c>
      <c r="J235" s="933">
        <v>0</v>
      </c>
      <c r="K235" s="933">
        <v>0</v>
      </c>
      <c r="L235" s="933">
        <v>0</v>
      </c>
      <c r="M235" s="934">
        <v>0</v>
      </c>
      <c r="N235" s="935">
        <v>0</v>
      </c>
      <c r="O235" s="935">
        <v>0</v>
      </c>
      <c r="P235" s="912"/>
    </row>
    <row r="236" spans="1:16">
      <c r="A236" s="929" t="s">
        <v>4027</v>
      </c>
      <c r="B236" s="930">
        <v>0</v>
      </c>
      <c r="C236" s="931">
        <v>0</v>
      </c>
      <c r="D236" s="931">
        <v>0</v>
      </c>
      <c r="E236" s="931">
        <v>0</v>
      </c>
      <c r="F236" s="932">
        <v>0</v>
      </c>
      <c r="G236" s="933">
        <v>0</v>
      </c>
      <c r="H236" s="933">
        <v>0</v>
      </c>
      <c r="I236" s="933">
        <v>0</v>
      </c>
      <c r="J236" s="933">
        <v>0</v>
      </c>
      <c r="K236" s="933">
        <v>0</v>
      </c>
      <c r="L236" s="933">
        <v>0</v>
      </c>
      <c r="M236" s="934">
        <v>0</v>
      </c>
      <c r="N236" s="935">
        <v>0</v>
      </c>
      <c r="O236" s="935">
        <v>0</v>
      </c>
      <c r="P236" s="912"/>
    </row>
    <row r="237" spans="1:16">
      <c r="A237" s="929" t="s">
        <v>4028</v>
      </c>
      <c r="B237" s="930">
        <v>5918</v>
      </c>
      <c r="C237" s="931">
        <v>3</v>
      </c>
      <c r="D237" s="931">
        <v>0</v>
      </c>
      <c r="E237" s="931">
        <v>1373</v>
      </c>
      <c r="F237" s="932">
        <v>0</v>
      </c>
      <c r="G237" s="933">
        <v>0</v>
      </c>
      <c r="H237" s="933">
        <v>0</v>
      </c>
      <c r="I237" s="933">
        <v>242</v>
      </c>
      <c r="J237" s="933">
        <v>0</v>
      </c>
      <c r="K237" s="933">
        <v>4193</v>
      </c>
      <c r="L237" s="933">
        <v>113</v>
      </c>
      <c r="M237" s="934">
        <v>2.7154351071303102</v>
      </c>
      <c r="N237" s="935">
        <v>3.2585221285563799E-2</v>
      </c>
      <c r="O237" s="935">
        <v>1.08617404285213E-2</v>
      </c>
      <c r="P237" s="912"/>
    </row>
    <row r="238" spans="1:16">
      <c r="A238" s="929" t="s">
        <v>4029</v>
      </c>
      <c r="B238" s="930">
        <v>0</v>
      </c>
      <c r="C238" s="931">
        <v>161</v>
      </c>
      <c r="D238" s="931">
        <v>0</v>
      </c>
      <c r="E238" s="931">
        <v>0</v>
      </c>
      <c r="F238" s="932">
        <v>0</v>
      </c>
      <c r="G238" s="933">
        <v>0</v>
      </c>
      <c r="H238" s="933">
        <v>0</v>
      </c>
      <c r="I238" s="933">
        <v>0</v>
      </c>
      <c r="J238" s="933">
        <v>0</v>
      </c>
      <c r="K238" s="933">
        <v>155</v>
      </c>
      <c r="L238" s="933">
        <v>6</v>
      </c>
      <c r="M238" s="934">
        <v>0.16550755180892199</v>
      </c>
      <c r="N238" s="935">
        <v>3.0488233227959302E-3</v>
      </c>
      <c r="O238" s="935">
        <v>1.5244116613979601E-3</v>
      </c>
      <c r="P238" s="912"/>
    </row>
    <row r="239" spans="1:16">
      <c r="A239" s="929" t="s">
        <v>4030</v>
      </c>
      <c r="B239" s="930">
        <v>0</v>
      </c>
      <c r="C239" s="931">
        <v>709</v>
      </c>
      <c r="D239" s="931">
        <v>0</v>
      </c>
      <c r="E239" s="931">
        <v>0</v>
      </c>
      <c r="F239" s="932">
        <v>0</v>
      </c>
      <c r="G239" s="933">
        <v>0</v>
      </c>
      <c r="H239" s="933">
        <v>0</v>
      </c>
      <c r="I239" s="933">
        <v>0</v>
      </c>
      <c r="J239" s="933">
        <v>0</v>
      </c>
      <c r="K239" s="933">
        <v>686</v>
      </c>
      <c r="L239" s="933">
        <v>23</v>
      </c>
      <c r="M239" s="934">
        <v>0.34577098700386399</v>
      </c>
      <c r="N239" s="935">
        <v>5.9034070951879203E-3</v>
      </c>
      <c r="O239" s="935">
        <v>1.68668774148226E-3</v>
      </c>
      <c r="P239" s="912"/>
    </row>
    <row r="240" spans="1:16">
      <c r="A240" s="929" t="s">
        <v>4031</v>
      </c>
      <c r="B240" s="930">
        <v>0</v>
      </c>
      <c r="C240" s="931">
        <v>1929</v>
      </c>
      <c r="D240" s="931">
        <v>0</v>
      </c>
      <c r="E240" s="931">
        <v>0</v>
      </c>
      <c r="F240" s="932">
        <v>0</v>
      </c>
      <c r="G240" s="933">
        <v>0</v>
      </c>
      <c r="H240" s="933">
        <v>0</v>
      </c>
      <c r="I240" s="933">
        <v>0</v>
      </c>
      <c r="J240" s="933">
        <v>0</v>
      </c>
      <c r="K240" s="933">
        <v>1834</v>
      </c>
      <c r="L240" s="933">
        <v>95</v>
      </c>
      <c r="M240" s="934">
        <v>1.21751317175975</v>
      </c>
      <c r="N240" s="935">
        <v>2.0291886195995801E-2</v>
      </c>
      <c r="O240" s="935">
        <v>1.44942044257113E-2</v>
      </c>
      <c r="P240" s="912"/>
    </row>
    <row r="241" spans="1:16">
      <c r="A241" s="929" t="s">
        <v>4032</v>
      </c>
      <c r="B241" s="930">
        <v>0</v>
      </c>
      <c r="C241" s="931">
        <v>4668</v>
      </c>
      <c r="D241" s="931">
        <v>0</v>
      </c>
      <c r="E241" s="931">
        <v>0</v>
      </c>
      <c r="F241" s="932">
        <v>0</v>
      </c>
      <c r="G241" s="933">
        <v>0</v>
      </c>
      <c r="H241" s="933">
        <v>0</v>
      </c>
      <c r="I241" s="933">
        <v>40</v>
      </c>
      <c r="J241" s="933">
        <v>0</v>
      </c>
      <c r="K241" s="933">
        <v>4499</v>
      </c>
      <c r="L241" s="933">
        <v>129</v>
      </c>
      <c r="M241" s="934">
        <v>3.3422497365648001</v>
      </c>
      <c r="N241" s="935">
        <v>6.4000526870389901E-2</v>
      </c>
      <c r="O241" s="935">
        <v>7.1111696522655398E-3</v>
      </c>
      <c r="P241" s="912"/>
    </row>
    <row r="242" spans="1:16">
      <c r="A242" s="929" t="s">
        <v>4033</v>
      </c>
      <c r="B242" s="930">
        <v>0</v>
      </c>
      <c r="C242" s="931">
        <v>3819</v>
      </c>
      <c r="D242" s="931">
        <v>0</v>
      </c>
      <c r="E242" s="931">
        <v>0</v>
      </c>
      <c r="F242" s="932">
        <v>0</v>
      </c>
      <c r="G242" s="933">
        <v>0</v>
      </c>
      <c r="H242" s="933">
        <v>0</v>
      </c>
      <c r="I242" s="933">
        <v>0</v>
      </c>
      <c r="J242" s="933">
        <v>0</v>
      </c>
      <c r="K242" s="933">
        <v>3679</v>
      </c>
      <c r="L242" s="933">
        <v>140</v>
      </c>
      <c r="M242" s="934">
        <v>2.9285331050228298</v>
      </c>
      <c r="N242" s="935">
        <v>4.7812785388127901E-2</v>
      </c>
      <c r="O242" s="935">
        <v>5.9765981735159799E-3</v>
      </c>
      <c r="P242" s="912"/>
    </row>
    <row r="243" spans="1:16">
      <c r="A243" s="929" t="s">
        <v>4034</v>
      </c>
      <c r="B243" s="930">
        <v>669</v>
      </c>
      <c r="C243" s="931">
        <v>8</v>
      </c>
      <c r="D243" s="931">
        <v>0</v>
      </c>
      <c r="E243" s="931">
        <v>0</v>
      </c>
      <c r="F243" s="932">
        <v>0</v>
      </c>
      <c r="G243" s="933">
        <v>0</v>
      </c>
      <c r="H243" s="933">
        <v>0</v>
      </c>
      <c r="I243" s="933">
        <v>25</v>
      </c>
      <c r="J243" s="933">
        <v>0</v>
      </c>
      <c r="K243" s="933">
        <v>631</v>
      </c>
      <c r="L243" s="933">
        <v>21</v>
      </c>
      <c r="M243" s="934">
        <v>0.85025421496311904</v>
      </c>
      <c r="N243" s="935">
        <v>1.6747431506849299E-2</v>
      </c>
      <c r="O243" s="935">
        <v>1.2882639620653299E-2</v>
      </c>
      <c r="P243" s="912"/>
    </row>
    <row r="244" spans="1:16">
      <c r="A244" s="929" t="s">
        <v>4035</v>
      </c>
      <c r="B244" s="930">
        <v>0</v>
      </c>
      <c r="C244" s="931">
        <v>2093</v>
      </c>
      <c r="D244" s="931">
        <v>0</v>
      </c>
      <c r="E244" s="931">
        <v>0</v>
      </c>
      <c r="F244" s="932">
        <v>0</v>
      </c>
      <c r="G244" s="933">
        <v>0</v>
      </c>
      <c r="H244" s="933">
        <v>3488.3720930232598</v>
      </c>
      <c r="I244" s="933">
        <v>12</v>
      </c>
      <c r="J244" s="933">
        <v>0</v>
      </c>
      <c r="K244" s="933">
        <v>0</v>
      </c>
      <c r="L244" s="933">
        <v>0</v>
      </c>
      <c r="M244" s="934">
        <v>0</v>
      </c>
      <c r="N244" s="935">
        <v>0</v>
      </c>
      <c r="O244" s="935">
        <v>0</v>
      </c>
      <c r="P244" s="912"/>
    </row>
    <row r="245" spans="1:16">
      <c r="A245" s="929" t="s">
        <v>4036</v>
      </c>
      <c r="B245" s="930">
        <v>0</v>
      </c>
      <c r="C245" s="931">
        <v>5414</v>
      </c>
      <c r="D245" s="931">
        <v>0</v>
      </c>
      <c r="E245" s="931">
        <v>0</v>
      </c>
      <c r="F245" s="932">
        <v>0</v>
      </c>
      <c r="G245" s="933">
        <v>0</v>
      </c>
      <c r="H245" s="933">
        <v>0</v>
      </c>
      <c r="I245" s="933">
        <v>56</v>
      </c>
      <c r="J245" s="933">
        <v>0</v>
      </c>
      <c r="K245" s="933">
        <v>5154</v>
      </c>
      <c r="L245" s="933">
        <v>204</v>
      </c>
      <c r="M245" s="934">
        <v>5.9718150684931501</v>
      </c>
      <c r="N245" s="935">
        <v>3.0888698630137001E-2</v>
      </c>
      <c r="O245" s="935">
        <v>4.11849315068493E-2</v>
      </c>
      <c r="P245" s="912"/>
    </row>
    <row r="246" spans="1:16">
      <c r="A246" s="929" t="s">
        <v>4037</v>
      </c>
      <c r="B246" s="930">
        <v>0</v>
      </c>
      <c r="C246" s="931">
        <v>1877</v>
      </c>
      <c r="D246" s="931">
        <v>0</v>
      </c>
      <c r="E246" s="931">
        <v>0</v>
      </c>
      <c r="F246" s="932">
        <v>0</v>
      </c>
      <c r="G246" s="933">
        <v>0</v>
      </c>
      <c r="H246" s="933">
        <v>0</v>
      </c>
      <c r="I246" s="933">
        <v>0</v>
      </c>
      <c r="J246" s="933">
        <v>0</v>
      </c>
      <c r="K246" s="933">
        <v>1824</v>
      </c>
      <c r="L246" s="933">
        <v>53</v>
      </c>
      <c r="M246" s="934">
        <v>1.9600632244467899</v>
      </c>
      <c r="N246" s="935">
        <v>1.4255005268703901E-2</v>
      </c>
      <c r="O246" s="935">
        <v>7.1275026343519503E-3</v>
      </c>
      <c r="P246" s="912"/>
    </row>
    <row r="247" spans="1:16">
      <c r="A247" s="929" t="s">
        <v>4038</v>
      </c>
      <c r="B247" s="930">
        <v>0</v>
      </c>
      <c r="C247" s="931">
        <v>0</v>
      </c>
      <c r="D247" s="931">
        <v>0</v>
      </c>
      <c r="E247" s="931">
        <v>0</v>
      </c>
      <c r="F247" s="932">
        <v>0</v>
      </c>
      <c r="G247" s="933">
        <v>0</v>
      </c>
      <c r="H247" s="933">
        <v>0</v>
      </c>
      <c r="I247" s="933">
        <v>0</v>
      </c>
      <c r="J247" s="933">
        <v>0</v>
      </c>
      <c r="K247" s="933">
        <v>0</v>
      </c>
      <c r="L247" s="933">
        <v>0</v>
      </c>
      <c r="M247" s="934">
        <v>0</v>
      </c>
      <c r="N247" s="935">
        <v>0</v>
      </c>
      <c r="O247" s="935">
        <v>0</v>
      </c>
      <c r="P247" s="912"/>
    </row>
    <row r="248" spans="1:16">
      <c r="A248" s="929" t="s">
        <v>4039</v>
      </c>
      <c r="B248" s="930">
        <v>0</v>
      </c>
      <c r="C248" s="931">
        <v>16</v>
      </c>
      <c r="D248" s="931">
        <v>0</v>
      </c>
      <c r="E248" s="931">
        <v>0</v>
      </c>
      <c r="F248" s="932">
        <v>0</v>
      </c>
      <c r="G248" s="933">
        <v>0</v>
      </c>
      <c r="H248" s="933">
        <v>0</v>
      </c>
      <c r="I248" s="933">
        <v>0</v>
      </c>
      <c r="J248" s="933">
        <v>0</v>
      </c>
      <c r="K248" s="933">
        <v>15</v>
      </c>
      <c r="L248" s="933">
        <v>1</v>
      </c>
      <c r="M248" s="934">
        <v>1.4548208640674401E-2</v>
      </c>
      <c r="N248" s="935">
        <v>3.0953635405690197E-4</v>
      </c>
      <c r="O248" s="935">
        <v>9.2860906217070597E-5</v>
      </c>
      <c r="P248" s="912"/>
    </row>
    <row r="249" spans="1:16">
      <c r="A249" s="929" t="s">
        <v>4040</v>
      </c>
      <c r="B249" s="930">
        <v>0</v>
      </c>
      <c r="C249" s="931">
        <v>39</v>
      </c>
      <c r="D249" s="931">
        <v>0</v>
      </c>
      <c r="E249" s="931">
        <v>0</v>
      </c>
      <c r="F249" s="932">
        <v>0</v>
      </c>
      <c r="G249" s="933">
        <v>0</v>
      </c>
      <c r="H249" s="933">
        <v>0</v>
      </c>
      <c r="I249" s="933">
        <v>0</v>
      </c>
      <c r="J249" s="933">
        <v>0</v>
      </c>
      <c r="K249" s="933">
        <v>39</v>
      </c>
      <c r="L249" s="933">
        <v>0</v>
      </c>
      <c r="M249" s="934">
        <v>4.0068493150684899E-2</v>
      </c>
      <c r="N249" s="935">
        <v>7.70547945205479E-4</v>
      </c>
      <c r="O249" s="935">
        <v>2.3116438356164399E-4</v>
      </c>
      <c r="P249" s="912"/>
    </row>
    <row r="250" spans="1:16">
      <c r="A250" s="929" t="s">
        <v>4041</v>
      </c>
      <c r="B250" s="930">
        <v>0</v>
      </c>
      <c r="C250" s="931">
        <v>20</v>
      </c>
      <c r="D250" s="931">
        <v>0</v>
      </c>
      <c r="E250" s="931">
        <v>0</v>
      </c>
      <c r="F250" s="932">
        <v>0</v>
      </c>
      <c r="G250" s="933">
        <v>0</v>
      </c>
      <c r="H250" s="933">
        <v>0</v>
      </c>
      <c r="I250" s="933">
        <v>0</v>
      </c>
      <c r="J250" s="933">
        <v>0</v>
      </c>
      <c r="K250" s="933">
        <v>19</v>
      </c>
      <c r="L250" s="933">
        <v>1</v>
      </c>
      <c r="M250" s="934">
        <v>2.5326659641728099E-2</v>
      </c>
      <c r="N250" s="935">
        <v>4.0375834211450599E-4</v>
      </c>
      <c r="O250" s="935">
        <v>7.3410607657182998E-5</v>
      </c>
      <c r="P250" s="912"/>
    </row>
    <row r="251" spans="1:16">
      <c r="A251" s="929" t="s">
        <v>4042</v>
      </c>
      <c r="B251" s="930">
        <v>0</v>
      </c>
      <c r="C251" s="931">
        <v>257</v>
      </c>
      <c r="D251" s="931">
        <v>0</v>
      </c>
      <c r="E251" s="931">
        <v>0</v>
      </c>
      <c r="F251" s="932">
        <v>0</v>
      </c>
      <c r="G251" s="933">
        <v>0</v>
      </c>
      <c r="H251" s="933">
        <v>0</v>
      </c>
      <c r="I251" s="933">
        <v>0</v>
      </c>
      <c r="J251" s="933">
        <v>0</v>
      </c>
      <c r="K251" s="933">
        <v>247</v>
      </c>
      <c r="L251" s="933">
        <v>10</v>
      </c>
      <c r="M251" s="934">
        <v>0.217166095890411</v>
      </c>
      <c r="N251" s="935">
        <v>4.3433219178082199E-3</v>
      </c>
      <c r="O251" s="935">
        <v>1.44777397260274E-3</v>
      </c>
      <c r="P251" s="912"/>
    </row>
    <row r="252" spans="1:16">
      <c r="A252" s="929" t="s">
        <v>4043</v>
      </c>
      <c r="B252" s="930">
        <v>0</v>
      </c>
      <c r="C252" s="931">
        <v>679</v>
      </c>
      <c r="D252" s="931">
        <v>0</v>
      </c>
      <c r="E252" s="931">
        <v>0</v>
      </c>
      <c r="F252" s="932">
        <v>0</v>
      </c>
      <c r="G252" s="933">
        <v>0</v>
      </c>
      <c r="H252" s="933">
        <v>0</v>
      </c>
      <c r="I252" s="933">
        <v>0</v>
      </c>
      <c r="J252" s="933">
        <v>0</v>
      </c>
      <c r="K252" s="933">
        <v>657</v>
      </c>
      <c r="L252" s="933">
        <v>22</v>
      </c>
      <c r="M252" s="934">
        <v>0.74307692307692297</v>
      </c>
      <c r="N252" s="935">
        <v>9.2884615384615406E-3</v>
      </c>
      <c r="O252" s="935">
        <v>5.3076923076923101E-3</v>
      </c>
      <c r="P252" s="912"/>
    </row>
    <row r="253" spans="1:16">
      <c r="A253" s="929" t="s">
        <v>4045</v>
      </c>
      <c r="B253" s="930">
        <v>0</v>
      </c>
      <c r="C253" s="931">
        <v>12</v>
      </c>
      <c r="D253" s="931">
        <v>0</v>
      </c>
      <c r="E253" s="931">
        <v>0</v>
      </c>
      <c r="F253" s="932">
        <v>0</v>
      </c>
      <c r="G253" s="933">
        <v>0</v>
      </c>
      <c r="H253" s="933">
        <v>0</v>
      </c>
      <c r="I253" s="933">
        <v>0</v>
      </c>
      <c r="J253" s="933">
        <v>0</v>
      </c>
      <c r="K253" s="933">
        <v>12</v>
      </c>
      <c r="L253" s="933">
        <v>0</v>
      </c>
      <c r="M253" s="934">
        <v>1.5331928345627001E-2</v>
      </c>
      <c r="N253" s="935">
        <v>3.3219178082191799E-4</v>
      </c>
      <c r="O253" s="935">
        <v>1.5331928345627E-4</v>
      </c>
      <c r="P253" s="912"/>
    </row>
    <row r="254" spans="1:16">
      <c r="A254" s="929" t="s">
        <v>4046</v>
      </c>
      <c r="B254" s="930">
        <v>0</v>
      </c>
      <c r="C254" s="931">
        <v>669</v>
      </c>
      <c r="D254" s="931">
        <v>0</v>
      </c>
      <c r="E254" s="931">
        <v>0</v>
      </c>
      <c r="F254" s="932">
        <v>0</v>
      </c>
      <c r="G254" s="933">
        <v>0</v>
      </c>
      <c r="H254" s="933">
        <v>0</v>
      </c>
      <c r="I254" s="933">
        <v>0</v>
      </c>
      <c r="J254" s="933">
        <v>0</v>
      </c>
      <c r="K254" s="933">
        <v>645</v>
      </c>
      <c r="L254" s="933">
        <v>24</v>
      </c>
      <c r="M254" s="934">
        <v>0.65842334035827199</v>
      </c>
      <c r="N254" s="935">
        <v>1.1681704425711301E-2</v>
      </c>
      <c r="O254" s="935">
        <v>5.3098656480505798E-3</v>
      </c>
      <c r="P254" s="912"/>
    </row>
    <row r="255" spans="1:16">
      <c r="A255" s="929" t="s">
        <v>4047</v>
      </c>
      <c r="B255" s="930">
        <v>0</v>
      </c>
      <c r="C255" s="931">
        <v>0</v>
      </c>
      <c r="D255" s="931">
        <v>0</v>
      </c>
      <c r="E255" s="931">
        <v>0</v>
      </c>
      <c r="F255" s="932">
        <v>0</v>
      </c>
      <c r="G255" s="933">
        <v>0</v>
      </c>
      <c r="H255" s="933">
        <v>0</v>
      </c>
      <c r="I255" s="933">
        <v>0</v>
      </c>
      <c r="J255" s="933">
        <v>0</v>
      </c>
      <c r="K255" s="933">
        <v>0</v>
      </c>
      <c r="L255" s="933">
        <v>0</v>
      </c>
      <c r="M255" s="934">
        <v>0</v>
      </c>
      <c r="N255" s="935">
        <v>0</v>
      </c>
      <c r="O255" s="935">
        <v>0</v>
      </c>
      <c r="P255" s="912"/>
    </row>
    <row r="256" spans="1:16">
      <c r="A256" s="929" t="s">
        <v>4048</v>
      </c>
      <c r="B256" s="930">
        <v>0</v>
      </c>
      <c r="C256" s="931">
        <v>215</v>
      </c>
      <c r="D256" s="931">
        <v>0</v>
      </c>
      <c r="E256" s="931">
        <v>0</v>
      </c>
      <c r="F256" s="932">
        <v>0</v>
      </c>
      <c r="G256" s="933">
        <v>0</v>
      </c>
      <c r="H256" s="933">
        <v>0</v>
      </c>
      <c r="I256" s="933">
        <v>0</v>
      </c>
      <c r="J256" s="933">
        <v>0</v>
      </c>
      <c r="K256" s="933">
        <v>210</v>
      </c>
      <c r="L256" s="933">
        <v>5</v>
      </c>
      <c r="M256" s="934">
        <v>0.14162276080084299</v>
      </c>
      <c r="N256" s="935">
        <v>3.5405690200210698E-3</v>
      </c>
      <c r="O256" s="935">
        <v>1.3277133825079E-3</v>
      </c>
      <c r="P256" s="912"/>
    </row>
    <row r="257" spans="1:16">
      <c r="A257" s="929" t="s">
        <v>4246</v>
      </c>
      <c r="B257" s="930">
        <v>0</v>
      </c>
      <c r="C257" s="931">
        <v>0</v>
      </c>
      <c r="D257" s="931">
        <v>0</v>
      </c>
      <c r="E257" s="931">
        <v>0</v>
      </c>
      <c r="F257" s="932">
        <v>0</v>
      </c>
      <c r="G257" s="933">
        <v>0</v>
      </c>
      <c r="H257" s="933">
        <v>0</v>
      </c>
      <c r="I257" s="933">
        <v>0</v>
      </c>
      <c r="J257" s="933">
        <v>0</v>
      </c>
      <c r="K257" s="933">
        <v>0</v>
      </c>
      <c r="L257" s="933">
        <v>0</v>
      </c>
      <c r="M257" s="934">
        <v>0</v>
      </c>
      <c r="N257" s="935">
        <v>0</v>
      </c>
      <c r="O257" s="935">
        <v>0</v>
      </c>
      <c r="P257" s="912"/>
    </row>
    <row r="258" spans="1:16">
      <c r="A258" s="929" t="s">
        <v>4274</v>
      </c>
      <c r="B258" s="930">
        <v>0</v>
      </c>
      <c r="C258" s="931">
        <v>0</v>
      </c>
      <c r="D258" s="931">
        <v>0</v>
      </c>
      <c r="E258" s="931">
        <v>0</v>
      </c>
      <c r="F258" s="932">
        <v>0</v>
      </c>
      <c r="G258" s="933">
        <v>0</v>
      </c>
      <c r="H258" s="933">
        <v>0</v>
      </c>
      <c r="I258" s="933">
        <v>0</v>
      </c>
      <c r="J258" s="933">
        <v>0</v>
      </c>
      <c r="K258" s="933">
        <v>0</v>
      </c>
      <c r="L258" s="933">
        <v>0</v>
      </c>
      <c r="M258" s="934">
        <v>0</v>
      </c>
      <c r="N258" s="935">
        <v>0</v>
      </c>
      <c r="O258" s="935">
        <v>0</v>
      </c>
      <c r="P258" s="912"/>
    </row>
    <row r="259" spans="1:16">
      <c r="A259" s="929" t="s">
        <v>4049</v>
      </c>
      <c r="B259" s="930">
        <v>0</v>
      </c>
      <c r="C259" s="931">
        <v>198</v>
      </c>
      <c r="D259" s="931">
        <v>0</v>
      </c>
      <c r="E259" s="931">
        <v>0</v>
      </c>
      <c r="F259" s="932">
        <v>0</v>
      </c>
      <c r="G259" s="933">
        <v>0</v>
      </c>
      <c r="H259" s="933">
        <v>0</v>
      </c>
      <c r="I259" s="933">
        <v>0</v>
      </c>
      <c r="J259" s="933">
        <v>0</v>
      </c>
      <c r="K259" s="933">
        <v>195</v>
      </c>
      <c r="L259" s="933">
        <v>3</v>
      </c>
      <c r="M259" s="934">
        <v>0.201369863013699</v>
      </c>
      <c r="N259" s="935">
        <v>4.6147260273972602E-3</v>
      </c>
      <c r="O259" s="935">
        <v>2.0976027397260301E-3</v>
      </c>
      <c r="P259" s="912"/>
    </row>
    <row r="260" spans="1:16">
      <c r="A260" s="929" t="s">
        <v>4050</v>
      </c>
      <c r="B260" s="930">
        <v>0</v>
      </c>
      <c r="C260" s="931">
        <v>53</v>
      </c>
      <c r="D260" s="931">
        <v>0</v>
      </c>
      <c r="E260" s="931">
        <v>0</v>
      </c>
      <c r="F260" s="932">
        <v>0</v>
      </c>
      <c r="G260" s="933">
        <v>0</v>
      </c>
      <c r="H260" s="933">
        <v>0</v>
      </c>
      <c r="I260" s="933">
        <v>0</v>
      </c>
      <c r="J260" s="933">
        <v>0</v>
      </c>
      <c r="K260" s="933">
        <v>53</v>
      </c>
      <c r="L260" s="933">
        <v>0</v>
      </c>
      <c r="M260" s="934">
        <v>6.7599666315419693E-2</v>
      </c>
      <c r="N260" s="935">
        <v>7.7256761503336803E-4</v>
      </c>
      <c r="O260" s="935">
        <v>1.9314190375834201E-4</v>
      </c>
      <c r="P260" s="912"/>
    </row>
    <row r="261" spans="1:16">
      <c r="A261" s="929" t="s">
        <v>4051</v>
      </c>
      <c r="B261" s="930">
        <v>5772</v>
      </c>
      <c r="C261" s="931">
        <v>279</v>
      </c>
      <c r="D261" s="931">
        <v>0</v>
      </c>
      <c r="E261" s="931">
        <v>278</v>
      </c>
      <c r="F261" s="932">
        <v>0</v>
      </c>
      <c r="G261" s="933">
        <v>0</v>
      </c>
      <c r="H261" s="933">
        <v>0</v>
      </c>
      <c r="I261" s="933">
        <v>605</v>
      </c>
      <c r="J261" s="933">
        <v>0</v>
      </c>
      <c r="K261" s="933">
        <v>4984</v>
      </c>
      <c r="L261" s="933">
        <v>184</v>
      </c>
      <c r="M261" s="934">
        <v>4.6960238847910096</v>
      </c>
      <c r="N261" s="935">
        <v>7.2869336143308705E-2</v>
      </c>
      <c r="O261" s="935">
        <v>4.0482964524060402E-2</v>
      </c>
      <c r="P261" s="912"/>
    </row>
    <row r="262" spans="1:16">
      <c r="A262" s="929" t="s">
        <v>4052</v>
      </c>
      <c r="B262" s="930">
        <v>0</v>
      </c>
      <c r="C262" s="931">
        <v>345</v>
      </c>
      <c r="D262" s="931">
        <v>0</v>
      </c>
      <c r="E262" s="931">
        <v>3</v>
      </c>
      <c r="F262" s="932">
        <v>0</v>
      </c>
      <c r="G262" s="933">
        <v>0</v>
      </c>
      <c r="H262" s="933">
        <v>0</v>
      </c>
      <c r="I262" s="933">
        <v>0</v>
      </c>
      <c r="J262" s="933">
        <v>0</v>
      </c>
      <c r="K262" s="933">
        <v>331</v>
      </c>
      <c r="L262" s="933">
        <v>11</v>
      </c>
      <c r="M262" s="934">
        <v>2.27438970846505</v>
      </c>
      <c r="N262" s="935">
        <v>2.1072620302072399E-2</v>
      </c>
      <c r="O262" s="935">
        <v>2.9065683175272198E-3</v>
      </c>
      <c r="P262" s="912"/>
    </row>
    <row r="263" spans="1:16">
      <c r="A263" s="929" t="s">
        <v>4053</v>
      </c>
      <c r="B263" s="930">
        <v>0</v>
      </c>
      <c r="C263" s="931">
        <v>106</v>
      </c>
      <c r="D263" s="931">
        <v>0</v>
      </c>
      <c r="E263" s="931">
        <v>0</v>
      </c>
      <c r="F263" s="932">
        <v>0</v>
      </c>
      <c r="G263" s="933">
        <v>0</v>
      </c>
      <c r="H263" s="933">
        <v>0</v>
      </c>
      <c r="I263" s="933">
        <v>0</v>
      </c>
      <c r="J263" s="933">
        <v>0</v>
      </c>
      <c r="K263" s="933">
        <v>102</v>
      </c>
      <c r="L263" s="933">
        <v>4</v>
      </c>
      <c r="M263" s="934">
        <v>0.48427160168598499</v>
      </c>
      <c r="N263" s="935">
        <v>4.9822181243414096E-3</v>
      </c>
      <c r="O263" s="935">
        <v>7.9715489989462605E-4</v>
      </c>
      <c r="P263" s="912"/>
    </row>
    <row r="264" spans="1:16">
      <c r="A264" s="929" t="s">
        <v>4054</v>
      </c>
      <c r="B264" s="930">
        <v>0</v>
      </c>
      <c r="C264" s="931">
        <v>43</v>
      </c>
      <c r="D264" s="931">
        <v>0</v>
      </c>
      <c r="E264" s="931">
        <v>0</v>
      </c>
      <c r="F264" s="932">
        <v>0</v>
      </c>
      <c r="G264" s="933">
        <v>0</v>
      </c>
      <c r="H264" s="933">
        <v>0</v>
      </c>
      <c r="I264" s="933">
        <v>0</v>
      </c>
      <c r="J264" s="933">
        <v>0</v>
      </c>
      <c r="K264" s="933">
        <v>43</v>
      </c>
      <c r="L264" s="933">
        <v>1</v>
      </c>
      <c r="M264" s="934">
        <v>0.26053740779768197</v>
      </c>
      <c r="N264" s="935">
        <v>4.1534949069195696E-3</v>
      </c>
      <c r="O264" s="935">
        <v>5.6638566912539504E-4</v>
      </c>
      <c r="P264" s="912"/>
    </row>
    <row r="265" spans="1:16">
      <c r="A265" s="929" t="s">
        <v>4055</v>
      </c>
      <c r="B265" s="930">
        <v>0</v>
      </c>
      <c r="C265" s="931">
        <v>0</v>
      </c>
      <c r="D265" s="931">
        <v>0</v>
      </c>
      <c r="E265" s="931">
        <v>0</v>
      </c>
      <c r="F265" s="932">
        <v>0</v>
      </c>
      <c r="G265" s="933">
        <v>0</v>
      </c>
      <c r="H265" s="933">
        <v>0</v>
      </c>
      <c r="I265" s="933">
        <v>0</v>
      </c>
      <c r="J265" s="933">
        <v>0</v>
      </c>
      <c r="K265" s="933">
        <v>0</v>
      </c>
      <c r="L265" s="933">
        <v>0</v>
      </c>
      <c r="M265" s="934">
        <v>0</v>
      </c>
      <c r="N265" s="935">
        <v>0</v>
      </c>
      <c r="O265" s="935">
        <v>0</v>
      </c>
      <c r="P265" s="912"/>
    </row>
    <row r="266" spans="1:16">
      <c r="A266" s="929" t="s">
        <v>4056</v>
      </c>
      <c r="B266" s="930">
        <v>0</v>
      </c>
      <c r="C266" s="931">
        <v>0</v>
      </c>
      <c r="D266" s="931">
        <v>0</v>
      </c>
      <c r="E266" s="931">
        <v>0</v>
      </c>
      <c r="F266" s="932">
        <v>0</v>
      </c>
      <c r="G266" s="933">
        <v>0</v>
      </c>
      <c r="H266" s="933">
        <v>0</v>
      </c>
      <c r="I266" s="933">
        <v>0</v>
      </c>
      <c r="J266" s="933">
        <v>0</v>
      </c>
      <c r="K266" s="933">
        <v>0</v>
      </c>
      <c r="L266" s="933">
        <v>0</v>
      </c>
      <c r="M266" s="934">
        <v>0</v>
      </c>
      <c r="N266" s="935">
        <v>0</v>
      </c>
      <c r="O266" s="935">
        <v>0</v>
      </c>
      <c r="P266" s="912"/>
    </row>
    <row r="267" spans="1:16">
      <c r="A267" s="929" t="s">
        <v>4057</v>
      </c>
      <c r="B267" s="930">
        <v>0</v>
      </c>
      <c r="C267" s="931">
        <v>534</v>
      </c>
      <c r="D267" s="931">
        <v>0</v>
      </c>
      <c r="E267" s="931">
        <v>0</v>
      </c>
      <c r="F267" s="932">
        <v>0</v>
      </c>
      <c r="G267" s="933">
        <v>0</v>
      </c>
      <c r="H267" s="933">
        <v>0</v>
      </c>
      <c r="I267" s="933">
        <v>0</v>
      </c>
      <c r="J267" s="933">
        <v>0</v>
      </c>
      <c r="K267" s="933">
        <v>514</v>
      </c>
      <c r="L267" s="933">
        <v>20</v>
      </c>
      <c r="M267" s="934">
        <v>2.6239365999297499</v>
      </c>
      <c r="N267" s="935">
        <v>1.8245916754478401E-2</v>
      </c>
      <c r="O267" s="935">
        <v>6.9508254302774897E-3</v>
      </c>
      <c r="P267" s="912"/>
    </row>
    <row r="268" spans="1:16">
      <c r="A268" s="929" t="s">
        <v>4058</v>
      </c>
      <c r="B268" s="930">
        <v>0</v>
      </c>
      <c r="C268" s="931">
        <v>112</v>
      </c>
      <c r="D268" s="931">
        <v>0</v>
      </c>
      <c r="E268" s="931">
        <v>8</v>
      </c>
      <c r="F268" s="932">
        <v>0</v>
      </c>
      <c r="G268" s="933">
        <v>0</v>
      </c>
      <c r="H268" s="933">
        <v>0</v>
      </c>
      <c r="I268" s="933">
        <v>0</v>
      </c>
      <c r="J268" s="933">
        <v>0</v>
      </c>
      <c r="K268" s="933">
        <v>101</v>
      </c>
      <c r="L268" s="933">
        <v>3</v>
      </c>
      <c r="M268" s="934">
        <v>8.42553565156305E-2</v>
      </c>
      <c r="N268" s="935">
        <v>1.33034773445732E-3</v>
      </c>
      <c r="O268" s="935">
        <v>2.2172462240955401E-4</v>
      </c>
      <c r="P268" s="912"/>
    </row>
    <row r="269" spans="1:16">
      <c r="A269" s="929" t="s">
        <v>4059</v>
      </c>
      <c r="B269" s="930">
        <v>0</v>
      </c>
      <c r="C269" s="931">
        <v>246</v>
      </c>
      <c r="D269" s="931">
        <v>0</v>
      </c>
      <c r="E269" s="931">
        <v>0</v>
      </c>
      <c r="F269" s="932">
        <v>0</v>
      </c>
      <c r="G269" s="933">
        <v>0</v>
      </c>
      <c r="H269" s="933">
        <v>0</v>
      </c>
      <c r="I269" s="933">
        <v>0</v>
      </c>
      <c r="J269" s="933">
        <v>0</v>
      </c>
      <c r="K269" s="933">
        <v>237</v>
      </c>
      <c r="L269" s="933">
        <v>9</v>
      </c>
      <c r="M269" s="934">
        <v>0.82725237091675496</v>
      </c>
      <c r="N269" s="935">
        <v>5.2028451001053704E-3</v>
      </c>
      <c r="O269" s="935">
        <v>3.1217070600632201E-3</v>
      </c>
      <c r="P269" s="912"/>
    </row>
    <row r="270" spans="1:16">
      <c r="A270" s="929" t="s">
        <v>4060</v>
      </c>
      <c r="B270" s="930">
        <v>0</v>
      </c>
      <c r="C270" s="931">
        <v>1</v>
      </c>
      <c r="D270" s="931">
        <v>0</v>
      </c>
      <c r="E270" s="931">
        <v>0</v>
      </c>
      <c r="F270" s="932">
        <v>0</v>
      </c>
      <c r="G270" s="933">
        <v>0</v>
      </c>
      <c r="H270" s="933">
        <v>0</v>
      </c>
      <c r="I270" s="933">
        <v>0</v>
      </c>
      <c r="J270" s="933">
        <v>0</v>
      </c>
      <c r="K270" s="933">
        <v>1</v>
      </c>
      <c r="L270" s="933">
        <v>0</v>
      </c>
      <c r="M270" s="934">
        <v>8.3421145064980703E-4</v>
      </c>
      <c r="N270" s="935">
        <v>1.09764664559185E-5</v>
      </c>
      <c r="O270" s="935">
        <v>6.5858798735511102E-6</v>
      </c>
      <c r="P270" s="912"/>
    </row>
    <row r="271" spans="1:16">
      <c r="A271" s="929" t="s">
        <v>4061</v>
      </c>
      <c r="B271" s="930">
        <v>0</v>
      </c>
      <c r="C271" s="931">
        <v>50</v>
      </c>
      <c r="D271" s="931">
        <v>0</v>
      </c>
      <c r="E271" s="931">
        <v>0</v>
      </c>
      <c r="F271" s="932">
        <v>0</v>
      </c>
      <c r="G271" s="933">
        <v>0</v>
      </c>
      <c r="H271" s="933">
        <v>0</v>
      </c>
      <c r="I271" s="933">
        <v>0</v>
      </c>
      <c r="J271" s="933">
        <v>0</v>
      </c>
      <c r="K271" s="933">
        <v>49</v>
      </c>
      <c r="L271" s="933">
        <v>1</v>
      </c>
      <c r="M271" s="934">
        <v>0.161354056902002</v>
      </c>
      <c r="N271" s="935">
        <v>2.15138742536003E-3</v>
      </c>
      <c r="O271" s="935">
        <v>5.3784685634000696E-4</v>
      </c>
      <c r="P271" s="912"/>
    </row>
    <row r="272" spans="1:16">
      <c r="A272" s="929" t="s">
        <v>4062</v>
      </c>
      <c r="B272" s="930">
        <v>0</v>
      </c>
      <c r="C272" s="931">
        <v>7</v>
      </c>
      <c r="D272" s="931">
        <v>0</v>
      </c>
      <c r="E272" s="931">
        <v>0</v>
      </c>
      <c r="F272" s="932">
        <v>0</v>
      </c>
      <c r="G272" s="933">
        <v>0</v>
      </c>
      <c r="H272" s="933">
        <v>0</v>
      </c>
      <c r="I272" s="933">
        <v>0</v>
      </c>
      <c r="J272" s="933">
        <v>0</v>
      </c>
      <c r="K272" s="933">
        <v>7</v>
      </c>
      <c r="L272" s="933">
        <v>0</v>
      </c>
      <c r="M272" s="934">
        <v>7.9908675799086806E-3</v>
      </c>
      <c r="N272" s="935">
        <v>4.6101159114857701E-5</v>
      </c>
      <c r="O272" s="935">
        <v>1.5367053038285901E-5</v>
      </c>
      <c r="P272" s="912"/>
    </row>
    <row r="273" spans="1:16">
      <c r="A273" s="929" t="s">
        <v>4224</v>
      </c>
      <c r="B273" s="930">
        <v>0</v>
      </c>
      <c r="C273" s="931">
        <v>117</v>
      </c>
      <c r="D273" s="931">
        <v>0</v>
      </c>
      <c r="E273" s="931">
        <v>0</v>
      </c>
      <c r="F273" s="932">
        <v>0</v>
      </c>
      <c r="G273" s="933">
        <v>0</v>
      </c>
      <c r="H273" s="933">
        <v>0</v>
      </c>
      <c r="I273" s="933">
        <v>0</v>
      </c>
      <c r="J273" s="933">
        <v>0</v>
      </c>
      <c r="K273" s="933">
        <v>115</v>
      </c>
      <c r="L273" s="933">
        <v>2</v>
      </c>
      <c r="M273" s="934">
        <v>0.45947488584474899</v>
      </c>
      <c r="N273" s="935">
        <v>3.2819634703196302E-3</v>
      </c>
      <c r="O273" s="935">
        <v>2.5245872848612602E-4</v>
      </c>
      <c r="P273" s="912"/>
    </row>
    <row r="274" spans="1:16">
      <c r="A274" s="929" t="s">
        <v>4063</v>
      </c>
      <c r="B274" s="930">
        <v>0</v>
      </c>
      <c r="C274" s="931">
        <v>447</v>
      </c>
      <c r="D274" s="931">
        <v>0</v>
      </c>
      <c r="E274" s="931">
        <v>0</v>
      </c>
      <c r="F274" s="932">
        <v>0</v>
      </c>
      <c r="G274" s="933">
        <v>0</v>
      </c>
      <c r="H274" s="933">
        <v>0</v>
      </c>
      <c r="I274" s="933">
        <v>0</v>
      </c>
      <c r="J274" s="933">
        <v>0</v>
      </c>
      <c r="K274" s="933">
        <v>408</v>
      </c>
      <c r="L274" s="933">
        <v>39</v>
      </c>
      <c r="M274" s="934">
        <v>0.52845100105374099</v>
      </c>
      <c r="N274" s="935">
        <v>3.5827186512118001E-3</v>
      </c>
      <c r="O274" s="935">
        <v>1.7913593256059001E-3</v>
      </c>
      <c r="P274" s="912"/>
    </row>
    <row r="275" spans="1:16">
      <c r="A275" s="929" t="s">
        <v>4064</v>
      </c>
      <c r="B275" s="930">
        <v>0</v>
      </c>
      <c r="C275" s="931">
        <v>255</v>
      </c>
      <c r="D275" s="931">
        <v>0</v>
      </c>
      <c r="E275" s="931">
        <v>8</v>
      </c>
      <c r="F275" s="932">
        <v>0</v>
      </c>
      <c r="G275" s="933">
        <v>0</v>
      </c>
      <c r="H275" s="933">
        <v>0</v>
      </c>
      <c r="I275" s="933">
        <v>0</v>
      </c>
      <c r="J275" s="933">
        <v>0</v>
      </c>
      <c r="K275" s="933">
        <v>242</v>
      </c>
      <c r="L275" s="933">
        <v>5</v>
      </c>
      <c r="M275" s="934">
        <v>0.24438004917457001</v>
      </c>
      <c r="N275" s="935">
        <v>1.5937829293993699E-3</v>
      </c>
      <c r="O275" s="935">
        <v>5.3126097646645596E-4</v>
      </c>
      <c r="P275" s="912"/>
    </row>
    <row r="276" spans="1:16">
      <c r="A276" s="929" t="s">
        <v>4065</v>
      </c>
      <c r="B276" s="930">
        <v>0</v>
      </c>
      <c r="C276" s="931">
        <v>231</v>
      </c>
      <c r="D276" s="931">
        <v>0</v>
      </c>
      <c r="E276" s="931">
        <v>1</v>
      </c>
      <c r="F276" s="932">
        <v>0</v>
      </c>
      <c r="G276" s="933">
        <v>0</v>
      </c>
      <c r="H276" s="933">
        <v>0</v>
      </c>
      <c r="I276" s="933">
        <v>0</v>
      </c>
      <c r="J276" s="933">
        <v>0</v>
      </c>
      <c r="K276" s="933">
        <v>219</v>
      </c>
      <c r="L276" s="933">
        <v>11</v>
      </c>
      <c r="M276" s="934">
        <v>0.79326923076923095</v>
      </c>
      <c r="N276" s="935">
        <v>1.05769230769231E-2</v>
      </c>
      <c r="O276" s="935">
        <v>1.44230769230769E-3</v>
      </c>
      <c r="P276" s="912"/>
    </row>
    <row r="277" spans="1:16">
      <c r="A277" s="929" t="s">
        <v>4225</v>
      </c>
      <c r="B277" s="930">
        <v>0</v>
      </c>
      <c r="C277" s="931">
        <v>0</v>
      </c>
      <c r="D277" s="931">
        <v>0</v>
      </c>
      <c r="E277" s="931">
        <v>0</v>
      </c>
      <c r="F277" s="932">
        <v>0</v>
      </c>
      <c r="G277" s="933">
        <v>0</v>
      </c>
      <c r="H277" s="933">
        <v>0</v>
      </c>
      <c r="I277" s="933">
        <v>0</v>
      </c>
      <c r="J277" s="933">
        <v>0</v>
      </c>
      <c r="K277" s="933">
        <v>0</v>
      </c>
      <c r="L277" s="933">
        <v>0</v>
      </c>
      <c r="M277" s="934">
        <v>0</v>
      </c>
      <c r="N277" s="935">
        <v>0</v>
      </c>
      <c r="O277" s="935">
        <v>0</v>
      </c>
      <c r="P277" s="912"/>
    </row>
    <row r="278" spans="1:16">
      <c r="A278" s="929" t="s">
        <v>4067</v>
      </c>
      <c r="B278" s="930">
        <v>0</v>
      </c>
      <c r="C278" s="931">
        <v>7</v>
      </c>
      <c r="D278" s="931">
        <v>0</v>
      </c>
      <c r="E278" s="931">
        <v>0</v>
      </c>
      <c r="F278" s="932">
        <v>0</v>
      </c>
      <c r="G278" s="933">
        <v>0</v>
      </c>
      <c r="H278" s="933">
        <v>0</v>
      </c>
      <c r="I278" s="933">
        <v>0</v>
      </c>
      <c r="J278" s="933">
        <v>0</v>
      </c>
      <c r="K278" s="933">
        <v>7</v>
      </c>
      <c r="L278" s="933">
        <v>0</v>
      </c>
      <c r="M278" s="934">
        <v>6.6078328064629399E-3</v>
      </c>
      <c r="N278" s="935">
        <v>9.2202318229715497E-5</v>
      </c>
      <c r="O278" s="935">
        <v>3.0734106076571803E-5</v>
      </c>
      <c r="P278" s="912"/>
    </row>
    <row r="279" spans="1:16">
      <c r="A279" s="929" t="s">
        <v>4068</v>
      </c>
      <c r="B279" s="930">
        <v>0</v>
      </c>
      <c r="C279" s="931">
        <v>186</v>
      </c>
      <c r="D279" s="931">
        <v>0</v>
      </c>
      <c r="E279" s="931">
        <v>0</v>
      </c>
      <c r="F279" s="932">
        <v>0</v>
      </c>
      <c r="G279" s="933">
        <v>0</v>
      </c>
      <c r="H279" s="933">
        <v>0</v>
      </c>
      <c r="I279" s="933">
        <v>0</v>
      </c>
      <c r="J279" s="933">
        <v>0</v>
      </c>
      <c r="K279" s="933">
        <v>180</v>
      </c>
      <c r="L279" s="933">
        <v>6</v>
      </c>
      <c r="M279" s="934">
        <v>0.68361433087460499</v>
      </c>
      <c r="N279" s="935">
        <v>3.5563751317176E-3</v>
      </c>
      <c r="O279" s="935">
        <v>2.3709167544784002E-3</v>
      </c>
      <c r="P279" s="912"/>
    </row>
    <row r="280" spans="1:16">
      <c r="A280" s="929" t="s">
        <v>4071</v>
      </c>
      <c r="B280" s="930">
        <v>0</v>
      </c>
      <c r="C280" s="931">
        <v>172</v>
      </c>
      <c r="D280" s="931">
        <v>0</v>
      </c>
      <c r="E280" s="931">
        <v>0</v>
      </c>
      <c r="F280" s="932">
        <v>0</v>
      </c>
      <c r="G280" s="933">
        <v>0</v>
      </c>
      <c r="H280" s="933">
        <v>0</v>
      </c>
      <c r="I280" s="933">
        <v>0</v>
      </c>
      <c r="J280" s="933">
        <v>0</v>
      </c>
      <c r="K280" s="933">
        <v>163</v>
      </c>
      <c r="L280" s="933">
        <v>9</v>
      </c>
      <c r="M280" s="934">
        <v>0.229621311907271</v>
      </c>
      <c r="N280" s="935">
        <v>1.3311380400421501E-3</v>
      </c>
      <c r="O280" s="935">
        <v>9.9835353003161192E-4</v>
      </c>
      <c r="P280" s="912"/>
    </row>
    <row r="281" spans="1:16">
      <c r="A281" s="929" t="s">
        <v>4073</v>
      </c>
      <c r="B281" s="930">
        <v>0</v>
      </c>
      <c r="C281" s="931">
        <v>12</v>
      </c>
      <c r="D281" s="931">
        <v>0</v>
      </c>
      <c r="E281" s="931">
        <v>0</v>
      </c>
      <c r="F281" s="932">
        <v>0</v>
      </c>
      <c r="G281" s="933">
        <v>0</v>
      </c>
      <c r="H281" s="933">
        <v>0</v>
      </c>
      <c r="I281" s="933">
        <v>0</v>
      </c>
      <c r="J281" s="933">
        <v>0</v>
      </c>
      <c r="K281" s="933">
        <v>11</v>
      </c>
      <c r="L281" s="933">
        <v>1</v>
      </c>
      <c r="M281" s="934">
        <v>7.7370916754478394E-2</v>
      </c>
      <c r="N281" s="935">
        <v>8.8116877414822598E-4</v>
      </c>
      <c r="O281" s="935">
        <v>2.0417325254654E-3</v>
      </c>
      <c r="P281" s="912"/>
    </row>
    <row r="282" spans="1:16">
      <c r="A282" s="929" t="s">
        <v>4074</v>
      </c>
      <c r="B282" s="930">
        <v>0</v>
      </c>
      <c r="C282" s="931">
        <v>46</v>
      </c>
      <c r="D282" s="931">
        <v>0</v>
      </c>
      <c r="E282" s="931">
        <v>0</v>
      </c>
      <c r="F282" s="932">
        <v>0</v>
      </c>
      <c r="G282" s="933">
        <v>0</v>
      </c>
      <c r="H282" s="933">
        <v>0</v>
      </c>
      <c r="I282" s="933">
        <v>0</v>
      </c>
      <c r="J282" s="933">
        <v>0</v>
      </c>
      <c r="K282" s="933">
        <v>42</v>
      </c>
      <c r="L282" s="933">
        <v>4</v>
      </c>
      <c r="M282" s="934">
        <v>0.114045047418335</v>
      </c>
      <c r="N282" s="935">
        <v>5.14488935721812E-4</v>
      </c>
      <c r="O282" s="935">
        <v>4.2874077976817699E-4</v>
      </c>
      <c r="P282" s="912"/>
    </row>
    <row r="283" spans="1:16">
      <c r="A283" s="929" t="s">
        <v>4075</v>
      </c>
      <c r="B283" s="930">
        <v>0</v>
      </c>
      <c r="C283" s="931">
        <v>182</v>
      </c>
      <c r="D283" s="931">
        <v>0</v>
      </c>
      <c r="E283" s="931">
        <v>1</v>
      </c>
      <c r="F283" s="932">
        <v>0</v>
      </c>
      <c r="G283" s="933">
        <v>0</v>
      </c>
      <c r="H283" s="933">
        <v>0</v>
      </c>
      <c r="I283" s="933">
        <v>0</v>
      </c>
      <c r="J283" s="933">
        <v>0</v>
      </c>
      <c r="K283" s="933">
        <v>179</v>
      </c>
      <c r="L283" s="933">
        <v>2</v>
      </c>
      <c r="M283" s="934">
        <v>0.220056199508254</v>
      </c>
      <c r="N283" s="935">
        <v>1.5718299964875299E-3</v>
      </c>
      <c r="O283" s="935">
        <v>7.8591499824376496E-4</v>
      </c>
      <c r="P283" s="912"/>
    </row>
    <row r="284" spans="1:16">
      <c r="A284" s="929" t="s">
        <v>4076</v>
      </c>
      <c r="B284" s="930">
        <v>3000</v>
      </c>
      <c r="C284" s="931">
        <v>0</v>
      </c>
      <c r="D284" s="931">
        <v>0</v>
      </c>
      <c r="E284" s="931">
        <v>0</v>
      </c>
      <c r="F284" s="932">
        <v>0</v>
      </c>
      <c r="G284" s="933">
        <v>0</v>
      </c>
      <c r="H284" s="933">
        <v>3482.71604938272</v>
      </c>
      <c r="I284" s="933">
        <v>0</v>
      </c>
      <c r="J284" s="933">
        <v>0</v>
      </c>
      <c r="K284" s="933">
        <v>168</v>
      </c>
      <c r="L284" s="933">
        <v>0</v>
      </c>
      <c r="M284" s="934">
        <v>0.21759747102212901</v>
      </c>
      <c r="N284" s="935">
        <v>1.4752370916754499E-3</v>
      </c>
      <c r="O284" s="935">
        <v>7.3761854583772398E-4</v>
      </c>
      <c r="P284" s="912"/>
    </row>
    <row r="285" spans="1:16">
      <c r="A285" s="929" t="s">
        <v>4077</v>
      </c>
      <c r="B285" s="930">
        <v>0</v>
      </c>
      <c r="C285" s="931">
        <v>2373</v>
      </c>
      <c r="D285" s="931">
        <v>0</v>
      </c>
      <c r="E285" s="931">
        <v>12</v>
      </c>
      <c r="F285" s="932">
        <v>0</v>
      </c>
      <c r="G285" s="933">
        <v>0</v>
      </c>
      <c r="H285" s="933">
        <v>0</v>
      </c>
      <c r="I285" s="933">
        <v>0</v>
      </c>
      <c r="J285" s="933">
        <v>0</v>
      </c>
      <c r="K285" s="933">
        <v>2292</v>
      </c>
      <c r="L285" s="933">
        <v>69</v>
      </c>
      <c r="M285" s="934">
        <v>3.5472866174920998</v>
      </c>
      <c r="N285" s="935">
        <v>2.2642255005268699E-2</v>
      </c>
      <c r="O285" s="935">
        <v>1.1321127502634301E-2</v>
      </c>
      <c r="P285" s="912"/>
    </row>
    <row r="286" spans="1:16">
      <c r="A286" s="924"/>
      <c r="B286" s="925"/>
      <c r="C286" s="926"/>
      <c r="D286" s="926"/>
      <c r="E286" s="926"/>
      <c r="F286" s="925"/>
      <c r="G286" s="926"/>
      <c r="H286" s="926"/>
      <c r="I286" s="926"/>
      <c r="J286" s="926"/>
      <c r="K286" s="926"/>
      <c r="L286" s="926"/>
      <c r="M286" s="927"/>
      <c r="N286" s="928"/>
      <c r="O286" s="928"/>
      <c r="P286" s="912"/>
    </row>
    <row r="287" spans="1:16">
      <c r="A287" s="917" t="s">
        <v>4226</v>
      </c>
      <c r="B287" s="918">
        <v>6762</v>
      </c>
      <c r="C287" s="919">
        <v>2413</v>
      </c>
      <c r="D287" s="919">
        <v>0</v>
      </c>
      <c r="E287" s="919">
        <v>49</v>
      </c>
      <c r="F287" s="920">
        <v>0</v>
      </c>
      <c r="G287" s="921">
        <v>0</v>
      </c>
      <c r="H287" s="921">
        <v>0</v>
      </c>
      <c r="I287" s="921">
        <v>333</v>
      </c>
      <c r="J287" s="921">
        <v>0</v>
      </c>
      <c r="K287" s="921">
        <v>1856</v>
      </c>
      <c r="L287" s="921">
        <v>0</v>
      </c>
      <c r="M287" s="922">
        <v>42.085554092026698</v>
      </c>
      <c r="N287" s="923">
        <v>0.73478281963470304</v>
      </c>
      <c r="O287" s="923">
        <v>2.2340511503336802</v>
      </c>
      <c r="P287" s="912"/>
    </row>
    <row r="288" spans="1:16">
      <c r="A288" s="929" t="s">
        <v>4079</v>
      </c>
      <c r="B288" s="930">
        <v>0</v>
      </c>
      <c r="C288" s="931">
        <v>80</v>
      </c>
      <c r="D288" s="931">
        <v>0</v>
      </c>
      <c r="E288" s="931">
        <v>0</v>
      </c>
      <c r="F288" s="932">
        <v>0</v>
      </c>
      <c r="G288" s="933">
        <v>0</v>
      </c>
      <c r="H288" s="933">
        <v>0</v>
      </c>
      <c r="I288" s="933">
        <v>0</v>
      </c>
      <c r="J288" s="933">
        <v>0</v>
      </c>
      <c r="K288" s="933">
        <v>78</v>
      </c>
      <c r="L288" s="933">
        <v>2</v>
      </c>
      <c r="M288" s="934">
        <v>4.9863013698630103E-2</v>
      </c>
      <c r="N288" s="935">
        <v>1.8219178082191801E-3</v>
      </c>
      <c r="O288" s="935">
        <v>1.9452054794520601E-3</v>
      </c>
      <c r="P288" s="912"/>
    </row>
    <row r="289" spans="1:16">
      <c r="A289" s="929" t="s">
        <v>4080</v>
      </c>
      <c r="B289" s="930">
        <v>6762</v>
      </c>
      <c r="C289" s="931">
        <v>492</v>
      </c>
      <c r="D289" s="931">
        <v>0</v>
      </c>
      <c r="E289" s="931">
        <v>37</v>
      </c>
      <c r="F289" s="932">
        <v>0</v>
      </c>
      <c r="G289" s="933">
        <v>0</v>
      </c>
      <c r="H289" s="933">
        <v>6761.9880747689904</v>
      </c>
      <c r="I289" s="933">
        <v>333</v>
      </c>
      <c r="J289" s="933">
        <v>0</v>
      </c>
      <c r="K289" s="933">
        <v>0</v>
      </c>
      <c r="L289" s="933">
        <v>0</v>
      </c>
      <c r="M289" s="934">
        <v>0</v>
      </c>
      <c r="N289" s="935">
        <v>0</v>
      </c>
      <c r="O289" s="935">
        <v>0</v>
      </c>
      <c r="P289" s="912"/>
    </row>
    <row r="290" spans="1:16">
      <c r="A290" s="929" t="s">
        <v>4081</v>
      </c>
      <c r="B290" s="930">
        <v>0</v>
      </c>
      <c r="C290" s="931">
        <v>0</v>
      </c>
      <c r="D290" s="931">
        <v>0</v>
      </c>
      <c r="E290" s="931">
        <v>0</v>
      </c>
      <c r="F290" s="932">
        <v>0</v>
      </c>
      <c r="G290" s="933">
        <v>0</v>
      </c>
      <c r="H290" s="933">
        <v>0</v>
      </c>
      <c r="I290" s="933">
        <v>0</v>
      </c>
      <c r="J290" s="933">
        <v>0</v>
      </c>
      <c r="K290" s="933">
        <v>0</v>
      </c>
      <c r="L290" s="933">
        <v>0</v>
      </c>
      <c r="M290" s="934">
        <v>0</v>
      </c>
      <c r="N290" s="935">
        <v>0</v>
      </c>
      <c r="O290" s="935">
        <v>0</v>
      </c>
      <c r="P290" s="912"/>
    </row>
    <row r="291" spans="1:16">
      <c r="A291" s="929" t="s">
        <v>4082</v>
      </c>
      <c r="B291" s="930">
        <v>0</v>
      </c>
      <c r="C291" s="931">
        <v>0</v>
      </c>
      <c r="D291" s="931">
        <v>0</v>
      </c>
      <c r="E291" s="931">
        <v>0</v>
      </c>
      <c r="F291" s="932">
        <v>0</v>
      </c>
      <c r="G291" s="933">
        <v>0</v>
      </c>
      <c r="H291" s="933">
        <v>0</v>
      </c>
      <c r="I291" s="933">
        <v>0</v>
      </c>
      <c r="J291" s="933">
        <v>0</v>
      </c>
      <c r="K291" s="933">
        <v>0</v>
      </c>
      <c r="L291" s="933">
        <v>0</v>
      </c>
      <c r="M291" s="934">
        <v>0</v>
      </c>
      <c r="N291" s="935">
        <v>0</v>
      </c>
      <c r="O291" s="935">
        <v>0</v>
      </c>
      <c r="P291" s="912"/>
    </row>
    <row r="292" spans="1:16">
      <c r="A292" s="929" t="s">
        <v>4275</v>
      </c>
      <c r="B292" s="930">
        <v>0</v>
      </c>
      <c r="C292" s="931">
        <v>0</v>
      </c>
      <c r="D292" s="931">
        <v>0</v>
      </c>
      <c r="E292" s="931">
        <v>0</v>
      </c>
      <c r="F292" s="932">
        <v>0</v>
      </c>
      <c r="G292" s="933">
        <v>0</v>
      </c>
      <c r="H292" s="933">
        <v>0</v>
      </c>
      <c r="I292" s="933">
        <v>0</v>
      </c>
      <c r="J292" s="933">
        <v>0</v>
      </c>
      <c r="K292" s="933">
        <v>0</v>
      </c>
      <c r="L292" s="933">
        <v>0</v>
      </c>
      <c r="M292" s="934">
        <v>0</v>
      </c>
      <c r="N292" s="935">
        <v>0</v>
      </c>
      <c r="O292" s="935">
        <v>0</v>
      </c>
      <c r="P292" s="912"/>
    </row>
    <row r="293" spans="1:16">
      <c r="A293" s="929" t="s">
        <v>4083</v>
      </c>
      <c r="B293" s="930">
        <v>0</v>
      </c>
      <c r="C293" s="931">
        <v>0</v>
      </c>
      <c r="D293" s="931">
        <v>0</v>
      </c>
      <c r="E293" s="931">
        <v>0</v>
      </c>
      <c r="F293" s="932">
        <v>0</v>
      </c>
      <c r="G293" s="933">
        <v>0</v>
      </c>
      <c r="H293" s="933">
        <v>0</v>
      </c>
      <c r="I293" s="933">
        <v>0</v>
      </c>
      <c r="J293" s="933">
        <v>0</v>
      </c>
      <c r="K293" s="933">
        <v>0</v>
      </c>
      <c r="L293" s="933">
        <v>0</v>
      </c>
      <c r="M293" s="934">
        <v>0</v>
      </c>
      <c r="N293" s="935">
        <v>0</v>
      </c>
      <c r="O293" s="935">
        <v>0</v>
      </c>
      <c r="P293" s="912"/>
    </row>
    <row r="294" spans="1:16">
      <c r="A294" s="929" t="s">
        <v>4084</v>
      </c>
      <c r="B294" s="930">
        <v>0</v>
      </c>
      <c r="C294" s="931">
        <v>468</v>
      </c>
      <c r="D294" s="931">
        <v>0</v>
      </c>
      <c r="E294" s="931">
        <v>0</v>
      </c>
      <c r="F294" s="932">
        <v>0</v>
      </c>
      <c r="G294" s="933">
        <v>0</v>
      </c>
      <c r="H294" s="933">
        <v>0</v>
      </c>
      <c r="I294" s="933">
        <v>0</v>
      </c>
      <c r="J294" s="933">
        <v>0</v>
      </c>
      <c r="K294" s="933">
        <v>459</v>
      </c>
      <c r="L294" s="933">
        <v>9</v>
      </c>
      <c r="M294" s="934">
        <v>0.18339041095890399</v>
      </c>
      <c r="N294" s="935">
        <v>6.7008034773445796E-3</v>
      </c>
      <c r="O294" s="935">
        <v>7.15424130663857E-3</v>
      </c>
      <c r="P294" s="912"/>
    </row>
    <row r="295" spans="1:16">
      <c r="A295" s="929" t="s">
        <v>4085</v>
      </c>
      <c r="B295" s="930">
        <v>0</v>
      </c>
      <c r="C295" s="931">
        <v>464</v>
      </c>
      <c r="D295" s="931">
        <v>0</v>
      </c>
      <c r="E295" s="931">
        <v>10</v>
      </c>
      <c r="F295" s="932">
        <v>0</v>
      </c>
      <c r="G295" s="933">
        <v>0</v>
      </c>
      <c r="H295" s="933">
        <v>0</v>
      </c>
      <c r="I295" s="933">
        <v>0</v>
      </c>
      <c r="J295" s="933">
        <v>0</v>
      </c>
      <c r="K295" s="933">
        <v>436</v>
      </c>
      <c r="L295" s="933">
        <v>18</v>
      </c>
      <c r="M295" s="934">
        <v>3.1585879873551099</v>
      </c>
      <c r="N295" s="935">
        <v>0.15218651211801901</v>
      </c>
      <c r="O295" s="935">
        <v>5.7428872497365703E-3</v>
      </c>
      <c r="P295" s="912"/>
    </row>
    <row r="296" spans="1:16">
      <c r="A296" s="929" t="s">
        <v>4086</v>
      </c>
      <c r="B296" s="930">
        <v>1345</v>
      </c>
      <c r="C296" s="931">
        <v>0</v>
      </c>
      <c r="D296" s="931">
        <v>0</v>
      </c>
      <c r="E296" s="931">
        <v>0</v>
      </c>
      <c r="F296" s="932">
        <v>0</v>
      </c>
      <c r="G296" s="933">
        <v>0</v>
      </c>
      <c r="H296" s="933">
        <v>0</v>
      </c>
      <c r="I296" s="933">
        <v>0</v>
      </c>
      <c r="J296" s="933">
        <v>0</v>
      </c>
      <c r="K296" s="933">
        <v>1302</v>
      </c>
      <c r="L296" s="933">
        <v>43</v>
      </c>
      <c r="M296" s="934">
        <v>0.398728925184405</v>
      </c>
      <c r="N296" s="935">
        <v>3.3441780821917802E-2</v>
      </c>
      <c r="O296" s="935">
        <v>4.7161485774499497E-3</v>
      </c>
      <c r="P296" s="912"/>
    </row>
    <row r="297" spans="1:16">
      <c r="A297" s="929" t="s">
        <v>4087</v>
      </c>
      <c r="B297" s="930">
        <v>0</v>
      </c>
      <c r="C297" s="931">
        <v>48</v>
      </c>
      <c r="D297" s="931">
        <v>0</v>
      </c>
      <c r="E297" s="931">
        <v>0</v>
      </c>
      <c r="F297" s="932">
        <v>0</v>
      </c>
      <c r="G297" s="933">
        <v>0</v>
      </c>
      <c r="H297" s="933">
        <v>0</v>
      </c>
      <c r="I297" s="933">
        <v>0</v>
      </c>
      <c r="J297" s="933">
        <v>0</v>
      </c>
      <c r="K297" s="933">
        <v>46</v>
      </c>
      <c r="L297" s="933">
        <v>2</v>
      </c>
      <c r="M297" s="934">
        <v>2.3226203020723601E-2</v>
      </c>
      <c r="N297" s="935">
        <v>0</v>
      </c>
      <c r="O297" s="935">
        <v>1.0098349139445E-4</v>
      </c>
      <c r="P297" s="912"/>
    </row>
    <row r="298" spans="1:16">
      <c r="A298" s="929" t="s">
        <v>4088</v>
      </c>
      <c r="B298" s="930">
        <v>0</v>
      </c>
      <c r="C298" s="931">
        <v>117</v>
      </c>
      <c r="D298" s="931">
        <v>0</v>
      </c>
      <c r="E298" s="931">
        <v>0</v>
      </c>
      <c r="F298" s="932">
        <v>0</v>
      </c>
      <c r="G298" s="933">
        <v>0</v>
      </c>
      <c r="H298" s="933">
        <v>0</v>
      </c>
      <c r="I298" s="933">
        <v>0</v>
      </c>
      <c r="J298" s="933">
        <v>0</v>
      </c>
      <c r="K298" s="933">
        <v>114</v>
      </c>
      <c r="L298" s="933">
        <v>3</v>
      </c>
      <c r="M298" s="934">
        <v>0.93598524762908297</v>
      </c>
      <c r="N298" s="935">
        <v>5.2054794520547898E-2</v>
      </c>
      <c r="O298" s="935">
        <v>4.1543730242360397E-2</v>
      </c>
      <c r="P298" s="912"/>
    </row>
    <row r="299" spans="1:16">
      <c r="A299" s="929" t="s">
        <v>4089</v>
      </c>
      <c r="B299" s="930">
        <v>0</v>
      </c>
      <c r="C299" s="931">
        <v>3496</v>
      </c>
      <c r="D299" s="931">
        <v>0</v>
      </c>
      <c r="E299" s="931">
        <v>11</v>
      </c>
      <c r="F299" s="932">
        <v>0</v>
      </c>
      <c r="G299" s="933">
        <v>0</v>
      </c>
      <c r="H299" s="933">
        <v>0</v>
      </c>
      <c r="I299" s="933">
        <v>0</v>
      </c>
      <c r="J299" s="933">
        <v>0</v>
      </c>
      <c r="K299" s="933">
        <v>3397</v>
      </c>
      <c r="L299" s="933">
        <v>88</v>
      </c>
      <c r="M299" s="934">
        <v>37.734501229364199</v>
      </c>
      <c r="N299" s="935">
        <v>0.52201879171057297</v>
      </c>
      <c r="O299" s="935">
        <v>2.1775641025641002</v>
      </c>
      <c r="P299" s="912"/>
    </row>
    <row r="300" spans="1:16">
      <c r="A300" s="924"/>
      <c r="B300" s="925"/>
      <c r="C300" s="926"/>
      <c r="D300" s="926"/>
      <c r="E300" s="926"/>
      <c r="F300" s="925"/>
      <c r="G300" s="926"/>
      <c r="H300" s="926"/>
      <c r="I300" s="926"/>
      <c r="J300" s="926"/>
      <c r="K300" s="926"/>
      <c r="L300" s="926"/>
      <c r="M300" s="927"/>
      <c r="N300" s="928"/>
      <c r="O300" s="928"/>
      <c r="P300" s="912"/>
    </row>
    <row r="301" spans="1:16">
      <c r="A301" s="917" t="s">
        <v>4227</v>
      </c>
      <c r="B301" s="918">
        <v>1962</v>
      </c>
      <c r="C301" s="919">
        <v>2044</v>
      </c>
      <c r="D301" s="919">
        <v>0</v>
      </c>
      <c r="E301" s="919">
        <v>156</v>
      </c>
      <c r="F301" s="920">
        <v>0</v>
      </c>
      <c r="G301" s="921">
        <v>0</v>
      </c>
      <c r="H301" s="921">
        <v>0</v>
      </c>
      <c r="I301" s="921">
        <v>170</v>
      </c>
      <c r="J301" s="921">
        <v>0</v>
      </c>
      <c r="K301" s="921">
        <v>3561</v>
      </c>
      <c r="L301" s="921">
        <v>0</v>
      </c>
      <c r="M301" s="922">
        <v>19.696095451352299</v>
      </c>
      <c r="N301" s="923">
        <v>0.67923283280646296</v>
      </c>
      <c r="O301" s="923">
        <v>0.57012658061117005</v>
      </c>
      <c r="P301" s="912"/>
    </row>
    <row r="302" spans="1:16">
      <c r="A302" s="929" t="s">
        <v>4091</v>
      </c>
      <c r="B302" s="930">
        <v>0</v>
      </c>
      <c r="C302" s="931">
        <v>130</v>
      </c>
      <c r="D302" s="931">
        <v>0</v>
      </c>
      <c r="E302" s="931">
        <v>54</v>
      </c>
      <c r="F302" s="932">
        <v>0</v>
      </c>
      <c r="G302" s="933">
        <v>0</v>
      </c>
      <c r="H302" s="933">
        <v>0</v>
      </c>
      <c r="I302" s="933">
        <v>0</v>
      </c>
      <c r="J302" s="933">
        <v>0</v>
      </c>
      <c r="K302" s="933">
        <v>74</v>
      </c>
      <c r="L302" s="933">
        <v>2</v>
      </c>
      <c r="M302" s="934">
        <v>0.48735511064278197</v>
      </c>
      <c r="N302" s="935">
        <v>1.7382332279592599E-2</v>
      </c>
      <c r="O302" s="935">
        <v>5.6858096241657902E-3</v>
      </c>
      <c r="P302" s="912"/>
    </row>
    <row r="303" spans="1:16">
      <c r="A303" s="929" t="s">
        <v>4092</v>
      </c>
      <c r="B303" s="930">
        <v>0</v>
      </c>
      <c r="C303" s="931">
        <v>262</v>
      </c>
      <c r="D303" s="931">
        <v>0</v>
      </c>
      <c r="E303" s="931">
        <v>1</v>
      </c>
      <c r="F303" s="932">
        <v>0</v>
      </c>
      <c r="G303" s="933">
        <v>0</v>
      </c>
      <c r="H303" s="933">
        <v>0</v>
      </c>
      <c r="I303" s="933">
        <v>0</v>
      </c>
      <c r="J303" s="933">
        <v>0</v>
      </c>
      <c r="K303" s="933">
        <v>252</v>
      </c>
      <c r="L303" s="933">
        <v>9</v>
      </c>
      <c r="M303" s="934">
        <v>1.7680716543730199</v>
      </c>
      <c r="N303" s="935">
        <v>7.2802950474183295E-2</v>
      </c>
      <c r="O303" s="935">
        <v>6.3962592202318203E-2</v>
      </c>
      <c r="P303" s="912"/>
    </row>
    <row r="304" spans="1:16">
      <c r="A304" s="929" t="s">
        <v>4093</v>
      </c>
      <c r="B304" s="930">
        <v>0</v>
      </c>
      <c r="C304" s="931">
        <v>34</v>
      </c>
      <c r="D304" s="931">
        <v>0</v>
      </c>
      <c r="E304" s="931">
        <v>0</v>
      </c>
      <c r="F304" s="932">
        <v>0</v>
      </c>
      <c r="G304" s="933">
        <v>0</v>
      </c>
      <c r="H304" s="933">
        <v>0</v>
      </c>
      <c r="I304" s="933">
        <v>0</v>
      </c>
      <c r="J304" s="933">
        <v>0</v>
      </c>
      <c r="K304" s="933">
        <v>33</v>
      </c>
      <c r="L304" s="933">
        <v>1</v>
      </c>
      <c r="M304" s="934">
        <v>0.30499209694415202</v>
      </c>
      <c r="N304" s="935">
        <v>5.4333508956796598E-3</v>
      </c>
      <c r="O304" s="935">
        <v>1.6372497365648098E-2</v>
      </c>
      <c r="P304" s="912"/>
    </row>
    <row r="305" spans="1:16">
      <c r="A305" s="929" t="s">
        <v>4094</v>
      </c>
      <c r="B305" s="930">
        <v>0</v>
      </c>
      <c r="C305" s="931">
        <v>703</v>
      </c>
      <c r="D305" s="931">
        <v>0</v>
      </c>
      <c r="E305" s="931">
        <v>2</v>
      </c>
      <c r="F305" s="932">
        <v>0</v>
      </c>
      <c r="G305" s="933">
        <v>0</v>
      </c>
      <c r="H305" s="933">
        <v>0</v>
      </c>
      <c r="I305" s="933">
        <v>0</v>
      </c>
      <c r="J305" s="933">
        <v>0</v>
      </c>
      <c r="K305" s="933">
        <v>679</v>
      </c>
      <c r="L305" s="933">
        <v>22</v>
      </c>
      <c r="M305" s="934">
        <v>5.4407051282051304</v>
      </c>
      <c r="N305" s="935">
        <v>0.23402485072005599</v>
      </c>
      <c r="O305" s="935">
        <v>0.262346329469617</v>
      </c>
      <c r="P305" s="912"/>
    </row>
    <row r="306" spans="1:16">
      <c r="A306" s="929" t="s">
        <v>4095</v>
      </c>
      <c r="B306" s="930">
        <v>0</v>
      </c>
      <c r="C306" s="931">
        <v>140</v>
      </c>
      <c r="D306" s="931">
        <v>0</v>
      </c>
      <c r="E306" s="931">
        <v>2</v>
      </c>
      <c r="F306" s="932">
        <v>0</v>
      </c>
      <c r="G306" s="933">
        <v>0</v>
      </c>
      <c r="H306" s="933">
        <v>0</v>
      </c>
      <c r="I306" s="933">
        <v>0</v>
      </c>
      <c r="J306" s="933">
        <v>0</v>
      </c>
      <c r="K306" s="933">
        <v>136</v>
      </c>
      <c r="L306" s="933">
        <v>2</v>
      </c>
      <c r="M306" s="934">
        <v>0.73744292237442899</v>
      </c>
      <c r="N306" s="935">
        <v>1.13452757288374E-2</v>
      </c>
      <c r="O306" s="935">
        <v>5.6726378644186897E-3</v>
      </c>
      <c r="P306" s="912"/>
    </row>
    <row r="307" spans="1:16">
      <c r="A307" s="929" t="s">
        <v>4096</v>
      </c>
      <c r="B307" s="930">
        <v>0</v>
      </c>
      <c r="C307" s="931">
        <v>32</v>
      </c>
      <c r="D307" s="931">
        <v>0</v>
      </c>
      <c r="E307" s="931">
        <v>0</v>
      </c>
      <c r="F307" s="932">
        <v>0</v>
      </c>
      <c r="G307" s="933">
        <v>0</v>
      </c>
      <c r="H307" s="933">
        <v>0</v>
      </c>
      <c r="I307" s="933">
        <v>0</v>
      </c>
      <c r="J307" s="933">
        <v>0</v>
      </c>
      <c r="K307" s="933">
        <v>31</v>
      </c>
      <c r="L307" s="933">
        <v>1</v>
      </c>
      <c r="M307" s="934">
        <v>0.17285739374780501</v>
      </c>
      <c r="N307" s="935">
        <v>3.8790832455216002E-3</v>
      </c>
      <c r="O307" s="935">
        <v>6.2609764664559196E-3</v>
      </c>
      <c r="P307" s="912"/>
    </row>
    <row r="308" spans="1:16">
      <c r="A308" s="929" t="s">
        <v>4097</v>
      </c>
      <c r="B308" s="930">
        <v>1758</v>
      </c>
      <c r="C308" s="931">
        <v>34</v>
      </c>
      <c r="D308" s="931">
        <v>0</v>
      </c>
      <c r="E308" s="931">
        <v>2</v>
      </c>
      <c r="F308" s="932">
        <v>0</v>
      </c>
      <c r="G308" s="933">
        <v>0</v>
      </c>
      <c r="H308" s="933">
        <v>0</v>
      </c>
      <c r="I308" s="933">
        <v>129</v>
      </c>
      <c r="J308" s="933">
        <v>0</v>
      </c>
      <c r="K308" s="933">
        <v>1609</v>
      </c>
      <c r="L308" s="933">
        <v>52</v>
      </c>
      <c r="M308" s="934">
        <v>5.7773103266596397</v>
      </c>
      <c r="N308" s="935">
        <v>0.14609290481208301</v>
      </c>
      <c r="O308" s="935">
        <v>7.3046452406041407E-2</v>
      </c>
      <c r="P308" s="912"/>
    </row>
    <row r="309" spans="1:16">
      <c r="A309" s="929" t="s">
        <v>4098</v>
      </c>
      <c r="B309" s="930">
        <v>0</v>
      </c>
      <c r="C309" s="931">
        <v>92</v>
      </c>
      <c r="D309" s="931">
        <v>0</v>
      </c>
      <c r="E309" s="931">
        <v>76</v>
      </c>
      <c r="F309" s="932">
        <v>0</v>
      </c>
      <c r="G309" s="933">
        <v>0</v>
      </c>
      <c r="H309" s="933">
        <v>0</v>
      </c>
      <c r="I309" s="933">
        <v>0</v>
      </c>
      <c r="J309" s="933">
        <v>0</v>
      </c>
      <c r="K309" s="933">
        <v>14</v>
      </c>
      <c r="L309" s="933">
        <v>2</v>
      </c>
      <c r="M309" s="934">
        <v>2.9043730242360398E-3</v>
      </c>
      <c r="N309" s="935">
        <v>1.53670530382859E-6</v>
      </c>
      <c r="O309" s="935">
        <v>1.53670530382859E-6</v>
      </c>
      <c r="P309" s="912"/>
    </row>
    <row r="310" spans="1:16">
      <c r="A310" s="929" t="s">
        <v>4099</v>
      </c>
      <c r="B310" s="930">
        <v>204</v>
      </c>
      <c r="C310" s="931">
        <v>617</v>
      </c>
      <c r="D310" s="931">
        <v>0</v>
      </c>
      <c r="E310" s="931">
        <v>19</v>
      </c>
      <c r="F310" s="932">
        <v>0</v>
      </c>
      <c r="G310" s="933">
        <v>0</v>
      </c>
      <c r="H310" s="933">
        <v>0</v>
      </c>
      <c r="I310" s="933">
        <v>41</v>
      </c>
      <c r="J310" s="933">
        <v>0</v>
      </c>
      <c r="K310" s="933">
        <v>733</v>
      </c>
      <c r="L310" s="933">
        <v>28</v>
      </c>
      <c r="M310" s="934">
        <v>5.0044564453811002</v>
      </c>
      <c r="N310" s="935">
        <v>0.18827054794520501</v>
      </c>
      <c r="O310" s="935">
        <v>0.13677774850720101</v>
      </c>
      <c r="P310" s="912"/>
    </row>
    <row r="311" spans="1:16">
      <c r="A311" s="924"/>
      <c r="B311" s="925"/>
      <c r="C311" s="926"/>
      <c r="D311" s="926"/>
      <c r="E311" s="926"/>
      <c r="F311" s="925"/>
      <c r="G311" s="926"/>
      <c r="H311" s="926"/>
      <c r="I311" s="926"/>
      <c r="J311" s="926"/>
      <c r="K311" s="926"/>
      <c r="L311" s="926"/>
      <c r="M311" s="927"/>
      <c r="N311" s="928"/>
      <c r="O311" s="928"/>
      <c r="P311" s="912"/>
    </row>
    <row r="312" spans="1:16">
      <c r="A312" s="917" t="s">
        <v>4228</v>
      </c>
      <c r="B312" s="918">
        <v>69392</v>
      </c>
      <c r="C312" s="919">
        <v>5280</v>
      </c>
      <c r="D312" s="919">
        <v>-262</v>
      </c>
      <c r="E312" s="919">
        <v>15059</v>
      </c>
      <c r="F312" s="920">
        <v>0</v>
      </c>
      <c r="G312" s="921">
        <v>0</v>
      </c>
      <c r="H312" s="921">
        <v>0</v>
      </c>
      <c r="I312" s="921">
        <v>0</v>
      </c>
      <c r="J312" s="921">
        <v>5049</v>
      </c>
      <c r="K312" s="921">
        <v>53168</v>
      </c>
      <c r="L312" s="921">
        <v>0</v>
      </c>
      <c r="M312" s="922">
        <v>67.493567790656797</v>
      </c>
      <c r="N312" s="923">
        <v>0.43727388479100798</v>
      </c>
      <c r="O312" s="923">
        <v>0.10760449596066</v>
      </c>
      <c r="P312" s="912"/>
    </row>
    <row r="313" spans="1:16">
      <c r="A313" s="929" t="s">
        <v>4101</v>
      </c>
      <c r="B313" s="930">
        <v>13037</v>
      </c>
      <c r="C313" s="931">
        <v>227</v>
      </c>
      <c r="D313" s="931">
        <v>0</v>
      </c>
      <c r="E313" s="931">
        <v>8215</v>
      </c>
      <c r="F313" s="932">
        <v>0</v>
      </c>
      <c r="G313" s="933">
        <v>0</v>
      </c>
      <c r="H313" s="933">
        <v>0</v>
      </c>
      <c r="I313" s="933">
        <v>0</v>
      </c>
      <c r="J313" s="933">
        <v>5049</v>
      </c>
      <c r="K313" s="933">
        <v>0</v>
      </c>
      <c r="L313" s="933">
        <v>0</v>
      </c>
      <c r="M313" s="934">
        <v>0</v>
      </c>
      <c r="N313" s="935">
        <v>0</v>
      </c>
      <c r="O313" s="935">
        <v>0</v>
      </c>
      <c r="P313" s="912"/>
    </row>
    <row r="314" spans="1:16">
      <c r="A314" s="929" t="s">
        <v>4102</v>
      </c>
      <c r="B314" s="930">
        <v>5000</v>
      </c>
      <c r="C314" s="931">
        <v>2121</v>
      </c>
      <c r="D314" s="931">
        <v>-262</v>
      </c>
      <c r="E314" s="931">
        <v>5114</v>
      </c>
      <c r="F314" s="932">
        <v>0</v>
      </c>
      <c r="G314" s="933">
        <v>0</v>
      </c>
      <c r="H314" s="933">
        <v>0</v>
      </c>
      <c r="I314" s="933">
        <v>0</v>
      </c>
      <c r="J314" s="933">
        <v>0</v>
      </c>
      <c r="K314" s="933">
        <v>2228</v>
      </c>
      <c r="L314" s="933">
        <v>41</v>
      </c>
      <c r="M314" s="934">
        <v>13.8418510713031</v>
      </c>
      <c r="N314" s="935">
        <v>1.46733403582719E-2</v>
      </c>
      <c r="O314" s="935">
        <v>0.10760449596066</v>
      </c>
      <c r="P314" s="912"/>
    </row>
    <row r="315" spans="1:16">
      <c r="A315" s="929" t="s">
        <v>4103</v>
      </c>
      <c r="B315" s="930">
        <v>2821</v>
      </c>
      <c r="C315" s="931">
        <v>2931</v>
      </c>
      <c r="D315" s="931">
        <v>0</v>
      </c>
      <c r="E315" s="931">
        <v>0</v>
      </c>
      <c r="F315" s="932">
        <v>0</v>
      </c>
      <c r="G315" s="933">
        <v>0</v>
      </c>
      <c r="H315" s="933">
        <v>0</v>
      </c>
      <c r="I315" s="933">
        <v>0</v>
      </c>
      <c r="J315" s="933">
        <v>0</v>
      </c>
      <c r="K315" s="933">
        <v>5627</v>
      </c>
      <c r="L315" s="933">
        <v>125</v>
      </c>
      <c r="M315" s="934">
        <v>9.8823322795925499</v>
      </c>
      <c r="N315" s="935">
        <v>2.4705830698981399E-2</v>
      </c>
      <c r="O315" s="935">
        <v>0</v>
      </c>
      <c r="P315" s="912"/>
    </row>
    <row r="316" spans="1:16">
      <c r="A316" s="929" t="s">
        <v>4104</v>
      </c>
      <c r="B316" s="930">
        <v>0</v>
      </c>
      <c r="C316" s="931">
        <v>0</v>
      </c>
      <c r="D316" s="931">
        <v>0</v>
      </c>
      <c r="E316" s="931">
        <v>0</v>
      </c>
      <c r="F316" s="932">
        <v>0</v>
      </c>
      <c r="G316" s="933">
        <v>0</v>
      </c>
      <c r="H316" s="933">
        <v>0</v>
      </c>
      <c r="I316" s="933">
        <v>0</v>
      </c>
      <c r="J316" s="933">
        <v>0</v>
      </c>
      <c r="K316" s="933">
        <v>0</v>
      </c>
      <c r="L316" s="933">
        <v>0</v>
      </c>
      <c r="M316" s="934">
        <v>0</v>
      </c>
      <c r="N316" s="935">
        <v>0</v>
      </c>
      <c r="O316" s="935">
        <v>0</v>
      </c>
      <c r="P316" s="912"/>
    </row>
    <row r="317" spans="1:16">
      <c r="A317" s="929" t="s">
        <v>4276</v>
      </c>
      <c r="B317" s="930">
        <v>0</v>
      </c>
      <c r="C317" s="931">
        <v>0</v>
      </c>
      <c r="D317" s="931">
        <v>0</v>
      </c>
      <c r="E317" s="931">
        <v>0</v>
      </c>
      <c r="F317" s="932">
        <v>0</v>
      </c>
      <c r="G317" s="933">
        <v>0</v>
      </c>
      <c r="H317" s="933">
        <v>0</v>
      </c>
      <c r="I317" s="933">
        <v>0</v>
      </c>
      <c r="J317" s="933">
        <v>0</v>
      </c>
      <c r="K317" s="933">
        <v>0</v>
      </c>
      <c r="L317" s="933">
        <v>0</v>
      </c>
      <c r="M317" s="934">
        <v>0</v>
      </c>
      <c r="N317" s="935">
        <v>0</v>
      </c>
      <c r="O317" s="935">
        <v>0</v>
      </c>
      <c r="P317" s="912"/>
    </row>
    <row r="318" spans="1:16">
      <c r="A318" s="929" t="s">
        <v>4277</v>
      </c>
      <c r="B318" s="930">
        <v>0</v>
      </c>
      <c r="C318" s="931">
        <v>0</v>
      </c>
      <c r="D318" s="931">
        <v>0</v>
      </c>
      <c r="E318" s="931">
        <v>0</v>
      </c>
      <c r="F318" s="932">
        <v>0</v>
      </c>
      <c r="G318" s="933">
        <v>0</v>
      </c>
      <c r="H318" s="933">
        <v>0</v>
      </c>
      <c r="I318" s="933">
        <v>0</v>
      </c>
      <c r="J318" s="933">
        <v>0</v>
      </c>
      <c r="K318" s="933">
        <v>0</v>
      </c>
      <c r="L318" s="933">
        <v>0</v>
      </c>
      <c r="M318" s="934">
        <v>0</v>
      </c>
      <c r="N318" s="935">
        <v>0</v>
      </c>
      <c r="O318" s="935">
        <v>0</v>
      </c>
      <c r="P318" s="912"/>
    </row>
    <row r="319" spans="1:16">
      <c r="A319" s="929" t="s">
        <v>4105</v>
      </c>
      <c r="B319" s="930">
        <v>0</v>
      </c>
      <c r="C319" s="931">
        <v>1</v>
      </c>
      <c r="D319" s="931">
        <v>0</v>
      </c>
      <c r="E319" s="931">
        <v>0</v>
      </c>
      <c r="F319" s="932">
        <v>0</v>
      </c>
      <c r="G319" s="933">
        <v>0</v>
      </c>
      <c r="H319" s="933">
        <v>0</v>
      </c>
      <c r="I319" s="933">
        <v>0</v>
      </c>
      <c r="J319" s="933">
        <v>0</v>
      </c>
      <c r="K319" s="933">
        <v>1</v>
      </c>
      <c r="L319" s="933">
        <v>0</v>
      </c>
      <c r="M319" s="934">
        <v>1.2074113101510401E-3</v>
      </c>
      <c r="N319" s="935">
        <v>2.1952932911837002E-6</v>
      </c>
      <c r="O319" s="935">
        <v>0</v>
      </c>
      <c r="P319" s="912"/>
    </row>
    <row r="320" spans="1:16">
      <c r="A320" s="929" t="s">
        <v>4106</v>
      </c>
      <c r="B320" s="930">
        <v>48534</v>
      </c>
      <c r="C320" s="931">
        <v>0</v>
      </c>
      <c r="D320" s="931">
        <v>0</v>
      </c>
      <c r="E320" s="931">
        <v>1730</v>
      </c>
      <c r="F320" s="932">
        <v>0</v>
      </c>
      <c r="G320" s="933">
        <v>0</v>
      </c>
      <c r="H320" s="933">
        <v>0</v>
      </c>
      <c r="I320" s="933">
        <v>0</v>
      </c>
      <c r="J320" s="933">
        <v>0</v>
      </c>
      <c r="K320" s="933">
        <v>45312</v>
      </c>
      <c r="L320" s="933">
        <v>1492</v>
      </c>
      <c r="M320" s="934">
        <v>43.768177028450999</v>
      </c>
      <c r="N320" s="935">
        <v>0.39789251844046403</v>
      </c>
      <c r="O320" s="935">
        <v>0</v>
      </c>
      <c r="P320" s="912"/>
    </row>
    <row r="321" spans="1:16">
      <c r="A321" s="924"/>
      <c r="B321" s="925"/>
      <c r="C321" s="926"/>
      <c r="D321" s="926"/>
      <c r="E321" s="926"/>
      <c r="F321" s="925"/>
      <c r="G321" s="926"/>
      <c r="H321" s="926"/>
      <c r="I321" s="926"/>
      <c r="J321" s="926"/>
      <c r="K321" s="926"/>
      <c r="L321" s="926"/>
      <c r="M321" s="927"/>
      <c r="N321" s="928"/>
      <c r="O321" s="928"/>
      <c r="P321" s="912"/>
    </row>
    <row r="322" spans="1:16">
      <c r="A322" s="917" t="s">
        <v>4230</v>
      </c>
      <c r="B322" s="918">
        <v>0</v>
      </c>
      <c r="C322" s="919">
        <v>9141</v>
      </c>
      <c r="D322" s="919">
        <v>-4000</v>
      </c>
      <c r="E322" s="919">
        <v>79</v>
      </c>
      <c r="F322" s="920">
        <v>0</v>
      </c>
      <c r="G322" s="921">
        <v>0</v>
      </c>
      <c r="H322" s="921">
        <v>0</v>
      </c>
      <c r="I322" s="921">
        <v>0</v>
      </c>
      <c r="J322" s="921">
        <v>0</v>
      </c>
      <c r="K322" s="921">
        <v>12702</v>
      </c>
      <c r="L322" s="921">
        <v>0</v>
      </c>
      <c r="M322" s="922">
        <v>35.265937829294003</v>
      </c>
      <c r="N322" s="923">
        <v>1.9265542676501599</v>
      </c>
      <c r="O322" s="923">
        <v>0.57484193888303503</v>
      </c>
      <c r="P322" s="912"/>
    </row>
    <row r="323" spans="1:16">
      <c r="A323" s="929" t="s">
        <v>4109</v>
      </c>
      <c r="B323" s="930">
        <v>0</v>
      </c>
      <c r="C323" s="931">
        <v>1101</v>
      </c>
      <c r="D323" s="931">
        <v>0</v>
      </c>
      <c r="E323" s="931">
        <v>0</v>
      </c>
      <c r="F323" s="932">
        <v>0</v>
      </c>
      <c r="G323" s="933">
        <v>0</v>
      </c>
      <c r="H323" s="933">
        <v>0</v>
      </c>
      <c r="I323" s="933">
        <v>0</v>
      </c>
      <c r="J323" s="933">
        <v>0</v>
      </c>
      <c r="K323" s="933">
        <v>1062</v>
      </c>
      <c r="L323" s="933">
        <v>39</v>
      </c>
      <c r="M323" s="934">
        <v>7.1574025289778698</v>
      </c>
      <c r="N323" s="935">
        <v>0.21448893572181199</v>
      </c>
      <c r="O323" s="935">
        <v>0.29375658587987402</v>
      </c>
      <c r="P323" s="912"/>
    </row>
    <row r="324" spans="1:16">
      <c r="A324" s="929" t="s">
        <v>4110</v>
      </c>
      <c r="B324" s="930">
        <v>0</v>
      </c>
      <c r="C324" s="931">
        <v>8040</v>
      </c>
      <c r="D324" s="931">
        <v>-4000</v>
      </c>
      <c r="E324" s="931">
        <v>79</v>
      </c>
      <c r="F324" s="932">
        <v>0</v>
      </c>
      <c r="G324" s="933">
        <v>0</v>
      </c>
      <c r="H324" s="933">
        <v>0</v>
      </c>
      <c r="I324" s="933">
        <v>0</v>
      </c>
      <c r="J324" s="933">
        <v>0</v>
      </c>
      <c r="K324" s="933">
        <v>11640</v>
      </c>
      <c r="L324" s="933">
        <v>321</v>
      </c>
      <c r="M324" s="934">
        <v>28.108535300316099</v>
      </c>
      <c r="N324" s="935">
        <v>1.7120653319283501</v>
      </c>
      <c r="O324" s="935">
        <v>0.28108535300316101</v>
      </c>
      <c r="P324" s="912"/>
    </row>
    <row r="325" spans="1:16">
      <c r="A325" s="924"/>
      <c r="B325" s="925"/>
      <c r="C325" s="926"/>
      <c r="D325" s="926"/>
      <c r="E325" s="926"/>
      <c r="F325" s="925"/>
      <c r="G325" s="926"/>
      <c r="H325" s="926"/>
      <c r="I325" s="926"/>
      <c r="J325" s="926"/>
      <c r="K325" s="926"/>
      <c r="L325" s="926"/>
      <c r="M325" s="927"/>
      <c r="N325" s="928"/>
      <c r="O325" s="928"/>
      <c r="P325" s="912"/>
    </row>
    <row r="326" spans="1:16">
      <c r="A326" s="917" t="s">
        <v>4231</v>
      </c>
      <c r="B326" s="918">
        <v>62615</v>
      </c>
      <c r="C326" s="919">
        <v>15332</v>
      </c>
      <c r="D326" s="919">
        <v>0</v>
      </c>
      <c r="E326" s="919">
        <v>1</v>
      </c>
      <c r="F326" s="920">
        <v>0</v>
      </c>
      <c r="G326" s="921">
        <v>0</v>
      </c>
      <c r="H326" s="921">
        <v>0</v>
      </c>
      <c r="I326" s="921">
        <v>0</v>
      </c>
      <c r="J326" s="921">
        <v>0</v>
      </c>
      <c r="K326" s="921">
        <v>75491</v>
      </c>
      <c r="L326" s="921">
        <v>0</v>
      </c>
      <c r="M326" s="922">
        <v>255.42217343097499</v>
      </c>
      <c r="N326" s="923">
        <v>27.749707870451498</v>
      </c>
      <c r="O326" s="923">
        <v>15.925409723984799</v>
      </c>
      <c r="P326" s="912"/>
    </row>
    <row r="327" spans="1:16">
      <c r="A327" s="929" t="s">
        <v>4112</v>
      </c>
      <c r="B327" s="930">
        <v>0</v>
      </c>
      <c r="C327" s="931">
        <v>0</v>
      </c>
      <c r="D327" s="931">
        <v>0</v>
      </c>
      <c r="E327" s="931">
        <v>0</v>
      </c>
      <c r="F327" s="932">
        <v>0</v>
      </c>
      <c r="G327" s="933">
        <v>0</v>
      </c>
      <c r="H327" s="933">
        <v>0</v>
      </c>
      <c r="I327" s="933">
        <v>0</v>
      </c>
      <c r="J327" s="933">
        <v>0</v>
      </c>
      <c r="K327" s="933">
        <v>0</v>
      </c>
      <c r="L327" s="933">
        <v>0</v>
      </c>
      <c r="M327" s="934">
        <v>0</v>
      </c>
      <c r="N327" s="935">
        <v>0</v>
      </c>
      <c r="O327" s="935">
        <v>0</v>
      </c>
      <c r="P327" s="912"/>
    </row>
    <row r="328" spans="1:16">
      <c r="A328" s="929" t="s">
        <v>4113</v>
      </c>
      <c r="B328" s="930">
        <v>2049</v>
      </c>
      <c r="C328" s="931">
        <v>136</v>
      </c>
      <c r="D328" s="931">
        <v>0</v>
      </c>
      <c r="E328" s="931">
        <v>0</v>
      </c>
      <c r="F328" s="932">
        <v>0</v>
      </c>
      <c r="G328" s="933">
        <v>0</v>
      </c>
      <c r="H328" s="933">
        <v>250.22608181203501</v>
      </c>
      <c r="I328" s="933">
        <v>0</v>
      </c>
      <c r="J328" s="933">
        <v>0</v>
      </c>
      <c r="K328" s="933">
        <v>1872.7739181879599</v>
      </c>
      <c r="L328" s="933">
        <v>62</v>
      </c>
      <c r="M328" s="934">
        <v>8.4626752572842197</v>
      </c>
      <c r="N328" s="935">
        <v>0.62787590618560296</v>
      </c>
      <c r="O328" s="935">
        <v>0.66199959673916897</v>
      </c>
      <c r="P328" s="912"/>
    </row>
    <row r="329" spans="1:16">
      <c r="A329" s="929" t="s">
        <v>4114</v>
      </c>
      <c r="B329" s="930">
        <v>0</v>
      </c>
      <c r="C329" s="931">
        <v>3731</v>
      </c>
      <c r="D329" s="931">
        <v>0</v>
      </c>
      <c r="E329" s="931">
        <v>0</v>
      </c>
      <c r="F329" s="932">
        <v>0</v>
      </c>
      <c r="G329" s="933">
        <v>0</v>
      </c>
      <c r="H329" s="933">
        <v>427.27391818796502</v>
      </c>
      <c r="I329" s="933">
        <v>0</v>
      </c>
      <c r="J329" s="933">
        <v>0</v>
      </c>
      <c r="K329" s="933">
        <v>3224.7260818120299</v>
      </c>
      <c r="L329" s="933">
        <v>79</v>
      </c>
      <c r="M329" s="934">
        <v>12.8133873552858</v>
      </c>
      <c r="N329" s="935">
        <v>1.4158439066614099</v>
      </c>
      <c r="O329" s="935">
        <v>0.79287258773039104</v>
      </c>
      <c r="P329" s="912"/>
    </row>
    <row r="330" spans="1:16">
      <c r="A330" s="929" t="s">
        <v>4247</v>
      </c>
      <c r="B330" s="930">
        <v>0</v>
      </c>
      <c r="C330" s="931">
        <v>0</v>
      </c>
      <c r="D330" s="931">
        <v>0</v>
      </c>
      <c r="E330" s="931">
        <v>0</v>
      </c>
      <c r="F330" s="932">
        <v>0</v>
      </c>
      <c r="G330" s="933">
        <v>0</v>
      </c>
      <c r="H330" s="933">
        <v>0</v>
      </c>
      <c r="I330" s="933">
        <v>0</v>
      </c>
      <c r="J330" s="933">
        <v>0</v>
      </c>
      <c r="K330" s="933">
        <v>0</v>
      </c>
      <c r="L330" s="933">
        <v>0</v>
      </c>
      <c r="M330" s="934">
        <v>0</v>
      </c>
      <c r="N330" s="935">
        <v>0</v>
      </c>
      <c r="O330" s="935">
        <v>0</v>
      </c>
      <c r="P330" s="912"/>
    </row>
    <row r="331" spans="1:16">
      <c r="A331" s="929" t="s">
        <v>4115</v>
      </c>
      <c r="B331" s="930">
        <v>572</v>
      </c>
      <c r="C331" s="931">
        <v>993</v>
      </c>
      <c r="D331" s="931">
        <v>0</v>
      </c>
      <c r="E331" s="931">
        <v>0</v>
      </c>
      <c r="F331" s="932">
        <v>0</v>
      </c>
      <c r="G331" s="933">
        <v>0</v>
      </c>
      <c r="H331" s="933">
        <v>90</v>
      </c>
      <c r="I331" s="933">
        <v>0</v>
      </c>
      <c r="J331" s="933">
        <v>0</v>
      </c>
      <c r="K331" s="933">
        <v>1445</v>
      </c>
      <c r="L331" s="933">
        <v>30</v>
      </c>
      <c r="M331" s="934">
        <v>7.5038362750263401</v>
      </c>
      <c r="N331" s="935">
        <v>0.447597251492799</v>
      </c>
      <c r="O331" s="935">
        <v>0.63453492711626303</v>
      </c>
      <c r="P331" s="912"/>
    </row>
    <row r="332" spans="1:16">
      <c r="A332" s="929" t="s">
        <v>4116</v>
      </c>
      <c r="B332" s="930">
        <v>0</v>
      </c>
      <c r="C332" s="931">
        <v>0</v>
      </c>
      <c r="D332" s="931">
        <v>0</v>
      </c>
      <c r="E332" s="931">
        <v>0</v>
      </c>
      <c r="F332" s="932">
        <v>0</v>
      </c>
      <c r="G332" s="933">
        <v>0</v>
      </c>
      <c r="H332" s="933">
        <v>0</v>
      </c>
      <c r="I332" s="933">
        <v>0</v>
      </c>
      <c r="J332" s="933">
        <v>0</v>
      </c>
      <c r="K332" s="933">
        <v>0</v>
      </c>
      <c r="L332" s="933">
        <v>0</v>
      </c>
      <c r="M332" s="934">
        <v>0</v>
      </c>
      <c r="N332" s="935">
        <v>0</v>
      </c>
      <c r="O332" s="935">
        <v>0</v>
      </c>
      <c r="P332" s="912"/>
    </row>
    <row r="333" spans="1:16">
      <c r="A333" s="929" t="s">
        <v>4117</v>
      </c>
      <c r="B333" s="930">
        <v>25</v>
      </c>
      <c r="C333" s="931">
        <v>0</v>
      </c>
      <c r="D333" s="931">
        <v>0</v>
      </c>
      <c r="E333" s="931">
        <v>0</v>
      </c>
      <c r="F333" s="932">
        <v>0</v>
      </c>
      <c r="G333" s="933">
        <v>0</v>
      </c>
      <c r="H333" s="933">
        <v>0</v>
      </c>
      <c r="I333" s="933">
        <v>0</v>
      </c>
      <c r="J333" s="933">
        <v>0</v>
      </c>
      <c r="K333" s="933">
        <v>25</v>
      </c>
      <c r="L333" s="933">
        <v>0</v>
      </c>
      <c r="M333" s="934">
        <v>6.4234281700035104E-2</v>
      </c>
      <c r="N333" s="935">
        <v>1.0287144362486801E-2</v>
      </c>
      <c r="O333" s="935">
        <v>2.4631190727081101E-3</v>
      </c>
      <c r="P333" s="912"/>
    </row>
    <row r="334" spans="1:16">
      <c r="A334" s="929" t="s">
        <v>4118</v>
      </c>
      <c r="B334" s="930">
        <v>27</v>
      </c>
      <c r="C334" s="931">
        <v>4059</v>
      </c>
      <c r="D334" s="931">
        <v>0</v>
      </c>
      <c r="E334" s="931">
        <v>0</v>
      </c>
      <c r="F334" s="932">
        <v>0</v>
      </c>
      <c r="G334" s="933">
        <v>0</v>
      </c>
      <c r="H334" s="933">
        <v>0</v>
      </c>
      <c r="I334" s="933">
        <v>0</v>
      </c>
      <c r="J334" s="933">
        <v>0</v>
      </c>
      <c r="K334" s="933">
        <v>3969</v>
      </c>
      <c r="L334" s="933">
        <v>117</v>
      </c>
      <c r="M334" s="934">
        <v>19.318727608008398</v>
      </c>
      <c r="N334" s="935">
        <v>1.4108282402529</v>
      </c>
      <c r="O334" s="935">
        <v>1.52305321390938</v>
      </c>
      <c r="P334" s="912"/>
    </row>
    <row r="335" spans="1:16">
      <c r="A335" s="929" t="s">
        <v>4119</v>
      </c>
      <c r="B335" s="930">
        <v>19</v>
      </c>
      <c r="C335" s="931">
        <v>4</v>
      </c>
      <c r="D335" s="931">
        <v>0</v>
      </c>
      <c r="E335" s="931">
        <v>0</v>
      </c>
      <c r="F335" s="932">
        <v>0</v>
      </c>
      <c r="G335" s="933">
        <v>0</v>
      </c>
      <c r="H335" s="933">
        <v>0</v>
      </c>
      <c r="I335" s="933">
        <v>0</v>
      </c>
      <c r="J335" s="933">
        <v>0</v>
      </c>
      <c r="K335" s="933">
        <v>22</v>
      </c>
      <c r="L335" s="933">
        <v>1</v>
      </c>
      <c r="M335" s="934">
        <v>5.9984193888303498E-2</v>
      </c>
      <c r="N335" s="935">
        <v>8.8237618545837695E-3</v>
      </c>
      <c r="O335" s="935">
        <v>2.6080084299262402E-3</v>
      </c>
      <c r="P335" s="912"/>
    </row>
    <row r="336" spans="1:16">
      <c r="A336" s="929" t="s">
        <v>4120</v>
      </c>
      <c r="B336" s="930">
        <v>0</v>
      </c>
      <c r="C336" s="931">
        <v>0</v>
      </c>
      <c r="D336" s="931">
        <v>0</v>
      </c>
      <c r="E336" s="931">
        <v>0</v>
      </c>
      <c r="F336" s="932">
        <v>0</v>
      </c>
      <c r="G336" s="933">
        <v>0</v>
      </c>
      <c r="H336" s="933">
        <v>0</v>
      </c>
      <c r="I336" s="933">
        <v>0</v>
      </c>
      <c r="J336" s="933">
        <v>0</v>
      </c>
      <c r="K336" s="933">
        <v>0</v>
      </c>
      <c r="L336" s="933">
        <v>0</v>
      </c>
      <c r="M336" s="934">
        <v>0</v>
      </c>
      <c r="N336" s="935">
        <v>0</v>
      </c>
      <c r="O336" s="935">
        <v>0</v>
      </c>
      <c r="P336" s="912"/>
    </row>
    <row r="337" spans="1:16">
      <c r="A337" s="929" t="s">
        <v>4121</v>
      </c>
      <c r="B337" s="930">
        <v>59200</v>
      </c>
      <c r="C337" s="931">
        <v>246</v>
      </c>
      <c r="D337" s="931">
        <v>0</v>
      </c>
      <c r="E337" s="931">
        <v>1</v>
      </c>
      <c r="F337" s="932">
        <v>0</v>
      </c>
      <c r="G337" s="933">
        <v>0</v>
      </c>
      <c r="H337" s="933">
        <v>0</v>
      </c>
      <c r="I337" s="933">
        <v>0</v>
      </c>
      <c r="J337" s="933">
        <v>0</v>
      </c>
      <c r="K337" s="933">
        <v>57557</v>
      </c>
      <c r="L337" s="933">
        <v>1888</v>
      </c>
      <c r="M337" s="934">
        <v>174.065953635406</v>
      </c>
      <c r="N337" s="935">
        <v>20.803004214963099</v>
      </c>
      <c r="O337" s="935">
        <v>10.0830887776607</v>
      </c>
      <c r="P337" s="912"/>
    </row>
    <row r="338" spans="1:16">
      <c r="A338" s="929" t="s">
        <v>4122</v>
      </c>
      <c r="B338" s="930">
        <v>41</v>
      </c>
      <c r="C338" s="931">
        <v>74</v>
      </c>
      <c r="D338" s="931">
        <v>0</v>
      </c>
      <c r="E338" s="931">
        <v>0</v>
      </c>
      <c r="F338" s="932">
        <v>0</v>
      </c>
      <c r="G338" s="933">
        <v>0</v>
      </c>
      <c r="H338" s="933">
        <v>0</v>
      </c>
      <c r="I338" s="933">
        <v>0</v>
      </c>
      <c r="J338" s="933">
        <v>0</v>
      </c>
      <c r="K338" s="933">
        <v>111</v>
      </c>
      <c r="L338" s="933">
        <v>4</v>
      </c>
      <c r="M338" s="934">
        <v>0.43589041095890402</v>
      </c>
      <c r="N338" s="935">
        <v>3.6883034773445698E-2</v>
      </c>
      <c r="O338" s="935">
        <v>3.20630927291886E-2</v>
      </c>
      <c r="P338" s="912"/>
    </row>
    <row r="339" spans="1:16">
      <c r="A339" s="929" t="s">
        <v>4123</v>
      </c>
      <c r="B339" s="930">
        <v>54</v>
      </c>
      <c r="C339" s="931">
        <v>0</v>
      </c>
      <c r="D339" s="931">
        <v>0</v>
      </c>
      <c r="E339" s="931">
        <v>0</v>
      </c>
      <c r="F339" s="932">
        <v>0</v>
      </c>
      <c r="G339" s="933">
        <v>0</v>
      </c>
      <c r="H339" s="933">
        <v>0</v>
      </c>
      <c r="I339" s="933">
        <v>0</v>
      </c>
      <c r="J339" s="933">
        <v>0</v>
      </c>
      <c r="K339" s="933">
        <v>53</v>
      </c>
      <c r="L339" s="933">
        <v>1</v>
      </c>
      <c r="M339" s="934">
        <v>0.31340182648401799</v>
      </c>
      <c r="N339" s="935">
        <v>1.9164098173516001E-2</v>
      </c>
      <c r="O339" s="935">
        <v>2.6257990867579899E-2</v>
      </c>
      <c r="P339" s="912"/>
    </row>
    <row r="340" spans="1:16">
      <c r="A340" s="929" t="s">
        <v>4124</v>
      </c>
      <c r="B340" s="930">
        <v>3</v>
      </c>
      <c r="C340" s="931">
        <v>124</v>
      </c>
      <c r="D340" s="931">
        <v>0</v>
      </c>
      <c r="E340" s="931">
        <v>0</v>
      </c>
      <c r="F340" s="932">
        <v>0</v>
      </c>
      <c r="G340" s="933">
        <v>0</v>
      </c>
      <c r="H340" s="933">
        <v>0</v>
      </c>
      <c r="I340" s="933">
        <v>0</v>
      </c>
      <c r="J340" s="933">
        <v>0</v>
      </c>
      <c r="K340" s="933">
        <v>126</v>
      </c>
      <c r="L340" s="933">
        <v>1</v>
      </c>
      <c r="M340" s="934">
        <v>0.32114067439409899</v>
      </c>
      <c r="N340" s="935">
        <v>5.11446259220232E-2</v>
      </c>
      <c r="O340" s="935">
        <v>1.2845626975764E-2</v>
      </c>
      <c r="P340" s="912"/>
    </row>
    <row r="341" spans="1:16">
      <c r="A341" s="929" t="s">
        <v>4126</v>
      </c>
      <c r="B341" s="930">
        <v>625</v>
      </c>
      <c r="C341" s="931">
        <v>0</v>
      </c>
      <c r="D341" s="931">
        <v>0</v>
      </c>
      <c r="E341" s="931">
        <v>0</v>
      </c>
      <c r="F341" s="932">
        <v>0</v>
      </c>
      <c r="G341" s="933">
        <v>0</v>
      </c>
      <c r="H341" s="933">
        <v>0</v>
      </c>
      <c r="I341" s="933">
        <v>0</v>
      </c>
      <c r="J341" s="933">
        <v>0</v>
      </c>
      <c r="K341" s="933">
        <v>605</v>
      </c>
      <c r="L341" s="933">
        <v>20</v>
      </c>
      <c r="M341" s="934">
        <v>1.87003863716192</v>
      </c>
      <c r="N341" s="935">
        <v>0.250117667720407</v>
      </c>
      <c r="O341" s="935">
        <v>9.5839480154548601E-2</v>
      </c>
      <c r="P341" s="912"/>
    </row>
    <row r="342" spans="1:16">
      <c r="A342" s="929" t="s">
        <v>4127</v>
      </c>
      <c r="B342" s="930">
        <v>0</v>
      </c>
      <c r="C342" s="931">
        <v>0</v>
      </c>
      <c r="D342" s="931">
        <v>0</v>
      </c>
      <c r="E342" s="931">
        <v>0</v>
      </c>
      <c r="F342" s="932">
        <v>0</v>
      </c>
      <c r="G342" s="933">
        <v>0</v>
      </c>
      <c r="H342" s="933">
        <v>0</v>
      </c>
      <c r="I342" s="933">
        <v>0</v>
      </c>
      <c r="J342" s="933">
        <v>0</v>
      </c>
      <c r="K342" s="933">
        <v>0</v>
      </c>
      <c r="L342" s="933">
        <v>0</v>
      </c>
      <c r="M342" s="934">
        <v>0</v>
      </c>
      <c r="N342" s="935">
        <v>0</v>
      </c>
      <c r="O342" s="935">
        <v>0</v>
      </c>
      <c r="P342" s="912"/>
    </row>
    <row r="343" spans="1:16">
      <c r="A343" s="929" t="s">
        <v>4128</v>
      </c>
      <c r="B343" s="930">
        <v>0</v>
      </c>
      <c r="C343" s="931">
        <v>53</v>
      </c>
      <c r="D343" s="931">
        <v>0</v>
      </c>
      <c r="E343" s="931">
        <v>0</v>
      </c>
      <c r="F343" s="932">
        <v>0</v>
      </c>
      <c r="G343" s="933">
        <v>0</v>
      </c>
      <c r="H343" s="933">
        <v>0</v>
      </c>
      <c r="I343" s="933">
        <v>0</v>
      </c>
      <c r="J343" s="933">
        <v>0</v>
      </c>
      <c r="K343" s="933">
        <v>50</v>
      </c>
      <c r="L343" s="933">
        <v>3</v>
      </c>
      <c r="M343" s="934">
        <v>0.29599139445029898</v>
      </c>
      <c r="N343" s="935">
        <v>1.7248419388830299E-2</v>
      </c>
      <c r="O343" s="935">
        <v>2.4914383561643799E-2</v>
      </c>
      <c r="P343" s="912"/>
    </row>
    <row r="344" spans="1:16">
      <c r="A344" s="929" t="s">
        <v>4129</v>
      </c>
      <c r="B344" s="930">
        <v>0</v>
      </c>
      <c r="C344" s="931">
        <v>13</v>
      </c>
      <c r="D344" s="931">
        <v>0</v>
      </c>
      <c r="E344" s="931">
        <v>0</v>
      </c>
      <c r="F344" s="932">
        <v>0</v>
      </c>
      <c r="G344" s="933">
        <v>0</v>
      </c>
      <c r="H344" s="933">
        <v>0</v>
      </c>
      <c r="I344" s="933">
        <v>0</v>
      </c>
      <c r="J344" s="933">
        <v>0</v>
      </c>
      <c r="K344" s="933">
        <v>13</v>
      </c>
      <c r="L344" s="933">
        <v>0</v>
      </c>
      <c r="M344" s="934">
        <v>6.9349315068493206E-2</v>
      </c>
      <c r="N344" s="935">
        <v>7.5342465753424704E-3</v>
      </c>
      <c r="O344" s="935">
        <v>4.0810502283105E-3</v>
      </c>
      <c r="P344" s="912"/>
    </row>
    <row r="345" spans="1:16">
      <c r="A345" s="929" t="s">
        <v>4130</v>
      </c>
      <c r="B345" s="930">
        <v>0</v>
      </c>
      <c r="C345" s="931">
        <v>12</v>
      </c>
      <c r="D345" s="931">
        <v>0</v>
      </c>
      <c r="E345" s="931">
        <v>0</v>
      </c>
      <c r="F345" s="932">
        <v>0</v>
      </c>
      <c r="G345" s="933">
        <v>0</v>
      </c>
      <c r="H345" s="933">
        <v>0</v>
      </c>
      <c r="I345" s="933">
        <v>0</v>
      </c>
      <c r="J345" s="933">
        <v>0</v>
      </c>
      <c r="K345" s="933">
        <v>12</v>
      </c>
      <c r="L345" s="933">
        <v>0</v>
      </c>
      <c r="M345" s="934">
        <v>7.9030558482613297E-2</v>
      </c>
      <c r="N345" s="935">
        <v>1.6596417281348801E-2</v>
      </c>
      <c r="O345" s="935">
        <v>1.39620653319283E-3</v>
      </c>
      <c r="P345" s="912"/>
    </row>
    <row r="346" spans="1:16">
      <c r="A346" s="929" t="s">
        <v>4278</v>
      </c>
      <c r="B346" s="930">
        <v>0</v>
      </c>
      <c r="C346" s="931">
        <v>0</v>
      </c>
      <c r="D346" s="931">
        <v>0</v>
      </c>
      <c r="E346" s="931">
        <v>0</v>
      </c>
      <c r="F346" s="932">
        <v>0</v>
      </c>
      <c r="G346" s="933">
        <v>0</v>
      </c>
      <c r="H346" s="933">
        <v>0</v>
      </c>
      <c r="I346" s="933">
        <v>0</v>
      </c>
      <c r="J346" s="933">
        <v>0</v>
      </c>
      <c r="K346" s="933">
        <v>0</v>
      </c>
      <c r="L346" s="933">
        <v>0</v>
      </c>
      <c r="M346" s="934">
        <v>0</v>
      </c>
      <c r="N346" s="935">
        <v>0</v>
      </c>
      <c r="O346" s="935">
        <v>0</v>
      </c>
      <c r="P346" s="912"/>
    </row>
    <row r="347" spans="1:16">
      <c r="A347" s="929" t="s">
        <v>4131</v>
      </c>
      <c r="B347" s="930">
        <v>90</v>
      </c>
      <c r="C347" s="931">
        <v>1667</v>
      </c>
      <c r="D347" s="931">
        <v>0</v>
      </c>
      <c r="E347" s="931">
        <v>0</v>
      </c>
      <c r="F347" s="932">
        <v>0</v>
      </c>
      <c r="G347" s="933">
        <v>0</v>
      </c>
      <c r="H347" s="933">
        <v>0</v>
      </c>
      <c r="I347" s="933">
        <v>0</v>
      </c>
      <c r="J347" s="933">
        <v>0</v>
      </c>
      <c r="K347" s="933">
        <v>1661</v>
      </c>
      <c r="L347" s="933">
        <v>96</v>
      </c>
      <c r="M347" s="934">
        <v>11.3767123287671</v>
      </c>
      <c r="N347" s="935">
        <v>0.54695732349841897</v>
      </c>
      <c r="O347" s="935">
        <v>0.98452318229715496</v>
      </c>
      <c r="P347" s="912"/>
    </row>
    <row r="348" spans="1:16">
      <c r="A348" s="929" t="s">
        <v>4132</v>
      </c>
      <c r="B348" s="930">
        <v>0</v>
      </c>
      <c r="C348" s="931">
        <v>5</v>
      </c>
      <c r="D348" s="931">
        <v>0</v>
      </c>
      <c r="E348" s="931">
        <v>0</v>
      </c>
      <c r="F348" s="932">
        <v>0</v>
      </c>
      <c r="G348" s="933">
        <v>0</v>
      </c>
      <c r="H348" s="933">
        <v>0</v>
      </c>
      <c r="I348" s="933">
        <v>0</v>
      </c>
      <c r="J348" s="933">
        <v>0</v>
      </c>
      <c r="K348" s="933">
        <v>5</v>
      </c>
      <c r="L348" s="933">
        <v>0</v>
      </c>
      <c r="M348" s="934">
        <v>9.8788198103266604E-3</v>
      </c>
      <c r="N348" s="935">
        <v>1.6574464348437E-3</v>
      </c>
      <c r="O348" s="935">
        <v>1.3171759747102201E-4</v>
      </c>
      <c r="P348" s="912"/>
    </row>
    <row r="349" spans="1:16">
      <c r="A349" s="929" t="s">
        <v>4133</v>
      </c>
      <c r="B349" s="930">
        <v>0</v>
      </c>
      <c r="C349" s="931">
        <v>0</v>
      </c>
      <c r="D349" s="931">
        <v>0</v>
      </c>
      <c r="E349" s="931">
        <v>0</v>
      </c>
      <c r="F349" s="932">
        <v>0</v>
      </c>
      <c r="G349" s="933">
        <v>0</v>
      </c>
      <c r="H349" s="933">
        <v>0</v>
      </c>
      <c r="I349" s="933">
        <v>0</v>
      </c>
      <c r="J349" s="933">
        <v>0</v>
      </c>
      <c r="K349" s="933">
        <v>0</v>
      </c>
      <c r="L349" s="933">
        <v>0</v>
      </c>
      <c r="M349" s="934">
        <v>0</v>
      </c>
      <c r="N349" s="935">
        <v>0</v>
      </c>
      <c r="O349" s="935">
        <v>0</v>
      </c>
      <c r="P349" s="912"/>
    </row>
    <row r="350" spans="1:16">
      <c r="A350" s="929" t="s">
        <v>4134</v>
      </c>
      <c r="B350" s="930">
        <v>0</v>
      </c>
      <c r="C350" s="931">
        <v>180</v>
      </c>
      <c r="D350" s="931">
        <v>0</v>
      </c>
      <c r="E350" s="931">
        <v>0</v>
      </c>
      <c r="F350" s="932">
        <v>0</v>
      </c>
      <c r="G350" s="933">
        <v>0</v>
      </c>
      <c r="H350" s="933">
        <v>0</v>
      </c>
      <c r="I350" s="933">
        <v>0</v>
      </c>
      <c r="J350" s="933">
        <v>0</v>
      </c>
      <c r="K350" s="933">
        <v>179</v>
      </c>
      <c r="L350" s="933">
        <v>1</v>
      </c>
      <c r="M350" s="934">
        <v>0.42832367404285199</v>
      </c>
      <c r="N350" s="935">
        <v>5.18703898840885E-2</v>
      </c>
      <c r="O350" s="935">
        <v>2.31844924481911E-2</v>
      </c>
      <c r="P350" s="912"/>
    </row>
    <row r="351" spans="1:16">
      <c r="A351" s="929" t="s">
        <v>4135</v>
      </c>
      <c r="B351" s="930">
        <v>542</v>
      </c>
      <c r="C351" s="931">
        <v>474</v>
      </c>
      <c r="D351" s="931">
        <v>0</v>
      </c>
      <c r="E351" s="931">
        <v>0</v>
      </c>
      <c r="F351" s="932">
        <v>0</v>
      </c>
      <c r="G351" s="933">
        <v>0</v>
      </c>
      <c r="H351" s="933">
        <v>0</v>
      </c>
      <c r="I351" s="933">
        <v>0</v>
      </c>
      <c r="J351" s="933">
        <v>0</v>
      </c>
      <c r="K351" s="933">
        <v>990</v>
      </c>
      <c r="L351" s="933">
        <v>26</v>
      </c>
      <c r="M351" s="934">
        <v>4.2901738672286598</v>
      </c>
      <c r="N351" s="935">
        <v>0.50869204425711301</v>
      </c>
      <c r="O351" s="935">
        <v>0.249238672286617</v>
      </c>
      <c r="P351" s="912"/>
    </row>
    <row r="352" spans="1:16">
      <c r="A352" s="929" t="s">
        <v>4136</v>
      </c>
      <c r="B352" s="930">
        <v>0</v>
      </c>
      <c r="C352" s="931">
        <v>282</v>
      </c>
      <c r="D352" s="931">
        <v>0</v>
      </c>
      <c r="E352" s="931">
        <v>0</v>
      </c>
      <c r="F352" s="932">
        <v>0</v>
      </c>
      <c r="G352" s="933">
        <v>0</v>
      </c>
      <c r="H352" s="933">
        <v>0</v>
      </c>
      <c r="I352" s="933">
        <v>0</v>
      </c>
      <c r="J352" s="933">
        <v>0</v>
      </c>
      <c r="K352" s="933">
        <v>275</v>
      </c>
      <c r="L352" s="933">
        <v>7</v>
      </c>
      <c r="M352" s="934">
        <v>1.6115922462240999</v>
      </c>
      <c r="N352" s="935">
        <v>0.14165953196347</v>
      </c>
      <c r="O352" s="935">
        <v>0.11527759483666999</v>
      </c>
      <c r="P352" s="912"/>
    </row>
    <row r="353" spans="1:16">
      <c r="A353" s="929" t="s">
        <v>4137</v>
      </c>
      <c r="B353" s="930">
        <v>0</v>
      </c>
      <c r="C353" s="931">
        <v>2920</v>
      </c>
      <c r="D353" s="931">
        <v>0</v>
      </c>
      <c r="E353" s="931">
        <v>0</v>
      </c>
      <c r="F353" s="932">
        <v>0</v>
      </c>
      <c r="G353" s="933">
        <v>0</v>
      </c>
      <c r="H353" s="933">
        <v>0</v>
      </c>
      <c r="I353" s="933">
        <v>0</v>
      </c>
      <c r="J353" s="933">
        <v>0</v>
      </c>
      <c r="K353" s="933">
        <v>2816</v>
      </c>
      <c r="L353" s="933">
        <v>104</v>
      </c>
      <c r="M353" s="934">
        <v>11.0038637161925</v>
      </c>
      <c r="N353" s="935">
        <v>1.24875307341061</v>
      </c>
      <c r="O353" s="935">
        <v>0.59964875307341003</v>
      </c>
      <c r="P353" s="912"/>
    </row>
    <row r="354" spans="1:16">
      <c r="A354" s="929" t="s">
        <v>4138</v>
      </c>
      <c r="B354" s="930">
        <v>0</v>
      </c>
      <c r="C354" s="931">
        <v>240</v>
      </c>
      <c r="D354" s="931">
        <v>0</v>
      </c>
      <c r="E354" s="931">
        <v>0</v>
      </c>
      <c r="F354" s="932">
        <v>0</v>
      </c>
      <c r="G354" s="933">
        <v>0</v>
      </c>
      <c r="H354" s="933">
        <v>0</v>
      </c>
      <c r="I354" s="933">
        <v>0</v>
      </c>
      <c r="J354" s="933">
        <v>0</v>
      </c>
      <c r="K354" s="933">
        <v>232</v>
      </c>
      <c r="L354" s="933">
        <v>8</v>
      </c>
      <c r="M354" s="934">
        <v>1.02798735511064</v>
      </c>
      <c r="N354" s="935">
        <v>0.12716912539515299</v>
      </c>
      <c r="O354" s="935">
        <v>5.5387249736564802E-2</v>
      </c>
      <c r="P354" s="912"/>
    </row>
    <row r="355" spans="1:16">
      <c r="A355" s="924"/>
      <c r="B355" s="925"/>
      <c r="C355" s="926"/>
      <c r="D355" s="926"/>
      <c r="E355" s="926"/>
      <c r="F355" s="925"/>
      <c r="G355" s="926"/>
      <c r="H355" s="926"/>
      <c r="I355" s="926"/>
      <c r="J355" s="926"/>
      <c r="K355" s="926"/>
      <c r="L355" s="926"/>
      <c r="M355" s="927"/>
      <c r="N355" s="928"/>
      <c r="O355" s="928"/>
      <c r="P355" s="912"/>
    </row>
    <row r="356" spans="1:16">
      <c r="A356" s="917" t="s">
        <v>4232</v>
      </c>
      <c r="B356" s="918">
        <v>191</v>
      </c>
      <c r="C356" s="919">
        <v>1598</v>
      </c>
      <c r="D356" s="919">
        <v>0</v>
      </c>
      <c r="E356" s="919">
        <v>0</v>
      </c>
      <c r="F356" s="920">
        <v>0</v>
      </c>
      <c r="G356" s="921">
        <v>0</v>
      </c>
      <c r="H356" s="921">
        <v>0</v>
      </c>
      <c r="I356" s="921">
        <v>18</v>
      </c>
      <c r="J356" s="921">
        <v>0</v>
      </c>
      <c r="K356" s="921">
        <v>1707</v>
      </c>
      <c r="L356" s="921">
        <v>0</v>
      </c>
      <c r="M356" s="922">
        <v>4.5883267474534604</v>
      </c>
      <c r="N356" s="923">
        <v>0.57653191956445404</v>
      </c>
      <c r="O356" s="923">
        <v>0.242873507200562</v>
      </c>
      <c r="P356" s="912"/>
    </row>
    <row r="357" spans="1:16">
      <c r="A357" s="929" t="s">
        <v>4140</v>
      </c>
      <c r="B357" s="930">
        <v>160</v>
      </c>
      <c r="C357" s="931">
        <v>1134</v>
      </c>
      <c r="D357" s="931">
        <v>0</v>
      </c>
      <c r="E357" s="931">
        <v>0</v>
      </c>
      <c r="F357" s="932">
        <v>0</v>
      </c>
      <c r="G357" s="933">
        <v>0</v>
      </c>
      <c r="H357" s="933">
        <v>0</v>
      </c>
      <c r="I357" s="933">
        <v>14</v>
      </c>
      <c r="J357" s="933">
        <v>0</v>
      </c>
      <c r="K357" s="933">
        <v>1236</v>
      </c>
      <c r="L357" s="933">
        <v>44</v>
      </c>
      <c r="M357" s="934">
        <v>3.2951317175974699</v>
      </c>
      <c r="N357" s="935">
        <v>0.41438777660695503</v>
      </c>
      <c r="O357" s="935">
        <v>0.174741833508957</v>
      </c>
      <c r="P357" s="912"/>
    </row>
    <row r="358" spans="1:16">
      <c r="A358" s="929" t="s">
        <v>4141</v>
      </c>
      <c r="B358" s="930">
        <v>21</v>
      </c>
      <c r="C358" s="931">
        <v>38</v>
      </c>
      <c r="D358" s="931">
        <v>0</v>
      </c>
      <c r="E358" s="931">
        <v>0</v>
      </c>
      <c r="F358" s="932">
        <v>0</v>
      </c>
      <c r="G358" s="933">
        <v>0</v>
      </c>
      <c r="H358" s="933">
        <v>0</v>
      </c>
      <c r="I358" s="933">
        <v>4</v>
      </c>
      <c r="J358" s="933">
        <v>0</v>
      </c>
      <c r="K358" s="933">
        <v>51</v>
      </c>
      <c r="L358" s="933">
        <v>4</v>
      </c>
      <c r="M358" s="934">
        <v>0.17154504741833501</v>
      </c>
      <c r="N358" s="935">
        <v>1.7154504741833498E-2</v>
      </c>
      <c r="O358" s="935">
        <v>1.12609325605901E-2</v>
      </c>
      <c r="P358" s="912"/>
    </row>
    <row r="359" spans="1:16">
      <c r="A359" s="929" t="s">
        <v>4142</v>
      </c>
      <c r="B359" s="930">
        <v>5</v>
      </c>
      <c r="C359" s="931">
        <v>397</v>
      </c>
      <c r="D359" s="931">
        <v>0</v>
      </c>
      <c r="E359" s="931">
        <v>0</v>
      </c>
      <c r="F359" s="932">
        <v>0</v>
      </c>
      <c r="G359" s="933">
        <v>0</v>
      </c>
      <c r="H359" s="933">
        <v>0</v>
      </c>
      <c r="I359" s="933">
        <v>0</v>
      </c>
      <c r="J359" s="933">
        <v>0</v>
      </c>
      <c r="K359" s="933">
        <v>386</v>
      </c>
      <c r="L359" s="933">
        <v>16</v>
      </c>
      <c r="M359" s="934">
        <v>0.974490691956445</v>
      </c>
      <c r="N359" s="935">
        <v>0.12785317878468599</v>
      </c>
      <c r="O359" s="935">
        <v>4.9114330874604803E-2</v>
      </c>
      <c r="P359" s="912"/>
    </row>
    <row r="360" spans="1:16">
      <c r="A360" s="929" t="s">
        <v>4143</v>
      </c>
      <c r="B360" s="930">
        <v>5</v>
      </c>
      <c r="C360" s="931">
        <v>0</v>
      </c>
      <c r="D360" s="931">
        <v>0</v>
      </c>
      <c r="E360" s="931">
        <v>0</v>
      </c>
      <c r="F360" s="932">
        <v>0</v>
      </c>
      <c r="G360" s="933">
        <v>0</v>
      </c>
      <c r="H360" s="933">
        <v>0</v>
      </c>
      <c r="I360" s="933">
        <v>0</v>
      </c>
      <c r="J360" s="933">
        <v>0</v>
      </c>
      <c r="K360" s="933">
        <v>5</v>
      </c>
      <c r="L360" s="933">
        <v>0</v>
      </c>
      <c r="M360" s="934">
        <v>1.15121180189673E-2</v>
      </c>
      <c r="N360" s="935">
        <v>1.66622760800843E-3</v>
      </c>
      <c r="O360" s="935">
        <v>5.2511415525114205E-4</v>
      </c>
      <c r="P360" s="912"/>
    </row>
    <row r="361" spans="1:16">
      <c r="A361" s="929" t="s">
        <v>4144</v>
      </c>
      <c r="B361" s="930">
        <v>0</v>
      </c>
      <c r="C361" s="931">
        <v>0</v>
      </c>
      <c r="D361" s="931">
        <v>0</v>
      </c>
      <c r="E361" s="931">
        <v>0</v>
      </c>
      <c r="F361" s="932">
        <v>0</v>
      </c>
      <c r="G361" s="933">
        <v>0</v>
      </c>
      <c r="H361" s="933">
        <v>0</v>
      </c>
      <c r="I361" s="933">
        <v>0</v>
      </c>
      <c r="J361" s="933">
        <v>0</v>
      </c>
      <c r="K361" s="933">
        <v>0</v>
      </c>
      <c r="L361" s="933">
        <v>0</v>
      </c>
      <c r="M361" s="934">
        <v>0</v>
      </c>
      <c r="N361" s="935">
        <v>0</v>
      </c>
      <c r="O361" s="935">
        <v>0</v>
      </c>
      <c r="P361" s="912"/>
    </row>
    <row r="362" spans="1:16">
      <c r="A362" s="929" t="s">
        <v>4145</v>
      </c>
      <c r="B362" s="930">
        <v>0</v>
      </c>
      <c r="C362" s="931">
        <v>0</v>
      </c>
      <c r="D362" s="931">
        <v>0</v>
      </c>
      <c r="E362" s="931">
        <v>0</v>
      </c>
      <c r="F362" s="932">
        <v>0</v>
      </c>
      <c r="G362" s="933">
        <v>0</v>
      </c>
      <c r="H362" s="933">
        <v>0</v>
      </c>
      <c r="I362" s="933">
        <v>0</v>
      </c>
      <c r="J362" s="933">
        <v>0</v>
      </c>
      <c r="K362" s="933">
        <v>0</v>
      </c>
      <c r="L362" s="933">
        <v>0</v>
      </c>
      <c r="M362" s="934">
        <v>0</v>
      </c>
      <c r="N362" s="935">
        <v>0</v>
      </c>
      <c r="O362" s="935">
        <v>0</v>
      </c>
      <c r="P362" s="912"/>
    </row>
    <row r="363" spans="1:16">
      <c r="A363" s="929" t="s">
        <v>4146</v>
      </c>
      <c r="B363" s="930">
        <v>0</v>
      </c>
      <c r="C363" s="931">
        <v>1</v>
      </c>
      <c r="D363" s="931">
        <v>0</v>
      </c>
      <c r="E363" s="931">
        <v>0</v>
      </c>
      <c r="F363" s="932">
        <v>0</v>
      </c>
      <c r="G363" s="933">
        <v>0</v>
      </c>
      <c r="H363" s="933">
        <v>0</v>
      </c>
      <c r="I363" s="933">
        <v>0</v>
      </c>
      <c r="J363" s="933">
        <v>0</v>
      </c>
      <c r="K363" s="933">
        <v>1</v>
      </c>
      <c r="L363" s="933">
        <v>0</v>
      </c>
      <c r="M363" s="934">
        <v>2.8758342114506498E-3</v>
      </c>
      <c r="N363" s="935">
        <v>4.1051984545135203E-4</v>
      </c>
      <c r="O363" s="935">
        <v>1.0098349139445E-4</v>
      </c>
      <c r="P363" s="912"/>
    </row>
    <row r="364" spans="1:16">
      <c r="A364" s="929" t="s">
        <v>4148</v>
      </c>
      <c r="B364" s="930">
        <v>0</v>
      </c>
      <c r="C364" s="931">
        <v>28</v>
      </c>
      <c r="D364" s="931">
        <v>0</v>
      </c>
      <c r="E364" s="931">
        <v>0</v>
      </c>
      <c r="F364" s="932">
        <v>0</v>
      </c>
      <c r="G364" s="933">
        <v>0</v>
      </c>
      <c r="H364" s="933">
        <v>0</v>
      </c>
      <c r="I364" s="933">
        <v>0</v>
      </c>
      <c r="J364" s="933">
        <v>0</v>
      </c>
      <c r="K364" s="933">
        <v>28</v>
      </c>
      <c r="L364" s="933">
        <v>0</v>
      </c>
      <c r="M364" s="934">
        <v>0.13277133825078999</v>
      </c>
      <c r="N364" s="935">
        <v>1.50597119775202E-2</v>
      </c>
      <c r="O364" s="935">
        <v>7.1303126097646604E-3</v>
      </c>
      <c r="P364" s="912"/>
    </row>
    <row r="365" spans="1:16">
      <c r="A365" s="924"/>
      <c r="B365" s="925"/>
      <c r="C365" s="926"/>
      <c r="D365" s="926"/>
      <c r="E365" s="926"/>
      <c r="F365" s="925"/>
      <c r="G365" s="926"/>
      <c r="H365" s="926"/>
      <c r="I365" s="926"/>
      <c r="J365" s="926"/>
      <c r="K365" s="926"/>
      <c r="L365" s="926"/>
      <c r="M365" s="927"/>
      <c r="N365" s="928"/>
      <c r="O365" s="928"/>
      <c r="P365" s="912"/>
    </row>
    <row r="366" spans="1:16">
      <c r="A366" s="917" t="s">
        <v>4234</v>
      </c>
      <c r="B366" s="918">
        <v>53</v>
      </c>
      <c r="C366" s="919">
        <v>3822</v>
      </c>
      <c r="D366" s="919">
        <v>0</v>
      </c>
      <c r="E366" s="919">
        <v>984</v>
      </c>
      <c r="F366" s="920">
        <v>0</v>
      </c>
      <c r="G366" s="921">
        <v>0</v>
      </c>
      <c r="H366" s="921">
        <v>0</v>
      </c>
      <c r="I366" s="921">
        <v>4</v>
      </c>
      <c r="J366" s="921">
        <v>0</v>
      </c>
      <c r="K366" s="921">
        <v>2791</v>
      </c>
      <c r="L366" s="921">
        <v>0</v>
      </c>
      <c r="M366" s="922">
        <v>33.446259220231802</v>
      </c>
      <c r="N366" s="923">
        <v>9.9495082543027802E-2</v>
      </c>
      <c r="O366" s="923">
        <v>3.6236894099051602</v>
      </c>
      <c r="P366" s="912"/>
    </row>
    <row r="367" spans="1:16">
      <c r="A367" s="929" t="s">
        <v>4150</v>
      </c>
      <c r="B367" s="930">
        <v>29</v>
      </c>
      <c r="C367" s="931">
        <v>85</v>
      </c>
      <c r="D367" s="931">
        <v>0</v>
      </c>
      <c r="E367" s="931">
        <v>0</v>
      </c>
      <c r="F367" s="932">
        <v>0</v>
      </c>
      <c r="G367" s="933">
        <v>0</v>
      </c>
      <c r="H367" s="933">
        <v>0</v>
      </c>
      <c r="I367" s="933">
        <v>2</v>
      </c>
      <c r="J367" s="933">
        <v>0</v>
      </c>
      <c r="K367" s="933">
        <v>110</v>
      </c>
      <c r="L367" s="933">
        <v>2</v>
      </c>
      <c r="M367" s="934">
        <v>1.6155163329820901</v>
      </c>
      <c r="N367" s="935">
        <v>1.42474534597822E-2</v>
      </c>
      <c r="O367" s="935">
        <v>0.17314278187565901</v>
      </c>
      <c r="P367" s="912"/>
    </row>
    <row r="368" spans="1:16">
      <c r="A368" s="929" t="s">
        <v>4152</v>
      </c>
      <c r="B368" s="930">
        <v>0</v>
      </c>
      <c r="C368" s="931">
        <v>0</v>
      </c>
      <c r="D368" s="931">
        <v>0</v>
      </c>
      <c r="E368" s="931">
        <v>0</v>
      </c>
      <c r="F368" s="932">
        <v>0</v>
      </c>
      <c r="G368" s="933">
        <v>0</v>
      </c>
      <c r="H368" s="933">
        <v>0</v>
      </c>
      <c r="I368" s="933">
        <v>0</v>
      </c>
      <c r="J368" s="933">
        <v>0</v>
      </c>
      <c r="K368" s="933">
        <v>0</v>
      </c>
      <c r="L368" s="933">
        <v>0</v>
      </c>
      <c r="M368" s="934">
        <v>0</v>
      </c>
      <c r="N368" s="935">
        <v>0</v>
      </c>
      <c r="O368" s="935">
        <v>0</v>
      </c>
      <c r="P368" s="912"/>
    </row>
    <row r="369" spans="1:16">
      <c r="A369" s="929" t="s">
        <v>4153</v>
      </c>
      <c r="B369" s="930">
        <v>22</v>
      </c>
      <c r="C369" s="931">
        <v>0</v>
      </c>
      <c r="D369" s="931">
        <v>0</v>
      </c>
      <c r="E369" s="931">
        <v>0</v>
      </c>
      <c r="F369" s="932">
        <v>0</v>
      </c>
      <c r="G369" s="933">
        <v>0</v>
      </c>
      <c r="H369" s="933">
        <v>0</v>
      </c>
      <c r="I369" s="933">
        <v>2</v>
      </c>
      <c r="J369" s="933">
        <v>0</v>
      </c>
      <c r="K369" s="933">
        <v>20</v>
      </c>
      <c r="L369" s="933">
        <v>0</v>
      </c>
      <c r="M369" s="934">
        <v>0.28977871443624897</v>
      </c>
      <c r="N369" s="935">
        <v>3.6880927291886201E-3</v>
      </c>
      <c r="O369" s="935">
        <v>3.0558482613277101E-2</v>
      </c>
      <c r="P369" s="912"/>
    </row>
    <row r="370" spans="1:16">
      <c r="A370" s="929" t="s">
        <v>4155</v>
      </c>
      <c r="B370" s="930">
        <v>1</v>
      </c>
      <c r="C370" s="931">
        <v>0</v>
      </c>
      <c r="D370" s="931">
        <v>0</v>
      </c>
      <c r="E370" s="931">
        <v>0</v>
      </c>
      <c r="F370" s="932">
        <v>0</v>
      </c>
      <c r="G370" s="933">
        <v>0</v>
      </c>
      <c r="H370" s="933">
        <v>0</v>
      </c>
      <c r="I370" s="933">
        <v>0</v>
      </c>
      <c r="J370" s="933">
        <v>0</v>
      </c>
      <c r="K370" s="933">
        <v>1</v>
      </c>
      <c r="L370" s="933">
        <v>0</v>
      </c>
      <c r="M370" s="934">
        <v>1.42474534597822E-2</v>
      </c>
      <c r="N370" s="935">
        <v>1.47084650509308E-4</v>
      </c>
      <c r="O370" s="935">
        <v>1.51694766420794E-3</v>
      </c>
      <c r="P370" s="912"/>
    </row>
    <row r="371" spans="1:16">
      <c r="A371" s="929" t="s">
        <v>4156</v>
      </c>
      <c r="B371" s="930">
        <v>1</v>
      </c>
      <c r="C371" s="931">
        <v>0</v>
      </c>
      <c r="D371" s="931">
        <v>0</v>
      </c>
      <c r="E371" s="931">
        <v>0</v>
      </c>
      <c r="F371" s="932">
        <v>0</v>
      </c>
      <c r="G371" s="933">
        <v>0</v>
      </c>
      <c r="H371" s="933">
        <v>0</v>
      </c>
      <c r="I371" s="933">
        <v>0</v>
      </c>
      <c r="J371" s="933">
        <v>0</v>
      </c>
      <c r="K371" s="933">
        <v>1</v>
      </c>
      <c r="L371" s="933">
        <v>0</v>
      </c>
      <c r="M371" s="934">
        <v>1.42474534597822E-2</v>
      </c>
      <c r="N371" s="935">
        <v>1.47084650509308E-4</v>
      </c>
      <c r="O371" s="935">
        <v>1.51694766420794E-3</v>
      </c>
      <c r="P371" s="912"/>
    </row>
    <row r="372" spans="1:16">
      <c r="A372" s="929" t="s">
        <v>4157</v>
      </c>
      <c r="B372" s="930">
        <v>0</v>
      </c>
      <c r="C372" s="931">
        <v>0</v>
      </c>
      <c r="D372" s="931">
        <v>0</v>
      </c>
      <c r="E372" s="931">
        <v>0</v>
      </c>
      <c r="F372" s="932">
        <v>0</v>
      </c>
      <c r="G372" s="933">
        <v>0</v>
      </c>
      <c r="H372" s="933">
        <v>0</v>
      </c>
      <c r="I372" s="933">
        <v>0</v>
      </c>
      <c r="J372" s="933">
        <v>0</v>
      </c>
      <c r="K372" s="933">
        <v>0</v>
      </c>
      <c r="L372" s="933">
        <v>0</v>
      </c>
      <c r="M372" s="934">
        <v>0</v>
      </c>
      <c r="N372" s="935">
        <v>0</v>
      </c>
      <c r="O372" s="935">
        <v>0</v>
      </c>
      <c r="P372" s="912"/>
    </row>
    <row r="373" spans="1:16">
      <c r="A373" s="929" t="s">
        <v>4158</v>
      </c>
      <c r="B373" s="930">
        <v>0</v>
      </c>
      <c r="C373" s="931">
        <v>0</v>
      </c>
      <c r="D373" s="931">
        <v>0</v>
      </c>
      <c r="E373" s="931">
        <v>0</v>
      </c>
      <c r="F373" s="932">
        <v>0</v>
      </c>
      <c r="G373" s="933">
        <v>0</v>
      </c>
      <c r="H373" s="933">
        <v>0</v>
      </c>
      <c r="I373" s="933">
        <v>0</v>
      </c>
      <c r="J373" s="933">
        <v>0</v>
      </c>
      <c r="K373" s="933">
        <v>0</v>
      </c>
      <c r="L373" s="933">
        <v>0</v>
      </c>
      <c r="M373" s="934">
        <v>0</v>
      </c>
      <c r="N373" s="935">
        <v>0</v>
      </c>
      <c r="O373" s="935">
        <v>0</v>
      </c>
      <c r="P373" s="912"/>
    </row>
    <row r="374" spans="1:16">
      <c r="A374" s="929" t="s">
        <v>4159</v>
      </c>
      <c r="B374" s="930">
        <v>0</v>
      </c>
      <c r="C374" s="931">
        <v>0</v>
      </c>
      <c r="D374" s="931">
        <v>0</v>
      </c>
      <c r="E374" s="931">
        <v>0</v>
      </c>
      <c r="F374" s="932">
        <v>0</v>
      </c>
      <c r="G374" s="933">
        <v>0</v>
      </c>
      <c r="H374" s="933">
        <v>0</v>
      </c>
      <c r="I374" s="933">
        <v>0</v>
      </c>
      <c r="J374" s="933">
        <v>0</v>
      </c>
      <c r="K374" s="933">
        <v>0</v>
      </c>
      <c r="L374" s="933">
        <v>0</v>
      </c>
      <c r="M374" s="934">
        <v>0</v>
      </c>
      <c r="N374" s="935">
        <v>0</v>
      </c>
      <c r="O374" s="935">
        <v>0</v>
      </c>
      <c r="P374" s="912"/>
    </row>
    <row r="375" spans="1:16">
      <c r="A375" s="929" t="s">
        <v>4160</v>
      </c>
      <c r="B375" s="930">
        <v>0</v>
      </c>
      <c r="C375" s="931">
        <v>0</v>
      </c>
      <c r="D375" s="931">
        <v>0</v>
      </c>
      <c r="E375" s="931">
        <v>0</v>
      </c>
      <c r="F375" s="932">
        <v>0</v>
      </c>
      <c r="G375" s="933">
        <v>0</v>
      </c>
      <c r="H375" s="933">
        <v>0</v>
      </c>
      <c r="I375" s="933">
        <v>0</v>
      </c>
      <c r="J375" s="933">
        <v>0</v>
      </c>
      <c r="K375" s="933">
        <v>0</v>
      </c>
      <c r="L375" s="933">
        <v>0</v>
      </c>
      <c r="M375" s="934">
        <v>0</v>
      </c>
      <c r="N375" s="935">
        <v>0</v>
      </c>
      <c r="O375" s="935">
        <v>0</v>
      </c>
      <c r="P375" s="912"/>
    </row>
    <row r="376" spans="1:16">
      <c r="A376" s="929" t="s">
        <v>4161</v>
      </c>
      <c r="B376" s="930">
        <v>0</v>
      </c>
      <c r="C376" s="931">
        <v>0</v>
      </c>
      <c r="D376" s="931">
        <v>0</v>
      </c>
      <c r="E376" s="931">
        <v>0</v>
      </c>
      <c r="F376" s="932">
        <v>0</v>
      </c>
      <c r="G376" s="933">
        <v>0</v>
      </c>
      <c r="H376" s="933">
        <v>0</v>
      </c>
      <c r="I376" s="933">
        <v>0</v>
      </c>
      <c r="J376" s="933">
        <v>0</v>
      </c>
      <c r="K376" s="933">
        <v>0</v>
      </c>
      <c r="L376" s="933">
        <v>0</v>
      </c>
      <c r="M376" s="934">
        <v>0</v>
      </c>
      <c r="N376" s="935">
        <v>0</v>
      </c>
      <c r="O376" s="935">
        <v>0</v>
      </c>
      <c r="P376" s="912"/>
    </row>
    <row r="377" spans="1:16">
      <c r="A377" s="929" t="s">
        <v>4162</v>
      </c>
      <c r="B377" s="930">
        <v>0</v>
      </c>
      <c r="C377" s="931">
        <v>1052</v>
      </c>
      <c r="D377" s="931">
        <v>0</v>
      </c>
      <c r="E377" s="931">
        <v>0</v>
      </c>
      <c r="F377" s="932">
        <v>0</v>
      </c>
      <c r="G377" s="933">
        <v>0</v>
      </c>
      <c r="H377" s="933">
        <v>0</v>
      </c>
      <c r="I377" s="933">
        <v>0</v>
      </c>
      <c r="J377" s="933">
        <v>0</v>
      </c>
      <c r="K377" s="933">
        <v>1029</v>
      </c>
      <c r="L377" s="933">
        <v>23</v>
      </c>
      <c r="M377" s="934">
        <v>5.6925711275026396</v>
      </c>
      <c r="N377" s="935">
        <v>5.8732876712328803E-2</v>
      </c>
      <c r="O377" s="935">
        <v>0.56248024236037897</v>
      </c>
      <c r="P377" s="912"/>
    </row>
    <row r="378" spans="1:16">
      <c r="A378" s="929" t="s">
        <v>4163</v>
      </c>
      <c r="B378" s="930">
        <v>0</v>
      </c>
      <c r="C378" s="931">
        <v>966</v>
      </c>
      <c r="D378" s="931">
        <v>0</v>
      </c>
      <c r="E378" s="931">
        <v>0</v>
      </c>
      <c r="F378" s="932">
        <v>0</v>
      </c>
      <c r="G378" s="933">
        <v>0</v>
      </c>
      <c r="H378" s="933">
        <v>0</v>
      </c>
      <c r="I378" s="933">
        <v>0</v>
      </c>
      <c r="J378" s="933">
        <v>0</v>
      </c>
      <c r="K378" s="933">
        <v>936</v>
      </c>
      <c r="L378" s="933">
        <v>30</v>
      </c>
      <c r="M378" s="934">
        <v>15.2465753424658</v>
      </c>
      <c r="N378" s="935">
        <v>1.6438356164383602E-2</v>
      </c>
      <c r="O378" s="935">
        <v>1.68287671232877</v>
      </c>
      <c r="P378" s="912"/>
    </row>
    <row r="379" spans="1:16">
      <c r="A379" s="929" t="s">
        <v>4235</v>
      </c>
      <c r="B379" s="930">
        <v>0</v>
      </c>
      <c r="C379" s="931">
        <v>0</v>
      </c>
      <c r="D379" s="931">
        <v>0</v>
      </c>
      <c r="E379" s="931">
        <v>0</v>
      </c>
      <c r="F379" s="932">
        <v>0</v>
      </c>
      <c r="G379" s="933">
        <v>0</v>
      </c>
      <c r="H379" s="933">
        <v>0</v>
      </c>
      <c r="I379" s="933">
        <v>0</v>
      </c>
      <c r="J379" s="933">
        <v>0</v>
      </c>
      <c r="K379" s="933">
        <v>0</v>
      </c>
      <c r="L379" s="933">
        <v>0</v>
      </c>
      <c r="M379" s="934">
        <v>0</v>
      </c>
      <c r="N379" s="935">
        <v>0</v>
      </c>
      <c r="O379" s="935">
        <v>0</v>
      </c>
      <c r="P379" s="912"/>
    </row>
    <row r="380" spans="1:16">
      <c r="A380" s="929" t="s">
        <v>4164</v>
      </c>
      <c r="B380" s="930">
        <v>0</v>
      </c>
      <c r="C380" s="931">
        <v>0</v>
      </c>
      <c r="D380" s="931">
        <v>0</v>
      </c>
      <c r="E380" s="931">
        <v>0</v>
      </c>
      <c r="F380" s="932">
        <v>0</v>
      </c>
      <c r="G380" s="933">
        <v>0</v>
      </c>
      <c r="H380" s="933">
        <v>0</v>
      </c>
      <c r="I380" s="933">
        <v>0</v>
      </c>
      <c r="J380" s="933">
        <v>0</v>
      </c>
      <c r="K380" s="933">
        <v>0</v>
      </c>
      <c r="L380" s="933">
        <v>0</v>
      </c>
      <c r="M380" s="934">
        <v>0</v>
      </c>
      <c r="N380" s="935">
        <v>0</v>
      </c>
      <c r="O380" s="935">
        <v>0</v>
      </c>
      <c r="P380" s="912"/>
    </row>
    <row r="381" spans="1:16">
      <c r="A381" s="929" t="s">
        <v>4165</v>
      </c>
      <c r="B381" s="930">
        <v>0</v>
      </c>
      <c r="C381" s="931">
        <v>0</v>
      </c>
      <c r="D381" s="931">
        <v>0</v>
      </c>
      <c r="E381" s="931">
        <v>0</v>
      </c>
      <c r="F381" s="932">
        <v>0</v>
      </c>
      <c r="G381" s="933">
        <v>0</v>
      </c>
      <c r="H381" s="933">
        <v>0</v>
      </c>
      <c r="I381" s="933">
        <v>0</v>
      </c>
      <c r="J381" s="933">
        <v>0</v>
      </c>
      <c r="K381" s="933">
        <v>0</v>
      </c>
      <c r="L381" s="933">
        <v>0</v>
      </c>
      <c r="M381" s="934">
        <v>0</v>
      </c>
      <c r="N381" s="935">
        <v>0</v>
      </c>
      <c r="O381" s="935">
        <v>0</v>
      </c>
      <c r="P381" s="912"/>
    </row>
    <row r="382" spans="1:16">
      <c r="A382" s="929" t="s">
        <v>4166</v>
      </c>
      <c r="B382" s="930">
        <v>0</v>
      </c>
      <c r="C382" s="931">
        <v>1719</v>
      </c>
      <c r="D382" s="931">
        <v>0</v>
      </c>
      <c r="E382" s="931">
        <v>984</v>
      </c>
      <c r="F382" s="932">
        <v>0</v>
      </c>
      <c r="G382" s="933">
        <v>0</v>
      </c>
      <c r="H382" s="933">
        <v>0</v>
      </c>
      <c r="I382" s="933">
        <v>0</v>
      </c>
      <c r="J382" s="933">
        <v>0</v>
      </c>
      <c r="K382" s="933">
        <v>694</v>
      </c>
      <c r="L382" s="933">
        <v>41</v>
      </c>
      <c r="M382" s="934">
        <v>10.573322795925501</v>
      </c>
      <c r="N382" s="935">
        <v>6.0941341763259601E-3</v>
      </c>
      <c r="O382" s="935">
        <v>1.17159729539867</v>
      </c>
      <c r="P382" s="912"/>
    </row>
    <row r="383" spans="1:16">
      <c r="A383" s="924"/>
      <c r="B383" s="925"/>
      <c r="C383" s="926"/>
      <c r="D383" s="926"/>
      <c r="E383" s="926"/>
      <c r="F383" s="925"/>
      <c r="G383" s="926"/>
      <c r="H383" s="926"/>
      <c r="I383" s="926"/>
      <c r="J383" s="926"/>
      <c r="K383" s="926"/>
      <c r="L383" s="926"/>
      <c r="M383" s="927"/>
      <c r="N383" s="928"/>
      <c r="O383" s="928"/>
      <c r="P383" s="912"/>
    </row>
    <row r="384" spans="1:16">
      <c r="A384" s="917" t="s">
        <v>4236</v>
      </c>
      <c r="B384" s="918">
        <v>2900</v>
      </c>
      <c r="C384" s="919">
        <v>22654</v>
      </c>
      <c r="D384" s="919">
        <v>-14</v>
      </c>
      <c r="E384" s="919">
        <v>324</v>
      </c>
      <c r="F384" s="920">
        <v>27</v>
      </c>
      <c r="G384" s="921">
        <v>0</v>
      </c>
      <c r="H384" s="921">
        <v>0</v>
      </c>
      <c r="I384" s="921">
        <v>56</v>
      </c>
      <c r="J384" s="921">
        <v>1</v>
      </c>
      <c r="K384" s="921">
        <v>24323</v>
      </c>
      <c r="L384" s="921">
        <v>0</v>
      </c>
      <c r="M384" s="922">
        <v>172.066780821918</v>
      </c>
      <c r="N384" s="923">
        <v>11.752518001405001</v>
      </c>
      <c r="O384" s="923">
        <v>7.4910453986652596</v>
      </c>
      <c r="P384" s="912"/>
    </row>
    <row r="385" spans="1:16">
      <c r="A385" s="929" t="s">
        <v>4168</v>
      </c>
      <c r="B385" s="930">
        <v>2900</v>
      </c>
      <c r="C385" s="931">
        <v>2725</v>
      </c>
      <c r="D385" s="931">
        <v>0</v>
      </c>
      <c r="E385" s="931">
        <v>56</v>
      </c>
      <c r="F385" s="932">
        <v>0</v>
      </c>
      <c r="G385" s="933">
        <v>0</v>
      </c>
      <c r="H385" s="933">
        <v>0</v>
      </c>
      <c r="I385" s="933">
        <v>56</v>
      </c>
      <c r="J385" s="933">
        <v>0</v>
      </c>
      <c r="K385" s="933">
        <v>5300</v>
      </c>
      <c r="L385" s="933">
        <v>213</v>
      </c>
      <c r="M385" s="934">
        <v>8.2608886547242708</v>
      </c>
      <c r="N385" s="935">
        <v>0.38395679662802901</v>
      </c>
      <c r="O385" s="935">
        <v>0.48867228661749201</v>
      </c>
      <c r="P385" s="912"/>
    </row>
    <row r="386" spans="1:16">
      <c r="A386" s="929" t="s">
        <v>4170</v>
      </c>
      <c r="B386" s="930">
        <v>0</v>
      </c>
      <c r="C386" s="931">
        <v>364</v>
      </c>
      <c r="D386" s="931">
        <v>0</v>
      </c>
      <c r="E386" s="931">
        <v>0</v>
      </c>
      <c r="F386" s="932">
        <v>0</v>
      </c>
      <c r="G386" s="933">
        <v>0</v>
      </c>
      <c r="H386" s="933">
        <v>0</v>
      </c>
      <c r="I386" s="933">
        <v>0</v>
      </c>
      <c r="J386" s="933">
        <v>0</v>
      </c>
      <c r="K386" s="933">
        <v>359</v>
      </c>
      <c r="L386" s="933">
        <v>5</v>
      </c>
      <c r="M386" s="934">
        <v>0.28371970495258197</v>
      </c>
      <c r="N386" s="935">
        <v>2.6795749912188301E-2</v>
      </c>
      <c r="O386" s="935">
        <v>1.5762205830699E-3</v>
      </c>
      <c r="P386" s="912"/>
    </row>
    <row r="387" spans="1:16">
      <c r="A387" s="929" t="s">
        <v>4172</v>
      </c>
      <c r="B387" s="930">
        <v>0</v>
      </c>
      <c r="C387" s="931">
        <v>27</v>
      </c>
      <c r="D387" s="931">
        <v>0</v>
      </c>
      <c r="E387" s="931">
        <v>0</v>
      </c>
      <c r="F387" s="932">
        <v>27</v>
      </c>
      <c r="G387" s="933">
        <v>0</v>
      </c>
      <c r="H387" s="933">
        <v>0</v>
      </c>
      <c r="I387" s="933">
        <v>0</v>
      </c>
      <c r="J387" s="933">
        <v>0</v>
      </c>
      <c r="K387" s="933">
        <v>0</v>
      </c>
      <c r="L387" s="933">
        <v>0</v>
      </c>
      <c r="M387" s="934">
        <v>0</v>
      </c>
      <c r="N387" s="935">
        <v>0</v>
      </c>
      <c r="O387" s="935">
        <v>0</v>
      </c>
      <c r="P387" s="912"/>
    </row>
    <row r="388" spans="1:16">
      <c r="A388" s="929" t="s">
        <v>4173</v>
      </c>
      <c r="B388" s="930">
        <v>0</v>
      </c>
      <c r="C388" s="931">
        <v>6326</v>
      </c>
      <c r="D388" s="931">
        <v>0</v>
      </c>
      <c r="E388" s="931">
        <v>60</v>
      </c>
      <c r="F388" s="932">
        <v>0</v>
      </c>
      <c r="G388" s="933">
        <v>0</v>
      </c>
      <c r="H388" s="933">
        <v>0</v>
      </c>
      <c r="I388" s="933">
        <v>0</v>
      </c>
      <c r="J388" s="933">
        <v>0</v>
      </c>
      <c r="K388" s="933">
        <v>6036</v>
      </c>
      <c r="L388" s="933">
        <v>230</v>
      </c>
      <c r="M388" s="934">
        <v>65.8564278187566</v>
      </c>
      <c r="N388" s="935">
        <v>3.4319546891464698</v>
      </c>
      <c r="O388" s="935">
        <v>3.53796101159115</v>
      </c>
      <c r="P388" s="912"/>
    </row>
    <row r="389" spans="1:16">
      <c r="A389" s="929" t="s">
        <v>4174</v>
      </c>
      <c r="B389" s="930">
        <v>0</v>
      </c>
      <c r="C389" s="931">
        <v>6833</v>
      </c>
      <c r="D389" s="931">
        <v>0</v>
      </c>
      <c r="E389" s="931">
        <v>114</v>
      </c>
      <c r="F389" s="932">
        <v>0</v>
      </c>
      <c r="G389" s="933">
        <v>0</v>
      </c>
      <c r="H389" s="933">
        <v>0</v>
      </c>
      <c r="I389" s="933">
        <v>0</v>
      </c>
      <c r="J389" s="933">
        <v>0</v>
      </c>
      <c r="K389" s="933">
        <v>6524</v>
      </c>
      <c r="L389" s="933">
        <v>195</v>
      </c>
      <c r="M389" s="934">
        <v>51.2730944854233</v>
      </c>
      <c r="N389" s="935">
        <v>5.1273094485423298</v>
      </c>
      <c r="O389" s="935">
        <v>0.128898840885142</v>
      </c>
      <c r="P389" s="912"/>
    </row>
    <row r="390" spans="1:16">
      <c r="A390" s="929" t="s">
        <v>4175</v>
      </c>
      <c r="B390" s="930">
        <v>0</v>
      </c>
      <c r="C390" s="931">
        <v>270</v>
      </c>
      <c r="D390" s="931">
        <v>0</v>
      </c>
      <c r="E390" s="931">
        <v>0</v>
      </c>
      <c r="F390" s="932">
        <v>0</v>
      </c>
      <c r="G390" s="933">
        <v>0</v>
      </c>
      <c r="H390" s="933">
        <v>0</v>
      </c>
      <c r="I390" s="933">
        <v>0</v>
      </c>
      <c r="J390" s="933">
        <v>0</v>
      </c>
      <c r="K390" s="933">
        <v>270</v>
      </c>
      <c r="L390" s="933">
        <v>0</v>
      </c>
      <c r="M390" s="934">
        <v>0.90094836670179101</v>
      </c>
      <c r="N390" s="935">
        <v>4.5047418335089601E-2</v>
      </c>
      <c r="O390" s="935">
        <v>5.0381981032666001E-2</v>
      </c>
      <c r="P390" s="912"/>
    </row>
    <row r="391" spans="1:16">
      <c r="A391" s="929" t="s">
        <v>4177</v>
      </c>
      <c r="B391" s="930">
        <v>0</v>
      </c>
      <c r="C391" s="931">
        <v>481</v>
      </c>
      <c r="D391" s="931">
        <v>-14</v>
      </c>
      <c r="E391" s="931">
        <v>14</v>
      </c>
      <c r="F391" s="932">
        <v>0</v>
      </c>
      <c r="G391" s="933">
        <v>0</v>
      </c>
      <c r="H391" s="933">
        <v>0</v>
      </c>
      <c r="I391" s="933">
        <v>0</v>
      </c>
      <c r="J391" s="933">
        <v>0</v>
      </c>
      <c r="K391" s="933">
        <v>460</v>
      </c>
      <c r="L391" s="933">
        <v>21</v>
      </c>
      <c r="M391" s="934">
        <v>3.3324552160168599</v>
      </c>
      <c r="N391" s="935">
        <v>8.17966280295047E-2</v>
      </c>
      <c r="O391" s="935">
        <v>8.5835967685282802E-2</v>
      </c>
      <c r="P391" s="912"/>
    </row>
    <row r="392" spans="1:16">
      <c r="A392" s="929" t="s">
        <v>4237</v>
      </c>
      <c r="B392" s="930">
        <v>0</v>
      </c>
      <c r="C392" s="931">
        <v>133</v>
      </c>
      <c r="D392" s="931">
        <v>0</v>
      </c>
      <c r="E392" s="931">
        <v>43</v>
      </c>
      <c r="F392" s="932">
        <v>0</v>
      </c>
      <c r="G392" s="933">
        <v>0</v>
      </c>
      <c r="H392" s="933">
        <v>0</v>
      </c>
      <c r="I392" s="933">
        <v>0</v>
      </c>
      <c r="J392" s="933">
        <v>0</v>
      </c>
      <c r="K392" s="933">
        <v>89</v>
      </c>
      <c r="L392" s="933">
        <v>1</v>
      </c>
      <c r="M392" s="934">
        <v>0.12309009483666999</v>
      </c>
      <c r="N392" s="935">
        <v>9.9644362486828193E-3</v>
      </c>
      <c r="O392" s="935">
        <v>3.9076220583069898E-3</v>
      </c>
      <c r="P392" s="912"/>
    </row>
    <row r="393" spans="1:16">
      <c r="A393" s="929" t="s">
        <v>4179</v>
      </c>
      <c r="B393" s="930">
        <v>0</v>
      </c>
      <c r="C393" s="931">
        <v>0</v>
      </c>
      <c r="D393" s="931">
        <v>0</v>
      </c>
      <c r="E393" s="931">
        <v>0</v>
      </c>
      <c r="F393" s="932">
        <v>0</v>
      </c>
      <c r="G393" s="933">
        <v>0</v>
      </c>
      <c r="H393" s="933">
        <v>0</v>
      </c>
      <c r="I393" s="933">
        <v>0</v>
      </c>
      <c r="J393" s="933">
        <v>0</v>
      </c>
      <c r="K393" s="933">
        <v>0</v>
      </c>
      <c r="L393" s="933">
        <v>0</v>
      </c>
      <c r="M393" s="934">
        <v>0</v>
      </c>
      <c r="N393" s="935">
        <v>0</v>
      </c>
      <c r="O393" s="935">
        <v>0</v>
      </c>
      <c r="P393" s="912"/>
    </row>
    <row r="394" spans="1:16">
      <c r="A394" s="929" t="s">
        <v>4180</v>
      </c>
      <c r="B394" s="930">
        <v>0</v>
      </c>
      <c r="C394" s="931">
        <v>137</v>
      </c>
      <c r="D394" s="931">
        <v>0</v>
      </c>
      <c r="E394" s="931">
        <v>0</v>
      </c>
      <c r="F394" s="932">
        <v>0</v>
      </c>
      <c r="G394" s="933">
        <v>0</v>
      </c>
      <c r="H394" s="933">
        <v>0</v>
      </c>
      <c r="I394" s="933">
        <v>0</v>
      </c>
      <c r="J394" s="933">
        <v>0</v>
      </c>
      <c r="K394" s="933">
        <v>133</v>
      </c>
      <c r="L394" s="933">
        <v>4</v>
      </c>
      <c r="M394" s="934">
        <v>0.15474622409553901</v>
      </c>
      <c r="N394" s="935">
        <v>1.0219090270460101E-2</v>
      </c>
      <c r="O394" s="935">
        <v>6.1314541622760803E-3</v>
      </c>
      <c r="P394" s="912"/>
    </row>
    <row r="395" spans="1:16">
      <c r="A395" s="929" t="s">
        <v>4181</v>
      </c>
      <c r="B395" s="930">
        <v>0</v>
      </c>
      <c r="C395" s="931">
        <v>0</v>
      </c>
      <c r="D395" s="931">
        <v>0</v>
      </c>
      <c r="E395" s="931">
        <v>0</v>
      </c>
      <c r="F395" s="932">
        <v>0</v>
      </c>
      <c r="G395" s="933">
        <v>0</v>
      </c>
      <c r="H395" s="933">
        <v>0</v>
      </c>
      <c r="I395" s="933">
        <v>0</v>
      </c>
      <c r="J395" s="933">
        <v>0</v>
      </c>
      <c r="K395" s="933">
        <v>0</v>
      </c>
      <c r="L395" s="933">
        <v>0</v>
      </c>
      <c r="M395" s="934">
        <v>0</v>
      </c>
      <c r="N395" s="935">
        <v>0</v>
      </c>
      <c r="O395" s="935">
        <v>0</v>
      </c>
      <c r="P395" s="912"/>
    </row>
    <row r="396" spans="1:16">
      <c r="A396" s="929" t="s">
        <v>4182</v>
      </c>
      <c r="B396" s="930">
        <v>0</v>
      </c>
      <c r="C396" s="931">
        <v>2747</v>
      </c>
      <c r="D396" s="931">
        <v>0</v>
      </c>
      <c r="E396" s="931">
        <v>6</v>
      </c>
      <c r="F396" s="932">
        <v>0</v>
      </c>
      <c r="G396" s="933">
        <v>0</v>
      </c>
      <c r="H396" s="933">
        <v>0</v>
      </c>
      <c r="I396" s="933">
        <v>0</v>
      </c>
      <c r="J396" s="933">
        <v>0</v>
      </c>
      <c r="K396" s="933">
        <v>2664</v>
      </c>
      <c r="L396" s="933">
        <v>77</v>
      </c>
      <c r="M396" s="934">
        <v>21.638566912539499</v>
      </c>
      <c r="N396" s="935">
        <v>1.4562170706006301</v>
      </c>
      <c r="O396" s="935">
        <v>1.7135405690200201</v>
      </c>
      <c r="P396" s="912"/>
    </row>
    <row r="397" spans="1:16">
      <c r="A397" s="929" t="s">
        <v>4184</v>
      </c>
      <c r="B397" s="930">
        <v>0</v>
      </c>
      <c r="C397" s="931">
        <v>0</v>
      </c>
      <c r="D397" s="931">
        <v>0</v>
      </c>
      <c r="E397" s="931">
        <v>0</v>
      </c>
      <c r="F397" s="932">
        <v>0</v>
      </c>
      <c r="G397" s="933">
        <v>0</v>
      </c>
      <c r="H397" s="933">
        <v>0</v>
      </c>
      <c r="I397" s="933">
        <v>0</v>
      </c>
      <c r="J397" s="933">
        <v>0</v>
      </c>
      <c r="K397" s="933">
        <v>0</v>
      </c>
      <c r="L397" s="933">
        <v>0</v>
      </c>
      <c r="M397" s="934">
        <v>0</v>
      </c>
      <c r="N397" s="935">
        <v>0</v>
      </c>
      <c r="O397" s="935">
        <v>0</v>
      </c>
      <c r="P397" s="912"/>
    </row>
    <row r="398" spans="1:16">
      <c r="A398" s="929" t="s">
        <v>4185</v>
      </c>
      <c r="B398" s="930">
        <v>0</v>
      </c>
      <c r="C398" s="931">
        <v>3111</v>
      </c>
      <c r="D398" s="931">
        <v>0</v>
      </c>
      <c r="E398" s="931">
        <v>31</v>
      </c>
      <c r="F398" s="932">
        <v>0</v>
      </c>
      <c r="G398" s="933">
        <v>0</v>
      </c>
      <c r="H398" s="933">
        <v>0</v>
      </c>
      <c r="I398" s="933">
        <v>0</v>
      </c>
      <c r="J398" s="933">
        <v>0</v>
      </c>
      <c r="K398" s="933">
        <v>2980</v>
      </c>
      <c r="L398" s="933">
        <v>100</v>
      </c>
      <c r="M398" s="934">
        <v>17.728749560941299</v>
      </c>
      <c r="N398" s="935">
        <v>1.1252195293291201</v>
      </c>
      <c r="O398" s="935">
        <v>1.36073059360731</v>
      </c>
      <c r="P398" s="912"/>
    </row>
    <row r="399" spans="1:16">
      <c r="A399" s="929" t="s">
        <v>4279</v>
      </c>
      <c r="B399" s="930">
        <v>0</v>
      </c>
      <c r="C399" s="931">
        <v>0</v>
      </c>
      <c r="D399" s="931">
        <v>0</v>
      </c>
      <c r="E399" s="931">
        <v>0</v>
      </c>
      <c r="F399" s="932">
        <v>0</v>
      </c>
      <c r="G399" s="933">
        <v>0</v>
      </c>
      <c r="H399" s="933">
        <v>0</v>
      </c>
      <c r="I399" s="933">
        <v>0</v>
      </c>
      <c r="J399" s="933">
        <v>0</v>
      </c>
      <c r="K399" s="933">
        <v>0</v>
      </c>
      <c r="L399" s="933">
        <v>0</v>
      </c>
      <c r="M399" s="934">
        <v>0</v>
      </c>
      <c r="N399" s="935">
        <v>0</v>
      </c>
      <c r="O399" s="935">
        <v>0</v>
      </c>
      <c r="P399" s="912"/>
    </row>
    <row r="400" spans="1:16">
      <c r="A400" s="929" t="s">
        <v>4186</v>
      </c>
      <c r="B400" s="930">
        <v>0</v>
      </c>
      <c r="C400" s="931">
        <v>1</v>
      </c>
      <c r="D400" s="931">
        <v>0</v>
      </c>
      <c r="E400" s="931">
        <v>0</v>
      </c>
      <c r="F400" s="932">
        <v>0</v>
      </c>
      <c r="G400" s="933">
        <v>0</v>
      </c>
      <c r="H400" s="933">
        <v>0</v>
      </c>
      <c r="I400" s="933">
        <v>0</v>
      </c>
      <c r="J400" s="933">
        <v>1</v>
      </c>
      <c r="K400" s="933">
        <v>0</v>
      </c>
      <c r="L400" s="933">
        <v>0</v>
      </c>
      <c r="M400" s="934">
        <v>0</v>
      </c>
      <c r="N400" s="935">
        <v>0</v>
      </c>
      <c r="O400" s="935">
        <v>0</v>
      </c>
      <c r="P400" s="912"/>
    </row>
    <row r="401" spans="1:16">
      <c r="A401" s="929" t="s">
        <v>4187</v>
      </c>
      <c r="B401" s="930">
        <v>0</v>
      </c>
      <c r="C401" s="931">
        <v>687</v>
      </c>
      <c r="D401" s="931">
        <v>0</v>
      </c>
      <c r="E401" s="931">
        <v>56</v>
      </c>
      <c r="F401" s="932">
        <v>0</v>
      </c>
      <c r="G401" s="933">
        <v>0</v>
      </c>
      <c r="H401" s="933">
        <v>0</v>
      </c>
      <c r="I401" s="933">
        <v>0</v>
      </c>
      <c r="J401" s="933">
        <v>0</v>
      </c>
      <c r="K401" s="933">
        <v>609</v>
      </c>
      <c r="L401" s="933">
        <v>22</v>
      </c>
      <c r="M401" s="934">
        <v>2.4866965226554298</v>
      </c>
      <c r="N401" s="935">
        <v>5.21404109589041E-2</v>
      </c>
      <c r="O401" s="935">
        <v>0.112302423603793</v>
      </c>
      <c r="P401" s="912"/>
    </row>
    <row r="402" spans="1:16">
      <c r="A402" s="929" t="s">
        <v>4188</v>
      </c>
      <c r="B402" s="930">
        <v>0</v>
      </c>
      <c r="C402" s="931">
        <v>31</v>
      </c>
      <c r="D402" s="931">
        <v>0</v>
      </c>
      <c r="E402" s="931">
        <v>0</v>
      </c>
      <c r="F402" s="932">
        <v>6</v>
      </c>
      <c r="G402" s="933">
        <v>0</v>
      </c>
      <c r="H402" s="933">
        <v>0</v>
      </c>
      <c r="I402" s="933">
        <v>0</v>
      </c>
      <c r="J402" s="933">
        <v>0</v>
      </c>
      <c r="K402" s="933">
        <v>24</v>
      </c>
      <c r="L402" s="933">
        <v>1</v>
      </c>
      <c r="M402" s="934">
        <v>2.7397260273972601E-2</v>
      </c>
      <c r="N402" s="935">
        <v>1.89673340358272E-3</v>
      </c>
      <c r="O402" s="935">
        <v>1.10642781875659E-3</v>
      </c>
      <c r="P402" s="912"/>
    </row>
    <row r="403" spans="1:16">
      <c r="A403" s="924"/>
      <c r="B403" s="925"/>
      <c r="C403" s="926"/>
      <c r="D403" s="926"/>
      <c r="E403" s="926"/>
      <c r="F403" s="925"/>
      <c r="G403" s="926"/>
      <c r="H403" s="926"/>
      <c r="I403" s="926"/>
      <c r="J403" s="926"/>
      <c r="K403" s="926"/>
      <c r="L403" s="926"/>
      <c r="M403" s="927"/>
      <c r="N403" s="928"/>
      <c r="O403" s="928"/>
      <c r="P403" s="912"/>
    </row>
    <row r="404" spans="1:16">
      <c r="A404" s="917" t="s">
        <v>4238</v>
      </c>
      <c r="B404" s="918">
        <v>14500</v>
      </c>
      <c r="C404" s="919">
        <v>26</v>
      </c>
      <c r="D404" s="919">
        <v>0</v>
      </c>
      <c r="E404" s="919">
        <v>0</v>
      </c>
      <c r="F404" s="920">
        <v>0</v>
      </c>
      <c r="G404" s="921">
        <v>4430</v>
      </c>
      <c r="H404" s="921">
        <v>0</v>
      </c>
      <c r="I404" s="921">
        <v>145</v>
      </c>
      <c r="J404" s="921">
        <v>0</v>
      </c>
      <c r="K404" s="921">
        <v>9636</v>
      </c>
      <c r="L404" s="921">
        <v>0</v>
      </c>
      <c r="M404" s="922">
        <v>27.059081928345599</v>
      </c>
      <c r="N404" s="923">
        <v>2.4309131322444699</v>
      </c>
      <c r="O404" s="923">
        <v>1.87073465489989</v>
      </c>
      <c r="P404" s="912"/>
    </row>
    <row r="405" spans="1:16">
      <c r="A405" s="929" t="s">
        <v>4190</v>
      </c>
      <c r="B405" s="930">
        <v>14500</v>
      </c>
      <c r="C405" s="931">
        <v>5</v>
      </c>
      <c r="D405" s="931">
        <v>0</v>
      </c>
      <c r="E405" s="931">
        <v>0</v>
      </c>
      <c r="F405" s="932">
        <v>0</v>
      </c>
      <c r="G405" s="933">
        <v>4430</v>
      </c>
      <c r="H405" s="933">
        <v>0</v>
      </c>
      <c r="I405" s="933">
        <v>145</v>
      </c>
      <c r="J405" s="933">
        <v>0</v>
      </c>
      <c r="K405" s="933">
        <v>9615</v>
      </c>
      <c r="L405" s="933">
        <v>315</v>
      </c>
      <c r="M405" s="934">
        <v>26.811057692307699</v>
      </c>
      <c r="N405" s="935">
        <v>2.40564969704953</v>
      </c>
      <c r="O405" s="935">
        <v>1.85473755268704</v>
      </c>
      <c r="P405" s="912"/>
    </row>
    <row r="406" spans="1:16">
      <c r="A406" s="929" t="s">
        <v>4191</v>
      </c>
      <c r="B406" s="930">
        <v>0</v>
      </c>
      <c r="C406" s="931">
        <v>0</v>
      </c>
      <c r="D406" s="931">
        <v>0</v>
      </c>
      <c r="E406" s="931">
        <v>0</v>
      </c>
      <c r="F406" s="932">
        <v>0</v>
      </c>
      <c r="G406" s="933">
        <v>0</v>
      </c>
      <c r="H406" s="933">
        <v>0</v>
      </c>
      <c r="I406" s="933">
        <v>0</v>
      </c>
      <c r="J406" s="933">
        <v>0</v>
      </c>
      <c r="K406" s="933">
        <v>0</v>
      </c>
      <c r="L406" s="933">
        <v>0</v>
      </c>
      <c r="M406" s="934">
        <v>0</v>
      </c>
      <c r="N406" s="935">
        <v>0</v>
      </c>
      <c r="O406" s="935">
        <v>0</v>
      </c>
      <c r="P406" s="912"/>
    </row>
    <row r="407" spans="1:16">
      <c r="A407" s="929" t="s">
        <v>4192</v>
      </c>
      <c r="B407" s="930">
        <v>0</v>
      </c>
      <c r="C407" s="931">
        <v>0</v>
      </c>
      <c r="D407" s="931">
        <v>0</v>
      </c>
      <c r="E407" s="931">
        <v>0</v>
      </c>
      <c r="F407" s="932">
        <v>0</v>
      </c>
      <c r="G407" s="933">
        <v>0</v>
      </c>
      <c r="H407" s="933">
        <v>0</v>
      </c>
      <c r="I407" s="933">
        <v>0</v>
      </c>
      <c r="J407" s="933">
        <v>0</v>
      </c>
      <c r="K407" s="933">
        <v>0</v>
      </c>
      <c r="L407" s="933">
        <v>0</v>
      </c>
      <c r="M407" s="934">
        <v>0</v>
      </c>
      <c r="N407" s="935">
        <v>0</v>
      </c>
      <c r="O407" s="935">
        <v>0</v>
      </c>
      <c r="P407" s="912"/>
    </row>
    <row r="408" spans="1:16">
      <c r="A408" s="929" t="s">
        <v>4193</v>
      </c>
      <c r="B408" s="930">
        <v>0</v>
      </c>
      <c r="C408" s="931">
        <v>0</v>
      </c>
      <c r="D408" s="931">
        <v>0</v>
      </c>
      <c r="E408" s="931">
        <v>0</v>
      </c>
      <c r="F408" s="932">
        <v>0</v>
      </c>
      <c r="G408" s="933">
        <v>0</v>
      </c>
      <c r="H408" s="933">
        <v>0</v>
      </c>
      <c r="I408" s="933">
        <v>0</v>
      </c>
      <c r="J408" s="933">
        <v>0</v>
      </c>
      <c r="K408" s="933">
        <v>0</v>
      </c>
      <c r="L408" s="933">
        <v>0</v>
      </c>
      <c r="M408" s="934">
        <v>0</v>
      </c>
      <c r="N408" s="935">
        <v>0</v>
      </c>
      <c r="O408" s="935">
        <v>0</v>
      </c>
      <c r="P408" s="912"/>
    </row>
    <row r="409" spans="1:16">
      <c r="A409" s="929" t="s">
        <v>4194</v>
      </c>
      <c r="B409" s="930">
        <v>0</v>
      </c>
      <c r="C409" s="931">
        <v>21</v>
      </c>
      <c r="D409" s="931">
        <v>0</v>
      </c>
      <c r="E409" s="931">
        <v>0</v>
      </c>
      <c r="F409" s="932">
        <v>0</v>
      </c>
      <c r="G409" s="933">
        <v>0</v>
      </c>
      <c r="H409" s="933">
        <v>0</v>
      </c>
      <c r="I409" s="933">
        <v>0</v>
      </c>
      <c r="J409" s="933">
        <v>0</v>
      </c>
      <c r="K409" s="933">
        <v>21</v>
      </c>
      <c r="L409" s="933">
        <v>0</v>
      </c>
      <c r="M409" s="934">
        <v>0.248024236037935</v>
      </c>
      <c r="N409" s="935">
        <v>2.5263435194942001E-2</v>
      </c>
      <c r="O409" s="935">
        <v>1.59971022128556E-2</v>
      </c>
      <c r="P409" s="912"/>
    </row>
    <row r="411" spans="1:16">
      <c r="A411" s="136" t="s">
        <v>18</v>
      </c>
    </row>
    <row r="412" spans="1:16">
      <c r="A412" s="17" t="s">
        <v>4286</v>
      </c>
    </row>
  </sheetData>
  <mergeCells count="4">
    <mergeCell ref="B3:E3"/>
    <mergeCell ref="F3:L3"/>
    <mergeCell ref="M3:O3"/>
    <mergeCell ref="B5:L5"/>
  </mergeCells>
  <hyperlinks>
    <hyperlink ref="R3" location="Content!A1" display="Back to content page" xr:uid="{19FC94DC-9216-409E-BA76-907756BE20CE}"/>
  </hyperlinks>
  <pageMargins left="0.7" right="0.7" top="0.75" bottom="0.75" header="0.3" footer="0.3"/>
  <pageSetup paperSize="9" orientation="portrait" horizontalDpi="300" verticalDpi="300"/>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157B1-5C8D-43D9-8A07-31BB1DDACE49}">
  <dimension ref="A1:R412"/>
  <sheetViews>
    <sheetView workbookViewId="0">
      <selection activeCell="A4" sqref="A4:XFD4"/>
    </sheetView>
  </sheetViews>
  <sheetFormatPr defaultColWidth="10.90625" defaultRowHeight="14.5"/>
  <cols>
    <col min="1" max="1" width="38.7265625" style="911" customWidth="1"/>
    <col min="2" max="15" width="13.6328125" style="911" customWidth="1"/>
    <col min="16" max="16384" width="10.90625" style="911"/>
  </cols>
  <sheetData>
    <row r="1" spans="1:18">
      <c r="A1" s="35" t="s">
        <v>4285</v>
      </c>
    </row>
    <row r="2" spans="1:18" ht="15" thickBot="1"/>
    <row r="3" spans="1:18" ht="15" thickBot="1">
      <c r="A3" s="913"/>
      <c r="B3" s="1118" t="s">
        <v>3779</v>
      </c>
      <c r="C3" s="1118" t="s">
        <v>3779</v>
      </c>
      <c r="D3" s="1118" t="s">
        <v>3779</v>
      </c>
      <c r="E3" s="1118" t="s">
        <v>3779</v>
      </c>
      <c r="F3" s="1119" t="s">
        <v>3780</v>
      </c>
      <c r="G3" s="1119" t="s">
        <v>3780</v>
      </c>
      <c r="H3" s="1119" t="s">
        <v>3780</v>
      </c>
      <c r="I3" s="1119" t="s">
        <v>3780</v>
      </c>
      <c r="J3" s="1119" t="s">
        <v>3780</v>
      </c>
      <c r="K3" s="1119" t="s">
        <v>3780</v>
      </c>
      <c r="L3" s="1119" t="s">
        <v>3780</v>
      </c>
      <c r="M3" s="1120" t="s">
        <v>3781</v>
      </c>
      <c r="N3" s="1120" t="s">
        <v>3781</v>
      </c>
      <c r="O3" s="1120" t="s">
        <v>3781</v>
      </c>
      <c r="P3" s="912"/>
      <c r="R3" s="486" t="s">
        <v>528</v>
      </c>
    </row>
    <row r="4" spans="1:18" s="964" customFormat="1" ht="25.5" thickBot="1">
      <c r="A4" s="961"/>
      <c r="B4" s="962" t="s">
        <v>2964</v>
      </c>
      <c r="C4" s="960" t="s">
        <v>86</v>
      </c>
      <c r="D4" s="960" t="s">
        <v>3782</v>
      </c>
      <c r="E4" s="960" t="s">
        <v>85</v>
      </c>
      <c r="F4" s="962" t="s">
        <v>3783</v>
      </c>
      <c r="G4" s="960" t="s">
        <v>3784</v>
      </c>
      <c r="H4" s="960" t="s">
        <v>3785</v>
      </c>
      <c r="I4" s="960" t="s">
        <v>3786</v>
      </c>
      <c r="J4" s="960" t="s">
        <v>3787</v>
      </c>
      <c r="K4" s="960" t="s">
        <v>3788</v>
      </c>
      <c r="L4" s="960" t="s">
        <v>4267</v>
      </c>
      <c r="M4" s="962" t="s">
        <v>714</v>
      </c>
      <c r="N4" s="960" t="s">
        <v>3789</v>
      </c>
      <c r="O4" s="960" t="s">
        <v>3790</v>
      </c>
      <c r="P4" s="963"/>
    </row>
    <row r="5" spans="1:18" ht="15" thickBot="1">
      <c r="A5" s="914" t="s">
        <v>3804</v>
      </c>
      <c r="B5" s="1121" t="s">
        <v>4199</v>
      </c>
      <c r="C5" s="1121" t="s">
        <v>4199</v>
      </c>
      <c r="D5" s="1121" t="s">
        <v>4199</v>
      </c>
      <c r="E5" s="1121" t="s">
        <v>4199</v>
      </c>
      <c r="F5" s="1121" t="s">
        <v>4199</v>
      </c>
      <c r="G5" s="1121" t="s">
        <v>4199</v>
      </c>
      <c r="H5" s="1121" t="s">
        <v>4199</v>
      </c>
      <c r="I5" s="1121" t="s">
        <v>4199</v>
      </c>
      <c r="J5" s="1121" t="s">
        <v>4199</v>
      </c>
      <c r="K5" s="1121" t="s">
        <v>4199</v>
      </c>
      <c r="L5" s="1121" t="s">
        <v>4199</v>
      </c>
      <c r="M5" s="915" t="s">
        <v>314</v>
      </c>
      <c r="N5" s="916" t="s">
        <v>3806</v>
      </c>
      <c r="O5" s="916" t="s">
        <v>3806</v>
      </c>
      <c r="P5" s="912"/>
    </row>
    <row r="6" spans="1:18">
      <c r="A6" s="917" t="s">
        <v>3809</v>
      </c>
      <c r="B6" s="918"/>
      <c r="C6" s="919"/>
      <c r="D6" s="919"/>
      <c r="E6" s="919"/>
      <c r="F6" s="920"/>
      <c r="G6" s="921"/>
      <c r="H6" s="921"/>
      <c r="I6" s="921"/>
      <c r="J6" s="921"/>
      <c r="K6" s="921"/>
      <c r="L6" s="921"/>
      <c r="M6" s="922">
        <v>3194.6882788642401</v>
      </c>
      <c r="N6" s="923">
        <v>96.809545360624298</v>
      </c>
      <c r="O6" s="923">
        <v>101.773957321914</v>
      </c>
      <c r="P6" s="912"/>
    </row>
    <row r="7" spans="1:18">
      <c r="A7" s="924"/>
      <c r="B7" s="925"/>
      <c r="C7" s="926"/>
      <c r="D7" s="926"/>
      <c r="E7" s="926"/>
      <c r="F7" s="925"/>
      <c r="G7" s="926"/>
      <c r="H7" s="926"/>
      <c r="I7" s="926"/>
      <c r="J7" s="926"/>
      <c r="K7" s="926"/>
      <c r="L7" s="926"/>
      <c r="M7" s="927"/>
      <c r="N7" s="928"/>
      <c r="O7" s="928"/>
      <c r="P7" s="912"/>
    </row>
    <row r="8" spans="1:18">
      <c r="A8" s="917" t="s">
        <v>4200</v>
      </c>
      <c r="B8" s="918"/>
      <c r="C8" s="919"/>
      <c r="D8" s="919"/>
      <c r="E8" s="919"/>
      <c r="F8" s="920"/>
      <c r="G8" s="921"/>
      <c r="H8" s="921"/>
      <c r="I8" s="921"/>
      <c r="J8" s="921"/>
      <c r="K8" s="921"/>
      <c r="L8" s="921"/>
      <c r="M8" s="922">
        <v>2691.03428501909</v>
      </c>
      <c r="N8" s="923">
        <v>54.340027724453499</v>
      </c>
      <c r="O8" s="923">
        <v>71.386991885958196</v>
      </c>
      <c r="P8" s="912"/>
    </row>
    <row r="9" spans="1:18">
      <c r="A9" s="917" t="s">
        <v>4201</v>
      </c>
      <c r="B9" s="918"/>
      <c r="C9" s="919"/>
      <c r="D9" s="919"/>
      <c r="E9" s="919"/>
      <c r="F9" s="920"/>
      <c r="G9" s="921"/>
      <c r="H9" s="921"/>
      <c r="I9" s="921"/>
      <c r="J9" s="921"/>
      <c r="K9" s="921"/>
      <c r="L9" s="921"/>
      <c r="M9" s="922">
        <v>503.65399384515098</v>
      </c>
      <c r="N9" s="923">
        <v>42.469517636170799</v>
      </c>
      <c r="O9" s="923">
        <v>30.386965435956</v>
      </c>
      <c r="P9" s="912"/>
    </row>
    <row r="10" spans="1:18">
      <c r="A10" s="924"/>
      <c r="B10" s="925"/>
      <c r="C10" s="926"/>
      <c r="D10" s="926"/>
      <c r="E10" s="926"/>
      <c r="F10" s="925"/>
      <c r="G10" s="926"/>
      <c r="H10" s="926"/>
      <c r="I10" s="926"/>
      <c r="J10" s="926"/>
      <c r="K10" s="926"/>
      <c r="L10" s="926"/>
      <c r="M10" s="927"/>
      <c r="N10" s="928"/>
      <c r="O10" s="928"/>
      <c r="P10" s="912"/>
    </row>
    <row r="11" spans="1:18">
      <c r="A11" s="917" t="s">
        <v>4202</v>
      </c>
      <c r="B11" s="918">
        <v>1449</v>
      </c>
      <c r="C11" s="919">
        <v>402052</v>
      </c>
      <c r="D11" s="919">
        <v>19493</v>
      </c>
      <c r="E11" s="919">
        <v>23379</v>
      </c>
      <c r="F11" s="920">
        <v>112948</v>
      </c>
      <c r="G11" s="921">
        <v>39</v>
      </c>
      <c r="H11" s="921">
        <v>9296</v>
      </c>
      <c r="I11" s="921">
        <v>589</v>
      </c>
      <c r="J11" s="921">
        <v>7578</v>
      </c>
      <c r="K11" s="921">
        <v>221813</v>
      </c>
      <c r="L11" s="921">
        <v>0</v>
      </c>
      <c r="M11" s="922">
        <v>1351.4186739725999</v>
      </c>
      <c r="N11" s="923">
        <v>36.114996164383598</v>
      </c>
      <c r="O11" s="923">
        <v>8.9564405479452098</v>
      </c>
      <c r="P11" s="912"/>
    </row>
    <row r="12" spans="1:18">
      <c r="A12" s="929" t="s">
        <v>3813</v>
      </c>
      <c r="B12" s="930">
        <v>0</v>
      </c>
      <c r="C12" s="931">
        <v>150104</v>
      </c>
      <c r="D12" s="931">
        <v>-3728.5</v>
      </c>
      <c r="E12" s="931">
        <v>0</v>
      </c>
      <c r="F12" s="932">
        <v>0</v>
      </c>
      <c r="G12" s="933">
        <v>0</v>
      </c>
      <c r="H12" s="933">
        <v>153832.5</v>
      </c>
      <c r="I12" s="933">
        <v>0</v>
      </c>
      <c r="J12" s="933">
        <v>0</v>
      </c>
      <c r="K12" s="933">
        <v>0</v>
      </c>
      <c r="L12" s="933">
        <v>0</v>
      </c>
      <c r="M12" s="934">
        <v>0</v>
      </c>
      <c r="N12" s="935">
        <v>0</v>
      </c>
      <c r="O12" s="935">
        <v>0</v>
      </c>
      <c r="P12" s="912"/>
    </row>
    <row r="13" spans="1:18">
      <c r="A13" s="929" t="s">
        <v>3814</v>
      </c>
      <c r="B13" s="930">
        <v>1449</v>
      </c>
      <c r="C13" s="931">
        <v>114157</v>
      </c>
      <c r="D13" s="931">
        <v>0</v>
      </c>
      <c r="E13" s="931">
        <v>0</v>
      </c>
      <c r="F13" s="932">
        <v>111644.66666666701</v>
      </c>
      <c r="G13" s="933">
        <v>39</v>
      </c>
      <c r="H13" s="933">
        <v>3333.3333333333298</v>
      </c>
      <c r="I13" s="933">
        <v>589</v>
      </c>
      <c r="J13" s="933">
        <v>0</v>
      </c>
      <c r="K13" s="933">
        <v>0</v>
      </c>
      <c r="L13" s="933">
        <v>0</v>
      </c>
      <c r="M13" s="934">
        <v>0</v>
      </c>
      <c r="N13" s="935">
        <v>0</v>
      </c>
      <c r="O13" s="935">
        <v>0</v>
      </c>
      <c r="P13" s="912"/>
    </row>
    <row r="14" spans="1:18">
      <c r="A14" s="929" t="s">
        <v>3815</v>
      </c>
      <c r="B14" s="930">
        <v>0</v>
      </c>
      <c r="C14" s="931">
        <v>0</v>
      </c>
      <c r="D14" s="931">
        <v>-12</v>
      </c>
      <c r="E14" s="931">
        <v>12</v>
      </c>
      <c r="F14" s="932">
        <v>0</v>
      </c>
      <c r="G14" s="933">
        <v>0</v>
      </c>
      <c r="H14" s="933">
        <v>0</v>
      </c>
      <c r="I14" s="933">
        <v>0</v>
      </c>
      <c r="J14" s="933">
        <v>0</v>
      </c>
      <c r="K14" s="933">
        <v>0</v>
      </c>
      <c r="L14" s="933">
        <v>0</v>
      </c>
      <c r="M14" s="934">
        <v>0</v>
      </c>
      <c r="N14" s="935">
        <v>0</v>
      </c>
      <c r="O14" s="935">
        <v>0</v>
      </c>
      <c r="P14" s="912"/>
    </row>
    <row r="15" spans="1:18">
      <c r="A15" s="929" t="s">
        <v>3816</v>
      </c>
      <c r="B15" s="930">
        <v>0</v>
      </c>
      <c r="C15" s="931">
        <v>0</v>
      </c>
      <c r="D15" s="931">
        <v>0</v>
      </c>
      <c r="E15" s="931">
        <v>0</v>
      </c>
      <c r="F15" s="932">
        <v>0</v>
      </c>
      <c r="G15" s="933">
        <v>0</v>
      </c>
      <c r="H15" s="933">
        <v>0</v>
      </c>
      <c r="I15" s="933">
        <v>0</v>
      </c>
      <c r="J15" s="933">
        <v>0</v>
      </c>
      <c r="K15" s="933">
        <v>0</v>
      </c>
      <c r="L15" s="933">
        <v>0</v>
      </c>
      <c r="M15" s="934">
        <v>0</v>
      </c>
      <c r="N15" s="935">
        <v>0</v>
      </c>
      <c r="O15" s="935">
        <v>0</v>
      </c>
      <c r="P15" s="912"/>
    </row>
    <row r="16" spans="1:18">
      <c r="A16" s="929" t="s">
        <v>3817</v>
      </c>
      <c r="B16" s="930">
        <v>0</v>
      </c>
      <c r="C16" s="931">
        <v>10</v>
      </c>
      <c r="D16" s="931">
        <v>-2.3334977799704002</v>
      </c>
      <c r="E16" s="931">
        <v>0</v>
      </c>
      <c r="F16" s="932">
        <v>0</v>
      </c>
      <c r="G16" s="933">
        <v>0</v>
      </c>
      <c r="H16" s="933">
        <v>12.333497779970401</v>
      </c>
      <c r="I16" s="933">
        <v>0</v>
      </c>
      <c r="J16" s="933">
        <v>0</v>
      </c>
      <c r="K16" s="933">
        <v>0</v>
      </c>
      <c r="L16" s="933">
        <v>0</v>
      </c>
      <c r="M16" s="934">
        <v>0</v>
      </c>
      <c r="N16" s="935">
        <v>0</v>
      </c>
      <c r="O16" s="935">
        <v>0</v>
      </c>
      <c r="P16" s="912"/>
    </row>
    <row r="17" spans="1:16">
      <c r="A17" s="929" t="s">
        <v>3818</v>
      </c>
      <c r="B17" s="930">
        <v>0</v>
      </c>
      <c r="C17" s="931">
        <v>0</v>
      </c>
      <c r="D17" s="931">
        <v>0</v>
      </c>
      <c r="E17" s="931">
        <v>0</v>
      </c>
      <c r="F17" s="932">
        <v>0</v>
      </c>
      <c r="G17" s="933">
        <v>0</v>
      </c>
      <c r="H17" s="933">
        <v>0</v>
      </c>
      <c r="I17" s="933">
        <v>0</v>
      </c>
      <c r="J17" s="933">
        <v>0</v>
      </c>
      <c r="K17" s="933">
        <v>0</v>
      </c>
      <c r="L17" s="933">
        <v>0</v>
      </c>
      <c r="M17" s="934">
        <v>0</v>
      </c>
      <c r="N17" s="935">
        <v>0</v>
      </c>
      <c r="O17" s="935">
        <v>0</v>
      </c>
      <c r="P17" s="912"/>
    </row>
    <row r="18" spans="1:16">
      <c r="A18" s="929" t="s">
        <v>3819</v>
      </c>
      <c r="B18" s="930">
        <v>0</v>
      </c>
      <c r="C18" s="931">
        <v>52</v>
      </c>
      <c r="D18" s="931">
        <v>0</v>
      </c>
      <c r="E18" s="931">
        <v>0</v>
      </c>
      <c r="F18" s="932">
        <v>16.5842187278651</v>
      </c>
      <c r="G18" s="933">
        <v>0</v>
      </c>
      <c r="H18" s="933">
        <v>35.4157812721349</v>
      </c>
      <c r="I18" s="933">
        <v>0</v>
      </c>
      <c r="J18" s="933">
        <v>0</v>
      </c>
      <c r="K18" s="933">
        <v>0</v>
      </c>
      <c r="L18" s="933">
        <v>0</v>
      </c>
      <c r="M18" s="934">
        <v>0</v>
      </c>
      <c r="N18" s="935">
        <v>0</v>
      </c>
      <c r="O18" s="935">
        <v>0</v>
      </c>
      <c r="P18" s="912"/>
    </row>
    <row r="19" spans="1:16">
      <c r="A19" s="929" t="s">
        <v>3820</v>
      </c>
      <c r="B19" s="930">
        <v>0</v>
      </c>
      <c r="C19" s="931">
        <v>238</v>
      </c>
      <c r="D19" s="931">
        <v>0</v>
      </c>
      <c r="E19" s="931">
        <v>0</v>
      </c>
      <c r="F19" s="932">
        <v>238</v>
      </c>
      <c r="G19" s="933">
        <v>0</v>
      </c>
      <c r="H19" s="933">
        <v>0</v>
      </c>
      <c r="I19" s="933">
        <v>0</v>
      </c>
      <c r="J19" s="933">
        <v>0</v>
      </c>
      <c r="K19" s="933">
        <v>0</v>
      </c>
      <c r="L19" s="933">
        <v>0</v>
      </c>
      <c r="M19" s="934">
        <v>0</v>
      </c>
      <c r="N19" s="935">
        <v>0</v>
      </c>
      <c r="O19" s="935">
        <v>0</v>
      </c>
      <c r="P19" s="912"/>
    </row>
    <row r="20" spans="1:16">
      <c r="A20" s="929" t="s">
        <v>3821</v>
      </c>
      <c r="B20" s="930">
        <v>0</v>
      </c>
      <c r="C20" s="931">
        <v>0</v>
      </c>
      <c r="D20" s="931">
        <v>0</v>
      </c>
      <c r="E20" s="931">
        <v>0</v>
      </c>
      <c r="F20" s="932">
        <v>0</v>
      </c>
      <c r="G20" s="933">
        <v>0</v>
      </c>
      <c r="H20" s="933">
        <v>0</v>
      </c>
      <c r="I20" s="933">
        <v>0</v>
      </c>
      <c r="J20" s="933">
        <v>0</v>
      </c>
      <c r="K20" s="933">
        <v>0</v>
      </c>
      <c r="L20" s="933">
        <v>0</v>
      </c>
      <c r="M20" s="934">
        <v>0</v>
      </c>
      <c r="N20" s="935">
        <v>0</v>
      </c>
      <c r="O20" s="935">
        <v>0</v>
      </c>
      <c r="P20" s="912"/>
    </row>
    <row r="21" spans="1:16">
      <c r="A21" s="929" t="s">
        <v>3822</v>
      </c>
      <c r="B21" s="930">
        <v>0</v>
      </c>
      <c r="C21" s="931">
        <v>0</v>
      </c>
      <c r="D21" s="931">
        <v>0</v>
      </c>
      <c r="E21" s="931">
        <v>0</v>
      </c>
      <c r="F21" s="932">
        <v>0</v>
      </c>
      <c r="G21" s="933">
        <v>0</v>
      </c>
      <c r="H21" s="933">
        <v>0</v>
      </c>
      <c r="I21" s="933">
        <v>0</v>
      </c>
      <c r="J21" s="933">
        <v>0</v>
      </c>
      <c r="K21" s="933">
        <v>0</v>
      </c>
      <c r="L21" s="933">
        <v>0</v>
      </c>
      <c r="M21" s="934">
        <v>0</v>
      </c>
      <c r="N21" s="935">
        <v>0</v>
      </c>
      <c r="O21" s="935">
        <v>0</v>
      </c>
      <c r="P21" s="912"/>
    </row>
    <row r="22" spans="1:16">
      <c r="A22" s="929" t="s">
        <v>3823</v>
      </c>
      <c r="B22" s="930">
        <v>0</v>
      </c>
      <c r="C22" s="931">
        <v>14</v>
      </c>
      <c r="D22" s="931">
        <v>0</v>
      </c>
      <c r="E22" s="931">
        <v>0</v>
      </c>
      <c r="F22" s="932">
        <v>0</v>
      </c>
      <c r="G22" s="933">
        <v>0</v>
      </c>
      <c r="H22" s="933">
        <v>0</v>
      </c>
      <c r="I22" s="933">
        <v>0</v>
      </c>
      <c r="J22" s="933">
        <v>0</v>
      </c>
      <c r="K22" s="933">
        <v>14</v>
      </c>
      <c r="L22" s="933">
        <v>0</v>
      </c>
      <c r="M22" s="934">
        <v>0.10801095890411</v>
      </c>
      <c r="N22" s="935">
        <v>4.1117808219178096E-3</v>
      </c>
      <c r="O22" s="935">
        <v>1.7797260273972599E-3</v>
      </c>
      <c r="P22" s="912"/>
    </row>
    <row r="23" spans="1:16">
      <c r="A23" s="929" t="s">
        <v>3824</v>
      </c>
      <c r="B23" s="930">
        <v>0</v>
      </c>
      <c r="C23" s="931">
        <v>42</v>
      </c>
      <c r="D23" s="931">
        <v>0</v>
      </c>
      <c r="E23" s="931">
        <v>0</v>
      </c>
      <c r="F23" s="932">
        <v>42</v>
      </c>
      <c r="G23" s="933">
        <v>0</v>
      </c>
      <c r="H23" s="933">
        <v>0</v>
      </c>
      <c r="I23" s="933">
        <v>0</v>
      </c>
      <c r="J23" s="933">
        <v>0</v>
      </c>
      <c r="K23" s="933">
        <v>0</v>
      </c>
      <c r="L23" s="933">
        <v>0</v>
      </c>
      <c r="M23" s="934">
        <v>0</v>
      </c>
      <c r="N23" s="935">
        <v>0</v>
      </c>
      <c r="O23" s="935">
        <v>0</v>
      </c>
      <c r="P23" s="912"/>
    </row>
    <row r="24" spans="1:16">
      <c r="A24" s="929" t="s">
        <v>3825</v>
      </c>
      <c r="B24" s="930">
        <v>0</v>
      </c>
      <c r="C24" s="931">
        <v>0</v>
      </c>
      <c r="D24" s="931">
        <v>0</v>
      </c>
      <c r="E24" s="931">
        <v>0</v>
      </c>
      <c r="F24" s="932">
        <v>0</v>
      </c>
      <c r="G24" s="933">
        <v>0</v>
      </c>
      <c r="H24" s="933">
        <v>0</v>
      </c>
      <c r="I24" s="933">
        <v>0</v>
      </c>
      <c r="J24" s="933">
        <v>0</v>
      </c>
      <c r="K24" s="933">
        <v>0</v>
      </c>
      <c r="L24" s="933">
        <v>0</v>
      </c>
      <c r="M24" s="934">
        <v>0</v>
      </c>
      <c r="N24" s="935">
        <v>0</v>
      </c>
      <c r="O24" s="935">
        <v>0</v>
      </c>
      <c r="P24" s="912"/>
    </row>
    <row r="25" spans="1:16">
      <c r="A25" s="929" t="s">
        <v>3826</v>
      </c>
      <c r="B25" s="930">
        <v>123066</v>
      </c>
      <c r="C25" s="931">
        <v>1417</v>
      </c>
      <c r="D25" s="931">
        <v>0</v>
      </c>
      <c r="E25" s="931">
        <v>13681</v>
      </c>
      <c r="F25" s="932">
        <v>0</v>
      </c>
      <c r="G25" s="933">
        <v>0</v>
      </c>
      <c r="H25" s="933">
        <v>10000</v>
      </c>
      <c r="I25" s="933">
        <v>0</v>
      </c>
      <c r="J25" s="933">
        <v>0</v>
      </c>
      <c r="K25" s="933">
        <v>97301</v>
      </c>
      <c r="L25" s="933">
        <v>3501</v>
      </c>
      <c r="M25" s="934">
        <v>735.755506849315</v>
      </c>
      <c r="N25" s="935">
        <v>23.245608767123301</v>
      </c>
      <c r="O25" s="935">
        <v>3.4121994520547898</v>
      </c>
      <c r="P25" s="912"/>
    </row>
    <row r="26" spans="1:16">
      <c r="A26" s="929" t="s">
        <v>3827</v>
      </c>
      <c r="B26" s="930">
        <v>0</v>
      </c>
      <c r="C26" s="931">
        <v>0</v>
      </c>
      <c r="D26" s="931">
        <v>0</v>
      </c>
      <c r="E26" s="931">
        <v>0</v>
      </c>
      <c r="F26" s="932">
        <v>0</v>
      </c>
      <c r="G26" s="933">
        <v>0</v>
      </c>
      <c r="H26" s="933">
        <v>0</v>
      </c>
      <c r="I26" s="933">
        <v>0</v>
      </c>
      <c r="J26" s="933">
        <v>0</v>
      </c>
      <c r="K26" s="933">
        <v>0</v>
      </c>
      <c r="L26" s="933">
        <v>0</v>
      </c>
      <c r="M26" s="934">
        <v>0</v>
      </c>
      <c r="N26" s="935">
        <v>0</v>
      </c>
      <c r="O26" s="935">
        <v>0</v>
      </c>
      <c r="P26" s="912"/>
    </row>
    <row r="27" spans="1:16">
      <c r="A27" s="929" t="s">
        <v>4268</v>
      </c>
      <c r="B27" s="930">
        <v>0</v>
      </c>
      <c r="C27" s="931">
        <v>0</v>
      </c>
      <c r="D27" s="931">
        <v>0</v>
      </c>
      <c r="E27" s="931">
        <v>0</v>
      </c>
      <c r="F27" s="932">
        <v>0</v>
      </c>
      <c r="G27" s="933">
        <v>0</v>
      </c>
      <c r="H27" s="933">
        <v>0</v>
      </c>
      <c r="I27" s="933">
        <v>0</v>
      </c>
      <c r="J27" s="933">
        <v>0</v>
      </c>
      <c r="K27" s="933">
        <v>0</v>
      </c>
      <c r="L27" s="933">
        <v>0</v>
      </c>
      <c r="M27" s="934">
        <v>0</v>
      </c>
      <c r="N27" s="935">
        <v>0</v>
      </c>
      <c r="O27" s="935">
        <v>0</v>
      </c>
      <c r="P27" s="912"/>
    </row>
    <row r="28" spans="1:16">
      <c r="A28" s="929" t="s">
        <v>3828</v>
      </c>
      <c r="B28" s="930">
        <v>3000</v>
      </c>
      <c r="C28" s="931">
        <v>148</v>
      </c>
      <c r="D28" s="931">
        <v>0</v>
      </c>
      <c r="E28" s="931">
        <v>0</v>
      </c>
      <c r="F28" s="932">
        <v>0</v>
      </c>
      <c r="G28" s="933">
        <v>0</v>
      </c>
      <c r="H28" s="933">
        <v>0</v>
      </c>
      <c r="I28" s="933">
        <v>0</v>
      </c>
      <c r="J28" s="933">
        <v>0</v>
      </c>
      <c r="K28" s="933">
        <v>3043</v>
      </c>
      <c r="L28" s="933">
        <v>105</v>
      </c>
      <c r="M28" s="934">
        <v>23.5436493150685</v>
      </c>
      <c r="N28" s="935">
        <v>0.48687999999999998</v>
      </c>
      <c r="O28" s="935">
        <v>0.20008767123287699</v>
      </c>
      <c r="P28" s="912"/>
    </row>
    <row r="29" spans="1:16">
      <c r="A29" s="929" t="s">
        <v>3829</v>
      </c>
      <c r="B29" s="930">
        <v>0</v>
      </c>
      <c r="C29" s="931">
        <v>0</v>
      </c>
      <c r="D29" s="931">
        <v>0</v>
      </c>
      <c r="E29" s="931">
        <v>0</v>
      </c>
      <c r="F29" s="932">
        <v>0</v>
      </c>
      <c r="G29" s="933">
        <v>0</v>
      </c>
      <c r="H29" s="933">
        <v>0</v>
      </c>
      <c r="I29" s="933">
        <v>0</v>
      </c>
      <c r="J29" s="933">
        <v>0</v>
      </c>
      <c r="K29" s="933">
        <v>0</v>
      </c>
      <c r="L29" s="933">
        <v>0</v>
      </c>
      <c r="M29" s="934">
        <v>0</v>
      </c>
      <c r="N29" s="935">
        <v>0</v>
      </c>
      <c r="O29" s="935">
        <v>0</v>
      </c>
      <c r="P29" s="912"/>
    </row>
    <row r="30" spans="1:16">
      <c r="A30" s="929" t="s">
        <v>3831</v>
      </c>
      <c r="B30" s="930">
        <v>0</v>
      </c>
      <c r="C30" s="931">
        <v>0</v>
      </c>
      <c r="D30" s="931">
        <v>0</v>
      </c>
      <c r="E30" s="931">
        <v>0</v>
      </c>
      <c r="F30" s="932">
        <v>0</v>
      </c>
      <c r="G30" s="933">
        <v>0</v>
      </c>
      <c r="H30" s="933">
        <v>0</v>
      </c>
      <c r="I30" s="933">
        <v>0</v>
      </c>
      <c r="J30" s="933">
        <v>0</v>
      </c>
      <c r="K30" s="933">
        <v>0</v>
      </c>
      <c r="L30" s="933">
        <v>0</v>
      </c>
      <c r="M30" s="934">
        <v>0</v>
      </c>
      <c r="N30" s="935">
        <v>0</v>
      </c>
      <c r="O30" s="935">
        <v>0</v>
      </c>
      <c r="P30" s="912"/>
    </row>
    <row r="31" spans="1:16">
      <c r="A31" s="929" t="s">
        <v>3832</v>
      </c>
      <c r="B31" s="930">
        <v>0</v>
      </c>
      <c r="C31" s="931">
        <v>0</v>
      </c>
      <c r="D31" s="931">
        <v>0</v>
      </c>
      <c r="E31" s="931">
        <v>0</v>
      </c>
      <c r="F31" s="932">
        <v>0</v>
      </c>
      <c r="G31" s="933">
        <v>0</v>
      </c>
      <c r="H31" s="933">
        <v>0</v>
      </c>
      <c r="I31" s="933">
        <v>0</v>
      </c>
      <c r="J31" s="933">
        <v>0</v>
      </c>
      <c r="K31" s="933">
        <v>0</v>
      </c>
      <c r="L31" s="933">
        <v>0</v>
      </c>
      <c r="M31" s="934">
        <v>0</v>
      </c>
      <c r="N31" s="935">
        <v>0</v>
      </c>
      <c r="O31" s="935">
        <v>0</v>
      </c>
      <c r="P31" s="912"/>
    </row>
    <row r="32" spans="1:16">
      <c r="A32" s="929" t="s">
        <v>3833</v>
      </c>
      <c r="B32" s="930">
        <v>0</v>
      </c>
      <c r="C32" s="931">
        <v>190</v>
      </c>
      <c r="D32" s="931">
        <v>0</v>
      </c>
      <c r="E32" s="931">
        <v>8</v>
      </c>
      <c r="F32" s="932">
        <v>0</v>
      </c>
      <c r="G32" s="933">
        <v>0</v>
      </c>
      <c r="H32" s="933">
        <v>0</v>
      </c>
      <c r="I32" s="933">
        <v>0</v>
      </c>
      <c r="J32" s="933">
        <v>0</v>
      </c>
      <c r="K32" s="933">
        <v>176</v>
      </c>
      <c r="L32" s="933">
        <v>6</v>
      </c>
      <c r="M32" s="934">
        <v>1.38485479452055</v>
      </c>
      <c r="N32" s="935">
        <v>5.2462465753424697E-2</v>
      </c>
      <c r="O32" s="935">
        <v>1.46586301369863E-2</v>
      </c>
      <c r="P32" s="912"/>
    </row>
    <row r="33" spans="1:16">
      <c r="A33" s="929" t="s">
        <v>3834</v>
      </c>
      <c r="B33" s="930">
        <v>0</v>
      </c>
      <c r="C33" s="931">
        <v>3</v>
      </c>
      <c r="D33" s="931">
        <v>0</v>
      </c>
      <c r="E33" s="931">
        <v>0</v>
      </c>
      <c r="F33" s="932">
        <v>3</v>
      </c>
      <c r="G33" s="933">
        <v>0</v>
      </c>
      <c r="H33" s="933">
        <v>0</v>
      </c>
      <c r="I33" s="933">
        <v>0</v>
      </c>
      <c r="J33" s="933">
        <v>0</v>
      </c>
      <c r="K33" s="933">
        <v>0</v>
      </c>
      <c r="L33" s="933">
        <v>0</v>
      </c>
      <c r="M33" s="934">
        <v>0</v>
      </c>
      <c r="N33" s="935">
        <v>0</v>
      </c>
      <c r="O33" s="935">
        <v>0</v>
      </c>
      <c r="P33" s="912"/>
    </row>
    <row r="34" spans="1:16">
      <c r="A34" s="929" t="s">
        <v>3835</v>
      </c>
      <c r="B34" s="930">
        <v>0</v>
      </c>
      <c r="C34" s="931">
        <v>1652</v>
      </c>
      <c r="D34" s="931">
        <v>0</v>
      </c>
      <c r="E34" s="931">
        <v>17</v>
      </c>
      <c r="F34" s="932">
        <v>0</v>
      </c>
      <c r="G34" s="933">
        <v>0</v>
      </c>
      <c r="H34" s="933">
        <v>0</v>
      </c>
      <c r="I34" s="933">
        <v>0</v>
      </c>
      <c r="J34" s="933">
        <v>0</v>
      </c>
      <c r="K34" s="933">
        <v>1577</v>
      </c>
      <c r="L34" s="933">
        <v>58</v>
      </c>
      <c r="M34" s="934">
        <v>12.7196931506849</v>
      </c>
      <c r="N34" s="935">
        <v>0.33527452054794499</v>
      </c>
      <c r="O34" s="935">
        <v>8.6410958904109603E-2</v>
      </c>
      <c r="P34" s="912"/>
    </row>
    <row r="35" spans="1:16">
      <c r="A35" s="929" t="s">
        <v>4241</v>
      </c>
      <c r="B35" s="930">
        <v>0</v>
      </c>
      <c r="C35" s="931">
        <v>0</v>
      </c>
      <c r="D35" s="931">
        <v>0</v>
      </c>
      <c r="E35" s="931">
        <v>0</v>
      </c>
      <c r="F35" s="932">
        <v>0</v>
      </c>
      <c r="G35" s="933">
        <v>0</v>
      </c>
      <c r="H35" s="933">
        <v>0</v>
      </c>
      <c r="I35" s="933">
        <v>0</v>
      </c>
      <c r="J35" s="933">
        <v>0</v>
      </c>
      <c r="K35" s="933">
        <v>0</v>
      </c>
      <c r="L35" s="933">
        <v>0</v>
      </c>
      <c r="M35" s="934">
        <v>0</v>
      </c>
      <c r="N35" s="935">
        <v>0</v>
      </c>
      <c r="O35" s="935">
        <v>0</v>
      </c>
      <c r="P35" s="912"/>
    </row>
    <row r="36" spans="1:16">
      <c r="A36" s="929" t="s">
        <v>3837</v>
      </c>
      <c r="B36" s="930">
        <v>25</v>
      </c>
      <c r="C36" s="931">
        <v>608</v>
      </c>
      <c r="D36" s="931">
        <v>0</v>
      </c>
      <c r="E36" s="931">
        <v>0</v>
      </c>
      <c r="F36" s="932">
        <v>0</v>
      </c>
      <c r="G36" s="933">
        <v>0</v>
      </c>
      <c r="H36" s="933">
        <v>0</v>
      </c>
      <c r="I36" s="933">
        <v>0</v>
      </c>
      <c r="J36" s="933">
        <v>0</v>
      </c>
      <c r="K36" s="933">
        <v>612</v>
      </c>
      <c r="L36" s="933">
        <v>21</v>
      </c>
      <c r="M36" s="934">
        <v>4.9898958904109598</v>
      </c>
      <c r="N36" s="935">
        <v>0.18242630136986299</v>
      </c>
      <c r="O36" s="935">
        <v>9.5237260273972599E-2</v>
      </c>
      <c r="P36" s="912"/>
    </row>
    <row r="37" spans="1:16">
      <c r="A37" s="929" t="s">
        <v>3838</v>
      </c>
      <c r="B37" s="930">
        <v>0</v>
      </c>
      <c r="C37" s="931">
        <v>86</v>
      </c>
      <c r="D37" s="931">
        <v>7</v>
      </c>
      <c r="E37" s="931">
        <v>0</v>
      </c>
      <c r="F37" s="932">
        <v>7</v>
      </c>
      <c r="G37" s="933">
        <v>0</v>
      </c>
      <c r="H37" s="933">
        <v>0</v>
      </c>
      <c r="I37" s="933">
        <v>0</v>
      </c>
      <c r="J37" s="933">
        <v>0</v>
      </c>
      <c r="K37" s="933">
        <v>70</v>
      </c>
      <c r="L37" s="933">
        <v>2</v>
      </c>
      <c r="M37" s="934">
        <v>0.56613698630136999</v>
      </c>
      <c r="N37" s="935">
        <v>1.3194520547945199E-2</v>
      </c>
      <c r="O37" s="935">
        <v>2.6082191780821902E-3</v>
      </c>
      <c r="P37" s="912"/>
    </row>
    <row r="38" spans="1:16">
      <c r="A38" s="929" t="s">
        <v>4269</v>
      </c>
      <c r="B38" s="930">
        <v>0</v>
      </c>
      <c r="C38" s="931">
        <v>0</v>
      </c>
      <c r="D38" s="931">
        <v>0</v>
      </c>
      <c r="E38" s="931">
        <v>0</v>
      </c>
      <c r="F38" s="932">
        <v>0</v>
      </c>
      <c r="G38" s="933">
        <v>0</v>
      </c>
      <c r="H38" s="933">
        <v>0</v>
      </c>
      <c r="I38" s="933">
        <v>0</v>
      </c>
      <c r="J38" s="933">
        <v>0</v>
      </c>
      <c r="K38" s="933">
        <v>0</v>
      </c>
      <c r="L38" s="933">
        <v>0</v>
      </c>
      <c r="M38" s="934">
        <v>0</v>
      </c>
      <c r="N38" s="935">
        <v>0</v>
      </c>
      <c r="O38" s="935">
        <v>0</v>
      </c>
      <c r="P38" s="912"/>
    </row>
    <row r="39" spans="1:16">
      <c r="A39" s="929" t="s">
        <v>3839</v>
      </c>
      <c r="B39" s="930">
        <v>0</v>
      </c>
      <c r="C39" s="931">
        <v>54499</v>
      </c>
      <c r="D39" s="931">
        <v>13000</v>
      </c>
      <c r="E39" s="931">
        <v>28</v>
      </c>
      <c r="F39" s="932">
        <v>0</v>
      </c>
      <c r="G39" s="933">
        <v>0</v>
      </c>
      <c r="H39" s="933">
        <v>0</v>
      </c>
      <c r="I39" s="933">
        <v>0</v>
      </c>
      <c r="J39" s="933">
        <v>0</v>
      </c>
      <c r="K39" s="933">
        <v>39583</v>
      </c>
      <c r="L39" s="933">
        <v>1888</v>
      </c>
      <c r="M39" s="934">
        <v>302.78283835616401</v>
      </c>
      <c r="N39" s="935">
        <v>6.1597654794520498</v>
      </c>
      <c r="O39" s="935">
        <v>0.78081534246575401</v>
      </c>
      <c r="P39" s="912"/>
    </row>
    <row r="40" spans="1:16">
      <c r="A40" s="929" t="s">
        <v>3840</v>
      </c>
      <c r="B40" s="930">
        <v>0</v>
      </c>
      <c r="C40" s="931">
        <v>20829</v>
      </c>
      <c r="D40" s="931">
        <v>0</v>
      </c>
      <c r="E40" s="931">
        <v>0</v>
      </c>
      <c r="F40" s="932">
        <v>1000</v>
      </c>
      <c r="G40" s="933">
        <v>0</v>
      </c>
      <c r="H40" s="933">
        <v>0</v>
      </c>
      <c r="I40" s="933">
        <v>0</v>
      </c>
      <c r="J40" s="933">
        <v>6000</v>
      </c>
      <c r="K40" s="933">
        <v>13554</v>
      </c>
      <c r="L40" s="933">
        <v>275</v>
      </c>
      <c r="M40" s="934">
        <v>103.38174246575301</v>
      </c>
      <c r="N40" s="935">
        <v>2.0795178082191801</v>
      </c>
      <c r="O40" s="935">
        <v>0.267366575342466</v>
      </c>
      <c r="P40" s="912"/>
    </row>
    <row r="41" spans="1:16">
      <c r="A41" s="929" t="s">
        <v>3841</v>
      </c>
      <c r="B41" s="930">
        <v>0</v>
      </c>
      <c r="C41" s="931">
        <v>150</v>
      </c>
      <c r="D41" s="931">
        <v>0</v>
      </c>
      <c r="E41" s="931">
        <v>0</v>
      </c>
      <c r="F41" s="932">
        <v>0</v>
      </c>
      <c r="G41" s="933">
        <v>0</v>
      </c>
      <c r="H41" s="933">
        <v>0</v>
      </c>
      <c r="I41" s="933">
        <v>0</v>
      </c>
      <c r="J41" s="933">
        <v>0</v>
      </c>
      <c r="K41" s="933">
        <v>150</v>
      </c>
      <c r="L41" s="933">
        <v>0</v>
      </c>
      <c r="M41" s="934">
        <v>1.1539726027397299</v>
      </c>
      <c r="N41" s="935">
        <v>2.5972602739726E-2</v>
      </c>
      <c r="O41" s="935">
        <v>8.21917808219178E-3</v>
      </c>
      <c r="P41" s="912"/>
    </row>
    <row r="42" spans="1:16">
      <c r="A42" s="929" t="s">
        <v>3842</v>
      </c>
      <c r="B42" s="930">
        <v>0</v>
      </c>
      <c r="C42" s="931">
        <v>468</v>
      </c>
      <c r="D42" s="931">
        <v>0</v>
      </c>
      <c r="E42" s="931">
        <v>16</v>
      </c>
      <c r="F42" s="932">
        <v>0</v>
      </c>
      <c r="G42" s="933">
        <v>0</v>
      </c>
      <c r="H42" s="933">
        <v>0</v>
      </c>
      <c r="I42" s="933">
        <v>0</v>
      </c>
      <c r="J42" s="933">
        <v>0</v>
      </c>
      <c r="K42" s="933">
        <v>436</v>
      </c>
      <c r="L42" s="933">
        <v>16</v>
      </c>
      <c r="M42" s="934">
        <v>3.7460164383561598</v>
      </c>
      <c r="N42" s="935">
        <v>5.4470136986301397E-2</v>
      </c>
      <c r="O42" s="935">
        <v>9.9384109589041106E-2</v>
      </c>
      <c r="P42" s="912"/>
    </row>
    <row r="43" spans="1:16">
      <c r="A43" s="929" t="s">
        <v>3843</v>
      </c>
      <c r="B43" s="930">
        <v>0</v>
      </c>
      <c r="C43" s="931">
        <v>20</v>
      </c>
      <c r="D43" s="931">
        <v>0</v>
      </c>
      <c r="E43" s="931">
        <v>0</v>
      </c>
      <c r="F43" s="932">
        <v>0</v>
      </c>
      <c r="G43" s="933">
        <v>0</v>
      </c>
      <c r="H43" s="933">
        <v>0</v>
      </c>
      <c r="I43" s="933">
        <v>0</v>
      </c>
      <c r="J43" s="933">
        <v>20</v>
      </c>
      <c r="K43" s="933">
        <v>0</v>
      </c>
      <c r="L43" s="933">
        <v>0</v>
      </c>
      <c r="M43" s="934">
        <v>0</v>
      </c>
      <c r="N43" s="935">
        <v>0</v>
      </c>
      <c r="O43" s="935">
        <v>0</v>
      </c>
      <c r="P43" s="912"/>
    </row>
    <row r="44" spans="1:16">
      <c r="A44" s="929" t="s">
        <v>3844</v>
      </c>
      <c r="B44" s="930">
        <v>0</v>
      </c>
      <c r="C44" s="931">
        <v>238</v>
      </c>
      <c r="D44" s="931">
        <v>0</v>
      </c>
      <c r="E44" s="931">
        <v>0</v>
      </c>
      <c r="F44" s="932">
        <v>238</v>
      </c>
      <c r="G44" s="933">
        <v>0</v>
      </c>
      <c r="H44" s="933">
        <v>0</v>
      </c>
      <c r="I44" s="933">
        <v>0</v>
      </c>
      <c r="J44" s="933">
        <v>0</v>
      </c>
      <c r="K44" s="933">
        <v>0</v>
      </c>
      <c r="L44" s="933">
        <v>0</v>
      </c>
      <c r="M44" s="934">
        <v>0</v>
      </c>
      <c r="N44" s="935">
        <v>0</v>
      </c>
      <c r="O44" s="935">
        <v>0</v>
      </c>
      <c r="P44" s="912"/>
    </row>
    <row r="45" spans="1:16">
      <c r="A45" s="929" t="s">
        <v>3845</v>
      </c>
      <c r="B45" s="930">
        <v>0</v>
      </c>
      <c r="C45" s="931">
        <v>696</v>
      </c>
      <c r="D45" s="931">
        <v>0</v>
      </c>
      <c r="E45" s="931">
        <v>0</v>
      </c>
      <c r="F45" s="932">
        <v>0</v>
      </c>
      <c r="G45" s="933">
        <v>0</v>
      </c>
      <c r="H45" s="933">
        <v>0</v>
      </c>
      <c r="I45" s="933">
        <v>0</v>
      </c>
      <c r="J45" s="933">
        <v>696</v>
      </c>
      <c r="K45" s="933">
        <v>0</v>
      </c>
      <c r="L45" s="933">
        <v>0</v>
      </c>
      <c r="M45" s="934">
        <v>0</v>
      </c>
      <c r="N45" s="935">
        <v>0</v>
      </c>
      <c r="O45" s="935">
        <v>0</v>
      </c>
      <c r="P45" s="912"/>
    </row>
    <row r="46" spans="1:16">
      <c r="A46" s="929" t="s">
        <v>3846</v>
      </c>
      <c r="B46" s="930">
        <v>0</v>
      </c>
      <c r="C46" s="931">
        <v>611</v>
      </c>
      <c r="D46" s="931">
        <v>0</v>
      </c>
      <c r="E46" s="931">
        <v>0</v>
      </c>
      <c r="F46" s="932">
        <v>0</v>
      </c>
      <c r="G46" s="933">
        <v>0</v>
      </c>
      <c r="H46" s="933">
        <v>0</v>
      </c>
      <c r="I46" s="933">
        <v>0</v>
      </c>
      <c r="J46" s="933">
        <v>611</v>
      </c>
      <c r="K46" s="933">
        <v>0</v>
      </c>
      <c r="L46" s="933">
        <v>0</v>
      </c>
      <c r="M46" s="934">
        <v>0</v>
      </c>
      <c r="N46" s="935">
        <v>0</v>
      </c>
      <c r="O46" s="935">
        <v>0</v>
      </c>
      <c r="P46" s="912"/>
    </row>
    <row r="47" spans="1:16">
      <c r="A47" s="929" t="s">
        <v>3847</v>
      </c>
      <c r="B47" s="930">
        <v>0</v>
      </c>
      <c r="C47" s="931">
        <v>886</v>
      </c>
      <c r="D47" s="931">
        <v>0</v>
      </c>
      <c r="E47" s="931">
        <v>7</v>
      </c>
      <c r="F47" s="932">
        <v>0</v>
      </c>
      <c r="G47" s="933">
        <v>0</v>
      </c>
      <c r="H47" s="933">
        <v>0</v>
      </c>
      <c r="I47" s="933">
        <v>0</v>
      </c>
      <c r="J47" s="933">
        <v>0</v>
      </c>
      <c r="K47" s="933">
        <v>848</v>
      </c>
      <c r="L47" s="933">
        <v>31</v>
      </c>
      <c r="M47" s="934">
        <v>6.6724821917808201</v>
      </c>
      <c r="N47" s="935">
        <v>0.122669589041096</v>
      </c>
      <c r="O47" s="935">
        <v>4.8324383561643799E-2</v>
      </c>
      <c r="P47" s="912"/>
    </row>
    <row r="48" spans="1:16">
      <c r="A48" s="929" t="s">
        <v>3848</v>
      </c>
      <c r="B48" s="930">
        <v>10000</v>
      </c>
      <c r="C48" s="931">
        <v>3227</v>
      </c>
      <c r="D48" s="931">
        <v>3000</v>
      </c>
      <c r="E48" s="931">
        <v>4689</v>
      </c>
      <c r="F48" s="932">
        <v>0</v>
      </c>
      <c r="G48" s="933">
        <v>0</v>
      </c>
      <c r="H48" s="933">
        <v>0</v>
      </c>
      <c r="I48" s="933">
        <v>0</v>
      </c>
      <c r="J48" s="933">
        <v>0</v>
      </c>
      <c r="K48" s="933">
        <v>5381</v>
      </c>
      <c r="L48" s="933">
        <v>157</v>
      </c>
      <c r="M48" s="934">
        <v>41.396843835616401</v>
      </c>
      <c r="N48" s="935">
        <v>1.4034827397260301</v>
      </c>
      <c r="O48" s="935">
        <v>0.212291506849315</v>
      </c>
      <c r="P48" s="912"/>
    </row>
    <row r="49" spans="1:16">
      <c r="A49" s="929" t="s">
        <v>3849</v>
      </c>
      <c r="B49" s="930">
        <v>0</v>
      </c>
      <c r="C49" s="931">
        <v>2089</v>
      </c>
      <c r="D49" s="931">
        <v>0</v>
      </c>
      <c r="E49" s="931">
        <v>27</v>
      </c>
      <c r="F49" s="932">
        <v>0</v>
      </c>
      <c r="G49" s="933">
        <v>0</v>
      </c>
      <c r="H49" s="933">
        <v>0</v>
      </c>
      <c r="I49" s="933">
        <v>0</v>
      </c>
      <c r="J49" s="933">
        <v>0</v>
      </c>
      <c r="K49" s="933">
        <v>1986</v>
      </c>
      <c r="L49" s="933">
        <v>76</v>
      </c>
      <c r="M49" s="934">
        <v>13.4939178082192</v>
      </c>
      <c r="N49" s="935">
        <v>0.26987835616438399</v>
      </c>
      <c r="O49" s="935">
        <v>0</v>
      </c>
      <c r="P49" s="912"/>
    </row>
    <row r="50" spans="1:16">
      <c r="A50" s="929" t="s">
        <v>3850</v>
      </c>
      <c r="B50" s="930">
        <v>0</v>
      </c>
      <c r="C50" s="931">
        <v>0</v>
      </c>
      <c r="D50" s="931">
        <v>0</v>
      </c>
      <c r="E50" s="931">
        <v>0</v>
      </c>
      <c r="F50" s="932">
        <v>0</v>
      </c>
      <c r="G50" s="933">
        <v>0</v>
      </c>
      <c r="H50" s="933">
        <v>0</v>
      </c>
      <c r="I50" s="933">
        <v>0</v>
      </c>
      <c r="J50" s="933">
        <v>0</v>
      </c>
      <c r="K50" s="933">
        <v>0</v>
      </c>
      <c r="L50" s="933">
        <v>0</v>
      </c>
      <c r="M50" s="934">
        <v>0</v>
      </c>
      <c r="N50" s="935">
        <v>0</v>
      </c>
      <c r="O50" s="935">
        <v>0</v>
      </c>
      <c r="P50" s="912"/>
    </row>
    <row r="51" spans="1:16">
      <c r="A51" s="929" t="s">
        <v>3851</v>
      </c>
      <c r="B51" s="930">
        <v>10</v>
      </c>
      <c r="C51" s="931">
        <v>7556</v>
      </c>
      <c r="D51" s="931">
        <v>61.633802816901202</v>
      </c>
      <c r="E51" s="931">
        <v>0</v>
      </c>
      <c r="F51" s="932">
        <v>0</v>
      </c>
      <c r="G51" s="933">
        <v>0</v>
      </c>
      <c r="H51" s="933">
        <v>7504.3661971830998</v>
      </c>
      <c r="I51" s="933">
        <v>0</v>
      </c>
      <c r="J51" s="933">
        <v>0</v>
      </c>
      <c r="K51" s="933">
        <v>0</v>
      </c>
      <c r="L51" s="933">
        <v>0</v>
      </c>
      <c r="M51" s="934">
        <v>0</v>
      </c>
      <c r="N51" s="935">
        <v>0</v>
      </c>
      <c r="O51" s="935">
        <v>0</v>
      </c>
      <c r="P51" s="912"/>
    </row>
    <row r="52" spans="1:16">
      <c r="A52" s="929" t="s">
        <v>3852</v>
      </c>
      <c r="B52" s="930">
        <v>33283</v>
      </c>
      <c r="C52" s="931">
        <v>516</v>
      </c>
      <c r="D52" s="931">
        <v>0</v>
      </c>
      <c r="E52" s="931">
        <v>3402</v>
      </c>
      <c r="F52" s="932">
        <v>30397</v>
      </c>
      <c r="G52" s="933">
        <v>0</v>
      </c>
      <c r="H52" s="933">
        <v>0</v>
      </c>
      <c r="I52" s="933">
        <v>0</v>
      </c>
      <c r="J52" s="933">
        <v>0</v>
      </c>
      <c r="K52" s="933">
        <v>0</v>
      </c>
      <c r="L52" s="933">
        <v>0</v>
      </c>
      <c r="M52" s="934">
        <v>0</v>
      </c>
      <c r="N52" s="935">
        <v>0</v>
      </c>
      <c r="O52" s="935">
        <v>0</v>
      </c>
      <c r="P52" s="912"/>
    </row>
    <row r="53" spans="1:16">
      <c r="A53" s="929" t="s">
        <v>3853</v>
      </c>
      <c r="B53" s="930">
        <v>0</v>
      </c>
      <c r="C53" s="931">
        <v>0</v>
      </c>
      <c r="D53" s="931">
        <v>0</v>
      </c>
      <c r="E53" s="931">
        <v>0</v>
      </c>
      <c r="F53" s="932">
        <v>0</v>
      </c>
      <c r="G53" s="933">
        <v>0</v>
      </c>
      <c r="H53" s="933">
        <v>0</v>
      </c>
      <c r="I53" s="933">
        <v>0</v>
      </c>
      <c r="J53" s="933">
        <v>0</v>
      </c>
      <c r="K53" s="933">
        <v>0</v>
      </c>
      <c r="L53" s="933">
        <v>0</v>
      </c>
      <c r="M53" s="934">
        <v>0</v>
      </c>
      <c r="N53" s="935">
        <v>0</v>
      </c>
      <c r="O53" s="935">
        <v>0</v>
      </c>
      <c r="P53" s="912"/>
    </row>
    <row r="54" spans="1:16">
      <c r="A54" s="929" t="s">
        <v>3854</v>
      </c>
      <c r="B54" s="930">
        <v>275</v>
      </c>
      <c r="C54" s="931">
        <v>0</v>
      </c>
      <c r="D54" s="931">
        <v>0</v>
      </c>
      <c r="E54" s="931">
        <v>0</v>
      </c>
      <c r="F54" s="932">
        <v>275</v>
      </c>
      <c r="G54" s="933">
        <v>0</v>
      </c>
      <c r="H54" s="933">
        <v>0</v>
      </c>
      <c r="I54" s="933">
        <v>0</v>
      </c>
      <c r="J54" s="933">
        <v>0</v>
      </c>
      <c r="K54" s="933">
        <v>0</v>
      </c>
      <c r="L54" s="933">
        <v>0</v>
      </c>
      <c r="M54" s="934">
        <v>0</v>
      </c>
      <c r="N54" s="935">
        <v>0</v>
      </c>
      <c r="O54" s="935">
        <v>0</v>
      </c>
      <c r="P54" s="912"/>
    </row>
    <row r="55" spans="1:16">
      <c r="A55" s="929" t="s">
        <v>4243</v>
      </c>
      <c r="B55" s="930">
        <v>0</v>
      </c>
      <c r="C55" s="931">
        <v>0</v>
      </c>
      <c r="D55" s="931">
        <v>0</v>
      </c>
      <c r="E55" s="931">
        <v>0</v>
      </c>
      <c r="F55" s="932">
        <v>0</v>
      </c>
      <c r="G55" s="933">
        <v>0</v>
      </c>
      <c r="H55" s="933">
        <v>0</v>
      </c>
      <c r="I55" s="933">
        <v>0</v>
      </c>
      <c r="J55" s="933">
        <v>0</v>
      </c>
      <c r="K55" s="933">
        <v>0</v>
      </c>
      <c r="L55" s="933">
        <v>0</v>
      </c>
      <c r="M55" s="934">
        <v>0</v>
      </c>
      <c r="N55" s="935">
        <v>0</v>
      </c>
      <c r="O55" s="935">
        <v>0</v>
      </c>
      <c r="P55" s="912"/>
    </row>
    <row r="56" spans="1:16">
      <c r="A56" s="929" t="s">
        <v>3857</v>
      </c>
      <c r="B56" s="930">
        <v>0</v>
      </c>
      <c r="C56" s="931">
        <v>0</v>
      </c>
      <c r="D56" s="931">
        <v>0</v>
      </c>
      <c r="E56" s="931">
        <v>0</v>
      </c>
      <c r="F56" s="932">
        <v>0</v>
      </c>
      <c r="G56" s="933">
        <v>0</v>
      </c>
      <c r="H56" s="933">
        <v>0</v>
      </c>
      <c r="I56" s="933">
        <v>0</v>
      </c>
      <c r="J56" s="933">
        <v>0</v>
      </c>
      <c r="K56" s="933">
        <v>0</v>
      </c>
      <c r="L56" s="933">
        <v>0</v>
      </c>
      <c r="M56" s="934">
        <v>0</v>
      </c>
      <c r="N56" s="935">
        <v>0</v>
      </c>
      <c r="O56" s="935">
        <v>0</v>
      </c>
      <c r="P56" s="912"/>
    </row>
    <row r="57" spans="1:16">
      <c r="A57" s="929" t="s">
        <v>3858</v>
      </c>
      <c r="B57" s="930">
        <v>0</v>
      </c>
      <c r="C57" s="931">
        <v>0</v>
      </c>
      <c r="D57" s="931">
        <v>0</v>
      </c>
      <c r="E57" s="931">
        <v>0</v>
      </c>
      <c r="F57" s="932">
        <v>0</v>
      </c>
      <c r="G57" s="933">
        <v>0</v>
      </c>
      <c r="H57" s="933">
        <v>0</v>
      </c>
      <c r="I57" s="933">
        <v>0</v>
      </c>
      <c r="J57" s="933">
        <v>0</v>
      </c>
      <c r="K57" s="933">
        <v>0</v>
      </c>
      <c r="L57" s="933">
        <v>0</v>
      </c>
      <c r="M57" s="934">
        <v>0</v>
      </c>
      <c r="N57" s="935">
        <v>0</v>
      </c>
      <c r="O57" s="935">
        <v>0</v>
      </c>
      <c r="P57" s="912"/>
    </row>
    <row r="58" spans="1:16">
      <c r="A58" s="929" t="s">
        <v>3859</v>
      </c>
      <c r="B58" s="930">
        <v>0</v>
      </c>
      <c r="C58" s="931">
        <v>274</v>
      </c>
      <c r="D58" s="931">
        <v>0</v>
      </c>
      <c r="E58" s="931">
        <v>14</v>
      </c>
      <c r="F58" s="932">
        <v>0</v>
      </c>
      <c r="G58" s="933">
        <v>0</v>
      </c>
      <c r="H58" s="933">
        <v>0</v>
      </c>
      <c r="I58" s="933">
        <v>0</v>
      </c>
      <c r="J58" s="933">
        <v>0</v>
      </c>
      <c r="K58" s="933">
        <v>251</v>
      </c>
      <c r="L58" s="933">
        <v>9</v>
      </c>
      <c r="M58" s="934">
        <v>1.5018739726027399</v>
      </c>
      <c r="N58" s="935">
        <v>5.0612602739726002E-2</v>
      </c>
      <c r="O58" s="935">
        <v>1.8704657534246601E-2</v>
      </c>
      <c r="P58" s="912"/>
    </row>
    <row r="59" spans="1:16">
      <c r="A59" s="929" t="s">
        <v>3860</v>
      </c>
      <c r="B59" s="930">
        <v>0</v>
      </c>
      <c r="C59" s="931">
        <v>12128</v>
      </c>
      <c r="D59" s="931">
        <v>0</v>
      </c>
      <c r="E59" s="931">
        <v>286</v>
      </c>
      <c r="F59" s="932">
        <v>0</v>
      </c>
      <c r="G59" s="933">
        <v>0</v>
      </c>
      <c r="H59" s="933">
        <v>0</v>
      </c>
      <c r="I59" s="933">
        <v>0</v>
      </c>
      <c r="J59" s="933">
        <v>0</v>
      </c>
      <c r="K59" s="933">
        <v>11432</v>
      </c>
      <c r="L59" s="933">
        <v>410</v>
      </c>
      <c r="M59" s="934">
        <v>98.221238356164406</v>
      </c>
      <c r="N59" s="935">
        <v>1.6286684931506801</v>
      </c>
      <c r="O59" s="935">
        <v>3.7083528767123299</v>
      </c>
      <c r="P59" s="912"/>
    </row>
    <row r="60" spans="1:16">
      <c r="A60" s="924"/>
      <c r="B60" s="925"/>
      <c r="C60" s="926"/>
      <c r="D60" s="926"/>
      <c r="E60" s="926"/>
      <c r="F60" s="925"/>
      <c r="G60" s="926"/>
      <c r="H60" s="926"/>
      <c r="I60" s="926"/>
      <c r="J60" s="926"/>
      <c r="K60" s="926"/>
      <c r="L60" s="926"/>
      <c r="M60" s="927"/>
      <c r="N60" s="928"/>
      <c r="O60" s="928"/>
      <c r="P60" s="912"/>
    </row>
    <row r="61" spans="1:16">
      <c r="A61" s="917" t="s">
        <v>4204</v>
      </c>
      <c r="B61" s="918">
        <v>22242</v>
      </c>
      <c r="C61" s="919">
        <v>26067</v>
      </c>
      <c r="D61" s="919">
        <v>6999</v>
      </c>
      <c r="E61" s="919">
        <v>4</v>
      </c>
      <c r="F61" s="920">
        <v>498</v>
      </c>
      <c r="G61" s="921">
        <v>2015</v>
      </c>
      <c r="H61" s="921">
        <v>0</v>
      </c>
      <c r="I61" s="921">
        <v>1710</v>
      </c>
      <c r="J61" s="921">
        <v>911</v>
      </c>
      <c r="K61" s="921">
        <v>34628</v>
      </c>
      <c r="L61" s="921">
        <v>0</v>
      </c>
      <c r="M61" s="922">
        <v>55.868791003322798</v>
      </c>
      <c r="N61" s="923">
        <v>1.2708475558054599</v>
      </c>
      <c r="O61" s="923">
        <v>0.29440616740165998</v>
      </c>
      <c r="P61" s="912"/>
    </row>
    <row r="62" spans="1:16">
      <c r="A62" s="929" t="s">
        <v>3862</v>
      </c>
      <c r="B62" s="930">
        <v>14566</v>
      </c>
      <c r="C62" s="931">
        <v>16167</v>
      </c>
      <c r="D62" s="931">
        <v>3000</v>
      </c>
      <c r="E62" s="931">
        <v>0</v>
      </c>
      <c r="F62" s="932">
        <v>0</v>
      </c>
      <c r="G62" s="933">
        <v>2015</v>
      </c>
      <c r="H62" s="933">
        <v>588.09691837214802</v>
      </c>
      <c r="I62" s="933">
        <v>942</v>
      </c>
      <c r="J62" s="933">
        <v>0</v>
      </c>
      <c r="K62" s="933">
        <v>23236.903081627901</v>
      </c>
      <c r="L62" s="933">
        <v>951</v>
      </c>
      <c r="M62" s="934">
        <v>32.788861816881102</v>
      </c>
      <c r="N62" s="935">
        <v>0.79756690905927097</v>
      </c>
      <c r="O62" s="935">
        <v>4.4309272725514999E-2</v>
      </c>
      <c r="P62" s="912"/>
    </row>
    <row r="63" spans="1:16">
      <c r="A63" s="929" t="s">
        <v>4244</v>
      </c>
      <c r="B63" s="930">
        <v>1708</v>
      </c>
      <c r="C63" s="931">
        <v>0</v>
      </c>
      <c r="D63" s="931">
        <v>0</v>
      </c>
      <c r="E63" s="931">
        <v>0</v>
      </c>
      <c r="F63" s="932">
        <v>498.325167037862</v>
      </c>
      <c r="G63" s="933">
        <v>0</v>
      </c>
      <c r="H63" s="933">
        <v>0</v>
      </c>
      <c r="I63" s="933">
        <v>171</v>
      </c>
      <c r="J63" s="933">
        <v>0</v>
      </c>
      <c r="K63" s="933">
        <v>986.674832962138</v>
      </c>
      <c r="L63" s="933">
        <v>52</v>
      </c>
      <c r="M63" s="934">
        <v>2.6370439261677401</v>
      </c>
      <c r="N63" s="935">
        <v>2.1647375513317298E-2</v>
      </c>
      <c r="O63" s="935">
        <v>3.9358864569667799E-3</v>
      </c>
      <c r="P63" s="912"/>
    </row>
    <row r="64" spans="1:16">
      <c r="A64" s="929" t="s">
        <v>3863</v>
      </c>
      <c r="B64" s="930">
        <v>0</v>
      </c>
      <c r="C64" s="931">
        <v>0</v>
      </c>
      <c r="D64" s="931">
        <v>0</v>
      </c>
      <c r="E64" s="931">
        <v>0</v>
      </c>
      <c r="F64" s="932">
        <v>0</v>
      </c>
      <c r="G64" s="933">
        <v>0</v>
      </c>
      <c r="H64" s="933">
        <v>0</v>
      </c>
      <c r="I64" s="933">
        <v>0</v>
      </c>
      <c r="J64" s="933">
        <v>0</v>
      </c>
      <c r="K64" s="933">
        <v>0</v>
      </c>
      <c r="L64" s="933">
        <v>0</v>
      </c>
      <c r="M64" s="934">
        <v>0</v>
      </c>
      <c r="N64" s="935">
        <v>0</v>
      </c>
      <c r="O64" s="935">
        <v>0</v>
      </c>
      <c r="P64" s="912"/>
    </row>
    <row r="65" spans="1:16">
      <c r="A65" s="929" t="s">
        <v>3864</v>
      </c>
      <c r="B65" s="930">
        <v>3076</v>
      </c>
      <c r="C65" s="931">
        <v>0</v>
      </c>
      <c r="D65" s="931">
        <v>2284</v>
      </c>
      <c r="E65" s="931">
        <v>0</v>
      </c>
      <c r="F65" s="932">
        <v>0</v>
      </c>
      <c r="G65" s="933">
        <v>0</v>
      </c>
      <c r="H65" s="933">
        <v>0</v>
      </c>
      <c r="I65" s="933">
        <v>308</v>
      </c>
      <c r="J65" s="933">
        <v>0</v>
      </c>
      <c r="K65" s="933">
        <v>412</v>
      </c>
      <c r="L65" s="933">
        <v>72</v>
      </c>
      <c r="M65" s="934">
        <v>0.88441161643835597</v>
      </c>
      <c r="N65" s="935">
        <v>9.7435178082191792E-3</v>
      </c>
      <c r="O65" s="935">
        <v>2.2485041095890398E-3</v>
      </c>
      <c r="P65" s="912"/>
    </row>
    <row r="66" spans="1:16">
      <c r="A66" s="929" t="s">
        <v>3865</v>
      </c>
      <c r="B66" s="930">
        <v>0</v>
      </c>
      <c r="C66" s="931">
        <v>0</v>
      </c>
      <c r="D66" s="931">
        <v>0</v>
      </c>
      <c r="E66" s="931">
        <v>0</v>
      </c>
      <c r="F66" s="932">
        <v>0</v>
      </c>
      <c r="G66" s="933">
        <v>0</v>
      </c>
      <c r="H66" s="933">
        <v>0</v>
      </c>
      <c r="I66" s="933">
        <v>0</v>
      </c>
      <c r="J66" s="933">
        <v>0</v>
      </c>
      <c r="K66" s="933">
        <v>0</v>
      </c>
      <c r="L66" s="933">
        <v>0</v>
      </c>
      <c r="M66" s="934">
        <v>0</v>
      </c>
      <c r="N66" s="935">
        <v>0</v>
      </c>
      <c r="O66" s="935">
        <v>0</v>
      </c>
      <c r="P66" s="912"/>
    </row>
    <row r="67" spans="1:16">
      <c r="A67" s="929" t="s">
        <v>3866</v>
      </c>
      <c r="B67" s="930">
        <v>2892</v>
      </c>
      <c r="C67" s="931">
        <v>0</v>
      </c>
      <c r="D67" s="931">
        <v>1715</v>
      </c>
      <c r="E67" s="931">
        <v>1</v>
      </c>
      <c r="F67" s="932">
        <v>0</v>
      </c>
      <c r="G67" s="933">
        <v>0</v>
      </c>
      <c r="H67" s="933">
        <v>0</v>
      </c>
      <c r="I67" s="933">
        <v>289</v>
      </c>
      <c r="J67" s="933">
        <v>0</v>
      </c>
      <c r="K67" s="933">
        <v>804</v>
      </c>
      <c r="L67" s="933">
        <v>83</v>
      </c>
      <c r="M67" s="934">
        <v>1.49504350684932</v>
      </c>
      <c r="N67" s="935">
        <v>2.9604821917808201E-2</v>
      </c>
      <c r="O67" s="935">
        <v>4.4407232876712303E-3</v>
      </c>
      <c r="P67" s="912"/>
    </row>
    <row r="68" spans="1:16">
      <c r="A68" s="929" t="s">
        <v>3868</v>
      </c>
      <c r="B68" s="930">
        <v>0</v>
      </c>
      <c r="C68" s="931">
        <v>0</v>
      </c>
      <c r="D68" s="931">
        <v>0</v>
      </c>
      <c r="E68" s="931">
        <v>0</v>
      </c>
      <c r="F68" s="932">
        <v>0</v>
      </c>
      <c r="G68" s="933">
        <v>0</v>
      </c>
      <c r="H68" s="933">
        <v>0</v>
      </c>
      <c r="I68" s="933">
        <v>0</v>
      </c>
      <c r="J68" s="933">
        <v>0</v>
      </c>
      <c r="K68" s="933">
        <v>0</v>
      </c>
      <c r="L68" s="933">
        <v>0</v>
      </c>
      <c r="M68" s="934">
        <v>0</v>
      </c>
      <c r="N68" s="935">
        <v>0</v>
      </c>
      <c r="O68" s="935">
        <v>0</v>
      </c>
      <c r="P68" s="912"/>
    </row>
    <row r="69" spans="1:16">
      <c r="A69" s="929" t="s">
        <v>3869</v>
      </c>
      <c r="B69" s="930">
        <v>500</v>
      </c>
      <c r="C69" s="931">
        <v>7627</v>
      </c>
      <c r="D69" s="931">
        <v>0</v>
      </c>
      <c r="E69" s="931">
        <v>0</v>
      </c>
      <c r="F69" s="932">
        <v>0</v>
      </c>
      <c r="G69" s="933">
        <v>0</v>
      </c>
      <c r="H69" s="933">
        <v>0</v>
      </c>
      <c r="I69" s="933">
        <v>0</v>
      </c>
      <c r="J69" s="933">
        <v>0</v>
      </c>
      <c r="K69" s="933">
        <v>7799</v>
      </c>
      <c r="L69" s="933">
        <v>328</v>
      </c>
      <c r="M69" s="934">
        <v>17.948383561643801</v>
      </c>
      <c r="N69" s="935">
        <v>0.41024876712328801</v>
      </c>
      <c r="O69" s="935">
        <v>0.23931178082191801</v>
      </c>
      <c r="P69" s="912"/>
    </row>
    <row r="70" spans="1:16">
      <c r="A70" s="929" t="s">
        <v>3870</v>
      </c>
      <c r="B70" s="930">
        <v>0</v>
      </c>
      <c r="C70" s="931">
        <v>14</v>
      </c>
      <c r="D70" s="931">
        <v>0</v>
      </c>
      <c r="E70" s="931">
        <v>0</v>
      </c>
      <c r="F70" s="932">
        <v>0</v>
      </c>
      <c r="G70" s="933">
        <v>0</v>
      </c>
      <c r="H70" s="933">
        <v>0</v>
      </c>
      <c r="I70" s="933">
        <v>0</v>
      </c>
      <c r="J70" s="933">
        <v>0</v>
      </c>
      <c r="K70" s="933">
        <v>14</v>
      </c>
      <c r="L70" s="933">
        <v>0</v>
      </c>
      <c r="M70" s="934">
        <v>0.107704109589041</v>
      </c>
      <c r="N70" s="935">
        <v>1.9945205479452101E-3</v>
      </c>
      <c r="O70" s="935">
        <v>1.5342465753424701E-4</v>
      </c>
      <c r="P70" s="912"/>
    </row>
    <row r="71" spans="1:16">
      <c r="A71" s="929" t="s">
        <v>4270</v>
      </c>
      <c r="B71" s="930">
        <v>0</v>
      </c>
      <c r="C71" s="931">
        <v>0</v>
      </c>
      <c r="D71" s="931">
        <v>0</v>
      </c>
      <c r="E71" s="931">
        <v>0</v>
      </c>
      <c r="F71" s="932">
        <v>0</v>
      </c>
      <c r="G71" s="933">
        <v>0</v>
      </c>
      <c r="H71" s="933">
        <v>0</v>
      </c>
      <c r="I71" s="933">
        <v>0</v>
      </c>
      <c r="J71" s="933">
        <v>0</v>
      </c>
      <c r="K71" s="933">
        <v>0</v>
      </c>
      <c r="L71" s="933">
        <v>0</v>
      </c>
      <c r="M71" s="934">
        <v>0</v>
      </c>
      <c r="N71" s="935">
        <v>0</v>
      </c>
      <c r="O71" s="935">
        <v>0</v>
      </c>
      <c r="P71" s="912"/>
    </row>
    <row r="72" spans="1:16">
      <c r="A72" s="929" t="s">
        <v>3871</v>
      </c>
      <c r="B72" s="930">
        <v>0</v>
      </c>
      <c r="C72" s="931">
        <v>1</v>
      </c>
      <c r="D72" s="931">
        <v>0</v>
      </c>
      <c r="E72" s="931">
        <v>0</v>
      </c>
      <c r="F72" s="932">
        <v>0</v>
      </c>
      <c r="G72" s="933">
        <v>0</v>
      </c>
      <c r="H72" s="933">
        <v>0</v>
      </c>
      <c r="I72" s="933">
        <v>0</v>
      </c>
      <c r="J72" s="933">
        <v>0</v>
      </c>
      <c r="K72" s="933">
        <v>1</v>
      </c>
      <c r="L72" s="933">
        <v>0</v>
      </c>
      <c r="M72" s="934">
        <v>7.3424657534246597E-3</v>
      </c>
      <c r="N72" s="935">
        <v>4.1643835616438302E-5</v>
      </c>
      <c r="O72" s="935">
        <v>6.5753424657534203E-6</v>
      </c>
      <c r="P72" s="912"/>
    </row>
    <row r="73" spans="1:16">
      <c r="A73" s="929" t="s">
        <v>3872</v>
      </c>
      <c r="B73" s="930">
        <v>0</v>
      </c>
      <c r="C73" s="931">
        <v>32</v>
      </c>
      <c r="D73" s="931">
        <v>0</v>
      </c>
      <c r="E73" s="931">
        <v>0</v>
      </c>
      <c r="F73" s="932">
        <v>0</v>
      </c>
      <c r="G73" s="933">
        <v>0</v>
      </c>
      <c r="H73" s="933">
        <v>0</v>
      </c>
      <c r="I73" s="933">
        <v>0</v>
      </c>
      <c r="J73" s="933">
        <v>32</v>
      </c>
      <c r="K73" s="933">
        <v>0</v>
      </c>
      <c r="L73" s="933">
        <v>0</v>
      </c>
      <c r="M73" s="934">
        <v>0</v>
      </c>
      <c r="N73" s="935">
        <v>0</v>
      </c>
      <c r="O73" s="935">
        <v>0</v>
      </c>
      <c r="P73" s="912"/>
    </row>
    <row r="74" spans="1:16">
      <c r="A74" s="929" t="s">
        <v>3873</v>
      </c>
      <c r="B74" s="930">
        <v>0</v>
      </c>
      <c r="C74" s="931">
        <v>536</v>
      </c>
      <c r="D74" s="931">
        <v>0</v>
      </c>
      <c r="E74" s="931">
        <v>0</v>
      </c>
      <c r="F74" s="932">
        <v>0</v>
      </c>
      <c r="G74" s="933">
        <v>0</v>
      </c>
      <c r="H74" s="933">
        <v>0</v>
      </c>
      <c r="I74" s="933">
        <v>0</v>
      </c>
      <c r="J74" s="933">
        <v>536</v>
      </c>
      <c r="K74" s="933">
        <v>0</v>
      </c>
      <c r="L74" s="933">
        <v>0</v>
      </c>
      <c r="M74" s="934">
        <v>0</v>
      </c>
      <c r="N74" s="935">
        <v>0</v>
      </c>
      <c r="O74" s="935">
        <v>0</v>
      </c>
      <c r="P74" s="912"/>
    </row>
    <row r="75" spans="1:16">
      <c r="A75" s="929" t="s">
        <v>3874</v>
      </c>
      <c r="B75" s="930">
        <v>0</v>
      </c>
      <c r="C75" s="931">
        <v>346</v>
      </c>
      <c r="D75" s="931">
        <v>0</v>
      </c>
      <c r="E75" s="931">
        <v>3</v>
      </c>
      <c r="F75" s="932">
        <v>0</v>
      </c>
      <c r="G75" s="933">
        <v>0</v>
      </c>
      <c r="H75" s="933">
        <v>0</v>
      </c>
      <c r="I75" s="933">
        <v>0</v>
      </c>
      <c r="J75" s="933">
        <v>343</v>
      </c>
      <c r="K75" s="933">
        <v>0</v>
      </c>
      <c r="L75" s="933">
        <v>0</v>
      </c>
      <c r="M75" s="934">
        <v>0</v>
      </c>
      <c r="N75" s="935">
        <v>0</v>
      </c>
      <c r="O75" s="935">
        <v>0</v>
      </c>
      <c r="P75" s="912"/>
    </row>
    <row r="76" spans="1:16">
      <c r="A76" s="929" t="s">
        <v>4205</v>
      </c>
      <c r="B76" s="930">
        <v>0</v>
      </c>
      <c r="C76" s="931">
        <v>0</v>
      </c>
      <c r="D76" s="931">
        <v>0</v>
      </c>
      <c r="E76" s="931">
        <v>0</v>
      </c>
      <c r="F76" s="932">
        <v>0</v>
      </c>
      <c r="G76" s="933">
        <v>0</v>
      </c>
      <c r="H76" s="933">
        <v>0</v>
      </c>
      <c r="I76" s="933">
        <v>0</v>
      </c>
      <c r="J76" s="933">
        <v>0</v>
      </c>
      <c r="K76" s="933">
        <v>0</v>
      </c>
      <c r="L76" s="933">
        <v>0</v>
      </c>
      <c r="M76" s="934">
        <v>0</v>
      </c>
      <c r="N76" s="935">
        <v>0</v>
      </c>
      <c r="O76" s="935">
        <v>0</v>
      </c>
      <c r="P76" s="912"/>
    </row>
    <row r="77" spans="1:16">
      <c r="A77" s="924"/>
      <c r="B77" s="925"/>
      <c r="C77" s="926"/>
      <c r="D77" s="926"/>
      <c r="E77" s="926"/>
      <c r="F77" s="925"/>
      <c r="G77" s="926"/>
      <c r="H77" s="926"/>
      <c r="I77" s="926"/>
      <c r="J77" s="926"/>
      <c r="K77" s="926"/>
      <c r="L77" s="926"/>
      <c r="M77" s="927"/>
      <c r="N77" s="928"/>
      <c r="O77" s="928"/>
      <c r="P77" s="912"/>
    </row>
    <row r="78" spans="1:16">
      <c r="A78" s="917" t="s">
        <v>4271</v>
      </c>
      <c r="B78" s="918">
        <v>2195802</v>
      </c>
      <c r="C78" s="919">
        <v>0</v>
      </c>
      <c r="D78" s="919">
        <v>0</v>
      </c>
      <c r="E78" s="919">
        <v>0</v>
      </c>
      <c r="F78" s="920">
        <v>76584</v>
      </c>
      <c r="G78" s="921">
        <v>0</v>
      </c>
      <c r="H78" s="921">
        <v>1962987</v>
      </c>
      <c r="I78" s="921">
        <v>118103</v>
      </c>
      <c r="J78" s="921">
        <v>0</v>
      </c>
      <c r="K78" s="921">
        <v>38000</v>
      </c>
      <c r="L78" s="921">
        <v>0</v>
      </c>
      <c r="M78" s="922">
        <v>27.4849315068493</v>
      </c>
      <c r="N78" s="923">
        <v>0.109939726027397</v>
      </c>
      <c r="O78" s="923">
        <v>0.109939726027397</v>
      </c>
      <c r="P78" s="912"/>
    </row>
    <row r="79" spans="1:16">
      <c r="A79" s="929" t="s">
        <v>3876</v>
      </c>
      <c r="B79" s="930">
        <v>0</v>
      </c>
      <c r="C79" s="931">
        <v>0</v>
      </c>
      <c r="D79" s="931">
        <v>0</v>
      </c>
      <c r="E79" s="931">
        <v>0</v>
      </c>
      <c r="F79" s="932">
        <v>0</v>
      </c>
      <c r="G79" s="933">
        <v>0</v>
      </c>
      <c r="H79" s="933">
        <v>0</v>
      </c>
      <c r="I79" s="933">
        <v>0</v>
      </c>
      <c r="J79" s="933">
        <v>0</v>
      </c>
      <c r="K79" s="933">
        <v>0</v>
      </c>
      <c r="L79" s="933">
        <v>0</v>
      </c>
      <c r="M79" s="934">
        <v>0</v>
      </c>
      <c r="N79" s="935">
        <v>0</v>
      </c>
      <c r="O79" s="935">
        <v>0</v>
      </c>
      <c r="P79" s="912"/>
    </row>
    <row r="80" spans="1:16">
      <c r="A80" s="929" t="s">
        <v>3877</v>
      </c>
      <c r="B80" s="930">
        <v>2195802</v>
      </c>
      <c r="C80" s="931">
        <v>0</v>
      </c>
      <c r="D80" s="931">
        <v>0</v>
      </c>
      <c r="E80" s="931">
        <v>0</v>
      </c>
      <c r="F80" s="932">
        <v>76583.739130434595</v>
      </c>
      <c r="G80" s="933">
        <v>0</v>
      </c>
      <c r="H80" s="933">
        <v>1961278.2608695701</v>
      </c>
      <c r="I80" s="933">
        <v>118103</v>
      </c>
      <c r="J80" s="933">
        <v>0</v>
      </c>
      <c r="K80" s="933">
        <v>38000</v>
      </c>
      <c r="L80" s="933">
        <v>1837</v>
      </c>
      <c r="M80" s="934">
        <v>27.4849315068493</v>
      </c>
      <c r="N80" s="935">
        <v>0.109939726027397</v>
      </c>
      <c r="O80" s="935">
        <v>0.109939726027397</v>
      </c>
      <c r="P80" s="912"/>
    </row>
    <row r="81" spans="1:16">
      <c r="A81" s="924"/>
      <c r="B81" s="925"/>
      <c r="C81" s="926"/>
      <c r="D81" s="926"/>
      <c r="E81" s="926"/>
      <c r="F81" s="925"/>
      <c r="G81" s="926"/>
      <c r="H81" s="926"/>
      <c r="I81" s="926"/>
      <c r="J81" s="926"/>
      <c r="K81" s="926"/>
      <c r="L81" s="926"/>
      <c r="M81" s="927"/>
      <c r="N81" s="928"/>
      <c r="O81" s="928"/>
      <c r="P81" s="912"/>
    </row>
    <row r="82" spans="1:16">
      <c r="A82" s="917" t="s">
        <v>4206</v>
      </c>
      <c r="B82" s="918">
        <v>227647</v>
      </c>
      <c r="C82" s="919">
        <v>112161</v>
      </c>
      <c r="D82" s="919">
        <v>-20414</v>
      </c>
      <c r="E82" s="919">
        <v>302897</v>
      </c>
      <c r="F82" s="920">
        <v>0</v>
      </c>
      <c r="G82" s="921">
        <v>0</v>
      </c>
      <c r="H82" s="921">
        <v>1941</v>
      </c>
      <c r="I82" s="921">
        <v>0</v>
      </c>
      <c r="J82" s="921">
        <v>0</v>
      </c>
      <c r="K82" s="921">
        <v>55231</v>
      </c>
      <c r="L82" s="921">
        <v>0</v>
      </c>
      <c r="M82" s="922">
        <v>328.20257402739702</v>
      </c>
      <c r="N82" s="923">
        <v>0.11538437260274</v>
      </c>
      <c r="O82" s="923">
        <v>0.42177095890410998</v>
      </c>
      <c r="P82" s="912"/>
    </row>
    <row r="83" spans="1:16">
      <c r="A83" s="929" t="s">
        <v>4207</v>
      </c>
      <c r="B83" s="930">
        <v>0</v>
      </c>
      <c r="C83" s="931">
        <v>0</v>
      </c>
      <c r="D83" s="931">
        <v>0</v>
      </c>
      <c r="E83" s="931">
        <v>0</v>
      </c>
      <c r="F83" s="932">
        <v>0</v>
      </c>
      <c r="G83" s="933">
        <v>0</v>
      </c>
      <c r="H83" s="933">
        <v>0</v>
      </c>
      <c r="I83" s="933">
        <v>0</v>
      </c>
      <c r="J83" s="933">
        <v>0</v>
      </c>
      <c r="K83" s="933">
        <v>0</v>
      </c>
      <c r="L83" s="933">
        <v>0</v>
      </c>
      <c r="M83" s="934">
        <v>0</v>
      </c>
      <c r="N83" s="935">
        <v>0</v>
      </c>
      <c r="O83" s="935">
        <v>0</v>
      </c>
      <c r="P83" s="912"/>
    </row>
    <row r="84" spans="1:16">
      <c r="A84" s="929" t="s">
        <v>3879</v>
      </c>
      <c r="B84" s="930">
        <v>0</v>
      </c>
      <c r="C84" s="931">
        <v>373</v>
      </c>
      <c r="D84" s="931">
        <v>0</v>
      </c>
      <c r="E84" s="931">
        <v>1</v>
      </c>
      <c r="F84" s="932">
        <v>0</v>
      </c>
      <c r="G84" s="933">
        <v>0</v>
      </c>
      <c r="H84" s="933">
        <v>0</v>
      </c>
      <c r="I84" s="933">
        <v>0</v>
      </c>
      <c r="J84" s="933">
        <v>0</v>
      </c>
      <c r="K84" s="933">
        <v>359</v>
      </c>
      <c r="L84" s="933">
        <v>13</v>
      </c>
      <c r="M84" s="934">
        <v>2.5808657534246602</v>
      </c>
      <c r="N84" s="935">
        <v>2.36054794520548E-3</v>
      </c>
      <c r="O84" s="935">
        <v>0</v>
      </c>
      <c r="P84" s="912"/>
    </row>
    <row r="85" spans="1:16">
      <c r="A85" s="929" t="s">
        <v>3880</v>
      </c>
      <c r="B85" s="930">
        <v>0</v>
      </c>
      <c r="C85" s="931">
        <v>13</v>
      </c>
      <c r="D85" s="931">
        <v>0</v>
      </c>
      <c r="E85" s="931">
        <v>0</v>
      </c>
      <c r="F85" s="932">
        <v>0</v>
      </c>
      <c r="G85" s="933">
        <v>0</v>
      </c>
      <c r="H85" s="933">
        <v>0</v>
      </c>
      <c r="I85" s="933">
        <v>0</v>
      </c>
      <c r="J85" s="933">
        <v>0</v>
      </c>
      <c r="K85" s="933">
        <v>13</v>
      </c>
      <c r="L85" s="933">
        <v>0</v>
      </c>
      <c r="M85" s="934">
        <v>0.11397260273972599</v>
      </c>
      <c r="N85" s="935">
        <v>0</v>
      </c>
      <c r="O85" s="935">
        <v>0</v>
      </c>
      <c r="P85" s="912"/>
    </row>
    <row r="86" spans="1:16">
      <c r="A86" s="929" t="s">
        <v>3881</v>
      </c>
      <c r="B86" s="930">
        <v>0</v>
      </c>
      <c r="C86" s="931">
        <v>5</v>
      </c>
      <c r="D86" s="931">
        <v>0</v>
      </c>
      <c r="E86" s="931">
        <v>0</v>
      </c>
      <c r="F86" s="932">
        <v>0</v>
      </c>
      <c r="G86" s="933">
        <v>0</v>
      </c>
      <c r="H86" s="933">
        <v>0</v>
      </c>
      <c r="I86" s="933">
        <v>0</v>
      </c>
      <c r="J86" s="933">
        <v>0</v>
      </c>
      <c r="K86" s="933">
        <v>5</v>
      </c>
      <c r="L86" s="933">
        <v>0</v>
      </c>
      <c r="M86" s="934">
        <v>3.2876712328767099E-2</v>
      </c>
      <c r="N86" s="935">
        <v>0</v>
      </c>
      <c r="O86" s="935">
        <v>0</v>
      </c>
      <c r="P86" s="912"/>
    </row>
    <row r="87" spans="1:16">
      <c r="A87" s="929" t="s">
        <v>3882</v>
      </c>
      <c r="B87" s="930">
        <v>0</v>
      </c>
      <c r="C87" s="931">
        <v>55</v>
      </c>
      <c r="D87" s="931">
        <v>0</v>
      </c>
      <c r="E87" s="931">
        <v>0</v>
      </c>
      <c r="F87" s="932">
        <v>0</v>
      </c>
      <c r="G87" s="933">
        <v>0</v>
      </c>
      <c r="H87" s="933">
        <v>0</v>
      </c>
      <c r="I87" s="933">
        <v>0</v>
      </c>
      <c r="J87" s="933">
        <v>0</v>
      </c>
      <c r="K87" s="933">
        <v>54</v>
      </c>
      <c r="L87" s="933">
        <v>1</v>
      </c>
      <c r="M87" s="934">
        <v>0.368087671232877</v>
      </c>
      <c r="N87" s="935">
        <v>1.5386301369862999E-3</v>
      </c>
      <c r="O87" s="935">
        <v>0</v>
      </c>
      <c r="P87" s="912"/>
    </row>
    <row r="88" spans="1:16">
      <c r="A88" s="929" t="s">
        <v>3883</v>
      </c>
      <c r="B88" s="930">
        <v>0</v>
      </c>
      <c r="C88" s="931">
        <v>218</v>
      </c>
      <c r="D88" s="931">
        <v>0</v>
      </c>
      <c r="E88" s="931">
        <v>0</v>
      </c>
      <c r="F88" s="932">
        <v>0</v>
      </c>
      <c r="G88" s="933">
        <v>0</v>
      </c>
      <c r="H88" s="933">
        <v>0</v>
      </c>
      <c r="I88" s="933">
        <v>0</v>
      </c>
      <c r="J88" s="933">
        <v>0</v>
      </c>
      <c r="K88" s="933">
        <v>210</v>
      </c>
      <c r="L88" s="933">
        <v>8</v>
      </c>
      <c r="M88" s="934">
        <v>1.6293698630136999</v>
      </c>
      <c r="N88" s="935">
        <v>0</v>
      </c>
      <c r="O88" s="935">
        <v>0</v>
      </c>
      <c r="P88" s="912"/>
    </row>
    <row r="89" spans="1:16">
      <c r="A89" s="929" t="s">
        <v>3884</v>
      </c>
      <c r="B89" s="930">
        <v>0</v>
      </c>
      <c r="C89" s="931">
        <v>27</v>
      </c>
      <c r="D89" s="931">
        <v>0</v>
      </c>
      <c r="E89" s="931">
        <v>0</v>
      </c>
      <c r="F89" s="932">
        <v>0</v>
      </c>
      <c r="G89" s="933">
        <v>0</v>
      </c>
      <c r="H89" s="933">
        <v>0</v>
      </c>
      <c r="I89" s="933">
        <v>0</v>
      </c>
      <c r="J89" s="933">
        <v>0</v>
      </c>
      <c r="K89" s="933">
        <v>27</v>
      </c>
      <c r="L89" s="933">
        <v>0</v>
      </c>
      <c r="M89" s="934">
        <v>0.23197808219178101</v>
      </c>
      <c r="N89" s="935">
        <v>0</v>
      </c>
      <c r="O89" s="935">
        <v>5.9178082191780801E-5</v>
      </c>
      <c r="P89" s="912"/>
    </row>
    <row r="90" spans="1:16">
      <c r="A90" s="929" t="s">
        <v>4272</v>
      </c>
      <c r="B90" s="930">
        <v>0</v>
      </c>
      <c r="C90" s="931">
        <v>0</v>
      </c>
      <c r="D90" s="931">
        <v>0</v>
      </c>
      <c r="E90" s="931">
        <v>0</v>
      </c>
      <c r="F90" s="932">
        <v>0</v>
      </c>
      <c r="G90" s="933">
        <v>0</v>
      </c>
      <c r="H90" s="933">
        <v>0</v>
      </c>
      <c r="I90" s="933">
        <v>0</v>
      </c>
      <c r="J90" s="933">
        <v>0</v>
      </c>
      <c r="K90" s="933">
        <v>0</v>
      </c>
      <c r="L90" s="933">
        <v>0</v>
      </c>
      <c r="M90" s="934">
        <v>0</v>
      </c>
      <c r="N90" s="935">
        <v>0</v>
      </c>
      <c r="O90" s="935">
        <v>0</v>
      </c>
      <c r="P90" s="912"/>
    </row>
    <row r="91" spans="1:16">
      <c r="A91" s="929" t="s">
        <v>3885</v>
      </c>
      <c r="B91" s="930">
        <v>225547</v>
      </c>
      <c r="C91" s="931">
        <v>85307</v>
      </c>
      <c r="D91" s="931">
        <v>12.260869565216099</v>
      </c>
      <c r="E91" s="931">
        <v>104295</v>
      </c>
      <c r="F91" s="932">
        <v>0</v>
      </c>
      <c r="G91" s="933">
        <v>0</v>
      </c>
      <c r="H91" s="933">
        <v>206521.73913043499</v>
      </c>
      <c r="I91" s="933">
        <v>0</v>
      </c>
      <c r="J91" s="933">
        <v>0</v>
      </c>
      <c r="K91" s="933">
        <v>24</v>
      </c>
      <c r="L91" s="933">
        <v>1</v>
      </c>
      <c r="M91" s="934">
        <v>0.19729183561643801</v>
      </c>
      <c r="N91" s="935">
        <v>9.8893150684931496E-5</v>
      </c>
      <c r="O91" s="935">
        <v>0</v>
      </c>
      <c r="P91" s="912"/>
    </row>
    <row r="92" spans="1:16">
      <c r="A92" s="929" t="s">
        <v>3886</v>
      </c>
      <c r="B92" s="930">
        <v>190000</v>
      </c>
      <c r="C92" s="931">
        <v>1109</v>
      </c>
      <c r="D92" s="931">
        <v>-23402</v>
      </c>
      <c r="E92" s="931">
        <v>179588</v>
      </c>
      <c r="F92" s="932">
        <v>0</v>
      </c>
      <c r="G92" s="933">
        <v>0</v>
      </c>
      <c r="H92" s="933">
        <v>420</v>
      </c>
      <c r="I92" s="933">
        <v>0</v>
      </c>
      <c r="J92" s="933">
        <v>0</v>
      </c>
      <c r="K92" s="933">
        <v>33463</v>
      </c>
      <c r="L92" s="933">
        <v>1040</v>
      </c>
      <c r="M92" s="934">
        <v>292.64081095890401</v>
      </c>
      <c r="N92" s="935">
        <v>0</v>
      </c>
      <c r="O92" s="935">
        <v>0</v>
      </c>
      <c r="P92" s="912"/>
    </row>
    <row r="93" spans="1:16">
      <c r="A93" s="929" t="s">
        <v>3887</v>
      </c>
      <c r="B93" s="930">
        <v>0</v>
      </c>
      <c r="C93" s="931">
        <v>16</v>
      </c>
      <c r="D93" s="931">
        <v>0</v>
      </c>
      <c r="E93" s="931">
        <v>0</v>
      </c>
      <c r="F93" s="932">
        <v>0</v>
      </c>
      <c r="G93" s="933">
        <v>0</v>
      </c>
      <c r="H93" s="933">
        <v>0</v>
      </c>
      <c r="I93" s="933">
        <v>0</v>
      </c>
      <c r="J93" s="933">
        <v>0</v>
      </c>
      <c r="K93" s="933">
        <v>16</v>
      </c>
      <c r="L93" s="933">
        <v>0</v>
      </c>
      <c r="M93" s="934">
        <v>9.4334246575342506E-2</v>
      </c>
      <c r="N93" s="935">
        <v>0</v>
      </c>
      <c r="O93" s="935">
        <v>3.5068493150684897E-5</v>
      </c>
      <c r="P93" s="912"/>
    </row>
    <row r="94" spans="1:16">
      <c r="A94" s="929" t="s">
        <v>3888</v>
      </c>
      <c r="B94" s="930">
        <v>80375</v>
      </c>
      <c r="C94" s="931">
        <v>0</v>
      </c>
      <c r="D94" s="931">
        <v>-12034.494845360799</v>
      </c>
      <c r="E94" s="931">
        <v>0</v>
      </c>
      <c r="F94" s="932">
        <v>18193</v>
      </c>
      <c r="G94" s="933">
        <v>0</v>
      </c>
      <c r="H94" s="933">
        <v>67216.494845360794</v>
      </c>
      <c r="I94" s="933">
        <v>0</v>
      </c>
      <c r="J94" s="933">
        <v>7000</v>
      </c>
      <c r="K94" s="933">
        <v>0</v>
      </c>
      <c r="L94" s="933">
        <v>0</v>
      </c>
      <c r="M94" s="934">
        <v>0</v>
      </c>
      <c r="N94" s="935">
        <v>0</v>
      </c>
      <c r="O94" s="935">
        <v>0</v>
      </c>
      <c r="P94" s="912"/>
    </row>
    <row r="95" spans="1:16">
      <c r="A95" s="929" t="s">
        <v>3889</v>
      </c>
      <c r="B95" s="930">
        <v>0</v>
      </c>
      <c r="C95" s="931">
        <v>2597</v>
      </c>
      <c r="D95" s="931">
        <v>500</v>
      </c>
      <c r="E95" s="931">
        <v>188</v>
      </c>
      <c r="F95" s="932">
        <v>0</v>
      </c>
      <c r="G95" s="933">
        <v>0</v>
      </c>
      <c r="H95" s="933">
        <v>0</v>
      </c>
      <c r="I95" s="933">
        <v>0</v>
      </c>
      <c r="J95" s="933">
        <v>0</v>
      </c>
      <c r="K95" s="933">
        <v>1815</v>
      </c>
      <c r="L95" s="933">
        <v>94</v>
      </c>
      <c r="M95" s="934">
        <v>16.3499178082192</v>
      </c>
      <c r="N95" s="935">
        <v>0.11138630136986299</v>
      </c>
      <c r="O95" s="935">
        <v>0.42167671232876702</v>
      </c>
      <c r="P95" s="912"/>
    </row>
    <row r="96" spans="1:16">
      <c r="A96" s="929" t="s">
        <v>3890</v>
      </c>
      <c r="B96" s="930">
        <v>2100</v>
      </c>
      <c r="C96" s="931">
        <v>22345</v>
      </c>
      <c r="D96" s="931">
        <v>4511</v>
      </c>
      <c r="E96" s="931">
        <v>3209</v>
      </c>
      <c r="F96" s="932">
        <v>0</v>
      </c>
      <c r="G96" s="933">
        <v>0</v>
      </c>
      <c r="H96" s="933">
        <v>0</v>
      </c>
      <c r="I96" s="933">
        <v>0</v>
      </c>
      <c r="J96" s="933">
        <v>0</v>
      </c>
      <c r="K96" s="933">
        <v>16335</v>
      </c>
      <c r="L96" s="933">
        <v>390</v>
      </c>
      <c r="M96" s="934">
        <v>13.963068493150701</v>
      </c>
      <c r="N96" s="935">
        <v>0</v>
      </c>
      <c r="O96" s="935">
        <v>0</v>
      </c>
      <c r="P96" s="912"/>
    </row>
    <row r="97" spans="1:16">
      <c r="A97" s="924"/>
      <c r="B97" s="925"/>
      <c r="C97" s="926"/>
      <c r="D97" s="926"/>
      <c r="E97" s="926"/>
      <c r="F97" s="925"/>
      <c r="G97" s="926"/>
      <c r="H97" s="926"/>
      <c r="I97" s="926"/>
      <c r="J97" s="926"/>
      <c r="K97" s="926"/>
      <c r="L97" s="926"/>
      <c r="M97" s="927"/>
      <c r="N97" s="928"/>
      <c r="O97" s="928"/>
      <c r="P97" s="912"/>
    </row>
    <row r="98" spans="1:16">
      <c r="A98" s="917" t="s">
        <v>4208</v>
      </c>
      <c r="B98" s="918">
        <v>0</v>
      </c>
      <c r="C98" s="919">
        <v>12873</v>
      </c>
      <c r="D98" s="919">
        <v>800</v>
      </c>
      <c r="E98" s="919">
        <v>227</v>
      </c>
      <c r="F98" s="920">
        <v>119</v>
      </c>
      <c r="G98" s="921">
        <v>0</v>
      </c>
      <c r="H98" s="921">
        <v>0</v>
      </c>
      <c r="I98" s="921">
        <v>0</v>
      </c>
      <c r="J98" s="921">
        <v>0</v>
      </c>
      <c r="K98" s="921">
        <v>11373</v>
      </c>
      <c r="L98" s="921">
        <v>0</v>
      </c>
      <c r="M98" s="922">
        <v>81.369371770615302</v>
      </c>
      <c r="N98" s="923">
        <v>5.8615695245278596</v>
      </c>
      <c r="O98" s="923">
        <v>0.63018148768173698</v>
      </c>
      <c r="P98" s="912"/>
    </row>
    <row r="99" spans="1:16">
      <c r="A99" s="929" t="s">
        <v>3892</v>
      </c>
      <c r="B99" s="930">
        <v>0</v>
      </c>
      <c r="C99" s="931">
        <v>1449</v>
      </c>
      <c r="D99" s="931">
        <v>0</v>
      </c>
      <c r="E99" s="931">
        <v>19</v>
      </c>
      <c r="F99" s="932">
        <v>0</v>
      </c>
      <c r="G99" s="933">
        <v>0</v>
      </c>
      <c r="H99" s="933">
        <v>0</v>
      </c>
      <c r="I99" s="933">
        <v>0</v>
      </c>
      <c r="J99" s="933">
        <v>0</v>
      </c>
      <c r="K99" s="933">
        <v>1391</v>
      </c>
      <c r="L99" s="933">
        <v>39</v>
      </c>
      <c r="M99" s="934">
        <v>9.6341041095890407</v>
      </c>
      <c r="N99" s="935">
        <v>0.658533698630137</v>
      </c>
      <c r="O99" s="935">
        <v>4.8780273972602699E-2</v>
      </c>
      <c r="P99" s="912"/>
    </row>
    <row r="100" spans="1:16">
      <c r="A100" s="929" t="s">
        <v>3893</v>
      </c>
      <c r="B100" s="930">
        <v>0</v>
      </c>
      <c r="C100" s="931">
        <v>898</v>
      </c>
      <c r="D100" s="931">
        <v>0</v>
      </c>
      <c r="E100" s="931">
        <v>7</v>
      </c>
      <c r="F100" s="932">
        <v>0</v>
      </c>
      <c r="G100" s="933">
        <v>0</v>
      </c>
      <c r="H100" s="933">
        <v>0</v>
      </c>
      <c r="I100" s="933">
        <v>0</v>
      </c>
      <c r="J100" s="933">
        <v>0</v>
      </c>
      <c r="K100" s="933">
        <v>860</v>
      </c>
      <c r="L100" s="933">
        <v>31</v>
      </c>
      <c r="M100" s="934">
        <v>5.93753424657534</v>
      </c>
      <c r="N100" s="935">
        <v>0.47311780821917798</v>
      </c>
      <c r="O100" s="935">
        <v>3.3928767123287698E-2</v>
      </c>
      <c r="P100" s="912"/>
    </row>
    <row r="101" spans="1:16">
      <c r="A101" s="929" t="s">
        <v>3894</v>
      </c>
      <c r="B101" s="930">
        <v>0</v>
      </c>
      <c r="C101" s="931">
        <v>412</v>
      </c>
      <c r="D101" s="931">
        <v>0</v>
      </c>
      <c r="E101" s="931">
        <v>0</v>
      </c>
      <c r="F101" s="932">
        <v>0</v>
      </c>
      <c r="G101" s="933">
        <v>0</v>
      </c>
      <c r="H101" s="933">
        <v>0</v>
      </c>
      <c r="I101" s="933">
        <v>0</v>
      </c>
      <c r="J101" s="933">
        <v>0</v>
      </c>
      <c r="K101" s="933">
        <v>397</v>
      </c>
      <c r="L101" s="933">
        <v>15</v>
      </c>
      <c r="M101" s="934">
        <v>2.9845698630137001</v>
      </c>
      <c r="N101" s="935">
        <v>0.18098849315068499</v>
      </c>
      <c r="O101" s="935">
        <v>4.6987397260273997E-2</v>
      </c>
      <c r="P101" s="912"/>
    </row>
    <row r="102" spans="1:16">
      <c r="A102" s="929" t="s">
        <v>3895</v>
      </c>
      <c r="B102" s="930">
        <v>0</v>
      </c>
      <c r="C102" s="931">
        <v>2447</v>
      </c>
      <c r="D102" s="931">
        <v>0</v>
      </c>
      <c r="E102" s="931">
        <v>15</v>
      </c>
      <c r="F102" s="932">
        <v>118.668941979522</v>
      </c>
      <c r="G102" s="933">
        <v>0</v>
      </c>
      <c r="H102" s="933">
        <v>0</v>
      </c>
      <c r="I102" s="933">
        <v>0</v>
      </c>
      <c r="J102" s="933">
        <v>0</v>
      </c>
      <c r="K102" s="933">
        <v>2233.3310580204802</v>
      </c>
      <c r="L102" s="933">
        <v>80</v>
      </c>
      <c r="M102" s="934">
        <v>16.0555087568376</v>
      </c>
      <c r="N102" s="935">
        <v>1.2286380176726399</v>
      </c>
      <c r="O102" s="935">
        <v>6.3634638365515001E-2</v>
      </c>
      <c r="P102" s="912"/>
    </row>
    <row r="103" spans="1:16">
      <c r="A103" s="929" t="s">
        <v>3896</v>
      </c>
      <c r="B103" s="930">
        <v>0</v>
      </c>
      <c r="C103" s="931">
        <v>3940</v>
      </c>
      <c r="D103" s="931">
        <v>0</v>
      </c>
      <c r="E103" s="931">
        <v>0</v>
      </c>
      <c r="F103" s="932">
        <v>0</v>
      </c>
      <c r="G103" s="933">
        <v>0</v>
      </c>
      <c r="H103" s="933">
        <v>0</v>
      </c>
      <c r="I103" s="933">
        <v>0</v>
      </c>
      <c r="J103" s="933">
        <v>0</v>
      </c>
      <c r="K103" s="933">
        <v>3804</v>
      </c>
      <c r="L103" s="933">
        <v>136</v>
      </c>
      <c r="M103" s="934">
        <v>26.930235616438399</v>
      </c>
      <c r="N103" s="935">
        <v>1.8509326027397299</v>
      </c>
      <c r="O103" s="935">
        <v>0.15007561643835601</v>
      </c>
      <c r="P103" s="912"/>
    </row>
    <row r="104" spans="1:16">
      <c r="A104" s="929" t="s">
        <v>3897</v>
      </c>
      <c r="B104" s="930">
        <v>0</v>
      </c>
      <c r="C104" s="931">
        <v>0</v>
      </c>
      <c r="D104" s="931">
        <v>0</v>
      </c>
      <c r="E104" s="931">
        <v>0</v>
      </c>
      <c r="F104" s="932">
        <v>0</v>
      </c>
      <c r="G104" s="933">
        <v>0</v>
      </c>
      <c r="H104" s="933">
        <v>0</v>
      </c>
      <c r="I104" s="933">
        <v>0</v>
      </c>
      <c r="J104" s="933">
        <v>0</v>
      </c>
      <c r="K104" s="933">
        <v>0</v>
      </c>
      <c r="L104" s="933">
        <v>0</v>
      </c>
      <c r="M104" s="934">
        <v>0</v>
      </c>
      <c r="N104" s="935">
        <v>0</v>
      </c>
      <c r="O104" s="935">
        <v>0</v>
      </c>
      <c r="P104" s="912"/>
    </row>
    <row r="105" spans="1:16">
      <c r="A105" s="929" t="s">
        <v>3898</v>
      </c>
      <c r="B105" s="930">
        <v>0</v>
      </c>
      <c r="C105" s="931">
        <v>25</v>
      </c>
      <c r="D105" s="931">
        <v>0</v>
      </c>
      <c r="E105" s="931">
        <v>0</v>
      </c>
      <c r="F105" s="932">
        <v>0</v>
      </c>
      <c r="G105" s="933">
        <v>0</v>
      </c>
      <c r="H105" s="933">
        <v>0</v>
      </c>
      <c r="I105" s="933">
        <v>0</v>
      </c>
      <c r="J105" s="933">
        <v>0</v>
      </c>
      <c r="K105" s="933">
        <v>25</v>
      </c>
      <c r="L105" s="933">
        <v>0</v>
      </c>
      <c r="M105" s="934">
        <v>0.16767123287671201</v>
      </c>
      <c r="N105" s="935">
        <v>1.12876712328767E-2</v>
      </c>
      <c r="O105" s="935">
        <v>9.8630136986301411E-4</v>
      </c>
      <c r="P105" s="912"/>
    </row>
    <row r="106" spans="1:16">
      <c r="A106" s="929" t="s">
        <v>3899</v>
      </c>
      <c r="B106" s="930">
        <v>0</v>
      </c>
      <c r="C106" s="931">
        <v>0</v>
      </c>
      <c r="D106" s="931">
        <v>0</v>
      </c>
      <c r="E106" s="931">
        <v>0</v>
      </c>
      <c r="F106" s="932">
        <v>0</v>
      </c>
      <c r="G106" s="933">
        <v>0</v>
      </c>
      <c r="H106" s="933">
        <v>0</v>
      </c>
      <c r="I106" s="933">
        <v>0</v>
      </c>
      <c r="J106" s="933">
        <v>0</v>
      </c>
      <c r="K106" s="933">
        <v>0</v>
      </c>
      <c r="L106" s="933">
        <v>0</v>
      </c>
      <c r="M106" s="934">
        <v>0</v>
      </c>
      <c r="N106" s="935">
        <v>0</v>
      </c>
      <c r="O106" s="935">
        <v>0</v>
      </c>
      <c r="P106" s="912"/>
    </row>
    <row r="107" spans="1:16">
      <c r="A107" s="929" t="s">
        <v>3901</v>
      </c>
      <c r="B107" s="930">
        <v>0</v>
      </c>
      <c r="C107" s="931">
        <v>3603</v>
      </c>
      <c r="D107" s="931">
        <v>800</v>
      </c>
      <c r="E107" s="931">
        <v>186</v>
      </c>
      <c r="F107" s="932">
        <v>0</v>
      </c>
      <c r="G107" s="933">
        <v>0</v>
      </c>
      <c r="H107" s="933">
        <v>0</v>
      </c>
      <c r="I107" s="933">
        <v>0</v>
      </c>
      <c r="J107" s="933">
        <v>0</v>
      </c>
      <c r="K107" s="933">
        <v>2567.0000000107402</v>
      </c>
      <c r="L107" s="933">
        <v>50</v>
      </c>
      <c r="M107" s="934">
        <v>18.9043726028188</v>
      </c>
      <c r="N107" s="935">
        <v>1.4122016438415199</v>
      </c>
      <c r="O107" s="935">
        <v>0.27568876712444101</v>
      </c>
      <c r="P107" s="912"/>
    </row>
    <row r="108" spans="1:16">
      <c r="A108" s="929" t="s">
        <v>3902</v>
      </c>
      <c r="B108" s="930">
        <v>0</v>
      </c>
      <c r="C108" s="931">
        <v>99</v>
      </c>
      <c r="D108" s="931">
        <v>0</v>
      </c>
      <c r="E108" s="931">
        <v>0</v>
      </c>
      <c r="F108" s="932">
        <v>0</v>
      </c>
      <c r="G108" s="933">
        <v>0</v>
      </c>
      <c r="H108" s="933">
        <v>0</v>
      </c>
      <c r="I108" s="933">
        <v>0</v>
      </c>
      <c r="J108" s="933">
        <v>0</v>
      </c>
      <c r="K108" s="933">
        <v>96</v>
      </c>
      <c r="L108" s="933">
        <v>3</v>
      </c>
      <c r="M108" s="934">
        <v>0.755375342465753</v>
      </c>
      <c r="N108" s="935">
        <v>4.58695890410959E-2</v>
      </c>
      <c r="O108" s="935">
        <v>1.00997260273973E-2</v>
      </c>
      <c r="P108" s="912"/>
    </row>
    <row r="109" spans="1:16">
      <c r="A109" s="929" t="s">
        <v>3903</v>
      </c>
      <c r="B109" s="930">
        <v>0</v>
      </c>
      <c r="C109" s="931">
        <v>0</v>
      </c>
      <c r="D109" s="931">
        <v>0</v>
      </c>
      <c r="E109" s="931">
        <v>0</v>
      </c>
      <c r="F109" s="932">
        <v>0</v>
      </c>
      <c r="G109" s="933">
        <v>0</v>
      </c>
      <c r="H109" s="933">
        <v>0</v>
      </c>
      <c r="I109" s="933">
        <v>0</v>
      </c>
      <c r="J109" s="933">
        <v>0</v>
      </c>
      <c r="K109" s="933">
        <v>0</v>
      </c>
      <c r="L109" s="933">
        <v>0</v>
      </c>
      <c r="M109" s="934">
        <v>0</v>
      </c>
      <c r="N109" s="935">
        <v>0</v>
      </c>
      <c r="O109" s="935">
        <v>0</v>
      </c>
      <c r="P109" s="912"/>
    </row>
    <row r="110" spans="1:16">
      <c r="A110" s="924"/>
      <c r="B110" s="925"/>
      <c r="C110" s="926"/>
      <c r="D110" s="926"/>
      <c r="E110" s="926"/>
      <c r="F110" s="925"/>
      <c r="G110" s="926"/>
      <c r="H110" s="926"/>
      <c r="I110" s="926"/>
      <c r="J110" s="926"/>
      <c r="K110" s="926"/>
      <c r="L110" s="926"/>
      <c r="M110" s="927"/>
      <c r="N110" s="928"/>
      <c r="O110" s="928"/>
      <c r="P110" s="912"/>
    </row>
    <row r="111" spans="1:16">
      <c r="A111" s="917" t="s">
        <v>4209</v>
      </c>
      <c r="B111" s="918">
        <v>0</v>
      </c>
      <c r="C111" s="919">
        <v>898</v>
      </c>
      <c r="D111" s="919">
        <v>0</v>
      </c>
      <c r="E111" s="919">
        <v>4</v>
      </c>
      <c r="F111" s="920">
        <v>0</v>
      </c>
      <c r="G111" s="921">
        <v>0</v>
      </c>
      <c r="H111" s="921">
        <v>0</v>
      </c>
      <c r="I111" s="921">
        <v>1</v>
      </c>
      <c r="J111" s="921">
        <v>0</v>
      </c>
      <c r="K111" s="921">
        <v>863</v>
      </c>
      <c r="L111" s="921">
        <v>0</v>
      </c>
      <c r="M111" s="922">
        <v>10.9413683287671</v>
      </c>
      <c r="N111" s="923">
        <v>0.320957019178082</v>
      </c>
      <c r="O111" s="923">
        <v>0.93920359452054802</v>
      </c>
      <c r="P111" s="912"/>
    </row>
    <row r="112" spans="1:16">
      <c r="A112" s="929" t="s">
        <v>3905</v>
      </c>
      <c r="B112" s="930">
        <v>0</v>
      </c>
      <c r="C112" s="931">
        <v>0</v>
      </c>
      <c r="D112" s="931">
        <v>0</v>
      </c>
      <c r="E112" s="931">
        <v>0</v>
      </c>
      <c r="F112" s="932">
        <v>0</v>
      </c>
      <c r="G112" s="933">
        <v>0</v>
      </c>
      <c r="H112" s="933">
        <v>0</v>
      </c>
      <c r="I112" s="933">
        <v>0</v>
      </c>
      <c r="J112" s="933">
        <v>0</v>
      </c>
      <c r="K112" s="933">
        <v>0</v>
      </c>
      <c r="L112" s="933">
        <v>0</v>
      </c>
      <c r="M112" s="934">
        <v>0</v>
      </c>
      <c r="N112" s="935">
        <v>0</v>
      </c>
      <c r="O112" s="935">
        <v>0</v>
      </c>
      <c r="P112" s="912"/>
    </row>
    <row r="113" spans="1:16">
      <c r="A113" s="929" t="s">
        <v>3906</v>
      </c>
      <c r="B113" s="930">
        <v>0</v>
      </c>
      <c r="C113" s="931">
        <v>1</v>
      </c>
      <c r="D113" s="931">
        <v>0</v>
      </c>
      <c r="E113" s="931">
        <v>0</v>
      </c>
      <c r="F113" s="932">
        <v>0</v>
      </c>
      <c r="G113" s="933">
        <v>0</v>
      </c>
      <c r="H113" s="933">
        <v>0</v>
      </c>
      <c r="I113" s="933">
        <v>0</v>
      </c>
      <c r="J113" s="933">
        <v>0</v>
      </c>
      <c r="K113" s="933">
        <v>1</v>
      </c>
      <c r="L113" s="933">
        <v>0</v>
      </c>
      <c r="M113" s="934">
        <v>3.9254794520547902E-3</v>
      </c>
      <c r="N113" s="935">
        <v>1.1441095890411E-4</v>
      </c>
      <c r="O113" s="935">
        <v>3.0772602739726E-4</v>
      </c>
      <c r="P113" s="912"/>
    </row>
    <row r="114" spans="1:16">
      <c r="A114" s="929" t="s">
        <v>3907</v>
      </c>
      <c r="B114" s="930">
        <v>0</v>
      </c>
      <c r="C114" s="931">
        <v>0</v>
      </c>
      <c r="D114" s="931">
        <v>0</v>
      </c>
      <c r="E114" s="931">
        <v>0</v>
      </c>
      <c r="F114" s="932">
        <v>0</v>
      </c>
      <c r="G114" s="933">
        <v>0</v>
      </c>
      <c r="H114" s="933">
        <v>0</v>
      </c>
      <c r="I114" s="933">
        <v>0</v>
      </c>
      <c r="J114" s="933">
        <v>0</v>
      </c>
      <c r="K114" s="933">
        <v>0</v>
      </c>
      <c r="L114" s="933">
        <v>0</v>
      </c>
      <c r="M114" s="934">
        <v>0</v>
      </c>
      <c r="N114" s="935">
        <v>0</v>
      </c>
      <c r="O114" s="935">
        <v>0</v>
      </c>
      <c r="P114" s="912"/>
    </row>
    <row r="115" spans="1:16">
      <c r="A115" s="929" t="s">
        <v>3908</v>
      </c>
      <c r="B115" s="930">
        <v>0</v>
      </c>
      <c r="C115" s="931">
        <v>2</v>
      </c>
      <c r="D115" s="931">
        <v>0</v>
      </c>
      <c r="E115" s="931">
        <v>0</v>
      </c>
      <c r="F115" s="932">
        <v>0</v>
      </c>
      <c r="G115" s="933">
        <v>0</v>
      </c>
      <c r="H115" s="933">
        <v>0</v>
      </c>
      <c r="I115" s="933">
        <v>0</v>
      </c>
      <c r="J115" s="933">
        <v>0</v>
      </c>
      <c r="K115" s="933">
        <v>2</v>
      </c>
      <c r="L115" s="933">
        <v>0</v>
      </c>
      <c r="M115" s="934">
        <v>1.1897863013698599E-2</v>
      </c>
      <c r="N115" s="935">
        <v>2.5880547945205502E-4</v>
      </c>
      <c r="O115" s="935">
        <v>1.1178958904109601E-3</v>
      </c>
      <c r="P115" s="912"/>
    </row>
    <row r="116" spans="1:16">
      <c r="A116" s="929" t="s">
        <v>3909</v>
      </c>
      <c r="B116" s="930">
        <v>0</v>
      </c>
      <c r="C116" s="931">
        <v>38</v>
      </c>
      <c r="D116" s="931">
        <v>0</v>
      </c>
      <c r="E116" s="931">
        <v>0</v>
      </c>
      <c r="F116" s="932">
        <v>0</v>
      </c>
      <c r="G116" s="933">
        <v>0</v>
      </c>
      <c r="H116" s="933">
        <v>0</v>
      </c>
      <c r="I116" s="933">
        <v>1</v>
      </c>
      <c r="J116" s="933">
        <v>0</v>
      </c>
      <c r="K116" s="933">
        <v>36</v>
      </c>
      <c r="L116" s="933">
        <v>1</v>
      </c>
      <c r="M116" s="934">
        <v>0.24289841095890399</v>
      </c>
      <c r="N116" s="935">
        <v>8.5342684931506794E-3</v>
      </c>
      <c r="O116" s="935">
        <v>1.9694465753424699E-2</v>
      </c>
      <c r="P116" s="912"/>
    </row>
    <row r="117" spans="1:16">
      <c r="A117" s="929" t="s">
        <v>3910</v>
      </c>
      <c r="B117" s="930">
        <v>0</v>
      </c>
      <c r="C117" s="931">
        <v>2</v>
      </c>
      <c r="D117" s="931">
        <v>0</v>
      </c>
      <c r="E117" s="931">
        <v>0</v>
      </c>
      <c r="F117" s="932">
        <v>0</v>
      </c>
      <c r="G117" s="933">
        <v>0</v>
      </c>
      <c r="H117" s="933">
        <v>0</v>
      </c>
      <c r="I117" s="933">
        <v>0</v>
      </c>
      <c r="J117" s="933">
        <v>0</v>
      </c>
      <c r="K117" s="933">
        <v>2</v>
      </c>
      <c r="L117" s="933">
        <v>0</v>
      </c>
      <c r="M117" s="934">
        <v>1.36504109589041E-2</v>
      </c>
      <c r="N117" s="935">
        <v>3.1758904109588999E-4</v>
      </c>
      <c r="O117" s="935">
        <v>1.2841643835616401E-3</v>
      </c>
      <c r="P117" s="912"/>
    </row>
    <row r="118" spans="1:16">
      <c r="A118" s="929" t="s">
        <v>3911</v>
      </c>
      <c r="B118" s="930">
        <v>0</v>
      </c>
      <c r="C118" s="931">
        <v>0</v>
      </c>
      <c r="D118" s="931">
        <v>0</v>
      </c>
      <c r="E118" s="931">
        <v>0</v>
      </c>
      <c r="F118" s="932">
        <v>0</v>
      </c>
      <c r="G118" s="933">
        <v>0</v>
      </c>
      <c r="H118" s="933">
        <v>0</v>
      </c>
      <c r="I118" s="933">
        <v>0</v>
      </c>
      <c r="J118" s="933">
        <v>0</v>
      </c>
      <c r="K118" s="933">
        <v>0</v>
      </c>
      <c r="L118" s="933">
        <v>0</v>
      </c>
      <c r="M118" s="934">
        <v>0</v>
      </c>
      <c r="N118" s="935">
        <v>0</v>
      </c>
      <c r="O118" s="935">
        <v>0</v>
      </c>
      <c r="P118" s="912"/>
    </row>
    <row r="119" spans="1:16">
      <c r="A119" s="929" t="s">
        <v>3912</v>
      </c>
      <c r="B119" s="930">
        <v>0</v>
      </c>
      <c r="C119" s="931">
        <v>28</v>
      </c>
      <c r="D119" s="931">
        <v>0</v>
      </c>
      <c r="E119" s="931">
        <v>0</v>
      </c>
      <c r="F119" s="932">
        <v>0</v>
      </c>
      <c r="G119" s="933">
        <v>0</v>
      </c>
      <c r="H119" s="933">
        <v>0</v>
      </c>
      <c r="I119" s="933">
        <v>0</v>
      </c>
      <c r="J119" s="933">
        <v>0</v>
      </c>
      <c r="K119" s="933">
        <v>26</v>
      </c>
      <c r="L119" s="933">
        <v>2</v>
      </c>
      <c r="M119" s="934">
        <v>0</v>
      </c>
      <c r="N119" s="935">
        <v>0</v>
      </c>
      <c r="O119" s="935">
        <v>0</v>
      </c>
      <c r="P119" s="912"/>
    </row>
    <row r="120" spans="1:16">
      <c r="A120" s="929" t="s">
        <v>3913</v>
      </c>
      <c r="B120" s="930">
        <v>0</v>
      </c>
      <c r="C120" s="931">
        <v>0</v>
      </c>
      <c r="D120" s="931">
        <v>0</v>
      </c>
      <c r="E120" s="931">
        <v>0</v>
      </c>
      <c r="F120" s="932">
        <v>0</v>
      </c>
      <c r="G120" s="933">
        <v>0</v>
      </c>
      <c r="H120" s="933">
        <v>0</v>
      </c>
      <c r="I120" s="933">
        <v>0</v>
      </c>
      <c r="J120" s="933">
        <v>0</v>
      </c>
      <c r="K120" s="933">
        <v>0</v>
      </c>
      <c r="L120" s="933">
        <v>0</v>
      </c>
      <c r="M120" s="934">
        <v>0</v>
      </c>
      <c r="N120" s="935">
        <v>0</v>
      </c>
      <c r="O120" s="935">
        <v>0</v>
      </c>
      <c r="P120" s="912"/>
    </row>
    <row r="121" spans="1:16">
      <c r="A121" s="929" t="s">
        <v>3914</v>
      </c>
      <c r="B121" s="930">
        <v>0</v>
      </c>
      <c r="C121" s="931">
        <v>3</v>
      </c>
      <c r="D121" s="931">
        <v>0</v>
      </c>
      <c r="E121" s="931">
        <v>0</v>
      </c>
      <c r="F121" s="932">
        <v>0</v>
      </c>
      <c r="G121" s="933">
        <v>0</v>
      </c>
      <c r="H121" s="933">
        <v>0</v>
      </c>
      <c r="I121" s="933">
        <v>0</v>
      </c>
      <c r="J121" s="933">
        <v>0</v>
      </c>
      <c r="K121" s="933">
        <v>3</v>
      </c>
      <c r="L121" s="933">
        <v>0</v>
      </c>
      <c r="M121" s="934">
        <v>2.0623561643835601E-2</v>
      </c>
      <c r="N121" s="935">
        <v>3.6098630136986297E-4</v>
      </c>
      <c r="O121" s="935">
        <v>1.99430136986301E-3</v>
      </c>
      <c r="P121" s="912"/>
    </row>
    <row r="122" spans="1:16">
      <c r="A122" s="929" t="s">
        <v>3915</v>
      </c>
      <c r="B122" s="930">
        <v>0</v>
      </c>
      <c r="C122" s="931">
        <v>381</v>
      </c>
      <c r="D122" s="931">
        <v>0</v>
      </c>
      <c r="E122" s="931">
        <v>0</v>
      </c>
      <c r="F122" s="932">
        <v>0</v>
      </c>
      <c r="G122" s="933">
        <v>0</v>
      </c>
      <c r="H122" s="933">
        <v>0</v>
      </c>
      <c r="I122" s="933">
        <v>0</v>
      </c>
      <c r="J122" s="933">
        <v>0</v>
      </c>
      <c r="K122" s="933">
        <v>368</v>
      </c>
      <c r="L122" s="933">
        <v>13</v>
      </c>
      <c r="M122" s="934">
        <v>4.9201095890411004</v>
      </c>
      <c r="N122" s="935">
        <v>0.162121643835616</v>
      </c>
      <c r="O122" s="935">
        <v>0.42506520547945198</v>
      </c>
      <c r="P122" s="912"/>
    </row>
    <row r="123" spans="1:16">
      <c r="A123" s="929" t="s">
        <v>3916</v>
      </c>
      <c r="B123" s="930">
        <v>0</v>
      </c>
      <c r="C123" s="931">
        <v>4</v>
      </c>
      <c r="D123" s="931">
        <v>0</v>
      </c>
      <c r="E123" s="931">
        <v>0</v>
      </c>
      <c r="F123" s="932">
        <v>0</v>
      </c>
      <c r="G123" s="933">
        <v>0</v>
      </c>
      <c r="H123" s="933">
        <v>0</v>
      </c>
      <c r="I123" s="933">
        <v>0</v>
      </c>
      <c r="J123" s="933">
        <v>0</v>
      </c>
      <c r="K123" s="933">
        <v>4</v>
      </c>
      <c r="L123" s="933">
        <v>0</v>
      </c>
      <c r="M123" s="934">
        <v>5.8038356164383603E-2</v>
      </c>
      <c r="N123" s="935">
        <v>1.2624657534246601E-3</v>
      </c>
      <c r="O123" s="935">
        <v>5.4531506849315103E-3</v>
      </c>
      <c r="P123" s="912"/>
    </row>
    <row r="124" spans="1:16">
      <c r="A124" s="929" t="s">
        <v>3917</v>
      </c>
      <c r="B124" s="930">
        <v>0</v>
      </c>
      <c r="C124" s="931">
        <v>157</v>
      </c>
      <c r="D124" s="931">
        <v>0</v>
      </c>
      <c r="E124" s="931">
        <v>0</v>
      </c>
      <c r="F124" s="932">
        <v>0</v>
      </c>
      <c r="G124" s="933">
        <v>0</v>
      </c>
      <c r="H124" s="933">
        <v>0</v>
      </c>
      <c r="I124" s="933">
        <v>0</v>
      </c>
      <c r="J124" s="933">
        <v>0</v>
      </c>
      <c r="K124" s="933">
        <v>152</v>
      </c>
      <c r="L124" s="933">
        <v>5</v>
      </c>
      <c r="M124" s="934">
        <v>1.9889095890410999</v>
      </c>
      <c r="N124" s="935">
        <v>5.7968219178082203E-2</v>
      </c>
      <c r="O124" s="935">
        <v>0.155914520547945</v>
      </c>
      <c r="P124" s="912"/>
    </row>
    <row r="125" spans="1:16">
      <c r="A125" s="929" t="s">
        <v>3918</v>
      </c>
      <c r="B125" s="930">
        <v>0</v>
      </c>
      <c r="C125" s="931">
        <v>2</v>
      </c>
      <c r="D125" s="931">
        <v>0</v>
      </c>
      <c r="E125" s="931">
        <v>0</v>
      </c>
      <c r="F125" s="932">
        <v>0</v>
      </c>
      <c r="G125" s="933">
        <v>0</v>
      </c>
      <c r="H125" s="933">
        <v>0</v>
      </c>
      <c r="I125" s="933">
        <v>0</v>
      </c>
      <c r="J125" s="933">
        <v>0</v>
      </c>
      <c r="K125" s="933">
        <v>2</v>
      </c>
      <c r="L125" s="933">
        <v>0</v>
      </c>
      <c r="M125" s="934">
        <v>3.0115068493150699E-2</v>
      </c>
      <c r="N125" s="935">
        <v>6.1369863013698597E-4</v>
      </c>
      <c r="O125" s="935">
        <v>2.9150684931506898E-3</v>
      </c>
      <c r="P125" s="912"/>
    </row>
    <row r="126" spans="1:16">
      <c r="A126" s="929" t="s">
        <v>3919</v>
      </c>
      <c r="B126" s="930">
        <v>0</v>
      </c>
      <c r="C126" s="931">
        <v>23</v>
      </c>
      <c r="D126" s="931">
        <v>0</v>
      </c>
      <c r="E126" s="931">
        <v>0</v>
      </c>
      <c r="F126" s="932">
        <v>0</v>
      </c>
      <c r="G126" s="933">
        <v>0</v>
      </c>
      <c r="H126" s="933">
        <v>0</v>
      </c>
      <c r="I126" s="933">
        <v>0</v>
      </c>
      <c r="J126" s="933">
        <v>0</v>
      </c>
      <c r="K126" s="933">
        <v>23</v>
      </c>
      <c r="L126" s="933">
        <v>0</v>
      </c>
      <c r="M126" s="934">
        <v>0.348843835616438</v>
      </c>
      <c r="N126" s="935">
        <v>8.1161643835616394E-3</v>
      </c>
      <c r="O126" s="935">
        <v>3.2817534246575297E-2</v>
      </c>
      <c r="P126" s="912"/>
    </row>
    <row r="127" spans="1:16">
      <c r="A127" s="929" t="s">
        <v>3920</v>
      </c>
      <c r="B127" s="930">
        <v>0</v>
      </c>
      <c r="C127" s="931">
        <v>257</v>
      </c>
      <c r="D127" s="931">
        <v>0</v>
      </c>
      <c r="E127" s="931">
        <v>4</v>
      </c>
      <c r="F127" s="932">
        <v>0</v>
      </c>
      <c r="G127" s="933">
        <v>0</v>
      </c>
      <c r="H127" s="933">
        <v>0</v>
      </c>
      <c r="I127" s="933">
        <v>0</v>
      </c>
      <c r="J127" s="933">
        <v>0</v>
      </c>
      <c r="K127" s="933">
        <v>244</v>
      </c>
      <c r="L127" s="933">
        <v>9</v>
      </c>
      <c r="M127" s="934">
        <v>3.3023561643835602</v>
      </c>
      <c r="N127" s="935">
        <v>8.1288767123287697E-2</v>
      </c>
      <c r="O127" s="935">
        <v>0.29263956164383598</v>
      </c>
      <c r="P127" s="912"/>
    </row>
    <row r="128" spans="1:16">
      <c r="A128" s="924"/>
      <c r="B128" s="925"/>
      <c r="C128" s="926"/>
      <c r="D128" s="926"/>
      <c r="E128" s="926"/>
      <c r="F128" s="925"/>
      <c r="G128" s="926"/>
      <c r="H128" s="926"/>
      <c r="I128" s="926"/>
      <c r="J128" s="926"/>
      <c r="K128" s="926"/>
      <c r="L128" s="926"/>
      <c r="M128" s="927"/>
      <c r="N128" s="928"/>
      <c r="O128" s="928"/>
      <c r="P128" s="912"/>
    </row>
    <row r="129" spans="1:16">
      <c r="A129" s="917" t="s">
        <v>4210</v>
      </c>
      <c r="B129" s="918">
        <v>1810</v>
      </c>
      <c r="C129" s="919">
        <v>5438</v>
      </c>
      <c r="D129" s="919">
        <v>136</v>
      </c>
      <c r="E129" s="919">
        <v>127</v>
      </c>
      <c r="F129" s="920">
        <v>326</v>
      </c>
      <c r="G129" s="921">
        <v>4</v>
      </c>
      <c r="H129" s="921">
        <v>151</v>
      </c>
      <c r="I129" s="921">
        <v>69</v>
      </c>
      <c r="J129" s="921">
        <v>4</v>
      </c>
      <c r="K129" s="921">
        <v>6267</v>
      </c>
      <c r="L129" s="921">
        <v>0</v>
      </c>
      <c r="M129" s="922">
        <v>37.031765505446401</v>
      </c>
      <c r="N129" s="923">
        <v>1.47187731809277</v>
      </c>
      <c r="O129" s="923">
        <v>2.8936538667980098</v>
      </c>
      <c r="P129" s="912"/>
    </row>
    <row r="130" spans="1:16">
      <c r="A130" s="929" t="s">
        <v>3922</v>
      </c>
      <c r="B130" s="930">
        <v>0</v>
      </c>
      <c r="C130" s="931">
        <v>212</v>
      </c>
      <c r="D130" s="931">
        <v>0</v>
      </c>
      <c r="E130" s="931">
        <v>1</v>
      </c>
      <c r="F130" s="932">
        <v>109.618556701031</v>
      </c>
      <c r="G130" s="933">
        <v>0</v>
      </c>
      <c r="H130" s="933">
        <v>0</v>
      </c>
      <c r="I130" s="933">
        <v>0</v>
      </c>
      <c r="J130" s="933">
        <v>0</v>
      </c>
      <c r="K130" s="933">
        <v>99.381443298969103</v>
      </c>
      <c r="L130" s="933">
        <v>2</v>
      </c>
      <c r="M130" s="934">
        <v>0.884358706397401</v>
      </c>
      <c r="N130" s="935">
        <v>7.4277418443722695E-2</v>
      </c>
      <c r="O130" s="935">
        <v>4.2911001271006902E-2</v>
      </c>
      <c r="P130" s="912"/>
    </row>
    <row r="131" spans="1:16">
      <c r="A131" s="929" t="s">
        <v>3923</v>
      </c>
      <c r="B131" s="930">
        <v>310</v>
      </c>
      <c r="C131" s="931">
        <v>311</v>
      </c>
      <c r="D131" s="931">
        <v>0</v>
      </c>
      <c r="E131" s="931">
        <v>0</v>
      </c>
      <c r="F131" s="932">
        <v>0</v>
      </c>
      <c r="G131" s="933">
        <v>4</v>
      </c>
      <c r="H131" s="933">
        <v>460</v>
      </c>
      <c r="I131" s="933">
        <v>12</v>
      </c>
      <c r="J131" s="933">
        <v>0</v>
      </c>
      <c r="K131" s="933">
        <v>138</v>
      </c>
      <c r="L131" s="933">
        <v>7</v>
      </c>
      <c r="M131" s="934">
        <v>1.2605865205479401</v>
      </c>
      <c r="N131" s="935">
        <v>5.3043419178082203E-2</v>
      </c>
      <c r="O131" s="935">
        <v>0.10114757260274</v>
      </c>
      <c r="P131" s="912"/>
    </row>
    <row r="132" spans="1:16">
      <c r="A132" s="929" t="s">
        <v>3924</v>
      </c>
      <c r="B132" s="930">
        <v>0</v>
      </c>
      <c r="C132" s="931">
        <v>4</v>
      </c>
      <c r="D132" s="931">
        <v>0</v>
      </c>
      <c r="E132" s="931">
        <v>0</v>
      </c>
      <c r="F132" s="932">
        <v>0</v>
      </c>
      <c r="G132" s="933">
        <v>0</v>
      </c>
      <c r="H132" s="933">
        <v>0</v>
      </c>
      <c r="I132" s="933">
        <v>0</v>
      </c>
      <c r="J132" s="933">
        <v>4</v>
      </c>
      <c r="K132" s="933">
        <v>0</v>
      </c>
      <c r="L132" s="933">
        <v>0</v>
      </c>
      <c r="M132" s="934">
        <v>0</v>
      </c>
      <c r="N132" s="935">
        <v>0</v>
      </c>
      <c r="O132" s="935">
        <v>0</v>
      </c>
      <c r="P132" s="912"/>
    </row>
    <row r="133" spans="1:16">
      <c r="A133" s="929" t="s">
        <v>3925</v>
      </c>
      <c r="B133" s="930">
        <v>0</v>
      </c>
      <c r="C133" s="931">
        <v>39</v>
      </c>
      <c r="D133" s="931">
        <v>7.2229283793693497</v>
      </c>
      <c r="E133" s="931">
        <v>0</v>
      </c>
      <c r="F133" s="932">
        <v>0</v>
      </c>
      <c r="G133" s="933">
        <v>0</v>
      </c>
      <c r="H133" s="933">
        <v>31.7770716206307</v>
      </c>
      <c r="I133" s="933">
        <v>0</v>
      </c>
      <c r="J133" s="933">
        <v>0</v>
      </c>
      <c r="K133" s="933">
        <v>0</v>
      </c>
      <c r="L133" s="933">
        <v>0</v>
      </c>
      <c r="M133" s="934">
        <v>0</v>
      </c>
      <c r="N133" s="935">
        <v>0</v>
      </c>
      <c r="O133" s="935">
        <v>0</v>
      </c>
      <c r="P133" s="912"/>
    </row>
    <row r="134" spans="1:16">
      <c r="A134" s="929" t="s">
        <v>3926</v>
      </c>
      <c r="B134" s="930">
        <v>0</v>
      </c>
      <c r="C134" s="931">
        <v>145</v>
      </c>
      <c r="D134" s="931">
        <v>0</v>
      </c>
      <c r="E134" s="931">
        <v>0</v>
      </c>
      <c r="F134" s="932">
        <v>0</v>
      </c>
      <c r="G134" s="933">
        <v>0</v>
      </c>
      <c r="H134" s="933">
        <v>0</v>
      </c>
      <c r="I134" s="933">
        <v>0</v>
      </c>
      <c r="J134" s="933">
        <v>0</v>
      </c>
      <c r="K134" s="933">
        <v>140</v>
      </c>
      <c r="L134" s="933">
        <v>5</v>
      </c>
      <c r="M134" s="934">
        <v>1.6048219178082199</v>
      </c>
      <c r="N134" s="935">
        <v>7.1189041095890401E-2</v>
      </c>
      <c r="O134" s="935">
        <v>0.116909589041096</v>
      </c>
      <c r="P134" s="912"/>
    </row>
    <row r="135" spans="1:16">
      <c r="A135" s="929" t="s">
        <v>3927</v>
      </c>
      <c r="B135" s="930">
        <v>0</v>
      </c>
      <c r="C135" s="931">
        <v>0</v>
      </c>
      <c r="D135" s="931">
        <v>0</v>
      </c>
      <c r="E135" s="931">
        <v>0</v>
      </c>
      <c r="F135" s="932">
        <v>0</v>
      </c>
      <c r="G135" s="933">
        <v>0</v>
      </c>
      <c r="H135" s="933">
        <v>0</v>
      </c>
      <c r="I135" s="933">
        <v>0</v>
      </c>
      <c r="J135" s="933">
        <v>0</v>
      </c>
      <c r="K135" s="933">
        <v>0</v>
      </c>
      <c r="L135" s="933">
        <v>0</v>
      </c>
      <c r="M135" s="934">
        <v>0</v>
      </c>
      <c r="N135" s="935">
        <v>0</v>
      </c>
      <c r="O135" s="935">
        <v>0</v>
      </c>
      <c r="P135" s="912"/>
    </row>
    <row r="136" spans="1:16">
      <c r="A136" s="929" t="s">
        <v>3928</v>
      </c>
      <c r="B136" s="930">
        <v>0</v>
      </c>
      <c r="C136" s="931">
        <v>193</v>
      </c>
      <c r="D136" s="931">
        <v>0</v>
      </c>
      <c r="E136" s="931">
        <v>1</v>
      </c>
      <c r="F136" s="932">
        <v>79.648760330578497</v>
      </c>
      <c r="G136" s="933">
        <v>0</v>
      </c>
      <c r="H136" s="933">
        <v>0</v>
      </c>
      <c r="I136" s="933">
        <v>0</v>
      </c>
      <c r="J136" s="933">
        <v>0</v>
      </c>
      <c r="K136" s="933">
        <v>109.35123966942101</v>
      </c>
      <c r="L136" s="933">
        <v>3</v>
      </c>
      <c r="M136" s="934">
        <v>1.4020926072682001</v>
      </c>
      <c r="N136" s="935">
        <v>4.7215768142193998E-2</v>
      </c>
      <c r="O136" s="935">
        <v>0.118398931280426</v>
      </c>
      <c r="P136" s="912"/>
    </row>
    <row r="137" spans="1:16">
      <c r="A137" s="929" t="s">
        <v>3929</v>
      </c>
      <c r="B137" s="930">
        <v>0</v>
      </c>
      <c r="C137" s="931">
        <v>164</v>
      </c>
      <c r="D137" s="931">
        <v>0</v>
      </c>
      <c r="E137" s="931">
        <v>0</v>
      </c>
      <c r="F137" s="932">
        <v>114</v>
      </c>
      <c r="G137" s="933">
        <v>0</v>
      </c>
      <c r="H137" s="933">
        <v>0</v>
      </c>
      <c r="I137" s="933">
        <v>0</v>
      </c>
      <c r="J137" s="933">
        <v>0</v>
      </c>
      <c r="K137" s="933">
        <v>48</v>
      </c>
      <c r="L137" s="933">
        <v>2</v>
      </c>
      <c r="M137" s="934">
        <v>0.48604931506849303</v>
      </c>
      <c r="N137" s="935">
        <v>1.6606684931506799E-2</v>
      </c>
      <c r="O137" s="935">
        <v>4.0423101369862997E-2</v>
      </c>
      <c r="P137" s="912"/>
    </row>
    <row r="138" spans="1:16">
      <c r="A138" s="929" t="s">
        <v>3930</v>
      </c>
      <c r="B138" s="930">
        <v>0</v>
      </c>
      <c r="C138" s="931">
        <v>0</v>
      </c>
      <c r="D138" s="931">
        <v>0</v>
      </c>
      <c r="E138" s="931">
        <v>0</v>
      </c>
      <c r="F138" s="932">
        <v>0</v>
      </c>
      <c r="G138" s="933">
        <v>0</v>
      </c>
      <c r="H138" s="933">
        <v>0</v>
      </c>
      <c r="I138" s="933">
        <v>0</v>
      </c>
      <c r="J138" s="933">
        <v>0</v>
      </c>
      <c r="K138" s="933">
        <v>0</v>
      </c>
      <c r="L138" s="933">
        <v>0</v>
      </c>
      <c r="M138" s="934">
        <v>0</v>
      </c>
      <c r="N138" s="935">
        <v>0</v>
      </c>
      <c r="O138" s="935">
        <v>0</v>
      </c>
      <c r="P138" s="912"/>
    </row>
    <row r="139" spans="1:16">
      <c r="A139" s="929" t="s">
        <v>3931</v>
      </c>
      <c r="B139" s="930">
        <v>0</v>
      </c>
      <c r="C139" s="931">
        <v>0</v>
      </c>
      <c r="D139" s="931">
        <v>0</v>
      </c>
      <c r="E139" s="931">
        <v>0</v>
      </c>
      <c r="F139" s="932">
        <v>0</v>
      </c>
      <c r="G139" s="933">
        <v>0</v>
      </c>
      <c r="H139" s="933">
        <v>0</v>
      </c>
      <c r="I139" s="933">
        <v>0</v>
      </c>
      <c r="J139" s="933">
        <v>0</v>
      </c>
      <c r="K139" s="933">
        <v>0</v>
      </c>
      <c r="L139" s="933">
        <v>0</v>
      </c>
      <c r="M139" s="934">
        <v>0</v>
      </c>
      <c r="N139" s="935">
        <v>0</v>
      </c>
      <c r="O139" s="935">
        <v>0</v>
      </c>
      <c r="P139" s="912"/>
    </row>
    <row r="140" spans="1:16">
      <c r="A140" s="929" t="s">
        <v>3932</v>
      </c>
      <c r="B140" s="930">
        <v>0</v>
      </c>
      <c r="C140" s="931">
        <v>0</v>
      </c>
      <c r="D140" s="931">
        <v>0</v>
      </c>
      <c r="E140" s="931">
        <v>0</v>
      </c>
      <c r="F140" s="932">
        <v>0</v>
      </c>
      <c r="G140" s="933">
        <v>0</v>
      </c>
      <c r="H140" s="933">
        <v>0</v>
      </c>
      <c r="I140" s="933">
        <v>0</v>
      </c>
      <c r="J140" s="933">
        <v>0</v>
      </c>
      <c r="K140" s="933">
        <v>0</v>
      </c>
      <c r="L140" s="933">
        <v>0</v>
      </c>
      <c r="M140" s="934">
        <v>0</v>
      </c>
      <c r="N140" s="935">
        <v>0</v>
      </c>
      <c r="O140" s="935">
        <v>0</v>
      </c>
      <c r="P140" s="912"/>
    </row>
    <row r="141" spans="1:16">
      <c r="A141" s="929" t="s">
        <v>3933</v>
      </c>
      <c r="B141" s="930">
        <v>0</v>
      </c>
      <c r="C141" s="931">
        <v>3</v>
      </c>
      <c r="D141" s="931">
        <v>0</v>
      </c>
      <c r="E141" s="931">
        <v>0</v>
      </c>
      <c r="F141" s="932">
        <v>3</v>
      </c>
      <c r="G141" s="933">
        <v>0</v>
      </c>
      <c r="H141" s="933">
        <v>0</v>
      </c>
      <c r="I141" s="933">
        <v>0</v>
      </c>
      <c r="J141" s="933">
        <v>0</v>
      </c>
      <c r="K141" s="933">
        <v>0</v>
      </c>
      <c r="L141" s="933">
        <v>0</v>
      </c>
      <c r="M141" s="934">
        <v>0</v>
      </c>
      <c r="N141" s="935">
        <v>0</v>
      </c>
      <c r="O141" s="935">
        <v>0</v>
      </c>
      <c r="P141" s="912"/>
    </row>
    <row r="142" spans="1:16">
      <c r="A142" s="929" t="s">
        <v>3934</v>
      </c>
      <c r="B142" s="930">
        <v>0</v>
      </c>
      <c r="C142" s="931">
        <v>58</v>
      </c>
      <c r="D142" s="931">
        <v>-0.66666666666665497</v>
      </c>
      <c r="E142" s="931">
        <v>1</v>
      </c>
      <c r="F142" s="932">
        <v>0</v>
      </c>
      <c r="G142" s="933">
        <v>0</v>
      </c>
      <c r="H142" s="933">
        <v>60</v>
      </c>
      <c r="I142" s="933">
        <v>0</v>
      </c>
      <c r="J142" s="933">
        <v>0</v>
      </c>
      <c r="K142" s="933">
        <v>0</v>
      </c>
      <c r="L142" s="933">
        <v>0</v>
      </c>
      <c r="M142" s="934">
        <v>0</v>
      </c>
      <c r="N142" s="935">
        <v>0</v>
      </c>
      <c r="O142" s="935">
        <v>0</v>
      </c>
      <c r="P142" s="912"/>
    </row>
    <row r="143" spans="1:16">
      <c r="A143" s="929" t="s">
        <v>3935</v>
      </c>
      <c r="B143" s="930">
        <v>0</v>
      </c>
      <c r="C143" s="931">
        <v>0</v>
      </c>
      <c r="D143" s="931">
        <v>0</v>
      </c>
      <c r="E143" s="931">
        <v>0</v>
      </c>
      <c r="F143" s="932">
        <v>0</v>
      </c>
      <c r="G143" s="933">
        <v>0</v>
      </c>
      <c r="H143" s="933">
        <v>0</v>
      </c>
      <c r="I143" s="933">
        <v>0</v>
      </c>
      <c r="J143" s="933">
        <v>0</v>
      </c>
      <c r="K143" s="933">
        <v>0</v>
      </c>
      <c r="L143" s="933">
        <v>0</v>
      </c>
      <c r="M143" s="934">
        <v>0</v>
      </c>
      <c r="N143" s="935">
        <v>0</v>
      </c>
      <c r="O143" s="935">
        <v>0</v>
      </c>
      <c r="P143" s="912"/>
    </row>
    <row r="144" spans="1:16">
      <c r="A144" s="929" t="s">
        <v>3936</v>
      </c>
      <c r="B144" s="930">
        <v>1500</v>
      </c>
      <c r="C144" s="931">
        <v>887</v>
      </c>
      <c r="D144" s="931">
        <v>0</v>
      </c>
      <c r="E144" s="931">
        <v>0</v>
      </c>
      <c r="F144" s="932">
        <v>0</v>
      </c>
      <c r="G144" s="933">
        <v>0</v>
      </c>
      <c r="H144" s="933">
        <v>55</v>
      </c>
      <c r="I144" s="933">
        <v>57</v>
      </c>
      <c r="J144" s="933">
        <v>0</v>
      </c>
      <c r="K144" s="933">
        <v>2245</v>
      </c>
      <c r="L144" s="933">
        <v>30</v>
      </c>
      <c r="M144" s="934">
        <v>4.17262465753425</v>
      </c>
      <c r="N144" s="935">
        <v>4.1726246575342497E-2</v>
      </c>
      <c r="O144" s="935">
        <v>0.359888876712329</v>
      </c>
      <c r="P144" s="912"/>
    </row>
    <row r="145" spans="1:16">
      <c r="A145" s="929" t="s">
        <v>3937</v>
      </c>
      <c r="B145" s="930">
        <v>0</v>
      </c>
      <c r="C145" s="931">
        <v>0</v>
      </c>
      <c r="D145" s="931">
        <v>0</v>
      </c>
      <c r="E145" s="931">
        <v>0</v>
      </c>
      <c r="F145" s="932">
        <v>0</v>
      </c>
      <c r="G145" s="933">
        <v>0</v>
      </c>
      <c r="H145" s="933">
        <v>0</v>
      </c>
      <c r="I145" s="933">
        <v>0</v>
      </c>
      <c r="J145" s="933">
        <v>0</v>
      </c>
      <c r="K145" s="933">
        <v>0</v>
      </c>
      <c r="L145" s="933">
        <v>0</v>
      </c>
      <c r="M145" s="934">
        <v>0</v>
      </c>
      <c r="N145" s="935">
        <v>0</v>
      </c>
      <c r="O145" s="935">
        <v>0</v>
      </c>
      <c r="P145" s="912"/>
    </row>
    <row r="146" spans="1:16">
      <c r="A146" s="929" t="s">
        <v>3938</v>
      </c>
      <c r="B146" s="930">
        <v>11</v>
      </c>
      <c r="C146" s="931">
        <v>0</v>
      </c>
      <c r="D146" s="931">
        <v>-2.2307692307692299</v>
      </c>
      <c r="E146" s="931">
        <v>0</v>
      </c>
      <c r="F146" s="932">
        <v>4</v>
      </c>
      <c r="G146" s="933">
        <v>0</v>
      </c>
      <c r="H146" s="933">
        <v>9.2307692307692299</v>
      </c>
      <c r="I146" s="933">
        <v>0</v>
      </c>
      <c r="J146" s="933">
        <v>0</v>
      </c>
      <c r="K146" s="933">
        <v>0</v>
      </c>
      <c r="L146" s="933">
        <v>0</v>
      </c>
      <c r="M146" s="934">
        <v>0</v>
      </c>
      <c r="N146" s="935">
        <v>0</v>
      </c>
      <c r="O146" s="935">
        <v>0</v>
      </c>
      <c r="P146" s="912"/>
    </row>
    <row r="147" spans="1:16">
      <c r="A147" s="929" t="s">
        <v>3941</v>
      </c>
      <c r="B147" s="930">
        <v>322</v>
      </c>
      <c r="C147" s="931">
        <v>952</v>
      </c>
      <c r="D147" s="931">
        <v>0</v>
      </c>
      <c r="E147" s="931">
        <v>76</v>
      </c>
      <c r="F147" s="932">
        <v>0</v>
      </c>
      <c r="G147" s="933">
        <v>0</v>
      </c>
      <c r="H147" s="933">
        <v>0</v>
      </c>
      <c r="I147" s="933">
        <v>0</v>
      </c>
      <c r="J147" s="933">
        <v>0</v>
      </c>
      <c r="K147" s="933">
        <v>1156</v>
      </c>
      <c r="L147" s="933">
        <v>42</v>
      </c>
      <c r="M147" s="934">
        <v>14.8728109589041</v>
      </c>
      <c r="N147" s="935">
        <v>0.62582356164383601</v>
      </c>
      <c r="O147" s="935">
        <v>1.1933720547945199</v>
      </c>
      <c r="P147" s="912"/>
    </row>
    <row r="148" spans="1:16">
      <c r="A148" s="929" t="s">
        <v>3942</v>
      </c>
      <c r="B148" s="930">
        <v>0</v>
      </c>
      <c r="C148" s="931">
        <v>245</v>
      </c>
      <c r="D148" s="931">
        <v>97</v>
      </c>
      <c r="E148" s="931">
        <v>0</v>
      </c>
      <c r="F148" s="932">
        <v>0</v>
      </c>
      <c r="G148" s="933">
        <v>0</v>
      </c>
      <c r="H148" s="933">
        <v>0</v>
      </c>
      <c r="I148" s="933">
        <v>0</v>
      </c>
      <c r="J148" s="933">
        <v>0</v>
      </c>
      <c r="K148" s="933">
        <v>143</v>
      </c>
      <c r="L148" s="933">
        <v>5</v>
      </c>
      <c r="M148" s="934">
        <v>2.0466630136986299</v>
      </c>
      <c r="N148" s="935">
        <v>2.06860273972603E-2</v>
      </c>
      <c r="O148" s="935">
        <v>0.19369643835616401</v>
      </c>
      <c r="P148" s="912"/>
    </row>
    <row r="149" spans="1:16">
      <c r="A149" s="929" t="s">
        <v>3943</v>
      </c>
      <c r="B149" s="930">
        <v>0</v>
      </c>
      <c r="C149" s="931">
        <v>553</v>
      </c>
      <c r="D149" s="931">
        <v>0</v>
      </c>
      <c r="E149" s="931">
        <v>15</v>
      </c>
      <c r="F149" s="932">
        <v>0</v>
      </c>
      <c r="G149" s="933">
        <v>0</v>
      </c>
      <c r="H149" s="933">
        <v>0</v>
      </c>
      <c r="I149" s="933">
        <v>0</v>
      </c>
      <c r="J149" s="933">
        <v>0</v>
      </c>
      <c r="K149" s="933">
        <v>510</v>
      </c>
      <c r="L149" s="933">
        <v>28</v>
      </c>
      <c r="M149" s="934">
        <v>6.8856986301369902</v>
      </c>
      <c r="N149" s="935">
        <v>0.29174794520547898</v>
      </c>
      <c r="O149" s="935">
        <v>0.564493150684931</v>
      </c>
      <c r="P149" s="912"/>
    </row>
    <row r="150" spans="1:16">
      <c r="A150" s="929" t="s">
        <v>4211</v>
      </c>
      <c r="B150" s="930">
        <v>0</v>
      </c>
      <c r="C150" s="931">
        <v>0</v>
      </c>
      <c r="D150" s="931">
        <v>0</v>
      </c>
      <c r="E150" s="931">
        <v>0</v>
      </c>
      <c r="F150" s="932">
        <v>0</v>
      </c>
      <c r="G150" s="933">
        <v>0</v>
      </c>
      <c r="H150" s="933">
        <v>0</v>
      </c>
      <c r="I150" s="933">
        <v>0</v>
      </c>
      <c r="J150" s="933">
        <v>0</v>
      </c>
      <c r="K150" s="933">
        <v>0</v>
      </c>
      <c r="L150" s="933">
        <v>0</v>
      </c>
      <c r="M150" s="934">
        <v>0</v>
      </c>
      <c r="N150" s="935">
        <v>0</v>
      </c>
      <c r="O150" s="935">
        <v>0</v>
      </c>
      <c r="P150" s="912"/>
    </row>
    <row r="151" spans="1:16">
      <c r="A151" s="929" t="s">
        <v>3944</v>
      </c>
      <c r="B151" s="930">
        <v>0</v>
      </c>
      <c r="C151" s="931">
        <v>82</v>
      </c>
      <c r="D151" s="931">
        <v>0</v>
      </c>
      <c r="E151" s="931">
        <v>0</v>
      </c>
      <c r="F151" s="932">
        <v>0</v>
      </c>
      <c r="G151" s="933">
        <v>0</v>
      </c>
      <c r="H151" s="933">
        <v>0</v>
      </c>
      <c r="I151" s="933">
        <v>0</v>
      </c>
      <c r="J151" s="933">
        <v>0</v>
      </c>
      <c r="K151" s="933">
        <v>82</v>
      </c>
      <c r="L151" s="933">
        <v>0</v>
      </c>
      <c r="M151" s="934">
        <v>0.75305205479452098</v>
      </c>
      <c r="N151" s="935">
        <v>7.0812054794520504E-2</v>
      </c>
      <c r="O151" s="935">
        <v>2.87561643835616E-2</v>
      </c>
      <c r="P151" s="912"/>
    </row>
    <row r="152" spans="1:16">
      <c r="A152" s="929" t="s">
        <v>3945</v>
      </c>
      <c r="B152" s="930">
        <v>0</v>
      </c>
      <c r="C152" s="931">
        <v>762</v>
      </c>
      <c r="D152" s="931">
        <v>44</v>
      </c>
      <c r="E152" s="931">
        <v>0</v>
      </c>
      <c r="F152" s="932">
        <v>0</v>
      </c>
      <c r="G152" s="933">
        <v>0</v>
      </c>
      <c r="H152" s="933">
        <v>0</v>
      </c>
      <c r="I152" s="933">
        <v>0</v>
      </c>
      <c r="J152" s="933">
        <v>0</v>
      </c>
      <c r="K152" s="933">
        <v>693</v>
      </c>
      <c r="L152" s="933">
        <v>25</v>
      </c>
      <c r="M152" s="934">
        <v>1.01766575342466</v>
      </c>
      <c r="N152" s="935">
        <v>0.104804383561644</v>
      </c>
      <c r="O152" s="935">
        <v>1.5189041095890401E-3</v>
      </c>
      <c r="P152" s="912"/>
    </row>
    <row r="153" spans="1:16">
      <c r="A153" s="929" t="s">
        <v>3947</v>
      </c>
      <c r="B153" s="930">
        <v>0</v>
      </c>
      <c r="C153" s="931">
        <v>155</v>
      </c>
      <c r="D153" s="931">
        <v>0</v>
      </c>
      <c r="E153" s="931">
        <v>0</v>
      </c>
      <c r="F153" s="932">
        <v>0</v>
      </c>
      <c r="G153" s="933">
        <v>0</v>
      </c>
      <c r="H153" s="933">
        <v>0</v>
      </c>
      <c r="I153" s="933">
        <v>0</v>
      </c>
      <c r="J153" s="933">
        <v>0</v>
      </c>
      <c r="K153" s="933">
        <v>150</v>
      </c>
      <c r="L153" s="933">
        <v>5</v>
      </c>
      <c r="M153" s="934">
        <v>0.88109589041095904</v>
      </c>
      <c r="N153" s="935">
        <v>4.8657534246575297E-2</v>
      </c>
      <c r="O153" s="935">
        <v>5.52328767123288E-2</v>
      </c>
      <c r="P153" s="912"/>
    </row>
    <row r="154" spans="1:16">
      <c r="A154" s="929" t="s">
        <v>3949</v>
      </c>
      <c r="B154" s="930">
        <v>0</v>
      </c>
      <c r="C154" s="931">
        <v>265</v>
      </c>
      <c r="D154" s="931">
        <v>0</v>
      </c>
      <c r="E154" s="931">
        <v>0</v>
      </c>
      <c r="F154" s="932">
        <v>0</v>
      </c>
      <c r="G154" s="933">
        <v>0</v>
      </c>
      <c r="H154" s="933">
        <v>0</v>
      </c>
      <c r="I154" s="933">
        <v>0</v>
      </c>
      <c r="J154" s="933">
        <v>0</v>
      </c>
      <c r="K154" s="933">
        <v>258</v>
      </c>
      <c r="L154" s="933">
        <v>7</v>
      </c>
      <c r="M154" s="934">
        <v>0.76424547945205501</v>
      </c>
      <c r="N154" s="935">
        <v>5.2872328767123297E-3</v>
      </c>
      <c r="O154" s="935">
        <v>7.6905205479452093E-2</v>
      </c>
      <c r="P154" s="912"/>
    </row>
    <row r="155" spans="1:16">
      <c r="A155" s="924"/>
      <c r="B155" s="925"/>
      <c r="C155" s="926"/>
      <c r="D155" s="926"/>
      <c r="E155" s="926"/>
      <c r="F155" s="925"/>
      <c r="G155" s="926"/>
      <c r="H155" s="926"/>
      <c r="I155" s="926"/>
      <c r="J155" s="926"/>
      <c r="K155" s="926"/>
      <c r="L155" s="926"/>
      <c r="M155" s="927"/>
      <c r="N155" s="928"/>
      <c r="O155" s="928"/>
      <c r="P155" s="912"/>
    </row>
    <row r="156" spans="1:16">
      <c r="A156" s="917" t="s">
        <v>4212</v>
      </c>
      <c r="B156" s="918">
        <v>4314</v>
      </c>
      <c r="C156" s="919">
        <v>37373</v>
      </c>
      <c r="D156" s="919">
        <v>1439</v>
      </c>
      <c r="E156" s="919">
        <v>120</v>
      </c>
      <c r="F156" s="920">
        <v>0</v>
      </c>
      <c r="G156" s="921">
        <v>0</v>
      </c>
      <c r="H156" s="921">
        <v>7205</v>
      </c>
      <c r="I156" s="921">
        <v>0</v>
      </c>
      <c r="J156" s="921">
        <v>7262</v>
      </c>
      <c r="K156" s="921">
        <v>24712</v>
      </c>
      <c r="L156" s="921">
        <v>0</v>
      </c>
      <c r="M156" s="922">
        <v>474.38347980819799</v>
      </c>
      <c r="N156" s="923">
        <v>1.5899178082191798E-2</v>
      </c>
      <c r="O156" s="923">
        <v>52.678709202432898</v>
      </c>
      <c r="P156" s="912"/>
    </row>
    <row r="157" spans="1:16">
      <c r="A157" s="929" t="s">
        <v>3951</v>
      </c>
      <c r="B157" s="930">
        <v>0</v>
      </c>
      <c r="C157" s="931">
        <v>15013</v>
      </c>
      <c r="D157" s="931">
        <v>-3000</v>
      </c>
      <c r="E157" s="931">
        <v>6</v>
      </c>
      <c r="F157" s="932">
        <v>0</v>
      </c>
      <c r="G157" s="933">
        <v>0</v>
      </c>
      <c r="H157" s="933">
        <v>0</v>
      </c>
      <c r="I157" s="933">
        <v>0</v>
      </c>
      <c r="J157" s="933">
        <v>3353</v>
      </c>
      <c r="K157" s="933">
        <v>14058</v>
      </c>
      <c r="L157" s="933">
        <v>596</v>
      </c>
      <c r="M157" s="934">
        <v>277.30849315068502</v>
      </c>
      <c r="N157" s="935">
        <v>0</v>
      </c>
      <c r="O157" s="935">
        <v>30.812054794520598</v>
      </c>
      <c r="P157" s="912"/>
    </row>
    <row r="158" spans="1:16">
      <c r="A158" s="929" t="s">
        <v>3952</v>
      </c>
      <c r="B158" s="930">
        <v>0</v>
      </c>
      <c r="C158" s="931">
        <v>2</v>
      </c>
      <c r="D158" s="931">
        <v>0</v>
      </c>
      <c r="E158" s="931">
        <v>0</v>
      </c>
      <c r="F158" s="932">
        <v>0</v>
      </c>
      <c r="G158" s="933">
        <v>0</v>
      </c>
      <c r="H158" s="933">
        <v>0</v>
      </c>
      <c r="I158" s="933">
        <v>0</v>
      </c>
      <c r="J158" s="933">
        <v>0</v>
      </c>
      <c r="K158" s="933">
        <v>2</v>
      </c>
      <c r="L158" s="933">
        <v>0</v>
      </c>
      <c r="M158" s="934">
        <v>3.9408219178082203E-2</v>
      </c>
      <c r="N158" s="935">
        <v>0</v>
      </c>
      <c r="O158" s="935">
        <v>4.3791780821917804E-3</v>
      </c>
      <c r="P158" s="912"/>
    </row>
    <row r="159" spans="1:16">
      <c r="A159" s="929" t="s">
        <v>3953</v>
      </c>
      <c r="B159" s="930">
        <v>0</v>
      </c>
      <c r="C159" s="931">
        <v>12519</v>
      </c>
      <c r="D159" s="931">
        <v>1000</v>
      </c>
      <c r="E159" s="931">
        <v>0</v>
      </c>
      <c r="F159" s="932">
        <v>0</v>
      </c>
      <c r="G159" s="933">
        <v>0</v>
      </c>
      <c r="H159" s="933">
        <v>7036.0219263899799</v>
      </c>
      <c r="I159" s="933">
        <v>0</v>
      </c>
      <c r="J159" s="933">
        <v>0</v>
      </c>
      <c r="K159" s="933">
        <v>4313.9780736100201</v>
      </c>
      <c r="L159" s="933">
        <v>169</v>
      </c>
      <c r="M159" s="934">
        <v>85.0976496712114</v>
      </c>
      <c r="N159" s="935">
        <v>0</v>
      </c>
      <c r="O159" s="935">
        <v>9.4552944079123797</v>
      </c>
      <c r="P159" s="912"/>
    </row>
    <row r="160" spans="1:16">
      <c r="A160" s="929" t="s">
        <v>3954</v>
      </c>
      <c r="B160" s="930">
        <v>0</v>
      </c>
      <c r="C160" s="931">
        <v>695</v>
      </c>
      <c r="D160" s="931">
        <v>0</v>
      </c>
      <c r="E160" s="931">
        <v>0</v>
      </c>
      <c r="F160" s="932">
        <v>0</v>
      </c>
      <c r="G160" s="933">
        <v>0</v>
      </c>
      <c r="H160" s="933">
        <v>0</v>
      </c>
      <c r="I160" s="933">
        <v>0</v>
      </c>
      <c r="J160" s="933">
        <v>0</v>
      </c>
      <c r="K160" s="933">
        <v>657</v>
      </c>
      <c r="L160" s="933">
        <v>38</v>
      </c>
      <c r="M160" s="934">
        <v>12.945600000000001</v>
      </c>
      <c r="N160" s="935">
        <v>0</v>
      </c>
      <c r="O160" s="935">
        <v>1.4385600000000001</v>
      </c>
      <c r="P160" s="912"/>
    </row>
    <row r="161" spans="1:16">
      <c r="A161" s="929" t="s">
        <v>4273</v>
      </c>
      <c r="B161" s="930">
        <v>0</v>
      </c>
      <c r="C161" s="931">
        <v>0</v>
      </c>
      <c r="D161" s="931">
        <v>0</v>
      </c>
      <c r="E161" s="931">
        <v>0</v>
      </c>
      <c r="F161" s="932">
        <v>0</v>
      </c>
      <c r="G161" s="933">
        <v>0</v>
      </c>
      <c r="H161" s="933">
        <v>0</v>
      </c>
      <c r="I161" s="933">
        <v>0</v>
      </c>
      <c r="J161" s="933">
        <v>0</v>
      </c>
      <c r="K161" s="933">
        <v>0</v>
      </c>
      <c r="L161" s="933">
        <v>0</v>
      </c>
      <c r="M161" s="934">
        <v>0</v>
      </c>
      <c r="N161" s="935">
        <v>0</v>
      </c>
      <c r="O161" s="935">
        <v>0</v>
      </c>
      <c r="P161" s="912"/>
    </row>
    <row r="162" spans="1:16">
      <c r="A162" s="929" t="s">
        <v>3955</v>
      </c>
      <c r="B162" s="930">
        <v>0</v>
      </c>
      <c r="C162" s="931">
        <v>3438</v>
      </c>
      <c r="D162" s="931">
        <v>492</v>
      </c>
      <c r="E162" s="931">
        <v>0</v>
      </c>
      <c r="F162" s="932">
        <v>0</v>
      </c>
      <c r="G162" s="933">
        <v>0</v>
      </c>
      <c r="H162" s="933">
        <v>0</v>
      </c>
      <c r="I162" s="933">
        <v>0</v>
      </c>
      <c r="J162" s="933">
        <v>2210</v>
      </c>
      <c r="K162" s="933">
        <v>711</v>
      </c>
      <c r="L162" s="933">
        <v>25</v>
      </c>
      <c r="M162" s="934">
        <v>13.994038356164401</v>
      </c>
      <c r="N162" s="935">
        <v>0</v>
      </c>
      <c r="O162" s="935">
        <v>1.5552394520547901</v>
      </c>
      <c r="P162" s="912"/>
    </row>
    <row r="163" spans="1:16">
      <c r="A163" s="929" t="s">
        <v>3956</v>
      </c>
      <c r="B163" s="930">
        <v>6</v>
      </c>
      <c r="C163" s="931">
        <v>50</v>
      </c>
      <c r="D163" s="931">
        <v>8</v>
      </c>
      <c r="E163" s="931">
        <v>0</v>
      </c>
      <c r="F163" s="932">
        <v>0</v>
      </c>
      <c r="G163" s="933">
        <v>0</v>
      </c>
      <c r="H163" s="933">
        <v>0</v>
      </c>
      <c r="I163" s="933">
        <v>0</v>
      </c>
      <c r="J163" s="933">
        <v>0</v>
      </c>
      <c r="K163" s="933">
        <v>47</v>
      </c>
      <c r="L163" s="933">
        <v>1</v>
      </c>
      <c r="M163" s="934">
        <v>0.92506301369862998</v>
      </c>
      <c r="N163" s="935">
        <v>0</v>
      </c>
      <c r="O163" s="935">
        <v>0.102807671232877</v>
      </c>
      <c r="P163" s="912"/>
    </row>
    <row r="164" spans="1:16">
      <c r="A164" s="929" t="s">
        <v>3957</v>
      </c>
      <c r="B164" s="930">
        <v>0</v>
      </c>
      <c r="C164" s="931">
        <v>1008</v>
      </c>
      <c r="D164" s="931">
        <v>104</v>
      </c>
      <c r="E164" s="931">
        <v>0</v>
      </c>
      <c r="F164" s="932">
        <v>0</v>
      </c>
      <c r="G164" s="933">
        <v>0</v>
      </c>
      <c r="H164" s="933">
        <v>0</v>
      </c>
      <c r="I164" s="933">
        <v>0</v>
      </c>
      <c r="J164" s="933">
        <v>0</v>
      </c>
      <c r="K164" s="933">
        <v>873</v>
      </c>
      <c r="L164" s="933">
        <v>31</v>
      </c>
      <c r="M164" s="934">
        <v>17.220821917808198</v>
      </c>
      <c r="N164" s="935">
        <v>0</v>
      </c>
      <c r="O164" s="935">
        <v>1.9115112328767101</v>
      </c>
      <c r="P164" s="912"/>
    </row>
    <row r="165" spans="1:16">
      <c r="A165" s="929" t="s">
        <v>3958</v>
      </c>
      <c r="B165" s="930">
        <v>0</v>
      </c>
      <c r="C165" s="931">
        <v>64</v>
      </c>
      <c r="D165" s="931">
        <v>0</v>
      </c>
      <c r="E165" s="931">
        <v>0</v>
      </c>
      <c r="F165" s="932">
        <v>0</v>
      </c>
      <c r="G165" s="933">
        <v>0</v>
      </c>
      <c r="H165" s="933">
        <v>0</v>
      </c>
      <c r="I165" s="933">
        <v>0</v>
      </c>
      <c r="J165" s="933">
        <v>64</v>
      </c>
      <c r="K165" s="933">
        <v>0</v>
      </c>
      <c r="L165" s="933">
        <v>0</v>
      </c>
      <c r="M165" s="934">
        <v>0</v>
      </c>
      <c r="N165" s="935">
        <v>0</v>
      </c>
      <c r="O165" s="935">
        <v>0</v>
      </c>
      <c r="P165" s="912"/>
    </row>
    <row r="166" spans="1:16">
      <c r="A166" s="929" t="s">
        <v>3959</v>
      </c>
      <c r="B166" s="930">
        <v>0</v>
      </c>
      <c r="C166" s="931">
        <v>190</v>
      </c>
      <c r="D166" s="931">
        <v>-66</v>
      </c>
      <c r="E166" s="931">
        <v>1</v>
      </c>
      <c r="F166" s="932">
        <v>0</v>
      </c>
      <c r="G166" s="933">
        <v>0</v>
      </c>
      <c r="H166" s="933">
        <v>0</v>
      </c>
      <c r="I166" s="933">
        <v>0</v>
      </c>
      <c r="J166" s="933">
        <v>0</v>
      </c>
      <c r="K166" s="933">
        <v>255</v>
      </c>
      <c r="L166" s="933">
        <v>0</v>
      </c>
      <c r="M166" s="934">
        <v>5.0301369863013701</v>
      </c>
      <c r="N166" s="935">
        <v>0</v>
      </c>
      <c r="O166" s="935">
        <v>0.55890410958904102</v>
      </c>
      <c r="P166" s="912"/>
    </row>
    <row r="167" spans="1:16">
      <c r="A167" s="929" t="s">
        <v>3960</v>
      </c>
      <c r="B167" s="930">
        <v>0</v>
      </c>
      <c r="C167" s="931">
        <v>12</v>
      </c>
      <c r="D167" s="931">
        <v>0</v>
      </c>
      <c r="E167" s="931">
        <v>0</v>
      </c>
      <c r="F167" s="932">
        <v>0</v>
      </c>
      <c r="G167" s="933">
        <v>0</v>
      </c>
      <c r="H167" s="933">
        <v>0</v>
      </c>
      <c r="I167" s="933">
        <v>0</v>
      </c>
      <c r="J167" s="933">
        <v>0</v>
      </c>
      <c r="K167" s="933">
        <v>12</v>
      </c>
      <c r="L167" s="933">
        <v>0</v>
      </c>
      <c r="M167" s="934">
        <v>0.236712328767123</v>
      </c>
      <c r="N167" s="935">
        <v>0</v>
      </c>
      <c r="O167" s="935">
        <v>2.6275068493150699E-2</v>
      </c>
      <c r="P167" s="912"/>
    </row>
    <row r="168" spans="1:16">
      <c r="A168" s="929" t="s">
        <v>3961</v>
      </c>
      <c r="B168" s="930">
        <v>0</v>
      </c>
      <c r="C168" s="931">
        <v>9</v>
      </c>
      <c r="D168" s="931">
        <v>0</v>
      </c>
      <c r="E168" s="931">
        <v>0</v>
      </c>
      <c r="F168" s="932">
        <v>0</v>
      </c>
      <c r="G168" s="933">
        <v>0</v>
      </c>
      <c r="H168" s="933">
        <v>0</v>
      </c>
      <c r="I168" s="933">
        <v>0</v>
      </c>
      <c r="J168" s="933">
        <v>9</v>
      </c>
      <c r="K168" s="933">
        <v>0</v>
      </c>
      <c r="L168" s="933">
        <v>0</v>
      </c>
      <c r="M168" s="934">
        <v>0</v>
      </c>
      <c r="N168" s="935">
        <v>0</v>
      </c>
      <c r="O168" s="935">
        <v>0</v>
      </c>
      <c r="P168" s="912"/>
    </row>
    <row r="169" spans="1:16">
      <c r="A169" s="929" t="s">
        <v>3963</v>
      </c>
      <c r="B169" s="930">
        <v>0</v>
      </c>
      <c r="C169" s="931">
        <v>0</v>
      </c>
      <c r="D169" s="931">
        <v>0</v>
      </c>
      <c r="E169" s="931">
        <v>0</v>
      </c>
      <c r="F169" s="932">
        <v>0</v>
      </c>
      <c r="G169" s="933">
        <v>0</v>
      </c>
      <c r="H169" s="933">
        <v>0</v>
      </c>
      <c r="I169" s="933">
        <v>0</v>
      </c>
      <c r="J169" s="933">
        <v>0</v>
      </c>
      <c r="K169" s="933">
        <v>0</v>
      </c>
      <c r="L169" s="933">
        <v>0</v>
      </c>
      <c r="M169" s="934">
        <v>0</v>
      </c>
      <c r="N169" s="935">
        <v>0</v>
      </c>
      <c r="O169" s="935">
        <v>0</v>
      </c>
      <c r="P169" s="912"/>
    </row>
    <row r="170" spans="1:16">
      <c r="A170" s="929" t="s">
        <v>3964</v>
      </c>
      <c r="B170" s="930">
        <v>0</v>
      </c>
      <c r="C170" s="931">
        <v>21</v>
      </c>
      <c r="D170" s="931">
        <v>3</v>
      </c>
      <c r="E170" s="931">
        <v>0</v>
      </c>
      <c r="F170" s="932">
        <v>0</v>
      </c>
      <c r="G170" s="933">
        <v>0</v>
      </c>
      <c r="H170" s="933">
        <v>0</v>
      </c>
      <c r="I170" s="933">
        <v>0</v>
      </c>
      <c r="J170" s="933">
        <v>0</v>
      </c>
      <c r="K170" s="933">
        <v>17</v>
      </c>
      <c r="L170" s="933">
        <v>1</v>
      </c>
      <c r="M170" s="934">
        <v>0.33534246575342502</v>
      </c>
      <c r="N170" s="935">
        <v>0</v>
      </c>
      <c r="O170" s="935">
        <v>3.7260273972602703E-2</v>
      </c>
      <c r="P170" s="912"/>
    </row>
    <row r="171" spans="1:16">
      <c r="A171" s="929" t="s">
        <v>3968</v>
      </c>
      <c r="B171" s="930">
        <v>13</v>
      </c>
      <c r="C171" s="931">
        <v>21</v>
      </c>
      <c r="D171" s="931">
        <v>0</v>
      </c>
      <c r="E171" s="931">
        <v>0</v>
      </c>
      <c r="F171" s="932">
        <v>0</v>
      </c>
      <c r="G171" s="933">
        <v>0</v>
      </c>
      <c r="H171" s="933">
        <v>0</v>
      </c>
      <c r="I171" s="933">
        <v>0</v>
      </c>
      <c r="J171" s="933">
        <v>34</v>
      </c>
      <c r="K171" s="933">
        <v>0</v>
      </c>
      <c r="L171" s="933">
        <v>0</v>
      </c>
      <c r="M171" s="934">
        <v>0</v>
      </c>
      <c r="N171" s="935">
        <v>0</v>
      </c>
      <c r="O171" s="935">
        <v>0</v>
      </c>
      <c r="P171" s="912"/>
    </row>
    <row r="172" spans="1:16">
      <c r="A172" s="929" t="s">
        <v>3969</v>
      </c>
      <c r="B172" s="930">
        <v>0</v>
      </c>
      <c r="C172" s="931">
        <v>111</v>
      </c>
      <c r="D172" s="931">
        <v>0</v>
      </c>
      <c r="E172" s="931">
        <v>0</v>
      </c>
      <c r="F172" s="932">
        <v>0</v>
      </c>
      <c r="G172" s="933">
        <v>0</v>
      </c>
      <c r="H172" s="933">
        <v>0</v>
      </c>
      <c r="I172" s="933">
        <v>0</v>
      </c>
      <c r="J172" s="933">
        <v>0</v>
      </c>
      <c r="K172" s="933">
        <v>105</v>
      </c>
      <c r="L172" s="933">
        <v>6</v>
      </c>
      <c r="M172" s="934">
        <v>2.07123287671233</v>
      </c>
      <c r="N172" s="935">
        <v>0</v>
      </c>
      <c r="O172" s="935">
        <v>0.23013698630137</v>
      </c>
      <c r="P172" s="912"/>
    </row>
    <row r="173" spans="1:16">
      <c r="A173" s="929" t="s">
        <v>3970</v>
      </c>
      <c r="B173" s="930">
        <v>18</v>
      </c>
      <c r="C173" s="931">
        <v>25</v>
      </c>
      <c r="D173" s="931">
        <v>0</v>
      </c>
      <c r="E173" s="931">
        <v>8</v>
      </c>
      <c r="F173" s="932">
        <v>0</v>
      </c>
      <c r="G173" s="933">
        <v>0</v>
      </c>
      <c r="H173" s="933">
        <v>0</v>
      </c>
      <c r="I173" s="933">
        <v>0</v>
      </c>
      <c r="J173" s="933">
        <v>0</v>
      </c>
      <c r="K173" s="933">
        <v>34</v>
      </c>
      <c r="L173" s="933">
        <v>1</v>
      </c>
      <c r="M173" s="934">
        <v>0.67068493150684905</v>
      </c>
      <c r="N173" s="935">
        <v>0</v>
      </c>
      <c r="O173" s="935">
        <v>7.4520547945205504E-2</v>
      </c>
      <c r="P173" s="912"/>
    </row>
    <row r="174" spans="1:16">
      <c r="A174" s="929" t="s">
        <v>4214</v>
      </c>
      <c r="B174" s="930">
        <v>0</v>
      </c>
      <c r="C174" s="931">
        <v>0</v>
      </c>
      <c r="D174" s="931">
        <v>0</v>
      </c>
      <c r="E174" s="931">
        <v>0</v>
      </c>
      <c r="F174" s="932">
        <v>0</v>
      </c>
      <c r="G174" s="933">
        <v>0</v>
      </c>
      <c r="H174" s="933">
        <v>0</v>
      </c>
      <c r="I174" s="933">
        <v>0</v>
      </c>
      <c r="J174" s="933">
        <v>0</v>
      </c>
      <c r="K174" s="933">
        <v>0</v>
      </c>
      <c r="L174" s="933">
        <v>0</v>
      </c>
      <c r="M174" s="934">
        <v>0</v>
      </c>
      <c r="N174" s="935">
        <v>0</v>
      </c>
      <c r="O174" s="935">
        <v>0</v>
      </c>
      <c r="P174" s="912"/>
    </row>
    <row r="175" spans="1:16">
      <c r="A175" s="929" t="s">
        <v>3972</v>
      </c>
      <c r="B175" s="930">
        <v>3877</v>
      </c>
      <c r="C175" s="931">
        <v>2976</v>
      </c>
      <c r="D175" s="931">
        <v>2976</v>
      </c>
      <c r="E175" s="931">
        <v>0</v>
      </c>
      <c r="F175" s="932">
        <v>0</v>
      </c>
      <c r="G175" s="933">
        <v>0</v>
      </c>
      <c r="H175" s="933">
        <v>0</v>
      </c>
      <c r="I175" s="933">
        <v>0</v>
      </c>
      <c r="J175" s="933">
        <v>0</v>
      </c>
      <c r="K175" s="933">
        <v>3627</v>
      </c>
      <c r="L175" s="933">
        <v>250</v>
      </c>
      <c r="M175" s="934">
        <v>58.4294794520548</v>
      </c>
      <c r="N175" s="935">
        <v>1.5899178082191798E-2</v>
      </c>
      <c r="O175" s="935">
        <v>6.4630158904109596</v>
      </c>
      <c r="P175" s="912"/>
    </row>
    <row r="176" spans="1:16">
      <c r="A176" s="929" t="s">
        <v>3973</v>
      </c>
      <c r="B176" s="930">
        <v>0</v>
      </c>
      <c r="C176" s="931">
        <v>0</v>
      </c>
      <c r="D176" s="931">
        <v>0</v>
      </c>
      <c r="E176" s="931">
        <v>0</v>
      </c>
      <c r="F176" s="932">
        <v>0</v>
      </c>
      <c r="G176" s="933">
        <v>0</v>
      </c>
      <c r="H176" s="933">
        <v>0</v>
      </c>
      <c r="I176" s="933">
        <v>0</v>
      </c>
      <c r="J176" s="933">
        <v>0</v>
      </c>
      <c r="K176" s="933">
        <v>0</v>
      </c>
      <c r="L176" s="933">
        <v>0</v>
      </c>
      <c r="M176" s="934">
        <v>0</v>
      </c>
      <c r="N176" s="935">
        <v>0</v>
      </c>
      <c r="O176" s="935">
        <v>0</v>
      </c>
      <c r="P176" s="912"/>
    </row>
    <row r="177" spans="1:16">
      <c r="A177" s="929" t="s">
        <v>3974</v>
      </c>
      <c r="B177" s="930">
        <v>0</v>
      </c>
      <c r="C177" s="931">
        <v>4</v>
      </c>
      <c r="D177" s="931">
        <v>0</v>
      </c>
      <c r="E177" s="931">
        <v>0</v>
      </c>
      <c r="F177" s="932">
        <v>0</v>
      </c>
      <c r="G177" s="933">
        <v>0</v>
      </c>
      <c r="H177" s="933">
        <v>0</v>
      </c>
      <c r="I177" s="933">
        <v>0</v>
      </c>
      <c r="J177" s="933">
        <v>0</v>
      </c>
      <c r="K177" s="933">
        <v>4</v>
      </c>
      <c r="L177" s="933">
        <v>0</v>
      </c>
      <c r="M177" s="934">
        <v>7.8816438356164406E-2</v>
      </c>
      <c r="N177" s="935">
        <v>0</v>
      </c>
      <c r="O177" s="935">
        <v>8.7495890410958892E-3</v>
      </c>
      <c r="P177" s="912"/>
    </row>
    <row r="178" spans="1:16">
      <c r="A178" s="929" t="s">
        <v>4215</v>
      </c>
      <c r="B178" s="930">
        <v>0</v>
      </c>
      <c r="C178" s="931">
        <v>90</v>
      </c>
      <c r="D178" s="931">
        <v>0</v>
      </c>
      <c r="E178" s="931">
        <v>0</v>
      </c>
      <c r="F178" s="932">
        <v>0</v>
      </c>
      <c r="G178" s="933">
        <v>0</v>
      </c>
      <c r="H178" s="933">
        <v>0</v>
      </c>
      <c r="I178" s="933">
        <v>0</v>
      </c>
      <c r="J178" s="933">
        <v>90</v>
      </c>
      <c r="K178" s="933">
        <v>0</v>
      </c>
      <c r="L178" s="933">
        <v>0</v>
      </c>
      <c r="M178" s="934">
        <v>0</v>
      </c>
      <c r="N178" s="935">
        <v>0</v>
      </c>
      <c r="O178" s="935">
        <v>0</v>
      </c>
      <c r="P178" s="912"/>
    </row>
    <row r="179" spans="1:16">
      <c r="A179" s="929" t="s">
        <v>4216</v>
      </c>
      <c r="B179" s="930">
        <v>400</v>
      </c>
      <c r="C179" s="931">
        <v>11</v>
      </c>
      <c r="D179" s="931">
        <v>0</v>
      </c>
      <c r="E179" s="931">
        <v>90</v>
      </c>
      <c r="F179" s="932">
        <v>0</v>
      </c>
      <c r="G179" s="933">
        <v>0</v>
      </c>
      <c r="H179" s="933">
        <v>0</v>
      </c>
      <c r="I179" s="933">
        <v>0</v>
      </c>
      <c r="J179" s="933">
        <v>321</v>
      </c>
      <c r="K179" s="933">
        <v>0</v>
      </c>
      <c r="L179" s="933">
        <v>0</v>
      </c>
      <c r="M179" s="934">
        <v>0</v>
      </c>
      <c r="N179" s="935">
        <v>0</v>
      </c>
      <c r="O179" s="935">
        <v>0</v>
      </c>
      <c r="P179" s="912"/>
    </row>
    <row r="180" spans="1:16">
      <c r="A180" s="929" t="s">
        <v>3977</v>
      </c>
      <c r="B180" s="930">
        <v>0</v>
      </c>
      <c r="C180" s="931">
        <v>1118</v>
      </c>
      <c r="D180" s="931">
        <v>-78</v>
      </c>
      <c r="E180" s="931">
        <v>15</v>
      </c>
      <c r="F180" s="932">
        <v>0</v>
      </c>
      <c r="G180" s="933">
        <v>0</v>
      </c>
      <c r="H180" s="933">
        <v>0</v>
      </c>
      <c r="I180" s="933">
        <v>0</v>
      </c>
      <c r="J180" s="933">
        <v>1181</v>
      </c>
      <c r="K180" s="933">
        <v>0</v>
      </c>
      <c r="L180" s="933">
        <v>0</v>
      </c>
      <c r="M180" s="934">
        <v>0</v>
      </c>
      <c r="N180" s="935">
        <v>0</v>
      </c>
      <c r="O180" s="935">
        <v>0</v>
      </c>
      <c r="P180" s="912"/>
    </row>
    <row r="181" spans="1:16">
      <c r="A181" s="924"/>
      <c r="B181" s="925"/>
      <c r="C181" s="926"/>
      <c r="D181" s="926"/>
      <c r="E181" s="926"/>
      <c r="F181" s="925"/>
      <c r="G181" s="926"/>
      <c r="H181" s="926"/>
      <c r="I181" s="926"/>
      <c r="J181" s="926"/>
      <c r="K181" s="926"/>
      <c r="L181" s="926"/>
      <c r="M181" s="927"/>
      <c r="N181" s="928"/>
      <c r="O181" s="928"/>
      <c r="P181" s="912"/>
    </row>
    <row r="182" spans="1:16">
      <c r="A182" s="917" t="s">
        <v>4217</v>
      </c>
      <c r="B182" s="918">
        <v>108375</v>
      </c>
      <c r="C182" s="919">
        <v>37356</v>
      </c>
      <c r="D182" s="919">
        <v>-3</v>
      </c>
      <c r="E182" s="919">
        <v>76</v>
      </c>
      <c r="F182" s="920">
        <v>0</v>
      </c>
      <c r="G182" s="921">
        <v>0</v>
      </c>
      <c r="H182" s="921">
        <v>0</v>
      </c>
      <c r="I182" s="921">
        <v>9163</v>
      </c>
      <c r="J182" s="921">
        <v>0</v>
      </c>
      <c r="K182" s="921">
        <v>130993</v>
      </c>
      <c r="L182" s="921">
        <v>0</v>
      </c>
      <c r="M182" s="922">
        <v>86.229750356164402</v>
      </c>
      <c r="N182" s="923">
        <v>3.9963821369863002</v>
      </c>
      <c r="O182" s="923">
        <v>0.57575829041095905</v>
      </c>
      <c r="P182" s="912"/>
    </row>
    <row r="183" spans="1:16">
      <c r="A183" s="929" t="s">
        <v>3979</v>
      </c>
      <c r="B183" s="930">
        <v>0</v>
      </c>
      <c r="C183" s="931">
        <v>15</v>
      </c>
      <c r="D183" s="931">
        <v>0</v>
      </c>
      <c r="E183" s="931">
        <v>0</v>
      </c>
      <c r="F183" s="932">
        <v>0</v>
      </c>
      <c r="G183" s="933">
        <v>0</v>
      </c>
      <c r="H183" s="933">
        <v>0</v>
      </c>
      <c r="I183" s="933">
        <v>0</v>
      </c>
      <c r="J183" s="933">
        <v>0</v>
      </c>
      <c r="K183" s="933">
        <v>15</v>
      </c>
      <c r="L183" s="933">
        <v>0</v>
      </c>
      <c r="M183" s="934">
        <v>5.52328767123288E-3</v>
      </c>
      <c r="N183" s="935">
        <v>5.7534246575342504E-4</v>
      </c>
      <c r="O183" s="935">
        <v>6.9041095890411E-5</v>
      </c>
      <c r="P183" s="912"/>
    </row>
    <row r="184" spans="1:16">
      <c r="A184" s="929" t="s">
        <v>3980</v>
      </c>
      <c r="B184" s="930">
        <v>14122</v>
      </c>
      <c r="C184" s="931">
        <v>126</v>
      </c>
      <c r="D184" s="931">
        <v>0</v>
      </c>
      <c r="E184" s="931">
        <v>0</v>
      </c>
      <c r="F184" s="932">
        <v>0</v>
      </c>
      <c r="G184" s="933">
        <v>0</v>
      </c>
      <c r="H184" s="933">
        <v>0</v>
      </c>
      <c r="I184" s="933">
        <v>1047</v>
      </c>
      <c r="J184" s="933">
        <v>0</v>
      </c>
      <c r="K184" s="933">
        <v>12745</v>
      </c>
      <c r="L184" s="933">
        <v>456</v>
      </c>
      <c r="M184" s="934">
        <v>6.0058630136986304</v>
      </c>
      <c r="N184" s="935">
        <v>0.50449249315068501</v>
      </c>
      <c r="O184" s="935">
        <v>4.8046904109588999E-2</v>
      </c>
      <c r="P184" s="912"/>
    </row>
    <row r="185" spans="1:16">
      <c r="A185" s="929" t="s">
        <v>3981</v>
      </c>
      <c r="B185" s="930">
        <v>2554</v>
      </c>
      <c r="C185" s="931">
        <v>154</v>
      </c>
      <c r="D185" s="931">
        <v>0</v>
      </c>
      <c r="E185" s="931">
        <v>1</v>
      </c>
      <c r="F185" s="932">
        <v>0</v>
      </c>
      <c r="G185" s="933">
        <v>0</v>
      </c>
      <c r="H185" s="933">
        <v>0</v>
      </c>
      <c r="I185" s="933">
        <v>271</v>
      </c>
      <c r="J185" s="933">
        <v>0</v>
      </c>
      <c r="K185" s="933">
        <v>2352</v>
      </c>
      <c r="L185" s="933">
        <v>84</v>
      </c>
      <c r="M185" s="934">
        <v>1.5021869589041099</v>
      </c>
      <c r="N185" s="935">
        <v>8.3099704109589001E-2</v>
      </c>
      <c r="O185" s="935">
        <v>9.5884273972602699E-3</v>
      </c>
      <c r="P185" s="912"/>
    </row>
    <row r="186" spans="1:16">
      <c r="A186" s="929" t="s">
        <v>3982</v>
      </c>
      <c r="B186" s="930">
        <v>5798</v>
      </c>
      <c r="C186" s="931">
        <v>453</v>
      </c>
      <c r="D186" s="931">
        <v>0</v>
      </c>
      <c r="E186" s="931">
        <v>0</v>
      </c>
      <c r="F186" s="932">
        <v>0</v>
      </c>
      <c r="G186" s="933">
        <v>0</v>
      </c>
      <c r="H186" s="933">
        <v>0</v>
      </c>
      <c r="I186" s="933">
        <v>625</v>
      </c>
      <c r="J186" s="933">
        <v>0</v>
      </c>
      <c r="K186" s="933">
        <v>5431</v>
      </c>
      <c r="L186" s="933">
        <v>195</v>
      </c>
      <c r="M186" s="934">
        <v>1.6569757808219201</v>
      </c>
      <c r="N186" s="935">
        <v>0.124273183561644</v>
      </c>
      <c r="O186" s="935">
        <v>2.0712197260273998E-2</v>
      </c>
      <c r="P186" s="912"/>
    </row>
    <row r="187" spans="1:16">
      <c r="A187" s="929" t="s">
        <v>3983</v>
      </c>
      <c r="B187" s="930">
        <v>0</v>
      </c>
      <c r="C187" s="931">
        <v>0</v>
      </c>
      <c r="D187" s="931">
        <v>0</v>
      </c>
      <c r="E187" s="931">
        <v>0</v>
      </c>
      <c r="F187" s="932">
        <v>0</v>
      </c>
      <c r="G187" s="933">
        <v>0</v>
      </c>
      <c r="H187" s="933">
        <v>0</v>
      </c>
      <c r="I187" s="933">
        <v>0</v>
      </c>
      <c r="J187" s="933">
        <v>0</v>
      </c>
      <c r="K187" s="933">
        <v>0</v>
      </c>
      <c r="L187" s="933">
        <v>0</v>
      </c>
      <c r="M187" s="934">
        <v>0</v>
      </c>
      <c r="N187" s="935">
        <v>0</v>
      </c>
      <c r="O187" s="935">
        <v>0</v>
      </c>
      <c r="P187" s="912"/>
    </row>
    <row r="188" spans="1:16">
      <c r="A188" s="929" t="s">
        <v>3984</v>
      </c>
      <c r="B188" s="930">
        <v>0</v>
      </c>
      <c r="C188" s="931">
        <v>1</v>
      </c>
      <c r="D188" s="931">
        <v>0</v>
      </c>
      <c r="E188" s="931">
        <v>0</v>
      </c>
      <c r="F188" s="932">
        <v>0</v>
      </c>
      <c r="G188" s="933">
        <v>0</v>
      </c>
      <c r="H188" s="933">
        <v>0</v>
      </c>
      <c r="I188" s="933">
        <v>0</v>
      </c>
      <c r="J188" s="933">
        <v>0</v>
      </c>
      <c r="K188" s="933">
        <v>1</v>
      </c>
      <c r="L188" s="933">
        <v>0</v>
      </c>
      <c r="M188" s="934">
        <v>3.23506849315069E-4</v>
      </c>
      <c r="N188" s="935">
        <v>2.2093150684931499E-5</v>
      </c>
      <c r="O188" s="935">
        <v>1.57808219178082E-6</v>
      </c>
      <c r="P188" s="912"/>
    </row>
    <row r="189" spans="1:16">
      <c r="A189" s="929" t="s">
        <v>4218</v>
      </c>
      <c r="B189" s="930">
        <v>0</v>
      </c>
      <c r="C189" s="931">
        <v>0</v>
      </c>
      <c r="D189" s="931">
        <v>0</v>
      </c>
      <c r="E189" s="931">
        <v>0</v>
      </c>
      <c r="F189" s="932">
        <v>0</v>
      </c>
      <c r="G189" s="933">
        <v>0</v>
      </c>
      <c r="H189" s="933">
        <v>0</v>
      </c>
      <c r="I189" s="933">
        <v>0</v>
      </c>
      <c r="J189" s="933">
        <v>0</v>
      </c>
      <c r="K189" s="933">
        <v>0</v>
      </c>
      <c r="L189" s="933">
        <v>0</v>
      </c>
      <c r="M189" s="934">
        <v>0</v>
      </c>
      <c r="N189" s="935">
        <v>0</v>
      </c>
      <c r="O189" s="935">
        <v>0</v>
      </c>
      <c r="P189" s="912"/>
    </row>
    <row r="190" spans="1:16">
      <c r="A190" s="929" t="s">
        <v>3985</v>
      </c>
      <c r="B190" s="930">
        <v>0</v>
      </c>
      <c r="C190" s="931">
        <v>469</v>
      </c>
      <c r="D190" s="931">
        <v>0</v>
      </c>
      <c r="E190" s="931">
        <v>0</v>
      </c>
      <c r="F190" s="932">
        <v>0</v>
      </c>
      <c r="G190" s="933">
        <v>0</v>
      </c>
      <c r="H190" s="933">
        <v>0</v>
      </c>
      <c r="I190" s="933">
        <v>0</v>
      </c>
      <c r="J190" s="933">
        <v>0</v>
      </c>
      <c r="K190" s="933">
        <v>453</v>
      </c>
      <c r="L190" s="933">
        <v>16</v>
      </c>
      <c r="M190" s="934">
        <v>0.20314257534246599</v>
      </c>
      <c r="N190" s="935">
        <v>4.3090849315068503E-3</v>
      </c>
      <c r="O190" s="935">
        <v>6.1558356164383599E-4</v>
      </c>
      <c r="P190" s="912"/>
    </row>
    <row r="191" spans="1:16">
      <c r="A191" s="929" t="s">
        <v>3986</v>
      </c>
      <c r="B191" s="930">
        <v>0</v>
      </c>
      <c r="C191" s="931">
        <v>528</v>
      </c>
      <c r="D191" s="931">
        <v>0</v>
      </c>
      <c r="E191" s="931">
        <v>0</v>
      </c>
      <c r="F191" s="932">
        <v>0</v>
      </c>
      <c r="G191" s="933">
        <v>0</v>
      </c>
      <c r="H191" s="933">
        <v>0</v>
      </c>
      <c r="I191" s="933">
        <v>0</v>
      </c>
      <c r="J191" s="933">
        <v>0</v>
      </c>
      <c r="K191" s="933">
        <v>510</v>
      </c>
      <c r="L191" s="933">
        <v>18</v>
      </c>
      <c r="M191" s="934">
        <v>0.228032876712329</v>
      </c>
      <c r="N191" s="935">
        <v>5.3654794520547897E-3</v>
      </c>
      <c r="O191" s="935">
        <v>6.7068493150684904E-4</v>
      </c>
      <c r="P191" s="912"/>
    </row>
    <row r="192" spans="1:16">
      <c r="A192" s="929" t="s">
        <v>3987</v>
      </c>
      <c r="B192" s="930">
        <v>2551</v>
      </c>
      <c r="C192" s="931">
        <v>169</v>
      </c>
      <c r="D192" s="931">
        <v>0</v>
      </c>
      <c r="E192" s="931">
        <v>0</v>
      </c>
      <c r="F192" s="932">
        <v>0</v>
      </c>
      <c r="G192" s="933">
        <v>0</v>
      </c>
      <c r="H192" s="933">
        <v>0</v>
      </c>
      <c r="I192" s="933">
        <v>272</v>
      </c>
      <c r="J192" s="933">
        <v>0</v>
      </c>
      <c r="K192" s="933">
        <v>2363</v>
      </c>
      <c r="L192" s="933">
        <v>85</v>
      </c>
      <c r="M192" s="934">
        <v>1.48642410958904</v>
      </c>
      <c r="N192" s="935">
        <v>6.3703890410958905E-2</v>
      </c>
      <c r="O192" s="935">
        <v>1.6987704109589E-2</v>
      </c>
      <c r="P192" s="912"/>
    </row>
    <row r="193" spans="1:16">
      <c r="A193" s="929" t="s">
        <v>3988</v>
      </c>
      <c r="B193" s="930">
        <v>6684</v>
      </c>
      <c r="C193" s="931">
        <v>4</v>
      </c>
      <c r="D193" s="931">
        <v>0</v>
      </c>
      <c r="E193" s="931">
        <v>0</v>
      </c>
      <c r="F193" s="932">
        <v>0</v>
      </c>
      <c r="G193" s="933">
        <v>0</v>
      </c>
      <c r="H193" s="933">
        <v>0</v>
      </c>
      <c r="I193" s="933">
        <v>669</v>
      </c>
      <c r="J193" s="933">
        <v>0</v>
      </c>
      <c r="K193" s="933">
        <v>5810</v>
      </c>
      <c r="L193" s="933">
        <v>209</v>
      </c>
      <c r="M193" s="934">
        <v>1.79552876712329</v>
      </c>
      <c r="N193" s="935">
        <v>9.5761534246575297E-2</v>
      </c>
      <c r="O193" s="935">
        <v>1.19701917808219E-2</v>
      </c>
      <c r="P193" s="912"/>
    </row>
    <row r="194" spans="1:16">
      <c r="A194" s="929" t="s">
        <v>3989</v>
      </c>
      <c r="B194" s="930">
        <v>4791</v>
      </c>
      <c r="C194" s="931">
        <v>2</v>
      </c>
      <c r="D194" s="931">
        <v>0</v>
      </c>
      <c r="E194" s="931">
        <v>0</v>
      </c>
      <c r="F194" s="932">
        <v>0</v>
      </c>
      <c r="G194" s="933">
        <v>0</v>
      </c>
      <c r="H194" s="933">
        <v>0</v>
      </c>
      <c r="I194" s="933">
        <v>479</v>
      </c>
      <c r="J194" s="933">
        <v>0</v>
      </c>
      <c r="K194" s="933">
        <v>4164</v>
      </c>
      <c r="L194" s="933">
        <v>150</v>
      </c>
      <c r="M194" s="934">
        <v>1.8262277260274</v>
      </c>
      <c r="N194" s="935">
        <v>8.7341326027397304E-2</v>
      </c>
      <c r="O194" s="935">
        <v>1.58802410958904E-2</v>
      </c>
      <c r="P194" s="912"/>
    </row>
    <row r="195" spans="1:16">
      <c r="A195" s="929" t="s">
        <v>3990</v>
      </c>
      <c r="B195" s="930">
        <v>18386</v>
      </c>
      <c r="C195" s="931">
        <v>0</v>
      </c>
      <c r="D195" s="931">
        <v>0</v>
      </c>
      <c r="E195" s="931">
        <v>0</v>
      </c>
      <c r="F195" s="932">
        <v>0</v>
      </c>
      <c r="G195" s="933">
        <v>0</v>
      </c>
      <c r="H195" s="933">
        <v>0</v>
      </c>
      <c r="I195" s="933">
        <v>741</v>
      </c>
      <c r="J195" s="933">
        <v>0</v>
      </c>
      <c r="K195" s="933">
        <v>17033</v>
      </c>
      <c r="L195" s="933">
        <v>612</v>
      </c>
      <c r="M195" s="934">
        <v>7.6046511780821904</v>
      </c>
      <c r="N195" s="935">
        <v>0.32591362191780798</v>
      </c>
      <c r="O195" s="935">
        <v>7.2425249315068496E-2</v>
      </c>
      <c r="P195" s="912"/>
    </row>
    <row r="196" spans="1:16">
      <c r="A196" s="929" t="s">
        <v>3991</v>
      </c>
      <c r="B196" s="930">
        <v>17243</v>
      </c>
      <c r="C196" s="931">
        <v>108</v>
      </c>
      <c r="D196" s="931">
        <v>0</v>
      </c>
      <c r="E196" s="931">
        <v>6</v>
      </c>
      <c r="F196" s="932">
        <v>0</v>
      </c>
      <c r="G196" s="933">
        <v>0</v>
      </c>
      <c r="H196" s="933">
        <v>0</v>
      </c>
      <c r="I196" s="933">
        <v>1735</v>
      </c>
      <c r="J196" s="933">
        <v>0</v>
      </c>
      <c r="K196" s="933">
        <v>15069</v>
      </c>
      <c r="L196" s="933">
        <v>541</v>
      </c>
      <c r="M196" s="934">
        <v>8.0456074520547993</v>
      </c>
      <c r="N196" s="935">
        <v>0.360665161643836</v>
      </c>
      <c r="O196" s="935">
        <v>5.5486947945205499E-2</v>
      </c>
      <c r="P196" s="912"/>
    </row>
    <row r="197" spans="1:16">
      <c r="A197" s="929" t="s">
        <v>4219</v>
      </c>
      <c r="B197" s="930">
        <v>1362</v>
      </c>
      <c r="C197" s="931">
        <v>0</v>
      </c>
      <c r="D197" s="931">
        <v>0</v>
      </c>
      <c r="E197" s="931">
        <v>0</v>
      </c>
      <c r="F197" s="932">
        <v>0</v>
      </c>
      <c r="G197" s="933">
        <v>0</v>
      </c>
      <c r="H197" s="933">
        <v>0</v>
      </c>
      <c r="I197" s="933">
        <v>56</v>
      </c>
      <c r="J197" s="933">
        <v>0</v>
      </c>
      <c r="K197" s="933">
        <v>1261</v>
      </c>
      <c r="L197" s="933">
        <v>45</v>
      </c>
      <c r="M197" s="934">
        <v>0.73407473972602699</v>
      </c>
      <c r="N197" s="935">
        <v>4.8173654794520501E-2</v>
      </c>
      <c r="O197" s="935">
        <v>4.5879671232876701E-3</v>
      </c>
      <c r="P197" s="912"/>
    </row>
    <row r="198" spans="1:16">
      <c r="A198" s="929" t="s">
        <v>3992</v>
      </c>
      <c r="B198" s="930">
        <v>2248</v>
      </c>
      <c r="C198" s="931">
        <v>41</v>
      </c>
      <c r="D198" s="931">
        <v>0</v>
      </c>
      <c r="E198" s="931">
        <v>0</v>
      </c>
      <c r="F198" s="932">
        <v>0</v>
      </c>
      <c r="G198" s="933">
        <v>0</v>
      </c>
      <c r="H198" s="933">
        <v>0</v>
      </c>
      <c r="I198" s="933">
        <v>229</v>
      </c>
      <c r="J198" s="933">
        <v>0</v>
      </c>
      <c r="K198" s="933">
        <v>1989</v>
      </c>
      <c r="L198" s="933">
        <v>71</v>
      </c>
      <c r="M198" s="934">
        <v>1.57114652054795</v>
      </c>
      <c r="N198" s="935">
        <v>0.118577095890411</v>
      </c>
      <c r="O198" s="935">
        <v>1.18577095890411E-2</v>
      </c>
      <c r="P198" s="912"/>
    </row>
    <row r="199" spans="1:16">
      <c r="A199" s="929" t="s">
        <v>3993</v>
      </c>
      <c r="B199" s="930">
        <v>0</v>
      </c>
      <c r="C199" s="931">
        <v>45</v>
      </c>
      <c r="D199" s="931">
        <v>0</v>
      </c>
      <c r="E199" s="931">
        <v>0</v>
      </c>
      <c r="F199" s="932">
        <v>0</v>
      </c>
      <c r="G199" s="933">
        <v>0</v>
      </c>
      <c r="H199" s="933">
        <v>0</v>
      </c>
      <c r="I199" s="933">
        <v>4</v>
      </c>
      <c r="J199" s="933">
        <v>0</v>
      </c>
      <c r="K199" s="933">
        <v>41</v>
      </c>
      <c r="L199" s="933">
        <v>0</v>
      </c>
      <c r="M199" s="934">
        <v>4.2639999999999997E-2</v>
      </c>
      <c r="N199" s="935">
        <v>3.4112000000000001E-3</v>
      </c>
      <c r="O199" s="935">
        <v>1.9680000000000001E-4</v>
      </c>
      <c r="P199" s="912"/>
    </row>
    <row r="200" spans="1:16">
      <c r="A200" s="929" t="s">
        <v>3994</v>
      </c>
      <c r="B200" s="930">
        <v>0</v>
      </c>
      <c r="C200" s="931">
        <v>5</v>
      </c>
      <c r="D200" s="931">
        <v>0</v>
      </c>
      <c r="E200" s="931">
        <v>0</v>
      </c>
      <c r="F200" s="932">
        <v>0</v>
      </c>
      <c r="G200" s="933">
        <v>0</v>
      </c>
      <c r="H200" s="933">
        <v>0</v>
      </c>
      <c r="I200" s="933">
        <v>0</v>
      </c>
      <c r="J200" s="933">
        <v>0</v>
      </c>
      <c r="K200" s="933">
        <v>5</v>
      </c>
      <c r="L200" s="933">
        <v>0</v>
      </c>
      <c r="M200" s="934">
        <v>6.2465753424657501E-3</v>
      </c>
      <c r="N200" s="935">
        <v>5.5178082191780799E-4</v>
      </c>
      <c r="O200" s="935">
        <v>5.2054794520547898E-5</v>
      </c>
      <c r="P200" s="912"/>
    </row>
    <row r="201" spans="1:16">
      <c r="A201" s="929" t="s">
        <v>3995</v>
      </c>
      <c r="B201" s="930">
        <v>9202</v>
      </c>
      <c r="C201" s="931">
        <v>0</v>
      </c>
      <c r="D201" s="931">
        <v>0</v>
      </c>
      <c r="E201" s="931">
        <v>0</v>
      </c>
      <c r="F201" s="932">
        <v>0</v>
      </c>
      <c r="G201" s="933">
        <v>0</v>
      </c>
      <c r="H201" s="933">
        <v>0</v>
      </c>
      <c r="I201" s="933">
        <v>676</v>
      </c>
      <c r="J201" s="933">
        <v>0</v>
      </c>
      <c r="K201" s="933">
        <v>8230</v>
      </c>
      <c r="L201" s="933">
        <v>296</v>
      </c>
      <c r="M201" s="934">
        <v>4.8090257534246597</v>
      </c>
      <c r="N201" s="935">
        <v>0.139616876712329</v>
      </c>
      <c r="O201" s="935">
        <v>3.1025972602739701E-2</v>
      </c>
      <c r="P201" s="912"/>
    </row>
    <row r="202" spans="1:16">
      <c r="A202" s="929" t="s">
        <v>3996</v>
      </c>
      <c r="B202" s="930">
        <v>39</v>
      </c>
      <c r="C202" s="931">
        <v>2016</v>
      </c>
      <c r="D202" s="931">
        <v>0</v>
      </c>
      <c r="E202" s="931">
        <v>0</v>
      </c>
      <c r="F202" s="932">
        <v>0</v>
      </c>
      <c r="G202" s="933">
        <v>0</v>
      </c>
      <c r="H202" s="933">
        <v>0</v>
      </c>
      <c r="I202" s="933">
        <v>206</v>
      </c>
      <c r="J202" s="933">
        <v>0</v>
      </c>
      <c r="K202" s="933">
        <v>1785</v>
      </c>
      <c r="L202" s="933">
        <v>64</v>
      </c>
      <c r="M202" s="934">
        <v>4.4037172602739698</v>
      </c>
      <c r="N202" s="935">
        <v>0.216899506849315</v>
      </c>
      <c r="O202" s="935">
        <v>2.6290849315068501E-2</v>
      </c>
      <c r="P202" s="912"/>
    </row>
    <row r="203" spans="1:16">
      <c r="A203" s="929" t="s">
        <v>4220</v>
      </c>
      <c r="B203" s="930">
        <v>0</v>
      </c>
      <c r="C203" s="931">
        <v>0</v>
      </c>
      <c r="D203" s="931">
        <v>0</v>
      </c>
      <c r="E203" s="931">
        <v>0</v>
      </c>
      <c r="F203" s="932">
        <v>0</v>
      </c>
      <c r="G203" s="933">
        <v>0</v>
      </c>
      <c r="H203" s="933">
        <v>0</v>
      </c>
      <c r="I203" s="933">
        <v>0</v>
      </c>
      <c r="J203" s="933">
        <v>0</v>
      </c>
      <c r="K203" s="933">
        <v>0</v>
      </c>
      <c r="L203" s="933">
        <v>0</v>
      </c>
      <c r="M203" s="934">
        <v>0</v>
      </c>
      <c r="N203" s="935">
        <v>0</v>
      </c>
      <c r="O203" s="935">
        <v>0</v>
      </c>
      <c r="P203" s="912"/>
    </row>
    <row r="204" spans="1:16">
      <c r="A204" s="929" t="s">
        <v>3997</v>
      </c>
      <c r="B204" s="930">
        <v>14259</v>
      </c>
      <c r="C204" s="931">
        <v>13465</v>
      </c>
      <c r="D204" s="931">
        <v>0</v>
      </c>
      <c r="E204" s="931">
        <v>13</v>
      </c>
      <c r="F204" s="932">
        <v>0</v>
      </c>
      <c r="G204" s="933">
        <v>0</v>
      </c>
      <c r="H204" s="933">
        <v>0</v>
      </c>
      <c r="I204" s="933">
        <v>1297</v>
      </c>
      <c r="J204" s="933">
        <v>0</v>
      </c>
      <c r="K204" s="933">
        <v>25498</v>
      </c>
      <c r="L204" s="933">
        <v>916</v>
      </c>
      <c r="M204" s="934">
        <v>21.851436712328798</v>
      </c>
      <c r="N204" s="935">
        <v>0.66504372602739703</v>
      </c>
      <c r="O204" s="935">
        <v>4.7503123287671201E-2</v>
      </c>
      <c r="P204" s="912"/>
    </row>
    <row r="205" spans="1:16">
      <c r="A205" s="929" t="s">
        <v>3998</v>
      </c>
      <c r="B205" s="930">
        <v>323</v>
      </c>
      <c r="C205" s="931">
        <v>16</v>
      </c>
      <c r="D205" s="931">
        <v>0</v>
      </c>
      <c r="E205" s="931">
        <v>0</v>
      </c>
      <c r="F205" s="932">
        <v>0</v>
      </c>
      <c r="G205" s="933">
        <v>0</v>
      </c>
      <c r="H205" s="933">
        <v>0</v>
      </c>
      <c r="I205" s="933">
        <v>13</v>
      </c>
      <c r="J205" s="933">
        <v>0</v>
      </c>
      <c r="K205" s="933">
        <v>315</v>
      </c>
      <c r="L205" s="933">
        <v>11</v>
      </c>
      <c r="M205" s="934">
        <v>0.19635287671232901</v>
      </c>
      <c r="N205" s="935">
        <v>1.09084931506849E-2</v>
      </c>
      <c r="O205" s="935">
        <v>1.63627397260274E-3</v>
      </c>
      <c r="P205" s="912"/>
    </row>
    <row r="206" spans="1:16">
      <c r="A206" s="929" t="s">
        <v>3999</v>
      </c>
      <c r="B206" s="930">
        <v>0</v>
      </c>
      <c r="C206" s="931">
        <v>220</v>
      </c>
      <c r="D206" s="931">
        <v>0</v>
      </c>
      <c r="E206" s="931">
        <v>0</v>
      </c>
      <c r="F206" s="932">
        <v>0</v>
      </c>
      <c r="G206" s="933">
        <v>0</v>
      </c>
      <c r="H206" s="933">
        <v>0</v>
      </c>
      <c r="I206" s="933">
        <v>0</v>
      </c>
      <c r="J206" s="933">
        <v>0</v>
      </c>
      <c r="K206" s="933">
        <v>212</v>
      </c>
      <c r="L206" s="933">
        <v>8</v>
      </c>
      <c r="M206" s="934">
        <v>0.17717391780821901</v>
      </c>
      <c r="N206" s="935">
        <v>1.12354191780822E-2</v>
      </c>
      <c r="O206" s="935">
        <v>1.72852602739726E-3</v>
      </c>
      <c r="P206" s="912"/>
    </row>
    <row r="207" spans="1:16">
      <c r="A207" s="929" t="s">
        <v>4221</v>
      </c>
      <c r="B207" s="930">
        <v>1449</v>
      </c>
      <c r="C207" s="931">
        <v>0</v>
      </c>
      <c r="D207" s="931">
        <v>0</v>
      </c>
      <c r="E207" s="931">
        <v>0</v>
      </c>
      <c r="F207" s="932">
        <v>0</v>
      </c>
      <c r="G207" s="933">
        <v>0</v>
      </c>
      <c r="H207" s="933">
        <v>0</v>
      </c>
      <c r="I207" s="933">
        <v>59</v>
      </c>
      <c r="J207" s="933">
        <v>0</v>
      </c>
      <c r="K207" s="933">
        <v>1342</v>
      </c>
      <c r="L207" s="933">
        <v>48</v>
      </c>
      <c r="M207" s="934">
        <v>1.34067638356164</v>
      </c>
      <c r="N207" s="935">
        <v>4.9326772602739703E-2</v>
      </c>
      <c r="O207" s="935">
        <v>1.77070465753425E-2</v>
      </c>
      <c r="P207" s="912"/>
    </row>
    <row r="208" spans="1:16">
      <c r="A208" s="929" t="s">
        <v>4000</v>
      </c>
      <c r="B208" s="930">
        <v>7364</v>
      </c>
      <c r="C208" s="931">
        <v>477</v>
      </c>
      <c r="D208" s="931">
        <v>0</v>
      </c>
      <c r="E208" s="931">
        <v>9</v>
      </c>
      <c r="F208" s="932">
        <v>0</v>
      </c>
      <c r="G208" s="933">
        <v>0</v>
      </c>
      <c r="H208" s="933">
        <v>0</v>
      </c>
      <c r="I208" s="933">
        <v>784</v>
      </c>
      <c r="J208" s="933">
        <v>0</v>
      </c>
      <c r="K208" s="933">
        <v>6200</v>
      </c>
      <c r="L208" s="933">
        <v>848</v>
      </c>
      <c r="M208" s="934">
        <v>3.5426630136986299</v>
      </c>
      <c r="N208" s="935">
        <v>0.31132493150684898</v>
      </c>
      <c r="O208" s="935">
        <v>4.2941369863013702E-2</v>
      </c>
      <c r="P208" s="912"/>
    </row>
    <row r="209" spans="1:16">
      <c r="A209" s="929" t="s">
        <v>4001</v>
      </c>
      <c r="B209" s="930">
        <v>0</v>
      </c>
      <c r="C209" s="931">
        <v>0</v>
      </c>
      <c r="D209" s="931">
        <v>0</v>
      </c>
      <c r="E209" s="931">
        <v>0</v>
      </c>
      <c r="F209" s="932">
        <v>0</v>
      </c>
      <c r="G209" s="933">
        <v>0</v>
      </c>
      <c r="H209" s="933">
        <v>0</v>
      </c>
      <c r="I209" s="933">
        <v>0</v>
      </c>
      <c r="J209" s="933">
        <v>0</v>
      </c>
      <c r="K209" s="933">
        <v>0</v>
      </c>
      <c r="L209" s="933">
        <v>0</v>
      </c>
      <c r="M209" s="934">
        <v>0</v>
      </c>
      <c r="N209" s="935">
        <v>0</v>
      </c>
      <c r="O209" s="935">
        <v>0</v>
      </c>
      <c r="P209" s="912"/>
    </row>
    <row r="210" spans="1:16">
      <c r="A210" s="929" t="s">
        <v>4002</v>
      </c>
      <c r="B210" s="930">
        <v>0</v>
      </c>
      <c r="C210" s="931">
        <v>0</v>
      </c>
      <c r="D210" s="931">
        <v>0</v>
      </c>
      <c r="E210" s="931">
        <v>0</v>
      </c>
      <c r="F210" s="932">
        <v>0</v>
      </c>
      <c r="G210" s="933">
        <v>0</v>
      </c>
      <c r="H210" s="933">
        <v>0</v>
      </c>
      <c r="I210" s="933">
        <v>0</v>
      </c>
      <c r="J210" s="933">
        <v>0</v>
      </c>
      <c r="K210" s="933">
        <v>0</v>
      </c>
      <c r="L210" s="933">
        <v>0</v>
      </c>
      <c r="M210" s="934">
        <v>0</v>
      </c>
      <c r="N210" s="935">
        <v>0</v>
      </c>
      <c r="O210" s="935">
        <v>0</v>
      </c>
      <c r="P210" s="912"/>
    </row>
    <row r="211" spans="1:16">
      <c r="A211" s="929" t="s">
        <v>4003</v>
      </c>
      <c r="B211" s="930">
        <v>0</v>
      </c>
      <c r="C211" s="931">
        <v>10</v>
      </c>
      <c r="D211" s="931">
        <v>0</v>
      </c>
      <c r="E211" s="931">
        <v>0</v>
      </c>
      <c r="F211" s="932">
        <v>0</v>
      </c>
      <c r="G211" s="933">
        <v>0</v>
      </c>
      <c r="H211" s="933">
        <v>0</v>
      </c>
      <c r="I211" s="933">
        <v>0</v>
      </c>
      <c r="J211" s="933">
        <v>0</v>
      </c>
      <c r="K211" s="933">
        <v>10</v>
      </c>
      <c r="L211" s="933">
        <v>0</v>
      </c>
      <c r="M211" s="934">
        <v>1.53424657534247E-3</v>
      </c>
      <c r="N211" s="935">
        <v>2.19178082191781E-5</v>
      </c>
      <c r="O211" s="935">
        <v>0</v>
      </c>
      <c r="P211" s="912"/>
    </row>
    <row r="212" spans="1:16">
      <c r="A212" s="929" t="s">
        <v>4004</v>
      </c>
      <c r="B212" s="930">
        <v>0</v>
      </c>
      <c r="C212" s="931">
        <v>97</v>
      </c>
      <c r="D212" s="931">
        <v>0</v>
      </c>
      <c r="E212" s="931">
        <v>0</v>
      </c>
      <c r="F212" s="932">
        <v>0</v>
      </c>
      <c r="G212" s="933">
        <v>0</v>
      </c>
      <c r="H212" s="933">
        <v>0</v>
      </c>
      <c r="I212" s="933">
        <v>0</v>
      </c>
      <c r="J212" s="933">
        <v>0</v>
      </c>
      <c r="K212" s="933">
        <v>95</v>
      </c>
      <c r="L212" s="933">
        <v>2</v>
      </c>
      <c r="M212" s="934">
        <v>0.164493150684932</v>
      </c>
      <c r="N212" s="935">
        <v>5.0992876712328801E-3</v>
      </c>
      <c r="O212" s="935">
        <v>1.9739178082191799E-3</v>
      </c>
      <c r="P212" s="912"/>
    </row>
    <row r="213" spans="1:16">
      <c r="A213" s="929" t="s">
        <v>4005</v>
      </c>
      <c r="B213" s="930">
        <v>0</v>
      </c>
      <c r="C213" s="931">
        <v>38</v>
      </c>
      <c r="D213" s="931">
        <v>0</v>
      </c>
      <c r="E213" s="931">
        <v>2</v>
      </c>
      <c r="F213" s="932">
        <v>0</v>
      </c>
      <c r="G213" s="933">
        <v>0</v>
      </c>
      <c r="H213" s="933">
        <v>0</v>
      </c>
      <c r="I213" s="933">
        <v>0</v>
      </c>
      <c r="J213" s="933">
        <v>0</v>
      </c>
      <c r="K213" s="933">
        <v>35</v>
      </c>
      <c r="L213" s="933">
        <v>1</v>
      </c>
      <c r="M213" s="934">
        <v>1.4575342465753399E-2</v>
      </c>
      <c r="N213" s="935">
        <v>6.1369863013698597E-4</v>
      </c>
      <c r="O213" s="935">
        <v>1.5342465753424701E-4</v>
      </c>
      <c r="P213" s="912"/>
    </row>
    <row r="214" spans="1:16">
      <c r="A214" s="929" t="s">
        <v>4006</v>
      </c>
      <c r="B214" s="930">
        <v>0</v>
      </c>
      <c r="C214" s="931">
        <v>1298</v>
      </c>
      <c r="D214" s="931">
        <v>0</v>
      </c>
      <c r="E214" s="931">
        <v>3</v>
      </c>
      <c r="F214" s="932">
        <v>0</v>
      </c>
      <c r="G214" s="933">
        <v>0</v>
      </c>
      <c r="H214" s="933">
        <v>0</v>
      </c>
      <c r="I214" s="933">
        <v>0</v>
      </c>
      <c r="J214" s="933">
        <v>0</v>
      </c>
      <c r="K214" s="933">
        <v>1090</v>
      </c>
      <c r="L214" s="933">
        <v>205</v>
      </c>
      <c r="M214" s="934">
        <v>0.74060273972602697</v>
      </c>
      <c r="N214" s="935">
        <v>2.1501369863013702E-2</v>
      </c>
      <c r="O214" s="935">
        <v>4.7780821917808199E-3</v>
      </c>
      <c r="P214" s="912"/>
    </row>
    <row r="215" spans="1:16">
      <c r="A215" s="929" t="s">
        <v>4007</v>
      </c>
      <c r="B215" s="930">
        <v>0</v>
      </c>
      <c r="C215" s="931">
        <v>41</v>
      </c>
      <c r="D215" s="931">
        <v>0</v>
      </c>
      <c r="E215" s="931">
        <v>0</v>
      </c>
      <c r="F215" s="932">
        <v>0</v>
      </c>
      <c r="G215" s="933">
        <v>0</v>
      </c>
      <c r="H215" s="933">
        <v>0</v>
      </c>
      <c r="I215" s="933">
        <v>0</v>
      </c>
      <c r="J215" s="933">
        <v>0</v>
      </c>
      <c r="K215" s="933">
        <v>40</v>
      </c>
      <c r="L215" s="933">
        <v>1</v>
      </c>
      <c r="M215" s="934">
        <v>0</v>
      </c>
      <c r="N215" s="935">
        <v>0</v>
      </c>
      <c r="O215" s="935">
        <v>0</v>
      </c>
      <c r="P215" s="912"/>
    </row>
    <row r="216" spans="1:16">
      <c r="A216" s="929" t="s">
        <v>4008</v>
      </c>
      <c r="B216" s="930">
        <v>0</v>
      </c>
      <c r="C216" s="931">
        <v>510</v>
      </c>
      <c r="D216" s="931">
        <v>0</v>
      </c>
      <c r="E216" s="931">
        <v>2</v>
      </c>
      <c r="F216" s="932">
        <v>0</v>
      </c>
      <c r="G216" s="933">
        <v>0</v>
      </c>
      <c r="H216" s="933">
        <v>0</v>
      </c>
      <c r="I216" s="933">
        <v>0</v>
      </c>
      <c r="J216" s="933">
        <v>0</v>
      </c>
      <c r="K216" s="933">
        <v>490</v>
      </c>
      <c r="L216" s="933">
        <v>18</v>
      </c>
      <c r="M216" s="934">
        <v>0.64202082191780796</v>
      </c>
      <c r="N216" s="935">
        <v>8.4199452054794493E-3</v>
      </c>
      <c r="O216" s="935">
        <v>3.1574794520547898E-3</v>
      </c>
      <c r="P216" s="912"/>
    </row>
    <row r="217" spans="1:16">
      <c r="A217" s="929" t="s">
        <v>4009</v>
      </c>
      <c r="B217" s="930">
        <v>0</v>
      </c>
      <c r="C217" s="931">
        <v>60</v>
      </c>
      <c r="D217" s="931">
        <v>-3</v>
      </c>
      <c r="E217" s="931">
        <v>1</v>
      </c>
      <c r="F217" s="932">
        <v>0</v>
      </c>
      <c r="G217" s="933">
        <v>0</v>
      </c>
      <c r="H217" s="933">
        <v>0</v>
      </c>
      <c r="I217" s="933">
        <v>0</v>
      </c>
      <c r="J217" s="933">
        <v>0</v>
      </c>
      <c r="K217" s="933">
        <v>60</v>
      </c>
      <c r="L217" s="933">
        <v>2</v>
      </c>
      <c r="M217" s="934">
        <v>0.33038465753424701</v>
      </c>
      <c r="N217" s="935">
        <v>1.6200328767123299E-2</v>
      </c>
      <c r="O217" s="935">
        <v>2.80635616438356E-3</v>
      </c>
      <c r="P217" s="912"/>
    </row>
    <row r="218" spans="1:16">
      <c r="A218" s="929" t="s">
        <v>4010</v>
      </c>
      <c r="B218" s="930">
        <v>0</v>
      </c>
      <c r="C218" s="931">
        <v>107</v>
      </c>
      <c r="D218" s="931">
        <v>0</v>
      </c>
      <c r="E218" s="931">
        <v>2</v>
      </c>
      <c r="F218" s="932">
        <v>0</v>
      </c>
      <c r="G218" s="933">
        <v>0</v>
      </c>
      <c r="H218" s="933">
        <v>0</v>
      </c>
      <c r="I218" s="933">
        <v>0</v>
      </c>
      <c r="J218" s="933">
        <v>0</v>
      </c>
      <c r="K218" s="933">
        <v>101</v>
      </c>
      <c r="L218" s="933">
        <v>4</v>
      </c>
      <c r="M218" s="934">
        <v>0.65304109589041104</v>
      </c>
      <c r="N218" s="935">
        <v>3.1213150684931499E-2</v>
      </c>
      <c r="O218" s="935">
        <v>5.5342465753424703E-3</v>
      </c>
      <c r="P218" s="912"/>
    </row>
    <row r="219" spans="1:16">
      <c r="A219" s="929" t="s">
        <v>4011</v>
      </c>
      <c r="B219" s="930">
        <v>0</v>
      </c>
      <c r="C219" s="931">
        <v>1117</v>
      </c>
      <c r="D219" s="931">
        <v>0</v>
      </c>
      <c r="E219" s="931">
        <v>0</v>
      </c>
      <c r="F219" s="932">
        <v>0</v>
      </c>
      <c r="G219" s="933">
        <v>0</v>
      </c>
      <c r="H219" s="933">
        <v>0</v>
      </c>
      <c r="I219" s="933">
        <v>0</v>
      </c>
      <c r="J219" s="933">
        <v>0</v>
      </c>
      <c r="K219" s="933">
        <v>1080</v>
      </c>
      <c r="L219" s="933">
        <v>37</v>
      </c>
      <c r="M219" s="934">
        <v>0.54443835616438396</v>
      </c>
      <c r="N219" s="935">
        <v>5.4443835616438403E-2</v>
      </c>
      <c r="O219" s="935">
        <v>9.4684931506849295E-3</v>
      </c>
      <c r="P219" s="912"/>
    </row>
    <row r="220" spans="1:16">
      <c r="A220" s="929" t="s">
        <v>4012</v>
      </c>
      <c r="B220" s="930">
        <v>0</v>
      </c>
      <c r="C220" s="931">
        <v>2077</v>
      </c>
      <c r="D220" s="931">
        <v>0</v>
      </c>
      <c r="E220" s="931">
        <v>2</v>
      </c>
      <c r="F220" s="932">
        <v>0</v>
      </c>
      <c r="G220" s="933">
        <v>0</v>
      </c>
      <c r="H220" s="933">
        <v>0</v>
      </c>
      <c r="I220" s="933">
        <v>0</v>
      </c>
      <c r="J220" s="933">
        <v>0</v>
      </c>
      <c r="K220" s="933">
        <v>2003</v>
      </c>
      <c r="L220" s="933">
        <v>72</v>
      </c>
      <c r="M220" s="934">
        <v>3.59991232876712</v>
      </c>
      <c r="N220" s="935">
        <v>0.153654794520548</v>
      </c>
      <c r="O220" s="935">
        <v>1.3170410958904101E-2</v>
      </c>
      <c r="P220" s="912"/>
    </row>
    <row r="221" spans="1:16">
      <c r="A221" s="929" t="s">
        <v>4013</v>
      </c>
      <c r="B221" s="930">
        <v>0</v>
      </c>
      <c r="C221" s="931">
        <v>7600</v>
      </c>
      <c r="D221" s="931">
        <v>0</v>
      </c>
      <c r="E221" s="931">
        <v>1</v>
      </c>
      <c r="F221" s="932">
        <v>0</v>
      </c>
      <c r="G221" s="933">
        <v>0</v>
      </c>
      <c r="H221" s="933">
        <v>0</v>
      </c>
      <c r="I221" s="933">
        <v>0</v>
      </c>
      <c r="J221" s="933">
        <v>0</v>
      </c>
      <c r="K221" s="933">
        <v>7332</v>
      </c>
      <c r="L221" s="933">
        <v>267</v>
      </c>
      <c r="M221" s="934">
        <v>4.3389369863013698</v>
      </c>
      <c r="N221" s="935">
        <v>0.192841643835616</v>
      </c>
      <c r="O221" s="935">
        <v>3.2140273972602697E-2</v>
      </c>
      <c r="P221" s="912"/>
    </row>
    <row r="222" spans="1:16">
      <c r="A222" s="929" t="s">
        <v>4014</v>
      </c>
      <c r="B222" s="930">
        <v>0</v>
      </c>
      <c r="C222" s="931">
        <v>1624</v>
      </c>
      <c r="D222" s="931">
        <v>0</v>
      </c>
      <c r="E222" s="931">
        <v>0</v>
      </c>
      <c r="F222" s="932">
        <v>0</v>
      </c>
      <c r="G222" s="933">
        <v>0</v>
      </c>
      <c r="H222" s="933">
        <v>0</v>
      </c>
      <c r="I222" s="933">
        <v>0</v>
      </c>
      <c r="J222" s="933">
        <v>0</v>
      </c>
      <c r="K222" s="933">
        <v>1568</v>
      </c>
      <c r="L222" s="933">
        <v>56</v>
      </c>
      <c r="M222" s="934">
        <v>2.3919517808219202</v>
      </c>
      <c r="N222" s="935">
        <v>6.5778673972602703E-2</v>
      </c>
      <c r="O222" s="935">
        <v>2.0929578082191799E-2</v>
      </c>
      <c r="P222" s="912"/>
    </row>
    <row r="223" spans="1:16">
      <c r="A223" s="929" t="s">
        <v>4015</v>
      </c>
      <c r="B223" s="930">
        <v>0</v>
      </c>
      <c r="C223" s="931">
        <v>0</v>
      </c>
      <c r="D223" s="931">
        <v>0</v>
      </c>
      <c r="E223" s="931">
        <v>4</v>
      </c>
      <c r="F223" s="932">
        <v>0</v>
      </c>
      <c r="G223" s="933">
        <v>0</v>
      </c>
      <c r="H223" s="933">
        <v>0</v>
      </c>
      <c r="I223" s="933">
        <v>0</v>
      </c>
      <c r="J223" s="933">
        <v>0</v>
      </c>
      <c r="K223" s="933">
        <v>0</v>
      </c>
      <c r="L223" s="933">
        <v>0</v>
      </c>
      <c r="M223" s="934">
        <v>0</v>
      </c>
      <c r="N223" s="935">
        <v>0</v>
      </c>
      <c r="O223" s="935">
        <v>0</v>
      </c>
      <c r="P223" s="912"/>
    </row>
    <row r="224" spans="1:16">
      <c r="A224" s="929" t="s">
        <v>4016</v>
      </c>
      <c r="B224" s="930">
        <v>0</v>
      </c>
      <c r="C224" s="931">
        <v>54</v>
      </c>
      <c r="D224" s="931">
        <v>0</v>
      </c>
      <c r="E224" s="931">
        <v>0</v>
      </c>
      <c r="F224" s="932">
        <v>0</v>
      </c>
      <c r="G224" s="933">
        <v>0</v>
      </c>
      <c r="H224" s="933">
        <v>0</v>
      </c>
      <c r="I224" s="933">
        <v>0</v>
      </c>
      <c r="J224" s="933">
        <v>0</v>
      </c>
      <c r="K224" s="933">
        <v>52</v>
      </c>
      <c r="L224" s="933">
        <v>2</v>
      </c>
      <c r="M224" s="934">
        <v>4.6728767123287697E-2</v>
      </c>
      <c r="N224" s="935">
        <v>1.70958904109589E-3</v>
      </c>
      <c r="O224" s="935">
        <v>4.5589041095890398E-4</v>
      </c>
      <c r="P224" s="912"/>
    </row>
    <row r="225" spans="1:16">
      <c r="A225" s="929" t="s">
        <v>4017</v>
      </c>
      <c r="B225" s="930">
        <v>0</v>
      </c>
      <c r="C225" s="931">
        <v>1805</v>
      </c>
      <c r="D225" s="931">
        <v>0</v>
      </c>
      <c r="E225" s="931">
        <v>9</v>
      </c>
      <c r="F225" s="932">
        <v>0</v>
      </c>
      <c r="G225" s="933">
        <v>0</v>
      </c>
      <c r="H225" s="933">
        <v>0</v>
      </c>
      <c r="I225" s="933">
        <v>0</v>
      </c>
      <c r="J225" s="933">
        <v>0</v>
      </c>
      <c r="K225" s="933">
        <v>1719</v>
      </c>
      <c r="L225" s="933">
        <v>77</v>
      </c>
      <c r="M225" s="934">
        <v>1.0737863013698601</v>
      </c>
      <c r="N225" s="935">
        <v>4.6530739726027399E-2</v>
      </c>
      <c r="O225" s="935">
        <v>1.07378630136986E-2</v>
      </c>
      <c r="P225" s="912"/>
    </row>
    <row r="226" spans="1:16">
      <c r="A226" s="929" t="s">
        <v>4018</v>
      </c>
      <c r="B226" s="930">
        <v>0</v>
      </c>
      <c r="C226" s="931">
        <v>2322</v>
      </c>
      <c r="D226" s="931">
        <v>0</v>
      </c>
      <c r="E226" s="931">
        <v>5</v>
      </c>
      <c r="F226" s="932">
        <v>0</v>
      </c>
      <c r="G226" s="933">
        <v>0</v>
      </c>
      <c r="H226" s="933">
        <v>0</v>
      </c>
      <c r="I226" s="933">
        <v>0</v>
      </c>
      <c r="J226" s="933">
        <v>0</v>
      </c>
      <c r="K226" s="933">
        <v>2237</v>
      </c>
      <c r="L226" s="933">
        <v>80</v>
      </c>
      <c r="M226" s="934">
        <v>2.3784519452054802</v>
      </c>
      <c r="N226" s="935">
        <v>0.150473490410959</v>
      </c>
      <c r="O226" s="935">
        <v>2.9123901369862999E-2</v>
      </c>
      <c r="P226" s="912"/>
    </row>
    <row r="227" spans="1:16">
      <c r="A227" s="929" t="s">
        <v>4019</v>
      </c>
      <c r="B227" s="930">
        <v>0</v>
      </c>
      <c r="C227" s="931">
        <v>282</v>
      </c>
      <c r="D227" s="931">
        <v>0</v>
      </c>
      <c r="E227" s="931">
        <v>16</v>
      </c>
      <c r="F227" s="932">
        <v>0</v>
      </c>
      <c r="G227" s="933">
        <v>0</v>
      </c>
      <c r="H227" s="933">
        <v>0</v>
      </c>
      <c r="I227" s="933">
        <v>0</v>
      </c>
      <c r="J227" s="933">
        <v>0</v>
      </c>
      <c r="K227" s="933">
        <v>257</v>
      </c>
      <c r="L227" s="933">
        <v>9</v>
      </c>
      <c r="M227" s="934">
        <v>0.27325084931506799</v>
      </c>
      <c r="N227" s="935">
        <v>1.7287298630137001E-2</v>
      </c>
      <c r="O227" s="935">
        <v>3.34592876712329E-3</v>
      </c>
      <c r="P227" s="912"/>
    </row>
    <row r="228" spans="1:16">
      <c r="A228" s="924"/>
      <c r="B228" s="925"/>
      <c r="C228" s="926"/>
      <c r="D228" s="926"/>
      <c r="E228" s="926"/>
      <c r="F228" s="925"/>
      <c r="G228" s="926"/>
      <c r="H228" s="926"/>
      <c r="I228" s="926"/>
      <c r="J228" s="926"/>
      <c r="K228" s="926"/>
      <c r="L228" s="926"/>
      <c r="M228" s="927"/>
      <c r="N228" s="928"/>
      <c r="O228" s="928"/>
      <c r="P228" s="912"/>
    </row>
    <row r="229" spans="1:16">
      <c r="A229" s="917" t="s">
        <v>4222</v>
      </c>
      <c r="B229" s="918">
        <v>23115</v>
      </c>
      <c r="C229" s="919">
        <v>31692</v>
      </c>
      <c r="D229" s="919">
        <v>0</v>
      </c>
      <c r="E229" s="919">
        <v>1690</v>
      </c>
      <c r="F229" s="920">
        <v>0</v>
      </c>
      <c r="G229" s="921">
        <v>0</v>
      </c>
      <c r="H229" s="921">
        <v>2103</v>
      </c>
      <c r="I229" s="921">
        <v>1327</v>
      </c>
      <c r="J229" s="921">
        <v>0</v>
      </c>
      <c r="K229" s="921">
        <v>48005</v>
      </c>
      <c r="L229" s="921">
        <v>0</v>
      </c>
      <c r="M229" s="922">
        <v>59.712694794520502</v>
      </c>
      <c r="N229" s="923">
        <v>0.68989823561643804</v>
      </c>
      <c r="O229" s="923">
        <v>0.29165610958904098</v>
      </c>
      <c r="P229" s="912"/>
    </row>
    <row r="230" spans="1:16">
      <c r="A230" s="929" t="s">
        <v>4021</v>
      </c>
      <c r="B230" s="930">
        <v>0</v>
      </c>
      <c r="C230" s="931">
        <v>222</v>
      </c>
      <c r="D230" s="931">
        <v>0</v>
      </c>
      <c r="E230" s="931">
        <v>0</v>
      </c>
      <c r="F230" s="932">
        <v>0</v>
      </c>
      <c r="G230" s="933">
        <v>0</v>
      </c>
      <c r="H230" s="933">
        <v>0</v>
      </c>
      <c r="I230" s="933">
        <v>0</v>
      </c>
      <c r="J230" s="933">
        <v>0</v>
      </c>
      <c r="K230" s="933">
        <v>214</v>
      </c>
      <c r="L230" s="933">
        <v>8</v>
      </c>
      <c r="M230" s="934">
        <v>0.56613260273972599</v>
      </c>
      <c r="N230" s="935">
        <v>6.3273643835616402E-3</v>
      </c>
      <c r="O230" s="935">
        <v>5.2950049315068498E-2</v>
      </c>
      <c r="P230" s="912"/>
    </row>
    <row r="231" spans="1:16">
      <c r="A231" s="929" t="s">
        <v>4022</v>
      </c>
      <c r="B231" s="930">
        <v>10843</v>
      </c>
      <c r="C231" s="931">
        <v>54</v>
      </c>
      <c r="D231" s="931">
        <v>0</v>
      </c>
      <c r="E231" s="931">
        <v>0</v>
      </c>
      <c r="F231" s="932">
        <v>0</v>
      </c>
      <c r="G231" s="933">
        <v>0</v>
      </c>
      <c r="H231" s="933">
        <v>0</v>
      </c>
      <c r="I231" s="933">
        <v>328</v>
      </c>
      <c r="J231" s="933">
        <v>0</v>
      </c>
      <c r="K231" s="933">
        <v>10203</v>
      </c>
      <c r="L231" s="933">
        <v>366</v>
      </c>
      <c r="M231" s="934">
        <v>14.7415180273973</v>
      </c>
      <c r="N231" s="935">
        <v>0.186057994520548</v>
      </c>
      <c r="O231" s="935">
        <v>2.86243068493151E-2</v>
      </c>
      <c r="P231" s="912"/>
    </row>
    <row r="232" spans="1:16">
      <c r="A232" s="929" t="s">
        <v>4023</v>
      </c>
      <c r="B232" s="930">
        <v>0</v>
      </c>
      <c r="C232" s="931">
        <v>0</v>
      </c>
      <c r="D232" s="931">
        <v>0</v>
      </c>
      <c r="E232" s="931">
        <v>0</v>
      </c>
      <c r="F232" s="932">
        <v>0</v>
      </c>
      <c r="G232" s="933">
        <v>0</v>
      </c>
      <c r="H232" s="933">
        <v>0</v>
      </c>
      <c r="I232" s="933">
        <v>0</v>
      </c>
      <c r="J232" s="933">
        <v>0</v>
      </c>
      <c r="K232" s="933">
        <v>0</v>
      </c>
      <c r="L232" s="933">
        <v>0</v>
      </c>
      <c r="M232" s="934">
        <v>0</v>
      </c>
      <c r="N232" s="935">
        <v>0</v>
      </c>
      <c r="O232" s="935">
        <v>0</v>
      </c>
      <c r="P232" s="912"/>
    </row>
    <row r="233" spans="1:16">
      <c r="A233" s="929" t="s">
        <v>4024</v>
      </c>
      <c r="B233" s="930">
        <v>0</v>
      </c>
      <c r="C233" s="931">
        <v>487</v>
      </c>
      <c r="D233" s="931">
        <v>0</v>
      </c>
      <c r="E233" s="931">
        <v>0</v>
      </c>
      <c r="F233" s="932">
        <v>0</v>
      </c>
      <c r="G233" s="933">
        <v>0</v>
      </c>
      <c r="H233" s="933">
        <v>0</v>
      </c>
      <c r="I233" s="933">
        <v>0</v>
      </c>
      <c r="J233" s="933">
        <v>0</v>
      </c>
      <c r="K233" s="933">
        <v>470</v>
      </c>
      <c r="L233" s="933">
        <v>17</v>
      </c>
      <c r="M233" s="934">
        <v>2.0730476712328798</v>
      </c>
      <c r="N233" s="935">
        <v>1.5946520547945198E-2</v>
      </c>
      <c r="O233" s="935">
        <v>2.6577534246575302E-3</v>
      </c>
      <c r="P233" s="912"/>
    </row>
    <row r="234" spans="1:16">
      <c r="A234" s="929" t="s">
        <v>4025</v>
      </c>
      <c r="B234" s="930">
        <v>0</v>
      </c>
      <c r="C234" s="931">
        <v>21</v>
      </c>
      <c r="D234" s="931">
        <v>0</v>
      </c>
      <c r="E234" s="931">
        <v>0</v>
      </c>
      <c r="F234" s="932">
        <v>0</v>
      </c>
      <c r="G234" s="933">
        <v>0</v>
      </c>
      <c r="H234" s="933">
        <v>0</v>
      </c>
      <c r="I234" s="933">
        <v>0</v>
      </c>
      <c r="J234" s="933">
        <v>0</v>
      </c>
      <c r="K234" s="933">
        <v>21</v>
      </c>
      <c r="L234" s="933">
        <v>0</v>
      </c>
      <c r="M234" s="934">
        <v>2.94667397260274E-2</v>
      </c>
      <c r="N234" s="935">
        <v>4.9111232876712305E-4</v>
      </c>
      <c r="O234" s="935">
        <v>1.7858630136986301E-4</v>
      </c>
      <c r="P234" s="912"/>
    </row>
    <row r="235" spans="1:16">
      <c r="A235" s="929" t="s">
        <v>4026</v>
      </c>
      <c r="B235" s="930">
        <v>0</v>
      </c>
      <c r="C235" s="931">
        <v>0</v>
      </c>
      <c r="D235" s="931">
        <v>0</v>
      </c>
      <c r="E235" s="931">
        <v>0</v>
      </c>
      <c r="F235" s="932">
        <v>0</v>
      </c>
      <c r="G235" s="933">
        <v>0</v>
      </c>
      <c r="H235" s="933">
        <v>0</v>
      </c>
      <c r="I235" s="933">
        <v>0</v>
      </c>
      <c r="J235" s="933">
        <v>0</v>
      </c>
      <c r="K235" s="933">
        <v>0</v>
      </c>
      <c r="L235" s="933">
        <v>0</v>
      </c>
      <c r="M235" s="934">
        <v>0</v>
      </c>
      <c r="N235" s="935">
        <v>0</v>
      </c>
      <c r="O235" s="935">
        <v>0</v>
      </c>
      <c r="P235" s="912"/>
    </row>
    <row r="236" spans="1:16">
      <c r="A236" s="929" t="s">
        <v>4027</v>
      </c>
      <c r="B236" s="930">
        <v>0</v>
      </c>
      <c r="C236" s="931">
        <v>0</v>
      </c>
      <c r="D236" s="931">
        <v>0</v>
      </c>
      <c r="E236" s="931">
        <v>0</v>
      </c>
      <c r="F236" s="932">
        <v>0</v>
      </c>
      <c r="G236" s="933">
        <v>0</v>
      </c>
      <c r="H236" s="933">
        <v>0</v>
      </c>
      <c r="I236" s="933">
        <v>0</v>
      </c>
      <c r="J236" s="933">
        <v>0</v>
      </c>
      <c r="K236" s="933">
        <v>0</v>
      </c>
      <c r="L236" s="933">
        <v>0</v>
      </c>
      <c r="M236" s="934">
        <v>0</v>
      </c>
      <c r="N236" s="935">
        <v>0</v>
      </c>
      <c r="O236" s="935">
        <v>0</v>
      </c>
      <c r="P236" s="912"/>
    </row>
    <row r="237" spans="1:16">
      <c r="A237" s="929" t="s">
        <v>4028</v>
      </c>
      <c r="B237" s="930">
        <v>5802</v>
      </c>
      <c r="C237" s="931">
        <v>2</v>
      </c>
      <c r="D237" s="931">
        <v>0</v>
      </c>
      <c r="E237" s="931">
        <v>1365</v>
      </c>
      <c r="F237" s="932">
        <v>0</v>
      </c>
      <c r="G237" s="933">
        <v>0</v>
      </c>
      <c r="H237" s="933">
        <v>0</v>
      </c>
      <c r="I237" s="933">
        <v>237</v>
      </c>
      <c r="J237" s="933">
        <v>0</v>
      </c>
      <c r="K237" s="933">
        <v>4056</v>
      </c>
      <c r="L237" s="933">
        <v>146</v>
      </c>
      <c r="M237" s="934">
        <v>2.6225095890410999</v>
      </c>
      <c r="N237" s="935">
        <v>3.14701150684931E-2</v>
      </c>
      <c r="O237" s="935">
        <v>1.04900383561644E-2</v>
      </c>
      <c r="P237" s="912"/>
    </row>
    <row r="238" spans="1:16">
      <c r="A238" s="929" t="s">
        <v>4029</v>
      </c>
      <c r="B238" s="930">
        <v>0</v>
      </c>
      <c r="C238" s="931">
        <v>170</v>
      </c>
      <c r="D238" s="931">
        <v>0</v>
      </c>
      <c r="E238" s="931">
        <v>0</v>
      </c>
      <c r="F238" s="932">
        <v>0</v>
      </c>
      <c r="G238" s="933">
        <v>0</v>
      </c>
      <c r="H238" s="933">
        <v>0</v>
      </c>
      <c r="I238" s="933">
        <v>0</v>
      </c>
      <c r="J238" s="933">
        <v>0</v>
      </c>
      <c r="K238" s="933">
        <v>164</v>
      </c>
      <c r="L238" s="933">
        <v>6</v>
      </c>
      <c r="M238" s="934">
        <v>0.17483747945205499</v>
      </c>
      <c r="N238" s="935">
        <v>3.2206904109589002E-3</v>
      </c>
      <c r="O238" s="935">
        <v>1.6103452054794501E-3</v>
      </c>
      <c r="P238" s="912"/>
    </row>
    <row r="239" spans="1:16">
      <c r="A239" s="929" t="s">
        <v>4030</v>
      </c>
      <c r="B239" s="930">
        <v>0</v>
      </c>
      <c r="C239" s="931">
        <v>682</v>
      </c>
      <c r="D239" s="931">
        <v>0</v>
      </c>
      <c r="E239" s="931">
        <v>0</v>
      </c>
      <c r="F239" s="932">
        <v>0</v>
      </c>
      <c r="G239" s="933">
        <v>0</v>
      </c>
      <c r="H239" s="933">
        <v>0</v>
      </c>
      <c r="I239" s="933">
        <v>0</v>
      </c>
      <c r="J239" s="933">
        <v>0</v>
      </c>
      <c r="K239" s="933">
        <v>658</v>
      </c>
      <c r="L239" s="933">
        <v>24</v>
      </c>
      <c r="M239" s="934">
        <v>0.33112723287671197</v>
      </c>
      <c r="N239" s="935">
        <v>5.6533917808219199E-3</v>
      </c>
      <c r="O239" s="935">
        <v>1.61525479452055E-3</v>
      </c>
      <c r="P239" s="912"/>
    </row>
    <row r="240" spans="1:16">
      <c r="A240" s="929" t="s">
        <v>4031</v>
      </c>
      <c r="B240" s="930">
        <v>0</v>
      </c>
      <c r="C240" s="931">
        <v>1580</v>
      </c>
      <c r="D240" s="931">
        <v>0</v>
      </c>
      <c r="E240" s="931">
        <v>0</v>
      </c>
      <c r="F240" s="932">
        <v>0</v>
      </c>
      <c r="G240" s="933">
        <v>0</v>
      </c>
      <c r="H240" s="933">
        <v>0</v>
      </c>
      <c r="I240" s="933">
        <v>0</v>
      </c>
      <c r="J240" s="933">
        <v>0</v>
      </c>
      <c r="K240" s="933">
        <v>1525</v>
      </c>
      <c r="L240" s="933">
        <v>55</v>
      </c>
      <c r="M240" s="934">
        <v>1.0107616438356199</v>
      </c>
      <c r="N240" s="935">
        <v>1.6846027397260301E-2</v>
      </c>
      <c r="O240" s="935">
        <v>1.20328767123288E-2</v>
      </c>
      <c r="P240" s="912"/>
    </row>
    <row r="241" spans="1:16">
      <c r="A241" s="929" t="s">
        <v>4032</v>
      </c>
      <c r="B241" s="930">
        <v>0</v>
      </c>
      <c r="C241" s="931">
        <v>5692</v>
      </c>
      <c r="D241" s="931">
        <v>0</v>
      </c>
      <c r="E241" s="931">
        <v>0</v>
      </c>
      <c r="F241" s="932">
        <v>0</v>
      </c>
      <c r="G241" s="933">
        <v>0</v>
      </c>
      <c r="H241" s="933">
        <v>0</v>
      </c>
      <c r="I241" s="933">
        <v>56</v>
      </c>
      <c r="J241" s="933">
        <v>0</v>
      </c>
      <c r="K241" s="933">
        <v>5441</v>
      </c>
      <c r="L241" s="933">
        <v>195</v>
      </c>
      <c r="M241" s="934">
        <v>4.0355822465753404</v>
      </c>
      <c r="N241" s="935">
        <v>7.7277106849315103E-2</v>
      </c>
      <c r="O241" s="935">
        <v>8.5863452054794499E-3</v>
      </c>
      <c r="P241" s="912"/>
    </row>
    <row r="242" spans="1:16">
      <c r="A242" s="929" t="s">
        <v>4033</v>
      </c>
      <c r="B242" s="930">
        <v>0</v>
      </c>
      <c r="C242" s="931">
        <v>4106</v>
      </c>
      <c r="D242" s="931">
        <v>0</v>
      </c>
      <c r="E242" s="931">
        <v>0</v>
      </c>
      <c r="F242" s="932">
        <v>0</v>
      </c>
      <c r="G242" s="933">
        <v>0</v>
      </c>
      <c r="H242" s="933">
        <v>0</v>
      </c>
      <c r="I242" s="933">
        <v>0</v>
      </c>
      <c r="J242" s="933">
        <v>0</v>
      </c>
      <c r="K242" s="933">
        <v>3964</v>
      </c>
      <c r="L242" s="933">
        <v>142</v>
      </c>
      <c r="M242" s="934">
        <v>3.1503482739725999</v>
      </c>
      <c r="N242" s="935">
        <v>5.1434257534246602E-2</v>
      </c>
      <c r="O242" s="935">
        <v>6.4292821917808201E-3</v>
      </c>
      <c r="P242" s="912"/>
    </row>
    <row r="243" spans="1:16">
      <c r="A243" s="929" t="s">
        <v>4034</v>
      </c>
      <c r="B243" s="930">
        <v>670</v>
      </c>
      <c r="C243" s="931">
        <v>2</v>
      </c>
      <c r="D243" s="931">
        <v>0</v>
      </c>
      <c r="E243" s="931">
        <v>0</v>
      </c>
      <c r="F243" s="932">
        <v>0</v>
      </c>
      <c r="G243" s="933">
        <v>0</v>
      </c>
      <c r="H243" s="933">
        <v>0</v>
      </c>
      <c r="I243" s="933">
        <v>25</v>
      </c>
      <c r="J243" s="933">
        <v>0</v>
      </c>
      <c r="K243" s="933">
        <v>647</v>
      </c>
      <c r="L243" s="933">
        <v>0</v>
      </c>
      <c r="M243" s="934">
        <v>0.87041884931506897</v>
      </c>
      <c r="N243" s="935">
        <v>1.7144613698630101E-2</v>
      </c>
      <c r="O243" s="935">
        <v>1.31881643835616E-2</v>
      </c>
      <c r="P243" s="912"/>
    </row>
    <row r="244" spans="1:16">
      <c r="A244" s="929" t="s">
        <v>4035</v>
      </c>
      <c r="B244" s="930">
        <v>0</v>
      </c>
      <c r="C244" s="931">
        <v>2070</v>
      </c>
      <c r="D244" s="931">
        <v>0</v>
      </c>
      <c r="E244" s="931">
        <v>0</v>
      </c>
      <c r="F244" s="932">
        <v>0</v>
      </c>
      <c r="G244" s="933">
        <v>0</v>
      </c>
      <c r="H244" s="933">
        <v>4069.7674418604702</v>
      </c>
      <c r="I244" s="933">
        <v>12</v>
      </c>
      <c r="J244" s="933">
        <v>0</v>
      </c>
      <c r="K244" s="933">
        <v>0</v>
      </c>
      <c r="L244" s="933">
        <v>0</v>
      </c>
      <c r="M244" s="934">
        <v>0</v>
      </c>
      <c r="N244" s="935">
        <v>0</v>
      </c>
      <c r="O244" s="935">
        <v>0</v>
      </c>
      <c r="P244" s="912"/>
    </row>
    <row r="245" spans="1:16">
      <c r="A245" s="929" t="s">
        <v>4036</v>
      </c>
      <c r="B245" s="930">
        <v>0</v>
      </c>
      <c r="C245" s="931">
        <v>5876</v>
      </c>
      <c r="D245" s="931">
        <v>0</v>
      </c>
      <c r="E245" s="931">
        <v>0</v>
      </c>
      <c r="F245" s="932">
        <v>0</v>
      </c>
      <c r="G245" s="933">
        <v>0</v>
      </c>
      <c r="H245" s="933">
        <v>0</v>
      </c>
      <c r="I245" s="933">
        <v>61</v>
      </c>
      <c r="J245" s="933">
        <v>0</v>
      </c>
      <c r="K245" s="933">
        <v>5613</v>
      </c>
      <c r="L245" s="933">
        <v>202</v>
      </c>
      <c r="M245" s="934">
        <v>6.4932414246575396</v>
      </c>
      <c r="N245" s="935">
        <v>3.3585731506849299E-2</v>
      </c>
      <c r="O245" s="935">
        <v>4.4780975342465799E-2</v>
      </c>
      <c r="P245" s="912"/>
    </row>
    <row r="246" spans="1:16">
      <c r="A246" s="929" t="s">
        <v>4037</v>
      </c>
      <c r="B246" s="930">
        <v>0</v>
      </c>
      <c r="C246" s="931">
        <v>2113</v>
      </c>
      <c r="D246" s="931">
        <v>0</v>
      </c>
      <c r="E246" s="931">
        <v>0</v>
      </c>
      <c r="F246" s="932">
        <v>0</v>
      </c>
      <c r="G246" s="933">
        <v>0</v>
      </c>
      <c r="H246" s="933">
        <v>0</v>
      </c>
      <c r="I246" s="933">
        <v>0</v>
      </c>
      <c r="J246" s="933">
        <v>0</v>
      </c>
      <c r="K246" s="933">
        <v>2040</v>
      </c>
      <c r="L246" s="933">
        <v>73</v>
      </c>
      <c r="M246" s="934">
        <v>2.1886684931506899</v>
      </c>
      <c r="N246" s="935">
        <v>1.59175890410959E-2</v>
      </c>
      <c r="O246" s="935">
        <v>7.9587945205479502E-3</v>
      </c>
      <c r="P246" s="912"/>
    </row>
    <row r="247" spans="1:16">
      <c r="A247" s="929" t="s">
        <v>4038</v>
      </c>
      <c r="B247" s="930">
        <v>0</v>
      </c>
      <c r="C247" s="931">
        <v>0</v>
      </c>
      <c r="D247" s="931">
        <v>0</v>
      </c>
      <c r="E247" s="931">
        <v>0</v>
      </c>
      <c r="F247" s="932">
        <v>0</v>
      </c>
      <c r="G247" s="933">
        <v>0</v>
      </c>
      <c r="H247" s="933">
        <v>0</v>
      </c>
      <c r="I247" s="933">
        <v>0</v>
      </c>
      <c r="J247" s="933">
        <v>0</v>
      </c>
      <c r="K247" s="933">
        <v>0</v>
      </c>
      <c r="L247" s="933">
        <v>0</v>
      </c>
      <c r="M247" s="934">
        <v>0</v>
      </c>
      <c r="N247" s="935">
        <v>0</v>
      </c>
      <c r="O247" s="935">
        <v>0</v>
      </c>
      <c r="P247" s="912"/>
    </row>
    <row r="248" spans="1:16">
      <c r="A248" s="929" t="s">
        <v>4039</v>
      </c>
      <c r="B248" s="930">
        <v>0</v>
      </c>
      <c r="C248" s="931">
        <v>16</v>
      </c>
      <c r="D248" s="931">
        <v>0</v>
      </c>
      <c r="E248" s="931">
        <v>0</v>
      </c>
      <c r="F248" s="932">
        <v>0</v>
      </c>
      <c r="G248" s="933">
        <v>0</v>
      </c>
      <c r="H248" s="933">
        <v>0</v>
      </c>
      <c r="I248" s="933">
        <v>0</v>
      </c>
      <c r="J248" s="933">
        <v>0</v>
      </c>
      <c r="K248" s="933">
        <v>15</v>
      </c>
      <c r="L248" s="933">
        <v>1</v>
      </c>
      <c r="M248" s="934">
        <v>1.45249315068493E-2</v>
      </c>
      <c r="N248" s="935">
        <v>3.0904109589041098E-4</v>
      </c>
      <c r="O248" s="935">
        <v>9.2712328767123297E-5</v>
      </c>
      <c r="P248" s="912"/>
    </row>
    <row r="249" spans="1:16">
      <c r="A249" s="929" t="s">
        <v>4040</v>
      </c>
      <c r="B249" s="930">
        <v>0</v>
      </c>
      <c r="C249" s="931">
        <v>62</v>
      </c>
      <c r="D249" s="931">
        <v>0</v>
      </c>
      <c r="E249" s="931">
        <v>0</v>
      </c>
      <c r="F249" s="932">
        <v>0</v>
      </c>
      <c r="G249" s="933">
        <v>0</v>
      </c>
      <c r="H249" s="933">
        <v>0</v>
      </c>
      <c r="I249" s="933">
        <v>0</v>
      </c>
      <c r="J249" s="933">
        <v>0</v>
      </c>
      <c r="K249" s="933">
        <v>60</v>
      </c>
      <c r="L249" s="933">
        <v>2</v>
      </c>
      <c r="M249" s="934">
        <v>6.1545205479452102E-2</v>
      </c>
      <c r="N249" s="935">
        <v>1.1835616438356201E-3</v>
      </c>
      <c r="O249" s="935">
        <v>3.55068493150685E-4</v>
      </c>
      <c r="P249" s="912"/>
    </row>
    <row r="250" spans="1:16">
      <c r="A250" s="929" t="s">
        <v>4041</v>
      </c>
      <c r="B250" s="930">
        <v>0</v>
      </c>
      <c r="C250" s="931">
        <v>15</v>
      </c>
      <c r="D250" s="931">
        <v>0</v>
      </c>
      <c r="E250" s="931">
        <v>0</v>
      </c>
      <c r="F250" s="932">
        <v>0</v>
      </c>
      <c r="G250" s="933">
        <v>0</v>
      </c>
      <c r="H250" s="933">
        <v>0</v>
      </c>
      <c r="I250" s="933">
        <v>0</v>
      </c>
      <c r="J250" s="933">
        <v>0</v>
      </c>
      <c r="K250" s="933">
        <v>14</v>
      </c>
      <c r="L250" s="933">
        <v>1</v>
      </c>
      <c r="M250" s="934">
        <v>1.8631890410958901E-2</v>
      </c>
      <c r="N250" s="935">
        <v>2.9703013698630099E-4</v>
      </c>
      <c r="O250" s="935">
        <v>5.4005479452054802E-5</v>
      </c>
      <c r="P250" s="912"/>
    </row>
    <row r="251" spans="1:16">
      <c r="A251" s="929" t="s">
        <v>4042</v>
      </c>
      <c r="B251" s="930">
        <v>0</v>
      </c>
      <c r="C251" s="931">
        <v>248</v>
      </c>
      <c r="D251" s="931">
        <v>0</v>
      </c>
      <c r="E251" s="931">
        <v>0</v>
      </c>
      <c r="F251" s="932">
        <v>0</v>
      </c>
      <c r="G251" s="933">
        <v>0</v>
      </c>
      <c r="H251" s="933">
        <v>0</v>
      </c>
      <c r="I251" s="933">
        <v>0</v>
      </c>
      <c r="J251" s="933">
        <v>0</v>
      </c>
      <c r="K251" s="933">
        <v>239</v>
      </c>
      <c r="L251" s="933">
        <v>9</v>
      </c>
      <c r="M251" s="934">
        <v>0.20979616438356199</v>
      </c>
      <c r="N251" s="935">
        <v>4.1959232876712304E-3</v>
      </c>
      <c r="O251" s="935">
        <v>1.3986410958904099E-3</v>
      </c>
      <c r="P251" s="912"/>
    </row>
    <row r="252" spans="1:16">
      <c r="A252" s="929" t="s">
        <v>4043</v>
      </c>
      <c r="B252" s="930">
        <v>0</v>
      </c>
      <c r="C252" s="931">
        <v>589</v>
      </c>
      <c r="D252" s="931">
        <v>0</v>
      </c>
      <c r="E252" s="931">
        <v>0</v>
      </c>
      <c r="F252" s="932">
        <v>0</v>
      </c>
      <c r="G252" s="933">
        <v>0</v>
      </c>
      <c r="H252" s="933">
        <v>0</v>
      </c>
      <c r="I252" s="933">
        <v>0</v>
      </c>
      <c r="J252" s="933">
        <v>0</v>
      </c>
      <c r="K252" s="933">
        <v>569</v>
      </c>
      <c r="L252" s="933">
        <v>20</v>
      </c>
      <c r="M252" s="934">
        <v>0.64251791780821899</v>
      </c>
      <c r="N252" s="935">
        <v>8.0314739726027404E-3</v>
      </c>
      <c r="O252" s="935">
        <v>4.5894136986301404E-3</v>
      </c>
      <c r="P252" s="912"/>
    </row>
    <row r="253" spans="1:16">
      <c r="A253" s="929" t="s">
        <v>4045</v>
      </c>
      <c r="B253" s="930">
        <v>0</v>
      </c>
      <c r="C253" s="931">
        <v>7</v>
      </c>
      <c r="D253" s="931">
        <v>0</v>
      </c>
      <c r="E253" s="931">
        <v>0</v>
      </c>
      <c r="F253" s="932">
        <v>0</v>
      </c>
      <c r="G253" s="933">
        <v>0</v>
      </c>
      <c r="H253" s="933">
        <v>0</v>
      </c>
      <c r="I253" s="933">
        <v>0</v>
      </c>
      <c r="J253" s="933">
        <v>0</v>
      </c>
      <c r="K253" s="933">
        <v>7</v>
      </c>
      <c r="L253" s="933">
        <v>0</v>
      </c>
      <c r="M253" s="934">
        <v>8.9293150684931506E-3</v>
      </c>
      <c r="N253" s="935">
        <v>1.93468493150685E-4</v>
      </c>
      <c r="O253" s="935">
        <v>8.9293150684931506E-5</v>
      </c>
      <c r="P253" s="912"/>
    </row>
    <row r="254" spans="1:16">
      <c r="A254" s="929" t="s">
        <v>4046</v>
      </c>
      <c r="B254" s="930">
        <v>0</v>
      </c>
      <c r="C254" s="931">
        <v>623</v>
      </c>
      <c r="D254" s="931">
        <v>0</v>
      </c>
      <c r="E254" s="931">
        <v>0</v>
      </c>
      <c r="F254" s="932">
        <v>0</v>
      </c>
      <c r="G254" s="933">
        <v>0</v>
      </c>
      <c r="H254" s="933">
        <v>0</v>
      </c>
      <c r="I254" s="933">
        <v>0</v>
      </c>
      <c r="J254" s="933">
        <v>0</v>
      </c>
      <c r="K254" s="933">
        <v>601</v>
      </c>
      <c r="L254" s="933">
        <v>22</v>
      </c>
      <c r="M254" s="934">
        <v>0.61252602739726003</v>
      </c>
      <c r="N254" s="935">
        <v>1.0867397260273999E-2</v>
      </c>
      <c r="O254" s="935">
        <v>4.93972602739726E-3</v>
      </c>
      <c r="P254" s="912"/>
    </row>
    <row r="255" spans="1:16">
      <c r="A255" s="929" t="s">
        <v>4047</v>
      </c>
      <c r="B255" s="930">
        <v>0</v>
      </c>
      <c r="C255" s="931">
        <v>0</v>
      </c>
      <c r="D255" s="931">
        <v>0</v>
      </c>
      <c r="E255" s="931">
        <v>0</v>
      </c>
      <c r="F255" s="932">
        <v>0</v>
      </c>
      <c r="G255" s="933">
        <v>0</v>
      </c>
      <c r="H255" s="933">
        <v>0</v>
      </c>
      <c r="I255" s="933">
        <v>0</v>
      </c>
      <c r="J255" s="933">
        <v>0</v>
      </c>
      <c r="K255" s="933">
        <v>0</v>
      </c>
      <c r="L255" s="933">
        <v>0</v>
      </c>
      <c r="M255" s="934">
        <v>0</v>
      </c>
      <c r="N255" s="935">
        <v>0</v>
      </c>
      <c r="O255" s="935">
        <v>0</v>
      </c>
      <c r="P255" s="912"/>
    </row>
    <row r="256" spans="1:16">
      <c r="A256" s="929" t="s">
        <v>4048</v>
      </c>
      <c r="B256" s="930">
        <v>0</v>
      </c>
      <c r="C256" s="931">
        <v>299</v>
      </c>
      <c r="D256" s="931">
        <v>0</v>
      </c>
      <c r="E256" s="931">
        <v>0</v>
      </c>
      <c r="F256" s="932">
        <v>0</v>
      </c>
      <c r="G256" s="933">
        <v>0</v>
      </c>
      <c r="H256" s="933">
        <v>0</v>
      </c>
      <c r="I256" s="933">
        <v>0</v>
      </c>
      <c r="J256" s="933">
        <v>0</v>
      </c>
      <c r="K256" s="933">
        <v>289</v>
      </c>
      <c r="L256" s="933">
        <v>10</v>
      </c>
      <c r="M256" s="934">
        <v>0.19458805479452099</v>
      </c>
      <c r="N256" s="935">
        <v>4.8647013698630099E-3</v>
      </c>
      <c r="O256" s="935">
        <v>1.8242630136986299E-3</v>
      </c>
      <c r="P256" s="912"/>
    </row>
    <row r="257" spans="1:16">
      <c r="A257" s="929" t="s">
        <v>4246</v>
      </c>
      <c r="B257" s="930">
        <v>0</v>
      </c>
      <c r="C257" s="931">
        <v>0</v>
      </c>
      <c r="D257" s="931">
        <v>0</v>
      </c>
      <c r="E257" s="931">
        <v>0</v>
      </c>
      <c r="F257" s="932">
        <v>0</v>
      </c>
      <c r="G257" s="933">
        <v>0</v>
      </c>
      <c r="H257" s="933">
        <v>0</v>
      </c>
      <c r="I257" s="933">
        <v>0</v>
      </c>
      <c r="J257" s="933">
        <v>0</v>
      </c>
      <c r="K257" s="933">
        <v>0</v>
      </c>
      <c r="L257" s="933">
        <v>0</v>
      </c>
      <c r="M257" s="934">
        <v>0</v>
      </c>
      <c r="N257" s="935">
        <v>0</v>
      </c>
      <c r="O257" s="935">
        <v>0</v>
      </c>
      <c r="P257" s="912"/>
    </row>
    <row r="258" spans="1:16">
      <c r="A258" s="929" t="s">
        <v>4274</v>
      </c>
      <c r="B258" s="930">
        <v>0</v>
      </c>
      <c r="C258" s="931">
        <v>0</v>
      </c>
      <c r="D258" s="931">
        <v>0</v>
      </c>
      <c r="E258" s="931">
        <v>0</v>
      </c>
      <c r="F258" s="932">
        <v>0</v>
      </c>
      <c r="G258" s="933">
        <v>0</v>
      </c>
      <c r="H258" s="933">
        <v>0</v>
      </c>
      <c r="I258" s="933">
        <v>0</v>
      </c>
      <c r="J258" s="933">
        <v>0</v>
      </c>
      <c r="K258" s="933">
        <v>0</v>
      </c>
      <c r="L258" s="933">
        <v>0</v>
      </c>
      <c r="M258" s="934">
        <v>0</v>
      </c>
      <c r="N258" s="935">
        <v>0</v>
      </c>
      <c r="O258" s="935">
        <v>0</v>
      </c>
      <c r="P258" s="912"/>
    </row>
    <row r="259" spans="1:16">
      <c r="A259" s="929" t="s">
        <v>4049</v>
      </c>
      <c r="B259" s="930">
        <v>0</v>
      </c>
      <c r="C259" s="931">
        <v>223</v>
      </c>
      <c r="D259" s="931">
        <v>0</v>
      </c>
      <c r="E259" s="931">
        <v>0</v>
      </c>
      <c r="F259" s="932">
        <v>0</v>
      </c>
      <c r="G259" s="933">
        <v>0</v>
      </c>
      <c r="H259" s="933">
        <v>0</v>
      </c>
      <c r="I259" s="933">
        <v>0</v>
      </c>
      <c r="J259" s="933">
        <v>0</v>
      </c>
      <c r="K259" s="933">
        <v>215</v>
      </c>
      <c r="L259" s="933">
        <v>8</v>
      </c>
      <c r="M259" s="934">
        <v>0.221667945205479</v>
      </c>
      <c r="N259" s="935">
        <v>5.0798904109588998E-3</v>
      </c>
      <c r="O259" s="935">
        <v>2.3090410958904102E-3</v>
      </c>
      <c r="P259" s="912"/>
    </row>
    <row r="260" spans="1:16">
      <c r="A260" s="929" t="s">
        <v>4050</v>
      </c>
      <c r="B260" s="930">
        <v>0</v>
      </c>
      <c r="C260" s="931">
        <v>33</v>
      </c>
      <c r="D260" s="931">
        <v>0</v>
      </c>
      <c r="E260" s="931">
        <v>0</v>
      </c>
      <c r="F260" s="932">
        <v>0</v>
      </c>
      <c r="G260" s="933">
        <v>0</v>
      </c>
      <c r="H260" s="933">
        <v>0</v>
      </c>
      <c r="I260" s="933">
        <v>0</v>
      </c>
      <c r="J260" s="933">
        <v>0</v>
      </c>
      <c r="K260" s="933">
        <v>33</v>
      </c>
      <c r="L260" s="933">
        <v>0</v>
      </c>
      <c r="M260" s="934">
        <v>4.2023013698630103E-2</v>
      </c>
      <c r="N260" s="935">
        <v>4.8026301369862999E-4</v>
      </c>
      <c r="O260" s="935">
        <v>1.20065753424658E-4</v>
      </c>
      <c r="P260" s="912"/>
    </row>
    <row r="261" spans="1:16">
      <c r="A261" s="929" t="s">
        <v>4051</v>
      </c>
      <c r="B261" s="930">
        <v>5800</v>
      </c>
      <c r="C261" s="931">
        <v>279</v>
      </c>
      <c r="D261" s="931">
        <v>0</v>
      </c>
      <c r="E261" s="931">
        <v>283</v>
      </c>
      <c r="F261" s="932">
        <v>0</v>
      </c>
      <c r="G261" s="933">
        <v>0</v>
      </c>
      <c r="H261" s="933">
        <v>0</v>
      </c>
      <c r="I261" s="933">
        <v>608</v>
      </c>
      <c r="J261" s="933">
        <v>0</v>
      </c>
      <c r="K261" s="933">
        <v>4998</v>
      </c>
      <c r="L261" s="933">
        <v>190</v>
      </c>
      <c r="M261" s="934">
        <v>4.7016802191780798</v>
      </c>
      <c r="N261" s="935">
        <v>7.2957106849315098E-2</v>
      </c>
      <c r="O261" s="935">
        <v>4.0531726027397297E-2</v>
      </c>
      <c r="P261" s="912"/>
    </row>
    <row r="262" spans="1:16">
      <c r="A262" s="929" t="s">
        <v>4052</v>
      </c>
      <c r="B262" s="930">
        <v>0</v>
      </c>
      <c r="C262" s="931">
        <v>267</v>
      </c>
      <c r="D262" s="931">
        <v>0</v>
      </c>
      <c r="E262" s="931">
        <v>5</v>
      </c>
      <c r="F262" s="932">
        <v>0</v>
      </c>
      <c r="G262" s="933">
        <v>0</v>
      </c>
      <c r="H262" s="933">
        <v>0</v>
      </c>
      <c r="I262" s="933">
        <v>0</v>
      </c>
      <c r="J262" s="933">
        <v>0</v>
      </c>
      <c r="K262" s="933">
        <v>253</v>
      </c>
      <c r="L262" s="933">
        <v>9</v>
      </c>
      <c r="M262" s="934">
        <v>1.73564931506849</v>
      </c>
      <c r="N262" s="935">
        <v>1.6081095890410999E-2</v>
      </c>
      <c r="O262" s="935">
        <v>2.2180821917808201E-3</v>
      </c>
      <c r="P262" s="912"/>
    </row>
    <row r="263" spans="1:16">
      <c r="A263" s="929" t="s">
        <v>4053</v>
      </c>
      <c r="B263" s="930">
        <v>0</v>
      </c>
      <c r="C263" s="931">
        <v>92</v>
      </c>
      <c r="D263" s="931">
        <v>0</v>
      </c>
      <c r="E263" s="931">
        <v>0</v>
      </c>
      <c r="F263" s="932">
        <v>0</v>
      </c>
      <c r="G263" s="933">
        <v>0</v>
      </c>
      <c r="H263" s="933">
        <v>0</v>
      </c>
      <c r="I263" s="933">
        <v>0</v>
      </c>
      <c r="J263" s="933">
        <v>0</v>
      </c>
      <c r="K263" s="933">
        <v>89</v>
      </c>
      <c r="L263" s="933">
        <v>3</v>
      </c>
      <c r="M263" s="934">
        <v>0.42187463013698601</v>
      </c>
      <c r="N263" s="935">
        <v>4.3402739726027401E-3</v>
      </c>
      <c r="O263" s="935">
        <v>6.9444383561643801E-4</v>
      </c>
      <c r="P263" s="912"/>
    </row>
    <row r="264" spans="1:16">
      <c r="A264" s="929" t="s">
        <v>4054</v>
      </c>
      <c r="B264" s="930">
        <v>0</v>
      </c>
      <c r="C264" s="931">
        <v>21</v>
      </c>
      <c r="D264" s="931">
        <v>0</v>
      </c>
      <c r="E264" s="931">
        <v>0</v>
      </c>
      <c r="F264" s="932">
        <v>0</v>
      </c>
      <c r="G264" s="933">
        <v>0</v>
      </c>
      <c r="H264" s="933">
        <v>0</v>
      </c>
      <c r="I264" s="933">
        <v>0</v>
      </c>
      <c r="J264" s="933">
        <v>0</v>
      </c>
      <c r="K264" s="933">
        <v>20</v>
      </c>
      <c r="L264" s="933">
        <v>1</v>
      </c>
      <c r="M264" s="934">
        <v>0.12098630136986301</v>
      </c>
      <c r="N264" s="935">
        <v>1.9287671232876701E-3</v>
      </c>
      <c r="O264" s="935">
        <v>2.6301369863013702E-4</v>
      </c>
      <c r="P264" s="912"/>
    </row>
    <row r="265" spans="1:16">
      <c r="A265" s="929" t="s">
        <v>4055</v>
      </c>
      <c r="B265" s="930">
        <v>0</v>
      </c>
      <c r="C265" s="931">
        <v>0</v>
      </c>
      <c r="D265" s="931">
        <v>0</v>
      </c>
      <c r="E265" s="931">
        <v>0</v>
      </c>
      <c r="F265" s="932">
        <v>0</v>
      </c>
      <c r="G265" s="933">
        <v>0</v>
      </c>
      <c r="H265" s="933">
        <v>0</v>
      </c>
      <c r="I265" s="933">
        <v>0</v>
      </c>
      <c r="J265" s="933">
        <v>0</v>
      </c>
      <c r="K265" s="933">
        <v>0</v>
      </c>
      <c r="L265" s="933">
        <v>0</v>
      </c>
      <c r="M265" s="934">
        <v>0</v>
      </c>
      <c r="N265" s="935">
        <v>0</v>
      </c>
      <c r="O265" s="935">
        <v>0</v>
      </c>
      <c r="P265" s="912"/>
    </row>
    <row r="266" spans="1:16">
      <c r="A266" s="929" t="s">
        <v>4056</v>
      </c>
      <c r="B266" s="930">
        <v>0</v>
      </c>
      <c r="C266" s="931">
        <v>0</v>
      </c>
      <c r="D266" s="931">
        <v>0</v>
      </c>
      <c r="E266" s="931">
        <v>0</v>
      </c>
      <c r="F266" s="932">
        <v>0</v>
      </c>
      <c r="G266" s="933">
        <v>0</v>
      </c>
      <c r="H266" s="933">
        <v>0</v>
      </c>
      <c r="I266" s="933">
        <v>0</v>
      </c>
      <c r="J266" s="933">
        <v>0</v>
      </c>
      <c r="K266" s="933">
        <v>0</v>
      </c>
      <c r="L266" s="933">
        <v>0</v>
      </c>
      <c r="M266" s="934">
        <v>0</v>
      </c>
      <c r="N266" s="935">
        <v>0</v>
      </c>
      <c r="O266" s="935">
        <v>0</v>
      </c>
      <c r="P266" s="912"/>
    </row>
    <row r="267" spans="1:16">
      <c r="A267" s="929" t="s">
        <v>4057</v>
      </c>
      <c r="B267" s="930">
        <v>0</v>
      </c>
      <c r="C267" s="931">
        <v>383</v>
      </c>
      <c r="D267" s="931">
        <v>0</v>
      </c>
      <c r="E267" s="931">
        <v>1</v>
      </c>
      <c r="F267" s="932">
        <v>0</v>
      </c>
      <c r="G267" s="933">
        <v>0</v>
      </c>
      <c r="H267" s="933">
        <v>0</v>
      </c>
      <c r="I267" s="933">
        <v>0</v>
      </c>
      <c r="J267" s="933">
        <v>0</v>
      </c>
      <c r="K267" s="933">
        <v>369</v>
      </c>
      <c r="L267" s="933">
        <v>13</v>
      </c>
      <c r="M267" s="934">
        <v>1.8807070684931499</v>
      </c>
      <c r="N267" s="935">
        <v>1.30777643835616E-2</v>
      </c>
      <c r="O267" s="935">
        <v>4.9820054794520599E-3</v>
      </c>
      <c r="P267" s="912"/>
    </row>
    <row r="268" spans="1:16">
      <c r="A268" s="929" t="s">
        <v>4058</v>
      </c>
      <c r="B268" s="930">
        <v>0</v>
      </c>
      <c r="C268" s="931">
        <v>198</v>
      </c>
      <c r="D268" s="931">
        <v>0</v>
      </c>
      <c r="E268" s="931">
        <v>11</v>
      </c>
      <c r="F268" s="932">
        <v>0</v>
      </c>
      <c r="G268" s="933">
        <v>0</v>
      </c>
      <c r="H268" s="933">
        <v>0</v>
      </c>
      <c r="I268" s="933">
        <v>0</v>
      </c>
      <c r="J268" s="933">
        <v>0</v>
      </c>
      <c r="K268" s="933">
        <v>181</v>
      </c>
      <c r="L268" s="933">
        <v>6</v>
      </c>
      <c r="M268" s="934">
        <v>0.15075068493150701</v>
      </c>
      <c r="N268" s="935">
        <v>2.3802739726027401E-3</v>
      </c>
      <c r="O268" s="935">
        <v>3.9671232876712297E-4</v>
      </c>
      <c r="P268" s="912"/>
    </row>
    <row r="269" spans="1:16">
      <c r="A269" s="929" t="s">
        <v>4059</v>
      </c>
      <c r="B269" s="930">
        <v>0</v>
      </c>
      <c r="C269" s="931">
        <v>301</v>
      </c>
      <c r="D269" s="931">
        <v>0</v>
      </c>
      <c r="E269" s="931">
        <v>0</v>
      </c>
      <c r="F269" s="932">
        <v>0</v>
      </c>
      <c r="G269" s="933">
        <v>0</v>
      </c>
      <c r="H269" s="933">
        <v>0</v>
      </c>
      <c r="I269" s="933">
        <v>0</v>
      </c>
      <c r="J269" s="933">
        <v>0</v>
      </c>
      <c r="K269" s="933">
        <v>293</v>
      </c>
      <c r="L269" s="933">
        <v>8</v>
      </c>
      <c r="M269" s="934">
        <v>1.02108493150685</v>
      </c>
      <c r="N269" s="935">
        <v>6.42191780821918E-3</v>
      </c>
      <c r="O269" s="935">
        <v>3.85315068493151E-3</v>
      </c>
      <c r="P269" s="912"/>
    </row>
    <row r="270" spans="1:16">
      <c r="A270" s="929" t="s">
        <v>4060</v>
      </c>
      <c r="B270" s="930">
        <v>0</v>
      </c>
      <c r="C270" s="931">
        <v>8</v>
      </c>
      <c r="D270" s="931">
        <v>0</v>
      </c>
      <c r="E270" s="931">
        <v>0</v>
      </c>
      <c r="F270" s="932">
        <v>0</v>
      </c>
      <c r="G270" s="933">
        <v>0</v>
      </c>
      <c r="H270" s="933">
        <v>0</v>
      </c>
      <c r="I270" s="933">
        <v>0</v>
      </c>
      <c r="J270" s="933">
        <v>0</v>
      </c>
      <c r="K270" s="933">
        <v>8</v>
      </c>
      <c r="L270" s="933">
        <v>0</v>
      </c>
      <c r="M270" s="934">
        <v>6.6630136986301396E-3</v>
      </c>
      <c r="N270" s="935">
        <v>8.7671232876712293E-5</v>
      </c>
      <c r="O270" s="935">
        <v>5.2602739726027403E-5</v>
      </c>
      <c r="P270" s="912"/>
    </row>
    <row r="271" spans="1:16">
      <c r="A271" s="929" t="s">
        <v>4061</v>
      </c>
      <c r="B271" s="930">
        <v>0</v>
      </c>
      <c r="C271" s="931">
        <v>81</v>
      </c>
      <c r="D271" s="931">
        <v>0</v>
      </c>
      <c r="E271" s="931">
        <v>0</v>
      </c>
      <c r="F271" s="932">
        <v>0</v>
      </c>
      <c r="G271" s="933">
        <v>0</v>
      </c>
      <c r="H271" s="933">
        <v>0</v>
      </c>
      <c r="I271" s="933">
        <v>0</v>
      </c>
      <c r="J271" s="933">
        <v>0</v>
      </c>
      <c r="K271" s="933">
        <v>78</v>
      </c>
      <c r="L271" s="933">
        <v>3</v>
      </c>
      <c r="M271" s="934">
        <v>0.25643835616438398</v>
      </c>
      <c r="N271" s="935">
        <v>3.41917808219178E-3</v>
      </c>
      <c r="O271" s="935">
        <v>8.54794520547945E-4</v>
      </c>
      <c r="P271" s="912"/>
    </row>
    <row r="272" spans="1:16">
      <c r="A272" s="929" t="s">
        <v>4062</v>
      </c>
      <c r="B272" s="930">
        <v>0</v>
      </c>
      <c r="C272" s="931">
        <v>14</v>
      </c>
      <c r="D272" s="931">
        <v>0</v>
      </c>
      <c r="E272" s="931">
        <v>1</v>
      </c>
      <c r="F272" s="932">
        <v>0</v>
      </c>
      <c r="G272" s="933">
        <v>0</v>
      </c>
      <c r="H272" s="933">
        <v>0</v>
      </c>
      <c r="I272" s="933">
        <v>0</v>
      </c>
      <c r="J272" s="933">
        <v>0</v>
      </c>
      <c r="K272" s="933">
        <v>13</v>
      </c>
      <c r="L272" s="933">
        <v>0</v>
      </c>
      <c r="M272" s="934">
        <v>1.48164383561644E-2</v>
      </c>
      <c r="N272" s="935">
        <v>8.5479452054794503E-5</v>
      </c>
      <c r="O272" s="935">
        <v>2.8493150684931499E-5</v>
      </c>
      <c r="P272" s="912"/>
    </row>
    <row r="273" spans="1:16">
      <c r="A273" s="929" t="s">
        <v>4224</v>
      </c>
      <c r="B273" s="930">
        <v>0</v>
      </c>
      <c r="C273" s="931">
        <v>172</v>
      </c>
      <c r="D273" s="931">
        <v>0</v>
      </c>
      <c r="E273" s="931">
        <v>0</v>
      </c>
      <c r="F273" s="932">
        <v>0</v>
      </c>
      <c r="G273" s="933">
        <v>0</v>
      </c>
      <c r="H273" s="933">
        <v>0</v>
      </c>
      <c r="I273" s="933">
        <v>0</v>
      </c>
      <c r="J273" s="933">
        <v>0</v>
      </c>
      <c r="K273" s="933">
        <v>168</v>
      </c>
      <c r="L273" s="933">
        <v>4</v>
      </c>
      <c r="M273" s="934">
        <v>0.670158904109589</v>
      </c>
      <c r="N273" s="935">
        <v>4.7868493150684897E-3</v>
      </c>
      <c r="O273" s="935">
        <v>3.6821917808219198E-4</v>
      </c>
      <c r="P273" s="912"/>
    </row>
    <row r="274" spans="1:16">
      <c r="A274" s="929" t="s">
        <v>4063</v>
      </c>
      <c r="B274" s="930">
        <v>0</v>
      </c>
      <c r="C274" s="931">
        <v>534</v>
      </c>
      <c r="D274" s="931">
        <v>0</v>
      </c>
      <c r="E274" s="931">
        <v>0</v>
      </c>
      <c r="F274" s="932">
        <v>0</v>
      </c>
      <c r="G274" s="933">
        <v>0</v>
      </c>
      <c r="H274" s="933">
        <v>0</v>
      </c>
      <c r="I274" s="933">
        <v>0</v>
      </c>
      <c r="J274" s="933">
        <v>0</v>
      </c>
      <c r="K274" s="933">
        <v>489</v>
      </c>
      <c r="L274" s="933">
        <v>45</v>
      </c>
      <c r="M274" s="934">
        <v>0.63235068493150703</v>
      </c>
      <c r="N274" s="935">
        <v>4.28712328767123E-3</v>
      </c>
      <c r="O274" s="935">
        <v>2.1435616438356198E-3</v>
      </c>
      <c r="P274" s="912"/>
    </row>
    <row r="275" spans="1:16">
      <c r="A275" s="929" t="s">
        <v>4064</v>
      </c>
      <c r="B275" s="930">
        <v>0</v>
      </c>
      <c r="C275" s="931">
        <v>238</v>
      </c>
      <c r="D275" s="931">
        <v>0</v>
      </c>
      <c r="E275" s="931">
        <v>8</v>
      </c>
      <c r="F275" s="932">
        <v>0</v>
      </c>
      <c r="G275" s="933">
        <v>0</v>
      </c>
      <c r="H275" s="933">
        <v>0</v>
      </c>
      <c r="I275" s="933">
        <v>0</v>
      </c>
      <c r="J275" s="933">
        <v>0</v>
      </c>
      <c r="K275" s="933">
        <v>224</v>
      </c>
      <c r="L275" s="933">
        <v>6</v>
      </c>
      <c r="M275" s="934">
        <v>0.22584109589041099</v>
      </c>
      <c r="N275" s="935">
        <v>1.4728767123287701E-3</v>
      </c>
      <c r="O275" s="935">
        <v>4.9095890410958895E-4</v>
      </c>
      <c r="P275" s="912"/>
    </row>
    <row r="276" spans="1:16">
      <c r="A276" s="929" t="s">
        <v>4065</v>
      </c>
      <c r="B276" s="930">
        <v>0</v>
      </c>
      <c r="C276" s="931">
        <v>550</v>
      </c>
      <c r="D276" s="931">
        <v>0</v>
      </c>
      <c r="E276" s="931">
        <v>0</v>
      </c>
      <c r="F276" s="932">
        <v>0</v>
      </c>
      <c r="G276" s="933">
        <v>0</v>
      </c>
      <c r="H276" s="933">
        <v>0</v>
      </c>
      <c r="I276" s="933">
        <v>0</v>
      </c>
      <c r="J276" s="933">
        <v>0</v>
      </c>
      <c r="K276" s="933">
        <v>534</v>
      </c>
      <c r="L276" s="933">
        <v>16</v>
      </c>
      <c r="M276" s="934">
        <v>1.9311780821917801</v>
      </c>
      <c r="N276" s="935">
        <v>2.57490410958904E-2</v>
      </c>
      <c r="O276" s="935">
        <v>3.5112328767123299E-3</v>
      </c>
      <c r="P276" s="912"/>
    </row>
    <row r="277" spans="1:16">
      <c r="A277" s="929" t="s">
        <v>4225</v>
      </c>
      <c r="B277" s="930">
        <v>0</v>
      </c>
      <c r="C277" s="931">
        <v>0</v>
      </c>
      <c r="D277" s="931">
        <v>0</v>
      </c>
      <c r="E277" s="931">
        <v>0</v>
      </c>
      <c r="F277" s="932">
        <v>0</v>
      </c>
      <c r="G277" s="933">
        <v>0</v>
      </c>
      <c r="H277" s="933">
        <v>0</v>
      </c>
      <c r="I277" s="933">
        <v>0</v>
      </c>
      <c r="J277" s="933">
        <v>0</v>
      </c>
      <c r="K277" s="933">
        <v>0</v>
      </c>
      <c r="L277" s="933">
        <v>0</v>
      </c>
      <c r="M277" s="934">
        <v>0</v>
      </c>
      <c r="N277" s="935">
        <v>0</v>
      </c>
      <c r="O277" s="935">
        <v>0</v>
      </c>
      <c r="P277" s="912"/>
    </row>
    <row r="278" spans="1:16">
      <c r="A278" s="929" t="s">
        <v>4067</v>
      </c>
      <c r="B278" s="930">
        <v>0</v>
      </c>
      <c r="C278" s="931">
        <v>5</v>
      </c>
      <c r="D278" s="931">
        <v>0</v>
      </c>
      <c r="E278" s="931">
        <v>0</v>
      </c>
      <c r="F278" s="932">
        <v>0</v>
      </c>
      <c r="G278" s="933">
        <v>0</v>
      </c>
      <c r="H278" s="933">
        <v>0</v>
      </c>
      <c r="I278" s="933">
        <v>0</v>
      </c>
      <c r="J278" s="933">
        <v>0</v>
      </c>
      <c r="K278" s="933">
        <v>5</v>
      </c>
      <c r="L278" s="933">
        <v>0</v>
      </c>
      <c r="M278" s="934">
        <v>4.7123287671232902E-3</v>
      </c>
      <c r="N278" s="935">
        <v>6.57534246575342E-5</v>
      </c>
      <c r="O278" s="935">
        <v>2.19178082191781E-5</v>
      </c>
      <c r="P278" s="912"/>
    </row>
    <row r="279" spans="1:16">
      <c r="A279" s="929" t="s">
        <v>4068</v>
      </c>
      <c r="B279" s="930">
        <v>0</v>
      </c>
      <c r="C279" s="931">
        <v>211</v>
      </c>
      <c r="D279" s="931">
        <v>0</v>
      </c>
      <c r="E279" s="931">
        <v>0</v>
      </c>
      <c r="F279" s="932">
        <v>0</v>
      </c>
      <c r="G279" s="933">
        <v>0</v>
      </c>
      <c r="H279" s="933">
        <v>0</v>
      </c>
      <c r="I279" s="933">
        <v>0</v>
      </c>
      <c r="J279" s="933">
        <v>0</v>
      </c>
      <c r="K279" s="933">
        <v>202</v>
      </c>
      <c r="L279" s="933">
        <v>9</v>
      </c>
      <c r="M279" s="934">
        <v>0.76593972602739702</v>
      </c>
      <c r="N279" s="935">
        <v>3.9846575342465801E-3</v>
      </c>
      <c r="O279" s="935">
        <v>2.6564383561643798E-3</v>
      </c>
      <c r="P279" s="912"/>
    </row>
    <row r="280" spans="1:16">
      <c r="A280" s="929" t="s">
        <v>4071</v>
      </c>
      <c r="B280" s="930">
        <v>0</v>
      </c>
      <c r="C280" s="931">
        <v>202</v>
      </c>
      <c r="D280" s="931">
        <v>0</v>
      </c>
      <c r="E280" s="931">
        <v>0</v>
      </c>
      <c r="F280" s="932">
        <v>0</v>
      </c>
      <c r="G280" s="933">
        <v>0</v>
      </c>
      <c r="H280" s="933">
        <v>0</v>
      </c>
      <c r="I280" s="933">
        <v>0</v>
      </c>
      <c r="J280" s="933">
        <v>0</v>
      </c>
      <c r="K280" s="933">
        <v>195</v>
      </c>
      <c r="L280" s="933">
        <v>7</v>
      </c>
      <c r="M280" s="934">
        <v>0.27426082191780798</v>
      </c>
      <c r="N280" s="935">
        <v>1.5899178082191801E-3</v>
      </c>
      <c r="O280" s="935">
        <v>1.19243835616438E-3</v>
      </c>
      <c r="P280" s="912"/>
    </row>
    <row r="281" spans="1:16">
      <c r="A281" s="929" t="s">
        <v>4073</v>
      </c>
      <c r="B281" s="930">
        <v>0</v>
      </c>
      <c r="C281" s="931">
        <v>36</v>
      </c>
      <c r="D281" s="931">
        <v>0</v>
      </c>
      <c r="E281" s="931">
        <v>0</v>
      </c>
      <c r="F281" s="932">
        <v>0</v>
      </c>
      <c r="G281" s="933">
        <v>0</v>
      </c>
      <c r="H281" s="933">
        <v>0</v>
      </c>
      <c r="I281" s="933">
        <v>0</v>
      </c>
      <c r="J281" s="933">
        <v>0</v>
      </c>
      <c r="K281" s="933">
        <v>35</v>
      </c>
      <c r="L281" s="933">
        <v>1</v>
      </c>
      <c r="M281" s="934">
        <v>0.24578630136986299</v>
      </c>
      <c r="N281" s="935">
        <v>2.7992328767123299E-3</v>
      </c>
      <c r="O281" s="935">
        <v>6.4860273972602699E-3</v>
      </c>
      <c r="P281" s="912"/>
    </row>
    <row r="282" spans="1:16">
      <c r="A282" s="929" t="s">
        <v>4074</v>
      </c>
      <c r="B282" s="930">
        <v>0</v>
      </c>
      <c r="C282" s="931">
        <v>71</v>
      </c>
      <c r="D282" s="931">
        <v>0</v>
      </c>
      <c r="E282" s="931">
        <v>0</v>
      </c>
      <c r="F282" s="932">
        <v>0</v>
      </c>
      <c r="G282" s="933">
        <v>0</v>
      </c>
      <c r="H282" s="933">
        <v>0</v>
      </c>
      <c r="I282" s="933">
        <v>0</v>
      </c>
      <c r="J282" s="933">
        <v>0</v>
      </c>
      <c r="K282" s="933">
        <v>69</v>
      </c>
      <c r="L282" s="933">
        <v>2</v>
      </c>
      <c r="M282" s="934">
        <v>0.187059945205479</v>
      </c>
      <c r="N282" s="935">
        <v>8.4387945205479395E-4</v>
      </c>
      <c r="O282" s="935">
        <v>7.0323287671232896E-4</v>
      </c>
      <c r="P282" s="912"/>
    </row>
    <row r="283" spans="1:16">
      <c r="A283" s="929" t="s">
        <v>4075</v>
      </c>
      <c r="B283" s="930">
        <v>0</v>
      </c>
      <c r="C283" s="931">
        <v>192</v>
      </c>
      <c r="D283" s="931">
        <v>0</v>
      </c>
      <c r="E283" s="931">
        <v>1</v>
      </c>
      <c r="F283" s="932">
        <v>0</v>
      </c>
      <c r="G283" s="933">
        <v>0</v>
      </c>
      <c r="H283" s="933">
        <v>0</v>
      </c>
      <c r="I283" s="933">
        <v>0</v>
      </c>
      <c r="J283" s="933">
        <v>0</v>
      </c>
      <c r="K283" s="933">
        <v>185</v>
      </c>
      <c r="L283" s="933">
        <v>6</v>
      </c>
      <c r="M283" s="934">
        <v>0.227068493150685</v>
      </c>
      <c r="N283" s="935">
        <v>1.62191780821918E-3</v>
      </c>
      <c r="O283" s="935">
        <v>8.1095890410958903E-4</v>
      </c>
      <c r="P283" s="912"/>
    </row>
    <row r="284" spans="1:16">
      <c r="A284" s="929" t="s">
        <v>4076</v>
      </c>
      <c r="B284" s="930">
        <v>3500</v>
      </c>
      <c r="C284" s="931">
        <v>0</v>
      </c>
      <c r="D284" s="931">
        <v>0</v>
      </c>
      <c r="E284" s="931">
        <v>0</v>
      </c>
      <c r="F284" s="932">
        <v>0</v>
      </c>
      <c r="G284" s="933">
        <v>0</v>
      </c>
      <c r="H284" s="933">
        <v>3844.4444444444398</v>
      </c>
      <c r="I284" s="933">
        <v>0</v>
      </c>
      <c r="J284" s="933">
        <v>0</v>
      </c>
      <c r="K284" s="933">
        <v>0</v>
      </c>
      <c r="L284" s="933">
        <v>0</v>
      </c>
      <c r="M284" s="934">
        <v>0</v>
      </c>
      <c r="N284" s="935">
        <v>0</v>
      </c>
      <c r="O284" s="935">
        <v>0</v>
      </c>
      <c r="P284" s="912"/>
    </row>
    <row r="285" spans="1:16">
      <c r="A285" s="929" t="s">
        <v>4077</v>
      </c>
      <c r="B285" s="930">
        <v>0</v>
      </c>
      <c r="C285" s="931">
        <v>2645</v>
      </c>
      <c r="D285" s="931">
        <v>0</v>
      </c>
      <c r="E285" s="931">
        <v>15</v>
      </c>
      <c r="F285" s="932">
        <v>0</v>
      </c>
      <c r="G285" s="933">
        <v>0</v>
      </c>
      <c r="H285" s="933">
        <v>0</v>
      </c>
      <c r="I285" s="933">
        <v>0</v>
      </c>
      <c r="J285" s="933">
        <v>0</v>
      </c>
      <c r="K285" s="933">
        <v>2539</v>
      </c>
      <c r="L285" s="933">
        <v>91</v>
      </c>
      <c r="M285" s="934">
        <v>3.9232767123287702</v>
      </c>
      <c r="N285" s="935">
        <v>2.5042191780821899E-2</v>
      </c>
      <c r="O285" s="935">
        <v>1.2521095890411E-2</v>
      </c>
      <c r="P285" s="912"/>
    </row>
    <row r="286" spans="1:16">
      <c r="A286" s="924"/>
      <c r="B286" s="925"/>
      <c r="C286" s="926"/>
      <c r="D286" s="926"/>
      <c r="E286" s="926"/>
      <c r="F286" s="925"/>
      <c r="G286" s="926"/>
      <c r="H286" s="926"/>
      <c r="I286" s="926"/>
      <c r="J286" s="926"/>
      <c r="K286" s="926"/>
      <c r="L286" s="926"/>
      <c r="M286" s="927"/>
      <c r="N286" s="928"/>
      <c r="O286" s="928"/>
      <c r="P286" s="912"/>
    </row>
    <row r="287" spans="1:16">
      <c r="A287" s="917" t="s">
        <v>4226</v>
      </c>
      <c r="B287" s="918">
        <v>6018</v>
      </c>
      <c r="C287" s="919">
        <v>2807</v>
      </c>
      <c r="D287" s="919">
        <v>0</v>
      </c>
      <c r="E287" s="919">
        <v>45</v>
      </c>
      <c r="F287" s="920">
        <v>0</v>
      </c>
      <c r="G287" s="921">
        <v>0</v>
      </c>
      <c r="H287" s="921">
        <v>0</v>
      </c>
      <c r="I287" s="921">
        <v>298</v>
      </c>
      <c r="J287" s="921">
        <v>0</v>
      </c>
      <c r="K287" s="921">
        <v>2225</v>
      </c>
      <c r="L287" s="921">
        <v>0</v>
      </c>
      <c r="M287" s="922">
        <v>44.541135780821897</v>
      </c>
      <c r="N287" s="923">
        <v>0.87568173150684903</v>
      </c>
      <c r="O287" s="923">
        <v>2.1969522410958899</v>
      </c>
      <c r="P287" s="912"/>
    </row>
    <row r="288" spans="1:16">
      <c r="A288" s="929" t="s">
        <v>4079</v>
      </c>
      <c r="B288" s="930">
        <v>0</v>
      </c>
      <c r="C288" s="931">
        <v>84</v>
      </c>
      <c r="D288" s="931">
        <v>0</v>
      </c>
      <c r="E288" s="931">
        <v>0</v>
      </c>
      <c r="F288" s="932">
        <v>0</v>
      </c>
      <c r="G288" s="933">
        <v>0</v>
      </c>
      <c r="H288" s="933">
        <v>0</v>
      </c>
      <c r="I288" s="933">
        <v>0</v>
      </c>
      <c r="J288" s="933">
        <v>0</v>
      </c>
      <c r="K288" s="933">
        <v>81</v>
      </c>
      <c r="L288" s="933">
        <v>3</v>
      </c>
      <c r="M288" s="934">
        <v>5.16979726027397E-2</v>
      </c>
      <c r="N288" s="935">
        <v>1.8889643835616401E-3</v>
      </c>
      <c r="O288" s="935">
        <v>2.0167890410958899E-3</v>
      </c>
      <c r="P288" s="912"/>
    </row>
    <row r="289" spans="1:16">
      <c r="A289" s="929" t="s">
        <v>4080</v>
      </c>
      <c r="B289" s="930">
        <v>6018</v>
      </c>
      <c r="C289" s="931">
        <v>474</v>
      </c>
      <c r="D289" s="931">
        <v>0</v>
      </c>
      <c r="E289" s="931">
        <v>27</v>
      </c>
      <c r="F289" s="932">
        <v>0</v>
      </c>
      <c r="G289" s="933">
        <v>0</v>
      </c>
      <c r="H289" s="933">
        <v>6018.01344665736</v>
      </c>
      <c r="I289" s="933">
        <v>298</v>
      </c>
      <c r="J289" s="933">
        <v>0</v>
      </c>
      <c r="K289" s="933">
        <v>0</v>
      </c>
      <c r="L289" s="933">
        <v>0</v>
      </c>
      <c r="M289" s="934">
        <v>0</v>
      </c>
      <c r="N289" s="935">
        <v>0</v>
      </c>
      <c r="O289" s="935">
        <v>0</v>
      </c>
      <c r="P289" s="912"/>
    </row>
    <row r="290" spans="1:16">
      <c r="A290" s="929" t="s">
        <v>4081</v>
      </c>
      <c r="B290" s="930">
        <v>0</v>
      </c>
      <c r="C290" s="931">
        <v>0</v>
      </c>
      <c r="D290" s="931">
        <v>0</v>
      </c>
      <c r="E290" s="931">
        <v>0</v>
      </c>
      <c r="F290" s="932">
        <v>0</v>
      </c>
      <c r="G290" s="933">
        <v>0</v>
      </c>
      <c r="H290" s="933">
        <v>0</v>
      </c>
      <c r="I290" s="933">
        <v>0</v>
      </c>
      <c r="J290" s="933">
        <v>0</v>
      </c>
      <c r="K290" s="933">
        <v>0</v>
      </c>
      <c r="L290" s="933">
        <v>0</v>
      </c>
      <c r="M290" s="934">
        <v>0</v>
      </c>
      <c r="N290" s="935">
        <v>0</v>
      </c>
      <c r="O290" s="935">
        <v>0</v>
      </c>
      <c r="P290" s="912"/>
    </row>
    <row r="291" spans="1:16">
      <c r="A291" s="929" t="s">
        <v>4082</v>
      </c>
      <c r="B291" s="930">
        <v>0</v>
      </c>
      <c r="C291" s="931">
        <v>0</v>
      </c>
      <c r="D291" s="931">
        <v>0</v>
      </c>
      <c r="E291" s="931">
        <v>0</v>
      </c>
      <c r="F291" s="932">
        <v>0</v>
      </c>
      <c r="G291" s="933">
        <v>0</v>
      </c>
      <c r="H291" s="933">
        <v>0</v>
      </c>
      <c r="I291" s="933">
        <v>0</v>
      </c>
      <c r="J291" s="933">
        <v>0</v>
      </c>
      <c r="K291" s="933">
        <v>0</v>
      </c>
      <c r="L291" s="933">
        <v>0</v>
      </c>
      <c r="M291" s="934">
        <v>0</v>
      </c>
      <c r="N291" s="935">
        <v>0</v>
      </c>
      <c r="O291" s="935">
        <v>0</v>
      </c>
      <c r="P291" s="912"/>
    </row>
    <row r="292" spans="1:16">
      <c r="A292" s="929" t="s">
        <v>4275</v>
      </c>
      <c r="B292" s="930">
        <v>0</v>
      </c>
      <c r="C292" s="931">
        <v>0</v>
      </c>
      <c r="D292" s="931">
        <v>0</v>
      </c>
      <c r="E292" s="931">
        <v>0</v>
      </c>
      <c r="F292" s="932">
        <v>0</v>
      </c>
      <c r="G292" s="933">
        <v>0</v>
      </c>
      <c r="H292" s="933">
        <v>0</v>
      </c>
      <c r="I292" s="933">
        <v>0</v>
      </c>
      <c r="J292" s="933">
        <v>0</v>
      </c>
      <c r="K292" s="933">
        <v>0</v>
      </c>
      <c r="L292" s="933">
        <v>0</v>
      </c>
      <c r="M292" s="934">
        <v>0</v>
      </c>
      <c r="N292" s="935">
        <v>0</v>
      </c>
      <c r="O292" s="935">
        <v>0</v>
      </c>
      <c r="P292" s="912"/>
    </row>
    <row r="293" spans="1:16">
      <c r="A293" s="929" t="s">
        <v>4083</v>
      </c>
      <c r="B293" s="930">
        <v>0</v>
      </c>
      <c r="C293" s="931">
        <v>0</v>
      </c>
      <c r="D293" s="931">
        <v>0</v>
      </c>
      <c r="E293" s="931">
        <v>0</v>
      </c>
      <c r="F293" s="932">
        <v>0</v>
      </c>
      <c r="G293" s="933">
        <v>0</v>
      </c>
      <c r="H293" s="933">
        <v>0</v>
      </c>
      <c r="I293" s="933">
        <v>0</v>
      </c>
      <c r="J293" s="933">
        <v>0</v>
      </c>
      <c r="K293" s="933">
        <v>0</v>
      </c>
      <c r="L293" s="933">
        <v>0</v>
      </c>
      <c r="M293" s="934">
        <v>0</v>
      </c>
      <c r="N293" s="935">
        <v>0</v>
      </c>
      <c r="O293" s="935">
        <v>0</v>
      </c>
      <c r="P293" s="912"/>
    </row>
    <row r="294" spans="1:16">
      <c r="A294" s="929" t="s">
        <v>4084</v>
      </c>
      <c r="B294" s="930">
        <v>0</v>
      </c>
      <c r="C294" s="931">
        <v>376</v>
      </c>
      <c r="D294" s="931">
        <v>0</v>
      </c>
      <c r="E294" s="931">
        <v>0</v>
      </c>
      <c r="F294" s="932">
        <v>0</v>
      </c>
      <c r="G294" s="933">
        <v>0</v>
      </c>
      <c r="H294" s="933">
        <v>0</v>
      </c>
      <c r="I294" s="933">
        <v>0</v>
      </c>
      <c r="J294" s="933">
        <v>0</v>
      </c>
      <c r="K294" s="933">
        <v>363</v>
      </c>
      <c r="L294" s="933">
        <v>13</v>
      </c>
      <c r="M294" s="934">
        <v>0.14480219178082199</v>
      </c>
      <c r="N294" s="935">
        <v>5.2908493150684898E-3</v>
      </c>
      <c r="O294" s="935">
        <v>5.6488767123287703E-3</v>
      </c>
      <c r="P294" s="912"/>
    </row>
    <row r="295" spans="1:16">
      <c r="A295" s="929" t="s">
        <v>4085</v>
      </c>
      <c r="B295" s="930">
        <v>0</v>
      </c>
      <c r="C295" s="931">
        <v>936</v>
      </c>
      <c r="D295" s="931">
        <v>0</v>
      </c>
      <c r="E295" s="931">
        <v>16</v>
      </c>
      <c r="F295" s="932">
        <v>0</v>
      </c>
      <c r="G295" s="933">
        <v>0</v>
      </c>
      <c r="H295" s="933">
        <v>0</v>
      </c>
      <c r="I295" s="933">
        <v>0</v>
      </c>
      <c r="J295" s="933">
        <v>0</v>
      </c>
      <c r="K295" s="933">
        <v>880</v>
      </c>
      <c r="L295" s="933">
        <v>40</v>
      </c>
      <c r="M295" s="934">
        <v>6.3649315068493104</v>
      </c>
      <c r="N295" s="935">
        <v>0.30667397260273999</v>
      </c>
      <c r="O295" s="935">
        <v>1.1572602739726E-2</v>
      </c>
      <c r="P295" s="912"/>
    </row>
    <row r="296" spans="1:16">
      <c r="A296" s="929" t="s">
        <v>4086</v>
      </c>
      <c r="B296" s="930">
        <v>1186</v>
      </c>
      <c r="C296" s="931">
        <v>0</v>
      </c>
      <c r="D296" s="931">
        <v>0</v>
      </c>
      <c r="E296" s="931">
        <v>0</v>
      </c>
      <c r="F296" s="932">
        <v>0</v>
      </c>
      <c r="G296" s="933">
        <v>0</v>
      </c>
      <c r="H296" s="933">
        <v>0</v>
      </c>
      <c r="I296" s="933">
        <v>0</v>
      </c>
      <c r="J296" s="933">
        <v>0</v>
      </c>
      <c r="K296" s="933">
        <v>1145</v>
      </c>
      <c r="L296" s="933">
        <v>41</v>
      </c>
      <c r="M296" s="934">
        <v>0.35008767123287698</v>
      </c>
      <c r="N296" s="935">
        <v>2.9362191780821899E-2</v>
      </c>
      <c r="O296" s="935">
        <v>4.1408219178082203E-3</v>
      </c>
      <c r="P296" s="912"/>
    </row>
    <row r="297" spans="1:16">
      <c r="A297" s="929" t="s">
        <v>4087</v>
      </c>
      <c r="B297" s="930">
        <v>0</v>
      </c>
      <c r="C297" s="931">
        <v>86</v>
      </c>
      <c r="D297" s="931">
        <v>0</v>
      </c>
      <c r="E297" s="931">
        <v>0</v>
      </c>
      <c r="F297" s="932">
        <v>0</v>
      </c>
      <c r="G297" s="933">
        <v>0</v>
      </c>
      <c r="H297" s="933">
        <v>0</v>
      </c>
      <c r="I297" s="933">
        <v>0</v>
      </c>
      <c r="J297" s="933">
        <v>0</v>
      </c>
      <c r="K297" s="933">
        <v>82</v>
      </c>
      <c r="L297" s="933">
        <v>4</v>
      </c>
      <c r="M297" s="934">
        <v>4.13369863013699E-2</v>
      </c>
      <c r="N297" s="935">
        <v>0</v>
      </c>
      <c r="O297" s="935">
        <v>1.7972602739726E-4</v>
      </c>
      <c r="P297" s="912"/>
    </row>
    <row r="298" spans="1:16">
      <c r="A298" s="929" t="s">
        <v>4088</v>
      </c>
      <c r="B298" s="930">
        <v>0</v>
      </c>
      <c r="C298" s="931">
        <v>112</v>
      </c>
      <c r="D298" s="931">
        <v>0</v>
      </c>
      <c r="E298" s="931">
        <v>0</v>
      </c>
      <c r="F298" s="932">
        <v>0</v>
      </c>
      <c r="G298" s="933">
        <v>0</v>
      </c>
      <c r="H298" s="933">
        <v>0</v>
      </c>
      <c r="I298" s="933">
        <v>0</v>
      </c>
      <c r="J298" s="933">
        <v>0</v>
      </c>
      <c r="K298" s="933">
        <v>108</v>
      </c>
      <c r="L298" s="933">
        <v>4</v>
      </c>
      <c r="M298" s="934">
        <v>0.88530410958904104</v>
      </c>
      <c r="N298" s="935">
        <v>4.9236164383561598E-2</v>
      </c>
      <c r="O298" s="935">
        <v>3.9294246575342501E-2</v>
      </c>
      <c r="P298" s="912"/>
    </row>
    <row r="299" spans="1:16">
      <c r="A299" s="929" t="s">
        <v>4089</v>
      </c>
      <c r="B299" s="930">
        <v>0</v>
      </c>
      <c r="C299" s="931">
        <v>3473</v>
      </c>
      <c r="D299" s="931">
        <v>0</v>
      </c>
      <c r="E299" s="931">
        <v>10</v>
      </c>
      <c r="F299" s="932">
        <v>0</v>
      </c>
      <c r="G299" s="933">
        <v>0</v>
      </c>
      <c r="H299" s="933">
        <v>0</v>
      </c>
      <c r="I299" s="933">
        <v>0</v>
      </c>
      <c r="J299" s="933">
        <v>0</v>
      </c>
      <c r="K299" s="933">
        <v>3341</v>
      </c>
      <c r="L299" s="933">
        <v>122</v>
      </c>
      <c r="M299" s="934">
        <v>37.053063013698598</v>
      </c>
      <c r="N299" s="935">
        <v>0.51259178082191803</v>
      </c>
      <c r="O299" s="935">
        <v>2.1382400000000001</v>
      </c>
      <c r="P299" s="912"/>
    </row>
    <row r="300" spans="1:16">
      <c r="A300" s="924"/>
      <c r="B300" s="925"/>
      <c r="C300" s="926"/>
      <c r="D300" s="926"/>
      <c r="E300" s="926"/>
      <c r="F300" s="925"/>
      <c r="G300" s="926"/>
      <c r="H300" s="926"/>
      <c r="I300" s="926"/>
      <c r="J300" s="926"/>
      <c r="K300" s="926"/>
      <c r="L300" s="926"/>
      <c r="M300" s="927"/>
      <c r="N300" s="928"/>
      <c r="O300" s="928"/>
      <c r="P300" s="912"/>
    </row>
    <row r="301" spans="1:16">
      <c r="A301" s="917" t="s">
        <v>4227</v>
      </c>
      <c r="B301" s="918">
        <v>2967</v>
      </c>
      <c r="C301" s="919">
        <v>2246</v>
      </c>
      <c r="D301" s="919">
        <v>0</v>
      </c>
      <c r="E301" s="919">
        <v>90</v>
      </c>
      <c r="F301" s="920">
        <v>0</v>
      </c>
      <c r="G301" s="921">
        <v>0</v>
      </c>
      <c r="H301" s="921">
        <v>0</v>
      </c>
      <c r="I301" s="921">
        <v>237</v>
      </c>
      <c r="J301" s="921">
        <v>0</v>
      </c>
      <c r="K301" s="921">
        <v>4716</v>
      </c>
      <c r="L301" s="921">
        <v>0</v>
      </c>
      <c r="M301" s="922">
        <v>24.806657753424702</v>
      </c>
      <c r="N301" s="923">
        <v>0.84219695342465795</v>
      </c>
      <c r="O301" s="923">
        <v>0.70772462465753405</v>
      </c>
      <c r="P301" s="912"/>
    </row>
    <row r="302" spans="1:16">
      <c r="A302" s="929" t="s">
        <v>4091</v>
      </c>
      <c r="B302" s="930">
        <v>0</v>
      </c>
      <c r="C302" s="931">
        <v>152</v>
      </c>
      <c r="D302" s="931">
        <v>0</v>
      </c>
      <c r="E302" s="931">
        <v>43</v>
      </c>
      <c r="F302" s="932">
        <v>0</v>
      </c>
      <c r="G302" s="933">
        <v>0</v>
      </c>
      <c r="H302" s="933">
        <v>0</v>
      </c>
      <c r="I302" s="933">
        <v>0</v>
      </c>
      <c r="J302" s="933">
        <v>0</v>
      </c>
      <c r="K302" s="933">
        <v>105</v>
      </c>
      <c r="L302" s="933">
        <v>4</v>
      </c>
      <c r="M302" s="934">
        <v>0.69041095890410997</v>
      </c>
      <c r="N302" s="935">
        <v>2.46246575342466E-2</v>
      </c>
      <c r="O302" s="935">
        <v>8.0547945205479404E-3</v>
      </c>
      <c r="P302" s="912"/>
    </row>
    <row r="303" spans="1:16">
      <c r="A303" s="929" t="s">
        <v>4092</v>
      </c>
      <c r="B303" s="930">
        <v>0</v>
      </c>
      <c r="C303" s="931">
        <v>379</v>
      </c>
      <c r="D303" s="931">
        <v>0</v>
      </c>
      <c r="E303" s="931">
        <v>2</v>
      </c>
      <c r="F303" s="932">
        <v>0</v>
      </c>
      <c r="G303" s="933">
        <v>0</v>
      </c>
      <c r="H303" s="933">
        <v>0</v>
      </c>
      <c r="I303" s="933">
        <v>0</v>
      </c>
      <c r="J303" s="933">
        <v>0</v>
      </c>
      <c r="K303" s="933">
        <v>364</v>
      </c>
      <c r="L303" s="933">
        <v>13</v>
      </c>
      <c r="M303" s="934">
        <v>2.5497950684931499</v>
      </c>
      <c r="N303" s="935">
        <v>0.104991561643836</v>
      </c>
      <c r="O303" s="935">
        <v>9.2242586301369903E-2</v>
      </c>
      <c r="P303" s="912"/>
    </row>
    <row r="304" spans="1:16">
      <c r="A304" s="929" t="s">
        <v>4093</v>
      </c>
      <c r="B304" s="930">
        <v>0</v>
      </c>
      <c r="C304" s="931">
        <v>46</v>
      </c>
      <c r="D304" s="931">
        <v>0</v>
      </c>
      <c r="E304" s="931">
        <v>0</v>
      </c>
      <c r="F304" s="932">
        <v>0</v>
      </c>
      <c r="G304" s="933">
        <v>0</v>
      </c>
      <c r="H304" s="933">
        <v>0</v>
      </c>
      <c r="I304" s="933">
        <v>0</v>
      </c>
      <c r="J304" s="933">
        <v>0</v>
      </c>
      <c r="K304" s="933">
        <v>45</v>
      </c>
      <c r="L304" s="933">
        <v>1</v>
      </c>
      <c r="M304" s="934">
        <v>0.415232876712329</v>
      </c>
      <c r="N304" s="935">
        <v>7.3972602739725999E-3</v>
      </c>
      <c r="O304" s="935">
        <v>2.2290410958904099E-2</v>
      </c>
      <c r="P304" s="912"/>
    </row>
    <row r="305" spans="1:16">
      <c r="A305" s="929" t="s">
        <v>4094</v>
      </c>
      <c r="B305" s="930">
        <v>0</v>
      </c>
      <c r="C305" s="931">
        <v>926</v>
      </c>
      <c r="D305" s="931">
        <v>0</v>
      </c>
      <c r="E305" s="931">
        <v>2</v>
      </c>
      <c r="F305" s="932">
        <v>0</v>
      </c>
      <c r="G305" s="933">
        <v>0</v>
      </c>
      <c r="H305" s="933">
        <v>0</v>
      </c>
      <c r="I305" s="933">
        <v>0</v>
      </c>
      <c r="J305" s="933">
        <v>0</v>
      </c>
      <c r="K305" s="933">
        <v>892</v>
      </c>
      <c r="L305" s="933">
        <v>32</v>
      </c>
      <c r="M305" s="934">
        <v>7.1360000000000001</v>
      </c>
      <c r="N305" s="935">
        <v>0.30694575342465802</v>
      </c>
      <c r="O305" s="935">
        <v>0.34409205479452099</v>
      </c>
      <c r="P305" s="912"/>
    </row>
    <row r="306" spans="1:16">
      <c r="A306" s="929" t="s">
        <v>4095</v>
      </c>
      <c r="B306" s="930">
        <v>0</v>
      </c>
      <c r="C306" s="931">
        <v>111</v>
      </c>
      <c r="D306" s="931">
        <v>0</v>
      </c>
      <c r="E306" s="931">
        <v>0</v>
      </c>
      <c r="F306" s="932">
        <v>0</v>
      </c>
      <c r="G306" s="933">
        <v>0</v>
      </c>
      <c r="H306" s="933">
        <v>0</v>
      </c>
      <c r="I306" s="933">
        <v>0</v>
      </c>
      <c r="J306" s="933">
        <v>0</v>
      </c>
      <c r="K306" s="933">
        <v>109</v>
      </c>
      <c r="L306" s="933">
        <v>2</v>
      </c>
      <c r="M306" s="934">
        <v>0.59009315068493196</v>
      </c>
      <c r="N306" s="935">
        <v>9.0783561643835598E-3</v>
      </c>
      <c r="O306" s="935">
        <v>4.5391780821917799E-3</v>
      </c>
      <c r="P306" s="912"/>
    </row>
    <row r="307" spans="1:16">
      <c r="A307" s="929" t="s">
        <v>4096</v>
      </c>
      <c r="B307" s="930">
        <v>0</v>
      </c>
      <c r="C307" s="931">
        <v>53</v>
      </c>
      <c r="D307" s="931">
        <v>0</v>
      </c>
      <c r="E307" s="931">
        <v>0</v>
      </c>
      <c r="F307" s="932">
        <v>0</v>
      </c>
      <c r="G307" s="933">
        <v>0</v>
      </c>
      <c r="H307" s="933">
        <v>0</v>
      </c>
      <c r="I307" s="933">
        <v>0</v>
      </c>
      <c r="J307" s="933">
        <v>0</v>
      </c>
      <c r="K307" s="933">
        <v>50</v>
      </c>
      <c r="L307" s="933">
        <v>3</v>
      </c>
      <c r="M307" s="934">
        <v>0.27835616438356198</v>
      </c>
      <c r="N307" s="935">
        <v>6.2465753424657501E-3</v>
      </c>
      <c r="O307" s="935">
        <v>1.0082191780821899E-2</v>
      </c>
      <c r="P307" s="912"/>
    </row>
    <row r="308" spans="1:16">
      <c r="A308" s="929" t="s">
        <v>4097</v>
      </c>
      <c r="B308" s="930">
        <v>2763</v>
      </c>
      <c r="C308" s="931">
        <v>51</v>
      </c>
      <c r="D308" s="931">
        <v>0</v>
      </c>
      <c r="E308" s="931">
        <v>0</v>
      </c>
      <c r="F308" s="932">
        <v>0</v>
      </c>
      <c r="G308" s="933">
        <v>0</v>
      </c>
      <c r="H308" s="933">
        <v>0</v>
      </c>
      <c r="I308" s="933">
        <v>203</v>
      </c>
      <c r="J308" s="933">
        <v>0</v>
      </c>
      <c r="K308" s="933">
        <v>2521</v>
      </c>
      <c r="L308" s="933">
        <v>90</v>
      </c>
      <c r="M308" s="934">
        <v>9.0374741917808201</v>
      </c>
      <c r="N308" s="935">
        <v>0.228533830136986</v>
      </c>
      <c r="O308" s="935">
        <v>0.114266915068493</v>
      </c>
      <c r="P308" s="912"/>
    </row>
    <row r="309" spans="1:16">
      <c r="A309" s="929" t="s">
        <v>4098</v>
      </c>
      <c r="B309" s="930">
        <v>0</v>
      </c>
      <c r="C309" s="931">
        <v>54</v>
      </c>
      <c r="D309" s="931">
        <v>0</v>
      </c>
      <c r="E309" s="931">
        <v>25</v>
      </c>
      <c r="F309" s="932">
        <v>0</v>
      </c>
      <c r="G309" s="933">
        <v>0</v>
      </c>
      <c r="H309" s="933">
        <v>0</v>
      </c>
      <c r="I309" s="933">
        <v>0</v>
      </c>
      <c r="J309" s="933">
        <v>0</v>
      </c>
      <c r="K309" s="933">
        <v>28</v>
      </c>
      <c r="L309" s="933">
        <v>1</v>
      </c>
      <c r="M309" s="934">
        <v>5.7994520547945197E-3</v>
      </c>
      <c r="N309" s="935">
        <v>3.0684931506849302E-6</v>
      </c>
      <c r="O309" s="935">
        <v>3.0684931506849302E-6</v>
      </c>
      <c r="P309" s="912"/>
    </row>
    <row r="310" spans="1:16">
      <c r="A310" s="929" t="s">
        <v>4099</v>
      </c>
      <c r="B310" s="930">
        <v>204</v>
      </c>
      <c r="C310" s="931">
        <v>474</v>
      </c>
      <c r="D310" s="931">
        <v>0</v>
      </c>
      <c r="E310" s="931">
        <v>18</v>
      </c>
      <c r="F310" s="932">
        <v>0</v>
      </c>
      <c r="G310" s="933">
        <v>0</v>
      </c>
      <c r="H310" s="933">
        <v>0</v>
      </c>
      <c r="I310" s="933">
        <v>34</v>
      </c>
      <c r="J310" s="933">
        <v>0</v>
      </c>
      <c r="K310" s="933">
        <v>602</v>
      </c>
      <c r="L310" s="933">
        <v>24</v>
      </c>
      <c r="M310" s="934">
        <v>4.1034958904109597</v>
      </c>
      <c r="N310" s="935">
        <v>0.154375890410959</v>
      </c>
      <c r="O310" s="935">
        <v>0.112153424657534</v>
      </c>
      <c r="P310" s="912"/>
    </row>
    <row r="311" spans="1:16">
      <c r="A311" s="924"/>
      <c r="B311" s="925"/>
      <c r="C311" s="926"/>
      <c r="D311" s="926"/>
      <c r="E311" s="926"/>
      <c r="F311" s="925"/>
      <c r="G311" s="926"/>
      <c r="H311" s="926"/>
      <c r="I311" s="926"/>
      <c r="J311" s="926"/>
      <c r="K311" s="926"/>
      <c r="L311" s="926"/>
      <c r="M311" s="927"/>
      <c r="N311" s="928"/>
      <c r="O311" s="928"/>
      <c r="P311" s="912"/>
    </row>
    <row r="312" spans="1:16">
      <c r="A312" s="917" t="s">
        <v>4228</v>
      </c>
      <c r="B312" s="918">
        <v>75895</v>
      </c>
      <c r="C312" s="919">
        <v>5964</v>
      </c>
      <c r="D312" s="919">
        <v>-849</v>
      </c>
      <c r="E312" s="919">
        <v>17126</v>
      </c>
      <c r="F312" s="920">
        <v>0</v>
      </c>
      <c r="G312" s="921">
        <v>0</v>
      </c>
      <c r="H312" s="921">
        <v>0</v>
      </c>
      <c r="I312" s="921">
        <v>0</v>
      </c>
      <c r="J312" s="921">
        <v>5575</v>
      </c>
      <c r="K312" s="921">
        <v>57955</v>
      </c>
      <c r="L312" s="921">
        <v>0</v>
      </c>
      <c r="M312" s="922">
        <v>69.754586301369898</v>
      </c>
      <c r="N312" s="923">
        <v>0.47664876712328802</v>
      </c>
      <c r="O312" s="923">
        <v>8.17315068493151E-2</v>
      </c>
      <c r="P312" s="912"/>
    </row>
    <row r="313" spans="1:16">
      <c r="A313" s="929" t="s">
        <v>4101</v>
      </c>
      <c r="B313" s="930">
        <v>12500</v>
      </c>
      <c r="C313" s="931">
        <v>394</v>
      </c>
      <c r="D313" s="931">
        <v>0</v>
      </c>
      <c r="E313" s="931">
        <v>7319</v>
      </c>
      <c r="F313" s="932">
        <v>0</v>
      </c>
      <c r="G313" s="933">
        <v>0</v>
      </c>
      <c r="H313" s="933">
        <v>0</v>
      </c>
      <c r="I313" s="933">
        <v>0</v>
      </c>
      <c r="J313" s="933">
        <v>5575</v>
      </c>
      <c r="K313" s="933">
        <v>0</v>
      </c>
      <c r="L313" s="933">
        <v>0</v>
      </c>
      <c r="M313" s="934">
        <v>0</v>
      </c>
      <c r="N313" s="935">
        <v>0</v>
      </c>
      <c r="O313" s="935">
        <v>0</v>
      </c>
      <c r="P313" s="912"/>
    </row>
    <row r="314" spans="1:16">
      <c r="A314" s="929" t="s">
        <v>4102</v>
      </c>
      <c r="B314" s="930">
        <v>7000</v>
      </c>
      <c r="C314" s="931">
        <v>1954</v>
      </c>
      <c r="D314" s="931">
        <v>-849</v>
      </c>
      <c r="E314" s="931">
        <v>8063</v>
      </c>
      <c r="F314" s="932">
        <v>0</v>
      </c>
      <c r="G314" s="933">
        <v>0</v>
      </c>
      <c r="H314" s="933">
        <v>0</v>
      </c>
      <c r="I314" s="933">
        <v>0</v>
      </c>
      <c r="J314" s="933">
        <v>0</v>
      </c>
      <c r="K314" s="933">
        <v>1695</v>
      </c>
      <c r="L314" s="933">
        <v>45</v>
      </c>
      <c r="M314" s="934">
        <v>10.513643835616399</v>
      </c>
      <c r="N314" s="935">
        <v>1.11452054794521E-2</v>
      </c>
      <c r="O314" s="935">
        <v>8.17315068493151E-2</v>
      </c>
      <c r="P314" s="912"/>
    </row>
    <row r="315" spans="1:16">
      <c r="A315" s="929" t="s">
        <v>4103</v>
      </c>
      <c r="B315" s="930">
        <v>3114</v>
      </c>
      <c r="C315" s="931">
        <v>3608</v>
      </c>
      <c r="D315" s="931">
        <v>0</v>
      </c>
      <c r="E315" s="931">
        <v>0</v>
      </c>
      <c r="F315" s="932">
        <v>0</v>
      </c>
      <c r="G315" s="933">
        <v>0</v>
      </c>
      <c r="H315" s="933">
        <v>0</v>
      </c>
      <c r="I315" s="933">
        <v>0</v>
      </c>
      <c r="J315" s="933">
        <v>0</v>
      </c>
      <c r="K315" s="933">
        <v>6315</v>
      </c>
      <c r="L315" s="933">
        <v>407</v>
      </c>
      <c r="M315" s="934">
        <v>11.072876712328799</v>
      </c>
      <c r="N315" s="935">
        <v>2.7682191780821899E-2</v>
      </c>
      <c r="O315" s="935">
        <v>0</v>
      </c>
      <c r="P315" s="912"/>
    </row>
    <row r="316" spans="1:16">
      <c r="A316" s="929" t="s">
        <v>4104</v>
      </c>
      <c r="B316" s="930">
        <v>0</v>
      </c>
      <c r="C316" s="931">
        <v>0</v>
      </c>
      <c r="D316" s="931">
        <v>0</v>
      </c>
      <c r="E316" s="931">
        <v>0</v>
      </c>
      <c r="F316" s="932">
        <v>0</v>
      </c>
      <c r="G316" s="933">
        <v>0</v>
      </c>
      <c r="H316" s="933">
        <v>0</v>
      </c>
      <c r="I316" s="933">
        <v>0</v>
      </c>
      <c r="J316" s="933">
        <v>0</v>
      </c>
      <c r="K316" s="933">
        <v>0</v>
      </c>
      <c r="L316" s="933">
        <v>0</v>
      </c>
      <c r="M316" s="934">
        <v>0</v>
      </c>
      <c r="N316" s="935">
        <v>0</v>
      </c>
      <c r="O316" s="935">
        <v>0</v>
      </c>
      <c r="P316" s="912"/>
    </row>
    <row r="317" spans="1:16">
      <c r="A317" s="929" t="s">
        <v>4276</v>
      </c>
      <c r="B317" s="930">
        <v>0</v>
      </c>
      <c r="C317" s="931">
        <v>0</v>
      </c>
      <c r="D317" s="931">
        <v>0</v>
      </c>
      <c r="E317" s="931">
        <v>0</v>
      </c>
      <c r="F317" s="932">
        <v>0</v>
      </c>
      <c r="G317" s="933">
        <v>0</v>
      </c>
      <c r="H317" s="933">
        <v>0</v>
      </c>
      <c r="I317" s="933">
        <v>0</v>
      </c>
      <c r="J317" s="933">
        <v>0</v>
      </c>
      <c r="K317" s="933">
        <v>0</v>
      </c>
      <c r="L317" s="933">
        <v>0</v>
      </c>
      <c r="M317" s="934">
        <v>0</v>
      </c>
      <c r="N317" s="935">
        <v>0</v>
      </c>
      <c r="O317" s="935">
        <v>0</v>
      </c>
      <c r="P317" s="912"/>
    </row>
    <row r="318" spans="1:16">
      <c r="A318" s="929" t="s">
        <v>4277</v>
      </c>
      <c r="B318" s="930">
        <v>0</v>
      </c>
      <c r="C318" s="931">
        <v>0</v>
      </c>
      <c r="D318" s="931">
        <v>0</v>
      </c>
      <c r="E318" s="931">
        <v>0</v>
      </c>
      <c r="F318" s="932">
        <v>0</v>
      </c>
      <c r="G318" s="933">
        <v>0</v>
      </c>
      <c r="H318" s="933">
        <v>0</v>
      </c>
      <c r="I318" s="933">
        <v>0</v>
      </c>
      <c r="J318" s="933">
        <v>0</v>
      </c>
      <c r="K318" s="933">
        <v>0</v>
      </c>
      <c r="L318" s="933">
        <v>0</v>
      </c>
      <c r="M318" s="934">
        <v>0</v>
      </c>
      <c r="N318" s="935">
        <v>0</v>
      </c>
      <c r="O318" s="935">
        <v>0</v>
      </c>
      <c r="P318" s="912"/>
    </row>
    <row r="319" spans="1:16">
      <c r="A319" s="929" t="s">
        <v>4105</v>
      </c>
      <c r="B319" s="930">
        <v>0</v>
      </c>
      <c r="C319" s="931">
        <v>8</v>
      </c>
      <c r="D319" s="931">
        <v>0</v>
      </c>
      <c r="E319" s="931">
        <v>0</v>
      </c>
      <c r="F319" s="932">
        <v>0</v>
      </c>
      <c r="G319" s="933">
        <v>0</v>
      </c>
      <c r="H319" s="933">
        <v>0</v>
      </c>
      <c r="I319" s="933">
        <v>0</v>
      </c>
      <c r="J319" s="933">
        <v>0</v>
      </c>
      <c r="K319" s="933">
        <v>8</v>
      </c>
      <c r="L319" s="933">
        <v>0</v>
      </c>
      <c r="M319" s="934">
        <v>9.6438356164383603E-3</v>
      </c>
      <c r="N319" s="935">
        <v>1.7534246575342499E-5</v>
      </c>
      <c r="O319" s="935">
        <v>0</v>
      </c>
      <c r="P319" s="912"/>
    </row>
    <row r="320" spans="1:16">
      <c r="A320" s="929" t="s">
        <v>4106</v>
      </c>
      <c r="B320" s="930">
        <v>53281</v>
      </c>
      <c r="C320" s="931">
        <v>0</v>
      </c>
      <c r="D320" s="931">
        <v>0</v>
      </c>
      <c r="E320" s="931">
        <v>1744</v>
      </c>
      <c r="F320" s="932">
        <v>0</v>
      </c>
      <c r="G320" s="933">
        <v>0</v>
      </c>
      <c r="H320" s="933">
        <v>0</v>
      </c>
      <c r="I320" s="933">
        <v>0</v>
      </c>
      <c r="J320" s="933">
        <v>0</v>
      </c>
      <c r="K320" s="933">
        <v>49937</v>
      </c>
      <c r="L320" s="933">
        <v>1600</v>
      </c>
      <c r="M320" s="934">
        <v>48.158421917808198</v>
      </c>
      <c r="N320" s="935">
        <v>0.43780383561643799</v>
      </c>
      <c r="O320" s="935">
        <v>0</v>
      </c>
      <c r="P320" s="912"/>
    </row>
    <row r="321" spans="1:16">
      <c r="A321" s="924"/>
      <c r="B321" s="925"/>
      <c r="C321" s="926"/>
      <c r="D321" s="926"/>
      <c r="E321" s="926"/>
      <c r="F321" s="925"/>
      <c r="G321" s="926"/>
      <c r="H321" s="926"/>
      <c r="I321" s="926"/>
      <c r="J321" s="926"/>
      <c r="K321" s="926"/>
      <c r="L321" s="926"/>
      <c r="M321" s="927"/>
      <c r="N321" s="928"/>
      <c r="O321" s="928"/>
      <c r="P321" s="912"/>
    </row>
    <row r="322" spans="1:16">
      <c r="A322" s="917" t="s">
        <v>4230</v>
      </c>
      <c r="B322" s="918">
        <v>0</v>
      </c>
      <c r="C322" s="919">
        <v>10611</v>
      </c>
      <c r="D322" s="919">
        <v>-4392</v>
      </c>
      <c r="E322" s="919">
        <v>40</v>
      </c>
      <c r="F322" s="920">
        <v>0</v>
      </c>
      <c r="G322" s="921">
        <v>0</v>
      </c>
      <c r="H322" s="921">
        <v>0</v>
      </c>
      <c r="I322" s="921">
        <v>0</v>
      </c>
      <c r="J322" s="921">
        <v>0</v>
      </c>
      <c r="K322" s="921">
        <v>14444</v>
      </c>
      <c r="L322" s="921">
        <v>0</v>
      </c>
      <c r="M322" s="922">
        <v>39.288504109588999</v>
      </c>
      <c r="N322" s="923">
        <v>2.1777490410958902</v>
      </c>
      <c r="O322" s="923">
        <v>0.60886356164383604</v>
      </c>
      <c r="P322" s="912"/>
    </row>
    <row r="323" spans="1:16">
      <c r="A323" s="929" t="s">
        <v>4109</v>
      </c>
      <c r="B323" s="930">
        <v>0</v>
      </c>
      <c r="C323" s="931">
        <v>1072</v>
      </c>
      <c r="D323" s="931">
        <v>0</v>
      </c>
      <c r="E323" s="931">
        <v>0</v>
      </c>
      <c r="F323" s="932">
        <v>0</v>
      </c>
      <c r="G323" s="933">
        <v>0</v>
      </c>
      <c r="H323" s="933">
        <v>0</v>
      </c>
      <c r="I323" s="933">
        <v>0</v>
      </c>
      <c r="J323" s="933">
        <v>0</v>
      </c>
      <c r="K323" s="933">
        <v>1034</v>
      </c>
      <c r="L323" s="933">
        <v>38</v>
      </c>
      <c r="M323" s="934">
        <v>6.95754520547945</v>
      </c>
      <c r="N323" s="935">
        <v>0.208499726027397</v>
      </c>
      <c r="O323" s="935">
        <v>0.28555397260274001</v>
      </c>
      <c r="P323" s="912"/>
    </row>
    <row r="324" spans="1:16">
      <c r="A324" s="929" t="s">
        <v>4110</v>
      </c>
      <c r="B324" s="930">
        <v>0</v>
      </c>
      <c r="C324" s="931">
        <v>9539</v>
      </c>
      <c r="D324" s="931">
        <v>-4392</v>
      </c>
      <c r="E324" s="931">
        <v>40</v>
      </c>
      <c r="F324" s="932">
        <v>0</v>
      </c>
      <c r="G324" s="933">
        <v>0</v>
      </c>
      <c r="H324" s="933">
        <v>0</v>
      </c>
      <c r="I324" s="933">
        <v>0</v>
      </c>
      <c r="J324" s="933">
        <v>0</v>
      </c>
      <c r="K324" s="933">
        <v>13410</v>
      </c>
      <c r="L324" s="933">
        <v>481</v>
      </c>
      <c r="M324" s="934">
        <v>32.3309589041096</v>
      </c>
      <c r="N324" s="935">
        <v>1.96924931506849</v>
      </c>
      <c r="O324" s="935">
        <v>0.32330958904109602</v>
      </c>
      <c r="P324" s="912"/>
    </row>
    <row r="325" spans="1:16">
      <c r="A325" s="924"/>
      <c r="B325" s="925"/>
      <c r="C325" s="926"/>
      <c r="D325" s="926"/>
      <c r="E325" s="926"/>
      <c r="F325" s="925"/>
      <c r="G325" s="926"/>
      <c r="H325" s="926"/>
      <c r="I325" s="926"/>
      <c r="J325" s="926"/>
      <c r="K325" s="926"/>
      <c r="L325" s="926"/>
      <c r="M325" s="927"/>
      <c r="N325" s="928"/>
      <c r="O325" s="928"/>
      <c r="P325" s="912"/>
    </row>
    <row r="326" spans="1:16">
      <c r="A326" s="917" t="s">
        <v>4231</v>
      </c>
      <c r="B326" s="918">
        <v>57347</v>
      </c>
      <c r="C326" s="919">
        <v>19956</v>
      </c>
      <c r="D326" s="919">
        <v>768</v>
      </c>
      <c r="E326" s="919">
        <v>1</v>
      </c>
      <c r="F326" s="920">
        <v>0</v>
      </c>
      <c r="G326" s="921">
        <v>0</v>
      </c>
      <c r="H326" s="921">
        <v>0</v>
      </c>
      <c r="I326" s="921">
        <v>0</v>
      </c>
      <c r="J326" s="921">
        <v>0</v>
      </c>
      <c r="K326" s="921">
        <v>73962</v>
      </c>
      <c r="L326" s="921">
        <v>0</v>
      </c>
      <c r="M326" s="922">
        <v>256.021801845151</v>
      </c>
      <c r="N326" s="923">
        <v>27.285384836170799</v>
      </c>
      <c r="O326" s="923">
        <v>16.155520109928599</v>
      </c>
      <c r="P326" s="912"/>
    </row>
    <row r="327" spans="1:16">
      <c r="A327" s="929" t="s">
        <v>4112</v>
      </c>
      <c r="B327" s="930">
        <v>0</v>
      </c>
      <c r="C327" s="931">
        <v>0</v>
      </c>
      <c r="D327" s="931">
        <v>0</v>
      </c>
      <c r="E327" s="931">
        <v>0</v>
      </c>
      <c r="F327" s="932">
        <v>0</v>
      </c>
      <c r="G327" s="933">
        <v>0</v>
      </c>
      <c r="H327" s="933">
        <v>0</v>
      </c>
      <c r="I327" s="933">
        <v>0</v>
      </c>
      <c r="J327" s="933">
        <v>0</v>
      </c>
      <c r="K327" s="933">
        <v>0</v>
      </c>
      <c r="L327" s="933">
        <v>0</v>
      </c>
      <c r="M327" s="934">
        <v>0</v>
      </c>
      <c r="N327" s="935">
        <v>0</v>
      </c>
      <c r="O327" s="935">
        <v>0</v>
      </c>
      <c r="P327" s="912"/>
    </row>
    <row r="328" spans="1:16">
      <c r="A328" s="929" t="s">
        <v>4113</v>
      </c>
      <c r="B328" s="930">
        <v>2116</v>
      </c>
      <c r="C328" s="931">
        <v>92</v>
      </c>
      <c r="D328" s="931">
        <v>0</v>
      </c>
      <c r="E328" s="931">
        <v>0</v>
      </c>
      <c r="F328" s="932">
        <v>0</v>
      </c>
      <c r="G328" s="933">
        <v>0</v>
      </c>
      <c r="H328" s="933">
        <v>213.82088627207901</v>
      </c>
      <c r="I328" s="933">
        <v>0</v>
      </c>
      <c r="J328" s="933">
        <v>0</v>
      </c>
      <c r="K328" s="933">
        <v>1927.1791137279199</v>
      </c>
      <c r="L328" s="933">
        <v>67</v>
      </c>
      <c r="M328" s="934">
        <v>8.6945873702960004</v>
      </c>
      <c r="N328" s="935">
        <v>0.64508228876389695</v>
      </c>
      <c r="O328" s="935">
        <v>0.68014110880541301</v>
      </c>
      <c r="P328" s="912"/>
    </row>
    <row r="329" spans="1:16">
      <c r="A329" s="929" t="s">
        <v>4114</v>
      </c>
      <c r="B329" s="930">
        <v>0</v>
      </c>
      <c r="C329" s="931">
        <v>4246</v>
      </c>
      <c r="D329" s="931">
        <v>0</v>
      </c>
      <c r="E329" s="931">
        <v>0</v>
      </c>
      <c r="F329" s="932">
        <v>0</v>
      </c>
      <c r="G329" s="933">
        <v>0</v>
      </c>
      <c r="H329" s="933">
        <v>411.17911372792099</v>
      </c>
      <c r="I329" s="933">
        <v>0</v>
      </c>
      <c r="J329" s="933">
        <v>0</v>
      </c>
      <c r="K329" s="933">
        <v>3687.8208862720799</v>
      </c>
      <c r="L329" s="933">
        <v>147</v>
      </c>
      <c r="M329" s="934">
        <v>14.6300401186903</v>
      </c>
      <c r="N329" s="935">
        <v>1.6165790186398199</v>
      </c>
      <c r="O329" s="935">
        <v>0.90528425043829697</v>
      </c>
      <c r="P329" s="912"/>
    </row>
    <row r="330" spans="1:16">
      <c r="A330" s="929" t="s">
        <v>4247</v>
      </c>
      <c r="B330" s="930">
        <v>0</v>
      </c>
      <c r="C330" s="931">
        <v>0</v>
      </c>
      <c r="D330" s="931">
        <v>0</v>
      </c>
      <c r="E330" s="931">
        <v>0</v>
      </c>
      <c r="F330" s="932">
        <v>0</v>
      </c>
      <c r="G330" s="933">
        <v>0</v>
      </c>
      <c r="H330" s="933">
        <v>0</v>
      </c>
      <c r="I330" s="933">
        <v>0</v>
      </c>
      <c r="J330" s="933">
        <v>0</v>
      </c>
      <c r="K330" s="933">
        <v>0</v>
      </c>
      <c r="L330" s="933">
        <v>0</v>
      </c>
      <c r="M330" s="934">
        <v>0</v>
      </c>
      <c r="N330" s="935">
        <v>0</v>
      </c>
      <c r="O330" s="935">
        <v>0</v>
      </c>
      <c r="P330" s="912"/>
    </row>
    <row r="331" spans="1:16">
      <c r="A331" s="929" t="s">
        <v>4115</v>
      </c>
      <c r="B331" s="930">
        <v>633</v>
      </c>
      <c r="C331" s="931">
        <v>789</v>
      </c>
      <c r="D331" s="931">
        <v>-232</v>
      </c>
      <c r="E331" s="931">
        <v>0</v>
      </c>
      <c r="F331" s="932">
        <v>0</v>
      </c>
      <c r="G331" s="933">
        <v>0</v>
      </c>
      <c r="H331" s="933">
        <v>100</v>
      </c>
      <c r="I331" s="933">
        <v>0</v>
      </c>
      <c r="J331" s="933">
        <v>0</v>
      </c>
      <c r="K331" s="933">
        <v>1521</v>
      </c>
      <c r="L331" s="933">
        <v>33</v>
      </c>
      <c r="M331" s="934">
        <v>7.8858641095890398</v>
      </c>
      <c r="N331" s="935">
        <v>0.47038487671232898</v>
      </c>
      <c r="O331" s="935">
        <v>0.66683973698630095</v>
      </c>
      <c r="P331" s="912"/>
    </row>
    <row r="332" spans="1:16">
      <c r="A332" s="929" t="s">
        <v>4116</v>
      </c>
      <c r="B332" s="930">
        <v>0</v>
      </c>
      <c r="C332" s="931">
        <v>0</v>
      </c>
      <c r="D332" s="931">
        <v>0</v>
      </c>
      <c r="E332" s="931">
        <v>0</v>
      </c>
      <c r="F332" s="932">
        <v>0</v>
      </c>
      <c r="G332" s="933">
        <v>0</v>
      </c>
      <c r="H332" s="933">
        <v>0</v>
      </c>
      <c r="I332" s="933">
        <v>0</v>
      </c>
      <c r="J332" s="933">
        <v>0</v>
      </c>
      <c r="K332" s="933">
        <v>0</v>
      </c>
      <c r="L332" s="933">
        <v>0</v>
      </c>
      <c r="M332" s="934">
        <v>0</v>
      </c>
      <c r="N332" s="935">
        <v>0</v>
      </c>
      <c r="O332" s="935">
        <v>0</v>
      </c>
      <c r="P332" s="912"/>
    </row>
    <row r="333" spans="1:16">
      <c r="A333" s="929" t="s">
        <v>4117</v>
      </c>
      <c r="B333" s="930">
        <v>25</v>
      </c>
      <c r="C333" s="931">
        <v>0</v>
      </c>
      <c r="D333" s="931">
        <v>0</v>
      </c>
      <c r="E333" s="931">
        <v>0</v>
      </c>
      <c r="F333" s="932">
        <v>0</v>
      </c>
      <c r="G333" s="933">
        <v>0</v>
      </c>
      <c r="H333" s="933">
        <v>0</v>
      </c>
      <c r="I333" s="933">
        <v>0</v>
      </c>
      <c r="J333" s="933">
        <v>0</v>
      </c>
      <c r="K333" s="933">
        <v>25</v>
      </c>
      <c r="L333" s="933">
        <v>0</v>
      </c>
      <c r="M333" s="934">
        <v>6.4131506849315095E-2</v>
      </c>
      <c r="N333" s="935">
        <v>1.0270684931506799E-2</v>
      </c>
      <c r="O333" s="935">
        <v>2.4591780821917801E-3</v>
      </c>
      <c r="P333" s="912"/>
    </row>
    <row r="334" spans="1:16">
      <c r="A334" s="929" t="s">
        <v>4118</v>
      </c>
      <c r="B334" s="930">
        <v>29</v>
      </c>
      <c r="C334" s="931">
        <v>6171</v>
      </c>
      <c r="D334" s="931">
        <v>1000</v>
      </c>
      <c r="E334" s="931">
        <v>0</v>
      </c>
      <c r="F334" s="932">
        <v>0</v>
      </c>
      <c r="G334" s="933">
        <v>0</v>
      </c>
      <c r="H334" s="933">
        <v>0</v>
      </c>
      <c r="I334" s="933">
        <v>0</v>
      </c>
      <c r="J334" s="933">
        <v>0</v>
      </c>
      <c r="K334" s="933">
        <v>5080</v>
      </c>
      <c r="L334" s="933">
        <v>120</v>
      </c>
      <c r="M334" s="934">
        <v>24.686851506849301</v>
      </c>
      <c r="N334" s="935">
        <v>1.8028572054794501</v>
      </c>
      <c r="O334" s="935">
        <v>1.94626630136986</v>
      </c>
      <c r="P334" s="912"/>
    </row>
    <row r="335" spans="1:16">
      <c r="A335" s="929" t="s">
        <v>4119</v>
      </c>
      <c r="B335" s="930">
        <v>19</v>
      </c>
      <c r="C335" s="931">
        <v>5</v>
      </c>
      <c r="D335" s="931">
        <v>0</v>
      </c>
      <c r="E335" s="931">
        <v>0</v>
      </c>
      <c r="F335" s="932">
        <v>0</v>
      </c>
      <c r="G335" s="933">
        <v>0</v>
      </c>
      <c r="H335" s="933">
        <v>0</v>
      </c>
      <c r="I335" s="933">
        <v>0</v>
      </c>
      <c r="J335" s="933">
        <v>0</v>
      </c>
      <c r="K335" s="933">
        <v>23</v>
      </c>
      <c r="L335" s="933">
        <v>1</v>
      </c>
      <c r="M335" s="934">
        <v>6.26104109589041E-2</v>
      </c>
      <c r="N335" s="935">
        <v>9.21008219178082E-3</v>
      </c>
      <c r="O335" s="935">
        <v>2.7221917808219198E-3</v>
      </c>
      <c r="P335" s="912"/>
    </row>
    <row r="336" spans="1:16">
      <c r="A336" s="929" t="s">
        <v>4120</v>
      </c>
      <c r="B336" s="930">
        <v>0</v>
      </c>
      <c r="C336" s="931">
        <v>0</v>
      </c>
      <c r="D336" s="931">
        <v>0</v>
      </c>
      <c r="E336" s="931">
        <v>0</v>
      </c>
      <c r="F336" s="932">
        <v>0</v>
      </c>
      <c r="G336" s="933">
        <v>0</v>
      </c>
      <c r="H336" s="933">
        <v>0</v>
      </c>
      <c r="I336" s="933">
        <v>0</v>
      </c>
      <c r="J336" s="933">
        <v>0</v>
      </c>
      <c r="K336" s="933">
        <v>0</v>
      </c>
      <c r="L336" s="933">
        <v>0</v>
      </c>
      <c r="M336" s="934">
        <v>0</v>
      </c>
      <c r="N336" s="935">
        <v>0</v>
      </c>
      <c r="O336" s="935">
        <v>0</v>
      </c>
      <c r="P336" s="912"/>
    </row>
    <row r="337" spans="1:16">
      <c r="A337" s="929" t="s">
        <v>4121</v>
      </c>
      <c r="B337" s="930">
        <v>53900</v>
      </c>
      <c r="C337" s="931">
        <v>354</v>
      </c>
      <c r="D337" s="931">
        <v>0</v>
      </c>
      <c r="E337" s="931">
        <v>1</v>
      </c>
      <c r="F337" s="932">
        <v>0</v>
      </c>
      <c r="G337" s="933">
        <v>0</v>
      </c>
      <c r="H337" s="933">
        <v>0</v>
      </c>
      <c r="I337" s="933">
        <v>0</v>
      </c>
      <c r="J337" s="933">
        <v>0</v>
      </c>
      <c r="K337" s="933">
        <v>52373</v>
      </c>
      <c r="L337" s="933">
        <v>1880</v>
      </c>
      <c r="M337" s="934">
        <v>158.13489271232899</v>
      </c>
      <c r="N337" s="935">
        <v>18.899048153424701</v>
      </c>
      <c r="O337" s="935">
        <v>9.1602529315068502</v>
      </c>
      <c r="P337" s="912"/>
    </row>
    <row r="338" spans="1:16">
      <c r="A338" s="929" t="s">
        <v>4122</v>
      </c>
      <c r="B338" s="930">
        <v>0</v>
      </c>
      <c r="C338" s="931">
        <v>91</v>
      </c>
      <c r="D338" s="931">
        <v>0</v>
      </c>
      <c r="E338" s="931">
        <v>0</v>
      </c>
      <c r="F338" s="932">
        <v>0</v>
      </c>
      <c r="G338" s="933">
        <v>0</v>
      </c>
      <c r="H338" s="933">
        <v>0</v>
      </c>
      <c r="I338" s="933">
        <v>0</v>
      </c>
      <c r="J338" s="933">
        <v>0</v>
      </c>
      <c r="K338" s="933">
        <v>80</v>
      </c>
      <c r="L338" s="933">
        <v>11</v>
      </c>
      <c r="M338" s="934">
        <v>0.31365260273972601</v>
      </c>
      <c r="N338" s="935">
        <v>2.6539835616438402E-2</v>
      </c>
      <c r="O338" s="935">
        <v>2.30715616438356E-2</v>
      </c>
      <c r="P338" s="912"/>
    </row>
    <row r="339" spans="1:16">
      <c r="A339" s="929" t="s">
        <v>4123</v>
      </c>
      <c r="B339" s="930">
        <v>0</v>
      </c>
      <c r="C339" s="931">
        <v>0</v>
      </c>
      <c r="D339" s="931">
        <v>0</v>
      </c>
      <c r="E339" s="931">
        <v>0</v>
      </c>
      <c r="F339" s="932">
        <v>0</v>
      </c>
      <c r="G339" s="933">
        <v>0</v>
      </c>
      <c r="H339" s="933">
        <v>0</v>
      </c>
      <c r="I339" s="933">
        <v>0</v>
      </c>
      <c r="J339" s="933">
        <v>0</v>
      </c>
      <c r="K339" s="933">
        <v>0</v>
      </c>
      <c r="L339" s="933">
        <v>0</v>
      </c>
      <c r="M339" s="934">
        <v>0</v>
      </c>
      <c r="N339" s="935">
        <v>0</v>
      </c>
      <c r="O339" s="935">
        <v>0</v>
      </c>
      <c r="P339" s="912"/>
    </row>
    <row r="340" spans="1:16">
      <c r="A340" s="929" t="s">
        <v>4124</v>
      </c>
      <c r="B340" s="930">
        <v>0</v>
      </c>
      <c r="C340" s="931">
        <v>189</v>
      </c>
      <c r="D340" s="931">
        <v>0</v>
      </c>
      <c r="E340" s="931">
        <v>0</v>
      </c>
      <c r="F340" s="932">
        <v>0</v>
      </c>
      <c r="G340" s="933">
        <v>0</v>
      </c>
      <c r="H340" s="933">
        <v>0</v>
      </c>
      <c r="I340" s="933">
        <v>0</v>
      </c>
      <c r="J340" s="933">
        <v>0</v>
      </c>
      <c r="K340" s="933">
        <v>187</v>
      </c>
      <c r="L340" s="933">
        <v>2</v>
      </c>
      <c r="M340" s="934">
        <v>0.47585095890411</v>
      </c>
      <c r="N340" s="935">
        <v>7.5783671232876701E-2</v>
      </c>
      <c r="O340" s="935">
        <v>1.90340383561644E-2</v>
      </c>
      <c r="P340" s="912"/>
    </row>
    <row r="341" spans="1:16">
      <c r="A341" s="929" t="s">
        <v>4126</v>
      </c>
      <c r="B341" s="930">
        <v>625</v>
      </c>
      <c r="C341" s="931">
        <v>0</v>
      </c>
      <c r="D341" s="931">
        <v>0</v>
      </c>
      <c r="E341" s="931">
        <v>0</v>
      </c>
      <c r="F341" s="932">
        <v>0</v>
      </c>
      <c r="G341" s="933">
        <v>0</v>
      </c>
      <c r="H341" s="933">
        <v>0</v>
      </c>
      <c r="I341" s="933">
        <v>0</v>
      </c>
      <c r="J341" s="933">
        <v>0</v>
      </c>
      <c r="K341" s="933">
        <v>603</v>
      </c>
      <c r="L341" s="933">
        <v>22</v>
      </c>
      <c r="M341" s="934">
        <v>1.86087452054795</v>
      </c>
      <c r="N341" s="935">
        <v>0.24889196712328801</v>
      </c>
      <c r="O341" s="935">
        <v>9.5369819178082196E-2</v>
      </c>
      <c r="P341" s="912"/>
    </row>
    <row r="342" spans="1:16">
      <c r="A342" s="929" t="s">
        <v>4127</v>
      </c>
      <c r="B342" s="930">
        <v>0</v>
      </c>
      <c r="C342" s="931">
        <v>0</v>
      </c>
      <c r="D342" s="931">
        <v>0</v>
      </c>
      <c r="E342" s="931">
        <v>0</v>
      </c>
      <c r="F342" s="932">
        <v>0</v>
      </c>
      <c r="G342" s="933">
        <v>0</v>
      </c>
      <c r="H342" s="933">
        <v>0</v>
      </c>
      <c r="I342" s="933">
        <v>0</v>
      </c>
      <c r="J342" s="933">
        <v>0</v>
      </c>
      <c r="K342" s="933">
        <v>0</v>
      </c>
      <c r="L342" s="933">
        <v>0</v>
      </c>
      <c r="M342" s="934">
        <v>0</v>
      </c>
      <c r="N342" s="935">
        <v>0</v>
      </c>
      <c r="O342" s="935">
        <v>0</v>
      </c>
      <c r="P342" s="912"/>
    </row>
    <row r="343" spans="1:16">
      <c r="A343" s="929" t="s">
        <v>4128</v>
      </c>
      <c r="B343" s="930">
        <v>0</v>
      </c>
      <c r="C343" s="931">
        <v>62</v>
      </c>
      <c r="D343" s="931">
        <v>0</v>
      </c>
      <c r="E343" s="931">
        <v>0</v>
      </c>
      <c r="F343" s="932">
        <v>0</v>
      </c>
      <c r="G343" s="933">
        <v>0</v>
      </c>
      <c r="H343" s="933">
        <v>0</v>
      </c>
      <c r="I343" s="933">
        <v>0</v>
      </c>
      <c r="J343" s="933">
        <v>0</v>
      </c>
      <c r="K343" s="933">
        <v>60</v>
      </c>
      <c r="L343" s="933">
        <v>2</v>
      </c>
      <c r="M343" s="934">
        <v>0.35462136986301401</v>
      </c>
      <c r="N343" s="935">
        <v>2.0664986301369901E-2</v>
      </c>
      <c r="O343" s="935">
        <v>2.98494246575342E-2</v>
      </c>
      <c r="P343" s="912"/>
    </row>
    <row r="344" spans="1:16">
      <c r="A344" s="929" t="s">
        <v>4129</v>
      </c>
      <c r="B344" s="930">
        <v>0</v>
      </c>
      <c r="C344" s="931">
        <v>13</v>
      </c>
      <c r="D344" s="931">
        <v>0</v>
      </c>
      <c r="E344" s="931">
        <v>0</v>
      </c>
      <c r="F344" s="932">
        <v>0</v>
      </c>
      <c r="G344" s="933">
        <v>0</v>
      </c>
      <c r="H344" s="933">
        <v>0</v>
      </c>
      <c r="I344" s="933">
        <v>0</v>
      </c>
      <c r="J344" s="933">
        <v>0</v>
      </c>
      <c r="K344" s="933">
        <v>13</v>
      </c>
      <c r="L344" s="933">
        <v>0</v>
      </c>
      <c r="M344" s="934">
        <v>6.9238356164383605E-2</v>
      </c>
      <c r="N344" s="935">
        <v>7.5221917808219203E-3</v>
      </c>
      <c r="O344" s="935">
        <v>4.0745205479452099E-3</v>
      </c>
      <c r="P344" s="912"/>
    </row>
    <row r="345" spans="1:16">
      <c r="A345" s="929" t="s">
        <v>4130</v>
      </c>
      <c r="B345" s="930">
        <v>0</v>
      </c>
      <c r="C345" s="931">
        <v>8</v>
      </c>
      <c r="D345" s="931">
        <v>0</v>
      </c>
      <c r="E345" s="931">
        <v>0</v>
      </c>
      <c r="F345" s="932">
        <v>0</v>
      </c>
      <c r="G345" s="933">
        <v>0</v>
      </c>
      <c r="H345" s="933">
        <v>0</v>
      </c>
      <c r="I345" s="933">
        <v>0</v>
      </c>
      <c r="J345" s="933">
        <v>0</v>
      </c>
      <c r="K345" s="933">
        <v>8</v>
      </c>
      <c r="L345" s="933">
        <v>0</v>
      </c>
      <c r="M345" s="934">
        <v>5.26027397260274E-2</v>
      </c>
      <c r="N345" s="935">
        <v>1.10465753424658E-2</v>
      </c>
      <c r="O345" s="935">
        <v>9.2931506849315104E-4</v>
      </c>
      <c r="P345" s="912"/>
    </row>
    <row r="346" spans="1:16">
      <c r="A346" s="929" t="s">
        <v>4278</v>
      </c>
      <c r="B346" s="930">
        <v>0</v>
      </c>
      <c r="C346" s="931">
        <v>0</v>
      </c>
      <c r="D346" s="931">
        <v>0</v>
      </c>
      <c r="E346" s="931">
        <v>0</v>
      </c>
      <c r="F346" s="932">
        <v>0</v>
      </c>
      <c r="G346" s="933">
        <v>0</v>
      </c>
      <c r="H346" s="933">
        <v>0</v>
      </c>
      <c r="I346" s="933">
        <v>0</v>
      </c>
      <c r="J346" s="933">
        <v>0</v>
      </c>
      <c r="K346" s="933">
        <v>0</v>
      </c>
      <c r="L346" s="933">
        <v>0</v>
      </c>
      <c r="M346" s="934">
        <v>0</v>
      </c>
      <c r="N346" s="935">
        <v>0</v>
      </c>
      <c r="O346" s="935">
        <v>0</v>
      </c>
      <c r="P346" s="912"/>
    </row>
    <row r="347" spans="1:16">
      <c r="A347" s="929" t="s">
        <v>4131</v>
      </c>
      <c r="B347" s="930">
        <v>100</v>
      </c>
      <c r="C347" s="931">
        <v>2075</v>
      </c>
      <c r="D347" s="931">
        <v>0</v>
      </c>
      <c r="E347" s="931">
        <v>0</v>
      </c>
      <c r="F347" s="932">
        <v>0</v>
      </c>
      <c r="G347" s="933">
        <v>0</v>
      </c>
      <c r="H347" s="933">
        <v>0</v>
      </c>
      <c r="I347" s="933">
        <v>0</v>
      </c>
      <c r="J347" s="933">
        <v>0</v>
      </c>
      <c r="K347" s="933">
        <v>2103</v>
      </c>
      <c r="L347" s="933">
        <v>72</v>
      </c>
      <c r="M347" s="934">
        <v>14.381063013698601</v>
      </c>
      <c r="N347" s="935">
        <v>0.69139726027397297</v>
      </c>
      <c r="O347" s="935">
        <v>1.2445150684931501</v>
      </c>
      <c r="P347" s="912"/>
    </row>
    <row r="348" spans="1:16">
      <c r="A348" s="929" t="s">
        <v>4132</v>
      </c>
      <c r="B348" s="930">
        <v>0</v>
      </c>
      <c r="C348" s="931">
        <v>9</v>
      </c>
      <c r="D348" s="931">
        <v>0</v>
      </c>
      <c r="E348" s="931">
        <v>0</v>
      </c>
      <c r="F348" s="932">
        <v>0</v>
      </c>
      <c r="G348" s="933">
        <v>0</v>
      </c>
      <c r="H348" s="933">
        <v>0</v>
      </c>
      <c r="I348" s="933">
        <v>0</v>
      </c>
      <c r="J348" s="933">
        <v>0</v>
      </c>
      <c r="K348" s="933">
        <v>9</v>
      </c>
      <c r="L348" s="933">
        <v>0</v>
      </c>
      <c r="M348" s="934">
        <v>1.7753424657534201E-2</v>
      </c>
      <c r="N348" s="935">
        <v>2.9786301369862998E-3</v>
      </c>
      <c r="O348" s="935">
        <v>2.3671232876712299E-4</v>
      </c>
      <c r="P348" s="912"/>
    </row>
    <row r="349" spans="1:16">
      <c r="A349" s="929" t="s">
        <v>4133</v>
      </c>
      <c r="B349" s="930">
        <v>0</v>
      </c>
      <c r="C349" s="931">
        <v>0</v>
      </c>
      <c r="D349" s="931">
        <v>0</v>
      </c>
      <c r="E349" s="931">
        <v>0</v>
      </c>
      <c r="F349" s="932">
        <v>0</v>
      </c>
      <c r="G349" s="933">
        <v>0</v>
      </c>
      <c r="H349" s="933">
        <v>0</v>
      </c>
      <c r="I349" s="933">
        <v>0</v>
      </c>
      <c r="J349" s="933">
        <v>0</v>
      </c>
      <c r="K349" s="933">
        <v>0</v>
      </c>
      <c r="L349" s="933">
        <v>0</v>
      </c>
      <c r="M349" s="934">
        <v>0</v>
      </c>
      <c r="N349" s="935">
        <v>0</v>
      </c>
      <c r="O349" s="935">
        <v>0</v>
      </c>
      <c r="P349" s="912"/>
    </row>
    <row r="350" spans="1:16">
      <c r="A350" s="929" t="s">
        <v>4134</v>
      </c>
      <c r="B350" s="930">
        <v>0</v>
      </c>
      <c r="C350" s="931">
        <v>308</v>
      </c>
      <c r="D350" s="931">
        <v>0</v>
      </c>
      <c r="E350" s="931">
        <v>0</v>
      </c>
      <c r="F350" s="932">
        <v>0</v>
      </c>
      <c r="G350" s="933">
        <v>0</v>
      </c>
      <c r="H350" s="933">
        <v>0</v>
      </c>
      <c r="I350" s="933">
        <v>0</v>
      </c>
      <c r="J350" s="933">
        <v>0</v>
      </c>
      <c r="K350" s="933">
        <v>297</v>
      </c>
      <c r="L350" s="933">
        <v>11</v>
      </c>
      <c r="M350" s="934">
        <v>0.70954520547945199</v>
      </c>
      <c r="N350" s="935">
        <v>8.59265753424657E-2</v>
      </c>
      <c r="O350" s="935">
        <v>3.8406575342465797E-2</v>
      </c>
      <c r="P350" s="912"/>
    </row>
    <row r="351" spans="1:16">
      <c r="A351" s="929" t="s">
        <v>4135</v>
      </c>
      <c r="B351" s="930">
        <v>500</v>
      </c>
      <c r="C351" s="931">
        <v>419</v>
      </c>
      <c r="D351" s="931">
        <v>0</v>
      </c>
      <c r="E351" s="931">
        <v>0</v>
      </c>
      <c r="F351" s="932">
        <v>0</v>
      </c>
      <c r="G351" s="933">
        <v>0</v>
      </c>
      <c r="H351" s="933">
        <v>0</v>
      </c>
      <c r="I351" s="933">
        <v>0</v>
      </c>
      <c r="J351" s="933">
        <v>0</v>
      </c>
      <c r="K351" s="933">
        <v>893</v>
      </c>
      <c r="L351" s="933">
        <v>26</v>
      </c>
      <c r="M351" s="934">
        <v>3.8636317808219198</v>
      </c>
      <c r="N351" s="935">
        <v>0.458116339726027</v>
      </c>
      <c r="O351" s="935">
        <v>0.22445860821917801</v>
      </c>
      <c r="P351" s="912"/>
    </row>
    <row r="352" spans="1:16">
      <c r="A352" s="929" t="s">
        <v>4136</v>
      </c>
      <c r="B352" s="930">
        <v>0</v>
      </c>
      <c r="C352" s="931">
        <v>369</v>
      </c>
      <c r="D352" s="931">
        <v>0</v>
      </c>
      <c r="E352" s="931">
        <v>0</v>
      </c>
      <c r="F352" s="932">
        <v>0</v>
      </c>
      <c r="G352" s="933">
        <v>0</v>
      </c>
      <c r="H352" s="933">
        <v>0</v>
      </c>
      <c r="I352" s="933">
        <v>0</v>
      </c>
      <c r="J352" s="933">
        <v>0</v>
      </c>
      <c r="K352" s="933">
        <v>355</v>
      </c>
      <c r="L352" s="933">
        <v>14</v>
      </c>
      <c r="M352" s="934">
        <v>2.0770904109588999</v>
      </c>
      <c r="N352" s="935">
        <v>0.18257698630137001</v>
      </c>
      <c r="O352" s="935">
        <v>0.148574794520548</v>
      </c>
      <c r="P352" s="912"/>
    </row>
    <row r="353" spans="1:16">
      <c r="A353" s="929" t="s">
        <v>4137</v>
      </c>
      <c r="B353" s="930">
        <v>0</v>
      </c>
      <c r="C353" s="931">
        <v>4350</v>
      </c>
      <c r="D353" s="931">
        <v>0</v>
      </c>
      <c r="E353" s="931">
        <v>0</v>
      </c>
      <c r="F353" s="932">
        <v>0</v>
      </c>
      <c r="G353" s="933">
        <v>0</v>
      </c>
      <c r="H353" s="933">
        <v>0</v>
      </c>
      <c r="I353" s="933">
        <v>0</v>
      </c>
      <c r="J353" s="933">
        <v>0</v>
      </c>
      <c r="K353" s="933">
        <v>4199</v>
      </c>
      <c r="L353" s="933">
        <v>151</v>
      </c>
      <c r="M353" s="934">
        <v>16.3818520547945</v>
      </c>
      <c r="N353" s="935">
        <v>1.8590641095890399</v>
      </c>
      <c r="O353" s="935">
        <v>0.89271890410958898</v>
      </c>
      <c r="P353" s="912"/>
    </row>
    <row r="354" spans="1:16">
      <c r="A354" s="929" t="s">
        <v>4138</v>
      </c>
      <c r="B354" s="930">
        <v>0</v>
      </c>
      <c r="C354" s="931">
        <v>301</v>
      </c>
      <c r="D354" s="931">
        <v>0</v>
      </c>
      <c r="E354" s="931">
        <v>0</v>
      </c>
      <c r="F354" s="932">
        <v>0</v>
      </c>
      <c r="G354" s="933">
        <v>0</v>
      </c>
      <c r="H354" s="933">
        <v>0</v>
      </c>
      <c r="I354" s="933">
        <v>0</v>
      </c>
      <c r="J354" s="933">
        <v>0</v>
      </c>
      <c r="K354" s="933">
        <v>295</v>
      </c>
      <c r="L354" s="933">
        <v>6</v>
      </c>
      <c r="M354" s="934">
        <v>1.30504767123288</v>
      </c>
      <c r="N354" s="935">
        <v>0.16144339726027401</v>
      </c>
      <c r="O354" s="935">
        <v>7.0315068493150695E-2</v>
      </c>
      <c r="P354" s="912"/>
    </row>
    <row r="355" spans="1:16">
      <c r="A355" s="924"/>
      <c r="B355" s="925"/>
      <c r="C355" s="926"/>
      <c r="D355" s="926"/>
      <c r="E355" s="926"/>
      <c r="F355" s="925"/>
      <c r="G355" s="926"/>
      <c r="H355" s="926"/>
      <c r="I355" s="926"/>
      <c r="J355" s="926"/>
      <c r="K355" s="926"/>
      <c r="L355" s="926"/>
      <c r="M355" s="927"/>
      <c r="N355" s="928"/>
      <c r="O355" s="928"/>
      <c r="P355" s="912"/>
    </row>
    <row r="356" spans="1:16">
      <c r="A356" s="917" t="s">
        <v>4232</v>
      </c>
      <c r="B356" s="918">
        <v>197</v>
      </c>
      <c r="C356" s="919">
        <v>1160</v>
      </c>
      <c r="D356" s="919">
        <v>0</v>
      </c>
      <c r="E356" s="919">
        <v>0</v>
      </c>
      <c r="F356" s="920">
        <v>0</v>
      </c>
      <c r="G356" s="921">
        <v>0</v>
      </c>
      <c r="H356" s="921">
        <v>0</v>
      </c>
      <c r="I356" s="921">
        <v>17</v>
      </c>
      <c r="J356" s="921">
        <v>0</v>
      </c>
      <c r="K356" s="921">
        <v>1302</v>
      </c>
      <c r="L356" s="921">
        <v>0</v>
      </c>
      <c r="M356" s="922">
        <v>3.59254224657534</v>
      </c>
      <c r="N356" s="923">
        <v>0.44504245479452098</v>
      </c>
      <c r="O356" s="923">
        <v>0.19258533698630101</v>
      </c>
      <c r="P356" s="912"/>
    </row>
    <row r="357" spans="1:16">
      <c r="A357" s="929" t="s">
        <v>4140</v>
      </c>
      <c r="B357" s="930">
        <v>163</v>
      </c>
      <c r="C357" s="931">
        <v>835</v>
      </c>
      <c r="D357" s="931">
        <v>0</v>
      </c>
      <c r="E357" s="931">
        <v>0</v>
      </c>
      <c r="F357" s="932">
        <v>0</v>
      </c>
      <c r="G357" s="933">
        <v>0</v>
      </c>
      <c r="H357" s="933">
        <v>0</v>
      </c>
      <c r="I357" s="933">
        <v>11</v>
      </c>
      <c r="J357" s="933">
        <v>0</v>
      </c>
      <c r="K357" s="933">
        <v>958</v>
      </c>
      <c r="L357" s="933">
        <v>29</v>
      </c>
      <c r="M357" s="934">
        <v>2.5499072876712301</v>
      </c>
      <c r="N357" s="935">
        <v>0.32067015890410999</v>
      </c>
      <c r="O357" s="935">
        <v>0.13522235616438399</v>
      </c>
      <c r="P357" s="912"/>
    </row>
    <row r="358" spans="1:16">
      <c r="A358" s="929" t="s">
        <v>4141</v>
      </c>
      <c r="B358" s="930">
        <v>24</v>
      </c>
      <c r="C358" s="931">
        <v>65</v>
      </c>
      <c r="D358" s="931">
        <v>0</v>
      </c>
      <c r="E358" s="931">
        <v>0</v>
      </c>
      <c r="F358" s="932">
        <v>0</v>
      </c>
      <c r="G358" s="933">
        <v>0</v>
      </c>
      <c r="H358" s="933">
        <v>0</v>
      </c>
      <c r="I358" s="933">
        <v>6</v>
      </c>
      <c r="J358" s="933">
        <v>0</v>
      </c>
      <c r="K358" s="933">
        <v>81</v>
      </c>
      <c r="L358" s="933">
        <v>2</v>
      </c>
      <c r="M358" s="934">
        <v>0.27201797260274002</v>
      </c>
      <c r="N358" s="935">
        <v>2.7201797260274E-2</v>
      </c>
      <c r="O358" s="935">
        <v>1.7856394520547901E-2</v>
      </c>
      <c r="P358" s="912"/>
    </row>
    <row r="359" spans="1:16">
      <c r="A359" s="929" t="s">
        <v>4142</v>
      </c>
      <c r="B359" s="930">
        <v>5</v>
      </c>
      <c r="C359" s="931">
        <v>210</v>
      </c>
      <c r="D359" s="931">
        <v>0</v>
      </c>
      <c r="E359" s="931">
        <v>0</v>
      </c>
      <c r="F359" s="932">
        <v>0</v>
      </c>
      <c r="G359" s="933">
        <v>0</v>
      </c>
      <c r="H359" s="933">
        <v>0</v>
      </c>
      <c r="I359" s="933">
        <v>0</v>
      </c>
      <c r="J359" s="933">
        <v>0</v>
      </c>
      <c r="K359" s="933">
        <v>208</v>
      </c>
      <c r="L359" s="933">
        <v>7</v>
      </c>
      <c r="M359" s="934">
        <v>0.52427397260274</v>
      </c>
      <c r="N359" s="935">
        <v>6.8784745205479503E-2</v>
      </c>
      <c r="O359" s="935">
        <v>2.6423408219178102E-2</v>
      </c>
      <c r="P359" s="912"/>
    </row>
    <row r="360" spans="1:16">
      <c r="A360" s="929" t="s">
        <v>4143</v>
      </c>
      <c r="B360" s="930">
        <v>5</v>
      </c>
      <c r="C360" s="931">
        <v>0</v>
      </c>
      <c r="D360" s="931">
        <v>0</v>
      </c>
      <c r="E360" s="931">
        <v>0</v>
      </c>
      <c r="F360" s="932">
        <v>0</v>
      </c>
      <c r="G360" s="933">
        <v>0</v>
      </c>
      <c r="H360" s="933">
        <v>0</v>
      </c>
      <c r="I360" s="933">
        <v>0</v>
      </c>
      <c r="J360" s="933">
        <v>0</v>
      </c>
      <c r="K360" s="933">
        <v>5</v>
      </c>
      <c r="L360" s="933">
        <v>0</v>
      </c>
      <c r="M360" s="934">
        <v>1.1493698630137E-2</v>
      </c>
      <c r="N360" s="935">
        <v>1.6635616438356201E-3</v>
      </c>
      <c r="O360" s="935">
        <v>5.2427397260274E-4</v>
      </c>
      <c r="P360" s="912"/>
    </row>
    <row r="361" spans="1:16">
      <c r="A361" s="929" t="s">
        <v>4144</v>
      </c>
      <c r="B361" s="930">
        <v>0</v>
      </c>
      <c r="C361" s="931">
        <v>0</v>
      </c>
      <c r="D361" s="931">
        <v>0</v>
      </c>
      <c r="E361" s="931">
        <v>0</v>
      </c>
      <c r="F361" s="932">
        <v>0</v>
      </c>
      <c r="G361" s="933">
        <v>0</v>
      </c>
      <c r="H361" s="933">
        <v>0</v>
      </c>
      <c r="I361" s="933">
        <v>0</v>
      </c>
      <c r="J361" s="933">
        <v>0</v>
      </c>
      <c r="K361" s="933">
        <v>0</v>
      </c>
      <c r="L361" s="933">
        <v>0</v>
      </c>
      <c r="M361" s="934">
        <v>0</v>
      </c>
      <c r="N361" s="935">
        <v>0</v>
      </c>
      <c r="O361" s="935">
        <v>0</v>
      </c>
      <c r="P361" s="912"/>
    </row>
    <row r="362" spans="1:16">
      <c r="A362" s="929" t="s">
        <v>4145</v>
      </c>
      <c r="B362" s="930">
        <v>0</v>
      </c>
      <c r="C362" s="931">
        <v>0</v>
      </c>
      <c r="D362" s="931">
        <v>0</v>
      </c>
      <c r="E362" s="931">
        <v>0</v>
      </c>
      <c r="F362" s="932">
        <v>0</v>
      </c>
      <c r="G362" s="933">
        <v>0</v>
      </c>
      <c r="H362" s="933">
        <v>0</v>
      </c>
      <c r="I362" s="933">
        <v>0</v>
      </c>
      <c r="J362" s="933">
        <v>0</v>
      </c>
      <c r="K362" s="933">
        <v>0</v>
      </c>
      <c r="L362" s="933">
        <v>0</v>
      </c>
      <c r="M362" s="934">
        <v>0</v>
      </c>
      <c r="N362" s="935">
        <v>0</v>
      </c>
      <c r="O362" s="935">
        <v>0</v>
      </c>
      <c r="P362" s="912"/>
    </row>
    <row r="363" spans="1:16">
      <c r="A363" s="929" t="s">
        <v>4146</v>
      </c>
      <c r="B363" s="930">
        <v>0</v>
      </c>
      <c r="C363" s="931">
        <v>1</v>
      </c>
      <c r="D363" s="931">
        <v>0</v>
      </c>
      <c r="E363" s="931">
        <v>0</v>
      </c>
      <c r="F363" s="932">
        <v>0</v>
      </c>
      <c r="G363" s="933">
        <v>0</v>
      </c>
      <c r="H363" s="933">
        <v>0</v>
      </c>
      <c r="I363" s="933">
        <v>0</v>
      </c>
      <c r="J363" s="933">
        <v>0</v>
      </c>
      <c r="K363" s="933">
        <v>1</v>
      </c>
      <c r="L363" s="933">
        <v>0</v>
      </c>
      <c r="M363" s="934">
        <v>2.8712328767123299E-3</v>
      </c>
      <c r="N363" s="935">
        <v>4.0986301369863001E-4</v>
      </c>
      <c r="O363" s="935">
        <v>1.0082191780821899E-4</v>
      </c>
      <c r="P363" s="912"/>
    </row>
    <row r="364" spans="1:16">
      <c r="A364" s="929" t="s">
        <v>4148</v>
      </c>
      <c r="B364" s="930">
        <v>0</v>
      </c>
      <c r="C364" s="931">
        <v>49</v>
      </c>
      <c r="D364" s="931">
        <v>0</v>
      </c>
      <c r="E364" s="931">
        <v>0</v>
      </c>
      <c r="F364" s="932">
        <v>0</v>
      </c>
      <c r="G364" s="933">
        <v>0</v>
      </c>
      <c r="H364" s="933">
        <v>0</v>
      </c>
      <c r="I364" s="933">
        <v>0</v>
      </c>
      <c r="J364" s="933">
        <v>0</v>
      </c>
      <c r="K364" s="933">
        <v>49</v>
      </c>
      <c r="L364" s="933">
        <v>0</v>
      </c>
      <c r="M364" s="934">
        <v>0.23197808219178101</v>
      </c>
      <c r="N364" s="935">
        <v>2.6312328767123298E-2</v>
      </c>
      <c r="O364" s="935">
        <v>1.24580821917808E-2</v>
      </c>
      <c r="P364" s="912"/>
    </row>
    <row r="365" spans="1:16">
      <c r="A365" s="924"/>
      <c r="B365" s="925"/>
      <c r="C365" s="926"/>
      <c r="D365" s="926"/>
      <c r="E365" s="926"/>
      <c r="F365" s="925"/>
      <c r="G365" s="926"/>
      <c r="H365" s="926"/>
      <c r="I365" s="926"/>
      <c r="J365" s="926"/>
      <c r="K365" s="926"/>
      <c r="L365" s="926"/>
      <c r="M365" s="927"/>
      <c r="N365" s="928"/>
      <c r="O365" s="928"/>
      <c r="P365" s="912"/>
    </row>
    <row r="366" spans="1:16">
      <c r="A366" s="917" t="s">
        <v>4234</v>
      </c>
      <c r="B366" s="918">
        <v>57</v>
      </c>
      <c r="C366" s="919">
        <v>4625</v>
      </c>
      <c r="D366" s="919">
        <v>0</v>
      </c>
      <c r="E366" s="919">
        <v>891</v>
      </c>
      <c r="F366" s="920">
        <v>0</v>
      </c>
      <c r="G366" s="921">
        <v>0</v>
      </c>
      <c r="H366" s="921">
        <v>0</v>
      </c>
      <c r="I366" s="921">
        <v>4</v>
      </c>
      <c r="J366" s="921">
        <v>0</v>
      </c>
      <c r="K366" s="921">
        <v>3643</v>
      </c>
      <c r="L366" s="921">
        <v>0</v>
      </c>
      <c r="M366" s="922">
        <v>41.180493150684903</v>
      </c>
      <c r="N366" s="923">
        <v>0.133869589041096</v>
      </c>
      <c r="O366" s="923">
        <v>4.4438334246575302</v>
      </c>
      <c r="P366" s="912"/>
    </row>
    <row r="367" spans="1:16">
      <c r="A367" s="929" t="s">
        <v>4150</v>
      </c>
      <c r="B367" s="930">
        <v>33</v>
      </c>
      <c r="C367" s="931">
        <v>78</v>
      </c>
      <c r="D367" s="931">
        <v>0</v>
      </c>
      <c r="E367" s="931">
        <v>0</v>
      </c>
      <c r="F367" s="932">
        <v>0</v>
      </c>
      <c r="G367" s="933">
        <v>0</v>
      </c>
      <c r="H367" s="933">
        <v>0</v>
      </c>
      <c r="I367" s="933">
        <v>2</v>
      </c>
      <c r="J367" s="933">
        <v>0</v>
      </c>
      <c r="K367" s="933">
        <v>106</v>
      </c>
      <c r="L367" s="933">
        <v>3</v>
      </c>
      <c r="M367" s="934">
        <v>1.55427945205479</v>
      </c>
      <c r="N367" s="935">
        <v>1.3707397260274E-2</v>
      </c>
      <c r="O367" s="935">
        <v>0.16657972602739701</v>
      </c>
      <c r="P367" s="912"/>
    </row>
    <row r="368" spans="1:16">
      <c r="A368" s="929" t="s">
        <v>4152</v>
      </c>
      <c r="B368" s="930">
        <v>0</v>
      </c>
      <c r="C368" s="931">
        <v>0</v>
      </c>
      <c r="D368" s="931">
        <v>0</v>
      </c>
      <c r="E368" s="931">
        <v>0</v>
      </c>
      <c r="F368" s="932">
        <v>0</v>
      </c>
      <c r="G368" s="933">
        <v>0</v>
      </c>
      <c r="H368" s="933">
        <v>0</v>
      </c>
      <c r="I368" s="933">
        <v>0</v>
      </c>
      <c r="J368" s="933">
        <v>0</v>
      </c>
      <c r="K368" s="933">
        <v>0</v>
      </c>
      <c r="L368" s="933">
        <v>0</v>
      </c>
      <c r="M368" s="934">
        <v>0</v>
      </c>
      <c r="N368" s="935">
        <v>0</v>
      </c>
      <c r="O368" s="935">
        <v>0</v>
      </c>
      <c r="P368" s="912"/>
    </row>
    <row r="369" spans="1:16">
      <c r="A369" s="929" t="s">
        <v>4153</v>
      </c>
      <c r="B369" s="930">
        <v>22</v>
      </c>
      <c r="C369" s="931">
        <v>0</v>
      </c>
      <c r="D369" s="931">
        <v>0</v>
      </c>
      <c r="E369" s="931">
        <v>0</v>
      </c>
      <c r="F369" s="932">
        <v>0</v>
      </c>
      <c r="G369" s="933">
        <v>0</v>
      </c>
      <c r="H369" s="933">
        <v>0</v>
      </c>
      <c r="I369" s="933">
        <v>2</v>
      </c>
      <c r="J369" s="933">
        <v>0</v>
      </c>
      <c r="K369" s="933">
        <v>20</v>
      </c>
      <c r="L369" s="933">
        <v>0</v>
      </c>
      <c r="M369" s="934">
        <v>0.28931506849315097</v>
      </c>
      <c r="N369" s="935">
        <v>3.6821917808219202E-3</v>
      </c>
      <c r="O369" s="935">
        <v>3.0509589041095901E-2</v>
      </c>
      <c r="P369" s="912"/>
    </row>
    <row r="370" spans="1:16">
      <c r="A370" s="929" t="s">
        <v>4155</v>
      </c>
      <c r="B370" s="930">
        <v>1</v>
      </c>
      <c r="C370" s="931">
        <v>0</v>
      </c>
      <c r="D370" s="931">
        <v>0</v>
      </c>
      <c r="E370" s="931">
        <v>0</v>
      </c>
      <c r="F370" s="932">
        <v>0</v>
      </c>
      <c r="G370" s="933">
        <v>0</v>
      </c>
      <c r="H370" s="933">
        <v>0</v>
      </c>
      <c r="I370" s="933">
        <v>0</v>
      </c>
      <c r="J370" s="933">
        <v>0</v>
      </c>
      <c r="K370" s="933">
        <v>1</v>
      </c>
      <c r="L370" s="933">
        <v>0</v>
      </c>
      <c r="M370" s="934">
        <v>1.42246575342466E-2</v>
      </c>
      <c r="N370" s="935">
        <v>1.46849315068493E-4</v>
      </c>
      <c r="O370" s="935">
        <v>1.5145205479452099E-3</v>
      </c>
      <c r="P370" s="912"/>
    </row>
    <row r="371" spans="1:16">
      <c r="A371" s="929" t="s">
        <v>4156</v>
      </c>
      <c r="B371" s="930">
        <v>1</v>
      </c>
      <c r="C371" s="931">
        <v>0</v>
      </c>
      <c r="D371" s="931">
        <v>0</v>
      </c>
      <c r="E371" s="931">
        <v>0</v>
      </c>
      <c r="F371" s="932">
        <v>0</v>
      </c>
      <c r="G371" s="933">
        <v>0</v>
      </c>
      <c r="H371" s="933">
        <v>0</v>
      </c>
      <c r="I371" s="933">
        <v>0</v>
      </c>
      <c r="J371" s="933">
        <v>0</v>
      </c>
      <c r="K371" s="933">
        <v>1</v>
      </c>
      <c r="L371" s="933">
        <v>0</v>
      </c>
      <c r="M371" s="934">
        <v>1.42246575342466E-2</v>
      </c>
      <c r="N371" s="935">
        <v>1.46849315068493E-4</v>
      </c>
      <c r="O371" s="935">
        <v>1.5145205479452099E-3</v>
      </c>
      <c r="P371" s="912"/>
    </row>
    <row r="372" spans="1:16">
      <c r="A372" s="929" t="s">
        <v>4157</v>
      </c>
      <c r="B372" s="930">
        <v>0</v>
      </c>
      <c r="C372" s="931">
        <v>0</v>
      </c>
      <c r="D372" s="931">
        <v>0</v>
      </c>
      <c r="E372" s="931">
        <v>0</v>
      </c>
      <c r="F372" s="932">
        <v>0</v>
      </c>
      <c r="G372" s="933">
        <v>0</v>
      </c>
      <c r="H372" s="933">
        <v>0</v>
      </c>
      <c r="I372" s="933">
        <v>0</v>
      </c>
      <c r="J372" s="933">
        <v>0</v>
      </c>
      <c r="K372" s="933">
        <v>0</v>
      </c>
      <c r="L372" s="933">
        <v>0</v>
      </c>
      <c r="M372" s="934">
        <v>0</v>
      </c>
      <c r="N372" s="935">
        <v>0</v>
      </c>
      <c r="O372" s="935">
        <v>0</v>
      </c>
      <c r="P372" s="912"/>
    </row>
    <row r="373" spans="1:16">
      <c r="A373" s="929" t="s">
        <v>4158</v>
      </c>
      <c r="B373" s="930">
        <v>0</v>
      </c>
      <c r="C373" s="931">
        <v>0</v>
      </c>
      <c r="D373" s="931">
        <v>0</v>
      </c>
      <c r="E373" s="931">
        <v>0</v>
      </c>
      <c r="F373" s="932">
        <v>0</v>
      </c>
      <c r="G373" s="933">
        <v>0</v>
      </c>
      <c r="H373" s="933">
        <v>0</v>
      </c>
      <c r="I373" s="933">
        <v>0</v>
      </c>
      <c r="J373" s="933">
        <v>0</v>
      </c>
      <c r="K373" s="933">
        <v>0</v>
      </c>
      <c r="L373" s="933">
        <v>0</v>
      </c>
      <c r="M373" s="934">
        <v>0</v>
      </c>
      <c r="N373" s="935">
        <v>0</v>
      </c>
      <c r="O373" s="935">
        <v>0</v>
      </c>
      <c r="P373" s="912"/>
    </row>
    <row r="374" spans="1:16">
      <c r="A374" s="929" t="s">
        <v>4159</v>
      </c>
      <c r="B374" s="930">
        <v>0</v>
      </c>
      <c r="C374" s="931">
        <v>0</v>
      </c>
      <c r="D374" s="931">
        <v>0</v>
      </c>
      <c r="E374" s="931">
        <v>0</v>
      </c>
      <c r="F374" s="932">
        <v>0</v>
      </c>
      <c r="G374" s="933">
        <v>0</v>
      </c>
      <c r="H374" s="933">
        <v>0</v>
      </c>
      <c r="I374" s="933">
        <v>0</v>
      </c>
      <c r="J374" s="933">
        <v>0</v>
      </c>
      <c r="K374" s="933">
        <v>0</v>
      </c>
      <c r="L374" s="933">
        <v>0</v>
      </c>
      <c r="M374" s="934">
        <v>0</v>
      </c>
      <c r="N374" s="935">
        <v>0</v>
      </c>
      <c r="O374" s="935">
        <v>0</v>
      </c>
      <c r="P374" s="912"/>
    </row>
    <row r="375" spans="1:16">
      <c r="A375" s="929" t="s">
        <v>4160</v>
      </c>
      <c r="B375" s="930">
        <v>0</v>
      </c>
      <c r="C375" s="931">
        <v>0</v>
      </c>
      <c r="D375" s="931">
        <v>0</v>
      </c>
      <c r="E375" s="931">
        <v>0</v>
      </c>
      <c r="F375" s="932">
        <v>0</v>
      </c>
      <c r="G375" s="933">
        <v>0</v>
      </c>
      <c r="H375" s="933">
        <v>0</v>
      </c>
      <c r="I375" s="933">
        <v>0</v>
      </c>
      <c r="J375" s="933">
        <v>0</v>
      </c>
      <c r="K375" s="933">
        <v>0</v>
      </c>
      <c r="L375" s="933">
        <v>0</v>
      </c>
      <c r="M375" s="934">
        <v>0</v>
      </c>
      <c r="N375" s="935">
        <v>0</v>
      </c>
      <c r="O375" s="935">
        <v>0</v>
      </c>
      <c r="P375" s="912"/>
    </row>
    <row r="376" spans="1:16">
      <c r="A376" s="929" t="s">
        <v>4161</v>
      </c>
      <c r="B376" s="930">
        <v>0</v>
      </c>
      <c r="C376" s="931">
        <v>0</v>
      </c>
      <c r="D376" s="931">
        <v>0</v>
      </c>
      <c r="E376" s="931">
        <v>0</v>
      </c>
      <c r="F376" s="932">
        <v>0</v>
      </c>
      <c r="G376" s="933">
        <v>0</v>
      </c>
      <c r="H376" s="933">
        <v>0</v>
      </c>
      <c r="I376" s="933">
        <v>0</v>
      </c>
      <c r="J376" s="933">
        <v>0</v>
      </c>
      <c r="K376" s="933">
        <v>0</v>
      </c>
      <c r="L376" s="933">
        <v>0</v>
      </c>
      <c r="M376" s="934">
        <v>0</v>
      </c>
      <c r="N376" s="935">
        <v>0</v>
      </c>
      <c r="O376" s="935">
        <v>0</v>
      </c>
      <c r="P376" s="912"/>
    </row>
    <row r="377" spans="1:16">
      <c r="A377" s="929" t="s">
        <v>4162</v>
      </c>
      <c r="B377" s="930">
        <v>0</v>
      </c>
      <c r="C377" s="931">
        <v>1634</v>
      </c>
      <c r="D377" s="931">
        <v>0</v>
      </c>
      <c r="E377" s="931">
        <v>0</v>
      </c>
      <c r="F377" s="932">
        <v>0</v>
      </c>
      <c r="G377" s="933">
        <v>0</v>
      </c>
      <c r="H377" s="933">
        <v>0</v>
      </c>
      <c r="I377" s="933">
        <v>0</v>
      </c>
      <c r="J377" s="933">
        <v>0</v>
      </c>
      <c r="K377" s="933">
        <v>1577</v>
      </c>
      <c r="L377" s="933">
        <v>57</v>
      </c>
      <c r="M377" s="934">
        <v>8.7102246575342495</v>
      </c>
      <c r="N377" s="935">
        <v>8.9867397260273998E-2</v>
      </c>
      <c r="O377" s="935">
        <v>0.86065315068493098</v>
      </c>
      <c r="P377" s="912"/>
    </row>
    <row r="378" spans="1:16">
      <c r="A378" s="929" t="s">
        <v>4163</v>
      </c>
      <c r="B378" s="930">
        <v>0</v>
      </c>
      <c r="C378" s="931">
        <v>1102</v>
      </c>
      <c r="D378" s="931">
        <v>0</v>
      </c>
      <c r="E378" s="931">
        <v>0</v>
      </c>
      <c r="F378" s="932">
        <v>0</v>
      </c>
      <c r="G378" s="933">
        <v>0</v>
      </c>
      <c r="H378" s="933">
        <v>0</v>
      </c>
      <c r="I378" s="933">
        <v>0</v>
      </c>
      <c r="J378" s="933">
        <v>0</v>
      </c>
      <c r="K378" s="933">
        <v>1064</v>
      </c>
      <c r="L378" s="933">
        <v>38</v>
      </c>
      <c r="M378" s="934">
        <v>17.303846575342501</v>
      </c>
      <c r="N378" s="935">
        <v>1.8656438356164401E-2</v>
      </c>
      <c r="O378" s="935">
        <v>1.9099528767123299</v>
      </c>
      <c r="P378" s="912"/>
    </row>
    <row r="379" spans="1:16">
      <c r="A379" s="929" t="s">
        <v>4235</v>
      </c>
      <c r="B379" s="930">
        <v>0</v>
      </c>
      <c r="C379" s="931">
        <v>0</v>
      </c>
      <c r="D379" s="931">
        <v>0</v>
      </c>
      <c r="E379" s="931">
        <v>0</v>
      </c>
      <c r="F379" s="932">
        <v>0</v>
      </c>
      <c r="G379" s="933">
        <v>0</v>
      </c>
      <c r="H379" s="933">
        <v>0</v>
      </c>
      <c r="I379" s="933">
        <v>0</v>
      </c>
      <c r="J379" s="933">
        <v>0</v>
      </c>
      <c r="K379" s="933">
        <v>0</v>
      </c>
      <c r="L379" s="933">
        <v>0</v>
      </c>
      <c r="M379" s="934">
        <v>0</v>
      </c>
      <c r="N379" s="935">
        <v>0</v>
      </c>
      <c r="O379" s="935">
        <v>0</v>
      </c>
      <c r="P379" s="912"/>
    </row>
    <row r="380" spans="1:16">
      <c r="A380" s="929" t="s">
        <v>4164</v>
      </c>
      <c r="B380" s="930">
        <v>0</v>
      </c>
      <c r="C380" s="931">
        <v>0</v>
      </c>
      <c r="D380" s="931">
        <v>0</v>
      </c>
      <c r="E380" s="931">
        <v>0</v>
      </c>
      <c r="F380" s="932">
        <v>0</v>
      </c>
      <c r="G380" s="933">
        <v>0</v>
      </c>
      <c r="H380" s="933">
        <v>0</v>
      </c>
      <c r="I380" s="933">
        <v>0</v>
      </c>
      <c r="J380" s="933">
        <v>0</v>
      </c>
      <c r="K380" s="933">
        <v>0</v>
      </c>
      <c r="L380" s="933">
        <v>0</v>
      </c>
      <c r="M380" s="934">
        <v>0</v>
      </c>
      <c r="N380" s="935">
        <v>0</v>
      </c>
      <c r="O380" s="935">
        <v>0</v>
      </c>
      <c r="P380" s="912"/>
    </row>
    <row r="381" spans="1:16">
      <c r="A381" s="929" t="s">
        <v>4165</v>
      </c>
      <c r="B381" s="930">
        <v>0</v>
      </c>
      <c r="C381" s="931">
        <v>0</v>
      </c>
      <c r="D381" s="931">
        <v>0</v>
      </c>
      <c r="E381" s="931">
        <v>0</v>
      </c>
      <c r="F381" s="932">
        <v>0</v>
      </c>
      <c r="G381" s="933">
        <v>0</v>
      </c>
      <c r="H381" s="933">
        <v>0</v>
      </c>
      <c r="I381" s="933">
        <v>0</v>
      </c>
      <c r="J381" s="933">
        <v>0</v>
      </c>
      <c r="K381" s="933">
        <v>0</v>
      </c>
      <c r="L381" s="933">
        <v>0</v>
      </c>
      <c r="M381" s="934">
        <v>0</v>
      </c>
      <c r="N381" s="935">
        <v>0</v>
      </c>
      <c r="O381" s="935">
        <v>0</v>
      </c>
      <c r="P381" s="912"/>
    </row>
    <row r="382" spans="1:16">
      <c r="A382" s="929" t="s">
        <v>4166</v>
      </c>
      <c r="B382" s="930">
        <v>0</v>
      </c>
      <c r="C382" s="931">
        <v>1811</v>
      </c>
      <c r="D382" s="931">
        <v>0</v>
      </c>
      <c r="E382" s="931">
        <v>891</v>
      </c>
      <c r="F382" s="932">
        <v>0</v>
      </c>
      <c r="G382" s="933">
        <v>0</v>
      </c>
      <c r="H382" s="933">
        <v>0</v>
      </c>
      <c r="I382" s="933">
        <v>0</v>
      </c>
      <c r="J382" s="933">
        <v>0</v>
      </c>
      <c r="K382" s="933">
        <v>874</v>
      </c>
      <c r="L382" s="933">
        <v>46</v>
      </c>
      <c r="M382" s="934">
        <v>13.2943780821918</v>
      </c>
      <c r="N382" s="935">
        <v>7.6624657534246597E-3</v>
      </c>
      <c r="O382" s="935">
        <v>1.47310904109589</v>
      </c>
      <c r="P382" s="912"/>
    </row>
    <row r="383" spans="1:16">
      <c r="A383" s="924"/>
      <c r="B383" s="925"/>
      <c r="C383" s="926"/>
      <c r="D383" s="926"/>
      <c r="E383" s="926"/>
      <c r="F383" s="925"/>
      <c r="G383" s="926"/>
      <c r="H383" s="926"/>
      <c r="I383" s="926"/>
      <c r="J383" s="926"/>
      <c r="K383" s="926"/>
      <c r="L383" s="926"/>
      <c r="M383" s="927"/>
      <c r="N383" s="928"/>
      <c r="O383" s="928"/>
      <c r="P383" s="912"/>
    </row>
    <row r="384" spans="1:16">
      <c r="A384" s="917" t="s">
        <v>4236</v>
      </c>
      <c r="B384" s="918">
        <v>2841</v>
      </c>
      <c r="C384" s="919">
        <v>24346</v>
      </c>
      <c r="D384" s="919">
        <v>104</v>
      </c>
      <c r="E384" s="919">
        <v>519</v>
      </c>
      <c r="F384" s="920">
        <v>7</v>
      </c>
      <c r="G384" s="921">
        <v>0</v>
      </c>
      <c r="H384" s="921">
        <v>0</v>
      </c>
      <c r="I384" s="921">
        <v>64</v>
      </c>
      <c r="J384" s="921">
        <v>2</v>
      </c>
      <c r="K384" s="921">
        <v>25495</v>
      </c>
      <c r="L384" s="921">
        <v>0</v>
      </c>
      <c r="M384" s="922">
        <v>176.96094246575299</v>
      </c>
      <c r="N384" s="923">
        <v>12.281582465753401</v>
      </c>
      <c r="O384" s="923">
        <v>7.8034147945205499</v>
      </c>
      <c r="P384" s="912"/>
    </row>
    <row r="385" spans="1:16">
      <c r="A385" s="929" t="s">
        <v>4168</v>
      </c>
      <c r="B385" s="930">
        <v>2841</v>
      </c>
      <c r="C385" s="931">
        <v>3512</v>
      </c>
      <c r="D385" s="931">
        <v>0</v>
      </c>
      <c r="E385" s="931">
        <v>22</v>
      </c>
      <c r="F385" s="932">
        <v>0</v>
      </c>
      <c r="G385" s="933">
        <v>0</v>
      </c>
      <c r="H385" s="933">
        <v>0</v>
      </c>
      <c r="I385" s="933">
        <v>64</v>
      </c>
      <c r="J385" s="933">
        <v>0</v>
      </c>
      <c r="K385" s="933">
        <v>6050</v>
      </c>
      <c r="L385" s="933">
        <v>217</v>
      </c>
      <c r="M385" s="934">
        <v>9.4147945205479395</v>
      </c>
      <c r="N385" s="935">
        <v>0.43758904109588997</v>
      </c>
      <c r="O385" s="935">
        <v>0.55693150684931503</v>
      </c>
      <c r="P385" s="912"/>
    </row>
    <row r="386" spans="1:16">
      <c r="A386" s="929" t="s">
        <v>4170</v>
      </c>
      <c r="B386" s="930">
        <v>0</v>
      </c>
      <c r="C386" s="931">
        <v>342</v>
      </c>
      <c r="D386" s="931">
        <v>0</v>
      </c>
      <c r="E386" s="931">
        <v>8</v>
      </c>
      <c r="F386" s="932">
        <v>0</v>
      </c>
      <c r="G386" s="933">
        <v>0</v>
      </c>
      <c r="H386" s="933">
        <v>0</v>
      </c>
      <c r="I386" s="933">
        <v>0</v>
      </c>
      <c r="J386" s="933">
        <v>0</v>
      </c>
      <c r="K386" s="933">
        <v>322</v>
      </c>
      <c r="L386" s="933">
        <v>12</v>
      </c>
      <c r="M386" s="934">
        <v>0.25407123287671202</v>
      </c>
      <c r="N386" s="935">
        <v>2.3995616438356199E-2</v>
      </c>
      <c r="O386" s="935">
        <v>1.41150684931507E-3</v>
      </c>
      <c r="P386" s="912"/>
    </row>
    <row r="387" spans="1:16">
      <c r="A387" s="929" t="s">
        <v>4172</v>
      </c>
      <c r="B387" s="930">
        <v>0</v>
      </c>
      <c r="C387" s="931">
        <v>7</v>
      </c>
      <c r="D387" s="931">
        <v>0</v>
      </c>
      <c r="E387" s="931">
        <v>0</v>
      </c>
      <c r="F387" s="932">
        <v>7</v>
      </c>
      <c r="G387" s="933">
        <v>0</v>
      </c>
      <c r="H387" s="933">
        <v>0</v>
      </c>
      <c r="I387" s="933">
        <v>0</v>
      </c>
      <c r="J387" s="933">
        <v>0</v>
      </c>
      <c r="K387" s="933">
        <v>0</v>
      </c>
      <c r="L387" s="933">
        <v>0</v>
      </c>
      <c r="M387" s="934">
        <v>0</v>
      </c>
      <c r="N387" s="935">
        <v>0</v>
      </c>
      <c r="O387" s="935">
        <v>0</v>
      </c>
      <c r="P387" s="912"/>
    </row>
    <row r="388" spans="1:16">
      <c r="A388" s="929" t="s">
        <v>4173</v>
      </c>
      <c r="B388" s="930">
        <v>0</v>
      </c>
      <c r="C388" s="931">
        <v>5277</v>
      </c>
      <c r="D388" s="931">
        <v>-1000</v>
      </c>
      <c r="E388" s="931">
        <v>191</v>
      </c>
      <c r="F388" s="932">
        <v>0</v>
      </c>
      <c r="G388" s="933">
        <v>0</v>
      </c>
      <c r="H388" s="933">
        <v>0</v>
      </c>
      <c r="I388" s="933">
        <v>0</v>
      </c>
      <c r="J388" s="933">
        <v>0</v>
      </c>
      <c r="K388" s="933">
        <v>5826</v>
      </c>
      <c r="L388" s="933">
        <v>260</v>
      </c>
      <c r="M388" s="934">
        <v>63.463495890410996</v>
      </c>
      <c r="N388" s="935">
        <v>3.3072526027397302</v>
      </c>
      <c r="O388" s="935">
        <v>3.4094071232876701</v>
      </c>
      <c r="P388" s="912"/>
    </row>
    <row r="389" spans="1:16">
      <c r="A389" s="929" t="s">
        <v>4174</v>
      </c>
      <c r="B389" s="930">
        <v>0</v>
      </c>
      <c r="C389" s="931">
        <v>7507</v>
      </c>
      <c r="D389" s="931">
        <v>0</v>
      </c>
      <c r="E389" s="931">
        <v>281</v>
      </c>
      <c r="F389" s="932">
        <v>0</v>
      </c>
      <c r="G389" s="933">
        <v>0</v>
      </c>
      <c r="H389" s="933">
        <v>0</v>
      </c>
      <c r="I389" s="933">
        <v>0</v>
      </c>
      <c r="J389" s="933">
        <v>0</v>
      </c>
      <c r="K389" s="933">
        <v>6937</v>
      </c>
      <c r="L389" s="933">
        <v>289</v>
      </c>
      <c r="M389" s="934">
        <v>54.4316931506849</v>
      </c>
      <c r="N389" s="935">
        <v>5.4431693150684897</v>
      </c>
      <c r="O389" s="935">
        <v>0.136839452054795</v>
      </c>
      <c r="P389" s="912"/>
    </row>
    <row r="390" spans="1:16">
      <c r="A390" s="929" t="s">
        <v>4175</v>
      </c>
      <c r="B390" s="930">
        <v>0</v>
      </c>
      <c r="C390" s="931">
        <v>278</v>
      </c>
      <c r="D390" s="931">
        <v>0</v>
      </c>
      <c r="E390" s="931">
        <v>0</v>
      </c>
      <c r="F390" s="932">
        <v>0</v>
      </c>
      <c r="G390" s="933">
        <v>0</v>
      </c>
      <c r="H390" s="933">
        <v>0</v>
      </c>
      <c r="I390" s="933">
        <v>0</v>
      </c>
      <c r="J390" s="933">
        <v>0</v>
      </c>
      <c r="K390" s="933">
        <v>278</v>
      </c>
      <c r="L390" s="933">
        <v>0</v>
      </c>
      <c r="M390" s="934">
        <v>0.92615890410958901</v>
      </c>
      <c r="N390" s="935">
        <v>4.6307945205479401E-2</v>
      </c>
      <c r="O390" s="935">
        <v>5.17917808219178E-2</v>
      </c>
      <c r="P390" s="912"/>
    </row>
    <row r="391" spans="1:16">
      <c r="A391" s="929" t="s">
        <v>4177</v>
      </c>
      <c r="B391" s="930">
        <v>0</v>
      </c>
      <c r="C391" s="931">
        <v>1104</v>
      </c>
      <c r="D391" s="931">
        <v>1104</v>
      </c>
      <c r="E391" s="931">
        <v>0</v>
      </c>
      <c r="F391" s="932">
        <v>0</v>
      </c>
      <c r="G391" s="933">
        <v>0</v>
      </c>
      <c r="H391" s="933">
        <v>0</v>
      </c>
      <c r="I391" s="933">
        <v>0</v>
      </c>
      <c r="J391" s="933">
        <v>0</v>
      </c>
      <c r="K391" s="933">
        <v>0</v>
      </c>
      <c r="L391" s="933">
        <v>0</v>
      </c>
      <c r="M391" s="934">
        <v>0</v>
      </c>
      <c r="N391" s="935">
        <v>0</v>
      </c>
      <c r="O391" s="935">
        <v>0</v>
      </c>
      <c r="P391" s="912"/>
    </row>
    <row r="392" spans="1:16">
      <c r="A392" s="929" t="s">
        <v>4237</v>
      </c>
      <c r="B392" s="930">
        <v>0</v>
      </c>
      <c r="C392" s="931">
        <v>195</v>
      </c>
      <c r="D392" s="931">
        <v>0</v>
      </c>
      <c r="E392" s="931">
        <v>4</v>
      </c>
      <c r="F392" s="932">
        <v>0</v>
      </c>
      <c r="G392" s="933">
        <v>0</v>
      </c>
      <c r="H392" s="933">
        <v>0</v>
      </c>
      <c r="I392" s="933">
        <v>0</v>
      </c>
      <c r="J392" s="933">
        <v>0</v>
      </c>
      <c r="K392" s="933">
        <v>184</v>
      </c>
      <c r="L392" s="933">
        <v>7</v>
      </c>
      <c r="M392" s="934">
        <v>0.25407123287671202</v>
      </c>
      <c r="N392" s="935">
        <v>2.05676712328767E-2</v>
      </c>
      <c r="O392" s="935">
        <v>8.0657534246575298E-3</v>
      </c>
      <c r="P392" s="912"/>
    </row>
    <row r="393" spans="1:16">
      <c r="A393" s="929" t="s">
        <v>4179</v>
      </c>
      <c r="B393" s="930">
        <v>0</v>
      </c>
      <c r="C393" s="931">
        <v>0</v>
      </c>
      <c r="D393" s="931">
        <v>0</v>
      </c>
      <c r="E393" s="931">
        <v>0</v>
      </c>
      <c r="F393" s="932">
        <v>0</v>
      </c>
      <c r="G393" s="933">
        <v>0</v>
      </c>
      <c r="H393" s="933">
        <v>0</v>
      </c>
      <c r="I393" s="933">
        <v>0</v>
      </c>
      <c r="J393" s="933">
        <v>0</v>
      </c>
      <c r="K393" s="933">
        <v>0</v>
      </c>
      <c r="L393" s="933">
        <v>0</v>
      </c>
      <c r="M393" s="934">
        <v>0</v>
      </c>
      <c r="N393" s="935">
        <v>0</v>
      </c>
      <c r="O393" s="935">
        <v>0</v>
      </c>
      <c r="P393" s="912"/>
    </row>
    <row r="394" spans="1:16">
      <c r="A394" s="929" t="s">
        <v>4180</v>
      </c>
      <c r="B394" s="930">
        <v>0</v>
      </c>
      <c r="C394" s="931">
        <v>158</v>
      </c>
      <c r="D394" s="931">
        <v>0</v>
      </c>
      <c r="E394" s="931">
        <v>1</v>
      </c>
      <c r="F394" s="932">
        <v>0</v>
      </c>
      <c r="G394" s="933">
        <v>0</v>
      </c>
      <c r="H394" s="933">
        <v>0</v>
      </c>
      <c r="I394" s="933">
        <v>0</v>
      </c>
      <c r="J394" s="933">
        <v>0</v>
      </c>
      <c r="K394" s="933">
        <v>152</v>
      </c>
      <c r="L394" s="933">
        <v>5</v>
      </c>
      <c r="M394" s="934">
        <v>0.17656986301369901</v>
      </c>
      <c r="N394" s="935">
        <v>1.16602739726027E-2</v>
      </c>
      <c r="O394" s="935">
        <v>6.9961643835616399E-3</v>
      </c>
      <c r="P394" s="912"/>
    </row>
    <row r="395" spans="1:16">
      <c r="A395" s="929" t="s">
        <v>4181</v>
      </c>
      <c r="B395" s="930">
        <v>0</v>
      </c>
      <c r="C395" s="931">
        <v>0</v>
      </c>
      <c r="D395" s="931">
        <v>0</v>
      </c>
      <c r="E395" s="931">
        <v>0</v>
      </c>
      <c r="F395" s="932">
        <v>0</v>
      </c>
      <c r="G395" s="933">
        <v>0</v>
      </c>
      <c r="H395" s="933">
        <v>0</v>
      </c>
      <c r="I395" s="933">
        <v>0</v>
      </c>
      <c r="J395" s="933">
        <v>0</v>
      </c>
      <c r="K395" s="933">
        <v>0</v>
      </c>
      <c r="L395" s="933">
        <v>0</v>
      </c>
      <c r="M395" s="934">
        <v>0</v>
      </c>
      <c r="N395" s="935">
        <v>0</v>
      </c>
      <c r="O395" s="935">
        <v>0</v>
      </c>
      <c r="P395" s="912"/>
    </row>
    <row r="396" spans="1:16">
      <c r="A396" s="929" t="s">
        <v>4182</v>
      </c>
      <c r="B396" s="930">
        <v>0</v>
      </c>
      <c r="C396" s="931">
        <v>3486</v>
      </c>
      <c r="D396" s="931">
        <v>0</v>
      </c>
      <c r="E396" s="931">
        <v>21</v>
      </c>
      <c r="F396" s="932">
        <v>0</v>
      </c>
      <c r="G396" s="933">
        <v>0</v>
      </c>
      <c r="H396" s="933">
        <v>0</v>
      </c>
      <c r="I396" s="933">
        <v>0</v>
      </c>
      <c r="J396" s="933">
        <v>0</v>
      </c>
      <c r="K396" s="933">
        <v>3345</v>
      </c>
      <c r="L396" s="933">
        <v>120</v>
      </c>
      <c r="M396" s="934">
        <v>27.126575342465799</v>
      </c>
      <c r="N396" s="935">
        <v>1.8255452054794501</v>
      </c>
      <c r="O396" s="935">
        <v>2.1481315068493201</v>
      </c>
      <c r="P396" s="912"/>
    </row>
    <row r="397" spans="1:16">
      <c r="A397" s="929" t="s">
        <v>4184</v>
      </c>
      <c r="B397" s="930">
        <v>0</v>
      </c>
      <c r="C397" s="931">
        <v>0</v>
      </c>
      <c r="D397" s="931">
        <v>0</v>
      </c>
      <c r="E397" s="931">
        <v>0</v>
      </c>
      <c r="F397" s="932">
        <v>0</v>
      </c>
      <c r="G397" s="933">
        <v>0</v>
      </c>
      <c r="H397" s="933">
        <v>0</v>
      </c>
      <c r="I397" s="933">
        <v>0</v>
      </c>
      <c r="J397" s="933">
        <v>0</v>
      </c>
      <c r="K397" s="933">
        <v>0</v>
      </c>
      <c r="L397" s="933">
        <v>0</v>
      </c>
      <c r="M397" s="934">
        <v>0</v>
      </c>
      <c r="N397" s="935">
        <v>0</v>
      </c>
      <c r="O397" s="935">
        <v>0</v>
      </c>
      <c r="P397" s="912"/>
    </row>
    <row r="398" spans="1:16">
      <c r="A398" s="929" t="s">
        <v>4185</v>
      </c>
      <c r="B398" s="930">
        <v>0</v>
      </c>
      <c r="C398" s="931">
        <v>2978</v>
      </c>
      <c r="D398" s="931">
        <v>0</v>
      </c>
      <c r="E398" s="931">
        <v>0</v>
      </c>
      <c r="F398" s="932">
        <v>0</v>
      </c>
      <c r="G398" s="933">
        <v>0</v>
      </c>
      <c r="H398" s="933">
        <v>0</v>
      </c>
      <c r="I398" s="933">
        <v>0</v>
      </c>
      <c r="J398" s="933">
        <v>0</v>
      </c>
      <c r="K398" s="933">
        <v>2875</v>
      </c>
      <c r="L398" s="933">
        <v>103</v>
      </c>
      <c r="M398" s="934">
        <v>17.076712328767101</v>
      </c>
      <c r="N398" s="935">
        <v>1.08383561643836</v>
      </c>
      <c r="O398" s="935">
        <v>1.3106849315068501</v>
      </c>
      <c r="P398" s="912"/>
    </row>
    <row r="399" spans="1:16">
      <c r="A399" s="929" t="s">
        <v>4279</v>
      </c>
      <c r="B399" s="930">
        <v>0</v>
      </c>
      <c r="C399" s="931">
        <v>0</v>
      </c>
      <c r="D399" s="931">
        <v>0</v>
      </c>
      <c r="E399" s="931">
        <v>0</v>
      </c>
      <c r="F399" s="932">
        <v>0</v>
      </c>
      <c r="G399" s="933">
        <v>0</v>
      </c>
      <c r="H399" s="933">
        <v>0</v>
      </c>
      <c r="I399" s="933">
        <v>0</v>
      </c>
      <c r="J399" s="933">
        <v>0</v>
      </c>
      <c r="K399" s="933">
        <v>0</v>
      </c>
      <c r="L399" s="933">
        <v>0</v>
      </c>
      <c r="M399" s="934">
        <v>0</v>
      </c>
      <c r="N399" s="935">
        <v>0</v>
      </c>
      <c r="O399" s="935">
        <v>0</v>
      </c>
      <c r="P399" s="912"/>
    </row>
    <row r="400" spans="1:16">
      <c r="A400" s="929" t="s">
        <v>4186</v>
      </c>
      <c r="B400" s="930">
        <v>0</v>
      </c>
      <c r="C400" s="931">
        <v>2</v>
      </c>
      <c r="D400" s="931">
        <v>0</v>
      </c>
      <c r="E400" s="931">
        <v>0</v>
      </c>
      <c r="F400" s="932">
        <v>0</v>
      </c>
      <c r="G400" s="933">
        <v>0</v>
      </c>
      <c r="H400" s="933">
        <v>0</v>
      </c>
      <c r="I400" s="933">
        <v>0</v>
      </c>
      <c r="J400" s="933">
        <v>2</v>
      </c>
      <c r="K400" s="933">
        <v>0</v>
      </c>
      <c r="L400" s="933">
        <v>0</v>
      </c>
      <c r="M400" s="934">
        <v>0</v>
      </c>
      <c r="N400" s="935">
        <v>0</v>
      </c>
      <c r="O400" s="935">
        <v>0</v>
      </c>
      <c r="P400" s="912"/>
    </row>
    <row r="401" spans="1:16">
      <c r="A401" s="929" t="s">
        <v>4187</v>
      </c>
      <c r="B401" s="930">
        <v>0</v>
      </c>
      <c r="C401" s="931">
        <v>974</v>
      </c>
      <c r="D401" s="931">
        <v>0</v>
      </c>
      <c r="E401" s="931">
        <v>5</v>
      </c>
      <c r="F401" s="932">
        <v>0</v>
      </c>
      <c r="G401" s="933">
        <v>0</v>
      </c>
      <c r="H401" s="933">
        <v>0</v>
      </c>
      <c r="I401" s="933">
        <v>0</v>
      </c>
      <c r="J401" s="933">
        <v>0</v>
      </c>
      <c r="K401" s="933">
        <v>935</v>
      </c>
      <c r="L401" s="933">
        <v>34</v>
      </c>
      <c r="M401" s="934">
        <v>3.8117260273972602</v>
      </c>
      <c r="N401" s="935">
        <v>7.9923287671232898E-2</v>
      </c>
      <c r="O401" s="935">
        <v>0.17214246575342501</v>
      </c>
      <c r="P401" s="912"/>
    </row>
    <row r="402" spans="1:16">
      <c r="A402" s="929" t="s">
        <v>4188</v>
      </c>
      <c r="B402" s="930">
        <v>0</v>
      </c>
      <c r="C402" s="931">
        <v>29</v>
      </c>
      <c r="D402" s="931">
        <v>0</v>
      </c>
      <c r="E402" s="931">
        <v>0</v>
      </c>
      <c r="F402" s="932">
        <v>6</v>
      </c>
      <c r="G402" s="933">
        <v>0</v>
      </c>
      <c r="H402" s="933">
        <v>0</v>
      </c>
      <c r="I402" s="933">
        <v>0</v>
      </c>
      <c r="J402" s="933">
        <v>0</v>
      </c>
      <c r="K402" s="933">
        <v>22</v>
      </c>
      <c r="L402" s="933">
        <v>1</v>
      </c>
      <c r="M402" s="934">
        <v>2.5073972602739698E-2</v>
      </c>
      <c r="N402" s="935">
        <v>1.7358904109589001E-3</v>
      </c>
      <c r="O402" s="935">
        <v>1.01260273972603E-3</v>
      </c>
      <c r="P402" s="912"/>
    </row>
    <row r="403" spans="1:16">
      <c r="A403" s="924"/>
      <c r="B403" s="925"/>
      <c r="C403" s="926"/>
      <c r="D403" s="926"/>
      <c r="E403" s="926"/>
      <c r="F403" s="925"/>
      <c r="G403" s="926"/>
      <c r="H403" s="926"/>
      <c r="I403" s="926"/>
      <c r="J403" s="926"/>
      <c r="K403" s="926"/>
      <c r="L403" s="926"/>
      <c r="M403" s="927"/>
      <c r="N403" s="928"/>
      <c r="O403" s="928"/>
      <c r="P403" s="912"/>
    </row>
    <row r="404" spans="1:16">
      <c r="A404" s="917" t="s">
        <v>4238</v>
      </c>
      <c r="B404" s="918">
        <v>14300</v>
      </c>
      <c r="C404" s="919">
        <v>6</v>
      </c>
      <c r="D404" s="919">
        <v>0</v>
      </c>
      <c r="E404" s="919">
        <v>0</v>
      </c>
      <c r="F404" s="920">
        <v>0</v>
      </c>
      <c r="G404" s="921">
        <v>4370</v>
      </c>
      <c r="H404" s="921">
        <v>0</v>
      </c>
      <c r="I404" s="921">
        <v>143</v>
      </c>
      <c r="J404" s="921">
        <v>0</v>
      </c>
      <c r="K404" s="921">
        <v>9302</v>
      </c>
      <c r="L404" s="921">
        <v>0</v>
      </c>
      <c r="M404" s="922">
        <v>25.898214136986301</v>
      </c>
      <c r="N404" s="923">
        <v>2.32363829041096</v>
      </c>
      <c r="O404" s="923">
        <v>1.7916117698630101</v>
      </c>
      <c r="P404" s="912"/>
    </row>
    <row r="405" spans="1:16">
      <c r="A405" s="929" t="s">
        <v>4190</v>
      </c>
      <c r="B405" s="930">
        <v>14300</v>
      </c>
      <c r="C405" s="931">
        <v>5</v>
      </c>
      <c r="D405" s="931">
        <v>0</v>
      </c>
      <c r="E405" s="931">
        <v>0</v>
      </c>
      <c r="F405" s="932">
        <v>0</v>
      </c>
      <c r="G405" s="933">
        <v>4370</v>
      </c>
      <c r="H405" s="933">
        <v>0</v>
      </c>
      <c r="I405" s="933">
        <v>143</v>
      </c>
      <c r="J405" s="933">
        <v>0</v>
      </c>
      <c r="K405" s="933">
        <v>9301</v>
      </c>
      <c r="L405" s="933">
        <v>491</v>
      </c>
      <c r="M405" s="934">
        <v>25.893984</v>
      </c>
      <c r="N405" s="935">
        <v>2.3233643178082199</v>
      </c>
      <c r="O405" s="935">
        <v>1.7912961534246601</v>
      </c>
      <c r="P405" s="912"/>
    </row>
    <row r="406" spans="1:16">
      <c r="A406" s="929" t="s">
        <v>4191</v>
      </c>
      <c r="B406" s="930">
        <v>0</v>
      </c>
      <c r="C406" s="931">
        <v>0</v>
      </c>
      <c r="D406" s="931">
        <v>0</v>
      </c>
      <c r="E406" s="931">
        <v>0</v>
      </c>
      <c r="F406" s="932">
        <v>0</v>
      </c>
      <c r="G406" s="933">
        <v>0</v>
      </c>
      <c r="H406" s="933">
        <v>0</v>
      </c>
      <c r="I406" s="933">
        <v>0</v>
      </c>
      <c r="J406" s="933">
        <v>0</v>
      </c>
      <c r="K406" s="933">
        <v>0</v>
      </c>
      <c r="L406" s="933">
        <v>0</v>
      </c>
      <c r="M406" s="934">
        <v>0</v>
      </c>
      <c r="N406" s="935">
        <v>0</v>
      </c>
      <c r="O406" s="935">
        <v>0</v>
      </c>
      <c r="P406" s="912"/>
    </row>
    <row r="407" spans="1:16">
      <c r="A407" s="929" t="s">
        <v>4192</v>
      </c>
      <c r="B407" s="930">
        <v>0</v>
      </c>
      <c r="C407" s="931">
        <v>0</v>
      </c>
      <c r="D407" s="931">
        <v>0</v>
      </c>
      <c r="E407" s="931">
        <v>0</v>
      </c>
      <c r="F407" s="932">
        <v>0</v>
      </c>
      <c r="G407" s="933">
        <v>0</v>
      </c>
      <c r="H407" s="933">
        <v>0</v>
      </c>
      <c r="I407" s="933">
        <v>0</v>
      </c>
      <c r="J407" s="933">
        <v>0</v>
      </c>
      <c r="K407" s="933">
        <v>0</v>
      </c>
      <c r="L407" s="933">
        <v>0</v>
      </c>
      <c r="M407" s="934">
        <v>0</v>
      </c>
      <c r="N407" s="935">
        <v>0</v>
      </c>
      <c r="O407" s="935">
        <v>0</v>
      </c>
      <c r="P407" s="912"/>
    </row>
    <row r="408" spans="1:16">
      <c r="A408" s="929" t="s">
        <v>4193</v>
      </c>
      <c r="B408" s="930">
        <v>0</v>
      </c>
      <c r="C408" s="931">
        <v>1</v>
      </c>
      <c r="D408" s="931">
        <v>0</v>
      </c>
      <c r="E408" s="931">
        <v>0</v>
      </c>
      <c r="F408" s="932">
        <v>0</v>
      </c>
      <c r="G408" s="933">
        <v>0</v>
      </c>
      <c r="H408" s="933">
        <v>0</v>
      </c>
      <c r="I408" s="933">
        <v>0</v>
      </c>
      <c r="J408" s="933">
        <v>0</v>
      </c>
      <c r="K408" s="933">
        <v>1</v>
      </c>
      <c r="L408" s="933">
        <v>0</v>
      </c>
      <c r="M408" s="934">
        <v>4.2301369863013702E-3</v>
      </c>
      <c r="N408" s="935">
        <v>2.7397260273972601E-4</v>
      </c>
      <c r="O408" s="935">
        <v>3.1561643835616398E-4</v>
      </c>
      <c r="P408" s="912"/>
    </row>
    <row r="409" spans="1:16">
      <c r="A409" s="929" t="s">
        <v>4194</v>
      </c>
      <c r="B409" s="930">
        <v>0</v>
      </c>
      <c r="C409" s="931">
        <v>0</v>
      </c>
      <c r="D409" s="931">
        <v>0</v>
      </c>
      <c r="E409" s="931">
        <v>0</v>
      </c>
      <c r="F409" s="932">
        <v>0</v>
      </c>
      <c r="G409" s="933">
        <v>0</v>
      </c>
      <c r="H409" s="933">
        <v>0</v>
      </c>
      <c r="I409" s="933">
        <v>0</v>
      </c>
      <c r="J409" s="933">
        <v>0</v>
      </c>
      <c r="K409" s="933">
        <v>0</v>
      </c>
      <c r="L409" s="933">
        <v>0</v>
      </c>
      <c r="M409" s="934">
        <v>0</v>
      </c>
      <c r="N409" s="935">
        <v>0</v>
      </c>
      <c r="O409" s="935">
        <v>0</v>
      </c>
      <c r="P409" s="912"/>
    </row>
    <row r="411" spans="1:16">
      <c r="A411" s="136" t="s">
        <v>18</v>
      </c>
    </row>
    <row r="412" spans="1:16">
      <c r="A412" s="17" t="s">
        <v>4286</v>
      </c>
    </row>
  </sheetData>
  <mergeCells count="4">
    <mergeCell ref="B3:E3"/>
    <mergeCell ref="F3:L3"/>
    <mergeCell ref="M3:O3"/>
    <mergeCell ref="B5:L5"/>
  </mergeCells>
  <hyperlinks>
    <hyperlink ref="R3" location="Content!A1" display="Back to content page" xr:uid="{52BFF6D1-D152-40EF-A076-CD2527255095}"/>
  </hyperlinks>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AB45"/>
  <sheetViews>
    <sheetView topLeftCell="A26" zoomScale="86" zoomScaleNormal="86" workbookViewId="0">
      <selection activeCell="C29" sqref="C29:Z43"/>
    </sheetView>
  </sheetViews>
  <sheetFormatPr defaultColWidth="9.26953125" defaultRowHeight="18" customHeight="1"/>
  <cols>
    <col min="1" max="1" width="36.54296875" style="17" customWidth="1"/>
    <col min="2" max="26" width="11.7265625" style="17" customWidth="1"/>
    <col min="27" max="27" width="9.7265625" style="17" customWidth="1"/>
    <col min="28" max="28" width="15.26953125" style="17" customWidth="1"/>
    <col min="29" max="16384" width="9.26953125" style="17"/>
  </cols>
  <sheetData>
    <row r="1" spans="1:28" ht="18" customHeight="1">
      <c r="A1" s="44" t="s">
        <v>3123</v>
      </c>
      <c r="B1" s="43"/>
      <c r="C1" s="43"/>
      <c r="D1" s="43"/>
      <c r="E1" s="43"/>
      <c r="F1" s="43"/>
      <c r="G1" s="43"/>
      <c r="H1" s="43"/>
      <c r="I1" s="43"/>
      <c r="J1" s="43"/>
      <c r="K1" s="43"/>
      <c r="L1" s="43"/>
      <c r="M1" s="43"/>
      <c r="N1" s="43"/>
    </row>
    <row r="2" spans="1:28" ht="18" customHeight="1">
      <c r="A2" s="44"/>
      <c r="B2" s="43"/>
      <c r="C2" s="43"/>
      <c r="D2" s="43"/>
      <c r="E2" s="43"/>
      <c r="F2" s="43"/>
      <c r="G2" s="43"/>
      <c r="H2" s="43"/>
      <c r="I2" s="43"/>
      <c r="J2" s="43"/>
      <c r="K2" s="43"/>
      <c r="L2" s="43"/>
      <c r="M2" s="43"/>
      <c r="N2" s="43"/>
    </row>
    <row r="3" spans="1:28" ht="18" customHeight="1">
      <c r="A3" s="368"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Z3" s="217">
        <v>2024</v>
      </c>
      <c r="AB3" s="1" t="s">
        <v>528</v>
      </c>
    </row>
    <row r="4" spans="1:28" ht="18" customHeight="1">
      <c r="A4" s="244" t="s">
        <v>423</v>
      </c>
      <c r="B4" s="280">
        <v>193.96440600001</v>
      </c>
      <c r="C4" s="280">
        <v>196.26032145800025</v>
      </c>
      <c r="D4" s="280">
        <v>209.8715293834999</v>
      </c>
      <c r="E4" s="280">
        <v>250.11138301391799</v>
      </c>
      <c r="F4" s="280">
        <v>249.21553489477037</v>
      </c>
      <c r="G4" s="280">
        <v>282.06879465484616</v>
      </c>
      <c r="H4" s="280">
        <v>304.77635577983818</v>
      </c>
      <c r="I4" s="280">
        <v>281.74736319156813</v>
      </c>
      <c r="J4" s="280">
        <v>342.7195739460027</v>
      </c>
      <c r="K4" s="280">
        <v>337.6580693916701</v>
      </c>
      <c r="L4" s="280">
        <v>335.89518361187015</v>
      </c>
      <c r="M4" s="280">
        <v>396.86700860322867</v>
      </c>
      <c r="N4" s="280">
        <v>413.12730633141211</v>
      </c>
      <c r="O4" s="280">
        <v>504.30132401843639</v>
      </c>
      <c r="P4" s="280">
        <v>459.7462837692882</v>
      </c>
      <c r="Q4" s="280">
        <v>352.59539214009192</v>
      </c>
      <c r="R4" s="280">
        <v>413.8251352530981</v>
      </c>
      <c r="S4" s="280">
        <v>489.4565877679691</v>
      </c>
      <c r="T4" s="280">
        <v>674.48267094303742</v>
      </c>
      <c r="U4" s="280">
        <v>462.58436119360329</v>
      </c>
      <c r="V4" s="280">
        <v>399.53610218048857</v>
      </c>
      <c r="W4" s="280">
        <v>422.49115878172347</v>
      </c>
      <c r="X4" s="280">
        <v>495.90990584308315</v>
      </c>
      <c r="Y4" s="280">
        <v>501.41377670272402</v>
      </c>
      <c r="Z4" s="280">
        <v>556.96480981275624</v>
      </c>
    </row>
    <row r="5" spans="1:28" ht="18" customHeight="1">
      <c r="A5" s="244" t="s">
        <v>424</v>
      </c>
      <c r="B5" s="280">
        <v>266.13436799959015</v>
      </c>
      <c r="C5" s="280">
        <v>473.85094686463765</v>
      </c>
      <c r="D5" s="280">
        <v>418.14738450102953</v>
      </c>
      <c r="E5" s="280">
        <v>412.98543721675202</v>
      </c>
      <c r="F5" s="280">
        <v>496.68770527272721</v>
      </c>
      <c r="G5" s="280">
        <v>674.94581818181825</v>
      </c>
      <c r="H5" s="280">
        <v>752.00440198852414</v>
      </c>
      <c r="I5" s="280">
        <v>854.20431778187344</v>
      </c>
      <c r="J5" s="280">
        <v>887.98234485200953</v>
      </c>
      <c r="K5" s="280">
        <v>782.93332066843436</v>
      </c>
      <c r="L5" s="280">
        <v>990.24551429113365</v>
      </c>
      <c r="M5" s="280">
        <v>1006.14474241468</v>
      </c>
      <c r="N5" s="280">
        <v>1019.8936496350366</v>
      </c>
      <c r="O5" s="280">
        <v>1078.117634374715</v>
      </c>
      <c r="P5" s="280">
        <v>1145.1627498490516</v>
      </c>
      <c r="Q5" s="280">
        <v>973.86311045830166</v>
      </c>
      <c r="R5" s="280">
        <v>1040.0873925480371</v>
      </c>
      <c r="S5" s="280">
        <v>1303.4812351499477</v>
      </c>
      <c r="T5" s="280">
        <v>1270.9447038262483</v>
      </c>
      <c r="U5" s="280">
        <v>1166.5299813040126</v>
      </c>
      <c r="V5" s="280">
        <v>982.24499274256152</v>
      </c>
      <c r="W5" s="280">
        <v>1121.9545252771834</v>
      </c>
      <c r="X5" s="280">
        <v>1363.203275550439</v>
      </c>
      <c r="Y5" s="280">
        <v>1450.0998750359704</v>
      </c>
      <c r="Z5" s="280">
        <v>1447.4139969856737</v>
      </c>
      <c r="AB5" s="13"/>
    </row>
    <row r="6" spans="1:28" ht="18" customHeight="1">
      <c r="A6" s="244" t="s">
        <v>425</v>
      </c>
      <c r="B6" s="280">
        <v>6.029955000030002</v>
      </c>
      <c r="C6" s="280">
        <v>5.5153643154945886</v>
      </c>
      <c r="D6" s="280">
        <v>3.2740054544552755</v>
      </c>
      <c r="E6" s="280">
        <v>0.92439834559052514</v>
      </c>
      <c r="F6" s="280">
        <v>1.1248572727272728</v>
      </c>
      <c r="G6" s="280">
        <v>2.8410032727272725</v>
      </c>
      <c r="H6" s="280">
        <v>0.65284266444412009</v>
      </c>
      <c r="I6" s="280">
        <v>1.4119159452056553</v>
      </c>
      <c r="J6" s="280">
        <v>1.9607645872746602</v>
      </c>
      <c r="K6" s="280">
        <v>4.3050793574655879</v>
      </c>
      <c r="L6" s="280">
        <v>1.8017271056046744</v>
      </c>
      <c r="M6" s="280">
        <v>0.68176559942323989</v>
      </c>
      <c r="N6" s="280">
        <v>3.6717366584671538</v>
      </c>
      <c r="O6" s="280">
        <v>4.1407322438928249</v>
      </c>
      <c r="P6" s="280">
        <v>2.3730478090465552</v>
      </c>
      <c r="Q6" s="280">
        <v>1.1797094200000002</v>
      </c>
      <c r="R6" s="280">
        <v>0.59435257171600386</v>
      </c>
      <c r="S6" s="280">
        <v>0.86309392369633875</v>
      </c>
      <c r="T6" s="280">
        <v>0.80402764870790355</v>
      </c>
      <c r="U6" s="280">
        <v>1.2275099690027433</v>
      </c>
      <c r="V6" s="280">
        <v>1.385230898423758</v>
      </c>
      <c r="W6" s="280">
        <v>0.93998125484487527</v>
      </c>
      <c r="X6" s="280">
        <v>1.1050353289847052</v>
      </c>
      <c r="Y6" s="280">
        <v>0.7171071882556872</v>
      </c>
      <c r="Z6" s="280">
        <v>1.347455671401437</v>
      </c>
      <c r="AB6" s="243"/>
    </row>
    <row r="7" spans="1:28" ht="18" customHeight="1">
      <c r="A7" s="244" t="s">
        <v>426</v>
      </c>
      <c r="B7" s="280">
        <v>45.936429999570024</v>
      </c>
      <c r="C7" s="280">
        <v>32.580182016999998</v>
      </c>
      <c r="D7" s="280">
        <v>51.265089996999997</v>
      </c>
      <c r="E7" s="280">
        <v>44.011864970000005</v>
      </c>
      <c r="F7" s="280">
        <v>53.911827000000002</v>
      </c>
      <c r="G7" s="280">
        <v>47.346097</v>
      </c>
      <c r="H7" s="280">
        <v>57.786039410000008</v>
      </c>
      <c r="I7" s="280">
        <v>62.639824020000006</v>
      </c>
      <c r="J7" s="280">
        <v>78.955428600000019</v>
      </c>
      <c r="K7" s="280">
        <v>91.908005329999995</v>
      </c>
      <c r="L7" s="280">
        <v>88.666374630000007</v>
      </c>
      <c r="M7" s="280">
        <v>94.051132549999991</v>
      </c>
      <c r="N7" s="280">
        <v>74.547563090000011</v>
      </c>
      <c r="O7" s="280">
        <v>64.813268500000007</v>
      </c>
      <c r="P7" s="280">
        <v>69.159322709999998</v>
      </c>
      <c r="Q7" s="280">
        <v>120.95069943</v>
      </c>
      <c r="R7" s="280">
        <v>104.75077574999999</v>
      </c>
      <c r="S7" s="280">
        <v>91.770879519999994</v>
      </c>
      <c r="T7" s="280">
        <v>98.025189659999995</v>
      </c>
      <c r="U7" s="280">
        <v>92.919389490000015</v>
      </c>
      <c r="V7" s="280">
        <v>98.611969034622845</v>
      </c>
      <c r="W7" s="280">
        <v>139.03693199638664</v>
      </c>
      <c r="X7" s="280">
        <v>163.89293668892356</v>
      </c>
      <c r="Y7" s="280">
        <v>144.01289139720515</v>
      </c>
      <c r="Z7" s="280">
        <v>160.39624356401541</v>
      </c>
      <c r="AB7" s="13"/>
    </row>
    <row r="8" spans="1:28" ht="18" customHeight="1">
      <c r="A8" s="244" t="s">
        <v>427</v>
      </c>
      <c r="B8" s="280">
        <f>B4-B6</f>
        <v>187.93445099997999</v>
      </c>
      <c r="C8" s="280">
        <f>C4-C6</f>
        <v>190.74495714250565</v>
      </c>
      <c r="D8" s="280">
        <f t="shared" ref="D8:Z8" si="0">D4-D6</f>
        <v>206.59752392904463</v>
      </c>
      <c r="E8" s="280">
        <f t="shared" si="0"/>
        <v>249.18698466832745</v>
      </c>
      <c r="F8" s="280">
        <f t="shared" si="0"/>
        <v>248.0906776220431</v>
      </c>
      <c r="G8" s="280">
        <f t="shared" si="0"/>
        <v>279.22779138211888</v>
      </c>
      <c r="H8" s="280">
        <f t="shared" si="0"/>
        <v>304.12351311539408</v>
      </c>
      <c r="I8" s="280">
        <f t="shared" si="0"/>
        <v>280.33544724636249</v>
      </c>
      <c r="J8" s="280">
        <f t="shared" si="0"/>
        <v>340.75880935872806</v>
      </c>
      <c r="K8" s="280">
        <f t="shared" si="0"/>
        <v>333.35299003420448</v>
      </c>
      <c r="L8" s="280">
        <f t="shared" si="0"/>
        <v>334.09345650626545</v>
      </c>
      <c r="M8" s="280">
        <f t="shared" si="0"/>
        <v>396.18524300380545</v>
      </c>
      <c r="N8" s="280">
        <f t="shared" si="0"/>
        <v>409.45556967294499</v>
      </c>
      <c r="O8" s="280">
        <f t="shared" si="0"/>
        <v>500.16059177454355</v>
      </c>
      <c r="P8" s="280">
        <f t="shared" si="0"/>
        <v>457.37323596024163</v>
      </c>
      <c r="Q8" s="280">
        <f t="shared" si="0"/>
        <v>351.41568272009192</v>
      </c>
      <c r="R8" s="280">
        <f t="shared" si="0"/>
        <v>413.2307826813821</v>
      </c>
      <c r="S8" s="280">
        <f t="shared" si="0"/>
        <v>488.59349384427276</v>
      </c>
      <c r="T8" s="280">
        <f t="shared" si="0"/>
        <v>673.6786432943295</v>
      </c>
      <c r="U8" s="280">
        <f t="shared" si="0"/>
        <v>461.35685122460052</v>
      </c>
      <c r="V8" s="280">
        <f t="shared" si="0"/>
        <v>398.15087128206483</v>
      </c>
      <c r="W8" s="280">
        <f t="shared" si="0"/>
        <v>421.55117752687858</v>
      </c>
      <c r="X8" s="280">
        <f t="shared" si="0"/>
        <v>494.80487051409847</v>
      </c>
      <c r="Y8" s="280">
        <f t="shared" si="0"/>
        <v>500.69666951446834</v>
      </c>
      <c r="Z8" s="280">
        <f t="shared" si="0"/>
        <v>555.61735414135478</v>
      </c>
    </row>
    <row r="9" spans="1:28" ht="18" customHeight="1">
      <c r="A9" s="244" t="s">
        <v>428</v>
      </c>
      <c r="B9" s="280">
        <f>B5-B7</f>
        <v>220.19793800002014</v>
      </c>
      <c r="C9" s="280">
        <f t="shared" ref="C9:Z9" si="1">C5-C7</f>
        <v>441.27076484763768</v>
      </c>
      <c r="D9" s="280">
        <f t="shared" si="1"/>
        <v>366.88229450402952</v>
      </c>
      <c r="E9" s="280">
        <f t="shared" si="1"/>
        <v>368.97357224675204</v>
      </c>
      <c r="F9" s="280">
        <f t="shared" si="1"/>
        <v>442.7758782727272</v>
      </c>
      <c r="G9" s="280">
        <f t="shared" si="1"/>
        <v>627.59972118181827</v>
      </c>
      <c r="H9" s="280">
        <f t="shared" si="1"/>
        <v>694.21836257852408</v>
      </c>
      <c r="I9" s="280">
        <f t="shared" si="1"/>
        <v>791.56449376187345</v>
      </c>
      <c r="J9" s="280">
        <f t="shared" si="1"/>
        <v>809.02691625200953</v>
      </c>
      <c r="K9" s="280">
        <f t="shared" si="1"/>
        <v>691.02531533843432</v>
      </c>
      <c r="L9" s="280">
        <f t="shared" si="1"/>
        <v>901.57913966113369</v>
      </c>
      <c r="M9" s="280">
        <f t="shared" si="1"/>
        <v>912.09360986467993</v>
      </c>
      <c r="N9" s="280">
        <f t="shared" si="1"/>
        <v>945.34608654503654</v>
      </c>
      <c r="O9" s="280">
        <f t="shared" si="1"/>
        <v>1013.3043658747149</v>
      </c>
      <c r="P9" s="280">
        <f t="shared" si="1"/>
        <v>1076.0034271390516</v>
      </c>
      <c r="Q9" s="280">
        <f t="shared" si="1"/>
        <v>852.91241102830168</v>
      </c>
      <c r="R9" s="280">
        <f t="shared" si="1"/>
        <v>935.33661679803708</v>
      </c>
      <c r="S9" s="280">
        <f t="shared" si="1"/>
        <v>1211.7103556299476</v>
      </c>
      <c r="T9" s="280">
        <f t="shared" si="1"/>
        <v>1172.9195141662483</v>
      </c>
      <c r="U9" s="280">
        <f t="shared" si="1"/>
        <v>1073.6105918140127</v>
      </c>
      <c r="V9" s="280">
        <f t="shared" si="1"/>
        <v>883.63302370793872</v>
      </c>
      <c r="W9" s="280">
        <f t="shared" si="1"/>
        <v>982.91759328079672</v>
      </c>
      <c r="X9" s="280">
        <f t="shared" si="1"/>
        <v>1199.3103388615154</v>
      </c>
      <c r="Y9" s="280">
        <f t="shared" si="1"/>
        <v>1306.0869836387653</v>
      </c>
      <c r="Z9" s="280">
        <f t="shared" si="1"/>
        <v>1287.0177534216584</v>
      </c>
    </row>
    <row r="10" spans="1:28" ht="18" customHeight="1">
      <c r="A10" s="244"/>
      <c r="B10" s="305"/>
      <c r="C10" s="305"/>
      <c r="D10" s="305"/>
      <c r="E10" s="305"/>
      <c r="F10" s="305"/>
      <c r="G10" s="305"/>
      <c r="H10" s="305"/>
      <c r="I10" s="305"/>
      <c r="J10" s="305"/>
      <c r="K10" s="305"/>
      <c r="L10" s="305"/>
      <c r="M10" s="305"/>
      <c r="N10" s="305"/>
      <c r="O10" s="305"/>
      <c r="P10" s="305"/>
      <c r="Q10" s="305"/>
      <c r="R10" s="305"/>
      <c r="S10" s="305"/>
      <c r="T10" s="305"/>
      <c r="U10" s="305"/>
      <c r="V10" s="305"/>
      <c r="W10" s="285"/>
      <c r="X10" s="285"/>
      <c r="Y10" s="285"/>
      <c r="Z10" s="285"/>
    </row>
    <row r="11" spans="1:28" ht="18" customHeight="1">
      <c r="A11" s="245" t="s">
        <v>429</v>
      </c>
      <c r="B11" s="523"/>
      <c r="C11" s="523">
        <v>5.5153643154945886</v>
      </c>
      <c r="D11" s="523">
        <v>3.2740054544552755</v>
      </c>
      <c r="E11" s="523">
        <v>0.92439834559052514</v>
      </c>
      <c r="F11" s="523">
        <v>1.1248572727272728</v>
      </c>
      <c r="G11" s="523">
        <v>2.8410032727272725</v>
      </c>
      <c r="H11" s="523">
        <v>0.65284266444412009</v>
      </c>
      <c r="I11" s="523">
        <v>1.4119159452056553</v>
      </c>
      <c r="J11" s="523">
        <v>1.9607645872746602</v>
      </c>
      <c r="K11" s="523">
        <v>4.3050793574655879</v>
      </c>
      <c r="L11" s="523">
        <v>1.8017271056046744</v>
      </c>
      <c r="M11" s="523">
        <v>0.68176559942323989</v>
      </c>
      <c r="N11" s="523">
        <v>3.6717366584671538</v>
      </c>
      <c r="O11" s="523">
        <v>4.1407322438928249</v>
      </c>
      <c r="P11" s="523">
        <v>2.3730478090465552</v>
      </c>
      <c r="Q11" s="523">
        <v>1.1797094200000002</v>
      </c>
      <c r="R11" s="523">
        <v>0.59435257171600386</v>
      </c>
      <c r="S11" s="523">
        <v>0.86309392369633875</v>
      </c>
      <c r="T11" s="523">
        <v>0.80402764870790355</v>
      </c>
      <c r="U11" s="523">
        <v>1.2275099690027433</v>
      </c>
      <c r="V11" s="523">
        <v>1.385230898423758</v>
      </c>
      <c r="W11" s="523">
        <v>0.93998125484487527</v>
      </c>
      <c r="X11" s="523">
        <v>1.1050353289847052</v>
      </c>
      <c r="Y11" s="523">
        <v>0.7171071882556872</v>
      </c>
      <c r="Z11" s="523">
        <v>1.347455671401437</v>
      </c>
    </row>
    <row r="12" spans="1:28" ht="18" customHeight="1">
      <c r="A12" s="246" t="s">
        <v>13</v>
      </c>
      <c r="B12" s="972"/>
      <c r="C12" s="972">
        <v>0</v>
      </c>
      <c r="D12" s="972">
        <v>0</v>
      </c>
      <c r="E12" s="972">
        <v>0</v>
      </c>
      <c r="F12" s="972">
        <v>0</v>
      </c>
      <c r="G12" s="972">
        <v>4.4027272727272726E-3</v>
      </c>
      <c r="H12" s="972">
        <v>0</v>
      </c>
      <c r="I12" s="972">
        <v>0</v>
      </c>
      <c r="J12" s="972">
        <v>0</v>
      </c>
      <c r="K12" s="972">
        <v>0</v>
      </c>
      <c r="L12" s="972">
        <v>0</v>
      </c>
      <c r="M12" s="972">
        <v>0</v>
      </c>
      <c r="N12" s="972">
        <v>0</v>
      </c>
      <c r="O12" s="972">
        <v>0</v>
      </c>
      <c r="P12" s="972">
        <v>0</v>
      </c>
      <c r="Q12" s="972">
        <v>0</v>
      </c>
      <c r="R12" s="972">
        <v>0</v>
      </c>
      <c r="S12" s="972">
        <v>0</v>
      </c>
      <c r="T12" s="972">
        <v>0</v>
      </c>
      <c r="U12" s="972">
        <v>0</v>
      </c>
      <c r="V12" s="972">
        <v>0</v>
      </c>
      <c r="W12" s="972">
        <v>0</v>
      </c>
      <c r="X12" s="972">
        <v>0</v>
      </c>
      <c r="Y12" s="972">
        <v>0</v>
      </c>
      <c r="Z12" s="972">
        <v>0</v>
      </c>
    </row>
    <row r="13" spans="1:28" ht="18" customHeight="1">
      <c r="A13" s="246" t="s">
        <v>12</v>
      </c>
      <c r="B13" s="972"/>
      <c r="C13" s="972">
        <v>0</v>
      </c>
      <c r="D13" s="972">
        <v>0</v>
      </c>
      <c r="E13" s="972">
        <v>0</v>
      </c>
      <c r="F13" s="972">
        <v>0</v>
      </c>
      <c r="G13" s="972">
        <v>0</v>
      </c>
      <c r="H13" s="972">
        <v>0</v>
      </c>
      <c r="I13" s="972">
        <v>0</v>
      </c>
      <c r="J13" s="972">
        <v>0</v>
      </c>
      <c r="K13" s="972">
        <v>0</v>
      </c>
      <c r="L13" s="972">
        <v>0</v>
      </c>
      <c r="M13" s="972">
        <v>0</v>
      </c>
      <c r="N13" s="972">
        <v>0</v>
      </c>
      <c r="O13" s="972">
        <v>0</v>
      </c>
      <c r="P13" s="972">
        <v>0</v>
      </c>
      <c r="Q13" s="972">
        <v>0</v>
      </c>
      <c r="R13" s="972">
        <v>0</v>
      </c>
      <c r="S13" s="972">
        <v>0</v>
      </c>
      <c r="T13" s="972">
        <v>0</v>
      </c>
      <c r="U13" s="972">
        <v>0</v>
      </c>
      <c r="V13" s="972">
        <v>0</v>
      </c>
      <c r="W13" s="972">
        <v>0</v>
      </c>
      <c r="X13" s="972">
        <v>0</v>
      </c>
      <c r="Y13" s="972">
        <v>0</v>
      </c>
      <c r="Z13" s="972">
        <v>0</v>
      </c>
    </row>
    <row r="14" spans="1:28" ht="18" customHeight="1">
      <c r="A14" s="246" t="s">
        <v>483</v>
      </c>
      <c r="B14" s="972"/>
      <c r="C14" s="972"/>
      <c r="D14" s="972"/>
      <c r="E14" s="972"/>
      <c r="F14" s="972"/>
      <c r="G14" s="972"/>
      <c r="H14" s="972"/>
      <c r="I14" s="972"/>
      <c r="J14" s="972"/>
      <c r="K14" s="972"/>
      <c r="L14" s="972"/>
      <c r="M14" s="972"/>
      <c r="N14" s="972"/>
      <c r="O14" s="972"/>
      <c r="P14" s="972"/>
      <c r="Q14" s="972"/>
      <c r="R14" s="972"/>
      <c r="S14" s="972"/>
      <c r="T14" s="972"/>
      <c r="U14" s="972"/>
      <c r="V14" s="972"/>
      <c r="W14" s="972"/>
      <c r="X14" s="972"/>
      <c r="Y14" s="972"/>
      <c r="Z14" s="972"/>
    </row>
    <row r="15" spans="1:28" ht="18" customHeight="1">
      <c r="A15" s="246" t="s">
        <v>430</v>
      </c>
      <c r="B15" s="972"/>
      <c r="C15" s="972">
        <v>0</v>
      </c>
      <c r="D15" s="972">
        <v>0</v>
      </c>
      <c r="E15" s="972">
        <v>0</v>
      </c>
      <c r="F15" s="972">
        <v>0</v>
      </c>
      <c r="G15" s="972">
        <v>0</v>
      </c>
      <c r="H15" s="972">
        <v>0</v>
      </c>
      <c r="I15" s="972">
        <v>0</v>
      </c>
      <c r="J15" s="972">
        <v>0</v>
      </c>
      <c r="K15" s="972">
        <v>0</v>
      </c>
      <c r="L15" s="972">
        <v>0</v>
      </c>
      <c r="M15" s="972">
        <v>0</v>
      </c>
      <c r="N15" s="972">
        <v>0</v>
      </c>
      <c r="O15" s="972">
        <v>0</v>
      </c>
      <c r="P15" s="972">
        <v>0</v>
      </c>
      <c r="Q15" s="972">
        <v>0</v>
      </c>
      <c r="R15" s="972">
        <v>0</v>
      </c>
      <c r="S15" s="972">
        <v>0</v>
      </c>
      <c r="T15" s="972">
        <v>0</v>
      </c>
      <c r="U15" s="972">
        <v>0</v>
      </c>
      <c r="V15" s="972">
        <v>0</v>
      </c>
      <c r="W15" s="972">
        <v>0</v>
      </c>
      <c r="X15" s="972">
        <v>0</v>
      </c>
      <c r="Y15" s="972">
        <v>0</v>
      </c>
      <c r="Z15" s="972">
        <v>0</v>
      </c>
    </row>
    <row r="16" spans="1:28" ht="18" customHeight="1">
      <c r="A16" s="246" t="s">
        <v>482</v>
      </c>
      <c r="B16" s="972"/>
      <c r="C16" s="972">
        <v>0</v>
      </c>
      <c r="D16" s="972">
        <v>0</v>
      </c>
      <c r="E16" s="972">
        <v>0</v>
      </c>
      <c r="F16" s="972">
        <v>0</v>
      </c>
      <c r="G16" s="972">
        <v>0</v>
      </c>
      <c r="H16" s="972">
        <v>0</v>
      </c>
      <c r="I16" s="972">
        <v>0</v>
      </c>
      <c r="J16" s="972">
        <v>0.21429171269346811</v>
      </c>
      <c r="K16" s="972">
        <v>0.11547037136851442</v>
      </c>
      <c r="L16" s="972">
        <v>0.20384301161828211</v>
      </c>
      <c r="M16" s="972">
        <v>0</v>
      </c>
      <c r="N16" s="972">
        <v>0</v>
      </c>
      <c r="O16" s="972">
        <v>0</v>
      </c>
      <c r="P16" s="972">
        <v>0</v>
      </c>
      <c r="Q16" s="972">
        <v>0</v>
      </c>
      <c r="R16" s="972">
        <v>0</v>
      </c>
      <c r="S16" s="972">
        <v>0</v>
      </c>
      <c r="T16" s="972">
        <v>0</v>
      </c>
      <c r="U16" s="972">
        <v>1.3045213239747745E-5</v>
      </c>
      <c r="V16" s="972">
        <v>0</v>
      </c>
      <c r="W16" s="972">
        <v>0</v>
      </c>
      <c r="X16" s="972">
        <v>1.4132714903276886E-3</v>
      </c>
      <c r="Y16" s="972">
        <v>0</v>
      </c>
      <c r="Z16" s="972">
        <v>0</v>
      </c>
    </row>
    <row r="17" spans="1:26" ht="18" customHeight="1">
      <c r="A17" s="246" t="s">
        <v>11</v>
      </c>
      <c r="B17" s="972"/>
      <c r="C17" s="972">
        <v>0</v>
      </c>
      <c r="D17" s="972">
        <v>0</v>
      </c>
      <c r="E17" s="972">
        <v>0</v>
      </c>
      <c r="F17" s="972">
        <v>0</v>
      </c>
      <c r="G17" s="972">
        <v>0</v>
      </c>
      <c r="H17" s="972">
        <v>0</v>
      </c>
      <c r="I17" s="972">
        <v>0</v>
      </c>
      <c r="J17" s="972">
        <v>0</v>
      </c>
      <c r="K17" s="972">
        <v>0</v>
      </c>
      <c r="L17" s="972">
        <v>0</v>
      </c>
      <c r="M17" s="972">
        <v>0</v>
      </c>
      <c r="N17" s="972">
        <v>0</v>
      </c>
      <c r="O17" s="972">
        <v>0</v>
      </c>
      <c r="P17" s="972">
        <v>0</v>
      </c>
      <c r="Q17" s="972">
        <v>0</v>
      </c>
      <c r="R17" s="972">
        <v>0</v>
      </c>
      <c r="S17" s="972">
        <v>0</v>
      </c>
      <c r="T17" s="972">
        <v>0</v>
      </c>
      <c r="U17" s="972">
        <v>0</v>
      </c>
      <c r="V17" s="972">
        <v>0</v>
      </c>
      <c r="W17" s="972">
        <v>0.1173500411259638</v>
      </c>
      <c r="X17" s="972">
        <v>0</v>
      </c>
      <c r="Y17" s="972">
        <v>0</v>
      </c>
      <c r="Z17" s="972">
        <v>0</v>
      </c>
    </row>
    <row r="18" spans="1:26" ht="18" customHeight="1">
      <c r="A18" s="246" t="s">
        <v>10</v>
      </c>
      <c r="B18" s="972"/>
      <c r="C18" s="972">
        <v>3.5133379329005661</v>
      </c>
      <c r="D18" s="972">
        <v>2.616437168983281</v>
      </c>
      <c r="E18" s="972">
        <v>0.14305730227542063</v>
      </c>
      <c r="F18" s="972">
        <v>0.12689581818181817</v>
      </c>
      <c r="G18" s="972">
        <v>1.0885183636363638</v>
      </c>
      <c r="H18" s="972">
        <v>-7.5459331086566994E-3</v>
      </c>
      <c r="I18" s="972">
        <v>0.51422285637546117</v>
      </c>
      <c r="J18" s="972">
        <v>0.76380069805125461</v>
      </c>
      <c r="K18" s="972">
        <v>2.1931240108239223</v>
      </c>
      <c r="L18" s="972">
        <v>0.62506884219558889</v>
      </c>
      <c r="M18" s="972">
        <v>7.1570961854426685E-2</v>
      </c>
      <c r="N18" s="972">
        <v>2.9456475365693433</v>
      </c>
      <c r="O18" s="972">
        <v>3.3401900989516253</v>
      </c>
      <c r="P18" s="972">
        <v>2.2126674025444024</v>
      </c>
      <c r="Q18" s="972">
        <v>0.74088953291512927</v>
      </c>
      <c r="R18" s="972">
        <v>2.0658590529958932E-2</v>
      </c>
      <c r="S18" s="972">
        <v>0</v>
      </c>
      <c r="T18" s="972">
        <v>0</v>
      </c>
      <c r="U18" s="972">
        <v>9.6187827698008335E-2</v>
      </c>
      <c r="V18" s="972">
        <v>8.6679713121730367E-2</v>
      </c>
      <c r="W18" s="972">
        <v>5.4134940500494104E-3</v>
      </c>
      <c r="X18" s="972">
        <v>2.6077413523720111E-3</v>
      </c>
      <c r="Y18" s="972">
        <v>5.6724666338533528E-2</v>
      </c>
      <c r="Z18" s="972">
        <v>2.1589024692377575E-3</v>
      </c>
    </row>
    <row r="19" spans="1:26" ht="18" customHeight="1">
      <c r="A19" s="246" t="s">
        <v>9</v>
      </c>
      <c r="B19" s="972"/>
      <c r="C19" s="972">
        <v>0</v>
      </c>
      <c r="D19" s="972">
        <v>0</v>
      </c>
      <c r="E19" s="972">
        <v>0</v>
      </c>
      <c r="F19" s="972">
        <v>0</v>
      </c>
      <c r="G19" s="972">
        <v>0</v>
      </c>
      <c r="H19" s="972">
        <v>0</v>
      </c>
      <c r="I19" s="972">
        <v>0</v>
      </c>
      <c r="J19" s="972">
        <v>0</v>
      </c>
      <c r="K19" s="972">
        <v>0</v>
      </c>
      <c r="L19" s="972">
        <v>0</v>
      </c>
      <c r="M19" s="972">
        <v>0</v>
      </c>
      <c r="N19" s="972">
        <v>0</v>
      </c>
      <c r="O19" s="972">
        <v>0</v>
      </c>
      <c r="P19" s="972">
        <v>0</v>
      </c>
      <c r="Q19" s="972">
        <v>0</v>
      </c>
      <c r="R19" s="972">
        <v>0</v>
      </c>
      <c r="S19" s="972">
        <v>3.0068287893552953E-4</v>
      </c>
      <c r="T19" s="972">
        <v>0</v>
      </c>
      <c r="U19" s="972">
        <v>0</v>
      </c>
      <c r="V19" s="972">
        <v>0</v>
      </c>
      <c r="W19" s="972">
        <v>0.76924023894480842</v>
      </c>
      <c r="X19" s="972">
        <v>0</v>
      </c>
      <c r="Y19" s="972">
        <v>0</v>
      </c>
      <c r="Z19" s="972">
        <v>0</v>
      </c>
    </row>
    <row r="20" spans="1:26" ht="18" customHeight="1">
      <c r="A20" s="246" t="s">
        <v>8</v>
      </c>
      <c r="B20" s="972"/>
      <c r="C20" s="972">
        <v>9.7266142408507311E-2</v>
      </c>
      <c r="D20" s="972">
        <v>0.1154859288092312</v>
      </c>
      <c r="E20" s="972">
        <v>0.19949400097221481</v>
      </c>
      <c r="F20" s="972">
        <v>0.28576963636363634</v>
      </c>
      <c r="G20" s="972">
        <v>0.3345269090909091</v>
      </c>
      <c r="H20" s="972">
        <v>0.39015140895102796</v>
      </c>
      <c r="I20" s="972">
        <v>0.37732662632234026</v>
      </c>
      <c r="J20" s="972">
        <v>0.47785545101458399</v>
      </c>
      <c r="K20" s="972">
        <v>0.63212969441679934</v>
      </c>
      <c r="L20" s="972">
        <v>0.43519408880727822</v>
      </c>
      <c r="M20" s="972">
        <v>0.42172740145493542</v>
      </c>
      <c r="N20" s="972">
        <v>0.7063881116788322</v>
      </c>
      <c r="O20" s="972">
        <v>0.62157114715555184</v>
      </c>
      <c r="P20" s="972">
        <v>0.13190091117959332</v>
      </c>
      <c r="Q20" s="972">
        <v>0.24253776752767528</v>
      </c>
      <c r="R20" s="972">
        <v>0.3929442638458247</v>
      </c>
      <c r="S20" s="972">
        <v>0.75189201134223804</v>
      </c>
      <c r="T20" s="972">
        <v>0.63168280127951704</v>
      </c>
      <c r="U20" s="972">
        <v>1.0567140570777069</v>
      </c>
      <c r="V20" s="972">
        <v>1.2701292081342697</v>
      </c>
      <c r="W20" s="972">
        <v>0</v>
      </c>
      <c r="X20" s="972">
        <v>1.03941387403925</v>
      </c>
      <c r="Y20" s="972">
        <v>0.65078008303195034</v>
      </c>
      <c r="Z20" s="972">
        <v>1.1412953588240151</v>
      </c>
    </row>
    <row r="21" spans="1:26" ht="18" customHeight="1">
      <c r="A21" s="246" t="s">
        <v>6</v>
      </c>
      <c r="B21" s="972"/>
      <c r="C21" s="972">
        <v>0</v>
      </c>
      <c r="D21" s="972">
        <v>0.12615131779456043</v>
      </c>
      <c r="E21" s="972">
        <v>0</v>
      </c>
      <c r="F21" s="972">
        <v>0</v>
      </c>
      <c r="G21" s="972">
        <v>0</v>
      </c>
      <c r="H21" s="972">
        <v>0</v>
      </c>
      <c r="I21" s="972">
        <v>0</v>
      </c>
      <c r="J21" s="972">
        <v>0</v>
      </c>
      <c r="K21" s="972">
        <v>0</v>
      </c>
      <c r="L21" s="972">
        <v>0</v>
      </c>
      <c r="M21" s="972">
        <v>2.3474503060808075E-3</v>
      </c>
      <c r="N21" s="972">
        <v>0</v>
      </c>
      <c r="O21" s="972">
        <v>4.1467278170795422E-4</v>
      </c>
      <c r="P21" s="972">
        <v>0</v>
      </c>
      <c r="Q21" s="972">
        <v>0</v>
      </c>
      <c r="R21" s="972">
        <v>0</v>
      </c>
      <c r="S21" s="972">
        <v>0</v>
      </c>
      <c r="T21" s="972">
        <v>0</v>
      </c>
      <c r="U21" s="972">
        <v>0</v>
      </c>
      <c r="V21" s="972">
        <v>0</v>
      </c>
      <c r="W21" s="972">
        <v>0</v>
      </c>
      <c r="X21" s="972">
        <v>0</v>
      </c>
      <c r="Y21" s="972">
        <v>0</v>
      </c>
      <c r="Z21" s="972">
        <v>2.5619755966636387E-2</v>
      </c>
    </row>
    <row r="22" spans="1:26" ht="18" customHeight="1">
      <c r="A22" s="246" t="s">
        <v>17</v>
      </c>
      <c r="B22" s="972"/>
      <c r="C22" s="972">
        <v>0</v>
      </c>
      <c r="D22" s="972">
        <v>0</v>
      </c>
      <c r="E22" s="972">
        <v>0</v>
      </c>
      <c r="F22" s="972">
        <v>0</v>
      </c>
      <c r="G22" s="972">
        <v>0</v>
      </c>
      <c r="H22" s="972">
        <v>0</v>
      </c>
      <c r="I22" s="972">
        <v>0</v>
      </c>
      <c r="J22" s="972">
        <v>0</v>
      </c>
      <c r="K22" s="972">
        <v>0</v>
      </c>
      <c r="L22" s="972">
        <v>0</v>
      </c>
      <c r="M22" s="972">
        <v>0</v>
      </c>
      <c r="N22" s="972">
        <v>0</v>
      </c>
      <c r="O22" s="972">
        <v>0</v>
      </c>
      <c r="P22" s="972">
        <v>0</v>
      </c>
      <c r="Q22" s="972">
        <v>0</v>
      </c>
      <c r="R22" s="972">
        <v>0</v>
      </c>
      <c r="S22" s="972">
        <v>0</v>
      </c>
      <c r="T22" s="972">
        <v>0</v>
      </c>
      <c r="U22" s="972">
        <v>0</v>
      </c>
      <c r="V22" s="972">
        <v>0</v>
      </c>
      <c r="W22" s="972">
        <v>2.4614629008302118E-3</v>
      </c>
      <c r="X22" s="972">
        <v>0</v>
      </c>
      <c r="Y22" s="972">
        <v>0</v>
      </c>
      <c r="Z22" s="972">
        <v>0</v>
      </c>
    </row>
    <row r="23" spans="1:26" ht="18" customHeight="1">
      <c r="A23" s="246" t="s">
        <v>3</v>
      </c>
      <c r="B23" s="972"/>
      <c r="C23" s="972">
        <v>1.9047602401855148</v>
      </c>
      <c r="D23" s="972">
        <v>0.41593103886820232</v>
      </c>
      <c r="E23" s="972">
        <v>0.58184704234288964</v>
      </c>
      <c r="F23" s="972">
        <v>0.7121918181818182</v>
      </c>
      <c r="G23" s="972">
        <v>1.4135552727272727</v>
      </c>
      <c r="H23" s="972">
        <v>0.25158792008903164</v>
      </c>
      <c r="I23" s="972">
        <v>0.25204978619454166</v>
      </c>
      <c r="J23" s="972">
        <v>0.40370961907305447</v>
      </c>
      <c r="K23" s="972">
        <v>1.3386674005931816</v>
      </c>
      <c r="L23" s="972">
        <v>0.53762116298352525</v>
      </c>
      <c r="M23" s="972">
        <v>0.18531488662131648</v>
      </c>
      <c r="N23" s="972">
        <v>1.9701010218978108E-2</v>
      </c>
      <c r="O23" s="972">
        <v>0.17855632500393936</v>
      </c>
      <c r="P23" s="972">
        <v>2.8479495322559147E-2</v>
      </c>
      <c r="Q23" s="972">
        <v>0.19628211955719557</v>
      </c>
      <c r="R23" s="972">
        <v>0.18074971734022025</v>
      </c>
      <c r="S23" s="972">
        <v>0.11090122947516523</v>
      </c>
      <c r="T23" s="972">
        <v>0.17132121230636521</v>
      </c>
      <c r="U23" s="972">
        <v>7.458199380054871E-2</v>
      </c>
      <c r="V23" s="972">
        <v>2.8421977167757972E-2</v>
      </c>
      <c r="W23" s="972">
        <v>0</v>
      </c>
      <c r="X23" s="972">
        <v>1.3275343838236634E-3</v>
      </c>
      <c r="Y23" s="972">
        <v>9.6024388852033356E-3</v>
      </c>
      <c r="Z23" s="972">
        <v>5.6092417485616768E-2</v>
      </c>
    </row>
    <row r="24" spans="1:26" s="40" customFormat="1" ht="18" customHeight="1">
      <c r="A24" s="246" t="s">
        <v>431</v>
      </c>
      <c r="B24" s="972"/>
      <c r="C24" s="972">
        <v>0</v>
      </c>
      <c r="D24" s="972">
        <v>0</v>
      </c>
      <c r="E24" s="972">
        <v>0</v>
      </c>
      <c r="F24" s="972">
        <v>0</v>
      </c>
      <c r="G24" s="972">
        <v>0</v>
      </c>
      <c r="H24" s="972">
        <v>1.864926851271723E-2</v>
      </c>
      <c r="I24" s="972">
        <v>0.2683166763133123</v>
      </c>
      <c r="J24" s="972">
        <v>0.10110710644229898</v>
      </c>
      <c r="K24" s="972">
        <v>2.5687880263170093E-2</v>
      </c>
      <c r="L24" s="972">
        <v>0</v>
      </c>
      <c r="M24" s="972">
        <v>8.048991864805223E-4</v>
      </c>
      <c r="N24" s="972">
        <v>0</v>
      </c>
      <c r="O24" s="972">
        <v>0</v>
      </c>
      <c r="P24" s="972">
        <v>0</v>
      </c>
      <c r="Q24" s="972">
        <v>0</v>
      </c>
      <c r="R24" s="972">
        <v>0</v>
      </c>
      <c r="S24" s="972">
        <v>0</v>
      </c>
      <c r="T24" s="972">
        <v>0</v>
      </c>
      <c r="U24" s="972">
        <v>1.3045213239747745E-5</v>
      </c>
      <c r="V24" s="972">
        <v>0</v>
      </c>
      <c r="W24" s="972">
        <v>4.5516017823223447E-2</v>
      </c>
      <c r="X24" s="972">
        <v>5.7431451652455383E-2</v>
      </c>
      <c r="Y24" s="972">
        <v>0</v>
      </c>
      <c r="Z24" s="972">
        <v>0.12228923665593085</v>
      </c>
    </row>
    <row r="25" spans="1:26" ht="18" customHeight="1">
      <c r="A25" s="246" t="s">
        <v>1</v>
      </c>
      <c r="B25" s="972"/>
      <c r="C25" s="972">
        <v>0</v>
      </c>
      <c r="D25" s="972">
        <v>0</v>
      </c>
      <c r="E25" s="972">
        <v>0</v>
      </c>
      <c r="F25" s="972">
        <v>0</v>
      </c>
      <c r="G25" s="972">
        <v>0</v>
      </c>
      <c r="H25" s="972">
        <v>0</v>
      </c>
      <c r="I25" s="972">
        <v>0</v>
      </c>
      <c r="J25" s="972">
        <v>0</v>
      </c>
      <c r="K25" s="972">
        <v>0</v>
      </c>
      <c r="L25" s="972">
        <v>0</v>
      </c>
      <c r="M25" s="972">
        <v>0</v>
      </c>
      <c r="N25" s="972">
        <v>0</v>
      </c>
      <c r="O25" s="972">
        <v>0</v>
      </c>
      <c r="P25" s="972">
        <v>0</v>
      </c>
      <c r="Q25" s="972">
        <v>0</v>
      </c>
      <c r="R25" s="972">
        <v>0</v>
      </c>
      <c r="S25" s="972">
        <v>0</v>
      </c>
      <c r="T25" s="972">
        <v>1.0236351220213491E-3</v>
      </c>
      <c r="U25" s="972">
        <v>0</v>
      </c>
      <c r="V25" s="972">
        <v>0</v>
      </c>
      <c r="W25" s="972">
        <v>0</v>
      </c>
      <c r="X25" s="972">
        <v>2.84145606647656E-3</v>
      </c>
      <c r="Y25" s="972">
        <v>0</v>
      </c>
      <c r="Z25" s="972">
        <v>0</v>
      </c>
    </row>
    <row r="26" spans="1:26" ht="18" customHeight="1">
      <c r="A26" s="246" t="s">
        <v>23</v>
      </c>
      <c r="B26" s="972"/>
      <c r="C26" s="972">
        <v>0</v>
      </c>
      <c r="D26" s="972">
        <v>0</v>
      </c>
      <c r="E26" s="972">
        <v>0</v>
      </c>
      <c r="F26" s="972">
        <v>0</v>
      </c>
      <c r="G26" s="972">
        <v>0</v>
      </c>
      <c r="H26" s="972">
        <v>0</v>
      </c>
      <c r="I26" s="972">
        <v>0</v>
      </c>
      <c r="J26" s="972">
        <v>0</v>
      </c>
      <c r="K26" s="972">
        <v>0</v>
      </c>
      <c r="L26" s="972">
        <v>0</v>
      </c>
      <c r="M26" s="972">
        <v>0</v>
      </c>
      <c r="N26" s="972">
        <v>0</v>
      </c>
      <c r="O26" s="972">
        <v>0</v>
      </c>
      <c r="P26" s="972">
        <v>0</v>
      </c>
      <c r="Q26" s="972">
        <v>0</v>
      </c>
      <c r="R26" s="972">
        <v>0</v>
      </c>
      <c r="S26" s="972">
        <v>0</v>
      </c>
      <c r="T26" s="972">
        <v>0</v>
      </c>
      <c r="U26" s="972">
        <v>0</v>
      </c>
      <c r="V26" s="972">
        <v>0</v>
      </c>
      <c r="W26" s="972">
        <v>0</v>
      </c>
      <c r="X26" s="972">
        <v>0</v>
      </c>
      <c r="Y26" s="972">
        <v>0</v>
      </c>
      <c r="Z26" s="972">
        <v>0</v>
      </c>
    </row>
    <row r="27" spans="1:26" ht="18" customHeight="1">
      <c r="A27" s="244"/>
      <c r="B27" s="285"/>
      <c r="C27" s="285"/>
      <c r="D27" s="285"/>
      <c r="E27" s="285"/>
      <c r="F27" s="285"/>
      <c r="G27" s="285"/>
      <c r="H27" s="285"/>
      <c r="I27" s="285"/>
      <c r="J27" s="285"/>
      <c r="K27" s="285"/>
      <c r="L27" s="285"/>
      <c r="M27" s="285"/>
      <c r="N27" s="285"/>
      <c r="O27" s="285"/>
      <c r="P27" s="285"/>
      <c r="Q27" s="285"/>
      <c r="R27" s="285"/>
      <c r="S27" s="285"/>
      <c r="T27" s="285"/>
      <c r="U27" s="285"/>
      <c r="V27" s="285"/>
      <c r="W27" s="285"/>
      <c r="X27" s="285"/>
      <c r="Y27" s="285"/>
      <c r="Z27" s="285"/>
    </row>
    <row r="28" spans="1:26" ht="18" customHeight="1">
      <c r="A28" s="245" t="s">
        <v>432</v>
      </c>
      <c r="B28" s="523"/>
      <c r="C28" s="523">
        <v>32.580182016999998</v>
      </c>
      <c r="D28" s="523">
        <v>51.265089996999997</v>
      </c>
      <c r="E28" s="523">
        <v>44.011864970000005</v>
      </c>
      <c r="F28" s="523">
        <v>53.911827000000002</v>
      </c>
      <c r="G28" s="523">
        <v>47.346097</v>
      </c>
      <c r="H28" s="523">
        <v>57.786039410000008</v>
      </c>
      <c r="I28" s="523">
        <v>62.639824020000006</v>
      </c>
      <c r="J28" s="523">
        <v>78.955428600000019</v>
      </c>
      <c r="K28" s="523">
        <v>91.908005329999995</v>
      </c>
      <c r="L28" s="523">
        <v>88.666374630000007</v>
      </c>
      <c r="M28" s="523">
        <v>94.051132549999991</v>
      </c>
      <c r="N28" s="523">
        <v>74.547563090000011</v>
      </c>
      <c r="O28" s="523">
        <v>64.813268500000007</v>
      </c>
      <c r="P28" s="523">
        <v>69.159322709999998</v>
      </c>
      <c r="Q28" s="523">
        <v>120.95069943</v>
      </c>
      <c r="R28" s="523">
        <v>104.75077574999999</v>
      </c>
      <c r="S28" s="523">
        <v>91.770879519999994</v>
      </c>
      <c r="T28" s="523">
        <v>98.025189659999995</v>
      </c>
      <c r="U28" s="523">
        <v>92.919389490000015</v>
      </c>
      <c r="V28" s="523">
        <v>98.611969034622845</v>
      </c>
      <c r="W28" s="523">
        <v>139.03693199638664</v>
      </c>
      <c r="X28" s="523">
        <v>163.89293668892356</v>
      </c>
      <c r="Y28" s="523">
        <v>144.01289139720515</v>
      </c>
      <c r="Z28" s="523">
        <v>160.39624356401541</v>
      </c>
    </row>
    <row r="29" spans="1:26" ht="18" customHeight="1">
      <c r="A29" s="246" t="s">
        <v>13</v>
      </c>
      <c r="B29" s="285"/>
      <c r="C29" s="972">
        <v>0</v>
      </c>
      <c r="D29" s="972">
        <v>0</v>
      </c>
      <c r="E29" s="972">
        <v>0</v>
      </c>
      <c r="F29" s="972">
        <v>2.0017E-2</v>
      </c>
      <c r="G29" s="972">
        <v>1.4329E-2</v>
      </c>
      <c r="H29" s="972">
        <v>0</v>
      </c>
      <c r="I29" s="972">
        <v>2.1019999999999999E-5</v>
      </c>
      <c r="J29" s="972">
        <v>3.2954899999999999E-3</v>
      </c>
      <c r="K29" s="972">
        <v>1.8585919999999999E-2</v>
      </c>
      <c r="L29" s="972">
        <v>1.7046489999999997E-2</v>
      </c>
      <c r="M29" s="972">
        <v>2.6380000000000002E-4</v>
      </c>
      <c r="N29" s="972">
        <v>0</v>
      </c>
      <c r="O29" s="972">
        <v>0</v>
      </c>
      <c r="P29" s="972">
        <v>0</v>
      </c>
      <c r="Q29" s="972">
        <v>3.5920000000000002E-5</v>
      </c>
      <c r="R29" s="972">
        <v>3.5400415919038427E-5</v>
      </c>
      <c r="S29" s="972">
        <v>0</v>
      </c>
      <c r="T29" s="972">
        <v>0</v>
      </c>
      <c r="U29" s="972">
        <v>0</v>
      </c>
      <c r="V29" s="972">
        <v>0</v>
      </c>
      <c r="W29" s="972">
        <v>3.1008018083589265E-3</v>
      </c>
      <c r="X29" s="972">
        <v>0</v>
      </c>
      <c r="Y29" s="972">
        <v>0</v>
      </c>
      <c r="Z29" s="972">
        <v>0</v>
      </c>
    </row>
    <row r="30" spans="1:26" ht="18" customHeight="1">
      <c r="A30" s="246" t="s">
        <v>12</v>
      </c>
      <c r="B30" s="285"/>
      <c r="C30" s="972">
        <v>4.6690999999999997E-5</v>
      </c>
      <c r="D30" s="972">
        <v>1.1738100000000001E-4</v>
      </c>
      <c r="E30" s="972">
        <v>0.2</v>
      </c>
      <c r="F30" s="972">
        <v>0.17974399999999999</v>
      </c>
      <c r="G30" s="972">
        <v>0</v>
      </c>
      <c r="H30" s="972">
        <v>0</v>
      </c>
      <c r="I30" s="972">
        <v>2.32395E-3</v>
      </c>
      <c r="J30" s="972">
        <v>9.0629219999999996E-2</v>
      </c>
      <c r="K30" s="972">
        <v>6.7752000000000003E-4</v>
      </c>
      <c r="L30" s="972">
        <v>2.4294690000000001E-2</v>
      </c>
      <c r="M30" s="972">
        <v>5.1568999999999999E-3</v>
      </c>
      <c r="N30" s="972">
        <v>0</v>
      </c>
      <c r="O30" s="972">
        <v>0</v>
      </c>
      <c r="P30" s="972">
        <v>0</v>
      </c>
      <c r="Q30" s="972">
        <v>4.3302999999999999E-4</v>
      </c>
      <c r="R30" s="972">
        <v>9.2970292569764042E-4</v>
      </c>
      <c r="S30" s="972">
        <v>2.9395483620430686E-2</v>
      </c>
      <c r="T30" s="972">
        <v>2.5043726413398995E-3</v>
      </c>
      <c r="U30" s="972">
        <v>7.519770549043361E-4</v>
      </c>
      <c r="V30" s="972">
        <v>2.1110121310470833E-4</v>
      </c>
      <c r="W30" s="972">
        <v>2.3703283567958438E-3</v>
      </c>
      <c r="X30" s="972">
        <v>5.3872771094467054E-3</v>
      </c>
      <c r="Y30" s="972">
        <v>7.229719588834913E-3</v>
      </c>
      <c r="Z30" s="972">
        <v>2.3765167093346553E-2</v>
      </c>
    </row>
    <row r="31" spans="1:26" ht="18" customHeight="1">
      <c r="A31" s="246" t="s">
        <v>483</v>
      </c>
      <c r="B31" s="285"/>
      <c r="C31" s="972"/>
      <c r="D31" s="972"/>
      <c r="E31" s="972"/>
      <c r="F31" s="972"/>
      <c r="G31" s="972"/>
      <c r="H31" s="972"/>
      <c r="I31" s="972"/>
      <c r="J31" s="972"/>
      <c r="K31" s="972"/>
      <c r="L31" s="972"/>
      <c r="M31" s="972"/>
      <c r="N31" s="972"/>
      <c r="O31" s="972"/>
      <c r="P31" s="972"/>
      <c r="Q31" s="972"/>
      <c r="R31" s="972"/>
      <c r="S31" s="972"/>
      <c r="T31" s="972"/>
      <c r="U31" s="972"/>
      <c r="V31" s="972"/>
      <c r="W31" s="972"/>
      <c r="X31" s="972"/>
      <c r="Y31" s="972"/>
      <c r="Z31" s="972"/>
    </row>
    <row r="32" spans="1:26" ht="18" customHeight="1">
      <c r="A32" s="246" t="s">
        <v>430</v>
      </c>
      <c r="B32" s="285"/>
      <c r="C32" s="972">
        <v>1.307892E-3</v>
      </c>
      <c r="D32" s="972">
        <v>1.2092182999999999E-2</v>
      </c>
      <c r="E32" s="972">
        <v>0</v>
      </c>
      <c r="F32" s="972">
        <v>0</v>
      </c>
      <c r="G32" s="972">
        <v>7.1746000000000004E-2</v>
      </c>
      <c r="H32" s="972">
        <v>0</v>
      </c>
      <c r="I32" s="972">
        <v>0.17199204000000001</v>
      </c>
      <c r="J32" s="972">
        <v>0.12958528</v>
      </c>
      <c r="K32" s="972">
        <v>0.12164997999999998</v>
      </c>
      <c r="L32" s="972">
        <v>7.8575899999999994E-3</v>
      </c>
      <c r="M32" s="972">
        <v>2.1024930000000001E-2</v>
      </c>
      <c r="N32" s="972">
        <v>1.8338509999999999E-2</v>
      </c>
      <c r="O32" s="972">
        <v>0</v>
      </c>
      <c r="P32" s="972">
        <v>1.2055929999999999E-2</v>
      </c>
      <c r="Q32" s="972">
        <v>2.513029E-2</v>
      </c>
      <c r="R32" s="972">
        <v>0</v>
      </c>
      <c r="S32" s="972">
        <v>0</v>
      </c>
      <c r="T32" s="972">
        <v>0</v>
      </c>
      <c r="U32" s="972">
        <v>0</v>
      </c>
      <c r="V32" s="972">
        <v>0</v>
      </c>
      <c r="W32" s="972">
        <v>0</v>
      </c>
      <c r="X32" s="972">
        <v>0</v>
      </c>
      <c r="Y32" s="972">
        <v>1.1443123827459037E-2</v>
      </c>
      <c r="Z32" s="972">
        <v>0</v>
      </c>
    </row>
    <row r="33" spans="1:26" ht="18" customHeight="1">
      <c r="A33" s="246" t="s">
        <v>482</v>
      </c>
      <c r="B33" s="285"/>
      <c r="C33" s="972">
        <v>0.20995292100000001</v>
      </c>
      <c r="D33" s="972">
        <v>0.10140731</v>
      </c>
      <c r="E33" s="972">
        <v>0</v>
      </c>
      <c r="F33" s="972">
        <v>0.22661600000000001</v>
      </c>
      <c r="G33" s="972">
        <v>0.203708</v>
      </c>
      <c r="H33" s="972">
        <v>0.53661029000000005</v>
      </c>
      <c r="I33" s="972">
        <v>1.4668210499999998</v>
      </c>
      <c r="J33" s="972">
        <v>0.77065830999999996</v>
      </c>
      <c r="K33" s="972">
        <v>0.29968915999999995</v>
      </c>
      <c r="L33" s="972">
        <v>0.60527511999999994</v>
      </c>
      <c r="M33" s="972">
        <v>0.27094903000000004</v>
      </c>
      <c r="N33" s="972">
        <v>0.24270948000000001</v>
      </c>
      <c r="O33" s="972">
        <v>0.49865765000000001</v>
      </c>
      <c r="P33" s="972">
        <v>0.35417922999999996</v>
      </c>
      <c r="Q33" s="972">
        <v>0.31050868999999998</v>
      </c>
      <c r="R33" s="972">
        <v>8.9489089257426851E-2</v>
      </c>
      <c r="S33" s="972">
        <v>0.14444419223188573</v>
      </c>
      <c r="T33" s="972">
        <v>0.59922581101965999</v>
      </c>
      <c r="U33" s="972">
        <v>1.0112291302953647E-2</v>
      </c>
      <c r="V33" s="972">
        <v>0.440370221627081</v>
      </c>
      <c r="W33" s="972">
        <v>0</v>
      </c>
      <c r="X33" s="972">
        <v>9.1331527321389785E-2</v>
      </c>
      <c r="Y33" s="972">
        <v>0.51020676667594</v>
      </c>
      <c r="Z33" s="972">
        <v>0.50496877735568602</v>
      </c>
    </row>
    <row r="34" spans="1:26" ht="18" customHeight="1">
      <c r="A34" s="246" t="s">
        <v>11</v>
      </c>
      <c r="B34" s="285"/>
      <c r="C34" s="972">
        <v>0</v>
      </c>
      <c r="D34" s="972">
        <v>0</v>
      </c>
      <c r="E34" s="972">
        <v>0.02</v>
      </c>
      <c r="F34" s="972">
        <v>0</v>
      </c>
      <c r="G34" s="972">
        <v>1.32E-2</v>
      </c>
      <c r="H34" s="972">
        <v>0</v>
      </c>
      <c r="I34" s="972">
        <v>0</v>
      </c>
      <c r="J34" s="972">
        <v>1.2271999999999999E-4</v>
      </c>
      <c r="K34" s="972">
        <v>2.3506500000000006E-3</v>
      </c>
      <c r="L34" s="972">
        <v>6.8708000000000007E-4</v>
      </c>
      <c r="M34" s="972">
        <v>2.669E-5</v>
      </c>
      <c r="N34" s="972">
        <v>0</v>
      </c>
      <c r="O34" s="972">
        <v>0</v>
      </c>
      <c r="P34" s="972">
        <v>0</v>
      </c>
      <c r="Q34" s="972">
        <v>0</v>
      </c>
      <c r="R34" s="972">
        <v>0</v>
      </c>
      <c r="S34" s="972">
        <v>0</v>
      </c>
      <c r="T34" s="972">
        <v>0</v>
      </c>
      <c r="U34" s="972">
        <v>0</v>
      </c>
      <c r="V34" s="972">
        <v>1.8273680507484031E-4</v>
      </c>
      <c r="W34" s="972">
        <v>3.7303663897321191</v>
      </c>
      <c r="X34" s="972">
        <v>0</v>
      </c>
      <c r="Y34" s="972">
        <v>0</v>
      </c>
      <c r="Z34" s="972">
        <v>0</v>
      </c>
    </row>
    <row r="35" spans="1:26" ht="18" customHeight="1">
      <c r="A35" s="246" t="s">
        <v>10</v>
      </c>
      <c r="B35" s="285"/>
      <c r="C35" s="972">
        <v>0.27383667</v>
      </c>
      <c r="D35" s="972">
        <v>0.59676941299999997</v>
      </c>
      <c r="E35" s="972">
        <v>6.2254623000000002E-2</v>
      </c>
      <c r="F35" s="972">
        <v>0.14716699999999999</v>
      </c>
      <c r="G35" s="972">
        <v>9.8640000000000005E-2</v>
      </c>
      <c r="H35" s="972">
        <v>0.13167088000000002</v>
      </c>
      <c r="I35" s="972">
        <v>0.30799156</v>
      </c>
      <c r="J35" s="972">
        <v>0.86659689000000006</v>
      </c>
      <c r="K35" s="972">
        <v>1.08193136</v>
      </c>
      <c r="L35" s="972">
        <v>1.0044127</v>
      </c>
      <c r="M35" s="972">
        <v>1.42645098</v>
      </c>
      <c r="N35" s="972">
        <v>1.9351086300000002</v>
      </c>
      <c r="O35" s="972">
        <v>2.1967063499999999</v>
      </c>
      <c r="P35" s="972">
        <v>1.4710828999999999</v>
      </c>
      <c r="Q35" s="972">
        <v>4.4190929199999998</v>
      </c>
      <c r="R35" s="972">
        <v>5.8433224791477416</v>
      </c>
      <c r="S35" s="972">
        <v>2.31086830531761</v>
      </c>
      <c r="T35" s="972">
        <v>4.0262274801423281</v>
      </c>
      <c r="U35" s="972">
        <v>2.0630093939501908</v>
      </c>
      <c r="V35" s="972">
        <v>1.8168365571203233</v>
      </c>
      <c r="W35" s="972">
        <v>0.13600224979732886</v>
      </c>
      <c r="X35" s="972">
        <v>35.596105681475819</v>
      </c>
      <c r="Y35" s="972">
        <v>2.2858093546477201</v>
      </c>
      <c r="Z35" s="972">
        <v>34.05388904602637</v>
      </c>
    </row>
    <row r="36" spans="1:26" ht="18" customHeight="1">
      <c r="A36" s="246" t="s">
        <v>9</v>
      </c>
      <c r="B36" s="285"/>
      <c r="C36" s="972">
        <v>0</v>
      </c>
      <c r="D36" s="972">
        <v>0</v>
      </c>
      <c r="E36" s="972">
        <v>1.9771670000000002E-3</v>
      </c>
      <c r="F36" s="972">
        <v>0</v>
      </c>
      <c r="G36" s="972">
        <v>0</v>
      </c>
      <c r="H36" s="972">
        <v>1.7929999999999999E-5</v>
      </c>
      <c r="I36" s="972">
        <v>0</v>
      </c>
      <c r="J36" s="972">
        <v>3.6618600000000003E-3</v>
      </c>
      <c r="K36" s="972">
        <v>7.0099999999999998E-6</v>
      </c>
      <c r="L36" s="972">
        <v>1.6010000000000001E-5</v>
      </c>
      <c r="M36" s="972">
        <v>3.3700000000000006E-5</v>
      </c>
      <c r="N36" s="972">
        <v>0</v>
      </c>
      <c r="O36" s="972">
        <v>0</v>
      </c>
      <c r="P36" s="972">
        <v>0</v>
      </c>
      <c r="Q36" s="972">
        <v>1.9344999999999999E-4</v>
      </c>
      <c r="R36" s="972">
        <v>9.7423103777055393E-3</v>
      </c>
      <c r="S36" s="972">
        <v>9.1464643127951412E-2</v>
      </c>
      <c r="T36" s="972">
        <v>0.14221957876576932</v>
      </c>
      <c r="U36" s="972">
        <v>7.4721077421883358E-2</v>
      </c>
      <c r="V36" s="972">
        <v>0.13546575958057674</v>
      </c>
      <c r="W36" s="972">
        <v>32.786294319883041</v>
      </c>
      <c r="X36" s="972">
        <v>0.15030267083312895</v>
      </c>
      <c r="Y36" s="972">
        <v>7.733745711085907E-2</v>
      </c>
      <c r="Z36" s="972">
        <v>0</v>
      </c>
    </row>
    <row r="37" spans="1:26" ht="18" customHeight="1">
      <c r="A37" s="246" t="s">
        <v>8</v>
      </c>
      <c r="B37" s="285"/>
      <c r="C37" s="972">
        <v>7.1221722629999995</v>
      </c>
      <c r="D37" s="972">
        <v>15.114356365999999</v>
      </c>
      <c r="E37" s="972">
        <v>7.9163030940000008</v>
      </c>
      <c r="F37" s="972">
        <v>17.068214999999999</v>
      </c>
      <c r="G37" s="972">
        <v>13.279475</v>
      </c>
      <c r="H37" s="972">
        <v>13.468763050000002</v>
      </c>
      <c r="I37" s="972">
        <v>20.273382060000003</v>
      </c>
      <c r="J37" s="972">
        <v>31.555562590000005</v>
      </c>
      <c r="K37" s="972">
        <v>36.689884519999993</v>
      </c>
      <c r="L37" s="972">
        <v>28.657815290000002</v>
      </c>
      <c r="M37" s="972">
        <v>32.838511109999999</v>
      </c>
      <c r="N37" s="972">
        <v>27.368896159999998</v>
      </c>
      <c r="O37" s="972">
        <v>26.903987499999999</v>
      </c>
      <c r="P37" s="972">
        <v>23.177244470000002</v>
      </c>
      <c r="Q37" s="972">
        <v>61.909515710000008</v>
      </c>
      <c r="R37" s="972">
        <v>37.526742872393953</v>
      </c>
      <c r="S37" s="972">
        <v>41.310085250640029</v>
      </c>
      <c r="T37" s="972">
        <v>41.975955615857423</v>
      </c>
      <c r="U37" s="972">
        <v>43.611589882067946</v>
      </c>
      <c r="V37" s="972">
        <v>37.869905590608418</v>
      </c>
      <c r="W37" s="972">
        <v>4.4072535548809709E-3</v>
      </c>
      <c r="X37" s="972">
        <v>38.939670223573678</v>
      </c>
      <c r="Y37" s="972">
        <v>43.599516756903256</v>
      </c>
      <c r="Z37" s="972">
        <v>36.320940174663434</v>
      </c>
    </row>
    <row r="38" spans="1:26" ht="18" customHeight="1">
      <c r="A38" s="246" t="s">
        <v>6</v>
      </c>
      <c r="B38" s="285"/>
      <c r="C38" s="972">
        <v>0</v>
      </c>
      <c r="D38" s="972">
        <v>0</v>
      </c>
      <c r="E38" s="972">
        <v>0</v>
      </c>
      <c r="F38" s="972">
        <v>4.2129999999999997E-3</v>
      </c>
      <c r="G38" s="972">
        <v>5.7949999999999998E-3</v>
      </c>
      <c r="H38" s="972">
        <v>0</v>
      </c>
      <c r="I38" s="972">
        <v>0</v>
      </c>
      <c r="J38" s="972">
        <v>1.1708E-4</v>
      </c>
      <c r="K38" s="972">
        <v>7.0711999999999999E-4</v>
      </c>
      <c r="L38" s="972">
        <v>9.7730899999999999E-3</v>
      </c>
      <c r="M38" s="972">
        <v>2.5355500000000001E-3</v>
      </c>
      <c r="N38" s="972">
        <v>0</v>
      </c>
      <c r="O38" s="972">
        <v>0</v>
      </c>
      <c r="P38" s="972">
        <v>0</v>
      </c>
      <c r="Q38" s="972">
        <v>6.4759999999999997E-5</v>
      </c>
      <c r="R38" s="972">
        <v>2.093604306338636E-4</v>
      </c>
      <c r="S38" s="972">
        <v>0</v>
      </c>
      <c r="T38" s="972">
        <v>1.3891494087625345E-2</v>
      </c>
      <c r="U38" s="972">
        <v>3.0350589660455343E-4</v>
      </c>
      <c r="V38" s="972">
        <v>9.2301225587544417E-2</v>
      </c>
      <c r="W38" s="972">
        <v>8.5339714070997025E-2</v>
      </c>
      <c r="X38" s="972">
        <v>0.74500322293609478</v>
      </c>
      <c r="Y38" s="972">
        <v>0.20048934209306141</v>
      </c>
      <c r="Z38" s="972">
        <v>0</v>
      </c>
    </row>
    <row r="39" spans="1:26" ht="18" customHeight="1">
      <c r="A39" s="246" t="s">
        <v>17</v>
      </c>
      <c r="B39" s="285"/>
      <c r="C39" s="972">
        <v>1.4390199999999998E-4</v>
      </c>
      <c r="D39" s="972">
        <v>1.9203332000000004E-2</v>
      </c>
      <c r="E39" s="972">
        <v>1.3649948999999998E-2</v>
      </c>
      <c r="F39" s="972">
        <v>7.5469999999999999E-3</v>
      </c>
      <c r="G39" s="972">
        <v>1.1257E-2</v>
      </c>
      <c r="H39" s="972">
        <v>3.4186799999999999E-3</v>
      </c>
      <c r="I39" s="972">
        <v>0</v>
      </c>
      <c r="J39" s="972">
        <v>5.9155499999999995E-3</v>
      </c>
      <c r="K39" s="972">
        <v>0.24038253000000001</v>
      </c>
      <c r="L39" s="972">
        <v>2.7834300000000004E-3</v>
      </c>
      <c r="M39" s="972">
        <v>0.37796102000000004</v>
      </c>
      <c r="N39" s="972">
        <v>0</v>
      </c>
      <c r="O39" s="972">
        <v>2.0499400000000001E-3</v>
      </c>
      <c r="P39" s="972">
        <v>7.9875799999999993E-3</v>
      </c>
      <c r="Q39" s="972">
        <v>0.11363956</v>
      </c>
      <c r="R39" s="972">
        <v>0.11699241811124708</v>
      </c>
      <c r="S39" s="972">
        <v>0.11951379965315054</v>
      </c>
      <c r="T39" s="972">
        <v>0.17794375372892932</v>
      </c>
      <c r="U39" s="972">
        <v>4.2473980119000958E-3</v>
      </c>
      <c r="V39" s="972">
        <v>4.0066488124283657E-3</v>
      </c>
      <c r="W39" s="972">
        <v>90.661231338962992</v>
      </c>
      <c r="X39" s="972">
        <v>4.0619032838916255E-2</v>
      </c>
      <c r="Y39" s="972">
        <v>4.9281939837502758E-2</v>
      </c>
      <c r="Z39" s="972">
        <v>6.061004831117351E-2</v>
      </c>
    </row>
    <row r="40" spans="1:26" ht="18" customHeight="1">
      <c r="A40" s="246" t="s">
        <v>3</v>
      </c>
      <c r="B40" s="285"/>
      <c r="C40" s="972">
        <v>24.832284146999999</v>
      </c>
      <c r="D40" s="972">
        <v>35.043904409</v>
      </c>
      <c r="E40" s="972">
        <v>35.716727478000003</v>
      </c>
      <c r="F40" s="972">
        <v>36.192341999999996</v>
      </c>
      <c r="G40" s="972">
        <v>33.587229999999998</v>
      </c>
      <c r="H40" s="972">
        <v>43.625032090000005</v>
      </c>
      <c r="I40" s="972">
        <v>40.351832180000002</v>
      </c>
      <c r="J40" s="972">
        <v>45.506648410000004</v>
      </c>
      <c r="K40" s="972">
        <v>53.37929973</v>
      </c>
      <c r="L40" s="972">
        <v>58.264339810000003</v>
      </c>
      <c r="M40" s="972">
        <v>59.051981299999994</v>
      </c>
      <c r="N40" s="972">
        <v>44.948984200000005</v>
      </c>
      <c r="O40" s="972">
        <v>35.136938619999995</v>
      </c>
      <c r="P40" s="972">
        <v>43.818145399999999</v>
      </c>
      <c r="Q40" s="972">
        <v>53.98919557</v>
      </c>
      <c r="R40" s="972">
        <v>60.749747046631342</v>
      </c>
      <c r="S40" s="972">
        <v>47.605889710737927</v>
      </c>
      <c r="T40" s="972">
        <v>50.476263093490239</v>
      </c>
      <c r="U40" s="972">
        <v>47.130289755079971</v>
      </c>
      <c r="V40" s="972">
        <v>52.847648293255816</v>
      </c>
      <c r="W40" s="972">
        <v>10.965338996881528</v>
      </c>
      <c r="X40" s="972">
        <v>88.291693282280121</v>
      </c>
      <c r="Y40" s="972">
        <v>97.118647749078022</v>
      </c>
      <c r="Z40" s="972">
        <v>88.46175046177747</v>
      </c>
    </row>
    <row r="41" spans="1:26" ht="18" customHeight="1">
      <c r="A41" s="246" t="s">
        <v>431</v>
      </c>
      <c r="B41" s="285"/>
      <c r="C41" s="972">
        <v>8.3640770000000003E-2</v>
      </c>
      <c r="D41" s="972">
        <v>0.31309898500000005</v>
      </c>
      <c r="E41" s="972">
        <v>4.3860000000000003E-2</v>
      </c>
      <c r="F41" s="972">
        <v>4.3860000000000003E-2</v>
      </c>
      <c r="G41" s="972">
        <v>4.1682999999999998E-2</v>
      </c>
      <c r="H41" s="972">
        <v>2.0526490000000001E-2</v>
      </c>
      <c r="I41" s="972">
        <v>5.5300830000000002E-2</v>
      </c>
      <c r="J41" s="972">
        <v>2.67234E-3</v>
      </c>
      <c r="K41" s="972">
        <v>6.5984200000000007E-2</v>
      </c>
      <c r="L41" s="972">
        <v>2.911863E-2</v>
      </c>
      <c r="M41" s="972">
        <v>3.6380240000000001E-2</v>
      </c>
      <c r="N41" s="972">
        <v>3.3009440000000001E-2</v>
      </c>
      <c r="O41" s="972">
        <v>7.4536389999999994E-2</v>
      </c>
      <c r="P41" s="972">
        <v>0.31829342999999999</v>
      </c>
      <c r="Q41" s="972">
        <v>6.5025899999999998E-2</v>
      </c>
      <c r="R41" s="972">
        <v>0.16509699021764426</v>
      </c>
      <c r="S41" s="972">
        <v>0.1480032717963348</v>
      </c>
      <c r="T41" s="972">
        <v>0.59922581101965999</v>
      </c>
      <c r="U41" s="972">
        <v>2.4364209213667287E-2</v>
      </c>
      <c r="V41" s="972">
        <v>5.1277450397748554</v>
      </c>
      <c r="W41" s="972">
        <v>0.66226532223228163</v>
      </c>
      <c r="X41" s="972">
        <v>1.5130255662908909E-2</v>
      </c>
      <c r="Y41" s="972">
        <v>3.0844021913586851E-2</v>
      </c>
      <c r="Z41" s="972">
        <v>0.48234168180692044</v>
      </c>
    </row>
    <row r="42" spans="1:26" ht="18" customHeight="1">
      <c r="A42" s="246" t="s">
        <v>1</v>
      </c>
      <c r="B42" s="285"/>
      <c r="C42" s="972">
        <v>0</v>
      </c>
      <c r="D42" s="972">
        <v>4.3750554000000004E-2</v>
      </c>
      <c r="E42" s="972">
        <v>2.6560510999999998E-2</v>
      </c>
      <c r="F42" s="972">
        <v>6.5510000000000004E-3</v>
      </c>
      <c r="G42" s="972">
        <v>3.6400000000000001E-4</v>
      </c>
      <c r="H42" s="972">
        <v>0</v>
      </c>
      <c r="I42" s="972">
        <v>1.1344600000000001E-3</v>
      </c>
      <c r="J42" s="972">
        <v>1.114309E-2</v>
      </c>
      <c r="K42" s="972">
        <v>2.0189100000000001E-3</v>
      </c>
      <c r="L42" s="972">
        <v>4.08E-4</v>
      </c>
      <c r="M42" s="972">
        <v>1.7128099999999999E-3</v>
      </c>
      <c r="N42" s="972">
        <v>3.4579999999999995E-4</v>
      </c>
      <c r="O42" s="972">
        <v>0</v>
      </c>
      <c r="P42" s="972">
        <v>0</v>
      </c>
      <c r="Q42" s="972">
        <v>0.11449772</v>
      </c>
      <c r="R42" s="972">
        <v>0.12820533937942477</v>
      </c>
      <c r="S42" s="972">
        <v>0</v>
      </c>
      <c r="T42" s="972">
        <v>6.7893383172195673E-3</v>
      </c>
      <c r="U42" s="972">
        <v>0</v>
      </c>
      <c r="V42" s="972">
        <v>6.2854818942136379E-3</v>
      </c>
      <c r="W42" s="972">
        <v>2.1528110631801318E-4</v>
      </c>
      <c r="X42" s="972">
        <v>4.4571601729175283E-3</v>
      </c>
      <c r="Y42" s="972">
        <v>8.0874831475101115E-4</v>
      </c>
      <c r="Z42" s="972">
        <v>2.4088437663445924E-2</v>
      </c>
    </row>
    <row r="43" spans="1:26" ht="18" customHeight="1">
      <c r="A43" s="246" t="s">
        <v>23</v>
      </c>
      <c r="B43" s="285"/>
      <c r="C43" s="972">
        <v>5.6796761000000001E-2</v>
      </c>
      <c r="D43" s="972">
        <v>2.0390063999999999E-2</v>
      </c>
      <c r="E43" s="972">
        <v>1.0532148E-2</v>
      </c>
      <c r="F43" s="972">
        <v>1.5554999999999999E-2</v>
      </c>
      <c r="G43" s="972">
        <v>1.8669999999999999E-2</v>
      </c>
      <c r="H43" s="972">
        <v>0</v>
      </c>
      <c r="I43" s="972">
        <v>9.0248700000000008E-3</v>
      </c>
      <c r="J43" s="972">
        <v>8.8197700000000011E-3</v>
      </c>
      <c r="K43" s="972">
        <v>4.8367200000000001E-3</v>
      </c>
      <c r="L43" s="972">
        <v>4.25467E-2</v>
      </c>
      <c r="M43" s="972">
        <v>1.8144489999999999E-2</v>
      </c>
      <c r="N43" s="972">
        <v>1.7087E-4</v>
      </c>
      <c r="O43" s="972">
        <v>3.9205000000000002E-4</v>
      </c>
      <c r="P43" s="972">
        <v>3.3377E-4</v>
      </c>
      <c r="Q43" s="972">
        <v>3.3659099999999997E-3</v>
      </c>
      <c r="R43" s="972">
        <v>0.12026274071126661</v>
      </c>
      <c r="S43" s="972">
        <v>1.1214862874685854E-2</v>
      </c>
      <c r="T43" s="972">
        <v>4.9433109298062747E-3</v>
      </c>
      <c r="U43" s="972">
        <v>0</v>
      </c>
      <c r="V43" s="972">
        <v>0.27101037834341424</v>
      </c>
      <c r="W43" s="972">
        <v>0</v>
      </c>
      <c r="X43" s="972">
        <v>1.3236354719149144E-2</v>
      </c>
      <c r="Y43" s="972">
        <v>0.12127641721414967</v>
      </c>
      <c r="Z43" s="972">
        <v>0.46388976931758752</v>
      </c>
    </row>
    <row r="45" spans="1:26" ht="18" customHeight="1">
      <c r="A45" s="17" t="s">
        <v>2852</v>
      </c>
    </row>
  </sheetData>
  <hyperlinks>
    <hyperlink ref="AB3" location="Content!A1" display="Back to content page" xr:uid="{00000000-0004-0000-1E00-000000000000}"/>
  </hyperlinks>
  <pageMargins left="0.7" right="0.7" top="0.75" bottom="0.75" header="0.3" footer="0.3"/>
  <pageSetup orientation="portrait" r:id="rId1"/>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7DE98-FB54-42DE-BA28-789A2EDDE40E}">
  <dimension ref="A1:AD440"/>
  <sheetViews>
    <sheetView workbookViewId="0">
      <selection activeCell="A4" sqref="A4:XFD4"/>
    </sheetView>
  </sheetViews>
  <sheetFormatPr defaultColWidth="10.90625" defaultRowHeight="14.5"/>
  <cols>
    <col min="1" max="1" width="39.7265625" style="911" customWidth="1"/>
    <col min="2" max="27" width="15" style="911" customWidth="1"/>
    <col min="28" max="16384" width="10.90625" style="911"/>
  </cols>
  <sheetData>
    <row r="1" spans="1:30">
      <c r="A1" s="35" t="s">
        <v>4304</v>
      </c>
    </row>
    <row r="2" spans="1:30" ht="15" thickBot="1"/>
    <row r="3" spans="1:30" ht="15" thickBot="1">
      <c r="A3" s="913"/>
      <c r="B3" s="1118" t="s">
        <v>3779</v>
      </c>
      <c r="C3" s="1118" t="s">
        <v>3779</v>
      </c>
      <c r="D3" s="1118" t="s">
        <v>3779</v>
      </c>
      <c r="E3" s="1118" t="s">
        <v>3779</v>
      </c>
      <c r="F3" s="1119" t="s">
        <v>3780</v>
      </c>
      <c r="G3" s="1119" t="s">
        <v>3780</v>
      </c>
      <c r="H3" s="1119" t="s">
        <v>3780</v>
      </c>
      <c r="I3" s="1119" t="s">
        <v>3780</v>
      </c>
      <c r="J3" s="1119" t="s">
        <v>3780</v>
      </c>
      <c r="K3" s="1119" t="s">
        <v>3780</v>
      </c>
      <c r="L3" s="1120" t="s">
        <v>3781</v>
      </c>
      <c r="M3" s="1120" t="s">
        <v>3781</v>
      </c>
      <c r="N3" s="1120" t="s">
        <v>3781</v>
      </c>
      <c r="O3" s="1120" t="s">
        <v>3781</v>
      </c>
      <c r="P3" s="1120" t="s">
        <v>3781</v>
      </c>
      <c r="Q3" s="1120" t="s">
        <v>3781</v>
      </c>
      <c r="R3" s="1120" t="s">
        <v>3781</v>
      </c>
      <c r="S3" s="1120" t="s">
        <v>3781</v>
      </c>
      <c r="T3" s="1120" t="s">
        <v>3781</v>
      </c>
      <c r="U3" s="1120" t="s">
        <v>3781</v>
      </c>
      <c r="V3" s="1120" t="s">
        <v>3781</v>
      </c>
      <c r="W3" s="1120" t="s">
        <v>3781</v>
      </c>
      <c r="X3" s="1120" t="s">
        <v>3781</v>
      </c>
      <c r="Y3" s="1120" t="s">
        <v>3781</v>
      </c>
      <c r="Z3" s="1120" t="s">
        <v>3781</v>
      </c>
      <c r="AA3" s="1120" t="s">
        <v>3781</v>
      </c>
      <c r="AB3" s="912"/>
      <c r="AD3" s="486" t="s">
        <v>528</v>
      </c>
    </row>
    <row r="4" spans="1:30" s="964" customFormat="1" ht="25.5" thickBot="1">
      <c r="A4" s="961"/>
      <c r="B4" s="962" t="s">
        <v>2964</v>
      </c>
      <c r="C4" s="960" t="s">
        <v>86</v>
      </c>
      <c r="D4" s="960" t="s">
        <v>3782</v>
      </c>
      <c r="E4" s="960" t="s">
        <v>85</v>
      </c>
      <c r="F4" s="962" t="s">
        <v>3783</v>
      </c>
      <c r="G4" s="960" t="s">
        <v>3784</v>
      </c>
      <c r="H4" s="960" t="s">
        <v>3785</v>
      </c>
      <c r="I4" s="960" t="s">
        <v>3786</v>
      </c>
      <c r="J4" s="960" t="s">
        <v>3787</v>
      </c>
      <c r="K4" s="960" t="s">
        <v>3788</v>
      </c>
      <c r="L4" s="962" t="s">
        <v>714</v>
      </c>
      <c r="M4" s="960" t="s">
        <v>3789</v>
      </c>
      <c r="N4" s="960" t="s">
        <v>3790</v>
      </c>
      <c r="O4" s="960" t="s">
        <v>3791</v>
      </c>
      <c r="P4" s="960" t="s">
        <v>3792</v>
      </c>
      <c r="Q4" s="960" t="s">
        <v>3793</v>
      </c>
      <c r="R4" s="960" t="s">
        <v>3794</v>
      </c>
      <c r="S4" s="960" t="s">
        <v>3795</v>
      </c>
      <c r="T4" s="960" t="s">
        <v>3796</v>
      </c>
      <c r="U4" s="960" t="s">
        <v>3797</v>
      </c>
      <c r="V4" s="960" t="s">
        <v>3798</v>
      </c>
      <c r="W4" s="960" t="s">
        <v>3799</v>
      </c>
      <c r="X4" s="960" t="s">
        <v>3800</v>
      </c>
      <c r="Y4" s="960" t="s">
        <v>3801</v>
      </c>
      <c r="Z4" s="960" t="s">
        <v>3802</v>
      </c>
      <c r="AA4" s="960" t="s">
        <v>3803</v>
      </c>
      <c r="AB4" s="963"/>
    </row>
    <row r="5" spans="1:30" ht="15" thickBot="1">
      <c r="A5" s="914" t="s">
        <v>3804</v>
      </c>
      <c r="B5" s="1121" t="s">
        <v>3805</v>
      </c>
      <c r="C5" s="1121" t="s">
        <v>3805</v>
      </c>
      <c r="D5" s="1121" t="s">
        <v>3805</v>
      </c>
      <c r="E5" s="1121" t="s">
        <v>3805</v>
      </c>
      <c r="F5" s="1121" t="s">
        <v>3805</v>
      </c>
      <c r="G5" s="1121" t="s">
        <v>3805</v>
      </c>
      <c r="H5" s="1121" t="s">
        <v>3805</v>
      </c>
      <c r="I5" s="1121" t="s">
        <v>3805</v>
      </c>
      <c r="J5" s="1121" t="s">
        <v>3805</v>
      </c>
      <c r="K5" s="1121" t="s">
        <v>3805</v>
      </c>
      <c r="L5" s="915" t="s">
        <v>314</v>
      </c>
      <c r="M5" s="916" t="s">
        <v>3806</v>
      </c>
      <c r="N5" s="916" t="s">
        <v>3806</v>
      </c>
      <c r="O5" s="916" t="s">
        <v>3807</v>
      </c>
      <c r="P5" s="916" t="s">
        <v>3806</v>
      </c>
      <c r="Q5" s="916" t="s">
        <v>3806</v>
      </c>
      <c r="R5" s="916" t="s">
        <v>3807</v>
      </c>
      <c r="S5" s="916" t="s">
        <v>3807</v>
      </c>
      <c r="T5" s="916" t="s">
        <v>3807</v>
      </c>
      <c r="U5" s="916" t="s">
        <v>3807</v>
      </c>
      <c r="V5" s="916" t="s">
        <v>3807</v>
      </c>
      <c r="W5" s="916" t="s">
        <v>3807</v>
      </c>
      <c r="X5" s="916" t="s">
        <v>3808</v>
      </c>
      <c r="Y5" s="916" t="s">
        <v>3808</v>
      </c>
      <c r="Z5" s="916" t="s">
        <v>3807</v>
      </c>
      <c r="AA5" s="916" t="s">
        <v>3807</v>
      </c>
      <c r="AB5" s="912"/>
    </row>
    <row r="6" spans="1:30">
      <c r="A6" s="917" t="s">
        <v>3809</v>
      </c>
      <c r="B6" s="918"/>
      <c r="C6" s="919"/>
      <c r="D6" s="919"/>
      <c r="E6" s="919"/>
      <c r="F6" s="920"/>
      <c r="G6" s="921"/>
      <c r="H6" s="921"/>
      <c r="I6" s="921"/>
      <c r="J6" s="921"/>
      <c r="K6" s="921"/>
      <c r="L6" s="922">
        <v>2292.59785059358</v>
      </c>
      <c r="M6" s="923">
        <v>62.045671489122</v>
      </c>
      <c r="N6" s="923">
        <v>68.950483610270695</v>
      </c>
      <c r="O6" s="923">
        <v>316.896321441532</v>
      </c>
      <c r="P6" s="923">
        <v>331.735892762959</v>
      </c>
      <c r="Q6" s="923">
        <v>30.353237380079499</v>
      </c>
      <c r="R6" s="923">
        <v>13.330699105834899</v>
      </c>
      <c r="S6" s="923">
        <v>347.50382423927101</v>
      </c>
      <c r="T6" s="923">
        <v>1028.5522456399599</v>
      </c>
      <c r="U6" s="923">
        <v>2743.6646661751201</v>
      </c>
      <c r="V6" s="923">
        <v>0.921320912840212</v>
      </c>
      <c r="W6" s="923">
        <v>1.20590195972116</v>
      </c>
      <c r="X6" s="923">
        <v>1127.61691461188</v>
      </c>
      <c r="Y6" s="923">
        <v>778.44814710054095</v>
      </c>
      <c r="Z6" s="923">
        <v>103.038647764205</v>
      </c>
      <c r="AA6" s="923">
        <v>10.296882127594101</v>
      </c>
      <c r="AB6" s="912"/>
    </row>
    <row r="7" spans="1:30">
      <c r="A7" s="924"/>
      <c r="B7" s="925"/>
      <c r="C7" s="926"/>
      <c r="D7" s="926"/>
      <c r="E7" s="926"/>
      <c r="F7" s="925"/>
      <c r="G7" s="926"/>
      <c r="H7" s="926"/>
      <c r="I7" s="926"/>
      <c r="J7" s="926"/>
      <c r="K7" s="926"/>
      <c r="L7" s="927"/>
      <c r="M7" s="928"/>
      <c r="N7" s="928"/>
      <c r="O7" s="928"/>
      <c r="P7" s="928"/>
      <c r="Q7" s="928"/>
      <c r="R7" s="928"/>
      <c r="S7" s="928"/>
      <c r="T7" s="928"/>
      <c r="U7" s="928"/>
      <c r="V7" s="928"/>
      <c r="W7" s="928"/>
      <c r="X7" s="928"/>
      <c r="Y7" s="928"/>
      <c r="Z7" s="928"/>
      <c r="AA7" s="928"/>
      <c r="AB7" s="912"/>
    </row>
    <row r="8" spans="1:30">
      <c r="A8" s="917" t="s">
        <v>3810</v>
      </c>
      <c r="B8" s="918"/>
      <c r="C8" s="919"/>
      <c r="D8" s="919"/>
      <c r="E8" s="919"/>
      <c r="F8" s="920"/>
      <c r="G8" s="921"/>
      <c r="H8" s="921"/>
      <c r="I8" s="921"/>
      <c r="J8" s="921"/>
      <c r="K8" s="921"/>
      <c r="L8" s="922">
        <v>1916.54676066705</v>
      </c>
      <c r="M8" s="923">
        <v>33.4093608654821</v>
      </c>
      <c r="N8" s="923">
        <v>41.482356788623399</v>
      </c>
      <c r="O8" s="923">
        <v>217.51564596153</v>
      </c>
      <c r="P8" s="923">
        <v>328.30399999817598</v>
      </c>
      <c r="Q8" s="923">
        <v>30.352422276737599</v>
      </c>
      <c r="R8" s="923">
        <v>10.216176599607</v>
      </c>
      <c r="S8" s="923">
        <v>314.28536844732702</v>
      </c>
      <c r="T8" s="923">
        <v>713.53603310966901</v>
      </c>
      <c r="U8" s="923">
        <v>2269.7710929091199</v>
      </c>
      <c r="V8" s="923">
        <v>0.50462086433384701</v>
      </c>
      <c r="W8" s="923">
        <v>1.0579540326063099</v>
      </c>
      <c r="X8" s="923">
        <v>713.38480848546203</v>
      </c>
      <c r="Y8" s="923">
        <v>366.45475197775897</v>
      </c>
      <c r="Z8" s="923">
        <v>100.788402929247</v>
      </c>
      <c r="AA8" s="923">
        <v>6.0543148206561899</v>
      </c>
      <c r="AB8" s="912"/>
    </row>
    <row r="9" spans="1:30">
      <c r="A9" s="917" t="s">
        <v>3811</v>
      </c>
      <c r="B9" s="918"/>
      <c r="C9" s="919"/>
      <c r="D9" s="919"/>
      <c r="E9" s="919"/>
      <c r="F9" s="920"/>
      <c r="G9" s="921"/>
      <c r="H9" s="921"/>
      <c r="I9" s="921"/>
      <c r="J9" s="921"/>
      <c r="K9" s="921"/>
      <c r="L9" s="922">
        <v>370.05108992653601</v>
      </c>
      <c r="M9" s="923">
        <v>27.7463106236399</v>
      </c>
      <c r="N9" s="923">
        <v>27.258126821647298</v>
      </c>
      <c r="O9" s="923">
        <v>99.380675480002097</v>
      </c>
      <c r="P9" s="923">
        <v>3.4318927647829001</v>
      </c>
      <c r="Q9" s="923">
        <v>8.1510334185876804E-4</v>
      </c>
      <c r="R9" s="923">
        <v>3.1145225062278801</v>
      </c>
      <c r="S9" s="923">
        <v>33.218455791944102</v>
      </c>
      <c r="T9" s="923">
        <v>315.01621253028901</v>
      </c>
      <c r="U9" s="923">
        <v>473.89357326600299</v>
      </c>
      <c r="V9" s="923">
        <v>0.416700048506365</v>
      </c>
      <c r="W9" s="923">
        <v>0.147947927114851</v>
      </c>
      <c r="X9" s="923">
        <v>414.232106126416</v>
      </c>
      <c r="Y9" s="923">
        <v>411.99339512278198</v>
      </c>
      <c r="Z9" s="923">
        <v>2.2502448349575799</v>
      </c>
      <c r="AA9" s="923">
        <v>4.2425673069379002</v>
      </c>
      <c r="AB9" s="912"/>
    </row>
    <row r="10" spans="1:30">
      <c r="A10" s="924"/>
      <c r="B10" s="925"/>
      <c r="C10" s="926"/>
      <c r="D10" s="926"/>
      <c r="E10" s="926"/>
      <c r="F10" s="925"/>
      <c r="G10" s="926"/>
      <c r="H10" s="926"/>
      <c r="I10" s="926"/>
      <c r="J10" s="926"/>
      <c r="K10" s="926"/>
      <c r="L10" s="927"/>
      <c r="M10" s="928"/>
      <c r="N10" s="928"/>
      <c r="O10" s="928"/>
      <c r="P10" s="928"/>
      <c r="Q10" s="928"/>
      <c r="R10" s="928"/>
      <c r="S10" s="928"/>
      <c r="T10" s="928"/>
      <c r="U10" s="928"/>
      <c r="V10" s="928"/>
      <c r="W10" s="928"/>
      <c r="X10" s="928"/>
      <c r="Y10" s="928"/>
      <c r="Z10" s="928"/>
      <c r="AA10" s="928"/>
      <c r="AB10" s="912"/>
    </row>
    <row r="11" spans="1:30">
      <c r="A11" s="917" t="s">
        <v>3812</v>
      </c>
      <c r="B11" s="918">
        <v>1672805</v>
      </c>
      <c r="C11" s="919">
        <v>1181742</v>
      </c>
      <c r="D11" s="919">
        <v>-1814354</v>
      </c>
      <c r="E11" s="919">
        <v>18465</v>
      </c>
      <c r="F11" s="920">
        <v>808382</v>
      </c>
      <c r="G11" s="921">
        <v>42822</v>
      </c>
      <c r="H11" s="921">
        <v>79755</v>
      </c>
      <c r="I11" s="921">
        <v>78333</v>
      </c>
      <c r="J11" s="921">
        <v>0</v>
      </c>
      <c r="K11" s="921">
        <v>1746169</v>
      </c>
      <c r="L11" s="922">
        <v>963.167500340581</v>
      </c>
      <c r="M11" s="923">
        <v>22.361712441380401</v>
      </c>
      <c r="N11" s="923">
        <v>7.0968399482324402</v>
      </c>
      <c r="O11" s="923">
        <v>45.1275087885221</v>
      </c>
      <c r="P11" s="923">
        <v>195.10604242444001</v>
      </c>
      <c r="Q11" s="923">
        <v>14.683632237718999</v>
      </c>
      <c r="R11" s="923">
        <v>5.2463131530182796</v>
      </c>
      <c r="S11" s="923">
        <v>180.47700385139001</v>
      </c>
      <c r="T11" s="923">
        <v>457.79272230369702</v>
      </c>
      <c r="U11" s="923">
        <v>562.909123874285</v>
      </c>
      <c r="V11" s="923">
        <v>0.24209068381618001</v>
      </c>
      <c r="W11" s="923">
        <v>0.63861880550432204</v>
      </c>
      <c r="X11" s="923">
        <v>20.227230024145001</v>
      </c>
      <c r="Y11" s="923">
        <v>11.039314852251801</v>
      </c>
      <c r="Z11" s="923">
        <v>6.3148970216264894E-2</v>
      </c>
      <c r="AA11" s="923">
        <v>3.7564648457330798</v>
      </c>
      <c r="AB11" s="912"/>
    </row>
    <row r="12" spans="1:30">
      <c r="A12" s="929" t="s">
        <v>3813</v>
      </c>
      <c r="B12" s="930">
        <v>212530</v>
      </c>
      <c r="C12" s="931">
        <v>244249.00542999999</v>
      </c>
      <c r="D12" s="931">
        <v>180000</v>
      </c>
      <c r="E12" s="931">
        <v>2083</v>
      </c>
      <c r="F12" s="932">
        <v>0</v>
      </c>
      <c r="G12" s="933">
        <v>3068</v>
      </c>
      <c r="H12" s="933">
        <v>267443.49126343499</v>
      </c>
      <c r="I12" s="933">
        <v>4411</v>
      </c>
      <c r="J12" s="933">
        <v>0</v>
      </c>
      <c r="K12" s="933">
        <v>0</v>
      </c>
      <c r="L12" s="934">
        <v>0</v>
      </c>
      <c r="M12" s="935">
        <v>0</v>
      </c>
      <c r="N12" s="935">
        <v>0</v>
      </c>
      <c r="O12" s="935">
        <v>0</v>
      </c>
      <c r="P12" s="935">
        <v>0</v>
      </c>
      <c r="Q12" s="935">
        <v>0</v>
      </c>
      <c r="R12" s="935">
        <v>0</v>
      </c>
      <c r="S12" s="935">
        <v>0</v>
      </c>
      <c r="T12" s="935">
        <v>0</v>
      </c>
      <c r="U12" s="935">
        <v>0</v>
      </c>
      <c r="V12" s="935">
        <v>0</v>
      </c>
      <c r="W12" s="935">
        <v>0</v>
      </c>
      <c r="X12" s="935">
        <v>0</v>
      </c>
      <c r="Y12" s="935">
        <v>0</v>
      </c>
      <c r="Z12" s="935">
        <v>0</v>
      </c>
      <c r="AA12" s="935">
        <v>0</v>
      </c>
      <c r="AB12" s="912"/>
    </row>
    <row r="13" spans="1:30">
      <c r="A13" s="929" t="s">
        <v>3814</v>
      </c>
      <c r="B13" s="930">
        <v>1202347</v>
      </c>
      <c r="C13" s="931">
        <v>602628</v>
      </c>
      <c r="D13" s="931">
        <v>-2074773</v>
      </c>
      <c r="E13" s="931">
        <v>4484.2770099999998</v>
      </c>
      <c r="F13" s="932">
        <v>804128.38476284605</v>
      </c>
      <c r="G13" s="933">
        <v>31585</v>
      </c>
      <c r="H13" s="933">
        <v>1097560.97560976</v>
      </c>
      <c r="I13" s="933">
        <v>60872</v>
      </c>
      <c r="J13" s="933">
        <v>0</v>
      </c>
      <c r="K13" s="933">
        <v>0</v>
      </c>
      <c r="L13" s="934">
        <v>0</v>
      </c>
      <c r="M13" s="935">
        <v>0</v>
      </c>
      <c r="N13" s="935">
        <v>0</v>
      </c>
      <c r="O13" s="935">
        <v>0</v>
      </c>
      <c r="P13" s="935">
        <v>0</v>
      </c>
      <c r="Q13" s="935">
        <v>0</v>
      </c>
      <c r="R13" s="935">
        <v>0</v>
      </c>
      <c r="S13" s="935">
        <v>0</v>
      </c>
      <c r="T13" s="935">
        <v>0</v>
      </c>
      <c r="U13" s="935">
        <v>0</v>
      </c>
      <c r="V13" s="935">
        <v>0</v>
      </c>
      <c r="W13" s="935">
        <v>0</v>
      </c>
      <c r="X13" s="935">
        <v>0</v>
      </c>
      <c r="Y13" s="935">
        <v>0</v>
      </c>
      <c r="Z13" s="935">
        <v>0</v>
      </c>
      <c r="AA13" s="935">
        <v>0</v>
      </c>
      <c r="AB13" s="912"/>
    </row>
    <row r="14" spans="1:30">
      <c r="A14" s="929" t="s">
        <v>3815</v>
      </c>
      <c r="B14" s="930">
        <v>192</v>
      </c>
      <c r="C14" s="931">
        <v>2174.4679999999998</v>
      </c>
      <c r="D14" s="931">
        <v>0</v>
      </c>
      <c r="E14" s="931">
        <v>0</v>
      </c>
      <c r="F14" s="932">
        <v>19.3872305057631</v>
      </c>
      <c r="G14" s="933">
        <v>17</v>
      </c>
      <c r="H14" s="933">
        <v>0</v>
      </c>
      <c r="I14" s="933">
        <v>26</v>
      </c>
      <c r="J14" s="933">
        <v>0</v>
      </c>
      <c r="K14" s="933">
        <v>0</v>
      </c>
      <c r="L14" s="934">
        <v>0</v>
      </c>
      <c r="M14" s="935">
        <v>0</v>
      </c>
      <c r="N14" s="935">
        <v>0</v>
      </c>
      <c r="O14" s="935">
        <v>0</v>
      </c>
      <c r="P14" s="935">
        <v>0</v>
      </c>
      <c r="Q14" s="935">
        <v>0</v>
      </c>
      <c r="R14" s="935">
        <v>0</v>
      </c>
      <c r="S14" s="935">
        <v>0</v>
      </c>
      <c r="T14" s="935">
        <v>0</v>
      </c>
      <c r="U14" s="935">
        <v>0</v>
      </c>
      <c r="V14" s="935">
        <v>0</v>
      </c>
      <c r="W14" s="935">
        <v>0</v>
      </c>
      <c r="X14" s="935">
        <v>0</v>
      </c>
      <c r="Y14" s="935">
        <v>0</v>
      </c>
      <c r="Z14" s="935">
        <v>0</v>
      </c>
      <c r="AA14" s="935">
        <v>0</v>
      </c>
      <c r="AB14" s="912"/>
    </row>
    <row r="15" spans="1:30">
      <c r="A15" s="929" t="s">
        <v>3816</v>
      </c>
      <c r="B15" s="930">
        <v>143055</v>
      </c>
      <c r="C15" s="931">
        <v>45971.917000000001</v>
      </c>
      <c r="D15" s="931">
        <v>75776</v>
      </c>
      <c r="E15" s="931">
        <v>80</v>
      </c>
      <c r="F15" s="932">
        <v>1</v>
      </c>
      <c r="G15" s="933">
        <v>4031</v>
      </c>
      <c r="H15" s="933">
        <v>100921.060778595</v>
      </c>
      <c r="I15" s="933">
        <v>8215</v>
      </c>
      <c r="J15" s="933">
        <v>0</v>
      </c>
      <c r="K15" s="933">
        <v>0</v>
      </c>
      <c r="L15" s="934">
        <v>0</v>
      </c>
      <c r="M15" s="935">
        <v>0</v>
      </c>
      <c r="N15" s="935">
        <v>0</v>
      </c>
      <c r="O15" s="935">
        <v>0</v>
      </c>
      <c r="P15" s="935">
        <v>0</v>
      </c>
      <c r="Q15" s="935">
        <v>0</v>
      </c>
      <c r="R15" s="935">
        <v>0</v>
      </c>
      <c r="S15" s="935">
        <v>0</v>
      </c>
      <c r="T15" s="935">
        <v>0</v>
      </c>
      <c r="U15" s="935">
        <v>0</v>
      </c>
      <c r="V15" s="935">
        <v>0</v>
      </c>
      <c r="W15" s="935">
        <v>0</v>
      </c>
      <c r="X15" s="935">
        <v>0</v>
      </c>
      <c r="Y15" s="935">
        <v>0</v>
      </c>
      <c r="Z15" s="935">
        <v>0</v>
      </c>
      <c r="AA15" s="935">
        <v>0</v>
      </c>
      <c r="AB15" s="912"/>
    </row>
    <row r="16" spans="1:30">
      <c r="A16" s="929" t="s">
        <v>3817</v>
      </c>
      <c r="B16" s="930">
        <v>55857.082891999999</v>
      </c>
      <c r="C16" s="931">
        <v>0</v>
      </c>
      <c r="D16" s="931">
        <v>0</v>
      </c>
      <c r="E16" s="931">
        <v>4.4999999999999997E-3</v>
      </c>
      <c r="F16" s="932">
        <v>3273</v>
      </c>
      <c r="G16" s="933">
        <v>868</v>
      </c>
      <c r="H16" s="933">
        <v>49688.566733352403</v>
      </c>
      <c r="I16" s="933">
        <v>2026</v>
      </c>
      <c r="J16" s="933">
        <v>0</v>
      </c>
      <c r="K16" s="933">
        <v>0</v>
      </c>
      <c r="L16" s="934">
        <v>0</v>
      </c>
      <c r="M16" s="935">
        <v>0</v>
      </c>
      <c r="N16" s="935">
        <v>0</v>
      </c>
      <c r="O16" s="935">
        <v>0</v>
      </c>
      <c r="P16" s="935">
        <v>0</v>
      </c>
      <c r="Q16" s="935">
        <v>0</v>
      </c>
      <c r="R16" s="935">
        <v>0</v>
      </c>
      <c r="S16" s="935">
        <v>0</v>
      </c>
      <c r="T16" s="935">
        <v>0</v>
      </c>
      <c r="U16" s="935">
        <v>0</v>
      </c>
      <c r="V16" s="935">
        <v>0</v>
      </c>
      <c r="W16" s="935">
        <v>0</v>
      </c>
      <c r="X16" s="935">
        <v>0</v>
      </c>
      <c r="Y16" s="935">
        <v>0</v>
      </c>
      <c r="Z16" s="935">
        <v>0</v>
      </c>
      <c r="AA16" s="935">
        <v>0</v>
      </c>
      <c r="AB16" s="912"/>
    </row>
    <row r="17" spans="1:28">
      <c r="A17" s="929" t="s">
        <v>3818</v>
      </c>
      <c r="B17" s="930">
        <v>0</v>
      </c>
      <c r="C17" s="931">
        <v>0</v>
      </c>
      <c r="D17" s="931">
        <v>0</v>
      </c>
      <c r="E17" s="931">
        <v>0</v>
      </c>
      <c r="F17" s="932">
        <v>0</v>
      </c>
      <c r="G17" s="933">
        <v>0</v>
      </c>
      <c r="H17" s="933">
        <v>0</v>
      </c>
      <c r="I17" s="933">
        <v>0</v>
      </c>
      <c r="J17" s="933">
        <v>0</v>
      </c>
      <c r="K17" s="933">
        <v>0</v>
      </c>
      <c r="L17" s="934">
        <v>0</v>
      </c>
      <c r="M17" s="935">
        <v>0</v>
      </c>
      <c r="N17" s="935">
        <v>0</v>
      </c>
      <c r="O17" s="935">
        <v>0</v>
      </c>
      <c r="P17" s="935">
        <v>0</v>
      </c>
      <c r="Q17" s="935">
        <v>0</v>
      </c>
      <c r="R17" s="935">
        <v>0</v>
      </c>
      <c r="S17" s="935">
        <v>0</v>
      </c>
      <c r="T17" s="935">
        <v>0</v>
      </c>
      <c r="U17" s="935">
        <v>0</v>
      </c>
      <c r="V17" s="935">
        <v>0</v>
      </c>
      <c r="W17" s="935">
        <v>0</v>
      </c>
      <c r="X17" s="935">
        <v>0</v>
      </c>
      <c r="Y17" s="935">
        <v>0</v>
      </c>
      <c r="Z17" s="935">
        <v>0</v>
      </c>
      <c r="AA17" s="935">
        <v>0</v>
      </c>
      <c r="AB17" s="912"/>
    </row>
    <row r="18" spans="1:28">
      <c r="A18" s="929" t="s">
        <v>3819</v>
      </c>
      <c r="B18" s="930">
        <v>595.68974800000001</v>
      </c>
      <c r="C18" s="931">
        <v>101.96</v>
      </c>
      <c r="D18" s="931">
        <v>-1</v>
      </c>
      <c r="E18" s="931">
        <v>0</v>
      </c>
      <c r="F18" s="932">
        <v>663</v>
      </c>
      <c r="G18" s="933">
        <v>0</v>
      </c>
      <c r="H18" s="933">
        <v>0</v>
      </c>
      <c r="I18" s="933">
        <v>35</v>
      </c>
      <c r="J18" s="933">
        <v>0</v>
      </c>
      <c r="K18" s="933">
        <v>0</v>
      </c>
      <c r="L18" s="934">
        <v>0</v>
      </c>
      <c r="M18" s="935">
        <v>0</v>
      </c>
      <c r="N18" s="935">
        <v>0</v>
      </c>
      <c r="O18" s="935">
        <v>0</v>
      </c>
      <c r="P18" s="935">
        <v>0</v>
      </c>
      <c r="Q18" s="935">
        <v>0</v>
      </c>
      <c r="R18" s="935">
        <v>0</v>
      </c>
      <c r="S18" s="935">
        <v>0</v>
      </c>
      <c r="T18" s="935">
        <v>0</v>
      </c>
      <c r="U18" s="935">
        <v>0</v>
      </c>
      <c r="V18" s="935">
        <v>0</v>
      </c>
      <c r="W18" s="935">
        <v>0</v>
      </c>
      <c r="X18" s="935">
        <v>0</v>
      </c>
      <c r="Y18" s="935">
        <v>0</v>
      </c>
      <c r="Z18" s="935">
        <v>0</v>
      </c>
      <c r="AA18" s="935">
        <v>0</v>
      </c>
      <c r="AB18" s="912"/>
    </row>
    <row r="19" spans="1:28">
      <c r="A19" s="929" t="s">
        <v>3820</v>
      </c>
      <c r="B19" s="930">
        <v>55919</v>
      </c>
      <c r="C19" s="931">
        <v>1.4550000000000001</v>
      </c>
      <c r="D19" s="931">
        <v>0</v>
      </c>
      <c r="E19" s="931">
        <v>30</v>
      </c>
      <c r="F19" s="932">
        <v>251</v>
      </c>
      <c r="G19" s="933">
        <v>3253</v>
      </c>
      <c r="H19" s="933">
        <v>40548.220492228</v>
      </c>
      <c r="I19" s="933">
        <v>2639</v>
      </c>
      <c r="J19" s="933">
        <v>0</v>
      </c>
      <c r="K19" s="933">
        <v>0</v>
      </c>
      <c r="L19" s="934">
        <v>0</v>
      </c>
      <c r="M19" s="935">
        <v>0</v>
      </c>
      <c r="N19" s="935">
        <v>0</v>
      </c>
      <c r="O19" s="935">
        <v>0</v>
      </c>
      <c r="P19" s="935">
        <v>0</v>
      </c>
      <c r="Q19" s="935">
        <v>0</v>
      </c>
      <c r="R19" s="935">
        <v>0</v>
      </c>
      <c r="S19" s="935">
        <v>0</v>
      </c>
      <c r="T19" s="935">
        <v>0</v>
      </c>
      <c r="U19" s="935">
        <v>0</v>
      </c>
      <c r="V19" s="935">
        <v>0</v>
      </c>
      <c r="W19" s="935">
        <v>0</v>
      </c>
      <c r="X19" s="935">
        <v>0</v>
      </c>
      <c r="Y19" s="935">
        <v>0</v>
      </c>
      <c r="Z19" s="935">
        <v>0</v>
      </c>
      <c r="AA19" s="935">
        <v>0</v>
      </c>
      <c r="AB19" s="912"/>
    </row>
    <row r="20" spans="1:28">
      <c r="A20" s="929" t="s">
        <v>3821</v>
      </c>
      <c r="B20" s="930">
        <v>0</v>
      </c>
      <c r="C20" s="931">
        <v>0</v>
      </c>
      <c r="D20" s="931">
        <v>0</v>
      </c>
      <c r="E20" s="931">
        <v>0</v>
      </c>
      <c r="F20" s="932">
        <v>0</v>
      </c>
      <c r="G20" s="933">
        <v>0</v>
      </c>
      <c r="H20" s="933">
        <v>0</v>
      </c>
      <c r="I20" s="933">
        <v>0</v>
      </c>
      <c r="J20" s="933">
        <v>0</v>
      </c>
      <c r="K20" s="933">
        <v>0</v>
      </c>
      <c r="L20" s="934">
        <v>0</v>
      </c>
      <c r="M20" s="935">
        <v>0</v>
      </c>
      <c r="N20" s="935">
        <v>0</v>
      </c>
      <c r="O20" s="935">
        <v>0</v>
      </c>
      <c r="P20" s="935">
        <v>0</v>
      </c>
      <c r="Q20" s="935">
        <v>0</v>
      </c>
      <c r="R20" s="935">
        <v>0</v>
      </c>
      <c r="S20" s="935">
        <v>0</v>
      </c>
      <c r="T20" s="935">
        <v>0</v>
      </c>
      <c r="U20" s="935">
        <v>0</v>
      </c>
      <c r="V20" s="935">
        <v>0</v>
      </c>
      <c r="W20" s="935">
        <v>0</v>
      </c>
      <c r="X20" s="935">
        <v>0</v>
      </c>
      <c r="Y20" s="935">
        <v>0</v>
      </c>
      <c r="Z20" s="935">
        <v>0</v>
      </c>
      <c r="AA20" s="935">
        <v>0</v>
      </c>
      <c r="AB20" s="912"/>
    </row>
    <row r="21" spans="1:28">
      <c r="A21" s="929" t="s">
        <v>3823</v>
      </c>
      <c r="B21" s="930">
        <v>0</v>
      </c>
      <c r="C21" s="931">
        <v>0.64529999999999998</v>
      </c>
      <c r="D21" s="931">
        <v>0</v>
      </c>
      <c r="E21" s="931">
        <v>0</v>
      </c>
      <c r="F21" s="932">
        <v>0</v>
      </c>
      <c r="G21" s="933">
        <v>0</v>
      </c>
      <c r="H21" s="933">
        <v>0</v>
      </c>
      <c r="I21" s="933">
        <v>0</v>
      </c>
      <c r="J21" s="933">
        <v>0</v>
      </c>
      <c r="K21" s="933">
        <v>1</v>
      </c>
      <c r="L21" s="934">
        <v>6.2110102508136503E-4</v>
      </c>
      <c r="M21" s="935">
        <v>2.36441867502565E-5</v>
      </c>
      <c r="N21" s="935">
        <v>1.02340509814543E-5</v>
      </c>
      <c r="O21" s="935">
        <v>1.48217290076235E-4</v>
      </c>
      <c r="P21" s="935">
        <v>1.00223119956311E-4</v>
      </c>
      <c r="Q21" s="935">
        <v>1.67626697110028E-5</v>
      </c>
      <c r="R21" s="935">
        <v>1.0057601826601701E-5</v>
      </c>
      <c r="S21" s="935">
        <v>3.2113746183184201E-4</v>
      </c>
      <c r="T21" s="935">
        <v>6.1933653353283896E-4</v>
      </c>
      <c r="U21" s="935">
        <v>1.0392855220821701E-3</v>
      </c>
      <c r="V21" s="935">
        <v>4.5876780261691701E-7</v>
      </c>
      <c r="W21" s="935">
        <v>7.41086450381174E-7</v>
      </c>
      <c r="X21" s="935">
        <v>1.76449154852661E-6</v>
      </c>
      <c r="Y21" s="935">
        <v>0</v>
      </c>
      <c r="Z21" s="935">
        <v>0</v>
      </c>
      <c r="AA21" s="935">
        <v>5.6816627862556698E-6</v>
      </c>
      <c r="AB21" s="912"/>
    </row>
    <row r="22" spans="1:28">
      <c r="A22" s="929" t="s">
        <v>3824</v>
      </c>
      <c r="B22" s="930">
        <v>0</v>
      </c>
      <c r="C22" s="931">
        <v>0</v>
      </c>
      <c r="D22" s="931">
        <v>0</v>
      </c>
      <c r="E22" s="931">
        <v>0</v>
      </c>
      <c r="F22" s="932">
        <v>0</v>
      </c>
      <c r="G22" s="933">
        <v>0</v>
      </c>
      <c r="H22" s="933">
        <v>0</v>
      </c>
      <c r="I22" s="933">
        <v>0</v>
      </c>
      <c r="J22" s="933">
        <v>0</v>
      </c>
      <c r="K22" s="933">
        <v>0</v>
      </c>
      <c r="L22" s="934">
        <v>0</v>
      </c>
      <c r="M22" s="935">
        <v>0</v>
      </c>
      <c r="N22" s="935">
        <v>0</v>
      </c>
      <c r="O22" s="935">
        <v>0</v>
      </c>
      <c r="P22" s="935">
        <v>0</v>
      </c>
      <c r="Q22" s="935">
        <v>0</v>
      </c>
      <c r="R22" s="935">
        <v>0</v>
      </c>
      <c r="S22" s="935">
        <v>0</v>
      </c>
      <c r="T22" s="935">
        <v>0</v>
      </c>
      <c r="U22" s="935">
        <v>0</v>
      </c>
      <c r="V22" s="935">
        <v>0</v>
      </c>
      <c r="W22" s="935">
        <v>0</v>
      </c>
      <c r="X22" s="935">
        <v>0</v>
      </c>
      <c r="Y22" s="935">
        <v>0</v>
      </c>
      <c r="Z22" s="935">
        <v>0</v>
      </c>
      <c r="AA22" s="935">
        <v>0</v>
      </c>
      <c r="AB22" s="912"/>
    </row>
    <row r="23" spans="1:28">
      <c r="A23" s="929" t="s">
        <v>3825</v>
      </c>
      <c r="B23" s="930">
        <v>2309.422047</v>
      </c>
      <c r="C23" s="931">
        <v>0.217</v>
      </c>
      <c r="D23" s="931">
        <v>0</v>
      </c>
      <c r="E23" s="931">
        <v>0</v>
      </c>
      <c r="F23" s="932">
        <v>45</v>
      </c>
      <c r="G23" s="933">
        <v>0</v>
      </c>
      <c r="H23" s="933">
        <v>0</v>
      </c>
      <c r="I23" s="933">
        <v>109</v>
      </c>
      <c r="J23" s="933">
        <v>0</v>
      </c>
      <c r="K23" s="933">
        <v>2159</v>
      </c>
      <c r="L23" s="934">
        <v>1.3600047994170099</v>
      </c>
      <c r="M23" s="935">
        <v>5.2571614095111401E-2</v>
      </c>
      <c r="N23" s="935">
        <v>1.4857195287748899E-2</v>
      </c>
      <c r="O23" s="935">
        <v>0.53714475271092099</v>
      </c>
      <c r="P23" s="935">
        <v>0.239619893230616</v>
      </c>
      <c r="Q23" s="935">
        <v>2.7428668223536401E-2</v>
      </c>
      <c r="R23" s="935">
        <v>2.7047714498209498E-2</v>
      </c>
      <c r="S23" s="935">
        <v>0.87238403099858797</v>
      </c>
      <c r="T23" s="935">
        <v>1.6876250031981399</v>
      </c>
      <c r="U23" s="935">
        <v>1.71429176397102</v>
      </c>
      <c r="V23" s="935">
        <v>7.6190745065378798E-4</v>
      </c>
      <c r="W23" s="935">
        <v>6.4762133305571996E-4</v>
      </c>
      <c r="X23" s="935">
        <v>3.8095372532689401E-3</v>
      </c>
      <c r="Y23" s="935">
        <v>0</v>
      </c>
      <c r="Z23" s="935">
        <v>3.8095372532689401E-3</v>
      </c>
      <c r="AA23" s="935">
        <v>1.49333860328143E-2</v>
      </c>
      <c r="AB23" s="912"/>
    </row>
    <row r="24" spans="1:28">
      <c r="A24" s="929" t="s">
        <v>3826</v>
      </c>
      <c r="B24" s="930">
        <v>213954.79301074799</v>
      </c>
      <c r="C24" s="931">
        <v>45186.464</v>
      </c>
      <c r="D24" s="931">
        <v>0</v>
      </c>
      <c r="E24" s="931">
        <v>0</v>
      </c>
      <c r="F24" s="932">
        <v>0</v>
      </c>
      <c r="G24" s="933">
        <v>0</v>
      </c>
      <c r="H24" s="933">
        <v>6517.3469387755104</v>
      </c>
      <c r="I24" s="933">
        <v>0</v>
      </c>
      <c r="J24" s="933">
        <v>0</v>
      </c>
      <c r="K24" s="933">
        <v>252623.910071972</v>
      </c>
      <c r="L24" s="934">
        <v>153.78470022582101</v>
      </c>
      <c r="M24" s="935">
        <v>4.8587050216273697</v>
      </c>
      <c r="N24" s="935">
        <v>0.71320440684438502</v>
      </c>
      <c r="O24" s="935">
        <v>10.252313348388</v>
      </c>
      <c r="P24" s="935">
        <v>30.8906658714474</v>
      </c>
      <c r="Q24" s="935">
        <v>2.1841884959609299</v>
      </c>
      <c r="R24" s="935">
        <v>0.89150550855548105</v>
      </c>
      <c r="S24" s="935">
        <v>21.841884959609299</v>
      </c>
      <c r="T24" s="935">
        <v>65.525654878827893</v>
      </c>
      <c r="U24" s="935">
        <v>82.910012295659797</v>
      </c>
      <c r="V24" s="935">
        <v>2.6745165256664399E-2</v>
      </c>
      <c r="W24" s="935">
        <v>0.106980661026658</v>
      </c>
      <c r="X24" s="935">
        <v>0</v>
      </c>
      <c r="Y24" s="935">
        <v>0</v>
      </c>
      <c r="Z24" s="935">
        <v>0</v>
      </c>
      <c r="AA24" s="935">
        <v>0.58393610810384</v>
      </c>
      <c r="AB24" s="912"/>
    </row>
    <row r="25" spans="1:28">
      <c r="A25" s="929" t="s">
        <v>3827</v>
      </c>
      <c r="B25" s="930">
        <v>0</v>
      </c>
      <c r="C25" s="931">
        <v>0</v>
      </c>
      <c r="D25" s="931">
        <v>0</v>
      </c>
      <c r="E25" s="931">
        <v>0</v>
      </c>
      <c r="F25" s="932">
        <v>0</v>
      </c>
      <c r="G25" s="933">
        <v>0</v>
      </c>
      <c r="H25" s="933">
        <v>0</v>
      </c>
      <c r="I25" s="933">
        <v>0</v>
      </c>
      <c r="J25" s="933">
        <v>0</v>
      </c>
      <c r="K25" s="933">
        <v>0</v>
      </c>
      <c r="L25" s="934">
        <v>0</v>
      </c>
      <c r="M25" s="935">
        <v>0</v>
      </c>
      <c r="N25" s="935">
        <v>0</v>
      </c>
      <c r="O25" s="935">
        <v>0</v>
      </c>
      <c r="P25" s="935">
        <v>0</v>
      </c>
      <c r="Q25" s="935">
        <v>0</v>
      </c>
      <c r="R25" s="935">
        <v>0</v>
      </c>
      <c r="S25" s="935">
        <v>0</v>
      </c>
      <c r="T25" s="935">
        <v>0</v>
      </c>
      <c r="U25" s="935">
        <v>0</v>
      </c>
      <c r="V25" s="935">
        <v>0</v>
      </c>
      <c r="W25" s="935">
        <v>0</v>
      </c>
      <c r="X25" s="935">
        <v>0</v>
      </c>
      <c r="Y25" s="935">
        <v>0</v>
      </c>
      <c r="Z25" s="935">
        <v>0</v>
      </c>
      <c r="AA25" s="935">
        <v>0</v>
      </c>
      <c r="AB25" s="912"/>
    </row>
    <row r="26" spans="1:28">
      <c r="A26" s="929" t="s">
        <v>4268</v>
      </c>
      <c r="B26" s="930">
        <v>0</v>
      </c>
      <c r="C26" s="931">
        <v>0</v>
      </c>
      <c r="D26" s="931">
        <v>0</v>
      </c>
      <c r="E26" s="931">
        <v>0</v>
      </c>
      <c r="F26" s="932">
        <v>0</v>
      </c>
      <c r="G26" s="933">
        <v>0</v>
      </c>
      <c r="H26" s="933">
        <v>0</v>
      </c>
      <c r="I26" s="933">
        <v>0</v>
      </c>
      <c r="J26" s="933">
        <v>0</v>
      </c>
      <c r="K26" s="933">
        <v>743</v>
      </c>
      <c r="L26" s="934">
        <v>0.44050178610656998</v>
      </c>
      <c r="M26" s="935">
        <v>1.2979070483497199E-2</v>
      </c>
      <c r="N26" s="935">
        <v>3.0153396072771202E-3</v>
      </c>
      <c r="O26" s="935">
        <v>3.6708482175547501E-2</v>
      </c>
      <c r="P26" s="935">
        <v>8.4691712447870299E-2</v>
      </c>
      <c r="Q26" s="935">
        <v>1.16680532629419E-2</v>
      </c>
      <c r="R26" s="935">
        <v>4.7196619939989604E-3</v>
      </c>
      <c r="S26" s="935">
        <v>0.12192460151164</v>
      </c>
      <c r="T26" s="935">
        <v>0.39068313172546998</v>
      </c>
      <c r="U26" s="935">
        <v>0.43919076888601499</v>
      </c>
      <c r="V26" s="935">
        <v>1.44211894261079E-4</v>
      </c>
      <c r="W26" s="935">
        <v>4.58856027194344E-4</v>
      </c>
      <c r="X26" s="935">
        <v>0</v>
      </c>
      <c r="Y26" s="935">
        <v>0</v>
      </c>
      <c r="Z26" s="935">
        <v>0</v>
      </c>
      <c r="AA26" s="935">
        <v>3.14644132933264E-3</v>
      </c>
      <c r="AB26" s="912"/>
    </row>
    <row r="27" spans="1:28">
      <c r="A27" s="929" t="s">
        <v>3828</v>
      </c>
      <c r="B27" s="930">
        <v>900000</v>
      </c>
      <c r="C27" s="931">
        <v>134654.26550000001</v>
      </c>
      <c r="D27" s="931">
        <v>0</v>
      </c>
      <c r="E27" s="931">
        <v>295.00299999999999</v>
      </c>
      <c r="F27" s="932">
        <v>0</v>
      </c>
      <c r="G27" s="933">
        <v>0</v>
      </c>
      <c r="H27" s="933">
        <v>1905.0280039116601</v>
      </c>
      <c r="I27" s="933">
        <v>0</v>
      </c>
      <c r="J27" s="933">
        <v>0</v>
      </c>
      <c r="K27" s="933">
        <v>1032454.23449609</v>
      </c>
      <c r="L27" s="934">
        <v>643.08014016612503</v>
      </c>
      <c r="M27" s="935">
        <v>13.2988244283646</v>
      </c>
      <c r="N27" s="935">
        <v>5.4652703130265596</v>
      </c>
      <c r="O27" s="935">
        <v>23.682838023115099</v>
      </c>
      <c r="P27" s="935">
        <v>129.891257772931</v>
      </c>
      <c r="Q27" s="935">
        <v>10.5661892718514</v>
      </c>
      <c r="R27" s="935">
        <v>3.4613378649168198</v>
      </c>
      <c r="S27" s="935">
        <v>129.34473074162901</v>
      </c>
      <c r="T27" s="935">
        <v>304.23338075847897</v>
      </c>
      <c r="U27" s="935">
        <v>386.21243545387699</v>
      </c>
      <c r="V27" s="935">
        <v>0.14574054168070799</v>
      </c>
      <c r="W27" s="935">
        <v>0.43722162504212497</v>
      </c>
      <c r="X27" s="935">
        <v>20.039324481097399</v>
      </c>
      <c r="Y27" s="935">
        <v>10.9305406260531</v>
      </c>
      <c r="Z27" s="935">
        <v>0</v>
      </c>
      <c r="AA27" s="935">
        <v>2.3318486668913301</v>
      </c>
      <c r="AB27" s="912"/>
    </row>
    <row r="28" spans="1:28">
      <c r="A28" s="929" t="s">
        <v>3829</v>
      </c>
      <c r="B28" s="930">
        <v>0</v>
      </c>
      <c r="C28" s="931">
        <v>0</v>
      </c>
      <c r="D28" s="931">
        <v>0</v>
      </c>
      <c r="E28" s="931">
        <v>0</v>
      </c>
      <c r="F28" s="932">
        <v>0</v>
      </c>
      <c r="G28" s="933">
        <v>0</v>
      </c>
      <c r="H28" s="933">
        <v>0</v>
      </c>
      <c r="I28" s="933">
        <v>0</v>
      </c>
      <c r="J28" s="933">
        <v>0</v>
      </c>
      <c r="K28" s="933">
        <v>0</v>
      </c>
      <c r="L28" s="934">
        <v>0</v>
      </c>
      <c r="M28" s="935">
        <v>0</v>
      </c>
      <c r="N28" s="935">
        <v>0</v>
      </c>
      <c r="O28" s="935">
        <v>0</v>
      </c>
      <c r="P28" s="935">
        <v>0</v>
      </c>
      <c r="Q28" s="935">
        <v>0</v>
      </c>
      <c r="R28" s="935">
        <v>0</v>
      </c>
      <c r="S28" s="935">
        <v>0</v>
      </c>
      <c r="T28" s="935">
        <v>0</v>
      </c>
      <c r="U28" s="935">
        <v>0</v>
      </c>
      <c r="V28" s="935">
        <v>0</v>
      </c>
      <c r="W28" s="935">
        <v>0</v>
      </c>
      <c r="X28" s="935">
        <v>0</v>
      </c>
      <c r="Y28" s="935">
        <v>0</v>
      </c>
      <c r="Z28" s="935">
        <v>0</v>
      </c>
      <c r="AA28" s="935">
        <v>0</v>
      </c>
      <c r="AB28" s="912"/>
    </row>
    <row r="29" spans="1:28">
      <c r="A29" s="929" t="s">
        <v>3830</v>
      </c>
      <c r="B29" s="930">
        <v>31021</v>
      </c>
      <c r="C29" s="931">
        <v>0</v>
      </c>
      <c r="D29" s="931">
        <v>0</v>
      </c>
      <c r="E29" s="931">
        <v>0</v>
      </c>
      <c r="F29" s="932">
        <v>0</v>
      </c>
      <c r="G29" s="933">
        <v>0</v>
      </c>
      <c r="H29" s="933">
        <v>0</v>
      </c>
      <c r="I29" s="933">
        <v>0</v>
      </c>
      <c r="J29" s="933">
        <v>0</v>
      </c>
      <c r="K29" s="933">
        <v>31021</v>
      </c>
      <c r="L29" s="934">
        <v>19.267174899048999</v>
      </c>
      <c r="M29" s="935">
        <v>0.51452114787233205</v>
      </c>
      <c r="N29" s="935">
        <v>0.207997910842007</v>
      </c>
      <c r="O29" s="935">
        <v>4.4883759708011901</v>
      </c>
      <c r="P29" s="935">
        <v>3.59070077664096</v>
      </c>
      <c r="Q29" s="935">
        <v>0.47073211401085702</v>
      </c>
      <c r="R29" s="935">
        <v>0.15326161851516301</v>
      </c>
      <c r="S29" s="935">
        <v>6.1304647406065103</v>
      </c>
      <c r="T29" s="935">
        <v>14.5051174666136</v>
      </c>
      <c r="U29" s="935">
        <v>17.844031298551101</v>
      </c>
      <c r="V29" s="935">
        <v>5.4736292326843803E-3</v>
      </c>
      <c r="W29" s="935">
        <v>1.7515613544590001E-2</v>
      </c>
      <c r="X29" s="935">
        <v>0</v>
      </c>
      <c r="Y29" s="935">
        <v>0</v>
      </c>
      <c r="Z29" s="935">
        <v>5.4736292326843801E-2</v>
      </c>
      <c r="AA29" s="935">
        <v>0.146693263435941</v>
      </c>
      <c r="AB29" s="912"/>
    </row>
    <row r="30" spans="1:28">
      <c r="A30" s="929" t="s">
        <v>3831</v>
      </c>
      <c r="B30" s="930">
        <v>55000</v>
      </c>
      <c r="C30" s="931">
        <v>0</v>
      </c>
      <c r="D30" s="931">
        <v>0</v>
      </c>
      <c r="E30" s="931">
        <v>0</v>
      </c>
      <c r="F30" s="932">
        <v>0</v>
      </c>
      <c r="G30" s="933">
        <v>0</v>
      </c>
      <c r="H30" s="933">
        <v>0</v>
      </c>
      <c r="I30" s="933">
        <v>0</v>
      </c>
      <c r="J30" s="933">
        <v>0</v>
      </c>
      <c r="K30" s="933">
        <v>55000</v>
      </c>
      <c r="L30" s="934">
        <v>33.772368238799203</v>
      </c>
      <c r="M30" s="935">
        <v>0.94135624113894401</v>
      </c>
      <c r="N30" s="935">
        <v>0.25232229143930501</v>
      </c>
      <c r="O30" s="935">
        <v>1.1645644220275599</v>
      </c>
      <c r="P30" s="935">
        <v>6.5700842809388096</v>
      </c>
      <c r="Q30" s="935">
        <v>0.70844335673343195</v>
      </c>
      <c r="R30" s="935">
        <v>0.310550512540683</v>
      </c>
      <c r="S30" s="935">
        <v>8.8312802003756605</v>
      </c>
      <c r="T30" s="935">
        <v>22.514912159199501</v>
      </c>
      <c r="U30" s="935">
        <v>27.367263917647701</v>
      </c>
      <c r="V30" s="935">
        <v>6.7932924618274299E-3</v>
      </c>
      <c r="W30" s="935">
        <v>1.9409407033792701E-2</v>
      </c>
      <c r="X30" s="935">
        <v>0</v>
      </c>
      <c r="Y30" s="935">
        <v>0</v>
      </c>
      <c r="Z30" s="935">
        <v>0</v>
      </c>
      <c r="AA30" s="935">
        <v>0.14265914169837601</v>
      </c>
      <c r="AB30" s="912"/>
    </row>
    <row r="31" spans="1:28">
      <c r="A31" s="929" t="s">
        <v>4287</v>
      </c>
      <c r="B31" s="930">
        <v>0</v>
      </c>
      <c r="C31" s="931">
        <v>0</v>
      </c>
      <c r="D31" s="931">
        <v>0</v>
      </c>
      <c r="E31" s="931">
        <v>0</v>
      </c>
      <c r="F31" s="932">
        <v>0</v>
      </c>
      <c r="G31" s="933">
        <v>0</v>
      </c>
      <c r="H31" s="933">
        <v>0</v>
      </c>
      <c r="I31" s="933">
        <v>0</v>
      </c>
      <c r="J31" s="933">
        <v>0</v>
      </c>
      <c r="K31" s="933">
        <v>0</v>
      </c>
      <c r="L31" s="934">
        <v>0</v>
      </c>
      <c r="M31" s="935">
        <v>0</v>
      </c>
      <c r="N31" s="935">
        <v>0</v>
      </c>
      <c r="O31" s="935">
        <v>0</v>
      </c>
      <c r="P31" s="935">
        <v>0</v>
      </c>
      <c r="Q31" s="935">
        <v>0</v>
      </c>
      <c r="R31" s="935">
        <v>0</v>
      </c>
      <c r="S31" s="935">
        <v>0</v>
      </c>
      <c r="T31" s="935">
        <v>0</v>
      </c>
      <c r="U31" s="935">
        <v>0</v>
      </c>
      <c r="V31" s="935">
        <v>0</v>
      </c>
      <c r="W31" s="935">
        <v>0</v>
      </c>
      <c r="X31" s="935">
        <v>0</v>
      </c>
      <c r="Y31" s="935">
        <v>0</v>
      </c>
      <c r="Z31" s="935">
        <v>0</v>
      </c>
      <c r="AA31" s="935">
        <v>0</v>
      </c>
      <c r="AB31" s="912"/>
    </row>
    <row r="32" spans="1:28">
      <c r="A32" s="929" t="s">
        <v>3832</v>
      </c>
      <c r="B32" s="930">
        <v>0</v>
      </c>
      <c r="C32" s="931">
        <v>5.2240000000000002</v>
      </c>
      <c r="D32" s="931">
        <v>0</v>
      </c>
      <c r="E32" s="931">
        <v>1.5860000000000001</v>
      </c>
      <c r="F32" s="932">
        <v>0</v>
      </c>
      <c r="G32" s="933">
        <v>0</v>
      </c>
      <c r="H32" s="933">
        <v>0</v>
      </c>
      <c r="I32" s="933">
        <v>0</v>
      </c>
      <c r="J32" s="933">
        <v>0</v>
      </c>
      <c r="K32" s="933">
        <v>4</v>
      </c>
      <c r="L32" s="934">
        <v>2.4491142693549299E-3</v>
      </c>
      <c r="M32" s="935">
        <v>6.7050678844010996E-5</v>
      </c>
      <c r="N32" s="935">
        <v>1.6233322246444801E-5</v>
      </c>
      <c r="O32" s="935">
        <v>1.5527525627034099E-4</v>
      </c>
      <c r="P32" s="935">
        <v>4.8488227753511101E-4</v>
      </c>
      <c r="Q32" s="935">
        <v>4.6582576881102399E-5</v>
      </c>
      <c r="R32" s="935">
        <v>1.5527525627034101E-5</v>
      </c>
      <c r="S32" s="935">
        <v>5.2934746455798203E-4</v>
      </c>
      <c r="T32" s="935">
        <v>1.3621874754625399E-3</v>
      </c>
      <c r="U32" s="935">
        <v>1.7009698527796499E-3</v>
      </c>
      <c r="V32" s="935">
        <v>5.6463729552851398E-7</v>
      </c>
      <c r="W32" s="935">
        <v>1.76449154852661E-6</v>
      </c>
      <c r="X32" s="935">
        <v>2.11738985823193E-5</v>
      </c>
      <c r="Y32" s="935">
        <v>7.0579661941064204E-6</v>
      </c>
      <c r="Z32" s="935">
        <v>0</v>
      </c>
      <c r="AA32" s="935">
        <v>1.17162238822167E-5</v>
      </c>
      <c r="AB32" s="912"/>
    </row>
    <row r="33" spans="1:28">
      <c r="A33" s="929" t="s">
        <v>3833</v>
      </c>
      <c r="B33" s="930">
        <v>0</v>
      </c>
      <c r="C33" s="931">
        <v>2242.538</v>
      </c>
      <c r="D33" s="931">
        <v>0</v>
      </c>
      <c r="E33" s="931">
        <v>0.04</v>
      </c>
      <c r="F33" s="932">
        <v>0</v>
      </c>
      <c r="G33" s="933">
        <v>0</v>
      </c>
      <c r="H33" s="933">
        <v>0</v>
      </c>
      <c r="I33" s="933">
        <v>0</v>
      </c>
      <c r="J33" s="933">
        <v>0</v>
      </c>
      <c r="K33" s="933">
        <v>2242</v>
      </c>
      <c r="L33" s="934">
        <v>1.4202004285950001</v>
      </c>
      <c r="M33" s="935">
        <v>5.38014647044344E-2</v>
      </c>
      <c r="N33" s="935">
        <v>1.5032762196827301E-2</v>
      </c>
      <c r="O33" s="935">
        <v>0.332303164350919</v>
      </c>
      <c r="P33" s="935">
        <v>0.25951294739786002</v>
      </c>
      <c r="Q33" s="935">
        <v>1.5428361202006901E-2</v>
      </c>
      <c r="R33" s="935">
        <v>1.8593153243444301E-2</v>
      </c>
      <c r="S33" s="935">
        <v>0.53801464704434399</v>
      </c>
      <c r="T33" s="935">
        <v>0.84262588103268599</v>
      </c>
      <c r="U33" s="935">
        <v>1.07998528414049</v>
      </c>
      <c r="V33" s="935">
        <v>3.9559900517966502E-4</v>
      </c>
      <c r="W33" s="935">
        <v>1.97799502589832E-4</v>
      </c>
      <c r="X33" s="935">
        <v>0</v>
      </c>
      <c r="Y33" s="935">
        <v>0</v>
      </c>
      <c r="Z33" s="935">
        <v>3.9559900517966498E-3</v>
      </c>
      <c r="AA33" s="935">
        <v>6.1317845802848102E-3</v>
      </c>
      <c r="AB33" s="912"/>
    </row>
    <row r="34" spans="1:28">
      <c r="A34" s="929" t="s">
        <v>3834</v>
      </c>
      <c r="B34" s="930">
        <v>5349</v>
      </c>
      <c r="C34" s="931">
        <v>0</v>
      </c>
      <c r="D34" s="931">
        <v>0</v>
      </c>
      <c r="E34" s="931">
        <v>0</v>
      </c>
      <c r="F34" s="932">
        <v>318</v>
      </c>
      <c r="G34" s="933">
        <v>0</v>
      </c>
      <c r="H34" s="933">
        <v>0</v>
      </c>
      <c r="I34" s="933">
        <v>0</v>
      </c>
      <c r="J34" s="933">
        <v>0</v>
      </c>
      <c r="K34" s="933">
        <v>4984</v>
      </c>
      <c r="L34" s="934">
        <v>3.3330116077076499</v>
      </c>
      <c r="M34" s="935">
        <v>0.24272063422884199</v>
      </c>
      <c r="N34" s="935">
        <v>9.4098216893065606E-2</v>
      </c>
      <c r="O34" s="935">
        <v>0.36056326099212099</v>
      </c>
      <c r="P34" s="935">
        <v>0.31923039936619502</v>
      </c>
      <c r="Q34" s="935">
        <v>0.121360317114421</v>
      </c>
      <c r="R34" s="935">
        <v>6.8594961847281505E-2</v>
      </c>
      <c r="S34" s="935">
        <v>2.4184121164105701</v>
      </c>
      <c r="T34" s="935">
        <v>8.5391933273987597</v>
      </c>
      <c r="U34" s="935">
        <v>8.7590489743451805</v>
      </c>
      <c r="V34" s="935">
        <v>5.2765355267139604E-3</v>
      </c>
      <c r="W34" s="935">
        <v>1.6269317874034701E-2</v>
      </c>
      <c r="X34" s="935">
        <v>5.2765355267139602E-2</v>
      </c>
      <c r="Y34" s="935">
        <v>2.6382677633569801E-2</v>
      </c>
      <c r="Z34" s="935">
        <v>0</v>
      </c>
      <c r="AA34" s="935">
        <v>0.123998584877778</v>
      </c>
      <c r="AB34" s="912"/>
    </row>
    <row r="35" spans="1:28">
      <c r="A35" s="929" t="s">
        <v>4288</v>
      </c>
      <c r="B35" s="930">
        <v>0</v>
      </c>
      <c r="C35" s="931">
        <v>0</v>
      </c>
      <c r="D35" s="931">
        <v>0</v>
      </c>
      <c r="E35" s="931">
        <v>0</v>
      </c>
      <c r="F35" s="932">
        <v>0</v>
      </c>
      <c r="G35" s="933">
        <v>0</v>
      </c>
      <c r="H35" s="933">
        <v>0</v>
      </c>
      <c r="I35" s="933">
        <v>0</v>
      </c>
      <c r="J35" s="933">
        <v>0</v>
      </c>
      <c r="K35" s="933">
        <v>0</v>
      </c>
      <c r="L35" s="934">
        <v>0</v>
      </c>
      <c r="M35" s="935">
        <v>0</v>
      </c>
      <c r="N35" s="935">
        <v>0</v>
      </c>
      <c r="O35" s="935">
        <v>0</v>
      </c>
      <c r="P35" s="935">
        <v>0</v>
      </c>
      <c r="Q35" s="935">
        <v>0</v>
      </c>
      <c r="R35" s="935">
        <v>0</v>
      </c>
      <c r="S35" s="935">
        <v>0</v>
      </c>
      <c r="T35" s="935">
        <v>0</v>
      </c>
      <c r="U35" s="935">
        <v>0</v>
      </c>
      <c r="V35" s="935">
        <v>0</v>
      </c>
      <c r="W35" s="935">
        <v>0</v>
      </c>
      <c r="X35" s="935">
        <v>0</v>
      </c>
      <c r="Y35" s="935">
        <v>0</v>
      </c>
      <c r="Z35" s="935">
        <v>0</v>
      </c>
      <c r="AA35" s="935">
        <v>0</v>
      </c>
      <c r="AB35" s="912"/>
    </row>
    <row r="36" spans="1:28">
      <c r="A36" s="929" t="s">
        <v>3835</v>
      </c>
      <c r="B36" s="930">
        <v>115</v>
      </c>
      <c r="C36" s="931">
        <v>24.943999999999999</v>
      </c>
      <c r="D36" s="931">
        <v>-29</v>
      </c>
      <c r="E36" s="931">
        <v>523.37136999999996</v>
      </c>
      <c r="F36" s="932">
        <v>0</v>
      </c>
      <c r="G36" s="933">
        <v>0</v>
      </c>
      <c r="H36" s="933">
        <v>0</v>
      </c>
      <c r="I36" s="933">
        <v>0</v>
      </c>
      <c r="J36" s="933">
        <v>0</v>
      </c>
      <c r="K36" s="933">
        <v>0</v>
      </c>
      <c r="L36" s="934">
        <v>0</v>
      </c>
      <c r="M36" s="935">
        <v>0</v>
      </c>
      <c r="N36" s="935">
        <v>0</v>
      </c>
      <c r="O36" s="935">
        <v>0</v>
      </c>
      <c r="P36" s="935">
        <v>0</v>
      </c>
      <c r="Q36" s="935">
        <v>0</v>
      </c>
      <c r="R36" s="935">
        <v>0</v>
      </c>
      <c r="S36" s="935">
        <v>0</v>
      </c>
      <c r="T36" s="935">
        <v>0</v>
      </c>
      <c r="U36" s="935">
        <v>0</v>
      </c>
      <c r="V36" s="935">
        <v>0</v>
      </c>
      <c r="W36" s="935">
        <v>0</v>
      </c>
      <c r="X36" s="935">
        <v>0</v>
      </c>
      <c r="Y36" s="935">
        <v>0</v>
      </c>
      <c r="Z36" s="935">
        <v>0</v>
      </c>
      <c r="AA36" s="935">
        <v>0</v>
      </c>
      <c r="AB36" s="912"/>
    </row>
    <row r="37" spans="1:28">
      <c r="A37" s="929" t="s">
        <v>4240</v>
      </c>
      <c r="B37" s="930">
        <v>1738</v>
      </c>
      <c r="C37" s="931">
        <v>0</v>
      </c>
      <c r="D37" s="931">
        <v>0</v>
      </c>
      <c r="E37" s="931">
        <v>0</v>
      </c>
      <c r="F37" s="932">
        <v>0</v>
      </c>
      <c r="G37" s="933">
        <v>0</v>
      </c>
      <c r="H37" s="933">
        <v>1718.1818181818201</v>
      </c>
      <c r="I37" s="933">
        <v>0</v>
      </c>
      <c r="J37" s="933">
        <v>0</v>
      </c>
      <c r="K37" s="933">
        <v>19.818181818182001</v>
      </c>
      <c r="L37" s="934">
        <v>1.1504805713038699E-2</v>
      </c>
      <c r="M37" s="935">
        <v>3.8116225614626901E-4</v>
      </c>
      <c r="N37" s="935">
        <v>6.6441127218156904E-5</v>
      </c>
      <c r="O37" s="935">
        <v>1.15397747273641E-3</v>
      </c>
      <c r="P37" s="935">
        <v>2.0771594509255398E-3</v>
      </c>
      <c r="Q37" s="935">
        <v>5.3852282061032496E-4</v>
      </c>
      <c r="R37" s="935">
        <v>1.7834197305926301E-4</v>
      </c>
      <c r="S37" s="935">
        <v>3.8116225614626899E-3</v>
      </c>
      <c r="T37" s="935">
        <v>9.3716958391926591E-3</v>
      </c>
      <c r="U37" s="935">
        <v>1.5771025460730899E-2</v>
      </c>
      <c r="V37" s="935">
        <v>6.6441127218156897E-6</v>
      </c>
      <c r="W37" s="935">
        <v>1.43372958733918E-5</v>
      </c>
      <c r="X37" s="935">
        <v>3.4969014325345702E-5</v>
      </c>
      <c r="Y37" s="935">
        <v>3.4969014325345702E-5</v>
      </c>
      <c r="Z37" s="935">
        <v>0</v>
      </c>
      <c r="AA37" s="935">
        <v>8.9870366816138599E-5</v>
      </c>
      <c r="AB37" s="912"/>
    </row>
    <row r="38" spans="1:28">
      <c r="A38" s="929" t="s">
        <v>3836</v>
      </c>
      <c r="B38" s="930">
        <v>945</v>
      </c>
      <c r="C38" s="931">
        <v>0</v>
      </c>
      <c r="D38" s="931">
        <v>0</v>
      </c>
      <c r="E38" s="931">
        <v>0</v>
      </c>
      <c r="F38" s="932">
        <v>0</v>
      </c>
      <c r="G38" s="933">
        <v>0</v>
      </c>
      <c r="H38" s="933">
        <v>0</v>
      </c>
      <c r="I38" s="933">
        <v>0</v>
      </c>
      <c r="J38" s="933">
        <v>0</v>
      </c>
      <c r="K38" s="933">
        <v>949</v>
      </c>
      <c r="L38" s="934">
        <v>0.55258581825207698</v>
      </c>
      <c r="M38" s="935">
        <v>1.49030720680106E-2</v>
      </c>
      <c r="N38" s="935">
        <v>2.34430347137245E-3</v>
      </c>
      <c r="O38" s="935">
        <v>4.1862561988793699E-2</v>
      </c>
      <c r="P38" s="935">
        <v>0.10499130546789499</v>
      </c>
      <c r="Q38" s="935">
        <v>2.6122238681007302E-2</v>
      </c>
      <c r="R38" s="935">
        <v>4.6886069427449001E-3</v>
      </c>
      <c r="S38" s="935">
        <v>0.120564178527726</v>
      </c>
      <c r="T38" s="935">
        <v>0.36169253558317799</v>
      </c>
      <c r="U38" s="935">
        <v>0.46048818187673102</v>
      </c>
      <c r="V38" s="935">
        <v>1.3396019836414E-4</v>
      </c>
      <c r="W38" s="935">
        <v>2.6792039672828E-4</v>
      </c>
      <c r="X38" s="935">
        <v>1.6745024795517499E-3</v>
      </c>
      <c r="Y38" s="935">
        <v>1.6745024795517499E-3</v>
      </c>
      <c r="Z38" s="935">
        <v>0</v>
      </c>
      <c r="AA38" s="935">
        <v>3.5499452566497098E-3</v>
      </c>
      <c r="AB38" s="912"/>
    </row>
    <row r="39" spans="1:28">
      <c r="A39" s="929" t="s">
        <v>4241</v>
      </c>
      <c r="B39" s="930">
        <v>62000</v>
      </c>
      <c r="C39" s="931">
        <v>0</v>
      </c>
      <c r="D39" s="931">
        <v>0</v>
      </c>
      <c r="E39" s="931">
        <v>0</v>
      </c>
      <c r="F39" s="932">
        <v>29330</v>
      </c>
      <c r="G39" s="933">
        <v>0</v>
      </c>
      <c r="H39" s="933">
        <v>31700.6</v>
      </c>
      <c r="I39" s="933">
        <v>0</v>
      </c>
      <c r="J39" s="933">
        <v>0</v>
      </c>
      <c r="K39" s="933">
        <v>0</v>
      </c>
      <c r="L39" s="934">
        <v>0</v>
      </c>
      <c r="M39" s="935">
        <v>0</v>
      </c>
      <c r="N39" s="935">
        <v>0</v>
      </c>
      <c r="O39" s="935">
        <v>0</v>
      </c>
      <c r="P39" s="935">
        <v>0</v>
      </c>
      <c r="Q39" s="935">
        <v>0</v>
      </c>
      <c r="R39" s="935">
        <v>0</v>
      </c>
      <c r="S39" s="935">
        <v>0</v>
      </c>
      <c r="T39" s="935">
        <v>0</v>
      </c>
      <c r="U39" s="935">
        <v>0</v>
      </c>
      <c r="V39" s="935">
        <v>0</v>
      </c>
      <c r="W39" s="935">
        <v>0</v>
      </c>
      <c r="X39" s="935">
        <v>0</v>
      </c>
      <c r="Y39" s="935">
        <v>0</v>
      </c>
      <c r="Z39" s="935">
        <v>0</v>
      </c>
      <c r="AA39" s="935">
        <v>0</v>
      </c>
      <c r="AB39" s="912"/>
    </row>
    <row r="40" spans="1:28">
      <c r="A40" s="929" t="s">
        <v>3837</v>
      </c>
      <c r="B40" s="930">
        <v>0</v>
      </c>
      <c r="C40" s="931">
        <v>102.458</v>
      </c>
      <c r="D40" s="931">
        <v>0</v>
      </c>
      <c r="E40" s="931">
        <v>0</v>
      </c>
      <c r="F40" s="932">
        <v>0</v>
      </c>
      <c r="G40" s="933">
        <v>0</v>
      </c>
      <c r="H40" s="933">
        <v>0</v>
      </c>
      <c r="I40" s="933">
        <v>0</v>
      </c>
      <c r="J40" s="933">
        <v>0</v>
      </c>
      <c r="K40" s="933">
        <v>102</v>
      </c>
      <c r="L40" s="934">
        <v>6.6951867317293495E-2</v>
      </c>
      <c r="M40" s="935">
        <v>2.4477026761161101E-3</v>
      </c>
      <c r="N40" s="935">
        <v>1.27784477944297E-3</v>
      </c>
      <c r="O40" s="935">
        <v>9.3588631733851207E-3</v>
      </c>
      <c r="P40" s="935">
        <v>1.0528721070058301E-2</v>
      </c>
      <c r="Q40" s="935">
        <v>1.72779012431725E-3</v>
      </c>
      <c r="R40" s="935">
        <v>7.5590817938879799E-4</v>
      </c>
      <c r="S40" s="935">
        <v>2.4117070485261599E-2</v>
      </c>
      <c r="T40" s="935">
        <v>7.0371451938338103E-2</v>
      </c>
      <c r="U40" s="935">
        <v>6.2992348282399802E-2</v>
      </c>
      <c r="V40" s="935">
        <v>1.79978137949714E-5</v>
      </c>
      <c r="W40" s="935">
        <v>9.7188194492845405E-5</v>
      </c>
      <c r="X40" s="935">
        <v>0</v>
      </c>
      <c r="Y40" s="935">
        <v>0</v>
      </c>
      <c r="Z40" s="935">
        <v>0</v>
      </c>
      <c r="AA40" s="935">
        <v>5.3813463246964405E-4</v>
      </c>
      <c r="AB40" s="912"/>
    </row>
    <row r="41" spans="1:28">
      <c r="A41" s="929" t="s">
        <v>3838</v>
      </c>
      <c r="B41" s="930">
        <v>0</v>
      </c>
      <c r="C41" s="931">
        <v>124.10299999999999</v>
      </c>
      <c r="D41" s="931">
        <v>22</v>
      </c>
      <c r="E41" s="931">
        <v>0</v>
      </c>
      <c r="F41" s="932">
        <v>1.59084273527265</v>
      </c>
      <c r="G41" s="933">
        <v>0</v>
      </c>
      <c r="H41" s="933">
        <v>0</v>
      </c>
      <c r="I41" s="933">
        <v>0</v>
      </c>
      <c r="J41" s="933">
        <v>0</v>
      </c>
      <c r="K41" s="933">
        <v>496</v>
      </c>
      <c r="L41" s="934">
        <v>0.32294430117753298</v>
      </c>
      <c r="M41" s="935">
        <v>7.5266151493950896E-3</v>
      </c>
      <c r="N41" s="935">
        <v>1.48781927371763E-3</v>
      </c>
      <c r="O41" s="935">
        <v>1.2252629312968701E-2</v>
      </c>
      <c r="P41" s="935">
        <v>6.8089611467783501E-2</v>
      </c>
      <c r="Q41" s="935">
        <v>3.1506761090491098E-3</v>
      </c>
      <c r="R41" s="935">
        <v>2.71308220501451E-3</v>
      </c>
      <c r="S41" s="935">
        <v>6.2138334372912898E-2</v>
      </c>
      <c r="T41" s="935">
        <v>0.16628568353314699</v>
      </c>
      <c r="U41" s="935">
        <v>0.16103455668473199</v>
      </c>
      <c r="V41" s="935">
        <v>1.22526293129688E-4</v>
      </c>
      <c r="W41" s="935">
        <v>2.18796952017299E-4</v>
      </c>
      <c r="X41" s="935">
        <v>0</v>
      </c>
      <c r="Y41" s="935">
        <v>0</v>
      </c>
      <c r="Z41" s="935">
        <v>0</v>
      </c>
      <c r="AA41" s="935">
        <v>1.3827967367493301E-3</v>
      </c>
      <c r="AB41" s="912"/>
    </row>
    <row r="42" spans="1:28">
      <c r="A42" s="929" t="s">
        <v>4269</v>
      </c>
      <c r="B42" s="930">
        <v>0</v>
      </c>
      <c r="C42" s="931">
        <v>0</v>
      </c>
      <c r="D42" s="931">
        <v>0</v>
      </c>
      <c r="E42" s="931">
        <v>0</v>
      </c>
      <c r="F42" s="932">
        <v>0</v>
      </c>
      <c r="G42" s="933">
        <v>0</v>
      </c>
      <c r="H42" s="933">
        <v>0</v>
      </c>
      <c r="I42" s="933">
        <v>0</v>
      </c>
      <c r="J42" s="933">
        <v>0</v>
      </c>
      <c r="K42" s="933">
        <v>0</v>
      </c>
      <c r="L42" s="934">
        <v>0</v>
      </c>
      <c r="M42" s="935">
        <v>0</v>
      </c>
      <c r="N42" s="935">
        <v>0</v>
      </c>
      <c r="O42" s="935">
        <v>0</v>
      </c>
      <c r="P42" s="935">
        <v>0</v>
      </c>
      <c r="Q42" s="935">
        <v>0</v>
      </c>
      <c r="R42" s="935">
        <v>0</v>
      </c>
      <c r="S42" s="935">
        <v>0</v>
      </c>
      <c r="T42" s="935">
        <v>0</v>
      </c>
      <c r="U42" s="935">
        <v>0</v>
      </c>
      <c r="V42" s="935">
        <v>0</v>
      </c>
      <c r="W42" s="935">
        <v>0</v>
      </c>
      <c r="X42" s="935">
        <v>0</v>
      </c>
      <c r="Y42" s="935">
        <v>0</v>
      </c>
      <c r="Z42" s="935">
        <v>0</v>
      </c>
      <c r="AA42" s="935">
        <v>0</v>
      </c>
      <c r="AB42" s="912"/>
    </row>
    <row r="43" spans="1:28">
      <c r="A43" s="929" t="s">
        <v>3839</v>
      </c>
      <c r="B43" s="930">
        <v>0</v>
      </c>
      <c r="C43" s="931">
        <v>18005.5645</v>
      </c>
      <c r="D43" s="931">
        <v>2182</v>
      </c>
      <c r="E43" s="931">
        <v>0</v>
      </c>
      <c r="F43" s="932">
        <v>0</v>
      </c>
      <c r="G43" s="933">
        <v>0</v>
      </c>
      <c r="H43" s="933">
        <v>0</v>
      </c>
      <c r="I43" s="933">
        <v>0</v>
      </c>
      <c r="J43" s="933">
        <v>0</v>
      </c>
      <c r="K43" s="933">
        <v>17732</v>
      </c>
      <c r="L43" s="934">
        <v>10.9194994843273</v>
      </c>
      <c r="M43" s="935">
        <v>0.222144545383164</v>
      </c>
      <c r="N43" s="935">
        <v>2.8159167724626399E-2</v>
      </c>
      <c r="O43" s="935">
        <v>0.594471318631002</v>
      </c>
      <c r="P43" s="935">
        <v>2.4216884243178698</v>
      </c>
      <c r="Q43" s="935">
        <v>5.0060742621557998E-2</v>
      </c>
      <c r="R43" s="935">
        <v>2.8159167724626399E-2</v>
      </c>
      <c r="S43" s="935">
        <v>0.96992688829268703</v>
      </c>
      <c r="T43" s="935">
        <v>3.9422834814476899</v>
      </c>
      <c r="U43" s="935">
        <v>3.3165241986782199</v>
      </c>
      <c r="V43" s="935">
        <v>1.2515185655389499E-3</v>
      </c>
      <c r="W43" s="935">
        <v>4.6931946207710703E-3</v>
      </c>
      <c r="X43" s="935">
        <v>0</v>
      </c>
      <c r="Y43" s="935">
        <v>0</v>
      </c>
      <c r="Z43" s="935">
        <v>0</v>
      </c>
      <c r="AA43" s="935">
        <v>4.1300112662785403E-2</v>
      </c>
      <c r="AB43" s="912"/>
    </row>
    <row r="44" spans="1:28">
      <c r="A44" s="929" t="s">
        <v>3840</v>
      </c>
      <c r="B44" s="930">
        <v>0</v>
      </c>
      <c r="C44" s="931">
        <v>162245.04319999999</v>
      </c>
      <c r="D44" s="931">
        <v>30000</v>
      </c>
      <c r="E44" s="931">
        <v>0</v>
      </c>
      <c r="F44" s="932">
        <v>96</v>
      </c>
      <c r="G44" s="933">
        <v>0</v>
      </c>
      <c r="H44" s="933">
        <v>0</v>
      </c>
      <c r="I44" s="933">
        <v>0</v>
      </c>
      <c r="J44" s="933">
        <v>0</v>
      </c>
      <c r="K44" s="933">
        <v>126548.992138452</v>
      </c>
      <c r="L44" s="934">
        <v>77.706530231794503</v>
      </c>
      <c r="M44" s="935">
        <v>1.56306238972</v>
      </c>
      <c r="N44" s="935">
        <v>0.200965164392572</v>
      </c>
      <c r="O44" s="935">
        <v>2.4562408981314401</v>
      </c>
      <c r="P44" s="935">
        <v>17.2606746750509</v>
      </c>
      <c r="Q44" s="935">
        <v>0.31261247794400099</v>
      </c>
      <c r="R44" s="935">
        <v>0.200965164392572</v>
      </c>
      <c r="S44" s="935">
        <v>6.9221334401885901</v>
      </c>
      <c r="T44" s="935">
        <v>27.0186498794458</v>
      </c>
      <c r="U44" s="935">
        <v>22.106168083182901</v>
      </c>
      <c r="V44" s="935">
        <v>6.6988388130857397E-3</v>
      </c>
      <c r="W44" s="935">
        <v>2.67953552523429E-2</v>
      </c>
      <c r="X44" s="935">
        <v>0</v>
      </c>
      <c r="Y44" s="935">
        <v>0</v>
      </c>
      <c r="Z44" s="935">
        <v>0</v>
      </c>
      <c r="AA44" s="935">
        <v>0.30144774658885798</v>
      </c>
      <c r="AB44" s="912"/>
    </row>
    <row r="45" spans="1:28">
      <c r="A45" s="929" t="s">
        <v>3841</v>
      </c>
      <c r="B45" s="930">
        <v>0</v>
      </c>
      <c r="C45" s="931">
        <v>55.468000000000004</v>
      </c>
      <c r="D45" s="931">
        <v>0</v>
      </c>
      <c r="E45" s="931">
        <v>0</v>
      </c>
      <c r="F45" s="932">
        <v>0</v>
      </c>
      <c r="G45" s="933">
        <v>0</v>
      </c>
      <c r="H45" s="933">
        <v>0</v>
      </c>
      <c r="I45" s="933">
        <v>0</v>
      </c>
      <c r="J45" s="933">
        <v>0</v>
      </c>
      <c r="K45" s="933">
        <v>55</v>
      </c>
      <c r="L45" s="934">
        <v>3.4063509344306103E-2</v>
      </c>
      <c r="M45" s="935">
        <v>7.6667157783480997E-4</v>
      </c>
      <c r="N45" s="935">
        <v>2.4261758792240801E-4</v>
      </c>
      <c r="O45" s="935">
        <v>1.55275256270341E-3</v>
      </c>
      <c r="P45" s="935">
        <v>7.0262053462329397E-3</v>
      </c>
      <c r="Q45" s="935">
        <v>3.68778733642061E-4</v>
      </c>
      <c r="R45" s="935">
        <v>1.3586584923654899E-4</v>
      </c>
      <c r="S45" s="935">
        <v>1.0675173868586E-2</v>
      </c>
      <c r="T45" s="935">
        <v>2.7173169847309699E-2</v>
      </c>
      <c r="U45" s="935">
        <v>2.2806053264706399E-2</v>
      </c>
      <c r="V45" s="935">
        <v>4.8523517584481702E-6</v>
      </c>
      <c r="W45" s="935">
        <v>3.6877873364206001E-5</v>
      </c>
      <c r="X45" s="935">
        <v>0</v>
      </c>
      <c r="Y45" s="935">
        <v>0</v>
      </c>
      <c r="Z45" s="935">
        <v>0</v>
      </c>
      <c r="AA45" s="935">
        <v>1.69832311545686E-4</v>
      </c>
      <c r="AB45" s="912"/>
    </row>
    <row r="46" spans="1:28">
      <c r="A46" s="929" t="s">
        <v>3842</v>
      </c>
      <c r="B46" s="930">
        <v>0</v>
      </c>
      <c r="C46" s="931">
        <v>0</v>
      </c>
      <c r="D46" s="931">
        <v>0</v>
      </c>
      <c r="E46" s="931">
        <v>110.875</v>
      </c>
      <c r="F46" s="932">
        <v>0</v>
      </c>
      <c r="G46" s="933">
        <v>0</v>
      </c>
      <c r="H46" s="933">
        <v>0</v>
      </c>
      <c r="I46" s="933">
        <v>0</v>
      </c>
      <c r="J46" s="933">
        <v>0</v>
      </c>
      <c r="K46" s="933">
        <v>0</v>
      </c>
      <c r="L46" s="934">
        <v>0</v>
      </c>
      <c r="M46" s="935">
        <v>0</v>
      </c>
      <c r="N46" s="935">
        <v>0</v>
      </c>
      <c r="O46" s="935">
        <v>0</v>
      </c>
      <c r="P46" s="935">
        <v>0</v>
      </c>
      <c r="Q46" s="935">
        <v>0</v>
      </c>
      <c r="R46" s="935">
        <v>0</v>
      </c>
      <c r="S46" s="935">
        <v>0</v>
      </c>
      <c r="T46" s="935">
        <v>0</v>
      </c>
      <c r="U46" s="935">
        <v>0</v>
      </c>
      <c r="V46" s="935">
        <v>0</v>
      </c>
      <c r="W46" s="935">
        <v>0</v>
      </c>
      <c r="X46" s="935">
        <v>0</v>
      </c>
      <c r="Y46" s="935">
        <v>0</v>
      </c>
      <c r="Z46" s="935">
        <v>0</v>
      </c>
      <c r="AA46" s="935">
        <v>0</v>
      </c>
      <c r="AB46" s="912"/>
    </row>
    <row r="47" spans="1:28">
      <c r="A47" s="929" t="s">
        <v>3843</v>
      </c>
      <c r="B47" s="930">
        <v>340</v>
      </c>
      <c r="C47" s="931">
        <v>3.1070000000000002</v>
      </c>
      <c r="D47" s="931">
        <v>0</v>
      </c>
      <c r="E47" s="931">
        <v>0</v>
      </c>
      <c r="F47" s="932">
        <v>0</v>
      </c>
      <c r="G47" s="933">
        <v>0</v>
      </c>
      <c r="H47" s="933">
        <v>26.007235809382198</v>
      </c>
      <c r="I47" s="933">
        <v>0</v>
      </c>
      <c r="J47" s="933">
        <v>0</v>
      </c>
      <c r="K47" s="933">
        <v>0</v>
      </c>
      <c r="L47" s="934">
        <v>0</v>
      </c>
      <c r="M47" s="935">
        <v>0</v>
      </c>
      <c r="N47" s="935">
        <v>0</v>
      </c>
      <c r="O47" s="935">
        <v>0</v>
      </c>
      <c r="P47" s="935">
        <v>0</v>
      </c>
      <c r="Q47" s="935">
        <v>0</v>
      </c>
      <c r="R47" s="935">
        <v>0</v>
      </c>
      <c r="S47" s="935">
        <v>0</v>
      </c>
      <c r="T47" s="935">
        <v>0</v>
      </c>
      <c r="U47" s="935">
        <v>0</v>
      </c>
      <c r="V47" s="935">
        <v>0</v>
      </c>
      <c r="W47" s="935">
        <v>0</v>
      </c>
      <c r="X47" s="935">
        <v>0</v>
      </c>
      <c r="Y47" s="935">
        <v>0</v>
      </c>
      <c r="Z47" s="935">
        <v>0</v>
      </c>
      <c r="AA47" s="935">
        <v>0</v>
      </c>
      <c r="AB47" s="912"/>
    </row>
    <row r="48" spans="1:28">
      <c r="A48" s="929" t="s">
        <v>3844</v>
      </c>
      <c r="B48" s="930">
        <v>0</v>
      </c>
      <c r="C48" s="931">
        <v>202.45699999999999</v>
      </c>
      <c r="D48" s="931">
        <v>0</v>
      </c>
      <c r="E48" s="931">
        <v>0</v>
      </c>
      <c r="F48" s="932">
        <v>0</v>
      </c>
      <c r="G48" s="933">
        <v>0</v>
      </c>
      <c r="H48" s="933">
        <v>202</v>
      </c>
      <c r="I48" s="933">
        <v>0</v>
      </c>
      <c r="J48" s="933">
        <v>0</v>
      </c>
      <c r="K48" s="933">
        <v>0.45699999999999402</v>
      </c>
      <c r="L48" s="934">
        <v>1.68531881274419E-4</v>
      </c>
      <c r="M48" s="935">
        <v>3.2335542770833603E-5</v>
      </c>
      <c r="N48" s="935">
        <v>2.1772061217269501E-6</v>
      </c>
      <c r="O48" s="935">
        <v>4.9995103535952101E-5</v>
      </c>
      <c r="P48" s="935">
        <v>4.83823582605988E-6</v>
      </c>
      <c r="Q48" s="935">
        <v>4.03186318838324E-7</v>
      </c>
      <c r="R48" s="935">
        <v>2.66102970433294E-6</v>
      </c>
      <c r="S48" s="935">
        <v>2.5803924405652699E-5</v>
      </c>
      <c r="T48" s="935">
        <v>1.2740687675291001E-4</v>
      </c>
      <c r="U48" s="935">
        <v>3.7899513970802398E-5</v>
      </c>
      <c r="V48" s="935">
        <v>8.0637263767664693E-9</v>
      </c>
      <c r="W48" s="935">
        <v>5.6446084637365302E-8</v>
      </c>
      <c r="X48" s="935">
        <v>0</v>
      </c>
      <c r="Y48" s="935">
        <v>0</v>
      </c>
      <c r="Z48" s="935">
        <v>0</v>
      </c>
      <c r="AA48" s="935">
        <v>1.2498775883988E-6</v>
      </c>
      <c r="AB48" s="912"/>
    </row>
    <row r="49" spans="1:28">
      <c r="A49" s="929" t="s">
        <v>3845</v>
      </c>
      <c r="B49" s="930">
        <v>0</v>
      </c>
      <c r="C49" s="931">
        <v>3.65252</v>
      </c>
      <c r="D49" s="931">
        <v>0</v>
      </c>
      <c r="E49" s="931">
        <v>0</v>
      </c>
      <c r="F49" s="932">
        <v>0</v>
      </c>
      <c r="G49" s="933">
        <v>0</v>
      </c>
      <c r="H49" s="933">
        <v>0.276858090736956</v>
      </c>
      <c r="I49" s="933">
        <v>0</v>
      </c>
      <c r="J49" s="933">
        <v>0</v>
      </c>
      <c r="K49" s="933">
        <v>0</v>
      </c>
      <c r="L49" s="934">
        <v>0</v>
      </c>
      <c r="M49" s="935">
        <v>0</v>
      </c>
      <c r="N49" s="935">
        <v>0</v>
      </c>
      <c r="O49" s="935">
        <v>0</v>
      </c>
      <c r="P49" s="935">
        <v>0</v>
      </c>
      <c r="Q49" s="935">
        <v>0</v>
      </c>
      <c r="R49" s="935">
        <v>0</v>
      </c>
      <c r="S49" s="935">
        <v>0</v>
      </c>
      <c r="T49" s="935">
        <v>0</v>
      </c>
      <c r="U49" s="935">
        <v>0</v>
      </c>
      <c r="V49" s="935">
        <v>0</v>
      </c>
      <c r="W49" s="935">
        <v>0</v>
      </c>
      <c r="X49" s="935">
        <v>0</v>
      </c>
      <c r="Y49" s="935">
        <v>0</v>
      </c>
      <c r="Z49" s="935">
        <v>0</v>
      </c>
      <c r="AA49" s="935">
        <v>0</v>
      </c>
      <c r="AB49" s="912"/>
    </row>
    <row r="50" spans="1:28">
      <c r="A50" s="929" t="s">
        <v>3846</v>
      </c>
      <c r="B50" s="930">
        <v>1500</v>
      </c>
      <c r="C50" s="931">
        <v>2638.7759999999998</v>
      </c>
      <c r="D50" s="931">
        <v>0</v>
      </c>
      <c r="E50" s="931">
        <v>0</v>
      </c>
      <c r="F50" s="932">
        <v>0</v>
      </c>
      <c r="G50" s="933">
        <v>0</v>
      </c>
      <c r="H50" s="933">
        <v>313.71590609988101</v>
      </c>
      <c r="I50" s="933">
        <v>0</v>
      </c>
      <c r="J50" s="933">
        <v>0</v>
      </c>
      <c r="K50" s="933">
        <v>0</v>
      </c>
      <c r="L50" s="934">
        <v>0</v>
      </c>
      <c r="M50" s="935">
        <v>0</v>
      </c>
      <c r="N50" s="935">
        <v>0</v>
      </c>
      <c r="O50" s="935">
        <v>0</v>
      </c>
      <c r="P50" s="935">
        <v>0</v>
      </c>
      <c r="Q50" s="935">
        <v>0</v>
      </c>
      <c r="R50" s="935">
        <v>0</v>
      </c>
      <c r="S50" s="935">
        <v>0</v>
      </c>
      <c r="T50" s="935">
        <v>0</v>
      </c>
      <c r="U50" s="935">
        <v>0</v>
      </c>
      <c r="V50" s="935">
        <v>0</v>
      </c>
      <c r="W50" s="935">
        <v>0</v>
      </c>
      <c r="X50" s="935">
        <v>0</v>
      </c>
      <c r="Y50" s="935">
        <v>0</v>
      </c>
      <c r="Z50" s="935">
        <v>0</v>
      </c>
      <c r="AA50" s="935">
        <v>0</v>
      </c>
      <c r="AB50" s="912"/>
    </row>
    <row r="51" spans="1:28">
      <c r="A51" s="929" t="s">
        <v>3847</v>
      </c>
      <c r="B51" s="930">
        <v>0</v>
      </c>
      <c r="C51" s="931">
        <v>20.2</v>
      </c>
      <c r="D51" s="931">
        <v>0</v>
      </c>
      <c r="E51" s="931">
        <v>0</v>
      </c>
      <c r="F51" s="932">
        <v>0</v>
      </c>
      <c r="G51" s="933">
        <v>0</v>
      </c>
      <c r="H51" s="933">
        <v>0</v>
      </c>
      <c r="I51" s="933">
        <v>0</v>
      </c>
      <c r="J51" s="933">
        <v>0</v>
      </c>
      <c r="K51" s="933">
        <v>20</v>
      </c>
      <c r="L51" s="934">
        <v>1.2669049318421E-2</v>
      </c>
      <c r="M51" s="935">
        <v>2.3291288440551201E-4</v>
      </c>
      <c r="N51" s="935">
        <v>9.17535605233835E-5</v>
      </c>
      <c r="O51" s="935">
        <v>4.9405763358744998E-4</v>
      </c>
      <c r="P51" s="935">
        <v>2.6855561368574902E-3</v>
      </c>
      <c r="Q51" s="935">
        <v>9.5282543620436698E-5</v>
      </c>
      <c r="R51" s="935">
        <v>1.41159323882128E-5</v>
      </c>
      <c r="S51" s="935">
        <v>4.9405763358744998E-4</v>
      </c>
      <c r="T51" s="935">
        <v>3.3525339422005502E-3</v>
      </c>
      <c r="U51" s="935">
        <v>1.65862205561501E-3</v>
      </c>
      <c r="V51" s="935">
        <v>1.41159323882128E-6</v>
      </c>
      <c r="W51" s="935">
        <v>1.76449154852661E-6</v>
      </c>
      <c r="X51" s="935">
        <v>0</v>
      </c>
      <c r="Y51" s="935">
        <v>0</v>
      </c>
      <c r="Z51" s="935">
        <v>0</v>
      </c>
      <c r="AA51" s="935">
        <v>2.8231864776425698E-5</v>
      </c>
      <c r="AB51" s="912"/>
    </row>
    <row r="52" spans="1:28">
      <c r="A52" s="929" t="s">
        <v>3848</v>
      </c>
      <c r="B52" s="930">
        <v>0</v>
      </c>
      <c r="C52" s="931">
        <v>27000</v>
      </c>
      <c r="D52" s="931">
        <v>0</v>
      </c>
      <c r="E52" s="931">
        <v>0</v>
      </c>
      <c r="F52" s="932">
        <v>0</v>
      </c>
      <c r="G52" s="933">
        <v>0</v>
      </c>
      <c r="H52" s="933">
        <v>0</v>
      </c>
      <c r="I52" s="933">
        <v>0</v>
      </c>
      <c r="J52" s="933">
        <v>0</v>
      </c>
      <c r="K52" s="933">
        <v>27000</v>
      </c>
      <c r="L52" s="934">
        <v>16.722086405386602</v>
      </c>
      <c r="M52" s="935">
        <v>0.56693113454159805</v>
      </c>
      <c r="N52" s="935">
        <v>8.5754289258392999E-2</v>
      </c>
      <c r="O52" s="935">
        <v>1.09574925163502</v>
      </c>
      <c r="P52" s="935">
        <v>3.3253607723532399</v>
      </c>
      <c r="Q52" s="935">
        <v>0.18103683287882999</v>
      </c>
      <c r="R52" s="935">
        <v>7.1461907715327497E-2</v>
      </c>
      <c r="S52" s="935">
        <v>2.2391397750802602</v>
      </c>
      <c r="T52" s="935">
        <v>7.8131685768758103</v>
      </c>
      <c r="U52" s="935">
        <v>10.2905147110072</v>
      </c>
      <c r="V52" s="935">
        <v>4.2400731911094301E-2</v>
      </c>
      <c r="W52" s="935">
        <v>7.6226034896349397E-3</v>
      </c>
      <c r="X52" s="935">
        <v>9.5282543620436699E-2</v>
      </c>
      <c r="Y52" s="935">
        <v>4.7641271810218301E-2</v>
      </c>
      <c r="Z52" s="935">
        <v>0</v>
      </c>
      <c r="AA52" s="935">
        <v>5.3834637145546697E-2</v>
      </c>
      <c r="AB52" s="912"/>
    </row>
    <row r="53" spans="1:28">
      <c r="A53" s="929" t="s">
        <v>3849</v>
      </c>
      <c r="B53" s="930">
        <v>280</v>
      </c>
      <c r="C53" s="931">
        <v>0</v>
      </c>
      <c r="D53" s="931">
        <v>0</v>
      </c>
      <c r="E53" s="931">
        <v>0</v>
      </c>
      <c r="F53" s="932">
        <v>0</v>
      </c>
      <c r="G53" s="933">
        <v>0</v>
      </c>
      <c r="H53" s="933">
        <v>274.83679969982802</v>
      </c>
      <c r="I53" s="933">
        <v>0</v>
      </c>
      <c r="J53" s="933">
        <v>0</v>
      </c>
      <c r="K53" s="933">
        <v>0</v>
      </c>
      <c r="L53" s="934">
        <v>0</v>
      </c>
      <c r="M53" s="935">
        <v>0</v>
      </c>
      <c r="N53" s="935">
        <v>0</v>
      </c>
      <c r="O53" s="935">
        <v>0</v>
      </c>
      <c r="P53" s="935">
        <v>0</v>
      </c>
      <c r="Q53" s="935">
        <v>0</v>
      </c>
      <c r="R53" s="935">
        <v>0</v>
      </c>
      <c r="S53" s="935">
        <v>0</v>
      </c>
      <c r="T53" s="935">
        <v>0</v>
      </c>
      <c r="U53" s="935">
        <v>0</v>
      </c>
      <c r="V53" s="935">
        <v>0</v>
      </c>
      <c r="W53" s="935">
        <v>0</v>
      </c>
      <c r="X53" s="935">
        <v>0</v>
      </c>
      <c r="Y53" s="935">
        <v>0</v>
      </c>
      <c r="Z53" s="935">
        <v>0</v>
      </c>
      <c r="AA53" s="935">
        <v>0</v>
      </c>
      <c r="AB53" s="912"/>
    </row>
    <row r="54" spans="1:28">
      <c r="A54" s="929" t="s">
        <v>3850</v>
      </c>
      <c r="B54" s="930">
        <v>0</v>
      </c>
      <c r="C54" s="931">
        <v>98.405000000000001</v>
      </c>
      <c r="D54" s="931">
        <v>0</v>
      </c>
      <c r="E54" s="931">
        <v>0</v>
      </c>
      <c r="F54" s="932">
        <v>0</v>
      </c>
      <c r="G54" s="933">
        <v>0</v>
      </c>
      <c r="H54" s="933">
        <v>0</v>
      </c>
      <c r="I54" s="933">
        <v>0</v>
      </c>
      <c r="J54" s="933">
        <v>0</v>
      </c>
      <c r="K54" s="933">
        <v>98</v>
      </c>
      <c r="L54" s="934">
        <v>1.8329538206094401E-2</v>
      </c>
      <c r="M54" s="935">
        <v>5.7063656679350397E-4</v>
      </c>
      <c r="N54" s="935">
        <v>1.3833613740448601E-4</v>
      </c>
      <c r="O54" s="935">
        <v>2.76672274808972E-3</v>
      </c>
      <c r="P54" s="935">
        <v>3.5448635209899501E-3</v>
      </c>
      <c r="Q54" s="935">
        <v>2.7667227480897202E-4</v>
      </c>
      <c r="R54" s="935">
        <v>1.21044120228925E-4</v>
      </c>
      <c r="S54" s="935">
        <v>2.9396429198453198E-3</v>
      </c>
      <c r="T54" s="935">
        <v>9.6835296183140109E-3</v>
      </c>
      <c r="U54" s="935">
        <v>7.7814077290023296E-3</v>
      </c>
      <c r="V54" s="935">
        <v>5.1876051526682202E-6</v>
      </c>
      <c r="W54" s="935">
        <v>8.6460085877803704E-6</v>
      </c>
      <c r="X54" s="935">
        <v>3.4584034351121501E-4</v>
      </c>
      <c r="Y54" s="935">
        <v>3.4584034351121501E-4</v>
      </c>
      <c r="Z54" s="935">
        <v>0</v>
      </c>
      <c r="AA54" s="935">
        <v>6.5709665267130803E-5</v>
      </c>
      <c r="AB54" s="912"/>
    </row>
    <row r="55" spans="1:28">
      <c r="A55" s="929" t="s">
        <v>3851</v>
      </c>
      <c r="B55" s="930">
        <v>37764</v>
      </c>
      <c r="C55" s="931">
        <v>512.00199999999995</v>
      </c>
      <c r="D55" s="931">
        <v>1122</v>
      </c>
      <c r="E55" s="931">
        <v>2952</v>
      </c>
      <c r="F55" s="932">
        <v>0</v>
      </c>
      <c r="G55" s="933">
        <v>0</v>
      </c>
      <c r="H55" s="933">
        <v>33922.106322324697</v>
      </c>
      <c r="I55" s="933">
        <v>0</v>
      </c>
      <c r="J55" s="933">
        <v>0</v>
      </c>
      <c r="K55" s="933">
        <v>7</v>
      </c>
      <c r="L55" s="934">
        <v>4.4094643797679897E-3</v>
      </c>
      <c r="M55" s="935">
        <v>1.2721984064876799E-4</v>
      </c>
      <c r="N55" s="935">
        <v>2.2232593511435199E-5</v>
      </c>
      <c r="O55" s="935">
        <v>4.5700331106839098E-4</v>
      </c>
      <c r="P55" s="935">
        <v>8.7942258778566003E-4</v>
      </c>
      <c r="Q55" s="935">
        <v>8.7695229961772301E-5</v>
      </c>
      <c r="R55" s="935">
        <v>5.8051771946525301E-5</v>
      </c>
      <c r="S55" s="935">
        <v>1.1980897614495699E-3</v>
      </c>
      <c r="T55" s="935">
        <v>3.7424865744249301E-3</v>
      </c>
      <c r="U55" s="935">
        <v>2.76672274808972E-3</v>
      </c>
      <c r="V55" s="935">
        <v>1.23514408396862E-6</v>
      </c>
      <c r="W55" s="935">
        <v>3.8289466603027297E-6</v>
      </c>
      <c r="X55" s="935">
        <v>2.4702881679372501E-5</v>
      </c>
      <c r="Y55" s="935">
        <v>1.23514408396862E-5</v>
      </c>
      <c r="Z55" s="935">
        <v>1.23514408396862E-5</v>
      </c>
      <c r="AA55" s="935">
        <v>2.5443968129753601E-5</v>
      </c>
      <c r="AB55" s="912"/>
    </row>
    <row r="56" spans="1:28">
      <c r="A56" s="929" t="s">
        <v>3852</v>
      </c>
      <c r="B56" s="930">
        <v>61000</v>
      </c>
      <c r="C56" s="931">
        <v>12587.86</v>
      </c>
      <c r="D56" s="931">
        <v>0</v>
      </c>
      <c r="E56" s="931">
        <v>1266.2</v>
      </c>
      <c r="F56" s="932">
        <v>72284</v>
      </c>
      <c r="G56" s="933">
        <v>0</v>
      </c>
      <c r="H56" s="933">
        <v>0</v>
      </c>
      <c r="I56" s="933">
        <v>0</v>
      </c>
      <c r="J56" s="933">
        <v>0</v>
      </c>
      <c r="K56" s="933">
        <v>0</v>
      </c>
      <c r="L56" s="934">
        <v>0</v>
      </c>
      <c r="M56" s="935">
        <v>0</v>
      </c>
      <c r="N56" s="935">
        <v>0</v>
      </c>
      <c r="O56" s="935">
        <v>0</v>
      </c>
      <c r="P56" s="935">
        <v>0</v>
      </c>
      <c r="Q56" s="935">
        <v>0</v>
      </c>
      <c r="R56" s="935">
        <v>0</v>
      </c>
      <c r="S56" s="935">
        <v>0</v>
      </c>
      <c r="T56" s="935">
        <v>0</v>
      </c>
      <c r="U56" s="935">
        <v>0</v>
      </c>
      <c r="V56" s="935">
        <v>0</v>
      </c>
      <c r="W56" s="935">
        <v>0</v>
      </c>
      <c r="X56" s="935">
        <v>0</v>
      </c>
      <c r="Y56" s="935">
        <v>0</v>
      </c>
      <c r="Z56" s="935">
        <v>0</v>
      </c>
      <c r="AA56" s="935">
        <v>0</v>
      </c>
      <c r="AB56" s="912"/>
    </row>
    <row r="57" spans="1:28">
      <c r="A57" s="929" t="s">
        <v>3853</v>
      </c>
      <c r="B57" s="930">
        <v>0</v>
      </c>
      <c r="C57" s="931">
        <v>0</v>
      </c>
      <c r="D57" s="931">
        <v>0</v>
      </c>
      <c r="E57" s="931">
        <v>0</v>
      </c>
      <c r="F57" s="932">
        <v>228</v>
      </c>
      <c r="G57" s="933">
        <v>0</v>
      </c>
      <c r="H57" s="933">
        <v>0</v>
      </c>
      <c r="I57" s="933">
        <v>0</v>
      </c>
      <c r="J57" s="933">
        <v>0</v>
      </c>
      <c r="K57" s="933">
        <v>0</v>
      </c>
      <c r="L57" s="934">
        <v>0</v>
      </c>
      <c r="M57" s="935">
        <v>0</v>
      </c>
      <c r="N57" s="935">
        <v>0</v>
      </c>
      <c r="O57" s="935">
        <v>0</v>
      </c>
      <c r="P57" s="935">
        <v>0</v>
      </c>
      <c r="Q57" s="935">
        <v>0</v>
      </c>
      <c r="R57" s="935">
        <v>0</v>
      </c>
      <c r="S57" s="935">
        <v>0</v>
      </c>
      <c r="T57" s="935">
        <v>0</v>
      </c>
      <c r="U57" s="935">
        <v>0</v>
      </c>
      <c r="V57" s="935">
        <v>0</v>
      </c>
      <c r="W57" s="935">
        <v>0</v>
      </c>
      <c r="X57" s="935">
        <v>0</v>
      </c>
      <c r="Y57" s="935">
        <v>0</v>
      </c>
      <c r="Z57" s="935">
        <v>0</v>
      </c>
      <c r="AA57" s="935">
        <v>0</v>
      </c>
      <c r="AB57" s="912"/>
    </row>
    <row r="58" spans="1:28">
      <c r="A58" s="929" t="s">
        <v>4242</v>
      </c>
      <c r="B58" s="930">
        <v>0</v>
      </c>
      <c r="C58" s="931">
        <v>0</v>
      </c>
      <c r="D58" s="931">
        <v>0</v>
      </c>
      <c r="E58" s="931">
        <v>0</v>
      </c>
      <c r="F58" s="932">
        <v>567</v>
      </c>
      <c r="G58" s="933">
        <v>0</v>
      </c>
      <c r="H58" s="933">
        <v>0</v>
      </c>
      <c r="I58" s="933">
        <v>0</v>
      </c>
      <c r="J58" s="933">
        <v>0</v>
      </c>
      <c r="K58" s="933">
        <v>0</v>
      </c>
      <c r="L58" s="934">
        <v>0</v>
      </c>
      <c r="M58" s="935">
        <v>0</v>
      </c>
      <c r="N58" s="935">
        <v>0</v>
      </c>
      <c r="O58" s="935">
        <v>0</v>
      </c>
      <c r="P58" s="935">
        <v>0</v>
      </c>
      <c r="Q58" s="935">
        <v>0</v>
      </c>
      <c r="R58" s="935">
        <v>0</v>
      </c>
      <c r="S58" s="935">
        <v>0</v>
      </c>
      <c r="T58" s="935">
        <v>0</v>
      </c>
      <c r="U58" s="935">
        <v>0</v>
      </c>
      <c r="V58" s="935">
        <v>0</v>
      </c>
      <c r="W58" s="935">
        <v>0</v>
      </c>
      <c r="X58" s="935">
        <v>0</v>
      </c>
      <c r="Y58" s="935">
        <v>0</v>
      </c>
      <c r="Z58" s="935">
        <v>0</v>
      </c>
      <c r="AA58" s="935">
        <v>0</v>
      </c>
      <c r="AB58" s="912"/>
    </row>
    <row r="59" spans="1:28">
      <c r="A59" s="929" t="s">
        <v>3854</v>
      </c>
      <c r="B59" s="930">
        <v>122500</v>
      </c>
      <c r="C59" s="931">
        <v>24855.4</v>
      </c>
      <c r="D59" s="931">
        <v>0</v>
      </c>
      <c r="E59" s="931">
        <v>438.86</v>
      </c>
      <c r="F59" s="932">
        <v>146478</v>
      </c>
      <c r="G59" s="933">
        <v>0</v>
      </c>
      <c r="H59" s="933">
        <v>0</v>
      </c>
      <c r="I59" s="933">
        <v>0</v>
      </c>
      <c r="J59" s="933">
        <v>0</v>
      </c>
      <c r="K59" s="933">
        <v>0</v>
      </c>
      <c r="L59" s="934">
        <v>0</v>
      </c>
      <c r="M59" s="935">
        <v>0</v>
      </c>
      <c r="N59" s="935">
        <v>0</v>
      </c>
      <c r="O59" s="935">
        <v>0</v>
      </c>
      <c r="P59" s="935">
        <v>0</v>
      </c>
      <c r="Q59" s="935">
        <v>0</v>
      </c>
      <c r="R59" s="935">
        <v>0</v>
      </c>
      <c r="S59" s="935">
        <v>0</v>
      </c>
      <c r="T59" s="935">
        <v>0</v>
      </c>
      <c r="U59" s="935">
        <v>0</v>
      </c>
      <c r="V59" s="935">
        <v>0</v>
      </c>
      <c r="W59" s="935">
        <v>0</v>
      </c>
      <c r="X59" s="935">
        <v>0</v>
      </c>
      <c r="Y59" s="935">
        <v>0</v>
      </c>
      <c r="Z59" s="935">
        <v>0</v>
      </c>
      <c r="AA59" s="935">
        <v>0</v>
      </c>
      <c r="AB59" s="912"/>
    </row>
    <row r="60" spans="1:28">
      <c r="A60" s="929" t="s">
        <v>4289</v>
      </c>
      <c r="B60" s="930">
        <v>0</v>
      </c>
      <c r="C60" s="931">
        <v>0</v>
      </c>
      <c r="D60" s="931">
        <v>0</v>
      </c>
      <c r="E60" s="931">
        <v>0</v>
      </c>
      <c r="F60" s="932">
        <v>0</v>
      </c>
      <c r="G60" s="933">
        <v>0</v>
      </c>
      <c r="H60" s="933">
        <v>0</v>
      </c>
      <c r="I60" s="933">
        <v>0</v>
      </c>
      <c r="J60" s="933">
        <v>0</v>
      </c>
      <c r="K60" s="933">
        <v>0</v>
      </c>
      <c r="L60" s="934">
        <v>0</v>
      </c>
      <c r="M60" s="935">
        <v>0</v>
      </c>
      <c r="N60" s="935">
        <v>0</v>
      </c>
      <c r="O60" s="935">
        <v>0</v>
      </c>
      <c r="P60" s="935">
        <v>0</v>
      </c>
      <c r="Q60" s="935">
        <v>0</v>
      </c>
      <c r="R60" s="935">
        <v>0</v>
      </c>
      <c r="S60" s="935">
        <v>0</v>
      </c>
      <c r="T60" s="935">
        <v>0</v>
      </c>
      <c r="U60" s="935">
        <v>0</v>
      </c>
      <c r="V60" s="935">
        <v>0</v>
      </c>
      <c r="W60" s="935">
        <v>0</v>
      </c>
      <c r="X60" s="935">
        <v>0</v>
      </c>
      <c r="Y60" s="935">
        <v>0</v>
      </c>
      <c r="Z60" s="935">
        <v>0</v>
      </c>
      <c r="AA60" s="935">
        <v>0</v>
      </c>
      <c r="AB60" s="912"/>
    </row>
    <row r="61" spans="1:28">
      <c r="A61" s="929" t="s">
        <v>4243</v>
      </c>
      <c r="B61" s="930">
        <v>0</v>
      </c>
      <c r="C61" s="931">
        <v>0</v>
      </c>
      <c r="D61" s="931">
        <v>0</v>
      </c>
      <c r="E61" s="931">
        <v>0</v>
      </c>
      <c r="F61" s="932">
        <v>0</v>
      </c>
      <c r="G61" s="933">
        <v>0</v>
      </c>
      <c r="H61" s="933">
        <v>0</v>
      </c>
      <c r="I61" s="933">
        <v>0</v>
      </c>
      <c r="J61" s="933">
        <v>0</v>
      </c>
      <c r="K61" s="933">
        <v>0</v>
      </c>
      <c r="L61" s="934">
        <v>0</v>
      </c>
      <c r="M61" s="935">
        <v>0</v>
      </c>
      <c r="N61" s="935">
        <v>0</v>
      </c>
      <c r="O61" s="935">
        <v>0</v>
      </c>
      <c r="P61" s="935">
        <v>0</v>
      </c>
      <c r="Q61" s="935">
        <v>0</v>
      </c>
      <c r="R61" s="935">
        <v>0</v>
      </c>
      <c r="S61" s="935">
        <v>0</v>
      </c>
      <c r="T61" s="935">
        <v>0</v>
      </c>
      <c r="U61" s="935">
        <v>0</v>
      </c>
      <c r="V61" s="935">
        <v>0</v>
      </c>
      <c r="W61" s="935">
        <v>0</v>
      </c>
      <c r="X61" s="935">
        <v>0</v>
      </c>
      <c r="Y61" s="935">
        <v>0</v>
      </c>
      <c r="Z61" s="935">
        <v>0</v>
      </c>
      <c r="AA61" s="935">
        <v>0</v>
      </c>
      <c r="AB61" s="912"/>
    </row>
    <row r="62" spans="1:28">
      <c r="A62" s="929" t="s">
        <v>3855</v>
      </c>
      <c r="B62" s="930">
        <v>2473</v>
      </c>
      <c r="C62" s="931">
        <v>0</v>
      </c>
      <c r="D62" s="931">
        <v>0</v>
      </c>
      <c r="E62" s="931">
        <v>0</v>
      </c>
      <c r="F62" s="932">
        <v>2473</v>
      </c>
      <c r="G62" s="933">
        <v>0</v>
      </c>
      <c r="H62" s="933">
        <v>0</v>
      </c>
      <c r="I62" s="933">
        <v>0</v>
      </c>
      <c r="J62" s="933">
        <v>0</v>
      </c>
      <c r="K62" s="933">
        <v>0</v>
      </c>
      <c r="L62" s="934">
        <v>0</v>
      </c>
      <c r="M62" s="935">
        <v>0</v>
      </c>
      <c r="N62" s="935">
        <v>0</v>
      </c>
      <c r="O62" s="935">
        <v>0</v>
      </c>
      <c r="P62" s="935">
        <v>0</v>
      </c>
      <c r="Q62" s="935">
        <v>0</v>
      </c>
      <c r="R62" s="935">
        <v>0</v>
      </c>
      <c r="S62" s="935">
        <v>0</v>
      </c>
      <c r="T62" s="935">
        <v>0</v>
      </c>
      <c r="U62" s="935">
        <v>0</v>
      </c>
      <c r="V62" s="935">
        <v>0</v>
      </c>
      <c r="W62" s="935">
        <v>0</v>
      </c>
      <c r="X62" s="935">
        <v>0</v>
      </c>
      <c r="Y62" s="935">
        <v>0</v>
      </c>
      <c r="Z62" s="935">
        <v>0</v>
      </c>
      <c r="AA62" s="935">
        <v>0</v>
      </c>
      <c r="AB62" s="912"/>
    </row>
    <row r="63" spans="1:28">
      <c r="A63" s="929" t="s">
        <v>3856</v>
      </c>
      <c r="B63" s="930">
        <v>14547</v>
      </c>
      <c r="C63" s="931">
        <v>0</v>
      </c>
      <c r="D63" s="931">
        <v>0</v>
      </c>
      <c r="E63" s="931">
        <v>0</v>
      </c>
      <c r="F63" s="932">
        <v>10549</v>
      </c>
      <c r="G63" s="933">
        <v>0</v>
      </c>
      <c r="H63" s="933">
        <v>0</v>
      </c>
      <c r="I63" s="933">
        <v>0</v>
      </c>
      <c r="J63" s="933">
        <v>0</v>
      </c>
      <c r="K63" s="933">
        <v>0</v>
      </c>
      <c r="L63" s="934">
        <v>0</v>
      </c>
      <c r="M63" s="935">
        <v>0</v>
      </c>
      <c r="N63" s="935">
        <v>0</v>
      </c>
      <c r="O63" s="935">
        <v>0</v>
      </c>
      <c r="P63" s="935">
        <v>0</v>
      </c>
      <c r="Q63" s="935">
        <v>0</v>
      </c>
      <c r="R63" s="935">
        <v>0</v>
      </c>
      <c r="S63" s="935">
        <v>0</v>
      </c>
      <c r="T63" s="935">
        <v>0</v>
      </c>
      <c r="U63" s="935">
        <v>0</v>
      </c>
      <c r="V63" s="935">
        <v>0</v>
      </c>
      <c r="W63" s="935">
        <v>0</v>
      </c>
      <c r="X63" s="935">
        <v>0</v>
      </c>
      <c r="Y63" s="935">
        <v>0</v>
      </c>
      <c r="Z63" s="935">
        <v>0</v>
      </c>
      <c r="AA63" s="935">
        <v>0</v>
      </c>
      <c r="AB63" s="912"/>
    </row>
    <row r="64" spans="1:28">
      <c r="A64" s="929" t="s">
        <v>4290</v>
      </c>
      <c r="B64" s="930">
        <v>0</v>
      </c>
      <c r="C64" s="931">
        <v>0</v>
      </c>
      <c r="D64" s="931">
        <v>0</v>
      </c>
      <c r="E64" s="931">
        <v>0</v>
      </c>
      <c r="F64" s="932">
        <v>0</v>
      </c>
      <c r="G64" s="933">
        <v>0</v>
      </c>
      <c r="H64" s="933">
        <v>0</v>
      </c>
      <c r="I64" s="933">
        <v>0</v>
      </c>
      <c r="J64" s="933">
        <v>0</v>
      </c>
      <c r="K64" s="933">
        <v>0</v>
      </c>
      <c r="L64" s="934">
        <v>0</v>
      </c>
      <c r="M64" s="935">
        <v>0</v>
      </c>
      <c r="N64" s="935">
        <v>0</v>
      </c>
      <c r="O64" s="935">
        <v>0</v>
      </c>
      <c r="P64" s="935">
        <v>0</v>
      </c>
      <c r="Q64" s="935">
        <v>0</v>
      </c>
      <c r="R64" s="935">
        <v>0</v>
      </c>
      <c r="S64" s="935">
        <v>0</v>
      </c>
      <c r="T64" s="935">
        <v>0</v>
      </c>
      <c r="U64" s="935">
        <v>0</v>
      </c>
      <c r="V64" s="935">
        <v>0</v>
      </c>
      <c r="W64" s="935">
        <v>0</v>
      </c>
      <c r="X64" s="935">
        <v>0</v>
      </c>
      <c r="Y64" s="935">
        <v>0</v>
      </c>
      <c r="Z64" s="935">
        <v>0</v>
      </c>
      <c r="AA64" s="935">
        <v>0</v>
      </c>
      <c r="AB64" s="912"/>
    </row>
    <row r="65" spans="1:28">
      <c r="A65" s="929" t="s">
        <v>3857</v>
      </c>
      <c r="B65" s="930">
        <v>0</v>
      </c>
      <c r="C65" s="931">
        <v>4424</v>
      </c>
      <c r="D65" s="931">
        <v>0</v>
      </c>
      <c r="E65" s="931">
        <v>0</v>
      </c>
      <c r="F65" s="932">
        <v>4424</v>
      </c>
      <c r="G65" s="933">
        <v>0</v>
      </c>
      <c r="H65" s="933">
        <v>0</v>
      </c>
      <c r="I65" s="933">
        <v>0</v>
      </c>
      <c r="J65" s="933">
        <v>0</v>
      </c>
      <c r="K65" s="933">
        <v>0</v>
      </c>
      <c r="L65" s="934">
        <v>0</v>
      </c>
      <c r="M65" s="935">
        <v>0</v>
      </c>
      <c r="N65" s="935">
        <v>0</v>
      </c>
      <c r="O65" s="935">
        <v>0</v>
      </c>
      <c r="P65" s="935">
        <v>0</v>
      </c>
      <c r="Q65" s="935">
        <v>0</v>
      </c>
      <c r="R65" s="935">
        <v>0</v>
      </c>
      <c r="S65" s="935">
        <v>0</v>
      </c>
      <c r="T65" s="935">
        <v>0</v>
      </c>
      <c r="U65" s="935">
        <v>0</v>
      </c>
      <c r="V65" s="935">
        <v>0</v>
      </c>
      <c r="W65" s="935">
        <v>0</v>
      </c>
      <c r="X65" s="935">
        <v>0</v>
      </c>
      <c r="Y65" s="935">
        <v>0</v>
      </c>
      <c r="Z65" s="935">
        <v>0</v>
      </c>
      <c r="AA65" s="935">
        <v>0</v>
      </c>
      <c r="AB65" s="912"/>
    </row>
    <row r="66" spans="1:28">
      <c r="A66" s="929" t="s">
        <v>4291</v>
      </c>
      <c r="B66" s="930">
        <v>0</v>
      </c>
      <c r="C66" s="931">
        <v>0</v>
      </c>
      <c r="D66" s="931">
        <v>0</v>
      </c>
      <c r="E66" s="931">
        <v>0</v>
      </c>
      <c r="F66" s="932">
        <v>458</v>
      </c>
      <c r="G66" s="933">
        <v>0</v>
      </c>
      <c r="H66" s="933">
        <v>0</v>
      </c>
      <c r="I66" s="933">
        <v>0</v>
      </c>
      <c r="J66" s="933">
        <v>0</v>
      </c>
      <c r="K66" s="933">
        <v>0</v>
      </c>
      <c r="L66" s="934">
        <v>0</v>
      </c>
      <c r="M66" s="935">
        <v>0</v>
      </c>
      <c r="N66" s="935">
        <v>0</v>
      </c>
      <c r="O66" s="935">
        <v>0</v>
      </c>
      <c r="P66" s="935">
        <v>0</v>
      </c>
      <c r="Q66" s="935">
        <v>0</v>
      </c>
      <c r="R66" s="935">
        <v>0</v>
      </c>
      <c r="S66" s="935">
        <v>0</v>
      </c>
      <c r="T66" s="935">
        <v>0</v>
      </c>
      <c r="U66" s="935">
        <v>0</v>
      </c>
      <c r="V66" s="935">
        <v>0</v>
      </c>
      <c r="W66" s="935">
        <v>0</v>
      </c>
      <c r="X66" s="935">
        <v>0</v>
      </c>
      <c r="Y66" s="935">
        <v>0</v>
      </c>
      <c r="Z66" s="935">
        <v>0</v>
      </c>
      <c r="AA66" s="935">
        <v>0</v>
      </c>
      <c r="AB66" s="912"/>
    </row>
    <row r="67" spans="1:28">
      <c r="A67" s="929" t="s">
        <v>3858</v>
      </c>
      <c r="B67" s="930">
        <v>0</v>
      </c>
      <c r="C67" s="931">
        <v>0</v>
      </c>
      <c r="D67" s="931">
        <v>0</v>
      </c>
      <c r="E67" s="931">
        <v>0</v>
      </c>
      <c r="F67" s="932">
        <v>0</v>
      </c>
      <c r="G67" s="933">
        <v>0</v>
      </c>
      <c r="H67" s="933">
        <v>0</v>
      </c>
      <c r="I67" s="933">
        <v>0</v>
      </c>
      <c r="J67" s="933">
        <v>0</v>
      </c>
      <c r="K67" s="933">
        <v>0</v>
      </c>
      <c r="L67" s="934">
        <v>0</v>
      </c>
      <c r="M67" s="935">
        <v>0</v>
      </c>
      <c r="N67" s="935">
        <v>0</v>
      </c>
      <c r="O67" s="935">
        <v>0</v>
      </c>
      <c r="P67" s="935">
        <v>0</v>
      </c>
      <c r="Q67" s="935">
        <v>0</v>
      </c>
      <c r="R67" s="935">
        <v>0</v>
      </c>
      <c r="S67" s="935">
        <v>0</v>
      </c>
      <c r="T67" s="935">
        <v>0</v>
      </c>
      <c r="U67" s="935">
        <v>0</v>
      </c>
      <c r="V67" s="935">
        <v>0</v>
      </c>
      <c r="W67" s="935">
        <v>0</v>
      </c>
      <c r="X67" s="935">
        <v>0</v>
      </c>
      <c r="Y67" s="935">
        <v>0</v>
      </c>
      <c r="Z67" s="935">
        <v>0</v>
      </c>
      <c r="AA67" s="935">
        <v>0</v>
      </c>
      <c r="AB67" s="912"/>
    </row>
    <row r="68" spans="1:28">
      <c r="A68" s="929" t="s">
        <v>3859</v>
      </c>
      <c r="B68" s="930">
        <v>0</v>
      </c>
      <c r="C68" s="931">
        <v>0</v>
      </c>
      <c r="D68" s="931">
        <v>0</v>
      </c>
      <c r="E68" s="931">
        <v>0</v>
      </c>
      <c r="F68" s="932">
        <v>0</v>
      </c>
      <c r="G68" s="933">
        <v>0</v>
      </c>
      <c r="H68" s="933">
        <v>0</v>
      </c>
      <c r="I68" s="933">
        <v>0</v>
      </c>
      <c r="J68" s="933">
        <v>0</v>
      </c>
      <c r="K68" s="933">
        <v>178</v>
      </c>
      <c r="L68" s="934">
        <v>8.5743702309101902E-2</v>
      </c>
      <c r="M68" s="935">
        <v>2.8895313598671698E-3</v>
      </c>
      <c r="N68" s="935">
        <v>1.0678702851683001E-3</v>
      </c>
      <c r="O68" s="935">
        <v>1.8530690242626401E-2</v>
      </c>
      <c r="P68" s="935">
        <v>1.5641158882759201E-2</v>
      </c>
      <c r="Q68" s="935">
        <v>1.03646233560453E-3</v>
      </c>
      <c r="R68" s="935">
        <v>5.3393514258415101E-4</v>
      </c>
      <c r="S68" s="935">
        <v>9.7364643647698101E-3</v>
      </c>
      <c r="T68" s="935">
        <v>3.4234665024513201E-2</v>
      </c>
      <c r="U68" s="935">
        <v>4.3342970398007503E-2</v>
      </c>
      <c r="V68" s="935">
        <v>3.7689539476528301E-5</v>
      </c>
      <c r="W68" s="935">
        <v>6.5956694083924494E-5</v>
      </c>
      <c r="X68" s="935">
        <v>1.5703974781886799E-3</v>
      </c>
      <c r="Y68" s="935">
        <v>1.5703974781886799E-3</v>
      </c>
      <c r="Z68" s="935">
        <v>0</v>
      </c>
      <c r="AA68" s="935">
        <v>3.1722029059411301E-4</v>
      </c>
      <c r="AB68" s="912"/>
    </row>
    <row r="69" spans="1:28">
      <c r="A69" s="929" t="s">
        <v>3860</v>
      </c>
      <c r="B69" s="930">
        <v>6000</v>
      </c>
      <c r="C69" s="931">
        <v>14.57906</v>
      </c>
      <c r="D69" s="931">
        <v>0</v>
      </c>
      <c r="E69" s="931">
        <v>5654.81585</v>
      </c>
      <c r="F69" s="932">
        <v>0</v>
      </c>
      <c r="G69" s="933">
        <v>0</v>
      </c>
      <c r="H69" s="933">
        <v>0</v>
      </c>
      <c r="I69" s="933">
        <v>0</v>
      </c>
      <c r="J69" s="933">
        <v>0</v>
      </c>
      <c r="K69" s="933">
        <v>359.76321000000002</v>
      </c>
      <c r="L69" s="934">
        <v>0.248841264258195</v>
      </c>
      <c r="M69" s="935">
        <v>4.1261944328527204E-3</v>
      </c>
      <c r="N69" s="935">
        <v>9.3950273240338798E-3</v>
      </c>
      <c r="O69" s="935">
        <v>3.7453149467432299E-2</v>
      </c>
      <c r="P69" s="935">
        <v>3.6500950752158597E-2</v>
      </c>
      <c r="Q69" s="935">
        <v>1.01567862962528E-3</v>
      </c>
      <c r="R69" s="935">
        <v>8.8871880092212304E-4</v>
      </c>
      <c r="S69" s="935">
        <v>1.0156786296252799E-2</v>
      </c>
      <c r="T69" s="935">
        <v>9.1411076666275501E-2</v>
      </c>
      <c r="U69" s="935">
        <v>8.8237080948696506E-2</v>
      </c>
      <c r="V69" s="935">
        <v>7.6175897221896302E-5</v>
      </c>
      <c r="W69" s="935">
        <v>8.8871880092212293E-5</v>
      </c>
      <c r="X69" s="935">
        <v>3.2374756319305899E-2</v>
      </c>
      <c r="Y69" s="935">
        <v>3.1105158032274299E-2</v>
      </c>
      <c r="Z69" s="935">
        <v>6.3479914351580202E-4</v>
      </c>
      <c r="AA69" s="935">
        <v>3.49139528933691E-4</v>
      </c>
      <c r="AB69" s="912"/>
    </row>
    <row r="70" spans="1:28">
      <c r="A70" s="924"/>
      <c r="B70" s="925"/>
      <c r="C70" s="926"/>
      <c r="D70" s="926"/>
      <c r="E70" s="926"/>
      <c r="F70" s="925"/>
      <c r="G70" s="926"/>
      <c r="H70" s="926"/>
      <c r="I70" s="926"/>
      <c r="J70" s="926"/>
      <c r="K70" s="926"/>
      <c r="L70" s="927"/>
      <c r="M70" s="928"/>
      <c r="N70" s="928"/>
      <c r="O70" s="928"/>
      <c r="P70" s="928"/>
      <c r="Q70" s="928"/>
      <c r="R70" s="928"/>
      <c r="S70" s="928"/>
      <c r="T70" s="928"/>
      <c r="U70" s="928"/>
      <c r="V70" s="928"/>
      <c r="W70" s="928"/>
      <c r="X70" s="928"/>
      <c r="Y70" s="928"/>
      <c r="Z70" s="928"/>
      <c r="AA70" s="928"/>
      <c r="AB70" s="912"/>
    </row>
    <row r="71" spans="1:28">
      <c r="A71" s="917" t="s">
        <v>3861</v>
      </c>
      <c r="B71" s="918">
        <v>974603</v>
      </c>
      <c r="C71" s="919">
        <v>8711</v>
      </c>
      <c r="D71" s="919">
        <v>721</v>
      </c>
      <c r="E71" s="919">
        <v>181</v>
      </c>
      <c r="F71" s="920">
        <v>7747</v>
      </c>
      <c r="G71" s="921">
        <v>674</v>
      </c>
      <c r="H71" s="921">
        <v>0</v>
      </c>
      <c r="I71" s="921">
        <v>66414</v>
      </c>
      <c r="J71" s="921">
        <v>1629</v>
      </c>
      <c r="K71" s="921">
        <v>1226136</v>
      </c>
      <c r="L71" s="922">
        <v>188.89678446824001</v>
      </c>
      <c r="M71" s="923">
        <v>2.7844341187379298</v>
      </c>
      <c r="N71" s="923">
        <v>0.35313969620748997</v>
      </c>
      <c r="O71" s="923">
        <v>35.888005755771403</v>
      </c>
      <c r="P71" s="923">
        <v>41.213073975955297</v>
      </c>
      <c r="Q71" s="923">
        <v>4.9079356271135302</v>
      </c>
      <c r="R71" s="923">
        <v>1.49522204167553</v>
      </c>
      <c r="S71" s="923">
        <v>40.193756860122598</v>
      </c>
      <c r="T71" s="923">
        <v>82.181502060485002</v>
      </c>
      <c r="U71" s="923">
        <v>694.90910514340499</v>
      </c>
      <c r="V71" s="923">
        <v>5.8477788897995597E-2</v>
      </c>
      <c r="W71" s="923">
        <v>0.15734082105320699</v>
      </c>
      <c r="X71" s="923">
        <v>264.658161131604</v>
      </c>
      <c r="Y71" s="923">
        <v>132.40327020100199</v>
      </c>
      <c r="Z71" s="923">
        <v>39.992082661135598</v>
      </c>
      <c r="AA71" s="923">
        <v>0.92031936720039598</v>
      </c>
      <c r="AB71" s="912"/>
    </row>
    <row r="72" spans="1:28">
      <c r="A72" s="929" t="s">
        <v>3862</v>
      </c>
      <c r="B72" s="930">
        <v>592779</v>
      </c>
      <c r="C72" s="931">
        <v>7047.3850000000002</v>
      </c>
      <c r="D72" s="931">
        <v>0</v>
      </c>
      <c r="E72" s="931">
        <v>160</v>
      </c>
      <c r="F72" s="932">
        <v>736</v>
      </c>
      <c r="G72" s="933">
        <v>674</v>
      </c>
      <c r="H72" s="933">
        <v>223.529411764706</v>
      </c>
      <c r="I72" s="933">
        <v>37711</v>
      </c>
      <c r="J72" s="933">
        <v>0</v>
      </c>
      <c r="K72" s="933">
        <v>560322</v>
      </c>
      <c r="L72" s="934">
        <v>63.6514394457379</v>
      </c>
      <c r="M72" s="935">
        <v>1.5482782567882201</v>
      </c>
      <c r="N72" s="935">
        <v>8.6015458710456696E-2</v>
      </c>
      <c r="O72" s="935">
        <v>6.8812366968365302</v>
      </c>
      <c r="P72" s="935">
        <v>13.504427017541699</v>
      </c>
      <c r="Q72" s="935">
        <v>1.4622627980777601</v>
      </c>
      <c r="R72" s="935">
        <v>0.602108210973197</v>
      </c>
      <c r="S72" s="935">
        <v>18.923400916300501</v>
      </c>
      <c r="T72" s="935">
        <v>42.147574768123697</v>
      </c>
      <c r="U72" s="935">
        <v>384.48910043574102</v>
      </c>
      <c r="V72" s="935">
        <v>2.5804637613137001E-2</v>
      </c>
      <c r="W72" s="935">
        <v>6.8812366968365304E-2</v>
      </c>
      <c r="X72" s="935">
        <v>0.86015458710456605</v>
      </c>
      <c r="Y72" s="935">
        <v>0</v>
      </c>
      <c r="Z72" s="935">
        <v>15.4827825678822</v>
      </c>
      <c r="AA72" s="935">
        <v>0.283851013744507</v>
      </c>
      <c r="AB72" s="912"/>
    </row>
    <row r="73" spans="1:28">
      <c r="A73" s="929" t="s">
        <v>4244</v>
      </c>
      <c r="B73" s="930">
        <v>266065.83537099999</v>
      </c>
      <c r="C73" s="931">
        <v>0</v>
      </c>
      <c r="D73" s="931">
        <v>0</v>
      </c>
      <c r="E73" s="931">
        <v>0</v>
      </c>
      <c r="F73" s="932">
        <v>4582</v>
      </c>
      <c r="G73" s="933">
        <v>0</v>
      </c>
      <c r="H73" s="933">
        <v>0</v>
      </c>
      <c r="I73" s="933">
        <v>20021</v>
      </c>
      <c r="J73" s="933">
        <v>0</v>
      </c>
      <c r="K73" s="933">
        <v>241630</v>
      </c>
      <c r="L73" s="934">
        <v>51.989618084626798</v>
      </c>
      <c r="M73" s="935">
        <v>0.42678044696335399</v>
      </c>
      <c r="N73" s="935">
        <v>7.7596444902427994E-2</v>
      </c>
      <c r="O73" s="935">
        <v>8.53560893926708</v>
      </c>
      <c r="P73" s="935">
        <v>11.6394667353642</v>
      </c>
      <c r="Q73" s="935">
        <v>1.3967360082436999</v>
      </c>
      <c r="R73" s="935">
        <v>0.27158755715849803</v>
      </c>
      <c r="S73" s="935">
        <v>6.9836800412185198</v>
      </c>
      <c r="T73" s="935">
        <v>12.027448959876301</v>
      </c>
      <c r="U73" s="935">
        <v>93.503716107425802</v>
      </c>
      <c r="V73" s="935">
        <v>7.7596444902427999E-3</v>
      </c>
      <c r="W73" s="935">
        <v>3.8798222451213997E-2</v>
      </c>
      <c r="X73" s="935">
        <v>14.355342306949201</v>
      </c>
      <c r="Y73" s="935">
        <v>7.3716622657306603</v>
      </c>
      <c r="Z73" s="935">
        <v>10.8635022863399</v>
      </c>
      <c r="AA73" s="935">
        <v>0.41902080247311102</v>
      </c>
      <c r="AB73" s="912"/>
    </row>
    <row r="74" spans="1:28">
      <c r="A74" s="929" t="s">
        <v>3863</v>
      </c>
      <c r="B74" s="930">
        <v>0</v>
      </c>
      <c r="C74" s="931">
        <v>8.9999999999999993E-3</v>
      </c>
      <c r="D74" s="931">
        <v>0</v>
      </c>
      <c r="E74" s="931">
        <v>0</v>
      </c>
      <c r="F74" s="932">
        <v>0</v>
      </c>
      <c r="G74" s="933">
        <v>0</v>
      </c>
      <c r="H74" s="933">
        <v>0</v>
      </c>
      <c r="I74" s="933">
        <v>0</v>
      </c>
      <c r="J74" s="933">
        <v>0</v>
      </c>
      <c r="K74" s="933">
        <v>8.9999999999999993E-3</v>
      </c>
      <c r="L74" s="934">
        <v>5.4946266821118497E-6</v>
      </c>
      <c r="M74" s="935">
        <v>2.38206359051092E-8</v>
      </c>
      <c r="N74" s="935">
        <v>1.1116296755717599E-8</v>
      </c>
      <c r="O74" s="935">
        <v>1.49275985005351E-6</v>
      </c>
      <c r="P74" s="935">
        <v>1.2656697877581301E-6</v>
      </c>
      <c r="Q74" s="935">
        <v>1.17515137131872E-7</v>
      </c>
      <c r="R74" s="935">
        <v>4.1289102235522599E-8</v>
      </c>
      <c r="S74" s="935">
        <v>7.7814077290023297E-7</v>
      </c>
      <c r="T74" s="935">
        <v>1.41335773036981E-6</v>
      </c>
      <c r="U74" s="935">
        <v>6.3839304225692599E-6</v>
      </c>
      <c r="V74" s="935">
        <v>1.11162967557176E-9</v>
      </c>
      <c r="W74" s="935">
        <v>1.7468466330413399E-9</v>
      </c>
      <c r="X74" s="935">
        <v>3.1760847873478901E-8</v>
      </c>
      <c r="Y74" s="935">
        <v>1.5880423936739401E-8</v>
      </c>
      <c r="Z74" s="935">
        <v>1.11162967557176E-7</v>
      </c>
      <c r="AA74" s="935">
        <v>1.06398840376154E-8</v>
      </c>
      <c r="AB74" s="912"/>
    </row>
    <row r="75" spans="1:28">
      <c r="A75" s="929" t="s">
        <v>3864</v>
      </c>
      <c r="B75" s="930">
        <v>114558</v>
      </c>
      <c r="C75" s="931">
        <v>2.2120000000000002</v>
      </c>
      <c r="D75" s="931">
        <v>712</v>
      </c>
      <c r="E75" s="931">
        <v>20</v>
      </c>
      <c r="F75" s="932">
        <v>2414.6999999999998</v>
      </c>
      <c r="G75" s="933">
        <v>0</v>
      </c>
      <c r="H75" s="933">
        <v>0</v>
      </c>
      <c r="I75" s="933">
        <v>8592</v>
      </c>
      <c r="J75" s="933">
        <v>0</v>
      </c>
      <c r="K75" s="933">
        <v>422613</v>
      </c>
      <c r="L75" s="934">
        <v>73.033570722144603</v>
      </c>
      <c r="M75" s="935">
        <v>0.80460713507447501</v>
      </c>
      <c r="N75" s="935">
        <v>0.18567856963257101</v>
      </c>
      <c r="O75" s="935">
        <v>20.424642659582801</v>
      </c>
      <c r="P75" s="935">
        <v>16.030249844945299</v>
      </c>
      <c r="Q75" s="935">
        <v>2.0424642659582801</v>
      </c>
      <c r="R75" s="935">
        <v>0.618928565441904</v>
      </c>
      <c r="S75" s="935">
        <v>14.235357005163801</v>
      </c>
      <c r="T75" s="935">
        <v>27.851785444885699</v>
      </c>
      <c r="U75" s="935">
        <v>216.00606933922401</v>
      </c>
      <c r="V75" s="935">
        <v>2.4757142617676101E-2</v>
      </c>
      <c r="W75" s="935">
        <v>4.9514285235352298E-2</v>
      </c>
      <c r="X75" s="935">
        <v>249.42821187308701</v>
      </c>
      <c r="Y75" s="935">
        <v>125.023570219265</v>
      </c>
      <c r="Z75" s="935">
        <v>13.616428439721901</v>
      </c>
      <c r="AA75" s="935">
        <v>0.21662499790466599</v>
      </c>
      <c r="AB75" s="912"/>
    </row>
    <row r="76" spans="1:28">
      <c r="A76" s="929" t="s">
        <v>3865</v>
      </c>
      <c r="B76" s="930">
        <v>0</v>
      </c>
      <c r="C76" s="931">
        <v>0</v>
      </c>
      <c r="D76" s="931">
        <v>0</v>
      </c>
      <c r="E76" s="931">
        <v>0</v>
      </c>
      <c r="F76" s="932">
        <v>0</v>
      </c>
      <c r="G76" s="933">
        <v>0</v>
      </c>
      <c r="H76" s="933">
        <v>0</v>
      </c>
      <c r="I76" s="933">
        <v>0</v>
      </c>
      <c r="J76" s="933">
        <v>0</v>
      </c>
      <c r="K76" s="933">
        <v>0</v>
      </c>
      <c r="L76" s="934">
        <v>0</v>
      </c>
      <c r="M76" s="935">
        <v>0</v>
      </c>
      <c r="N76" s="935">
        <v>0</v>
      </c>
      <c r="O76" s="935">
        <v>0</v>
      </c>
      <c r="P76" s="935">
        <v>0</v>
      </c>
      <c r="Q76" s="935">
        <v>0</v>
      </c>
      <c r="R76" s="935">
        <v>0</v>
      </c>
      <c r="S76" s="935">
        <v>0</v>
      </c>
      <c r="T76" s="935">
        <v>0</v>
      </c>
      <c r="U76" s="935">
        <v>0</v>
      </c>
      <c r="V76" s="935">
        <v>0</v>
      </c>
      <c r="W76" s="935">
        <v>0</v>
      </c>
      <c r="X76" s="935">
        <v>0</v>
      </c>
      <c r="Y76" s="935">
        <v>0</v>
      </c>
      <c r="Z76" s="935">
        <v>0</v>
      </c>
      <c r="AA76" s="935">
        <v>0</v>
      </c>
      <c r="AB76" s="912"/>
    </row>
    <row r="77" spans="1:28">
      <c r="A77" s="929" t="s">
        <v>3866</v>
      </c>
      <c r="B77" s="930">
        <v>0</v>
      </c>
      <c r="C77" s="931">
        <v>0</v>
      </c>
      <c r="D77" s="931">
        <v>0</v>
      </c>
      <c r="E77" s="931">
        <v>0</v>
      </c>
      <c r="F77" s="932">
        <v>0</v>
      </c>
      <c r="G77" s="933">
        <v>0</v>
      </c>
      <c r="H77" s="933">
        <v>0</v>
      </c>
      <c r="I77" s="933">
        <v>0</v>
      </c>
      <c r="J77" s="933">
        <v>0</v>
      </c>
      <c r="K77" s="933">
        <v>0</v>
      </c>
      <c r="L77" s="934">
        <v>0</v>
      </c>
      <c r="M77" s="935">
        <v>0</v>
      </c>
      <c r="N77" s="935">
        <v>0</v>
      </c>
      <c r="O77" s="935">
        <v>0</v>
      </c>
      <c r="P77" s="935">
        <v>0</v>
      </c>
      <c r="Q77" s="935">
        <v>0</v>
      </c>
      <c r="R77" s="935">
        <v>0</v>
      </c>
      <c r="S77" s="935">
        <v>0</v>
      </c>
      <c r="T77" s="935">
        <v>0</v>
      </c>
      <c r="U77" s="935">
        <v>0</v>
      </c>
      <c r="V77" s="935">
        <v>0</v>
      </c>
      <c r="W77" s="935">
        <v>0</v>
      </c>
      <c r="X77" s="935">
        <v>0</v>
      </c>
      <c r="Y77" s="935">
        <v>0</v>
      </c>
      <c r="Z77" s="935">
        <v>0</v>
      </c>
      <c r="AA77" s="935">
        <v>0</v>
      </c>
      <c r="AB77" s="912"/>
    </row>
    <row r="78" spans="1:28">
      <c r="A78" s="929" t="s">
        <v>3868</v>
      </c>
      <c r="B78" s="930">
        <v>1199.9999989999999</v>
      </c>
      <c r="C78" s="931">
        <v>0</v>
      </c>
      <c r="D78" s="931">
        <v>0</v>
      </c>
      <c r="E78" s="931">
        <v>0</v>
      </c>
      <c r="F78" s="932">
        <v>14</v>
      </c>
      <c r="G78" s="933">
        <v>0</v>
      </c>
      <c r="H78" s="933">
        <v>0</v>
      </c>
      <c r="I78" s="933">
        <v>90</v>
      </c>
      <c r="J78" s="933">
        <v>0</v>
      </c>
      <c r="K78" s="933">
        <v>1095</v>
      </c>
      <c r="L78" s="934">
        <v>0.16357313067559701</v>
      </c>
      <c r="M78" s="935">
        <v>3.8487795453081698E-3</v>
      </c>
      <c r="N78" s="935">
        <v>3.3676821021446498E-3</v>
      </c>
      <c r="O78" s="935">
        <v>4.0091453596960099E-2</v>
      </c>
      <c r="P78" s="935">
        <v>2.6620725188381499E-2</v>
      </c>
      <c r="Q78" s="935">
        <v>5.7731693179622597E-3</v>
      </c>
      <c r="R78" s="935">
        <v>2.2451214014297702E-3</v>
      </c>
      <c r="S78" s="935">
        <v>4.4902428028595301E-2</v>
      </c>
      <c r="T78" s="935">
        <v>0.126688993366394</v>
      </c>
      <c r="U78" s="935">
        <v>0.78098151606878297</v>
      </c>
      <c r="V78" s="935">
        <v>1.4432923294905599E-4</v>
      </c>
      <c r="W78" s="935">
        <v>1.7640239582662501E-4</v>
      </c>
      <c r="X78" s="935">
        <v>1.44329232949056E-2</v>
      </c>
      <c r="Y78" s="935">
        <v>8.0182907193920294E-3</v>
      </c>
      <c r="Z78" s="935">
        <v>2.5658530302054498E-2</v>
      </c>
      <c r="AA78" s="935">
        <v>7.0560958330649799E-4</v>
      </c>
      <c r="AB78" s="912"/>
    </row>
    <row r="79" spans="1:28">
      <c r="A79" s="929" t="s">
        <v>4292</v>
      </c>
      <c r="B79" s="930">
        <v>0</v>
      </c>
      <c r="C79" s="931">
        <v>0</v>
      </c>
      <c r="D79" s="931">
        <v>0</v>
      </c>
      <c r="E79" s="931">
        <v>0</v>
      </c>
      <c r="F79" s="932">
        <v>0</v>
      </c>
      <c r="G79" s="933">
        <v>0</v>
      </c>
      <c r="H79" s="933">
        <v>0</v>
      </c>
      <c r="I79" s="933">
        <v>0</v>
      </c>
      <c r="J79" s="933">
        <v>0</v>
      </c>
      <c r="K79" s="933">
        <v>0</v>
      </c>
      <c r="L79" s="934">
        <v>0</v>
      </c>
      <c r="M79" s="935">
        <v>0</v>
      </c>
      <c r="N79" s="935">
        <v>0</v>
      </c>
      <c r="O79" s="935">
        <v>0</v>
      </c>
      <c r="P79" s="935">
        <v>0</v>
      </c>
      <c r="Q79" s="935">
        <v>0</v>
      </c>
      <c r="R79" s="935">
        <v>0</v>
      </c>
      <c r="S79" s="935">
        <v>0</v>
      </c>
      <c r="T79" s="935">
        <v>0</v>
      </c>
      <c r="U79" s="935">
        <v>0</v>
      </c>
      <c r="V79" s="935">
        <v>0</v>
      </c>
      <c r="W79" s="935">
        <v>0</v>
      </c>
      <c r="X79" s="935">
        <v>0</v>
      </c>
      <c r="Y79" s="935">
        <v>0</v>
      </c>
      <c r="Z79" s="935">
        <v>0</v>
      </c>
      <c r="AA79" s="935">
        <v>0</v>
      </c>
      <c r="AB79" s="912"/>
    </row>
    <row r="80" spans="1:28">
      <c r="A80" s="929" t="s">
        <v>3869</v>
      </c>
      <c r="B80" s="930">
        <v>190</v>
      </c>
      <c r="C80" s="931">
        <v>0</v>
      </c>
      <c r="D80" s="931">
        <v>8</v>
      </c>
      <c r="E80" s="931">
        <v>0.74199999999999999</v>
      </c>
      <c r="F80" s="932">
        <v>0</v>
      </c>
      <c r="G80" s="933">
        <v>0</v>
      </c>
      <c r="H80" s="933">
        <v>0</v>
      </c>
      <c r="I80" s="933">
        <v>0</v>
      </c>
      <c r="J80" s="933">
        <v>0</v>
      </c>
      <c r="K80" s="933">
        <v>185</v>
      </c>
      <c r="L80" s="934">
        <v>3.42752483301293E-2</v>
      </c>
      <c r="M80" s="935">
        <v>7.8343424754581301E-4</v>
      </c>
      <c r="N80" s="935">
        <v>4.5700331106839098E-4</v>
      </c>
      <c r="O80" s="935">
        <v>4.2436021742064903E-3</v>
      </c>
      <c r="P80" s="935">
        <v>6.4959756359007003E-3</v>
      </c>
      <c r="Q80" s="935">
        <v>5.5493259201161698E-4</v>
      </c>
      <c r="R80" s="935">
        <v>2.61144749181938E-4</v>
      </c>
      <c r="S80" s="935">
        <v>4.8964640471613301E-3</v>
      </c>
      <c r="T80" s="935">
        <v>2.1870872743987298E-2</v>
      </c>
      <c r="U80" s="935">
        <v>0.110986518402323</v>
      </c>
      <c r="V80" s="935">
        <v>9.7929280943226606E-6</v>
      </c>
      <c r="W80" s="935">
        <v>3.2643093647742202E-5</v>
      </c>
      <c r="X80" s="935">
        <v>0</v>
      </c>
      <c r="Y80" s="935">
        <v>0</v>
      </c>
      <c r="Z80" s="935">
        <v>3.2643093647742199E-3</v>
      </c>
      <c r="AA80" s="935">
        <v>9.4664971578452403E-5</v>
      </c>
      <c r="AB80" s="912"/>
    </row>
    <row r="81" spans="1:28">
      <c r="A81" s="929" t="s">
        <v>3870</v>
      </c>
      <c r="B81" s="930">
        <v>0</v>
      </c>
      <c r="C81" s="931">
        <v>8.1000000000000003E-2</v>
      </c>
      <c r="D81" s="931">
        <v>0</v>
      </c>
      <c r="E81" s="931">
        <v>0.1522</v>
      </c>
      <c r="F81" s="932">
        <v>0</v>
      </c>
      <c r="G81" s="933">
        <v>0</v>
      </c>
      <c r="H81" s="933">
        <v>0</v>
      </c>
      <c r="I81" s="933">
        <v>0</v>
      </c>
      <c r="J81" s="933">
        <v>0</v>
      </c>
      <c r="K81" s="933">
        <v>11</v>
      </c>
      <c r="L81" s="934">
        <v>6.81270186886122E-3</v>
      </c>
      <c r="M81" s="935">
        <v>1.2616114571965199E-4</v>
      </c>
      <c r="N81" s="935">
        <v>9.7047035168963303E-6</v>
      </c>
      <c r="O81" s="935">
        <v>6.9873865321653595E-4</v>
      </c>
      <c r="P81" s="935">
        <v>1.50422904511893E-3</v>
      </c>
      <c r="Q81" s="935">
        <v>1.0481079798248E-4</v>
      </c>
      <c r="R81" s="935">
        <v>2.7173169847309701E-5</v>
      </c>
      <c r="S81" s="935">
        <v>1.22279264312894E-3</v>
      </c>
      <c r="T81" s="935">
        <v>2.9696392761702798E-3</v>
      </c>
      <c r="U81" s="935">
        <v>1.66144524209265E-2</v>
      </c>
      <c r="V81" s="935">
        <v>1.7468466330413401E-6</v>
      </c>
      <c r="W81" s="935">
        <v>6.4051043211515797E-6</v>
      </c>
      <c r="X81" s="935">
        <v>1.9409407033792701E-5</v>
      </c>
      <c r="Y81" s="935">
        <v>1.9409407033792701E-5</v>
      </c>
      <c r="Z81" s="935">
        <v>4.4641636177723099E-4</v>
      </c>
      <c r="AA81" s="935">
        <v>1.4362961205006599E-5</v>
      </c>
      <c r="AB81" s="912"/>
    </row>
    <row r="82" spans="1:28">
      <c r="A82" s="929" t="s">
        <v>4270</v>
      </c>
      <c r="B82" s="930">
        <v>0</v>
      </c>
      <c r="C82" s="931">
        <v>0</v>
      </c>
      <c r="D82" s="931">
        <v>0</v>
      </c>
      <c r="E82" s="931">
        <v>0</v>
      </c>
      <c r="F82" s="932">
        <v>0</v>
      </c>
      <c r="G82" s="933">
        <v>0</v>
      </c>
      <c r="H82" s="933">
        <v>0</v>
      </c>
      <c r="I82" s="933">
        <v>0</v>
      </c>
      <c r="J82" s="933">
        <v>0</v>
      </c>
      <c r="K82" s="933">
        <v>0</v>
      </c>
      <c r="L82" s="934">
        <v>0</v>
      </c>
      <c r="M82" s="935">
        <v>0</v>
      </c>
      <c r="N82" s="935">
        <v>0</v>
      </c>
      <c r="O82" s="935">
        <v>0</v>
      </c>
      <c r="P82" s="935">
        <v>0</v>
      </c>
      <c r="Q82" s="935">
        <v>0</v>
      </c>
      <c r="R82" s="935">
        <v>0</v>
      </c>
      <c r="S82" s="935">
        <v>0</v>
      </c>
      <c r="T82" s="935">
        <v>0</v>
      </c>
      <c r="U82" s="935">
        <v>0</v>
      </c>
      <c r="V82" s="935">
        <v>0</v>
      </c>
      <c r="W82" s="935">
        <v>0</v>
      </c>
      <c r="X82" s="935">
        <v>0</v>
      </c>
      <c r="Y82" s="935">
        <v>0</v>
      </c>
      <c r="Z82" s="935">
        <v>0</v>
      </c>
      <c r="AA82" s="935">
        <v>0</v>
      </c>
      <c r="AB82" s="912"/>
    </row>
    <row r="83" spans="1:28">
      <c r="A83" s="929" t="s">
        <v>3871</v>
      </c>
      <c r="B83" s="930">
        <v>0</v>
      </c>
      <c r="C83" s="931">
        <v>0</v>
      </c>
      <c r="D83" s="931">
        <v>0</v>
      </c>
      <c r="E83" s="931">
        <v>0</v>
      </c>
      <c r="F83" s="932">
        <v>0</v>
      </c>
      <c r="G83" s="933">
        <v>0</v>
      </c>
      <c r="H83" s="933">
        <v>0</v>
      </c>
      <c r="I83" s="933">
        <v>0</v>
      </c>
      <c r="J83" s="933">
        <v>0</v>
      </c>
      <c r="K83" s="933">
        <v>0</v>
      </c>
      <c r="L83" s="934">
        <v>0</v>
      </c>
      <c r="M83" s="935">
        <v>0</v>
      </c>
      <c r="N83" s="935">
        <v>0</v>
      </c>
      <c r="O83" s="935">
        <v>0</v>
      </c>
      <c r="P83" s="935">
        <v>0</v>
      </c>
      <c r="Q83" s="935">
        <v>0</v>
      </c>
      <c r="R83" s="935">
        <v>0</v>
      </c>
      <c r="S83" s="935">
        <v>0</v>
      </c>
      <c r="T83" s="935">
        <v>0</v>
      </c>
      <c r="U83" s="935">
        <v>0</v>
      </c>
      <c r="V83" s="935">
        <v>0</v>
      </c>
      <c r="W83" s="935">
        <v>0</v>
      </c>
      <c r="X83" s="935">
        <v>0</v>
      </c>
      <c r="Y83" s="935">
        <v>0</v>
      </c>
      <c r="Z83" s="935">
        <v>0</v>
      </c>
      <c r="AA83" s="935">
        <v>0</v>
      </c>
      <c r="AB83" s="912"/>
    </row>
    <row r="84" spans="1:28">
      <c r="A84" s="929" t="s">
        <v>3872</v>
      </c>
      <c r="B84" s="930">
        <v>0</v>
      </c>
      <c r="C84" s="931">
        <v>2</v>
      </c>
      <c r="D84" s="931">
        <v>0</v>
      </c>
      <c r="E84" s="931">
        <v>0</v>
      </c>
      <c r="F84" s="932">
        <v>0</v>
      </c>
      <c r="G84" s="933">
        <v>0</v>
      </c>
      <c r="H84" s="933">
        <v>0</v>
      </c>
      <c r="I84" s="933">
        <v>0</v>
      </c>
      <c r="J84" s="933">
        <v>22.63</v>
      </c>
      <c r="K84" s="933">
        <v>0</v>
      </c>
      <c r="L84" s="934">
        <v>0</v>
      </c>
      <c r="M84" s="935">
        <v>0</v>
      </c>
      <c r="N84" s="935">
        <v>0</v>
      </c>
      <c r="O84" s="935">
        <v>0</v>
      </c>
      <c r="P84" s="935">
        <v>0</v>
      </c>
      <c r="Q84" s="935">
        <v>0</v>
      </c>
      <c r="R84" s="935">
        <v>0</v>
      </c>
      <c r="S84" s="935">
        <v>0</v>
      </c>
      <c r="T84" s="935">
        <v>0</v>
      </c>
      <c r="U84" s="935">
        <v>0</v>
      </c>
      <c r="V84" s="935">
        <v>0</v>
      </c>
      <c r="W84" s="935">
        <v>0</v>
      </c>
      <c r="X84" s="935">
        <v>0</v>
      </c>
      <c r="Y84" s="935">
        <v>0</v>
      </c>
      <c r="Z84" s="935">
        <v>0</v>
      </c>
      <c r="AA84" s="935">
        <v>0</v>
      </c>
      <c r="AB84" s="912"/>
    </row>
    <row r="85" spans="1:28">
      <c r="A85" s="929" t="s">
        <v>3873</v>
      </c>
      <c r="B85" s="930">
        <v>0</v>
      </c>
      <c r="C85" s="931">
        <v>325.60000000000002</v>
      </c>
      <c r="D85" s="931">
        <v>0</v>
      </c>
      <c r="E85" s="931">
        <v>0</v>
      </c>
      <c r="F85" s="932">
        <v>0</v>
      </c>
      <c r="G85" s="933">
        <v>0</v>
      </c>
      <c r="H85" s="933">
        <v>0</v>
      </c>
      <c r="I85" s="933">
        <v>0</v>
      </c>
      <c r="J85" s="933">
        <v>325.60000000000002</v>
      </c>
      <c r="K85" s="933">
        <v>0</v>
      </c>
      <c r="L85" s="934">
        <v>0</v>
      </c>
      <c r="M85" s="935">
        <v>0</v>
      </c>
      <c r="N85" s="935">
        <v>0</v>
      </c>
      <c r="O85" s="935">
        <v>0</v>
      </c>
      <c r="P85" s="935">
        <v>0</v>
      </c>
      <c r="Q85" s="935">
        <v>0</v>
      </c>
      <c r="R85" s="935">
        <v>0</v>
      </c>
      <c r="S85" s="935">
        <v>0</v>
      </c>
      <c r="T85" s="935">
        <v>0</v>
      </c>
      <c r="U85" s="935">
        <v>0</v>
      </c>
      <c r="V85" s="935">
        <v>0</v>
      </c>
      <c r="W85" s="935">
        <v>0</v>
      </c>
      <c r="X85" s="935">
        <v>0</v>
      </c>
      <c r="Y85" s="935">
        <v>0</v>
      </c>
      <c r="Z85" s="935">
        <v>0</v>
      </c>
      <c r="AA85" s="935">
        <v>0</v>
      </c>
      <c r="AB85" s="912"/>
    </row>
    <row r="86" spans="1:28">
      <c r="A86" s="929" t="s">
        <v>3874</v>
      </c>
      <c r="B86" s="930">
        <v>0</v>
      </c>
      <c r="C86" s="931">
        <v>22.048999999999999</v>
      </c>
      <c r="D86" s="931">
        <v>0</v>
      </c>
      <c r="E86" s="931">
        <v>0</v>
      </c>
      <c r="F86" s="932">
        <v>0</v>
      </c>
      <c r="G86" s="933">
        <v>0</v>
      </c>
      <c r="H86" s="933">
        <v>0</v>
      </c>
      <c r="I86" s="933">
        <v>0</v>
      </c>
      <c r="J86" s="933">
        <v>0</v>
      </c>
      <c r="K86" s="933">
        <v>28</v>
      </c>
      <c r="L86" s="934">
        <v>1.7489640228995702E-2</v>
      </c>
      <c r="M86" s="935">
        <v>9.8811526717489892E-6</v>
      </c>
      <c r="N86" s="935">
        <v>1.48217290076235E-5</v>
      </c>
      <c r="O86" s="935">
        <v>1.48217290076235E-3</v>
      </c>
      <c r="P86" s="935">
        <v>4.3081825648825598E-3</v>
      </c>
      <c r="Q86" s="935">
        <v>3.9524610686995997E-5</v>
      </c>
      <c r="R86" s="935">
        <v>6.42274923663684E-5</v>
      </c>
      <c r="S86" s="935">
        <v>2.9643458015247E-4</v>
      </c>
      <c r="T86" s="935">
        <v>3.1619688549596801E-3</v>
      </c>
      <c r="U86" s="935">
        <v>1.63039019083858E-3</v>
      </c>
      <c r="V86" s="935">
        <v>4.9405763358744997E-7</v>
      </c>
      <c r="W86" s="935">
        <v>4.9405763358744997E-7</v>
      </c>
      <c r="X86" s="935">
        <v>0</v>
      </c>
      <c r="Y86" s="935">
        <v>0</v>
      </c>
      <c r="Z86" s="935">
        <v>0</v>
      </c>
      <c r="AA86" s="935">
        <v>7.9049221373991893E-6</v>
      </c>
      <c r="AB86" s="912"/>
    </row>
    <row r="87" spans="1:28">
      <c r="A87" s="929" t="s">
        <v>4205</v>
      </c>
      <c r="B87" s="930">
        <v>0</v>
      </c>
      <c r="C87" s="931">
        <v>0</v>
      </c>
      <c r="D87" s="931">
        <v>0</v>
      </c>
      <c r="E87" s="931">
        <v>0</v>
      </c>
      <c r="F87" s="932">
        <v>0</v>
      </c>
      <c r="G87" s="933">
        <v>0</v>
      </c>
      <c r="H87" s="933">
        <v>0</v>
      </c>
      <c r="I87" s="933">
        <v>0</v>
      </c>
      <c r="J87" s="933">
        <v>0</v>
      </c>
      <c r="K87" s="933">
        <v>0</v>
      </c>
      <c r="L87" s="934">
        <v>0</v>
      </c>
      <c r="M87" s="935">
        <v>0</v>
      </c>
      <c r="N87" s="935">
        <v>0</v>
      </c>
      <c r="O87" s="935">
        <v>0</v>
      </c>
      <c r="P87" s="935">
        <v>0</v>
      </c>
      <c r="Q87" s="935">
        <v>0</v>
      </c>
      <c r="R87" s="935">
        <v>0</v>
      </c>
      <c r="S87" s="935">
        <v>0</v>
      </c>
      <c r="T87" s="935">
        <v>0</v>
      </c>
      <c r="U87" s="935">
        <v>0</v>
      </c>
      <c r="V87" s="935">
        <v>0</v>
      </c>
      <c r="W87" s="935">
        <v>0</v>
      </c>
      <c r="X87" s="935">
        <v>0</v>
      </c>
      <c r="Y87" s="935">
        <v>0</v>
      </c>
      <c r="Z87" s="935">
        <v>0</v>
      </c>
      <c r="AA87" s="935">
        <v>0</v>
      </c>
      <c r="AB87" s="912"/>
    </row>
    <row r="88" spans="1:28">
      <c r="A88" s="924"/>
      <c r="B88" s="925"/>
      <c r="C88" s="926"/>
      <c r="D88" s="926"/>
      <c r="E88" s="926"/>
      <c r="F88" s="925"/>
      <c r="G88" s="926"/>
      <c r="H88" s="926"/>
      <c r="I88" s="926"/>
      <c r="J88" s="926"/>
      <c r="K88" s="926"/>
      <c r="L88" s="927"/>
      <c r="M88" s="928"/>
      <c r="N88" s="928"/>
      <c r="O88" s="928"/>
      <c r="P88" s="928"/>
      <c r="Q88" s="928"/>
      <c r="R88" s="928"/>
      <c r="S88" s="928"/>
      <c r="T88" s="928"/>
      <c r="U88" s="928"/>
      <c r="V88" s="928"/>
      <c r="W88" s="928"/>
      <c r="X88" s="928"/>
      <c r="Y88" s="928"/>
      <c r="Z88" s="928"/>
      <c r="AA88" s="928"/>
      <c r="AB88" s="912"/>
    </row>
    <row r="89" spans="1:28">
      <c r="A89" s="917" t="s">
        <v>4293</v>
      </c>
      <c r="B89" s="918">
        <v>5860931</v>
      </c>
      <c r="C89" s="919">
        <v>0</v>
      </c>
      <c r="D89" s="919">
        <v>0</v>
      </c>
      <c r="E89" s="919">
        <v>20</v>
      </c>
      <c r="F89" s="920">
        <v>13456</v>
      </c>
      <c r="G89" s="921">
        <v>0</v>
      </c>
      <c r="H89" s="921">
        <v>5532219</v>
      </c>
      <c r="I89" s="921">
        <v>315236</v>
      </c>
      <c r="J89" s="921">
        <v>0</v>
      </c>
      <c r="K89" s="921">
        <v>0</v>
      </c>
      <c r="L89" s="922">
        <v>0</v>
      </c>
      <c r="M89" s="923">
        <v>0</v>
      </c>
      <c r="N89" s="923">
        <v>0</v>
      </c>
      <c r="O89" s="923">
        <v>0</v>
      </c>
      <c r="P89" s="923">
        <v>0</v>
      </c>
      <c r="Q89" s="923">
        <v>0</v>
      </c>
      <c r="R89" s="923">
        <v>0</v>
      </c>
      <c r="S89" s="923">
        <v>0</v>
      </c>
      <c r="T89" s="923">
        <v>0</v>
      </c>
      <c r="U89" s="923">
        <v>0</v>
      </c>
      <c r="V89" s="923">
        <v>0</v>
      </c>
      <c r="W89" s="923">
        <v>0</v>
      </c>
      <c r="X89" s="923">
        <v>0</v>
      </c>
      <c r="Y89" s="923">
        <v>0</v>
      </c>
      <c r="Z89" s="923">
        <v>0</v>
      </c>
      <c r="AA89" s="923">
        <v>0</v>
      </c>
      <c r="AB89" s="912"/>
    </row>
    <row r="90" spans="1:28">
      <c r="A90" s="929" t="s">
        <v>3876</v>
      </c>
      <c r="B90" s="930">
        <v>0</v>
      </c>
      <c r="C90" s="931">
        <v>0</v>
      </c>
      <c r="D90" s="931">
        <v>0</v>
      </c>
      <c r="E90" s="931">
        <v>0</v>
      </c>
      <c r="F90" s="932">
        <v>0</v>
      </c>
      <c r="G90" s="933">
        <v>0</v>
      </c>
      <c r="H90" s="933">
        <v>0</v>
      </c>
      <c r="I90" s="933">
        <v>0</v>
      </c>
      <c r="J90" s="933">
        <v>0</v>
      </c>
      <c r="K90" s="933">
        <v>0</v>
      </c>
      <c r="L90" s="934">
        <v>0</v>
      </c>
      <c r="M90" s="935">
        <v>0</v>
      </c>
      <c r="N90" s="935">
        <v>0</v>
      </c>
      <c r="O90" s="935">
        <v>0</v>
      </c>
      <c r="P90" s="935">
        <v>0</v>
      </c>
      <c r="Q90" s="935">
        <v>0</v>
      </c>
      <c r="R90" s="935">
        <v>0</v>
      </c>
      <c r="S90" s="935">
        <v>0</v>
      </c>
      <c r="T90" s="935">
        <v>0</v>
      </c>
      <c r="U90" s="935">
        <v>0</v>
      </c>
      <c r="V90" s="935">
        <v>0</v>
      </c>
      <c r="W90" s="935">
        <v>0</v>
      </c>
      <c r="X90" s="935">
        <v>0</v>
      </c>
      <c r="Y90" s="935">
        <v>0</v>
      </c>
      <c r="Z90" s="935">
        <v>0</v>
      </c>
      <c r="AA90" s="935">
        <v>0</v>
      </c>
      <c r="AB90" s="912"/>
    </row>
    <row r="91" spans="1:28">
      <c r="A91" s="929" t="s">
        <v>3877</v>
      </c>
      <c r="B91" s="930">
        <v>5860931</v>
      </c>
      <c r="C91" s="931">
        <v>0</v>
      </c>
      <c r="D91" s="931">
        <v>0</v>
      </c>
      <c r="E91" s="931">
        <v>20</v>
      </c>
      <c r="F91" s="932">
        <v>13456.2500000001</v>
      </c>
      <c r="G91" s="933">
        <v>0</v>
      </c>
      <c r="H91" s="933">
        <v>5532218.75</v>
      </c>
      <c r="I91" s="933">
        <v>315236</v>
      </c>
      <c r="J91" s="933">
        <v>0</v>
      </c>
      <c r="K91" s="933">
        <v>0</v>
      </c>
      <c r="L91" s="934">
        <v>0</v>
      </c>
      <c r="M91" s="935">
        <v>0</v>
      </c>
      <c r="N91" s="935">
        <v>0</v>
      </c>
      <c r="O91" s="935">
        <v>0</v>
      </c>
      <c r="P91" s="935">
        <v>0</v>
      </c>
      <c r="Q91" s="935">
        <v>0</v>
      </c>
      <c r="R91" s="935">
        <v>0</v>
      </c>
      <c r="S91" s="935">
        <v>0</v>
      </c>
      <c r="T91" s="935">
        <v>0</v>
      </c>
      <c r="U91" s="935">
        <v>0</v>
      </c>
      <c r="V91" s="935">
        <v>0</v>
      </c>
      <c r="W91" s="935">
        <v>0</v>
      </c>
      <c r="X91" s="935">
        <v>0</v>
      </c>
      <c r="Y91" s="935">
        <v>0</v>
      </c>
      <c r="Z91" s="935">
        <v>0</v>
      </c>
      <c r="AA91" s="935">
        <v>0</v>
      </c>
      <c r="AB91" s="912"/>
    </row>
    <row r="92" spans="1:28">
      <c r="A92" s="924"/>
      <c r="B92" s="925"/>
      <c r="C92" s="926"/>
      <c r="D92" s="926"/>
      <c r="E92" s="926"/>
      <c r="F92" s="925"/>
      <c r="G92" s="926"/>
      <c r="H92" s="926"/>
      <c r="I92" s="926"/>
      <c r="J92" s="926"/>
      <c r="K92" s="926"/>
      <c r="L92" s="927"/>
      <c r="M92" s="928"/>
      <c r="N92" s="928"/>
      <c r="O92" s="928"/>
      <c r="P92" s="928"/>
      <c r="Q92" s="928"/>
      <c r="R92" s="928"/>
      <c r="S92" s="928"/>
      <c r="T92" s="928"/>
      <c r="U92" s="928"/>
      <c r="V92" s="928"/>
      <c r="W92" s="928"/>
      <c r="X92" s="928"/>
      <c r="Y92" s="928"/>
      <c r="Z92" s="928"/>
      <c r="AA92" s="928"/>
      <c r="AB92" s="912"/>
    </row>
    <row r="93" spans="1:28">
      <c r="A93" s="917" t="s">
        <v>3878</v>
      </c>
      <c r="B93" s="918">
        <v>812178</v>
      </c>
      <c r="C93" s="919">
        <v>16263</v>
      </c>
      <c r="D93" s="919">
        <v>170311</v>
      </c>
      <c r="E93" s="919">
        <v>147833</v>
      </c>
      <c r="F93" s="920">
        <v>0</v>
      </c>
      <c r="G93" s="921">
        <v>0</v>
      </c>
      <c r="H93" s="921">
        <v>24352</v>
      </c>
      <c r="I93" s="921">
        <v>0</v>
      </c>
      <c r="J93" s="921">
        <v>0</v>
      </c>
      <c r="K93" s="921">
        <v>489343</v>
      </c>
      <c r="L93" s="922">
        <v>256.40862463673398</v>
      </c>
      <c r="M93" s="923">
        <v>0.19777015292671801</v>
      </c>
      <c r="N93" s="923">
        <v>0.63172705646284699</v>
      </c>
      <c r="O93" s="923">
        <v>10.990736588537301</v>
      </c>
      <c r="P93" s="923">
        <v>62.4958749163074</v>
      </c>
      <c r="Q93" s="923">
        <v>2.9798155559339401E-2</v>
      </c>
      <c r="R93" s="923">
        <v>0.134168451334883</v>
      </c>
      <c r="S93" s="923">
        <v>1.9994687285806201</v>
      </c>
      <c r="T93" s="923">
        <v>5.6639735466818504</v>
      </c>
      <c r="U93" s="923">
        <v>19.579175856007801</v>
      </c>
      <c r="V93" s="923">
        <v>8.9342353270617392E-3</v>
      </c>
      <c r="W93" s="923">
        <v>1.90603968764971E-3</v>
      </c>
      <c r="X93" s="923">
        <v>0.417174177830752</v>
      </c>
      <c r="Y93" s="923">
        <v>0.35757786671207298</v>
      </c>
      <c r="Z93" s="923">
        <v>0</v>
      </c>
      <c r="AA93" s="923">
        <v>4.1256878770361098E-2</v>
      </c>
      <c r="AB93" s="912"/>
    </row>
    <row r="94" spans="1:28">
      <c r="A94" s="929" t="s">
        <v>3879</v>
      </c>
      <c r="B94" s="930">
        <v>0</v>
      </c>
      <c r="C94" s="931">
        <v>0.31</v>
      </c>
      <c r="D94" s="931">
        <v>0</v>
      </c>
      <c r="E94" s="931">
        <v>0</v>
      </c>
      <c r="F94" s="932">
        <v>0</v>
      </c>
      <c r="G94" s="933">
        <v>0</v>
      </c>
      <c r="H94" s="933">
        <v>0</v>
      </c>
      <c r="I94" s="933">
        <v>0</v>
      </c>
      <c r="J94" s="933">
        <v>0</v>
      </c>
      <c r="K94" s="933">
        <v>0</v>
      </c>
      <c r="L94" s="934">
        <v>0</v>
      </c>
      <c r="M94" s="935">
        <v>0</v>
      </c>
      <c r="N94" s="935">
        <v>0</v>
      </c>
      <c r="O94" s="935">
        <v>0</v>
      </c>
      <c r="P94" s="935">
        <v>0</v>
      </c>
      <c r="Q94" s="935">
        <v>0</v>
      </c>
      <c r="R94" s="935">
        <v>0</v>
      </c>
      <c r="S94" s="935">
        <v>0</v>
      </c>
      <c r="T94" s="935">
        <v>0</v>
      </c>
      <c r="U94" s="935">
        <v>0</v>
      </c>
      <c r="V94" s="935">
        <v>0</v>
      </c>
      <c r="W94" s="935">
        <v>0</v>
      </c>
      <c r="X94" s="935">
        <v>0</v>
      </c>
      <c r="Y94" s="935">
        <v>0</v>
      </c>
      <c r="Z94" s="935">
        <v>0</v>
      </c>
      <c r="AA94" s="935">
        <v>0</v>
      </c>
      <c r="AB94" s="912"/>
    </row>
    <row r="95" spans="1:28">
      <c r="A95" s="929" t="s">
        <v>3880</v>
      </c>
      <c r="B95" s="930">
        <v>0</v>
      </c>
      <c r="C95" s="931">
        <v>4.5999999999999999E-2</v>
      </c>
      <c r="D95" s="931">
        <v>0</v>
      </c>
      <c r="E95" s="931">
        <v>0</v>
      </c>
      <c r="F95" s="932">
        <v>0</v>
      </c>
      <c r="G95" s="933">
        <v>0</v>
      </c>
      <c r="H95" s="933">
        <v>0</v>
      </c>
      <c r="I95" s="933">
        <v>0</v>
      </c>
      <c r="J95" s="933">
        <v>0</v>
      </c>
      <c r="K95" s="933">
        <v>0</v>
      </c>
      <c r="L95" s="934">
        <v>0</v>
      </c>
      <c r="M95" s="935">
        <v>0</v>
      </c>
      <c r="N95" s="935">
        <v>0</v>
      </c>
      <c r="O95" s="935">
        <v>0</v>
      </c>
      <c r="P95" s="935">
        <v>0</v>
      </c>
      <c r="Q95" s="935">
        <v>0</v>
      </c>
      <c r="R95" s="935">
        <v>0</v>
      </c>
      <c r="S95" s="935">
        <v>0</v>
      </c>
      <c r="T95" s="935">
        <v>0</v>
      </c>
      <c r="U95" s="935">
        <v>0</v>
      </c>
      <c r="V95" s="935">
        <v>0</v>
      </c>
      <c r="W95" s="935">
        <v>0</v>
      </c>
      <c r="X95" s="935">
        <v>0</v>
      </c>
      <c r="Y95" s="935">
        <v>0</v>
      </c>
      <c r="Z95" s="935">
        <v>0</v>
      </c>
      <c r="AA95" s="935">
        <v>0</v>
      </c>
      <c r="AB95" s="912"/>
    </row>
    <row r="96" spans="1:28">
      <c r="A96" s="929" t="s">
        <v>3881</v>
      </c>
      <c r="B96" s="930">
        <v>0</v>
      </c>
      <c r="C96" s="931">
        <v>5.7000000000000002E-2</v>
      </c>
      <c r="D96" s="931">
        <v>0</v>
      </c>
      <c r="E96" s="931">
        <v>0</v>
      </c>
      <c r="F96" s="932">
        <v>0</v>
      </c>
      <c r="G96" s="933">
        <v>0</v>
      </c>
      <c r="H96" s="933">
        <v>0</v>
      </c>
      <c r="I96" s="933">
        <v>0</v>
      </c>
      <c r="J96" s="933">
        <v>0</v>
      </c>
      <c r="K96" s="933">
        <v>0</v>
      </c>
      <c r="L96" s="934">
        <v>0</v>
      </c>
      <c r="M96" s="935">
        <v>0</v>
      </c>
      <c r="N96" s="935">
        <v>0</v>
      </c>
      <c r="O96" s="935">
        <v>0</v>
      </c>
      <c r="P96" s="935">
        <v>0</v>
      </c>
      <c r="Q96" s="935">
        <v>0</v>
      </c>
      <c r="R96" s="935">
        <v>0</v>
      </c>
      <c r="S96" s="935">
        <v>0</v>
      </c>
      <c r="T96" s="935">
        <v>0</v>
      </c>
      <c r="U96" s="935">
        <v>0</v>
      </c>
      <c r="V96" s="935">
        <v>0</v>
      </c>
      <c r="W96" s="935">
        <v>0</v>
      </c>
      <c r="X96" s="935">
        <v>0</v>
      </c>
      <c r="Y96" s="935">
        <v>0</v>
      </c>
      <c r="Z96" s="935">
        <v>0</v>
      </c>
      <c r="AA96" s="935">
        <v>0</v>
      </c>
      <c r="AB96" s="912"/>
    </row>
    <row r="97" spans="1:28">
      <c r="A97" s="929" t="s">
        <v>3882</v>
      </c>
      <c r="B97" s="930">
        <v>0</v>
      </c>
      <c r="C97" s="931">
        <v>58.926569999999998</v>
      </c>
      <c r="D97" s="931">
        <v>157</v>
      </c>
      <c r="E97" s="931">
        <v>0</v>
      </c>
      <c r="F97" s="932">
        <v>0</v>
      </c>
      <c r="G97" s="933">
        <v>0</v>
      </c>
      <c r="H97" s="933">
        <v>0</v>
      </c>
      <c r="I97" s="933">
        <v>0</v>
      </c>
      <c r="J97" s="933">
        <v>0</v>
      </c>
      <c r="K97" s="933">
        <v>3348</v>
      </c>
      <c r="L97" s="934">
        <v>1.8372380060892599</v>
      </c>
      <c r="M97" s="935">
        <v>7.6797730158072001E-3</v>
      </c>
      <c r="N97" s="935">
        <v>0</v>
      </c>
      <c r="O97" s="935">
        <v>0.49623148717523402</v>
      </c>
      <c r="P97" s="935">
        <v>0.45074360085083798</v>
      </c>
      <c r="Q97" s="935">
        <v>0</v>
      </c>
      <c r="R97" s="935">
        <v>8.2705247862539001E-3</v>
      </c>
      <c r="S97" s="935">
        <v>0.194948084247414</v>
      </c>
      <c r="T97" s="935">
        <v>0.33082099145015598</v>
      </c>
      <c r="U97" s="935">
        <v>1.7368102051133201</v>
      </c>
      <c r="V97" s="935">
        <v>5.9075177044670799E-4</v>
      </c>
      <c r="W97" s="935">
        <v>1.1815035408934201E-4</v>
      </c>
      <c r="X97" s="935">
        <v>0</v>
      </c>
      <c r="Y97" s="935">
        <v>0</v>
      </c>
      <c r="Z97" s="935">
        <v>0</v>
      </c>
      <c r="AA97" s="935">
        <v>7.6797730158072001E-4</v>
      </c>
      <c r="AB97" s="912"/>
    </row>
    <row r="98" spans="1:28">
      <c r="A98" s="929" t="s">
        <v>3883</v>
      </c>
      <c r="B98" s="930">
        <v>340</v>
      </c>
      <c r="C98" s="931">
        <v>1610.2643</v>
      </c>
      <c r="D98" s="931">
        <v>-481</v>
      </c>
      <c r="E98" s="931">
        <v>0</v>
      </c>
      <c r="F98" s="932">
        <v>0</v>
      </c>
      <c r="G98" s="933">
        <v>0</v>
      </c>
      <c r="H98" s="933">
        <v>1852.34433149712</v>
      </c>
      <c r="I98" s="933">
        <v>0</v>
      </c>
      <c r="J98" s="933">
        <v>0</v>
      </c>
      <c r="K98" s="933">
        <v>578.91996850287899</v>
      </c>
      <c r="L98" s="934">
        <v>0.36161078466060298</v>
      </c>
      <c r="M98" s="935">
        <v>0</v>
      </c>
      <c r="N98" s="935">
        <v>0</v>
      </c>
      <c r="O98" s="935">
        <v>2.0429987833932399E-3</v>
      </c>
      <c r="P98" s="935">
        <v>9.0402696165150703E-2</v>
      </c>
      <c r="Q98" s="935">
        <v>0</v>
      </c>
      <c r="R98" s="935">
        <v>2.0429987833932401E-4</v>
      </c>
      <c r="S98" s="935">
        <v>1.0214993916966199E-3</v>
      </c>
      <c r="T98" s="935">
        <v>3.0644981750898598E-3</v>
      </c>
      <c r="U98" s="935">
        <v>1.0214993916966199E-3</v>
      </c>
      <c r="V98" s="935">
        <v>0</v>
      </c>
      <c r="W98" s="935">
        <v>0</v>
      </c>
      <c r="X98" s="935">
        <v>0</v>
      </c>
      <c r="Y98" s="935">
        <v>0</v>
      </c>
      <c r="Z98" s="935">
        <v>0</v>
      </c>
      <c r="AA98" s="935">
        <v>0</v>
      </c>
      <c r="AB98" s="912"/>
    </row>
    <row r="99" spans="1:28">
      <c r="A99" s="929" t="s">
        <v>3884</v>
      </c>
      <c r="B99" s="930">
        <v>0</v>
      </c>
      <c r="C99" s="931">
        <v>35.902999999999999</v>
      </c>
      <c r="D99" s="931">
        <v>1</v>
      </c>
      <c r="E99" s="931">
        <v>0</v>
      </c>
      <c r="F99" s="932">
        <v>0</v>
      </c>
      <c r="G99" s="933">
        <v>0</v>
      </c>
      <c r="H99" s="933">
        <v>0</v>
      </c>
      <c r="I99" s="933">
        <v>0</v>
      </c>
      <c r="J99" s="933">
        <v>0</v>
      </c>
      <c r="K99" s="933">
        <v>34.902999999999999</v>
      </c>
      <c r="L99" s="934">
        <v>2.4141731019143801E-2</v>
      </c>
      <c r="M99" s="935">
        <v>0</v>
      </c>
      <c r="N99" s="935">
        <v>6.1586048518224102E-6</v>
      </c>
      <c r="O99" s="935">
        <v>2.8945442803565299E-3</v>
      </c>
      <c r="P99" s="935">
        <v>6.0169569402304997E-3</v>
      </c>
      <c r="Q99" s="935">
        <v>0</v>
      </c>
      <c r="R99" s="935">
        <v>0</v>
      </c>
      <c r="S99" s="935">
        <v>3.0793024259112101E-4</v>
      </c>
      <c r="T99" s="935">
        <v>1.90916750406495E-3</v>
      </c>
      <c r="U99" s="935">
        <v>1.2317209703644799E-3</v>
      </c>
      <c r="V99" s="935">
        <v>0</v>
      </c>
      <c r="W99" s="935">
        <v>0</v>
      </c>
      <c r="X99" s="935">
        <v>0</v>
      </c>
      <c r="Y99" s="935">
        <v>0</v>
      </c>
      <c r="Z99" s="935">
        <v>0</v>
      </c>
      <c r="AA99" s="935">
        <v>0</v>
      </c>
      <c r="AB99" s="912"/>
    </row>
    <row r="100" spans="1:28">
      <c r="A100" s="929" t="s">
        <v>4294</v>
      </c>
      <c r="B100" s="930">
        <v>0</v>
      </c>
      <c r="C100" s="931">
        <v>0</v>
      </c>
      <c r="D100" s="931">
        <v>0</v>
      </c>
      <c r="E100" s="931">
        <v>0</v>
      </c>
      <c r="F100" s="932">
        <v>0</v>
      </c>
      <c r="G100" s="933">
        <v>0</v>
      </c>
      <c r="H100" s="933">
        <v>0</v>
      </c>
      <c r="I100" s="933">
        <v>0</v>
      </c>
      <c r="J100" s="933">
        <v>0</v>
      </c>
      <c r="K100" s="933">
        <v>0</v>
      </c>
      <c r="L100" s="934">
        <v>0</v>
      </c>
      <c r="M100" s="935">
        <v>0</v>
      </c>
      <c r="N100" s="935">
        <v>0</v>
      </c>
      <c r="O100" s="935">
        <v>0</v>
      </c>
      <c r="P100" s="935">
        <v>0</v>
      </c>
      <c r="Q100" s="935">
        <v>0</v>
      </c>
      <c r="R100" s="935">
        <v>0</v>
      </c>
      <c r="S100" s="935">
        <v>0</v>
      </c>
      <c r="T100" s="935">
        <v>0</v>
      </c>
      <c r="U100" s="935">
        <v>0</v>
      </c>
      <c r="V100" s="935">
        <v>0</v>
      </c>
      <c r="W100" s="935">
        <v>0</v>
      </c>
      <c r="X100" s="935">
        <v>0</v>
      </c>
      <c r="Y100" s="935">
        <v>0</v>
      </c>
      <c r="Z100" s="935">
        <v>0</v>
      </c>
      <c r="AA100" s="935">
        <v>0</v>
      </c>
      <c r="AB100" s="912"/>
    </row>
    <row r="101" spans="1:28">
      <c r="A101" s="929" t="s">
        <v>4272</v>
      </c>
      <c r="B101" s="930">
        <v>0</v>
      </c>
      <c r="C101" s="931">
        <v>0</v>
      </c>
      <c r="D101" s="931">
        <v>0</v>
      </c>
      <c r="E101" s="931">
        <v>0</v>
      </c>
      <c r="F101" s="932">
        <v>0</v>
      </c>
      <c r="G101" s="933">
        <v>0</v>
      </c>
      <c r="H101" s="933">
        <v>0</v>
      </c>
      <c r="I101" s="933">
        <v>0</v>
      </c>
      <c r="J101" s="933">
        <v>0</v>
      </c>
      <c r="K101" s="933">
        <v>0</v>
      </c>
      <c r="L101" s="934">
        <v>0</v>
      </c>
      <c r="M101" s="935">
        <v>0</v>
      </c>
      <c r="N101" s="935">
        <v>0</v>
      </c>
      <c r="O101" s="935">
        <v>0</v>
      </c>
      <c r="P101" s="935">
        <v>0</v>
      </c>
      <c r="Q101" s="935">
        <v>0</v>
      </c>
      <c r="R101" s="935">
        <v>0</v>
      </c>
      <c r="S101" s="935">
        <v>0</v>
      </c>
      <c r="T101" s="935">
        <v>0</v>
      </c>
      <c r="U101" s="935">
        <v>0</v>
      </c>
      <c r="V101" s="935">
        <v>0</v>
      </c>
      <c r="W101" s="935">
        <v>0</v>
      </c>
      <c r="X101" s="935">
        <v>0</v>
      </c>
      <c r="Y101" s="935">
        <v>0</v>
      </c>
      <c r="Z101" s="935">
        <v>0</v>
      </c>
      <c r="AA101" s="935">
        <v>0</v>
      </c>
      <c r="AB101" s="912"/>
    </row>
    <row r="102" spans="1:28">
      <c r="A102" s="929" t="s">
        <v>3885</v>
      </c>
      <c r="B102" s="930">
        <v>708124</v>
      </c>
      <c r="C102" s="931">
        <v>1209.3325</v>
      </c>
      <c r="D102" s="931">
        <v>27874</v>
      </c>
      <c r="E102" s="931">
        <v>138141</v>
      </c>
      <c r="F102" s="932">
        <v>0</v>
      </c>
      <c r="G102" s="933">
        <v>0</v>
      </c>
      <c r="H102" s="933">
        <v>473318.47826086998</v>
      </c>
      <c r="I102" s="933">
        <v>0</v>
      </c>
      <c r="J102" s="933">
        <v>0</v>
      </c>
      <c r="K102" s="933">
        <v>70000</v>
      </c>
      <c r="L102" s="934">
        <v>46.325314013327201</v>
      </c>
      <c r="M102" s="935">
        <v>2.32207087786101E-2</v>
      </c>
      <c r="N102" s="935">
        <v>0</v>
      </c>
      <c r="O102" s="935">
        <v>4.7602452996150797</v>
      </c>
      <c r="P102" s="935">
        <v>11.5523026173585</v>
      </c>
      <c r="Q102" s="935">
        <v>0</v>
      </c>
      <c r="R102" s="935">
        <v>6.9662126335830396E-2</v>
      </c>
      <c r="S102" s="935">
        <v>0.69662126335830399</v>
      </c>
      <c r="T102" s="935">
        <v>0.58051771946525299</v>
      </c>
      <c r="U102" s="935">
        <v>9.7526976870162496</v>
      </c>
      <c r="V102" s="935">
        <v>0</v>
      </c>
      <c r="W102" s="935">
        <v>0</v>
      </c>
      <c r="X102" s="935">
        <v>0</v>
      </c>
      <c r="Y102" s="935">
        <v>0</v>
      </c>
      <c r="Z102" s="935">
        <v>0</v>
      </c>
      <c r="AA102" s="935">
        <v>8.1272480725135404E-3</v>
      </c>
      <c r="AB102" s="912"/>
    </row>
    <row r="103" spans="1:28">
      <c r="A103" s="929" t="s">
        <v>3886</v>
      </c>
      <c r="B103" s="930">
        <v>435453</v>
      </c>
      <c r="C103" s="931">
        <v>173.60565</v>
      </c>
      <c r="D103" s="931">
        <v>125568</v>
      </c>
      <c r="E103" s="931">
        <v>3316</v>
      </c>
      <c r="F103" s="932">
        <v>0</v>
      </c>
      <c r="G103" s="933">
        <v>0</v>
      </c>
      <c r="H103" s="933">
        <v>56742.892432000001</v>
      </c>
      <c r="I103" s="933">
        <v>0</v>
      </c>
      <c r="J103" s="933">
        <v>0</v>
      </c>
      <c r="K103" s="933">
        <v>249999.71321799999</v>
      </c>
      <c r="L103" s="934">
        <v>176.00783006178699</v>
      </c>
      <c r="M103" s="935">
        <v>0</v>
      </c>
      <c r="N103" s="935">
        <v>0</v>
      </c>
      <c r="O103" s="935">
        <v>0.88224476221447201</v>
      </c>
      <c r="P103" s="935">
        <v>44.024013634502197</v>
      </c>
      <c r="Q103" s="935">
        <v>0</v>
      </c>
      <c r="R103" s="935">
        <v>4.4112238110723602E-2</v>
      </c>
      <c r="S103" s="935">
        <v>0.44112238110723601</v>
      </c>
      <c r="T103" s="935">
        <v>0</v>
      </c>
      <c r="U103" s="935">
        <v>1.32336714332171</v>
      </c>
      <c r="V103" s="935">
        <v>0</v>
      </c>
      <c r="W103" s="935">
        <v>0</v>
      </c>
      <c r="X103" s="935">
        <v>0</v>
      </c>
      <c r="Y103" s="935">
        <v>0</v>
      </c>
      <c r="Z103" s="935">
        <v>0</v>
      </c>
      <c r="AA103" s="935">
        <v>8.82244762214472E-3</v>
      </c>
      <c r="AB103" s="912"/>
    </row>
    <row r="104" spans="1:28">
      <c r="A104" s="929" t="s">
        <v>3887</v>
      </c>
      <c r="B104" s="930">
        <v>0</v>
      </c>
      <c r="C104" s="931">
        <v>0.495</v>
      </c>
      <c r="D104" s="931">
        <v>0</v>
      </c>
      <c r="E104" s="931">
        <v>0</v>
      </c>
      <c r="F104" s="932">
        <v>0</v>
      </c>
      <c r="G104" s="933">
        <v>0</v>
      </c>
      <c r="H104" s="933">
        <v>0</v>
      </c>
      <c r="I104" s="933">
        <v>0</v>
      </c>
      <c r="J104" s="933">
        <v>0</v>
      </c>
      <c r="K104" s="933">
        <v>0</v>
      </c>
      <c r="L104" s="934">
        <v>0</v>
      </c>
      <c r="M104" s="935">
        <v>0</v>
      </c>
      <c r="N104" s="935">
        <v>0</v>
      </c>
      <c r="O104" s="935">
        <v>0</v>
      </c>
      <c r="P104" s="935">
        <v>0</v>
      </c>
      <c r="Q104" s="935">
        <v>0</v>
      </c>
      <c r="R104" s="935">
        <v>0</v>
      </c>
      <c r="S104" s="935">
        <v>0</v>
      </c>
      <c r="T104" s="935">
        <v>0</v>
      </c>
      <c r="U104" s="935">
        <v>0</v>
      </c>
      <c r="V104" s="935">
        <v>0</v>
      </c>
      <c r="W104" s="935">
        <v>0</v>
      </c>
      <c r="X104" s="935">
        <v>0</v>
      </c>
      <c r="Y104" s="935">
        <v>0</v>
      </c>
      <c r="Z104" s="935">
        <v>0</v>
      </c>
      <c r="AA104" s="935">
        <v>0</v>
      </c>
      <c r="AB104" s="912"/>
    </row>
    <row r="105" spans="1:28">
      <c r="A105" s="929" t="s">
        <v>3888</v>
      </c>
      <c r="B105" s="930">
        <v>130000</v>
      </c>
      <c r="C105" s="931">
        <v>23816.62</v>
      </c>
      <c r="D105" s="931">
        <v>20630</v>
      </c>
      <c r="E105" s="931">
        <v>0</v>
      </c>
      <c r="F105" s="932">
        <v>1713.70297149714</v>
      </c>
      <c r="G105" s="933">
        <v>0</v>
      </c>
      <c r="H105" s="933">
        <v>131472.917028503</v>
      </c>
      <c r="I105" s="933">
        <v>0</v>
      </c>
      <c r="J105" s="933">
        <v>0</v>
      </c>
      <c r="K105" s="933">
        <v>0</v>
      </c>
      <c r="L105" s="934">
        <v>0</v>
      </c>
      <c r="M105" s="935">
        <v>0</v>
      </c>
      <c r="N105" s="935">
        <v>0</v>
      </c>
      <c r="O105" s="935">
        <v>0</v>
      </c>
      <c r="P105" s="935">
        <v>0</v>
      </c>
      <c r="Q105" s="935">
        <v>0</v>
      </c>
      <c r="R105" s="935">
        <v>0</v>
      </c>
      <c r="S105" s="935">
        <v>0</v>
      </c>
      <c r="T105" s="935">
        <v>0</v>
      </c>
      <c r="U105" s="935">
        <v>0</v>
      </c>
      <c r="V105" s="935">
        <v>0</v>
      </c>
      <c r="W105" s="935">
        <v>0</v>
      </c>
      <c r="X105" s="935">
        <v>0</v>
      </c>
      <c r="Y105" s="935">
        <v>0</v>
      </c>
      <c r="Z105" s="935">
        <v>0</v>
      </c>
      <c r="AA105" s="935">
        <v>0</v>
      </c>
      <c r="AB105" s="912"/>
    </row>
    <row r="106" spans="1:28">
      <c r="A106" s="929" t="s">
        <v>3889</v>
      </c>
      <c r="B106" s="930">
        <v>36000</v>
      </c>
      <c r="C106" s="931">
        <v>0.03</v>
      </c>
      <c r="D106" s="931">
        <v>1075</v>
      </c>
      <c r="E106" s="931">
        <v>1149.6848199999999</v>
      </c>
      <c r="F106" s="932">
        <v>0</v>
      </c>
      <c r="G106" s="933">
        <v>0</v>
      </c>
      <c r="H106" s="933">
        <v>0</v>
      </c>
      <c r="I106" s="933">
        <v>0</v>
      </c>
      <c r="J106" s="933">
        <v>0</v>
      </c>
      <c r="K106" s="933">
        <v>33775.345179999997</v>
      </c>
      <c r="L106" s="934">
        <v>24.494083869777</v>
      </c>
      <c r="M106" s="935">
        <v>0.166869671132301</v>
      </c>
      <c r="N106" s="935">
        <v>0.63172089785799501</v>
      </c>
      <c r="O106" s="935">
        <v>4.4697233339009097</v>
      </c>
      <c r="P106" s="935">
        <v>4.5233600139077197</v>
      </c>
      <c r="Q106" s="935">
        <v>2.9798155559339401E-2</v>
      </c>
      <c r="R106" s="935">
        <v>1.1919262223735801E-2</v>
      </c>
      <c r="S106" s="935">
        <v>0.47677048894943103</v>
      </c>
      <c r="T106" s="935">
        <v>3.9929528449514802</v>
      </c>
      <c r="U106" s="935">
        <v>6.1980163563425998</v>
      </c>
      <c r="V106" s="935">
        <v>8.3434835566150393E-3</v>
      </c>
      <c r="W106" s="935">
        <v>1.7878893335603601E-3</v>
      </c>
      <c r="X106" s="935">
        <v>0.417174177830752</v>
      </c>
      <c r="Y106" s="935">
        <v>0.35757786671207298</v>
      </c>
      <c r="Z106" s="935">
        <v>0</v>
      </c>
      <c r="AA106" s="935">
        <v>1.78788933356036E-2</v>
      </c>
      <c r="AB106" s="912"/>
    </row>
    <row r="107" spans="1:28">
      <c r="A107" s="929" t="s">
        <v>3890</v>
      </c>
      <c r="B107" s="930">
        <v>103714.46216</v>
      </c>
      <c r="C107" s="931">
        <v>13158.57274</v>
      </c>
      <c r="D107" s="931">
        <v>5105</v>
      </c>
      <c r="E107" s="931">
        <v>4838.0348999999997</v>
      </c>
      <c r="F107" s="932">
        <v>0</v>
      </c>
      <c r="G107" s="933">
        <v>0</v>
      </c>
      <c r="H107" s="933">
        <v>0</v>
      </c>
      <c r="I107" s="933">
        <v>0</v>
      </c>
      <c r="J107" s="933">
        <v>0</v>
      </c>
      <c r="K107" s="933">
        <v>106930</v>
      </c>
      <c r="L107" s="934">
        <v>7.3584061700740504</v>
      </c>
      <c r="M107" s="935">
        <v>0</v>
      </c>
      <c r="N107" s="935">
        <v>0</v>
      </c>
      <c r="O107" s="935">
        <v>0.3773541625679</v>
      </c>
      <c r="P107" s="935">
        <v>1.84903539658271</v>
      </c>
      <c r="Q107" s="935">
        <v>0</v>
      </c>
      <c r="R107" s="935">
        <v>0</v>
      </c>
      <c r="S107" s="935">
        <v>0.18867708128395</v>
      </c>
      <c r="T107" s="935">
        <v>0.7547083251358</v>
      </c>
      <c r="U107" s="935">
        <v>0.56603124385185</v>
      </c>
      <c r="V107" s="935">
        <v>0</v>
      </c>
      <c r="W107" s="935">
        <v>0</v>
      </c>
      <c r="X107" s="935">
        <v>0</v>
      </c>
      <c r="Y107" s="935">
        <v>0</v>
      </c>
      <c r="Z107" s="935">
        <v>0</v>
      </c>
      <c r="AA107" s="935">
        <v>5.6603124385185E-3</v>
      </c>
      <c r="AB107" s="912"/>
    </row>
    <row r="108" spans="1:28">
      <c r="A108" s="924"/>
      <c r="B108" s="925"/>
      <c r="C108" s="926"/>
      <c r="D108" s="926"/>
      <c r="E108" s="926"/>
      <c r="F108" s="925"/>
      <c r="G108" s="926"/>
      <c r="H108" s="926"/>
      <c r="I108" s="926"/>
      <c r="J108" s="926"/>
      <c r="K108" s="926"/>
      <c r="L108" s="927"/>
      <c r="M108" s="928"/>
      <c r="N108" s="928"/>
      <c r="O108" s="928"/>
      <c r="P108" s="928"/>
      <c r="Q108" s="928"/>
      <c r="R108" s="928"/>
      <c r="S108" s="928"/>
      <c r="T108" s="928"/>
      <c r="U108" s="928"/>
      <c r="V108" s="928"/>
      <c r="W108" s="928"/>
      <c r="X108" s="928"/>
      <c r="Y108" s="928"/>
      <c r="Z108" s="928"/>
      <c r="AA108" s="928"/>
      <c r="AB108" s="912"/>
    </row>
    <row r="109" spans="1:28">
      <c r="A109" s="917" t="s">
        <v>3891</v>
      </c>
      <c r="B109" s="918">
        <v>58910</v>
      </c>
      <c r="C109" s="919">
        <v>44993</v>
      </c>
      <c r="D109" s="919">
        <v>3175</v>
      </c>
      <c r="E109" s="919">
        <v>309</v>
      </c>
      <c r="F109" s="920">
        <v>3535</v>
      </c>
      <c r="G109" s="921">
        <v>3164</v>
      </c>
      <c r="H109" s="921">
        <v>0</v>
      </c>
      <c r="I109" s="921">
        <v>3792</v>
      </c>
      <c r="J109" s="921">
        <v>0</v>
      </c>
      <c r="K109" s="921">
        <v>73006</v>
      </c>
      <c r="L109" s="922">
        <v>41.337171575664499</v>
      </c>
      <c r="M109" s="923">
        <v>2.6820126636711499</v>
      </c>
      <c r="N109" s="923">
        <v>0.44341927328003999</v>
      </c>
      <c r="O109" s="923">
        <v>12.856749725683301</v>
      </c>
      <c r="P109" s="923">
        <v>5.2823060611766897</v>
      </c>
      <c r="Q109" s="923">
        <v>2.7079520211491999</v>
      </c>
      <c r="R109" s="923">
        <v>0.66477469910743203</v>
      </c>
      <c r="S109" s="923">
        <v>18.9730006172191</v>
      </c>
      <c r="T109" s="923">
        <v>37.080766341723802</v>
      </c>
      <c r="U109" s="923">
        <v>166.38464648097701</v>
      </c>
      <c r="V109" s="923">
        <v>1.8144865863175999E-2</v>
      </c>
      <c r="W109" s="923">
        <v>6.4284940317661396E-2</v>
      </c>
      <c r="X109" s="923">
        <v>0.94642042794213499</v>
      </c>
      <c r="Y109" s="923">
        <v>0.45420399325611299</v>
      </c>
      <c r="Z109" s="923">
        <v>0.26333188448579598</v>
      </c>
      <c r="AA109" s="923">
        <v>0.43910494694614999</v>
      </c>
      <c r="AB109" s="912"/>
    </row>
    <row r="110" spans="1:28">
      <c r="A110" s="929" t="s">
        <v>3892</v>
      </c>
      <c r="B110" s="930">
        <v>15835</v>
      </c>
      <c r="C110" s="931">
        <v>7353.0874999999996</v>
      </c>
      <c r="D110" s="931">
        <v>2037</v>
      </c>
      <c r="E110" s="931">
        <v>247.56028000000001</v>
      </c>
      <c r="F110" s="932">
        <v>712</v>
      </c>
      <c r="G110" s="933">
        <v>2945</v>
      </c>
      <c r="H110" s="933">
        <v>0</v>
      </c>
      <c r="I110" s="933">
        <v>997</v>
      </c>
      <c r="J110" s="933">
        <v>0</v>
      </c>
      <c r="K110" s="933">
        <v>16249.52722</v>
      </c>
      <c r="L110" s="934">
        <v>9.0604004893287993</v>
      </c>
      <c r="M110" s="935">
        <v>0.61931851446044905</v>
      </c>
      <c r="N110" s="935">
        <v>4.5875445515588802E-2</v>
      </c>
      <c r="O110" s="935">
        <v>3.67003564124711</v>
      </c>
      <c r="P110" s="935">
        <v>1.28164525909176</v>
      </c>
      <c r="Q110" s="935">
        <v>0.51896597739509898</v>
      </c>
      <c r="R110" s="935">
        <v>0.18063456671763101</v>
      </c>
      <c r="S110" s="935">
        <v>4.7309053187950996</v>
      </c>
      <c r="T110" s="935">
        <v>10.694713235821601</v>
      </c>
      <c r="U110" s="935">
        <v>40.886490815768603</v>
      </c>
      <c r="V110" s="935">
        <v>4.87426608603131E-3</v>
      </c>
      <c r="W110" s="935">
        <v>1.34759121202042E-2</v>
      </c>
      <c r="X110" s="935">
        <v>5.7344306894486101E-2</v>
      </c>
      <c r="Y110" s="935">
        <v>2.8672153447242998E-2</v>
      </c>
      <c r="Z110" s="935">
        <v>2.8672153447242998E-2</v>
      </c>
      <c r="AA110" s="935">
        <v>8.6016460341729106E-2</v>
      </c>
      <c r="AB110" s="912"/>
    </row>
    <row r="111" spans="1:28">
      <c r="A111" s="929" t="s">
        <v>3893</v>
      </c>
      <c r="B111" s="930">
        <v>0</v>
      </c>
      <c r="C111" s="931">
        <v>0.22800000000000001</v>
      </c>
      <c r="D111" s="931">
        <v>0</v>
      </c>
      <c r="E111" s="931">
        <v>0</v>
      </c>
      <c r="F111" s="932">
        <v>0</v>
      </c>
      <c r="G111" s="933">
        <v>0</v>
      </c>
      <c r="H111" s="933">
        <v>0</v>
      </c>
      <c r="I111" s="933">
        <v>0</v>
      </c>
      <c r="J111" s="933">
        <v>0</v>
      </c>
      <c r="K111" s="933">
        <v>0</v>
      </c>
      <c r="L111" s="934">
        <v>0</v>
      </c>
      <c r="M111" s="935">
        <v>0</v>
      </c>
      <c r="N111" s="935">
        <v>0</v>
      </c>
      <c r="O111" s="935">
        <v>0</v>
      </c>
      <c r="P111" s="935">
        <v>0</v>
      </c>
      <c r="Q111" s="935">
        <v>0</v>
      </c>
      <c r="R111" s="935">
        <v>0</v>
      </c>
      <c r="S111" s="935">
        <v>0</v>
      </c>
      <c r="T111" s="935">
        <v>0</v>
      </c>
      <c r="U111" s="935">
        <v>0</v>
      </c>
      <c r="V111" s="935">
        <v>0</v>
      </c>
      <c r="W111" s="935">
        <v>0</v>
      </c>
      <c r="X111" s="935">
        <v>0</v>
      </c>
      <c r="Y111" s="935">
        <v>0</v>
      </c>
      <c r="Z111" s="935">
        <v>0</v>
      </c>
      <c r="AA111" s="935">
        <v>0</v>
      </c>
      <c r="AB111" s="912"/>
    </row>
    <row r="112" spans="1:28">
      <c r="A112" s="929" t="s">
        <v>3894</v>
      </c>
      <c r="B112" s="930">
        <v>483.01131500000002</v>
      </c>
      <c r="C112" s="931">
        <v>9892.6810000000005</v>
      </c>
      <c r="D112" s="931">
        <v>0</v>
      </c>
      <c r="E112" s="931">
        <v>0</v>
      </c>
      <c r="F112" s="932">
        <v>185</v>
      </c>
      <c r="G112" s="933">
        <v>0</v>
      </c>
      <c r="H112" s="933">
        <v>0</v>
      </c>
      <c r="I112" s="933">
        <v>483</v>
      </c>
      <c r="J112" s="933">
        <v>0</v>
      </c>
      <c r="K112" s="933">
        <v>9780</v>
      </c>
      <c r="L112" s="934">
        <v>5.9190574791944401</v>
      </c>
      <c r="M112" s="935">
        <v>0.35893992876747599</v>
      </c>
      <c r="N112" s="935">
        <v>9.3186327660787105E-2</v>
      </c>
      <c r="O112" s="935">
        <v>2.1570909180737798</v>
      </c>
      <c r="P112" s="935">
        <v>0.75239331222413297</v>
      </c>
      <c r="Q112" s="935">
        <v>0.31579811040600098</v>
      </c>
      <c r="R112" s="935">
        <v>0.119071418677672</v>
      </c>
      <c r="S112" s="935">
        <v>2.36417164620886</v>
      </c>
      <c r="T112" s="935">
        <v>4.72834329241772</v>
      </c>
      <c r="U112" s="935">
        <v>15.3412306093407</v>
      </c>
      <c r="V112" s="935">
        <v>2.0708072813508198E-3</v>
      </c>
      <c r="W112" s="935">
        <v>9.4912000395246093E-3</v>
      </c>
      <c r="X112" s="935">
        <v>0.172567273445902</v>
      </c>
      <c r="Y112" s="935">
        <v>8.6283636722951002E-2</v>
      </c>
      <c r="Z112" s="935">
        <v>0.13805381875672201</v>
      </c>
      <c r="AA112" s="935">
        <v>5.4531258408904999E-2</v>
      </c>
      <c r="AB112" s="912"/>
    </row>
    <row r="113" spans="1:28">
      <c r="A113" s="929" t="s">
        <v>3895</v>
      </c>
      <c r="B113" s="930">
        <v>0</v>
      </c>
      <c r="C113" s="931">
        <v>1759.777</v>
      </c>
      <c r="D113" s="931">
        <v>0</v>
      </c>
      <c r="E113" s="931">
        <v>0</v>
      </c>
      <c r="F113" s="932">
        <v>0</v>
      </c>
      <c r="G113" s="933">
        <v>0</v>
      </c>
      <c r="H113" s="933">
        <v>0</v>
      </c>
      <c r="I113" s="933">
        <v>0</v>
      </c>
      <c r="J113" s="933">
        <v>0</v>
      </c>
      <c r="K113" s="933">
        <v>1760</v>
      </c>
      <c r="L113" s="934">
        <v>1.0186056811334401</v>
      </c>
      <c r="M113" s="935">
        <v>7.7948178647711294E-2</v>
      </c>
      <c r="N113" s="935">
        <v>4.0371566630288697E-3</v>
      </c>
      <c r="O113" s="935">
        <v>0.121114699890866</v>
      </c>
      <c r="P113" s="935">
        <v>0.14440598833141699</v>
      </c>
      <c r="Q113" s="935">
        <v>4.5029824318398998E-2</v>
      </c>
      <c r="R113" s="935">
        <v>2.2359636902929102E-2</v>
      </c>
      <c r="S113" s="935">
        <v>0.226701874154698</v>
      </c>
      <c r="T113" s="935">
        <v>1.0030781555063999</v>
      </c>
      <c r="U113" s="935">
        <v>2.5030371310779</v>
      </c>
      <c r="V113" s="935">
        <v>4.0371566630288702E-4</v>
      </c>
      <c r="W113" s="935">
        <v>1.08692679389239E-3</v>
      </c>
      <c r="X113" s="935">
        <v>1.2422020501627299E-2</v>
      </c>
      <c r="Y113" s="935">
        <v>6.2110102508136497E-3</v>
      </c>
      <c r="Z113" s="935">
        <v>1.8633030752441E-2</v>
      </c>
      <c r="AA113" s="935">
        <v>1.06829376313995E-2</v>
      </c>
      <c r="AB113" s="912"/>
    </row>
    <row r="114" spans="1:28">
      <c r="A114" s="929" t="s">
        <v>3896</v>
      </c>
      <c r="B114" s="930">
        <v>0</v>
      </c>
      <c r="C114" s="931">
        <v>4878.07</v>
      </c>
      <c r="D114" s="931">
        <v>29</v>
      </c>
      <c r="E114" s="931">
        <v>29.872</v>
      </c>
      <c r="F114" s="932">
        <v>66.197999999999297</v>
      </c>
      <c r="G114" s="933">
        <v>0</v>
      </c>
      <c r="H114" s="933">
        <v>0</v>
      </c>
      <c r="I114" s="933">
        <v>0</v>
      </c>
      <c r="J114" s="933">
        <v>0</v>
      </c>
      <c r="K114" s="933">
        <v>4753</v>
      </c>
      <c r="L114" s="934">
        <v>2.7088809506374698</v>
      </c>
      <c r="M114" s="935">
        <v>0.18618314892926199</v>
      </c>
      <c r="N114" s="935">
        <v>1.5095930994264499E-2</v>
      </c>
      <c r="O114" s="935">
        <v>0.31869187654558401</v>
      </c>
      <c r="P114" s="935">
        <v>0.38913955451881899</v>
      </c>
      <c r="Q114" s="935">
        <v>0.13334739044933699</v>
      </c>
      <c r="R114" s="935">
        <v>3.5223838986617198E-2</v>
      </c>
      <c r="S114" s="935">
        <v>0.81350294802425505</v>
      </c>
      <c r="T114" s="935">
        <v>2.6501745523264399</v>
      </c>
      <c r="U114" s="935">
        <v>7.9505236569793096</v>
      </c>
      <c r="V114" s="935">
        <v>1.84505823263233E-3</v>
      </c>
      <c r="W114" s="935">
        <v>6.5415700975146197E-3</v>
      </c>
      <c r="X114" s="935">
        <v>0.125799424952204</v>
      </c>
      <c r="Y114" s="935">
        <v>5.8706398311028703E-2</v>
      </c>
      <c r="Z114" s="935">
        <v>3.3546513320587799E-2</v>
      </c>
      <c r="AA114" s="935">
        <v>2.6166280390058499E-2</v>
      </c>
      <c r="AB114" s="912"/>
    </row>
    <row r="115" spans="1:28">
      <c r="A115" s="929" t="s">
        <v>3897</v>
      </c>
      <c r="B115" s="930">
        <v>18430</v>
      </c>
      <c r="C115" s="931">
        <v>1298.2059999999999</v>
      </c>
      <c r="D115" s="931">
        <v>3</v>
      </c>
      <c r="E115" s="931">
        <v>0</v>
      </c>
      <c r="F115" s="932">
        <v>1305.7</v>
      </c>
      <c r="G115" s="933">
        <v>0</v>
      </c>
      <c r="H115" s="933">
        <v>0</v>
      </c>
      <c r="I115" s="933">
        <v>592</v>
      </c>
      <c r="J115" s="933">
        <v>0</v>
      </c>
      <c r="K115" s="933">
        <v>1250</v>
      </c>
      <c r="L115" s="934">
        <v>0.714619077153275</v>
      </c>
      <c r="M115" s="935">
        <v>4.9626324802310801E-2</v>
      </c>
      <c r="N115" s="935">
        <v>4.1906674277506903E-3</v>
      </c>
      <c r="O115" s="935">
        <v>0.191888455902268</v>
      </c>
      <c r="P115" s="935">
        <v>0.103443317032372</v>
      </c>
      <c r="Q115" s="935">
        <v>3.2201970760610599E-2</v>
      </c>
      <c r="R115" s="935">
        <v>1.2351440839686201E-2</v>
      </c>
      <c r="S115" s="935">
        <v>0.357309538576638</v>
      </c>
      <c r="T115" s="935">
        <v>0.73667522150985798</v>
      </c>
      <c r="U115" s="935">
        <v>2.8231864776425701</v>
      </c>
      <c r="V115" s="935">
        <v>1.9850529920924299E-4</v>
      </c>
      <c r="W115" s="935">
        <v>9.4841420733305E-4</v>
      </c>
      <c r="X115" s="935">
        <v>6.6168433069747701E-3</v>
      </c>
      <c r="Y115" s="935">
        <v>4.4112288713165099E-3</v>
      </c>
      <c r="Z115" s="935">
        <v>4.4112288713165099E-3</v>
      </c>
      <c r="AA115" s="935">
        <v>6.4183380077655304E-3</v>
      </c>
      <c r="AB115" s="912"/>
    </row>
    <row r="116" spans="1:28">
      <c r="A116" s="929" t="s">
        <v>3898</v>
      </c>
      <c r="B116" s="930">
        <v>0</v>
      </c>
      <c r="C116" s="931">
        <v>19595.723000000002</v>
      </c>
      <c r="D116" s="931">
        <v>0</v>
      </c>
      <c r="E116" s="931">
        <v>0</v>
      </c>
      <c r="F116" s="932">
        <v>1190</v>
      </c>
      <c r="G116" s="933">
        <v>0</v>
      </c>
      <c r="H116" s="933">
        <v>0</v>
      </c>
      <c r="I116" s="933">
        <v>0</v>
      </c>
      <c r="J116" s="933">
        <v>0</v>
      </c>
      <c r="K116" s="933">
        <v>18405</v>
      </c>
      <c r="L116" s="934">
        <v>9.9374928868934393</v>
      </c>
      <c r="M116" s="935">
        <v>0.66899461918302305</v>
      </c>
      <c r="N116" s="935">
        <v>5.8455840511137898E-2</v>
      </c>
      <c r="O116" s="935">
        <v>4.1893352366315497</v>
      </c>
      <c r="P116" s="935">
        <v>1.3314941449759199</v>
      </c>
      <c r="Q116" s="935">
        <v>0.69497499274352803</v>
      </c>
      <c r="R116" s="935">
        <v>0.16562488144822399</v>
      </c>
      <c r="S116" s="935">
        <v>3.8321051001746</v>
      </c>
      <c r="T116" s="935">
        <v>7.8590630020529897</v>
      </c>
      <c r="U116" s="935">
        <v>49.687464434467202</v>
      </c>
      <c r="V116" s="935">
        <v>5.1960747121011499E-3</v>
      </c>
      <c r="W116" s="935">
        <v>2.6629882899518401E-2</v>
      </c>
      <c r="X116" s="935">
        <v>0.55208293816074705</v>
      </c>
      <c r="Y116" s="935">
        <v>0.25980373560505698</v>
      </c>
      <c r="Z116" s="935">
        <v>3.2475466950632199E-2</v>
      </c>
      <c r="AA116" s="935">
        <v>0.17276948417736299</v>
      </c>
      <c r="AB116" s="912"/>
    </row>
    <row r="117" spans="1:28">
      <c r="A117" s="929" t="s">
        <v>3899</v>
      </c>
      <c r="B117" s="930">
        <v>19237.911540000001</v>
      </c>
      <c r="C117" s="931">
        <v>19.338000000000001</v>
      </c>
      <c r="D117" s="931">
        <v>1106</v>
      </c>
      <c r="E117" s="931">
        <v>1</v>
      </c>
      <c r="F117" s="932">
        <v>0</v>
      </c>
      <c r="G117" s="933">
        <v>0</v>
      </c>
      <c r="H117" s="933">
        <v>0</v>
      </c>
      <c r="I117" s="933">
        <v>1480</v>
      </c>
      <c r="J117" s="933">
        <v>0</v>
      </c>
      <c r="K117" s="933">
        <v>16444</v>
      </c>
      <c r="L117" s="934">
        <v>9.4299721827907401</v>
      </c>
      <c r="M117" s="935">
        <v>0.53388150204107598</v>
      </c>
      <c r="N117" s="935">
        <v>0.18569791375341799</v>
      </c>
      <c r="O117" s="935">
        <v>1.1606119609588601</v>
      </c>
      <c r="P117" s="935">
        <v>0.97781557710783995</v>
      </c>
      <c r="Q117" s="935">
        <v>0.83854214179277597</v>
      </c>
      <c r="R117" s="935">
        <v>7.8341307364723098E-2</v>
      </c>
      <c r="S117" s="935">
        <v>4.9906314321230996</v>
      </c>
      <c r="T117" s="935">
        <v>6.4994269813696199</v>
      </c>
      <c r="U117" s="935">
        <v>38.590347701882102</v>
      </c>
      <c r="V117" s="935">
        <v>2.0310709316780102E-3</v>
      </c>
      <c r="W117" s="935">
        <v>1.16061196095886E-3</v>
      </c>
      <c r="X117" s="935">
        <v>0</v>
      </c>
      <c r="Y117" s="935">
        <v>0</v>
      </c>
      <c r="Z117" s="935">
        <v>0</v>
      </c>
      <c r="AA117" s="935">
        <v>5.6289680106504703E-2</v>
      </c>
      <c r="AB117" s="912"/>
    </row>
    <row r="118" spans="1:28">
      <c r="A118" s="929" t="s">
        <v>3901</v>
      </c>
      <c r="B118" s="930">
        <v>4924.5526440000003</v>
      </c>
      <c r="C118" s="931">
        <v>187</v>
      </c>
      <c r="D118" s="931">
        <v>0</v>
      </c>
      <c r="E118" s="931">
        <v>30.501000000000001</v>
      </c>
      <c r="F118" s="932">
        <v>76</v>
      </c>
      <c r="G118" s="933">
        <v>219</v>
      </c>
      <c r="H118" s="933">
        <v>0</v>
      </c>
      <c r="I118" s="933">
        <v>240</v>
      </c>
      <c r="J118" s="933">
        <v>0</v>
      </c>
      <c r="K118" s="933">
        <v>3908</v>
      </c>
      <c r="L118" s="934">
        <v>2.3169326784717001</v>
      </c>
      <c r="M118" s="935">
        <v>0.17308038758821401</v>
      </c>
      <c r="N118" s="935">
        <v>3.3788601561045697E-2</v>
      </c>
      <c r="O118" s="935">
        <v>1.00676241385973</v>
      </c>
      <c r="P118" s="935">
        <v>0.26892968589403698</v>
      </c>
      <c r="Q118" s="935">
        <v>0.12136314030089899</v>
      </c>
      <c r="R118" s="935">
        <v>4.8269430801493797E-2</v>
      </c>
      <c r="S118" s="935">
        <v>1.5790999505060099</v>
      </c>
      <c r="T118" s="935">
        <v>2.6755055929970899</v>
      </c>
      <c r="U118" s="935">
        <v>8.0472036779061806</v>
      </c>
      <c r="V118" s="935">
        <v>1.4480829240448099E-3</v>
      </c>
      <c r="W118" s="935">
        <v>4.5511177612836996E-3</v>
      </c>
      <c r="X118" s="935">
        <v>1.3791265943283899E-2</v>
      </c>
      <c r="Y118" s="935">
        <v>6.8956329716419696E-3</v>
      </c>
      <c r="Z118" s="935">
        <v>6.8956329716419696E-3</v>
      </c>
      <c r="AA118" s="935">
        <v>2.4272628060179699E-2</v>
      </c>
      <c r="AB118" s="912"/>
    </row>
    <row r="119" spans="1:28">
      <c r="A119" s="929" t="s">
        <v>3902</v>
      </c>
      <c r="B119" s="930">
        <v>0</v>
      </c>
      <c r="C119" s="931">
        <v>6.7649999999999997</v>
      </c>
      <c r="D119" s="931">
        <v>0</v>
      </c>
      <c r="E119" s="931">
        <v>0</v>
      </c>
      <c r="F119" s="932">
        <v>0</v>
      </c>
      <c r="G119" s="933">
        <v>0</v>
      </c>
      <c r="H119" s="933">
        <v>0</v>
      </c>
      <c r="I119" s="933">
        <v>0</v>
      </c>
      <c r="J119" s="933">
        <v>0</v>
      </c>
      <c r="K119" s="933">
        <v>365</v>
      </c>
      <c r="L119" s="934">
        <v>0.23121015006118401</v>
      </c>
      <c r="M119" s="935">
        <v>1.40400592516262E-2</v>
      </c>
      <c r="N119" s="935">
        <v>3.0913891930186102E-3</v>
      </c>
      <c r="O119" s="935">
        <v>4.1218522573581502E-2</v>
      </c>
      <c r="P119" s="935">
        <v>3.3039222000386399E-2</v>
      </c>
      <c r="Q119" s="935">
        <v>7.7284729825465304E-3</v>
      </c>
      <c r="R119" s="935">
        <v>2.8981773684549502E-3</v>
      </c>
      <c r="S119" s="935">
        <v>7.8572808655889698E-2</v>
      </c>
      <c r="T119" s="935">
        <v>0.23378630772203299</v>
      </c>
      <c r="U119" s="935">
        <v>0.55516197591292604</v>
      </c>
      <c r="V119" s="935">
        <v>7.7284729825465294E-5</v>
      </c>
      <c r="W119" s="935">
        <v>3.9930443743157101E-4</v>
      </c>
      <c r="X119" s="935">
        <v>5.7963547369099004E-3</v>
      </c>
      <c r="Y119" s="935">
        <v>3.22019707606105E-3</v>
      </c>
      <c r="Z119" s="935">
        <v>6.4403941521221097E-4</v>
      </c>
      <c r="AA119" s="935">
        <v>1.9578798222451201E-3</v>
      </c>
      <c r="AB119" s="912"/>
    </row>
    <row r="120" spans="1:28">
      <c r="A120" s="929" t="s">
        <v>3903</v>
      </c>
      <c r="B120" s="930">
        <v>0</v>
      </c>
      <c r="C120" s="931">
        <v>0</v>
      </c>
      <c r="D120" s="931">
        <v>0</v>
      </c>
      <c r="E120" s="931">
        <v>0</v>
      </c>
      <c r="F120" s="932">
        <v>90</v>
      </c>
      <c r="G120" s="933">
        <v>0</v>
      </c>
      <c r="H120" s="933">
        <v>0</v>
      </c>
      <c r="I120" s="933">
        <v>0</v>
      </c>
      <c r="J120" s="933">
        <v>0</v>
      </c>
      <c r="K120" s="933">
        <v>0</v>
      </c>
      <c r="L120" s="934">
        <v>0</v>
      </c>
      <c r="M120" s="935">
        <v>0</v>
      </c>
      <c r="N120" s="935">
        <v>0</v>
      </c>
      <c r="O120" s="935">
        <v>0</v>
      </c>
      <c r="P120" s="935">
        <v>0</v>
      </c>
      <c r="Q120" s="935">
        <v>0</v>
      </c>
      <c r="R120" s="935">
        <v>0</v>
      </c>
      <c r="S120" s="935">
        <v>0</v>
      </c>
      <c r="T120" s="935">
        <v>0</v>
      </c>
      <c r="U120" s="935">
        <v>0</v>
      </c>
      <c r="V120" s="935">
        <v>0</v>
      </c>
      <c r="W120" s="935">
        <v>0</v>
      </c>
      <c r="X120" s="935">
        <v>0</v>
      </c>
      <c r="Y120" s="935">
        <v>0</v>
      </c>
      <c r="Z120" s="935">
        <v>0</v>
      </c>
      <c r="AA120" s="935">
        <v>0</v>
      </c>
      <c r="AB120" s="912"/>
    </row>
    <row r="121" spans="1:28">
      <c r="A121" s="924"/>
      <c r="B121" s="925"/>
      <c r="C121" s="926"/>
      <c r="D121" s="926"/>
      <c r="E121" s="926"/>
      <c r="F121" s="925"/>
      <c r="G121" s="926"/>
      <c r="H121" s="926"/>
      <c r="I121" s="926"/>
      <c r="J121" s="926"/>
      <c r="K121" s="926"/>
      <c r="L121" s="927"/>
      <c r="M121" s="928"/>
      <c r="N121" s="928"/>
      <c r="O121" s="928"/>
      <c r="P121" s="928"/>
      <c r="Q121" s="928"/>
      <c r="R121" s="928"/>
      <c r="S121" s="928"/>
      <c r="T121" s="928"/>
      <c r="U121" s="928"/>
      <c r="V121" s="928"/>
      <c r="W121" s="928"/>
      <c r="X121" s="928"/>
      <c r="Y121" s="928"/>
      <c r="Z121" s="928"/>
      <c r="AA121" s="928"/>
      <c r="AB121" s="912"/>
    </row>
    <row r="122" spans="1:28">
      <c r="A122" s="917" t="s">
        <v>3904</v>
      </c>
      <c r="B122" s="918">
        <v>7058</v>
      </c>
      <c r="C122" s="919">
        <v>34</v>
      </c>
      <c r="D122" s="919">
        <v>69</v>
      </c>
      <c r="E122" s="919">
        <v>4710</v>
      </c>
      <c r="F122" s="920">
        <v>0</v>
      </c>
      <c r="G122" s="921">
        <v>0</v>
      </c>
      <c r="H122" s="921">
        <v>0</v>
      </c>
      <c r="I122" s="921">
        <v>378</v>
      </c>
      <c r="J122" s="921">
        <v>0</v>
      </c>
      <c r="K122" s="921">
        <v>1936</v>
      </c>
      <c r="L122" s="922">
        <v>1.9465544508858199</v>
      </c>
      <c r="M122" s="923">
        <v>4.7093640684234502E-2</v>
      </c>
      <c r="N122" s="923">
        <v>0.17121696099856101</v>
      </c>
      <c r="O122" s="923">
        <v>0.387685895801481</v>
      </c>
      <c r="P122" s="923">
        <v>4.1397193223293799E-2</v>
      </c>
      <c r="Q122" s="923">
        <v>2.5769414479947E-2</v>
      </c>
      <c r="R122" s="923">
        <v>1.13356389356234E-2</v>
      </c>
      <c r="S122" s="923">
        <v>0.60681898345877405</v>
      </c>
      <c r="T122" s="923">
        <v>1.19853406042148</v>
      </c>
      <c r="U122" s="923">
        <v>1.8932500434506001</v>
      </c>
      <c r="V122" s="923">
        <v>1.1076353960533601E-3</v>
      </c>
      <c r="W122" s="923">
        <v>1.0319180640704501E-3</v>
      </c>
      <c r="X122" s="923">
        <v>1.47939912004806E-2</v>
      </c>
      <c r="Y122" s="923">
        <v>5.9870786283901401E-3</v>
      </c>
      <c r="Z122" s="923">
        <v>6.1064111918169902E-3</v>
      </c>
      <c r="AA122" s="923">
        <v>1.05126853708652E-2</v>
      </c>
      <c r="AB122" s="912"/>
    </row>
    <row r="123" spans="1:28">
      <c r="A123" s="929" t="s">
        <v>3905</v>
      </c>
      <c r="B123" s="930">
        <v>0</v>
      </c>
      <c r="C123" s="931">
        <v>0</v>
      </c>
      <c r="D123" s="931">
        <v>0</v>
      </c>
      <c r="E123" s="931">
        <v>0</v>
      </c>
      <c r="F123" s="932">
        <v>0</v>
      </c>
      <c r="G123" s="933">
        <v>0</v>
      </c>
      <c r="H123" s="933">
        <v>0</v>
      </c>
      <c r="I123" s="933">
        <v>0</v>
      </c>
      <c r="J123" s="933">
        <v>0</v>
      </c>
      <c r="K123" s="933">
        <v>0</v>
      </c>
      <c r="L123" s="934">
        <v>0</v>
      </c>
      <c r="M123" s="935">
        <v>0</v>
      </c>
      <c r="N123" s="935">
        <v>0</v>
      </c>
      <c r="O123" s="935">
        <v>0</v>
      </c>
      <c r="P123" s="935">
        <v>0</v>
      </c>
      <c r="Q123" s="935">
        <v>0</v>
      </c>
      <c r="R123" s="935">
        <v>0</v>
      </c>
      <c r="S123" s="935">
        <v>0</v>
      </c>
      <c r="T123" s="935">
        <v>0</v>
      </c>
      <c r="U123" s="935">
        <v>0</v>
      </c>
      <c r="V123" s="935">
        <v>0</v>
      </c>
      <c r="W123" s="935">
        <v>0</v>
      </c>
      <c r="X123" s="935">
        <v>0</v>
      </c>
      <c r="Y123" s="935">
        <v>0</v>
      </c>
      <c r="Z123" s="935">
        <v>0</v>
      </c>
      <c r="AA123" s="935">
        <v>0</v>
      </c>
      <c r="AB123" s="912"/>
    </row>
    <row r="124" spans="1:28">
      <c r="A124" s="929" t="s">
        <v>3906</v>
      </c>
      <c r="B124" s="930">
        <v>0</v>
      </c>
      <c r="C124" s="931">
        <v>4.4999999999999998E-2</v>
      </c>
      <c r="D124" s="931">
        <v>0</v>
      </c>
      <c r="E124" s="931">
        <v>0</v>
      </c>
      <c r="F124" s="932">
        <v>0</v>
      </c>
      <c r="G124" s="933">
        <v>0</v>
      </c>
      <c r="H124" s="933">
        <v>0</v>
      </c>
      <c r="I124" s="933">
        <v>0</v>
      </c>
      <c r="J124" s="933">
        <v>0</v>
      </c>
      <c r="K124" s="933">
        <v>0</v>
      </c>
      <c r="L124" s="934">
        <v>0</v>
      </c>
      <c r="M124" s="935">
        <v>0</v>
      </c>
      <c r="N124" s="935">
        <v>0</v>
      </c>
      <c r="O124" s="935">
        <v>0</v>
      </c>
      <c r="P124" s="935">
        <v>0</v>
      </c>
      <c r="Q124" s="935">
        <v>0</v>
      </c>
      <c r="R124" s="935">
        <v>0</v>
      </c>
      <c r="S124" s="935">
        <v>0</v>
      </c>
      <c r="T124" s="935">
        <v>0</v>
      </c>
      <c r="U124" s="935">
        <v>0</v>
      </c>
      <c r="V124" s="935">
        <v>0</v>
      </c>
      <c r="W124" s="935">
        <v>0</v>
      </c>
      <c r="X124" s="935">
        <v>0</v>
      </c>
      <c r="Y124" s="935">
        <v>0</v>
      </c>
      <c r="Z124" s="935">
        <v>0</v>
      </c>
      <c r="AA124" s="935">
        <v>0</v>
      </c>
      <c r="AB124" s="912"/>
    </row>
    <row r="125" spans="1:28">
      <c r="A125" s="929" t="s">
        <v>3907</v>
      </c>
      <c r="B125" s="930">
        <v>96.925409999999999</v>
      </c>
      <c r="C125" s="931">
        <v>0</v>
      </c>
      <c r="D125" s="931">
        <v>6</v>
      </c>
      <c r="E125" s="931">
        <v>0</v>
      </c>
      <c r="F125" s="932">
        <v>0</v>
      </c>
      <c r="G125" s="933">
        <v>0</v>
      </c>
      <c r="H125" s="933">
        <v>0</v>
      </c>
      <c r="I125" s="933">
        <v>5</v>
      </c>
      <c r="J125" s="933">
        <v>0</v>
      </c>
      <c r="K125" s="933">
        <v>86</v>
      </c>
      <c r="L125" s="934">
        <v>2.4887906263150999E-2</v>
      </c>
      <c r="M125" s="935">
        <v>3.9727174316766801E-4</v>
      </c>
      <c r="N125" s="935">
        <v>2.33689260686864E-4</v>
      </c>
      <c r="O125" s="935">
        <v>3.85587280133325E-3</v>
      </c>
      <c r="P125" s="935">
        <v>4.7555764549776702E-3</v>
      </c>
      <c r="Q125" s="935">
        <v>1.0632861361252301E-3</v>
      </c>
      <c r="R125" s="935">
        <v>1.4021355641211799E-4</v>
      </c>
      <c r="S125" s="935">
        <v>5.0243191047675698E-3</v>
      </c>
      <c r="T125" s="935">
        <v>1.0516016730908901E-2</v>
      </c>
      <c r="U125" s="935">
        <v>6.9873088945372197E-2</v>
      </c>
      <c r="V125" s="935">
        <v>1.63582482480805E-5</v>
      </c>
      <c r="W125" s="935">
        <v>2.6874264978989299E-5</v>
      </c>
      <c r="X125" s="935">
        <v>4.6737852137372702E-4</v>
      </c>
      <c r="Y125" s="935">
        <v>2.33689260686864E-4</v>
      </c>
      <c r="Z125" s="935">
        <v>3.0379603889292301E-3</v>
      </c>
      <c r="AA125" s="935">
        <v>4.0895620620201098E-5</v>
      </c>
      <c r="AB125" s="912"/>
    </row>
    <row r="126" spans="1:28">
      <c r="A126" s="929" t="s">
        <v>3908</v>
      </c>
      <c r="B126" s="930">
        <v>0</v>
      </c>
      <c r="C126" s="931">
        <v>0</v>
      </c>
      <c r="D126" s="931">
        <v>0</v>
      </c>
      <c r="E126" s="931">
        <v>0</v>
      </c>
      <c r="F126" s="932">
        <v>0</v>
      </c>
      <c r="G126" s="933">
        <v>0</v>
      </c>
      <c r="H126" s="933">
        <v>0</v>
      </c>
      <c r="I126" s="933">
        <v>0</v>
      </c>
      <c r="J126" s="933">
        <v>0</v>
      </c>
      <c r="K126" s="933">
        <v>0</v>
      </c>
      <c r="L126" s="934">
        <v>0</v>
      </c>
      <c r="M126" s="935">
        <v>0</v>
      </c>
      <c r="N126" s="935">
        <v>0</v>
      </c>
      <c r="O126" s="935">
        <v>0</v>
      </c>
      <c r="P126" s="935">
        <v>0</v>
      </c>
      <c r="Q126" s="935">
        <v>0</v>
      </c>
      <c r="R126" s="935">
        <v>0</v>
      </c>
      <c r="S126" s="935">
        <v>0</v>
      </c>
      <c r="T126" s="935">
        <v>0</v>
      </c>
      <c r="U126" s="935">
        <v>0</v>
      </c>
      <c r="V126" s="935">
        <v>0</v>
      </c>
      <c r="W126" s="935">
        <v>0</v>
      </c>
      <c r="X126" s="935">
        <v>0</v>
      </c>
      <c r="Y126" s="935">
        <v>0</v>
      </c>
      <c r="Z126" s="935">
        <v>0</v>
      </c>
      <c r="AA126" s="935">
        <v>0</v>
      </c>
      <c r="AB126" s="912"/>
    </row>
    <row r="127" spans="1:28">
      <c r="A127" s="929" t="s">
        <v>3909</v>
      </c>
      <c r="B127" s="930">
        <v>0</v>
      </c>
      <c r="C127" s="931">
        <v>0.151</v>
      </c>
      <c r="D127" s="931">
        <v>0</v>
      </c>
      <c r="E127" s="931">
        <v>0</v>
      </c>
      <c r="F127" s="932">
        <v>0</v>
      </c>
      <c r="G127" s="933">
        <v>0</v>
      </c>
      <c r="H127" s="933">
        <v>0</v>
      </c>
      <c r="I127" s="933">
        <v>0</v>
      </c>
      <c r="J127" s="933">
        <v>0</v>
      </c>
      <c r="K127" s="933">
        <v>0</v>
      </c>
      <c r="L127" s="934">
        <v>0</v>
      </c>
      <c r="M127" s="935">
        <v>0</v>
      </c>
      <c r="N127" s="935">
        <v>0</v>
      </c>
      <c r="O127" s="935">
        <v>0</v>
      </c>
      <c r="P127" s="935">
        <v>0</v>
      </c>
      <c r="Q127" s="935">
        <v>0</v>
      </c>
      <c r="R127" s="935">
        <v>0</v>
      </c>
      <c r="S127" s="935">
        <v>0</v>
      </c>
      <c r="T127" s="935">
        <v>0</v>
      </c>
      <c r="U127" s="935">
        <v>0</v>
      </c>
      <c r="V127" s="935">
        <v>0</v>
      </c>
      <c r="W127" s="935">
        <v>0</v>
      </c>
      <c r="X127" s="935">
        <v>0</v>
      </c>
      <c r="Y127" s="935">
        <v>0</v>
      </c>
      <c r="Z127" s="935">
        <v>0</v>
      </c>
      <c r="AA127" s="935">
        <v>0</v>
      </c>
      <c r="AB127" s="912"/>
    </row>
    <row r="128" spans="1:28">
      <c r="A128" s="929" t="s">
        <v>3910</v>
      </c>
      <c r="B128" s="930">
        <v>0</v>
      </c>
      <c r="C128" s="931">
        <v>0</v>
      </c>
      <c r="D128" s="931">
        <v>0</v>
      </c>
      <c r="E128" s="931">
        <v>0</v>
      </c>
      <c r="F128" s="932">
        <v>0</v>
      </c>
      <c r="G128" s="933">
        <v>0</v>
      </c>
      <c r="H128" s="933">
        <v>0</v>
      </c>
      <c r="I128" s="933">
        <v>0</v>
      </c>
      <c r="J128" s="933">
        <v>0</v>
      </c>
      <c r="K128" s="933">
        <v>0</v>
      </c>
      <c r="L128" s="934">
        <v>0</v>
      </c>
      <c r="M128" s="935">
        <v>0</v>
      </c>
      <c r="N128" s="935">
        <v>0</v>
      </c>
      <c r="O128" s="935">
        <v>0</v>
      </c>
      <c r="P128" s="935">
        <v>0</v>
      </c>
      <c r="Q128" s="935">
        <v>0</v>
      </c>
      <c r="R128" s="935">
        <v>0</v>
      </c>
      <c r="S128" s="935">
        <v>0</v>
      </c>
      <c r="T128" s="935">
        <v>0</v>
      </c>
      <c r="U128" s="935">
        <v>0</v>
      </c>
      <c r="V128" s="935">
        <v>0</v>
      </c>
      <c r="W128" s="935">
        <v>0</v>
      </c>
      <c r="X128" s="935">
        <v>0</v>
      </c>
      <c r="Y128" s="935">
        <v>0</v>
      </c>
      <c r="Z128" s="935">
        <v>0</v>
      </c>
      <c r="AA128" s="935">
        <v>0</v>
      </c>
      <c r="AB128" s="912"/>
    </row>
    <row r="129" spans="1:28">
      <c r="A129" s="929" t="s">
        <v>3911</v>
      </c>
      <c r="B129" s="930">
        <v>0</v>
      </c>
      <c r="C129" s="931">
        <v>0</v>
      </c>
      <c r="D129" s="931">
        <v>0</v>
      </c>
      <c r="E129" s="931">
        <v>0</v>
      </c>
      <c r="F129" s="932">
        <v>0</v>
      </c>
      <c r="G129" s="933">
        <v>0</v>
      </c>
      <c r="H129" s="933">
        <v>0</v>
      </c>
      <c r="I129" s="933">
        <v>0</v>
      </c>
      <c r="J129" s="933">
        <v>0</v>
      </c>
      <c r="K129" s="933">
        <v>0</v>
      </c>
      <c r="L129" s="934">
        <v>0</v>
      </c>
      <c r="M129" s="935">
        <v>0</v>
      </c>
      <c r="N129" s="935">
        <v>0</v>
      </c>
      <c r="O129" s="935">
        <v>0</v>
      </c>
      <c r="P129" s="935">
        <v>0</v>
      </c>
      <c r="Q129" s="935">
        <v>0</v>
      </c>
      <c r="R129" s="935">
        <v>0</v>
      </c>
      <c r="S129" s="935">
        <v>0</v>
      </c>
      <c r="T129" s="935">
        <v>0</v>
      </c>
      <c r="U129" s="935">
        <v>0</v>
      </c>
      <c r="V129" s="935">
        <v>0</v>
      </c>
      <c r="W129" s="935">
        <v>0</v>
      </c>
      <c r="X129" s="935">
        <v>0</v>
      </c>
      <c r="Y129" s="935">
        <v>0</v>
      </c>
      <c r="Z129" s="935">
        <v>0</v>
      </c>
      <c r="AA129" s="935">
        <v>0</v>
      </c>
      <c r="AB129" s="912"/>
    </row>
    <row r="130" spans="1:28">
      <c r="A130" s="929" t="s">
        <v>3913</v>
      </c>
      <c r="B130" s="930">
        <v>0</v>
      </c>
      <c r="C130" s="931">
        <v>0</v>
      </c>
      <c r="D130" s="931">
        <v>0</v>
      </c>
      <c r="E130" s="931">
        <v>0</v>
      </c>
      <c r="F130" s="932">
        <v>0</v>
      </c>
      <c r="G130" s="933">
        <v>0</v>
      </c>
      <c r="H130" s="933">
        <v>0</v>
      </c>
      <c r="I130" s="933">
        <v>0</v>
      </c>
      <c r="J130" s="933">
        <v>0</v>
      </c>
      <c r="K130" s="933">
        <v>0</v>
      </c>
      <c r="L130" s="934">
        <v>0</v>
      </c>
      <c r="M130" s="935">
        <v>0</v>
      </c>
      <c r="N130" s="935">
        <v>0</v>
      </c>
      <c r="O130" s="935">
        <v>0</v>
      </c>
      <c r="P130" s="935">
        <v>0</v>
      </c>
      <c r="Q130" s="935">
        <v>0</v>
      </c>
      <c r="R130" s="935">
        <v>0</v>
      </c>
      <c r="S130" s="935">
        <v>0</v>
      </c>
      <c r="T130" s="935">
        <v>0</v>
      </c>
      <c r="U130" s="935">
        <v>0</v>
      </c>
      <c r="V130" s="935">
        <v>0</v>
      </c>
      <c r="W130" s="935">
        <v>0</v>
      </c>
      <c r="X130" s="935">
        <v>0</v>
      </c>
      <c r="Y130" s="935">
        <v>0</v>
      </c>
      <c r="Z130" s="935">
        <v>0</v>
      </c>
      <c r="AA130" s="935">
        <v>0</v>
      </c>
      <c r="AB130" s="912"/>
    </row>
    <row r="131" spans="1:28">
      <c r="A131" s="929" t="s">
        <v>3914</v>
      </c>
      <c r="B131" s="930">
        <v>6961.0525230000003</v>
      </c>
      <c r="C131" s="931">
        <v>7.7670000000000003</v>
      </c>
      <c r="D131" s="931">
        <v>0</v>
      </c>
      <c r="E131" s="931">
        <v>4709.7150199999996</v>
      </c>
      <c r="F131" s="932">
        <v>0</v>
      </c>
      <c r="G131" s="933">
        <v>0</v>
      </c>
      <c r="H131" s="933">
        <v>0</v>
      </c>
      <c r="I131" s="933">
        <v>373</v>
      </c>
      <c r="J131" s="933">
        <v>0</v>
      </c>
      <c r="K131" s="933">
        <v>161</v>
      </c>
      <c r="L131" s="934">
        <v>8.9102676645454501E-2</v>
      </c>
      <c r="M131" s="935">
        <v>1.5596164348271799E-3</v>
      </c>
      <c r="N131" s="935">
        <v>8.6162416153567206E-3</v>
      </c>
      <c r="O131" s="935">
        <v>5.8805209837746201E-3</v>
      </c>
      <c r="P131" s="935">
        <v>8.0537569995174098E-4</v>
      </c>
      <c r="Q131" s="935">
        <v>1.02269930152602E-3</v>
      </c>
      <c r="R131" s="935">
        <v>4.7299842695578499E-4</v>
      </c>
      <c r="S131" s="935">
        <v>2.3266409109717001E-2</v>
      </c>
      <c r="T131" s="935">
        <v>4.2442021013329903E-2</v>
      </c>
      <c r="U131" s="935">
        <v>5.7910347948910902E-2</v>
      </c>
      <c r="V131" s="935">
        <v>1.9175611903612902E-5</v>
      </c>
      <c r="W131" s="935">
        <v>7.4145699360636503E-5</v>
      </c>
      <c r="X131" s="935">
        <v>2.5567482538150501E-4</v>
      </c>
      <c r="Y131" s="935">
        <v>1.2783741269075299E-4</v>
      </c>
      <c r="Z131" s="935">
        <v>2.5567482538150501E-4</v>
      </c>
      <c r="AA131" s="935">
        <v>4.8322541997104502E-4</v>
      </c>
      <c r="AB131" s="912"/>
    </row>
    <row r="132" spans="1:28">
      <c r="A132" s="929" t="s">
        <v>3915</v>
      </c>
      <c r="B132" s="930">
        <v>0</v>
      </c>
      <c r="C132" s="931">
        <v>1.7645</v>
      </c>
      <c r="D132" s="931">
        <v>0</v>
      </c>
      <c r="E132" s="931">
        <v>0</v>
      </c>
      <c r="F132" s="932">
        <v>0</v>
      </c>
      <c r="G132" s="933">
        <v>0</v>
      </c>
      <c r="H132" s="933">
        <v>0</v>
      </c>
      <c r="I132" s="933">
        <v>0</v>
      </c>
      <c r="J132" s="933">
        <v>0</v>
      </c>
      <c r="K132" s="933">
        <v>2</v>
      </c>
      <c r="L132" s="934">
        <v>2.1526796892024601E-3</v>
      </c>
      <c r="M132" s="935">
        <v>7.0932560250769596E-5</v>
      </c>
      <c r="N132" s="935">
        <v>1.8597740921470399E-4</v>
      </c>
      <c r="O132" s="935">
        <v>8.99890689748569E-4</v>
      </c>
      <c r="P132" s="935">
        <v>2.8584763086130999E-5</v>
      </c>
      <c r="Q132" s="935">
        <v>4.0230407306406599E-5</v>
      </c>
      <c r="R132" s="935">
        <v>1.3763034078507499E-5</v>
      </c>
      <c r="S132" s="935">
        <v>1.0022311995631101E-3</v>
      </c>
      <c r="T132" s="935">
        <v>1.69391188658554E-3</v>
      </c>
      <c r="U132" s="935">
        <v>2.6114474918193802E-3</v>
      </c>
      <c r="V132" s="935">
        <v>2.68202715376044E-6</v>
      </c>
      <c r="W132" s="935">
        <v>6.3521695746957799E-7</v>
      </c>
      <c r="X132" s="935">
        <v>3.5289830970532102E-6</v>
      </c>
      <c r="Y132" s="935">
        <v>0</v>
      </c>
      <c r="Z132" s="935">
        <v>0</v>
      </c>
      <c r="AA132" s="935">
        <v>1.1892673037069301E-5</v>
      </c>
      <c r="AB132" s="912"/>
    </row>
    <row r="133" spans="1:28">
      <c r="A133" s="929" t="s">
        <v>3916</v>
      </c>
      <c r="B133" s="930">
        <v>0</v>
      </c>
      <c r="C133" s="931">
        <v>6.0999999999999999E-2</v>
      </c>
      <c r="D133" s="931">
        <v>0</v>
      </c>
      <c r="E133" s="931">
        <v>0</v>
      </c>
      <c r="F133" s="932">
        <v>0</v>
      </c>
      <c r="G133" s="933">
        <v>0</v>
      </c>
      <c r="H133" s="933">
        <v>0</v>
      </c>
      <c r="I133" s="933">
        <v>0</v>
      </c>
      <c r="J133" s="933">
        <v>0</v>
      </c>
      <c r="K133" s="933">
        <v>0</v>
      </c>
      <c r="L133" s="934">
        <v>0</v>
      </c>
      <c r="M133" s="935">
        <v>0</v>
      </c>
      <c r="N133" s="935">
        <v>0</v>
      </c>
      <c r="O133" s="935">
        <v>0</v>
      </c>
      <c r="P133" s="935">
        <v>0</v>
      </c>
      <c r="Q133" s="935">
        <v>0</v>
      </c>
      <c r="R133" s="935">
        <v>0</v>
      </c>
      <c r="S133" s="935">
        <v>0</v>
      </c>
      <c r="T133" s="935">
        <v>0</v>
      </c>
      <c r="U133" s="935">
        <v>0</v>
      </c>
      <c r="V133" s="935">
        <v>0</v>
      </c>
      <c r="W133" s="935">
        <v>0</v>
      </c>
      <c r="X133" s="935">
        <v>0</v>
      </c>
      <c r="Y133" s="935">
        <v>0</v>
      </c>
      <c r="Z133" s="935">
        <v>0</v>
      </c>
      <c r="AA133" s="935">
        <v>0</v>
      </c>
      <c r="AB133" s="912"/>
    </row>
    <row r="134" spans="1:28">
      <c r="A134" s="929" t="s">
        <v>3917</v>
      </c>
      <c r="B134" s="930">
        <v>0</v>
      </c>
      <c r="C134" s="931">
        <v>1.861</v>
      </c>
      <c r="D134" s="931">
        <v>0</v>
      </c>
      <c r="E134" s="931">
        <v>0</v>
      </c>
      <c r="F134" s="932">
        <v>0</v>
      </c>
      <c r="G134" s="933">
        <v>0</v>
      </c>
      <c r="H134" s="933">
        <v>0</v>
      </c>
      <c r="I134" s="933">
        <v>0</v>
      </c>
      <c r="J134" s="933">
        <v>0</v>
      </c>
      <c r="K134" s="933">
        <v>2</v>
      </c>
      <c r="L134" s="934">
        <v>2.1068029089407699E-3</v>
      </c>
      <c r="M134" s="935">
        <v>6.1404305888725899E-5</v>
      </c>
      <c r="N134" s="935">
        <v>1.6515640894209001E-4</v>
      </c>
      <c r="O134" s="935">
        <v>1.3763034078507501E-4</v>
      </c>
      <c r="P134" s="935">
        <v>8.5401390948687693E-5</v>
      </c>
      <c r="Q134" s="935">
        <v>1.5880423936739399E-5</v>
      </c>
      <c r="R134" s="935">
        <v>2.0115203653203299E-5</v>
      </c>
      <c r="S134" s="935">
        <v>9.0694865594267505E-4</v>
      </c>
      <c r="T134" s="935">
        <v>1.89506392311757E-3</v>
      </c>
      <c r="U134" s="935">
        <v>2.0573971455820198E-3</v>
      </c>
      <c r="V134" s="935">
        <v>5.6463729552851398E-7</v>
      </c>
      <c r="W134" s="935">
        <v>2.0468101962908599E-6</v>
      </c>
      <c r="X134" s="935">
        <v>3.5289830970532102E-6</v>
      </c>
      <c r="Y134" s="935">
        <v>0</v>
      </c>
      <c r="Z134" s="935">
        <v>0</v>
      </c>
      <c r="AA134" s="935">
        <v>1.94446968647632E-5</v>
      </c>
      <c r="AB134" s="912"/>
    </row>
    <row r="135" spans="1:28">
      <c r="A135" s="929" t="s">
        <v>3918</v>
      </c>
      <c r="B135" s="930">
        <v>0</v>
      </c>
      <c r="C135" s="931">
        <v>0</v>
      </c>
      <c r="D135" s="931">
        <v>0</v>
      </c>
      <c r="E135" s="931">
        <v>0</v>
      </c>
      <c r="F135" s="932">
        <v>0</v>
      </c>
      <c r="G135" s="933">
        <v>0</v>
      </c>
      <c r="H135" s="933">
        <v>0</v>
      </c>
      <c r="I135" s="933">
        <v>0</v>
      </c>
      <c r="J135" s="933">
        <v>0</v>
      </c>
      <c r="K135" s="933">
        <v>0</v>
      </c>
      <c r="L135" s="934">
        <v>0</v>
      </c>
      <c r="M135" s="935">
        <v>0</v>
      </c>
      <c r="N135" s="935">
        <v>0</v>
      </c>
      <c r="O135" s="935">
        <v>0</v>
      </c>
      <c r="P135" s="935">
        <v>0</v>
      </c>
      <c r="Q135" s="935">
        <v>0</v>
      </c>
      <c r="R135" s="935">
        <v>0</v>
      </c>
      <c r="S135" s="935">
        <v>0</v>
      </c>
      <c r="T135" s="935">
        <v>0</v>
      </c>
      <c r="U135" s="935">
        <v>0</v>
      </c>
      <c r="V135" s="935">
        <v>0</v>
      </c>
      <c r="W135" s="935">
        <v>0</v>
      </c>
      <c r="X135" s="935">
        <v>0</v>
      </c>
      <c r="Y135" s="935">
        <v>0</v>
      </c>
      <c r="Z135" s="935">
        <v>0</v>
      </c>
      <c r="AA135" s="935">
        <v>0</v>
      </c>
      <c r="AB135" s="912"/>
    </row>
    <row r="136" spans="1:28">
      <c r="A136" s="929" t="s">
        <v>3919</v>
      </c>
      <c r="B136" s="930">
        <v>0</v>
      </c>
      <c r="C136" s="931">
        <v>5.0000000000000001E-3</v>
      </c>
      <c r="D136" s="931">
        <v>0</v>
      </c>
      <c r="E136" s="931">
        <v>0</v>
      </c>
      <c r="F136" s="932">
        <v>0</v>
      </c>
      <c r="G136" s="933">
        <v>0</v>
      </c>
      <c r="H136" s="933">
        <v>0</v>
      </c>
      <c r="I136" s="933">
        <v>0</v>
      </c>
      <c r="J136" s="933">
        <v>0</v>
      </c>
      <c r="K136" s="933">
        <v>0</v>
      </c>
      <c r="L136" s="934">
        <v>0</v>
      </c>
      <c r="M136" s="935">
        <v>0</v>
      </c>
      <c r="N136" s="935">
        <v>0</v>
      </c>
      <c r="O136" s="935">
        <v>0</v>
      </c>
      <c r="P136" s="935">
        <v>0</v>
      </c>
      <c r="Q136" s="935">
        <v>0</v>
      </c>
      <c r="R136" s="935">
        <v>0</v>
      </c>
      <c r="S136" s="935">
        <v>0</v>
      </c>
      <c r="T136" s="935">
        <v>0</v>
      </c>
      <c r="U136" s="935">
        <v>0</v>
      </c>
      <c r="V136" s="935">
        <v>0</v>
      </c>
      <c r="W136" s="935">
        <v>0</v>
      </c>
      <c r="X136" s="935">
        <v>0</v>
      </c>
      <c r="Y136" s="935">
        <v>0</v>
      </c>
      <c r="Z136" s="935">
        <v>0</v>
      </c>
      <c r="AA136" s="935">
        <v>0</v>
      </c>
      <c r="AB136" s="912"/>
    </row>
    <row r="137" spans="1:28">
      <c r="A137" s="929" t="s">
        <v>3920</v>
      </c>
      <c r="B137" s="930">
        <v>0</v>
      </c>
      <c r="C137" s="931">
        <v>16.201309999999999</v>
      </c>
      <c r="D137" s="931">
        <v>63</v>
      </c>
      <c r="E137" s="931">
        <v>0</v>
      </c>
      <c r="F137" s="932">
        <v>0</v>
      </c>
      <c r="G137" s="933">
        <v>0</v>
      </c>
      <c r="H137" s="933">
        <v>0</v>
      </c>
      <c r="I137" s="933">
        <v>0</v>
      </c>
      <c r="J137" s="933">
        <v>0</v>
      </c>
      <c r="K137" s="933">
        <v>1678</v>
      </c>
      <c r="L137" s="934">
        <v>1.8283043853790699</v>
      </c>
      <c r="M137" s="935">
        <v>4.5004415640100201E-2</v>
      </c>
      <c r="N137" s="935">
        <v>0.162015896304361</v>
      </c>
      <c r="O137" s="935">
        <v>0.376911980985839</v>
      </c>
      <c r="P137" s="935">
        <v>3.5722254914329503E-2</v>
      </c>
      <c r="Q137" s="935">
        <v>2.36273182110526E-2</v>
      </c>
      <c r="R137" s="935">
        <v>1.06885487145238E-2</v>
      </c>
      <c r="S137" s="935">
        <v>0.57661907538878399</v>
      </c>
      <c r="T137" s="935">
        <v>1.1419870468675399</v>
      </c>
      <c r="U137" s="935">
        <v>1.7607977619189199</v>
      </c>
      <c r="V137" s="935">
        <v>1.06885487145238E-3</v>
      </c>
      <c r="W137" s="935">
        <v>9.2821607257706604E-4</v>
      </c>
      <c r="X137" s="935">
        <v>1.40638798875313E-2</v>
      </c>
      <c r="Y137" s="935">
        <v>5.6255519550125199E-3</v>
      </c>
      <c r="Z137" s="935">
        <v>2.81277597750626E-3</v>
      </c>
      <c r="AA137" s="935">
        <v>9.9572269603721703E-3</v>
      </c>
      <c r="AB137" s="912"/>
    </row>
    <row r="138" spans="1:28">
      <c r="A138" s="924"/>
      <c r="B138" s="925"/>
      <c r="C138" s="926"/>
      <c r="D138" s="926"/>
      <c r="E138" s="926"/>
      <c r="F138" s="925"/>
      <c r="G138" s="926"/>
      <c r="H138" s="926"/>
      <c r="I138" s="926"/>
      <c r="J138" s="926"/>
      <c r="K138" s="926"/>
      <c r="L138" s="927"/>
      <c r="M138" s="928"/>
      <c r="N138" s="928"/>
      <c r="O138" s="928"/>
      <c r="P138" s="928"/>
      <c r="Q138" s="928"/>
      <c r="R138" s="928"/>
      <c r="S138" s="928"/>
      <c r="T138" s="928"/>
      <c r="U138" s="928"/>
      <c r="V138" s="928"/>
      <c r="W138" s="928"/>
      <c r="X138" s="928"/>
      <c r="Y138" s="928"/>
      <c r="Z138" s="928"/>
      <c r="AA138" s="928"/>
      <c r="AB138" s="912"/>
    </row>
    <row r="139" spans="1:28">
      <c r="A139" s="917" t="s">
        <v>4295</v>
      </c>
      <c r="B139" s="918">
        <v>256891</v>
      </c>
      <c r="C139" s="919">
        <v>72644</v>
      </c>
      <c r="D139" s="919">
        <v>15647</v>
      </c>
      <c r="E139" s="919">
        <v>816</v>
      </c>
      <c r="F139" s="920">
        <v>49807</v>
      </c>
      <c r="G139" s="921">
        <v>29204</v>
      </c>
      <c r="H139" s="921">
        <v>197215</v>
      </c>
      <c r="I139" s="921">
        <v>13359</v>
      </c>
      <c r="J139" s="921">
        <v>3805</v>
      </c>
      <c r="K139" s="921">
        <v>34529</v>
      </c>
      <c r="L139" s="922">
        <v>23.2789725542162</v>
      </c>
      <c r="M139" s="923">
        <v>1.0338298236126</v>
      </c>
      <c r="N139" s="923">
        <v>1.8261789632024099</v>
      </c>
      <c r="O139" s="923">
        <v>3.01374200486823</v>
      </c>
      <c r="P139" s="923">
        <v>0.48861875036944002</v>
      </c>
      <c r="Q139" s="923">
        <v>0.36679478522167702</v>
      </c>
      <c r="R139" s="923">
        <v>0.12253372022751401</v>
      </c>
      <c r="S139" s="923">
        <v>7.4386746939268802</v>
      </c>
      <c r="T139" s="923">
        <v>16.129915002677599</v>
      </c>
      <c r="U139" s="923">
        <v>29.698000460532299</v>
      </c>
      <c r="V139" s="923">
        <v>5.9834429288442301E-3</v>
      </c>
      <c r="W139" s="923">
        <v>2.8815969530759902E-2</v>
      </c>
      <c r="X139" s="923">
        <v>4.3546511556096297E-2</v>
      </c>
      <c r="Y139" s="923">
        <v>3.6746454033671802E-3</v>
      </c>
      <c r="Z139" s="923">
        <v>3.9644066764831197E-3</v>
      </c>
      <c r="AA139" s="923">
        <v>0.124318047201913</v>
      </c>
      <c r="AB139" s="912"/>
    </row>
    <row r="140" spans="1:28">
      <c r="A140" s="929" t="s">
        <v>3922</v>
      </c>
      <c r="B140" s="930">
        <v>59615</v>
      </c>
      <c r="C140" s="931">
        <v>19011.100999999999</v>
      </c>
      <c r="D140" s="931">
        <v>14137</v>
      </c>
      <c r="E140" s="931">
        <v>239.95</v>
      </c>
      <c r="F140" s="932">
        <v>0</v>
      </c>
      <c r="G140" s="933">
        <v>4894</v>
      </c>
      <c r="H140" s="933">
        <v>53082.1917808219</v>
      </c>
      <c r="I140" s="933">
        <v>5486</v>
      </c>
      <c r="J140" s="933">
        <v>0</v>
      </c>
      <c r="K140" s="933">
        <v>1875.6</v>
      </c>
      <c r="L140" s="934">
        <v>1.3436490214571</v>
      </c>
      <c r="M140" s="935">
        <v>0.11285327988100299</v>
      </c>
      <c r="N140" s="935">
        <v>6.5196762863805102E-2</v>
      </c>
      <c r="O140" s="935">
        <v>0.73139515700004698</v>
      </c>
      <c r="P140" s="935">
        <v>4.76565170171976E-2</v>
      </c>
      <c r="Q140" s="935">
        <v>5.6592113957922199E-2</v>
      </c>
      <c r="R140" s="935">
        <v>2.9454375100906899E-2</v>
      </c>
      <c r="S140" s="935">
        <v>0.75456151943896199</v>
      </c>
      <c r="T140" s="935">
        <v>1.7275487418734099</v>
      </c>
      <c r="U140" s="935">
        <v>5.75849580624471</v>
      </c>
      <c r="V140" s="935">
        <v>1.12522331846161E-3</v>
      </c>
      <c r="W140" s="935">
        <v>2.4490154578282099E-3</v>
      </c>
      <c r="X140" s="935">
        <v>6.6189606968330003E-3</v>
      </c>
      <c r="Y140" s="935">
        <v>3.3094803484165001E-3</v>
      </c>
      <c r="Z140" s="935">
        <v>3.3094803484165001E-3</v>
      </c>
      <c r="AA140" s="935">
        <v>1.36019642319918E-2</v>
      </c>
      <c r="AB140" s="912"/>
    </row>
    <row r="141" spans="1:28">
      <c r="A141" s="929" t="s">
        <v>3923</v>
      </c>
      <c r="B141" s="930">
        <v>76974</v>
      </c>
      <c r="C141" s="931">
        <v>50.000100000000003</v>
      </c>
      <c r="D141" s="931">
        <v>-11</v>
      </c>
      <c r="E141" s="931">
        <v>1.1430400000000001</v>
      </c>
      <c r="F141" s="932">
        <v>0</v>
      </c>
      <c r="G141" s="933">
        <v>10314</v>
      </c>
      <c r="H141" s="933">
        <v>60928.857060000002</v>
      </c>
      <c r="I141" s="933">
        <v>5791</v>
      </c>
      <c r="J141" s="933">
        <v>0</v>
      </c>
      <c r="K141" s="933">
        <v>0</v>
      </c>
      <c r="L141" s="934">
        <v>0</v>
      </c>
      <c r="M141" s="935">
        <v>0</v>
      </c>
      <c r="N141" s="935">
        <v>0</v>
      </c>
      <c r="O141" s="935">
        <v>0</v>
      </c>
      <c r="P141" s="935">
        <v>0</v>
      </c>
      <c r="Q141" s="935">
        <v>0</v>
      </c>
      <c r="R141" s="935">
        <v>0</v>
      </c>
      <c r="S141" s="935">
        <v>0</v>
      </c>
      <c r="T141" s="935">
        <v>0</v>
      </c>
      <c r="U141" s="935">
        <v>0</v>
      </c>
      <c r="V141" s="935">
        <v>0</v>
      </c>
      <c r="W141" s="935">
        <v>0</v>
      </c>
      <c r="X141" s="935">
        <v>0</v>
      </c>
      <c r="Y141" s="935">
        <v>0</v>
      </c>
      <c r="Z141" s="935">
        <v>0</v>
      </c>
      <c r="AA141" s="935">
        <v>0</v>
      </c>
      <c r="AB141" s="912"/>
    </row>
    <row r="142" spans="1:28">
      <c r="A142" s="929" t="s">
        <v>3924</v>
      </c>
      <c r="B142" s="930">
        <v>93390</v>
      </c>
      <c r="C142" s="931">
        <v>12470.241</v>
      </c>
      <c r="D142" s="931">
        <v>0</v>
      </c>
      <c r="E142" s="931">
        <v>61</v>
      </c>
      <c r="F142" s="932">
        <v>2994</v>
      </c>
      <c r="G142" s="933">
        <v>12980</v>
      </c>
      <c r="H142" s="933">
        <v>90587.109125717907</v>
      </c>
      <c r="I142" s="933">
        <v>0</v>
      </c>
      <c r="J142" s="933">
        <v>3735</v>
      </c>
      <c r="K142" s="933">
        <v>0</v>
      </c>
      <c r="L142" s="934">
        <v>0</v>
      </c>
      <c r="M142" s="935">
        <v>0</v>
      </c>
      <c r="N142" s="935">
        <v>0</v>
      </c>
      <c r="O142" s="935">
        <v>0</v>
      </c>
      <c r="P142" s="935">
        <v>0</v>
      </c>
      <c r="Q142" s="935">
        <v>0</v>
      </c>
      <c r="R142" s="935">
        <v>0</v>
      </c>
      <c r="S142" s="935">
        <v>0</v>
      </c>
      <c r="T142" s="935">
        <v>0</v>
      </c>
      <c r="U142" s="935">
        <v>0</v>
      </c>
      <c r="V142" s="935">
        <v>0</v>
      </c>
      <c r="W142" s="935">
        <v>0</v>
      </c>
      <c r="X142" s="935">
        <v>0</v>
      </c>
      <c r="Y142" s="935">
        <v>0</v>
      </c>
      <c r="Z142" s="935">
        <v>0</v>
      </c>
      <c r="AA142" s="935">
        <v>0</v>
      </c>
      <c r="AB142" s="912"/>
    </row>
    <row r="143" spans="1:28">
      <c r="A143" s="929" t="s">
        <v>3925</v>
      </c>
      <c r="B143" s="930">
        <v>0</v>
      </c>
      <c r="C143" s="931">
        <v>0.67</v>
      </c>
      <c r="D143" s="931">
        <v>0</v>
      </c>
      <c r="E143" s="931">
        <v>0</v>
      </c>
      <c r="F143" s="932">
        <v>0</v>
      </c>
      <c r="G143" s="933">
        <v>0</v>
      </c>
      <c r="H143" s="933">
        <v>0</v>
      </c>
      <c r="I143" s="933">
        <v>0</v>
      </c>
      <c r="J143" s="933">
        <v>0.67</v>
      </c>
      <c r="K143" s="933">
        <v>0</v>
      </c>
      <c r="L143" s="934">
        <v>0</v>
      </c>
      <c r="M143" s="935">
        <v>0</v>
      </c>
      <c r="N143" s="935">
        <v>0</v>
      </c>
      <c r="O143" s="935">
        <v>0</v>
      </c>
      <c r="P143" s="935">
        <v>0</v>
      </c>
      <c r="Q143" s="935">
        <v>0</v>
      </c>
      <c r="R143" s="935">
        <v>0</v>
      </c>
      <c r="S143" s="935">
        <v>0</v>
      </c>
      <c r="T143" s="935">
        <v>0</v>
      </c>
      <c r="U143" s="935">
        <v>0</v>
      </c>
      <c r="V143" s="935">
        <v>0</v>
      </c>
      <c r="W143" s="935">
        <v>0</v>
      </c>
      <c r="X143" s="935">
        <v>0</v>
      </c>
      <c r="Y143" s="935">
        <v>0</v>
      </c>
      <c r="Z143" s="935">
        <v>0</v>
      </c>
      <c r="AA143" s="935">
        <v>0</v>
      </c>
      <c r="AB143" s="912"/>
    </row>
    <row r="144" spans="1:28">
      <c r="A144" s="929" t="s">
        <v>3926</v>
      </c>
      <c r="B144" s="930">
        <v>0</v>
      </c>
      <c r="C144" s="931">
        <v>3.1859999999999999</v>
      </c>
      <c r="D144" s="931">
        <v>0</v>
      </c>
      <c r="E144" s="931">
        <v>0</v>
      </c>
      <c r="F144" s="932">
        <v>0</v>
      </c>
      <c r="G144" s="933">
        <v>0</v>
      </c>
      <c r="H144" s="933">
        <v>0</v>
      </c>
      <c r="I144" s="933">
        <v>0</v>
      </c>
      <c r="J144" s="933">
        <v>0</v>
      </c>
      <c r="K144" s="933">
        <v>2</v>
      </c>
      <c r="L144" s="934">
        <v>1.8456581597588301E-3</v>
      </c>
      <c r="M144" s="935">
        <v>8.1872407851634496E-5</v>
      </c>
      <c r="N144" s="935">
        <v>1.34454255997727E-4</v>
      </c>
      <c r="O144" s="935">
        <v>1.3268976444920099E-3</v>
      </c>
      <c r="P144" s="935">
        <v>5.6110831243146001E-5</v>
      </c>
      <c r="Q144" s="935">
        <v>4.1289102235522603E-5</v>
      </c>
      <c r="R144" s="935">
        <v>4.05833056161119E-5</v>
      </c>
      <c r="S144" s="935">
        <v>1.0657528953100699E-3</v>
      </c>
      <c r="T144" s="935">
        <v>2.6608532551781199E-3</v>
      </c>
      <c r="U144" s="935">
        <v>2.2620781652111098E-3</v>
      </c>
      <c r="V144" s="935">
        <v>1.0586949291159599E-6</v>
      </c>
      <c r="W144" s="935">
        <v>2.2585491821140601E-6</v>
      </c>
      <c r="X144" s="935">
        <v>1.7644915485266099E-5</v>
      </c>
      <c r="Y144" s="935">
        <v>7.0579661941064204E-6</v>
      </c>
      <c r="Z144" s="935">
        <v>3.5289830970532102E-6</v>
      </c>
      <c r="AA144" s="935">
        <v>1.80683934569124E-5</v>
      </c>
      <c r="AB144" s="912"/>
    </row>
    <row r="145" spans="1:28">
      <c r="A145" s="929" t="s">
        <v>3927</v>
      </c>
      <c r="B145" s="930">
        <v>0</v>
      </c>
      <c r="C145" s="931">
        <v>68.75</v>
      </c>
      <c r="D145" s="931">
        <v>0</v>
      </c>
      <c r="E145" s="931">
        <v>0</v>
      </c>
      <c r="F145" s="932">
        <v>0</v>
      </c>
      <c r="G145" s="933">
        <v>0</v>
      </c>
      <c r="H145" s="933">
        <v>0</v>
      </c>
      <c r="I145" s="933">
        <v>0</v>
      </c>
      <c r="J145" s="933">
        <v>68.75</v>
      </c>
      <c r="K145" s="933">
        <v>0</v>
      </c>
      <c r="L145" s="934">
        <v>0</v>
      </c>
      <c r="M145" s="935">
        <v>0</v>
      </c>
      <c r="N145" s="935">
        <v>0</v>
      </c>
      <c r="O145" s="935">
        <v>0</v>
      </c>
      <c r="P145" s="935">
        <v>0</v>
      </c>
      <c r="Q145" s="935">
        <v>0</v>
      </c>
      <c r="R145" s="935">
        <v>0</v>
      </c>
      <c r="S145" s="935">
        <v>0</v>
      </c>
      <c r="T145" s="935">
        <v>0</v>
      </c>
      <c r="U145" s="935">
        <v>0</v>
      </c>
      <c r="V145" s="935">
        <v>0</v>
      </c>
      <c r="W145" s="935">
        <v>0</v>
      </c>
      <c r="X145" s="935">
        <v>0</v>
      </c>
      <c r="Y145" s="935">
        <v>0</v>
      </c>
      <c r="Z145" s="935">
        <v>0</v>
      </c>
      <c r="AA145" s="935">
        <v>0</v>
      </c>
      <c r="AB145" s="912"/>
    </row>
    <row r="146" spans="1:28">
      <c r="A146" s="929" t="s">
        <v>3928</v>
      </c>
      <c r="B146" s="930">
        <v>0</v>
      </c>
      <c r="C146" s="931">
        <v>35.686</v>
      </c>
      <c r="D146" s="931">
        <v>0</v>
      </c>
      <c r="E146" s="931">
        <v>219.7</v>
      </c>
      <c r="F146" s="932">
        <v>0</v>
      </c>
      <c r="G146" s="933">
        <v>0</v>
      </c>
      <c r="H146" s="933">
        <v>0</v>
      </c>
      <c r="I146" s="933">
        <v>0</v>
      </c>
      <c r="J146" s="933">
        <v>0</v>
      </c>
      <c r="K146" s="933">
        <v>0</v>
      </c>
      <c r="L146" s="934">
        <v>0</v>
      </c>
      <c r="M146" s="935">
        <v>0</v>
      </c>
      <c r="N146" s="935">
        <v>0</v>
      </c>
      <c r="O146" s="935">
        <v>0</v>
      </c>
      <c r="P146" s="935">
        <v>0</v>
      </c>
      <c r="Q146" s="935">
        <v>0</v>
      </c>
      <c r="R146" s="935">
        <v>0</v>
      </c>
      <c r="S146" s="935">
        <v>0</v>
      </c>
      <c r="T146" s="935">
        <v>0</v>
      </c>
      <c r="U146" s="935">
        <v>0</v>
      </c>
      <c r="V146" s="935">
        <v>0</v>
      </c>
      <c r="W146" s="935">
        <v>0</v>
      </c>
      <c r="X146" s="935">
        <v>0</v>
      </c>
      <c r="Y146" s="935">
        <v>0</v>
      </c>
      <c r="Z146" s="935">
        <v>0</v>
      </c>
      <c r="AA146" s="935">
        <v>0</v>
      </c>
      <c r="AB146" s="912"/>
    </row>
    <row r="147" spans="1:28">
      <c r="A147" s="929" t="s">
        <v>3929</v>
      </c>
      <c r="B147" s="930">
        <v>14432</v>
      </c>
      <c r="C147" s="931">
        <v>81.554609999999997</v>
      </c>
      <c r="D147" s="931">
        <v>1489</v>
      </c>
      <c r="E147" s="931">
        <v>0</v>
      </c>
      <c r="F147" s="932">
        <v>75</v>
      </c>
      <c r="G147" s="933">
        <v>1016</v>
      </c>
      <c r="H147" s="933">
        <v>11000</v>
      </c>
      <c r="I147" s="933">
        <v>1092</v>
      </c>
      <c r="J147" s="933">
        <v>0</v>
      </c>
      <c r="K147" s="933">
        <v>12.6</v>
      </c>
      <c r="L147" s="934">
        <v>1.0271458202283101E-2</v>
      </c>
      <c r="M147" s="935">
        <v>3.50941488578005E-4</v>
      </c>
      <c r="N147" s="935">
        <v>8.5424294048987604E-4</v>
      </c>
      <c r="O147" s="935">
        <v>1.81462428240334E-3</v>
      </c>
      <c r="P147" s="935">
        <v>2.1227680284718401E-4</v>
      </c>
      <c r="Q147" s="935">
        <v>1.62631421536149E-4</v>
      </c>
      <c r="R147" s="935">
        <v>8.7307394719406096E-5</v>
      </c>
      <c r="S147" s="935">
        <v>6.2655895033926802E-3</v>
      </c>
      <c r="T147" s="935">
        <v>1.25311790067854E-2</v>
      </c>
      <c r="U147" s="935">
        <v>1.0185862717264E-2</v>
      </c>
      <c r="V147" s="935">
        <v>4.4509652209893301E-6</v>
      </c>
      <c r="W147" s="935">
        <v>2.2254826104946701E-5</v>
      </c>
      <c r="X147" s="935">
        <v>3.4238194007610202E-5</v>
      </c>
      <c r="Y147" s="935">
        <v>1.7119097003805101E-5</v>
      </c>
      <c r="Z147" s="935">
        <v>0</v>
      </c>
      <c r="AA147" s="935">
        <v>1.0048909941233599E-4</v>
      </c>
      <c r="AB147" s="912"/>
    </row>
    <row r="148" spans="1:28">
      <c r="A148" s="929" t="s">
        <v>3930</v>
      </c>
      <c r="B148" s="930">
        <v>0</v>
      </c>
      <c r="C148" s="931">
        <v>0</v>
      </c>
      <c r="D148" s="931">
        <v>0</v>
      </c>
      <c r="E148" s="931">
        <v>0</v>
      </c>
      <c r="F148" s="932">
        <v>0</v>
      </c>
      <c r="G148" s="933">
        <v>0</v>
      </c>
      <c r="H148" s="933">
        <v>0</v>
      </c>
      <c r="I148" s="933">
        <v>0</v>
      </c>
      <c r="J148" s="933">
        <v>0</v>
      </c>
      <c r="K148" s="933">
        <v>0</v>
      </c>
      <c r="L148" s="934">
        <v>0</v>
      </c>
      <c r="M148" s="935">
        <v>0</v>
      </c>
      <c r="N148" s="935">
        <v>0</v>
      </c>
      <c r="O148" s="935">
        <v>0</v>
      </c>
      <c r="P148" s="935">
        <v>0</v>
      </c>
      <c r="Q148" s="935">
        <v>0</v>
      </c>
      <c r="R148" s="935">
        <v>0</v>
      </c>
      <c r="S148" s="935">
        <v>0</v>
      </c>
      <c r="T148" s="935">
        <v>0</v>
      </c>
      <c r="U148" s="935">
        <v>0</v>
      </c>
      <c r="V148" s="935">
        <v>0</v>
      </c>
      <c r="W148" s="935">
        <v>0</v>
      </c>
      <c r="X148" s="935">
        <v>0</v>
      </c>
      <c r="Y148" s="935">
        <v>0</v>
      </c>
      <c r="Z148" s="935">
        <v>0</v>
      </c>
      <c r="AA148" s="935">
        <v>0</v>
      </c>
      <c r="AB148" s="912"/>
    </row>
    <row r="149" spans="1:28">
      <c r="A149" s="929" t="s">
        <v>3931</v>
      </c>
      <c r="B149" s="930">
        <v>0</v>
      </c>
      <c r="C149" s="931">
        <v>15.5</v>
      </c>
      <c r="D149" s="931">
        <v>0</v>
      </c>
      <c r="E149" s="931">
        <v>0</v>
      </c>
      <c r="F149" s="932">
        <v>16</v>
      </c>
      <c r="G149" s="933">
        <v>0</v>
      </c>
      <c r="H149" s="933">
        <v>0</v>
      </c>
      <c r="I149" s="933">
        <v>0</v>
      </c>
      <c r="J149" s="933">
        <v>0</v>
      </c>
      <c r="K149" s="933">
        <v>0</v>
      </c>
      <c r="L149" s="934">
        <v>0</v>
      </c>
      <c r="M149" s="935">
        <v>0</v>
      </c>
      <c r="N149" s="935">
        <v>0</v>
      </c>
      <c r="O149" s="935">
        <v>0</v>
      </c>
      <c r="P149" s="935">
        <v>0</v>
      </c>
      <c r="Q149" s="935">
        <v>0</v>
      </c>
      <c r="R149" s="935">
        <v>0</v>
      </c>
      <c r="S149" s="935">
        <v>0</v>
      </c>
      <c r="T149" s="935">
        <v>0</v>
      </c>
      <c r="U149" s="935">
        <v>0</v>
      </c>
      <c r="V149" s="935">
        <v>0</v>
      </c>
      <c r="W149" s="935">
        <v>0</v>
      </c>
      <c r="X149" s="935">
        <v>0</v>
      </c>
      <c r="Y149" s="935">
        <v>0</v>
      </c>
      <c r="Z149" s="935">
        <v>0</v>
      </c>
      <c r="AA149" s="935">
        <v>0</v>
      </c>
      <c r="AB149" s="912"/>
    </row>
    <row r="150" spans="1:28">
      <c r="A150" s="929" t="s">
        <v>3932</v>
      </c>
      <c r="B150" s="930">
        <v>0</v>
      </c>
      <c r="C150" s="931">
        <v>0.251</v>
      </c>
      <c r="D150" s="931">
        <v>0</v>
      </c>
      <c r="E150" s="931">
        <v>0</v>
      </c>
      <c r="F150" s="932">
        <v>0</v>
      </c>
      <c r="G150" s="933">
        <v>0</v>
      </c>
      <c r="H150" s="933">
        <v>0</v>
      </c>
      <c r="I150" s="933">
        <v>0</v>
      </c>
      <c r="J150" s="933">
        <v>0.188832</v>
      </c>
      <c r="K150" s="933">
        <v>0</v>
      </c>
      <c r="L150" s="934">
        <v>0</v>
      </c>
      <c r="M150" s="935">
        <v>0</v>
      </c>
      <c r="N150" s="935">
        <v>0</v>
      </c>
      <c r="O150" s="935">
        <v>0</v>
      </c>
      <c r="P150" s="935">
        <v>0</v>
      </c>
      <c r="Q150" s="935">
        <v>0</v>
      </c>
      <c r="R150" s="935">
        <v>0</v>
      </c>
      <c r="S150" s="935">
        <v>0</v>
      </c>
      <c r="T150" s="935">
        <v>0</v>
      </c>
      <c r="U150" s="935">
        <v>0</v>
      </c>
      <c r="V150" s="935">
        <v>0</v>
      </c>
      <c r="W150" s="935">
        <v>0</v>
      </c>
      <c r="X150" s="935">
        <v>0</v>
      </c>
      <c r="Y150" s="935">
        <v>0</v>
      </c>
      <c r="Z150" s="935">
        <v>0</v>
      </c>
      <c r="AA150" s="935">
        <v>0</v>
      </c>
      <c r="AB150" s="912"/>
    </row>
    <row r="151" spans="1:28">
      <c r="A151" s="929" t="s">
        <v>3933</v>
      </c>
      <c r="B151" s="930">
        <v>0</v>
      </c>
      <c r="C151" s="931">
        <v>1.7714300000000001</v>
      </c>
      <c r="D151" s="931">
        <v>0</v>
      </c>
      <c r="E151" s="931">
        <v>15.135</v>
      </c>
      <c r="F151" s="932">
        <v>0</v>
      </c>
      <c r="G151" s="933">
        <v>0</v>
      </c>
      <c r="H151" s="933">
        <v>0</v>
      </c>
      <c r="I151" s="933">
        <v>0</v>
      </c>
      <c r="J151" s="933">
        <v>0</v>
      </c>
      <c r="K151" s="933">
        <v>0</v>
      </c>
      <c r="L151" s="934">
        <v>0</v>
      </c>
      <c r="M151" s="935">
        <v>0</v>
      </c>
      <c r="N151" s="935">
        <v>0</v>
      </c>
      <c r="O151" s="935">
        <v>0</v>
      </c>
      <c r="P151" s="935">
        <v>0</v>
      </c>
      <c r="Q151" s="935">
        <v>0</v>
      </c>
      <c r="R151" s="935">
        <v>0</v>
      </c>
      <c r="S151" s="935">
        <v>0</v>
      </c>
      <c r="T151" s="935">
        <v>0</v>
      </c>
      <c r="U151" s="935">
        <v>0</v>
      </c>
      <c r="V151" s="935">
        <v>0</v>
      </c>
      <c r="W151" s="935">
        <v>0</v>
      </c>
      <c r="X151" s="935">
        <v>0</v>
      </c>
      <c r="Y151" s="935">
        <v>0</v>
      </c>
      <c r="Z151" s="935">
        <v>0</v>
      </c>
      <c r="AA151" s="935">
        <v>0</v>
      </c>
      <c r="AB151" s="912"/>
    </row>
    <row r="152" spans="1:28">
      <c r="A152" s="929" t="s">
        <v>3934</v>
      </c>
      <c r="B152" s="930">
        <v>12480.121139999999</v>
      </c>
      <c r="C152" s="931">
        <v>0.69799999999999995</v>
      </c>
      <c r="D152" s="931">
        <v>5</v>
      </c>
      <c r="E152" s="931">
        <v>58</v>
      </c>
      <c r="F152" s="932">
        <v>369.04765648019003</v>
      </c>
      <c r="G152" s="933">
        <v>0</v>
      </c>
      <c r="H152" s="933">
        <v>11058.7714835198</v>
      </c>
      <c r="I152" s="933">
        <v>990</v>
      </c>
      <c r="J152" s="933">
        <v>0</v>
      </c>
      <c r="K152" s="933">
        <v>0</v>
      </c>
      <c r="L152" s="934">
        <v>0</v>
      </c>
      <c r="M152" s="935">
        <v>0</v>
      </c>
      <c r="N152" s="935">
        <v>0</v>
      </c>
      <c r="O152" s="935">
        <v>0</v>
      </c>
      <c r="P152" s="935">
        <v>0</v>
      </c>
      <c r="Q152" s="935">
        <v>0</v>
      </c>
      <c r="R152" s="935">
        <v>0</v>
      </c>
      <c r="S152" s="935">
        <v>0</v>
      </c>
      <c r="T152" s="935">
        <v>0</v>
      </c>
      <c r="U152" s="935">
        <v>0</v>
      </c>
      <c r="V152" s="935">
        <v>0</v>
      </c>
      <c r="W152" s="935">
        <v>0</v>
      </c>
      <c r="X152" s="935">
        <v>0</v>
      </c>
      <c r="Y152" s="935">
        <v>0</v>
      </c>
      <c r="Z152" s="935">
        <v>0</v>
      </c>
      <c r="AA152" s="935">
        <v>0</v>
      </c>
      <c r="AB152" s="912"/>
    </row>
    <row r="153" spans="1:28">
      <c r="A153" s="929" t="s">
        <v>3935</v>
      </c>
      <c r="B153" s="930">
        <v>0</v>
      </c>
      <c r="C153" s="931">
        <v>8.4000000000000005E-2</v>
      </c>
      <c r="D153" s="931">
        <v>0</v>
      </c>
      <c r="E153" s="931">
        <v>0</v>
      </c>
      <c r="F153" s="932">
        <v>0</v>
      </c>
      <c r="G153" s="933">
        <v>0</v>
      </c>
      <c r="H153" s="933">
        <v>0</v>
      </c>
      <c r="I153" s="933">
        <v>0</v>
      </c>
      <c r="J153" s="933">
        <v>0</v>
      </c>
      <c r="K153" s="933">
        <v>0</v>
      </c>
      <c r="L153" s="934">
        <v>0</v>
      </c>
      <c r="M153" s="935">
        <v>0</v>
      </c>
      <c r="N153" s="935">
        <v>0</v>
      </c>
      <c r="O153" s="935">
        <v>0</v>
      </c>
      <c r="P153" s="935">
        <v>0</v>
      </c>
      <c r="Q153" s="935">
        <v>0</v>
      </c>
      <c r="R153" s="935">
        <v>0</v>
      </c>
      <c r="S153" s="935">
        <v>0</v>
      </c>
      <c r="T153" s="935">
        <v>0</v>
      </c>
      <c r="U153" s="935">
        <v>0</v>
      </c>
      <c r="V153" s="935">
        <v>0</v>
      </c>
      <c r="W153" s="935">
        <v>0</v>
      </c>
      <c r="X153" s="935">
        <v>0</v>
      </c>
      <c r="Y153" s="935">
        <v>0</v>
      </c>
      <c r="Z153" s="935">
        <v>0</v>
      </c>
      <c r="AA153" s="935">
        <v>0</v>
      </c>
      <c r="AB153" s="912"/>
    </row>
    <row r="154" spans="1:28">
      <c r="A154" s="929" t="s">
        <v>3936</v>
      </c>
      <c r="B154" s="930">
        <v>0</v>
      </c>
      <c r="C154" s="931">
        <v>6.9219999999999997</v>
      </c>
      <c r="D154" s="931">
        <v>0</v>
      </c>
      <c r="E154" s="931">
        <v>0</v>
      </c>
      <c r="F154" s="932">
        <v>0</v>
      </c>
      <c r="G154" s="933">
        <v>0</v>
      </c>
      <c r="H154" s="933">
        <v>0</v>
      </c>
      <c r="I154" s="933">
        <v>0</v>
      </c>
      <c r="J154" s="933">
        <v>0</v>
      </c>
      <c r="K154" s="933">
        <v>7</v>
      </c>
      <c r="L154" s="934">
        <v>1.0474021832053901E-3</v>
      </c>
      <c r="M154" s="935">
        <v>1.0474021832053901E-5</v>
      </c>
      <c r="N154" s="935">
        <v>9.0338438301465097E-5</v>
      </c>
      <c r="O154" s="935">
        <v>1.1128648196557301E-4</v>
      </c>
      <c r="P154" s="935">
        <v>3.7313702776692099E-5</v>
      </c>
      <c r="Q154" s="935">
        <v>2.0948043664107899E-5</v>
      </c>
      <c r="R154" s="935">
        <v>5.8916372805303402E-6</v>
      </c>
      <c r="S154" s="935">
        <v>1.5711032748080901E-4</v>
      </c>
      <c r="T154" s="935">
        <v>3.4695197318678601E-4</v>
      </c>
      <c r="U154" s="935">
        <v>1.60383459303326E-3</v>
      </c>
      <c r="V154" s="935">
        <v>3.2731318225168497E-7</v>
      </c>
      <c r="W154" s="935">
        <v>1.9638790935101099E-7</v>
      </c>
      <c r="X154" s="935">
        <v>0</v>
      </c>
      <c r="Y154" s="935">
        <v>0</v>
      </c>
      <c r="Z154" s="935">
        <v>1.3092527290067399E-5</v>
      </c>
      <c r="AA154" s="935">
        <v>2.2257296393114601E-6</v>
      </c>
      <c r="AB154" s="912"/>
    </row>
    <row r="155" spans="1:28">
      <c r="A155" s="929" t="s">
        <v>3937</v>
      </c>
      <c r="B155" s="930">
        <v>0</v>
      </c>
      <c r="C155" s="931">
        <v>0</v>
      </c>
      <c r="D155" s="931">
        <v>0</v>
      </c>
      <c r="E155" s="931">
        <v>7.3</v>
      </c>
      <c r="F155" s="932">
        <v>0</v>
      </c>
      <c r="G155" s="933">
        <v>0</v>
      </c>
      <c r="H155" s="933">
        <v>0</v>
      </c>
      <c r="I155" s="933">
        <v>0</v>
      </c>
      <c r="J155" s="933">
        <v>0</v>
      </c>
      <c r="K155" s="933">
        <v>0</v>
      </c>
      <c r="L155" s="934">
        <v>0</v>
      </c>
      <c r="M155" s="935">
        <v>0</v>
      </c>
      <c r="N155" s="935">
        <v>0</v>
      </c>
      <c r="O155" s="935">
        <v>0</v>
      </c>
      <c r="P155" s="935">
        <v>0</v>
      </c>
      <c r="Q155" s="935">
        <v>0</v>
      </c>
      <c r="R155" s="935">
        <v>0</v>
      </c>
      <c r="S155" s="935">
        <v>0</v>
      </c>
      <c r="T155" s="935">
        <v>0</v>
      </c>
      <c r="U155" s="935">
        <v>0</v>
      </c>
      <c r="V155" s="935">
        <v>0</v>
      </c>
      <c r="W155" s="935">
        <v>0</v>
      </c>
      <c r="X155" s="935">
        <v>0</v>
      </c>
      <c r="Y155" s="935">
        <v>0</v>
      </c>
      <c r="Z155" s="935">
        <v>0</v>
      </c>
      <c r="AA155" s="935">
        <v>0</v>
      </c>
      <c r="AB155" s="912"/>
    </row>
    <row r="156" spans="1:28">
      <c r="A156" s="929" t="s">
        <v>3938</v>
      </c>
      <c r="B156" s="930">
        <v>0</v>
      </c>
      <c r="C156" s="931">
        <v>0</v>
      </c>
      <c r="D156" s="931">
        <v>0</v>
      </c>
      <c r="E156" s="931">
        <v>0</v>
      </c>
      <c r="F156" s="932">
        <v>0</v>
      </c>
      <c r="G156" s="933">
        <v>0</v>
      </c>
      <c r="H156" s="933">
        <v>0</v>
      </c>
      <c r="I156" s="933">
        <v>0</v>
      </c>
      <c r="J156" s="933">
        <v>0</v>
      </c>
      <c r="K156" s="933">
        <v>0</v>
      </c>
      <c r="L156" s="934">
        <v>0</v>
      </c>
      <c r="M156" s="935">
        <v>0</v>
      </c>
      <c r="N156" s="935">
        <v>0</v>
      </c>
      <c r="O156" s="935">
        <v>0</v>
      </c>
      <c r="P156" s="935">
        <v>0</v>
      </c>
      <c r="Q156" s="935">
        <v>0</v>
      </c>
      <c r="R156" s="935">
        <v>0</v>
      </c>
      <c r="S156" s="935">
        <v>0</v>
      </c>
      <c r="T156" s="935">
        <v>0</v>
      </c>
      <c r="U156" s="935">
        <v>0</v>
      </c>
      <c r="V156" s="935">
        <v>0</v>
      </c>
      <c r="W156" s="935">
        <v>0</v>
      </c>
      <c r="X156" s="935">
        <v>0</v>
      </c>
      <c r="Y156" s="935">
        <v>0</v>
      </c>
      <c r="Z156" s="935">
        <v>0</v>
      </c>
      <c r="AA156" s="935">
        <v>0</v>
      </c>
      <c r="AB156" s="912"/>
    </row>
    <row r="157" spans="1:28">
      <c r="A157" s="929" t="s">
        <v>3940</v>
      </c>
      <c r="B157" s="930">
        <v>0</v>
      </c>
      <c r="C157" s="931">
        <v>0</v>
      </c>
      <c r="D157" s="931">
        <v>0</v>
      </c>
      <c r="E157" s="931">
        <v>0</v>
      </c>
      <c r="F157" s="932">
        <v>0</v>
      </c>
      <c r="G157" s="933">
        <v>0</v>
      </c>
      <c r="H157" s="933">
        <v>0</v>
      </c>
      <c r="I157" s="933">
        <v>0</v>
      </c>
      <c r="J157" s="933">
        <v>0</v>
      </c>
      <c r="K157" s="933">
        <v>0</v>
      </c>
      <c r="L157" s="934">
        <v>0</v>
      </c>
      <c r="M157" s="935">
        <v>0</v>
      </c>
      <c r="N157" s="935">
        <v>0</v>
      </c>
      <c r="O157" s="935">
        <v>0</v>
      </c>
      <c r="P157" s="935">
        <v>0</v>
      </c>
      <c r="Q157" s="935">
        <v>0</v>
      </c>
      <c r="R157" s="935">
        <v>0</v>
      </c>
      <c r="S157" s="935">
        <v>0</v>
      </c>
      <c r="T157" s="935">
        <v>0</v>
      </c>
      <c r="U157" s="935">
        <v>0</v>
      </c>
      <c r="V157" s="935">
        <v>0</v>
      </c>
      <c r="W157" s="935">
        <v>0</v>
      </c>
      <c r="X157" s="935">
        <v>0</v>
      </c>
      <c r="Y157" s="935">
        <v>0</v>
      </c>
      <c r="Z157" s="935">
        <v>0</v>
      </c>
      <c r="AA157" s="935">
        <v>0</v>
      </c>
      <c r="AB157" s="912"/>
    </row>
    <row r="158" spans="1:28">
      <c r="A158" s="929" t="s">
        <v>3941</v>
      </c>
      <c r="B158" s="930">
        <v>39603.757088999999</v>
      </c>
      <c r="C158" s="931">
        <v>0</v>
      </c>
      <c r="D158" s="931">
        <v>0</v>
      </c>
      <c r="E158" s="931">
        <v>120</v>
      </c>
      <c r="F158" s="932">
        <v>0</v>
      </c>
      <c r="G158" s="933">
        <v>0</v>
      </c>
      <c r="H158" s="933">
        <v>27918.781725888301</v>
      </c>
      <c r="I158" s="933">
        <v>0</v>
      </c>
      <c r="J158" s="933">
        <v>0</v>
      </c>
      <c r="K158" s="933">
        <v>20534</v>
      </c>
      <c r="L158" s="934">
        <v>21.268224771520401</v>
      </c>
      <c r="M158" s="935">
        <v>0.89493211559889896</v>
      </c>
      <c r="N158" s="935">
        <v>1.7065304714456699</v>
      </c>
      <c r="O158" s="935">
        <v>2.2101562369041599</v>
      </c>
      <c r="P158" s="935">
        <v>0.42753841959785499</v>
      </c>
      <c r="Q158" s="935">
        <v>0.300726176496796</v>
      </c>
      <c r="R158" s="935">
        <v>9.0580173643613301E-2</v>
      </c>
      <c r="S158" s="935">
        <v>6.4855404328827104</v>
      </c>
      <c r="T158" s="935">
        <v>13.9855788105739</v>
      </c>
      <c r="U158" s="935">
        <v>23.188524452765002</v>
      </c>
      <c r="V158" s="935">
        <v>4.7101690294678901E-3</v>
      </c>
      <c r="W158" s="935">
        <v>2.6087090009360599E-2</v>
      </c>
      <c r="X158" s="935">
        <v>3.6232069457445303E-2</v>
      </c>
      <c r="Y158" s="935">
        <v>0</v>
      </c>
      <c r="Z158" s="935">
        <v>0</v>
      </c>
      <c r="AA158" s="935">
        <v>0.10724692559403801</v>
      </c>
      <c r="AB158" s="912"/>
    </row>
    <row r="159" spans="1:28">
      <c r="A159" s="929" t="s">
        <v>3942</v>
      </c>
      <c r="B159" s="930">
        <v>0</v>
      </c>
      <c r="C159" s="931">
        <v>32.506</v>
      </c>
      <c r="D159" s="931">
        <v>6</v>
      </c>
      <c r="E159" s="931">
        <v>0</v>
      </c>
      <c r="F159" s="932">
        <v>0</v>
      </c>
      <c r="G159" s="933">
        <v>0</v>
      </c>
      <c r="H159" s="933">
        <v>0</v>
      </c>
      <c r="I159" s="933">
        <v>0</v>
      </c>
      <c r="J159" s="933">
        <v>0</v>
      </c>
      <c r="K159" s="933">
        <v>26</v>
      </c>
      <c r="L159" s="934">
        <v>2.9957537510884698E-2</v>
      </c>
      <c r="M159" s="935">
        <v>3.0278674972716499E-4</v>
      </c>
      <c r="N159" s="935">
        <v>2.8351850201725499E-3</v>
      </c>
      <c r="O159" s="935">
        <v>1.2386730670656801E-3</v>
      </c>
      <c r="P159" s="935">
        <v>4.4500476853840998E-4</v>
      </c>
      <c r="Q159" s="935">
        <v>7.34028484187068E-4</v>
      </c>
      <c r="R159" s="935">
        <v>1.4680569683741401E-4</v>
      </c>
      <c r="S159" s="935">
        <v>4.0830334432905603E-3</v>
      </c>
      <c r="T159" s="935">
        <v>8.1201901063194405E-3</v>
      </c>
      <c r="U159" s="935">
        <v>2.9177632246435901E-2</v>
      </c>
      <c r="V159" s="935">
        <v>2.2938390130845901E-6</v>
      </c>
      <c r="W159" s="935">
        <v>2.2938390130845901E-6</v>
      </c>
      <c r="X159" s="935">
        <v>0</v>
      </c>
      <c r="Y159" s="935">
        <v>0</v>
      </c>
      <c r="Z159" s="935">
        <v>4.5876780261691703E-5</v>
      </c>
      <c r="AA159" s="935">
        <v>6.9273938195154499E-5</v>
      </c>
      <c r="AB159" s="912"/>
    </row>
    <row r="160" spans="1:28">
      <c r="A160" s="929" t="s">
        <v>3943</v>
      </c>
      <c r="B160" s="930">
        <v>0</v>
      </c>
      <c r="C160" s="931">
        <v>7.2999999999999995E-2</v>
      </c>
      <c r="D160" s="931">
        <v>0</v>
      </c>
      <c r="E160" s="931">
        <v>0</v>
      </c>
      <c r="F160" s="932">
        <v>0</v>
      </c>
      <c r="G160" s="933">
        <v>0</v>
      </c>
      <c r="H160" s="933">
        <v>0</v>
      </c>
      <c r="I160" s="933">
        <v>0</v>
      </c>
      <c r="J160" s="933">
        <v>0</v>
      </c>
      <c r="K160" s="933">
        <v>285</v>
      </c>
      <c r="L160" s="934">
        <v>0.30977413625933098</v>
      </c>
      <c r="M160" s="935">
        <v>1.31251703837152E-2</v>
      </c>
      <c r="N160" s="935">
        <v>2.53954446121692E-2</v>
      </c>
      <c r="O160" s="935">
        <v>3.1681445753795202E-2</v>
      </c>
      <c r="P160" s="935">
        <v>5.1796649406998501E-3</v>
      </c>
      <c r="Q160" s="935">
        <v>4.0230407306406602E-3</v>
      </c>
      <c r="R160" s="935">
        <v>8.5489615526114005E-4</v>
      </c>
      <c r="S160" s="935">
        <v>8.8004015982764403E-2</v>
      </c>
      <c r="T160" s="935">
        <v>0.202157796714693</v>
      </c>
      <c r="U160" s="935">
        <v>0.34145558201312598</v>
      </c>
      <c r="V160" s="935">
        <v>6.0345610959609902E-5</v>
      </c>
      <c r="W160" s="935">
        <v>1.2069122191921999E-4</v>
      </c>
      <c r="X160" s="935">
        <v>0</v>
      </c>
      <c r="Y160" s="935">
        <v>0</v>
      </c>
      <c r="Z160" s="935">
        <v>0</v>
      </c>
      <c r="AA160" s="935">
        <v>1.8103683287883001E-3</v>
      </c>
      <c r="AB160" s="912"/>
    </row>
    <row r="161" spans="1:28">
      <c r="A161" s="929" t="s">
        <v>4211</v>
      </c>
      <c r="B161" s="930">
        <v>0</v>
      </c>
      <c r="C161" s="931">
        <v>0</v>
      </c>
      <c r="D161" s="931">
        <v>0</v>
      </c>
      <c r="E161" s="931">
        <v>0</v>
      </c>
      <c r="F161" s="932">
        <v>0</v>
      </c>
      <c r="G161" s="933">
        <v>0</v>
      </c>
      <c r="H161" s="933">
        <v>0</v>
      </c>
      <c r="I161" s="933">
        <v>0</v>
      </c>
      <c r="J161" s="933">
        <v>0</v>
      </c>
      <c r="K161" s="933">
        <v>271</v>
      </c>
      <c r="L161" s="934">
        <v>0.29551351556413902</v>
      </c>
      <c r="M161" s="935">
        <v>1.09502581010013E-2</v>
      </c>
      <c r="N161" s="935">
        <v>2.4243584529290998E-2</v>
      </c>
      <c r="O161" s="935">
        <v>2.6777923740439798E-2</v>
      </c>
      <c r="P161" s="935">
        <v>6.2163037254592303E-3</v>
      </c>
      <c r="Q161" s="935">
        <v>4.2079594449262502E-3</v>
      </c>
      <c r="R161" s="935">
        <v>1.0041721402664901E-3</v>
      </c>
      <c r="S161" s="935">
        <v>8.7028252156429203E-2</v>
      </c>
      <c r="T161" s="935">
        <v>0.16592749174879601</v>
      </c>
      <c r="U161" s="935">
        <v>0.31703148999842101</v>
      </c>
      <c r="V161" s="935">
        <v>6.2163037254592295E-5</v>
      </c>
      <c r="W161" s="935">
        <v>9.5635441930142005E-5</v>
      </c>
      <c r="X161" s="935">
        <v>0</v>
      </c>
      <c r="Y161" s="935">
        <v>0</v>
      </c>
      <c r="Z161" s="935">
        <v>4.7817720965071003E-4</v>
      </c>
      <c r="AA161" s="935">
        <v>1.2862966939604099E-3</v>
      </c>
      <c r="AB161" s="912"/>
    </row>
    <row r="162" spans="1:28">
      <c r="A162" s="929" t="s">
        <v>3944</v>
      </c>
      <c r="B162" s="930">
        <v>4300</v>
      </c>
      <c r="C162" s="931">
        <v>32564.696</v>
      </c>
      <c r="D162" s="931">
        <v>0</v>
      </c>
      <c r="E162" s="931">
        <v>26.31</v>
      </c>
      <c r="F162" s="932">
        <v>37087</v>
      </c>
      <c r="G162" s="933">
        <v>0</v>
      </c>
      <c r="H162" s="933">
        <v>0</v>
      </c>
      <c r="I162" s="933">
        <v>0</v>
      </c>
      <c r="J162" s="933">
        <v>0</v>
      </c>
      <c r="K162" s="933">
        <v>0</v>
      </c>
      <c r="L162" s="934">
        <v>0</v>
      </c>
      <c r="M162" s="935">
        <v>0</v>
      </c>
      <c r="N162" s="935">
        <v>0</v>
      </c>
      <c r="O162" s="935">
        <v>0</v>
      </c>
      <c r="P162" s="935">
        <v>0</v>
      </c>
      <c r="Q162" s="935">
        <v>0</v>
      </c>
      <c r="R162" s="935">
        <v>0</v>
      </c>
      <c r="S162" s="935">
        <v>0</v>
      </c>
      <c r="T162" s="935">
        <v>0</v>
      </c>
      <c r="U162" s="935">
        <v>0</v>
      </c>
      <c r="V162" s="935">
        <v>0</v>
      </c>
      <c r="W162" s="935">
        <v>0</v>
      </c>
      <c r="X162" s="935">
        <v>0</v>
      </c>
      <c r="Y162" s="935">
        <v>0</v>
      </c>
      <c r="Z162" s="935">
        <v>0</v>
      </c>
      <c r="AA162" s="935">
        <v>0</v>
      </c>
      <c r="AB162" s="912"/>
    </row>
    <row r="163" spans="1:28">
      <c r="A163" s="929" t="s">
        <v>3945</v>
      </c>
      <c r="B163" s="930">
        <v>0</v>
      </c>
      <c r="C163" s="931">
        <v>47.609299999999998</v>
      </c>
      <c r="D163" s="931">
        <v>3</v>
      </c>
      <c r="E163" s="931">
        <v>0.21199999999999999</v>
      </c>
      <c r="F163" s="932">
        <v>0</v>
      </c>
      <c r="G163" s="933">
        <v>0</v>
      </c>
      <c r="H163" s="933">
        <v>0</v>
      </c>
      <c r="I163" s="933">
        <v>0</v>
      </c>
      <c r="J163" s="933">
        <v>0</v>
      </c>
      <c r="K163" s="933">
        <v>44</v>
      </c>
      <c r="L163" s="934">
        <v>5.2017210850564301E-3</v>
      </c>
      <c r="M163" s="935">
        <v>5.3569963413267697E-4</v>
      </c>
      <c r="N163" s="935">
        <v>7.7637628135170592E-6</v>
      </c>
      <c r="O163" s="935">
        <v>1.8633030752441E-3</v>
      </c>
      <c r="P163" s="935">
        <v>7.2979370447060399E-4</v>
      </c>
      <c r="Q163" s="935">
        <v>2.32912884405512E-5</v>
      </c>
      <c r="R163" s="935">
        <v>1.24220205016273E-4</v>
      </c>
      <c r="S163" s="935">
        <v>4.3477071755695599E-3</v>
      </c>
      <c r="T163" s="935">
        <v>1.03258045419777E-2</v>
      </c>
      <c r="U163" s="935">
        <v>2.89588352944187E-2</v>
      </c>
      <c r="V163" s="935">
        <v>1.39747730643307E-5</v>
      </c>
      <c r="W163" s="935">
        <v>9.3165153762204805E-6</v>
      </c>
      <c r="X163" s="935">
        <v>0</v>
      </c>
      <c r="Y163" s="935">
        <v>0</v>
      </c>
      <c r="Z163" s="935">
        <v>0</v>
      </c>
      <c r="AA163" s="935">
        <v>4.7358953162454099E-5</v>
      </c>
      <c r="AB163" s="912"/>
    </row>
    <row r="164" spans="1:28">
      <c r="A164" s="929" t="s">
        <v>3946</v>
      </c>
      <c r="B164" s="930">
        <v>0</v>
      </c>
      <c r="C164" s="931">
        <v>0</v>
      </c>
      <c r="D164" s="931">
        <v>0</v>
      </c>
      <c r="E164" s="931">
        <v>0</v>
      </c>
      <c r="F164" s="932">
        <v>0</v>
      </c>
      <c r="G164" s="933">
        <v>0</v>
      </c>
      <c r="H164" s="933">
        <v>0</v>
      </c>
      <c r="I164" s="933">
        <v>0</v>
      </c>
      <c r="J164" s="933">
        <v>0</v>
      </c>
      <c r="K164" s="933">
        <v>0</v>
      </c>
      <c r="L164" s="934">
        <v>0</v>
      </c>
      <c r="M164" s="935">
        <v>0</v>
      </c>
      <c r="N164" s="935">
        <v>0</v>
      </c>
      <c r="O164" s="935">
        <v>0</v>
      </c>
      <c r="P164" s="935">
        <v>0</v>
      </c>
      <c r="Q164" s="935">
        <v>0</v>
      </c>
      <c r="R164" s="935">
        <v>0</v>
      </c>
      <c r="S164" s="935">
        <v>0</v>
      </c>
      <c r="T164" s="935">
        <v>0</v>
      </c>
      <c r="U164" s="935">
        <v>0</v>
      </c>
      <c r="V164" s="935">
        <v>0</v>
      </c>
      <c r="W164" s="935">
        <v>0</v>
      </c>
      <c r="X164" s="935">
        <v>0</v>
      </c>
      <c r="Y164" s="935">
        <v>0</v>
      </c>
      <c r="Z164" s="935">
        <v>0</v>
      </c>
      <c r="AA164" s="935">
        <v>0</v>
      </c>
      <c r="AB164" s="912"/>
    </row>
    <row r="165" spans="1:28">
      <c r="A165" s="929" t="s">
        <v>3947</v>
      </c>
      <c r="B165" s="930">
        <v>0</v>
      </c>
      <c r="C165" s="931">
        <v>26.292390000000001</v>
      </c>
      <c r="D165" s="931">
        <v>0</v>
      </c>
      <c r="E165" s="931">
        <v>0.60399999999999998</v>
      </c>
      <c r="F165" s="932">
        <v>0</v>
      </c>
      <c r="G165" s="933">
        <v>0</v>
      </c>
      <c r="H165" s="933">
        <v>0</v>
      </c>
      <c r="I165" s="933">
        <v>0</v>
      </c>
      <c r="J165" s="933">
        <v>0</v>
      </c>
      <c r="K165" s="933">
        <v>26</v>
      </c>
      <c r="L165" s="934">
        <v>1.2294977110133399E-2</v>
      </c>
      <c r="M165" s="935">
        <v>6.7897634787303796E-4</v>
      </c>
      <c r="N165" s="935">
        <v>7.7072990839642096E-4</v>
      </c>
      <c r="O165" s="935">
        <v>6.8815170392537602E-3</v>
      </c>
      <c r="P165" s="935">
        <v>5.4134600708796298E-4</v>
      </c>
      <c r="Q165" s="935">
        <v>2.3855925736079701E-4</v>
      </c>
      <c r="R165" s="935">
        <v>2.2479622328228999E-4</v>
      </c>
      <c r="S165" s="935">
        <v>7.5237919629174499E-3</v>
      </c>
      <c r="T165" s="935">
        <v>1.46346929034797E-2</v>
      </c>
      <c r="U165" s="935">
        <v>1.9360001270433899E-2</v>
      </c>
      <c r="V165" s="935">
        <v>3.2113746183184199E-6</v>
      </c>
      <c r="W165" s="935">
        <v>2.7067300354398101E-5</v>
      </c>
      <c r="X165" s="935">
        <v>3.2113746183184201E-4</v>
      </c>
      <c r="Y165" s="935">
        <v>1.83507121046767E-4</v>
      </c>
      <c r="Z165" s="935">
        <v>9.17535605233835E-5</v>
      </c>
      <c r="AA165" s="935">
        <v>1.3350143056152299E-4</v>
      </c>
      <c r="AB165" s="912"/>
    </row>
    <row r="166" spans="1:28">
      <c r="A166" s="929" t="s">
        <v>3948</v>
      </c>
      <c r="B166" s="930">
        <v>0</v>
      </c>
      <c r="C166" s="931">
        <v>0</v>
      </c>
      <c r="D166" s="931">
        <v>0</v>
      </c>
      <c r="E166" s="931">
        <v>0</v>
      </c>
      <c r="F166" s="932">
        <v>0</v>
      </c>
      <c r="G166" s="933">
        <v>0</v>
      </c>
      <c r="H166" s="933">
        <v>0</v>
      </c>
      <c r="I166" s="933">
        <v>0</v>
      </c>
      <c r="J166" s="933">
        <v>0</v>
      </c>
      <c r="K166" s="933">
        <v>0</v>
      </c>
      <c r="L166" s="934">
        <v>0</v>
      </c>
      <c r="M166" s="935">
        <v>0</v>
      </c>
      <c r="N166" s="935">
        <v>0</v>
      </c>
      <c r="O166" s="935">
        <v>0</v>
      </c>
      <c r="P166" s="935">
        <v>0</v>
      </c>
      <c r="Q166" s="935">
        <v>0</v>
      </c>
      <c r="R166" s="935">
        <v>0</v>
      </c>
      <c r="S166" s="935">
        <v>0</v>
      </c>
      <c r="T166" s="935">
        <v>0</v>
      </c>
      <c r="U166" s="935">
        <v>0</v>
      </c>
      <c r="V166" s="935">
        <v>0</v>
      </c>
      <c r="W166" s="935">
        <v>0</v>
      </c>
      <c r="X166" s="935">
        <v>0</v>
      </c>
      <c r="Y166" s="935">
        <v>0</v>
      </c>
      <c r="Z166" s="935">
        <v>0</v>
      </c>
      <c r="AA166" s="935">
        <v>0</v>
      </c>
      <c r="AB166" s="912"/>
    </row>
    <row r="167" spans="1:28">
      <c r="A167" s="929" t="s">
        <v>3949</v>
      </c>
      <c r="B167" s="930">
        <v>0</v>
      </c>
      <c r="C167" s="931">
        <v>6.9371999999999998</v>
      </c>
      <c r="D167" s="931">
        <v>0</v>
      </c>
      <c r="E167" s="931">
        <v>2.38</v>
      </c>
      <c r="F167" s="932">
        <v>0</v>
      </c>
      <c r="G167" s="933">
        <v>0</v>
      </c>
      <c r="H167" s="933">
        <v>0</v>
      </c>
      <c r="I167" s="933">
        <v>0</v>
      </c>
      <c r="J167" s="933">
        <v>0</v>
      </c>
      <c r="K167" s="933">
        <v>5</v>
      </c>
      <c r="L167" s="934">
        <v>1.1923551639168499E-3</v>
      </c>
      <c r="M167" s="935">
        <v>8.2489979893618808E-6</v>
      </c>
      <c r="N167" s="935">
        <v>1.19985425299809E-4</v>
      </c>
      <c r="O167" s="935">
        <v>4.9493987936171302E-4</v>
      </c>
      <c r="P167" s="935">
        <v>5.9992712649904596E-6</v>
      </c>
      <c r="Q167" s="935">
        <v>2.47469939680856E-5</v>
      </c>
      <c r="R167" s="935">
        <v>1.0498724713733299E-5</v>
      </c>
      <c r="S167" s="935">
        <v>9.7488158056094999E-5</v>
      </c>
      <c r="T167" s="935">
        <v>8.2489979893618804E-5</v>
      </c>
      <c r="U167" s="935">
        <v>9.4488522423599698E-4</v>
      </c>
      <c r="V167" s="935">
        <v>2.2497267243714199E-7</v>
      </c>
      <c r="W167" s="935">
        <v>1.4998178162476099E-7</v>
      </c>
      <c r="X167" s="935">
        <v>3.2246083049323701E-4</v>
      </c>
      <c r="Y167" s="935">
        <v>1.5748087070599999E-4</v>
      </c>
      <c r="Z167" s="935">
        <v>2.24972672437142E-5</v>
      </c>
      <c r="AA167" s="935">
        <v>1.5748087070599899E-6</v>
      </c>
      <c r="AB167" s="912"/>
    </row>
    <row r="168" spans="1:28">
      <c r="A168" s="924"/>
      <c r="B168" s="925"/>
      <c r="C168" s="926"/>
      <c r="D168" s="926"/>
      <c r="E168" s="926"/>
      <c r="F168" s="925"/>
      <c r="G168" s="926"/>
      <c r="H168" s="926"/>
      <c r="I168" s="926"/>
      <c r="J168" s="926"/>
      <c r="K168" s="926"/>
      <c r="L168" s="927"/>
      <c r="M168" s="928"/>
      <c r="N168" s="928"/>
      <c r="O168" s="928"/>
      <c r="P168" s="928"/>
      <c r="Q168" s="928"/>
      <c r="R168" s="928"/>
      <c r="S168" s="928"/>
      <c r="T168" s="928"/>
      <c r="U168" s="928"/>
      <c r="V168" s="928"/>
      <c r="W168" s="928"/>
      <c r="X168" s="928"/>
      <c r="Y168" s="928"/>
      <c r="Z168" s="928"/>
      <c r="AA168" s="928"/>
      <c r="AB168" s="912"/>
    </row>
    <row r="169" spans="1:28">
      <c r="A169" s="917" t="s">
        <v>3950</v>
      </c>
      <c r="B169" s="918">
        <v>82622</v>
      </c>
      <c r="C169" s="919">
        <v>162564</v>
      </c>
      <c r="D169" s="919">
        <v>40776</v>
      </c>
      <c r="E169" s="919">
        <v>740</v>
      </c>
      <c r="F169" s="920">
        <v>0</v>
      </c>
      <c r="G169" s="921">
        <v>0</v>
      </c>
      <c r="H169" s="921">
        <v>26986</v>
      </c>
      <c r="I169" s="921">
        <v>0</v>
      </c>
      <c r="J169" s="921">
        <v>10279</v>
      </c>
      <c r="K169" s="921">
        <v>166545</v>
      </c>
      <c r="L169" s="922">
        <v>256.56418517710102</v>
      </c>
      <c r="M169" s="923">
        <v>9.5275485654242598E-3</v>
      </c>
      <c r="N169" s="923">
        <v>28.487759078762199</v>
      </c>
      <c r="O169" s="923">
        <v>0.26698521620756099</v>
      </c>
      <c r="P169" s="923">
        <v>2.85826456962728E-2</v>
      </c>
      <c r="Q169" s="923">
        <v>0</v>
      </c>
      <c r="R169" s="923">
        <v>1.6315724001761001E-2</v>
      </c>
      <c r="S169" s="923">
        <v>4.7637742827121299E-2</v>
      </c>
      <c r="T169" s="923">
        <v>0.31521935717808403</v>
      </c>
      <c r="U169" s="923">
        <v>0.76434950695694903</v>
      </c>
      <c r="V169" s="923">
        <v>4.7637742827121298E-4</v>
      </c>
      <c r="W169" s="923">
        <v>0</v>
      </c>
      <c r="X169" s="923">
        <v>18.556661793729202</v>
      </c>
      <c r="Y169" s="923">
        <v>17.3654747232174</v>
      </c>
      <c r="Z169" s="923">
        <v>0</v>
      </c>
      <c r="AA169" s="923">
        <v>5.1626023074256002E-3</v>
      </c>
      <c r="AB169" s="912"/>
    </row>
    <row r="170" spans="1:28">
      <c r="A170" s="929" t="s">
        <v>3951</v>
      </c>
      <c r="B170" s="930">
        <v>9300</v>
      </c>
      <c r="C170" s="931">
        <v>124126.058</v>
      </c>
      <c r="D170" s="931">
        <v>19854</v>
      </c>
      <c r="E170" s="931">
        <v>0</v>
      </c>
      <c r="F170" s="932">
        <v>0</v>
      </c>
      <c r="G170" s="933">
        <v>0</v>
      </c>
      <c r="H170" s="933">
        <v>23227.1438476326</v>
      </c>
      <c r="I170" s="933">
        <v>0</v>
      </c>
      <c r="J170" s="933">
        <v>0</v>
      </c>
      <c r="K170" s="933">
        <v>90000</v>
      </c>
      <c r="L170" s="934">
        <v>142.923815430655</v>
      </c>
      <c r="M170" s="935">
        <v>0</v>
      </c>
      <c r="N170" s="935">
        <v>15.880423936739399</v>
      </c>
      <c r="O170" s="935">
        <v>0</v>
      </c>
      <c r="P170" s="935">
        <v>0</v>
      </c>
      <c r="Q170" s="935">
        <v>0</v>
      </c>
      <c r="R170" s="935">
        <v>0</v>
      </c>
      <c r="S170" s="935">
        <v>0</v>
      </c>
      <c r="T170" s="935">
        <v>0</v>
      </c>
      <c r="U170" s="935">
        <v>0</v>
      </c>
      <c r="V170" s="935">
        <v>0</v>
      </c>
      <c r="W170" s="935">
        <v>0</v>
      </c>
      <c r="X170" s="935">
        <v>0</v>
      </c>
      <c r="Y170" s="935">
        <v>0</v>
      </c>
      <c r="Z170" s="935">
        <v>0</v>
      </c>
      <c r="AA170" s="935">
        <v>1.58804239367395E-3</v>
      </c>
      <c r="AB170" s="912"/>
    </row>
    <row r="171" spans="1:28">
      <c r="A171" s="929" t="s">
        <v>3952</v>
      </c>
      <c r="B171" s="930">
        <v>8800</v>
      </c>
      <c r="C171" s="931">
        <v>5.7530200000000002</v>
      </c>
      <c r="D171" s="931">
        <v>500</v>
      </c>
      <c r="E171" s="931">
        <v>0</v>
      </c>
      <c r="F171" s="932">
        <v>0</v>
      </c>
      <c r="G171" s="933">
        <v>0</v>
      </c>
      <c r="H171" s="933">
        <v>133.72607349472699</v>
      </c>
      <c r="I171" s="933">
        <v>0</v>
      </c>
      <c r="J171" s="933">
        <v>0</v>
      </c>
      <c r="K171" s="933">
        <v>8306</v>
      </c>
      <c r="L171" s="934">
        <v>13.1756242550537</v>
      </c>
      <c r="M171" s="935">
        <v>0</v>
      </c>
      <c r="N171" s="935">
        <v>1.4641210935259901</v>
      </c>
      <c r="O171" s="935">
        <v>0</v>
      </c>
      <c r="P171" s="935">
        <v>0</v>
      </c>
      <c r="Q171" s="935">
        <v>0</v>
      </c>
      <c r="R171" s="935">
        <v>1.4655866802062E-3</v>
      </c>
      <c r="S171" s="935">
        <v>0</v>
      </c>
      <c r="T171" s="935">
        <v>2.9311733604124E-2</v>
      </c>
      <c r="U171" s="935">
        <v>0</v>
      </c>
      <c r="V171" s="935">
        <v>0</v>
      </c>
      <c r="W171" s="935">
        <v>0</v>
      </c>
      <c r="X171" s="935">
        <v>0</v>
      </c>
      <c r="Y171" s="935">
        <v>0</v>
      </c>
      <c r="Z171" s="935">
        <v>0</v>
      </c>
      <c r="AA171" s="935">
        <v>5.8623467208247901E-4</v>
      </c>
      <c r="AB171" s="912"/>
    </row>
    <row r="172" spans="1:28">
      <c r="A172" s="929" t="s">
        <v>3953</v>
      </c>
      <c r="B172" s="930">
        <v>4400</v>
      </c>
      <c r="C172" s="931">
        <v>9743.5233000000007</v>
      </c>
      <c r="D172" s="931">
        <v>10000</v>
      </c>
      <c r="E172" s="931">
        <v>0</v>
      </c>
      <c r="F172" s="932">
        <v>0</v>
      </c>
      <c r="G172" s="933">
        <v>0</v>
      </c>
      <c r="H172" s="933">
        <v>66.712446181419807</v>
      </c>
      <c r="I172" s="933">
        <v>0</v>
      </c>
      <c r="J172" s="933">
        <v>0</v>
      </c>
      <c r="K172" s="933">
        <v>4076.8108538185802</v>
      </c>
      <c r="L172" s="934">
        <v>6.4741484668539799</v>
      </c>
      <c r="M172" s="935">
        <v>0</v>
      </c>
      <c r="N172" s="935">
        <v>0.71934982965044303</v>
      </c>
      <c r="O172" s="935">
        <v>0</v>
      </c>
      <c r="P172" s="935">
        <v>0</v>
      </c>
      <c r="Q172" s="935">
        <v>0</v>
      </c>
      <c r="R172" s="935">
        <v>0</v>
      </c>
      <c r="S172" s="935">
        <v>0</v>
      </c>
      <c r="T172" s="935">
        <v>0</v>
      </c>
      <c r="U172" s="935">
        <v>0</v>
      </c>
      <c r="V172" s="935">
        <v>0</v>
      </c>
      <c r="W172" s="935">
        <v>0</v>
      </c>
      <c r="X172" s="935">
        <v>0</v>
      </c>
      <c r="Y172" s="935">
        <v>0</v>
      </c>
      <c r="Z172" s="935">
        <v>0</v>
      </c>
      <c r="AA172" s="935">
        <v>0</v>
      </c>
      <c r="AB172" s="912"/>
    </row>
    <row r="173" spans="1:28">
      <c r="A173" s="929" t="s">
        <v>4296</v>
      </c>
      <c r="B173" s="930">
        <v>0</v>
      </c>
      <c r="C173" s="931">
        <v>0</v>
      </c>
      <c r="D173" s="931">
        <v>0</v>
      </c>
      <c r="E173" s="931">
        <v>0</v>
      </c>
      <c r="F173" s="932">
        <v>0</v>
      </c>
      <c r="G173" s="933">
        <v>0</v>
      </c>
      <c r="H173" s="933">
        <v>0</v>
      </c>
      <c r="I173" s="933">
        <v>0</v>
      </c>
      <c r="J173" s="933">
        <v>0</v>
      </c>
      <c r="K173" s="933">
        <v>0</v>
      </c>
      <c r="L173" s="934">
        <v>0</v>
      </c>
      <c r="M173" s="935">
        <v>0</v>
      </c>
      <c r="N173" s="935">
        <v>0</v>
      </c>
      <c r="O173" s="935">
        <v>0</v>
      </c>
      <c r="P173" s="935">
        <v>0</v>
      </c>
      <c r="Q173" s="935">
        <v>0</v>
      </c>
      <c r="R173" s="935">
        <v>0</v>
      </c>
      <c r="S173" s="935">
        <v>0</v>
      </c>
      <c r="T173" s="935">
        <v>0</v>
      </c>
      <c r="U173" s="935">
        <v>0</v>
      </c>
      <c r="V173" s="935">
        <v>0</v>
      </c>
      <c r="W173" s="935">
        <v>0</v>
      </c>
      <c r="X173" s="935">
        <v>0</v>
      </c>
      <c r="Y173" s="935">
        <v>0</v>
      </c>
      <c r="Z173" s="935">
        <v>0</v>
      </c>
      <c r="AA173" s="935">
        <v>0</v>
      </c>
      <c r="AB173" s="912"/>
    </row>
    <row r="174" spans="1:28">
      <c r="A174" s="929" t="s">
        <v>3954</v>
      </c>
      <c r="B174" s="930">
        <v>0</v>
      </c>
      <c r="C174" s="931">
        <v>7.0000000000000007E-2</v>
      </c>
      <c r="D174" s="931">
        <v>0</v>
      </c>
      <c r="E174" s="931">
        <v>0</v>
      </c>
      <c r="F174" s="932">
        <v>0</v>
      </c>
      <c r="G174" s="933">
        <v>0</v>
      </c>
      <c r="H174" s="933">
        <v>1.12702907515915E-3</v>
      </c>
      <c r="I174" s="933">
        <v>0</v>
      </c>
      <c r="J174" s="933">
        <v>0</v>
      </c>
      <c r="K174" s="933">
        <v>0</v>
      </c>
      <c r="L174" s="934">
        <v>0</v>
      </c>
      <c r="M174" s="935">
        <v>0</v>
      </c>
      <c r="N174" s="935">
        <v>0</v>
      </c>
      <c r="O174" s="935">
        <v>0</v>
      </c>
      <c r="P174" s="935">
        <v>0</v>
      </c>
      <c r="Q174" s="935">
        <v>0</v>
      </c>
      <c r="R174" s="935">
        <v>0</v>
      </c>
      <c r="S174" s="935">
        <v>0</v>
      </c>
      <c r="T174" s="935">
        <v>0</v>
      </c>
      <c r="U174" s="935">
        <v>0</v>
      </c>
      <c r="V174" s="935">
        <v>0</v>
      </c>
      <c r="W174" s="935">
        <v>0</v>
      </c>
      <c r="X174" s="935">
        <v>0</v>
      </c>
      <c r="Y174" s="935">
        <v>0</v>
      </c>
      <c r="Z174" s="935">
        <v>0</v>
      </c>
      <c r="AA174" s="935">
        <v>0</v>
      </c>
      <c r="AB174" s="912"/>
    </row>
    <row r="175" spans="1:28">
      <c r="A175" s="929" t="s">
        <v>4273</v>
      </c>
      <c r="B175" s="930">
        <v>0</v>
      </c>
      <c r="C175" s="931">
        <v>0</v>
      </c>
      <c r="D175" s="931">
        <v>0</v>
      </c>
      <c r="E175" s="931">
        <v>0</v>
      </c>
      <c r="F175" s="932">
        <v>0</v>
      </c>
      <c r="G175" s="933">
        <v>0</v>
      </c>
      <c r="H175" s="933">
        <v>0</v>
      </c>
      <c r="I175" s="933">
        <v>0</v>
      </c>
      <c r="J175" s="933">
        <v>0</v>
      </c>
      <c r="K175" s="933">
        <v>0</v>
      </c>
      <c r="L175" s="934">
        <v>0</v>
      </c>
      <c r="M175" s="935">
        <v>0</v>
      </c>
      <c r="N175" s="935">
        <v>0</v>
      </c>
      <c r="O175" s="935">
        <v>0</v>
      </c>
      <c r="P175" s="935">
        <v>0</v>
      </c>
      <c r="Q175" s="935">
        <v>0</v>
      </c>
      <c r="R175" s="935">
        <v>0</v>
      </c>
      <c r="S175" s="935">
        <v>0</v>
      </c>
      <c r="T175" s="935">
        <v>0</v>
      </c>
      <c r="U175" s="935">
        <v>0</v>
      </c>
      <c r="V175" s="935">
        <v>0</v>
      </c>
      <c r="W175" s="935">
        <v>0</v>
      </c>
      <c r="X175" s="935">
        <v>0</v>
      </c>
      <c r="Y175" s="935">
        <v>0</v>
      </c>
      <c r="Z175" s="935">
        <v>0</v>
      </c>
      <c r="AA175" s="935">
        <v>0</v>
      </c>
      <c r="AB175" s="912"/>
    </row>
    <row r="176" spans="1:28">
      <c r="A176" s="929" t="s">
        <v>3955</v>
      </c>
      <c r="B176" s="930">
        <v>0</v>
      </c>
      <c r="C176" s="931">
        <v>19598.614000000001</v>
      </c>
      <c r="D176" s="931">
        <v>6333</v>
      </c>
      <c r="E176" s="931">
        <v>0</v>
      </c>
      <c r="F176" s="932">
        <v>0</v>
      </c>
      <c r="G176" s="933">
        <v>0</v>
      </c>
      <c r="H176" s="933">
        <v>1534.2273499431401</v>
      </c>
      <c r="I176" s="933">
        <v>0</v>
      </c>
      <c r="J176" s="933">
        <v>134.640488</v>
      </c>
      <c r="K176" s="933">
        <v>11610</v>
      </c>
      <c r="L176" s="934">
        <v>18.396200696797699</v>
      </c>
      <c r="M176" s="935">
        <v>0</v>
      </c>
      <c r="N176" s="935">
        <v>2.0444775384637102</v>
      </c>
      <c r="O176" s="935">
        <v>0</v>
      </c>
      <c r="P176" s="935">
        <v>0</v>
      </c>
      <c r="Q176" s="935">
        <v>0</v>
      </c>
      <c r="R176" s="935">
        <v>2.0485746878393901E-3</v>
      </c>
      <c r="S176" s="935">
        <v>0</v>
      </c>
      <c r="T176" s="935">
        <v>0</v>
      </c>
      <c r="U176" s="935">
        <v>0</v>
      </c>
      <c r="V176" s="935">
        <v>0</v>
      </c>
      <c r="W176" s="935">
        <v>0</v>
      </c>
      <c r="X176" s="935">
        <v>0</v>
      </c>
      <c r="Y176" s="935">
        <v>0</v>
      </c>
      <c r="Z176" s="935">
        <v>0</v>
      </c>
      <c r="AA176" s="935">
        <v>0</v>
      </c>
      <c r="AB176" s="912"/>
    </row>
    <row r="177" spans="1:28">
      <c r="A177" s="929" t="s">
        <v>3956</v>
      </c>
      <c r="B177" s="930">
        <v>0</v>
      </c>
      <c r="C177" s="931">
        <v>89.427499999999995</v>
      </c>
      <c r="D177" s="931">
        <v>38</v>
      </c>
      <c r="E177" s="931">
        <v>0</v>
      </c>
      <c r="F177" s="932">
        <v>0</v>
      </c>
      <c r="G177" s="933">
        <v>0</v>
      </c>
      <c r="H177" s="933">
        <v>0.82800411089638704</v>
      </c>
      <c r="I177" s="933">
        <v>0</v>
      </c>
      <c r="J177" s="933">
        <v>0</v>
      </c>
      <c r="K177" s="933">
        <v>51</v>
      </c>
      <c r="L177" s="934">
        <v>8.0810183939421507E-2</v>
      </c>
      <c r="M177" s="935">
        <v>0</v>
      </c>
      <c r="N177" s="935">
        <v>8.9809090836907197E-3</v>
      </c>
      <c r="O177" s="935">
        <v>8.9989068974856895E-5</v>
      </c>
      <c r="P177" s="935">
        <v>0</v>
      </c>
      <c r="Q177" s="935">
        <v>0</v>
      </c>
      <c r="R177" s="935">
        <v>8.9989068974856898E-6</v>
      </c>
      <c r="S177" s="935">
        <v>0</v>
      </c>
      <c r="T177" s="935">
        <v>0</v>
      </c>
      <c r="U177" s="935">
        <v>8.9989068974856895E-5</v>
      </c>
      <c r="V177" s="935">
        <v>0</v>
      </c>
      <c r="W177" s="935">
        <v>0</v>
      </c>
      <c r="X177" s="935">
        <v>0</v>
      </c>
      <c r="Y177" s="935">
        <v>0</v>
      </c>
      <c r="Z177" s="935">
        <v>0</v>
      </c>
      <c r="AA177" s="935">
        <v>1.79978137949714E-6</v>
      </c>
      <c r="AB177" s="912"/>
    </row>
    <row r="178" spans="1:28">
      <c r="A178" s="929" t="s">
        <v>3957</v>
      </c>
      <c r="B178" s="930">
        <v>0</v>
      </c>
      <c r="C178" s="931">
        <v>53.76023</v>
      </c>
      <c r="D178" s="931">
        <v>8</v>
      </c>
      <c r="E178" s="931">
        <v>0</v>
      </c>
      <c r="F178" s="932">
        <v>0</v>
      </c>
      <c r="G178" s="933">
        <v>0</v>
      </c>
      <c r="H178" s="933">
        <v>0</v>
      </c>
      <c r="I178" s="933">
        <v>0</v>
      </c>
      <c r="J178" s="933">
        <v>0</v>
      </c>
      <c r="K178" s="933">
        <v>46</v>
      </c>
      <c r="L178" s="934">
        <v>7.3049950109001505E-2</v>
      </c>
      <c r="M178" s="935">
        <v>0</v>
      </c>
      <c r="N178" s="935">
        <v>8.1085444620991598E-3</v>
      </c>
      <c r="O178" s="935">
        <v>0</v>
      </c>
      <c r="P178" s="935">
        <v>0</v>
      </c>
      <c r="Q178" s="935">
        <v>0</v>
      </c>
      <c r="R178" s="935">
        <v>2.43499833696672E-5</v>
      </c>
      <c r="S178" s="935">
        <v>0</v>
      </c>
      <c r="T178" s="935">
        <v>8.1166611232223894E-5</v>
      </c>
      <c r="U178" s="935">
        <v>0</v>
      </c>
      <c r="V178" s="935">
        <v>0</v>
      </c>
      <c r="W178" s="935">
        <v>0</v>
      </c>
      <c r="X178" s="935">
        <v>4.0583305616111902E-4</v>
      </c>
      <c r="Y178" s="935">
        <v>1.6233322246444801E-4</v>
      </c>
      <c r="Z178" s="935">
        <v>0</v>
      </c>
      <c r="AA178" s="935">
        <v>8.1166611232223896E-7</v>
      </c>
      <c r="AB178" s="912"/>
    </row>
    <row r="179" spans="1:28">
      <c r="A179" s="929" t="s">
        <v>3958</v>
      </c>
      <c r="B179" s="930">
        <v>0</v>
      </c>
      <c r="C179" s="931">
        <v>0.51800000000000002</v>
      </c>
      <c r="D179" s="931">
        <v>0</v>
      </c>
      <c r="E179" s="931">
        <v>0</v>
      </c>
      <c r="F179" s="932">
        <v>0</v>
      </c>
      <c r="G179" s="933">
        <v>0</v>
      </c>
      <c r="H179" s="933">
        <v>0</v>
      </c>
      <c r="I179" s="933">
        <v>0</v>
      </c>
      <c r="J179" s="933">
        <v>0.51800000000000002</v>
      </c>
      <c r="K179" s="933">
        <v>0</v>
      </c>
      <c r="L179" s="934">
        <v>0</v>
      </c>
      <c r="M179" s="935">
        <v>0</v>
      </c>
      <c r="N179" s="935">
        <v>0</v>
      </c>
      <c r="O179" s="935">
        <v>0</v>
      </c>
      <c r="P179" s="935">
        <v>0</v>
      </c>
      <c r="Q179" s="935">
        <v>0</v>
      </c>
      <c r="R179" s="935">
        <v>0</v>
      </c>
      <c r="S179" s="935">
        <v>0</v>
      </c>
      <c r="T179" s="935">
        <v>0</v>
      </c>
      <c r="U179" s="935">
        <v>0</v>
      </c>
      <c r="V179" s="935">
        <v>0</v>
      </c>
      <c r="W179" s="935">
        <v>0</v>
      </c>
      <c r="X179" s="935">
        <v>0</v>
      </c>
      <c r="Y179" s="935">
        <v>0</v>
      </c>
      <c r="Z179" s="935">
        <v>0</v>
      </c>
      <c r="AA179" s="935">
        <v>0</v>
      </c>
      <c r="AB179" s="912"/>
    </row>
    <row r="180" spans="1:28">
      <c r="A180" s="929" t="s">
        <v>3959</v>
      </c>
      <c r="B180" s="930">
        <v>14195</v>
      </c>
      <c r="C180" s="931">
        <v>0.87</v>
      </c>
      <c r="D180" s="931">
        <v>3168</v>
      </c>
      <c r="E180" s="931">
        <v>540</v>
      </c>
      <c r="F180" s="932">
        <v>0</v>
      </c>
      <c r="G180" s="933">
        <v>0</v>
      </c>
      <c r="H180" s="933">
        <v>1976.06345939117</v>
      </c>
      <c r="I180" s="933">
        <v>0</v>
      </c>
      <c r="J180" s="933">
        <v>0</v>
      </c>
      <c r="K180" s="933">
        <v>8800</v>
      </c>
      <c r="L180" s="934">
        <v>13.9747730643307</v>
      </c>
      <c r="M180" s="935">
        <v>0</v>
      </c>
      <c r="N180" s="935">
        <v>1.55275256270341</v>
      </c>
      <c r="O180" s="935">
        <v>0</v>
      </c>
      <c r="P180" s="935">
        <v>0</v>
      </c>
      <c r="Q180" s="935">
        <v>0</v>
      </c>
      <c r="R180" s="935">
        <v>0</v>
      </c>
      <c r="S180" s="935">
        <v>0</v>
      </c>
      <c r="T180" s="935">
        <v>0</v>
      </c>
      <c r="U180" s="935">
        <v>0</v>
      </c>
      <c r="V180" s="935">
        <v>0</v>
      </c>
      <c r="W180" s="935">
        <v>0</v>
      </c>
      <c r="X180" s="935">
        <v>0</v>
      </c>
      <c r="Y180" s="935">
        <v>0</v>
      </c>
      <c r="Z180" s="935">
        <v>0</v>
      </c>
      <c r="AA180" s="935">
        <v>0</v>
      </c>
      <c r="AB180" s="912"/>
    </row>
    <row r="181" spans="1:28">
      <c r="A181" s="929" t="s">
        <v>4297</v>
      </c>
      <c r="B181" s="930">
        <v>0</v>
      </c>
      <c r="C181" s="931">
        <v>0</v>
      </c>
      <c r="D181" s="931">
        <v>0</v>
      </c>
      <c r="E181" s="931">
        <v>0</v>
      </c>
      <c r="F181" s="932">
        <v>0</v>
      </c>
      <c r="G181" s="933">
        <v>0</v>
      </c>
      <c r="H181" s="933">
        <v>0</v>
      </c>
      <c r="I181" s="933">
        <v>0</v>
      </c>
      <c r="J181" s="933">
        <v>0</v>
      </c>
      <c r="K181" s="933">
        <v>0</v>
      </c>
      <c r="L181" s="934">
        <v>0</v>
      </c>
      <c r="M181" s="935">
        <v>0</v>
      </c>
      <c r="N181" s="935">
        <v>0</v>
      </c>
      <c r="O181" s="935">
        <v>0</v>
      </c>
      <c r="P181" s="935">
        <v>0</v>
      </c>
      <c r="Q181" s="935">
        <v>0</v>
      </c>
      <c r="R181" s="935">
        <v>0</v>
      </c>
      <c r="S181" s="935">
        <v>0</v>
      </c>
      <c r="T181" s="935">
        <v>0</v>
      </c>
      <c r="U181" s="935">
        <v>0</v>
      </c>
      <c r="V181" s="935">
        <v>0</v>
      </c>
      <c r="W181" s="935">
        <v>0</v>
      </c>
      <c r="X181" s="935">
        <v>0</v>
      </c>
      <c r="Y181" s="935">
        <v>0</v>
      </c>
      <c r="Z181" s="935">
        <v>0</v>
      </c>
      <c r="AA181" s="935">
        <v>0</v>
      </c>
      <c r="AB181" s="912"/>
    </row>
    <row r="182" spans="1:28">
      <c r="A182" s="929" t="s">
        <v>3960</v>
      </c>
      <c r="B182" s="930">
        <v>14265.27</v>
      </c>
      <c r="C182" s="931">
        <v>2.0310000000000001</v>
      </c>
      <c r="D182" s="931">
        <v>0</v>
      </c>
      <c r="E182" s="931">
        <v>0</v>
      </c>
      <c r="F182" s="932">
        <v>0</v>
      </c>
      <c r="G182" s="933">
        <v>0</v>
      </c>
      <c r="H182" s="933">
        <v>0</v>
      </c>
      <c r="I182" s="933">
        <v>0</v>
      </c>
      <c r="J182" s="933">
        <v>0</v>
      </c>
      <c r="K182" s="933">
        <v>14267</v>
      </c>
      <c r="L182" s="934">
        <v>22.6566008305462</v>
      </c>
      <c r="M182" s="935">
        <v>0</v>
      </c>
      <c r="N182" s="935">
        <v>2.5148826921906302</v>
      </c>
      <c r="O182" s="935">
        <v>7.5522002768487195E-2</v>
      </c>
      <c r="P182" s="935">
        <v>0</v>
      </c>
      <c r="Q182" s="935">
        <v>0</v>
      </c>
      <c r="R182" s="935">
        <v>7.5522002768487204E-3</v>
      </c>
      <c r="S182" s="935">
        <v>0</v>
      </c>
      <c r="T182" s="935">
        <v>0</v>
      </c>
      <c r="U182" s="935">
        <v>0</v>
      </c>
      <c r="V182" s="935">
        <v>0</v>
      </c>
      <c r="W182" s="935">
        <v>0</v>
      </c>
      <c r="X182" s="935">
        <v>2.51740009228291E-2</v>
      </c>
      <c r="Y182" s="935">
        <v>2.51740009228291E-2</v>
      </c>
      <c r="Z182" s="935">
        <v>0</v>
      </c>
      <c r="AA182" s="935">
        <v>0</v>
      </c>
      <c r="AB182" s="912"/>
    </row>
    <row r="183" spans="1:28">
      <c r="A183" s="929" t="s">
        <v>3961</v>
      </c>
      <c r="B183" s="930">
        <v>0</v>
      </c>
      <c r="C183" s="931">
        <v>6.8460000000000001</v>
      </c>
      <c r="D183" s="931">
        <v>0</v>
      </c>
      <c r="E183" s="931">
        <v>0</v>
      </c>
      <c r="F183" s="932">
        <v>0</v>
      </c>
      <c r="G183" s="933">
        <v>0</v>
      </c>
      <c r="H183" s="933">
        <v>0</v>
      </c>
      <c r="I183" s="933">
        <v>0</v>
      </c>
      <c r="J183" s="933">
        <v>6.8460000000000001</v>
      </c>
      <c r="K183" s="933">
        <v>0</v>
      </c>
      <c r="L183" s="934">
        <v>0</v>
      </c>
      <c r="M183" s="935">
        <v>0</v>
      </c>
      <c r="N183" s="935">
        <v>0</v>
      </c>
      <c r="O183" s="935">
        <v>0</v>
      </c>
      <c r="P183" s="935">
        <v>0</v>
      </c>
      <c r="Q183" s="935">
        <v>0</v>
      </c>
      <c r="R183" s="935">
        <v>0</v>
      </c>
      <c r="S183" s="935">
        <v>0</v>
      </c>
      <c r="T183" s="935">
        <v>0</v>
      </c>
      <c r="U183" s="935">
        <v>0</v>
      </c>
      <c r="V183" s="935">
        <v>0</v>
      </c>
      <c r="W183" s="935">
        <v>0</v>
      </c>
      <c r="X183" s="935">
        <v>0</v>
      </c>
      <c r="Y183" s="935">
        <v>0</v>
      </c>
      <c r="Z183" s="935">
        <v>0</v>
      </c>
      <c r="AA183" s="935">
        <v>0</v>
      </c>
      <c r="AB183" s="912"/>
    </row>
    <row r="184" spans="1:28">
      <c r="A184" s="929" t="s">
        <v>3962</v>
      </c>
      <c r="B184" s="930">
        <v>0</v>
      </c>
      <c r="C184" s="931">
        <v>0</v>
      </c>
      <c r="D184" s="931">
        <v>0</v>
      </c>
      <c r="E184" s="931">
        <v>0</v>
      </c>
      <c r="F184" s="932">
        <v>0</v>
      </c>
      <c r="G184" s="933">
        <v>0</v>
      </c>
      <c r="H184" s="933">
        <v>0</v>
      </c>
      <c r="I184" s="933">
        <v>0</v>
      </c>
      <c r="J184" s="933">
        <v>0</v>
      </c>
      <c r="K184" s="933">
        <v>0</v>
      </c>
      <c r="L184" s="934">
        <v>0</v>
      </c>
      <c r="M184" s="935">
        <v>0</v>
      </c>
      <c r="N184" s="935">
        <v>0</v>
      </c>
      <c r="O184" s="935">
        <v>0</v>
      </c>
      <c r="P184" s="935">
        <v>0</v>
      </c>
      <c r="Q184" s="935">
        <v>0</v>
      </c>
      <c r="R184" s="935">
        <v>0</v>
      </c>
      <c r="S184" s="935">
        <v>0</v>
      </c>
      <c r="T184" s="935">
        <v>0</v>
      </c>
      <c r="U184" s="935">
        <v>0</v>
      </c>
      <c r="V184" s="935">
        <v>0</v>
      </c>
      <c r="W184" s="935">
        <v>0</v>
      </c>
      <c r="X184" s="935">
        <v>0</v>
      </c>
      <c r="Y184" s="935">
        <v>0</v>
      </c>
      <c r="Z184" s="935">
        <v>0</v>
      </c>
      <c r="AA184" s="935">
        <v>0</v>
      </c>
      <c r="AB184" s="912"/>
    </row>
    <row r="185" spans="1:28">
      <c r="A185" s="929" t="s">
        <v>3964</v>
      </c>
      <c r="B185" s="930">
        <v>0</v>
      </c>
      <c r="C185" s="931">
        <v>1.6419999999999999</v>
      </c>
      <c r="D185" s="931">
        <v>0</v>
      </c>
      <c r="E185" s="931">
        <v>0</v>
      </c>
      <c r="F185" s="932">
        <v>0</v>
      </c>
      <c r="G185" s="933">
        <v>0</v>
      </c>
      <c r="H185" s="933">
        <v>2.6436882020161701E-2</v>
      </c>
      <c r="I185" s="933">
        <v>0</v>
      </c>
      <c r="J185" s="933">
        <v>0</v>
      </c>
      <c r="K185" s="933">
        <v>2</v>
      </c>
      <c r="L185" s="934">
        <v>3.17608478734789E-3</v>
      </c>
      <c r="M185" s="935">
        <v>0</v>
      </c>
      <c r="N185" s="935">
        <v>3.5289830970532099E-4</v>
      </c>
      <c r="O185" s="935">
        <v>0</v>
      </c>
      <c r="P185" s="935">
        <v>0</v>
      </c>
      <c r="Q185" s="935">
        <v>0</v>
      </c>
      <c r="R185" s="935">
        <v>0</v>
      </c>
      <c r="S185" s="935">
        <v>0</v>
      </c>
      <c r="T185" s="935">
        <v>0</v>
      </c>
      <c r="U185" s="935">
        <v>0</v>
      </c>
      <c r="V185" s="935">
        <v>0</v>
      </c>
      <c r="W185" s="935">
        <v>0</v>
      </c>
      <c r="X185" s="935">
        <v>0</v>
      </c>
      <c r="Y185" s="935">
        <v>0</v>
      </c>
      <c r="Z185" s="935">
        <v>0</v>
      </c>
      <c r="AA185" s="935">
        <v>0</v>
      </c>
      <c r="AB185" s="912"/>
    </row>
    <row r="186" spans="1:28">
      <c r="A186" s="929" t="s">
        <v>3967</v>
      </c>
      <c r="B186" s="930">
        <v>0</v>
      </c>
      <c r="C186" s="931">
        <v>0</v>
      </c>
      <c r="D186" s="931">
        <v>0</v>
      </c>
      <c r="E186" s="931">
        <v>0</v>
      </c>
      <c r="F186" s="932">
        <v>0</v>
      </c>
      <c r="G186" s="933">
        <v>0</v>
      </c>
      <c r="H186" s="933">
        <v>0</v>
      </c>
      <c r="I186" s="933">
        <v>0</v>
      </c>
      <c r="J186" s="933">
        <v>0</v>
      </c>
      <c r="K186" s="933">
        <v>0</v>
      </c>
      <c r="L186" s="934">
        <v>0</v>
      </c>
      <c r="M186" s="935">
        <v>0</v>
      </c>
      <c r="N186" s="935">
        <v>0</v>
      </c>
      <c r="O186" s="935">
        <v>0</v>
      </c>
      <c r="P186" s="935">
        <v>0</v>
      </c>
      <c r="Q186" s="935">
        <v>0</v>
      </c>
      <c r="R186" s="935">
        <v>0</v>
      </c>
      <c r="S186" s="935">
        <v>0</v>
      </c>
      <c r="T186" s="935">
        <v>0</v>
      </c>
      <c r="U186" s="935">
        <v>0</v>
      </c>
      <c r="V186" s="935">
        <v>0</v>
      </c>
      <c r="W186" s="935">
        <v>0</v>
      </c>
      <c r="X186" s="935">
        <v>0</v>
      </c>
      <c r="Y186" s="935">
        <v>0</v>
      </c>
      <c r="Z186" s="935">
        <v>0</v>
      </c>
      <c r="AA186" s="935">
        <v>0</v>
      </c>
      <c r="AB186" s="912"/>
    </row>
    <row r="187" spans="1:28">
      <c r="A187" s="929" t="s">
        <v>3968</v>
      </c>
      <c r="B187" s="930">
        <v>0</v>
      </c>
      <c r="C187" s="931">
        <v>13.78</v>
      </c>
      <c r="D187" s="931">
        <v>0</v>
      </c>
      <c r="E187" s="931">
        <v>0</v>
      </c>
      <c r="F187" s="932">
        <v>0</v>
      </c>
      <c r="G187" s="933">
        <v>0</v>
      </c>
      <c r="H187" s="933">
        <v>0</v>
      </c>
      <c r="I187" s="933">
        <v>0</v>
      </c>
      <c r="J187" s="933">
        <v>13.78</v>
      </c>
      <c r="K187" s="933">
        <v>0</v>
      </c>
      <c r="L187" s="934">
        <v>0</v>
      </c>
      <c r="M187" s="935">
        <v>0</v>
      </c>
      <c r="N187" s="935">
        <v>0</v>
      </c>
      <c r="O187" s="935">
        <v>0</v>
      </c>
      <c r="P187" s="935">
        <v>0</v>
      </c>
      <c r="Q187" s="935">
        <v>0</v>
      </c>
      <c r="R187" s="935">
        <v>0</v>
      </c>
      <c r="S187" s="935">
        <v>0</v>
      </c>
      <c r="T187" s="935">
        <v>0</v>
      </c>
      <c r="U187" s="935">
        <v>0</v>
      </c>
      <c r="V187" s="935">
        <v>0</v>
      </c>
      <c r="W187" s="935">
        <v>0</v>
      </c>
      <c r="X187" s="935">
        <v>0</v>
      </c>
      <c r="Y187" s="935">
        <v>0</v>
      </c>
      <c r="Z187" s="935">
        <v>0</v>
      </c>
      <c r="AA187" s="935">
        <v>0</v>
      </c>
      <c r="AB187" s="912"/>
    </row>
    <row r="188" spans="1:28">
      <c r="A188" s="929" t="s">
        <v>3969</v>
      </c>
      <c r="B188" s="930">
        <v>0</v>
      </c>
      <c r="C188" s="931">
        <v>249.11600000000001</v>
      </c>
      <c r="D188" s="931">
        <v>17</v>
      </c>
      <c r="E188" s="931">
        <v>0</v>
      </c>
      <c r="F188" s="932">
        <v>0</v>
      </c>
      <c r="G188" s="933">
        <v>0</v>
      </c>
      <c r="H188" s="933">
        <v>3.7371640115662998</v>
      </c>
      <c r="I188" s="933">
        <v>0</v>
      </c>
      <c r="J188" s="933">
        <v>0</v>
      </c>
      <c r="K188" s="933">
        <v>233</v>
      </c>
      <c r="L188" s="934">
        <v>0.37001387772602901</v>
      </c>
      <c r="M188" s="935">
        <v>0</v>
      </c>
      <c r="N188" s="935">
        <v>4.11126530806699E-2</v>
      </c>
      <c r="O188" s="935">
        <v>8.2225306161339798E-4</v>
      </c>
      <c r="P188" s="935">
        <v>0</v>
      </c>
      <c r="Q188" s="935">
        <v>0</v>
      </c>
      <c r="R188" s="935">
        <v>4.5223918388736899E-4</v>
      </c>
      <c r="S188" s="935">
        <v>0</v>
      </c>
      <c r="T188" s="935">
        <v>0</v>
      </c>
      <c r="U188" s="935">
        <v>2.0556326540335E-3</v>
      </c>
      <c r="V188" s="935">
        <v>0</v>
      </c>
      <c r="W188" s="935">
        <v>0</v>
      </c>
      <c r="X188" s="935">
        <v>0</v>
      </c>
      <c r="Y188" s="935">
        <v>0</v>
      </c>
      <c r="Z188" s="935">
        <v>0</v>
      </c>
      <c r="AA188" s="935">
        <v>1.2744922455007701E-4</v>
      </c>
      <c r="AB188" s="912"/>
    </row>
    <row r="189" spans="1:28">
      <c r="A189" s="929" t="s">
        <v>3970</v>
      </c>
      <c r="B189" s="930">
        <v>2159.52</v>
      </c>
      <c r="C189" s="931">
        <v>2.0834999999999999</v>
      </c>
      <c r="D189" s="931">
        <v>0</v>
      </c>
      <c r="E189" s="931">
        <v>6.758</v>
      </c>
      <c r="F189" s="932">
        <v>0</v>
      </c>
      <c r="G189" s="933">
        <v>0</v>
      </c>
      <c r="H189" s="933">
        <v>0</v>
      </c>
      <c r="I189" s="933">
        <v>0</v>
      </c>
      <c r="J189" s="933">
        <v>0</v>
      </c>
      <c r="K189" s="933">
        <v>2155</v>
      </c>
      <c r="L189" s="934">
        <v>3.42223135836735</v>
      </c>
      <c r="M189" s="935">
        <v>0</v>
      </c>
      <c r="N189" s="935">
        <v>0.38024792870748297</v>
      </c>
      <c r="O189" s="935">
        <v>0</v>
      </c>
      <c r="P189" s="935">
        <v>0</v>
      </c>
      <c r="Q189" s="935">
        <v>0</v>
      </c>
      <c r="R189" s="935">
        <v>0</v>
      </c>
      <c r="S189" s="935">
        <v>0</v>
      </c>
      <c r="T189" s="935">
        <v>0</v>
      </c>
      <c r="U189" s="935">
        <v>0</v>
      </c>
      <c r="V189" s="935">
        <v>0</v>
      </c>
      <c r="W189" s="935">
        <v>0</v>
      </c>
      <c r="X189" s="935">
        <v>0</v>
      </c>
      <c r="Y189" s="935">
        <v>0</v>
      </c>
      <c r="Z189" s="935">
        <v>0</v>
      </c>
      <c r="AA189" s="935">
        <v>0</v>
      </c>
      <c r="AB189" s="912"/>
    </row>
    <row r="190" spans="1:28">
      <c r="A190" s="929" t="s">
        <v>3971</v>
      </c>
      <c r="B190" s="930">
        <v>0</v>
      </c>
      <c r="C190" s="931">
        <v>0</v>
      </c>
      <c r="D190" s="931">
        <v>0</v>
      </c>
      <c r="E190" s="931">
        <v>0</v>
      </c>
      <c r="F190" s="932">
        <v>0</v>
      </c>
      <c r="G190" s="933">
        <v>0</v>
      </c>
      <c r="H190" s="933">
        <v>0</v>
      </c>
      <c r="I190" s="933">
        <v>0</v>
      </c>
      <c r="J190" s="933">
        <v>0</v>
      </c>
      <c r="K190" s="933">
        <v>0</v>
      </c>
      <c r="L190" s="934">
        <v>0</v>
      </c>
      <c r="M190" s="935">
        <v>0</v>
      </c>
      <c r="N190" s="935">
        <v>0</v>
      </c>
      <c r="O190" s="935">
        <v>0</v>
      </c>
      <c r="P190" s="935">
        <v>0</v>
      </c>
      <c r="Q190" s="935">
        <v>0</v>
      </c>
      <c r="R190" s="935">
        <v>0</v>
      </c>
      <c r="S190" s="935">
        <v>0</v>
      </c>
      <c r="T190" s="935">
        <v>0</v>
      </c>
      <c r="U190" s="935">
        <v>0</v>
      </c>
      <c r="V190" s="935">
        <v>0</v>
      </c>
      <c r="W190" s="935">
        <v>0</v>
      </c>
      <c r="X190" s="935">
        <v>0</v>
      </c>
      <c r="Y190" s="935">
        <v>0</v>
      </c>
      <c r="Z190" s="935">
        <v>0</v>
      </c>
      <c r="AA190" s="935">
        <v>0</v>
      </c>
      <c r="AB190" s="912"/>
    </row>
    <row r="191" spans="1:28">
      <c r="A191" s="929" t="s">
        <v>4214</v>
      </c>
      <c r="B191" s="930">
        <v>0</v>
      </c>
      <c r="C191" s="931">
        <v>0</v>
      </c>
      <c r="D191" s="931">
        <v>0</v>
      </c>
      <c r="E191" s="931">
        <v>0</v>
      </c>
      <c r="F191" s="932">
        <v>0</v>
      </c>
      <c r="G191" s="933">
        <v>0</v>
      </c>
      <c r="H191" s="933">
        <v>0</v>
      </c>
      <c r="I191" s="933">
        <v>0</v>
      </c>
      <c r="J191" s="933">
        <v>0</v>
      </c>
      <c r="K191" s="933">
        <v>0</v>
      </c>
      <c r="L191" s="934">
        <v>0</v>
      </c>
      <c r="M191" s="935">
        <v>0</v>
      </c>
      <c r="N191" s="935">
        <v>0</v>
      </c>
      <c r="O191" s="935">
        <v>0</v>
      </c>
      <c r="P191" s="935">
        <v>0</v>
      </c>
      <c r="Q191" s="935">
        <v>0</v>
      </c>
      <c r="R191" s="935">
        <v>0</v>
      </c>
      <c r="S191" s="935">
        <v>0</v>
      </c>
      <c r="T191" s="935">
        <v>0</v>
      </c>
      <c r="U191" s="935">
        <v>0</v>
      </c>
      <c r="V191" s="935">
        <v>0</v>
      </c>
      <c r="W191" s="935">
        <v>0</v>
      </c>
      <c r="X191" s="935">
        <v>0</v>
      </c>
      <c r="Y191" s="935">
        <v>0</v>
      </c>
      <c r="Z191" s="935">
        <v>0</v>
      </c>
      <c r="AA191" s="935">
        <v>0</v>
      </c>
      <c r="AB191" s="912"/>
    </row>
    <row r="192" spans="1:28">
      <c r="A192" s="929" t="s">
        <v>3972</v>
      </c>
      <c r="B192" s="930">
        <v>28049.58</v>
      </c>
      <c r="C192" s="931">
        <v>0</v>
      </c>
      <c r="D192" s="931">
        <v>858</v>
      </c>
      <c r="E192" s="931">
        <v>193.624</v>
      </c>
      <c r="F192" s="932">
        <v>0</v>
      </c>
      <c r="G192" s="933">
        <v>0</v>
      </c>
      <c r="H192" s="933">
        <v>0</v>
      </c>
      <c r="I192" s="933">
        <v>0</v>
      </c>
      <c r="J192" s="933">
        <v>0</v>
      </c>
      <c r="K192" s="933">
        <v>26998</v>
      </c>
      <c r="L192" s="934">
        <v>35.013740977934098</v>
      </c>
      <c r="M192" s="935">
        <v>9.5275485654242598E-3</v>
      </c>
      <c r="N192" s="935">
        <v>3.8729484918449599</v>
      </c>
      <c r="O192" s="935">
        <v>0.190550971308485</v>
      </c>
      <c r="P192" s="935">
        <v>2.85826456962728E-2</v>
      </c>
      <c r="Q192" s="935">
        <v>0</v>
      </c>
      <c r="R192" s="935">
        <v>4.7637742827121299E-3</v>
      </c>
      <c r="S192" s="935">
        <v>4.7637742827121299E-2</v>
      </c>
      <c r="T192" s="935">
        <v>0.28582645696272801</v>
      </c>
      <c r="U192" s="935">
        <v>0.762203885233941</v>
      </c>
      <c r="V192" s="935">
        <v>4.7637742827121298E-4</v>
      </c>
      <c r="W192" s="935">
        <v>0</v>
      </c>
      <c r="X192" s="935">
        <v>18.5310819597502</v>
      </c>
      <c r="Y192" s="935">
        <v>17.340138389072202</v>
      </c>
      <c r="Z192" s="935">
        <v>0</v>
      </c>
      <c r="AA192" s="935">
        <v>2.8582645696272799E-3</v>
      </c>
      <c r="AB192" s="912"/>
    </row>
    <row r="193" spans="1:28">
      <c r="A193" s="929" t="s">
        <v>3973</v>
      </c>
      <c r="B193" s="930">
        <v>0</v>
      </c>
      <c r="C193" s="931">
        <v>0</v>
      </c>
      <c r="D193" s="931">
        <v>0</v>
      </c>
      <c r="E193" s="931">
        <v>0</v>
      </c>
      <c r="F193" s="932">
        <v>0</v>
      </c>
      <c r="G193" s="933">
        <v>0</v>
      </c>
      <c r="H193" s="933">
        <v>0</v>
      </c>
      <c r="I193" s="933">
        <v>0</v>
      </c>
      <c r="J193" s="933">
        <v>0</v>
      </c>
      <c r="K193" s="933">
        <v>0</v>
      </c>
      <c r="L193" s="934">
        <v>0</v>
      </c>
      <c r="M193" s="935">
        <v>0</v>
      </c>
      <c r="N193" s="935">
        <v>0</v>
      </c>
      <c r="O193" s="935">
        <v>0</v>
      </c>
      <c r="P193" s="935">
        <v>0</v>
      </c>
      <c r="Q193" s="935">
        <v>0</v>
      </c>
      <c r="R193" s="935">
        <v>0</v>
      </c>
      <c r="S193" s="935">
        <v>0</v>
      </c>
      <c r="T193" s="935">
        <v>0</v>
      </c>
      <c r="U193" s="935">
        <v>0</v>
      </c>
      <c r="V193" s="935">
        <v>0</v>
      </c>
      <c r="W193" s="935">
        <v>0</v>
      </c>
      <c r="X193" s="935">
        <v>0</v>
      </c>
      <c r="Y193" s="935">
        <v>0</v>
      </c>
      <c r="Z193" s="935">
        <v>0</v>
      </c>
      <c r="AA193" s="935">
        <v>0</v>
      </c>
      <c r="AB193" s="912"/>
    </row>
    <row r="194" spans="1:28">
      <c r="A194" s="929" t="s">
        <v>3974</v>
      </c>
      <c r="B194" s="930">
        <v>0</v>
      </c>
      <c r="C194" s="931">
        <v>17.0105</v>
      </c>
      <c r="D194" s="931">
        <v>0</v>
      </c>
      <c r="E194" s="931">
        <v>0.57299999999999995</v>
      </c>
      <c r="F194" s="932">
        <v>0</v>
      </c>
      <c r="G194" s="933">
        <v>0</v>
      </c>
      <c r="H194" s="933">
        <v>0</v>
      </c>
      <c r="I194" s="933">
        <v>0</v>
      </c>
      <c r="J194" s="933">
        <v>16.4375</v>
      </c>
      <c r="K194" s="933">
        <v>0</v>
      </c>
      <c r="L194" s="934">
        <v>0</v>
      </c>
      <c r="M194" s="935">
        <v>0</v>
      </c>
      <c r="N194" s="935">
        <v>0</v>
      </c>
      <c r="O194" s="935">
        <v>0</v>
      </c>
      <c r="P194" s="935">
        <v>0</v>
      </c>
      <c r="Q194" s="935">
        <v>0</v>
      </c>
      <c r="R194" s="935">
        <v>0</v>
      </c>
      <c r="S194" s="935">
        <v>0</v>
      </c>
      <c r="T194" s="935">
        <v>0</v>
      </c>
      <c r="U194" s="935">
        <v>0</v>
      </c>
      <c r="V194" s="935">
        <v>0</v>
      </c>
      <c r="W194" s="935">
        <v>0</v>
      </c>
      <c r="X194" s="935">
        <v>0</v>
      </c>
      <c r="Y194" s="935">
        <v>0</v>
      </c>
      <c r="Z194" s="935">
        <v>0</v>
      </c>
      <c r="AA194" s="935">
        <v>0</v>
      </c>
      <c r="AB194" s="912"/>
    </row>
    <row r="195" spans="1:28">
      <c r="A195" s="929" t="s">
        <v>3975</v>
      </c>
      <c r="B195" s="930">
        <v>2259.6799999999998</v>
      </c>
      <c r="C195" s="931">
        <v>8515.4811399999999</v>
      </c>
      <c r="D195" s="931">
        <v>0</v>
      </c>
      <c r="E195" s="931">
        <v>93</v>
      </c>
      <c r="F195" s="932">
        <v>0</v>
      </c>
      <c r="G195" s="933">
        <v>0</v>
      </c>
      <c r="H195" s="933">
        <v>0</v>
      </c>
      <c r="I195" s="933">
        <v>0</v>
      </c>
      <c r="J195" s="933">
        <v>10682.16114</v>
      </c>
      <c r="K195" s="933">
        <v>0</v>
      </c>
      <c r="L195" s="934">
        <v>0</v>
      </c>
      <c r="M195" s="935">
        <v>0</v>
      </c>
      <c r="N195" s="935">
        <v>0</v>
      </c>
      <c r="O195" s="935">
        <v>0</v>
      </c>
      <c r="P195" s="935">
        <v>0</v>
      </c>
      <c r="Q195" s="935">
        <v>0</v>
      </c>
      <c r="R195" s="935">
        <v>0</v>
      </c>
      <c r="S195" s="935">
        <v>0</v>
      </c>
      <c r="T195" s="935">
        <v>0</v>
      </c>
      <c r="U195" s="935">
        <v>0</v>
      </c>
      <c r="V195" s="935">
        <v>0</v>
      </c>
      <c r="W195" s="935">
        <v>0</v>
      </c>
      <c r="X195" s="935">
        <v>0</v>
      </c>
      <c r="Y195" s="935">
        <v>0</v>
      </c>
      <c r="Z195" s="935">
        <v>0</v>
      </c>
      <c r="AA195" s="935">
        <v>0</v>
      </c>
      <c r="AB195" s="912"/>
    </row>
    <row r="196" spans="1:28">
      <c r="A196" s="929" t="s">
        <v>3976</v>
      </c>
      <c r="B196" s="930">
        <v>0</v>
      </c>
      <c r="C196" s="931">
        <v>3.5649999999999999</v>
      </c>
      <c r="D196" s="931">
        <v>0</v>
      </c>
      <c r="E196" s="931">
        <v>0</v>
      </c>
      <c r="F196" s="932">
        <v>0</v>
      </c>
      <c r="G196" s="933">
        <v>0</v>
      </c>
      <c r="H196" s="933">
        <v>0</v>
      </c>
      <c r="I196" s="933">
        <v>0</v>
      </c>
      <c r="J196" s="933">
        <v>3.5649999999999999</v>
      </c>
      <c r="K196" s="933">
        <v>0</v>
      </c>
      <c r="L196" s="934">
        <v>0</v>
      </c>
      <c r="M196" s="935">
        <v>0</v>
      </c>
      <c r="N196" s="935">
        <v>0</v>
      </c>
      <c r="O196" s="935">
        <v>0</v>
      </c>
      <c r="P196" s="935">
        <v>0</v>
      </c>
      <c r="Q196" s="935">
        <v>0</v>
      </c>
      <c r="R196" s="935">
        <v>0</v>
      </c>
      <c r="S196" s="935">
        <v>0</v>
      </c>
      <c r="T196" s="935">
        <v>0</v>
      </c>
      <c r="U196" s="935">
        <v>0</v>
      </c>
      <c r="V196" s="935">
        <v>0</v>
      </c>
      <c r="W196" s="935">
        <v>0</v>
      </c>
      <c r="X196" s="935">
        <v>0</v>
      </c>
      <c r="Y196" s="935">
        <v>0</v>
      </c>
      <c r="Z196" s="935">
        <v>0</v>
      </c>
      <c r="AA196" s="935">
        <v>0</v>
      </c>
      <c r="AB196" s="912"/>
    </row>
    <row r="197" spans="1:28">
      <c r="A197" s="929" t="s">
        <v>3977</v>
      </c>
      <c r="B197" s="930">
        <v>1452.71</v>
      </c>
      <c r="C197" s="931">
        <v>8670.3169999999991</v>
      </c>
      <c r="D197" s="931">
        <v>0</v>
      </c>
      <c r="E197" s="931">
        <v>0</v>
      </c>
      <c r="F197" s="932">
        <v>0</v>
      </c>
      <c r="G197" s="933">
        <v>0</v>
      </c>
      <c r="H197" s="933">
        <v>0</v>
      </c>
      <c r="I197" s="933">
        <v>0</v>
      </c>
      <c r="J197" s="933">
        <v>10123.027</v>
      </c>
      <c r="K197" s="933">
        <v>0</v>
      </c>
      <c r="L197" s="934">
        <v>0</v>
      </c>
      <c r="M197" s="935">
        <v>0</v>
      </c>
      <c r="N197" s="935">
        <v>0</v>
      </c>
      <c r="O197" s="935">
        <v>0</v>
      </c>
      <c r="P197" s="935">
        <v>0</v>
      </c>
      <c r="Q197" s="935">
        <v>0</v>
      </c>
      <c r="R197" s="935">
        <v>0</v>
      </c>
      <c r="S197" s="935">
        <v>0</v>
      </c>
      <c r="T197" s="935">
        <v>0</v>
      </c>
      <c r="U197" s="935">
        <v>0</v>
      </c>
      <c r="V197" s="935">
        <v>0</v>
      </c>
      <c r="W197" s="935">
        <v>0</v>
      </c>
      <c r="X197" s="935">
        <v>0</v>
      </c>
      <c r="Y197" s="935">
        <v>0</v>
      </c>
      <c r="Z197" s="935">
        <v>0</v>
      </c>
      <c r="AA197" s="935">
        <v>0</v>
      </c>
      <c r="AB197" s="912"/>
    </row>
    <row r="198" spans="1:28">
      <c r="A198" s="924"/>
      <c r="B198" s="925"/>
      <c r="C198" s="926"/>
      <c r="D198" s="926"/>
      <c r="E198" s="926"/>
      <c r="F198" s="925"/>
      <c r="G198" s="926"/>
      <c r="H198" s="926"/>
      <c r="I198" s="926"/>
      <c r="J198" s="926"/>
      <c r="K198" s="926"/>
      <c r="L198" s="927"/>
      <c r="M198" s="928"/>
      <c r="N198" s="928"/>
      <c r="O198" s="928"/>
      <c r="P198" s="928"/>
      <c r="Q198" s="928"/>
      <c r="R198" s="928"/>
      <c r="S198" s="928"/>
      <c r="T198" s="928"/>
      <c r="U198" s="928"/>
      <c r="V198" s="928"/>
      <c r="W198" s="928"/>
      <c r="X198" s="928"/>
      <c r="Y198" s="928"/>
      <c r="Z198" s="928"/>
      <c r="AA198" s="928"/>
      <c r="AB198" s="912"/>
    </row>
    <row r="199" spans="1:28">
      <c r="A199" s="917" t="s">
        <v>3978</v>
      </c>
      <c r="B199" s="918">
        <v>2244382</v>
      </c>
      <c r="C199" s="919">
        <v>787</v>
      </c>
      <c r="D199" s="919">
        <v>147</v>
      </c>
      <c r="E199" s="919">
        <v>6476</v>
      </c>
      <c r="F199" s="920">
        <v>0</v>
      </c>
      <c r="G199" s="921">
        <v>0</v>
      </c>
      <c r="H199" s="921">
        <v>0</v>
      </c>
      <c r="I199" s="921">
        <v>165302</v>
      </c>
      <c r="J199" s="921">
        <v>0</v>
      </c>
      <c r="K199" s="921">
        <v>1292514</v>
      </c>
      <c r="L199" s="922">
        <v>55.355622185179001</v>
      </c>
      <c r="M199" s="923">
        <v>2.5016971349980799</v>
      </c>
      <c r="N199" s="923">
        <v>0.43044236579470901</v>
      </c>
      <c r="O199" s="923">
        <v>64.346791463190797</v>
      </c>
      <c r="P199" s="923">
        <v>8.0905596911708102</v>
      </c>
      <c r="Q199" s="923">
        <v>4.2784081907674301</v>
      </c>
      <c r="R199" s="923">
        <v>1.39537707852633</v>
      </c>
      <c r="S199" s="923">
        <v>33.993951074777598</v>
      </c>
      <c r="T199" s="923">
        <v>66.856315839161098</v>
      </c>
      <c r="U199" s="923">
        <v>517.204879281182</v>
      </c>
      <c r="V199" s="923">
        <v>9.66828792904562E-2</v>
      </c>
      <c r="W199" s="923">
        <v>0.107551527114177</v>
      </c>
      <c r="X199" s="923">
        <v>367.76011097255201</v>
      </c>
      <c r="Y199" s="923">
        <v>183.15025414767101</v>
      </c>
      <c r="Z199" s="923">
        <v>37.9012011255925</v>
      </c>
      <c r="AA199" s="923">
        <v>0.49888368548607498</v>
      </c>
      <c r="AB199" s="912"/>
    </row>
    <row r="200" spans="1:28">
      <c r="A200" s="929" t="s">
        <v>3979</v>
      </c>
      <c r="B200" s="930">
        <v>303.41094399999997</v>
      </c>
      <c r="C200" s="931">
        <v>0</v>
      </c>
      <c r="D200" s="931">
        <v>0</v>
      </c>
      <c r="E200" s="931">
        <v>0</v>
      </c>
      <c r="F200" s="932">
        <v>0</v>
      </c>
      <c r="G200" s="933">
        <v>0</v>
      </c>
      <c r="H200" s="933">
        <v>0</v>
      </c>
      <c r="I200" s="933">
        <v>25</v>
      </c>
      <c r="J200" s="933">
        <v>0</v>
      </c>
      <c r="K200" s="933">
        <v>278</v>
      </c>
      <c r="L200" s="934">
        <v>8.2408813282386605E-3</v>
      </c>
      <c r="M200" s="935">
        <v>8.5842513835819405E-4</v>
      </c>
      <c r="N200" s="935">
        <v>1.0301101660298301E-4</v>
      </c>
      <c r="O200" s="935">
        <v>6.8674011068655498E-3</v>
      </c>
      <c r="P200" s="935">
        <v>7.2107711622088305E-4</v>
      </c>
      <c r="Q200" s="935">
        <v>6.5240310515222695E-4</v>
      </c>
      <c r="R200" s="935">
        <v>3.0903304980894999E-4</v>
      </c>
      <c r="S200" s="935">
        <v>4.1204406641193302E-3</v>
      </c>
      <c r="T200" s="935">
        <v>1.9228723099223501E-2</v>
      </c>
      <c r="U200" s="935">
        <v>8.6185883891162607E-2</v>
      </c>
      <c r="V200" s="935">
        <v>4.8071807748058803E-5</v>
      </c>
      <c r="W200" s="935">
        <v>5.1505508301491598E-5</v>
      </c>
      <c r="X200" s="935">
        <v>1.4421542324417599E-2</v>
      </c>
      <c r="Y200" s="935">
        <v>7.2107711622088197E-3</v>
      </c>
      <c r="Z200" s="935">
        <v>3.4337005534327701E-3</v>
      </c>
      <c r="AA200" s="935">
        <v>1.6825132711820599E-4</v>
      </c>
      <c r="AB200" s="912"/>
    </row>
    <row r="201" spans="1:28">
      <c r="A201" s="929" t="s">
        <v>3980</v>
      </c>
      <c r="B201" s="930">
        <v>821070</v>
      </c>
      <c r="C201" s="931">
        <v>5.0000000000000001E-3</v>
      </c>
      <c r="D201" s="931">
        <v>0</v>
      </c>
      <c r="E201" s="931">
        <v>0</v>
      </c>
      <c r="F201" s="932">
        <v>0</v>
      </c>
      <c r="G201" s="933">
        <v>0</v>
      </c>
      <c r="H201" s="933">
        <v>0</v>
      </c>
      <c r="I201" s="933">
        <v>67563</v>
      </c>
      <c r="J201" s="933">
        <v>0</v>
      </c>
      <c r="K201" s="933">
        <v>431</v>
      </c>
      <c r="L201" s="934">
        <v>1.63506609344218E-2</v>
      </c>
      <c r="M201" s="935">
        <v>1.3734555184914299E-3</v>
      </c>
      <c r="N201" s="935">
        <v>1.30805287475374E-4</v>
      </c>
      <c r="O201" s="935">
        <v>6.4748617300310299E-2</v>
      </c>
      <c r="P201" s="935">
        <v>1.56966344970449E-3</v>
      </c>
      <c r="Q201" s="935">
        <v>1.7658713809175499E-3</v>
      </c>
      <c r="R201" s="935">
        <v>7.1942908111455903E-4</v>
      </c>
      <c r="S201" s="935">
        <v>1.43885816222912E-2</v>
      </c>
      <c r="T201" s="935">
        <v>3.0085216119336101E-2</v>
      </c>
      <c r="U201" s="935">
        <v>0.23217938526878901</v>
      </c>
      <c r="V201" s="935">
        <v>7.1942908111455903E-5</v>
      </c>
      <c r="W201" s="935">
        <v>4.5781850616381003E-5</v>
      </c>
      <c r="X201" s="935">
        <v>0.118378785165214</v>
      </c>
      <c r="Y201" s="935">
        <v>5.8862379363918402E-2</v>
      </c>
      <c r="Z201" s="935">
        <v>3.7933533367858499E-2</v>
      </c>
      <c r="AA201" s="935">
        <v>2.0928845996059901E-4</v>
      </c>
      <c r="AB201" s="912"/>
    </row>
    <row r="202" spans="1:28">
      <c r="A202" s="929" t="s">
        <v>3981</v>
      </c>
      <c r="B202" s="930">
        <v>288.54497099999998</v>
      </c>
      <c r="C202" s="931">
        <v>0</v>
      </c>
      <c r="D202" s="931">
        <v>0</v>
      </c>
      <c r="E202" s="931">
        <v>0</v>
      </c>
      <c r="F202" s="932">
        <v>0</v>
      </c>
      <c r="G202" s="933">
        <v>0</v>
      </c>
      <c r="H202" s="933">
        <v>0</v>
      </c>
      <c r="I202" s="933">
        <v>18</v>
      </c>
      <c r="J202" s="933">
        <v>0</v>
      </c>
      <c r="K202" s="933">
        <v>267</v>
      </c>
      <c r="L202" s="934">
        <v>1.37284147543254E-2</v>
      </c>
      <c r="M202" s="935">
        <v>7.5944422045204503E-4</v>
      </c>
      <c r="N202" s="935">
        <v>8.7628179282928301E-5</v>
      </c>
      <c r="O202" s="935">
        <v>1.08074754448945E-2</v>
      </c>
      <c r="P202" s="935">
        <v>2.0738669096959702E-3</v>
      </c>
      <c r="Q202" s="935">
        <v>7.5944422045204503E-4</v>
      </c>
      <c r="R202" s="935">
        <v>1.7525635856585701E-4</v>
      </c>
      <c r="S202" s="935">
        <v>5.2576907569756998E-3</v>
      </c>
      <c r="T202" s="935">
        <v>1.6941447994699502E-2</v>
      </c>
      <c r="U202" s="935">
        <v>8.7336085351985199E-2</v>
      </c>
      <c r="V202" s="935">
        <v>3.2130332403740403E-5</v>
      </c>
      <c r="W202" s="935">
        <v>2.0446575166016601E-5</v>
      </c>
      <c r="X202" s="935">
        <v>1.5480978339984E-2</v>
      </c>
      <c r="Y202" s="935">
        <v>7.8865361354635392E-3</v>
      </c>
      <c r="Z202" s="935">
        <v>1.8986105511301098E-2</v>
      </c>
      <c r="AA202" s="935">
        <v>1.1683757237723801E-4</v>
      </c>
      <c r="AB202" s="912"/>
    </row>
    <row r="203" spans="1:28">
      <c r="A203" s="929" t="s">
        <v>3982</v>
      </c>
      <c r="B203" s="930">
        <v>202.107561</v>
      </c>
      <c r="C203" s="931">
        <v>6.0000000000000001E-3</v>
      </c>
      <c r="D203" s="931">
        <v>0</v>
      </c>
      <c r="E203" s="931">
        <v>0</v>
      </c>
      <c r="F203" s="932">
        <v>0</v>
      </c>
      <c r="G203" s="933">
        <v>0</v>
      </c>
      <c r="H203" s="933">
        <v>0</v>
      </c>
      <c r="I203" s="933">
        <v>15</v>
      </c>
      <c r="J203" s="933">
        <v>0</v>
      </c>
      <c r="K203" s="933">
        <v>186</v>
      </c>
      <c r="L203" s="934">
        <v>4.5684803581212E-3</v>
      </c>
      <c r="M203" s="935">
        <v>3.4263602685908999E-4</v>
      </c>
      <c r="N203" s="935">
        <v>5.7106004476515097E-5</v>
      </c>
      <c r="O203" s="935">
        <v>1.19922609400682E-2</v>
      </c>
      <c r="P203" s="935">
        <v>3.7118902909734803E-4</v>
      </c>
      <c r="Q203" s="935">
        <v>5.7106004476515097E-4</v>
      </c>
      <c r="R203" s="935">
        <v>2.85530022382575E-4</v>
      </c>
      <c r="S203" s="935">
        <v>4.2829503357386303E-3</v>
      </c>
      <c r="T203" s="935">
        <v>9.7080207610075603E-3</v>
      </c>
      <c r="U203" s="935">
        <v>8.7943246893833205E-2</v>
      </c>
      <c r="V203" s="935">
        <v>2.2842401790606E-5</v>
      </c>
      <c r="W203" s="935">
        <v>1.7131801342954499E-5</v>
      </c>
      <c r="X203" s="935">
        <v>8.8228776916215806E-2</v>
      </c>
      <c r="Y203" s="935">
        <v>4.3971623446916602E-2</v>
      </c>
      <c r="Z203" s="935">
        <v>2.8553002238257499E-3</v>
      </c>
      <c r="AA203" s="935">
        <v>8.5659006714772606E-5</v>
      </c>
      <c r="AB203" s="912"/>
    </row>
    <row r="204" spans="1:28">
      <c r="A204" s="929" t="s">
        <v>3983</v>
      </c>
      <c r="B204" s="930">
        <v>0</v>
      </c>
      <c r="C204" s="931">
        <v>0</v>
      </c>
      <c r="D204" s="931">
        <v>0</v>
      </c>
      <c r="E204" s="931">
        <v>0</v>
      </c>
      <c r="F204" s="932">
        <v>0</v>
      </c>
      <c r="G204" s="933">
        <v>0</v>
      </c>
      <c r="H204" s="933">
        <v>0</v>
      </c>
      <c r="I204" s="933">
        <v>0</v>
      </c>
      <c r="J204" s="933">
        <v>0</v>
      </c>
      <c r="K204" s="933">
        <v>0</v>
      </c>
      <c r="L204" s="934">
        <v>0</v>
      </c>
      <c r="M204" s="935">
        <v>0</v>
      </c>
      <c r="N204" s="935">
        <v>0</v>
      </c>
      <c r="O204" s="935">
        <v>0</v>
      </c>
      <c r="P204" s="935">
        <v>0</v>
      </c>
      <c r="Q204" s="935">
        <v>0</v>
      </c>
      <c r="R204" s="935">
        <v>0</v>
      </c>
      <c r="S204" s="935">
        <v>0</v>
      </c>
      <c r="T204" s="935">
        <v>0</v>
      </c>
      <c r="U204" s="935">
        <v>0</v>
      </c>
      <c r="V204" s="935">
        <v>0</v>
      </c>
      <c r="W204" s="935">
        <v>0</v>
      </c>
      <c r="X204" s="935">
        <v>0</v>
      </c>
      <c r="Y204" s="935">
        <v>0</v>
      </c>
      <c r="Z204" s="935">
        <v>0</v>
      </c>
      <c r="AA204" s="935">
        <v>0</v>
      </c>
      <c r="AB204" s="912"/>
    </row>
    <row r="205" spans="1:28">
      <c r="A205" s="929" t="s">
        <v>3984</v>
      </c>
      <c r="B205" s="930">
        <v>303.87822</v>
      </c>
      <c r="C205" s="931">
        <v>0</v>
      </c>
      <c r="D205" s="931">
        <v>0</v>
      </c>
      <c r="E205" s="931">
        <v>0</v>
      </c>
      <c r="F205" s="932">
        <v>0</v>
      </c>
      <c r="G205" s="933">
        <v>0</v>
      </c>
      <c r="H205" s="933">
        <v>0</v>
      </c>
      <c r="I205" s="933">
        <v>33</v>
      </c>
      <c r="J205" s="933">
        <v>0</v>
      </c>
      <c r="K205" s="933">
        <v>271</v>
      </c>
      <c r="L205" s="934">
        <v>7.0578956144444803E-3</v>
      </c>
      <c r="M205" s="935">
        <v>4.82002627327916E-4</v>
      </c>
      <c r="N205" s="935">
        <v>3.4428759094851101E-5</v>
      </c>
      <c r="O205" s="935">
        <v>7.2300394099187402E-3</v>
      </c>
      <c r="P205" s="935">
        <v>6.0250328415989505E-4</v>
      </c>
      <c r="Q205" s="935">
        <v>1.2738640865094901E-3</v>
      </c>
      <c r="R205" s="935">
        <v>1.5492941592683E-4</v>
      </c>
      <c r="S205" s="935">
        <v>7.4021832053929896E-3</v>
      </c>
      <c r="T205" s="935">
        <v>1.3771503637940399E-2</v>
      </c>
      <c r="U205" s="935">
        <v>6.6619648848536897E-2</v>
      </c>
      <c r="V205" s="935">
        <v>1.3771503637940499E-5</v>
      </c>
      <c r="W205" s="935">
        <v>1.2050065683197899E-5</v>
      </c>
      <c r="X205" s="935">
        <v>1.03286277284553E-3</v>
      </c>
      <c r="Y205" s="935">
        <v>5.1643138642276697E-4</v>
      </c>
      <c r="Z205" s="935">
        <v>2.4100131366395802E-3</v>
      </c>
      <c r="AA205" s="935">
        <v>7.4021832053929894E-5</v>
      </c>
      <c r="AB205" s="912"/>
    </row>
    <row r="206" spans="1:28">
      <c r="A206" s="929" t="s">
        <v>3985</v>
      </c>
      <c r="B206" s="930">
        <v>0</v>
      </c>
      <c r="C206" s="931">
        <v>15.752000000000001</v>
      </c>
      <c r="D206" s="931">
        <v>0</v>
      </c>
      <c r="E206" s="931">
        <v>0</v>
      </c>
      <c r="F206" s="932">
        <v>0</v>
      </c>
      <c r="G206" s="933">
        <v>0</v>
      </c>
      <c r="H206" s="933">
        <v>0</v>
      </c>
      <c r="I206" s="933">
        <v>0</v>
      </c>
      <c r="J206" s="933">
        <v>0</v>
      </c>
      <c r="K206" s="933">
        <v>16</v>
      </c>
      <c r="L206" s="934">
        <v>5.7762395332567002E-4</v>
      </c>
      <c r="M206" s="935">
        <v>1.2252629312968701E-5</v>
      </c>
      <c r="N206" s="935">
        <v>1.75037561613839E-6</v>
      </c>
      <c r="O206" s="935">
        <v>1.0502253696830399E-4</v>
      </c>
      <c r="P206" s="935">
        <v>1.22526293129687E-4</v>
      </c>
      <c r="Q206" s="935">
        <v>8.75187808069196E-6</v>
      </c>
      <c r="R206" s="935">
        <v>5.2511268484151804E-6</v>
      </c>
      <c r="S206" s="935">
        <v>1.92541317775223E-4</v>
      </c>
      <c r="T206" s="935">
        <v>2.2754883009799099E-4</v>
      </c>
      <c r="U206" s="935">
        <v>2.0654432270433001E-3</v>
      </c>
      <c r="V206" s="935">
        <v>5.2511268484151804E-7</v>
      </c>
      <c r="W206" s="935">
        <v>3.5007512322767802E-7</v>
      </c>
      <c r="X206" s="935">
        <v>9.4520283271473204E-4</v>
      </c>
      <c r="Y206" s="935">
        <v>4.7260141635736602E-4</v>
      </c>
      <c r="Z206" s="935">
        <v>1.75037561613839E-4</v>
      </c>
      <c r="AA206" s="935">
        <v>2.10045073936607E-6</v>
      </c>
      <c r="AB206" s="912"/>
    </row>
    <row r="207" spans="1:28">
      <c r="A207" s="929" t="s">
        <v>3986</v>
      </c>
      <c r="B207" s="930">
        <v>441.69953600000002</v>
      </c>
      <c r="C207" s="931">
        <v>0.37</v>
      </c>
      <c r="D207" s="931">
        <v>0</v>
      </c>
      <c r="E207" s="931">
        <v>3</v>
      </c>
      <c r="F207" s="932">
        <v>0</v>
      </c>
      <c r="G207" s="933">
        <v>0</v>
      </c>
      <c r="H207" s="933">
        <v>0</v>
      </c>
      <c r="I207" s="933">
        <v>25</v>
      </c>
      <c r="J207" s="933">
        <v>0</v>
      </c>
      <c r="K207" s="933">
        <v>411</v>
      </c>
      <c r="L207" s="934">
        <v>1.47942029394665E-2</v>
      </c>
      <c r="M207" s="935">
        <v>3.4809889269332901E-4</v>
      </c>
      <c r="N207" s="935">
        <v>4.3512361586666099E-5</v>
      </c>
      <c r="O207" s="935">
        <v>5.6566070062665898E-3</v>
      </c>
      <c r="P207" s="935">
        <v>3.0023529494799602E-3</v>
      </c>
      <c r="Q207" s="935">
        <v>3.4809889269332901E-4</v>
      </c>
      <c r="R207" s="935">
        <v>1.30537084759998E-4</v>
      </c>
      <c r="S207" s="935">
        <v>5.2214833903999301E-3</v>
      </c>
      <c r="T207" s="935">
        <v>6.9619778538665697E-3</v>
      </c>
      <c r="U207" s="935">
        <v>0.118788747131598</v>
      </c>
      <c r="V207" s="935">
        <v>8.7024723173332198E-6</v>
      </c>
      <c r="W207" s="935">
        <v>1.3053708475999801E-5</v>
      </c>
      <c r="X207" s="935">
        <v>4.0031372659732799E-2</v>
      </c>
      <c r="Y207" s="935">
        <v>2.0015686329866399E-2</v>
      </c>
      <c r="Z207" s="935">
        <v>1.08780903966665E-2</v>
      </c>
      <c r="AA207" s="935">
        <v>6.5268542379999094E-5</v>
      </c>
      <c r="AB207" s="912"/>
    </row>
    <row r="208" spans="1:28">
      <c r="A208" s="929" t="s">
        <v>3987</v>
      </c>
      <c r="B208" s="930">
        <v>29152</v>
      </c>
      <c r="C208" s="931">
        <v>0</v>
      </c>
      <c r="D208" s="931">
        <v>0</v>
      </c>
      <c r="E208" s="931">
        <v>52.9955</v>
      </c>
      <c r="F208" s="932">
        <v>0</v>
      </c>
      <c r="G208" s="933">
        <v>0</v>
      </c>
      <c r="H208" s="933">
        <v>0</v>
      </c>
      <c r="I208" s="933">
        <v>2292</v>
      </c>
      <c r="J208" s="933">
        <v>0</v>
      </c>
      <c r="K208" s="933">
        <v>2739</v>
      </c>
      <c r="L208" s="934">
        <v>0.13870544548559199</v>
      </c>
      <c r="M208" s="935">
        <v>5.94451909223968E-3</v>
      </c>
      <c r="N208" s="935">
        <v>1.58520509126391E-3</v>
      </c>
      <c r="O208" s="935">
        <v>5.1519165466077203E-2</v>
      </c>
      <c r="P208" s="935">
        <v>1.9022461095167E-2</v>
      </c>
      <c r="Q208" s="935">
        <v>1.10964356388474E-2</v>
      </c>
      <c r="R208" s="935">
        <v>3.1704101825278299E-3</v>
      </c>
      <c r="S208" s="935">
        <v>7.1334229106876104E-2</v>
      </c>
      <c r="T208" s="935">
        <v>0.13870544548559199</v>
      </c>
      <c r="U208" s="935">
        <v>1.02642029659338</v>
      </c>
      <c r="V208" s="935">
        <v>3.1704101825278302E-4</v>
      </c>
      <c r="W208" s="935">
        <v>2.7741089097118498E-4</v>
      </c>
      <c r="X208" s="935">
        <v>0.51519165466077199</v>
      </c>
      <c r="Y208" s="935">
        <v>0.257595827330386</v>
      </c>
      <c r="Z208" s="935">
        <v>0.48745056556365401</v>
      </c>
      <c r="AA208" s="935">
        <v>1.0303833093215399E-3</v>
      </c>
      <c r="AB208" s="912"/>
    </row>
    <row r="209" spans="1:28">
      <c r="A209" s="929" t="s">
        <v>3988</v>
      </c>
      <c r="B209" s="930">
        <v>60300</v>
      </c>
      <c r="C209" s="931">
        <v>0</v>
      </c>
      <c r="D209" s="931">
        <v>0</v>
      </c>
      <c r="E209" s="931">
        <v>0</v>
      </c>
      <c r="F209" s="932">
        <v>0</v>
      </c>
      <c r="G209" s="933">
        <v>0</v>
      </c>
      <c r="H209" s="933">
        <v>0</v>
      </c>
      <c r="I209" s="933">
        <v>3241</v>
      </c>
      <c r="J209" s="933">
        <v>0</v>
      </c>
      <c r="K209" s="933">
        <v>57059</v>
      </c>
      <c r="L209" s="934">
        <v>1.41958973807005</v>
      </c>
      <c r="M209" s="935">
        <v>7.5711452697069401E-2</v>
      </c>
      <c r="N209" s="935">
        <v>9.4639315871336803E-3</v>
      </c>
      <c r="O209" s="935">
        <v>2.1767042650407502</v>
      </c>
      <c r="P209" s="935">
        <v>0.18927863174267401</v>
      </c>
      <c r="Q209" s="935">
        <v>0.123031110632738</v>
      </c>
      <c r="R209" s="935">
        <v>2.8391794761400999E-2</v>
      </c>
      <c r="S209" s="935">
        <v>1.2303111063273799</v>
      </c>
      <c r="T209" s="935">
        <v>2.2713435809120801</v>
      </c>
      <c r="U209" s="935">
        <v>14.858372591799901</v>
      </c>
      <c r="V209" s="935">
        <v>1.8927863174267401E-3</v>
      </c>
      <c r="W209" s="935">
        <v>2.8391794761400998E-3</v>
      </c>
      <c r="X209" s="935">
        <v>1.1356717904560401</v>
      </c>
      <c r="Y209" s="935">
        <v>0.56783589522802103</v>
      </c>
      <c r="Z209" s="935">
        <v>0.75711452697069404</v>
      </c>
      <c r="AA209" s="935">
        <v>1.8927863174267399E-2</v>
      </c>
      <c r="AB209" s="912"/>
    </row>
    <row r="210" spans="1:28">
      <c r="A210" s="929" t="s">
        <v>3989</v>
      </c>
      <c r="B210" s="930">
        <v>0</v>
      </c>
      <c r="C210" s="931">
        <v>0</v>
      </c>
      <c r="D210" s="931">
        <v>0</v>
      </c>
      <c r="E210" s="931">
        <v>0</v>
      </c>
      <c r="F210" s="932">
        <v>0</v>
      </c>
      <c r="G210" s="933">
        <v>0</v>
      </c>
      <c r="H210" s="933">
        <v>0</v>
      </c>
      <c r="I210" s="933">
        <v>0</v>
      </c>
      <c r="J210" s="933">
        <v>0</v>
      </c>
      <c r="K210" s="933">
        <v>0</v>
      </c>
      <c r="L210" s="934">
        <v>0</v>
      </c>
      <c r="M210" s="935">
        <v>0</v>
      </c>
      <c r="N210" s="935">
        <v>0</v>
      </c>
      <c r="O210" s="935">
        <v>0</v>
      </c>
      <c r="P210" s="935">
        <v>0</v>
      </c>
      <c r="Q210" s="935">
        <v>0</v>
      </c>
      <c r="R210" s="935">
        <v>0</v>
      </c>
      <c r="S210" s="935">
        <v>0</v>
      </c>
      <c r="T210" s="935">
        <v>0</v>
      </c>
      <c r="U210" s="935">
        <v>0</v>
      </c>
      <c r="V210" s="935">
        <v>0</v>
      </c>
      <c r="W210" s="935">
        <v>0</v>
      </c>
      <c r="X210" s="935">
        <v>0</v>
      </c>
      <c r="Y210" s="935">
        <v>0</v>
      </c>
      <c r="Z210" s="935">
        <v>0</v>
      </c>
      <c r="AA210" s="935">
        <v>0</v>
      </c>
      <c r="AB210" s="912"/>
    </row>
    <row r="211" spans="1:28">
      <c r="A211" s="929" t="s">
        <v>3990</v>
      </c>
      <c r="B211" s="930">
        <v>807150</v>
      </c>
      <c r="C211" s="931">
        <v>0.25</v>
      </c>
      <c r="D211" s="931">
        <v>0</v>
      </c>
      <c r="E211" s="931">
        <v>27</v>
      </c>
      <c r="F211" s="932">
        <v>0</v>
      </c>
      <c r="G211" s="933">
        <v>0</v>
      </c>
      <c r="H211" s="933">
        <v>37393.75</v>
      </c>
      <c r="I211" s="933">
        <v>66478</v>
      </c>
      <c r="J211" s="933">
        <v>0</v>
      </c>
      <c r="K211" s="933">
        <v>703251.5</v>
      </c>
      <c r="L211" s="934">
        <v>25.2767526562215</v>
      </c>
      <c r="M211" s="935">
        <v>1.08328939955235</v>
      </c>
      <c r="N211" s="935">
        <v>0.24073097767830001</v>
      </c>
      <c r="O211" s="935">
        <v>12.036548883915</v>
      </c>
      <c r="P211" s="935">
        <v>3.7313301540136399</v>
      </c>
      <c r="Q211" s="935">
        <v>1.6851168437480999</v>
      </c>
      <c r="R211" s="935">
        <v>0.48146195535659903</v>
      </c>
      <c r="S211" s="935">
        <v>13.240203772306501</v>
      </c>
      <c r="T211" s="935">
        <v>32.498681986570503</v>
      </c>
      <c r="U211" s="935">
        <v>270.82234988808699</v>
      </c>
      <c r="V211" s="935">
        <v>3.6109646651744903E-2</v>
      </c>
      <c r="W211" s="935">
        <v>6.0182744419574899E-2</v>
      </c>
      <c r="X211" s="935">
        <v>95.0887361829284</v>
      </c>
      <c r="Y211" s="935">
        <v>46.942540647268402</v>
      </c>
      <c r="Z211" s="935">
        <v>22.869442879438498</v>
      </c>
      <c r="AA211" s="935">
        <v>0.204621331026555</v>
      </c>
      <c r="AB211" s="912"/>
    </row>
    <row r="212" spans="1:28">
      <c r="A212" s="929" t="s">
        <v>3991</v>
      </c>
      <c r="B212" s="930">
        <v>0.2</v>
      </c>
      <c r="C212" s="931">
        <v>0</v>
      </c>
      <c r="D212" s="931">
        <v>0</v>
      </c>
      <c r="E212" s="931">
        <v>0.2</v>
      </c>
      <c r="F212" s="932">
        <v>0</v>
      </c>
      <c r="G212" s="933">
        <v>0</v>
      </c>
      <c r="H212" s="933">
        <v>0</v>
      </c>
      <c r="I212" s="933">
        <v>0</v>
      </c>
      <c r="J212" s="933">
        <v>0</v>
      </c>
      <c r="K212" s="933">
        <v>0</v>
      </c>
      <c r="L212" s="934">
        <v>0</v>
      </c>
      <c r="M212" s="935">
        <v>0</v>
      </c>
      <c r="N212" s="935">
        <v>0</v>
      </c>
      <c r="O212" s="935">
        <v>0</v>
      </c>
      <c r="P212" s="935">
        <v>0</v>
      </c>
      <c r="Q212" s="935">
        <v>0</v>
      </c>
      <c r="R212" s="935">
        <v>0</v>
      </c>
      <c r="S212" s="935">
        <v>0</v>
      </c>
      <c r="T212" s="935">
        <v>0</v>
      </c>
      <c r="U212" s="935">
        <v>0</v>
      </c>
      <c r="V212" s="935">
        <v>0</v>
      </c>
      <c r="W212" s="935">
        <v>0</v>
      </c>
      <c r="X212" s="935">
        <v>0</v>
      </c>
      <c r="Y212" s="935">
        <v>0</v>
      </c>
      <c r="Z212" s="935">
        <v>0</v>
      </c>
      <c r="AA212" s="935">
        <v>0</v>
      </c>
      <c r="AB212" s="912"/>
    </row>
    <row r="213" spans="1:28">
      <c r="A213" s="929" t="s">
        <v>3992</v>
      </c>
      <c r="B213" s="930">
        <v>3561.597417</v>
      </c>
      <c r="C213" s="931">
        <v>60</v>
      </c>
      <c r="D213" s="931">
        <v>0</v>
      </c>
      <c r="E213" s="931">
        <v>62.394799999999996</v>
      </c>
      <c r="F213" s="932">
        <v>0</v>
      </c>
      <c r="G213" s="933">
        <v>0</v>
      </c>
      <c r="H213" s="933">
        <v>0</v>
      </c>
      <c r="I213" s="933">
        <v>303</v>
      </c>
      <c r="J213" s="933">
        <v>0</v>
      </c>
      <c r="K213" s="933">
        <v>3264</v>
      </c>
      <c r="L213" s="934">
        <v>0.20756518693464601</v>
      </c>
      <c r="M213" s="935">
        <v>1.56652971271431E-2</v>
      </c>
      <c r="N213" s="935">
        <v>1.56652971271431E-3</v>
      </c>
      <c r="O213" s="935">
        <v>0.16448561983500201</v>
      </c>
      <c r="P213" s="935">
        <v>2.58477402597861E-2</v>
      </c>
      <c r="Q213" s="935">
        <v>1.56652971271431E-2</v>
      </c>
      <c r="R213" s="935">
        <v>4.6995891381429299E-3</v>
      </c>
      <c r="S213" s="935">
        <v>0.13315502558071601</v>
      </c>
      <c r="T213" s="935">
        <v>0.23889578118893201</v>
      </c>
      <c r="U213" s="935">
        <v>1.1161524203089399</v>
      </c>
      <c r="V213" s="935">
        <v>3.1330594254286201E-4</v>
      </c>
      <c r="W213" s="935">
        <v>3.9163242817857701E-4</v>
      </c>
      <c r="X213" s="935">
        <v>0.21539783549821701</v>
      </c>
      <c r="Y213" s="935">
        <v>0.10965707989000199</v>
      </c>
      <c r="Z213" s="935">
        <v>5.8744864226786597E-2</v>
      </c>
      <c r="AA213" s="935">
        <v>2.4281210547071799E-3</v>
      </c>
      <c r="AB213" s="912"/>
    </row>
    <row r="214" spans="1:28">
      <c r="A214" s="929" t="s">
        <v>3993</v>
      </c>
      <c r="B214" s="930">
        <v>18500</v>
      </c>
      <c r="C214" s="931">
        <v>0</v>
      </c>
      <c r="D214" s="931">
        <v>0</v>
      </c>
      <c r="E214" s="931">
        <v>3246.8247999999999</v>
      </c>
      <c r="F214" s="932">
        <v>0</v>
      </c>
      <c r="G214" s="933">
        <v>0</v>
      </c>
      <c r="H214" s="933">
        <v>0</v>
      </c>
      <c r="I214" s="933">
        <v>28</v>
      </c>
      <c r="J214" s="933">
        <v>0</v>
      </c>
      <c r="K214" s="933">
        <v>0</v>
      </c>
      <c r="L214" s="934">
        <v>0</v>
      </c>
      <c r="M214" s="935">
        <v>0</v>
      </c>
      <c r="N214" s="935">
        <v>0</v>
      </c>
      <c r="O214" s="935">
        <v>0</v>
      </c>
      <c r="P214" s="935">
        <v>0</v>
      </c>
      <c r="Q214" s="935">
        <v>0</v>
      </c>
      <c r="R214" s="935">
        <v>0</v>
      </c>
      <c r="S214" s="935">
        <v>0</v>
      </c>
      <c r="T214" s="935">
        <v>0</v>
      </c>
      <c r="U214" s="935">
        <v>0</v>
      </c>
      <c r="V214" s="935">
        <v>0</v>
      </c>
      <c r="W214" s="935">
        <v>0</v>
      </c>
      <c r="X214" s="935">
        <v>0</v>
      </c>
      <c r="Y214" s="935">
        <v>0</v>
      </c>
      <c r="Z214" s="935">
        <v>0</v>
      </c>
      <c r="AA214" s="935">
        <v>0</v>
      </c>
      <c r="AB214" s="912"/>
    </row>
    <row r="215" spans="1:28">
      <c r="A215" s="929" t="s">
        <v>3994</v>
      </c>
      <c r="B215" s="930">
        <v>814.07574</v>
      </c>
      <c r="C215" s="931">
        <v>1E-3</v>
      </c>
      <c r="D215" s="931">
        <v>0</v>
      </c>
      <c r="E215" s="931">
        <v>0</v>
      </c>
      <c r="F215" s="932">
        <v>0</v>
      </c>
      <c r="G215" s="933">
        <v>0</v>
      </c>
      <c r="H215" s="933">
        <v>0</v>
      </c>
      <c r="I215" s="933">
        <v>67</v>
      </c>
      <c r="J215" s="933">
        <v>0</v>
      </c>
      <c r="K215" s="933">
        <v>745</v>
      </c>
      <c r="L215" s="934">
        <v>7.4929133608182305E-2</v>
      </c>
      <c r="M215" s="935">
        <v>6.6187401353894398E-3</v>
      </c>
      <c r="N215" s="935">
        <v>6.2440944673485205E-4</v>
      </c>
      <c r="O215" s="935">
        <v>5.1201574632257899E-2</v>
      </c>
      <c r="P215" s="935">
        <v>7.2431495821242897E-3</v>
      </c>
      <c r="Q215" s="935">
        <v>7.4929133608182298E-3</v>
      </c>
      <c r="R215" s="935">
        <v>1.8732283402045601E-3</v>
      </c>
      <c r="S215" s="935">
        <v>4.49574801649094E-2</v>
      </c>
      <c r="T215" s="935">
        <v>0.21354803078331999</v>
      </c>
      <c r="U215" s="935">
        <v>0.35466456574539601</v>
      </c>
      <c r="V215" s="935">
        <v>1.49858267216365E-4</v>
      </c>
      <c r="W215" s="935">
        <v>1.49858267216365E-4</v>
      </c>
      <c r="X215" s="935">
        <v>2.7474015656333499E-2</v>
      </c>
      <c r="Y215" s="935">
        <v>1.37370078281668E-2</v>
      </c>
      <c r="Z215" s="935">
        <v>2.8722834549803199E-2</v>
      </c>
      <c r="AA215" s="935">
        <v>8.9914960329818801E-4</v>
      </c>
      <c r="AB215" s="912"/>
    </row>
    <row r="216" spans="1:28">
      <c r="A216" s="929" t="s">
        <v>3995</v>
      </c>
      <c r="B216" s="930">
        <v>125202</v>
      </c>
      <c r="C216" s="931">
        <v>2.1</v>
      </c>
      <c r="D216" s="931">
        <v>0</v>
      </c>
      <c r="E216" s="931">
        <v>0</v>
      </c>
      <c r="F216" s="932">
        <v>0</v>
      </c>
      <c r="G216" s="933">
        <v>0</v>
      </c>
      <c r="H216" s="933">
        <v>0</v>
      </c>
      <c r="I216" s="933">
        <v>1246</v>
      </c>
      <c r="J216" s="933">
        <v>0</v>
      </c>
      <c r="K216" s="933">
        <v>123958.1</v>
      </c>
      <c r="L216" s="934">
        <v>5.83115570843895</v>
      </c>
      <c r="M216" s="935">
        <v>0.169291617341776</v>
      </c>
      <c r="N216" s="935">
        <v>3.7620359409283502E-2</v>
      </c>
      <c r="O216" s="935">
        <v>6.2073593025317804</v>
      </c>
      <c r="P216" s="935">
        <v>0.95931916493672997</v>
      </c>
      <c r="Q216" s="935">
        <v>0.50787485202532801</v>
      </c>
      <c r="R216" s="935">
        <v>7.5240718818567004E-2</v>
      </c>
      <c r="S216" s="935">
        <v>2.0691197675105899</v>
      </c>
      <c r="T216" s="935">
        <v>6.2073593025317804</v>
      </c>
      <c r="U216" s="935">
        <v>53.044706767089799</v>
      </c>
      <c r="V216" s="935">
        <v>7.5240718818566999E-3</v>
      </c>
      <c r="W216" s="935">
        <v>7.5240718818566999E-3</v>
      </c>
      <c r="X216" s="935">
        <v>151.23384482532001</v>
      </c>
      <c r="Y216" s="935">
        <v>75.616922412659903</v>
      </c>
      <c r="Z216" s="935">
        <v>2.0691197675105899</v>
      </c>
      <c r="AA216" s="935">
        <v>4.7025449261604402E-2</v>
      </c>
      <c r="AB216" s="912"/>
    </row>
    <row r="217" spans="1:28">
      <c r="A217" s="929" t="s">
        <v>3996</v>
      </c>
      <c r="B217" s="930">
        <v>207.837298</v>
      </c>
      <c r="C217" s="931">
        <v>1.038</v>
      </c>
      <c r="D217" s="931">
        <v>0</v>
      </c>
      <c r="E217" s="931">
        <v>0</v>
      </c>
      <c r="F217" s="932">
        <v>0</v>
      </c>
      <c r="G217" s="933">
        <v>0</v>
      </c>
      <c r="H217" s="933">
        <v>0</v>
      </c>
      <c r="I217" s="933">
        <v>16</v>
      </c>
      <c r="J217" s="933">
        <v>0</v>
      </c>
      <c r="K217" s="933">
        <v>193</v>
      </c>
      <c r="L217" s="934">
        <v>3.83319555595159E-2</v>
      </c>
      <c r="M217" s="935">
        <v>1.88799184099108E-3</v>
      </c>
      <c r="N217" s="935">
        <v>2.2884749587770699E-4</v>
      </c>
      <c r="O217" s="935">
        <v>1.00120779446497E-2</v>
      </c>
      <c r="P217" s="935">
        <v>6.2933061366369303E-3</v>
      </c>
      <c r="Q217" s="935">
        <v>1.8021740300369401E-3</v>
      </c>
      <c r="R217" s="935">
        <v>3.7187718080127299E-4</v>
      </c>
      <c r="S217" s="935">
        <v>7.4375436160254698E-3</v>
      </c>
      <c r="T217" s="935">
        <v>3.7759836819821598E-2</v>
      </c>
      <c r="U217" s="935">
        <v>0.14074120996479</v>
      </c>
      <c r="V217" s="935">
        <v>4.2908905477070002E-5</v>
      </c>
      <c r="W217" s="935">
        <v>5.1490686572484002E-5</v>
      </c>
      <c r="X217" s="935">
        <v>0</v>
      </c>
      <c r="Y217" s="935">
        <v>0</v>
      </c>
      <c r="Z217" s="935">
        <v>4.5769499175541302E-3</v>
      </c>
      <c r="AA217" s="935">
        <v>2.6889580765630501E-4</v>
      </c>
      <c r="AB217" s="912"/>
    </row>
    <row r="218" spans="1:28">
      <c r="A218" s="929" t="s">
        <v>3997</v>
      </c>
      <c r="B218" s="930">
        <v>181461</v>
      </c>
      <c r="C218" s="931">
        <v>444.75</v>
      </c>
      <c r="D218" s="931">
        <v>0</v>
      </c>
      <c r="E218" s="931">
        <v>60.018000000000001</v>
      </c>
      <c r="F218" s="932">
        <v>0</v>
      </c>
      <c r="G218" s="933">
        <v>0</v>
      </c>
      <c r="H218" s="933">
        <v>0</v>
      </c>
      <c r="I218" s="933">
        <v>7608</v>
      </c>
      <c r="J218" s="933">
        <v>0</v>
      </c>
      <c r="K218" s="933">
        <v>174237.73199999999</v>
      </c>
      <c r="L218" s="934">
        <v>12.0209433169441</v>
      </c>
      <c r="M218" s="935">
        <v>0.36585479660264802</v>
      </c>
      <c r="N218" s="935">
        <v>2.61324854716177E-2</v>
      </c>
      <c r="O218" s="935">
        <v>6.7944462226206097</v>
      </c>
      <c r="P218" s="935">
        <v>2.09059883772942</v>
      </c>
      <c r="Q218" s="935">
        <v>0.91463699150662003</v>
      </c>
      <c r="R218" s="935">
        <v>0.130662427358089</v>
      </c>
      <c r="S218" s="935">
        <v>3.6585479660264801</v>
      </c>
      <c r="T218" s="935">
        <v>9.6690196244985493</v>
      </c>
      <c r="U218" s="935">
        <v>49.913047250789802</v>
      </c>
      <c r="V218" s="935">
        <v>7.8397456414853097E-3</v>
      </c>
      <c r="W218" s="935">
        <v>1.04529941886471E-2</v>
      </c>
      <c r="X218" s="935">
        <v>1.3066242735808899</v>
      </c>
      <c r="Y218" s="935">
        <v>0.522649709432354</v>
      </c>
      <c r="Z218" s="935">
        <v>2.35192369244559</v>
      </c>
      <c r="AA218" s="935">
        <v>6.7944462226206107E-2</v>
      </c>
      <c r="AB218" s="912"/>
    </row>
    <row r="219" spans="1:28">
      <c r="A219" s="929" t="s">
        <v>3998</v>
      </c>
      <c r="B219" s="930">
        <v>173.539073</v>
      </c>
      <c r="C219" s="931">
        <v>0</v>
      </c>
      <c r="D219" s="931">
        <v>0</v>
      </c>
      <c r="E219" s="931">
        <v>0</v>
      </c>
      <c r="F219" s="932">
        <v>0</v>
      </c>
      <c r="G219" s="933">
        <v>0</v>
      </c>
      <c r="H219" s="933">
        <v>0</v>
      </c>
      <c r="I219" s="933">
        <v>13</v>
      </c>
      <c r="J219" s="933">
        <v>0</v>
      </c>
      <c r="K219" s="933">
        <v>159</v>
      </c>
      <c r="L219" s="934">
        <v>7.9789602027753696E-3</v>
      </c>
      <c r="M219" s="935">
        <v>4.4327556682085401E-4</v>
      </c>
      <c r="N219" s="935">
        <v>6.6491335023128106E-5</v>
      </c>
      <c r="O219" s="935">
        <v>1.24117158709839E-2</v>
      </c>
      <c r="P219" s="935">
        <v>1.0860251387110899E-3</v>
      </c>
      <c r="Q219" s="935">
        <v>6.4274957189023804E-4</v>
      </c>
      <c r="R219" s="935">
        <v>2.8812911843355499E-4</v>
      </c>
      <c r="S219" s="935">
        <v>3.5462045345668299E-3</v>
      </c>
      <c r="T219" s="935">
        <v>1.04169758202901E-2</v>
      </c>
      <c r="U219" s="935">
        <v>5.3193068018502501E-2</v>
      </c>
      <c r="V219" s="935">
        <v>2.2163778341042701E-5</v>
      </c>
      <c r="W219" s="935">
        <v>1.9947400506938399E-5</v>
      </c>
      <c r="X219" s="935">
        <v>3.4575494212026603E-2</v>
      </c>
      <c r="Y219" s="935">
        <v>1.7287747106013301E-2</v>
      </c>
      <c r="Z219" s="935">
        <v>5.5409445852606697E-3</v>
      </c>
      <c r="AA219" s="935">
        <v>8.2005979861857897E-5</v>
      </c>
      <c r="AB219" s="912"/>
    </row>
    <row r="220" spans="1:28">
      <c r="A220" s="929" t="s">
        <v>3999</v>
      </c>
      <c r="B220" s="930">
        <v>826.13505899999996</v>
      </c>
      <c r="C220" s="931">
        <v>0.3</v>
      </c>
      <c r="D220" s="931">
        <v>0</v>
      </c>
      <c r="E220" s="931">
        <v>0</v>
      </c>
      <c r="F220" s="932">
        <v>0</v>
      </c>
      <c r="G220" s="933">
        <v>0</v>
      </c>
      <c r="H220" s="933">
        <v>0</v>
      </c>
      <c r="I220" s="933">
        <v>82</v>
      </c>
      <c r="J220" s="933">
        <v>0</v>
      </c>
      <c r="K220" s="933">
        <v>394</v>
      </c>
      <c r="L220" s="934">
        <v>2.6508344721655901E-2</v>
      </c>
      <c r="M220" s="935">
        <v>1.6810169823489099E-3</v>
      </c>
      <c r="N220" s="935">
        <v>2.58617997284448E-4</v>
      </c>
      <c r="O220" s="935">
        <v>2.58617997284448E-3</v>
      </c>
      <c r="P220" s="935">
        <v>3.4913429633400398E-3</v>
      </c>
      <c r="Q220" s="935">
        <v>1.7456714816700199E-3</v>
      </c>
      <c r="R220" s="935">
        <v>3.8792699592667102E-4</v>
      </c>
      <c r="S220" s="935">
        <v>7.7585399185334299E-3</v>
      </c>
      <c r="T220" s="935">
        <v>5.6895959402578501E-2</v>
      </c>
      <c r="U220" s="935">
        <v>0.203661672861502</v>
      </c>
      <c r="V220" s="935">
        <v>1.6163624830278E-4</v>
      </c>
      <c r="W220" s="935">
        <v>8.4050849117445407E-5</v>
      </c>
      <c r="X220" s="935">
        <v>0</v>
      </c>
      <c r="Y220" s="935">
        <v>0</v>
      </c>
      <c r="Z220" s="935">
        <v>0</v>
      </c>
      <c r="AA220" s="935">
        <v>3.8792699592667102E-4</v>
      </c>
      <c r="AB220" s="912"/>
    </row>
    <row r="221" spans="1:28">
      <c r="A221" s="929" t="s">
        <v>4221</v>
      </c>
      <c r="B221" s="930">
        <v>4165.0197429999998</v>
      </c>
      <c r="C221" s="931">
        <v>0</v>
      </c>
      <c r="D221" s="931">
        <v>0</v>
      </c>
      <c r="E221" s="931">
        <v>0</v>
      </c>
      <c r="F221" s="932">
        <v>0</v>
      </c>
      <c r="G221" s="933">
        <v>0</v>
      </c>
      <c r="H221" s="933">
        <v>0</v>
      </c>
      <c r="I221" s="933">
        <v>349</v>
      </c>
      <c r="J221" s="933">
        <v>0</v>
      </c>
      <c r="K221" s="933">
        <v>694</v>
      </c>
      <c r="L221" s="934">
        <v>5.5815314198598802E-2</v>
      </c>
      <c r="M221" s="935">
        <v>2.0535823148541102E-3</v>
      </c>
      <c r="N221" s="935">
        <v>7.3718339507583303E-4</v>
      </c>
      <c r="O221" s="935">
        <v>2.6327978395565498E-3</v>
      </c>
      <c r="P221" s="935">
        <v>9.3727603088213096E-3</v>
      </c>
      <c r="Q221" s="935">
        <v>1.6849906173161901E-3</v>
      </c>
      <c r="R221" s="935">
        <v>3.68591697537917E-4</v>
      </c>
      <c r="S221" s="935">
        <v>1.7903025308984501E-2</v>
      </c>
      <c r="T221" s="935">
        <v>5.6868433334421403E-2</v>
      </c>
      <c r="U221" s="935">
        <v>0.134799249385295</v>
      </c>
      <c r="V221" s="935">
        <v>4.2124765432904802E-5</v>
      </c>
      <c r="W221" s="935">
        <v>7.8983935186696406E-5</v>
      </c>
      <c r="X221" s="935">
        <v>5.2655956791130996E-3</v>
      </c>
      <c r="Y221" s="935">
        <v>2.6327978395565498E-3</v>
      </c>
      <c r="Z221" s="935">
        <v>2.6327978395565498E-3</v>
      </c>
      <c r="AA221" s="935">
        <v>4.1071646297082199E-4</v>
      </c>
      <c r="AB221" s="912"/>
    </row>
    <row r="222" spans="1:28">
      <c r="A222" s="929" t="s">
        <v>4000</v>
      </c>
      <c r="B222" s="930">
        <v>190258.90727900001</v>
      </c>
      <c r="C222" s="931">
        <v>15.74</v>
      </c>
      <c r="D222" s="931">
        <v>0</v>
      </c>
      <c r="E222" s="931">
        <v>1</v>
      </c>
      <c r="F222" s="932">
        <v>0</v>
      </c>
      <c r="G222" s="933">
        <v>0</v>
      </c>
      <c r="H222" s="933">
        <v>17466.666666666701</v>
      </c>
      <c r="I222" s="933">
        <v>15900</v>
      </c>
      <c r="J222" s="933">
        <v>0</v>
      </c>
      <c r="K222" s="933">
        <v>156906.98061233299</v>
      </c>
      <c r="L222" s="934">
        <v>7.21776734396121</v>
      </c>
      <c r="M222" s="935">
        <v>0.63428864537841001</v>
      </c>
      <c r="N222" s="935">
        <v>8.7488089017711698E-2</v>
      </c>
      <c r="O222" s="935">
        <v>34.339074939451798</v>
      </c>
      <c r="P222" s="935">
        <v>0.56867257861512599</v>
      </c>
      <c r="Q222" s="935">
        <v>0.83113684566826096</v>
      </c>
      <c r="R222" s="935">
        <v>0.59054460086955396</v>
      </c>
      <c r="S222" s="935">
        <v>11.810892017391099</v>
      </c>
      <c r="T222" s="935">
        <v>12.4670526850239</v>
      </c>
      <c r="U222" s="935">
        <v>98.861540590014201</v>
      </c>
      <c r="V222" s="935">
        <v>3.7182437832527497E-2</v>
      </c>
      <c r="W222" s="935">
        <v>1.9684820028985101E-2</v>
      </c>
      <c r="X222" s="935">
        <v>104.110825931077</v>
      </c>
      <c r="Y222" s="935">
        <v>52.055412965538501</v>
      </c>
      <c r="Z222" s="935">
        <v>7.8739280115940504</v>
      </c>
      <c r="AA222" s="935">
        <v>0.12904493130112499</v>
      </c>
      <c r="AB222" s="912"/>
    </row>
    <row r="223" spans="1:28">
      <c r="A223" s="929" t="s">
        <v>4001</v>
      </c>
      <c r="B223" s="930">
        <v>0</v>
      </c>
      <c r="C223" s="931">
        <v>0</v>
      </c>
      <c r="D223" s="931">
        <v>0</v>
      </c>
      <c r="E223" s="931">
        <v>0</v>
      </c>
      <c r="F223" s="932">
        <v>0</v>
      </c>
      <c r="G223" s="933">
        <v>0</v>
      </c>
      <c r="H223" s="933">
        <v>0</v>
      </c>
      <c r="I223" s="933">
        <v>0</v>
      </c>
      <c r="J223" s="933">
        <v>0</v>
      </c>
      <c r="K223" s="933">
        <v>0</v>
      </c>
      <c r="L223" s="934">
        <v>0</v>
      </c>
      <c r="M223" s="935">
        <v>0</v>
      </c>
      <c r="N223" s="935">
        <v>0</v>
      </c>
      <c r="O223" s="935">
        <v>0</v>
      </c>
      <c r="P223" s="935">
        <v>0</v>
      </c>
      <c r="Q223" s="935">
        <v>0</v>
      </c>
      <c r="R223" s="935">
        <v>0</v>
      </c>
      <c r="S223" s="935">
        <v>0</v>
      </c>
      <c r="T223" s="935">
        <v>0</v>
      </c>
      <c r="U223" s="935">
        <v>0</v>
      </c>
      <c r="V223" s="935">
        <v>0</v>
      </c>
      <c r="W223" s="935">
        <v>0</v>
      </c>
      <c r="X223" s="935">
        <v>0</v>
      </c>
      <c r="Y223" s="935">
        <v>0</v>
      </c>
      <c r="Z223" s="935">
        <v>0</v>
      </c>
      <c r="AA223" s="935">
        <v>0</v>
      </c>
      <c r="AB223" s="912"/>
    </row>
    <row r="224" spans="1:28">
      <c r="A224" s="929" t="s">
        <v>4002</v>
      </c>
      <c r="B224" s="930">
        <v>0</v>
      </c>
      <c r="C224" s="931">
        <v>0</v>
      </c>
      <c r="D224" s="931">
        <v>0</v>
      </c>
      <c r="E224" s="931">
        <v>0</v>
      </c>
      <c r="F224" s="932">
        <v>0</v>
      </c>
      <c r="G224" s="933">
        <v>0</v>
      </c>
      <c r="H224" s="933">
        <v>0</v>
      </c>
      <c r="I224" s="933">
        <v>0</v>
      </c>
      <c r="J224" s="933">
        <v>0</v>
      </c>
      <c r="K224" s="933">
        <v>0</v>
      </c>
      <c r="L224" s="934">
        <v>0</v>
      </c>
      <c r="M224" s="935">
        <v>0</v>
      </c>
      <c r="N224" s="935">
        <v>0</v>
      </c>
      <c r="O224" s="935">
        <v>0</v>
      </c>
      <c r="P224" s="935">
        <v>0</v>
      </c>
      <c r="Q224" s="935">
        <v>0</v>
      </c>
      <c r="R224" s="935">
        <v>0</v>
      </c>
      <c r="S224" s="935">
        <v>0</v>
      </c>
      <c r="T224" s="935">
        <v>0</v>
      </c>
      <c r="U224" s="935">
        <v>0</v>
      </c>
      <c r="V224" s="935">
        <v>0</v>
      </c>
      <c r="W224" s="935">
        <v>0</v>
      </c>
      <c r="X224" s="935">
        <v>0</v>
      </c>
      <c r="Y224" s="935">
        <v>0</v>
      </c>
      <c r="Z224" s="935">
        <v>0</v>
      </c>
      <c r="AA224" s="935">
        <v>0</v>
      </c>
      <c r="AB224" s="912"/>
    </row>
    <row r="225" spans="1:28">
      <c r="A225" s="929" t="s">
        <v>4003</v>
      </c>
      <c r="B225" s="930">
        <v>0</v>
      </c>
      <c r="C225" s="931">
        <v>5.0000000000000001E-3</v>
      </c>
      <c r="D225" s="931">
        <v>0</v>
      </c>
      <c r="E225" s="931">
        <v>15.007999999999999</v>
      </c>
      <c r="F225" s="932">
        <v>0</v>
      </c>
      <c r="G225" s="933">
        <v>0</v>
      </c>
      <c r="H225" s="933">
        <v>0</v>
      </c>
      <c r="I225" s="933">
        <v>0</v>
      </c>
      <c r="J225" s="933">
        <v>0</v>
      </c>
      <c r="K225" s="933">
        <v>0</v>
      </c>
      <c r="L225" s="934">
        <v>0</v>
      </c>
      <c r="M225" s="935">
        <v>0</v>
      </c>
      <c r="N225" s="935">
        <v>0</v>
      </c>
      <c r="O225" s="935">
        <v>0</v>
      </c>
      <c r="P225" s="935">
        <v>0</v>
      </c>
      <c r="Q225" s="935">
        <v>0</v>
      </c>
      <c r="R225" s="935">
        <v>0</v>
      </c>
      <c r="S225" s="935">
        <v>0</v>
      </c>
      <c r="T225" s="935">
        <v>0</v>
      </c>
      <c r="U225" s="935">
        <v>0</v>
      </c>
      <c r="V225" s="935">
        <v>0</v>
      </c>
      <c r="W225" s="935">
        <v>0</v>
      </c>
      <c r="X225" s="935">
        <v>0</v>
      </c>
      <c r="Y225" s="935">
        <v>0</v>
      </c>
      <c r="Z225" s="935">
        <v>0</v>
      </c>
      <c r="AA225" s="935">
        <v>0</v>
      </c>
      <c r="AB225" s="912"/>
    </row>
    <row r="226" spans="1:28">
      <c r="A226" s="929" t="s">
        <v>4004</v>
      </c>
      <c r="B226" s="930">
        <v>0</v>
      </c>
      <c r="C226" s="931">
        <v>5.5E-2</v>
      </c>
      <c r="D226" s="931">
        <v>0</v>
      </c>
      <c r="E226" s="931">
        <v>0</v>
      </c>
      <c r="F226" s="932">
        <v>0</v>
      </c>
      <c r="G226" s="933">
        <v>0</v>
      </c>
      <c r="H226" s="933">
        <v>0</v>
      </c>
      <c r="I226" s="933">
        <v>0</v>
      </c>
      <c r="J226" s="933">
        <v>0</v>
      </c>
      <c r="K226" s="933">
        <v>547</v>
      </c>
      <c r="L226" s="934">
        <v>7.6248973286480198E-2</v>
      </c>
      <c r="M226" s="935">
        <v>2.3637181718808901E-3</v>
      </c>
      <c r="N226" s="935">
        <v>9.1498767943776205E-4</v>
      </c>
      <c r="O226" s="935">
        <v>3.0499589314592099E-3</v>
      </c>
      <c r="P226" s="935">
        <v>1.3648566218280001E-2</v>
      </c>
      <c r="Q226" s="935">
        <v>2.0587222787349698E-3</v>
      </c>
      <c r="R226" s="935">
        <v>3.8124486643240102E-4</v>
      </c>
      <c r="S226" s="935">
        <v>1.9062243321620001E-2</v>
      </c>
      <c r="T226" s="935">
        <v>6.0999178629184199E-2</v>
      </c>
      <c r="U226" s="935">
        <v>0.18299753588755199</v>
      </c>
      <c r="V226" s="935">
        <v>5.3374281300536102E-5</v>
      </c>
      <c r="W226" s="935">
        <v>7.6248973286480198E-5</v>
      </c>
      <c r="X226" s="935">
        <v>7.6248973286480197E-3</v>
      </c>
      <c r="Y226" s="935">
        <v>3.8124486643240098E-3</v>
      </c>
      <c r="Z226" s="935">
        <v>3.8124486643240098E-3</v>
      </c>
      <c r="AA226" s="935">
        <v>5.1849301834806501E-4</v>
      </c>
      <c r="AB226" s="912"/>
    </row>
    <row r="227" spans="1:28">
      <c r="A227" s="929" t="s">
        <v>4005</v>
      </c>
      <c r="B227" s="930">
        <v>5790</v>
      </c>
      <c r="C227" s="931">
        <v>0</v>
      </c>
      <c r="D227" s="931">
        <v>0</v>
      </c>
      <c r="E227" s="931">
        <v>3.8700000000000002E-3</v>
      </c>
      <c r="F227" s="932">
        <v>0</v>
      </c>
      <c r="G227" s="933">
        <v>0</v>
      </c>
      <c r="H227" s="933">
        <v>0</v>
      </c>
      <c r="I227" s="933">
        <v>0</v>
      </c>
      <c r="J227" s="933">
        <v>0</v>
      </c>
      <c r="K227" s="933">
        <v>5789.9961300000004</v>
      </c>
      <c r="L227" s="934">
        <v>0.19411158551034799</v>
      </c>
      <c r="M227" s="935">
        <v>8.1731193899093994E-3</v>
      </c>
      <c r="N227" s="935">
        <v>2.0432798474773499E-3</v>
      </c>
      <c r="O227" s="935">
        <v>9.1947593136480807E-2</v>
      </c>
      <c r="P227" s="935">
        <v>3.2692477559637598E-2</v>
      </c>
      <c r="Q227" s="935">
        <v>6.1298395424320496E-3</v>
      </c>
      <c r="R227" s="935">
        <v>4.0865596949546997E-3</v>
      </c>
      <c r="S227" s="935">
        <v>0.102163992373868</v>
      </c>
      <c r="T227" s="935">
        <v>0.204327984747735</v>
      </c>
      <c r="U227" s="935">
        <v>2.43150301849805</v>
      </c>
      <c r="V227" s="935">
        <v>5.1081996186933801E-4</v>
      </c>
      <c r="W227" s="935">
        <v>7.1514794661707299E-4</v>
      </c>
      <c r="X227" s="935">
        <v>0.50060356263195105</v>
      </c>
      <c r="Y227" s="935">
        <v>0.25540998093466899</v>
      </c>
      <c r="Z227" s="935">
        <v>0.43930516720763002</v>
      </c>
      <c r="AA227" s="935">
        <v>1.4302958932341501E-3</v>
      </c>
      <c r="AB227" s="912"/>
    </row>
    <row r="228" spans="1:28">
      <c r="A228" s="929" t="s">
        <v>4006</v>
      </c>
      <c r="B228" s="930">
        <v>0</v>
      </c>
      <c r="C228" s="931">
        <v>0</v>
      </c>
      <c r="D228" s="931">
        <v>0</v>
      </c>
      <c r="E228" s="931">
        <v>0</v>
      </c>
      <c r="F228" s="932">
        <v>0</v>
      </c>
      <c r="G228" s="933">
        <v>0</v>
      </c>
      <c r="H228" s="933">
        <v>0</v>
      </c>
      <c r="I228" s="933">
        <v>0</v>
      </c>
      <c r="J228" s="933">
        <v>0</v>
      </c>
      <c r="K228" s="933">
        <v>0</v>
      </c>
      <c r="L228" s="934">
        <v>0</v>
      </c>
      <c r="M228" s="935">
        <v>0</v>
      </c>
      <c r="N228" s="935">
        <v>0</v>
      </c>
      <c r="O228" s="935">
        <v>0</v>
      </c>
      <c r="P228" s="935">
        <v>0</v>
      </c>
      <c r="Q228" s="935">
        <v>0</v>
      </c>
      <c r="R228" s="935">
        <v>0</v>
      </c>
      <c r="S228" s="935">
        <v>0</v>
      </c>
      <c r="T228" s="935">
        <v>0</v>
      </c>
      <c r="U228" s="935">
        <v>0</v>
      </c>
      <c r="V228" s="935">
        <v>0</v>
      </c>
      <c r="W228" s="935">
        <v>0</v>
      </c>
      <c r="X228" s="935">
        <v>0</v>
      </c>
      <c r="Y228" s="935">
        <v>0</v>
      </c>
      <c r="Z228" s="935">
        <v>0</v>
      </c>
      <c r="AA228" s="935">
        <v>0</v>
      </c>
      <c r="AB228" s="912"/>
    </row>
    <row r="229" spans="1:28">
      <c r="A229" s="929" t="s">
        <v>4007</v>
      </c>
      <c r="B229" s="930">
        <v>0</v>
      </c>
      <c r="C229" s="931">
        <v>4.4999999999999998E-2</v>
      </c>
      <c r="D229" s="931">
        <v>0</v>
      </c>
      <c r="E229" s="931">
        <v>0</v>
      </c>
      <c r="F229" s="932">
        <v>0</v>
      </c>
      <c r="G229" s="933">
        <v>0</v>
      </c>
      <c r="H229" s="933">
        <v>0</v>
      </c>
      <c r="I229" s="933">
        <v>0</v>
      </c>
      <c r="J229" s="933">
        <v>0</v>
      </c>
      <c r="K229" s="933">
        <v>2900</v>
      </c>
      <c r="L229" s="934">
        <v>0</v>
      </c>
      <c r="M229" s="935">
        <v>0</v>
      </c>
      <c r="N229" s="935">
        <v>0</v>
      </c>
      <c r="O229" s="935">
        <v>0</v>
      </c>
      <c r="P229" s="935">
        <v>0</v>
      </c>
      <c r="Q229" s="935">
        <v>0</v>
      </c>
      <c r="R229" s="935">
        <v>0</v>
      </c>
      <c r="S229" s="935">
        <v>0</v>
      </c>
      <c r="T229" s="935">
        <v>0</v>
      </c>
      <c r="U229" s="935">
        <v>0</v>
      </c>
      <c r="V229" s="935">
        <v>0</v>
      </c>
      <c r="W229" s="935">
        <v>0</v>
      </c>
      <c r="X229" s="935">
        <v>0</v>
      </c>
      <c r="Y229" s="935">
        <v>0</v>
      </c>
      <c r="Z229" s="935">
        <v>0</v>
      </c>
      <c r="AA229" s="935">
        <v>0</v>
      </c>
      <c r="AB229" s="912"/>
    </row>
    <row r="230" spans="1:28">
      <c r="A230" s="929" t="s">
        <v>4008</v>
      </c>
      <c r="B230" s="930">
        <v>0</v>
      </c>
      <c r="C230" s="931">
        <v>1.29</v>
      </c>
      <c r="D230" s="931">
        <v>0</v>
      </c>
      <c r="E230" s="931">
        <v>2917.0450000000001</v>
      </c>
      <c r="F230" s="932">
        <v>0</v>
      </c>
      <c r="G230" s="933">
        <v>0</v>
      </c>
      <c r="H230" s="933">
        <v>0</v>
      </c>
      <c r="I230" s="933">
        <v>0</v>
      </c>
      <c r="J230" s="933">
        <v>0</v>
      </c>
      <c r="K230" s="933">
        <v>0</v>
      </c>
      <c r="L230" s="934">
        <v>0</v>
      </c>
      <c r="M230" s="935">
        <v>0</v>
      </c>
      <c r="N230" s="935">
        <v>0</v>
      </c>
      <c r="O230" s="935">
        <v>0</v>
      </c>
      <c r="P230" s="935">
        <v>0</v>
      </c>
      <c r="Q230" s="935">
        <v>0</v>
      </c>
      <c r="R230" s="935">
        <v>0</v>
      </c>
      <c r="S230" s="935">
        <v>0</v>
      </c>
      <c r="T230" s="935">
        <v>0</v>
      </c>
      <c r="U230" s="935">
        <v>0</v>
      </c>
      <c r="V230" s="935">
        <v>0</v>
      </c>
      <c r="W230" s="935">
        <v>0</v>
      </c>
      <c r="X230" s="935">
        <v>0</v>
      </c>
      <c r="Y230" s="935">
        <v>0</v>
      </c>
      <c r="Z230" s="935">
        <v>0</v>
      </c>
      <c r="AA230" s="935">
        <v>0</v>
      </c>
      <c r="AB230" s="912"/>
    </row>
    <row r="231" spans="1:28">
      <c r="A231" s="929" t="s">
        <v>4009</v>
      </c>
      <c r="B231" s="930">
        <v>0</v>
      </c>
      <c r="C231" s="931">
        <v>3.363</v>
      </c>
      <c r="D231" s="931">
        <v>2</v>
      </c>
      <c r="E231" s="931">
        <v>0</v>
      </c>
      <c r="F231" s="932">
        <v>0</v>
      </c>
      <c r="G231" s="933">
        <v>0</v>
      </c>
      <c r="H231" s="933">
        <v>0</v>
      </c>
      <c r="I231" s="933">
        <v>0</v>
      </c>
      <c r="J231" s="933">
        <v>0</v>
      </c>
      <c r="K231" s="933">
        <v>28</v>
      </c>
      <c r="L231" s="934">
        <v>1.2412209928617499E-2</v>
      </c>
      <c r="M231" s="935">
        <v>6.0862959881637904E-4</v>
      </c>
      <c r="N231" s="935">
        <v>1.05431899007562E-4</v>
      </c>
      <c r="O231" s="935">
        <v>4.2172759603024699E-3</v>
      </c>
      <c r="P231" s="935">
        <v>1.1262043757625901E-3</v>
      </c>
      <c r="Q231" s="935">
        <v>2.2619934696167798E-3</v>
      </c>
      <c r="R231" s="935">
        <v>3.8818108270965898E-4</v>
      </c>
      <c r="S231" s="935">
        <v>5.99044880724783E-3</v>
      </c>
      <c r="T231" s="935">
        <v>1.9840366449604799E-2</v>
      </c>
      <c r="U231" s="935">
        <v>5.89460162633186E-2</v>
      </c>
      <c r="V231" s="935">
        <v>4.1693523698444902E-5</v>
      </c>
      <c r="W231" s="935">
        <v>1.7252492564873699E-5</v>
      </c>
      <c r="X231" s="935">
        <v>0</v>
      </c>
      <c r="Y231" s="935">
        <v>0</v>
      </c>
      <c r="Z231" s="935">
        <v>0</v>
      </c>
      <c r="AA231" s="935">
        <v>2.4393107543113101E-4</v>
      </c>
      <c r="AB231" s="912"/>
    </row>
    <row r="232" spans="1:28">
      <c r="A232" s="929" t="s">
        <v>4010</v>
      </c>
      <c r="B232" s="930">
        <v>0</v>
      </c>
      <c r="C232" s="931">
        <v>42.188000000000002</v>
      </c>
      <c r="D232" s="931">
        <v>1</v>
      </c>
      <c r="E232" s="931">
        <v>0.13997000000000001</v>
      </c>
      <c r="F232" s="932">
        <v>0</v>
      </c>
      <c r="G232" s="933">
        <v>0</v>
      </c>
      <c r="H232" s="933">
        <v>0</v>
      </c>
      <c r="I232" s="933">
        <v>0</v>
      </c>
      <c r="J232" s="933">
        <v>0</v>
      </c>
      <c r="K232" s="933">
        <v>911</v>
      </c>
      <c r="L232" s="934">
        <v>0.47419828120878299</v>
      </c>
      <c r="M232" s="935">
        <v>2.26650703899791E-2</v>
      </c>
      <c r="N232" s="935">
        <v>4.0186295017693397E-3</v>
      </c>
      <c r="O232" s="935">
        <v>0.647803075685218</v>
      </c>
      <c r="P232" s="935">
        <v>6.8316701530078794E-2</v>
      </c>
      <c r="Q232" s="935">
        <v>3.7292881776419498E-2</v>
      </c>
      <c r="R232" s="935">
        <v>1.4949301746581999E-2</v>
      </c>
      <c r="S232" s="935">
        <v>0.36006920335853299</v>
      </c>
      <c r="T232" s="935">
        <v>0.52563673883143003</v>
      </c>
      <c r="U232" s="935">
        <v>3.9253972973283</v>
      </c>
      <c r="V232" s="935">
        <v>1.0930672244812601E-3</v>
      </c>
      <c r="W232" s="935">
        <v>7.0727879231140495E-4</v>
      </c>
      <c r="X232" s="935">
        <v>1.92733470904858</v>
      </c>
      <c r="Y232" s="935">
        <v>0.96447108042464302</v>
      </c>
      <c r="Z232" s="935">
        <v>0.19128676428422101</v>
      </c>
      <c r="AA232" s="935">
        <v>5.2081438342930697E-3</v>
      </c>
      <c r="AB232" s="912"/>
    </row>
    <row r="233" spans="1:28">
      <c r="A233" s="929" t="s">
        <v>4011</v>
      </c>
      <c r="B233" s="930">
        <v>0</v>
      </c>
      <c r="C233" s="931">
        <v>0</v>
      </c>
      <c r="D233" s="931">
        <v>1</v>
      </c>
      <c r="E233" s="931">
        <v>0</v>
      </c>
      <c r="F233" s="932">
        <v>0</v>
      </c>
      <c r="G233" s="933">
        <v>0</v>
      </c>
      <c r="H233" s="933">
        <v>0</v>
      </c>
      <c r="I233" s="933">
        <v>0</v>
      </c>
      <c r="J233" s="933">
        <v>0</v>
      </c>
      <c r="K233" s="933">
        <v>165</v>
      </c>
      <c r="L233" s="934">
        <v>6.6962454266584698E-3</v>
      </c>
      <c r="M233" s="935">
        <v>6.69624542665847E-4</v>
      </c>
      <c r="N233" s="935">
        <v>1.16456442202756E-4</v>
      </c>
      <c r="O233" s="935">
        <v>2.6202699495620099E-3</v>
      </c>
      <c r="P233" s="935">
        <v>3.4936932660826797E-4</v>
      </c>
      <c r="Q233" s="935">
        <v>7.8608098486860299E-4</v>
      </c>
      <c r="R233" s="935">
        <v>2.6202699495620098E-4</v>
      </c>
      <c r="S233" s="935">
        <v>2.3291288440551198E-3</v>
      </c>
      <c r="T233" s="935">
        <v>1.74684663304134E-2</v>
      </c>
      <c r="U233" s="935">
        <v>3.05698160782234E-2</v>
      </c>
      <c r="V233" s="935">
        <v>3.4936932660826803E-5</v>
      </c>
      <c r="W233" s="935">
        <v>2.32912884405512E-5</v>
      </c>
      <c r="X233" s="935">
        <v>2.9114110550688998E-4</v>
      </c>
      <c r="Y233" s="935">
        <v>2.9114110550688998E-4</v>
      </c>
      <c r="Z233" s="935">
        <v>2.9114110550688998E-4</v>
      </c>
      <c r="AA233" s="935">
        <v>1.89241718579478E-4</v>
      </c>
      <c r="AB233" s="912"/>
    </row>
    <row r="234" spans="1:28">
      <c r="A234" s="929" t="s">
        <v>4012</v>
      </c>
      <c r="B234" s="930">
        <v>5790</v>
      </c>
      <c r="C234" s="931">
        <v>1.673</v>
      </c>
      <c r="D234" s="931">
        <v>0</v>
      </c>
      <c r="E234" s="931">
        <v>4.4710000000000001</v>
      </c>
      <c r="F234" s="932">
        <v>0</v>
      </c>
      <c r="G234" s="933">
        <v>0</v>
      </c>
      <c r="H234" s="933">
        <v>0</v>
      </c>
      <c r="I234" s="933">
        <v>0</v>
      </c>
      <c r="J234" s="933">
        <v>0</v>
      </c>
      <c r="K234" s="933">
        <v>5787.2020000000002</v>
      </c>
      <c r="L234" s="934">
        <v>0.83734045952653402</v>
      </c>
      <c r="M234" s="935">
        <v>3.5740141565156897E-2</v>
      </c>
      <c r="N234" s="935">
        <v>3.0634407055848802E-3</v>
      </c>
      <c r="O234" s="935">
        <v>0.39824729172603401</v>
      </c>
      <c r="P234" s="935">
        <v>0.14602400696621301</v>
      </c>
      <c r="Q234" s="935">
        <v>3.98247291726034E-2</v>
      </c>
      <c r="R234" s="935">
        <v>2.04229380372325E-2</v>
      </c>
      <c r="S234" s="935">
        <v>0.479939043874965</v>
      </c>
      <c r="T234" s="935">
        <v>0.76586017639621995</v>
      </c>
      <c r="U234" s="935">
        <v>9.5783579394620606</v>
      </c>
      <c r="V234" s="935">
        <v>1.22537628223395E-3</v>
      </c>
      <c r="W234" s="935">
        <v>1.02114690186163E-3</v>
      </c>
      <c r="X234" s="935">
        <v>2.05250527274187</v>
      </c>
      <c r="Y234" s="935">
        <v>1.0211469018616299</v>
      </c>
      <c r="Z234" s="935">
        <v>0.173594973316477</v>
      </c>
      <c r="AA234" s="935">
        <v>5.3099638896804604E-3</v>
      </c>
      <c r="AB234" s="912"/>
    </row>
    <row r="235" spans="1:28">
      <c r="A235" s="929" t="s">
        <v>4013</v>
      </c>
      <c r="B235" s="930">
        <v>8685</v>
      </c>
      <c r="C235" s="931">
        <v>3.3250000000000002</v>
      </c>
      <c r="D235" s="931">
        <v>10</v>
      </c>
      <c r="E235" s="931">
        <v>0</v>
      </c>
      <c r="F235" s="932">
        <v>0</v>
      </c>
      <c r="G235" s="933">
        <v>0</v>
      </c>
      <c r="H235" s="933">
        <v>0</v>
      </c>
      <c r="I235" s="933">
        <v>0</v>
      </c>
      <c r="J235" s="933">
        <v>0</v>
      </c>
      <c r="K235" s="933">
        <v>8678.3250000000007</v>
      </c>
      <c r="L235" s="934">
        <v>0.413446440182413</v>
      </c>
      <c r="M235" s="935">
        <v>1.83753973414406E-2</v>
      </c>
      <c r="N235" s="935">
        <v>3.0625662235734298E-3</v>
      </c>
      <c r="O235" s="935">
        <v>0.33688228459307701</v>
      </c>
      <c r="P235" s="935">
        <v>6.8907740030402204E-2</v>
      </c>
      <c r="Q235" s="935">
        <v>2.1437963565014002E-2</v>
      </c>
      <c r="R235" s="935">
        <v>1.22502648942937E-2</v>
      </c>
      <c r="S235" s="935">
        <v>0.229692466768007</v>
      </c>
      <c r="T235" s="935">
        <v>0.39813360906454598</v>
      </c>
      <c r="U235" s="935">
        <v>4.8235418021281502</v>
      </c>
      <c r="V235" s="935">
        <v>6.1251324471468598E-4</v>
      </c>
      <c r="W235" s="935">
        <v>1.68441142296539E-3</v>
      </c>
      <c r="X235" s="935">
        <v>0.98002119154349798</v>
      </c>
      <c r="Y235" s="935">
        <v>0.49001059577174899</v>
      </c>
      <c r="Z235" s="935">
        <v>0.13781548006080399</v>
      </c>
      <c r="AA235" s="935">
        <v>2.90943791239476E-3</v>
      </c>
      <c r="AB235" s="912"/>
    </row>
    <row r="236" spans="1:28">
      <c r="A236" s="929" t="s">
        <v>4014</v>
      </c>
      <c r="B236" s="930">
        <v>0</v>
      </c>
      <c r="C236" s="931">
        <v>0.81599999999999995</v>
      </c>
      <c r="D236" s="931">
        <v>0</v>
      </c>
      <c r="E236" s="931">
        <v>0</v>
      </c>
      <c r="F236" s="932">
        <v>0</v>
      </c>
      <c r="G236" s="933">
        <v>0</v>
      </c>
      <c r="H236" s="933">
        <v>0</v>
      </c>
      <c r="I236" s="933">
        <v>0</v>
      </c>
      <c r="J236" s="933">
        <v>0</v>
      </c>
      <c r="K236" s="933">
        <v>704</v>
      </c>
      <c r="L236" s="934">
        <v>8.6457262691326003E-2</v>
      </c>
      <c r="M236" s="935">
        <v>2.3775747240114701E-3</v>
      </c>
      <c r="N236" s="935">
        <v>7.5650104854910302E-4</v>
      </c>
      <c r="O236" s="935">
        <v>3.2421473509247302E-3</v>
      </c>
      <c r="P236" s="935">
        <v>1.6426879911351899E-2</v>
      </c>
      <c r="Q236" s="935">
        <v>2.1614315672831498E-3</v>
      </c>
      <c r="R236" s="935">
        <v>4.3228631345663E-4</v>
      </c>
      <c r="S236" s="935">
        <v>1.8372168321906801E-2</v>
      </c>
      <c r="T236" s="935">
        <v>5.6197220749361898E-2</v>
      </c>
      <c r="U236" s="935">
        <v>0.162107367546236</v>
      </c>
      <c r="V236" s="935">
        <v>6.4842947018494494E-5</v>
      </c>
      <c r="W236" s="935">
        <v>3.2421473509247301E-5</v>
      </c>
      <c r="X236" s="935">
        <v>4.3228631345662996E-3</v>
      </c>
      <c r="Y236" s="935">
        <v>2.1614315672831498E-3</v>
      </c>
      <c r="Z236" s="935">
        <v>4.3228631345662996E-3</v>
      </c>
      <c r="AA236" s="935">
        <v>4.75514944802293E-4</v>
      </c>
      <c r="AB236" s="912"/>
    </row>
    <row r="237" spans="1:28">
      <c r="A237" s="929" t="s">
        <v>4015</v>
      </c>
      <c r="B237" s="930">
        <v>0</v>
      </c>
      <c r="C237" s="931">
        <v>0</v>
      </c>
      <c r="D237" s="931">
        <v>1</v>
      </c>
      <c r="E237" s="931">
        <v>0</v>
      </c>
      <c r="F237" s="932">
        <v>0</v>
      </c>
      <c r="G237" s="933">
        <v>0</v>
      </c>
      <c r="H237" s="933">
        <v>0</v>
      </c>
      <c r="I237" s="933">
        <v>0</v>
      </c>
      <c r="J237" s="933">
        <v>0</v>
      </c>
      <c r="K237" s="933">
        <v>11</v>
      </c>
      <c r="L237" s="934">
        <v>6.73506424072605E-3</v>
      </c>
      <c r="M237" s="935">
        <v>1.33924908533169E-4</v>
      </c>
      <c r="N237" s="935">
        <v>3.8818814067585301E-5</v>
      </c>
      <c r="O237" s="935">
        <v>1.3780678993992801E-3</v>
      </c>
      <c r="P237" s="935">
        <v>1.38000884010266E-3</v>
      </c>
      <c r="Q237" s="935">
        <v>1.6109807838047901E-4</v>
      </c>
      <c r="R237" s="935">
        <v>9.1224213058825498E-5</v>
      </c>
      <c r="S237" s="935">
        <v>4.54180124590748E-3</v>
      </c>
      <c r="T237" s="935">
        <v>9.2582871551191003E-3</v>
      </c>
      <c r="U237" s="935">
        <v>4.9668672599475397E-2</v>
      </c>
      <c r="V237" s="935">
        <v>3.1055051254068299E-6</v>
      </c>
      <c r="W237" s="935">
        <v>6.7932924618274304E-6</v>
      </c>
      <c r="X237" s="935">
        <v>0</v>
      </c>
      <c r="Y237" s="935">
        <v>0</v>
      </c>
      <c r="Z237" s="935">
        <v>0</v>
      </c>
      <c r="AA237" s="935">
        <v>8.9283272355446205E-6</v>
      </c>
      <c r="AB237" s="912"/>
    </row>
    <row r="238" spans="1:28">
      <c r="A238" s="929" t="s">
        <v>4016</v>
      </c>
      <c r="B238" s="930">
        <v>0</v>
      </c>
      <c r="C238" s="931">
        <v>0</v>
      </c>
      <c r="D238" s="931">
        <v>0</v>
      </c>
      <c r="E238" s="931">
        <v>0</v>
      </c>
      <c r="F238" s="932">
        <v>0</v>
      </c>
      <c r="G238" s="933">
        <v>0</v>
      </c>
      <c r="H238" s="933">
        <v>0</v>
      </c>
      <c r="I238" s="933">
        <v>0</v>
      </c>
      <c r="J238" s="933">
        <v>0</v>
      </c>
      <c r="K238" s="933">
        <v>116</v>
      </c>
      <c r="L238" s="934">
        <v>8.3919218047925296E-3</v>
      </c>
      <c r="M238" s="935">
        <v>3.0702152944362901E-4</v>
      </c>
      <c r="N238" s="935">
        <v>8.1872407851634496E-5</v>
      </c>
      <c r="O238" s="935">
        <v>5.5263875299853297E-3</v>
      </c>
      <c r="P238" s="935">
        <v>1.4122990354407E-3</v>
      </c>
      <c r="Q238" s="935">
        <v>3.6842583533235501E-4</v>
      </c>
      <c r="R238" s="935">
        <v>1.02340509814543E-4</v>
      </c>
      <c r="S238" s="935">
        <v>3.4795773336944698E-3</v>
      </c>
      <c r="T238" s="935">
        <v>6.3451116085016697E-3</v>
      </c>
      <c r="U238" s="935">
        <v>3.3567687219170098E-2</v>
      </c>
      <c r="V238" s="935">
        <v>1.02340509814543E-5</v>
      </c>
      <c r="W238" s="935">
        <v>6.1404305888725897E-6</v>
      </c>
      <c r="X238" s="935">
        <v>7.1843037889809294E-2</v>
      </c>
      <c r="Y238" s="935">
        <v>3.6023859454719198E-2</v>
      </c>
      <c r="Z238" s="935">
        <v>8.1872407851634496E-4</v>
      </c>
      <c r="AA238" s="935">
        <v>4.7076634514689801E-5</v>
      </c>
      <c r="AB238" s="912"/>
    </row>
    <row r="239" spans="1:28">
      <c r="A239" s="929" t="s">
        <v>4017</v>
      </c>
      <c r="B239" s="930">
        <v>11000</v>
      </c>
      <c r="C239" s="931">
        <v>3.7829999999999999</v>
      </c>
      <c r="D239" s="931">
        <v>74</v>
      </c>
      <c r="E239" s="931">
        <v>35.821890000000003</v>
      </c>
      <c r="F239" s="932">
        <v>0</v>
      </c>
      <c r="G239" s="933">
        <v>0</v>
      </c>
      <c r="H239" s="933">
        <v>0</v>
      </c>
      <c r="I239" s="933">
        <v>0</v>
      </c>
      <c r="J239" s="933">
        <v>0</v>
      </c>
      <c r="K239" s="933">
        <v>10893.96111</v>
      </c>
      <c r="L239" s="934">
        <v>0.54783561579431705</v>
      </c>
      <c r="M239" s="935">
        <v>2.3739543351087099E-2</v>
      </c>
      <c r="N239" s="935">
        <v>5.47835615794317E-3</v>
      </c>
      <c r="O239" s="935">
        <v>0.56609680298746101</v>
      </c>
      <c r="P239" s="935">
        <v>8.0349223649833101E-2</v>
      </c>
      <c r="Q239" s="935">
        <v>3.8348493105602198E-2</v>
      </c>
      <c r="R239" s="935">
        <v>1.6435068473829501E-2</v>
      </c>
      <c r="S239" s="935">
        <v>0.27391780789715803</v>
      </c>
      <c r="T239" s="935">
        <v>0.49305205421488502</v>
      </c>
      <c r="U239" s="935">
        <v>3.15918538441389</v>
      </c>
      <c r="V239" s="935">
        <v>7.30447487725756E-4</v>
      </c>
      <c r="W239" s="935">
        <v>7.30447487725756E-4</v>
      </c>
      <c r="X239" s="935">
        <v>6.4644602663729396</v>
      </c>
      <c r="Y239" s="935">
        <v>3.2322301331864698</v>
      </c>
      <c r="Z239" s="935">
        <v>0.237395433510871</v>
      </c>
      <c r="AA239" s="935">
        <v>6.0261917737374797E-3</v>
      </c>
      <c r="AB239" s="912"/>
    </row>
    <row r="240" spans="1:28">
      <c r="A240" s="929" t="s">
        <v>4018</v>
      </c>
      <c r="B240" s="930">
        <v>2800</v>
      </c>
      <c r="C240" s="931">
        <v>0.97099999999999997</v>
      </c>
      <c r="D240" s="931">
        <v>18</v>
      </c>
      <c r="E240" s="931">
        <v>26.765000000000001</v>
      </c>
      <c r="F240" s="932">
        <v>0</v>
      </c>
      <c r="G240" s="933">
        <v>0</v>
      </c>
      <c r="H240" s="933">
        <v>0</v>
      </c>
      <c r="I240" s="933">
        <v>0</v>
      </c>
      <c r="J240" s="933">
        <v>0</v>
      </c>
      <c r="K240" s="933">
        <v>2756.2060000000001</v>
      </c>
      <c r="L240" s="934">
        <v>0.235918789382349</v>
      </c>
      <c r="M240" s="935">
        <v>1.4925474430311799E-2</v>
      </c>
      <c r="N240" s="935">
        <v>2.8888015026409999E-3</v>
      </c>
      <c r="O240" s="935">
        <v>0.25036279689555402</v>
      </c>
      <c r="P240" s="935">
        <v>3.03324157777305E-2</v>
      </c>
      <c r="Q240" s="935">
        <v>1.54069413474187E-2</v>
      </c>
      <c r="R240" s="935">
        <v>4.8146691710683398E-3</v>
      </c>
      <c r="S240" s="935">
        <v>0.120366729276708</v>
      </c>
      <c r="T240" s="935">
        <v>0.25517746606662201</v>
      </c>
      <c r="U240" s="935">
        <v>1.18440861608281</v>
      </c>
      <c r="V240" s="935">
        <v>3.8517353368546701E-4</v>
      </c>
      <c r="W240" s="935">
        <v>4.81466917106834E-4</v>
      </c>
      <c r="X240" s="935">
        <v>1.3673660445834099</v>
      </c>
      <c r="Y240" s="935">
        <v>0.68368302229170397</v>
      </c>
      <c r="Z240" s="935">
        <v>9.6293383421366799E-2</v>
      </c>
      <c r="AA240" s="935">
        <v>2.0703077435593898E-3</v>
      </c>
      <c r="AB240" s="912"/>
    </row>
    <row r="241" spans="1:28">
      <c r="A241" s="929" t="s">
        <v>4019</v>
      </c>
      <c r="B241" s="930">
        <v>0</v>
      </c>
      <c r="C241" s="931">
        <v>0</v>
      </c>
      <c r="D241" s="931">
        <v>0</v>
      </c>
      <c r="E241" s="931">
        <v>0</v>
      </c>
      <c r="F241" s="932">
        <v>0</v>
      </c>
      <c r="G241" s="933">
        <v>0</v>
      </c>
      <c r="H241" s="933">
        <v>0</v>
      </c>
      <c r="I241" s="933">
        <v>0</v>
      </c>
      <c r="J241" s="933">
        <v>0</v>
      </c>
      <c r="K241" s="933">
        <v>870</v>
      </c>
      <c r="L241" s="934">
        <v>7.4468071966552293E-2</v>
      </c>
      <c r="M241" s="935">
        <v>4.7112453693124896E-3</v>
      </c>
      <c r="N241" s="935">
        <v>9.1185394244757897E-4</v>
      </c>
      <c r="O241" s="935">
        <v>7.9027341678790206E-2</v>
      </c>
      <c r="P241" s="935">
        <v>9.5744663956995792E-3</v>
      </c>
      <c r="Q241" s="935">
        <v>4.8632210263870896E-3</v>
      </c>
      <c r="R241" s="935">
        <v>1.5197565707459699E-3</v>
      </c>
      <c r="S241" s="935">
        <v>3.79939142686491E-2</v>
      </c>
      <c r="T241" s="935">
        <v>8.0547098249536195E-2</v>
      </c>
      <c r="U241" s="935">
        <v>0.37386011640350703</v>
      </c>
      <c r="V241" s="935">
        <v>1.21580525659677E-4</v>
      </c>
      <c r="W241" s="935">
        <v>1.5197565707459701E-4</v>
      </c>
      <c r="X241" s="935">
        <v>0.43161086609185401</v>
      </c>
      <c r="Y241" s="935">
        <v>0.215805433045927</v>
      </c>
      <c r="Z241" s="935">
        <v>3.0395131414919299E-2</v>
      </c>
      <c r="AA241" s="935">
        <v>6.5349532542076502E-4</v>
      </c>
      <c r="AB241" s="912"/>
    </row>
    <row r="242" spans="1:28">
      <c r="A242" s="924"/>
      <c r="B242" s="925"/>
      <c r="C242" s="926"/>
      <c r="D242" s="926"/>
      <c r="E242" s="926"/>
      <c r="F242" s="925"/>
      <c r="G242" s="926"/>
      <c r="H242" s="926"/>
      <c r="I242" s="926"/>
      <c r="J242" s="926"/>
      <c r="K242" s="926"/>
      <c r="L242" s="927"/>
      <c r="M242" s="928"/>
      <c r="N242" s="928"/>
      <c r="O242" s="928"/>
      <c r="P242" s="928"/>
      <c r="Q242" s="928"/>
      <c r="R242" s="928"/>
      <c r="S242" s="928"/>
      <c r="T242" s="928"/>
      <c r="U242" s="928"/>
      <c r="V242" s="928"/>
      <c r="W242" s="928"/>
      <c r="X242" s="928"/>
      <c r="Y242" s="928"/>
      <c r="Z242" s="928"/>
      <c r="AA242" s="928"/>
      <c r="AB242" s="912"/>
    </row>
    <row r="243" spans="1:28">
      <c r="A243" s="917" t="s">
        <v>4020</v>
      </c>
      <c r="B243" s="918">
        <v>692173</v>
      </c>
      <c r="C243" s="919">
        <v>7409</v>
      </c>
      <c r="D243" s="919">
        <v>-8483</v>
      </c>
      <c r="E243" s="919">
        <v>106703</v>
      </c>
      <c r="F243" s="920">
        <v>0</v>
      </c>
      <c r="G243" s="921">
        <v>0</v>
      </c>
      <c r="H243" s="921">
        <v>140</v>
      </c>
      <c r="I243" s="921">
        <v>56256</v>
      </c>
      <c r="J243" s="921">
        <v>18</v>
      </c>
      <c r="K243" s="921">
        <v>544023</v>
      </c>
      <c r="L243" s="922">
        <v>59.521359329090501</v>
      </c>
      <c r="M243" s="923">
        <v>0.746836525401674</v>
      </c>
      <c r="N243" s="923">
        <v>1.5774375270575001</v>
      </c>
      <c r="O243" s="923">
        <v>9.1496612134112496</v>
      </c>
      <c r="P243" s="923">
        <v>9.6513160161978799</v>
      </c>
      <c r="Q243" s="923">
        <v>1.84849814715959</v>
      </c>
      <c r="R243" s="923">
        <v>0.22291255458947401</v>
      </c>
      <c r="S243" s="923">
        <v>14.028436368984799</v>
      </c>
      <c r="T243" s="923">
        <v>16.633205942998099</v>
      </c>
      <c r="U243" s="923">
        <v>181.24170926314201</v>
      </c>
      <c r="V243" s="923">
        <v>3.3202352264247198E-2</v>
      </c>
      <c r="W243" s="923">
        <v>2.8954871160954299E-2</v>
      </c>
      <c r="X243" s="923">
        <v>34.415171682873797</v>
      </c>
      <c r="Y243" s="923">
        <v>17.003056085661498</v>
      </c>
      <c r="Z243" s="923">
        <v>22.301924201827401</v>
      </c>
      <c r="AA243" s="923">
        <v>0.135119218233688</v>
      </c>
      <c r="AB243" s="912"/>
    </row>
    <row r="244" spans="1:28">
      <c r="A244" s="929" t="s">
        <v>4021</v>
      </c>
      <c r="B244" s="930">
        <v>84091</v>
      </c>
      <c r="C244" s="931">
        <v>0</v>
      </c>
      <c r="D244" s="931">
        <v>0</v>
      </c>
      <c r="E244" s="931">
        <v>5433.9359999999997</v>
      </c>
      <c r="F244" s="932">
        <v>0</v>
      </c>
      <c r="G244" s="933">
        <v>0</v>
      </c>
      <c r="H244" s="933">
        <v>0</v>
      </c>
      <c r="I244" s="933">
        <v>6792</v>
      </c>
      <c r="J244" s="933">
        <v>0</v>
      </c>
      <c r="K244" s="933">
        <v>71865.063999999998</v>
      </c>
      <c r="L244" s="934">
        <v>15.305399476122499</v>
      </c>
      <c r="M244" s="935">
        <v>0.17106034708607501</v>
      </c>
      <c r="N244" s="935">
        <v>1.4315050098255699</v>
      </c>
      <c r="O244" s="935">
        <v>1.2604446627395001</v>
      </c>
      <c r="P244" s="935">
        <v>0.1800635232485</v>
      </c>
      <c r="Q244" s="935">
        <v>0.50417786509579898</v>
      </c>
      <c r="R244" s="935">
        <v>6.3022233136974803E-2</v>
      </c>
      <c r="S244" s="935">
        <v>2.61092108710324</v>
      </c>
      <c r="T244" s="935">
        <v>4.3215245579639898</v>
      </c>
      <c r="U244" s="935">
        <v>39.433911591421399</v>
      </c>
      <c r="V244" s="935">
        <v>1.0803811394910001E-2</v>
      </c>
      <c r="W244" s="935">
        <v>5.4019056974549803E-3</v>
      </c>
      <c r="X244" s="935">
        <v>0.63022233136974803</v>
      </c>
      <c r="Y244" s="935">
        <v>0.27009528487274898</v>
      </c>
      <c r="Z244" s="935">
        <v>0.90031761624249795</v>
      </c>
      <c r="AA244" s="935">
        <v>4.9517468893337399E-2</v>
      </c>
      <c r="AB244" s="912"/>
    </row>
    <row r="245" spans="1:28">
      <c r="A245" s="929" t="s">
        <v>4022</v>
      </c>
      <c r="B245" s="930">
        <v>271404</v>
      </c>
      <c r="C245" s="931">
        <v>3.722</v>
      </c>
      <c r="D245" s="931">
        <v>0</v>
      </c>
      <c r="E245" s="931">
        <v>9158.3700000000008</v>
      </c>
      <c r="F245" s="932">
        <v>0</v>
      </c>
      <c r="G245" s="933">
        <v>0</v>
      </c>
      <c r="H245" s="933">
        <v>0</v>
      </c>
      <c r="I245" s="933">
        <v>22703</v>
      </c>
      <c r="J245" s="933">
        <v>0</v>
      </c>
      <c r="K245" s="933">
        <v>239546.35200000001</v>
      </c>
      <c r="L245" s="934">
        <v>27.8629016954823</v>
      </c>
      <c r="M245" s="935">
        <v>0.35166769130220399</v>
      </c>
      <c r="N245" s="935">
        <v>5.4102721738800597E-2</v>
      </c>
      <c r="O245" s="935">
        <v>1.6230816521640199</v>
      </c>
      <c r="P245" s="935">
        <v>6.1947616390926603</v>
      </c>
      <c r="Q245" s="935">
        <v>0.59512993912680601</v>
      </c>
      <c r="R245" s="935">
        <v>8.1154082608200798E-2</v>
      </c>
      <c r="S245" s="935">
        <v>8.1154082608200806</v>
      </c>
      <c r="T245" s="935">
        <v>6.7628402173500701</v>
      </c>
      <c r="U245" s="935">
        <v>89.810518086408905</v>
      </c>
      <c r="V245" s="935">
        <v>8.1154082608200801E-3</v>
      </c>
      <c r="W245" s="935">
        <v>8.1154082608200801E-3</v>
      </c>
      <c r="X245" s="935">
        <v>9.4679763042901008</v>
      </c>
      <c r="Y245" s="935">
        <v>4.5987313477980498</v>
      </c>
      <c r="Z245" s="935">
        <v>2.7051360869400298</v>
      </c>
      <c r="AA245" s="935">
        <v>4.8692449564920498E-2</v>
      </c>
      <c r="AB245" s="912"/>
    </row>
    <row r="246" spans="1:28">
      <c r="A246" s="929" t="s">
        <v>4023</v>
      </c>
      <c r="B246" s="930">
        <v>2883.42</v>
      </c>
      <c r="C246" s="931">
        <v>21.6</v>
      </c>
      <c r="D246" s="931">
        <v>0</v>
      </c>
      <c r="E246" s="931">
        <v>2905.02</v>
      </c>
      <c r="F246" s="932">
        <v>0</v>
      </c>
      <c r="G246" s="933">
        <v>0</v>
      </c>
      <c r="H246" s="933">
        <v>0</v>
      </c>
      <c r="I246" s="933">
        <v>0</v>
      </c>
      <c r="J246" s="933">
        <v>0</v>
      </c>
      <c r="K246" s="933">
        <v>0</v>
      </c>
      <c r="L246" s="934">
        <v>0</v>
      </c>
      <c r="M246" s="935">
        <v>0</v>
      </c>
      <c r="N246" s="935">
        <v>0</v>
      </c>
      <c r="O246" s="935">
        <v>0</v>
      </c>
      <c r="P246" s="935">
        <v>0</v>
      </c>
      <c r="Q246" s="935">
        <v>0</v>
      </c>
      <c r="R246" s="935">
        <v>0</v>
      </c>
      <c r="S246" s="935">
        <v>0</v>
      </c>
      <c r="T246" s="935">
        <v>0</v>
      </c>
      <c r="U246" s="935">
        <v>0</v>
      </c>
      <c r="V246" s="935">
        <v>0</v>
      </c>
      <c r="W246" s="935">
        <v>0</v>
      </c>
      <c r="X246" s="935">
        <v>0</v>
      </c>
      <c r="Y246" s="935">
        <v>0</v>
      </c>
      <c r="Z246" s="935">
        <v>0</v>
      </c>
      <c r="AA246" s="935">
        <v>0</v>
      </c>
      <c r="AB246" s="912"/>
    </row>
    <row r="247" spans="1:28">
      <c r="A247" s="929" t="s">
        <v>4024</v>
      </c>
      <c r="B247" s="930">
        <v>0</v>
      </c>
      <c r="C247" s="931">
        <v>6.1929999999999996</v>
      </c>
      <c r="D247" s="931">
        <v>0</v>
      </c>
      <c r="E247" s="931">
        <v>0</v>
      </c>
      <c r="F247" s="932">
        <v>0</v>
      </c>
      <c r="G247" s="933">
        <v>0</v>
      </c>
      <c r="H247" s="933">
        <v>0</v>
      </c>
      <c r="I247" s="933">
        <v>0</v>
      </c>
      <c r="J247" s="933">
        <v>0</v>
      </c>
      <c r="K247" s="933">
        <v>6</v>
      </c>
      <c r="L247" s="934">
        <v>2.1305176753529599E-3</v>
      </c>
      <c r="M247" s="935">
        <v>1.6388597502715101E-5</v>
      </c>
      <c r="N247" s="935">
        <v>2.7314329171191899E-6</v>
      </c>
      <c r="O247" s="935">
        <v>4.3702926673906998E-4</v>
      </c>
      <c r="P247" s="935">
        <v>4.8346362633009603E-4</v>
      </c>
      <c r="Q247" s="935">
        <v>5.2807703064304201E-5</v>
      </c>
      <c r="R247" s="935">
        <v>1.36571645855959E-5</v>
      </c>
      <c r="S247" s="935">
        <v>3.2777195005430202E-4</v>
      </c>
      <c r="T247" s="935">
        <v>4.3702926673906998E-4</v>
      </c>
      <c r="U247" s="935">
        <v>4.1062541520691803E-3</v>
      </c>
      <c r="V247" s="935">
        <v>8.1942987513575598E-7</v>
      </c>
      <c r="W247" s="935">
        <v>5.4628658342383697E-7</v>
      </c>
      <c r="X247" s="935">
        <v>5.46286583423837E-5</v>
      </c>
      <c r="Y247" s="935">
        <v>2.7314329171191901E-5</v>
      </c>
      <c r="Z247" s="935">
        <v>9.1047763903972804E-5</v>
      </c>
      <c r="AA247" s="935">
        <v>5.5539135981423404E-6</v>
      </c>
      <c r="AB247" s="912"/>
    </row>
    <row r="248" spans="1:28">
      <c r="A248" s="929" t="s">
        <v>4025</v>
      </c>
      <c r="B248" s="930">
        <v>0</v>
      </c>
      <c r="C248" s="931">
        <v>0</v>
      </c>
      <c r="D248" s="931">
        <v>0</v>
      </c>
      <c r="E248" s="931">
        <v>0</v>
      </c>
      <c r="F248" s="932">
        <v>0</v>
      </c>
      <c r="G248" s="933">
        <v>0</v>
      </c>
      <c r="H248" s="933">
        <v>0</v>
      </c>
      <c r="I248" s="933">
        <v>0</v>
      </c>
      <c r="J248" s="933">
        <v>0</v>
      </c>
      <c r="K248" s="933">
        <v>0</v>
      </c>
      <c r="L248" s="934">
        <v>0</v>
      </c>
      <c r="M248" s="935">
        <v>0</v>
      </c>
      <c r="N248" s="935">
        <v>0</v>
      </c>
      <c r="O248" s="935">
        <v>0</v>
      </c>
      <c r="P248" s="935">
        <v>0</v>
      </c>
      <c r="Q248" s="935">
        <v>0</v>
      </c>
      <c r="R248" s="935">
        <v>0</v>
      </c>
      <c r="S248" s="935">
        <v>0</v>
      </c>
      <c r="T248" s="935">
        <v>0</v>
      </c>
      <c r="U248" s="935">
        <v>0</v>
      </c>
      <c r="V248" s="935">
        <v>0</v>
      </c>
      <c r="W248" s="935">
        <v>0</v>
      </c>
      <c r="X248" s="935">
        <v>0</v>
      </c>
      <c r="Y248" s="935">
        <v>0</v>
      </c>
      <c r="Z248" s="935">
        <v>0</v>
      </c>
      <c r="AA248" s="935">
        <v>0</v>
      </c>
      <c r="AB248" s="912"/>
    </row>
    <row r="249" spans="1:28">
      <c r="A249" s="929" t="s">
        <v>4026</v>
      </c>
      <c r="B249" s="930">
        <v>107125</v>
      </c>
      <c r="C249" s="931">
        <v>2.0489999999999999</v>
      </c>
      <c r="D249" s="931">
        <v>0</v>
      </c>
      <c r="E249" s="931">
        <v>0</v>
      </c>
      <c r="F249" s="932">
        <v>0</v>
      </c>
      <c r="G249" s="933">
        <v>0</v>
      </c>
      <c r="H249" s="933">
        <v>0</v>
      </c>
      <c r="I249" s="933">
        <v>8910</v>
      </c>
      <c r="J249" s="933">
        <v>0</v>
      </c>
      <c r="K249" s="933">
        <v>98217.048999999999</v>
      </c>
      <c r="L249" s="934">
        <v>7.5386871503549697</v>
      </c>
      <c r="M249" s="935">
        <v>9.0984155262904806E-2</v>
      </c>
      <c r="N249" s="935">
        <v>5.1990945864517003E-2</v>
      </c>
      <c r="O249" s="935">
        <v>1.8196831052581</v>
      </c>
      <c r="P249" s="935">
        <v>1.46874422067261</v>
      </c>
      <c r="Q249" s="935">
        <v>0.40292983045000702</v>
      </c>
      <c r="R249" s="935">
        <v>3.8993209398387803E-2</v>
      </c>
      <c r="S249" s="935">
        <v>1.5597283759355101</v>
      </c>
      <c r="T249" s="935">
        <v>2.33959256390327</v>
      </c>
      <c r="U249" s="935">
        <v>23.525903003694001</v>
      </c>
      <c r="V249" s="935">
        <v>5.1990945864517002E-3</v>
      </c>
      <c r="W249" s="935">
        <v>5.1990945864517002E-3</v>
      </c>
      <c r="X249" s="935">
        <v>20.796378345806801</v>
      </c>
      <c r="Y249" s="935">
        <v>10.3981891729034</v>
      </c>
      <c r="Z249" s="935">
        <v>11.048075996209899</v>
      </c>
      <c r="AA249" s="935">
        <v>2.0796378345806801E-2</v>
      </c>
      <c r="AB249" s="912"/>
    </row>
    <row r="250" spans="1:28">
      <c r="A250" s="929" t="s">
        <v>4027</v>
      </c>
      <c r="B250" s="930">
        <v>45.333145999999999</v>
      </c>
      <c r="C250" s="931">
        <v>36.276000000000003</v>
      </c>
      <c r="D250" s="931">
        <v>0</v>
      </c>
      <c r="E250" s="931">
        <v>0</v>
      </c>
      <c r="F250" s="932">
        <v>0</v>
      </c>
      <c r="G250" s="933">
        <v>0</v>
      </c>
      <c r="H250" s="933">
        <v>0</v>
      </c>
      <c r="I250" s="933">
        <v>2</v>
      </c>
      <c r="J250" s="933">
        <v>0</v>
      </c>
      <c r="K250" s="933">
        <v>80</v>
      </c>
      <c r="L250" s="934">
        <v>3.7985974056680802E-3</v>
      </c>
      <c r="M250" s="935">
        <v>5.8439960087201202E-5</v>
      </c>
      <c r="N250" s="935">
        <v>1.9479986695733701E-5</v>
      </c>
      <c r="O250" s="935">
        <v>2.24019847000938E-3</v>
      </c>
      <c r="P250" s="935">
        <v>7.49979487785748E-4</v>
      </c>
      <c r="Q250" s="935">
        <v>1.94799866957337E-4</v>
      </c>
      <c r="R250" s="935">
        <v>3.8959973391467402E-5</v>
      </c>
      <c r="S250" s="935">
        <v>1.9479986695733701E-3</v>
      </c>
      <c r="T250" s="935">
        <v>1.36359906870136E-3</v>
      </c>
      <c r="U250" s="935">
        <v>1.6850188491809699E-2</v>
      </c>
      <c r="V250" s="935">
        <v>3.8959973391467402E-6</v>
      </c>
      <c r="W250" s="935">
        <v>2.9219980043600598E-6</v>
      </c>
      <c r="X250" s="935">
        <v>9.9347932148241992E-3</v>
      </c>
      <c r="Y250" s="935">
        <v>4.9673966074120996E-3</v>
      </c>
      <c r="Z250" s="935">
        <v>5.35699634132677E-3</v>
      </c>
      <c r="AA250" s="935">
        <v>1.3635990687013599E-5</v>
      </c>
      <c r="AB250" s="912"/>
    </row>
    <row r="251" spans="1:28">
      <c r="A251" s="929" t="s">
        <v>4028</v>
      </c>
      <c r="B251" s="930">
        <v>9142</v>
      </c>
      <c r="C251" s="931">
        <v>36.816000000000003</v>
      </c>
      <c r="D251" s="931">
        <v>0</v>
      </c>
      <c r="E251" s="931">
        <v>0</v>
      </c>
      <c r="F251" s="932">
        <v>0</v>
      </c>
      <c r="G251" s="933">
        <v>0</v>
      </c>
      <c r="H251" s="933">
        <v>0</v>
      </c>
      <c r="I251" s="933">
        <v>188</v>
      </c>
      <c r="J251" s="933">
        <v>0</v>
      </c>
      <c r="K251" s="933">
        <v>168</v>
      </c>
      <c r="L251" s="934">
        <v>8.7448201144978508E-3</v>
      </c>
      <c r="M251" s="935">
        <v>1.0493784137397401E-4</v>
      </c>
      <c r="N251" s="935">
        <v>3.4979280457991403E-5</v>
      </c>
      <c r="O251" s="935">
        <v>2.9732388389292698E-3</v>
      </c>
      <c r="P251" s="935">
        <v>1.87139150450254E-3</v>
      </c>
      <c r="Q251" s="935">
        <v>2.7983424366393101E-4</v>
      </c>
      <c r="R251" s="935">
        <v>6.9958560915982807E-5</v>
      </c>
      <c r="S251" s="935">
        <v>2.6234460343493599E-3</v>
      </c>
      <c r="T251" s="935">
        <v>1.5740676206096101E-3</v>
      </c>
      <c r="U251" s="935">
        <v>2.7458735159523299E-2</v>
      </c>
      <c r="V251" s="935">
        <v>5.24689206869871E-6</v>
      </c>
      <c r="W251" s="935">
        <v>1.57406762060961E-5</v>
      </c>
      <c r="X251" s="935">
        <v>1.0493784137397401E-3</v>
      </c>
      <c r="Y251" s="935">
        <v>5.2468920686987101E-4</v>
      </c>
      <c r="Z251" s="935">
        <v>5.4217884709886702E-3</v>
      </c>
      <c r="AA251" s="935">
        <v>3.1481352412192302E-5</v>
      </c>
      <c r="AB251" s="912"/>
    </row>
    <row r="252" spans="1:28">
      <c r="A252" s="929" t="s">
        <v>4029</v>
      </c>
      <c r="B252" s="930">
        <v>1296.2452960000001</v>
      </c>
      <c r="C252" s="931">
        <v>3.0000000000000001E-3</v>
      </c>
      <c r="D252" s="931">
        <v>0</v>
      </c>
      <c r="E252" s="931">
        <v>0</v>
      </c>
      <c r="F252" s="932">
        <v>0</v>
      </c>
      <c r="G252" s="933">
        <v>0</v>
      </c>
      <c r="H252" s="933">
        <v>0</v>
      </c>
      <c r="I252" s="933">
        <v>142</v>
      </c>
      <c r="J252" s="933">
        <v>0</v>
      </c>
      <c r="K252" s="933">
        <v>1157</v>
      </c>
      <c r="L252" s="934">
        <v>9.9299373340826502E-2</v>
      </c>
      <c r="M252" s="935">
        <v>1.8291989825941701E-3</v>
      </c>
      <c r="N252" s="935">
        <v>9.1459949129708601E-4</v>
      </c>
      <c r="O252" s="935">
        <v>3.7890550353736403E-2</v>
      </c>
      <c r="P252" s="935">
        <v>1.77693615452005E-2</v>
      </c>
      <c r="Q252" s="935">
        <v>6.2715393688943097E-3</v>
      </c>
      <c r="R252" s="935">
        <v>9.1459949129708601E-4</v>
      </c>
      <c r="S252" s="935">
        <v>2.8744555440765599E-2</v>
      </c>
      <c r="T252" s="935">
        <v>3.9197121055589403E-2</v>
      </c>
      <c r="U252" s="935">
        <v>0.33970838248177498</v>
      </c>
      <c r="V252" s="935">
        <v>1.04525656148238E-4</v>
      </c>
      <c r="W252" s="935">
        <v>9.1459949129708699E-5</v>
      </c>
      <c r="X252" s="935">
        <v>9.4073090533414602E-2</v>
      </c>
      <c r="Y252" s="935">
        <v>4.7036545266707301E-2</v>
      </c>
      <c r="Z252" s="935">
        <v>8.7540237024149703E-2</v>
      </c>
      <c r="AA252" s="935">
        <v>3.78905503537364E-4</v>
      </c>
      <c r="AB252" s="912"/>
    </row>
    <row r="253" spans="1:28">
      <c r="A253" s="929" t="s">
        <v>4030</v>
      </c>
      <c r="B253" s="930">
        <v>9227.4182409999994</v>
      </c>
      <c r="C253" s="931">
        <v>2E-3</v>
      </c>
      <c r="D253" s="931">
        <v>0</v>
      </c>
      <c r="E253" s="931">
        <v>1956.06</v>
      </c>
      <c r="F253" s="932">
        <v>0</v>
      </c>
      <c r="G253" s="933">
        <v>0</v>
      </c>
      <c r="H253" s="933">
        <v>0</v>
      </c>
      <c r="I253" s="933">
        <v>760</v>
      </c>
      <c r="J253" s="933">
        <v>0</v>
      </c>
      <c r="K253" s="933">
        <v>6369</v>
      </c>
      <c r="L253" s="934">
        <v>0.25802555160211399</v>
      </c>
      <c r="M253" s="935">
        <v>4.4053142956458503E-3</v>
      </c>
      <c r="N253" s="935">
        <v>1.2586612273273901E-3</v>
      </c>
      <c r="O253" s="935">
        <v>0.11327951045946499</v>
      </c>
      <c r="P253" s="935">
        <v>5.4122432775077597E-2</v>
      </c>
      <c r="Q253" s="935">
        <v>7.5519673639643202E-3</v>
      </c>
      <c r="R253" s="935">
        <v>6.2933061366369299E-4</v>
      </c>
      <c r="S253" s="935">
        <v>6.2933061366369294E-2</v>
      </c>
      <c r="T253" s="935">
        <v>0.100692898186191</v>
      </c>
      <c r="U253" s="935">
        <v>1.00692898186191</v>
      </c>
      <c r="V253" s="935">
        <v>1.8879918409910799E-4</v>
      </c>
      <c r="W253" s="935">
        <v>3.1466530683184698E-4</v>
      </c>
      <c r="X253" s="935">
        <v>0.16991926568919699</v>
      </c>
      <c r="Y253" s="935">
        <v>8.1812979776280104E-2</v>
      </c>
      <c r="Z253" s="935">
        <v>0.25802555160211399</v>
      </c>
      <c r="AA253" s="935">
        <v>5.6639755229732404E-4</v>
      </c>
      <c r="AB253" s="912"/>
    </row>
    <row r="254" spans="1:28">
      <c r="A254" s="929" t="s">
        <v>4031</v>
      </c>
      <c r="B254" s="930">
        <v>18438</v>
      </c>
      <c r="C254" s="931">
        <v>2.5019999999999998</v>
      </c>
      <c r="D254" s="931">
        <v>0</v>
      </c>
      <c r="E254" s="931">
        <v>937.27099999999996</v>
      </c>
      <c r="F254" s="932">
        <v>0</v>
      </c>
      <c r="G254" s="933">
        <v>0</v>
      </c>
      <c r="H254" s="933">
        <v>0</v>
      </c>
      <c r="I254" s="933">
        <v>1534</v>
      </c>
      <c r="J254" s="933">
        <v>0</v>
      </c>
      <c r="K254" s="933">
        <v>15969.231</v>
      </c>
      <c r="L254" s="934">
        <v>0.85208981163170505</v>
      </c>
      <c r="M254" s="935">
        <v>1.4201496860528399E-2</v>
      </c>
      <c r="N254" s="935">
        <v>1.01439263289489E-2</v>
      </c>
      <c r="O254" s="935">
        <v>0.62892343239482995</v>
      </c>
      <c r="P254" s="935">
        <v>0.15013010966844301</v>
      </c>
      <c r="Q254" s="935">
        <v>5.0719631644744301E-2</v>
      </c>
      <c r="R254" s="935">
        <v>6.0863557973693198E-3</v>
      </c>
      <c r="S254" s="935">
        <v>0.20287852657897701</v>
      </c>
      <c r="T254" s="935">
        <v>0.365181347842159</v>
      </c>
      <c r="U254" s="935">
        <v>3.2257685726057401</v>
      </c>
      <c r="V254" s="935">
        <v>4.0575705315795501E-4</v>
      </c>
      <c r="W254" s="935">
        <v>1.01439263289489E-3</v>
      </c>
      <c r="X254" s="935">
        <v>0.101439263289489</v>
      </c>
      <c r="Y254" s="935">
        <v>4.0575705315795497E-2</v>
      </c>
      <c r="Z254" s="935">
        <v>1.3592861280791499</v>
      </c>
      <c r="AA254" s="935">
        <v>2.0287852657897699E-3</v>
      </c>
      <c r="AB254" s="912"/>
    </row>
    <row r="255" spans="1:28">
      <c r="A255" s="929" t="s">
        <v>4032</v>
      </c>
      <c r="B255" s="930">
        <v>151772</v>
      </c>
      <c r="C255" s="931">
        <v>4.3890000000000002</v>
      </c>
      <c r="D255" s="931">
        <v>0</v>
      </c>
      <c r="E255" s="931">
        <v>49400.21</v>
      </c>
      <c r="F255" s="932">
        <v>0</v>
      </c>
      <c r="G255" s="933">
        <v>0</v>
      </c>
      <c r="H255" s="933">
        <v>32830</v>
      </c>
      <c r="I255" s="933">
        <v>12625</v>
      </c>
      <c r="J255" s="933">
        <v>0</v>
      </c>
      <c r="K255" s="933">
        <v>56921.178999999996</v>
      </c>
      <c r="L255" s="934">
        <v>3.39878602515636</v>
      </c>
      <c r="M255" s="935">
        <v>6.5083136651930204E-2</v>
      </c>
      <c r="N255" s="935">
        <v>7.2314596279922502E-3</v>
      </c>
      <c r="O255" s="935">
        <v>2.3140670809575199</v>
      </c>
      <c r="P255" s="935">
        <v>0.69422012428725599</v>
      </c>
      <c r="Q255" s="935">
        <v>0.15186065218783701</v>
      </c>
      <c r="R255" s="935">
        <v>1.44629192559845E-2</v>
      </c>
      <c r="S255" s="935">
        <v>0.79546055907914703</v>
      </c>
      <c r="T255" s="935">
        <v>1.4462919255984501</v>
      </c>
      <c r="U255" s="935">
        <v>12.2934813675868</v>
      </c>
      <c r="V255" s="935">
        <v>2.8925838511969001E-3</v>
      </c>
      <c r="W255" s="935">
        <v>5.7851677023938002E-3</v>
      </c>
      <c r="X255" s="935">
        <v>1.01240434791891</v>
      </c>
      <c r="Y255" s="935">
        <v>0.50620217395945699</v>
      </c>
      <c r="Z255" s="935">
        <v>3.6880444102760501</v>
      </c>
      <c r="AA255" s="935">
        <v>6.5083136651930204E-3</v>
      </c>
      <c r="AB255" s="912"/>
    </row>
    <row r="256" spans="1:28">
      <c r="A256" s="929" t="s">
        <v>4033</v>
      </c>
      <c r="B256" s="930">
        <v>13515.761256</v>
      </c>
      <c r="C256" s="931">
        <v>3.0000000000000001E-3</v>
      </c>
      <c r="D256" s="931">
        <v>0</v>
      </c>
      <c r="E256" s="931">
        <v>581.89099999999996</v>
      </c>
      <c r="F256" s="932">
        <v>0</v>
      </c>
      <c r="G256" s="933">
        <v>0</v>
      </c>
      <c r="H256" s="933">
        <v>0</v>
      </c>
      <c r="I256" s="933">
        <v>1115</v>
      </c>
      <c r="J256" s="933">
        <v>0</v>
      </c>
      <c r="K256" s="933">
        <v>11838</v>
      </c>
      <c r="L256" s="934">
        <v>0.75740072749986598</v>
      </c>
      <c r="M256" s="935">
        <v>1.23657261632631E-2</v>
      </c>
      <c r="N256" s="935">
        <v>1.5457157704078901E-3</v>
      </c>
      <c r="O256" s="935">
        <v>0.41734325801013</v>
      </c>
      <c r="P256" s="935">
        <v>0.159208724352013</v>
      </c>
      <c r="Q256" s="935">
        <v>2.3185736556118299E-2</v>
      </c>
      <c r="R256" s="935">
        <v>1.5457157704078901E-3</v>
      </c>
      <c r="S256" s="935">
        <v>0.17002873474486799</v>
      </c>
      <c r="T256" s="935">
        <v>0.27822883867342002</v>
      </c>
      <c r="U256" s="935">
        <v>2.3958594441322298</v>
      </c>
      <c r="V256" s="935">
        <v>6.1828630816315603E-4</v>
      </c>
      <c r="W256" s="935">
        <v>1.0820010392855199E-3</v>
      </c>
      <c r="X256" s="935">
        <v>1.0201724084692101</v>
      </c>
      <c r="Y256" s="935">
        <v>0.51008620423460305</v>
      </c>
      <c r="Z256" s="935">
        <v>0.60282915045907703</v>
      </c>
      <c r="AA256" s="935">
        <v>1.2365726163263101E-3</v>
      </c>
      <c r="AB256" s="912"/>
    </row>
    <row r="257" spans="1:28">
      <c r="A257" s="929" t="s">
        <v>4034</v>
      </c>
      <c r="B257" s="930">
        <v>474.08867400000003</v>
      </c>
      <c r="C257" s="931">
        <v>7.9480000000000004</v>
      </c>
      <c r="D257" s="931">
        <v>0</v>
      </c>
      <c r="E257" s="931">
        <v>0</v>
      </c>
      <c r="F257" s="932">
        <v>0</v>
      </c>
      <c r="G257" s="933">
        <v>0</v>
      </c>
      <c r="H257" s="933">
        <v>0</v>
      </c>
      <c r="I257" s="933">
        <v>37</v>
      </c>
      <c r="J257" s="933">
        <v>0</v>
      </c>
      <c r="K257" s="933">
        <v>446</v>
      </c>
      <c r="L257" s="934">
        <v>4.8303803096859103E-2</v>
      </c>
      <c r="M257" s="935">
        <v>9.5143854584722504E-4</v>
      </c>
      <c r="N257" s="935">
        <v>7.3187580449786502E-4</v>
      </c>
      <c r="O257" s="935">
        <v>4.9767554705854901E-2</v>
      </c>
      <c r="P257" s="935">
        <v>7.5383207863280099E-3</v>
      </c>
      <c r="Q257" s="935">
        <v>4.0253169247382601E-3</v>
      </c>
      <c r="R257" s="935">
        <v>4.39125482698719E-4</v>
      </c>
      <c r="S257" s="935">
        <v>1.31737644809616E-2</v>
      </c>
      <c r="T257" s="935">
        <v>1.2441888676463699E-2</v>
      </c>
      <c r="U257" s="935">
        <v>0.124418886764637</v>
      </c>
      <c r="V257" s="935">
        <v>5.85500643598292E-5</v>
      </c>
      <c r="W257" s="935">
        <v>3.65937902248933E-5</v>
      </c>
      <c r="X257" s="935">
        <v>1.8296895112446601E-2</v>
      </c>
      <c r="Y257" s="935">
        <v>8.7825096539743894E-3</v>
      </c>
      <c r="Z257" s="935">
        <v>3.3666287006901802E-2</v>
      </c>
      <c r="AA257" s="935">
        <v>9.5143854584722507E-5</v>
      </c>
      <c r="AB257" s="912"/>
    </row>
    <row r="258" spans="1:28">
      <c r="A258" s="929" t="s">
        <v>4035</v>
      </c>
      <c r="B258" s="930">
        <v>3413.1611010000001</v>
      </c>
      <c r="C258" s="931">
        <v>3.6</v>
      </c>
      <c r="D258" s="931">
        <v>0</v>
      </c>
      <c r="E258" s="931">
        <v>0</v>
      </c>
      <c r="F258" s="932">
        <v>0</v>
      </c>
      <c r="G258" s="933">
        <v>0</v>
      </c>
      <c r="H258" s="933">
        <v>17.522222222222201</v>
      </c>
      <c r="I258" s="933">
        <v>183</v>
      </c>
      <c r="J258" s="933">
        <v>0</v>
      </c>
      <c r="K258" s="933">
        <v>3216.23887877778</v>
      </c>
      <c r="L258" s="934">
        <v>0.37069271919928198</v>
      </c>
      <c r="M258" s="935">
        <v>4.1768193712595101E-3</v>
      </c>
      <c r="N258" s="935">
        <v>1.0442048428148799E-3</v>
      </c>
      <c r="O258" s="935">
        <v>5.7431266354818301E-2</v>
      </c>
      <c r="P258" s="935">
        <v>8.2492182582375298E-2</v>
      </c>
      <c r="Q258" s="935">
        <v>8.3536387425190203E-3</v>
      </c>
      <c r="R258" s="935">
        <v>1.5663072642223201E-3</v>
      </c>
      <c r="S258" s="935">
        <v>5.22102421407439E-2</v>
      </c>
      <c r="T258" s="935">
        <v>0.10964150849556201</v>
      </c>
      <c r="U258" s="935">
        <v>1.02332074595858</v>
      </c>
      <c r="V258" s="935">
        <v>1.5663072642223199E-4</v>
      </c>
      <c r="W258" s="935">
        <v>2.0884096856297501E-4</v>
      </c>
      <c r="X258" s="935">
        <v>3.6547169498520701E-2</v>
      </c>
      <c r="Y258" s="935">
        <v>1.5663072642223198E-2</v>
      </c>
      <c r="Z258" s="935">
        <v>5.22102421407439E-2</v>
      </c>
      <c r="AA258" s="935">
        <v>4.1768193712595099E-4</v>
      </c>
      <c r="AB258" s="912"/>
    </row>
    <row r="259" spans="1:28">
      <c r="A259" s="929" t="s">
        <v>4036</v>
      </c>
      <c r="B259" s="930">
        <v>4347</v>
      </c>
      <c r="C259" s="931">
        <v>6018.6379999999999</v>
      </c>
      <c r="D259" s="931">
        <v>0</v>
      </c>
      <c r="E259" s="931">
        <v>4</v>
      </c>
      <c r="F259" s="932">
        <v>0</v>
      </c>
      <c r="G259" s="933">
        <v>0</v>
      </c>
      <c r="H259" s="933">
        <v>0</v>
      </c>
      <c r="I259" s="933">
        <v>310</v>
      </c>
      <c r="J259" s="933">
        <v>0</v>
      </c>
      <c r="K259" s="933">
        <v>11668</v>
      </c>
      <c r="L259" s="934">
        <v>1.08663925234964</v>
      </c>
      <c r="M259" s="935">
        <v>5.6205478569809003E-3</v>
      </c>
      <c r="N259" s="935">
        <v>7.4940638093078703E-3</v>
      </c>
      <c r="O259" s="935">
        <v>9.3675797616348394E-2</v>
      </c>
      <c r="P259" s="935">
        <v>0.22856894618389001</v>
      </c>
      <c r="Q259" s="935">
        <v>4.3090866903520299E-2</v>
      </c>
      <c r="R259" s="935">
        <v>3.7470319046539399E-3</v>
      </c>
      <c r="S259" s="935">
        <v>7.4940638093078701E-2</v>
      </c>
      <c r="T259" s="935">
        <v>0.168616435709427</v>
      </c>
      <c r="U259" s="935">
        <v>1.7985753142338901</v>
      </c>
      <c r="V259" s="935">
        <v>3.7470319046539399E-4</v>
      </c>
      <c r="W259" s="935">
        <v>3.7470319046539399E-4</v>
      </c>
      <c r="X259" s="935">
        <v>9.3675797616348394E-2</v>
      </c>
      <c r="Y259" s="935">
        <v>3.7470319046539399E-2</v>
      </c>
      <c r="Z259" s="935">
        <v>0.112410957139618</v>
      </c>
      <c r="AA259" s="935">
        <v>9.3675797616348401E-4</v>
      </c>
      <c r="AB259" s="912"/>
    </row>
    <row r="260" spans="1:28">
      <c r="A260" s="929" t="s">
        <v>4037</v>
      </c>
      <c r="B260" s="930">
        <v>170.96697800000001</v>
      </c>
      <c r="C260" s="931">
        <v>284.59399999999999</v>
      </c>
      <c r="D260" s="931">
        <v>0</v>
      </c>
      <c r="E260" s="931">
        <v>0</v>
      </c>
      <c r="F260" s="932">
        <v>0</v>
      </c>
      <c r="G260" s="933">
        <v>0</v>
      </c>
      <c r="H260" s="933">
        <v>0</v>
      </c>
      <c r="I260" s="933">
        <v>7</v>
      </c>
      <c r="J260" s="933">
        <v>0</v>
      </c>
      <c r="K260" s="933">
        <v>445</v>
      </c>
      <c r="L260" s="934">
        <v>3.8435478278667903E-2</v>
      </c>
      <c r="M260" s="935">
        <v>2.7953075111758502E-4</v>
      </c>
      <c r="N260" s="935">
        <v>1.3976537555879199E-4</v>
      </c>
      <c r="O260" s="935">
        <v>5.5906150223516997E-3</v>
      </c>
      <c r="P260" s="935">
        <v>7.96662640685117E-3</v>
      </c>
      <c r="Q260" s="935">
        <v>2.0964806333818899E-3</v>
      </c>
      <c r="R260" s="935">
        <v>1.3976537555879199E-4</v>
      </c>
      <c r="S260" s="935">
        <v>4.1929612667637702E-3</v>
      </c>
      <c r="T260" s="935">
        <v>7.68709565573358E-3</v>
      </c>
      <c r="U260" s="935">
        <v>8.0365090946305603E-2</v>
      </c>
      <c r="V260" s="935">
        <v>1.3976537555879201E-5</v>
      </c>
      <c r="W260" s="935">
        <v>1.3976537555879201E-5</v>
      </c>
      <c r="X260" s="935">
        <v>1.3976537555879199E-3</v>
      </c>
      <c r="Y260" s="935">
        <v>6.9882687779396202E-4</v>
      </c>
      <c r="Z260" s="935">
        <v>2.7953075111758498E-3</v>
      </c>
      <c r="AA260" s="935">
        <v>6.2894419001456603E-5</v>
      </c>
      <c r="AB260" s="912"/>
    </row>
    <row r="261" spans="1:28">
      <c r="A261" s="929" t="s">
        <v>4038</v>
      </c>
      <c r="B261" s="930">
        <v>0</v>
      </c>
      <c r="C261" s="931">
        <v>0</v>
      </c>
      <c r="D261" s="931">
        <v>0</v>
      </c>
      <c r="E261" s="931">
        <v>0</v>
      </c>
      <c r="F261" s="932">
        <v>0</v>
      </c>
      <c r="G261" s="933">
        <v>0</v>
      </c>
      <c r="H261" s="933">
        <v>0</v>
      </c>
      <c r="I261" s="933">
        <v>0</v>
      </c>
      <c r="J261" s="933">
        <v>0</v>
      </c>
      <c r="K261" s="933">
        <v>0</v>
      </c>
      <c r="L261" s="934">
        <v>0</v>
      </c>
      <c r="M261" s="935">
        <v>0</v>
      </c>
      <c r="N261" s="935">
        <v>0</v>
      </c>
      <c r="O261" s="935">
        <v>0</v>
      </c>
      <c r="P261" s="935">
        <v>0</v>
      </c>
      <c r="Q261" s="935">
        <v>0</v>
      </c>
      <c r="R261" s="935">
        <v>0</v>
      </c>
      <c r="S261" s="935">
        <v>0</v>
      </c>
      <c r="T261" s="935">
        <v>0</v>
      </c>
      <c r="U261" s="935">
        <v>0</v>
      </c>
      <c r="V261" s="935">
        <v>0</v>
      </c>
      <c r="W261" s="935">
        <v>0</v>
      </c>
      <c r="X261" s="935">
        <v>0</v>
      </c>
      <c r="Y261" s="935">
        <v>0</v>
      </c>
      <c r="Z261" s="935">
        <v>0</v>
      </c>
      <c r="AA261" s="935">
        <v>0</v>
      </c>
      <c r="AB261" s="912"/>
    </row>
    <row r="262" spans="1:28">
      <c r="A262" s="929" t="s">
        <v>4039</v>
      </c>
      <c r="B262" s="930">
        <v>44.670096999999998</v>
      </c>
      <c r="C262" s="931">
        <v>0</v>
      </c>
      <c r="D262" s="931">
        <v>0</v>
      </c>
      <c r="E262" s="931">
        <v>0</v>
      </c>
      <c r="F262" s="932">
        <v>0</v>
      </c>
      <c r="G262" s="933">
        <v>0</v>
      </c>
      <c r="H262" s="933">
        <v>0</v>
      </c>
      <c r="I262" s="933">
        <v>3</v>
      </c>
      <c r="J262" s="933">
        <v>0</v>
      </c>
      <c r="K262" s="933">
        <v>41</v>
      </c>
      <c r="L262" s="934">
        <v>3.1961647011701198E-3</v>
      </c>
      <c r="M262" s="935">
        <v>6.8003504280215397E-5</v>
      </c>
      <c r="N262" s="935">
        <v>2.0401051284064601E-5</v>
      </c>
      <c r="O262" s="935">
        <v>9.5204905992301496E-4</v>
      </c>
      <c r="P262" s="935">
        <v>6.2563223937798205E-4</v>
      </c>
      <c r="Q262" s="935">
        <v>1.3600700856043101E-4</v>
      </c>
      <c r="R262" s="935">
        <v>2.7201401712086199E-5</v>
      </c>
      <c r="S262" s="935">
        <v>6.1203153852193795E-4</v>
      </c>
      <c r="T262" s="935">
        <v>1.4280735898845199E-3</v>
      </c>
      <c r="U262" s="935">
        <v>1.7340893591454899E-2</v>
      </c>
      <c r="V262" s="935">
        <v>4.0802102568129198E-6</v>
      </c>
      <c r="W262" s="935">
        <v>2.0401051284064599E-6</v>
      </c>
      <c r="X262" s="935">
        <v>2.9785534874734301E-2</v>
      </c>
      <c r="Y262" s="935">
        <v>1.4892767437367199E-2</v>
      </c>
      <c r="Z262" s="935">
        <v>5.4402803424172296E-4</v>
      </c>
      <c r="AA262" s="935">
        <v>1.2920665813240901E-5</v>
      </c>
      <c r="AB262" s="912"/>
    </row>
    <row r="263" spans="1:28">
      <c r="A263" s="929" t="s">
        <v>4040</v>
      </c>
      <c r="B263" s="930">
        <v>0</v>
      </c>
      <c r="C263" s="931">
        <v>0.55000000000000004</v>
      </c>
      <c r="D263" s="931">
        <v>0</v>
      </c>
      <c r="E263" s="931">
        <v>0</v>
      </c>
      <c r="F263" s="932">
        <v>0</v>
      </c>
      <c r="G263" s="933">
        <v>0</v>
      </c>
      <c r="H263" s="933">
        <v>0</v>
      </c>
      <c r="I263" s="933">
        <v>0</v>
      </c>
      <c r="J263" s="933">
        <v>0</v>
      </c>
      <c r="K263" s="933">
        <v>1</v>
      </c>
      <c r="L263" s="934">
        <v>8.2578204471045097E-5</v>
      </c>
      <c r="M263" s="935">
        <v>1.5880423936739401E-6</v>
      </c>
      <c r="N263" s="935">
        <v>4.7641271810218402E-7</v>
      </c>
      <c r="O263" s="935">
        <v>2.5408678298783099E-5</v>
      </c>
      <c r="P263" s="935">
        <v>1.68332493729438E-5</v>
      </c>
      <c r="Q263" s="935">
        <v>2.5408678298783098E-6</v>
      </c>
      <c r="R263" s="935">
        <v>4.7641271810218402E-7</v>
      </c>
      <c r="S263" s="935">
        <v>1.42923815430655E-5</v>
      </c>
      <c r="T263" s="935">
        <v>2.3820635905109202E-5</v>
      </c>
      <c r="U263" s="935">
        <v>2.7473133410559297E-4</v>
      </c>
      <c r="V263" s="935">
        <v>6.3521695746957801E-8</v>
      </c>
      <c r="W263" s="935">
        <v>4.7641271810218301E-8</v>
      </c>
      <c r="X263" s="935">
        <v>2.0326942639026501E-4</v>
      </c>
      <c r="Y263" s="935">
        <v>1.01634713195132E-4</v>
      </c>
      <c r="Z263" s="935">
        <v>1.5880423936739399E-5</v>
      </c>
      <c r="AA263" s="935">
        <v>1.58804239367395E-7</v>
      </c>
      <c r="AB263" s="912"/>
    </row>
    <row r="264" spans="1:28">
      <c r="A264" s="929" t="s">
        <v>4041</v>
      </c>
      <c r="B264" s="930">
        <v>0</v>
      </c>
      <c r="C264" s="931">
        <v>0.254</v>
      </c>
      <c r="D264" s="931">
        <v>0</v>
      </c>
      <c r="E264" s="931">
        <v>0</v>
      </c>
      <c r="F264" s="932">
        <v>0</v>
      </c>
      <c r="G264" s="933">
        <v>0</v>
      </c>
      <c r="H264" s="933">
        <v>0</v>
      </c>
      <c r="I264" s="933">
        <v>0</v>
      </c>
      <c r="J264" s="933">
        <v>0</v>
      </c>
      <c r="K264" s="933">
        <v>0</v>
      </c>
      <c r="L264" s="934">
        <v>0</v>
      </c>
      <c r="M264" s="935">
        <v>0</v>
      </c>
      <c r="N264" s="935">
        <v>0</v>
      </c>
      <c r="O264" s="935">
        <v>0</v>
      </c>
      <c r="P264" s="935">
        <v>0</v>
      </c>
      <c r="Q264" s="935">
        <v>0</v>
      </c>
      <c r="R264" s="935">
        <v>0</v>
      </c>
      <c r="S264" s="935">
        <v>0</v>
      </c>
      <c r="T264" s="935">
        <v>0</v>
      </c>
      <c r="U264" s="935">
        <v>0</v>
      </c>
      <c r="V264" s="935">
        <v>0</v>
      </c>
      <c r="W264" s="935">
        <v>0</v>
      </c>
      <c r="X264" s="935">
        <v>0</v>
      </c>
      <c r="Y264" s="935">
        <v>0</v>
      </c>
      <c r="Z264" s="935">
        <v>0</v>
      </c>
      <c r="AA264" s="935">
        <v>0</v>
      </c>
      <c r="AB264" s="912"/>
    </row>
    <row r="265" spans="1:28">
      <c r="A265" s="929" t="s">
        <v>4042</v>
      </c>
      <c r="B265" s="930">
        <v>9108</v>
      </c>
      <c r="C265" s="931">
        <v>15.606</v>
      </c>
      <c r="D265" s="931">
        <v>0</v>
      </c>
      <c r="E265" s="931">
        <v>238.17</v>
      </c>
      <c r="F265" s="932">
        <v>0</v>
      </c>
      <c r="G265" s="933">
        <v>0</v>
      </c>
      <c r="H265" s="933">
        <v>0</v>
      </c>
      <c r="I265" s="933">
        <v>562</v>
      </c>
      <c r="J265" s="933">
        <v>0</v>
      </c>
      <c r="K265" s="933">
        <v>8323.4359999999997</v>
      </c>
      <c r="L265" s="934">
        <v>0.58819963069191905</v>
      </c>
      <c r="M265" s="935">
        <v>1.1763992613838399E-2</v>
      </c>
      <c r="N265" s="935">
        <v>3.9213308712794598E-3</v>
      </c>
      <c r="O265" s="935">
        <v>7.8426617425589207E-2</v>
      </c>
      <c r="P265" s="935">
        <v>0.113718595267104</v>
      </c>
      <c r="Q265" s="935">
        <v>2.3527985227676799E-2</v>
      </c>
      <c r="R265" s="935">
        <v>3.9213308712794598E-3</v>
      </c>
      <c r="S265" s="935">
        <v>0.10456882323411899</v>
      </c>
      <c r="T265" s="935">
        <v>0.274493160989562</v>
      </c>
      <c r="U265" s="935">
        <v>2.7187894040870901</v>
      </c>
      <c r="V265" s="935">
        <v>2.6142205808529702E-4</v>
      </c>
      <c r="W265" s="935">
        <v>1.30711029042649E-4</v>
      </c>
      <c r="X265" s="935">
        <v>0.52284411617059501</v>
      </c>
      <c r="Y265" s="935">
        <v>0.261422058085297</v>
      </c>
      <c r="Z265" s="935">
        <v>9.1497720329854093E-2</v>
      </c>
      <c r="AA265" s="935">
        <v>1.69924337755443E-3</v>
      </c>
      <c r="AB265" s="912"/>
    </row>
    <row r="266" spans="1:28">
      <c r="A266" s="929" t="s">
        <v>4043</v>
      </c>
      <c r="B266" s="930">
        <v>263.47520400000002</v>
      </c>
      <c r="C266" s="931">
        <v>68.965999999999994</v>
      </c>
      <c r="D266" s="931">
        <v>0</v>
      </c>
      <c r="E266" s="931">
        <v>0</v>
      </c>
      <c r="F266" s="932">
        <v>0</v>
      </c>
      <c r="G266" s="933">
        <v>0</v>
      </c>
      <c r="H266" s="933">
        <v>0</v>
      </c>
      <c r="I266" s="933">
        <v>10</v>
      </c>
      <c r="J266" s="933">
        <v>0</v>
      </c>
      <c r="K266" s="933">
        <v>325</v>
      </c>
      <c r="L266" s="934">
        <v>2.9544646488529499E-2</v>
      </c>
      <c r="M266" s="935">
        <v>3.69308081106618E-4</v>
      </c>
      <c r="N266" s="935">
        <v>2.1103318920378199E-4</v>
      </c>
      <c r="O266" s="935">
        <v>4.2206637840756399E-3</v>
      </c>
      <c r="P266" s="935">
        <v>6.1199624869096797E-3</v>
      </c>
      <c r="Q266" s="935">
        <v>9.4964935141701897E-4</v>
      </c>
      <c r="R266" s="935">
        <v>1.5827489190283701E-4</v>
      </c>
      <c r="S266" s="935">
        <v>4.2206637840756399E-3</v>
      </c>
      <c r="T266" s="935">
        <v>8.9689105411607292E-3</v>
      </c>
      <c r="U266" s="935">
        <v>9.3909769195683002E-2</v>
      </c>
      <c r="V266" s="935">
        <v>1.0551659460189099E-5</v>
      </c>
      <c r="W266" s="935">
        <v>1.5827489190283699E-5</v>
      </c>
      <c r="X266" s="935">
        <v>2.2686067839406601E-2</v>
      </c>
      <c r="Y266" s="935">
        <v>1.10792424331986E-2</v>
      </c>
      <c r="Z266" s="935">
        <v>2.1103318920378199E-3</v>
      </c>
      <c r="AA266" s="935">
        <v>5.2758297300945498E-5</v>
      </c>
      <c r="AB266" s="912"/>
    </row>
    <row r="267" spans="1:28">
      <c r="A267" s="929" t="s">
        <v>4044</v>
      </c>
      <c r="B267" s="930">
        <v>82.938367</v>
      </c>
      <c r="C267" s="931">
        <v>0</v>
      </c>
      <c r="D267" s="931">
        <v>0</v>
      </c>
      <c r="E267" s="931">
        <v>0</v>
      </c>
      <c r="F267" s="932">
        <v>0</v>
      </c>
      <c r="G267" s="933">
        <v>0</v>
      </c>
      <c r="H267" s="933">
        <v>0</v>
      </c>
      <c r="I267" s="933">
        <v>19</v>
      </c>
      <c r="J267" s="933">
        <v>0</v>
      </c>
      <c r="K267" s="933">
        <v>63</v>
      </c>
      <c r="L267" s="934">
        <v>4.8822775351111802E-3</v>
      </c>
      <c r="M267" s="935">
        <v>9.60448039694002E-5</v>
      </c>
      <c r="N267" s="935">
        <v>2.4011200992349999E-5</v>
      </c>
      <c r="O267" s="935">
        <v>2.4011200992350001E-3</v>
      </c>
      <c r="P267" s="935">
        <v>9.6044803969400202E-4</v>
      </c>
      <c r="Q267" s="935">
        <v>2.2410454259526701E-4</v>
      </c>
      <c r="R267" s="935">
        <v>9.60448039694002E-5</v>
      </c>
      <c r="S267" s="935">
        <v>1.440672059541E-3</v>
      </c>
      <c r="T267" s="935">
        <v>2.2410454259526699E-3</v>
      </c>
      <c r="U267" s="935">
        <v>2.2650566269450199E-2</v>
      </c>
      <c r="V267" s="935">
        <v>2.4011200992349999E-6</v>
      </c>
      <c r="W267" s="935">
        <v>7.2033602977050099E-6</v>
      </c>
      <c r="X267" s="935">
        <v>1.3606347228998399E-3</v>
      </c>
      <c r="Y267" s="935">
        <v>6.4029869312933504E-4</v>
      </c>
      <c r="Z267" s="935">
        <v>4.1619415053406701E-3</v>
      </c>
      <c r="AA267" s="935">
        <v>1.04048537633517E-5</v>
      </c>
      <c r="AB267" s="912"/>
    </row>
    <row r="268" spans="1:28">
      <c r="A268" s="929" t="s">
        <v>4045</v>
      </c>
      <c r="B268" s="930">
        <v>0</v>
      </c>
      <c r="C268" s="931">
        <v>0</v>
      </c>
      <c r="D268" s="931">
        <v>0</v>
      </c>
      <c r="E268" s="931">
        <v>0</v>
      </c>
      <c r="F268" s="932">
        <v>0</v>
      </c>
      <c r="G268" s="933">
        <v>0</v>
      </c>
      <c r="H268" s="933">
        <v>0</v>
      </c>
      <c r="I268" s="933">
        <v>0</v>
      </c>
      <c r="J268" s="933">
        <v>0</v>
      </c>
      <c r="K268" s="933">
        <v>0</v>
      </c>
      <c r="L268" s="934">
        <v>0</v>
      </c>
      <c r="M268" s="935">
        <v>0</v>
      </c>
      <c r="N268" s="935">
        <v>0</v>
      </c>
      <c r="O268" s="935">
        <v>0</v>
      </c>
      <c r="P268" s="935">
        <v>0</v>
      </c>
      <c r="Q268" s="935">
        <v>0</v>
      </c>
      <c r="R268" s="935">
        <v>0</v>
      </c>
      <c r="S268" s="935">
        <v>0</v>
      </c>
      <c r="T268" s="935">
        <v>0</v>
      </c>
      <c r="U268" s="935">
        <v>0</v>
      </c>
      <c r="V268" s="935">
        <v>0</v>
      </c>
      <c r="W268" s="935">
        <v>0</v>
      </c>
      <c r="X268" s="935">
        <v>0</v>
      </c>
      <c r="Y268" s="935">
        <v>0</v>
      </c>
      <c r="Z268" s="935">
        <v>0</v>
      </c>
      <c r="AA268" s="935">
        <v>0</v>
      </c>
      <c r="AB268" s="912"/>
    </row>
    <row r="269" spans="1:28">
      <c r="A269" s="929" t="s">
        <v>4046</v>
      </c>
      <c r="B269" s="930">
        <v>0</v>
      </c>
      <c r="C269" s="931">
        <v>1.9</v>
      </c>
      <c r="D269" s="931">
        <v>0</v>
      </c>
      <c r="E269" s="931">
        <v>0</v>
      </c>
      <c r="F269" s="932">
        <v>0</v>
      </c>
      <c r="G269" s="933">
        <v>0</v>
      </c>
      <c r="H269" s="933">
        <v>0</v>
      </c>
      <c r="I269" s="933">
        <v>0</v>
      </c>
      <c r="J269" s="933">
        <v>0</v>
      </c>
      <c r="K269" s="933">
        <v>2</v>
      </c>
      <c r="L269" s="934">
        <v>1.64097714012974E-4</v>
      </c>
      <c r="M269" s="935">
        <v>2.9114110550688999E-6</v>
      </c>
      <c r="N269" s="935">
        <v>1.3233686613949499E-6</v>
      </c>
      <c r="O269" s="935">
        <v>6.61684330697477E-5</v>
      </c>
      <c r="P269" s="935">
        <v>3.2290195338036901E-5</v>
      </c>
      <c r="Q269" s="935">
        <v>6.0874958424167899E-6</v>
      </c>
      <c r="R269" s="935">
        <v>5.2934746455798197E-7</v>
      </c>
      <c r="S269" s="935">
        <v>3.7054322519058702E-5</v>
      </c>
      <c r="T269" s="935">
        <v>7.6755382360907306E-5</v>
      </c>
      <c r="U269" s="935">
        <v>7.7814077290023305E-4</v>
      </c>
      <c r="V269" s="935">
        <v>1.05869492911596E-7</v>
      </c>
      <c r="W269" s="935">
        <v>2.6467373227899099E-8</v>
      </c>
      <c r="X269" s="935">
        <v>1.8527161259529399E-5</v>
      </c>
      <c r="Y269" s="935">
        <v>1.0586949291159599E-5</v>
      </c>
      <c r="Z269" s="935">
        <v>2.8584763086131001E-4</v>
      </c>
      <c r="AA269" s="935">
        <v>3.1760847873478899E-7</v>
      </c>
      <c r="AB269" s="912"/>
    </row>
    <row r="270" spans="1:28">
      <c r="A270" s="929" t="s">
        <v>4047</v>
      </c>
      <c r="B270" s="930">
        <v>97.749302999999998</v>
      </c>
      <c r="C270" s="931">
        <v>0</v>
      </c>
      <c r="D270" s="931">
        <v>0</v>
      </c>
      <c r="E270" s="931">
        <v>0</v>
      </c>
      <c r="F270" s="932">
        <v>0</v>
      </c>
      <c r="G270" s="933">
        <v>0</v>
      </c>
      <c r="H270" s="933">
        <v>0</v>
      </c>
      <c r="I270" s="933">
        <v>8</v>
      </c>
      <c r="J270" s="933">
        <v>0</v>
      </c>
      <c r="K270" s="933">
        <v>90</v>
      </c>
      <c r="L270" s="934">
        <v>7.2319450607911404E-3</v>
      </c>
      <c r="M270" s="935">
        <v>1.88659436368465E-4</v>
      </c>
      <c r="N270" s="935">
        <v>7.8608098486860299E-5</v>
      </c>
      <c r="O270" s="935">
        <v>3.6159725303955702E-3</v>
      </c>
      <c r="P270" s="935">
        <v>1.02190528032918E-3</v>
      </c>
      <c r="Q270" s="935">
        <v>8.1752422426334696E-4</v>
      </c>
      <c r="R270" s="935">
        <v>9.4329718184232297E-5</v>
      </c>
      <c r="S270" s="935">
        <v>3.3015401364481301E-3</v>
      </c>
      <c r="T270" s="935">
        <v>4.8737021061853398E-3</v>
      </c>
      <c r="U270" s="935">
        <v>2.60978886976376E-2</v>
      </c>
      <c r="V270" s="935">
        <v>4.7164859092116203E-6</v>
      </c>
      <c r="W270" s="935">
        <v>4.7164859092116203E-6</v>
      </c>
      <c r="X270" s="935">
        <v>6.2886478789488196E-4</v>
      </c>
      <c r="Y270" s="935">
        <v>3.1443239394744098E-4</v>
      </c>
      <c r="Z270" s="935">
        <v>3.77318872736929E-3</v>
      </c>
      <c r="AA270" s="935">
        <v>5.8169992880276597E-5</v>
      </c>
      <c r="AB270" s="912"/>
    </row>
    <row r="271" spans="1:28">
      <c r="A271" s="929" t="s">
        <v>4048</v>
      </c>
      <c r="B271" s="930">
        <v>229.39192299999999</v>
      </c>
      <c r="C271" s="931">
        <v>2E-3</v>
      </c>
      <c r="D271" s="931">
        <v>0</v>
      </c>
      <c r="E271" s="931">
        <v>85.991200000000006</v>
      </c>
      <c r="F271" s="932">
        <v>0</v>
      </c>
      <c r="G271" s="933">
        <v>0</v>
      </c>
      <c r="H271" s="933">
        <v>0</v>
      </c>
      <c r="I271" s="933">
        <v>18</v>
      </c>
      <c r="J271" s="933">
        <v>0</v>
      </c>
      <c r="K271" s="933">
        <v>124</v>
      </c>
      <c r="L271" s="934">
        <v>6.7214423659714296E-3</v>
      </c>
      <c r="M271" s="935">
        <v>1.6803605914928599E-4</v>
      </c>
      <c r="N271" s="935">
        <v>6.3013522180982104E-5</v>
      </c>
      <c r="O271" s="935">
        <v>3.5707662569223202E-3</v>
      </c>
      <c r="P271" s="935">
        <v>1.15524790665134E-3</v>
      </c>
      <c r="Q271" s="935">
        <v>4.2009014787321402E-4</v>
      </c>
      <c r="R271" s="935">
        <v>8.4018029574642805E-5</v>
      </c>
      <c r="S271" s="935">
        <v>2.5205408872392898E-3</v>
      </c>
      <c r="T271" s="935">
        <v>5.2511268484151802E-3</v>
      </c>
      <c r="U271" s="935">
        <v>3.5077527347413401E-2</v>
      </c>
      <c r="V271" s="935">
        <v>4.2009014787321401E-6</v>
      </c>
      <c r="W271" s="935">
        <v>4.2009014787321401E-6</v>
      </c>
      <c r="X271" s="935">
        <v>6.3013522180982104E-4</v>
      </c>
      <c r="Y271" s="935">
        <v>2.1004507393660701E-4</v>
      </c>
      <c r="Z271" s="935">
        <v>1.15524790665134E-2</v>
      </c>
      <c r="AA271" s="935">
        <v>3.1506761090491099E-5</v>
      </c>
      <c r="AB271" s="912"/>
    </row>
    <row r="272" spans="1:28">
      <c r="A272" s="929" t="s">
        <v>4049</v>
      </c>
      <c r="B272" s="930">
        <v>1075.8438000000001</v>
      </c>
      <c r="C272" s="931">
        <v>0.437</v>
      </c>
      <c r="D272" s="931">
        <v>0</v>
      </c>
      <c r="E272" s="931">
        <v>1076.2808</v>
      </c>
      <c r="F272" s="932">
        <v>0</v>
      </c>
      <c r="G272" s="933">
        <v>0</v>
      </c>
      <c r="H272" s="933">
        <v>0</v>
      </c>
      <c r="I272" s="933">
        <v>4</v>
      </c>
      <c r="J272" s="933">
        <v>0</v>
      </c>
      <c r="K272" s="933">
        <v>0</v>
      </c>
      <c r="L272" s="934">
        <v>0</v>
      </c>
      <c r="M272" s="935">
        <v>0</v>
      </c>
      <c r="N272" s="935">
        <v>0</v>
      </c>
      <c r="O272" s="935">
        <v>0</v>
      </c>
      <c r="P272" s="935">
        <v>0</v>
      </c>
      <c r="Q272" s="935">
        <v>0</v>
      </c>
      <c r="R272" s="935">
        <v>0</v>
      </c>
      <c r="S272" s="935">
        <v>0</v>
      </c>
      <c r="T272" s="935">
        <v>0</v>
      </c>
      <c r="U272" s="935">
        <v>0</v>
      </c>
      <c r="V272" s="935">
        <v>0</v>
      </c>
      <c r="W272" s="935">
        <v>0</v>
      </c>
      <c r="X272" s="935">
        <v>0</v>
      </c>
      <c r="Y272" s="935">
        <v>0</v>
      </c>
      <c r="Z272" s="935">
        <v>0</v>
      </c>
      <c r="AA272" s="935">
        <v>0</v>
      </c>
      <c r="AB272" s="912"/>
    </row>
    <row r="273" spans="1:28">
      <c r="A273" s="929" t="s">
        <v>4050</v>
      </c>
      <c r="B273" s="930">
        <v>0</v>
      </c>
      <c r="C273" s="931">
        <v>0</v>
      </c>
      <c r="D273" s="931">
        <v>0</v>
      </c>
      <c r="E273" s="931">
        <v>0</v>
      </c>
      <c r="F273" s="932">
        <v>0</v>
      </c>
      <c r="G273" s="933">
        <v>0</v>
      </c>
      <c r="H273" s="933">
        <v>0</v>
      </c>
      <c r="I273" s="933">
        <v>0</v>
      </c>
      <c r="J273" s="933">
        <v>0</v>
      </c>
      <c r="K273" s="933">
        <v>0</v>
      </c>
      <c r="L273" s="934">
        <v>0</v>
      </c>
      <c r="M273" s="935">
        <v>0</v>
      </c>
      <c r="N273" s="935">
        <v>0</v>
      </c>
      <c r="O273" s="935">
        <v>0</v>
      </c>
      <c r="P273" s="935">
        <v>0</v>
      </c>
      <c r="Q273" s="935">
        <v>0</v>
      </c>
      <c r="R273" s="935">
        <v>0</v>
      </c>
      <c r="S273" s="935">
        <v>0</v>
      </c>
      <c r="T273" s="935">
        <v>0</v>
      </c>
      <c r="U273" s="935">
        <v>0</v>
      </c>
      <c r="V273" s="935">
        <v>0</v>
      </c>
      <c r="W273" s="935">
        <v>0</v>
      </c>
      <c r="X273" s="935">
        <v>0</v>
      </c>
      <c r="Y273" s="935">
        <v>0</v>
      </c>
      <c r="Z273" s="935">
        <v>0</v>
      </c>
      <c r="AA273" s="935">
        <v>0</v>
      </c>
      <c r="AB273" s="912"/>
    </row>
    <row r="274" spans="1:28">
      <c r="A274" s="929" t="s">
        <v>4051</v>
      </c>
      <c r="B274" s="930">
        <v>3925.3770140000001</v>
      </c>
      <c r="C274" s="931">
        <v>0</v>
      </c>
      <c r="D274" s="931">
        <v>0</v>
      </c>
      <c r="E274" s="931">
        <v>578.59379999999999</v>
      </c>
      <c r="F274" s="932">
        <v>0</v>
      </c>
      <c r="G274" s="933">
        <v>0</v>
      </c>
      <c r="H274" s="933">
        <v>0</v>
      </c>
      <c r="I274" s="933">
        <v>324</v>
      </c>
      <c r="J274" s="933">
        <v>0</v>
      </c>
      <c r="K274" s="933">
        <v>2004</v>
      </c>
      <c r="L274" s="934">
        <v>0.15176688243457501</v>
      </c>
      <c r="M274" s="935">
        <v>2.35500334812271E-3</v>
      </c>
      <c r="N274" s="935">
        <v>1.30833519340151E-3</v>
      </c>
      <c r="O274" s="935">
        <v>6.2800089283272395E-2</v>
      </c>
      <c r="P274" s="935">
        <v>2.7998373138792301E-2</v>
      </c>
      <c r="Q274" s="935">
        <v>9.4200133924908502E-3</v>
      </c>
      <c r="R274" s="935">
        <v>1.57000223208181E-3</v>
      </c>
      <c r="S274" s="935">
        <v>4.9716737349257301E-2</v>
      </c>
      <c r="T274" s="935">
        <v>6.5416759670075403E-2</v>
      </c>
      <c r="U274" s="935">
        <v>0.58613416664387497</v>
      </c>
      <c r="V274" s="935">
        <v>1.30833519340151E-4</v>
      </c>
      <c r="W274" s="935">
        <v>1.04666815472121E-4</v>
      </c>
      <c r="X274" s="935">
        <v>0.122983508179742</v>
      </c>
      <c r="Y274" s="935">
        <v>6.2800089283272395E-2</v>
      </c>
      <c r="Z274" s="935">
        <v>0.55473412200223904</v>
      </c>
      <c r="AA274" s="935">
        <v>7.3266770830484403E-4</v>
      </c>
      <c r="AB274" s="912"/>
    </row>
    <row r="275" spans="1:28">
      <c r="A275" s="929" t="s">
        <v>4052</v>
      </c>
      <c r="B275" s="930">
        <v>0</v>
      </c>
      <c r="C275" s="931">
        <v>18.123000000000001</v>
      </c>
      <c r="D275" s="931">
        <v>1</v>
      </c>
      <c r="E275" s="931">
        <v>0</v>
      </c>
      <c r="F275" s="932">
        <v>0</v>
      </c>
      <c r="G275" s="933">
        <v>0</v>
      </c>
      <c r="H275" s="933">
        <v>0</v>
      </c>
      <c r="I275" s="933">
        <v>0</v>
      </c>
      <c r="J275" s="933">
        <v>0</v>
      </c>
      <c r="K275" s="933">
        <v>17</v>
      </c>
      <c r="L275" s="934">
        <v>9.3888595297100703E-3</v>
      </c>
      <c r="M275" s="935">
        <v>8.6989433342361604E-5</v>
      </c>
      <c r="N275" s="935">
        <v>1.1998542529980901E-5</v>
      </c>
      <c r="O275" s="935">
        <v>1.9197668047969501E-3</v>
      </c>
      <c r="P275" s="935">
        <v>2.1627372910290599E-3</v>
      </c>
      <c r="Q275" s="935">
        <v>1.34983603462285E-4</v>
      </c>
      <c r="R275" s="935">
        <v>7.1991255179885505E-5</v>
      </c>
      <c r="S275" s="935">
        <v>1.01987611504838E-3</v>
      </c>
      <c r="T275" s="935">
        <v>2.5496902876209399E-3</v>
      </c>
      <c r="U275" s="935">
        <v>2.42070595542365E-2</v>
      </c>
      <c r="V275" s="935">
        <v>2.3997085059961801E-6</v>
      </c>
      <c r="W275" s="935">
        <v>3.5995627589942702E-6</v>
      </c>
      <c r="X275" s="935">
        <v>5.9992712649904601E-5</v>
      </c>
      <c r="Y275" s="935">
        <v>2.9996356324952301E-5</v>
      </c>
      <c r="Z275" s="935">
        <v>5.9992712649904601E-5</v>
      </c>
      <c r="AA275" s="935">
        <v>9.5988340239847306E-6</v>
      </c>
      <c r="AB275" s="912"/>
    </row>
    <row r="276" spans="1:28">
      <c r="A276" s="929" t="s">
        <v>4053</v>
      </c>
      <c r="B276" s="930">
        <v>0</v>
      </c>
      <c r="C276" s="931">
        <v>0.45900000000000002</v>
      </c>
      <c r="D276" s="931">
        <v>0</v>
      </c>
      <c r="E276" s="931">
        <v>0</v>
      </c>
      <c r="F276" s="932">
        <v>0</v>
      </c>
      <c r="G276" s="933">
        <v>0</v>
      </c>
      <c r="H276" s="933">
        <v>0</v>
      </c>
      <c r="I276" s="933">
        <v>0</v>
      </c>
      <c r="J276" s="933">
        <v>0</v>
      </c>
      <c r="K276" s="933">
        <v>0</v>
      </c>
      <c r="L276" s="934">
        <v>0</v>
      </c>
      <c r="M276" s="935">
        <v>0</v>
      </c>
      <c r="N276" s="935">
        <v>0</v>
      </c>
      <c r="O276" s="935">
        <v>0</v>
      </c>
      <c r="P276" s="935">
        <v>0</v>
      </c>
      <c r="Q276" s="935">
        <v>0</v>
      </c>
      <c r="R276" s="935">
        <v>0</v>
      </c>
      <c r="S276" s="935">
        <v>0</v>
      </c>
      <c r="T276" s="935">
        <v>0</v>
      </c>
      <c r="U276" s="935">
        <v>0</v>
      </c>
      <c r="V276" s="935">
        <v>0</v>
      </c>
      <c r="W276" s="935">
        <v>0</v>
      </c>
      <c r="X276" s="935">
        <v>0</v>
      </c>
      <c r="Y276" s="935">
        <v>0</v>
      </c>
      <c r="Z276" s="935">
        <v>0</v>
      </c>
      <c r="AA276" s="935">
        <v>0</v>
      </c>
      <c r="AB276" s="912"/>
    </row>
    <row r="277" spans="1:28">
      <c r="A277" s="929" t="s">
        <v>4054</v>
      </c>
      <c r="B277" s="930">
        <v>0</v>
      </c>
      <c r="C277" s="931">
        <v>0.122</v>
      </c>
      <c r="D277" s="931">
        <v>0</v>
      </c>
      <c r="E277" s="931">
        <v>0</v>
      </c>
      <c r="F277" s="932">
        <v>0</v>
      </c>
      <c r="G277" s="933">
        <v>0</v>
      </c>
      <c r="H277" s="933">
        <v>0</v>
      </c>
      <c r="I277" s="933">
        <v>0</v>
      </c>
      <c r="J277" s="933">
        <v>0</v>
      </c>
      <c r="K277" s="933">
        <v>0</v>
      </c>
      <c r="L277" s="934">
        <v>0</v>
      </c>
      <c r="M277" s="935">
        <v>0</v>
      </c>
      <c r="N277" s="935">
        <v>0</v>
      </c>
      <c r="O277" s="935">
        <v>0</v>
      </c>
      <c r="P277" s="935">
        <v>0</v>
      </c>
      <c r="Q277" s="935">
        <v>0</v>
      </c>
      <c r="R277" s="935">
        <v>0</v>
      </c>
      <c r="S277" s="935">
        <v>0</v>
      </c>
      <c r="T277" s="935">
        <v>0</v>
      </c>
      <c r="U277" s="935">
        <v>0</v>
      </c>
      <c r="V277" s="935">
        <v>0</v>
      </c>
      <c r="W277" s="935">
        <v>0</v>
      </c>
      <c r="X277" s="935">
        <v>0</v>
      </c>
      <c r="Y277" s="935">
        <v>0</v>
      </c>
      <c r="Z277" s="935">
        <v>0</v>
      </c>
      <c r="AA277" s="935">
        <v>0</v>
      </c>
      <c r="AB277" s="912"/>
    </row>
    <row r="278" spans="1:28">
      <c r="A278" s="929" t="s">
        <v>4055</v>
      </c>
      <c r="B278" s="930">
        <v>0</v>
      </c>
      <c r="C278" s="931">
        <v>0</v>
      </c>
      <c r="D278" s="931">
        <v>0</v>
      </c>
      <c r="E278" s="931">
        <v>0</v>
      </c>
      <c r="F278" s="932">
        <v>0</v>
      </c>
      <c r="G278" s="933">
        <v>0</v>
      </c>
      <c r="H278" s="933">
        <v>0</v>
      </c>
      <c r="I278" s="933">
        <v>0</v>
      </c>
      <c r="J278" s="933">
        <v>0</v>
      </c>
      <c r="K278" s="933">
        <v>0</v>
      </c>
      <c r="L278" s="934">
        <v>0</v>
      </c>
      <c r="M278" s="935">
        <v>0</v>
      </c>
      <c r="N278" s="935">
        <v>0</v>
      </c>
      <c r="O278" s="935">
        <v>0</v>
      </c>
      <c r="P278" s="935">
        <v>0</v>
      </c>
      <c r="Q278" s="935">
        <v>0</v>
      </c>
      <c r="R278" s="935">
        <v>0</v>
      </c>
      <c r="S278" s="935">
        <v>0</v>
      </c>
      <c r="T278" s="935">
        <v>0</v>
      </c>
      <c r="U278" s="935">
        <v>0</v>
      </c>
      <c r="V278" s="935">
        <v>0</v>
      </c>
      <c r="W278" s="935">
        <v>0</v>
      </c>
      <c r="X278" s="935">
        <v>0</v>
      </c>
      <c r="Y278" s="935">
        <v>0</v>
      </c>
      <c r="Z278" s="935">
        <v>0</v>
      </c>
      <c r="AA278" s="935">
        <v>0</v>
      </c>
      <c r="AB278" s="912"/>
    </row>
    <row r="279" spans="1:28">
      <c r="A279" s="929" t="s">
        <v>4056</v>
      </c>
      <c r="B279" s="930">
        <v>0</v>
      </c>
      <c r="C279" s="931">
        <v>0</v>
      </c>
      <c r="D279" s="931">
        <v>0</v>
      </c>
      <c r="E279" s="931">
        <v>0</v>
      </c>
      <c r="F279" s="932">
        <v>0</v>
      </c>
      <c r="G279" s="933">
        <v>0</v>
      </c>
      <c r="H279" s="933">
        <v>0</v>
      </c>
      <c r="I279" s="933">
        <v>0</v>
      </c>
      <c r="J279" s="933">
        <v>0</v>
      </c>
      <c r="K279" s="933">
        <v>0</v>
      </c>
      <c r="L279" s="934">
        <v>0</v>
      </c>
      <c r="M279" s="935">
        <v>0</v>
      </c>
      <c r="N279" s="935">
        <v>0</v>
      </c>
      <c r="O279" s="935">
        <v>0</v>
      </c>
      <c r="P279" s="935">
        <v>0</v>
      </c>
      <c r="Q279" s="935">
        <v>0</v>
      </c>
      <c r="R279" s="935">
        <v>0</v>
      </c>
      <c r="S279" s="935">
        <v>0</v>
      </c>
      <c r="T279" s="935">
        <v>0</v>
      </c>
      <c r="U279" s="935">
        <v>0</v>
      </c>
      <c r="V279" s="935">
        <v>0</v>
      </c>
      <c r="W279" s="935">
        <v>0</v>
      </c>
      <c r="X279" s="935">
        <v>0</v>
      </c>
      <c r="Y279" s="935">
        <v>0</v>
      </c>
      <c r="Z279" s="935">
        <v>0</v>
      </c>
      <c r="AA279" s="935">
        <v>0</v>
      </c>
      <c r="AB279" s="912"/>
    </row>
    <row r="280" spans="1:28">
      <c r="A280" s="929" t="s">
        <v>4057</v>
      </c>
      <c r="B280" s="930">
        <v>0</v>
      </c>
      <c r="C280" s="931">
        <v>16.16478</v>
      </c>
      <c r="D280" s="931">
        <v>0</v>
      </c>
      <c r="E280" s="931">
        <v>23.793399999999998</v>
      </c>
      <c r="F280" s="932">
        <v>0</v>
      </c>
      <c r="G280" s="933">
        <v>0</v>
      </c>
      <c r="H280" s="933">
        <v>0</v>
      </c>
      <c r="I280" s="933">
        <v>0</v>
      </c>
      <c r="J280" s="933">
        <v>0</v>
      </c>
      <c r="K280" s="933">
        <v>406</v>
      </c>
      <c r="L280" s="934">
        <v>0.16658783506591701</v>
      </c>
      <c r="M280" s="935">
        <v>1.15839223059081E-3</v>
      </c>
      <c r="N280" s="935">
        <v>4.4129227832031003E-4</v>
      </c>
      <c r="O280" s="935">
        <v>3.47517669177244E-2</v>
      </c>
      <c r="P280" s="935">
        <v>3.7234035983276098E-2</v>
      </c>
      <c r="Q280" s="935">
        <v>4.5784073875732197E-3</v>
      </c>
      <c r="R280" s="935">
        <v>1.0480691610107399E-3</v>
      </c>
      <c r="S280" s="935">
        <v>1.3790383697509701E-2</v>
      </c>
      <c r="T280" s="935">
        <v>2.1512998568115099E-2</v>
      </c>
      <c r="U280" s="935">
        <v>0.26091405955688302</v>
      </c>
      <c r="V280" s="935">
        <v>3.3096920874023198E-5</v>
      </c>
      <c r="W280" s="935">
        <v>1.10323069580077E-5</v>
      </c>
      <c r="X280" s="935">
        <v>1.48936143933105E-2</v>
      </c>
      <c r="Y280" s="935">
        <v>7.1709995227050398E-3</v>
      </c>
      <c r="Z280" s="935">
        <v>1.3790383697509701E-2</v>
      </c>
      <c r="AA280" s="935">
        <v>1.65484604370116E-4</v>
      </c>
      <c r="AB280" s="912"/>
    </row>
    <row r="281" spans="1:28">
      <c r="A281" s="929" t="s">
        <v>4058</v>
      </c>
      <c r="B281" s="930">
        <v>0</v>
      </c>
      <c r="C281" s="931">
        <v>0</v>
      </c>
      <c r="D281" s="931">
        <v>68</v>
      </c>
      <c r="E281" s="931">
        <v>3.3399999999999999E-2</v>
      </c>
      <c r="F281" s="932">
        <v>0</v>
      </c>
      <c r="G281" s="933">
        <v>0</v>
      </c>
      <c r="H281" s="933">
        <v>0</v>
      </c>
      <c r="I281" s="933">
        <v>0</v>
      </c>
      <c r="J281" s="933">
        <v>0</v>
      </c>
      <c r="K281" s="933">
        <v>1301</v>
      </c>
      <c r="L281" s="934">
        <v>8.7232933176058305E-2</v>
      </c>
      <c r="M281" s="935">
        <v>1.3773621027798699E-3</v>
      </c>
      <c r="N281" s="935">
        <v>2.29560350463311E-4</v>
      </c>
      <c r="O281" s="935">
        <v>2.5251638550964201E-2</v>
      </c>
      <c r="P281" s="935">
        <v>1.9742190139844799E-2</v>
      </c>
      <c r="Q281" s="935">
        <v>6.8868105138993399E-4</v>
      </c>
      <c r="R281" s="935">
        <v>4.5912070092662299E-4</v>
      </c>
      <c r="S281" s="935">
        <v>2.0660431541697999E-2</v>
      </c>
      <c r="T281" s="935">
        <v>3.44340525694967E-2</v>
      </c>
      <c r="U281" s="935">
        <v>0.355818543218133</v>
      </c>
      <c r="V281" s="935">
        <v>4.5912070092662303E-5</v>
      </c>
      <c r="W281" s="935">
        <v>1.3773621027798701E-4</v>
      </c>
      <c r="X281" s="935">
        <v>1.8364828037064899E-2</v>
      </c>
      <c r="Y281" s="935">
        <v>9.1824140185324497E-3</v>
      </c>
      <c r="Z281" s="935">
        <v>0.105597761213123</v>
      </c>
      <c r="AA281" s="935">
        <v>6.8868105138993396E-5</v>
      </c>
      <c r="AB281" s="912"/>
    </row>
    <row r="282" spans="1:28">
      <c r="A282" s="929" t="s">
        <v>4059</v>
      </c>
      <c r="B282" s="930">
        <v>6566</v>
      </c>
      <c r="C282" s="931">
        <v>120.84025</v>
      </c>
      <c r="D282" s="931">
        <v>-1598</v>
      </c>
      <c r="E282" s="931">
        <v>6672.8220000000001</v>
      </c>
      <c r="F282" s="932">
        <v>0</v>
      </c>
      <c r="G282" s="933">
        <v>0</v>
      </c>
      <c r="H282" s="933">
        <v>0</v>
      </c>
      <c r="I282" s="933">
        <v>0</v>
      </c>
      <c r="J282" s="933">
        <v>0</v>
      </c>
      <c r="K282" s="933">
        <v>1612.0182500000001</v>
      </c>
      <c r="L282" s="934">
        <v>0.452258419933108</v>
      </c>
      <c r="M282" s="935">
        <v>2.8443925781956501E-3</v>
      </c>
      <c r="N282" s="935">
        <v>1.70663554691739E-3</v>
      </c>
      <c r="O282" s="935">
        <v>0.41528131641656502</v>
      </c>
      <c r="P282" s="935">
        <v>0.106095843166698</v>
      </c>
      <c r="Q282" s="935">
        <v>1.42219628909782E-3</v>
      </c>
      <c r="R282" s="935">
        <v>5.6887851563913001E-4</v>
      </c>
      <c r="S282" s="935">
        <v>6.5421029298499897E-2</v>
      </c>
      <c r="T282" s="935">
        <v>0.167819162113543</v>
      </c>
      <c r="U282" s="935">
        <v>1.0382032910414101</v>
      </c>
      <c r="V282" s="935">
        <v>3.5839346485265198E-3</v>
      </c>
      <c r="W282" s="935">
        <v>5.9732244142108595E-4</v>
      </c>
      <c r="X282" s="935">
        <v>2.8443925781956501E-2</v>
      </c>
      <c r="Y282" s="935">
        <v>1.42219628909782E-2</v>
      </c>
      <c r="Z282" s="935">
        <v>0.32141636133610801</v>
      </c>
      <c r="AA282" s="935">
        <v>2.8443925781956501E-4</v>
      </c>
      <c r="AB282" s="912"/>
    </row>
    <row r="283" spans="1:28">
      <c r="A283" s="929" t="s">
        <v>4060</v>
      </c>
      <c r="B283" s="930">
        <v>0</v>
      </c>
      <c r="C283" s="931">
        <v>0</v>
      </c>
      <c r="D283" s="931">
        <v>0</v>
      </c>
      <c r="E283" s="931">
        <v>0</v>
      </c>
      <c r="F283" s="932">
        <v>0</v>
      </c>
      <c r="G283" s="933">
        <v>0</v>
      </c>
      <c r="H283" s="933">
        <v>0</v>
      </c>
      <c r="I283" s="933">
        <v>0</v>
      </c>
      <c r="J283" s="933">
        <v>0</v>
      </c>
      <c r="K283" s="933">
        <v>0</v>
      </c>
      <c r="L283" s="934">
        <v>0</v>
      </c>
      <c r="M283" s="935">
        <v>0</v>
      </c>
      <c r="N283" s="935">
        <v>0</v>
      </c>
      <c r="O283" s="935">
        <v>0</v>
      </c>
      <c r="P283" s="935">
        <v>0</v>
      </c>
      <c r="Q283" s="935">
        <v>0</v>
      </c>
      <c r="R283" s="935">
        <v>0</v>
      </c>
      <c r="S283" s="935">
        <v>0</v>
      </c>
      <c r="T283" s="935">
        <v>0</v>
      </c>
      <c r="U283" s="935">
        <v>0</v>
      </c>
      <c r="V283" s="935">
        <v>0</v>
      </c>
      <c r="W283" s="935">
        <v>0</v>
      </c>
      <c r="X283" s="935">
        <v>0</v>
      </c>
      <c r="Y283" s="935">
        <v>0</v>
      </c>
      <c r="Z283" s="935">
        <v>0</v>
      </c>
      <c r="AA283" s="935">
        <v>0</v>
      </c>
      <c r="AB283" s="912"/>
    </row>
    <row r="284" spans="1:28">
      <c r="A284" s="929" t="s">
        <v>4061</v>
      </c>
      <c r="B284" s="930">
        <v>0</v>
      </c>
      <c r="C284" s="931">
        <v>0</v>
      </c>
      <c r="D284" s="931">
        <v>0</v>
      </c>
      <c r="E284" s="931">
        <v>0</v>
      </c>
      <c r="F284" s="932">
        <v>0</v>
      </c>
      <c r="G284" s="933">
        <v>0</v>
      </c>
      <c r="H284" s="933">
        <v>0</v>
      </c>
      <c r="I284" s="933">
        <v>0</v>
      </c>
      <c r="J284" s="933">
        <v>0</v>
      </c>
      <c r="K284" s="933">
        <v>0</v>
      </c>
      <c r="L284" s="934">
        <v>0</v>
      </c>
      <c r="M284" s="935">
        <v>0</v>
      </c>
      <c r="N284" s="935">
        <v>0</v>
      </c>
      <c r="O284" s="935">
        <v>0</v>
      </c>
      <c r="P284" s="935">
        <v>0</v>
      </c>
      <c r="Q284" s="935">
        <v>0</v>
      </c>
      <c r="R284" s="935">
        <v>0</v>
      </c>
      <c r="S284" s="935">
        <v>0</v>
      </c>
      <c r="T284" s="935">
        <v>0</v>
      </c>
      <c r="U284" s="935">
        <v>0</v>
      </c>
      <c r="V284" s="935">
        <v>0</v>
      </c>
      <c r="W284" s="935">
        <v>0</v>
      </c>
      <c r="X284" s="935">
        <v>0</v>
      </c>
      <c r="Y284" s="935">
        <v>0</v>
      </c>
      <c r="Z284" s="935">
        <v>0</v>
      </c>
      <c r="AA284" s="935">
        <v>0</v>
      </c>
      <c r="AB284" s="912"/>
    </row>
    <row r="285" spans="1:28">
      <c r="A285" s="929" t="s">
        <v>4062</v>
      </c>
      <c r="B285" s="930">
        <v>0</v>
      </c>
      <c r="C285" s="931">
        <v>0</v>
      </c>
      <c r="D285" s="931">
        <v>-5</v>
      </c>
      <c r="E285" s="931">
        <v>0</v>
      </c>
      <c r="F285" s="932">
        <v>0</v>
      </c>
      <c r="G285" s="933">
        <v>0</v>
      </c>
      <c r="H285" s="933">
        <v>0</v>
      </c>
      <c r="I285" s="933">
        <v>0</v>
      </c>
      <c r="J285" s="933">
        <v>0</v>
      </c>
      <c r="K285" s="933">
        <v>5</v>
      </c>
      <c r="L285" s="934">
        <v>4.58767802616917E-4</v>
      </c>
      <c r="M285" s="935">
        <v>2.64673732278991E-6</v>
      </c>
      <c r="N285" s="935">
        <v>8.8224577426330297E-7</v>
      </c>
      <c r="O285" s="935">
        <v>1.3233686613949499E-4</v>
      </c>
      <c r="P285" s="935">
        <v>1.08516230234386E-4</v>
      </c>
      <c r="Q285" s="935">
        <v>8.8224577426330297E-7</v>
      </c>
      <c r="R285" s="935">
        <v>3.5289830970532102E-6</v>
      </c>
      <c r="S285" s="935">
        <v>1.0586949291159601E-4</v>
      </c>
      <c r="T285" s="935">
        <v>8.8224577426330303E-5</v>
      </c>
      <c r="U285" s="935">
        <v>1.34983603462285E-3</v>
      </c>
      <c r="V285" s="935">
        <v>1.76449154852661E-7</v>
      </c>
      <c r="W285" s="935">
        <v>4.4112288713165101E-7</v>
      </c>
      <c r="X285" s="935">
        <v>1.7644915485266099E-5</v>
      </c>
      <c r="Y285" s="935">
        <v>8.8224577426330293E-6</v>
      </c>
      <c r="Z285" s="935">
        <v>7.9402119683697194E-5</v>
      </c>
      <c r="AA285" s="935">
        <v>6.1757204198431204E-7</v>
      </c>
      <c r="AB285" s="912"/>
    </row>
    <row r="286" spans="1:28">
      <c r="A286" s="929" t="s">
        <v>4224</v>
      </c>
      <c r="B286" s="930">
        <v>0</v>
      </c>
      <c r="C286" s="931">
        <v>0.85894000000000004</v>
      </c>
      <c r="D286" s="931">
        <v>0</v>
      </c>
      <c r="E286" s="931">
        <v>0</v>
      </c>
      <c r="F286" s="932">
        <v>0</v>
      </c>
      <c r="G286" s="933">
        <v>0</v>
      </c>
      <c r="H286" s="933">
        <v>0</v>
      </c>
      <c r="I286" s="933">
        <v>0</v>
      </c>
      <c r="J286" s="933">
        <v>0</v>
      </c>
      <c r="K286" s="933">
        <v>1</v>
      </c>
      <c r="L286" s="934">
        <v>3.2113746183184201E-4</v>
      </c>
      <c r="M286" s="935">
        <v>2.2938390130845901E-6</v>
      </c>
      <c r="N286" s="935">
        <v>1.76449154852661E-7</v>
      </c>
      <c r="O286" s="935">
        <v>6.8815170392537602E-5</v>
      </c>
      <c r="P286" s="935">
        <v>7.693183151576E-5</v>
      </c>
      <c r="Q286" s="935">
        <v>1.23514408396862E-6</v>
      </c>
      <c r="R286" s="935">
        <v>1.5880423936739401E-6</v>
      </c>
      <c r="S286" s="935">
        <v>6.1757204198431207E-5</v>
      </c>
      <c r="T286" s="935">
        <v>4.9405763358745002E-5</v>
      </c>
      <c r="U286" s="935">
        <v>8.3284001090455802E-4</v>
      </c>
      <c r="V286" s="935">
        <v>1.05869492911596E-7</v>
      </c>
      <c r="W286" s="935">
        <v>4.05833056161119E-7</v>
      </c>
      <c r="X286" s="935">
        <v>8.8224577426330293E-6</v>
      </c>
      <c r="Y286" s="935">
        <v>5.2934746455798199E-6</v>
      </c>
      <c r="Z286" s="935">
        <v>7.4108645038117405E-5</v>
      </c>
      <c r="AA286" s="935">
        <v>7.0579661941064199E-7</v>
      </c>
      <c r="AB286" s="912"/>
    </row>
    <row r="287" spans="1:28">
      <c r="A287" s="929" t="s">
        <v>4063</v>
      </c>
      <c r="B287" s="930">
        <v>0</v>
      </c>
      <c r="C287" s="931">
        <v>1.8520000000000001</v>
      </c>
      <c r="D287" s="931">
        <v>-147</v>
      </c>
      <c r="E287" s="931">
        <v>62.92</v>
      </c>
      <c r="F287" s="932">
        <v>0</v>
      </c>
      <c r="G287" s="933">
        <v>0</v>
      </c>
      <c r="H287" s="933">
        <v>0</v>
      </c>
      <c r="I287" s="933">
        <v>0</v>
      </c>
      <c r="J287" s="933">
        <v>0</v>
      </c>
      <c r="K287" s="933">
        <v>86</v>
      </c>
      <c r="L287" s="934">
        <v>8.9530301172240003E-3</v>
      </c>
      <c r="M287" s="935">
        <v>6.0698509269315203E-5</v>
      </c>
      <c r="N287" s="935">
        <v>3.0349254634657601E-5</v>
      </c>
      <c r="O287" s="935">
        <v>1.0622239122130199E-3</v>
      </c>
      <c r="P287" s="935">
        <v>2.1092731971087001E-3</v>
      </c>
      <c r="Q287" s="935">
        <v>1.5174627317328801E-5</v>
      </c>
      <c r="R287" s="935">
        <v>3.0349254634657601E-5</v>
      </c>
      <c r="S287" s="935">
        <v>1.6692090049061699E-3</v>
      </c>
      <c r="T287" s="935">
        <v>1.51746273173288E-3</v>
      </c>
      <c r="U287" s="935">
        <v>1.107747794165E-2</v>
      </c>
      <c r="V287" s="935">
        <v>3.0349254634657598E-6</v>
      </c>
      <c r="W287" s="935">
        <v>3.0349254634657598E-6</v>
      </c>
      <c r="X287" s="935">
        <v>0</v>
      </c>
      <c r="Y287" s="935">
        <v>0</v>
      </c>
      <c r="Z287" s="935">
        <v>0</v>
      </c>
      <c r="AA287" s="935">
        <v>9.1047763903972794E-6</v>
      </c>
      <c r="AB287" s="912"/>
    </row>
    <row r="288" spans="1:28">
      <c r="A288" s="929" t="s">
        <v>4064</v>
      </c>
      <c r="B288" s="930">
        <v>0</v>
      </c>
      <c r="C288" s="931">
        <v>0</v>
      </c>
      <c r="D288" s="931">
        <v>-366</v>
      </c>
      <c r="E288" s="931">
        <v>0</v>
      </c>
      <c r="F288" s="932">
        <v>0</v>
      </c>
      <c r="G288" s="933">
        <v>0</v>
      </c>
      <c r="H288" s="933">
        <v>0</v>
      </c>
      <c r="I288" s="933">
        <v>0</v>
      </c>
      <c r="J288" s="933">
        <v>0</v>
      </c>
      <c r="K288" s="933">
        <v>366</v>
      </c>
      <c r="L288" s="934">
        <v>2.9706979710993901E-2</v>
      </c>
      <c r="M288" s="935">
        <v>1.93741172028221E-4</v>
      </c>
      <c r="N288" s="935">
        <v>6.4580390676073803E-5</v>
      </c>
      <c r="O288" s="935">
        <v>3.2290195338036901E-3</v>
      </c>
      <c r="P288" s="935">
        <v>7.1038429743681096E-3</v>
      </c>
      <c r="Q288" s="935">
        <v>0</v>
      </c>
      <c r="R288" s="935">
        <v>1.2916078135214801E-4</v>
      </c>
      <c r="S288" s="935">
        <v>2.5832156270429499E-3</v>
      </c>
      <c r="T288" s="935">
        <v>3.2290195338036901E-3</v>
      </c>
      <c r="U288" s="935">
        <v>3.8748234405644302E-2</v>
      </c>
      <c r="V288" s="935">
        <v>6.4580390676073804E-6</v>
      </c>
      <c r="W288" s="935">
        <v>6.4580390676073804E-6</v>
      </c>
      <c r="X288" s="935">
        <v>6.4580390676073803E-4</v>
      </c>
      <c r="Y288" s="935">
        <v>0</v>
      </c>
      <c r="Z288" s="935">
        <v>1.93741172028221E-3</v>
      </c>
      <c r="AA288" s="935">
        <v>1.29160781352148E-5</v>
      </c>
      <c r="AB288" s="912"/>
    </row>
    <row r="289" spans="1:28">
      <c r="A289" s="929" t="s">
        <v>4065</v>
      </c>
      <c r="B289" s="930">
        <v>0</v>
      </c>
      <c r="C289" s="931">
        <v>13.7934</v>
      </c>
      <c r="D289" s="931">
        <v>1</v>
      </c>
      <c r="E289" s="931">
        <v>2.7E-2</v>
      </c>
      <c r="F289" s="932">
        <v>0</v>
      </c>
      <c r="G289" s="933">
        <v>0</v>
      </c>
      <c r="H289" s="933">
        <v>0</v>
      </c>
      <c r="I289" s="933">
        <v>0</v>
      </c>
      <c r="J289" s="933">
        <v>0</v>
      </c>
      <c r="K289" s="933">
        <v>13</v>
      </c>
      <c r="L289" s="934">
        <v>3.7848343715895698E-3</v>
      </c>
      <c r="M289" s="935">
        <v>5.0464458287860897E-5</v>
      </c>
      <c r="N289" s="935">
        <v>6.8815170392537598E-6</v>
      </c>
      <c r="O289" s="935">
        <v>3.8995263222438E-4</v>
      </c>
      <c r="P289" s="935">
        <v>8.7854034201139699E-4</v>
      </c>
      <c r="Q289" s="935">
        <v>4.5876780261691701E-6</v>
      </c>
      <c r="R289" s="935">
        <v>1.3763034078507499E-5</v>
      </c>
      <c r="S289" s="935">
        <v>3.4407585196268801E-4</v>
      </c>
      <c r="T289" s="935">
        <v>5.5052136314030103E-4</v>
      </c>
      <c r="U289" s="935">
        <v>5.8034127031040099E-3</v>
      </c>
      <c r="V289" s="935">
        <v>9.1753560523383497E-7</v>
      </c>
      <c r="W289" s="935">
        <v>2.2938390130845901E-7</v>
      </c>
      <c r="X289" s="935">
        <v>0</v>
      </c>
      <c r="Y289" s="935">
        <v>0</v>
      </c>
      <c r="Z289" s="935">
        <v>5.0464458287860904E-4</v>
      </c>
      <c r="AA289" s="935">
        <v>2.5232229143930501E-6</v>
      </c>
      <c r="AB289" s="912"/>
    </row>
    <row r="290" spans="1:28">
      <c r="A290" s="929" t="s">
        <v>4298</v>
      </c>
      <c r="B290" s="930">
        <v>0</v>
      </c>
      <c r="C290" s="931">
        <v>0</v>
      </c>
      <c r="D290" s="931">
        <v>0</v>
      </c>
      <c r="E290" s="931">
        <v>0</v>
      </c>
      <c r="F290" s="932">
        <v>0</v>
      </c>
      <c r="G290" s="933">
        <v>0</v>
      </c>
      <c r="H290" s="933">
        <v>0</v>
      </c>
      <c r="I290" s="933">
        <v>0</v>
      </c>
      <c r="J290" s="933">
        <v>0</v>
      </c>
      <c r="K290" s="933">
        <v>0</v>
      </c>
      <c r="L290" s="934">
        <v>0</v>
      </c>
      <c r="M290" s="935">
        <v>0</v>
      </c>
      <c r="N290" s="935">
        <v>0</v>
      </c>
      <c r="O290" s="935">
        <v>0</v>
      </c>
      <c r="P290" s="935">
        <v>0</v>
      </c>
      <c r="Q290" s="935">
        <v>0</v>
      </c>
      <c r="R290" s="935">
        <v>0</v>
      </c>
      <c r="S290" s="935">
        <v>0</v>
      </c>
      <c r="T290" s="935">
        <v>0</v>
      </c>
      <c r="U290" s="935">
        <v>0</v>
      </c>
      <c r="V290" s="935">
        <v>0</v>
      </c>
      <c r="W290" s="935">
        <v>0</v>
      </c>
      <c r="X290" s="935">
        <v>0</v>
      </c>
      <c r="Y290" s="935">
        <v>0</v>
      </c>
      <c r="Z290" s="935">
        <v>0</v>
      </c>
      <c r="AA290" s="935">
        <v>0</v>
      </c>
      <c r="AB290" s="912"/>
    </row>
    <row r="291" spans="1:28">
      <c r="A291" s="929" t="s">
        <v>4066</v>
      </c>
      <c r="B291" s="930">
        <v>0</v>
      </c>
      <c r="C291" s="931">
        <v>0</v>
      </c>
      <c r="D291" s="931">
        <v>0</v>
      </c>
      <c r="E291" s="931">
        <v>0</v>
      </c>
      <c r="F291" s="932">
        <v>0</v>
      </c>
      <c r="G291" s="933">
        <v>0</v>
      </c>
      <c r="H291" s="933">
        <v>0</v>
      </c>
      <c r="I291" s="933">
        <v>0</v>
      </c>
      <c r="J291" s="933">
        <v>0</v>
      </c>
      <c r="K291" s="933">
        <v>0</v>
      </c>
      <c r="L291" s="934">
        <v>0</v>
      </c>
      <c r="M291" s="935">
        <v>0</v>
      </c>
      <c r="N291" s="935">
        <v>0</v>
      </c>
      <c r="O291" s="935">
        <v>0</v>
      </c>
      <c r="P291" s="935">
        <v>0</v>
      </c>
      <c r="Q291" s="935">
        <v>0</v>
      </c>
      <c r="R291" s="935">
        <v>0</v>
      </c>
      <c r="S291" s="935">
        <v>0</v>
      </c>
      <c r="T291" s="935">
        <v>0</v>
      </c>
      <c r="U291" s="935">
        <v>0</v>
      </c>
      <c r="V291" s="935">
        <v>0</v>
      </c>
      <c r="W291" s="935">
        <v>0</v>
      </c>
      <c r="X291" s="935">
        <v>0</v>
      </c>
      <c r="Y291" s="935">
        <v>0</v>
      </c>
      <c r="Z291" s="935">
        <v>0</v>
      </c>
      <c r="AA291" s="935">
        <v>0</v>
      </c>
      <c r="AB291" s="912"/>
    </row>
    <row r="292" spans="1:28">
      <c r="A292" s="929" t="s">
        <v>4225</v>
      </c>
      <c r="B292" s="930">
        <v>0</v>
      </c>
      <c r="C292" s="931">
        <v>0</v>
      </c>
      <c r="D292" s="931">
        <v>0</v>
      </c>
      <c r="E292" s="931">
        <v>0</v>
      </c>
      <c r="F292" s="932">
        <v>0</v>
      </c>
      <c r="G292" s="933">
        <v>0</v>
      </c>
      <c r="H292" s="933">
        <v>0</v>
      </c>
      <c r="I292" s="933">
        <v>0</v>
      </c>
      <c r="J292" s="933">
        <v>0</v>
      </c>
      <c r="K292" s="933">
        <v>0</v>
      </c>
      <c r="L292" s="934">
        <v>0</v>
      </c>
      <c r="M292" s="935">
        <v>0</v>
      </c>
      <c r="N292" s="935">
        <v>0</v>
      </c>
      <c r="O292" s="935">
        <v>0</v>
      </c>
      <c r="P292" s="935">
        <v>0</v>
      </c>
      <c r="Q292" s="935">
        <v>0</v>
      </c>
      <c r="R292" s="935">
        <v>0</v>
      </c>
      <c r="S292" s="935">
        <v>0</v>
      </c>
      <c r="T292" s="935">
        <v>0</v>
      </c>
      <c r="U292" s="935">
        <v>0</v>
      </c>
      <c r="V292" s="935">
        <v>0</v>
      </c>
      <c r="W292" s="935">
        <v>0</v>
      </c>
      <c r="X292" s="935">
        <v>0</v>
      </c>
      <c r="Y292" s="935">
        <v>0</v>
      </c>
      <c r="Z292" s="935">
        <v>0</v>
      </c>
      <c r="AA292" s="935">
        <v>0</v>
      </c>
      <c r="AB292" s="912"/>
    </row>
    <row r="293" spans="1:28">
      <c r="A293" s="929" t="s">
        <v>4067</v>
      </c>
      <c r="B293" s="930">
        <v>0</v>
      </c>
      <c r="C293" s="931">
        <v>0</v>
      </c>
      <c r="D293" s="931">
        <v>61</v>
      </c>
      <c r="E293" s="931">
        <v>1.2290000000000001E-2</v>
      </c>
      <c r="F293" s="932">
        <v>0</v>
      </c>
      <c r="G293" s="933">
        <v>0</v>
      </c>
      <c r="H293" s="933">
        <v>0</v>
      </c>
      <c r="I293" s="933">
        <v>0</v>
      </c>
      <c r="J293" s="933">
        <v>0</v>
      </c>
      <c r="K293" s="933">
        <v>1547</v>
      </c>
      <c r="L293" s="934">
        <v>0.117375742299538</v>
      </c>
      <c r="M293" s="935">
        <v>1.6378010553424001E-3</v>
      </c>
      <c r="N293" s="935">
        <v>5.4593368511413195E-4</v>
      </c>
      <c r="O293" s="935">
        <v>3.5485689532418603E-2</v>
      </c>
      <c r="P293" s="935">
        <v>2.4839982672692999E-2</v>
      </c>
      <c r="Q293" s="935">
        <v>2.7296684255706601E-3</v>
      </c>
      <c r="R293" s="935">
        <v>5.4593368511413195E-4</v>
      </c>
      <c r="S293" s="935">
        <v>2.4567015830135899E-2</v>
      </c>
      <c r="T293" s="935">
        <v>4.0945026383559902E-2</v>
      </c>
      <c r="U293" s="935">
        <v>0.401261258558887</v>
      </c>
      <c r="V293" s="935">
        <v>5.4593368511413202E-5</v>
      </c>
      <c r="W293" s="935">
        <v>1.6378010553423999E-4</v>
      </c>
      <c r="X293" s="935">
        <v>9.8268063320543705E-2</v>
      </c>
      <c r="Y293" s="935">
        <v>4.9134031660271901E-2</v>
      </c>
      <c r="Z293" s="935">
        <v>9.28087264694024E-2</v>
      </c>
      <c r="AA293" s="935">
        <v>1.6378010553423999E-4</v>
      </c>
      <c r="AB293" s="912"/>
    </row>
    <row r="294" spans="1:28">
      <c r="A294" s="929" t="s">
        <v>4068</v>
      </c>
      <c r="B294" s="930">
        <v>0</v>
      </c>
      <c r="C294" s="931">
        <v>5.319</v>
      </c>
      <c r="D294" s="931">
        <v>0</v>
      </c>
      <c r="E294" s="931">
        <v>1298.1123</v>
      </c>
      <c r="F294" s="932">
        <v>0</v>
      </c>
      <c r="G294" s="933">
        <v>0</v>
      </c>
      <c r="H294" s="933">
        <v>0</v>
      </c>
      <c r="I294" s="933">
        <v>0</v>
      </c>
      <c r="J294" s="933">
        <v>0</v>
      </c>
      <c r="K294" s="933">
        <v>0</v>
      </c>
      <c r="L294" s="934">
        <v>0</v>
      </c>
      <c r="M294" s="935">
        <v>0</v>
      </c>
      <c r="N294" s="935">
        <v>0</v>
      </c>
      <c r="O294" s="935">
        <v>0</v>
      </c>
      <c r="P294" s="935">
        <v>0</v>
      </c>
      <c r="Q294" s="935">
        <v>0</v>
      </c>
      <c r="R294" s="935">
        <v>0</v>
      </c>
      <c r="S294" s="935">
        <v>0</v>
      </c>
      <c r="T294" s="935">
        <v>0</v>
      </c>
      <c r="U294" s="935">
        <v>0</v>
      </c>
      <c r="V294" s="935">
        <v>0</v>
      </c>
      <c r="W294" s="935">
        <v>0</v>
      </c>
      <c r="X294" s="935">
        <v>0</v>
      </c>
      <c r="Y294" s="935">
        <v>0</v>
      </c>
      <c r="Z294" s="935">
        <v>0</v>
      </c>
      <c r="AA294" s="935">
        <v>0</v>
      </c>
      <c r="AB294" s="912"/>
    </row>
    <row r="295" spans="1:28">
      <c r="A295" s="929" t="s">
        <v>4299</v>
      </c>
      <c r="B295" s="930">
        <v>0</v>
      </c>
      <c r="C295" s="931">
        <v>0</v>
      </c>
      <c r="D295" s="931">
        <v>0</v>
      </c>
      <c r="E295" s="931">
        <v>0</v>
      </c>
      <c r="F295" s="932">
        <v>0</v>
      </c>
      <c r="G295" s="933">
        <v>0</v>
      </c>
      <c r="H295" s="933">
        <v>0</v>
      </c>
      <c r="I295" s="933">
        <v>0</v>
      </c>
      <c r="J295" s="933">
        <v>0</v>
      </c>
      <c r="K295" s="933">
        <v>0</v>
      </c>
      <c r="L295" s="934">
        <v>0</v>
      </c>
      <c r="M295" s="935">
        <v>0</v>
      </c>
      <c r="N295" s="935">
        <v>0</v>
      </c>
      <c r="O295" s="935">
        <v>0</v>
      </c>
      <c r="P295" s="935">
        <v>0</v>
      </c>
      <c r="Q295" s="935">
        <v>0</v>
      </c>
      <c r="R295" s="935">
        <v>0</v>
      </c>
      <c r="S295" s="935">
        <v>0</v>
      </c>
      <c r="T295" s="935">
        <v>0</v>
      </c>
      <c r="U295" s="935">
        <v>0</v>
      </c>
      <c r="V295" s="935">
        <v>0</v>
      </c>
      <c r="W295" s="935">
        <v>0</v>
      </c>
      <c r="X295" s="935">
        <v>0</v>
      </c>
      <c r="Y295" s="935">
        <v>0</v>
      </c>
      <c r="Z295" s="935">
        <v>0</v>
      </c>
      <c r="AA295" s="935">
        <v>0</v>
      </c>
      <c r="AB295" s="912"/>
    </row>
    <row r="296" spans="1:28">
      <c r="A296" s="929" t="s">
        <v>4069</v>
      </c>
      <c r="B296" s="930">
        <v>0</v>
      </c>
      <c r="C296" s="931">
        <v>0</v>
      </c>
      <c r="D296" s="931">
        <v>0</v>
      </c>
      <c r="E296" s="931">
        <v>0</v>
      </c>
      <c r="F296" s="932">
        <v>0</v>
      </c>
      <c r="G296" s="933">
        <v>0</v>
      </c>
      <c r="H296" s="933">
        <v>0</v>
      </c>
      <c r="I296" s="933">
        <v>0</v>
      </c>
      <c r="J296" s="933">
        <v>0</v>
      </c>
      <c r="K296" s="933">
        <v>0</v>
      </c>
      <c r="L296" s="934">
        <v>0</v>
      </c>
      <c r="M296" s="935">
        <v>0</v>
      </c>
      <c r="N296" s="935">
        <v>0</v>
      </c>
      <c r="O296" s="935">
        <v>0</v>
      </c>
      <c r="P296" s="935">
        <v>0</v>
      </c>
      <c r="Q296" s="935">
        <v>0</v>
      </c>
      <c r="R296" s="935">
        <v>0</v>
      </c>
      <c r="S296" s="935">
        <v>0</v>
      </c>
      <c r="T296" s="935">
        <v>0</v>
      </c>
      <c r="U296" s="935">
        <v>0</v>
      </c>
      <c r="V296" s="935">
        <v>0</v>
      </c>
      <c r="W296" s="935">
        <v>0</v>
      </c>
      <c r="X296" s="935">
        <v>0</v>
      </c>
      <c r="Y296" s="935">
        <v>0</v>
      </c>
      <c r="Z296" s="935">
        <v>0</v>
      </c>
      <c r="AA296" s="935">
        <v>0</v>
      </c>
      <c r="AB296" s="912"/>
    </row>
    <row r="297" spans="1:28">
      <c r="A297" s="929" t="s">
        <v>4070</v>
      </c>
      <c r="B297" s="930">
        <v>0</v>
      </c>
      <c r="C297" s="931">
        <v>110.0271</v>
      </c>
      <c r="D297" s="931">
        <v>0</v>
      </c>
      <c r="E297" s="931">
        <v>309.11961000000002</v>
      </c>
      <c r="F297" s="932">
        <v>0</v>
      </c>
      <c r="G297" s="933">
        <v>0</v>
      </c>
      <c r="H297" s="933">
        <v>0</v>
      </c>
      <c r="I297" s="933">
        <v>0</v>
      </c>
      <c r="J297" s="933">
        <v>0</v>
      </c>
      <c r="K297" s="933">
        <v>1151</v>
      </c>
      <c r="L297" s="934">
        <v>9.7484629072997903E-2</v>
      </c>
      <c r="M297" s="935">
        <v>8.1237190894164904E-4</v>
      </c>
      <c r="N297" s="935">
        <v>2.0309297723541199E-4</v>
      </c>
      <c r="O297" s="935">
        <v>1.8278367951187102E-2</v>
      </c>
      <c r="P297" s="935">
        <v>2.2746413450366199E-2</v>
      </c>
      <c r="Q297" s="935">
        <v>4.0618595447082501E-4</v>
      </c>
      <c r="R297" s="935">
        <v>6.09278931706237E-4</v>
      </c>
      <c r="S297" s="935">
        <v>2.2340227495895301E-2</v>
      </c>
      <c r="T297" s="935">
        <v>2.43711572682495E-2</v>
      </c>
      <c r="U297" s="935">
        <v>0.331041552893722</v>
      </c>
      <c r="V297" s="935">
        <v>6.0927893170623699E-5</v>
      </c>
      <c r="W297" s="935">
        <v>6.0927893170623699E-5</v>
      </c>
      <c r="X297" s="935">
        <v>5.4835103853561301E-2</v>
      </c>
      <c r="Y297" s="935">
        <v>2.84330168129577E-2</v>
      </c>
      <c r="Z297" s="935">
        <v>0.205123907007766</v>
      </c>
      <c r="AA297" s="935">
        <v>3.0463946585311801E-4</v>
      </c>
      <c r="AB297" s="912"/>
    </row>
    <row r="298" spans="1:28">
      <c r="A298" s="929" t="s">
        <v>4071</v>
      </c>
      <c r="B298" s="930">
        <v>0</v>
      </c>
      <c r="C298" s="931">
        <v>0</v>
      </c>
      <c r="D298" s="931">
        <v>-72</v>
      </c>
      <c r="E298" s="931">
        <v>0</v>
      </c>
      <c r="F298" s="932">
        <v>0</v>
      </c>
      <c r="G298" s="933">
        <v>0</v>
      </c>
      <c r="H298" s="933">
        <v>0</v>
      </c>
      <c r="I298" s="933">
        <v>0</v>
      </c>
      <c r="J298" s="933">
        <v>0</v>
      </c>
      <c r="K298" s="933">
        <v>72</v>
      </c>
      <c r="L298" s="934">
        <v>8.1523744321645598E-3</v>
      </c>
      <c r="M298" s="935">
        <v>4.7260141635736598E-5</v>
      </c>
      <c r="N298" s="935">
        <v>3.5445106226802498E-5</v>
      </c>
      <c r="O298" s="935">
        <v>1.1815035408934201E-3</v>
      </c>
      <c r="P298" s="935">
        <v>1.84314552379373E-3</v>
      </c>
      <c r="Q298" s="935">
        <v>1.1815035408934201E-4</v>
      </c>
      <c r="R298" s="935">
        <v>3.5445106226802498E-5</v>
      </c>
      <c r="S298" s="935">
        <v>1.53595460316144E-3</v>
      </c>
      <c r="T298" s="935">
        <v>7.0890212453604898E-4</v>
      </c>
      <c r="U298" s="935">
        <v>1.3114689303916899E-2</v>
      </c>
      <c r="V298" s="935">
        <v>1.2996538949827599E-5</v>
      </c>
      <c r="W298" s="935">
        <v>5.9075177044670798E-6</v>
      </c>
      <c r="X298" s="935">
        <v>3.5445106226802498E-4</v>
      </c>
      <c r="Y298" s="935">
        <v>2.3630070817868301E-4</v>
      </c>
      <c r="Z298" s="935">
        <v>9.4520283271473204E-4</v>
      </c>
      <c r="AA298" s="935">
        <v>1.18150354089342E-5</v>
      </c>
      <c r="AB298" s="912"/>
    </row>
    <row r="299" spans="1:28">
      <c r="A299" s="929" t="s">
        <v>4072</v>
      </c>
      <c r="B299" s="930">
        <v>0</v>
      </c>
      <c r="C299" s="931">
        <v>0</v>
      </c>
      <c r="D299" s="931">
        <v>0</v>
      </c>
      <c r="E299" s="931">
        <v>0</v>
      </c>
      <c r="F299" s="932">
        <v>0</v>
      </c>
      <c r="G299" s="933">
        <v>0</v>
      </c>
      <c r="H299" s="933">
        <v>0</v>
      </c>
      <c r="I299" s="933">
        <v>0</v>
      </c>
      <c r="J299" s="933">
        <v>0</v>
      </c>
      <c r="K299" s="933">
        <v>0</v>
      </c>
      <c r="L299" s="934">
        <v>0</v>
      </c>
      <c r="M299" s="935">
        <v>0</v>
      </c>
      <c r="N299" s="935">
        <v>0</v>
      </c>
      <c r="O299" s="935">
        <v>0</v>
      </c>
      <c r="P299" s="935">
        <v>0</v>
      </c>
      <c r="Q299" s="935">
        <v>0</v>
      </c>
      <c r="R299" s="935">
        <v>0</v>
      </c>
      <c r="S299" s="935">
        <v>0</v>
      </c>
      <c r="T299" s="935">
        <v>0</v>
      </c>
      <c r="U299" s="935">
        <v>0</v>
      </c>
      <c r="V299" s="935">
        <v>0</v>
      </c>
      <c r="W299" s="935">
        <v>0</v>
      </c>
      <c r="X299" s="935">
        <v>0</v>
      </c>
      <c r="Y299" s="935">
        <v>0</v>
      </c>
      <c r="Z299" s="935">
        <v>0</v>
      </c>
      <c r="AA299" s="935">
        <v>0</v>
      </c>
      <c r="AB299" s="912"/>
    </row>
    <row r="300" spans="1:28">
      <c r="A300" s="929" t="s">
        <v>4073</v>
      </c>
      <c r="B300" s="930">
        <v>0</v>
      </c>
      <c r="C300" s="931">
        <v>1.1679999999999999</v>
      </c>
      <c r="D300" s="931">
        <v>0</v>
      </c>
      <c r="E300" s="931">
        <v>35</v>
      </c>
      <c r="F300" s="932">
        <v>0</v>
      </c>
      <c r="G300" s="933">
        <v>0</v>
      </c>
      <c r="H300" s="933">
        <v>0</v>
      </c>
      <c r="I300" s="933">
        <v>0</v>
      </c>
      <c r="J300" s="933">
        <v>0</v>
      </c>
      <c r="K300" s="933">
        <v>0</v>
      </c>
      <c r="L300" s="934">
        <v>0</v>
      </c>
      <c r="M300" s="935">
        <v>0</v>
      </c>
      <c r="N300" s="935">
        <v>0</v>
      </c>
      <c r="O300" s="935">
        <v>0</v>
      </c>
      <c r="P300" s="935">
        <v>0</v>
      </c>
      <c r="Q300" s="935">
        <v>0</v>
      </c>
      <c r="R300" s="935">
        <v>0</v>
      </c>
      <c r="S300" s="935">
        <v>0</v>
      </c>
      <c r="T300" s="935">
        <v>0</v>
      </c>
      <c r="U300" s="935">
        <v>0</v>
      </c>
      <c r="V300" s="935">
        <v>0</v>
      </c>
      <c r="W300" s="935">
        <v>0</v>
      </c>
      <c r="X300" s="935">
        <v>0</v>
      </c>
      <c r="Y300" s="935">
        <v>0</v>
      </c>
      <c r="Z300" s="935">
        <v>0</v>
      </c>
      <c r="AA300" s="935">
        <v>0</v>
      </c>
      <c r="AB300" s="912"/>
    </row>
    <row r="301" spans="1:28">
      <c r="A301" s="929" t="s">
        <v>4074</v>
      </c>
      <c r="B301" s="930">
        <v>0</v>
      </c>
      <c r="C301" s="931">
        <v>0</v>
      </c>
      <c r="D301" s="931">
        <v>-1</v>
      </c>
      <c r="E301" s="931">
        <v>0</v>
      </c>
      <c r="F301" s="932">
        <v>0</v>
      </c>
      <c r="G301" s="933">
        <v>0</v>
      </c>
      <c r="H301" s="933">
        <v>0</v>
      </c>
      <c r="I301" s="933">
        <v>0</v>
      </c>
      <c r="J301" s="933">
        <v>0</v>
      </c>
      <c r="K301" s="933">
        <v>1</v>
      </c>
      <c r="L301" s="934">
        <v>2.18249959637256E-4</v>
      </c>
      <c r="M301" s="935">
        <v>9.84586284077846E-7</v>
      </c>
      <c r="N301" s="935">
        <v>8.2048857006487199E-7</v>
      </c>
      <c r="O301" s="935">
        <v>2.46146571019461E-5</v>
      </c>
      <c r="P301" s="935">
        <v>4.9885705059944199E-5</v>
      </c>
      <c r="Q301" s="935">
        <v>3.4460519942724601E-6</v>
      </c>
      <c r="R301" s="935">
        <v>1.31278171210379E-6</v>
      </c>
      <c r="S301" s="935">
        <v>1.14868399809082E-5</v>
      </c>
      <c r="T301" s="935">
        <v>2.29736799618164E-5</v>
      </c>
      <c r="U301" s="935">
        <v>1.5261087403206601E-4</v>
      </c>
      <c r="V301" s="935">
        <v>2.1332702821686699E-7</v>
      </c>
      <c r="W301" s="935">
        <v>1.6409771401297399E-8</v>
      </c>
      <c r="X301" s="935">
        <v>5.25112684841518E-5</v>
      </c>
      <c r="Y301" s="935">
        <v>2.62556342420759E-5</v>
      </c>
      <c r="Z301" s="935">
        <v>6.56390856051897E-6</v>
      </c>
      <c r="AA301" s="935">
        <v>1.8050748541427201E-7</v>
      </c>
      <c r="AB301" s="912"/>
    </row>
    <row r="302" spans="1:28">
      <c r="A302" s="929" t="s">
        <v>4075</v>
      </c>
      <c r="B302" s="930">
        <v>0</v>
      </c>
      <c r="C302" s="931">
        <v>0</v>
      </c>
      <c r="D302" s="931">
        <v>0</v>
      </c>
      <c r="E302" s="931">
        <v>2.46</v>
      </c>
      <c r="F302" s="932">
        <v>0</v>
      </c>
      <c r="G302" s="933">
        <v>0</v>
      </c>
      <c r="H302" s="933">
        <v>0</v>
      </c>
      <c r="I302" s="933">
        <v>0</v>
      </c>
      <c r="J302" s="933">
        <v>0</v>
      </c>
      <c r="K302" s="933">
        <v>0</v>
      </c>
      <c r="L302" s="934">
        <v>0</v>
      </c>
      <c r="M302" s="935">
        <v>0</v>
      </c>
      <c r="N302" s="935">
        <v>0</v>
      </c>
      <c r="O302" s="935">
        <v>0</v>
      </c>
      <c r="P302" s="935">
        <v>0</v>
      </c>
      <c r="Q302" s="935">
        <v>0</v>
      </c>
      <c r="R302" s="935">
        <v>0</v>
      </c>
      <c r="S302" s="935">
        <v>0</v>
      </c>
      <c r="T302" s="935">
        <v>0</v>
      </c>
      <c r="U302" s="935">
        <v>0</v>
      </c>
      <c r="V302" s="935">
        <v>0</v>
      </c>
      <c r="W302" s="935">
        <v>0</v>
      </c>
      <c r="X302" s="935">
        <v>0</v>
      </c>
      <c r="Y302" s="935">
        <v>0</v>
      </c>
      <c r="Z302" s="935">
        <v>0</v>
      </c>
      <c r="AA302" s="935">
        <v>0</v>
      </c>
      <c r="AB302" s="912"/>
    </row>
    <row r="303" spans="1:28">
      <c r="A303" s="929" t="s">
        <v>4076</v>
      </c>
      <c r="B303" s="930">
        <v>15.77</v>
      </c>
      <c r="C303" s="931">
        <v>0</v>
      </c>
      <c r="D303" s="931">
        <v>0</v>
      </c>
      <c r="E303" s="931">
        <v>0</v>
      </c>
      <c r="F303" s="932">
        <v>0</v>
      </c>
      <c r="G303" s="933">
        <v>0</v>
      </c>
      <c r="H303" s="933">
        <v>0</v>
      </c>
      <c r="I303" s="933">
        <v>0</v>
      </c>
      <c r="J303" s="933">
        <v>15.77</v>
      </c>
      <c r="K303" s="933">
        <v>0</v>
      </c>
      <c r="L303" s="934">
        <v>0</v>
      </c>
      <c r="M303" s="935">
        <v>0</v>
      </c>
      <c r="N303" s="935">
        <v>0</v>
      </c>
      <c r="O303" s="935">
        <v>0</v>
      </c>
      <c r="P303" s="935">
        <v>0</v>
      </c>
      <c r="Q303" s="935">
        <v>0</v>
      </c>
      <c r="R303" s="935">
        <v>0</v>
      </c>
      <c r="S303" s="935">
        <v>0</v>
      </c>
      <c r="T303" s="935">
        <v>0</v>
      </c>
      <c r="U303" s="935">
        <v>0</v>
      </c>
      <c r="V303" s="935">
        <v>0</v>
      </c>
      <c r="W303" s="935">
        <v>0</v>
      </c>
      <c r="X303" s="935">
        <v>0</v>
      </c>
      <c r="Y303" s="935">
        <v>0</v>
      </c>
      <c r="Z303" s="935">
        <v>0</v>
      </c>
      <c r="AA303" s="935">
        <v>0</v>
      </c>
      <c r="AB303" s="912"/>
    </row>
    <row r="304" spans="1:28">
      <c r="A304" s="929" t="s">
        <v>4077</v>
      </c>
      <c r="B304" s="930">
        <v>0</v>
      </c>
      <c r="C304" s="931">
        <v>50.577500000000001</v>
      </c>
      <c r="D304" s="931">
        <v>24</v>
      </c>
      <c r="E304" s="931">
        <v>673.56242999999995</v>
      </c>
      <c r="F304" s="932">
        <v>0</v>
      </c>
      <c r="G304" s="933">
        <v>0</v>
      </c>
      <c r="H304" s="933">
        <v>0</v>
      </c>
      <c r="I304" s="933">
        <v>0</v>
      </c>
      <c r="J304" s="933">
        <v>0</v>
      </c>
      <c r="K304" s="933">
        <v>935</v>
      </c>
      <c r="L304" s="934">
        <v>0.11631087165000301</v>
      </c>
      <c r="M304" s="935">
        <v>7.4240981904256898E-4</v>
      </c>
      <c r="N304" s="935">
        <v>3.7120490952128498E-4</v>
      </c>
      <c r="O304" s="935">
        <v>2.96963927617028E-2</v>
      </c>
      <c r="P304" s="935">
        <v>2.5984343666489901E-2</v>
      </c>
      <c r="Q304" s="935">
        <v>2.9696392761702798E-3</v>
      </c>
      <c r="R304" s="935">
        <v>6.1867484920214105E-4</v>
      </c>
      <c r="S304" s="935">
        <v>1.23734969840428E-2</v>
      </c>
      <c r="T304" s="935">
        <v>1.73228957776599E-2</v>
      </c>
      <c r="U304" s="935">
        <v>0.150956663205322</v>
      </c>
      <c r="V304" s="935">
        <v>3.7120490952128503E-5</v>
      </c>
      <c r="W304" s="935">
        <v>3.7120490952128503E-5</v>
      </c>
      <c r="X304" s="935">
        <v>4.45445891425542E-2</v>
      </c>
      <c r="Y304" s="935">
        <v>2.22722945712771E-2</v>
      </c>
      <c r="Z304" s="935">
        <v>2.96963927617028E-2</v>
      </c>
      <c r="AA304" s="935">
        <v>1.9797595174468499E-4</v>
      </c>
      <c r="AB304" s="912"/>
    </row>
    <row r="305" spans="1:28">
      <c r="A305" s="924"/>
      <c r="B305" s="925"/>
      <c r="C305" s="926"/>
      <c r="D305" s="926"/>
      <c r="E305" s="926"/>
      <c r="F305" s="925"/>
      <c r="G305" s="926"/>
      <c r="H305" s="926"/>
      <c r="I305" s="926"/>
      <c r="J305" s="926"/>
      <c r="K305" s="926"/>
      <c r="L305" s="927"/>
      <c r="M305" s="928"/>
      <c r="N305" s="928"/>
      <c r="O305" s="928"/>
      <c r="P305" s="928"/>
      <c r="Q305" s="928"/>
      <c r="R305" s="928"/>
      <c r="S305" s="928"/>
      <c r="T305" s="928"/>
      <c r="U305" s="928"/>
      <c r="V305" s="928"/>
      <c r="W305" s="928"/>
      <c r="X305" s="928"/>
      <c r="Y305" s="928"/>
      <c r="Z305" s="928"/>
      <c r="AA305" s="928"/>
      <c r="AB305" s="912"/>
    </row>
    <row r="306" spans="1:28">
      <c r="A306" s="917" t="s">
        <v>4078</v>
      </c>
      <c r="B306" s="918">
        <v>40764</v>
      </c>
      <c r="C306" s="919">
        <v>1496</v>
      </c>
      <c r="D306" s="919">
        <v>4500</v>
      </c>
      <c r="E306" s="919">
        <v>12567</v>
      </c>
      <c r="F306" s="920">
        <v>0</v>
      </c>
      <c r="G306" s="921">
        <v>0</v>
      </c>
      <c r="H306" s="921">
        <v>0</v>
      </c>
      <c r="I306" s="921">
        <v>2024</v>
      </c>
      <c r="J306" s="921">
        <v>0</v>
      </c>
      <c r="K306" s="921">
        <v>2536</v>
      </c>
      <c r="L306" s="922">
        <v>0.58649779306219596</v>
      </c>
      <c r="M306" s="923">
        <v>1.8970946764407699E-2</v>
      </c>
      <c r="N306" s="923">
        <v>2.1620854878510301E-2</v>
      </c>
      <c r="O306" s="923">
        <v>0.200337670747642</v>
      </c>
      <c r="P306" s="923">
        <v>6.8365595590888506E-2</v>
      </c>
      <c r="Q306" s="923">
        <v>2.14126872235814E-2</v>
      </c>
      <c r="R306" s="923">
        <v>9.7118708815664406E-3</v>
      </c>
      <c r="S306" s="923">
        <v>0.38899795407205001</v>
      </c>
      <c r="T306" s="923">
        <v>0.49402903117944802</v>
      </c>
      <c r="U306" s="923">
        <v>3.0575688129647798</v>
      </c>
      <c r="V306" s="923">
        <v>3.8796740278313299E-4</v>
      </c>
      <c r="W306" s="923">
        <v>9.5335301917737604E-5</v>
      </c>
      <c r="X306" s="923">
        <v>0.130600482941337</v>
      </c>
      <c r="Y306" s="923">
        <v>7.0525668499679298E-2</v>
      </c>
      <c r="Z306" s="923">
        <v>8.1300712589911905E-3</v>
      </c>
      <c r="AA306" s="923">
        <v>3.3493935001424799E-3</v>
      </c>
      <c r="AB306" s="912"/>
    </row>
    <row r="307" spans="1:28">
      <c r="A307" s="929" t="s">
        <v>4079</v>
      </c>
      <c r="B307" s="930">
        <v>579</v>
      </c>
      <c r="C307" s="931">
        <v>3.5194999999999999</v>
      </c>
      <c r="D307" s="931">
        <v>0</v>
      </c>
      <c r="E307" s="931">
        <v>214.381</v>
      </c>
      <c r="F307" s="932">
        <v>0</v>
      </c>
      <c r="G307" s="933">
        <v>0</v>
      </c>
      <c r="H307" s="933">
        <v>0</v>
      </c>
      <c r="I307" s="933">
        <v>30</v>
      </c>
      <c r="J307" s="933">
        <v>0</v>
      </c>
      <c r="K307" s="933">
        <v>51</v>
      </c>
      <c r="L307" s="934">
        <v>2.6204816885478299E-3</v>
      </c>
      <c r="M307" s="935">
        <v>9.5748369389247697E-5</v>
      </c>
      <c r="N307" s="935">
        <v>1.0222758235543699E-4</v>
      </c>
      <c r="O307" s="935">
        <v>8.5669593664063699E-4</v>
      </c>
      <c r="P307" s="935">
        <v>1.94376388985691E-4</v>
      </c>
      <c r="Q307" s="935">
        <v>2.6636764416557602E-4</v>
      </c>
      <c r="R307" s="935">
        <v>3.8875277797138201E-5</v>
      </c>
      <c r="S307" s="935">
        <v>1.54781198636754E-3</v>
      </c>
      <c r="T307" s="935">
        <v>1.1734574594321301E-3</v>
      </c>
      <c r="U307" s="935">
        <v>1.35559533503724E-2</v>
      </c>
      <c r="V307" s="935">
        <v>9.3588631733851103E-7</v>
      </c>
      <c r="W307" s="935">
        <v>2.1597376553965699E-7</v>
      </c>
      <c r="X307" s="935">
        <v>7.1991255179885497E-6</v>
      </c>
      <c r="Y307" s="935">
        <v>0</v>
      </c>
      <c r="Z307" s="935">
        <v>0</v>
      </c>
      <c r="AA307" s="935">
        <v>3.8875277797138198E-6</v>
      </c>
      <c r="AB307" s="912"/>
    </row>
    <row r="308" spans="1:28">
      <c r="A308" s="929" t="s">
        <v>4080</v>
      </c>
      <c r="B308" s="930">
        <v>40185</v>
      </c>
      <c r="C308" s="931">
        <v>159.18601000000001</v>
      </c>
      <c r="D308" s="931">
        <v>4441</v>
      </c>
      <c r="E308" s="931">
        <v>12137.8987</v>
      </c>
      <c r="F308" s="932">
        <v>0</v>
      </c>
      <c r="G308" s="933">
        <v>0</v>
      </c>
      <c r="H308" s="933">
        <v>62500</v>
      </c>
      <c r="I308" s="933">
        <v>1994</v>
      </c>
      <c r="J308" s="933">
        <v>0</v>
      </c>
      <c r="K308" s="933">
        <v>924</v>
      </c>
      <c r="L308" s="934">
        <v>2.2743943162198198E-2</v>
      </c>
      <c r="M308" s="935">
        <v>1.9075565232811399E-3</v>
      </c>
      <c r="N308" s="935">
        <v>2.69014381488366E-4</v>
      </c>
      <c r="O308" s="935">
        <v>3.5460986650739199E-2</v>
      </c>
      <c r="P308" s="935">
        <v>1.30431215267087E-3</v>
      </c>
      <c r="Q308" s="935">
        <v>3.75804938988294E-3</v>
      </c>
      <c r="R308" s="935">
        <v>1.3287680055334499E-3</v>
      </c>
      <c r="S308" s="935">
        <v>1.7934292099224401E-2</v>
      </c>
      <c r="T308" s="935">
        <v>3.36675574408168E-2</v>
      </c>
      <c r="U308" s="935">
        <v>0.18667967685101799</v>
      </c>
      <c r="V308" s="935">
        <v>8.8856265400702803E-5</v>
      </c>
      <c r="W308" s="935">
        <v>1.8749487194643701E-5</v>
      </c>
      <c r="X308" s="935">
        <v>0.11852936687396499</v>
      </c>
      <c r="Y308" s="935">
        <v>5.9264683436982497E-2</v>
      </c>
      <c r="Z308" s="935">
        <v>7.5813143873994099E-3</v>
      </c>
      <c r="AA308" s="935">
        <v>2.93470234350945E-4</v>
      </c>
      <c r="AB308" s="912"/>
    </row>
    <row r="309" spans="1:28">
      <c r="A309" s="929" t="s">
        <v>4081</v>
      </c>
      <c r="B309" s="930">
        <v>0</v>
      </c>
      <c r="C309" s="931">
        <v>4.0000000000000001E-3</v>
      </c>
      <c r="D309" s="931">
        <v>0</v>
      </c>
      <c r="E309" s="931">
        <v>0</v>
      </c>
      <c r="F309" s="932">
        <v>0</v>
      </c>
      <c r="G309" s="933">
        <v>0</v>
      </c>
      <c r="H309" s="933">
        <v>0</v>
      </c>
      <c r="I309" s="933">
        <v>0</v>
      </c>
      <c r="J309" s="933">
        <v>0</v>
      </c>
      <c r="K309" s="933">
        <v>0</v>
      </c>
      <c r="L309" s="934">
        <v>0</v>
      </c>
      <c r="M309" s="935">
        <v>0</v>
      </c>
      <c r="N309" s="935">
        <v>0</v>
      </c>
      <c r="O309" s="935">
        <v>0</v>
      </c>
      <c r="P309" s="935">
        <v>0</v>
      </c>
      <c r="Q309" s="935">
        <v>0</v>
      </c>
      <c r="R309" s="935">
        <v>0</v>
      </c>
      <c r="S309" s="935">
        <v>0</v>
      </c>
      <c r="T309" s="935">
        <v>0</v>
      </c>
      <c r="U309" s="935">
        <v>0</v>
      </c>
      <c r="V309" s="935">
        <v>0</v>
      </c>
      <c r="W309" s="935">
        <v>0</v>
      </c>
      <c r="X309" s="935">
        <v>0</v>
      </c>
      <c r="Y309" s="935">
        <v>0</v>
      </c>
      <c r="Z309" s="935">
        <v>0</v>
      </c>
      <c r="AA309" s="935">
        <v>0</v>
      </c>
      <c r="AB309" s="912"/>
    </row>
    <row r="310" spans="1:28">
      <c r="A310" s="929" t="s">
        <v>4082</v>
      </c>
      <c r="B310" s="930">
        <v>0</v>
      </c>
      <c r="C310" s="931">
        <v>0</v>
      </c>
      <c r="D310" s="931">
        <v>0</v>
      </c>
      <c r="E310" s="931">
        <v>0</v>
      </c>
      <c r="F310" s="932">
        <v>0</v>
      </c>
      <c r="G310" s="933">
        <v>0</v>
      </c>
      <c r="H310" s="933">
        <v>0</v>
      </c>
      <c r="I310" s="933">
        <v>0</v>
      </c>
      <c r="J310" s="933">
        <v>0</v>
      </c>
      <c r="K310" s="933">
        <v>0</v>
      </c>
      <c r="L310" s="934">
        <v>0</v>
      </c>
      <c r="M310" s="935">
        <v>0</v>
      </c>
      <c r="N310" s="935">
        <v>0</v>
      </c>
      <c r="O310" s="935">
        <v>0</v>
      </c>
      <c r="P310" s="935">
        <v>0</v>
      </c>
      <c r="Q310" s="935">
        <v>0</v>
      </c>
      <c r="R310" s="935">
        <v>0</v>
      </c>
      <c r="S310" s="935">
        <v>0</v>
      </c>
      <c r="T310" s="935">
        <v>0</v>
      </c>
      <c r="U310" s="935">
        <v>0</v>
      </c>
      <c r="V310" s="935">
        <v>0</v>
      </c>
      <c r="W310" s="935">
        <v>0</v>
      </c>
      <c r="X310" s="935">
        <v>0</v>
      </c>
      <c r="Y310" s="935">
        <v>0</v>
      </c>
      <c r="Z310" s="935">
        <v>0</v>
      </c>
      <c r="AA310" s="935">
        <v>0</v>
      </c>
      <c r="AB310" s="912"/>
    </row>
    <row r="311" spans="1:28">
      <c r="A311" s="929" t="s">
        <v>4083</v>
      </c>
      <c r="B311" s="930">
        <v>0</v>
      </c>
      <c r="C311" s="931">
        <v>0</v>
      </c>
      <c r="D311" s="931">
        <v>0</v>
      </c>
      <c r="E311" s="931">
        <v>0</v>
      </c>
      <c r="F311" s="932">
        <v>0</v>
      </c>
      <c r="G311" s="933">
        <v>0</v>
      </c>
      <c r="H311" s="933">
        <v>0</v>
      </c>
      <c r="I311" s="933">
        <v>0</v>
      </c>
      <c r="J311" s="933">
        <v>0</v>
      </c>
      <c r="K311" s="933">
        <v>0</v>
      </c>
      <c r="L311" s="934">
        <v>0</v>
      </c>
      <c r="M311" s="935">
        <v>0</v>
      </c>
      <c r="N311" s="935">
        <v>0</v>
      </c>
      <c r="O311" s="935">
        <v>0</v>
      </c>
      <c r="P311" s="935">
        <v>0</v>
      </c>
      <c r="Q311" s="935">
        <v>0</v>
      </c>
      <c r="R311" s="935">
        <v>0</v>
      </c>
      <c r="S311" s="935">
        <v>0</v>
      </c>
      <c r="T311" s="935">
        <v>0</v>
      </c>
      <c r="U311" s="935">
        <v>0</v>
      </c>
      <c r="V311" s="935">
        <v>0</v>
      </c>
      <c r="W311" s="935">
        <v>0</v>
      </c>
      <c r="X311" s="935">
        <v>0</v>
      </c>
      <c r="Y311" s="935">
        <v>0</v>
      </c>
      <c r="Z311" s="935">
        <v>0</v>
      </c>
      <c r="AA311" s="935">
        <v>0</v>
      </c>
      <c r="AB311" s="912"/>
    </row>
    <row r="312" spans="1:28">
      <c r="A312" s="929" t="s">
        <v>4084</v>
      </c>
      <c r="B312" s="930">
        <v>0</v>
      </c>
      <c r="C312" s="931">
        <v>10.8108</v>
      </c>
      <c r="D312" s="931">
        <v>9</v>
      </c>
      <c r="E312" s="931">
        <v>19.202999999999999</v>
      </c>
      <c r="F312" s="932">
        <v>0</v>
      </c>
      <c r="G312" s="933">
        <v>0</v>
      </c>
      <c r="H312" s="933">
        <v>0</v>
      </c>
      <c r="I312" s="933">
        <v>0</v>
      </c>
      <c r="J312" s="933">
        <v>0</v>
      </c>
      <c r="K312" s="933">
        <v>161</v>
      </c>
      <c r="L312" s="934">
        <v>5.1703131354926598E-3</v>
      </c>
      <c r="M312" s="935">
        <v>1.88915287643001E-4</v>
      </c>
      <c r="N312" s="935">
        <v>2.01699028912076E-4</v>
      </c>
      <c r="O312" s="935">
        <v>1.6902946789110599E-3</v>
      </c>
      <c r="P312" s="935">
        <v>3.83512238072258E-4</v>
      </c>
      <c r="Q312" s="935">
        <v>5.2555380772865003E-4</v>
      </c>
      <c r="R312" s="935">
        <v>7.6702447614451606E-5</v>
      </c>
      <c r="S312" s="935">
        <v>3.0538937476124201E-3</v>
      </c>
      <c r="T312" s="935">
        <v>2.3152775853991902E-3</v>
      </c>
      <c r="U312" s="935">
        <v>2.6746427566298601E-2</v>
      </c>
      <c r="V312" s="935">
        <v>1.8465404055330901E-6</v>
      </c>
      <c r="W312" s="935">
        <v>4.2612470896917498E-7</v>
      </c>
      <c r="X312" s="935">
        <v>1.42041569656392E-5</v>
      </c>
      <c r="Y312" s="935">
        <v>0</v>
      </c>
      <c r="Z312" s="935">
        <v>0</v>
      </c>
      <c r="AA312" s="935">
        <v>7.6702447614451504E-6</v>
      </c>
      <c r="AB312" s="912"/>
    </row>
    <row r="313" spans="1:28">
      <c r="A313" s="929" t="s">
        <v>4085</v>
      </c>
      <c r="B313" s="930">
        <v>0</v>
      </c>
      <c r="C313" s="931">
        <v>291.91644000000002</v>
      </c>
      <c r="D313" s="931">
        <v>11</v>
      </c>
      <c r="E313" s="931">
        <v>0</v>
      </c>
      <c r="F313" s="932">
        <v>0</v>
      </c>
      <c r="G313" s="933">
        <v>0</v>
      </c>
      <c r="H313" s="933">
        <v>0</v>
      </c>
      <c r="I313" s="933">
        <v>0</v>
      </c>
      <c r="J313" s="933">
        <v>0</v>
      </c>
      <c r="K313" s="933">
        <v>311</v>
      </c>
      <c r="L313" s="934">
        <v>0.181089767625286</v>
      </c>
      <c r="M313" s="935">
        <v>8.7252342583092092E-3</v>
      </c>
      <c r="N313" s="935">
        <v>3.2925412295506498E-4</v>
      </c>
      <c r="O313" s="935">
        <v>7.5179691408073096E-2</v>
      </c>
      <c r="P313" s="935">
        <v>3.2541282485392203E-2</v>
      </c>
      <c r="Q313" s="935">
        <v>6.5302067719421103E-3</v>
      </c>
      <c r="R313" s="935">
        <v>2.1401517992079202E-3</v>
      </c>
      <c r="S313" s="935">
        <v>0.17834598326732701</v>
      </c>
      <c r="T313" s="935">
        <v>0.174504685166184</v>
      </c>
      <c r="U313" s="935">
        <v>1.9469893804076199</v>
      </c>
      <c r="V313" s="935">
        <v>1.64627061477532E-4</v>
      </c>
      <c r="W313" s="935">
        <v>0</v>
      </c>
      <c r="X313" s="935">
        <v>0</v>
      </c>
      <c r="Y313" s="935">
        <v>0</v>
      </c>
      <c r="Z313" s="935">
        <v>5.4875687159177398E-4</v>
      </c>
      <c r="AA313" s="935">
        <v>2.5242816093221597E-4</v>
      </c>
      <c r="AB313" s="912"/>
    </row>
    <row r="314" spans="1:28">
      <c r="A314" s="929" t="s">
        <v>4087</v>
      </c>
      <c r="B314" s="930">
        <v>0</v>
      </c>
      <c r="C314" s="931">
        <v>2.9159000000000002</v>
      </c>
      <c r="D314" s="931">
        <v>0</v>
      </c>
      <c r="E314" s="931">
        <v>188.80799999999999</v>
      </c>
      <c r="F314" s="932">
        <v>0</v>
      </c>
      <c r="G314" s="933">
        <v>0</v>
      </c>
      <c r="H314" s="933">
        <v>0</v>
      </c>
      <c r="I314" s="933">
        <v>0</v>
      </c>
      <c r="J314" s="933">
        <v>0</v>
      </c>
      <c r="K314" s="933">
        <v>0</v>
      </c>
      <c r="L314" s="934">
        <v>0</v>
      </c>
      <c r="M314" s="935">
        <v>0</v>
      </c>
      <c r="N314" s="935">
        <v>0</v>
      </c>
      <c r="O314" s="935">
        <v>0</v>
      </c>
      <c r="P314" s="935">
        <v>0</v>
      </c>
      <c r="Q314" s="935">
        <v>0</v>
      </c>
      <c r="R314" s="935">
        <v>0</v>
      </c>
      <c r="S314" s="935">
        <v>0</v>
      </c>
      <c r="T314" s="935">
        <v>0</v>
      </c>
      <c r="U314" s="935">
        <v>0</v>
      </c>
      <c r="V314" s="935">
        <v>0</v>
      </c>
      <c r="W314" s="935">
        <v>0</v>
      </c>
      <c r="X314" s="935">
        <v>0</v>
      </c>
      <c r="Y314" s="935">
        <v>0</v>
      </c>
      <c r="Z314" s="935">
        <v>0</v>
      </c>
      <c r="AA314" s="935">
        <v>0</v>
      </c>
      <c r="AB314" s="912"/>
    </row>
    <row r="315" spans="1:28">
      <c r="A315" s="929" t="s">
        <v>4088</v>
      </c>
      <c r="B315" s="930">
        <v>0</v>
      </c>
      <c r="C315" s="931">
        <v>177.38</v>
      </c>
      <c r="D315" s="931">
        <v>6</v>
      </c>
      <c r="E315" s="931">
        <v>0</v>
      </c>
      <c r="F315" s="932">
        <v>0</v>
      </c>
      <c r="G315" s="933">
        <v>0</v>
      </c>
      <c r="H315" s="933">
        <v>0</v>
      </c>
      <c r="I315" s="933">
        <v>0</v>
      </c>
      <c r="J315" s="933">
        <v>0</v>
      </c>
      <c r="K315" s="933">
        <v>104</v>
      </c>
      <c r="L315" s="934">
        <v>6.8631663271490798E-2</v>
      </c>
      <c r="M315" s="935">
        <v>3.81694811777275E-3</v>
      </c>
      <c r="N315" s="935">
        <v>3.0462182093763299E-3</v>
      </c>
      <c r="O315" s="935">
        <v>2.8443603762248901E-2</v>
      </c>
      <c r="P315" s="935">
        <v>3.5600381483072798E-3</v>
      </c>
      <c r="Q315" s="935">
        <v>5.8538771613918699E-3</v>
      </c>
      <c r="R315" s="935">
        <v>3.1012703456903602E-3</v>
      </c>
      <c r="S315" s="935">
        <v>9.8543324002113894E-2</v>
      </c>
      <c r="T315" s="935">
        <v>0.13469422684832699</v>
      </c>
      <c r="U315" s="935">
        <v>0.52409633770956698</v>
      </c>
      <c r="V315" s="935">
        <v>3.4866352998885698E-5</v>
      </c>
      <c r="W315" s="935">
        <v>2.7526068157014999E-5</v>
      </c>
      <c r="X315" s="935">
        <v>5.5052136314030103E-4</v>
      </c>
      <c r="Y315" s="935">
        <v>3.67014242093534E-4</v>
      </c>
      <c r="Z315" s="935">
        <v>0</v>
      </c>
      <c r="AA315" s="935">
        <v>1.32125127153672E-3</v>
      </c>
      <c r="AB315" s="912"/>
    </row>
    <row r="316" spans="1:28">
      <c r="A316" s="929" t="s">
        <v>4089</v>
      </c>
      <c r="B316" s="930">
        <v>0</v>
      </c>
      <c r="C316" s="931">
        <v>28.392199999999999</v>
      </c>
      <c r="D316" s="931">
        <v>1</v>
      </c>
      <c r="E316" s="931">
        <v>3.2269999999999999</v>
      </c>
      <c r="F316" s="932">
        <v>0</v>
      </c>
      <c r="G316" s="933">
        <v>0</v>
      </c>
      <c r="H316" s="933">
        <v>0</v>
      </c>
      <c r="I316" s="933">
        <v>0</v>
      </c>
      <c r="J316" s="933">
        <v>0</v>
      </c>
      <c r="K316" s="933">
        <v>343</v>
      </c>
      <c r="L316" s="934">
        <v>0.30624162417918099</v>
      </c>
      <c r="M316" s="935">
        <v>4.23654420801238E-3</v>
      </c>
      <c r="N316" s="935">
        <v>1.76724415534231E-2</v>
      </c>
      <c r="O316" s="935">
        <v>5.8706398311028703E-2</v>
      </c>
      <c r="P316" s="935">
        <v>3.0382074177460201E-2</v>
      </c>
      <c r="Q316" s="935">
        <v>4.4786324484702303E-3</v>
      </c>
      <c r="R316" s="935">
        <v>3.0261030057231299E-3</v>
      </c>
      <c r="S316" s="935">
        <v>8.9572648969404603E-2</v>
      </c>
      <c r="T316" s="935">
        <v>0.14767382667928899</v>
      </c>
      <c r="U316" s="935">
        <v>0.35950103707990799</v>
      </c>
      <c r="V316" s="935">
        <v>9.6835296183140097E-5</v>
      </c>
      <c r="W316" s="935">
        <v>4.8417648091570103E-5</v>
      </c>
      <c r="X316" s="935">
        <v>1.1499191421747899E-2</v>
      </c>
      <c r="Y316" s="935">
        <v>1.08939708206033E-2</v>
      </c>
      <c r="Z316" s="935">
        <v>0</v>
      </c>
      <c r="AA316" s="935">
        <v>1.4706860607814399E-3</v>
      </c>
      <c r="AB316" s="912"/>
    </row>
    <row r="317" spans="1:28">
      <c r="A317" s="924"/>
      <c r="B317" s="925"/>
      <c r="C317" s="926"/>
      <c r="D317" s="926"/>
      <c r="E317" s="926"/>
      <c r="F317" s="925"/>
      <c r="G317" s="926"/>
      <c r="H317" s="926"/>
      <c r="I317" s="926"/>
      <c r="J317" s="926"/>
      <c r="K317" s="926"/>
      <c r="L317" s="927"/>
      <c r="M317" s="928"/>
      <c r="N317" s="928"/>
      <c r="O317" s="928"/>
      <c r="P317" s="928"/>
      <c r="Q317" s="928"/>
      <c r="R317" s="928"/>
      <c r="S317" s="928"/>
      <c r="T317" s="928"/>
      <c r="U317" s="928"/>
      <c r="V317" s="928"/>
      <c r="W317" s="928"/>
      <c r="X317" s="928"/>
      <c r="Y317" s="928"/>
      <c r="Z317" s="928"/>
      <c r="AA317" s="928"/>
      <c r="AB317" s="912"/>
    </row>
    <row r="318" spans="1:28">
      <c r="A318" s="917" t="s">
        <v>4090</v>
      </c>
      <c r="B318" s="918">
        <v>30175</v>
      </c>
      <c r="C318" s="919">
        <v>357</v>
      </c>
      <c r="D318" s="919">
        <v>2</v>
      </c>
      <c r="E318" s="919">
        <v>1903</v>
      </c>
      <c r="F318" s="920">
        <v>0</v>
      </c>
      <c r="G318" s="921">
        <v>0</v>
      </c>
      <c r="H318" s="921">
        <v>0</v>
      </c>
      <c r="I318" s="921">
        <v>1373</v>
      </c>
      <c r="J318" s="921">
        <v>0</v>
      </c>
      <c r="K318" s="921">
        <v>28395</v>
      </c>
      <c r="L318" s="922">
        <v>15.050388412231101</v>
      </c>
      <c r="M318" s="923">
        <v>0.53807460306968602</v>
      </c>
      <c r="N318" s="923">
        <v>0.185075930553142</v>
      </c>
      <c r="O318" s="923">
        <v>19.356948489868699</v>
      </c>
      <c r="P318" s="923">
        <v>2.1008914248569202</v>
      </c>
      <c r="Q318" s="923">
        <v>1.4123259711241001</v>
      </c>
      <c r="R318" s="923">
        <v>0.73077586198147104</v>
      </c>
      <c r="S318" s="923">
        <v>8.1106389672078105</v>
      </c>
      <c r="T318" s="923">
        <v>8.2865393490967101</v>
      </c>
      <c r="U318" s="923">
        <v>45.234752257305203</v>
      </c>
      <c r="V318" s="923">
        <v>8.2240019734073494E-3</v>
      </c>
      <c r="W318" s="923">
        <v>3.7811700181125101E-3</v>
      </c>
      <c r="X318" s="923">
        <v>2.6720711725310999</v>
      </c>
      <c r="Y318" s="923">
        <v>1.3360481847352099</v>
      </c>
      <c r="Z318" s="923">
        <v>0.123606604633025</v>
      </c>
      <c r="AA318" s="923">
        <v>6.3926475002183597E-2</v>
      </c>
      <c r="AB318" s="912"/>
    </row>
    <row r="319" spans="1:28">
      <c r="A319" s="929" t="s">
        <v>4091</v>
      </c>
      <c r="B319" s="930">
        <v>29152</v>
      </c>
      <c r="C319" s="931">
        <v>12.60544</v>
      </c>
      <c r="D319" s="931">
        <v>0</v>
      </c>
      <c r="E319" s="931">
        <v>418.68</v>
      </c>
      <c r="F319" s="932">
        <v>0</v>
      </c>
      <c r="G319" s="933">
        <v>0</v>
      </c>
      <c r="H319" s="933">
        <v>0</v>
      </c>
      <c r="I319" s="933">
        <v>1301</v>
      </c>
      <c r="J319" s="933">
        <v>0</v>
      </c>
      <c r="K319" s="933">
        <v>27444.925439999999</v>
      </c>
      <c r="L319" s="934">
        <v>14.527901696646801</v>
      </c>
      <c r="M319" s="935">
        <v>0.51816182718040404</v>
      </c>
      <c r="N319" s="935">
        <v>0.16949218646087999</v>
      </c>
      <c r="O319" s="935">
        <v>18.2567297987862</v>
      </c>
      <c r="P319" s="935">
        <v>2.0484341392272101</v>
      </c>
      <c r="Q319" s="935">
        <v>1.3656227594848001</v>
      </c>
      <c r="R319" s="935">
        <v>0.66344084414687299</v>
      </c>
      <c r="S319" s="935">
        <v>7.7482142382116503</v>
      </c>
      <c r="T319" s="935">
        <v>7.8450669161892996</v>
      </c>
      <c r="U319" s="935">
        <v>43.244720717018801</v>
      </c>
      <c r="V319" s="935">
        <v>7.7482142382116499E-3</v>
      </c>
      <c r="W319" s="935">
        <v>3.3898437292176E-3</v>
      </c>
      <c r="X319" s="935">
        <v>2.42131694944114</v>
      </c>
      <c r="Y319" s="935">
        <v>1.21065847472057</v>
      </c>
      <c r="Z319" s="935">
        <v>9.6852677977645699E-2</v>
      </c>
      <c r="AA319" s="935">
        <v>5.7627343396699199E-2</v>
      </c>
      <c r="AB319" s="912"/>
    </row>
    <row r="320" spans="1:28">
      <c r="A320" s="929" t="s">
        <v>4092</v>
      </c>
      <c r="B320" s="930">
        <v>340.31243799999999</v>
      </c>
      <c r="C320" s="931">
        <v>1.4315</v>
      </c>
      <c r="D320" s="931">
        <v>0</v>
      </c>
      <c r="E320" s="931">
        <v>1465.5496000000001</v>
      </c>
      <c r="F320" s="932">
        <v>0</v>
      </c>
      <c r="G320" s="933">
        <v>0</v>
      </c>
      <c r="H320" s="933">
        <v>0</v>
      </c>
      <c r="I320" s="933">
        <v>17</v>
      </c>
      <c r="J320" s="933">
        <v>0</v>
      </c>
      <c r="K320" s="933">
        <v>0</v>
      </c>
      <c r="L320" s="934">
        <v>0</v>
      </c>
      <c r="M320" s="935">
        <v>0</v>
      </c>
      <c r="N320" s="935">
        <v>0</v>
      </c>
      <c r="O320" s="935">
        <v>0</v>
      </c>
      <c r="P320" s="935">
        <v>0</v>
      </c>
      <c r="Q320" s="935">
        <v>0</v>
      </c>
      <c r="R320" s="935">
        <v>0</v>
      </c>
      <c r="S320" s="935">
        <v>0</v>
      </c>
      <c r="T320" s="935">
        <v>0</v>
      </c>
      <c r="U320" s="935">
        <v>0</v>
      </c>
      <c r="V320" s="935">
        <v>0</v>
      </c>
      <c r="W320" s="935">
        <v>0</v>
      </c>
      <c r="X320" s="935">
        <v>0</v>
      </c>
      <c r="Y320" s="935">
        <v>0</v>
      </c>
      <c r="Z320" s="935">
        <v>0</v>
      </c>
      <c r="AA320" s="935">
        <v>0</v>
      </c>
      <c r="AB320" s="912"/>
    </row>
    <row r="321" spans="1:28">
      <c r="A321" s="929" t="s">
        <v>4093</v>
      </c>
      <c r="B321" s="930">
        <v>0</v>
      </c>
      <c r="C321" s="931">
        <v>0.27300000000000002</v>
      </c>
      <c r="D321" s="931">
        <v>0</v>
      </c>
      <c r="E321" s="931">
        <v>0</v>
      </c>
      <c r="F321" s="932">
        <v>0</v>
      </c>
      <c r="G321" s="933">
        <v>0</v>
      </c>
      <c r="H321" s="933">
        <v>0</v>
      </c>
      <c r="I321" s="933">
        <v>0</v>
      </c>
      <c r="J321" s="933">
        <v>0</v>
      </c>
      <c r="K321" s="933">
        <v>0</v>
      </c>
      <c r="L321" s="934">
        <v>0</v>
      </c>
      <c r="M321" s="935">
        <v>0</v>
      </c>
      <c r="N321" s="935">
        <v>0</v>
      </c>
      <c r="O321" s="935">
        <v>0</v>
      </c>
      <c r="P321" s="935">
        <v>0</v>
      </c>
      <c r="Q321" s="935">
        <v>0</v>
      </c>
      <c r="R321" s="935">
        <v>0</v>
      </c>
      <c r="S321" s="935">
        <v>0</v>
      </c>
      <c r="T321" s="935">
        <v>0</v>
      </c>
      <c r="U321" s="935">
        <v>0</v>
      </c>
      <c r="V321" s="935">
        <v>0</v>
      </c>
      <c r="W321" s="935">
        <v>0</v>
      </c>
      <c r="X321" s="935">
        <v>0</v>
      </c>
      <c r="Y321" s="935">
        <v>0</v>
      </c>
      <c r="Z321" s="935">
        <v>0</v>
      </c>
      <c r="AA321" s="935">
        <v>0</v>
      </c>
      <c r="AB321" s="912"/>
    </row>
    <row r="322" spans="1:28">
      <c r="A322" s="929" t="s">
        <v>4094</v>
      </c>
      <c r="B322" s="930">
        <v>85.261786999999998</v>
      </c>
      <c r="C322" s="931">
        <v>20.963999999999999</v>
      </c>
      <c r="D322" s="931">
        <v>0</v>
      </c>
      <c r="E322" s="931">
        <v>0</v>
      </c>
      <c r="F322" s="932">
        <v>0</v>
      </c>
      <c r="G322" s="933">
        <v>0</v>
      </c>
      <c r="H322" s="933">
        <v>0</v>
      </c>
      <c r="I322" s="933">
        <v>4</v>
      </c>
      <c r="J322" s="933">
        <v>0</v>
      </c>
      <c r="K322" s="933">
        <v>102</v>
      </c>
      <c r="L322" s="934">
        <v>6.5692020351645494E-2</v>
      </c>
      <c r="M322" s="935">
        <v>2.8256567658105098E-3</v>
      </c>
      <c r="N322" s="935">
        <v>3.1676152279149598E-3</v>
      </c>
      <c r="O322" s="935">
        <v>0.15118163587776001</v>
      </c>
      <c r="P322" s="935">
        <v>3.7615430831490198E-3</v>
      </c>
      <c r="Q322" s="935">
        <v>5.3813463246964403E-3</v>
      </c>
      <c r="R322" s="935">
        <v>5.1653725591567796E-3</v>
      </c>
      <c r="S322" s="935">
        <v>5.8312916695707297E-2</v>
      </c>
      <c r="T322" s="935">
        <v>8.0810183939421507E-2</v>
      </c>
      <c r="U322" s="935">
        <v>0.27032716320047001</v>
      </c>
      <c r="V322" s="935">
        <v>5.2193660005416998E-5</v>
      </c>
      <c r="W322" s="935">
        <v>7.0191473800388401E-5</v>
      </c>
      <c r="X322" s="935">
        <v>6.8391692420891204E-3</v>
      </c>
      <c r="Y322" s="935">
        <v>3.4195846210445602E-3</v>
      </c>
      <c r="Z322" s="935">
        <v>1.9797595174468499E-3</v>
      </c>
      <c r="AA322" s="935">
        <v>8.1710074629169995E-4</v>
      </c>
      <c r="AB322" s="912"/>
    </row>
    <row r="323" spans="1:28">
      <c r="A323" s="929" t="s">
        <v>4095</v>
      </c>
      <c r="B323" s="930">
        <v>0</v>
      </c>
      <c r="C323" s="931">
        <v>3.4649999999999999</v>
      </c>
      <c r="D323" s="931">
        <v>0</v>
      </c>
      <c r="E323" s="931">
        <v>0</v>
      </c>
      <c r="F323" s="932">
        <v>0</v>
      </c>
      <c r="G323" s="933">
        <v>0</v>
      </c>
      <c r="H323" s="933">
        <v>0</v>
      </c>
      <c r="I323" s="933">
        <v>0</v>
      </c>
      <c r="J323" s="933">
        <v>0</v>
      </c>
      <c r="K323" s="933">
        <v>3</v>
      </c>
      <c r="L323" s="934">
        <v>1.3074882374582101E-3</v>
      </c>
      <c r="M323" s="935">
        <v>2.0115203653203299E-5</v>
      </c>
      <c r="N323" s="935">
        <v>1.0057601826601701E-5</v>
      </c>
      <c r="O323" s="935">
        <v>5.7010721932894597E-3</v>
      </c>
      <c r="P323" s="935">
        <v>1.42394467966097E-4</v>
      </c>
      <c r="Q323" s="935">
        <v>2.8214219860940403E-4</v>
      </c>
      <c r="R323" s="935">
        <v>6.2992348282399797E-5</v>
      </c>
      <c r="S323" s="935">
        <v>2.9114110550688998E-4</v>
      </c>
      <c r="T323" s="935">
        <v>3.0172805479805002E-4</v>
      </c>
      <c r="U323" s="935">
        <v>2.4402918116123002E-3</v>
      </c>
      <c r="V323" s="935">
        <v>3.70543225190587E-7</v>
      </c>
      <c r="W323" s="935">
        <v>2.1173898582319301E-7</v>
      </c>
      <c r="X323" s="935">
        <v>1.00576018266017E-4</v>
      </c>
      <c r="Y323" s="935">
        <v>5.2934746455798199E-5</v>
      </c>
      <c r="Z323" s="935">
        <v>4.7641271810218301E-5</v>
      </c>
      <c r="AA323" s="935">
        <v>9.2635806297646806E-6</v>
      </c>
      <c r="AB323" s="912"/>
    </row>
    <row r="324" spans="1:28">
      <c r="A324" s="929" t="s">
        <v>4096</v>
      </c>
      <c r="B324" s="930">
        <v>0</v>
      </c>
      <c r="C324" s="931">
        <v>2.7440000000000002</v>
      </c>
      <c r="D324" s="931">
        <v>0</v>
      </c>
      <c r="E324" s="931">
        <v>0</v>
      </c>
      <c r="F324" s="932">
        <v>0</v>
      </c>
      <c r="G324" s="933">
        <v>0</v>
      </c>
      <c r="H324" s="933">
        <v>0</v>
      </c>
      <c r="I324" s="933">
        <v>0</v>
      </c>
      <c r="J324" s="933">
        <v>0</v>
      </c>
      <c r="K324" s="933">
        <v>3</v>
      </c>
      <c r="L324" s="934">
        <v>1.3445425599772701E-3</v>
      </c>
      <c r="M324" s="935">
        <v>3.0172805479804998E-5</v>
      </c>
      <c r="N324" s="935">
        <v>4.8699966739334299E-5</v>
      </c>
      <c r="O324" s="935">
        <v>3.25019343238601E-3</v>
      </c>
      <c r="P324" s="935">
        <v>1.0957492516350201E-4</v>
      </c>
      <c r="Q324" s="935">
        <v>1.71508578516786E-4</v>
      </c>
      <c r="R324" s="935">
        <v>5.0288009133008298E-5</v>
      </c>
      <c r="S324" s="935">
        <v>1.4133577303698101E-3</v>
      </c>
      <c r="T324" s="935">
        <v>4.4994534487428401E-4</v>
      </c>
      <c r="U324" s="935">
        <v>5.5740288017955501E-3</v>
      </c>
      <c r="V324" s="935">
        <v>8.4695594329277096E-7</v>
      </c>
      <c r="W324" s="935">
        <v>1.2174991684833599E-6</v>
      </c>
      <c r="X324" s="935">
        <v>6.3521695746957799E-5</v>
      </c>
      <c r="Y324" s="935">
        <v>3.1760847873478899E-5</v>
      </c>
      <c r="Z324" s="935">
        <v>0</v>
      </c>
      <c r="AA324" s="935">
        <v>7.4108645038117398E-6</v>
      </c>
      <c r="AB324" s="912"/>
    </row>
    <row r="325" spans="1:28">
      <c r="A325" s="929" t="s">
        <v>4097</v>
      </c>
      <c r="B325" s="930">
        <v>0</v>
      </c>
      <c r="C325" s="931">
        <v>13.366300000000001</v>
      </c>
      <c r="D325" s="931">
        <v>1</v>
      </c>
      <c r="E325" s="931">
        <v>0</v>
      </c>
      <c r="F325" s="932">
        <v>0</v>
      </c>
      <c r="G325" s="933">
        <v>0</v>
      </c>
      <c r="H325" s="933">
        <v>0</v>
      </c>
      <c r="I325" s="933">
        <v>0</v>
      </c>
      <c r="J325" s="933">
        <v>0</v>
      </c>
      <c r="K325" s="933">
        <v>12</v>
      </c>
      <c r="L325" s="934">
        <v>3.4632028521241402E-3</v>
      </c>
      <c r="M325" s="935">
        <v>8.7575244536472507E-5</v>
      </c>
      <c r="N325" s="935">
        <v>4.3787622268236199E-5</v>
      </c>
      <c r="O325" s="935">
        <v>1.35343559738185E-3</v>
      </c>
      <c r="P325" s="935">
        <v>6.0108463295487904E-4</v>
      </c>
      <c r="Q325" s="935">
        <v>1.6121806380577899E-4</v>
      </c>
      <c r="R325" s="935">
        <v>1.9903464667380099E-4</v>
      </c>
      <c r="S325" s="935">
        <v>2.5277400127572702E-3</v>
      </c>
      <c r="T325" s="935">
        <v>2.08986379007491E-3</v>
      </c>
      <c r="U325" s="935">
        <v>1.5206247005878399E-2</v>
      </c>
      <c r="V325" s="935">
        <v>2.1893811134118102E-6</v>
      </c>
      <c r="W325" s="935">
        <v>9.9517323336900504E-7</v>
      </c>
      <c r="X325" s="935">
        <v>3.7816582868022201E-4</v>
      </c>
      <c r="Y325" s="935">
        <v>1.9903464667380099E-4</v>
      </c>
      <c r="Z325" s="935">
        <v>9.9517323336900605E-5</v>
      </c>
      <c r="AA325" s="935">
        <v>3.2840716701177197E-5</v>
      </c>
      <c r="AB325" s="912"/>
    </row>
    <row r="326" spans="1:28">
      <c r="A326" s="929" t="s">
        <v>4098</v>
      </c>
      <c r="B326" s="930">
        <v>9.7325429999999997</v>
      </c>
      <c r="C326" s="931">
        <v>0</v>
      </c>
      <c r="D326" s="931">
        <v>0</v>
      </c>
      <c r="E326" s="931">
        <v>0</v>
      </c>
      <c r="F326" s="932">
        <v>0</v>
      </c>
      <c r="G326" s="933">
        <v>0</v>
      </c>
      <c r="H326" s="933">
        <v>0</v>
      </c>
      <c r="I326" s="933">
        <v>1</v>
      </c>
      <c r="J326" s="933">
        <v>0</v>
      </c>
      <c r="K326" s="933">
        <v>9</v>
      </c>
      <c r="L326" s="934">
        <v>1.5007000620218799E-4</v>
      </c>
      <c r="M326" s="935">
        <v>7.9402119683697301E-8</v>
      </c>
      <c r="N326" s="935">
        <v>7.9402119683697301E-8</v>
      </c>
      <c r="O326" s="935">
        <v>8.7342331652067007E-6</v>
      </c>
      <c r="P326" s="935">
        <v>3.7318996251337703E-5</v>
      </c>
      <c r="Q326" s="935">
        <v>0</v>
      </c>
      <c r="R326" s="935">
        <v>7.9402119683697301E-8</v>
      </c>
      <c r="S326" s="935">
        <v>9.5282543620436698E-6</v>
      </c>
      <c r="T326" s="935">
        <v>4.7641271810218298E-6</v>
      </c>
      <c r="U326" s="935">
        <v>1.17515137131872E-4</v>
      </c>
      <c r="V326" s="935">
        <v>7.9402119683697301E-8</v>
      </c>
      <c r="W326" s="935">
        <v>7.9402119683697301E-9</v>
      </c>
      <c r="X326" s="935">
        <v>0</v>
      </c>
      <c r="Y326" s="935">
        <v>0</v>
      </c>
      <c r="Z326" s="935">
        <v>0</v>
      </c>
      <c r="AA326" s="935">
        <v>8.7342331652067005E-8</v>
      </c>
      <c r="AB326" s="912"/>
    </row>
    <row r="327" spans="1:28">
      <c r="A327" s="929" t="s">
        <v>4099</v>
      </c>
      <c r="B327" s="930">
        <v>587.74853199999995</v>
      </c>
      <c r="C327" s="931">
        <v>302.17655999999999</v>
      </c>
      <c r="D327" s="931">
        <v>1</v>
      </c>
      <c r="E327" s="931">
        <v>18.77834</v>
      </c>
      <c r="F327" s="932">
        <v>0</v>
      </c>
      <c r="G327" s="933">
        <v>0</v>
      </c>
      <c r="H327" s="933">
        <v>0</v>
      </c>
      <c r="I327" s="933">
        <v>50</v>
      </c>
      <c r="J327" s="933">
        <v>0</v>
      </c>
      <c r="K327" s="933">
        <v>821</v>
      </c>
      <c r="L327" s="934">
        <v>0.45052939157684702</v>
      </c>
      <c r="M327" s="935">
        <v>1.6949176467682001E-2</v>
      </c>
      <c r="N327" s="935">
        <v>1.2313504271392901E-2</v>
      </c>
      <c r="O327" s="935">
        <v>0.93872361974854202</v>
      </c>
      <c r="P327" s="935">
        <v>4.7805369524231298E-2</v>
      </c>
      <c r="Q327" s="935">
        <v>4.0706996473663597E-2</v>
      </c>
      <c r="R327" s="935">
        <v>6.1857250869232702E-2</v>
      </c>
      <c r="S327" s="935">
        <v>0.29987004519745097</v>
      </c>
      <c r="T327" s="935">
        <v>0.357815947651065</v>
      </c>
      <c r="U327" s="935">
        <v>1.6963662943295399</v>
      </c>
      <c r="V327" s="935">
        <v>4.2010779278869902E-4</v>
      </c>
      <c r="W327" s="935">
        <v>3.1870246349487499E-4</v>
      </c>
      <c r="X327" s="935">
        <v>0.243372790305178</v>
      </c>
      <c r="Y327" s="935">
        <v>0.121686395152589</v>
      </c>
      <c r="Z327" s="935">
        <v>2.4627008542785801E-2</v>
      </c>
      <c r="AA327" s="935">
        <v>5.43242835502629E-3</v>
      </c>
      <c r="AB327" s="912"/>
    </row>
    <row r="328" spans="1:28">
      <c r="A328" s="924"/>
      <c r="B328" s="925"/>
      <c r="C328" s="926"/>
      <c r="D328" s="926"/>
      <c r="E328" s="926"/>
      <c r="F328" s="925"/>
      <c r="G328" s="926"/>
      <c r="H328" s="926"/>
      <c r="I328" s="926"/>
      <c r="J328" s="926"/>
      <c r="K328" s="926"/>
      <c r="L328" s="927"/>
      <c r="M328" s="928"/>
      <c r="N328" s="928"/>
      <c r="O328" s="928"/>
      <c r="P328" s="928"/>
      <c r="Q328" s="928"/>
      <c r="R328" s="928"/>
      <c r="S328" s="928"/>
      <c r="T328" s="928"/>
      <c r="U328" s="928"/>
      <c r="V328" s="928"/>
      <c r="W328" s="928"/>
      <c r="X328" s="928"/>
      <c r="Y328" s="928"/>
      <c r="Z328" s="928"/>
      <c r="AA328" s="928"/>
      <c r="AB328" s="912"/>
    </row>
    <row r="329" spans="1:28">
      <c r="A329" s="917" t="s">
        <v>4100</v>
      </c>
      <c r="B329" s="918">
        <v>443710</v>
      </c>
      <c r="C329" s="919">
        <v>5389</v>
      </c>
      <c r="D329" s="919">
        <v>10592</v>
      </c>
      <c r="E329" s="919">
        <v>312</v>
      </c>
      <c r="F329" s="920">
        <v>0</v>
      </c>
      <c r="G329" s="921">
        <v>0</v>
      </c>
      <c r="H329" s="921">
        <v>0</v>
      </c>
      <c r="I329" s="921">
        <v>0</v>
      </c>
      <c r="J329" s="921">
        <v>10199</v>
      </c>
      <c r="K329" s="921">
        <v>428301</v>
      </c>
      <c r="L329" s="922">
        <v>50.994599773615697</v>
      </c>
      <c r="M329" s="923">
        <v>0.29891669041378199</v>
      </c>
      <c r="N329" s="923">
        <v>0.20209462791725599</v>
      </c>
      <c r="O329" s="923">
        <v>6.6740075396723899</v>
      </c>
      <c r="P329" s="923">
        <v>3.2111171790014899</v>
      </c>
      <c r="Q329" s="923">
        <v>2.7166994126889901E-2</v>
      </c>
      <c r="R329" s="923">
        <v>7.2637235535801106E-2</v>
      </c>
      <c r="S329" s="923">
        <v>7.03587652441042</v>
      </c>
      <c r="T329" s="923">
        <v>11.534830622045</v>
      </c>
      <c r="U329" s="923">
        <v>38.124878360363901</v>
      </c>
      <c r="V329" s="923">
        <v>1.78560192541318E-2</v>
      </c>
      <c r="W329" s="923">
        <v>1.0450801123275301E-2</v>
      </c>
      <c r="X329" s="923">
        <v>2.48025225171178</v>
      </c>
      <c r="Y329" s="923">
        <v>2.48025225171178</v>
      </c>
      <c r="Z329" s="923">
        <v>5.5052136314030103E-4</v>
      </c>
      <c r="AA329" s="923">
        <v>2.7671162297050401E-2</v>
      </c>
      <c r="AB329" s="912"/>
    </row>
    <row r="330" spans="1:28">
      <c r="A330" s="929" t="s">
        <v>4101</v>
      </c>
      <c r="B330" s="930">
        <v>7500</v>
      </c>
      <c r="C330" s="931">
        <v>2985.07917</v>
      </c>
      <c r="D330" s="931">
        <v>0</v>
      </c>
      <c r="E330" s="931">
        <v>286.27600000000001</v>
      </c>
      <c r="F330" s="932">
        <v>0</v>
      </c>
      <c r="G330" s="933">
        <v>0</v>
      </c>
      <c r="H330" s="933">
        <v>0</v>
      </c>
      <c r="I330" s="933">
        <v>0</v>
      </c>
      <c r="J330" s="933">
        <v>10198.803169999999</v>
      </c>
      <c r="K330" s="933">
        <v>0</v>
      </c>
      <c r="L330" s="934">
        <v>0</v>
      </c>
      <c r="M330" s="935">
        <v>0</v>
      </c>
      <c r="N330" s="935">
        <v>0</v>
      </c>
      <c r="O330" s="935">
        <v>0</v>
      </c>
      <c r="P330" s="935">
        <v>0</v>
      </c>
      <c r="Q330" s="935">
        <v>0</v>
      </c>
      <c r="R330" s="935">
        <v>0</v>
      </c>
      <c r="S330" s="935">
        <v>0</v>
      </c>
      <c r="T330" s="935">
        <v>0</v>
      </c>
      <c r="U330" s="935">
        <v>0</v>
      </c>
      <c r="V330" s="935">
        <v>0</v>
      </c>
      <c r="W330" s="935">
        <v>0</v>
      </c>
      <c r="X330" s="935">
        <v>0</v>
      </c>
      <c r="Y330" s="935">
        <v>0</v>
      </c>
      <c r="Z330" s="935">
        <v>0</v>
      </c>
      <c r="AA330" s="935">
        <v>0</v>
      </c>
      <c r="AB330" s="912"/>
    </row>
    <row r="331" spans="1:28">
      <c r="A331" s="929" t="s">
        <v>4102</v>
      </c>
      <c r="B331" s="930">
        <v>51662.630680000002</v>
      </c>
      <c r="C331" s="931">
        <v>410.34982000000002</v>
      </c>
      <c r="D331" s="931">
        <v>0</v>
      </c>
      <c r="E331" s="931">
        <v>11.980499999999999</v>
      </c>
      <c r="F331" s="932">
        <v>0</v>
      </c>
      <c r="G331" s="933">
        <v>0</v>
      </c>
      <c r="H331" s="933">
        <v>0</v>
      </c>
      <c r="I331" s="933">
        <v>0</v>
      </c>
      <c r="J331" s="933">
        <v>0</v>
      </c>
      <c r="K331" s="933">
        <v>52061</v>
      </c>
      <c r="L331" s="934">
        <v>25.9967180457197</v>
      </c>
      <c r="M331" s="935">
        <v>2.75583583523531E-2</v>
      </c>
      <c r="N331" s="935">
        <v>0.20209462791725599</v>
      </c>
      <c r="O331" s="935">
        <v>0.27558358352353102</v>
      </c>
      <c r="P331" s="935">
        <v>1.38710403706844</v>
      </c>
      <c r="Q331" s="935">
        <v>0</v>
      </c>
      <c r="R331" s="935">
        <v>9.1861194507843608E-3</v>
      </c>
      <c r="S331" s="935">
        <v>9.1861194507843594E-2</v>
      </c>
      <c r="T331" s="935">
        <v>0.826750750570592</v>
      </c>
      <c r="U331" s="935">
        <v>1.01047313958628</v>
      </c>
      <c r="V331" s="935">
        <v>9.1861194507843603E-4</v>
      </c>
      <c r="W331" s="935">
        <v>0</v>
      </c>
      <c r="X331" s="935">
        <v>2.48025225171178</v>
      </c>
      <c r="Y331" s="935">
        <v>2.48025225171178</v>
      </c>
      <c r="Z331" s="935">
        <v>0</v>
      </c>
      <c r="AA331" s="935">
        <v>4.5930597253921804E-3</v>
      </c>
      <c r="AB331" s="912"/>
    </row>
    <row r="332" spans="1:28">
      <c r="A332" s="929" t="s">
        <v>4103</v>
      </c>
      <c r="B332" s="930">
        <v>0</v>
      </c>
      <c r="C332" s="931">
        <v>1001.02815</v>
      </c>
      <c r="D332" s="931">
        <v>10</v>
      </c>
      <c r="E332" s="931">
        <v>4.4740000000000002</v>
      </c>
      <c r="F332" s="932">
        <v>0</v>
      </c>
      <c r="G332" s="933">
        <v>0</v>
      </c>
      <c r="H332" s="933">
        <v>0</v>
      </c>
      <c r="I332" s="933">
        <v>0</v>
      </c>
      <c r="J332" s="933">
        <v>0</v>
      </c>
      <c r="K332" s="933">
        <v>986</v>
      </c>
      <c r="L332" s="934">
        <v>0.13918309334777901</v>
      </c>
      <c r="M332" s="935">
        <v>3.4795773336944701E-4</v>
      </c>
      <c r="N332" s="935">
        <v>0</v>
      </c>
      <c r="O332" s="935">
        <v>1.73978866684723E-2</v>
      </c>
      <c r="P332" s="935">
        <v>4.1754928004333596E-3</v>
      </c>
      <c r="Q332" s="935">
        <v>0</v>
      </c>
      <c r="R332" s="935">
        <v>5.2193660005416995E-4</v>
      </c>
      <c r="S332" s="935">
        <v>1.9137675335319598E-2</v>
      </c>
      <c r="T332" s="935">
        <v>3.4795773336944703E-2</v>
      </c>
      <c r="U332" s="935">
        <v>0.13570351601408401</v>
      </c>
      <c r="V332" s="935">
        <v>1.73978866684723E-5</v>
      </c>
      <c r="W332" s="935">
        <v>0</v>
      </c>
      <c r="X332" s="935">
        <v>0</v>
      </c>
      <c r="Y332" s="935">
        <v>0</v>
      </c>
      <c r="Z332" s="935">
        <v>0</v>
      </c>
      <c r="AA332" s="935">
        <v>1.5658098001625101E-4</v>
      </c>
      <c r="AB332" s="912"/>
    </row>
    <row r="333" spans="1:28">
      <c r="A333" s="929" t="s">
        <v>4104</v>
      </c>
      <c r="B333" s="930">
        <v>0</v>
      </c>
      <c r="C333" s="931">
        <v>1.7999999999999999E-2</v>
      </c>
      <c r="D333" s="931">
        <v>0</v>
      </c>
      <c r="E333" s="931">
        <v>1.7999999999999999E-2</v>
      </c>
      <c r="F333" s="932">
        <v>0</v>
      </c>
      <c r="G333" s="933">
        <v>0</v>
      </c>
      <c r="H333" s="933">
        <v>0</v>
      </c>
      <c r="I333" s="933">
        <v>0</v>
      </c>
      <c r="J333" s="933">
        <v>0</v>
      </c>
      <c r="K333" s="933">
        <v>0</v>
      </c>
      <c r="L333" s="934">
        <v>0</v>
      </c>
      <c r="M333" s="935">
        <v>0</v>
      </c>
      <c r="N333" s="935">
        <v>0</v>
      </c>
      <c r="O333" s="935">
        <v>0</v>
      </c>
      <c r="P333" s="935">
        <v>0</v>
      </c>
      <c r="Q333" s="935">
        <v>0</v>
      </c>
      <c r="R333" s="935">
        <v>0</v>
      </c>
      <c r="S333" s="935">
        <v>0</v>
      </c>
      <c r="T333" s="935">
        <v>0</v>
      </c>
      <c r="U333" s="935">
        <v>0</v>
      </c>
      <c r="V333" s="935">
        <v>0</v>
      </c>
      <c r="W333" s="935">
        <v>0</v>
      </c>
      <c r="X333" s="935">
        <v>0</v>
      </c>
      <c r="Y333" s="935">
        <v>0</v>
      </c>
      <c r="Z333" s="935">
        <v>0</v>
      </c>
      <c r="AA333" s="935">
        <v>0</v>
      </c>
      <c r="AB333" s="912"/>
    </row>
    <row r="334" spans="1:28">
      <c r="A334" s="929" t="s">
        <v>4276</v>
      </c>
      <c r="B334" s="930">
        <v>0</v>
      </c>
      <c r="C334" s="931">
        <v>0</v>
      </c>
      <c r="D334" s="931">
        <v>0</v>
      </c>
      <c r="E334" s="931">
        <v>0</v>
      </c>
      <c r="F334" s="932">
        <v>0</v>
      </c>
      <c r="G334" s="933">
        <v>0</v>
      </c>
      <c r="H334" s="933">
        <v>0</v>
      </c>
      <c r="I334" s="933">
        <v>0</v>
      </c>
      <c r="J334" s="933">
        <v>0</v>
      </c>
      <c r="K334" s="933">
        <v>0</v>
      </c>
      <c r="L334" s="934">
        <v>0</v>
      </c>
      <c r="M334" s="935">
        <v>0</v>
      </c>
      <c r="N334" s="935">
        <v>0</v>
      </c>
      <c r="O334" s="935">
        <v>0</v>
      </c>
      <c r="P334" s="935">
        <v>0</v>
      </c>
      <c r="Q334" s="935">
        <v>0</v>
      </c>
      <c r="R334" s="935">
        <v>0</v>
      </c>
      <c r="S334" s="935">
        <v>0</v>
      </c>
      <c r="T334" s="935">
        <v>0</v>
      </c>
      <c r="U334" s="935">
        <v>0</v>
      </c>
      <c r="V334" s="935">
        <v>0</v>
      </c>
      <c r="W334" s="935">
        <v>0</v>
      </c>
      <c r="X334" s="935">
        <v>0</v>
      </c>
      <c r="Y334" s="935">
        <v>0</v>
      </c>
      <c r="Z334" s="935">
        <v>0</v>
      </c>
      <c r="AA334" s="935">
        <v>0</v>
      </c>
      <c r="AB334" s="912"/>
    </row>
    <row r="335" spans="1:28">
      <c r="A335" s="929" t="s">
        <v>4277</v>
      </c>
      <c r="B335" s="930">
        <v>0</v>
      </c>
      <c r="C335" s="931">
        <v>0</v>
      </c>
      <c r="D335" s="931">
        <v>0</v>
      </c>
      <c r="E335" s="931">
        <v>0</v>
      </c>
      <c r="F335" s="932">
        <v>0</v>
      </c>
      <c r="G335" s="933">
        <v>0</v>
      </c>
      <c r="H335" s="933">
        <v>0</v>
      </c>
      <c r="I335" s="933">
        <v>0</v>
      </c>
      <c r="J335" s="933">
        <v>0</v>
      </c>
      <c r="K335" s="933">
        <v>0</v>
      </c>
      <c r="L335" s="934">
        <v>0</v>
      </c>
      <c r="M335" s="935">
        <v>0</v>
      </c>
      <c r="N335" s="935">
        <v>0</v>
      </c>
      <c r="O335" s="935">
        <v>0</v>
      </c>
      <c r="P335" s="935">
        <v>0</v>
      </c>
      <c r="Q335" s="935">
        <v>0</v>
      </c>
      <c r="R335" s="935">
        <v>0</v>
      </c>
      <c r="S335" s="935">
        <v>0</v>
      </c>
      <c r="T335" s="935">
        <v>0</v>
      </c>
      <c r="U335" s="935">
        <v>0</v>
      </c>
      <c r="V335" s="935">
        <v>0</v>
      </c>
      <c r="W335" s="935">
        <v>0</v>
      </c>
      <c r="X335" s="935">
        <v>0</v>
      </c>
      <c r="Y335" s="935">
        <v>0</v>
      </c>
      <c r="Z335" s="935">
        <v>0</v>
      </c>
      <c r="AA335" s="935">
        <v>0</v>
      </c>
      <c r="AB335" s="912"/>
    </row>
    <row r="336" spans="1:28">
      <c r="A336" s="929" t="s">
        <v>4105</v>
      </c>
      <c r="B336" s="930">
        <v>0</v>
      </c>
      <c r="C336" s="931">
        <v>9.6831999999999994</v>
      </c>
      <c r="D336" s="931">
        <v>0</v>
      </c>
      <c r="E336" s="931">
        <v>3.0392000000000001</v>
      </c>
      <c r="F336" s="932">
        <v>0</v>
      </c>
      <c r="G336" s="933">
        <v>0</v>
      </c>
      <c r="H336" s="933">
        <v>0</v>
      </c>
      <c r="I336" s="933">
        <v>0</v>
      </c>
      <c r="J336" s="933">
        <v>0</v>
      </c>
      <c r="K336" s="933">
        <v>312</v>
      </c>
      <c r="L336" s="934">
        <v>3.02786749727165E-2</v>
      </c>
      <c r="M336" s="935">
        <v>5.5052136314030099E-5</v>
      </c>
      <c r="N336" s="935">
        <v>0</v>
      </c>
      <c r="O336" s="935">
        <v>2.7526068157015002E-3</v>
      </c>
      <c r="P336" s="935">
        <v>3.0278674972716501E-3</v>
      </c>
      <c r="Q336" s="935">
        <v>0</v>
      </c>
      <c r="R336" s="935">
        <v>1.6515640894209001E-4</v>
      </c>
      <c r="S336" s="935">
        <v>2.2020854525612002E-3</v>
      </c>
      <c r="T336" s="935">
        <v>3.85364954198211E-3</v>
      </c>
      <c r="U336" s="935">
        <v>3.8536495419821098E-2</v>
      </c>
      <c r="V336" s="935">
        <v>0</v>
      </c>
      <c r="W336" s="935">
        <v>5.5052136314030101E-6</v>
      </c>
      <c r="X336" s="935">
        <v>0</v>
      </c>
      <c r="Y336" s="935">
        <v>0</v>
      </c>
      <c r="Z336" s="935">
        <v>5.5052136314030103E-4</v>
      </c>
      <c r="AA336" s="935">
        <v>5.5052136314030101E-6</v>
      </c>
      <c r="AB336" s="912"/>
    </row>
    <row r="337" spans="1:28">
      <c r="A337" s="929" t="s">
        <v>4106</v>
      </c>
      <c r="B337" s="930">
        <v>220000</v>
      </c>
      <c r="C337" s="931">
        <v>983.25891000000001</v>
      </c>
      <c r="D337" s="931">
        <v>0</v>
      </c>
      <c r="E337" s="931">
        <v>6.07</v>
      </c>
      <c r="F337" s="932">
        <v>0</v>
      </c>
      <c r="G337" s="933">
        <v>0</v>
      </c>
      <c r="H337" s="933">
        <v>0</v>
      </c>
      <c r="I337" s="933">
        <v>0</v>
      </c>
      <c r="J337" s="933">
        <v>0</v>
      </c>
      <c r="K337" s="933">
        <v>220977</v>
      </c>
      <c r="L337" s="934">
        <v>17.1561301524256</v>
      </c>
      <c r="M337" s="935">
        <v>0.15596481956750499</v>
      </c>
      <c r="N337" s="935">
        <v>0</v>
      </c>
      <c r="O337" s="935">
        <v>1.94956024459382</v>
      </c>
      <c r="P337" s="935">
        <v>1.2477185565400399</v>
      </c>
      <c r="Q337" s="935">
        <v>0</v>
      </c>
      <c r="R337" s="935">
        <v>0</v>
      </c>
      <c r="S337" s="935">
        <v>3.1192963913501099</v>
      </c>
      <c r="T337" s="935">
        <v>8.5780650762128001</v>
      </c>
      <c r="U337" s="935">
        <v>15.206569907831801</v>
      </c>
      <c r="V337" s="935">
        <v>1.16973614675629E-2</v>
      </c>
      <c r="W337" s="935">
        <v>0</v>
      </c>
      <c r="X337" s="935">
        <v>0</v>
      </c>
      <c r="Y337" s="935">
        <v>0</v>
      </c>
      <c r="Z337" s="935">
        <v>0</v>
      </c>
      <c r="AA337" s="935">
        <v>3.8991204891876399E-3</v>
      </c>
      <c r="AB337" s="912"/>
    </row>
    <row r="338" spans="1:28">
      <c r="A338" s="929" t="s">
        <v>4229</v>
      </c>
      <c r="B338" s="930">
        <v>0</v>
      </c>
      <c r="C338" s="931">
        <v>0</v>
      </c>
      <c r="D338" s="931">
        <v>0</v>
      </c>
      <c r="E338" s="931">
        <v>0</v>
      </c>
      <c r="F338" s="932">
        <v>0</v>
      </c>
      <c r="G338" s="933">
        <v>0</v>
      </c>
      <c r="H338" s="933">
        <v>0</v>
      </c>
      <c r="I338" s="933">
        <v>0</v>
      </c>
      <c r="J338" s="933">
        <v>0</v>
      </c>
      <c r="K338" s="933">
        <v>0</v>
      </c>
      <c r="L338" s="934">
        <v>0</v>
      </c>
      <c r="M338" s="935">
        <v>0</v>
      </c>
      <c r="N338" s="935">
        <v>0</v>
      </c>
      <c r="O338" s="935">
        <v>0</v>
      </c>
      <c r="P338" s="935">
        <v>0</v>
      </c>
      <c r="Q338" s="935">
        <v>0</v>
      </c>
      <c r="R338" s="935">
        <v>0</v>
      </c>
      <c r="S338" s="935">
        <v>0</v>
      </c>
      <c r="T338" s="935">
        <v>0</v>
      </c>
      <c r="U338" s="935">
        <v>0</v>
      </c>
      <c r="V338" s="935">
        <v>0</v>
      </c>
      <c r="W338" s="935">
        <v>0</v>
      </c>
      <c r="X338" s="935">
        <v>0</v>
      </c>
      <c r="Y338" s="935">
        <v>0</v>
      </c>
      <c r="Z338" s="935">
        <v>0</v>
      </c>
      <c r="AA338" s="935">
        <v>0</v>
      </c>
      <c r="AB338" s="912"/>
    </row>
    <row r="339" spans="1:28">
      <c r="A339" s="929" t="s">
        <v>4300</v>
      </c>
      <c r="B339" s="930">
        <v>12228.71</v>
      </c>
      <c r="C339" s="931">
        <v>0</v>
      </c>
      <c r="D339" s="931">
        <v>284</v>
      </c>
      <c r="E339" s="931">
        <v>0</v>
      </c>
      <c r="F339" s="932">
        <v>0</v>
      </c>
      <c r="G339" s="933">
        <v>0</v>
      </c>
      <c r="H339" s="933">
        <v>0</v>
      </c>
      <c r="I339" s="933">
        <v>0</v>
      </c>
      <c r="J339" s="933">
        <v>0</v>
      </c>
      <c r="K339" s="933">
        <v>11944</v>
      </c>
      <c r="L339" s="934">
        <v>0.906228743390876</v>
      </c>
      <c r="M339" s="935">
        <v>1.4752560938921201E-2</v>
      </c>
      <c r="N339" s="935">
        <v>0</v>
      </c>
      <c r="O339" s="935">
        <v>0.16860069644481401</v>
      </c>
      <c r="P339" s="935">
        <v>0.11802048751137</v>
      </c>
      <c r="Q339" s="935">
        <v>2.1075087055601798E-3</v>
      </c>
      <c r="R339" s="935">
        <v>1.26450522333611E-2</v>
      </c>
      <c r="S339" s="935">
        <v>0.295051218778425</v>
      </c>
      <c r="T339" s="935">
        <v>0.33720139288962803</v>
      </c>
      <c r="U339" s="935">
        <v>1.6860069644481399</v>
      </c>
      <c r="V339" s="935">
        <v>2.1075087055601801E-4</v>
      </c>
      <c r="W339" s="935">
        <v>4.2150174111203601E-4</v>
      </c>
      <c r="X339" s="935">
        <v>0</v>
      </c>
      <c r="Y339" s="935">
        <v>0</v>
      </c>
      <c r="Z339" s="935">
        <v>0</v>
      </c>
      <c r="AA339" s="935">
        <v>1.4752560938921201E-3</v>
      </c>
      <c r="AB339" s="912"/>
    </row>
    <row r="340" spans="1:28">
      <c r="A340" s="929" t="s">
        <v>4107</v>
      </c>
      <c r="B340" s="930">
        <v>152318.89000000001</v>
      </c>
      <c r="C340" s="931">
        <v>0</v>
      </c>
      <c r="D340" s="931">
        <v>10298</v>
      </c>
      <c r="E340" s="931">
        <v>0</v>
      </c>
      <c r="F340" s="932">
        <v>0</v>
      </c>
      <c r="G340" s="933">
        <v>0</v>
      </c>
      <c r="H340" s="933">
        <v>0</v>
      </c>
      <c r="I340" s="933">
        <v>0</v>
      </c>
      <c r="J340" s="933">
        <v>0</v>
      </c>
      <c r="K340" s="933">
        <v>142021</v>
      </c>
      <c r="L340" s="934">
        <v>6.7660610637590199</v>
      </c>
      <c r="M340" s="935">
        <v>0.10023794168531899</v>
      </c>
      <c r="N340" s="935">
        <v>0</v>
      </c>
      <c r="O340" s="935">
        <v>4.2601125216260503</v>
      </c>
      <c r="P340" s="935">
        <v>0.45107073758393501</v>
      </c>
      <c r="Q340" s="935">
        <v>2.50594854213297E-2</v>
      </c>
      <c r="R340" s="935">
        <v>5.0118970842659399E-2</v>
      </c>
      <c r="S340" s="935">
        <v>3.5083279589861598</v>
      </c>
      <c r="T340" s="935">
        <v>1.7541639794930799</v>
      </c>
      <c r="U340" s="935">
        <v>20.0475883370638</v>
      </c>
      <c r="V340" s="935">
        <v>5.0118970842659401E-3</v>
      </c>
      <c r="W340" s="935">
        <v>1.0023794168531899E-2</v>
      </c>
      <c r="X340" s="935">
        <v>0</v>
      </c>
      <c r="Y340" s="935">
        <v>0</v>
      </c>
      <c r="Z340" s="935">
        <v>0</v>
      </c>
      <c r="AA340" s="935">
        <v>1.75416397949308E-2</v>
      </c>
      <c r="AB340" s="912"/>
    </row>
    <row r="341" spans="1:28">
      <c r="A341" s="924"/>
      <c r="B341" s="925"/>
      <c r="C341" s="926"/>
      <c r="D341" s="926"/>
      <c r="E341" s="926"/>
      <c r="F341" s="925"/>
      <c r="G341" s="926"/>
      <c r="H341" s="926"/>
      <c r="I341" s="926"/>
      <c r="J341" s="926"/>
      <c r="K341" s="926"/>
      <c r="L341" s="927"/>
      <c r="M341" s="928"/>
      <c r="N341" s="928"/>
      <c r="O341" s="928"/>
      <c r="P341" s="928"/>
      <c r="Q341" s="928"/>
      <c r="R341" s="928"/>
      <c r="S341" s="928"/>
      <c r="T341" s="928"/>
      <c r="U341" s="928"/>
      <c r="V341" s="928"/>
      <c r="W341" s="928"/>
      <c r="X341" s="928"/>
      <c r="Y341" s="928"/>
      <c r="Z341" s="928"/>
      <c r="AA341" s="928"/>
      <c r="AB341" s="912"/>
    </row>
    <row r="342" spans="1:28">
      <c r="A342" s="917" t="s">
        <v>4108</v>
      </c>
      <c r="B342" s="918">
        <v>0</v>
      </c>
      <c r="C342" s="919">
        <v>17792</v>
      </c>
      <c r="D342" s="919">
        <v>1290</v>
      </c>
      <c r="E342" s="919">
        <v>1025</v>
      </c>
      <c r="F342" s="920">
        <v>0</v>
      </c>
      <c r="G342" s="921">
        <v>0</v>
      </c>
      <c r="H342" s="921">
        <v>0</v>
      </c>
      <c r="I342" s="921">
        <v>0</v>
      </c>
      <c r="J342" s="921">
        <v>0</v>
      </c>
      <c r="K342" s="921">
        <v>15477</v>
      </c>
      <c r="L342" s="922">
        <v>3.4384999704447701</v>
      </c>
      <c r="M342" s="923">
        <v>0.18848457525600601</v>
      </c>
      <c r="N342" s="923">
        <v>5.5404505276270798E-2</v>
      </c>
      <c r="O342" s="923">
        <v>9.2564856092480507</v>
      </c>
      <c r="P342" s="923">
        <v>0.52585412419020905</v>
      </c>
      <c r="Q342" s="923">
        <v>4.2728045093345997E-2</v>
      </c>
      <c r="R342" s="923">
        <v>9.4098569791375306E-2</v>
      </c>
      <c r="S342" s="923">
        <v>0.99110608034965197</v>
      </c>
      <c r="T342" s="923">
        <v>9.3684796523245808</v>
      </c>
      <c r="U342" s="923">
        <v>8.7696535685518207</v>
      </c>
      <c r="V342" s="923">
        <v>1.3052614491239701E-2</v>
      </c>
      <c r="W342" s="923">
        <v>1.5121833730196901E-2</v>
      </c>
      <c r="X342" s="923">
        <v>1.0626138648452399</v>
      </c>
      <c r="Y342" s="923">
        <v>0.78511227900846203</v>
      </c>
      <c r="Z342" s="923">
        <v>0.12435607086551</v>
      </c>
      <c r="AA342" s="923">
        <v>2.8225512606851001E-2</v>
      </c>
      <c r="AB342" s="912"/>
    </row>
    <row r="343" spans="1:28">
      <c r="A343" s="929" t="s">
        <v>4109</v>
      </c>
      <c r="B343" s="930">
        <v>0</v>
      </c>
      <c r="C343" s="931">
        <v>2578.2535899999998</v>
      </c>
      <c r="D343" s="931">
        <v>1200</v>
      </c>
      <c r="E343" s="931">
        <v>127.848</v>
      </c>
      <c r="F343" s="932">
        <v>0</v>
      </c>
      <c r="G343" s="933">
        <v>0</v>
      </c>
      <c r="H343" s="933">
        <v>0</v>
      </c>
      <c r="I343" s="933">
        <v>0</v>
      </c>
      <c r="J343" s="933">
        <v>0</v>
      </c>
      <c r="K343" s="933">
        <v>1250</v>
      </c>
      <c r="L343" s="934">
        <v>0.67712363174708501</v>
      </c>
      <c r="M343" s="935">
        <v>2.0291652808056001E-2</v>
      </c>
      <c r="N343" s="935">
        <v>2.7790741889294E-2</v>
      </c>
      <c r="O343" s="935">
        <v>1.0476668569376699</v>
      </c>
      <c r="P343" s="935">
        <v>8.4033909998579598E-2</v>
      </c>
      <c r="Q343" s="935">
        <v>5.0729132020139898E-3</v>
      </c>
      <c r="R343" s="935">
        <v>4.38917272695993E-2</v>
      </c>
      <c r="S343" s="935">
        <v>0.112486336218571</v>
      </c>
      <c r="T343" s="935">
        <v>0.58228221101377997</v>
      </c>
      <c r="U343" s="935">
        <v>0.93738613515475899</v>
      </c>
      <c r="V343" s="935">
        <v>2.0071091364490101E-3</v>
      </c>
      <c r="W343" s="935">
        <v>1.5659862493173601E-3</v>
      </c>
      <c r="X343" s="935">
        <v>0.48523517584481701</v>
      </c>
      <c r="Y343" s="935">
        <v>0.45876780261691702</v>
      </c>
      <c r="Z343" s="935">
        <v>9.9252649604621601E-2</v>
      </c>
      <c r="AA343" s="935">
        <v>1.0653117724229401E-2</v>
      </c>
      <c r="AB343" s="912"/>
    </row>
    <row r="344" spans="1:28">
      <c r="A344" s="929" t="s">
        <v>4110</v>
      </c>
      <c r="B344" s="930">
        <v>0</v>
      </c>
      <c r="C344" s="931">
        <v>15213.76899</v>
      </c>
      <c r="D344" s="931">
        <v>90</v>
      </c>
      <c r="E344" s="931">
        <v>896.75229000000002</v>
      </c>
      <c r="F344" s="932">
        <v>0</v>
      </c>
      <c r="G344" s="933">
        <v>0</v>
      </c>
      <c r="H344" s="933">
        <v>0</v>
      </c>
      <c r="I344" s="933">
        <v>0</v>
      </c>
      <c r="J344" s="933">
        <v>0</v>
      </c>
      <c r="K344" s="933">
        <v>14227</v>
      </c>
      <c r="L344" s="934">
        <v>2.76137633869768</v>
      </c>
      <c r="M344" s="935">
        <v>0.16819292244795001</v>
      </c>
      <c r="N344" s="935">
        <v>2.7613763386976801E-2</v>
      </c>
      <c r="O344" s="935">
        <v>8.2088187523103802</v>
      </c>
      <c r="P344" s="935">
        <v>0.44182021419162898</v>
      </c>
      <c r="Q344" s="935">
        <v>3.7655131891332003E-2</v>
      </c>
      <c r="R344" s="935">
        <v>5.0206842521775999E-2</v>
      </c>
      <c r="S344" s="935">
        <v>0.87861974413108002</v>
      </c>
      <c r="T344" s="935">
        <v>8.7861974413108008</v>
      </c>
      <c r="U344" s="935">
        <v>7.8322674333970603</v>
      </c>
      <c r="V344" s="935">
        <v>1.1045505354790699E-2</v>
      </c>
      <c r="W344" s="935">
        <v>1.35558474808795E-2</v>
      </c>
      <c r="X344" s="935">
        <v>0.57737868900042399</v>
      </c>
      <c r="Y344" s="935">
        <v>0.32634447639154401</v>
      </c>
      <c r="Z344" s="935">
        <v>2.5103421260887999E-2</v>
      </c>
      <c r="AA344" s="935">
        <v>1.7572394882621599E-2</v>
      </c>
      <c r="AB344" s="912"/>
    </row>
    <row r="345" spans="1:28">
      <c r="A345" s="924"/>
      <c r="B345" s="925"/>
      <c r="C345" s="926"/>
      <c r="D345" s="926"/>
      <c r="E345" s="926"/>
      <c r="F345" s="925"/>
      <c r="G345" s="926"/>
      <c r="H345" s="926"/>
      <c r="I345" s="926"/>
      <c r="J345" s="926"/>
      <c r="K345" s="926"/>
      <c r="L345" s="927"/>
      <c r="M345" s="928"/>
      <c r="N345" s="928"/>
      <c r="O345" s="928"/>
      <c r="P345" s="928"/>
      <c r="Q345" s="928"/>
      <c r="R345" s="928"/>
      <c r="S345" s="928"/>
      <c r="T345" s="928"/>
      <c r="U345" s="928"/>
      <c r="V345" s="928"/>
      <c r="W345" s="928"/>
      <c r="X345" s="928"/>
      <c r="Y345" s="928"/>
      <c r="Z345" s="928"/>
      <c r="AA345" s="928"/>
      <c r="AB345" s="912"/>
    </row>
    <row r="346" spans="1:28">
      <c r="A346" s="917" t="s">
        <v>4111</v>
      </c>
      <c r="B346" s="918">
        <v>814026</v>
      </c>
      <c r="C346" s="919">
        <v>1363</v>
      </c>
      <c r="D346" s="919">
        <v>136</v>
      </c>
      <c r="E346" s="919">
        <v>266</v>
      </c>
      <c r="F346" s="920">
        <v>0</v>
      </c>
      <c r="G346" s="921">
        <v>0</v>
      </c>
      <c r="H346" s="921">
        <v>0</v>
      </c>
      <c r="I346" s="921">
        <v>0</v>
      </c>
      <c r="J346" s="921">
        <v>0</v>
      </c>
      <c r="K346" s="921">
        <v>814987</v>
      </c>
      <c r="L346" s="922">
        <v>271.89068366107301</v>
      </c>
      <c r="M346" s="923">
        <v>22.507786607685599</v>
      </c>
      <c r="N346" s="923">
        <v>20.204180403380398</v>
      </c>
      <c r="O346" s="923">
        <v>10.2133251402109</v>
      </c>
      <c r="P346" s="923">
        <v>5.90140338835312E-2</v>
      </c>
      <c r="Q346" s="923">
        <v>8.1510334185876804E-4</v>
      </c>
      <c r="R346" s="923">
        <v>2.0171479958463898</v>
      </c>
      <c r="S346" s="923">
        <v>22.958816220265</v>
      </c>
      <c r="T346" s="923">
        <v>207.029311804184</v>
      </c>
      <c r="U346" s="923">
        <v>332.83460319672901</v>
      </c>
      <c r="V346" s="923">
        <v>0.185366714807878</v>
      </c>
      <c r="W346" s="923">
        <v>9.8482771063397298E-2</v>
      </c>
      <c r="X346" s="923">
        <v>13.9507002296486</v>
      </c>
      <c r="Y346" s="923">
        <v>13.9361291290205</v>
      </c>
      <c r="Z346" s="923">
        <v>0.238533901617245</v>
      </c>
      <c r="AA346" s="923">
        <v>3.58578117058134</v>
      </c>
      <c r="AB346" s="912"/>
    </row>
    <row r="347" spans="1:28">
      <c r="A347" s="929" t="s">
        <v>4112</v>
      </c>
      <c r="B347" s="930">
        <v>0</v>
      </c>
      <c r="C347" s="931">
        <v>0.01</v>
      </c>
      <c r="D347" s="931">
        <v>0</v>
      </c>
      <c r="E347" s="931">
        <v>0</v>
      </c>
      <c r="F347" s="932">
        <v>0</v>
      </c>
      <c r="G347" s="933">
        <v>0</v>
      </c>
      <c r="H347" s="933">
        <v>0</v>
      </c>
      <c r="I347" s="933">
        <v>0</v>
      </c>
      <c r="J347" s="933">
        <v>0</v>
      </c>
      <c r="K347" s="933">
        <v>0</v>
      </c>
      <c r="L347" s="934">
        <v>0</v>
      </c>
      <c r="M347" s="935">
        <v>0</v>
      </c>
      <c r="N347" s="935">
        <v>0</v>
      </c>
      <c r="O347" s="935">
        <v>0</v>
      </c>
      <c r="P347" s="935">
        <v>0</v>
      </c>
      <c r="Q347" s="935">
        <v>0</v>
      </c>
      <c r="R347" s="935">
        <v>0</v>
      </c>
      <c r="S347" s="935">
        <v>0</v>
      </c>
      <c r="T347" s="935">
        <v>0</v>
      </c>
      <c r="U347" s="935">
        <v>0</v>
      </c>
      <c r="V347" s="935">
        <v>0</v>
      </c>
      <c r="W347" s="935">
        <v>0</v>
      </c>
      <c r="X347" s="935">
        <v>0</v>
      </c>
      <c r="Y347" s="935">
        <v>0</v>
      </c>
      <c r="Z347" s="935">
        <v>0</v>
      </c>
      <c r="AA347" s="935">
        <v>0</v>
      </c>
      <c r="AB347" s="912"/>
    </row>
    <row r="348" spans="1:28">
      <c r="A348" s="929" t="s">
        <v>4113</v>
      </c>
      <c r="B348" s="930">
        <v>628746</v>
      </c>
      <c r="C348" s="931">
        <v>0</v>
      </c>
      <c r="D348" s="931">
        <v>4</v>
      </c>
      <c r="E348" s="931">
        <v>0</v>
      </c>
      <c r="F348" s="932">
        <v>0</v>
      </c>
      <c r="G348" s="933">
        <v>0</v>
      </c>
      <c r="H348" s="933">
        <v>23297.641643146701</v>
      </c>
      <c r="I348" s="933">
        <v>0</v>
      </c>
      <c r="J348" s="933">
        <v>0</v>
      </c>
      <c r="K348" s="933">
        <v>605444</v>
      </c>
      <c r="L348" s="934">
        <v>219.89904101648801</v>
      </c>
      <c r="M348" s="935">
        <v>16.315090139933002</v>
      </c>
      <c r="N348" s="935">
        <v>17.201779821451101</v>
      </c>
      <c r="O348" s="935">
        <v>7.0935174521447797</v>
      </c>
      <c r="P348" s="935">
        <v>0</v>
      </c>
      <c r="Q348" s="935">
        <v>0</v>
      </c>
      <c r="R348" s="935">
        <v>1.50737245858077</v>
      </c>
      <c r="S348" s="935">
        <v>15.960414267325801</v>
      </c>
      <c r="T348" s="935">
        <v>150.73724585807699</v>
      </c>
      <c r="U348" s="935">
        <v>247.386421143549</v>
      </c>
      <c r="V348" s="935">
        <v>0.124136555412534</v>
      </c>
      <c r="W348" s="935">
        <v>5.3201380891085899E-2</v>
      </c>
      <c r="X348" s="935">
        <v>8.8668968151809793</v>
      </c>
      <c r="Y348" s="935">
        <v>8.8668968151809793</v>
      </c>
      <c r="Z348" s="935">
        <v>0</v>
      </c>
      <c r="AA348" s="935">
        <v>2.8994752585641801</v>
      </c>
      <c r="AB348" s="912"/>
    </row>
    <row r="349" spans="1:28">
      <c r="A349" s="929" t="s">
        <v>4114</v>
      </c>
      <c r="B349" s="930">
        <v>11811.91</v>
      </c>
      <c r="C349" s="931">
        <v>0.22832</v>
      </c>
      <c r="D349" s="931">
        <v>0</v>
      </c>
      <c r="E349" s="931">
        <v>0</v>
      </c>
      <c r="F349" s="932">
        <v>0</v>
      </c>
      <c r="G349" s="933">
        <v>0</v>
      </c>
      <c r="H349" s="933">
        <v>0</v>
      </c>
      <c r="I349" s="933">
        <v>0</v>
      </c>
      <c r="J349" s="933">
        <v>0</v>
      </c>
      <c r="K349" s="933">
        <v>11812</v>
      </c>
      <c r="L349" s="934">
        <v>3.77243352498652</v>
      </c>
      <c r="M349" s="935">
        <v>0.41684348342392502</v>
      </c>
      <c r="N349" s="935">
        <v>0.23343235071739801</v>
      </c>
      <c r="O349" s="935">
        <v>0.16673739336957</v>
      </c>
      <c r="P349" s="935">
        <v>0</v>
      </c>
      <c r="Q349" s="935">
        <v>0</v>
      </c>
      <c r="R349" s="935">
        <v>3.9600130925272897E-2</v>
      </c>
      <c r="S349" s="935">
        <v>0.43768565759512201</v>
      </c>
      <c r="T349" s="935">
        <v>3.9183287441849002</v>
      </c>
      <c r="U349" s="935">
        <v>6.3985474705572498</v>
      </c>
      <c r="V349" s="935">
        <v>3.12632612567944E-3</v>
      </c>
      <c r="W349" s="935">
        <v>1.2505304502717801E-3</v>
      </c>
      <c r="X349" s="935">
        <v>0.12505304502717801</v>
      </c>
      <c r="Y349" s="935">
        <v>0.12505304502717801</v>
      </c>
      <c r="Z349" s="935">
        <v>0</v>
      </c>
      <c r="AA349" s="935">
        <v>7.6907622691714195E-2</v>
      </c>
      <c r="AB349" s="912"/>
    </row>
    <row r="350" spans="1:28">
      <c r="A350" s="929" t="s">
        <v>4115</v>
      </c>
      <c r="B350" s="930">
        <v>10104.500225</v>
      </c>
      <c r="C350" s="931">
        <v>68.92</v>
      </c>
      <c r="D350" s="931">
        <v>0</v>
      </c>
      <c r="E350" s="931">
        <v>57.143000000000001</v>
      </c>
      <c r="F350" s="932">
        <v>0</v>
      </c>
      <c r="G350" s="933">
        <v>0</v>
      </c>
      <c r="H350" s="933">
        <v>2444.6983520880199</v>
      </c>
      <c r="I350" s="933">
        <v>0</v>
      </c>
      <c r="J350" s="933">
        <v>0</v>
      </c>
      <c r="K350" s="933">
        <v>7672</v>
      </c>
      <c r="L350" s="934">
        <v>3.20221973036805</v>
      </c>
      <c r="M350" s="935">
        <v>0.19100959795177799</v>
      </c>
      <c r="N350" s="935">
        <v>0.27078419474340298</v>
      </c>
      <c r="O350" s="935">
        <v>0.134830304436549</v>
      </c>
      <c r="P350" s="935">
        <v>0</v>
      </c>
      <c r="Q350" s="935">
        <v>0</v>
      </c>
      <c r="R350" s="935">
        <v>1.0112272832741199E-2</v>
      </c>
      <c r="S350" s="935">
        <v>0.20224545665482399</v>
      </c>
      <c r="T350" s="935">
        <v>1.94380355562692</v>
      </c>
      <c r="U350" s="935">
        <v>3.3370500348046002</v>
      </c>
      <c r="V350" s="935">
        <v>1.4606616313959501E-3</v>
      </c>
      <c r="W350" s="935">
        <v>6.6291566347970099E-3</v>
      </c>
      <c r="X350" s="935">
        <v>3.3707576109137299E-2</v>
      </c>
      <c r="Y350" s="935">
        <v>3.3707576109137299E-2</v>
      </c>
      <c r="Z350" s="935">
        <v>0</v>
      </c>
      <c r="AA350" s="935">
        <v>2.08986971876651E-2</v>
      </c>
      <c r="AB350" s="912"/>
    </row>
    <row r="351" spans="1:28">
      <c r="A351" s="929" t="s">
        <v>4116</v>
      </c>
      <c r="B351" s="930">
        <v>0</v>
      </c>
      <c r="C351" s="931">
        <v>0</v>
      </c>
      <c r="D351" s="931">
        <v>0</v>
      </c>
      <c r="E351" s="931">
        <v>0</v>
      </c>
      <c r="F351" s="932">
        <v>0</v>
      </c>
      <c r="G351" s="933">
        <v>0</v>
      </c>
      <c r="H351" s="933">
        <v>0</v>
      </c>
      <c r="I351" s="933">
        <v>0</v>
      </c>
      <c r="J351" s="933">
        <v>0</v>
      </c>
      <c r="K351" s="933">
        <v>0</v>
      </c>
      <c r="L351" s="934">
        <v>0</v>
      </c>
      <c r="M351" s="935">
        <v>0</v>
      </c>
      <c r="N351" s="935">
        <v>0</v>
      </c>
      <c r="O351" s="935">
        <v>0</v>
      </c>
      <c r="P351" s="935">
        <v>0</v>
      </c>
      <c r="Q351" s="935">
        <v>0</v>
      </c>
      <c r="R351" s="935">
        <v>0</v>
      </c>
      <c r="S351" s="935">
        <v>0</v>
      </c>
      <c r="T351" s="935">
        <v>0</v>
      </c>
      <c r="U351" s="935">
        <v>0</v>
      </c>
      <c r="V351" s="935">
        <v>0</v>
      </c>
      <c r="W351" s="935">
        <v>0</v>
      </c>
      <c r="X351" s="935">
        <v>0</v>
      </c>
      <c r="Y351" s="935">
        <v>0</v>
      </c>
      <c r="Z351" s="935">
        <v>0</v>
      </c>
      <c r="AA351" s="935">
        <v>0</v>
      </c>
      <c r="AB351" s="912"/>
    </row>
    <row r="352" spans="1:28">
      <c r="A352" s="929" t="s">
        <v>4118</v>
      </c>
      <c r="B352" s="930">
        <v>2630.7</v>
      </c>
      <c r="C352" s="931">
        <v>0.4194</v>
      </c>
      <c r="D352" s="931">
        <v>0</v>
      </c>
      <c r="E352" s="931">
        <v>0</v>
      </c>
      <c r="F352" s="932">
        <v>0</v>
      </c>
      <c r="G352" s="933">
        <v>0</v>
      </c>
      <c r="H352" s="933">
        <v>0</v>
      </c>
      <c r="I352" s="933">
        <v>0</v>
      </c>
      <c r="J352" s="933">
        <v>0</v>
      </c>
      <c r="K352" s="933">
        <v>2631</v>
      </c>
      <c r="L352" s="934">
        <v>1.02930788701255</v>
      </c>
      <c r="M352" s="935">
        <v>7.51693726614973E-2</v>
      </c>
      <c r="N352" s="935">
        <v>8.1148754577752794E-2</v>
      </c>
      <c r="O352" s="935">
        <v>4.27098708303962E-2</v>
      </c>
      <c r="P352" s="935">
        <v>0</v>
      </c>
      <c r="Q352" s="935">
        <v>0</v>
      </c>
      <c r="R352" s="935">
        <v>8.1148754577752696E-3</v>
      </c>
      <c r="S352" s="935">
        <v>8.9690728743831993E-2</v>
      </c>
      <c r="T352" s="935">
        <v>0.72179681703369503</v>
      </c>
      <c r="U352" s="935">
        <v>1.07201775784294</v>
      </c>
      <c r="V352" s="935">
        <v>8.9690728743831996E-4</v>
      </c>
      <c r="W352" s="935">
        <v>5.9793819162554703E-4</v>
      </c>
      <c r="X352" s="935">
        <v>5.9793819162554697E-2</v>
      </c>
      <c r="Y352" s="935">
        <v>5.9793819162554697E-2</v>
      </c>
      <c r="Z352" s="935">
        <v>0</v>
      </c>
      <c r="AA352" s="935">
        <v>1.3667158665726801E-2</v>
      </c>
      <c r="AB352" s="912"/>
    </row>
    <row r="353" spans="1:28">
      <c r="A353" s="929" t="s">
        <v>4119</v>
      </c>
      <c r="B353" s="930">
        <v>24999.230334</v>
      </c>
      <c r="C353" s="931">
        <v>0</v>
      </c>
      <c r="D353" s="931">
        <v>0</v>
      </c>
      <c r="E353" s="931">
        <v>129.75</v>
      </c>
      <c r="F353" s="932">
        <v>0</v>
      </c>
      <c r="G353" s="933">
        <v>0</v>
      </c>
      <c r="H353" s="933">
        <v>0</v>
      </c>
      <c r="I353" s="933">
        <v>0</v>
      </c>
      <c r="J353" s="933">
        <v>0</v>
      </c>
      <c r="K353" s="933">
        <v>24869</v>
      </c>
      <c r="L353" s="934">
        <v>5.4500376277822697</v>
      </c>
      <c r="M353" s="935">
        <v>0.80170843365203004</v>
      </c>
      <c r="N353" s="935">
        <v>0.236958157729664</v>
      </c>
      <c r="O353" s="935">
        <v>0.552902368035883</v>
      </c>
      <c r="P353" s="935">
        <v>3.1594421030621898E-2</v>
      </c>
      <c r="Q353" s="935">
        <v>0</v>
      </c>
      <c r="R353" s="935">
        <v>0.12242838149366</v>
      </c>
      <c r="S353" s="935">
        <v>0.94783263091865599</v>
      </c>
      <c r="T353" s="935">
        <v>8.1750564416734104</v>
      </c>
      <c r="U353" s="935">
        <v>12.1243590705011</v>
      </c>
      <c r="V353" s="935">
        <v>9.8732565720693402E-3</v>
      </c>
      <c r="W353" s="935">
        <v>4.3442328917105101E-3</v>
      </c>
      <c r="X353" s="935">
        <v>0.236958157729664</v>
      </c>
      <c r="Y353" s="935">
        <v>0.236958157729664</v>
      </c>
      <c r="Z353" s="935">
        <v>0</v>
      </c>
      <c r="AA353" s="935">
        <v>0.15362787226139901</v>
      </c>
      <c r="AB353" s="912"/>
    </row>
    <row r="354" spans="1:28">
      <c r="A354" s="929" t="s">
        <v>4121</v>
      </c>
      <c r="B354" s="930">
        <v>111546</v>
      </c>
      <c r="C354" s="931">
        <v>1288.0965000000001</v>
      </c>
      <c r="D354" s="931">
        <v>0</v>
      </c>
      <c r="E354" s="931">
        <v>0</v>
      </c>
      <c r="F354" s="932">
        <v>0</v>
      </c>
      <c r="G354" s="933">
        <v>0</v>
      </c>
      <c r="H354" s="933">
        <v>0</v>
      </c>
      <c r="I354" s="933">
        <v>0</v>
      </c>
      <c r="J354" s="933">
        <v>0</v>
      </c>
      <c r="K354" s="933">
        <v>112834</v>
      </c>
      <c r="L354" s="934">
        <v>27.4272775218775</v>
      </c>
      <c r="M354" s="935">
        <v>3.2778941428585302</v>
      </c>
      <c r="N354" s="935">
        <v>1.58877522230388</v>
      </c>
      <c r="O354" s="935">
        <v>1.67239497084619</v>
      </c>
      <c r="P354" s="935">
        <v>0</v>
      </c>
      <c r="Q354" s="935">
        <v>0</v>
      </c>
      <c r="R354" s="935">
        <v>0.13379159766769499</v>
      </c>
      <c r="S354" s="935">
        <v>3.84650843294623</v>
      </c>
      <c r="T354" s="935">
        <v>29.099672492723698</v>
      </c>
      <c r="U354" s="935">
        <v>42.311592762408601</v>
      </c>
      <c r="V354" s="935">
        <v>1.8396344679308101E-2</v>
      </c>
      <c r="W354" s="935">
        <v>1.5051554737615699E-2</v>
      </c>
      <c r="X354" s="935">
        <v>4.1809874271154701</v>
      </c>
      <c r="Y354" s="935">
        <v>4.1809874271154701</v>
      </c>
      <c r="Z354" s="935">
        <v>0.16723949708461899</v>
      </c>
      <c r="AA354" s="935">
        <v>0.224100926093389</v>
      </c>
      <c r="AB354" s="912"/>
    </row>
    <row r="355" spans="1:28">
      <c r="A355" s="929" t="s">
        <v>4122</v>
      </c>
      <c r="B355" s="930">
        <v>49.008113000000002</v>
      </c>
      <c r="C355" s="931">
        <v>0</v>
      </c>
      <c r="D355" s="931">
        <v>0</v>
      </c>
      <c r="E355" s="931">
        <v>0</v>
      </c>
      <c r="F355" s="932">
        <v>0</v>
      </c>
      <c r="G355" s="933">
        <v>0</v>
      </c>
      <c r="H355" s="933">
        <v>0</v>
      </c>
      <c r="I355" s="933">
        <v>0</v>
      </c>
      <c r="J355" s="933">
        <v>0</v>
      </c>
      <c r="K355" s="933">
        <v>49</v>
      </c>
      <c r="L355" s="934">
        <v>1.54659801618215E-2</v>
      </c>
      <c r="M355" s="935">
        <v>1.3086598598464399E-3</v>
      </c>
      <c r="N355" s="935">
        <v>1.13764180998014E-3</v>
      </c>
      <c r="O355" s="935">
        <v>5.9484539083928898E-4</v>
      </c>
      <c r="P355" s="935">
        <v>0</v>
      </c>
      <c r="Q355" s="935">
        <v>0</v>
      </c>
      <c r="R355" s="935">
        <v>2.08195886793751E-4</v>
      </c>
      <c r="S355" s="935">
        <v>1.4871134770982201E-3</v>
      </c>
      <c r="T355" s="935">
        <v>1.39788666847233E-2</v>
      </c>
      <c r="U355" s="935">
        <v>1.99273205931162E-2</v>
      </c>
      <c r="V355" s="935">
        <v>2.6768042587768E-5</v>
      </c>
      <c r="W355" s="935">
        <v>2.3793815633571598E-5</v>
      </c>
      <c r="X355" s="935">
        <v>2.45373723721207E-3</v>
      </c>
      <c r="Y355" s="935">
        <v>2.45373723721207E-3</v>
      </c>
      <c r="Z355" s="935">
        <v>1.48711347709822E-4</v>
      </c>
      <c r="AA355" s="935">
        <v>1.2045619164495599E-4</v>
      </c>
      <c r="AB355" s="912"/>
    </row>
    <row r="356" spans="1:28">
      <c r="A356" s="929" t="s">
        <v>4123</v>
      </c>
      <c r="B356" s="930">
        <v>0</v>
      </c>
      <c r="C356" s="931">
        <v>0</v>
      </c>
      <c r="D356" s="931">
        <v>0</v>
      </c>
      <c r="E356" s="931">
        <v>0</v>
      </c>
      <c r="F356" s="932">
        <v>0</v>
      </c>
      <c r="G356" s="933">
        <v>0</v>
      </c>
      <c r="H356" s="933">
        <v>0</v>
      </c>
      <c r="I356" s="933">
        <v>0</v>
      </c>
      <c r="J356" s="933">
        <v>0</v>
      </c>
      <c r="K356" s="933">
        <v>0</v>
      </c>
      <c r="L356" s="934">
        <v>0</v>
      </c>
      <c r="M356" s="935">
        <v>0</v>
      </c>
      <c r="N356" s="935">
        <v>0</v>
      </c>
      <c r="O356" s="935">
        <v>0</v>
      </c>
      <c r="P356" s="935">
        <v>0</v>
      </c>
      <c r="Q356" s="935">
        <v>0</v>
      </c>
      <c r="R356" s="935">
        <v>0</v>
      </c>
      <c r="S356" s="935">
        <v>0</v>
      </c>
      <c r="T356" s="935">
        <v>0</v>
      </c>
      <c r="U356" s="935">
        <v>0</v>
      </c>
      <c r="V356" s="935">
        <v>0</v>
      </c>
      <c r="W356" s="935">
        <v>0</v>
      </c>
      <c r="X356" s="935">
        <v>0</v>
      </c>
      <c r="Y356" s="935">
        <v>0</v>
      </c>
      <c r="Z356" s="935">
        <v>0</v>
      </c>
      <c r="AA356" s="935">
        <v>0</v>
      </c>
      <c r="AB356" s="912"/>
    </row>
    <row r="357" spans="1:28">
      <c r="A357" s="929" t="s">
        <v>4124</v>
      </c>
      <c r="B357" s="930">
        <v>128.04314299999999</v>
      </c>
      <c r="C357" s="931">
        <v>0</v>
      </c>
      <c r="D357" s="931">
        <v>0</v>
      </c>
      <c r="E357" s="931">
        <v>0</v>
      </c>
      <c r="F357" s="932">
        <v>0</v>
      </c>
      <c r="G357" s="933">
        <v>0</v>
      </c>
      <c r="H357" s="933">
        <v>0</v>
      </c>
      <c r="I357" s="933">
        <v>0</v>
      </c>
      <c r="J357" s="933">
        <v>0</v>
      </c>
      <c r="K357" s="933">
        <v>128</v>
      </c>
      <c r="L357" s="934">
        <v>2.6221756004344201E-2</v>
      </c>
      <c r="M357" s="935">
        <v>4.17605743772889E-3</v>
      </c>
      <c r="N357" s="935">
        <v>1.0488702401737699E-3</v>
      </c>
      <c r="O357" s="935">
        <v>2.7192932152653201E-3</v>
      </c>
      <c r="P357" s="935">
        <v>0</v>
      </c>
      <c r="Q357" s="935">
        <v>0</v>
      </c>
      <c r="R357" s="935">
        <v>1.9423522966180901E-4</v>
      </c>
      <c r="S357" s="935">
        <v>4.6616455118834096E-3</v>
      </c>
      <c r="T357" s="935">
        <v>3.57392822577728E-2</v>
      </c>
      <c r="U357" s="935">
        <v>4.58395142001869E-2</v>
      </c>
      <c r="V357" s="935">
        <v>3.1077636745889401E-5</v>
      </c>
      <c r="W357" s="935">
        <v>9.7117614830904395E-6</v>
      </c>
      <c r="X357" s="935">
        <v>2.3308227559417001E-3</v>
      </c>
      <c r="Y357" s="935">
        <v>2.3308227559417001E-3</v>
      </c>
      <c r="Z357" s="935">
        <v>0</v>
      </c>
      <c r="AA357" s="935">
        <v>3.6516223176419999E-4</v>
      </c>
      <c r="AB357" s="912"/>
    </row>
    <row r="358" spans="1:28">
      <c r="A358" s="929" t="s">
        <v>4126</v>
      </c>
      <c r="B358" s="930">
        <v>35755.190495000003</v>
      </c>
      <c r="C358" s="931">
        <v>0</v>
      </c>
      <c r="D358" s="931">
        <v>0</v>
      </c>
      <c r="E358" s="931">
        <v>0</v>
      </c>
      <c r="F358" s="932">
        <v>0</v>
      </c>
      <c r="G358" s="933">
        <v>0</v>
      </c>
      <c r="H358" s="933">
        <v>5840.0572820871603</v>
      </c>
      <c r="I358" s="933">
        <v>0</v>
      </c>
      <c r="J358" s="933">
        <v>0</v>
      </c>
      <c r="K358" s="933">
        <v>29915</v>
      </c>
      <c r="L358" s="934">
        <v>7.4320948661236104</v>
      </c>
      <c r="M358" s="935">
        <v>0.99404268834403398</v>
      </c>
      <c r="N358" s="935">
        <v>0.38089486188883498</v>
      </c>
      <c r="O358" s="935">
        <v>0.27870355747963599</v>
      </c>
      <c r="P358" s="935">
        <v>1.8580237165308999E-2</v>
      </c>
      <c r="Q358" s="935">
        <v>0</v>
      </c>
      <c r="R358" s="935">
        <v>0.13935177873981799</v>
      </c>
      <c r="S358" s="935">
        <v>1.06836363700527</v>
      </c>
      <c r="T358" s="935">
        <v>8.5933596889554291</v>
      </c>
      <c r="U358" s="935">
        <v>14.4461343960278</v>
      </c>
      <c r="V358" s="935">
        <v>1.71867193779109E-2</v>
      </c>
      <c r="W358" s="935">
        <v>1.2541660086583599E-2</v>
      </c>
      <c r="X358" s="935">
        <v>0.13935177873981799</v>
      </c>
      <c r="Y358" s="935">
        <v>0.13935177873981799</v>
      </c>
      <c r="Z358" s="935">
        <v>4.6450592913272602E-2</v>
      </c>
      <c r="AA358" s="935">
        <v>0.13145517794456099</v>
      </c>
      <c r="AB358" s="912"/>
    </row>
    <row r="359" spans="1:28">
      <c r="A359" s="929" t="s">
        <v>4127</v>
      </c>
      <c r="B359" s="930">
        <v>67.373000000000005</v>
      </c>
      <c r="C359" s="931">
        <v>0</v>
      </c>
      <c r="D359" s="931">
        <v>0</v>
      </c>
      <c r="E359" s="931">
        <v>67.373000000000005</v>
      </c>
      <c r="F359" s="932">
        <v>0</v>
      </c>
      <c r="G359" s="933">
        <v>0</v>
      </c>
      <c r="H359" s="933">
        <v>0</v>
      </c>
      <c r="I359" s="933">
        <v>0</v>
      </c>
      <c r="J359" s="933">
        <v>0</v>
      </c>
      <c r="K359" s="933">
        <v>0</v>
      </c>
      <c r="L359" s="934">
        <v>0</v>
      </c>
      <c r="M359" s="935">
        <v>0</v>
      </c>
      <c r="N359" s="935">
        <v>0</v>
      </c>
      <c r="O359" s="935">
        <v>0</v>
      </c>
      <c r="P359" s="935">
        <v>0</v>
      </c>
      <c r="Q359" s="935">
        <v>0</v>
      </c>
      <c r="R359" s="935">
        <v>0</v>
      </c>
      <c r="S359" s="935">
        <v>0</v>
      </c>
      <c r="T359" s="935">
        <v>0</v>
      </c>
      <c r="U359" s="935">
        <v>0</v>
      </c>
      <c r="V359" s="935">
        <v>0</v>
      </c>
      <c r="W359" s="935">
        <v>0</v>
      </c>
      <c r="X359" s="935">
        <v>0</v>
      </c>
      <c r="Y359" s="935">
        <v>0</v>
      </c>
      <c r="Z359" s="935">
        <v>0</v>
      </c>
      <c r="AA359" s="935">
        <v>0</v>
      </c>
      <c r="AB359" s="912"/>
    </row>
    <row r="360" spans="1:28">
      <c r="A360" s="929" t="s">
        <v>4128</v>
      </c>
      <c r="B360" s="930">
        <v>977.88</v>
      </c>
      <c r="C360" s="931">
        <v>0</v>
      </c>
      <c r="D360" s="931">
        <v>0</v>
      </c>
      <c r="E360" s="931">
        <v>0</v>
      </c>
      <c r="F360" s="932">
        <v>0</v>
      </c>
      <c r="G360" s="933">
        <v>0</v>
      </c>
      <c r="H360" s="933">
        <v>0</v>
      </c>
      <c r="I360" s="933">
        <v>0</v>
      </c>
      <c r="J360" s="933">
        <v>0</v>
      </c>
      <c r="K360" s="933">
        <v>978</v>
      </c>
      <c r="L360" s="934">
        <v>0.46534490957421898</v>
      </c>
      <c r="M360" s="935">
        <v>2.7117221349289001E-2</v>
      </c>
      <c r="N360" s="935">
        <v>3.9169319726750799E-2</v>
      </c>
      <c r="O360" s="935">
        <v>1.3391220419402E-2</v>
      </c>
      <c r="P360" s="935">
        <v>1.00434153145515E-3</v>
      </c>
      <c r="Q360" s="935">
        <v>0</v>
      </c>
      <c r="R360" s="935">
        <v>1.17173178669767E-3</v>
      </c>
      <c r="S360" s="935">
        <v>2.5108538286378702E-2</v>
      </c>
      <c r="T360" s="935">
        <v>0.34482392579960103</v>
      </c>
      <c r="U360" s="935">
        <v>0.44023637128784099</v>
      </c>
      <c r="V360" s="935">
        <v>2.5108538286378702E-4</v>
      </c>
      <c r="W360" s="935">
        <v>7.5325614859136198E-4</v>
      </c>
      <c r="X360" s="935">
        <v>1.67390255242525E-3</v>
      </c>
      <c r="Y360" s="935">
        <v>1.67390255242525E-3</v>
      </c>
      <c r="Z360" s="935">
        <v>1.0043415314551499E-2</v>
      </c>
      <c r="AA360" s="935">
        <v>2.8288953135986701E-3</v>
      </c>
      <c r="AB360" s="912"/>
    </row>
    <row r="361" spans="1:28">
      <c r="A361" s="929" t="s">
        <v>4129</v>
      </c>
      <c r="B361" s="930">
        <v>0</v>
      </c>
      <c r="C361" s="931">
        <v>1.5204</v>
      </c>
      <c r="D361" s="931">
        <v>0</v>
      </c>
      <c r="E361" s="931">
        <v>0</v>
      </c>
      <c r="F361" s="932">
        <v>0</v>
      </c>
      <c r="G361" s="933">
        <v>0</v>
      </c>
      <c r="H361" s="933">
        <v>0</v>
      </c>
      <c r="I361" s="933">
        <v>0</v>
      </c>
      <c r="J361" s="933">
        <v>0</v>
      </c>
      <c r="K361" s="933">
        <v>1</v>
      </c>
      <c r="L361" s="934">
        <v>4.2877144629196502E-4</v>
      </c>
      <c r="M361" s="935">
        <v>4.6582576881102399E-5</v>
      </c>
      <c r="N361" s="935">
        <v>2.52322291439305E-5</v>
      </c>
      <c r="O361" s="935">
        <v>2.64673732278991E-5</v>
      </c>
      <c r="P361" s="935">
        <v>3.5289830970532102E-6</v>
      </c>
      <c r="Q361" s="935">
        <v>3.52898309705321E-7</v>
      </c>
      <c r="R361" s="935">
        <v>4.9405763358744997E-6</v>
      </c>
      <c r="S361" s="935">
        <v>3.7054322519058702E-5</v>
      </c>
      <c r="T361" s="935">
        <v>3.2113746183184201E-4</v>
      </c>
      <c r="U361" s="935">
        <v>4.6935475190807699E-4</v>
      </c>
      <c r="V361" s="935">
        <v>2.6467373227899099E-7</v>
      </c>
      <c r="W361" s="935">
        <v>1.05869492911596E-7</v>
      </c>
      <c r="X361" s="935">
        <v>5.2934746455798199E-6</v>
      </c>
      <c r="Y361" s="935">
        <v>3.5289830970532102E-6</v>
      </c>
      <c r="Z361" s="935">
        <v>0</v>
      </c>
      <c r="AA361" s="935">
        <v>8.3284001090455797E-6</v>
      </c>
      <c r="AB361" s="912"/>
    </row>
    <row r="362" spans="1:28">
      <c r="A362" s="929" t="s">
        <v>4130</v>
      </c>
      <c r="B362" s="930">
        <v>1022.42</v>
      </c>
      <c r="C362" s="931">
        <v>0.89400000000000002</v>
      </c>
      <c r="D362" s="931">
        <v>0</v>
      </c>
      <c r="E362" s="931">
        <v>0</v>
      </c>
      <c r="F362" s="932">
        <v>0</v>
      </c>
      <c r="G362" s="933">
        <v>0</v>
      </c>
      <c r="H362" s="933">
        <v>0</v>
      </c>
      <c r="I362" s="933">
        <v>0</v>
      </c>
      <c r="J362" s="933">
        <v>0</v>
      </c>
      <c r="K362" s="933">
        <v>1023</v>
      </c>
      <c r="L362" s="934">
        <v>0.54152245624281503</v>
      </c>
      <c r="M362" s="935">
        <v>0.113719715810991</v>
      </c>
      <c r="N362" s="935">
        <v>9.5668967269563997E-3</v>
      </c>
      <c r="O362" s="935">
        <v>2.70761228121408E-2</v>
      </c>
      <c r="P362" s="935">
        <v>0</v>
      </c>
      <c r="Q362" s="935">
        <v>0</v>
      </c>
      <c r="R362" s="935">
        <v>1.89532859684985E-2</v>
      </c>
      <c r="S362" s="935">
        <v>0.117329865519277</v>
      </c>
      <c r="T362" s="935">
        <v>1.02528251715306</v>
      </c>
      <c r="U362" s="935">
        <v>1.5649998985417399</v>
      </c>
      <c r="V362" s="935">
        <v>2.4368510530926699E-3</v>
      </c>
      <c r="W362" s="935">
        <v>8.6643592998850399E-4</v>
      </c>
      <c r="X362" s="935">
        <v>1.08304491248563E-2</v>
      </c>
      <c r="Y362" s="935">
        <v>1.08304491248563E-2</v>
      </c>
      <c r="Z362" s="935">
        <v>0</v>
      </c>
      <c r="AA362" s="935">
        <v>1.3953228622523199E-2</v>
      </c>
      <c r="AB362" s="912"/>
    </row>
    <row r="363" spans="1:28">
      <c r="A363" s="929" t="s">
        <v>4278</v>
      </c>
      <c r="B363" s="930">
        <v>0</v>
      </c>
      <c r="C363" s="931">
        <v>0</v>
      </c>
      <c r="D363" s="931">
        <v>0</v>
      </c>
      <c r="E363" s="931">
        <v>0</v>
      </c>
      <c r="F363" s="932">
        <v>0</v>
      </c>
      <c r="G363" s="933">
        <v>0</v>
      </c>
      <c r="H363" s="933">
        <v>0</v>
      </c>
      <c r="I363" s="933">
        <v>0</v>
      </c>
      <c r="J363" s="933">
        <v>0</v>
      </c>
      <c r="K363" s="933">
        <v>0</v>
      </c>
      <c r="L363" s="934">
        <v>0</v>
      </c>
      <c r="M363" s="935">
        <v>0</v>
      </c>
      <c r="N363" s="935">
        <v>0</v>
      </c>
      <c r="O363" s="935">
        <v>0</v>
      </c>
      <c r="P363" s="935">
        <v>0</v>
      </c>
      <c r="Q363" s="935">
        <v>0</v>
      </c>
      <c r="R363" s="935">
        <v>0</v>
      </c>
      <c r="S363" s="935">
        <v>0</v>
      </c>
      <c r="T363" s="935">
        <v>0</v>
      </c>
      <c r="U363" s="935">
        <v>0</v>
      </c>
      <c r="V363" s="935">
        <v>0</v>
      </c>
      <c r="W363" s="935">
        <v>0</v>
      </c>
      <c r="X363" s="935">
        <v>0</v>
      </c>
      <c r="Y363" s="935">
        <v>0</v>
      </c>
      <c r="Z363" s="935">
        <v>0</v>
      </c>
      <c r="AA363" s="935">
        <v>0</v>
      </c>
      <c r="AB363" s="912"/>
    </row>
    <row r="364" spans="1:28">
      <c r="A364" s="929" t="s">
        <v>4131</v>
      </c>
      <c r="B364" s="930">
        <v>488.94</v>
      </c>
      <c r="C364" s="931">
        <v>0</v>
      </c>
      <c r="D364" s="931">
        <v>0</v>
      </c>
      <c r="E364" s="931">
        <v>0</v>
      </c>
      <c r="F364" s="932">
        <v>0</v>
      </c>
      <c r="G364" s="933">
        <v>0</v>
      </c>
      <c r="H364" s="933">
        <v>0</v>
      </c>
      <c r="I364" s="933">
        <v>0</v>
      </c>
      <c r="J364" s="933">
        <v>0</v>
      </c>
      <c r="K364" s="933">
        <v>489</v>
      </c>
      <c r="L364" s="934">
        <v>0.26920494657560701</v>
      </c>
      <c r="M364" s="935">
        <v>1.2942545508442699E-2</v>
      </c>
      <c r="N364" s="935">
        <v>2.3296581915196801E-2</v>
      </c>
      <c r="O364" s="935">
        <v>1.03540364067541E-2</v>
      </c>
      <c r="P364" s="935">
        <v>1.72567273445902E-3</v>
      </c>
      <c r="Q364" s="935">
        <v>8.6283636722951003E-5</v>
      </c>
      <c r="R364" s="935">
        <v>1.12168727739836E-3</v>
      </c>
      <c r="S364" s="935">
        <v>1.2942545508442699E-2</v>
      </c>
      <c r="T364" s="935">
        <v>0.15013352789793499</v>
      </c>
      <c r="U364" s="935">
        <v>0.21743476454183699</v>
      </c>
      <c r="V364" s="935">
        <v>2.0708072813508199E-4</v>
      </c>
      <c r="W364" s="935">
        <v>2.41594182824263E-4</v>
      </c>
      <c r="X364" s="935">
        <v>0.15876189157022999</v>
      </c>
      <c r="Y364" s="935">
        <v>0.15876189157022999</v>
      </c>
      <c r="Z364" s="935">
        <v>6.0398545706065697E-3</v>
      </c>
      <c r="AA364" s="935">
        <v>1.6652741887529499E-3</v>
      </c>
      <c r="AB364" s="912"/>
    </row>
    <row r="365" spans="1:28">
      <c r="A365" s="929" t="s">
        <v>4132</v>
      </c>
      <c r="B365" s="930">
        <v>349.46</v>
      </c>
      <c r="C365" s="931">
        <v>0.315</v>
      </c>
      <c r="D365" s="931">
        <v>0</v>
      </c>
      <c r="E365" s="931">
        <v>0</v>
      </c>
      <c r="F365" s="932">
        <v>0</v>
      </c>
      <c r="G365" s="933">
        <v>0</v>
      </c>
      <c r="H365" s="933">
        <v>0</v>
      </c>
      <c r="I365" s="933">
        <v>0</v>
      </c>
      <c r="J365" s="933">
        <v>0</v>
      </c>
      <c r="K365" s="933">
        <v>350</v>
      </c>
      <c r="L365" s="934">
        <v>5.5581483778588098E-2</v>
      </c>
      <c r="M365" s="935">
        <v>9.3253378339631099E-3</v>
      </c>
      <c r="N365" s="935">
        <v>7.4108645038117405E-4</v>
      </c>
      <c r="O365" s="935">
        <v>1.48217290076235E-2</v>
      </c>
      <c r="P365" s="935">
        <v>3.0261030057231299E-3</v>
      </c>
      <c r="Q365" s="935">
        <v>0</v>
      </c>
      <c r="R365" s="935">
        <v>5.0640907442713601E-3</v>
      </c>
      <c r="S365" s="935">
        <v>1.7292017175560701E-2</v>
      </c>
      <c r="T365" s="935">
        <v>0.13092527290067399</v>
      </c>
      <c r="U365" s="935">
        <v>0.26432083396928602</v>
      </c>
      <c r="V365" s="935">
        <v>1.84654040553309E-3</v>
      </c>
      <c r="W365" s="935">
        <v>1.5068757824417201E-3</v>
      </c>
      <c r="X365" s="935">
        <v>0</v>
      </c>
      <c r="Y365" s="935">
        <v>0</v>
      </c>
      <c r="Z365" s="935">
        <v>0</v>
      </c>
      <c r="AA365" s="935">
        <v>5.31111956106508E-4</v>
      </c>
      <c r="AB365" s="912"/>
    </row>
    <row r="366" spans="1:28">
      <c r="A366" s="929" t="s">
        <v>4133</v>
      </c>
      <c r="B366" s="930">
        <v>0</v>
      </c>
      <c r="C366" s="931">
        <v>0</v>
      </c>
      <c r="D366" s="931">
        <v>0</v>
      </c>
      <c r="E366" s="931">
        <v>0</v>
      </c>
      <c r="F366" s="932">
        <v>0</v>
      </c>
      <c r="G366" s="933">
        <v>0</v>
      </c>
      <c r="H366" s="933">
        <v>0</v>
      </c>
      <c r="I366" s="933">
        <v>0</v>
      </c>
      <c r="J366" s="933">
        <v>0</v>
      </c>
      <c r="K366" s="933">
        <v>0</v>
      </c>
      <c r="L366" s="934">
        <v>0</v>
      </c>
      <c r="M366" s="935">
        <v>0</v>
      </c>
      <c r="N366" s="935">
        <v>0</v>
      </c>
      <c r="O366" s="935">
        <v>0</v>
      </c>
      <c r="P366" s="935">
        <v>0</v>
      </c>
      <c r="Q366" s="935">
        <v>0</v>
      </c>
      <c r="R366" s="935">
        <v>0</v>
      </c>
      <c r="S366" s="935">
        <v>0</v>
      </c>
      <c r="T366" s="935">
        <v>0</v>
      </c>
      <c r="U366" s="935">
        <v>0</v>
      </c>
      <c r="V366" s="935">
        <v>0</v>
      </c>
      <c r="W366" s="935">
        <v>0</v>
      </c>
      <c r="X366" s="935">
        <v>0</v>
      </c>
      <c r="Y366" s="935">
        <v>0</v>
      </c>
      <c r="Z366" s="935">
        <v>0</v>
      </c>
      <c r="AA366" s="935">
        <v>0</v>
      </c>
      <c r="AB366" s="912"/>
    </row>
    <row r="367" spans="1:28">
      <c r="A367" s="929" t="s">
        <v>4134</v>
      </c>
      <c r="B367" s="930">
        <v>209.54</v>
      </c>
      <c r="C367" s="931">
        <v>0</v>
      </c>
      <c r="D367" s="931">
        <v>6</v>
      </c>
      <c r="E367" s="931">
        <v>0</v>
      </c>
      <c r="F367" s="932">
        <v>0</v>
      </c>
      <c r="G367" s="933">
        <v>0</v>
      </c>
      <c r="H367" s="933">
        <v>0</v>
      </c>
      <c r="I367" s="933">
        <v>0</v>
      </c>
      <c r="J367" s="933">
        <v>0</v>
      </c>
      <c r="K367" s="933">
        <v>204</v>
      </c>
      <c r="L367" s="934">
        <v>3.9235234073037598E-2</v>
      </c>
      <c r="M367" s="935">
        <v>4.7514228418724398E-3</v>
      </c>
      <c r="N367" s="935">
        <v>2.1237420278066199E-3</v>
      </c>
      <c r="O367" s="935">
        <v>9.7188194492845402E-3</v>
      </c>
      <c r="P367" s="935">
        <v>2.8796502071954202E-4</v>
      </c>
      <c r="Q367" s="935">
        <v>0</v>
      </c>
      <c r="R367" s="935">
        <v>3.9595190348936998E-4</v>
      </c>
      <c r="S367" s="935">
        <v>3.9595190348936998E-3</v>
      </c>
      <c r="T367" s="935">
        <v>3.5275715038143897E-2</v>
      </c>
      <c r="U367" s="935">
        <v>5.9032829247506101E-2</v>
      </c>
      <c r="V367" s="935">
        <v>5.7593004143908397E-5</v>
      </c>
      <c r="W367" s="935">
        <v>3.5995627589942702E-6</v>
      </c>
      <c r="X367" s="935">
        <v>1.79978137949714E-3</v>
      </c>
      <c r="Y367" s="935">
        <v>1.79978137949714E-3</v>
      </c>
      <c r="Z367" s="935">
        <v>3.5995627589942801E-4</v>
      </c>
      <c r="AA367" s="935">
        <v>6.83916924208912E-4</v>
      </c>
      <c r="AB367" s="912"/>
    </row>
    <row r="368" spans="1:28">
      <c r="A368" s="929" t="s">
        <v>4135</v>
      </c>
      <c r="B368" s="930">
        <v>4391.6099999999997</v>
      </c>
      <c r="C368" s="931">
        <v>0.39100000000000001</v>
      </c>
      <c r="D368" s="931">
        <v>0</v>
      </c>
      <c r="E368" s="931">
        <v>0</v>
      </c>
      <c r="F368" s="932">
        <v>0</v>
      </c>
      <c r="G368" s="933">
        <v>0</v>
      </c>
      <c r="H368" s="933">
        <v>0</v>
      </c>
      <c r="I368" s="933">
        <v>0</v>
      </c>
      <c r="J368" s="933">
        <v>0</v>
      </c>
      <c r="K368" s="933">
        <v>4392</v>
      </c>
      <c r="L368" s="934">
        <v>1.52978029433484</v>
      </c>
      <c r="M368" s="935">
        <v>0.18138823489970199</v>
      </c>
      <c r="N368" s="935">
        <v>8.8872950432785605E-2</v>
      </c>
      <c r="O368" s="935">
        <v>0.13840869329696101</v>
      </c>
      <c r="P368" s="935">
        <v>0</v>
      </c>
      <c r="Q368" s="935">
        <v>7.2846680682611198E-4</v>
      </c>
      <c r="R368" s="935">
        <v>2.1125537397957202E-2</v>
      </c>
      <c r="S368" s="935">
        <v>0.15297802943348299</v>
      </c>
      <c r="T368" s="935">
        <v>1.4423642775157</v>
      </c>
      <c r="U368" s="935">
        <v>2.2218237608196398</v>
      </c>
      <c r="V368" s="935">
        <v>4.6621875636871203E-3</v>
      </c>
      <c r="W368" s="935">
        <v>7.2846680682611198E-4</v>
      </c>
      <c r="X368" s="935">
        <v>0.109270021023917</v>
      </c>
      <c r="Y368" s="935">
        <v>9.4700684887394596E-2</v>
      </c>
      <c r="Z368" s="935">
        <v>7.2846680682611201E-3</v>
      </c>
      <c r="AA368" s="935">
        <v>3.5039253408336003E-2</v>
      </c>
      <c r="AB368" s="912"/>
    </row>
    <row r="369" spans="1:28">
      <c r="A369" s="929" t="s">
        <v>4136</v>
      </c>
      <c r="B369" s="930">
        <v>586.58000000000004</v>
      </c>
      <c r="C369" s="931">
        <v>0</v>
      </c>
      <c r="D369" s="931">
        <v>0</v>
      </c>
      <c r="E369" s="931">
        <v>9.2029999999999994</v>
      </c>
      <c r="F369" s="932">
        <v>0</v>
      </c>
      <c r="G369" s="933">
        <v>0</v>
      </c>
      <c r="H369" s="933">
        <v>0</v>
      </c>
      <c r="I369" s="933">
        <v>0</v>
      </c>
      <c r="J369" s="933">
        <v>0</v>
      </c>
      <c r="K369" s="933">
        <v>577</v>
      </c>
      <c r="L369" s="934">
        <v>0.27178489789328503</v>
      </c>
      <c r="M369" s="935">
        <v>2.3889989245424001E-2</v>
      </c>
      <c r="N369" s="935">
        <v>1.94408414507297E-2</v>
      </c>
      <c r="O369" s="935">
        <v>1.6442502719522599E-2</v>
      </c>
      <c r="P369" s="935">
        <v>1.9344120846497199E-4</v>
      </c>
      <c r="Q369" s="935">
        <v>0</v>
      </c>
      <c r="R369" s="935">
        <v>1.7409708761847501E-3</v>
      </c>
      <c r="S369" s="935">
        <v>2.0311326888822E-2</v>
      </c>
      <c r="T369" s="935">
        <v>0.191506796380322</v>
      </c>
      <c r="U369" s="935">
        <v>0.27081769185096</v>
      </c>
      <c r="V369" s="935">
        <v>2.7081769185096E-4</v>
      </c>
      <c r="W369" s="935">
        <v>5.1261920243217505E-4</v>
      </c>
      <c r="X369" s="935">
        <v>4.83603021162429E-3</v>
      </c>
      <c r="Y369" s="935">
        <v>4.83603021162429E-3</v>
      </c>
      <c r="Z369" s="935">
        <v>9.6720604232485897E-4</v>
      </c>
      <c r="AA369" s="935">
        <v>2.4180151058121502E-3</v>
      </c>
      <c r="AB369" s="912"/>
    </row>
    <row r="370" spans="1:28">
      <c r="A370" s="929" t="s">
        <v>4137</v>
      </c>
      <c r="B370" s="930">
        <v>0</v>
      </c>
      <c r="C370" s="931">
        <v>0</v>
      </c>
      <c r="D370" s="931">
        <v>0</v>
      </c>
      <c r="E370" s="931">
        <v>0</v>
      </c>
      <c r="F370" s="932">
        <v>0</v>
      </c>
      <c r="G370" s="933">
        <v>0</v>
      </c>
      <c r="H370" s="933">
        <v>0</v>
      </c>
      <c r="I370" s="933">
        <v>0</v>
      </c>
      <c r="J370" s="933">
        <v>0</v>
      </c>
      <c r="K370" s="933">
        <v>0</v>
      </c>
      <c r="L370" s="934">
        <v>0</v>
      </c>
      <c r="M370" s="935">
        <v>0</v>
      </c>
      <c r="N370" s="935">
        <v>0</v>
      </c>
      <c r="O370" s="935">
        <v>0</v>
      </c>
      <c r="P370" s="935">
        <v>0</v>
      </c>
      <c r="Q370" s="935">
        <v>0</v>
      </c>
      <c r="R370" s="935">
        <v>0</v>
      </c>
      <c r="S370" s="935">
        <v>0</v>
      </c>
      <c r="T370" s="935">
        <v>0</v>
      </c>
      <c r="U370" s="935">
        <v>0</v>
      </c>
      <c r="V370" s="935">
        <v>0</v>
      </c>
      <c r="W370" s="935">
        <v>0</v>
      </c>
      <c r="X370" s="935">
        <v>0</v>
      </c>
      <c r="Y370" s="935">
        <v>0</v>
      </c>
      <c r="Z370" s="935">
        <v>0</v>
      </c>
      <c r="AA370" s="935">
        <v>0</v>
      </c>
      <c r="AB370" s="912"/>
    </row>
    <row r="371" spans="1:28">
      <c r="A371" s="929" t="s">
        <v>4138</v>
      </c>
      <c r="B371" s="930">
        <v>1401.61</v>
      </c>
      <c r="C371" s="931">
        <v>0</v>
      </c>
      <c r="D371" s="931">
        <v>100</v>
      </c>
      <c r="E371" s="931">
        <v>0</v>
      </c>
      <c r="F371" s="932">
        <v>0</v>
      </c>
      <c r="G371" s="933">
        <v>0</v>
      </c>
      <c r="H371" s="933">
        <v>0</v>
      </c>
      <c r="I371" s="933">
        <v>0</v>
      </c>
      <c r="J371" s="933">
        <v>0</v>
      </c>
      <c r="K371" s="933">
        <v>1302</v>
      </c>
      <c r="L371" s="934">
        <v>0.46370075634930202</v>
      </c>
      <c r="M371" s="935">
        <v>5.7362981496659401E-2</v>
      </c>
      <c r="N371" s="935">
        <v>2.4983876958475301E-2</v>
      </c>
      <c r="O371" s="935">
        <v>3.7975492976882498E-2</v>
      </c>
      <c r="P371" s="935">
        <v>2.5983232036814398E-3</v>
      </c>
      <c r="Q371" s="935">
        <v>0</v>
      </c>
      <c r="R371" s="935">
        <v>6.3958725013696901E-3</v>
      </c>
      <c r="S371" s="935">
        <v>4.99677539169507E-2</v>
      </c>
      <c r="T371" s="935">
        <v>0.46969688681933602</v>
      </c>
      <c r="U371" s="935">
        <v>0.65357822123371501</v>
      </c>
      <c r="V371" s="935">
        <v>4.9967753916950702E-4</v>
      </c>
      <c r="W371" s="935">
        <v>2.1985811723458301E-4</v>
      </c>
      <c r="X371" s="935">
        <v>1.59896812534242E-2</v>
      </c>
      <c r="Y371" s="935">
        <v>1.59896812534242E-2</v>
      </c>
      <c r="Z371" s="935">
        <v>0</v>
      </c>
      <c r="AA371" s="935">
        <v>8.0348148298456708E-3</v>
      </c>
      <c r="AB371" s="912"/>
    </row>
    <row r="372" spans="1:28">
      <c r="A372" s="924"/>
      <c r="B372" s="925"/>
      <c r="C372" s="926"/>
      <c r="D372" s="926"/>
      <c r="E372" s="926"/>
      <c r="F372" s="925"/>
      <c r="G372" s="926"/>
      <c r="H372" s="926"/>
      <c r="I372" s="926"/>
      <c r="J372" s="926"/>
      <c r="K372" s="926"/>
      <c r="L372" s="927"/>
      <c r="M372" s="928"/>
      <c r="N372" s="928"/>
      <c r="O372" s="928"/>
      <c r="P372" s="928"/>
      <c r="Q372" s="928"/>
      <c r="R372" s="928"/>
      <c r="S372" s="928"/>
      <c r="T372" s="928"/>
      <c r="U372" s="928"/>
      <c r="V372" s="928"/>
      <c r="W372" s="928"/>
      <c r="X372" s="928"/>
      <c r="Y372" s="928"/>
      <c r="Z372" s="928"/>
      <c r="AA372" s="928"/>
      <c r="AB372" s="912"/>
    </row>
    <row r="373" spans="1:28">
      <c r="A373" s="917" t="s">
        <v>4139</v>
      </c>
      <c r="B373" s="918">
        <v>95849</v>
      </c>
      <c r="C373" s="919">
        <v>0</v>
      </c>
      <c r="D373" s="919">
        <v>0</v>
      </c>
      <c r="E373" s="919">
        <v>26</v>
      </c>
      <c r="F373" s="920">
        <v>0</v>
      </c>
      <c r="G373" s="921">
        <v>0</v>
      </c>
      <c r="H373" s="921">
        <v>0</v>
      </c>
      <c r="I373" s="921">
        <v>8362</v>
      </c>
      <c r="J373" s="921">
        <v>0</v>
      </c>
      <c r="K373" s="921">
        <v>87481</v>
      </c>
      <c r="L373" s="922">
        <v>18.635820131260498</v>
      </c>
      <c r="M373" s="923">
        <v>2.3565339527875002</v>
      </c>
      <c r="N373" s="923">
        <v>0.98351146169597703</v>
      </c>
      <c r="O373" s="923">
        <v>1.97588088270454</v>
      </c>
      <c r="P373" s="923">
        <v>8.1355785900124503E-2</v>
      </c>
      <c r="Q373" s="923">
        <v>0</v>
      </c>
      <c r="R373" s="923">
        <v>0.96361946622366201</v>
      </c>
      <c r="S373" s="923">
        <v>2.2641364798922998</v>
      </c>
      <c r="T373" s="923">
        <v>33.048655254523503</v>
      </c>
      <c r="U373" s="923">
        <v>36.621867026152401</v>
      </c>
      <c r="V373" s="923">
        <v>0.104200716560018</v>
      </c>
      <c r="W373" s="923">
        <v>2.4125122213095901E-2</v>
      </c>
      <c r="X373" s="923">
        <v>361.74941178027501</v>
      </c>
      <c r="Y373" s="923">
        <v>360.950388179318</v>
      </c>
      <c r="Z373" s="923">
        <v>1.3167803322714</v>
      </c>
      <c r="AA373" s="923">
        <v>0.32394305350556002</v>
      </c>
      <c r="AB373" s="912"/>
    </row>
    <row r="374" spans="1:28">
      <c r="A374" s="929" t="s">
        <v>4140</v>
      </c>
      <c r="B374" s="930">
        <v>89820.857143000001</v>
      </c>
      <c r="C374" s="931">
        <v>0</v>
      </c>
      <c r="D374" s="931">
        <v>0</v>
      </c>
      <c r="E374" s="931">
        <v>25.95</v>
      </c>
      <c r="F374" s="932">
        <v>0</v>
      </c>
      <c r="G374" s="933">
        <v>0</v>
      </c>
      <c r="H374" s="933">
        <v>0</v>
      </c>
      <c r="I374" s="933">
        <v>7837</v>
      </c>
      <c r="J374" s="933">
        <v>0</v>
      </c>
      <c r="K374" s="933">
        <v>81958</v>
      </c>
      <c r="L374" s="934">
        <v>17.5619482456984</v>
      </c>
      <c r="M374" s="935">
        <v>2.2085480369590398</v>
      </c>
      <c r="N374" s="935">
        <v>0.93131543727188404</v>
      </c>
      <c r="O374" s="935">
        <v>1.8626308745437701</v>
      </c>
      <c r="P374" s="935">
        <v>7.9827037480447199E-2</v>
      </c>
      <c r="Q374" s="935">
        <v>0</v>
      </c>
      <c r="R374" s="935">
        <v>0.89140191853166095</v>
      </c>
      <c r="S374" s="935">
        <v>2.1287209994785901</v>
      </c>
      <c r="T374" s="935">
        <v>31.1325446173744</v>
      </c>
      <c r="U374" s="935">
        <v>34.591716241527102</v>
      </c>
      <c r="V374" s="935">
        <v>0.101114247475233</v>
      </c>
      <c r="W374" s="935">
        <v>2.2617660619460099E-2</v>
      </c>
      <c r="X374" s="935">
        <v>337.26923335488999</v>
      </c>
      <c r="Y374" s="935">
        <v>336.47096298008501</v>
      </c>
      <c r="Z374" s="935">
        <v>1.1974055622067099</v>
      </c>
      <c r="AA374" s="935">
        <v>0.30600364367504801</v>
      </c>
      <c r="AB374" s="912"/>
    </row>
    <row r="375" spans="1:28">
      <c r="A375" s="929" t="s">
        <v>4141</v>
      </c>
      <c r="B375" s="930">
        <v>559.843931</v>
      </c>
      <c r="C375" s="931">
        <v>0</v>
      </c>
      <c r="D375" s="931">
        <v>0</v>
      </c>
      <c r="E375" s="931">
        <v>0</v>
      </c>
      <c r="F375" s="932">
        <v>0</v>
      </c>
      <c r="G375" s="933">
        <v>0</v>
      </c>
      <c r="H375" s="933">
        <v>0</v>
      </c>
      <c r="I375" s="933">
        <v>50</v>
      </c>
      <c r="J375" s="933">
        <v>0</v>
      </c>
      <c r="K375" s="933">
        <v>510</v>
      </c>
      <c r="L375" s="934">
        <v>0.13788125148327601</v>
      </c>
      <c r="M375" s="935">
        <v>1.37881251483276E-2</v>
      </c>
      <c r="N375" s="935">
        <v>9.0511005574910996E-3</v>
      </c>
      <c r="O375" s="935">
        <v>1.8609739464000401E-2</v>
      </c>
      <c r="P375" s="935">
        <v>3.3835889934546201E-4</v>
      </c>
      <c r="Q375" s="935">
        <v>0</v>
      </c>
      <c r="R375" s="935">
        <v>6.0904601882183097E-3</v>
      </c>
      <c r="S375" s="935">
        <v>1.18425614770912E-2</v>
      </c>
      <c r="T375" s="935">
        <v>0.15987457994073101</v>
      </c>
      <c r="U375" s="935">
        <v>0.195402264372004</v>
      </c>
      <c r="V375" s="935">
        <v>6.5134088124001405E-4</v>
      </c>
      <c r="W375" s="935">
        <v>2.11474312090914E-4</v>
      </c>
      <c r="X375" s="935">
        <v>0.82052033091274501</v>
      </c>
      <c r="Y375" s="935">
        <v>0.82052033091274501</v>
      </c>
      <c r="Z375" s="935">
        <v>8.4589724836365496E-3</v>
      </c>
      <c r="AA375" s="935">
        <v>2.0301533960727699E-3</v>
      </c>
      <c r="AB375" s="912"/>
    </row>
    <row r="376" spans="1:28">
      <c r="A376" s="929" t="s">
        <v>4142</v>
      </c>
      <c r="B376" s="930">
        <v>468.26459999999997</v>
      </c>
      <c r="C376" s="931">
        <v>0</v>
      </c>
      <c r="D376" s="931">
        <v>0</v>
      </c>
      <c r="E376" s="931">
        <v>0</v>
      </c>
      <c r="F376" s="932">
        <v>0</v>
      </c>
      <c r="G376" s="933">
        <v>0</v>
      </c>
      <c r="H376" s="933">
        <v>0</v>
      </c>
      <c r="I376" s="933">
        <v>26</v>
      </c>
      <c r="J376" s="933">
        <v>0</v>
      </c>
      <c r="K376" s="933">
        <v>464</v>
      </c>
      <c r="L376" s="934">
        <v>9.4153269029379705E-2</v>
      </c>
      <c r="M376" s="935">
        <v>1.2352908896654601E-2</v>
      </c>
      <c r="N376" s="935">
        <v>4.7453247590807397E-3</v>
      </c>
      <c r="O376" s="935">
        <v>6.0258092178802998E-3</v>
      </c>
      <c r="P376" s="935">
        <v>4.5193569134102202E-4</v>
      </c>
      <c r="Q376" s="935">
        <v>0</v>
      </c>
      <c r="R376" s="935">
        <v>5.5738735265392801E-3</v>
      </c>
      <c r="S376" s="935">
        <v>1.2804844587995599E-2</v>
      </c>
      <c r="T376" s="935">
        <v>0.198098478037815</v>
      </c>
      <c r="U376" s="935">
        <v>0.21015009647357499</v>
      </c>
      <c r="V376" s="935">
        <v>6.6283901396683303E-4</v>
      </c>
      <c r="W376" s="935">
        <v>1.8830653805875899E-4</v>
      </c>
      <c r="X376" s="935">
        <v>2.5398785853365502</v>
      </c>
      <c r="Y376" s="935">
        <v>2.5391253591843101</v>
      </c>
      <c r="Z376" s="935">
        <v>7.5322615223503697E-3</v>
      </c>
      <c r="AA376" s="935">
        <v>1.65709753491708E-3</v>
      </c>
      <c r="AB376" s="912"/>
    </row>
    <row r="377" spans="1:28">
      <c r="A377" s="929" t="s">
        <v>4143</v>
      </c>
      <c r="B377" s="930">
        <v>4999.8460670000004</v>
      </c>
      <c r="C377" s="931">
        <v>0</v>
      </c>
      <c r="D377" s="931">
        <v>0</v>
      </c>
      <c r="E377" s="931">
        <v>0</v>
      </c>
      <c r="F377" s="932">
        <v>0</v>
      </c>
      <c r="G377" s="933">
        <v>0</v>
      </c>
      <c r="H377" s="933">
        <v>0</v>
      </c>
      <c r="I377" s="933">
        <v>449</v>
      </c>
      <c r="J377" s="933">
        <v>0</v>
      </c>
      <c r="K377" s="933">
        <v>4549</v>
      </c>
      <c r="L377" s="934">
        <v>0.84183736504948103</v>
      </c>
      <c r="M377" s="935">
        <v>0.12184488178347699</v>
      </c>
      <c r="N377" s="935">
        <v>3.8399599107520201E-2</v>
      </c>
      <c r="O377" s="935">
        <v>8.8614459478892696E-2</v>
      </c>
      <c r="P377" s="935">
        <v>7.3845382899077297E-4</v>
      </c>
      <c r="Q377" s="935">
        <v>0</v>
      </c>
      <c r="R377" s="935">
        <v>6.0553213977243302E-2</v>
      </c>
      <c r="S377" s="935">
        <v>0.11076807434861601</v>
      </c>
      <c r="T377" s="935">
        <v>1.5581375791705301</v>
      </c>
      <c r="U377" s="935">
        <v>1.6245984237797</v>
      </c>
      <c r="V377" s="935">
        <v>1.77228918957785E-3</v>
      </c>
      <c r="W377" s="935">
        <v>1.10768074348616E-3</v>
      </c>
      <c r="X377" s="935">
        <v>21.119779509136102</v>
      </c>
      <c r="Y377" s="935">
        <v>21.119779509136102</v>
      </c>
      <c r="Z377" s="935">
        <v>0.10338353605870799</v>
      </c>
      <c r="AA377" s="935">
        <v>1.4252158899521901E-2</v>
      </c>
      <c r="AB377" s="912"/>
    </row>
    <row r="378" spans="1:28">
      <c r="A378" s="929" t="s">
        <v>4144</v>
      </c>
      <c r="B378" s="930">
        <v>0</v>
      </c>
      <c r="C378" s="931">
        <v>0</v>
      </c>
      <c r="D378" s="931">
        <v>0</v>
      </c>
      <c r="E378" s="931">
        <v>0</v>
      </c>
      <c r="F378" s="932">
        <v>0</v>
      </c>
      <c r="G378" s="933">
        <v>0</v>
      </c>
      <c r="H378" s="933">
        <v>0</v>
      </c>
      <c r="I378" s="933">
        <v>0</v>
      </c>
      <c r="J378" s="933">
        <v>0</v>
      </c>
      <c r="K378" s="933">
        <v>0</v>
      </c>
      <c r="L378" s="934">
        <v>0</v>
      </c>
      <c r="M378" s="935">
        <v>0</v>
      </c>
      <c r="N378" s="935">
        <v>0</v>
      </c>
      <c r="O378" s="935">
        <v>0</v>
      </c>
      <c r="P378" s="935">
        <v>0</v>
      </c>
      <c r="Q378" s="935">
        <v>0</v>
      </c>
      <c r="R378" s="935">
        <v>0</v>
      </c>
      <c r="S378" s="935">
        <v>0</v>
      </c>
      <c r="T378" s="935">
        <v>0</v>
      </c>
      <c r="U378" s="935">
        <v>0</v>
      </c>
      <c r="V378" s="935">
        <v>0</v>
      </c>
      <c r="W378" s="935">
        <v>0</v>
      </c>
      <c r="X378" s="935">
        <v>0</v>
      </c>
      <c r="Y378" s="935">
        <v>0</v>
      </c>
      <c r="Z378" s="935">
        <v>0</v>
      </c>
      <c r="AA378" s="935">
        <v>0</v>
      </c>
      <c r="AB378" s="912"/>
    </row>
    <row r="379" spans="1:28">
      <c r="A379" s="929" t="s">
        <v>4145</v>
      </c>
      <c r="B379" s="930">
        <v>0</v>
      </c>
      <c r="C379" s="931">
        <v>0</v>
      </c>
      <c r="D379" s="931">
        <v>0</v>
      </c>
      <c r="E379" s="931">
        <v>0</v>
      </c>
      <c r="F379" s="932">
        <v>0</v>
      </c>
      <c r="G379" s="933">
        <v>0</v>
      </c>
      <c r="H379" s="933">
        <v>0</v>
      </c>
      <c r="I379" s="933">
        <v>0</v>
      </c>
      <c r="J379" s="933">
        <v>0</v>
      </c>
      <c r="K379" s="933">
        <v>0</v>
      </c>
      <c r="L379" s="934">
        <v>0</v>
      </c>
      <c r="M379" s="935">
        <v>0</v>
      </c>
      <c r="N379" s="935">
        <v>0</v>
      </c>
      <c r="O379" s="935">
        <v>0</v>
      </c>
      <c r="P379" s="935">
        <v>0</v>
      </c>
      <c r="Q379" s="935">
        <v>0</v>
      </c>
      <c r="R379" s="935">
        <v>0</v>
      </c>
      <c r="S379" s="935">
        <v>0</v>
      </c>
      <c r="T379" s="935">
        <v>0</v>
      </c>
      <c r="U379" s="935">
        <v>0</v>
      </c>
      <c r="V379" s="935">
        <v>0</v>
      </c>
      <c r="W379" s="935">
        <v>0</v>
      </c>
      <c r="X379" s="935">
        <v>0</v>
      </c>
      <c r="Y379" s="935">
        <v>0</v>
      </c>
      <c r="Z379" s="935">
        <v>0</v>
      </c>
      <c r="AA379" s="935">
        <v>0</v>
      </c>
      <c r="AB379" s="912"/>
    </row>
    <row r="380" spans="1:28">
      <c r="A380" s="929" t="s">
        <v>4146</v>
      </c>
      <c r="B380" s="930">
        <v>0</v>
      </c>
      <c r="C380" s="931">
        <v>0</v>
      </c>
      <c r="D380" s="931">
        <v>0</v>
      </c>
      <c r="E380" s="931">
        <v>0</v>
      </c>
      <c r="F380" s="932">
        <v>0</v>
      </c>
      <c r="G380" s="933">
        <v>0</v>
      </c>
      <c r="H380" s="933">
        <v>0</v>
      </c>
      <c r="I380" s="933">
        <v>0</v>
      </c>
      <c r="J380" s="933">
        <v>0</v>
      </c>
      <c r="K380" s="933">
        <v>0</v>
      </c>
      <c r="L380" s="934">
        <v>0</v>
      </c>
      <c r="M380" s="935">
        <v>0</v>
      </c>
      <c r="N380" s="935">
        <v>0</v>
      </c>
      <c r="O380" s="935">
        <v>0</v>
      </c>
      <c r="P380" s="935">
        <v>0</v>
      </c>
      <c r="Q380" s="935">
        <v>0</v>
      </c>
      <c r="R380" s="935">
        <v>0</v>
      </c>
      <c r="S380" s="935">
        <v>0</v>
      </c>
      <c r="T380" s="935">
        <v>0</v>
      </c>
      <c r="U380" s="935">
        <v>0</v>
      </c>
      <c r="V380" s="935">
        <v>0</v>
      </c>
      <c r="W380" s="935">
        <v>0</v>
      </c>
      <c r="X380" s="935">
        <v>0</v>
      </c>
      <c r="Y380" s="935">
        <v>0</v>
      </c>
      <c r="Z380" s="935">
        <v>0</v>
      </c>
      <c r="AA380" s="935">
        <v>0</v>
      </c>
      <c r="AB380" s="912"/>
    </row>
    <row r="381" spans="1:28">
      <c r="A381" s="929" t="s">
        <v>4233</v>
      </c>
      <c r="B381" s="930">
        <v>0</v>
      </c>
      <c r="C381" s="931">
        <v>0</v>
      </c>
      <c r="D381" s="931">
        <v>0</v>
      </c>
      <c r="E381" s="931">
        <v>0</v>
      </c>
      <c r="F381" s="932">
        <v>0</v>
      </c>
      <c r="G381" s="933">
        <v>0</v>
      </c>
      <c r="H381" s="933">
        <v>0</v>
      </c>
      <c r="I381" s="933">
        <v>0</v>
      </c>
      <c r="J381" s="933">
        <v>0</v>
      </c>
      <c r="K381" s="933">
        <v>0</v>
      </c>
      <c r="L381" s="934">
        <v>0</v>
      </c>
      <c r="M381" s="935">
        <v>0</v>
      </c>
      <c r="N381" s="935">
        <v>0</v>
      </c>
      <c r="O381" s="935">
        <v>0</v>
      </c>
      <c r="P381" s="935">
        <v>0</v>
      </c>
      <c r="Q381" s="935">
        <v>0</v>
      </c>
      <c r="R381" s="935">
        <v>0</v>
      </c>
      <c r="S381" s="935">
        <v>0</v>
      </c>
      <c r="T381" s="935">
        <v>0</v>
      </c>
      <c r="U381" s="935">
        <v>0</v>
      </c>
      <c r="V381" s="935">
        <v>0</v>
      </c>
      <c r="W381" s="935">
        <v>0</v>
      </c>
      <c r="X381" s="935">
        <v>0</v>
      </c>
      <c r="Y381" s="935">
        <v>0</v>
      </c>
      <c r="Z381" s="935">
        <v>0</v>
      </c>
      <c r="AA381" s="935">
        <v>0</v>
      </c>
      <c r="AB381" s="912"/>
    </row>
    <row r="382" spans="1:28">
      <c r="A382" s="929" t="s">
        <v>4147</v>
      </c>
      <c r="B382" s="930">
        <v>0</v>
      </c>
      <c r="C382" s="931">
        <v>0</v>
      </c>
      <c r="D382" s="931">
        <v>0</v>
      </c>
      <c r="E382" s="931">
        <v>0</v>
      </c>
      <c r="F382" s="932">
        <v>0</v>
      </c>
      <c r="G382" s="933">
        <v>0</v>
      </c>
      <c r="H382" s="933">
        <v>0</v>
      </c>
      <c r="I382" s="933">
        <v>0</v>
      </c>
      <c r="J382" s="933">
        <v>0</v>
      </c>
      <c r="K382" s="933">
        <v>0</v>
      </c>
      <c r="L382" s="934">
        <v>0</v>
      </c>
      <c r="M382" s="935">
        <v>0</v>
      </c>
      <c r="N382" s="935">
        <v>0</v>
      </c>
      <c r="O382" s="935">
        <v>0</v>
      </c>
      <c r="P382" s="935">
        <v>0</v>
      </c>
      <c r="Q382" s="935">
        <v>0</v>
      </c>
      <c r="R382" s="935">
        <v>0</v>
      </c>
      <c r="S382" s="935">
        <v>0</v>
      </c>
      <c r="T382" s="935">
        <v>0</v>
      </c>
      <c r="U382" s="935">
        <v>0</v>
      </c>
      <c r="V382" s="935">
        <v>0</v>
      </c>
      <c r="W382" s="935">
        <v>0</v>
      </c>
      <c r="X382" s="935">
        <v>0</v>
      </c>
      <c r="Y382" s="935">
        <v>0</v>
      </c>
      <c r="Z382" s="935">
        <v>0</v>
      </c>
      <c r="AA382" s="935">
        <v>0</v>
      </c>
      <c r="AB382" s="912"/>
    </row>
    <row r="383" spans="1:28">
      <c r="A383" s="929" t="s">
        <v>4148</v>
      </c>
      <c r="B383" s="930">
        <v>0</v>
      </c>
      <c r="C383" s="931">
        <v>0</v>
      </c>
      <c r="D383" s="931">
        <v>0</v>
      </c>
      <c r="E383" s="931">
        <v>0</v>
      </c>
      <c r="F383" s="932">
        <v>0</v>
      </c>
      <c r="G383" s="933">
        <v>0</v>
      </c>
      <c r="H383" s="933">
        <v>0</v>
      </c>
      <c r="I383" s="933">
        <v>0</v>
      </c>
      <c r="J383" s="933">
        <v>0</v>
      </c>
      <c r="K383" s="933">
        <v>0</v>
      </c>
      <c r="L383" s="934">
        <v>0</v>
      </c>
      <c r="M383" s="935">
        <v>0</v>
      </c>
      <c r="N383" s="935">
        <v>0</v>
      </c>
      <c r="O383" s="935">
        <v>0</v>
      </c>
      <c r="P383" s="935">
        <v>0</v>
      </c>
      <c r="Q383" s="935">
        <v>0</v>
      </c>
      <c r="R383" s="935">
        <v>0</v>
      </c>
      <c r="S383" s="935">
        <v>0</v>
      </c>
      <c r="T383" s="935">
        <v>0</v>
      </c>
      <c r="U383" s="935">
        <v>0</v>
      </c>
      <c r="V383" s="935">
        <v>0</v>
      </c>
      <c r="W383" s="935">
        <v>0</v>
      </c>
      <c r="X383" s="935">
        <v>0</v>
      </c>
      <c r="Y383" s="935">
        <v>0</v>
      </c>
      <c r="Z383" s="935">
        <v>0</v>
      </c>
      <c r="AA383" s="935">
        <v>0</v>
      </c>
      <c r="AB383" s="912"/>
    </row>
    <row r="384" spans="1:28">
      <c r="A384" s="924"/>
      <c r="B384" s="925"/>
      <c r="C384" s="926"/>
      <c r="D384" s="926"/>
      <c r="E384" s="926"/>
      <c r="F384" s="925"/>
      <c r="G384" s="926"/>
      <c r="H384" s="926"/>
      <c r="I384" s="926"/>
      <c r="J384" s="926"/>
      <c r="K384" s="926"/>
      <c r="L384" s="927"/>
      <c r="M384" s="928"/>
      <c r="N384" s="928"/>
      <c r="O384" s="928"/>
      <c r="P384" s="928"/>
      <c r="Q384" s="928"/>
      <c r="R384" s="928"/>
      <c r="S384" s="928"/>
      <c r="T384" s="928"/>
      <c r="U384" s="928"/>
      <c r="V384" s="928"/>
      <c r="W384" s="928"/>
      <c r="X384" s="928"/>
      <c r="Y384" s="928"/>
      <c r="Z384" s="928"/>
      <c r="AA384" s="928"/>
      <c r="AB384" s="912"/>
    </row>
    <row r="385" spans="1:28">
      <c r="A385" s="917" t="s">
        <v>4149</v>
      </c>
      <c r="B385" s="918">
        <v>22190</v>
      </c>
      <c r="C385" s="919">
        <v>57</v>
      </c>
      <c r="D385" s="919">
        <v>0</v>
      </c>
      <c r="E385" s="919">
        <v>1</v>
      </c>
      <c r="F385" s="920">
        <v>0</v>
      </c>
      <c r="G385" s="921">
        <v>0</v>
      </c>
      <c r="H385" s="921">
        <v>0</v>
      </c>
      <c r="I385" s="921">
        <v>1175</v>
      </c>
      <c r="J385" s="921">
        <v>3</v>
      </c>
      <c r="K385" s="921">
        <v>21074</v>
      </c>
      <c r="L385" s="922">
        <v>31.078291372253901</v>
      </c>
      <c r="M385" s="923">
        <v>0.27632961055024802</v>
      </c>
      <c r="N385" s="923">
        <v>3.3263584158747799</v>
      </c>
      <c r="O385" s="923">
        <v>0.71748814041117903</v>
      </c>
      <c r="P385" s="923">
        <v>8.6163651297651196E-3</v>
      </c>
      <c r="Q385" s="923">
        <v>0</v>
      </c>
      <c r="R385" s="923">
        <v>2.52558733306807E-2</v>
      </c>
      <c r="S385" s="923">
        <v>0.216573692666156</v>
      </c>
      <c r="T385" s="923">
        <v>2.2090128463807202</v>
      </c>
      <c r="U385" s="923">
        <v>3.97018185732145</v>
      </c>
      <c r="V385" s="923">
        <v>1.8489754038700601E-3</v>
      </c>
      <c r="W385" s="923">
        <v>1.7929880870353101E-3</v>
      </c>
      <c r="X385" s="923">
        <v>8.8592632718437407</v>
      </c>
      <c r="Y385" s="923">
        <v>8.5608295227668005</v>
      </c>
      <c r="Z385" s="923">
        <v>1.6162742584503701E-3</v>
      </c>
      <c r="AA385" s="923">
        <v>2.2860770147626198E-2</v>
      </c>
      <c r="AB385" s="912"/>
    </row>
    <row r="386" spans="1:28">
      <c r="A386" s="929" t="s">
        <v>4150</v>
      </c>
      <c r="B386" s="930">
        <v>559.843931</v>
      </c>
      <c r="C386" s="931">
        <v>8.4220000000000006</v>
      </c>
      <c r="D386" s="931">
        <v>0</v>
      </c>
      <c r="E386" s="931">
        <v>0</v>
      </c>
      <c r="F386" s="932">
        <v>0</v>
      </c>
      <c r="G386" s="933">
        <v>0</v>
      </c>
      <c r="H386" s="933">
        <v>118.581418581419</v>
      </c>
      <c r="I386" s="933">
        <v>31</v>
      </c>
      <c r="J386" s="933">
        <v>0</v>
      </c>
      <c r="K386" s="933">
        <v>419</v>
      </c>
      <c r="L386" s="934">
        <v>0.49460639045904098</v>
      </c>
      <c r="M386" s="935">
        <v>4.36199955711262E-3</v>
      </c>
      <c r="N386" s="935">
        <v>5.3009384448300799E-2</v>
      </c>
      <c r="O386" s="935">
        <v>5.9145756706611803E-3</v>
      </c>
      <c r="P386" s="935">
        <v>0</v>
      </c>
      <c r="Q386" s="935">
        <v>0</v>
      </c>
      <c r="R386" s="935">
        <v>4.4359317529958902E-4</v>
      </c>
      <c r="S386" s="935">
        <v>3.69660979416324E-3</v>
      </c>
      <c r="T386" s="935">
        <v>4.87952492829547E-2</v>
      </c>
      <c r="U386" s="935">
        <v>0.10941964990723201</v>
      </c>
      <c r="V386" s="935">
        <v>4.4359317529958903E-5</v>
      </c>
      <c r="W386" s="935">
        <v>1.03505074236571E-4</v>
      </c>
      <c r="X386" s="935">
        <v>7.3932195883264799E-3</v>
      </c>
      <c r="Y386" s="935">
        <v>7.3932195883264799E-3</v>
      </c>
      <c r="Z386" s="935">
        <v>0</v>
      </c>
      <c r="AA386" s="935">
        <v>3.6966097941632398E-4</v>
      </c>
      <c r="AB386" s="912"/>
    </row>
    <row r="387" spans="1:28">
      <c r="A387" s="929" t="s">
        <v>4151</v>
      </c>
      <c r="B387" s="930">
        <v>0</v>
      </c>
      <c r="C387" s="931">
        <v>0</v>
      </c>
      <c r="D387" s="931">
        <v>0</v>
      </c>
      <c r="E387" s="931">
        <v>0</v>
      </c>
      <c r="F387" s="932">
        <v>0</v>
      </c>
      <c r="G387" s="933">
        <v>0</v>
      </c>
      <c r="H387" s="933">
        <v>0</v>
      </c>
      <c r="I387" s="933">
        <v>0</v>
      </c>
      <c r="J387" s="933">
        <v>0</v>
      </c>
      <c r="K387" s="933">
        <v>0</v>
      </c>
      <c r="L387" s="934">
        <v>0</v>
      </c>
      <c r="M387" s="935">
        <v>0</v>
      </c>
      <c r="N387" s="935">
        <v>0</v>
      </c>
      <c r="O387" s="935">
        <v>0</v>
      </c>
      <c r="P387" s="935">
        <v>0</v>
      </c>
      <c r="Q387" s="935">
        <v>0</v>
      </c>
      <c r="R387" s="935">
        <v>0</v>
      </c>
      <c r="S387" s="935">
        <v>0</v>
      </c>
      <c r="T387" s="935">
        <v>0</v>
      </c>
      <c r="U387" s="935">
        <v>0</v>
      </c>
      <c r="V387" s="935">
        <v>0</v>
      </c>
      <c r="W387" s="935">
        <v>0</v>
      </c>
      <c r="X387" s="935">
        <v>0</v>
      </c>
      <c r="Y387" s="935">
        <v>0</v>
      </c>
      <c r="Z387" s="935">
        <v>0</v>
      </c>
      <c r="AA387" s="935">
        <v>0</v>
      </c>
      <c r="AB387" s="912"/>
    </row>
    <row r="388" spans="1:28">
      <c r="A388" s="929" t="s">
        <v>4152</v>
      </c>
      <c r="B388" s="930">
        <v>0</v>
      </c>
      <c r="C388" s="931">
        <v>0</v>
      </c>
      <c r="D388" s="931">
        <v>0</v>
      </c>
      <c r="E388" s="931">
        <v>0</v>
      </c>
      <c r="F388" s="932">
        <v>0</v>
      </c>
      <c r="G388" s="933">
        <v>0</v>
      </c>
      <c r="H388" s="933">
        <v>0</v>
      </c>
      <c r="I388" s="933">
        <v>0</v>
      </c>
      <c r="J388" s="933">
        <v>0</v>
      </c>
      <c r="K388" s="933">
        <v>0</v>
      </c>
      <c r="L388" s="934">
        <v>0</v>
      </c>
      <c r="M388" s="935">
        <v>0</v>
      </c>
      <c r="N388" s="935">
        <v>0</v>
      </c>
      <c r="O388" s="935">
        <v>0</v>
      </c>
      <c r="P388" s="935">
        <v>0</v>
      </c>
      <c r="Q388" s="935">
        <v>0</v>
      </c>
      <c r="R388" s="935">
        <v>0</v>
      </c>
      <c r="S388" s="935">
        <v>0</v>
      </c>
      <c r="T388" s="935">
        <v>0</v>
      </c>
      <c r="U388" s="935">
        <v>0</v>
      </c>
      <c r="V388" s="935">
        <v>0</v>
      </c>
      <c r="W388" s="935">
        <v>0</v>
      </c>
      <c r="X388" s="935">
        <v>0</v>
      </c>
      <c r="Y388" s="935">
        <v>0</v>
      </c>
      <c r="Z388" s="935">
        <v>0</v>
      </c>
      <c r="AA388" s="935">
        <v>0</v>
      </c>
      <c r="AB388" s="912"/>
    </row>
    <row r="389" spans="1:28">
      <c r="A389" s="929" t="s">
        <v>4153</v>
      </c>
      <c r="B389" s="930">
        <v>17964.171429000002</v>
      </c>
      <c r="C389" s="931">
        <v>0</v>
      </c>
      <c r="D389" s="931">
        <v>0</v>
      </c>
      <c r="E389" s="931">
        <v>0</v>
      </c>
      <c r="F389" s="932">
        <v>0</v>
      </c>
      <c r="G389" s="933">
        <v>0</v>
      </c>
      <c r="H389" s="933">
        <v>0</v>
      </c>
      <c r="I389" s="933">
        <v>1104</v>
      </c>
      <c r="J389" s="933">
        <v>0</v>
      </c>
      <c r="K389" s="933">
        <v>16860</v>
      </c>
      <c r="L389" s="934">
        <v>19.634556155384701</v>
      </c>
      <c r="M389" s="935">
        <v>0.249894351068532</v>
      </c>
      <c r="N389" s="935">
        <v>2.0705531945678399</v>
      </c>
      <c r="O389" s="935">
        <v>0.41649058511421999</v>
      </c>
      <c r="P389" s="935">
        <v>0</v>
      </c>
      <c r="Q389" s="935">
        <v>0</v>
      </c>
      <c r="R389" s="935">
        <v>2.3799462006526901E-2</v>
      </c>
      <c r="S389" s="935">
        <v>0.17849596504895099</v>
      </c>
      <c r="T389" s="935">
        <v>1.8147089779976699</v>
      </c>
      <c r="U389" s="935">
        <v>3.3021753534056</v>
      </c>
      <c r="V389" s="935">
        <v>1.1899731003263401E-3</v>
      </c>
      <c r="W389" s="935">
        <v>1.48746637540793E-3</v>
      </c>
      <c r="X389" s="935">
        <v>0.892479825244757</v>
      </c>
      <c r="Y389" s="935">
        <v>0.892479825244757</v>
      </c>
      <c r="Z389" s="935">
        <v>0</v>
      </c>
      <c r="AA389" s="935">
        <v>2.0824529255710999E-2</v>
      </c>
      <c r="AB389" s="912"/>
    </row>
    <row r="390" spans="1:28">
      <c r="A390" s="929" t="s">
        <v>4154</v>
      </c>
      <c r="B390" s="930">
        <v>1817.22</v>
      </c>
      <c r="C390" s="931">
        <v>0</v>
      </c>
      <c r="D390" s="931">
        <v>0</v>
      </c>
      <c r="E390" s="931">
        <v>0</v>
      </c>
      <c r="F390" s="932">
        <v>0</v>
      </c>
      <c r="G390" s="933">
        <v>0</v>
      </c>
      <c r="H390" s="933">
        <v>1817.2235647029399</v>
      </c>
      <c r="I390" s="933">
        <v>0</v>
      </c>
      <c r="J390" s="933">
        <v>0</v>
      </c>
      <c r="K390" s="933">
        <v>0</v>
      </c>
      <c r="L390" s="934">
        <v>0</v>
      </c>
      <c r="M390" s="935">
        <v>0</v>
      </c>
      <c r="N390" s="935">
        <v>0</v>
      </c>
      <c r="O390" s="935">
        <v>0</v>
      </c>
      <c r="P390" s="935">
        <v>0</v>
      </c>
      <c r="Q390" s="935">
        <v>0</v>
      </c>
      <c r="R390" s="935">
        <v>0</v>
      </c>
      <c r="S390" s="935">
        <v>0</v>
      </c>
      <c r="T390" s="935">
        <v>0</v>
      </c>
      <c r="U390" s="935">
        <v>0</v>
      </c>
      <c r="V390" s="935">
        <v>0</v>
      </c>
      <c r="W390" s="935">
        <v>0</v>
      </c>
      <c r="X390" s="935">
        <v>0</v>
      </c>
      <c r="Y390" s="935">
        <v>0</v>
      </c>
      <c r="Z390" s="935">
        <v>0</v>
      </c>
      <c r="AA390" s="935">
        <v>0</v>
      </c>
      <c r="AB390" s="912"/>
    </row>
    <row r="391" spans="1:28">
      <c r="A391" s="929" t="s">
        <v>4155</v>
      </c>
      <c r="B391" s="930">
        <v>73.659599999999998</v>
      </c>
      <c r="C391" s="931">
        <v>0</v>
      </c>
      <c r="D391" s="931">
        <v>0</v>
      </c>
      <c r="E391" s="931">
        <v>0</v>
      </c>
      <c r="F391" s="932">
        <v>0</v>
      </c>
      <c r="G391" s="933">
        <v>0</v>
      </c>
      <c r="H391" s="933">
        <v>0</v>
      </c>
      <c r="I391" s="933">
        <v>4</v>
      </c>
      <c r="J391" s="933">
        <v>0</v>
      </c>
      <c r="K391" s="933">
        <v>73</v>
      </c>
      <c r="L391" s="934">
        <v>8.3596316094545001E-2</v>
      </c>
      <c r="M391" s="935">
        <v>8.6301281638436302E-4</v>
      </c>
      <c r="N391" s="935">
        <v>8.9006247182327504E-3</v>
      </c>
      <c r="O391" s="935">
        <v>1.41688671346686E-3</v>
      </c>
      <c r="P391" s="935">
        <v>0</v>
      </c>
      <c r="Q391" s="935">
        <v>0</v>
      </c>
      <c r="R391" s="935">
        <v>5.1523153216976901E-5</v>
      </c>
      <c r="S391" s="935">
        <v>7.7284729825465297E-4</v>
      </c>
      <c r="T391" s="935">
        <v>7.3420493334192096E-3</v>
      </c>
      <c r="U391" s="935">
        <v>1.28807883042442E-2</v>
      </c>
      <c r="V391" s="935">
        <v>1.15927094738198E-5</v>
      </c>
      <c r="W391" s="935">
        <v>9.0165518129709508E-6</v>
      </c>
      <c r="X391" s="935">
        <v>5.7963547369099004E-3</v>
      </c>
      <c r="Y391" s="935">
        <v>5.6675468538674601E-3</v>
      </c>
      <c r="Z391" s="935">
        <v>0</v>
      </c>
      <c r="AA391" s="935">
        <v>8.2437045147162996E-5</v>
      </c>
      <c r="AB391" s="912"/>
    </row>
    <row r="392" spans="1:28">
      <c r="A392" s="929" t="s">
        <v>4156</v>
      </c>
      <c r="B392" s="930">
        <v>649.97998900000005</v>
      </c>
      <c r="C392" s="931">
        <v>0</v>
      </c>
      <c r="D392" s="931">
        <v>0</v>
      </c>
      <c r="E392" s="931">
        <v>0</v>
      </c>
      <c r="F392" s="932">
        <v>0</v>
      </c>
      <c r="G392" s="933">
        <v>0</v>
      </c>
      <c r="H392" s="933">
        <v>0</v>
      </c>
      <c r="I392" s="933">
        <v>36</v>
      </c>
      <c r="J392" s="933">
        <v>0</v>
      </c>
      <c r="K392" s="933">
        <v>615</v>
      </c>
      <c r="L392" s="934">
        <v>0.70427033422116703</v>
      </c>
      <c r="M392" s="935">
        <v>7.2705874257038804E-3</v>
      </c>
      <c r="N392" s="935">
        <v>7.4984715091960905E-2</v>
      </c>
      <c r="O392" s="935">
        <v>1.19367853257825E-2</v>
      </c>
      <c r="P392" s="935">
        <v>0</v>
      </c>
      <c r="Q392" s="935">
        <v>0</v>
      </c>
      <c r="R392" s="935">
        <v>4.3406492093754498E-4</v>
      </c>
      <c r="S392" s="935">
        <v>6.5109738140631699E-3</v>
      </c>
      <c r="T392" s="935">
        <v>6.1854251233600201E-2</v>
      </c>
      <c r="U392" s="935">
        <v>0.108516230234386</v>
      </c>
      <c r="V392" s="935">
        <v>9.7664607210947598E-5</v>
      </c>
      <c r="W392" s="935">
        <v>7.5961361164070398E-5</v>
      </c>
      <c r="X392" s="935">
        <v>4.8832303605473797E-2</v>
      </c>
      <c r="Y392" s="935">
        <v>4.7747141303129903E-2</v>
      </c>
      <c r="Z392" s="935">
        <v>0</v>
      </c>
      <c r="AA392" s="935">
        <v>6.9450387350007204E-4</v>
      </c>
      <c r="AB392" s="912"/>
    </row>
    <row r="393" spans="1:28">
      <c r="A393" s="929" t="s">
        <v>4157</v>
      </c>
      <c r="B393" s="930">
        <v>94.96</v>
      </c>
      <c r="C393" s="931">
        <v>0</v>
      </c>
      <c r="D393" s="931">
        <v>0</v>
      </c>
      <c r="E393" s="931">
        <v>0</v>
      </c>
      <c r="F393" s="932">
        <v>0</v>
      </c>
      <c r="G393" s="933">
        <v>0</v>
      </c>
      <c r="H393" s="933">
        <v>0</v>
      </c>
      <c r="I393" s="933">
        <v>0</v>
      </c>
      <c r="J393" s="933">
        <v>0</v>
      </c>
      <c r="K393" s="933">
        <v>95</v>
      </c>
      <c r="L393" s="934">
        <v>0.15036114730769501</v>
      </c>
      <c r="M393" s="935">
        <v>0</v>
      </c>
      <c r="N393" s="935">
        <v>1.67123817018697E-2</v>
      </c>
      <c r="O393" s="935">
        <v>0</v>
      </c>
      <c r="P393" s="935">
        <v>0</v>
      </c>
      <c r="Q393" s="935">
        <v>0</v>
      </c>
      <c r="R393" s="935">
        <v>0</v>
      </c>
      <c r="S393" s="935">
        <v>0</v>
      </c>
      <c r="T393" s="935">
        <v>1.67626697110028E-4</v>
      </c>
      <c r="U393" s="935">
        <v>0</v>
      </c>
      <c r="V393" s="935">
        <v>0</v>
      </c>
      <c r="W393" s="935">
        <v>0</v>
      </c>
      <c r="X393" s="935">
        <v>0</v>
      </c>
      <c r="Y393" s="935">
        <v>0</v>
      </c>
      <c r="Z393" s="935">
        <v>0</v>
      </c>
      <c r="AA393" s="935">
        <v>1.17338687977019E-5</v>
      </c>
      <c r="AB393" s="912"/>
    </row>
    <row r="394" spans="1:28">
      <c r="A394" s="929" t="s">
        <v>4158</v>
      </c>
      <c r="B394" s="930">
        <v>0</v>
      </c>
      <c r="C394" s="931">
        <v>0</v>
      </c>
      <c r="D394" s="931">
        <v>0</v>
      </c>
      <c r="E394" s="931">
        <v>0</v>
      </c>
      <c r="F394" s="932">
        <v>0</v>
      </c>
      <c r="G394" s="933">
        <v>0</v>
      </c>
      <c r="H394" s="933">
        <v>0</v>
      </c>
      <c r="I394" s="933">
        <v>0</v>
      </c>
      <c r="J394" s="933">
        <v>0</v>
      </c>
      <c r="K394" s="933">
        <v>0</v>
      </c>
      <c r="L394" s="934">
        <v>0</v>
      </c>
      <c r="M394" s="935">
        <v>0</v>
      </c>
      <c r="N394" s="935">
        <v>0</v>
      </c>
      <c r="O394" s="935">
        <v>0</v>
      </c>
      <c r="P394" s="935">
        <v>0</v>
      </c>
      <c r="Q394" s="935">
        <v>0</v>
      </c>
      <c r="R394" s="935">
        <v>0</v>
      </c>
      <c r="S394" s="935">
        <v>0</v>
      </c>
      <c r="T394" s="935">
        <v>0</v>
      </c>
      <c r="U394" s="935">
        <v>0</v>
      </c>
      <c r="V394" s="935">
        <v>0</v>
      </c>
      <c r="W394" s="935">
        <v>0</v>
      </c>
      <c r="X394" s="935">
        <v>0</v>
      </c>
      <c r="Y394" s="935">
        <v>0</v>
      </c>
      <c r="Z394" s="935">
        <v>0</v>
      </c>
      <c r="AA394" s="935">
        <v>0</v>
      </c>
      <c r="AB394" s="912"/>
    </row>
    <row r="395" spans="1:28">
      <c r="A395" s="929" t="s">
        <v>4159</v>
      </c>
      <c r="B395" s="930">
        <v>0</v>
      </c>
      <c r="C395" s="931">
        <v>1454.4529</v>
      </c>
      <c r="D395" s="931">
        <v>97</v>
      </c>
      <c r="E395" s="931">
        <v>0</v>
      </c>
      <c r="F395" s="932">
        <v>0</v>
      </c>
      <c r="G395" s="933">
        <v>0</v>
      </c>
      <c r="H395" s="933">
        <v>21.855555520844302</v>
      </c>
      <c r="I395" s="933">
        <v>0</v>
      </c>
      <c r="J395" s="933">
        <v>0</v>
      </c>
      <c r="K395" s="933">
        <v>1357</v>
      </c>
      <c r="L395" s="934">
        <v>2.1334237929333901</v>
      </c>
      <c r="M395" s="935">
        <v>4.07050555329603E-3</v>
      </c>
      <c r="N395" s="935">
        <v>0.235370997581764</v>
      </c>
      <c r="O395" s="935">
        <v>0</v>
      </c>
      <c r="P395" s="935">
        <v>0</v>
      </c>
      <c r="Q395" s="935">
        <v>0</v>
      </c>
      <c r="R395" s="935">
        <v>0</v>
      </c>
      <c r="S395" s="935">
        <v>0</v>
      </c>
      <c r="T395" s="935">
        <v>0</v>
      </c>
      <c r="U395" s="935">
        <v>0</v>
      </c>
      <c r="V395" s="935">
        <v>0</v>
      </c>
      <c r="W395" s="935">
        <v>0</v>
      </c>
      <c r="X395" s="935">
        <v>6.7043620877816901E-2</v>
      </c>
      <c r="Y395" s="935">
        <v>6.7043620877816901E-2</v>
      </c>
      <c r="Z395" s="935">
        <v>0</v>
      </c>
      <c r="AA395" s="935">
        <v>0</v>
      </c>
      <c r="AB395" s="912"/>
    </row>
    <row r="396" spans="1:28">
      <c r="A396" s="929" t="s">
        <v>4160</v>
      </c>
      <c r="B396" s="930">
        <v>0</v>
      </c>
      <c r="C396" s="931">
        <v>54.009</v>
      </c>
      <c r="D396" s="931">
        <v>0</v>
      </c>
      <c r="E396" s="931">
        <v>0</v>
      </c>
      <c r="F396" s="932">
        <v>0</v>
      </c>
      <c r="G396" s="933">
        <v>0</v>
      </c>
      <c r="H396" s="933">
        <v>0</v>
      </c>
      <c r="I396" s="933">
        <v>0</v>
      </c>
      <c r="J396" s="933">
        <v>54.009</v>
      </c>
      <c r="K396" s="933">
        <v>0</v>
      </c>
      <c r="L396" s="934">
        <v>0</v>
      </c>
      <c r="M396" s="935">
        <v>0</v>
      </c>
      <c r="N396" s="935">
        <v>0</v>
      </c>
      <c r="O396" s="935">
        <v>0</v>
      </c>
      <c r="P396" s="935">
        <v>0</v>
      </c>
      <c r="Q396" s="935">
        <v>0</v>
      </c>
      <c r="R396" s="935">
        <v>0</v>
      </c>
      <c r="S396" s="935">
        <v>0</v>
      </c>
      <c r="T396" s="935">
        <v>0</v>
      </c>
      <c r="U396" s="935">
        <v>0</v>
      </c>
      <c r="V396" s="935">
        <v>0</v>
      </c>
      <c r="W396" s="935">
        <v>0</v>
      </c>
      <c r="X396" s="935">
        <v>0</v>
      </c>
      <c r="Y396" s="935">
        <v>0</v>
      </c>
      <c r="Z396" s="935">
        <v>0</v>
      </c>
      <c r="AA396" s="935">
        <v>0</v>
      </c>
      <c r="AB396" s="912"/>
    </row>
    <row r="397" spans="1:28">
      <c r="A397" s="929" t="s">
        <v>4161</v>
      </c>
      <c r="B397" s="930">
        <v>0</v>
      </c>
      <c r="C397" s="931">
        <v>0</v>
      </c>
      <c r="D397" s="931">
        <v>0</v>
      </c>
      <c r="E397" s="931">
        <v>0</v>
      </c>
      <c r="F397" s="932">
        <v>0</v>
      </c>
      <c r="G397" s="933">
        <v>0</v>
      </c>
      <c r="H397" s="933">
        <v>0</v>
      </c>
      <c r="I397" s="933">
        <v>0</v>
      </c>
      <c r="J397" s="933">
        <v>0</v>
      </c>
      <c r="K397" s="933">
        <v>0</v>
      </c>
      <c r="L397" s="934">
        <v>0</v>
      </c>
      <c r="M397" s="935">
        <v>0</v>
      </c>
      <c r="N397" s="935">
        <v>0</v>
      </c>
      <c r="O397" s="935">
        <v>0</v>
      </c>
      <c r="P397" s="935">
        <v>0</v>
      </c>
      <c r="Q397" s="935">
        <v>0</v>
      </c>
      <c r="R397" s="935">
        <v>0</v>
      </c>
      <c r="S397" s="935">
        <v>0</v>
      </c>
      <c r="T397" s="935">
        <v>0</v>
      </c>
      <c r="U397" s="935">
        <v>0</v>
      </c>
      <c r="V397" s="935">
        <v>0</v>
      </c>
      <c r="W397" s="935">
        <v>0</v>
      </c>
      <c r="X397" s="935">
        <v>0</v>
      </c>
      <c r="Y397" s="935">
        <v>0</v>
      </c>
      <c r="Z397" s="935">
        <v>0</v>
      </c>
      <c r="AA397" s="935">
        <v>0</v>
      </c>
      <c r="AB397" s="912"/>
    </row>
    <row r="398" spans="1:28">
      <c r="A398" s="929" t="s">
        <v>4301</v>
      </c>
      <c r="B398" s="930">
        <v>0</v>
      </c>
      <c r="C398" s="931">
        <v>0</v>
      </c>
      <c r="D398" s="931">
        <v>0</v>
      </c>
      <c r="E398" s="931">
        <v>0</v>
      </c>
      <c r="F398" s="932">
        <v>0</v>
      </c>
      <c r="G398" s="933">
        <v>0</v>
      </c>
      <c r="H398" s="933">
        <v>0</v>
      </c>
      <c r="I398" s="933">
        <v>0</v>
      </c>
      <c r="J398" s="933">
        <v>0</v>
      </c>
      <c r="K398" s="933">
        <v>0</v>
      </c>
      <c r="L398" s="934">
        <v>0</v>
      </c>
      <c r="M398" s="935">
        <v>0</v>
      </c>
      <c r="N398" s="935">
        <v>0</v>
      </c>
      <c r="O398" s="935">
        <v>0</v>
      </c>
      <c r="P398" s="935">
        <v>0</v>
      </c>
      <c r="Q398" s="935">
        <v>0</v>
      </c>
      <c r="R398" s="935">
        <v>0</v>
      </c>
      <c r="S398" s="935">
        <v>0</v>
      </c>
      <c r="T398" s="935">
        <v>0</v>
      </c>
      <c r="U398" s="935">
        <v>0</v>
      </c>
      <c r="V398" s="935">
        <v>0</v>
      </c>
      <c r="W398" s="935">
        <v>0</v>
      </c>
      <c r="X398" s="935">
        <v>0</v>
      </c>
      <c r="Y398" s="935">
        <v>0</v>
      </c>
      <c r="Z398" s="935">
        <v>0</v>
      </c>
      <c r="AA398" s="935">
        <v>0</v>
      </c>
      <c r="AB398" s="912"/>
    </row>
    <row r="399" spans="1:28">
      <c r="A399" s="929" t="s">
        <v>4162</v>
      </c>
      <c r="B399" s="930">
        <v>915.54</v>
      </c>
      <c r="C399" s="931">
        <v>0</v>
      </c>
      <c r="D399" s="931">
        <v>0</v>
      </c>
      <c r="E399" s="931">
        <v>0</v>
      </c>
      <c r="F399" s="932">
        <v>0</v>
      </c>
      <c r="G399" s="933">
        <v>0</v>
      </c>
      <c r="H399" s="933">
        <v>0</v>
      </c>
      <c r="I399" s="933">
        <v>0</v>
      </c>
      <c r="J399" s="933">
        <v>0</v>
      </c>
      <c r="K399" s="933">
        <v>916</v>
      </c>
      <c r="L399" s="934">
        <v>0.40730111312949302</v>
      </c>
      <c r="M399" s="935">
        <v>4.2023130719709596E-3</v>
      </c>
      <c r="N399" s="935">
        <v>4.02452290354142E-2</v>
      </c>
      <c r="O399" s="935">
        <v>0.13091821493448</v>
      </c>
      <c r="P399" s="935">
        <v>6.78835188549156E-3</v>
      </c>
      <c r="Q399" s="935">
        <v>0</v>
      </c>
      <c r="R399" s="935">
        <v>1.6162742584503701E-4</v>
      </c>
      <c r="S399" s="935">
        <v>1.2930194067603E-2</v>
      </c>
      <c r="T399" s="935">
        <v>0.121220569383778</v>
      </c>
      <c r="U399" s="935">
        <v>0.18263899120489199</v>
      </c>
      <c r="V399" s="935">
        <v>2.5860388135205898E-4</v>
      </c>
      <c r="W399" s="935">
        <v>4.8488227753511099E-5</v>
      </c>
      <c r="X399" s="935">
        <v>0.40730111312949302</v>
      </c>
      <c r="Y399" s="935">
        <v>0.39113837054499001</v>
      </c>
      <c r="Z399" s="935">
        <v>1.6162742584503701E-3</v>
      </c>
      <c r="AA399" s="935">
        <v>4.8488227753511101E-4</v>
      </c>
      <c r="AB399" s="912"/>
    </row>
    <row r="400" spans="1:28">
      <c r="A400" s="929" t="s">
        <v>4163</v>
      </c>
      <c r="B400" s="930">
        <v>2027.27</v>
      </c>
      <c r="C400" s="931">
        <v>45.569000000000003</v>
      </c>
      <c r="D400" s="931">
        <v>0</v>
      </c>
      <c r="E400" s="931">
        <v>0.44803999999999999</v>
      </c>
      <c r="F400" s="932">
        <v>0</v>
      </c>
      <c r="G400" s="933">
        <v>0</v>
      </c>
      <c r="H400" s="933">
        <v>0</v>
      </c>
      <c r="I400" s="933">
        <v>0</v>
      </c>
      <c r="J400" s="933">
        <v>0</v>
      </c>
      <c r="K400" s="933">
        <v>2072</v>
      </c>
      <c r="L400" s="934">
        <v>2.71277165450197</v>
      </c>
      <c r="M400" s="935">
        <v>2.9248211908377E-3</v>
      </c>
      <c r="N400" s="935">
        <v>0.29942856941201001</v>
      </c>
      <c r="O400" s="935">
        <v>5.4840397328206898E-2</v>
      </c>
      <c r="P400" s="935">
        <v>1.82801324427356E-3</v>
      </c>
      <c r="Q400" s="935">
        <v>0</v>
      </c>
      <c r="R400" s="935">
        <v>3.6560264885471299E-4</v>
      </c>
      <c r="S400" s="935">
        <v>7.3120529770942496E-3</v>
      </c>
      <c r="T400" s="935">
        <v>6.5808476793848297E-2</v>
      </c>
      <c r="U400" s="935">
        <v>6.9464503282395396E-2</v>
      </c>
      <c r="V400" s="935">
        <v>1.09680794656414E-4</v>
      </c>
      <c r="W400" s="935">
        <v>0</v>
      </c>
      <c r="X400" s="935">
        <v>3.00890980007429</v>
      </c>
      <c r="Y400" s="935">
        <v>2.9540694027460801</v>
      </c>
      <c r="Z400" s="935">
        <v>0</v>
      </c>
      <c r="AA400" s="935">
        <v>2.55921854198299E-4</v>
      </c>
      <c r="AB400" s="912"/>
    </row>
    <row r="401" spans="1:28">
      <c r="A401" s="929" t="s">
        <v>4235</v>
      </c>
      <c r="B401" s="930">
        <v>0</v>
      </c>
      <c r="C401" s="931">
        <v>0</v>
      </c>
      <c r="D401" s="931">
        <v>0</v>
      </c>
      <c r="E401" s="931">
        <v>0.16320000000000001</v>
      </c>
      <c r="F401" s="932">
        <v>0</v>
      </c>
      <c r="G401" s="933">
        <v>0</v>
      </c>
      <c r="H401" s="933">
        <v>0</v>
      </c>
      <c r="I401" s="933">
        <v>0</v>
      </c>
      <c r="J401" s="933">
        <v>0</v>
      </c>
      <c r="K401" s="933">
        <v>0</v>
      </c>
      <c r="L401" s="934">
        <v>0</v>
      </c>
      <c r="M401" s="935">
        <v>0</v>
      </c>
      <c r="N401" s="935">
        <v>0</v>
      </c>
      <c r="O401" s="935">
        <v>0</v>
      </c>
      <c r="P401" s="935">
        <v>0</v>
      </c>
      <c r="Q401" s="935">
        <v>0</v>
      </c>
      <c r="R401" s="935">
        <v>0</v>
      </c>
      <c r="S401" s="935">
        <v>0</v>
      </c>
      <c r="T401" s="935">
        <v>0</v>
      </c>
      <c r="U401" s="935">
        <v>0</v>
      </c>
      <c r="V401" s="935">
        <v>0</v>
      </c>
      <c r="W401" s="935">
        <v>0</v>
      </c>
      <c r="X401" s="935">
        <v>0</v>
      </c>
      <c r="Y401" s="935">
        <v>0</v>
      </c>
      <c r="Z401" s="935">
        <v>0</v>
      </c>
      <c r="AA401" s="935">
        <v>0</v>
      </c>
      <c r="AB401" s="912"/>
    </row>
    <row r="402" spans="1:28">
      <c r="A402" s="929" t="s">
        <v>4165</v>
      </c>
      <c r="B402" s="930">
        <v>0</v>
      </c>
      <c r="C402" s="931">
        <v>2.78</v>
      </c>
      <c r="D402" s="931">
        <v>0</v>
      </c>
      <c r="E402" s="931">
        <v>0</v>
      </c>
      <c r="F402" s="932">
        <v>0</v>
      </c>
      <c r="G402" s="933">
        <v>0</v>
      </c>
      <c r="H402" s="933">
        <v>0</v>
      </c>
      <c r="I402" s="933">
        <v>0</v>
      </c>
      <c r="J402" s="933">
        <v>2.78</v>
      </c>
      <c r="K402" s="933">
        <v>0</v>
      </c>
      <c r="L402" s="934">
        <v>0</v>
      </c>
      <c r="M402" s="935">
        <v>0</v>
      </c>
      <c r="N402" s="935">
        <v>0</v>
      </c>
      <c r="O402" s="935">
        <v>0</v>
      </c>
      <c r="P402" s="935">
        <v>0</v>
      </c>
      <c r="Q402" s="935">
        <v>0</v>
      </c>
      <c r="R402" s="935">
        <v>0</v>
      </c>
      <c r="S402" s="935">
        <v>0</v>
      </c>
      <c r="T402" s="935">
        <v>0</v>
      </c>
      <c r="U402" s="935">
        <v>0</v>
      </c>
      <c r="V402" s="935">
        <v>0</v>
      </c>
      <c r="W402" s="935">
        <v>0</v>
      </c>
      <c r="X402" s="935">
        <v>0</v>
      </c>
      <c r="Y402" s="935">
        <v>0</v>
      </c>
      <c r="Z402" s="935">
        <v>0</v>
      </c>
      <c r="AA402" s="935">
        <v>0</v>
      </c>
      <c r="AB402" s="912"/>
    </row>
    <row r="403" spans="1:28">
      <c r="A403" s="929" t="s">
        <v>4166</v>
      </c>
      <c r="B403" s="930">
        <v>2180.85</v>
      </c>
      <c r="C403" s="931">
        <v>1762.0438200000001</v>
      </c>
      <c r="D403" s="931">
        <v>58</v>
      </c>
      <c r="E403" s="931">
        <v>0.01</v>
      </c>
      <c r="F403" s="932">
        <v>0</v>
      </c>
      <c r="G403" s="933">
        <v>0</v>
      </c>
      <c r="H403" s="933">
        <v>0</v>
      </c>
      <c r="I403" s="933">
        <v>0</v>
      </c>
      <c r="J403" s="933">
        <v>0</v>
      </c>
      <c r="K403" s="933">
        <v>3885</v>
      </c>
      <c r="L403" s="934">
        <v>4.7574044682219503</v>
      </c>
      <c r="M403" s="935">
        <v>2.7420198664103398E-3</v>
      </c>
      <c r="N403" s="935">
        <v>0.52715331931738896</v>
      </c>
      <c r="O403" s="935">
        <v>9.5970695324362101E-2</v>
      </c>
      <c r="P403" s="935">
        <v>0</v>
      </c>
      <c r="Q403" s="935">
        <v>0</v>
      </c>
      <c r="R403" s="935">
        <v>0</v>
      </c>
      <c r="S403" s="935">
        <v>6.8550496660258597E-3</v>
      </c>
      <c r="T403" s="935">
        <v>8.9115645658336198E-2</v>
      </c>
      <c r="U403" s="935">
        <v>0.18508634098269799</v>
      </c>
      <c r="V403" s="935">
        <v>1.3710099332051701E-4</v>
      </c>
      <c r="W403" s="935">
        <v>6.8550496660258601E-5</v>
      </c>
      <c r="X403" s="935">
        <v>4.4215070345866803</v>
      </c>
      <c r="Y403" s="935">
        <v>4.19529039560783</v>
      </c>
      <c r="Z403" s="935">
        <v>0</v>
      </c>
      <c r="AA403" s="935">
        <v>1.3710099332051701E-4</v>
      </c>
      <c r="AB403" s="912"/>
    </row>
    <row r="404" spans="1:28">
      <c r="A404" s="924"/>
      <c r="B404" s="925"/>
      <c r="C404" s="926"/>
      <c r="D404" s="926"/>
      <c r="E404" s="926"/>
      <c r="F404" s="925"/>
      <c r="G404" s="926"/>
      <c r="H404" s="926"/>
      <c r="I404" s="926"/>
      <c r="J404" s="926"/>
      <c r="K404" s="926"/>
      <c r="L404" s="927"/>
      <c r="M404" s="928"/>
      <c r="N404" s="928"/>
      <c r="O404" s="928"/>
      <c r="P404" s="928"/>
      <c r="Q404" s="928"/>
      <c r="R404" s="928"/>
      <c r="S404" s="928"/>
      <c r="T404" s="928"/>
      <c r="U404" s="928"/>
      <c r="V404" s="928"/>
      <c r="W404" s="928"/>
      <c r="X404" s="928"/>
      <c r="Y404" s="928"/>
      <c r="Z404" s="928"/>
      <c r="AA404" s="928"/>
      <c r="AB404" s="912"/>
    </row>
    <row r="405" spans="1:28">
      <c r="A405" s="917" t="s">
        <v>4167</v>
      </c>
      <c r="B405" s="918">
        <v>408648</v>
      </c>
      <c r="C405" s="919">
        <v>21936</v>
      </c>
      <c r="D405" s="919">
        <v>1546</v>
      </c>
      <c r="E405" s="919">
        <v>3323</v>
      </c>
      <c r="F405" s="920">
        <v>7807</v>
      </c>
      <c r="G405" s="921">
        <v>0</v>
      </c>
      <c r="H405" s="921">
        <v>54425</v>
      </c>
      <c r="I405" s="921">
        <v>0</v>
      </c>
      <c r="J405" s="921">
        <v>0</v>
      </c>
      <c r="K405" s="921">
        <v>363094</v>
      </c>
      <c r="L405" s="922">
        <v>44.559981270028501</v>
      </c>
      <c r="M405" s="923">
        <v>2.2598195321165999</v>
      </c>
      <c r="N405" s="923">
        <v>2.4748630945647201</v>
      </c>
      <c r="O405" s="923">
        <v>85.107884310223596</v>
      </c>
      <c r="P405" s="923">
        <v>3.2622224706156899</v>
      </c>
      <c r="Q405" s="923">
        <v>0</v>
      </c>
      <c r="R405" s="923">
        <v>6.1070156763275402E-2</v>
      </c>
      <c r="S405" s="923">
        <v>7.4405930676221201</v>
      </c>
      <c r="T405" s="923">
        <v>67.343939697547597</v>
      </c>
      <c r="U405" s="923">
        <v>96.899670184230501</v>
      </c>
      <c r="V405" s="923">
        <v>0.115157710678578</v>
      </c>
      <c r="W405" s="923">
        <v>2.0940279455581499E-2</v>
      </c>
      <c r="X405" s="923">
        <v>25.614500841410699</v>
      </c>
      <c r="Y405" s="923">
        <v>24.489199885321</v>
      </c>
      <c r="Z405" s="923">
        <v>0.69331432681048399</v>
      </c>
      <c r="AA405" s="923">
        <v>0.27212599966140499</v>
      </c>
      <c r="AB405" s="912"/>
    </row>
    <row r="406" spans="1:28">
      <c r="A406" s="929" t="s">
        <v>4168</v>
      </c>
      <c r="B406" s="930">
        <v>408648.00140299997</v>
      </c>
      <c r="C406" s="931">
        <v>22.81654</v>
      </c>
      <c r="D406" s="931">
        <v>0</v>
      </c>
      <c r="E406" s="931">
        <v>1600.4067</v>
      </c>
      <c r="F406" s="932">
        <v>4302</v>
      </c>
      <c r="G406" s="933">
        <v>0</v>
      </c>
      <c r="H406" s="933">
        <v>145324.18202020199</v>
      </c>
      <c r="I406" s="933">
        <v>0</v>
      </c>
      <c r="J406" s="933">
        <v>0</v>
      </c>
      <c r="K406" s="933">
        <v>257444</v>
      </c>
      <c r="L406" s="934">
        <v>32.252301117540704</v>
      </c>
      <c r="M406" s="935">
        <v>1.49905061532232</v>
      </c>
      <c r="N406" s="935">
        <v>1.90788260131931</v>
      </c>
      <c r="O406" s="935">
        <v>58.599251326236001</v>
      </c>
      <c r="P406" s="935">
        <v>2.2258630348725301</v>
      </c>
      <c r="Q406" s="935">
        <v>0</v>
      </c>
      <c r="R406" s="935">
        <v>4.54257762218883E-2</v>
      </c>
      <c r="S406" s="935">
        <v>4.9968353844077198</v>
      </c>
      <c r="T406" s="935">
        <v>44.971518459669497</v>
      </c>
      <c r="U406" s="935">
        <v>65.413117759519196</v>
      </c>
      <c r="V406" s="935">
        <v>8.1766397199399002E-2</v>
      </c>
      <c r="W406" s="935">
        <v>1.3627732866566499E-2</v>
      </c>
      <c r="X406" s="935">
        <v>19.533083775411999</v>
      </c>
      <c r="Y406" s="935">
        <v>18.6245682509742</v>
      </c>
      <c r="Z406" s="935">
        <v>0.45425776221888298</v>
      </c>
      <c r="AA406" s="935">
        <v>0.18170310488755301</v>
      </c>
      <c r="AB406" s="912"/>
    </row>
    <row r="407" spans="1:28">
      <c r="A407" s="929" t="s">
        <v>4170</v>
      </c>
      <c r="B407" s="930">
        <v>46939.77</v>
      </c>
      <c r="C407" s="931">
        <v>0.33200000000000002</v>
      </c>
      <c r="D407" s="931">
        <v>0</v>
      </c>
      <c r="E407" s="931">
        <v>282.29599999999999</v>
      </c>
      <c r="F407" s="932">
        <v>18814</v>
      </c>
      <c r="G407" s="933">
        <v>0</v>
      </c>
      <c r="H407" s="933">
        <v>9337.7272727272702</v>
      </c>
      <c r="I407" s="933">
        <v>0</v>
      </c>
      <c r="J407" s="933">
        <v>0</v>
      </c>
      <c r="K407" s="933">
        <v>18506</v>
      </c>
      <c r="L407" s="934">
        <v>1.1755325014932001</v>
      </c>
      <c r="M407" s="935">
        <v>0.11102251402991301</v>
      </c>
      <c r="N407" s="935">
        <v>6.53073611940667E-3</v>
      </c>
      <c r="O407" s="935">
        <v>4.0164027134350997</v>
      </c>
      <c r="P407" s="935">
        <v>0.16326840298516701</v>
      </c>
      <c r="Q407" s="935">
        <v>0</v>
      </c>
      <c r="R407" s="935">
        <v>3.2653680597033402E-3</v>
      </c>
      <c r="S407" s="935">
        <v>0.45715152835846701</v>
      </c>
      <c r="T407" s="935">
        <v>3.2980217403003702</v>
      </c>
      <c r="U407" s="935">
        <v>4.8000910477638996</v>
      </c>
      <c r="V407" s="935">
        <v>5.2245888955253401E-3</v>
      </c>
      <c r="W407" s="935">
        <v>1.30614722388133E-3</v>
      </c>
      <c r="X407" s="935">
        <v>3.2653680597033399E-2</v>
      </c>
      <c r="Y407" s="935">
        <v>0</v>
      </c>
      <c r="Z407" s="935">
        <v>3.2653680597033399E-2</v>
      </c>
      <c r="AA407" s="935">
        <v>1.2734935432843E-2</v>
      </c>
      <c r="AB407" s="912"/>
    </row>
    <row r="408" spans="1:28">
      <c r="A408" s="929" t="s">
        <v>4302</v>
      </c>
      <c r="B408" s="930">
        <v>0</v>
      </c>
      <c r="C408" s="931">
        <v>0</v>
      </c>
      <c r="D408" s="931">
        <v>0</v>
      </c>
      <c r="E408" s="931">
        <v>0</v>
      </c>
      <c r="F408" s="932">
        <v>0</v>
      </c>
      <c r="G408" s="933">
        <v>0</v>
      </c>
      <c r="H408" s="933">
        <v>0</v>
      </c>
      <c r="I408" s="933">
        <v>0</v>
      </c>
      <c r="J408" s="933">
        <v>0</v>
      </c>
      <c r="K408" s="933">
        <v>0</v>
      </c>
      <c r="L408" s="934">
        <v>0</v>
      </c>
      <c r="M408" s="935">
        <v>0</v>
      </c>
      <c r="N408" s="935">
        <v>0</v>
      </c>
      <c r="O408" s="935">
        <v>0</v>
      </c>
      <c r="P408" s="935">
        <v>0</v>
      </c>
      <c r="Q408" s="935">
        <v>0</v>
      </c>
      <c r="R408" s="935">
        <v>0</v>
      </c>
      <c r="S408" s="935">
        <v>0</v>
      </c>
      <c r="T408" s="935">
        <v>0</v>
      </c>
      <c r="U408" s="935">
        <v>0</v>
      </c>
      <c r="V408" s="935">
        <v>0</v>
      </c>
      <c r="W408" s="935">
        <v>0</v>
      </c>
      <c r="X408" s="935">
        <v>0</v>
      </c>
      <c r="Y408" s="935">
        <v>0</v>
      </c>
      <c r="Z408" s="935">
        <v>0</v>
      </c>
      <c r="AA408" s="935">
        <v>0</v>
      </c>
      <c r="AB408" s="912"/>
    </row>
    <row r="409" spans="1:28">
      <c r="A409" s="929" t="s">
        <v>4171</v>
      </c>
      <c r="B409" s="930">
        <v>11189.98</v>
      </c>
      <c r="C409" s="931">
        <v>0</v>
      </c>
      <c r="D409" s="931">
        <v>0</v>
      </c>
      <c r="E409" s="931">
        <v>0</v>
      </c>
      <c r="F409" s="932">
        <v>11190</v>
      </c>
      <c r="G409" s="933">
        <v>0</v>
      </c>
      <c r="H409" s="933">
        <v>0</v>
      </c>
      <c r="I409" s="933">
        <v>0</v>
      </c>
      <c r="J409" s="933">
        <v>0</v>
      </c>
      <c r="K409" s="933">
        <v>0</v>
      </c>
      <c r="L409" s="934">
        <v>0</v>
      </c>
      <c r="M409" s="935">
        <v>0</v>
      </c>
      <c r="N409" s="935">
        <v>0</v>
      </c>
      <c r="O409" s="935">
        <v>0</v>
      </c>
      <c r="P409" s="935">
        <v>0</v>
      </c>
      <c r="Q409" s="935">
        <v>0</v>
      </c>
      <c r="R409" s="935">
        <v>0</v>
      </c>
      <c r="S409" s="935">
        <v>0</v>
      </c>
      <c r="T409" s="935">
        <v>0</v>
      </c>
      <c r="U409" s="935">
        <v>0</v>
      </c>
      <c r="V409" s="935">
        <v>0</v>
      </c>
      <c r="W409" s="935">
        <v>0</v>
      </c>
      <c r="X409" s="935">
        <v>0</v>
      </c>
      <c r="Y409" s="935">
        <v>0</v>
      </c>
      <c r="Z409" s="935">
        <v>0</v>
      </c>
      <c r="AA409" s="935">
        <v>0</v>
      </c>
      <c r="AB409" s="912"/>
    </row>
    <row r="410" spans="1:28">
      <c r="A410" s="929" t="s">
        <v>4172</v>
      </c>
      <c r="B410" s="930">
        <v>0</v>
      </c>
      <c r="C410" s="931">
        <v>490.625</v>
      </c>
      <c r="D410" s="931">
        <v>99</v>
      </c>
      <c r="E410" s="931">
        <v>0</v>
      </c>
      <c r="F410" s="932">
        <v>240.783337897043</v>
      </c>
      <c r="G410" s="933">
        <v>0</v>
      </c>
      <c r="H410" s="933">
        <v>0</v>
      </c>
      <c r="I410" s="933">
        <v>0</v>
      </c>
      <c r="J410" s="933">
        <v>0</v>
      </c>
      <c r="K410" s="933">
        <v>150.841662102957</v>
      </c>
      <c r="L410" s="934">
        <v>9.3687910957123699E-2</v>
      </c>
      <c r="M410" s="935">
        <v>3.2737537067404E-3</v>
      </c>
      <c r="N410" s="935">
        <v>2.1292707035709899E-4</v>
      </c>
      <c r="O410" s="935">
        <v>0.37927634407358302</v>
      </c>
      <c r="P410" s="935">
        <v>1.96957540080317E-2</v>
      </c>
      <c r="Q410" s="935">
        <v>0</v>
      </c>
      <c r="R410" s="935">
        <v>2.9277472174101199E-4</v>
      </c>
      <c r="S410" s="935">
        <v>5.0037861533918301E-2</v>
      </c>
      <c r="T410" s="935">
        <v>0.30368723409681297</v>
      </c>
      <c r="U410" s="935">
        <v>0.581557060912827</v>
      </c>
      <c r="V410" s="935">
        <v>5.6691832482577698E-4</v>
      </c>
      <c r="W410" s="935">
        <v>1.5171053762943299E-4</v>
      </c>
      <c r="X410" s="935">
        <v>3.4600648933028602E-3</v>
      </c>
      <c r="Y410" s="935">
        <v>3.4600648933028602E-3</v>
      </c>
      <c r="Z410" s="935">
        <v>2.6615883794637403E-4</v>
      </c>
      <c r="AA410" s="935">
        <v>1.1018975890979899E-3</v>
      </c>
      <c r="AB410" s="912"/>
    </row>
    <row r="411" spans="1:28">
      <c r="A411" s="929" t="s">
        <v>4252</v>
      </c>
      <c r="B411" s="930">
        <v>0</v>
      </c>
      <c r="C411" s="931">
        <v>0</v>
      </c>
      <c r="D411" s="931">
        <v>0</v>
      </c>
      <c r="E411" s="931">
        <v>0</v>
      </c>
      <c r="F411" s="932">
        <v>0</v>
      </c>
      <c r="G411" s="933">
        <v>0</v>
      </c>
      <c r="H411" s="933">
        <v>0</v>
      </c>
      <c r="I411" s="933">
        <v>0</v>
      </c>
      <c r="J411" s="933">
        <v>0</v>
      </c>
      <c r="K411" s="933">
        <v>0</v>
      </c>
      <c r="L411" s="934">
        <v>0</v>
      </c>
      <c r="M411" s="935">
        <v>0</v>
      </c>
      <c r="N411" s="935">
        <v>0</v>
      </c>
      <c r="O411" s="935">
        <v>0</v>
      </c>
      <c r="P411" s="935">
        <v>0</v>
      </c>
      <c r="Q411" s="935">
        <v>0</v>
      </c>
      <c r="R411" s="935">
        <v>0</v>
      </c>
      <c r="S411" s="935">
        <v>0</v>
      </c>
      <c r="T411" s="935">
        <v>0</v>
      </c>
      <c r="U411" s="935">
        <v>0</v>
      </c>
      <c r="V411" s="935">
        <v>0</v>
      </c>
      <c r="W411" s="935">
        <v>0</v>
      </c>
      <c r="X411" s="935">
        <v>0</v>
      </c>
      <c r="Y411" s="935">
        <v>0</v>
      </c>
      <c r="Z411" s="935">
        <v>0</v>
      </c>
      <c r="AA411" s="935">
        <v>0</v>
      </c>
      <c r="AB411" s="912"/>
    </row>
    <row r="412" spans="1:28">
      <c r="A412" s="929" t="s">
        <v>4173</v>
      </c>
      <c r="B412" s="930">
        <v>5667.65</v>
      </c>
      <c r="C412" s="931">
        <v>1960.1333199999999</v>
      </c>
      <c r="D412" s="931">
        <v>154</v>
      </c>
      <c r="E412" s="931">
        <v>30</v>
      </c>
      <c r="F412" s="932">
        <v>348.78332</v>
      </c>
      <c r="G412" s="933">
        <v>0</v>
      </c>
      <c r="H412" s="933">
        <v>0</v>
      </c>
      <c r="I412" s="933">
        <v>0</v>
      </c>
      <c r="J412" s="933">
        <v>0</v>
      </c>
      <c r="K412" s="933">
        <v>7095</v>
      </c>
      <c r="L412" s="934">
        <v>6.2219765657877399</v>
      </c>
      <c r="M412" s="935">
        <v>0.32424384920302302</v>
      </c>
      <c r="N412" s="935">
        <v>0.33425910323246</v>
      </c>
      <c r="O412" s="935">
        <v>11.454946796168599</v>
      </c>
      <c r="P412" s="935">
        <v>0.47948028665929698</v>
      </c>
      <c r="Q412" s="935">
        <v>0</v>
      </c>
      <c r="R412" s="935">
        <v>6.2595337683981301E-3</v>
      </c>
      <c r="S412" s="935">
        <v>1.06412074062768</v>
      </c>
      <c r="T412" s="935">
        <v>10.2405972450993</v>
      </c>
      <c r="U412" s="935">
        <v>16.162116190003999</v>
      </c>
      <c r="V412" s="935">
        <v>1.57740250963633E-2</v>
      </c>
      <c r="W412" s="935">
        <v>3.50533891030295E-3</v>
      </c>
      <c r="X412" s="935">
        <v>3.9059490714804399</v>
      </c>
      <c r="Y412" s="935">
        <v>3.80579653118606</v>
      </c>
      <c r="Z412" s="935">
        <v>0.162747877978351</v>
      </c>
      <c r="AA412" s="935">
        <v>3.73068212596529E-2</v>
      </c>
      <c r="AB412" s="912"/>
    </row>
    <row r="413" spans="1:28">
      <c r="A413" s="929" t="s">
        <v>4174</v>
      </c>
      <c r="B413" s="930">
        <v>1027.1500000000001</v>
      </c>
      <c r="C413" s="931">
        <v>1053.88312</v>
      </c>
      <c r="D413" s="931">
        <v>43</v>
      </c>
      <c r="E413" s="931">
        <v>0</v>
      </c>
      <c r="F413" s="932">
        <v>97.033119999999997</v>
      </c>
      <c r="G413" s="933">
        <v>0</v>
      </c>
      <c r="H413" s="933">
        <v>0</v>
      </c>
      <c r="I413" s="933">
        <v>0</v>
      </c>
      <c r="J413" s="933">
        <v>0</v>
      </c>
      <c r="K413" s="933">
        <v>1941</v>
      </c>
      <c r="L413" s="934">
        <v>1.2261063582570699</v>
      </c>
      <c r="M413" s="935">
        <v>0.122610635825707</v>
      </c>
      <c r="N413" s="935">
        <v>3.0823902861211298E-3</v>
      </c>
      <c r="O413" s="935">
        <v>4.2742478634212997</v>
      </c>
      <c r="P413" s="935">
        <v>0.17706619754718</v>
      </c>
      <c r="Q413" s="935">
        <v>0</v>
      </c>
      <c r="R413" s="935">
        <v>2.0549268574140802E-3</v>
      </c>
      <c r="S413" s="935">
        <v>0.387011224812986</v>
      </c>
      <c r="T413" s="935">
        <v>3.6783190747712098</v>
      </c>
      <c r="U413" s="935">
        <v>5.7948937379077199</v>
      </c>
      <c r="V413" s="935">
        <v>5.4113073911904201E-3</v>
      </c>
      <c r="W413" s="935">
        <v>1.23295611444845E-3</v>
      </c>
      <c r="X413" s="935">
        <v>0.14384488001898599</v>
      </c>
      <c r="Y413" s="935">
        <v>0.14042000192329601</v>
      </c>
      <c r="Z413" s="935">
        <v>2.7399024765521099E-2</v>
      </c>
      <c r="AA413" s="935">
        <v>1.3631014820846801E-2</v>
      </c>
      <c r="AB413" s="912"/>
    </row>
    <row r="414" spans="1:28">
      <c r="A414" s="929" t="s">
        <v>4175</v>
      </c>
      <c r="B414" s="930">
        <v>4795.7</v>
      </c>
      <c r="C414" s="931">
        <v>2.5000000000000001E-2</v>
      </c>
      <c r="D414" s="931">
        <v>2</v>
      </c>
      <c r="E414" s="931">
        <v>0</v>
      </c>
      <c r="F414" s="932">
        <v>5.7249999999997501</v>
      </c>
      <c r="G414" s="933">
        <v>0</v>
      </c>
      <c r="H414" s="933">
        <v>0</v>
      </c>
      <c r="I414" s="933">
        <v>0</v>
      </c>
      <c r="J414" s="933">
        <v>0</v>
      </c>
      <c r="K414" s="933">
        <v>4788</v>
      </c>
      <c r="L414" s="934">
        <v>1.2841546012205001</v>
      </c>
      <c r="M414" s="935">
        <v>6.4207730061024898E-2</v>
      </c>
      <c r="N414" s="935">
        <v>7.1811277041935795E-2</v>
      </c>
      <c r="O414" s="935">
        <v>2.2726157087389098</v>
      </c>
      <c r="P414" s="935">
        <v>9.5466756538102895E-2</v>
      </c>
      <c r="Q414" s="935">
        <v>0</v>
      </c>
      <c r="R414" s="935">
        <v>1.6896771068690801E-3</v>
      </c>
      <c r="S414" s="935">
        <v>0.28724510816774301</v>
      </c>
      <c r="T414" s="935">
        <v>2.0107157571742</v>
      </c>
      <c r="U414" s="935">
        <v>2.7119317565248702</v>
      </c>
      <c r="V414" s="935">
        <v>3.4638380690816101E-3</v>
      </c>
      <c r="W414" s="935">
        <v>6.7587084274763098E-4</v>
      </c>
      <c r="X414" s="935">
        <v>0.70966438488501205</v>
      </c>
      <c r="Y414" s="935">
        <v>0.67587084274763098</v>
      </c>
      <c r="Z414" s="935">
        <v>8.4483855343453901E-3</v>
      </c>
      <c r="AA414" s="935">
        <v>7.7725146915977603E-3</v>
      </c>
      <c r="AB414" s="912"/>
    </row>
    <row r="415" spans="1:28">
      <c r="A415" s="929" t="s">
        <v>4176</v>
      </c>
      <c r="B415" s="930">
        <v>0</v>
      </c>
      <c r="C415" s="931">
        <v>0</v>
      </c>
      <c r="D415" s="931">
        <v>0</v>
      </c>
      <c r="E415" s="931">
        <v>0</v>
      </c>
      <c r="F415" s="932">
        <v>0</v>
      </c>
      <c r="G415" s="933">
        <v>0</v>
      </c>
      <c r="H415" s="933">
        <v>0</v>
      </c>
      <c r="I415" s="933">
        <v>0</v>
      </c>
      <c r="J415" s="933">
        <v>0</v>
      </c>
      <c r="K415" s="933">
        <v>0</v>
      </c>
      <c r="L415" s="934">
        <v>0</v>
      </c>
      <c r="M415" s="935">
        <v>0</v>
      </c>
      <c r="N415" s="935">
        <v>0</v>
      </c>
      <c r="O415" s="935">
        <v>0</v>
      </c>
      <c r="P415" s="935">
        <v>0</v>
      </c>
      <c r="Q415" s="935">
        <v>0</v>
      </c>
      <c r="R415" s="935">
        <v>0</v>
      </c>
      <c r="S415" s="935">
        <v>0</v>
      </c>
      <c r="T415" s="935">
        <v>0</v>
      </c>
      <c r="U415" s="935">
        <v>0</v>
      </c>
      <c r="V415" s="935">
        <v>0</v>
      </c>
      <c r="W415" s="935">
        <v>0</v>
      </c>
      <c r="X415" s="935">
        <v>0</v>
      </c>
      <c r="Y415" s="935">
        <v>0</v>
      </c>
      <c r="Z415" s="935">
        <v>0</v>
      </c>
      <c r="AA415" s="935">
        <v>0</v>
      </c>
      <c r="AB415" s="912"/>
    </row>
    <row r="416" spans="1:28">
      <c r="A416" s="929" t="s">
        <v>4177</v>
      </c>
      <c r="B416" s="930">
        <v>726.62</v>
      </c>
      <c r="C416" s="931">
        <v>59.669420000000002</v>
      </c>
      <c r="D416" s="931">
        <v>0</v>
      </c>
      <c r="E416" s="931">
        <v>0</v>
      </c>
      <c r="F416" s="932">
        <v>0</v>
      </c>
      <c r="G416" s="933">
        <v>0</v>
      </c>
      <c r="H416" s="933">
        <v>0</v>
      </c>
      <c r="I416" s="933">
        <v>0</v>
      </c>
      <c r="J416" s="933">
        <v>0</v>
      </c>
      <c r="K416" s="933">
        <v>786</v>
      </c>
      <c r="L416" s="934">
        <v>0.45767381785683098</v>
      </c>
      <c r="M416" s="935">
        <v>1.1233811892849501E-2</v>
      </c>
      <c r="N416" s="935">
        <v>1.1788568035706199E-2</v>
      </c>
      <c r="O416" s="935">
        <v>0.38139484821402603</v>
      </c>
      <c r="P416" s="935">
        <v>7.6695036749947695E-2</v>
      </c>
      <c r="Q416" s="935">
        <v>0</v>
      </c>
      <c r="R416" s="935">
        <v>2.7737807142838198E-4</v>
      </c>
      <c r="S416" s="935">
        <v>3.4672258928547799E-2</v>
      </c>
      <c r="T416" s="935">
        <v>0.32037167249978199</v>
      </c>
      <c r="U416" s="935">
        <v>0.49234607678537901</v>
      </c>
      <c r="V416" s="935">
        <v>5.8249394999960297E-4</v>
      </c>
      <c r="W416" s="935">
        <v>1.24820132142772E-4</v>
      </c>
      <c r="X416" s="935">
        <v>0.115111899642779</v>
      </c>
      <c r="Y416" s="935">
        <v>0.112338118928495</v>
      </c>
      <c r="Z416" s="935">
        <v>4.1606710714257398E-3</v>
      </c>
      <c r="AA416" s="935">
        <v>1.2620702249991401E-3</v>
      </c>
      <c r="AB416" s="912"/>
    </row>
    <row r="417" spans="1:28">
      <c r="A417" s="929" t="s">
        <v>4178</v>
      </c>
      <c r="B417" s="930">
        <v>0</v>
      </c>
      <c r="C417" s="931">
        <v>0</v>
      </c>
      <c r="D417" s="931">
        <v>0</v>
      </c>
      <c r="E417" s="931">
        <v>0</v>
      </c>
      <c r="F417" s="932">
        <v>0</v>
      </c>
      <c r="G417" s="933">
        <v>0</v>
      </c>
      <c r="H417" s="933">
        <v>0</v>
      </c>
      <c r="I417" s="933">
        <v>0</v>
      </c>
      <c r="J417" s="933">
        <v>0</v>
      </c>
      <c r="K417" s="933">
        <v>0</v>
      </c>
      <c r="L417" s="934">
        <v>0</v>
      </c>
      <c r="M417" s="935">
        <v>0</v>
      </c>
      <c r="N417" s="935">
        <v>0</v>
      </c>
      <c r="O417" s="935">
        <v>0</v>
      </c>
      <c r="P417" s="935">
        <v>0</v>
      </c>
      <c r="Q417" s="935">
        <v>0</v>
      </c>
      <c r="R417" s="935">
        <v>0</v>
      </c>
      <c r="S417" s="935">
        <v>0</v>
      </c>
      <c r="T417" s="935">
        <v>0</v>
      </c>
      <c r="U417" s="935">
        <v>0</v>
      </c>
      <c r="V417" s="935">
        <v>0</v>
      </c>
      <c r="W417" s="935">
        <v>0</v>
      </c>
      <c r="X417" s="935">
        <v>0</v>
      </c>
      <c r="Y417" s="935">
        <v>0</v>
      </c>
      <c r="Z417" s="935">
        <v>0</v>
      </c>
      <c r="AA417" s="935">
        <v>0</v>
      </c>
      <c r="AB417" s="912"/>
    </row>
    <row r="418" spans="1:28">
      <c r="A418" s="929" t="s">
        <v>4237</v>
      </c>
      <c r="B418" s="930">
        <v>0</v>
      </c>
      <c r="C418" s="931">
        <v>0</v>
      </c>
      <c r="D418" s="931">
        <v>0</v>
      </c>
      <c r="E418" s="931">
        <v>0</v>
      </c>
      <c r="F418" s="932">
        <v>0</v>
      </c>
      <c r="G418" s="933">
        <v>0</v>
      </c>
      <c r="H418" s="933">
        <v>0</v>
      </c>
      <c r="I418" s="933">
        <v>0</v>
      </c>
      <c r="J418" s="933">
        <v>0</v>
      </c>
      <c r="K418" s="933">
        <v>0</v>
      </c>
      <c r="L418" s="934">
        <v>0</v>
      </c>
      <c r="M418" s="935">
        <v>0</v>
      </c>
      <c r="N418" s="935">
        <v>0</v>
      </c>
      <c r="O418" s="935">
        <v>0</v>
      </c>
      <c r="P418" s="935">
        <v>0</v>
      </c>
      <c r="Q418" s="935">
        <v>0</v>
      </c>
      <c r="R418" s="935">
        <v>0</v>
      </c>
      <c r="S418" s="935">
        <v>0</v>
      </c>
      <c r="T418" s="935">
        <v>0</v>
      </c>
      <c r="U418" s="935">
        <v>0</v>
      </c>
      <c r="V418" s="935">
        <v>0</v>
      </c>
      <c r="W418" s="935">
        <v>0</v>
      </c>
      <c r="X418" s="935">
        <v>0</v>
      </c>
      <c r="Y418" s="935">
        <v>0</v>
      </c>
      <c r="Z418" s="935">
        <v>0</v>
      </c>
      <c r="AA418" s="935">
        <v>0</v>
      </c>
      <c r="AB418" s="912"/>
    </row>
    <row r="419" spans="1:28">
      <c r="A419" s="929" t="s">
        <v>4179</v>
      </c>
      <c r="B419" s="930">
        <v>0</v>
      </c>
      <c r="C419" s="931">
        <v>5.8903800000000004</v>
      </c>
      <c r="D419" s="931">
        <v>0</v>
      </c>
      <c r="E419" s="931">
        <v>338.00170000000003</v>
      </c>
      <c r="F419" s="932">
        <v>0</v>
      </c>
      <c r="G419" s="933">
        <v>0</v>
      </c>
      <c r="H419" s="933">
        <v>0</v>
      </c>
      <c r="I419" s="933">
        <v>0</v>
      </c>
      <c r="J419" s="933">
        <v>0</v>
      </c>
      <c r="K419" s="933">
        <v>0</v>
      </c>
      <c r="L419" s="934">
        <v>0</v>
      </c>
      <c r="M419" s="935">
        <v>0</v>
      </c>
      <c r="N419" s="935">
        <v>0</v>
      </c>
      <c r="O419" s="935">
        <v>0</v>
      </c>
      <c r="P419" s="935">
        <v>0</v>
      </c>
      <c r="Q419" s="935">
        <v>0</v>
      </c>
      <c r="R419" s="935">
        <v>0</v>
      </c>
      <c r="S419" s="935">
        <v>0</v>
      </c>
      <c r="T419" s="935">
        <v>0</v>
      </c>
      <c r="U419" s="935">
        <v>0</v>
      </c>
      <c r="V419" s="935">
        <v>0</v>
      </c>
      <c r="W419" s="935">
        <v>0</v>
      </c>
      <c r="X419" s="935">
        <v>0</v>
      </c>
      <c r="Y419" s="935">
        <v>0</v>
      </c>
      <c r="Z419" s="935">
        <v>0</v>
      </c>
      <c r="AA419" s="935">
        <v>0</v>
      </c>
      <c r="AB419" s="912"/>
    </row>
    <row r="420" spans="1:28">
      <c r="A420" s="929" t="s">
        <v>4180</v>
      </c>
      <c r="B420" s="930">
        <v>2027.27</v>
      </c>
      <c r="C420" s="931">
        <v>3.2168000000000001</v>
      </c>
      <c r="D420" s="931">
        <v>0</v>
      </c>
      <c r="E420" s="931">
        <v>17.7315</v>
      </c>
      <c r="F420" s="932">
        <v>97</v>
      </c>
      <c r="G420" s="933">
        <v>0</v>
      </c>
      <c r="H420" s="933">
        <v>0</v>
      </c>
      <c r="I420" s="933">
        <v>0</v>
      </c>
      <c r="J420" s="933">
        <v>0</v>
      </c>
      <c r="K420" s="933">
        <v>1916</v>
      </c>
      <c r="L420" s="934">
        <v>0.17918058776977999</v>
      </c>
      <c r="M420" s="935">
        <v>1.1832680324419399E-2</v>
      </c>
      <c r="N420" s="935">
        <v>7.0996081946516501E-3</v>
      </c>
      <c r="O420" s="935">
        <v>0.42259572587212202</v>
      </c>
      <c r="P420" s="935">
        <v>1.6565752454187201E-2</v>
      </c>
      <c r="Q420" s="935">
        <v>0</v>
      </c>
      <c r="R420" s="935">
        <v>0</v>
      </c>
      <c r="S420" s="935">
        <v>3.7188423876746701E-2</v>
      </c>
      <c r="T420" s="935">
        <v>0.28736509359304302</v>
      </c>
      <c r="U420" s="935">
        <v>0.52401870008143103</v>
      </c>
      <c r="V420" s="935">
        <v>6.0853784525585601E-4</v>
      </c>
      <c r="W420" s="935">
        <v>1.3523063227907899E-4</v>
      </c>
      <c r="X420" s="935">
        <v>8.7899910981401402E-2</v>
      </c>
      <c r="Y420" s="935">
        <v>8.4519145174424395E-2</v>
      </c>
      <c r="Z420" s="935">
        <v>3.38076580697698E-3</v>
      </c>
      <c r="AA420" s="935">
        <v>1.1832680324419401E-3</v>
      </c>
      <c r="AB420" s="912"/>
    </row>
    <row r="421" spans="1:28">
      <c r="A421" s="929" t="s">
        <v>4181</v>
      </c>
      <c r="B421" s="930">
        <v>0</v>
      </c>
      <c r="C421" s="931">
        <v>0</v>
      </c>
      <c r="D421" s="931">
        <v>0</v>
      </c>
      <c r="E421" s="931">
        <v>0</v>
      </c>
      <c r="F421" s="932">
        <v>0</v>
      </c>
      <c r="G421" s="933">
        <v>0</v>
      </c>
      <c r="H421" s="933">
        <v>0</v>
      </c>
      <c r="I421" s="933">
        <v>0</v>
      </c>
      <c r="J421" s="933">
        <v>0</v>
      </c>
      <c r="K421" s="933">
        <v>0</v>
      </c>
      <c r="L421" s="934">
        <v>0</v>
      </c>
      <c r="M421" s="935">
        <v>0</v>
      </c>
      <c r="N421" s="935">
        <v>0</v>
      </c>
      <c r="O421" s="935">
        <v>0</v>
      </c>
      <c r="P421" s="935">
        <v>0</v>
      </c>
      <c r="Q421" s="935">
        <v>0</v>
      </c>
      <c r="R421" s="935">
        <v>0</v>
      </c>
      <c r="S421" s="935">
        <v>0</v>
      </c>
      <c r="T421" s="935">
        <v>0</v>
      </c>
      <c r="U421" s="935">
        <v>0</v>
      </c>
      <c r="V421" s="935">
        <v>0</v>
      </c>
      <c r="W421" s="935">
        <v>0</v>
      </c>
      <c r="X421" s="935">
        <v>0</v>
      </c>
      <c r="Y421" s="935">
        <v>0</v>
      </c>
      <c r="Z421" s="935">
        <v>0</v>
      </c>
      <c r="AA421" s="935">
        <v>0</v>
      </c>
      <c r="AB421" s="912"/>
    </row>
    <row r="422" spans="1:28">
      <c r="A422" s="929" t="s">
        <v>4182</v>
      </c>
      <c r="B422" s="930">
        <v>2397.85</v>
      </c>
      <c r="C422" s="931">
        <v>309.88796000000002</v>
      </c>
      <c r="D422" s="931">
        <v>0</v>
      </c>
      <c r="E422" s="931">
        <v>150.83045999999999</v>
      </c>
      <c r="F422" s="932">
        <v>0</v>
      </c>
      <c r="G422" s="933">
        <v>0</v>
      </c>
      <c r="H422" s="933">
        <v>0</v>
      </c>
      <c r="I422" s="933">
        <v>0</v>
      </c>
      <c r="J422" s="933">
        <v>0</v>
      </c>
      <c r="K422" s="933">
        <v>2557</v>
      </c>
      <c r="L422" s="934">
        <v>1.6693678091455399</v>
      </c>
      <c r="M422" s="935">
        <v>0.112343941750605</v>
      </c>
      <c r="N422" s="935">
        <v>0.132195883264768</v>
      </c>
      <c r="O422" s="935">
        <v>3.3071529840639902</v>
      </c>
      <c r="P422" s="935">
        <v>8.1212488012485599E-3</v>
      </c>
      <c r="Q422" s="935">
        <v>0</v>
      </c>
      <c r="R422" s="935">
        <v>1.80472195583301E-3</v>
      </c>
      <c r="S422" s="935">
        <v>0.126330536908311</v>
      </c>
      <c r="T422" s="935">
        <v>2.23334342034335</v>
      </c>
      <c r="U422" s="935">
        <v>0.419597854731175</v>
      </c>
      <c r="V422" s="935">
        <v>1.7596039069371901E-3</v>
      </c>
      <c r="W422" s="935">
        <v>1.8047219558330101E-4</v>
      </c>
      <c r="X422" s="935">
        <v>1.08283317349981</v>
      </c>
      <c r="Y422" s="935">
        <v>1.04222692949356</v>
      </c>
      <c r="Z422" s="935">
        <v>0</v>
      </c>
      <c r="AA422" s="935">
        <v>1.54303727223723E-2</v>
      </c>
      <c r="AB422" s="912"/>
    </row>
    <row r="423" spans="1:28">
      <c r="A423" s="929" t="s">
        <v>4183</v>
      </c>
      <c r="B423" s="930">
        <v>0</v>
      </c>
      <c r="C423" s="931">
        <v>0</v>
      </c>
      <c r="D423" s="931">
        <v>0</v>
      </c>
      <c r="E423" s="931">
        <v>0</v>
      </c>
      <c r="F423" s="932">
        <v>0</v>
      </c>
      <c r="G423" s="933">
        <v>0</v>
      </c>
      <c r="H423" s="933">
        <v>0</v>
      </c>
      <c r="I423" s="933">
        <v>0</v>
      </c>
      <c r="J423" s="933">
        <v>0</v>
      </c>
      <c r="K423" s="933">
        <v>0</v>
      </c>
      <c r="L423" s="934">
        <v>0</v>
      </c>
      <c r="M423" s="935">
        <v>0</v>
      </c>
      <c r="N423" s="935">
        <v>0</v>
      </c>
      <c r="O423" s="935">
        <v>0</v>
      </c>
      <c r="P423" s="935">
        <v>0</v>
      </c>
      <c r="Q423" s="935">
        <v>0</v>
      </c>
      <c r="R423" s="935">
        <v>0</v>
      </c>
      <c r="S423" s="935">
        <v>0</v>
      </c>
      <c r="T423" s="935">
        <v>0</v>
      </c>
      <c r="U423" s="935">
        <v>0</v>
      </c>
      <c r="V423" s="935">
        <v>0</v>
      </c>
      <c r="W423" s="935">
        <v>0</v>
      </c>
      <c r="X423" s="935">
        <v>0</v>
      </c>
      <c r="Y423" s="935">
        <v>0</v>
      </c>
      <c r="Z423" s="935">
        <v>0</v>
      </c>
      <c r="AA423" s="935">
        <v>0</v>
      </c>
      <c r="AB423" s="912"/>
    </row>
    <row r="424" spans="1:28">
      <c r="A424" s="929" t="s">
        <v>4184</v>
      </c>
      <c r="B424" s="930">
        <v>0</v>
      </c>
      <c r="C424" s="931">
        <v>0</v>
      </c>
      <c r="D424" s="931">
        <v>0</v>
      </c>
      <c r="E424" s="931">
        <v>0</v>
      </c>
      <c r="F424" s="932">
        <v>0</v>
      </c>
      <c r="G424" s="933">
        <v>0</v>
      </c>
      <c r="H424" s="933">
        <v>0</v>
      </c>
      <c r="I424" s="933">
        <v>0</v>
      </c>
      <c r="J424" s="933">
        <v>0</v>
      </c>
      <c r="K424" s="933">
        <v>0</v>
      </c>
      <c r="L424" s="934">
        <v>0</v>
      </c>
      <c r="M424" s="935">
        <v>0</v>
      </c>
      <c r="N424" s="935">
        <v>0</v>
      </c>
      <c r="O424" s="935">
        <v>0</v>
      </c>
      <c r="P424" s="935">
        <v>0</v>
      </c>
      <c r="Q424" s="935">
        <v>0</v>
      </c>
      <c r="R424" s="935">
        <v>0</v>
      </c>
      <c r="S424" s="935">
        <v>0</v>
      </c>
      <c r="T424" s="935">
        <v>0</v>
      </c>
      <c r="U424" s="935">
        <v>0</v>
      </c>
      <c r="V424" s="935">
        <v>0</v>
      </c>
      <c r="W424" s="935">
        <v>0</v>
      </c>
      <c r="X424" s="935">
        <v>0</v>
      </c>
      <c r="Y424" s="935">
        <v>0</v>
      </c>
      <c r="Z424" s="935">
        <v>0</v>
      </c>
      <c r="AA424" s="935">
        <v>0</v>
      </c>
      <c r="AB424" s="912"/>
    </row>
    <row r="425" spans="1:28">
      <c r="A425" s="929" t="s">
        <v>4185</v>
      </c>
      <c r="B425" s="930">
        <v>0</v>
      </c>
      <c r="C425" s="931">
        <v>0</v>
      </c>
      <c r="D425" s="931">
        <v>0</v>
      </c>
      <c r="E425" s="931">
        <v>0</v>
      </c>
      <c r="F425" s="932">
        <v>0</v>
      </c>
      <c r="G425" s="933">
        <v>0</v>
      </c>
      <c r="H425" s="933">
        <v>0</v>
      </c>
      <c r="I425" s="933">
        <v>0</v>
      </c>
      <c r="J425" s="933">
        <v>0</v>
      </c>
      <c r="K425" s="933">
        <v>0</v>
      </c>
      <c r="L425" s="934">
        <v>0</v>
      </c>
      <c r="M425" s="935">
        <v>0</v>
      </c>
      <c r="N425" s="935">
        <v>0</v>
      </c>
      <c r="O425" s="935">
        <v>0</v>
      </c>
      <c r="P425" s="935">
        <v>0</v>
      </c>
      <c r="Q425" s="935">
        <v>0</v>
      </c>
      <c r="R425" s="935">
        <v>0</v>
      </c>
      <c r="S425" s="935">
        <v>0</v>
      </c>
      <c r="T425" s="935">
        <v>0</v>
      </c>
      <c r="U425" s="935">
        <v>0</v>
      </c>
      <c r="V425" s="935">
        <v>0</v>
      </c>
      <c r="W425" s="935">
        <v>0</v>
      </c>
      <c r="X425" s="935">
        <v>0</v>
      </c>
      <c r="Y425" s="935">
        <v>0</v>
      </c>
      <c r="Z425" s="935">
        <v>0</v>
      </c>
      <c r="AA425" s="935">
        <v>0</v>
      </c>
      <c r="AB425" s="912"/>
    </row>
    <row r="426" spans="1:28">
      <c r="A426" s="929" t="s">
        <v>4303</v>
      </c>
      <c r="B426" s="930">
        <v>0</v>
      </c>
      <c r="C426" s="931">
        <v>0</v>
      </c>
      <c r="D426" s="931">
        <v>0</v>
      </c>
      <c r="E426" s="931">
        <v>0</v>
      </c>
      <c r="F426" s="932">
        <v>0</v>
      </c>
      <c r="G426" s="933">
        <v>0</v>
      </c>
      <c r="H426" s="933">
        <v>0</v>
      </c>
      <c r="I426" s="933">
        <v>0</v>
      </c>
      <c r="J426" s="933">
        <v>0</v>
      </c>
      <c r="K426" s="933">
        <v>0</v>
      </c>
      <c r="L426" s="934">
        <v>0</v>
      </c>
      <c r="M426" s="935">
        <v>0</v>
      </c>
      <c r="N426" s="935">
        <v>0</v>
      </c>
      <c r="O426" s="935">
        <v>0</v>
      </c>
      <c r="P426" s="935">
        <v>0</v>
      </c>
      <c r="Q426" s="935">
        <v>0</v>
      </c>
      <c r="R426" s="935">
        <v>0</v>
      </c>
      <c r="S426" s="935">
        <v>0</v>
      </c>
      <c r="T426" s="935">
        <v>0</v>
      </c>
      <c r="U426" s="935">
        <v>0</v>
      </c>
      <c r="V426" s="935">
        <v>0</v>
      </c>
      <c r="W426" s="935">
        <v>0</v>
      </c>
      <c r="X426" s="935">
        <v>0</v>
      </c>
      <c r="Y426" s="935">
        <v>0</v>
      </c>
      <c r="Z426" s="935">
        <v>0</v>
      </c>
      <c r="AA426" s="935">
        <v>0</v>
      </c>
      <c r="AB426" s="912"/>
    </row>
    <row r="427" spans="1:28">
      <c r="A427" s="929" t="s">
        <v>4279</v>
      </c>
      <c r="B427" s="930">
        <v>0</v>
      </c>
      <c r="C427" s="931">
        <v>0</v>
      </c>
      <c r="D427" s="931">
        <v>0</v>
      </c>
      <c r="E427" s="931">
        <v>0</v>
      </c>
      <c r="F427" s="932">
        <v>0</v>
      </c>
      <c r="G427" s="933">
        <v>0</v>
      </c>
      <c r="H427" s="933">
        <v>0</v>
      </c>
      <c r="I427" s="933">
        <v>0</v>
      </c>
      <c r="J427" s="933">
        <v>0</v>
      </c>
      <c r="K427" s="933">
        <v>0</v>
      </c>
      <c r="L427" s="934">
        <v>0</v>
      </c>
      <c r="M427" s="935">
        <v>0</v>
      </c>
      <c r="N427" s="935">
        <v>0</v>
      </c>
      <c r="O427" s="935">
        <v>0</v>
      </c>
      <c r="P427" s="935">
        <v>0</v>
      </c>
      <c r="Q427" s="935">
        <v>0</v>
      </c>
      <c r="R427" s="935">
        <v>0</v>
      </c>
      <c r="S427" s="935">
        <v>0</v>
      </c>
      <c r="T427" s="935">
        <v>0</v>
      </c>
      <c r="U427" s="935">
        <v>0</v>
      </c>
      <c r="V427" s="935">
        <v>0</v>
      </c>
      <c r="W427" s="935">
        <v>0</v>
      </c>
      <c r="X427" s="935">
        <v>0</v>
      </c>
      <c r="Y427" s="935">
        <v>0</v>
      </c>
      <c r="Z427" s="935">
        <v>0</v>
      </c>
      <c r="AA427" s="935">
        <v>0</v>
      </c>
      <c r="AB427" s="912"/>
    </row>
    <row r="428" spans="1:28">
      <c r="A428" s="929" t="s">
        <v>4186</v>
      </c>
      <c r="B428" s="930">
        <v>0</v>
      </c>
      <c r="C428" s="931">
        <v>204.517</v>
      </c>
      <c r="D428" s="931">
        <v>0</v>
      </c>
      <c r="E428" s="931">
        <v>0</v>
      </c>
      <c r="F428" s="932">
        <v>205</v>
      </c>
      <c r="G428" s="933">
        <v>0</v>
      </c>
      <c r="H428" s="933">
        <v>0</v>
      </c>
      <c r="I428" s="933">
        <v>0</v>
      </c>
      <c r="J428" s="933">
        <v>0</v>
      </c>
      <c r="K428" s="933">
        <v>0</v>
      </c>
      <c r="L428" s="934">
        <v>0</v>
      </c>
      <c r="M428" s="935">
        <v>0</v>
      </c>
      <c r="N428" s="935">
        <v>0</v>
      </c>
      <c r="O428" s="935">
        <v>0</v>
      </c>
      <c r="P428" s="935">
        <v>0</v>
      </c>
      <c r="Q428" s="935">
        <v>0</v>
      </c>
      <c r="R428" s="935">
        <v>0</v>
      </c>
      <c r="S428" s="935">
        <v>0</v>
      </c>
      <c r="T428" s="935">
        <v>0</v>
      </c>
      <c r="U428" s="935">
        <v>0</v>
      </c>
      <c r="V428" s="935">
        <v>0</v>
      </c>
      <c r="W428" s="935">
        <v>0</v>
      </c>
      <c r="X428" s="935">
        <v>0</v>
      </c>
      <c r="Y428" s="935">
        <v>0</v>
      </c>
      <c r="Z428" s="935">
        <v>0</v>
      </c>
      <c r="AA428" s="935">
        <v>0</v>
      </c>
      <c r="AB428" s="912"/>
    </row>
    <row r="429" spans="1:28">
      <c r="A429" s="929" t="s">
        <v>4187</v>
      </c>
      <c r="B429" s="930">
        <v>0</v>
      </c>
      <c r="C429" s="931">
        <v>38.566000000000003</v>
      </c>
      <c r="D429" s="931">
        <v>0</v>
      </c>
      <c r="E429" s="931">
        <v>176.80212</v>
      </c>
      <c r="F429" s="932">
        <v>0</v>
      </c>
      <c r="G429" s="933">
        <v>0</v>
      </c>
      <c r="H429" s="933">
        <v>0</v>
      </c>
      <c r="I429" s="933">
        <v>0</v>
      </c>
      <c r="J429" s="933">
        <v>0</v>
      </c>
      <c r="K429" s="933">
        <v>0</v>
      </c>
      <c r="L429" s="934">
        <v>0</v>
      </c>
      <c r="M429" s="935">
        <v>0</v>
      </c>
      <c r="N429" s="935">
        <v>0</v>
      </c>
      <c r="O429" s="935">
        <v>0</v>
      </c>
      <c r="P429" s="935">
        <v>0</v>
      </c>
      <c r="Q429" s="935">
        <v>0</v>
      </c>
      <c r="R429" s="935">
        <v>0</v>
      </c>
      <c r="S429" s="935">
        <v>0</v>
      </c>
      <c r="T429" s="935">
        <v>0</v>
      </c>
      <c r="U429" s="935">
        <v>0</v>
      </c>
      <c r="V429" s="935">
        <v>0</v>
      </c>
      <c r="W429" s="935">
        <v>0</v>
      </c>
      <c r="X429" s="935">
        <v>0</v>
      </c>
      <c r="Y429" s="935">
        <v>0</v>
      </c>
      <c r="Z429" s="935">
        <v>0</v>
      </c>
      <c r="AA429" s="935">
        <v>0</v>
      </c>
      <c r="AB429" s="912"/>
    </row>
    <row r="430" spans="1:28">
      <c r="A430" s="929" t="s">
        <v>4188</v>
      </c>
      <c r="B430" s="930">
        <v>0</v>
      </c>
      <c r="C430" s="931">
        <v>0.17299999999999999</v>
      </c>
      <c r="D430" s="931">
        <v>0</v>
      </c>
      <c r="E430" s="931">
        <v>0</v>
      </c>
      <c r="F430" s="932">
        <v>0</v>
      </c>
      <c r="G430" s="933">
        <v>0</v>
      </c>
      <c r="H430" s="933">
        <v>0</v>
      </c>
      <c r="I430" s="933">
        <v>0</v>
      </c>
      <c r="J430" s="933">
        <v>0</v>
      </c>
      <c r="K430" s="933">
        <v>0</v>
      </c>
      <c r="L430" s="934">
        <v>0</v>
      </c>
      <c r="M430" s="935">
        <v>0</v>
      </c>
      <c r="N430" s="935">
        <v>0</v>
      </c>
      <c r="O430" s="935">
        <v>0</v>
      </c>
      <c r="P430" s="935">
        <v>0</v>
      </c>
      <c r="Q430" s="935">
        <v>0</v>
      </c>
      <c r="R430" s="935">
        <v>0</v>
      </c>
      <c r="S430" s="935">
        <v>0</v>
      </c>
      <c r="T430" s="935">
        <v>0</v>
      </c>
      <c r="U430" s="935">
        <v>0</v>
      </c>
      <c r="V430" s="935">
        <v>0</v>
      </c>
      <c r="W430" s="935">
        <v>0</v>
      </c>
      <c r="X430" s="935">
        <v>0</v>
      </c>
      <c r="Y430" s="935">
        <v>0</v>
      </c>
      <c r="Z430" s="935">
        <v>0</v>
      </c>
      <c r="AA430" s="935">
        <v>0</v>
      </c>
      <c r="AB430" s="912"/>
    </row>
    <row r="431" spans="1:28">
      <c r="A431" s="924"/>
      <c r="B431" s="925"/>
      <c r="C431" s="926"/>
      <c r="D431" s="926"/>
      <c r="E431" s="926"/>
      <c r="F431" s="925"/>
      <c r="G431" s="926"/>
      <c r="H431" s="926"/>
      <c r="I431" s="926"/>
      <c r="J431" s="926"/>
      <c r="K431" s="926"/>
      <c r="L431" s="927"/>
      <c r="M431" s="928"/>
      <c r="N431" s="928"/>
      <c r="O431" s="928"/>
      <c r="P431" s="928"/>
      <c r="Q431" s="928"/>
      <c r="R431" s="928"/>
      <c r="S431" s="928"/>
      <c r="T431" s="928"/>
      <c r="U431" s="928"/>
      <c r="V431" s="928"/>
      <c r="W431" s="928"/>
      <c r="X431" s="928"/>
      <c r="Y431" s="928"/>
      <c r="Z431" s="928"/>
      <c r="AA431" s="928"/>
      <c r="AB431" s="912"/>
    </row>
    <row r="432" spans="1:28">
      <c r="A432" s="917" t="s">
        <v>4189</v>
      </c>
      <c r="B432" s="918">
        <v>22400</v>
      </c>
      <c r="C432" s="919">
        <v>399</v>
      </c>
      <c r="D432" s="919">
        <v>44</v>
      </c>
      <c r="E432" s="919">
        <v>159</v>
      </c>
      <c r="F432" s="920">
        <v>0</v>
      </c>
      <c r="G432" s="921">
        <v>3351</v>
      </c>
      <c r="H432" s="921">
        <v>0</v>
      </c>
      <c r="I432" s="921">
        <v>2033</v>
      </c>
      <c r="J432" s="921">
        <v>0</v>
      </c>
      <c r="K432" s="921">
        <v>17099</v>
      </c>
      <c r="L432" s="922">
        <v>3.88631349191995</v>
      </c>
      <c r="M432" s="923">
        <v>0.34584092049995102</v>
      </c>
      <c r="N432" s="923">
        <v>0.26921344613139597</v>
      </c>
      <c r="O432" s="923">
        <v>1.3660970064518601</v>
      </c>
      <c r="P432" s="923">
        <v>2.0684109253787698E-2</v>
      </c>
      <c r="Q432" s="923">
        <v>0</v>
      </c>
      <c r="R432" s="923">
        <v>4.74290140638799E-2</v>
      </c>
      <c r="S432" s="923">
        <v>0.33833633149855602</v>
      </c>
      <c r="T432" s="923">
        <v>5.3852929276532002</v>
      </c>
      <c r="U432" s="923">
        <v>3.5672510015695198</v>
      </c>
      <c r="V432" s="923">
        <v>1.0125931056021701E-2</v>
      </c>
      <c r="W432" s="923">
        <v>2.6067662957411399E-3</v>
      </c>
      <c r="X432" s="923">
        <v>4.0582300032378402</v>
      </c>
      <c r="Y432" s="923">
        <v>4.0568484063553498</v>
      </c>
      <c r="Z432" s="923">
        <v>0</v>
      </c>
      <c r="AA432" s="923">
        <v>3.78563130419746E-2</v>
      </c>
      <c r="AB432" s="912"/>
    </row>
    <row r="433" spans="1:28">
      <c r="A433" s="929" t="s">
        <v>4190</v>
      </c>
      <c r="B433" s="930">
        <v>22400</v>
      </c>
      <c r="C433" s="931">
        <v>397.23349999999999</v>
      </c>
      <c r="D433" s="931">
        <v>0</v>
      </c>
      <c r="E433" s="931">
        <v>158.92534000000001</v>
      </c>
      <c r="F433" s="932">
        <v>0</v>
      </c>
      <c r="G433" s="933">
        <v>3351</v>
      </c>
      <c r="H433" s="933">
        <v>1149.40024067389</v>
      </c>
      <c r="I433" s="933">
        <v>2033</v>
      </c>
      <c r="J433" s="933">
        <v>0</v>
      </c>
      <c r="K433" s="933">
        <v>15991</v>
      </c>
      <c r="L433" s="934">
        <v>3.58399433245315</v>
      </c>
      <c r="M433" s="935">
        <v>0.32157757366531697</v>
      </c>
      <c r="N433" s="935">
        <v>0.24793385450531999</v>
      </c>
      <c r="O433" s="935">
        <v>1.2519432257199301</v>
      </c>
      <c r="P433" s="935">
        <v>1.7183534470665798E-2</v>
      </c>
      <c r="Q433" s="935">
        <v>0</v>
      </c>
      <c r="R433" s="935">
        <v>4.4186231495997701E-2</v>
      </c>
      <c r="S433" s="935">
        <v>0.31912278302664998</v>
      </c>
      <c r="T433" s="935">
        <v>5.00777290287974</v>
      </c>
      <c r="U433" s="935">
        <v>3.2894194558131602</v>
      </c>
      <c r="V433" s="935">
        <v>9.3282044269328498E-3</v>
      </c>
      <c r="W433" s="935">
        <v>2.4547906386665399E-3</v>
      </c>
      <c r="X433" s="935">
        <v>3.7558296771598001</v>
      </c>
      <c r="Y433" s="935">
        <v>3.7558296771598001</v>
      </c>
      <c r="Z433" s="935">
        <v>0</v>
      </c>
      <c r="AA433" s="935">
        <v>3.5594464260664802E-2</v>
      </c>
      <c r="AB433" s="912"/>
    </row>
    <row r="434" spans="1:28">
      <c r="A434" s="929" t="s">
        <v>4191</v>
      </c>
      <c r="B434" s="930">
        <v>0</v>
      </c>
      <c r="C434" s="931">
        <v>0</v>
      </c>
      <c r="D434" s="931">
        <v>0</v>
      </c>
      <c r="E434" s="931">
        <v>0</v>
      </c>
      <c r="F434" s="932">
        <v>0</v>
      </c>
      <c r="G434" s="933">
        <v>0</v>
      </c>
      <c r="H434" s="933">
        <v>0</v>
      </c>
      <c r="I434" s="933">
        <v>0</v>
      </c>
      <c r="J434" s="933">
        <v>0</v>
      </c>
      <c r="K434" s="933">
        <v>0</v>
      </c>
      <c r="L434" s="934">
        <v>0</v>
      </c>
      <c r="M434" s="935">
        <v>0</v>
      </c>
      <c r="N434" s="935">
        <v>0</v>
      </c>
      <c r="O434" s="935">
        <v>0</v>
      </c>
      <c r="P434" s="935">
        <v>0</v>
      </c>
      <c r="Q434" s="935">
        <v>0</v>
      </c>
      <c r="R434" s="935">
        <v>0</v>
      </c>
      <c r="S434" s="935">
        <v>0</v>
      </c>
      <c r="T434" s="935">
        <v>0</v>
      </c>
      <c r="U434" s="935">
        <v>0</v>
      </c>
      <c r="V434" s="935">
        <v>0</v>
      </c>
      <c r="W434" s="935">
        <v>0</v>
      </c>
      <c r="X434" s="935">
        <v>0</v>
      </c>
      <c r="Y434" s="935">
        <v>0</v>
      </c>
      <c r="Z434" s="935">
        <v>0</v>
      </c>
      <c r="AA434" s="935">
        <v>0</v>
      </c>
      <c r="AB434" s="912"/>
    </row>
    <row r="435" spans="1:28">
      <c r="A435" s="929" t="s">
        <v>4192</v>
      </c>
      <c r="B435" s="930">
        <v>0</v>
      </c>
      <c r="C435" s="931">
        <v>0</v>
      </c>
      <c r="D435" s="931">
        <v>0</v>
      </c>
      <c r="E435" s="931">
        <v>0</v>
      </c>
      <c r="F435" s="932">
        <v>0</v>
      </c>
      <c r="G435" s="933">
        <v>0</v>
      </c>
      <c r="H435" s="933">
        <v>0</v>
      </c>
      <c r="I435" s="933">
        <v>0</v>
      </c>
      <c r="J435" s="933">
        <v>0</v>
      </c>
      <c r="K435" s="933">
        <v>0</v>
      </c>
      <c r="L435" s="934">
        <v>0</v>
      </c>
      <c r="M435" s="935">
        <v>0</v>
      </c>
      <c r="N435" s="935">
        <v>0</v>
      </c>
      <c r="O435" s="935">
        <v>0</v>
      </c>
      <c r="P435" s="935">
        <v>0</v>
      </c>
      <c r="Q435" s="935">
        <v>0</v>
      </c>
      <c r="R435" s="935">
        <v>0</v>
      </c>
      <c r="S435" s="935">
        <v>0</v>
      </c>
      <c r="T435" s="935">
        <v>0</v>
      </c>
      <c r="U435" s="935">
        <v>0</v>
      </c>
      <c r="V435" s="935">
        <v>0</v>
      </c>
      <c r="W435" s="935">
        <v>0</v>
      </c>
      <c r="X435" s="935">
        <v>0</v>
      </c>
      <c r="Y435" s="935">
        <v>0</v>
      </c>
      <c r="Z435" s="935">
        <v>0</v>
      </c>
      <c r="AA435" s="935">
        <v>0</v>
      </c>
      <c r="AB435" s="912"/>
    </row>
    <row r="436" spans="1:28">
      <c r="A436" s="929" t="s">
        <v>4193</v>
      </c>
      <c r="B436" s="930">
        <v>517.24</v>
      </c>
      <c r="C436" s="931">
        <v>0</v>
      </c>
      <c r="D436" s="931">
        <v>0</v>
      </c>
      <c r="E436" s="931">
        <v>0</v>
      </c>
      <c r="F436" s="932">
        <v>0</v>
      </c>
      <c r="G436" s="933">
        <v>0</v>
      </c>
      <c r="H436" s="933">
        <v>0</v>
      </c>
      <c r="I436" s="933">
        <v>0</v>
      </c>
      <c r="J436" s="933">
        <v>0</v>
      </c>
      <c r="K436" s="933">
        <v>517</v>
      </c>
      <c r="L436" s="934">
        <v>0.176062731203533</v>
      </c>
      <c r="M436" s="935">
        <v>1.1403026632353199E-2</v>
      </c>
      <c r="N436" s="935">
        <v>1.3136286680470901E-2</v>
      </c>
      <c r="O436" s="935">
        <v>6.9330401924707394E-2</v>
      </c>
      <c r="P436" s="935">
        <v>3.1016232440000701E-3</v>
      </c>
      <c r="Q436" s="935">
        <v>0</v>
      </c>
      <c r="R436" s="935">
        <v>2.2806053264706398E-3</v>
      </c>
      <c r="S436" s="935">
        <v>9.1224213058825505E-3</v>
      </c>
      <c r="T436" s="935">
        <v>0.237182953952946</v>
      </c>
      <c r="U436" s="935">
        <v>0.122240445498826</v>
      </c>
      <c r="V436" s="935">
        <v>4.1050895876471499E-4</v>
      </c>
      <c r="W436" s="935">
        <v>1.00346634364708E-4</v>
      </c>
      <c r="X436" s="935">
        <v>0.22988501690824001</v>
      </c>
      <c r="Y436" s="935">
        <v>0.22897277477765199</v>
      </c>
      <c r="Z436" s="935">
        <v>0</v>
      </c>
      <c r="AA436" s="935">
        <v>1.63291341375298E-3</v>
      </c>
      <c r="AB436" s="912"/>
    </row>
    <row r="437" spans="1:28">
      <c r="A437" s="929" t="s">
        <v>4194</v>
      </c>
      <c r="B437" s="930">
        <v>143.27000000000001</v>
      </c>
      <c r="C437" s="931">
        <v>0.35</v>
      </c>
      <c r="D437" s="931">
        <v>11</v>
      </c>
      <c r="E437" s="931">
        <v>0</v>
      </c>
      <c r="F437" s="932">
        <v>0</v>
      </c>
      <c r="G437" s="933">
        <v>0</v>
      </c>
      <c r="H437" s="933">
        <v>0</v>
      </c>
      <c r="I437" s="933">
        <v>0</v>
      </c>
      <c r="J437" s="933">
        <v>0</v>
      </c>
      <c r="K437" s="933">
        <v>133</v>
      </c>
      <c r="L437" s="934">
        <v>0.12625642826327299</v>
      </c>
      <c r="M437" s="935">
        <v>1.2860320202281301E-2</v>
      </c>
      <c r="N437" s="935">
        <v>8.1433049456051398E-3</v>
      </c>
      <c r="O437" s="935">
        <v>4.4823378807221398E-2</v>
      </c>
      <c r="P437" s="935">
        <v>3.9895153912186503E-4</v>
      </c>
      <c r="Q437" s="935">
        <v>0</v>
      </c>
      <c r="R437" s="935">
        <v>9.6217724141155799E-4</v>
      </c>
      <c r="S437" s="935">
        <v>1.00911271660237E-2</v>
      </c>
      <c r="T437" s="935">
        <v>0.140337070820515</v>
      </c>
      <c r="U437" s="935">
        <v>0.15559110025752801</v>
      </c>
      <c r="V437" s="935">
        <v>3.8721767032416399E-4</v>
      </c>
      <c r="W437" s="935">
        <v>5.1629022709888498E-5</v>
      </c>
      <c r="X437" s="935">
        <v>7.2515309169797898E-2</v>
      </c>
      <c r="Y437" s="935">
        <v>7.2045954417889801E-2</v>
      </c>
      <c r="Z437" s="935">
        <v>0</v>
      </c>
      <c r="AA437" s="935">
        <v>6.2893536755682304E-4</v>
      </c>
      <c r="AB437" s="912"/>
    </row>
    <row r="439" spans="1:28">
      <c r="A439" s="136" t="s">
        <v>18</v>
      </c>
    </row>
    <row r="440" spans="1:28">
      <c r="A440" s="17" t="s">
        <v>4309</v>
      </c>
    </row>
  </sheetData>
  <mergeCells count="4">
    <mergeCell ref="B3:E3"/>
    <mergeCell ref="F3:K3"/>
    <mergeCell ref="L3:AA3"/>
    <mergeCell ref="B5:K5"/>
  </mergeCells>
  <hyperlinks>
    <hyperlink ref="AD3" location="Content!A1" display="Back to content page" xr:uid="{580157E1-EDFE-46A9-A10C-4F16A1C9749C}"/>
  </hyperlinks>
  <pageMargins left="0.7" right="0.7" top="0.75" bottom="0.75" header="0.3" footer="0.3"/>
  <pageSetup paperSize="9" orientation="portrait" horizontalDpi="300" verticalDpi="300"/>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B10BB-4C14-467E-80C0-17183C3AE546}">
  <dimension ref="A1:AD440"/>
  <sheetViews>
    <sheetView workbookViewId="0">
      <selection activeCell="A4" sqref="A4:XFD4"/>
    </sheetView>
  </sheetViews>
  <sheetFormatPr defaultColWidth="10.90625" defaultRowHeight="14.5"/>
  <cols>
    <col min="1" max="1" width="38" style="911" customWidth="1"/>
    <col min="2" max="27" width="14.6328125" style="911" customWidth="1"/>
    <col min="28" max="16384" width="10.90625" style="911"/>
  </cols>
  <sheetData>
    <row r="1" spans="1:30">
      <c r="A1" s="35" t="s">
        <v>4305</v>
      </c>
    </row>
    <row r="2" spans="1:30" ht="15" thickBot="1"/>
    <row r="3" spans="1:30" ht="15" thickBot="1">
      <c r="A3" s="913"/>
      <c r="B3" s="1118" t="s">
        <v>3779</v>
      </c>
      <c r="C3" s="1118" t="s">
        <v>3779</v>
      </c>
      <c r="D3" s="1118" t="s">
        <v>3779</v>
      </c>
      <c r="E3" s="1118" t="s">
        <v>3779</v>
      </c>
      <c r="F3" s="1119" t="s">
        <v>3780</v>
      </c>
      <c r="G3" s="1119" t="s">
        <v>3780</v>
      </c>
      <c r="H3" s="1119" t="s">
        <v>3780</v>
      </c>
      <c r="I3" s="1119" t="s">
        <v>3780</v>
      </c>
      <c r="J3" s="1119" t="s">
        <v>3780</v>
      </c>
      <c r="K3" s="1119" t="s">
        <v>3780</v>
      </c>
      <c r="L3" s="1120" t="s">
        <v>3781</v>
      </c>
      <c r="M3" s="1120" t="s">
        <v>3781</v>
      </c>
      <c r="N3" s="1120" t="s">
        <v>3781</v>
      </c>
      <c r="O3" s="1120" t="s">
        <v>3781</v>
      </c>
      <c r="P3" s="1120" t="s">
        <v>3781</v>
      </c>
      <c r="Q3" s="1120" t="s">
        <v>3781</v>
      </c>
      <c r="R3" s="1120" t="s">
        <v>3781</v>
      </c>
      <c r="S3" s="1120" t="s">
        <v>3781</v>
      </c>
      <c r="T3" s="1120" t="s">
        <v>3781</v>
      </c>
      <c r="U3" s="1120" t="s">
        <v>3781</v>
      </c>
      <c r="V3" s="1120" t="s">
        <v>3781</v>
      </c>
      <c r="W3" s="1120" t="s">
        <v>3781</v>
      </c>
      <c r="X3" s="1120" t="s">
        <v>3781</v>
      </c>
      <c r="Y3" s="1120" t="s">
        <v>3781</v>
      </c>
      <c r="Z3" s="1120" t="s">
        <v>3781</v>
      </c>
      <c r="AA3" s="1120" t="s">
        <v>3781</v>
      </c>
      <c r="AB3" s="912"/>
      <c r="AD3" s="486" t="s">
        <v>528</v>
      </c>
    </row>
    <row r="4" spans="1:30" s="964" customFormat="1" ht="25.5" thickBot="1">
      <c r="A4" s="961"/>
      <c r="B4" s="962" t="s">
        <v>2964</v>
      </c>
      <c r="C4" s="960" t="s">
        <v>86</v>
      </c>
      <c r="D4" s="960" t="s">
        <v>3782</v>
      </c>
      <c r="E4" s="960" t="s">
        <v>85</v>
      </c>
      <c r="F4" s="962" t="s">
        <v>3783</v>
      </c>
      <c r="G4" s="960" t="s">
        <v>3784</v>
      </c>
      <c r="H4" s="960" t="s">
        <v>3785</v>
      </c>
      <c r="I4" s="960" t="s">
        <v>3786</v>
      </c>
      <c r="J4" s="960" t="s">
        <v>3787</v>
      </c>
      <c r="K4" s="960" t="s">
        <v>3788</v>
      </c>
      <c r="L4" s="962" t="s">
        <v>714</v>
      </c>
      <c r="M4" s="960" t="s">
        <v>3789</v>
      </c>
      <c r="N4" s="960" t="s">
        <v>3790</v>
      </c>
      <c r="O4" s="960" t="s">
        <v>3791</v>
      </c>
      <c r="P4" s="960" t="s">
        <v>3792</v>
      </c>
      <c r="Q4" s="960" t="s">
        <v>3793</v>
      </c>
      <c r="R4" s="960" t="s">
        <v>3794</v>
      </c>
      <c r="S4" s="960" t="s">
        <v>3795</v>
      </c>
      <c r="T4" s="960" t="s">
        <v>3796</v>
      </c>
      <c r="U4" s="960" t="s">
        <v>3797</v>
      </c>
      <c r="V4" s="960" t="s">
        <v>3798</v>
      </c>
      <c r="W4" s="960" t="s">
        <v>3799</v>
      </c>
      <c r="X4" s="960" t="s">
        <v>3800</v>
      </c>
      <c r="Y4" s="960" t="s">
        <v>3801</v>
      </c>
      <c r="Z4" s="960" t="s">
        <v>3802</v>
      </c>
      <c r="AA4" s="960" t="s">
        <v>3803</v>
      </c>
      <c r="AB4" s="963"/>
    </row>
    <row r="5" spans="1:30" ht="15" thickBot="1">
      <c r="A5" s="914" t="s">
        <v>3804</v>
      </c>
      <c r="B5" s="1121" t="s">
        <v>3805</v>
      </c>
      <c r="C5" s="1121" t="s">
        <v>3805</v>
      </c>
      <c r="D5" s="1121" t="s">
        <v>3805</v>
      </c>
      <c r="E5" s="1121" t="s">
        <v>3805</v>
      </c>
      <c r="F5" s="1121" t="s">
        <v>3805</v>
      </c>
      <c r="G5" s="1121" t="s">
        <v>3805</v>
      </c>
      <c r="H5" s="1121" t="s">
        <v>3805</v>
      </c>
      <c r="I5" s="1121" t="s">
        <v>3805</v>
      </c>
      <c r="J5" s="1121" t="s">
        <v>3805</v>
      </c>
      <c r="K5" s="1121" t="s">
        <v>3805</v>
      </c>
      <c r="L5" s="915" t="s">
        <v>314</v>
      </c>
      <c r="M5" s="916" t="s">
        <v>3806</v>
      </c>
      <c r="N5" s="916" t="s">
        <v>3806</v>
      </c>
      <c r="O5" s="916" t="s">
        <v>3807</v>
      </c>
      <c r="P5" s="916" t="s">
        <v>3806</v>
      </c>
      <c r="Q5" s="916" t="s">
        <v>3806</v>
      </c>
      <c r="R5" s="916" t="s">
        <v>3807</v>
      </c>
      <c r="S5" s="916" t="s">
        <v>3807</v>
      </c>
      <c r="T5" s="916" t="s">
        <v>3807</v>
      </c>
      <c r="U5" s="916" t="s">
        <v>3807</v>
      </c>
      <c r="V5" s="916" t="s">
        <v>3807</v>
      </c>
      <c r="W5" s="916" t="s">
        <v>3807</v>
      </c>
      <c r="X5" s="916" t="s">
        <v>3808</v>
      </c>
      <c r="Y5" s="916" t="s">
        <v>3808</v>
      </c>
      <c r="Z5" s="916" t="s">
        <v>3807</v>
      </c>
      <c r="AA5" s="916" t="s">
        <v>3807</v>
      </c>
      <c r="AB5" s="912"/>
    </row>
    <row r="6" spans="1:30">
      <c r="A6" s="917" t="s">
        <v>3809</v>
      </c>
      <c r="B6" s="918"/>
      <c r="C6" s="919"/>
      <c r="D6" s="919"/>
      <c r="E6" s="919"/>
      <c r="F6" s="920"/>
      <c r="G6" s="921"/>
      <c r="H6" s="921"/>
      <c r="I6" s="921"/>
      <c r="J6" s="921"/>
      <c r="K6" s="921"/>
      <c r="L6" s="922">
        <v>2307.2963848015602</v>
      </c>
      <c r="M6" s="923">
        <v>50.794083946664898</v>
      </c>
      <c r="N6" s="923">
        <v>65.245700982504999</v>
      </c>
      <c r="O6" s="923">
        <v>325.11758170600598</v>
      </c>
      <c r="P6" s="923">
        <v>354.65536516054101</v>
      </c>
      <c r="Q6" s="923">
        <v>30.518511819366601</v>
      </c>
      <c r="R6" s="923">
        <v>12.9808345698954</v>
      </c>
      <c r="S6" s="923">
        <v>347.35142968520603</v>
      </c>
      <c r="T6" s="923">
        <v>921.64753666472495</v>
      </c>
      <c r="U6" s="923">
        <v>2479.5074838887999</v>
      </c>
      <c r="V6" s="923">
        <v>0.91360008903582501</v>
      </c>
      <c r="W6" s="923">
        <v>1.13437234553539</v>
      </c>
      <c r="X6" s="923">
        <v>1291.7874949110201</v>
      </c>
      <c r="Y6" s="923">
        <v>905.547923058582</v>
      </c>
      <c r="Z6" s="923">
        <v>123.633234956265</v>
      </c>
      <c r="AA6" s="923">
        <v>7.6822734657056904</v>
      </c>
      <c r="AB6" s="912"/>
    </row>
    <row r="7" spans="1:30">
      <c r="A7" s="924"/>
      <c r="B7" s="925"/>
      <c r="C7" s="926"/>
      <c r="D7" s="926"/>
      <c r="E7" s="926"/>
      <c r="F7" s="925"/>
      <c r="G7" s="926"/>
      <c r="H7" s="926"/>
      <c r="I7" s="926"/>
      <c r="J7" s="926"/>
      <c r="K7" s="926"/>
      <c r="L7" s="927"/>
      <c r="M7" s="928"/>
      <c r="N7" s="928"/>
      <c r="O7" s="928"/>
      <c r="P7" s="928"/>
      <c r="Q7" s="928"/>
      <c r="R7" s="928"/>
      <c r="S7" s="928"/>
      <c r="T7" s="928"/>
      <c r="U7" s="928"/>
      <c r="V7" s="928"/>
      <c r="W7" s="928"/>
      <c r="X7" s="928"/>
      <c r="Y7" s="928"/>
      <c r="Z7" s="928"/>
      <c r="AA7" s="928"/>
      <c r="AB7" s="912"/>
    </row>
    <row r="8" spans="1:30">
      <c r="A8" s="917" t="s">
        <v>3810</v>
      </c>
      <c r="B8" s="918"/>
      <c r="C8" s="919"/>
      <c r="D8" s="919"/>
      <c r="E8" s="919"/>
      <c r="F8" s="920"/>
      <c r="G8" s="921"/>
      <c r="H8" s="921"/>
      <c r="I8" s="921"/>
      <c r="J8" s="921"/>
      <c r="K8" s="921"/>
      <c r="L8" s="922">
        <v>2104.55087087115</v>
      </c>
      <c r="M8" s="923">
        <v>35.518961267025801</v>
      </c>
      <c r="N8" s="923">
        <v>50.618677609264502</v>
      </c>
      <c r="O8" s="923">
        <v>276.39184998440197</v>
      </c>
      <c r="P8" s="923">
        <v>352.67478080532698</v>
      </c>
      <c r="Q8" s="923">
        <v>30.517614527441001</v>
      </c>
      <c r="R8" s="923">
        <v>10.5726118585116</v>
      </c>
      <c r="S8" s="923">
        <v>330.619893968459</v>
      </c>
      <c r="T8" s="923">
        <v>756.02149356241705</v>
      </c>
      <c r="U8" s="923">
        <v>2258.3864876299399</v>
      </c>
      <c r="V8" s="923">
        <v>0.58844178183584706</v>
      </c>
      <c r="W8" s="923">
        <v>1.0348867576342899</v>
      </c>
      <c r="X8" s="923">
        <v>791.09014275569496</v>
      </c>
      <c r="Y8" s="923">
        <v>406.498115053454</v>
      </c>
      <c r="Z8" s="923">
        <v>121.034727743989</v>
      </c>
      <c r="AA8" s="923">
        <v>5.9667032793358503</v>
      </c>
      <c r="AB8" s="912"/>
    </row>
    <row r="9" spans="1:30">
      <c r="A9" s="917" t="s">
        <v>3811</v>
      </c>
      <c r="B9" s="918"/>
      <c r="C9" s="919"/>
      <c r="D9" s="919"/>
      <c r="E9" s="919"/>
      <c r="F9" s="920"/>
      <c r="G9" s="921"/>
      <c r="H9" s="921"/>
      <c r="I9" s="921"/>
      <c r="J9" s="921"/>
      <c r="K9" s="921"/>
      <c r="L9" s="922">
        <v>196.74551393040599</v>
      </c>
      <c r="M9" s="923">
        <v>14.2751226796392</v>
      </c>
      <c r="N9" s="923">
        <v>14.627023373240499</v>
      </c>
      <c r="O9" s="923">
        <v>48.725731721604198</v>
      </c>
      <c r="P9" s="923">
        <v>1.9805843552140501</v>
      </c>
      <c r="Q9" s="923">
        <v>8.9729192555201604E-4</v>
      </c>
      <c r="R9" s="923">
        <v>2.4082227113837602</v>
      </c>
      <c r="S9" s="923">
        <v>16.7315357167471</v>
      </c>
      <c r="T9" s="923">
        <v>165.62604310230799</v>
      </c>
      <c r="U9" s="923">
        <v>221.12099625886401</v>
      </c>
      <c r="V9" s="923">
        <v>0.32515830719997801</v>
      </c>
      <c r="W9" s="923">
        <v>9.9485587901099501E-2</v>
      </c>
      <c r="X9" s="923">
        <v>500.69735215532398</v>
      </c>
      <c r="Y9" s="923">
        <v>499.049808005128</v>
      </c>
      <c r="Z9" s="923">
        <v>2.5985072122759099</v>
      </c>
      <c r="AA9" s="923">
        <v>1.71557018636984</v>
      </c>
      <c r="AB9" s="912"/>
    </row>
    <row r="10" spans="1:30">
      <c r="A10" s="924"/>
      <c r="B10" s="925"/>
      <c r="C10" s="926"/>
      <c r="D10" s="926"/>
      <c r="E10" s="926"/>
      <c r="F10" s="925"/>
      <c r="G10" s="926"/>
      <c r="H10" s="926"/>
      <c r="I10" s="926"/>
      <c r="J10" s="926"/>
      <c r="K10" s="926"/>
      <c r="L10" s="927"/>
      <c r="M10" s="928"/>
      <c r="N10" s="928"/>
      <c r="O10" s="928"/>
      <c r="P10" s="928"/>
      <c r="Q10" s="928"/>
      <c r="R10" s="928"/>
      <c r="S10" s="928"/>
      <c r="T10" s="928"/>
      <c r="U10" s="928"/>
      <c r="V10" s="928"/>
      <c r="W10" s="928"/>
      <c r="X10" s="928"/>
      <c r="Y10" s="928"/>
      <c r="Z10" s="928"/>
      <c r="AA10" s="928"/>
      <c r="AB10" s="912"/>
    </row>
    <row r="11" spans="1:30">
      <c r="A11" s="917" t="s">
        <v>3812</v>
      </c>
      <c r="B11" s="918">
        <v>1921859</v>
      </c>
      <c r="C11" s="919">
        <v>752923</v>
      </c>
      <c r="D11" s="919">
        <v>220161</v>
      </c>
      <c r="E11" s="919">
        <v>20529</v>
      </c>
      <c r="F11" s="920">
        <v>414674</v>
      </c>
      <c r="G11" s="921">
        <v>41026</v>
      </c>
      <c r="H11" s="921">
        <v>81273</v>
      </c>
      <c r="I11" s="921">
        <v>76882</v>
      </c>
      <c r="J11" s="921">
        <v>0</v>
      </c>
      <c r="K11" s="921">
        <v>1820652</v>
      </c>
      <c r="L11" s="922">
        <v>969.22188738383397</v>
      </c>
      <c r="M11" s="923">
        <v>22.5226775792053</v>
      </c>
      <c r="N11" s="923">
        <v>7.2633377812101996</v>
      </c>
      <c r="O11" s="923">
        <v>45.145477715457602</v>
      </c>
      <c r="P11" s="923">
        <v>195.931649994656</v>
      </c>
      <c r="Q11" s="923">
        <v>14.9836291078608</v>
      </c>
      <c r="R11" s="923">
        <v>5.3353825685088196</v>
      </c>
      <c r="S11" s="923">
        <v>184.85104941067701</v>
      </c>
      <c r="T11" s="923">
        <v>467.526128418339</v>
      </c>
      <c r="U11" s="923">
        <v>574.16657798914105</v>
      </c>
      <c r="V11" s="923">
        <v>0.24438628708719801</v>
      </c>
      <c r="W11" s="923">
        <v>0.65268939654447999</v>
      </c>
      <c r="X11" s="923">
        <v>20.679552682794501</v>
      </c>
      <c r="Y11" s="923">
        <v>11.3065378292711</v>
      </c>
      <c r="Z11" s="923">
        <v>6.1176981081027197E-2</v>
      </c>
      <c r="AA11" s="923">
        <v>3.8157190502671301</v>
      </c>
      <c r="AB11" s="912"/>
    </row>
    <row r="12" spans="1:30">
      <c r="A12" s="929" t="s">
        <v>3813</v>
      </c>
      <c r="B12" s="930">
        <v>212530</v>
      </c>
      <c r="C12" s="931">
        <v>180725.49</v>
      </c>
      <c r="D12" s="931">
        <v>92000</v>
      </c>
      <c r="E12" s="931">
        <v>0</v>
      </c>
      <c r="F12" s="932">
        <v>0</v>
      </c>
      <c r="G12" s="933">
        <v>3068</v>
      </c>
      <c r="H12" s="933">
        <v>294606.39068099699</v>
      </c>
      <c r="I12" s="933">
        <v>4343</v>
      </c>
      <c r="J12" s="933">
        <v>0</v>
      </c>
      <c r="K12" s="933">
        <v>0</v>
      </c>
      <c r="L12" s="934">
        <v>0</v>
      </c>
      <c r="M12" s="935">
        <v>0</v>
      </c>
      <c r="N12" s="935">
        <v>0</v>
      </c>
      <c r="O12" s="935">
        <v>0</v>
      </c>
      <c r="P12" s="935">
        <v>0</v>
      </c>
      <c r="Q12" s="935">
        <v>0</v>
      </c>
      <c r="R12" s="935">
        <v>0</v>
      </c>
      <c r="S12" s="935">
        <v>0</v>
      </c>
      <c r="T12" s="935">
        <v>0</v>
      </c>
      <c r="U12" s="935">
        <v>0</v>
      </c>
      <c r="V12" s="935">
        <v>0</v>
      </c>
      <c r="W12" s="935">
        <v>0</v>
      </c>
      <c r="X12" s="935">
        <v>0</v>
      </c>
      <c r="Y12" s="935">
        <v>0</v>
      </c>
      <c r="Z12" s="935">
        <v>0</v>
      </c>
      <c r="AA12" s="935">
        <v>0</v>
      </c>
      <c r="AB12" s="912"/>
    </row>
    <row r="13" spans="1:30">
      <c r="A13" s="929" t="s">
        <v>3814</v>
      </c>
      <c r="B13" s="930">
        <v>1469664</v>
      </c>
      <c r="C13" s="931">
        <v>352482.35509999999</v>
      </c>
      <c r="D13" s="931">
        <v>95026</v>
      </c>
      <c r="E13" s="931">
        <v>2330.1963999999998</v>
      </c>
      <c r="F13" s="932">
        <v>411421.29801642598</v>
      </c>
      <c r="G13" s="933">
        <v>31585</v>
      </c>
      <c r="H13" s="933">
        <v>1220332.8606835699</v>
      </c>
      <c r="I13" s="933">
        <v>61451</v>
      </c>
      <c r="J13" s="933">
        <v>0</v>
      </c>
      <c r="K13" s="933">
        <v>0</v>
      </c>
      <c r="L13" s="934">
        <v>0</v>
      </c>
      <c r="M13" s="935">
        <v>0</v>
      </c>
      <c r="N13" s="935">
        <v>0</v>
      </c>
      <c r="O13" s="935">
        <v>0</v>
      </c>
      <c r="P13" s="935">
        <v>0</v>
      </c>
      <c r="Q13" s="935">
        <v>0</v>
      </c>
      <c r="R13" s="935">
        <v>0</v>
      </c>
      <c r="S13" s="935">
        <v>0</v>
      </c>
      <c r="T13" s="935">
        <v>0</v>
      </c>
      <c r="U13" s="935">
        <v>0</v>
      </c>
      <c r="V13" s="935">
        <v>0</v>
      </c>
      <c r="W13" s="935">
        <v>0</v>
      </c>
      <c r="X13" s="935">
        <v>0</v>
      </c>
      <c r="Y13" s="935">
        <v>0</v>
      </c>
      <c r="Z13" s="935">
        <v>0</v>
      </c>
      <c r="AA13" s="935">
        <v>0</v>
      </c>
      <c r="AB13" s="912"/>
    </row>
    <row r="14" spans="1:30">
      <c r="A14" s="929" t="s">
        <v>3815</v>
      </c>
      <c r="B14" s="930">
        <v>192</v>
      </c>
      <c r="C14" s="931">
        <v>807.91150000000005</v>
      </c>
      <c r="D14" s="931">
        <v>-56</v>
      </c>
      <c r="E14" s="931">
        <v>0</v>
      </c>
      <c r="F14" s="932">
        <v>19</v>
      </c>
      <c r="G14" s="933">
        <v>67</v>
      </c>
      <c r="H14" s="933">
        <v>0</v>
      </c>
      <c r="I14" s="933">
        <v>11</v>
      </c>
      <c r="J14" s="933">
        <v>0</v>
      </c>
      <c r="K14" s="933">
        <v>0</v>
      </c>
      <c r="L14" s="934">
        <v>0</v>
      </c>
      <c r="M14" s="935">
        <v>0</v>
      </c>
      <c r="N14" s="935">
        <v>0</v>
      </c>
      <c r="O14" s="935">
        <v>0</v>
      </c>
      <c r="P14" s="935">
        <v>0</v>
      </c>
      <c r="Q14" s="935">
        <v>0</v>
      </c>
      <c r="R14" s="935">
        <v>0</v>
      </c>
      <c r="S14" s="935">
        <v>0</v>
      </c>
      <c r="T14" s="935">
        <v>0</v>
      </c>
      <c r="U14" s="935">
        <v>0</v>
      </c>
      <c r="V14" s="935">
        <v>0</v>
      </c>
      <c r="W14" s="935">
        <v>0</v>
      </c>
      <c r="X14" s="935">
        <v>0</v>
      </c>
      <c r="Y14" s="935">
        <v>0</v>
      </c>
      <c r="Z14" s="935">
        <v>0</v>
      </c>
      <c r="AA14" s="935">
        <v>0</v>
      </c>
      <c r="AB14" s="912"/>
    </row>
    <row r="15" spans="1:30">
      <c r="A15" s="929" t="s">
        <v>3816</v>
      </c>
      <c r="B15" s="930">
        <v>128902</v>
      </c>
      <c r="C15" s="931">
        <v>19211.633000000002</v>
      </c>
      <c r="D15" s="931">
        <v>30232</v>
      </c>
      <c r="E15" s="931">
        <v>70</v>
      </c>
      <c r="F15" s="932">
        <v>890.07116749871102</v>
      </c>
      <c r="G15" s="933">
        <v>3328</v>
      </c>
      <c r="H15" s="933">
        <v>107156.561832501</v>
      </c>
      <c r="I15" s="933">
        <v>6437</v>
      </c>
      <c r="J15" s="933">
        <v>0</v>
      </c>
      <c r="K15" s="933">
        <v>0</v>
      </c>
      <c r="L15" s="934">
        <v>0</v>
      </c>
      <c r="M15" s="935">
        <v>0</v>
      </c>
      <c r="N15" s="935">
        <v>0</v>
      </c>
      <c r="O15" s="935">
        <v>0</v>
      </c>
      <c r="P15" s="935">
        <v>0</v>
      </c>
      <c r="Q15" s="935">
        <v>0</v>
      </c>
      <c r="R15" s="935">
        <v>0</v>
      </c>
      <c r="S15" s="935">
        <v>0</v>
      </c>
      <c r="T15" s="935">
        <v>0</v>
      </c>
      <c r="U15" s="935">
        <v>0</v>
      </c>
      <c r="V15" s="935">
        <v>0</v>
      </c>
      <c r="W15" s="935">
        <v>0</v>
      </c>
      <c r="X15" s="935">
        <v>0</v>
      </c>
      <c r="Y15" s="935">
        <v>0</v>
      </c>
      <c r="Z15" s="935">
        <v>0</v>
      </c>
      <c r="AA15" s="935">
        <v>0</v>
      </c>
      <c r="AB15" s="912"/>
    </row>
    <row r="16" spans="1:30">
      <c r="A16" s="929" t="s">
        <v>3817</v>
      </c>
      <c r="B16" s="930">
        <v>53857.082891999999</v>
      </c>
      <c r="C16" s="931">
        <v>20.024999999999999</v>
      </c>
      <c r="D16" s="931">
        <v>-3078</v>
      </c>
      <c r="E16" s="931">
        <v>0</v>
      </c>
      <c r="F16" s="932">
        <v>693.54115864761002</v>
      </c>
      <c r="G16" s="933">
        <v>868</v>
      </c>
      <c r="H16" s="933">
        <v>53438.566733352403</v>
      </c>
      <c r="I16" s="933">
        <v>1955</v>
      </c>
      <c r="J16" s="933">
        <v>0</v>
      </c>
      <c r="K16" s="933">
        <v>0</v>
      </c>
      <c r="L16" s="934">
        <v>0</v>
      </c>
      <c r="M16" s="935">
        <v>0</v>
      </c>
      <c r="N16" s="935">
        <v>0</v>
      </c>
      <c r="O16" s="935">
        <v>0</v>
      </c>
      <c r="P16" s="935">
        <v>0</v>
      </c>
      <c r="Q16" s="935">
        <v>0</v>
      </c>
      <c r="R16" s="935">
        <v>0</v>
      </c>
      <c r="S16" s="935">
        <v>0</v>
      </c>
      <c r="T16" s="935">
        <v>0</v>
      </c>
      <c r="U16" s="935">
        <v>0</v>
      </c>
      <c r="V16" s="935">
        <v>0</v>
      </c>
      <c r="W16" s="935">
        <v>0</v>
      </c>
      <c r="X16" s="935">
        <v>0</v>
      </c>
      <c r="Y16" s="935">
        <v>0</v>
      </c>
      <c r="Z16" s="935">
        <v>0</v>
      </c>
      <c r="AA16" s="935">
        <v>0</v>
      </c>
      <c r="AB16" s="912"/>
    </row>
    <row r="17" spans="1:28">
      <c r="A17" s="929" t="s">
        <v>3818</v>
      </c>
      <c r="B17" s="930">
        <v>0</v>
      </c>
      <c r="C17" s="931">
        <v>0</v>
      </c>
      <c r="D17" s="931">
        <v>0</v>
      </c>
      <c r="E17" s="931">
        <v>0</v>
      </c>
      <c r="F17" s="932">
        <v>0</v>
      </c>
      <c r="G17" s="933">
        <v>0</v>
      </c>
      <c r="H17" s="933">
        <v>0</v>
      </c>
      <c r="I17" s="933">
        <v>0</v>
      </c>
      <c r="J17" s="933">
        <v>0</v>
      </c>
      <c r="K17" s="933">
        <v>0</v>
      </c>
      <c r="L17" s="934">
        <v>0</v>
      </c>
      <c r="M17" s="935">
        <v>0</v>
      </c>
      <c r="N17" s="935">
        <v>0</v>
      </c>
      <c r="O17" s="935">
        <v>0</v>
      </c>
      <c r="P17" s="935">
        <v>0</v>
      </c>
      <c r="Q17" s="935">
        <v>0</v>
      </c>
      <c r="R17" s="935">
        <v>0</v>
      </c>
      <c r="S17" s="935">
        <v>0</v>
      </c>
      <c r="T17" s="935">
        <v>0</v>
      </c>
      <c r="U17" s="935">
        <v>0</v>
      </c>
      <c r="V17" s="935">
        <v>0</v>
      </c>
      <c r="W17" s="935">
        <v>0</v>
      </c>
      <c r="X17" s="935">
        <v>0</v>
      </c>
      <c r="Y17" s="935">
        <v>0</v>
      </c>
      <c r="Z17" s="935">
        <v>0</v>
      </c>
      <c r="AA17" s="935">
        <v>0</v>
      </c>
      <c r="AB17" s="912"/>
    </row>
    <row r="18" spans="1:28">
      <c r="A18" s="929" t="s">
        <v>3819</v>
      </c>
      <c r="B18" s="930">
        <v>595.68974800000001</v>
      </c>
      <c r="C18" s="931">
        <v>110.95</v>
      </c>
      <c r="D18" s="931">
        <v>-4</v>
      </c>
      <c r="E18" s="931">
        <v>0</v>
      </c>
      <c r="F18" s="932">
        <v>671</v>
      </c>
      <c r="G18" s="933">
        <v>0</v>
      </c>
      <c r="H18" s="933">
        <v>0</v>
      </c>
      <c r="I18" s="933">
        <v>35</v>
      </c>
      <c r="J18" s="933">
        <v>0</v>
      </c>
      <c r="K18" s="933">
        <v>0</v>
      </c>
      <c r="L18" s="934">
        <v>0</v>
      </c>
      <c r="M18" s="935">
        <v>0</v>
      </c>
      <c r="N18" s="935">
        <v>0</v>
      </c>
      <c r="O18" s="935">
        <v>0</v>
      </c>
      <c r="P18" s="935">
        <v>0</v>
      </c>
      <c r="Q18" s="935">
        <v>0</v>
      </c>
      <c r="R18" s="935">
        <v>0</v>
      </c>
      <c r="S18" s="935">
        <v>0</v>
      </c>
      <c r="T18" s="935">
        <v>0</v>
      </c>
      <c r="U18" s="935">
        <v>0</v>
      </c>
      <c r="V18" s="935">
        <v>0</v>
      </c>
      <c r="W18" s="935">
        <v>0</v>
      </c>
      <c r="X18" s="935">
        <v>0</v>
      </c>
      <c r="Y18" s="935">
        <v>0</v>
      </c>
      <c r="Z18" s="935">
        <v>0</v>
      </c>
      <c r="AA18" s="935">
        <v>0</v>
      </c>
      <c r="AB18" s="912"/>
    </row>
    <row r="19" spans="1:28">
      <c r="A19" s="929" t="s">
        <v>3820</v>
      </c>
      <c r="B19" s="930">
        <v>53809</v>
      </c>
      <c r="C19" s="931">
        <v>30.75</v>
      </c>
      <c r="D19" s="931">
        <v>5673</v>
      </c>
      <c r="E19" s="931">
        <v>132</v>
      </c>
      <c r="F19" s="932">
        <v>933</v>
      </c>
      <c r="G19" s="933">
        <v>2110</v>
      </c>
      <c r="H19" s="933">
        <v>41742.122931252401</v>
      </c>
      <c r="I19" s="933">
        <v>2541</v>
      </c>
      <c r="J19" s="933">
        <v>0</v>
      </c>
      <c r="K19" s="933">
        <v>0</v>
      </c>
      <c r="L19" s="934">
        <v>0</v>
      </c>
      <c r="M19" s="935">
        <v>0</v>
      </c>
      <c r="N19" s="935">
        <v>0</v>
      </c>
      <c r="O19" s="935">
        <v>0</v>
      </c>
      <c r="P19" s="935">
        <v>0</v>
      </c>
      <c r="Q19" s="935">
        <v>0</v>
      </c>
      <c r="R19" s="935">
        <v>0</v>
      </c>
      <c r="S19" s="935">
        <v>0</v>
      </c>
      <c r="T19" s="935">
        <v>0</v>
      </c>
      <c r="U19" s="935">
        <v>0</v>
      </c>
      <c r="V19" s="935">
        <v>0</v>
      </c>
      <c r="W19" s="935">
        <v>0</v>
      </c>
      <c r="X19" s="935">
        <v>0</v>
      </c>
      <c r="Y19" s="935">
        <v>0</v>
      </c>
      <c r="Z19" s="935">
        <v>0</v>
      </c>
      <c r="AA19" s="935">
        <v>0</v>
      </c>
      <c r="AB19" s="912"/>
    </row>
    <row r="20" spans="1:28">
      <c r="A20" s="929" t="s">
        <v>3821</v>
      </c>
      <c r="B20" s="930">
        <v>0</v>
      </c>
      <c r="C20" s="931">
        <v>0</v>
      </c>
      <c r="D20" s="931">
        <v>0</v>
      </c>
      <c r="E20" s="931">
        <v>0</v>
      </c>
      <c r="F20" s="932">
        <v>0</v>
      </c>
      <c r="G20" s="933">
        <v>0</v>
      </c>
      <c r="H20" s="933">
        <v>0</v>
      </c>
      <c r="I20" s="933">
        <v>0</v>
      </c>
      <c r="J20" s="933">
        <v>0</v>
      </c>
      <c r="K20" s="933">
        <v>0</v>
      </c>
      <c r="L20" s="934">
        <v>0</v>
      </c>
      <c r="M20" s="935">
        <v>0</v>
      </c>
      <c r="N20" s="935">
        <v>0</v>
      </c>
      <c r="O20" s="935">
        <v>0</v>
      </c>
      <c r="P20" s="935">
        <v>0</v>
      </c>
      <c r="Q20" s="935">
        <v>0</v>
      </c>
      <c r="R20" s="935">
        <v>0</v>
      </c>
      <c r="S20" s="935">
        <v>0</v>
      </c>
      <c r="T20" s="935">
        <v>0</v>
      </c>
      <c r="U20" s="935">
        <v>0</v>
      </c>
      <c r="V20" s="935">
        <v>0</v>
      </c>
      <c r="W20" s="935">
        <v>0</v>
      </c>
      <c r="X20" s="935">
        <v>0</v>
      </c>
      <c r="Y20" s="935">
        <v>0</v>
      </c>
      <c r="Z20" s="935">
        <v>0</v>
      </c>
      <c r="AA20" s="935">
        <v>0</v>
      </c>
      <c r="AB20" s="912"/>
    </row>
    <row r="21" spans="1:28">
      <c r="A21" s="929" t="s">
        <v>3823</v>
      </c>
      <c r="B21" s="930">
        <v>0</v>
      </c>
      <c r="C21" s="931">
        <v>0</v>
      </c>
      <c r="D21" s="931">
        <v>0</v>
      </c>
      <c r="E21" s="931">
        <v>0</v>
      </c>
      <c r="F21" s="932">
        <v>0</v>
      </c>
      <c r="G21" s="933">
        <v>0</v>
      </c>
      <c r="H21" s="933">
        <v>0</v>
      </c>
      <c r="I21" s="933">
        <v>0</v>
      </c>
      <c r="J21" s="933">
        <v>0</v>
      </c>
      <c r="K21" s="933">
        <v>0</v>
      </c>
      <c r="L21" s="934">
        <v>0</v>
      </c>
      <c r="M21" s="935">
        <v>0</v>
      </c>
      <c r="N21" s="935">
        <v>0</v>
      </c>
      <c r="O21" s="935">
        <v>0</v>
      </c>
      <c r="P21" s="935">
        <v>0</v>
      </c>
      <c r="Q21" s="935">
        <v>0</v>
      </c>
      <c r="R21" s="935">
        <v>0</v>
      </c>
      <c r="S21" s="935">
        <v>0</v>
      </c>
      <c r="T21" s="935">
        <v>0</v>
      </c>
      <c r="U21" s="935">
        <v>0</v>
      </c>
      <c r="V21" s="935">
        <v>0</v>
      </c>
      <c r="W21" s="935">
        <v>0</v>
      </c>
      <c r="X21" s="935">
        <v>0</v>
      </c>
      <c r="Y21" s="935">
        <v>0</v>
      </c>
      <c r="Z21" s="935">
        <v>0</v>
      </c>
      <c r="AA21" s="935">
        <v>0</v>
      </c>
      <c r="AB21" s="912"/>
    </row>
    <row r="22" spans="1:28">
      <c r="A22" s="929" t="s">
        <v>3824</v>
      </c>
      <c r="B22" s="930">
        <v>0</v>
      </c>
      <c r="C22" s="931">
        <v>0</v>
      </c>
      <c r="D22" s="931">
        <v>0</v>
      </c>
      <c r="E22" s="931">
        <v>0</v>
      </c>
      <c r="F22" s="932">
        <v>0</v>
      </c>
      <c r="G22" s="933">
        <v>0</v>
      </c>
      <c r="H22" s="933">
        <v>0</v>
      </c>
      <c r="I22" s="933">
        <v>0</v>
      </c>
      <c r="J22" s="933">
        <v>0</v>
      </c>
      <c r="K22" s="933">
        <v>0</v>
      </c>
      <c r="L22" s="934">
        <v>0</v>
      </c>
      <c r="M22" s="935">
        <v>0</v>
      </c>
      <c r="N22" s="935">
        <v>0</v>
      </c>
      <c r="O22" s="935">
        <v>0</v>
      </c>
      <c r="P22" s="935">
        <v>0</v>
      </c>
      <c r="Q22" s="935">
        <v>0</v>
      </c>
      <c r="R22" s="935">
        <v>0</v>
      </c>
      <c r="S22" s="935">
        <v>0</v>
      </c>
      <c r="T22" s="935">
        <v>0</v>
      </c>
      <c r="U22" s="935">
        <v>0</v>
      </c>
      <c r="V22" s="935">
        <v>0</v>
      </c>
      <c r="W22" s="935">
        <v>0</v>
      </c>
      <c r="X22" s="935">
        <v>0</v>
      </c>
      <c r="Y22" s="935">
        <v>0</v>
      </c>
      <c r="Z22" s="935">
        <v>0</v>
      </c>
      <c r="AA22" s="935">
        <v>0</v>
      </c>
      <c r="AB22" s="912"/>
    </row>
    <row r="23" spans="1:28">
      <c r="A23" s="929" t="s">
        <v>3825</v>
      </c>
      <c r="B23" s="930">
        <v>2309.422047</v>
      </c>
      <c r="C23" s="931">
        <v>0</v>
      </c>
      <c r="D23" s="931">
        <v>0</v>
      </c>
      <c r="E23" s="931">
        <v>0</v>
      </c>
      <c r="F23" s="932">
        <v>44</v>
      </c>
      <c r="G23" s="933">
        <v>0</v>
      </c>
      <c r="H23" s="933">
        <v>0</v>
      </c>
      <c r="I23" s="933">
        <v>109</v>
      </c>
      <c r="J23" s="933">
        <v>0</v>
      </c>
      <c r="K23" s="933">
        <v>2165</v>
      </c>
      <c r="L23" s="934">
        <v>1.34047473900454</v>
      </c>
      <c r="M23" s="935">
        <v>5.1816670583369001E-2</v>
      </c>
      <c r="N23" s="935">
        <v>1.4643841686604301E-2</v>
      </c>
      <c r="O23" s="935">
        <v>0.52943119943877004</v>
      </c>
      <c r="P23" s="935">
        <v>0.23617888258651501</v>
      </c>
      <c r="Q23" s="935">
        <v>2.7034784652192501E-2</v>
      </c>
      <c r="R23" s="935">
        <v>2.66593015320232E-2</v>
      </c>
      <c r="S23" s="935">
        <v>0.85985634518778897</v>
      </c>
      <c r="T23" s="935">
        <v>1.66339022235018</v>
      </c>
      <c r="U23" s="935">
        <v>1.6896740407620301</v>
      </c>
      <c r="V23" s="935">
        <v>7.5096624033868097E-4</v>
      </c>
      <c r="W23" s="935">
        <v>6.3832130428787904E-4</v>
      </c>
      <c r="X23" s="935">
        <v>3.7548312016934E-3</v>
      </c>
      <c r="Y23" s="935">
        <v>0</v>
      </c>
      <c r="Z23" s="935">
        <v>3.7548312016934E-3</v>
      </c>
      <c r="AA23" s="935">
        <v>1.4718938310638099E-2</v>
      </c>
      <c r="AB23" s="912"/>
    </row>
    <row r="24" spans="1:28">
      <c r="A24" s="929" t="s">
        <v>3826</v>
      </c>
      <c r="B24" s="930">
        <v>220954.79301074799</v>
      </c>
      <c r="C24" s="931">
        <v>33748.175499999998</v>
      </c>
      <c r="D24" s="931">
        <v>0</v>
      </c>
      <c r="E24" s="931">
        <v>2.4E-2</v>
      </c>
      <c r="F24" s="932">
        <v>0</v>
      </c>
      <c r="G24" s="933">
        <v>0</v>
      </c>
      <c r="H24" s="933">
        <v>6517.3469387755104</v>
      </c>
      <c r="I24" s="933">
        <v>0</v>
      </c>
      <c r="J24" s="933">
        <v>0</v>
      </c>
      <c r="K24" s="933">
        <v>248185.597571972</v>
      </c>
      <c r="L24" s="934">
        <v>148.50059298987799</v>
      </c>
      <c r="M24" s="935">
        <v>4.69175786547732</v>
      </c>
      <c r="N24" s="935">
        <v>0.68869840227190005</v>
      </c>
      <c r="O24" s="935">
        <v>9.9000395326585604</v>
      </c>
      <c r="P24" s="935">
        <v>29.829249548401702</v>
      </c>
      <c r="Q24" s="935">
        <v>2.1091388569576899</v>
      </c>
      <c r="R24" s="935">
        <v>0.860873002839875</v>
      </c>
      <c r="S24" s="935">
        <v>21.0913885695769</v>
      </c>
      <c r="T24" s="935">
        <v>63.274165708730798</v>
      </c>
      <c r="U24" s="935">
        <v>80.061189264108407</v>
      </c>
      <c r="V24" s="935">
        <v>2.58261900851963E-2</v>
      </c>
      <c r="W24" s="935">
        <v>0.10330476034078501</v>
      </c>
      <c r="X24" s="935">
        <v>0</v>
      </c>
      <c r="Y24" s="935">
        <v>0</v>
      </c>
      <c r="Z24" s="935">
        <v>0</v>
      </c>
      <c r="AA24" s="935">
        <v>0.563871816860118</v>
      </c>
      <c r="AB24" s="912"/>
    </row>
    <row r="25" spans="1:28">
      <c r="A25" s="929" t="s">
        <v>3827</v>
      </c>
      <c r="B25" s="930">
        <v>0</v>
      </c>
      <c r="C25" s="931">
        <v>0</v>
      </c>
      <c r="D25" s="931">
        <v>0</v>
      </c>
      <c r="E25" s="931">
        <v>0</v>
      </c>
      <c r="F25" s="932">
        <v>0</v>
      </c>
      <c r="G25" s="933">
        <v>0</v>
      </c>
      <c r="H25" s="933">
        <v>0</v>
      </c>
      <c r="I25" s="933">
        <v>0</v>
      </c>
      <c r="J25" s="933">
        <v>0</v>
      </c>
      <c r="K25" s="933">
        <v>0</v>
      </c>
      <c r="L25" s="934">
        <v>0</v>
      </c>
      <c r="M25" s="935">
        <v>0</v>
      </c>
      <c r="N25" s="935">
        <v>0</v>
      </c>
      <c r="O25" s="935">
        <v>0</v>
      </c>
      <c r="P25" s="935">
        <v>0</v>
      </c>
      <c r="Q25" s="935">
        <v>0</v>
      </c>
      <c r="R25" s="935">
        <v>0</v>
      </c>
      <c r="S25" s="935">
        <v>0</v>
      </c>
      <c r="T25" s="935">
        <v>0</v>
      </c>
      <c r="U25" s="935">
        <v>0</v>
      </c>
      <c r="V25" s="935">
        <v>0</v>
      </c>
      <c r="W25" s="935">
        <v>0</v>
      </c>
      <c r="X25" s="935">
        <v>0</v>
      </c>
      <c r="Y25" s="935">
        <v>0</v>
      </c>
      <c r="Z25" s="935">
        <v>0</v>
      </c>
      <c r="AA25" s="935">
        <v>0</v>
      </c>
      <c r="AB25" s="912"/>
    </row>
    <row r="26" spans="1:28">
      <c r="A26" s="929" t="s">
        <v>4268</v>
      </c>
      <c r="B26" s="930">
        <v>0</v>
      </c>
      <c r="C26" s="931">
        <v>0</v>
      </c>
      <c r="D26" s="931">
        <v>0</v>
      </c>
      <c r="E26" s="931">
        <v>0</v>
      </c>
      <c r="F26" s="932">
        <v>0</v>
      </c>
      <c r="G26" s="933">
        <v>0</v>
      </c>
      <c r="H26" s="933">
        <v>0</v>
      </c>
      <c r="I26" s="933">
        <v>0</v>
      </c>
      <c r="J26" s="933">
        <v>0</v>
      </c>
      <c r="K26" s="933">
        <v>805</v>
      </c>
      <c r="L26" s="934">
        <v>0.46910242190948298</v>
      </c>
      <c r="M26" s="935">
        <v>1.3821767788404399E-2</v>
      </c>
      <c r="N26" s="935">
        <v>3.2111177690232499E-3</v>
      </c>
      <c r="O26" s="935">
        <v>3.9091868492457001E-2</v>
      </c>
      <c r="P26" s="935">
        <v>9.0190525164740007E-2</v>
      </c>
      <c r="Q26" s="935">
        <v>1.2425629627959499E-2</v>
      </c>
      <c r="R26" s="935">
        <v>5.0260973776016099E-3</v>
      </c>
      <c r="S26" s="935">
        <v>0.12984084892137501</v>
      </c>
      <c r="T26" s="935">
        <v>0.416049171812578</v>
      </c>
      <c r="U26" s="935">
        <v>0.467706283749039</v>
      </c>
      <c r="V26" s="935">
        <v>1.5357519764893799E-4</v>
      </c>
      <c r="W26" s="935">
        <v>4.8864835615571197E-4</v>
      </c>
      <c r="X26" s="935">
        <v>0</v>
      </c>
      <c r="Y26" s="935">
        <v>0</v>
      </c>
      <c r="Z26" s="935">
        <v>0</v>
      </c>
      <c r="AA26" s="935">
        <v>3.3507315850677399E-3</v>
      </c>
      <c r="AB26" s="912"/>
    </row>
    <row r="27" spans="1:28">
      <c r="A27" s="929" t="s">
        <v>3828</v>
      </c>
      <c r="B27" s="930">
        <v>1000000</v>
      </c>
      <c r="C27" s="931">
        <v>72975.581999999995</v>
      </c>
      <c r="D27" s="931">
        <v>0</v>
      </c>
      <c r="E27" s="931">
        <v>3.5</v>
      </c>
      <c r="F27" s="932">
        <v>0</v>
      </c>
      <c r="G27" s="933">
        <v>0</v>
      </c>
      <c r="H27" s="933">
        <v>1905.0280039116601</v>
      </c>
      <c r="I27" s="933">
        <v>0</v>
      </c>
      <c r="J27" s="933">
        <v>0</v>
      </c>
      <c r="K27" s="933">
        <v>1071067.0539960901</v>
      </c>
      <c r="L27" s="934">
        <v>655.72823357412096</v>
      </c>
      <c r="M27" s="935">
        <v>13.5603855668303</v>
      </c>
      <c r="N27" s="935">
        <v>5.5727611918480502</v>
      </c>
      <c r="O27" s="935">
        <v>24.1486318313416</v>
      </c>
      <c r="P27" s="935">
        <v>132.445957659589</v>
      </c>
      <c r="Q27" s="935">
        <v>10.7740049709062</v>
      </c>
      <c r="R27" s="935">
        <v>3.5294154215037699</v>
      </c>
      <c r="S27" s="935">
        <v>131.88868154040401</v>
      </c>
      <c r="T27" s="935">
        <v>310.21703967954198</v>
      </c>
      <c r="U27" s="935">
        <v>393.80845755726199</v>
      </c>
      <c r="V27" s="935">
        <v>0.14860696511594801</v>
      </c>
      <c r="W27" s="935">
        <v>0.44582089534784403</v>
      </c>
      <c r="X27" s="935">
        <v>20.433457703442901</v>
      </c>
      <c r="Y27" s="935">
        <v>11.1455223836961</v>
      </c>
      <c r="Z27" s="935">
        <v>0</v>
      </c>
      <c r="AA27" s="935">
        <v>2.3777114418551699</v>
      </c>
      <c r="AB27" s="912"/>
    </row>
    <row r="28" spans="1:28">
      <c r="A28" s="929" t="s">
        <v>3829</v>
      </c>
      <c r="B28" s="930">
        <v>0</v>
      </c>
      <c r="C28" s="931">
        <v>0</v>
      </c>
      <c r="D28" s="931">
        <v>0</v>
      </c>
      <c r="E28" s="931">
        <v>0</v>
      </c>
      <c r="F28" s="932">
        <v>0</v>
      </c>
      <c r="G28" s="933">
        <v>0</v>
      </c>
      <c r="H28" s="933">
        <v>0</v>
      </c>
      <c r="I28" s="933">
        <v>0</v>
      </c>
      <c r="J28" s="933">
        <v>0</v>
      </c>
      <c r="K28" s="933">
        <v>0</v>
      </c>
      <c r="L28" s="934">
        <v>0</v>
      </c>
      <c r="M28" s="935">
        <v>0</v>
      </c>
      <c r="N28" s="935">
        <v>0</v>
      </c>
      <c r="O28" s="935">
        <v>0</v>
      </c>
      <c r="P28" s="935">
        <v>0</v>
      </c>
      <c r="Q28" s="935">
        <v>0</v>
      </c>
      <c r="R28" s="935">
        <v>0</v>
      </c>
      <c r="S28" s="935">
        <v>0</v>
      </c>
      <c r="T28" s="935">
        <v>0</v>
      </c>
      <c r="U28" s="935">
        <v>0</v>
      </c>
      <c r="V28" s="935">
        <v>0</v>
      </c>
      <c r="W28" s="935">
        <v>0</v>
      </c>
      <c r="X28" s="935">
        <v>0</v>
      </c>
      <c r="Y28" s="935">
        <v>0</v>
      </c>
      <c r="Z28" s="935">
        <v>0</v>
      </c>
      <c r="AA28" s="935">
        <v>0</v>
      </c>
      <c r="AB28" s="912"/>
    </row>
    <row r="29" spans="1:28">
      <c r="A29" s="929" t="s">
        <v>3830</v>
      </c>
      <c r="B29" s="930">
        <v>32000</v>
      </c>
      <c r="C29" s="931">
        <v>0</v>
      </c>
      <c r="D29" s="931">
        <v>0</v>
      </c>
      <c r="E29" s="931">
        <v>0</v>
      </c>
      <c r="F29" s="932">
        <v>0</v>
      </c>
      <c r="G29" s="933">
        <v>0</v>
      </c>
      <c r="H29" s="933">
        <v>0</v>
      </c>
      <c r="I29" s="933">
        <v>0</v>
      </c>
      <c r="J29" s="933">
        <v>0</v>
      </c>
      <c r="K29" s="933">
        <v>32000</v>
      </c>
      <c r="L29" s="934">
        <v>19.535528247517099</v>
      </c>
      <c r="M29" s="935">
        <v>0.52168740206437703</v>
      </c>
      <c r="N29" s="935">
        <v>0.210894907217514</v>
      </c>
      <c r="O29" s="935">
        <v>4.5508901031147797</v>
      </c>
      <c r="P29" s="935">
        <v>3.6407120824918202</v>
      </c>
      <c r="Q29" s="935">
        <v>0.47728847422911103</v>
      </c>
      <c r="R29" s="935">
        <v>0.155396247423431</v>
      </c>
      <c r="S29" s="935">
        <v>6.2158498969372502</v>
      </c>
      <c r="T29" s="935">
        <v>14.7071448454319</v>
      </c>
      <c r="U29" s="935">
        <v>18.0925630928709</v>
      </c>
      <c r="V29" s="935">
        <v>5.5498659794082604E-3</v>
      </c>
      <c r="W29" s="935">
        <v>1.7759571134106401E-2</v>
      </c>
      <c r="X29" s="935">
        <v>0</v>
      </c>
      <c r="Y29" s="935">
        <v>0</v>
      </c>
      <c r="Z29" s="935">
        <v>5.5498659794082597E-2</v>
      </c>
      <c r="AA29" s="935">
        <v>0.14873640824814099</v>
      </c>
      <c r="AB29" s="912"/>
    </row>
    <row r="30" spans="1:28">
      <c r="A30" s="929" t="s">
        <v>3831</v>
      </c>
      <c r="B30" s="930">
        <v>65000</v>
      </c>
      <c r="C30" s="931">
        <v>0</v>
      </c>
      <c r="D30" s="931">
        <v>0</v>
      </c>
      <c r="E30" s="931">
        <v>0</v>
      </c>
      <c r="F30" s="932">
        <v>0</v>
      </c>
      <c r="G30" s="933">
        <v>0</v>
      </c>
      <c r="H30" s="933">
        <v>0</v>
      </c>
      <c r="I30" s="933">
        <v>0</v>
      </c>
      <c r="J30" s="933">
        <v>0</v>
      </c>
      <c r="K30" s="933">
        <v>65000</v>
      </c>
      <c r="L30" s="934">
        <v>39.230615141942202</v>
      </c>
      <c r="M30" s="935">
        <v>1.0934970312552801</v>
      </c>
      <c r="N30" s="935">
        <v>0.29310229703749902</v>
      </c>
      <c r="O30" s="935">
        <v>1.3527798324807601</v>
      </c>
      <c r="P30" s="935">
        <v>7.6319328882456396</v>
      </c>
      <c r="Q30" s="935">
        <v>0.82294106475913198</v>
      </c>
      <c r="R30" s="935">
        <v>0.36074128866153699</v>
      </c>
      <c r="S30" s="935">
        <v>10.2585803963125</v>
      </c>
      <c r="T30" s="935">
        <v>26.153743427961398</v>
      </c>
      <c r="U30" s="935">
        <v>31.790326063298</v>
      </c>
      <c r="V30" s="935">
        <v>7.8912156894711209E-3</v>
      </c>
      <c r="W30" s="935">
        <v>2.25463305413461E-2</v>
      </c>
      <c r="X30" s="935">
        <v>0</v>
      </c>
      <c r="Y30" s="935">
        <v>0</v>
      </c>
      <c r="Z30" s="935">
        <v>0</v>
      </c>
      <c r="AA30" s="935">
        <v>0.16571552947889401</v>
      </c>
      <c r="AB30" s="912"/>
    </row>
    <row r="31" spans="1:28">
      <c r="A31" s="929" t="s">
        <v>4287</v>
      </c>
      <c r="B31" s="930">
        <v>0</v>
      </c>
      <c r="C31" s="931">
        <v>0</v>
      </c>
      <c r="D31" s="931">
        <v>0</v>
      </c>
      <c r="E31" s="931">
        <v>0</v>
      </c>
      <c r="F31" s="932">
        <v>0</v>
      </c>
      <c r="G31" s="933">
        <v>0</v>
      </c>
      <c r="H31" s="933">
        <v>0</v>
      </c>
      <c r="I31" s="933">
        <v>0</v>
      </c>
      <c r="J31" s="933">
        <v>0</v>
      </c>
      <c r="K31" s="933">
        <v>0</v>
      </c>
      <c r="L31" s="934">
        <v>0</v>
      </c>
      <c r="M31" s="935">
        <v>0</v>
      </c>
      <c r="N31" s="935">
        <v>0</v>
      </c>
      <c r="O31" s="935">
        <v>0</v>
      </c>
      <c r="P31" s="935">
        <v>0</v>
      </c>
      <c r="Q31" s="935">
        <v>0</v>
      </c>
      <c r="R31" s="935">
        <v>0</v>
      </c>
      <c r="S31" s="935">
        <v>0</v>
      </c>
      <c r="T31" s="935">
        <v>0</v>
      </c>
      <c r="U31" s="935">
        <v>0</v>
      </c>
      <c r="V31" s="935">
        <v>0</v>
      </c>
      <c r="W31" s="935">
        <v>0</v>
      </c>
      <c r="X31" s="935">
        <v>0</v>
      </c>
      <c r="Y31" s="935">
        <v>0</v>
      </c>
      <c r="Z31" s="935">
        <v>0</v>
      </c>
      <c r="AA31" s="935">
        <v>0</v>
      </c>
      <c r="AB31" s="912"/>
    </row>
    <row r="32" spans="1:28">
      <c r="A32" s="929" t="s">
        <v>3832</v>
      </c>
      <c r="B32" s="930">
        <v>0</v>
      </c>
      <c r="C32" s="931">
        <v>0</v>
      </c>
      <c r="D32" s="931">
        <v>0</v>
      </c>
      <c r="E32" s="931">
        <v>3.36</v>
      </c>
      <c r="F32" s="932">
        <v>0</v>
      </c>
      <c r="G32" s="933">
        <v>0</v>
      </c>
      <c r="H32" s="933">
        <v>0</v>
      </c>
      <c r="I32" s="933">
        <v>0</v>
      </c>
      <c r="J32" s="933">
        <v>0</v>
      </c>
      <c r="K32" s="933">
        <v>0</v>
      </c>
      <c r="L32" s="934">
        <v>0</v>
      </c>
      <c r="M32" s="935">
        <v>0</v>
      </c>
      <c r="N32" s="935">
        <v>0</v>
      </c>
      <c r="O32" s="935">
        <v>0</v>
      </c>
      <c r="P32" s="935">
        <v>0</v>
      </c>
      <c r="Q32" s="935">
        <v>0</v>
      </c>
      <c r="R32" s="935">
        <v>0</v>
      </c>
      <c r="S32" s="935">
        <v>0</v>
      </c>
      <c r="T32" s="935">
        <v>0</v>
      </c>
      <c r="U32" s="935">
        <v>0</v>
      </c>
      <c r="V32" s="935">
        <v>0</v>
      </c>
      <c r="W32" s="935">
        <v>0</v>
      </c>
      <c r="X32" s="935">
        <v>0</v>
      </c>
      <c r="Y32" s="935">
        <v>0</v>
      </c>
      <c r="Z32" s="935">
        <v>0</v>
      </c>
      <c r="AA32" s="935">
        <v>0</v>
      </c>
      <c r="AB32" s="912"/>
    </row>
    <row r="33" spans="1:28">
      <c r="A33" s="929" t="s">
        <v>3833</v>
      </c>
      <c r="B33" s="930">
        <v>0</v>
      </c>
      <c r="C33" s="931">
        <v>306.49362000000002</v>
      </c>
      <c r="D33" s="931">
        <v>0</v>
      </c>
      <c r="E33" s="931">
        <v>0</v>
      </c>
      <c r="F33" s="932">
        <v>0</v>
      </c>
      <c r="G33" s="933">
        <v>0</v>
      </c>
      <c r="H33" s="933">
        <v>0</v>
      </c>
      <c r="I33" s="933">
        <v>0</v>
      </c>
      <c r="J33" s="933">
        <v>0</v>
      </c>
      <c r="K33" s="933">
        <v>306</v>
      </c>
      <c r="L33" s="934">
        <v>0.19052343040684899</v>
      </c>
      <c r="M33" s="935">
        <v>7.21760070622044E-3</v>
      </c>
      <c r="N33" s="935">
        <v>2.0166825502674801E-3</v>
      </c>
      <c r="O33" s="935">
        <v>4.45792984795969E-2</v>
      </c>
      <c r="P33" s="935">
        <v>3.4814309288827998E-2</v>
      </c>
      <c r="Q33" s="935">
        <v>2.0697531436955699E-3</v>
      </c>
      <c r="R33" s="935">
        <v>2.4943178911203002E-3</v>
      </c>
      <c r="S33" s="935">
        <v>7.2176007062204506E-2</v>
      </c>
      <c r="T33" s="935">
        <v>0.11304036400183499</v>
      </c>
      <c r="U33" s="935">
        <v>0.14488272005868999</v>
      </c>
      <c r="V33" s="935">
        <v>5.3070593428091502E-5</v>
      </c>
      <c r="W33" s="935">
        <v>2.6535296714045799E-5</v>
      </c>
      <c r="X33" s="935">
        <v>0</v>
      </c>
      <c r="Y33" s="935">
        <v>0</v>
      </c>
      <c r="Z33" s="935">
        <v>5.3070593428091502E-4</v>
      </c>
      <c r="AA33" s="935">
        <v>8.2259419813541905E-4</v>
      </c>
      <c r="AB33" s="912"/>
    </row>
    <row r="34" spans="1:28">
      <c r="A34" s="929" t="s">
        <v>3834</v>
      </c>
      <c r="B34" s="930">
        <v>6349</v>
      </c>
      <c r="C34" s="931">
        <v>0.2</v>
      </c>
      <c r="D34" s="931">
        <v>0</v>
      </c>
      <c r="E34" s="931">
        <v>0</v>
      </c>
      <c r="F34" s="932">
        <v>401</v>
      </c>
      <c r="G34" s="933">
        <v>0</v>
      </c>
      <c r="H34" s="933">
        <v>0</v>
      </c>
      <c r="I34" s="933">
        <v>0</v>
      </c>
      <c r="J34" s="933">
        <v>0</v>
      </c>
      <c r="K34" s="933">
        <v>6294</v>
      </c>
      <c r="L34" s="934">
        <v>4.1371233136862298</v>
      </c>
      <c r="M34" s="935">
        <v>0.30127863709166203</v>
      </c>
      <c r="N34" s="935">
        <v>0.11680005133625999</v>
      </c>
      <c r="O34" s="935">
        <v>0.44755159857819399</v>
      </c>
      <c r="P34" s="935">
        <v>0.39624690313142502</v>
      </c>
      <c r="Q34" s="935">
        <v>0.15063931854583101</v>
      </c>
      <c r="R34" s="935">
        <v>8.5143962656339306E-2</v>
      </c>
      <c r="S34" s="935">
        <v>3.0018704782683701</v>
      </c>
      <c r="T34" s="935">
        <v>10.599331761449401</v>
      </c>
      <c r="U34" s="935">
        <v>10.8722290776556</v>
      </c>
      <c r="V34" s="935">
        <v>6.5495355889491798E-3</v>
      </c>
      <c r="W34" s="935">
        <v>2.0194401399260001E-2</v>
      </c>
      <c r="X34" s="935">
        <v>6.5495355889491694E-2</v>
      </c>
      <c r="Y34" s="935">
        <v>3.2747677944745902E-2</v>
      </c>
      <c r="Z34" s="935">
        <v>0</v>
      </c>
      <c r="AA34" s="935">
        <v>0.15391408634030601</v>
      </c>
      <c r="AB34" s="912"/>
    </row>
    <row r="35" spans="1:28">
      <c r="A35" s="929" t="s">
        <v>4288</v>
      </c>
      <c r="B35" s="930">
        <v>0</v>
      </c>
      <c r="C35" s="931">
        <v>0</v>
      </c>
      <c r="D35" s="931">
        <v>0</v>
      </c>
      <c r="E35" s="931">
        <v>0</v>
      </c>
      <c r="F35" s="932">
        <v>0</v>
      </c>
      <c r="G35" s="933">
        <v>0</v>
      </c>
      <c r="H35" s="933">
        <v>0</v>
      </c>
      <c r="I35" s="933">
        <v>0</v>
      </c>
      <c r="J35" s="933">
        <v>0</v>
      </c>
      <c r="K35" s="933">
        <v>0</v>
      </c>
      <c r="L35" s="934">
        <v>0</v>
      </c>
      <c r="M35" s="935">
        <v>0</v>
      </c>
      <c r="N35" s="935">
        <v>0</v>
      </c>
      <c r="O35" s="935">
        <v>0</v>
      </c>
      <c r="P35" s="935">
        <v>0</v>
      </c>
      <c r="Q35" s="935">
        <v>0</v>
      </c>
      <c r="R35" s="935">
        <v>0</v>
      </c>
      <c r="S35" s="935">
        <v>0</v>
      </c>
      <c r="T35" s="935">
        <v>0</v>
      </c>
      <c r="U35" s="935">
        <v>0</v>
      </c>
      <c r="V35" s="935">
        <v>0</v>
      </c>
      <c r="W35" s="935">
        <v>0</v>
      </c>
      <c r="X35" s="935">
        <v>0</v>
      </c>
      <c r="Y35" s="935">
        <v>0</v>
      </c>
      <c r="Z35" s="935">
        <v>0</v>
      </c>
      <c r="AA35" s="935">
        <v>0</v>
      </c>
      <c r="AB35" s="912"/>
    </row>
    <row r="36" spans="1:28">
      <c r="A36" s="929" t="s">
        <v>3835</v>
      </c>
      <c r="B36" s="930">
        <v>115</v>
      </c>
      <c r="C36" s="931">
        <v>963.90224000000001</v>
      </c>
      <c r="D36" s="931">
        <v>0</v>
      </c>
      <c r="E36" s="931">
        <v>781.39940000000001</v>
      </c>
      <c r="F36" s="932">
        <v>0</v>
      </c>
      <c r="G36" s="933">
        <v>0</v>
      </c>
      <c r="H36" s="933">
        <v>0</v>
      </c>
      <c r="I36" s="933">
        <v>0</v>
      </c>
      <c r="J36" s="933">
        <v>0</v>
      </c>
      <c r="K36" s="933">
        <v>604</v>
      </c>
      <c r="L36" s="934">
        <v>0.38549369092969799</v>
      </c>
      <c r="M36" s="935">
        <v>1.01611108750491E-2</v>
      </c>
      <c r="N36" s="935">
        <v>2.6188430090332698E-3</v>
      </c>
      <c r="O36" s="935">
        <v>3.14261161083993E-2</v>
      </c>
      <c r="P36" s="935">
        <v>7.5317924939796999E-2</v>
      </c>
      <c r="Q36" s="935">
        <v>9.8468497139651105E-3</v>
      </c>
      <c r="R36" s="935">
        <v>2.9331041701172698E-3</v>
      </c>
      <c r="S36" s="935">
        <v>0.104753720361331</v>
      </c>
      <c r="T36" s="935">
        <v>0.30378578904786002</v>
      </c>
      <c r="U36" s="935">
        <v>0.31216608667676599</v>
      </c>
      <c r="V36" s="935">
        <v>5.2376860180665501E-5</v>
      </c>
      <c r="W36" s="935">
        <v>1.46655208505863E-4</v>
      </c>
      <c r="X36" s="935">
        <v>0</v>
      </c>
      <c r="Y36" s="935">
        <v>0</v>
      </c>
      <c r="Z36" s="935">
        <v>0</v>
      </c>
      <c r="AA36" s="935">
        <v>2.2207788716602202E-3</v>
      </c>
      <c r="AB36" s="912"/>
    </row>
    <row r="37" spans="1:28">
      <c r="A37" s="929" t="s">
        <v>4240</v>
      </c>
      <c r="B37" s="930">
        <v>1738</v>
      </c>
      <c r="C37" s="931">
        <v>0</v>
      </c>
      <c r="D37" s="931">
        <v>0</v>
      </c>
      <c r="E37" s="931">
        <v>0</v>
      </c>
      <c r="F37" s="932">
        <v>0</v>
      </c>
      <c r="G37" s="933">
        <v>0</v>
      </c>
      <c r="H37" s="933">
        <v>1718.1818181818201</v>
      </c>
      <c r="I37" s="933">
        <v>0</v>
      </c>
      <c r="J37" s="933">
        <v>0</v>
      </c>
      <c r="K37" s="933">
        <v>19.818181818182001</v>
      </c>
      <c r="L37" s="934">
        <v>1.13081672663387E-2</v>
      </c>
      <c r="M37" s="935">
        <v>3.7464748693948898E-4</v>
      </c>
      <c r="N37" s="935">
        <v>6.5305525246332999E-5</v>
      </c>
      <c r="O37" s="935">
        <v>1.1342538595415701E-3</v>
      </c>
      <c r="P37" s="935">
        <v>2.0416569471748301E-3</v>
      </c>
      <c r="Q37" s="935">
        <v>5.2931846778606702E-4</v>
      </c>
      <c r="R37" s="935">
        <v>1.75293778292789E-4</v>
      </c>
      <c r="S37" s="935">
        <v>3.7464748693948899E-3</v>
      </c>
      <c r="T37" s="935">
        <v>9.2115161926406494E-3</v>
      </c>
      <c r="U37" s="935">
        <v>1.55014694137348E-2</v>
      </c>
      <c r="V37" s="935">
        <v>6.5305525246333002E-6</v>
      </c>
      <c r="W37" s="935">
        <v>1.4092244921577101E-5</v>
      </c>
      <c r="X37" s="935">
        <v>3.4371329077017399E-5</v>
      </c>
      <c r="Y37" s="935">
        <v>3.4371329077017399E-5</v>
      </c>
      <c r="Z37" s="935">
        <v>0</v>
      </c>
      <c r="AA37" s="935">
        <v>8.8334315727934694E-5</v>
      </c>
      <c r="AB37" s="912"/>
    </row>
    <row r="38" spans="1:28">
      <c r="A38" s="929" t="s">
        <v>3836</v>
      </c>
      <c r="B38" s="930">
        <v>945</v>
      </c>
      <c r="C38" s="931">
        <v>0</v>
      </c>
      <c r="D38" s="931">
        <v>0</v>
      </c>
      <c r="E38" s="931">
        <v>0</v>
      </c>
      <c r="F38" s="932">
        <v>0</v>
      </c>
      <c r="G38" s="933">
        <v>0</v>
      </c>
      <c r="H38" s="933">
        <v>0</v>
      </c>
      <c r="I38" s="933">
        <v>0</v>
      </c>
      <c r="J38" s="933">
        <v>0</v>
      </c>
      <c r="K38" s="933">
        <v>1029</v>
      </c>
      <c r="L38" s="934">
        <v>0.588927497071145</v>
      </c>
      <c r="M38" s="935">
        <v>1.5883196133130901E-2</v>
      </c>
      <c r="N38" s="935">
        <v>2.49848029060486E-3</v>
      </c>
      <c r="O38" s="935">
        <v>4.4615719475086697E-2</v>
      </c>
      <c r="P38" s="935">
        <v>0.111896224443518</v>
      </c>
      <c r="Q38" s="935">
        <v>2.78402089524541E-2</v>
      </c>
      <c r="R38" s="935">
        <v>4.9969605812097096E-3</v>
      </c>
      <c r="S38" s="935">
        <v>0.12849327208825001</v>
      </c>
      <c r="T38" s="935">
        <v>0.38547981626474898</v>
      </c>
      <c r="U38" s="935">
        <v>0.49077291422595398</v>
      </c>
      <c r="V38" s="935">
        <v>1.4277030232027799E-4</v>
      </c>
      <c r="W38" s="935">
        <v>2.85540604640555E-4</v>
      </c>
      <c r="X38" s="935">
        <v>1.7846287790034699E-3</v>
      </c>
      <c r="Y38" s="935">
        <v>1.7846287790034699E-3</v>
      </c>
      <c r="Z38" s="935">
        <v>0</v>
      </c>
      <c r="AA38" s="935">
        <v>3.7834130114873599E-3</v>
      </c>
      <c r="AB38" s="912"/>
    </row>
    <row r="39" spans="1:28">
      <c r="A39" s="929" t="s">
        <v>4241</v>
      </c>
      <c r="B39" s="930">
        <v>56000</v>
      </c>
      <c r="C39" s="931">
        <v>0</v>
      </c>
      <c r="D39" s="931">
        <v>0</v>
      </c>
      <c r="E39" s="931">
        <v>0</v>
      </c>
      <c r="F39" s="932">
        <v>26848</v>
      </c>
      <c r="G39" s="933">
        <v>0</v>
      </c>
      <c r="H39" s="933">
        <v>29478.377777777801</v>
      </c>
      <c r="I39" s="933">
        <v>0</v>
      </c>
      <c r="J39" s="933">
        <v>0</v>
      </c>
      <c r="K39" s="933">
        <v>0</v>
      </c>
      <c r="L39" s="934">
        <v>0</v>
      </c>
      <c r="M39" s="935">
        <v>0</v>
      </c>
      <c r="N39" s="935">
        <v>0</v>
      </c>
      <c r="O39" s="935">
        <v>0</v>
      </c>
      <c r="P39" s="935">
        <v>0</v>
      </c>
      <c r="Q39" s="935">
        <v>0</v>
      </c>
      <c r="R39" s="935">
        <v>0</v>
      </c>
      <c r="S39" s="935">
        <v>0</v>
      </c>
      <c r="T39" s="935">
        <v>0</v>
      </c>
      <c r="U39" s="935">
        <v>0</v>
      </c>
      <c r="V39" s="935">
        <v>0</v>
      </c>
      <c r="W39" s="935">
        <v>0</v>
      </c>
      <c r="X39" s="935">
        <v>0</v>
      </c>
      <c r="Y39" s="935">
        <v>0</v>
      </c>
      <c r="Z39" s="935">
        <v>0</v>
      </c>
      <c r="AA39" s="935">
        <v>0</v>
      </c>
      <c r="AB39" s="912"/>
    </row>
    <row r="40" spans="1:28">
      <c r="A40" s="929" t="s">
        <v>3837</v>
      </c>
      <c r="B40" s="930">
        <v>0</v>
      </c>
      <c r="C40" s="931">
        <v>613.22400000000005</v>
      </c>
      <c r="D40" s="931">
        <v>0</v>
      </c>
      <c r="E40" s="931">
        <v>2E-3</v>
      </c>
      <c r="F40" s="932">
        <v>0</v>
      </c>
      <c r="G40" s="933">
        <v>0</v>
      </c>
      <c r="H40" s="933">
        <v>0</v>
      </c>
      <c r="I40" s="933">
        <v>0</v>
      </c>
      <c r="J40" s="933">
        <v>0</v>
      </c>
      <c r="K40" s="933">
        <v>613</v>
      </c>
      <c r="L40" s="934">
        <v>0.39549038702510703</v>
      </c>
      <c r="M40" s="935">
        <v>1.44587883428534E-2</v>
      </c>
      <c r="N40" s="935">
        <v>7.5483380319308103E-3</v>
      </c>
      <c r="O40" s="935">
        <v>5.5283602487380602E-2</v>
      </c>
      <c r="P40" s="935">
        <v>6.2194052798303097E-2</v>
      </c>
      <c r="Q40" s="935">
        <v>1.0206203536131799E-2</v>
      </c>
      <c r="R40" s="935">
        <v>4.4652140470576602E-3</v>
      </c>
      <c r="S40" s="935">
        <v>0.142461591025173</v>
      </c>
      <c r="T40" s="935">
        <v>0.41569016485703503</v>
      </c>
      <c r="U40" s="935">
        <v>0.37210117058813802</v>
      </c>
      <c r="V40" s="935">
        <v>1.0631462016803999E-4</v>
      </c>
      <c r="W40" s="935">
        <v>5.7409894890741401E-4</v>
      </c>
      <c r="X40" s="935">
        <v>0</v>
      </c>
      <c r="Y40" s="935">
        <v>0</v>
      </c>
      <c r="Z40" s="935">
        <v>0</v>
      </c>
      <c r="AA40" s="935">
        <v>3.1788071430243802E-3</v>
      </c>
      <c r="AB40" s="912"/>
    </row>
    <row r="41" spans="1:28">
      <c r="A41" s="929" t="s">
        <v>3838</v>
      </c>
      <c r="B41" s="930">
        <v>0</v>
      </c>
      <c r="C41" s="931">
        <v>179.63380000000001</v>
      </c>
      <c r="D41" s="931">
        <v>35</v>
      </c>
      <c r="E41" s="931">
        <v>0</v>
      </c>
      <c r="F41" s="932">
        <v>2.2535050880471501</v>
      </c>
      <c r="G41" s="933">
        <v>0</v>
      </c>
      <c r="H41" s="933">
        <v>0</v>
      </c>
      <c r="I41" s="933">
        <v>0</v>
      </c>
      <c r="J41" s="933">
        <v>0</v>
      </c>
      <c r="K41" s="933">
        <v>517</v>
      </c>
      <c r="L41" s="934">
        <v>0.33086393202801601</v>
      </c>
      <c r="M41" s="935">
        <v>7.7111919117640697E-3</v>
      </c>
      <c r="N41" s="935">
        <v>1.52430537790685E-3</v>
      </c>
      <c r="O41" s="935">
        <v>1.2553103112174099E-2</v>
      </c>
      <c r="P41" s="935">
        <v>6.9759387294795902E-2</v>
      </c>
      <c r="Q41" s="935">
        <v>3.2279408002733301E-3</v>
      </c>
      <c r="R41" s="935">
        <v>2.7796156891242599E-3</v>
      </c>
      <c r="S41" s="935">
        <v>6.3662165783168495E-2</v>
      </c>
      <c r="T41" s="935">
        <v>0.17036354223664801</v>
      </c>
      <c r="U41" s="935">
        <v>0.164983640902859</v>
      </c>
      <c r="V41" s="935">
        <v>1.25531031121741E-4</v>
      </c>
      <c r="W41" s="935">
        <v>2.24162555574537E-4</v>
      </c>
      <c r="X41" s="935">
        <v>0</v>
      </c>
      <c r="Y41" s="935">
        <v>0</v>
      </c>
      <c r="Z41" s="935">
        <v>0</v>
      </c>
      <c r="AA41" s="935">
        <v>1.41670735123107E-3</v>
      </c>
      <c r="AB41" s="912"/>
    </row>
    <row r="42" spans="1:28">
      <c r="A42" s="929" t="s">
        <v>4269</v>
      </c>
      <c r="B42" s="930">
        <v>0</v>
      </c>
      <c r="C42" s="931">
        <v>0</v>
      </c>
      <c r="D42" s="931">
        <v>0</v>
      </c>
      <c r="E42" s="931">
        <v>0</v>
      </c>
      <c r="F42" s="932">
        <v>0</v>
      </c>
      <c r="G42" s="933">
        <v>0</v>
      </c>
      <c r="H42" s="933">
        <v>0</v>
      </c>
      <c r="I42" s="933">
        <v>0</v>
      </c>
      <c r="J42" s="933">
        <v>0</v>
      </c>
      <c r="K42" s="933">
        <v>0</v>
      </c>
      <c r="L42" s="934">
        <v>0</v>
      </c>
      <c r="M42" s="935">
        <v>0</v>
      </c>
      <c r="N42" s="935">
        <v>0</v>
      </c>
      <c r="O42" s="935">
        <v>0</v>
      </c>
      <c r="P42" s="935">
        <v>0</v>
      </c>
      <c r="Q42" s="935">
        <v>0</v>
      </c>
      <c r="R42" s="935">
        <v>0</v>
      </c>
      <c r="S42" s="935">
        <v>0</v>
      </c>
      <c r="T42" s="935">
        <v>0</v>
      </c>
      <c r="U42" s="935">
        <v>0</v>
      </c>
      <c r="V42" s="935">
        <v>0</v>
      </c>
      <c r="W42" s="935">
        <v>0</v>
      </c>
      <c r="X42" s="935">
        <v>0</v>
      </c>
      <c r="Y42" s="935">
        <v>0</v>
      </c>
      <c r="Z42" s="935">
        <v>0</v>
      </c>
      <c r="AA42" s="935">
        <v>0</v>
      </c>
      <c r="AB42" s="912"/>
    </row>
    <row r="43" spans="1:28">
      <c r="A43" s="929" t="s">
        <v>3839</v>
      </c>
      <c r="B43" s="930">
        <v>0</v>
      </c>
      <c r="C43" s="931">
        <v>5517.88</v>
      </c>
      <c r="D43" s="931">
        <v>0</v>
      </c>
      <c r="E43" s="931">
        <v>0</v>
      </c>
      <c r="F43" s="932">
        <v>0</v>
      </c>
      <c r="G43" s="933">
        <v>0</v>
      </c>
      <c r="H43" s="933">
        <v>0</v>
      </c>
      <c r="I43" s="933">
        <v>0</v>
      </c>
      <c r="J43" s="933">
        <v>0</v>
      </c>
      <c r="K43" s="933">
        <v>5517.88</v>
      </c>
      <c r="L43" s="934">
        <v>3.3398748678654999</v>
      </c>
      <c r="M43" s="935">
        <v>6.7945878400702098E-2</v>
      </c>
      <c r="N43" s="935">
        <v>8.6128578254411094E-3</v>
      </c>
      <c r="O43" s="935">
        <v>0.18182699853709</v>
      </c>
      <c r="P43" s="935">
        <v>0.74070577298793505</v>
      </c>
      <c r="Q43" s="935">
        <v>1.53117472452286E-2</v>
      </c>
      <c r="R43" s="935">
        <v>8.6128578254411094E-3</v>
      </c>
      <c r="S43" s="935">
        <v>0.29666510287630499</v>
      </c>
      <c r="T43" s="935">
        <v>1.2058000955617501</v>
      </c>
      <c r="U43" s="935">
        <v>1.0144032549963999</v>
      </c>
      <c r="V43" s="935">
        <v>3.8279368113071599E-4</v>
      </c>
      <c r="W43" s="935">
        <v>1.4354763042401799E-3</v>
      </c>
      <c r="X43" s="935">
        <v>0</v>
      </c>
      <c r="Y43" s="935">
        <v>0</v>
      </c>
      <c r="Z43" s="935">
        <v>0</v>
      </c>
      <c r="AA43" s="935">
        <v>1.2632191477313599E-2</v>
      </c>
      <c r="AB43" s="912"/>
    </row>
    <row r="44" spans="1:28">
      <c r="A44" s="929" t="s">
        <v>3840</v>
      </c>
      <c r="B44" s="930">
        <v>0</v>
      </c>
      <c r="C44" s="931">
        <v>175000</v>
      </c>
      <c r="D44" s="931">
        <v>56353</v>
      </c>
      <c r="E44" s="931">
        <v>0</v>
      </c>
      <c r="F44" s="932">
        <v>231</v>
      </c>
      <c r="G44" s="933">
        <v>0</v>
      </c>
      <c r="H44" s="933">
        <v>0</v>
      </c>
      <c r="I44" s="933">
        <v>0</v>
      </c>
      <c r="J44" s="933">
        <v>0</v>
      </c>
      <c r="K44" s="933">
        <v>118416</v>
      </c>
      <c r="L44" s="934">
        <v>71.469731117665006</v>
      </c>
      <c r="M44" s="935">
        <v>1.43760953397602</v>
      </c>
      <c r="N44" s="935">
        <v>0.184835511511203</v>
      </c>
      <c r="O44" s="935">
        <v>2.25910069624803</v>
      </c>
      <c r="P44" s="935">
        <v>15.875316710906599</v>
      </c>
      <c r="Q44" s="935">
        <v>0.28752190679520401</v>
      </c>
      <c r="R44" s="935">
        <v>0.184835511511203</v>
      </c>
      <c r="S44" s="935">
        <v>6.3665565076080899</v>
      </c>
      <c r="T44" s="935">
        <v>24.850107658728302</v>
      </c>
      <c r="U44" s="935">
        <v>20.331906266232298</v>
      </c>
      <c r="V44" s="935">
        <v>6.1611837170400799E-3</v>
      </c>
      <c r="W44" s="935">
        <v>2.4644734868160299E-2</v>
      </c>
      <c r="X44" s="935">
        <v>0</v>
      </c>
      <c r="Y44" s="935">
        <v>0</v>
      </c>
      <c r="Z44" s="935">
        <v>0</v>
      </c>
      <c r="AA44" s="935">
        <v>0.27725326726680399</v>
      </c>
      <c r="AB44" s="912"/>
    </row>
    <row r="45" spans="1:28">
      <c r="A45" s="929" t="s">
        <v>3841</v>
      </c>
      <c r="B45" s="930">
        <v>0</v>
      </c>
      <c r="C45" s="931">
        <v>10136.75</v>
      </c>
      <c r="D45" s="931">
        <v>0</v>
      </c>
      <c r="E45" s="931">
        <v>0</v>
      </c>
      <c r="F45" s="932">
        <v>0</v>
      </c>
      <c r="G45" s="933">
        <v>0</v>
      </c>
      <c r="H45" s="933">
        <v>0</v>
      </c>
      <c r="I45" s="933">
        <v>0</v>
      </c>
      <c r="J45" s="933">
        <v>0</v>
      </c>
      <c r="K45" s="933">
        <v>10137</v>
      </c>
      <c r="L45" s="934">
        <v>6.17090812283588</v>
      </c>
      <c r="M45" s="935">
        <v>0.13888938510086399</v>
      </c>
      <c r="N45" s="935">
        <v>4.3952337057235599E-2</v>
      </c>
      <c r="O45" s="935">
        <v>0.28129495716630798</v>
      </c>
      <c r="P45" s="935">
        <v>1.2728596811775399</v>
      </c>
      <c r="Q45" s="935">
        <v>6.6807552326998101E-2</v>
      </c>
      <c r="R45" s="935">
        <v>2.46133087520519E-2</v>
      </c>
      <c r="S45" s="935">
        <v>1.9339028305183701</v>
      </c>
      <c r="T45" s="935">
        <v>4.9226617504103896</v>
      </c>
      <c r="U45" s="935">
        <v>4.1315196833801497</v>
      </c>
      <c r="V45" s="935">
        <v>8.7904674114471198E-4</v>
      </c>
      <c r="W45" s="935">
        <v>6.68075523269981E-3</v>
      </c>
      <c r="X45" s="935">
        <v>0</v>
      </c>
      <c r="Y45" s="935">
        <v>0</v>
      </c>
      <c r="Z45" s="935">
        <v>0</v>
      </c>
      <c r="AA45" s="935">
        <v>3.0766635940064901E-2</v>
      </c>
      <c r="AB45" s="912"/>
    </row>
    <row r="46" spans="1:28">
      <c r="A46" s="929" t="s">
        <v>3842</v>
      </c>
      <c r="B46" s="930">
        <v>0</v>
      </c>
      <c r="C46" s="931">
        <v>16.256399999999999</v>
      </c>
      <c r="D46" s="931">
        <v>0</v>
      </c>
      <c r="E46" s="931">
        <v>63.19</v>
      </c>
      <c r="F46" s="932">
        <v>0</v>
      </c>
      <c r="G46" s="933">
        <v>0</v>
      </c>
      <c r="H46" s="933">
        <v>0</v>
      </c>
      <c r="I46" s="933">
        <v>0</v>
      </c>
      <c r="J46" s="933">
        <v>0</v>
      </c>
      <c r="K46" s="933">
        <v>0</v>
      </c>
      <c r="L46" s="934">
        <v>0</v>
      </c>
      <c r="M46" s="935">
        <v>0</v>
      </c>
      <c r="N46" s="935">
        <v>0</v>
      </c>
      <c r="O46" s="935">
        <v>0</v>
      </c>
      <c r="P46" s="935">
        <v>0</v>
      </c>
      <c r="Q46" s="935">
        <v>0</v>
      </c>
      <c r="R46" s="935">
        <v>0</v>
      </c>
      <c r="S46" s="935">
        <v>0</v>
      </c>
      <c r="T46" s="935">
        <v>0</v>
      </c>
      <c r="U46" s="935">
        <v>0</v>
      </c>
      <c r="V46" s="935">
        <v>0</v>
      </c>
      <c r="W46" s="935">
        <v>0</v>
      </c>
      <c r="X46" s="935">
        <v>0</v>
      </c>
      <c r="Y46" s="935">
        <v>0</v>
      </c>
      <c r="Z46" s="935">
        <v>0</v>
      </c>
      <c r="AA46" s="935">
        <v>0</v>
      </c>
      <c r="AB46" s="912"/>
    </row>
    <row r="47" spans="1:28">
      <c r="A47" s="929" t="s">
        <v>3843</v>
      </c>
      <c r="B47" s="930">
        <v>340</v>
      </c>
      <c r="C47" s="931">
        <v>4</v>
      </c>
      <c r="D47" s="931">
        <v>0</v>
      </c>
      <c r="E47" s="931">
        <v>0</v>
      </c>
      <c r="F47" s="932">
        <v>0</v>
      </c>
      <c r="G47" s="933">
        <v>0</v>
      </c>
      <c r="H47" s="933">
        <v>334.770344407967</v>
      </c>
      <c r="I47" s="933">
        <v>0</v>
      </c>
      <c r="J47" s="933">
        <v>0</v>
      </c>
      <c r="K47" s="933">
        <v>0</v>
      </c>
      <c r="L47" s="934">
        <v>0</v>
      </c>
      <c r="M47" s="935">
        <v>0</v>
      </c>
      <c r="N47" s="935">
        <v>0</v>
      </c>
      <c r="O47" s="935">
        <v>0</v>
      </c>
      <c r="P47" s="935">
        <v>0</v>
      </c>
      <c r="Q47" s="935">
        <v>0</v>
      </c>
      <c r="R47" s="935">
        <v>0</v>
      </c>
      <c r="S47" s="935">
        <v>0</v>
      </c>
      <c r="T47" s="935">
        <v>0</v>
      </c>
      <c r="U47" s="935">
        <v>0</v>
      </c>
      <c r="V47" s="935">
        <v>0</v>
      </c>
      <c r="W47" s="935">
        <v>0</v>
      </c>
      <c r="X47" s="935">
        <v>0</v>
      </c>
      <c r="Y47" s="935">
        <v>0</v>
      </c>
      <c r="Z47" s="935">
        <v>0</v>
      </c>
      <c r="AA47" s="935">
        <v>0</v>
      </c>
      <c r="AB47" s="912"/>
    </row>
    <row r="48" spans="1:28">
      <c r="A48" s="929" t="s">
        <v>3844</v>
      </c>
      <c r="B48" s="930">
        <v>0</v>
      </c>
      <c r="C48" s="931">
        <v>372.50599999999997</v>
      </c>
      <c r="D48" s="931">
        <v>0</v>
      </c>
      <c r="E48" s="931">
        <v>0</v>
      </c>
      <c r="F48" s="932">
        <v>0</v>
      </c>
      <c r="G48" s="933">
        <v>0</v>
      </c>
      <c r="H48" s="933">
        <v>202</v>
      </c>
      <c r="I48" s="933">
        <v>0</v>
      </c>
      <c r="J48" s="933">
        <v>0</v>
      </c>
      <c r="K48" s="933">
        <v>170.506</v>
      </c>
      <c r="L48" s="934">
        <v>6.1804268367238097E-2</v>
      </c>
      <c r="M48" s="935">
        <v>1.1858139528833699E-2</v>
      </c>
      <c r="N48" s="935">
        <v>7.9842834732795601E-4</v>
      </c>
      <c r="O48" s="935">
        <v>1.8334280568271601E-2</v>
      </c>
      <c r="P48" s="935">
        <v>1.77428521628435E-3</v>
      </c>
      <c r="Q48" s="935">
        <v>1.4785710135702899E-4</v>
      </c>
      <c r="R48" s="935">
        <v>9.7585686895639099E-4</v>
      </c>
      <c r="S48" s="935">
        <v>9.4628544868498501E-3</v>
      </c>
      <c r="T48" s="935">
        <v>4.6722844028821098E-2</v>
      </c>
      <c r="U48" s="935">
        <v>1.3898567527560701E-2</v>
      </c>
      <c r="V48" s="935">
        <v>2.9571420271405801E-6</v>
      </c>
      <c r="W48" s="935">
        <v>2.0699994189984E-5</v>
      </c>
      <c r="X48" s="935">
        <v>0</v>
      </c>
      <c r="Y48" s="935">
        <v>0</v>
      </c>
      <c r="Z48" s="935">
        <v>0</v>
      </c>
      <c r="AA48" s="935">
        <v>4.5835701420678999E-4</v>
      </c>
      <c r="AB48" s="912"/>
    </row>
    <row r="49" spans="1:28">
      <c r="A49" s="929" t="s">
        <v>3845</v>
      </c>
      <c r="B49" s="930">
        <v>0</v>
      </c>
      <c r="C49" s="931">
        <v>12.185499999999999</v>
      </c>
      <c r="D49" s="931">
        <v>0</v>
      </c>
      <c r="E49" s="931">
        <v>0</v>
      </c>
      <c r="F49" s="932">
        <v>0</v>
      </c>
      <c r="G49" s="933">
        <v>0</v>
      </c>
      <c r="H49" s="933">
        <v>11.8585582319282</v>
      </c>
      <c r="I49" s="933">
        <v>0</v>
      </c>
      <c r="J49" s="933">
        <v>0</v>
      </c>
      <c r="K49" s="933">
        <v>0</v>
      </c>
      <c r="L49" s="934">
        <v>0</v>
      </c>
      <c r="M49" s="935">
        <v>0</v>
      </c>
      <c r="N49" s="935">
        <v>0</v>
      </c>
      <c r="O49" s="935">
        <v>0</v>
      </c>
      <c r="P49" s="935">
        <v>0</v>
      </c>
      <c r="Q49" s="935">
        <v>0</v>
      </c>
      <c r="R49" s="935">
        <v>0</v>
      </c>
      <c r="S49" s="935">
        <v>0</v>
      </c>
      <c r="T49" s="935">
        <v>0</v>
      </c>
      <c r="U49" s="935">
        <v>0</v>
      </c>
      <c r="V49" s="935">
        <v>0</v>
      </c>
      <c r="W49" s="935">
        <v>0</v>
      </c>
      <c r="X49" s="935">
        <v>0</v>
      </c>
      <c r="Y49" s="935">
        <v>0</v>
      </c>
      <c r="Z49" s="935">
        <v>0</v>
      </c>
      <c r="AA49" s="935">
        <v>0</v>
      </c>
      <c r="AB49" s="912"/>
    </row>
    <row r="50" spans="1:28">
      <c r="A50" s="929" t="s">
        <v>3846</v>
      </c>
      <c r="B50" s="930">
        <v>1500</v>
      </c>
      <c r="C50" s="931">
        <v>2767.88</v>
      </c>
      <c r="D50" s="931">
        <v>0</v>
      </c>
      <c r="E50" s="931">
        <v>0</v>
      </c>
      <c r="F50" s="932">
        <v>0</v>
      </c>
      <c r="G50" s="933">
        <v>0</v>
      </c>
      <c r="H50" s="933">
        <v>4155.4017804083996</v>
      </c>
      <c r="I50" s="933">
        <v>0</v>
      </c>
      <c r="J50" s="933">
        <v>0</v>
      </c>
      <c r="K50" s="933">
        <v>0</v>
      </c>
      <c r="L50" s="934">
        <v>0</v>
      </c>
      <c r="M50" s="935">
        <v>0</v>
      </c>
      <c r="N50" s="935">
        <v>0</v>
      </c>
      <c r="O50" s="935">
        <v>0</v>
      </c>
      <c r="P50" s="935">
        <v>0</v>
      </c>
      <c r="Q50" s="935">
        <v>0</v>
      </c>
      <c r="R50" s="935">
        <v>0</v>
      </c>
      <c r="S50" s="935">
        <v>0</v>
      </c>
      <c r="T50" s="935">
        <v>0</v>
      </c>
      <c r="U50" s="935">
        <v>0</v>
      </c>
      <c r="V50" s="935">
        <v>0</v>
      </c>
      <c r="W50" s="935">
        <v>0</v>
      </c>
      <c r="X50" s="935">
        <v>0</v>
      </c>
      <c r="Y50" s="935">
        <v>0</v>
      </c>
      <c r="Z50" s="935">
        <v>0</v>
      </c>
      <c r="AA50" s="935">
        <v>0</v>
      </c>
      <c r="AB50" s="912"/>
    </row>
    <row r="51" spans="1:28">
      <c r="A51" s="929" t="s">
        <v>3847</v>
      </c>
      <c r="B51" s="930">
        <v>0</v>
      </c>
      <c r="C51" s="931">
        <v>34.846649999999997</v>
      </c>
      <c r="D51" s="931">
        <v>0</v>
      </c>
      <c r="E51" s="931">
        <v>0</v>
      </c>
      <c r="F51" s="932">
        <v>0</v>
      </c>
      <c r="G51" s="933">
        <v>0</v>
      </c>
      <c r="H51" s="933">
        <v>0</v>
      </c>
      <c r="I51" s="933">
        <v>0</v>
      </c>
      <c r="J51" s="933">
        <v>0</v>
      </c>
      <c r="K51" s="933">
        <v>35</v>
      </c>
      <c r="L51" s="934">
        <v>2.1791895634770301E-2</v>
      </c>
      <c r="M51" s="935">
        <v>4.00630950388534E-4</v>
      </c>
      <c r="N51" s="935">
        <v>1.57824313789422E-4</v>
      </c>
      <c r="O51" s="935">
        <v>8.4982322809688999E-4</v>
      </c>
      <c r="P51" s="935">
        <v>4.6193962612980999E-3</v>
      </c>
      <c r="Q51" s="935">
        <v>1.638944797044E-4</v>
      </c>
      <c r="R51" s="935">
        <v>2.4280663659911099E-5</v>
      </c>
      <c r="S51" s="935">
        <v>8.4982322809688999E-4</v>
      </c>
      <c r="T51" s="935">
        <v>5.7666576192288996E-3</v>
      </c>
      <c r="U51" s="935">
        <v>2.85297798003956E-3</v>
      </c>
      <c r="V51" s="935">
        <v>2.4280663659911098E-6</v>
      </c>
      <c r="W51" s="935">
        <v>3.0350829574888899E-6</v>
      </c>
      <c r="X51" s="935">
        <v>0</v>
      </c>
      <c r="Y51" s="935">
        <v>0</v>
      </c>
      <c r="Z51" s="935">
        <v>0</v>
      </c>
      <c r="AA51" s="935">
        <v>4.85613273198223E-5</v>
      </c>
      <c r="AB51" s="912"/>
    </row>
    <row r="52" spans="1:28">
      <c r="A52" s="929" t="s">
        <v>3848</v>
      </c>
      <c r="B52" s="930">
        <v>0</v>
      </c>
      <c r="C52" s="931">
        <v>27088.918699999998</v>
      </c>
      <c r="D52" s="931">
        <v>679</v>
      </c>
      <c r="E52" s="931">
        <v>0</v>
      </c>
      <c r="F52" s="932">
        <v>0</v>
      </c>
      <c r="G52" s="933">
        <v>0</v>
      </c>
      <c r="H52" s="933">
        <v>0</v>
      </c>
      <c r="I52" s="933">
        <v>0</v>
      </c>
      <c r="J52" s="933">
        <v>0</v>
      </c>
      <c r="K52" s="933">
        <v>26409.918699999998</v>
      </c>
      <c r="L52" s="934">
        <v>16.077062427667499</v>
      </c>
      <c r="M52" s="935">
        <v>0.54506280025425302</v>
      </c>
      <c r="N52" s="935">
        <v>8.2446473988038296E-2</v>
      </c>
      <c r="O52" s="935">
        <v>1.05348272318049</v>
      </c>
      <c r="P52" s="935">
        <v>3.19709104686949</v>
      </c>
      <c r="Q52" s="935">
        <v>0.174053667308081</v>
      </c>
      <c r="R52" s="935">
        <v>6.8705394990031907E-2</v>
      </c>
      <c r="S52" s="935">
        <v>2.1527690430209998</v>
      </c>
      <c r="T52" s="935">
        <v>7.5117898522434903</v>
      </c>
      <c r="U52" s="935">
        <v>9.8935768785646001</v>
      </c>
      <c r="V52" s="935">
        <v>4.0765201027418901E-2</v>
      </c>
      <c r="W52" s="935">
        <v>7.3285754656034E-3</v>
      </c>
      <c r="X52" s="935">
        <v>9.1607193320042593E-2</v>
      </c>
      <c r="Y52" s="935">
        <v>4.5803596660021297E-2</v>
      </c>
      <c r="Z52" s="935">
        <v>0</v>
      </c>
      <c r="AA52" s="935">
        <v>5.1758064225823998E-2</v>
      </c>
      <c r="AB52" s="912"/>
    </row>
    <row r="53" spans="1:28">
      <c r="A53" s="929" t="s">
        <v>3849</v>
      </c>
      <c r="B53" s="930">
        <v>280</v>
      </c>
      <c r="C53" s="931">
        <v>0</v>
      </c>
      <c r="D53" s="931">
        <v>0</v>
      </c>
      <c r="E53" s="931">
        <v>0</v>
      </c>
      <c r="F53" s="932">
        <v>0</v>
      </c>
      <c r="G53" s="933">
        <v>0</v>
      </c>
      <c r="H53" s="933">
        <v>275.90021405433703</v>
      </c>
      <c r="I53" s="933">
        <v>0</v>
      </c>
      <c r="J53" s="933">
        <v>0</v>
      </c>
      <c r="K53" s="933">
        <v>0</v>
      </c>
      <c r="L53" s="934">
        <v>0</v>
      </c>
      <c r="M53" s="935">
        <v>0</v>
      </c>
      <c r="N53" s="935">
        <v>0</v>
      </c>
      <c r="O53" s="935">
        <v>0</v>
      </c>
      <c r="P53" s="935">
        <v>0</v>
      </c>
      <c r="Q53" s="935">
        <v>0</v>
      </c>
      <c r="R53" s="935">
        <v>0</v>
      </c>
      <c r="S53" s="935">
        <v>0</v>
      </c>
      <c r="T53" s="935">
        <v>0</v>
      </c>
      <c r="U53" s="935">
        <v>0</v>
      </c>
      <c r="V53" s="935">
        <v>0</v>
      </c>
      <c r="W53" s="935">
        <v>0</v>
      </c>
      <c r="X53" s="935">
        <v>0</v>
      </c>
      <c r="Y53" s="935">
        <v>0</v>
      </c>
      <c r="Z53" s="935">
        <v>0</v>
      </c>
      <c r="AA53" s="935">
        <v>0</v>
      </c>
      <c r="AB53" s="912"/>
    </row>
    <row r="54" spans="1:28">
      <c r="A54" s="929" t="s">
        <v>3850</v>
      </c>
      <c r="B54" s="930">
        <v>0</v>
      </c>
      <c r="C54" s="931">
        <v>3232.4785999999999</v>
      </c>
      <c r="D54" s="931">
        <v>0</v>
      </c>
      <c r="E54" s="931">
        <v>7.28</v>
      </c>
      <c r="F54" s="932">
        <v>0</v>
      </c>
      <c r="G54" s="933">
        <v>0</v>
      </c>
      <c r="H54" s="933">
        <v>0</v>
      </c>
      <c r="I54" s="933">
        <v>0</v>
      </c>
      <c r="J54" s="933">
        <v>0</v>
      </c>
      <c r="K54" s="933">
        <v>3225</v>
      </c>
      <c r="L54" s="934">
        <v>0.59288177658147301</v>
      </c>
      <c r="M54" s="935">
        <v>1.8457640214328899E-2</v>
      </c>
      <c r="N54" s="935">
        <v>4.47457944589791E-3</v>
      </c>
      <c r="O54" s="935">
        <v>8.9491588917958206E-2</v>
      </c>
      <c r="P54" s="935">
        <v>0.114661098301134</v>
      </c>
      <c r="Q54" s="935">
        <v>8.9491588917958199E-3</v>
      </c>
      <c r="R54" s="935">
        <v>3.9152570151606697E-3</v>
      </c>
      <c r="S54" s="935">
        <v>9.5084813225330606E-2</v>
      </c>
      <c r="T54" s="935">
        <v>0.31322056121285402</v>
      </c>
      <c r="U54" s="935">
        <v>0.25169509383175798</v>
      </c>
      <c r="V54" s="935">
        <v>1.67796729221172E-4</v>
      </c>
      <c r="W54" s="935">
        <v>2.7966121536861899E-4</v>
      </c>
      <c r="X54" s="935">
        <v>1.11864486147448E-2</v>
      </c>
      <c r="Y54" s="935">
        <v>1.11864486147448E-2</v>
      </c>
      <c r="Z54" s="935">
        <v>0</v>
      </c>
      <c r="AA54" s="935">
        <v>2.1254252368015101E-3</v>
      </c>
      <c r="AB54" s="912"/>
    </row>
    <row r="55" spans="1:28">
      <c r="A55" s="929" t="s">
        <v>3851</v>
      </c>
      <c r="B55" s="930">
        <v>40764</v>
      </c>
      <c r="C55" s="931">
        <v>71.099000000000004</v>
      </c>
      <c r="D55" s="931">
        <v>-460</v>
      </c>
      <c r="E55" s="931">
        <v>7226.0024999999996</v>
      </c>
      <c r="F55" s="932">
        <v>0</v>
      </c>
      <c r="G55" s="933">
        <v>0</v>
      </c>
      <c r="H55" s="933">
        <v>33921.042907970201</v>
      </c>
      <c r="I55" s="933">
        <v>0</v>
      </c>
      <c r="J55" s="933">
        <v>0</v>
      </c>
      <c r="K55" s="933">
        <v>7</v>
      </c>
      <c r="L55" s="934">
        <v>4.3340984632941398E-3</v>
      </c>
      <c r="M55" s="935">
        <v>1.2504541784854199E-4</v>
      </c>
      <c r="N55" s="935">
        <v>2.1852597293919999E-5</v>
      </c>
      <c r="O55" s="935">
        <v>4.4919227770835599E-4</v>
      </c>
      <c r="P55" s="935">
        <v>8.6439162629283698E-4</v>
      </c>
      <c r="Q55" s="935">
        <v>8.6196355992684603E-5</v>
      </c>
      <c r="R55" s="935">
        <v>5.7059559600791199E-5</v>
      </c>
      <c r="S55" s="935">
        <v>1.17761218750569E-3</v>
      </c>
      <c r="T55" s="935">
        <v>3.67852054447654E-3</v>
      </c>
      <c r="U55" s="935">
        <v>2.71943432991005E-3</v>
      </c>
      <c r="V55" s="935">
        <v>1.21403318299556E-6</v>
      </c>
      <c r="W55" s="935">
        <v>3.7635028672862302E-6</v>
      </c>
      <c r="X55" s="935">
        <v>2.4280663659911099E-5</v>
      </c>
      <c r="Y55" s="935">
        <v>1.21403318299556E-5</v>
      </c>
      <c r="Z55" s="935">
        <v>1.21403318299556E-5</v>
      </c>
      <c r="AA55" s="935">
        <v>2.50090835697085E-5</v>
      </c>
      <c r="AB55" s="912"/>
    </row>
    <row r="56" spans="1:28">
      <c r="A56" s="929" t="s">
        <v>3852</v>
      </c>
      <c r="B56" s="930">
        <v>76000</v>
      </c>
      <c r="C56" s="931">
        <v>13347.88</v>
      </c>
      <c r="D56" s="931">
        <v>0</v>
      </c>
      <c r="E56" s="931">
        <v>7713.28</v>
      </c>
      <c r="F56" s="932">
        <v>82629</v>
      </c>
      <c r="G56" s="933">
        <v>0</v>
      </c>
      <c r="H56" s="933">
        <v>0</v>
      </c>
      <c r="I56" s="933">
        <v>0</v>
      </c>
      <c r="J56" s="933">
        <v>0</v>
      </c>
      <c r="K56" s="933">
        <v>0</v>
      </c>
      <c r="L56" s="934">
        <v>0</v>
      </c>
      <c r="M56" s="935">
        <v>0</v>
      </c>
      <c r="N56" s="935">
        <v>0</v>
      </c>
      <c r="O56" s="935">
        <v>0</v>
      </c>
      <c r="P56" s="935">
        <v>0</v>
      </c>
      <c r="Q56" s="935">
        <v>0</v>
      </c>
      <c r="R56" s="935">
        <v>0</v>
      </c>
      <c r="S56" s="935">
        <v>0</v>
      </c>
      <c r="T56" s="935">
        <v>0</v>
      </c>
      <c r="U56" s="935">
        <v>0</v>
      </c>
      <c r="V56" s="935">
        <v>0</v>
      </c>
      <c r="W56" s="935">
        <v>0</v>
      </c>
      <c r="X56" s="935">
        <v>0</v>
      </c>
      <c r="Y56" s="935">
        <v>0</v>
      </c>
      <c r="Z56" s="935">
        <v>0</v>
      </c>
      <c r="AA56" s="935">
        <v>0</v>
      </c>
      <c r="AB56" s="912"/>
    </row>
    <row r="57" spans="1:28">
      <c r="A57" s="929" t="s">
        <v>3853</v>
      </c>
      <c r="B57" s="930">
        <v>0</v>
      </c>
      <c r="C57" s="931">
        <v>0</v>
      </c>
      <c r="D57" s="931">
        <v>0</v>
      </c>
      <c r="E57" s="931">
        <v>0</v>
      </c>
      <c r="F57" s="932">
        <v>290</v>
      </c>
      <c r="G57" s="933">
        <v>0</v>
      </c>
      <c r="H57" s="933">
        <v>0</v>
      </c>
      <c r="I57" s="933">
        <v>0</v>
      </c>
      <c r="J57" s="933">
        <v>0</v>
      </c>
      <c r="K57" s="933">
        <v>0</v>
      </c>
      <c r="L57" s="934">
        <v>0</v>
      </c>
      <c r="M57" s="935">
        <v>0</v>
      </c>
      <c r="N57" s="935">
        <v>0</v>
      </c>
      <c r="O57" s="935">
        <v>0</v>
      </c>
      <c r="P57" s="935">
        <v>0</v>
      </c>
      <c r="Q57" s="935">
        <v>0</v>
      </c>
      <c r="R57" s="935">
        <v>0</v>
      </c>
      <c r="S57" s="935">
        <v>0</v>
      </c>
      <c r="T57" s="935">
        <v>0</v>
      </c>
      <c r="U57" s="935">
        <v>0</v>
      </c>
      <c r="V57" s="935">
        <v>0</v>
      </c>
      <c r="W57" s="935">
        <v>0</v>
      </c>
      <c r="X57" s="935">
        <v>0</v>
      </c>
      <c r="Y57" s="935">
        <v>0</v>
      </c>
      <c r="Z57" s="935">
        <v>0</v>
      </c>
      <c r="AA57" s="935">
        <v>0</v>
      </c>
      <c r="AB57" s="912"/>
    </row>
    <row r="58" spans="1:28">
      <c r="A58" s="929" t="s">
        <v>4242</v>
      </c>
      <c r="B58" s="930">
        <v>0</v>
      </c>
      <c r="C58" s="931">
        <v>0</v>
      </c>
      <c r="D58" s="931">
        <v>0</v>
      </c>
      <c r="E58" s="931">
        <v>0</v>
      </c>
      <c r="F58" s="932">
        <v>615</v>
      </c>
      <c r="G58" s="933">
        <v>0</v>
      </c>
      <c r="H58" s="933">
        <v>0</v>
      </c>
      <c r="I58" s="933">
        <v>0</v>
      </c>
      <c r="J58" s="933">
        <v>0</v>
      </c>
      <c r="K58" s="933">
        <v>0</v>
      </c>
      <c r="L58" s="934">
        <v>0</v>
      </c>
      <c r="M58" s="935">
        <v>0</v>
      </c>
      <c r="N58" s="935">
        <v>0</v>
      </c>
      <c r="O58" s="935">
        <v>0</v>
      </c>
      <c r="P58" s="935">
        <v>0</v>
      </c>
      <c r="Q58" s="935">
        <v>0</v>
      </c>
      <c r="R58" s="935">
        <v>0</v>
      </c>
      <c r="S58" s="935">
        <v>0</v>
      </c>
      <c r="T58" s="935">
        <v>0</v>
      </c>
      <c r="U58" s="935">
        <v>0</v>
      </c>
      <c r="V58" s="935">
        <v>0</v>
      </c>
      <c r="W58" s="935">
        <v>0</v>
      </c>
      <c r="X58" s="935">
        <v>0</v>
      </c>
      <c r="Y58" s="935">
        <v>0</v>
      </c>
      <c r="Z58" s="935">
        <v>0</v>
      </c>
      <c r="AA58" s="935">
        <v>0</v>
      </c>
      <c r="AB58" s="912"/>
    </row>
    <row r="59" spans="1:28">
      <c r="A59" s="929" t="s">
        <v>3854</v>
      </c>
      <c r="B59" s="930">
        <v>122500</v>
      </c>
      <c r="C59" s="931">
        <v>12249.51</v>
      </c>
      <c r="D59" s="931">
        <v>0</v>
      </c>
      <c r="E59" s="931">
        <v>990</v>
      </c>
      <c r="F59" s="932">
        <v>133759.51</v>
      </c>
      <c r="G59" s="933">
        <v>0</v>
      </c>
      <c r="H59" s="933">
        <v>0</v>
      </c>
      <c r="I59" s="933">
        <v>0</v>
      </c>
      <c r="J59" s="933">
        <v>0</v>
      </c>
      <c r="K59" s="933">
        <v>0</v>
      </c>
      <c r="L59" s="934">
        <v>0</v>
      </c>
      <c r="M59" s="935">
        <v>0</v>
      </c>
      <c r="N59" s="935">
        <v>0</v>
      </c>
      <c r="O59" s="935">
        <v>0</v>
      </c>
      <c r="P59" s="935">
        <v>0</v>
      </c>
      <c r="Q59" s="935">
        <v>0</v>
      </c>
      <c r="R59" s="935">
        <v>0</v>
      </c>
      <c r="S59" s="935">
        <v>0</v>
      </c>
      <c r="T59" s="935">
        <v>0</v>
      </c>
      <c r="U59" s="935">
        <v>0</v>
      </c>
      <c r="V59" s="935">
        <v>0</v>
      </c>
      <c r="W59" s="935">
        <v>0</v>
      </c>
      <c r="X59" s="935">
        <v>0</v>
      </c>
      <c r="Y59" s="935">
        <v>0</v>
      </c>
      <c r="Z59" s="935">
        <v>0</v>
      </c>
      <c r="AA59" s="935">
        <v>0</v>
      </c>
      <c r="AB59" s="912"/>
    </row>
    <row r="60" spans="1:28">
      <c r="A60" s="929" t="s">
        <v>4289</v>
      </c>
      <c r="B60" s="930">
        <v>0</v>
      </c>
      <c r="C60" s="931">
        <v>0</v>
      </c>
      <c r="D60" s="931">
        <v>0</v>
      </c>
      <c r="E60" s="931">
        <v>0</v>
      </c>
      <c r="F60" s="932">
        <v>0</v>
      </c>
      <c r="G60" s="933">
        <v>0</v>
      </c>
      <c r="H60" s="933">
        <v>0</v>
      </c>
      <c r="I60" s="933">
        <v>0</v>
      </c>
      <c r="J60" s="933">
        <v>0</v>
      </c>
      <c r="K60" s="933">
        <v>0</v>
      </c>
      <c r="L60" s="934">
        <v>0</v>
      </c>
      <c r="M60" s="935">
        <v>0</v>
      </c>
      <c r="N60" s="935">
        <v>0</v>
      </c>
      <c r="O60" s="935">
        <v>0</v>
      </c>
      <c r="P60" s="935">
        <v>0</v>
      </c>
      <c r="Q60" s="935">
        <v>0</v>
      </c>
      <c r="R60" s="935">
        <v>0</v>
      </c>
      <c r="S60" s="935">
        <v>0</v>
      </c>
      <c r="T60" s="935">
        <v>0</v>
      </c>
      <c r="U60" s="935">
        <v>0</v>
      </c>
      <c r="V60" s="935">
        <v>0</v>
      </c>
      <c r="W60" s="935">
        <v>0</v>
      </c>
      <c r="X60" s="935">
        <v>0</v>
      </c>
      <c r="Y60" s="935">
        <v>0</v>
      </c>
      <c r="Z60" s="935">
        <v>0</v>
      </c>
      <c r="AA60" s="935">
        <v>0</v>
      </c>
      <c r="AB60" s="912"/>
    </row>
    <row r="61" spans="1:28">
      <c r="A61" s="929" t="s">
        <v>4243</v>
      </c>
      <c r="B61" s="930">
        <v>0</v>
      </c>
      <c r="C61" s="931">
        <v>0</v>
      </c>
      <c r="D61" s="931">
        <v>0</v>
      </c>
      <c r="E61" s="931">
        <v>0</v>
      </c>
      <c r="F61" s="932">
        <v>0</v>
      </c>
      <c r="G61" s="933">
        <v>0</v>
      </c>
      <c r="H61" s="933">
        <v>0</v>
      </c>
      <c r="I61" s="933">
        <v>0</v>
      </c>
      <c r="J61" s="933">
        <v>0</v>
      </c>
      <c r="K61" s="933">
        <v>0</v>
      </c>
      <c r="L61" s="934">
        <v>0</v>
      </c>
      <c r="M61" s="935">
        <v>0</v>
      </c>
      <c r="N61" s="935">
        <v>0</v>
      </c>
      <c r="O61" s="935">
        <v>0</v>
      </c>
      <c r="P61" s="935">
        <v>0</v>
      </c>
      <c r="Q61" s="935">
        <v>0</v>
      </c>
      <c r="R61" s="935">
        <v>0</v>
      </c>
      <c r="S61" s="935">
        <v>0</v>
      </c>
      <c r="T61" s="935">
        <v>0</v>
      </c>
      <c r="U61" s="935">
        <v>0</v>
      </c>
      <c r="V61" s="935">
        <v>0</v>
      </c>
      <c r="W61" s="935">
        <v>0</v>
      </c>
      <c r="X61" s="935">
        <v>0</v>
      </c>
      <c r="Y61" s="935">
        <v>0</v>
      </c>
      <c r="Z61" s="935">
        <v>0</v>
      </c>
      <c r="AA61" s="935">
        <v>0</v>
      </c>
      <c r="AB61" s="912"/>
    </row>
    <row r="62" spans="1:28">
      <c r="A62" s="929" t="s">
        <v>3855</v>
      </c>
      <c r="B62" s="930">
        <v>2473</v>
      </c>
      <c r="C62" s="931">
        <v>0</v>
      </c>
      <c r="D62" s="931">
        <v>0</v>
      </c>
      <c r="E62" s="931">
        <v>0</v>
      </c>
      <c r="F62" s="932">
        <v>2473</v>
      </c>
      <c r="G62" s="933">
        <v>0</v>
      </c>
      <c r="H62" s="933">
        <v>0</v>
      </c>
      <c r="I62" s="933">
        <v>0</v>
      </c>
      <c r="J62" s="933">
        <v>0</v>
      </c>
      <c r="K62" s="933">
        <v>0</v>
      </c>
      <c r="L62" s="934">
        <v>0</v>
      </c>
      <c r="M62" s="935">
        <v>0</v>
      </c>
      <c r="N62" s="935">
        <v>0</v>
      </c>
      <c r="O62" s="935">
        <v>0</v>
      </c>
      <c r="P62" s="935">
        <v>0</v>
      </c>
      <c r="Q62" s="935">
        <v>0</v>
      </c>
      <c r="R62" s="935">
        <v>0</v>
      </c>
      <c r="S62" s="935">
        <v>0</v>
      </c>
      <c r="T62" s="935">
        <v>0</v>
      </c>
      <c r="U62" s="935">
        <v>0</v>
      </c>
      <c r="V62" s="935">
        <v>0</v>
      </c>
      <c r="W62" s="935">
        <v>0</v>
      </c>
      <c r="X62" s="935">
        <v>0</v>
      </c>
      <c r="Y62" s="935">
        <v>0</v>
      </c>
      <c r="Z62" s="935">
        <v>0</v>
      </c>
      <c r="AA62" s="935">
        <v>0</v>
      </c>
      <c r="AB62" s="912"/>
    </row>
    <row r="63" spans="1:28">
      <c r="A63" s="929" t="s">
        <v>3856</v>
      </c>
      <c r="B63" s="930">
        <v>9547</v>
      </c>
      <c r="C63" s="931">
        <v>0</v>
      </c>
      <c r="D63" s="931">
        <v>0</v>
      </c>
      <c r="E63" s="931">
        <v>0</v>
      </c>
      <c r="F63" s="932">
        <v>8694</v>
      </c>
      <c r="G63" s="933">
        <v>0</v>
      </c>
      <c r="H63" s="933">
        <v>0</v>
      </c>
      <c r="I63" s="933">
        <v>0</v>
      </c>
      <c r="J63" s="933">
        <v>0</v>
      </c>
      <c r="K63" s="933">
        <v>0</v>
      </c>
      <c r="L63" s="934">
        <v>0</v>
      </c>
      <c r="M63" s="935">
        <v>0</v>
      </c>
      <c r="N63" s="935">
        <v>0</v>
      </c>
      <c r="O63" s="935">
        <v>0</v>
      </c>
      <c r="P63" s="935">
        <v>0</v>
      </c>
      <c r="Q63" s="935">
        <v>0</v>
      </c>
      <c r="R63" s="935">
        <v>0</v>
      </c>
      <c r="S63" s="935">
        <v>0</v>
      </c>
      <c r="T63" s="935">
        <v>0</v>
      </c>
      <c r="U63" s="935">
        <v>0</v>
      </c>
      <c r="V63" s="935">
        <v>0</v>
      </c>
      <c r="W63" s="935">
        <v>0</v>
      </c>
      <c r="X63" s="935">
        <v>0</v>
      </c>
      <c r="Y63" s="935">
        <v>0</v>
      </c>
      <c r="Z63" s="935">
        <v>0</v>
      </c>
      <c r="AA63" s="935">
        <v>0</v>
      </c>
      <c r="AB63" s="912"/>
    </row>
    <row r="64" spans="1:28">
      <c r="A64" s="929" t="s">
        <v>4290</v>
      </c>
      <c r="B64" s="930">
        <v>0</v>
      </c>
      <c r="C64" s="931">
        <v>0</v>
      </c>
      <c r="D64" s="931">
        <v>0</v>
      </c>
      <c r="E64" s="931">
        <v>0</v>
      </c>
      <c r="F64" s="932">
        <v>0</v>
      </c>
      <c r="G64" s="933">
        <v>0</v>
      </c>
      <c r="H64" s="933">
        <v>0</v>
      </c>
      <c r="I64" s="933">
        <v>0</v>
      </c>
      <c r="J64" s="933">
        <v>0</v>
      </c>
      <c r="K64" s="933">
        <v>0</v>
      </c>
      <c r="L64" s="934">
        <v>0</v>
      </c>
      <c r="M64" s="935">
        <v>0</v>
      </c>
      <c r="N64" s="935">
        <v>0</v>
      </c>
      <c r="O64" s="935">
        <v>0</v>
      </c>
      <c r="P64" s="935">
        <v>0</v>
      </c>
      <c r="Q64" s="935">
        <v>0</v>
      </c>
      <c r="R64" s="935">
        <v>0</v>
      </c>
      <c r="S64" s="935">
        <v>0</v>
      </c>
      <c r="T64" s="935">
        <v>0</v>
      </c>
      <c r="U64" s="935">
        <v>0</v>
      </c>
      <c r="V64" s="935">
        <v>0</v>
      </c>
      <c r="W64" s="935">
        <v>0</v>
      </c>
      <c r="X64" s="935">
        <v>0</v>
      </c>
      <c r="Y64" s="935">
        <v>0</v>
      </c>
      <c r="Z64" s="935">
        <v>0</v>
      </c>
      <c r="AA64" s="935">
        <v>0</v>
      </c>
      <c r="AB64" s="912"/>
    </row>
    <row r="65" spans="1:28">
      <c r="A65" s="929" t="s">
        <v>3857</v>
      </c>
      <c r="B65" s="930">
        <v>0</v>
      </c>
      <c r="C65" s="931">
        <v>3188</v>
      </c>
      <c r="D65" s="931">
        <v>0</v>
      </c>
      <c r="E65" s="931">
        <v>0</v>
      </c>
      <c r="F65" s="932">
        <v>3188</v>
      </c>
      <c r="G65" s="933">
        <v>0</v>
      </c>
      <c r="H65" s="933">
        <v>0</v>
      </c>
      <c r="I65" s="933">
        <v>0</v>
      </c>
      <c r="J65" s="933">
        <v>0</v>
      </c>
      <c r="K65" s="933">
        <v>0</v>
      </c>
      <c r="L65" s="934">
        <v>0</v>
      </c>
      <c r="M65" s="935">
        <v>0</v>
      </c>
      <c r="N65" s="935">
        <v>0</v>
      </c>
      <c r="O65" s="935">
        <v>0</v>
      </c>
      <c r="P65" s="935">
        <v>0</v>
      </c>
      <c r="Q65" s="935">
        <v>0</v>
      </c>
      <c r="R65" s="935">
        <v>0</v>
      </c>
      <c r="S65" s="935">
        <v>0</v>
      </c>
      <c r="T65" s="935">
        <v>0</v>
      </c>
      <c r="U65" s="935">
        <v>0</v>
      </c>
      <c r="V65" s="935">
        <v>0</v>
      </c>
      <c r="W65" s="935">
        <v>0</v>
      </c>
      <c r="X65" s="935">
        <v>0</v>
      </c>
      <c r="Y65" s="935">
        <v>0</v>
      </c>
      <c r="Z65" s="935">
        <v>0</v>
      </c>
      <c r="AA65" s="935">
        <v>0</v>
      </c>
      <c r="AB65" s="912"/>
    </row>
    <row r="66" spans="1:28">
      <c r="A66" s="929" t="s">
        <v>4291</v>
      </c>
      <c r="B66" s="930">
        <v>0</v>
      </c>
      <c r="C66" s="931">
        <v>0</v>
      </c>
      <c r="D66" s="931">
        <v>0</v>
      </c>
      <c r="E66" s="931">
        <v>0</v>
      </c>
      <c r="F66" s="932">
        <v>470</v>
      </c>
      <c r="G66" s="933">
        <v>0</v>
      </c>
      <c r="H66" s="933">
        <v>0</v>
      </c>
      <c r="I66" s="933">
        <v>0</v>
      </c>
      <c r="J66" s="933">
        <v>0</v>
      </c>
      <c r="K66" s="933">
        <v>0</v>
      </c>
      <c r="L66" s="934">
        <v>0</v>
      </c>
      <c r="M66" s="935">
        <v>0</v>
      </c>
      <c r="N66" s="935">
        <v>0</v>
      </c>
      <c r="O66" s="935">
        <v>0</v>
      </c>
      <c r="P66" s="935">
        <v>0</v>
      </c>
      <c r="Q66" s="935">
        <v>0</v>
      </c>
      <c r="R66" s="935">
        <v>0</v>
      </c>
      <c r="S66" s="935">
        <v>0</v>
      </c>
      <c r="T66" s="935">
        <v>0</v>
      </c>
      <c r="U66" s="935">
        <v>0</v>
      </c>
      <c r="V66" s="935">
        <v>0</v>
      </c>
      <c r="W66" s="935">
        <v>0</v>
      </c>
      <c r="X66" s="935">
        <v>0</v>
      </c>
      <c r="Y66" s="935">
        <v>0</v>
      </c>
      <c r="Z66" s="935">
        <v>0</v>
      </c>
      <c r="AA66" s="935">
        <v>0</v>
      </c>
      <c r="AB66" s="912"/>
    </row>
    <row r="67" spans="1:28">
      <c r="A67" s="929" t="s">
        <v>3858</v>
      </c>
      <c r="B67" s="930">
        <v>0</v>
      </c>
      <c r="C67" s="931">
        <v>0</v>
      </c>
      <c r="D67" s="931">
        <v>0</v>
      </c>
      <c r="E67" s="931">
        <v>0</v>
      </c>
      <c r="F67" s="932">
        <v>0</v>
      </c>
      <c r="G67" s="933">
        <v>0</v>
      </c>
      <c r="H67" s="933">
        <v>0</v>
      </c>
      <c r="I67" s="933">
        <v>0</v>
      </c>
      <c r="J67" s="933">
        <v>0</v>
      </c>
      <c r="K67" s="933">
        <v>0</v>
      </c>
      <c r="L67" s="934">
        <v>0</v>
      </c>
      <c r="M67" s="935">
        <v>0</v>
      </c>
      <c r="N67" s="935">
        <v>0</v>
      </c>
      <c r="O67" s="935">
        <v>0</v>
      </c>
      <c r="P67" s="935">
        <v>0</v>
      </c>
      <c r="Q67" s="935">
        <v>0</v>
      </c>
      <c r="R67" s="935">
        <v>0</v>
      </c>
      <c r="S67" s="935">
        <v>0</v>
      </c>
      <c r="T67" s="935">
        <v>0</v>
      </c>
      <c r="U67" s="935">
        <v>0</v>
      </c>
      <c r="V67" s="935">
        <v>0</v>
      </c>
      <c r="W67" s="935">
        <v>0</v>
      </c>
      <c r="X67" s="935">
        <v>0</v>
      </c>
      <c r="Y67" s="935">
        <v>0</v>
      </c>
      <c r="Z67" s="935">
        <v>0</v>
      </c>
      <c r="AA67" s="935">
        <v>0</v>
      </c>
      <c r="AB67" s="912"/>
    </row>
    <row r="68" spans="1:28">
      <c r="A68" s="929" t="s">
        <v>3859</v>
      </c>
      <c r="B68" s="930">
        <v>0</v>
      </c>
      <c r="C68" s="931">
        <v>41.591000000000001</v>
      </c>
      <c r="D68" s="931">
        <v>0</v>
      </c>
      <c r="E68" s="931">
        <v>0</v>
      </c>
      <c r="F68" s="932">
        <v>0</v>
      </c>
      <c r="G68" s="933">
        <v>0</v>
      </c>
      <c r="H68" s="933">
        <v>0</v>
      </c>
      <c r="I68" s="933">
        <v>0</v>
      </c>
      <c r="J68" s="933">
        <v>0</v>
      </c>
      <c r="K68" s="933">
        <v>207</v>
      </c>
      <c r="L68" s="934">
        <v>9.80088988632314E-2</v>
      </c>
      <c r="M68" s="935">
        <v>3.3028639909953401E-3</v>
      </c>
      <c r="N68" s="935">
        <v>1.2206236488461E-3</v>
      </c>
      <c r="O68" s="935">
        <v>2.11814103770353E-2</v>
      </c>
      <c r="P68" s="935">
        <v>1.7878546386040001E-2</v>
      </c>
      <c r="Q68" s="935">
        <v>1.1847229532918101E-3</v>
      </c>
      <c r="R68" s="935">
        <v>6.1031182442305195E-4</v>
      </c>
      <c r="S68" s="935">
        <v>1.1129215621832099E-2</v>
      </c>
      <c r="T68" s="935">
        <v>3.9131758154183897E-2</v>
      </c>
      <c r="U68" s="935">
        <v>4.9542959864930097E-2</v>
      </c>
      <c r="V68" s="935">
        <v>4.3080834665156599E-5</v>
      </c>
      <c r="W68" s="935">
        <v>7.5391460664024095E-5</v>
      </c>
      <c r="X68" s="935">
        <v>1.79503477771486E-3</v>
      </c>
      <c r="Y68" s="935">
        <v>1.79503477771486E-3</v>
      </c>
      <c r="Z68" s="935">
        <v>0</v>
      </c>
      <c r="AA68" s="935">
        <v>3.6259702509840202E-4</v>
      </c>
      <c r="AB68" s="912"/>
    </row>
    <row r="69" spans="1:28">
      <c r="A69" s="929" t="s">
        <v>3860</v>
      </c>
      <c r="B69" s="930">
        <v>6000</v>
      </c>
      <c r="C69" s="931">
        <v>715.31821000000002</v>
      </c>
      <c r="D69" s="931">
        <v>0</v>
      </c>
      <c r="E69" s="931">
        <v>5919.2520999999997</v>
      </c>
      <c r="F69" s="932">
        <v>0</v>
      </c>
      <c r="G69" s="933">
        <v>0</v>
      </c>
      <c r="H69" s="933">
        <v>0</v>
      </c>
      <c r="I69" s="933">
        <v>0</v>
      </c>
      <c r="J69" s="933">
        <v>0</v>
      </c>
      <c r="K69" s="933">
        <v>796.066110000001</v>
      </c>
      <c r="L69" s="934">
        <v>0.54121237710298797</v>
      </c>
      <c r="M69" s="935">
        <v>8.9741848244117798E-3</v>
      </c>
      <c r="N69" s="935">
        <v>2.0433528523276099E-2</v>
      </c>
      <c r="O69" s="935">
        <v>8.14579853292762E-2</v>
      </c>
      <c r="P69" s="935">
        <v>7.9387019600565795E-2</v>
      </c>
      <c r="Q69" s="935">
        <v>2.20903011062444E-3</v>
      </c>
      <c r="R69" s="935">
        <v>1.9329013467963799E-3</v>
      </c>
      <c r="S69" s="935">
        <v>2.2090301106244398E-2</v>
      </c>
      <c r="T69" s="935">
        <v>0.19881270995620001</v>
      </c>
      <c r="U69" s="935">
        <v>0.19190949086049799</v>
      </c>
      <c r="V69" s="935">
        <v>1.6567725829683301E-4</v>
      </c>
      <c r="W69" s="935">
        <v>1.9329013467963801E-4</v>
      </c>
      <c r="X69" s="935">
        <v>7.0412834776153996E-2</v>
      </c>
      <c r="Y69" s="935">
        <v>6.7651547137873497E-2</v>
      </c>
      <c r="Z69" s="935">
        <v>1.3806438191402801E-3</v>
      </c>
      <c r="AA69" s="935">
        <v>7.5935410052715101E-4</v>
      </c>
      <c r="AB69" s="912"/>
    </row>
    <row r="70" spans="1:28">
      <c r="A70" s="924"/>
      <c r="B70" s="925"/>
      <c r="C70" s="926"/>
      <c r="D70" s="926"/>
      <c r="E70" s="926"/>
      <c r="F70" s="925"/>
      <c r="G70" s="926"/>
      <c r="H70" s="926"/>
      <c r="I70" s="926"/>
      <c r="J70" s="926"/>
      <c r="K70" s="926"/>
      <c r="L70" s="927"/>
      <c r="M70" s="928"/>
      <c r="N70" s="928"/>
      <c r="O70" s="928"/>
      <c r="P70" s="928"/>
      <c r="Q70" s="928"/>
      <c r="R70" s="928"/>
      <c r="S70" s="928"/>
      <c r="T70" s="928"/>
      <c r="U70" s="928"/>
      <c r="V70" s="928"/>
      <c r="W70" s="928"/>
      <c r="X70" s="928"/>
      <c r="Y70" s="928"/>
      <c r="Z70" s="928"/>
      <c r="AA70" s="928"/>
      <c r="AB70" s="912"/>
    </row>
    <row r="71" spans="1:28">
      <c r="A71" s="917" t="s">
        <v>3861</v>
      </c>
      <c r="B71" s="918">
        <v>871680</v>
      </c>
      <c r="C71" s="919">
        <v>18718</v>
      </c>
      <c r="D71" s="919">
        <v>135194</v>
      </c>
      <c r="E71" s="919">
        <v>74</v>
      </c>
      <c r="F71" s="920">
        <v>11345</v>
      </c>
      <c r="G71" s="921">
        <v>562</v>
      </c>
      <c r="H71" s="921">
        <v>524</v>
      </c>
      <c r="I71" s="921">
        <v>60877</v>
      </c>
      <c r="J71" s="921">
        <v>2202</v>
      </c>
      <c r="K71" s="921">
        <v>679334</v>
      </c>
      <c r="L71" s="922">
        <v>98.002724221089295</v>
      </c>
      <c r="M71" s="923">
        <v>1.5210978710193801</v>
      </c>
      <c r="N71" s="923">
        <v>0.213349775967519</v>
      </c>
      <c r="O71" s="923">
        <v>21.697290832922199</v>
      </c>
      <c r="P71" s="923">
        <v>21.260348796936501</v>
      </c>
      <c r="Q71" s="923">
        <v>2.5728756075585699</v>
      </c>
      <c r="R71" s="923">
        <v>0.86323651360887799</v>
      </c>
      <c r="S71" s="923">
        <v>22.472062893856201</v>
      </c>
      <c r="T71" s="923">
        <v>46.711086915237097</v>
      </c>
      <c r="U71" s="923">
        <v>391.67636716178998</v>
      </c>
      <c r="V71" s="923">
        <v>3.54611586559265E-2</v>
      </c>
      <c r="W71" s="923">
        <v>7.9771325923684105E-2</v>
      </c>
      <c r="X71" s="923">
        <v>221.07919284136699</v>
      </c>
      <c r="Y71" s="923">
        <v>110.590889461412</v>
      </c>
      <c r="Z71" s="923">
        <v>20.113151396008099</v>
      </c>
      <c r="AA71" s="923">
        <v>0.339916945735318</v>
      </c>
      <c r="AB71" s="912"/>
    </row>
    <row r="72" spans="1:28">
      <c r="A72" s="929" t="s">
        <v>3862</v>
      </c>
      <c r="B72" s="930">
        <v>447867</v>
      </c>
      <c r="C72" s="931">
        <v>14841.24</v>
      </c>
      <c r="D72" s="931">
        <v>135000</v>
      </c>
      <c r="E72" s="931">
        <v>30</v>
      </c>
      <c r="F72" s="932">
        <v>922</v>
      </c>
      <c r="G72" s="933">
        <v>562</v>
      </c>
      <c r="H72" s="933">
        <v>223.529411764706</v>
      </c>
      <c r="I72" s="933">
        <v>29090</v>
      </c>
      <c r="J72" s="933">
        <v>0</v>
      </c>
      <c r="K72" s="933">
        <v>295887</v>
      </c>
      <c r="L72" s="934">
        <v>33.037667217895503</v>
      </c>
      <c r="M72" s="935">
        <v>0.80361893232718895</v>
      </c>
      <c r="N72" s="935">
        <v>4.4645496240399402E-2</v>
      </c>
      <c r="O72" s="935">
        <v>3.5716396992319499</v>
      </c>
      <c r="P72" s="935">
        <v>7.0093429097427</v>
      </c>
      <c r="Q72" s="935">
        <v>0.75897343608678902</v>
      </c>
      <c r="R72" s="935">
        <v>0.31251847368279601</v>
      </c>
      <c r="S72" s="935">
        <v>9.82200917288786</v>
      </c>
      <c r="T72" s="935">
        <v>21.8762931577957</v>
      </c>
      <c r="U72" s="935">
        <v>199.56536819458501</v>
      </c>
      <c r="V72" s="935">
        <v>1.3393648872119799E-2</v>
      </c>
      <c r="W72" s="935">
        <v>3.5716396992319502E-2</v>
      </c>
      <c r="X72" s="935">
        <v>0.44645496240399402</v>
      </c>
      <c r="Y72" s="935">
        <v>0</v>
      </c>
      <c r="Z72" s="935">
        <v>8.0361893232718895</v>
      </c>
      <c r="AA72" s="935">
        <v>0.14733013759331801</v>
      </c>
      <c r="AB72" s="912"/>
    </row>
    <row r="73" spans="1:28">
      <c r="A73" s="929" t="s">
        <v>4244</v>
      </c>
      <c r="B73" s="930">
        <v>0</v>
      </c>
      <c r="C73" s="931">
        <v>0</v>
      </c>
      <c r="D73" s="931">
        <v>0</v>
      </c>
      <c r="E73" s="931">
        <v>0</v>
      </c>
      <c r="F73" s="932">
        <v>0</v>
      </c>
      <c r="G73" s="933">
        <v>0</v>
      </c>
      <c r="H73" s="933">
        <v>0</v>
      </c>
      <c r="I73" s="933">
        <v>0</v>
      </c>
      <c r="J73" s="933">
        <v>0</v>
      </c>
      <c r="K73" s="933">
        <v>0</v>
      </c>
      <c r="L73" s="934">
        <v>0</v>
      </c>
      <c r="M73" s="935">
        <v>0</v>
      </c>
      <c r="N73" s="935">
        <v>0</v>
      </c>
      <c r="O73" s="935">
        <v>0</v>
      </c>
      <c r="P73" s="935">
        <v>0</v>
      </c>
      <c r="Q73" s="935">
        <v>0</v>
      </c>
      <c r="R73" s="935">
        <v>0</v>
      </c>
      <c r="S73" s="935">
        <v>0</v>
      </c>
      <c r="T73" s="935">
        <v>0</v>
      </c>
      <c r="U73" s="935">
        <v>0</v>
      </c>
      <c r="V73" s="935">
        <v>0</v>
      </c>
      <c r="W73" s="935">
        <v>0</v>
      </c>
      <c r="X73" s="935">
        <v>0</v>
      </c>
      <c r="Y73" s="935">
        <v>0</v>
      </c>
      <c r="Z73" s="935">
        <v>0</v>
      </c>
      <c r="AA73" s="935">
        <v>0</v>
      </c>
      <c r="AB73" s="912"/>
    </row>
    <row r="74" spans="1:28">
      <c r="A74" s="929" t="s">
        <v>3863</v>
      </c>
      <c r="B74" s="930">
        <v>0</v>
      </c>
      <c r="C74" s="931">
        <v>0</v>
      </c>
      <c r="D74" s="931">
        <v>0</v>
      </c>
      <c r="E74" s="931">
        <v>0</v>
      </c>
      <c r="F74" s="932">
        <v>0</v>
      </c>
      <c r="G74" s="933">
        <v>0</v>
      </c>
      <c r="H74" s="933">
        <v>0</v>
      </c>
      <c r="I74" s="933">
        <v>0</v>
      </c>
      <c r="J74" s="933">
        <v>0</v>
      </c>
      <c r="K74" s="933">
        <v>0</v>
      </c>
      <c r="L74" s="934">
        <v>0</v>
      </c>
      <c r="M74" s="935">
        <v>0</v>
      </c>
      <c r="N74" s="935">
        <v>0</v>
      </c>
      <c r="O74" s="935">
        <v>0</v>
      </c>
      <c r="P74" s="935">
        <v>0</v>
      </c>
      <c r="Q74" s="935">
        <v>0</v>
      </c>
      <c r="R74" s="935">
        <v>0</v>
      </c>
      <c r="S74" s="935">
        <v>0</v>
      </c>
      <c r="T74" s="935">
        <v>0</v>
      </c>
      <c r="U74" s="935">
        <v>0</v>
      </c>
      <c r="V74" s="935">
        <v>0</v>
      </c>
      <c r="W74" s="935">
        <v>0</v>
      </c>
      <c r="X74" s="935">
        <v>0</v>
      </c>
      <c r="Y74" s="935">
        <v>0</v>
      </c>
      <c r="Z74" s="935">
        <v>0</v>
      </c>
      <c r="AA74" s="935">
        <v>0</v>
      </c>
      <c r="AB74" s="912"/>
    </row>
    <row r="75" spans="1:28">
      <c r="A75" s="929" t="s">
        <v>3864</v>
      </c>
      <c r="B75" s="930">
        <v>422613</v>
      </c>
      <c r="C75" s="931">
        <v>2.1999999999999999E-2</v>
      </c>
      <c r="D75" s="931">
        <v>170</v>
      </c>
      <c r="E75" s="931">
        <v>37.15</v>
      </c>
      <c r="F75" s="932">
        <v>10408.871999999999</v>
      </c>
      <c r="G75" s="933">
        <v>0</v>
      </c>
      <c r="H75" s="933">
        <v>0</v>
      </c>
      <c r="I75" s="933">
        <v>31697</v>
      </c>
      <c r="J75" s="933">
        <v>0</v>
      </c>
      <c r="K75" s="933">
        <v>380300</v>
      </c>
      <c r="L75" s="934">
        <v>64.597980715950101</v>
      </c>
      <c r="M75" s="935">
        <v>0.71167266890453496</v>
      </c>
      <c r="N75" s="935">
        <v>0.16423215436258501</v>
      </c>
      <c r="O75" s="935">
        <v>18.0655369798843</v>
      </c>
      <c r="P75" s="935">
        <v>14.178709326636501</v>
      </c>
      <c r="Q75" s="935">
        <v>1.80655369798843</v>
      </c>
      <c r="R75" s="935">
        <v>0.54744051454194997</v>
      </c>
      <c r="S75" s="935">
        <v>12.5911318344648</v>
      </c>
      <c r="T75" s="935">
        <v>24.6348231543877</v>
      </c>
      <c r="U75" s="935">
        <v>191.05673957514</v>
      </c>
      <c r="V75" s="935">
        <v>2.1897620581678E-2</v>
      </c>
      <c r="W75" s="935">
        <v>4.3795241163356001E-2</v>
      </c>
      <c r="X75" s="935">
        <v>220.61852736040601</v>
      </c>
      <c r="Y75" s="935">
        <v>110.582983937474</v>
      </c>
      <c r="Z75" s="935">
        <v>12.0436913199229</v>
      </c>
      <c r="AA75" s="935">
        <v>0.191604180089682</v>
      </c>
      <c r="AB75" s="912"/>
    </row>
    <row r="76" spans="1:28">
      <c r="A76" s="929" t="s">
        <v>3865</v>
      </c>
      <c r="B76" s="930">
        <v>0</v>
      </c>
      <c r="C76" s="931">
        <v>0</v>
      </c>
      <c r="D76" s="931">
        <v>0</v>
      </c>
      <c r="E76" s="931">
        <v>6.56</v>
      </c>
      <c r="F76" s="932">
        <v>0</v>
      </c>
      <c r="G76" s="933">
        <v>0</v>
      </c>
      <c r="H76" s="933">
        <v>0</v>
      </c>
      <c r="I76" s="933">
        <v>0</v>
      </c>
      <c r="J76" s="933">
        <v>0</v>
      </c>
      <c r="K76" s="933">
        <v>0</v>
      </c>
      <c r="L76" s="934">
        <v>0</v>
      </c>
      <c r="M76" s="935">
        <v>0</v>
      </c>
      <c r="N76" s="935">
        <v>0</v>
      </c>
      <c r="O76" s="935">
        <v>0</v>
      </c>
      <c r="P76" s="935">
        <v>0</v>
      </c>
      <c r="Q76" s="935">
        <v>0</v>
      </c>
      <c r="R76" s="935">
        <v>0</v>
      </c>
      <c r="S76" s="935">
        <v>0</v>
      </c>
      <c r="T76" s="935">
        <v>0</v>
      </c>
      <c r="U76" s="935">
        <v>0</v>
      </c>
      <c r="V76" s="935">
        <v>0</v>
      </c>
      <c r="W76" s="935">
        <v>0</v>
      </c>
      <c r="X76" s="935">
        <v>0</v>
      </c>
      <c r="Y76" s="935">
        <v>0</v>
      </c>
      <c r="Z76" s="935">
        <v>0</v>
      </c>
      <c r="AA76" s="935">
        <v>0</v>
      </c>
      <c r="AB76" s="912"/>
    </row>
    <row r="77" spans="1:28">
      <c r="A77" s="929" t="s">
        <v>3866</v>
      </c>
      <c r="B77" s="930">
        <v>0</v>
      </c>
      <c r="C77" s="931">
        <v>0</v>
      </c>
      <c r="D77" s="931">
        <v>0</v>
      </c>
      <c r="E77" s="931">
        <v>0</v>
      </c>
      <c r="F77" s="932">
        <v>0</v>
      </c>
      <c r="G77" s="933">
        <v>0</v>
      </c>
      <c r="H77" s="933">
        <v>0</v>
      </c>
      <c r="I77" s="933">
        <v>0</v>
      </c>
      <c r="J77" s="933">
        <v>0</v>
      </c>
      <c r="K77" s="933">
        <v>0</v>
      </c>
      <c r="L77" s="934">
        <v>0</v>
      </c>
      <c r="M77" s="935">
        <v>0</v>
      </c>
      <c r="N77" s="935">
        <v>0</v>
      </c>
      <c r="O77" s="935">
        <v>0</v>
      </c>
      <c r="P77" s="935">
        <v>0</v>
      </c>
      <c r="Q77" s="935">
        <v>0</v>
      </c>
      <c r="R77" s="935">
        <v>0</v>
      </c>
      <c r="S77" s="935">
        <v>0</v>
      </c>
      <c r="T77" s="935">
        <v>0</v>
      </c>
      <c r="U77" s="935">
        <v>0</v>
      </c>
      <c r="V77" s="935">
        <v>0</v>
      </c>
      <c r="W77" s="935">
        <v>0</v>
      </c>
      <c r="X77" s="935">
        <v>0</v>
      </c>
      <c r="Y77" s="935">
        <v>0</v>
      </c>
      <c r="Z77" s="935">
        <v>0</v>
      </c>
      <c r="AA77" s="935">
        <v>0</v>
      </c>
      <c r="AB77" s="912"/>
    </row>
    <row r="78" spans="1:28">
      <c r="A78" s="929" t="s">
        <v>3868</v>
      </c>
      <c r="B78" s="930">
        <v>1199.9999989999999</v>
      </c>
      <c r="C78" s="931">
        <v>0</v>
      </c>
      <c r="D78" s="931">
        <v>0</v>
      </c>
      <c r="E78" s="931">
        <v>0</v>
      </c>
      <c r="F78" s="932">
        <v>14</v>
      </c>
      <c r="G78" s="933">
        <v>0</v>
      </c>
      <c r="H78" s="933">
        <v>0</v>
      </c>
      <c r="I78" s="933">
        <v>90</v>
      </c>
      <c r="J78" s="933">
        <v>0</v>
      </c>
      <c r="K78" s="933">
        <v>1095</v>
      </c>
      <c r="L78" s="934">
        <v>0.160777362790403</v>
      </c>
      <c r="M78" s="935">
        <v>3.7829967715388999E-3</v>
      </c>
      <c r="N78" s="935">
        <v>3.3101221750965401E-3</v>
      </c>
      <c r="O78" s="935">
        <v>3.9406216370196902E-2</v>
      </c>
      <c r="P78" s="935">
        <v>2.61657276698107E-2</v>
      </c>
      <c r="Q78" s="935">
        <v>5.6744951573083503E-3</v>
      </c>
      <c r="R78" s="935">
        <v>2.2067481167310199E-3</v>
      </c>
      <c r="S78" s="935">
        <v>4.4134962334620498E-2</v>
      </c>
      <c r="T78" s="935">
        <v>0.124523643729822</v>
      </c>
      <c r="U78" s="935">
        <v>0.76763309489143505</v>
      </c>
      <c r="V78" s="935">
        <v>1.41862378932709E-4</v>
      </c>
      <c r="W78" s="935">
        <v>1.7338735202886599E-4</v>
      </c>
      <c r="X78" s="935">
        <v>1.4186237893270901E-2</v>
      </c>
      <c r="Y78" s="935">
        <v>7.8812432740393706E-3</v>
      </c>
      <c r="Z78" s="935">
        <v>2.5219978476925999E-2</v>
      </c>
      <c r="AA78" s="935">
        <v>6.9354940811546504E-4</v>
      </c>
      <c r="AB78" s="912"/>
    </row>
    <row r="79" spans="1:28">
      <c r="A79" s="929" t="s">
        <v>4292</v>
      </c>
      <c r="B79" s="930">
        <v>0</v>
      </c>
      <c r="C79" s="931">
        <v>0</v>
      </c>
      <c r="D79" s="931">
        <v>0</v>
      </c>
      <c r="E79" s="931">
        <v>0</v>
      </c>
      <c r="F79" s="932">
        <v>0</v>
      </c>
      <c r="G79" s="933">
        <v>0</v>
      </c>
      <c r="H79" s="933">
        <v>0</v>
      </c>
      <c r="I79" s="933">
        <v>0</v>
      </c>
      <c r="J79" s="933">
        <v>0</v>
      </c>
      <c r="K79" s="933">
        <v>0</v>
      </c>
      <c r="L79" s="934">
        <v>0</v>
      </c>
      <c r="M79" s="935">
        <v>0</v>
      </c>
      <c r="N79" s="935">
        <v>0</v>
      </c>
      <c r="O79" s="935">
        <v>0</v>
      </c>
      <c r="P79" s="935">
        <v>0</v>
      </c>
      <c r="Q79" s="935">
        <v>0</v>
      </c>
      <c r="R79" s="935">
        <v>0</v>
      </c>
      <c r="S79" s="935">
        <v>0</v>
      </c>
      <c r="T79" s="935">
        <v>0</v>
      </c>
      <c r="U79" s="935">
        <v>0</v>
      </c>
      <c r="V79" s="935">
        <v>0</v>
      </c>
      <c r="W79" s="935">
        <v>0</v>
      </c>
      <c r="X79" s="935">
        <v>0</v>
      </c>
      <c r="Y79" s="935">
        <v>0</v>
      </c>
      <c r="Z79" s="935">
        <v>0</v>
      </c>
      <c r="AA79" s="935">
        <v>0</v>
      </c>
      <c r="AB79" s="912"/>
    </row>
    <row r="80" spans="1:28">
      <c r="A80" s="929" t="s">
        <v>3869</v>
      </c>
      <c r="B80" s="930">
        <v>190</v>
      </c>
      <c r="C80" s="931">
        <v>208.36199999999999</v>
      </c>
      <c r="D80" s="931">
        <v>20</v>
      </c>
      <c r="E80" s="931">
        <v>1.6E-2</v>
      </c>
      <c r="F80" s="932">
        <v>0</v>
      </c>
      <c r="G80" s="933">
        <v>0</v>
      </c>
      <c r="H80" s="933">
        <v>0</v>
      </c>
      <c r="I80" s="933">
        <v>0</v>
      </c>
      <c r="J80" s="933">
        <v>0</v>
      </c>
      <c r="K80" s="933">
        <v>432</v>
      </c>
      <c r="L80" s="934">
        <v>7.86693502581121E-2</v>
      </c>
      <c r="M80" s="935">
        <v>1.79815657732828E-3</v>
      </c>
      <c r="N80" s="935">
        <v>1.0489246701081601E-3</v>
      </c>
      <c r="O80" s="935">
        <v>9.7400147938615008E-3</v>
      </c>
      <c r="P80" s="935">
        <v>1.4909714953680301E-2</v>
      </c>
      <c r="Q80" s="935">
        <v>1.2736942422742E-3</v>
      </c>
      <c r="R80" s="935">
        <v>5.9938552577609196E-4</v>
      </c>
      <c r="S80" s="935">
        <v>1.12384786083017E-2</v>
      </c>
      <c r="T80" s="935">
        <v>5.01985377837477E-2</v>
      </c>
      <c r="U80" s="935">
        <v>0.25473884845483902</v>
      </c>
      <c r="V80" s="935">
        <v>2.24769572166035E-5</v>
      </c>
      <c r="W80" s="935">
        <v>7.4923190722011495E-5</v>
      </c>
      <c r="X80" s="935">
        <v>0</v>
      </c>
      <c r="Y80" s="935">
        <v>0</v>
      </c>
      <c r="Z80" s="935">
        <v>7.4923190722011503E-3</v>
      </c>
      <c r="AA80" s="935">
        <v>2.1727725309383299E-4</v>
      </c>
      <c r="AB80" s="912"/>
    </row>
    <row r="81" spans="1:28">
      <c r="A81" s="929" t="s">
        <v>3870</v>
      </c>
      <c r="B81" s="930">
        <v>0</v>
      </c>
      <c r="C81" s="931">
        <v>6.6000000000000003E-2</v>
      </c>
      <c r="D81" s="931">
        <v>0</v>
      </c>
      <c r="E81" s="931">
        <v>0</v>
      </c>
      <c r="F81" s="932">
        <v>0</v>
      </c>
      <c r="G81" s="933">
        <v>0</v>
      </c>
      <c r="H81" s="933">
        <v>0</v>
      </c>
      <c r="I81" s="933">
        <v>0</v>
      </c>
      <c r="J81" s="933">
        <v>0</v>
      </c>
      <c r="K81" s="933">
        <v>14</v>
      </c>
      <c r="L81" s="934">
        <v>8.5225129446288104E-3</v>
      </c>
      <c r="M81" s="935">
        <v>1.57824313789422E-4</v>
      </c>
      <c r="N81" s="935">
        <v>1.21403318299556E-5</v>
      </c>
      <c r="O81" s="935">
        <v>8.7410389175680099E-4</v>
      </c>
      <c r="P81" s="935">
        <v>1.88175143364311E-3</v>
      </c>
      <c r="Q81" s="935">
        <v>1.3111558376352001E-4</v>
      </c>
      <c r="R81" s="935">
        <v>3.3992929123875598E-5</v>
      </c>
      <c r="S81" s="935">
        <v>1.5296818105744001E-3</v>
      </c>
      <c r="T81" s="935">
        <v>3.7149415399664099E-3</v>
      </c>
      <c r="U81" s="935">
        <v>2.07842480928839E-2</v>
      </c>
      <c r="V81" s="935">
        <v>2.1852597293920001E-6</v>
      </c>
      <c r="W81" s="935">
        <v>8.0126190077706807E-6</v>
      </c>
      <c r="X81" s="935">
        <v>2.4280663659911099E-5</v>
      </c>
      <c r="Y81" s="935">
        <v>2.4280663659911099E-5</v>
      </c>
      <c r="Z81" s="935">
        <v>5.5845526417795601E-4</v>
      </c>
      <c r="AA81" s="935">
        <v>1.79676911083343E-5</v>
      </c>
      <c r="AB81" s="912"/>
    </row>
    <row r="82" spans="1:28">
      <c r="A82" s="929" t="s">
        <v>4270</v>
      </c>
      <c r="B82" s="930">
        <v>0</v>
      </c>
      <c r="C82" s="931">
        <v>0</v>
      </c>
      <c r="D82" s="931">
        <v>0</v>
      </c>
      <c r="E82" s="931">
        <v>0</v>
      </c>
      <c r="F82" s="932">
        <v>0</v>
      </c>
      <c r="G82" s="933">
        <v>0</v>
      </c>
      <c r="H82" s="933">
        <v>0</v>
      </c>
      <c r="I82" s="933">
        <v>0</v>
      </c>
      <c r="J82" s="933">
        <v>0</v>
      </c>
      <c r="K82" s="933">
        <v>0</v>
      </c>
      <c r="L82" s="934">
        <v>0</v>
      </c>
      <c r="M82" s="935">
        <v>0</v>
      </c>
      <c r="N82" s="935">
        <v>0</v>
      </c>
      <c r="O82" s="935">
        <v>0</v>
      </c>
      <c r="P82" s="935">
        <v>0</v>
      </c>
      <c r="Q82" s="935">
        <v>0</v>
      </c>
      <c r="R82" s="935">
        <v>0</v>
      </c>
      <c r="S82" s="935">
        <v>0</v>
      </c>
      <c r="T82" s="935">
        <v>0</v>
      </c>
      <c r="U82" s="935">
        <v>0</v>
      </c>
      <c r="V82" s="935">
        <v>0</v>
      </c>
      <c r="W82" s="935">
        <v>0</v>
      </c>
      <c r="X82" s="935">
        <v>0</v>
      </c>
      <c r="Y82" s="935">
        <v>0</v>
      </c>
      <c r="Z82" s="935">
        <v>0</v>
      </c>
      <c r="AA82" s="935">
        <v>0</v>
      </c>
      <c r="AB82" s="912"/>
    </row>
    <row r="83" spans="1:28">
      <c r="A83" s="929" t="s">
        <v>3871</v>
      </c>
      <c r="B83" s="930">
        <v>0</v>
      </c>
      <c r="C83" s="931">
        <v>0</v>
      </c>
      <c r="D83" s="931">
        <v>0</v>
      </c>
      <c r="E83" s="931">
        <v>0</v>
      </c>
      <c r="F83" s="932">
        <v>0</v>
      </c>
      <c r="G83" s="933">
        <v>0</v>
      </c>
      <c r="H83" s="933">
        <v>0</v>
      </c>
      <c r="I83" s="933">
        <v>0</v>
      </c>
      <c r="J83" s="933">
        <v>0</v>
      </c>
      <c r="K83" s="933">
        <v>0</v>
      </c>
      <c r="L83" s="934">
        <v>0</v>
      </c>
      <c r="M83" s="935">
        <v>0</v>
      </c>
      <c r="N83" s="935">
        <v>0</v>
      </c>
      <c r="O83" s="935">
        <v>0</v>
      </c>
      <c r="P83" s="935">
        <v>0</v>
      </c>
      <c r="Q83" s="935">
        <v>0</v>
      </c>
      <c r="R83" s="935">
        <v>0</v>
      </c>
      <c r="S83" s="935">
        <v>0</v>
      </c>
      <c r="T83" s="935">
        <v>0</v>
      </c>
      <c r="U83" s="935">
        <v>0</v>
      </c>
      <c r="V83" s="935">
        <v>0</v>
      </c>
      <c r="W83" s="935">
        <v>0</v>
      </c>
      <c r="X83" s="935">
        <v>0</v>
      </c>
      <c r="Y83" s="935">
        <v>0</v>
      </c>
      <c r="Z83" s="935">
        <v>0</v>
      </c>
      <c r="AA83" s="935">
        <v>0</v>
      </c>
      <c r="AB83" s="912"/>
    </row>
    <row r="84" spans="1:28">
      <c r="A84" s="929" t="s">
        <v>3872</v>
      </c>
      <c r="B84" s="930">
        <v>0</v>
      </c>
      <c r="C84" s="931">
        <v>184.18</v>
      </c>
      <c r="D84" s="931">
        <v>0</v>
      </c>
      <c r="E84" s="931">
        <v>0</v>
      </c>
      <c r="F84" s="932">
        <v>0</v>
      </c>
      <c r="G84" s="933">
        <v>0</v>
      </c>
      <c r="H84" s="933">
        <v>0</v>
      </c>
      <c r="I84" s="933">
        <v>0</v>
      </c>
      <c r="J84" s="933">
        <v>184.18</v>
      </c>
      <c r="K84" s="933">
        <v>0</v>
      </c>
      <c r="L84" s="934">
        <v>0</v>
      </c>
      <c r="M84" s="935">
        <v>0</v>
      </c>
      <c r="N84" s="935">
        <v>0</v>
      </c>
      <c r="O84" s="935">
        <v>0</v>
      </c>
      <c r="P84" s="935">
        <v>0</v>
      </c>
      <c r="Q84" s="935">
        <v>0</v>
      </c>
      <c r="R84" s="935">
        <v>0</v>
      </c>
      <c r="S84" s="935">
        <v>0</v>
      </c>
      <c r="T84" s="935">
        <v>0</v>
      </c>
      <c r="U84" s="935">
        <v>0</v>
      </c>
      <c r="V84" s="935">
        <v>0</v>
      </c>
      <c r="W84" s="935">
        <v>0</v>
      </c>
      <c r="X84" s="935">
        <v>0</v>
      </c>
      <c r="Y84" s="935">
        <v>0</v>
      </c>
      <c r="Z84" s="935">
        <v>0</v>
      </c>
      <c r="AA84" s="935">
        <v>0</v>
      </c>
      <c r="AB84" s="912"/>
    </row>
    <row r="85" spans="1:28">
      <c r="A85" s="929" t="s">
        <v>3873</v>
      </c>
      <c r="B85" s="930">
        <v>0</v>
      </c>
      <c r="C85" s="931">
        <v>215.30199999999999</v>
      </c>
      <c r="D85" s="931">
        <v>0</v>
      </c>
      <c r="E85" s="931">
        <v>0</v>
      </c>
      <c r="F85" s="932">
        <v>0</v>
      </c>
      <c r="G85" s="933">
        <v>0</v>
      </c>
      <c r="H85" s="933">
        <v>0</v>
      </c>
      <c r="I85" s="933">
        <v>0</v>
      </c>
      <c r="J85" s="933">
        <v>215.30199999999999</v>
      </c>
      <c r="K85" s="933">
        <v>0</v>
      </c>
      <c r="L85" s="934">
        <v>0</v>
      </c>
      <c r="M85" s="935">
        <v>0</v>
      </c>
      <c r="N85" s="935">
        <v>0</v>
      </c>
      <c r="O85" s="935">
        <v>0</v>
      </c>
      <c r="P85" s="935">
        <v>0</v>
      </c>
      <c r="Q85" s="935">
        <v>0</v>
      </c>
      <c r="R85" s="935">
        <v>0</v>
      </c>
      <c r="S85" s="935">
        <v>0</v>
      </c>
      <c r="T85" s="935">
        <v>0</v>
      </c>
      <c r="U85" s="935">
        <v>0</v>
      </c>
      <c r="V85" s="935">
        <v>0</v>
      </c>
      <c r="W85" s="935">
        <v>0</v>
      </c>
      <c r="X85" s="935">
        <v>0</v>
      </c>
      <c r="Y85" s="935">
        <v>0</v>
      </c>
      <c r="Z85" s="935">
        <v>0</v>
      </c>
      <c r="AA85" s="935">
        <v>0</v>
      </c>
      <c r="AB85" s="912"/>
    </row>
    <row r="86" spans="1:28">
      <c r="A86" s="929" t="s">
        <v>3874</v>
      </c>
      <c r="B86" s="930">
        <v>0</v>
      </c>
      <c r="C86" s="931">
        <v>186.34299999999999</v>
      </c>
      <c r="D86" s="931">
        <v>0</v>
      </c>
      <c r="E86" s="931">
        <v>0</v>
      </c>
      <c r="F86" s="932">
        <v>0</v>
      </c>
      <c r="G86" s="933">
        <v>0</v>
      </c>
      <c r="H86" s="933">
        <v>0</v>
      </c>
      <c r="I86" s="933">
        <v>0</v>
      </c>
      <c r="J86" s="933">
        <v>0</v>
      </c>
      <c r="K86" s="933">
        <v>194</v>
      </c>
      <c r="L86" s="934">
        <v>0.119107061250576</v>
      </c>
      <c r="M86" s="935">
        <v>6.72921250003252E-5</v>
      </c>
      <c r="N86" s="935">
        <v>1.00938187500488E-4</v>
      </c>
      <c r="O86" s="935">
        <v>1.00938187500488E-2</v>
      </c>
      <c r="P86" s="935">
        <v>2.9339366500141802E-2</v>
      </c>
      <c r="Q86" s="935">
        <v>2.6916850000130102E-4</v>
      </c>
      <c r="R86" s="935">
        <v>4.3739881250211401E-4</v>
      </c>
      <c r="S86" s="935">
        <v>2.0187637500097598E-3</v>
      </c>
      <c r="T86" s="935">
        <v>2.1533480000104101E-2</v>
      </c>
      <c r="U86" s="935">
        <v>1.11032006250537E-2</v>
      </c>
      <c r="V86" s="935">
        <v>3.36460625001626E-6</v>
      </c>
      <c r="W86" s="935">
        <v>3.36460625001626E-6</v>
      </c>
      <c r="X86" s="935">
        <v>0</v>
      </c>
      <c r="Y86" s="935">
        <v>0</v>
      </c>
      <c r="Z86" s="935">
        <v>0</v>
      </c>
      <c r="AA86" s="935">
        <v>5.3833700000260099E-5</v>
      </c>
      <c r="AB86" s="912"/>
    </row>
    <row r="87" spans="1:28">
      <c r="A87" s="929" t="s">
        <v>4205</v>
      </c>
      <c r="B87" s="930">
        <v>0</v>
      </c>
      <c r="C87" s="931">
        <v>0</v>
      </c>
      <c r="D87" s="931">
        <v>0</v>
      </c>
      <c r="E87" s="931">
        <v>0</v>
      </c>
      <c r="F87" s="932">
        <v>0</v>
      </c>
      <c r="G87" s="933">
        <v>0</v>
      </c>
      <c r="H87" s="933">
        <v>0</v>
      </c>
      <c r="I87" s="933">
        <v>0</v>
      </c>
      <c r="J87" s="933">
        <v>0</v>
      </c>
      <c r="K87" s="933">
        <v>0</v>
      </c>
      <c r="L87" s="934">
        <v>0</v>
      </c>
      <c r="M87" s="935">
        <v>0</v>
      </c>
      <c r="N87" s="935">
        <v>0</v>
      </c>
      <c r="O87" s="935">
        <v>0</v>
      </c>
      <c r="P87" s="935">
        <v>0</v>
      </c>
      <c r="Q87" s="935">
        <v>0</v>
      </c>
      <c r="R87" s="935">
        <v>0</v>
      </c>
      <c r="S87" s="935">
        <v>0</v>
      </c>
      <c r="T87" s="935">
        <v>0</v>
      </c>
      <c r="U87" s="935">
        <v>0</v>
      </c>
      <c r="V87" s="935">
        <v>0</v>
      </c>
      <c r="W87" s="935">
        <v>0</v>
      </c>
      <c r="X87" s="935">
        <v>0</v>
      </c>
      <c r="Y87" s="935">
        <v>0</v>
      </c>
      <c r="Z87" s="935">
        <v>0</v>
      </c>
      <c r="AA87" s="935">
        <v>0</v>
      </c>
      <c r="AB87" s="912"/>
    </row>
    <row r="88" spans="1:28">
      <c r="A88" s="924"/>
      <c r="B88" s="925"/>
      <c r="C88" s="926"/>
      <c r="D88" s="926"/>
      <c r="E88" s="926"/>
      <c r="F88" s="925"/>
      <c r="G88" s="926"/>
      <c r="H88" s="926"/>
      <c r="I88" s="926"/>
      <c r="J88" s="926"/>
      <c r="K88" s="926"/>
      <c r="L88" s="927"/>
      <c r="M88" s="928"/>
      <c r="N88" s="928"/>
      <c r="O88" s="928"/>
      <c r="P88" s="928"/>
      <c r="Q88" s="928"/>
      <c r="R88" s="928"/>
      <c r="S88" s="928"/>
      <c r="T88" s="928"/>
      <c r="U88" s="928"/>
      <c r="V88" s="928"/>
      <c r="W88" s="928"/>
      <c r="X88" s="928"/>
      <c r="Y88" s="928"/>
      <c r="Z88" s="928"/>
      <c r="AA88" s="928"/>
      <c r="AB88" s="912"/>
    </row>
    <row r="89" spans="1:28">
      <c r="A89" s="917" t="s">
        <v>4293</v>
      </c>
      <c r="B89" s="918">
        <v>5886527</v>
      </c>
      <c r="C89" s="919">
        <v>0</v>
      </c>
      <c r="D89" s="919">
        <v>0</v>
      </c>
      <c r="E89" s="919">
        <v>120</v>
      </c>
      <c r="F89" s="920">
        <v>0</v>
      </c>
      <c r="G89" s="921">
        <v>0</v>
      </c>
      <c r="H89" s="921">
        <v>5284407</v>
      </c>
      <c r="I89" s="921">
        <v>602000</v>
      </c>
      <c r="J89" s="921">
        <v>0</v>
      </c>
      <c r="K89" s="921">
        <v>0</v>
      </c>
      <c r="L89" s="922">
        <v>0</v>
      </c>
      <c r="M89" s="923">
        <v>0</v>
      </c>
      <c r="N89" s="923">
        <v>0</v>
      </c>
      <c r="O89" s="923">
        <v>0</v>
      </c>
      <c r="P89" s="923">
        <v>0</v>
      </c>
      <c r="Q89" s="923">
        <v>0</v>
      </c>
      <c r="R89" s="923">
        <v>0</v>
      </c>
      <c r="S89" s="923">
        <v>0</v>
      </c>
      <c r="T89" s="923">
        <v>0</v>
      </c>
      <c r="U89" s="923">
        <v>0</v>
      </c>
      <c r="V89" s="923">
        <v>0</v>
      </c>
      <c r="W89" s="923">
        <v>0</v>
      </c>
      <c r="X89" s="923">
        <v>0</v>
      </c>
      <c r="Y89" s="923">
        <v>0</v>
      </c>
      <c r="Z89" s="923">
        <v>0</v>
      </c>
      <c r="AA89" s="923">
        <v>0</v>
      </c>
      <c r="AB89" s="912"/>
    </row>
    <row r="90" spans="1:28">
      <c r="A90" s="929" t="s">
        <v>3876</v>
      </c>
      <c r="B90" s="930">
        <v>0</v>
      </c>
      <c r="C90" s="931">
        <v>0</v>
      </c>
      <c r="D90" s="931">
        <v>0</v>
      </c>
      <c r="E90" s="931">
        <v>0</v>
      </c>
      <c r="F90" s="932">
        <v>0</v>
      </c>
      <c r="G90" s="933">
        <v>0</v>
      </c>
      <c r="H90" s="933">
        <v>0</v>
      </c>
      <c r="I90" s="933">
        <v>0</v>
      </c>
      <c r="J90" s="933">
        <v>0</v>
      </c>
      <c r="K90" s="933">
        <v>0</v>
      </c>
      <c r="L90" s="934">
        <v>0</v>
      </c>
      <c r="M90" s="935">
        <v>0</v>
      </c>
      <c r="N90" s="935">
        <v>0</v>
      </c>
      <c r="O90" s="935">
        <v>0</v>
      </c>
      <c r="P90" s="935">
        <v>0</v>
      </c>
      <c r="Q90" s="935">
        <v>0</v>
      </c>
      <c r="R90" s="935">
        <v>0</v>
      </c>
      <c r="S90" s="935">
        <v>0</v>
      </c>
      <c r="T90" s="935">
        <v>0</v>
      </c>
      <c r="U90" s="935">
        <v>0</v>
      </c>
      <c r="V90" s="935">
        <v>0</v>
      </c>
      <c r="W90" s="935">
        <v>0</v>
      </c>
      <c r="X90" s="935">
        <v>0</v>
      </c>
      <c r="Y90" s="935">
        <v>0</v>
      </c>
      <c r="Z90" s="935">
        <v>0</v>
      </c>
      <c r="AA90" s="935">
        <v>0</v>
      </c>
      <c r="AB90" s="912"/>
    </row>
    <row r="91" spans="1:28">
      <c r="A91" s="929" t="s">
        <v>3877</v>
      </c>
      <c r="B91" s="930">
        <v>5886527</v>
      </c>
      <c r="C91" s="931">
        <v>0</v>
      </c>
      <c r="D91" s="931">
        <v>0</v>
      </c>
      <c r="E91" s="931">
        <v>120</v>
      </c>
      <c r="F91" s="932">
        <v>0</v>
      </c>
      <c r="G91" s="933">
        <v>0</v>
      </c>
      <c r="H91" s="933">
        <v>5283555.9265442397</v>
      </c>
      <c r="I91" s="933">
        <v>602000</v>
      </c>
      <c r="J91" s="933">
        <v>0</v>
      </c>
      <c r="K91" s="933">
        <v>0</v>
      </c>
      <c r="L91" s="934">
        <v>0</v>
      </c>
      <c r="M91" s="935">
        <v>0</v>
      </c>
      <c r="N91" s="935">
        <v>0</v>
      </c>
      <c r="O91" s="935">
        <v>0</v>
      </c>
      <c r="P91" s="935">
        <v>0</v>
      </c>
      <c r="Q91" s="935">
        <v>0</v>
      </c>
      <c r="R91" s="935">
        <v>0</v>
      </c>
      <c r="S91" s="935">
        <v>0</v>
      </c>
      <c r="T91" s="935">
        <v>0</v>
      </c>
      <c r="U91" s="935">
        <v>0</v>
      </c>
      <c r="V91" s="935">
        <v>0</v>
      </c>
      <c r="W91" s="935">
        <v>0</v>
      </c>
      <c r="X91" s="935">
        <v>0</v>
      </c>
      <c r="Y91" s="935">
        <v>0</v>
      </c>
      <c r="Z91" s="935">
        <v>0</v>
      </c>
      <c r="AA91" s="935">
        <v>0</v>
      </c>
      <c r="AB91" s="912"/>
    </row>
    <row r="92" spans="1:28">
      <c r="A92" s="924"/>
      <c r="B92" s="925"/>
      <c r="C92" s="926"/>
      <c r="D92" s="926"/>
      <c r="E92" s="926"/>
      <c r="F92" s="925"/>
      <c r="G92" s="926"/>
      <c r="H92" s="926"/>
      <c r="I92" s="926"/>
      <c r="J92" s="926"/>
      <c r="K92" s="926"/>
      <c r="L92" s="927"/>
      <c r="M92" s="928"/>
      <c r="N92" s="928"/>
      <c r="O92" s="928"/>
      <c r="P92" s="928"/>
      <c r="Q92" s="928"/>
      <c r="R92" s="928"/>
      <c r="S92" s="928"/>
      <c r="T92" s="928"/>
      <c r="U92" s="928"/>
      <c r="V92" s="928"/>
      <c r="W92" s="928"/>
      <c r="X92" s="928"/>
      <c r="Y92" s="928"/>
      <c r="Z92" s="928"/>
      <c r="AA92" s="928"/>
      <c r="AB92" s="912"/>
    </row>
    <row r="93" spans="1:28">
      <c r="A93" s="917" t="s">
        <v>3878</v>
      </c>
      <c r="B93" s="918">
        <v>741184</v>
      </c>
      <c r="C93" s="919">
        <v>57567</v>
      </c>
      <c r="D93" s="919">
        <v>101494</v>
      </c>
      <c r="E93" s="919">
        <v>32493</v>
      </c>
      <c r="F93" s="920">
        <v>0</v>
      </c>
      <c r="G93" s="921">
        <v>0</v>
      </c>
      <c r="H93" s="921">
        <v>28014</v>
      </c>
      <c r="I93" s="921">
        <v>0</v>
      </c>
      <c r="J93" s="921">
        <v>0</v>
      </c>
      <c r="K93" s="921">
        <v>772042</v>
      </c>
      <c r="L93" s="922">
        <v>419.39092543152702</v>
      </c>
      <c r="M93" s="923">
        <v>0.203977087073061</v>
      </c>
      <c r="N93" s="923">
        <v>0.65347043638075897</v>
      </c>
      <c r="O93" s="923">
        <v>13.1015809308755</v>
      </c>
      <c r="P93" s="923">
        <v>103.204921275253</v>
      </c>
      <c r="Q93" s="923">
        <v>3.08347155216744E-2</v>
      </c>
      <c r="R93" s="923">
        <v>0.18738937077249701</v>
      </c>
      <c r="S93" s="923">
        <v>2.4685762798762698</v>
      </c>
      <c r="T93" s="923">
        <v>5.8300716400044603</v>
      </c>
      <c r="U93" s="923">
        <v>22.6530054296455</v>
      </c>
      <c r="V93" s="923">
        <v>8.6427458156178392E-3</v>
      </c>
      <c r="W93" s="923">
        <v>1.85356547220254E-3</v>
      </c>
      <c r="X93" s="923">
        <v>0.43153547718875002</v>
      </c>
      <c r="Y93" s="923">
        <v>0.36988755187607097</v>
      </c>
      <c r="Z93" s="923">
        <v>1.0752865335103499E-4</v>
      </c>
      <c r="AA93" s="923">
        <v>5.2459187627961298E-2</v>
      </c>
      <c r="AB93" s="912"/>
    </row>
    <row r="94" spans="1:28">
      <c r="A94" s="929" t="s">
        <v>3879</v>
      </c>
      <c r="B94" s="930">
        <v>0</v>
      </c>
      <c r="C94" s="931">
        <v>65.926749999999998</v>
      </c>
      <c r="D94" s="931">
        <v>4</v>
      </c>
      <c r="E94" s="931">
        <v>0</v>
      </c>
      <c r="F94" s="932">
        <v>0</v>
      </c>
      <c r="G94" s="933">
        <v>0</v>
      </c>
      <c r="H94" s="933">
        <v>0</v>
      </c>
      <c r="I94" s="933">
        <v>0</v>
      </c>
      <c r="J94" s="933">
        <v>0</v>
      </c>
      <c r="K94" s="933">
        <v>62</v>
      </c>
      <c r="L94" s="934">
        <v>3.5269398299139498E-2</v>
      </c>
      <c r="M94" s="935">
        <v>3.2258596005310502E-5</v>
      </c>
      <c r="N94" s="935">
        <v>0</v>
      </c>
      <c r="O94" s="935">
        <v>8.6022922680828104E-4</v>
      </c>
      <c r="P94" s="935">
        <v>8.77433811344446E-3</v>
      </c>
      <c r="Q94" s="935">
        <v>1.0752865335103501E-5</v>
      </c>
      <c r="R94" s="935">
        <v>5.3764326675517497E-5</v>
      </c>
      <c r="S94" s="935">
        <v>3.2258596005310501E-4</v>
      </c>
      <c r="T94" s="935">
        <v>5.37643266755175E-4</v>
      </c>
      <c r="U94" s="935">
        <v>6.2366618943600297E-3</v>
      </c>
      <c r="V94" s="935">
        <v>2.1505730670206998E-6</v>
      </c>
      <c r="W94" s="935">
        <v>2.1505730670206998E-6</v>
      </c>
      <c r="X94" s="935">
        <v>0</v>
      </c>
      <c r="Y94" s="935">
        <v>0</v>
      </c>
      <c r="Z94" s="935">
        <v>1.0752865335103499E-4</v>
      </c>
      <c r="AA94" s="935">
        <v>1.18281518686139E-4</v>
      </c>
      <c r="AB94" s="912"/>
    </row>
    <row r="95" spans="1:28">
      <c r="A95" s="929" t="s">
        <v>3880</v>
      </c>
      <c r="B95" s="930">
        <v>0</v>
      </c>
      <c r="C95" s="931">
        <v>0</v>
      </c>
      <c r="D95" s="931">
        <v>0</v>
      </c>
      <c r="E95" s="931">
        <v>0</v>
      </c>
      <c r="F95" s="932">
        <v>0</v>
      </c>
      <c r="G95" s="933">
        <v>0</v>
      </c>
      <c r="H95" s="933">
        <v>0</v>
      </c>
      <c r="I95" s="933">
        <v>0</v>
      </c>
      <c r="J95" s="933">
        <v>0</v>
      </c>
      <c r="K95" s="933">
        <v>0</v>
      </c>
      <c r="L95" s="934">
        <v>0</v>
      </c>
      <c r="M95" s="935">
        <v>0</v>
      </c>
      <c r="N95" s="935">
        <v>0</v>
      </c>
      <c r="O95" s="935">
        <v>0</v>
      </c>
      <c r="P95" s="935">
        <v>0</v>
      </c>
      <c r="Q95" s="935">
        <v>0</v>
      </c>
      <c r="R95" s="935">
        <v>0</v>
      </c>
      <c r="S95" s="935">
        <v>0</v>
      </c>
      <c r="T95" s="935">
        <v>0</v>
      </c>
      <c r="U95" s="935">
        <v>0</v>
      </c>
      <c r="V95" s="935">
        <v>0</v>
      </c>
      <c r="W95" s="935">
        <v>0</v>
      </c>
      <c r="X95" s="935">
        <v>0</v>
      </c>
      <c r="Y95" s="935">
        <v>0</v>
      </c>
      <c r="Z95" s="935">
        <v>0</v>
      </c>
      <c r="AA95" s="935">
        <v>0</v>
      </c>
      <c r="AB95" s="912"/>
    </row>
    <row r="96" spans="1:28">
      <c r="A96" s="929" t="s">
        <v>3881</v>
      </c>
      <c r="B96" s="930">
        <v>0</v>
      </c>
      <c r="C96" s="931">
        <v>0</v>
      </c>
      <c r="D96" s="931">
        <v>0</v>
      </c>
      <c r="E96" s="931">
        <v>0</v>
      </c>
      <c r="F96" s="932">
        <v>0</v>
      </c>
      <c r="G96" s="933">
        <v>0</v>
      </c>
      <c r="H96" s="933">
        <v>0</v>
      </c>
      <c r="I96" s="933">
        <v>0</v>
      </c>
      <c r="J96" s="933">
        <v>0</v>
      </c>
      <c r="K96" s="933">
        <v>0</v>
      </c>
      <c r="L96" s="934">
        <v>0</v>
      </c>
      <c r="M96" s="935">
        <v>0</v>
      </c>
      <c r="N96" s="935">
        <v>0</v>
      </c>
      <c r="O96" s="935">
        <v>0</v>
      </c>
      <c r="P96" s="935">
        <v>0</v>
      </c>
      <c r="Q96" s="935">
        <v>0</v>
      </c>
      <c r="R96" s="935">
        <v>0</v>
      </c>
      <c r="S96" s="935">
        <v>0</v>
      </c>
      <c r="T96" s="935">
        <v>0</v>
      </c>
      <c r="U96" s="935">
        <v>0</v>
      </c>
      <c r="V96" s="935">
        <v>0</v>
      </c>
      <c r="W96" s="935">
        <v>0</v>
      </c>
      <c r="X96" s="935">
        <v>0</v>
      </c>
      <c r="Y96" s="935">
        <v>0</v>
      </c>
      <c r="Z96" s="935">
        <v>0</v>
      </c>
      <c r="AA96" s="935">
        <v>0</v>
      </c>
      <c r="AB96" s="912"/>
    </row>
    <row r="97" spans="1:28">
      <c r="A97" s="929" t="s">
        <v>3882</v>
      </c>
      <c r="B97" s="930">
        <v>0</v>
      </c>
      <c r="C97" s="931">
        <v>35.545940000000002</v>
      </c>
      <c r="D97" s="931">
        <v>246</v>
      </c>
      <c r="E97" s="931">
        <v>0</v>
      </c>
      <c r="F97" s="932">
        <v>0</v>
      </c>
      <c r="G97" s="933">
        <v>0</v>
      </c>
      <c r="H97" s="933">
        <v>0</v>
      </c>
      <c r="I97" s="933">
        <v>0</v>
      </c>
      <c r="J97" s="933">
        <v>0</v>
      </c>
      <c r="K97" s="933">
        <v>57</v>
      </c>
      <c r="L97" s="934">
        <v>3.07445231928032E-2</v>
      </c>
      <c r="M97" s="935">
        <v>1.28514084085673E-4</v>
      </c>
      <c r="N97" s="935">
        <v>0</v>
      </c>
      <c r="O97" s="935">
        <v>8.30398697168961E-3</v>
      </c>
      <c r="P97" s="935">
        <v>7.5427881659514001E-3</v>
      </c>
      <c r="Q97" s="935">
        <v>0</v>
      </c>
      <c r="R97" s="935">
        <v>1.3839978286149399E-4</v>
      </c>
      <c r="S97" s="935">
        <v>3.2622805960209199E-3</v>
      </c>
      <c r="T97" s="935">
        <v>5.53599131445974E-3</v>
      </c>
      <c r="U97" s="935">
        <v>2.90639544009136E-2</v>
      </c>
      <c r="V97" s="935">
        <v>9.8856987758209701E-6</v>
      </c>
      <c r="W97" s="935">
        <v>1.9771397551641901E-6</v>
      </c>
      <c r="X97" s="935">
        <v>0</v>
      </c>
      <c r="Y97" s="935">
        <v>0</v>
      </c>
      <c r="Z97" s="935">
        <v>0</v>
      </c>
      <c r="AA97" s="935">
        <v>1.28514084085673E-5</v>
      </c>
      <c r="AB97" s="912"/>
    </row>
    <row r="98" spans="1:28">
      <c r="A98" s="929" t="s">
        <v>3883</v>
      </c>
      <c r="B98" s="930">
        <v>4500</v>
      </c>
      <c r="C98" s="931">
        <v>2447.23684</v>
      </c>
      <c r="D98" s="931">
        <v>-272</v>
      </c>
      <c r="E98" s="931">
        <v>0</v>
      </c>
      <c r="F98" s="932">
        <v>0</v>
      </c>
      <c r="G98" s="933">
        <v>0</v>
      </c>
      <c r="H98" s="933">
        <v>5510.9099780031602</v>
      </c>
      <c r="I98" s="933">
        <v>0</v>
      </c>
      <c r="J98" s="933">
        <v>0</v>
      </c>
      <c r="K98" s="933">
        <v>1708.3268619968401</v>
      </c>
      <c r="L98" s="934">
        <v>1.0488339803497999</v>
      </c>
      <c r="M98" s="935">
        <v>0</v>
      </c>
      <c r="N98" s="935">
        <v>0</v>
      </c>
      <c r="O98" s="935">
        <v>5.9256157081909698E-3</v>
      </c>
      <c r="P98" s="935">
        <v>0.26220849508744998</v>
      </c>
      <c r="Q98" s="935">
        <v>0</v>
      </c>
      <c r="R98" s="935">
        <v>5.9256157081909698E-4</v>
      </c>
      <c r="S98" s="935">
        <v>2.9628078540954801E-3</v>
      </c>
      <c r="T98" s="935">
        <v>8.8884235622864495E-3</v>
      </c>
      <c r="U98" s="935">
        <v>2.9628078540954801E-3</v>
      </c>
      <c r="V98" s="935">
        <v>0</v>
      </c>
      <c r="W98" s="935">
        <v>0</v>
      </c>
      <c r="X98" s="935">
        <v>0</v>
      </c>
      <c r="Y98" s="935">
        <v>0</v>
      </c>
      <c r="Z98" s="935">
        <v>0</v>
      </c>
      <c r="AA98" s="935">
        <v>0</v>
      </c>
      <c r="AB98" s="912"/>
    </row>
    <row r="99" spans="1:28">
      <c r="A99" s="929" t="s">
        <v>3884</v>
      </c>
      <c r="B99" s="930">
        <v>0</v>
      </c>
      <c r="C99" s="931">
        <v>14.018000000000001</v>
      </c>
      <c r="D99" s="931">
        <v>0</v>
      </c>
      <c r="E99" s="931">
        <v>0</v>
      </c>
      <c r="F99" s="932">
        <v>0</v>
      </c>
      <c r="G99" s="933">
        <v>0</v>
      </c>
      <c r="H99" s="933">
        <v>0</v>
      </c>
      <c r="I99" s="933">
        <v>0</v>
      </c>
      <c r="J99" s="933">
        <v>0</v>
      </c>
      <c r="K99" s="933">
        <v>14</v>
      </c>
      <c r="L99" s="934">
        <v>9.5180201546851695E-3</v>
      </c>
      <c r="M99" s="935">
        <v>0</v>
      </c>
      <c r="N99" s="935">
        <v>2.4280663659911098E-6</v>
      </c>
      <c r="O99" s="935">
        <v>1.1411911920158201E-3</v>
      </c>
      <c r="P99" s="935">
        <v>2.3722208395733201E-3</v>
      </c>
      <c r="Q99" s="935">
        <v>0</v>
      </c>
      <c r="R99" s="935">
        <v>0</v>
      </c>
      <c r="S99" s="935">
        <v>1.21403318299556E-4</v>
      </c>
      <c r="T99" s="935">
        <v>7.5270057345724602E-4</v>
      </c>
      <c r="U99" s="935">
        <v>4.8561327319822302E-4</v>
      </c>
      <c r="V99" s="935">
        <v>0</v>
      </c>
      <c r="W99" s="935">
        <v>0</v>
      </c>
      <c r="X99" s="935">
        <v>0</v>
      </c>
      <c r="Y99" s="935">
        <v>0</v>
      </c>
      <c r="Z99" s="935">
        <v>0</v>
      </c>
      <c r="AA99" s="935">
        <v>0</v>
      </c>
      <c r="AB99" s="912"/>
    </row>
    <row r="100" spans="1:28">
      <c r="A100" s="929" t="s">
        <v>4294</v>
      </c>
      <c r="B100" s="930">
        <v>0</v>
      </c>
      <c r="C100" s="931">
        <v>0</v>
      </c>
      <c r="D100" s="931">
        <v>0</v>
      </c>
      <c r="E100" s="931">
        <v>0</v>
      </c>
      <c r="F100" s="932">
        <v>0</v>
      </c>
      <c r="G100" s="933">
        <v>0</v>
      </c>
      <c r="H100" s="933">
        <v>0</v>
      </c>
      <c r="I100" s="933">
        <v>0</v>
      </c>
      <c r="J100" s="933">
        <v>0</v>
      </c>
      <c r="K100" s="933">
        <v>0</v>
      </c>
      <c r="L100" s="934">
        <v>0</v>
      </c>
      <c r="M100" s="935">
        <v>0</v>
      </c>
      <c r="N100" s="935">
        <v>0</v>
      </c>
      <c r="O100" s="935">
        <v>0</v>
      </c>
      <c r="P100" s="935">
        <v>0</v>
      </c>
      <c r="Q100" s="935">
        <v>0</v>
      </c>
      <c r="R100" s="935">
        <v>0</v>
      </c>
      <c r="S100" s="935">
        <v>0</v>
      </c>
      <c r="T100" s="935">
        <v>0</v>
      </c>
      <c r="U100" s="935">
        <v>0</v>
      </c>
      <c r="V100" s="935">
        <v>0</v>
      </c>
      <c r="W100" s="935">
        <v>0</v>
      </c>
      <c r="X100" s="935">
        <v>0</v>
      </c>
      <c r="Y100" s="935">
        <v>0</v>
      </c>
      <c r="Z100" s="935">
        <v>0</v>
      </c>
      <c r="AA100" s="935">
        <v>0</v>
      </c>
      <c r="AB100" s="912"/>
    </row>
    <row r="101" spans="1:28">
      <c r="A101" s="929" t="s">
        <v>4272</v>
      </c>
      <c r="B101" s="930">
        <v>0</v>
      </c>
      <c r="C101" s="931">
        <v>0</v>
      </c>
      <c r="D101" s="931">
        <v>0</v>
      </c>
      <c r="E101" s="931">
        <v>0</v>
      </c>
      <c r="F101" s="932">
        <v>0</v>
      </c>
      <c r="G101" s="933">
        <v>0</v>
      </c>
      <c r="H101" s="933">
        <v>0</v>
      </c>
      <c r="I101" s="933">
        <v>0</v>
      </c>
      <c r="J101" s="933">
        <v>0</v>
      </c>
      <c r="K101" s="933">
        <v>0</v>
      </c>
      <c r="L101" s="934">
        <v>0</v>
      </c>
      <c r="M101" s="935">
        <v>0</v>
      </c>
      <c r="N101" s="935">
        <v>0</v>
      </c>
      <c r="O101" s="935">
        <v>0</v>
      </c>
      <c r="P101" s="935">
        <v>0</v>
      </c>
      <c r="Q101" s="935">
        <v>0</v>
      </c>
      <c r="R101" s="935">
        <v>0</v>
      </c>
      <c r="S101" s="935">
        <v>0</v>
      </c>
      <c r="T101" s="935">
        <v>0</v>
      </c>
      <c r="U101" s="935">
        <v>0</v>
      </c>
      <c r="V101" s="935">
        <v>0</v>
      </c>
      <c r="W101" s="935">
        <v>0</v>
      </c>
      <c r="X101" s="935">
        <v>0</v>
      </c>
      <c r="Y101" s="935">
        <v>0</v>
      </c>
      <c r="Z101" s="935">
        <v>0</v>
      </c>
      <c r="AA101" s="935">
        <v>0</v>
      </c>
      <c r="AB101" s="912"/>
    </row>
    <row r="102" spans="1:28">
      <c r="A102" s="929" t="s">
        <v>3885</v>
      </c>
      <c r="B102" s="930">
        <v>632970</v>
      </c>
      <c r="C102" s="931">
        <v>962.3</v>
      </c>
      <c r="D102" s="931">
        <v>64334</v>
      </c>
      <c r="E102" s="931">
        <v>26310</v>
      </c>
      <c r="F102" s="932">
        <v>0</v>
      </c>
      <c r="G102" s="933">
        <v>0</v>
      </c>
      <c r="H102" s="933">
        <v>447177.17391304299</v>
      </c>
      <c r="I102" s="933">
        <v>0</v>
      </c>
      <c r="J102" s="933">
        <v>0</v>
      </c>
      <c r="K102" s="933">
        <v>95696</v>
      </c>
      <c r="L102" s="934">
        <v>62.248236417353397</v>
      </c>
      <c r="M102" s="935">
        <v>3.1202123517470402E-2</v>
      </c>
      <c r="N102" s="935">
        <v>0</v>
      </c>
      <c r="O102" s="935">
        <v>6.3964353210814302</v>
      </c>
      <c r="P102" s="935">
        <v>15.5230564499415</v>
      </c>
      <c r="Q102" s="935">
        <v>0</v>
      </c>
      <c r="R102" s="935">
        <v>9.3606370552411097E-2</v>
      </c>
      <c r="S102" s="935">
        <v>0.936063705524111</v>
      </c>
      <c r="T102" s="935">
        <v>0.78005308793675898</v>
      </c>
      <c r="U102" s="935">
        <v>13.1048918773376</v>
      </c>
      <c r="V102" s="935">
        <v>0</v>
      </c>
      <c r="W102" s="935">
        <v>0</v>
      </c>
      <c r="X102" s="935">
        <v>0</v>
      </c>
      <c r="Y102" s="935">
        <v>0</v>
      </c>
      <c r="Z102" s="935">
        <v>0</v>
      </c>
      <c r="AA102" s="935">
        <v>1.09207432311146E-2</v>
      </c>
      <c r="AB102" s="912"/>
    </row>
    <row r="103" spans="1:28">
      <c r="A103" s="929" t="s">
        <v>3886</v>
      </c>
      <c r="B103" s="930">
        <v>411403</v>
      </c>
      <c r="C103" s="931">
        <v>9627.0789999999997</v>
      </c>
      <c r="D103" s="931">
        <v>24000</v>
      </c>
      <c r="E103" s="931">
        <v>34</v>
      </c>
      <c r="F103" s="932">
        <v>0</v>
      </c>
      <c r="G103" s="933">
        <v>0</v>
      </c>
      <c r="H103" s="933">
        <v>56742.892432000001</v>
      </c>
      <c r="I103" s="933">
        <v>0</v>
      </c>
      <c r="J103" s="933">
        <v>0</v>
      </c>
      <c r="K103" s="933">
        <v>465128</v>
      </c>
      <c r="L103" s="934">
        <v>321.86807101400399</v>
      </c>
      <c r="M103" s="935">
        <v>0</v>
      </c>
      <c r="N103" s="935">
        <v>0</v>
      </c>
      <c r="O103" s="935">
        <v>1.61337378954388</v>
      </c>
      <c r="P103" s="935">
        <v>80.507352098239593</v>
      </c>
      <c r="Q103" s="935">
        <v>0</v>
      </c>
      <c r="R103" s="935">
        <v>8.0668689477193994E-2</v>
      </c>
      <c r="S103" s="935">
        <v>0.80668689477194</v>
      </c>
      <c r="T103" s="935">
        <v>0</v>
      </c>
      <c r="U103" s="935">
        <v>2.4200606843158199</v>
      </c>
      <c r="V103" s="935">
        <v>0</v>
      </c>
      <c r="W103" s="935">
        <v>0</v>
      </c>
      <c r="X103" s="935">
        <v>0</v>
      </c>
      <c r="Y103" s="935">
        <v>0</v>
      </c>
      <c r="Z103" s="935">
        <v>0</v>
      </c>
      <c r="AA103" s="935">
        <v>1.6133737895438802E-2</v>
      </c>
      <c r="AB103" s="912"/>
    </row>
    <row r="104" spans="1:28">
      <c r="A104" s="929" t="s">
        <v>3887</v>
      </c>
      <c r="B104" s="930">
        <v>0</v>
      </c>
      <c r="C104" s="931">
        <v>3.2000000000000001E-2</v>
      </c>
      <c r="D104" s="931">
        <v>0</v>
      </c>
      <c r="E104" s="931">
        <v>0</v>
      </c>
      <c r="F104" s="932">
        <v>0</v>
      </c>
      <c r="G104" s="933">
        <v>0</v>
      </c>
      <c r="H104" s="933">
        <v>0</v>
      </c>
      <c r="I104" s="933">
        <v>0</v>
      </c>
      <c r="J104" s="933">
        <v>0</v>
      </c>
      <c r="K104" s="933">
        <v>0</v>
      </c>
      <c r="L104" s="934">
        <v>0</v>
      </c>
      <c r="M104" s="935">
        <v>0</v>
      </c>
      <c r="N104" s="935">
        <v>0</v>
      </c>
      <c r="O104" s="935">
        <v>0</v>
      </c>
      <c r="P104" s="935">
        <v>0</v>
      </c>
      <c r="Q104" s="935">
        <v>0</v>
      </c>
      <c r="R104" s="935">
        <v>0</v>
      </c>
      <c r="S104" s="935">
        <v>0</v>
      </c>
      <c r="T104" s="935">
        <v>0</v>
      </c>
      <c r="U104" s="935">
        <v>0</v>
      </c>
      <c r="V104" s="935">
        <v>0</v>
      </c>
      <c r="W104" s="935">
        <v>0</v>
      </c>
      <c r="X104" s="935">
        <v>0</v>
      </c>
      <c r="Y104" s="935">
        <v>0</v>
      </c>
      <c r="Z104" s="935">
        <v>0</v>
      </c>
      <c r="AA104" s="935">
        <v>0</v>
      </c>
      <c r="AB104" s="912"/>
    </row>
    <row r="105" spans="1:28">
      <c r="A105" s="929" t="s">
        <v>3888</v>
      </c>
      <c r="B105" s="930">
        <v>130000</v>
      </c>
      <c r="C105" s="931">
        <v>32062.82</v>
      </c>
      <c r="D105" s="931">
        <v>33927</v>
      </c>
      <c r="E105" s="931">
        <v>0</v>
      </c>
      <c r="F105" s="932">
        <v>321.46861800315003</v>
      </c>
      <c r="G105" s="933">
        <v>0</v>
      </c>
      <c r="H105" s="933">
        <v>127814.351381997</v>
      </c>
      <c r="I105" s="933">
        <v>0</v>
      </c>
      <c r="J105" s="933">
        <v>0</v>
      </c>
      <c r="K105" s="933">
        <v>0</v>
      </c>
      <c r="L105" s="934">
        <v>0</v>
      </c>
      <c r="M105" s="935">
        <v>0</v>
      </c>
      <c r="N105" s="935">
        <v>0</v>
      </c>
      <c r="O105" s="935">
        <v>0</v>
      </c>
      <c r="P105" s="935">
        <v>0</v>
      </c>
      <c r="Q105" s="935">
        <v>0</v>
      </c>
      <c r="R105" s="935">
        <v>0</v>
      </c>
      <c r="S105" s="935">
        <v>0</v>
      </c>
      <c r="T105" s="935">
        <v>0</v>
      </c>
      <c r="U105" s="935">
        <v>0</v>
      </c>
      <c r="V105" s="935">
        <v>0</v>
      </c>
      <c r="W105" s="935">
        <v>0</v>
      </c>
      <c r="X105" s="935">
        <v>0</v>
      </c>
      <c r="Y105" s="935">
        <v>0</v>
      </c>
      <c r="Z105" s="935">
        <v>0</v>
      </c>
      <c r="AA105" s="935">
        <v>0</v>
      </c>
      <c r="AB105" s="912"/>
    </row>
    <row r="106" spans="1:28">
      <c r="A106" s="929" t="s">
        <v>3889</v>
      </c>
      <c r="B106" s="930">
        <v>36000</v>
      </c>
      <c r="C106" s="931">
        <v>2563.6762800000001</v>
      </c>
      <c r="D106" s="931">
        <v>1842</v>
      </c>
      <c r="E106" s="931">
        <v>1176.0681999999999</v>
      </c>
      <c r="F106" s="932">
        <v>0</v>
      </c>
      <c r="G106" s="933">
        <v>0</v>
      </c>
      <c r="H106" s="933">
        <v>0</v>
      </c>
      <c r="I106" s="933">
        <v>0</v>
      </c>
      <c r="J106" s="933">
        <v>0</v>
      </c>
      <c r="K106" s="933">
        <v>35545.608079999998</v>
      </c>
      <c r="L106" s="934">
        <v>25.337297303510901</v>
      </c>
      <c r="M106" s="935">
        <v>0.17261419087550001</v>
      </c>
      <c r="N106" s="935">
        <v>0.653468008314393</v>
      </c>
      <c r="O106" s="935">
        <v>4.6235943984508898</v>
      </c>
      <c r="P106" s="935">
        <v>4.6790775312323003</v>
      </c>
      <c r="Q106" s="935">
        <v>3.0823962656339299E-2</v>
      </c>
      <c r="R106" s="935">
        <v>1.2329585062535699E-2</v>
      </c>
      <c r="S106" s="935">
        <v>0.493183402501429</v>
      </c>
      <c r="T106" s="935">
        <v>4.1304109959494602</v>
      </c>
      <c r="U106" s="935">
        <v>6.4113842325185697</v>
      </c>
      <c r="V106" s="935">
        <v>8.6307095437749993E-3</v>
      </c>
      <c r="W106" s="935">
        <v>1.84943775938036E-3</v>
      </c>
      <c r="X106" s="935">
        <v>0.43153547718875002</v>
      </c>
      <c r="Y106" s="935">
        <v>0.36988755187607097</v>
      </c>
      <c r="Z106" s="935">
        <v>0</v>
      </c>
      <c r="AA106" s="935">
        <v>1.8494377593803599E-2</v>
      </c>
      <c r="AB106" s="912"/>
    </row>
    <row r="107" spans="1:28">
      <c r="A107" s="929" t="s">
        <v>3890</v>
      </c>
      <c r="B107" s="930">
        <v>103714.46216</v>
      </c>
      <c r="C107" s="931">
        <v>40790.771800000002</v>
      </c>
      <c r="D107" s="931">
        <v>9093</v>
      </c>
      <c r="E107" s="931">
        <v>4867.9354800000001</v>
      </c>
      <c r="F107" s="932">
        <v>0</v>
      </c>
      <c r="G107" s="933">
        <v>0</v>
      </c>
      <c r="H107" s="933">
        <v>0</v>
      </c>
      <c r="I107" s="933">
        <v>0</v>
      </c>
      <c r="J107" s="933">
        <v>0</v>
      </c>
      <c r="K107" s="933">
        <v>130294</v>
      </c>
      <c r="L107" s="934">
        <v>8.8129547746624297</v>
      </c>
      <c r="M107" s="935">
        <v>0</v>
      </c>
      <c r="N107" s="935">
        <v>0</v>
      </c>
      <c r="O107" s="935">
        <v>0.45194639870063802</v>
      </c>
      <c r="P107" s="935">
        <v>2.2145373536331201</v>
      </c>
      <c r="Q107" s="935">
        <v>0</v>
      </c>
      <c r="R107" s="935">
        <v>0</v>
      </c>
      <c r="S107" s="935">
        <v>0.22597319935031901</v>
      </c>
      <c r="T107" s="935">
        <v>0.90389279740127504</v>
      </c>
      <c r="U107" s="935">
        <v>0.67791959805095603</v>
      </c>
      <c r="V107" s="935">
        <v>0</v>
      </c>
      <c r="W107" s="935">
        <v>0</v>
      </c>
      <c r="X107" s="935">
        <v>0</v>
      </c>
      <c r="Y107" s="935">
        <v>0</v>
      </c>
      <c r="Z107" s="935">
        <v>0</v>
      </c>
      <c r="AA107" s="935">
        <v>6.7791959805095598E-3</v>
      </c>
      <c r="AB107" s="912"/>
    </row>
    <row r="108" spans="1:28">
      <c r="A108" s="924"/>
      <c r="B108" s="925"/>
      <c r="C108" s="926"/>
      <c r="D108" s="926"/>
      <c r="E108" s="926"/>
      <c r="F108" s="925"/>
      <c r="G108" s="926"/>
      <c r="H108" s="926"/>
      <c r="I108" s="926"/>
      <c r="J108" s="926"/>
      <c r="K108" s="926"/>
      <c r="L108" s="927"/>
      <c r="M108" s="928"/>
      <c r="N108" s="928"/>
      <c r="O108" s="928"/>
      <c r="P108" s="928"/>
      <c r="Q108" s="928"/>
      <c r="R108" s="928"/>
      <c r="S108" s="928"/>
      <c r="T108" s="928"/>
      <c r="U108" s="928"/>
      <c r="V108" s="928"/>
      <c r="W108" s="928"/>
      <c r="X108" s="928"/>
      <c r="Y108" s="928"/>
      <c r="Z108" s="928"/>
      <c r="AA108" s="928"/>
      <c r="AB108" s="912"/>
    </row>
    <row r="109" spans="1:28">
      <c r="A109" s="917" t="s">
        <v>3891</v>
      </c>
      <c r="B109" s="918">
        <v>46849</v>
      </c>
      <c r="C109" s="919">
        <v>13537</v>
      </c>
      <c r="D109" s="919">
        <v>2318</v>
      </c>
      <c r="E109" s="919">
        <v>358</v>
      </c>
      <c r="F109" s="920">
        <v>1093</v>
      </c>
      <c r="G109" s="921">
        <v>4340</v>
      </c>
      <c r="H109" s="921">
        <v>0</v>
      </c>
      <c r="I109" s="921">
        <v>3107</v>
      </c>
      <c r="J109" s="921">
        <v>0</v>
      </c>
      <c r="K109" s="921">
        <v>48668</v>
      </c>
      <c r="L109" s="922">
        <v>27.288843482506199</v>
      </c>
      <c r="M109" s="923">
        <v>1.73706583927415</v>
      </c>
      <c r="N109" s="923">
        <v>0.33973470045032</v>
      </c>
      <c r="O109" s="923">
        <v>8.3426817888952396</v>
      </c>
      <c r="P109" s="923">
        <v>3.3863041293604401</v>
      </c>
      <c r="Q109" s="923">
        <v>1.84494917155243</v>
      </c>
      <c r="R109" s="923">
        <v>0.431737380168421</v>
      </c>
      <c r="S109" s="923">
        <v>13.8279795539469</v>
      </c>
      <c r="T109" s="923">
        <v>25.240177819440301</v>
      </c>
      <c r="U109" s="923">
        <v>109.660305429937</v>
      </c>
      <c r="V109" s="923">
        <v>1.10579400978684E-2</v>
      </c>
      <c r="W109" s="923">
        <v>3.2215215321792501E-2</v>
      </c>
      <c r="X109" s="923">
        <v>0.31584222424753799</v>
      </c>
      <c r="Y109" s="923">
        <v>0.15493025466080301</v>
      </c>
      <c r="Z109" s="923">
        <v>0.1398987895222</v>
      </c>
      <c r="AA109" s="923">
        <v>0.24427226775328401</v>
      </c>
      <c r="AB109" s="912"/>
    </row>
    <row r="110" spans="1:28">
      <c r="A110" s="929" t="s">
        <v>3892</v>
      </c>
      <c r="B110" s="930">
        <v>22204</v>
      </c>
      <c r="C110" s="931">
        <v>2252.5529999999999</v>
      </c>
      <c r="D110" s="931">
        <v>1204</v>
      </c>
      <c r="E110" s="931">
        <v>216.24</v>
      </c>
      <c r="F110" s="932">
        <v>650</v>
      </c>
      <c r="G110" s="933">
        <v>4121</v>
      </c>
      <c r="H110" s="933">
        <v>0</v>
      </c>
      <c r="I110" s="933">
        <v>1052</v>
      </c>
      <c r="J110" s="933">
        <v>0</v>
      </c>
      <c r="K110" s="933">
        <v>17213.312999999998</v>
      </c>
      <c r="L110" s="934">
        <v>9.4337435458960908</v>
      </c>
      <c r="M110" s="935">
        <v>0.64483816642834002</v>
      </c>
      <c r="N110" s="935">
        <v>4.7765790105803001E-2</v>
      </c>
      <c r="O110" s="935">
        <v>3.8212632084642402</v>
      </c>
      <c r="P110" s="935">
        <v>1.33445676108087</v>
      </c>
      <c r="Q110" s="935">
        <v>0.54035050057189604</v>
      </c>
      <c r="R110" s="935">
        <v>0.18807779854159901</v>
      </c>
      <c r="S110" s="935">
        <v>4.9258471046609298</v>
      </c>
      <c r="T110" s="935">
        <v>11.1353998184153</v>
      </c>
      <c r="U110" s="935">
        <v>42.571260431796901</v>
      </c>
      <c r="V110" s="935">
        <v>5.0751151987415699E-3</v>
      </c>
      <c r="W110" s="935">
        <v>1.4031200843579599E-2</v>
      </c>
      <c r="X110" s="935">
        <v>5.9707237632253697E-2</v>
      </c>
      <c r="Y110" s="935">
        <v>2.9853618816126901E-2</v>
      </c>
      <c r="Z110" s="935">
        <v>2.9853618816126901E-2</v>
      </c>
      <c r="AA110" s="935">
        <v>8.9560856448380605E-2</v>
      </c>
      <c r="AB110" s="912"/>
    </row>
    <row r="111" spans="1:28">
      <c r="A111" s="929" t="s">
        <v>3893</v>
      </c>
      <c r="B111" s="930">
        <v>0</v>
      </c>
      <c r="C111" s="931">
        <v>0</v>
      </c>
      <c r="D111" s="931">
        <v>0</v>
      </c>
      <c r="E111" s="931">
        <v>0</v>
      </c>
      <c r="F111" s="932">
        <v>0</v>
      </c>
      <c r="G111" s="933">
        <v>0</v>
      </c>
      <c r="H111" s="933">
        <v>0</v>
      </c>
      <c r="I111" s="933">
        <v>0</v>
      </c>
      <c r="J111" s="933">
        <v>0</v>
      </c>
      <c r="K111" s="933">
        <v>0</v>
      </c>
      <c r="L111" s="934">
        <v>0</v>
      </c>
      <c r="M111" s="935">
        <v>0</v>
      </c>
      <c r="N111" s="935">
        <v>0</v>
      </c>
      <c r="O111" s="935">
        <v>0</v>
      </c>
      <c r="P111" s="935">
        <v>0</v>
      </c>
      <c r="Q111" s="935">
        <v>0</v>
      </c>
      <c r="R111" s="935">
        <v>0</v>
      </c>
      <c r="S111" s="935">
        <v>0</v>
      </c>
      <c r="T111" s="935">
        <v>0</v>
      </c>
      <c r="U111" s="935">
        <v>0</v>
      </c>
      <c r="V111" s="935">
        <v>0</v>
      </c>
      <c r="W111" s="935">
        <v>0</v>
      </c>
      <c r="X111" s="935">
        <v>0</v>
      </c>
      <c r="Y111" s="935">
        <v>0</v>
      </c>
      <c r="Z111" s="935">
        <v>0</v>
      </c>
      <c r="AA111" s="935">
        <v>0</v>
      </c>
      <c r="AB111" s="912"/>
    </row>
    <row r="112" spans="1:28">
      <c r="A112" s="929" t="s">
        <v>3894</v>
      </c>
      <c r="B112" s="930">
        <v>483.01131500000002</v>
      </c>
      <c r="C112" s="931">
        <v>6800.2</v>
      </c>
      <c r="D112" s="931">
        <v>0</v>
      </c>
      <c r="E112" s="931">
        <v>0</v>
      </c>
      <c r="F112" s="932">
        <v>130</v>
      </c>
      <c r="G112" s="933">
        <v>0</v>
      </c>
      <c r="H112" s="933">
        <v>0</v>
      </c>
      <c r="I112" s="933">
        <v>339</v>
      </c>
      <c r="J112" s="933">
        <v>0</v>
      </c>
      <c r="K112" s="933">
        <v>6846</v>
      </c>
      <c r="L112" s="934">
        <v>4.0725228736859203</v>
      </c>
      <c r="M112" s="935">
        <v>0.24696348621768799</v>
      </c>
      <c r="N112" s="935">
        <v>6.4115520460361397E-2</v>
      </c>
      <c r="O112" s="935">
        <v>1.48415556621207</v>
      </c>
      <c r="P112" s="935">
        <v>0.51767346149477</v>
      </c>
      <c r="Q112" s="935">
        <v>0.21728037489344701</v>
      </c>
      <c r="R112" s="935">
        <v>8.1925387254906196E-2</v>
      </c>
      <c r="S112" s="935">
        <v>1.62663450056843</v>
      </c>
      <c r="T112" s="935">
        <v>3.2532690011368599</v>
      </c>
      <c r="U112" s="935">
        <v>10.5553143869002</v>
      </c>
      <c r="V112" s="935">
        <v>1.42478934356359E-3</v>
      </c>
      <c r="W112" s="935">
        <v>6.5302844913331E-3</v>
      </c>
      <c r="X112" s="935">
        <v>0.118732445296966</v>
      </c>
      <c r="Y112" s="935">
        <v>5.9366222648482798E-2</v>
      </c>
      <c r="Z112" s="935">
        <v>9.4985956237572403E-2</v>
      </c>
      <c r="AA112" s="935">
        <v>3.7519452713841099E-2</v>
      </c>
      <c r="AB112" s="912"/>
    </row>
    <row r="113" spans="1:28">
      <c r="A113" s="929" t="s">
        <v>3895</v>
      </c>
      <c r="B113" s="930">
        <v>0</v>
      </c>
      <c r="C113" s="931">
        <v>15.5</v>
      </c>
      <c r="D113" s="931">
        <v>0</v>
      </c>
      <c r="E113" s="931">
        <v>0</v>
      </c>
      <c r="F113" s="932">
        <v>0</v>
      </c>
      <c r="G113" s="933">
        <v>0</v>
      </c>
      <c r="H113" s="933">
        <v>0</v>
      </c>
      <c r="I113" s="933">
        <v>0</v>
      </c>
      <c r="J113" s="933">
        <v>0</v>
      </c>
      <c r="K113" s="933">
        <v>16</v>
      </c>
      <c r="L113" s="934">
        <v>9.1017802062295493E-3</v>
      </c>
      <c r="M113" s="935">
        <v>6.9650818041573702E-4</v>
      </c>
      <c r="N113" s="935">
        <v>3.6074128866153697E-5</v>
      </c>
      <c r="O113" s="935">
        <v>1.08222386598461E-3</v>
      </c>
      <c r="P113" s="935">
        <v>1.29034384021242E-3</v>
      </c>
      <c r="Q113" s="935">
        <v>4.02365283507099E-4</v>
      </c>
      <c r="R113" s="935">
        <v>1.9979517525869699E-4</v>
      </c>
      <c r="S113" s="935">
        <v>2.02570108248402E-3</v>
      </c>
      <c r="T113" s="935">
        <v>8.9630335567443403E-3</v>
      </c>
      <c r="U113" s="935">
        <v>2.23659598970153E-2</v>
      </c>
      <c r="V113" s="935">
        <v>3.6074128866153702E-6</v>
      </c>
      <c r="W113" s="935">
        <v>9.7122654639644596E-6</v>
      </c>
      <c r="X113" s="935">
        <v>1.10997319588165E-4</v>
      </c>
      <c r="Y113" s="935">
        <v>5.5498659794082599E-5</v>
      </c>
      <c r="Z113" s="935">
        <v>1.66495979382248E-4</v>
      </c>
      <c r="AA113" s="935">
        <v>9.5457694845822106E-5</v>
      </c>
      <c r="AB113" s="912"/>
    </row>
    <row r="114" spans="1:28">
      <c r="A114" s="929" t="s">
        <v>3896</v>
      </c>
      <c r="B114" s="930">
        <v>0</v>
      </c>
      <c r="C114" s="931">
        <v>35.306699999999999</v>
      </c>
      <c r="D114" s="931">
        <v>0</v>
      </c>
      <c r="E114" s="931">
        <v>8</v>
      </c>
      <c r="F114" s="932">
        <v>0</v>
      </c>
      <c r="G114" s="933">
        <v>0</v>
      </c>
      <c r="H114" s="933">
        <v>0</v>
      </c>
      <c r="I114" s="933">
        <v>0</v>
      </c>
      <c r="J114" s="933">
        <v>0</v>
      </c>
      <c r="K114" s="933">
        <v>27</v>
      </c>
      <c r="L114" s="934">
        <v>1.5125119127006099E-2</v>
      </c>
      <c r="M114" s="935">
        <v>1.0395592712679101E-3</v>
      </c>
      <c r="N114" s="935">
        <v>8.4288589562262999E-5</v>
      </c>
      <c r="O114" s="935">
        <v>1.77942577964777E-3</v>
      </c>
      <c r="P114" s="935">
        <v>2.1727725309383301E-3</v>
      </c>
      <c r="Q114" s="935">
        <v>7.4454920779998995E-4</v>
      </c>
      <c r="R114" s="935">
        <v>1.9667337564528001E-4</v>
      </c>
      <c r="S114" s="935">
        <v>4.5422184375219499E-3</v>
      </c>
      <c r="T114" s="935">
        <v>1.47973301675973E-2</v>
      </c>
      <c r="U114" s="935">
        <v>4.43919905027918E-2</v>
      </c>
      <c r="V114" s="935">
        <v>1.03019387242766E-5</v>
      </c>
      <c r="W114" s="935">
        <v>3.6525055476980601E-5</v>
      </c>
      <c r="X114" s="935">
        <v>7.0240491301885801E-4</v>
      </c>
      <c r="Y114" s="935">
        <v>3.2778895940880102E-4</v>
      </c>
      <c r="Z114" s="935">
        <v>1.8730797680502901E-4</v>
      </c>
      <c r="AA114" s="935">
        <v>1.46100221907923E-4</v>
      </c>
      <c r="AB114" s="912"/>
    </row>
    <row r="115" spans="1:28">
      <c r="A115" s="929" t="s">
        <v>3897</v>
      </c>
      <c r="B115" s="930">
        <v>0</v>
      </c>
      <c r="C115" s="931">
        <v>200.01</v>
      </c>
      <c r="D115" s="931">
        <v>0</v>
      </c>
      <c r="E115" s="931">
        <v>0</v>
      </c>
      <c r="F115" s="932">
        <v>1.00999999999999</v>
      </c>
      <c r="G115" s="933">
        <v>0</v>
      </c>
      <c r="H115" s="933">
        <v>0</v>
      </c>
      <c r="I115" s="933">
        <v>6</v>
      </c>
      <c r="J115" s="933">
        <v>0</v>
      </c>
      <c r="K115" s="933">
        <v>193</v>
      </c>
      <c r="L115" s="934">
        <v>0.108451318570112</v>
      </c>
      <c r="M115" s="935">
        <v>7.5313415673688702E-3</v>
      </c>
      <c r="N115" s="935">
        <v>6.3597995457781605E-4</v>
      </c>
      <c r="O115" s="935">
        <v>2.9121187393826301E-2</v>
      </c>
      <c r="P115" s="935">
        <v>1.5698663089315501E-2</v>
      </c>
      <c r="Q115" s="935">
        <v>4.8870038614926897E-3</v>
      </c>
      <c r="R115" s="935">
        <v>1.8744672345451399E-3</v>
      </c>
      <c r="S115" s="935">
        <v>5.4225659285055898E-2</v>
      </c>
      <c r="T115" s="935">
        <v>0.11179858148894201</v>
      </c>
      <c r="U115" s="935">
        <v>0.428449653610318</v>
      </c>
      <c r="V115" s="935">
        <v>3.0125366269475501E-5</v>
      </c>
      <c r="W115" s="935">
        <v>1.4393230550971601E-4</v>
      </c>
      <c r="X115" s="935">
        <v>1.00417887564918E-3</v>
      </c>
      <c r="Y115" s="935">
        <v>6.6945258376612199E-4</v>
      </c>
      <c r="Z115" s="935">
        <v>6.6945258376612199E-4</v>
      </c>
      <c r="AA115" s="935">
        <v>9.7405350937970704E-4</v>
      </c>
      <c r="AB115" s="912"/>
    </row>
    <row r="116" spans="1:28">
      <c r="A116" s="929" t="s">
        <v>3898</v>
      </c>
      <c r="B116" s="930">
        <v>0</v>
      </c>
      <c r="C116" s="931">
        <v>4224.5</v>
      </c>
      <c r="D116" s="931">
        <v>0</v>
      </c>
      <c r="E116" s="931">
        <v>0</v>
      </c>
      <c r="F116" s="932">
        <v>257</v>
      </c>
      <c r="G116" s="933">
        <v>0</v>
      </c>
      <c r="H116" s="933">
        <v>0</v>
      </c>
      <c r="I116" s="933">
        <v>0</v>
      </c>
      <c r="J116" s="933">
        <v>0</v>
      </c>
      <c r="K116" s="933">
        <v>3968</v>
      </c>
      <c r="L116" s="934">
        <v>2.1058411472266698</v>
      </c>
      <c r="M116" s="935">
        <v>0.14176577657800499</v>
      </c>
      <c r="N116" s="935">
        <v>1.2387300866039201E-2</v>
      </c>
      <c r="O116" s="935">
        <v>0.88775656206614595</v>
      </c>
      <c r="P116" s="935">
        <v>0.28215518639311599</v>
      </c>
      <c r="Q116" s="935">
        <v>0.147271243629578</v>
      </c>
      <c r="R116" s="935">
        <v>3.5097352453777902E-2</v>
      </c>
      <c r="S116" s="935">
        <v>0.81205639010701702</v>
      </c>
      <c r="T116" s="935">
        <v>1.6654037831008299</v>
      </c>
      <c r="U116" s="935">
        <v>10.529205736133401</v>
      </c>
      <c r="V116" s="935">
        <v>1.1010934103146E-3</v>
      </c>
      <c r="W116" s="935">
        <v>5.6431037278623199E-3</v>
      </c>
      <c r="X116" s="935">
        <v>0.116991174845926</v>
      </c>
      <c r="Y116" s="935">
        <v>5.505467051573E-2</v>
      </c>
      <c r="Z116" s="935">
        <v>6.88183381446625E-3</v>
      </c>
      <c r="AA116" s="935">
        <v>3.6611355892960398E-2</v>
      </c>
      <c r="AB116" s="912"/>
    </row>
    <row r="117" spans="1:28">
      <c r="A117" s="929" t="s">
        <v>3899</v>
      </c>
      <c r="B117" s="930">
        <v>19237.911540000001</v>
      </c>
      <c r="C117" s="931">
        <v>0</v>
      </c>
      <c r="D117" s="931">
        <v>1114</v>
      </c>
      <c r="E117" s="931">
        <v>132.15</v>
      </c>
      <c r="F117" s="932">
        <v>0</v>
      </c>
      <c r="G117" s="933">
        <v>0</v>
      </c>
      <c r="H117" s="933">
        <v>0</v>
      </c>
      <c r="I117" s="933">
        <v>1479</v>
      </c>
      <c r="J117" s="933">
        <v>0</v>
      </c>
      <c r="K117" s="933">
        <v>16191</v>
      </c>
      <c r="L117" s="934">
        <v>9.1261909448733505</v>
      </c>
      <c r="M117" s="935">
        <v>0.51668281041744502</v>
      </c>
      <c r="N117" s="935">
        <v>0.17971576014519799</v>
      </c>
      <c r="O117" s="935">
        <v>1.12322350090749</v>
      </c>
      <c r="P117" s="935">
        <v>0.94631579951456002</v>
      </c>
      <c r="Q117" s="935">
        <v>0.81152897940566104</v>
      </c>
      <c r="R117" s="935">
        <v>7.5817586311255597E-2</v>
      </c>
      <c r="S117" s="935">
        <v>4.82986105390221</v>
      </c>
      <c r="T117" s="935">
        <v>6.2900516050819402</v>
      </c>
      <c r="U117" s="935">
        <v>37.347181405173998</v>
      </c>
      <c r="V117" s="935">
        <v>1.96564112658811E-3</v>
      </c>
      <c r="W117" s="935">
        <v>1.12322350090749E-3</v>
      </c>
      <c r="X117" s="935">
        <v>0</v>
      </c>
      <c r="Y117" s="935">
        <v>0</v>
      </c>
      <c r="Z117" s="935">
        <v>0</v>
      </c>
      <c r="AA117" s="935">
        <v>5.4476339794013298E-2</v>
      </c>
      <c r="AB117" s="912"/>
    </row>
    <row r="118" spans="1:28">
      <c r="A118" s="929" t="s">
        <v>3901</v>
      </c>
      <c r="B118" s="930">
        <v>4924.5526440000003</v>
      </c>
      <c r="C118" s="931">
        <v>0.24374999999999999</v>
      </c>
      <c r="D118" s="931">
        <v>0</v>
      </c>
      <c r="E118" s="931">
        <v>1.96</v>
      </c>
      <c r="F118" s="932">
        <v>55</v>
      </c>
      <c r="G118" s="933">
        <v>219</v>
      </c>
      <c r="H118" s="933">
        <v>0</v>
      </c>
      <c r="I118" s="933">
        <v>231</v>
      </c>
      <c r="J118" s="933">
        <v>0</v>
      </c>
      <c r="K118" s="933">
        <v>3772</v>
      </c>
      <c r="L118" s="934">
        <v>2.1980799198044401</v>
      </c>
      <c r="M118" s="935">
        <v>0.16420180353301</v>
      </c>
      <c r="N118" s="935">
        <v>3.2055332163814697E-2</v>
      </c>
      <c r="O118" s="935">
        <v>0.95511806039121405</v>
      </c>
      <c r="P118" s="935">
        <v>0.255134276405872</v>
      </c>
      <c r="Q118" s="935">
        <v>0.115137519608804</v>
      </c>
      <c r="R118" s="935">
        <v>4.5793331662592397E-2</v>
      </c>
      <c r="S118" s="935">
        <v>1.4980961358191001</v>
      </c>
      <c r="T118" s="935">
        <v>2.5382589550122701</v>
      </c>
      <c r="U118" s="935">
        <v>7.6344025786064798</v>
      </c>
      <c r="V118" s="935">
        <v>1.37379994987777E-3</v>
      </c>
      <c r="W118" s="935">
        <v>4.31765698533014E-3</v>
      </c>
      <c r="X118" s="935">
        <v>1.3083809046455E-2</v>
      </c>
      <c r="Y118" s="935">
        <v>6.5419045232274903E-3</v>
      </c>
      <c r="Z118" s="935">
        <v>6.5419045232274903E-3</v>
      </c>
      <c r="AA118" s="935">
        <v>2.3027503921760801E-2</v>
      </c>
      <c r="AB118" s="912"/>
    </row>
    <row r="119" spans="1:28">
      <c r="A119" s="929" t="s">
        <v>3902</v>
      </c>
      <c r="B119" s="930">
        <v>0</v>
      </c>
      <c r="C119" s="931">
        <v>7</v>
      </c>
      <c r="D119" s="931">
        <v>0</v>
      </c>
      <c r="E119" s="931">
        <v>0</v>
      </c>
      <c r="F119" s="932">
        <v>0</v>
      </c>
      <c r="G119" s="933">
        <v>0</v>
      </c>
      <c r="H119" s="933">
        <v>0</v>
      </c>
      <c r="I119" s="933">
        <v>0</v>
      </c>
      <c r="J119" s="933">
        <v>0</v>
      </c>
      <c r="K119" s="933">
        <v>353</v>
      </c>
      <c r="L119" s="934">
        <v>0.21978683311639699</v>
      </c>
      <c r="M119" s="935">
        <v>1.33463870806057E-2</v>
      </c>
      <c r="N119" s="935">
        <v>2.9386540360966701E-3</v>
      </c>
      <c r="O119" s="935">
        <v>3.9182053814622302E-2</v>
      </c>
      <c r="P119" s="935">
        <v>3.14068650107832E-2</v>
      </c>
      <c r="Q119" s="935">
        <v>7.3466350902416898E-3</v>
      </c>
      <c r="R119" s="935">
        <v>2.7549881588406302E-3</v>
      </c>
      <c r="S119" s="935">
        <v>7.4690790084123798E-2</v>
      </c>
      <c r="T119" s="935">
        <v>0.222235711479811</v>
      </c>
      <c r="U119" s="935">
        <v>0.52773328731569502</v>
      </c>
      <c r="V119" s="935">
        <v>7.3466350902416896E-5</v>
      </c>
      <c r="W119" s="935">
        <v>3.7957614632915399E-4</v>
      </c>
      <c r="X119" s="935">
        <v>5.5099763176812699E-3</v>
      </c>
      <c r="Y119" s="935">
        <v>3.06109795426737E-3</v>
      </c>
      <c r="Z119" s="935">
        <v>6.12219590853474E-4</v>
      </c>
      <c r="AA119" s="935">
        <v>1.8611475561945601E-3</v>
      </c>
      <c r="AB119" s="912"/>
    </row>
    <row r="120" spans="1:28">
      <c r="A120" s="929" t="s">
        <v>3903</v>
      </c>
      <c r="B120" s="930">
        <v>0</v>
      </c>
      <c r="C120" s="931">
        <v>0</v>
      </c>
      <c r="D120" s="931">
        <v>0</v>
      </c>
      <c r="E120" s="931">
        <v>0</v>
      </c>
      <c r="F120" s="932">
        <v>86</v>
      </c>
      <c r="G120" s="933">
        <v>0</v>
      </c>
      <c r="H120" s="933">
        <v>0</v>
      </c>
      <c r="I120" s="933">
        <v>0</v>
      </c>
      <c r="J120" s="933">
        <v>0</v>
      </c>
      <c r="K120" s="933">
        <v>0</v>
      </c>
      <c r="L120" s="934">
        <v>0</v>
      </c>
      <c r="M120" s="935">
        <v>0</v>
      </c>
      <c r="N120" s="935">
        <v>0</v>
      </c>
      <c r="O120" s="935">
        <v>0</v>
      </c>
      <c r="P120" s="935">
        <v>0</v>
      </c>
      <c r="Q120" s="935">
        <v>0</v>
      </c>
      <c r="R120" s="935">
        <v>0</v>
      </c>
      <c r="S120" s="935">
        <v>0</v>
      </c>
      <c r="T120" s="935">
        <v>0</v>
      </c>
      <c r="U120" s="935">
        <v>0</v>
      </c>
      <c r="V120" s="935">
        <v>0</v>
      </c>
      <c r="W120" s="935">
        <v>0</v>
      </c>
      <c r="X120" s="935">
        <v>0</v>
      </c>
      <c r="Y120" s="935">
        <v>0</v>
      </c>
      <c r="Z120" s="935">
        <v>0</v>
      </c>
      <c r="AA120" s="935">
        <v>0</v>
      </c>
      <c r="AB120" s="912"/>
    </row>
    <row r="121" spans="1:28">
      <c r="A121" s="924"/>
      <c r="B121" s="925"/>
      <c r="C121" s="926"/>
      <c r="D121" s="926"/>
      <c r="E121" s="926"/>
      <c r="F121" s="925"/>
      <c r="G121" s="926"/>
      <c r="H121" s="926"/>
      <c r="I121" s="926"/>
      <c r="J121" s="926"/>
      <c r="K121" s="926"/>
      <c r="L121" s="927"/>
      <c r="M121" s="928"/>
      <c r="N121" s="928"/>
      <c r="O121" s="928"/>
      <c r="P121" s="928"/>
      <c r="Q121" s="928"/>
      <c r="R121" s="928"/>
      <c r="S121" s="928"/>
      <c r="T121" s="928"/>
      <c r="U121" s="928"/>
      <c r="V121" s="928"/>
      <c r="W121" s="928"/>
      <c r="X121" s="928"/>
      <c r="Y121" s="928"/>
      <c r="Z121" s="928"/>
      <c r="AA121" s="928"/>
      <c r="AB121" s="912"/>
    </row>
    <row r="122" spans="1:28">
      <c r="A122" s="917" t="s">
        <v>3904</v>
      </c>
      <c r="B122" s="918">
        <v>7058</v>
      </c>
      <c r="C122" s="919">
        <v>65</v>
      </c>
      <c r="D122" s="919">
        <v>42</v>
      </c>
      <c r="E122" s="919">
        <v>6034</v>
      </c>
      <c r="F122" s="920">
        <v>0</v>
      </c>
      <c r="G122" s="921">
        <v>0</v>
      </c>
      <c r="H122" s="921">
        <v>0</v>
      </c>
      <c r="I122" s="921">
        <v>378</v>
      </c>
      <c r="J122" s="921">
        <v>0</v>
      </c>
      <c r="K122" s="921">
        <v>1081</v>
      </c>
      <c r="L122" s="922">
        <v>1.0777300007544299</v>
      </c>
      <c r="M122" s="923">
        <v>2.6353510853890202E-2</v>
      </c>
      <c r="N122" s="923">
        <v>9.3495886595426E-2</v>
      </c>
      <c r="O122" s="923">
        <v>0.22145852212271999</v>
      </c>
      <c r="P122" s="923">
        <v>2.53559016320942E-2</v>
      </c>
      <c r="Q122" s="923">
        <v>1.4689621143601899E-2</v>
      </c>
      <c r="R122" s="923">
        <v>6.3047726245923199E-3</v>
      </c>
      <c r="S122" s="923">
        <v>0.33784927084299898</v>
      </c>
      <c r="T122" s="923">
        <v>0.66917266240078499</v>
      </c>
      <c r="U122" s="923">
        <v>1.08528787761852</v>
      </c>
      <c r="V122" s="923">
        <v>6.3359073727368E-4</v>
      </c>
      <c r="W122" s="923">
        <v>5.6173454123853905E-4</v>
      </c>
      <c r="X122" s="923">
        <v>8.5243166510721204E-3</v>
      </c>
      <c r="Y122" s="923">
        <v>3.4529184924135901E-3</v>
      </c>
      <c r="Z122" s="923">
        <v>4.6670210487338897E-3</v>
      </c>
      <c r="AA122" s="923">
        <v>5.7800536082366896E-3</v>
      </c>
      <c r="AB122" s="912"/>
    </row>
    <row r="123" spans="1:28">
      <c r="A123" s="929" t="s">
        <v>3905</v>
      </c>
      <c r="B123" s="930">
        <v>0</v>
      </c>
      <c r="C123" s="931">
        <v>0</v>
      </c>
      <c r="D123" s="931">
        <v>0</v>
      </c>
      <c r="E123" s="931">
        <v>0</v>
      </c>
      <c r="F123" s="932">
        <v>0</v>
      </c>
      <c r="G123" s="933">
        <v>0</v>
      </c>
      <c r="H123" s="933">
        <v>0</v>
      </c>
      <c r="I123" s="933">
        <v>0</v>
      </c>
      <c r="J123" s="933">
        <v>0</v>
      </c>
      <c r="K123" s="933">
        <v>0</v>
      </c>
      <c r="L123" s="934">
        <v>0</v>
      </c>
      <c r="M123" s="935">
        <v>0</v>
      </c>
      <c r="N123" s="935">
        <v>0</v>
      </c>
      <c r="O123" s="935">
        <v>0</v>
      </c>
      <c r="P123" s="935">
        <v>0</v>
      </c>
      <c r="Q123" s="935">
        <v>0</v>
      </c>
      <c r="R123" s="935">
        <v>0</v>
      </c>
      <c r="S123" s="935">
        <v>0</v>
      </c>
      <c r="T123" s="935">
        <v>0</v>
      </c>
      <c r="U123" s="935">
        <v>0</v>
      </c>
      <c r="V123" s="935">
        <v>0</v>
      </c>
      <c r="W123" s="935">
        <v>0</v>
      </c>
      <c r="X123" s="935">
        <v>0</v>
      </c>
      <c r="Y123" s="935">
        <v>0</v>
      </c>
      <c r="Z123" s="935">
        <v>0</v>
      </c>
      <c r="AA123" s="935">
        <v>0</v>
      </c>
      <c r="AB123" s="912"/>
    </row>
    <row r="124" spans="1:28">
      <c r="A124" s="929" t="s">
        <v>3906</v>
      </c>
      <c r="B124" s="930">
        <v>0</v>
      </c>
      <c r="C124" s="931">
        <v>0</v>
      </c>
      <c r="D124" s="931">
        <v>0</v>
      </c>
      <c r="E124" s="931">
        <v>0</v>
      </c>
      <c r="F124" s="932">
        <v>0</v>
      </c>
      <c r="G124" s="933">
        <v>0</v>
      </c>
      <c r="H124" s="933">
        <v>0</v>
      </c>
      <c r="I124" s="933">
        <v>0</v>
      </c>
      <c r="J124" s="933">
        <v>0</v>
      </c>
      <c r="K124" s="933">
        <v>0</v>
      </c>
      <c r="L124" s="934">
        <v>0</v>
      </c>
      <c r="M124" s="935">
        <v>0</v>
      </c>
      <c r="N124" s="935">
        <v>0</v>
      </c>
      <c r="O124" s="935">
        <v>0</v>
      </c>
      <c r="P124" s="935">
        <v>0</v>
      </c>
      <c r="Q124" s="935">
        <v>0</v>
      </c>
      <c r="R124" s="935">
        <v>0</v>
      </c>
      <c r="S124" s="935">
        <v>0</v>
      </c>
      <c r="T124" s="935">
        <v>0</v>
      </c>
      <c r="U124" s="935">
        <v>0</v>
      </c>
      <c r="V124" s="935">
        <v>0</v>
      </c>
      <c r="W124" s="935">
        <v>0</v>
      </c>
      <c r="X124" s="935">
        <v>0</v>
      </c>
      <c r="Y124" s="935">
        <v>0</v>
      </c>
      <c r="Z124" s="935">
        <v>0</v>
      </c>
      <c r="AA124" s="935">
        <v>0</v>
      </c>
      <c r="AB124" s="912"/>
    </row>
    <row r="125" spans="1:28">
      <c r="A125" s="929" t="s">
        <v>3907</v>
      </c>
      <c r="B125" s="930">
        <v>96.925409999999999</v>
      </c>
      <c r="C125" s="931">
        <v>0.5</v>
      </c>
      <c r="D125" s="931">
        <v>6</v>
      </c>
      <c r="E125" s="931">
        <v>0</v>
      </c>
      <c r="F125" s="932">
        <v>0</v>
      </c>
      <c r="G125" s="933">
        <v>0</v>
      </c>
      <c r="H125" s="933">
        <v>0</v>
      </c>
      <c r="I125" s="933">
        <v>5</v>
      </c>
      <c r="J125" s="933">
        <v>0</v>
      </c>
      <c r="K125" s="933">
        <v>88</v>
      </c>
      <c r="L125" s="934">
        <v>2.5031421780275599E-2</v>
      </c>
      <c r="M125" s="935">
        <v>3.9956260118749801E-4</v>
      </c>
      <c r="N125" s="935">
        <v>2.3503682422794001E-4</v>
      </c>
      <c r="O125" s="935">
        <v>3.8781075997610099E-3</v>
      </c>
      <c r="P125" s="935">
        <v>4.7829993730385796E-3</v>
      </c>
      <c r="Q125" s="935">
        <v>1.06941755023713E-3</v>
      </c>
      <c r="R125" s="935">
        <v>1.41022094536764E-4</v>
      </c>
      <c r="S125" s="935">
        <v>5.0532917209007103E-3</v>
      </c>
      <c r="T125" s="935">
        <v>1.05766570902573E-2</v>
      </c>
      <c r="U125" s="935">
        <v>7.0276010444154005E-2</v>
      </c>
      <c r="V125" s="935">
        <v>1.6452577695955801E-5</v>
      </c>
      <c r="W125" s="935">
        <v>2.70292347862131E-5</v>
      </c>
      <c r="X125" s="935">
        <v>4.7007364845588003E-4</v>
      </c>
      <c r="Y125" s="935">
        <v>2.3503682422794001E-4</v>
      </c>
      <c r="Z125" s="935">
        <v>3.0554787149632201E-3</v>
      </c>
      <c r="AA125" s="935">
        <v>4.11314442398895E-5</v>
      </c>
      <c r="AB125" s="912"/>
    </row>
    <row r="126" spans="1:28">
      <c r="A126" s="929" t="s">
        <v>3908</v>
      </c>
      <c r="B126" s="930">
        <v>0</v>
      </c>
      <c r="C126" s="931">
        <v>0.02</v>
      </c>
      <c r="D126" s="931">
        <v>0</v>
      </c>
      <c r="E126" s="931">
        <v>0</v>
      </c>
      <c r="F126" s="932">
        <v>0</v>
      </c>
      <c r="G126" s="933">
        <v>0</v>
      </c>
      <c r="H126" s="933">
        <v>0</v>
      </c>
      <c r="I126" s="933">
        <v>0</v>
      </c>
      <c r="J126" s="933">
        <v>0</v>
      </c>
      <c r="K126" s="933">
        <v>0</v>
      </c>
      <c r="L126" s="934">
        <v>0</v>
      </c>
      <c r="M126" s="935">
        <v>0</v>
      </c>
      <c r="N126" s="935">
        <v>0</v>
      </c>
      <c r="O126" s="935">
        <v>0</v>
      </c>
      <c r="P126" s="935">
        <v>0</v>
      </c>
      <c r="Q126" s="935">
        <v>0</v>
      </c>
      <c r="R126" s="935">
        <v>0</v>
      </c>
      <c r="S126" s="935">
        <v>0</v>
      </c>
      <c r="T126" s="935">
        <v>0</v>
      </c>
      <c r="U126" s="935">
        <v>0</v>
      </c>
      <c r="V126" s="935">
        <v>0</v>
      </c>
      <c r="W126" s="935">
        <v>0</v>
      </c>
      <c r="X126" s="935">
        <v>0</v>
      </c>
      <c r="Y126" s="935">
        <v>0</v>
      </c>
      <c r="Z126" s="935">
        <v>0</v>
      </c>
      <c r="AA126" s="935">
        <v>0</v>
      </c>
      <c r="AB126" s="912"/>
    </row>
    <row r="127" spans="1:28">
      <c r="A127" s="929" t="s">
        <v>3909</v>
      </c>
      <c r="B127" s="930">
        <v>0</v>
      </c>
      <c r="C127" s="931">
        <v>0.44</v>
      </c>
      <c r="D127" s="931">
        <v>0</v>
      </c>
      <c r="E127" s="931">
        <v>0</v>
      </c>
      <c r="F127" s="932">
        <v>0</v>
      </c>
      <c r="G127" s="933">
        <v>0</v>
      </c>
      <c r="H127" s="933">
        <v>0</v>
      </c>
      <c r="I127" s="933">
        <v>0</v>
      </c>
      <c r="J127" s="933">
        <v>0</v>
      </c>
      <c r="K127" s="933">
        <v>0</v>
      </c>
      <c r="L127" s="934">
        <v>0</v>
      </c>
      <c r="M127" s="935">
        <v>0</v>
      </c>
      <c r="N127" s="935">
        <v>0</v>
      </c>
      <c r="O127" s="935">
        <v>0</v>
      </c>
      <c r="P127" s="935">
        <v>0</v>
      </c>
      <c r="Q127" s="935">
        <v>0</v>
      </c>
      <c r="R127" s="935">
        <v>0</v>
      </c>
      <c r="S127" s="935">
        <v>0</v>
      </c>
      <c r="T127" s="935">
        <v>0</v>
      </c>
      <c r="U127" s="935">
        <v>0</v>
      </c>
      <c r="V127" s="935">
        <v>0</v>
      </c>
      <c r="W127" s="935">
        <v>0</v>
      </c>
      <c r="X127" s="935">
        <v>0</v>
      </c>
      <c r="Y127" s="935">
        <v>0</v>
      </c>
      <c r="Z127" s="935">
        <v>0</v>
      </c>
      <c r="AA127" s="935">
        <v>0</v>
      </c>
      <c r="AB127" s="912"/>
    </row>
    <row r="128" spans="1:28">
      <c r="A128" s="929" t="s">
        <v>3910</v>
      </c>
      <c r="B128" s="930">
        <v>0</v>
      </c>
      <c r="C128" s="931">
        <v>0</v>
      </c>
      <c r="D128" s="931">
        <v>0</v>
      </c>
      <c r="E128" s="931">
        <v>0</v>
      </c>
      <c r="F128" s="932">
        <v>0</v>
      </c>
      <c r="G128" s="933">
        <v>0</v>
      </c>
      <c r="H128" s="933">
        <v>0</v>
      </c>
      <c r="I128" s="933">
        <v>0</v>
      </c>
      <c r="J128" s="933">
        <v>0</v>
      </c>
      <c r="K128" s="933">
        <v>0</v>
      </c>
      <c r="L128" s="934">
        <v>0</v>
      </c>
      <c r="M128" s="935">
        <v>0</v>
      </c>
      <c r="N128" s="935">
        <v>0</v>
      </c>
      <c r="O128" s="935">
        <v>0</v>
      </c>
      <c r="P128" s="935">
        <v>0</v>
      </c>
      <c r="Q128" s="935">
        <v>0</v>
      </c>
      <c r="R128" s="935">
        <v>0</v>
      </c>
      <c r="S128" s="935">
        <v>0</v>
      </c>
      <c r="T128" s="935">
        <v>0</v>
      </c>
      <c r="U128" s="935">
        <v>0</v>
      </c>
      <c r="V128" s="935">
        <v>0</v>
      </c>
      <c r="W128" s="935">
        <v>0</v>
      </c>
      <c r="X128" s="935">
        <v>0</v>
      </c>
      <c r="Y128" s="935">
        <v>0</v>
      </c>
      <c r="Z128" s="935">
        <v>0</v>
      </c>
      <c r="AA128" s="935">
        <v>0</v>
      </c>
      <c r="AB128" s="912"/>
    </row>
    <row r="129" spans="1:28">
      <c r="A129" s="929" t="s">
        <v>3911</v>
      </c>
      <c r="B129" s="930">
        <v>0</v>
      </c>
      <c r="C129" s="931">
        <v>0</v>
      </c>
      <c r="D129" s="931">
        <v>0</v>
      </c>
      <c r="E129" s="931">
        <v>0</v>
      </c>
      <c r="F129" s="932">
        <v>0</v>
      </c>
      <c r="G129" s="933">
        <v>0</v>
      </c>
      <c r="H129" s="933">
        <v>0</v>
      </c>
      <c r="I129" s="933">
        <v>0</v>
      </c>
      <c r="J129" s="933">
        <v>0</v>
      </c>
      <c r="K129" s="933">
        <v>0</v>
      </c>
      <c r="L129" s="934">
        <v>0</v>
      </c>
      <c r="M129" s="935">
        <v>0</v>
      </c>
      <c r="N129" s="935">
        <v>0</v>
      </c>
      <c r="O129" s="935">
        <v>0</v>
      </c>
      <c r="P129" s="935">
        <v>0</v>
      </c>
      <c r="Q129" s="935">
        <v>0</v>
      </c>
      <c r="R129" s="935">
        <v>0</v>
      </c>
      <c r="S129" s="935">
        <v>0</v>
      </c>
      <c r="T129" s="935">
        <v>0</v>
      </c>
      <c r="U129" s="935">
        <v>0</v>
      </c>
      <c r="V129" s="935">
        <v>0</v>
      </c>
      <c r="W129" s="935">
        <v>0</v>
      </c>
      <c r="X129" s="935">
        <v>0</v>
      </c>
      <c r="Y129" s="935">
        <v>0</v>
      </c>
      <c r="Z129" s="935">
        <v>0</v>
      </c>
      <c r="AA129" s="935">
        <v>0</v>
      </c>
      <c r="AB129" s="912"/>
    </row>
    <row r="130" spans="1:28">
      <c r="A130" s="929" t="s">
        <v>3913</v>
      </c>
      <c r="B130" s="930">
        <v>0</v>
      </c>
      <c r="C130" s="931">
        <v>0</v>
      </c>
      <c r="D130" s="931">
        <v>0</v>
      </c>
      <c r="E130" s="931">
        <v>0</v>
      </c>
      <c r="F130" s="932">
        <v>0</v>
      </c>
      <c r="G130" s="933">
        <v>0</v>
      </c>
      <c r="H130" s="933">
        <v>0</v>
      </c>
      <c r="I130" s="933">
        <v>0</v>
      </c>
      <c r="J130" s="933">
        <v>0</v>
      </c>
      <c r="K130" s="933">
        <v>0</v>
      </c>
      <c r="L130" s="934">
        <v>0</v>
      </c>
      <c r="M130" s="935">
        <v>0</v>
      </c>
      <c r="N130" s="935">
        <v>0</v>
      </c>
      <c r="O130" s="935">
        <v>0</v>
      </c>
      <c r="P130" s="935">
        <v>0</v>
      </c>
      <c r="Q130" s="935">
        <v>0</v>
      </c>
      <c r="R130" s="935">
        <v>0</v>
      </c>
      <c r="S130" s="935">
        <v>0</v>
      </c>
      <c r="T130" s="935">
        <v>0</v>
      </c>
      <c r="U130" s="935">
        <v>0</v>
      </c>
      <c r="V130" s="935">
        <v>0</v>
      </c>
      <c r="W130" s="935">
        <v>0</v>
      </c>
      <c r="X130" s="935">
        <v>0</v>
      </c>
      <c r="Y130" s="935">
        <v>0</v>
      </c>
      <c r="Z130" s="935">
        <v>0</v>
      </c>
      <c r="AA130" s="935">
        <v>0</v>
      </c>
      <c r="AB130" s="912"/>
    </row>
    <row r="131" spans="1:28">
      <c r="A131" s="929" t="s">
        <v>3914</v>
      </c>
      <c r="B131" s="930">
        <v>6961.0525230000003</v>
      </c>
      <c r="C131" s="931">
        <v>10.0015</v>
      </c>
      <c r="D131" s="931">
        <v>0</v>
      </c>
      <c r="E131" s="931">
        <v>6034.009</v>
      </c>
      <c r="F131" s="932">
        <v>0</v>
      </c>
      <c r="G131" s="933">
        <v>0</v>
      </c>
      <c r="H131" s="933">
        <v>0</v>
      </c>
      <c r="I131" s="933">
        <v>373</v>
      </c>
      <c r="J131" s="933">
        <v>0</v>
      </c>
      <c r="K131" s="933">
        <v>0</v>
      </c>
      <c r="L131" s="934">
        <v>0</v>
      </c>
      <c r="M131" s="935">
        <v>0</v>
      </c>
      <c r="N131" s="935">
        <v>0</v>
      </c>
      <c r="O131" s="935">
        <v>0</v>
      </c>
      <c r="P131" s="935">
        <v>0</v>
      </c>
      <c r="Q131" s="935">
        <v>0</v>
      </c>
      <c r="R131" s="935">
        <v>0</v>
      </c>
      <c r="S131" s="935">
        <v>0</v>
      </c>
      <c r="T131" s="935">
        <v>0</v>
      </c>
      <c r="U131" s="935">
        <v>0</v>
      </c>
      <c r="V131" s="935">
        <v>0</v>
      </c>
      <c r="W131" s="935">
        <v>0</v>
      </c>
      <c r="X131" s="935">
        <v>0</v>
      </c>
      <c r="Y131" s="935">
        <v>0</v>
      </c>
      <c r="Z131" s="935">
        <v>0</v>
      </c>
      <c r="AA131" s="935">
        <v>0</v>
      </c>
      <c r="AB131" s="912"/>
    </row>
    <row r="132" spans="1:28">
      <c r="A132" s="929" t="s">
        <v>3915</v>
      </c>
      <c r="B132" s="930">
        <v>0</v>
      </c>
      <c r="C132" s="931">
        <v>3.63916</v>
      </c>
      <c r="D132" s="931">
        <v>0</v>
      </c>
      <c r="E132" s="931">
        <v>0</v>
      </c>
      <c r="F132" s="932">
        <v>0</v>
      </c>
      <c r="G132" s="933">
        <v>0</v>
      </c>
      <c r="H132" s="933">
        <v>0</v>
      </c>
      <c r="I132" s="933">
        <v>0</v>
      </c>
      <c r="J132" s="933">
        <v>0</v>
      </c>
      <c r="K132" s="933">
        <v>4</v>
      </c>
      <c r="L132" s="934">
        <v>4.2317728092987998E-3</v>
      </c>
      <c r="M132" s="935">
        <v>1.39440382732633E-4</v>
      </c>
      <c r="N132" s="935">
        <v>3.6559742139351899E-4</v>
      </c>
      <c r="O132" s="935">
        <v>1.7690197809363799E-3</v>
      </c>
      <c r="P132" s="935">
        <v>5.6192393041508702E-5</v>
      </c>
      <c r="Q132" s="935">
        <v>7.9085590206567802E-5</v>
      </c>
      <c r="R132" s="935">
        <v>2.7055596649615301E-5</v>
      </c>
      <c r="S132" s="935">
        <v>1.9702024226899298E-3</v>
      </c>
      <c r="T132" s="935">
        <v>3.3299195876449598E-3</v>
      </c>
      <c r="U132" s="935">
        <v>5.1336260309526403E-3</v>
      </c>
      <c r="V132" s="935">
        <v>5.2723726804378497E-6</v>
      </c>
      <c r="W132" s="935">
        <v>1.24871984536686E-6</v>
      </c>
      <c r="X132" s="935">
        <v>6.93733247426033E-6</v>
      </c>
      <c r="Y132" s="935">
        <v>0</v>
      </c>
      <c r="Z132" s="935">
        <v>0</v>
      </c>
      <c r="AA132" s="935">
        <v>2.3378810438257301E-5</v>
      </c>
      <c r="AB132" s="912"/>
    </row>
    <row r="133" spans="1:28">
      <c r="A133" s="929" t="s">
        <v>3916</v>
      </c>
      <c r="B133" s="930">
        <v>0</v>
      </c>
      <c r="C133" s="931">
        <v>0.8</v>
      </c>
      <c r="D133" s="931">
        <v>0</v>
      </c>
      <c r="E133" s="931">
        <v>0</v>
      </c>
      <c r="F133" s="932">
        <v>0</v>
      </c>
      <c r="G133" s="933">
        <v>0</v>
      </c>
      <c r="H133" s="933">
        <v>0</v>
      </c>
      <c r="I133" s="933">
        <v>0</v>
      </c>
      <c r="J133" s="933">
        <v>0</v>
      </c>
      <c r="K133" s="933">
        <v>1</v>
      </c>
      <c r="L133" s="934">
        <v>1.1481285244900801E-3</v>
      </c>
      <c r="M133" s="935">
        <v>2.4974396907337199E-5</v>
      </c>
      <c r="N133" s="935">
        <v>1.07875519974748E-4</v>
      </c>
      <c r="O133" s="935">
        <v>1.9424530927928901E-4</v>
      </c>
      <c r="P133" s="935">
        <v>1.0232565399534E-5</v>
      </c>
      <c r="Q133" s="935">
        <v>1.76901978093638E-5</v>
      </c>
      <c r="R133" s="935">
        <v>6.2435992268342997E-6</v>
      </c>
      <c r="S133" s="935">
        <v>2.79227632088978E-4</v>
      </c>
      <c r="T133" s="935">
        <v>5.2550293492521999E-4</v>
      </c>
      <c r="U133" s="935">
        <v>1.2018928511656E-3</v>
      </c>
      <c r="V133" s="935">
        <v>2.4280663659911198E-7</v>
      </c>
      <c r="W133" s="935">
        <v>7.8044990335428704E-7</v>
      </c>
      <c r="X133" s="935">
        <v>3.4686662371301599E-6</v>
      </c>
      <c r="Y133" s="935">
        <v>1.73433311856508E-6</v>
      </c>
      <c r="Z133" s="935">
        <v>3.4686662371301599E-6</v>
      </c>
      <c r="AA133" s="935">
        <v>3.8502195232144804E-6</v>
      </c>
      <c r="AB133" s="912"/>
    </row>
    <row r="134" spans="1:28">
      <c r="A134" s="929" t="s">
        <v>3917</v>
      </c>
      <c r="B134" s="930">
        <v>0</v>
      </c>
      <c r="C134" s="931">
        <v>2.1560000000000001</v>
      </c>
      <c r="D134" s="931">
        <v>0</v>
      </c>
      <c r="E134" s="931">
        <v>0</v>
      </c>
      <c r="F134" s="932">
        <v>0</v>
      </c>
      <c r="G134" s="933">
        <v>0</v>
      </c>
      <c r="H134" s="933">
        <v>0</v>
      </c>
      <c r="I134" s="933">
        <v>0</v>
      </c>
      <c r="J134" s="933">
        <v>0</v>
      </c>
      <c r="K134" s="933">
        <v>2</v>
      </c>
      <c r="L134" s="934">
        <v>2.07079374356671E-3</v>
      </c>
      <c r="M134" s="935">
        <v>6.0354792526064799E-5</v>
      </c>
      <c r="N134" s="935">
        <v>1.6233357989769201E-4</v>
      </c>
      <c r="O134" s="935">
        <v>1.35277983248076E-4</v>
      </c>
      <c r="P134" s="935">
        <v>8.3941722938549995E-5</v>
      </c>
      <c r="Q134" s="935">
        <v>1.5608998067085701E-5</v>
      </c>
      <c r="R134" s="935">
        <v>1.97713975516419E-5</v>
      </c>
      <c r="S134" s="935">
        <v>8.9144722294245201E-4</v>
      </c>
      <c r="T134" s="935">
        <v>1.8626737693388999E-3</v>
      </c>
      <c r="U134" s="935">
        <v>2.0222324162468899E-3</v>
      </c>
      <c r="V134" s="935">
        <v>5.5498659794082603E-7</v>
      </c>
      <c r="W134" s="935">
        <v>2.0118264175355001E-6</v>
      </c>
      <c r="X134" s="935">
        <v>3.4686662371301599E-6</v>
      </c>
      <c r="Y134" s="935">
        <v>0</v>
      </c>
      <c r="Z134" s="935">
        <v>0</v>
      </c>
      <c r="AA134" s="935">
        <v>1.9112350966587199E-5</v>
      </c>
      <c r="AB134" s="912"/>
    </row>
    <row r="135" spans="1:28">
      <c r="A135" s="929" t="s">
        <v>3918</v>
      </c>
      <c r="B135" s="930">
        <v>0</v>
      </c>
      <c r="C135" s="931">
        <v>0</v>
      </c>
      <c r="D135" s="931">
        <v>0</v>
      </c>
      <c r="E135" s="931">
        <v>0</v>
      </c>
      <c r="F135" s="932">
        <v>0</v>
      </c>
      <c r="G135" s="933">
        <v>0</v>
      </c>
      <c r="H135" s="933">
        <v>0</v>
      </c>
      <c r="I135" s="933">
        <v>0</v>
      </c>
      <c r="J135" s="933">
        <v>0</v>
      </c>
      <c r="K135" s="933">
        <v>0</v>
      </c>
      <c r="L135" s="934">
        <v>0</v>
      </c>
      <c r="M135" s="935">
        <v>0</v>
      </c>
      <c r="N135" s="935">
        <v>0</v>
      </c>
      <c r="O135" s="935">
        <v>0</v>
      </c>
      <c r="P135" s="935">
        <v>0</v>
      </c>
      <c r="Q135" s="935">
        <v>0</v>
      </c>
      <c r="R135" s="935">
        <v>0</v>
      </c>
      <c r="S135" s="935">
        <v>0</v>
      </c>
      <c r="T135" s="935">
        <v>0</v>
      </c>
      <c r="U135" s="935">
        <v>0</v>
      </c>
      <c r="V135" s="935">
        <v>0</v>
      </c>
      <c r="W135" s="935">
        <v>0</v>
      </c>
      <c r="X135" s="935">
        <v>0</v>
      </c>
      <c r="Y135" s="935">
        <v>0</v>
      </c>
      <c r="Z135" s="935">
        <v>0</v>
      </c>
      <c r="AA135" s="935">
        <v>0</v>
      </c>
      <c r="AB135" s="912"/>
    </row>
    <row r="136" spans="1:28">
      <c r="A136" s="929" t="s">
        <v>3919</v>
      </c>
      <c r="B136" s="930">
        <v>0</v>
      </c>
      <c r="C136" s="931">
        <v>3.5000000000000003E-2</v>
      </c>
      <c r="D136" s="931">
        <v>0</v>
      </c>
      <c r="E136" s="931">
        <v>0</v>
      </c>
      <c r="F136" s="932">
        <v>0</v>
      </c>
      <c r="G136" s="933">
        <v>0</v>
      </c>
      <c r="H136" s="933">
        <v>0</v>
      </c>
      <c r="I136" s="933">
        <v>0</v>
      </c>
      <c r="J136" s="933">
        <v>0</v>
      </c>
      <c r="K136" s="933">
        <v>0</v>
      </c>
      <c r="L136" s="934">
        <v>0</v>
      </c>
      <c r="M136" s="935">
        <v>0</v>
      </c>
      <c r="N136" s="935">
        <v>0</v>
      </c>
      <c r="O136" s="935">
        <v>0</v>
      </c>
      <c r="P136" s="935">
        <v>0</v>
      </c>
      <c r="Q136" s="935">
        <v>0</v>
      </c>
      <c r="R136" s="935">
        <v>0</v>
      </c>
      <c r="S136" s="935">
        <v>0</v>
      </c>
      <c r="T136" s="935">
        <v>0</v>
      </c>
      <c r="U136" s="935">
        <v>0</v>
      </c>
      <c r="V136" s="935">
        <v>0</v>
      </c>
      <c r="W136" s="935">
        <v>0</v>
      </c>
      <c r="X136" s="935">
        <v>0</v>
      </c>
      <c r="Y136" s="935">
        <v>0</v>
      </c>
      <c r="Z136" s="935">
        <v>0</v>
      </c>
      <c r="AA136" s="935">
        <v>0</v>
      </c>
      <c r="AB136" s="912"/>
    </row>
    <row r="137" spans="1:28">
      <c r="A137" s="929" t="s">
        <v>3920</v>
      </c>
      <c r="B137" s="930">
        <v>0</v>
      </c>
      <c r="C137" s="931">
        <v>37.637300000000003</v>
      </c>
      <c r="D137" s="931">
        <v>36</v>
      </c>
      <c r="E137" s="931">
        <v>0.16800000000000001</v>
      </c>
      <c r="F137" s="932">
        <v>0</v>
      </c>
      <c r="G137" s="933">
        <v>0</v>
      </c>
      <c r="H137" s="933">
        <v>0</v>
      </c>
      <c r="I137" s="933">
        <v>0</v>
      </c>
      <c r="J137" s="933">
        <v>0</v>
      </c>
      <c r="K137" s="933">
        <v>976</v>
      </c>
      <c r="L137" s="934">
        <v>1.0452478838968</v>
      </c>
      <c r="M137" s="935">
        <v>2.5729178680536698E-2</v>
      </c>
      <c r="N137" s="935">
        <v>9.2625043249932107E-2</v>
      </c>
      <c r="O137" s="935">
        <v>0.21548187144949499</v>
      </c>
      <c r="P137" s="935">
        <v>2.0422535577675999E-2</v>
      </c>
      <c r="Q137" s="935">
        <v>1.35078188072818E-2</v>
      </c>
      <c r="R137" s="935">
        <v>6.11067993662747E-3</v>
      </c>
      <c r="S137" s="935">
        <v>0.32965510184437702</v>
      </c>
      <c r="T137" s="935">
        <v>0.65287790901861897</v>
      </c>
      <c r="U137" s="935">
        <v>1.0066541158760001</v>
      </c>
      <c r="V137" s="935">
        <v>6.11067993662747E-4</v>
      </c>
      <c r="W137" s="935">
        <v>5.3066431028606998E-4</v>
      </c>
      <c r="X137" s="935">
        <v>8.0403683376677193E-3</v>
      </c>
      <c r="Y137" s="935">
        <v>3.2161473350670899E-3</v>
      </c>
      <c r="Z137" s="935">
        <v>1.60807366753354E-3</v>
      </c>
      <c r="AA137" s="935">
        <v>5.6925807830687496E-3</v>
      </c>
      <c r="AB137" s="912"/>
    </row>
    <row r="138" spans="1:28">
      <c r="A138" s="924"/>
      <c r="B138" s="925"/>
      <c r="C138" s="926"/>
      <c r="D138" s="926"/>
      <c r="E138" s="926"/>
      <c r="F138" s="925"/>
      <c r="G138" s="926"/>
      <c r="H138" s="926"/>
      <c r="I138" s="926"/>
      <c r="J138" s="926"/>
      <c r="K138" s="926"/>
      <c r="L138" s="927"/>
      <c r="M138" s="928"/>
      <c r="N138" s="928"/>
      <c r="O138" s="928"/>
      <c r="P138" s="928"/>
      <c r="Q138" s="928"/>
      <c r="R138" s="928"/>
      <c r="S138" s="928"/>
      <c r="T138" s="928"/>
      <c r="U138" s="928"/>
      <c r="V138" s="928"/>
      <c r="W138" s="928"/>
      <c r="X138" s="928"/>
      <c r="Y138" s="928"/>
      <c r="Z138" s="928"/>
      <c r="AA138" s="928"/>
      <c r="AB138" s="912"/>
    </row>
    <row r="139" spans="1:28">
      <c r="A139" s="917" t="s">
        <v>4295</v>
      </c>
      <c r="B139" s="918">
        <v>385647</v>
      </c>
      <c r="C139" s="919">
        <v>108062</v>
      </c>
      <c r="D139" s="919">
        <v>14147</v>
      </c>
      <c r="E139" s="919">
        <v>619</v>
      </c>
      <c r="F139" s="920">
        <v>53584</v>
      </c>
      <c r="G139" s="921">
        <v>17660</v>
      </c>
      <c r="H139" s="921">
        <v>259429</v>
      </c>
      <c r="I139" s="921">
        <v>22993</v>
      </c>
      <c r="J139" s="921">
        <v>5022</v>
      </c>
      <c r="K139" s="921">
        <v>120186</v>
      </c>
      <c r="L139" s="922">
        <v>82.559187453140495</v>
      </c>
      <c r="M139" s="923">
        <v>3.43180540343623</v>
      </c>
      <c r="N139" s="923">
        <v>6.7596489056791604</v>
      </c>
      <c r="O139" s="923">
        <v>8.3305896300754192</v>
      </c>
      <c r="P139" s="923">
        <v>1.45083393640721</v>
      </c>
      <c r="Q139" s="923">
        <v>1.0940506487706601</v>
      </c>
      <c r="R139" s="923">
        <v>0.24463026981887501</v>
      </c>
      <c r="S139" s="923">
        <v>23.7308152016032</v>
      </c>
      <c r="T139" s="923">
        <v>52.8985863717838</v>
      </c>
      <c r="U139" s="923">
        <v>90.595346824652907</v>
      </c>
      <c r="V139" s="923">
        <v>1.6450100242719898E-2</v>
      </c>
      <c r="W139" s="923">
        <v>3.61541026915983E-2</v>
      </c>
      <c r="X139" s="923">
        <v>1.1705968100410901E-2</v>
      </c>
      <c r="Y139" s="923">
        <v>1.2122121332210601E-3</v>
      </c>
      <c r="Z139" s="923">
        <v>1.93315533294426E-2</v>
      </c>
      <c r="AA139" s="923">
        <v>0.46094963066509098</v>
      </c>
      <c r="AB139" s="912"/>
    </row>
    <row r="140" spans="1:28">
      <c r="A140" s="929" t="s">
        <v>3922</v>
      </c>
      <c r="B140" s="930">
        <v>54404</v>
      </c>
      <c r="C140" s="931">
        <v>48319.600140000002</v>
      </c>
      <c r="D140" s="931">
        <v>14000</v>
      </c>
      <c r="E140" s="931">
        <v>118</v>
      </c>
      <c r="F140" s="932">
        <v>0</v>
      </c>
      <c r="G140" s="933">
        <v>5162</v>
      </c>
      <c r="H140" s="933">
        <v>76484.018264840197</v>
      </c>
      <c r="I140" s="933">
        <v>7168</v>
      </c>
      <c r="J140" s="933">
        <v>0</v>
      </c>
      <c r="K140" s="933">
        <v>0</v>
      </c>
      <c r="L140" s="934">
        <v>0</v>
      </c>
      <c r="M140" s="935">
        <v>0</v>
      </c>
      <c r="N140" s="935">
        <v>0</v>
      </c>
      <c r="O140" s="935">
        <v>0</v>
      </c>
      <c r="P140" s="935">
        <v>0</v>
      </c>
      <c r="Q140" s="935">
        <v>0</v>
      </c>
      <c r="R140" s="935">
        <v>0</v>
      </c>
      <c r="S140" s="935">
        <v>0</v>
      </c>
      <c r="T140" s="935">
        <v>0</v>
      </c>
      <c r="U140" s="935">
        <v>0</v>
      </c>
      <c r="V140" s="935">
        <v>0</v>
      </c>
      <c r="W140" s="935">
        <v>0</v>
      </c>
      <c r="X140" s="935">
        <v>0</v>
      </c>
      <c r="Y140" s="935">
        <v>0</v>
      </c>
      <c r="Z140" s="935">
        <v>0</v>
      </c>
      <c r="AA140" s="935">
        <v>0</v>
      </c>
      <c r="AB140" s="912"/>
    </row>
    <row r="141" spans="1:28">
      <c r="A141" s="929" t="s">
        <v>3923</v>
      </c>
      <c r="B141" s="930">
        <v>182300</v>
      </c>
      <c r="C141" s="931">
        <v>25.198</v>
      </c>
      <c r="D141" s="931">
        <v>-1445</v>
      </c>
      <c r="E141" s="931">
        <v>2E-3</v>
      </c>
      <c r="F141" s="932">
        <v>0</v>
      </c>
      <c r="G141" s="933">
        <v>11726</v>
      </c>
      <c r="H141" s="933">
        <v>158252.30769230801</v>
      </c>
      <c r="I141" s="933">
        <v>13708</v>
      </c>
      <c r="J141" s="933">
        <v>0</v>
      </c>
      <c r="K141" s="933">
        <v>0</v>
      </c>
      <c r="L141" s="934">
        <v>0</v>
      </c>
      <c r="M141" s="935">
        <v>0</v>
      </c>
      <c r="N141" s="935">
        <v>0</v>
      </c>
      <c r="O141" s="935">
        <v>0</v>
      </c>
      <c r="P141" s="935">
        <v>0</v>
      </c>
      <c r="Q141" s="935">
        <v>0</v>
      </c>
      <c r="R141" s="935">
        <v>0</v>
      </c>
      <c r="S141" s="935">
        <v>0</v>
      </c>
      <c r="T141" s="935">
        <v>0</v>
      </c>
      <c r="U141" s="935">
        <v>0</v>
      </c>
      <c r="V141" s="935">
        <v>0</v>
      </c>
      <c r="W141" s="935">
        <v>0</v>
      </c>
      <c r="X141" s="935">
        <v>0</v>
      </c>
      <c r="Y141" s="935">
        <v>0</v>
      </c>
      <c r="Z141" s="935">
        <v>0</v>
      </c>
      <c r="AA141" s="935">
        <v>0</v>
      </c>
      <c r="AB141" s="912"/>
    </row>
    <row r="142" spans="1:28">
      <c r="A142" s="929" t="s">
        <v>3924</v>
      </c>
      <c r="B142" s="930">
        <v>127000</v>
      </c>
      <c r="C142" s="931">
        <v>4142.2780000000002</v>
      </c>
      <c r="D142" s="931">
        <v>0</v>
      </c>
      <c r="E142" s="931">
        <v>55.015000000000001</v>
      </c>
      <c r="F142" s="932">
        <v>3653</v>
      </c>
      <c r="G142" s="933">
        <v>0</v>
      </c>
      <c r="H142" s="933">
        <v>122495.213784301</v>
      </c>
      <c r="I142" s="933">
        <v>0</v>
      </c>
      <c r="J142" s="933">
        <v>4999</v>
      </c>
      <c r="K142" s="933">
        <v>0</v>
      </c>
      <c r="L142" s="934">
        <v>0</v>
      </c>
      <c r="M142" s="935">
        <v>0</v>
      </c>
      <c r="N142" s="935">
        <v>0</v>
      </c>
      <c r="O142" s="935">
        <v>0</v>
      </c>
      <c r="P142" s="935">
        <v>0</v>
      </c>
      <c r="Q142" s="935">
        <v>0</v>
      </c>
      <c r="R142" s="935">
        <v>0</v>
      </c>
      <c r="S142" s="935">
        <v>0</v>
      </c>
      <c r="T142" s="935">
        <v>0</v>
      </c>
      <c r="U142" s="935">
        <v>0</v>
      </c>
      <c r="V142" s="935">
        <v>0</v>
      </c>
      <c r="W142" s="935">
        <v>0</v>
      </c>
      <c r="X142" s="935">
        <v>0</v>
      </c>
      <c r="Y142" s="935">
        <v>0</v>
      </c>
      <c r="Z142" s="935">
        <v>0</v>
      </c>
      <c r="AA142" s="935">
        <v>0</v>
      </c>
      <c r="AB142" s="912"/>
    </row>
    <row r="143" spans="1:28">
      <c r="A143" s="929" t="s">
        <v>3925</v>
      </c>
      <c r="B143" s="930">
        <v>0</v>
      </c>
      <c r="C143" s="931">
        <v>0.51</v>
      </c>
      <c r="D143" s="931">
        <v>0</v>
      </c>
      <c r="E143" s="931">
        <v>0</v>
      </c>
      <c r="F143" s="932">
        <v>0</v>
      </c>
      <c r="G143" s="933">
        <v>0</v>
      </c>
      <c r="H143" s="933">
        <v>0</v>
      </c>
      <c r="I143" s="933">
        <v>0</v>
      </c>
      <c r="J143" s="933">
        <v>0.51</v>
      </c>
      <c r="K143" s="933">
        <v>0</v>
      </c>
      <c r="L143" s="934">
        <v>0</v>
      </c>
      <c r="M143" s="935">
        <v>0</v>
      </c>
      <c r="N143" s="935">
        <v>0</v>
      </c>
      <c r="O143" s="935">
        <v>0</v>
      </c>
      <c r="P143" s="935">
        <v>0</v>
      </c>
      <c r="Q143" s="935">
        <v>0</v>
      </c>
      <c r="R143" s="935">
        <v>0</v>
      </c>
      <c r="S143" s="935">
        <v>0</v>
      </c>
      <c r="T143" s="935">
        <v>0</v>
      </c>
      <c r="U143" s="935">
        <v>0</v>
      </c>
      <c r="V143" s="935">
        <v>0</v>
      </c>
      <c r="W143" s="935">
        <v>0</v>
      </c>
      <c r="X143" s="935">
        <v>0</v>
      </c>
      <c r="Y143" s="935">
        <v>0</v>
      </c>
      <c r="Z143" s="935">
        <v>0</v>
      </c>
      <c r="AA143" s="935">
        <v>0</v>
      </c>
      <c r="AB143" s="912"/>
    </row>
    <row r="144" spans="1:28">
      <c r="A144" s="929" t="s">
        <v>3926</v>
      </c>
      <c r="B144" s="930">
        <v>0</v>
      </c>
      <c r="C144" s="931">
        <v>5.99</v>
      </c>
      <c r="D144" s="931">
        <v>0</v>
      </c>
      <c r="E144" s="931">
        <v>0</v>
      </c>
      <c r="F144" s="932">
        <v>0.99</v>
      </c>
      <c r="G144" s="933">
        <v>0</v>
      </c>
      <c r="H144" s="933">
        <v>0</v>
      </c>
      <c r="I144" s="933">
        <v>0</v>
      </c>
      <c r="J144" s="933">
        <v>0</v>
      </c>
      <c r="K144" s="933">
        <v>5</v>
      </c>
      <c r="L144" s="934">
        <v>4.5352811050476897E-3</v>
      </c>
      <c r="M144" s="935">
        <v>2.0118264175355001E-4</v>
      </c>
      <c r="N144" s="935">
        <v>3.30390459086648E-4</v>
      </c>
      <c r="O144" s="935">
        <v>3.2605462629023501E-3</v>
      </c>
      <c r="P144" s="935">
        <v>1.3787948292592401E-4</v>
      </c>
      <c r="Q144" s="935">
        <v>1.01458487436057E-4</v>
      </c>
      <c r="R144" s="935">
        <v>9.9724154317492198E-5</v>
      </c>
      <c r="S144" s="935">
        <v>2.6188430090332698E-3</v>
      </c>
      <c r="T144" s="935">
        <v>6.5384358569903602E-3</v>
      </c>
      <c r="U144" s="935">
        <v>5.5585376450010904E-3</v>
      </c>
      <c r="V144" s="935">
        <v>2.6014996778476199E-6</v>
      </c>
      <c r="W144" s="935">
        <v>5.5498659794082601E-6</v>
      </c>
      <c r="X144" s="935">
        <v>4.3358327964127102E-5</v>
      </c>
      <c r="Y144" s="935">
        <v>1.73433311856508E-5</v>
      </c>
      <c r="Z144" s="935">
        <v>8.6716655928254099E-6</v>
      </c>
      <c r="AA144" s="935">
        <v>4.4398927835266101E-5</v>
      </c>
      <c r="AB144" s="912"/>
    </row>
    <row r="145" spans="1:28">
      <c r="A145" s="929" t="s">
        <v>3927</v>
      </c>
      <c r="B145" s="930">
        <v>0</v>
      </c>
      <c r="C145" s="931">
        <v>22.134</v>
      </c>
      <c r="D145" s="931">
        <v>0</v>
      </c>
      <c r="E145" s="931">
        <v>0</v>
      </c>
      <c r="F145" s="932">
        <v>0</v>
      </c>
      <c r="G145" s="933">
        <v>0</v>
      </c>
      <c r="H145" s="933">
        <v>0</v>
      </c>
      <c r="I145" s="933">
        <v>0</v>
      </c>
      <c r="J145" s="933">
        <v>22.134</v>
      </c>
      <c r="K145" s="933">
        <v>0</v>
      </c>
      <c r="L145" s="934">
        <v>0</v>
      </c>
      <c r="M145" s="935">
        <v>0</v>
      </c>
      <c r="N145" s="935">
        <v>0</v>
      </c>
      <c r="O145" s="935">
        <v>0</v>
      </c>
      <c r="P145" s="935">
        <v>0</v>
      </c>
      <c r="Q145" s="935">
        <v>0</v>
      </c>
      <c r="R145" s="935">
        <v>0</v>
      </c>
      <c r="S145" s="935">
        <v>0</v>
      </c>
      <c r="T145" s="935">
        <v>0</v>
      </c>
      <c r="U145" s="935">
        <v>0</v>
      </c>
      <c r="V145" s="935">
        <v>0</v>
      </c>
      <c r="W145" s="935">
        <v>0</v>
      </c>
      <c r="X145" s="935">
        <v>0</v>
      </c>
      <c r="Y145" s="935">
        <v>0</v>
      </c>
      <c r="Z145" s="935">
        <v>0</v>
      </c>
      <c r="AA145" s="935">
        <v>0</v>
      </c>
      <c r="AB145" s="912"/>
    </row>
    <row r="146" spans="1:28">
      <c r="A146" s="929" t="s">
        <v>3928</v>
      </c>
      <c r="B146" s="930">
        <v>0</v>
      </c>
      <c r="C146" s="931">
        <v>0.62350000000000005</v>
      </c>
      <c r="D146" s="931">
        <v>0</v>
      </c>
      <c r="E146" s="931">
        <v>136.49340000000001</v>
      </c>
      <c r="F146" s="932">
        <v>0</v>
      </c>
      <c r="G146" s="933">
        <v>0</v>
      </c>
      <c r="H146" s="933">
        <v>0</v>
      </c>
      <c r="I146" s="933">
        <v>0</v>
      </c>
      <c r="J146" s="933">
        <v>0</v>
      </c>
      <c r="K146" s="933">
        <v>0</v>
      </c>
      <c r="L146" s="934">
        <v>0</v>
      </c>
      <c r="M146" s="935">
        <v>0</v>
      </c>
      <c r="N146" s="935">
        <v>0</v>
      </c>
      <c r="O146" s="935">
        <v>0</v>
      </c>
      <c r="P146" s="935">
        <v>0</v>
      </c>
      <c r="Q146" s="935">
        <v>0</v>
      </c>
      <c r="R146" s="935">
        <v>0</v>
      </c>
      <c r="S146" s="935">
        <v>0</v>
      </c>
      <c r="T146" s="935">
        <v>0</v>
      </c>
      <c r="U146" s="935">
        <v>0</v>
      </c>
      <c r="V146" s="935">
        <v>0</v>
      </c>
      <c r="W146" s="935">
        <v>0</v>
      </c>
      <c r="X146" s="935">
        <v>0</v>
      </c>
      <c r="Y146" s="935">
        <v>0</v>
      </c>
      <c r="Z146" s="935">
        <v>0</v>
      </c>
      <c r="AA146" s="935">
        <v>0</v>
      </c>
      <c r="AB146" s="912"/>
    </row>
    <row r="147" spans="1:28">
      <c r="A147" s="929" t="s">
        <v>3929</v>
      </c>
      <c r="B147" s="930">
        <v>9463</v>
      </c>
      <c r="C147" s="931">
        <v>5525.8850000000002</v>
      </c>
      <c r="D147" s="931">
        <v>1555</v>
      </c>
      <c r="E147" s="931">
        <v>0</v>
      </c>
      <c r="F147" s="932">
        <v>79</v>
      </c>
      <c r="G147" s="933">
        <v>772</v>
      </c>
      <c r="H147" s="933">
        <v>11000</v>
      </c>
      <c r="I147" s="933">
        <v>1127</v>
      </c>
      <c r="J147" s="933">
        <v>0</v>
      </c>
      <c r="K147" s="933">
        <v>150</v>
      </c>
      <c r="L147" s="934">
        <v>0.12018928511656</v>
      </c>
      <c r="M147" s="935">
        <v>4.1064672414824702E-3</v>
      </c>
      <c r="N147" s="935">
        <v>9.9957422121939206E-3</v>
      </c>
      <c r="O147" s="935">
        <v>2.1233440370592299E-2</v>
      </c>
      <c r="P147" s="935">
        <v>2.4839118924089099E-3</v>
      </c>
      <c r="Q147" s="935">
        <v>1.90299701434554E-3</v>
      </c>
      <c r="R147" s="935">
        <v>1.02160892349076E-3</v>
      </c>
      <c r="S147" s="935">
        <v>7.3315463921101706E-2</v>
      </c>
      <c r="T147" s="935">
        <v>0.146630927842203</v>
      </c>
      <c r="U147" s="935">
        <v>0.119187707740589</v>
      </c>
      <c r="V147" s="935">
        <v>5.2082023550509403E-5</v>
      </c>
      <c r="W147" s="935">
        <v>2.6041011775254701E-4</v>
      </c>
      <c r="X147" s="935">
        <v>4.00630950388534E-4</v>
      </c>
      <c r="Y147" s="935">
        <v>2.00315475194267E-4</v>
      </c>
      <c r="Z147" s="935">
        <v>0</v>
      </c>
      <c r="AA147" s="935">
        <v>1.1758518393903501E-3</v>
      </c>
      <c r="AB147" s="912"/>
    </row>
    <row r="148" spans="1:28">
      <c r="A148" s="929" t="s">
        <v>3930</v>
      </c>
      <c r="B148" s="930">
        <v>0</v>
      </c>
      <c r="C148" s="931">
        <v>0</v>
      </c>
      <c r="D148" s="931">
        <v>0</v>
      </c>
      <c r="E148" s="931">
        <v>0</v>
      </c>
      <c r="F148" s="932">
        <v>0</v>
      </c>
      <c r="G148" s="933">
        <v>0</v>
      </c>
      <c r="H148" s="933">
        <v>0</v>
      </c>
      <c r="I148" s="933">
        <v>0</v>
      </c>
      <c r="J148" s="933">
        <v>0</v>
      </c>
      <c r="K148" s="933">
        <v>0</v>
      </c>
      <c r="L148" s="934">
        <v>0</v>
      </c>
      <c r="M148" s="935">
        <v>0</v>
      </c>
      <c r="N148" s="935">
        <v>0</v>
      </c>
      <c r="O148" s="935">
        <v>0</v>
      </c>
      <c r="P148" s="935">
        <v>0</v>
      </c>
      <c r="Q148" s="935">
        <v>0</v>
      </c>
      <c r="R148" s="935">
        <v>0</v>
      </c>
      <c r="S148" s="935">
        <v>0</v>
      </c>
      <c r="T148" s="935">
        <v>0</v>
      </c>
      <c r="U148" s="935">
        <v>0</v>
      </c>
      <c r="V148" s="935">
        <v>0</v>
      </c>
      <c r="W148" s="935">
        <v>0</v>
      </c>
      <c r="X148" s="935">
        <v>0</v>
      </c>
      <c r="Y148" s="935">
        <v>0</v>
      </c>
      <c r="Z148" s="935">
        <v>0</v>
      </c>
      <c r="AA148" s="935">
        <v>0</v>
      </c>
      <c r="AB148" s="912"/>
    </row>
    <row r="149" spans="1:28">
      <c r="A149" s="929" t="s">
        <v>3931</v>
      </c>
      <c r="B149" s="930">
        <v>0</v>
      </c>
      <c r="C149" s="931">
        <v>0.02</v>
      </c>
      <c r="D149" s="931">
        <v>0</v>
      </c>
      <c r="E149" s="931">
        <v>54.000999999999998</v>
      </c>
      <c r="F149" s="932">
        <v>0</v>
      </c>
      <c r="G149" s="933">
        <v>0</v>
      </c>
      <c r="H149" s="933">
        <v>0</v>
      </c>
      <c r="I149" s="933">
        <v>0</v>
      </c>
      <c r="J149" s="933">
        <v>0</v>
      </c>
      <c r="K149" s="933">
        <v>0</v>
      </c>
      <c r="L149" s="934">
        <v>0</v>
      </c>
      <c r="M149" s="935">
        <v>0</v>
      </c>
      <c r="N149" s="935">
        <v>0</v>
      </c>
      <c r="O149" s="935">
        <v>0</v>
      </c>
      <c r="P149" s="935">
        <v>0</v>
      </c>
      <c r="Q149" s="935">
        <v>0</v>
      </c>
      <c r="R149" s="935">
        <v>0</v>
      </c>
      <c r="S149" s="935">
        <v>0</v>
      </c>
      <c r="T149" s="935">
        <v>0</v>
      </c>
      <c r="U149" s="935">
        <v>0</v>
      </c>
      <c r="V149" s="935">
        <v>0</v>
      </c>
      <c r="W149" s="935">
        <v>0</v>
      </c>
      <c r="X149" s="935">
        <v>0</v>
      </c>
      <c r="Y149" s="935">
        <v>0</v>
      </c>
      <c r="Z149" s="935">
        <v>0</v>
      </c>
      <c r="AA149" s="935">
        <v>0</v>
      </c>
      <c r="AB149" s="912"/>
    </row>
    <row r="150" spans="1:28">
      <c r="A150" s="929" t="s">
        <v>3932</v>
      </c>
      <c r="B150" s="930">
        <v>0</v>
      </c>
      <c r="C150" s="931">
        <v>0.31064999999999998</v>
      </c>
      <c r="D150" s="931">
        <v>0</v>
      </c>
      <c r="E150" s="931">
        <v>0</v>
      </c>
      <c r="F150" s="932">
        <v>0</v>
      </c>
      <c r="G150" s="933">
        <v>0</v>
      </c>
      <c r="H150" s="933">
        <v>0</v>
      </c>
      <c r="I150" s="933">
        <v>0</v>
      </c>
      <c r="J150" s="933">
        <v>0.31064999999999998</v>
      </c>
      <c r="K150" s="933">
        <v>0</v>
      </c>
      <c r="L150" s="934">
        <v>0</v>
      </c>
      <c r="M150" s="935">
        <v>0</v>
      </c>
      <c r="N150" s="935">
        <v>0</v>
      </c>
      <c r="O150" s="935">
        <v>0</v>
      </c>
      <c r="P150" s="935">
        <v>0</v>
      </c>
      <c r="Q150" s="935">
        <v>0</v>
      </c>
      <c r="R150" s="935">
        <v>0</v>
      </c>
      <c r="S150" s="935">
        <v>0</v>
      </c>
      <c r="T150" s="935">
        <v>0</v>
      </c>
      <c r="U150" s="935">
        <v>0</v>
      </c>
      <c r="V150" s="935">
        <v>0</v>
      </c>
      <c r="W150" s="935">
        <v>0</v>
      </c>
      <c r="X150" s="935">
        <v>0</v>
      </c>
      <c r="Y150" s="935">
        <v>0</v>
      </c>
      <c r="Z150" s="935">
        <v>0</v>
      </c>
      <c r="AA150" s="935">
        <v>0</v>
      </c>
      <c r="AB150" s="912"/>
    </row>
    <row r="151" spans="1:28">
      <c r="A151" s="929" t="s">
        <v>3933</v>
      </c>
      <c r="B151" s="930">
        <v>0</v>
      </c>
      <c r="C151" s="931">
        <v>4.9972200000000004</v>
      </c>
      <c r="D151" s="931">
        <v>0</v>
      </c>
      <c r="E151" s="931">
        <v>0</v>
      </c>
      <c r="F151" s="932">
        <v>0</v>
      </c>
      <c r="G151" s="933">
        <v>0</v>
      </c>
      <c r="H151" s="933">
        <v>0</v>
      </c>
      <c r="I151" s="933">
        <v>0</v>
      </c>
      <c r="J151" s="933">
        <v>0</v>
      </c>
      <c r="K151" s="933">
        <v>5</v>
      </c>
      <c r="L151" s="934">
        <v>3.9095337158694104E-3</v>
      </c>
      <c r="M151" s="935">
        <v>1.8059610763618199E-4</v>
      </c>
      <c r="N151" s="935">
        <v>3.1452131105177798E-4</v>
      </c>
      <c r="O151" s="935">
        <v>4.0583394974422898E-4</v>
      </c>
      <c r="P151" s="935">
        <v>6.6286211791557404E-5</v>
      </c>
      <c r="Q151" s="935">
        <v>4.3965344555624798E-5</v>
      </c>
      <c r="R151" s="935">
        <v>5.2758413466749803E-5</v>
      </c>
      <c r="S151" s="935">
        <v>3.3684217828770999E-3</v>
      </c>
      <c r="T151" s="935">
        <v>6.7233157674294001E-3</v>
      </c>
      <c r="U151" s="935">
        <v>4.5318124388105596E-3</v>
      </c>
      <c r="V151" s="935">
        <v>1.3527798324807599E-6</v>
      </c>
      <c r="W151" s="935">
        <v>1.4204188241048001E-6</v>
      </c>
      <c r="X151" s="935">
        <v>2.7055596649615301E-5</v>
      </c>
      <c r="Y151" s="935">
        <v>1.35277983248076E-5</v>
      </c>
      <c r="Z151" s="935">
        <v>6.7638991624038203E-6</v>
      </c>
      <c r="AA151" s="935">
        <v>4.1327423882287302E-5</v>
      </c>
      <c r="AB151" s="912"/>
    </row>
    <row r="152" spans="1:28">
      <c r="A152" s="929" t="s">
        <v>3934</v>
      </c>
      <c r="B152" s="930">
        <v>12480.121139999999</v>
      </c>
      <c r="C152" s="931">
        <v>4.3067900000000003</v>
      </c>
      <c r="D152" s="931">
        <v>-26</v>
      </c>
      <c r="E152" s="931">
        <v>148.41999999999999</v>
      </c>
      <c r="F152" s="932">
        <v>25</v>
      </c>
      <c r="G152" s="933">
        <v>0</v>
      </c>
      <c r="H152" s="933">
        <v>11058.7714835198</v>
      </c>
      <c r="I152" s="933">
        <v>990</v>
      </c>
      <c r="J152" s="933">
        <v>0</v>
      </c>
      <c r="K152" s="933">
        <v>0</v>
      </c>
      <c r="L152" s="934">
        <v>0</v>
      </c>
      <c r="M152" s="935">
        <v>0</v>
      </c>
      <c r="N152" s="935">
        <v>0</v>
      </c>
      <c r="O152" s="935">
        <v>0</v>
      </c>
      <c r="P152" s="935">
        <v>0</v>
      </c>
      <c r="Q152" s="935">
        <v>0</v>
      </c>
      <c r="R152" s="935">
        <v>0</v>
      </c>
      <c r="S152" s="935">
        <v>0</v>
      </c>
      <c r="T152" s="935">
        <v>0</v>
      </c>
      <c r="U152" s="935">
        <v>0</v>
      </c>
      <c r="V152" s="935">
        <v>0</v>
      </c>
      <c r="W152" s="935">
        <v>0</v>
      </c>
      <c r="X152" s="935">
        <v>0</v>
      </c>
      <c r="Y152" s="935">
        <v>0</v>
      </c>
      <c r="Z152" s="935">
        <v>0</v>
      </c>
      <c r="AA152" s="935">
        <v>0</v>
      </c>
      <c r="AB152" s="912"/>
    </row>
    <row r="153" spans="1:28">
      <c r="A153" s="929" t="s">
        <v>3935</v>
      </c>
      <c r="B153" s="930">
        <v>0</v>
      </c>
      <c r="C153" s="931">
        <v>0</v>
      </c>
      <c r="D153" s="931">
        <v>0</v>
      </c>
      <c r="E153" s="931">
        <v>0</v>
      </c>
      <c r="F153" s="932">
        <v>0</v>
      </c>
      <c r="G153" s="933">
        <v>0</v>
      </c>
      <c r="H153" s="933">
        <v>0</v>
      </c>
      <c r="I153" s="933">
        <v>0</v>
      </c>
      <c r="J153" s="933">
        <v>0</v>
      </c>
      <c r="K153" s="933">
        <v>0</v>
      </c>
      <c r="L153" s="934">
        <v>0</v>
      </c>
      <c r="M153" s="935">
        <v>0</v>
      </c>
      <c r="N153" s="935">
        <v>0</v>
      </c>
      <c r="O153" s="935">
        <v>0</v>
      </c>
      <c r="P153" s="935">
        <v>0</v>
      </c>
      <c r="Q153" s="935">
        <v>0</v>
      </c>
      <c r="R153" s="935">
        <v>0</v>
      </c>
      <c r="S153" s="935">
        <v>0</v>
      </c>
      <c r="T153" s="935">
        <v>0</v>
      </c>
      <c r="U153" s="935">
        <v>0</v>
      </c>
      <c r="V153" s="935">
        <v>0</v>
      </c>
      <c r="W153" s="935">
        <v>0</v>
      </c>
      <c r="X153" s="935">
        <v>0</v>
      </c>
      <c r="Y153" s="935">
        <v>0</v>
      </c>
      <c r="Z153" s="935">
        <v>0</v>
      </c>
      <c r="AA153" s="935">
        <v>0</v>
      </c>
      <c r="AB153" s="912"/>
    </row>
    <row r="154" spans="1:28">
      <c r="A154" s="929" t="s">
        <v>3936</v>
      </c>
      <c r="B154" s="930">
        <v>0</v>
      </c>
      <c r="C154" s="931">
        <v>9.8185000000000002</v>
      </c>
      <c r="D154" s="931">
        <v>0</v>
      </c>
      <c r="E154" s="931">
        <v>0</v>
      </c>
      <c r="F154" s="932">
        <v>0</v>
      </c>
      <c r="G154" s="933">
        <v>0</v>
      </c>
      <c r="H154" s="933">
        <v>0</v>
      </c>
      <c r="I154" s="933">
        <v>0</v>
      </c>
      <c r="J154" s="933">
        <v>0</v>
      </c>
      <c r="K154" s="933">
        <v>9</v>
      </c>
      <c r="L154" s="934">
        <v>1.32364303608887E-3</v>
      </c>
      <c r="M154" s="935">
        <v>1.32364303608887E-5</v>
      </c>
      <c r="N154" s="935">
        <v>1.14164211862665E-4</v>
      </c>
      <c r="O154" s="935">
        <v>1.40637072584443E-4</v>
      </c>
      <c r="P154" s="935">
        <v>4.7154783160666E-5</v>
      </c>
      <c r="Q154" s="935">
        <v>2.64728607217774E-5</v>
      </c>
      <c r="R154" s="935">
        <v>7.4454920779998996E-6</v>
      </c>
      <c r="S154" s="935">
        <v>1.9854645541333101E-4</v>
      </c>
      <c r="T154" s="935">
        <v>4.3845675570443798E-4</v>
      </c>
      <c r="U154" s="935">
        <v>2.0268283990110799E-3</v>
      </c>
      <c r="V154" s="935">
        <v>4.1363844877777199E-7</v>
      </c>
      <c r="W154" s="935">
        <v>2.4818306926666302E-7</v>
      </c>
      <c r="X154" s="935">
        <v>0</v>
      </c>
      <c r="Y154" s="935">
        <v>0</v>
      </c>
      <c r="Z154" s="935">
        <v>1.6545537951110902E-5</v>
      </c>
      <c r="AA154" s="935">
        <v>2.8127414516888499E-6</v>
      </c>
      <c r="AB154" s="912"/>
    </row>
    <row r="155" spans="1:28">
      <c r="A155" s="929" t="s">
        <v>3937</v>
      </c>
      <c r="B155" s="930">
        <v>0</v>
      </c>
      <c r="C155" s="931">
        <v>0</v>
      </c>
      <c r="D155" s="931">
        <v>0</v>
      </c>
      <c r="E155" s="931">
        <v>0</v>
      </c>
      <c r="F155" s="932">
        <v>0</v>
      </c>
      <c r="G155" s="933">
        <v>0</v>
      </c>
      <c r="H155" s="933">
        <v>0</v>
      </c>
      <c r="I155" s="933">
        <v>0</v>
      </c>
      <c r="J155" s="933">
        <v>0</v>
      </c>
      <c r="K155" s="933">
        <v>0</v>
      </c>
      <c r="L155" s="934">
        <v>0</v>
      </c>
      <c r="M155" s="935">
        <v>0</v>
      </c>
      <c r="N155" s="935">
        <v>0</v>
      </c>
      <c r="O155" s="935">
        <v>0</v>
      </c>
      <c r="P155" s="935">
        <v>0</v>
      </c>
      <c r="Q155" s="935">
        <v>0</v>
      </c>
      <c r="R155" s="935">
        <v>0</v>
      </c>
      <c r="S155" s="935">
        <v>0</v>
      </c>
      <c r="T155" s="935">
        <v>0</v>
      </c>
      <c r="U155" s="935">
        <v>0</v>
      </c>
      <c r="V155" s="935">
        <v>0</v>
      </c>
      <c r="W155" s="935">
        <v>0</v>
      </c>
      <c r="X155" s="935">
        <v>0</v>
      </c>
      <c r="Y155" s="935">
        <v>0</v>
      </c>
      <c r="Z155" s="935">
        <v>0</v>
      </c>
      <c r="AA155" s="935">
        <v>0</v>
      </c>
      <c r="AB155" s="912"/>
    </row>
    <row r="156" spans="1:28">
      <c r="A156" s="929" t="s">
        <v>3938</v>
      </c>
      <c r="B156" s="930">
        <v>0</v>
      </c>
      <c r="C156" s="931">
        <v>0</v>
      </c>
      <c r="D156" s="931">
        <v>0</v>
      </c>
      <c r="E156" s="931">
        <v>0</v>
      </c>
      <c r="F156" s="932">
        <v>0</v>
      </c>
      <c r="G156" s="933">
        <v>0</v>
      </c>
      <c r="H156" s="933">
        <v>0</v>
      </c>
      <c r="I156" s="933">
        <v>0</v>
      </c>
      <c r="J156" s="933">
        <v>0</v>
      </c>
      <c r="K156" s="933">
        <v>0</v>
      </c>
      <c r="L156" s="934">
        <v>0</v>
      </c>
      <c r="M156" s="935">
        <v>0</v>
      </c>
      <c r="N156" s="935">
        <v>0</v>
      </c>
      <c r="O156" s="935">
        <v>0</v>
      </c>
      <c r="P156" s="935">
        <v>0</v>
      </c>
      <c r="Q156" s="935">
        <v>0</v>
      </c>
      <c r="R156" s="935">
        <v>0</v>
      </c>
      <c r="S156" s="935">
        <v>0</v>
      </c>
      <c r="T156" s="935">
        <v>0</v>
      </c>
      <c r="U156" s="935">
        <v>0</v>
      </c>
      <c r="V156" s="935">
        <v>0</v>
      </c>
      <c r="W156" s="935">
        <v>0</v>
      </c>
      <c r="X156" s="935">
        <v>0</v>
      </c>
      <c r="Y156" s="935">
        <v>0</v>
      </c>
      <c r="Z156" s="935">
        <v>0</v>
      </c>
      <c r="AA156" s="935">
        <v>0</v>
      </c>
      <c r="AB156" s="912"/>
    </row>
    <row r="157" spans="1:28">
      <c r="A157" s="929" t="s">
        <v>3940</v>
      </c>
      <c r="B157" s="930">
        <v>0</v>
      </c>
      <c r="C157" s="931">
        <v>0</v>
      </c>
      <c r="D157" s="931">
        <v>0</v>
      </c>
      <c r="E157" s="931">
        <v>0</v>
      </c>
      <c r="F157" s="932">
        <v>0</v>
      </c>
      <c r="G157" s="933">
        <v>0</v>
      </c>
      <c r="H157" s="933">
        <v>0</v>
      </c>
      <c r="I157" s="933">
        <v>0</v>
      </c>
      <c r="J157" s="933">
        <v>0</v>
      </c>
      <c r="K157" s="933">
        <v>0</v>
      </c>
      <c r="L157" s="934">
        <v>0</v>
      </c>
      <c r="M157" s="935">
        <v>0</v>
      </c>
      <c r="N157" s="935">
        <v>0</v>
      </c>
      <c r="O157" s="935">
        <v>0</v>
      </c>
      <c r="P157" s="935">
        <v>0</v>
      </c>
      <c r="Q157" s="935">
        <v>0</v>
      </c>
      <c r="R157" s="935">
        <v>0</v>
      </c>
      <c r="S157" s="935">
        <v>0</v>
      </c>
      <c r="T157" s="935">
        <v>0</v>
      </c>
      <c r="U157" s="935">
        <v>0</v>
      </c>
      <c r="V157" s="935">
        <v>0</v>
      </c>
      <c r="W157" s="935">
        <v>0</v>
      </c>
      <c r="X157" s="935">
        <v>0</v>
      </c>
      <c r="Y157" s="935">
        <v>0</v>
      </c>
      <c r="Z157" s="935">
        <v>0</v>
      </c>
      <c r="AA157" s="935">
        <v>0</v>
      </c>
      <c r="AB157" s="912"/>
    </row>
    <row r="158" spans="1:28">
      <c r="A158" s="929" t="s">
        <v>3941</v>
      </c>
      <c r="B158" s="930">
        <v>102864</v>
      </c>
      <c r="C158" s="931">
        <v>3594.09</v>
      </c>
      <c r="D158" s="931">
        <v>0</v>
      </c>
      <c r="E158" s="931">
        <v>22.501999999999999</v>
      </c>
      <c r="F158" s="932">
        <v>0</v>
      </c>
      <c r="G158" s="933">
        <v>0</v>
      </c>
      <c r="H158" s="933">
        <v>100484.33739826801</v>
      </c>
      <c r="I158" s="933">
        <v>0</v>
      </c>
      <c r="J158" s="933">
        <v>0</v>
      </c>
      <c r="K158" s="933">
        <v>5334</v>
      </c>
      <c r="L158" s="934">
        <v>5.4302975855481499</v>
      </c>
      <c r="M158" s="935">
        <v>0.22849804150432601</v>
      </c>
      <c r="N158" s="935">
        <v>0.43571893744347201</v>
      </c>
      <c r="O158" s="935">
        <v>0.56430690411999496</v>
      </c>
      <c r="P158" s="935">
        <v>0.109161007682229</v>
      </c>
      <c r="Q158" s="935">
        <v>7.6782742691737002E-2</v>
      </c>
      <c r="R158" s="935">
        <v>2.3127332136065399E-2</v>
      </c>
      <c r="S158" s="935">
        <v>1.65591698094228</v>
      </c>
      <c r="T158" s="935">
        <v>3.5708600818084899</v>
      </c>
      <c r="U158" s="935">
        <v>5.9205970268327297</v>
      </c>
      <c r="V158" s="935">
        <v>1.2026212710754E-3</v>
      </c>
      <c r="W158" s="935">
        <v>6.6606716551868301E-3</v>
      </c>
      <c r="X158" s="935">
        <v>9.2509328544261495E-3</v>
      </c>
      <c r="Y158" s="935">
        <v>0</v>
      </c>
      <c r="Z158" s="935">
        <v>0</v>
      </c>
      <c r="AA158" s="935">
        <v>2.7382761249101401E-2</v>
      </c>
      <c r="AB158" s="912"/>
    </row>
    <row r="159" spans="1:28">
      <c r="A159" s="929" t="s">
        <v>3942</v>
      </c>
      <c r="B159" s="930">
        <v>0</v>
      </c>
      <c r="C159" s="931">
        <v>43.970999999999997</v>
      </c>
      <c r="D159" s="931">
        <v>14</v>
      </c>
      <c r="E159" s="931">
        <v>0</v>
      </c>
      <c r="F159" s="932">
        <v>0</v>
      </c>
      <c r="G159" s="933">
        <v>0</v>
      </c>
      <c r="H159" s="933">
        <v>0</v>
      </c>
      <c r="I159" s="933">
        <v>0</v>
      </c>
      <c r="J159" s="933">
        <v>0</v>
      </c>
      <c r="K159" s="933">
        <v>30</v>
      </c>
      <c r="L159" s="934">
        <v>3.397558579269E-2</v>
      </c>
      <c r="M159" s="935">
        <v>3.4339795747588602E-4</v>
      </c>
      <c r="N159" s="935">
        <v>3.2154536018196601E-3</v>
      </c>
      <c r="O159" s="935">
        <v>1.4048098260377199E-3</v>
      </c>
      <c r="P159" s="935">
        <v>5.0469093750243898E-4</v>
      </c>
      <c r="Q159" s="935">
        <v>8.3247989691123897E-4</v>
      </c>
      <c r="R159" s="935">
        <v>1.66495979382248E-4</v>
      </c>
      <c r="S159" s="935">
        <v>4.6306694265687703E-3</v>
      </c>
      <c r="T159" s="935">
        <v>9.2093088595805901E-3</v>
      </c>
      <c r="U159" s="935">
        <v>3.3091075902221802E-2</v>
      </c>
      <c r="V159" s="935">
        <v>2.6014996778476199E-6</v>
      </c>
      <c r="W159" s="935">
        <v>2.6014996778476199E-6</v>
      </c>
      <c r="X159" s="935">
        <v>0</v>
      </c>
      <c r="Y159" s="935">
        <v>0</v>
      </c>
      <c r="Z159" s="935">
        <v>5.2029993556952497E-5</v>
      </c>
      <c r="AA159" s="935">
        <v>7.8565290270998201E-5</v>
      </c>
      <c r="AB159" s="912"/>
    </row>
    <row r="160" spans="1:28">
      <c r="A160" s="929" t="s">
        <v>3943</v>
      </c>
      <c r="B160" s="930">
        <v>61000</v>
      </c>
      <c r="C160" s="931">
        <v>33.899799999999999</v>
      </c>
      <c r="D160" s="931">
        <v>0</v>
      </c>
      <c r="E160" s="931">
        <v>44.537100000000002</v>
      </c>
      <c r="F160" s="932">
        <v>0</v>
      </c>
      <c r="G160" s="933">
        <v>0</v>
      </c>
      <c r="H160" s="933">
        <v>0</v>
      </c>
      <c r="I160" s="933">
        <v>0</v>
      </c>
      <c r="J160" s="933">
        <v>0</v>
      </c>
      <c r="K160" s="933">
        <v>60989.362699999998</v>
      </c>
      <c r="L160" s="934">
        <v>65.157936912245304</v>
      </c>
      <c r="M160" s="935">
        <v>2.7607502490415601</v>
      </c>
      <c r="N160" s="935">
        <v>5.3416815163447904</v>
      </c>
      <c r="O160" s="935">
        <v>6.6638799114796399</v>
      </c>
      <c r="P160" s="935">
        <v>1.08949147759112</v>
      </c>
      <c r="Q160" s="935">
        <v>0.84620697288630298</v>
      </c>
      <c r="R160" s="935">
        <v>0.17981898173833899</v>
      </c>
      <c r="S160" s="935">
        <v>18.5107775318879</v>
      </c>
      <c r="T160" s="935">
        <v>42.521900387536697</v>
      </c>
      <c r="U160" s="935">
        <v>71.821816823725001</v>
      </c>
      <c r="V160" s="935">
        <v>1.2693104593294501E-2</v>
      </c>
      <c r="W160" s="935">
        <v>2.5386209186589102E-2</v>
      </c>
      <c r="X160" s="935">
        <v>0</v>
      </c>
      <c r="Y160" s="935">
        <v>0</v>
      </c>
      <c r="Z160" s="935">
        <v>0</v>
      </c>
      <c r="AA160" s="935">
        <v>0.380793137798837</v>
      </c>
      <c r="AB160" s="912"/>
    </row>
    <row r="161" spans="1:28">
      <c r="A161" s="929" t="s">
        <v>4211</v>
      </c>
      <c r="B161" s="930">
        <v>11000</v>
      </c>
      <c r="C161" s="931">
        <v>0</v>
      </c>
      <c r="D161" s="931">
        <v>0</v>
      </c>
      <c r="E161" s="931">
        <v>0</v>
      </c>
      <c r="F161" s="932">
        <v>0</v>
      </c>
      <c r="G161" s="933">
        <v>0</v>
      </c>
      <c r="H161" s="933">
        <v>0</v>
      </c>
      <c r="I161" s="933">
        <v>0</v>
      </c>
      <c r="J161" s="933">
        <v>0</v>
      </c>
      <c r="K161" s="933">
        <v>11000</v>
      </c>
      <c r="L161" s="934">
        <v>11.789996540005401</v>
      </c>
      <c r="M161" s="935">
        <v>0.43687851256654398</v>
      </c>
      <c r="N161" s="935">
        <v>0.96723758022374595</v>
      </c>
      <c r="O161" s="935">
        <v>1.06834920103609</v>
      </c>
      <c r="P161" s="935">
        <v>0.24800963595480699</v>
      </c>
      <c r="Q161" s="935">
        <v>0.1678834458771</v>
      </c>
      <c r="R161" s="935">
        <v>4.00630950388534E-2</v>
      </c>
      <c r="S161" s="935">
        <v>3.4721349033672899</v>
      </c>
      <c r="T161" s="935">
        <v>6.6199495135629203</v>
      </c>
      <c r="U161" s="935">
        <v>12.648491433695099</v>
      </c>
      <c r="V161" s="935">
        <v>2.4800963595480699E-3</v>
      </c>
      <c r="W161" s="935">
        <v>3.8155328608431801E-3</v>
      </c>
      <c r="X161" s="935">
        <v>0</v>
      </c>
      <c r="Y161" s="935">
        <v>0</v>
      </c>
      <c r="Z161" s="935">
        <v>1.90776643042159E-2</v>
      </c>
      <c r="AA161" s="935">
        <v>5.1318916978340803E-2</v>
      </c>
      <c r="AB161" s="912"/>
    </row>
    <row r="162" spans="1:28">
      <c r="A162" s="929" t="s">
        <v>3944</v>
      </c>
      <c r="B162" s="930">
        <v>4300</v>
      </c>
      <c r="C162" s="931">
        <v>35336.36</v>
      </c>
      <c r="D162" s="931">
        <v>0</v>
      </c>
      <c r="E162" s="931">
        <v>0</v>
      </c>
      <c r="F162" s="932">
        <v>39866</v>
      </c>
      <c r="G162" s="933">
        <v>0</v>
      </c>
      <c r="H162" s="933">
        <v>0</v>
      </c>
      <c r="I162" s="933">
        <v>0</v>
      </c>
      <c r="J162" s="933">
        <v>0</v>
      </c>
      <c r="K162" s="933">
        <v>0</v>
      </c>
      <c r="L162" s="934">
        <v>0</v>
      </c>
      <c r="M162" s="935">
        <v>0</v>
      </c>
      <c r="N162" s="935">
        <v>0</v>
      </c>
      <c r="O162" s="935">
        <v>0</v>
      </c>
      <c r="P162" s="935">
        <v>0</v>
      </c>
      <c r="Q162" s="935">
        <v>0</v>
      </c>
      <c r="R162" s="935">
        <v>0</v>
      </c>
      <c r="S162" s="935">
        <v>0</v>
      </c>
      <c r="T162" s="935">
        <v>0</v>
      </c>
      <c r="U162" s="935">
        <v>0</v>
      </c>
      <c r="V162" s="935">
        <v>0</v>
      </c>
      <c r="W162" s="935">
        <v>0</v>
      </c>
      <c r="X162" s="935">
        <v>0</v>
      </c>
      <c r="Y162" s="935">
        <v>0</v>
      </c>
      <c r="Z162" s="935">
        <v>0</v>
      </c>
      <c r="AA162" s="935">
        <v>0</v>
      </c>
      <c r="AB162" s="912"/>
    </row>
    <row r="163" spans="1:28">
      <c r="A163" s="929" t="s">
        <v>3945</v>
      </c>
      <c r="B163" s="930">
        <v>0</v>
      </c>
      <c r="C163" s="931">
        <v>46.239699999999999</v>
      </c>
      <c r="D163" s="931">
        <v>3</v>
      </c>
      <c r="E163" s="931">
        <v>3.6480000000000001</v>
      </c>
      <c r="F163" s="932">
        <v>0</v>
      </c>
      <c r="G163" s="933">
        <v>0</v>
      </c>
      <c r="H163" s="933">
        <v>0</v>
      </c>
      <c r="I163" s="933">
        <v>0</v>
      </c>
      <c r="J163" s="933">
        <v>0</v>
      </c>
      <c r="K163" s="933">
        <v>40</v>
      </c>
      <c r="L163" s="934">
        <v>4.64801275775442E-3</v>
      </c>
      <c r="M163" s="935">
        <v>4.78675940723963E-4</v>
      </c>
      <c r="N163" s="935">
        <v>6.93733247426033E-6</v>
      </c>
      <c r="O163" s="935">
        <v>1.6649597938224799E-3</v>
      </c>
      <c r="P163" s="935">
        <v>6.5210925258047097E-4</v>
      </c>
      <c r="Q163" s="935">
        <v>2.0811997422781E-5</v>
      </c>
      <c r="R163" s="935">
        <v>1.10997319588165E-4</v>
      </c>
      <c r="S163" s="935">
        <v>3.8849061855857799E-3</v>
      </c>
      <c r="T163" s="935">
        <v>9.2266521907662397E-3</v>
      </c>
      <c r="U163" s="935">
        <v>2.5876250128990998E-2</v>
      </c>
      <c r="V163" s="935">
        <v>1.2487198453668599E-5</v>
      </c>
      <c r="W163" s="935">
        <v>8.3247989691124007E-6</v>
      </c>
      <c r="X163" s="935">
        <v>0</v>
      </c>
      <c r="Y163" s="935">
        <v>0</v>
      </c>
      <c r="Z163" s="935">
        <v>0</v>
      </c>
      <c r="AA163" s="935">
        <v>4.2317728092988002E-5</v>
      </c>
      <c r="AB163" s="912"/>
    </row>
    <row r="164" spans="1:28">
      <c r="A164" s="929" t="s">
        <v>3946</v>
      </c>
      <c r="B164" s="930">
        <v>0</v>
      </c>
      <c r="C164" s="931">
        <v>0</v>
      </c>
      <c r="D164" s="931">
        <v>0</v>
      </c>
      <c r="E164" s="931">
        <v>0</v>
      </c>
      <c r="F164" s="932">
        <v>0</v>
      </c>
      <c r="G164" s="933">
        <v>0</v>
      </c>
      <c r="H164" s="933">
        <v>0</v>
      </c>
      <c r="I164" s="933">
        <v>0</v>
      </c>
      <c r="J164" s="933">
        <v>0</v>
      </c>
      <c r="K164" s="933">
        <v>0</v>
      </c>
      <c r="L164" s="934">
        <v>0</v>
      </c>
      <c r="M164" s="935">
        <v>0</v>
      </c>
      <c r="N164" s="935">
        <v>0</v>
      </c>
      <c r="O164" s="935">
        <v>0</v>
      </c>
      <c r="P164" s="935">
        <v>0</v>
      </c>
      <c r="Q164" s="935">
        <v>0</v>
      </c>
      <c r="R164" s="935">
        <v>0</v>
      </c>
      <c r="S164" s="935">
        <v>0</v>
      </c>
      <c r="T164" s="935">
        <v>0</v>
      </c>
      <c r="U164" s="935">
        <v>0</v>
      </c>
      <c r="V164" s="935">
        <v>0</v>
      </c>
      <c r="W164" s="935">
        <v>0</v>
      </c>
      <c r="X164" s="935">
        <v>0</v>
      </c>
      <c r="Y164" s="935">
        <v>0</v>
      </c>
      <c r="Z164" s="935">
        <v>0</v>
      </c>
      <c r="AA164" s="935">
        <v>0</v>
      </c>
      <c r="AB164" s="912"/>
    </row>
    <row r="165" spans="1:28">
      <c r="A165" s="929" t="s">
        <v>3947</v>
      </c>
      <c r="B165" s="930">
        <v>0</v>
      </c>
      <c r="C165" s="931">
        <v>14.860099999999999</v>
      </c>
      <c r="D165" s="931">
        <v>0</v>
      </c>
      <c r="E165" s="931">
        <v>2.7440000000000002</v>
      </c>
      <c r="F165" s="932">
        <v>0</v>
      </c>
      <c r="G165" s="933">
        <v>0</v>
      </c>
      <c r="H165" s="933">
        <v>0</v>
      </c>
      <c r="I165" s="933">
        <v>0</v>
      </c>
      <c r="J165" s="933">
        <v>0</v>
      </c>
      <c r="K165" s="933">
        <v>12</v>
      </c>
      <c r="L165" s="934">
        <v>5.5776153093053003E-3</v>
      </c>
      <c r="M165" s="935">
        <v>3.08017561857159E-4</v>
      </c>
      <c r="N165" s="935">
        <v>3.4964155670272101E-4</v>
      </c>
      <c r="O165" s="935">
        <v>3.1217996134171502E-3</v>
      </c>
      <c r="P165" s="935">
        <v>2.4558156958881598E-4</v>
      </c>
      <c r="Q165" s="935">
        <v>1.08222386598461E-4</v>
      </c>
      <c r="R165" s="935">
        <v>1.01978787371627E-4</v>
      </c>
      <c r="S165" s="935">
        <v>3.4131675773360799E-3</v>
      </c>
      <c r="T165" s="935">
        <v>6.6390271778671303E-3</v>
      </c>
      <c r="U165" s="935">
        <v>8.7826629124135806E-3</v>
      </c>
      <c r="V165" s="935">
        <v>1.45683981959467E-6</v>
      </c>
      <c r="W165" s="935">
        <v>1.22790784794408E-5</v>
      </c>
      <c r="X165" s="935">
        <v>1.4568398195946699E-4</v>
      </c>
      <c r="Y165" s="935">
        <v>8.3247989691123905E-5</v>
      </c>
      <c r="Z165" s="935">
        <v>4.1623994845562E-5</v>
      </c>
      <c r="AA165" s="935">
        <v>6.0562912500292701E-5</v>
      </c>
      <c r="AB165" s="912"/>
    </row>
    <row r="166" spans="1:28">
      <c r="A166" s="929" t="s">
        <v>3948</v>
      </c>
      <c r="B166" s="930">
        <v>0</v>
      </c>
      <c r="C166" s="931">
        <v>0</v>
      </c>
      <c r="D166" s="931">
        <v>0</v>
      </c>
      <c r="E166" s="931">
        <v>0</v>
      </c>
      <c r="F166" s="932">
        <v>0</v>
      </c>
      <c r="G166" s="933">
        <v>0</v>
      </c>
      <c r="H166" s="933">
        <v>0</v>
      </c>
      <c r="I166" s="933">
        <v>0</v>
      </c>
      <c r="J166" s="933">
        <v>0</v>
      </c>
      <c r="K166" s="933">
        <v>0</v>
      </c>
      <c r="L166" s="934">
        <v>0</v>
      </c>
      <c r="M166" s="935">
        <v>0</v>
      </c>
      <c r="N166" s="935">
        <v>0</v>
      </c>
      <c r="O166" s="935">
        <v>0</v>
      </c>
      <c r="P166" s="935">
        <v>0</v>
      </c>
      <c r="Q166" s="935">
        <v>0</v>
      </c>
      <c r="R166" s="935">
        <v>0</v>
      </c>
      <c r="S166" s="935">
        <v>0</v>
      </c>
      <c r="T166" s="935">
        <v>0</v>
      </c>
      <c r="U166" s="935">
        <v>0</v>
      </c>
      <c r="V166" s="935">
        <v>0</v>
      </c>
      <c r="W166" s="935">
        <v>0</v>
      </c>
      <c r="X166" s="935">
        <v>0</v>
      </c>
      <c r="Y166" s="935">
        <v>0</v>
      </c>
      <c r="Z166" s="935">
        <v>0</v>
      </c>
      <c r="AA166" s="935">
        <v>0</v>
      </c>
      <c r="AB166" s="912"/>
    </row>
    <row r="167" spans="1:28">
      <c r="A167" s="929" t="s">
        <v>3949</v>
      </c>
      <c r="B167" s="930">
        <v>0</v>
      </c>
      <c r="C167" s="931">
        <v>28.765000000000001</v>
      </c>
      <c r="D167" s="931">
        <v>0</v>
      </c>
      <c r="E167" s="931">
        <v>0</v>
      </c>
      <c r="F167" s="932">
        <v>0</v>
      </c>
      <c r="G167" s="933">
        <v>0</v>
      </c>
      <c r="H167" s="933">
        <v>0</v>
      </c>
      <c r="I167" s="933">
        <v>0</v>
      </c>
      <c r="J167" s="933">
        <v>0</v>
      </c>
      <c r="K167" s="933">
        <v>29</v>
      </c>
      <c r="L167" s="934">
        <v>6.7974585082480497E-3</v>
      </c>
      <c r="M167" s="935">
        <v>4.70264425098922E-5</v>
      </c>
      <c r="N167" s="935">
        <v>6.84020981962068E-4</v>
      </c>
      <c r="O167" s="935">
        <v>2.82158655059353E-3</v>
      </c>
      <c r="P167" s="935">
        <v>3.4201049098103397E-5</v>
      </c>
      <c r="Q167" s="935">
        <v>1.41079327529677E-4</v>
      </c>
      <c r="R167" s="935">
        <v>5.9851835921681003E-5</v>
      </c>
      <c r="S167" s="935">
        <v>5.5576704784418096E-4</v>
      </c>
      <c r="T167" s="935">
        <v>4.7026442509892201E-4</v>
      </c>
      <c r="U167" s="935">
        <v>5.3866652329512899E-3</v>
      </c>
      <c r="V167" s="935">
        <v>1.2825393411788799E-6</v>
      </c>
      <c r="W167" s="935">
        <v>8.5502622745258603E-7</v>
      </c>
      <c r="X167" s="935">
        <v>1.8383063890230599E-3</v>
      </c>
      <c r="Y167" s="935">
        <v>8.9777753882521502E-4</v>
      </c>
      <c r="Z167" s="935">
        <v>1.2825393411788799E-4</v>
      </c>
      <c r="AA167" s="935">
        <v>8.9777753882521498E-6</v>
      </c>
      <c r="AB167" s="912"/>
    </row>
    <row r="168" spans="1:28">
      <c r="A168" s="924"/>
      <c r="B168" s="925"/>
      <c r="C168" s="926"/>
      <c r="D168" s="926"/>
      <c r="E168" s="926"/>
      <c r="F168" s="925"/>
      <c r="G168" s="926"/>
      <c r="H168" s="926"/>
      <c r="I168" s="926"/>
      <c r="J168" s="926"/>
      <c r="K168" s="926"/>
      <c r="L168" s="927"/>
      <c r="M168" s="928"/>
      <c r="N168" s="928"/>
      <c r="O168" s="928"/>
      <c r="P168" s="928"/>
      <c r="Q168" s="928"/>
      <c r="R168" s="928"/>
      <c r="S168" s="928"/>
      <c r="T168" s="928"/>
      <c r="U168" s="928"/>
      <c r="V168" s="928"/>
      <c r="W168" s="928"/>
      <c r="X168" s="928"/>
      <c r="Y168" s="928"/>
      <c r="Z168" s="928"/>
      <c r="AA168" s="928"/>
      <c r="AB168" s="912"/>
    </row>
    <row r="169" spans="1:28">
      <c r="A169" s="917" t="s">
        <v>3950</v>
      </c>
      <c r="B169" s="918">
        <v>95381</v>
      </c>
      <c r="C169" s="919">
        <v>176108</v>
      </c>
      <c r="D169" s="919">
        <v>37931</v>
      </c>
      <c r="E169" s="919">
        <v>645</v>
      </c>
      <c r="F169" s="920">
        <v>0</v>
      </c>
      <c r="G169" s="921">
        <v>0</v>
      </c>
      <c r="H169" s="921">
        <v>31475</v>
      </c>
      <c r="I169" s="921">
        <v>0</v>
      </c>
      <c r="J169" s="921">
        <v>9956</v>
      </c>
      <c r="K169" s="921">
        <v>191580</v>
      </c>
      <c r="L169" s="922">
        <v>289.62235564536502</v>
      </c>
      <c r="M169" s="923">
        <v>1.13255421308537E-2</v>
      </c>
      <c r="N169" s="923">
        <v>32.1580123449328</v>
      </c>
      <c r="O169" s="923">
        <v>0.29691262689898601</v>
      </c>
      <c r="P169" s="923">
        <v>3.3976626392561098E-2</v>
      </c>
      <c r="Q169" s="923">
        <v>0</v>
      </c>
      <c r="R169" s="923">
        <v>1.7755408734621898E-2</v>
      </c>
      <c r="S169" s="923">
        <v>5.6627710654268498E-2</v>
      </c>
      <c r="T169" s="923">
        <v>0.36574310537547899</v>
      </c>
      <c r="U169" s="923">
        <v>0.90995082298442298</v>
      </c>
      <c r="V169" s="923">
        <v>5.6627710654268495E-4</v>
      </c>
      <c r="W169" s="923">
        <v>0</v>
      </c>
      <c r="X169" s="923">
        <v>22.051749031591701</v>
      </c>
      <c r="Y169" s="923">
        <v>20.635671243282701</v>
      </c>
      <c r="Z169" s="923">
        <v>0</v>
      </c>
      <c r="AA169" s="923">
        <v>5.7780366742897398E-3</v>
      </c>
      <c r="AB169" s="912"/>
    </row>
    <row r="170" spans="1:28">
      <c r="A170" s="929" t="s">
        <v>3951</v>
      </c>
      <c r="B170" s="930">
        <v>13400</v>
      </c>
      <c r="C170" s="931">
        <v>140079.63200000001</v>
      </c>
      <c r="D170" s="931">
        <v>34434</v>
      </c>
      <c r="E170" s="931">
        <v>0</v>
      </c>
      <c r="F170" s="932">
        <v>0</v>
      </c>
      <c r="G170" s="933">
        <v>0</v>
      </c>
      <c r="H170" s="933">
        <v>25423.5264952943</v>
      </c>
      <c r="I170" s="933">
        <v>0</v>
      </c>
      <c r="J170" s="933">
        <v>0</v>
      </c>
      <c r="K170" s="933">
        <v>93622.105504705702</v>
      </c>
      <c r="L170" s="934">
        <v>146.13472638594499</v>
      </c>
      <c r="M170" s="935">
        <v>0</v>
      </c>
      <c r="N170" s="935">
        <v>16.237191820660499</v>
      </c>
      <c r="O170" s="935">
        <v>0</v>
      </c>
      <c r="P170" s="935">
        <v>0</v>
      </c>
      <c r="Q170" s="935">
        <v>0</v>
      </c>
      <c r="R170" s="935">
        <v>0</v>
      </c>
      <c r="S170" s="935">
        <v>0</v>
      </c>
      <c r="T170" s="935">
        <v>0</v>
      </c>
      <c r="U170" s="935">
        <v>0</v>
      </c>
      <c r="V170" s="935">
        <v>0</v>
      </c>
      <c r="W170" s="935">
        <v>0</v>
      </c>
      <c r="X170" s="935">
        <v>0</v>
      </c>
      <c r="Y170" s="935">
        <v>0</v>
      </c>
      <c r="Z170" s="935">
        <v>0</v>
      </c>
      <c r="AA170" s="935">
        <v>1.62371918206605E-3</v>
      </c>
      <c r="AB170" s="912"/>
    </row>
    <row r="171" spans="1:28">
      <c r="A171" s="929" t="s">
        <v>3952</v>
      </c>
      <c r="B171" s="930">
        <v>8800</v>
      </c>
      <c r="C171" s="931">
        <v>0</v>
      </c>
      <c r="D171" s="931">
        <v>448</v>
      </c>
      <c r="E171" s="931">
        <v>0</v>
      </c>
      <c r="F171" s="932">
        <v>0</v>
      </c>
      <c r="G171" s="933">
        <v>0</v>
      </c>
      <c r="H171" s="933">
        <v>127.64765121276</v>
      </c>
      <c r="I171" s="933">
        <v>0</v>
      </c>
      <c r="J171" s="933">
        <v>0</v>
      </c>
      <c r="K171" s="933">
        <v>7452</v>
      </c>
      <c r="L171" s="934">
        <v>11.6189011091927</v>
      </c>
      <c r="M171" s="935">
        <v>0</v>
      </c>
      <c r="N171" s="935">
        <v>1.29113261491474</v>
      </c>
      <c r="O171" s="935">
        <v>0</v>
      </c>
      <c r="P171" s="935">
        <v>0</v>
      </c>
      <c r="Q171" s="935">
        <v>0</v>
      </c>
      <c r="R171" s="935">
        <v>1.2924250399547E-3</v>
      </c>
      <c r="S171" s="935">
        <v>0</v>
      </c>
      <c r="T171" s="935">
        <v>2.5848500799093999E-2</v>
      </c>
      <c r="U171" s="935">
        <v>0</v>
      </c>
      <c r="V171" s="935">
        <v>0</v>
      </c>
      <c r="W171" s="935">
        <v>0</v>
      </c>
      <c r="X171" s="935">
        <v>0</v>
      </c>
      <c r="Y171" s="935">
        <v>0</v>
      </c>
      <c r="Z171" s="935">
        <v>0</v>
      </c>
      <c r="AA171" s="935">
        <v>5.1697001598188005E-4</v>
      </c>
      <c r="AB171" s="912"/>
    </row>
    <row r="172" spans="1:28">
      <c r="A172" s="929" t="s">
        <v>3953</v>
      </c>
      <c r="B172" s="930">
        <v>4400</v>
      </c>
      <c r="C172" s="931">
        <v>1943.902</v>
      </c>
      <c r="D172" s="931">
        <v>-5000</v>
      </c>
      <c r="E172" s="931">
        <v>0</v>
      </c>
      <c r="F172" s="932">
        <v>0</v>
      </c>
      <c r="G172" s="933">
        <v>0</v>
      </c>
      <c r="H172" s="933">
        <v>173.37433499613701</v>
      </c>
      <c r="I172" s="933">
        <v>0</v>
      </c>
      <c r="J172" s="933">
        <v>0</v>
      </c>
      <c r="K172" s="933">
        <v>11170.5276650039</v>
      </c>
      <c r="L172" s="934">
        <v>17.4360744731373</v>
      </c>
      <c r="M172" s="935">
        <v>0</v>
      </c>
      <c r="N172" s="935">
        <v>1.9373416081263699</v>
      </c>
      <c r="O172" s="935">
        <v>0</v>
      </c>
      <c r="P172" s="935">
        <v>0</v>
      </c>
      <c r="Q172" s="935">
        <v>0</v>
      </c>
      <c r="R172" s="935">
        <v>0</v>
      </c>
      <c r="S172" s="935">
        <v>0</v>
      </c>
      <c r="T172" s="935">
        <v>0</v>
      </c>
      <c r="U172" s="935">
        <v>0</v>
      </c>
      <c r="V172" s="935">
        <v>0</v>
      </c>
      <c r="W172" s="935">
        <v>0</v>
      </c>
      <c r="X172" s="935">
        <v>0</v>
      </c>
      <c r="Y172" s="935">
        <v>0</v>
      </c>
      <c r="Z172" s="935">
        <v>0</v>
      </c>
      <c r="AA172" s="935">
        <v>0</v>
      </c>
      <c r="AB172" s="912"/>
    </row>
    <row r="173" spans="1:28">
      <c r="A173" s="929" t="s">
        <v>4296</v>
      </c>
      <c r="B173" s="930">
        <v>0</v>
      </c>
      <c r="C173" s="931">
        <v>0</v>
      </c>
      <c r="D173" s="931">
        <v>0</v>
      </c>
      <c r="E173" s="931">
        <v>0</v>
      </c>
      <c r="F173" s="932">
        <v>0</v>
      </c>
      <c r="G173" s="933">
        <v>0</v>
      </c>
      <c r="H173" s="933">
        <v>0</v>
      </c>
      <c r="I173" s="933">
        <v>0</v>
      </c>
      <c r="J173" s="933">
        <v>0</v>
      </c>
      <c r="K173" s="933">
        <v>0</v>
      </c>
      <c r="L173" s="934">
        <v>0</v>
      </c>
      <c r="M173" s="935">
        <v>0</v>
      </c>
      <c r="N173" s="935">
        <v>0</v>
      </c>
      <c r="O173" s="935">
        <v>0</v>
      </c>
      <c r="P173" s="935">
        <v>0</v>
      </c>
      <c r="Q173" s="935">
        <v>0</v>
      </c>
      <c r="R173" s="935">
        <v>0</v>
      </c>
      <c r="S173" s="935">
        <v>0</v>
      </c>
      <c r="T173" s="935">
        <v>0</v>
      </c>
      <c r="U173" s="935">
        <v>0</v>
      </c>
      <c r="V173" s="935">
        <v>0</v>
      </c>
      <c r="W173" s="935">
        <v>0</v>
      </c>
      <c r="X173" s="935">
        <v>0</v>
      </c>
      <c r="Y173" s="935">
        <v>0</v>
      </c>
      <c r="Z173" s="935">
        <v>0</v>
      </c>
      <c r="AA173" s="935">
        <v>0</v>
      </c>
      <c r="AB173" s="912"/>
    </row>
    <row r="174" spans="1:28">
      <c r="A174" s="929" t="s">
        <v>3954</v>
      </c>
      <c r="B174" s="930">
        <v>0</v>
      </c>
      <c r="C174" s="931">
        <v>0</v>
      </c>
      <c r="D174" s="931">
        <v>0</v>
      </c>
      <c r="E174" s="931">
        <v>7.0349999999999996E-2</v>
      </c>
      <c r="F174" s="932">
        <v>0</v>
      </c>
      <c r="G174" s="933">
        <v>0</v>
      </c>
      <c r="H174" s="933">
        <v>0</v>
      </c>
      <c r="I174" s="933">
        <v>0</v>
      </c>
      <c r="J174" s="933">
        <v>0</v>
      </c>
      <c r="K174" s="933">
        <v>0</v>
      </c>
      <c r="L174" s="934">
        <v>0</v>
      </c>
      <c r="M174" s="935">
        <v>0</v>
      </c>
      <c r="N174" s="935">
        <v>0</v>
      </c>
      <c r="O174" s="935">
        <v>0</v>
      </c>
      <c r="P174" s="935">
        <v>0</v>
      </c>
      <c r="Q174" s="935">
        <v>0</v>
      </c>
      <c r="R174" s="935">
        <v>0</v>
      </c>
      <c r="S174" s="935">
        <v>0</v>
      </c>
      <c r="T174" s="935">
        <v>0</v>
      </c>
      <c r="U174" s="935">
        <v>0</v>
      </c>
      <c r="V174" s="935">
        <v>0</v>
      </c>
      <c r="W174" s="935">
        <v>0</v>
      </c>
      <c r="X174" s="935">
        <v>0</v>
      </c>
      <c r="Y174" s="935">
        <v>0</v>
      </c>
      <c r="Z174" s="935">
        <v>0</v>
      </c>
      <c r="AA174" s="935">
        <v>0</v>
      </c>
      <c r="AB174" s="912"/>
    </row>
    <row r="175" spans="1:28">
      <c r="A175" s="929" t="s">
        <v>4273</v>
      </c>
      <c r="B175" s="930">
        <v>0</v>
      </c>
      <c r="C175" s="931">
        <v>0</v>
      </c>
      <c r="D175" s="931">
        <v>0</v>
      </c>
      <c r="E175" s="931">
        <v>0</v>
      </c>
      <c r="F175" s="932">
        <v>0</v>
      </c>
      <c r="G175" s="933">
        <v>0</v>
      </c>
      <c r="H175" s="933">
        <v>0</v>
      </c>
      <c r="I175" s="933">
        <v>0</v>
      </c>
      <c r="J175" s="933">
        <v>0</v>
      </c>
      <c r="K175" s="933">
        <v>0</v>
      </c>
      <c r="L175" s="934">
        <v>0</v>
      </c>
      <c r="M175" s="935">
        <v>0</v>
      </c>
      <c r="N175" s="935">
        <v>0</v>
      </c>
      <c r="O175" s="935">
        <v>0</v>
      </c>
      <c r="P175" s="935">
        <v>0</v>
      </c>
      <c r="Q175" s="935">
        <v>0</v>
      </c>
      <c r="R175" s="935">
        <v>0</v>
      </c>
      <c r="S175" s="935">
        <v>0</v>
      </c>
      <c r="T175" s="935">
        <v>0</v>
      </c>
      <c r="U175" s="935">
        <v>0</v>
      </c>
      <c r="V175" s="935">
        <v>0</v>
      </c>
      <c r="W175" s="935">
        <v>0</v>
      </c>
      <c r="X175" s="935">
        <v>0</v>
      </c>
      <c r="Y175" s="935">
        <v>0</v>
      </c>
      <c r="Z175" s="935">
        <v>0</v>
      </c>
      <c r="AA175" s="935">
        <v>0</v>
      </c>
      <c r="AB175" s="912"/>
    </row>
    <row r="176" spans="1:28">
      <c r="A176" s="929" t="s">
        <v>3955</v>
      </c>
      <c r="B176" s="930">
        <v>0</v>
      </c>
      <c r="C176" s="931">
        <v>23679.17</v>
      </c>
      <c r="D176" s="931">
        <v>3782</v>
      </c>
      <c r="E176" s="931">
        <v>0</v>
      </c>
      <c r="F176" s="932">
        <v>0</v>
      </c>
      <c r="G176" s="933">
        <v>0</v>
      </c>
      <c r="H176" s="933">
        <v>2223.4253350214499</v>
      </c>
      <c r="I176" s="933">
        <v>0</v>
      </c>
      <c r="J176" s="933">
        <v>181.49937600000001</v>
      </c>
      <c r="K176" s="933">
        <v>17498</v>
      </c>
      <c r="L176" s="934">
        <v>27.2519300959693</v>
      </c>
      <c r="M176" s="935">
        <v>0</v>
      </c>
      <c r="N176" s="935">
        <v>3.0286666186834501</v>
      </c>
      <c r="O176" s="935">
        <v>0</v>
      </c>
      <c r="P176" s="935">
        <v>0</v>
      </c>
      <c r="Q176" s="935">
        <v>0</v>
      </c>
      <c r="R176" s="935">
        <v>3.0347360908651801E-3</v>
      </c>
      <c r="S176" s="935">
        <v>0</v>
      </c>
      <c r="T176" s="935">
        <v>0</v>
      </c>
      <c r="U176" s="935">
        <v>0</v>
      </c>
      <c r="V176" s="935">
        <v>0</v>
      </c>
      <c r="W176" s="935">
        <v>0</v>
      </c>
      <c r="X176" s="935">
        <v>0</v>
      </c>
      <c r="Y176" s="935">
        <v>0</v>
      </c>
      <c r="Z176" s="935">
        <v>0</v>
      </c>
      <c r="AA176" s="935">
        <v>0</v>
      </c>
      <c r="AB176" s="912"/>
    </row>
    <row r="177" spans="1:28">
      <c r="A177" s="929" t="s">
        <v>3956</v>
      </c>
      <c r="B177" s="930">
        <v>0</v>
      </c>
      <c r="C177" s="931">
        <v>93.313999999999993</v>
      </c>
      <c r="D177" s="931">
        <v>40</v>
      </c>
      <c r="E177" s="931">
        <v>0</v>
      </c>
      <c r="F177" s="932">
        <v>0</v>
      </c>
      <c r="G177" s="933">
        <v>0</v>
      </c>
      <c r="H177" s="933">
        <v>0.81482362030137701</v>
      </c>
      <c r="I177" s="933">
        <v>0</v>
      </c>
      <c r="J177" s="933">
        <v>0</v>
      </c>
      <c r="K177" s="933">
        <v>53</v>
      </c>
      <c r="L177" s="934">
        <v>8.2543850444986494E-2</v>
      </c>
      <c r="M177" s="935">
        <v>0</v>
      </c>
      <c r="N177" s="935">
        <v>9.1735815973381495E-3</v>
      </c>
      <c r="O177" s="935">
        <v>9.1919655283949293E-5</v>
      </c>
      <c r="P177" s="935">
        <v>0</v>
      </c>
      <c r="Q177" s="935">
        <v>0</v>
      </c>
      <c r="R177" s="935">
        <v>9.1919655283949398E-6</v>
      </c>
      <c r="S177" s="935">
        <v>0</v>
      </c>
      <c r="T177" s="935">
        <v>0</v>
      </c>
      <c r="U177" s="935">
        <v>9.1919655283949293E-5</v>
      </c>
      <c r="V177" s="935">
        <v>0</v>
      </c>
      <c r="W177" s="935">
        <v>0</v>
      </c>
      <c r="X177" s="935">
        <v>0</v>
      </c>
      <c r="Y177" s="935">
        <v>0</v>
      </c>
      <c r="Z177" s="935">
        <v>0</v>
      </c>
      <c r="AA177" s="935">
        <v>1.83839310567899E-6</v>
      </c>
      <c r="AB177" s="912"/>
    </row>
    <row r="178" spans="1:28">
      <c r="A178" s="929" t="s">
        <v>3957</v>
      </c>
      <c r="B178" s="930">
        <v>0</v>
      </c>
      <c r="C178" s="931">
        <v>87.210999999999999</v>
      </c>
      <c r="D178" s="931">
        <v>13</v>
      </c>
      <c r="E178" s="931">
        <v>0</v>
      </c>
      <c r="F178" s="932">
        <v>0</v>
      </c>
      <c r="G178" s="933">
        <v>0</v>
      </c>
      <c r="H178" s="933">
        <v>0</v>
      </c>
      <c r="I178" s="933">
        <v>0</v>
      </c>
      <c r="J178" s="933">
        <v>0</v>
      </c>
      <c r="K178" s="933">
        <v>74</v>
      </c>
      <c r="L178" s="934">
        <v>0.115506585696434</v>
      </c>
      <c r="M178" s="935">
        <v>0</v>
      </c>
      <c r="N178" s="935">
        <v>1.28212310123042E-2</v>
      </c>
      <c r="O178" s="935">
        <v>0</v>
      </c>
      <c r="P178" s="935">
        <v>0</v>
      </c>
      <c r="Q178" s="935">
        <v>0</v>
      </c>
      <c r="R178" s="935">
        <v>3.85021952321448E-5</v>
      </c>
      <c r="S178" s="935">
        <v>0</v>
      </c>
      <c r="T178" s="935">
        <v>1.28340650773816E-4</v>
      </c>
      <c r="U178" s="935">
        <v>0</v>
      </c>
      <c r="V178" s="935">
        <v>0</v>
      </c>
      <c r="W178" s="935">
        <v>0</v>
      </c>
      <c r="X178" s="935">
        <v>6.4170325386908003E-4</v>
      </c>
      <c r="Y178" s="935">
        <v>2.56681301547632E-4</v>
      </c>
      <c r="Z178" s="935">
        <v>0</v>
      </c>
      <c r="AA178" s="935">
        <v>1.2834065077381601E-6</v>
      </c>
      <c r="AB178" s="912"/>
    </row>
    <row r="179" spans="1:28">
      <c r="A179" s="929" t="s">
        <v>3958</v>
      </c>
      <c r="B179" s="930">
        <v>0</v>
      </c>
      <c r="C179" s="931">
        <v>1.131</v>
      </c>
      <c r="D179" s="931">
        <v>0</v>
      </c>
      <c r="E179" s="931">
        <v>0</v>
      </c>
      <c r="F179" s="932">
        <v>0</v>
      </c>
      <c r="G179" s="933">
        <v>0</v>
      </c>
      <c r="H179" s="933">
        <v>0</v>
      </c>
      <c r="I179" s="933">
        <v>0</v>
      </c>
      <c r="J179" s="933">
        <v>1.131</v>
      </c>
      <c r="K179" s="933">
        <v>0</v>
      </c>
      <c r="L179" s="934">
        <v>0</v>
      </c>
      <c r="M179" s="935">
        <v>0</v>
      </c>
      <c r="N179" s="935">
        <v>0</v>
      </c>
      <c r="O179" s="935">
        <v>0</v>
      </c>
      <c r="P179" s="935">
        <v>0</v>
      </c>
      <c r="Q179" s="935">
        <v>0</v>
      </c>
      <c r="R179" s="935">
        <v>0</v>
      </c>
      <c r="S179" s="935">
        <v>0</v>
      </c>
      <c r="T179" s="935">
        <v>0</v>
      </c>
      <c r="U179" s="935">
        <v>0</v>
      </c>
      <c r="V179" s="935">
        <v>0</v>
      </c>
      <c r="W179" s="935">
        <v>0</v>
      </c>
      <c r="X179" s="935">
        <v>0</v>
      </c>
      <c r="Y179" s="935">
        <v>0</v>
      </c>
      <c r="Z179" s="935">
        <v>0</v>
      </c>
      <c r="AA179" s="935">
        <v>0</v>
      </c>
      <c r="AB179" s="912"/>
    </row>
    <row r="180" spans="1:28">
      <c r="A180" s="929" t="s">
        <v>3959</v>
      </c>
      <c r="B180" s="930">
        <v>19195</v>
      </c>
      <c r="C180" s="931">
        <v>3.75</v>
      </c>
      <c r="D180" s="931">
        <v>3172</v>
      </c>
      <c r="E180" s="931">
        <v>372.5</v>
      </c>
      <c r="F180" s="932">
        <v>0</v>
      </c>
      <c r="G180" s="933">
        <v>0</v>
      </c>
      <c r="H180" s="933">
        <v>3103.8887479933601</v>
      </c>
      <c r="I180" s="933">
        <v>0</v>
      </c>
      <c r="J180" s="933">
        <v>0</v>
      </c>
      <c r="K180" s="933">
        <v>12900</v>
      </c>
      <c r="L180" s="934">
        <v>20.135607506540602</v>
      </c>
      <c r="M180" s="935">
        <v>0</v>
      </c>
      <c r="N180" s="935">
        <v>2.2372897229489599</v>
      </c>
      <c r="O180" s="935">
        <v>0</v>
      </c>
      <c r="P180" s="935">
        <v>0</v>
      </c>
      <c r="Q180" s="935">
        <v>0</v>
      </c>
      <c r="R180" s="935">
        <v>0</v>
      </c>
      <c r="S180" s="935">
        <v>0</v>
      </c>
      <c r="T180" s="935">
        <v>0</v>
      </c>
      <c r="U180" s="935">
        <v>0</v>
      </c>
      <c r="V180" s="935">
        <v>0</v>
      </c>
      <c r="W180" s="935">
        <v>0</v>
      </c>
      <c r="X180" s="935">
        <v>0</v>
      </c>
      <c r="Y180" s="935">
        <v>0</v>
      </c>
      <c r="Z180" s="935">
        <v>0</v>
      </c>
      <c r="AA180" s="935">
        <v>0</v>
      </c>
      <c r="AB180" s="912"/>
    </row>
    <row r="181" spans="1:28">
      <c r="A181" s="929" t="s">
        <v>4297</v>
      </c>
      <c r="B181" s="930">
        <v>0</v>
      </c>
      <c r="C181" s="931">
        <v>0</v>
      </c>
      <c r="D181" s="931">
        <v>0</v>
      </c>
      <c r="E181" s="931">
        <v>0</v>
      </c>
      <c r="F181" s="932">
        <v>0</v>
      </c>
      <c r="G181" s="933">
        <v>0</v>
      </c>
      <c r="H181" s="933">
        <v>0</v>
      </c>
      <c r="I181" s="933">
        <v>0</v>
      </c>
      <c r="J181" s="933">
        <v>0</v>
      </c>
      <c r="K181" s="933">
        <v>0</v>
      </c>
      <c r="L181" s="934">
        <v>0</v>
      </c>
      <c r="M181" s="935">
        <v>0</v>
      </c>
      <c r="N181" s="935">
        <v>0</v>
      </c>
      <c r="O181" s="935">
        <v>0</v>
      </c>
      <c r="P181" s="935">
        <v>0</v>
      </c>
      <c r="Q181" s="935">
        <v>0</v>
      </c>
      <c r="R181" s="935">
        <v>0</v>
      </c>
      <c r="S181" s="935">
        <v>0</v>
      </c>
      <c r="T181" s="935">
        <v>0</v>
      </c>
      <c r="U181" s="935">
        <v>0</v>
      </c>
      <c r="V181" s="935">
        <v>0</v>
      </c>
      <c r="W181" s="935">
        <v>0</v>
      </c>
      <c r="X181" s="935">
        <v>0</v>
      </c>
      <c r="Y181" s="935">
        <v>0</v>
      </c>
      <c r="Z181" s="935">
        <v>0</v>
      </c>
      <c r="AA181" s="935">
        <v>0</v>
      </c>
      <c r="AB181" s="912"/>
    </row>
    <row r="182" spans="1:28">
      <c r="A182" s="929" t="s">
        <v>3960</v>
      </c>
      <c r="B182" s="930">
        <v>13265.27</v>
      </c>
      <c r="C182" s="931">
        <v>0</v>
      </c>
      <c r="D182" s="931">
        <v>0</v>
      </c>
      <c r="E182" s="931">
        <v>0</v>
      </c>
      <c r="F182" s="932">
        <v>0</v>
      </c>
      <c r="G182" s="933">
        <v>0</v>
      </c>
      <c r="H182" s="933">
        <v>0</v>
      </c>
      <c r="I182" s="933">
        <v>0</v>
      </c>
      <c r="J182" s="933">
        <v>0</v>
      </c>
      <c r="K182" s="933">
        <v>13220</v>
      </c>
      <c r="L182" s="934">
        <v>20.635095444687298</v>
      </c>
      <c r="M182" s="935">
        <v>0</v>
      </c>
      <c r="N182" s="935">
        <v>2.2904955943603</v>
      </c>
      <c r="O182" s="935">
        <v>6.8783651482291194E-2</v>
      </c>
      <c r="P182" s="935">
        <v>0</v>
      </c>
      <c r="Q182" s="935">
        <v>0</v>
      </c>
      <c r="R182" s="935">
        <v>6.87836514822912E-3</v>
      </c>
      <c r="S182" s="935">
        <v>0</v>
      </c>
      <c r="T182" s="935">
        <v>0</v>
      </c>
      <c r="U182" s="935">
        <v>0</v>
      </c>
      <c r="V182" s="935">
        <v>0</v>
      </c>
      <c r="W182" s="935">
        <v>0</v>
      </c>
      <c r="X182" s="935">
        <v>2.2927883827430402E-2</v>
      </c>
      <c r="Y182" s="935">
        <v>2.2927883827430402E-2</v>
      </c>
      <c r="Z182" s="935">
        <v>0</v>
      </c>
      <c r="AA182" s="935">
        <v>0</v>
      </c>
      <c r="AB182" s="912"/>
    </row>
    <row r="183" spans="1:28">
      <c r="A183" s="929" t="s">
        <v>3961</v>
      </c>
      <c r="B183" s="930">
        <v>0</v>
      </c>
      <c r="C183" s="931">
        <v>1.458</v>
      </c>
      <c r="D183" s="931">
        <v>0</v>
      </c>
      <c r="E183" s="931">
        <v>0</v>
      </c>
      <c r="F183" s="932">
        <v>0</v>
      </c>
      <c r="G183" s="933">
        <v>0</v>
      </c>
      <c r="H183" s="933">
        <v>0</v>
      </c>
      <c r="I183" s="933">
        <v>0</v>
      </c>
      <c r="J183" s="933">
        <v>1.458</v>
      </c>
      <c r="K183" s="933">
        <v>0</v>
      </c>
      <c r="L183" s="934">
        <v>0</v>
      </c>
      <c r="M183" s="935">
        <v>0</v>
      </c>
      <c r="N183" s="935">
        <v>0</v>
      </c>
      <c r="O183" s="935">
        <v>0</v>
      </c>
      <c r="P183" s="935">
        <v>0</v>
      </c>
      <c r="Q183" s="935">
        <v>0</v>
      </c>
      <c r="R183" s="935">
        <v>0</v>
      </c>
      <c r="S183" s="935">
        <v>0</v>
      </c>
      <c r="T183" s="935">
        <v>0</v>
      </c>
      <c r="U183" s="935">
        <v>0</v>
      </c>
      <c r="V183" s="935">
        <v>0</v>
      </c>
      <c r="W183" s="935">
        <v>0</v>
      </c>
      <c r="X183" s="935">
        <v>0</v>
      </c>
      <c r="Y183" s="935">
        <v>0</v>
      </c>
      <c r="Z183" s="935">
        <v>0</v>
      </c>
      <c r="AA183" s="935">
        <v>0</v>
      </c>
      <c r="AB183" s="912"/>
    </row>
    <row r="184" spans="1:28">
      <c r="A184" s="929" t="s">
        <v>3962</v>
      </c>
      <c r="B184" s="930">
        <v>0</v>
      </c>
      <c r="C184" s="931">
        <v>0</v>
      </c>
      <c r="D184" s="931">
        <v>0</v>
      </c>
      <c r="E184" s="931">
        <v>0</v>
      </c>
      <c r="F184" s="932">
        <v>0</v>
      </c>
      <c r="G184" s="933">
        <v>0</v>
      </c>
      <c r="H184" s="933">
        <v>0</v>
      </c>
      <c r="I184" s="933">
        <v>0</v>
      </c>
      <c r="J184" s="933">
        <v>0</v>
      </c>
      <c r="K184" s="933">
        <v>0</v>
      </c>
      <c r="L184" s="934">
        <v>0</v>
      </c>
      <c r="M184" s="935">
        <v>0</v>
      </c>
      <c r="N184" s="935">
        <v>0</v>
      </c>
      <c r="O184" s="935">
        <v>0</v>
      </c>
      <c r="P184" s="935">
        <v>0</v>
      </c>
      <c r="Q184" s="935">
        <v>0</v>
      </c>
      <c r="R184" s="935">
        <v>0</v>
      </c>
      <c r="S184" s="935">
        <v>0</v>
      </c>
      <c r="T184" s="935">
        <v>0</v>
      </c>
      <c r="U184" s="935">
        <v>0</v>
      </c>
      <c r="V184" s="935">
        <v>0</v>
      </c>
      <c r="W184" s="935">
        <v>0</v>
      </c>
      <c r="X184" s="935">
        <v>0</v>
      </c>
      <c r="Y184" s="935">
        <v>0</v>
      </c>
      <c r="Z184" s="935">
        <v>0</v>
      </c>
      <c r="AA184" s="935">
        <v>0</v>
      </c>
      <c r="AB184" s="912"/>
    </row>
    <row r="185" spans="1:28">
      <c r="A185" s="929" t="s">
        <v>3964</v>
      </c>
      <c r="B185" s="930">
        <v>0</v>
      </c>
      <c r="C185" s="931">
        <v>0.17199999999999999</v>
      </c>
      <c r="D185" s="931">
        <v>0</v>
      </c>
      <c r="E185" s="931">
        <v>0</v>
      </c>
      <c r="F185" s="932">
        <v>0</v>
      </c>
      <c r="G185" s="933">
        <v>0</v>
      </c>
      <c r="H185" s="933">
        <v>2.62875910064592E-3</v>
      </c>
      <c r="I185" s="933">
        <v>0</v>
      </c>
      <c r="J185" s="933">
        <v>0</v>
      </c>
      <c r="K185" s="933">
        <v>0</v>
      </c>
      <c r="L185" s="934">
        <v>0</v>
      </c>
      <c r="M185" s="935">
        <v>0</v>
      </c>
      <c r="N185" s="935">
        <v>0</v>
      </c>
      <c r="O185" s="935">
        <v>0</v>
      </c>
      <c r="P185" s="935">
        <v>0</v>
      </c>
      <c r="Q185" s="935">
        <v>0</v>
      </c>
      <c r="R185" s="935">
        <v>0</v>
      </c>
      <c r="S185" s="935">
        <v>0</v>
      </c>
      <c r="T185" s="935">
        <v>0</v>
      </c>
      <c r="U185" s="935">
        <v>0</v>
      </c>
      <c r="V185" s="935">
        <v>0</v>
      </c>
      <c r="W185" s="935">
        <v>0</v>
      </c>
      <c r="X185" s="935">
        <v>0</v>
      </c>
      <c r="Y185" s="935">
        <v>0</v>
      </c>
      <c r="Z185" s="935">
        <v>0</v>
      </c>
      <c r="AA185" s="935">
        <v>0</v>
      </c>
      <c r="AB185" s="912"/>
    </row>
    <row r="186" spans="1:28">
      <c r="A186" s="929" t="s">
        <v>3967</v>
      </c>
      <c r="B186" s="930">
        <v>0</v>
      </c>
      <c r="C186" s="931">
        <v>0</v>
      </c>
      <c r="D186" s="931">
        <v>0</v>
      </c>
      <c r="E186" s="931">
        <v>0</v>
      </c>
      <c r="F186" s="932">
        <v>0</v>
      </c>
      <c r="G186" s="933">
        <v>0</v>
      </c>
      <c r="H186" s="933">
        <v>0</v>
      </c>
      <c r="I186" s="933">
        <v>0</v>
      </c>
      <c r="J186" s="933">
        <v>0</v>
      </c>
      <c r="K186" s="933">
        <v>0</v>
      </c>
      <c r="L186" s="934">
        <v>0</v>
      </c>
      <c r="M186" s="935">
        <v>0</v>
      </c>
      <c r="N186" s="935">
        <v>0</v>
      </c>
      <c r="O186" s="935">
        <v>0</v>
      </c>
      <c r="P186" s="935">
        <v>0</v>
      </c>
      <c r="Q186" s="935">
        <v>0</v>
      </c>
      <c r="R186" s="935">
        <v>0</v>
      </c>
      <c r="S186" s="935">
        <v>0</v>
      </c>
      <c r="T186" s="935">
        <v>0</v>
      </c>
      <c r="U186" s="935">
        <v>0</v>
      </c>
      <c r="V186" s="935">
        <v>0</v>
      </c>
      <c r="W186" s="935">
        <v>0</v>
      </c>
      <c r="X186" s="935">
        <v>0</v>
      </c>
      <c r="Y186" s="935">
        <v>0</v>
      </c>
      <c r="Z186" s="935">
        <v>0</v>
      </c>
      <c r="AA186" s="935">
        <v>0</v>
      </c>
      <c r="AB186" s="912"/>
    </row>
    <row r="187" spans="1:28">
      <c r="A187" s="929" t="s">
        <v>3968</v>
      </c>
      <c r="B187" s="930">
        <v>0</v>
      </c>
      <c r="C187" s="931">
        <v>4.7779999999999996</v>
      </c>
      <c r="D187" s="931">
        <v>0</v>
      </c>
      <c r="E187" s="931">
        <v>0</v>
      </c>
      <c r="F187" s="932">
        <v>0</v>
      </c>
      <c r="G187" s="933">
        <v>0</v>
      </c>
      <c r="H187" s="933">
        <v>0</v>
      </c>
      <c r="I187" s="933">
        <v>0</v>
      </c>
      <c r="J187" s="933">
        <v>4.7779999999999996</v>
      </c>
      <c r="K187" s="933">
        <v>0</v>
      </c>
      <c r="L187" s="934">
        <v>0</v>
      </c>
      <c r="M187" s="935">
        <v>0</v>
      </c>
      <c r="N187" s="935">
        <v>0</v>
      </c>
      <c r="O187" s="935">
        <v>0</v>
      </c>
      <c r="P187" s="935">
        <v>0</v>
      </c>
      <c r="Q187" s="935">
        <v>0</v>
      </c>
      <c r="R187" s="935">
        <v>0</v>
      </c>
      <c r="S187" s="935">
        <v>0</v>
      </c>
      <c r="T187" s="935">
        <v>0</v>
      </c>
      <c r="U187" s="935">
        <v>0</v>
      </c>
      <c r="V187" s="935">
        <v>0</v>
      </c>
      <c r="W187" s="935">
        <v>0</v>
      </c>
      <c r="X187" s="935">
        <v>0</v>
      </c>
      <c r="Y187" s="935">
        <v>0</v>
      </c>
      <c r="Z187" s="935">
        <v>0</v>
      </c>
      <c r="AA187" s="935">
        <v>0</v>
      </c>
      <c r="AB187" s="912"/>
    </row>
    <row r="188" spans="1:28">
      <c r="A188" s="929" t="s">
        <v>3969</v>
      </c>
      <c r="B188" s="930">
        <v>0</v>
      </c>
      <c r="C188" s="931">
        <v>471.15800000000002</v>
      </c>
      <c r="D188" s="931">
        <v>31</v>
      </c>
      <c r="E188" s="931">
        <v>0</v>
      </c>
      <c r="F188" s="932">
        <v>0</v>
      </c>
      <c r="G188" s="933">
        <v>0</v>
      </c>
      <c r="H188" s="933">
        <v>6.7271473733843496</v>
      </c>
      <c r="I188" s="933">
        <v>0</v>
      </c>
      <c r="J188" s="933">
        <v>0</v>
      </c>
      <c r="K188" s="933">
        <v>440</v>
      </c>
      <c r="L188" s="934">
        <v>0.68679591495177295</v>
      </c>
      <c r="M188" s="935">
        <v>0</v>
      </c>
      <c r="N188" s="935">
        <v>7.63106572168636E-2</v>
      </c>
      <c r="O188" s="935">
        <v>1.52621314433727E-3</v>
      </c>
      <c r="P188" s="935">
        <v>0</v>
      </c>
      <c r="Q188" s="935">
        <v>0</v>
      </c>
      <c r="R188" s="935">
        <v>8.3941722938550003E-4</v>
      </c>
      <c r="S188" s="935">
        <v>0</v>
      </c>
      <c r="T188" s="935">
        <v>0</v>
      </c>
      <c r="U188" s="935">
        <v>3.8155328608431801E-3</v>
      </c>
      <c r="V188" s="935">
        <v>0</v>
      </c>
      <c r="W188" s="935">
        <v>0</v>
      </c>
      <c r="X188" s="935">
        <v>0</v>
      </c>
      <c r="Y188" s="935">
        <v>0</v>
      </c>
      <c r="Z188" s="935">
        <v>0</v>
      </c>
      <c r="AA188" s="935">
        <v>2.36563037372277E-4</v>
      </c>
      <c r="AB188" s="912"/>
    </row>
    <row r="189" spans="1:28">
      <c r="A189" s="929" t="s">
        <v>3970</v>
      </c>
      <c r="B189" s="930">
        <v>2159.52</v>
      </c>
      <c r="C189" s="931">
        <v>351.68400000000003</v>
      </c>
      <c r="D189" s="931">
        <v>0</v>
      </c>
      <c r="E189" s="931">
        <v>3.8847200000000002</v>
      </c>
      <c r="F189" s="932">
        <v>0</v>
      </c>
      <c r="G189" s="933">
        <v>0</v>
      </c>
      <c r="H189" s="933">
        <v>0</v>
      </c>
      <c r="I189" s="933">
        <v>0</v>
      </c>
      <c r="J189" s="933">
        <v>0</v>
      </c>
      <c r="K189" s="933">
        <v>2499</v>
      </c>
      <c r="L189" s="934">
        <v>3.9006886169647301</v>
      </c>
      <c r="M189" s="935">
        <v>0</v>
      </c>
      <c r="N189" s="935">
        <v>0.43340984632941398</v>
      </c>
      <c r="O189" s="935">
        <v>0</v>
      </c>
      <c r="P189" s="935">
        <v>0</v>
      </c>
      <c r="Q189" s="935">
        <v>0</v>
      </c>
      <c r="R189" s="935">
        <v>0</v>
      </c>
      <c r="S189" s="935">
        <v>0</v>
      </c>
      <c r="T189" s="935">
        <v>0</v>
      </c>
      <c r="U189" s="935">
        <v>0</v>
      </c>
      <c r="V189" s="935">
        <v>0</v>
      </c>
      <c r="W189" s="935">
        <v>0</v>
      </c>
      <c r="X189" s="935">
        <v>0</v>
      </c>
      <c r="Y189" s="935">
        <v>0</v>
      </c>
      <c r="Z189" s="935">
        <v>0</v>
      </c>
      <c r="AA189" s="935">
        <v>0</v>
      </c>
      <c r="AB189" s="912"/>
    </row>
    <row r="190" spans="1:28">
      <c r="A190" s="929" t="s">
        <v>3971</v>
      </c>
      <c r="B190" s="930">
        <v>0</v>
      </c>
      <c r="C190" s="931">
        <v>138.12</v>
      </c>
      <c r="D190" s="931">
        <v>0</v>
      </c>
      <c r="E190" s="931">
        <v>0</v>
      </c>
      <c r="F190" s="932">
        <v>0</v>
      </c>
      <c r="G190" s="933">
        <v>0</v>
      </c>
      <c r="H190" s="933">
        <v>0</v>
      </c>
      <c r="I190" s="933">
        <v>0</v>
      </c>
      <c r="J190" s="933">
        <v>138.12</v>
      </c>
      <c r="K190" s="933">
        <v>0</v>
      </c>
      <c r="L190" s="934">
        <v>0</v>
      </c>
      <c r="M190" s="935">
        <v>0</v>
      </c>
      <c r="N190" s="935">
        <v>0</v>
      </c>
      <c r="O190" s="935">
        <v>0</v>
      </c>
      <c r="P190" s="935">
        <v>0</v>
      </c>
      <c r="Q190" s="935">
        <v>0</v>
      </c>
      <c r="R190" s="935">
        <v>0</v>
      </c>
      <c r="S190" s="935">
        <v>0</v>
      </c>
      <c r="T190" s="935">
        <v>0</v>
      </c>
      <c r="U190" s="935">
        <v>0</v>
      </c>
      <c r="V190" s="935">
        <v>0</v>
      </c>
      <c r="W190" s="935">
        <v>0</v>
      </c>
      <c r="X190" s="935">
        <v>0</v>
      </c>
      <c r="Y190" s="935">
        <v>0</v>
      </c>
      <c r="Z190" s="935">
        <v>0</v>
      </c>
      <c r="AA190" s="935">
        <v>0</v>
      </c>
      <c r="AB190" s="912"/>
    </row>
    <row r="191" spans="1:28">
      <c r="A191" s="929" t="s">
        <v>4214</v>
      </c>
      <c r="B191" s="930">
        <v>0</v>
      </c>
      <c r="C191" s="931">
        <v>0</v>
      </c>
      <c r="D191" s="931">
        <v>0</v>
      </c>
      <c r="E191" s="931">
        <v>0</v>
      </c>
      <c r="F191" s="932">
        <v>0</v>
      </c>
      <c r="G191" s="933">
        <v>0</v>
      </c>
      <c r="H191" s="933">
        <v>0</v>
      </c>
      <c r="I191" s="933">
        <v>0</v>
      </c>
      <c r="J191" s="933">
        <v>0</v>
      </c>
      <c r="K191" s="933">
        <v>0</v>
      </c>
      <c r="L191" s="934">
        <v>0</v>
      </c>
      <c r="M191" s="935">
        <v>0</v>
      </c>
      <c r="N191" s="935">
        <v>0</v>
      </c>
      <c r="O191" s="935">
        <v>0</v>
      </c>
      <c r="P191" s="935">
        <v>0</v>
      </c>
      <c r="Q191" s="935">
        <v>0</v>
      </c>
      <c r="R191" s="935">
        <v>0</v>
      </c>
      <c r="S191" s="935">
        <v>0</v>
      </c>
      <c r="T191" s="935">
        <v>0</v>
      </c>
      <c r="U191" s="935">
        <v>0</v>
      </c>
      <c r="V191" s="935">
        <v>0</v>
      </c>
      <c r="W191" s="935">
        <v>0</v>
      </c>
      <c r="X191" s="935">
        <v>0</v>
      </c>
      <c r="Y191" s="935">
        <v>0</v>
      </c>
      <c r="Z191" s="935">
        <v>0</v>
      </c>
      <c r="AA191" s="935">
        <v>0</v>
      </c>
      <c r="AB191" s="912"/>
    </row>
    <row r="192" spans="1:28">
      <c r="A192" s="929" t="s">
        <v>3972</v>
      </c>
      <c r="B192" s="930">
        <v>32049.58</v>
      </c>
      <c r="C192" s="931">
        <v>1721.837</v>
      </c>
      <c r="D192" s="931">
        <v>1011</v>
      </c>
      <c r="E192" s="931">
        <v>256.01299999999998</v>
      </c>
      <c r="F192" s="932">
        <v>0</v>
      </c>
      <c r="G192" s="933">
        <v>0</v>
      </c>
      <c r="H192" s="933">
        <v>0</v>
      </c>
      <c r="I192" s="933">
        <v>0</v>
      </c>
      <c r="J192" s="933">
        <v>0</v>
      </c>
      <c r="K192" s="933">
        <v>32651</v>
      </c>
      <c r="L192" s="934">
        <v>41.621367330887402</v>
      </c>
      <c r="M192" s="935">
        <v>1.13255421308537E-2</v>
      </c>
      <c r="N192" s="935">
        <v>4.6038328761920297</v>
      </c>
      <c r="O192" s="935">
        <v>0.22651084261707399</v>
      </c>
      <c r="P192" s="935">
        <v>3.3976626392561098E-2</v>
      </c>
      <c r="Q192" s="935">
        <v>0</v>
      </c>
      <c r="R192" s="935">
        <v>5.6627710654268502E-3</v>
      </c>
      <c r="S192" s="935">
        <v>5.6627710654268498E-2</v>
      </c>
      <c r="T192" s="935">
        <v>0.33976626392561099</v>
      </c>
      <c r="U192" s="935">
        <v>0.90604337046829597</v>
      </c>
      <c r="V192" s="935">
        <v>5.6627710654268495E-4</v>
      </c>
      <c r="W192" s="935">
        <v>0</v>
      </c>
      <c r="X192" s="935">
        <v>22.0281794445104</v>
      </c>
      <c r="Y192" s="935">
        <v>20.612486678153701</v>
      </c>
      <c r="Z192" s="935">
        <v>0</v>
      </c>
      <c r="AA192" s="935">
        <v>3.3976626392561099E-3</v>
      </c>
      <c r="AB192" s="912"/>
    </row>
    <row r="193" spans="1:28">
      <c r="A193" s="929" t="s">
        <v>3973</v>
      </c>
      <c r="B193" s="930">
        <v>0</v>
      </c>
      <c r="C193" s="931">
        <v>0</v>
      </c>
      <c r="D193" s="931">
        <v>0</v>
      </c>
      <c r="E193" s="931">
        <v>0</v>
      </c>
      <c r="F193" s="932">
        <v>0</v>
      </c>
      <c r="G193" s="933">
        <v>0</v>
      </c>
      <c r="H193" s="933">
        <v>0</v>
      </c>
      <c r="I193" s="933">
        <v>0</v>
      </c>
      <c r="J193" s="933">
        <v>0</v>
      </c>
      <c r="K193" s="933">
        <v>0</v>
      </c>
      <c r="L193" s="934">
        <v>0</v>
      </c>
      <c r="M193" s="935">
        <v>0</v>
      </c>
      <c r="N193" s="935">
        <v>0</v>
      </c>
      <c r="O193" s="935">
        <v>0</v>
      </c>
      <c r="P193" s="935">
        <v>0</v>
      </c>
      <c r="Q193" s="935">
        <v>0</v>
      </c>
      <c r="R193" s="935">
        <v>0</v>
      </c>
      <c r="S193" s="935">
        <v>0</v>
      </c>
      <c r="T193" s="935">
        <v>0</v>
      </c>
      <c r="U193" s="935">
        <v>0</v>
      </c>
      <c r="V193" s="935">
        <v>0</v>
      </c>
      <c r="W193" s="935">
        <v>0</v>
      </c>
      <c r="X193" s="935">
        <v>0</v>
      </c>
      <c r="Y193" s="935">
        <v>0</v>
      </c>
      <c r="Z193" s="935">
        <v>0</v>
      </c>
      <c r="AA193" s="935">
        <v>0</v>
      </c>
      <c r="AB193" s="912"/>
    </row>
    <row r="194" spans="1:28">
      <c r="A194" s="929" t="s">
        <v>3974</v>
      </c>
      <c r="B194" s="930">
        <v>0</v>
      </c>
      <c r="C194" s="931">
        <v>110.06399999999999</v>
      </c>
      <c r="D194" s="931">
        <v>-1</v>
      </c>
      <c r="E194" s="931">
        <v>0</v>
      </c>
      <c r="F194" s="932">
        <v>0</v>
      </c>
      <c r="G194" s="933">
        <v>0</v>
      </c>
      <c r="H194" s="933">
        <v>0</v>
      </c>
      <c r="I194" s="933">
        <v>0</v>
      </c>
      <c r="J194" s="933">
        <v>109.06399999999999</v>
      </c>
      <c r="K194" s="933">
        <v>2</v>
      </c>
      <c r="L194" s="934">
        <v>3.1183309471800201E-3</v>
      </c>
      <c r="M194" s="935">
        <v>0</v>
      </c>
      <c r="N194" s="935">
        <v>3.4617289046559E-4</v>
      </c>
      <c r="O194" s="935">
        <v>0</v>
      </c>
      <c r="P194" s="935">
        <v>0</v>
      </c>
      <c r="Q194" s="935">
        <v>0</v>
      </c>
      <c r="R194" s="935">
        <v>0</v>
      </c>
      <c r="S194" s="935">
        <v>0</v>
      </c>
      <c r="T194" s="935">
        <v>0</v>
      </c>
      <c r="U194" s="935">
        <v>0</v>
      </c>
      <c r="V194" s="935">
        <v>0</v>
      </c>
      <c r="W194" s="935">
        <v>0</v>
      </c>
      <c r="X194" s="935">
        <v>0</v>
      </c>
      <c r="Y194" s="935">
        <v>0</v>
      </c>
      <c r="Z194" s="935">
        <v>0</v>
      </c>
      <c r="AA194" s="935">
        <v>0</v>
      </c>
      <c r="AB194" s="912"/>
    </row>
    <row r="195" spans="1:28">
      <c r="A195" s="929" t="s">
        <v>3975</v>
      </c>
      <c r="B195" s="930">
        <v>2436.9</v>
      </c>
      <c r="C195" s="931">
        <v>9738.0275999999994</v>
      </c>
      <c r="D195" s="931">
        <v>0</v>
      </c>
      <c r="E195" s="931">
        <v>627.82000000000005</v>
      </c>
      <c r="F195" s="932">
        <v>0</v>
      </c>
      <c r="G195" s="933">
        <v>0</v>
      </c>
      <c r="H195" s="933">
        <v>0</v>
      </c>
      <c r="I195" s="933">
        <v>0</v>
      </c>
      <c r="J195" s="933">
        <v>11547.107599999999</v>
      </c>
      <c r="K195" s="933">
        <v>0</v>
      </c>
      <c r="L195" s="934">
        <v>0</v>
      </c>
      <c r="M195" s="935">
        <v>0</v>
      </c>
      <c r="N195" s="935">
        <v>0</v>
      </c>
      <c r="O195" s="935">
        <v>0</v>
      </c>
      <c r="P195" s="935">
        <v>0</v>
      </c>
      <c r="Q195" s="935">
        <v>0</v>
      </c>
      <c r="R195" s="935">
        <v>0</v>
      </c>
      <c r="S195" s="935">
        <v>0</v>
      </c>
      <c r="T195" s="935">
        <v>0</v>
      </c>
      <c r="U195" s="935">
        <v>0</v>
      </c>
      <c r="V195" s="935">
        <v>0</v>
      </c>
      <c r="W195" s="935">
        <v>0</v>
      </c>
      <c r="X195" s="935">
        <v>0</v>
      </c>
      <c r="Y195" s="935">
        <v>0</v>
      </c>
      <c r="Z195" s="935">
        <v>0</v>
      </c>
      <c r="AA195" s="935">
        <v>0</v>
      </c>
      <c r="AB195" s="912"/>
    </row>
    <row r="196" spans="1:28">
      <c r="A196" s="929" t="s">
        <v>3976</v>
      </c>
      <c r="B196" s="930">
        <v>0</v>
      </c>
      <c r="C196" s="931">
        <v>0</v>
      </c>
      <c r="D196" s="931">
        <v>0</v>
      </c>
      <c r="E196" s="931">
        <v>0</v>
      </c>
      <c r="F196" s="932">
        <v>0</v>
      </c>
      <c r="G196" s="933">
        <v>0</v>
      </c>
      <c r="H196" s="933">
        <v>0</v>
      </c>
      <c r="I196" s="933">
        <v>0</v>
      </c>
      <c r="J196" s="933">
        <v>0</v>
      </c>
      <c r="K196" s="933">
        <v>0</v>
      </c>
      <c r="L196" s="934">
        <v>0</v>
      </c>
      <c r="M196" s="935">
        <v>0</v>
      </c>
      <c r="N196" s="935">
        <v>0</v>
      </c>
      <c r="O196" s="935">
        <v>0</v>
      </c>
      <c r="P196" s="935">
        <v>0</v>
      </c>
      <c r="Q196" s="935">
        <v>0</v>
      </c>
      <c r="R196" s="935">
        <v>0</v>
      </c>
      <c r="S196" s="935">
        <v>0</v>
      </c>
      <c r="T196" s="935">
        <v>0</v>
      </c>
      <c r="U196" s="935">
        <v>0</v>
      </c>
      <c r="V196" s="935">
        <v>0</v>
      </c>
      <c r="W196" s="935">
        <v>0</v>
      </c>
      <c r="X196" s="935">
        <v>0</v>
      </c>
      <c r="Y196" s="935">
        <v>0</v>
      </c>
      <c r="Z196" s="935">
        <v>0</v>
      </c>
      <c r="AA196" s="935">
        <v>0</v>
      </c>
      <c r="AB196" s="912"/>
    </row>
    <row r="197" spans="1:28">
      <c r="A197" s="929" t="s">
        <v>3977</v>
      </c>
      <c r="B197" s="930">
        <v>2111.2600000000002</v>
      </c>
      <c r="C197" s="931">
        <v>7542.9539999999997</v>
      </c>
      <c r="D197" s="931">
        <v>0</v>
      </c>
      <c r="E197" s="931">
        <v>12.298999999999999</v>
      </c>
      <c r="F197" s="932">
        <v>0</v>
      </c>
      <c r="G197" s="933">
        <v>0</v>
      </c>
      <c r="H197" s="933">
        <v>0</v>
      </c>
      <c r="I197" s="933">
        <v>0</v>
      </c>
      <c r="J197" s="933">
        <v>9641.9150000000009</v>
      </c>
      <c r="K197" s="933">
        <v>0</v>
      </c>
      <c r="L197" s="934">
        <v>0</v>
      </c>
      <c r="M197" s="935">
        <v>0</v>
      </c>
      <c r="N197" s="935">
        <v>0</v>
      </c>
      <c r="O197" s="935">
        <v>0</v>
      </c>
      <c r="P197" s="935">
        <v>0</v>
      </c>
      <c r="Q197" s="935">
        <v>0</v>
      </c>
      <c r="R197" s="935">
        <v>0</v>
      </c>
      <c r="S197" s="935">
        <v>0</v>
      </c>
      <c r="T197" s="935">
        <v>0</v>
      </c>
      <c r="U197" s="935">
        <v>0</v>
      </c>
      <c r="V197" s="935">
        <v>0</v>
      </c>
      <c r="W197" s="935">
        <v>0</v>
      </c>
      <c r="X197" s="935">
        <v>0</v>
      </c>
      <c r="Y197" s="935">
        <v>0</v>
      </c>
      <c r="Z197" s="935">
        <v>0</v>
      </c>
      <c r="AA197" s="935">
        <v>0</v>
      </c>
      <c r="AB197" s="912"/>
    </row>
    <row r="198" spans="1:28">
      <c r="A198" s="924"/>
      <c r="B198" s="925"/>
      <c r="C198" s="926"/>
      <c r="D198" s="926"/>
      <c r="E198" s="926"/>
      <c r="F198" s="925"/>
      <c r="G198" s="926"/>
      <c r="H198" s="926"/>
      <c r="I198" s="926"/>
      <c r="J198" s="926"/>
      <c r="K198" s="926"/>
      <c r="L198" s="927"/>
      <c r="M198" s="928"/>
      <c r="N198" s="928"/>
      <c r="O198" s="928"/>
      <c r="P198" s="928"/>
      <c r="Q198" s="928"/>
      <c r="R198" s="928"/>
      <c r="S198" s="928"/>
      <c r="T198" s="928"/>
      <c r="U198" s="928"/>
      <c r="V198" s="928"/>
      <c r="W198" s="928"/>
      <c r="X198" s="928"/>
      <c r="Y198" s="928"/>
      <c r="Z198" s="928"/>
      <c r="AA198" s="928"/>
      <c r="AB198" s="912"/>
    </row>
    <row r="199" spans="1:28">
      <c r="A199" s="917" t="s">
        <v>3978</v>
      </c>
      <c r="B199" s="918">
        <v>1812053</v>
      </c>
      <c r="C199" s="919">
        <v>3894</v>
      </c>
      <c r="D199" s="919">
        <v>175</v>
      </c>
      <c r="E199" s="919">
        <v>6073</v>
      </c>
      <c r="F199" s="920">
        <v>0</v>
      </c>
      <c r="G199" s="921">
        <v>0</v>
      </c>
      <c r="H199" s="921">
        <v>0</v>
      </c>
      <c r="I199" s="921">
        <v>133946</v>
      </c>
      <c r="J199" s="921">
        <v>0</v>
      </c>
      <c r="K199" s="921">
        <v>1684259</v>
      </c>
      <c r="L199" s="922">
        <v>69.754548291427795</v>
      </c>
      <c r="M199" s="923">
        <v>3.71974074975039</v>
      </c>
      <c r="N199" s="923">
        <v>0.542255994722593</v>
      </c>
      <c r="O199" s="923">
        <v>122.122898491789</v>
      </c>
      <c r="P199" s="923">
        <v>9.5125473260173905</v>
      </c>
      <c r="Q199" s="923">
        <v>5.7607823614756501</v>
      </c>
      <c r="R199" s="923">
        <v>2.01251743763539</v>
      </c>
      <c r="S199" s="923">
        <v>46.033982974185498</v>
      </c>
      <c r="T199" s="923">
        <v>92.758558303288595</v>
      </c>
      <c r="U199" s="923">
        <v>714.51149130935698</v>
      </c>
      <c r="V199" s="923">
        <v>0.16036465406231301</v>
      </c>
      <c r="W199" s="923">
        <v>0.14720656156200401</v>
      </c>
      <c r="X199" s="923">
        <v>422.06989458371203</v>
      </c>
      <c r="Y199" s="923">
        <v>209.98512455015299</v>
      </c>
      <c r="Z199" s="923">
        <v>73.091787935251702</v>
      </c>
      <c r="AA199" s="923">
        <v>0.67478639770828397</v>
      </c>
      <c r="AB199" s="912"/>
    </row>
    <row r="200" spans="1:28">
      <c r="A200" s="929" t="s">
        <v>3979</v>
      </c>
      <c r="B200" s="930">
        <v>303.41094399999997</v>
      </c>
      <c r="C200" s="931">
        <v>0</v>
      </c>
      <c r="D200" s="931">
        <v>0</v>
      </c>
      <c r="E200" s="931">
        <v>0</v>
      </c>
      <c r="F200" s="932">
        <v>0</v>
      </c>
      <c r="G200" s="933">
        <v>0</v>
      </c>
      <c r="H200" s="933">
        <v>0</v>
      </c>
      <c r="I200" s="933">
        <v>25</v>
      </c>
      <c r="J200" s="933">
        <v>0</v>
      </c>
      <c r="K200" s="933">
        <v>275</v>
      </c>
      <c r="L200" s="934">
        <v>8.0126190077706803E-3</v>
      </c>
      <c r="M200" s="935">
        <v>8.3464781330944604E-4</v>
      </c>
      <c r="N200" s="935">
        <v>1.00157737597134E-4</v>
      </c>
      <c r="O200" s="935">
        <v>6.6771825064755701E-3</v>
      </c>
      <c r="P200" s="935">
        <v>7.01104163179934E-4</v>
      </c>
      <c r="Q200" s="935">
        <v>6.3433233811517901E-4</v>
      </c>
      <c r="R200" s="935">
        <v>3.004732127914E-4</v>
      </c>
      <c r="S200" s="935">
        <v>4.0063095038853401E-3</v>
      </c>
      <c r="T200" s="935">
        <v>1.8696111018131598E-2</v>
      </c>
      <c r="U200" s="935">
        <v>8.3798640456268406E-2</v>
      </c>
      <c r="V200" s="935">
        <v>4.6740277545329001E-5</v>
      </c>
      <c r="W200" s="935">
        <v>5.0078868798566798E-5</v>
      </c>
      <c r="X200" s="935">
        <v>1.40220832635987E-2</v>
      </c>
      <c r="Y200" s="935">
        <v>7.0110416317993402E-3</v>
      </c>
      <c r="Z200" s="935">
        <v>3.3385912532377798E-3</v>
      </c>
      <c r="AA200" s="935">
        <v>1.63590971408651E-4</v>
      </c>
      <c r="AB200" s="912"/>
    </row>
    <row r="201" spans="1:28">
      <c r="A201" s="929" t="s">
        <v>3980</v>
      </c>
      <c r="B201" s="930">
        <v>469814</v>
      </c>
      <c r="C201" s="931">
        <v>0</v>
      </c>
      <c r="D201" s="931">
        <v>0</v>
      </c>
      <c r="E201" s="931">
        <v>0</v>
      </c>
      <c r="F201" s="932">
        <v>0</v>
      </c>
      <c r="G201" s="933">
        <v>0</v>
      </c>
      <c r="H201" s="933">
        <v>0</v>
      </c>
      <c r="I201" s="933">
        <v>38659</v>
      </c>
      <c r="J201" s="933">
        <v>0</v>
      </c>
      <c r="K201" s="933">
        <v>430000</v>
      </c>
      <c r="L201" s="934">
        <v>16.033909681134201</v>
      </c>
      <c r="M201" s="935">
        <v>1.34684841321527</v>
      </c>
      <c r="N201" s="935">
        <v>0.12827127744907299</v>
      </c>
      <c r="O201" s="935">
        <v>63.494282337291402</v>
      </c>
      <c r="P201" s="935">
        <v>1.53925532938888</v>
      </c>
      <c r="Q201" s="935">
        <v>1.7316622455624899</v>
      </c>
      <c r="R201" s="935">
        <v>0.70549202596990401</v>
      </c>
      <c r="S201" s="935">
        <v>14.1098405193981</v>
      </c>
      <c r="T201" s="935">
        <v>29.502393813286901</v>
      </c>
      <c r="U201" s="935">
        <v>227.68151747210501</v>
      </c>
      <c r="V201" s="935">
        <v>7.0549202596990407E-2</v>
      </c>
      <c r="W201" s="935">
        <v>4.4894947107175703E-2</v>
      </c>
      <c r="X201" s="935">
        <v>116.085506091412</v>
      </c>
      <c r="Y201" s="935">
        <v>57.722074852083097</v>
      </c>
      <c r="Z201" s="935">
        <v>37.198670460231298</v>
      </c>
      <c r="AA201" s="935">
        <v>0.20523404391851799</v>
      </c>
      <c r="AB201" s="912"/>
    </row>
    <row r="202" spans="1:28">
      <c r="A202" s="929" t="s">
        <v>3981</v>
      </c>
      <c r="B202" s="930">
        <v>288.54497099999998</v>
      </c>
      <c r="C202" s="931">
        <v>0</v>
      </c>
      <c r="D202" s="931">
        <v>0</v>
      </c>
      <c r="E202" s="931">
        <v>6.5491099999999998</v>
      </c>
      <c r="F202" s="932">
        <v>0</v>
      </c>
      <c r="G202" s="933">
        <v>0</v>
      </c>
      <c r="H202" s="933">
        <v>0</v>
      </c>
      <c r="I202" s="933">
        <v>18</v>
      </c>
      <c r="J202" s="933">
        <v>0</v>
      </c>
      <c r="K202" s="933">
        <v>257</v>
      </c>
      <c r="L202" s="934">
        <v>1.29883860382715E-2</v>
      </c>
      <c r="M202" s="935">
        <v>7.1850646169161695E-4</v>
      </c>
      <c r="N202" s="935">
        <v>8.2904591733648102E-5</v>
      </c>
      <c r="O202" s="935">
        <v>1.02248996471499E-2</v>
      </c>
      <c r="P202" s="935">
        <v>1.9620753376963398E-3</v>
      </c>
      <c r="Q202" s="935">
        <v>7.1850646169161695E-4</v>
      </c>
      <c r="R202" s="935">
        <v>1.6580918346729601E-4</v>
      </c>
      <c r="S202" s="935">
        <v>4.9742755040188798E-3</v>
      </c>
      <c r="T202" s="935">
        <v>1.6028221068505301E-2</v>
      </c>
      <c r="U202" s="935">
        <v>8.2628243094535897E-2</v>
      </c>
      <c r="V202" s="935">
        <v>3.0398350302337599E-5</v>
      </c>
      <c r="W202" s="935">
        <v>1.9344404737851202E-5</v>
      </c>
      <c r="X202" s="935">
        <v>1.4646477872944499E-2</v>
      </c>
      <c r="Y202" s="935">
        <v>7.4614132560283297E-3</v>
      </c>
      <c r="Z202" s="935">
        <v>1.7962661542290401E-2</v>
      </c>
      <c r="AA202" s="935">
        <v>1.10539455644864E-4</v>
      </c>
      <c r="AB202" s="912"/>
    </row>
    <row r="203" spans="1:28">
      <c r="A203" s="929" t="s">
        <v>3982</v>
      </c>
      <c r="B203" s="930">
        <v>202.107561</v>
      </c>
      <c r="C203" s="931">
        <v>0</v>
      </c>
      <c r="D203" s="931">
        <v>0</v>
      </c>
      <c r="E203" s="931">
        <v>0</v>
      </c>
      <c r="F203" s="932">
        <v>0</v>
      </c>
      <c r="G203" s="933">
        <v>0</v>
      </c>
      <c r="H203" s="933">
        <v>0</v>
      </c>
      <c r="I203" s="933">
        <v>15</v>
      </c>
      <c r="J203" s="933">
        <v>0</v>
      </c>
      <c r="K203" s="933">
        <v>186</v>
      </c>
      <c r="L203" s="934">
        <v>4.4903965639392302E-3</v>
      </c>
      <c r="M203" s="935">
        <v>3.3677974229544201E-4</v>
      </c>
      <c r="N203" s="935">
        <v>5.6129957049240297E-5</v>
      </c>
      <c r="O203" s="935">
        <v>1.17872909803405E-2</v>
      </c>
      <c r="P203" s="935">
        <v>3.6484472082006202E-4</v>
      </c>
      <c r="Q203" s="935">
        <v>5.6129957049240301E-4</v>
      </c>
      <c r="R203" s="935">
        <v>2.8064978524620199E-4</v>
      </c>
      <c r="S203" s="935">
        <v>4.2097467786930201E-3</v>
      </c>
      <c r="T203" s="935">
        <v>9.5420926983708493E-3</v>
      </c>
      <c r="U203" s="935">
        <v>8.6440133855830104E-2</v>
      </c>
      <c r="V203" s="935">
        <v>2.2451982819696099E-5</v>
      </c>
      <c r="W203" s="935">
        <v>1.6838987114772101E-5</v>
      </c>
      <c r="X203" s="935">
        <v>8.6720783641076299E-2</v>
      </c>
      <c r="Y203" s="935">
        <v>4.3220066927915003E-2</v>
      </c>
      <c r="Z203" s="935">
        <v>2.8064978524620201E-3</v>
      </c>
      <c r="AA203" s="935">
        <v>8.4194935573860504E-5</v>
      </c>
      <c r="AB203" s="912"/>
    </row>
    <row r="204" spans="1:28">
      <c r="A204" s="929" t="s">
        <v>3983</v>
      </c>
      <c r="B204" s="930">
        <v>0</v>
      </c>
      <c r="C204" s="931">
        <v>0</v>
      </c>
      <c r="D204" s="931">
        <v>0</v>
      </c>
      <c r="E204" s="931">
        <v>0</v>
      </c>
      <c r="F204" s="932">
        <v>0</v>
      </c>
      <c r="G204" s="933">
        <v>0</v>
      </c>
      <c r="H204" s="933">
        <v>0</v>
      </c>
      <c r="I204" s="933">
        <v>0</v>
      </c>
      <c r="J204" s="933">
        <v>0</v>
      </c>
      <c r="K204" s="933">
        <v>0</v>
      </c>
      <c r="L204" s="934">
        <v>0</v>
      </c>
      <c r="M204" s="935">
        <v>0</v>
      </c>
      <c r="N204" s="935">
        <v>0</v>
      </c>
      <c r="O204" s="935">
        <v>0</v>
      </c>
      <c r="P204" s="935">
        <v>0</v>
      </c>
      <c r="Q204" s="935">
        <v>0</v>
      </c>
      <c r="R204" s="935">
        <v>0</v>
      </c>
      <c r="S204" s="935">
        <v>0</v>
      </c>
      <c r="T204" s="935">
        <v>0</v>
      </c>
      <c r="U204" s="935">
        <v>0</v>
      </c>
      <c r="V204" s="935">
        <v>0</v>
      </c>
      <c r="W204" s="935">
        <v>0</v>
      </c>
      <c r="X204" s="935">
        <v>0</v>
      </c>
      <c r="Y204" s="935">
        <v>0</v>
      </c>
      <c r="Z204" s="935">
        <v>0</v>
      </c>
      <c r="AA204" s="935">
        <v>0</v>
      </c>
      <c r="AB204" s="912"/>
    </row>
    <row r="205" spans="1:28">
      <c r="A205" s="929" t="s">
        <v>3984</v>
      </c>
      <c r="B205" s="930">
        <v>303.87822</v>
      </c>
      <c r="C205" s="931">
        <v>0</v>
      </c>
      <c r="D205" s="931">
        <v>0</v>
      </c>
      <c r="E205" s="931">
        <v>0</v>
      </c>
      <c r="F205" s="932">
        <v>0</v>
      </c>
      <c r="G205" s="933">
        <v>0</v>
      </c>
      <c r="H205" s="933">
        <v>0</v>
      </c>
      <c r="I205" s="933">
        <v>33</v>
      </c>
      <c r="J205" s="933">
        <v>0</v>
      </c>
      <c r="K205" s="933">
        <v>271</v>
      </c>
      <c r="L205" s="934">
        <v>6.9372631009355897E-3</v>
      </c>
      <c r="M205" s="935">
        <v>4.73764309332186E-4</v>
      </c>
      <c r="N205" s="935">
        <v>3.3840307809441897E-5</v>
      </c>
      <c r="O205" s="935">
        <v>7.1064646399828001E-3</v>
      </c>
      <c r="P205" s="935">
        <v>5.9220538666523298E-4</v>
      </c>
      <c r="Q205" s="935">
        <v>1.25209138894935E-3</v>
      </c>
      <c r="R205" s="935">
        <v>1.5228138514248801E-4</v>
      </c>
      <c r="S205" s="935">
        <v>7.2756661790300001E-3</v>
      </c>
      <c r="T205" s="935">
        <v>1.35361231237768E-2</v>
      </c>
      <c r="U205" s="935">
        <v>6.5480995611269993E-2</v>
      </c>
      <c r="V205" s="935">
        <v>1.35361231237768E-5</v>
      </c>
      <c r="W205" s="935">
        <v>1.18441077333047E-5</v>
      </c>
      <c r="X205" s="935">
        <v>1.0152092342832601E-3</v>
      </c>
      <c r="Y205" s="935">
        <v>5.0760461714162799E-4</v>
      </c>
      <c r="Z205" s="935">
        <v>2.3688215466609302E-3</v>
      </c>
      <c r="AA205" s="935">
        <v>7.2756661790300098E-5</v>
      </c>
      <c r="AB205" s="912"/>
    </row>
    <row r="206" spans="1:28">
      <c r="A206" s="929" t="s">
        <v>3985</v>
      </c>
      <c r="B206" s="930">
        <v>0</v>
      </c>
      <c r="C206" s="931">
        <v>1.2430000000000001</v>
      </c>
      <c r="D206" s="931">
        <v>0</v>
      </c>
      <c r="E206" s="931">
        <v>0</v>
      </c>
      <c r="F206" s="932">
        <v>0</v>
      </c>
      <c r="G206" s="933">
        <v>0</v>
      </c>
      <c r="H206" s="933">
        <v>0</v>
      </c>
      <c r="I206" s="933">
        <v>0</v>
      </c>
      <c r="J206" s="933">
        <v>0</v>
      </c>
      <c r="K206" s="933">
        <v>1</v>
      </c>
      <c r="L206" s="934">
        <v>3.5484455605841602E-5</v>
      </c>
      <c r="M206" s="935">
        <v>7.5270057345724604E-7</v>
      </c>
      <c r="N206" s="935">
        <v>1.07528653351035E-7</v>
      </c>
      <c r="O206" s="935">
        <v>6.4517192010621003E-6</v>
      </c>
      <c r="P206" s="935">
        <v>7.5270057345724604E-6</v>
      </c>
      <c r="Q206" s="935">
        <v>5.3764326675517495E-7</v>
      </c>
      <c r="R206" s="935">
        <v>3.2258596005310498E-7</v>
      </c>
      <c r="S206" s="935">
        <v>1.1828151868613901E-5</v>
      </c>
      <c r="T206" s="935">
        <v>1.39787249356346E-5</v>
      </c>
      <c r="U206" s="935">
        <v>1.2688381095422101E-4</v>
      </c>
      <c r="V206" s="935">
        <v>3.2258596005310501E-8</v>
      </c>
      <c r="W206" s="935">
        <v>2.1505730670206998E-8</v>
      </c>
      <c r="X206" s="935">
        <v>5.80654728095589E-5</v>
      </c>
      <c r="Y206" s="935">
        <v>2.9032736404779501E-5</v>
      </c>
      <c r="Z206" s="935">
        <v>1.0752865335103501E-5</v>
      </c>
      <c r="AA206" s="935">
        <v>1.29034384021242E-7</v>
      </c>
      <c r="AB206" s="912"/>
    </row>
    <row r="207" spans="1:28">
      <c r="A207" s="929" t="s">
        <v>3986</v>
      </c>
      <c r="B207" s="930">
        <v>441.69953600000002</v>
      </c>
      <c r="C207" s="931">
        <v>13.032</v>
      </c>
      <c r="D207" s="931">
        <v>0</v>
      </c>
      <c r="E207" s="931">
        <v>0</v>
      </c>
      <c r="F207" s="932">
        <v>0</v>
      </c>
      <c r="G207" s="933">
        <v>0</v>
      </c>
      <c r="H207" s="933">
        <v>0</v>
      </c>
      <c r="I207" s="933">
        <v>25</v>
      </c>
      <c r="J207" s="933">
        <v>0</v>
      </c>
      <c r="K207" s="933">
        <v>422</v>
      </c>
      <c r="L207" s="934">
        <v>1.49305269511031E-2</v>
      </c>
      <c r="M207" s="935">
        <v>3.5130651649654298E-4</v>
      </c>
      <c r="N207" s="935">
        <v>4.3913314562067899E-5</v>
      </c>
      <c r="O207" s="935">
        <v>5.7087308930688198E-3</v>
      </c>
      <c r="P207" s="935">
        <v>3.0300187047826799E-3</v>
      </c>
      <c r="Q207" s="935">
        <v>3.5130651649654298E-4</v>
      </c>
      <c r="R207" s="935">
        <v>1.3173994368620399E-4</v>
      </c>
      <c r="S207" s="935">
        <v>5.2695977474481398E-3</v>
      </c>
      <c r="T207" s="935">
        <v>7.0261303299308598E-3</v>
      </c>
      <c r="U207" s="935">
        <v>0.11988334875444499</v>
      </c>
      <c r="V207" s="935">
        <v>8.7826629124135799E-6</v>
      </c>
      <c r="W207" s="935">
        <v>1.31739943686204E-5</v>
      </c>
      <c r="X207" s="935">
        <v>4.0400249397102399E-2</v>
      </c>
      <c r="Y207" s="935">
        <v>2.0200124698551199E-2</v>
      </c>
      <c r="Z207" s="935">
        <v>1.0978328640517E-2</v>
      </c>
      <c r="AA207" s="935">
        <v>6.5869971843101805E-5</v>
      </c>
      <c r="AB207" s="912"/>
    </row>
    <row r="208" spans="1:28">
      <c r="A208" s="929" t="s">
        <v>3987</v>
      </c>
      <c r="B208" s="930">
        <v>3049.6514929999998</v>
      </c>
      <c r="C208" s="931">
        <v>0</v>
      </c>
      <c r="D208" s="931">
        <v>0</v>
      </c>
      <c r="E208" s="931">
        <v>40.945099999999996</v>
      </c>
      <c r="F208" s="932">
        <v>0</v>
      </c>
      <c r="G208" s="933">
        <v>0</v>
      </c>
      <c r="H208" s="933">
        <v>0</v>
      </c>
      <c r="I208" s="933">
        <v>240</v>
      </c>
      <c r="J208" s="933">
        <v>0</v>
      </c>
      <c r="K208" s="933">
        <v>2880</v>
      </c>
      <c r="L208" s="934">
        <v>0.14335303824811499</v>
      </c>
      <c r="M208" s="935">
        <v>6.1437016392049499E-3</v>
      </c>
      <c r="N208" s="935">
        <v>1.63832043712132E-3</v>
      </c>
      <c r="O208" s="935">
        <v>5.3245414206442902E-2</v>
      </c>
      <c r="P208" s="935">
        <v>1.96598452454558E-2</v>
      </c>
      <c r="Q208" s="935">
        <v>1.14682430598492E-2</v>
      </c>
      <c r="R208" s="935">
        <v>3.27664087424264E-3</v>
      </c>
      <c r="S208" s="935">
        <v>7.3724419670459396E-2</v>
      </c>
      <c r="T208" s="935">
        <v>0.14335303824811499</v>
      </c>
      <c r="U208" s="935">
        <v>1.0608124830360499</v>
      </c>
      <c r="V208" s="935">
        <v>3.2766408742426398E-4</v>
      </c>
      <c r="W208" s="935">
        <v>2.8670607649623102E-4</v>
      </c>
      <c r="X208" s="935">
        <v>0.53245414206442898</v>
      </c>
      <c r="Y208" s="935">
        <v>0.26622707103221399</v>
      </c>
      <c r="Z208" s="935">
        <v>0.50378353441480594</v>
      </c>
      <c r="AA208" s="935">
        <v>1.06490828412886E-3</v>
      </c>
      <c r="AB208" s="912"/>
    </row>
    <row r="209" spans="1:28">
      <c r="A209" s="929" t="s">
        <v>3988</v>
      </c>
      <c r="B209" s="930">
        <v>60300</v>
      </c>
      <c r="C209" s="931">
        <v>0</v>
      </c>
      <c r="D209" s="931">
        <v>0</v>
      </c>
      <c r="E209" s="931">
        <v>1.1499999999999999</v>
      </c>
      <c r="F209" s="932">
        <v>0</v>
      </c>
      <c r="G209" s="933">
        <v>0</v>
      </c>
      <c r="H209" s="933">
        <v>0</v>
      </c>
      <c r="I209" s="933">
        <v>3241</v>
      </c>
      <c r="J209" s="933">
        <v>0</v>
      </c>
      <c r="K209" s="933">
        <v>57057.85</v>
      </c>
      <c r="L209" s="934">
        <v>1.39529819690057</v>
      </c>
      <c r="M209" s="935">
        <v>7.4415903834697206E-2</v>
      </c>
      <c r="N209" s="935">
        <v>9.3019879793371507E-3</v>
      </c>
      <c r="O209" s="935">
        <v>2.13945723524755</v>
      </c>
      <c r="P209" s="935">
        <v>0.18603975958674299</v>
      </c>
      <c r="Q209" s="935">
        <v>0.120925843731383</v>
      </c>
      <c r="R209" s="935">
        <v>2.7905963938011501E-2</v>
      </c>
      <c r="S209" s="935">
        <v>1.20925843731383</v>
      </c>
      <c r="T209" s="935">
        <v>2.2324771150409202</v>
      </c>
      <c r="U209" s="935">
        <v>14.604121127559299</v>
      </c>
      <c r="V209" s="935">
        <v>1.86039759586743E-3</v>
      </c>
      <c r="W209" s="935">
        <v>2.7905963938011499E-3</v>
      </c>
      <c r="X209" s="935">
        <v>1.1162385575204601</v>
      </c>
      <c r="Y209" s="935">
        <v>0.55811927876022904</v>
      </c>
      <c r="Z209" s="935">
        <v>0.74415903834697195</v>
      </c>
      <c r="AA209" s="935">
        <v>1.8603975958674301E-2</v>
      </c>
      <c r="AB209" s="912"/>
    </row>
    <row r="210" spans="1:28">
      <c r="A210" s="929" t="s">
        <v>3989</v>
      </c>
      <c r="B210" s="930">
        <v>0</v>
      </c>
      <c r="C210" s="931">
        <v>0</v>
      </c>
      <c r="D210" s="931">
        <v>0</v>
      </c>
      <c r="E210" s="931">
        <v>0</v>
      </c>
      <c r="F210" s="932">
        <v>0</v>
      </c>
      <c r="G210" s="933">
        <v>0</v>
      </c>
      <c r="H210" s="933">
        <v>0</v>
      </c>
      <c r="I210" s="933">
        <v>0</v>
      </c>
      <c r="J210" s="933">
        <v>0</v>
      </c>
      <c r="K210" s="933">
        <v>0</v>
      </c>
      <c r="L210" s="934">
        <v>0</v>
      </c>
      <c r="M210" s="935">
        <v>0</v>
      </c>
      <c r="N210" s="935">
        <v>0</v>
      </c>
      <c r="O210" s="935">
        <v>0</v>
      </c>
      <c r="P210" s="935">
        <v>0</v>
      </c>
      <c r="Q210" s="935">
        <v>0</v>
      </c>
      <c r="R210" s="935">
        <v>0</v>
      </c>
      <c r="S210" s="935">
        <v>0</v>
      </c>
      <c r="T210" s="935">
        <v>0</v>
      </c>
      <c r="U210" s="935">
        <v>0</v>
      </c>
      <c r="V210" s="935">
        <v>0</v>
      </c>
      <c r="W210" s="935">
        <v>0</v>
      </c>
      <c r="X210" s="935">
        <v>0</v>
      </c>
      <c r="Y210" s="935">
        <v>0</v>
      </c>
      <c r="Z210" s="935">
        <v>0</v>
      </c>
      <c r="AA210" s="935">
        <v>0</v>
      </c>
      <c r="AB210" s="912"/>
    </row>
    <row r="211" spans="1:28">
      <c r="A211" s="929" t="s">
        <v>3990</v>
      </c>
      <c r="B211" s="930">
        <v>807150</v>
      </c>
      <c r="C211" s="931">
        <v>0</v>
      </c>
      <c r="D211" s="931">
        <v>0</v>
      </c>
      <c r="E211" s="931">
        <v>0.72</v>
      </c>
      <c r="F211" s="932">
        <v>0</v>
      </c>
      <c r="G211" s="933">
        <v>0</v>
      </c>
      <c r="H211" s="933">
        <v>37393.75</v>
      </c>
      <c r="I211" s="933">
        <v>66478</v>
      </c>
      <c r="J211" s="933">
        <v>0</v>
      </c>
      <c r="K211" s="933">
        <v>703277.53</v>
      </c>
      <c r="L211" s="934">
        <v>24.845645715806999</v>
      </c>
      <c r="M211" s="935">
        <v>1.0648133878203001</v>
      </c>
      <c r="N211" s="935">
        <v>0.23662519729340001</v>
      </c>
      <c r="O211" s="935">
        <v>11.831259864670001</v>
      </c>
      <c r="P211" s="935">
        <v>3.6676905580476999</v>
      </c>
      <c r="Q211" s="935">
        <v>1.6563763810537999</v>
      </c>
      <c r="R211" s="935">
        <v>0.47325039458680002</v>
      </c>
      <c r="S211" s="935">
        <v>13.014385851137</v>
      </c>
      <c r="T211" s="935">
        <v>31.944401634609001</v>
      </c>
      <c r="U211" s="935">
        <v>266.20334695507501</v>
      </c>
      <c r="V211" s="935">
        <v>3.5493779594009997E-2</v>
      </c>
      <c r="W211" s="935">
        <v>5.9156299323349898E-2</v>
      </c>
      <c r="X211" s="935">
        <v>93.466952930892901</v>
      </c>
      <c r="Y211" s="935">
        <v>46.141913472212899</v>
      </c>
      <c r="Z211" s="935">
        <v>22.479393742873</v>
      </c>
      <c r="AA211" s="935">
        <v>0.20113141769939</v>
      </c>
      <c r="AB211" s="912"/>
    </row>
    <row r="212" spans="1:28">
      <c r="A212" s="929" t="s">
        <v>3991</v>
      </c>
      <c r="B212" s="930">
        <v>0</v>
      </c>
      <c r="C212" s="931">
        <v>0</v>
      </c>
      <c r="D212" s="931">
        <v>0</v>
      </c>
      <c r="E212" s="931">
        <v>0</v>
      </c>
      <c r="F212" s="932">
        <v>0</v>
      </c>
      <c r="G212" s="933">
        <v>0</v>
      </c>
      <c r="H212" s="933">
        <v>0</v>
      </c>
      <c r="I212" s="933">
        <v>0</v>
      </c>
      <c r="J212" s="933">
        <v>0</v>
      </c>
      <c r="K212" s="933">
        <v>0</v>
      </c>
      <c r="L212" s="934">
        <v>0</v>
      </c>
      <c r="M212" s="935">
        <v>0</v>
      </c>
      <c r="N212" s="935">
        <v>0</v>
      </c>
      <c r="O212" s="935">
        <v>0</v>
      </c>
      <c r="P212" s="935">
        <v>0</v>
      </c>
      <c r="Q212" s="935">
        <v>0</v>
      </c>
      <c r="R212" s="935">
        <v>0</v>
      </c>
      <c r="S212" s="935">
        <v>0</v>
      </c>
      <c r="T212" s="935">
        <v>0</v>
      </c>
      <c r="U212" s="935">
        <v>0</v>
      </c>
      <c r="V212" s="935">
        <v>0</v>
      </c>
      <c r="W212" s="935">
        <v>0</v>
      </c>
      <c r="X212" s="935">
        <v>0</v>
      </c>
      <c r="Y212" s="935">
        <v>0</v>
      </c>
      <c r="Z212" s="935">
        <v>0</v>
      </c>
      <c r="AA212" s="935">
        <v>0</v>
      </c>
      <c r="AB212" s="912"/>
    </row>
    <row r="213" spans="1:28">
      <c r="A213" s="929" t="s">
        <v>3992</v>
      </c>
      <c r="B213" s="930">
        <v>3561.597417</v>
      </c>
      <c r="C213" s="931">
        <v>0</v>
      </c>
      <c r="D213" s="931">
        <v>0</v>
      </c>
      <c r="E213" s="931">
        <v>77.046499999999995</v>
      </c>
      <c r="F213" s="932">
        <v>0</v>
      </c>
      <c r="G213" s="933">
        <v>0</v>
      </c>
      <c r="H213" s="933">
        <v>0</v>
      </c>
      <c r="I213" s="933">
        <v>298</v>
      </c>
      <c r="J213" s="933">
        <v>0</v>
      </c>
      <c r="K213" s="933">
        <v>3171</v>
      </c>
      <c r="L213" s="934">
        <v>0.19820451429567401</v>
      </c>
      <c r="M213" s="935">
        <v>1.49588312675981E-2</v>
      </c>
      <c r="N213" s="935">
        <v>1.49588312675981E-3</v>
      </c>
      <c r="O213" s="935">
        <v>0.15706772830978</v>
      </c>
      <c r="P213" s="935">
        <v>2.4682071591536799E-2</v>
      </c>
      <c r="Q213" s="935">
        <v>1.49588312675981E-2</v>
      </c>
      <c r="R213" s="935">
        <v>4.4876493802794197E-3</v>
      </c>
      <c r="S213" s="935">
        <v>0.12715006577458399</v>
      </c>
      <c r="T213" s="935">
        <v>0.22812217683086999</v>
      </c>
      <c r="U213" s="935">
        <v>1.0658167278163599</v>
      </c>
      <c r="V213" s="935">
        <v>2.9917662535196098E-4</v>
      </c>
      <c r="W213" s="935">
        <v>3.7397078168995202E-4</v>
      </c>
      <c r="X213" s="935">
        <v>0.20568392992947299</v>
      </c>
      <c r="Y213" s="935">
        <v>0.10471181887318599</v>
      </c>
      <c r="Z213" s="935">
        <v>5.6095617253492699E-2</v>
      </c>
      <c r="AA213" s="935">
        <v>2.3186188464777002E-3</v>
      </c>
      <c r="AB213" s="912"/>
    </row>
    <row r="214" spans="1:28">
      <c r="A214" s="929" t="s">
        <v>3993</v>
      </c>
      <c r="B214" s="930">
        <v>2558.3739999999998</v>
      </c>
      <c r="C214" s="931">
        <v>0</v>
      </c>
      <c r="D214" s="931">
        <v>0</v>
      </c>
      <c r="E214" s="931">
        <v>2558.3739999999998</v>
      </c>
      <c r="F214" s="932">
        <v>0</v>
      </c>
      <c r="G214" s="933">
        <v>0</v>
      </c>
      <c r="H214" s="933">
        <v>0</v>
      </c>
      <c r="I214" s="933">
        <v>40</v>
      </c>
      <c r="J214" s="933">
        <v>0</v>
      </c>
      <c r="K214" s="933">
        <v>0</v>
      </c>
      <c r="L214" s="934">
        <v>0</v>
      </c>
      <c r="M214" s="935">
        <v>0</v>
      </c>
      <c r="N214" s="935">
        <v>0</v>
      </c>
      <c r="O214" s="935">
        <v>0</v>
      </c>
      <c r="P214" s="935">
        <v>0</v>
      </c>
      <c r="Q214" s="935">
        <v>0</v>
      </c>
      <c r="R214" s="935">
        <v>0</v>
      </c>
      <c r="S214" s="935">
        <v>0</v>
      </c>
      <c r="T214" s="935">
        <v>0</v>
      </c>
      <c r="U214" s="935">
        <v>0</v>
      </c>
      <c r="V214" s="935">
        <v>0</v>
      </c>
      <c r="W214" s="935">
        <v>0</v>
      </c>
      <c r="X214" s="935">
        <v>0</v>
      </c>
      <c r="Y214" s="935">
        <v>0</v>
      </c>
      <c r="Z214" s="935">
        <v>0</v>
      </c>
      <c r="AA214" s="935">
        <v>0</v>
      </c>
      <c r="AB214" s="912"/>
    </row>
    <row r="215" spans="1:28">
      <c r="A215" s="929" t="s">
        <v>3994</v>
      </c>
      <c r="B215" s="930">
        <v>814.07574</v>
      </c>
      <c r="C215" s="931">
        <v>0</v>
      </c>
      <c r="D215" s="931">
        <v>0</v>
      </c>
      <c r="E215" s="931">
        <v>0.2</v>
      </c>
      <c r="F215" s="932">
        <v>0</v>
      </c>
      <c r="G215" s="933">
        <v>0</v>
      </c>
      <c r="H215" s="933">
        <v>0</v>
      </c>
      <c r="I215" s="933">
        <v>67</v>
      </c>
      <c r="J215" s="933">
        <v>0</v>
      </c>
      <c r="K215" s="933">
        <v>748</v>
      </c>
      <c r="L215" s="934">
        <v>7.3945026843140804E-2</v>
      </c>
      <c r="M215" s="935">
        <v>6.5318107044774398E-3</v>
      </c>
      <c r="N215" s="935">
        <v>6.1620855702617403E-4</v>
      </c>
      <c r="O215" s="935">
        <v>5.0529101676146201E-2</v>
      </c>
      <c r="P215" s="935">
        <v>7.1480192615036098E-3</v>
      </c>
      <c r="Q215" s="935">
        <v>7.3945026843140896E-3</v>
      </c>
      <c r="R215" s="935">
        <v>1.84862567107852E-3</v>
      </c>
      <c r="S215" s="935">
        <v>4.4367016105884498E-2</v>
      </c>
      <c r="T215" s="935">
        <v>0.210743326502951</v>
      </c>
      <c r="U215" s="935">
        <v>0.35000646039086702</v>
      </c>
      <c r="V215" s="935">
        <v>1.47890053686282E-4</v>
      </c>
      <c r="W215" s="935">
        <v>1.47890053686282E-4</v>
      </c>
      <c r="X215" s="935">
        <v>2.7113176509151599E-2</v>
      </c>
      <c r="Y215" s="935">
        <v>1.3556588254575799E-2</v>
      </c>
      <c r="Z215" s="935">
        <v>2.8345593623204001E-2</v>
      </c>
      <c r="AA215" s="935">
        <v>8.8734032211768997E-4</v>
      </c>
      <c r="AB215" s="912"/>
    </row>
    <row r="216" spans="1:28">
      <c r="A216" s="929" t="s">
        <v>3995</v>
      </c>
      <c r="B216" s="930">
        <v>86173</v>
      </c>
      <c r="C216" s="931">
        <v>0</v>
      </c>
      <c r="D216" s="931">
        <v>0</v>
      </c>
      <c r="E216" s="931">
        <v>0.09</v>
      </c>
      <c r="F216" s="932">
        <v>0</v>
      </c>
      <c r="G216" s="933">
        <v>0</v>
      </c>
      <c r="H216" s="933">
        <v>0</v>
      </c>
      <c r="I216" s="933">
        <v>857</v>
      </c>
      <c r="J216" s="933">
        <v>0</v>
      </c>
      <c r="K216" s="933">
        <v>85315.91</v>
      </c>
      <c r="L216" s="934">
        <v>3.9447791120387898</v>
      </c>
      <c r="M216" s="935">
        <v>0.11452584518822299</v>
      </c>
      <c r="N216" s="935">
        <v>2.5450187819605102E-2</v>
      </c>
      <c r="O216" s="935">
        <v>4.1992809902348398</v>
      </c>
      <c r="P216" s="935">
        <v>0.64897978939992895</v>
      </c>
      <c r="Q216" s="935">
        <v>0.34357753556466902</v>
      </c>
      <c r="R216" s="935">
        <v>5.0900375639210203E-2</v>
      </c>
      <c r="S216" s="935">
        <v>1.3997603300782799</v>
      </c>
      <c r="T216" s="935">
        <v>4.1992809902348398</v>
      </c>
      <c r="U216" s="935">
        <v>35.884764825643202</v>
      </c>
      <c r="V216" s="935">
        <v>5.0900375639210101E-3</v>
      </c>
      <c r="W216" s="935">
        <v>5.0900375639210101E-3</v>
      </c>
      <c r="X216" s="935">
        <v>102.309755034812</v>
      </c>
      <c r="Y216" s="935">
        <v>51.154877517406199</v>
      </c>
      <c r="Z216" s="935">
        <v>1.3997603300782799</v>
      </c>
      <c r="AA216" s="935">
        <v>3.1812734774506302E-2</v>
      </c>
      <c r="AB216" s="912"/>
    </row>
    <row r="217" spans="1:28">
      <c r="A217" s="929" t="s">
        <v>3996</v>
      </c>
      <c r="B217" s="930">
        <v>207.837298</v>
      </c>
      <c r="C217" s="931">
        <v>29.01</v>
      </c>
      <c r="D217" s="931">
        <v>0</v>
      </c>
      <c r="E217" s="931">
        <v>0</v>
      </c>
      <c r="F217" s="932">
        <v>0</v>
      </c>
      <c r="G217" s="933">
        <v>0</v>
      </c>
      <c r="H217" s="933">
        <v>0</v>
      </c>
      <c r="I217" s="933">
        <v>18</v>
      </c>
      <c r="J217" s="933">
        <v>0</v>
      </c>
      <c r="K217" s="933">
        <v>219</v>
      </c>
      <c r="L217" s="934">
        <v>4.2752421345825103E-2</v>
      </c>
      <c r="M217" s="935">
        <v>2.10571627524213E-3</v>
      </c>
      <c r="N217" s="935">
        <v>2.5523833639298597E-4</v>
      </c>
      <c r="O217" s="935">
        <v>1.11666772171931E-2</v>
      </c>
      <c r="P217" s="935">
        <v>7.0190542508071097E-3</v>
      </c>
      <c r="Q217" s="935">
        <v>2.01000189909476E-3</v>
      </c>
      <c r="R217" s="935">
        <v>4.1476229663860203E-4</v>
      </c>
      <c r="S217" s="935">
        <v>8.2952459327720503E-3</v>
      </c>
      <c r="T217" s="935">
        <v>4.2114325504842703E-2</v>
      </c>
      <c r="U217" s="935">
        <v>0.156971576881686</v>
      </c>
      <c r="V217" s="935">
        <v>4.7857188073684901E-5</v>
      </c>
      <c r="W217" s="935">
        <v>5.7428625688421802E-5</v>
      </c>
      <c r="X217" s="935">
        <v>0</v>
      </c>
      <c r="Y217" s="935">
        <v>0</v>
      </c>
      <c r="Z217" s="935">
        <v>5.1047667278597197E-3</v>
      </c>
      <c r="AA217" s="935">
        <v>2.9990504526175902E-4</v>
      </c>
      <c r="AB217" s="912"/>
    </row>
    <row r="218" spans="1:28">
      <c r="A218" s="929" t="s">
        <v>3997</v>
      </c>
      <c r="B218" s="930">
        <v>181461</v>
      </c>
      <c r="C218" s="931">
        <v>0</v>
      </c>
      <c r="D218" s="931">
        <v>0</v>
      </c>
      <c r="E218" s="931">
        <v>0</v>
      </c>
      <c r="F218" s="932">
        <v>0</v>
      </c>
      <c r="G218" s="933">
        <v>0</v>
      </c>
      <c r="H218" s="933">
        <v>0</v>
      </c>
      <c r="I218" s="933">
        <v>7589</v>
      </c>
      <c r="J218" s="933">
        <v>0</v>
      </c>
      <c r="K218" s="933">
        <v>173872</v>
      </c>
      <c r="L218" s="934">
        <v>11.7906819484539</v>
      </c>
      <c r="M218" s="935">
        <v>0.35884684190946597</v>
      </c>
      <c r="N218" s="935">
        <v>2.5631917279247601E-2</v>
      </c>
      <c r="O218" s="935">
        <v>6.6642984926043702</v>
      </c>
      <c r="P218" s="935">
        <v>2.0505533823398099</v>
      </c>
      <c r="Q218" s="935">
        <v>0.89711710477366502</v>
      </c>
      <c r="R218" s="935">
        <v>0.12815958639623801</v>
      </c>
      <c r="S218" s="935">
        <v>3.5884684190946601</v>
      </c>
      <c r="T218" s="935">
        <v>9.4838093933216001</v>
      </c>
      <c r="U218" s="935">
        <v>48.956962003362896</v>
      </c>
      <c r="V218" s="935">
        <v>7.6895751837742698E-3</v>
      </c>
      <c r="W218" s="935">
        <v>1.0252766911698999E-2</v>
      </c>
      <c r="X218" s="935">
        <v>1.2815958639623799</v>
      </c>
      <c r="Y218" s="935">
        <v>0.51263834558495203</v>
      </c>
      <c r="Z218" s="935">
        <v>2.30687255513228</v>
      </c>
      <c r="AA218" s="935">
        <v>6.6642984926043702E-2</v>
      </c>
      <c r="AB218" s="912"/>
    </row>
    <row r="219" spans="1:28">
      <c r="A219" s="929" t="s">
        <v>3998</v>
      </c>
      <c r="B219" s="930">
        <v>173.539073</v>
      </c>
      <c r="C219" s="931">
        <v>0</v>
      </c>
      <c r="D219" s="931">
        <v>0</v>
      </c>
      <c r="E219" s="931">
        <v>0</v>
      </c>
      <c r="F219" s="932">
        <v>0</v>
      </c>
      <c r="G219" s="933">
        <v>0</v>
      </c>
      <c r="H219" s="933">
        <v>0</v>
      </c>
      <c r="I219" s="933">
        <v>13</v>
      </c>
      <c r="J219" s="933">
        <v>0</v>
      </c>
      <c r="K219" s="933">
        <v>159</v>
      </c>
      <c r="L219" s="934">
        <v>7.8425849888265602E-3</v>
      </c>
      <c r="M219" s="935">
        <v>4.3569916604592002E-4</v>
      </c>
      <c r="N219" s="935">
        <v>6.5354874906887997E-5</v>
      </c>
      <c r="O219" s="935">
        <v>1.2199576649285801E-2</v>
      </c>
      <c r="P219" s="935">
        <v>1.0674629568125E-3</v>
      </c>
      <c r="Q219" s="935">
        <v>6.3176379076658397E-4</v>
      </c>
      <c r="R219" s="935">
        <v>2.8320445792984802E-4</v>
      </c>
      <c r="S219" s="935">
        <v>3.4855933283673602E-3</v>
      </c>
      <c r="T219" s="935">
        <v>1.0238930402079099E-2</v>
      </c>
      <c r="U219" s="935">
        <v>5.2283899925510399E-2</v>
      </c>
      <c r="V219" s="935">
        <v>2.1784958302296E-5</v>
      </c>
      <c r="W219" s="935">
        <v>1.9606462472066399E-5</v>
      </c>
      <c r="X219" s="935">
        <v>3.3984534951581803E-2</v>
      </c>
      <c r="Y219" s="935">
        <v>1.6992267475790902E-2</v>
      </c>
      <c r="Z219" s="935">
        <v>5.4462395755740002E-3</v>
      </c>
      <c r="AA219" s="935">
        <v>8.0604345718495203E-5</v>
      </c>
      <c r="AB219" s="912"/>
    </row>
    <row r="220" spans="1:28">
      <c r="A220" s="929" t="s">
        <v>3999</v>
      </c>
      <c r="B220" s="930">
        <v>826.13505899999996</v>
      </c>
      <c r="C220" s="931">
        <v>3.4660000000000002</v>
      </c>
      <c r="D220" s="931">
        <v>0</v>
      </c>
      <c r="E220" s="931">
        <v>0</v>
      </c>
      <c r="F220" s="932">
        <v>0</v>
      </c>
      <c r="G220" s="933">
        <v>0</v>
      </c>
      <c r="H220" s="933">
        <v>0</v>
      </c>
      <c r="I220" s="933">
        <v>82</v>
      </c>
      <c r="J220" s="933">
        <v>0</v>
      </c>
      <c r="K220" s="933">
        <v>409</v>
      </c>
      <c r="L220" s="934">
        <v>2.7047219820652599E-2</v>
      </c>
      <c r="M220" s="935">
        <v>1.7151895496023599E-3</v>
      </c>
      <c r="N220" s="935">
        <v>2.6387531532344E-4</v>
      </c>
      <c r="O220" s="935">
        <v>2.6387531532344002E-3</v>
      </c>
      <c r="P220" s="935">
        <v>3.56231675686644E-3</v>
      </c>
      <c r="Q220" s="935">
        <v>1.78115837843322E-3</v>
      </c>
      <c r="R220" s="935">
        <v>3.9581297298516E-4</v>
      </c>
      <c r="S220" s="935">
        <v>7.9162594597031993E-3</v>
      </c>
      <c r="T220" s="935">
        <v>5.8052569371156798E-2</v>
      </c>
      <c r="U220" s="935">
        <v>0.207801810817209</v>
      </c>
      <c r="V220" s="935">
        <v>1.6492207207715001E-4</v>
      </c>
      <c r="W220" s="935">
        <v>8.5759477480118002E-5</v>
      </c>
      <c r="X220" s="935">
        <v>0</v>
      </c>
      <c r="Y220" s="935">
        <v>0</v>
      </c>
      <c r="Z220" s="935">
        <v>0</v>
      </c>
      <c r="AA220" s="935">
        <v>3.9581297298516E-4</v>
      </c>
      <c r="AB220" s="912"/>
    </row>
    <row r="221" spans="1:28">
      <c r="A221" s="929" t="s">
        <v>4221</v>
      </c>
      <c r="B221" s="930">
        <v>4165.0197429999998</v>
      </c>
      <c r="C221" s="931">
        <v>0</v>
      </c>
      <c r="D221" s="931">
        <v>0</v>
      </c>
      <c r="E221" s="931">
        <v>0</v>
      </c>
      <c r="F221" s="932">
        <v>0</v>
      </c>
      <c r="G221" s="933">
        <v>0</v>
      </c>
      <c r="H221" s="933">
        <v>0</v>
      </c>
      <c r="I221" s="933">
        <v>349</v>
      </c>
      <c r="J221" s="933">
        <v>0</v>
      </c>
      <c r="K221" s="933">
        <v>3800</v>
      </c>
      <c r="L221" s="934">
        <v>0.300393433467947</v>
      </c>
      <c r="M221" s="935">
        <v>1.1052211231367799E-2</v>
      </c>
      <c r="N221" s="935">
        <v>3.9674604420294798E-3</v>
      </c>
      <c r="O221" s="935">
        <v>1.41695015786767E-2</v>
      </c>
      <c r="P221" s="935">
        <v>5.0443425620089098E-2</v>
      </c>
      <c r="Q221" s="935">
        <v>9.0684810103531001E-3</v>
      </c>
      <c r="R221" s="935">
        <v>1.9837302210147399E-3</v>
      </c>
      <c r="S221" s="935">
        <v>9.6352610735001704E-2</v>
      </c>
      <c r="T221" s="935">
        <v>0.30606123409941699</v>
      </c>
      <c r="U221" s="935">
        <v>0.72547848082824795</v>
      </c>
      <c r="V221" s="935">
        <v>2.26712025258828E-4</v>
      </c>
      <c r="W221" s="935">
        <v>4.25085047360302E-4</v>
      </c>
      <c r="X221" s="935">
        <v>2.8339003157353399E-2</v>
      </c>
      <c r="Y221" s="935">
        <v>1.41695015786767E-2</v>
      </c>
      <c r="Z221" s="935">
        <v>1.41695015786767E-2</v>
      </c>
      <c r="AA221" s="935">
        <v>2.2104422462735701E-3</v>
      </c>
      <c r="AB221" s="912"/>
    </row>
    <row r="222" spans="1:28">
      <c r="A222" s="929" t="s">
        <v>4000</v>
      </c>
      <c r="B222" s="930">
        <v>190258.90727900001</v>
      </c>
      <c r="C222" s="931">
        <v>0</v>
      </c>
      <c r="D222" s="931">
        <v>0</v>
      </c>
      <c r="E222" s="931">
        <v>0</v>
      </c>
      <c r="F222" s="932">
        <v>0</v>
      </c>
      <c r="G222" s="933">
        <v>0</v>
      </c>
      <c r="H222" s="933">
        <v>34933.666666666701</v>
      </c>
      <c r="I222" s="933">
        <v>15899</v>
      </c>
      <c r="J222" s="933">
        <v>0</v>
      </c>
      <c r="K222" s="933">
        <v>139426.240612333</v>
      </c>
      <c r="L222" s="934">
        <v>6.3040270222341999</v>
      </c>
      <c r="M222" s="935">
        <v>0.55399025346906605</v>
      </c>
      <c r="N222" s="935">
        <v>7.6412448754354004E-2</v>
      </c>
      <c r="O222" s="935">
        <v>29.991886136083899</v>
      </c>
      <c r="P222" s="935">
        <v>0.49668091690330102</v>
      </c>
      <c r="Q222" s="935">
        <v>0.72591826316636299</v>
      </c>
      <c r="R222" s="935">
        <v>0.51578402909188903</v>
      </c>
      <c r="S222" s="935">
        <v>10.3156805818378</v>
      </c>
      <c r="T222" s="935">
        <v>10.8887739474954</v>
      </c>
      <c r="U222" s="935">
        <v>86.34606709242</v>
      </c>
      <c r="V222" s="935">
        <v>3.24752907206005E-2</v>
      </c>
      <c r="W222" s="935">
        <v>1.71928009697296E-2</v>
      </c>
      <c r="X222" s="935">
        <v>90.9308140176812</v>
      </c>
      <c r="Y222" s="935">
        <v>45.4654070088406</v>
      </c>
      <c r="Z222" s="935">
        <v>6.8771203878918596</v>
      </c>
      <c r="AA222" s="935">
        <v>0.112708361912672</v>
      </c>
      <c r="AB222" s="912"/>
    </row>
    <row r="223" spans="1:28">
      <c r="A223" s="929" t="s">
        <v>4001</v>
      </c>
      <c r="B223" s="930">
        <v>0</v>
      </c>
      <c r="C223" s="931">
        <v>0</v>
      </c>
      <c r="D223" s="931">
        <v>0</v>
      </c>
      <c r="E223" s="931">
        <v>0</v>
      </c>
      <c r="F223" s="932">
        <v>0</v>
      </c>
      <c r="G223" s="933">
        <v>0</v>
      </c>
      <c r="H223" s="933">
        <v>0</v>
      </c>
      <c r="I223" s="933">
        <v>0</v>
      </c>
      <c r="J223" s="933">
        <v>0</v>
      </c>
      <c r="K223" s="933">
        <v>0</v>
      </c>
      <c r="L223" s="934">
        <v>0</v>
      </c>
      <c r="M223" s="935">
        <v>0</v>
      </c>
      <c r="N223" s="935">
        <v>0</v>
      </c>
      <c r="O223" s="935">
        <v>0</v>
      </c>
      <c r="P223" s="935">
        <v>0</v>
      </c>
      <c r="Q223" s="935">
        <v>0</v>
      </c>
      <c r="R223" s="935">
        <v>0</v>
      </c>
      <c r="S223" s="935">
        <v>0</v>
      </c>
      <c r="T223" s="935">
        <v>0</v>
      </c>
      <c r="U223" s="935">
        <v>0</v>
      </c>
      <c r="V223" s="935">
        <v>0</v>
      </c>
      <c r="W223" s="935">
        <v>0</v>
      </c>
      <c r="X223" s="935">
        <v>0</v>
      </c>
      <c r="Y223" s="935">
        <v>0</v>
      </c>
      <c r="Z223" s="935">
        <v>0</v>
      </c>
      <c r="AA223" s="935">
        <v>0</v>
      </c>
      <c r="AB223" s="912"/>
    </row>
    <row r="224" spans="1:28">
      <c r="A224" s="929" t="s">
        <v>4002</v>
      </c>
      <c r="B224" s="930">
        <v>0</v>
      </c>
      <c r="C224" s="931">
        <v>0</v>
      </c>
      <c r="D224" s="931">
        <v>0</v>
      </c>
      <c r="E224" s="931">
        <v>0</v>
      </c>
      <c r="F224" s="932">
        <v>0</v>
      </c>
      <c r="G224" s="933">
        <v>0</v>
      </c>
      <c r="H224" s="933">
        <v>0</v>
      </c>
      <c r="I224" s="933">
        <v>0</v>
      </c>
      <c r="J224" s="933">
        <v>0</v>
      </c>
      <c r="K224" s="933">
        <v>0</v>
      </c>
      <c r="L224" s="934">
        <v>0</v>
      </c>
      <c r="M224" s="935">
        <v>0</v>
      </c>
      <c r="N224" s="935">
        <v>0</v>
      </c>
      <c r="O224" s="935">
        <v>0</v>
      </c>
      <c r="P224" s="935">
        <v>0</v>
      </c>
      <c r="Q224" s="935">
        <v>0</v>
      </c>
      <c r="R224" s="935">
        <v>0</v>
      </c>
      <c r="S224" s="935">
        <v>0</v>
      </c>
      <c r="T224" s="935">
        <v>0</v>
      </c>
      <c r="U224" s="935">
        <v>0</v>
      </c>
      <c r="V224" s="935">
        <v>0</v>
      </c>
      <c r="W224" s="935">
        <v>0</v>
      </c>
      <c r="X224" s="935">
        <v>0</v>
      </c>
      <c r="Y224" s="935">
        <v>0</v>
      </c>
      <c r="Z224" s="935">
        <v>0</v>
      </c>
      <c r="AA224" s="935">
        <v>0</v>
      </c>
      <c r="AB224" s="912"/>
    </row>
    <row r="225" spans="1:28">
      <c r="A225" s="929" t="s">
        <v>4003</v>
      </c>
      <c r="B225" s="930">
        <v>0</v>
      </c>
      <c r="C225" s="931">
        <v>0</v>
      </c>
      <c r="D225" s="931">
        <v>0</v>
      </c>
      <c r="E225" s="931">
        <v>15.988</v>
      </c>
      <c r="F225" s="932">
        <v>0</v>
      </c>
      <c r="G225" s="933">
        <v>0</v>
      </c>
      <c r="H225" s="933">
        <v>0</v>
      </c>
      <c r="I225" s="933">
        <v>0</v>
      </c>
      <c r="J225" s="933">
        <v>0</v>
      </c>
      <c r="K225" s="933">
        <v>0</v>
      </c>
      <c r="L225" s="934">
        <v>0</v>
      </c>
      <c r="M225" s="935">
        <v>0</v>
      </c>
      <c r="N225" s="935">
        <v>0</v>
      </c>
      <c r="O225" s="935">
        <v>0</v>
      </c>
      <c r="P225" s="935">
        <v>0</v>
      </c>
      <c r="Q225" s="935">
        <v>0</v>
      </c>
      <c r="R225" s="935">
        <v>0</v>
      </c>
      <c r="S225" s="935">
        <v>0</v>
      </c>
      <c r="T225" s="935">
        <v>0</v>
      </c>
      <c r="U225" s="935">
        <v>0</v>
      </c>
      <c r="V225" s="935">
        <v>0</v>
      </c>
      <c r="W225" s="935">
        <v>0</v>
      </c>
      <c r="X225" s="935">
        <v>0</v>
      </c>
      <c r="Y225" s="935">
        <v>0</v>
      </c>
      <c r="Z225" s="935">
        <v>0</v>
      </c>
      <c r="AA225" s="935">
        <v>0</v>
      </c>
      <c r="AB225" s="912"/>
    </row>
    <row r="226" spans="1:28">
      <c r="A226" s="929" t="s">
        <v>4004</v>
      </c>
      <c r="B226" s="930">
        <v>0</v>
      </c>
      <c r="C226" s="931">
        <v>0</v>
      </c>
      <c r="D226" s="931">
        <v>0</v>
      </c>
      <c r="E226" s="931">
        <v>0</v>
      </c>
      <c r="F226" s="932">
        <v>0</v>
      </c>
      <c r="G226" s="933">
        <v>0</v>
      </c>
      <c r="H226" s="933">
        <v>0</v>
      </c>
      <c r="I226" s="933">
        <v>0</v>
      </c>
      <c r="J226" s="933">
        <v>0</v>
      </c>
      <c r="K226" s="933">
        <v>547</v>
      </c>
      <c r="L226" s="934">
        <v>7.4945737052552905E-2</v>
      </c>
      <c r="M226" s="935">
        <v>2.3233178486291401E-3</v>
      </c>
      <c r="N226" s="935">
        <v>8.9934884463063497E-4</v>
      </c>
      <c r="O226" s="935">
        <v>2.99782948210212E-3</v>
      </c>
      <c r="P226" s="935">
        <v>1.3415286932407001E-2</v>
      </c>
      <c r="Q226" s="935">
        <v>2.02353490041893E-3</v>
      </c>
      <c r="R226" s="935">
        <v>3.7472868526276402E-4</v>
      </c>
      <c r="S226" s="935">
        <v>1.8736434263138198E-2</v>
      </c>
      <c r="T226" s="935">
        <v>5.9956589642042299E-2</v>
      </c>
      <c r="U226" s="935">
        <v>0.17986976892612699</v>
      </c>
      <c r="V226" s="935">
        <v>5.2462015936786999E-5</v>
      </c>
      <c r="W226" s="935">
        <v>7.4945737052552896E-5</v>
      </c>
      <c r="X226" s="935">
        <v>7.49457370525529E-3</v>
      </c>
      <c r="Y226" s="935">
        <v>3.7472868526276402E-3</v>
      </c>
      <c r="Z226" s="935">
        <v>3.7472868526276402E-3</v>
      </c>
      <c r="AA226" s="935">
        <v>5.0963101195735999E-4</v>
      </c>
      <c r="AB226" s="912"/>
    </row>
    <row r="227" spans="1:28">
      <c r="A227" s="929" t="s">
        <v>4005</v>
      </c>
      <c r="B227" s="930">
        <v>5790</v>
      </c>
      <c r="C227" s="931">
        <v>0.57999999999999996</v>
      </c>
      <c r="D227" s="931">
        <v>0</v>
      </c>
      <c r="E227" s="931">
        <v>0</v>
      </c>
      <c r="F227" s="932">
        <v>0</v>
      </c>
      <c r="G227" s="933">
        <v>0</v>
      </c>
      <c r="H227" s="933">
        <v>0</v>
      </c>
      <c r="I227" s="933">
        <v>0</v>
      </c>
      <c r="J227" s="933">
        <v>0</v>
      </c>
      <c r="K227" s="933">
        <v>5790.58</v>
      </c>
      <c r="L227" s="934">
        <v>0.19081309872431099</v>
      </c>
      <c r="M227" s="935">
        <v>8.0342357357604706E-3</v>
      </c>
      <c r="N227" s="935">
        <v>2.0085589339401198E-3</v>
      </c>
      <c r="O227" s="935">
        <v>9.0385152027305293E-2</v>
      </c>
      <c r="P227" s="935">
        <v>3.2136942943041903E-2</v>
      </c>
      <c r="Q227" s="935">
        <v>6.0256768018203599E-3</v>
      </c>
      <c r="R227" s="935">
        <v>4.0171178678802396E-3</v>
      </c>
      <c r="S227" s="935">
        <v>0.100427946697006</v>
      </c>
      <c r="T227" s="935">
        <v>0.200855893394012</v>
      </c>
      <c r="U227" s="935">
        <v>2.3901851313887401</v>
      </c>
      <c r="V227" s="935">
        <v>5.0213973348502995E-4</v>
      </c>
      <c r="W227" s="935">
        <v>7.0299562687904204E-4</v>
      </c>
      <c r="X227" s="935">
        <v>0.49209693881532901</v>
      </c>
      <c r="Y227" s="935">
        <v>0.25106986674251502</v>
      </c>
      <c r="Z227" s="935">
        <v>0.431840170797126</v>
      </c>
      <c r="AA227" s="935">
        <v>1.40599125375808E-3</v>
      </c>
      <c r="AB227" s="912"/>
    </row>
    <row r="228" spans="1:28">
      <c r="A228" s="929" t="s">
        <v>4006</v>
      </c>
      <c r="B228" s="930">
        <v>0</v>
      </c>
      <c r="C228" s="931">
        <v>0</v>
      </c>
      <c r="D228" s="931">
        <v>0</v>
      </c>
      <c r="E228" s="931">
        <v>0</v>
      </c>
      <c r="F228" s="932">
        <v>0</v>
      </c>
      <c r="G228" s="933">
        <v>0</v>
      </c>
      <c r="H228" s="933">
        <v>0</v>
      </c>
      <c r="I228" s="933">
        <v>0</v>
      </c>
      <c r="J228" s="933">
        <v>0</v>
      </c>
      <c r="K228" s="933">
        <v>0</v>
      </c>
      <c r="L228" s="934">
        <v>0</v>
      </c>
      <c r="M228" s="935">
        <v>0</v>
      </c>
      <c r="N228" s="935">
        <v>0</v>
      </c>
      <c r="O228" s="935">
        <v>0</v>
      </c>
      <c r="P228" s="935">
        <v>0</v>
      </c>
      <c r="Q228" s="935">
        <v>0</v>
      </c>
      <c r="R228" s="935">
        <v>0</v>
      </c>
      <c r="S228" s="935">
        <v>0</v>
      </c>
      <c r="T228" s="935">
        <v>0</v>
      </c>
      <c r="U228" s="935">
        <v>0</v>
      </c>
      <c r="V228" s="935">
        <v>0</v>
      </c>
      <c r="W228" s="935">
        <v>0</v>
      </c>
      <c r="X228" s="935">
        <v>0</v>
      </c>
      <c r="Y228" s="935">
        <v>0</v>
      </c>
      <c r="Z228" s="935">
        <v>0</v>
      </c>
      <c r="AA228" s="935">
        <v>0</v>
      </c>
      <c r="AB228" s="912"/>
    </row>
    <row r="229" spans="1:28">
      <c r="A229" s="929" t="s">
        <v>4007</v>
      </c>
      <c r="B229" s="930">
        <v>0</v>
      </c>
      <c r="C229" s="931">
        <v>4.242</v>
      </c>
      <c r="D229" s="931">
        <v>0</v>
      </c>
      <c r="E229" s="931">
        <v>0</v>
      </c>
      <c r="F229" s="932">
        <v>0</v>
      </c>
      <c r="G229" s="933">
        <v>0</v>
      </c>
      <c r="H229" s="933">
        <v>0</v>
      </c>
      <c r="I229" s="933">
        <v>0</v>
      </c>
      <c r="J229" s="933">
        <v>0</v>
      </c>
      <c r="K229" s="933">
        <v>4.242</v>
      </c>
      <c r="L229" s="934">
        <v>0</v>
      </c>
      <c r="M229" s="935">
        <v>0</v>
      </c>
      <c r="N229" s="935">
        <v>0</v>
      </c>
      <c r="O229" s="935">
        <v>0</v>
      </c>
      <c r="P229" s="935">
        <v>0</v>
      </c>
      <c r="Q229" s="935">
        <v>0</v>
      </c>
      <c r="R229" s="935">
        <v>0</v>
      </c>
      <c r="S229" s="935">
        <v>0</v>
      </c>
      <c r="T229" s="935">
        <v>0</v>
      </c>
      <c r="U229" s="935">
        <v>0</v>
      </c>
      <c r="V229" s="935">
        <v>0</v>
      </c>
      <c r="W229" s="935">
        <v>0</v>
      </c>
      <c r="X229" s="935">
        <v>0</v>
      </c>
      <c r="Y229" s="935">
        <v>0</v>
      </c>
      <c r="Z229" s="935">
        <v>0</v>
      </c>
      <c r="AA229" s="935">
        <v>0</v>
      </c>
      <c r="AB229" s="912"/>
    </row>
    <row r="230" spans="1:28">
      <c r="A230" s="929" t="s">
        <v>4008</v>
      </c>
      <c r="B230" s="930">
        <v>17467</v>
      </c>
      <c r="C230" s="931">
        <v>42.424300000000002</v>
      </c>
      <c r="D230" s="931">
        <v>0</v>
      </c>
      <c r="E230" s="931">
        <v>3198.08</v>
      </c>
      <c r="F230" s="932">
        <v>0</v>
      </c>
      <c r="G230" s="933">
        <v>0</v>
      </c>
      <c r="H230" s="933">
        <v>0</v>
      </c>
      <c r="I230" s="933">
        <v>0</v>
      </c>
      <c r="J230" s="933">
        <v>0</v>
      </c>
      <c r="K230" s="933">
        <v>14300</v>
      </c>
      <c r="L230" s="934">
        <v>1.48260160373783</v>
      </c>
      <c r="M230" s="935">
        <v>1.9443955458856899E-2</v>
      </c>
      <c r="N230" s="935">
        <v>7.2914832970713203E-3</v>
      </c>
      <c r="O230" s="935">
        <v>0.92358788429570005</v>
      </c>
      <c r="P230" s="935">
        <v>0.31110328734171</v>
      </c>
      <c r="Q230" s="935">
        <v>5.34708775118563E-2</v>
      </c>
      <c r="R230" s="935">
        <v>1.7013461026499699E-2</v>
      </c>
      <c r="S230" s="935">
        <v>0.26735438755928198</v>
      </c>
      <c r="T230" s="935">
        <v>0.41318405350070803</v>
      </c>
      <c r="U230" s="935">
        <v>3.7186564815063701</v>
      </c>
      <c r="V230" s="935">
        <v>7.2914832970713203E-4</v>
      </c>
      <c r="W230" s="935">
        <v>4.8609888647142097E-4</v>
      </c>
      <c r="X230" s="935">
        <v>0.99650271726641304</v>
      </c>
      <c r="Y230" s="935">
        <v>0.48609888647142102</v>
      </c>
      <c r="Z230" s="935">
        <v>7.2914832970713203E-2</v>
      </c>
      <c r="AA230" s="935">
        <v>4.3748899782427896E-3</v>
      </c>
      <c r="AB230" s="912"/>
    </row>
    <row r="231" spans="1:28">
      <c r="A231" s="929" t="s">
        <v>4009</v>
      </c>
      <c r="B231" s="930">
        <v>0</v>
      </c>
      <c r="C231" s="931">
        <v>3.0785999999999998</v>
      </c>
      <c r="D231" s="931">
        <v>2</v>
      </c>
      <c r="E231" s="931">
        <v>0</v>
      </c>
      <c r="F231" s="932">
        <v>0</v>
      </c>
      <c r="G231" s="933">
        <v>0</v>
      </c>
      <c r="H231" s="933">
        <v>0</v>
      </c>
      <c r="I231" s="933">
        <v>0</v>
      </c>
      <c r="J231" s="933">
        <v>0</v>
      </c>
      <c r="K231" s="933">
        <v>29</v>
      </c>
      <c r="L231" s="934">
        <v>1.26357787719361E-2</v>
      </c>
      <c r="M231" s="935">
        <v>6.1959224094049398E-4</v>
      </c>
      <c r="N231" s="935">
        <v>1.07330939375519E-4</v>
      </c>
      <c r="O231" s="935">
        <v>4.2932375750207499E-3</v>
      </c>
      <c r="P231" s="935">
        <v>1.14648957969304E-3</v>
      </c>
      <c r="Q231" s="935">
        <v>2.30273651751113E-3</v>
      </c>
      <c r="R231" s="935">
        <v>3.9517300406441002E-4</v>
      </c>
      <c r="S231" s="935">
        <v>6.0983488281544703E-3</v>
      </c>
      <c r="T231" s="935">
        <v>2.0197731318847601E-2</v>
      </c>
      <c r="U231" s="935">
        <v>6.0007752469039999E-2</v>
      </c>
      <c r="V231" s="935">
        <v>4.2444507843955103E-5</v>
      </c>
      <c r="W231" s="935">
        <v>1.7563244625084899E-5</v>
      </c>
      <c r="X231" s="935">
        <v>0</v>
      </c>
      <c r="Y231" s="935">
        <v>0</v>
      </c>
      <c r="Z231" s="935">
        <v>0</v>
      </c>
      <c r="AA231" s="935">
        <v>2.4832476428245001E-4</v>
      </c>
      <c r="AB231" s="912"/>
    </row>
    <row r="232" spans="1:28">
      <c r="A232" s="929" t="s">
        <v>4010</v>
      </c>
      <c r="B232" s="930">
        <v>0</v>
      </c>
      <c r="C232" s="931">
        <v>54.456899999999997</v>
      </c>
      <c r="D232" s="931">
        <v>1</v>
      </c>
      <c r="E232" s="931">
        <v>3.8919999999999999</v>
      </c>
      <c r="F232" s="932">
        <v>0</v>
      </c>
      <c r="G232" s="933">
        <v>0</v>
      </c>
      <c r="H232" s="933">
        <v>0</v>
      </c>
      <c r="I232" s="933">
        <v>0</v>
      </c>
      <c r="J232" s="933">
        <v>0</v>
      </c>
      <c r="K232" s="933">
        <v>1009</v>
      </c>
      <c r="L232" s="934">
        <v>0.51623292440648905</v>
      </c>
      <c r="M232" s="935">
        <v>2.46741838445136E-2</v>
      </c>
      <c r="N232" s="935">
        <v>4.3748552915804199E-3</v>
      </c>
      <c r="O232" s="935">
        <v>0.70522667300276398</v>
      </c>
      <c r="P232" s="935">
        <v>7.4372539956867101E-2</v>
      </c>
      <c r="Q232" s="935">
        <v>4.0598657105866298E-2</v>
      </c>
      <c r="R232" s="935">
        <v>1.6274461684679199E-2</v>
      </c>
      <c r="S232" s="935">
        <v>0.39198703412560598</v>
      </c>
      <c r="T232" s="935">
        <v>0.57223107213871904</v>
      </c>
      <c r="U232" s="935">
        <v>4.2733586488157496</v>
      </c>
      <c r="V232" s="935">
        <v>1.1899606393098699E-3</v>
      </c>
      <c r="W232" s="935">
        <v>7.6997453131815395E-4</v>
      </c>
      <c r="X232" s="935">
        <v>2.0981805978419699</v>
      </c>
      <c r="Y232" s="935">
        <v>1.0499652699793001</v>
      </c>
      <c r="Z232" s="935">
        <v>0.208243111879228</v>
      </c>
      <c r="AA232" s="935">
        <v>5.6698124578882297E-3</v>
      </c>
      <c r="AB232" s="912"/>
    </row>
    <row r="233" spans="1:28">
      <c r="A233" s="929" t="s">
        <v>4011</v>
      </c>
      <c r="B233" s="930">
        <v>0</v>
      </c>
      <c r="C233" s="931">
        <v>0.60799999999999998</v>
      </c>
      <c r="D233" s="931">
        <v>1</v>
      </c>
      <c r="E233" s="931">
        <v>0</v>
      </c>
      <c r="F233" s="932">
        <v>0</v>
      </c>
      <c r="G233" s="933">
        <v>0</v>
      </c>
      <c r="H233" s="933">
        <v>0</v>
      </c>
      <c r="I233" s="933">
        <v>0</v>
      </c>
      <c r="J233" s="933">
        <v>0</v>
      </c>
      <c r="K233" s="933">
        <v>172</v>
      </c>
      <c r="L233" s="934">
        <v>6.8610218170434703E-3</v>
      </c>
      <c r="M233" s="935">
        <v>6.8610218170434695E-4</v>
      </c>
      <c r="N233" s="935">
        <v>1.19322118557278E-4</v>
      </c>
      <c r="O233" s="935">
        <v>2.6847476675387499E-3</v>
      </c>
      <c r="P233" s="935">
        <v>3.57966355671833E-4</v>
      </c>
      <c r="Q233" s="935">
        <v>8.0542430026162395E-4</v>
      </c>
      <c r="R233" s="935">
        <v>2.6847476675387501E-4</v>
      </c>
      <c r="S233" s="935">
        <v>2.38644237114555E-3</v>
      </c>
      <c r="T233" s="935">
        <v>1.7898317783591602E-2</v>
      </c>
      <c r="U233" s="935">
        <v>3.1322056121285399E-2</v>
      </c>
      <c r="V233" s="935">
        <v>3.5796635567183302E-5</v>
      </c>
      <c r="W233" s="935">
        <v>2.3864423711455499E-5</v>
      </c>
      <c r="X233" s="935">
        <v>2.9830529639319402E-4</v>
      </c>
      <c r="Y233" s="935">
        <v>2.9830529639319402E-4</v>
      </c>
      <c r="Z233" s="935">
        <v>2.9830529639319402E-4</v>
      </c>
      <c r="AA233" s="935">
        <v>1.93898442655576E-4</v>
      </c>
      <c r="AB233" s="912"/>
    </row>
    <row r="234" spans="1:28">
      <c r="A234" s="929" t="s">
        <v>4012</v>
      </c>
      <c r="B234" s="930">
        <v>5790</v>
      </c>
      <c r="C234" s="931">
        <v>322.28300000000002</v>
      </c>
      <c r="D234" s="931">
        <v>0</v>
      </c>
      <c r="E234" s="931">
        <v>7.6680000000000001</v>
      </c>
      <c r="F234" s="932">
        <v>0</v>
      </c>
      <c r="G234" s="933">
        <v>0</v>
      </c>
      <c r="H234" s="933">
        <v>0</v>
      </c>
      <c r="I234" s="933">
        <v>0</v>
      </c>
      <c r="J234" s="933">
        <v>0</v>
      </c>
      <c r="K234" s="933">
        <v>6104.6149999999998</v>
      </c>
      <c r="L234" s="934">
        <v>0.86816974958831294</v>
      </c>
      <c r="M234" s="935">
        <v>3.7056025897062098E-2</v>
      </c>
      <c r="N234" s="935">
        <v>3.1762307911767499E-3</v>
      </c>
      <c r="O234" s="935">
        <v>0.41291000285297802</v>
      </c>
      <c r="P234" s="935">
        <v>0.15140033437942499</v>
      </c>
      <c r="Q234" s="935">
        <v>4.1291000285297801E-2</v>
      </c>
      <c r="R234" s="935">
        <v>2.11748719411784E-2</v>
      </c>
      <c r="S234" s="935">
        <v>0.497609490617691</v>
      </c>
      <c r="T234" s="935">
        <v>0.794057697794188</v>
      </c>
      <c r="U234" s="935">
        <v>9.9310149404126502</v>
      </c>
      <c r="V234" s="935">
        <v>1.2704923164706999E-3</v>
      </c>
      <c r="W234" s="935">
        <v>1.0587435970589199E-3</v>
      </c>
      <c r="X234" s="935">
        <v>2.1280746300884301</v>
      </c>
      <c r="Y234" s="935">
        <v>1.0587435970589201</v>
      </c>
      <c r="Z234" s="935">
        <v>0.17998641150001601</v>
      </c>
      <c r="AA234" s="935">
        <v>5.5054667047063702E-3</v>
      </c>
      <c r="AB234" s="912"/>
    </row>
    <row r="235" spans="1:28">
      <c r="A235" s="929" t="s">
        <v>4013</v>
      </c>
      <c r="B235" s="930">
        <v>8685</v>
      </c>
      <c r="C235" s="931">
        <v>110.255</v>
      </c>
      <c r="D235" s="931">
        <v>12</v>
      </c>
      <c r="E235" s="931">
        <v>0</v>
      </c>
      <c r="F235" s="932">
        <v>0</v>
      </c>
      <c r="G235" s="933">
        <v>0</v>
      </c>
      <c r="H235" s="933">
        <v>0</v>
      </c>
      <c r="I235" s="933">
        <v>0</v>
      </c>
      <c r="J235" s="933">
        <v>0</v>
      </c>
      <c r="K235" s="933">
        <v>8783.2549999999992</v>
      </c>
      <c r="L235" s="934">
        <v>0.41129343095316301</v>
      </c>
      <c r="M235" s="935">
        <v>1.8279708042362799E-2</v>
      </c>
      <c r="N235" s="935">
        <v>3.0466180070604699E-3</v>
      </c>
      <c r="O235" s="935">
        <v>0.33512798077665201</v>
      </c>
      <c r="P235" s="935">
        <v>6.8548905158860599E-2</v>
      </c>
      <c r="Q235" s="935">
        <v>2.1326326049423298E-2</v>
      </c>
      <c r="R235" s="935">
        <v>1.21864720282419E-2</v>
      </c>
      <c r="S235" s="935">
        <v>0.22849635052953499</v>
      </c>
      <c r="T235" s="935">
        <v>0.39606034091786102</v>
      </c>
      <c r="U235" s="935">
        <v>4.79842336112024</v>
      </c>
      <c r="V235" s="935">
        <v>6.09323601412094E-4</v>
      </c>
      <c r="W235" s="935">
        <v>1.6756399038832599E-3</v>
      </c>
      <c r="X235" s="935">
        <v>0.97491776225935001</v>
      </c>
      <c r="Y235" s="935">
        <v>0.487458881129675</v>
      </c>
      <c r="Z235" s="935">
        <v>0.137097810317721</v>
      </c>
      <c r="AA235" s="935">
        <v>2.8942871067074499E-3</v>
      </c>
      <c r="AB235" s="912"/>
    </row>
    <row r="236" spans="1:28">
      <c r="A236" s="929" t="s">
        <v>4014</v>
      </c>
      <c r="B236" s="930">
        <v>0</v>
      </c>
      <c r="C236" s="931">
        <v>20.2605</v>
      </c>
      <c r="D236" s="931">
        <v>0</v>
      </c>
      <c r="E236" s="931">
        <v>0</v>
      </c>
      <c r="F236" s="932">
        <v>0</v>
      </c>
      <c r="G236" s="933">
        <v>0</v>
      </c>
      <c r="H236" s="933">
        <v>0</v>
      </c>
      <c r="I236" s="933">
        <v>0</v>
      </c>
      <c r="J236" s="933">
        <v>0</v>
      </c>
      <c r="K236" s="933">
        <v>723</v>
      </c>
      <c r="L236" s="934">
        <v>8.7273029992689793E-2</v>
      </c>
      <c r="M236" s="935">
        <v>2.4000083247989702E-3</v>
      </c>
      <c r="N236" s="935">
        <v>7.6363901243603602E-4</v>
      </c>
      <c r="O236" s="935">
        <v>3.2727386247258699E-3</v>
      </c>
      <c r="P236" s="935">
        <v>1.6581875698611099E-2</v>
      </c>
      <c r="Q236" s="935">
        <v>2.1818257498172401E-3</v>
      </c>
      <c r="R236" s="935">
        <v>4.3636514996344902E-4</v>
      </c>
      <c r="S236" s="935">
        <v>1.85455188734466E-2</v>
      </c>
      <c r="T236" s="935">
        <v>5.67274694952484E-2</v>
      </c>
      <c r="U236" s="935">
        <v>0.163636931236293</v>
      </c>
      <c r="V236" s="935">
        <v>6.5454772494517302E-5</v>
      </c>
      <c r="W236" s="935">
        <v>3.2727386247258698E-5</v>
      </c>
      <c r="X236" s="935">
        <v>4.3636514996344897E-3</v>
      </c>
      <c r="Y236" s="935">
        <v>2.1818257498172401E-3</v>
      </c>
      <c r="Z236" s="935">
        <v>4.3636514996344897E-3</v>
      </c>
      <c r="AA236" s="935">
        <v>4.8000166495979402E-4</v>
      </c>
      <c r="AB236" s="912"/>
    </row>
    <row r="237" spans="1:28">
      <c r="A237" s="929" t="s">
        <v>4015</v>
      </c>
      <c r="B237" s="930">
        <v>0</v>
      </c>
      <c r="C237" s="931">
        <v>0</v>
      </c>
      <c r="D237" s="931">
        <v>1</v>
      </c>
      <c r="E237" s="931">
        <v>0</v>
      </c>
      <c r="F237" s="932">
        <v>0</v>
      </c>
      <c r="G237" s="933">
        <v>0</v>
      </c>
      <c r="H237" s="933">
        <v>0</v>
      </c>
      <c r="I237" s="933">
        <v>0</v>
      </c>
      <c r="J237" s="933">
        <v>0</v>
      </c>
      <c r="K237" s="933">
        <v>12</v>
      </c>
      <c r="L237" s="934">
        <v>7.2217631057050003E-3</v>
      </c>
      <c r="M237" s="935">
        <v>1.43602782217189E-4</v>
      </c>
      <c r="N237" s="935">
        <v>4.1623994845562E-5</v>
      </c>
      <c r="O237" s="935">
        <v>1.47765181701745E-3</v>
      </c>
      <c r="P237" s="935">
        <v>1.4797330167597299E-3</v>
      </c>
      <c r="Q237" s="935">
        <v>1.7273957860908199E-4</v>
      </c>
      <c r="R237" s="935">
        <v>9.7816387887070594E-5</v>
      </c>
      <c r="S237" s="935">
        <v>4.8700073969307504E-3</v>
      </c>
      <c r="T237" s="935">
        <v>9.9273227706665294E-3</v>
      </c>
      <c r="U237" s="935">
        <v>5.3257901404896502E-2</v>
      </c>
      <c r="V237" s="935">
        <v>3.3299195876449602E-6</v>
      </c>
      <c r="W237" s="935">
        <v>7.28419909797334E-6</v>
      </c>
      <c r="X237" s="935">
        <v>0</v>
      </c>
      <c r="Y237" s="935">
        <v>0</v>
      </c>
      <c r="Z237" s="935">
        <v>0</v>
      </c>
      <c r="AA237" s="935">
        <v>9.5735188144792501E-6</v>
      </c>
      <c r="AB237" s="912"/>
    </row>
    <row r="238" spans="1:28">
      <c r="A238" s="929" t="s">
        <v>4016</v>
      </c>
      <c r="B238" s="930">
        <v>0</v>
      </c>
      <c r="C238" s="931">
        <v>4.9199999999999999E-3</v>
      </c>
      <c r="D238" s="931">
        <v>0</v>
      </c>
      <c r="E238" s="931">
        <v>0</v>
      </c>
      <c r="F238" s="932">
        <v>0</v>
      </c>
      <c r="G238" s="933">
        <v>0</v>
      </c>
      <c r="H238" s="933">
        <v>0</v>
      </c>
      <c r="I238" s="933">
        <v>0</v>
      </c>
      <c r="J238" s="933">
        <v>0</v>
      </c>
      <c r="K238" s="933">
        <v>128</v>
      </c>
      <c r="L238" s="934">
        <v>9.1017802062295493E-3</v>
      </c>
      <c r="M238" s="935">
        <v>3.32991958764496E-4</v>
      </c>
      <c r="N238" s="935">
        <v>8.8797855670532202E-5</v>
      </c>
      <c r="O238" s="935">
        <v>5.9938552577609196E-3</v>
      </c>
      <c r="P238" s="935">
        <v>1.53176301031668E-3</v>
      </c>
      <c r="Q238" s="935">
        <v>3.9959035051739502E-4</v>
      </c>
      <c r="R238" s="935">
        <v>1.10997319588165E-4</v>
      </c>
      <c r="S238" s="935">
        <v>3.7739088659976198E-3</v>
      </c>
      <c r="T238" s="935">
        <v>6.88183381446625E-3</v>
      </c>
      <c r="U238" s="935">
        <v>3.6407120824918197E-2</v>
      </c>
      <c r="V238" s="935">
        <v>1.10997319588165E-5</v>
      </c>
      <c r="W238" s="935">
        <v>6.6598391752899204E-6</v>
      </c>
      <c r="X238" s="935">
        <v>7.7920118350892006E-2</v>
      </c>
      <c r="Y238" s="935">
        <v>3.9071056495034201E-2</v>
      </c>
      <c r="Z238" s="935">
        <v>8.8797855670532202E-4</v>
      </c>
      <c r="AA238" s="935">
        <v>5.1058767010555999E-5</v>
      </c>
      <c r="AB238" s="912"/>
    </row>
    <row r="239" spans="1:28">
      <c r="A239" s="929" t="s">
        <v>4017</v>
      </c>
      <c r="B239" s="930">
        <v>11000</v>
      </c>
      <c r="C239" s="931">
        <v>1671.05936</v>
      </c>
      <c r="D239" s="931">
        <v>93</v>
      </c>
      <c r="E239" s="931">
        <v>69.389799999999994</v>
      </c>
      <c r="F239" s="932">
        <v>0</v>
      </c>
      <c r="G239" s="933">
        <v>0</v>
      </c>
      <c r="H239" s="933">
        <v>0</v>
      </c>
      <c r="I239" s="933">
        <v>0</v>
      </c>
      <c r="J239" s="933">
        <v>0</v>
      </c>
      <c r="K239" s="933">
        <v>12508.66956</v>
      </c>
      <c r="L239" s="934">
        <v>0.61828469678220499</v>
      </c>
      <c r="M239" s="935">
        <v>2.6792336860562201E-2</v>
      </c>
      <c r="N239" s="935">
        <v>6.1828469678220496E-3</v>
      </c>
      <c r="O239" s="935">
        <v>0.63889418667494502</v>
      </c>
      <c r="P239" s="935">
        <v>9.0681755528056698E-2</v>
      </c>
      <c r="Q239" s="935">
        <v>4.3279928774754298E-2</v>
      </c>
      <c r="R239" s="935">
        <v>1.8548540903466099E-2</v>
      </c>
      <c r="S239" s="935">
        <v>0.309142348391102</v>
      </c>
      <c r="T239" s="935">
        <v>0.55645622710398401</v>
      </c>
      <c r="U239" s="935">
        <v>3.56544175144405</v>
      </c>
      <c r="V239" s="935">
        <v>8.2437959570960705E-4</v>
      </c>
      <c r="W239" s="935">
        <v>8.2437959570960705E-4</v>
      </c>
      <c r="X239" s="935">
        <v>7.2957594220300201</v>
      </c>
      <c r="Y239" s="935">
        <v>3.6478797110150101</v>
      </c>
      <c r="Z239" s="935">
        <v>0.26792336860562199</v>
      </c>
      <c r="AA239" s="935">
        <v>6.8011316646042598E-3</v>
      </c>
      <c r="AB239" s="912"/>
    </row>
    <row r="240" spans="1:28">
      <c r="A240" s="929" t="s">
        <v>4018</v>
      </c>
      <c r="B240" s="930">
        <v>2800</v>
      </c>
      <c r="C240" s="931">
        <v>0</v>
      </c>
      <c r="D240" s="931">
        <v>19</v>
      </c>
      <c r="E240" s="931">
        <v>36.704500000000003</v>
      </c>
      <c r="F240" s="932">
        <v>0</v>
      </c>
      <c r="G240" s="933">
        <v>0</v>
      </c>
      <c r="H240" s="933">
        <v>0</v>
      </c>
      <c r="I240" s="933">
        <v>0</v>
      </c>
      <c r="J240" s="933">
        <v>0</v>
      </c>
      <c r="K240" s="933">
        <v>2744.2955000000002</v>
      </c>
      <c r="L240" s="934">
        <v>0.230884440005515</v>
      </c>
      <c r="M240" s="935">
        <v>1.4606974775859099E-2</v>
      </c>
      <c r="N240" s="935">
        <v>2.8271564082307998E-3</v>
      </c>
      <c r="O240" s="935">
        <v>0.24502022204666901</v>
      </c>
      <c r="P240" s="935">
        <v>2.96851422864234E-2</v>
      </c>
      <c r="Q240" s="935">
        <v>1.5078167510564301E-2</v>
      </c>
      <c r="R240" s="935">
        <v>4.7119273470513298E-3</v>
      </c>
      <c r="S240" s="935">
        <v>0.117798183676283</v>
      </c>
      <c r="T240" s="935">
        <v>0.24973214939372099</v>
      </c>
      <c r="U240" s="935">
        <v>1.1591341273746301</v>
      </c>
      <c r="V240" s="935">
        <v>3.76954187764106E-4</v>
      </c>
      <c r="W240" s="935">
        <v>4.7119273470513299E-4</v>
      </c>
      <c r="X240" s="935">
        <v>1.3381873665625801</v>
      </c>
      <c r="Y240" s="935">
        <v>0.66909368328128904</v>
      </c>
      <c r="Z240" s="935">
        <v>9.4238546941026596E-2</v>
      </c>
      <c r="AA240" s="935">
        <v>2.0261287592320699E-3</v>
      </c>
      <c r="AB240" s="912"/>
    </row>
    <row r="241" spans="1:28">
      <c r="A241" s="929" t="s">
        <v>4019</v>
      </c>
      <c r="B241" s="930">
        <v>0</v>
      </c>
      <c r="C241" s="931">
        <v>26.26</v>
      </c>
      <c r="D241" s="931">
        <v>0</v>
      </c>
      <c r="E241" s="931">
        <v>0</v>
      </c>
      <c r="F241" s="932">
        <v>0</v>
      </c>
      <c r="G241" s="933">
        <v>0</v>
      </c>
      <c r="H241" s="933">
        <v>0</v>
      </c>
      <c r="I241" s="933">
        <v>0</v>
      </c>
      <c r="J241" s="933">
        <v>0</v>
      </c>
      <c r="K241" s="933">
        <v>986</v>
      </c>
      <c r="L241" s="934">
        <v>8.2954644587449902E-2</v>
      </c>
      <c r="M241" s="935">
        <v>5.2481509841039702E-3</v>
      </c>
      <c r="N241" s="935">
        <v>1.01577115821367E-3</v>
      </c>
      <c r="O241" s="935">
        <v>8.8033500378518204E-2</v>
      </c>
      <c r="P241" s="935">
        <v>1.0665597161243601E-2</v>
      </c>
      <c r="Q241" s="935">
        <v>5.4174461771395802E-3</v>
      </c>
      <c r="R241" s="935">
        <v>1.6929519303561201E-3</v>
      </c>
      <c r="S241" s="935">
        <v>4.2323798258902999E-2</v>
      </c>
      <c r="T241" s="935">
        <v>8.9726452308874299E-2</v>
      </c>
      <c r="U241" s="935">
        <v>0.41646617486760501</v>
      </c>
      <c r="V241" s="935">
        <v>1.3543615442849E-4</v>
      </c>
      <c r="W241" s="935">
        <v>1.6929519303561199E-4</v>
      </c>
      <c r="X241" s="935">
        <v>0.48079834822113798</v>
      </c>
      <c r="Y241" s="935">
        <v>0.24039917411056899</v>
      </c>
      <c r="Z241" s="935">
        <v>3.3859038607122402E-2</v>
      </c>
      <c r="AA241" s="935">
        <v>7.2796933005313095E-4</v>
      </c>
      <c r="AB241" s="912"/>
    </row>
    <row r="242" spans="1:28">
      <c r="A242" s="924"/>
      <c r="B242" s="925"/>
      <c r="C242" s="926"/>
      <c r="D242" s="926"/>
      <c r="E242" s="926"/>
      <c r="F242" s="925"/>
      <c r="G242" s="926"/>
      <c r="H242" s="926"/>
      <c r="I242" s="926"/>
      <c r="J242" s="926"/>
      <c r="K242" s="926"/>
      <c r="L242" s="927"/>
      <c r="M242" s="928"/>
      <c r="N242" s="928"/>
      <c r="O242" s="928"/>
      <c r="P242" s="928"/>
      <c r="Q242" s="928"/>
      <c r="R242" s="928"/>
      <c r="S242" s="928"/>
      <c r="T242" s="928"/>
      <c r="U242" s="928"/>
      <c r="V242" s="928"/>
      <c r="W242" s="928"/>
      <c r="X242" s="928"/>
      <c r="Y242" s="928"/>
      <c r="Z242" s="928"/>
      <c r="AA242" s="928"/>
      <c r="AB242" s="912"/>
    </row>
    <row r="243" spans="1:28">
      <c r="A243" s="917" t="s">
        <v>4020</v>
      </c>
      <c r="B243" s="918">
        <v>778531</v>
      </c>
      <c r="C243" s="919">
        <v>27425</v>
      </c>
      <c r="D243" s="919">
        <v>464</v>
      </c>
      <c r="E243" s="919">
        <v>118931</v>
      </c>
      <c r="F243" s="920">
        <v>0</v>
      </c>
      <c r="G243" s="921">
        <v>0</v>
      </c>
      <c r="H243" s="921">
        <v>84</v>
      </c>
      <c r="I243" s="921">
        <v>64517</v>
      </c>
      <c r="J243" s="921">
        <v>18</v>
      </c>
      <c r="K243" s="921">
        <v>629394</v>
      </c>
      <c r="L243" s="922">
        <v>66.361949779456594</v>
      </c>
      <c r="M243" s="923">
        <v>0.82529395746423195</v>
      </c>
      <c r="N243" s="923">
        <v>1.7487477726388101</v>
      </c>
      <c r="O243" s="923">
        <v>10.9955227533288</v>
      </c>
      <c r="P243" s="923">
        <v>10.7753084372348</v>
      </c>
      <c r="Q243" s="923">
        <v>2.0895235277758801</v>
      </c>
      <c r="R243" s="923">
        <v>0.25437475936048698</v>
      </c>
      <c r="S243" s="923">
        <v>15.525051296587</v>
      </c>
      <c r="T243" s="923">
        <v>18.602414502576799</v>
      </c>
      <c r="U243" s="923">
        <v>201.62505911456401</v>
      </c>
      <c r="V243" s="923">
        <v>3.8895749294610697E-2</v>
      </c>
      <c r="W243" s="923">
        <v>3.2469053853886001E-2</v>
      </c>
      <c r="X243" s="923">
        <v>37.097720833207198</v>
      </c>
      <c r="Y243" s="923">
        <v>18.301590141955899</v>
      </c>
      <c r="Z243" s="923">
        <v>26.813938772629399</v>
      </c>
      <c r="AA243" s="923">
        <v>0.15030356581781701</v>
      </c>
      <c r="AB243" s="912"/>
    </row>
    <row r="244" spans="1:28">
      <c r="A244" s="929" t="s">
        <v>4021</v>
      </c>
      <c r="B244" s="930">
        <v>93280</v>
      </c>
      <c r="C244" s="931">
        <v>0</v>
      </c>
      <c r="D244" s="931">
        <v>0</v>
      </c>
      <c r="E244" s="931">
        <v>5805.65</v>
      </c>
      <c r="F244" s="932">
        <v>0</v>
      </c>
      <c r="G244" s="933">
        <v>0</v>
      </c>
      <c r="H244" s="933">
        <v>0</v>
      </c>
      <c r="I244" s="933">
        <v>7534</v>
      </c>
      <c r="J244" s="933">
        <v>0</v>
      </c>
      <c r="K244" s="933">
        <v>79940.350000000006</v>
      </c>
      <c r="L244" s="934">
        <v>16.734233819322402</v>
      </c>
      <c r="M244" s="935">
        <v>0.18702967209830901</v>
      </c>
      <c r="N244" s="935">
        <v>1.5651430454542701</v>
      </c>
      <c r="O244" s="935">
        <v>1.3781133733559601</v>
      </c>
      <c r="P244" s="935">
        <v>0.196873339050851</v>
      </c>
      <c r="Q244" s="935">
        <v>0.55124534934238401</v>
      </c>
      <c r="R244" s="935">
        <v>6.8905668667798001E-2</v>
      </c>
      <c r="S244" s="935">
        <v>2.8546634162373499</v>
      </c>
      <c r="T244" s="935">
        <v>4.7249601372204397</v>
      </c>
      <c r="U244" s="935">
        <v>43.115261252136499</v>
      </c>
      <c r="V244" s="935">
        <v>1.18124003430511E-2</v>
      </c>
      <c r="W244" s="935">
        <v>5.9062001715255398E-3</v>
      </c>
      <c r="X244" s="935">
        <v>0.68905668667798003</v>
      </c>
      <c r="Y244" s="935">
        <v>0.29531000857627698</v>
      </c>
      <c r="Z244" s="935">
        <v>0.98436669525425702</v>
      </c>
      <c r="AA244" s="935">
        <v>5.4140168238984203E-2</v>
      </c>
      <c r="AB244" s="912"/>
    </row>
    <row r="245" spans="1:28">
      <c r="A245" s="929" t="s">
        <v>4022</v>
      </c>
      <c r="B245" s="930">
        <v>298072</v>
      </c>
      <c r="C245" s="931">
        <v>4.2999999999999997E-2</v>
      </c>
      <c r="D245" s="931">
        <v>0</v>
      </c>
      <c r="E245" s="931">
        <v>9509.3799999999992</v>
      </c>
      <c r="F245" s="932">
        <v>0</v>
      </c>
      <c r="G245" s="933">
        <v>0</v>
      </c>
      <c r="H245" s="933">
        <v>0</v>
      </c>
      <c r="I245" s="933">
        <v>24933</v>
      </c>
      <c r="J245" s="933">
        <v>0</v>
      </c>
      <c r="K245" s="933">
        <v>263629.663</v>
      </c>
      <c r="L245" s="934">
        <v>30.140051535639198</v>
      </c>
      <c r="M245" s="935">
        <v>0.38040841744010701</v>
      </c>
      <c r="N245" s="935">
        <v>5.8524371913862602E-2</v>
      </c>
      <c r="O245" s="935">
        <v>1.75573115741588</v>
      </c>
      <c r="P245" s="935">
        <v>6.70104058413727</v>
      </c>
      <c r="Q245" s="935">
        <v>0.643768091052489</v>
      </c>
      <c r="R245" s="935">
        <v>8.7786557870793896E-2</v>
      </c>
      <c r="S245" s="935">
        <v>8.7786557870793906</v>
      </c>
      <c r="T245" s="935">
        <v>7.3155464892328297</v>
      </c>
      <c r="U245" s="935">
        <v>97.150457377011904</v>
      </c>
      <c r="V245" s="935">
        <v>8.7786557870793893E-3</v>
      </c>
      <c r="W245" s="935">
        <v>8.7786557870793893E-3</v>
      </c>
      <c r="X245" s="935">
        <v>10.241765084926</v>
      </c>
      <c r="Y245" s="935">
        <v>4.9745716126783197</v>
      </c>
      <c r="Z245" s="935">
        <v>2.9262185956931299</v>
      </c>
      <c r="AA245" s="935">
        <v>5.2671934722476298E-2</v>
      </c>
      <c r="AB245" s="912"/>
    </row>
    <row r="246" spans="1:28">
      <c r="A246" s="929" t="s">
        <v>4023</v>
      </c>
      <c r="B246" s="930">
        <v>1363</v>
      </c>
      <c r="C246" s="931">
        <v>0</v>
      </c>
      <c r="D246" s="931">
        <v>0</v>
      </c>
      <c r="E246" s="931">
        <v>1363</v>
      </c>
      <c r="F246" s="932">
        <v>0</v>
      </c>
      <c r="G246" s="933">
        <v>0</v>
      </c>
      <c r="H246" s="933">
        <v>0</v>
      </c>
      <c r="I246" s="933">
        <v>0</v>
      </c>
      <c r="J246" s="933">
        <v>0</v>
      </c>
      <c r="K246" s="933">
        <v>0</v>
      </c>
      <c r="L246" s="934">
        <v>0</v>
      </c>
      <c r="M246" s="935">
        <v>0</v>
      </c>
      <c r="N246" s="935">
        <v>0</v>
      </c>
      <c r="O246" s="935">
        <v>0</v>
      </c>
      <c r="P246" s="935">
        <v>0</v>
      </c>
      <c r="Q246" s="935">
        <v>0</v>
      </c>
      <c r="R246" s="935">
        <v>0</v>
      </c>
      <c r="S246" s="935">
        <v>0</v>
      </c>
      <c r="T246" s="935">
        <v>0</v>
      </c>
      <c r="U246" s="935">
        <v>0</v>
      </c>
      <c r="V246" s="935">
        <v>0</v>
      </c>
      <c r="W246" s="935">
        <v>0</v>
      </c>
      <c r="X246" s="935">
        <v>0</v>
      </c>
      <c r="Y246" s="935">
        <v>0</v>
      </c>
      <c r="Z246" s="935">
        <v>0</v>
      </c>
      <c r="AA246" s="935">
        <v>0</v>
      </c>
      <c r="AB246" s="912"/>
    </row>
    <row r="247" spans="1:28">
      <c r="A247" s="929" t="s">
        <v>4024</v>
      </c>
      <c r="B247" s="930">
        <v>0</v>
      </c>
      <c r="C247" s="931">
        <v>1.2569999999999999</v>
      </c>
      <c r="D247" s="931">
        <v>0</v>
      </c>
      <c r="E247" s="931">
        <v>0</v>
      </c>
      <c r="F247" s="932">
        <v>0</v>
      </c>
      <c r="G247" s="933">
        <v>0</v>
      </c>
      <c r="H247" s="933">
        <v>0</v>
      </c>
      <c r="I247" s="933">
        <v>0</v>
      </c>
      <c r="J247" s="933">
        <v>0</v>
      </c>
      <c r="K247" s="933">
        <v>1</v>
      </c>
      <c r="L247" s="934">
        <v>3.49017196780037E-4</v>
      </c>
      <c r="M247" s="935">
        <v>2.6847476675387499E-6</v>
      </c>
      <c r="N247" s="935">
        <v>4.4745794458979102E-7</v>
      </c>
      <c r="O247" s="935">
        <v>7.1593271134366603E-5</v>
      </c>
      <c r="P247" s="935">
        <v>7.9200056192393106E-5</v>
      </c>
      <c r="Q247" s="935">
        <v>8.6508535954026303E-6</v>
      </c>
      <c r="R247" s="935">
        <v>2.2372897229489602E-6</v>
      </c>
      <c r="S247" s="935">
        <v>5.3694953350774902E-5</v>
      </c>
      <c r="T247" s="935">
        <v>7.1593271134366603E-5</v>
      </c>
      <c r="U247" s="935">
        <v>6.7267844336665297E-4</v>
      </c>
      <c r="V247" s="935">
        <v>1.3423738337693699E-7</v>
      </c>
      <c r="W247" s="935">
        <v>8.9491588917958304E-8</v>
      </c>
      <c r="X247" s="935">
        <v>8.9491588917958203E-6</v>
      </c>
      <c r="Y247" s="935">
        <v>4.4745794458979102E-6</v>
      </c>
      <c r="Z247" s="935">
        <v>1.4915264819659699E-5</v>
      </c>
      <c r="AA247" s="935">
        <v>9.09831153999242E-7</v>
      </c>
      <c r="AB247" s="912"/>
    </row>
    <row r="248" spans="1:28">
      <c r="A248" s="929" t="s">
        <v>4025</v>
      </c>
      <c r="B248" s="930">
        <v>0</v>
      </c>
      <c r="C248" s="931">
        <v>0</v>
      </c>
      <c r="D248" s="931">
        <v>0</v>
      </c>
      <c r="E248" s="931">
        <v>0</v>
      </c>
      <c r="F248" s="932">
        <v>0</v>
      </c>
      <c r="G248" s="933">
        <v>0</v>
      </c>
      <c r="H248" s="933">
        <v>0</v>
      </c>
      <c r="I248" s="933">
        <v>0</v>
      </c>
      <c r="J248" s="933">
        <v>0</v>
      </c>
      <c r="K248" s="933">
        <v>0</v>
      </c>
      <c r="L248" s="934">
        <v>0</v>
      </c>
      <c r="M248" s="935">
        <v>0</v>
      </c>
      <c r="N248" s="935">
        <v>0</v>
      </c>
      <c r="O248" s="935">
        <v>0</v>
      </c>
      <c r="P248" s="935">
        <v>0</v>
      </c>
      <c r="Q248" s="935">
        <v>0</v>
      </c>
      <c r="R248" s="935">
        <v>0</v>
      </c>
      <c r="S248" s="935">
        <v>0</v>
      </c>
      <c r="T248" s="935">
        <v>0</v>
      </c>
      <c r="U248" s="935">
        <v>0</v>
      </c>
      <c r="V248" s="935">
        <v>0</v>
      </c>
      <c r="W248" s="935">
        <v>0</v>
      </c>
      <c r="X248" s="935">
        <v>0</v>
      </c>
      <c r="Y248" s="935">
        <v>0</v>
      </c>
      <c r="Z248" s="935">
        <v>0</v>
      </c>
      <c r="AA248" s="935">
        <v>0</v>
      </c>
      <c r="AB248" s="912"/>
    </row>
    <row r="249" spans="1:28">
      <c r="A249" s="929" t="s">
        <v>4026</v>
      </c>
      <c r="B249" s="930">
        <v>118557</v>
      </c>
      <c r="C249" s="931">
        <v>10.9101</v>
      </c>
      <c r="D249" s="931">
        <v>0</v>
      </c>
      <c r="E249" s="931">
        <v>25.68</v>
      </c>
      <c r="F249" s="932">
        <v>0</v>
      </c>
      <c r="G249" s="933">
        <v>0</v>
      </c>
      <c r="H249" s="933">
        <v>0</v>
      </c>
      <c r="I249" s="933">
        <v>9862</v>
      </c>
      <c r="J249" s="933">
        <v>0</v>
      </c>
      <c r="K249" s="933">
        <v>108680.2301</v>
      </c>
      <c r="L249" s="934">
        <v>8.1992159242131102</v>
      </c>
      <c r="M249" s="935">
        <v>9.8956054257744494E-2</v>
      </c>
      <c r="N249" s="935">
        <v>5.6546316718711097E-2</v>
      </c>
      <c r="O249" s="935">
        <v>1.9791210851548899</v>
      </c>
      <c r="P249" s="935">
        <v>1.59743344730359</v>
      </c>
      <c r="Q249" s="935">
        <v>0.43823395457001102</v>
      </c>
      <c r="R249" s="935">
        <v>4.24097375390333E-2</v>
      </c>
      <c r="S249" s="935">
        <v>1.6963895015613299</v>
      </c>
      <c r="T249" s="935">
        <v>2.5445842523420001</v>
      </c>
      <c r="U249" s="935">
        <v>25.587208315216799</v>
      </c>
      <c r="V249" s="935">
        <v>5.6546316718711102E-3</v>
      </c>
      <c r="W249" s="935">
        <v>5.6546316718711102E-3</v>
      </c>
      <c r="X249" s="935">
        <v>22.618526687484401</v>
      </c>
      <c r="Y249" s="935">
        <v>11.309263343742201</v>
      </c>
      <c r="Z249" s="935">
        <v>12.016092302726101</v>
      </c>
      <c r="AA249" s="935">
        <v>2.2618526687484399E-2</v>
      </c>
      <c r="AB249" s="912"/>
    </row>
    <row r="250" spans="1:28">
      <c r="A250" s="929" t="s">
        <v>4027</v>
      </c>
      <c r="B250" s="930">
        <v>45.333145999999999</v>
      </c>
      <c r="C250" s="931">
        <v>9.8320000000000007</v>
      </c>
      <c r="D250" s="931">
        <v>0</v>
      </c>
      <c r="E250" s="931">
        <v>0</v>
      </c>
      <c r="F250" s="932">
        <v>0</v>
      </c>
      <c r="G250" s="933">
        <v>0</v>
      </c>
      <c r="H250" s="933">
        <v>0</v>
      </c>
      <c r="I250" s="933">
        <v>1</v>
      </c>
      <c r="J250" s="933">
        <v>0</v>
      </c>
      <c r="K250" s="933">
        <v>54</v>
      </c>
      <c r="L250" s="934">
        <v>2.52022882791166E-3</v>
      </c>
      <c r="M250" s="935">
        <v>3.8772751198640998E-5</v>
      </c>
      <c r="N250" s="935">
        <v>1.2924250399547001E-5</v>
      </c>
      <c r="O250" s="935">
        <v>1.4862887959478999E-3</v>
      </c>
      <c r="P250" s="935">
        <v>4.9758364038255895E-4</v>
      </c>
      <c r="Q250" s="935">
        <v>1.2924250399547001E-4</v>
      </c>
      <c r="R250" s="935">
        <v>2.5848500799094001E-5</v>
      </c>
      <c r="S250" s="935">
        <v>1.2924250399547E-3</v>
      </c>
      <c r="T250" s="935">
        <v>9.0469752796828898E-4</v>
      </c>
      <c r="U250" s="935">
        <v>1.11794765956081E-2</v>
      </c>
      <c r="V250" s="935">
        <v>2.5848500799093999E-6</v>
      </c>
      <c r="W250" s="935">
        <v>1.93863755993205E-6</v>
      </c>
      <c r="X250" s="935">
        <v>6.5913677037689701E-3</v>
      </c>
      <c r="Y250" s="935">
        <v>3.2956838518844798E-3</v>
      </c>
      <c r="Z250" s="935">
        <v>3.5541688598754199E-3</v>
      </c>
      <c r="AA250" s="935">
        <v>9.0469752796828896E-6</v>
      </c>
      <c r="AB250" s="912"/>
    </row>
    <row r="251" spans="1:28">
      <c r="A251" s="929" t="s">
        <v>4028</v>
      </c>
      <c r="B251" s="930">
        <v>139.510503</v>
      </c>
      <c r="C251" s="931">
        <v>22.99</v>
      </c>
      <c r="D251" s="931">
        <v>0</v>
      </c>
      <c r="E251" s="931">
        <v>0</v>
      </c>
      <c r="F251" s="932">
        <v>0</v>
      </c>
      <c r="G251" s="933">
        <v>0</v>
      </c>
      <c r="H251" s="933">
        <v>0</v>
      </c>
      <c r="I251" s="933">
        <v>3</v>
      </c>
      <c r="J251" s="933">
        <v>0</v>
      </c>
      <c r="K251" s="933">
        <v>153</v>
      </c>
      <c r="L251" s="934">
        <v>7.8279125306435007E-3</v>
      </c>
      <c r="M251" s="935">
        <v>9.3934950367722004E-5</v>
      </c>
      <c r="N251" s="935">
        <v>3.1311650122573999E-5</v>
      </c>
      <c r="O251" s="935">
        <v>2.6614902604187901E-3</v>
      </c>
      <c r="P251" s="935">
        <v>1.6751732815577099E-3</v>
      </c>
      <c r="Q251" s="935">
        <v>2.5049320098059199E-4</v>
      </c>
      <c r="R251" s="935">
        <v>6.2623300245147998E-5</v>
      </c>
      <c r="S251" s="935">
        <v>2.34837375919305E-3</v>
      </c>
      <c r="T251" s="935">
        <v>1.4090242555158301E-3</v>
      </c>
      <c r="U251" s="935">
        <v>2.4579645346220601E-2</v>
      </c>
      <c r="V251" s="935">
        <v>4.6967475183860997E-6</v>
      </c>
      <c r="W251" s="935">
        <v>1.40902425551583E-5</v>
      </c>
      <c r="X251" s="935">
        <v>9.3934950367721996E-4</v>
      </c>
      <c r="Y251" s="935">
        <v>4.6967475183860998E-4</v>
      </c>
      <c r="Z251" s="935">
        <v>4.85330576899897E-3</v>
      </c>
      <c r="AA251" s="935">
        <v>2.81804851103166E-5</v>
      </c>
      <c r="AB251" s="912"/>
    </row>
    <row r="252" spans="1:28">
      <c r="A252" s="929" t="s">
        <v>4029</v>
      </c>
      <c r="B252" s="930">
        <v>1296.2452960000001</v>
      </c>
      <c r="C252" s="931">
        <v>0</v>
      </c>
      <c r="D252" s="931">
        <v>0</v>
      </c>
      <c r="E252" s="931">
        <v>0</v>
      </c>
      <c r="F252" s="932">
        <v>0</v>
      </c>
      <c r="G252" s="933">
        <v>0</v>
      </c>
      <c r="H252" s="933">
        <v>0</v>
      </c>
      <c r="I252" s="933">
        <v>142</v>
      </c>
      <c r="J252" s="933">
        <v>0</v>
      </c>
      <c r="K252" s="933">
        <v>1149</v>
      </c>
      <c r="L252" s="934">
        <v>9.69272993571694E-2</v>
      </c>
      <c r="M252" s="935">
        <v>1.78550288289523E-3</v>
      </c>
      <c r="N252" s="935">
        <v>8.9275144144761295E-4</v>
      </c>
      <c r="O252" s="935">
        <v>3.6985416859972503E-2</v>
      </c>
      <c r="P252" s="935">
        <v>1.73448851481251E-2</v>
      </c>
      <c r="Q252" s="935">
        <v>6.1217241699264898E-3</v>
      </c>
      <c r="R252" s="935">
        <v>8.9275144144761295E-4</v>
      </c>
      <c r="S252" s="935">
        <v>2.8057902445496399E-2</v>
      </c>
      <c r="T252" s="935">
        <v>3.8260776062040598E-2</v>
      </c>
      <c r="U252" s="935">
        <v>0.33159339253768499</v>
      </c>
      <c r="V252" s="935">
        <v>1.0202873616544199E-4</v>
      </c>
      <c r="W252" s="935">
        <v>8.9275144144761301E-5</v>
      </c>
      <c r="X252" s="935">
        <v>9.1825862548897394E-2</v>
      </c>
      <c r="Y252" s="935">
        <v>4.5912931274448697E-2</v>
      </c>
      <c r="Z252" s="935">
        <v>8.54490665385573E-2</v>
      </c>
      <c r="AA252" s="935">
        <v>3.6985416859972497E-4</v>
      </c>
      <c r="AB252" s="912"/>
    </row>
    <row r="253" spans="1:28">
      <c r="A253" s="929" t="s">
        <v>4030</v>
      </c>
      <c r="B253" s="930">
        <v>9227.4182409999994</v>
      </c>
      <c r="C253" s="931">
        <v>6.9249999999999998</v>
      </c>
      <c r="D253" s="931">
        <v>0</v>
      </c>
      <c r="E253" s="931">
        <v>3048.16</v>
      </c>
      <c r="F253" s="932">
        <v>0</v>
      </c>
      <c r="G253" s="933">
        <v>0</v>
      </c>
      <c r="H253" s="933">
        <v>0</v>
      </c>
      <c r="I253" s="933">
        <v>761</v>
      </c>
      <c r="J253" s="933">
        <v>0</v>
      </c>
      <c r="K253" s="933">
        <v>5338</v>
      </c>
      <c r="L253" s="934">
        <v>0.21256069949123299</v>
      </c>
      <c r="M253" s="935">
        <v>3.6290851132649601E-3</v>
      </c>
      <c r="N253" s="935">
        <v>1.03688146093285E-3</v>
      </c>
      <c r="O253" s="935">
        <v>9.3319331483956103E-2</v>
      </c>
      <c r="P253" s="935">
        <v>4.4585902820112398E-2</v>
      </c>
      <c r="Q253" s="935">
        <v>6.2212887655970703E-3</v>
      </c>
      <c r="R253" s="935">
        <v>5.1844073046642303E-4</v>
      </c>
      <c r="S253" s="935">
        <v>5.1844073046642299E-2</v>
      </c>
      <c r="T253" s="935">
        <v>8.2950516874627706E-2</v>
      </c>
      <c r="U253" s="935">
        <v>0.829505168746277</v>
      </c>
      <c r="V253" s="935">
        <v>1.5553221913992699E-4</v>
      </c>
      <c r="W253" s="935">
        <v>2.5922036523321103E-4</v>
      </c>
      <c r="X253" s="935">
        <v>0.13997899722593399</v>
      </c>
      <c r="Y253" s="935">
        <v>6.7397294960634999E-2</v>
      </c>
      <c r="Z253" s="935">
        <v>0.21256069949123299</v>
      </c>
      <c r="AA253" s="935">
        <v>4.66596657419781E-4</v>
      </c>
      <c r="AB253" s="912"/>
    </row>
    <row r="254" spans="1:28">
      <c r="A254" s="929" t="s">
        <v>4031</v>
      </c>
      <c r="B254" s="930">
        <v>66600</v>
      </c>
      <c r="C254" s="931">
        <v>7.1029999999999998</v>
      </c>
      <c r="D254" s="931">
        <v>0</v>
      </c>
      <c r="E254" s="931">
        <v>3482.8429999999998</v>
      </c>
      <c r="F254" s="932">
        <v>0</v>
      </c>
      <c r="G254" s="933">
        <v>0</v>
      </c>
      <c r="H254" s="933">
        <v>0</v>
      </c>
      <c r="I254" s="933">
        <v>5539</v>
      </c>
      <c r="J254" s="933">
        <v>0</v>
      </c>
      <c r="K254" s="933">
        <v>57585.26</v>
      </c>
      <c r="L254" s="934">
        <v>3.0201299924296401</v>
      </c>
      <c r="M254" s="935">
        <v>5.0335499873827301E-2</v>
      </c>
      <c r="N254" s="935">
        <v>3.59539284813052E-2</v>
      </c>
      <c r="O254" s="935">
        <v>2.22914356584092</v>
      </c>
      <c r="P254" s="935">
        <v>0.53211814152331705</v>
      </c>
      <c r="Q254" s="935">
        <v>0.17976964240652599</v>
      </c>
      <c r="R254" s="935">
        <v>2.1572357088783099E-2</v>
      </c>
      <c r="S254" s="935">
        <v>0.71907856962610395</v>
      </c>
      <c r="T254" s="935">
        <v>1.29434142532699</v>
      </c>
      <c r="U254" s="935">
        <v>11.433349257054999</v>
      </c>
      <c r="V254" s="935">
        <v>1.43815713925221E-3</v>
      </c>
      <c r="W254" s="935">
        <v>3.59539284813052E-3</v>
      </c>
      <c r="X254" s="935">
        <v>0.35953928481305197</v>
      </c>
      <c r="Y254" s="935">
        <v>0.14381571392522099</v>
      </c>
      <c r="Z254" s="935">
        <v>4.8178264164949001</v>
      </c>
      <c r="AA254" s="935">
        <v>7.19078569626104E-3</v>
      </c>
      <c r="AB254" s="912"/>
    </row>
    <row r="255" spans="1:28">
      <c r="A255" s="929" t="s">
        <v>4032</v>
      </c>
      <c r="B255" s="930">
        <v>156234</v>
      </c>
      <c r="C255" s="931">
        <v>214.49</v>
      </c>
      <c r="D255" s="931">
        <v>0</v>
      </c>
      <c r="E255" s="931">
        <v>66874.740000000005</v>
      </c>
      <c r="F255" s="932">
        <v>0</v>
      </c>
      <c r="G255" s="933">
        <v>0</v>
      </c>
      <c r="H255" s="933">
        <v>32830</v>
      </c>
      <c r="I255" s="933">
        <v>13013</v>
      </c>
      <c r="J255" s="933">
        <v>0</v>
      </c>
      <c r="K255" s="933">
        <v>43730.75</v>
      </c>
      <c r="L255" s="934">
        <v>2.5665504027555102</v>
      </c>
      <c r="M255" s="935">
        <v>4.9146709839999102E-2</v>
      </c>
      <c r="N255" s="935">
        <v>5.4607455377776804E-3</v>
      </c>
      <c r="O255" s="935">
        <v>1.7474385720888601</v>
      </c>
      <c r="P255" s="935">
        <v>0.52423157162665701</v>
      </c>
      <c r="Q255" s="935">
        <v>0.114675656293331</v>
      </c>
      <c r="R255" s="935">
        <v>1.0921491075555401E-2</v>
      </c>
      <c r="S255" s="935">
        <v>0.60068200915554404</v>
      </c>
      <c r="T255" s="935">
        <v>1.0921491075555401</v>
      </c>
      <c r="U255" s="935">
        <v>9.2832674142220508</v>
      </c>
      <c r="V255" s="935">
        <v>2.1842982151110699E-3</v>
      </c>
      <c r="W255" s="935">
        <v>4.3685964302221398E-3</v>
      </c>
      <c r="X255" s="935">
        <v>0.76450437528887505</v>
      </c>
      <c r="Y255" s="935">
        <v>0.38225218764443702</v>
      </c>
      <c r="Z255" s="935">
        <v>2.7849802242666102</v>
      </c>
      <c r="AA255" s="935">
        <v>4.9146709839999097E-3</v>
      </c>
      <c r="AB255" s="912"/>
    </row>
    <row r="256" spans="1:28">
      <c r="A256" s="929" t="s">
        <v>4033</v>
      </c>
      <c r="B256" s="930">
        <v>13515.761256</v>
      </c>
      <c r="C256" s="931">
        <v>20.327999999999999</v>
      </c>
      <c r="D256" s="931">
        <v>0</v>
      </c>
      <c r="E256" s="931">
        <v>330.56599999999997</v>
      </c>
      <c r="F256" s="932">
        <v>0</v>
      </c>
      <c r="G256" s="933">
        <v>0</v>
      </c>
      <c r="H256" s="933">
        <v>0</v>
      </c>
      <c r="I256" s="933">
        <v>1117</v>
      </c>
      <c r="J256" s="933">
        <v>0</v>
      </c>
      <c r="K256" s="933">
        <v>12006</v>
      </c>
      <c r="L256" s="934">
        <v>0.75502034806331397</v>
      </c>
      <c r="M256" s="935">
        <v>1.2326862825523499E-2</v>
      </c>
      <c r="N256" s="935">
        <v>1.54085785319044E-3</v>
      </c>
      <c r="O256" s="935">
        <v>0.416031620361418</v>
      </c>
      <c r="P256" s="935">
        <v>0.15870835887861501</v>
      </c>
      <c r="Q256" s="935">
        <v>2.3112867797856498E-2</v>
      </c>
      <c r="R256" s="935">
        <v>1.54085785319044E-3</v>
      </c>
      <c r="S256" s="935">
        <v>0.16949436385094799</v>
      </c>
      <c r="T256" s="935">
        <v>0.27735441357427798</v>
      </c>
      <c r="U256" s="935">
        <v>2.3883296724451801</v>
      </c>
      <c r="V256" s="935">
        <v>6.1634314127617402E-4</v>
      </c>
      <c r="W256" s="935">
        <v>1.07860049723331E-3</v>
      </c>
      <c r="X256" s="935">
        <v>1.01696618310569</v>
      </c>
      <c r="Y256" s="935">
        <v>0.50848309155284399</v>
      </c>
      <c r="Z256" s="935">
        <v>0.60093456274427004</v>
      </c>
      <c r="AA256" s="935">
        <v>1.23268628255235E-3</v>
      </c>
      <c r="AB256" s="912"/>
    </row>
    <row r="257" spans="1:28">
      <c r="A257" s="929" t="s">
        <v>4034</v>
      </c>
      <c r="B257" s="930">
        <v>474.08867400000003</v>
      </c>
      <c r="C257" s="931">
        <v>0</v>
      </c>
      <c r="D257" s="931">
        <v>0</v>
      </c>
      <c r="E257" s="931">
        <v>18.2</v>
      </c>
      <c r="F257" s="932">
        <v>0</v>
      </c>
      <c r="G257" s="933">
        <v>0</v>
      </c>
      <c r="H257" s="933">
        <v>0</v>
      </c>
      <c r="I257" s="933">
        <v>36</v>
      </c>
      <c r="J257" s="933">
        <v>0</v>
      </c>
      <c r="K257" s="933">
        <v>422</v>
      </c>
      <c r="L257" s="934">
        <v>4.4923320796995403E-2</v>
      </c>
      <c r="M257" s="935">
        <v>8.8485328842566801E-4</v>
      </c>
      <c r="N257" s="935">
        <v>6.8065637571205204E-4</v>
      </c>
      <c r="O257" s="935">
        <v>4.62846335484196E-2</v>
      </c>
      <c r="P257" s="935">
        <v>7.01076066983414E-3</v>
      </c>
      <c r="Q257" s="935">
        <v>3.7436100664162901E-3</v>
      </c>
      <c r="R257" s="935">
        <v>4.0839382542723102E-4</v>
      </c>
      <c r="S257" s="935">
        <v>1.22518147628169E-2</v>
      </c>
      <c r="T257" s="935">
        <v>1.15711583871049E-2</v>
      </c>
      <c r="U257" s="935">
        <v>0.115711583871049</v>
      </c>
      <c r="V257" s="935">
        <v>5.4452510056964201E-5</v>
      </c>
      <c r="W257" s="935">
        <v>3.4032818785602601E-5</v>
      </c>
      <c r="X257" s="935">
        <v>1.7016409392801302E-2</v>
      </c>
      <c r="Y257" s="935">
        <v>8.1678765085446293E-3</v>
      </c>
      <c r="Z257" s="935">
        <v>3.1310193282754403E-2</v>
      </c>
      <c r="AA257" s="935">
        <v>8.8485328842566801E-5</v>
      </c>
      <c r="AB257" s="912"/>
    </row>
    <row r="258" spans="1:28">
      <c r="A258" s="929" t="s">
        <v>4035</v>
      </c>
      <c r="B258" s="930">
        <v>3413.1611010000001</v>
      </c>
      <c r="C258" s="931">
        <v>814.19</v>
      </c>
      <c r="D258" s="931">
        <v>0</v>
      </c>
      <c r="E258" s="931">
        <v>0</v>
      </c>
      <c r="F258" s="932">
        <v>0</v>
      </c>
      <c r="G258" s="933">
        <v>0</v>
      </c>
      <c r="H258" s="933">
        <v>17.522222222222201</v>
      </c>
      <c r="I258" s="933">
        <v>227</v>
      </c>
      <c r="J258" s="933">
        <v>0</v>
      </c>
      <c r="K258" s="933">
        <v>3982.8288787777801</v>
      </c>
      <c r="L258" s="934">
        <v>0.451201298602326</v>
      </c>
      <c r="M258" s="935">
        <v>5.0839582941107197E-3</v>
      </c>
      <c r="N258" s="935">
        <v>1.2709895735276799E-3</v>
      </c>
      <c r="O258" s="935">
        <v>6.9904426544022305E-2</v>
      </c>
      <c r="P258" s="935">
        <v>0.10040817630868699</v>
      </c>
      <c r="Q258" s="935">
        <v>1.0167916588221399E-2</v>
      </c>
      <c r="R258" s="935">
        <v>1.9064843602915201E-3</v>
      </c>
      <c r="S258" s="935">
        <v>6.35494786763839E-2</v>
      </c>
      <c r="T258" s="935">
        <v>0.13345390522040601</v>
      </c>
      <c r="U258" s="935">
        <v>1.2455697820571301</v>
      </c>
      <c r="V258" s="935">
        <v>1.9064843602915199E-4</v>
      </c>
      <c r="W258" s="935">
        <v>2.5419791470553598E-4</v>
      </c>
      <c r="X258" s="935">
        <v>4.4484635073468802E-2</v>
      </c>
      <c r="Y258" s="935">
        <v>1.9064843602915198E-2</v>
      </c>
      <c r="Z258" s="935">
        <v>6.35494786763839E-2</v>
      </c>
      <c r="AA258" s="935">
        <v>5.0839582941107197E-4</v>
      </c>
      <c r="AB258" s="912"/>
    </row>
    <row r="259" spans="1:28">
      <c r="A259" s="929" t="s">
        <v>4036</v>
      </c>
      <c r="B259" s="930">
        <v>4032</v>
      </c>
      <c r="C259" s="931">
        <v>11987.5</v>
      </c>
      <c r="D259" s="931">
        <v>0</v>
      </c>
      <c r="E259" s="931">
        <v>73.926000000000002</v>
      </c>
      <c r="F259" s="932">
        <v>0</v>
      </c>
      <c r="G259" s="933">
        <v>0</v>
      </c>
      <c r="H259" s="933">
        <v>0</v>
      </c>
      <c r="I259" s="933">
        <v>479</v>
      </c>
      <c r="J259" s="933">
        <v>0</v>
      </c>
      <c r="K259" s="933">
        <v>17029</v>
      </c>
      <c r="L259" s="934">
        <v>1.5588023389216401</v>
      </c>
      <c r="M259" s="935">
        <v>8.0627707185602308E-3</v>
      </c>
      <c r="N259" s="935">
        <v>1.07503609580803E-2</v>
      </c>
      <c r="O259" s="935">
        <v>0.13437951197600401</v>
      </c>
      <c r="P259" s="935">
        <v>0.327886009221449</v>
      </c>
      <c r="Q259" s="935">
        <v>6.1814575508961703E-2</v>
      </c>
      <c r="R259" s="935">
        <v>5.3751804790401498E-3</v>
      </c>
      <c r="S259" s="935">
        <v>0.107503609580803</v>
      </c>
      <c r="T259" s="935">
        <v>0.241883121556807</v>
      </c>
      <c r="U259" s="935">
        <v>2.5800866299392702</v>
      </c>
      <c r="V259" s="935">
        <v>5.3751804790401502E-4</v>
      </c>
      <c r="W259" s="935">
        <v>5.3751804790401502E-4</v>
      </c>
      <c r="X259" s="935">
        <v>0.13437951197600401</v>
      </c>
      <c r="Y259" s="935">
        <v>5.3751804790401501E-2</v>
      </c>
      <c r="Z259" s="935">
        <v>0.161255414371205</v>
      </c>
      <c r="AA259" s="935">
        <v>1.3437951197600401E-3</v>
      </c>
      <c r="AB259" s="912"/>
    </row>
    <row r="260" spans="1:28">
      <c r="A260" s="929" t="s">
        <v>4037</v>
      </c>
      <c r="B260" s="930">
        <v>170.96697800000001</v>
      </c>
      <c r="C260" s="931">
        <v>691.89</v>
      </c>
      <c r="D260" s="931">
        <v>0</v>
      </c>
      <c r="E260" s="931">
        <v>0</v>
      </c>
      <c r="F260" s="932">
        <v>0</v>
      </c>
      <c r="G260" s="933">
        <v>0</v>
      </c>
      <c r="H260" s="933">
        <v>0</v>
      </c>
      <c r="I260" s="933">
        <v>14</v>
      </c>
      <c r="J260" s="933">
        <v>0</v>
      </c>
      <c r="K260" s="933">
        <v>837</v>
      </c>
      <c r="L260" s="934">
        <v>7.1057622350697805E-2</v>
      </c>
      <c r="M260" s="935">
        <v>5.1678270800507495E-4</v>
      </c>
      <c r="N260" s="935">
        <v>2.5839135400253699E-4</v>
      </c>
      <c r="O260" s="935">
        <v>1.0335654160101499E-2</v>
      </c>
      <c r="P260" s="935">
        <v>1.4728307178144599E-2</v>
      </c>
      <c r="Q260" s="935">
        <v>3.8758703100380599E-3</v>
      </c>
      <c r="R260" s="935">
        <v>2.5839135400253699E-4</v>
      </c>
      <c r="S260" s="935">
        <v>7.7517406200761198E-3</v>
      </c>
      <c r="T260" s="935">
        <v>1.4211524470139601E-2</v>
      </c>
      <c r="U260" s="935">
        <v>0.14857502855145899</v>
      </c>
      <c r="V260" s="935">
        <v>2.58391354002537E-5</v>
      </c>
      <c r="W260" s="935">
        <v>2.58391354002537E-5</v>
      </c>
      <c r="X260" s="935">
        <v>2.5839135400253701E-3</v>
      </c>
      <c r="Y260" s="935">
        <v>1.29195677001269E-3</v>
      </c>
      <c r="Z260" s="935">
        <v>5.1678270800507497E-3</v>
      </c>
      <c r="AA260" s="935">
        <v>1.16276109301142E-4</v>
      </c>
      <c r="AB260" s="912"/>
    </row>
    <row r="261" spans="1:28">
      <c r="A261" s="929" t="s">
        <v>4038</v>
      </c>
      <c r="B261" s="930">
        <v>0</v>
      </c>
      <c r="C261" s="931">
        <v>0</v>
      </c>
      <c r="D261" s="931">
        <v>0</v>
      </c>
      <c r="E261" s="931">
        <v>0</v>
      </c>
      <c r="F261" s="932">
        <v>0</v>
      </c>
      <c r="G261" s="933">
        <v>0</v>
      </c>
      <c r="H261" s="933">
        <v>0</v>
      </c>
      <c r="I261" s="933">
        <v>0</v>
      </c>
      <c r="J261" s="933">
        <v>0</v>
      </c>
      <c r="K261" s="933">
        <v>0</v>
      </c>
      <c r="L261" s="934">
        <v>0</v>
      </c>
      <c r="M261" s="935">
        <v>0</v>
      </c>
      <c r="N261" s="935">
        <v>0</v>
      </c>
      <c r="O261" s="935">
        <v>0</v>
      </c>
      <c r="P261" s="935">
        <v>0</v>
      </c>
      <c r="Q261" s="935">
        <v>0</v>
      </c>
      <c r="R261" s="935">
        <v>0</v>
      </c>
      <c r="S261" s="935">
        <v>0</v>
      </c>
      <c r="T261" s="935">
        <v>0</v>
      </c>
      <c r="U261" s="935">
        <v>0</v>
      </c>
      <c r="V261" s="935">
        <v>0</v>
      </c>
      <c r="W261" s="935">
        <v>0</v>
      </c>
      <c r="X261" s="935">
        <v>0</v>
      </c>
      <c r="Y261" s="935">
        <v>0</v>
      </c>
      <c r="Z261" s="935">
        <v>0</v>
      </c>
      <c r="AA261" s="935">
        <v>0</v>
      </c>
      <c r="AB261" s="912"/>
    </row>
    <row r="262" spans="1:28">
      <c r="A262" s="929" t="s">
        <v>4039</v>
      </c>
      <c r="B262" s="930">
        <v>44.670096999999998</v>
      </c>
      <c r="C262" s="931">
        <v>1.325</v>
      </c>
      <c r="D262" s="931">
        <v>0</v>
      </c>
      <c r="E262" s="931">
        <v>0</v>
      </c>
      <c r="F262" s="932">
        <v>0</v>
      </c>
      <c r="G262" s="933">
        <v>0</v>
      </c>
      <c r="H262" s="933">
        <v>0</v>
      </c>
      <c r="I262" s="933">
        <v>3</v>
      </c>
      <c r="J262" s="933">
        <v>0</v>
      </c>
      <c r="K262" s="933">
        <v>43</v>
      </c>
      <c r="L262" s="934">
        <v>3.29478199866283E-3</v>
      </c>
      <c r="M262" s="935">
        <v>7.0101744652400599E-5</v>
      </c>
      <c r="N262" s="935">
        <v>2.1030523395720201E-5</v>
      </c>
      <c r="O262" s="935">
        <v>9.8142442513360806E-4</v>
      </c>
      <c r="P262" s="935">
        <v>6.4493605080208599E-4</v>
      </c>
      <c r="Q262" s="935">
        <v>1.4020348930480101E-4</v>
      </c>
      <c r="R262" s="935">
        <v>2.8040697860960201E-5</v>
      </c>
      <c r="S262" s="935">
        <v>6.3091570187160599E-4</v>
      </c>
      <c r="T262" s="935">
        <v>1.47213663770041E-3</v>
      </c>
      <c r="U262" s="935">
        <v>1.78759448863622E-2</v>
      </c>
      <c r="V262" s="935">
        <v>4.2061046791440396E-6</v>
      </c>
      <c r="W262" s="935">
        <v>2.1030523395720198E-6</v>
      </c>
      <c r="X262" s="935">
        <v>3.07045641577515E-2</v>
      </c>
      <c r="Y262" s="935">
        <v>1.5352282078875699E-2</v>
      </c>
      <c r="Z262" s="935">
        <v>5.6081395721920501E-4</v>
      </c>
      <c r="AA262" s="935">
        <v>1.3319331483956101E-5</v>
      </c>
      <c r="AB262" s="912"/>
    </row>
    <row r="263" spans="1:28">
      <c r="A263" s="929" t="s">
        <v>4040</v>
      </c>
      <c r="B263" s="930">
        <v>0</v>
      </c>
      <c r="C263" s="931">
        <v>0.3</v>
      </c>
      <c r="D263" s="931">
        <v>0</v>
      </c>
      <c r="E263" s="931">
        <v>0</v>
      </c>
      <c r="F263" s="932">
        <v>0</v>
      </c>
      <c r="G263" s="933">
        <v>0</v>
      </c>
      <c r="H263" s="933">
        <v>0</v>
      </c>
      <c r="I263" s="933">
        <v>0</v>
      </c>
      <c r="J263" s="933">
        <v>0</v>
      </c>
      <c r="K263" s="933">
        <v>0</v>
      </c>
      <c r="L263" s="934">
        <v>0</v>
      </c>
      <c r="M263" s="935">
        <v>0</v>
      </c>
      <c r="N263" s="935">
        <v>0</v>
      </c>
      <c r="O263" s="935">
        <v>0</v>
      </c>
      <c r="P263" s="935">
        <v>0</v>
      </c>
      <c r="Q263" s="935">
        <v>0</v>
      </c>
      <c r="R263" s="935">
        <v>0</v>
      </c>
      <c r="S263" s="935">
        <v>0</v>
      </c>
      <c r="T263" s="935">
        <v>0</v>
      </c>
      <c r="U263" s="935">
        <v>0</v>
      </c>
      <c r="V263" s="935">
        <v>0</v>
      </c>
      <c r="W263" s="935">
        <v>0</v>
      </c>
      <c r="X263" s="935">
        <v>0</v>
      </c>
      <c r="Y263" s="935">
        <v>0</v>
      </c>
      <c r="Z263" s="935">
        <v>0</v>
      </c>
      <c r="AA263" s="935">
        <v>0</v>
      </c>
      <c r="AB263" s="912"/>
    </row>
    <row r="264" spans="1:28">
      <c r="A264" s="929" t="s">
        <v>4041</v>
      </c>
      <c r="B264" s="930">
        <v>0</v>
      </c>
      <c r="C264" s="931">
        <v>0.5</v>
      </c>
      <c r="D264" s="931">
        <v>0</v>
      </c>
      <c r="E264" s="931">
        <v>0</v>
      </c>
      <c r="F264" s="932">
        <v>0</v>
      </c>
      <c r="G264" s="933">
        <v>0</v>
      </c>
      <c r="H264" s="933">
        <v>0</v>
      </c>
      <c r="I264" s="933">
        <v>0</v>
      </c>
      <c r="J264" s="933">
        <v>0</v>
      </c>
      <c r="K264" s="933">
        <v>0</v>
      </c>
      <c r="L264" s="934">
        <v>0</v>
      </c>
      <c r="M264" s="935">
        <v>0</v>
      </c>
      <c r="N264" s="935">
        <v>0</v>
      </c>
      <c r="O264" s="935">
        <v>0</v>
      </c>
      <c r="P264" s="935">
        <v>0</v>
      </c>
      <c r="Q264" s="935">
        <v>0</v>
      </c>
      <c r="R264" s="935">
        <v>0</v>
      </c>
      <c r="S264" s="935">
        <v>0</v>
      </c>
      <c r="T264" s="935">
        <v>0</v>
      </c>
      <c r="U264" s="935">
        <v>0</v>
      </c>
      <c r="V264" s="935">
        <v>0</v>
      </c>
      <c r="W264" s="935">
        <v>0</v>
      </c>
      <c r="X264" s="935">
        <v>0</v>
      </c>
      <c r="Y264" s="935">
        <v>0</v>
      </c>
      <c r="Z264" s="935">
        <v>0</v>
      </c>
      <c r="AA264" s="935">
        <v>0</v>
      </c>
      <c r="AB264" s="912"/>
    </row>
    <row r="265" spans="1:28">
      <c r="A265" s="929" t="s">
        <v>4042</v>
      </c>
      <c r="B265" s="930">
        <v>7452</v>
      </c>
      <c r="C265" s="931">
        <v>30.04</v>
      </c>
      <c r="D265" s="931">
        <v>0</v>
      </c>
      <c r="E265" s="931">
        <v>190.78200000000001</v>
      </c>
      <c r="F265" s="932">
        <v>0</v>
      </c>
      <c r="G265" s="933">
        <v>0</v>
      </c>
      <c r="H265" s="933">
        <v>0</v>
      </c>
      <c r="I265" s="933">
        <v>461</v>
      </c>
      <c r="J265" s="933">
        <v>0</v>
      </c>
      <c r="K265" s="933">
        <v>6830.2579999999998</v>
      </c>
      <c r="L265" s="934">
        <v>0.47443000344265102</v>
      </c>
      <c r="M265" s="935">
        <v>9.4886000688530307E-3</v>
      </c>
      <c r="N265" s="935">
        <v>3.1628666896176701E-3</v>
      </c>
      <c r="O265" s="935">
        <v>6.3257333792353501E-2</v>
      </c>
      <c r="P265" s="935">
        <v>9.1723133998912507E-2</v>
      </c>
      <c r="Q265" s="935">
        <v>1.89772001377061E-2</v>
      </c>
      <c r="R265" s="935">
        <v>3.1628666896176701E-3</v>
      </c>
      <c r="S265" s="935">
        <v>8.4343111723138006E-2</v>
      </c>
      <c r="T265" s="935">
        <v>0.22140066827323701</v>
      </c>
      <c r="U265" s="935">
        <v>2.1929209048015901</v>
      </c>
      <c r="V265" s="935">
        <v>2.1085777930784501E-4</v>
      </c>
      <c r="W265" s="935">
        <v>1.05428889653922E-4</v>
      </c>
      <c r="X265" s="935">
        <v>0.42171555861568999</v>
      </c>
      <c r="Y265" s="935">
        <v>0.21085777930784499</v>
      </c>
      <c r="Z265" s="935">
        <v>7.3800222757745795E-2</v>
      </c>
      <c r="AA265" s="935">
        <v>1.37057556550099E-3</v>
      </c>
      <c r="AB265" s="912"/>
    </row>
    <row r="266" spans="1:28">
      <c r="A266" s="929" t="s">
        <v>4043</v>
      </c>
      <c r="B266" s="930">
        <v>263.47520400000002</v>
      </c>
      <c r="C266" s="931">
        <v>441.53699999999998</v>
      </c>
      <c r="D266" s="931">
        <v>0</v>
      </c>
      <c r="E266" s="931">
        <v>0</v>
      </c>
      <c r="F266" s="932">
        <v>0</v>
      </c>
      <c r="G266" s="933">
        <v>0</v>
      </c>
      <c r="H266" s="933">
        <v>0</v>
      </c>
      <c r="I266" s="933">
        <v>21</v>
      </c>
      <c r="J266" s="933">
        <v>0</v>
      </c>
      <c r="K266" s="933">
        <v>689</v>
      </c>
      <c r="L266" s="934">
        <v>6.1564108322977901E-2</v>
      </c>
      <c r="M266" s="935">
        <v>7.6955135403722395E-4</v>
      </c>
      <c r="N266" s="935">
        <v>4.39743630878414E-4</v>
      </c>
      <c r="O266" s="935">
        <v>8.7948726175682695E-3</v>
      </c>
      <c r="P266" s="935">
        <v>1.2752565295474E-2</v>
      </c>
      <c r="Q266" s="935">
        <v>1.97884633895286E-3</v>
      </c>
      <c r="R266" s="935">
        <v>3.2980772315881001E-4</v>
      </c>
      <c r="S266" s="935">
        <v>8.7948726175682695E-3</v>
      </c>
      <c r="T266" s="935">
        <v>1.8689104312332599E-2</v>
      </c>
      <c r="U266" s="935">
        <v>0.195685915740894</v>
      </c>
      <c r="V266" s="935">
        <v>2.1987181543920699E-5</v>
      </c>
      <c r="W266" s="935">
        <v>3.2980772315881E-5</v>
      </c>
      <c r="X266" s="935">
        <v>4.7272440319429503E-2</v>
      </c>
      <c r="Y266" s="935">
        <v>2.3086540621116699E-2</v>
      </c>
      <c r="Z266" s="935">
        <v>4.39743630878414E-3</v>
      </c>
      <c r="AA266" s="935">
        <v>1.09935907719603E-4</v>
      </c>
      <c r="AB266" s="912"/>
    </row>
    <row r="267" spans="1:28">
      <c r="A267" s="929" t="s">
        <v>4044</v>
      </c>
      <c r="B267" s="930">
        <v>82.938367</v>
      </c>
      <c r="C267" s="931">
        <v>0</v>
      </c>
      <c r="D267" s="931">
        <v>0</v>
      </c>
      <c r="E267" s="931">
        <v>0</v>
      </c>
      <c r="F267" s="932">
        <v>0</v>
      </c>
      <c r="G267" s="933">
        <v>0</v>
      </c>
      <c r="H267" s="933">
        <v>0</v>
      </c>
      <c r="I267" s="933">
        <v>19</v>
      </c>
      <c r="J267" s="933">
        <v>0</v>
      </c>
      <c r="K267" s="933">
        <v>62</v>
      </c>
      <c r="L267" s="934">
        <v>4.7226584551774602E-3</v>
      </c>
      <c r="M267" s="935">
        <v>9.2904756495294295E-5</v>
      </c>
      <c r="N267" s="935">
        <v>2.3226189123823601E-5</v>
      </c>
      <c r="O267" s="935">
        <v>2.32261891238236E-3</v>
      </c>
      <c r="P267" s="935">
        <v>9.2904756495294305E-4</v>
      </c>
      <c r="Q267" s="935">
        <v>2.1677776515568699E-4</v>
      </c>
      <c r="R267" s="935">
        <v>9.2904756495294295E-5</v>
      </c>
      <c r="S267" s="935">
        <v>1.39357134742941E-3</v>
      </c>
      <c r="T267" s="935">
        <v>2.1677776515568702E-3</v>
      </c>
      <c r="U267" s="935">
        <v>2.19100384068069E-2</v>
      </c>
      <c r="V267" s="935">
        <v>2.32261891238236E-6</v>
      </c>
      <c r="W267" s="935">
        <v>6.9678567371470702E-6</v>
      </c>
      <c r="X267" s="935">
        <v>1.3161507170166701E-3</v>
      </c>
      <c r="Y267" s="935">
        <v>6.1936504330196204E-4</v>
      </c>
      <c r="Z267" s="935">
        <v>4.0258727814627502E-3</v>
      </c>
      <c r="AA267" s="935">
        <v>1.0064681953656901E-5</v>
      </c>
      <c r="AB267" s="912"/>
    </row>
    <row r="268" spans="1:28">
      <c r="A268" s="929" t="s">
        <v>4045</v>
      </c>
      <c r="B268" s="930">
        <v>0</v>
      </c>
      <c r="C268" s="931">
        <v>0</v>
      </c>
      <c r="D268" s="931">
        <v>0</v>
      </c>
      <c r="E268" s="931">
        <v>0</v>
      </c>
      <c r="F268" s="932">
        <v>0</v>
      </c>
      <c r="G268" s="933">
        <v>0</v>
      </c>
      <c r="H268" s="933">
        <v>0</v>
      </c>
      <c r="I268" s="933">
        <v>0</v>
      </c>
      <c r="J268" s="933">
        <v>0</v>
      </c>
      <c r="K268" s="933">
        <v>0</v>
      </c>
      <c r="L268" s="934">
        <v>0</v>
      </c>
      <c r="M268" s="935">
        <v>0</v>
      </c>
      <c r="N268" s="935">
        <v>0</v>
      </c>
      <c r="O268" s="935">
        <v>0</v>
      </c>
      <c r="P268" s="935">
        <v>0</v>
      </c>
      <c r="Q268" s="935">
        <v>0</v>
      </c>
      <c r="R268" s="935">
        <v>0</v>
      </c>
      <c r="S268" s="935">
        <v>0</v>
      </c>
      <c r="T268" s="935">
        <v>0</v>
      </c>
      <c r="U268" s="935">
        <v>0</v>
      </c>
      <c r="V268" s="935">
        <v>0</v>
      </c>
      <c r="W268" s="935">
        <v>0</v>
      </c>
      <c r="X268" s="935">
        <v>0</v>
      </c>
      <c r="Y268" s="935">
        <v>0</v>
      </c>
      <c r="Z268" s="935">
        <v>0</v>
      </c>
      <c r="AA268" s="935">
        <v>0</v>
      </c>
      <c r="AB268" s="912"/>
    </row>
    <row r="269" spans="1:28">
      <c r="A269" s="929" t="s">
        <v>4046</v>
      </c>
      <c r="B269" s="930">
        <v>0</v>
      </c>
      <c r="C269" s="931">
        <v>2.57</v>
      </c>
      <c r="D269" s="931">
        <v>0</v>
      </c>
      <c r="E269" s="931">
        <v>0</v>
      </c>
      <c r="F269" s="932">
        <v>0</v>
      </c>
      <c r="G269" s="933">
        <v>0</v>
      </c>
      <c r="H269" s="933">
        <v>0</v>
      </c>
      <c r="I269" s="933">
        <v>0</v>
      </c>
      <c r="J269" s="933">
        <v>0</v>
      </c>
      <c r="K269" s="933">
        <v>3</v>
      </c>
      <c r="L269" s="934">
        <v>2.4193947003982899E-4</v>
      </c>
      <c r="M269" s="935">
        <v>4.2924744684485803E-6</v>
      </c>
      <c r="N269" s="935">
        <v>1.9511247583857198E-6</v>
      </c>
      <c r="O269" s="935">
        <v>9.7556237919285902E-5</v>
      </c>
      <c r="P269" s="935">
        <v>4.7607444104611498E-5</v>
      </c>
      <c r="Q269" s="935">
        <v>8.9751738885743004E-6</v>
      </c>
      <c r="R269" s="935">
        <v>7.8044990335428704E-7</v>
      </c>
      <c r="S269" s="935">
        <v>5.4631493234800102E-5</v>
      </c>
      <c r="T269" s="935">
        <v>1.13165235986372E-4</v>
      </c>
      <c r="U269" s="935">
        <v>1.1472613579307999E-3</v>
      </c>
      <c r="V269" s="935">
        <v>1.56089980670857E-7</v>
      </c>
      <c r="W269" s="935">
        <v>3.9022495167714303E-8</v>
      </c>
      <c r="X269" s="935">
        <v>2.73157466174E-5</v>
      </c>
      <c r="Y269" s="935">
        <v>1.5608998067085701E-5</v>
      </c>
      <c r="Z269" s="935">
        <v>4.2144294781131501E-4</v>
      </c>
      <c r="AA269" s="935">
        <v>4.6826994201257198E-7</v>
      </c>
      <c r="AB269" s="912"/>
    </row>
    <row r="270" spans="1:28">
      <c r="A270" s="929" t="s">
        <v>4047</v>
      </c>
      <c r="B270" s="930">
        <v>97.749302999999998</v>
      </c>
      <c r="C270" s="931">
        <v>0</v>
      </c>
      <c r="D270" s="931">
        <v>0</v>
      </c>
      <c r="E270" s="931">
        <v>0</v>
      </c>
      <c r="F270" s="932">
        <v>0</v>
      </c>
      <c r="G270" s="933">
        <v>0</v>
      </c>
      <c r="H270" s="933">
        <v>0</v>
      </c>
      <c r="I270" s="933">
        <v>8</v>
      </c>
      <c r="J270" s="933">
        <v>0</v>
      </c>
      <c r="K270" s="933">
        <v>90</v>
      </c>
      <c r="L270" s="934">
        <v>7.1083377197508502E-3</v>
      </c>
      <c r="M270" s="935">
        <v>1.8543489703697901E-4</v>
      </c>
      <c r="N270" s="935">
        <v>7.7264540432074401E-5</v>
      </c>
      <c r="O270" s="935">
        <v>3.5541688598754199E-3</v>
      </c>
      <c r="P270" s="935">
        <v>1.0044390256169699E-3</v>
      </c>
      <c r="Q270" s="935">
        <v>8.0355122049357403E-4</v>
      </c>
      <c r="R270" s="935">
        <v>9.2717448518489303E-5</v>
      </c>
      <c r="S270" s="935">
        <v>3.2451106981471298E-3</v>
      </c>
      <c r="T270" s="935">
        <v>4.7904015067886099E-3</v>
      </c>
      <c r="U270" s="935">
        <v>2.5651827423448698E-2</v>
      </c>
      <c r="V270" s="935">
        <v>4.6358724259244604E-6</v>
      </c>
      <c r="W270" s="935">
        <v>4.6358724259244604E-6</v>
      </c>
      <c r="X270" s="935">
        <v>6.1811632345659499E-4</v>
      </c>
      <c r="Y270" s="935">
        <v>3.0905816172829798E-4</v>
      </c>
      <c r="Z270" s="935">
        <v>3.70869794073957E-3</v>
      </c>
      <c r="AA270" s="935">
        <v>5.7175759919735103E-5</v>
      </c>
      <c r="AB270" s="912"/>
    </row>
    <row r="271" spans="1:28">
      <c r="A271" s="929" t="s">
        <v>4048</v>
      </c>
      <c r="B271" s="930">
        <v>229.39192299999999</v>
      </c>
      <c r="C271" s="931">
        <v>0</v>
      </c>
      <c r="D271" s="931">
        <v>0</v>
      </c>
      <c r="E271" s="931">
        <v>0</v>
      </c>
      <c r="F271" s="932">
        <v>0</v>
      </c>
      <c r="G271" s="933">
        <v>0</v>
      </c>
      <c r="H271" s="933">
        <v>0</v>
      </c>
      <c r="I271" s="933">
        <v>18</v>
      </c>
      <c r="J271" s="933">
        <v>0</v>
      </c>
      <c r="K271" s="933">
        <v>211</v>
      </c>
      <c r="L271" s="934">
        <v>1.12418085278894E-2</v>
      </c>
      <c r="M271" s="935">
        <v>2.8104521319723401E-4</v>
      </c>
      <c r="N271" s="935">
        <v>1.05391954948963E-4</v>
      </c>
      <c r="O271" s="935">
        <v>5.9722107804412302E-3</v>
      </c>
      <c r="P271" s="935">
        <v>1.9321858407309899E-3</v>
      </c>
      <c r="Q271" s="935">
        <v>7.0261303299308595E-4</v>
      </c>
      <c r="R271" s="935">
        <v>1.4052260659861701E-4</v>
      </c>
      <c r="S271" s="935">
        <v>4.2156781979585198E-3</v>
      </c>
      <c r="T271" s="935">
        <v>8.7826629124135806E-3</v>
      </c>
      <c r="U271" s="935">
        <v>5.8668188254922697E-2</v>
      </c>
      <c r="V271" s="935">
        <v>7.0261303299308602E-6</v>
      </c>
      <c r="W271" s="935">
        <v>7.0261303299308602E-6</v>
      </c>
      <c r="X271" s="935">
        <v>1.05391954948963E-3</v>
      </c>
      <c r="Y271" s="935">
        <v>3.5130651649654298E-4</v>
      </c>
      <c r="Z271" s="935">
        <v>1.9321858407309898E-2</v>
      </c>
      <c r="AA271" s="935">
        <v>5.2695977474481499E-5</v>
      </c>
      <c r="AB271" s="912"/>
    </row>
    <row r="272" spans="1:28">
      <c r="A272" s="929" t="s">
        <v>4049</v>
      </c>
      <c r="B272" s="930">
        <v>1140</v>
      </c>
      <c r="C272" s="931">
        <v>0.495</v>
      </c>
      <c r="D272" s="931">
        <v>0</v>
      </c>
      <c r="E272" s="931">
        <v>2797.1947</v>
      </c>
      <c r="F272" s="932">
        <v>0</v>
      </c>
      <c r="G272" s="933">
        <v>0</v>
      </c>
      <c r="H272" s="933">
        <v>0</v>
      </c>
      <c r="I272" s="933">
        <v>95</v>
      </c>
      <c r="J272" s="933">
        <v>0</v>
      </c>
      <c r="K272" s="933">
        <v>0</v>
      </c>
      <c r="L272" s="934">
        <v>0</v>
      </c>
      <c r="M272" s="935">
        <v>0</v>
      </c>
      <c r="N272" s="935">
        <v>0</v>
      </c>
      <c r="O272" s="935">
        <v>0</v>
      </c>
      <c r="P272" s="935">
        <v>0</v>
      </c>
      <c r="Q272" s="935">
        <v>0</v>
      </c>
      <c r="R272" s="935">
        <v>0</v>
      </c>
      <c r="S272" s="935">
        <v>0</v>
      </c>
      <c r="T272" s="935">
        <v>0</v>
      </c>
      <c r="U272" s="935">
        <v>0</v>
      </c>
      <c r="V272" s="935">
        <v>0</v>
      </c>
      <c r="W272" s="935">
        <v>0</v>
      </c>
      <c r="X272" s="935">
        <v>0</v>
      </c>
      <c r="Y272" s="935">
        <v>0</v>
      </c>
      <c r="Z272" s="935">
        <v>0</v>
      </c>
      <c r="AA272" s="935">
        <v>0</v>
      </c>
      <c r="AB272" s="912"/>
    </row>
    <row r="273" spans="1:28">
      <c r="A273" s="929" t="s">
        <v>4050</v>
      </c>
      <c r="B273" s="930">
        <v>0</v>
      </c>
      <c r="C273" s="931">
        <v>1.296</v>
      </c>
      <c r="D273" s="931">
        <v>0</v>
      </c>
      <c r="E273" s="931">
        <v>0</v>
      </c>
      <c r="F273" s="932">
        <v>0</v>
      </c>
      <c r="G273" s="933">
        <v>0</v>
      </c>
      <c r="H273" s="933">
        <v>0</v>
      </c>
      <c r="I273" s="933">
        <v>0</v>
      </c>
      <c r="J273" s="933">
        <v>0</v>
      </c>
      <c r="K273" s="933">
        <v>1</v>
      </c>
      <c r="L273" s="934">
        <v>1.0076475418863099E-4</v>
      </c>
      <c r="M273" s="935">
        <v>1.1515971907272101E-6</v>
      </c>
      <c r="N273" s="935">
        <v>2.87899297681804E-7</v>
      </c>
      <c r="O273" s="935">
        <v>2.15924473261353E-5</v>
      </c>
      <c r="P273" s="935">
        <v>2.0872699081930802E-5</v>
      </c>
      <c r="Q273" s="935">
        <v>5.0382377094315597E-6</v>
      </c>
      <c r="R273" s="935">
        <v>2.87899297681804E-7</v>
      </c>
      <c r="S273" s="935">
        <v>1.29554683956812E-5</v>
      </c>
      <c r="T273" s="935">
        <v>2.4471440302953301E-5</v>
      </c>
      <c r="U273" s="935">
        <v>2.4759339600635097E-4</v>
      </c>
      <c r="V273" s="935">
        <v>7.1974824420450894E-8</v>
      </c>
      <c r="W273" s="935">
        <v>4.3184894652270498E-8</v>
      </c>
      <c r="X273" s="935">
        <v>1.6266310319021899E-4</v>
      </c>
      <c r="Y273" s="935">
        <v>8.0611803350904995E-5</v>
      </c>
      <c r="Z273" s="935">
        <v>4.7503384117497598E-5</v>
      </c>
      <c r="AA273" s="935">
        <v>1.29554683956812E-7</v>
      </c>
      <c r="AB273" s="912"/>
    </row>
    <row r="274" spans="1:28">
      <c r="A274" s="929" t="s">
        <v>4051</v>
      </c>
      <c r="B274" s="930">
        <v>2800</v>
      </c>
      <c r="C274" s="931">
        <v>0.40150000000000002</v>
      </c>
      <c r="D274" s="931">
        <v>0</v>
      </c>
      <c r="E274" s="931">
        <v>546.58100000000002</v>
      </c>
      <c r="F274" s="932">
        <v>0</v>
      </c>
      <c r="G274" s="933">
        <v>0</v>
      </c>
      <c r="H274" s="933">
        <v>0</v>
      </c>
      <c r="I274" s="933">
        <v>231</v>
      </c>
      <c r="J274" s="933">
        <v>0</v>
      </c>
      <c r="K274" s="933">
        <v>2009</v>
      </c>
      <c r="L274" s="934">
        <v>0.14954509309466599</v>
      </c>
      <c r="M274" s="935">
        <v>2.32052730664137E-3</v>
      </c>
      <c r="N274" s="935">
        <v>1.2891818370229799E-3</v>
      </c>
      <c r="O274" s="935">
        <v>6.1880728177103203E-2</v>
      </c>
      <c r="P274" s="935">
        <v>2.75884913122918E-2</v>
      </c>
      <c r="Q274" s="935">
        <v>9.2821092265654697E-3</v>
      </c>
      <c r="R274" s="935">
        <v>1.5470182044275799E-3</v>
      </c>
      <c r="S274" s="935">
        <v>4.8988909806873301E-2</v>
      </c>
      <c r="T274" s="935">
        <v>6.4459091851149106E-2</v>
      </c>
      <c r="U274" s="935">
        <v>0.57755346298629595</v>
      </c>
      <c r="V274" s="935">
        <v>1.28918183702298E-4</v>
      </c>
      <c r="W274" s="935">
        <v>1.03134546961839E-4</v>
      </c>
      <c r="X274" s="935">
        <v>0.12118309268016</v>
      </c>
      <c r="Y274" s="935">
        <v>6.1880728177103203E-2</v>
      </c>
      <c r="Z274" s="935">
        <v>0.54661309889774501</v>
      </c>
      <c r="AA274" s="935">
        <v>7.2194182873287001E-4</v>
      </c>
      <c r="AB274" s="912"/>
    </row>
    <row r="275" spans="1:28">
      <c r="A275" s="929" t="s">
        <v>4052</v>
      </c>
      <c r="B275" s="930">
        <v>0</v>
      </c>
      <c r="C275" s="931">
        <v>43.840699999999998</v>
      </c>
      <c r="D275" s="931">
        <v>4</v>
      </c>
      <c r="E275" s="931">
        <v>0</v>
      </c>
      <c r="F275" s="932">
        <v>0</v>
      </c>
      <c r="G275" s="933">
        <v>0</v>
      </c>
      <c r="H275" s="933">
        <v>0</v>
      </c>
      <c r="I275" s="933">
        <v>0</v>
      </c>
      <c r="J275" s="933">
        <v>0</v>
      </c>
      <c r="K275" s="933">
        <v>40</v>
      </c>
      <c r="L275" s="934">
        <v>2.17138506444348E-2</v>
      </c>
      <c r="M275" s="935">
        <v>2.0118264175355001E-4</v>
      </c>
      <c r="N275" s="935">
        <v>2.77493298970413E-5</v>
      </c>
      <c r="O275" s="935">
        <v>4.4398927835266099E-3</v>
      </c>
      <c r="P275" s="935">
        <v>5.0018167139417001E-3</v>
      </c>
      <c r="Q275" s="935">
        <v>3.1217996134171499E-4</v>
      </c>
      <c r="R275" s="935">
        <v>1.66495979382248E-4</v>
      </c>
      <c r="S275" s="935">
        <v>2.3586930412485101E-3</v>
      </c>
      <c r="T275" s="935">
        <v>5.8967326031212804E-3</v>
      </c>
      <c r="U275" s="935">
        <v>5.59842730672808E-2</v>
      </c>
      <c r="V275" s="935">
        <v>5.5498659794082601E-6</v>
      </c>
      <c r="W275" s="935">
        <v>8.3247989691124007E-6</v>
      </c>
      <c r="X275" s="935">
        <v>1.3874664948520699E-4</v>
      </c>
      <c r="Y275" s="935">
        <v>6.9373324742603307E-5</v>
      </c>
      <c r="Z275" s="935">
        <v>1.3874664948520699E-4</v>
      </c>
      <c r="AA275" s="935">
        <v>2.2199463917633101E-5</v>
      </c>
      <c r="AB275" s="912"/>
    </row>
    <row r="276" spans="1:28">
      <c r="A276" s="929" t="s">
        <v>4053</v>
      </c>
      <c r="B276" s="930">
        <v>0</v>
      </c>
      <c r="C276" s="931">
        <v>0.40860000000000002</v>
      </c>
      <c r="D276" s="931">
        <v>0</v>
      </c>
      <c r="E276" s="931">
        <v>0</v>
      </c>
      <c r="F276" s="932">
        <v>0</v>
      </c>
      <c r="G276" s="933">
        <v>0</v>
      </c>
      <c r="H276" s="933">
        <v>0</v>
      </c>
      <c r="I276" s="933">
        <v>0</v>
      </c>
      <c r="J276" s="933">
        <v>0</v>
      </c>
      <c r="K276" s="933">
        <v>0</v>
      </c>
      <c r="L276" s="934">
        <v>0</v>
      </c>
      <c r="M276" s="935">
        <v>0</v>
      </c>
      <c r="N276" s="935">
        <v>0</v>
      </c>
      <c r="O276" s="935">
        <v>0</v>
      </c>
      <c r="P276" s="935">
        <v>0</v>
      </c>
      <c r="Q276" s="935">
        <v>0</v>
      </c>
      <c r="R276" s="935">
        <v>0</v>
      </c>
      <c r="S276" s="935">
        <v>0</v>
      </c>
      <c r="T276" s="935">
        <v>0</v>
      </c>
      <c r="U276" s="935">
        <v>0</v>
      </c>
      <c r="V276" s="935">
        <v>0</v>
      </c>
      <c r="W276" s="935">
        <v>0</v>
      </c>
      <c r="X276" s="935">
        <v>0</v>
      </c>
      <c r="Y276" s="935">
        <v>0</v>
      </c>
      <c r="Z276" s="935">
        <v>0</v>
      </c>
      <c r="AA276" s="935">
        <v>0</v>
      </c>
      <c r="AB276" s="912"/>
    </row>
    <row r="277" spans="1:28">
      <c r="A277" s="929" t="s">
        <v>4054</v>
      </c>
      <c r="B277" s="930">
        <v>0</v>
      </c>
      <c r="C277" s="931">
        <v>0.17499999999999999</v>
      </c>
      <c r="D277" s="931">
        <v>0</v>
      </c>
      <c r="E277" s="931">
        <v>0</v>
      </c>
      <c r="F277" s="932">
        <v>0</v>
      </c>
      <c r="G277" s="933">
        <v>0</v>
      </c>
      <c r="H277" s="933">
        <v>0</v>
      </c>
      <c r="I277" s="933">
        <v>0</v>
      </c>
      <c r="J277" s="933">
        <v>0</v>
      </c>
      <c r="K277" s="933">
        <v>0</v>
      </c>
      <c r="L277" s="934">
        <v>0</v>
      </c>
      <c r="M277" s="935">
        <v>0</v>
      </c>
      <c r="N277" s="935">
        <v>0</v>
      </c>
      <c r="O277" s="935">
        <v>0</v>
      </c>
      <c r="P277" s="935">
        <v>0</v>
      </c>
      <c r="Q277" s="935">
        <v>0</v>
      </c>
      <c r="R277" s="935">
        <v>0</v>
      </c>
      <c r="S277" s="935">
        <v>0</v>
      </c>
      <c r="T277" s="935">
        <v>0</v>
      </c>
      <c r="U277" s="935">
        <v>0</v>
      </c>
      <c r="V277" s="935">
        <v>0</v>
      </c>
      <c r="W277" s="935">
        <v>0</v>
      </c>
      <c r="X277" s="935">
        <v>0</v>
      </c>
      <c r="Y277" s="935">
        <v>0</v>
      </c>
      <c r="Z277" s="935">
        <v>0</v>
      </c>
      <c r="AA277" s="935">
        <v>0</v>
      </c>
      <c r="AB277" s="912"/>
    </row>
    <row r="278" spans="1:28">
      <c r="A278" s="929" t="s">
        <v>4055</v>
      </c>
      <c r="B278" s="930">
        <v>0</v>
      </c>
      <c r="C278" s="931">
        <v>8.5000000000000006E-2</v>
      </c>
      <c r="D278" s="931">
        <v>0</v>
      </c>
      <c r="E278" s="931">
        <v>0</v>
      </c>
      <c r="F278" s="932">
        <v>0</v>
      </c>
      <c r="G278" s="933">
        <v>0</v>
      </c>
      <c r="H278" s="933">
        <v>0</v>
      </c>
      <c r="I278" s="933">
        <v>0</v>
      </c>
      <c r="J278" s="933">
        <v>0</v>
      </c>
      <c r="K278" s="933">
        <v>0</v>
      </c>
      <c r="L278" s="934">
        <v>0</v>
      </c>
      <c r="M278" s="935">
        <v>0</v>
      </c>
      <c r="N278" s="935">
        <v>0</v>
      </c>
      <c r="O278" s="935">
        <v>0</v>
      </c>
      <c r="P278" s="935">
        <v>0</v>
      </c>
      <c r="Q278" s="935">
        <v>0</v>
      </c>
      <c r="R278" s="935">
        <v>0</v>
      </c>
      <c r="S278" s="935">
        <v>0</v>
      </c>
      <c r="T278" s="935">
        <v>0</v>
      </c>
      <c r="U278" s="935">
        <v>0</v>
      </c>
      <c r="V278" s="935">
        <v>0</v>
      </c>
      <c r="W278" s="935">
        <v>0</v>
      </c>
      <c r="X278" s="935">
        <v>0</v>
      </c>
      <c r="Y278" s="935">
        <v>0</v>
      </c>
      <c r="Z278" s="935">
        <v>0</v>
      </c>
      <c r="AA278" s="935">
        <v>0</v>
      </c>
      <c r="AB278" s="912"/>
    </row>
    <row r="279" spans="1:28">
      <c r="A279" s="929" t="s">
        <v>4056</v>
      </c>
      <c r="B279" s="930">
        <v>0</v>
      </c>
      <c r="C279" s="931">
        <v>0</v>
      </c>
      <c r="D279" s="931">
        <v>0</v>
      </c>
      <c r="E279" s="931">
        <v>0</v>
      </c>
      <c r="F279" s="932">
        <v>0</v>
      </c>
      <c r="G279" s="933">
        <v>0</v>
      </c>
      <c r="H279" s="933">
        <v>0</v>
      </c>
      <c r="I279" s="933">
        <v>0</v>
      </c>
      <c r="J279" s="933">
        <v>0</v>
      </c>
      <c r="K279" s="933">
        <v>0</v>
      </c>
      <c r="L279" s="934">
        <v>0</v>
      </c>
      <c r="M279" s="935">
        <v>0</v>
      </c>
      <c r="N279" s="935">
        <v>0</v>
      </c>
      <c r="O279" s="935">
        <v>0</v>
      </c>
      <c r="P279" s="935">
        <v>0</v>
      </c>
      <c r="Q279" s="935">
        <v>0</v>
      </c>
      <c r="R279" s="935">
        <v>0</v>
      </c>
      <c r="S279" s="935">
        <v>0</v>
      </c>
      <c r="T279" s="935">
        <v>0</v>
      </c>
      <c r="U279" s="935">
        <v>0</v>
      </c>
      <c r="V279" s="935">
        <v>0</v>
      </c>
      <c r="W279" s="935">
        <v>0</v>
      </c>
      <c r="X279" s="935">
        <v>0</v>
      </c>
      <c r="Y279" s="935">
        <v>0</v>
      </c>
      <c r="Z279" s="935">
        <v>0</v>
      </c>
      <c r="AA279" s="935">
        <v>0</v>
      </c>
      <c r="AB279" s="912"/>
    </row>
    <row r="280" spans="1:28">
      <c r="A280" s="929" t="s">
        <v>4057</v>
      </c>
      <c r="B280" s="930">
        <v>0</v>
      </c>
      <c r="C280" s="931">
        <v>35.8568</v>
      </c>
      <c r="D280" s="931">
        <v>0</v>
      </c>
      <c r="E280" s="931">
        <v>0.24829999999999999</v>
      </c>
      <c r="F280" s="932">
        <v>0</v>
      </c>
      <c r="G280" s="933">
        <v>0</v>
      </c>
      <c r="H280" s="933">
        <v>0</v>
      </c>
      <c r="I280" s="933">
        <v>0</v>
      </c>
      <c r="J280" s="933">
        <v>0</v>
      </c>
      <c r="K280" s="933">
        <v>519</v>
      </c>
      <c r="L280" s="934">
        <v>0.209313646339993</v>
      </c>
      <c r="M280" s="935">
        <v>1.4554922427615401E-3</v>
      </c>
      <c r="N280" s="935">
        <v>5.5447323533773095E-4</v>
      </c>
      <c r="O280" s="935">
        <v>4.3664767282846302E-2</v>
      </c>
      <c r="P280" s="935">
        <v>4.6783679231621099E-2</v>
      </c>
      <c r="Q280" s="935">
        <v>5.75265981662896E-3</v>
      </c>
      <c r="R280" s="935">
        <v>1.31687393392711E-3</v>
      </c>
      <c r="S280" s="935">
        <v>1.73272886043041E-2</v>
      </c>
      <c r="T280" s="935">
        <v>2.7030570222714399E-2</v>
      </c>
      <c r="U280" s="935">
        <v>0.32783230039343297</v>
      </c>
      <c r="V280" s="935">
        <v>4.1585492650329801E-5</v>
      </c>
      <c r="W280" s="935">
        <v>1.3861830883443299E-5</v>
      </c>
      <c r="X280" s="935">
        <v>1.8713471692648399E-2</v>
      </c>
      <c r="Y280" s="935">
        <v>9.0101900742381308E-3</v>
      </c>
      <c r="Z280" s="935">
        <v>1.73272886043041E-2</v>
      </c>
      <c r="AA280" s="935">
        <v>2.0792746325164901E-4</v>
      </c>
      <c r="AB280" s="912"/>
    </row>
    <row r="281" spans="1:28">
      <c r="A281" s="929" t="s">
        <v>4058</v>
      </c>
      <c r="B281" s="930">
        <v>0</v>
      </c>
      <c r="C281" s="931">
        <v>197.66499999999999</v>
      </c>
      <c r="D281" s="931">
        <v>50</v>
      </c>
      <c r="E281" s="931">
        <v>33.93</v>
      </c>
      <c r="F281" s="932">
        <v>0</v>
      </c>
      <c r="G281" s="933">
        <v>0</v>
      </c>
      <c r="H281" s="933">
        <v>0</v>
      </c>
      <c r="I281" s="933">
        <v>0</v>
      </c>
      <c r="J281" s="933">
        <v>0</v>
      </c>
      <c r="K281" s="933">
        <v>954</v>
      </c>
      <c r="L281" s="934">
        <v>6.2873044214221394E-2</v>
      </c>
      <c r="M281" s="935">
        <v>9.927322770666529E-4</v>
      </c>
      <c r="N281" s="935">
        <v>1.6545537951110899E-4</v>
      </c>
      <c r="O281" s="935">
        <v>1.8200091746221999E-2</v>
      </c>
      <c r="P281" s="935">
        <v>1.42291626379554E-2</v>
      </c>
      <c r="Q281" s="935">
        <v>4.9636613853332602E-4</v>
      </c>
      <c r="R281" s="935">
        <v>3.3091075902221798E-4</v>
      </c>
      <c r="S281" s="935">
        <v>1.4890984155999799E-2</v>
      </c>
      <c r="T281" s="935">
        <v>2.4818306926666301E-2</v>
      </c>
      <c r="U281" s="935">
        <v>0.25645583824221901</v>
      </c>
      <c r="V281" s="935">
        <v>3.3091075902221803E-5</v>
      </c>
      <c r="W281" s="935">
        <v>9.9273227706665301E-5</v>
      </c>
      <c r="X281" s="935">
        <v>1.32364303608887E-2</v>
      </c>
      <c r="Y281" s="935">
        <v>6.6182151804443498E-3</v>
      </c>
      <c r="Z281" s="935">
        <v>7.6109474575110095E-2</v>
      </c>
      <c r="AA281" s="935">
        <v>4.9636613853332698E-5</v>
      </c>
      <c r="AB281" s="912"/>
    </row>
    <row r="282" spans="1:28">
      <c r="A282" s="929" t="s">
        <v>4059</v>
      </c>
      <c r="B282" s="930">
        <v>6566</v>
      </c>
      <c r="C282" s="931">
        <v>1100.4382599999999</v>
      </c>
      <c r="D282" s="931">
        <v>45</v>
      </c>
      <c r="E282" s="931">
        <v>4633.8339999999998</v>
      </c>
      <c r="F282" s="932">
        <v>0</v>
      </c>
      <c r="G282" s="933">
        <v>0</v>
      </c>
      <c r="H282" s="933">
        <v>0</v>
      </c>
      <c r="I282" s="933">
        <v>0</v>
      </c>
      <c r="J282" s="933">
        <v>0</v>
      </c>
      <c r="K282" s="933">
        <v>2987.6042600000001</v>
      </c>
      <c r="L282" s="934">
        <v>0.82385866111217598</v>
      </c>
      <c r="M282" s="935">
        <v>5.1815010132841201E-3</v>
      </c>
      <c r="N282" s="935">
        <v>3.1089006079704699E-3</v>
      </c>
      <c r="O282" s="935">
        <v>0.75649914793948203</v>
      </c>
      <c r="P282" s="935">
        <v>0.19326998779549801</v>
      </c>
      <c r="Q282" s="935">
        <v>2.5907505066420601E-3</v>
      </c>
      <c r="R282" s="935">
        <v>1.0363002026568199E-3</v>
      </c>
      <c r="S282" s="935">
        <v>0.119174523305535</v>
      </c>
      <c r="T282" s="935">
        <v>0.30570855978376299</v>
      </c>
      <c r="U282" s="935">
        <v>1.8912478698487101</v>
      </c>
      <c r="V282" s="935">
        <v>6.5286912767380002E-3</v>
      </c>
      <c r="W282" s="935">
        <v>1.08811521278967E-3</v>
      </c>
      <c r="X282" s="935">
        <v>5.1815010132841198E-2</v>
      </c>
      <c r="Y282" s="935">
        <v>2.5907505066420599E-2</v>
      </c>
      <c r="Z282" s="935">
        <v>0.58550961450110595</v>
      </c>
      <c r="AA282" s="935">
        <v>5.1815010132841201E-4</v>
      </c>
      <c r="AB282" s="912"/>
    </row>
    <row r="283" spans="1:28">
      <c r="A283" s="929" t="s">
        <v>4060</v>
      </c>
      <c r="B283" s="930">
        <v>0</v>
      </c>
      <c r="C283" s="931">
        <v>4.2275999999999998</v>
      </c>
      <c r="D283" s="931">
        <v>0</v>
      </c>
      <c r="E283" s="931">
        <v>1.9E-3</v>
      </c>
      <c r="F283" s="932">
        <v>0</v>
      </c>
      <c r="G283" s="933">
        <v>0</v>
      </c>
      <c r="H283" s="933">
        <v>0</v>
      </c>
      <c r="I283" s="933">
        <v>0</v>
      </c>
      <c r="J283" s="933">
        <v>0</v>
      </c>
      <c r="K283" s="933">
        <v>4</v>
      </c>
      <c r="L283" s="934">
        <v>2.6361863402189198E-4</v>
      </c>
      <c r="M283" s="935">
        <v>3.4686662371301599E-6</v>
      </c>
      <c r="N283" s="935">
        <v>2.0811997422781002E-6</v>
      </c>
      <c r="O283" s="935">
        <v>7.6310657216863606E-5</v>
      </c>
      <c r="P283" s="935">
        <v>5.8273592783786802E-5</v>
      </c>
      <c r="Q283" s="935">
        <v>1.3874664948520701E-6</v>
      </c>
      <c r="R283" s="935">
        <v>6.9373324742603304E-7</v>
      </c>
      <c r="S283" s="935">
        <v>6.2435992268342993E-5</v>
      </c>
      <c r="T283" s="935">
        <v>9.7122654639644599E-5</v>
      </c>
      <c r="U283" s="935">
        <v>9.7122654639644605E-4</v>
      </c>
      <c r="V283" s="935">
        <v>1.3874664948520701E-7</v>
      </c>
      <c r="W283" s="935">
        <v>3.4686662371301599E-7</v>
      </c>
      <c r="X283" s="935">
        <v>4.85613273198223E-5</v>
      </c>
      <c r="Y283" s="935">
        <v>2.0811997422781E-5</v>
      </c>
      <c r="Z283" s="935">
        <v>2.2893197165059099E-4</v>
      </c>
      <c r="AA283" s="935">
        <v>6.2435992268342895E-7</v>
      </c>
      <c r="AB283" s="912"/>
    </row>
    <row r="284" spans="1:28">
      <c r="A284" s="929" t="s">
        <v>4061</v>
      </c>
      <c r="B284" s="930">
        <v>0</v>
      </c>
      <c r="C284" s="931">
        <v>0.61439999999999995</v>
      </c>
      <c r="D284" s="931">
        <v>0</v>
      </c>
      <c r="E284" s="931">
        <v>0</v>
      </c>
      <c r="F284" s="932">
        <v>0</v>
      </c>
      <c r="G284" s="933">
        <v>0</v>
      </c>
      <c r="H284" s="933">
        <v>0</v>
      </c>
      <c r="I284" s="933">
        <v>0</v>
      </c>
      <c r="J284" s="933">
        <v>0</v>
      </c>
      <c r="K284" s="933">
        <v>1</v>
      </c>
      <c r="L284" s="934">
        <v>2.6014996778476199E-4</v>
      </c>
      <c r="M284" s="935">
        <v>3.4686662371301599E-6</v>
      </c>
      <c r="N284" s="935">
        <v>8.6716655928254104E-7</v>
      </c>
      <c r="O284" s="935">
        <v>4.6826994201257198E-5</v>
      </c>
      <c r="P284" s="935">
        <v>5.93141926549258E-5</v>
      </c>
      <c r="Q284" s="935">
        <v>6.9373324742603304E-7</v>
      </c>
      <c r="R284" s="935">
        <v>8.6716655928254104E-7</v>
      </c>
      <c r="S284" s="935">
        <v>6.5904658505473103E-5</v>
      </c>
      <c r="T284" s="935">
        <v>8.4982322809688994E-5</v>
      </c>
      <c r="U284" s="935">
        <v>8.3941722938550003E-4</v>
      </c>
      <c r="V284" s="935">
        <v>1.3874664948520701E-7</v>
      </c>
      <c r="W284" s="935">
        <v>2.6014996778476199E-7</v>
      </c>
      <c r="X284" s="935">
        <v>5.20299935569525E-6</v>
      </c>
      <c r="Y284" s="935">
        <v>3.4686662371301599E-6</v>
      </c>
      <c r="Z284" s="935">
        <v>2.0811997422780999E-4</v>
      </c>
      <c r="AA284" s="935">
        <v>3.1217996134171501E-7</v>
      </c>
      <c r="AB284" s="912"/>
    </row>
    <row r="285" spans="1:28">
      <c r="A285" s="929" t="s">
        <v>4062</v>
      </c>
      <c r="B285" s="930">
        <v>0</v>
      </c>
      <c r="C285" s="931">
        <v>0.96799999999999997</v>
      </c>
      <c r="D285" s="931">
        <v>0</v>
      </c>
      <c r="E285" s="931">
        <v>0</v>
      </c>
      <c r="F285" s="932">
        <v>0</v>
      </c>
      <c r="G285" s="933">
        <v>0</v>
      </c>
      <c r="H285" s="933">
        <v>0</v>
      </c>
      <c r="I285" s="933">
        <v>0</v>
      </c>
      <c r="J285" s="933">
        <v>0</v>
      </c>
      <c r="K285" s="933">
        <v>1</v>
      </c>
      <c r="L285" s="934">
        <v>9.01853221653843E-5</v>
      </c>
      <c r="M285" s="935">
        <v>5.2029993556952504E-7</v>
      </c>
      <c r="N285" s="935">
        <v>1.73433311856508E-7</v>
      </c>
      <c r="O285" s="935">
        <v>2.6014996778476201E-5</v>
      </c>
      <c r="P285" s="935">
        <v>2.13322973583505E-5</v>
      </c>
      <c r="Q285" s="935">
        <v>1.73433311856508E-7</v>
      </c>
      <c r="R285" s="935">
        <v>6.9373324742603304E-7</v>
      </c>
      <c r="S285" s="935">
        <v>2.0811997422781E-5</v>
      </c>
      <c r="T285" s="935">
        <v>1.73433311856508E-5</v>
      </c>
      <c r="U285" s="935">
        <v>2.65352967140458E-4</v>
      </c>
      <c r="V285" s="935">
        <v>3.46866623713016E-8</v>
      </c>
      <c r="W285" s="935">
        <v>8.6716655928254104E-8</v>
      </c>
      <c r="X285" s="935">
        <v>3.4686662371301599E-6</v>
      </c>
      <c r="Y285" s="935">
        <v>1.73433311856508E-6</v>
      </c>
      <c r="Z285" s="935">
        <v>1.5608998067085701E-5</v>
      </c>
      <c r="AA285" s="935">
        <v>1.2140331829955599E-7</v>
      </c>
      <c r="AB285" s="912"/>
    </row>
    <row r="286" spans="1:28">
      <c r="A286" s="929" t="s">
        <v>4224</v>
      </c>
      <c r="B286" s="930">
        <v>0</v>
      </c>
      <c r="C286" s="931">
        <v>118.5528</v>
      </c>
      <c r="D286" s="931">
        <v>0</v>
      </c>
      <c r="E286" s="931">
        <v>0</v>
      </c>
      <c r="F286" s="932">
        <v>0</v>
      </c>
      <c r="G286" s="933">
        <v>0</v>
      </c>
      <c r="H286" s="933">
        <v>0</v>
      </c>
      <c r="I286" s="933">
        <v>0</v>
      </c>
      <c r="J286" s="933">
        <v>0</v>
      </c>
      <c r="K286" s="933">
        <v>119</v>
      </c>
      <c r="L286" s="934">
        <v>3.7562186681882499E-2</v>
      </c>
      <c r="M286" s="935">
        <v>2.6830133344201801E-4</v>
      </c>
      <c r="N286" s="935">
        <v>2.0638564110924501E-5</v>
      </c>
      <c r="O286" s="935">
        <v>8.0490400032605398E-3</v>
      </c>
      <c r="P286" s="935">
        <v>8.9984139523630706E-3</v>
      </c>
      <c r="Q286" s="935">
        <v>1.4446994877647101E-4</v>
      </c>
      <c r="R286" s="935">
        <v>1.8574707699831999E-4</v>
      </c>
      <c r="S286" s="935">
        <v>7.2234974388235701E-3</v>
      </c>
      <c r="T286" s="935">
        <v>5.7787979510588502E-3</v>
      </c>
      <c r="U286" s="935">
        <v>9.7414022603563494E-2</v>
      </c>
      <c r="V286" s="935">
        <v>1.2383138466554699E-5</v>
      </c>
      <c r="W286" s="935">
        <v>4.74686974551263E-5</v>
      </c>
      <c r="X286" s="935">
        <v>1.0319282055462199E-3</v>
      </c>
      <c r="Y286" s="935">
        <v>6.1915692332773398E-4</v>
      </c>
      <c r="Z286" s="935">
        <v>8.6681969265882796E-3</v>
      </c>
      <c r="AA286" s="935">
        <v>8.2554256443697897E-5</v>
      </c>
      <c r="AB286" s="912"/>
    </row>
    <row r="287" spans="1:28">
      <c r="A287" s="929" t="s">
        <v>4063</v>
      </c>
      <c r="B287" s="930">
        <v>0</v>
      </c>
      <c r="C287" s="931">
        <v>668.02300000000002</v>
      </c>
      <c r="D287" s="931">
        <v>24</v>
      </c>
      <c r="E287" s="931">
        <v>98</v>
      </c>
      <c r="F287" s="932">
        <v>0</v>
      </c>
      <c r="G287" s="933">
        <v>0</v>
      </c>
      <c r="H287" s="933">
        <v>0</v>
      </c>
      <c r="I287" s="933">
        <v>0</v>
      </c>
      <c r="J287" s="933">
        <v>0</v>
      </c>
      <c r="K287" s="933">
        <v>546</v>
      </c>
      <c r="L287" s="934">
        <v>5.58698070814556E-2</v>
      </c>
      <c r="M287" s="935">
        <v>3.7877835309461401E-4</v>
      </c>
      <c r="N287" s="935">
        <v>1.8938917654730701E-4</v>
      </c>
      <c r="O287" s="935">
        <v>6.6286211791557401E-3</v>
      </c>
      <c r="P287" s="935">
        <v>1.3162547770037799E-2</v>
      </c>
      <c r="Q287" s="935">
        <v>9.4694588273653503E-5</v>
      </c>
      <c r="R287" s="935">
        <v>1.8938917654730701E-4</v>
      </c>
      <c r="S287" s="935">
        <v>1.04164047101019E-2</v>
      </c>
      <c r="T287" s="935">
        <v>9.4694588273653499E-3</v>
      </c>
      <c r="U287" s="935">
        <v>6.9127049439767094E-2</v>
      </c>
      <c r="V287" s="935">
        <v>1.8938917654730701E-5</v>
      </c>
      <c r="W287" s="935">
        <v>1.8938917654730701E-5</v>
      </c>
      <c r="X287" s="935">
        <v>0</v>
      </c>
      <c r="Y287" s="935">
        <v>0</v>
      </c>
      <c r="Z287" s="935">
        <v>0</v>
      </c>
      <c r="AA287" s="935">
        <v>5.6816752964192102E-5</v>
      </c>
      <c r="AB287" s="912"/>
    </row>
    <row r="288" spans="1:28">
      <c r="A288" s="929" t="s">
        <v>4064</v>
      </c>
      <c r="B288" s="930">
        <v>0</v>
      </c>
      <c r="C288" s="931">
        <v>182.81399999999999</v>
      </c>
      <c r="D288" s="931">
        <v>0</v>
      </c>
      <c r="E288" s="931">
        <v>0</v>
      </c>
      <c r="F288" s="932">
        <v>0</v>
      </c>
      <c r="G288" s="933">
        <v>0</v>
      </c>
      <c r="H288" s="933">
        <v>0</v>
      </c>
      <c r="I288" s="933">
        <v>0</v>
      </c>
      <c r="J288" s="933">
        <v>0</v>
      </c>
      <c r="K288" s="933">
        <v>183</v>
      </c>
      <c r="L288" s="934">
        <v>1.4599616192080901E-2</v>
      </c>
      <c r="M288" s="935">
        <v>9.5214888209222995E-5</v>
      </c>
      <c r="N288" s="935">
        <v>3.1738296069741003E-5</v>
      </c>
      <c r="O288" s="935">
        <v>1.5869148034870499E-3</v>
      </c>
      <c r="P288" s="935">
        <v>3.4912125676715101E-3</v>
      </c>
      <c r="Q288" s="935">
        <v>0</v>
      </c>
      <c r="R288" s="935">
        <v>6.3476592139482006E-5</v>
      </c>
      <c r="S288" s="935">
        <v>1.2695318427896399E-3</v>
      </c>
      <c r="T288" s="935">
        <v>1.5869148034870499E-3</v>
      </c>
      <c r="U288" s="935">
        <v>1.9042977641844601E-2</v>
      </c>
      <c r="V288" s="935">
        <v>3.1738296069741002E-6</v>
      </c>
      <c r="W288" s="935">
        <v>3.1738296069741002E-6</v>
      </c>
      <c r="X288" s="935">
        <v>3.1738296069740998E-4</v>
      </c>
      <c r="Y288" s="935">
        <v>0</v>
      </c>
      <c r="Z288" s="935">
        <v>9.5214888209222998E-4</v>
      </c>
      <c r="AA288" s="935">
        <v>6.3476592139482004E-6</v>
      </c>
      <c r="AB288" s="912"/>
    </row>
    <row r="289" spans="1:28">
      <c r="A289" s="929" t="s">
        <v>4065</v>
      </c>
      <c r="B289" s="930">
        <v>0</v>
      </c>
      <c r="C289" s="931">
        <v>303.75099999999998</v>
      </c>
      <c r="D289" s="931">
        <v>20</v>
      </c>
      <c r="E289" s="931">
        <v>0</v>
      </c>
      <c r="F289" s="932">
        <v>0</v>
      </c>
      <c r="G289" s="933">
        <v>0</v>
      </c>
      <c r="H289" s="933">
        <v>0</v>
      </c>
      <c r="I289" s="933">
        <v>0</v>
      </c>
      <c r="J289" s="933">
        <v>0</v>
      </c>
      <c r="K289" s="933">
        <v>284</v>
      </c>
      <c r="L289" s="934">
        <v>8.1270849935959705E-2</v>
      </c>
      <c r="M289" s="935">
        <v>1.0836113324794599E-3</v>
      </c>
      <c r="N289" s="935">
        <v>1.4776518170174499E-4</v>
      </c>
      <c r="O289" s="935">
        <v>8.3733602964322206E-3</v>
      </c>
      <c r="P289" s="935">
        <v>1.8864688197256101E-2</v>
      </c>
      <c r="Q289" s="935">
        <v>9.8510121134496697E-5</v>
      </c>
      <c r="R289" s="935">
        <v>2.9553036340348998E-4</v>
      </c>
      <c r="S289" s="935">
        <v>7.3882590850872501E-3</v>
      </c>
      <c r="T289" s="935">
        <v>1.18212145361396E-2</v>
      </c>
      <c r="U289" s="935">
        <v>0.124615303235138</v>
      </c>
      <c r="V289" s="935">
        <v>1.9702024226899301E-5</v>
      </c>
      <c r="W289" s="935">
        <v>4.9255060567248303E-6</v>
      </c>
      <c r="X289" s="935">
        <v>0</v>
      </c>
      <c r="Y289" s="935">
        <v>0</v>
      </c>
      <c r="Z289" s="935">
        <v>1.0836113324794601E-2</v>
      </c>
      <c r="AA289" s="935">
        <v>5.4180566623973198E-5</v>
      </c>
      <c r="AB289" s="912"/>
    </row>
    <row r="290" spans="1:28">
      <c r="A290" s="929" t="s">
        <v>4298</v>
      </c>
      <c r="B290" s="930">
        <v>0</v>
      </c>
      <c r="C290" s="931">
        <v>0</v>
      </c>
      <c r="D290" s="931">
        <v>0</v>
      </c>
      <c r="E290" s="931">
        <v>0</v>
      </c>
      <c r="F290" s="932">
        <v>0</v>
      </c>
      <c r="G290" s="933">
        <v>0</v>
      </c>
      <c r="H290" s="933">
        <v>0</v>
      </c>
      <c r="I290" s="933">
        <v>0</v>
      </c>
      <c r="J290" s="933">
        <v>0</v>
      </c>
      <c r="K290" s="933">
        <v>0</v>
      </c>
      <c r="L290" s="934">
        <v>0</v>
      </c>
      <c r="M290" s="935">
        <v>0</v>
      </c>
      <c r="N290" s="935">
        <v>0</v>
      </c>
      <c r="O290" s="935">
        <v>0</v>
      </c>
      <c r="P290" s="935">
        <v>0</v>
      </c>
      <c r="Q290" s="935">
        <v>0</v>
      </c>
      <c r="R290" s="935">
        <v>0</v>
      </c>
      <c r="S290" s="935">
        <v>0</v>
      </c>
      <c r="T290" s="935">
        <v>0</v>
      </c>
      <c r="U290" s="935">
        <v>0</v>
      </c>
      <c r="V290" s="935">
        <v>0</v>
      </c>
      <c r="W290" s="935">
        <v>0</v>
      </c>
      <c r="X290" s="935">
        <v>0</v>
      </c>
      <c r="Y290" s="935">
        <v>0</v>
      </c>
      <c r="Z290" s="935">
        <v>0</v>
      </c>
      <c r="AA290" s="935">
        <v>0</v>
      </c>
      <c r="AB290" s="912"/>
    </row>
    <row r="291" spans="1:28">
      <c r="A291" s="929" t="s">
        <v>4066</v>
      </c>
      <c r="B291" s="930">
        <v>0</v>
      </c>
      <c r="C291" s="931">
        <v>0</v>
      </c>
      <c r="D291" s="931">
        <v>0</v>
      </c>
      <c r="E291" s="931">
        <v>0</v>
      </c>
      <c r="F291" s="932">
        <v>0</v>
      </c>
      <c r="G291" s="933">
        <v>0</v>
      </c>
      <c r="H291" s="933">
        <v>0</v>
      </c>
      <c r="I291" s="933">
        <v>0</v>
      </c>
      <c r="J291" s="933">
        <v>0</v>
      </c>
      <c r="K291" s="933">
        <v>0</v>
      </c>
      <c r="L291" s="934">
        <v>0</v>
      </c>
      <c r="M291" s="935">
        <v>0</v>
      </c>
      <c r="N291" s="935">
        <v>0</v>
      </c>
      <c r="O291" s="935">
        <v>0</v>
      </c>
      <c r="P291" s="935">
        <v>0</v>
      </c>
      <c r="Q291" s="935">
        <v>0</v>
      </c>
      <c r="R291" s="935">
        <v>0</v>
      </c>
      <c r="S291" s="935">
        <v>0</v>
      </c>
      <c r="T291" s="935">
        <v>0</v>
      </c>
      <c r="U291" s="935">
        <v>0</v>
      </c>
      <c r="V291" s="935">
        <v>0</v>
      </c>
      <c r="W291" s="935">
        <v>0</v>
      </c>
      <c r="X291" s="935">
        <v>0</v>
      </c>
      <c r="Y291" s="935">
        <v>0</v>
      </c>
      <c r="Z291" s="935">
        <v>0</v>
      </c>
      <c r="AA291" s="935">
        <v>0</v>
      </c>
      <c r="AB291" s="912"/>
    </row>
    <row r="292" spans="1:28">
      <c r="A292" s="929" t="s">
        <v>4225</v>
      </c>
      <c r="B292" s="930">
        <v>0</v>
      </c>
      <c r="C292" s="931">
        <v>0</v>
      </c>
      <c r="D292" s="931">
        <v>0</v>
      </c>
      <c r="E292" s="931">
        <v>0</v>
      </c>
      <c r="F292" s="932">
        <v>0</v>
      </c>
      <c r="G292" s="933">
        <v>0</v>
      </c>
      <c r="H292" s="933">
        <v>0</v>
      </c>
      <c r="I292" s="933">
        <v>0</v>
      </c>
      <c r="J292" s="933">
        <v>0</v>
      </c>
      <c r="K292" s="933">
        <v>0</v>
      </c>
      <c r="L292" s="934">
        <v>0</v>
      </c>
      <c r="M292" s="935">
        <v>0</v>
      </c>
      <c r="N292" s="935">
        <v>0</v>
      </c>
      <c r="O292" s="935">
        <v>0</v>
      </c>
      <c r="P292" s="935">
        <v>0</v>
      </c>
      <c r="Q292" s="935">
        <v>0</v>
      </c>
      <c r="R292" s="935">
        <v>0</v>
      </c>
      <c r="S292" s="935">
        <v>0</v>
      </c>
      <c r="T292" s="935">
        <v>0</v>
      </c>
      <c r="U292" s="935">
        <v>0</v>
      </c>
      <c r="V292" s="935">
        <v>0</v>
      </c>
      <c r="W292" s="935">
        <v>0</v>
      </c>
      <c r="X292" s="935">
        <v>0</v>
      </c>
      <c r="Y292" s="935">
        <v>0</v>
      </c>
      <c r="Z292" s="935">
        <v>0</v>
      </c>
      <c r="AA292" s="935">
        <v>0</v>
      </c>
      <c r="AB292" s="912"/>
    </row>
    <row r="293" spans="1:28">
      <c r="A293" s="929" t="s">
        <v>4067</v>
      </c>
      <c r="B293" s="930">
        <v>0</v>
      </c>
      <c r="C293" s="931">
        <v>0</v>
      </c>
      <c r="D293" s="931">
        <v>15</v>
      </c>
      <c r="E293" s="931">
        <v>0</v>
      </c>
      <c r="F293" s="932">
        <v>0</v>
      </c>
      <c r="G293" s="933">
        <v>0</v>
      </c>
      <c r="H293" s="933">
        <v>0</v>
      </c>
      <c r="I293" s="933">
        <v>0</v>
      </c>
      <c r="J293" s="933">
        <v>0</v>
      </c>
      <c r="K293" s="933">
        <v>731</v>
      </c>
      <c r="L293" s="934">
        <v>5.4515292915856203E-2</v>
      </c>
      <c r="M293" s="935">
        <v>7.6067850580264498E-4</v>
      </c>
      <c r="N293" s="935">
        <v>2.5355950193421499E-4</v>
      </c>
      <c r="O293" s="935">
        <v>1.6481367625724001E-2</v>
      </c>
      <c r="P293" s="935">
        <v>1.15369573380068E-2</v>
      </c>
      <c r="Q293" s="935">
        <v>1.2677975096710801E-3</v>
      </c>
      <c r="R293" s="935">
        <v>2.5355950193421499E-4</v>
      </c>
      <c r="S293" s="935">
        <v>1.14101775870397E-2</v>
      </c>
      <c r="T293" s="935">
        <v>1.90169626450661E-2</v>
      </c>
      <c r="U293" s="935">
        <v>0.186366233921648</v>
      </c>
      <c r="V293" s="935">
        <v>2.5355950193421501E-5</v>
      </c>
      <c r="W293" s="935">
        <v>7.6067850580264495E-5</v>
      </c>
      <c r="X293" s="935">
        <v>4.5640710348158697E-2</v>
      </c>
      <c r="Y293" s="935">
        <v>2.28203551740793E-2</v>
      </c>
      <c r="Z293" s="935">
        <v>4.3105115328816501E-2</v>
      </c>
      <c r="AA293" s="935">
        <v>7.6067850580264495E-5</v>
      </c>
      <c r="AB293" s="912"/>
    </row>
    <row r="294" spans="1:28">
      <c r="A294" s="929" t="s">
        <v>4068</v>
      </c>
      <c r="B294" s="930">
        <v>0</v>
      </c>
      <c r="C294" s="931">
        <v>293.23779999999999</v>
      </c>
      <c r="D294" s="931">
        <v>0</v>
      </c>
      <c r="E294" s="931">
        <v>356.92700000000002</v>
      </c>
      <c r="F294" s="932">
        <v>0</v>
      </c>
      <c r="G294" s="933">
        <v>0</v>
      </c>
      <c r="H294" s="933">
        <v>0</v>
      </c>
      <c r="I294" s="933">
        <v>0</v>
      </c>
      <c r="J294" s="933">
        <v>0</v>
      </c>
      <c r="K294" s="933">
        <v>0</v>
      </c>
      <c r="L294" s="934">
        <v>0</v>
      </c>
      <c r="M294" s="935">
        <v>0</v>
      </c>
      <c r="N294" s="935">
        <v>0</v>
      </c>
      <c r="O294" s="935">
        <v>0</v>
      </c>
      <c r="P294" s="935">
        <v>0</v>
      </c>
      <c r="Q294" s="935">
        <v>0</v>
      </c>
      <c r="R294" s="935">
        <v>0</v>
      </c>
      <c r="S294" s="935">
        <v>0</v>
      </c>
      <c r="T294" s="935">
        <v>0</v>
      </c>
      <c r="U294" s="935">
        <v>0</v>
      </c>
      <c r="V294" s="935">
        <v>0</v>
      </c>
      <c r="W294" s="935">
        <v>0</v>
      </c>
      <c r="X294" s="935">
        <v>0</v>
      </c>
      <c r="Y294" s="935">
        <v>0</v>
      </c>
      <c r="Z294" s="935">
        <v>0</v>
      </c>
      <c r="AA294" s="935">
        <v>0</v>
      </c>
      <c r="AB294" s="912"/>
    </row>
    <row r="295" spans="1:28">
      <c r="A295" s="929" t="s">
        <v>4299</v>
      </c>
      <c r="B295" s="930">
        <v>0</v>
      </c>
      <c r="C295" s="931">
        <v>0</v>
      </c>
      <c r="D295" s="931">
        <v>0</v>
      </c>
      <c r="E295" s="931">
        <v>0</v>
      </c>
      <c r="F295" s="932">
        <v>0</v>
      </c>
      <c r="G295" s="933">
        <v>0</v>
      </c>
      <c r="H295" s="933">
        <v>0</v>
      </c>
      <c r="I295" s="933">
        <v>0</v>
      </c>
      <c r="J295" s="933">
        <v>0</v>
      </c>
      <c r="K295" s="933">
        <v>0</v>
      </c>
      <c r="L295" s="934">
        <v>0</v>
      </c>
      <c r="M295" s="935">
        <v>0</v>
      </c>
      <c r="N295" s="935">
        <v>0</v>
      </c>
      <c r="O295" s="935">
        <v>0</v>
      </c>
      <c r="P295" s="935">
        <v>0</v>
      </c>
      <c r="Q295" s="935">
        <v>0</v>
      </c>
      <c r="R295" s="935">
        <v>0</v>
      </c>
      <c r="S295" s="935">
        <v>0</v>
      </c>
      <c r="T295" s="935">
        <v>0</v>
      </c>
      <c r="U295" s="935">
        <v>0</v>
      </c>
      <c r="V295" s="935">
        <v>0</v>
      </c>
      <c r="W295" s="935">
        <v>0</v>
      </c>
      <c r="X295" s="935">
        <v>0</v>
      </c>
      <c r="Y295" s="935">
        <v>0</v>
      </c>
      <c r="Z295" s="935">
        <v>0</v>
      </c>
      <c r="AA295" s="935">
        <v>0</v>
      </c>
      <c r="AB295" s="912"/>
    </row>
    <row r="296" spans="1:28">
      <c r="A296" s="929" t="s">
        <v>4069</v>
      </c>
      <c r="B296" s="930">
        <v>0</v>
      </c>
      <c r="C296" s="931">
        <v>0</v>
      </c>
      <c r="D296" s="931">
        <v>0</v>
      </c>
      <c r="E296" s="931">
        <v>0</v>
      </c>
      <c r="F296" s="932">
        <v>0</v>
      </c>
      <c r="G296" s="933">
        <v>0</v>
      </c>
      <c r="H296" s="933">
        <v>0</v>
      </c>
      <c r="I296" s="933">
        <v>0</v>
      </c>
      <c r="J296" s="933">
        <v>0</v>
      </c>
      <c r="K296" s="933">
        <v>0</v>
      </c>
      <c r="L296" s="934">
        <v>0</v>
      </c>
      <c r="M296" s="935">
        <v>0</v>
      </c>
      <c r="N296" s="935">
        <v>0</v>
      </c>
      <c r="O296" s="935">
        <v>0</v>
      </c>
      <c r="P296" s="935">
        <v>0</v>
      </c>
      <c r="Q296" s="935">
        <v>0</v>
      </c>
      <c r="R296" s="935">
        <v>0</v>
      </c>
      <c r="S296" s="935">
        <v>0</v>
      </c>
      <c r="T296" s="935">
        <v>0</v>
      </c>
      <c r="U296" s="935">
        <v>0</v>
      </c>
      <c r="V296" s="935">
        <v>0</v>
      </c>
      <c r="W296" s="935">
        <v>0</v>
      </c>
      <c r="X296" s="935">
        <v>0</v>
      </c>
      <c r="Y296" s="935">
        <v>0</v>
      </c>
      <c r="Z296" s="935">
        <v>0</v>
      </c>
      <c r="AA296" s="935">
        <v>0</v>
      </c>
      <c r="AB296" s="912"/>
    </row>
    <row r="297" spans="1:28">
      <c r="A297" s="929" t="s">
        <v>4070</v>
      </c>
      <c r="B297" s="930">
        <v>0</v>
      </c>
      <c r="C297" s="931">
        <v>4081.6239999999998</v>
      </c>
      <c r="D297" s="931">
        <v>0</v>
      </c>
      <c r="E297" s="931">
        <v>1056.3568600000001</v>
      </c>
      <c r="F297" s="932">
        <v>0</v>
      </c>
      <c r="G297" s="933">
        <v>0</v>
      </c>
      <c r="H297" s="933">
        <v>0</v>
      </c>
      <c r="I297" s="933">
        <v>0</v>
      </c>
      <c r="J297" s="933">
        <v>0</v>
      </c>
      <c r="K297" s="933">
        <v>3992</v>
      </c>
      <c r="L297" s="934">
        <v>0.33232597484696702</v>
      </c>
      <c r="M297" s="935">
        <v>2.76938312372472E-3</v>
      </c>
      <c r="N297" s="935">
        <v>6.9234578093118097E-4</v>
      </c>
      <c r="O297" s="935">
        <v>6.2311120283806302E-2</v>
      </c>
      <c r="P297" s="935">
        <v>7.7542727464292194E-2</v>
      </c>
      <c r="Q297" s="935">
        <v>1.38469156186236E-3</v>
      </c>
      <c r="R297" s="935">
        <v>2.07703734279354E-3</v>
      </c>
      <c r="S297" s="935">
        <v>7.6158035902429894E-2</v>
      </c>
      <c r="T297" s="935">
        <v>8.30814937117417E-2</v>
      </c>
      <c r="U297" s="935">
        <v>1.1285236229178199</v>
      </c>
      <c r="V297" s="935">
        <v>2.0770373427935401E-4</v>
      </c>
      <c r="W297" s="935">
        <v>2.0770373427935401E-4</v>
      </c>
      <c r="X297" s="935">
        <v>0.18693336085141901</v>
      </c>
      <c r="Y297" s="935">
        <v>9.6928409330365298E-2</v>
      </c>
      <c r="Z297" s="935">
        <v>0.69926923874049296</v>
      </c>
      <c r="AA297" s="935">
        <v>1.03851867139677E-3</v>
      </c>
      <c r="AB297" s="912"/>
    </row>
    <row r="298" spans="1:28">
      <c r="A298" s="929" t="s">
        <v>4071</v>
      </c>
      <c r="B298" s="930">
        <v>0</v>
      </c>
      <c r="C298" s="931">
        <v>235.94300000000001</v>
      </c>
      <c r="D298" s="931">
        <v>16</v>
      </c>
      <c r="E298" s="931">
        <v>5.0000000000000001E-3</v>
      </c>
      <c r="F298" s="932">
        <v>0</v>
      </c>
      <c r="G298" s="933">
        <v>0</v>
      </c>
      <c r="H298" s="933">
        <v>0</v>
      </c>
      <c r="I298" s="933">
        <v>0</v>
      </c>
      <c r="J298" s="933">
        <v>0</v>
      </c>
      <c r="K298" s="933">
        <v>220</v>
      </c>
      <c r="L298" s="934">
        <v>2.44842743680307E-2</v>
      </c>
      <c r="M298" s="935">
        <v>1.41937822423366E-4</v>
      </c>
      <c r="N298" s="935">
        <v>1.06453366817525E-4</v>
      </c>
      <c r="O298" s="935">
        <v>3.5484455605841602E-3</v>
      </c>
      <c r="P298" s="935">
        <v>5.5355750745112904E-3</v>
      </c>
      <c r="Q298" s="935">
        <v>3.5484455605841599E-4</v>
      </c>
      <c r="R298" s="935">
        <v>1.06453366817525E-4</v>
      </c>
      <c r="S298" s="935">
        <v>4.6129792287594104E-3</v>
      </c>
      <c r="T298" s="935">
        <v>2.1290673363504901E-3</v>
      </c>
      <c r="U298" s="935">
        <v>3.9387745722484199E-2</v>
      </c>
      <c r="V298" s="935">
        <v>3.9032901166425799E-5</v>
      </c>
      <c r="W298" s="935">
        <v>1.7742227802920801E-5</v>
      </c>
      <c r="X298" s="935">
        <v>1.06453366817525E-3</v>
      </c>
      <c r="Y298" s="935">
        <v>7.0968911211683199E-4</v>
      </c>
      <c r="Z298" s="935">
        <v>2.8387564484673301E-3</v>
      </c>
      <c r="AA298" s="935">
        <v>3.5484455605841602E-5</v>
      </c>
      <c r="AB298" s="912"/>
    </row>
    <row r="299" spans="1:28">
      <c r="A299" s="929" t="s">
        <v>4072</v>
      </c>
      <c r="B299" s="930">
        <v>0</v>
      </c>
      <c r="C299" s="931">
        <v>0</v>
      </c>
      <c r="D299" s="931">
        <v>0</v>
      </c>
      <c r="E299" s="931">
        <v>0</v>
      </c>
      <c r="F299" s="932">
        <v>0</v>
      </c>
      <c r="G299" s="933">
        <v>0</v>
      </c>
      <c r="H299" s="933">
        <v>0</v>
      </c>
      <c r="I299" s="933">
        <v>0</v>
      </c>
      <c r="J299" s="933">
        <v>0</v>
      </c>
      <c r="K299" s="933">
        <v>0</v>
      </c>
      <c r="L299" s="934">
        <v>0</v>
      </c>
      <c r="M299" s="935">
        <v>0</v>
      </c>
      <c r="N299" s="935">
        <v>0</v>
      </c>
      <c r="O299" s="935">
        <v>0</v>
      </c>
      <c r="P299" s="935">
        <v>0</v>
      </c>
      <c r="Q299" s="935">
        <v>0</v>
      </c>
      <c r="R299" s="935">
        <v>0</v>
      </c>
      <c r="S299" s="935">
        <v>0</v>
      </c>
      <c r="T299" s="935">
        <v>0</v>
      </c>
      <c r="U299" s="935">
        <v>0</v>
      </c>
      <c r="V299" s="935">
        <v>0</v>
      </c>
      <c r="W299" s="935">
        <v>0</v>
      </c>
      <c r="X299" s="935">
        <v>0</v>
      </c>
      <c r="Y299" s="935">
        <v>0</v>
      </c>
      <c r="Z299" s="935">
        <v>0</v>
      </c>
      <c r="AA299" s="935">
        <v>0</v>
      </c>
      <c r="AB299" s="912"/>
    </row>
    <row r="300" spans="1:28">
      <c r="A300" s="929" t="s">
        <v>4073</v>
      </c>
      <c r="B300" s="930">
        <v>0</v>
      </c>
      <c r="C300" s="931">
        <v>0.34599999999999997</v>
      </c>
      <c r="D300" s="931">
        <v>0</v>
      </c>
      <c r="E300" s="931">
        <v>94.16</v>
      </c>
      <c r="F300" s="932">
        <v>0</v>
      </c>
      <c r="G300" s="933">
        <v>0</v>
      </c>
      <c r="H300" s="933">
        <v>0</v>
      </c>
      <c r="I300" s="933">
        <v>0</v>
      </c>
      <c r="J300" s="933">
        <v>0</v>
      </c>
      <c r="K300" s="933">
        <v>0</v>
      </c>
      <c r="L300" s="934">
        <v>0</v>
      </c>
      <c r="M300" s="935">
        <v>0</v>
      </c>
      <c r="N300" s="935">
        <v>0</v>
      </c>
      <c r="O300" s="935">
        <v>0</v>
      </c>
      <c r="P300" s="935">
        <v>0</v>
      </c>
      <c r="Q300" s="935">
        <v>0</v>
      </c>
      <c r="R300" s="935">
        <v>0</v>
      </c>
      <c r="S300" s="935">
        <v>0</v>
      </c>
      <c r="T300" s="935">
        <v>0</v>
      </c>
      <c r="U300" s="935">
        <v>0</v>
      </c>
      <c r="V300" s="935">
        <v>0</v>
      </c>
      <c r="W300" s="935">
        <v>0</v>
      </c>
      <c r="X300" s="935">
        <v>0</v>
      </c>
      <c r="Y300" s="935">
        <v>0</v>
      </c>
      <c r="Z300" s="935">
        <v>0</v>
      </c>
      <c r="AA300" s="935">
        <v>0</v>
      </c>
      <c r="AB300" s="912"/>
    </row>
    <row r="301" spans="1:28">
      <c r="A301" s="929" t="s">
        <v>4074</v>
      </c>
      <c r="B301" s="930">
        <v>0</v>
      </c>
      <c r="C301" s="931">
        <v>0.38484000000000002</v>
      </c>
      <c r="D301" s="931">
        <v>0</v>
      </c>
      <c r="E301" s="931">
        <v>0</v>
      </c>
      <c r="F301" s="932">
        <v>0</v>
      </c>
      <c r="G301" s="933">
        <v>0</v>
      </c>
      <c r="H301" s="933">
        <v>0</v>
      </c>
      <c r="I301" s="933">
        <v>0</v>
      </c>
      <c r="J301" s="933">
        <v>0</v>
      </c>
      <c r="K301" s="933">
        <v>0</v>
      </c>
      <c r="L301" s="934">
        <v>0</v>
      </c>
      <c r="M301" s="935">
        <v>0</v>
      </c>
      <c r="N301" s="935">
        <v>0</v>
      </c>
      <c r="O301" s="935">
        <v>0</v>
      </c>
      <c r="P301" s="935">
        <v>0</v>
      </c>
      <c r="Q301" s="935">
        <v>0</v>
      </c>
      <c r="R301" s="935">
        <v>0</v>
      </c>
      <c r="S301" s="935">
        <v>0</v>
      </c>
      <c r="T301" s="935">
        <v>0</v>
      </c>
      <c r="U301" s="935">
        <v>0</v>
      </c>
      <c r="V301" s="935">
        <v>0</v>
      </c>
      <c r="W301" s="935">
        <v>0</v>
      </c>
      <c r="X301" s="935">
        <v>0</v>
      </c>
      <c r="Y301" s="935">
        <v>0</v>
      </c>
      <c r="Z301" s="935">
        <v>0</v>
      </c>
      <c r="AA301" s="935">
        <v>0</v>
      </c>
      <c r="AB301" s="912"/>
    </row>
    <row r="302" spans="1:28">
      <c r="A302" s="929" t="s">
        <v>4075</v>
      </c>
      <c r="B302" s="930">
        <v>0</v>
      </c>
      <c r="C302" s="931">
        <v>3.9649999999999999</v>
      </c>
      <c r="D302" s="931">
        <v>0</v>
      </c>
      <c r="E302" s="931">
        <v>3.9</v>
      </c>
      <c r="F302" s="932">
        <v>0</v>
      </c>
      <c r="G302" s="933">
        <v>0</v>
      </c>
      <c r="H302" s="933">
        <v>0</v>
      </c>
      <c r="I302" s="933">
        <v>0</v>
      </c>
      <c r="J302" s="933">
        <v>0</v>
      </c>
      <c r="K302" s="933">
        <v>0</v>
      </c>
      <c r="L302" s="934">
        <v>0</v>
      </c>
      <c r="M302" s="935">
        <v>0</v>
      </c>
      <c r="N302" s="935">
        <v>0</v>
      </c>
      <c r="O302" s="935">
        <v>0</v>
      </c>
      <c r="P302" s="935">
        <v>0</v>
      </c>
      <c r="Q302" s="935">
        <v>0</v>
      </c>
      <c r="R302" s="935">
        <v>0</v>
      </c>
      <c r="S302" s="935">
        <v>0</v>
      </c>
      <c r="T302" s="935">
        <v>0</v>
      </c>
      <c r="U302" s="935">
        <v>0</v>
      </c>
      <c r="V302" s="935">
        <v>0</v>
      </c>
      <c r="W302" s="935">
        <v>0</v>
      </c>
      <c r="X302" s="935">
        <v>0</v>
      </c>
      <c r="Y302" s="935">
        <v>0</v>
      </c>
      <c r="Z302" s="935">
        <v>0</v>
      </c>
      <c r="AA302" s="935">
        <v>0</v>
      </c>
      <c r="AB302" s="912"/>
    </row>
    <row r="303" spans="1:28">
      <c r="A303" s="929" t="s">
        <v>4076</v>
      </c>
      <c r="B303" s="930">
        <v>15.77</v>
      </c>
      <c r="C303" s="931">
        <v>0</v>
      </c>
      <c r="D303" s="931">
        <v>0</v>
      </c>
      <c r="E303" s="931">
        <v>0</v>
      </c>
      <c r="F303" s="932">
        <v>0</v>
      </c>
      <c r="G303" s="933">
        <v>0</v>
      </c>
      <c r="H303" s="933">
        <v>0</v>
      </c>
      <c r="I303" s="933">
        <v>0</v>
      </c>
      <c r="J303" s="933">
        <v>15.77</v>
      </c>
      <c r="K303" s="933">
        <v>0</v>
      </c>
      <c r="L303" s="934">
        <v>0</v>
      </c>
      <c r="M303" s="935">
        <v>0</v>
      </c>
      <c r="N303" s="935">
        <v>0</v>
      </c>
      <c r="O303" s="935">
        <v>0</v>
      </c>
      <c r="P303" s="935">
        <v>0</v>
      </c>
      <c r="Q303" s="935">
        <v>0</v>
      </c>
      <c r="R303" s="935">
        <v>0</v>
      </c>
      <c r="S303" s="935">
        <v>0</v>
      </c>
      <c r="T303" s="935">
        <v>0</v>
      </c>
      <c r="U303" s="935">
        <v>0</v>
      </c>
      <c r="V303" s="935">
        <v>0</v>
      </c>
      <c r="W303" s="935">
        <v>0</v>
      </c>
      <c r="X303" s="935">
        <v>0</v>
      </c>
      <c r="Y303" s="935">
        <v>0</v>
      </c>
      <c r="Z303" s="935">
        <v>0</v>
      </c>
      <c r="AA303" s="935">
        <v>0</v>
      </c>
      <c r="AB303" s="912"/>
    </row>
    <row r="304" spans="1:28">
      <c r="A304" s="929" t="s">
        <v>4077</v>
      </c>
      <c r="B304" s="930">
        <v>0</v>
      </c>
      <c r="C304" s="931">
        <v>279.23012999999997</v>
      </c>
      <c r="D304" s="931">
        <v>1</v>
      </c>
      <c r="E304" s="931">
        <v>570.86476000000005</v>
      </c>
      <c r="F304" s="932">
        <v>0</v>
      </c>
      <c r="G304" s="933">
        <v>0</v>
      </c>
      <c r="H304" s="933">
        <v>0</v>
      </c>
      <c r="I304" s="933">
        <v>0</v>
      </c>
      <c r="J304" s="933">
        <v>0</v>
      </c>
      <c r="K304" s="933">
        <v>567</v>
      </c>
      <c r="L304" s="934">
        <v>6.9327364914961304E-2</v>
      </c>
      <c r="M304" s="935">
        <v>4.4251509520188098E-4</v>
      </c>
      <c r="N304" s="935">
        <v>2.2125754760094E-4</v>
      </c>
      <c r="O304" s="935">
        <v>1.7700603808075199E-2</v>
      </c>
      <c r="P304" s="935">
        <v>1.5488028332065799E-2</v>
      </c>
      <c r="Q304" s="935">
        <v>1.77006038080752E-3</v>
      </c>
      <c r="R304" s="935">
        <v>3.6876257933490098E-4</v>
      </c>
      <c r="S304" s="935">
        <v>7.3752515866980098E-3</v>
      </c>
      <c r="T304" s="935">
        <v>1.0325352221377201E-2</v>
      </c>
      <c r="U304" s="935">
        <v>8.9978069357715698E-2</v>
      </c>
      <c r="V304" s="935">
        <v>2.2125754760093999E-5</v>
      </c>
      <c r="W304" s="935">
        <v>2.2125754760093999E-5</v>
      </c>
      <c r="X304" s="935">
        <v>2.6550905712112799E-2</v>
      </c>
      <c r="Y304" s="935">
        <v>1.3275452856056399E-2</v>
      </c>
      <c r="Z304" s="935">
        <v>1.7700603808075199E-2</v>
      </c>
      <c r="AA304" s="935">
        <v>1.18004025387168E-4</v>
      </c>
      <c r="AB304" s="912"/>
    </row>
    <row r="305" spans="1:28">
      <c r="A305" s="924"/>
      <c r="B305" s="925"/>
      <c r="C305" s="926"/>
      <c r="D305" s="926"/>
      <c r="E305" s="926"/>
      <c r="F305" s="925"/>
      <c r="G305" s="926"/>
      <c r="H305" s="926"/>
      <c r="I305" s="926"/>
      <c r="J305" s="926"/>
      <c r="K305" s="926"/>
      <c r="L305" s="927"/>
      <c r="M305" s="928"/>
      <c r="N305" s="928"/>
      <c r="O305" s="928"/>
      <c r="P305" s="928"/>
      <c r="Q305" s="928"/>
      <c r="R305" s="928"/>
      <c r="S305" s="928"/>
      <c r="T305" s="928"/>
      <c r="U305" s="928"/>
      <c r="V305" s="928"/>
      <c r="W305" s="928"/>
      <c r="X305" s="928"/>
      <c r="Y305" s="928"/>
      <c r="Z305" s="928"/>
      <c r="AA305" s="928"/>
      <c r="AB305" s="912"/>
    </row>
    <row r="306" spans="1:28">
      <c r="A306" s="917" t="s">
        <v>4078</v>
      </c>
      <c r="B306" s="918">
        <v>38664</v>
      </c>
      <c r="C306" s="919">
        <v>3701</v>
      </c>
      <c r="D306" s="919">
        <v>-4241</v>
      </c>
      <c r="E306" s="919">
        <v>11712</v>
      </c>
      <c r="F306" s="920">
        <v>0</v>
      </c>
      <c r="G306" s="921">
        <v>0</v>
      </c>
      <c r="H306" s="921">
        <v>121</v>
      </c>
      <c r="I306" s="921">
        <v>1924</v>
      </c>
      <c r="J306" s="921">
        <v>0</v>
      </c>
      <c r="K306" s="921">
        <v>4497</v>
      </c>
      <c r="L306" s="922">
        <v>2.4466611121758</v>
      </c>
      <c r="M306" s="923">
        <v>5.2350306812200299E-2</v>
      </c>
      <c r="N306" s="923">
        <v>0.11820560089006001</v>
      </c>
      <c r="O306" s="923">
        <v>0.60080026708730006</v>
      </c>
      <c r="P306" s="923">
        <v>0.26644174376789098</v>
      </c>
      <c r="Q306" s="923">
        <v>5.4595634995720503E-2</v>
      </c>
      <c r="R306" s="923">
        <v>2.95179332299093E-2</v>
      </c>
      <c r="S306" s="923">
        <v>1.1020208692304201</v>
      </c>
      <c r="T306" s="923">
        <v>1.53011923991117</v>
      </c>
      <c r="U306" s="923">
        <v>7.2396859948264796</v>
      </c>
      <c r="V306" s="923">
        <v>1.07797195756781E-3</v>
      </c>
      <c r="W306" s="923">
        <v>3.6554651871648899E-4</v>
      </c>
      <c r="X306" s="923">
        <v>0.169147863171523</v>
      </c>
      <c r="Y306" s="923">
        <v>0.117399270366057</v>
      </c>
      <c r="Z306" s="923">
        <v>7.2046490533576304E-3</v>
      </c>
      <c r="AA306" s="923">
        <v>1.21267936464441E-2</v>
      </c>
      <c r="AB306" s="912"/>
    </row>
    <row r="307" spans="1:28">
      <c r="A307" s="929" t="s">
        <v>4079</v>
      </c>
      <c r="B307" s="930">
        <v>608</v>
      </c>
      <c r="C307" s="931">
        <v>0.42603000000000002</v>
      </c>
      <c r="D307" s="931">
        <v>0</v>
      </c>
      <c r="E307" s="931">
        <v>142.91999999999999</v>
      </c>
      <c r="F307" s="932">
        <v>0</v>
      </c>
      <c r="G307" s="933">
        <v>0</v>
      </c>
      <c r="H307" s="933">
        <v>0</v>
      </c>
      <c r="I307" s="933">
        <v>32</v>
      </c>
      <c r="J307" s="933">
        <v>0</v>
      </c>
      <c r="K307" s="933">
        <v>54</v>
      </c>
      <c r="L307" s="934">
        <v>2.7272041422812198E-3</v>
      </c>
      <c r="M307" s="935">
        <v>9.9647843660275405E-5</v>
      </c>
      <c r="N307" s="935">
        <v>1.06390930825256E-4</v>
      </c>
      <c r="O307" s="935">
        <v>8.9158596959193796E-4</v>
      </c>
      <c r="P307" s="935">
        <v>2.02292614949431E-4</v>
      </c>
      <c r="Q307" s="935">
        <v>2.7721580567144301E-4</v>
      </c>
      <c r="R307" s="935">
        <v>4.0458522989886198E-5</v>
      </c>
      <c r="S307" s="935">
        <v>1.6108486005232501E-3</v>
      </c>
      <c r="T307" s="935">
        <v>1.22124800876879E-3</v>
      </c>
      <c r="U307" s="935">
        <v>1.41080368129548E-2</v>
      </c>
      <c r="V307" s="935">
        <v>9.7400147938614991E-7</v>
      </c>
      <c r="W307" s="935">
        <v>2.24769572166035E-7</v>
      </c>
      <c r="X307" s="935">
        <v>7.49231907220115E-6</v>
      </c>
      <c r="Y307" s="935">
        <v>0</v>
      </c>
      <c r="Z307" s="935">
        <v>0</v>
      </c>
      <c r="AA307" s="935">
        <v>4.0458522989886196E-6</v>
      </c>
      <c r="AB307" s="912"/>
    </row>
    <row r="308" spans="1:28">
      <c r="A308" s="929" t="s">
        <v>4080</v>
      </c>
      <c r="B308" s="930">
        <v>38056</v>
      </c>
      <c r="C308" s="931">
        <v>222.80090999999999</v>
      </c>
      <c r="D308" s="931">
        <v>-4441</v>
      </c>
      <c r="E308" s="931">
        <v>11569.17785</v>
      </c>
      <c r="F308" s="932">
        <v>0</v>
      </c>
      <c r="G308" s="933">
        <v>0</v>
      </c>
      <c r="H308" s="933">
        <v>26250</v>
      </c>
      <c r="I308" s="933">
        <v>1892</v>
      </c>
      <c r="J308" s="933">
        <v>0</v>
      </c>
      <c r="K308" s="933">
        <v>755</v>
      </c>
      <c r="L308" s="934">
        <v>1.82664299880071E-2</v>
      </c>
      <c r="M308" s="935">
        <v>1.5320231602844699E-3</v>
      </c>
      <c r="N308" s="935">
        <v>2.1605454824524499E-4</v>
      </c>
      <c r="O308" s="935">
        <v>2.8479917723236901E-2</v>
      </c>
      <c r="P308" s="935">
        <v>1.0475372036133101E-3</v>
      </c>
      <c r="Q308" s="935">
        <v>3.0182165679108501E-3</v>
      </c>
      <c r="R308" s="935">
        <v>1.0671785261810601E-3</v>
      </c>
      <c r="S308" s="935">
        <v>1.4403636549683E-2</v>
      </c>
      <c r="T308" s="935">
        <v>2.7039554068268599E-2</v>
      </c>
      <c r="U308" s="935">
        <v>0.14992876226715501</v>
      </c>
      <c r="V308" s="935">
        <v>7.1363471996156705E-5</v>
      </c>
      <c r="W308" s="935">
        <v>1.5058347301941301E-5</v>
      </c>
      <c r="X308" s="935">
        <v>9.5194943378359501E-2</v>
      </c>
      <c r="Y308" s="935">
        <v>4.7597471689179799E-2</v>
      </c>
      <c r="Z308" s="935">
        <v>6.0888099960023602E-3</v>
      </c>
      <c r="AA308" s="935">
        <v>2.3569587081299499E-4</v>
      </c>
      <c r="AB308" s="912"/>
    </row>
    <row r="309" spans="1:28">
      <c r="A309" s="929" t="s">
        <v>4081</v>
      </c>
      <c r="B309" s="930">
        <v>0</v>
      </c>
      <c r="C309" s="931">
        <v>0</v>
      </c>
      <c r="D309" s="931">
        <v>0</v>
      </c>
      <c r="E309" s="931">
        <v>0</v>
      </c>
      <c r="F309" s="932">
        <v>0</v>
      </c>
      <c r="G309" s="933">
        <v>0</v>
      </c>
      <c r="H309" s="933">
        <v>0</v>
      </c>
      <c r="I309" s="933">
        <v>0</v>
      </c>
      <c r="J309" s="933">
        <v>0</v>
      </c>
      <c r="K309" s="933">
        <v>0</v>
      </c>
      <c r="L309" s="934">
        <v>0</v>
      </c>
      <c r="M309" s="935">
        <v>0</v>
      </c>
      <c r="N309" s="935">
        <v>0</v>
      </c>
      <c r="O309" s="935">
        <v>0</v>
      </c>
      <c r="P309" s="935">
        <v>0</v>
      </c>
      <c r="Q309" s="935">
        <v>0</v>
      </c>
      <c r="R309" s="935">
        <v>0</v>
      </c>
      <c r="S309" s="935">
        <v>0</v>
      </c>
      <c r="T309" s="935">
        <v>0</v>
      </c>
      <c r="U309" s="935">
        <v>0</v>
      </c>
      <c r="V309" s="935">
        <v>0</v>
      </c>
      <c r="W309" s="935">
        <v>0</v>
      </c>
      <c r="X309" s="935">
        <v>0</v>
      </c>
      <c r="Y309" s="935">
        <v>0</v>
      </c>
      <c r="Z309" s="935">
        <v>0</v>
      </c>
      <c r="AA309" s="935">
        <v>0</v>
      </c>
      <c r="AB309" s="912"/>
    </row>
    <row r="310" spans="1:28">
      <c r="A310" s="929" t="s">
        <v>4082</v>
      </c>
      <c r="B310" s="930">
        <v>0</v>
      </c>
      <c r="C310" s="931">
        <v>0</v>
      </c>
      <c r="D310" s="931">
        <v>0</v>
      </c>
      <c r="E310" s="931">
        <v>0</v>
      </c>
      <c r="F310" s="932">
        <v>0</v>
      </c>
      <c r="G310" s="933">
        <v>0</v>
      </c>
      <c r="H310" s="933">
        <v>0</v>
      </c>
      <c r="I310" s="933">
        <v>0</v>
      </c>
      <c r="J310" s="933">
        <v>0</v>
      </c>
      <c r="K310" s="933">
        <v>0</v>
      </c>
      <c r="L310" s="934">
        <v>0</v>
      </c>
      <c r="M310" s="935">
        <v>0</v>
      </c>
      <c r="N310" s="935">
        <v>0</v>
      </c>
      <c r="O310" s="935">
        <v>0</v>
      </c>
      <c r="P310" s="935">
        <v>0</v>
      </c>
      <c r="Q310" s="935">
        <v>0</v>
      </c>
      <c r="R310" s="935">
        <v>0</v>
      </c>
      <c r="S310" s="935">
        <v>0</v>
      </c>
      <c r="T310" s="935">
        <v>0</v>
      </c>
      <c r="U310" s="935">
        <v>0</v>
      </c>
      <c r="V310" s="935">
        <v>0</v>
      </c>
      <c r="W310" s="935">
        <v>0</v>
      </c>
      <c r="X310" s="935">
        <v>0</v>
      </c>
      <c r="Y310" s="935">
        <v>0</v>
      </c>
      <c r="Z310" s="935">
        <v>0</v>
      </c>
      <c r="AA310" s="935">
        <v>0</v>
      </c>
      <c r="AB310" s="912"/>
    </row>
    <row r="311" spans="1:28">
      <c r="A311" s="929" t="s">
        <v>4083</v>
      </c>
      <c r="B311" s="930">
        <v>0</v>
      </c>
      <c r="C311" s="931">
        <v>0</v>
      </c>
      <c r="D311" s="931">
        <v>0</v>
      </c>
      <c r="E311" s="931">
        <v>0</v>
      </c>
      <c r="F311" s="932">
        <v>0</v>
      </c>
      <c r="G311" s="933">
        <v>0</v>
      </c>
      <c r="H311" s="933">
        <v>0</v>
      </c>
      <c r="I311" s="933">
        <v>0</v>
      </c>
      <c r="J311" s="933">
        <v>0</v>
      </c>
      <c r="K311" s="933">
        <v>0</v>
      </c>
      <c r="L311" s="934">
        <v>0</v>
      </c>
      <c r="M311" s="935">
        <v>0</v>
      </c>
      <c r="N311" s="935">
        <v>0</v>
      </c>
      <c r="O311" s="935">
        <v>0</v>
      </c>
      <c r="P311" s="935">
        <v>0</v>
      </c>
      <c r="Q311" s="935">
        <v>0</v>
      </c>
      <c r="R311" s="935">
        <v>0</v>
      </c>
      <c r="S311" s="935">
        <v>0</v>
      </c>
      <c r="T311" s="935">
        <v>0</v>
      </c>
      <c r="U311" s="935">
        <v>0</v>
      </c>
      <c r="V311" s="935">
        <v>0</v>
      </c>
      <c r="W311" s="935">
        <v>0</v>
      </c>
      <c r="X311" s="935">
        <v>0</v>
      </c>
      <c r="Y311" s="935">
        <v>0</v>
      </c>
      <c r="Z311" s="935">
        <v>0</v>
      </c>
      <c r="AA311" s="935">
        <v>0</v>
      </c>
      <c r="AB311" s="912"/>
    </row>
    <row r="312" spans="1:28">
      <c r="A312" s="929" t="s">
        <v>4084</v>
      </c>
      <c r="B312" s="930">
        <v>0</v>
      </c>
      <c r="C312" s="931">
        <v>1.6987000000000001</v>
      </c>
      <c r="D312" s="931">
        <v>11</v>
      </c>
      <c r="E312" s="931">
        <v>4.8000000000000001E-2</v>
      </c>
      <c r="F312" s="932">
        <v>0</v>
      </c>
      <c r="G312" s="933">
        <v>0</v>
      </c>
      <c r="H312" s="933">
        <v>0</v>
      </c>
      <c r="I312" s="933">
        <v>0</v>
      </c>
      <c r="J312" s="933">
        <v>0</v>
      </c>
      <c r="K312" s="933">
        <v>193</v>
      </c>
      <c r="L312" s="934">
        <v>6.0920185122717097E-3</v>
      </c>
      <c r="M312" s="935">
        <v>2.22592984102235E-4</v>
      </c>
      <c r="N312" s="935">
        <v>2.37655667236973E-4</v>
      </c>
      <c r="O312" s="935">
        <v>1.99162143670421E-3</v>
      </c>
      <c r="P312" s="935">
        <v>4.5188049404213201E-4</v>
      </c>
      <c r="Q312" s="935">
        <v>6.1924363998366297E-4</v>
      </c>
      <c r="R312" s="935">
        <v>9.0376098808426505E-5</v>
      </c>
      <c r="S312" s="935">
        <v>3.5983076377429E-3</v>
      </c>
      <c r="T312" s="935">
        <v>2.7280192788469498E-3</v>
      </c>
      <c r="U312" s="935">
        <v>3.1514480380790202E-2</v>
      </c>
      <c r="V312" s="935">
        <v>2.1757208972399001E-6</v>
      </c>
      <c r="W312" s="935">
        <v>5.0208943782459096E-7</v>
      </c>
      <c r="X312" s="935">
        <v>1.6736314594153002E-5</v>
      </c>
      <c r="Y312" s="935">
        <v>0</v>
      </c>
      <c r="Z312" s="935">
        <v>0</v>
      </c>
      <c r="AA312" s="935">
        <v>9.0376098808426393E-6</v>
      </c>
      <c r="AB312" s="912"/>
    </row>
    <row r="313" spans="1:28">
      <c r="A313" s="929" t="s">
        <v>4085</v>
      </c>
      <c r="B313" s="930">
        <v>0</v>
      </c>
      <c r="C313" s="931">
        <v>693.38220000000001</v>
      </c>
      <c r="D313" s="931">
        <v>50</v>
      </c>
      <c r="E313" s="931">
        <v>0</v>
      </c>
      <c r="F313" s="932">
        <v>0</v>
      </c>
      <c r="G313" s="933">
        <v>0</v>
      </c>
      <c r="H313" s="933">
        <v>0</v>
      </c>
      <c r="I313" s="933">
        <v>0</v>
      </c>
      <c r="J313" s="933">
        <v>0</v>
      </c>
      <c r="K313" s="933">
        <v>643.38220000000001</v>
      </c>
      <c r="L313" s="934">
        <v>0.36822688892723698</v>
      </c>
      <c r="M313" s="935">
        <v>1.77418410119487E-2</v>
      </c>
      <c r="N313" s="935">
        <v>6.6950343441315801E-4</v>
      </c>
      <c r="O313" s="935">
        <v>0.15286995085767099</v>
      </c>
      <c r="P313" s="935">
        <v>6.6169256101167098E-2</v>
      </c>
      <c r="Q313" s="935">
        <v>1.32784847825276E-2</v>
      </c>
      <c r="R313" s="935">
        <v>4.35177232368553E-3</v>
      </c>
      <c r="S313" s="935">
        <v>0.36264769364046101</v>
      </c>
      <c r="T313" s="935">
        <v>0.354836820238974</v>
      </c>
      <c r="U313" s="935">
        <v>3.9589969754964698</v>
      </c>
      <c r="V313" s="935">
        <v>3.3475171720657901E-4</v>
      </c>
      <c r="W313" s="935">
        <v>0</v>
      </c>
      <c r="X313" s="935">
        <v>0</v>
      </c>
      <c r="Y313" s="935">
        <v>0</v>
      </c>
      <c r="Z313" s="935">
        <v>1.1158390573552601E-3</v>
      </c>
      <c r="AA313" s="935">
        <v>5.1328596638342103E-4</v>
      </c>
      <c r="AB313" s="912"/>
    </row>
    <row r="314" spans="1:28">
      <c r="A314" s="929" t="s">
        <v>4087</v>
      </c>
      <c r="B314" s="930">
        <v>0</v>
      </c>
      <c r="C314" s="931">
        <v>3.3399800000000002</v>
      </c>
      <c r="D314" s="931">
        <v>0</v>
      </c>
      <c r="E314" s="931">
        <v>0</v>
      </c>
      <c r="F314" s="932">
        <v>0</v>
      </c>
      <c r="G314" s="933">
        <v>0</v>
      </c>
      <c r="H314" s="933">
        <v>0</v>
      </c>
      <c r="I314" s="933">
        <v>0</v>
      </c>
      <c r="J314" s="933">
        <v>0</v>
      </c>
      <c r="K314" s="933">
        <v>3</v>
      </c>
      <c r="L314" s="934">
        <v>1.1966898518099101E-4</v>
      </c>
      <c r="M314" s="935">
        <v>0</v>
      </c>
      <c r="N314" s="935">
        <v>5.2029993556952504E-7</v>
      </c>
      <c r="O314" s="935">
        <v>1.04059987113905E-5</v>
      </c>
      <c r="P314" s="935">
        <v>2.9136796391893401E-5</v>
      </c>
      <c r="Q314" s="935">
        <v>0</v>
      </c>
      <c r="R314" s="935">
        <v>0</v>
      </c>
      <c r="S314" s="935">
        <v>5.20299935569525E-6</v>
      </c>
      <c r="T314" s="935">
        <v>6.2435992268342993E-5</v>
      </c>
      <c r="U314" s="935">
        <v>8.3247989691123905E-5</v>
      </c>
      <c r="V314" s="935">
        <v>0</v>
      </c>
      <c r="W314" s="935">
        <v>0</v>
      </c>
      <c r="X314" s="935">
        <v>0</v>
      </c>
      <c r="Y314" s="935">
        <v>0</v>
      </c>
      <c r="Z314" s="935">
        <v>0</v>
      </c>
      <c r="AA314" s="935">
        <v>1.0405998711390501E-7</v>
      </c>
      <c r="AB314" s="912"/>
    </row>
    <row r="315" spans="1:28">
      <c r="A315" s="929" t="s">
        <v>4088</v>
      </c>
      <c r="B315" s="930">
        <v>0</v>
      </c>
      <c r="C315" s="931">
        <v>174.52699999999999</v>
      </c>
      <c r="D315" s="931">
        <v>13</v>
      </c>
      <c r="E315" s="931">
        <v>0</v>
      </c>
      <c r="F315" s="932">
        <v>0</v>
      </c>
      <c r="G315" s="933">
        <v>0</v>
      </c>
      <c r="H315" s="933">
        <v>0</v>
      </c>
      <c r="I315" s="933">
        <v>0</v>
      </c>
      <c r="J315" s="933">
        <v>0</v>
      </c>
      <c r="K315" s="933">
        <v>161.52699999999999</v>
      </c>
      <c r="L315" s="934">
        <v>0.104772967990281</v>
      </c>
      <c r="M315" s="935">
        <v>5.8269458133632102E-3</v>
      </c>
      <c r="N315" s="935">
        <v>4.6503509856648702E-3</v>
      </c>
      <c r="O315" s="935">
        <v>4.3421951974581603E-2</v>
      </c>
      <c r="P315" s="935">
        <v>5.4347475374637603E-3</v>
      </c>
      <c r="Q315" s="935">
        <v>8.9365178579945397E-3</v>
      </c>
      <c r="R315" s="935">
        <v>4.73439347335761E-3</v>
      </c>
      <c r="S315" s="935">
        <v>0.15043605297000201</v>
      </c>
      <c r="T315" s="935">
        <v>0.20562395322156701</v>
      </c>
      <c r="U315" s="935">
        <v>0.80008448283487099</v>
      </c>
      <c r="V315" s="935">
        <v>5.3226908872067798E-5</v>
      </c>
      <c r="W315" s="935">
        <v>4.2021243846369301E-5</v>
      </c>
      <c r="X315" s="935">
        <v>8.4042487692738595E-4</v>
      </c>
      <c r="Y315" s="935">
        <v>5.6028325128492404E-4</v>
      </c>
      <c r="Z315" s="935">
        <v>0</v>
      </c>
      <c r="AA315" s="935">
        <v>2.0170197046257298E-3</v>
      </c>
      <c r="AB315" s="912"/>
    </row>
    <row r="316" spans="1:28">
      <c r="A316" s="929" t="s">
        <v>4089</v>
      </c>
      <c r="B316" s="930">
        <v>0</v>
      </c>
      <c r="C316" s="931">
        <v>1912.96469</v>
      </c>
      <c r="D316" s="931">
        <v>9</v>
      </c>
      <c r="E316" s="931">
        <v>0.09</v>
      </c>
      <c r="F316" s="932">
        <v>0</v>
      </c>
      <c r="G316" s="933">
        <v>0</v>
      </c>
      <c r="H316" s="933">
        <v>0</v>
      </c>
      <c r="I316" s="933">
        <v>0</v>
      </c>
      <c r="J316" s="933">
        <v>0</v>
      </c>
      <c r="K316" s="933">
        <v>2218</v>
      </c>
      <c r="L316" s="934">
        <v>1.94645593363054</v>
      </c>
      <c r="M316" s="935">
        <v>2.69272559988415E-2</v>
      </c>
      <c r="N316" s="935">
        <v>0.11232512502373899</v>
      </c>
      <c r="O316" s="935">
        <v>0.37313483312680301</v>
      </c>
      <c r="P316" s="935">
        <v>0.19310689302026299</v>
      </c>
      <c r="Q316" s="935">
        <v>2.84659563416324E-2</v>
      </c>
      <c r="R316" s="935">
        <v>1.92337542848868E-2</v>
      </c>
      <c r="S316" s="935">
        <v>0.56931912683264796</v>
      </c>
      <c r="T316" s="935">
        <v>0.93860720910247397</v>
      </c>
      <c r="U316" s="935">
        <v>2.2849700090445499</v>
      </c>
      <c r="V316" s="935">
        <v>6.1548013711637604E-4</v>
      </c>
      <c r="W316" s="935">
        <v>3.0774006855818802E-4</v>
      </c>
      <c r="X316" s="935">
        <v>7.3088266282569703E-2</v>
      </c>
      <c r="Y316" s="935">
        <v>6.9241515425592301E-2</v>
      </c>
      <c r="Z316" s="935">
        <v>0</v>
      </c>
      <c r="AA316" s="935">
        <v>9.3476045824549703E-3</v>
      </c>
      <c r="AB316" s="912"/>
    </row>
    <row r="317" spans="1:28">
      <c r="A317" s="924"/>
      <c r="B317" s="925"/>
      <c r="C317" s="926"/>
      <c r="D317" s="926"/>
      <c r="E317" s="926"/>
      <c r="F317" s="925"/>
      <c r="G317" s="926"/>
      <c r="H317" s="926"/>
      <c r="I317" s="926"/>
      <c r="J317" s="926"/>
      <c r="K317" s="926"/>
      <c r="L317" s="927"/>
      <c r="M317" s="928"/>
      <c r="N317" s="928"/>
      <c r="O317" s="928"/>
      <c r="P317" s="928"/>
      <c r="Q317" s="928"/>
      <c r="R317" s="928"/>
      <c r="S317" s="928"/>
      <c r="T317" s="928"/>
      <c r="U317" s="928"/>
      <c r="V317" s="928"/>
      <c r="W317" s="928"/>
      <c r="X317" s="928"/>
      <c r="Y317" s="928"/>
      <c r="Z317" s="928"/>
      <c r="AA317" s="928"/>
      <c r="AB317" s="912"/>
    </row>
    <row r="318" spans="1:28">
      <c r="A318" s="917" t="s">
        <v>4090</v>
      </c>
      <c r="B318" s="918">
        <v>44835</v>
      </c>
      <c r="C318" s="919">
        <v>458</v>
      </c>
      <c r="D318" s="919">
        <v>3</v>
      </c>
      <c r="E318" s="919">
        <v>1191</v>
      </c>
      <c r="F318" s="920">
        <v>0</v>
      </c>
      <c r="G318" s="921">
        <v>0</v>
      </c>
      <c r="H318" s="921">
        <v>0</v>
      </c>
      <c r="I318" s="921">
        <v>2100</v>
      </c>
      <c r="J318" s="921">
        <v>0</v>
      </c>
      <c r="K318" s="921">
        <v>41991</v>
      </c>
      <c r="L318" s="922">
        <v>22.324978976240502</v>
      </c>
      <c r="M318" s="923">
        <v>0.83881801086559704</v>
      </c>
      <c r="N318" s="923">
        <v>0.45429100104493603</v>
      </c>
      <c r="O318" s="923">
        <v>22.741420308416501</v>
      </c>
      <c r="P318" s="923">
        <v>2.73198188284753</v>
      </c>
      <c r="Q318" s="923">
        <v>1.9712227114598699</v>
      </c>
      <c r="R318" s="923">
        <v>1.0085043888062699</v>
      </c>
      <c r="S318" s="923">
        <v>11.989338045215799</v>
      </c>
      <c r="T318" s="923">
        <v>14.7472282275202</v>
      </c>
      <c r="U318" s="923">
        <v>93.475204607394701</v>
      </c>
      <c r="V318" s="923">
        <v>3.1038016966287201E-2</v>
      </c>
      <c r="W318" s="923">
        <v>1.52078935546111E-2</v>
      </c>
      <c r="X318" s="923">
        <v>63.277652953283102</v>
      </c>
      <c r="Y318" s="923">
        <v>31.6498811455617</v>
      </c>
      <c r="Z318" s="923">
        <v>0.69615678822318405</v>
      </c>
      <c r="AA318" s="923">
        <v>0.14042449244619901</v>
      </c>
      <c r="AB318" s="912"/>
    </row>
    <row r="319" spans="1:28">
      <c r="A319" s="929" t="s">
        <v>4091</v>
      </c>
      <c r="B319" s="930">
        <v>29152</v>
      </c>
      <c r="C319" s="931">
        <v>34.65822</v>
      </c>
      <c r="D319" s="931">
        <v>0</v>
      </c>
      <c r="E319" s="931">
        <v>443.93700000000001</v>
      </c>
      <c r="F319" s="932">
        <v>0</v>
      </c>
      <c r="G319" s="933">
        <v>0</v>
      </c>
      <c r="H319" s="933">
        <v>0</v>
      </c>
      <c r="I319" s="933">
        <v>1302</v>
      </c>
      <c r="J319" s="933">
        <v>0</v>
      </c>
      <c r="K319" s="933">
        <v>27440.721219999999</v>
      </c>
      <c r="L319" s="934">
        <v>14.2774054827473</v>
      </c>
      <c r="M319" s="935">
        <v>0.50922746221798698</v>
      </c>
      <c r="N319" s="935">
        <v>0.16656973063205199</v>
      </c>
      <c r="O319" s="935">
        <v>17.9419395566524</v>
      </c>
      <c r="P319" s="935">
        <v>2.0131141730673701</v>
      </c>
      <c r="Q319" s="935">
        <v>1.3420761153782399</v>
      </c>
      <c r="R319" s="935">
        <v>0.65200151704545894</v>
      </c>
      <c r="S319" s="935">
        <v>7.6146162574652196</v>
      </c>
      <c r="T319" s="935">
        <v>7.7097989606835302</v>
      </c>
      <c r="U319" s="935">
        <v>42.499076986977798</v>
      </c>
      <c r="V319" s="935">
        <v>7.6146162574652204E-3</v>
      </c>
      <c r="W319" s="935">
        <v>3.33139461264103E-3</v>
      </c>
      <c r="X319" s="935">
        <v>2.3795675804578802</v>
      </c>
      <c r="Y319" s="935">
        <v>1.1897837902289401</v>
      </c>
      <c r="Z319" s="935">
        <v>9.5182703218315207E-2</v>
      </c>
      <c r="AA319" s="935">
        <v>5.66337084148976E-2</v>
      </c>
      <c r="AB319" s="912"/>
    </row>
    <row r="320" spans="1:28">
      <c r="A320" s="929" t="s">
        <v>4092</v>
      </c>
      <c r="B320" s="930">
        <v>15000</v>
      </c>
      <c r="C320" s="931">
        <v>2.34</v>
      </c>
      <c r="D320" s="931">
        <v>0</v>
      </c>
      <c r="E320" s="931">
        <v>739.17600000000004</v>
      </c>
      <c r="F320" s="932">
        <v>0</v>
      </c>
      <c r="G320" s="933">
        <v>0</v>
      </c>
      <c r="H320" s="933">
        <v>0</v>
      </c>
      <c r="I320" s="933">
        <v>742</v>
      </c>
      <c r="J320" s="933">
        <v>0</v>
      </c>
      <c r="K320" s="933">
        <v>13521.164000000001</v>
      </c>
      <c r="L320" s="934">
        <v>7.4946847275492701</v>
      </c>
      <c r="M320" s="935">
        <v>0.30860466525202901</v>
      </c>
      <c r="N320" s="935">
        <v>0.27113124161428298</v>
      </c>
      <c r="O320" s="935">
        <v>3.63712641189891</v>
      </c>
      <c r="P320" s="935">
        <v>0.663500030291862</v>
      </c>
      <c r="Q320" s="935">
        <v>0.57973590686631105</v>
      </c>
      <c r="R320" s="935">
        <v>0.28656147487688399</v>
      </c>
      <c r="S320" s="935">
        <v>3.9898174579012302</v>
      </c>
      <c r="T320" s="935">
        <v>6.56887073179319</v>
      </c>
      <c r="U320" s="935">
        <v>48.869753061696301</v>
      </c>
      <c r="V320" s="935">
        <v>2.2924917990150701E-2</v>
      </c>
      <c r="W320" s="935">
        <v>1.1462458995075401E-2</v>
      </c>
      <c r="X320" s="935">
        <v>60.6408167220237</v>
      </c>
      <c r="Y320" s="935">
        <v>30.331429956199401</v>
      </c>
      <c r="Z320" s="935">
        <v>0.57312294975376799</v>
      </c>
      <c r="AA320" s="935">
        <v>7.7151166313007294E-2</v>
      </c>
      <c r="AB320" s="912"/>
    </row>
    <row r="321" spans="1:28">
      <c r="A321" s="929" t="s">
        <v>4093</v>
      </c>
      <c r="B321" s="930">
        <v>0</v>
      </c>
      <c r="C321" s="931">
        <v>1.4570000000000001</v>
      </c>
      <c r="D321" s="931">
        <v>0</v>
      </c>
      <c r="E321" s="931">
        <v>0</v>
      </c>
      <c r="F321" s="932">
        <v>0</v>
      </c>
      <c r="G321" s="933">
        <v>0</v>
      </c>
      <c r="H321" s="933">
        <v>0</v>
      </c>
      <c r="I321" s="933">
        <v>0</v>
      </c>
      <c r="J321" s="933">
        <v>0</v>
      </c>
      <c r="K321" s="933">
        <v>1</v>
      </c>
      <c r="L321" s="934">
        <v>7.3015424291589996E-4</v>
      </c>
      <c r="M321" s="935">
        <v>1.30074983892381E-5</v>
      </c>
      <c r="N321" s="935">
        <v>3.9195928479570897E-5</v>
      </c>
      <c r="O321" s="935">
        <v>4.6306694265687702E-4</v>
      </c>
      <c r="P321" s="935">
        <v>6.2262558956486505E-5</v>
      </c>
      <c r="Q321" s="935">
        <v>3.7981895296575301E-5</v>
      </c>
      <c r="R321" s="935">
        <v>1.4741831507803201E-5</v>
      </c>
      <c r="S321" s="935">
        <v>3.69412954254362E-4</v>
      </c>
      <c r="T321" s="935">
        <v>3.0524262886745399E-4</v>
      </c>
      <c r="U321" s="935">
        <v>1.25739151095968E-3</v>
      </c>
      <c r="V321" s="935">
        <v>2.6014996778476199E-7</v>
      </c>
      <c r="W321" s="935">
        <v>4.1623994845562003E-7</v>
      </c>
      <c r="X321" s="935">
        <v>2.77493298970413E-5</v>
      </c>
      <c r="Y321" s="935">
        <v>1.3874664948520701E-5</v>
      </c>
      <c r="Z321" s="935">
        <v>1.21403318299556E-5</v>
      </c>
      <c r="AA321" s="935">
        <v>6.6945258376612198E-6</v>
      </c>
      <c r="AB321" s="912"/>
    </row>
    <row r="322" spans="1:28">
      <c r="A322" s="929" t="s">
        <v>4094</v>
      </c>
      <c r="B322" s="930">
        <v>85.261786999999998</v>
      </c>
      <c r="C322" s="931">
        <v>43.78</v>
      </c>
      <c r="D322" s="931">
        <v>0</v>
      </c>
      <c r="E322" s="931">
        <v>0</v>
      </c>
      <c r="F322" s="932">
        <v>0</v>
      </c>
      <c r="G322" s="933">
        <v>0</v>
      </c>
      <c r="H322" s="933">
        <v>0</v>
      </c>
      <c r="I322" s="933">
        <v>4</v>
      </c>
      <c r="J322" s="933">
        <v>0</v>
      </c>
      <c r="K322" s="933">
        <v>125</v>
      </c>
      <c r="L322" s="934">
        <v>7.9128948534531895E-2</v>
      </c>
      <c r="M322" s="935">
        <v>3.4036287451839702E-3</v>
      </c>
      <c r="N322" s="935">
        <v>3.8155328608431801E-3</v>
      </c>
      <c r="O322" s="935">
        <v>0.18210497744933399</v>
      </c>
      <c r="P322" s="935">
        <v>4.5309452722512803E-3</v>
      </c>
      <c r="Q322" s="935">
        <v>6.4820700306370002E-3</v>
      </c>
      <c r="R322" s="935">
        <v>6.2219200628522301E-3</v>
      </c>
      <c r="S322" s="935">
        <v>7.0240491301885796E-2</v>
      </c>
      <c r="T322" s="935">
        <v>9.7339446279465197E-2</v>
      </c>
      <c r="U322" s="935">
        <v>0.32562104301059402</v>
      </c>
      <c r="V322" s="935">
        <v>6.2869575547984201E-5</v>
      </c>
      <c r="W322" s="935">
        <v>8.45487395300478E-5</v>
      </c>
      <c r="X322" s="935">
        <v>8.2380823131841408E-3</v>
      </c>
      <c r="Y322" s="935">
        <v>4.1190411565920704E-3</v>
      </c>
      <c r="Z322" s="935">
        <v>2.3847080380269901E-3</v>
      </c>
      <c r="AA322" s="935">
        <v>9.8423404478568391E-4</v>
      </c>
      <c r="AB322" s="912"/>
    </row>
    <row r="323" spans="1:28">
      <c r="A323" s="929" t="s">
        <v>4095</v>
      </c>
      <c r="B323" s="930">
        <v>0</v>
      </c>
      <c r="C323" s="931">
        <v>9.2710299999999997</v>
      </c>
      <c r="D323" s="931">
        <v>0</v>
      </c>
      <c r="E323" s="931">
        <v>0</v>
      </c>
      <c r="F323" s="932">
        <v>0</v>
      </c>
      <c r="G323" s="933">
        <v>0</v>
      </c>
      <c r="H323" s="933">
        <v>0</v>
      </c>
      <c r="I323" s="933">
        <v>0</v>
      </c>
      <c r="J323" s="933">
        <v>0</v>
      </c>
      <c r="K323" s="933">
        <v>9</v>
      </c>
      <c r="L323" s="934">
        <v>3.8554225225701801E-3</v>
      </c>
      <c r="M323" s="935">
        <v>5.93141926549258E-5</v>
      </c>
      <c r="N323" s="935">
        <v>2.96570963274629E-5</v>
      </c>
      <c r="O323" s="935">
        <v>1.68108909182513E-2</v>
      </c>
      <c r="P323" s="935">
        <v>4.1988204800460599E-4</v>
      </c>
      <c r="Q323" s="935">
        <v>8.3195959697567002E-4</v>
      </c>
      <c r="R323" s="935">
        <v>1.8574707699831999E-4</v>
      </c>
      <c r="S323" s="935">
        <v>8.5849489368971599E-4</v>
      </c>
      <c r="T323" s="935">
        <v>8.8971288982388696E-4</v>
      </c>
      <c r="U323" s="935">
        <v>7.1957481089265302E-3</v>
      </c>
      <c r="V323" s="935">
        <v>1.092629864696E-6</v>
      </c>
      <c r="W323" s="935">
        <v>6.2435992268342895E-7</v>
      </c>
      <c r="X323" s="935">
        <v>2.9657096327462902E-4</v>
      </c>
      <c r="Y323" s="935">
        <v>1.5608998067085701E-4</v>
      </c>
      <c r="Z323" s="935">
        <v>1.4048098260377201E-4</v>
      </c>
      <c r="AA323" s="935">
        <v>2.73157466174E-5</v>
      </c>
      <c r="AB323" s="912"/>
    </row>
    <row r="324" spans="1:28">
      <c r="A324" s="929" t="s">
        <v>4096</v>
      </c>
      <c r="B324" s="930">
        <v>0</v>
      </c>
      <c r="C324" s="931">
        <v>3.6190000000000002</v>
      </c>
      <c r="D324" s="931">
        <v>0</v>
      </c>
      <c r="E324" s="931">
        <v>0</v>
      </c>
      <c r="F324" s="932">
        <v>0</v>
      </c>
      <c r="G324" s="933">
        <v>0</v>
      </c>
      <c r="H324" s="933">
        <v>0</v>
      </c>
      <c r="I324" s="933">
        <v>0</v>
      </c>
      <c r="J324" s="933">
        <v>0</v>
      </c>
      <c r="K324" s="933">
        <v>4</v>
      </c>
      <c r="L324" s="934">
        <v>1.76208244846212E-3</v>
      </c>
      <c r="M324" s="935">
        <v>3.9542795103283901E-5</v>
      </c>
      <c r="N324" s="935">
        <v>6.3823458763194996E-5</v>
      </c>
      <c r="O324" s="935">
        <v>4.2595221391958397E-3</v>
      </c>
      <c r="P324" s="935">
        <v>1.43602782217189E-4</v>
      </c>
      <c r="Q324" s="935">
        <v>2.24769572166035E-4</v>
      </c>
      <c r="R324" s="935">
        <v>6.5904658505473103E-5</v>
      </c>
      <c r="S324" s="935">
        <v>1.85226777062751E-3</v>
      </c>
      <c r="T324" s="935">
        <v>5.8967326031212795E-4</v>
      </c>
      <c r="U324" s="935">
        <v>7.3050110953961304E-3</v>
      </c>
      <c r="V324" s="935">
        <v>1.1099731958816499E-6</v>
      </c>
      <c r="W324" s="935">
        <v>1.59558646907988E-6</v>
      </c>
      <c r="X324" s="935">
        <v>8.3247989691123905E-5</v>
      </c>
      <c r="Y324" s="935">
        <v>4.1623994845562E-5</v>
      </c>
      <c r="Z324" s="935">
        <v>0</v>
      </c>
      <c r="AA324" s="935">
        <v>9.7122654639644596E-6</v>
      </c>
      <c r="AB324" s="912"/>
    </row>
    <row r="325" spans="1:28">
      <c r="A325" s="929" t="s">
        <v>4097</v>
      </c>
      <c r="B325" s="930">
        <v>0</v>
      </c>
      <c r="C325" s="931">
        <v>32.93</v>
      </c>
      <c r="D325" s="931">
        <v>2</v>
      </c>
      <c r="E325" s="931">
        <v>0</v>
      </c>
      <c r="F325" s="932">
        <v>0</v>
      </c>
      <c r="G325" s="933">
        <v>0</v>
      </c>
      <c r="H325" s="933">
        <v>0</v>
      </c>
      <c r="I325" s="933">
        <v>0</v>
      </c>
      <c r="J325" s="933">
        <v>0</v>
      </c>
      <c r="K325" s="933">
        <v>31</v>
      </c>
      <c r="L325" s="934">
        <v>8.7936932710476496E-3</v>
      </c>
      <c r="M325" s="935">
        <v>2.22369255129941E-4</v>
      </c>
      <c r="N325" s="935">
        <v>1.1118462756497E-4</v>
      </c>
      <c r="O325" s="935">
        <v>3.4366157610990801E-3</v>
      </c>
      <c r="P325" s="935">
        <v>1.52626170566459E-3</v>
      </c>
      <c r="Q325" s="935">
        <v>4.0936158330739101E-4</v>
      </c>
      <c r="R325" s="935">
        <v>5.0538467074986505E-4</v>
      </c>
      <c r="S325" s="935">
        <v>6.4183853185232802E-3</v>
      </c>
      <c r="T325" s="935">
        <v>5.3065390428735804E-3</v>
      </c>
      <c r="U325" s="935">
        <v>3.8611388845289703E-2</v>
      </c>
      <c r="V325" s="935">
        <v>5.5592313782485103E-6</v>
      </c>
      <c r="W325" s="935">
        <v>2.5269233537493199E-6</v>
      </c>
      <c r="X325" s="935">
        <v>9.6023087442474297E-4</v>
      </c>
      <c r="Y325" s="935">
        <v>5.0538467074986505E-4</v>
      </c>
      <c r="Z325" s="935">
        <v>2.5269233537493198E-4</v>
      </c>
      <c r="AA325" s="935">
        <v>8.3388470673727703E-5</v>
      </c>
      <c r="AB325" s="912"/>
    </row>
    <row r="326" spans="1:28">
      <c r="A326" s="929" t="s">
        <v>4098</v>
      </c>
      <c r="B326" s="930">
        <v>9.7325429999999997</v>
      </c>
      <c r="C326" s="931">
        <v>0</v>
      </c>
      <c r="D326" s="931">
        <v>0</v>
      </c>
      <c r="E326" s="931">
        <v>0</v>
      </c>
      <c r="F326" s="932">
        <v>0</v>
      </c>
      <c r="G326" s="933">
        <v>0</v>
      </c>
      <c r="H326" s="933">
        <v>0</v>
      </c>
      <c r="I326" s="933">
        <v>1</v>
      </c>
      <c r="J326" s="933">
        <v>0</v>
      </c>
      <c r="K326" s="933">
        <v>9</v>
      </c>
      <c r="L326" s="934">
        <v>1.4750503173396E-4</v>
      </c>
      <c r="M326" s="935">
        <v>7.8044990335428698E-8</v>
      </c>
      <c r="N326" s="935">
        <v>7.8044990335428698E-8</v>
      </c>
      <c r="O326" s="935">
        <v>8.5849489368971606E-6</v>
      </c>
      <c r="P326" s="935">
        <v>3.6681145457651502E-5</v>
      </c>
      <c r="Q326" s="935">
        <v>0</v>
      </c>
      <c r="R326" s="935">
        <v>7.8044990335428698E-8</v>
      </c>
      <c r="S326" s="935">
        <v>9.3653988402514402E-6</v>
      </c>
      <c r="T326" s="935">
        <v>4.6826994201257201E-6</v>
      </c>
      <c r="U326" s="935">
        <v>1.1550658569643399E-4</v>
      </c>
      <c r="V326" s="935">
        <v>7.8044990335428698E-8</v>
      </c>
      <c r="W326" s="935">
        <v>7.8044990335428705E-9</v>
      </c>
      <c r="X326" s="935">
        <v>0</v>
      </c>
      <c r="Y326" s="935">
        <v>0</v>
      </c>
      <c r="Z326" s="935">
        <v>0</v>
      </c>
      <c r="AA326" s="935">
        <v>8.5849489368971605E-8</v>
      </c>
      <c r="AB326" s="912"/>
    </row>
    <row r="327" spans="1:28">
      <c r="A327" s="929" t="s">
        <v>4099</v>
      </c>
      <c r="B327" s="930">
        <v>587.74853199999995</v>
      </c>
      <c r="C327" s="931">
        <v>330.41356999999999</v>
      </c>
      <c r="D327" s="931">
        <v>1</v>
      </c>
      <c r="E327" s="931">
        <v>7.8584699999999996</v>
      </c>
      <c r="F327" s="932">
        <v>0</v>
      </c>
      <c r="G327" s="933">
        <v>0</v>
      </c>
      <c r="H327" s="933">
        <v>0</v>
      </c>
      <c r="I327" s="933">
        <v>51</v>
      </c>
      <c r="J327" s="933">
        <v>0</v>
      </c>
      <c r="K327" s="933">
        <v>850</v>
      </c>
      <c r="L327" s="934">
        <v>0.458470959892679</v>
      </c>
      <c r="M327" s="935">
        <v>1.7247942864129701E-2</v>
      </c>
      <c r="N327" s="935">
        <v>1.25305567816327E-2</v>
      </c>
      <c r="O327" s="935">
        <v>0.955270681705647</v>
      </c>
      <c r="P327" s="935">
        <v>4.86480439757506E-2</v>
      </c>
      <c r="Q327" s="935">
        <v>4.1424546536927002E-2</v>
      </c>
      <c r="R327" s="935">
        <v>6.2947620538319607E-2</v>
      </c>
      <c r="S327" s="935">
        <v>0.30515591221152599</v>
      </c>
      <c r="T327" s="935">
        <v>0.36412323824273901</v>
      </c>
      <c r="U327" s="935">
        <v>1.72626846956375</v>
      </c>
      <c r="V327" s="935">
        <v>4.27513113726293E-4</v>
      </c>
      <c r="W327" s="935">
        <v>3.2432029317167E-4</v>
      </c>
      <c r="X327" s="935">
        <v>0.24766276933109399</v>
      </c>
      <c r="Y327" s="935">
        <v>0.123831384665547</v>
      </c>
      <c r="Z327" s="935">
        <v>2.5061113563265399E-2</v>
      </c>
      <c r="AA327" s="935">
        <v>5.5281868154261997E-3</v>
      </c>
      <c r="AB327" s="912"/>
    </row>
    <row r="328" spans="1:28">
      <c r="A328" s="924"/>
      <c r="B328" s="925"/>
      <c r="C328" s="926"/>
      <c r="D328" s="926"/>
      <c r="E328" s="926"/>
      <c r="F328" s="925"/>
      <c r="G328" s="926"/>
      <c r="H328" s="926"/>
      <c r="I328" s="926"/>
      <c r="J328" s="926"/>
      <c r="K328" s="926"/>
      <c r="L328" s="927"/>
      <c r="M328" s="928"/>
      <c r="N328" s="928"/>
      <c r="O328" s="928"/>
      <c r="P328" s="928"/>
      <c r="Q328" s="928"/>
      <c r="R328" s="928"/>
      <c r="S328" s="928"/>
      <c r="T328" s="928"/>
      <c r="U328" s="928"/>
      <c r="V328" s="928"/>
      <c r="W328" s="928"/>
      <c r="X328" s="928"/>
      <c r="Y328" s="928"/>
      <c r="Z328" s="928"/>
      <c r="AA328" s="928"/>
      <c r="AB328" s="912"/>
    </row>
    <row r="329" spans="1:28">
      <c r="A329" s="917" t="s">
        <v>4100</v>
      </c>
      <c r="B329" s="918">
        <v>420891</v>
      </c>
      <c r="C329" s="919">
        <v>9556</v>
      </c>
      <c r="D329" s="919">
        <v>10215</v>
      </c>
      <c r="E329" s="919">
        <v>60</v>
      </c>
      <c r="F329" s="920">
        <v>0</v>
      </c>
      <c r="G329" s="921">
        <v>0</v>
      </c>
      <c r="H329" s="921">
        <v>0</v>
      </c>
      <c r="I329" s="921">
        <v>0</v>
      </c>
      <c r="J329" s="921">
        <v>8572</v>
      </c>
      <c r="K329" s="921">
        <v>411125</v>
      </c>
      <c r="L329" s="922">
        <v>50.682524710587501</v>
      </c>
      <c r="M329" s="923">
        <v>0.28175267990714398</v>
      </c>
      <c r="N329" s="923">
        <v>0.20835889539629901</v>
      </c>
      <c r="O329" s="923">
        <v>5.8533223461711597</v>
      </c>
      <c r="P329" s="923">
        <v>3.1732537349782901</v>
      </c>
      <c r="Q329" s="923">
        <v>2.26496967952125E-2</v>
      </c>
      <c r="R329" s="923">
        <v>6.4082572420114406E-2</v>
      </c>
      <c r="S329" s="923">
        <v>6.41106105135274</v>
      </c>
      <c r="T329" s="923">
        <v>11.2036693879278</v>
      </c>
      <c r="U329" s="923">
        <v>34.6459689403138</v>
      </c>
      <c r="V329" s="923">
        <v>1.6854770528303899E-2</v>
      </c>
      <c r="W329" s="923">
        <v>8.4742811406015202E-3</v>
      </c>
      <c r="X329" s="923">
        <v>2.55713189804549</v>
      </c>
      <c r="Y329" s="923">
        <v>2.55713189804549</v>
      </c>
      <c r="Z329" s="923">
        <v>7.5443490657581096E-4</v>
      </c>
      <c r="AA329" s="923">
        <v>2.4877676953574498E-2</v>
      </c>
      <c r="AB329" s="912"/>
    </row>
    <row r="330" spans="1:28">
      <c r="A330" s="929" t="s">
        <v>4101</v>
      </c>
      <c r="B330" s="930">
        <v>7500</v>
      </c>
      <c r="C330" s="931">
        <v>1072.3995</v>
      </c>
      <c r="D330" s="931">
        <v>0</v>
      </c>
      <c r="E330" s="931">
        <v>0</v>
      </c>
      <c r="F330" s="932">
        <v>0</v>
      </c>
      <c r="G330" s="933">
        <v>0</v>
      </c>
      <c r="H330" s="933">
        <v>0</v>
      </c>
      <c r="I330" s="933">
        <v>0</v>
      </c>
      <c r="J330" s="933">
        <v>8572.3994999999995</v>
      </c>
      <c r="K330" s="933">
        <v>0</v>
      </c>
      <c r="L330" s="934">
        <v>0</v>
      </c>
      <c r="M330" s="935">
        <v>0</v>
      </c>
      <c r="N330" s="935">
        <v>0</v>
      </c>
      <c r="O330" s="935">
        <v>0</v>
      </c>
      <c r="P330" s="935">
        <v>0</v>
      </c>
      <c r="Q330" s="935">
        <v>0</v>
      </c>
      <c r="R330" s="935">
        <v>0</v>
      </c>
      <c r="S330" s="935">
        <v>0</v>
      </c>
      <c r="T330" s="935">
        <v>0</v>
      </c>
      <c r="U330" s="935">
        <v>0</v>
      </c>
      <c r="V330" s="935">
        <v>0</v>
      </c>
      <c r="W330" s="935">
        <v>0</v>
      </c>
      <c r="X330" s="935">
        <v>0</v>
      </c>
      <c r="Y330" s="935">
        <v>0</v>
      </c>
      <c r="Z330" s="935">
        <v>0</v>
      </c>
      <c r="AA330" s="935">
        <v>0</v>
      </c>
      <c r="AB330" s="912"/>
    </row>
    <row r="331" spans="1:28">
      <c r="A331" s="929" t="s">
        <v>4102</v>
      </c>
      <c r="B331" s="930">
        <v>51662.630680000002</v>
      </c>
      <c r="C331" s="931">
        <v>2958.0454</v>
      </c>
      <c r="D331" s="931">
        <v>0</v>
      </c>
      <c r="E331" s="931">
        <v>12.6035</v>
      </c>
      <c r="F331" s="932">
        <v>0</v>
      </c>
      <c r="G331" s="933">
        <v>0</v>
      </c>
      <c r="H331" s="933">
        <v>0</v>
      </c>
      <c r="I331" s="933">
        <v>0</v>
      </c>
      <c r="J331" s="933">
        <v>0</v>
      </c>
      <c r="K331" s="933">
        <v>54608.07258</v>
      </c>
      <c r="L331" s="934">
        <v>26.802530635069399</v>
      </c>
      <c r="M331" s="935">
        <v>2.8412576644949901E-2</v>
      </c>
      <c r="N331" s="935">
        <v>0.20835889539629901</v>
      </c>
      <c r="O331" s="935">
        <v>0.284125766449499</v>
      </c>
      <c r="P331" s="935">
        <v>1.4300996911291499</v>
      </c>
      <c r="Q331" s="935">
        <v>0</v>
      </c>
      <c r="R331" s="935">
        <v>9.4708588816499809E-3</v>
      </c>
      <c r="S331" s="935">
        <v>9.4708588816499795E-2</v>
      </c>
      <c r="T331" s="935">
        <v>0.85237729934849804</v>
      </c>
      <c r="U331" s="935">
        <v>1.0417944769815</v>
      </c>
      <c r="V331" s="935">
        <v>9.47085888164998E-4</v>
      </c>
      <c r="W331" s="935">
        <v>0</v>
      </c>
      <c r="X331" s="935">
        <v>2.55713189804549</v>
      </c>
      <c r="Y331" s="935">
        <v>2.55713189804549</v>
      </c>
      <c r="Z331" s="935">
        <v>0</v>
      </c>
      <c r="AA331" s="935">
        <v>4.7354294408249904E-3</v>
      </c>
      <c r="AB331" s="912"/>
    </row>
    <row r="332" spans="1:28">
      <c r="A332" s="929" t="s">
        <v>4103</v>
      </c>
      <c r="B332" s="930">
        <v>0</v>
      </c>
      <c r="C332" s="931">
        <v>2573.98605</v>
      </c>
      <c r="D332" s="931">
        <v>-87</v>
      </c>
      <c r="E332" s="931">
        <v>2E-3</v>
      </c>
      <c r="F332" s="932">
        <v>0</v>
      </c>
      <c r="G332" s="933">
        <v>0</v>
      </c>
      <c r="H332" s="933">
        <v>0</v>
      </c>
      <c r="I332" s="933">
        <v>0</v>
      </c>
      <c r="J332" s="933">
        <v>0</v>
      </c>
      <c r="K332" s="933">
        <v>2660.98405</v>
      </c>
      <c r="L332" s="934">
        <v>0.369202621271075</v>
      </c>
      <c r="M332" s="935">
        <v>9.2300655317768896E-4</v>
      </c>
      <c r="N332" s="935">
        <v>0</v>
      </c>
      <c r="O332" s="935">
        <v>4.6150327658884403E-2</v>
      </c>
      <c r="P332" s="935">
        <v>1.10760786381323E-2</v>
      </c>
      <c r="Q332" s="935">
        <v>0</v>
      </c>
      <c r="R332" s="935">
        <v>1.3845098297665299E-3</v>
      </c>
      <c r="S332" s="935">
        <v>5.07653604247729E-2</v>
      </c>
      <c r="T332" s="935">
        <v>9.2300655317768807E-2</v>
      </c>
      <c r="U332" s="935">
        <v>0.35997255573929798</v>
      </c>
      <c r="V332" s="935">
        <v>4.6150327658884397E-5</v>
      </c>
      <c r="W332" s="935">
        <v>0</v>
      </c>
      <c r="X332" s="935">
        <v>0</v>
      </c>
      <c r="Y332" s="935">
        <v>0</v>
      </c>
      <c r="Z332" s="935">
        <v>0</v>
      </c>
      <c r="AA332" s="935">
        <v>4.1535294892996002E-4</v>
      </c>
      <c r="AB332" s="912"/>
    </row>
    <row r="333" spans="1:28">
      <c r="A333" s="929" t="s">
        <v>4104</v>
      </c>
      <c r="B333" s="930">
        <v>0</v>
      </c>
      <c r="C333" s="931">
        <v>2.5729000000000002</v>
      </c>
      <c r="D333" s="931">
        <v>0</v>
      </c>
      <c r="E333" s="931">
        <v>8.9999999999999993E-3</v>
      </c>
      <c r="F333" s="932">
        <v>0</v>
      </c>
      <c r="G333" s="933">
        <v>0</v>
      </c>
      <c r="H333" s="933">
        <v>0</v>
      </c>
      <c r="I333" s="933">
        <v>0</v>
      </c>
      <c r="J333" s="933">
        <v>0</v>
      </c>
      <c r="K333" s="933">
        <v>2</v>
      </c>
      <c r="L333" s="934">
        <v>4.68269942012572E-4</v>
      </c>
      <c r="M333" s="935">
        <v>3.4686662371301599E-7</v>
      </c>
      <c r="N333" s="935">
        <v>0</v>
      </c>
      <c r="O333" s="935">
        <v>2.4280663659911099E-5</v>
      </c>
      <c r="P333" s="935">
        <v>3.6074128866153697E-5</v>
      </c>
      <c r="Q333" s="935">
        <v>0</v>
      </c>
      <c r="R333" s="935">
        <v>1.0405998711390501E-6</v>
      </c>
      <c r="S333" s="935">
        <v>1.73433311856508E-5</v>
      </c>
      <c r="T333" s="935">
        <v>2.4280663659911099E-5</v>
      </c>
      <c r="U333" s="935">
        <v>1.10997319588165E-4</v>
      </c>
      <c r="V333" s="935">
        <v>0</v>
      </c>
      <c r="W333" s="935">
        <v>0</v>
      </c>
      <c r="X333" s="935">
        <v>0</v>
      </c>
      <c r="Y333" s="935">
        <v>0</v>
      </c>
      <c r="Z333" s="935">
        <v>0</v>
      </c>
      <c r="AA333" s="935">
        <v>6.9373324742603293E-8</v>
      </c>
      <c r="AB333" s="912"/>
    </row>
    <row r="334" spans="1:28">
      <c r="A334" s="929" t="s">
        <v>4276</v>
      </c>
      <c r="B334" s="930">
        <v>0</v>
      </c>
      <c r="C334" s="931">
        <v>0</v>
      </c>
      <c r="D334" s="931">
        <v>0</v>
      </c>
      <c r="E334" s="931">
        <v>0</v>
      </c>
      <c r="F334" s="932">
        <v>0</v>
      </c>
      <c r="G334" s="933">
        <v>0</v>
      </c>
      <c r="H334" s="933">
        <v>0</v>
      </c>
      <c r="I334" s="933">
        <v>0</v>
      </c>
      <c r="J334" s="933">
        <v>0</v>
      </c>
      <c r="K334" s="933">
        <v>0</v>
      </c>
      <c r="L334" s="934">
        <v>0</v>
      </c>
      <c r="M334" s="935">
        <v>0</v>
      </c>
      <c r="N334" s="935">
        <v>0</v>
      </c>
      <c r="O334" s="935">
        <v>0</v>
      </c>
      <c r="P334" s="935">
        <v>0</v>
      </c>
      <c r="Q334" s="935">
        <v>0</v>
      </c>
      <c r="R334" s="935">
        <v>0</v>
      </c>
      <c r="S334" s="935">
        <v>0</v>
      </c>
      <c r="T334" s="935">
        <v>0</v>
      </c>
      <c r="U334" s="935">
        <v>0</v>
      </c>
      <c r="V334" s="935">
        <v>0</v>
      </c>
      <c r="W334" s="935">
        <v>0</v>
      </c>
      <c r="X334" s="935">
        <v>0</v>
      </c>
      <c r="Y334" s="935">
        <v>0</v>
      </c>
      <c r="Z334" s="935">
        <v>0</v>
      </c>
      <c r="AA334" s="935">
        <v>0</v>
      </c>
      <c r="AB334" s="912"/>
    </row>
    <row r="335" spans="1:28">
      <c r="A335" s="929" t="s">
        <v>4277</v>
      </c>
      <c r="B335" s="930">
        <v>0</v>
      </c>
      <c r="C335" s="931">
        <v>0</v>
      </c>
      <c r="D335" s="931">
        <v>0</v>
      </c>
      <c r="E335" s="931">
        <v>0</v>
      </c>
      <c r="F335" s="932">
        <v>0</v>
      </c>
      <c r="G335" s="933">
        <v>0</v>
      </c>
      <c r="H335" s="933">
        <v>0</v>
      </c>
      <c r="I335" s="933">
        <v>0</v>
      </c>
      <c r="J335" s="933">
        <v>0</v>
      </c>
      <c r="K335" s="933">
        <v>0</v>
      </c>
      <c r="L335" s="934">
        <v>0</v>
      </c>
      <c r="M335" s="935">
        <v>0</v>
      </c>
      <c r="N335" s="935">
        <v>0</v>
      </c>
      <c r="O335" s="935">
        <v>0</v>
      </c>
      <c r="P335" s="935">
        <v>0</v>
      </c>
      <c r="Q335" s="935">
        <v>0</v>
      </c>
      <c r="R335" s="935">
        <v>0</v>
      </c>
      <c r="S335" s="935">
        <v>0</v>
      </c>
      <c r="T335" s="935">
        <v>0</v>
      </c>
      <c r="U335" s="935">
        <v>0</v>
      </c>
      <c r="V335" s="935">
        <v>0</v>
      </c>
      <c r="W335" s="935">
        <v>0</v>
      </c>
      <c r="X335" s="935">
        <v>0</v>
      </c>
      <c r="Y335" s="935">
        <v>0</v>
      </c>
      <c r="Z335" s="935">
        <v>0</v>
      </c>
      <c r="AA335" s="935">
        <v>0</v>
      </c>
      <c r="AB335" s="912"/>
    </row>
    <row r="336" spans="1:28">
      <c r="A336" s="929" t="s">
        <v>4105</v>
      </c>
      <c r="B336" s="930">
        <v>0</v>
      </c>
      <c r="C336" s="931">
        <v>82.350049999999996</v>
      </c>
      <c r="D336" s="931">
        <v>0</v>
      </c>
      <c r="E336" s="931">
        <v>3.2776000000000001</v>
      </c>
      <c r="F336" s="932">
        <v>0</v>
      </c>
      <c r="G336" s="933">
        <v>0</v>
      </c>
      <c r="H336" s="933">
        <v>0</v>
      </c>
      <c r="I336" s="933">
        <v>0</v>
      </c>
      <c r="J336" s="933">
        <v>0</v>
      </c>
      <c r="K336" s="933">
        <v>435</v>
      </c>
      <c r="L336" s="934">
        <v>4.1493919861669601E-2</v>
      </c>
      <c r="M336" s="935">
        <v>7.5443490657581096E-5</v>
      </c>
      <c r="N336" s="935">
        <v>0</v>
      </c>
      <c r="O336" s="935">
        <v>3.77217453287905E-3</v>
      </c>
      <c r="P336" s="935">
        <v>4.1493919861669603E-3</v>
      </c>
      <c r="Q336" s="935">
        <v>0</v>
      </c>
      <c r="R336" s="935">
        <v>2.2633047197274299E-4</v>
      </c>
      <c r="S336" s="935">
        <v>3.0177396263032399E-3</v>
      </c>
      <c r="T336" s="935">
        <v>5.2810443460306698E-3</v>
      </c>
      <c r="U336" s="935">
        <v>5.2810443460306701E-2</v>
      </c>
      <c r="V336" s="935">
        <v>0</v>
      </c>
      <c r="W336" s="935">
        <v>7.5443490657581101E-6</v>
      </c>
      <c r="X336" s="935">
        <v>0</v>
      </c>
      <c r="Y336" s="935">
        <v>0</v>
      </c>
      <c r="Z336" s="935">
        <v>7.5443490657581096E-4</v>
      </c>
      <c r="AA336" s="935">
        <v>7.5443490657581101E-6</v>
      </c>
      <c r="AB336" s="912"/>
    </row>
    <row r="337" spans="1:28">
      <c r="A337" s="929" t="s">
        <v>4106</v>
      </c>
      <c r="B337" s="930">
        <v>220000</v>
      </c>
      <c r="C337" s="931">
        <v>2866.6860000000001</v>
      </c>
      <c r="D337" s="931">
        <v>0</v>
      </c>
      <c r="E337" s="931">
        <v>43.790999999999997</v>
      </c>
      <c r="F337" s="932">
        <v>0</v>
      </c>
      <c r="G337" s="933">
        <v>0</v>
      </c>
      <c r="H337" s="933">
        <v>0</v>
      </c>
      <c r="I337" s="933">
        <v>0</v>
      </c>
      <c r="J337" s="933">
        <v>0</v>
      </c>
      <c r="K337" s="933">
        <v>222823</v>
      </c>
      <c r="L337" s="934">
        <v>17.0037695730332</v>
      </c>
      <c r="M337" s="935">
        <v>0.15457972339121101</v>
      </c>
      <c r="N337" s="935">
        <v>0</v>
      </c>
      <c r="O337" s="935">
        <v>1.93224654239014</v>
      </c>
      <c r="P337" s="935">
        <v>1.2366377871296901</v>
      </c>
      <c r="Q337" s="935">
        <v>0</v>
      </c>
      <c r="R337" s="935">
        <v>0</v>
      </c>
      <c r="S337" s="935">
        <v>3.09159446782422</v>
      </c>
      <c r="T337" s="935">
        <v>8.5018847865165998</v>
      </c>
      <c r="U337" s="935">
        <v>15.0715230306431</v>
      </c>
      <c r="V337" s="935">
        <v>1.15934792543408E-2</v>
      </c>
      <c r="W337" s="935">
        <v>0</v>
      </c>
      <c r="X337" s="935">
        <v>0</v>
      </c>
      <c r="Y337" s="935">
        <v>0</v>
      </c>
      <c r="Z337" s="935">
        <v>0</v>
      </c>
      <c r="AA337" s="935">
        <v>3.8644930847802701E-3</v>
      </c>
      <c r="AB337" s="912"/>
    </row>
    <row r="338" spans="1:28">
      <c r="A338" s="929" t="s">
        <v>4229</v>
      </c>
      <c r="B338" s="930">
        <v>4000</v>
      </c>
      <c r="C338" s="931">
        <v>0</v>
      </c>
      <c r="D338" s="931">
        <v>0</v>
      </c>
      <c r="E338" s="931">
        <v>0</v>
      </c>
      <c r="F338" s="932">
        <v>0</v>
      </c>
      <c r="G338" s="933">
        <v>0</v>
      </c>
      <c r="H338" s="933">
        <v>0</v>
      </c>
      <c r="I338" s="933">
        <v>0</v>
      </c>
      <c r="J338" s="933">
        <v>0</v>
      </c>
      <c r="K338" s="933">
        <v>4000</v>
      </c>
      <c r="L338" s="934">
        <v>0.22893197165059101</v>
      </c>
      <c r="M338" s="935">
        <v>4.1623994845561996E-3</v>
      </c>
      <c r="N338" s="935">
        <v>0</v>
      </c>
      <c r="O338" s="935">
        <v>2.7749329897041299E-2</v>
      </c>
      <c r="P338" s="935">
        <v>2.2893197165059099E-2</v>
      </c>
      <c r="Q338" s="935">
        <v>6.9373324742603298E-4</v>
      </c>
      <c r="R338" s="935">
        <v>1.3874664948520701E-3</v>
      </c>
      <c r="S338" s="935">
        <v>9.7122654639644604E-2</v>
      </c>
      <c r="T338" s="935">
        <v>4.1623994845562E-2</v>
      </c>
      <c r="U338" s="935">
        <v>0.55498659794082605</v>
      </c>
      <c r="V338" s="935">
        <v>6.9373324742603307E-5</v>
      </c>
      <c r="W338" s="935">
        <v>6.9373324742603307E-5</v>
      </c>
      <c r="X338" s="935">
        <v>0</v>
      </c>
      <c r="Y338" s="935">
        <v>0</v>
      </c>
      <c r="Z338" s="935">
        <v>0</v>
      </c>
      <c r="AA338" s="935">
        <v>4.8561327319822302E-4</v>
      </c>
      <c r="AB338" s="912"/>
    </row>
    <row r="339" spans="1:28">
      <c r="A339" s="929" t="s">
        <v>4300</v>
      </c>
      <c r="B339" s="930">
        <v>12228.71</v>
      </c>
      <c r="C339" s="931">
        <v>0</v>
      </c>
      <c r="D339" s="931">
        <v>259</v>
      </c>
      <c r="E339" s="931">
        <v>0</v>
      </c>
      <c r="F339" s="932">
        <v>0</v>
      </c>
      <c r="G339" s="933">
        <v>0</v>
      </c>
      <c r="H339" s="933">
        <v>0</v>
      </c>
      <c r="I339" s="933">
        <v>0</v>
      </c>
      <c r="J339" s="933">
        <v>0</v>
      </c>
      <c r="K339" s="933">
        <v>11100</v>
      </c>
      <c r="L339" s="934">
        <v>0.82779719749111402</v>
      </c>
      <c r="M339" s="935">
        <v>1.34757683312507E-2</v>
      </c>
      <c r="N339" s="935">
        <v>0</v>
      </c>
      <c r="O339" s="935">
        <v>0.154008780928579</v>
      </c>
      <c r="P339" s="935">
        <v>0.107806146650005</v>
      </c>
      <c r="Q339" s="935">
        <v>1.9251097616072401E-3</v>
      </c>
      <c r="R339" s="935">
        <v>1.15506585696434E-2</v>
      </c>
      <c r="S339" s="935">
        <v>0.26951536662501402</v>
      </c>
      <c r="T339" s="935">
        <v>0.30801756185715901</v>
      </c>
      <c r="U339" s="935">
        <v>1.5400878092857899</v>
      </c>
      <c r="V339" s="935">
        <v>1.9251097616072399E-4</v>
      </c>
      <c r="W339" s="935">
        <v>3.8502195232144798E-4</v>
      </c>
      <c r="X339" s="935">
        <v>0</v>
      </c>
      <c r="Y339" s="935">
        <v>0</v>
      </c>
      <c r="Z339" s="935">
        <v>0</v>
      </c>
      <c r="AA339" s="935">
        <v>1.3475768331250701E-3</v>
      </c>
      <c r="AB339" s="912"/>
    </row>
    <row r="340" spans="1:28">
      <c r="A340" s="929" t="s">
        <v>4107</v>
      </c>
      <c r="B340" s="930">
        <v>125500</v>
      </c>
      <c r="C340" s="931">
        <v>0</v>
      </c>
      <c r="D340" s="931">
        <v>10043</v>
      </c>
      <c r="E340" s="931">
        <v>0</v>
      </c>
      <c r="F340" s="932">
        <v>0</v>
      </c>
      <c r="G340" s="933">
        <v>0</v>
      </c>
      <c r="H340" s="933">
        <v>0</v>
      </c>
      <c r="I340" s="933">
        <v>0</v>
      </c>
      <c r="J340" s="933">
        <v>0</v>
      </c>
      <c r="K340" s="933">
        <v>115496</v>
      </c>
      <c r="L340" s="934">
        <v>5.4083305222684004</v>
      </c>
      <c r="M340" s="935">
        <v>8.0123415144717103E-2</v>
      </c>
      <c r="N340" s="935">
        <v>0</v>
      </c>
      <c r="O340" s="935">
        <v>3.4052451436504798</v>
      </c>
      <c r="P340" s="935">
        <v>0.36055536815122702</v>
      </c>
      <c r="Q340" s="935">
        <v>2.00308537861793E-2</v>
      </c>
      <c r="R340" s="935">
        <v>4.0061707572358503E-2</v>
      </c>
      <c r="S340" s="935">
        <v>2.8043195300650998</v>
      </c>
      <c r="T340" s="935">
        <v>1.4021597650325499</v>
      </c>
      <c r="U340" s="935">
        <v>16.0246830289434</v>
      </c>
      <c r="V340" s="935">
        <v>4.0061707572358503E-3</v>
      </c>
      <c r="W340" s="935">
        <v>8.0123415144717092E-3</v>
      </c>
      <c r="X340" s="935">
        <v>0</v>
      </c>
      <c r="Y340" s="935">
        <v>0</v>
      </c>
      <c r="Z340" s="935">
        <v>0</v>
      </c>
      <c r="AA340" s="935">
        <v>1.40215976503255E-2</v>
      </c>
      <c r="AB340" s="912"/>
    </row>
    <row r="341" spans="1:28">
      <c r="A341" s="924"/>
      <c r="B341" s="925"/>
      <c r="C341" s="926"/>
      <c r="D341" s="926"/>
      <c r="E341" s="926"/>
      <c r="F341" s="925"/>
      <c r="G341" s="926"/>
      <c r="H341" s="926"/>
      <c r="I341" s="926"/>
      <c r="J341" s="926"/>
      <c r="K341" s="926"/>
      <c r="L341" s="927"/>
      <c r="M341" s="928"/>
      <c r="N341" s="928"/>
      <c r="O341" s="928"/>
      <c r="P341" s="928"/>
      <c r="Q341" s="928"/>
      <c r="R341" s="928"/>
      <c r="S341" s="928"/>
      <c r="T341" s="928"/>
      <c r="U341" s="928"/>
      <c r="V341" s="928"/>
      <c r="W341" s="928"/>
      <c r="X341" s="928"/>
      <c r="Y341" s="928"/>
      <c r="Z341" s="928"/>
      <c r="AA341" s="928"/>
      <c r="AB341" s="912"/>
    </row>
    <row r="342" spans="1:28">
      <c r="A342" s="917" t="s">
        <v>4108</v>
      </c>
      <c r="B342" s="918">
        <v>0</v>
      </c>
      <c r="C342" s="919">
        <v>31188</v>
      </c>
      <c r="D342" s="919">
        <v>185</v>
      </c>
      <c r="E342" s="919">
        <v>1337</v>
      </c>
      <c r="F342" s="920">
        <v>0</v>
      </c>
      <c r="G342" s="921">
        <v>0</v>
      </c>
      <c r="H342" s="921">
        <v>0</v>
      </c>
      <c r="I342" s="921">
        <v>0</v>
      </c>
      <c r="J342" s="921">
        <v>0</v>
      </c>
      <c r="K342" s="921">
        <v>29665</v>
      </c>
      <c r="L342" s="922">
        <v>5.8165543830500201</v>
      </c>
      <c r="M342" s="923">
        <v>0.34670272923331202</v>
      </c>
      <c r="N342" s="923">
        <v>6.5768513355665803E-2</v>
      </c>
      <c r="O342" s="923">
        <v>16.941893770362199</v>
      </c>
      <c r="P342" s="923">
        <v>0.92185701984337298</v>
      </c>
      <c r="Q342" s="923">
        <v>7.7811722530981703E-2</v>
      </c>
      <c r="R342" s="923">
        <v>0.11717848282273099</v>
      </c>
      <c r="S342" s="923">
        <v>1.8134794104308001</v>
      </c>
      <c r="T342" s="923">
        <v>17.938536968611199</v>
      </c>
      <c r="U342" s="923">
        <v>16.142236127719801</v>
      </c>
      <c r="V342" s="923">
        <v>2.30125192836164E-2</v>
      </c>
      <c r="W342" s="923">
        <v>2.7918080509477701E-2</v>
      </c>
      <c r="X342" s="923">
        <v>1.34049208233573</v>
      </c>
      <c r="Y342" s="923">
        <v>0.82440657624431901</v>
      </c>
      <c r="Z342" s="923">
        <v>8.6551894281990394E-2</v>
      </c>
      <c r="AA342" s="923">
        <v>3.9309180432213202E-2</v>
      </c>
      <c r="AB342" s="912"/>
    </row>
    <row r="343" spans="1:28">
      <c r="A343" s="929" t="s">
        <v>4109</v>
      </c>
      <c r="B343" s="930">
        <v>0</v>
      </c>
      <c r="C343" s="931">
        <v>595.32320000000004</v>
      </c>
      <c r="D343" s="931">
        <v>0</v>
      </c>
      <c r="E343" s="931">
        <v>134.82499999999999</v>
      </c>
      <c r="F343" s="932">
        <v>0</v>
      </c>
      <c r="G343" s="933">
        <v>0</v>
      </c>
      <c r="H343" s="933">
        <v>0</v>
      </c>
      <c r="I343" s="933">
        <v>0</v>
      </c>
      <c r="J343" s="933">
        <v>0</v>
      </c>
      <c r="K343" s="933">
        <v>460</v>
      </c>
      <c r="L343" s="934">
        <v>0.24492252300376099</v>
      </c>
      <c r="M343" s="935">
        <v>7.3396977577674296E-3</v>
      </c>
      <c r="N343" s="935">
        <v>1.0052194755203201E-2</v>
      </c>
      <c r="O343" s="935">
        <v>0.37895178640646998</v>
      </c>
      <c r="P343" s="935">
        <v>3.0395922235971599E-2</v>
      </c>
      <c r="Q343" s="935">
        <v>1.83492443944186E-3</v>
      </c>
      <c r="R343" s="935">
        <v>1.5876085367344799E-2</v>
      </c>
      <c r="S343" s="935">
        <v>4.0687454961536799E-2</v>
      </c>
      <c r="T343" s="935">
        <v>0.21061741391854399</v>
      </c>
      <c r="U343" s="935">
        <v>0.339062124679473</v>
      </c>
      <c r="V343" s="935">
        <v>7.2599184343134305E-4</v>
      </c>
      <c r="W343" s="935">
        <v>5.6643319652335605E-4</v>
      </c>
      <c r="X343" s="935">
        <v>0.175514511598786</v>
      </c>
      <c r="Y343" s="935">
        <v>0.16594099278430699</v>
      </c>
      <c r="Z343" s="935">
        <v>3.5900695554297202E-2</v>
      </c>
      <c r="AA343" s="935">
        <v>3.8533413228279E-3</v>
      </c>
      <c r="AB343" s="912"/>
    </row>
    <row r="344" spans="1:28">
      <c r="A344" s="929" t="s">
        <v>4110</v>
      </c>
      <c r="B344" s="930">
        <v>0</v>
      </c>
      <c r="C344" s="931">
        <v>30593.043580000001</v>
      </c>
      <c r="D344" s="931">
        <v>185</v>
      </c>
      <c r="E344" s="931">
        <v>1202.48083</v>
      </c>
      <c r="F344" s="932">
        <v>0</v>
      </c>
      <c r="G344" s="933">
        <v>0</v>
      </c>
      <c r="H344" s="933">
        <v>0</v>
      </c>
      <c r="I344" s="933">
        <v>0</v>
      </c>
      <c r="J344" s="933">
        <v>0</v>
      </c>
      <c r="K344" s="933">
        <v>29205</v>
      </c>
      <c r="L344" s="934">
        <v>5.57163186004626</v>
      </c>
      <c r="M344" s="935">
        <v>0.33936303147554497</v>
      </c>
      <c r="N344" s="935">
        <v>5.5716318600462597E-2</v>
      </c>
      <c r="O344" s="935">
        <v>16.562941983955699</v>
      </c>
      <c r="P344" s="935">
        <v>0.891461097607401</v>
      </c>
      <c r="Q344" s="935">
        <v>7.5976798091539802E-2</v>
      </c>
      <c r="R344" s="935">
        <v>0.101302397455386</v>
      </c>
      <c r="S344" s="935">
        <v>1.7727919554692599</v>
      </c>
      <c r="T344" s="935">
        <v>17.727919554692601</v>
      </c>
      <c r="U344" s="935">
        <v>15.803174003040301</v>
      </c>
      <c r="V344" s="935">
        <v>2.2286527440185E-2</v>
      </c>
      <c r="W344" s="935">
        <v>2.7351647312954301E-2</v>
      </c>
      <c r="X344" s="935">
        <v>1.1649775707369401</v>
      </c>
      <c r="Y344" s="935">
        <v>0.65846558346001205</v>
      </c>
      <c r="Z344" s="935">
        <v>5.0651198727693199E-2</v>
      </c>
      <c r="AA344" s="935">
        <v>3.5455839109385302E-2</v>
      </c>
      <c r="AB344" s="912"/>
    </row>
    <row r="345" spans="1:28">
      <c r="A345" s="924"/>
      <c r="B345" s="925"/>
      <c r="C345" s="926"/>
      <c r="D345" s="926"/>
      <c r="E345" s="926"/>
      <c r="F345" s="925"/>
      <c r="G345" s="926"/>
      <c r="H345" s="926"/>
      <c r="I345" s="926"/>
      <c r="J345" s="926"/>
      <c r="K345" s="926"/>
      <c r="L345" s="927"/>
      <c r="M345" s="928"/>
      <c r="N345" s="928"/>
      <c r="O345" s="928"/>
      <c r="P345" s="928"/>
      <c r="Q345" s="928"/>
      <c r="R345" s="928"/>
      <c r="S345" s="928"/>
      <c r="T345" s="928"/>
      <c r="U345" s="928"/>
      <c r="V345" s="928"/>
      <c r="W345" s="928"/>
      <c r="X345" s="928"/>
      <c r="Y345" s="928"/>
      <c r="Z345" s="928"/>
      <c r="AA345" s="928"/>
      <c r="AB345" s="912"/>
    </row>
    <row r="346" spans="1:28">
      <c r="A346" s="917" t="s">
        <v>4111</v>
      </c>
      <c r="B346" s="918">
        <v>285865</v>
      </c>
      <c r="C346" s="919">
        <v>4975</v>
      </c>
      <c r="D346" s="919">
        <v>132</v>
      </c>
      <c r="E346" s="919">
        <v>13</v>
      </c>
      <c r="F346" s="920">
        <v>0</v>
      </c>
      <c r="G346" s="921">
        <v>0</v>
      </c>
      <c r="H346" s="921">
        <v>32293</v>
      </c>
      <c r="I346" s="921">
        <v>0</v>
      </c>
      <c r="J346" s="921">
        <v>0</v>
      </c>
      <c r="K346" s="921">
        <v>319514</v>
      </c>
      <c r="L346" s="922">
        <v>87.508454374478902</v>
      </c>
      <c r="M346" s="923">
        <v>9.2475682205024601</v>
      </c>
      <c r="N346" s="923">
        <v>5.4705573846135396</v>
      </c>
      <c r="O346" s="923">
        <v>5.2913296407088497</v>
      </c>
      <c r="P346" s="923">
        <v>0.326043866487568</v>
      </c>
      <c r="Q346" s="923">
        <v>8.9729192555201604E-4</v>
      </c>
      <c r="R346" s="923">
        <v>1.0426300245811899</v>
      </c>
      <c r="S346" s="923">
        <v>9.5363176958793794</v>
      </c>
      <c r="T346" s="923">
        <v>81.642212712182797</v>
      </c>
      <c r="U346" s="923">
        <v>115.039367826668</v>
      </c>
      <c r="V346" s="923">
        <v>0.126116297783228</v>
      </c>
      <c r="W346" s="923">
        <v>5.2879967603888703E-2</v>
      </c>
      <c r="X346" s="923">
        <v>24.6898974828513</v>
      </c>
      <c r="Y346" s="923">
        <v>24.6739045034317</v>
      </c>
      <c r="Z346" s="923">
        <v>0.64267771919024397</v>
      </c>
      <c r="AA346" s="923">
        <v>1.0888447080050501</v>
      </c>
      <c r="AB346" s="912"/>
    </row>
    <row r="347" spans="1:28">
      <c r="A347" s="929" t="s">
        <v>4112</v>
      </c>
      <c r="B347" s="930">
        <v>0</v>
      </c>
      <c r="C347" s="931">
        <v>0.35</v>
      </c>
      <c r="D347" s="931">
        <v>0</v>
      </c>
      <c r="E347" s="931">
        <v>0</v>
      </c>
      <c r="F347" s="932">
        <v>0</v>
      </c>
      <c r="G347" s="933">
        <v>0</v>
      </c>
      <c r="H347" s="933">
        <v>0</v>
      </c>
      <c r="I347" s="933">
        <v>0</v>
      </c>
      <c r="J347" s="933">
        <v>0</v>
      </c>
      <c r="K347" s="933">
        <v>0</v>
      </c>
      <c r="L347" s="934">
        <v>0</v>
      </c>
      <c r="M347" s="935">
        <v>0</v>
      </c>
      <c r="N347" s="935">
        <v>0</v>
      </c>
      <c r="O347" s="935">
        <v>0</v>
      </c>
      <c r="P347" s="935">
        <v>0</v>
      </c>
      <c r="Q347" s="935">
        <v>0</v>
      </c>
      <c r="R347" s="935">
        <v>0</v>
      </c>
      <c r="S347" s="935">
        <v>0</v>
      </c>
      <c r="T347" s="935">
        <v>0</v>
      </c>
      <c r="U347" s="935">
        <v>0</v>
      </c>
      <c r="V347" s="935">
        <v>0</v>
      </c>
      <c r="W347" s="935">
        <v>0</v>
      </c>
      <c r="X347" s="935">
        <v>0</v>
      </c>
      <c r="Y347" s="935">
        <v>0</v>
      </c>
      <c r="Z347" s="935">
        <v>0</v>
      </c>
      <c r="AA347" s="935">
        <v>0</v>
      </c>
      <c r="AB347" s="912"/>
    </row>
    <row r="348" spans="1:28">
      <c r="A348" s="929" t="s">
        <v>4113</v>
      </c>
      <c r="B348" s="930">
        <v>64994</v>
      </c>
      <c r="C348" s="931">
        <v>0</v>
      </c>
      <c r="D348" s="931">
        <v>0</v>
      </c>
      <c r="E348" s="931">
        <v>0</v>
      </c>
      <c r="F348" s="932">
        <v>0</v>
      </c>
      <c r="G348" s="933">
        <v>0</v>
      </c>
      <c r="H348" s="933">
        <v>25938.512238928499</v>
      </c>
      <c r="I348" s="933">
        <v>0</v>
      </c>
      <c r="J348" s="933">
        <v>0</v>
      </c>
      <c r="K348" s="933">
        <v>39055.487761071498</v>
      </c>
      <c r="L348" s="934">
        <v>13.942618896320599</v>
      </c>
      <c r="M348" s="935">
        <v>1.03445236972701</v>
      </c>
      <c r="N348" s="935">
        <v>1.09067260721218</v>
      </c>
      <c r="O348" s="935">
        <v>0.44976189988131099</v>
      </c>
      <c r="P348" s="935">
        <v>0</v>
      </c>
      <c r="Q348" s="935">
        <v>0</v>
      </c>
      <c r="R348" s="935">
        <v>9.55744037247786E-2</v>
      </c>
      <c r="S348" s="935">
        <v>1.01196427473295</v>
      </c>
      <c r="T348" s="935">
        <v>9.5574403724778598</v>
      </c>
      <c r="U348" s="935">
        <v>15.685446258360701</v>
      </c>
      <c r="V348" s="935">
        <v>7.8708332479229398E-3</v>
      </c>
      <c r="W348" s="935">
        <v>3.3732142491098298E-3</v>
      </c>
      <c r="X348" s="935">
        <v>0.56220237485163904</v>
      </c>
      <c r="Y348" s="935">
        <v>0.56220237485163904</v>
      </c>
      <c r="Z348" s="935">
        <v>0</v>
      </c>
      <c r="AA348" s="935">
        <v>0.18384017657648599</v>
      </c>
      <c r="AB348" s="912"/>
    </row>
    <row r="349" spans="1:28">
      <c r="A349" s="929" t="s">
        <v>4114</v>
      </c>
      <c r="B349" s="930">
        <v>13150.82</v>
      </c>
      <c r="C349" s="931">
        <v>0</v>
      </c>
      <c r="D349" s="931">
        <v>0</v>
      </c>
      <c r="E349" s="931">
        <v>0</v>
      </c>
      <c r="F349" s="932">
        <v>0</v>
      </c>
      <c r="G349" s="933">
        <v>0</v>
      </c>
      <c r="H349" s="933">
        <v>0</v>
      </c>
      <c r="I349" s="933">
        <v>0</v>
      </c>
      <c r="J349" s="933">
        <v>0</v>
      </c>
      <c r="K349" s="933">
        <v>13151</v>
      </c>
      <c r="L349" s="934">
        <v>4.1282868864471398</v>
      </c>
      <c r="M349" s="935">
        <v>0.45616429684498799</v>
      </c>
      <c r="N349" s="935">
        <v>0.25545200623319297</v>
      </c>
      <c r="O349" s="935">
        <v>0.182465718737995</v>
      </c>
      <c r="P349" s="935">
        <v>0</v>
      </c>
      <c r="Q349" s="935">
        <v>0</v>
      </c>
      <c r="R349" s="935">
        <v>4.3335608200273899E-2</v>
      </c>
      <c r="S349" s="935">
        <v>0.47897251168723698</v>
      </c>
      <c r="T349" s="935">
        <v>4.28794439034289</v>
      </c>
      <c r="U349" s="935">
        <v>7.0021219565705604</v>
      </c>
      <c r="V349" s="935">
        <v>3.4212322263374099E-3</v>
      </c>
      <c r="W349" s="935">
        <v>1.36849289053496E-3</v>
      </c>
      <c r="X349" s="935">
        <v>0.136849289053496</v>
      </c>
      <c r="Y349" s="935">
        <v>0.136849289053496</v>
      </c>
      <c r="Z349" s="935">
        <v>0</v>
      </c>
      <c r="AA349" s="935">
        <v>8.4162312767900302E-2</v>
      </c>
      <c r="AB349" s="912"/>
    </row>
    <row r="350" spans="1:28">
      <c r="A350" s="929" t="s">
        <v>4115</v>
      </c>
      <c r="B350" s="930">
        <v>10777.567671999999</v>
      </c>
      <c r="C350" s="931">
        <v>858.42899999999997</v>
      </c>
      <c r="D350" s="931">
        <v>0</v>
      </c>
      <c r="E350" s="931">
        <v>4.2582700000000004</v>
      </c>
      <c r="F350" s="932">
        <v>0</v>
      </c>
      <c r="G350" s="933">
        <v>0</v>
      </c>
      <c r="H350" s="933">
        <v>2812.5709433608399</v>
      </c>
      <c r="I350" s="933">
        <v>0</v>
      </c>
      <c r="J350" s="933">
        <v>0</v>
      </c>
      <c r="K350" s="933">
        <v>8819</v>
      </c>
      <c r="L350" s="934">
        <v>3.6180520664145499</v>
      </c>
      <c r="M350" s="935">
        <v>0.215813632031745</v>
      </c>
      <c r="N350" s="935">
        <v>0.305947560703827</v>
      </c>
      <c r="O350" s="935">
        <v>0.15233903437535001</v>
      </c>
      <c r="P350" s="935">
        <v>0</v>
      </c>
      <c r="Q350" s="935">
        <v>0</v>
      </c>
      <c r="R350" s="935">
        <v>1.1425427578151201E-2</v>
      </c>
      <c r="S350" s="935">
        <v>0.22850855156302399</v>
      </c>
      <c r="T350" s="935">
        <v>2.1962210789112899</v>
      </c>
      <c r="U350" s="935">
        <v>3.7703911007899</v>
      </c>
      <c r="V350" s="935">
        <v>1.6503395390662901E-3</v>
      </c>
      <c r="W350" s="935">
        <v>7.4900025234546901E-3</v>
      </c>
      <c r="X350" s="935">
        <v>3.8084758593837399E-2</v>
      </c>
      <c r="Y350" s="935">
        <v>3.8084758593837399E-2</v>
      </c>
      <c r="Z350" s="935">
        <v>0</v>
      </c>
      <c r="AA350" s="935">
        <v>2.3612550328179199E-2</v>
      </c>
      <c r="AB350" s="912"/>
    </row>
    <row r="351" spans="1:28">
      <c r="A351" s="929" t="s">
        <v>4116</v>
      </c>
      <c r="B351" s="930">
        <v>0</v>
      </c>
      <c r="C351" s="931">
        <v>0</v>
      </c>
      <c r="D351" s="931">
        <v>0</v>
      </c>
      <c r="E351" s="931">
        <v>0</v>
      </c>
      <c r="F351" s="932">
        <v>0</v>
      </c>
      <c r="G351" s="933">
        <v>0</v>
      </c>
      <c r="H351" s="933">
        <v>0</v>
      </c>
      <c r="I351" s="933">
        <v>0</v>
      </c>
      <c r="J351" s="933">
        <v>0</v>
      </c>
      <c r="K351" s="933">
        <v>0</v>
      </c>
      <c r="L351" s="934">
        <v>0</v>
      </c>
      <c r="M351" s="935">
        <v>0</v>
      </c>
      <c r="N351" s="935">
        <v>0</v>
      </c>
      <c r="O351" s="935">
        <v>0</v>
      </c>
      <c r="P351" s="935">
        <v>0</v>
      </c>
      <c r="Q351" s="935">
        <v>0</v>
      </c>
      <c r="R351" s="935">
        <v>0</v>
      </c>
      <c r="S351" s="935">
        <v>0</v>
      </c>
      <c r="T351" s="935">
        <v>0</v>
      </c>
      <c r="U351" s="935">
        <v>0</v>
      </c>
      <c r="V351" s="935">
        <v>0</v>
      </c>
      <c r="W351" s="935">
        <v>0</v>
      </c>
      <c r="X351" s="935">
        <v>0</v>
      </c>
      <c r="Y351" s="935">
        <v>0</v>
      </c>
      <c r="Z351" s="935">
        <v>0</v>
      </c>
      <c r="AA351" s="935">
        <v>0</v>
      </c>
      <c r="AB351" s="912"/>
    </row>
    <row r="352" spans="1:28">
      <c r="A352" s="929" t="s">
        <v>4118</v>
      </c>
      <c r="B352" s="930">
        <v>2582.4336800000001</v>
      </c>
      <c r="C352" s="931">
        <v>0.94599999999999995</v>
      </c>
      <c r="D352" s="931">
        <v>0</v>
      </c>
      <c r="E352" s="931">
        <v>0</v>
      </c>
      <c r="F352" s="932">
        <v>0</v>
      </c>
      <c r="G352" s="933">
        <v>0</v>
      </c>
      <c r="H352" s="933">
        <v>0</v>
      </c>
      <c r="I352" s="933">
        <v>0</v>
      </c>
      <c r="J352" s="933">
        <v>0</v>
      </c>
      <c r="K352" s="933">
        <v>2583</v>
      </c>
      <c r="L352" s="934">
        <v>0.99325736376162999</v>
      </c>
      <c r="M352" s="935">
        <v>7.2536637353546402E-2</v>
      </c>
      <c r="N352" s="935">
        <v>7.8306597143033105E-2</v>
      </c>
      <c r="O352" s="935">
        <v>4.1213998496333198E-2</v>
      </c>
      <c r="P352" s="935">
        <v>0</v>
      </c>
      <c r="Q352" s="935">
        <v>0</v>
      </c>
      <c r="R352" s="935">
        <v>7.8306597143033008E-3</v>
      </c>
      <c r="S352" s="935">
        <v>8.6549396842299703E-2</v>
      </c>
      <c r="T352" s="935">
        <v>0.69651657458803096</v>
      </c>
      <c r="U352" s="935">
        <v>1.03447136225796</v>
      </c>
      <c r="V352" s="935">
        <v>8.6549396842299702E-4</v>
      </c>
      <c r="W352" s="935">
        <v>5.7699597894866504E-4</v>
      </c>
      <c r="X352" s="935">
        <v>5.7699597894866499E-2</v>
      </c>
      <c r="Y352" s="935">
        <v>5.7699597894866499E-2</v>
      </c>
      <c r="Z352" s="935">
        <v>0</v>
      </c>
      <c r="AA352" s="935">
        <v>1.3188479518826599E-2</v>
      </c>
      <c r="AB352" s="912"/>
    </row>
    <row r="353" spans="1:28">
      <c r="A353" s="929" t="s">
        <v>4119</v>
      </c>
      <c r="B353" s="930">
        <v>28009.570721</v>
      </c>
      <c r="C353" s="931">
        <v>0</v>
      </c>
      <c r="D353" s="931">
        <v>0</v>
      </c>
      <c r="E353" s="931">
        <v>0</v>
      </c>
      <c r="F353" s="932">
        <v>0</v>
      </c>
      <c r="G353" s="933">
        <v>0</v>
      </c>
      <c r="H353" s="933">
        <v>0</v>
      </c>
      <c r="I353" s="933">
        <v>0</v>
      </c>
      <c r="J353" s="933">
        <v>0</v>
      </c>
      <c r="K353" s="933">
        <v>28010</v>
      </c>
      <c r="L353" s="934">
        <v>6.0334708948551903</v>
      </c>
      <c r="M353" s="935">
        <v>0.88753231279391498</v>
      </c>
      <c r="N353" s="935">
        <v>0.26232482151544301</v>
      </c>
      <c r="O353" s="935">
        <v>0.61209125020270005</v>
      </c>
      <c r="P353" s="935">
        <v>3.4976642868725698E-2</v>
      </c>
      <c r="Q353" s="935">
        <v>0</v>
      </c>
      <c r="R353" s="935">
        <v>0.13553449111631199</v>
      </c>
      <c r="S353" s="935">
        <v>1.04929928606177</v>
      </c>
      <c r="T353" s="935">
        <v>9.0502063422827792</v>
      </c>
      <c r="U353" s="935">
        <v>13.422286700873499</v>
      </c>
      <c r="V353" s="935">
        <v>1.09302008964768E-2</v>
      </c>
      <c r="W353" s="935">
        <v>4.8092883944497898E-3</v>
      </c>
      <c r="X353" s="935">
        <v>0.26232482151544301</v>
      </c>
      <c r="Y353" s="935">
        <v>0.26232482151544301</v>
      </c>
      <c r="Z353" s="935">
        <v>0</v>
      </c>
      <c r="AA353" s="935">
        <v>0.170073925949179</v>
      </c>
      <c r="AB353" s="912"/>
    </row>
    <row r="354" spans="1:28">
      <c r="A354" s="929" t="s">
        <v>4121</v>
      </c>
      <c r="B354" s="930">
        <v>143500</v>
      </c>
      <c r="C354" s="931">
        <v>4071.3647000000001</v>
      </c>
      <c r="D354" s="931">
        <v>0</v>
      </c>
      <c r="E354" s="931">
        <v>0</v>
      </c>
      <c r="F354" s="932">
        <v>0</v>
      </c>
      <c r="G354" s="933">
        <v>0</v>
      </c>
      <c r="H354" s="933">
        <v>38494.962977663898</v>
      </c>
      <c r="I354" s="933">
        <v>0</v>
      </c>
      <c r="J354" s="933">
        <v>0</v>
      </c>
      <c r="K354" s="933">
        <v>109076.401722336</v>
      </c>
      <c r="L354" s="934">
        <v>26.0607226467814</v>
      </c>
      <c r="M354" s="935">
        <v>3.1145741699811902</v>
      </c>
      <c r="N354" s="935">
        <v>1.50961503136844</v>
      </c>
      <c r="O354" s="935">
        <v>1.5890684540720399</v>
      </c>
      <c r="P354" s="935">
        <v>0</v>
      </c>
      <c r="Q354" s="935">
        <v>0</v>
      </c>
      <c r="R354" s="935">
        <v>0.12712547632576299</v>
      </c>
      <c r="S354" s="935">
        <v>3.6548574443656898</v>
      </c>
      <c r="T354" s="935">
        <v>27.649791100853498</v>
      </c>
      <c r="U354" s="935">
        <v>40.2034318880225</v>
      </c>
      <c r="V354" s="935">
        <v>1.7479752994792399E-2</v>
      </c>
      <c r="W354" s="935">
        <v>1.4301616086648299E-2</v>
      </c>
      <c r="X354" s="935">
        <v>3.9726711351800899</v>
      </c>
      <c r="Y354" s="935">
        <v>3.9726711351800899</v>
      </c>
      <c r="Z354" s="935">
        <v>0.15890684540720401</v>
      </c>
      <c r="AA354" s="935">
        <v>0.212935172845653</v>
      </c>
      <c r="AB354" s="912"/>
    </row>
    <row r="355" spans="1:28">
      <c r="A355" s="929" t="s">
        <v>4122</v>
      </c>
      <c r="B355" s="930">
        <v>47.749575</v>
      </c>
      <c r="C355" s="931">
        <v>0.2</v>
      </c>
      <c r="D355" s="931">
        <v>0</v>
      </c>
      <c r="E355" s="931">
        <v>0</v>
      </c>
      <c r="F355" s="932">
        <v>0</v>
      </c>
      <c r="G355" s="933">
        <v>0</v>
      </c>
      <c r="H355" s="933">
        <v>0</v>
      </c>
      <c r="I355" s="933">
        <v>0</v>
      </c>
      <c r="J355" s="933">
        <v>0</v>
      </c>
      <c r="K355" s="933">
        <v>48</v>
      </c>
      <c r="L355" s="934">
        <v>1.48914003959482E-2</v>
      </c>
      <c r="M355" s="935">
        <v>1.26004157196485E-3</v>
      </c>
      <c r="N355" s="935">
        <v>1.0953770483558101E-3</v>
      </c>
      <c r="O355" s="935">
        <v>5.7274616907493304E-4</v>
      </c>
      <c r="P355" s="935">
        <v>0</v>
      </c>
      <c r="Q355" s="935">
        <v>0</v>
      </c>
      <c r="R355" s="935">
        <v>2.00461159176226E-4</v>
      </c>
      <c r="S355" s="935">
        <v>1.4318654226873301E-3</v>
      </c>
      <c r="T355" s="935">
        <v>1.3459534973260899E-2</v>
      </c>
      <c r="U355" s="935">
        <v>1.9186996664010199E-2</v>
      </c>
      <c r="V355" s="935">
        <v>2.5773577608371999E-5</v>
      </c>
      <c r="W355" s="935">
        <v>2.2909846762997299E-5</v>
      </c>
      <c r="X355" s="935">
        <v>2.3625779474341002E-3</v>
      </c>
      <c r="Y355" s="935">
        <v>2.3625779474341002E-3</v>
      </c>
      <c r="Z355" s="935">
        <v>1.4318654226873299E-4</v>
      </c>
      <c r="AA355" s="935">
        <v>1.15981099237674E-4</v>
      </c>
      <c r="AB355" s="912"/>
    </row>
    <row r="356" spans="1:28">
      <c r="A356" s="929" t="s">
        <v>4123</v>
      </c>
      <c r="B356" s="930">
        <v>0</v>
      </c>
      <c r="C356" s="931">
        <v>0</v>
      </c>
      <c r="D356" s="931">
        <v>0</v>
      </c>
      <c r="E356" s="931">
        <v>0</v>
      </c>
      <c r="F356" s="932">
        <v>0</v>
      </c>
      <c r="G356" s="933">
        <v>0</v>
      </c>
      <c r="H356" s="933">
        <v>0</v>
      </c>
      <c r="I356" s="933">
        <v>0</v>
      </c>
      <c r="J356" s="933">
        <v>0</v>
      </c>
      <c r="K356" s="933">
        <v>0</v>
      </c>
      <c r="L356" s="934">
        <v>0</v>
      </c>
      <c r="M356" s="935">
        <v>0</v>
      </c>
      <c r="N356" s="935">
        <v>0</v>
      </c>
      <c r="O356" s="935">
        <v>0</v>
      </c>
      <c r="P356" s="935">
        <v>0</v>
      </c>
      <c r="Q356" s="935">
        <v>0</v>
      </c>
      <c r="R356" s="935">
        <v>0</v>
      </c>
      <c r="S356" s="935">
        <v>0</v>
      </c>
      <c r="T356" s="935">
        <v>0</v>
      </c>
      <c r="U356" s="935">
        <v>0</v>
      </c>
      <c r="V356" s="935">
        <v>0</v>
      </c>
      <c r="W356" s="935">
        <v>0</v>
      </c>
      <c r="X356" s="935">
        <v>0</v>
      </c>
      <c r="Y356" s="935">
        <v>0</v>
      </c>
      <c r="Z356" s="935">
        <v>0</v>
      </c>
      <c r="AA356" s="935">
        <v>0</v>
      </c>
      <c r="AB356" s="912"/>
    </row>
    <row r="357" spans="1:28">
      <c r="A357" s="929" t="s">
        <v>4124</v>
      </c>
      <c r="B357" s="930">
        <v>130.01688300000001</v>
      </c>
      <c r="C357" s="931">
        <v>3.9916999999999998</v>
      </c>
      <c r="D357" s="931">
        <v>0</v>
      </c>
      <c r="E357" s="931">
        <v>0</v>
      </c>
      <c r="F357" s="932">
        <v>0</v>
      </c>
      <c r="G357" s="933">
        <v>0</v>
      </c>
      <c r="H357" s="933">
        <v>0</v>
      </c>
      <c r="I357" s="933">
        <v>0</v>
      </c>
      <c r="J357" s="933">
        <v>0</v>
      </c>
      <c r="K357" s="933">
        <v>134</v>
      </c>
      <c r="L357" s="934">
        <v>2.69817140587644E-2</v>
      </c>
      <c r="M357" s="935">
        <v>4.2970877945439599E-3</v>
      </c>
      <c r="N357" s="935">
        <v>1.0792685623505799E-3</v>
      </c>
      <c r="O357" s="935">
        <v>2.7981036801681602E-3</v>
      </c>
      <c r="P357" s="935">
        <v>0</v>
      </c>
      <c r="Q357" s="935">
        <v>0</v>
      </c>
      <c r="R357" s="935">
        <v>1.9986454858344E-4</v>
      </c>
      <c r="S357" s="935">
        <v>4.7967491660025601E-3</v>
      </c>
      <c r="T357" s="935">
        <v>3.6775076939353002E-2</v>
      </c>
      <c r="U357" s="935">
        <v>4.71680334656919E-2</v>
      </c>
      <c r="V357" s="935">
        <v>3.1978327773350397E-5</v>
      </c>
      <c r="W357" s="935">
        <v>9.9932274291720093E-6</v>
      </c>
      <c r="X357" s="935">
        <v>2.3983745830012801E-3</v>
      </c>
      <c r="Y357" s="935">
        <v>2.3983745830012801E-3</v>
      </c>
      <c r="Z357" s="935">
        <v>0</v>
      </c>
      <c r="AA357" s="935">
        <v>3.7574535133686702E-4</v>
      </c>
      <c r="AB357" s="912"/>
    </row>
    <row r="358" spans="1:28">
      <c r="A358" s="929" t="s">
        <v>4126</v>
      </c>
      <c r="B358" s="930">
        <v>35823.661947000001</v>
      </c>
      <c r="C358" s="931">
        <v>10.146100000000001</v>
      </c>
      <c r="D358" s="931">
        <v>0</v>
      </c>
      <c r="E358" s="931">
        <v>0</v>
      </c>
      <c r="F358" s="932">
        <v>0</v>
      </c>
      <c r="G358" s="933">
        <v>0</v>
      </c>
      <c r="H358" s="933">
        <v>5848.2899790084002</v>
      </c>
      <c r="I358" s="933">
        <v>0</v>
      </c>
      <c r="J358" s="933">
        <v>0</v>
      </c>
      <c r="K358" s="933">
        <v>29986</v>
      </c>
      <c r="L358" s="934">
        <v>7.3224043753755899</v>
      </c>
      <c r="M358" s="935">
        <v>0.97937158520648504</v>
      </c>
      <c r="N358" s="935">
        <v>0.37527322423799903</v>
      </c>
      <c r="O358" s="935">
        <v>0.27459016407658499</v>
      </c>
      <c r="P358" s="935">
        <v>1.8306010938439001E-2</v>
      </c>
      <c r="Q358" s="935">
        <v>0</v>
      </c>
      <c r="R358" s="935">
        <v>0.13729508203829199</v>
      </c>
      <c r="S358" s="935">
        <v>1.0525956289602401</v>
      </c>
      <c r="T358" s="935">
        <v>8.4665300590280292</v>
      </c>
      <c r="U358" s="935">
        <v>14.2329235046363</v>
      </c>
      <c r="V358" s="935">
        <v>1.6933060118056099E-2</v>
      </c>
      <c r="W358" s="935">
        <v>1.23565573834463E-2</v>
      </c>
      <c r="X358" s="935">
        <v>0.13729508203829199</v>
      </c>
      <c r="Y358" s="935">
        <v>0.13729508203829199</v>
      </c>
      <c r="Z358" s="935">
        <v>4.5765027346097401E-2</v>
      </c>
      <c r="AA358" s="935">
        <v>0.129515027389456</v>
      </c>
      <c r="AB358" s="912"/>
    </row>
    <row r="359" spans="1:28">
      <c r="A359" s="929" t="s">
        <v>4127</v>
      </c>
      <c r="B359" s="930">
        <v>7.2500000000000004E-3</v>
      </c>
      <c r="C359" s="931">
        <v>0</v>
      </c>
      <c r="D359" s="931">
        <v>0</v>
      </c>
      <c r="E359" s="931">
        <v>7.2500000000000004E-3</v>
      </c>
      <c r="F359" s="932">
        <v>0</v>
      </c>
      <c r="G359" s="933">
        <v>0</v>
      </c>
      <c r="H359" s="933">
        <v>0</v>
      </c>
      <c r="I359" s="933">
        <v>0</v>
      </c>
      <c r="J359" s="933">
        <v>0</v>
      </c>
      <c r="K359" s="933">
        <v>0</v>
      </c>
      <c r="L359" s="934">
        <v>0</v>
      </c>
      <c r="M359" s="935">
        <v>0</v>
      </c>
      <c r="N359" s="935">
        <v>0</v>
      </c>
      <c r="O359" s="935">
        <v>0</v>
      </c>
      <c r="P359" s="935">
        <v>0</v>
      </c>
      <c r="Q359" s="935">
        <v>0</v>
      </c>
      <c r="R359" s="935">
        <v>0</v>
      </c>
      <c r="S359" s="935">
        <v>0</v>
      </c>
      <c r="T359" s="935">
        <v>0</v>
      </c>
      <c r="U359" s="935">
        <v>0</v>
      </c>
      <c r="V359" s="935">
        <v>0</v>
      </c>
      <c r="W359" s="935">
        <v>0</v>
      </c>
      <c r="X359" s="935">
        <v>0</v>
      </c>
      <c r="Y359" s="935">
        <v>0</v>
      </c>
      <c r="Z359" s="935">
        <v>0</v>
      </c>
      <c r="AA359" s="935">
        <v>0</v>
      </c>
      <c r="AB359" s="912"/>
    </row>
    <row r="360" spans="1:28">
      <c r="A360" s="929" t="s">
        <v>4128</v>
      </c>
      <c r="B360" s="930">
        <v>1125.03</v>
      </c>
      <c r="C360" s="931">
        <v>0</v>
      </c>
      <c r="D360" s="931">
        <v>0</v>
      </c>
      <c r="E360" s="931">
        <v>0</v>
      </c>
      <c r="F360" s="932">
        <v>0</v>
      </c>
      <c r="G360" s="933">
        <v>0</v>
      </c>
      <c r="H360" s="933">
        <v>0</v>
      </c>
      <c r="I360" s="933">
        <v>0</v>
      </c>
      <c r="J360" s="933">
        <v>0</v>
      </c>
      <c r="K360" s="933">
        <v>1125</v>
      </c>
      <c r="L360" s="934">
        <v>0.52614030234629205</v>
      </c>
      <c r="M360" s="935">
        <v>3.06599744532732E-2</v>
      </c>
      <c r="N360" s="935">
        <v>4.4286629765838997E-2</v>
      </c>
      <c r="O360" s="935">
        <v>1.5140728125073199E-2</v>
      </c>
      <c r="P360" s="935">
        <v>1.1355546093804901E-3</v>
      </c>
      <c r="Q360" s="935">
        <v>0</v>
      </c>
      <c r="R360" s="935">
        <v>1.3248137109439001E-3</v>
      </c>
      <c r="S360" s="935">
        <v>2.8388865234512201E-2</v>
      </c>
      <c r="T360" s="935">
        <v>0.389873749220634</v>
      </c>
      <c r="U360" s="935">
        <v>0.49775143711177999</v>
      </c>
      <c r="V360" s="935">
        <v>2.8388865234512198E-4</v>
      </c>
      <c r="W360" s="935">
        <v>8.5166595703536603E-4</v>
      </c>
      <c r="X360" s="935">
        <v>1.8925910156341499E-3</v>
      </c>
      <c r="Y360" s="935">
        <v>1.8925910156341499E-3</v>
      </c>
      <c r="Z360" s="935">
        <v>1.1355546093804901E-2</v>
      </c>
      <c r="AA360" s="935">
        <v>3.19847881642171E-3</v>
      </c>
      <c r="AB360" s="912"/>
    </row>
    <row r="361" spans="1:28">
      <c r="A361" s="929" t="s">
        <v>4129</v>
      </c>
      <c r="B361" s="930">
        <v>0</v>
      </c>
      <c r="C361" s="931">
        <v>0</v>
      </c>
      <c r="D361" s="931">
        <v>0</v>
      </c>
      <c r="E361" s="931">
        <v>0</v>
      </c>
      <c r="F361" s="932">
        <v>0</v>
      </c>
      <c r="G361" s="933">
        <v>0</v>
      </c>
      <c r="H361" s="933">
        <v>0</v>
      </c>
      <c r="I361" s="933">
        <v>0</v>
      </c>
      <c r="J361" s="933">
        <v>0</v>
      </c>
      <c r="K361" s="933">
        <v>0</v>
      </c>
      <c r="L361" s="934">
        <v>0</v>
      </c>
      <c r="M361" s="935">
        <v>0</v>
      </c>
      <c r="N361" s="935">
        <v>0</v>
      </c>
      <c r="O361" s="935">
        <v>0</v>
      </c>
      <c r="P361" s="935">
        <v>0</v>
      </c>
      <c r="Q361" s="935">
        <v>0</v>
      </c>
      <c r="R361" s="935">
        <v>0</v>
      </c>
      <c r="S361" s="935">
        <v>0</v>
      </c>
      <c r="T361" s="935">
        <v>0</v>
      </c>
      <c r="U361" s="935">
        <v>0</v>
      </c>
      <c r="V361" s="935">
        <v>0</v>
      </c>
      <c r="W361" s="935">
        <v>0</v>
      </c>
      <c r="X361" s="935">
        <v>0</v>
      </c>
      <c r="Y361" s="935">
        <v>0</v>
      </c>
      <c r="Z361" s="935">
        <v>0</v>
      </c>
      <c r="AA361" s="935">
        <v>0</v>
      </c>
      <c r="AB361" s="912"/>
    </row>
    <row r="362" spans="1:28">
      <c r="A362" s="929" t="s">
        <v>4130</v>
      </c>
      <c r="B362" s="930">
        <v>1023.86</v>
      </c>
      <c r="C362" s="931">
        <v>0.7</v>
      </c>
      <c r="D362" s="931">
        <v>0</v>
      </c>
      <c r="E362" s="931">
        <v>1.71</v>
      </c>
      <c r="F362" s="932">
        <v>0</v>
      </c>
      <c r="G362" s="933">
        <v>0</v>
      </c>
      <c r="H362" s="933">
        <v>0</v>
      </c>
      <c r="I362" s="933">
        <v>0</v>
      </c>
      <c r="J362" s="933">
        <v>0</v>
      </c>
      <c r="K362" s="933">
        <v>1023</v>
      </c>
      <c r="L362" s="934">
        <v>0.53226683408762399</v>
      </c>
      <c r="M362" s="935">
        <v>0.111776035158401</v>
      </c>
      <c r="N362" s="935">
        <v>9.4033807355480194E-3</v>
      </c>
      <c r="O362" s="935">
        <v>2.6613341704381201E-2</v>
      </c>
      <c r="P362" s="935">
        <v>0</v>
      </c>
      <c r="Q362" s="935">
        <v>0</v>
      </c>
      <c r="R362" s="935">
        <v>1.86293391930668E-2</v>
      </c>
      <c r="S362" s="935">
        <v>0.115324480718985</v>
      </c>
      <c r="T362" s="935">
        <v>1.0077585392059001</v>
      </c>
      <c r="U362" s="935">
        <v>1.5382511505132299</v>
      </c>
      <c r="V362" s="935">
        <v>2.3952007533943102E-3</v>
      </c>
      <c r="W362" s="935">
        <v>8.5162693454019802E-4</v>
      </c>
      <c r="X362" s="935">
        <v>1.06453366817525E-2</v>
      </c>
      <c r="Y362" s="935">
        <v>1.06453366817525E-2</v>
      </c>
      <c r="Z362" s="935">
        <v>0</v>
      </c>
      <c r="AA362" s="935">
        <v>1.37147420916578E-2</v>
      </c>
      <c r="AB362" s="912"/>
    </row>
    <row r="363" spans="1:28">
      <c r="A363" s="929" t="s">
        <v>4278</v>
      </c>
      <c r="B363" s="930">
        <v>0</v>
      </c>
      <c r="C363" s="931">
        <v>0</v>
      </c>
      <c r="D363" s="931">
        <v>0</v>
      </c>
      <c r="E363" s="931">
        <v>0</v>
      </c>
      <c r="F363" s="932">
        <v>0</v>
      </c>
      <c r="G363" s="933">
        <v>0</v>
      </c>
      <c r="H363" s="933">
        <v>0</v>
      </c>
      <c r="I363" s="933">
        <v>0</v>
      </c>
      <c r="J363" s="933">
        <v>0</v>
      </c>
      <c r="K363" s="933">
        <v>0</v>
      </c>
      <c r="L363" s="934">
        <v>0</v>
      </c>
      <c r="M363" s="935">
        <v>0</v>
      </c>
      <c r="N363" s="935">
        <v>0</v>
      </c>
      <c r="O363" s="935">
        <v>0</v>
      </c>
      <c r="P363" s="935">
        <v>0</v>
      </c>
      <c r="Q363" s="935">
        <v>0</v>
      </c>
      <c r="R363" s="935">
        <v>0</v>
      </c>
      <c r="S363" s="935">
        <v>0</v>
      </c>
      <c r="T363" s="935">
        <v>0</v>
      </c>
      <c r="U363" s="935">
        <v>0</v>
      </c>
      <c r="V363" s="935">
        <v>0</v>
      </c>
      <c r="W363" s="935">
        <v>0</v>
      </c>
      <c r="X363" s="935">
        <v>0</v>
      </c>
      <c r="Y363" s="935">
        <v>0</v>
      </c>
      <c r="Z363" s="935">
        <v>0</v>
      </c>
      <c r="AA363" s="935">
        <v>0</v>
      </c>
      <c r="AB363" s="912"/>
    </row>
    <row r="364" spans="1:28">
      <c r="A364" s="929" t="s">
        <v>4131</v>
      </c>
      <c r="B364" s="930">
        <v>562.51</v>
      </c>
      <c r="C364" s="931">
        <v>0</v>
      </c>
      <c r="D364" s="931">
        <v>0</v>
      </c>
      <c r="E364" s="931">
        <v>0</v>
      </c>
      <c r="F364" s="932">
        <v>0</v>
      </c>
      <c r="G364" s="933">
        <v>0</v>
      </c>
      <c r="H364" s="933">
        <v>0</v>
      </c>
      <c r="I364" s="933">
        <v>0</v>
      </c>
      <c r="J364" s="933">
        <v>0</v>
      </c>
      <c r="K364" s="933">
        <v>563</v>
      </c>
      <c r="L364" s="934">
        <v>0.30464601827466797</v>
      </c>
      <c r="M364" s="935">
        <v>1.4646443186282099E-2</v>
      </c>
      <c r="N364" s="935">
        <v>2.63635977353078E-2</v>
      </c>
      <c r="O364" s="935">
        <v>1.17171545490257E-2</v>
      </c>
      <c r="P364" s="935">
        <v>1.95285909150428E-3</v>
      </c>
      <c r="Q364" s="935">
        <v>9.7642954575214106E-5</v>
      </c>
      <c r="R364" s="935">
        <v>1.26935840947778E-3</v>
      </c>
      <c r="S364" s="935">
        <v>1.4646443186282099E-2</v>
      </c>
      <c r="T364" s="935">
        <v>0.16989874096087301</v>
      </c>
      <c r="U364" s="935">
        <v>0.24606024552954001</v>
      </c>
      <c r="V364" s="935">
        <v>2.3434309098051401E-4</v>
      </c>
      <c r="W364" s="935">
        <v>2.7340027281059999E-4</v>
      </c>
      <c r="X364" s="935">
        <v>0.17966303641839401</v>
      </c>
      <c r="Y364" s="935">
        <v>0.17966303641839401</v>
      </c>
      <c r="Z364" s="935">
        <v>6.8350068202649899E-3</v>
      </c>
      <c r="AA364" s="935">
        <v>1.8845090233016301E-3</v>
      </c>
      <c r="AB364" s="912"/>
    </row>
    <row r="365" spans="1:28">
      <c r="A365" s="929" t="s">
        <v>4132</v>
      </c>
      <c r="B365" s="930">
        <v>389.08</v>
      </c>
      <c r="C365" s="931">
        <v>0</v>
      </c>
      <c r="D365" s="931">
        <v>0</v>
      </c>
      <c r="E365" s="931">
        <v>0</v>
      </c>
      <c r="F365" s="932">
        <v>0</v>
      </c>
      <c r="G365" s="933">
        <v>0</v>
      </c>
      <c r="H365" s="933">
        <v>0</v>
      </c>
      <c r="I365" s="933">
        <v>0</v>
      </c>
      <c r="J365" s="933">
        <v>0</v>
      </c>
      <c r="K365" s="933">
        <v>389</v>
      </c>
      <c r="L365" s="934">
        <v>6.0719002480963499E-2</v>
      </c>
      <c r="M365" s="935">
        <v>1.01872993051394E-2</v>
      </c>
      <c r="N365" s="935">
        <v>8.0958669974618E-4</v>
      </c>
      <c r="O365" s="935">
        <v>1.6191733994923602E-2</v>
      </c>
      <c r="P365" s="935">
        <v>3.3058123572969E-3</v>
      </c>
      <c r="Q365" s="935">
        <v>0</v>
      </c>
      <c r="R365" s="935">
        <v>5.5321757815988996E-3</v>
      </c>
      <c r="S365" s="935">
        <v>1.8890356327410901E-2</v>
      </c>
      <c r="T365" s="935">
        <v>0.143026983621825</v>
      </c>
      <c r="U365" s="935">
        <v>0.28875258957613797</v>
      </c>
      <c r="V365" s="935">
        <v>2.01722019353423E-3</v>
      </c>
      <c r="W365" s="935">
        <v>1.64615962281723E-3</v>
      </c>
      <c r="X365" s="935">
        <v>0</v>
      </c>
      <c r="Y365" s="935">
        <v>0</v>
      </c>
      <c r="Z365" s="935">
        <v>0</v>
      </c>
      <c r="AA365" s="935">
        <v>5.8020380148476305E-4</v>
      </c>
      <c r="AB365" s="912"/>
    </row>
    <row r="366" spans="1:28">
      <c r="A366" s="929" t="s">
        <v>4133</v>
      </c>
      <c r="B366" s="930">
        <v>5500</v>
      </c>
      <c r="C366" s="931">
        <v>0</v>
      </c>
      <c r="D366" s="931">
        <v>0</v>
      </c>
      <c r="E366" s="931">
        <v>0</v>
      </c>
      <c r="F366" s="932">
        <v>0</v>
      </c>
      <c r="G366" s="933">
        <v>0</v>
      </c>
      <c r="H366" s="933">
        <v>0</v>
      </c>
      <c r="I366" s="933">
        <v>0</v>
      </c>
      <c r="J366" s="933">
        <v>0</v>
      </c>
      <c r="K366" s="933">
        <v>5500</v>
      </c>
      <c r="L366" s="934">
        <v>4.4737122793386304</v>
      </c>
      <c r="M366" s="935">
        <v>9.9203854381922696E-2</v>
      </c>
      <c r="N366" s="935">
        <v>0.43783239578175498</v>
      </c>
      <c r="O366" s="935">
        <v>0.45786394330118202</v>
      </c>
      <c r="P366" s="935">
        <v>3.4339795747588601E-2</v>
      </c>
      <c r="Q366" s="935">
        <v>0</v>
      </c>
      <c r="R366" s="935">
        <v>4.3878627899696598E-2</v>
      </c>
      <c r="S366" s="935">
        <v>0.11446598582529501</v>
      </c>
      <c r="T366" s="935">
        <v>1.74560628383575</v>
      </c>
      <c r="U366" s="935">
        <v>1.28774234053457</v>
      </c>
      <c r="V366" s="935">
        <v>4.48325111149074E-3</v>
      </c>
      <c r="W366" s="935">
        <v>1.43082482281619E-3</v>
      </c>
      <c r="X366" s="935">
        <v>9.5483709842600604</v>
      </c>
      <c r="Y366" s="935">
        <v>9.5483709842600604</v>
      </c>
      <c r="Z366" s="935">
        <v>2.86164964563239E-2</v>
      </c>
      <c r="AA366" s="935">
        <v>9.0618905445025502E-3</v>
      </c>
      <c r="AB366" s="912"/>
    </row>
    <row r="367" spans="1:28">
      <c r="A367" s="929" t="s">
        <v>4134</v>
      </c>
      <c r="B367" s="930">
        <v>233.29</v>
      </c>
      <c r="C367" s="931">
        <v>0</v>
      </c>
      <c r="D367" s="931">
        <v>6</v>
      </c>
      <c r="E367" s="931">
        <v>0</v>
      </c>
      <c r="F367" s="932">
        <v>0</v>
      </c>
      <c r="G367" s="933">
        <v>0</v>
      </c>
      <c r="H367" s="933">
        <v>0</v>
      </c>
      <c r="I367" s="933">
        <v>0</v>
      </c>
      <c r="J367" s="933">
        <v>0</v>
      </c>
      <c r="K367" s="933">
        <v>227</v>
      </c>
      <c r="L367" s="934">
        <v>4.29126043526558E-2</v>
      </c>
      <c r="M367" s="935">
        <v>5.1967557564684104E-3</v>
      </c>
      <c r="N367" s="935">
        <v>2.32279234569422E-3</v>
      </c>
      <c r="O367" s="935">
        <v>1.06297276836854E-2</v>
      </c>
      <c r="P367" s="935">
        <v>3.1495489433141897E-4</v>
      </c>
      <c r="Q367" s="935">
        <v>0</v>
      </c>
      <c r="R367" s="935">
        <v>4.3306297970570101E-4</v>
      </c>
      <c r="S367" s="935">
        <v>4.3306297970570097E-3</v>
      </c>
      <c r="T367" s="935">
        <v>3.8581974555598801E-2</v>
      </c>
      <c r="U367" s="935">
        <v>6.4565753337940901E-2</v>
      </c>
      <c r="V367" s="935">
        <v>6.2990978866283797E-5</v>
      </c>
      <c r="W367" s="935">
        <v>3.9369361791427399E-6</v>
      </c>
      <c r="X367" s="935">
        <v>1.96846808957137E-3</v>
      </c>
      <c r="Y367" s="935">
        <v>1.96846808957137E-3</v>
      </c>
      <c r="Z367" s="935">
        <v>3.9369361791427397E-4</v>
      </c>
      <c r="AA367" s="935">
        <v>7.4801787403712004E-4</v>
      </c>
      <c r="AB367" s="912"/>
    </row>
    <row r="368" spans="1:28">
      <c r="A368" s="929" t="s">
        <v>4135</v>
      </c>
      <c r="B368" s="930">
        <v>4889.41</v>
      </c>
      <c r="C368" s="931">
        <v>16.2742</v>
      </c>
      <c r="D368" s="931">
        <v>0</v>
      </c>
      <c r="E368" s="931">
        <v>0.96899999999999997</v>
      </c>
      <c r="F368" s="932">
        <v>0</v>
      </c>
      <c r="G368" s="933">
        <v>0</v>
      </c>
      <c r="H368" s="933">
        <v>0</v>
      </c>
      <c r="I368" s="933">
        <v>0</v>
      </c>
      <c r="J368" s="933">
        <v>0</v>
      </c>
      <c r="K368" s="933">
        <v>4905</v>
      </c>
      <c r="L368" s="934">
        <v>1.67926283905129</v>
      </c>
      <c r="M368" s="935">
        <v>0.19911259377322399</v>
      </c>
      <c r="N368" s="935">
        <v>9.7557174459169907E-2</v>
      </c>
      <c r="O368" s="935">
        <v>0.151933304485592</v>
      </c>
      <c r="P368" s="935">
        <v>0</v>
      </c>
      <c r="Q368" s="935">
        <v>7.9964897097680203E-4</v>
      </c>
      <c r="R368" s="935">
        <v>2.3189820158327299E-2</v>
      </c>
      <c r="S368" s="935">
        <v>0.16792628390512901</v>
      </c>
      <c r="T368" s="935">
        <v>1.58330496253407</v>
      </c>
      <c r="U368" s="935">
        <v>2.43892936147925</v>
      </c>
      <c r="V368" s="935">
        <v>5.1177534142515402E-3</v>
      </c>
      <c r="W368" s="935">
        <v>7.9964897097680203E-4</v>
      </c>
      <c r="X368" s="935">
        <v>0.11994734564652</v>
      </c>
      <c r="Y368" s="935">
        <v>0.10395436622698399</v>
      </c>
      <c r="Z368" s="935">
        <v>7.9964897097680194E-3</v>
      </c>
      <c r="AA368" s="935">
        <v>3.8463115503984201E-2</v>
      </c>
      <c r="AB368" s="912"/>
    </row>
    <row r="369" spans="1:28">
      <c r="A369" s="929" t="s">
        <v>4136</v>
      </c>
      <c r="B369" s="930">
        <v>674.85</v>
      </c>
      <c r="C369" s="931">
        <v>0</v>
      </c>
      <c r="D369" s="931">
        <v>0</v>
      </c>
      <c r="E369" s="931">
        <v>0</v>
      </c>
      <c r="F369" s="932">
        <v>0</v>
      </c>
      <c r="G369" s="933">
        <v>0</v>
      </c>
      <c r="H369" s="933">
        <v>0</v>
      </c>
      <c r="I369" s="933">
        <v>0</v>
      </c>
      <c r="J369" s="933">
        <v>0</v>
      </c>
      <c r="K369" s="933">
        <v>675</v>
      </c>
      <c r="L369" s="934">
        <v>0.31251165255064001</v>
      </c>
      <c r="M369" s="935">
        <v>2.74698854733125E-2</v>
      </c>
      <c r="N369" s="935">
        <v>2.2354036356825199E-2</v>
      </c>
      <c r="O369" s="935">
        <v>1.8906398908757598E-2</v>
      </c>
      <c r="P369" s="935">
        <v>2.2242822245597201E-4</v>
      </c>
      <c r="Q369" s="935">
        <v>0</v>
      </c>
      <c r="R369" s="935">
        <v>2.0018540021037499E-3</v>
      </c>
      <c r="S369" s="935">
        <v>2.3354963357876998E-2</v>
      </c>
      <c r="T369" s="935">
        <v>0.22020394023141199</v>
      </c>
      <c r="U369" s="935">
        <v>0.31139951143835998</v>
      </c>
      <c r="V369" s="935">
        <v>3.1139951143836E-4</v>
      </c>
      <c r="W369" s="935">
        <v>5.8943478950832504E-4</v>
      </c>
      <c r="X369" s="935">
        <v>5.5607055613992899E-3</v>
      </c>
      <c r="Y369" s="935">
        <v>5.5607055613992899E-3</v>
      </c>
      <c r="Z369" s="935">
        <v>1.11214111227986E-3</v>
      </c>
      <c r="AA369" s="935">
        <v>2.7803527806996501E-3</v>
      </c>
      <c r="AB369" s="912"/>
    </row>
    <row r="370" spans="1:28">
      <c r="A370" s="929" t="s">
        <v>4137</v>
      </c>
      <c r="B370" s="930">
        <v>0</v>
      </c>
      <c r="C370" s="931">
        <v>2.0099999999999998</v>
      </c>
      <c r="D370" s="931">
        <v>0</v>
      </c>
      <c r="E370" s="931">
        <v>0</v>
      </c>
      <c r="F370" s="932">
        <v>0</v>
      </c>
      <c r="G370" s="933">
        <v>0</v>
      </c>
      <c r="H370" s="933">
        <v>0</v>
      </c>
      <c r="I370" s="933">
        <v>0</v>
      </c>
      <c r="J370" s="933">
        <v>0</v>
      </c>
      <c r="K370" s="933">
        <v>55000</v>
      </c>
      <c r="L370" s="934">
        <v>16.979121230752199</v>
      </c>
      <c r="M370" s="935">
        <v>1.9268440947258101</v>
      </c>
      <c r="N370" s="935">
        <v>0.92526671875447097</v>
      </c>
      <c r="O370" s="935">
        <v>1.2400481797740299</v>
      </c>
      <c r="P370" s="935">
        <v>0.22893197165059101</v>
      </c>
      <c r="Q370" s="935">
        <v>0</v>
      </c>
      <c r="R370" s="935">
        <v>0.38155328608431799</v>
      </c>
      <c r="S370" s="935">
        <v>1.4308248228161899</v>
      </c>
      <c r="T370" s="935">
        <v>13.926694942077599</v>
      </c>
      <c r="U370" s="935">
        <v>12.3050934762193</v>
      </c>
      <c r="V370" s="935">
        <v>5.1509693621383003E-2</v>
      </c>
      <c r="W370" s="935">
        <v>1.9077664304215901E-3</v>
      </c>
      <c r="X370" s="935">
        <v>9.6342204736290302</v>
      </c>
      <c r="Y370" s="935">
        <v>9.6342204736290302</v>
      </c>
      <c r="Z370" s="935">
        <v>0.38155328608431799</v>
      </c>
      <c r="AA370" s="935">
        <v>0.192684409472581</v>
      </c>
      <c r="AB370" s="912"/>
    </row>
    <row r="371" spans="1:28">
      <c r="A371" s="929" t="s">
        <v>4138</v>
      </c>
      <c r="B371" s="930">
        <v>1403.59</v>
      </c>
      <c r="C371" s="931">
        <v>0</v>
      </c>
      <c r="D371" s="931">
        <v>100</v>
      </c>
      <c r="E371" s="931">
        <v>0</v>
      </c>
      <c r="F371" s="932">
        <v>0</v>
      </c>
      <c r="G371" s="933">
        <v>0</v>
      </c>
      <c r="H371" s="933">
        <v>0</v>
      </c>
      <c r="I371" s="933">
        <v>0</v>
      </c>
      <c r="J371" s="933">
        <v>0</v>
      </c>
      <c r="K371" s="933">
        <v>1304</v>
      </c>
      <c r="L371" s="934">
        <v>0.456475366833134</v>
      </c>
      <c r="M371" s="935">
        <v>5.64691509832368E-2</v>
      </c>
      <c r="N371" s="935">
        <v>2.4594577954371401E-2</v>
      </c>
      <c r="O371" s="935">
        <v>3.7383758490644597E-2</v>
      </c>
      <c r="P371" s="935">
        <v>2.5578361072546301E-3</v>
      </c>
      <c r="Q371" s="935">
        <v>0</v>
      </c>
      <c r="R371" s="935">
        <v>6.2962119563190902E-3</v>
      </c>
      <c r="S371" s="935">
        <v>4.9189155908742899E-2</v>
      </c>
      <c r="T371" s="935">
        <v>0.46237806554218303</v>
      </c>
      <c r="U371" s="935">
        <v>0.64339415928635701</v>
      </c>
      <c r="V371" s="935">
        <v>4.9189155908742897E-4</v>
      </c>
      <c r="W371" s="935">
        <v>2.1643228599846901E-4</v>
      </c>
      <c r="X371" s="935">
        <v>1.5740529890797699E-2</v>
      </c>
      <c r="Y371" s="935">
        <v>1.5740529890797699E-2</v>
      </c>
      <c r="Z371" s="935">
        <v>0</v>
      </c>
      <c r="AA371" s="935">
        <v>7.90961627012585E-3</v>
      </c>
      <c r="AB371" s="912"/>
    </row>
    <row r="372" spans="1:28">
      <c r="A372" s="924"/>
      <c r="B372" s="925"/>
      <c r="C372" s="926"/>
      <c r="D372" s="926"/>
      <c r="E372" s="926"/>
      <c r="F372" s="925"/>
      <c r="G372" s="926"/>
      <c r="H372" s="926"/>
      <c r="I372" s="926"/>
      <c r="J372" s="926"/>
      <c r="K372" s="926"/>
      <c r="L372" s="927"/>
      <c r="M372" s="928"/>
      <c r="N372" s="928"/>
      <c r="O372" s="928"/>
      <c r="P372" s="928"/>
      <c r="Q372" s="928"/>
      <c r="R372" s="928"/>
      <c r="S372" s="928"/>
      <c r="T372" s="928"/>
      <c r="U372" s="928"/>
      <c r="V372" s="928"/>
      <c r="W372" s="928"/>
      <c r="X372" s="928"/>
      <c r="Y372" s="928"/>
      <c r="Z372" s="928"/>
      <c r="AA372" s="928"/>
      <c r="AB372" s="912"/>
    </row>
    <row r="373" spans="1:28">
      <c r="A373" s="917" t="s">
        <v>4139</v>
      </c>
      <c r="B373" s="918">
        <v>121844</v>
      </c>
      <c r="C373" s="919">
        <v>0</v>
      </c>
      <c r="D373" s="919">
        <v>0</v>
      </c>
      <c r="E373" s="919">
        <v>254</v>
      </c>
      <c r="F373" s="920">
        <v>0</v>
      </c>
      <c r="G373" s="921">
        <v>0</v>
      </c>
      <c r="H373" s="921">
        <v>0</v>
      </c>
      <c r="I373" s="921">
        <v>10754</v>
      </c>
      <c r="J373" s="921">
        <v>0</v>
      </c>
      <c r="K373" s="921">
        <v>110787</v>
      </c>
      <c r="L373" s="922">
        <v>23.212324067080498</v>
      </c>
      <c r="M373" s="923">
        <v>2.9334807944286299</v>
      </c>
      <c r="N373" s="923">
        <v>1.22567129704704</v>
      </c>
      <c r="O373" s="923">
        <v>2.4616958482666602</v>
      </c>
      <c r="P373" s="923">
        <v>0.101829246232812</v>
      </c>
      <c r="Q373" s="923">
        <v>0</v>
      </c>
      <c r="R373" s="923">
        <v>1.1976167141151299</v>
      </c>
      <c r="S373" s="923">
        <v>2.8194144717958398</v>
      </c>
      <c r="T373" s="923">
        <v>41.161846787278002</v>
      </c>
      <c r="U373" s="923">
        <v>45.627302600372403</v>
      </c>
      <c r="V373" s="923">
        <v>0.13022200157650901</v>
      </c>
      <c r="W373" s="923">
        <v>3.0017801888862199E-2</v>
      </c>
      <c r="X373" s="923">
        <v>449.99949461532901</v>
      </c>
      <c r="Y373" s="923">
        <v>448.996347806632</v>
      </c>
      <c r="Z373" s="923">
        <v>1.63335247458985</v>
      </c>
      <c r="AA373" s="923">
        <v>0.40362429280399198</v>
      </c>
      <c r="AB373" s="912"/>
    </row>
    <row r="374" spans="1:28">
      <c r="A374" s="929" t="s">
        <v>4140</v>
      </c>
      <c r="B374" s="930">
        <v>115184.823171</v>
      </c>
      <c r="C374" s="931">
        <v>0</v>
      </c>
      <c r="D374" s="931">
        <v>0</v>
      </c>
      <c r="E374" s="931">
        <v>254.22300000000001</v>
      </c>
      <c r="F374" s="932">
        <v>0</v>
      </c>
      <c r="G374" s="933">
        <v>0</v>
      </c>
      <c r="H374" s="933">
        <v>0</v>
      </c>
      <c r="I374" s="933">
        <v>10172</v>
      </c>
      <c r="J374" s="933">
        <v>0</v>
      </c>
      <c r="K374" s="933">
        <v>104711</v>
      </c>
      <c r="L374" s="934">
        <v>22.053960028824601</v>
      </c>
      <c r="M374" s="935">
        <v>2.7734525490794599</v>
      </c>
      <c r="N374" s="935">
        <v>1.1695281833467599</v>
      </c>
      <c r="O374" s="935">
        <v>2.3390563666935198</v>
      </c>
      <c r="P374" s="935">
        <v>0.100245272858294</v>
      </c>
      <c r="Q374" s="935">
        <v>0</v>
      </c>
      <c r="R374" s="935">
        <v>1.1194055469176101</v>
      </c>
      <c r="S374" s="935">
        <v>2.67320727622117</v>
      </c>
      <c r="T374" s="935">
        <v>39.095656414734499</v>
      </c>
      <c r="U374" s="935">
        <v>43.439618238593901</v>
      </c>
      <c r="V374" s="935">
        <v>0.126977345620505</v>
      </c>
      <c r="W374" s="935">
        <v>2.8402827309849901E-2</v>
      </c>
      <c r="X374" s="935">
        <v>423.53627782629098</v>
      </c>
      <c r="Y374" s="935">
        <v>422.53382509770802</v>
      </c>
      <c r="Z374" s="935">
        <v>1.5036790928744099</v>
      </c>
      <c r="AA374" s="935">
        <v>0.38427354595679297</v>
      </c>
      <c r="AB374" s="912"/>
    </row>
    <row r="375" spans="1:28">
      <c r="A375" s="929" t="s">
        <v>4141</v>
      </c>
      <c r="B375" s="930">
        <v>597.13550599999996</v>
      </c>
      <c r="C375" s="931">
        <v>0</v>
      </c>
      <c r="D375" s="931">
        <v>0</v>
      </c>
      <c r="E375" s="931">
        <v>0</v>
      </c>
      <c r="F375" s="932">
        <v>0</v>
      </c>
      <c r="G375" s="933">
        <v>0</v>
      </c>
      <c r="H375" s="933">
        <v>0</v>
      </c>
      <c r="I375" s="933">
        <v>54</v>
      </c>
      <c r="J375" s="933">
        <v>0</v>
      </c>
      <c r="K375" s="933">
        <v>543</v>
      </c>
      <c r="L375" s="934">
        <v>0.14429384459161201</v>
      </c>
      <c r="M375" s="935">
        <v>1.44293844591612E-2</v>
      </c>
      <c r="N375" s="935">
        <v>9.47204992104448E-3</v>
      </c>
      <c r="O375" s="935">
        <v>1.9475242828315802E-2</v>
      </c>
      <c r="P375" s="935">
        <v>3.5409532415119597E-4</v>
      </c>
      <c r="Q375" s="935">
        <v>0</v>
      </c>
      <c r="R375" s="935">
        <v>6.3737158347215196E-3</v>
      </c>
      <c r="S375" s="935">
        <v>1.23933363452918E-2</v>
      </c>
      <c r="T375" s="935">
        <v>0.16731004066144001</v>
      </c>
      <c r="U375" s="935">
        <v>0.20449004969731499</v>
      </c>
      <c r="V375" s="935">
        <v>6.8163349899105199E-4</v>
      </c>
      <c r="W375" s="935">
        <v>2.2130957759449699E-4</v>
      </c>
      <c r="X375" s="935">
        <v>0.85868116106664905</v>
      </c>
      <c r="Y375" s="935">
        <v>0.85868116106664905</v>
      </c>
      <c r="Z375" s="935">
        <v>8.8523831037798893E-3</v>
      </c>
      <c r="AA375" s="935">
        <v>2.1245719449071699E-3</v>
      </c>
      <c r="AB375" s="912"/>
    </row>
    <row r="376" spans="1:28">
      <c r="A376" s="929" t="s">
        <v>4142</v>
      </c>
      <c r="B376" s="930">
        <v>459.67319500000002</v>
      </c>
      <c r="C376" s="931">
        <v>0</v>
      </c>
      <c r="D376" s="931">
        <v>0</v>
      </c>
      <c r="E376" s="931">
        <v>0</v>
      </c>
      <c r="F376" s="932">
        <v>0</v>
      </c>
      <c r="G376" s="933">
        <v>0</v>
      </c>
      <c r="H376" s="933">
        <v>0</v>
      </c>
      <c r="I376" s="933">
        <v>25</v>
      </c>
      <c r="J376" s="933">
        <v>0</v>
      </c>
      <c r="K376" s="933">
        <v>435</v>
      </c>
      <c r="L376" s="934">
        <v>8.6760014256218196E-2</v>
      </c>
      <c r="M376" s="935">
        <v>1.13829138704158E-2</v>
      </c>
      <c r="N376" s="935">
        <v>4.3727047185133996E-3</v>
      </c>
      <c r="O376" s="935">
        <v>5.5526409123979699E-3</v>
      </c>
      <c r="P376" s="935">
        <v>4.1644806842984798E-4</v>
      </c>
      <c r="Q376" s="935">
        <v>0</v>
      </c>
      <c r="R376" s="935">
        <v>5.1361928439681197E-3</v>
      </c>
      <c r="S376" s="935">
        <v>1.17993619388457E-2</v>
      </c>
      <c r="T376" s="935">
        <v>0.18254306999508299</v>
      </c>
      <c r="U376" s="935">
        <v>0.19364835181987899</v>
      </c>
      <c r="V376" s="935">
        <v>6.1079050036377596E-4</v>
      </c>
      <c r="W376" s="935">
        <v>1.7352002851243599E-4</v>
      </c>
      <c r="X376" s="935">
        <v>2.3404381445757401</v>
      </c>
      <c r="Y376" s="935">
        <v>2.3397440644616898</v>
      </c>
      <c r="Z376" s="935">
        <v>6.9408011404974599E-3</v>
      </c>
      <c r="AA376" s="935">
        <v>1.5269762509094399E-3</v>
      </c>
      <c r="AB376" s="912"/>
    </row>
    <row r="377" spans="1:28">
      <c r="A377" s="929" t="s">
        <v>4143</v>
      </c>
      <c r="B377" s="930">
        <v>5601.9141440000003</v>
      </c>
      <c r="C377" s="931">
        <v>0</v>
      </c>
      <c r="D377" s="931">
        <v>0</v>
      </c>
      <c r="E377" s="931">
        <v>0</v>
      </c>
      <c r="F377" s="932">
        <v>0</v>
      </c>
      <c r="G377" s="933">
        <v>0</v>
      </c>
      <c r="H377" s="933">
        <v>0</v>
      </c>
      <c r="I377" s="933">
        <v>503</v>
      </c>
      <c r="J377" s="933">
        <v>0</v>
      </c>
      <c r="K377" s="933">
        <v>5098</v>
      </c>
      <c r="L377" s="934">
        <v>0.92731017940808902</v>
      </c>
      <c r="M377" s="935">
        <v>0.134215947019592</v>
      </c>
      <c r="N377" s="935">
        <v>4.2298359060719902E-2</v>
      </c>
      <c r="O377" s="935">
        <v>9.7611597832430494E-2</v>
      </c>
      <c r="P377" s="935">
        <v>8.1342998193692105E-4</v>
      </c>
      <c r="Q377" s="935">
        <v>0</v>
      </c>
      <c r="R377" s="935">
        <v>6.6701258518827494E-2</v>
      </c>
      <c r="S377" s="935">
        <v>0.122014497290538</v>
      </c>
      <c r="T377" s="935">
        <v>1.7163372618868999</v>
      </c>
      <c r="U377" s="935">
        <v>1.78954596026123</v>
      </c>
      <c r="V377" s="935">
        <v>1.95223195664861E-3</v>
      </c>
      <c r="W377" s="935">
        <v>1.22014497290538E-3</v>
      </c>
      <c r="X377" s="935">
        <v>23.264097483395901</v>
      </c>
      <c r="Y377" s="935">
        <v>23.264097483395901</v>
      </c>
      <c r="Z377" s="935">
        <v>0.113880197471169</v>
      </c>
      <c r="AA377" s="935">
        <v>1.5699198651382602E-2</v>
      </c>
      <c r="AB377" s="912"/>
    </row>
    <row r="378" spans="1:28">
      <c r="A378" s="929" t="s">
        <v>4144</v>
      </c>
      <c r="B378" s="930">
        <v>0</v>
      </c>
      <c r="C378" s="931">
        <v>0</v>
      </c>
      <c r="D378" s="931">
        <v>0</v>
      </c>
      <c r="E378" s="931">
        <v>0</v>
      </c>
      <c r="F378" s="932">
        <v>0</v>
      </c>
      <c r="G378" s="933">
        <v>0</v>
      </c>
      <c r="H378" s="933">
        <v>0</v>
      </c>
      <c r="I378" s="933">
        <v>0</v>
      </c>
      <c r="J378" s="933">
        <v>0</v>
      </c>
      <c r="K378" s="933">
        <v>0</v>
      </c>
      <c r="L378" s="934">
        <v>0</v>
      </c>
      <c r="M378" s="935">
        <v>0</v>
      </c>
      <c r="N378" s="935">
        <v>0</v>
      </c>
      <c r="O378" s="935">
        <v>0</v>
      </c>
      <c r="P378" s="935">
        <v>0</v>
      </c>
      <c r="Q378" s="935">
        <v>0</v>
      </c>
      <c r="R378" s="935">
        <v>0</v>
      </c>
      <c r="S378" s="935">
        <v>0</v>
      </c>
      <c r="T378" s="935">
        <v>0</v>
      </c>
      <c r="U378" s="935">
        <v>0</v>
      </c>
      <c r="V378" s="935">
        <v>0</v>
      </c>
      <c r="W378" s="935">
        <v>0</v>
      </c>
      <c r="X378" s="935">
        <v>0</v>
      </c>
      <c r="Y378" s="935">
        <v>0</v>
      </c>
      <c r="Z378" s="935">
        <v>0</v>
      </c>
      <c r="AA378" s="935">
        <v>0</v>
      </c>
      <c r="AB378" s="912"/>
    </row>
    <row r="379" spans="1:28">
      <c r="A379" s="929" t="s">
        <v>4145</v>
      </c>
      <c r="B379" s="930">
        <v>0</v>
      </c>
      <c r="C379" s="931">
        <v>0</v>
      </c>
      <c r="D379" s="931">
        <v>0</v>
      </c>
      <c r="E379" s="931">
        <v>0</v>
      </c>
      <c r="F379" s="932">
        <v>0</v>
      </c>
      <c r="G379" s="933">
        <v>0</v>
      </c>
      <c r="H379" s="933">
        <v>0</v>
      </c>
      <c r="I379" s="933">
        <v>0</v>
      </c>
      <c r="J379" s="933">
        <v>0</v>
      </c>
      <c r="K379" s="933">
        <v>0</v>
      </c>
      <c r="L379" s="934">
        <v>0</v>
      </c>
      <c r="M379" s="935">
        <v>0</v>
      </c>
      <c r="N379" s="935">
        <v>0</v>
      </c>
      <c r="O379" s="935">
        <v>0</v>
      </c>
      <c r="P379" s="935">
        <v>0</v>
      </c>
      <c r="Q379" s="935">
        <v>0</v>
      </c>
      <c r="R379" s="935">
        <v>0</v>
      </c>
      <c r="S379" s="935">
        <v>0</v>
      </c>
      <c r="T379" s="935">
        <v>0</v>
      </c>
      <c r="U379" s="935">
        <v>0</v>
      </c>
      <c r="V379" s="935">
        <v>0</v>
      </c>
      <c r="W379" s="935">
        <v>0</v>
      </c>
      <c r="X379" s="935">
        <v>0</v>
      </c>
      <c r="Y379" s="935">
        <v>0</v>
      </c>
      <c r="Z379" s="935">
        <v>0</v>
      </c>
      <c r="AA379" s="935">
        <v>0</v>
      </c>
      <c r="AB379" s="912"/>
    </row>
    <row r="380" spans="1:28">
      <c r="A380" s="929" t="s">
        <v>4146</v>
      </c>
      <c r="B380" s="930">
        <v>0</v>
      </c>
      <c r="C380" s="931">
        <v>0</v>
      </c>
      <c r="D380" s="931">
        <v>0</v>
      </c>
      <c r="E380" s="931">
        <v>0</v>
      </c>
      <c r="F380" s="932">
        <v>0</v>
      </c>
      <c r="G380" s="933">
        <v>0</v>
      </c>
      <c r="H380" s="933">
        <v>0</v>
      </c>
      <c r="I380" s="933">
        <v>0</v>
      </c>
      <c r="J380" s="933">
        <v>0</v>
      </c>
      <c r="K380" s="933">
        <v>0</v>
      </c>
      <c r="L380" s="934">
        <v>0</v>
      </c>
      <c r="M380" s="935">
        <v>0</v>
      </c>
      <c r="N380" s="935">
        <v>0</v>
      </c>
      <c r="O380" s="935">
        <v>0</v>
      </c>
      <c r="P380" s="935">
        <v>0</v>
      </c>
      <c r="Q380" s="935">
        <v>0</v>
      </c>
      <c r="R380" s="935">
        <v>0</v>
      </c>
      <c r="S380" s="935">
        <v>0</v>
      </c>
      <c r="T380" s="935">
        <v>0</v>
      </c>
      <c r="U380" s="935">
        <v>0</v>
      </c>
      <c r="V380" s="935">
        <v>0</v>
      </c>
      <c r="W380" s="935">
        <v>0</v>
      </c>
      <c r="X380" s="935">
        <v>0</v>
      </c>
      <c r="Y380" s="935">
        <v>0</v>
      </c>
      <c r="Z380" s="935">
        <v>0</v>
      </c>
      <c r="AA380" s="935">
        <v>0</v>
      </c>
      <c r="AB380" s="912"/>
    </row>
    <row r="381" spans="1:28">
      <c r="A381" s="929" t="s">
        <v>4233</v>
      </c>
      <c r="B381" s="930">
        <v>0</v>
      </c>
      <c r="C381" s="931">
        <v>0</v>
      </c>
      <c r="D381" s="931">
        <v>0</v>
      </c>
      <c r="E381" s="931">
        <v>0</v>
      </c>
      <c r="F381" s="932">
        <v>0</v>
      </c>
      <c r="G381" s="933">
        <v>0</v>
      </c>
      <c r="H381" s="933">
        <v>0</v>
      </c>
      <c r="I381" s="933">
        <v>0</v>
      </c>
      <c r="J381" s="933">
        <v>0</v>
      </c>
      <c r="K381" s="933">
        <v>0</v>
      </c>
      <c r="L381" s="934">
        <v>0</v>
      </c>
      <c r="M381" s="935">
        <v>0</v>
      </c>
      <c r="N381" s="935">
        <v>0</v>
      </c>
      <c r="O381" s="935">
        <v>0</v>
      </c>
      <c r="P381" s="935">
        <v>0</v>
      </c>
      <c r="Q381" s="935">
        <v>0</v>
      </c>
      <c r="R381" s="935">
        <v>0</v>
      </c>
      <c r="S381" s="935">
        <v>0</v>
      </c>
      <c r="T381" s="935">
        <v>0</v>
      </c>
      <c r="U381" s="935">
        <v>0</v>
      </c>
      <c r="V381" s="935">
        <v>0</v>
      </c>
      <c r="W381" s="935">
        <v>0</v>
      </c>
      <c r="X381" s="935">
        <v>0</v>
      </c>
      <c r="Y381" s="935">
        <v>0</v>
      </c>
      <c r="Z381" s="935">
        <v>0</v>
      </c>
      <c r="AA381" s="935">
        <v>0</v>
      </c>
      <c r="AB381" s="912"/>
    </row>
    <row r="382" spans="1:28">
      <c r="A382" s="929" t="s">
        <v>4147</v>
      </c>
      <c r="B382" s="930">
        <v>0</v>
      </c>
      <c r="C382" s="931">
        <v>0</v>
      </c>
      <c r="D382" s="931">
        <v>0</v>
      </c>
      <c r="E382" s="931">
        <v>0</v>
      </c>
      <c r="F382" s="932">
        <v>0</v>
      </c>
      <c r="G382" s="933">
        <v>0</v>
      </c>
      <c r="H382" s="933">
        <v>0</v>
      </c>
      <c r="I382" s="933">
        <v>0</v>
      </c>
      <c r="J382" s="933">
        <v>0</v>
      </c>
      <c r="K382" s="933">
        <v>0</v>
      </c>
      <c r="L382" s="934">
        <v>0</v>
      </c>
      <c r="M382" s="935">
        <v>0</v>
      </c>
      <c r="N382" s="935">
        <v>0</v>
      </c>
      <c r="O382" s="935">
        <v>0</v>
      </c>
      <c r="P382" s="935">
        <v>0</v>
      </c>
      <c r="Q382" s="935">
        <v>0</v>
      </c>
      <c r="R382" s="935">
        <v>0</v>
      </c>
      <c r="S382" s="935">
        <v>0</v>
      </c>
      <c r="T382" s="935">
        <v>0</v>
      </c>
      <c r="U382" s="935">
        <v>0</v>
      </c>
      <c r="V382" s="935">
        <v>0</v>
      </c>
      <c r="W382" s="935">
        <v>0</v>
      </c>
      <c r="X382" s="935">
        <v>0</v>
      </c>
      <c r="Y382" s="935">
        <v>0</v>
      </c>
      <c r="Z382" s="935">
        <v>0</v>
      </c>
      <c r="AA382" s="935">
        <v>0</v>
      </c>
      <c r="AB382" s="912"/>
    </row>
    <row r="383" spans="1:28">
      <c r="A383" s="929" t="s">
        <v>4148</v>
      </c>
      <c r="B383" s="930">
        <v>0</v>
      </c>
      <c r="C383" s="931">
        <v>0</v>
      </c>
      <c r="D383" s="931">
        <v>0</v>
      </c>
      <c r="E383" s="931">
        <v>0</v>
      </c>
      <c r="F383" s="932">
        <v>0</v>
      </c>
      <c r="G383" s="933">
        <v>0</v>
      </c>
      <c r="H383" s="933">
        <v>0</v>
      </c>
      <c r="I383" s="933">
        <v>0</v>
      </c>
      <c r="J383" s="933">
        <v>0</v>
      </c>
      <c r="K383" s="933">
        <v>0</v>
      </c>
      <c r="L383" s="934">
        <v>0</v>
      </c>
      <c r="M383" s="935">
        <v>0</v>
      </c>
      <c r="N383" s="935">
        <v>0</v>
      </c>
      <c r="O383" s="935">
        <v>0</v>
      </c>
      <c r="P383" s="935">
        <v>0</v>
      </c>
      <c r="Q383" s="935">
        <v>0</v>
      </c>
      <c r="R383" s="935">
        <v>0</v>
      </c>
      <c r="S383" s="935">
        <v>0</v>
      </c>
      <c r="T383" s="935">
        <v>0</v>
      </c>
      <c r="U383" s="935">
        <v>0</v>
      </c>
      <c r="V383" s="935">
        <v>0</v>
      </c>
      <c r="W383" s="935">
        <v>0</v>
      </c>
      <c r="X383" s="935">
        <v>0</v>
      </c>
      <c r="Y383" s="935">
        <v>0</v>
      </c>
      <c r="Z383" s="935">
        <v>0</v>
      </c>
      <c r="AA383" s="935">
        <v>0</v>
      </c>
      <c r="AB383" s="912"/>
    </row>
    <row r="384" spans="1:28">
      <c r="A384" s="924"/>
      <c r="B384" s="925"/>
      <c r="C384" s="926"/>
      <c r="D384" s="926"/>
      <c r="E384" s="926"/>
      <c r="F384" s="925"/>
      <c r="G384" s="926"/>
      <c r="H384" s="926"/>
      <c r="I384" s="926"/>
      <c r="J384" s="926"/>
      <c r="K384" s="926"/>
      <c r="L384" s="927"/>
      <c r="M384" s="928"/>
      <c r="N384" s="928"/>
      <c r="O384" s="928"/>
      <c r="P384" s="928"/>
      <c r="Q384" s="928"/>
      <c r="R384" s="928"/>
      <c r="S384" s="928"/>
      <c r="T384" s="928"/>
      <c r="U384" s="928"/>
      <c r="V384" s="928"/>
      <c r="W384" s="928"/>
      <c r="X384" s="928"/>
      <c r="Y384" s="928"/>
      <c r="Z384" s="928"/>
      <c r="AA384" s="928"/>
      <c r="AB384" s="912"/>
    </row>
    <row r="385" spans="1:28">
      <c r="A385" s="917" t="s">
        <v>4149</v>
      </c>
      <c r="B385" s="918">
        <v>56962</v>
      </c>
      <c r="C385" s="919">
        <v>355</v>
      </c>
      <c r="D385" s="919">
        <v>0</v>
      </c>
      <c r="E385" s="919">
        <v>3</v>
      </c>
      <c r="F385" s="920">
        <v>22</v>
      </c>
      <c r="G385" s="921">
        <v>0</v>
      </c>
      <c r="H385" s="921">
        <v>0</v>
      </c>
      <c r="I385" s="921">
        <v>1944</v>
      </c>
      <c r="J385" s="921">
        <v>9</v>
      </c>
      <c r="K385" s="921">
        <v>56216</v>
      </c>
      <c r="L385" s="922">
        <v>63.980629711890302</v>
      </c>
      <c r="M385" s="923">
        <v>0.67590901382982704</v>
      </c>
      <c r="N385" s="923">
        <v>6.8044897280631398</v>
      </c>
      <c r="O385" s="923">
        <v>1.3443544891294801</v>
      </c>
      <c r="P385" s="923">
        <v>7.0108681984874903E-3</v>
      </c>
      <c r="Q385" s="923">
        <v>0</v>
      </c>
      <c r="R385" s="923">
        <v>9.7989303581203294E-2</v>
      </c>
      <c r="S385" s="923">
        <v>0.64710745598311703</v>
      </c>
      <c r="T385" s="923">
        <v>6.5882599833391398</v>
      </c>
      <c r="U385" s="923">
        <v>10.297837398608101</v>
      </c>
      <c r="V385" s="923">
        <v>7.1135061665547504E-3</v>
      </c>
      <c r="W385" s="923">
        <v>3.3003840622740301E-3</v>
      </c>
      <c r="X385" s="923">
        <v>12.4255291372216</v>
      </c>
      <c r="Y385" s="923">
        <v>12.1373575492402</v>
      </c>
      <c r="Z385" s="923">
        <v>1.6250701320954799E-3</v>
      </c>
      <c r="AA385" s="923">
        <v>6.0269361623579598E-2</v>
      </c>
      <c r="AB385" s="912"/>
    </row>
    <row r="386" spans="1:28">
      <c r="A386" s="929" t="s">
        <v>4150</v>
      </c>
      <c r="B386" s="930">
        <v>597.13550599999996</v>
      </c>
      <c r="C386" s="931">
        <v>49.781999999999996</v>
      </c>
      <c r="D386" s="931">
        <v>0</v>
      </c>
      <c r="E386" s="931">
        <v>0</v>
      </c>
      <c r="F386" s="932">
        <v>0</v>
      </c>
      <c r="G386" s="933">
        <v>0</v>
      </c>
      <c r="H386" s="933">
        <v>134.99000999001001</v>
      </c>
      <c r="I386" s="933">
        <v>35</v>
      </c>
      <c r="J386" s="933">
        <v>0</v>
      </c>
      <c r="K386" s="933">
        <v>477</v>
      </c>
      <c r="L386" s="934">
        <v>0.55344824446465901</v>
      </c>
      <c r="M386" s="935">
        <v>4.8809336955777096E-3</v>
      </c>
      <c r="N386" s="935">
        <v>5.9315753554732502E-2</v>
      </c>
      <c r="O386" s="935">
        <v>6.6182151804443498E-3</v>
      </c>
      <c r="P386" s="935">
        <v>0</v>
      </c>
      <c r="Q386" s="935">
        <v>0</v>
      </c>
      <c r="R386" s="935">
        <v>4.9636613853332602E-4</v>
      </c>
      <c r="S386" s="935">
        <v>4.13638448777772E-3</v>
      </c>
      <c r="T386" s="935">
        <v>5.4600275238665903E-2</v>
      </c>
      <c r="U386" s="935">
        <v>0.12243698083822099</v>
      </c>
      <c r="V386" s="935">
        <v>4.9636613853332698E-5</v>
      </c>
      <c r="W386" s="935">
        <v>1.15818765657776E-4</v>
      </c>
      <c r="X386" s="935">
        <v>8.27276897555544E-3</v>
      </c>
      <c r="Y386" s="935">
        <v>8.27276897555544E-3</v>
      </c>
      <c r="Z386" s="935">
        <v>0</v>
      </c>
      <c r="AA386" s="935">
        <v>4.1363844877777202E-4</v>
      </c>
      <c r="AB386" s="912"/>
    </row>
    <row r="387" spans="1:28">
      <c r="A387" s="929" t="s">
        <v>4151</v>
      </c>
      <c r="B387" s="930">
        <v>0</v>
      </c>
      <c r="C387" s="931">
        <v>0</v>
      </c>
      <c r="D387" s="931">
        <v>0</v>
      </c>
      <c r="E387" s="931">
        <v>0</v>
      </c>
      <c r="F387" s="932">
        <v>0</v>
      </c>
      <c r="G387" s="933">
        <v>0</v>
      </c>
      <c r="H387" s="933">
        <v>0</v>
      </c>
      <c r="I387" s="933">
        <v>0</v>
      </c>
      <c r="J387" s="933">
        <v>0</v>
      </c>
      <c r="K387" s="933">
        <v>0</v>
      </c>
      <c r="L387" s="934">
        <v>0</v>
      </c>
      <c r="M387" s="935">
        <v>0</v>
      </c>
      <c r="N387" s="935">
        <v>0</v>
      </c>
      <c r="O387" s="935">
        <v>0</v>
      </c>
      <c r="P387" s="935">
        <v>0</v>
      </c>
      <c r="Q387" s="935">
        <v>0</v>
      </c>
      <c r="R387" s="935">
        <v>0</v>
      </c>
      <c r="S387" s="935">
        <v>0</v>
      </c>
      <c r="T387" s="935">
        <v>0</v>
      </c>
      <c r="U387" s="935">
        <v>0</v>
      </c>
      <c r="V387" s="935">
        <v>0</v>
      </c>
      <c r="W387" s="935">
        <v>0</v>
      </c>
      <c r="X387" s="935">
        <v>0</v>
      </c>
      <c r="Y387" s="935">
        <v>0</v>
      </c>
      <c r="Z387" s="935">
        <v>0</v>
      </c>
      <c r="AA387" s="935">
        <v>0</v>
      </c>
      <c r="AB387" s="912"/>
    </row>
    <row r="388" spans="1:28">
      <c r="A388" s="929" t="s">
        <v>4152</v>
      </c>
      <c r="B388" s="930">
        <v>32293</v>
      </c>
      <c r="C388" s="931">
        <v>0</v>
      </c>
      <c r="D388" s="931">
        <v>0</v>
      </c>
      <c r="E388" s="931">
        <v>0</v>
      </c>
      <c r="F388" s="932">
        <v>0</v>
      </c>
      <c r="G388" s="933">
        <v>0</v>
      </c>
      <c r="H388" s="933">
        <v>0</v>
      </c>
      <c r="I388" s="933">
        <v>0</v>
      </c>
      <c r="J388" s="933">
        <v>0</v>
      </c>
      <c r="K388" s="933">
        <v>32293</v>
      </c>
      <c r="L388" s="934">
        <v>30.355696113619601</v>
      </c>
      <c r="M388" s="935">
        <v>0.34164159832671498</v>
      </c>
      <c r="N388" s="935">
        <v>3.2203921153747799</v>
      </c>
      <c r="O388" s="935">
        <v>0.56006819397822205</v>
      </c>
      <c r="P388" s="935">
        <v>0</v>
      </c>
      <c r="Q388" s="935">
        <v>0</v>
      </c>
      <c r="R388" s="935">
        <v>6.7208183277386604E-2</v>
      </c>
      <c r="S388" s="935">
        <v>0.39204773578475499</v>
      </c>
      <c r="T388" s="935">
        <v>3.9764841772453798</v>
      </c>
      <c r="U388" s="935">
        <v>5.5446751203844</v>
      </c>
      <c r="V388" s="935">
        <v>5.0406137458040004E-3</v>
      </c>
      <c r="W388" s="935">
        <v>1.1201363879564401E-3</v>
      </c>
      <c r="X388" s="935">
        <v>5.3206478427931101</v>
      </c>
      <c r="Y388" s="935">
        <v>5.3206478427931101</v>
      </c>
      <c r="Z388" s="935">
        <v>0</v>
      </c>
      <c r="AA388" s="935">
        <v>3.2483955250736898E-2</v>
      </c>
      <c r="AB388" s="912"/>
    </row>
    <row r="389" spans="1:28">
      <c r="A389" s="929" t="s">
        <v>4153</v>
      </c>
      <c r="B389" s="930">
        <v>23036.964634</v>
      </c>
      <c r="C389" s="931">
        <v>118.50700000000001</v>
      </c>
      <c r="D389" s="931">
        <v>0</v>
      </c>
      <c r="E389" s="931">
        <v>0</v>
      </c>
      <c r="F389" s="932">
        <v>0</v>
      </c>
      <c r="G389" s="933">
        <v>0</v>
      </c>
      <c r="H389" s="933">
        <v>0</v>
      </c>
      <c r="I389" s="933">
        <v>1865</v>
      </c>
      <c r="J389" s="933">
        <v>0</v>
      </c>
      <c r="K389" s="933">
        <v>21291</v>
      </c>
      <c r="L389" s="934">
        <v>24.370953042063601</v>
      </c>
      <c r="M389" s="935">
        <v>0.31017576598990099</v>
      </c>
      <c r="N389" s="935">
        <v>2.5700277753448901</v>
      </c>
      <c r="O389" s="935">
        <v>0.51695960998316803</v>
      </c>
      <c r="P389" s="935">
        <v>0</v>
      </c>
      <c r="Q389" s="935">
        <v>0</v>
      </c>
      <c r="R389" s="935">
        <v>2.95405491418953E-2</v>
      </c>
      <c r="S389" s="935">
        <v>0.221554118564215</v>
      </c>
      <c r="T389" s="935">
        <v>2.2524668720695198</v>
      </c>
      <c r="U389" s="935">
        <v>4.0987511934379803</v>
      </c>
      <c r="V389" s="935">
        <v>1.4770274570947699E-3</v>
      </c>
      <c r="W389" s="935">
        <v>1.84628432136846E-3</v>
      </c>
      <c r="X389" s="935">
        <v>1.1077705928210699</v>
      </c>
      <c r="Y389" s="935">
        <v>1.1077705928210699</v>
      </c>
      <c r="Z389" s="935">
        <v>0</v>
      </c>
      <c r="AA389" s="935">
        <v>2.5847980499158402E-2</v>
      </c>
      <c r="AB389" s="912"/>
    </row>
    <row r="390" spans="1:28">
      <c r="A390" s="929" t="s">
        <v>4154</v>
      </c>
      <c r="B390" s="930">
        <v>2023.2</v>
      </c>
      <c r="C390" s="931">
        <v>0</v>
      </c>
      <c r="D390" s="931">
        <v>0</v>
      </c>
      <c r="E390" s="931">
        <v>0</v>
      </c>
      <c r="F390" s="932">
        <v>0</v>
      </c>
      <c r="G390" s="933">
        <v>0</v>
      </c>
      <c r="H390" s="933">
        <v>2023.1980668277599</v>
      </c>
      <c r="I390" s="933">
        <v>0</v>
      </c>
      <c r="J390" s="933">
        <v>0</v>
      </c>
      <c r="K390" s="933">
        <v>1.9331722355673299E-3</v>
      </c>
      <c r="L390" s="934">
        <v>2.2128246571430399E-6</v>
      </c>
      <c r="M390" s="935">
        <v>2.8163222909093301E-8</v>
      </c>
      <c r="N390" s="935">
        <v>2.3335241838963001E-7</v>
      </c>
      <c r="O390" s="935">
        <v>4.6938704848488798E-8</v>
      </c>
      <c r="P390" s="935">
        <v>0</v>
      </c>
      <c r="Q390" s="935">
        <v>0</v>
      </c>
      <c r="R390" s="935">
        <v>2.6822117056279302E-9</v>
      </c>
      <c r="S390" s="935">
        <v>2.0116587792209499E-8</v>
      </c>
      <c r="T390" s="935">
        <v>2.0451864255412999E-7</v>
      </c>
      <c r="U390" s="935">
        <v>3.7215687415587498E-7</v>
      </c>
      <c r="V390" s="935">
        <v>1.3411058528139701E-10</v>
      </c>
      <c r="W390" s="935">
        <v>1.67638231601746E-10</v>
      </c>
      <c r="X390" s="935">
        <v>1.00582938961047E-7</v>
      </c>
      <c r="Y390" s="935">
        <v>1.00582938961047E-7</v>
      </c>
      <c r="Z390" s="935">
        <v>0</v>
      </c>
      <c r="AA390" s="935">
        <v>2.34693524242444E-9</v>
      </c>
      <c r="AB390" s="912"/>
    </row>
    <row r="391" spans="1:28">
      <c r="A391" s="929" t="s">
        <v>4155</v>
      </c>
      <c r="B391" s="930">
        <v>72.308143000000001</v>
      </c>
      <c r="C391" s="931">
        <v>0</v>
      </c>
      <c r="D391" s="931">
        <v>0</v>
      </c>
      <c r="E391" s="931">
        <v>0</v>
      </c>
      <c r="F391" s="932">
        <v>0</v>
      </c>
      <c r="G391" s="933">
        <v>0</v>
      </c>
      <c r="H391" s="933">
        <v>0</v>
      </c>
      <c r="I391" s="933">
        <v>4</v>
      </c>
      <c r="J391" s="933">
        <v>0</v>
      </c>
      <c r="K391" s="933">
        <v>68</v>
      </c>
      <c r="L391" s="934">
        <v>7.6539589188514195E-2</v>
      </c>
      <c r="M391" s="935">
        <v>7.9016216881825198E-4</v>
      </c>
      <c r="N391" s="935">
        <v>8.14928445751361E-3</v>
      </c>
      <c r="O391" s="935">
        <v>1.29728117268668E-3</v>
      </c>
      <c r="P391" s="935">
        <v>0</v>
      </c>
      <c r="Q391" s="935">
        <v>0</v>
      </c>
      <c r="R391" s="935">
        <v>4.7173860824970202E-5</v>
      </c>
      <c r="S391" s="935">
        <v>7.0760791237455304E-4</v>
      </c>
      <c r="T391" s="935">
        <v>6.7222751675582596E-3</v>
      </c>
      <c r="U391" s="935">
        <v>1.1793465206242601E-2</v>
      </c>
      <c r="V391" s="935">
        <v>1.06141186856183E-5</v>
      </c>
      <c r="W391" s="935">
        <v>8.2554256443697901E-6</v>
      </c>
      <c r="X391" s="935">
        <v>5.3070593428091502E-3</v>
      </c>
      <c r="Y391" s="935">
        <v>5.1891246907467296E-3</v>
      </c>
      <c r="Z391" s="935">
        <v>0</v>
      </c>
      <c r="AA391" s="935">
        <v>7.5478177319952393E-5</v>
      </c>
      <c r="AB391" s="912"/>
    </row>
    <row r="392" spans="1:28">
      <c r="A392" s="929" t="s">
        <v>4156</v>
      </c>
      <c r="B392" s="930">
        <v>728.24883899999998</v>
      </c>
      <c r="C392" s="931">
        <v>0</v>
      </c>
      <c r="D392" s="931">
        <v>0</v>
      </c>
      <c r="E392" s="931">
        <v>0</v>
      </c>
      <c r="F392" s="932">
        <v>0</v>
      </c>
      <c r="G392" s="933">
        <v>0</v>
      </c>
      <c r="H392" s="933">
        <v>0</v>
      </c>
      <c r="I392" s="933">
        <v>40</v>
      </c>
      <c r="J392" s="933">
        <v>0</v>
      </c>
      <c r="K392" s="933">
        <v>689</v>
      </c>
      <c r="L392" s="934">
        <v>0.77552613163068096</v>
      </c>
      <c r="M392" s="935">
        <v>8.0062019752319899E-3</v>
      </c>
      <c r="N392" s="935">
        <v>8.2571426341571705E-2</v>
      </c>
      <c r="O392" s="935">
        <v>1.31445107056048E-2</v>
      </c>
      <c r="P392" s="935">
        <v>0</v>
      </c>
      <c r="Q392" s="935">
        <v>0</v>
      </c>
      <c r="R392" s="935">
        <v>4.7798220747653699E-4</v>
      </c>
      <c r="S392" s="935">
        <v>7.1697331121480497E-3</v>
      </c>
      <c r="T392" s="935">
        <v>6.8112464565406497E-2</v>
      </c>
      <c r="U392" s="935">
        <v>0.11949555186913401</v>
      </c>
      <c r="V392" s="935">
        <v>1.07545996682221E-4</v>
      </c>
      <c r="W392" s="935">
        <v>8.3646886308393897E-5</v>
      </c>
      <c r="X392" s="935">
        <v>5.3772998341110399E-2</v>
      </c>
      <c r="Y392" s="935">
        <v>5.2578042822418999E-2</v>
      </c>
      <c r="Z392" s="935">
        <v>0</v>
      </c>
      <c r="AA392" s="935">
        <v>7.6477153196245903E-4</v>
      </c>
      <c r="AB392" s="912"/>
    </row>
    <row r="393" spans="1:28">
      <c r="A393" s="929" t="s">
        <v>4157</v>
      </c>
      <c r="B393" s="930">
        <v>108.1</v>
      </c>
      <c r="C393" s="931">
        <v>1E-3</v>
      </c>
      <c r="D393" s="931">
        <v>0</v>
      </c>
      <c r="E393" s="931">
        <v>0</v>
      </c>
      <c r="F393" s="932">
        <v>0</v>
      </c>
      <c r="G393" s="933">
        <v>0</v>
      </c>
      <c r="H393" s="933">
        <v>0</v>
      </c>
      <c r="I393" s="933">
        <v>0</v>
      </c>
      <c r="J393" s="933">
        <v>0</v>
      </c>
      <c r="K393" s="933">
        <v>108</v>
      </c>
      <c r="L393" s="934">
        <v>0.16801525519411101</v>
      </c>
      <c r="M393" s="935">
        <v>0</v>
      </c>
      <c r="N393" s="935">
        <v>1.8674605287461399E-2</v>
      </c>
      <c r="O393" s="935">
        <v>0</v>
      </c>
      <c r="P393" s="935">
        <v>0</v>
      </c>
      <c r="Q393" s="935">
        <v>0</v>
      </c>
      <c r="R393" s="935">
        <v>0</v>
      </c>
      <c r="S393" s="935">
        <v>0</v>
      </c>
      <c r="T393" s="935">
        <v>1.8730797680502901E-4</v>
      </c>
      <c r="U393" s="935">
        <v>0</v>
      </c>
      <c r="V393" s="935">
        <v>0</v>
      </c>
      <c r="W393" s="935">
        <v>0</v>
      </c>
      <c r="X393" s="935">
        <v>0</v>
      </c>
      <c r="Y393" s="935">
        <v>0</v>
      </c>
      <c r="Z393" s="935">
        <v>0</v>
      </c>
      <c r="AA393" s="935">
        <v>1.3111558376352E-5</v>
      </c>
      <c r="AB393" s="912"/>
    </row>
    <row r="394" spans="1:28">
      <c r="A394" s="929" t="s">
        <v>4158</v>
      </c>
      <c r="B394" s="930">
        <v>0</v>
      </c>
      <c r="C394" s="931">
        <v>0</v>
      </c>
      <c r="D394" s="931">
        <v>0</v>
      </c>
      <c r="E394" s="931">
        <v>0</v>
      </c>
      <c r="F394" s="932">
        <v>0</v>
      </c>
      <c r="G394" s="933">
        <v>0</v>
      </c>
      <c r="H394" s="933">
        <v>0</v>
      </c>
      <c r="I394" s="933">
        <v>0</v>
      </c>
      <c r="J394" s="933">
        <v>0</v>
      </c>
      <c r="K394" s="933">
        <v>0</v>
      </c>
      <c r="L394" s="934">
        <v>0</v>
      </c>
      <c r="M394" s="935">
        <v>0</v>
      </c>
      <c r="N394" s="935">
        <v>0</v>
      </c>
      <c r="O394" s="935">
        <v>0</v>
      </c>
      <c r="P394" s="935">
        <v>0</v>
      </c>
      <c r="Q394" s="935">
        <v>0</v>
      </c>
      <c r="R394" s="935">
        <v>0</v>
      </c>
      <c r="S394" s="935">
        <v>0</v>
      </c>
      <c r="T394" s="935">
        <v>0</v>
      </c>
      <c r="U394" s="935">
        <v>0</v>
      </c>
      <c r="V394" s="935">
        <v>0</v>
      </c>
      <c r="W394" s="935">
        <v>0</v>
      </c>
      <c r="X394" s="935">
        <v>0</v>
      </c>
      <c r="Y394" s="935">
        <v>0</v>
      </c>
      <c r="Z394" s="935">
        <v>0</v>
      </c>
      <c r="AA394" s="935">
        <v>0</v>
      </c>
      <c r="AB394" s="912"/>
    </row>
    <row r="395" spans="1:28">
      <c r="A395" s="929" t="s">
        <v>4159</v>
      </c>
      <c r="B395" s="930">
        <v>0</v>
      </c>
      <c r="C395" s="931">
        <v>1000.74</v>
      </c>
      <c r="D395" s="931">
        <v>67</v>
      </c>
      <c r="E395" s="931">
        <v>0</v>
      </c>
      <c r="F395" s="932">
        <v>0</v>
      </c>
      <c r="G395" s="933">
        <v>0</v>
      </c>
      <c r="H395" s="933">
        <v>14.2707995502158</v>
      </c>
      <c r="I395" s="933">
        <v>0</v>
      </c>
      <c r="J395" s="933">
        <v>0</v>
      </c>
      <c r="K395" s="933">
        <v>934</v>
      </c>
      <c r="L395" s="934">
        <v>1.44330161527115</v>
      </c>
      <c r="M395" s="935">
        <v>2.7537741256576402E-3</v>
      </c>
      <c r="N395" s="935">
        <v>0.15923293914832101</v>
      </c>
      <c r="O395" s="935">
        <v>0</v>
      </c>
      <c r="P395" s="935">
        <v>0</v>
      </c>
      <c r="Q395" s="935">
        <v>0</v>
      </c>
      <c r="R395" s="935">
        <v>0</v>
      </c>
      <c r="S395" s="935">
        <v>0</v>
      </c>
      <c r="T395" s="935">
        <v>0</v>
      </c>
      <c r="U395" s="935">
        <v>0</v>
      </c>
      <c r="V395" s="935">
        <v>0</v>
      </c>
      <c r="W395" s="935">
        <v>0</v>
      </c>
      <c r="X395" s="935">
        <v>4.5356279716714E-2</v>
      </c>
      <c r="Y395" s="935">
        <v>4.5356279716714E-2</v>
      </c>
      <c r="Z395" s="935">
        <v>0</v>
      </c>
      <c r="AA395" s="935">
        <v>0</v>
      </c>
      <c r="AB395" s="912"/>
    </row>
    <row r="396" spans="1:28">
      <c r="A396" s="929" t="s">
        <v>4160</v>
      </c>
      <c r="B396" s="930">
        <v>0</v>
      </c>
      <c r="C396" s="931">
        <v>0</v>
      </c>
      <c r="D396" s="931">
        <v>-1</v>
      </c>
      <c r="E396" s="931">
        <v>0</v>
      </c>
      <c r="F396" s="932">
        <v>0</v>
      </c>
      <c r="G396" s="933">
        <v>0</v>
      </c>
      <c r="H396" s="933">
        <v>0</v>
      </c>
      <c r="I396" s="933">
        <v>0</v>
      </c>
      <c r="J396" s="933">
        <v>1</v>
      </c>
      <c r="K396" s="933">
        <v>0</v>
      </c>
      <c r="L396" s="934">
        <v>0</v>
      </c>
      <c r="M396" s="935">
        <v>0</v>
      </c>
      <c r="N396" s="935">
        <v>0</v>
      </c>
      <c r="O396" s="935">
        <v>0</v>
      </c>
      <c r="P396" s="935">
        <v>0</v>
      </c>
      <c r="Q396" s="935">
        <v>0</v>
      </c>
      <c r="R396" s="935">
        <v>0</v>
      </c>
      <c r="S396" s="935">
        <v>0</v>
      </c>
      <c r="T396" s="935">
        <v>0</v>
      </c>
      <c r="U396" s="935">
        <v>0</v>
      </c>
      <c r="V396" s="935">
        <v>0</v>
      </c>
      <c r="W396" s="935">
        <v>0</v>
      </c>
      <c r="X396" s="935">
        <v>0</v>
      </c>
      <c r="Y396" s="935">
        <v>0</v>
      </c>
      <c r="Z396" s="935">
        <v>0</v>
      </c>
      <c r="AA396" s="935">
        <v>0</v>
      </c>
      <c r="AB396" s="912"/>
    </row>
    <row r="397" spans="1:28">
      <c r="A397" s="929" t="s">
        <v>4161</v>
      </c>
      <c r="B397" s="930">
        <v>0</v>
      </c>
      <c r="C397" s="931">
        <v>0</v>
      </c>
      <c r="D397" s="931">
        <v>0</v>
      </c>
      <c r="E397" s="931">
        <v>0</v>
      </c>
      <c r="F397" s="932">
        <v>0</v>
      </c>
      <c r="G397" s="933">
        <v>0</v>
      </c>
      <c r="H397" s="933">
        <v>0</v>
      </c>
      <c r="I397" s="933">
        <v>0</v>
      </c>
      <c r="J397" s="933">
        <v>0</v>
      </c>
      <c r="K397" s="933">
        <v>0</v>
      </c>
      <c r="L397" s="934">
        <v>0</v>
      </c>
      <c r="M397" s="935">
        <v>0</v>
      </c>
      <c r="N397" s="935">
        <v>0</v>
      </c>
      <c r="O397" s="935">
        <v>0</v>
      </c>
      <c r="P397" s="935">
        <v>0</v>
      </c>
      <c r="Q397" s="935">
        <v>0</v>
      </c>
      <c r="R397" s="935">
        <v>0</v>
      </c>
      <c r="S397" s="935">
        <v>0</v>
      </c>
      <c r="T397" s="935">
        <v>0</v>
      </c>
      <c r="U397" s="935">
        <v>0</v>
      </c>
      <c r="V397" s="935">
        <v>0</v>
      </c>
      <c r="W397" s="935">
        <v>0</v>
      </c>
      <c r="X397" s="935">
        <v>0</v>
      </c>
      <c r="Y397" s="935">
        <v>0</v>
      </c>
      <c r="Z397" s="935">
        <v>0</v>
      </c>
      <c r="AA397" s="935">
        <v>0</v>
      </c>
      <c r="AB397" s="912"/>
    </row>
    <row r="398" spans="1:28">
      <c r="A398" s="929" t="s">
        <v>4301</v>
      </c>
      <c r="B398" s="930">
        <v>0</v>
      </c>
      <c r="C398" s="931">
        <v>0</v>
      </c>
      <c r="D398" s="931">
        <v>0</v>
      </c>
      <c r="E398" s="931">
        <v>0</v>
      </c>
      <c r="F398" s="932">
        <v>0</v>
      </c>
      <c r="G398" s="933">
        <v>0</v>
      </c>
      <c r="H398" s="933">
        <v>0</v>
      </c>
      <c r="I398" s="933">
        <v>0</v>
      </c>
      <c r="J398" s="933">
        <v>0</v>
      </c>
      <c r="K398" s="933">
        <v>0</v>
      </c>
      <c r="L398" s="934">
        <v>0</v>
      </c>
      <c r="M398" s="935">
        <v>0</v>
      </c>
      <c r="N398" s="935">
        <v>0</v>
      </c>
      <c r="O398" s="935">
        <v>0</v>
      </c>
      <c r="P398" s="935">
        <v>0</v>
      </c>
      <c r="Q398" s="935">
        <v>0</v>
      </c>
      <c r="R398" s="935">
        <v>0</v>
      </c>
      <c r="S398" s="935">
        <v>0</v>
      </c>
      <c r="T398" s="935">
        <v>0</v>
      </c>
      <c r="U398" s="935">
        <v>0</v>
      </c>
      <c r="V398" s="935">
        <v>0</v>
      </c>
      <c r="W398" s="935">
        <v>0</v>
      </c>
      <c r="X398" s="935">
        <v>0</v>
      </c>
      <c r="Y398" s="935">
        <v>0</v>
      </c>
      <c r="Z398" s="935">
        <v>0</v>
      </c>
      <c r="AA398" s="935">
        <v>0</v>
      </c>
      <c r="AB398" s="912"/>
    </row>
    <row r="399" spans="1:28">
      <c r="A399" s="929" t="s">
        <v>4162</v>
      </c>
      <c r="B399" s="930">
        <v>59.9</v>
      </c>
      <c r="C399" s="931">
        <v>0</v>
      </c>
      <c r="D399" s="931">
        <v>0</v>
      </c>
      <c r="E399" s="931">
        <v>0</v>
      </c>
      <c r="F399" s="932">
        <v>0</v>
      </c>
      <c r="G399" s="933">
        <v>0</v>
      </c>
      <c r="H399" s="933">
        <v>0</v>
      </c>
      <c r="I399" s="933">
        <v>0</v>
      </c>
      <c r="J399" s="933">
        <v>0</v>
      </c>
      <c r="K399" s="933">
        <v>937</v>
      </c>
      <c r="L399" s="934">
        <v>0.40951767328806099</v>
      </c>
      <c r="M399" s="935">
        <v>4.2251823434482499E-3</v>
      </c>
      <c r="N399" s="935">
        <v>4.0464246289177497E-2</v>
      </c>
      <c r="O399" s="935">
        <v>0.13163068069973399</v>
      </c>
      <c r="P399" s="935">
        <v>6.8252945548010297E-3</v>
      </c>
      <c r="Q399" s="935">
        <v>0</v>
      </c>
      <c r="R399" s="935">
        <v>1.6250701320954801E-4</v>
      </c>
      <c r="S399" s="935">
        <v>1.30005610567639E-2</v>
      </c>
      <c r="T399" s="935">
        <v>0.121880259907161</v>
      </c>
      <c r="U399" s="935">
        <v>0.18363292492678901</v>
      </c>
      <c r="V399" s="935">
        <v>2.6001122113527702E-4</v>
      </c>
      <c r="W399" s="935">
        <v>4.8752103962864498E-5</v>
      </c>
      <c r="X399" s="935">
        <v>0.40951767328806099</v>
      </c>
      <c r="Y399" s="935">
        <v>0.39326697196710703</v>
      </c>
      <c r="Z399" s="935">
        <v>1.6250701320954799E-3</v>
      </c>
      <c r="AA399" s="935">
        <v>4.8752103962864502E-4</v>
      </c>
      <c r="AB399" s="912"/>
    </row>
    <row r="400" spans="1:28">
      <c r="A400" s="929" t="s">
        <v>4163</v>
      </c>
      <c r="B400" s="930">
        <v>174</v>
      </c>
      <c r="C400" s="931">
        <v>43.126600000000003</v>
      </c>
      <c r="D400" s="931">
        <v>0</v>
      </c>
      <c r="E400" s="931">
        <v>3.0269400000000002</v>
      </c>
      <c r="F400" s="932">
        <v>0</v>
      </c>
      <c r="G400" s="933">
        <v>0</v>
      </c>
      <c r="H400" s="933">
        <v>0</v>
      </c>
      <c r="I400" s="933">
        <v>0</v>
      </c>
      <c r="J400" s="933">
        <v>0</v>
      </c>
      <c r="K400" s="933">
        <v>214</v>
      </c>
      <c r="L400" s="934">
        <v>0.27539128723071199</v>
      </c>
      <c r="M400" s="935">
        <v>2.96917829898342E-4</v>
      </c>
      <c r="N400" s="935">
        <v>3.0396962835842801E-2</v>
      </c>
      <c r="O400" s="935">
        <v>5.56720931059391E-3</v>
      </c>
      <c r="P400" s="935">
        <v>1.8557364368646399E-4</v>
      </c>
      <c r="Q400" s="935">
        <v>0</v>
      </c>
      <c r="R400" s="935">
        <v>3.7114728737292797E-5</v>
      </c>
      <c r="S400" s="935">
        <v>7.4229457474585497E-4</v>
      </c>
      <c r="T400" s="935">
        <v>6.6806511727127002E-3</v>
      </c>
      <c r="U400" s="935">
        <v>7.0517984600856204E-3</v>
      </c>
      <c r="V400" s="935">
        <v>1.1134418621187799E-5</v>
      </c>
      <c r="W400" s="935">
        <v>0</v>
      </c>
      <c r="X400" s="935">
        <v>0.30545421750791901</v>
      </c>
      <c r="Y400" s="935">
        <v>0.299887008197325</v>
      </c>
      <c r="Z400" s="935">
        <v>0</v>
      </c>
      <c r="AA400" s="935">
        <v>2.59803101161049E-5</v>
      </c>
      <c r="AB400" s="912"/>
    </row>
    <row r="401" spans="1:28">
      <c r="A401" s="929" t="s">
        <v>4235</v>
      </c>
      <c r="B401" s="930">
        <v>0</v>
      </c>
      <c r="C401" s="931">
        <v>134.4</v>
      </c>
      <c r="D401" s="931">
        <v>0</v>
      </c>
      <c r="E401" s="931">
        <v>0</v>
      </c>
      <c r="F401" s="932">
        <v>22</v>
      </c>
      <c r="G401" s="933">
        <v>0</v>
      </c>
      <c r="H401" s="933">
        <v>0</v>
      </c>
      <c r="I401" s="933">
        <v>0</v>
      </c>
      <c r="J401" s="933">
        <v>0</v>
      </c>
      <c r="K401" s="933">
        <v>112</v>
      </c>
      <c r="L401" s="934">
        <v>0.174432287732802</v>
      </c>
      <c r="M401" s="935">
        <v>3.8849061855857798E-5</v>
      </c>
      <c r="N401" s="935">
        <v>1.93662573351451E-2</v>
      </c>
      <c r="O401" s="935">
        <v>5.8273592783786798E-4</v>
      </c>
      <c r="P401" s="935">
        <v>0</v>
      </c>
      <c r="Q401" s="935">
        <v>0</v>
      </c>
      <c r="R401" s="935">
        <v>1.9424530927928899E-5</v>
      </c>
      <c r="S401" s="935">
        <v>0</v>
      </c>
      <c r="T401" s="935">
        <v>3.8849061855857802E-4</v>
      </c>
      <c r="U401" s="935">
        <v>7.7698123711715701E-4</v>
      </c>
      <c r="V401" s="935">
        <v>1.9424530927928899E-6</v>
      </c>
      <c r="W401" s="935">
        <v>0</v>
      </c>
      <c r="X401" s="935">
        <v>0.171324362784333</v>
      </c>
      <c r="Y401" s="935">
        <v>0.16200058793892699</v>
      </c>
      <c r="Z401" s="935">
        <v>0</v>
      </c>
      <c r="AA401" s="935">
        <v>1.9424530927928899E-6</v>
      </c>
      <c r="AB401" s="912"/>
    </row>
    <row r="402" spans="1:28">
      <c r="A402" s="929" t="s">
        <v>4165</v>
      </c>
      <c r="B402" s="930">
        <v>0</v>
      </c>
      <c r="C402" s="931">
        <v>9.16</v>
      </c>
      <c r="D402" s="931">
        <v>0</v>
      </c>
      <c r="E402" s="931">
        <v>0</v>
      </c>
      <c r="F402" s="932">
        <v>0</v>
      </c>
      <c r="G402" s="933">
        <v>0</v>
      </c>
      <c r="H402" s="933">
        <v>0</v>
      </c>
      <c r="I402" s="933">
        <v>0</v>
      </c>
      <c r="J402" s="933">
        <v>9.16</v>
      </c>
      <c r="K402" s="933">
        <v>0</v>
      </c>
      <c r="L402" s="934">
        <v>0</v>
      </c>
      <c r="M402" s="935">
        <v>0</v>
      </c>
      <c r="N402" s="935">
        <v>0</v>
      </c>
      <c r="O402" s="935">
        <v>0</v>
      </c>
      <c r="P402" s="935">
        <v>0</v>
      </c>
      <c r="Q402" s="935">
        <v>0</v>
      </c>
      <c r="R402" s="935">
        <v>0</v>
      </c>
      <c r="S402" s="935">
        <v>0</v>
      </c>
      <c r="T402" s="935">
        <v>0</v>
      </c>
      <c r="U402" s="935">
        <v>0</v>
      </c>
      <c r="V402" s="935">
        <v>0</v>
      </c>
      <c r="W402" s="935">
        <v>0</v>
      </c>
      <c r="X402" s="935">
        <v>0</v>
      </c>
      <c r="Y402" s="935">
        <v>0</v>
      </c>
      <c r="Z402" s="935">
        <v>0</v>
      </c>
      <c r="AA402" s="935">
        <v>0</v>
      </c>
      <c r="AB402" s="912"/>
    </row>
    <row r="403" spans="1:28">
      <c r="A403" s="929" t="s">
        <v>4166</v>
      </c>
      <c r="B403" s="930">
        <v>2428.04</v>
      </c>
      <c r="C403" s="931">
        <v>2106.9038</v>
      </c>
      <c r="D403" s="931">
        <v>67</v>
      </c>
      <c r="E403" s="931">
        <v>0</v>
      </c>
      <c r="F403" s="932">
        <v>0</v>
      </c>
      <c r="G403" s="933">
        <v>0</v>
      </c>
      <c r="H403" s="933">
        <v>0</v>
      </c>
      <c r="I403" s="933">
        <v>0</v>
      </c>
      <c r="J403" s="933">
        <v>0</v>
      </c>
      <c r="K403" s="933">
        <v>4468</v>
      </c>
      <c r="L403" s="934">
        <v>5.3778062593816598</v>
      </c>
      <c r="M403" s="935">
        <v>3.0996001494995201E-3</v>
      </c>
      <c r="N403" s="935">
        <v>0.59589812874128201</v>
      </c>
      <c r="O403" s="935">
        <v>0.108486005232483</v>
      </c>
      <c r="P403" s="935">
        <v>0</v>
      </c>
      <c r="Q403" s="935">
        <v>0</v>
      </c>
      <c r="R403" s="935">
        <v>0</v>
      </c>
      <c r="S403" s="935">
        <v>7.7490003737487904E-3</v>
      </c>
      <c r="T403" s="935">
        <v>0.10073700485873401</v>
      </c>
      <c r="U403" s="935">
        <v>0.20922301009121699</v>
      </c>
      <c r="V403" s="935">
        <v>1.54980007474976E-4</v>
      </c>
      <c r="W403" s="935">
        <v>7.7490003737487904E-5</v>
      </c>
      <c r="X403" s="935">
        <v>4.9981052410679698</v>
      </c>
      <c r="Y403" s="935">
        <v>4.74238822873426</v>
      </c>
      <c r="Z403" s="935">
        <v>0</v>
      </c>
      <c r="AA403" s="935">
        <v>1.54980007474976E-4</v>
      </c>
      <c r="AB403" s="912"/>
    </row>
    <row r="404" spans="1:28">
      <c r="A404" s="924"/>
      <c r="B404" s="925"/>
      <c r="C404" s="926"/>
      <c r="D404" s="926"/>
      <c r="E404" s="926"/>
      <c r="F404" s="925"/>
      <c r="G404" s="926"/>
      <c r="H404" s="926"/>
      <c r="I404" s="926"/>
      <c r="J404" s="926"/>
      <c r="K404" s="926"/>
      <c r="L404" s="927"/>
      <c r="M404" s="928"/>
      <c r="N404" s="928"/>
      <c r="O404" s="928"/>
      <c r="P404" s="928"/>
      <c r="Q404" s="928"/>
      <c r="R404" s="928"/>
      <c r="S404" s="928"/>
      <c r="T404" s="928"/>
      <c r="U404" s="928"/>
      <c r="V404" s="928"/>
      <c r="W404" s="928"/>
      <c r="X404" s="928"/>
      <c r="Y404" s="928"/>
      <c r="Z404" s="928"/>
      <c r="AA404" s="928"/>
      <c r="AB404" s="912"/>
    </row>
    <row r="405" spans="1:28">
      <c r="A405" s="917" t="s">
        <v>4167</v>
      </c>
      <c r="B405" s="918">
        <v>79608</v>
      </c>
      <c r="C405" s="919">
        <v>58839</v>
      </c>
      <c r="D405" s="919">
        <v>1806</v>
      </c>
      <c r="E405" s="919">
        <v>2416</v>
      </c>
      <c r="F405" s="920">
        <v>9165</v>
      </c>
      <c r="G405" s="921">
        <v>0</v>
      </c>
      <c r="H405" s="921">
        <v>6212</v>
      </c>
      <c r="I405" s="921">
        <v>0</v>
      </c>
      <c r="J405" s="921">
        <v>0</v>
      </c>
      <c r="K405" s="921">
        <v>118675</v>
      </c>
      <c r="L405" s="922">
        <v>17.897004324539399</v>
      </c>
      <c r="M405" s="923">
        <v>1.04903780088682</v>
      </c>
      <c r="N405" s="923">
        <v>0.83903383261882003</v>
      </c>
      <c r="O405" s="923">
        <v>38.170696180322203</v>
      </c>
      <c r="P405" s="923">
        <v>1.52369008276245</v>
      </c>
      <c r="Q405" s="923">
        <v>0</v>
      </c>
      <c r="R405" s="923">
        <v>1.93425291143383E-2</v>
      </c>
      <c r="S405" s="923">
        <v>3.36747413400346</v>
      </c>
      <c r="T405" s="923">
        <v>30.4860671804927</v>
      </c>
      <c r="U405" s="923">
        <v>46.348832046230903</v>
      </c>
      <c r="V405" s="923">
        <v>5.0903214071826401E-2</v>
      </c>
      <c r="W405" s="923">
        <v>1.0504140136405901E-2</v>
      </c>
      <c r="X405" s="923">
        <v>9.2520535550499208</v>
      </c>
      <c r="Y405" s="923">
        <v>8.9132876799045402</v>
      </c>
      <c r="Z405" s="923">
        <v>0.320851948363715</v>
      </c>
      <c r="AA405" s="923">
        <v>0.122419693491088</v>
      </c>
      <c r="AB405" s="912"/>
    </row>
    <row r="406" spans="1:28">
      <c r="A406" s="929" t="s">
        <v>4168</v>
      </c>
      <c r="B406" s="930">
        <v>79608</v>
      </c>
      <c r="C406" s="931">
        <v>69.444400000000002</v>
      </c>
      <c r="D406" s="931">
        <v>0</v>
      </c>
      <c r="E406" s="931">
        <v>816.05370000000005</v>
      </c>
      <c r="F406" s="932">
        <v>4405</v>
      </c>
      <c r="G406" s="933">
        <v>0</v>
      </c>
      <c r="H406" s="933">
        <v>30384.149756058101</v>
      </c>
      <c r="I406" s="933">
        <v>0</v>
      </c>
      <c r="J406" s="933">
        <v>0</v>
      </c>
      <c r="K406" s="933">
        <v>43686</v>
      </c>
      <c r="L406" s="934">
        <v>5.3793914398520304</v>
      </c>
      <c r="M406" s="935">
        <v>0.25002805283819302</v>
      </c>
      <c r="N406" s="935">
        <v>0.31821752179406398</v>
      </c>
      <c r="O406" s="935">
        <v>9.7738238836748099</v>
      </c>
      <c r="P406" s="935">
        <v>0.37125377542640797</v>
      </c>
      <c r="Q406" s="935">
        <v>0</v>
      </c>
      <c r="R406" s="935">
        <v>7.5766076617634201E-3</v>
      </c>
      <c r="S406" s="935">
        <v>0.83342684279397605</v>
      </c>
      <c r="T406" s="935">
        <v>7.5008415851457801</v>
      </c>
      <c r="U406" s="935">
        <v>10.9103150329393</v>
      </c>
      <c r="V406" s="935">
        <v>1.3637893791174201E-2</v>
      </c>
      <c r="W406" s="935">
        <v>2.2729822985290298E-3</v>
      </c>
      <c r="X406" s="935">
        <v>3.25794129455827</v>
      </c>
      <c r="Y406" s="935">
        <v>3.1064091413230002</v>
      </c>
      <c r="Z406" s="935">
        <v>7.5766076617634195E-2</v>
      </c>
      <c r="AA406" s="935">
        <v>3.0306430647053701E-2</v>
      </c>
      <c r="AB406" s="912"/>
    </row>
    <row r="407" spans="1:28">
      <c r="A407" s="929" t="s">
        <v>4170</v>
      </c>
      <c r="B407" s="930">
        <v>2500</v>
      </c>
      <c r="C407" s="931">
        <v>0</v>
      </c>
      <c r="D407" s="931">
        <v>0</v>
      </c>
      <c r="E407" s="931">
        <v>328</v>
      </c>
      <c r="F407" s="932">
        <v>751.22389616935504</v>
      </c>
      <c r="G407" s="933">
        <v>0</v>
      </c>
      <c r="H407" s="933">
        <v>1923.8785196804199</v>
      </c>
      <c r="I407" s="933">
        <v>0</v>
      </c>
      <c r="J407" s="933">
        <v>0</v>
      </c>
      <c r="K407" s="933">
        <v>672.18533300887702</v>
      </c>
      <c r="L407" s="934">
        <v>4.1968558254635802E-2</v>
      </c>
      <c r="M407" s="935">
        <v>3.9636971684933802E-3</v>
      </c>
      <c r="N407" s="935">
        <v>2.3315865697019899E-4</v>
      </c>
      <c r="O407" s="935">
        <v>0.14339257403667199</v>
      </c>
      <c r="P407" s="935">
        <v>5.8289664242549702E-3</v>
      </c>
      <c r="Q407" s="935">
        <v>0</v>
      </c>
      <c r="R407" s="935">
        <v>1.1657932848509899E-4</v>
      </c>
      <c r="S407" s="935">
        <v>1.6321105987913899E-2</v>
      </c>
      <c r="T407" s="935">
        <v>0.11774512176995</v>
      </c>
      <c r="U407" s="935">
        <v>0.17137161287309599</v>
      </c>
      <c r="V407" s="935">
        <v>1.8652692557615899E-4</v>
      </c>
      <c r="W407" s="935">
        <v>4.6631731394039803E-5</v>
      </c>
      <c r="X407" s="935">
        <v>1.1657932848509901E-3</v>
      </c>
      <c r="Y407" s="935">
        <v>0</v>
      </c>
      <c r="Z407" s="935">
        <v>1.1657932848509901E-3</v>
      </c>
      <c r="AA407" s="935">
        <v>4.5465938109188803E-4</v>
      </c>
      <c r="AB407" s="912"/>
    </row>
    <row r="408" spans="1:28">
      <c r="A408" s="929" t="s">
        <v>4302</v>
      </c>
      <c r="B408" s="930">
        <v>0</v>
      </c>
      <c r="C408" s="931">
        <v>0</v>
      </c>
      <c r="D408" s="931">
        <v>0</v>
      </c>
      <c r="E408" s="931">
        <v>0</v>
      </c>
      <c r="F408" s="932">
        <v>0</v>
      </c>
      <c r="G408" s="933">
        <v>0</v>
      </c>
      <c r="H408" s="933">
        <v>0</v>
      </c>
      <c r="I408" s="933">
        <v>0</v>
      </c>
      <c r="J408" s="933">
        <v>0</v>
      </c>
      <c r="K408" s="933">
        <v>0</v>
      </c>
      <c r="L408" s="934">
        <v>0</v>
      </c>
      <c r="M408" s="935">
        <v>0</v>
      </c>
      <c r="N408" s="935">
        <v>0</v>
      </c>
      <c r="O408" s="935">
        <v>0</v>
      </c>
      <c r="P408" s="935">
        <v>0</v>
      </c>
      <c r="Q408" s="935">
        <v>0</v>
      </c>
      <c r="R408" s="935">
        <v>0</v>
      </c>
      <c r="S408" s="935">
        <v>0</v>
      </c>
      <c r="T408" s="935">
        <v>0</v>
      </c>
      <c r="U408" s="935">
        <v>0</v>
      </c>
      <c r="V408" s="935">
        <v>0</v>
      </c>
      <c r="W408" s="935">
        <v>0</v>
      </c>
      <c r="X408" s="935">
        <v>0</v>
      </c>
      <c r="Y408" s="935">
        <v>0</v>
      </c>
      <c r="Z408" s="935">
        <v>0</v>
      </c>
      <c r="AA408" s="935">
        <v>0</v>
      </c>
      <c r="AB408" s="912"/>
    </row>
    <row r="409" spans="1:28">
      <c r="A409" s="929" t="s">
        <v>4171</v>
      </c>
      <c r="B409" s="930">
        <v>11458.01</v>
      </c>
      <c r="C409" s="931">
        <v>0</v>
      </c>
      <c r="D409" s="931">
        <v>0</v>
      </c>
      <c r="E409" s="931">
        <v>0</v>
      </c>
      <c r="F409" s="932">
        <v>11458</v>
      </c>
      <c r="G409" s="933">
        <v>0</v>
      </c>
      <c r="H409" s="933">
        <v>0</v>
      </c>
      <c r="I409" s="933">
        <v>0</v>
      </c>
      <c r="J409" s="933">
        <v>0</v>
      </c>
      <c r="K409" s="933">
        <v>0</v>
      </c>
      <c r="L409" s="934">
        <v>0</v>
      </c>
      <c r="M409" s="935">
        <v>0</v>
      </c>
      <c r="N409" s="935">
        <v>0</v>
      </c>
      <c r="O409" s="935">
        <v>0</v>
      </c>
      <c r="P409" s="935">
        <v>0</v>
      </c>
      <c r="Q409" s="935">
        <v>0</v>
      </c>
      <c r="R409" s="935">
        <v>0</v>
      </c>
      <c r="S409" s="935">
        <v>0</v>
      </c>
      <c r="T409" s="935">
        <v>0</v>
      </c>
      <c r="U409" s="935">
        <v>0</v>
      </c>
      <c r="V409" s="935">
        <v>0</v>
      </c>
      <c r="W409" s="935">
        <v>0</v>
      </c>
      <c r="X409" s="935">
        <v>0</v>
      </c>
      <c r="Y409" s="935">
        <v>0</v>
      </c>
      <c r="Z409" s="935">
        <v>0</v>
      </c>
      <c r="AA409" s="935">
        <v>0</v>
      </c>
      <c r="AB409" s="912"/>
    </row>
    <row r="410" spans="1:28">
      <c r="A410" s="929" t="s">
        <v>4172</v>
      </c>
      <c r="B410" s="930">
        <v>0</v>
      </c>
      <c r="C410" s="931">
        <v>1451.7439999999999</v>
      </c>
      <c r="D410" s="931">
        <v>232</v>
      </c>
      <c r="E410" s="931">
        <v>2E-3</v>
      </c>
      <c r="F410" s="932">
        <v>698.74199999999996</v>
      </c>
      <c r="G410" s="933">
        <v>0</v>
      </c>
      <c r="H410" s="933">
        <v>0</v>
      </c>
      <c r="I410" s="933">
        <v>0</v>
      </c>
      <c r="J410" s="933">
        <v>0</v>
      </c>
      <c r="K410" s="933">
        <v>521</v>
      </c>
      <c r="L410" s="934">
        <v>0.318062819279888</v>
      </c>
      <c r="M410" s="935">
        <v>1.1114126923700601E-2</v>
      </c>
      <c r="N410" s="935">
        <v>7.2287004381792598E-4</v>
      </c>
      <c r="O410" s="935">
        <v>1.2876122655506801</v>
      </c>
      <c r="P410" s="935">
        <v>6.6865479053158206E-2</v>
      </c>
      <c r="Q410" s="935">
        <v>0</v>
      </c>
      <c r="R410" s="935">
        <v>9.93946310249649E-4</v>
      </c>
      <c r="S410" s="935">
        <v>0.16987446029721301</v>
      </c>
      <c r="T410" s="935">
        <v>1.03099339999532</v>
      </c>
      <c r="U410" s="935">
        <v>1.9743388071777099</v>
      </c>
      <c r="V410" s="935">
        <v>1.92464149166523E-3</v>
      </c>
      <c r="W410" s="935">
        <v>5.1504490622027198E-4</v>
      </c>
      <c r="X410" s="935">
        <v>1.17466382120413E-2</v>
      </c>
      <c r="Y410" s="935">
        <v>1.17466382120413E-2</v>
      </c>
      <c r="Z410" s="935">
        <v>9.0358755477240799E-4</v>
      </c>
      <c r="AA410" s="935">
        <v>3.7408524767577698E-3</v>
      </c>
      <c r="AB410" s="912"/>
    </row>
    <row r="411" spans="1:28">
      <c r="A411" s="929" t="s">
        <v>4252</v>
      </c>
      <c r="B411" s="930">
        <v>0</v>
      </c>
      <c r="C411" s="931">
        <v>0</v>
      </c>
      <c r="D411" s="931">
        <v>0</v>
      </c>
      <c r="E411" s="931">
        <v>0</v>
      </c>
      <c r="F411" s="932">
        <v>0</v>
      </c>
      <c r="G411" s="933">
        <v>0</v>
      </c>
      <c r="H411" s="933">
        <v>0</v>
      </c>
      <c r="I411" s="933">
        <v>0</v>
      </c>
      <c r="J411" s="933">
        <v>0</v>
      </c>
      <c r="K411" s="933">
        <v>0</v>
      </c>
      <c r="L411" s="934">
        <v>0</v>
      </c>
      <c r="M411" s="935">
        <v>0</v>
      </c>
      <c r="N411" s="935">
        <v>0</v>
      </c>
      <c r="O411" s="935">
        <v>0</v>
      </c>
      <c r="P411" s="935">
        <v>0</v>
      </c>
      <c r="Q411" s="935">
        <v>0</v>
      </c>
      <c r="R411" s="935">
        <v>0</v>
      </c>
      <c r="S411" s="935">
        <v>0</v>
      </c>
      <c r="T411" s="935">
        <v>0</v>
      </c>
      <c r="U411" s="935">
        <v>0</v>
      </c>
      <c r="V411" s="935">
        <v>0</v>
      </c>
      <c r="W411" s="935">
        <v>0</v>
      </c>
      <c r="X411" s="935">
        <v>0</v>
      </c>
      <c r="Y411" s="935">
        <v>0</v>
      </c>
      <c r="Z411" s="935">
        <v>0</v>
      </c>
      <c r="AA411" s="935">
        <v>0</v>
      </c>
      <c r="AB411" s="912"/>
    </row>
    <row r="412" spans="1:28">
      <c r="A412" s="929" t="s">
        <v>4173</v>
      </c>
      <c r="B412" s="930">
        <v>1308.0999999999999</v>
      </c>
      <c r="C412" s="931">
        <v>5147.6400000000003</v>
      </c>
      <c r="D412" s="931">
        <v>180</v>
      </c>
      <c r="E412" s="931">
        <v>2E-3</v>
      </c>
      <c r="F412" s="932">
        <v>475.73799999999898</v>
      </c>
      <c r="G412" s="933">
        <v>0</v>
      </c>
      <c r="H412" s="933">
        <v>0</v>
      </c>
      <c r="I412" s="933">
        <v>0</v>
      </c>
      <c r="J412" s="933">
        <v>0</v>
      </c>
      <c r="K412" s="933">
        <v>5800</v>
      </c>
      <c r="L412" s="934">
        <v>4.9993886475757101</v>
      </c>
      <c r="M412" s="935">
        <v>0.26053152107084698</v>
      </c>
      <c r="N412" s="935">
        <v>0.26857882674098899</v>
      </c>
      <c r="O412" s="935">
        <v>9.2041058602248906</v>
      </c>
      <c r="P412" s="935">
        <v>0.38526475895804702</v>
      </c>
      <c r="Q412" s="935">
        <v>0</v>
      </c>
      <c r="R412" s="935">
        <v>5.02956604383874E-3</v>
      </c>
      <c r="S412" s="935">
        <v>0.85502622745258505</v>
      </c>
      <c r="T412" s="935">
        <v>8.2283700477201709</v>
      </c>
      <c r="U412" s="935">
        <v>12.9863395251916</v>
      </c>
      <c r="V412" s="935">
        <v>1.26745064304736E-2</v>
      </c>
      <c r="W412" s="935">
        <v>2.81655698454969E-3</v>
      </c>
      <c r="X412" s="935">
        <v>3.1384492113553701</v>
      </c>
      <c r="Y412" s="935">
        <v>3.0579761546539501</v>
      </c>
      <c r="Z412" s="935">
        <v>0.13076871713980701</v>
      </c>
      <c r="AA412" s="935">
        <v>2.9976213621278901E-2</v>
      </c>
      <c r="AB412" s="912"/>
    </row>
    <row r="413" spans="1:28">
      <c r="A413" s="929" t="s">
        <v>4174</v>
      </c>
      <c r="B413" s="930">
        <v>200</v>
      </c>
      <c r="C413" s="931">
        <v>2289.4459999999999</v>
      </c>
      <c r="D413" s="931">
        <v>56</v>
      </c>
      <c r="E413" s="931">
        <v>0</v>
      </c>
      <c r="F413" s="932">
        <v>5.6988289353768202</v>
      </c>
      <c r="G413" s="933">
        <v>0</v>
      </c>
      <c r="H413" s="933">
        <v>0</v>
      </c>
      <c r="I413" s="933">
        <v>0</v>
      </c>
      <c r="J413" s="933">
        <v>0</v>
      </c>
      <c r="K413" s="933">
        <v>3116</v>
      </c>
      <c r="L413" s="934">
        <v>1.9346971550866701</v>
      </c>
      <c r="M413" s="935">
        <v>0.19346971550866701</v>
      </c>
      <c r="N413" s="935">
        <v>4.8637637977039204E-3</v>
      </c>
      <c r="O413" s="935">
        <v>6.7444191328161001</v>
      </c>
      <c r="P413" s="935">
        <v>0.27939620926810299</v>
      </c>
      <c r="Q413" s="935">
        <v>0</v>
      </c>
      <c r="R413" s="935">
        <v>3.2425091984692798E-3</v>
      </c>
      <c r="S413" s="935">
        <v>0.61067256571171402</v>
      </c>
      <c r="T413" s="935">
        <v>5.8040914652600097</v>
      </c>
      <c r="U413" s="935">
        <v>9.14387593968336</v>
      </c>
      <c r="V413" s="935">
        <v>8.5386075559691008E-3</v>
      </c>
      <c r="W413" s="935">
        <v>1.94550551908157E-3</v>
      </c>
      <c r="X413" s="935">
        <v>0.22697564389284899</v>
      </c>
      <c r="Y413" s="935">
        <v>0.221571461895401</v>
      </c>
      <c r="Z413" s="935">
        <v>4.3233455979590399E-2</v>
      </c>
      <c r="AA413" s="935">
        <v>2.1508644349846201E-2</v>
      </c>
      <c r="AB413" s="912"/>
    </row>
    <row r="414" spans="1:28">
      <c r="A414" s="929" t="s">
        <v>4175</v>
      </c>
      <c r="B414" s="930">
        <v>500</v>
      </c>
      <c r="C414" s="931">
        <v>0</v>
      </c>
      <c r="D414" s="931">
        <v>2</v>
      </c>
      <c r="E414" s="931">
        <v>0</v>
      </c>
      <c r="F414" s="932">
        <v>0.82691467018140097</v>
      </c>
      <c r="G414" s="933">
        <v>0</v>
      </c>
      <c r="H414" s="933">
        <v>0</v>
      </c>
      <c r="I414" s="933">
        <v>0</v>
      </c>
      <c r="J414" s="933">
        <v>0</v>
      </c>
      <c r="K414" s="933">
        <v>902</v>
      </c>
      <c r="L414" s="934">
        <v>0.23778400788774701</v>
      </c>
      <c r="M414" s="935">
        <v>1.18892003943873E-2</v>
      </c>
      <c r="N414" s="935">
        <v>1.32971320200385E-2</v>
      </c>
      <c r="O414" s="935">
        <v>0.42081511922239401</v>
      </c>
      <c r="P414" s="935">
        <v>1.7677363744286499E-2</v>
      </c>
      <c r="Q414" s="935">
        <v>0</v>
      </c>
      <c r="R414" s="935">
        <v>3.12873694589141E-4</v>
      </c>
      <c r="S414" s="935">
        <v>5.3188528080153903E-2</v>
      </c>
      <c r="T414" s="935">
        <v>0.372319696561078</v>
      </c>
      <c r="U414" s="935">
        <v>0.50216227981557104</v>
      </c>
      <c r="V414" s="935">
        <v>6.4139107390773903E-4</v>
      </c>
      <c r="W414" s="935">
        <v>1.2514947783565599E-4</v>
      </c>
      <c r="X414" s="935">
        <v>0.13140695172743899</v>
      </c>
      <c r="Y414" s="935">
        <v>0.125149477835656</v>
      </c>
      <c r="Z414" s="935">
        <v>1.5643684729457E-3</v>
      </c>
      <c r="AA414" s="935">
        <v>1.4392189951100501E-3</v>
      </c>
      <c r="AB414" s="912"/>
    </row>
    <row r="415" spans="1:28">
      <c r="A415" s="929" t="s">
        <v>4176</v>
      </c>
      <c r="B415" s="930">
        <v>0</v>
      </c>
      <c r="C415" s="931">
        <v>0</v>
      </c>
      <c r="D415" s="931">
        <v>0</v>
      </c>
      <c r="E415" s="931">
        <v>0</v>
      </c>
      <c r="F415" s="932">
        <v>0</v>
      </c>
      <c r="G415" s="933">
        <v>0</v>
      </c>
      <c r="H415" s="933">
        <v>0</v>
      </c>
      <c r="I415" s="933">
        <v>0</v>
      </c>
      <c r="J415" s="933">
        <v>0</v>
      </c>
      <c r="K415" s="933">
        <v>0</v>
      </c>
      <c r="L415" s="934">
        <v>0</v>
      </c>
      <c r="M415" s="935">
        <v>0</v>
      </c>
      <c r="N415" s="935">
        <v>0</v>
      </c>
      <c r="O415" s="935">
        <v>0</v>
      </c>
      <c r="P415" s="935">
        <v>0</v>
      </c>
      <c r="Q415" s="935">
        <v>0</v>
      </c>
      <c r="R415" s="935">
        <v>0</v>
      </c>
      <c r="S415" s="935">
        <v>0</v>
      </c>
      <c r="T415" s="935">
        <v>0</v>
      </c>
      <c r="U415" s="935">
        <v>0</v>
      </c>
      <c r="V415" s="935">
        <v>0</v>
      </c>
      <c r="W415" s="935">
        <v>0</v>
      </c>
      <c r="X415" s="935">
        <v>0</v>
      </c>
      <c r="Y415" s="935">
        <v>0</v>
      </c>
      <c r="Z415" s="935">
        <v>0</v>
      </c>
      <c r="AA415" s="935">
        <v>0</v>
      </c>
      <c r="AB415" s="912"/>
    </row>
    <row r="416" spans="1:28">
      <c r="A416" s="929" t="s">
        <v>4177</v>
      </c>
      <c r="B416" s="930">
        <v>744.03</v>
      </c>
      <c r="C416" s="931">
        <v>14.7193</v>
      </c>
      <c r="D416" s="931">
        <v>0</v>
      </c>
      <c r="E416" s="931">
        <v>0</v>
      </c>
      <c r="F416" s="932">
        <v>0</v>
      </c>
      <c r="G416" s="933">
        <v>0</v>
      </c>
      <c r="H416" s="933">
        <v>0</v>
      </c>
      <c r="I416" s="933">
        <v>0</v>
      </c>
      <c r="J416" s="933">
        <v>0</v>
      </c>
      <c r="K416" s="933">
        <v>759</v>
      </c>
      <c r="L416" s="934">
        <v>0.43439841620699599</v>
      </c>
      <c r="M416" s="935">
        <v>1.06625065796263E-2</v>
      </c>
      <c r="N416" s="935">
        <v>1.1189050114422601E-2</v>
      </c>
      <c r="O416" s="935">
        <v>0.36199868017249698</v>
      </c>
      <c r="P416" s="935">
        <v>7.2794643685596599E-2</v>
      </c>
      <c r="Q416" s="935">
        <v>0</v>
      </c>
      <c r="R416" s="935">
        <v>2.63271767398179E-4</v>
      </c>
      <c r="S416" s="935">
        <v>3.29089709247724E-2</v>
      </c>
      <c r="T416" s="935">
        <v>0.30407889134489702</v>
      </c>
      <c r="U416" s="935">
        <v>0.467307387131769</v>
      </c>
      <c r="V416" s="935">
        <v>5.5287071153617699E-4</v>
      </c>
      <c r="W416" s="935">
        <v>1.1847229532918101E-4</v>
      </c>
      <c r="X416" s="935">
        <v>0.10925778347024399</v>
      </c>
      <c r="Y416" s="935">
        <v>0.106625065796263</v>
      </c>
      <c r="Z416" s="935">
        <v>3.9490765109726897E-3</v>
      </c>
      <c r="AA416" s="935">
        <v>1.19788654166172E-3</v>
      </c>
      <c r="AB416" s="912"/>
    </row>
    <row r="417" spans="1:28">
      <c r="A417" s="929" t="s">
        <v>4178</v>
      </c>
      <c r="B417" s="930">
        <v>0</v>
      </c>
      <c r="C417" s="931">
        <v>0</v>
      </c>
      <c r="D417" s="931">
        <v>0</v>
      </c>
      <c r="E417" s="931">
        <v>0</v>
      </c>
      <c r="F417" s="932">
        <v>0</v>
      </c>
      <c r="G417" s="933">
        <v>0</v>
      </c>
      <c r="H417" s="933">
        <v>0</v>
      </c>
      <c r="I417" s="933">
        <v>0</v>
      </c>
      <c r="J417" s="933">
        <v>0</v>
      </c>
      <c r="K417" s="933">
        <v>0</v>
      </c>
      <c r="L417" s="934">
        <v>0</v>
      </c>
      <c r="M417" s="935">
        <v>0</v>
      </c>
      <c r="N417" s="935">
        <v>0</v>
      </c>
      <c r="O417" s="935">
        <v>0</v>
      </c>
      <c r="P417" s="935">
        <v>0</v>
      </c>
      <c r="Q417" s="935">
        <v>0</v>
      </c>
      <c r="R417" s="935">
        <v>0</v>
      </c>
      <c r="S417" s="935">
        <v>0</v>
      </c>
      <c r="T417" s="935">
        <v>0</v>
      </c>
      <c r="U417" s="935">
        <v>0</v>
      </c>
      <c r="V417" s="935">
        <v>0</v>
      </c>
      <c r="W417" s="935">
        <v>0</v>
      </c>
      <c r="X417" s="935">
        <v>0</v>
      </c>
      <c r="Y417" s="935">
        <v>0</v>
      </c>
      <c r="Z417" s="935">
        <v>0</v>
      </c>
      <c r="AA417" s="935">
        <v>0</v>
      </c>
      <c r="AB417" s="912"/>
    </row>
    <row r="418" spans="1:28">
      <c r="A418" s="929" t="s">
        <v>4237</v>
      </c>
      <c r="B418" s="930">
        <v>3385</v>
      </c>
      <c r="C418" s="931">
        <v>0</v>
      </c>
      <c r="D418" s="931">
        <v>0</v>
      </c>
      <c r="E418" s="931">
        <v>0</v>
      </c>
      <c r="F418" s="932">
        <v>0</v>
      </c>
      <c r="G418" s="933">
        <v>0</v>
      </c>
      <c r="H418" s="933">
        <v>0</v>
      </c>
      <c r="I418" s="933">
        <v>0</v>
      </c>
      <c r="J418" s="933">
        <v>0</v>
      </c>
      <c r="K418" s="933">
        <v>3385</v>
      </c>
      <c r="L418" s="934">
        <v>0.36985520919959702</v>
      </c>
      <c r="M418" s="935">
        <v>2.9940659792348299E-2</v>
      </c>
      <c r="N418" s="935">
        <v>1.17414352126856E-2</v>
      </c>
      <c r="O418" s="935">
        <v>0.80428831206896401</v>
      </c>
      <c r="P418" s="935">
        <v>3.6398449159325399E-2</v>
      </c>
      <c r="Q418" s="935">
        <v>0</v>
      </c>
      <c r="R418" s="935">
        <v>5.8707176063428005E-4</v>
      </c>
      <c r="S418" s="935">
        <v>7.6319328882456405E-2</v>
      </c>
      <c r="T418" s="935">
        <v>0.67513252472942198</v>
      </c>
      <c r="U418" s="935">
        <v>0.96279768744021998</v>
      </c>
      <c r="V418" s="935">
        <v>1.1741435212685601E-3</v>
      </c>
      <c r="W418" s="935">
        <v>2.3482870425371201E-4</v>
      </c>
      <c r="X418" s="935">
        <v>0.117414352126856</v>
      </c>
      <c r="Y418" s="935">
        <v>0.111543634520513</v>
      </c>
      <c r="Z418" s="935">
        <v>5.8707176063427999E-3</v>
      </c>
      <c r="AA418" s="935">
        <v>3.22889468348854E-3</v>
      </c>
      <c r="AB418" s="912"/>
    </row>
    <row r="419" spans="1:28">
      <c r="A419" s="929" t="s">
        <v>4179</v>
      </c>
      <c r="B419" s="930">
        <v>0</v>
      </c>
      <c r="C419" s="931">
        <v>44.517200000000003</v>
      </c>
      <c r="D419" s="931">
        <v>0</v>
      </c>
      <c r="E419" s="931">
        <v>972.96415000000002</v>
      </c>
      <c r="F419" s="932">
        <v>0</v>
      </c>
      <c r="G419" s="933">
        <v>0</v>
      </c>
      <c r="H419" s="933">
        <v>0</v>
      </c>
      <c r="I419" s="933">
        <v>0</v>
      </c>
      <c r="J419" s="933">
        <v>0</v>
      </c>
      <c r="K419" s="933">
        <v>0</v>
      </c>
      <c r="L419" s="934">
        <v>0</v>
      </c>
      <c r="M419" s="935">
        <v>0</v>
      </c>
      <c r="N419" s="935">
        <v>0</v>
      </c>
      <c r="O419" s="935">
        <v>0</v>
      </c>
      <c r="P419" s="935">
        <v>0</v>
      </c>
      <c r="Q419" s="935">
        <v>0</v>
      </c>
      <c r="R419" s="935">
        <v>0</v>
      </c>
      <c r="S419" s="935">
        <v>0</v>
      </c>
      <c r="T419" s="935">
        <v>0</v>
      </c>
      <c r="U419" s="935">
        <v>0</v>
      </c>
      <c r="V419" s="935">
        <v>0</v>
      </c>
      <c r="W419" s="935">
        <v>0</v>
      </c>
      <c r="X419" s="935">
        <v>0</v>
      </c>
      <c r="Y419" s="935">
        <v>0</v>
      </c>
      <c r="Z419" s="935">
        <v>0</v>
      </c>
      <c r="AA419" s="935">
        <v>0</v>
      </c>
      <c r="AB419" s="912"/>
    </row>
    <row r="420" spans="1:28">
      <c r="A420" s="929" t="s">
        <v>4180</v>
      </c>
      <c r="B420" s="930">
        <v>33353</v>
      </c>
      <c r="C420" s="931">
        <v>0.03</v>
      </c>
      <c r="D420" s="931">
        <v>0</v>
      </c>
      <c r="E420" s="931">
        <v>33.782499999999999</v>
      </c>
      <c r="F420" s="932">
        <v>105</v>
      </c>
      <c r="G420" s="933">
        <v>0</v>
      </c>
      <c r="H420" s="933">
        <v>0</v>
      </c>
      <c r="I420" s="933">
        <v>0</v>
      </c>
      <c r="J420" s="933">
        <v>0</v>
      </c>
      <c r="K420" s="933">
        <v>33000</v>
      </c>
      <c r="L420" s="934">
        <v>3.0333486243703298</v>
      </c>
      <c r="M420" s="935">
        <v>0.20031547519426701</v>
      </c>
      <c r="N420" s="935">
        <v>0.12018928511656</v>
      </c>
      <c r="O420" s="935">
        <v>7.1541241140809602</v>
      </c>
      <c r="P420" s="935">
        <v>0.28044166527197401</v>
      </c>
      <c r="Q420" s="935">
        <v>0</v>
      </c>
      <c r="R420" s="935">
        <v>0</v>
      </c>
      <c r="S420" s="935">
        <v>0.62956292203912501</v>
      </c>
      <c r="T420" s="935">
        <v>4.8648043975750603</v>
      </c>
      <c r="U420" s="935">
        <v>8.8711139014603901</v>
      </c>
      <c r="V420" s="935">
        <v>1.0301938724276601E-2</v>
      </c>
      <c r="W420" s="935">
        <v>2.2893197165059099E-3</v>
      </c>
      <c r="X420" s="935">
        <v>1.48805781572884</v>
      </c>
      <c r="Y420" s="935">
        <v>1.4308248228161899</v>
      </c>
      <c r="Z420" s="935">
        <v>5.7232992912647697E-2</v>
      </c>
      <c r="AA420" s="935">
        <v>2.00315475194267E-2</v>
      </c>
      <c r="AB420" s="912"/>
    </row>
    <row r="421" spans="1:28">
      <c r="A421" s="929" t="s">
        <v>4181</v>
      </c>
      <c r="B421" s="930">
        <v>0</v>
      </c>
      <c r="C421" s="931">
        <v>0</v>
      </c>
      <c r="D421" s="931">
        <v>0</v>
      </c>
      <c r="E421" s="931">
        <v>0</v>
      </c>
      <c r="F421" s="932">
        <v>0</v>
      </c>
      <c r="G421" s="933">
        <v>0</v>
      </c>
      <c r="H421" s="933">
        <v>0</v>
      </c>
      <c r="I421" s="933">
        <v>0</v>
      </c>
      <c r="J421" s="933">
        <v>0</v>
      </c>
      <c r="K421" s="933">
        <v>0</v>
      </c>
      <c r="L421" s="934">
        <v>0</v>
      </c>
      <c r="M421" s="935">
        <v>0</v>
      </c>
      <c r="N421" s="935">
        <v>0</v>
      </c>
      <c r="O421" s="935">
        <v>0</v>
      </c>
      <c r="P421" s="935">
        <v>0</v>
      </c>
      <c r="Q421" s="935">
        <v>0</v>
      </c>
      <c r="R421" s="935">
        <v>0</v>
      </c>
      <c r="S421" s="935">
        <v>0</v>
      </c>
      <c r="T421" s="935">
        <v>0</v>
      </c>
      <c r="U421" s="935">
        <v>0</v>
      </c>
      <c r="V421" s="935">
        <v>0</v>
      </c>
      <c r="W421" s="935">
        <v>0</v>
      </c>
      <c r="X421" s="935">
        <v>0</v>
      </c>
      <c r="Y421" s="935">
        <v>0</v>
      </c>
      <c r="Z421" s="935">
        <v>0</v>
      </c>
      <c r="AA421" s="935">
        <v>0</v>
      </c>
      <c r="AB421" s="912"/>
    </row>
    <row r="422" spans="1:28">
      <c r="A422" s="929" t="s">
        <v>4182</v>
      </c>
      <c r="B422" s="930">
        <v>666.3</v>
      </c>
      <c r="C422" s="931">
        <v>1076.9670000000001</v>
      </c>
      <c r="D422" s="931">
        <v>0</v>
      </c>
      <c r="E422" s="931">
        <v>59.954000000000001</v>
      </c>
      <c r="F422" s="932">
        <v>0</v>
      </c>
      <c r="G422" s="933">
        <v>0</v>
      </c>
      <c r="H422" s="933">
        <v>0</v>
      </c>
      <c r="I422" s="933">
        <v>0</v>
      </c>
      <c r="J422" s="933">
        <v>0</v>
      </c>
      <c r="K422" s="933">
        <v>1683</v>
      </c>
      <c r="L422" s="934">
        <v>1.0799865762616601</v>
      </c>
      <c r="M422" s="935">
        <v>7.2680177699771295E-2</v>
      </c>
      <c r="N422" s="935">
        <v>8.5523261309369505E-2</v>
      </c>
      <c r="O422" s="935">
        <v>2.1395409740535101</v>
      </c>
      <c r="P422" s="935">
        <v>5.25398874938106E-3</v>
      </c>
      <c r="Q422" s="935">
        <v>0</v>
      </c>
      <c r="R422" s="935">
        <v>1.16755305541801E-3</v>
      </c>
      <c r="S422" s="935">
        <v>8.1728713879260895E-2</v>
      </c>
      <c r="T422" s="935">
        <v>1.4448469060797899</v>
      </c>
      <c r="U422" s="935">
        <v>0.27145608538468802</v>
      </c>
      <c r="V422" s="935">
        <v>1.1383642290325601E-3</v>
      </c>
      <c r="W422" s="935">
        <v>1.16755305541801E-4</v>
      </c>
      <c r="X422" s="935">
        <v>0.70053183325080803</v>
      </c>
      <c r="Y422" s="935">
        <v>0.67426188950390298</v>
      </c>
      <c r="Z422" s="935">
        <v>0</v>
      </c>
      <c r="AA422" s="935">
        <v>9.9825786238240104E-3</v>
      </c>
      <c r="AB422" s="912"/>
    </row>
    <row r="423" spans="1:28">
      <c r="A423" s="929" t="s">
        <v>4183</v>
      </c>
      <c r="B423" s="930">
        <v>0</v>
      </c>
      <c r="C423" s="931">
        <v>0</v>
      </c>
      <c r="D423" s="931">
        <v>0</v>
      </c>
      <c r="E423" s="931">
        <v>0</v>
      </c>
      <c r="F423" s="932">
        <v>0</v>
      </c>
      <c r="G423" s="933">
        <v>0</v>
      </c>
      <c r="H423" s="933">
        <v>0</v>
      </c>
      <c r="I423" s="933">
        <v>0</v>
      </c>
      <c r="J423" s="933">
        <v>0</v>
      </c>
      <c r="K423" s="933">
        <v>0</v>
      </c>
      <c r="L423" s="934">
        <v>0</v>
      </c>
      <c r="M423" s="935">
        <v>0</v>
      </c>
      <c r="N423" s="935">
        <v>0</v>
      </c>
      <c r="O423" s="935">
        <v>0</v>
      </c>
      <c r="P423" s="935">
        <v>0</v>
      </c>
      <c r="Q423" s="935">
        <v>0</v>
      </c>
      <c r="R423" s="935">
        <v>0</v>
      </c>
      <c r="S423" s="935">
        <v>0</v>
      </c>
      <c r="T423" s="935">
        <v>0</v>
      </c>
      <c r="U423" s="935">
        <v>0</v>
      </c>
      <c r="V423" s="935">
        <v>0</v>
      </c>
      <c r="W423" s="935">
        <v>0</v>
      </c>
      <c r="X423" s="935">
        <v>0</v>
      </c>
      <c r="Y423" s="935">
        <v>0</v>
      </c>
      <c r="Z423" s="935">
        <v>0</v>
      </c>
      <c r="AA423" s="935">
        <v>0</v>
      </c>
      <c r="AB423" s="912"/>
    </row>
    <row r="424" spans="1:28">
      <c r="A424" s="929" t="s">
        <v>4184</v>
      </c>
      <c r="B424" s="930">
        <v>0</v>
      </c>
      <c r="C424" s="931">
        <v>0</v>
      </c>
      <c r="D424" s="931">
        <v>0</v>
      </c>
      <c r="E424" s="931">
        <v>0</v>
      </c>
      <c r="F424" s="932">
        <v>0</v>
      </c>
      <c r="G424" s="933">
        <v>0</v>
      </c>
      <c r="H424" s="933">
        <v>0</v>
      </c>
      <c r="I424" s="933">
        <v>0</v>
      </c>
      <c r="J424" s="933">
        <v>0</v>
      </c>
      <c r="K424" s="933">
        <v>0</v>
      </c>
      <c r="L424" s="934">
        <v>0</v>
      </c>
      <c r="M424" s="935">
        <v>0</v>
      </c>
      <c r="N424" s="935">
        <v>0</v>
      </c>
      <c r="O424" s="935">
        <v>0</v>
      </c>
      <c r="P424" s="935">
        <v>0</v>
      </c>
      <c r="Q424" s="935">
        <v>0</v>
      </c>
      <c r="R424" s="935">
        <v>0</v>
      </c>
      <c r="S424" s="935">
        <v>0</v>
      </c>
      <c r="T424" s="935">
        <v>0</v>
      </c>
      <c r="U424" s="935">
        <v>0</v>
      </c>
      <c r="V424" s="935">
        <v>0</v>
      </c>
      <c r="W424" s="935">
        <v>0</v>
      </c>
      <c r="X424" s="935">
        <v>0</v>
      </c>
      <c r="Y424" s="935">
        <v>0</v>
      </c>
      <c r="Z424" s="935">
        <v>0</v>
      </c>
      <c r="AA424" s="935">
        <v>0</v>
      </c>
      <c r="AB424" s="912"/>
    </row>
    <row r="425" spans="1:28">
      <c r="A425" s="929" t="s">
        <v>4185</v>
      </c>
      <c r="B425" s="930">
        <v>0</v>
      </c>
      <c r="C425" s="931">
        <v>100.8192</v>
      </c>
      <c r="D425" s="931">
        <v>0</v>
      </c>
      <c r="E425" s="931">
        <v>0</v>
      </c>
      <c r="F425" s="932">
        <v>0</v>
      </c>
      <c r="G425" s="933">
        <v>0</v>
      </c>
      <c r="H425" s="933">
        <v>0</v>
      </c>
      <c r="I425" s="933">
        <v>0</v>
      </c>
      <c r="J425" s="933">
        <v>0</v>
      </c>
      <c r="K425" s="933">
        <v>101</v>
      </c>
      <c r="L425" s="934">
        <v>4.74704317882449E-2</v>
      </c>
      <c r="M425" s="935">
        <v>3.0128834935712599E-3</v>
      </c>
      <c r="N425" s="935">
        <v>3.6434870154815201E-3</v>
      </c>
      <c r="O425" s="935">
        <v>8.6532816617686206E-2</v>
      </c>
      <c r="P425" s="935">
        <v>6.4812028640777095E-4</v>
      </c>
      <c r="Q425" s="935">
        <v>0</v>
      </c>
      <c r="R425" s="935">
        <v>5.2550293492522003E-5</v>
      </c>
      <c r="S425" s="935">
        <v>3.67852054447654E-3</v>
      </c>
      <c r="T425" s="935">
        <v>0.103524078180268</v>
      </c>
      <c r="U425" s="935">
        <v>2.53993085213856E-2</v>
      </c>
      <c r="V425" s="935">
        <v>6.4812028640777103E-5</v>
      </c>
      <c r="W425" s="935">
        <v>7.0067057990029296E-6</v>
      </c>
      <c r="X425" s="935">
        <v>4.0113390699291797E-2</v>
      </c>
      <c r="Y425" s="935">
        <v>3.8186546604566003E-2</v>
      </c>
      <c r="Z425" s="935">
        <v>0</v>
      </c>
      <c r="AA425" s="935">
        <v>3.6610037799790301E-4</v>
      </c>
      <c r="AB425" s="912"/>
    </row>
    <row r="426" spans="1:28">
      <c r="A426" s="929" t="s">
        <v>4303</v>
      </c>
      <c r="B426" s="930">
        <v>0</v>
      </c>
      <c r="C426" s="931">
        <v>0</v>
      </c>
      <c r="D426" s="931">
        <v>0</v>
      </c>
      <c r="E426" s="931">
        <v>0</v>
      </c>
      <c r="F426" s="932">
        <v>0</v>
      </c>
      <c r="G426" s="933">
        <v>0</v>
      </c>
      <c r="H426" s="933">
        <v>0</v>
      </c>
      <c r="I426" s="933">
        <v>0</v>
      </c>
      <c r="J426" s="933">
        <v>0</v>
      </c>
      <c r="K426" s="933">
        <v>0</v>
      </c>
      <c r="L426" s="934">
        <v>0</v>
      </c>
      <c r="M426" s="935">
        <v>0</v>
      </c>
      <c r="N426" s="935">
        <v>0</v>
      </c>
      <c r="O426" s="935">
        <v>0</v>
      </c>
      <c r="P426" s="935">
        <v>0</v>
      </c>
      <c r="Q426" s="935">
        <v>0</v>
      </c>
      <c r="R426" s="935">
        <v>0</v>
      </c>
      <c r="S426" s="935">
        <v>0</v>
      </c>
      <c r="T426" s="935">
        <v>0</v>
      </c>
      <c r="U426" s="935">
        <v>0</v>
      </c>
      <c r="V426" s="935">
        <v>0</v>
      </c>
      <c r="W426" s="935">
        <v>0</v>
      </c>
      <c r="X426" s="935">
        <v>0</v>
      </c>
      <c r="Y426" s="935">
        <v>0</v>
      </c>
      <c r="Z426" s="935">
        <v>0</v>
      </c>
      <c r="AA426" s="935">
        <v>0</v>
      </c>
      <c r="AB426" s="912"/>
    </row>
    <row r="427" spans="1:28">
      <c r="A427" s="929" t="s">
        <v>4279</v>
      </c>
      <c r="B427" s="930">
        <v>0</v>
      </c>
      <c r="C427" s="931">
        <v>0</v>
      </c>
      <c r="D427" s="931">
        <v>0</v>
      </c>
      <c r="E427" s="931">
        <v>0</v>
      </c>
      <c r="F427" s="932">
        <v>0</v>
      </c>
      <c r="G427" s="933">
        <v>0</v>
      </c>
      <c r="H427" s="933">
        <v>0</v>
      </c>
      <c r="I427" s="933">
        <v>0</v>
      </c>
      <c r="J427" s="933">
        <v>0</v>
      </c>
      <c r="K427" s="933">
        <v>0</v>
      </c>
      <c r="L427" s="934">
        <v>0</v>
      </c>
      <c r="M427" s="935">
        <v>0</v>
      </c>
      <c r="N427" s="935">
        <v>0</v>
      </c>
      <c r="O427" s="935">
        <v>0</v>
      </c>
      <c r="P427" s="935">
        <v>0</v>
      </c>
      <c r="Q427" s="935">
        <v>0</v>
      </c>
      <c r="R427" s="935">
        <v>0</v>
      </c>
      <c r="S427" s="935">
        <v>0</v>
      </c>
      <c r="T427" s="935">
        <v>0</v>
      </c>
      <c r="U427" s="935">
        <v>0</v>
      </c>
      <c r="V427" s="935">
        <v>0</v>
      </c>
      <c r="W427" s="935">
        <v>0</v>
      </c>
      <c r="X427" s="935">
        <v>0</v>
      </c>
      <c r="Y427" s="935">
        <v>0</v>
      </c>
      <c r="Z427" s="935">
        <v>0</v>
      </c>
      <c r="AA427" s="935">
        <v>0</v>
      </c>
      <c r="AB427" s="912"/>
    </row>
    <row r="428" spans="1:28">
      <c r="A428" s="929" t="s">
        <v>4186</v>
      </c>
      <c r="B428" s="930">
        <v>0</v>
      </c>
      <c r="C428" s="931">
        <v>307.44400000000002</v>
      </c>
      <c r="D428" s="931">
        <v>0</v>
      </c>
      <c r="E428" s="931">
        <v>0</v>
      </c>
      <c r="F428" s="932">
        <v>307</v>
      </c>
      <c r="G428" s="933">
        <v>0</v>
      </c>
      <c r="H428" s="933">
        <v>0</v>
      </c>
      <c r="I428" s="933">
        <v>0</v>
      </c>
      <c r="J428" s="933">
        <v>0</v>
      </c>
      <c r="K428" s="933">
        <v>0</v>
      </c>
      <c r="L428" s="934">
        <v>0</v>
      </c>
      <c r="M428" s="935">
        <v>0</v>
      </c>
      <c r="N428" s="935">
        <v>0</v>
      </c>
      <c r="O428" s="935">
        <v>0</v>
      </c>
      <c r="P428" s="935">
        <v>0</v>
      </c>
      <c r="Q428" s="935">
        <v>0</v>
      </c>
      <c r="R428" s="935">
        <v>0</v>
      </c>
      <c r="S428" s="935">
        <v>0</v>
      </c>
      <c r="T428" s="935">
        <v>0</v>
      </c>
      <c r="U428" s="935">
        <v>0</v>
      </c>
      <c r="V428" s="935">
        <v>0</v>
      </c>
      <c r="W428" s="935">
        <v>0</v>
      </c>
      <c r="X428" s="935">
        <v>0</v>
      </c>
      <c r="Y428" s="935">
        <v>0</v>
      </c>
      <c r="Z428" s="935">
        <v>0</v>
      </c>
      <c r="AA428" s="935">
        <v>0</v>
      </c>
      <c r="AB428" s="912"/>
    </row>
    <row r="429" spans="1:28">
      <c r="A429" s="929" t="s">
        <v>4187</v>
      </c>
      <c r="B429" s="930">
        <v>0</v>
      </c>
      <c r="C429" s="931">
        <v>35.579000000000001</v>
      </c>
      <c r="D429" s="931">
        <v>0</v>
      </c>
      <c r="E429" s="931">
        <v>197.47354000000001</v>
      </c>
      <c r="F429" s="932">
        <v>0</v>
      </c>
      <c r="G429" s="933">
        <v>0</v>
      </c>
      <c r="H429" s="933">
        <v>0</v>
      </c>
      <c r="I429" s="933">
        <v>0</v>
      </c>
      <c r="J429" s="933">
        <v>0</v>
      </c>
      <c r="K429" s="933">
        <v>0</v>
      </c>
      <c r="L429" s="934">
        <v>0</v>
      </c>
      <c r="M429" s="935">
        <v>0</v>
      </c>
      <c r="N429" s="935">
        <v>0</v>
      </c>
      <c r="O429" s="935">
        <v>0</v>
      </c>
      <c r="P429" s="935">
        <v>0</v>
      </c>
      <c r="Q429" s="935">
        <v>0</v>
      </c>
      <c r="R429" s="935">
        <v>0</v>
      </c>
      <c r="S429" s="935">
        <v>0</v>
      </c>
      <c r="T429" s="935">
        <v>0</v>
      </c>
      <c r="U429" s="935">
        <v>0</v>
      </c>
      <c r="V429" s="935">
        <v>0</v>
      </c>
      <c r="W429" s="935">
        <v>0</v>
      </c>
      <c r="X429" s="935">
        <v>0</v>
      </c>
      <c r="Y429" s="935">
        <v>0</v>
      </c>
      <c r="Z429" s="935">
        <v>0</v>
      </c>
      <c r="AA429" s="935">
        <v>0</v>
      </c>
      <c r="AB429" s="912"/>
    </row>
    <row r="430" spans="1:28">
      <c r="A430" s="929" t="s">
        <v>4188</v>
      </c>
      <c r="B430" s="930">
        <v>0</v>
      </c>
      <c r="C430" s="931">
        <v>231.55</v>
      </c>
      <c r="D430" s="931">
        <v>0</v>
      </c>
      <c r="E430" s="931">
        <v>0</v>
      </c>
      <c r="F430" s="932">
        <v>3</v>
      </c>
      <c r="G430" s="933">
        <v>0</v>
      </c>
      <c r="H430" s="933">
        <v>0</v>
      </c>
      <c r="I430" s="933">
        <v>0</v>
      </c>
      <c r="J430" s="933">
        <v>0</v>
      </c>
      <c r="K430" s="933">
        <v>229</v>
      </c>
      <c r="L430" s="934">
        <v>2.0652438775873E-2</v>
      </c>
      <c r="M430" s="935">
        <v>1.4297842229450499E-3</v>
      </c>
      <c r="N430" s="935">
        <v>8.3404079671794799E-4</v>
      </c>
      <c r="O430" s="935">
        <v>5.00424478030769E-2</v>
      </c>
      <c r="P430" s="935">
        <v>1.8666627355116E-3</v>
      </c>
      <c r="Q430" s="935">
        <v>0</v>
      </c>
      <c r="R430" s="935">
        <v>0</v>
      </c>
      <c r="S430" s="935">
        <v>4.7659474098168501E-3</v>
      </c>
      <c r="T430" s="935">
        <v>3.9319066130988997E-2</v>
      </c>
      <c r="U430" s="935">
        <v>6.2354478611770403E-2</v>
      </c>
      <c r="V430" s="935">
        <v>6.7517588305738595E-5</v>
      </c>
      <c r="W430" s="935">
        <v>1.5886491366056201E-5</v>
      </c>
      <c r="X430" s="935">
        <v>2.8992846743052501E-2</v>
      </c>
      <c r="Y430" s="935">
        <v>2.8992846743052501E-2</v>
      </c>
      <c r="Z430" s="935">
        <v>3.9716228415140402E-4</v>
      </c>
      <c r="AA430" s="935">
        <v>1.8666627355115999E-4</v>
      </c>
      <c r="AB430" s="912"/>
    </row>
    <row r="431" spans="1:28">
      <c r="A431" s="924"/>
      <c r="B431" s="925"/>
      <c r="C431" s="926"/>
      <c r="D431" s="926"/>
      <c r="E431" s="926"/>
      <c r="F431" s="925"/>
      <c r="G431" s="926"/>
      <c r="H431" s="926"/>
      <c r="I431" s="926"/>
      <c r="J431" s="926"/>
      <c r="K431" s="926"/>
      <c r="L431" s="927"/>
      <c r="M431" s="928"/>
      <c r="N431" s="928"/>
      <c r="O431" s="928"/>
      <c r="P431" s="928"/>
      <c r="Q431" s="928"/>
      <c r="R431" s="928"/>
      <c r="S431" s="928"/>
      <c r="T431" s="928"/>
      <c r="U431" s="928"/>
      <c r="V431" s="928"/>
      <c r="W431" s="928"/>
      <c r="X431" s="928"/>
      <c r="Y431" s="928"/>
      <c r="Z431" s="928"/>
      <c r="AA431" s="928"/>
      <c r="AB431" s="912"/>
    </row>
    <row r="432" spans="1:28">
      <c r="A432" s="917" t="s">
        <v>4189</v>
      </c>
      <c r="B432" s="918">
        <v>22748</v>
      </c>
      <c r="C432" s="919">
        <v>1212</v>
      </c>
      <c r="D432" s="919">
        <v>36</v>
      </c>
      <c r="E432" s="919">
        <v>153</v>
      </c>
      <c r="F432" s="920">
        <v>0</v>
      </c>
      <c r="G432" s="921">
        <v>3134</v>
      </c>
      <c r="H432" s="921">
        <v>0</v>
      </c>
      <c r="I432" s="921">
        <v>2135</v>
      </c>
      <c r="J432" s="921">
        <v>0</v>
      </c>
      <c r="K432" s="921">
        <v>18569</v>
      </c>
      <c r="L432" s="922">
        <v>4.14710145241727</v>
      </c>
      <c r="M432" s="923">
        <v>0.36912684999145801</v>
      </c>
      <c r="N432" s="923">
        <v>0.287271130897925</v>
      </c>
      <c r="O432" s="923">
        <v>1.4576555631769901</v>
      </c>
      <c r="P432" s="923">
        <v>2.2010291532725601E-2</v>
      </c>
      <c r="Q432" s="923">
        <v>0</v>
      </c>
      <c r="R432" s="923">
        <v>5.0644139991900698E-2</v>
      </c>
      <c r="S432" s="923">
        <v>0.36122195908534699</v>
      </c>
      <c r="T432" s="923">
        <v>5.7476564390152101</v>
      </c>
      <c r="U432" s="923">
        <v>3.80765638698522</v>
      </c>
      <c r="V432" s="923">
        <v>1.08032876018596E-2</v>
      </c>
      <c r="W432" s="923">
        <v>2.7832942096687298E-3</v>
      </c>
      <c r="X432" s="923">
        <v>4.3303773648716</v>
      </c>
      <c r="Y432" s="923">
        <v>4.32891046591992</v>
      </c>
      <c r="Z432" s="923">
        <v>0</v>
      </c>
      <c r="AA432" s="923">
        <v>4.0412130446131199E-2</v>
      </c>
      <c r="AB432" s="912"/>
    </row>
    <row r="433" spans="1:28">
      <c r="A433" s="929" t="s">
        <v>4190</v>
      </c>
      <c r="B433" s="930">
        <v>22748.107103999999</v>
      </c>
      <c r="C433" s="931">
        <v>1201.367</v>
      </c>
      <c r="D433" s="931">
        <v>0</v>
      </c>
      <c r="E433" s="931">
        <v>152.76609999999999</v>
      </c>
      <c r="F433" s="932">
        <v>0</v>
      </c>
      <c r="G433" s="933">
        <v>3134</v>
      </c>
      <c r="H433" s="933">
        <v>1208.2426795026099</v>
      </c>
      <c r="I433" s="933">
        <v>2135</v>
      </c>
      <c r="J433" s="933">
        <v>0</v>
      </c>
      <c r="K433" s="933">
        <v>17385</v>
      </c>
      <c r="L433" s="934">
        <v>3.8298284484395801</v>
      </c>
      <c r="M433" s="935">
        <v>0.34363529229149598</v>
      </c>
      <c r="N433" s="935">
        <v>0.26494018718657403</v>
      </c>
      <c r="O433" s="935">
        <v>1.3378167867836901</v>
      </c>
      <c r="P433" s="935">
        <v>1.8362191191148701E-2</v>
      </c>
      <c r="Q433" s="935">
        <v>0</v>
      </c>
      <c r="R433" s="935">
        <v>4.7217063062953701E-2</v>
      </c>
      <c r="S433" s="935">
        <v>0.34101212212133197</v>
      </c>
      <c r="T433" s="935">
        <v>5.3512671471347497</v>
      </c>
      <c r="U433" s="935">
        <v>3.5150480280198901</v>
      </c>
      <c r="V433" s="935">
        <v>9.9680466466235598E-3</v>
      </c>
      <c r="W433" s="935">
        <v>2.62317017016409E-3</v>
      </c>
      <c r="X433" s="935">
        <v>4.0134503603510598</v>
      </c>
      <c r="Y433" s="935">
        <v>4.0134503603510598</v>
      </c>
      <c r="Z433" s="935">
        <v>0</v>
      </c>
      <c r="AA433" s="935">
        <v>3.8035967467379403E-2</v>
      </c>
      <c r="AB433" s="912"/>
    </row>
    <row r="434" spans="1:28">
      <c r="A434" s="929" t="s">
        <v>4191</v>
      </c>
      <c r="B434" s="930">
        <v>0</v>
      </c>
      <c r="C434" s="931">
        <v>10.45</v>
      </c>
      <c r="D434" s="931">
        <v>0</v>
      </c>
      <c r="E434" s="931">
        <v>0</v>
      </c>
      <c r="F434" s="932">
        <v>0</v>
      </c>
      <c r="G434" s="933">
        <v>0</v>
      </c>
      <c r="H434" s="933">
        <v>0</v>
      </c>
      <c r="I434" s="933">
        <v>0</v>
      </c>
      <c r="J434" s="933">
        <v>0</v>
      </c>
      <c r="K434" s="933">
        <v>10</v>
      </c>
      <c r="L434" s="934">
        <v>2.68578826740989E-3</v>
      </c>
      <c r="M434" s="935">
        <v>2.0220589829350301E-4</v>
      </c>
      <c r="N434" s="935">
        <v>1.99118785342457E-4</v>
      </c>
      <c r="O434" s="935">
        <v>1.09592509762128E-3</v>
      </c>
      <c r="P434" s="935">
        <v>2.1609790657320901E-5</v>
      </c>
      <c r="Q434" s="935">
        <v>0</v>
      </c>
      <c r="R434" s="935">
        <v>5.8655146069871097E-5</v>
      </c>
      <c r="S434" s="935">
        <v>1.8522677706275101E-4</v>
      </c>
      <c r="T434" s="935">
        <v>3.8125844945416198E-3</v>
      </c>
      <c r="U434" s="935">
        <v>2.9018861739830999E-3</v>
      </c>
      <c r="V434" s="935">
        <v>4.3219581314641903E-6</v>
      </c>
      <c r="W434" s="935">
        <v>2.1609790657320901E-6</v>
      </c>
      <c r="X434" s="935">
        <v>3.0716773862906198E-3</v>
      </c>
      <c r="Y434" s="935">
        <v>3.0408062567801601E-3</v>
      </c>
      <c r="Z434" s="935">
        <v>0</v>
      </c>
      <c r="AA434" s="935">
        <v>2.7320949616755699E-5</v>
      </c>
      <c r="AB434" s="912"/>
    </row>
    <row r="435" spans="1:28">
      <c r="A435" s="929" t="s">
        <v>4192</v>
      </c>
      <c r="B435" s="930">
        <v>0</v>
      </c>
      <c r="C435" s="931">
        <v>1.6E-2</v>
      </c>
      <c r="D435" s="931">
        <v>0</v>
      </c>
      <c r="E435" s="931">
        <v>0</v>
      </c>
      <c r="F435" s="932">
        <v>0</v>
      </c>
      <c r="G435" s="933">
        <v>0</v>
      </c>
      <c r="H435" s="933">
        <v>0</v>
      </c>
      <c r="I435" s="933">
        <v>0</v>
      </c>
      <c r="J435" s="933">
        <v>1.6E-2</v>
      </c>
      <c r="K435" s="933">
        <v>0</v>
      </c>
      <c r="L435" s="934">
        <v>0</v>
      </c>
      <c r="M435" s="935">
        <v>0</v>
      </c>
      <c r="N435" s="935">
        <v>0</v>
      </c>
      <c r="O435" s="935">
        <v>0</v>
      </c>
      <c r="P435" s="935">
        <v>0</v>
      </c>
      <c r="Q435" s="935">
        <v>0</v>
      </c>
      <c r="R435" s="935">
        <v>0</v>
      </c>
      <c r="S435" s="935">
        <v>0</v>
      </c>
      <c r="T435" s="935">
        <v>0</v>
      </c>
      <c r="U435" s="935">
        <v>0</v>
      </c>
      <c r="V435" s="935">
        <v>0</v>
      </c>
      <c r="W435" s="935">
        <v>0</v>
      </c>
      <c r="X435" s="935">
        <v>0</v>
      </c>
      <c r="Y435" s="935">
        <v>0</v>
      </c>
      <c r="Z435" s="935">
        <v>0</v>
      </c>
      <c r="AA435" s="935">
        <v>0</v>
      </c>
      <c r="AB435" s="912"/>
    </row>
    <row r="436" spans="1:28">
      <c r="A436" s="929" t="s">
        <v>4193</v>
      </c>
      <c r="B436" s="930">
        <v>543.70000000000005</v>
      </c>
      <c r="C436" s="931">
        <v>0</v>
      </c>
      <c r="D436" s="931">
        <v>0</v>
      </c>
      <c r="E436" s="931">
        <v>0</v>
      </c>
      <c r="F436" s="932">
        <v>0</v>
      </c>
      <c r="G436" s="933">
        <v>0</v>
      </c>
      <c r="H436" s="933">
        <v>0</v>
      </c>
      <c r="I436" s="933">
        <v>0</v>
      </c>
      <c r="J436" s="933">
        <v>0</v>
      </c>
      <c r="K436" s="933">
        <v>544</v>
      </c>
      <c r="L436" s="934">
        <v>0.18209110278438501</v>
      </c>
      <c r="M436" s="935">
        <v>1.1793465206242601E-2</v>
      </c>
      <c r="N436" s="935">
        <v>1.35860719175914E-2</v>
      </c>
      <c r="O436" s="935">
        <v>7.1704268453954806E-2</v>
      </c>
      <c r="P436" s="935">
        <v>3.2078225360979802E-3</v>
      </c>
      <c r="Q436" s="935">
        <v>0</v>
      </c>
      <c r="R436" s="935">
        <v>2.3586930412485101E-3</v>
      </c>
      <c r="S436" s="935">
        <v>9.4347721649940507E-3</v>
      </c>
      <c r="T436" s="935">
        <v>0.24530407628984499</v>
      </c>
      <c r="U436" s="935">
        <v>0.12642594701092</v>
      </c>
      <c r="V436" s="935">
        <v>4.2456474742473202E-4</v>
      </c>
      <c r="W436" s="935">
        <v>1.0378249381493501E-4</v>
      </c>
      <c r="X436" s="935">
        <v>0.23775625855784999</v>
      </c>
      <c r="Y436" s="935">
        <v>0.236812781341351</v>
      </c>
      <c r="Z436" s="935">
        <v>0</v>
      </c>
      <c r="AA436" s="935">
        <v>1.6888242175339299E-3</v>
      </c>
      <c r="AB436" s="912"/>
    </row>
    <row r="437" spans="1:28">
      <c r="A437" s="929" t="s">
        <v>4194</v>
      </c>
      <c r="B437" s="930">
        <v>150.61000000000001</v>
      </c>
      <c r="C437" s="931">
        <v>0</v>
      </c>
      <c r="D437" s="931">
        <v>9</v>
      </c>
      <c r="E437" s="931">
        <v>0</v>
      </c>
      <c r="F437" s="932">
        <v>0</v>
      </c>
      <c r="G437" s="933">
        <v>0</v>
      </c>
      <c r="H437" s="933">
        <v>0</v>
      </c>
      <c r="I437" s="933">
        <v>0</v>
      </c>
      <c r="J437" s="933">
        <v>0</v>
      </c>
      <c r="K437" s="933">
        <v>142</v>
      </c>
      <c r="L437" s="934">
        <v>0.132496112925898</v>
      </c>
      <c r="M437" s="935">
        <v>1.3495886595426001E-2</v>
      </c>
      <c r="N437" s="935">
        <v>8.5457530084175892E-3</v>
      </c>
      <c r="O437" s="935">
        <v>4.7038582841722201E-2</v>
      </c>
      <c r="P437" s="935">
        <v>4.1866801482161098E-4</v>
      </c>
      <c r="Q437" s="935">
        <v>0</v>
      </c>
      <c r="R437" s="935">
        <v>1.00972874162859E-3</v>
      </c>
      <c r="S437" s="935">
        <v>1.0589838021958399E-2</v>
      </c>
      <c r="T437" s="935">
        <v>0.147272631096073</v>
      </c>
      <c r="U437" s="935">
        <v>0.16328052578042801</v>
      </c>
      <c r="V437" s="935">
        <v>4.0635424967979902E-4</v>
      </c>
      <c r="W437" s="935">
        <v>5.4180566623973198E-5</v>
      </c>
      <c r="X437" s="935">
        <v>7.6099068576398698E-2</v>
      </c>
      <c r="Y437" s="935">
        <v>7.5606517970726206E-2</v>
      </c>
      <c r="Z437" s="935">
        <v>0</v>
      </c>
      <c r="AA437" s="935">
        <v>6.6001781160112804E-4</v>
      </c>
      <c r="AB437" s="912"/>
    </row>
    <row r="439" spans="1:28">
      <c r="A439" s="136" t="s">
        <v>18</v>
      </c>
    </row>
    <row r="440" spans="1:28">
      <c r="A440" s="17" t="s">
        <v>4309</v>
      </c>
    </row>
  </sheetData>
  <mergeCells count="4">
    <mergeCell ref="B3:E3"/>
    <mergeCell ref="F3:K3"/>
    <mergeCell ref="L3:AA3"/>
    <mergeCell ref="B5:K5"/>
  </mergeCells>
  <hyperlinks>
    <hyperlink ref="AD3" location="Content!A1" display="Back to content page" xr:uid="{97DEFA69-D8B5-4561-840C-89AFA167351A}"/>
  </hyperlinks>
  <pageMargins left="0.7" right="0.7" top="0.75" bottom="0.75" header="0.3" footer="0.3"/>
  <pageSetup paperSize="9" orientation="portrait" horizontalDpi="300" verticalDpi="300"/>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DFBEA-42CE-4FC4-ACFC-4463FB3F21BD}">
  <dimension ref="A1:AD440"/>
  <sheetViews>
    <sheetView workbookViewId="0">
      <selection activeCell="A4" sqref="A4:XFD4"/>
    </sheetView>
  </sheetViews>
  <sheetFormatPr defaultColWidth="10.90625" defaultRowHeight="14.5"/>
  <cols>
    <col min="1" max="1" width="37.1796875" style="911" customWidth="1"/>
    <col min="2" max="27" width="13.453125" style="911" customWidth="1"/>
    <col min="28" max="16384" width="10.90625" style="911"/>
  </cols>
  <sheetData>
    <row r="1" spans="1:30">
      <c r="A1" s="35" t="s">
        <v>4306</v>
      </c>
    </row>
    <row r="2" spans="1:30" ht="15" thickBot="1"/>
    <row r="3" spans="1:30" ht="15" thickBot="1">
      <c r="A3" s="913"/>
      <c r="B3" s="1118" t="s">
        <v>3779</v>
      </c>
      <c r="C3" s="1118" t="s">
        <v>3779</v>
      </c>
      <c r="D3" s="1118" t="s">
        <v>3779</v>
      </c>
      <c r="E3" s="1118" t="s">
        <v>3779</v>
      </c>
      <c r="F3" s="1119" t="s">
        <v>3780</v>
      </c>
      <c r="G3" s="1119" t="s">
        <v>3780</v>
      </c>
      <c r="H3" s="1119" t="s">
        <v>3780</v>
      </c>
      <c r="I3" s="1119" t="s">
        <v>3780</v>
      </c>
      <c r="J3" s="1119" t="s">
        <v>3780</v>
      </c>
      <c r="K3" s="1119" t="s">
        <v>3780</v>
      </c>
      <c r="L3" s="1120" t="s">
        <v>3781</v>
      </c>
      <c r="M3" s="1120" t="s">
        <v>3781</v>
      </c>
      <c r="N3" s="1120" t="s">
        <v>3781</v>
      </c>
      <c r="O3" s="1120" t="s">
        <v>3781</v>
      </c>
      <c r="P3" s="1120" t="s">
        <v>3781</v>
      </c>
      <c r="Q3" s="1120" t="s">
        <v>3781</v>
      </c>
      <c r="R3" s="1120" t="s">
        <v>3781</v>
      </c>
      <c r="S3" s="1120" t="s">
        <v>3781</v>
      </c>
      <c r="T3" s="1120" t="s">
        <v>3781</v>
      </c>
      <c r="U3" s="1120" t="s">
        <v>3781</v>
      </c>
      <c r="V3" s="1120" t="s">
        <v>3781</v>
      </c>
      <c r="W3" s="1120" t="s">
        <v>3781</v>
      </c>
      <c r="X3" s="1120" t="s">
        <v>3781</v>
      </c>
      <c r="Y3" s="1120" t="s">
        <v>3781</v>
      </c>
      <c r="Z3" s="1120" t="s">
        <v>3781</v>
      </c>
      <c r="AA3" s="1120" t="s">
        <v>3781</v>
      </c>
      <c r="AB3" s="912"/>
      <c r="AD3" s="486" t="s">
        <v>528</v>
      </c>
    </row>
    <row r="4" spans="1:30" s="964" customFormat="1" ht="25.5" thickBot="1">
      <c r="A4" s="961"/>
      <c r="B4" s="962" t="s">
        <v>2964</v>
      </c>
      <c r="C4" s="960" t="s">
        <v>86</v>
      </c>
      <c r="D4" s="960" t="s">
        <v>3782</v>
      </c>
      <c r="E4" s="960" t="s">
        <v>85</v>
      </c>
      <c r="F4" s="962" t="s">
        <v>3783</v>
      </c>
      <c r="G4" s="960" t="s">
        <v>3784</v>
      </c>
      <c r="H4" s="960" t="s">
        <v>3785</v>
      </c>
      <c r="I4" s="960" t="s">
        <v>3786</v>
      </c>
      <c r="J4" s="960" t="s">
        <v>3787</v>
      </c>
      <c r="K4" s="960" t="s">
        <v>3788</v>
      </c>
      <c r="L4" s="962" t="s">
        <v>714</v>
      </c>
      <c r="M4" s="960" t="s">
        <v>3789</v>
      </c>
      <c r="N4" s="960" t="s">
        <v>3790</v>
      </c>
      <c r="O4" s="960" t="s">
        <v>3791</v>
      </c>
      <c r="P4" s="960" t="s">
        <v>3792</v>
      </c>
      <c r="Q4" s="960" t="s">
        <v>3793</v>
      </c>
      <c r="R4" s="960" t="s">
        <v>3794</v>
      </c>
      <c r="S4" s="960" t="s">
        <v>3795</v>
      </c>
      <c r="T4" s="960" t="s">
        <v>3796</v>
      </c>
      <c r="U4" s="960" t="s">
        <v>3797</v>
      </c>
      <c r="V4" s="960" t="s">
        <v>3798</v>
      </c>
      <c r="W4" s="960" t="s">
        <v>3799</v>
      </c>
      <c r="X4" s="960" t="s">
        <v>3800</v>
      </c>
      <c r="Y4" s="960" t="s">
        <v>3801</v>
      </c>
      <c r="Z4" s="960" t="s">
        <v>3802</v>
      </c>
      <c r="AA4" s="960" t="s">
        <v>3803</v>
      </c>
      <c r="AB4" s="963"/>
    </row>
    <row r="5" spans="1:30" ht="15" thickBot="1">
      <c r="A5" s="914" t="s">
        <v>3804</v>
      </c>
      <c r="B5" s="1121" t="s">
        <v>3805</v>
      </c>
      <c r="C5" s="1121" t="s">
        <v>3805</v>
      </c>
      <c r="D5" s="1121" t="s">
        <v>3805</v>
      </c>
      <c r="E5" s="1121" t="s">
        <v>3805</v>
      </c>
      <c r="F5" s="1121" t="s">
        <v>3805</v>
      </c>
      <c r="G5" s="1121" t="s">
        <v>3805</v>
      </c>
      <c r="H5" s="1121" t="s">
        <v>3805</v>
      </c>
      <c r="I5" s="1121" t="s">
        <v>3805</v>
      </c>
      <c r="J5" s="1121" t="s">
        <v>3805</v>
      </c>
      <c r="K5" s="1121" t="s">
        <v>3805</v>
      </c>
      <c r="L5" s="915" t="s">
        <v>314</v>
      </c>
      <c r="M5" s="916" t="s">
        <v>3806</v>
      </c>
      <c r="N5" s="916" t="s">
        <v>3806</v>
      </c>
      <c r="O5" s="916" t="s">
        <v>3807</v>
      </c>
      <c r="P5" s="916" t="s">
        <v>3806</v>
      </c>
      <c r="Q5" s="916" t="s">
        <v>3806</v>
      </c>
      <c r="R5" s="916" t="s">
        <v>3807</v>
      </c>
      <c r="S5" s="916" t="s">
        <v>3807</v>
      </c>
      <c r="T5" s="916" t="s">
        <v>3807</v>
      </c>
      <c r="U5" s="916" t="s">
        <v>3807</v>
      </c>
      <c r="V5" s="916" t="s">
        <v>3807</v>
      </c>
      <c r="W5" s="916" t="s">
        <v>3807</v>
      </c>
      <c r="X5" s="916" t="s">
        <v>3808</v>
      </c>
      <c r="Y5" s="916" t="s">
        <v>3808</v>
      </c>
      <c r="Z5" s="916" t="s">
        <v>3807</v>
      </c>
      <c r="AA5" s="916" t="s">
        <v>3807</v>
      </c>
      <c r="AB5" s="912"/>
    </row>
    <row r="6" spans="1:30">
      <c r="A6" s="917" t="s">
        <v>3809</v>
      </c>
      <c r="B6" s="918"/>
      <c r="C6" s="919"/>
      <c r="D6" s="919"/>
      <c r="E6" s="919"/>
      <c r="F6" s="920"/>
      <c r="G6" s="921"/>
      <c r="H6" s="921"/>
      <c r="I6" s="921"/>
      <c r="J6" s="921"/>
      <c r="K6" s="921"/>
      <c r="L6" s="922">
        <v>2302.99837447956</v>
      </c>
      <c r="M6" s="923">
        <v>48.5964061583309</v>
      </c>
      <c r="N6" s="923">
        <v>63.358241358652599</v>
      </c>
      <c r="O6" s="923">
        <v>272.41549969551301</v>
      </c>
      <c r="P6" s="923">
        <v>361.77592258857402</v>
      </c>
      <c r="Q6" s="923">
        <v>27.4898922201915</v>
      </c>
      <c r="R6" s="923">
        <v>11.6503090407898</v>
      </c>
      <c r="S6" s="923">
        <v>321.91461325706501</v>
      </c>
      <c r="T6" s="923">
        <v>850.51605399175605</v>
      </c>
      <c r="U6" s="923">
        <v>2235.7285831611698</v>
      </c>
      <c r="V6" s="923">
        <v>0.78595372195156898</v>
      </c>
      <c r="W6" s="923">
        <v>1.03890466582513</v>
      </c>
      <c r="X6" s="923">
        <v>1039.26207982908</v>
      </c>
      <c r="Y6" s="923">
        <v>772.50042647518796</v>
      </c>
      <c r="Z6" s="923">
        <v>107.937362387082</v>
      </c>
      <c r="AA6" s="923">
        <v>7.2524108461695302</v>
      </c>
      <c r="AB6" s="912"/>
    </row>
    <row r="7" spans="1:30">
      <c r="A7" s="924"/>
      <c r="B7" s="925"/>
      <c r="C7" s="926"/>
      <c r="D7" s="926"/>
      <c r="E7" s="926"/>
      <c r="F7" s="925"/>
      <c r="G7" s="926"/>
      <c r="H7" s="926"/>
      <c r="I7" s="926"/>
      <c r="J7" s="926"/>
      <c r="K7" s="926"/>
      <c r="L7" s="927"/>
      <c r="M7" s="928"/>
      <c r="N7" s="928"/>
      <c r="O7" s="928"/>
      <c r="P7" s="928"/>
      <c r="Q7" s="928"/>
      <c r="R7" s="928"/>
      <c r="S7" s="928"/>
      <c r="T7" s="928"/>
      <c r="U7" s="928"/>
      <c r="V7" s="928"/>
      <c r="W7" s="928"/>
      <c r="X7" s="928"/>
      <c r="Y7" s="928"/>
      <c r="Z7" s="928"/>
      <c r="AA7" s="928"/>
      <c r="AB7" s="912"/>
    </row>
    <row r="8" spans="1:30">
      <c r="A8" s="917" t="s">
        <v>3810</v>
      </c>
      <c r="B8" s="918"/>
      <c r="C8" s="919"/>
      <c r="D8" s="919"/>
      <c r="E8" s="919"/>
      <c r="F8" s="920"/>
      <c r="G8" s="921"/>
      <c r="H8" s="921"/>
      <c r="I8" s="921"/>
      <c r="J8" s="921"/>
      <c r="K8" s="921"/>
      <c r="L8" s="922">
        <v>2102.5645346298602</v>
      </c>
      <c r="M8" s="923">
        <v>33.903779290590499</v>
      </c>
      <c r="N8" s="923">
        <v>48.3907880353255</v>
      </c>
      <c r="O8" s="923">
        <v>235.99534257124799</v>
      </c>
      <c r="P8" s="923">
        <v>360.55258743233401</v>
      </c>
      <c r="Q8" s="923">
        <v>27.488988507555</v>
      </c>
      <c r="R8" s="923">
        <v>9.5308476917678906</v>
      </c>
      <c r="S8" s="923">
        <v>305.93097380635101</v>
      </c>
      <c r="T8" s="923">
        <v>694.08111860566805</v>
      </c>
      <c r="U8" s="923">
        <v>2021.84640279216</v>
      </c>
      <c r="V8" s="923">
        <v>0.51948075739573896</v>
      </c>
      <c r="W8" s="923">
        <v>0.93982734448019001</v>
      </c>
      <c r="X8" s="923">
        <v>551.63886260355105</v>
      </c>
      <c r="Y8" s="923">
        <v>286.35236040289698</v>
      </c>
      <c r="Z8" s="923">
        <v>105.802175382454</v>
      </c>
      <c r="AA8" s="923">
        <v>5.59546833676721</v>
      </c>
      <c r="AB8" s="912"/>
    </row>
    <row r="9" spans="1:30">
      <c r="A9" s="917" t="s">
        <v>3811</v>
      </c>
      <c r="B9" s="918"/>
      <c r="C9" s="919"/>
      <c r="D9" s="919"/>
      <c r="E9" s="919"/>
      <c r="F9" s="920"/>
      <c r="G9" s="921"/>
      <c r="H9" s="921"/>
      <c r="I9" s="921"/>
      <c r="J9" s="921"/>
      <c r="K9" s="921"/>
      <c r="L9" s="922">
        <v>194.43383984970799</v>
      </c>
      <c r="M9" s="923">
        <v>13.6926268677403</v>
      </c>
      <c r="N9" s="923">
        <v>14.967453323327099</v>
      </c>
      <c r="O9" s="923">
        <v>36.420157124264797</v>
      </c>
      <c r="P9" s="923">
        <v>1.22333515623984</v>
      </c>
      <c r="Q9" s="923">
        <v>9.0371263651530204E-4</v>
      </c>
      <c r="R9" s="923">
        <v>2.1194613490218699</v>
      </c>
      <c r="S9" s="923">
        <v>15.9836394507139</v>
      </c>
      <c r="T9" s="923">
        <v>156.434935386088</v>
      </c>
      <c r="U9" s="923">
        <v>213.88218036900901</v>
      </c>
      <c r="V9" s="923">
        <v>0.26647296455583003</v>
      </c>
      <c r="W9" s="923">
        <v>9.9077321344944597E-2</v>
      </c>
      <c r="X9" s="923">
        <v>487.62321722552599</v>
      </c>
      <c r="Y9" s="923">
        <v>486.14806607229099</v>
      </c>
      <c r="Z9" s="923">
        <v>2.1351870046275598</v>
      </c>
      <c r="AA9" s="923">
        <v>1.65694250940232</v>
      </c>
      <c r="AB9" s="912"/>
    </row>
    <row r="10" spans="1:30">
      <c r="A10" s="924"/>
      <c r="B10" s="925"/>
      <c r="C10" s="926"/>
      <c r="D10" s="926"/>
      <c r="E10" s="926"/>
      <c r="F10" s="925"/>
      <c r="G10" s="926"/>
      <c r="H10" s="926"/>
      <c r="I10" s="926"/>
      <c r="J10" s="926"/>
      <c r="K10" s="926"/>
      <c r="L10" s="927"/>
      <c r="M10" s="928"/>
      <c r="N10" s="928"/>
      <c r="O10" s="928"/>
      <c r="P10" s="928"/>
      <c r="Q10" s="928"/>
      <c r="R10" s="928"/>
      <c r="S10" s="928"/>
      <c r="T10" s="928"/>
      <c r="U10" s="928"/>
      <c r="V10" s="928"/>
      <c r="W10" s="928"/>
      <c r="X10" s="928"/>
      <c r="Y10" s="928"/>
      <c r="Z10" s="928"/>
      <c r="AA10" s="928"/>
      <c r="AB10" s="912"/>
    </row>
    <row r="11" spans="1:30">
      <c r="A11" s="917" t="s">
        <v>3812</v>
      </c>
      <c r="B11" s="918">
        <v>2047292</v>
      </c>
      <c r="C11" s="919">
        <v>404658</v>
      </c>
      <c r="D11" s="919">
        <v>424735</v>
      </c>
      <c r="E11" s="919">
        <v>17839</v>
      </c>
      <c r="F11" s="920">
        <v>149824</v>
      </c>
      <c r="G11" s="921">
        <v>41482</v>
      </c>
      <c r="H11" s="921">
        <v>74395</v>
      </c>
      <c r="I11" s="921">
        <v>69148</v>
      </c>
      <c r="J11" s="921">
        <v>0</v>
      </c>
      <c r="K11" s="921">
        <v>1674068</v>
      </c>
      <c r="L11" s="922">
        <v>959.36740284276004</v>
      </c>
      <c r="M11" s="923">
        <v>22.629782011789601</v>
      </c>
      <c r="N11" s="923">
        <v>7.0438606381363904</v>
      </c>
      <c r="O11" s="923">
        <v>45.867738553593703</v>
      </c>
      <c r="P11" s="923">
        <v>194.01781762049299</v>
      </c>
      <c r="Q11" s="923">
        <v>14.6591672495854</v>
      </c>
      <c r="R11" s="923">
        <v>5.2610584716112303</v>
      </c>
      <c r="S11" s="923">
        <v>178.81796346243999</v>
      </c>
      <c r="T11" s="923">
        <v>457.00772536315498</v>
      </c>
      <c r="U11" s="923">
        <v>562.26988010818695</v>
      </c>
      <c r="V11" s="923">
        <v>0.242162302615888</v>
      </c>
      <c r="W11" s="923">
        <v>0.64148964716311796</v>
      </c>
      <c r="X11" s="923">
        <v>19.5206383473814</v>
      </c>
      <c r="Y11" s="923">
        <v>10.726943822714</v>
      </c>
      <c r="Z11" s="923">
        <v>6.4011145010792206E-2</v>
      </c>
      <c r="AA11" s="923">
        <v>3.7671272274612302</v>
      </c>
      <c r="AB11" s="912"/>
    </row>
    <row r="12" spans="1:30">
      <c r="A12" s="929" t="s">
        <v>3813</v>
      </c>
      <c r="B12" s="930">
        <v>337212</v>
      </c>
      <c r="C12" s="931">
        <v>172774.3</v>
      </c>
      <c r="D12" s="931">
        <v>160000</v>
      </c>
      <c r="E12" s="931">
        <v>10.5</v>
      </c>
      <c r="F12" s="932">
        <v>0</v>
      </c>
      <c r="G12" s="933">
        <v>4584</v>
      </c>
      <c r="H12" s="933">
        <v>341274.69893625297</v>
      </c>
      <c r="I12" s="933">
        <v>4925</v>
      </c>
      <c r="J12" s="933">
        <v>0</v>
      </c>
      <c r="K12" s="933">
        <v>0</v>
      </c>
      <c r="L12" s="934">
        <v>0</v>
      </c>
      <c r="M12" s="935">
        <v>0</v>
      </c>
      <c r="N12" s="935">
        <v>0</v>
      </c>
      <c r="O12" s="935">
        <v>0</v>
      </c>
      <c r="P12" s="935">
        <v>0</v>
      </c>
      <c r="Q12" s="935">
        <v>0</v>
      </c>
      <c r="R12" s="935">
        <v>0</v>
      </c>
      <c r="S12" s="935">
        <v>0</v>
      </c>
      <c r="T12" s="935">
        <v>0</v>
      </c>
      <c r="U12" s="935">
        <v>0</v>
      </c>
      <c r="V12" s="935">
        <v>0</v>
      </c>
      <c r="W12" s="935">
        <v>0</v>
      </c>
      <c r="X12" s="935">
        <v>0</v>
      </c>
      <c r="Y12" s="935">
        <v>0</v>
      </c>
      <c r="Z12" s="935">
        <v>0</v>
      </c>
      <c r="AA12" s="935">
        <v>0</v>
      </c>
      <c r="AB12" s="912"/>
    </row>
    <row r="13" spans="1:30">
      <c r="A13" s="929" t="s">
        <v>3814</v>
      </c>
      <c r="B13" s="930">
        <v>1453031</v>
      </c>
      <c r="C13" s="931">
        <v>119020.31</v>
      </c>
      <c r="D13" s="931">
        <v>219823</v>
      </c>
      <c r="E13" s="931">
        <v>4620.12</v>
      </c>
      <c r="F13" s="932">
        <v>142369.76047713499</v>
      </c>
      <c r="G13" s="933">
        <v>29692</v>
      </c>
      <c r="H13" s="933">
        <v>1122530.4295228601</v>
      </c>
      <c r="I13" s="933">
        <v>53016</v>
      </c>
      <c r="J13" s="933">
        <v>0</v>
      </c>
      <c r="K13" s="933">
        <v>0</v>
      </c>
      <c r="L13" s="934">
        <v>0</v>
      </c>
      <c r="M13" s="935">
        <v>0</v>
      </c>
      <c r="N13" s="935">
        <v>0</v>
      </c>
      <c r="O13" s="935">
        <v>0</v>
      </c>
      <c r="P13" s="935">
        <v>0</v>
      </c>
      <c r="Q13" s="935">
        <v>0</v>
      </c>
      <c r="R13" s="935">
        <v>0</v>
      </c>
      <c r="S13" s="935">
        <v>0</v>
      </c>
      <c r="T13" s="935">
        <v>0</v>
      </c>
      <c r="U13" s="935">
        <v>0</v>
      </c>
      <c r="V13" s="935">
        <v>0</v>
      </c>
      <c r="W13" s="935">
        <v>0</v>
      </c>
      <c r="X13" s="935">
        <v>0</v>
      </c>
      <c r="Y13" s="935">
        <v>0</v>
      </c>
      <c r="Z13" s="935">
        <v>0</v>
      </c>
      <c r="AA13" s="935">
        <v>0</v>
      </c>
      <c r="AB13" s="912"/>
    </row>
    <row r="14" spans="1:30">
      <c r="A14" s="929" t="s">
        <v>3815</v>
      </c>
      <c r="B14" s="930">
        <v>539</v>
      </c>
      <c r="C14" s="931">
        <v>216.08</v>
      </c>
      <c r="D14" s="931">
        <v>739</v>
      </c>
      <c r="E14" s="931">
        <v>0</v>
      </c>
      <c r="F14" s="932">
        <v>4.8911985304090598E-2</v>
      </c>
      <c r="G14" s="933">
        <v>19</v>
      </c>
      <c r="H14" s="933">
        <v>0</v>
      </c>
      <c r="I14" s="933">
        <v>8</v>
      </c>
      <c r="J14" s="933">
        <v>0</v>
      </c>
      <c r="K14" s="933">
        <v>0</v>
      </c>
      <c r="L14" s="934">
        <v>0</v>
      </c>
      <c r="M14" s="935">
        <v>0</v>
      </c>
      <c r="N14" s="935">
        <v>0</v>
      </c>
      <c r="O14" s="935">
        <v>0</v>
      </c>
      <c r="P14" s="935">
        <v>0</v>
      </c>
      <c r="Q14" s="935">
        <v>0</v>
      </c>
      <c r="R14" s="935">
        <v>0</v>
      </c>
      <c r="S14" s="935">
        <v>0</v>
      </c>
      <c r="T14" s="935">
        <v>0</v>
      </c>
      <c r="U14" s="935">
        <v>0</v>
      </c>
      <c r="V14" s="935">
        <v>0</v>
      </c>
      <c r="W14" s="935">
        <v>0</v>
      </c>
      <c r="X14" s="935">
        <v>0</v>
      </c>
      <c r="Y14" s="935">
        <v>0</v>
      </c>
      <c r="Z14" s="935">
        <v>0</v>
      </c>
      <c r="AA14" s="935">
        <v>0</v>
      </c>
      <c r="AB14" s="912"/>
    </row>
    <row r="15" spans="1:30">
      <c r="A15" s="929" t="s">
        <v>3816</v>
      </c>
      <c r="B15" s="930">
        <v>144633</v>
      </c>
      <c r="C15" s="931">
        <v>9489.17</v>
      </c>
      <c r="D15" s="931">
        <v>39500</v>
      </c>
      <c r="E15" s="931">
        <v>220.2</v>
      </c>
      <c r="F15" s="932">
        <v>2633.41155549932</v>
      </c>
      <c r="G15" s="933">
        <v>4003</v>
      </c>
      <c r="H15" s="933">
        <v>101067.558444501</v>
      </c>
      <c r="I15" s="933">
        <v>6698</v>
      </c>
      <c r="J15" s="933">
        <v>0</v>
      </c>
      <c r="K15" s="933">
        <v>0</v>
      </c>
      <c r="L15" s="934">
        <v>0</v>
      </c>
      <c r="M15" s="935">
        <v>0</v>
      </c>
      <c r="N15" s="935">
        <v>0</v>
      </c>
      <c r="O15" s="935">
        <v>0</v>
      </c>
      <c r="P15" s="935">
        <v>0</v>
      </c>
      <c r="Q15" s="935">
        <v>0</v>
      </c>
      <c r="R15" s="935">
        <v>0</v>
      </c>
      <c r="S15" s="935">
        <v>0</v>
      </c>
      <c r="T15" s="935">
        <v>0</v>
      </c>
      <c r="U15" s="935">
        <v>0</v>
      </c>
      <c r="V15" s="935">
        <v>0</v>
      </c>
      <c r="W15" s="935">
        <v>0</v>
      </c>
      <c r="X15" s="935">
        <v>0</v>
      </c>
      <c r="Y15" s="935">
        <v>0</v>
      </c>
      <c r="Z15" s="935">
        <v>0</v>
      </c>
      <c r="AA15" s="935">
        <v>0</v>
      </c>
      <c r="AB15" s="912"/>
    </row>
    <row r="16" spans="1:30">
      <c r="A16" s="929" t="s">
        <v>3817</v>
      </c>
      <c r="B16" s="930">
        <v>59503.104440000003</v>
      </c>
      <c r="C16" s="931">
        <v>0</v>
      </c>
      <c r="D16" s="931">
        <v>4000</v>
      </c>
      <c r="E16" s="931">
        <v>0</v>
      </c>
      <c r="F16" s="932">
        <v>4000</v>
      </c>
      <c r="G16" s="933">
        <v>863</v>
      </c>
      <c r="H16" s="933">
        <v>48856.822663618201</v>
      </c>
      <c r="I16" s="933">
        <v>2018</v>
      </c>
      <c r="J16" s="933">
        <v>0</v>
      </c>
      <c r="K16" s="933">
        <v>0</v>
      </c>
      <c r="L16" s="934">
        <v>0</v>
      </c>
      <c r="M16" s="935">
        <v>0</v>
      </c>
      <c r="N16" s="935">
        <v>0</v>
      </c>
      <c r="O16" s="935">
        <v>0</v>
      </c>
      <c r="P16" s="935">
        <v>0</v>
      </c>
      <c r="Q16" s="935">
        <v>0</v>
      </c>
      <c r="R16" s="935">
        <v>0</v>
      </c>
      <c r="S16" s="935">
        <v>0</v>
      </c>
      <c r="T16" s="935">
        <v>0</v>
      </c>
      <c r="U16" s="935">
        <v>0</v>
      </c>
      <c r="V16" s="935">
        <v>0</v>
      </c>
      <c r="W16" s="935">
        <v>0</v>
      </c>
      <c r="X16" s="935">
        <v>0</v>
      </c>
      <c r="Y16" s="935">
        <v>0</v>
      </c>
      <c r="Z16" s="935">
        <v>0</v>
      </c>
      <c r="AA16" s="935">
        <v>0</v>
      </c>
      <c r="AB16" s="912"/>
    </row>
    <row r="17" spans="1:28">
      <c r="A17" s="929" t="s">
        <v>3818</v>
      </c>
      <c r="B17" s="930">
        <v>0</v>
      </c>
      <c r="C17" s="931">
        <v>0</v>
      </c>
      <c r="D17" s="931">
        <v>0</v>
      </c>
      <c r="E17" s="931">
        <v>0</v>
      </c>
      <c r="F17" s="932">
        <v>0</v>
      </c>
      <c r="G17" s="933">
        <v>0</v>
      </c>
      <c r="H17" s="933">
        <v>0</v>
      </c>
      <c r="I17" s="933">
        <v>0</v>
      </c>
      <c r="J17" s="933">
        <v>0</v>
      </c>
      <c r="K17" s="933">
        <v>0</v>
      </c>
      <c r="L17" s="934">
        <v>0</v>
      </c>
      <c r="M17" s="935">
        <v>0</v>
      </c>
      <c r="N17" s="935">
        <v>0</v>
      </c>
      <c r="O17" s="935">
        <v>0</v>
      </c>
      <c r="P17" s="935">
        <v>0</v>
      </c>
      <c r="Q17" s="935">
        <v>0</v>
      </c>
      <c r="R17" s="935">
        <v>0</v>
      </c>
      <c r="S17" s="935">
        <v>0</v>
      </c>
      <c r="T17" s="935">
        <v>0</v>
      </c>
      <c r="U17" s="935">
        <v>0</v>
      </c>
      <c r="V17" s="935">
        <v>0</v>
      </c>
      <c r="W17" s="935">
        <v>0</v>
      </c>
      <c r="X17" s="935">
        <v>0</v>
      </c>
      <c r="Y17" s="935">
        <v>0</v>
      </c>
      <c r="Z17" s="935">
        <v>0</v>
      </c>
      <c r="AA17" s="935">
        <v>0</v>
      </c>
      <c r="AB17" s="912"/>
    </row>
    <row r="18" spans="1:28">
      <c r="A18" s="929" t="s">
        <v>3819</v>
      </c>
      <c r="B18" s="930">
        <v>594.77684799999997</v>
      </c>
      <c r="C18" s="931">
        <v>212.05</v>
      </c>
      <c r="D18" s="931">
        <v>0</v>
      </c>
      <c r="E18" s="931">
        <v>0</v>
      </c>
      <c r="F18" s="932">
        <v>766.82684800000004</v>
      </c>
      <c r="G18" s="933">
        <v>0</v>
      </c>
      <c r="H18" s="933">
        <v>0</v>
      </c>
      <c r="I18" s="933">
        <v>40</v>
      </c>
      <c r="J18" s="933">
        <v>0</v>
      </c>
      <c r="K18" s="933">
        <v>0</v>
      </c>
      <c r="L18" s="934">
        <v>0</v>
      </c>
      <c r="M18" s="935">
        <v>0</v>
      </c>
      <c r="N18" s="935">
        <v>0</v>
      </c>
      <c r="O18" s="935">
        <v>0</v>
      </c>
      <c r="P18" s="935">
        <v>0</v>
      </c>
      <c r="Q18" s="935">
        <v>0</v>
      </c>
      <c r="R18" s="935">
        <v>0</v>
      </c>
      <c r="S18" s="935">
        <v>0</v>
      </c>
      <c r="T18" s="935">
        <v>0</v>
      </c>
      <c r="U18" s="935">
        <v>0</v>
      </c>
      <c r="V18" s="935">
        <v>0</v>
      </c>
      <c r="W18" s="935">
        <v>0</v>
      </c>
      <c r="X18" s="935">
        <v>0</v>
      </c>
      <c r="Y18" s="935">
        <v>0</v>
      </c>
      <c r="Z18" s="935">
        <v>0</v>
      </c>
      <c r="AA18" s="935">
        <v>0</v>
      </c>
      <c r="AB18" s="912"/>
    </row>
    <row r="19" spans="1:28">
      <c r="A19" s="929" t="s">
        <v>3820</v>
      </c>
      <c r="B19" s="930">
        <v>49463</v>
      </c>
      <c r="C19" s="931">
        <v>0.09</v>
      </c>
      <c r="D19" s="931">
        <v>1695</v>
      </c>
      <c r="E19" s="931">
        <v>588.1</v>
      </c>
      <c r="F19" s="932">
        <v>0</v>
      </c>
      <c r="G19" s="933">
        <v>2321</v>
      </c>
      <c r="H19" s="933">
        <v>42759.943160259201</v>
      </c>
      <c r="I19" s="933">
        <v>2334</v>
      </c>
      <c r="J19" s="933">
        <v>0</v>
      </c>
      <c r="K19" s="933">
        <v>0</v>
      </c>
      <c r="L19" s="934">
        <v>0</v>
      </c>
      <c r="M19" s="935">
        <v>0</v>
      </c>
      <c r="N19" s="935">
        <v>0</v>
      </c>
      <c r="O19" s="935">
        <v>0</v>
      </c>
      <c r="P19" s="935">
        <v>0</v>
      </c>
      <c r="Q19" s="935">
        <v>0</v>
      </c>
      <c r="R19" s="935">
        <v>0</v>
      </c>
      <c r="S19" s="935">
        <v>0</v>
      </c>
      <c r="T19" s="935">
        <v>0</v>
      </c>
      <c r="U19" s="935">
        <v>0</v>
      </c>
      <c r="V19" s="935">
        <v>0</v>
      </c>
      <c r="W19" s="935">
        <v>0</v>
      </c>
      <c r="X19" s="935">
        <v>0</v>
      </c>
      <c r="Y19" s="935">
        <v>0</v>
      </c>
      <c r="Z19" s="935">
        <v>0</v>
      </c>
      <c r="AA19" s="935">
        <v>0</v>
      </c>
      <c r="AB19" s="912"/>
    </row>
    <row r="20" spans="1:28">
      <c r="A20" s="929" t="s">
        <v>3821</v>
      </c>
      <c r="B20" s="930">
        <v>0</v>
      </c>
      <c r="C20" s="931">
        <v>5</v>
      </c>
      <c r="D20" s="931">
        <v>1</v>
      </c>
      <c r="E20" s="931">
        <v>0</v>
      </c>
      <c r="F20" s="932">
        <v>4</v>
      </c>
      <c r="G20" s="933">
        <v>0</v>
      </c>
      <c r="H20" s="933">
        <v>0</v>
      </c>
      <c r="I20" s="933">
        <v>0</v>
      </c>
      <c r="J20" s="933">
        <v>0</v>
      </c>
      <c r="K20" s="933">
        <v>0</v>
      </c>
      <c r="L20" s="934">
        <v>0</v>
      </c>
      <c r="M20" s="935">
        <v>0</v>
      </c>
      <c r="N20" s="935">
        <v>0</v>
      </c>
      <c r="O20" s="935">
        <v>0</v>
      </c>
      <c r="P20" s="935">
        <v>0</v>
      </c>
      <c r="Q20" s="935">
        <v>0</v>
      </c>
      <c r="R20" s="935">
        <v>0</v>
      </c>
      <c r="S20" s="935">
        <v>0</v>
      </c>
      <c r="T20" s="935">
        <v>0</v>
      </c>
      <c r="U20" s="935">
        <v>0</v>
      </c>
      <c r="V20" s="935">
        <v>0</v>
      </c>
      <c r="W20" s="935">
        <v>0</v>
      </c>
      <c r="X20" s="935">
        <v>0</v>
      </c>
      <c r="Y20" s="935">
        <v>0</v>
      </c>
      <c r="Z20" s="935">
        <v>0</v>
      </c>
      <c r="AA20" s="935">
        <v>0</v>
      </c>
      <c r="AB20" s="912"/>
    </row>
    <row r="21" spans="1:28">
      <c r="A21" s="929" t="s">
        <v>3823</v>
      </c>
      <c r="B21" s="930">
        <v>0</v>
      </c>
      <c r="C21" s="931">
        <v>0</v>
      </c>
      <c r="D21" s="931">
        <v>0</v>
      </c>
      <c r="E21" s="931">
        <v>0</v>
      </c>
      <c r="F21" s="932">
        <v>0</v>
      </c>
      <c r="G21" s="933">
        <v>0</v>
      </c>
      <c r="H21" s="933">
        <v>0</v>
      </c>
      <c r="I21" s="933">
        <v>0</v>
      </c>
      <c r="J21" s="933">
        <v>0</v>
      </c>
      <c r="K21" s="933">
        <v>0</v>
      </c>
      <c r="L21" s="934">
        <v>0</v>
      </c>
      <c r="M21" s="935">
        <v>0</v>
      </c>
      <c r="N21" s="935">
        <v>0</v>
      </c>
      <c r="O21" s="935">
        <v>0</v>
      </c>
      <c r="P21" s="935">
        <v>0</v>
      </c>
      <c r="Q21" s="935">
        <v>0</v>
      </c>
      <c r="R21" s="935">
        <v>0</v>
      </c>
      <c r="S21" s="935">
        <v>0</v>
      </c>
      <c r="T21" s="935">
        <v>0</v>
      </c>
      <c r="U21" s="935">
        <v>0</v>
      </c>
      <c r="V21" s="935">
        <v>0</v>
      </c>
      <c r="W21" s="935">
        <v>0</v>
      </c>
      <c r="X21" s="935">
        <v>0</v>
      </c>
      <c r="Y21" s="935">
        <v>0</v>
      </c>
      <c r="Z21" s="935">
        <v>0</v>
      </c>
      <c r="AA21" s="935">
        <v>0</v>
      </c>
      <c r="AB21" s="912"/>
    </row>
    <row r="22" spans="1:28">
      <c r="A22" s="929" t="s">
        <v>3824</v>
      </c>
      <c r="B22" s="930">
        <v>0</v>
      </c>
      <c r="C22" s="931">
        <v>0</v>
      </c>
      <c r="D22" s="931">
        <v>0</v>
      </c>
      <c r="E22" s="931">
        <v>0</v>
      </c>
      <c r="F22" s="932">
        <v>0</v>
      </c>
      <c r="G22" s="933">
        <v>0</v>
      </c>
      <c r="H22" s="933">
        <v>0</v>
      </c>
      <c r="I22" s="933">
        <v>0</v>
      </c>
      <c r="J22" s="933">
        <v>0</v>
      </c>
      <c r="K22" s="933">
        <v>0</v>
      </c>
      <c r="L22" s="934">
        <v>0</v>
      </c>
      <c r="M22" s="935">
        <v>0</v>
      </c>
      <c r="N22" s="935">
        <v>0</v>
      </c>
      <c r="O22" s="935">
        <v>0</v>
      </c>
      <c r="P22" s="935">
        <v>0</v>
      </c>
      <c r="Q22" s="935">
        <v>0</v>
      </c>
      <c r="R22" s="935">
        <v>0</v>
      </c>
      <c r="S22" s="935">
        <v>0</v>
      </c>
      <c r="T22" s="935">
        <v>0</v>
      </c>
      <c r="U22" s="935">
        <v>0</v>
      </c>
      <c r="V22" s="935">
        <v>0</v>
      </c>
      <c r="W22" s="935">
        <v>0</v>
      </c>
      <c r="X22" s="935">
        <v>0</v>
      </c>
      <c r="Y22" s="935">
        <v>0</v>
      </c>
      <c r="Z22" s="935">
        <v>0</v>
      </c>
      <c r="AA22" s="935">
        <v>0</v>
      </c>
      <c r="AB22" s="912"/>
    </row>
    <row r="23" spans="1:28">
      <c r="A23" s="929" t="s">
        <v>3825</v>
      </c>
      <c r="B23" s="930">
        <v>2315.7354519999999</v>
      </c>
      <c r="C23" s="931">
        <v>0</v>
      </c>
      <c r="D23" s="931">
        <v>0</v>
      </c>
      <c r="E23" s="931">
        <v>0</v>
      </c>
      <c r="F23" s="932">
        <v>46.994696987699299</v>
      </c>
      <c r="G23" s="933">
        <v>0</v>
      </c>
      <c r="H23" s="933">
        <v>0</v>
      </c>
      <c r="I23" s="933">
        <v>109</v>
      </c>
      <c r="J23" s="933">
        <v>0</v>
      </c>
      <c r="K23" s="933">
        <v>2159.7407550122998</v>
      </c>
      <c r="L23" s="934">
        <v>1.3145833414280901</v>
      </c>
      <c r="M23" s="935">
        <v>5.0815826643438797E-2</v>
      </c>
      <c r="N23" s="935">
        <v>1.43609944861892E-2</v>
      </c>
      <c r="O23" s="935">
        <v>0.51920518526991799</v>
      </c>
      <c r="P23" s="935">
        <v>0.23161706491828299</v>
      </c>
      <c r="Q23" s="935">
        <v>2.6512605205272401E-2</v>
      </c>
      <c r="R23" s="935">
        <v>2.61443745774214E-2</v>
      </c>
      <c r="S23" s="935">
        <v>0.84324813777880303</v>
      </c>
      <c r="T23" s="935">
        <v>1.6312616813799501</v>
      </c>
      <c r="U23" s="935">
        <v>1.6570378253295299</v>
      </c>
      <c r="V23" s="935">
        <v>7.3646125570201099E-4</v>
      </c>
      <c r="W23" s="935">
        <v>6.2599206734671004E-4</v>
      </c>
      <c r="X23" s="935">
        <v>3.6823062785100598E-3</v>
      </c>
      <c r="Y23" s="935">
        <v>0</v>
      </c>
      <c r="Z23" s="935">
        <v>3.6823062785100598E-3</v>
      </c>
      <c r="AA23" s="935">
        <v>1.44346406117594E-2</v>
      </c>
      <c r="AB23" s="912"/>
    </row>
    <row r="24" spans="1:28">
      <c r="A24" s="929" t="s">
        <v>3826</v>
      </c>
      <c r="B24" s="930">
        <v>290083.494095815</v>
      </c>
      <c r="C24" s="931">
        <v>28027.22</v>
      </c>
      <c r="D24" s="931">
        <v>0</v>
      </c>
      <c r="E24" s="931">
        <v>0</v>
      </c>
      <c r="F24" s="932">
        <v>0</v>
      </c>
      <c r="G24" s="933">
        <v>0</v>
      </c>
      <c r="H24" s="933">
        <v>7539.3157262905197</v>
      </c>
      <c r="I24" s="933">
        <v>0</v>
      </c>
      <c r="J24" s="933">
        <v>0</v>
      </c>
      <c r="K24" s="933">
        <v>310571.39836952399</v>
      </c>
      <c r="L24" s="934">
        <v>182.683295475737</v>
      </c>
      <c r="M24" s="935">
        <v>5.7717331034363202</v>
      </c>
      <c r="N24" s="935">
        <v>0.84722687756863402</v>
      </c>
      <c r="O24" s="935">
        <v>12.178886365049101</v>
      </c>
      <c r="P24" s="935">
        <v>36.6955141346915</v>
      </c>
      <c r="Q24" s="935">
        <v>2.5946323125539399</v>
      </c>
      <c r="R24" s="935">
        <v>1.05903359696079</v>
      </c>
      <c r="S24" s="935">
        <v>25.946323125539401</v>
      </c>
      <c r="T24" s="935">
        <v>77.838969376618294</v>
      </c>
      <c r="U24" s="935">
        <v>98.490124517353806</v>
      </c>
      <c r="V24" s="935">
        <v>3.1771007908823798E-2</v>
      </c>
      <c r="W24" s="935">
        <v>0.127084031635295</v>
      </c>
      <c r="X24" s="935">
        <v>0</v>
      </c>
      <c r="Y24" s="935">
        <v>0</v>
      </c>
      <c r="Z24" s="935">
        <v>0</v>
      </c>
      <c r="AA24" s="935">
        <v>0.69366700600931996</v>
      </c>
      <c r="AB24" s="912"/>
    </row>
    <row r="25" spans="1:28">
      <c r="A25" s="929" t="s">
        <v>3827</v>
      </c>
      <c r="B25" s="930">
        <v>0</v>
      </c>
      <c r="C25" s="931">
        <v>0</v>
      </c>
      <c r="D25" s="931">
        <v>0</v>
      </c>
      <c r="E25" s="931">
        <v>0</v>
      </c>
      <c r="F25" s="932">
        <v>0</v>
      </c>
      <c r="G25" s="933">
        <v>0</v>
      </c>
      <c r="H25" s="933">
        <v>0</v>
      </c>
      <c r="I25" s="933">
        <v>0</v>
      </c>
      <c r="J25" s="933">
        <v>0</v>
      </c>
      <c r="K25" s="933">
        <v>0</v>
      </c>
      <c r="L25" s="934">
        <v>0</v>
      </c>
      <c r="M25" s="935">
        <v>0</v>
      </c>
      <c r="N25" s="935">
        <v>0</v>
      </c>
      <c r="O25" s="935">
        <v>0</v>
      </c>
      <c r="P25" s="935">
        <v>0</v>
      </c>
      <c r="Q25" s="935">
        <v>0</v>
      </c>
      <c r="R25" s="935">
        <v>0</v>
      </c>
      <c r="S25" s="935">
        <v>0</v>
      </c>
      <c r="T25" s="935">
        <v>0</v>
      </c>
      <c r="U25" s="935">
        <v>0</v>
      </c>
      <c r="V25" s="935">
        <v>0</v>
      </c>
      <c r="W25" s="935">
        <v>0</v>
      </c>
      <c r="X25" s="935">
        <v>0</v>
      </c>
      <c r="Y25" s="935">
        <v>0</v>
      </c>
      <c r="Z25" s="935">
        <v>0</v>
      </c>
      <c r="AA25" s="935">
        <v>0</v>
      </c>
      <c r="AB25" s="912"/>
    </row>
    <row r="26" spans="1:28">
      <c r="A26" s="929" t="s">
        <v>4268</v>
      </c>
      <c r="B26" s="930">
        <v>0</v>
      </c>
      <c r="C26" s="931">
        <v>0</v>
      </c>
      <c r="D26" s="931">
        <v>0</v>
      </c>
      <c r="E26" s="931">
        <v>0</v>
      </c>
      <c r="F26" s="932">
        <v>0</v>
      </c>
      <c r="G26" s="933">
        <v>0</v>
      </c>
      <c r="H26" s="933">
        <v>0</v>
      </c>
      <c r="I26" s="933">
        <v>0</v>
      </c>
      <c r="J26" s="933">
        <v>0</v>
      </c>
      <c r="K26" s="933">
        <v>0</v>
      </c>
      <c r="L26" s="934">
        <v>0</v>
      </c>
      <c r="M26" s="935">
        <v>0</v>
      </c>
      <c r="N26" s="935">
        <v>0</v>
      </c>
      <c r="O26" s="935">
        <v>0</v>
      </c>
      <c r="P26" s="935">
        <v>0</v>
      </c>
      <c r="Q26" s="935">
        <v>0</v>
      </c>
      <c r="R26" s="935">
        <v>0</v>
      </c>
      <c r="S26" s="935">
        <v>0</v>
      </c>
      <c r="T26" s="935">
        <v>0</v>
      </c>
      <c r="U26" s="935">
        <v>0</v>
      </c>
      <c r="V26" s="935">
        <v>0</v>
      </c>
      <c r="W26" s="935">
        <v>0</v>
      </c>
      <c r="X26" s="935">
        <v>0</v>
      </c>
      <c r="Y26" s="935">
        <v>0</v>
      </c>
      <c r="Z26" s="935">
        <v>0</v>
      </c>
      <c r="AA26" s="935">
        <v>0</v>
      </c>
      <c r="AB26" s="912"/>
    </row>
    <row r="27" spans="1:28">
      <c r="A27" s="929" t="s">
        <v>3828</v>
      </c>
      <c r="B27" s="930">
        <v>1010000</v>
      </c>
      <c r="C27" s="931">
        <v>12918.2</v>
      </c>
      <c r="D27" s="931">
        <v>0</v>
      </c>
      <c r="E27" s="931">
        <v>7.0000000000000007E-2</v>
      </c>
      <c r="F27" s="932">
        <v>0</v>
      </c>
      <c r="G27" s="933">
        <v>0</v>
      </c>
      <c r="H27" s="933">
        <v>2159.0317377665501</v>
      </c>
      <c r="I27" s="933">
        <v>0</v>
      </c>
      <c r="J27" s="933">
        <v>0</v>
      </c>
      <c r="K27" s="933">
        <v>1020759.0982622301</v>
      </c>
      <c r="L27" s="934">
        <v>614.35054765803397</v>
      </c>
      <c r="M27" s="935">
        <v>12.7046997107752</v>
      </c>
      <c r="N27" s="935">
        <v>5.2211094701815899</v>
      </c>
      <c r="O27" s="935">
        <v>22.624807704120201</v>
      </c>
      <c r="P27" s="935">
        <v>124.088368407982</v>
      </c>
      <c r="Q27" s="935">
        <v>10.094144975684401</v>
      </c>
      <c r="R27" s="935">
        <v>3.3067026644483399</v>
      </c>
      <c r="S27" s="935">
        <v>123.566257460964</v>
      </c>
      <c r="T27" s="935">
        <v>290.64176050677497</v>
      </c>
      <c r="U27" s="935">
        <v>368.95840255949901</v>
      </c>
      <c r="V27" s="935">
        <v>0.13922958587150899</v>
      </c>
      <c r="W27" s="935">
        <v>0.41768875761452701</v>
      </c>
      <c r="X27" s="935">
        <v>19.1440680573325</v>
      </c>
      <c r="Y27" s="935">
        <v>10.442218940363199</v>
      </c>
      <c r="Z27" s="935">
        <v>0</v>
      </c>
      <c r="AA27" s="935">
        <v>2.2276733739441501</v>
      </c>
      <c r="AB27" s="912"/>
    </row>
    <row r="28" spans="1:28">
      <c r="A28" s="929" t="s">
        <v>3829</v>
      </c>
      <c r="B28" s="930">
        <v>0</v>
      </c>
      <c r="C28" s="931">
        <v>0</v>
      </c>
      <c r="D28" s="931">
        <v>0</v>
      </c>
      <c r="E28" s="931">
        <v>0</v>
      </c>
      <c r="F28" s="932">
        <v>0</v>
      </c>
      <c r="G28" s="933">
        <v>0</v>
      </c>
      <c r="H28" s="933">
        <v>0</v>
      </c>
      <c r="I28" s="933">
        <v>0</v>
      </c>
      <c r="J28" s="933">
        <v>0</v>
      </c>
      <c r="K28" s="933">
        <v>0</v>
      </c>
      <c r="L28" s="934">
        <v>0</v>
      </c>
      <c r="M28" s="935">
        <v>0</v>
      </c>
      <c r="N28" s="935">
        <v>0</v>
      </c>
      <c r="O28" s="935">
        <v>0</v>
      </c>
      <c r="P28" s="935">
        <v>0</v>
      </c>
      <c r="Q28" s="935">
        <v>0</v>
      </c>
      <c r="R28" s="935">
        <v>0</v>
      </c>
      <c r="S28" s="935">
        <v>0</v>
      </c>
      <c r="T28" s="935">
        <v>0</v>
      </c>
      <c r="U28" s="935">
        <v>0</v>
      </c>
      <c r="V28" s="935">
        <v>0</v>
      </c>
      <c r="W28" s="935">
        <v>0</v>
      </c>
      <c r="X28" s="935">
        <v>0</v>
      </c>
      <c r="Y28" s="935">
        <v>0</v>
      </c>
      <c r="Z28" s="935">
        <v>0</v>
      </c>
      <c r="AA28" s="935">
        <v>0</v>
      </c>
      <c r="AB28" s="912"/>
    </row>
    <row r="29" spans="1:28">
      <c r="A29" s="929" t="s">
        <v>3830</v>
      </c>
      <c r="B29" s="930">
        <v>33031</v>
      </c>
      <c r="C29" s="931">
        <v>0</v>
      </c>
      <c r="D29" s="931">
        <v>0</v>
      </c>
      <c r="E29" s="931">
        <v>0</v>
      </c>
      <c r="F29" s="932">
        <v>0</v>
      </c>
      <c r="G29" s="933">
        <v>0</v>
      </c>
      <c r="H29" s="933">
        <v>0</v>
      </c>
      <c r="I29" s="933">
        <v>0</v>
      </c>
      <c r="J29" s="933">
        <v>0</v>
      </c>
      <c r="K29" s="933">
        <v>33031</v>
      </c>
      <c r="L29" s="934">
        <v>19.823606587004502</v>
      </c>
      <c r="M29" s="935">
        <v>0.52938040317568802</v>
      </c>
      <c r="N29" s="935">
        <v>0.21400484383698001</v>
      </c>
      <c r="O29" s="935">
        <v>4.6179992617453696</v>
      </c>
      <c r="P29" s="935">
        <v>3.69439940939629</v>
      </c>
      <c r="Q29" s="935">
        <v>0.48432675184158702</v>
      </c>
      <c r="R29" s="935">
        <v>0.15768777966935399</v>
      </c>
      <c r="S29" s="935">
        <v>6.3075111867741596</v>
      </c>
      <c r="T29" s="935">
        <v>14.924022004420999</v>
      </c>
      <c r="U29" s="935">
        <v>18.359362918646202</v>
      </c>
      <c r="V29" s="935">
        <v>5.6317064167626402E-3</v>
      </c>
      <c r="W29" s="935">
        <v>1.8021460533640499E-2</v>
      </c>
      <c r="X29" s="935">
        <v>0</v>
      </c>
      <c r="Y29" s="935">
        <v>0</v>
      </c>
      <c r="Z29" s="935">
        <v>5.6317064167626399E-2</v>
      </c>
      <c r="AA29" s="935">
        <v>0.15092973196923901</v>
      </c>
      <c r="AB29" s="912"/>
    </row>
    <row r="30" spans="1:28">
      <c r="A30" s="929" t="s">
        <v>3831</v>
      </c>
      <c r="B30" s="930">
        <v>60000</v>
      </c>
      <c r="C30" s="931">
        <v>0</v>
      </c>
      <c r="D30" s="931">
        <v>0</v>
      </c>
      <c r="E30" s="931">
        <v>0</v>
      </c>
      <c r="F30" s="932">
        <v>0</v>
      </c>
      <c r="G30" s="933">
        <v>0</v>
      </c>
      <c r="H30" s="933">
        <v>0</v>
      </c>
      <c r="I30" s="933">
        <v>0</v>
      </c>
      <c r="J30" s="933">
        <v>0</v>
      </c>
      <c r="K30" s="933">
        <v>60000</v>
      </c>
      <c r="L30" s="934">
        <v>35.599900088402997</v>
      </c>
      <c r="M30" s="935">
        <v>0.99229606568249795</v>
      </c>
      <c r="N30" s="935">
        <v>0.26597626502829802</v>
      </c>
      <c r="O30" s="935">
        <v>1.22758276166907</v>
      </c>
      <c r="P30" s="935">
        <v>6.925612747083</v>
      </c>
      <c r="Q30" s="935">
        <v>0.74677951334868398</v>
      </c>
      <c r="R30" s="935">
        <v>0.32735540311175199</v>
      </c>
      <c r="S30" s="935">
        <v>9.3091692759904401</v>
      </c>
      <c r="T30" s="935">
        <v>23.733266725602</v>
      </c>
      <c r="U30" s="935">
        <v>28.848194899223099</v>
      </c>
      <c r="V30" s="935">
        <v>7.1608994430695698E-3</v>
      </c>
      <c r="W30" s="935">
        <v>2.0459712694484499E-2</v>
      </c>
      <c r="X30" s="935">
        <v>0</v>
      </c>
      <c r="Y30" s="935">
        <v>0</v>
      </c>
      <c r="Z30" s="935">
        <v>0</v>
      </c>
      <c r="AA30" s="935">
        <v>0.150378888304461</v>
      </c>
      <c r="AB30" s="912"/>
    </row>
    <row r="31" spans="1:28">
      <c r="A31" s="929" t="s">
        <v>4287</v>
      </c>
      <c r="B31" s="930">
        <v>0</v>
      </c>
      <c r="C31" s="931">
        <v>0</v>
      </c>
      <c r="D31" s="931">
        <v>0</v>
      </c>
      <c r="E31" s="931">
        <v>0</v>
      </c>
      <c r="F31" s="932">
        <v>0</v>
      </c>
      <c r="G31" s="933">
        <v>0</v>
      </c>
      <c r="H31" s="933">
        <v>0</v>
      </c>
      <c r="I31" s="933">
        <v>0</v>
      </c>
      <c r="J31" s="933">
        <v>0</v>
      </c>
      <c r="K31" s="933">
        <v>0</v>
      </c>
      <c r="L31" s="934">
        <v>0</v>
      </c>
      <c r="M31" s="935">
        <v>0</v>
      </c>
      <c r="N31" s="935">
        <v>0</v>
      </c>
      <c r="O31" s="935">
        <v>0</v>
      </c>
      <c r="P31" s="935">
        <v>0</v>
      </c>
      <c r="Q31" s="935">
        <v>0</v>
      </c>
      <c r="R31" s="935">
        <v>0</v>
      </c>
      <c r="S31" s="935">
        <v>0</v>
      </c>
      <c r="T31" s="935">
        <v>0</v>
      </c>
      <c r="U31" s="935">
        <v>0</v>
      </c>
      <c r="V31" s="935">
        <v>0</v>
      </c>
      <c r="W31" s="935">
        <v>0</v>
      </c>
      <c r="X31" s="935">
        <v>0</v>
      </c>
      <c r="Y31" s="935">
        <v>0</v>
      </c>
      <c r="Z31" s="935">
        <v>0</v>
      </c>
      <c r="AA31" s="935">
        <v>0</v>
      </c>
      <c r="AB31" s="912"/>
    </row>
    <row r="32" spans="1:28">
      <c r="A32" s="929" t="s">
        <v>3832</v>
      </c>
      <c r="B32" s="930">
        <v>0</v>
      </c>
      <c r="C32" s="931">
        <v>0</v>
      </c>
      <c r="D32" s="931">
        <v>0</v>
      </c>
      <c r="E32" s="931">
        <v>0</v>
      </c>
      <c r="F32" s="932">
        <v>0</v>
      </c>
      <c r="G32" s="933">
        <v>0</v>
      </c>
      <c r="H32" s="933">
        <v>0</v>
      </c>
      <c r="I32" s="933">
        <v>0</v>
      </c>
      <c r="J32" s="933">
        <v>0</v>
      </c>
      <c r="K32" s="933">
        <v>0</v>
      </c>
      <c r="L32" s="934">
        <v>0</v>
      </c>
      <c r="M32" s="935">
        <v>0</v>
      </c>
      <c r="N32" s="935">
        <v>0</v>
      </c>
      <c r="O32" s="935">
        <v>0</v>
      </c>
      <c r="P32" s="935">
        <v>0</v>
      </c>
      <c r="Q32" s="935">
        <v>0</v>
      </c>
      <c r="R32" s="935">
        <v>0</v>
      </c>
      <c r="S32" s="935">
        <v>0</v>
      </c>
      <c r="T32" s="935">
        <v>0</v>
      </c>
      <c r="U32" s="935">
        <v>0</v>
      </c>
      <c r="V32" s="935">
        <v>0</v>
      </c>
      <c r="W32" s="935">
        <v>0</v>
      </c>
      <c r="X32" s="935">
        <v>0</v>
      </c>
      <c r="Y32" s="935">
        <v>0</v>
      </c>
      <c r="Z32" s="935">
        <v>0</v>
      </c>
      <c r="AA32" s="935">
        <v>0</v>
      </c>
      <c r="AB32" s="912"/>
    </row>
    <row r="33" spans="1:28">
      <c r="A33" s="929" t="s">
        <v>3833</v>
      </c>
      <c r="B33" s="930">
        <v>0</v>
      </c>
      <c r="C33" s="931">
        <v>34.35</v>
      </c>
      <c r="D33" s="931">
        <v>0</v>
      </c>
      <c r="E33" s="931">
        <v>0</v>
      </c>
      <c r="F33" s="932">
        <v>0</v>
      </c>
      <c r="G33" s="933">
        <v>0</v>
      </c>
      <c r="H33" s="933">
        <v>0</v>
      </c>
      <c r="I33" s="933">
        <v>0</v>
      </c>
      <c r="J33" s="933">
        <v>0</v>
      </c>
      <c r="K33" s="933">
        <v>34.35</v>
      </c>
      <c r="L33" s="934">
        <v>2.1025168004078301E-2</v>
      </c>
      <c r="M33" s="935">
        <v>7.9649661519628101E-4</v>
      </c>
      <c r="N33" s="935">
        <v>2.2255052483425501E-4</v>
      </c>
      <c r="O33" s="935">
        <v>4.9195379173888002E-3</v>
      </c>
      <c r="P33" s="935">
        <v>3.8419248497703002E-3</v>
      </c>
      <c r="Q33" s="935">
        <v>2.2840711759305099E-4</v>
      </c>
      <c r="R33" s="935">
        <v>2.7525985966342099E-4</v>
      </c>
      <c r="S33" s="935">
        <v>7.9649661519628108E-3</v>
      </c>
      <c r="T33" s="935">
        <v>1.2474542576235899E-2</v>
      </c>
      <c r="U33" s="935">
        <v>1.59884982315136E-2</v>
      </c>
      <c r="V33" s="935">
        <v>5.85659275879619E-6</v>
      </c>
      <c r="W33" s="935">
        <v>2.9282963793980899E-6</v>
      </c>
      <c r="X33" s="935">
        <v>0</v>
      </c>
      <c r="Y33" s="935">
        <v>0</v>
      </c>
      <c r="Z33" s="935">
        <v>5.8565927587961803E-5</v>
      </c>
      <c r="AA33" s="935">
        <v>9.0777187761340901E-5</v>
      </c>
      <c r="AB33" s="912"/>
    </row>
    <row r="34" spans="1:28">
      <c r="A34" s="929" t="s">
        <v>3834</v>
      </c>
      <c r="B34" s="930">
        <v>6776</v>
      </c>
      <c r="C34" s="931">
        <v>0</v>
      </c>
      <c r="D34" s="931">
        <v>0</v>
      </c>
      <c r="E34" s="931">
        <v>0</v>
      </c>
      <c r="F34" s="932">
        <v>561</v>
      </c>
      <c r="G34" s="933">
        <v>0</v>
      </c>
      <c r="H34" s="933">
        <v>0</v>
      </c>
      <c r="I34" s="933">
        <v>0</v>
      </c>
      <c r="J34" s="933">
        <v>0</v>
      </c>
      <c r="K34" s="933">
        <v>6215</v>
      </c>
      <c r="L34" s="934">
        <v>4.0160455296806497</v>
      </c>
      <c r="M34" s="935">
        <v>0.29246136311130899</v>
      </c>
      <c r="N34" s="935">
        <v>0.11338176033663</v>
      </c>
      <c r="O34" s="935">
        <v>0.43445347418708902</v>
      </c>
      <c r="P34" s="935">
        <v>0.38465027104856903</v>
      </c>
      <c r="Q34" s="935">
        <v>0.146230681555654</v>
      </c>
      <c r="R34" s="935">
        <v>8.2652124357543696E-2</v>
      </c>
      <c r="S34" s="935">
        <v>2.9140172049133999</v>
      </c>
      <c r="T34" s="935">
        <v>10.289129839894199</v>
      </c>
      <c r="U34" s="935">
        <v>10.5540404948863</v>
      </c>
      <c r="V34" s="935">
        <v>6.3578557198110501E-3</v>
      </c>
      <c r="W34" s="935">
        <v>1.96033884694174E-2</v>
      </c>
      <c r="X34" s="935">
        <v>6.3578557198110494E-2</v>
      </c>
      <c r="Y34" s="935">
        <v>3.1789278599055303E-2</v>
      </c>
      <c r="Z34" s="935">
        <v>0</v>
      </c>
      <c r="AA34" s="935">
        <v>0.14940960941556</v>
      </c>
      <c r="AB34" s="912"/>
    </row>
    <row r="35" spans="1:28">
      <c r="A35" s="929" t="s">
        <v>4288</v>
      </c>
      <c r="B35" s="930">
        <v>0</v>
      </c>
      <c r="C35" s="931">
        <v>0</v>
      </c>
      <c r="D35" s="931">
        <v>0</v>
      </c>
      <c r="E35" s="931">
        <v>0</v>
      </c>
      <c r="F35" s="932">
        <v>0</v>
      </c>
      <c r="G35" s="933">
        <v>0</v>
      </c>
      <c r="H35" s="933">
        <v>0</v>
      </c>
      <c r="I35" s="933">
        <v>0</v>
      </c>
      <c r="J35" s="933">
        <v>0</v>
      </c>
      <c r="K35" s="933">
        <v>0</v>
      </c>
      <c r="L35" s="934">
        <v>0</v>
      </c>
      <c r="M35" s="935">
        <v>0</v>
      </c>
      <c r="N35" s="935">
        <v>0</v>
      </c>
      <c r="O35" s="935">
        <v>0</v>
      </c>
      <c r="P35" s="935">
        <v>0</v>
      </c>
      <c r="Q35" s="935">
        <v>0</v>
      </c>
      <c r="R35" s="935">
        <v>0</v>
      </c>
      <c r="S35" s="935">
        <v>0</v>
      </c>
      <c r="T35" s="935">
        <v>0</v>
      </c>
      <c r="U35" s="935">
        <v>0</v>
      </c>
      <c r="V35" s="935">
        <v>0</v>
      </c>
      <c r="W35" s="935">
        <v>0</v>
      </c>
      <c r="X35" s="935">
        <v>0</v>
      </c>
      <c r="Y35" s="935">
        <v>0</v>
      </c>
      <c r="Z35" s="935">
        <v>0</v>
      </c>
      <c r="AA35" s="935">
        <v>0</v>
      </c>
      <c r="AB35" s="912"/>
    </row>
    <row r="36" spans="1:28">
      <c r="A36" s="929" t="s">
        <v>3835</v>
      </c>
      <c r="B36" s="930">
        <v>125</v>
      </c>
      <c r="C36" s="931">
        <v>1120.28</v>
      </c>
      <c r="D36" s="931">
        <v>420</v>
      </c>
      <c r="E36" s="931">
        <v>700.59</v>
      </c>
      <c r="F36" s="932">
        <v>0</v>
      </c>
      <c r="G36" s="933">
        <v>0</v>
      </c>
      <c r="H36" s="933">
        <v>0</v>
      </c>
      <c r="I36" s="933">
        <v>0</v>
      </c>
      <c r="J36" s="933">
        <v>0</v>
      </c>
      <c r="K36" s="933">
        <v>124.69</v>
      </c>
      <c r="L36" s="934">
        <v>7.8234394993508205E-2</v>
      </c>
      <c r="M36" s="935">
        <v>2.0621566071658401E-3</v>
      </c>
      <c r="N36" s="935">
        <v>5.3148366164068096E-4</v>
      </c>
      <c r="O36" s="935">
        <v>6.3778039396881698E-3</v>
      </c>
      <c r="P36" s="935">
        <v>1.5285470108786E-2</v>
      </c>
      <c r="Q36" s="935">
        <v>1.9983785677689602E-3</v>
      </c>
      <c r="R36" s="935">
        <v>5.9526170103756202E-4</v>
      </c>
      <c r="S36" s="935">
        <v>2.1259346465627198E-2</v>
      </c>
      <c r="T36" s="935">
        <v>6.1652104750319001E-2</v>
      </c>
      <c r="U36" s="935">
        <v>6.3352852467569207E-2</v>
      </c>
      <c r="V36" s="935">
        <v>1.0629673232813599E-5</v>
      </c>
      <c r="W36" s="935">
        <v>2.97630850518781E-5</v>
      </c>
      <c r="X36" s="935">
        <v>0</v>
      </c>
      <c r="Y36" s="935">
        <v>0</v>
      </c>
      <c r="Z36" s="935">
        <v>0</v>
      </c>
      <c r="AA36" s="935">
        <v>4.5069814507129702E-4</v>
      </c>
      <c r="AB36" s="912"/>
    </row>
    <row r="37" spans="1:28">
      <c r="A37" s="929" t="s">
        <v>4240</v>
      </c>
      <c r="B37" s="930">
        <v>1840</v>
      </c>
      <c r="C37" s="931">
        <v>0</v>
      </c>
      <c r="D37" s="931">
        <v>0</v>
      </c>
      <c r="E37" s="931">
        <v>0</v>
      </c>
      <c r="F37" s="932">
        <v>0</v>
      </c>
      <c r="G37" s="933">
        <v>0</v>
      </c>
      <c r="H37" s="933">
        <v>1730.9090909090901</v>
      </c>
      <c r="I37" s="933">
        <v>0</v>
      </c>
      <c r="J37" s="933">
        <v>0</v>
      </c>
      <c r="K37" s="933">
        <v>109.09090909090899</v>
      </c>
      <c r="L37" s="934">
        <v>6.1193140695321897E-2</v>
      </c>
      <c r="M37" s="935">
        <v>2.0273715306352801E-3</v>
      </c>
      <c r="N37" s="935">
        <v>3.5339503745018699E-4</v>
      </c>
      <c r="O37" s="935">
        <v>6.1379138083453499E-3</v>
      </c>
      <c r="P37" s="935">
        <v>1.1048244855021601E-2</v>
      </c>
      <c r="Q37" s="935">
        <v>2.8643597772278302E-3</v>
      </c>
      <c r="R37" s="935">
        <v>9.4858667947155504E-4</v>
      </c>
      <c r="S37" s="935">
        <v>2.0273715306352798E-2</v>
      </c>
      <c r="T37" s="935">
        <v>4.9847300019289602E-2</v>
      </c>
      <c r="U37" s="935">
        <v>8.3884822047386495E-2</v>
      </c>
      <c r="V37" s="935">
        <v>3.5339503745018702E-5</v>
      </c>
      <c r="W37" s="935">
        <v>7.6258929133987699E-5</v>
      </c>
      <c r="X37" s="935">
        <v>1.85997388131677E-4</v>
      </c>
      <c r="Y37" s="935">
        <v>1.85997388131677E-4</v>
      </c>
      <c r="Z37" s="935">
        <v>0</v>
      </c>
      <c r="AA37" s="935">
        <v>4.7801328749841099E-4</v>
      </c>
      <c r="AB37" s="912"/>
    </row>
    <row r="38" spans="1:28">
      <c r="A38" s="929" t="s">
        <v>3836</v>
      </c>
      <c r="B38" s="930">
        <v>952</v>
      </c>
      <c r="C38" s="931">
        <v>0</v>
      </c>
      <c r="D38" s="931">
        <v>0</v>
      </c>
      <c r="E38" s="931">
        <v>0</v>
      </c>
      <c r="F38" s="932">
        <v>0</v>
      </c>
      <c r="G38" s="933">
        <v>0</v>
      </c>
      <c r="H38" s="933">
        <v>0</v>
      </c>
      <c r="I38" s="933">
        <v>0</v>
      </c>
      <c r="J38" s="933">
        <v>0</v>
      </c>
      <c r="K38" s="933">
        <v>952</v>
      </c>
      <c r="L38" s="934">
        <v>0.53563527834160396</v>
      </c>
      <c r="M38" s="935">
        <v>1.4445921143152299E-2</v>
      </c>
      <c r="N38" s="935">
        <v>2.27239208993408E-3</v>
      </c>
      <c r="O38" s="935">
        <v>4.0578430177394202E-2</v>
      </c>
      <c r="P38" s="935">
        <v>0.101770702884905</v>
      </c>
      <c r="Q38" s="935">
        <v>2.5320940430694001E-2</v>
      </c>
      <c r="R38" s="935">
        <v>4.5447841798681504E-3</v>
      </c>
      <c r="S38" s="935">
        <v>0.116865878910895</v>
      </c>
      <c r="T38" s="935">
        <v>0.35059763673268601</v>
      </c>
      <c r="U38" s="935">
        <v>0.44636273195133702</v>
      </c>
      <c r="V38" s="935">
        <v>1.2985097656766201E-4</v>
      </c>
      <c r="W38" s="935">
        <v>2.5970195313532299E-4</v>
      </c>
      <c r="X38" s="935">
        <v>1.62313720709577E-3</v>
      </c>
      <c r="Y38" s="935">
        <v>1.62313720709577E-3</v>
      </c>
      <c r="Z38" s="935">
        <v>0</v>
      </c>
      <c r="AA38" s="935">
        <v>3.44105087904303E-3</v>
      </c>
      <c r="AB38" s="912"/>
    </row>
    <row r="39" spans="1:28">
      <c r="A39" s="929" t="s">
        <v>4241</v>
      </c>
      <c r="B39" s="930">
        <v>58000</v>
      </c>
      <c r="C39" s="931">
        <v>0</v>
      </c>
      <c r="D39" s="931">
        <v>0</v>
      </c>
      <c r="E39" s="931">
        <v>0</v>
      </c>
      <c r="F39" s="932">
        <v>28000</v>
      </c>
      <c r="G39" s="933">
        <v>0</v>
      </c>
      <c r="H39" s="933">
        <v>29376.688888888901</v>
      </c>
      <c r="I39" s="933">
        <v>0</v>
      </c>
      <c r="J39" s="933">
        <v>0</v>
      </c>
      <c r="K39" s="933">
        <v>0</v>
      </c>
      <c r="L39" s="934">
        <v>0</v>
      </c>
      <c r="M39" s="935">
        <v>0</v>
      </c>
      <c r="N39" s="935">
        <v>0</v>
      </c>
      <c r="O39" s="935">
        <v>0</v>
      </c>
      <c r="P39" s="935">
        <v>0</v>
      </c>
      <c r="Q39" s="935">
        <v>0</v>
      </c>
      <c r="R39" s="935">
        <v>0</v>
      </c>
      <c r="S39" s="935">
        <v>0</v>
      </c>
      <c r="T39" s="935">
        <v>0</v>
      </c>
      <c r="U39" s="935">
        <v>0</v>
      </c>
      <c r="V39" s="935">
        <v>0</v>
      </c>
      <c r="W39" s="935">
        <v>0</v>
      </c>
      <c r="X39" s="935">
        <v>0</v>
      </c>
      <c r="Y39" s="935">
        <v>0</v>
      </c>
      <c r="Z39" s="935">
        <v>0</v>
      </c>
      <c r="AA39" s="935">
        <v>0</v>
      </c>
      <c r="AB39" s="912"/>
    </row>
    <row r="40" spans="1:28">
      <c r="A40" s="929" t="s">
        <v>3837</v>
      </c>
      <c r="B40" s="930">
        <v>0</v>
      </c>
      <c r="C40" s="931">
        <v>296.08</v>
      </c>
      <c r="D40" s="931">
        <v>0</v>
      </c>
      <c r="E40" s="931">
        <v>0.85</v>
      </c>
      <c r="F40" s="932">
        <v>0</v>
      </c>
      <c r="G40" s="933">
        <v>0</v>
      </c>
      <c r="H40" s="933">
        <v>0</v>
      </c>
      <c r="I40" s="933">
        <v>0</v>
      </c>
      <c r="J40" s="933">
        <v>0</v>
      </c>
      <c r="K40" s="933">
        <v>295.23</v>
      </c>
      <c r="L40" s="934">
        <v>0.187249950342572</v>
      </c>
      <c r="M40" s="935">
        <v>6.8456971092983399E-3</v>
      </c>
      <c r="N40" s="935">
        <v>3.57385657911899E-3</v>
      </c>
      <c r="O40" s="935">
        <v>2.6174724241434799E-2</v>
      </c>
      <c r="P40" s="935">
        <v>2.9446564771614201E-2</v>
      </c>
      <c r="Q40" s="935">
        <v>4.8322567830341202E-3</v>
      </c>
      <c r="R40" s="935">
        <v>2.11411234257743E-3</v>
      </c>
      <c r="S40" s="935">
        <v>6.7450250929851296E-2</v>
      </c>
      <c r="T40" s="935">
        <v>0.19681379189232701</v>
      </c>
      <c r="U40" s="935">
        <v>0.17617602854811901</v>
      </c>
      <c r="V40" s="935">
        <v>5.0336008156605498E-5</v>
      </c>
      <c r="W40" s="935">
        <v>2.7181444404566899E-4</v>
      </c>
      <c r="X40" s="935">
        <v>0</v>
      </c>
      <c r="Y40" s="935">
        <v>0</v>
      </c>
      <c r="Z40" s="935">
        <v>0</v>
      </c>
      <c r="AA40" s="935">
        <v>1.5050466438825E-3</v>
      </c>
      <c r="AB40" s="912"/>
    </row>
    <row r="41" spans="1:28">
      <c r="A41" s="929" t="s">
        <v>3838</v>
      </c>
      <c r="B41" s="930">
        <v>0</v>
      </c>
      <c r="C41" s="931">
        <v>125.16</v>
      </c>
      <c r="D41" s="931">
        <v>0</v>
      </c>
      <c r="E41" s="931">
        <v>17.09</v>
      </c>
      <c r="F41" s="932">
        <v>3.0007874999999999</v>
      </c>
      <c r="G41" s="933">
        <v>0</v>
      </c>
      <c r="H41" s="933">
        <v>0</v>
      </c>
      <c r="I41" s="933">
        <v>0</v>
      </c>
      <c r="J41" s="933">
        <v>0</v>
      </c>
      <c r="K41" s="933">
        <v>105.06921250000001</v>
      </c>
      <c r="L41" s="934">
        <v>6.6102841449161398E-2</v>
      </c>
      <c r="M41" s="935">
        <v>1.5406082288964499E-3</v>
      </c>
      <c r="N41" s="935">
        <v>3.04538835944646E-4</v>
      </c>
      <c r="O41" s="935">
        <v>2.5079668842500299E-3</v>
      </c>
      <c r="P41" s="935">
        <v>1.39371302567609E-2</v>
      </c>
      <c r="Q41" s="935">
        <v>6.4490577023572197E-4</v>
      </c>
      <c r="R41" s="935">
        <v>5.5533552436964895E-4</v>
      </c>
      <c r="S41" s="935">
        <v>1.27189749129823E-2</v>
      </c>
      <c r="T41" s="935">
        <v>3.4036693429107499E-2</v>
      </c>
      <c r="U41" s="935">
        <v>3.2961850478714597E-2</v>
      </c>
      <c r="V41" s="935">
        <v>2.50796688425003E-5</v>
      </c>
      <c r="W41" s="935">
        <v>4.47851229330362E-5</v>
      </c>
      <c r="X41" s="935">
        <v>0</v>
      </c>
      <c r="Y41" s="935">
        <v>0</v>
      </c>
      <c r="Z41" s="935">
        <v>0</v>
      </c>
      <c r="AA41" s="935">
        <v>2.83041976936789E-4</v>
      </c>
      <c r="AB41" s="912"/>
    </row>
    <row r="42" spans="1:28">
      <c r="A42" s="929" t="s">
        <v>4269</v>
      </c>
      <c r="B42" s="930">
        <v>0</v>
      </c>
      <c r="C42" s="931">
        <v>0</v>
      </c>
      <c r="D42" s="931">
        <v>0</v>
      </c>
      <c r="E42" s="931">
        <v>0</v>
      </c>
      <c r="F42" s="932">
        <v>0</v>
      </c>
      <c r="G42" s="933">
        <v>0</v>
      </c>
      <c r="H42" s="933">
        <v>0</v>
      </c>
      <c r="I42" s="933">
        <v>0</v>
      </c>
      <c r="J42" s="933">
        <v>0</v>
      </c>
      <c r="K42" s="933">
        <v>0</v>
      </c>
      <c r="L42" s="934">
        <v>0</v>
      </c>
      <c r="M42" s="935">
        <v>0</v>
      </c>
      <c r="N42" s="935">
        <v>0</v>
      </c>
      <c r="O42" s="935">
        <v>0</v>
      </c>
      <c r="P42" s="935">
        <v>0</v>
      </c>
      <c r="Q42" s="935">
        <v>0</v>
      </c>
      <c r="R42" s="935">
        <v>0</v>
      </c>
      <c r="S42" s="935">
        <v>0</v>
      </c>
      <c r="T42" s="935">
        <v>0</v>
      </c>
      <c r="U42" s="935">
        <v>0</v>
      </c>
      <c r="V42" s="935">
        <v>0</v>
      </c>
      <c r="W42" s="935">
        <v>0</v>
      </c>
      <c r="X42" s="935">
        <v>0</v>
      </c>
      <c r="Y42" s="935">
        <v>0</v>
      </c>
      <c r="Z42" s="935">
        <v>0</v>
      </c>
      <c r="AA42" s="935">
        <v>0</v>
      </c>
      <c r="AB42" s="912"/>
    </row>
    <row r="43" spans="1:28">
      <c r="A43" s="929" t="s">
        <v>3839</v>
      </c>
      <c r="B43" s="930">
        <v>0</v>
      </c>
      <c r="C43" s="931">
        <v>12795.89</v>
      </c>
      <c r="D43" s="931">
        <v>0</v>
      </c>
      <c r="E43" s="931">
        <v>0</v>
      </c>
      <c r="F43" s="932">
        <v>0</v>
      </c>
      <c r="G43" s="933">
        <v>0</v>
      </c>
      <c r="H43" s="933">
        <v>0</v>
      </c>
      <c r="I43" s="933">
        <v>0</v>
      </c>
      <c r="J43" s="933">
        <v>0</v>
      </c>
      <c r="K43" s="933">
        <v>12795.89</v>
      </c>
      <c r="L43" s="934">
        <v>7.6140234451257696</v>
      </c>
      <c r="M43" s="935">
        <v>0.15489847123321801</v>
      </c>
      <c r="N43" s="935">
        <v>1.9635017480267001E-2</v>
      </c>
      <c r="O43" s="935">
        <v>0.41451703569452603</v>
      </c>
      <c r="P43" s="935">
        <v>1.6886115033029601</v>
      </c>
      <c r="Q43" s="935">
        <v>3.4906697742696897E-2</v>
      </c>
      <c r="R43" s="935">
        <v>1.9635017480267001E-2</v>
      </c>
      <c r="S43" s="935">
        <v>0.67631726876475295</v>
      </c>
      <c r="T43" s="935">
        <v>2.7489024472373802</v>
      </c>
      <c r="U43" s="935">
        <v>2.3125687254536702</v>
      </c>
      <c r="V43" s="935">
        <v>8.7266744356742404E-4</v>
      </c>
      <c r="W43" s="935">
        <v>3.27250291337784E-3</v>
      </c>
      <c r="X43" s="935">
        <v>0</v>
      </c>
      <c r="Y43" s="935">
        <v>0</v>
      </c>
      <c r="Z43" s="935">
        <v>0</v>
      </c>
      <c r="AA43" s="935">
        <v>2.8798025637724999E-2</v>
      </c>
      <c r="AB43" s="912"/>
    </row>
    <row r="44" spans="1:28">
      <c r="A44" s="929" t="s">
        <v>3840</v>
      </c>
      <c r="B44" s="930">
        <v>0</v>
      </c>
      <c r="C44" s="931">
        <v>221966.54</v>
      </c>
      <c r="D44" s="931">
        <v>89639</v>
      </c>
      <c r="E44" s="931">
        <v>0</v>
      </c>
      <c r="F44" s="932">
        <v>7753.9964691134001</v>
      </c>
      <c r="G44" s="933">
        <v>0</v>
      </c>
      <c r="H44" s="933">
        <v>0</v>
      </c>
      <c r="I44" s="933">
        <v>0</v>
      </c>
      <c r="J44" s="933">
        <v>0</v>
      </c>
      <c r="K44" s="933">
        <v>124573.54353088699</v>
      </c>
      <c r="L44" s="934">
        <v>73.913428389298105</v>
      </c>
      <c r="M44" s="935">
        <v>1.4867643641525501</v>
      </c>
      <c r="N44" s="935">
        <v>0.19115541824818499</v>
      </c>
      <c r="O44" s="935">
        <v>2.3363440008111498</v>
      </c>
      <c r="P44" s="935">
        <v>16.4181264784274</v>
      </c>
      <c r="Q44" s="935">
        <v>0.29735287283050998</v>
      </c>
      <c r="R44" s="935">
        <v>0.19115541824818499</v>
      </c>
      <c r="S44" s="935">
        <v>6.5842421841041396</v>
      </c>
      <c r="T44" s="935">
        <v>25.699784008922599</v>
      </c>
      <c r="U44" s="935">
        <v>21.027096007300301</v>
      </c>
      <c r="V44" s="935">
        <v>6.3718472749394904E-3</v>
      </c>
      <c r="W44" s="935">
        <v>2.5487389099758E-2</v>
      </c>
      <c r="X44" s="935">
        <v>0</v>
      </c>
      <c r="Y44" s="935">
        <v>0</v>
      </c>
      <c r="Z44" s="935">
        <v>0</v>
      </c>
      <c r="AA44" s="935">
        <v>0.28673312737227702</v>
      </c>
      <c r="AB44" s="912"/>
    </row>
    <row r="45" spans="1:28">
      <c r="A45" s="929" t="s">
        <v>3841</v>
      </c>
      <c r="B45" s="930">
        <v>0</v>
      </c>
      <c r="C45" s="931">
        <v>125.78</v>
      </c>
      <c r="D45" s="931">
        <v>126</v>
      </c>
      <c r="E45" s="931">
        <v>0</v>
      </c>
      <c r="F45" s="932">
        <v>0</v>
      </c>
      <c r="G45" s="933">
        <v>0</v>
      </c>
      <c r="H45" s="933">
        <v>0</v>
      </c>
      <c r="I45" s="933">
        <v>0</v>
      </c>
      <c r="J45" s="933">
        <v>0</v>
      </c>
      <c r="K45" s="933">
        <v>0</v>
      </c>
      <c r="L45" s="934">
        <v>0</v>
      </c>
      <c r="M45" s="935">
        <v>0</v>
      </c>
      <c r="N45" s="935">
        <v>0</v>
      </c>
      <c r="O45" s="935">
        <v>0</v>
      </c>
      <c r="P45" s="935">
        <v>0</v>
      </c>
      <c r="Q45" s="935">
        <v>0</v>
      </c>
      <c r="R45" s="935">
        <v>0</v>
      </c>
      <c r="S45" s="935">
        <v>0</v>
      </c>
      <c r="T45" s="935">
        <v>0</v>
      </c>
      <c r="U45" s="935">
        <v>0</v>
      </c>
      <c r="V45" s="935">
        <v>0</v>
      </c>
      <c r="W45" s="935">
        <v>0</v>
      </c>
      <c r="X45" s="935">
        <v>0</v>
      </c>
      <c r="Y45" s="935">
        <v>0</v>
      </c>
      <c r="Z45" s="935">
        <v>0</v>
      </c>
      <c r="AA45" s="935">
        <v>0</v>
      </c>
      <c r="AB45" s="912"/>
    </row>
    <row r="46" spans="1:28">
      <c r="A46" s="929" t="s">
        <v>3842</v>
      </c>
      <c r="B46" s="930">
        <v>0</v>
      </c>
      <c r="C46" s="931">
        <v>16.920000000000002</v>
      </c>
      <c r="D46" s="931">
        <v>-1</v>
      </c>
      <c r="E46" s="931">
        <v>38.07</v>
      </c>
      <c r="F46" s="932">
        <v>0</v>
      </c>
      <c r="G46" s="933">
        <v>0</v>
      </c>
      <c r="H46" s="933">
        <v>0</v>
      </c>
      <c r="I46" s="933">
        <v>0</v>
      </c>
      <c r="J46" s="933">
        <v>0</v>
      </c>
      <c r="K46" s="933">
        <v>0</v>
      </c>
      <c r="L46" s="934">
        <v>0</v>
      </c>
      <c r="M46" s="935">
        <v>0</v>
      </c>
      <c r="N46" s="935">
        <v>0</v>
      </c>
      <c r="O46" s="935">
        <v>0</v>
      </c>
      <c r="P46" s="935">
        <v>0</v>
      </c>
      <c r="Q46" s="935">
        <v>0</v>
      </c>
      <c r="R46" s="935">
        <v>0</v>
      </c>
      <c r="S46" s="935">
        <v>0</v>
      </c>
      <c r="T46" s="935">
        <v>0</v>
      </c>
      <c r="U46" s="935">
        <v>0</v>
      </c>
      <c r="V46" s="935">
        <v>0</v>
      </c>
      <c r="W46" s="935">
        <v>0</v>
      </c>
      <c r="X46" s="935">
        <v>0</v>
      </c>
      <c r="Y46" s="935">
        <v>0</v>
      </c>
      <c r="Z46" s="935">
        <v>0</v>
      </c>
      <c r="AA46" s="935">
        <v>0</v>
      </c>
      <c r="AB46" s="912"/>
    </row>
    <row r="47" spans="1:28">
      <c r="A47" s="929" t="s">
        <v>3843</v>
      </c>
      <c r="B47" s="930">
        <v>350</v>
      </c>
      <c r="C47" s="931">
        <v>0</v>
      </c>
      <c r="D47" s="931">
        <v>0</v>
      </c>
      <c r="E47" s="931">
        <v>0</v>
      </c>
      <c r="F47" s="932">
        <v>0</v>
      </c>
      <c r="G47" s="933">
        <v>0</v>
      </c>
      <c r="H47" s="933">
        <v>256.09756097561001</v>
      </c>
      <c r="I47" s="933">
        <v>0</v>
      </c>
      <c r="J47" s="933">
        <v>0</v>
      </c>
      <c r="K47" s="933">
        <v>0</v>
      </c>
      <c r="L47" s="934">
        <v>0</v>
      </c>
      <c r="M47" s="935">
        <v>0</v>
      </c>
      <c r="N47" s="935">
        <v>0</v>
      </c>
      <c r="O47" s="935">
        <v>0</v>
      </c>
      <c r="P47" s="935">
        <v>0</v>
      </c>
      <c r="Q47" s="935">
        <v>0</v>
      </c>
      <c r="R47" s="935">
        <v>0</v>
      </c>
      <c r="S47" s="935">
        <v>0</v>
      </c>
      <c r="T47" s="935">
        <v>0</v>
      </c>
      <c r="U47" s="935">
        <v>0</v>
      </c>
      <c r="V47" s="935">
        <v>0</v>
      </c>
      <c r="W47" s="935">
        <v>0</v>
      </c>
      <c r="X47" s="935">
        <v>0</v>
      </c>
      <c r="Y47" s="935">
        <v>0</v>
      </c>
      <c r="Z47" s="935">
        <v>0</v>
      </c>
      <c r="AA47" s="935">
        <v>0</v>
      </c>
      <c r="AB47" s="912"/>
    </row>
    <row r="48" spans="1:28">
      <c r="A48" s="929" t="s">
        <v>3844</v>
      </c>
      <c r="B48" s="930">
        <v>0</v>
      </c>
      <c r="C48" s="931">
        <v>0</v>
      </c>
      <c r="D48" s="931">
        <v>0</v>
      </c>
      <c r="E48" s="931">
        <v>0</v>
      </c>
      <c r="F48" s="932">
        <v>0</v>
      </c>
      <c r="G48" s="933">
        <v>0</v>
      </c>
      <c r="H48" s="933">
        <v>0</v>
      </c>
      <c r="I48" s="933">
        <v>0</v>
      </c>
      <c r="J48" s="933">
        <v>0</v>
      </c>
      <c r="K48" s="933">
        <v>0</v>
      </c>
      <c r="L48" s="934">
        <v>0</v>
      </c>
      <c r="M48" s="935">
        <v>0</v>
      </c>
      <c r="N48" s="935">
        <v>0</v>
      </c>
      <c r="O48" s="935">
        <v>0</v>
      </c>
      <c r="P48" s="935">
        <v>0</v>
      </c>
      <c r="Q48" s="935">
        <v>0</v>
      </c>
      <c r="R48" s="935">
        <v>0</v>
      </c>
      <c r="S48" s="935">
        <v>0</v>
      </c>
      <c r="T48" s="935">
        <v>0</v>
      </c>
      <c r="U48" s="935">
        <v>0</v>
      </c>
      <c r="V48" s="935">
        <v>0</v>
      </c>
      <c r="W48" s="935">
        <v>0</v>
      </c>
      <c r="X48" s="935">
        <v>0</v>
      </c>
      <c r="Y48" s="935">
        <v>0</v>
      </c>
      <c r="Z48" s="935">
        <v>0</v>
      </c>
      <c r="AA48" s="935">
        <v>0</v>
      </c>
      <c r="AB48" s="912"/>
    </row>
    <row r="49" spans="1:28">
      <c r="A49" s="929" t="s">
        <v>3845</v>
      </c>
      <c r="B49" s="930">
        <v>0</v>
      </c>
      <c r="C49" s="931">
        <v>0</v>
      </c>
      <c r="D49" s="931">
        <v>0</v>
      </c>
      <c r="E49" s="931">
        <v>0</v>
      </c>
      <c r="F49" s="932">
        <v>0</v>
      </c>
      <c r="G49" s="933">
        <v>0</v>
      </c>
      <c r="H49" s="933">
        <v>0</v>
      </c>
      <c r="I49" s="933">
        <v>0</v>
      </c>
      <c r="J49" s="933">
        <v>0</v>
      </c>
      <c r="K49" s="933">
        <v>0</v>
      </c>
      <c r="L49" s="934">
        <v>0</v>
      </c>
      <c r="M49" s="935">
        <v>0</v>
      </c>
      <c r="N49" s="935">
        <v>0</v>
      </c>
      <c r="O49" s="935">
        <v>0</v>
      </c>
      <c r="P49" s="935">
        <v>0</v>
      </c>
      <c r="Q49" s="935">
        <v>0</v>
      </c>
      <c r="R49" s="935">
        <v>0</v>
      </c>
      <c r="S49" s="935">
        <v>0</v>
      </c>
      <c r="T49" s="935">
        <v>0</v>
      </c>
      <c r="U49" s="935">
        <v>0</v>
      </c>
      <c r="V49" s="935">
        <v>0</v>
      </c>
      <c r="W49" s="935">
        <v>0</v>
      </c>
      <c r="X49" s="935">
        <v>0</v>
      </c>
      <c r="Y49" s="935">
        <v>0</v>
      </c>
      <c r="Z49" s="935">
        <v>0</v>
      </c>
      <c r="AA49" s="935">
        <v>0</v>
      </c>
      <c r="AB49" s="912"/>
    </row>
    <row r="50" spans="1:28">
      <c r="A50" s="929" t="s">
        <v>3846</v>
      </c>
      <c r="B50" s="930">
        <v>1700</v>
      </c>
      <c r="C50" s="931">
        <v>0</v>
      </c>
      <c r="D50" s="931">
        <v>0</v>
      </c>
      <c r="E50" s="931">
        <v>0</v>
      </c>
      <c r="F50" s="932">
        <v>0</v>
      </c>
      <c r="G50" s="933">
        <v>0</v>
      </c>
      <c r="H50" s="933">
        <v>1244.29124076586</v>
      </c>
      <c r="I50" s="933">
        <v>0</v>
      </c>
      <c r="J50" s="933">
        <v>0</v>
      </c>
      <c r="K50" s="933">
        <v>0</v>
      </c>
      <c r="L50" s="934">
        <v>0</v>
      </c>
      <c r="M50" s="935">
        <v>0</v>
      </c>
      <c r="N50" s="935">
        <v>0</v>
      </c>
      <c r="O50" s="935">
        <v>0</v>
      </c>
      <c r="P50" s="935">
        <v>0</v>
      </c>
      <c r="Q50" s="935">
        <v>0</v>
      </c>
      <c r="R50" s="935">
        <v>0</v>
      </c>
      <c r="S50" s="935">
        <v>0</v>
      </c>
      <c r="T50" s="935">
        <v>0</v>
      </c>
      <c r="U50" s="935">
        <v>0</v>
      </c>
      <c r="V50" s="935">
        <v>0</v>
      </c>
      <c r="W50" s="935">
        <v>0</v>
      </c>
      <c r="X50" s="935">
        <v>0</v>
      </c>
      <c r="Y50" s="935">
        <v>0</v>
      </c>
      <c r="Z50" s="935">
        <v>0</v>
      </c>
      <c r="AA50" s="935">
        <v>0</v>
      </c>
      <c r="AB50" s="912"/>
    </row>
    <row r="51" spans="1:28">
      <c r="A51" s="929" t="s">
        <v>3847</v>
      </c>
      <c r="B51" s="930">
        <v>0</v>
      </c>
      <c r="C51" s="931">
        <v>49.1</v>
      </c>
      <c r="D51" s="931">
        <v>0</v>
      </c>
      <c r="E51" s="931">
        <v>0</v>
      </c>
      <c r="F51" s="932">
        <v>0</v>
      </c>
      <c r="G51" s="933">
        <v>0</v>
      </c>
      <c r="H51" s="933">
        <v>0</v>
      </c>
      <c r="I51" s="933">
        <v>0</v>
      </c>
      <c r="J51" s="933">
        <v>0</v>
      </c>
      <c r="K51" s="933">
        <v>49.1</v>
      </c>
      <c r="L51" s="934">
        <v>3.0053442474534099E-2</v>
      </c>
      <c r="M51" s="935">
        <v>5.5251454131455399E-4</v>
      </c>
      <c r="N51" s="935">
        <v>2.1765724354815699E-4</v>
      </c>
      <c r="O51" s="935">
        <v>1.17200054218239E-3</v>
      </c>
      <c r="P51" s="935">
        <v>6.3706600900056897E-3</v>
      </c>
      <c r="Q51" s="935">
        <v>2.26028675992317E-4</v>
      </c>
      <c r="R51" s="935">
        <v>3.34857297766396E-5</v>
      </c>
      <c r="S51" s="935">
        <v>1.17200054218239E-3</v>
      </c>
      <c r="T51" s="935">
        <v>7.9528608219519101E-3</v>
      </c>
      <c r="U51" s="935">
        <v>3.9345732487551504E-3</v>
      </c>
      <c r="V51" s="935">
        <v>3.34857297766396E-6</v>
      </c>
      <c r="W51" s="935">
        <v>4.1857162220799499E-6</v>
      </c>
      <c r="X51" s="935">
        <v>0</v>
      </c>
      <c r="Y51" s="935">
        <v>0</v>
      </c>
      <c r="Z51" s="935">
        <v>0</v>
      </c>
      <c r="AA51" s="935">
        <v>6.6971459553279199E-5</v>
      </c>
      <c r="AB51" s="912"/>
    </row>
    <row r="52" spans="1:28">
      <c r="A52" s="929" t="s">
        <v>3848</v>
      </c>
      <c r="B52" s="930">
        <v>0</v>
      </c>
      <c r="C52" s="931">
        <v>28434.03</v>
      </c>
      <c r="D52" s="931">
        <v>0</v>
      </c>
      <c r="E52" s="931">
        <v>0</v>
      </c>
      <c r="F52" s="932">
        <v>0</v>
      </c>
      <c r="G52" s="933">
        <v>0</v>
      </c>
      <c r="H52" s="933">
        <v>0</v>
      </c>
      <c r="I52" s="933">
        <v>0</v>
      </c>
      <c r="J52" s="933">
        <v>0</v>
      </c>
      <c r="K52" s="933">
        <v>28434.03</v>
      </c>
      <c r="L52" s="934">
        <v>17.016248472980799</v>
      </c>
      <c r="M52" s="935">
        <v>0.576904150508467</v>
      </c>
      <c r="N52" s="935">
        <v>8.7262812681952906E-2</v>
      </c>
      <c r="O52" s="935">
        <v>1.11502482871384</v>
      </c>
      <c r="P52" s="935">
        <v>3.38385795844462</v>
      </c>
      <c r="Q52" s="935">
        <v>0.184221493439678</v>
      </c>
      <c r="R52" s="935">
        <v>7.2719010568294107E-2</v>
      </c>
      <c r="S52" s="935">
        <v>2.2785289978065499</v>
      </c>
      <c r="T52" s="935">
        <v>7.9506118221334896</v>
      </c>
      <c r="U52" s="935">
        <v>10.4715375218343</v>
      </c>
      <c r="V52" s="935">
        <v>4.31466129371878E-2</v>
      </c>
      <c r="W52" s="935">
        <v>7.75669446061804E-3</v>
      </c>
      <c r="X52" s="935">
        <v>9.6958680757725499E-2</v>
      </c>
      <c r="Y52" s="935">
        <v>4.8479340378862701E-2</v>
      </c>
      <c r="Z52" s="935">
        <v>0</v>
      </c>
      <c r="AA52" s="935">
        <v>5.4781654628114899E-2</v>
      </c>
      <c r="AB52" s="912"/>
    </row>
    <row r="53" spans="1:28">
      <c r="A53" s="929" t="s">
        <v>3849</v>
      </c>
      <c r="B53" s="930">
        <v>285</v>
      </c>
      <c r="C53" s="931">
        <v>0</v>
      </c>
      <c r="D53" s="931">
        <v>12</v>
      </c>
      <c r="E53" s="931">
        <v>0</v>
      </c>
      <c r="F53" s="932">
        <v>0</v>
      </c>
      <c r="G53" s="933">
        <v>0</v>
      </c>
      <c r="H53" s="933">
        <v>268.909989074804</v>
      </c>
      <c r="I53" s="933">
        <v>0</v>
      </c>
      <c r="J53" s="933">
        <v>0</v>
      </c>
      <c r="K53" s="933">
        <v>4.0900109251958803</v>
      </c>
      <c r="L53" s="934">
        <v>2.1617449182092701E-3</v>
      </c>
      <c r="M53" s="935">
        <v>4.3234898364185403E-5</v>
      </c>
      <c r="N53" s="935">
        <v>0</v>
      </c>
      <c r="O53" s="935">
        <v>4.2537561293795302E-4</v>
      </c>
      <c r="P53" s="935">
        <v>4.9789866825852196E-4</v>
      </c>
      <c r="Q53" s="935">
        <v>0</v>
      </c>
      <c r="R53" s="935">
        <v>6.9733707039008697E-6</v>
      </c>
      <c r="S53" s="935">
        <v>5.0208269068086303E-4</v>
      </c>
      <c r="T53" s="935">
        <v>1.64571548612061E-3</v>
      </c>
      <c r="U53" s="935">
        <v>2.2314786252482801E-3</v>
      </c>
      <c r="V53" s="935">
        <v>2.7196145745213402E-6</v>
      </c>
      <c r="W53" s="935">
        <v>6.9733707039008703E-8</v>
      </c>
      <c r="X53" s="935">
        <v>0</v>
      </c>
      <c r="Y53" s="935">
        <v>0</v>
      </c>
      <c r="Z53" s="935">
        <v>0</v>
      </c>
      <c r="AA53" s="935">
        <v>9.7627189854612195E-7</v>
      </c>
      <c r="AB53" s="912"/>
    </row>
    <row r="54" spans="1:28">
      <c r="A54" s="929" t="s">
        <v>3850</v>
      </c>
      <c r="B54" s="930">
        <v>0</v>
      </c>
      <c r="C54" s="931">
        <v>2670.46</v>
      </c>
      <c r="D54" s="931">
        <v>0</v>
      </c>
      <c r="E54" s="931">
        <v>0</v>
      </c>
      <c r="F54" s="932">
        <v>0</v>
      </c>
      <c r="G54" s="933">
        <v>0</v>
      </c>
      <c r="H54" s="933">
        <v>0</v>
      </c>
      <c r="I54" s="933">
        <v>0</v>
      </c>
      <c r="J54" s="933">
        <v>0</v>
      </c>
      <c r="K54" s="933">
        <v>2670.46</v>
      </c>
      <c r="L54" s="934">
        <v>0.48262545853199901</v>
      </c>
      <c r="M54" s="935">
        <v>1.50251321995811E-2</v>
      </c>
      <c r="N54" s="935">
        <v>3.64245629080754E-3</v>
      </c>
      <c r="O54" s="935">
        <v>7.2849125816150703E-2</v>
      </c>
      <c r="P54" s="935">
        <v>9.3337942451943101E-2</v>
      </c>
      <c r="Q54" s="935">
        <v>7.2849125816150696E-3</v>
      </c>
      <c r="R54" s="935">
        <v>3.1871492544565901E-3</v>
      </c>
      <c r="S54" s="935">
        <v>7.7402196179660196E-2</v>
      </c>
      <c r="T54" s="935">
        <v>0.25497194035652798</v>
      </c>
      <c r="U54" s="935">
        <v>0.20488816635792401</v>
      </c>
      <c r="V54" s="935">
        <v>1.36592110905283E-4</v>
      </c>
      <c r="W54" s="935">
        <v>2.2765351817547101E-4</v>
      </c>
      <c r="X54" s="935">
        <v>9.1061407270188396E-3</v>
      </c>
      <c r="Y54" s="935">
        <v>9.1061407270188396E-3</v>
      </c>
      <c r="Z54" s="935">
        <v>0</v>
      </c>
      <c r="AA54" s="935">
        <v>1.7301667381335801E-3</v>
      </c>
      <c r="AB54" s="912"/>
    </row>
    <row r="55" spans="1:28">
      <c r="A55" s="929" t="s">
        <v>3851</v>
      </c>
      <c r="B55" s="930">
        <v>36982</v>
      </c>
      <c r="C55" s="931">
        <v>123.96</v>
      </c>
      <c r="D55" s="931">
        <v>-1367</v>
      </c>
      <c r="E55" s="931">
        <v>4385.0200000000004</v>
      </c>
      <c r="F55" s="932">
        <v>0</v>
      </c>
      <c r="G55" s="933">
        <v>0</v>
      </c>
      <c r="H55" s="933">
        <v>33934.297227161704</v>
      </c>
      <c r="I55" s="933">
        <v>0</v>
      </c>
      <c r="J55" s="933">
        <v>0</v>
      </c>
      <c r="K55" s="933">
        <v>7</v>
      </c>
      <c r="L55" s="934">
        <v>4.2607351686263896E-3</v>
      </c>
      <c r="M55" s="935">
        <v>1.2292877377269399E-4</v>
      </c>
      <c r="N55" s="935">
        <v>2.1482698329208701E-5</v>
      </c>
      <c r="O55" s="935">
        <v>4.4158879898929001E-4</v>
      </c>
      <c r="P55" s="935">
        <v>8.4976006724425603E-4</v>
      </c>
      <c r="Q55" s="935">
        <v>8.47373100763233E-5</v>
      </c>
      <c r="R55" s="935">
        <v>5.6093712304044998E-5</v>
      </c>
      <c r="S55" s="935">
        <v>1.1576787432962499E-3</v>
      </c>
      <c r="T55" s="935">
        <v>3.6162542187501302E-3</v>
      </c>
      <c r="U55" s="935">
        <v>2.6734024587459701E-3</v>
      </c>
      <c r="V55" s="935">
        <v>1.1934832405115999E-6</v>
      </c>
      <c r="W55" s="935">
        <v>3.69979804558595E-6</v>
      </c>
      <c r="X55" s="935">
        <v>2.3869664810231901E-5</v>
      </c>
      <c r="Y55" s="935">
        <v>1.1934832405116E-5</v>
      </c>
      <c r="Z55" s="935">
        <v>1.1934832405116E-5</v>
      </c>
      <c r="AA55" s="935">
        <v>2.4585754754538899E-5</v>
      </c>
      <c r="AB55" s="912"/>
    </row>
    <row r="56" spans="1:28">
      <c r="A56" s="929" t="s">
        <v>3852</v>
      </c>
      <c r="B56" s="930">
        <v>77000</v>
      </c>
      <c r="C56" s="931">
        <v>1684.35</v>
      </c>
      <c r="D56" s="931">
        <v>0</v>
      </c>
      <c r="E56" s="931">
        <v>0</v>
      </c>
      <c r="F56" s="932">
        <v>78684.350000000006</v>
      </c>
      <c r="G56" s="933">
        <v>0</v>
      </c>
      <c r="H56" s="933">
        <v>0</v>
      </c>
      <c r="I56" s="933">
        <v>0</v>
      </c>
      <c r="J56" s="933">
        <v>0</v>
      </c>
      <c r="K56" s="933">
        <v>0</v>
      </c>
      <c r="L56" s="934">
        <v>0</v>
      </c>
      <c r="M56" s="935">
        <v>0</v>
      </c>
      <c r="N56" s="935">
        <v>0</v>
      </c>
      <c r="O56" s="935">
        <v>0</v>
      </c>
      <c r="P56" s="935">
        <v>0</v>
      </c>
      <c r="Q56" s="935">
        <v>0</v>
      </c>
      <c r="R56" s="935">
        <v>0</v>
      </c>
      <c r="S56" s="935">
        <v>0</v>
      </c>
      <c r="T56" s="935">
        <v>0</v>
      </c>
      <c r="U56" s="935">
        <v>0</v>
      </c>
      <c r="V56" s="935">
        <v>0</v>
      </c>
      <c r="W56" s="935">
        <v>0</v>
      </c>
      <c r="X56" s="935">
        <v>0</v>
      </c>
      <c r="Y56" s="935">
        <v>0</v>
      </c>
      <c r="Z56" s="935">
        <v>0</v>
      </c>
      <c r="AA56" s="935">
        <v>0</v>
      </c>
      <c r="AB56" s="912"/>
    </row>
    <row r="57" spans="1:28">
      <c r="A57" s="929" t="s">
        <v>3853</v>
      </c>
      <c r="B57" s="930">
        <v>0</v>
      </c>
      <c r="C57" s="931">
        <v>0</v>
      </c>
      <c r="D57" s="931">
        <v>0</v>
      </c>
      <c r="E57" s="931">
        <v>0</v>
      </c>
      <c r="F57" s="932">
        <v>0</v>
      </c>
      <c r="G57" s="933">
        <v>0</v>
      </c>
      <c r="H57" s="933">
        <v>0</v>
      </c>
      <c r="I57" s="933">
        <v>0</v>
      </c>
      <c r="J57" s="933">
        <v>0</v>
      </c>
      <c r="K57" s="933">
        <v>0</v>
      </c>
      <c r="L57" s="934">
        <v>0</v>
      </c>
      <c r="M57" s="935">
        <v>0</v>
      </c>
      <c r="N57" s="935">
        <v>0</v>
      </c>
      <c r="O57" s="935">
        <v>0</v>
      </c>
      <c r="P57" s="935">
        <v>0</v>
      </c>
      <c r="Q57" s="935">
        <v>0</v>
      </c>
      <c r="R57" s="935">
        <v>0</v>
      </c>
      <c r="S57" s="935">
        <v>0</v>
      </c>
      <c r="T57" s="935">
        <v>0</v>
      </c>
      <c r="U57" s="935">
        <v>0</v>
      </c>
      <c r="V57" s="935">
        <v>0</v>
      </c>
      <c r="W57" s="935">
        <v>0</v>
      </c>
      <c r="X57" s="935">
        <v>0</v>
      </c>
      <c r="Y57" s="935">
        <v>0</v>
      </c>
      <c r="Z57" s="935">
        <v>0</v>
      </c>
      <c r="AA57" s="935">
        <v>0</v>
      </c>
      <c r="AB57" s="912"/>
    </row>
    <row r="58" spans="1:28">
      <c r="A58" s="929" t="s">
        <v>4242</v>
      </c>
      <c r="B58" s="930">
        <v>0</v>
      </c>
      <c r="C58" s="931">
        <v>0</v>
      </c>
      <c r="D58" s="931">
        <v>0</v>
      </c>
      <c r="E58" s="931">
        <v>0</v>
      </c>
      <c r="F58" s="932">
        <v>0</v>
      </c>
      <c r="G58" s="933">
        <v>0</v>
      </c>
      <c r="H58" s="933">
        <v>0</v>
      </c>
      <c r="I58" s="933">
        <v>0</v>
      </c>
      <c r="J58" s="933">
        <v>0</v>
      </c>
      <c r="K58" s="933">
        <v>0</v>
      </c>
      <c r="L58" s="934">
        <v>0</v>
      </c>
      <c r="M58" s="935">
        <v>0</v>
      </c>
      <c r="N58" s="935">
        <v>0</v>
      </c>
      <c r="O58" s="935">
        <v>0</v>
      </c>
      <c r="P58" s="935">
        <v>0</v>
      </c>
      <c r="Q58" s="935">
        <v>0</v>
      </c>
      <c r="R58" s="935">
        <v>0</v>
      </c>
      <c r="S58" s="935">
        <v>0</v>
      </c>
      <c r="T58" s="935">
        <v>0</v>
      </c>
      <c r="U58" s="935">
        <v>0</v>
      </c>
      <c r="V58" s="935">
        <v>0</v>
      </c>
      <c r="W58" s="935">
        <v>0</v>
      </c>
      <c r="X58" s="935">
        <v>0</v>
      </c>
      <c r="Y58" s="935">
        <v>0</v>
      </c>
      <c r="Z58" s="935">
        <v>0</v>
      </c>
      <c r="AA58" s="935">
        <v>0</v>
      </c>
      <c r="AB58" s="912"/>
    </row>
    <row r="59" spans="1:28">
      <c r="A59" s="929" t="s">
        <v>3854</v>
      </c>
      <c r="B59" s="930">
        <v>112000</v>
      </c>
      <c r="C59" s="931">
        <v>3300</v>
      </c>
      <c r="D59" s="931">
        <v>0</v>
      </c>
      <c r="E59" s="931">
        <v>0</v>
      </c>
      <c r="F59" s="932">
        <v>115300</v>
      </c>
      <c r="G59" s="933">
        <v>0</v>
      </c>
      <c r="H59" s="933">
        <v>0</v>
      </c>
      <c r="I59" s="933">
        <v>0</v>
      </c>
      <c r="J59" s="933">
        <v>0</v>
      </c>
      <c r="K59" s="933">
        <v>0</v>
      </c>
      <c r="L59" s="934">
        <v>0</v>
      </c>
      <c r="M59" s="935">
        <v>0</v>
      </c>
      <c r="N59" s="935">
        <v>0</v>
      </c>
      <c r="O59" s="935">
        <v>0</v>
      </c>
      <c r="P59" s="935">
        <v>0</v>
      </c>
      <c r="Q59" s="935">
        <v>0</v>
      </c>
      <c r="R59" s="935">
        <v>0</v>
      </c>
      <c r="S59" s="935">
        <v>0</v>
      </c>
      <c r="T59" s="935">
        <v>0</v>
      </c>
      <c r="U59" s="935">
        <v>0</v>
      </c>
      <c r="V59" s="935">
        <v>0</v>
      </c>
      <c r="W59" s="935">
        <v>0</v>
      </c>
      <c r="X59" s="935">
        <v>0</v>
      </c>
      <c r="Y59" s="935">
        <v>0</v>
      </c>
      <c r="Z59" s="935">
        <v>0</v>
      </c>
      <c r="AA59" s="935">
        <v>0</v>
      </c>
      <c r="AB59" s="912"/>
    </row>
    <row r="60" spans="1:28">
      <c r="A60" s="929" t="s">
        <v>4289</v>
      </c>
      <c r="B60" s="930">
        <v>0</v>
      </c>
      <c r="C60" s="931">
        <v>0</v>
      </c>
      <c r="D60" s="931">
        <v>0</v>
      </c>
      <c r="E60" s="931">
        <v>0</v>
      </c>
      <c r="F60" s="932">
        <v>0</v>
      </c>
      <c r="G60" s="933">
        <v>0</v>
      </c>
      <c r="H60" s="933">
        <v>0</v>
      </c>
      <c r="I60" s="933">
        <v>0</v>
      </c>
      <c r="J60" s="933">
        <v>0</v>
      </c>
      <c r="K60" s="933">
        <v>0</v>
      </c>
      <c r="L60" s="934">
        <v>0</v>
      </c>
      <c r="M60" s="935">
        <v>0</v>
      </c>
      <c r="N60" s="935">
        <v>0</v>
      </c>
      <c r="O60" s="935">
        <v>0</v>
      </c>
      <c r="P60" s="935">
        <v>0</v>
      </c>
      <c r="Q60" s="935">
        <v>0</v>
      </c>
      <c r="R60" s="935">
        <v>0</v>
      </c>
      <c r="S60" s="935">
        <v>0</v>
      </c>
      <c r="T60" s="935">
        <v>0</v>
      </c>
      <c r="U60" s="935">
        <v>0</v>
      </c>
      <c r="V60" s="935">
        <v>0</v>
      </c>
      <c r="W60" s="935">
        <v>0</v>
      </c>
      <c r="X60" s="935">
        <v>0</v>
      </c>
      <c r="Y60" s="935">
        <v>0</v>
      </c>
      <c r="Z60" s="935">
        <v>0</v>
      </c>
      <c r="AA60" s="935">
        <v>0</v>
      </c>
      <c r="AB60" s="912"/>
    </row>
    <row r="61" spans="1:28">
      <c r="A61" s="929" t="s">
        <v>4243</v>
      </c>
      <c r="B61" s="930">
        <v>0</v>
      </c>
      <c r="C61" s="931">
        <v>0</v>
      </c>
      <c r="D61" s="931">
        <v>0</v>
      </c>
      <c r="E61" s="931">
        <v>0</v>
      </c>
      <c r="F61" s="932">
        <v>0</v>
      </c>
      <c r="G61" s="933">
        <v>0</v>
      </c>
      <c r="H61" s="933">
        <v>0</v>
      </c>
      <c r="I61" s="933">
        <v>0</v>
      </c>
      <c r="J61" s="933">
        <v>0</v>
      </c>
      <c r="K61" s="933">
        <v>0</v>
      </c>
      <c r="L61" s="934">
        <v>0</v>
      </c>
      <c r="M61" s="935">
        <v>0</v>
      </c>
      <c r="N61" s="935">
        <v>0</v>
      </c>
      <c r="O61" s="935">
        <v>0</v>
      </c>
      <c r="P61" s="935">
        <v>0</v>
      </c>
      <c r="Q61" s="935">
        <v>0</v>
      </c>
      <c r="R61" s="935">
        <v>0</v>
      </c>
      <c r="S61" s="935">
        <v>0</v>
      </c>
      <c r="T61" s="935">
        <v>0</v>
      </c>
      <c r="U61" s="935">
        <v>0</v>
      </c>
      <c r="V61" s="935">
        <v>0</v>
      </c>
      <c r="W61" s="935">
        <v>0</v>
      </c>
      <c r="X61" s="935">
        <v>0</v>
      </c>
      <c r="Y61" s="935">
        <v>0</v>
      </c>
      <c r="Z61" s="935">
        <v>0</v>
      </c>
      <c r="AA61" s="935">
        <v>0</v>
      </c>
      <c r="AB61" s="912"/>
    </row>
    <row r="62" spans="1:28">
      <c r="A62" s="929" t="s">
        <v>3855</v>
      </c>
      <c r="B62" s="930">
        <v>2607</v>
      </c>
      <c r="C62" s="931">
        <v>0</v>
      </c>
      <c r="D62" s="931">
        <v>0</v>
      </c>
      <c r="E62" s="931">
        <v>0</v>
      </c>
      <c r="F62" s="932">
        <v>2607</v>
      </c>
      <c r="G62" s="933">
        <v>0</v>
      </c>
      <c r="H62" s="933">
        <v>0</v>
      </c>
      <c r="I62" s="933">
        <v>0</v>
      </c>
      <c r="J62" s="933">
        <v>0</v>
      </c>
      <c r="K62" s="933">
        <v>0</v>
      </c>
      <c r="L62" s="934">
        <v>0</v>
      </c>
      <c r="M62" s="935">
        <v>0</v>
      </c>
      <c r="N62" s="935">
        <v>0</v>
      </c>
      <c r="O62" s="935">
        <v>0</v>
      </c>
      <c r="P62" s="935">
        <v>0</v>
      </c>
      <c r="Q62" s="935">
        <v>0</v>
      </c>
      <c r="R62" s="935">
        <v>0</v>
      </c>
      <c r="S62" s="935">
        <v>0</v>
      </c>
      <c r="T62" s="935">
        <v>0</v>
      </c>
      <c r="U62" s="935">
        <v>0</v>
      </c>
      <c r="V62" s="935">
        <v>0</v>
      </c>
      <c r="W62" s="935">
        <v>0</v>
      </c>
      <c r="X62" s="935">
        <v>0</v>
      </c>
      <c r="Y62" s="935">
        <v>0</v>
      </c>
      <c r="Z62" s="935">
        <v>0</v>
      </c>
      <c r="AA62" s="935">
        <v>0</v>
      </c>
      <c r="AB62" s="912"/>
    </row>
    <row r="63" spans="1:28">
      <c r="A63" s="929" t="s">
        <v>3856</v>
      </c>
      <c r="B63" s="930">
        <v>12244</v>
      </c>
      <c r="C63" s="931">
        <v>0</v>
      </c>
      <c r="D63" s="931">
        <v>0</v>
      </c>
      <c r="E63" s="931">
        <v>0</v>
      </c>
      <c r="F63" s="932">
        <v>12244</v>
      </c>
      <c r="G63" s="933">
        <v>0</v>
      </c>
      <c r="H63" s="933">
        <v>0</v>
      </c>
      <c r="I63" s="933">
        <v>0</v>
      </c>
      <c r="J63" s="933">
        <v>0</v>
      </c>
      <c r="K63" s="933">
        <v>0</v>
      </c>
      <c r="L63" s="934">
        <v>0</v>
      </c>
      <c r="M63" s="935">
        <v>0</v>
      </c>
      <c r="N63" s="935">
        <v>0</v>
      </c>
      <c r="O63" s="935">
        <v>0</v>
      </c>
      <c r="P63" s="935">
        <v>0</v>
      </c>
      <c r="Q63" s="935">
        <v>0</v>
      </c>
      <c r="R63" s="935">
        <v>0</v>
      </c>
      <c r="S63" s="935">
        <v>0</v>
      </c>
      <c r="T63" s="935">
        <v>0</v>
      </c>
      <c r="U63" s="935">
        <v>0</v>
      </c>
      <c r="V63" s="935">
        <v>0</v>
      </c>
      <c r="W63" s="935">
        <v>0</v>
      </c>
      <c r="X63" s="935">
        <v>0</v>
      </c>
      <c r="Y63" s="935">
        <v>0</v>
      </c>
      <c r="Z63" s="935">
        <v>0</v>
      </c>
      <c r="AA63" s="935">
        <v>0</v>
      </c>
      <c r="AB63" s="912"/>
    </row>
    <row r="64" spans="1:28">
      <c r="A64" s="929" t="s">
        <v>4290</v>
      </c>
      <c r="B64" s="930">
        <v>0</v>
      </c>
      <c r="C64" s="931">
        <v>0</v>
      </c>
      <c r="D64" s="931">
        <v>0</v>
      </c>
      <c r="E64" s="931">
        <v>0</v>
      </c>
      <c r="F64" s="932">
        <v>0</v>
      </c>
      <c r="G64" s="933">
        <v>0</v>
      </c>
      <c r="H64" s="933">
        <v>0</v>
      </c>
      <c r="I64" s="933">
        <v>0</v>
      </c>
      <c r="J64" s="933">
        <v>0</v>
      </c>
      <c r="K64" s="933">
        <v>0</v>
      </c>
      <c r="L64" s="934">
        <v>0</v>
      </c>
      <c r="M64" s="935">
        <v>0</v>
      </c>
      <c r="N64" s="935">
        <v>0</v>
      </c>
      <c r="O64" s="935">
        <v>0</v>
      </c>
      <c r="P64" s="935">
        <v>0</v>
      </c>
      <c r="Q64" s="935">
        <v>0</v>
      </c>
      <c r="R64" s="935">
        <v>0</v>
      </c>
      <c r="S64" s="935">
        <v>0</v>
      </c>
      <c r="T64" s="935">
        <v>0</v>
      </c>
      <c r="U64" s="935">
        <v>0</v>
      </c>
      <c r="V64" s="935">
        <v>0</v>
      </c>
      <c r="W64" s="935">
        <v>0</v>
      </c>
      <c r="X64" s="935">
        <v>0</v>
      </c>
      <c r="Y64" s="935">
        <v>0</v>
      </c>
      <c r="Z64" s="935">
        <v>0</v>
      </c>
      <c r="AA64" s="935">
        <v>0</v>
      </c>
      <c r="AB64" s="912"/>
    </row>
    <row r="65" spans="1:28">
      <c r="A65" s="929" t="s">
        <v>3857</v>
      </c>
      <c r="B65" s="930">
        <v>0</v>
      </c>
      <c r="C65" s="931">
        <v>2308</v>
      </c>
      <c r="D65" s="931">
        <v>0</v>
      </c>
      <c r="E65" s="931">
        <v>0</v>
      </c>
      <c r="F65" s="932">
        <v>2308</v>
      </c>
      <c r="G65" s="933">
        <v>0</v>
      </c>
      <c r="H65" s="933">
        <v>0</v>
      </c>
      <c r="I65" s="933">
        <v>0</v>
      </c>
      <c r="J65" s="933">
        <v>0</v>
      </c>
      <c r="K65" s="933">
        <v>0</v>
      </c>
      <c r="L65" s="934">
        <v>0</v>
      </c>
      <c r="M65" s="935">
        <v>0</v>
      </c>
      <c r="N65" s="935">
        <v>0</v>
      </c>
      <c r="O65" s="935">
        <v>0</v>
      </c>
      <c r="P65" s="935">
        <v>0</v>
      </c>
      <c r="Q65" s="935">
        <v>0</v>
      </c>
      <c r="R65" s="935">
        <v>0</v>
      </c>
      <c r="S65" s="935">
        <v>0</v>
      </c>
      <c r="T65" s="935">
        <v>0</v>
      </c>
      <c r="U65" s="935">
        <v>0</v>
      </c>
      <c r="V65" s="935">
        <v>0</v>
      </c>
      <c r="W65" s="935">
        <v>0</v>
      </c>
      <c r="X65" s="935">
        <v>0</v>
      </c>
      <c r="Y65" s="935">
        <v>0</v>
      </c>
      <c r="Z65" s="935">
        <v>0</v>
      </c>
      <c r="AA65" s="935">
        <v>0</v>
      </c>
      <c r="AB65" s="912"/>
    </row>
    <row r="66" spans="1:28">
      <c r="A66" s="929" t="s">
        <v>4291</v>
      </c>
      <c r="B66" s="930">
        <v>0</v>
      </c>
      <c r="C66" s="931">
        <v>0</v>
      </c>
      <c r="D66" s="931">
        <v>0</v>
      </c>
      <c r="E66" s="931">
        <v>0</v>
      </c>
      <c r="F66" s="932">
        <v>0</v>
      </c>
      <c r="G66" s="933">
        <v>0</v>
      </c>
      <c r="H66" s="933">
        <v>0</v>
      </c>
      <c r="I66" s="933">
        <v>0</v>
      </c>
      <c r="J66" s="933">
        <v>0</v>
      </c>
      <c r="K66" s="933">
        <v>0</v>
      </c>
      <c r="L66" s="934">
        <v>0</v>
      </c>
      <c r="M66" s="935">
        <v>0</v>
      </c>
      <c r="N66" s="935">
        <v>0</v>
      </c>
      <c r="O66" s="935">
        <v>0</v>
      </c>
      <c r="P66" s="935">
        <v>0</v>
      </c>
      <c r="Q66" s="935">
        <v>0</v>
      </c>
      <c r="R66" s="935">
        <v>0</v>
      </c>
      <c r="S66" s="935">
        <v>0</v>
      </c>
      <c r="T66" s="935">
        <v>0</v>
      </c>
      <c r="U66" s="935">
        <v>0</v>
      </c>
      <c r="V66" s="935">
        <v>0</v>
      </c>
      <c r="W66" s="935">
        <v>0</v>
      </c>
      <c r="X66" s="935">
        <v>0</v>
      </c>
      <c r="Y66" s="935">
        <v>0</v>
      </c>
      <c r="Z66" s="935">
        <v>0</v>
      </c>
      <c r="AA66" s="935">
        <v>0</v>
      </c>
      <c r="AB66" s="912"/>
    </row>
    <row r="67" spans="1:28">
      <c r="A67" s="929" t="s">
        <v>3858</v>
      </c>
      <c r="B67" s="930">
        <v>0</v>
      </c>
      <c r="C67" s="931">
        <v>0</v>
      </c>
      <c r="D67" s="931">
        <v>0</v>
      </c>
      <c r="E67" s="931">
        <v>0</v>
      </c>
      <c r="F67" s="932">
        <v>0</v>
      </c>
      <c r="G67" s="933">
        <v>0</v>
      </c>
      <c r="H67" s="933">
        <v>0</v>
      </c>
      <c r="I67" s="933">
        <v>0</v>
      </c>
      <c r="J67" s="933">
        <v>0</v>
      </c>
      <c r="K67" s="933">
        <v>0</v>
      </c>
      <c r="L67" s="934">
        <v>0</v>
      </c>
      <c r="M67" s="935">
        <v>0</v>
      </c>
      <c r="N67" s="935">
        <v>0</v>
      </c>
      <c r="O67" s="935">
        <v>0</v>
      </c>
      <c r="P67" s="935">
        <v>0</v>
      </c>
      <c r="Q67" s="935">
        <v>0</v>
      </c>
      <c r="R67" s="935">
        <v>0</v>
      </c>
      <c r="S67" s="935">
        <v>0</v>
      </c>
      <c r="T67" s="935">
        <v>0</v>
      </c>
      <c r="U67" s="935">
        <v>0</v>
      </c>
      <c r="V67" s="935">
        <v>0</v>
      </c>
      <c r="W67" s="935">
        <v>0</v>
      </c>
      <c r="X67" s="935">
        <v>0</v>
      </c>
      <c r="Y67" s="935">
        <v>0</v>
      </c>
      <c r="Z67" s="935">
        <v>0</v>
      </c>
      <c r="AA67" s="935">
        <v>0</v>
      </c>
      <c r="AB67" s="912"/>
    </row>
    <row r="68" spans="1:28">
      <c r="A68" s="929" t="s">
        <v>3859</v>
      </c>
      <c r="B68" s="930">
        <v>0</v>
      </c>
      <c r="C68" s="931">
        <v>47.7</v>
      </c>
      <c r="D68" s="931">
        <v>0</v>
      </c>
      <c r="E68" s="931">
        <v>0</v>
      </c>
      <c r="F68" s="932">
        <v>0</v>
      </c>
      <c r="G68" s="933">
        <v>0</v>
      </c>
      <c r="H68" s="933">
        <v>0</v>
      </c>
      <c r="I68" s="933">
        <v>0</v>
      </c>
      <c r="J68" s="933">
        <v>0</v>
      </c>
      <c r="K68" s="933">
        <v>47.7</v>
      </c>
      <c r="L68" s="934">
        <v>2.2202368723237199E-2</v>
      </c>
      <c r="M68" s="935">
        <v>7.4821169323729801E-4</v>
      </c>
      <c r="N68" s="935">
        <v>2.7651301706595801E-4</v>
      </c>
      <c r="O68" s="935">
        <v>4.7983141196739701E-3</v>
      </c>
      <c r="P68" s="935">
        <v>4.0501024264366801E-3</v>
      </c>
      <c r="Q68" s="935">
        <v>2.6838028126989998E-4</v>
      </c>
      <c r="R68" s="935">
        <v>1.38256508532979E-4</v>
      </c>
      <c r="S68" s="935">
        <v>2.52114809677785E-3</v>
      </c>
      <c r="T68" s="935">
        <v>8.8646820177027703E-3</v>
      </c>
      <c r="U68" s="935">
        <v>1.12231753985595E-2</v>
      </c>
      <c r="V68" s="935">
        <v>9.7592829552690998E-6</v>
      </c>
      <c r="W68" s="935">
        <v>1.70787451717209E-5</v>
      </c>
      <c r="X68" s="935">
        <v>4.0663678980287901E-4</v>
      </c>
      <c r="Y68" s="935">
        <v>4.0663678980287901E-4</v>
      </c>
      <c r="Z68" s="935">
        <v>0</v>
      </c>
      <c r="AA68" s="935">
        <v>8.2140631540181597E-5</v>
      </c>
      <c r="AB68" s="912"/>
    </row>
    <row r="69" spans="1:28">
      <c r="A69" s="929" t="s">
        <v>3860</v>
      </c>
      <c r="B69" s="930">
        <v>7000</v>
      </c>
      <c r="C69" s="931">
        <v>462.1</v>
      </c>
      <c r="D69" s="931">
        <v>0</v>
      </c>
      <c r="E69" s="931">
        <v>5150.47</v>
      </c>
      <c r="F69" s="932">
        <v>0</v>
      </c>
      <c r="G69" s="933">
        <v>0</v>
      </c>
      <c r="H69" s="933">
        <v>0</v>
      </c>
      <c r="I69" s="933">
        <v>0</v>
      </c>
      <c r="J69" s="933">
        <v>0</v>
      </c>
      <c r="K69" s="933">
        <v>2311.63</v>
      </c>
      <c r="L69" s="934">
        <v>1.54497933142774</v>
      </c>
      <c r="M69" s="935">
        <v>2.5618279730306899E-2</v>
      </c>
      <c r="N69" s="935">
        <v>5.8330852309006503E-2</v>
      </c>
      <c r="O69" s="935">
        <v>0.23253515447509299</v>
      </c>
      <c r="P69" s="935">
        <v>0.226623243768099</v>
      </c>
      <c r="Q69" s="935">
        <v>6.3060380874601597E-3</v>
      </c>
      <c r="R69" s="935">
        <v>5.5177833265276401E-3</v>
      </c>
      <c r="S69" s="935">
        <v>6.3060380874601599E-2</v>
      </c>
      <c r="T69" s="935">
        <v>0.56754342787141399</v>
      </c>
      <c r="U69" s="935">
        <v>0.54783705884810097</v>
      </c>
      <c r="V69" s="935">
        <v>4.7295285655951202E-4</v>
      </c>
      <c r="W69" s="935">
        <v>5.5177833265276401E-4</v>
      </c>
      <c r="X69" s="935">
        <v>0.201004964037792</v>
      </c>
      <c r="Y69" s="935">
        <v>0.193122416428467</v>
      </c>
      <c r="Z69" s="935">
        <v>3.9412738046625999E-3</v>
      </c>
      <c r="AA69" s="935">
        <v>2.1677005925644301E-3</v>
      </c>
      <c r="AB69" s="912"/>
    </row>
    <row r="70" spans="1:28">
      <c r="A70" s="924"/>
      <c r="B70" s="925"/>
      <c r="C70" s="926"/>
      <c r="D70" s="926"/>
      <c r="E70" s="926"/>
      <c r="F70" s="925"/>
      <c r="G70" s="926"/>
      <c r="H70" s="926"/>
      <c r="I70" s="926"/>
      <c r="J70" s="926"/>
      <c r="K70" s="926"/>
      <c r="L70" s="927"/>
      <c r="M70" s="928"/>
      <c r="N70" s="928"/>
      <c r="O70" s="928"/>
      <c r="P70" s="928"/>
      <c r="Q70" s="928"/>
      <c r="R70" s="928"/>
      <c r="S70" s="928"/>
      <c r="T70" s="928"/>
      <c r="U70" s="928"/>
      <c r="V70" s="928"/>
      <c r="W70" s="928"/>
      <c r="X70" s="928"/>
      <c r="Y70" s="928"/>
      <c r="Z70" s="928"/>
      <c r="AA70" s="928"/>
      <c r="AB70" s="912"/>
    </row>
    <row r="71" spans="1:28">
      <c r="A71" s="917" t="s">
        <v>3861</v>
      </c>
      <c r="B71" s="918">
        <v>743272</v>
      </c>
      <c r="C71" s="919">
        <v>18907</v>
      </c>
      <c r="D71" s="919">
        <v>-2582</v>
      </c>
      <c r="E71" s="919">
        <v>6</v>
      </c>
      <c r="F71" s="920">
        <v>5719</v>
      </c>
      <c r="G71" s="921">
        <v>488</v>
      </c>
      <c r="H71" s="921">
        <v>447</v>
      </c>
      <c r="I71" s="921">
        <v>50338</v>
      </c>
      <c r="J71" s="921">
        <v>0</v>
      </c>
      <c r="K71" s="921">
        <v>706095</v>
      </c>
      <c r="L71" s="922">
        <v>88.297245624494394</v>
      </c>
      <c r="M71" s="923">
        <v>1.7290773772918999</v>
      </c>
      <c r="N71" s="923">
        <v>0.16012611579861499</v>
      </c>
      <c r="O71" s="923">
        <v>14.9526419576062</v>
      </c>
      <c r="P71" s="923">
        <v>18.955971018844501</v>
      </c>
      <c r="Q71" s="923">
        <v>2.1862588623713801</v>
      </c>
      <c r="R71" s="923">
        <v>0.80475096153435299</v>
      </c>
      <c r="S71" s="923">
        <v>23.018759061570499</v>
      </c>
      <c r="T71" s="923">
        <v>49.653191716133001</v>
      </c>
      <c r="U71" s="923">
        <v>436.09711312908098</v>
      </c>
      <c r="V71" s="923">
        <v>3.3770213794184101E-2</v>
      </c>
      <c r="W71" s="923">
        <v>8.2763210600951098E-2</v>
      </c>
      <c r="X71" s="923">
        <v>107.995801537248</v>
      </c>
      <c r="Y71" s="923">
        <v>53.748718845871799</v>
      </c>
      <c r="Z71" s="923">
        <v>19.668143252238199</v>
      </c>
      <c r="AA71" s="923">
        <v>0.34666893550231698</v>
      </c>
      <c r="AB71" s="912"/>
    </row>
    <row r="72" spans="1:28">
      <c r="A72" s="929" t="s">
        <v>3862</v>
      </c>
      <c r="B72" s="930">
        <v>534543</v>
      </c>
      <c r="C72" s="931">
        <v>17114.89</v>
      </c>
      <c r="D72" s="931">
        <v>-2757</v>
      </c>
      <c r="E72" s="931">
        <v>0</v>
      </c>
      <c r="F72" s="932">
        <v>1702</v>
      </c>
      <c r="G72" s="933">
        <v>488</v>
      </c>
      <c r="H72" s="933">
        <v>217.64705882352899</v>
      </c>
      <c r="I72" s="933">
        <v>34683</v>
      </c>
      <c r="J72" s="933">
        <v>0</v>
      </c>
      <c r="K72" s="933">
        <v>516377</v>
      </c>
      <c r="L72" s="934">
        <v>56.680822957843603</v>
      </c>
      <c r="M72" s="935">
        <v>1.3787227205962</v>
      </c>
      <c r="N72" s="935">
        <v>7.6595706699788699E-2</v>
      </c>
      <c r="O72" s="935">
        <v>6.1276565359830899</v>
      </c>
      <c r="P72" s="935">
        <v>12.025525951866801</v>
      </c>
      <c r="Q72" s="935">
        <v>1.3021270138964101</v>
      </c>
      <c r="R72" s="935">
        <v>0.53616994689852104</v>
      </c>
      <c r="S72" s="935">
        <v>16.851055473953501</v>
      </c>
      <c r="T72" s="935">
        <v>37.531896282896398</v>
      </c>
      <c r="U72" s="935">
        <v>342.38280894805501</v>
      </c>
      <c r="V72" s="935">
        <v>2.2978712009936599E-2</v>
      </c>
      <c r="W72" s="935">
        <v>6.1276565359830899E-2</v>
      </c>
      <c r="X72" s="935">
        <v>0.76595706699788701</v>
      </c>
      <c r="Y72" s="935">
        <v>0</v>
      </c>
      <c r="Z72" s="935">
        <v>13.787227205961999</v>
      </c>
      <c r="AA72" s="935">
        <v>0.25276583210930298</v>
      </c>
      <c r="AB72" s="912"/>
    </row>
    <row r="73" spans="1:28">
      <c r="A73" s="929" t="s">
        <v>4244</v>
      </c>
      <c r="B73" s="930">
        <v>0</v>
      </c>
      <c r="C73" s="931">
        <v>0</v>
      </c>
      <c r="D73" s="931">
        <v>0</v>
      </c>
      <c r="E73" s="931">
        <v>0</v>
      </c>
      <c r="F73" s="932">
        <v>0</v>
      </c>
      <c r="G73" s="933">
        <v>0</v>
      </c>
      <c r="H73" s="933">
        <v>0</v>
      </c>
      <c r="I73" s="933">
        <v>0</v>
      </c>
      <c r="J73" s="933">
        <v>0</v>
      </c>
      <c r="K73" s="933">
        <v>0</v>
      </c>
      <c r="L73" s="934">
        <v>0</v>
      </c>
      <c r="M73" s="935">
        <v>0</v>
      </c>
      <c r="N73" s="935">
        <v>0</v>
      </c>
      <c r="O73" s="935">
        <v>0</v>
      </c>
      <c r="P73" s="935">
        <v>0</v>
      </c>
      <c r="Q73" s="935">
        <v>0</v>
      </c>
      <c r="R73" s="935">
        <v>0</v>
      </c>
      <c r="S73" s="935">
        <v>0</v>
      </c>
      <c r="T73" s="935">
        <v>0</v>
      </c>
      <c r="U73" s="935">
        <v>0</v>
      </c>
      <c r="V73" s="935">
        <v>0</v>
      </c>
      <c r="W73" s="935">
        <v>0</v>
      </c>
      <c r="X73" s="935">
        <v>0</v>
      </c>
      <c r="Y73" s="935">
        <v>0</v>
      </c>
      <c r="Z73" s="935">
        <v>0</v>
      </c>
      <c r="AA73" s="935">
        <v>0</v>
      </c>
      <c r="AB73" s="912"/>
    </row>
    <row r="74" spans="1:28">
      <c r="A74" s="929" t="s">
        <v>3863</v>
      </c>
      <c r="B74" s="930">
        <v>0</v>
      </c>
      <c r="C74" s="931">
        <v>0</v>
      </c>
      <c r="D74" s="931">
        <v>0</v>
      </c>
      <c r="E74" s="931">
        <v>0</v>
      </c>
      <c r="F74" s="932">
        <v>0</v>
      </c>
      <c r="G74" s="933">
        <v>0</v>
      </c>
      <c r="H74" s="933">
        <v>0</v>
      </c>
      <c r="I74" s="933">
        <v>0</v>
      </c>
      <c r="J74" s="933">
        <v>0</v>
      </c>
      <c r="K74" s="933">
        <v>0</v>
      </c>
      <c r="L74" s="934">
        <v>0</v>
      </c>
      <c r="M74" s="935">
        <v>0</v>
      </c>
      <c r="N74" s="935">
        <v>0</v>
      </c>
      <c r="O74" s="935">
        <v>0</v>
      </c>
      <c r="P74" s="935">
        <v>0</v>
      </c>
      <c r="Q74" s="935">
        <v>0</v>
      </c>
      <c r="R74" s="935">
        <v>0</v>
      </c>
      <c r="S74" s="935">
        <v>0</v>
      </c>
      <c r="T74" s="935">
        <v>0</v>
      </c>
      <c r="U74" s="935">
        <v>0</v>
      </c>
      <c r="V74" s="935">
        <v>0</v>
      </c>
      <c r="W74" s="935">
        <v>0</v>
      </c>
      <c r="X74" s="935">
        <v>0</v>
      </c>
      <c r="Y74" s="935">
        <v>0</v>
      </c>
      <c r="Z74" s="935">
        <v>0</v>
      </c>
      <c r="AA74" s="935">
        <v>0</v>
      </c>
      <c r="AB74" s="912"/>
    </row>
    <row r="75" spans="1:28">
      <c r="A75" s="929" t="s">
        <v>3864</v>
      </c>
      <c r="B75" s="930">
        <v>207529</v>
      </c>
      <c r="C75" s="931">
        <v>0.83</v>
      </c>
      <c r="D75" s="931">
        <v>0</v>
      </c>
      <c r="E75" s="931">
        <v>5.0199999999999996</v>
      </c>
      <c r="F75" s="932">
        <v>4000</v>
      </c>
      <c r="G75" s="933">
        <v>0</v>
      </c>
      <c r="H75" s="933">
        <v>0</v>
      </c>
      <c r="I75" s="933">
        <v>15565</v>
      </c>
      <c r="J75" s="933">
        <v>0</v>
      </c>
      <c r="K75" s="933">
        <v>188000</v>
      </c>
      <c r="L75" s="934">
        <v>31.393246760332399</v>
      </c>
      <c r="M75" s="935">
        <v>0.34585780329179699</v>
      </c>
      <c r="N75" s="935">
        <v>7.9813339221183999E-2</v>
      </c>
      <c r="O75" s="935">
        <v>8.7794673143302404</v>
      </c>
      <c r="P75" s="935">
        <v>6.8905516194288801</v>
      </c>
      <c r="Q75" s="935">
        <v>0.87794673143302404</v>
      </c>
      <c r="R75" s="935">
        <v>0.266044464070613</v>
      </c>
      <c r="S75" s="935">
        <v>6.1190226736241096</v>
      </c>
      <c r="T75" s="935">
        <v>11.9720008831776</v>
      </c>
      <c r="U75" s="935">
        <v>92.849517960643993</v>
      </c>
      <c r="V75" s="935">
        <v>1.06417785628245E-2</v>
      </c>
      <c r="W75" s="935">
        <v>2.12835571256491E-2</v>
      </c>
      <c r="X75" s="935">
        <v>107.21591902045699</v>
      </c>
      <c r="Y75" s="935">
        <v>53.740981742263898</v>
      </c>
      <c r="Z75" s="935">
        <v>5.8529782095534904</v>
      </c>
      <c r="AA75" s="935">
        <v>9.3115562424714707E-2</v>
      </c>
      <c r="AB75" s="912"/>
    </row>
    <row r="76" spans="1:28">
      <c r="A76" s="929" t="s">
        <v>3865</v>
      </c>
      <c r="B76" s="930">
        <v>0</v>
      </c>
      <c r="C76" s="931">
        <v>0</v>
      </c>
      <c r="D76" s="931">
        <v>0</v>
      </c>
      <c r="E76" s="931">
        <v>0.85</v>
      </c>
      <c r="F76" s="932">
        <v>0</v>
      </c>
      <c r="G76" s="933">
        <v>0</v>
      </c>
      <c r="H76" s="933">
        <v>0</v>
      </c>
      <c r="I76" s="933">
        <v>0</v>
      </c>
      <c r="J76" s="933">
        <v>0</v>
      </c>
      <c r="K76" s="933">
        <v>0</v>
      </c>
      <c r="L76" s="934">
        <v>0</v>
      </c>
      <c r="M76" s="935">
        <v>0</v>
      </c>
      <c r="N76" s="935">
        <v>0</v>
      </c>
      <c r="O76" s="935">
        <v>0</v>
      </c>
      <c r="P76" s="935">
        <v>0</v>
      </c>
      <c r="Q76" s="935">
        <v>0</v>
      </c>
      <c r="R76" s="935">
        <v>0</v>
      </c>
      <c r="S76" s="935">
        <v>0</v>
      </c>
      <c r="T76" s="935">
        <v>0</v>
      </c>
      <c r="U76" s="935">
        <v>0</v>
      </c>
      <c r="V76" s="935">
        <v>0</v>
      </c>
      <c r="W76" s="935">
        <v>0</v>
      </c>
      <c r="X76" s="935">
        <v>0</v>
      </c>
      <c r="Y76" s="935">
        <v>0</v>
      </c>
      <c r="Z76" s="935">
        <v>0</v>
      </c>
      <c r="AA76" s="935">
        <v>0</v>
      </c>
      <c r="AB76" s="912"/>
    </row>
    <row r="77" spans="1:28">
      <c r="A77" s="929" t="s">
        <v>3866</v>
      </c>
      <c r="B77" s="930">
        <v>0</v>
      </c>
      <c r="C77" s="931">
        <v>0</v>
      </c>
      <c r="D77" s="931">
        <v>0</v>
      </c>
      <c r="E77" s="931">
        <v>0</v>
      </c>
      <c r="F77" s="932">
        <v>0</v>
      </c>
      <c r="G77" s="933">
        <v>0</v>
      </c>
      <c r="H77" s="933">
        <v>0</v>
      </c>
      <c r="I77" s="933">
        <v>0</v>
      </c>
      <c r="J77" s="933">
        <v>0</v>
      </c>
      <c r="K77" s="933">
        <v>0</v>
      </c>
      <c r="L77" s="934">
        <v>0</v>
      </c>
      <c r="M77" s="935">
        <v>0</v>
      </c>
      <c r="N77" s="935">
        <v>0</v>
      </c>
      <c r="O77" s="935">
        <v>0</v>
      </c>
      <c r="P77" s="935">
        <v>0</v>
      </c>
      <c r="Q77" s="935">
        <v>0</v>
      </c>
      <c r="R77" s="935">
        <v>0</v>
      </c>
      <c r="S77" s="935">
        <v>0</v>
      </c>
      <c r="T77" s="935">
        <v>0</v>
      </c>
      <c r="U77" s="935">
        <v>0</v>
      </c>
      <c r="V77" s="935">
        <v>0</v>
      </c>
      <c r="W77" s="935">
        <v>0</v>
      </c>
      <c r="X77" s="935">
        <v>0</v>
      </c>
      <c r="Y77" s="935">
        <v>0</v>
      </c>
      <c r="Z77" s="935">
        <v>0</v>
      </c>
      <c r="AA77" s="935">
        <v>0</v>
      </c>
      <c r="AB77" s="912"/>
    </row>
    <row r="78" spans="1:28">
      <c r="A78" s="929" t="s">
        <v>3868</v>
      </c>
      <c r="B78" s="930">
        <v>1199.9999989999999</v>
      </c>
      <c r="C78" s="931">
        <v>0.25</v>
      </c>
      <c r="D78" s="931">
        <v>0</v>
      </c>
      <c r="E78" s="931">
        <v>0</v>
      </c>
      <c r="F78" s="932">
        <v>17.0031550354567</v>
      </c>
      <c r="G78" s="933">
        <v>0</v>
      </c>
      <c r="H78" s="933">
        <v>0</v>
      </c>
      <c r="I78" s="933">
        <v>90</v>
      </c>
      <c r="J78" s="933">
        <v>0</v>
      </c>
      <c r="K78" s="933">
        <v>1093.2468439645399</v>
      </c>
      <c r="L78" s="934">
        <v>0.157802827719907</v>
      </c>
      <c r="M78" s="935">
        <v>3.7130077110566302E-3</v>
      </c>
      <c r="N78" s="935">
        <v>3.24888174717455E-3</v>
      </c>
      <c r="O78" s="935">
        <v>3.8677163656839902E-2</v>
      </c>
      <c r="P78" s="935">
        <v>2.5681636668141699E-2</v>
      </c>
      <c r="Q78" s="935">
        <v>5.56951156658495E-3</v>
      </c>
      <c r="R78" s="935">
        <v>2.16592116478304E-3</v>
      </c>
      <c r="S78" s="935">
        <v>4.3318423295660699E-2</v>
      </c>
      <c r="T78" s="935">
        <v>0.12221983715561401</v>
      </c>
      <c r="U78" s="935">
        <v>0.75343114803524203</v>
      </c>
      <c r="V78" s="935">
        <v>1.3923778916462401E-4</v>
      </c>
      <c r="W78" s="935">
        <v>1.70179520090096E-4</v>
      </c>
      <c r="X78" s="935">
        <v>1.39237789164624E-2</v>
      </c>
      <c r="Y78" s="935">
        <v>7.73543273136799E-3</v>
      </c>
      <c r="Z78" s="935">
        <v>2.4753384740377599E-2</v>
      </c>
      <c r="AA78" s="935">
        <v>6.8071808036038303E-4</v>
      </c>
      <c r="AB78" s="912"/>
    </row>
    <row r="79" spans="1:28">
      <c r="A79" s="929" t="s">
        <v>4292</v>
      </c>
      <c r="B79" s="930">
        <v>0</v>
      </c>
      <c r="C79" s="931">
        <v>0</v>
      </c>
      <c r="D79" s="931">
        <v>0</v>
      </c>
      <c r="E79" s="931">
        <v>0</v>
      </c>
      <c r="F79" s="932">
        <v>0</v>
      </c>
      <c r="G79" s="933">
        <v>0</v>
      </c>
      <c r="H79" s="933">
        <v>0</v>
      </c>
      <c r="I79" s="933">
        <v>0</v>
      </c>
      <c r="J79" s="933">
        <v>0</v>
      </c>
      <c r="K79" s="933">
        <v>0</v>
      </c>
      <c r="L79" s="934">
        <v>0</v>
      </c>
      <c r="M79" s="935">
        <v>0</v>
      </c>
      <c r="N79" s="935">
        <v>0</v>
      </c>
      <c r="O79" s="935">
        <v>0</v>
      </c>
      <c r="P79" s="935">
        <v>0</v>
      </c>
      <c r="Q79" s="935">
        <v>0</v>
      </c>
      <c r="R79" s="935">
        <v>0</v>
      </c>
      <c r="S79" s="935">
        <v>0</v>
      </c>
      <c r="T79" s="935">
        <v>0</v>
      </c>
      <c r="U79" s="935">
        <v>0</v>
      </c>
      <c r="V79" s="935">
        <v>0</v>
      </c>
      <c r="W79" s="935">
        <v>0</v>
      </c>
      <c r="X79" s="935">
        <v>0</v>
      </c>
      <c r="Y79" s="935">
        <v>0</v>
      </c>
      <c r="Z79" s="935">
        <v>0</v>
      </c>
      <c r="AA79" s="935">
        <v>0</v>
      </c>
      <c r="AB79" s="912"/>
    </row>
    <row r="80" spans="1:28">
      <c r="A80" s="929" t="s">
        <v>3869</v>
      </c>
      <c r="B80" s="930">
        <v>185</v>
      </c>
      <c r="C80" s="931">
        <v>148.52000000000001</v>
      </c>
      <c r="D80" s="931">
        <v>149</v>
      </c>
      <c r="E80" s="931">
        <v>0</v>
      </c>
      <c r="F80" s="932">
        <v>0</v>
      </c>
      <c r="G80" s="933">
        <v>0</v>
      </c>
      <c r="H80" s="933">
        <v>0</v>
      </c>
      <c r="I80" s="933">
        <v>0</v>
      </c>
      <c r="J80" s="933">
        <v>0</v>
      </c>
      <c r="K80" s="933">
        <v>184.52</v>
      </c>
      <c r="L80" s="934">
        <v>3.3033229130879901E-2</v>
      </c>
      <c r="M80" s="935">
        <v>7.5504523727725598E-4</v>
      </c>
      <c r="N80" s="935">
        <v>4.4044305507839898E-4</v>
      </c>
      <c r="O80" s="935">
        <v>4.0898283685851296E-3</v>
      </c>
      <c r="P80" s="935">
        <v>6.2605834257572403E-3</v>
      </c>
      <c r="Q80" s="935">
        <v>5.34823709738056E-4</v>
      </c>
      <c r="R80" s="935">
        <v>2.5168174575908498E-4</v>
      </c>
      <c r="S80" s="935">
        <v>4.7190327329828504E-3</v>
      </c>
      <c r="T80" s="935">
        <v>2.1078346207323399E-2</v>
      </c>
      <c r="U80" s="935">
        <v>0.10696474194761101</v>
      </c>
      <c r="V80" s="935">
        <v>9.4380654659656903E-6</v>
      </c>
      <c r="W80" s="935">
        <v>3.1460218219885603E-5</v>
      </c>
      <c r="X80" s="935">
        <v>0</v>
      </c>
      <c r="Y80" s="935">
        <v>0</v>
      </c>
      <c r="Z80" s="935">
        <v>3.1460218219885598E-3</v>
      </c>
      <c r="AA80" s="935">
        <v>9.1234632837668405E-5</v>
      </c>
      <c r="AB80" s="912"/>
    </row>
    <row r="81" spans="1:28">
      <c r="A81" s="929" t="s">
        <v>3870</v>
      </c>
      <c r="B81" s="930">
        <v>0</v>
      </c>
      <c r="C81" s="931">
        <v>0.98</v>
      </c>
      <c r="D81" s="931">
        <v>0</v>
      </c>
      <c r="E81" s="931">
        <v>0</v>
      </c>
      <c r="F81" s="932">
        <v>0</v>
      </c>
      <c r="G81" s="933">
        <v>0</v>
      </c>
      <c r="H81" s="933">
        <v>0</v>
      </c>
      <c r="I81" s="933">
        <v>0</v>
      </c>
      <c r="J81" s="933">
        <v>0</v>
      </c>
      <c r="K81" s="933">
        <v>0.98</v>
      </c>
      <c r="L81" s="934">
        <v>5.8647766438739803E-4</v>
      </c>
      <c r="M81" s="935">
        <v>1.08606974886555E-5</v>
      </c>
      <c r="N81" s="935">
        <v>8.3543826835811705E-7</v>
      </c>
      <c r="O81" s="935">
        <v>6.01515553217844E-5</v>
      </c>
      <c r="P81" s="935">
        <v>1.29492931595508E-4</v>
      </c>
      <c r="Q81" s="935">
        <v>9.0227332982676593E-6</v>
      </c>
      <c r="R81" s="935">
        <v>2.3392271514027302E-6</v>
      </c>
      <c r="S81" s="935">
        <v>1.0526522181312299E-4</v>
      </c>
      <c r="T81" s="935">
        <v>2.5564411011758402E-4</v>
      </c>
      <c r="U81" s="935">
        <v>1.4302703154290999E-3</v>
      </c>
      <c r="V81" s="935">
        <v>1.5037888830446101E-7</v>
      </c>
      <c r="W81" s="935">
        <v>5.5138925711635704E-7</v>
      </c>
      <c r="X81" s="935">
        <v>1.6708765367162301E-6</v>
      </c>
      <c r="Y81" s="935">
        <v>1.6708765367162301E-6</v>
      </c>
      <c r="Z81" s="935">
        <v>3.8430160344473399E-5</v>
      </c>
      <c r="AA81" s="935">
        <v>1.23644863717001E-6</v>
      </c>
      <c r="AB81" s="912"/>
    </row>
    <row r="82" spans="1:28">
      <c r="A82" s="929" t="s">
        <v>4270</v>
      </c>
      <c r="B82" s="930">
        <v>0</v>
      </c>
      <c r="C82" s="931">
        <v>0</v>
      </c>
      <c r="D82" s="931">
        <v>0</v>
      </c>
      <c r="E82" s="931">
        <v>0</v>
      </c>
      <c r="F82" s="932">
        <v>0</v>
      </c>
      <c r="G82" s="933">
        <v>0</v>
      </c>
      <c r="H82" s="933">
        <v>0</v>
      </c>
      <c r="I82" s="933">
        <v>0</v>
      </c>
      <c r="J82" s="933">
        <v>0</v>
      </c>
      <c r="K82" s="933">
        <v>0</v>
      </c>
      <c r="L82" s="934">
        <v>0</v>
      </c>
      <c r="M82" s="935">
        <v>0</v>
      </c>
      <c r="N82" s="935">
        <v>0</v>
      </c>
      <c r="O82" s="935">
        <v>0</v>
      </c>
      <c r="P82" s="935">
        <v>0</v>
      </c>
      <c r="Q82" s="935">
        <v>0</v>
      </c>
      <c r="R82" s="935">
        <v>0</v>
      </c>
      <c r="S82" s="935">
        <v>0</v>
      </c>
      <c r="T82" s="935">
        <v>0</v>
      </c>
      <c r="U82" s="935">
        <v>0</v>
      </c>
      <c r="V82" s="935">
        <v>0</v>
      </c>
      <c r="W82" s="935">
        <v>0</v>
      </c>
      <c r="X82" s="935">
        <v>0</v>
      </c>
      <c r="Y82" s="935">
        <v>0</v>
      </c>
      <c r="Z82" s="935">
        <v>0</v>
      </c>
      <c r="AA82" s="935">
        <v>0</v>
      </c>
      <c r="AB82" s="912"/>
    </row>
    <row r="83" spans="1:28">
      <c r="A83" s="929" t="s">
        <v>3871</v>
      </c>
      <c r="B83" s="930">
        <v>0</v>
      </c>
      <c r="C83" s="931">
        <v>0</v>
      </c>
      <c r="D83" s="931">
        <v>0</v>
      </c>
      <c r="E83" s="931">
        <v>0</v>
      </c>
      <c r="F83" s="932">
        <v>0</v>
      </c>
      <c r="G83" s="933">
        <v>0</v>
      </c>
      <c r="H83" s="933">
        <v>0</v>
      </c>
      <c r="I83" s="933">
        <v>0</v>
      </c>
      <c r="J83" s="933">
        <v>0</v>
      </c>
      <c r="K83" s="933">
        <v>0</v>
      </c>
      <c r="L83" s="934">
        <v>0</v>
      </c>
      <c r="M83" s="935">
        <v>0</v>
      </c>
      <c r="N83" s="935">
        <v>0</v>
      </c>
      <c r="O83" s="935">
        <v>0</v>
      </c>
      <c r="P83" s="935">
        <v>0</v>
      </c>
      <c r="Q83" s="935">
        <v>0</v>
      </c>
      <c r="R83" s="935">
        <v>0</v>
      </c>
      <c r="S83" s="935">
        <v>0</v>
      </c>
      <c r="T83" s="935">
        <v>0</v>
      </c>
      <c r="U83" s="935">
        <v>0</v>
      </c>
      <c r="V83" s="935">
        <v>0</v>
      </c>
      <c r="W83" s="935">
        <v>0</v>
      </c>
      <c r="X83" s="935">
        <v>0</v>
      </c>
      <c r="Y83" s="935">
        <v>0</v>
      </c>
      <c r="Z83" s="935">
        <v>0</v>
      </c>
      <c r="AA83" s="935">
        <v>0</v>
      </c>
      <c r="AB83" s="912"/>
    </row>
    <row r="84" spans="1:28">
      <c r="A84" s="929" t="s">
        <v>3872</v>
      </c>
      <c r="B84" s="930">
        <v>0</v>
      </c>
      <c r="C84" s="931">
        <v>0</v>
      </c>
      <c r="D84" s="931">
        <v>0</v>
      </c>
      <c r="E84" s="931">
        <v>0</v>
      </c>
      <c r="F84" s="932">
        <v>0</v>
      </c>
      <c r="G84" s="933">
        <v>0</v>
      </c>
      <c r="H84" s="933">
        <v>0</v>
      </c>
      <c r="I84" s="933">
        <v>0</v>
      </c>
      <c r="J84" s="933">
        <v>0</v>
      </c>
      <c r="K84" s="933">
        <v>0</v>
      </c>
      <c r="L84" s="934">
        <v>0</v>
      </c>
      <c r="M84" s="935">
        <v>0</v>
      </c>
      <c r="N84" s="935">
        <v>0</v>
      </c>
      <c r="O84" s="935">
        <v>0</v>
      </c>
      <c r="P84" s="935">
        <v>0</v>
      </c>
      <c r="Q84" s="935">
        <v>0</v>
      </c>
      <c r="R84" s="935">
        <v>0</v>
      </c>
      <c r="S84" s="935">
        <v>0</v>
      </c>
      <c r="T84" s="935">
        <v>0</v>
      </c>
      <c r="U84" s="935">
        <v>0</v>
      </c>
      <c r="V84" s="935">
        <v>0</v>
      </c>
      <c r="W84" s="935">
        <v>0</v>
      </c>
      <c r="X84" s="935">
        <v>0</v>
      </c>
      <c r="Y84" s="935">
        <v>0</v>
      </c>
      <c r="Z84" s="935">
        <v>0</v>
      </c>
      <c r="AA84" s="935">
        <v>0</v>
      </c>
      <c r="AB84" s="912"/>
    </row>
    <row r="85" spans="1:28">
      <c r="A85" s="929" t="s">
        <v>3873</v>
      </c>
      <c r="B85" s="930">
        <v>0</v>
      </c>
      <c r="C85" s="931">
        <v>266.25</v>
      </c>
      <c r="D85" s="931">
        <v>0</v>
      </c>
      <c r="E85" s="931">
        <v>0</v>
      </c>
      <c r="F85" s="932">
        <v>0</v>
      </c>
      <c r="G85" s="933">
        <v>0</v>
      </c>
      <c r="H85" s="933">
        <v>0</v>
      </c>
      <c r="I85" s="933">
        <v>0</v>
      </c>
      <c r="J85" s="933">
        <v>0</v>
      </c>
      <c r="K85" s="933">
        <v>0</v>
      </c>
      <c r="L85" s="934">
        <v>0</v>
      </c>
      <c r="M85" s="935">
        <v>0</v>
      </c>
      <c r="N85" s="935">
        <v>0</v>
      </c>
      <c r="O85" s="935">
        <v>0</v>
      </c>
      <c r="P85" s="935">
        <v>0</v>
      </c>
      <c r="Q85" s="935">
        <v>0</v>
      </c>
      <c r="R85" s="935">
        <v>0</v>
      </c>
      <c r="S85" s="935">
        <v>0</v>
      </c>
      <c r="T85" s="935">
        <v>0</v>
      </c>
      <c r="U85" s="935">
        <v>0</v>
      </c>
      <c r="V85" s="935">
        <v>0</v>
      </c>
      <c r="W85" s="935">
        <v>0</v>
      </c>
      <c r="X85" s="935">
        <v>0</v>
      </c>
      <c r="Y85" s="935">
        <v>0</v>
      </c>
      <c r="Z85" s="935">
        <v>0</v>
      </c>
      <c r="AA85" s="935">
        <v>0</v>
      </c>
      <c r="AB85" s="912"/>
    </row>
    <row r="86" spans="1:28">
      <c r="A86" s="929" t="s">
        <v>3874</v>
      </c>
      <c r="B86" s="930">
        <v>0</v>
      </c>
      <c r="C86" s="931">
        <v>52.61</v>
      </c>
      <c r="D86" s="931">
        <v>0</v>
      </c>
      <c r="E86" s="931">
        <v>0</v>
      </c>
      <c r="F86" s="932">
        <v>0</v>
      </c>
      <c r="G86" s="933">
        <v>0</v>
      </c>
      <c r="H86" s="933">
        <v>0</v>
      </c>
      <c r="I86" s="933">
        <v>0</v>
      </c>
      <c r="J86" s="933">
        <v>0</v>
      </c>
      <c r="K86" s="933">
        <v>52.61</v>
      </c>
      <c r="L86" s="934">
        <v>3.1753371803276399E-2</v>
      </c>
      <c r="M86" s="935">
        <v>1.7939758080947099E-5</v>
      </c>
      <c r="N86" s="935">
        <v>2.6909637121420701E-5</v>
      </c>
      <c r="O86" s="935">
        <v>2.6909637121420699E-3</v>
      </c>
      <c r="P86" s="935">
        <v>7.8217345232929596E-3</v>
      </c>
      <c r="Q86" s="935">
        <v>7.1759032323788599E-5</v>
      </c>
      <c r="R86" s="935">
        <v>1.16608427526156E-4</v>
      </c>
      <c r="S86" s="935">
        <v>5.3819274242841405E-4</v>
      </c>
      <c r="T86" s="935">
        <v>5.7407225859030901E-3</v>
      </c>
      <c r="U86" s="935">
        <v>2.9600600833562798E-3</v>
      </c>
      <c r="V86" s="935">
        <v>8.9698790404735804E-7</v>
      </c>
      <c r="W86" s="935">
        <v>8.9698790404735804E-7</v>
      </c>
      <c r="X86" s="935">
        <v>0</v>
      </c>
      <c r="Y86" s="935">
        <v>0</v>
      </c>
      <c r="Z86" s="935">
        <v>0</v>
      </c>
      <c r="AA86" s="935">
        <v>1.43518064647577E-5</v>
      </c>
      <c r="AB86" s="912"/>
    </row>
    <row r="87" spans="1:28">
      <c r="A87" s="929" t="s">
        <v>4205</v>
      </c>
      <c r="B87" s="930">
        <v>0</v>
      </c>
      <c r="C87" s="931">
        <v>0</v>
      </c>
      <c r="D87" s="931">
        <v>0</v>
      </c>
      <c r="E87" s="931">
        <v>0</v>
      </c>
      <c r="F87" s="932">
        <v>0</v>
      </c>
      <c r="G87" s="933">
        <v>0</v>
      </c>
      <c r="H87" s="933">
        <v>0</v>
      </c>
      <c r="I87" s="933">
        <v>0</v>
      </c>
      <c r="J87" s="933">
        <v>0</v>
      </c>
      <c r="K87" s="933">
        <v>0</v>
      </c>
      <c r="L87" s="934">
        <v>0</v>
      </c>
      <c r="M87" s="935">
        <v>0</v>
      </c>
      <c r="N87" s="935">
        <v>0</v>
      </c>
      <c r="O87" s="935">
        <v>0</v>
      </c>
      <c r="P87" s="935">
        <v>0</v>
      </c>
      <c r="Q87" s="935">
        <v>0</v>
      </c>
      <c r="R87" s="935">
        <v>0</v>
      </c>
      <c r="S87" s="935">
        <v>0</v>
      </c>
      <c r="T87" s="935">
        <v>0</v>
      </c>
      <c r="U87" s="935">
        <v>0</v>
      </c>
      <c r="V87" s="935">
        <v>0</v>
      </c>
      <c r="W87" s="935">
        <v>0</v>
      </c>
      <c r="X87" s="935">
        <v>0</v>
      </c>
      <c r="Y87" s="935">
        <v>0</v>
      </c>
      <c r="Z87" s="935">
        <v>0</v>
      </c>
      <c r="AA87" s="935">
        <v>0</v>
      </c>
      <c r="AB87" s="912"/>
    </row>
    <row r="88" spans="1:28">
      <c r="A88" s="924"/>
      <c r="B88" s="925"/>
      <c r="C88" s="926"/>
      <c r="D88" s="926"/>
      <c r="E88" s="926"/>
      <c r="F88" s="925"/>
      <c r="G88" s="926"/>
      <c r="H88" s="926"/>
      <c r="I88" s="926"/>
      <c r="J88" s="926"/>
      <c r="K88" s="926"/>
      <c r="L88" s="927"/>
      <c r="M88" s="928"/>
      <c r="N88" s="928"/>
      <c r="O88" s="928"/>
      <c r="P88" s="928"/>
      <c r="Q88" s="928"/>
      <c r="R88" s="928"/>
      <c r="S88" s="928"/>
      <c r="T88" s="928"/>
      <c r="U88" s="928"/>
      <c r="V88" s="928"/>
      <c r="W88" s="928"/>
      <c r="X88" s="928"/>
      <c r="Y88" s="928"/>
      <c r="Z88" s="928"/>
      <c r="AA88" s="928"/>
      <c r="AB88" s="912"/>
    </row>
    <row r="89" spans="1:28">
      <c r="A89" s="917" t="s">
        <v>4293</v>
      </c>
      <c r="B89" s="918">
        <v>6049404</v>
      </c>
      <c r="C89" s="919">
        <v>0</v>
      </c>
      <c r="D89" s="919">
        <v>0</v>
      </c>
      <c r="E89" s="919">
        <v>0</v>
      </c>
      <c r="F89" s="920">
        <v>0</v>
      </c>
      <c r="G89" s="921">
        <v>0</v>
      </c>
      <c r="H89" s="921">
        <v>5597404</v>
      </c>
      <c r="I89" s="921">
        <v>452000</v>
      </c>
      <c r="J89" s="921">
        <v>0</v>
      </c>
      <c r="K89" s="921">
        <v>0</v>
      </c>
      <c r="L89" s="922">
        <v>0</v>
      </c>
      <c r="M89" s="923">
        <v>0</v>
      </c>
      <c r="N89" s="923">
        <v>0</v>
      </c>
      <c r="O89" s="923">
        <v>0</v>
      </c>
      <c r="P89" s="923">
        <v>0</v>
      </c>
      <c r="Q89" s="923">
        <v>0</v>
      </c>
      <c r="R89" s="923">
        <v>0</v>
      </c>
      <c r="S89" s="923">
        <v>0</v>
      </c>
      <c r="T89" s="923">
        <v>0</v>
      </c>
      <c r="U89" s="923">
        <v>0</v>
      </c>
      <c r="V89" s="923">
        <v>0</v>
      </c>
      <c r="W89" s="923">
        <v>0</v>
      </c>
      <c r="X89" s="923">
        <v>0</v>
      </c>
      <c r="Y89" s="923">
        <v>0</v>
      </c>
      <c r="Z89" s="923">
        <v>0</v>
      </c>
      <c r="AA89" s="923">
        <v>0</v>
      </c>
      <c r="AB89" s="912"/>
    </row>
    <row r="90" spans="1:28">
      <c r="A90" s="929" t="s">
        <v>3876</v>
      </c>
      <c r="B90" s="930">
        <v>0</v>
      </c>
      <c r="C90" s="931">
        <v>0</v>
      </c>
      <c r="D90" s="931">
        <v>0</v>
      </c>
      <c r="E90" s="931">
        <v>0</v>
      </c>
      <c r="F90" s="932">
        <v>0</v>
      </c>
      <c r="G90" s="933">
        <v>0</v>
      </c>
      <c r="H90" s="933">
        <v>0</v>
      </c>
      <c r="I90" s="933">
        <v>0</v>
      </c>
      <c r="J90" s="933">
        <v>0</v>
      </c>
      <c r="K90" s="933">
        <v>0</v>
      </c>
      <c r="L90" s="934">
        <v>0</v>
      </c>
      <c r="M90" s="935">
        <v>0</v>
      </c>
      <c r="N90" s="935">
        <v>0</v>
      </c>
      <c r="O90" s="935">
        <v>0</v>
      </c>
      <c r="P90" s="935">
        <v>0</v>
      </c>
      <c r="Q90" s="935">
        <v>0</v>
      </c>
      <c r="R90" s="935">
        <v>0</v>
      </c>
      <c r="S90" s="935">
        <v>0</v>
      </c>
      <c r="T90" s="935">
        <v>0</v>
      </c>
      <c r="U90" s="935">
        <v>0</v>
      </c>
      <c r="V90" s="935">
        <v>0</v>
      </c>
      <c r="W90" s="935">
        <v>0</v>
      </c>
      <c r="X90" s="935">
        <v>0</v>
      </c>
      <c r="Y90" s="935">
        <v>0</v>
      </c>
      <c r="Z90" s="935">
        <v>0</v>
      </c>
      <c r="AA90" s="935">
        <v>0</v>
      </c>
      <c r="AB90" s="912"/>
    </row>
    <row r="91" spans="1:28">
      <c r="A91" s="929" t="s">
        <v>3877</v>
      </c>
      <c r="B91" s="930">
        <v>6049404</v>
      </c>
      <c r="C91" s="931">
        <v>0.12</v>
      </c>
      <c r="D91" s="931">
        <v>0</v>
      </c>
      <c r="E91" s="931">
        <v>0</v>
      </c>
      <c r="F91" s="932">
        <v>0</v>
      </c>
      <c r="G91" s="933">
        <v>0</v>
      </c>
      <c r="H91" s="933">
        <v>5596702.89855072</v>
      </c>
      <c r="I91" s="933">
        <v>452000</v>
      </c>
      <c r="J91" s="933">
        <v>0</v>
      </c>
      <c r="K91" s="933">
        <v>0</v>
      </c>
      <c r="L91" s="934">
        <v>0</v>
      </c>
      <c r="M91" s="935">
        <v>0</v>
      </c>
      <c r="N91" s="935">
        <v>0</v>
      </c>
      <c r="O91" s="935">
        <v>0</v>
      </c>
      <c r="P91" s="935">
        <v>0</v>
      </c>
      <c r="Q91" s="935">
        <v>0</v>
      </c>
      <c r="R91" s="935">
        <v>0</v>
      </c>
      <c r="S91" s="935">
        <v>0</v>
      </c>
      <c r="T91" s="935">
        <v>0</v>
      </c>
      <c r="U91" s="935">
        <v>0</v>
      </c>
      <c r="V91" s="935">
        <v>0</v>
      </c>
      <c r="W91" s="935">
        <v>0</v>
      </c>
      <c r="X91" s="935">
        <v>0</v>
      </c>
      <c r="Y91" s="935">
        <v>0</v>
      </c>
      <c r="Z91" s="935">
        <v>0</v>
      </c>
      <c r="AA91" s="935">
        <v>0</v>
      </c>
      <c r="AB91" s="912"/>
    </row>
    <row r="92" spans="1:28">
      <c r="A92" s="924"/>
      <c r="B92" s="925"/>
      <c r="C92" s="926"/>
      <c r="D92" s="926"/>
      <c r="E92" s="926"/>
      <c r="F92" s="925"/>
      <c r="G92" s="926"/>
      <c r="H92" s="926"/>
      <c r="I92" s="926"/>
      <c r="J92" s="926"/>
      <c r="K92" s="926"/>
      <c r="L92" s="927"/>
      <c r="M92" s="928"/>
      <c r="N92" s="928"/>
      <c r="O92" s="928"/>
      <c r="P92" s="928"/>
      <c r="Q92" s="928"/>
      <c r="R92" s="928"/>
      <c r="S92" s="928"/>
      <c r="T92" s="928"/>
      <c r="U92" s="928"/>
      <c r="V92" s="928"/>
      <c r="W92" s="928"/>
      <c r="X92" s="928"/>
      <c r="Y92" s="928"/>
      <c r="Z92" s="928"/>
      <c r="AA92" s="928"/>
      <c r="AB92" s="912"/>
    </row>
    <row r="93" spans="1:28">
      <c r="A93" s="917" t="s">
        <v>3878</v>
      </c>
      <c r="B93" s="918">
        <v>914309</v>
      </c>
      <c r="C93" s="919">
        <v>67209</v>
      </c>
      <c r="D93" s="919">
        <v>177806</v>
      </c>
      <c r="E93" s="919">
        <v>51139</v>
      </c>
      <c r="F93" s="920">
        <v>0</v>
      </c>
      <c r="G93" s="921">
        <v>0</v>
      </c>
      <c r="H93" s="921">
        <v>31580</v>
      </c>
      <c r="I93" s="921">
        <v>0</v>
      </c>
      <c r="J93" s="921">
        <v>0</v>
      </c>
      <c r="K93" s="921">
        <v>902084</v>
      </c>
      <c r="L93" s="922">
        <v>488.91454267185202</v>
      </c>
      <c r="M93" s="923">
        <v>0.21545085619635199</v>
      </c>
      <c r="N93" s="923">
        <v>0.617658348372643</v>
      </c>
      <c r="O93" s="923">
        <v>17.324638867121401</v>
      </c>
      <c r="P93" s="923">
        <v>120.65470667967701</v>
      </c>
      <c r="Q93" s="923">
        <v>2.9134878098474301E-2</v>
      </c>
      <c r="R93" s="923">
        <v>0.25659498277134701</v>
      </c>
      <c r="S93" s="923">
        <v>3.15505488862309</v>
      </c>
      <c r="T93" s="923">
        <v>6.1725004850804304</v>
      </c>
      <c r="U93" s="923">
        <v>31.374369824741901</v>
      </c>
      <c r="V93" s="923">
        <v>8.1624168717610805E-3</v>
      </c>
      <c r="W93" s="923">
        <v>1.7488941951532601E-3</v>
      </c>
      <c r="X93" s="923">
        <v>0.40788745794037201</v>
      </c>
      <c r="Y93" s="923">
        <v>0.34961782109174699</v>
      </c>
      <c r="Z93" s="923">
        <v>5.9674162025579901E-7</v>
      </c>
      <c r="AA93" s="923">
        <v>6.0559923873501002E-2</v>
      </c>
      <c r="AB93" s="912"/>
    </row>
    <row r="94" spans="1:28">
      <c r="A94" s="929" t="s">
        <v>3879</v>
      </c>
      <c r="B94" s="930">
        <v>0</v>
      </c>
      <c r="C94" s="931">
        <v>32</v>
      </c>
      <c r="D94" s="931">
        <v>31</v>
      </c>
      <c r="E94" s="931">
        <v>0.65</v>
      </c>
      <c r="F94" s="932">
        <v>0</v>
      </c>
      <c r="G94" s="933">
        <v>0</v>
      </c>
      <c r="H94" s="933">
        <v>0</v>
      </c>
      <c r="I94" s="933">
        <v>0</v>
      </c>
      <c r="J94" s="933">
        <v>0</v>
      </c>
      <c r="K94" s="933">
        <v>0.35000000000000098</v>
      </c>
      <c r="L94" s="934">
        <v>1.9573125144390201E-4</v>
      </c>
      <c r="M94" s="935">
        <v>1.7902248607674001E-7</v>
      </c>
      <c r="N94" s="935">
        <v>0</v>
      </c>
      <c r="O94" s="935">
        <v>4.7739329620463997E-6</v>
      </c>
      <c r="P94" s="935">
        <v>4.86941162128733E-5</v>
      </c>
      <c r="Q94" s="935">
        <v>5.9674162025579999E-8</v>
      </c>
      <c r="R94" s="935">
        <v>2.9837081012789998E-7</v>
      </c>
      <c r="S94" s="935">
        <v>1.7902248607674E-6</v>
      </c>
      <c r="T94" s="935">
        <v>2.9837081012789999E-6</v>
      </c>
      <c r="U94" s="935">
        <v>3.4611013974836402E-5</v>
      </c>
      <c r="V94" s="935">
        <v>1.1934832405116E-8</v>
      </c>
      <c r="W94" s="935">
        <v>1.1934832405116E-8</v>
      </c>
      <c r="X94" s="935">
        <v>0</v>
      </c>
      <c r="Y94" s="935">
        <v>0</v>
      </c>
      <c r="Z94" s="935">
        <v>5.9674162025579996E-7</v>
      </c>
      <c r="AA94" s="935">
        <v>6.5641578228137995E-7</v>
      </c>
      <c r="AB94" s="912"/>
    </row>
    <row r="95" spans="1:28">
      <c r="A95" s="929" t="s">
        <v>3880</v>
      </c>
      <c r="B95" s="930">
        <v>0</v>
      </c>
      <c r="C95" s="931">
        <v>0</v>
      </c>
      <c r="D95" s="931">
        <v>0</v>
      </c>
      <c r="E95" s="931">
        <v>0</v>
      </c>
      <c r="F95" s="932">
        <v>0</v>
      </c>
      <c r="G95" s="933">
        <v>0</v>
      </c>
      <c r="H95" s="933">
        <v>0</v>
      </c>
      <c r="I95" s="933">
        <v>0</v>
      </c>
      <c r="J95" s="933">
        <v>0</v>
      </c>
      <c r="K95" s="933">
        <v>0</v>
      </c>
      <c r="L95" s="934">
        <v>0</v>
      </c>
      <c r="M95" s="935">
        <v>0</v>
      </c>
      <c r="N95" s="935">
        <v>0</v>
      </c>
      <c r="O95" s="935">
        <v>0</v>
      </c>
      <c r="P95" s="935">
        <v>0</v>
      </c>
      <c r="Q95" s="935">
        <v>0</v>
      </c>
      <c r="R95" s="935">
        <v>0</v>
      </c>
      <c r="S95" s="935">
        <v>0</v>
      </c>
      <c r="T95" s="935">
        <v>0</v>
      </c>
      <c r="U95" s="935">
        <v>0</v>
      </c>
      <c r="V95" s="935">
        <v>0</v>
      </c>
      <c r="W95" s="935">
        <v>0</v>
      </c>
      <c r="X95" s="935">
        <v>0</v>
      </c>
      <c r="Y95" s="935">
        <v>0</v>
      </c>
      <c r="Z95" s="935">
        <v>0</v>
      </c>
      <c r="AA95" s="935">
        <v>0</v>
      </c>
      <c r="AB95" s="912"/>
    </row>
    <row r="96" spans="1:28">
      <c r="A96" s="929" t="s">
        <v>3881</v>
      </c>
      <c r="B96" s="930">
        <v>0</v>
      </c>
      <c r="C96" s="931">
        <v>0</v>
      </c>
      <c r="D96" s="931">
        <v>0</v>
      </c>
      <c r="E96" s="931">
        <v>0</v>
      </c>
      <c r="F96" s="932">
        <v>0</v>
      </c>
      <c r="G96" s="933">
        <v>0</v>
      </c>
      <c r="H96" s="933">
        <v>0</v>
      </c>
      <c r="I96" s="933">
        <v>0</v>
      </c>
      <c r="J96" s="933">
        <v>0</v>
      </c>
      <c r="K96" s="933">
        <v>0</v>
      </c>
      <c r="L96" s="934">
        <v>0</v>
      </c>
      <c r="M96" s="935">
        <v>0</v>
      </c>
      <c r="N96" s="935">
        <v>0</v>
      </c>
      <c r="O96" s="935">
        <v>0</v>
      </c>
      <c r="P96" s="935">
        <v>0</v>
      </c>
      <c r="Q96" s="935">
        <v>0</v>
      </c>
      <c r="R96" s="935">
        <v>0</v>
      </c>
      <c r="S96" s="935">
        <v>0</v>
      </c>
      <c r="T96" s="935">
        <v>0</v>
      </c>
      <c r="U96" s="935">
        <v>0</v>
      </c>
      <c r="V96" s="935">
        <v>0</v>
      </c>
      <c r="W96" s="935">
        <v>0</v>
      </c>
      <c r="X96" s="935">
        <v>0</v>
      </c>
      <c r="Y96" s="935">
        <v>0</v>
      </c>
      <c r="Z96" s="935">
        <v>0</v>
      </c>
      <c r="AA96" s="935">
        <v>0</v>
      </c>
      <c r="AB96" s="912"/>
    </row>
    <row r="97" spans="1:28">
      <c r="A97" s="929" t="s">
        <v>3882</v>
      </c>
      <c r="B97" s="930">
        <v>0</v>
      </c>
      <c r="C97" s="931">
        <v>21.84</v>
      </c>
      <c r="D97" s="931">
        <v>0</v>
      </c>
      <c r="E97" s="931">
        <v>0</v>
      </c>
      <c r="F97" s="932">
        <v>0</v>
      </c>
      <c r="G97" s="933">
        <v>0</v>
      </c>
      <c r="H97" s="933">
        <v>0</v>
      </c>
      <c r="I97" s="933">
        <v>0</v>
      </c>
      <c r="J97" s="933">
        <v>0</v>
      </c>
      <c r="K97" s="933">
        <v>21.84</v>
      </c>
      <c r="L97" s="934">
        <v>1.15806065793321E-2</v>
      </c>
      <c r="M97" s="935">
        <v>4.8407680235150298E-5</v>
      </c>
      <c r="N97" s="935">
        <v>0</v>
      </c>
      <c r="O97" s="935">
        <v>3.1278808767327901E-3</v>
      </c>
      <c r="P97" s="935">
        <v>2.8411584630322799E-3</v>
      </c>
      <c r="Q97" s="935">
        <v>0</v>
      </c>
      <c r="R97" s="935">
        <v>5.21313479455465E-5</v>
      </c>
      <c r="S97" s="935">
        <v>1.2288103444307401E-3</v>
      </c>
      <c r="T97" s="935">
        <v>2.0852539178218602E-3</v>
      </c>
      <c r="U97" s="935">
        <v>1.09475830685648E-2</v>
      </c>
      <c r="V97" s="935">
        <v>3.7236677103961802E-6</v>
      </c>
      <c r="W97" s="935">
        <v>7.4473354207923502E-7</v>
      </c>
      <c r="X97" s="935">
        <v>0</v>
      </c>
      <c r="Y97" s="935">
        <v>0</v>
      </c>
      <c r="Z97" s="935">
        <v>0</v>
      </c>
      <c r="AA97" s="935">
        <v>4.8407680235150299E-6</v>
      </c>
      <c r="AB97" s="912"/>
    </row>
    <row r="98" spans="1:28">
      <c r="A98" s="929" t="s">
        <v>3883</v>
      </c>
      <c r="B98" s="930">
        <v>1500</v>
      </c>
      <c r="C98" s="931">
        <v>2574.9699999999998</v>
      </c>
      <c r="D98" s="931">
        <v>2575</v>
      </c>
      <c r="E98" s="931">
        <v>0</v>
      </c>
      <c r="F98" s="932">
        <v>0</v>
      </c>
      <c r="G98" s="933">
        <v>0</v>
      </c>
      <c r="H98" s="933">
        <v>1072.3429871173801</v>
      </c>
      <c r="I98" s="933">
        <v>0</v>
      </c>
      <c r="J98" s="933">
        <v>0</v>
      </c>
      <c r="K98" s="933">
        <v>427.62701288261502</v>
      </c>
      <c r="L98" s="934">
        <v>0.25809921180737799</v>
      </c>
      <c r="M98" s="935">
        <v>0</v>
      </c>
      <c r="N98" s="935">
        <v>0</v>
      </c>
      <c r="O98" s="935">
        <v>1.4581876373298201E-3</v>
      </c>
      <c r="P98" s="935">
        <v>6.4524802951844498E-2</v>
      </c>
      <c r="Q98" s="935">
        <v>0</v>
      </c>
      <c r="R98" s="935">
        <v>1.45818763732982E-4</v>
      </c>
      <c r="S98" s="935">
        <v>7.2909381866491005E-4</v>
      </c>
      <c r="T98" s="935">
        <v>2.1872814559947299E-3</v>
      </c>
      <c r="U98" s="935">
        <v>7.2909381866491005E-4</v>
      </c>
      <c r="V98" s="935">
        <v>0</v>
      </c>
      <c r="W98" s="935">
        <v>0</v>
      </c>
      <c r="X98" s="935">
        <v>0</v>
      </c>
      <c r="Y98" s="935">
        <v>0</v>
      </c>
      <c r="Z98" s="935">
        <v>0</v>
      </c>
      <c r="AA98" s="935">
        <v>0</v>
      </c>
      <c r="AB98" s="912"/>
    </row>
    <row r="99" spans="1:28">
      <c r="A99" s="929" t="s">
        <v>3884</v>
      </c>
      <c r="B99" s="930">
        <v>0</v>
      </c>
      <c r="C99" s="931">
        <v>17.45</v>
      </c>
      <c r="D99" s="931">
        <v>17</v>
      </c>
      <c r="E99" s="931">
        <v>0</v>
      </c>
      <c r="F99" s="932">
        <v>0</v>
      </c>
      <c r="G99" s="933">
        <v>0</v>
      </c>
      <c r="H99" s="933">
        <v>0</v>
      </c>
      <c r="I99" s="933">
        <v>0</v>
      </c>
      <c r="J99" s="933">
        <v>0</v>
      </c>
      <c r="K99" s="933">
        <v>0.44999999999999901</v>
      </c>
      <c r="L99" s="934">
        <v>3.0075777660892199E-4</v>
      </c>
      <c r="M99" s="935">
        <v>0</v>
      </c>
      <c r="N99" s="935">
        <v>7.6723922604316703E-8</v>
      </c>
      <c r="O99" s="935">
        <v>3.60602436240289E-5</v>
      </c>
      <c r="P99" s="935">
        <v>7.4959272384417401E-5</v>
      </c>
      <c r="Q99" s="935">
        <v>0</v>
      </c>
      <c r="R99" s="935">
        <v>0</v>
      </c>
      <c r="S99" s="935">
        <v>3.8361961302158299E-6</v>
      </c>
      <c r="T99" s="935">
        <v>2.3784416007338201E-5</v>
      </c>
      <c r="U99" s="935">
        <v>1.5344784520863299E-5</v>
      </c>
      <c r="V99" s="935">
        <v>0</v>
      </c>
      <c r="W99" s="935">
        <v>0</v>
      </c>
      <c r="X99" s="935">
        <v>0</v>
      </c>
      <c r="Y99" s="935">
        <v>0</v>
      </c>
      <c r="Z99" s="935">
        <v>0</v>
      </c>
      <c r="AA99" s="935">
        <v>0</v>
      </c>
      <c r="AB99" s="912"/>
    </row>
    <row r="100" spans="1:28">
      <c r="A100" s="929" t="s">
        <v>4294</v>
      </c>
      <c r="B100" s="930">
        <v>0</v>
      </c>
      <c r="C100" s="931">
        <v>0</v>
      </c>
      <c r="D100" s="931">
        <v>0</v>
      </c>
      <c r="E100" s="931">
        <v>0</v>
      </c>
      <c r="F100" s="932">
        <v>0</v>
      </c>
      <c r="G100" s="933">
        <v>0</v>
      </c>
      <c r="H100" s="933">
        <v>0</v>
      </c>
      <c r="I100" s="933">
        <v>0</v>
      </c>
      <c r="J100" s="933">
        <v>0</v>
      </c>
      <c r="K100" s="933">
        <v>0</v>
      </c>
      <c r="L100" s="934">
        <v>0</v>
      </c>
      <c r="M100" s="935">
        <v>0</v>
      </c>
      <c r="N100" s="935">
        <v>0</v>
      </c>
      <c r="O100" s="935">
        <v>0</v>
      </c>
      <c r="P100" s="935">
        <v>0</v>
      </c>
      <c r="Q100" s="935">
        <v>0</v>
      </c>
      <c r="R100" s="935">
        <v>0</v>
      </c>
      <c r="S100" s="935">
        <v>0</v>
      </c>
      <c r="T100" s="935">
        <v>0</v>
      </c>
      <c r="U100" s="935">
        <v>0</v>
      </c>
      <c r="V100" s="935">
        <v>0</v>
      </c>
      <c r="W100" s="935">
        <v>0</v>
      </c>
      <c r="X100" s="935">
        <v>0</v>
      </c>
      <c r="Y100" s="935">
        <v>0</v>
      </c>
      <c r="Z100" s="935">
        <v>0</v>
      </c>
      <c r="AA100" s="935">
        <v>0</v>
      </c>
      <c r="AB100" s="912"/>
    </row>
    <row r="101" spans="1:28">
      <c r="A101" s="929" t="s">
        <v>4272</v>
      </c>
      <c r="B101" s="930">
        <v>0</v>
      </c>
      <c r="C101" s="931">
        <v>0</v>
      </c>
      <c r="D101" s="931">
        <v>0</v>
      </c>
      <c r="E101" s="931">
        <v>0</v>
      </c>
      <c r="F101" s="932">
        <v>0</v>
      </c>
      <c r="G101" s="933">
        <v>0</v>
      </c>
      <c r="H101" s="933">
        <v>0</v>
      </c>
      <c r="I101" s="933">
        <v>0</v>
      </c>
      <c r="J101" s="933">
        <v>0</v>
      </c>
      <c r="K101" s="933">
        <v>0</v>
      </c>
      <c r="L101" s="934">
        <v>0</v>
      </c>
      <c r="M101" s="935">
        <v>0</v>
      </c>
      <c r="N101" s="935">
        <v>0</v>
      </c>
      <c r="O101" s="935">
        <v>0</v>
      </c>
      <c r="P101" s="935">
        <v>0</v>
      </c>
      <c r="Q101" s="935">
        <v>0</v>
      </c>
      <c r="R101" s="935">
        <v>0</v>
      </c>
      <c r="S101" s="935">
        <v>0</v>
      </c>
      <c r="T101" s="935">
        <v>0</v>
      </c>
      <c r="U101" s="935">
        <v>0</v>
      </c>
      <c r="V101" s="935">
        <v>0</v>
      </c>
      <c r="W101" s="935">
        <v>0</v>
      </c>
      <c r="X101" s="935">
        <v>0</v>
      </c>
      <c r="Y101" s="935">
        <v>0</v>
      </c>
      <c r="Z101" s="935">
        <v>0</v>
      </c>
      <c r="AA101" s="935">
        <v>0</v>
      </c>
      <c r="AB101" s="912"/>
    </row>
    <row r="102" spans="1:28">
      <c r="A102" s="929" t="s">
        <v>3885</v>
      </c>
      <c r="B102" s="930">
        <v>772345</v>
      </c>
      <c r="C102" s="931">
        <v>6841.98</v>
      </c>
      <c r="D102" s="931">
        <v>115132</v>
      </c>
      <c r="E102" s="931">
        <v>40101.199999999997</v>
      </c>
      <c r="F102" s="932">
        <v>0</v>
      </c>
      <c r="G102" s="933">
        <v>0</v>
      </c>
      <c r="H102" s="933">
        <v>460369.56521739101</v>
      </c>
      <c r="I102" s="933">
        <v>0</v>
      </c>
      <c r="J102" s="933">
        <v>0</v>
      </c>
      <c r="K102" s="933">
        <v>163000</v>
      </c>
      <c r="L102" s="934">
        <v>104.233336203376</v>
      </c>
      <c r="M102" s="935">
        <v>5.2247286317481899E-2</v>
      </c>
      <c r="N102" s="935">
        <v>0</v>
      </c>
      <c r="O102" s="935">
        <v>10.710693695083799</v>
      </c>
      <c r="P102" s="935">
        <v>25.993024942947201</v>
      </c>
      <c r="Q102" s="935">
        <v>0</v>
      </c>
      <c r="R102" s="935">
        <v>0.15674185895244599</v>
      </c>
      <c r="S102" s="935">
        <v>1.5674185895244599</v>
      </c>
      <c r="T102" s="935">
        <v>1.3061821579370501</v>
      </c>
      <c r="U102" s="935">
        <v>21.9438602533424</v>
      </c>
      <c r="V102" s="935">
        <v>0</v>
      </c>
      <c r="W102" s="935">
        <v>0</v>
      </c>
      <c r="X102" s="935">
        <v>0</v>
      </c>
      <c r="Y102" s="935">
        <v>0</v>
      </c>
      <c r="Z102" s="935">
        <v>0</v>
      </c>
      <c r="AA102" s="935">
        <v>1.8286550211118701E-2</v>
      </c>
      <c r="AB102" s="912"/>
    </row>
    <row r="103" spans="1:28">
      <c r="A103" s="929" t="s">
        <v>3886</v>
      </c>
      <c r="B103" s="930">
        <v>423540</v>
      </c>
      <c r="C103" s="931">
        <v>17969.740000000002</v>
      </c>
      <c r="D103" s="931">
        <v>28000</v>
      </c>
      <c r="E103" s="931">
        <v>2444</v>
      </c>
      <c r="F103" s="932">
        <v>0</v>
      </c>
      <c r="G103" s="933">
        <v>0</v>
      </c>
      <c r="H103" s="933">
        <v>62092.832735999997</v>
      </c>
      <c r="I103" s="933">
        <v>0</v>
      </c>
      <c r="J103" s="933">
        <v>0</v>
      </c>
      <c r="K103" s="933">
        <v>516139</v>
      </c>
      <c r="L103" s="934">
        <v>351.12185037641598</v>
      </c>
      <c r="M103" s="935">
        <v>0</v>
      </c>
      <c r="N103" s="935">
        <v>0</v>
      </c>
      <c r="O103" s="935">
        <v>1.76000927506975</v>
      </c>
      <c r="P103" s="935">
        <v>87.824462825980703</v>
      </c>
      <c r="Q103" s="935">
        <v>0</v>
      </c>
      <c r="R103" s="935">
        <v>8.8000463753487704E-2</v>
      </c>
      <c r="S103" s="935">
        <v>0.88000463753487701</v>
      </c>
      <c r="T103" s="935">
        <v>0</v>
      </c>
      <c r="U103" s="935">
        <v>2.6400139126046298</v>
      </c>
      <c r="V103" s="935">
        <v>0</v>
      </c>
      <c r="W103" s="935">
        <v>0</v>
      </c>
      <c r="X103" s="935">
        <v>0</v>
      </c>
      <c r="Y103" s="935">
        <v>0</v>
      </c>
      <c r="Z103" s="935">
        <v>0</v>
      </c>
      <c r="AA103" s="935">
        <v>1.7600092750697599E-2</v>
      </c>
      <c r="AB103" s="912"/>
    </row>
    <row r="104" spans="1:28">
      <c r="A104" s="929" t="s">
        <v>3887</v>
      </c>
      <c r="B104" s="930">
        <v>0</v>
      </c>
      <c r="C104" s="931">
        <v>0.71</v>
      </c>
      <c r="D104" s="931">
        <v>0</v>
      </c>
      <c r="E104" s="931">
        <v>0</v>
      </c>
      <c r="F104" s="932">
        <v>0</v>
      </c>
      <c r="G104" s="933">
        <v>0</v>
      </c>
      <c r="H104" s="933">
        <v>0</v>
      </c>
      <c r="I104" s="933">
        <v>0</v>
      </c>
      <c r="J104" s="933">
        <v>0</v>
      </c>
      <c r="K104" s="933">
        <v>0.71</v>
      </c>
      <c r="L104" s="934">
        <v>3.2563337729329901E-4</v>
      </c>
      <c r="M104" s="935">
        <v>0</v>
      </c>
      <c r="N104" s="935">
        <v>1.2105330010903299E-7</v>
      </c>
      <c r="O104" s="935">
        <v>1.1015850309922E-4</v>
      </c>
      <c r="P104" s="935">
        <v>8.1105711073052304E-5</v>
      </c>
      <c r="Q104" s="935">
        <v>0</v>
      </c>
      <c r="R104" s="935">
        <v>4.8421320043613301E-7</v>
      </c>
      <c r="S104" s="935">
        <v>2.3000127020716299E-5</v>
      </c>
      <c r="T104" s="935">
        <v>1.21053300109033E-6</v>
      </c>
      <c r="U104" s="935">
        <v>2.6268566123660201E-4</v>
      </c>
      <c r="V104" s="935">
        <v>9.3211041083955598E-7</v>
      </c>
      <c r="W104" s="935">
        <v>4.84213200436133E-8</v>
      </c>
      <c r="X104" s="935">
        <v>0</v>
      </c>
      <c r="Y104" s="935">
        <v>0</v>
      </c>
      <c r="Z104" s="935">
        <v>0</v>
      </c>
      <c r="AA104" s="935">
        <v>2.2515913820280199E-6</v>
      </c>
      <c r="AB104" s="912"/>
    </row>
    <row r="105" spans="1:28">
      <c r="A105" s="929" t="s">
        <v>3888</v>
      </c>
      <c r="B105" s="930">
        <v>138000</v>
      </c>
      <c r="C105" s="931">
        <v>4338.9399999999996</v>
      </c>
      <c r="D105" s="931">
        <v>-2763</v>
      </c>
      <c r="E105" s="931">
        <v>0</v>
      </c>
      <c r="F105" s="932">
        <v>11767.1667871174</v>
      </c>
      <c r="G105" s="933">
        <v>0</v>
      </c>
      <c r="H105" s="933">
        <v>133334.77321288301</v>
      </c>
      <c r="I105" s="933">
        <v>0</v>
      </c>
      <c r="J105" s="933">
        <v>0</v>
      </c>
      <c r="K105" s="933">
        <v>0</v>
      </c>
      <c r="L105" s="934">
        <v>0</v>
      </c>
      <c r="M105" s="935">
        <v>0</v>
      </c>
      <c r="N105" s="935">
        <v>0</v>
      </c>
      <c r="O105" s="935">
        <v>0</v>
      </c>
      <c r="P105" s="935">
        <v>0</v>
      </c>
      <c r="Q105" s="935">
        <v>0</v>
      </c>
      <c r="R105" s="935">
        <v>0</v>
      </c>
      <c r="S105" s="935">
        <v>0</v>
      </c>
      <c r="T105" s="935">
        <v>0</v>
      </c>
      <c r="U105" s="935">
        <v>0</v>
      </c>
      <c r="V105" s="935">
        <v>0</v>
      </c>
      <c r="W105" s="935">
        <v>0</v>
      </c>
      <c r="X105" s="935">
        <v>0</v>
      </c>
      <c r="Y105" s="935">
        <v>0</v>
      </c>
      <c r="Z105" s="935">
        <v>0</v>
      </c>
      <c r="AA105" s="935">
        <v>0</v>
      </c>
      <c r="AB105" s="912"/>
    </row>
    <row r="106" spans="1:28">
      <c r="A106" s="929" t="s">
        <v>3889</v>
      </c>
      <c r="B106" s="930">
        <v>34000</v>
      </c>
      <c r="C106" s="931">
        <v>1452.87</v>
      </c>
      <c r="D106" s="931">
        <v>0</v>
      </c>
      <c r="E106" s="931">
        <v>1276.6500000000001</v>
      </c>
      <c r="F106" s="932">
        <v>0</v>
      </c>
      <c r="G106" s="933">
        <v>0</v>
      </c>
      <c r="H106" s="933">
        <v>0</v>
      </c>
      <c r="I106" s="933">
        <v>0</v>
      </c>
      <c r="J106" s="933">
        <v>0</v>
      </c>
      <c r="K106" s="933">
        <v>34176.22</v>
      </c>
      <c r="L106" s="934">
        <v>23.948820744784701</v>
      </c>
      <c r="M106" s="935">
        <v>0.16315498317614899</v>
      </c>
      <c r="N106" s="935">
        <v>0.61765815059541995</v>
      </c>
      <c r="O106" s="935">
        <v>4.37022276364684</v>
      </c>
      <c r="P106" s="935">
        <v>4.4226654368106004</v>
      </c>
      <c r="Q106" s="935">
        <v>2.91348184243123E-2</v>
      </c>
      <c r="R106" s="935">
        <v>1.16539273697249E-2</v>
      </c>
      <c r="S106" s="935">
        <v>0.46615709478899597</v>
      </c>
      <c r="T106" s="935">
        <v>3.9040656688578501</v>
      </c>
      <c r="U106" s="935">
        <v>6.0600422322569498</v>
      </c>
      <c r="V106" s="935">
        <v>8.15774915880744E-3</v>
      </c>
      <c r="W106" s="935">
        <v>1.74808910545874E-3</v>
      </c>
      <c r="X106" s="935">
        <v>0.40788745794037201</v>
      </c>
      <c r="Y106" s="935">
        <v>0.34961782109174699</v>
      </c>
      <c r="Z106" s="935">
        <v>0</v>
      </c>
      <c r="AA106" s="935">
        <v>1.7480891054587399E-2</v>
      </c>
      <c r="AB106" s="912"/>
    </row>
    <row r="107" spans="1:28">
      <c r="A107" s="929" t="s">
        <v>3890</v>
      </c>
      <c r="B107" s="930">
        <v>140464.16368</v>
      </c>
      <c r="C107" s="931">
        <v>36609</v>
      </c>
      <c r="D107" s="931">
        <v>29616</v>
      </c>
      <c r="E107" s="931">
        <v>6993</v>
      </c>
      <c r="F107" s="932">
        <v>0</v>
      </c>
      <c r="G107" s="933">
        <v>0</v>
      </c>
      <c r="H107" s="933">
        <v>0</v>
      </c>
      <c r="I107" s="933">
        <v>0</v>
      </c>
      <c r="J107" s="933">
        <v>0</v>
      </c>
      <c r="K107" s="933">
        <v>140464.16368</v>
      </c>
      <c r="L107" s="934">
        <v>9.3400334064824904</v>
      </c>
      <c r="M107" s="935">
        <v>0</v>
      </c>
      <c r="N107" s="935">
        <v>0</v>
      </c>
      <c r="O107" s="935">
        <v>0.47897607212730697</v>
      </c>
      <c r="P107" s="935">
        <v>2.3469827534237999</v>
      </c>
      <c r="Q107" s="935">
        <v>0</v>
      </c>
      <c r="R107" s="935">
        <v>0</v>
      </c>
      <c r="S107" s="935">
        <v>0.23948803606365399</v>
      </c>
      <c r="T107" s="935">
        <v>0.95795214425461395</v>
      </c>
      <c r="U107" s="935">
        <v>0.71846410819096096</v>
      </c>
      <c r="V107" s="935">
        <v>0</v>
      </c>
      <c r="W107" s="935">
        <v>0</v>
      </c>
      <c r="X107" s="935">
        <v>0</v>
      </c>
      <c r="Y107" s="935">
        <v>0</v>
      </c>
      <c r="Z107" s="935">
        <v>0</v>
      </c>
      <c r="AA107" s="935">
        <v>7.1846410819096096E-3</v>
      </c>
      <c r="AB107" s="912"/>
    </row>
    <row r="108" spans="1:28">
      <c r="A108" s="924"/>
      <c r="B108" s="925"/>
      <c r="C108" s="926"/>
      <c r="D108" s="926"/>
      <c r="E108" s="926"/>
      <c r="F108" s="925"/>
      <c r="G108" s="926"/>
      <c r="H108" s="926"/>
      <c r="I108" s="926"/>
      <c r="J108" s="926"/>
      <c r="K108" s="926"/>
      <c r="L108" s="927"/>
      <c r="M108" s="928"/>
      <c r="N108" s="928"/>
      <c r="O108" s="928"/>
      <c r="P108" s="928"/>
      <c r="Q108" s="928"/>
      <c r="R108" s="928"/>
      <c r="S108" s="928"/>
      <c r="T108" s="928"/>
      <c r="U108" s="928"/>
      <c r="V108" s="928"/>
      <c r="W108" s="928"/>
      <c r="X108" s="928"/>
      <c r="Y108" s="928"/>
      <c r="Z108" s="928"/>
      <c r="AA108" s="928"/>
      <c r="AB108" s="912"/>
    </row>
    <row r="109" spans="1:28">
      <c r="A109" s="917" t="s">
        <v>3891</v>
      </c>
      <c r="B109" s="918">
        <v>40115</v>
      </c>
      <c r="C109" s="919">
        <v>9153</v>
      </c>
      <c r="D109" s="919">
        <v>1878</v>
      </c>
      <c r="E109" s="919">
        <v>1353</v>
      </c>
      <c r="F109" s="920">
        <v>2109</v>
      </c>
      <c r="G109" s="921">
        <v>4219</v>
      </c>
      <c r="H109" s="921">
        <v>0</v>
      </c>
      <c r="I109" s="921">
        <v>2681</v>
      </c>
      <c r="J109" s="921">
        <v>0</v>
      </c>
      <c r="K109" s="921">
        <v>38233</v>
      </c>
      <c r="L109" s="922">
        <v>21.0984397569332</v>
      </c>
      <c r="M109" s="923">
        <v>1.3465051864986199</v>
      </c>
      <c r="N109" s="923">
        <v>0.27545820387655101</v>
      </c>
      <c r="O109" s="923">
        <v>5.5403060814609901</v>
      </c>
      <c r="P109" s="923">
        <v>2.5650319004170798</v>
      </c>
      <c r="Q109" s="923">
        <v>1.46537833873267</v>
      </c>
      <c r="R109" s="923">
        <v>0.30438684872819799</v>
      </c>
      <c r="S109" s="923">
        <v>11.388136843542201</v>
      </c>
      <c r="T109" s="923">
        <v>19.6374250408122</v>
      </c>
      <c r="U109" s="923">
        <v>86.587518450102905</v>
      </c>
      <c r="V109" s="923">
        <v>7.7316843023715999E-3</v>
      </c>
      <c r="W109" s="923">
        <v>1.9109705975271601E-2</v>
      </c>
      <c r="X109" s="923">
        <v>8.5975321633517704E-2</v>
      </c>
      <c r="Y109" s="923">
        <v>4.7126234534217902E-2</v>
      </c>
      <c r="Z109" s="923">
        <v>4.9284162008211001E-2</v>
      </c>
      <c r="AA109" s="923">
        <v>0.16755146010970701</v>
      </c>
      <c r="AB109" s="912"/>
    </row>
    <row r="110" spans="1:28">
      <c r="A110" s="929" t="s">
        <v>3892</v>
      </c>
      <c r="B110" s="930">
        <v>16011</v>
      </c>
      <c r="C110" s="931">
        <v>1632.33</v>
      </c>
      <c r="D110" s="931">
        <v>0</v>
      </c>
      <c r="E110" s="931">
        <v>1167.78</v>
      </c>
      <c r="F110" s="932">
        <v>1619.8023007685099</v>
      </c>
      <c r="G110" s="933">
        <v>4000</v>
      </c>
      <c r="H110" s="933">
        <v>0</v>
      </c>
      <c r="I110" s="933">
        <v>759</v>
      </c>
      <c r="J110" s="933">
        <v>0</v>
      </c>
      <c r="K110" s="933">
        <v>11300.688029835899</v>
      </c>
      <c r="L110" s="934">
        <v>6.0884991989649899</v>
      </c>
      <c r="M110" s="935">
        <v>0.41617589461279603</v>
      </c>
      <c r="N110" s="935">
        <v>3.0827844045392301E-2</v>
      </c>
      <c r="O110" s="935">
        <v>2.4662275236313902</v>
      </c>
      <c r="P110" s="935">
        <v>0.861252893018148</v>
      </c>
      <c r="Q110" s="935">
        <v>0.34873998576350101</v>
      </c>
      <c r="R110" s="935">
        <v>0.121384635928732</v>
      </c>
      <c r="S110" s="935">
        <v>3.1791214171810802</v>
      </c>
      <c r="T110" s="935">
        <v>7.1867411430820898</v>
      </c>
      <c r="U110" s="935">
        <v>27.475316005455898</v>
      </c>
      <c r="V110" s="935">
        <v>3.27545842982294E-3</v>
      </c>
      <c r="W110" s="935">
        <v>9.0556791883339999E-3</v>
      </c>
      <c r="X110" s="935">
        <v>3.8534805056740402E-2</v>
      </c>
      <c r="Y110" s="935">
        <v>1.9267402528370201E-2</v>
      </c>
      <c r="Z110" s="935">
        <v>1.9267402528370201E-2</v>
      </c>
      <c r="AA110" s="935">
        <v>5.78022075851106E-2</v>
      </c>
      <c r="AB110" s="912"/>
    </row>
    <row r="111" spans="1:28">
      <c r="A111" s="929" t="s">
        <v>3893</v>
      </c>
      <c r="B111" s="930">
        <v>0</v>
      </c>
      <c r="C111" s="931">
        <v>0</v>
      </c>
      <c r="D111" s="931">
        <v>0</v>
      </c>
      <c r="E111" s="931">
        <v>0</v>
      </c>
      <c r="F111" s="932">
        <v>0</v>
      </c>
      <c r="G111" s="933">
        <v>0</v>
      </c>
      <c r="H111" s="933">
        <v>0</v>
      </c>
      <c r="I111" s="933">
        <v>0</v>
      </c>
      <c r="J111" s="933">
        <v>0</v>
      </c>
      <c r="K111" s="933">
        <v>0</v>
      </c>
      <c r="L111" s="934">
        <v>0</v>
      </c>
      <c r="M111" s="935">
        <v>0</v>
      </c>
      <c r="N111" s="935">
        <v>0</v>
      </c>
      <c r="O111" s="935">
        <v>0</v>
      </c>
      <c r="P111" s="935">
        <v>0</v>
      </c>
      <c r="Q111" s="935">
        <v>0</v>
      </c>
      <c r="R111" s="935">
        <v>0</v>
      </c>
      <c r="S111" s="935">
        <v>0</v>
      </c>
      <c r="T111" s="935">
        <v>0</v>
      </c>
      <c r="U111" s="935">
        <v>0</v>
      </c>
      <c r="V111" s="935">
        <v>0</v>
      </c>
      <c r="W111" s="935">
        <v>0</v>
      </c>
      <c r="X111" s="935">
        <v>0</v>
      </c>
      <c r="Y111" s="935">
        <v>0</v>
      </c>
      <c r="Z111" s="935">
        <v>0</v>
      </c>
      <c r="AA111" s="935">
        <v>0</v>
      </c>
      <c r="AB111" s="912"/>
    </row>
    <row r="112" spans="1:28">
      <c r="A112" s="929" t="s">
        <v>3894</v>
      </c>
      <c r="B112" s="930">
        <v>480.72533600000003</v>
      </c>
      <c r="C112" s="931">
        <v>1458.05</v>
      </c>
      <c r="D112" s="931">
        <v>1356</v>
      </c>
      <c r="E112" s="931">
        <v>0</v>
      </c>
      <c r="F112" s="932">
        <v>55.995453514122097</v>
      </c>
      <c r="G112" s="933">
        <v>0</v>
      </c>
      <c r="H112" s="933">
        <v>0</v>
      </c>
      <c r="I112" s="933">
        <v>90</v>
      </c>
      <c r="J112" s="933">
        <v>0</v>
      </c>
      <c r="K112" s="933">
        <v>436.77988248587798</v>
      </c>
      <c r="L112" s="934">
        <v>0.25543184007436398</v>
      </c>
      <c r="M112" s="935">
        <v>1.54897442377457E-2</v>
      </c>
      <c r="N112" s="935">
        <v>4.0213759078762904E-3</v>
      </c>
      <c r="O112" s="935">
        <v>9.3087405274914103E-2</v>
      </c>
      <c r="P112" s="935">
        <v>3.24688869598901E-2</v>
      </c>
      <c r="Q112" s="935">
        <v>1.36279961322474E-2</v>
      </c>
      <c r="R112" s="935">
        <v>5.1384247711752599E-3</v>
      </c>
      <c r="S112" s="935">
        <v>0.102023796181306</v>
      </c>
      <c r="T112" s="935">
        <v>0.204047592362612</v>
      </c>
      <c r="U112" s="935">
        <v>0.66203762631518903</v>
      </c>
      <c r="V112" s="935">
        <v>8.9363909063917599E-5</v>
      </c>
      <c r="W112" s="935">
        <v>4.0958458320962198E-4</v>
      </c>
      <c r="X112" s="935">
        <v>7.44699242199313E-3</v>
      </c>
      <c r="Y112" s="935">
        <v>3.7234962109965698E-3</v>
      </c>
      <c r="Z112" s="935">
        <v>5.9575939375945E-3</v>
      </c>
      <c r="AA112" s="935">
        <v>2.3532496053498301E-3</v>
      </c>
      <c r="AB112" s="912"/>
    </row>
    <row r="113" spans="1:28">
      <c r="A113" s="929" t="s">
        <v>3895</v>
      </c>
      <c r="B113" s="930">
        <v>0</v>
      </c>
      <c r="C113" s="931">
        <v>13.04</v>
      </c>
      <c r="D113" s="931">
        <v>13</v>
      </c>
      <c r="E113" s="931">
        <v>0</v>
      </c>
      <c r="F113" s="932">
        <v>0</v>
      </c>
      <c r="G113" s="933">
        <v>0</v>
      </c>
      <c r="H113" s="933">
        <v>0</v>
      </c>
      <c r="I113" s="933">
        <v>0</v>
      </c>
      <c r="J113" s="933">
        <v>0</v>
      </c>
      <c r="K113" s="933">
        <v>0</v>
      </c>
      <c r="L113" s="934">
        <v>0</v>
      </c>
      <c r="M113" s="935">
        <v>0</v>
      </c>
      <c r="N113" s="935">
        <v>0</v>
      </c>
      <c r="O113" s="935">
        <v>0</v>
      </c>
      <c r="P113" s="935">
        <v>0</v>
      </c>
      <c r="Q113" s="935">
        <v>0</v>
      </c>
      <c r="R113" s="935">
        <v>0</v>
      </c>
      <c r="S113" s="935">
        <v>0</v>
      </c>
      <c r="T113" s="935">
        <v>0</v>
      </c>
      <c r="U113" s="935">
        <v>0</v>
      </c>
      <c r="V113" s="935">
        <v>0</v>
      </c>
      <c r="W113" s="935">
        <v>0</v>
      </c>
      <c r="X113" s="935">
        <v>0</v>
      </c>
      <c r="Y113" s="935">
        <v>0</v>
      </c>
      <c r="Z113" s="935">
        <v>0</v>
      </c>
      <c r="AA113" s="935">
        <v>0</v>
      </c>
      <c r="AB113" s="912"/>
    </row>
    <row r="114" spans="1:28">
      <c r="A114" s="929" t="s">
        <v>3896</v>
      </c>
      <c r="B114" s="930">
        <v>0</v>
      </c>
      <c r="C114" s="931">
        <v>619.15</v>
      </c>
      <c r="D114" s="931">
        <v>542</v>
      </c>
      <c r="E114" s="931">
        <v>66.099999999999994</v>
      </c>
      <c r="F114" s="932">
        <v>0.22491256585365299</v>
      </c>
      <c r="G114" s="933">
        <v>0</v>
      </c>
      <c r="H114" s="933">
        <v>0</v>
      </c>
      <c r="I114" s="933">
        <v>0</v>
      </c>
      <c r="J114" s="933">
        <v>0</v>
      </c>
      <c r="K114" s="933">
        <v>10.825087434146299</v>
      </c>
      <c r="L114" s="934">
        <v>5.9614543125736897E-3</v>
      </c>
      <c r="M114" s="935">
        <v>4.09734630771319E-4</v>
      </c>
      <c r="N114" s="935">
        <v>3.32217268192961E-5</v>
      </c>
      <c r="O114" s="935">
        <v>7.0134756618513996E-4</v>
      </c>
      <c r="P114" s="935">
        <v>8.5638229134185596E-4</v>
      </c>
      <c r="Q114" s="935">
        <v>2.9345858690378297E-4</v>
      </c>
      <c r="R114" s="935">
        <v>7.7517362578357607E-5</v>
      </c>
      <c r="S114" s="935">
        <v>1.7902819452620699E-3</v>
      </c>
      <c r="T114" s="935">
        <v>5.8322587082764296E-3</v>
      </c>
      <c r="U114" s="935">
        <v>1.7496776124829298E-2</v>
      </c>
      <c r="V114" s="935">
        <v>4.0604332779139702E-6</v>
      </c>
      <c r="W114" s="935">
        <v>1.4396081621694999E-5</v>
      </c>
      <c r="X114" s="935">
        <v>2.76847723494134E-4</v>
      </c>
      <c r="Y114" s="935">
        <v>1.29195604297263E-4</v>
      </c>
      <c r="Z114" s="935">
        <v>7.38260595984358E-5</v>
      </c>
      <c r="AA114" s="935">
        <v>5.7584326486779997E-5</v>
      </c>
      <c r="AB114" s="912"/>
    </row>
    <row r="115" spans="1:28">
      <c r="A115" s="929" t="s">
        <v>3897</v>
      </c>
      <c r="B115" s="930">
        <v>0</v>
      </c>
      <c r="C115" s="931">
        <v>5410.7</v>
      </c>
      <c r="D115" s="931">
        <v>0</v>
      </c>
      <c r="E115" s="931">
        <v>64.37</v>
      </c>
      <c r="F115" s="932">
        <v>321.854814758808</v>
      </c>
      <c r="G115" s="933">
        <v>0</v>
      </c>
      <c r="H115" s="933">
        <v>0</v>
      </c>
      <c r="I115" s="933">
        <v>162</v>
      </c>
      <c r="J115" s="933">
        <v>0</v>
      </c>
      <c r="K115" s="933">
        <v>4862.47518524119</v>
      </c>
      <c r="L115" s="934">
        <v>2.68609082240057</v>
      </c>
      <c r="M115" s="935">
        <v>0.186534084888928</v>
      </c>
      <c r="N115" s="935">
        <v>1.5751767168398399E-2</v>
      </c>
      <c r="O115" s="935">
        <v>0.72126512823718902</v>
      </c>
      <c r="P115" s="935">
        <v>0.388819936946255</v>
      </c>
      <c r="Q115" s="935">
        <v>0.12103989508348199</v>
      </c>
      <c r="R115" s="935">
        <v>4.6426261127910998E-2</v>
      </c>
      <c r="S115" s="935">
        <v>1.3430454112002801</v>
      </c>
      <c r="T115" s="935">
        <v>2.7689948601289802</v>
      </c>
      <c r="U115" s="935">
        <v>10.6117168292368</v>
      </c>
      <c r="V115" s="935">
        <v>7.4613633955571297E-4</v>
      </c>
      <c r="W115" s="935">
        <v>3.5648736223217398E-3</v>
      </c>
      <c r="X115" s="935">
        <v>2.4871211318523798E-2</v>
      </c>
      <c r="Y115" s="935">
        <v>1.6580807545682499E-2</v>
      </c>
      <c r="Z115" s="935">
        <v>1.6580807545682499E-2</v>
      </c>
      <c r="AA115" s="935">
        <v>2.4125074978968E-2</v>
      </c>
      <c r="AB115" s="912"/>
    </row>
    <row r="116" spans="1:28">
      <c r="A116" s="929" t="s">
        <v>3898</v>
      </c>
      <c r="B116" s="930">
        <v>0</v>
      </c>
      <c r="C116" s="931">
        <v>0</v>
      </c>
      <c r="D116" s="931">
        <v>0</v>
      </c>
      <c r="E116" s="931">
        <v>0</v>
      </c>
      <c r="F116" s="932">
        <v>0</v>
      </c>
      <c r="G116" s="933">
        <v>0</v>
      </c>
      <c r="H116" s="933">
        <v>0</v>
      </c>
      <c r="I116" s="933">
        <v>0</v>
      </c>
      <c r="J116" s="933">
        <v>0</v>
      </c>
      <c r="K116" s="933">
        <v>0</v>
      </c>
      <c r="L116" s="934">
        <v>0</v>
      </c>
      <c r="M116" s="935">
        <v>0</v>
      </c>
      <c r="N116" s="935">
        <v>0</v>
      </c>
      <c r="O116" s="935">
        <v>0</v>
      </c>
      <c r="P116" s="935">
        <v>0</v>
      </c>
      <c r="Q116" s="935">
        <v>0</v>
      </c>
      <c r="R116" s="935">
        <v>0</v>
      </c>
      <c r="S116" s="935">
        <v>0</v>
      </c>
      <c r="T116" s="935">
        <v>0</v>
      </c>
      <c r="U116" s="935">
        <v>0</v>
      </c>
      <c r="V116" s="935">
        <v>0</v>
      </c>
      <c r="W116" s="935">
        <v>0</v>
      </c>
      <c r="X116" s="935">
        <v>0</v>
      </c>
      <c r="Y116" s="935">
        <v>0</v>
      </c>
      <c r="Z116" s="935">
        <v>0</v>
      </c>
      <c r="AA116" s="935">
        <v>0</v>
      </c>
      <c r="AB116" s="912"/>
    </row>
    <row r="117" spans="1:28">
      <c r="A117" s="929" t="s">
        <v>3899</v>
      </c>
      <c r="B117" s="930">
        <v>18718</v>
      </c>
      <c r="C117" s="931">
        <v>16.18</v>
      </c>
      <c r="D117" s="931">
        <v>-33</v>
      </c>
      <c r="E117" s="931">
        <v>48.5</v>
      </c>
      <c r="F117" s="932">
        <v>0</v>
      </c>
      <c r="G117" s="933">
        <v>0</v>
      </c>
      <c r="H117" s="933">
        <v>0</v>
      </c>
      <c r="I117" s="933">
        <v>1440</v>
      </c>
      <c r="J117" s="933">
        <v>0</v>
      </c>
      <c r="K117" s="933">
        <v>17278.68</v>
      </c>
      <c r="L117" s="934">
        <v>9.5744141062899093</v>
      </c>
      <c r="M117" s="935">
        <v>0.54205913709456699</v>
      </c>
      <c r="N117" s="935">
        <v>0.188542308554632</v>
      </c>
      <c r="O117" s="935">
        <v>1.17838942846645</v>
      </c>
      <c r="P117" s="935">
        <v>0.99279309348298495</v>
      </c>
      <c r="Q117" s="935">
        <v>0.85138636206701102</v>
      </c>
      <c r="R117" s="935">
        <v>7.9541286421485405E-2</v>
      </c>
      <c r="S117" s="935">
        <v>5.0670745424057397</v>
      </c>
      <c r="T117" s="935">
        <v>6.5989807994121303</v>
      </c>
      <c r="U117" s="935">
        <v>39.181448496509503</v>
      </c>
      <c r="V117" s="935">
        <v>2.0621814998162901E-3</v>
      </c>
      <c r="W117" s="935">
        <v>1.17838942846645E-3</v>
      </c>
      <c r="X117" s="935">
        <v>0</v>
      </c>
      <c r="Y117" s="935">
        <v>0</v>
      </c>
      <c r="Z117" s="935">
        <v>0</v>
      </c>
      <c r="AA117" s="935">
        <v>5.7151887280622898E-2</v>
      </c>
      <c r="AB117" s="912"/>
    </row>
    <row r="118" spans="1:28">
      <c r="A118" s="929" t="s">
        <v>3901</v>
      </c>
      <c r="B118" s="930">
        <v>4905.7225859999999</v>
      </c>
      <c r="C118" s="931">
        <v>0</v>
      </c>
      <c r="D118" s="931">
        <v>0</v>
      </c>
      <c r="E118" s="931">
        <v>6</v>
      </c>
      <c r="F118" s="932">
        <v>110.87762112898901</v>
      </c>
      <c r="G118" s="933">
        <v>219</v>
      </c>
      <c r="H118" s="933">
        <v>0</v>
      </c>
      <c r="I118" s="933">
        <v>230</v>
      </c>
      <c r="J118" s="933">
        <v>0</v>
      </c>
      <c r="K118" s="933">
        <v>4339.8449648710102</v>
      </c>
      <c r="L118" s="934">
        <v>2.4861754713562498</v>
      </c>
      <c r="M118" s="935">
        <v>0.18572322717572001</v>
      </c>
      <c r="N118" s="935">
        <v>3.6256725623945302E-2</v>
      </c>
      <c r="O118" s="935">
        <v>1.08030243695837</v>
      </c>
      <c r="P118" s="935">
        <v>0.28857393863956499</v>
      </c>
      <c r="Q118" s="935">
        <v>0.13022823897580299</v>
      </c>
      <c r="R118" s="935">
        <v>5.1795322319921802E-2</v>
      </c>
      <c r="S118" s="935">
        <v>1.6944469730374401</v>
      </c>
      <c r="T118" s="935">
        <v>2.87094072287567</v>
      </c>
      <c r="U118" s="935">
        <v>8.6350201639069706</v>
      </c>
      <c r="V118" s="935">
        <v>1.55385966959766E-3</v>
      </c>
      <c r="W118" s="935">
        <v>4.8835589615926298E-3</v>
      </c>
      <c r="X118" s="935">
        <v>1.47986635199777E-2</v>
      </c>
      <c r="Y118" s="935">
        <v>7.39933175998883E-3</v>
      </c>
      <c r="Z118" s="935">
        <v>7.39933175998883E-3</v>
      </c>
      <c r="AA118" s="935">
        <v>2.6045647795160699E-2</v>
      </c>
      <c r="AB118" s="912"/>
    </row>
    <row r="119" spans="1:28">
      <c r="A119" s="929" t="s">
        <v>3902</v>
      </c>
      <c r="B119" s="930">
        <v>0</v>
      </c>
      <c r="C119" s="931">
        <v>3.05</v>
      </c>
      <c r="D119" s="931">
        <v>0</v>
      </c>
      <c r="E119" s="931">
        <v>0</v>
      </c>
      <c r="F119" s="932">
        <v>0</v>
      </c>
      <c r="G119" s="933">
        <v>0</v>
      </c>
      <c r="H119" s="933">
        <v>0</v>
      </c>
      <c r="I119" s="933">
        <v>0</v>
      </c>
      <c r="J119" s="933">
        <v>0</v>
      </c>
      <c r="K119" s="933">
        <v>3.05</v>
      </c>
      <c r="L119" s="934">
        <v>1.8668635345688201E-3</v>
      </c>
      <c r="M119" s="935">
        <v>1.1336385808802301E-4</v>
      </c>
      <c r="N119" s="935">
        <v>2.4960849487271099E-5</v>
      </c>
      <c r="O119" s="935">
        <v>3.3281132649694799E-4</v>
      </c>
      <c r="P119" s="935">
        <v>2.6676907889521001E-4</v>
      </c>
      <c r="Q119" s="935">
        <v>6.2402123718177701E-5</v>
      </c>
      <c r="R119" s="935">
        <v>2.3400796394316599E-5</v>
      </c>
      <c r="S119" s="935">
        <v>6.3442159113480596E-4</v>
      </c>
      <c r="T119" s="935">
        <v>1.8876642424748701E-3</v>
      </c>
      <c r="U119" s="935">
        <v>4.4825525537557599E-3</v>
      </c>
      <c r="V119" s="935">
        <v>6.2402123718177702E-7</v>
      </c>
      <c r="W119" s="935">
        <v>3.22410972543918E-6</v>
      </c>
      <c r="X119" s="935">
        <v>4.6801592788633299E-5</v>
      </c>
      <c r="Y119" s="935">
        <v>2.6000884882573999E-5</v>
      </c>
      <c r="Z119" s="935">
        <v>5.2001769765148098E-6</v>
      </c>
      <c r="AA119" s="935">
        <v>1.5808538008605001E-5</v>
      </c>
      <c r="AB119" s="912"/>
    </row>
    <row r="120" spans="1:28">
      <c r="A120" s="929" t="s">
        <v>3903</v>
      </c>
      <c r="B120" s="930">
        <v>0</v>
      </c>
      <c r="C120" s="931">
        <v>0</v>
      </c>
      <c r="D120" s="931">
        <v>0</v>
      </c>
      <c r="E120" s="931">
        <v>0</v>
      </c>
      <c r="F120" s="932">
        <v>0</v>
      </c>
      <c r="G120" s="933">
        <v>0</v>
      </c>
      <c r="H120" s="933">
        <v>0</v>
      </c>
      <c r="I120" s="933">
        <v>0</v>
      </c>
      <c r="J120" s="933">
        <v>0</v>
      </c>
      <c r="K120" s="933">
        <v>0</v>
      </c>
      <c r="L120" s="934">
        <v>0</v>
      </c>
      <c r="M120" s="935">
        <v>0</v>
      </c>
      <c r="N120" s="935">
        <v>0</v>
      </c>
      <c r="O120" s="935">
        <v>0</v>
      </c>
      <c r="P120" s="935">
        <v>0</v>
      </c>
      <c r="Q120" s="935">
        <v>0</v>
      </c>
      <c r="R120" s="935">
        <v>0</v>
      </c>
      <c r="S120" s="935">
        <v>0</v>
      </c>
      <c r="T120" s="935">
        <v>0</v>
      </c>
      <c r="U120" s="935">
        <v>0</v>
      </c>
      <c r="V120" s="935">
        <v>0</v>
      </c>
      <c r="W120" s="935">
        <v>0</v>
      </c>
      <c r="X120" s="935">
        <v>0</v>
      </c>
      <c r="Y120" s="935">
        <v>0</v>
      </c>
      <c r="Z120" s="935">
        <v>0</v>
      </c>
      <c r="AA120" s="935">
        <v>0</v>
      </c>
      <c r="AB120" s="912"/>
    </row>
    <row r="121" spans="1:28">
      <c r="A121" s="924"/>
      <c r="B121" s="925"/>
      <c r="C121" s="926"/>
      <c r="D121" s="926"/>
      <c r="E121" s="926"/>
      <c r="F121" s="925"/>
      <c r="G121" s="926"/>
      <c r="H121" s="926"/>
      <c r="I121" s="926"/>
      <c r="J121" s="926"/>
      <c r="K121" s="926"/>
      <c r="L121" s="927"/>
      <c r="M121" s="928"/>
      <c r="N121" s="928"/>
      <c r="O121" s="928"/>
      <c r="P121" s="928"/>
      <c r="Q121" s="928"/>
      <c r="R121" s="928"/>
      <c r="S121" s="928"/>
      <c r="T121" s="928"/>
      <c r="U121" s="928"/>
      <c r="V121" s="928"/>
      <c r="W121" s="928"/>
      <c r="X121" s="928"/>
      <c r="Y121" s="928"/>
      <c r="Z121" s="928"/>
      <c r="AA121" s="928"/>
      <c r="AB121" s="912"/>
    </row>
    <row r="122" spans="1:28">
      <c r="A122" s="917" t="s">
        <v>3904</v>
      </c>
      <c r="B122" s="918">
        <v>7399</v>
      </c>
      <c r="C122" s="919">
        <v>32</v>
      </c>
      <c r="D122" s="919">
        <v>0</v>
      </c>
      <c r="E122" s="919">
        <v>4660</v>
      </c>
      <c r="F122" s="920">
        <v>0</v>
      </c>
      <c r="G122" s="921">
        <v>0</v>
      </c>
      <c r="H122" s="921">
        <v>0</v>
      </c>
      <c r="I122" s="921">
        <v>395</v>
      </c>
      <c r="J122" s="921">
        <v>0</v>
      </c>
      <c r="K122" s="921">
        <v>2377</v>
      </c>
      <c r="L122" s="922">
        <v>1.25877254001362</v>
      </c>
      <c r="M122" s="923">
        <v>2.2208334576256299E-2</v>
      </c>
      <c r="N122" s="923">
        <v>0.119182151882541</v>
      </c>
      <c r="O122" s="923">
        <v>8.9512727914260196E-2</v>
      </c>
      <c r="P122" s="923">
        <v>1.6481864179087299E-2</v>
      </c>
      <c r="Q122" s="923">
        <v>1.5315310791707301E-2</v>
      </c>
      <c r="R122" s="923">
        <v>6.7095238076070899E-3</v>
      </c>
      <c r="S122" s="923">
        <v>0.32889953710203501</v>
      </c>
      <c r="T122" s="923">
        <v>0.60275860011474502</v>
      </c>
      <c r="U122" s="923">
        <v>0.88424516963587696</v>
      </c>
      <c r="V122" s="923">
        <v>2.93330608368534E-4</v>
      </c>
      <c r="W122" s="923">
        <v>1.04499034664005E-3</v>
      </c>
      <c r="X122" s="923">
        <v>4.1551079767134401E-3</v>
      </c>
      <c r="Y122" s="923">
        <v>2.05607896241977E-3</v>
      </c>
      <c r="Z122" s="923">
        <v>6.7148204804451999E-3</v>
      </c>
      <c r="AA122" s="923">
        <v>6.7296701392385704E-3</v>
      </c>
      <c r="AB122" s="912"/>
    </row>
    <row r="123" spans="1:28">
      <c r="A123" s="929" t="s">
        <v>3905</v>
      </c>
      <c r="B123" s="930">
        <v>0</v>
      </c>
      <c r="C123" s="931">
        <v>0</v>
      </c>
      <c r="D123" s="931">
        <v>0</v>
      </c>
      <c r="E123" s="931">
        <v>0</v>
      </c>
      <c r="F123" s="932">
        <v>0</v>
      </c>
      <c r="G123" s="933">
        <v>0</v>
      </c>
      <c r="H123" s="933">
        <v>0</v>
      </c>
      <c r="I123" s="933">
        <v>0</v>
      </c>
      <c r="J123" s="933">
        <v>0</v>
      </c>
      <c r="K123" s="933">
        <v>0</v>
      </c>
      <c r="L123" s="934">
        <v>0</v>
      </c>
      <c r="M123" s="935">
        <v>0</v>
      </c>
      <c r="N123" s="935">
        <v>0</v>
      </c>
      <c r="O123" s="935">
        <v>0</v>
      </c>
      <c r="P123" s="935">
        <v>0</v>
      </c>
      <c r="Q123" s="935">
        <v>0</v>
      </c>
      <c r="R123" s="935">
        <v>0</v>
      </c>
      <c r="S123" s="935">
        <v>0</v>
      </c>
      <c r="T123" s="935">
        <v>0</v>
      </c>
      <c r="U123" s="935">
        <v>0</v>
      </c>
      <c r="V123" s="935">
        <v>0</v>
      </c>
      <c r="W123" s="935">
        <v>0</v>
      </c>
      <c r="X123" s="935">
        <v>0</v>
      </c>
      <c r="Y123" s="935">
        <v>0</v>
      </c>
      <c r="Z123" s="935">
        <v>0</v>
      </c>
      <c r="AA123" s="935">
        <v>0</v>
      </c>
      <c r="AB123" s="912"/>
    </row>
    <row r="124" spans="1:28">
      <c r="A124" s="929" t="s">
        <v>3906</v>
      </c>
      <c r="B124" s="930">
        <v>0</v>
      </c>
      <c r="C124" s="931">
        <v>0</v>
      </c>
      <c r="D124" s="931">
        <v>0</v>
      </c>
      <c r="E124" s="931">
        <v>0</v>
      </c>
      <c r="F124" s="932">
        <v>0</v>
      </c>
      <c r="G124" s="933">
        <v>0</v>
      </c>
      <c r="H124" s="933">
        <v>0</v>
      </c>
      <c r="I124" s="933">
        <v>0</v>
      </c>
      <c r="J124" s="933">
        <v>0</v>
      </c>
      <c r="K124" s="933">
        <v>0</v>
      </c>
      <c r="L124" s="934">
        <v>0</v>
      </c>
      <c r="M124" s="935">
        <v>0</v>
      </c>
      <c r="N124" s="935">
        <v>0</v>
      </c>
      <c r="O124" s="935">
        <v>0</v>
      </c>
      <c r="P124" s="935">
        <v>0</v>
      </c>
      <c r="Q124" s="935">
        <v>0</v>
      </c>
      <c r="R124" s="935">
        <v>0</v>
      </c>
      <c r="S124" s="935">
        <v>0</v>
      </c>
      <c r="T124" s="935">
        <v>0</v>
      </c>
      <c r="U124" s="935">
        <v>0</v>
      </c>
      <c r="V124" s="935">
        <v>0</v>
      </c>
      <c r="W124" s="935">
        <v>0</v>
      </c>
      <c r="X124" s="935">
        <v>0</v>
      </c>
      <c r="Y124" s="935">
        <v>0</v>
      </c>
      <c r="Z124" s="935">
        <v>0</v>
      </c>
      <c r="AA124" s="935">
        <v>0</v>
      </c>
      <c r="AB124" s="912"/>
    </row>
    <row r="125" spans="1:28">
      <c r="A125" s="929" t="s">
        <v>3907</v>
      </c>
      <c r="B125" s="930">
        <v>99.303798</v>
      </c>
      <c r="C125" s="931">
        <v>0</v>
      </c>
      <c r="D125" s="931">
        <v>0</v>
      </c>
      <c r="E125" s="931">
        <v>0</v>
      </c>
      <c r="F125" s="932">
        <v>0</v>
      </c>
      <c r="G125" s="933">
        <v>0</v>
      </c>
      <c r="H125" s="933">
        <v>0</v>
      </c>
      <c r="I125" s="933">
        <v>5</v>
      </c>
      <c r="J125" s="933">
        <v>0</v>
      </c>
      <c r="K125" s="933">
        <v>94.303798</v>
      </c>
      <c r="L125" s="934">
        <v>2.6370465569253199E-2</v>
      </c>
      <c r="M125" s="935">
        <v>4.2093700908667003E-4</v>
      </c>
      <c r="N125" s="935">
        <v>2.4761000534510001E-4</v>
      </c>
      <c r="O125" s="935">
        <v>4.0855650881941501E-3</v>
      </c>
      <c r="P125" s="935">
        <v>5.0388636087727798E-3</v>
      </c>
      <c r="Q125" s="935">
        <v>1.1266255243201999E-3</v>
      </c>
      <c r="R125" s="935">
        <v>1.4856600320706001E-4</v>
      </c>
      <c r="S125" s="935">
        <v>5.3236151149196496E-3</v>
      </c>
      <c r="T125" s="935">
        <v>1.1142450240529501E-2</v>
      </c>
      <c r="U125" s="935">
        <v>7.4035391598184896E-2</v>
      </c>
      <c r="V125" s="935">
        <v>1.7332700374156998E-5</v>
      </c>
      <c r="W125" s="935">
        <v>2.8475150614686499E-5</v>
      </c>
      <c r="X125" s="935">
        <v>4.9522001069020002E-4</v>
      </c>
      <c r="Y125" s="935">
        <v>2.4761000534510001E-4</v>
      </c>
      <c r="Z125" s="935">
        <v>3.2189300694863E-3</v>
      </c>
      <c r="AA125" s="935">
        <v>4.3331750935392498E-5</v>
      </c>
      <c r="AB125" s="912"/>
    </row>
    <row r="126" spans="1:28">
      <c r="A126" s="929" t="s">
        <v>3908</v>
      </c>
      <c r="B126" s="930">
        <v>0</v>
      </c>
      <c r="C126" s="931">
        <v>0</v>
      </c>
      <c r="D126" s="931">
        <v>0</v>
      </c>
      <c r="E126" s="931">
        <v>0</v>
      </c>
      <c r="F126" s="932">
        <v>0</v>
      </c>
      <c r="G126" s="933">
        <v>0</v>
      </c>
      <c r="H126" s="933">
        <v>0</v>
      </c>
      <c r="I126" s="933">
        <v>0</v>
      </c>
      <c r="J126" s="933">
        <v>0</v>
      </c>
      <c r="K126" s="933">
        <v>0</v>
      </c>
      <c r="L126" s="934">
        <v>0</v>
      </c>
      <c r="M126" s="935">
        <v>0</v>
      </c>
      <c r="N126" s="935">
        <v>0</v>
      </c>
      <c r="O126" s="935">
        <v>0</v>
      </c>
      <c r="P126" s="935">
        <v>0</v>
      </c>
      <c r="Q126" s="935">
        <v>0</v>
      </c>
      <c r="R126" s="935">
        <v>0</v>
      </c>
      <c r="S126" s="935">
        <v>0</v>
      </c>
      <c r="T126" s="935">
        <v>0</v>
      </c>
      <c r="U126" s="935">
        <v>0</v>
      </c>
      <c r="V126" s="935">
        <v>0</v>
      </c>
      <c r="W126" s="935">
        <v>0</v>
      </c>
      <c r="X126" s="935">
        <v>0</v>
      </c>
      <c r="Y126" s="935">
        <v>0</v>
      </c>
      <c r="Z126" s="935">
        <v>0</v>
      </c>
      <c r="AA126" s="935">
        <v>0</v>
      </c>
      <c r="AB126" s="912"/>
    </row>
    <row r="127" spans="1:28">
      <c r="A127" s="929" t="s">
        <v>3909</v>
      </c>
      <c r="B127" s="930">
        <v>0</v>
      </c>
      <c r="C127" s="931">
        <v>0.09</v>
      </c>
      <c r="D127" s="931">
        <v>0</v>
      </c>
      <c r="E127" s="931">
        <v>0</v>
      </c>
      <c r="F127" s="932">
        <v>0</v>
      </c>
      <c r="G127" s="933">
        <v>0</v>
      </c>
      <c r="H127" s="933">
        <v>0</v>
      </c>
      <c r="I127" s="933">
        <v>0</v>
      </c>
      <c r="J127" s="933">
        <v>0</v>
      </c>
      <c r="K127" s="933">
        <v>0.09</v>
      </c>
      <c r="L127" s="934">
        <v>4.7237384669025801E-5</v>
      </c>
      <c r="M127" s="935">
        <v>1.65969189377658E-6</v>
      </c>
      <c r="N127" s="935">
        <v>3.8300582164074999E-6</v>
      </c>
      <c r="O127" s="935">
        <v>9.0165953844593108E-6</v>
      </c>
      <c r="P127" s="935">
        <v>1.1250796010697001E-6</v>
      </c>
      <c r="Q127" s="935">
        <v>7.9792879508489501E-7</v>
      </c>
      <c r="R127" s="935">
        <v>3.6704724573905198E-7</v>
      </c>
      <c r="S127" s="935">
        <v>9.8145241795442097E-6</v>
      </c>
      <c r="T127" s="935">
        <v>3.9577268236210801E-5</v>
      </c>
      <c r="U127" s="935">
        <v>8.1707908616693206E-5</v>
      </c>
      <c r="V127" s="935">
        <v>1.4362718311528101E-8</v>
      </c>
      <c r="W127" s="935">
        <v>6.0642588426451995E-8</v>
      </c>
      <c r="X127" s="935">
        <v>2.39378638525469E-6</v>
      </c>
      <c r="Y127" s="935">
        <v>1.1968931926273399E-6</v>
      </c>
      <c r="Z127" s="935">
        <v>2.3937863852546801E-7</v>
      </c>
      <c r="AA127" s="935">
        <v>1.7075676214816799E-7</v>
      </c>
      <c r="AB127" s="912"/>
    </row>
    <row r="128" spans="1:28">
      <c r="A128" s="929" t="s">
        <v>3910</v>
      </c>
      <c r="B128" s="930">
        <v>0</v>
      </c>
      <c r="C128" s="931">
        <v>0</v>
      </c>
      <c r="D128" s="931">
        <v>0</v>
      </c>
      <c r="E128" s="931">
        <v>0</v>
      </c>
      <c r="F128" s="932">
        <v>0</v>
      </c>
      <c r="G128" s="933">
        <v>0</v>
      </c>
      <c r="H128" s="933">
        <v>0</v>
      </c>
      <c r="I128" s="933">
        <v>0</v>
      </c>
      <c r="J128" s="933">
        <v>0</v>
      </c>
      <c r="K128" s="933">
        <v>0</v>
      </c>
      <c r="L128" s="934">
        <v>0</v>
      </c>
      <c r="M128" s="935">
        <v>0</v>
      </c>
      <c r="N128" s="935">
        <v>0</v>
      </c>
      <c r="O128" s="935">
        <v>0</v>
      </c>
      <c r="P128" s="935">
        <v>0</v>
      </c>
      <c r="Q128" s="935">
        <v>0</v>
      </c>
      <c r="R128" s="935">
        <v>0</v>
      </c>
      <c r="S128" s="935">
        <v>0</v>
      </c>
      <c r="T128" s="935">
        <v>0</v>
      </c>
      <c r="U128" s="935">
        <v>0</v>
      </c>
      <c r="V128" s="935">
        <v>0</v>
      </c>
      <c r="W128" s="935">
        <v>0</v>
      </c>
      <c r="X128" s="935">
        <v>0</v>
      </c>
      <c r="Y128" s="935">
        <v>0</v>
      </c>
      <c r="Z128" s="935">
        <v>0</v>
      </c>
      <c r="AA128" s="935">
        <v>0</v>
      </c>
      <c r="AB128" s="912"/>
    </row>
    <row r="129" spans="1:28">
      <c r="A129" s="929" t="s">
        <v>3911</v>
      </c>
      <c r="B129" s="930">
        <v>0</v>
      </c>
      <c r="C129" s="931">
        <v>0</v>
      </c>
      <c r="D129" s="931">
        <v>0</v>
      </c>
      <c r="E129" s="931">
        <v>0</v>
      </c>
      <c r="F129" s="932">
        <v>0</v>
      </c>
      <c r="G129" s="933">
        <v>0</v>
      </c>
      <c r="H129" s="933">
        <v>0</v>
      </c>
      <c r="I129" s="933">
        <v>0</v>
      </c>
      <c r="J129" s="933">
        <v>0</v>
      </c>
      <c r="K129" s="933">
        <v>0</v>
      </c>
      <c r="L129" s="934">
        <v>0</v>
      </c>
      <c r="M129" s="935">
        <v>0</v>
      </c>
      <c r="N129" s="935">
        <v>0</v>
      </c>
      <c r="O129" s="935">
        <v>0</v>
      </c>
      <c r="P129" s="935">
        <v>0</v>
      </c>
      <c r="Q129" s="935">
        <v>0</v>
      </c>
      <c r="R129" s="935">
        <v>0</v>
      </c>
      <c r="S129" s="935">
        <v>0</v>
      </c>
      <c r="T129" s="935">
        <v>0</v>
      </c>
      <c r="U129" s="935">
        <v>0</v>
      </c>
      <c r="V129" s="935">
        <v>0</v>
      </c>
      <c r="W129" s="935">
        <v>0</v>
      </c>
      <c r="X129" s="935">
        <v>0</v>
      </c>
      <c r="Y129" s="935">
        <v>0</v>
      </c>
      <c r="Z129" s="935">
        <v>0</v>
      </c>
      <c r="AA129" s="935">
        <v>0</v>
      </c>
      <c r="AB129" s="912"/>
    </row>
    <row r="130" spans="1:28">
      <c r="A130" s="929" t="s">
        <v>3913</v>
      </c>
      <c r="B130" s="930">
        <v>0</v>
      </c>
      <c r="C130" s="931">
        <v>0</v>
      </c>
      <c r="D130" s="931">
        <v>0</v>
      </c>
      <c r="E130" s="931">
        <v>0</v>
      </c>
      <c r="F130" s="932">
        <v>0</v>
      </c>
      <c r="G130" s="933">
        <v>0</v>
      </c>
      <c r="H130" s="933">
        <v>0</v>
      </c>
      <c r="I130" s="933">
        <v>0</v>
      </c>
      <c r="J130" s="933">
        <v>0</v>
      </c>
      <c r="K130" s="933">
        <v>0</v>
      </c>
      <c r="L130" s="934">
        <v>0</v>
      </c>
      <c r="M130" s="935">
        <v>0</v>
      </c>
      <c r="N130" s="935">
        <v>0</v>
      </c>
      <c r="O130" s="935">
        <v>0</v>
      </c>
      <c r="P130" s="935">
        <v>0</v>
      </c>
      <c r="Q130" s="935">
        <v>0</v>
      </c>
      <c r="R130" s="935">
        <v>0</v>
      </c>
      <c r="S130" s="935">
        <v>0</v>
      </c>
      <c r="T130" s="935">
        <v>0</v>
      </c>
      <c r="U130" s="935">
        <v>0</v>
      </c>
      <c r="V130" s="935">
        <v>0</v>
      </c>
      <c r="W130" s="935">
        <v>0</v>
      </c>
      <c r="X130" s="935">
        <v>0</v>
      </c>
      <c r="Y130" s="935">
        <v>0</v>
      </c>
      <c r="Z130" s="935">
        <v>0</v>
      </c>
      <c r="AA130" s="935">
        <v>0</v>
      </c>
      <c r="AB130" s="912"/>
    </row>
    <row r="131" spans="1:28">
      <c r="A131" s="929" t="s">
        <v>3914</v>
      </c>
      <c r="B131" s="930">
        <v>7300</v>
      </c>
      <c r="C131" s="931">
        <v>0.96</v>
      </c>
      <c r="D131" s="931">
        <v>0</v>
      </c>
      <c r="E131" s="931">
        <v>4659.79</v>
      </c>
      <c r="F131" s="932">
        <v>0</v>
      </c>
      <c r="G131" s="933">
        <v>0</v>
      </c>
      <c r="H131" s="933">
        <v>0</v>
      </c>
      <c r="I131" s="933">
        <v>390</v>
      </c>
      <c r="J131" s="933">
        <v>0</v>
      </c>
      <c r="K131" s="933">
        <v>2251.17</v>
      </c>
      <c r="L131" s="934">
        <v>1.2038485921586399</v>
      </c>
      <c r="M131" s="935">
        <v>2.1071668327597499E-2</v>
      </c>
      <c r="N131" s="935">
        <v>0.116412331580334</v>
      </c>
      <c r="O131" s="935">
        <v>7.9450552710613603E-2</v>
      </c>
      <c r="P131" s="935">
        <v>1.0881271349497099E-2</v>
      </c>
      <c r="Q131" s="935">
        <v>1.38174874279328E-2</v>
      </c>
      <c r="R131" s="935">
        <v>6.3905879354189199E-3</v>
      </c>
      <c r="S131" s="935">
        <v>0.31434783898547097</v>
      </c>
      <c r="T131" s="935">
        <v>0.57342572825921101</v>
      </c>
      <c r="U131" s="935">
        <v>0.78241522560669496</v>
      </c>
      <c r="V131" s="935">
        <v>2.5907788927374001E-4</v>
      </c>
      <c r="W131" s="935">
        <v>1.00176783852513E-3</v>
      </c>
      <c r="X131" s="935">
        <v>3.4543718569832E-3</v>
      </c>
      <c r="Y131" s="935">
        <v>1.7271859284916E-3</v>
      </c>
      <c r="Z131" s="935">
        <v>3.4543718569832E-3</v>
      </c>
      <c r="AA131" s="935">
        <v>6.5287628096982403E-3</v>
      </c>
      <c r="AB131" s="912"/>
    </row>
    <row r="132" spans="1:28">
      <c r="A132" s="929" t="s">
        <v>3915</v>
      </c>
      <c r="B132" s="930">
        <v>0</v>
      </c>
      <c r="C132" s="931">
        <v>1.1599999999999999</v>
      </c>
      <c r="D132" s="931">
        <v>0</v>
      </c>
      <c r="E132" s="931">
        <v>0</v>
      </c>
      <c r="F132" s="932">
        <v>0</v>
      </c>
      <c r="G132" s="933">
        <v>0</v>
      </c>
      <c r="H132" s="933">
        <v>0</v>
      </c>
      <c r="I132" s="933">
        <v>0</v>
      </c>
      <c r="J132" s="933">
        <v>0</v>
      </c>
      <c r="K132" s="933">
        <v>1.1599999999999999</v>
      </c>
      <c r="L132" s="934">
        <v>1.2064410585514399E-3</v>
      </c>
      <c r="M132" s="935">
        <v>3.9753221765383398E-5</v>
      </c>
      <c r="N132" s="935">
        <v>1.0422859636993499E-4</v>
      </c>
      <c r="O132" s="935">
        <v>5.0433191791904297E-4</v>
      </c>
      <c r="P132" s="935">
        <v>1.60199550397814E-5</v>
      </c>
      <c r="Q132" s="935">
        <v>2.2546603389321899E-5</v>
      </c>
      <c r="R132" s="935">
        <v>7.7133116858206507E-6</v>
      </c>
      <c r="S132" s="935">
        <v>5.61687312505914E-4</v>
      </c>
      <c r="T132" s="935">
        <v>9.4933066902408002E-4</v>
      </c>
      <c r="U132" s="935">
        <v>1.46355144807879E-3</v>
      </c>
      <c r="V132" s="935">
        <v>1.5031068926214601E-6</v>
      </c>
      <c r="W132" s="935">
        <v>3.5599900088403001E-7</v>
      </c>
      <c r="X132" s="935">
        <v>1.9777722271335001E-6</v>
      </c>
      <c r="Y132" s="935">
        <v>0</v>
      </c>
      <c r="Z132" s="935">
        <v>0</v>
      </c>
      <c r="AA132" s="935">
        <v>6.6650924054399E-6</v>
      </c>
      <c r="AB132" s="912"/>
    </row>
    <row r="133" spans="1:28">
      <c r="A133" s="929" t="s">
        <v>3916</v>
      </c>
      <c r="B133" s="930">
        <v>0</v>
      </c>
      <c r="C133" s="931">
        <v>0.4</v>
      </c>
      <c r="D133" s="931">
        <v>0</v>
      </c>
      <c r="E133" s="931">
        <v>0</v>
      </c>
      <c r="F133" s="932">
        <v>0</v>
      </c>
      <c r="G133" s="933">
        <v>0</v>
      </c>
      <c r="H133" s="933">
        <v>0</v>
      </c>
      <c r="I133" s="933">
        <v>0</v>
      </c>
      <c r="J133" s="933">
        <v>0</v>
      </c>
      <c r="K133" s="933">
        <v>0.4</v>
      </c>
      <c r="L133" s="934">
        <v>4.5147766012495799E-4</v>
      </c>
      <c r="M133" s="935">
        <v>9.8206620933525498E-6</v>
      </c>
      <c r="N133" s="935">
        <v>4.2419804319897803E-5</v>
      </c>
      <c r="O133" s="935">
        <v>7.6382927392742097E-5</v>
      </c>
      <c r="P133" s="935">
        <v>4.0237434965819501E-6</v>
      </c>
      <c r="Q133" s="935">
        <v>6.9563023161247198E-6</v>
      </c>
      <c r="R133" s="935">
        <v>2.45516552333814E-6</v>
      </c>
      <c r="S133" s="935">
        <v>1.09800458127067E-4</v>
      </c>
      <c r="T133" s="935">
        <v>2.0664309821429299E-4</v>
      </c>
      <c r="U133" s="935">
        <v>4.7261936324259201E-4</v>
      </c>
      <c r="V133" s="935">
        <v>9.5478659240927601E-8</v>
      </c>
      <c r="W133" s="935">
        <v>3.0689569041726702E-7</v>
      </c>
      <c r="X133" s="935">
        <v>1.36398084629897E-6</v>
      </c>
      <c r="Y133" s="935">
        <v>6.8199042314948298E-7</v>
      </c>
      <c r="Z133" s="935">
        <v>1.36398084629897E-6</v>
      </c>
      <c r="AA133" s="935">
        <v>1.5140187393918501E-6</v>
      </c>
      <c r="AB133" s="912"/>
    </row>
    <row r="134" spans="1:28">
      <c r="A134" s="929" t="s">
        <v>3917</v>
      </c>
      <c r="B134" s="930">
        <v>0</v>
      </c>
      <c r="C134" s="931">
        <v>0.87</v>
      </c>
      <c r="D134" s="931">
        <v>0</v>
      </c>
      <c r="E134" s="931">
        <v>0</v>
      </c>
      <c r="F134" s="932">
        <v>0</v>
      </c>
      <c r="G134" s="933">
        <v>0</v>
      </c>
      <c r="H134" s="933">
        <v>0</v>
      </c>
      <c r="I134" s="933">
        <v>0</v>
      </c>
      <c r="J134" s="933">
        <v>0</v>
      </c>
      <c r="K134" s="933">
        <v>0.87</v>
      </c>
      <c r="L134" s="934">
        <v>8.8554751469902503E-4</v>
      </c>
      <c r="M134" s="935">
        <v>2.5809927564092202E-5</v>
      </c>
      <c r="N134" s="935">
        <v>6.9419805172385804E-5</v>
      </c>
      <c r="O134" s="935">
        <v>5.78498376436549E-5</v>
      </c>
      <c r="P134" s="935">
        <v>3.5896565922472997E-5</v>
      </c>
      <c r="Q134" s="935">
        <v>6.6749812665755598E-6</v>
      </c>
      <c r="R134" s="935">
        <v>8.4549762709957203E-6</v>
      </c>
      <c r="S134" s="935">
        <v>3.81215596779982E-4</v>
      </c>
      <c r="T134" s="935">
        <v>7.9654776447801701E-4</v>
      </c>
      <c r="U134" s="935">
        <v>8.6478090631412303E-4</v>
      </c>
      <c r="V134" s="935">
        <v>2.3733266725602E-7</v>
      </c>
      <c r="W134" s="935">
        <v>8.6033091880307297E-7</v>
      </c>
      <c r="X134" s="935">
        <v>1.48332917035013E-6</v>
      </c>
      <c r="Y134" s="935">
        <v>0</v>
      </c>
      <c r="Z134" s="935">
        <v>0</v>
      </c>
      <c r="AA134" s="935">
        <v>8.1731437286291904E-6</v>
      </c>
      <c r="AB134" s="912"/>
    </row>
    <row r="135" spans="1:28">
      <c r="A135" s="929" t="s">
        <v>3918</v>
      </c>
      <c r="B135" s="930">
        <v>0</v>
      </c>
      <c r="C135" s="931">
        <v>0</v>
      </c>
      <c r="D135" s="931">
        <v>0</v>
      </c>
      <c r="E135" s="931">
        <v>0</v>
      </c>
      <c r="F135" s="932">
        <v>0</v>
      </c>
      <c r="G135" s="933">
        <v>0</v>
      </c>
      <c r="H135" s="933">
        <v>0</v>
      </c>
      <c r="I135" s="933">
        <v>0</v>
      </c>
      <c r="J135" s="933">
        <v>0</v>
      </c>
      <c r="K135" s="933">
        <v>0</v>
      </c>
      <c r="L135" s="934">
        <v>0</v>
      </c>
      <c r="M135" s="935">
        <v>0</v>
      </c>
      <c r="N135" s="935">
        <v>0</v>
      </c>
      <c r="O135" s="935">
        <v>0</v>
      </c>
      <c r="P135" s="935">
        <v>0</v>
      </c>
      <c r="Q135" s="935">
        <v>0</v>
      </c>
      <c r="R135" s="935">
        <v>0</v>
      </c>
      <c r="S135" s="935">
        <v>0</v>
      </c>
      <c r="T135" s="935">
        <v>0</v>
      </c>
      <c r="U135" s="935">
        <v>0</v>
      </c>
      <c r="V135" s="935">
        <v>0</v>
      </c>
      <c r="W135" s="935">
        <v>0</v>
      </c>
      <c r="X135" s="935">
        <v>0</v>
      </c>
      <c r="Y135" s="935">
        <v>0</v>
      </c>
      <c r="Z135" s="935">
        <v>0</v>
      </c>
      <c r="AA135" s="935">
        <v>0</v>
      </c>
      <c r="AB135" s="912"/>
    </row>
    <row r="136" spans="1:28">
      <c r="A136" s="929" t="s">
        <v>3919</v>
      </c>
      <c r="B136" s="930">
        <v>0</v>
      </c>
      <c r="C136" s="931">
        <v>0.25</v>
      </c>
      <c r="D136" s="931">
        <v>0</v>
      </c>
      <c r="E136" s="931">
        <v>0</v>
      </c>
      <c r="F136" s="932">
        <v>0</v>
      </c>
      <c r="G136" s="933">
        <v>0</v>
      </c>
      <c r="H136" s="933">
        <v>0</v>
      </c>
      <c r="I136" s="933">
        <v>0</v>
      </c>
      <c r="J136" s="933">
        <v>0</v>
      </c>
      <c r="K136" s="933">
        <v>0.25</v>
      </c>
      <c r="L136" s="934">
        <v>2.94960858012151E-4</v>
      </c>
      <c r="M136" s="935">
        <v>6.8625286329416699E-6</v>
      </c>
      <c r="N136" s="935">
        <v>2.7748485341894599E-5</v>
      </c>
      <c r="O136" s="935">
        <v>3.75094732732216E-5</v>
      </c>
      <c r="P136" s="935">
        <v>3.1542057070663598E-6</v>
      </c>
      <c r="Q136" s="935">
        <v>2.5148396853637201E-6</v>
      </c>
      <c r="R136" s="935">
        <v>1.3213564448521199E-6</v>
      </c>
      <c r="S136" s="935">
        <v>7.0330262387290402E-5</v>
      </c>
      <c r="T136" s="935">
        <v>1.6580892162821801E-4</v>
      </c>
      <c r="U136" s="935">
        <v>1.9180980651079199E-4</v>
      </c>
      <c r="V136" s="935">
        <v>6.3936602170263996E-8</v>
      </c>
      <c r="W136" s="935">
        <v>1.3213564448521199E-7</v>
      </c>
      <c r="X136" s="935">
        <v>8.5248802893685399E-7</v>
      </c>
      <c r="Y136" s="935">
        <v>4.2624401446842699E-7</v>
      </c>
      <c r="Z136" s="935">
        <v>4.2624401446842699E-7</v>
      </c>
      <c r="AA136" s="935">
        <v>1.2616822828265401E-6</v>
      </c>
      <c r="AB136" s="912"/>
    </row>
    <row r="137" spans="1:28">
      <c r="A137" s="929" t="s">
        <v>3920</v>
      </c>
      <c r="B137" s="930">
        <v>0</v>
      </c>
      <c r="C137" s="931">
        <v>24.41</v>
      </c>
      <c r="D137" s="931">
        <v>0</v>
      </c>
      <c r="E137" s="931">
        <v>0.03</v>
      </c>
      <c r="F137" s="932">
        <v>0</v>
      </c>
      <c r="G137" s="933">
        <v>0</v>
      </c>
      <c r="H137" s="933">
        <v>0</v>
      </c>
      <c r="I137" s="933">
        <v>0</v>
      </c>
      <c r="J137" s="933">
        <v>0</v>
      </c>
      <c r="K137" s="933">
        <v>24.38</v>
      </c>
      <c r="L137" s="934">
        <v>2.5667817809668401E-2</v>
      </c>
      <c r="M137" s="935">
        <v>6.3182320762260704E-4</v>
      </c>
      <c r="N137" s="935">
        <v>2.2745635474413898E-3</v>
      </c>
      <c r="O137" s="935">
        <v>5.2915193638393299E-3</v>
      </c>
      <c r="P137" s="935">
        <v>5.0150967105044397E-4</v>
      </c>
      <c r="Q137" s="935">
        <v>3.3170718400186901E-4</v>
      </c>
      <c r="R137" s="935">
        <v>1.5005801181036901E-4</v>
      </c>
      <c r="S137" s="935">
        <v>8.09523484766465E-3</v>
      </c>
      <c r="T137" s="935">
        <v>1.6032513893423701E-2</v>
      </c>
      <c r="U137" s="935">
        <v>2.4720082998234499E-2</v>
      </c>
      <c r="V137" s="935">
        <v>1.50058011810369E-5</v>
      </c>
      <c r="W137" s="935">
        <v>1.3031353657216299E-5</v>
      </c>
      <c r="X137" s="935">
        <v>1.97444752382065E-4</v>
      </c>
      <c r="Y137" s="935">
        <v>7.8977900952825893E-5</v>
      </c>
      <c r="Z137" s="935">
        <v>3.9488950476412899E-5</v>
      </c>
      <c r="AA137" s="935">
        <v>1.39790884686502E-4</v>
      </c>
      <c r="AB137" s="912"/>
    </row>
    <row r="138" spans="1:28">
      <c r="A138" s="924"/>
      <c r="B138" s="925"/>
      <c r="C138" s="926"/>
      <c r="D138" s="926"/>
      <c r="E138" s="926"/>
      <c r="F138" s="925"/>
      <c r="G138" s="926"/>
      <c r="H138" s="926"/>
      <c r="I138" s="926"/>
      <c r="J138" s="926"/>
      <c r="K138" s="926"/>
      <c r="L138" s="927"/>
      <c r="M138" s="928"/>
      <c r="N138" s="928"/>
      <c r="O138" s="928"/>
      <c r="P138" s="928"/>
      <c r="Q138" s="928"/>
      <c r="R138" s="928"/>
      <c r="S138" s="928"/>
      <c r="T138" s="928"/>
      <c r="U138" s="928"/>
      <c r="V138" s="928"/>
      <c r="W138" s="928"/>
      <c r="X138" s="928"/>
      <c r="Y138" s="928"/>
      <c r="Z138" s="928"/>
      <c r="AA138" s="928"/>
      <c r="AB138" s="912"/>
    </row>
    <row r="139" spans="1:28">
      <c r="A139" s="917" t="s">
        <v>4295</v>
      </c>
      <c r="B139" s="918">
        <v>385224</v>
      </c>
      <c r="C139" s="919">
        <v>63350</v>
      </c>
      <c r="D139" s="919">
        <v>96</v>
      </c>
      <c r="E139" s="919">
        <v>2651</v>
      </c>
      <c r="F139" s="920">
        <v>49140</v>
      </c>
      <c r="G139" s="921">
        <v>25555</v>
      </c>
      <c r="H139" s="921">
        <v>224432</v>
      </c>
      <c r="I139" s="921">
        <v>21508</v>
      </c>
      <c r="J139" s="921">
        <v>7154</v>
      </c>
      <c r="K139" s="921">
        <v>117940</v>
      </c>
      <c r="L139" s="922">
        <v>79.617980019923294</v>
      </c>
      <c r="M139" s="923">
        <v>3.3115189714274198</v>
      </c>
      <c r="N139" s="923">
        <v>6.5180326144396199</v>
      </c>
      <c r="O139" s="923">
        <v>8.0245469826757496</v>
      </c>
      <c r="P139" s="923">
        <v>1.3989206929597899</v>
      </c>
      <c r="Q139" s="923">
        <v>1.0551013730791201</v>
      </c>
      <c r="R139" s="923">
        <v>0.23575836486704899</v>
      </c>
      <c r="S139" s="923">
        <v>22.8550444029426</v>
      </c>
      <c r="T139" s="923">
        <v>50.972419687408802</v>
      </c>
      <c r="U139" s="923">
        <v>87.362499173696804</v>
      </c>
      <c r="V139" s="923">
        <v>1.5836085189723001E-2</v>
      </c>
      <c r="W139" s="923">
        <v>3.5169769053847597E-2</v>
      </c>
      <c r="X139" s="923">
        <v>1.0098788017769301E-2</v>
      </c>
      <c r="Y139" s="923">
        <v>1.13360448135907E-4</v>
      </c>
      <c r="Z139" s="923">
        <v>1.80641975554772E-2</v>
      </c>
      <c r="AA139" s="923">
        <v>0.44405035372144303</v>
      </c>
      <c r="AB139" s="912"/>
    </row>
    <row r="140" spans="1:28">
      <c r="A140" s="929" t="s">
        <v>3922</v>
      </c>
      <c r="B140" s="930">
        <v>54186</v>
      </c>
      <c r="C140" s="931">
        <v>29889.09</v>
      </c>
      <c r="D140" s="931">
        <v>0</v>
      </c>
      <c r="E140" s="931">
        <v>2441.1</v>
      </c>
      <c r="F140" s="932">
        <v>0</v>
      </c>
      <c r="G140" s="933">
        <v>5267</v>
      </c>
      <c r="H140" s="933">
        <v>69863.013698630093</v>
      </c>
      <c r="I140" s="933">
        <v>5867</v>
      </c>
      <c r="J140" s="933">
        <v>0</v>
      </c>
      <c r="K140" s="933">
        <v>0</v>
      </c>
      <c r="L140" s="934">
        <v>0</v>
      </c>
      <c r="M140" s="935">
        <v>0</v>
      </c>
      <c r="N140" s="935">
        <v>0</v>
      </c>
      <c r="O140" s="935">
        <v>0</v>
      </c>
      <c r="P140" s="935">
        <v>0</v>
      </c>
      <c r="Q140" s="935">
        <v>0</v>
      </c>
      <c r="R140" s="935">
        <v>0</v>
      </c>
      <c r="S140" s="935">
        <v>0</v>
      </c>
      <c r="T140" s="935">
        <v>0</v>
      </c>
      <c r="U140" s="935">
        <v>0</v>
      </c>
      <c r="V140" s="935">
        <v>0</v>
      </c>
      <c r="W140" s="935">
        <v>0</v>
      </c>
      <c r="X140" s="935">
        <v>0</v>
      </c>
      <c r="Y140" s="935">
        <v>0</v>
      </c>
      <c r="Z140" s="935">
        <v>0</v>
      </c>
      <c r="AA140" s="935">
        <v>0</v>
      </c>
      <c r="AB140" s="912"/>
    </row>
    <row r="141" spans="1:28">
      <c r="A141" s="929" t="s">
        <v>3923</v>
      </c>
      <c r="B141" s="930">
        <v>183946</v>
      </c>
      <c r="C141" s="931">
        <v>453.38</v>
      </c>
      <c r="D141" s="931">
        <v>0</v>
      </c>
      <c r="E141" s="931">
        <v>0</v>
      </c>
      <c r="F141" s="932">
        <v>0</v>
      </c>
      <c r="G141" s="933">
        <v>19170</v>
      </c>
      <c r="H141" s="933">
        <v>151946.15384615399</v>
      </c>
      <c r="I141" s="933">
        <v>13864</v>
      </c>
      <c r="J141" s="933">
        <v>0</v>
      </c>
      <c r="K141" s="933">
        <v>0</v>
      </c>
      <c r="L141" s="934">
        <v>0</v>
      </c>
      <c r="M141" s="935">
        <v>0</v>
      </c>
      <c r="N141" s="935">
        <v>0</v>
      </c>
      <c r="O141" s="935">
        <v>0</v>
      </c>
      <c r="P141" s="935">
        <v>0</v>
      </c>
      <c r="Q141" s="935">
        <v>0</v>
      </c>
      <c r="R141" s="935">
        <v>0</v>
      </c>
      <c r="S141" s="935">
        <v>0</v>
      </c>
      <c r="T141" s="935">
        <v>0</v>
      </c>
      <c r="U141" s="935">
        <v>0</v>
      </c>
      <c r="V141" s="935">
        <v>0</v>
      </c>
      <c r="W141" s="935">
        <v>0</v>
      </c>
      <c r="X141" s="935">
        <v>0</v>
      </c>
      <c r="Y141" s="935">
        <v>0</v>
      </c>
      <c r="Z141" s="935">
        <v>0</v>
      </c>
      <c r="AA141" s="935">
        <v>0</v>
      </c>
      <c r="AB141" s="912"/>
    </row>
    <row r="142" spans="1:28">
      <c r="A142" s="929" t="s">
        <v>3924</v>
      </c>
      <c r="B142" s="930">
        <v>124979</v>
      </c>
      <c r="C142" s="931">
        <v>3603.86</v>
      </c>
      <c r="D142" s="931">
        <v>0</v>
      </c>
      <c r="E142" s="931">
        <v>55.01</v>
      </c>
      <c r="F142" s="932">
        <v>20325.977659574499</v>
      </c>
      <c r="G142" s="933">
        <v>0</v>
      </c>
      <c r="H142" s="933">
        <v>101047.87234042599</v>
      </c>
      <c r="I142" s="933">
        <v>0</v>
      </c>
      <c r="J142" s="933">
        <v>7154</v>
      </c>
      <c r="K142" s="933">
        <v>0</v>
      </c>
      <c r="L142" s="934">
        <v>0</v>
      </c>
      <c r="M142" s="935">
        <v>0</v>
      </c>
      <c r="N142" s="935">
        <v>0</v>
      </c>
      <c r="O142" s="935">
        <v>0</v>
      </c>
      <c r="P142" s="935">
        <v>0</v>
      </c>
      <c r="Q142" s="935">
        <v>0</v>
      </c>
      <c r="R142" s="935">
        <v>0</v>
      </c>
      <c r="S142" s="935">
        <v>0</v>
      </c>
      <c r="T142" s="935">
        <v>0</v>
      </c>
      <c r="U142" s="935">
        <v>0</v>
      </c>
      <c r="V142" s="935">
        <v>0</v>
      </c>
      <c r="W142" s="935">
        <v>0</v>
      </c>
      <c r="X142" s="935">
        <v>0</v>
      </c>
      <c r="Y142" s="935">
        <v>0</v>
      </c>
      <c r="Z142" s="935">
        <v>0</v>
      </c>
      <c r="AA142" s="935">
        <v>0</v>
      </c>
      <c r="AB142" s="912"/>
    </row>
    <row r="143" spans="1:28">
      <c r="A143" s="929" t="s">
        <v>3925</v>
      </c>
      <c r="B143" s="930">
        <v>0</v>
      </c>
      <c r="C143" s="931">
        <v>1.9</v>
      </c>
      <c r="D143" s="931">
        <v>2</v>
      </c>
      <c r="E143" s="931">
        <v>0</v>
      </c>
      <c r="F143" s="932">
        <v>0</v>
      </c>
      <c r="G143" s="933">
        <v>0</v>
      </c>
      <c r="H143" s="933">
        <v>0</v>
      </c>
      <c r="I143" s="933">
        <v>0</v>
      </c>
      <c r="J143" s="933">
        <v>0</v>
      </c>
      <c r="K143" s="933">
        <v>0</v>
      </c>
      <c r="L143" s="934">
        <v>0</v>
      </c>
      <c r="M143" s="935">
        <v>0</v>
      </c>
      <c r="N143" s="935">
        <v>0</v>
      </c>
      <c r="O143" s="935">
        <v>0</v>
      </c>
      <c r="P143" s="935">
        <v>0</v>
      </c>
      <c r="Q143" s="935">
        <v>0</v>
      </c>
      <c r="R143" s="935">
        <v>0</v>
      </c>
      <c r="S143" s="935">
        <v>0</v>
      </c>
      <c r="T143" s="935">
        <v>0</v>
      </c>
      <c r="U143" s="935">
        <v>0</v>
      </c>
      <c r="V143" s="935">
        <v>0</v>
      </c>
      <c r="W143" s="935">
        <v>0</v>
      </c>
      <c r="X143" s="935">
        <v>0</v>
      </c>
      <c r="Y143" s="935">
        <v>0</v>
      </c>
      <c r="Z143" s="935">
        <v>0</v>
      </c>
      <c r="AA143" s="935">
        <v>0</v>
      </c>
      <c r="AB143" s="912"/>
    </row>
    <row r="144" spans="1:28">
      <c r="A144" s="929" t="s">
        <v>3926</v>
      </c>
      <c r="B144" s="930">
        <v>0</v>
      </c>
      <c r="C144" s="931">
        <v>8.3000000000000007</v>
      </c>
      <c r="D144" s="931">
        <v>7</v>
      </c>
      <c r="E144" s="931">
        <v>0</v>
      </c>
      <c r="F144" s="932">
        <v>1.1000000000000001</v>
      </c>
      <c r="G144" s="933">
        <v>0</v>
      </c>
      <c r="H144" s="933">
        <v>0</v>
      </c>
      <c r="I144" s="933">
        <v>0</v>
      </c>
      <c r="J144" s="933">
        <v>0</v>
      </c>
      <c r="K144" s="933">
        <v>0</v>
      </c>
      <c r="L144" s="934">
        <v>0</v>
      </c>
      <c r="M144" s="935">
        <v>0</v>
      </c>
      <c r="N144" s="935">
        <v>0</v>
      </c>
      <c r="O144" s="935">
        <v>0</v>
      </c>
      <c r="P144" s="935">
        <v>0</v>
      </c>
      <c r="Q144" s="935">
        <v>0</v>
      </c>
      <c r="R144" s="935">
        <v>0</v>
      </c>
      <c r="S144" s="935">
        <v>0</v>
      </c>
      <c r="T144" s="935">
        <v>0</v>
      </c>
      <c r="U144" s="935">
        <v>0</v>
      </c>
      <c r="V144" s="935">
        <v>0</v>
      </c>
      <c r="W144" s="935">
        <v>0</v>
      </c>
      <c r="X144" s="935">
        <v>0</v>
      </c>
      <c r="Y144" s="935">
        <v>0</v>
      </c>
      <c r="Z144" s="935">
        <v>0</v>
      </c>
      <c r="AA144" s="935">
        <v>0</v>
      </c>
      <c r="AB144" s="912"/>
    </row>
    <row r="145" spans="1:28">
      <c r="A145" s="929" t="s">
        <v>3927</v>
      </c>
      <c r="B145" s="930">
        <v>0</v>
      </c>
      <c r="C145" s="931">
        <v>39.950000000000003</v>
      </c>
      <c r="D145" s="931">
        <v>40</v>
      </c>
      <c r="E145" s="931">
        <v>0</v>
      </c>
      <c r="F145" s="932">
        <v>0</v>
      </c>
      <c r="G145" s="933">
        <v>0</v>
      </c>
      <c r="H145" s="933">
        <v>0</v>
      </c>
      <c r="I145" s="933">
        <v>0</v>
      </c>
      <c r="J145" s="933">
        <v>0</v>
      </c>
      <c r="K145" s="933">
        <v>0</v>
      </c>
      <c r="L145" s="934">
        <v>0</v>
      </c>
      <c r="M145" s="935">
        <v>0</v>
      </c>
      <c r="N145" s="935">
        <v>0</v>
      </c>
      <c r="O145" s="935">
        <v>0</v>
      </c>
      <c r="P145" s="935">
        <v>0</v>
      </c>
      <c r="Q145" s="935">
        <v>0</v>
      </c>
      <c r="R145" s="935">
        <v>0</v>
      </c>
      <c r="S145" s="935">
        <v>0</v>
      </c>
      <c r="T145" s="935">
        <v>0</v>
      </c>
      <c r="U145" s="935">
        <v>0</v>
      </c>
      <c r="V145" s="935">
        <v>0</v>
      </c>
      <c r="W145" s="935">
        <v>0</v>
      </c>
      <c r="X145" s="935">
        <v>0</v>
      </c>
      <c r="Y145" s="935">
        <v>0</v>
      </c>
      <c r="Z145" s="935">
        <v>0</v>
      </c>
      <c r="AA145" s="935">
        <v>0</v>
      </c>
      <c r="AB145" s="912"/>
    </row>
    <row r="146" spans="1:28">
      <c r="A146" s="929" t="s">
        <v>3928</v>
      </c>
      <c r="B146" s="930">
        <v>0</v>
      </c>
      <c r="C146" s="931">
        <v>0.6</v>
      </c>
      <c r="D146" s="931">
        <v>0</v>
      </c>
      <c r="E146" s="931">
        <v>100</v>
      </c>
      <c r="F146" s="932">
        <v>0</v>
      </c>
      <c r="G146" s="933">
        <v>0</v>
      </c>
      <c r="H146" s="933">
        <v>0</v>
      </c>
      <c r="I146" s="933">
        <v>0</v>
      </c>
      <c r="J146" s="933">
        <v>0</v>
      </c>
      <c r="K146" s="933">
        <v>0</v>
      </c>
      <c r="L146" s="934">
        <v>0</v>
      </c>
      <c r="M146" s="935">
        <v>0</v>
      </c>
      <c r="N146" s="935">
        <v>0</v>
      </c>
      <c r="O146" s="935">
        <v>0</v>
      </c>
      <c r="P146" s="935">
        <v>0</v>
      </c>
      <c r="Q146" s="935">
        <v>0</v>
      </c>
      <c r="R146" s="935">
        <v>0</v>
      </c>
      <c r="S146" s="935">
        <v>0</v>
      </c>
      <c r="T146" s="935">
        <v>0</v>
      </c>
      <c r="U146" s="935">
        <v>0</v>
      </c>
      <c r="V146" s="935">
        <v>0</v>
      </c>
      <c r="W146" s="935">
        <v>0</v>
      </c>
      <c r="X146" s="935">
        <v>0</v>
      </c>
      <c r="Y146" s="935">
        <v>0</v>
      </c>
      <c r="Z146" s="935">
        <v>0</v>
      </c>
      <c r="AA146" s="935">
        <v>0</v>
      </c>
      <c r="AB146" s="912"/>
    </row>
    <row r="147" spans="1:28">
      <c r="A147" s="929" t="s">
        <v>3929</v>
      </c>
      <c r="B147" s="930">
        <v>9596</v>
      </c>
      <c r="C147" s="931">
        <v>737.24</v>
      </c>
      <c r="D147" s="931">
        <v>0</v>
      </c>
      <c r="E147" s="931">
        <v>0</v>
      </c>
      <c r="F147" s="932">
        <v>0</v>
      </c>
      <c r="G147" s="933">
        <v>1118</v>
      </c>
      <c r="H147" s="933">
        <v>9333.3333333333303</v>
      </c>
      <c r="I147" s="933">
        <v>777</v>
      </c>
      <c r="J147" s="933">
        <v>0</v>
      </c>
      <c r="K147" s="933">
        <v>14.4</v>
      </c>
      <c r="L147" s="934">
        <v>1.13428647178222E-2</v>
      </c>
      <c r="M147" s="935">
        <v>3.8754787785892501E-4</v>
      </c>
      <c r="N147" s="935">
        <v>9.4334824903221303E-4</v>
      </c>
      <c r="O147" s="935">
        <v>2.0039061001485901E-3</v>
      </c>
      <c r="P147" s="935">
        <v>2.3441920416832499E-4</v>
      </c>
      <c r="Q147" s="935">
        <v>1.7959535803218501E-4</v>
      </c>
      <c r="R147" s="935">
        <v>9.6414350101488695E-5</v>
      </c>
      <c r="S147" s="935">
        <v>6.9191474778715397E-3</v>
      </c>
      <c r="T147" s="935">
        <v>1.38382949557431E-2</v>
      </c>
      <c r="U147" s="935">
        <v>1.1248340845173699E-2</v>
      </c>
      <c r="V147" s="935">
        <v>4.9152413777229499E-6</v>
      </c>
      <c r="W147" s="935">
        <v>2.4576206888614801E-5</v>
      </c>
      <c r="X147" s="935">
        <v>3.7809549059407298E-5</v>
      </c>
      <c r="Y147" s="935">
        <v>1.89047745297037E-5</v>
      </c>
      <c r="Z147" s="935">
        <v>0</v>
      </c>
      <c r="AA147" s="935">
        <v>1.10971026489361E-4</v>
      </c>
      <c r="AB147" s="912"/>
    </row>
    <row r="148" spans="1:28">
      <c r="A148" s="929" t="s">
        <v>3930</v>
      </c>
      <c r="B148" s="930">
        <v>0</v>
      </c>
      <c r="C148" s="931">
        <v>0</v>
      </c>
      <c r="D148" s="931">
        <v>0</v>
      </c>
      <c r="E148" s="931">
        <v>0</v>
      </c>
      <c r="F148" s="932">
        <v>0</v>
      </c>
      <c r="G148" s="933">
        <v>0</v>
      </c>
      <c r="H148" s="933">
        <v>0</v>
      </c>
      <c r="I148" s="933">
        <v>0</v>
      </c>
      <c r="J148" s="933">
        <v>0</v>
      </c>
      <c r="K148" s="933">
        <v>0</v>
      </c>
      <c r="L148" s="934">
        <v>0</v>
      </c>
      <c r="M148" s="935">
        <v>0</v>
      </c>
      <c r="N148" s="935">
        <v>0</v>
      </c>
      <c r="O148" s="935">
        <v>0</v>
      </c>
      <c r="P148" s="935">
        <v>0</v>
      </c>
      <c r="Q148" s="935">
        <v>0</v>
      </c>
      <c r="R148" s="935">
        <v>0</v>
      </c>
      <c r="S148" s="935">
        <v>0</v>
      </c>
      <c r="T148" s="935">
        <v>0</v>
      </c>
      <c r="U148" s="935">
        <v>0</v>
      </c>
      <c r="V148" s="935">
        <v>0</v>
      </c>
      <c r="W148" s="935">
        <v>0</v>
      </c>
      <c r="X148" s="935">
        <v>0</v>
      </c>
      <c r="Y148" s="935">
        <v>0</v>
      </c>
      <c r="Z148" s="935">
        <v>0</v>
      </c>
      <c r="AA148" s="935">
        <v>0</v>
      </c>
      <c r="AB148" s="912"/>
    </row>
    <row r="149" spans="1:28">
      <c r="A149" s="929" t="s">
        <v>3931</v>
      </c>
      <c r="B149" s="930">
        <v>0</v>
      </c>
      <c r="C149" s="931">
        <v>0</v>
      </c>
      <c r="D149" s="931">
        <v>0</v>
      </c>
      <c r="E149" s="931">
        <v>0</v>
      </c>
      <c r="F149" s="932">
        <v>0</v>
      </c>
      <c r="G149" s="933">
        <v>0</v>
      </c>
      <c r="H149" s="933">
        <v>0</v>
      </c>
      <c r="I149" s="933">
        <v>0</v>
      </c>
      <c r="J149" s="933">
        <v>0</v>
      </c>
      <c r="K149" s="933">
        <v>0</v>
      </c>
      <c r="L149" s="934">
        <v>0</v>
      </c>
      <c r="M149" s="935">
        <v>0</v>
      </c>
      <c r="N149" s="935">
        <v>0</v>
      </c>
      <c r="O149" s="935">
        <v>0</v>
      </c>
      <c r="P149" s="935">
        <v>0</v>
      </c>
      <c r="Q149" s="935">
        <v>0</v>
      </c>
      <c r="R149" s="935">
        <v>0</v>
      </c>
      <c r="S149" s="935">
        <v>0</v>
      </c>
      <c r="T149" s="935">
        <v>0</v>
      </c>
      <c r="U149" s="935">
        <v>0</v>
      </c>
      <c r="V149" s="935">
        <v>0</v>
      </c>
      <c r="W149" s="935">
        <v>0</v>
      </c>
      <c r="X149" s="935">
        <v>0</v>
      </c>
      <c r="Y149" s="935">
        <v>0</v>
      </c>
      <c r="Z149" s="935">
        <v>0</v>
      </c>
      <c r="AA149" s="935">
        <v>0</v>
      </c>
      <c r="AB149" s="912"/>
    </row>
    <row r="150" spans="1:28">
      <c r="A150" s="929" t="s">
        <v>3932</v>
      </c>
      <c r="B150" s="930">
        <v>0</v>
      </c>
      <c r="C150" s="931">
        <v>0.96</v>
      </c>
      <c r="D150" s="931">
        <v>1</v>
      </c>
      <c r="E150" s="931">
        <v>0</v>
      </c>
      <c r="F150" s="932">
        <v>0</v>
      </c>
      <c r="G150" s="933">
        <v>0</v>
      </c>
      <c r="H150" s="933">
        <v>0</v>
      </c>
      <c r="I150" s="933">
        <v>0</v>
      </c>
      <c r="J150" s="933">
        <v>0</v>
      </c>
      <c r="K150" s="933">
        <v>0</v>
      </c>
      <c r="L150" s="934">
        <v>0</v>
      </c>
      <c r="M150" s="935">
        <v>0</v>
      </c>
      <c r="N150" s="935">
        <v>0</v>
      </c>
      <c r="O150" s="935">
        <v>0</v>
      </c>
      <c r="P150" s="935">
        <v>0</v>
      </c>
      <c r="Q150" s="935">
        <v>0</v>
      </c>
      <c r="R150" s="935">
        <v>0</v>
      </c>
      <c r="S150" s="935">
        <v>0</v>
      </c>
      <c r="T150" s="935">
        <v>0</v>
      </c>
      <c r="U150" s="935">
        <v>0</v>
      </c>
      <c r="V150" s="935">
        <v>0</v>
      </c>
      <c r="W150" s="935">
        <v>0</v>
      </c>
      <c r="X150" s="935">
        <v>0</v>
      </c>
      <c r="Y150" s="935">
        <v>0</v>
      </c>
      <c r="Z150" s="935">
        <v>0</v>
      </c>
      <c r="AA150" s="935">
        <v>0</v>
      </c>
      <c r="AB150" s="912"/>
    </row>
    <row r="151" spans="1:28">
      <c r="A151" s="929" t="s">
        <v>3933</v>
      </c>
      <c r="B151" s="930">
        <v>0</v>
      </c>
      <c r="C151" s="931">
        <v>3.28</v>
      </c>
      <c r="D151" s="931">
        <v>0</v>
      </c>
      <c r="E151" s="931">
        <v>8.1</v>
      </c>
      <c r="F151" s="932">
        <v>0</v>
      </c>
      <c r="G151" s="933">
        <v>0</v>
      </c>
      <c r="H151" s="933">
        <v>0</v>
      </c>
      <c r="I151" s="933">
        <v>0</v>
      </c>
      <c r="J151" s="933">
        <v>0</v>
      </c>
      <c r="K151" s="933">
        <v>0</v>
      </c>
      <c r="L151" s="934">
        <v>0</v>
      </c>
      <c r="M151" s="935">
        <v>0</v>
      </c>
      <c r="N151" s="935">
        <v>0</v>
      </c>
      <c r="O151" s="935">
        <v>0</v>
      </c>
      <c r="P151" s="935">
        <v>0</v>
      </c>
      <c r="Q151" s="935">
        <v>0</v>
      </c>
      <c r="R151" s="935">
        <v>0</v>
      </c>
      <c r="S151" s="935">
        <v>0</v>
      </c>
      <c r="T151" s="935">
        <v>0</v>
      </c>
      <c r="U151" s="935">
        <v>0</v>
      </c>
      <c r="V151" s="935">
        <v>0</v>
      </c>
      <c r="W151" s="935">
        <v>0</v>
      </c>
      <c r="X151" s="935">
        <v>0</v>
      </c>
      <c r="Y151" s="935">
        <v>0</v>
      </c>
      <c r="Z151" s="935">
        <v>0</v>
      </c>
      <c r="AA151" s="935">
        <v>0</v>
      </c>
      <c r="AB151" s="912"/>
    </row>
    <row r="152" spans="1:28">
      <c r="A152" s="929" t="s">
        <v>3934</v>
      </c>
      <c r="B152" s="930">
        <v>12516.923976</v>
      </c>
      <c r="C152" s="931">
        <v>0.72</v>
      </c>
      <c r="D152" s="931">
        <v>-23</v>
      </c>
      <c r="E152" s="931">
        <v>24.02</v>
      </c>
      <c r="F152" s="932">
        <v>105.879093129837</v>
      </c>
      <c r="G152" s="933">
        <v>0</v>
      </c>
      <c r="H152" s="933">
        <v>11410.7448828702</v>
      </c>
      <c r="I152" s="933">
        <v>1000</v>
      </c>
      <c r="J152" s="933">
        <v>0</v>
      </c>
      <c r="K152" s="933">
        <v>0</v>
      </c>
      <c r="L152" s="934">
        <v>0</v>
      </c>
      <c r="M152" s="935">
        <v>0</v>
      </c>
      <c r="N152" s="935">
        <v>0</v>
      </c>
      <c r="O152" s="935">
        <v>0</v>
      </c>
      <c r="P152" s="935">
        <v>0</v>
      </c>
      <c r="Q152" s="935">
        <v>0</v>
      </c>
      <c r="R152" s="935">
        <v>0</v>
      </c>
      <c r="S152" s="935">
        <v>0</v>
      </c>
      <c r="T152" s="935">
        <v>0</v>
      </c>
      <c r="U152" s="935">
        <v>0</v>
      </c>
      <c r="V152" s="935">
        <v>0</v>
      </c>
      <c r="W152" s="935">
        <v>0</v>
      </c>
      <c r="X152" s="935">
        <v>0</v>
      </c>
      <c r="Y152" s="935">
        <v>0</v>
      </c>
      <c r="Z152" s="935">
        <v>0</v>
      </c>
      <c r="AA152" s="935">
        <v>0</v>
      </c>
      <c r="AB152" s="912"/>
    </row>
    <row r="153" spans="1:28">
      <c r="A153" s="929" t="s">
        <v>3935</v>
      </c>
      <c r="B153" s="930">
        <v>0</v>
      </c>
      <c r="C153" s="931">
        <v>0.02</v>
      </c>
      <c r="D153" s="931">
        <v>0</v>
      </c>
      <c r="E153" s="931">
        <v>0</v>
      </c>
      <c r="F153" s="932">
        <v>0</v>
      </c>
      <c r="G153" s="933">
        <v>0</v>
      </c>
      <c r="H153" s="933">
        <v>0</v>
      </c>
      <c r="I153" s="933">
        <v>0</v>
      </c>
      <c r="J153" s="933">
        <v>0</v>
      </c>
      <c r="K153" s="933">
        <v>0</v>
      </c>
      <c r="L153" s="934">
        <v>0</v>
      </c>
      <c r="M153" s="935">
        <v>0</v>
      </c>
      <c r="N153" s="935">
        <v>0</v>
      </c>
      <c r="O153" s="935">
        <v>0</v>
      </c>
      <c r="P153" s="935">
        <v>0</v>
      </c>
      <c r="Q153" s="935">
        <v>0</v>
      </c>
      <c r="R153" s="935">
        <v>0</v>
      </c>
      <c r="S153" s="935">
        <v>0</v>
      </c>
      <c r="T153" s="935">
        <v>0</v>
      </c>
      <c r="U153" s="935">
        <v>0</v>
      </c>
      <c r="V153" s="935">
        <v>0</v>
      </c>
      <c r="W153" s="935">
        <v>0</v>
      </c>
      <c r="X153" s="935">
        <v>0</v>
      </c>
      <c r="Y153" s="935">
        <v>0</v>
      </c>
      <c r="Z153" s="935">
        <v>0</v>
      </c>
      <c r="AA153" s="935">
        <v>0</v>
      </c>
      <c r="AB153" s="912"/>
    </row>
    <row r="154" spans="1:28">
      <c r="A154" s="929" t="s">
        <v>3936</v>
      </c>
      <c r="B154" s="930">
        <v>0</v>
      </c>
      <c r="C154" s="931">
        <v>15.85</v>
      </c>
      <c r="D154" s="931">
        <v>0</v>
      </c>
      <c r="E154" s="931">
        <v>0</v>
      </c>
      <c r="F154" s="932">
        <v>0.86315665833333299</v>
      </c>
      <c r="G154" s="933">
        <v>0</v>
      </c>
      <c r="H154" s="933">
        <v>0</v>
      </c>
      <c r="I154" s="933">
        <v>0</v>
      </c>
      <c r="J154" s="933">
        <v>0</v>
      </c>
      <c r="K154" s="933">
        <v>14.986843341666701</v>
      </c>
      <c r="L154" s="934">
        <v>2.1668273300387499E-3</v>
      </c>
      <c r="M154" s="935">
        <v>2.1668273300387499E-5</v>
      </c>
      <c r="N154" s="935">
        <v>1.86888857215842E-4</v>
      </c>
      <c r="O154" s="935">
        <v>2.30225403816617E-4</v>
      </c>
      <c r="P154" s="935">
        <v>7.7193223632630498E-5</v>
      </c>
      <c r="Q154" s="935">
        <v>4.3336546600774998E-5</v>
      </c>
      <c r="R154" s="935">
        <v>1.2188403731468E-5</v>
      </c>
      <c r="S154" s="935">
        <v>3.2502409950581302E-4</v>
      </c>
      <c r="T154" s="935">
        <v>7.1776155307533599E-4</v>
      </c>
      <c r="U154" s="935">
        <v>3.3179543491218401E-3</v>
      </c>
      <c r="V154" s="935">
        <v>6.7713354063710997E-7</v>
      </c>
      <c r="W154" s="935">
        <v>4.06280124382266E-7</v>
      </c>
      <c r="X154" s="935">
        <v>0</v>
      </c>
      <c r="Y154" s="935">
        <v>0</v>
      </c>
      <c r="Z154" s="935">
        <v>2.7085341625484401E-5</v>
      </c>
      <c r="AA154" s="935">
        <v>4.6045080763323501E-6</v>
      </c>
      <c r="AB154" s="912"/>
    </row>
    <row r="155" spans="1:28">
      <c r="A155" s="929" t="s">
        <v>3937</v>
      </c>
      <c r="B155" s="930">
        <v>0</v>
      </c>
      <c r="C155" s="931">
        <v>0</v>
      </c>
      <c r="D155" s="931">
        <v>0</v>
      </c>
      <c r="E155" s="931">
        <v>0</v>
      </c>
      <c r="F155" s="932">
        <v>0</v>
      </c>
      <c r="G155" s="933">
        <v>0</v>
      </c>
      <c r="H155" s="933">
        <v>0</v>
      </c>
      <c r="I155" s="933">
        <v>0</v>
      </c>
      <c r="J155" s="933">
        <v>0</v>
      </c>
      <c r="K155" s="933">
        <v>0</v>
      </c>
      <c r="L155" s="934">
        <v>0</v>
      </c>
      <c r="M155" s="935">
        <v>0</v>
      </c>
      <c r="N155" s="935">
        <v>0</v>
      </c>
      <c r="O155" s="935">
        <v>0</v>
      </c>
      <c r="P155" s="935">
        <v>0</v>
      </c>
      <c r="Q155" s="935">
        <v>0</v>
      </c>
      <c r="R155" s="935">
        <v>0</v>
      </c>
      <c r="S155" s="935">
        <v>0</v>
      </c>
      <c r="T155" s="935">
        <v>0</v>
      </c>
      <c r="U155" s="935">
        <v>0</v>
      </c>
      <c r="V155" s="935">
        <v>0</v>
      </c>
      <c r="W155" s="935">
        <v>0</v>
      </c>
      <c r="X155" s="935">
        <v>0</v>
      </c>
      <c r="Y155" s="935">
        <v>0</v>
      </c>
      <c r="Z155" s="935">
        <v>0</v>
      </c>
      <c r="AA155" s="935">
        <v>0</v>
      </c>
      <c r="AB155" s="912"/>
    </row>
    <row r="156" spans="1:28">
      <c r="A156" s="929" t="s">
        <v>3938</v>
      </c>
      <c r="B156" s="930">
        <v>0</v>
      </c>
      <c r="C156" s="931">
        <v>0</v>
      </c>
      <c r="D156" s="931">
        <v>0</v>
      </c>
      <c r="E156" s="931">
        <v>0</v>
      </c>
      <c r="F156" s="932">
        <v>0</v>
      </c>
      <c r="G156" s="933">
        <v>0</v>
      </c>
      <c r="H156" s="933">
        <v>0</v>
      </c>
      <c r="I156" s="933">
        <v>0</v>
      </c>
      <c r="J156" s="933">
        <v>0</v>
      </c>
      <c r="K156" s="933">
        <v>0</v>
      </c>
      <c r="L156" s="934">
        <v>0</v>
      </c>
      <c r="M156" s="935">
        <v>0</v>
      </c>
      <c r="N156" s="935">
        <v>0</v>
      </c>
      <c r="O156" s="935">
        <v>0</v>
      </c>
      <c r="P156" s="935">
        <v>0</v>
      </c>
      <c r="Q156" s="935">
        <v>0</v>
      </c>
      <c r="R156" s="935">
        <v>0</v>
      </c>
      <c r="S156" s="935">
        <v>0</v>
      </c>
      <c r="T156" s="935">
        <v>0</v>
      </c>
      <c r="U156" s="935">
        <v>0</v>
      </c>
      <c r="V156" s="935">
        <v>0</v>
      </c>
      <c r="W156" s="935">
        <v>0</v>
      </c>
      <c r="X156" s="935">
        <v>0</v>
      </c>
      <c r="Y156" s="935">
        <v>0</v>
      </c>
      <c r="Z156" s="935">
        <v>0</v>
      </c>
      <c r="AA156" s="935">
        <v>0</v>
      </c>
      <c r="AB156" s="912"/>
    </row>
    <row r="157" spans="1:28">
      <c r="A157" s="929" t="s">
        <v>3940</v>
      </c>
      <c r="B157" s="930">
        <v>0</v>
      </c>
      <c r="C157" s="931">
        <v>0</v>
      </c>
      <c r="D157" s="931">
        <v>0</v>
      </c>
      <c r="E157" s="931">
        <v>0</v>
      </c>
      <c r="F157" s="932">
        <v>0</v>
      </c>
      <c r="G157" s="933">
        <v>0</v>
      </c>
      <c r="H157" s="933">
        <v>0</v>
      </c>
      <c r="I157" s="933">
        <v>0</v>
      </c>
      <c r="J157" s="933">
        <v>0</v>
      </c>
      <c r="K157" s="933">
        <v>0</v>
      </c>
      <c r="L157" s="934">
        <v>0</v>
      </c>
      <c r="M157" s="935">
        <v>0</v>
      </c>
      <c r="N157" s="935">
        <v>0</v>
      </c>
      <c r="O157" s="935">
        <v>0</v>
      </c>
      <c r="P157" s="935">
        <v>0</v>
      </c>
      <c r="Q157" s="935">
        <v>0</v>
      </c>
      <c r="R157" s="935">
        <v>0</v>
      </c>
      <c r="S157" s="935">
        <v>0</v>
      </c>
      <c r="T157" s="935">
        <v>0</v>
      </c>
      <c r="U157" s="935">
        <v>0</v>
      </c>
      <c r="V157" s="935">
        <v>0</v>
      </c>
      <c r="W157" s="935">
        <v>0</v>
      </c>
      <c r="X157" s="935">
        <v>0</v>
      </c>
      <c r="Y157" s="935">
        <v>0</v>
      </c>
      <c r="Z157" s="935">
        <v>0</v>
      </c>
      <c r="AA157" s="935">
        <v>0</v>
      </c>
      <c r="AB157" s="912"/>
    </row>
    <row r="158" spans="1:28">
      <c r="A158" s="929" t="s">
        <v>3941</v>
      </c>
      <c r="B158" s="930">
        <v>98765</v>
      </c>
      <c r="C158" s="931">
        <v>3495.5</v>
      </c>
      <c r="D158" s="931">
        <v>0</v>
      </c>
      <c r="E158" s="931">
        <v>0</v>
      </c>
      <c r="F158" s="932">
        <v>0</v>
      </c>
      <c r="G158" s="933">
        <v>0</v>
      </c>
      <c r="H158" s="933">
        <v>95791.384696426801</v>
      </c>
      <c r="I158" s="933">
        <v>0</v>
      </c>
      <c r="J158" s="933">
        <v>0</v>
      </c>
      <c r="K158" s="933">
        <v>5804</v>
      </c>
      <c r="L158" s="934">
        <v>5.8087647704207104</v>
      </c>
      <c r="M158" s="935">
        <v>0.24442332168550501</v>
      </c>
      <c r="N158" s="935">
        <v>0.46608657697924299</v>
      </c>
      <c r="O158" s="935">
        <v>0.60363654343383899</v>
      </c>
      <c r="P158" s="935">
        <v>0.11676903627080799</v>
      </c>
      <c r="Q158" s="935">
        <v>8.2134152631161694E-2</v>
      </c>
      <c r="R158" s="935">
        <v>2.47392025997475E-2</v>
      </c>
      <c r="S158" s="935">
        <v>1.7713269061419199</v>
      </c>
      <c r="T158" s="935">
        <v>3.8197328814010101</v>
      </c>
      <c r="U158" s="935">
        <v>6.33323586553536</v>
      </c>
      <c r="V158" s="935">
        <v>1.2864385351868701E-3</v>
      </c>
      <c r="W158" s="935">
        <v>7.1248903487272797E-3</v>
      </c>
      <c r="X158" s="935">
        <v>9.8956810398990007E-3</v>
      </c>
      <c r="Y158" s="935">
        <v>0</v>
      </c>
      <c r="Z158" s="935">
        <v>0</v>
      </c>
      <c r="AA158" s="935">
        <v>2.9291215878101001E-2</v>
      </c>
      <c r="AB158" s="912"/>
    </row>
    <row r="159" spans="1:28">
      <c r="A159" s="929" t="s">
        <v>3942</v>
      </c>
      <c r="B159" s="930">
        <v>0</v>
      </c>
      <c r="C159" s="931">
        <v>34.200000000000003</v>
      </c>
      <c r="D159" s="931">
        <v>0</v>
      </c>
      <c r="E159" s="931">
        <v>0</v>
      </c>
      <c r="F159" s="932">
        <v>0</v>
      </c>
      <c r="G159" s="933">
        <v>0</v>
      </c>
      <c r="H159" s="933">
        <v>0</v>
      </c>
      <c r="I159" s="933">
        <v>0</v>
      </c>
      <c r="J159" s="933">
        <v>0</v>
      </c>
      <c r="K159" s="933">
        <v>34.200000000000003</v>
      </c>
      <c r="L159" s="934">
        <v>3.8076548310070402E-2</v>
      </c>
      <c r="M159" s="935">
        <v>3.8484719578325301E-4</v>
      </c>
      <c r="N159" s="935">
        <v>3.60356919687955E-3</v>
      </c>
      <c r="O159" s="935">
        <v>1.57437489184058E-3</v>
      </c>
      <c r="P159" s="935">
        <v>5.6560875743902404E-4</v>
      </c>
      <c r="Q159" s="935">
        <v>9.3296289886849295E-4</v>
      </c>
      <c r="R159" s="935">
        <v>1.8659257977369901E-4</v>
      </c>
      <c r="S159" s="935">
        <v>5.1896061249559903E-3</v>
      </c>
      <c r="T159" s="935">
        <v>1.03209020687327E-2</v>
      </c>
      <c r="U159" s="935">
        <v>3.7085275230022599E-2</v>
      </c>
      <c r="V159" s="935">
        <v>2.9155090589640399E-6</v>
      </c>
      <c r="W159" s="935">
        <v>2.9155090589640399E-6</v>
      </c>
      <c r="X159" s="935">
        <v>0</v>
      </c>
      <c r="Y159" s="935">
        <v>0</v>
      </c>
      <c r="Z159" s="935">
        <v>5.8310181179280802E-5</v>
      </c>
      <c r="AA159" s="935">
        <v>8.8048373580714006E-5</v>
      </c>
      <c r="AB159" s="912"/>
    </row>
    <row r="160" spans="1:28">
      <c r="A160" s="929" t="s">
        <v>3943</v>
      </c>
      <c r="B160" s="930">
        <v>59670</v>
      </c>
      <c r="C160" s="931">
        <v>30.68</v>
      </c>
      <c r="D160" s="931">
        <v>19</v>
      </c>
      <c r="E160" s="931">
        <v>11.44</v>
      </c>
      <c r="F160" s="932">
        <v>0</v>
      </c>
      <c r="G160" s="933">
        <v>0</v>
      </c>
      <c r="H160" s="933">
        <v>0</v>
      </c>
      <c r="I160" s="933">
        <v>0</v>
      </c>
      <c r="J160" s="933">
        <v>0</v>
      </c>
      <c r="K160" s="933">
        <v>59670.239999999998</v>
      </c>
      <c r="L160" s="934">
        <v>62.669579629628103</v>
      </c>
      <c r="M160" s="935">
        <v>2.6553182278137899</v>
      </c>
      <c r="N160" s="935">
        <v>5.1376846936626901</v>
      </c>
      <c r="O160" s="935">
        <v>6.4093888257574099</v>
      </c>
      <c r="P160" s="935">
        <v>1.0478842048460499</v>
      </c>
      <c r="Q160" s="935">
        <v>0.81389064454062399</v>
      </c>
      <c r="R160" s="935">
        <v>0.17295176196488299</v>
      </c>
      <c r="S160" s="935">
        <v>17.8038578493261</v>
      </c>
      <c r="T160" s="935">
        <v>40.898004888166398</v>
      </c>
      <c r="U160" s="935">
        <v>69.078968455385507</v>
      </c>
      <c r="V160" s="935">
        <v>1.22083596681094E-2</v>
      </c>
      <c r="W160" s="935">
        <v>2.4416719336218699E-2</v>
      </c>
      <c r="X160" s="935">
        <v>0</v>
      </c>
      <c r="Y160" s="935">
        <v>0</v>
      </c>
      <c r="Z160" s="935">
        <v>0</v>
      </c>
      <c r="AA160" s="935">
        <v>0.36625079004328098</v>
      </c>
      <c r="AB160" s="912"/>
    </row>
    <row r="161" spans="1:28">
      <c r="A161" s="929" t="s">
        <v>4211</v>
      </c>
      <c r="B161" s="930">
        <v>10517.2</v>
      </c>
      <c r="C161" s="931">
        <v>0</v>
      </c>
      <c r="D161" s="931">
        <v>0</v>
      </c>
      <c r="E161" s="931">
        <v>0</v>
      </c>
      <c r="F161" s="932">
        <v>0</v>
      </c>
      <c r="G161" s="933">
        <v>0</v>
      </c>
      <c r="H161" s="933">
        <v>0</v>
      </c>
      <c r="I161" s="933">
        <v>0</v>
      </c>
      <c r="J161" s="933">
        <v>0</v>
      </c>
      <c r="K161" s="933">
        <v>10517.2</v>
      </c>
      <c r="L161" s="934">
        <v>11.0817128530473</v>
      </c>
      <c r="M161" s="935">
        <v>0.41063304908540799</v>
      </c>
      <c r="N161" s="935">
        <v>0.90913081173057597</v>
      </c>
      <c r="O161" s="935">
        <v>1.0041681549686801</v>
      </c>
      <c r="P161" s="935">
        <v>0.23311046454630199</v>
      </c>
      <c r="Q161" s="935">
        <v>0.15779785292365001</v>
      </c>
      <c r="R161" s="935">
        <v>3.7656305811325702E-2</v>
      </c>
      <c r="S161" s="935">
        <v>3.2635465036482199</v>
      </c>
      <c r="T161" s="935">
        <v>6.2222562459666699</v>
      </c>
      <c r="U161" s="935">
        <v>11.888633691861401</v>
      </c>
      <c r="V161" s="935">
        <v>2.3311046454630199E-3</v>
      </c>
      <c r="W161" s="935">
        <v>3.5863148391738699E-3</v>
      </c>
      <c r="X161" s="935">
        <v>0</v>
      </c>
      <c r="Y161" s="935">
        <v>0</v>
      </c>
      <c r="Z161" s="935">
        <v>1.7931574195869399E-2</v>
      </c>
      <c r="AA161" s="935">
        <v>4.8235934586888601E-2</v>
      </c>
      <c r="AB161" s="912"/>
    </row>
    <row r="162" spans="1:28">
      <c r="A162" s="929" t="s">
        <v>3944</v>
      </c>
      <c r="B162" s="930">
        <v>4600</v>
      </c>
      <c r="C162" s="931">
        <v>18367.86</v>
      </c>
      <c r="D162" s="931">
        <v>0</v>
      </c>
      <c r="E162" s="931">
        <v>0</v>
      </c>
      <c r="F162" s="932">
        <v>22967.86</v>
      </c>
      <c r="G162" s="933">
        <v>0</v>
      </c>
      <c r="H162" s="933">
        <v>0</v>
      </c>
      <c r="I162" s="933">
        <v>0</v>
      </c>
      <c r="J162" s="933">
        <v>0</v>
      </c>
      <c r="K162" s="933">
        <v>0</v>
      </c>
      <c r="L162" s="934">
        <v>0</v>
      </c>
      <c r="M162" s="935">
        <v>0</v>
      </c>
      <c r="N162" s="935">
        <v>0</v>
      </c>
      <c r="O162" s="935">
        <v>0</v>
      </c>
      <c r="P162" s="935">
        <v>0</v>
      </c>
      <c r="Q162" s="935">
        <v>0</v>
      </c>
      <c r="R162" s="935">
        <v>0</v>
      </c>
      <c r="S162" s="935">
        <v>0</v>
      </c>
      <c r="T162" s="935">
        <v>0</v>
      </c>
      <c r="U162" s="935">
        <v>0</v>
      </c>
      <c r="V162" s="935">
        <v>0</v>
      </c>
      <c r="W162" s="935">
        <v>0</v>
      </c>
      <c r="X162" s="935">
        <v>0</v>
      </c>
      <c r="Y162" s="935">
        <v>0</v>
      </c>
      <c r="Z162" s="935">
        <v>0</v>
      </c>
      <c r="AA162" s="935">
        <v>0</v>
      </c>
      <c r="AB162" s="912"/>
    </row>
    <row r="163" spans="1:28">
      <c r="A163" s="929" t="s">
        <v>3945</v>
      </c>
      <c r="B163" s="930">
        <v>0</v>
      </c>
      <c r="C163" s="931">
        <v>74.709999999999994</v>
      </c>
      <c r="D163" s="931">
        <v>71</v>
      </c>
      <c r="E163" s="931">
        <v>3.64</v>
      </c>
      <c r="F163" s="932">
        <v>0</v>
      </c>
      <c r="G163" s="933">
        <v>0</v>
      </c>
      <c r="H163" s="933">
        <v>0</v>
      </c>
      <c r="I163" s="933">
        <v>0</v>
      </c>
      <c r="J163" s="933">
        <v>0</v>
      </c>
      <c r="K163" s="933">
        <v>6.9999999999993207E-2</v>
      </c>
      <c r="L163" s="934">
        <v>7.9963377114269106E-6</v>
      </c>
      <c r="M163" s="935">
        <v>8.2350343595292001E-7</v>
      </c>
      <c r="N163" s="935">
        <v>1.19348324051148E-8</v>
      </c>
      <c r="O163" s="935">
        <v>2.86435977722755E-6</v>
      </c>
      <c r="P163" s="935">
        <v>1.12187424608079E-6</v>
      </c>
      <c r="Q163" s="935">
        <v>3.5804497215344399E-8</v>
      </c>
      <c r="R163" s="935">
        <v>1.9095731848183699E-7</v>
      </c>
      <c r="S163" s="935">
        <v>6.6835061468642799E-6</v>
      </c>
      <c r="T163" s="935">
        <v>1.58733270988027E-5</v>
      </c>
      <c r="U163" s="935">
        <v>4.45169248710782E-5</v>
      </c>
      <c r="V163" s="935">
        <v>2.1482698329206599E-8</v>
      </c>
      <c r="W163" s="935">
        <v>1.43217988861377E-8</v>
      </c>
      <c r="X163" s="935">
        <v>0</v>
      </c>
      <c r="Y163" s="935">
        <v>0</v>
      </c>
      <c r="Z163" s="935">
        <v>0</v>
      </c>
      <c r="AA163" s="935">
        <v>7.2802477671200199E-8</v>
      </c>
      <c r="AB163" s="912"/>
    </row>
    <row r="164" spans="1:28">
      <c r="A164" s="929" t="s">
        <v>3946</v>
      </c>
      <c r="B164" s="930">
        <v>0</v>
      </c>
      <c r="C164" s="931">
        <v>0</v>
      </c>
      <c r="D164" s="931">
        <v>0</v>
      </c>
      <c r="E164" s="931">
        <v>0</v>
      </c>
      <c r="F164" s="932">
        <v>0</v>
      </c>
      <c r="G164" s="933">
        <v>0</v>
      </c>
      <c r="H164" s="933">
        <v>0</v>
      </c>
      <c r="I164" s="933">
        <v>0</v>
      </c>
      <c r="J164" s="933">
        <v>0</v>
      </c>
      <c r="K164" s="933">
        <v>0</v>
      </c>
      <c r="L164" s="934">
        <v>0</v>
      </c>
      <c r="M164" s="935">
        <v>0</v>
      </c>
      <c r="N164" s="935">
        <v>0</v>
      </c>
      <c r="O164" s="935">
        <v>0</v>
      </c>
      <c r="P164" s="935">
        <v>0</v>
      </c>
      <c r="Q164" s="935">
        <v>0</v>
      </c>
      <c r="R164" s="935">
        <v>0</v>
      </c>
      <c r="S164" s="935">
        <v>0</v>
      </c>
      <c r="T164" s="935">
        <v>0</v>
      </c>
      <c r="U164" s="935">
        <v>0</v>
      </c>
      <c r="V164" s="935">
        <v>0</v>
      </c>
      <c r="W164" s="935">
        <v>0</v>
      </c>
      <c r="X164" s="935">
        <v>0</v>
      </c>
      <c r="Y164" s="935">
        <v>0</v>
      </c>
      <c r="Z164" s="935">
        <v>0</v>
      </c>
      <c r="AA164" s="935">
        <v>0</v>
      </c>
      <c r="AB164" s="912"/>
    </row>
    <row r="165" spans="1:28">
      <c r="A165" s="929" t="s">
        <v>3947</v>
      </c>
      <c r="B165" s="930">
        <v>0</v>
      </c>
      <c r="C165" s="931">
        <v>17.5</v>
      </c>
      <c r="D165" s="931">
        <v>0</v>
      </c>
      <c r="E165" s="931">
        <v>3.65</v>
      </c>
      <c r="F165" s="932">
        <v>0</v>
      </c>
      <c r="G165" s="933">
        <v>0</v>
      </c>
      <c r="H165" s="933">
        <v>0</v>
      </c>
      <c r="I165" s="933">
        <v>0</v>
      </c>
      <c r="J165" s="933">
        <v>0</v>
      </c>
      <c r="K165" s="933">
        <v>13.85</v>
      </c>
      <c r="L165" s="934">
        <v>6.3285301316156296E-3</v>
      </c>
      <c r="M165" s="935">
        <v>3.49485992342953E-4</v>
      </c>
      <c r="N165" s="935">
        <v>3.9671382914605399E-4</v>
      </c>
      <c r="O165" s="935">
        <v>3.5420877602326301E-3</v>
      </c>
      <c r="P165" s="935">
        <v>2.7864423713829997E-4</v>
      </c>
      <c r="Q165" s="935">
        <v>1.22792375688064E-4</v>
      </c>
      <c r="R165" s="935">
        <v>1.1570820016759901E-4</v>
      </c>
      <c r="S165" s="935">
        <v>3.8726826178543399E-3</v>
      </c>
      <c r="T165" s="935">
        <v>7.5328399700947202E-3</v>
      </c>
      <c r="U165" s="935">
        <v>9.9650735654544607E-3</v>
      </c>
      <c r="V165" s="935">
        <v>1.65297428810856E-6</v>
      </c>
      <c r="W165" s="935">
        <v>1.3932211856915E-5</v>
      </c>
      <c r="X165" s="935">
        <v>1.65297428810856E-4</v>
      </c>
      <c r="Y165" s="935">
        <v>9.4455673606203398E-5</v>
      </c>
      <c r="Z165" s="935">
        <v>4.7227836803101699E-5</v>
      </c>
      <c r="AA165" s="935">
        <v>6.8716502548513001E-5</v>
      </c>
      <c r="AB165" s="912"/>
    </row>
    <row r="166" spans="1:28">
      <c r="A166" s="929" t="s">
        <v>3948</v>
      </c>
      <c r="B166" s="930">
        <v>0</v>
      </c>
      <c r="C166" s="931">
        <v>0</v>
      </c>
      <c r="D166" s="931">
        <v>0</v>
      </c>
      <c r="E166" s="931">
        <v>0</v>
      </c>
      <c r="F166" s="932">
        <v>0</v>
      </c>
      <c r="G166" s="933">
        <v>0</v>
      </c>
      <c r="H166" s="933">
        <v>0</v>
      </c>
      <c r="I166" s="933">
        <v>0</v>
      </c>
      <c r="J166" s="933">
        <v>0</v>
      </c>
      <c r="K166" s="933">
        <v>0</v>
      </c>
      <c r="L166" s="934">
        <v>0</v>
      </c>
      <c r="M166" s="935">
        <v>0</v>
      </c>
      <c r="N166" s="935">
        <v>0</v>
      </c>
      <c r="O166" s="935">
        <v>0</v>
      </c>
      <c r="P166" s="935">
        <v>0</v>
      </c>
      <c r="Q166" s="935">
        <v>0</v>
      </c>
      <c r="R166" s="935">
        <v>0</v>
      </c>
      <c r="S166" s="935">
        <v>0</v>
      </c>
      <c r="T166" s="935">
        <v>0</v>
      </c>
      <c r="U166" s="935">
        <v>0</v>
      </c>
      <c r="V166" s="935">
        <v>0</v>
      </c>
      <c r="W166" s="935">
        <v>0</v>
      </c>
      <c r="X166" s="935">
        <v>0</v>
      </c>
      <c r="Y166" s="935">
        <v>0</v>
      </c>
      <c r="Z166" s="935">
        <v>0</v>
      </c>
      <c r="AA166" s="935">
        <v>0</v>
      </c>
      <c r="AB166" s="912"/>
    </row>
    <row r="167" spans="1:28">
      <c r="A167" s="929" t="s">
        <v>3949</v>
      </c>
      <c r="B167" s="930">
        <v>0</v>
      </c>
      <c r="C167" s="931">
        <v>20.62</v>
      </c>
      <c r="D167" s="931">
        <v>21</v>
      </c>
      <c r="E167" s="931">
        <v>0</v>
      </c>
      <c r="F167" s="932">
        <v>0</v>
      </c>
      <c r="G167" s="933">
        <v>0</v>
      </c>
      <c r="H167" s="933">
        <v>0</v>
      </c>
      <c r="I167" s="933">
        <v>0</v>
      </c>
      <c r="J167" s="933">
        <v>0</v>
      </c>
      <c r="K167" s="933">
        <v>0</v>
      </c>
      <c r="L167" s="934">
        <v>0</v>
      </c>
      <c r="M167" s="935">
        <v>0</v>
      </c>
      <c r="N167" s="935">
        <v>0</v>
      </c>
      <c r="O167" s="935">
        <v>0</v>
      </c>
      <c r="P167" s="935">
        <v>0</v>
      </c>
      <c r="Q167" s="935">
        <v>0</v>
      </c>
      <c r="R167" s="935">
        <v>0</v>
      </c>
      <c r="S167" s="935">
        <v>0</v>
      </c>
      <c r="T167" s="935">
        <v>0</v>
      </c>
      <c r="U167" s="935">
        <v>0</v>
      </c>
      <c r="V167" s="935">
        <v>0</v>
      </c>
      <c r="W167" s="935">
        <v>0</v>
      </c>
      <c r="X167" s="935">
        <v>0</v>
      </c>
      <c r="Y167" s="935">
        <v>0</v>
      </c>
      <c r="Z167" s="935">
        <v>0</v>
      </c>
      <c r="AA167" s="935">
        <v>0</v>
      </c>
      <c r="AB167" s="912"/>
    </row>
    <row r="168" spans="1:28">
      <c r="A168" s="924"/>
      <c r="B168" s="925"/>
      <c r="C168" s="926"/>
      <c r="D168" s="926"/>
      <c r="E168" s="926"/>
      <c r="F168" s="925"/>
      <c r="G168" s="926"/>
      <c r="H168" s="926"/>
      <c r="I168" s="926"/>
      <c r="J168" s="926"/>
      <c r="K168" s="926"/>
      <c r="L168" s="927"/>
      <c r="M168" s="928"/>
      <c r="N168" s="928"/>
      <c r="O168" s="928"/>
      <c r="P168" s="928"/>
      <c r="Q168" s="928"/>
      <c r="R168" s="928"/>
      <c r="S168" s="928"/>
      <c r="T168" s="928"/>
      <c r="U168" s="928"/>
      <c r="V168" s="928"/>
      <c r="W168" s="928"/>
      <c r="X168" s="928"/>
      <c r="Y168" s="928"/>
      <c r="Z168" s="928"/>
      <c r="AA168" s="928"/>
      <c r="AB168" s="912"/>
    </row>
    <row r="169" spans="1:28">
      <c r="A169" s="917" t="s">
        <v>3950</v>
      </c>
      <c r="B169" s="918">
        <v>92279</v>
      </c>
      <c r="C169" s="919">
        <v>185725</v>
      </c>
      <c r="D169" s="919">
        <v>58655</v>
      </c>
      <c r="E169" s="919">
        <v>1003</v>
      </c>
      <c r="F169" s="920">
        <v>0</v>
      </c>
      <c r="G169" s="921">
        <v>0</v>
      </c>
      <c r="H169" s="921">
        <v>30543</v>
      </c>
      <c r="I169" s="921">
        <v>0</v>
      </c>
      <c r="J169" s="921">
        <v>0</v>
      </c>
      <c r="K169" s="921">
        <v>187804</v>
      </c>
      <c r="L169" s="922">
        <v>279.141017973857</v>
      </c>
      <c r="M169" s="923">
        <v>1.1106855111987101E-2</v>
      </c>
      <c r="N169" s="923">
        <v>30.994410517164098</v>
      </c>
      <c r="O169" s="923">
        <v>0.29328709893336702</v>
      </c>
      <c r="P169" s="923">
        <v>3.2297508092242598E-2</v>
      </c>
      <c r="Q169" s="923">
        <v>0</v>
      </c>
      <c r="R169" s="923">
        <v>1.5767897135549599E-2</v>
      </c>
      <c r="S169" s="923">
        <v>5.38291801537377E-2</v>
      </c>
      <c r="T169" s="923">
        <v>0.356306474306328</v>
      </c>
      <c r="U169" s="923">
        <v>0.87843962182906499</v>
      </c>
      <c r="V169" s="923">
        <v>5.3829180153737704E-4</v>
      </c>
      <c r="W169" s="923">
        <v>0</v>
      </c>
      <c r="X169" s="923">
        <v>21.2349212855178</v>
      </c>
      <c r="Y169" s="923">
        <v>19.8789518489187</v>
      </c>
      <c r="Z169" s="923">
        <v>0</v>
      </c>
      <c r="AA169" s="923">
        <v>5.3544204172287797E-3</v>
      </c>
      <c r="AB169" s="912"/>
    </row>
    <row r="170" spans="1:28">
      <c r="A170" s="929" t="s">
        <v>3951</v>
      </c>
      <c r="B170" s="930">
        <v>12240</v>
      </c>
      <c r="C170" s="931">
        <v>150860.17000000001</v>
      </c>
      <c r="D170" s="931">
        <v>47240</v>
      </c>
      <c r="E170" s="931">
        <v>29.12</v>
      </c>
      <c r="F170" s="932">
        <v>0</v>
      </c>
      <c r="G170" s="933">
        <v>0</v>
      </c>
      <c r="H170" s="933">
        <v>24454.8132241327</v>
      </c>
      <c r="I170" s="933">
        <v>0</v>
      </c>
      <c r="J170" s="933">
        <v>0</v>
      </c>
      <c r="K170" s="933">
        <v>91376.236775867306</v>
      </c>
      <c r="L170" s="934">
        <v>140.21486636530801</v>
      </c>
      <c r="M170" s="935">
        <v>0</v>
      </c>
      <c r="N170" s="935">
        <v>15.5794295961453</v>
      </c>
      <c r="O170" s="935">
        <v>0</v>
      </c>
      <c r="P170" s="935">
        <v>0</v>
      </c>
      <c r="Q170" s="935">
        <v>0</v>
      </c>
      <c r="R170" s="935">
        <v>0</v>
      </c>
      <c r="S170" s="935">
        <v>0</v>
      </c>
      <c r="T170" s="935">
        <v>0</v>
      </c>
      <c r="U170" s="935">
        <v>0</v>
      </c>
      <c r="V170" s="935">
        <v>0</v>
      </c>
      <c r="W170" s="935">
        <v>0</v>
      </c>
      <c r="X170" s="935">
        <v>0</v>
      </c>
      <c r="Y170" s="935">
        <v>0</v>
      </c>
      <c r="Z170" s="935">
        <v>0</v>
      </c>
      <c r="AA170" s="935">
        <v>1.5579429596145301E-3</v>
      </c>
      <c r="AB170" s="912"/>
    </row>
    <row r="171" spans="1:28">
      <c r="A171" s="929" t="s">
        <v>3952</v>
      </c>
      <c r="B171" s="930">
        <v>7900</v>
      </c>
      <c r="C171" s="931">
        <v>0</v>
      </c>
      <c r="D171" s="931">
        <v>0</v>
      </c>
      <c r="E171" s="931">
        <v>0</v>
      </c>
      <c r="F171" s="932">
        <v>0</v>
      </c>
      <c r="G171" s="933">
        <v>0</v>
      </c>
      <c r="H171" s="933">
        <v>126.315574781994</v>
      </c>
      <c r="I171" s="933">
        <v>0</v>
      </c>
      <c r="J171" s="933">
        <v>0</v>
      </c>
      <c r="K171" s="933">
        <v>7773.6844252180099</v>
      </c>
      <c r="L171" s="934">
        <v>11.915297297989699</v>
      </c>
      <c r="M171" s="935">
        <v>0</v>
      </c>
      <c r="N171" s="935">
        <v>1.3240691880636</v>
      </c>
      <c r="O171" s="935">
        <v>0</v>
      </c>
      <c r="P171" s="935">
        <v>0</v>
      </c>
      <c r="Q171" s="935">
        <v>0</v>
      </c>
      <c r="R171" s="935">
        <v>1.32539458264624E-3</v>
      </c>
      <c r="S171" s="935">
        <v>0</v>
      </c>
      <c r="T171" s="935">
        <v>2.65078916529249E-2</v>
      </c>
      <c r="U171" s="935">
        <v>0</v>
      </c>
      <c r="V171" s="935">
        <v>0</v>
      </c>
      <c r="W171" s="935">
        <v>0</v>
      </c>
      <c r="X171" s="935">
        <v>0</v>
      </c>
      <c r="Y171" s="935">
        <v>0</v>
      </c>
      <c r="Z171" s="935">
        <v>0</v>
      </c>
      <c r="AA171" s="935">
        <v>5.3015783305849704E-4</v>
      </c>
      <c r="AB171" s="912"/>
    </row>
    <row r="172" spans="1:28">
      <c r="A172" s="929" t="s">
        <v>3953</v>
      </c>
      <c r="B172" s="930">
        <v>4200</v>
      </c>
      <c r="C172" s="931">
        <v>925.18</v>
      </c>
      <c r="D172" s="931">
        <v>-6000</v>
      </c>
      <c r="E172" s="931">
        <v>0</v>
      </c>
      <c r="F172" s="932">
        <v>0</v>
      </c>
      <c r="G172" s="933">
        <v>0</v>
      </c>
      <c r="H172" s="933">
        <v>177.883988133309</v>
      </c>
      <c r="I172" s="933">
        <v>0</v>
      </c>
      <c r="J172" s="933">
        <v>0</v>
      </c>
      <c r="K172" s="933">
        <v>10947.2960118667</v>
      </c>
      <c r="L172" s="934">
        <v>16.7983898388201</v>
      </c>
      <c r="M172" s="935">
        <v>0</v>
      </c>
      <c r="N172" s="935">
        <v>1.8664877598689</v>
      </c>
      <c r="O172" s="935">
        <v>0</v>
      </c>
      <c r="P172" s="935">
        <v>0</v>
      </c>
      <c r="Q172" s="935">
        <v>0</v>
      </c>
      <c r="R172" s="935">
        <v>0</v>
      </c>
      <c r="S172" s="935">
        <v>0</v>
      </c>
      <c r="T172" s="935">
        <v>0</v>
      </c>
      <c r="U172" s="935">
        <v>0</v>
      </c>
      <c r="V172" s="935">
        <v>0</v>
      </c>
      <c r="W172" s="935">
        <v>0</v>
      </c>
      <c r="X172" s="935">
        <v>0</v>
      </c>
      <c r="Y172" s="935">
        <v>0</v>
      </c>
      <c r="Z172" s="935">
        <v>0</v>
      </c>
      <c r="AA172" s="935">
        <v>0</v>
      </c>
      <c r="AB172" s="912"/>
    </row>
    <row r="173" spans="1:28">
      <c r="A173" s="929" t="s">
        <v>4296</v>
      </c>
      <c r="B173" s="930">
        <v>0</v>
      </c>
      <c r="C173" s="931">
        <v>0</v>
      </c>
      <c r="D173" s="931">
        <v>0</v>
      </c>
      <c r="E173" s="931">
        <v>0</v>
      </c>
      <c r="F173" s="932">
        <v>0</v>
      </c>
      <c r="G173" s="933">
        <v>0</v>
      </c>
      <c r="H173" s="933">
        <v>0</v>
      </c>
      <c r="I173" s="933">
        <v>0</v>
      </c>
      <c r="J173" s="933">
        <v>0</v>
      </c>
      <c r="K173" s="933">
        <v>0</v>
      </c>
      <c r="L173" s="934">
        <v>0</v>
      </c>
      <c r="M173" s="935">
        <v>0</v>
      </c>
      <c r="N173" s="935">
        <v>0</v>
      </c>
      <c r="O173" s="935">
        <v>0</v>
      </c>
      <c r="P173" s="935">
        <v>0</v>
      </c>
      <c r="Q173" s="935">
        <v>0</v>
      </c>
      <c r="R173" s="935">
        <v>0</v>
      </c>
      <c r="S173" s="935">
        <v>0</v>
      </c>
      <c r="T173" s="935">
        <v>0</v>
      </c>
      <c r="U173" s="935">
        <v>0</v>
      </c>
      <c r="V173" s="935">
        <v>0</v>
      </c>
      <c r="W173" s="935">
        <v>0</v>
      </c>
      <c r="X173" s="935">
        <v>0</v>
      </c>
      <c r="Y173" s="935">
        <v>0</v>
      </c>
      <c r="Z173" s="935">
        <v>0</v>
      </c>
      <c r="AA173" s="935">
        <v>0</v>
      </c>
      <c r="AB173" s="912"/>
    </row>
    <row r="174" spans="1:28">
      <c r="A174" s="929" t="s">
        <v>3954</v>
      </c>
      <c r="B174" s="930">
        <v>0</v>
      </c>
      <c r="C174" s="931">
        <v>0.38</v>
      </c>
      <c r="D174" s="931">
        <v>0</v>
      </c>
      <c r="E174" s="931">
        <v>0</v>
      </c>
      <c r="F174" s="932">
        <v>0</v>
      </c>
      <c r="G174" s="933">
        <v>0</v>
      </c>
      <c r="H174" s="933">
        <v>6.07593904014655E-3</v>
      </c>
      <c r="I174" s="933">
        <v>0</v>
      </c>
      <c r="J174" s="933">
        <v>0</v>
      </c>
      <c r="K174" s="933">
        <v>0.37392406095985298</v>
      </c>
      <c r="L174" s="934">
        <v>5.7314088268811301E-4</v>
      </c>
      <c r="M174" s="935">
        <v>0</v>
      </c>
      <c r="N174" s="935">
        <v>6.36894039828059E-5</v>
      </c>
      <c r="O174" s="935">
        <v>0</v>
      </c>
      <c r="P174" s="935">
        <v>0</v>
      </c>
      <c r="Q174" s="935">
        <v>0</v>
      </c>
      <c r="R174" s="935">
        <v>0</v>
      </c>
      <c r="S174" s="935">
        <v>0</v>
      </c>
      <c r="T174" s="935">
        <v>0</v>
      </c>
      <c r="U174" s="935">
        <v>0</v>
      </c>
      <c r="V174" s="935">
        <v>0</v>
      </c>
      <c r="W174" s="935">
        <v>0</v>
      </c>
      <c r="X174" s="935">
        <v>0</v>
      </c>
      <c r="Y174" s="935">
        <v>0</v>
      </c>
      <c r="Z174" s="935">
        <v>0</v>
      </c>
      <c r="AA174" s="935">
        <v>0</v>
      </c>
      <c r="AB174" s="912"/>
    </row>
    <row r="175" spans="1:28">
      <c r="A175" s="929" t="s">
        <v>4273</v>
      </c>
      <c r="B175" s="930">
        <v>0</v>
      </c>
      <c r="C175" s="931">
        <v>0</v>
      </c>
      <c r="D175" s="931">
        <v>0</v>
      </c>
      <c r="E175" s="931">
        <v>0</v>
      </c>
      <c r="F175" s="932">
        <v>0</v>
      </c>
      <c r="G175" s="933">
        <v>0</v>
      </c>
      <c r="H175" s="933">
        <v>0</v>
      </c>
      <c r="I175" s="933">
        <v>0</v>
      </c>
      <c r="J175" s="933">
        <v>0</v>
      </c>
      <c r="K175" s="933">
        <v>0</v>
      </c>
      <c r="L175" s="934">
        <v>0</v>
      </c>
      <c r="M175" s="935">
        <v>0</v>
      </c>
      <c r="N175" s="935">
        <v>0</v>
      </c>
      <c r="O175" s="935">
        <v>0</v>
      </c>
      <c r="P175" s="935">
        <v>0</v>
      </c>
      <c r="Q175" s="935">
        <v>0</v>
      </c>
      <c r="R175" s="935">
        <v>0</v>
      </c>
      <c r="S175" s="935">
        <v>0</v>
      </c>
      <c r="T175" s="935">
        <v>0</v>
      </c>
      <c r="U175" s="935">
        <v>0</v>
      </c>
      <c r="V175" s="935">
        <v>0</v>
      </c>
      <c r="W175" s="935">
        <v>0</v>
      </c>
      <c r="X175" s="935">
        <v>0</v>
      </c>
      <c r="Y175" s="935">
        <v>0</v>
      </c>
      <c r="Z175" s="935">
        <v>0</v>
      </c>
      <c r="AA175" s="935">
        <v>0</v>
      </c>
      <c r="AB175" s="912"/>
    </row>
    <row r="176" spans="1:28">
      <c r="A176" s="929" t="s">
        <v>3955</v>
      </c>
      <c r="B176" s="930">
        <v>0</v>
      </c>
      <c r="C176" s="931">
        <v>24475.93</v>
      </c>
      <c r="D176" s="931">
        <v>9000</v>
      </c>
      <c r="E176" s="931">
        <v>0</v>
      </c>
      <c r="F176" s="932">
        <v>0</v>
      </c>
      <c r="G176" s="933">
        <v>0</v>
      </c>
      <c r="H176" s="933">
        <v>2065.6313109964899</v>
      </c>
      <c r="I176" s="933">
        <v>0</v>
      </c>
      <c r="J176" s="933">
        <v>0</v>
      </c>
      <c r="K176" s="933">
        <v>13400</v>
      </c>
      <c r="L176" s="934">
        <v>20.516317899605902</v>
      </c>
      <c r="M176" s="935">
        <v>0</v>
      </c>
      <c r="N176" s="935">
        <v>2.28009858171567</v>
      </c>
      <c r="O176" s="935">
        <v>0</v>
      </c>
      <c r="P176" s="935">
        <v>0</v>
      </c>
      <c r="Q176" s="935">
        <v>0</v>
      </c>
      <c r="R176" s="935">
        <v>2.2846679175507699E-3</v>
      </c>
      <c r="S176" s="935">
        <v>0</v>
      </c>
      <c r="T176" s="935">
        <v>0</v>
      </c>
      <c r="U176" s="935">
        <v>0</v>
      </c>
      <c r="V176" s="935">
        <v>0</v>
      </c>
      <c r="W176" s="935">
        <v>0</v>
      </c>
      <c r="X176" s="935">
        <v>0</v>
      </c>
      <c r="Y176" s="935">
        <v>0</v>
      </c>
      <c r="Z176" s="935">
        <v>0</v>
      </c>
      <c r="AA176" s="935">
        <v>0</v>
      </c>
      <c r="AB176" s="912"/>
    </row>
    <row r="177" spans="1:28">
      <c r="A177" s="929" t="s">
        <v>3956</v>
      </c>
      <c r="B177" s="930">
        <v>0</v>
      </c>
      <c r="C177" s="931">
        <v>72.59</v>
      </c>
      <c r="D177" s="931">
        <v>0</v>
      </c>
      <c r="E177" s="931">
        <v>0</v>
      </c>
      <c r="F177" s="932">
        <v>0</v>
      </c>
      <c r="G177" s="933">
        <v>0</v>
      </c>
      <c r="H177" s="933">
        <v>1.1606642498006301</v>
      </c>
      <c r="I177" s="933">
        <v>0</v>
      </c>
      <c r="J177" s="933">
        <v>0</v>
      </c>
      <c r="K177" s="933">
        <v>71.4293357501994</v>
      </c>
      <c r="L177" s="934">
        <v>0.109363205940953</v>
      </c>
      <c r="M177" s="935">
        <v>0</v>
      </c>
      <c r="N177" s="935">
        <v>1.21541736669345E-2</v>
      </c>
      <c r="O177" s="935">
        <v>1.2178530728391201E-4</v>
      </c>
      <c r="P177" s="935">
        <v>0</v>
      </c>
      <c r="Q177" s="935">
        <v>0</v>
      </c>
      <c r="R177" s="935">
        <v>1.21785307283912E-5</v>
      </c>
      <c r="S177" s="935">
        <v>0</v>
      </c>
      <c r="T177" s="935">
        <v>0</v>
      </c>
      <c r="U177" s="935">
        <v>1.2178530728391201E-4</v>
      </c>
      <c r="V177" s="935">
        <v>0</v>
      </c>
      <c r="W177" s="935">
        <v>0</v>
      </c>
      <c r="X177" s="935">
        <v>0</v>
      </c>
      <c r="Y177" s="935">
        <v>0</v>
      </c>
      <c r="Z177" s="935">
        <v>0</v>
      </c>
      <c r="AA177" s="935">
        <v>2.4357061456782502E-6</v>
      </c>
      <c r="AB177" s="912"/>
    </row>
    <row r="178" spans="1:28">
      <c r="A178" s="929" t="s">
        <v>3957</v>
      </c>
      <c r="B178" s="930">
        <v>0</v>
      </c>
      <c r="C178" s="931">
        <v>64.83</v>
      </c>
      <c r="D178" s="931">
        <v>63</v>
      </c>
      <c r="E178" s="931">
        <v>0</v>
      </c>
      <c r="F178" s="932">
        <v>0</v>
      </c>
      <c r="G178" s="933">
        <v>0</v>
      </c>
      <c r="H178" s="933">
        <v>0</v>
      </c>
      <c r="I178" s="933">
        <v>0</v>
      </c>
      <c r="J178" s="933">
        <v>0</v>
      </c>
      <c r="K178" s="933">
        <v>1.83</v>
      </c>
      <c r="L178" s="934">
        <v>2.8080955673179899E-3</v>
      </c>
      <c r="M178" s="935">
        <v>0</v>
      </c>
      <c r="N178" s="935">
        <v>3.1169860797229697E-4</v>
      </c>
      <c r="O178" s="935">
        <v>0</v>
      </c>
      <c r="P178" s="935">
        <v>0</v>
      </c>
      <c r="Q178" s="935">
        <v>0</v>
      </c>
      <c r="R178" s="935">
        <v>9.3603185577266404E-7</v>
      </c>
      <c r="S178" s="935">
        <v>0</v>
      </c>
      <c r="T178" s="935">
        <v>3.1201061859088802E-6</v>
      </c>
      <c r="U178" s="935">
        <v>0</v>
      </c>
      <c r="V178" s="935">
        <v>0</v>
      </c>
      <c r="W178" s="935">
        <v>0</v>
      </c>
      <c r="X178" s="935">
        <v>1.5600530929544401E-5</v>
      </c>
      <c r="Y178" s="935">
        <v>6.2402123718177604E-6</v>
      </c>
      <c r="Z178" s="935">
        <v>0</v>
      </c>
      <c r="AA178" s="935">
        <v>3.1201061859088799E-8</v>
      </c>
      <c r="AB178" s="912"/>
    </row>
    <row r="179" spans="1:28">
      <c r="A179" s="929" t="s">
        <v>3958</v>
      </c>
      <c r="B179" s="930">
        <v>0</v>
      </c>
      <c r="C179" s="931">
        <v>0</v>
      </c>
      <c r="D179" s="931">
        <v>0</v>
      </c>
      <c r="E179" s="931">
        <v>0</v>
      </c>
      <c r="F179" s="932">
        <v>0</v>
      </c>
      <c r="G179" s="933">
        <v>0</v>
      </c>
      <c r="H179" s="933">
        <v>0</v>
      </c>
      <c r="I179" s="933">
        <v>0</v>
      </c>
      <c r="J179" s="933">
        <v>0</v>
      </c>
      <c r="K179" s="933">
        <v>0</v>
      </c>
      <c r="L179" s="934">
        <v>0</v>
      </c>
      <c r="M179" s="935">
        <v>0</v>
      </c>
      <c r="N179" s="935">
        <v>0</v>
      </c>
      <c r="O179" s="935">
        <v>0</v>
      </c>
      <c r="P179" s="935">
        <v>0</v>
      </c>
      <c r="Q179" s="935">
        <v>0</v>
      </c>
      <c r="R179" s="935">
        <v>0</v>
      </c>
      <c r="S179" s="935">
        <v>0</v>
      </c>
      <c r="T179" s="935">
        <v>0</v>
      </c>
      <c r="U179" s="935">
        <v>0</v>
      </c>
      <c r="V179" s="935">
        <v>0</v>
      </c>
      <c r="W179" s="935">
        <v>0</v>
      </c>
      <c r="X179" s="935">
        <v>0</v>
      </c>
      <c r="Y179" s="935">
        <v>0</v>
      </c>
      <c r="Z179" s="935">
        <v>0</v>
      </c>
      <c r="AA179" s="935">
        <v>0</v>
      </c>
      <c r="AB179" s="912"/>
    </row>
    <row r="180" spans="1:28">
      <c r="A180" s="929" t="s">
        <v>3959</v>
      </c>
      <c r="B180" s="930">
        <v>18997</v>
      </c>
      <c r="C180" s="931">
        <v>0</v>
      </c>
      <c r="D180" s="931">
        <v>-360</v>
      </c>
      <c r="E180" s="931">
        <v>359.5</v>
      </c>
      <c r="F180" s="932">
        <v>0</v>
      </c>
      <c r="G180" s="933">
        <v>0</v>
      </c>
      <c r="H180" s="933">
        <v>3707.0873866291699</v>
      </c>
      <c r="I180" s="933">
        <v>0</v>
      </c>
      <c r="J180" s="933">
        <v>0</v>
      </c>
      <c r="K180" s="933">
        <v>15290.4126133708</v>
      </c>
      <c r="L180" s="934">
        <v>23.462808678726699</v>
      </c>
      <c r="M180" s="935">
        <v>0</v>
      </c>
      <c r="N180" s="935">
        <v>2.6069787420807402</v>
      </c>
      <c r="O180" s="935">
        <v>0</v>
      </c>
      <c r="P180" s="935">
        <v>0</v>
      </c>
      <c r="Q180" s="935">
        <v>0</v>
      </c>
      <c r="R180" s="935">
        <v>0</v>
      </c>
      <c r="S180" s="935">
        <v>0</v>
      </c>
      <c r="T180" s="935">
        <v>0</v>
      </c>
      <c r="U180" s="935">
        <v>0</v>
      </c>
      <c r="V180" s="935">
        <v>0</v>
      </c>
      <c r="W180" s="935">
        <v>0</v>
      </c>
      <c r="X180" s="935">
        <v>0</v>
      </c>
      <c r="Y180" s="935">
        <v>0</v>
      </c>
      <c r="Z180" s="935">
        <v>0</v>
      </c>
      <c r="AA180" s="935">
        <v>0</v>
      </c>
      <c r="AB180" s="912"/>
    </row>
    <row r="181" spans="1:28">
      <c r="A181" s="929" t="s">
        <v>4297</v>
      </c>
      <c r="B181" s="930">
        <v>0</v>
      </c>
      <c r="C181" s="931">
        <v>0</v>
      </c>
      <c r="D181" s="931">
        <v>0</v>
      </c>
      <c r="E181" s="931">
        <v>0</v>
      </c>
      <c r="F181" s="932">
        <v>0</v>
      </c>
      <c r="G181" s="933">
        <v>0</v>
      </c>
      <c r="H181" s="933">
        <v>0</v>
      </c>
      <c r="I181" s="933">
        <v>0</v>
      </c>
      <c r="J181" s="933">
        <v>0</v>
      </c>
      <c r="K181" s="933">
        <v>0</v>
      </c>
      <c r="L181" s="934">
        <v>0</v>
      </c>
      <c r="M181" s="935">
        <v>0</v>
      </c>
      <c r="N181" s="935">
        <v>0</v>
      </c>
      <c r="O181" s="935">
        <v>0</v>
      </c>
      <c r="P181" s="935">
        <v>0</v>
      </c>
      <c r="Q181" s="935">
        <v>0</v>
      </c>
      <c r="R181" s="935">
        <v>0</v>
      </c>
      <c r="S181" s="935">
        <v>0</v>
      </c>
      <c r="T181" s="935">
        <v>0</v>
      </c>
      <c r="U181" s="935">
        <v>0</v>
      </c>
      <c r="V181" s="935">
        <v>0</v>
      </c>
      <c r="W181" s="935">
        <v>0</v>
      </c>
      <c r="X181" s="935">
        <v>0</v>
      </c>
      <c r="Y181" s="935">
        <v>0</v>
      </c>
      <c r="Z181" s="935">
        <v>0</v>
      </c>
      <c r="AA181" s="935">
        <v>0</v>
      </c>
      <c r="AB181" s="912"/>
    </row>
    <row r="182" spans="1:28">
      <c r="A182" s="929" t="s">
        <v>3960</v>
      </c>
      <c r="B182" s="930">
        <v>13219.51</v>
      </c>
      <c r="C182" s="931">
        <v>0.23</v>
      </c>
      <c r="D182" s="931">
        <v>0</v>
      </c>
      <c r="E182" s="931">
        <v>0</v>
      </c>
      <c r="F182" s="932">
        <v>0</v>
      </c>
      <c r="G182" s="933">
        <v>0</v>
      </c>
      <c r="H182" s="933">
        <v>0</v>
      </c>
      <c r="I182" s="933">
        <v>0</v>
      </c>
      <c r="J182" s="933">
        <v>0</v>
      </c>
      <c r="K182" s="933">
        <v>13219.74</v>
      </c>
      <c r="L182" s="934">
        <v>20.285406172183801</v>
      </c>
      <c r="M182" s="935">
        <v>0</v>
      </c>
      <c r="N182" s="935">
        <v>2.2516800851124099</v>
      </c>
      <c r="O182" s="935">
        <v>6.76180205739461E-2</v>
      </c>
      <c r="P182" s="935">
        <v>0</v>
      </c>
      <c r="Q182" s="935">
        <v>0</v>
      </c>
      <c r="R182" s="935">
        <v>6.7618020573946098E-3</v>
      </c>
      <c r="S182" s="935">
        <v>0</v>
      </c>
      <c r="T182" s="935">
        <v>0</v>
      </c>
      <c r="U182" s="935">
        <v>0</v>
      </c>
      <c r="V182" s="935">
        <v>0</v>
      </c>
      <c r="W182" s="935">
        <v>0</v>
      </c>
      <c r="X182" s="935">
        <v>2.2539340191315399E-2</v>
      </c>
      <c r="Y182" s="935">
        <v>2.2539340191315399E-2</v>
      </c>
      <c r="Z182" s="935">
        <v>0</v>
      </c>
      <c r="AA182" s="935">
        <v>0</v>
      </c>
      <c r="AB182" s="912"/>
    </row>
    <row r="183" spans="1:28">
      <c r="A183" s="929" t="s">
        <v>3961</v>
      </c>
      <c r="B183" s="930">
        <v>0</v>
      </c>
      <c r="C183" s="931">
        <v>3.38</v>
      </c>
      <c r="D183" s="931">
        <v>3</v>
      </c>
      <c r="E183" s="931">
        <v>0</v>
      </c>
      <c r="F183" s="932">
        <v>0</v>
      </c>
      <c r="G183" s="933">
        <v>0</v>
      </c>
      <c r="H183" s="933">
        <v>0</v>
      </c>
      <c r="I183" s="933">
        <v>0</v>
      </c>
      <c r="J183" s="933">
        <v>0</v>
      </c>
      <c r="K183" s="933">
        <v>0.38</v>
      </c>
      <c r="L183" s="934">
        <v>0</v>
      </c>
      <c r="M183" s="935">
        <v>0</v>
      </c>
      <c r="N183" s="935">
        <v>0</v>
      </c>
      <c r="O183" s="935">
        <v>0</v>
      </c>
      <c r="P183" s="935">
        <v>0</v>
      </c>
      <c r="Q183" s="935">
        <v>0</v>
      </c>
      <c r="R183" s="935">
        <v>0</v>
      </c>
      <c r="S183" s="935">
        <v>0</v>
      </c>
      <c r="T183" s="935">
        <v>0</v>
      </c>
      <c r="U183" s="935">
        <v>0</v>
      </c>
      <c r="V183" s="935">
        <v>0</v>
      </c>
      <c r="W183" s="935">
        <v>0</v>
      </c>
      <c r="X183" s="935">
        <v>0</v>
      </c>
      <c r="Y183" s="935">
        <v>0</v>
      </c>
      <c r="Z183" s="935">
        <v>0</v>
      </c>
      <c r="AA183" s="935">
        <v>0</v>
      </c>
      <c r="AB183" s="912"/>
    </row>
    <row r="184" spans="1:28">
      <c r="A184" s="929" t="s">
        <v>3962</v>
      </c>
      <c r="B184" s="930">
        <v>0</v>
      </c>
      <c r="C184" s="931">
        <v>0</v>
      </c>
      <c r="D184" s="931">
        <v>0</v>
      </c>
      <c r="E184" s="931">
        <v>0</v>
      </c>
      <c r="F184" s="932">
        <v>0</v>
      </c>
      <c r="G184" s="933">
        <v>0</v>
      </c>
      <c r="H184" s="933">
        <v>0</v>
      </c>
      <c r="I184" s="933">
        <v>0</v>
      </c>
      <c r="J184" s="933">
        <v>0</v>
      </c>
      <c r="K184" s="933">
        <v>0</v>
      </c>
      <c r="L184" s="934">
        <v>0</v>
      </c>
      <c r="M184" s="935">
        <v>0</v>
      </c>
      <c r="N184" s="935">
        <v>0</v>
      </c>
      <c r="O184" s="935">
        <v>0</v>
      </c>
      <c r="P184" s="935">
        <v>0</v>
      </c>
      <c r="Q184" s="935">
        <v>0</v>
      </c>
      <c r="R184" s="935">
        <v>0</v>
      </c>
      <c r="S184" s="935">
        <v>0</v>
      </c>
      <c r="T184" s="935">
        <v>0</v>
      </c>
      <c r="U184" s="935">
        <v>0</v>
      </c>
      <c r="V184" s="935">
        <v>0</v>
      </c>
      <c r="W184" s="935">
        <v>0</v>
      </c>
      <c r="X184" s="935">
        <v>0</v>
      </c>
      <c r="Y184" s="935">
        <v>0</v>
      </c>
      <c r="Z184" s="935">
        <v>0</v>
      </c>
      <c r="AA184" s="935">
        <v>0</v>
      </c>
      <c r="AB184" s="912"/>
    </row>
    <row r="185" spans="1:28">
      <c r="A185" s="929" t="s">
        <v>3964</v>
      </c>
      <c r="B185" s="930">
        <v>0</v>
      </c>
      <c r="C185" s="931">
        <v>0</v>
      </c>
      <c r="D185" s="931">
        <v>0</v>
      </c>
      <c r="E185" s="931">
        <v>0</v>
      </c>
      <c r="F185" s="932">
        <v>0</v>
      </c>
      <c r="G185" s="933">
        <v>0</v>
      </c>
      <c r="H185" s="933">
        <v>0</v>
      </c>
      <c r="I185" s="933">
        <v>0</v>
      </c>
      <c r="J185" s="933">
        <v>0</v>
      </c>
      <c r="K185" s="933">
        <v>0</v>
      </c>
      <c r="L185" s="934">
        <v>0</v>
      </c>
      <c r="M185" s="935">
        <v>0</v>
      </c>
      <c r="N185" s="935">
        <v>0</v>
      </c>
      <c r="O185" s="935">
        <v>0</v>
      </c>
      <c r="P185" s="935">
        <v>0</v>
      </c>
      <c r="Q185" s="935">
        <v>0</v>
      </c>
      <c r="R185" s="935">
        <v>0</v>
      </c>
      <c r="S185" s="935">
        <v>0</v>
      </c>
      <c r="T185" s="935">
        <v>0</v>
      </c>
      <c r="U185" s="935">
        <v>0</v>
      </c>
      <c r="V185" s="935">
        <v>0</v>
      </c>
      <c r="W185" s="935">
        <v>0</v>
      </c>
      <c r="X185" s="935">
        <v>0</v>
      </c>
      <c r="Y185" s="935">
        <v>0</v>
      </c>
      <c r="Z185" s="935">
        <v>0</v>
      </c>
      <c r="AA185" s="935">
        <v>0</v>
      </c>
      <c r="AB185" s="912"/>
    </row>
    <row r="186" spans="1:28">
      <c r="A186" s="929" t="s">
        <v>3967</v>
      </c>
      <c r="B186" s="930">
        <v>0</v>
      </c>
      <c r="C186" s="931">
        <v>0</v>
      </c>
      <c r="D186" s="931">
        <v>0</v>
      </c>
      <c r="E186" s="931">
        <v>0</v>
      </c>
      <c r="F186" s="932">
        <v>0</v>
      </c>
      <c r="G186" s="933">
        <v>0</v>
      </c>
      <c r="H186" s="933">
        <v>0</v>
      </c>
      <c r="I186" s="933">
        <v>0</v>
      </c>
      <c r="J186" s="933">
        <v>0</v>
      </c>
      <c r="K186" s="933">
        <v>0</v>
      </c>
      <c r="L186" s="934">
        <v>0</v>
      </c>
      <c r="M186" s="935">
        <v>0</v>
      </c>
      <c r="N186" s="935">
        <v>0</v>
      </c>
      <c r="O186" s="935">
        <v>0</v>
      </c>
      <c r="P186" s="935">
        <v>0</v>
      </c>
      <c r="Q186" s="935">
        <v>0</v>
      </c>
      <c r="R186" s="935">
        <v>0</v>
      </c>
      <c r="S186" s="935">
        <v>0</v>
      </c>
      <c r="T186" s="935">
        <v>0</v>
      </c>
      <c r="U186" s="935">
        <v>0</v>
      </c>
      <c r="V186" s="935">
        <v>0</v>
      </c>
      <c r="W186" s="935">
        <v>0</v>
      </c>
      <c r="X186" s="935">
        <v>0</v>
      </c>
      <c r="Y186" s="935">
        <v>0</v>
      </c>
      <c r="Z186" s="935">
        <v>0</v>
      </c>
      <c r="AA186" s="935">
        <v>0</v>
      </c>
      <c r="AB186" s="912"/>
    </row>
    <row r="187" spans="1:28">
      <c r="A187" s="929" t="s">
        <v>3968</v>
      </c>
      <c r="B187" s="930">
        <v>0</v>
      </c>
      <c r="C187" s="931">
        <v>9.5</v>
      </c>
      <c r="D187" s="931">
        <v>10</v>
      </c>
      <c r="E187" s="931">
        <v>0</v>
      </c>
      <c r="F187" s="932">
        <v>0</v>
      </c>
      <c r="G187" s="933">
        <v>0</v>
      </c>
      <c r="H187" s="933">
        <v>0</v>
      </c>
      <c r="I187" s="933">
        <v>0</v>
      </c>
      <c r="J187" s="933">
        <v>0</v>
      </c>
      <c r="K187" s="933">
        <v>0</v>
      </c>
      <c r="L187" s="934">
        <v>0</v>
      </c>
      <c r="M187" s="935">
        <v>0</v>
      </c>
      <c r="N187" s="935">
        <v>0</v>
      </c>
      <c r="O187" s="935">
        <v>0</v>
      </c>
      <c r="P187" s="935">
        <v>0</v>
      </c>
      <c r="Q187" s="935">
        <v>0</v>
      </c>
      <c r="R187" s="935">
        <v>0</v>
      </c>
      <c r="S187" s="935">
        <v>0</v>
      </c>
      <c r="T187" s="935">
        <v>0</v>
      </c>
      <c r="U187" s="935">
        <v>0</v>
      </c>
      <c r="V187" s="935">
        <v>0</v>
      </c>
      <c r="W187" s="935">
        <v>0</v>
      </c>
      <c r="X187" s="935">
        <v>0</v>
      </c>
      <c r="Y187" s="935">
        <v>0</v>
      </c>
      <c r="Z187" s="935">
        <v>0</v>
      </c>
      <c r="AA187" s="935">
        <v>0</v>
      </c>
      <c r="AB187" s="912"/>
    </row>
    <row r="188" spans="1:28">
      <c r="A188" s="929" t="s">
        <v>3969</v>
      </c>
      <c r="B188" s="930">
        <v>0</v>
      </c>
      <c r="C188" s="931">
        <v>526.70000000000005</v>
      </c>
      <c r="D188" s="931">
        <v>527</v>
      </c>
      <c r="E188" s="931">
        <v>0</v>
      </c>
      <c r="F188" s="932">
        <v>0</v>
      </c>
      <c r="G188" s="933">
        <v>0</v>
      </c>
      <c r="H188" s="933">
        <v>0</v>
      </c>
      <c r="I188" s="933">
        <v>0</v>
      </c>
      <c r="J188" s="933">
        <v>0</v>
      </c>
      <c r="K188" s="933">
        <v>0</v>
      </c>
      <c r="L188" s="934">
        <v>0</v>
      </c>
      <c r="M188" s="935">
        <v>0</v>
      </c>
      <c r="N188" s="935">
        <v>0</v>
      </c>
      <c r="O188" s="935">
        <v>0</v>
      </c>
      <c r="P188" s="935">
        <v>0</v>
      </c>
      <c r="Q188" s="935">
        <v>0</v>
      </c>
      <c r="R188" s="935">
        <v>0</v>
      </c>
      <c r="S188" s="935">
        <v>0</v>
      </c>
      <c r="T188" s="935">
        <v>0</v>
      </c>
      <c r="U188" s="935">
        <v>0</v>
      </c>
      <c r="V188" s="935">
        <v>0</v>
      </c>
      <c r="W188" s="935">
        <v>0</v>
      </c>
      <c r="X188" s="935">
        <v>0</v>
      </c>
      <c r="Y188" s="935">
        <v>0</v>
      </c>
      <c r="Z188" s="935">
        <v>0</v>
      </c>
      <c r="AA188" s="935">
        <v>0</v>
      </c>
      <c r="AB188" s="912"/>
    </row>
    <row r="189" spans="1:28">
      <c r="A189" s="929" t="s">
        <v>3970</v>
      </c>
      <c r="B189" s="930">
        <v>2150.79</v>
      </c>
      <c r="C189" s="931">
        <v>516.21</v>
      </c>
      <c r="D189" s="931">
        <v>515</v>
      </c>
      <c r="E189" s="931">
        <v>1.1299999999999999</v>
      </c>
      <c r="F189" s="932">
        <v>0</v>
      </c>
      <c r="G189" s="933">
        <v>0</v>
      </c>
      <c r="H189" s="933">
        <v>0</v>
      </c>
      <c r="I189" s="933">
        <v>0</v>
      </c>
      <c r="J189" s="933">
        <v>0</v>
      </c>
      <c r="K189" s="933">
        <v>2150.87</v>
      </c>
      <c r="L189" s="934">
        <v>3.3004636682389399</v>
      </c>
      <c r="M189" s="935">
        <v>0</v>
      </c>
      <c r="N189" s="935">
        <v>0.36671818535988199</v>
      </c>
      <c r="O189" s="935">
        <v>0</v>
      </c>
      <c r="P189" s="935">
        <v>0</v>
      </c>
      <c r="Q189" s="935">
        <v>0</v>
      </c>
      <c r="R189" s="935">
        <v>0</v>
      </c>
      <c r="S189" s="935">
        <v>0</v>
      </c>
      <c r="T189" s="935">
        <v>0</v>
      </c>
      <c r="U189" s="935">
        <v>0</v>
      </c>
      <c r="V189" s="935">
        <v>0</v>
      </c>
      <c r="W189" s="935">
        <v>0</v>
      </c>
      <c r="X189" s="935">
        <v>0</v>
      </c>
      <c r="Y189" s="935">
        <v>0</v>
      </c>
      <c r="Z189" s="935">
        <v>0</v>
      </c>
      <c r="AA189" s="935">
        <v>0</v>
      </c>
      <c r="AB189" s="912"/>
    </row>
    <row r="190" spans="1:28">
      <c r="A190" s="929" t="s">
        <v>3971</v>
      </c>
      <c r="B190" s="930">
        <v>0</v>
      </c>
      <c r="C190" s="931">
        <v>0</v>
      </c>
      <c r="D190" s="931">
        <v>0</v>
      </c>
      <c r="E190" s="931">
        <v>0</v>
      </c>
      <c r="F190" s="932">
        <v>0</v>
      </c>
      <c r="G190" s="933">
        <v>0</v>
      </c>
      <c r="H190" s="933">
        <v>0</v>
      </c>
      <c r="I190" s="933">
        <v>0</v>
      </c>
      <c r="J190" s="933">
        <v>0</v>
      </c>
      <c r="K190" s="933">
        <v>0</v>
      </c>
      <c r="L190" s="934">
        <v>0</v>
      </c>
      <c r="M190" s="935">
        <v>0</v>
      </c>
      <c r="N190" s="935">
        <v>0</v>
      </c>
      <c r="O190" s="935">
        <v>0</v>
      </c>
      <c r="P190" s="935">
        <v>0</v>
      </c>
      <c r="Q190" s="935">
        <v>0</v>
      </c>
      <c r="R190" s="935">
        <v>0</v>
      </c>
      <c r="S190" s="935">
        <v>0</v>
      </c>
      <c r="T190" s="935">
        <v>0</v>
      </c>
      <c r="U190" s="935">
        <v>0</v>
      </c>
      <c r="V190" s="935">
        <v>0</v>
      </c>
      <c r="W190" s="935">
        <v>0</v>
      </c>
      <c r="X190" s="935">
        <v>0</v>
      </c>
      <c r="Y190" s="935">
        <v>0</v>
      </c>
      <c r="Z190" s="935">
        <v>0</v>
      </c>
      <c r="AA190" s="935">
        <v>0</v>
      </c>
      <c r="AB190" s="912"/>
    </row>
    <row r="191" spans="1:28">
      <c r="A191" s="929" t="s">
        <v>4214</v>
      </c>
      <c r="B191" s="930">
        <v>0</v>
      </c>
      <c r="C191" s="931">
        <v>0</v>
      </c>
      <c r="D191" s="931">
        <v>0</v>
      </c>
      <c r="E191" s="931">
        <v>0</v>
      </c>
      <c r="F191" s="932">
        <v>0</v>
      </c>
      <c r="G191" s="933">
        <v>0</v>
      </c>
      <c r="H191" s="933">
        <v>0</v>
      </c>
      <c r="I191" s="933">
        <v>0</v>
      </c>
      <c r="J191" s="933">
        <v>0</v>
      </c>
      <c r="K191" s="933">
        <v>0</v>
      </c>
      <c r="L191" s="934">
        <v>0</v>
      </c>
      <c r="M191" s="935">
        <v>0</v>
      </c>
      <c r="N191" s="935">
        <v>0</v>
      </c>
      <c r="O191" s="935">
        <v>0</v>
      </c>
      <c r="P191" s="935">
        <v>0</v>
      </c>
      <c r="Q191" s="935">
        <v>0</v>
      </c>
      <c r="R191" s="935">
        <v>0</v>
      </c>
      <c r="S191" s="935">
        <v>0</v>
      </c>
      <c r="T191" s="935">
        <v>0</v>
      </c>
      <c r="U191" s="935">
        <v>0</v>
      </c>
      <c r="V191" s="935">
        <v>0</v>
      </c>
      <c r="W191" s="935">
        <v>0</v>
      </c>
      <c r="X191" s="935">
        <v>0</v>
      </c>
      <c r="Y191" s="935">
        <v>0</v>
      </c>
      <c r="Z191" s="935">
        <v>0</v>
      </c>
      <c r="AA191" s="935">
        <v>0</v>
      </c>
      <c r="AB191" s="912"/>
    </row>
    <row r="192" spans="1:28">
      <c r="A192" s="929" t="s">
        <v>3972</v>
      </c>
      <c r="B192" s="930">
        <v>31571.81</v>
      </c>
      <c r="C192" s="931">
        <v>1776.29</v>
      </c>
      <c r="D192" s="931">
        <v>1173</v>
      </c>
      <c r="E192" s="931">
        <v>603.29</v>
      </c>
      <c r="F192" s="932">
        <v>0</v>
      </c>
      <c r="G192" s="933">
        <v>0</v>
      </c>
      <c r="H192" s="933">
        <v>0</v>
      </c>
      <c r="I192" s="933">
        <v>0</v>
      </c>
      <c r="J192" s="933">
        <v>0</v>
      </c>
      <c r="K192" s="933">
        <v>31571.81</v>
      </c>
      <c r="L192" s="934">
        <v>39.564447412997197</v>
      </c>
      <c r="M192" s="935">
        <v>1.0765836030747499E-2</v>
      </c>
      <c r="N192" s="935">
        <v>4.37631234649887</v>
      </c>
      <c r="O192" s="935">
        <v>0.215316720614951</v>
      </c>
      <c r="P192" s="935">
        <v>3.2297508092242598E-2</v>
      </c>
      <c r="Q192" s="935">
        <v>0</v>
      </c>
      <c r="R192" s="935">
        <v>5.3829180153737704E-3</v>
      </c>
      <c r="S192" s="935">
        <v>5.38291801537377E-2</v>
      </c>
      <c r="T192" s="935">
        <v>0.32297508092242599</v>
      </c>
      <c r="U192" s="935">
        <v>0.86126688245980298</v>
      </c>
      <c r="V192" s="935">
        <v>5.3829180153737704E-4</v>
      </c>
      <c r="W192" s="935">
        <v>0</v>
      </c>
      <c r="X192" s="935">
        <v>20.939551079804001</v>
      </c>
      <c r="Y192" s="935">
        <v>19.593821575960501</v>
      </c>
      <c r="Z192" s="935">
        <v>0</v>
      </c>
      <c r="AA192" s="935">
        <v>3.2297508092242601E-3</v>
      </c>
      <c r="AB192" s="912"/>
    </row>
    <row r="193" spans="1:28">
      <c r="A193" s="929" t="s">
        <v>3973</v>
      </c>
      <c r="B193" s="930">
        <v>0</v>
      </c>
      <c r="C193" s="931">
        <v>0</v>
      </c>
      <c r="D193" s="931">
        <v>0</v>
      </c>
      <c r="E193" s="931">
        <v>0</v>
      </c>
      <c r="F193" s="932">
        <v>0</v>
      </c>
      <c r="G193" s="933">
        <v>0</v>
      </c>
      <c r="H193" s="933">
        <v>0</v>
      </c>
      <c r="I193" s="933">
        <v>0</v>
      </c>
      <c r="J193" s="933">
        <v>0</v>
      </c>
      <c r="K193" s="933">
        <v>0</v>
      </c>
      <c r="L193" s="934">
        <v>0</v>
      </c>
      <c r="M193" s="935">
        <v>0</v>
      </c>
      <c r="N193" s="935">
        <v>0</v>
      </c>
      <c r="O193" s="935">
        <v>0</v>
      </c>
      <c r="P193" s="935">
        <v>0</v>
      </c>
      <c r="Q193" s="935">
        <v>0</v>
      </c>
      <c r="R193" s="935">
        <v>0</v>
      </c>
      <c r="S193" s="935">
        <v>0</v>
      </c>
      <c r="T193" s="935">
        <v>0</v>
      </c>
      <c r="U193" s="935">
        <v>0</v>
      </c>
      <c r="V193" s="935">
        <v>0</v>
      </c>
      <c r="W193" s="935">
        <v>0</v>
      </c>
      <c r="X193" s="935">
        <v>0</v>
      </c>
      <c r="Y193" s="935">
        <v>0</v>
      </c>
      <c r="Z193" s="935">
        <v>0</v>
      </c>
      <c r="AA193" s="935">
        <v>0</v>
      </c>
      <c r="AB193" s="912"/>
    </row>
    <row r="194" spans="1:28">
      <c r="A194" s="929" t="s">
        <v>3974</v>
      </c>
      <c r="B194" s="930">
        <v>0</v>
      </c>
      <c r="C194" s="931">
        <v>154</v>
      </c>
      <c r="D194" s="931">
        <v>154</v>
      </c>
      <c r="E194" s="931">
        <v>0</v>
      </c>
      <c r="F194" s="932">
        <v>0</v>
      </c>
      <c r="G194" s="933">
        <v>0</v>
      </c>
      <c r="H194" s="933">
        <v>0</v>
      </c>
      <c r="I194" s="933">
        <v>0</v>
      </c>
      <c r="J194" s="933">
        <v>0</v>
      </c>
      <c r="K194" s="933">
        <v>0</v>
      </c>
      <c r="L194" s="934">
        <v>0</v>
      </c>
      <c r="M194" s="935">
        <v>0</v>
      </c>
      <c r="N194" s="935">
        <v>0</v>
      </c>
      <c r="O194" s="935">
        <v>0</v>
      </c>
      <c r="P194" s="935">
        <v>0</v>
      </c>
      <c r="Q194" s="935">
        <v>0</v>
      </c>
      <c r="R194" s="935">
        <v>0</v>
      </c>
      <c r="S194" s="935">
        <v>0</v>
      </c>
      <c r="T194" s="935">
        <v>0</v>
      </c>
      <c r="U194" s="935">
        <v>0</v>
      </c>
      <c r="V194" s="935">
        <v>0</v>
      </c>
      <c r="W194" s="935">
        <v>0</v>
      </c>
      <c r="X194" s="935">
        <v>0</v>
      </c>
      <c r="Y194" s="935">
        <v>0</v>
      </c>
      <c r="Z194" s="935">
        <v>0</v>
      </c>
      <c r="AA194" s="935">
        <v>0</v>
      </c>
      <c r="AB194" s="912"/>
    </row>
    <row r="195" spans="1:28">
      <c r="A195" s="929" t="s">
        <v>3975</v>
      </c>
      <c r="B195" s="930">
        <v>2400</v>
      </c>
      <c r="C195" s="931">
        <v>10171.07</v>
      </c>
      <c r="D195" s="931">
        <v>0</v>
      </c>
      <c r="E195" s="931">
        <v>421</v>
      </c>
      <c r="F195" s="932">
        <v>0</v>
      </c>
      <c r="G195" s="933">
        <v>0</v>
      </c>
      <c r="H195" s="933">
        <v>0</v>
      </c>
      <c r="I195" s="933">
        <v>0</v>
      </c>
      <c r="J195" s="933">
        <v>12000</v>
      </c>
      <c r="K195" s="933">
        <v>0</v>
      </c>
      <c r="L195" s="934">
        <v>0</v>
      </c>
      <c r="M195" s="935">
        <v>0</v>
      </c>
      <c r="N195" s="935">
        <v>0</v>
      </c>
      <c r="O195" s="935">
        <v>0</v>
      </c>
      <c r="P195" s="935">
        <v>0</v>
      </c>
      <c r="Q195" s="935">
        <v>0</v>
      </c>
      <c r="R195" s="935">
        <v>0</v>
      </c>
      <c r="S195" s="935">
        <v>0</v>
      </c>
      <c r="T195" s="935">
        <v>0</v>
      </c>
      <c r="U195" s="935">
        <v>0</v>
      </c>
      <c r="V195" s="935">
        <v>0</v>
      </c>
      <c r="W195" s="935">
        <v>0</v>
      </c>
      <c r="X195" s="935">
        <v>0</v>
      </c>
      <c r="Y195" s="935">
        <v>0</v>
      </c>
      <c r="Z195" s="935">
        <v>0</v>
      </c>
      <c r="AA195" s="935">
        <v>0</v>
      </c>
      <c r="AB195" s="912"/>
    </row>
    <row r="196" spans="1:28">
      <c r="A196" s="929" t="s">
        <v>3976</v>
      </c>
      <c r="B196" s="930">
        <v>0</v>
      </c>
      <c r="C196" s="931">
        <v>0.35</v>
      </c>
      <c r="D196" s="931">
        <v>0</v>
      </c>
      <c r="E196" s="931">
        <v>0</v>
      </c>
      <c r="F196" s="932">
        <v>0</v>
      </c>
      <c r="G196" s="933">
        <v>0</v>
      </c>
      <c r="H196" s="933">
        <v>0</v>
      </c>
      <c r="I196" s="933">
        <v>0</v>
      </c>
      <c r="J196" s="933">
        <v>0</v>
      </c>
      <c r="K196" s="933">
        <v>0.35</v>
      </c>
      <c r="L196" s="934">
        <v>0</v>
      </c>
      <c r="M196" s="935">
        <v>0</v>
      </c>
      <c r="N196" s="935">
        <v>0</v>
      </c>
      <c r="O196" s="935">
        <v>0</v>
      </c>
      <c r="P196" s="935">
        <v>0</v>
      </c>
      <c r="Q196" s="935">
        <v>0</v>
      </c>
      <c r="R196" s="935">
        <v>0</v>
      </c>
      <c r="S196" s="935">
        <v>0</v>
      </c>
      <c r="T196" s="935">
        <v>0</v>
      </c>
      <c r="U196" s="935">
        <v>0</v>
      </c>
      <c r="V196" s="935">
        <v>0</v>
      </c>
      <c r="W196" s="935">
        <v>0</v>
      </c>
      <c r="X196" s="935">
        <v>0</v>
      </c>
      <c r="Y196" s="935">
        <v>0</v>
      </c>
      <c r="Z196" s="935">
        <v>0</v>
      </c>
      <c r="AA196" s="935">
        <v>0</v>
      </c>
      <c r="AB196" s="912"/>
    </row>
    <row r="197" spans="1:28">
      <c r="A197" s="929" t="s">
        <v>3977</v>
      </c>
      <c r="B197" s="930">
        <v>2000</v>
      </c>
      <c r="C197" s="931">
        <v>6493.72</v>
      </c>
      <c r="D197" s="931">
        <v>6484</v>
      </c>
      <c r="E197" s="931">
        <v>9.58</v>
      </c>
      <c r="F197" s="932">
        <v>0</v>
      </c>
      <c r="G197" s="933">
        <v>0</v>
      </c>
      <c r="H197" s="933">
        <v>0</v>
      </c>
      <c r="I197" s="933">
        <v>0</v>
      </c>
      <c r="J197" s="933">
        <v>0</v>
      </c>
      <c r="K197" s="933">
        <v>2000.14</v>
      </c>
      <c r="L197" s="934">
        <v>2.9702761975965002</v>
      </c>
      <c r="M197" s="935">
        <v>3.41019081239552E-4</v>
      </c>
      <c r="N197" s="935">
        <v>0.33010647063988602</v>
      </c>
      <c r="O197" s="935">
        <v>1.02305724371866E-2</v>
      </c>
      <c r="P197" s="935">
        <v>0</v>
      </c>
      <c r="Q197" s="935">
        <v>0</v>
      </c>
      <c r="R197" s="935">
        <v>0</v>
      </c>
      <c r="S197" s="935">
        <v>0</v>
      </c>
      <c r="T197" s="935">
        <v>6.8203816247910396E-3</v>
      </c>
      <c r="U197" s="935">
        <v>1.70509540619776E-2</v>
      </c>
      <c r="V197" s="935">
        <v>0</v>
      </c>
      <c r="W197" s="935">
        <v>0</v>
      </c>
      <c r="X197" s="935">
        <v>0.27281526499164099</v>
      </c>
      <c r="Y197" s="935">
        <v>0.26258469255445499</v>
      </c>
      <c r="Z197" s="935">
        <v>0</v>
      </c>
      <c r="AA197" s="935">
        <v>3.4101908123955203E-5</v>
      </c>
      <c r="AB197" s="912"/>
    </row>
    <row r="198" spans="1:28">
      <c r="A198" s="924"/>
      <c r="B198" s="925"/>
      <c r="C198" s="926"/>
      <c r="D198" s="926"/>
      <c r="E198" s="926"/>
      <c r="F198" s="925"/>
      <c r="G198" s="926"/>
      <c r="H198" s="926"/>
      <c r="I198" s="926"/>
      <c r="J198" s="926"/>
      <c r="K198" s="926"/>
      <c r="L198" s="927"/>
      <c r="M198" s="928"/>
      <c r="N198" s="928"/>
      <c r="O198" s="928"/>
      <c r="P198" s="928"/>
      <c r="Q198" s="928"/>
      <c r="R198" s="928"/>
      <c r="S198" s="928"/>
      <c r="T198" s="928"/>
      <c r="U198" s="928"/>
      <c r="V198" s="928"/>
      <c r="W198" s="928"/>
      <c r="X198" s="928"/>
      <c r="Y198" s="928"/>
      <c r="Z198" s="928"/>
      <c r="AA198" s="928"/>
      <c r="AB198" s="912"/>
    </row>
    <row r="199" spans="1:28">
      <c r="A199" s="917" t="s">
        <v>3978</v>
      </c>
      <c r="B199" s="918">
        <v>1271758</v>
      </c>
      <c r="C199" s="919">
        <v>5034</v>
      </c>
      <c r="D199" s="919">
        <v>627</v>
      </c>
      <c r="E199" s="919">
        <v>6577</v>
      </c>
      <c r="F199" s="920">
        <v>0</v>
      </c>
      <c r="G199" s="921">
        <v>0</v>
      </c>
      <c r="H199" s="921">
        <v>0</v>
      </c>
      <c r="I199" s="921">
        <v>90881</v>
      </c>
      <c r="J199" s="921">
        <v>0</v>
      </c>
      <c r="K199" s="921">
        <v>1179654</v>
      </c>
      <c r="L199" s="922">
        <v>51.913165210492402</v>
      </c>
      <c r="M199" s="923">
        <v>2.9199270756415001</v>
      </c>
      <c r="N199" s="923">
        <v>0.36367332763488902</v>
      </c>
      <c r="O199" s="923">
        <v>110.23182772779499</v>
      </c>
      <c r="P199" s="923">
        <v>6.9313435575328199</v>
      </c>
      <c r="Q199" s="923">
        <v>4.5490830069485702</v>
      </c>
      <c r="R199" s="923">
        <v>1.63197211386705</v>
      </c>
      <c r="S199" s="923">
        <v>35.711749856408701</v>
      </c>
      <c r="T199" s="923">
        <v>69.004330597072794</v>
      </c>
      <c r="U199" s="923">
        <v>509.98718893500097</v>
      </c>
      <c r="V199" s="923">
        <v>0.131432280710092</v>
      </c>
      <c r="W199" s="923">
        <v>0.103501780297937</v>
      </c>
      <c r="X199" s="923">
        <v>316.80197533172202</v>
      </c>
      <c r="Y199" s="923">
        <v>157.71628942208599</v>
      </c>
      <c r="Z199" s="923">
        <v>56.633419406495499</v>
      </c>
      <c r="AA199" s="923">
        <v>0.51822586309478202</v>
      </c>
      <c r="AB199" s="912"/>
    </row>
    <row r="200" spans="1:28">
      <c r="A200" s="929" t="s">
        <v>3979</v>
      </c>
      <c r="B200" s="930">
        <v>300.38497599999999</v>
      </c>
      <c r="C200" s="931">
        <v>0</v>
      </c>
      <c r="D200" s="931">
        <v>0</v>
      </c>
      <c r="E200" s="931">
        <v>2.84</v>
      </c>
      <c r="F200" s="932">
        <v>0</v>
      </c>
      <c r="G200" s="933">
        <v>0</v>
      </c>
      <c r="H200" s="933">
        <v>0</v>
      </c>
      <c r="I200" s="933">
        <v>25</v>
      </c>
      <c r="J200" s="933">
        <v>0</v>
      </c>
      <c r="K200" s="933">
        <v>272.54497600000002</v>
      </c>
      <c r="L200" s="934">
        <v>7.8066686673992402E-3</v>
      </c>
      <c r="M200" s="935">
        <v>8.1319465285408703E-4</v>
      </c>
      <c r="N200" s="935">
        <v>9.7583358342490505E-5</v>
      </c>
      <c r="O200" s="935">
        <v>6.5055572228326997E-3</v>
      </c>
      <c r="P200" s="935">
        <v>6.83083508397433E-4</v>
      </c>
      <c r="Q200" s="935">
        <v>6.1802793616910605E-4</v>
      </c>
      <c r="R200" s="935">
        <v>2.9275007502747099E-4</v>
      </c>
      <c r="S200" s="935">
        <v>3.9033343336996201E-3</v>
      </c>
      <c r="T200" s="935">
        <v>1.8215560223931601E-2</v>
      </c>
      <c r="U200" s="935">
        <v>8.1644743146550403E-2</v>
      </c>
      <c r="V200" s="935">
        <v>4.5538900559828902E-5</v>
      </c>
      <c r="W200" s="935">
        <v>4.8791679171245198E-5</v>
      </c>
      <c r="X200" s="935">
        <v>1.3661670167948701E-2</v>
      </c>
      <c r="Y200" s="935">
        <v>6.8308350839743296E-3</v>
      </c>
      <c r="Z200" s="935">
        <v>3.2527786114163498E-3</v>
      </c>
      <c r="AA200" s="935">
        <v>1.59386151959401E-4</v>
      </c>
      <c r="AB200" s="912"/>
    </row>
    <row r="201" spans="1:28">
      <c r="A201" s="929" t="s">
        <v>3980</v>
      </c>
      <c r="B201" s="930">
        <v>471555</v>
      </c>
      <c r="C201" s="931">
        <v>0</v>
      </c>
      <c r="D201" s="931">
        <v>0</v>
      </c>
      <c r="E201" s="931">
        <v>0</v>
      </c>
      <c r="F201" s="932">
        <v>0</v>
      </c>
      <c r="G201" s="933">
        <v>0</v>
      </c>
      <c r="H201" s="933">
        <v>0</v>
      </c>
      <c r="I201" s="933">
        <v>38802</v>
      </c>
      <c r="J201" s="933">
        <v>0</v>
      </c>
      <c r="K201" s="933">
        <v>432753</v>
      </c>
      <c r="L201" s="934">
        <v>15.863420335419899</v>
      </c>
      <c r="M201" s="935">
        <v>1.33252730817528</v>
      </c>
      <c r="N201" s="935">
        <v>0.12690736268336</v>
      </c>
      <c r="O201" s="935">
        <v>62.819144528263003</v>
      </c>
      <c r="P201" s="935">
        <v>1.52288835220031</v>
      </c>
      <c r="Q201" s="935">
        <v>1.7132493962253501</v>
      </c>
      <c r="R201" s="935">
        <v>0.69799049475847696</v>
      </c>
      <c r="S201" s="935">
        <v>13.959809895169499</v>
      </c>
      <c r="T201" s="935">
        <v>29.188693417172701</v>
      </c>
      <c r="U201" s="935">
        <v>225.260568762963</v>
      </c>
      <c r="V201" s="935">
        <v>6.9799049475847696E-2</v>
      </c>
      <c r="W201" s="935">
        <v>4.44175769391758E-2</v>
      </c>
      <c r="X201" s="935">
        <v>114.85116322844</v>
      </c>
      <c r="Y201" s="935">
        <v>57.108313207511799</v>
      </c>
      <c r="Z201" s="935">
        <v>36.803135178174301</v>
      </c>
      <c r="AA201" s="935">
        <v>0.20305178029337501</v>
      </c>
      <c r="AB201" s="912"/>
    </row>
    <row r="202" spans="1:28">
      <c r="A202" s="929" t="s">
        <v>3981</v>
      </c>
      <c r="B202" s="930">
        <v>286.25480599999997</v>
      </c>
      <c r="C202" s="931">
        <v>0</v>
      </c>
      <c r="D202" s="931">
        <v>0</v>
      </c>
      <c r="E202" s="931">
        <v>3.77</v>
      </c>
      <c r="F202" s="932">
        <v>0</v>
      </c>
      <c r="G202" s="933">
        <v>0</v>
      </c>
      <c r="H202" s="933">
        <v>0</v>
      </c>
      <c r="I202" s="933">
        <v>18</v>
      </c>
      <c r="J202" s="933">
        <v>0</v>
      </c>
      <c r="K202" s="933">
        <v>264.48480599999999</v>
      </c>
      <c r="L202" s="934">
        <v>1.3140399231806E-2</v>
      </c>
      <c r="M202" s="935">
        <v>7.2691570218501203E-4</v>
      </c>
      <c r="N202" s="935">
        <v>8.3874888713655202E-5</v>
      </c>
      <c r="O202" s="935">
        <v>1.0344569608017501E-2</v>
      </c>
      <c r="P202" s="935">
        <v>1.9850390328898398E-3</v>
      </c>
      <c r="Q202" s="935">
        <v>7.2691570218501203E-4</v>
      </c>
      <c r="R202" s="935">
        <v>1.6774977742731E-4</v>
      </c>
      <c r="S202" s="935">
        <v>5.0324933228193102E-3</v>
      </c>
      <c r="T202" s="935">
        <v>1.62158118179733E-2</v>
      </c>
      <c r="U202" s="935">
        <v>8.3595305751276397E-2</v>
      </c>
      <c r="V202" s="935">
        <v>3.0754125861673599E-5</v>
      </c>
      <c r="W202" s="935">
        <v>1.9570807366519601E-5</v>
      </c>
      <c r="X202" s="935">
        <v>1.4817897006079101E-2</v>
      </c>
      <c r="Y202" s="935">
        <v>7.5487399842289696E-3</v>
      </c>
      <c r="Z202" s="935">
        <v>1.81728925546253E-2</v>
      </c>
      <c r="AA202" s="935">
        <v>1.1183318495154E-4</v>
      </c>
      <c r="AB202" s="912"/>
    </row>
    <row r="203" spans="1:28">
      <c r="A203" s="929" t="s">
        <v>3982</v>
      </c>
      <c r="B203" s="930">
        <v>202.50273999999999</v>
      </c>
      <c r="C203" s="931">
        <v>0.04</v>
      </c>
      <c r="D203" s="931">
        <v>0</v>
      </c>
      <c r="E203" s="931">
        <v>0</v>
      </c>
      <c r="F203" s="932">
        <v>0</v>
      </c>
      <c r="G203" s="933">
        <v>0</v>
      </c>
      <c r="H203" s="933">
        <v>0</v>
      </c>
      <c r="I203" s="933">
        <v>15</v>
      </c>
      <c r="J203" s="933">
        <v>0</v>
      </c>
      <c r="K203" s="933">
        <v>187.54274000000001</v>
      </c>
      <c r="L203" s="934">
        <v>4.4510018708702297E-3</v>
      </c>
      <c r="M203" s="935">
        <v>3.33825140315267E-4</v>
      </c>
      <c r="N203" s="935">
        <v>5.5637523385877901E-5</v>
      </c>
      <c r="O203" s="935">
        <v>1.16838799110343E-2</v>
      </c>
      <c r="P203" s="935">
        <v>3.6164390200820601E-4</v>
      </c>
      <c r="Q203" s="935">
        <v>5.5637523385877795E-4</v>
      </c>
      <c r="R203" s="935">
        <v>2.7818761692938897E-4</v>
      </c>
      <c r="S203" s="935">
        <v>4.1728142539408401E-3</v>
      </c>
      <c r="T203" s="935">
        <v>9.4583789755992298E-3</v>
      </c>
      <c r="U203" s="935">
        <v>8.5681786014251901E-2</v>
      </c>
      <c r="V203" s="935">
        <v>2.2255009354351101E-5</v>
      </c>
      <c r="W203" s="935">
        <v>1.6691257015763401E-5</v>
      </c>
      <c r="X203" s="935">
        <v>8.5959973631181297E-2</v>
      </c>
      <c r="Y203" s="935">
        <v>4.2840893007125902E-2</v>
      </c>
      <c r="Z203" s="935">
        <v>2.7818761692938901E-3</v>
      </c>
      <c r="AA203" s="935">
        <v>8.3456285078816804E-5</v>
      </c>
      <c r="AB203" s="912"/>
    </row>
    <row r="204" spans="1:28">
      <c r="A204" s="929" t="s">
        <v>3983</v>
      </c>
      <c r="B204" s="930">
        <v>0</v>
      </c>
      <c r="C204" s="931">
        <v>0</v>
      </c>
      <c r="D204" s="931">
        <v>0</v>
      </c>
      <c r="E204" s="931">
        <v>0</v>
      </c>
      <c r="F204" s="932">
        <v>0</v>
      </c>
      <c r="G204" s="933">
        <v>0</v>
      </c>
      <c r="H204" s="933">
        <v>0</v>
      </c>
      <c r="I204" s="933">
        <v>0</v>
      </c>
      <c r="J204" s="933">
        <v>0</v>
      </c>
      <c r="K204" s="933">
        <v>0</v>
      </c>
      <c r="L204" s="934">
        <v>0</v>
      </c>
      <c r="M204" s="935">
        <v>0</v>
      </c>
      <c r="N204" s="935">
        <v>0</v>
      </c>
      <c r="O204" s="935">
        <v>0</v>
      </c>
      <c r="P204" s="935">
        <v>0</v>
      </c>
      <c r="Q204" s="935">
        <v>0</v>
      </c>
      <c r="R204" s="935">
        <v>0</v>
      </c>
      <c r="S204" s="935">
        <v>0</v>
      </c>
      <c r="T204" s="935">
        <v>0</v>
      </c>
      <c r="U204" s="935">
        <v>0</v>
      </c>
      <c r="V204" s="935">
        <v>0</v>
      </c>
      <c r="W204" s="935">
        <v>0</v>
      </c>
      <c r="X204" s="935">
        <v>0</v>
      </c>
      <c r="Y204" s="935">
        <v>0</v>
      </c>
      <c r="Z204" s="935">
        <v>0</v>
      </c>
      <c r="AA204" s="935">
        <v>0</v>
      </c>
      <c r="AB204" s="912"/>
    </row>
    <row r="205" spans="1:28">
      <c r="A205" s="929" t="s">
        <v>3984</v>
      </c>
      <c r="B205" s="930">
        <v>303.987302</v>
      </c>
      <c r="C205" s="931">
        <v>0</v>
      </c>
      <c r="D205" s="931">
        <v>0</v>
      </c>
      <c r="E205" s="931">
        <v>0</v>
      </c>
      <c r="F205" s="932">
        <v>0</v>
      </c>
      <c r="G205" s="933">
        <v>0</v>
      </c>
      <c r="H205" s="933">
        <v>0</v>
      </c>
      <c r="I205" s="933">
        <v>33</v>
      </c>
      <c r="J205" s="933">
        <v>0</v>
      </c>
      <c r="K205" s="933">
        <v>270.987302</v>
      </c>
      <c r="L205" s="934">
        <v>6.8195164816114099E-3</v>
      </c>
      <c r="M205" s="935">
        <v>4.6572307679297402E-4</v>
      </c>
      <c r="N205" s="935">
        <v>3.3265934056641001E-5</v>
      </c>
      <c r="O205" s="935">
        <v>6.9858461518946102E-3</v>
      </c>
      <c r="P205" s="935">
        <v>5.8215384599121802E-4</v>
      </c>
      <c r="Q205" s="935">
        <v>1.2308395600957201E-3</v>
      </c>
      <c r="R205" s="935">
        <v>1.4969670325488499E-4</v>
      </c>
      <c r="S205" s="935">
        <v>7.1521758221778199E-3</v>
      </c>
      <c r="T205" s="935">
        <v>1.33063736226564E-2</v>
      </c>
      <c r="U205" s="935">
        <v>6.4369582399600306E-2</v>
      </c>
      <c r="V205" s="935">
        <v>1.3306373622656399E-5</v>
      </c>
      <c r="W205" s="935">
        <v>1.16430769198244E-5</v>
      </c>
      <c r="X205" s="935">
        <v>9.9797802169922993E-4</v>
      </c>
      <c r="Y205" s="935">
        <v>4.9898901084961496E-4</v>
      </c>
      <c r="Z205" s="935">
        <v>2.3286153839648699E-3</v>
      </c>
      <c r="AA205" s="935">
        <v>7.1521758221778205E-5</v>
      </c>
      <c r="AB205" s="912"/>
    </row>
    <row r="206" spans="1:28">
      <c r="A206" s="929" t="s">
        <v>3985</v>
      </c>
      <c r="B206" s="930">
        <v>0</v>
      </c>
      <c r="C206" s="931">
        <v>0</v>
      </c>
      <c r="D206" s="931">
        <v>0</v>
      </c>
      <c r="E206" s="931">
        <v>0</v>
      </c>
      <c r="F206" s="932">
        <v>0</v>
      </c>
      <c r="G206" s="933">
        <v>0</v>
      </c>
      <c r="H206" s="933">
        <v>0</v>
      </c>
      <c r="I206" s="933">
        <v>0</v>
      </c>
      <c r="J206" s="933">
        <v>0</v>
      </c>
      <c r="K206" s="933">
        <v>0</v>
      </c>
      <c r="L206" s="934">
        <v>0</v>
      </c>
      <c r="M206" s="935">
        <v>0</v>
      </c>
      <c r="N206" s="935">
        <v>0</v>
      </c>
      <c r="O206" s="935">
        <v>0</v>
      </c>
      <c r="P206" s="935">
        <v>0</v>
      </c>
      <c r="Q206" s="935">
        <v>0</v>
      </c>
      <c r="R206" s="935">
        <v>0</v>
      </c>
      <c r="S206" s="935">
        <v>0</v>
      </c>
      <c r="T206" s="935">
        <v>0</v>
      </c>
      <c r="U206" s="935">
        <v>0</v>
      </c>
      <c r="V206" s="935">
        <v>0</v>
      </c>
      <c r="W206" s="935">
        <v>0</v>
      </c>
      <c r="X206" s="935">
        <v>0</v>
      </c>
      <c r="Y206" s="935">
        <v>0</v>
      </c>
      <c r="Z206" s="935">
        <v>0</v>
      </c>
      <c r="AA206" s="935">
        <v>0</v>
      </c>
      <c r="AB206" s="912"/>
    </row>
    <row r="207" spans="1:28">
      <c r="A207" s="929" t="s">
        <v>3986</v>
      </c>
      <c r="B207" s="930">
        <v>441.08121899999998</v>
      </c>
      <c r="C207" s="931">
        <v>18.43</v>
      </c>
      <c r="D207" s="931">
        <v>0</v>
      </c>
      <c r="E207" s="931">
        <v>0</v>
      </c>
      <c r="F207" s="932">
        <v>0</v>
      </c>
      <c r="G207" s="933">
        <v>0</v>
      </c>
      <c r="H207" s="933">
        <v>0</v>
      </c>
      <c r="I207" s="933">
        <v>26</v>
      </c>
      <c r="J207" s="933">
        <v>0</v>
      </c>
      <c r="K207" s="933">
        <v>433.51121899999998</v>
      </c>
      <c r="L207" s="934">
        <v>1.5078175483978801E-2</v>
      </c>
      <c r="M207" s="935">
        <v>3.5478059962303001E-4</v>
      </c>
      <c r="N207" s="935">
        <v>4.4347574952878697E-5</v>
      </c>
      <c r="O207" s="935">
        <v>5.76518474387423E-3</v>
      </c>
      <c r="P207" s="935">
        <v>3.05998267174863E-3</v>
      </c>
      <c r="Q207" s="935">
        <v>3.5478059962303001E-4</v>
      </c>
      <c r="R207" s="935">
        <v>1.33042724858636E-4</v>
      </c>
      <c r="S207" s="935">
        <v>5.3217089943454502E-3</v>
      </c>
      <c r="T207" s="935">
        <v>7.0956119924605997E-3</v>
      </c>
      <c r="U207" s="935">
        <v>0.121068879621359</v>
      </c>
      <c r="V207" s="935">
        <v>8.8695149905757502E-6</v>
      </c>
      <c r="W207" s="935">
        <v>1.33042724858636E-5</v>
      </c>
      <c r="X207" s="935">
        <v>4.07997689566484E-2</v>
      </c>
      <c r="Y207" s="935">
        <v>2.03998844783242E-2</v>
      </c>
      <c r="Z207" s="935">
        <v>1.1086893738219699E-2</v>
      </c>
      <c r="AA207" s="935">
        <v>6.6521362429318106E-5</v>
      </c>
      <c r="AB207" s="912"/>
    </row>
    <row r="208" spans="1:28">
      <c r="A208" s="929" t="s">
        <v>3987</v>
      </c>
      <c r="B208" s="930">
        <v>3185.1200159999999</v>
      </c>
      <c r="C208" s="931">
        <v>1.18</v>
      </c>
      <c r="D208" s="931">
        <v>0</v>
      </c>
      <c r="E208" s="931">
        <v>82.66</v>
      </c>
      <c r="F208" s="932">
        <v>0</v>
      </c>
      <c r="G208" s="933">
        <v>0</v>
      </c>
      <c r="H208" s="933">
        <v>0</v>
      </c>
      <c r="I208" s="933">
        <v>251</v>
      </c>
      <c r="J208" s="933">
        <v>0</v>
      </c>
      <c r="K208" s="933">
        <v>2852.6400159999998</v>
      </c>
      <c r="L208" s="934">
        <v>0.139587700062658</v>
      </c>
      <c r="M208" s="935">
        <v>5.9823300026853399E-3</v>
      </c>
      <c r="N208" s="935">
        <v>1.59528800071609E-3</v>
      </c>
      <c r="O208" s="935">
        <v>5.1846860023272899E-2</v>
      </c>
      <c r="P208" s="935">
        <v>1.9143456008593102E-2</v>
      </c>
      <c r="Q208" s="935">
        <v>1.11670160050126E-2</v>
      </c>
      <c r="R208" s="935">
        <v>3.19057600143218E-3</v>
      </c>
      <c r="S208" s="935">
        <v>7.1787960032223999E-2</v>
      </c>
      <c r="T208" s="935">
        <v>0.139587700062658</v>
      </c>
      <c r="U208" s="935">
        <v>1.03294898046367</v>
      </c>
      <c r="V208" s="935">
        <v>3.1905760014321798E-4</v>
      </c>
      <c r="W208" s="935">
        <v>2.7917540012531601E-4</v>
      </c>
      <c r="X208" s="935">
        <v>0.518468600232729</v>
      </c>
      <c r="Y208" s="935">
        <v>0.259234300116365</v>
      </c>
      <c r="Z208" s="935">
        <v>0.49055106022019801</v>
      </c>
      <c r="AA208" s="935">
        <v>1.0369372004654599E-3</v>
      </c>
      <c r="AB208" s="912"/>
    </row>
    <row r="209" spans="1:28">
      <c r="A209" s="929" t="s">
        <v>3988</v>
      </c>
      <c r="B209" s="930">
        <v>30840</v>
      </c>
      <c r="C209" s="931">
        <v>0</v>
      </c>
      <c r="D209" s="931">
        <v>0</v>
      </c>
      <c r="E209" s="931">
        <v>0</v>
      </c>
      <c r="F209" s="932">
        <v>0</v>
      </c>
      <c r="G209" s="933">
        <v>0</v>
      </c>
      <c r="H209" s="933">
        <v>0</v>
      </c>
      <c r="I209" s="933">
        <v>1657</v>
      </c>
      <c r="J209" s="933">
        <v>0</v>
      </c>
      <c r="K209" s="933">
        <v>30130</v>
      </c>
      <c r="L209" s="934">
        <v>0.72433009359466105</v>
      </c>
      <c r="M209" s="935">
        <v>3.8630938325048603E-2</v>
      </c>
      <c r="N209" s="935">
        <v>4.8288672906310701E-3</v>
      </c>
      <c r="O209" s="935">
        <v>1.11063947684515</v>
      </c>
      <c r="P209" s="935">
        <v>9.6577345812621396E-2</v>
      </c>
      <c r="Q209" s="935">
        <v>6.2775274778203896E-2</v>
      </c>
      <c r="R209" s="935">
        <v>1.44866018718932E-2</v>
      </c>
      <c r="S209" s="935">
        <v>0.62775274778203904</v>
      </c>
      <c r="T209" s="935">
        <v>1.1589281497514601</v>
      </c>
      <c r="U209" s="935">
        <v>7.58132164629078</v>
      </c>
      <c r="V209" s="935">
        <v>9.65773458126214E-4</v>
      </c>
      <c r="W209" s="935">
        <v>1.4486601871893201E-3</v>
      </c>
      <c r="X209" s="935">
        <v>0.57946407487572804</v>
      </c>
      <c r="Y209" s="935">
        <v>0.28973203743786402</v>
      </c>
      <c r="Z209" s="935">
        <v>0.38630938325048603</v>
      </c>
      <c r="AA209" s="935">
        <v>9.6577345812621403E-3</v>
      </c>
      <c r="AB209" s="912"/>
    </row>
    <row r="210" spans="1:28">
      <c r="A210" s="929" t="s">
        <v>3989</v>
      </c>
      <c r="B210" s="930">
        <v>0</v>
      </c>
      <c r="C210" s="931">
        <v>0</v>
      </c>
      <c r="D210" s="931">
        <v>0</v>
      </c>
      <c r="E210" s="931">
        <v>0</v>
      </c>
      <c r="F210" s="932">
        <v>0</v>
      </c>
      <c r="G210" s="933">
        <v>0</v>
      </c>
      <c r="H210" s="933">
        <v>0</v>
      </c>
      <c r="I210" s="933">
        <v>0</v>
      </c>
      <c r="J210" s="933">
        <v>0</v>
      </c>
      <c r="K210" s="933">
        <v>0</v>
      </c>
      <c r="L210" s="934">
        <v>0</v>
      </c>
      <c r="M210" s="935">
        <v>0</v>
      </c>
      <c r="N210" s="935">
        <v>0</v>
      </c>
      <c r="O210" s="935">
        <v>0</v>
      </c>
      <c r="P210" s="935">
        <v>0</v>
      </c>
      <c r="Q210" s="935">
        <v>0</v>
      </c>
      <c r="R210" s="935">
        <v>0</v>
      </c>
      <c r="S210" s="935">
        <v>0</v>
      </c>
      <c r="T210" s="935">
        <v>0</v>
      </c>
      <c r="U210" s="935">
        <v>0</v>
      </c>
      <c r="V210" s="935">
        <v>0</v>
      </c>
      <c r="W210" s="935">
        <v>0</v>
      </c>
      <c r="X210" s="935">
        <v>0</v>
      </c>
      <c r="Y210" s="935">
        <v>0</v>
      </c>
      <c r="Z210" s="935">
        <v>0</v>
      </c>
      <c r="AA210" s="935">
        <v>0</v>
      </c>
      <c r="AB210" s="912"/>
    </row>
    <row r="211" spans="1:28">
      <c r="A211" s="929" t="s">
        <v>3990</v>
      </c>
      <c r="B211" s="930">
        <v>281610</v>
      </c>
      <c r="C211" s="931">
        <v>0.1</v>
      </c>
      <c r="D211" s="931">
        <v>0</v>
      </c>
      <c r="E211" s="931">
        <v>0</v>
      </c>
      <c r="F211" s="932">
        <v>0</v>
      </c>
      <c r="G211" s="933">
        <v>0</v>
      </c>
      <c r="H211" s="933">
        <v>13299.583333333299</v>
      </c>
      <c r="I211" s="933">
        <v>23194</v>
      </c>
      <c r="J211" s="933">
        <v>0</v>
      </c>
      <c r="K211" s="933">
        <v>245116.51666666701</v>
      </c>
      <c r="L211" s="934">
        <v>8.5129854292746092</v>
      </c>
      <c r="M211" s="935">
        <v>0.36484223268319699</v>
      </c>
      <c r="N211" s="935">
        <v>8.1076051707377195E-2</v>
      </c>
      <c r="O211" s="935">
        <v>4.0538025853688602</v>
      </c>
      <c r="P211" s="935">
        <v>1.25667880146435</v>
      </c>
      <c r="Q211" s="935">
        <v>0.56753236195164003</v>
      </c>
      <c r="R211" s="935">
        <v>0.162152103414754</v>
      </c>
      <c r="S211" s="935">
        <v>4.4591828439057499</v>
      </c>
      <c r="T211" s="935">
        <v>10.9452669804959</v>
      </c>
      <c r="U211" s="935">
        <v>91.210558170799402</v>
      </c>
      <c r="V211" s="935">
        <v>1.21614077561066E-2</v>
      </c>
      <c r="W211" s="935">
        <v>2.0269012926844299E-2</v>
      </c>
      <c r="X211" s="935">
        <v>32.025040424414001</v>
      </c>
      <c r="Y211" s="935">
        <v>15.8098300829386</v>
      </c>
      <c r="Z211" s="935">
        <v>7.7022249122008404</v>
      </c>
      <c r="AA211" s="935">
        <v>6.8914643951270602E-2</v>
      </c>
      <c r="AB211" s="912"/>
    </row>
    <row r="212" spans="1:28">
      <c r="A212" s="929" t="s">
        <v>3991</v>
      </c>
      <c r="B212" s="930">
        <v>0</v>
      </c>
      <c r="C212" s="931">
        <v>0</v>
      </c>
      <c r="D212" s="931">
        <v>0</v>
      </c>
      <c r="E212" s="931">
        <v>0</v>
      </c>
      <c r="F212" s="932">
        <v>0</v>
      </c>
      <c r="G212" s="933">
        <v>0</v>
      </c>
      <c r="H212" s="933">
        <v>0</v>
      </c>
      <c r="I212" s="933">
        <v>0</v>
      </c>
      <c r="J212" s="933">
        <v>0</v>
      </c>
      <c r="K212" s="933">
        <v>0</v>
      </c>
      <c r="L212" s="934">
        <v>0</v>
      </c>
      <c r="M212" s="935">
        <v>0</v>
      </c>
      <c r="N212" s="935">
        <v>0</v>
      </c>
      <c r="O212" s="935">
        <v>0</v>
      </c>
      <c r="P212" s="935">
        <v>0</v>
      </c>
      <c r="Q212" s="935">
        <v>0</v>
      </c>
      <c r="R212" s="935">
        <v>0</v>
      </c>
      <c r="S212" s="935">
        <v>0</v>
      </c>
      <c r="T212" s="935">
        <v>0</v>
      </c>
      <c r="U212" s="935">
        <v>0</v>
      </c>
      <c r="V212" s="935">
        <v>0</v>
      </c>
      <c r="W212" s="935">
        <v>0</v>
      </c>
      <c r="X212" s="935">
        <v>0</v>
      </c>
      <c r="Y212" s="935">
        <v>0</v>
      </c>
      <c r="Z212" s="935">
        <v>0</v>
      </c>
      <c r="AA212" s="935">
        <v>0</v>
      </c>
      <c r="AB212" s="912"/>
    </row>
    <row r="213" spans="1:28">
      <c r="A213" s="929" t="s">
        <v>3992</v>
      </c>
      <c r="B213" s="930">
        <v>3543.9817469999998</v>
      </c>
      <c r="C213" s="931">
        <v>0</v>
      </c>
      <c r="D213" s="931">
        <v>0</v>
      </c>
      <c r="E213" s="931">
        <v>37.74</v>
      </c>
      <c r="F213" s="932">
        <v>0</v>
      </c>
      <c r="G213" s="933">
        <v>0</v>
      </c>
      <c r="H213" s="933">
        <v>0</v>
      </c>
      <c r="I213" s="933">
        <v>296</v>
      </c>
      <c r="J213" s="933">
        <v>0</v>
      </c>
      <c r="K213" s="933">
        <v>3210.241747</v>
      </c>
      <c r="L213" s="934">
        <v>0.197260806883125</v>
      </c>
      <c r="M213" s="935">
        <v>1.48876080666509E-2</v>
      </c>
      <c r="N213" s="935">
        <v>1.48876080666509E-3</v>
      </c>
      <c r="O213" s="935">
        <v>0.15631988469983499</v>
      </c>
      <c r="P213" s="935">
        <v>2.4564553309974001E-2</v>
      </c>
      <c r="Q213" s="935">
        <v>1.48876080666509E-2</v>
      </c>
      <c r="R213" s="935">
        <v>4.4662824199952801E-3</v>
      </c>
      <c r="S213" s="935">
        <v>0.12654466856653299</v>
      </c>
      <c r="T213" s="935">
        <v>0.227036023016427</v>
      </c>
      <c r="U213" s="935">
        <v>1.06074207474888</v>
      </c>
      <c r="V213" s="935">
        <v>2.9775216133301799E-4</v>
      </c>
      <c r="W213" s="935">
        <v>3.7219020166627298E-4</v>
      </c>
      <c r="X213" s="935">
        <v>0.20470461091645001</v>
      </c>
      <c r="Y213" s="935">
        <v>0.10421325646655601</v>
      </c>
      <c r="Z213" s="935">
        <v>5.5828530249941E-2</v>
      </c>
      <c r="AA213" s="935">
        <v>2.3075792503308898E-3</v>
      </c>
      <c r="AB213" s="912"/>
    </row>
    <row r="214" spans="1:28">
      <c r="A214" s="929" t="s">
        <v>3993</v>
      </c>
      <c r="B214" s="930">
        <v>3976</v>
      </c>
      <c r="C214" s="931">
        <v>0</v>
      </c>
      <c r="D214" s="931">
        <v>0</v>
      </c>
      <c r="E214" s="931">
        <v>2426.0700000000002</v>
      </c>
      <c r="F214" s="932">
        <v>0</v>
      </c>
      <c r="G214" s="933">
        <v>0</v>
      </c>
      <c r="H214" s="933">
        <v>0</v>
      </c>
      <c r="I214" s="933">
        <v>296</v>
      </c>
      <c r="J214" s="933">
        <v>0</v>
      </c>
      <c r="K214" s="933">
        <v>1253.93</v>
      </c>
      <c r="L214" s="934">
        <v>0.101444333810442</v>
      </c>
      <c r="M214" s="935">
        <v>8.1155467048353892E-3</v>
      </c>
      <c r="N214" s="935">
        <v>4.68204617586657E-4</v>
      </c>
      <c r="O214" s="935">
        <v>4.9941825875910097E-2</v>
      </c>
      <c r="P214" s="935">
        <v>1.26415246748398E-2</v>
      </c>
      <c r="Q214" s="935">
        <v>7.64734208724874E-3</v>
      </c>
      <c r="R214" s="935">
        <v>2.3410230879332898E-3</v>
      </c>
      <c r="S214" s="935">
        <v>4.9941825875910097E-2</v>
      </c>
      <c r="T214" s="935">
        <v>0.13577933910013101</v>
      </c>
      <c r="U214" s="935">
        <v>0.37768505818657</v>
      </c>
      <c r="V214" s="935">
        <v>1.71675026448441E-4</v>
      </c>
      <c r="W214" s="935">
        <v>4.0577733524177001E-4</v>
      </c>
      <c r="X214" s="935">
        <v>0.106126379986309</v>
      </c>
      <c r="Y214" s="935">
        <v>5.30631899931545E-2</v>
      </c>
      <c r="Z214" s="935">
        <v>6.0866600286265497E-2</v>
      </c>
      <c r="AA214" s="935">
        <v>1.3265797498288601E-3</v>
      </c>
      <c r="AB214" s="912"/>
    </row>
    <row r="215" spans="1:28">
      <c r="A215" s="929" t="s">
        <v>3994</v>
      </c>
      <c r="B215" s="930">
        <v>816.55838400000005</v>
      </c>
      <c r="C215" s="931">
        <v>23.85</v>
      </c>
      <c r="D215" s="931">
        <v>0</v>
      </c>
      <c r="E215" s="931">
        <v>0</v>
      </c>
      <c r="F215" s="932">
        <v>0</v>
      </c>
      <c r="G215" s="933">
        <v>0</v>
      </c>
      <c r="H215" s="933">
        <v>0</v>
      </c>
      <c r="I215" s="933">
        <v>69</v>
      </c>
      <c r="J215" s="933">
        <v>0</v>
      </c>
      <c r="K215" s="933">
        <v>771.40838399999996</v>
      </c>
      <c r="L215" s="934">
        <v>7.4968271057093694E-2</v>
      </c>
      <c r="M215" s="935">
        <v>6.6221972767099404E-3</v>
      </c>
      <c r="N215" s="935">
        <v>6.2473559214244702E-4</v>
      </c>
      <c r="O215" s="935">
        <v>5.1228318555680698E-2</v>
      </c>
      <c r="P215" s="935">
        <v>7.2469328688523904E-3</v>
      </c>
      <c r="Q215" s="935">
        <v>7.4968271057093703E-3</v>
      </c>
      <c r="R215" s="935">
        <v>1.87420677642734E-3</v>
      </c>
      <c r="S215" s="935">
        <v>4.4980962634256202E-2</v>
      </c>
      <c r="T215" s="935">
        <v>0.213659572512717</v>
      </c>
      <c r="U215" s="935">
        <v>0.35484981633690998</v>
      </c>
      <c r="V215" s="935">
        <v>1.4993654211418699E-4</v>
      </c>
      <c r="W215" s="935">
        <v>1.4993654211418699E-4</v>
      </c>
      <c r="X215" s="935">
        <v>2.7488366054267702E-2</v>
      </c>
      <c r="Y215" s="935">
        <v>1.3744183027133801E-2</v>
      </c>
      <c r="Z215" s="935">
        <v>2.87378372385526E-2</v>
      </c>
      <c r="AA215" s="935">
        <v>8.9961925268512396E-4</v>
      </c>
      <c r="AB215" s="912"/>
    </row>
    <row r="216" spans="1:28">
      <c r="A216" s="929" t="s">
        <v>3995</v>
      </c>
      <c r="B216" s="930">
        <v>58014</v>
      </c>
      <c r="C216" s="931">
        <v>0</v>
      </c>
      <c r="D216" s="931">
        <v>0</v>
      </c>
      <c r="E216" s="931">
        <v>0</v>
      </c>
      <c r="F216" s="932">
        <v>0</v>
      </c>
      <c r="G216" s="933">
        <v>0</v>
      </c>
      <c r="H216" s="933">
        <v>0</v>
      </c>
      <c r="I216" s="933">
        <v>577</v>
      </c>
      <c r="J216" s="933">
        <v>0</v>
      </c>
      <c r="K216" s="933">
        <v>57437</v>
      </c>
      <c r="L216" s="934">
        <v>2.6107794042302199</v>
      </c>
      <c r="M216" s="935">
        <v>7.5796821413135304E-2</v>
      </c>
      <c r="N216" s="935">
        <v>1.6843738091807801E-2</v>
      </c>
      <c r="O216" s="935">
        <v>2.7792167851482898</v>
      </c>
      <c r="P216" s="935">
        <v>0.42951532134109999</v>
      </c>
      <c r="Q216" s="935">
        <v>0.22739046423940601</v>
      </c>
      <c r="R216" s="935">
        <v>3.36874761836157E-2</v>
      </c>
      <c r="S216" s="935">
        <v>0.92640559504943198</v>
      </c>
      <c r="T216" s="935">
        <v>2.7792167851482898</v>
      </c>
      <c r="U216" s="935">
        <v>23.749670709449099</v>
      </c>
      <c r="V216" s="935">
        <v>3.3687476183615699E-3</v>
      </c>
      <c r="W216" s="935">
        <v>3.3687476183615699E-3</v>
      </c>
      <c r="X216" s="935">
        <v>67.711827129067501</v>
      </c>
      <c r="Y216" s="935">
        <v>33.8559135645338</v>
      </c>
      <c r="Z216" s="935">
        <v>0.92640559504943198</v>
      </c>
      <c r="AA216" s="935">
        <v>2.1054672614759799E-2</v>
      </c>
      <c r="AB216" s="912"/>
    </row>
    <row r="217" spans="1:28">
      <c r="A217" s="929" t="s">
        <v>3996</v>
      </c>
      <c r="B217" s="930">
        <v>207.573678</v>
      </c>
      <c r="C217" s="931">
        <v>2.1</v>
      </c>
      <c r="D217" s="931">
        <v>0</v>
      </c>
      <c r="E217" s="931">
        <v>0.01</v>
      </c>
      <c r="F217" s="932">
        <v>0</v>
      </c>
      <c r="G217" s="933">
        <v>0</v>
      </c>
      <c r="H217" s="933">
        <v>0</v>
      </c>
      <c r="I217" s="933">
        <v>16</v>
      </c>
      <c r="J217" s="933">
        <v>0</v>
      </c>
      <c r="K217" s="933">
        <v>193.663678</v>
      </c>
      <c r="L217" s="934">
        <v>3.7166404121404498E-2</v>
      </c>
      <c r="M217" s="935">
        <v>1.83058408359157E-3</v>
      </c>
      <c r="N217" s="935">
        <v>2.21888979829281E-4</v>
      </c>
      <c r="O217" s="935">
        <v>9.7076428675310304E-3</v>
      </c>
      <c r="P217" s="935">
        <v>6.10194694530522E-3</v>
      </c>
      <c r="Q217" s="935">
        <v>1.7473757161555899E-3</v>
      </c>
      <c r="R217" s="935">
        <v>3.6056959222258102E-4</v>
      </c>
      <c r="S217" s="935">
        <v>7.2113918444516199E-3</v>
      </c>
      <c r="T217" s="935">
        <v>3.6611681671831299E-2</v>
      </c>
      <c r="U217" s="935">
        <v>0.13646172259500799</v>
      </c>
      <c r="V217" s="935">
        <v>4.1604183717990097E-5</v>
      </c>
      <c r="W217" s="935">
        <v>4.9925020461588201E-5</v>
      </c>
      <c r="X217" s="935">
        <v>0</v>
      </c>
      <c r="Y217" s="935">
        <v>0</v>
      </c>
      <c r="Z217" s="935">
        <v>4.4377795965856197E-3</v>
      </c>
      <c r="AA217" s="935">
        <v>2.6071955129940502E-4</v>
      </c>
      <c r="AB217" s="912"/>
    </row>
    <row r="218" spans="1:28">
      <c r="A218" s="929" t="s">
        <v>3997</v>
      </c>
      <c r="B218" s="930">
        <v>220625</v>
      </c>
      <c r="C218" s="931">
        <v>0</v>
      </c>
      <c r="D218" s="931">
        <v>0</v>
      </c>
      <c r="E218" s="931">
        <v>0</v>
      </c>
      <c r="F218" s="932">
        <v>0</v>
      </c>
      <c r="G218" s="933">
        <v>0</v>
      </c>
      <c r="H218" s="933">
        <v>0</v>
      </c>
      <c r="I218" s="933">
        <v>9227</v>
      </c>
      <c r="J218" s="933">
        <v>0</v>
      </c>
      <c r="K218" s="933">
        <v>211398</v>
      </c>
      <c r="L218" s="934">
        <v>14.092755471481301</v>
      </c>
      <c r="M218" s="935">
        <v>0.428909949132039</v>
      </c>
      <c r="N218" s="935">
        <v>3.0636424938002799E-2</v>
      </c>
      <c r="O218" s="935">
        <v>7.96547048388073</v>
      </c>
      <c r="P218" s="935">
        <v>2.4509139950402199</v>
      </c>
      <c r="Q218" s="935">
        <v>1.0722748728300999</v>
      </c>
      <c r="R218" s="935">
        <v>0.15318212469001399</v>
      </c>
      <c r="S218" s="935">
        <v>4.2890994913203899</v>
      </c>
      <c r="T218" s="935">
        <v>11.335477227061</v>
      </c>
      <c r="U218" s="935">
        <v>58.515571631585402</v>
      </c>
      <c r="V218" s="935">
        <v>9.1909274814008408E-3</v>
      </c>
      <c r="W218" s="935">
        <v>1.22545699752011E-2</v>
      </c>
      <c r="X218" s="935">
        <v>1.53182124690014</v>
      </c>
      <c r="Y218" s="935">
        <v>0.61272849876005597</v>
      </c>
      <c r="Z218" s="935">
        <v>2.7572782444202502</v>
      </c>
      <c r="AA218" s="935">
        <v>7.9654704838807294E-2</v>
      </c>
      <c r="AB218" s="912"/>
    </row>
    <row r="219" spans="1:28">
      <c r="A219" s="929" t="s">
        <v>3998</v>
      </c>
      <c r="B219" s="930">
        <v>173.48722599999999</v>
      </c>
      <c r="C219" s="931">
        <v>0</v>
      </c>
      <c r="D219" s="931">
        <v>0</v>
      </c>
      <c r="E219" s="931">
        <v>0</v>
      </c>
      <c r="F219" s="932">
        <v>0</v>
      </c>
      <c r="G219" s="933">
        <v>0</v>
      </c>
      <c r="H219" s="933">
        <v>0</v>
      </c>
      <c r="I219" s="933">
        <v>13</v>
      </c>
      <c r="J219" s="933">
        <v>0</v>
      </c>
      <c r="K219" s="933">
        <v>160.48722599999999</v>
      </c>
      <c r="L219" s="934">
        <v>7.7819484081746802E-3</v>
      </c>
      <c r="M219" s="935">
        <v>4.3233046712081499E-4</v>
      </c>
      <c r="N219" s="935">
        <v>6.4849570068122294E-5</v>
      </c>
      <c r="O219" s="935">
        <v>1.2105253079382801E-2</v>
      </c>
      <c r="P219" s="935">
        <v>1.059209644446E-3</v>
      </c>
      <c r="Q219" s="935">
        <v>6.2687917732518199E-4</v>
      </c>
      <c r="R219" s="935">
        <v>2.8101480362852999E-4</v>
      </c>
      <c r="S219" s="935">
        <v>3.4586437369665199E-3</v>
      </c>
      <c r="T219" s="935">
        <v>1.01597659773392E-2</v>
      </c>
      <c r="U219" s="935">
        <v>5.1879656054497798E-2</v>
      </c>
      <c r="V219" s="935">
        <v>2.1616523356040801E-5</v>
      </c>
      <c r="W219" s="935">
        <v>1.9454871020436699E-5</v>
      </c>
      <c r="X219" s="935">
        <v>3.3721776435423602E-2</v>
      </c>
      <c r="Y219" s="935">
        <v>1.6860888217711801E-2</v>
      </c>
      <c r="Z219" s="935">
        <v>5.4041308390101904E-3</v>
      </c>
      <c r="AA219" s="935">
        <v>7.9981136417350905E-5</v>
      </c>
      <c r="AB219" s="912"/>
    </row>
    <row r="220" spans="1:28">
      <c r="A220" s="929" t="s">
        <v>3999</v>
      </c>
      <c r="B220" s="930">
        <v>855.41404</v>
      </c>
      <c r="C220" s="931">
        <v>4.51</v>
      </c>
      <c r="D220" s="931">
        <v>0</v>
      </c>
      <c r="E220" s="931">
        <v>0</v>
      </c>
      <c r="F220" s="932">
        <v>0</v>
      </c>
      <c r="G220" s="933">
        <v>0</v>
      </c>
      <c r="H220" s="933">
        <v>0</v>
      </c>
      <c r="I220" s="933">
        <v>85</v>
      </c>
      <c r="J220" s="933">
        <v>0</v>
      </c>
      <c r="K220" s="933">
        <v>774.92403999999999</v>
      </c>
      <c r="L220" s="934">
        <v>5.03783830266223E-2</v>
      </c>
      <c r="M220" s="935">
        <v>3.1947267285175099E-3</v>
      </c>
      <c r="N220" s="935">
        <v>4.9149641977192502E-4</v>
      </c>
      <c r="O220" s="935">
        <v>4.9149641977192498E-3</v>
      </c>
      <c r="P220" s="935">
        <v>6.6352016669209901E-3</v>
      </c>
      <c r="Q220" s="935">
        <v>3.3176008334604998E-3</v>
      </c>
      <c r="R220" s="935">
        <v>7.3724462965788797E-4</v>
      </c>
      <c r="S220" s="935">
        <v>1.47448925931578E-2</v>
      </c>
      <c r="T220" s="935">
        <v>0.10812921234982401</v>
      </c>
      <c r="U220" s="935">
        <v>0.38705343057039099</v>
      </c>
      <c r="V220" s="935">
        <v>3.07185262357453E-4</v>
      </c>
      <c r="W220" s="935">
        <v>1.5973633642587601E-4</v>
      </c>
      <c r="X220" s="935">
        <v>0</v>
      </c>
      <c r="Y220" s="935">
        <v>0</v>
      </c>
      <c r="Z220" s="935">
        <v>0</v>
      </c>
      <c r="AA220" s="935">
        <v>7.3724462965788797E-4</v>
      </c>
      <c r="AB220" s="912"/>
    </row>
    <row r="221" spans="1:28">
      <c r="A221" s="929" t="s">
        <v>4221</v>
      </c>
      <c r="B221" s="930">
        <v>4164.7925160000004</v>
      </c>
      <c r="C221" s="931">
        <v>0</v>
      </c>
      <c r="D221" s="931">
        <v>0</v>
      </c>
      <c r="E221" s="931">
        <v>0</v>
      </c>
      <c r="F221" s="932">
        <v>0</v>
      </c>
      <c r="G221" s="933">
        <v>0</v>
      </c>
      <c r="H221" s="933">
        <v>0</v>
      </c>
      <c r="I221" s="933">
        <v>349</v>
      </c>
      <c r="J221" s="933">
        <v>0</v>
      </c>
      <c r="K221" s="933">
        <v>3815.792516</v>
      </c>
      <c r="L221" s="934">
        <v>0.29653595390303999</v>
      </c>
      <c r="M221" s="935">
        <v>1.09102850964326E-2</v>
      </c>
      <c r="N221" s="935">
        <v>3.9165125987193896E-3</v>
      </c>
      <c r="O221" s="935">
        <v>1.39875449954264E-2</v>
      </c>
      <c r="P221" s="935">
        <v>4.9795660183717998E-2</v>
      </c>
      <c r="Q221" s="935">
        <v>8.9520287970728998E-3</v>
      </c>
      <c r="R221" s="935">
        <v>1.9582562993597E-3</v>
      </c>
      <c r="S221" s="935">
        <v>9.5115305968899597E-2</v>
      </c>
      <c r="T221" s="935">
        <v>0.30213097190121002</v>
      </c>
      <c r="U221" s="935">
        <v>0.71616230376583201</v>
      </c>
      <c r="V221" s="935">
        <v>2.2380071992682201E-4</v>
      </c>
      <c r="W221" s="935">
        <v>4.1962634986279199E-4</v>
      </c>
      <c r="X221" s="935">
        <v>2.7975089990852801E-2</v>
      </c>
      <c r="Y221" s="935">
        <v>1.39875449954264E-2</v>
      </c>
      <c r="Z221" s="935">
        <v>1.39875449954264E-2</v>
      </c>
      <c r="AA221" s="935">
        <v>2.1820570192865201E-3</v>
      </c>
      <c r="AB221" s="912"/>
    </row>
    <row r="222" spans="1:28">
      <c r="A222" s="929" t="s">
        <v>4000</v>
      </c>
      <c r="B222" s="930">
        <v>190656.980228</v>
      </c>
      <c r="C222" s="931">
        <v>0.1</v>
      </c>
      <c r="D222" s="931">
        <v>0</v>
      </c>
      <c r="E222" s="931">
        <v>0.05</v>
      </c>
      <c r="F222" s="932">
        <v>0</v>
      </c>
      <c r="G222" s="933">
        <v>0</v>
      </c>
      <c r="H222" s="933">
        <v>38400</v>
      </c>
      <c r="I222" s="933">
        <v>15932</v>
      </c>
      <c r="J222" s="933">
        <v>0</v>
      </c>
      <c r="K222" s="933">
        <v>136325.03022799999</v>
      </c>
      <c r="L222" s="934">
        <v>6.0594738922028197</v>
      </c>
      <c r="M222" s="935">
        <v>0.53249922082994505</v>
      </c>
      <c r="N222" s="935">
        <v>7.3448168390337201E-2</v>
      </c>
      <c r="O222" s="935">
        <v>28.828406093207398</v>
      </c>
      <c r="P222" s="935">
        <v>0.477413094537192</v>
      </c>
      <c r="Q222" s="935">
        <v>0.69775759970820395</v>
      </c>
      <c r="R222" s="935">
        <v>0.49577513663477601</v>
      </c>
      <c r="S222" s="935">
        <v>9.9155027326955292</v>
      </c>
      <c r="T222" s="935">
        <v>10.4663639956231</v>
      </c>
      <c r="U222" s="935">
        <v>82.996430281081103</v>
      </c>
      <c r="V222" s="935">
        <v>3.1215471565893299E-2</v>
      </c>
      <c r="W222" s="935">
        <v>1.6525837887825901E-2</v>
      </c>
      <c r="X222" s="935">
        <v>87.403320384501299</v>
      </c>
      <c r="Y222" s="935">
        <v>43.701660192250699</v>
      </c>
      <c r="Z222" s="935">
        <v>6.6103351551303504</v>
      </c>
      <c r="AA222" s="935">
        <v>0.10833604837574699</v>
      </c>
      <c r="AB222" s="912"/>
    </row>
    <row r="223" spans="1:28">
      <c r="A223" s="929" t="s">
        <v>4001</v>
      </c>
      <c r="B223" s="930">
        <v>0</v>
      </c>
      <c r="C223" s="931">
        <v>0</v>
      </c>
      <c r="D223" s="931">
        <v>0</v>
      </c>
      <c r="E223" s="931">
        <v>0</v>
      </c>
      <c r="F223" s="932">
        <v>0</v>
      </c>
      <c r="G223" s="933">
        <v>0</v>
      </c>
      <c r="H223" s="933">
        <v>0</v>
      </c>
      <c r="I223" s="933">
        <v>0</v>
      </c>
      <c r="J223" s="933">
        <v>0</v>
      </c>
      <c r="K223" s="933">
        <v>0</v>
      </c>
      <c r="L223" s="934">
        <v>0</v>
      </c>
      <c r="M223" s="935">
        <v>0</v>
      </c>
      <c r="N223" s="935">
        <v>0</v>
      </c>
      <c r="O223" s="935">
        <v>0</v>
      </c>
      <c r="P223" s="935">
        <v>0</v>
      </c>
      <c r="Q223" s="935">
        <v>0</v>
      </c>
      <c r="R223" s="935">
        <v>0</v>
      </c>
      <c r="S223" s="935">
        <v>0</v>
      </c>
      <c r="T223" s="935">
        <v>0</v>
      </c>
      <c r="U223" s="935">
        <v>0</v>
      </c>
      <c r="V223" s="935">
        <v>0</v>
      </c>
      <c r="W223" s="935">
        <v>0</v>
      </c>
      <c r="X223" s="935">
        <v>0</v>
      </c>
      <c r="Y223" s="935">
        <v>0</v>
      </c>
      <c r="Z223" s="935">
        <v>0</v>
      </c>
      <c r="AA223" s="935">
        <v>0</v>
      </c>
      <c r="AB223" s="912"/>
    </row>
    <row r="224" spans="1:28">
      <c r="A224" s="929" t="s">
        <v>4002</v>
      </c>
      <c r="B224" s="930">
        <v>0</v>
      </c>
      <c r="C224" s="931">
        <v>0</v>
      </c>
      <c r="D224" s="931">
        <v>0</v>
      </c>
      <c r="E224" s="931">
        <v>0</v>
      </c>
      <c r="F224" s="932">
        <v>0</v>
      </c>
      <c r="G224" s="933">
        <v>0</v>
      </c>
      <c r="H224" s="933">
        <v>0</v>
      </c>
      <c r="I224" s="933">
        <v>0</v>
      </c>
      <c r="J224" s="933">
        <v>0</v>
      </c>
      <c r="K224" s="933">
        <v>0</v>
      </c>
      <c r="L224" s="934">
        <v>0</v>
      </c>
      <c r="M224" s="935">
        <v>0</v>
      </c>
      <c r="N224" s="935">
        <v>0</v>
      </c>
      <c r="O224" s="935">
        <v>0</v>
      </c>
      <c r="P224" s="935">
        <v>0</v>
      </c>
      <c r="Q224" s="935">
        <v>0</v>
      </c>
      <c r="R224" s="935">
        <v>0</v>
      </c>
      <c r="S224" s="935">
        <v>0</v>
      </c>
      <c r="T224" s="935">
        <v>0</v>
      </c>
      <c r="U224" s="935">
        <v>0</v>
      </c>
      <c r="V224" s="935">
        <v>0</v>
      </c>
      <c r="W224" s="935">
        <v>0</v>
      </c>
      <c r="X224" s="935">
        <v>0</v>
      </c>
      <c r="Y224" s="935">
        <v>0</v>
      </c>
      <c r="Z224" s="935">
        <v>0</v>
      </c>
      <c r="AA224" s="935">
        <v>0</v>
      </c>
      <c r="AB224" s="912"/>
    </row>
    <row r="225" spans="1:28">
      <c r="A225" s="929" t="s">
        <v>4003</v>
      </c>
      <c r="B225" s="930">
        <v>0</v>
      </c>
      <c r="C225" s="931">
        <v>0</v>
      </c>
      <c r="D225" s="931">
        <v>0</v>
      </c>
      <c r="E225" s="931">
        <v>0.2</v>
      </c>
      <c r="F225" s="932">
        <v>0</v>
      </c>
      <c r="G225" s="933">
        <v>0</v>
      </c>
      <c r="H225" s="933">
        <v>0</v>
      </c>
      <c r="I225" s="933">
        <v>0</v>
      </c>
      <c r="J225" s="933">
        <v>0</v>
      </c>
      <c r="K225" s="933">
        <v>0</v>
      </c>
      <c r="L225" s="934">
        <v>0</v>
      </c>
      <c r="M225" s="935">
        <v>0</v>
      </c>
      <c r="N225" s="935">
        <v>0</v>
      </c>
      <c r="O225" s="935">
        <v>0</v>
      </c>
      <c r="P225" s="935">
        <v>0</v>
      </c>
      <c r="Q225" s="935">
        <v>0</v>
      </c>
      <c r="R225" s="935">
        <v>0</v>
      </c>
      <c r="S225" s="935">
        <v>0</v>
      </c>
      <c r="T225" s="935">
        <v>0</v>
      </c>
      <c r="U225" s="935">
        <v>0</v>
      </c>
      <c r="V225" s="935">
        <v>0</v>
      </c>
      <c r="W225" s="935">
        <v>0</v>
      </c>
      <c r="X225" s="935">
        <v>0</v>
      </c>
      <c r="Y225" s="935">
        <v>0</v>
      </c>
      <c r="Z225" s="935">
        <v>0</v>
      </c>
      <c r="AA225" s="935">
        <v>0</v>
      </c>
      <c r="AB225" s="912"/>
    </row>
    <row r="226" spans="1:28">
      <c r="A226" s="929" t="s">
        <v>4004</v>
      </c>
      <c r="B226" s="930">
        <v>0</v>
      </c>
      <c r="C226" s="931">
        <v>0.72</v>
      </c>
      <c r="D226" s="931">
        <v>0</v>
      </c>
      <c r="E226" s="931">
        <v>0</v>
      </c>
      <c r="F226" s="932">
        <v>0</v>
      </c>
      <c r="G226" s="933">
        <v>0</v>
      </c>
      <c r="H226" s="933">
        <v>0</v>
      </c>
      <c r="I226" s="933">
        <v>0</v>
      </c>
      <c r="J226" s="933">
        <v>0</v>
      </c>
      <c r="K226" s="933">
        <v>0.72</v>
      </c>
      <c r="L226" s="934">
        <v>9.6979038171856498E-5</v>
      </c>
      <c r="M226" s="935">
        <v>3.0063501833275501E-6</v>
      </c>
      <c r="N226" s="935">
        <v>1.16374845806228E-6</v>
      </c>
      <c r="O226" s="935">
        <v>3.8791615268742596E-6</v>
      </c>
      <c r="P226" s="935">
        <v>1.7359247832762299E-5</v>
      </c>
      <c r="Q226" s="935">
        <v>2.6184340306401301E-6</v>
      </c>
      <c r="R226" s="935">
        <v>4.8489519085928203E-7</v>
      </c>
      <c r="S226" s="935">
        <v>2.4244759542964101E-5</v>
      </c>
      <c r="T226" s="935">
        <v>7.7583230537485199E-5</v>
      </c>
      <c r="U226" s="935">
        <v>2.32749691612456E-4</v>
      </c>
      <c r="V226" s="935">
        <v>6.7885326720299501E-8</v>
      </c>
      <c r="W226" s="935">
        <v>9.6979038171856503E-8</v>
      </c>
      <c r="X226" s="935">
        <v>9.6979038171856498E-6</v>
      </c>
      <c r="Y226" s="935">
        <v>4.8489519085928198E-6</v>
      </c>
      <c r="Z226" s="935">
        <v>4.8489519085928198E-6</v>
      </c>
      <c r="AA226" s="935">
        <v>6.5945745956862396E-7</v>
      </c>
      <c r="AB226" s="912"/>
    </row>
    <row r="227" spans="1:28">
      <c r="A227" s="929" t="s">
        <v>4005</v>
      </c>
      <c r="B227" s="930">
        <v>2059</v>
      </c>
      <c r="C227" s="931">
        <v>2.35</v>
      </c>
      <c r="D227" s="931">
        <v>0</v>
      </c>
      <c r="E227" s="931">
        <v>0</v>
      </c>
      <c r="F227" s="932">
        <v>0</v>
      </c>
      <c r="G227" s="933">
        <v>0</v>
      </c>
      <c r="H227" s="933">
        <v>0</v>
      </c>
      <c r="I227" s="933">
        <v>0</v>
      </c>
      <c r="J227" s="933">
        <v>0</v>
      </c>
      <c r="K227" s="933">
        <v>2061.35</v>
      </c>
      <c r="L227" s="934">
        <v>6.6776495541061395E-2</v>
      </c>
      <c r="M227" s="935">
        <v>2.81164191751837E-3</v>
      </c>
      <c r="N227" s="935">
        <v>7.0291047937959305E-4</v>
      </c>
      <c r="O227" s="935">
        <v>3.1630971572081702E-2</v>
      </c>
      <c r="P227" s="935">
        <v>1.1246567670073499E-2</v>
      </c>
      <c r="Q227" s="935">
        <v>2.10873143813878E-3</v>
      </c>
      <c r="R227" s="935">
        <v>1.40582095875919E-3</v>
      </c>
      <c r="S227" s="935">
        <v>3.51455239689797E-2</v>
      </c>
      <c r="T227" s="935">
        <v>7.0291047937959303E-2</v>
      </c>
      <c r="U227" s="935">
        <v>0.83646347046171599</v>
      </c>
      <c r="V227" s="935">
        <v>1.7572761984489799E-4</v>
      </c>
      <c r="W227" s="935">
        <v>2.4601866778285801E-4</v>
      </c>
      <c r="X227" s="935">
        <v>0.172213067448</v>
      </c>
      <c r="Y227" s="935">
        <v>8.7863809922449201E-2</v>
      </c>
      <c r="Z227" s="935">
        <v>0.15112575306661299</v>
      </c>
      <c r="AA227" s="935">
        <v>4.9203733556571505E-4</v>
      </c>
      <c r="AB227" s="912"/>
    </row>
    <row r="228" spans="1:28">
      <c r="A228" s="929" t="s">
        <v>4006</v>
      </c>
      <c r="B228" s="930">
        <v>0</v>
      </c>
      <c r="C228" s="931">
        <v>0</v>
      </c>
      <c r="D228" s="931">
        <v>0</v>
      </c>
      <c r="E228" s="931">
        <v>0</v>
      </c>
      <c r="F228" s="932">
        <v>0</v>
      </c>
      <c r="G228" s="933">
        <v>0</v>
      </c>
      <c r="H228" s="933">
        <v>0</v>
      </c>
      <c r="I228" s="933">
        <v>0</v>
      </c>
      <c r="J228" s="933">
        <v>0</v>
      </c>
      <c r="K228" s="933">
        <v>0</v>
      </c>
      <c r="L228" s="934">
        <v>0</v>
      </c>
      <c r="M228" s="935">
        <v>0</v>
      </c>
      <c r="N228" s="935">
        <v>0</v>
      </c>
      <c r="O228" s="935">
        <v>0</v>
      </c>
      <c r="P228" s="935">
        <v>0</v>
      </c>
      <c r="Q228" s="935">
        <v>0</v>
      </c>
      <c r="R228" s="935">
        <v>0</v>
      </c>
      <c r="S228" s="935">
        <v>0</v>
      </c>
      <c r="T228" s="935">
        <v>0</v>
      </c>
      <c r="U228" s="935">
        <v>0</v>
      </c>
      <c r="V228" s="935">
        <v>0</v>
      </c>
      <c r="W228" s="935">
        <v>0</v>
      </c>
      <c r="X228" s="935">
        <v>0</v>
      </c>
      <c r="Y228" s="935">
        <v>0</v>
      </c>
      <c r="Z228" s="935">
        <v>0</v>
      </c>
      <c r="AA228" s="935">
        <v>0</v>
      </c>
      <c r="AB228" s="912"/>
    </row>
    <row r="229" spans="1:28">
      <c r="A229" s="929" t="s">
        <v>4007</v>
      </c>
      <c r="B229" s="930">
        <v>0</v>
      </c>
      <c r="C229" s="931">
        <v>0.2</v>
      </c>
      <c r="D229" s="931">
        <v>0</v>
      </c>
      <c r="E229" s="931">
        <v>0</v>
      </c>
      <c r="F229" s="932">
        <v>0</v>
      </c>
      <c r="G229" s="933">
        <v>0</v>
      </c>
      <c r="H229" s="933">
        <v>0</v>
      </c>
      <c r="I229" s="933">
        <v>0</v>
      </c>
      <c r="J229" s="933">
        <v>0</v>
      </c>
      <c r="K229" s="933">
        <v>0.2</v>
      </c>
      <c r="L229" s="934">
        <v>0</v>
      </c>
      <c r="M229" s="935">
        <v>0</v>
      </c>
      <c r="N229" s="935">
        <v>0</v>
      </c>
      <c r="O229" s="935">
        <v>0</v>
      </c>
      <c r="P229" s="935">
        <v>0</v>
      </c>
      <c r="Q229" s="935">
        <v>0</v>
      </c>
      <c r="R229" s="935">
        <v>0</v>
      </c>
      <c r="S229" s="935">
        <v>0</v>
      </c>
      <c r="T229" s="935">
        <v>0</v>
      </c>
      <c r="U229" s="935">
        <v>0</v>
      </c>
      <c r="V229" s="935">
        <v>0</v>
      </c>
      <c r="W229" s="935">
        <v>0</v>
      </c>
      <c r="X229" s="935">
        <v>0</v>
      </c>
      <c r="Y229" s="935">
        <v>0</v>
      </c>
      <c r="Z229" s="935">
        <v>0</v>
      </c>
      <c r="AA229" s="935">
        <v>0</v>
      </c>
      <c r="AB229" s="912"/>
    </row>
    <row r="230" spans="1:28">
      <c r="A230" s="929" t="s">
        <v>4008</v>
      </c>
      <c r="B230" s="930">
        <v>19200</v>
      </c>
      <c r="C230" s="931">
        <v>67.41</v>
      </c>
      <c r="D230" s="931">
        <v>0</v>
      </c>
      <c r="E230" s="931">
        <v>3883.68</v>
      </c>
      <c r="F230" s="932">
        <v>0</v>
      </c>
      <c r="G230" s="933">
        <v>0</v>
      </c>
      <c r="H230" s="933">
        <v>0</v>
      </c>
      <c r="I230" s="933">
        <v>0</v>
      </c>
      <c r="J230" s="933">
        <v>0</v>
      </c>
      <c r="K230" s="933">
        <v>15383.73</v>
      </c>
      <c r="L230" s="934">
        <v>1.5679631237548299</v>
      </c>
      <c r="M230" s="935">
        <v>2.0563450803342102E-2</v>
      </c>
      <c r="N230" s="935">
        <v>7.7112940512532903E-3</v>
      </c>
      <c r="O230" s="935">
        <v>0.976763913158749</v>
      </c>
      <c r="P230" s="935">
        <v>0.32901521285347402</v>
      </c>
      <c r="Q230" s="935">
        <v>5.6549489709190798E-2</v>
      </c>
      <c r="R230" s="935">
        <v>1.7993019452924301E-2</v>
      </c>
      <c r="S230" s="935">
        <v>0.28274744854595402</v>
      </c>
      <c r="T230" s="935">
        <v>0.43697332957101997</v>
      </c>
      <c r="U230" s="935">
        <v>3.9327599661391801</v>
      </c>
      <c r="V230" s="935">
        <v>7.7112940512532799E-4</v>
      </c>
      <c r="W230" s="935">
        <v>5.1408627008355196E-4</v>
      </c>
      <c r="X230" s="935">
        <v>1.0538768536712799</v>
      </c>
      <c r="Y230" s="935">
        <v>0.51408627008355201</v>
      </c>
      <c r="Z230" s="935">
        <v>7.7112940512532896E-2</v>
      </c>
      <c r="AA230" s="935">
        <v>4.6267764307519697E-3</v>
      </c>
      <c r="AB230" s="912"/>
    </row>
    <row r="231" spans="1:28">
      <c r="A231" s="929" t="s">
        <v>4009</v>
      </c>
      <c r="B231" s="930">
        <v>0</v>
      </c>
      <c r="C231" s="931">
        <v>4.47</v>
      </c>
      <c r="D231" s="931">
        <v>0</v>
      </c>
      <c r="E231" s="931">
        <v>0</v>
      </c>
      <c r="F231" s="932">
        <v>0</v>
      </c>
      <c r="G231" s="933">
        <v>0</v>
      </c>
      <c r="H231" s="933">
        <v>0</v>
      </c>
      <c r="I231" s="933">
        <v>0</v>
      </c>
      <c r="J231" s="933">
        <v>0</v>
      </c>
      <c r="K231" s="933">
        <v>4.47</v>
      </c>
      <c r="L231" s="934">
        <v>1.91468487353766E-3</v>
      </c>
      <c r="M231" s="935">
        <v>9.3886092254549501E-5</v>
      </c>
      <c r="N231" s="935">
        <v>1.6263732516536099E-5</v>
      </c>
      <c r="O231" s="935">
        <v>6.5054930066144501E-4</v>
      </c>
      <c r="P231" s="935">
        <v>1.73726233699363E-4</v>
      </c>
      <c r="Q231" s="935">
        <v>3.4893098853659298E-4</v>
      </c>
      <c r="R231" s="935">
        <v>5.9880106083610303E-5</v>
      </c>
      <c r="S231" s="935">
        <v>9.2407571116682595E-4</v>
      </c>
      <c r="T231" s="935">
        <v>3.0605387553845299E-3</v>
      </c>
      <c r="U231" s="935">
        <v>9.0929049978815697E-3</v>
      </c>
      <c r="V231" s="935">
        <v>6.4315669497211103E-6</v>
      </c>
      <c r="W231" s="935">
        <v>2.66133804816046E-6</v>
      </c>
      <c r="X231" s="935">
        <v>0</v>
      </c>
      <c r="Y231" s="935">
        <v>0</v>
      </c>
      <c r="Z231" s="935">
        <v>0</v>
      </c>
      <c r="AA231" s="935">
        <v>3.7628362958713099E-5</v>
      </c>
      <c r="AB231" s="912"/>
    </row>
    <row r="232" spans="1:28">
      <c r="A232" s="929" t="s">
        <v>4010</v>
      </c>
      <c r="B232" s="930">
        <v>0</v>
      </c>
      <c r="C232" s="931">
        <v>61.43</v>
      </c>
      <c r="D232" s="931">
        <v>7</v>
      </c>
      <c r="E232" s="931">
        <v>0</v>
      </c>
      <c r="F232" s="932">
        <v>0</v>
      </c>
      <c r="G232" s="933">
        <v>0</v>
      </c>
      <c r="H232" s="933">
        <v>0</v>
      </c>
      <c r="I232" s="933">
        <v>0</v>
      </c>
      <c r="J232" s="933">
        <v>0</v>
      </c>
      <c r="K232" s="933">
        <v>54.43</v>
      </c>
      <c r="L232" s="934">
        <v>2.73765448148694E-2</v>
      </c>
      <c r="M232" s="935">
        <v>1.30850604030393E-3</v>
      </c>
      <c r="N232" s="935">
        <v>2.3200461707516501E-4</v>
      </c>
      <c r="O232" s="935">
        <v>3.7399144272516602E-2</v>
      </c>
      <c r="P232" s="935">
        <v>3.9440784902778003E-3</v>
      </c>
      <c r="Q232" s="935">
        <v>2.1530028464575302E-3</v>
      </c>
      <c r="R232" s="935">
        <v>8.6305717551961303E-4</v>
      </c>
      <c r="S232" s="935">
        <v>2.07876136899348E-2</v>
      </c>
      <c r="T232" s="935">
        <v>3.0346203913431499E-2</v>
      </c>
      <c r="U232" s="935">
        <v>0.22662210995902099</v>
      </c>
      <c r="V232" s="935">
        <v>6.3105255844444805E-5</v>
      </c>
      <c r="W232" s="935">
        <v>4.0832812605229001E-5</v>
      </c>
      <c r="X232" s="935">
        <v>0.111269414349249</v>
      </c>
      <c r="Y232" s="935">
        <v>5.56811080980395E-2</v>
      </c>
      <c r="Z232" s="935">
        <v>1.1043419772777801E-2</v>
      </c>
      <c r="AA232" s="935">
        <v>3.0067798372941402E-4</v>
      </c>
      <c r="AB232" s="912"/>
    </row>
    <row r="233" spans="1:28">
      <c r="A233" s="929" t="s">
        <v>4011</v>
      </c>
      <c r="B233" s="930">
        <v>0</v>
      </c>
      <c r="C233" s="931">
        <v>1.66</v>
      </c>
      <c r="D233" s="931">
        <v>0</v>
      </c>
      <c r="E233" s="931">
        <v>0</v>
      </c>
      <c r="F233" s="932">
        <v>0</v>
      </c>
      <c r="G233" s="933">
        <v>0</v>
      </c>
      <c r="H233" s="933">
        <v>0</v>
      </c>
      <c r="I233" s="933">
        <v>0</v>
      </c>
      <c r="J233" s="933">
        <v>0</v>
      </c>
      <c r="K233" s="933">
        <v>1.66</v>
      </c>
      <c r="L233" s="934">
        <v>6.5095985889618098E-5</v>
      </c>
      <c r="M233" s="935">
        <v>6.50959858896181E-6</v>
      </c>
      <c r="N233" s="935">
        <v>1.13210410242814E-6</v>
      </c>
      <c r="O233" s="935">
        <v>2.5472342304633199E-5</v>
      </c>
      <c r="P233" s="935">
        <v>3.39631230728442E-6</v>
      </c>
      <c r="Q233" s="935">
        <v>7.6417026913899593E-6</v>
      </c>
      <c r="R233" s="935">
        <v>2.5472342304633201E-6</v>
      </c>
      <c r="S233" s="935">
        <v>2.26420820485628E-5</v>
      </c>
      <c r="T233" s="935">
        <v>1.69815615364221E-4</v>
      </c>
      <c r="U233" s="935">
        <v>2.9717732688738698E-4</v>
      </c>
      <c r="V233" s="935">
        <v>3.3963123072844298E-7</v>
      </c>
      <c r="W233" s="935">
        <v>2.2642082048562799E-7</v>
      </c>
      <c r="X233" s="935">
        <v>2.83026025607035E-6</v>
      </c>
      <c r="Y233" s="935">
        <v>2.83026025607035E-6</v>
      </c>
      <c r="Z233" s="935">
        <v>2.83026025607035E-6</v>
      </c>
      <c r="AA233" s="935">
        <v>1.83966916644573E-6</v>
      </c>
      <c r="AB233" s="912"/>
    </row>
    <row r="234" spans="1:28">
      <c r="A234" s="929" t="s">
        <v>4012</v>
      </c>
      <c r="B234" s="930">
        <v>2059</v>
      </c>
      <c r="C234" s="931">
        <v>724.69</v>
      </c>
      <c r="D234" s="931">
        <v>0</v>
      </c>
      <c r="E234" s="931">
        <v>1.05</v>
      </c>
      <c r="F234" s="932">
        <v>0</v>
      </c>
      <c r="G234" s="933">
        <v>0</v>
      </c>
      <c r="H234" s="933">
        <v>0</v>
      </c>
      <c r="I234" s="933">
        <v>0</v>
      </c>
      <c r="J234" s="933">
        <v>0</v>
      </c>
      <c r="K234" s="933">
        <v>2782.64</v>
      </c>
      <c r="L234" s="934">
        <v>0.38903543536989899</v>
      </c>
      <c r="M234" s="935">
        <v>1.6605171021885901E-2</v>
      </c>
      <c r="N234" s="935">
        <v>1.4233003733045101E-3</v>
      </c>
      <c r="O234" s="935">
        <v>0.18502904852958599</v>
      </c>
      <c r="P234" s="935">
        <v>6.7843984460848203E-2</v>
      </c>
      <c r="Q234" s="935">
        <v>1.85029048529586E-2</v>
      </c>
      <c r="R234" s="935">
        <v>9.4886691553633905E-3</v>
      </c>
      <c r="S234" s="935">
        <v>0.22298372515104001</v>
      </c>
      <c r="T234" s="935">
        <v>0.355825093326127</v>
      </c>
      <c r="U234" s="935">
        <v>4.4501858338654303</v>
      </c>
      <c r="V234" s="935">
        <v>5.6932014932180297E-4</v>
      </c>
      <c r="W234" s="935">
        <v>4.7443345776816898E-4</v>
      </c>
      <c r="X234" s="935">
        <v>0.95361125011402004</v>
      </c>
      <c r="Y234" s="935">
        <v>0.47443345776816898</v>
      </c>
      <c r="Z234" s="935">
        <v>8.0653687820588807E-2</v>
      </c>
      <c r="AA234" s="935">
        <v>2.4670539803944799E-3</v>
      </c>
      <c r="AB234" s="912"/>
    </row>
    <row r="235" spans="1:28">
      <c r="A235" s="929" t="s">
        <v>4013</v>
      </c>
      <c r="B235" s="930">
        <v>3090</v>
      </c>
      <c r="C235" s="931">
        <v>43.68</v>
      </c>
      <c r="D235" s="931">
        <v>0</v>
      </c>
      <c r="E235" s="931">
        <v>0</v>
      </c>
      <c r="F235" s="932">
        <v>0</v>
      </c>
      <c r="G235" s="933">
        <v>0</v>
      </c>
      <c r="H235" s="933">
        <v>0</v>
      </c>
      <c r="I235" s="933">
        <v>0</v>
      </c>
      <c r="J235" s="933">
        <v>0</v>
      </c>
      <c r="K235" s="933">
        <v>3133.68</v>
      </c>
      <c r="L235" s="934">
        <v>0.14425693307201701</v>
      </c>
      <c r="M235" s="935">
        <v>6.4114192476452097E-3</v>
      </c>
      <c r="N235" s="935">
        <v>1.0685698746075399E-3</v>
      </c>
      <c r="O235" s="935">
        <v>0.11754268620682901</v>
      </c>
      <c r="P235" s="935">
        <v>2.4042822178669598E-2</v>
      </c>
      <c r="Q235" s="935">
        <v>7.4799891222527498E-3</v>
      </c>
      <c r="R235" s="935">
        <v>4.2742794984301398E-3</v>
      </c>
      <c r="S235" s="935">
        <v>8.0142740595565198E-2</v>
      </c>
      <c r="T235" s="935">
        <v>0.13891408369898001</v>
      </c>
      <c r="U235" s="935">
        <v>1.6829975525068701</v>
      </c>
      <c r="V235" s="935">
        <v>2.13713974921507E-4</v>
      </c>
      <c r="W235" s="935">
        <v>5.8771343103414502E-4</v>
      </c>
      <c r="X235" s="935">
        <v>0.34194235987441102</v>
      </c>
      <c r="Y235" s="935">
        <v>0.17097117993720601</v>
      </c>
      <c r="Z235" s="935">
        <v>4.80856443573391E-2</v>
      </c>
      <c r="AA235" s="935">
        <v>1.0151413808771599E-3</v>
      </c>
      <c r="AB235" s="912"/>
    </row>
    <row r="236" spans="1:28">
      <c r="A236" s="929" t="s">
        <v>4014</v>
      </c>
      <c r="B236" s="930">
        <v>0</v>
      </c>
      <c r="C236" s="931">
        <v>18.23</v>
      </c>
      <c r="D236" s="931">
        <v>0</v>
      </c>
      <c r="E236" s="931">
        <v>0</v>
      </c>
      <c r="F236" s="932">
        <v>0</v>
      </c>
      <c r="G236" s="933">
        <v>0</v>
      </c>
      <c r="H236" s="933">
        <v>0</v>
      </c>
      <c r="I236" s="933">
        <v>0</v>
      </c>
      <c r="J236" s="933">
        <v>0</v>
      </c>
      <c r="K236" s="933">
        <v>18.23</v>
      </c>
      <c r="L236" s="934">
        <v>2.1632872620386198E-3</v>
      </c>
      <c r="M236" s="935">
        <v>5.94903997060621E-5</v>
      </c>
      <c r="N236" s="935">
        <v>1.8928763542838001E-5</v>
      </c>
      <c r="O236" s="935">
        <v>8.1123272326448395E-5</v>
      </c>
      <c r="P236" s="935">
        <v>4.11024579787338E-4</v>
      </c>
      <c r="Q236" s="935">
        <v>5.4082181550965601E-5</v>
      </c>
      <c r="R236" s="935">
        <v>1.08164363101931E-5</v>
      </c>
      <c r="S236" s="935">
        <v>4.5969854318320699E-4</v>
      </c>
      <c r="T236" s="935">
        <v>1.40613672032511E-3</v>
      </c>
      <c r="U236" s="935">
        <v>4.05616361632242E-3</v>
      </c>
      <c r="V236" s="935">
        <v>1.6224654465289699E-6</v>
      </c>
      <c r="W236" s="935">
        <v>8.11232723264484E-7</v>
      </c>
      <c r="X236" s="935">
        <v>1.08164363101931E-4</v>
      </c>
      <c r="Y236" s="935">
        <v>5.4082181550965601E-5</v>
      </c>
      <c r="Z236" s="935">
        <v>1.08164363101931E-4</v>
      </c>
      <c r="AA236" s="935">
        <v>1.1898079941212401E-5</v>
      </c>
      <c r="AB236" s="912"/>
    </row>
    <row r="237" spans="1:28">
      <c r="A237" s="929" t="s">
        <v>4015</v>
      </c>
      <c r="B237" s="930">
        <v>0</v>
      </c>
      <c r="C237" s="931">
        <v>0</v>
      </c>
      <c r="D237" s="931">
        <v>0</v>
      </c>
      <c r="E237" s="931">
        <v>0</v>
      </c>
      <c r="F237" s="932">
        <v>0</v>
      </c>
      <c r="G237" s="933">
        <v>0</v>
      </c>
      <c r="H237" s="933">
        <v>0</v>
      </c>
      <c r="I237" s="933">
        <v>0</v>
      </c>
      <c r="J237" s="933">
        <v>0</v>
      </c>
      <c r="K237" s="933">
        <v>0</v>
      </c>
      <c r="L237" s="934">
        <v>0</v>
      </c>
      <c r="M237" s="935">
        <v>0</v>
      </c>
      <c r="N237" s="935">
        <v>0</v>
      </c>
      <c r="O237" s="935">
        <v>0</v>
      </c>
      <c r="P237" s="935">
        <v>0</v>
      </c>
      <c r="Q237" s="935">
        <v>0</v>
      </c>
      <c r="R237" s="935">
        <v>0</v>
      </c>
      <c r="S237" s="935">
        <v>0</v>
      </c>
      <c r="T237" s="935">
        <v>0</v>
      </c>
      <c r="U237" s="935">
        <v>0</v>
      </c>
      <c r="V237" s="935">
        <v>0</v>
      </c>
      <c r="W237" s="935">
        <v>0</v>
      </c>
      <c r="X237" s="935">
        <v>0</v>
      </c>
      <c r="Y237" s="935">
        <v>0</v>
      </c>
      <c r="Z237" s="935">
        <v>0</v>
      </c>
      <c r="AA237" s="935">
        <v>0</v>
      </c>
      <c r="AB237" s="912"/>
    </row>
    <row r="238" spans="1:28">
      <c r="A238" s="929" t="s">
        <v>4016</v>
      </c>
      <c r="B238" s="930">
        <v>0</v>
      </c>
      <c r="C238" s="931">
        <v>0</v>
      </c>
      <c r="D238" s="931">
        <v>0</v>
      </c>
      <c r="E238" s="931">
        <v>0</v>
      </c>
      <c r="F238" s="932">
        <v>0</v>
      </c>
      <c r="G238" s="933">
        <v>0</v>
      </c>
      <c r="H238" s="933">
        <v>0</v>
      </c>
      <c r="I238" s="933">
        <v>0</v>
      </c>
      <c r="J238" s="933">
        <v>0</v>
      </c>
      <c r="K238" s="933">
        <v>0</v>
      </c>
      <c r="L238" s="934">
        <v>0</v>
      </c>
      <c r="M238" s="935">
        <v>0</v>
      </c>
      <c r="N238" s="935">
        <v>0</v>
      </c>
      <c r="O238" s="935">
        <v>0</v>
      </c>
      <c r="P238" s="935">
        <v>0</v>
      </c>
      <c r="Q238" s="935">
        <v>0</v>
      </c>
      <c r="R238" s="935">
        <v>0</v>
      </c>
      <c r="S238" s="935">
        <v>0</v>
      </c>
      <c r="T238" s="935">
        <v>0</v>
      </c>
      <c r="U238" s="935">
        <v>0</v>
      </c>
      <c r="V238" s="935">
        <v>0</v>
      </c>
      <c r="W238" s="935">
        <v>0</v>
      </c>
      <c r="X238" s="935">
        <v>0</v>
      </c>
      <c r="Y238" s="935">
        <v>0</v>
      </c>
      <c r="Z238" s="935">
        <v>0</v>
      </c>
      <c r="AA238" s="935">
        <v>0</v>
      </c>
      <c r="AB238" s="912"/>
    </row>
    <row r="239" spans="1:28">
      <c r="A239" s="929" t="s">
        <v>4017</v>
      </c>
      <c r="B239" s="930">
        <v>12000</v>
      </c>
      <c r="C239" s="931">
        <v>1539.29</v>
      </c>
      <c r="D239" s="931">
        <v>444</v>
      </c>
      <c r="E239" s="931">
        <v>102.62</v>
      </c>
      <c r="F239" s="932">
        <v>0</v>
      </c>
      <c r="G239" s="933">
        <v>0</v>
      </c>
      <c r="H239" s="933">
        <v>0</v>
      </c>
      <c r="I239" s="933">
        <v>0</v>
      </c>
      <c r="J239" s="933">
        <v>0</v>
      </c>
      <c r="K239" s="933">
        <v>12992.67</v>
      </c>
      <c r="L239" s="934">
        <v>0.63133745141883901</v>
      </c>
      <c r="M239" s="935">
        <v>2.73579562281497E-2</v>
      </c>
      <c r="N239" s="935">
        <v>6.3133745141883803E-3</v>
      </c>
      <c r="O239" s="935">
        <v>0.65238203313279997</v>
      </c>
      <c r="P239" s="935">
        <v>9.2596159541429607E-2</v>
      </c>
      <c r="Q239" s="935">
        <v>4.4193621599318701E-2</v>
      </c>
      <c r="R239" s="935">
        <v>1.8940123542565201E-2</v>
      </c>
      <c r="S239" s="935">
        <v>0.31566872570941901</v>
      </c>
      <c r="T239" s="935">
        <v>0.56820370627695505</v>
      </c>
      <c r="U239" s="935">
        <v>3.6407126365153002</v>
      </c>
      <c r="V239" s="935">
        <v>8.41783268558451E-4</v>
      </c>
      <c r="W239" s="935">
        <v>8.41783268558451E-4</v>
      </c>
      <c r="X239" s="935">
        <v>7.4497819267422898</v>
      </c>
      <c r="Y239" s="935">
        <v>3.7248909633711502</v>
      </c>
      <c r="Z239" s="935">
        <v>0.27357956228149699</v>
      </c>
      <c r="AA239" s="935">
        <v>6.9447119656072202E-3</v>
      </c>
      <c r="AB239" s="912"/>
    </row>
    <row r="240" spans="1:28">
      <c r="A240" s="929" t="s">
        <v>4018</v>
      </c>
      <c r="B240" s="930">
        <v>3200</v>
      </c>
      <c r="C240" s="931">
        <v>4.13</v>
      </c>
      <c r="D240" s="931">
        <v>0</v>
      </c>
      <c r="E240" s="931">
        <v>0</v>
      </c>
      <c r="F240" s="932">
        <v>0</v>
      </c>
      <c r="G240" s="933">
        <v>0</v>
      </c>
      <c r="H240" s="933">
        <v>0</v>
      </c>
      <c r="I240" s="933">
        <v>0</v>
      </c>
      <c r="J240" s="933">
        <v>0</v>
      </c>
      <c r="K240" s="933">
        <v>3204.13</v>
      </c>
      <c r="L240" s="934">
        <v>0.26500842906063499</v>
      </c>
      <c r="M240" s="935">
        <v>1.67658393895504E-2</v>
      </c>
      <c r="N240" s="935">
        <v>3.24500117217104E-3</v>
      </c>
      <c r="O240" s="935">
        <v>0.28123343492149</v>
      </c>
      <c r="P240" s="935">
        <v>3.4072512307795899E-2</v>
      </c>
      <c r="Q240" s="935">
        <v>1.7306672918245499E-2</v>
      </c>
      <c r="R240" s="935">
        <v>5.40833528695173E-3</v>
      </c>
      <c r="S240" s="935">
        <v>0.135208382173793</v>
      </c>
      <c r="T240" s="935">
        <v>0.286641770208442</v>
      </c>
      <c r="U240" s="935">
        <v>1.33045048059013</v>
      </c>
      <c r="V240" s="935">
        <v>4.3266682295613901E-4</v>
      </c>
      <c r="W240" s="935">
        <v>5.4083352869517304E-4</v>
      </c>
      <c r="X240" s="935">
        <v>1.5359672214942901</v>
      </c>
      <c r="Y240" s="935">
        <v>0.76798361074714605</v>
      </c>
      <c r="Z240" s="935">
        <v>0.108166705739035</v>
      </c>
      <c r="AA240" s="935">
        <v>2.3255841733892499E-3</v>
      </c>
      <c r="AB240" s="912"/>
    </row>
    <row r="241" spans="1:28">
      <c r="A241" s="929" t="s">
        <v>4019</v>
      </c>
      <c r="B241" s="930">
        <v>0</v>
      </c>
      <c r="C241" s="931">
        <v>12.17</v>
      </c>
      <c r="D241" s="931">
        <v>0</v>
      </c>
      <c r="E241" s="931">
        <v>0</v>
      </c>
      <c r="F241" s="932">
        <v>0</v>
      </c>
      <c r="G241" s="933">
        <v>0</v>
      </c>
      <c r="H241" s="933">
        <v>0</v>
      </c>
      <c r="I241" s="933">
        <v>0</v>
      </c>
      <c r="J241" s="933">
        <v>0</v>
      </c>
      <c r="K241" s="933">
        <v>12.17</v>
      </c>
      <c r="L241" s="934">
        <v>1.0065610888659101E-3</v>
      </c>
      <c r="M241" s="935">
        <v>6.3680395418047305E-5</v>
      </c>
      <c r="N241" s="935">
        <v>1.23252378228479E-5</v>
      </c>
      <c r="O241" s="935">
        <v>1.0681872779801499E-3</v>
      </c>
      <c r="P241" s="935">
        <v>1.2941499713990299E-4</v>
      </c>
      <c r="Q241" s="935">
        <v>6.5734601721855303E-5</v>
      </c>
      <c r="R241" s="935">
        <v>2.0542063038079799E-5</v>
      </c>
      <c r="S241" s="935">
        <v>5.1355157595199498E-4</v>
      </c>
      <c r="T241" s="935">
        <v>1.08872934101823E-3</v>
      </c>
      <c r="U241" s="935">
        <v>5.0533475073676302E-3</v>
      </c>
      <c r="V241" s="935">
        <v>1.6433650430463801E-6</v>
      </c>
      <c r="W241" s="935">
        <v>2.0542063038079799E-6</v>
      </c>
      <c r="X241" s="935">
        <v>5.8339459028146599E-3</v>
      </c>
      <c r="Y241" s="935">
        <v>2.91697295140733E-3</v>
      </c>
      <c r="Z241" s="935">
        <v>4.1084126076159602E-4</v>
      </c>
      <c r="AA241" s="935">
        <v>8.8330871063743104E-6</v>
      </c>
      <c r="AB241" s="912"/>
    </row>
    <row r="242" spans="1:28">
      <c r="A242" s="924"/>
      <c r="B242" s="925"/>
      <c r="C242" s="926"/>
      <c r="D242" s="926"/>
      <c r="E242" s="926"/>
      <c r="F242" s="925"/>
      <c r="G242" s="926"/>
      <c r="H242" s="926"/>
      <c r="I242" s="926"/>
      <c r="J242" s="926"/>
      <c r="K242" s="926"/>
      <c r="L242" s="927"/>
      <c r="M242" s="928"/>
      <c r="N242" s="928"/>
      <c r="O242" s="928"/>
      <c r="P242" s="928"/>
      <c r="Q242" s="928"/>
      <c r="R242" s="928"/>
      <c r="S242" s="928"/>
      <c r="T242" s="928"/>
      <c r="U242" s="928"/>
      <c r="V242" s="928"/>
      <c r="W242" s="928"/>
      <c r="X242" s="928"/>
      <c r="Y242" s="928"/>
      <c r="Z242" s="928"/>
      <c r="AA242" s="928"/>
      <c r="AB242" s="912"/>
    </row>
    <row r="243" spans="1:28">
      <c r="A243" s="917" t="s">
        <v>4020</v>
      </c>
      <c r="B243" s="918">
        <v>815020</v>
      </c>
      <c r="C243" s="919">
        <v>33952</v>
      </c>
      <c r="D243" s="919">
        <v>15493</v>
      </c>
      <c r="E243" s="919">
        <v>104181</v>
      </c>
      <c r="F243" s="920">
        <v>0</v>
      </c>
      <c r="G243" s="921">
        <v>0</v>
      </c>
      <c r="H243" s="921">
        <v>0</v>
      </c>
      <c r="I243" s="921">
        <v>67858</v>
      </c>
      <c r="J243" s="921">
        <v>0</v>
      </c>
      <c r="K243" s="921">
        <v>664525</v>
      </c>
      <c r="L243" s="922">
        <v>67.256057929806602</v>
      </c>
      <c r="M243" s="923">
        <v>0.85788570857712199</v>
      </c>
      <c r="N243" s="923">
        <v>1.74032551544632</v>
      </c>
      <c r="O243" s="923">
        <v>12.192650216688399</v>
      </c>
      <c r="P243" s="923">
        <v>10.947500018617999</v>
      </c>
      <c r="Q243" s="923">
        <v>2.1651786854465098</v>
      </c>
      <c r="R243" s="923">
        <v>0.25844821303628901</v>
      </c>
      <c r="S243" s="923">
        <v>15.9132447829809</v>
      </c>
      <c r="T243" s="923">
        <v>19.313620378694999</v>
      </c>
      <c r="U243" s="923">
        <v>207.16589754544199</v>
      </c>
      <c r="V243" s="923">
        <v>4.08473358695009E-2</v>
      </c>
      <c r="W243" s="923">
        <v>3.5196201915898298E-2</v>
      </c>
      <c r="X243" s="923">
        <v>38.976734317188097</v>
      </c>
      <c r="Y243" s="923">
        <v>19.248080447501401</v>
      </c>
      <c r="Z243" s="923">
        <v>28.845965926635699</v>
      </c>
      <c r="AA243" s="923">
        <v>0.15353246843099699</v>
      </c>
      <c r="AB243" s="912"/>
    </row>
    <row r="244" spans="1:28">
      <c r="A244" s="929" t="s">
        <v>4021</v>
      </c>
      <c r="B244" s="930">
        <v>96348</v>
      </c>
      <c r="C244" s="931">
        <v>0</v>
      </c>
      <c r="D244" s="931">
        <v>0</v>
      </c>
      <c r="E244" s="931">
        <v>7722.96</v>
      </c>
      <c r="F244" s="932">
        <v>0</v>
      </c>
      <c r="G244" s="933">
        <v>0</v>
      </c>
      <c r="H244" s="933">
        <v>0</v>
      </c>
      <c r="I244" s="933">
        <v>7782</v>
      </c>
      <c r="J244" s="933">
        <v>0</v>
      </c>
      <c r="K244" s="933">
        <v>80843.039999999994</v>
      </c>
      <c r="L244" s="934">
        <v>16.6367385308392</v>
      </c>
      <c r="M244" s="935">
        <v>0.18594001887408501</v>
      </c>
      <c r="N244" s="935">
        <v>1.5560243684726101</v>
      </c>
      <c r="O244" s="935">
        <v>1.37008434959852</v>
      </c>
      <c r="P244" s="935">
        <v>0.19572633565693201</v>
      </c>
      <c r="Q244" s="935">
        <v>0.54803373983940795</v>
      </c>
      <c r="R244" s="935">
        <v>6.8504217479925994E-2</v>
      </c>
      <c r="S244" s="935">
        <v>2.83803186702551</v>
      </c>
      <c r="T244" s="935">
        <v>4.6974320557663596</v>
      </c>
      <c r="U244" s="935">
        <v>42.864067508867997</v>
      </c>
      <c r="V244" s="935">
        <v>1.1743580139415901E-2</v>
      </c>
      <c r="W244" s="935">
        <v>5.8717900697079503E-3</v>
      </c>
      <c r="X244" s="935">
        <v>0.68504217479926</v>
      </c>
      <c r="Y244" s="935">
        <v>0.29358950348539697</v>
      </c>
      <c r="Z244" s="935">
        <v>0.97863167828465802</v>
      </c>
      <c r="AA244" s="935">
        <v>5.3824742305656197E-2</v>
      </c>
      <c r="AB244" s="912"/>
    </row>
    <row r="245" spans="1:28">
      <c r="A245" s="929" t="s">
        <v>4022</v>
      </c>
      <c r="B245" s="930">
        <v>300998</v>
      </c>
      <c r="C245" s="931">
        <v>0</v>
      </c>
      <c r="D245" s="931">
        <v>0</v>
      </c>
      <c r="E245" s="931">
        <v>7092.35</v>
      </c>
      <c r="F245" s="932">
        <v>0</v>
      </c>
      <c r="G245" s="933">
        <v>0</v>
      </c>
      <c r="H245" s="933">
        <v>0</v>
      </c>
      <c r="I245" s="933">
        <v>25178</v>
      </c>
      <c r="J245" s="933">
        <v>0</v>
      </c>
      <c r="K245" s="933">
        <v>268727.65000000002</v>
      </c>
      <c r="L245" s="934">
        <v>30.202843879604799</v>
      </c>
      <c r="M245" s="935">
        <v>0.38120094216977002</v>
      </c>
      <c r="N245" s="935">
        <v>5.8646298795349203E-2</v>
      </c>
      <c r="O245" s="935">
        <v>1.75938896386048</v>
      </c>
      <c r="P245" s="935">
        <v>6.71500121206748</v>
      </c>
      <c r="Q245" s="935">
        <v>0.64510928674884105</v>
      </c>
      <c r="R245" s="935">
        <v>8.7969448193023797E-2</v>
      </c>
      <c r="S245" s="935">
        <v>8.7969448193023805</v>
      </c>
      <c r="T245" s="935">
        <v>7.3307873494186504</v>
      </c>
      <c r="U245" s="935">
        <v>97.352856000279601</v>
      </c>
      <c r="V245" s="935">
        <v>8.7969448193023804E-3</v>
      </c>
      <c r="W245" s="935">
        <v>8.7969448193023804E-3</v>
      </c>
      <c r="X245" s="935">
        <v>10.263102289186101</v>
      </c>
      <c r="Y245" s="935">
        <v>4.98493539760468</v>
      </c>
      <c r="Z245" s="935">
        <v>2.9323149397674602</v>
      </c>
      <c r="AA245" s="935">
        <v>5.2781668915814303E-2</v>
      </c>
      <c r="AB245" s="912"/>
    </row>
    <row r="246" spans="1:28">
      <c r="A246" s="929" t="s">
        <v>4023</v>
      </c>
      <c r="B246" s="930">
        <v>70.3</v>
      </c>
      <c r="C246" s="931">
        <v>0</v>
      </c>
      <c r="D246" s="931">
        <v>0</v>
      </c>
      <c r="E246" s="931">
        <v>70.3</v>
      </c>
      <c r="F246" s="932">
        <v>0</v>
      </c>
      <c r="G246" s="933">
        <v>0</v>
      </c>
      <c r="H246" s="933">
        <v>0</v>
      </c>
      <c r="I246" s="933">
        <v>0</v>
      </c>
      <c r="J246" s="933">
        <v>0</v>
      </c>
      <c r="K246" s="933">
        <v>0</v>
      </c>
      <c r="L246" s="934">
        <v>0</v>
      </c>
      <c r="M246" s="935">
        <v>0</v>
      </c>
      <c r="N246" s="935">
        <v>0</v>
      </c>
      <c r="O246" s="935">
        <v>0</v>
      </c>
      <c r="P246" s="935">
        <v>0</v>
      </c>
      <c r="Q246" s="935">
        <v>0</v>
      </c>
      <c r="R246" s="935">
        <v>0</v>
      </c>
      <c r="S246" s="935">
        <v>0</v>
      </c>
      <c r="T246" s="935">
        <v>0</v>
      </c>
      <c r="U246" s="935">
        <v>0</v>
      </c>
      <c r="V246" s="935">
        <v>0</v>
      </c>
      <c r="W246" s="935">
        <v>0</v>
      </c>
      <c r="X246" s="935">
        <v>0</v>
      </c>
      <c r="Y246" s="935">
        <v>0</v>
      </c>
      <c r="Z246" s="935">
        <v>0</v>
      </c>
      <c r="AA246" s="935">
        <v>0</v>
      </c>
      <c r="AB246" s="912"/>
    </row>
    <row r="247" spans="1:28">
      <c r="A247" s="929" t="s">
        <v>4024</v>
      </c>
      <c r="B247" s="930">
        <v>0</v>
      </c>
      <c r="C247" s="931">
        <v>1.55</v>
      </c>
      <c r="D247" s="931">
        <v>0</v>
      </c>
      <c r="E247" s="931">
        <v>0</v>
      </c>
      <c r="F247" s="932">
        <v>0</v>
      </c>
      <c r="G247" s="933">
        <v>0</v>
      </c>
      <c r="H247" s="933">
        <v>0</v>
      </c>
      <c r="I247" s="933">
        <v>0</v>
      </c>
      <c r="J247" s="933">
        <v>0</v>
      </c>
      <c r="K247" s="933">
        <v>1.55</v>
      </c>
      <c r="L247" s="934">
        <v>5.31819541924082E-4</v>
      </c>
      <c r="M247" s="935">
        <v>4.0909195532621696E-6</v>
      </c>
      <c r="N247" s="935">
        <v>6.8181992554369599E-7</v>
      </c>
      <c r="O247" s="935">
        <v>1.09091188086991E-4</v>
      </c>
      <c r="P247" s="935">
        <v>1.20682126821234E-4</v>
      </c>
      <c r="Q247" s="935">
        <v>1.31818518938448E-5</v>
      </c>
      <c r="R247" s="935">
        <v>3.4090996277184802E-6</v>
      </c>
      <c r="S247" s="935">
        <v>8.1818391065243497E-5</v>
      </c>
      <c r="T247" s="935">
        <v>1.09091188086991E-4</v>
      </c>
      <c r="U247" s="935">
        <v>1.0250026214006899E-3</v>
      </c>
      <c r="V247" s="935">
        <v>2.0454597766310899E-7</v>
      </c>
      <c r="W247" s="935">
        <v>1.3636398510873901E-7</v>
      </c>
      <c r="X247" s="935">
        <v>1.36363985108739E-5</v>
      </c>
      <c r="Y247" s="935">
        <v>6.8181992554369501E-6</v>
      </c>
      <c r="Z247" s="935">
        <v>2.2727330851456499E-5</v>
      </c>
      <c r="AA247" s="935">
        <v>1.3863671819388501E-6</v>
      </c>
      <c r="AB247" s="912"/>
    </row>
    <row r="248" spans="1:28">
      <c r="A248" s="929" t="s">
        <v>4025</v>
      </c>
      <c r="B248" s="930">
        <v>0</v>
      </c>
      <c r="C248" s="931">
        <v>0</v>
      </c>
      <c r="D248" s="931">
        <v>0</v>
      </c>
      <c r="E248" s="931">
        <v>0</v>
      </c>
      <c r="F248" s="932">
        <v>0</v>
      </c>
      <c r="G248" s="933">
        <v>0</v>
      </c>
      <c r="H248" s="933">
        <v>0</v>
      </c>
      <c r="I248" s="933">
        <v>0</v>
      </c>
      <c r="J248" s="933">
        <v>0</v>
      </c>
      <c r="K248" s="933">
        <v>0</v>
      </c>
      <c r="L248" s="934">
        <v>0</v>
      </c>
      <c r="M248" s="935">
        <v>0</v>
      </c>
      <c r="N248" s="935">
        <v>0</v>
      </c>
      <c r="O248" s="935">
        <v>0</v>
      </c>
      <c r="P248" s="935">
        <v>0</v>
      </c>
      <c r="Q248" s="935">
        <v>0</v>
      </c>
      <c r="R248" s="935">
        <v>0</v>
      </c>
      <c r="S248" s="935">
        <v>0</v>
      </c>
      <c r="T248" s="935">
        <v>0</v>
      </c>
      <c r="U248" s="935">
        <v>0</v>
      </c>
      <c r="V248" s="935">
        <v>0</v>
      </c>
      <c r="W248" s="935">
        <v>0</v>
      </c>
      <c r="X248" s="935">
        <v>0</v>
      </c>
      <c r="Y248" s="935">
        <v>0</v>
      </c>
      <c r="Z248" s="935">
        <v>0</v>
      </c>
      <c r="AA248" s="935">
        <v>0</v>
      </c>
      <c r="AB248" s="912"/>
    </row>
    <row r="249" spans="1:28">
      <c r="A249" s="929" t="s">
        <v>4026</v>
      </c>
      <c r="B249" s="930">
        <v>128882</v>
      </c>
      <c r="C249" s="931">
        <v>9.36</v>
      </c>
      <c r="D249" s="931">
        <v>0</v>
      </c>
      <c r="E249" s="931">
        <v>14.94</v>
      </c>
      <c r="F249" s="932">
        <v>0</v>
      </c>
      <c r="G249" s="933">
        <v>0</v>
      </c>
      <c r="H249" s="933">
        <v>0</v>
      </c>
      <c r="I249" s="933">
        <v>10720</v>
      </c>
      <c r="J249" s="933">
        <v>0</v>
      </c>
      <c r="K249" s="933">
        <v>118156.42</v>
      </c>
      <c r="L249" s="934">
        <v>8.7632432225070502</v>
      </c>
      <c r="M249" s="935">
        <v>0.10576328027163701</v>
      </c>
      <c r="N249" s="935">
        <v>6.0436160155220998E-2</v>
      </c>
      <c r="O249" s="935">
        <v>2.1152656054327399</v>
      </c>
      <c r="P249" s="935">
        <v>1.70732152438499</v>
      </c>
      <c r="Q249" s="935">
        <v>0.46838024120296301</v>
      </c>
      <c r="R249" s="935">
        <v>4.5327120116415799E-2</v>
      </c>
      <c r="S249" s="935">
        <v>1.8130848046566299</v>
      </c>
      <c r="T249" s="935">
        <v>2.7196272069849501</v>
      </c>
      <c r="U249" s="935">
        <v>27.347362470237499</v>
      </c>
      <c r="V249" s="935">
        <v>6.0436160155221E-3</v>
      </c>
      <c r="W249" s="935">
        <v>6.0436160155221E-3</v>
      </c>
      <c r="X249" s="935">
        <v>24.174464062088401</v>
      </c>
      <c r="Y249" s="935">
        <v>12.0872320310442</v>
      </c>
      <c r="Z249" s="935">
        <v>12.842684032984501</v>
      </c>
      <c r="AA249" s="935">
        <v>2.41744640620884E-2</v>
      </c>
      <c r="AB249" s="912"/>
    </row>
    <row r="250" spans="1:28">
      <c r="A250" s="929" t="s">
        <v>4027</v>
      </c>
      <c r="B250" s="930">
        <v>45.530673999999998</v>
      </c>
      <c r="C250" s="931">
        <v>23.21</v>
      </c>
      <c r="D250" s="931">
        <v>0</v>
      </c>
      <c r="E250" s="931">
        <v>0</v>
      </c>
      <c r="F250" s="932">
        <v>0</v>
      </c>
      <c r="G250" s="933">
        <v>0</v>
      </c>
      <c r="H250" s="933">
        <v>0</v>
      </c>
      <c r="I250" s="933">
        <v>1</v>
      </c>
      <c r="J250" s="933">
        <v>0</v>
      </c>
      <c r="K250" s="933">
        <v>67.740673999999999</v>
      </c>
      <c r="L250" s="934">
        <v>3.10800347702587E-3</v>
      </c>
      <c r="M250" s="935">
        <v>4.7815438108090403E-5</v>
      </c>
      <c r="N250" s="935">
        <v>1.5938479369363502E-5</v>
      </c>
      <c r="O250" s="935">
        <v>1.8329251274768E-3</v>
      </c>
      <c r="P250" s="935">
        <v>6.1363145572049303E-4</v>
      </c>
      <c r="Q250" s="935">
        <v>1.59384793693635E-4</v>
      </c>
      <c r="R250" s="935">
        <v>3.1876958738726902E-5</v>
      </c>
      <c r="S250" s="935">
        <v>1.5938479369363499E-3</v>
      </c>
      <c r="T250" s="935">
        <v>1.1156935558554401E-3</v>
      </c>
      <c r="U250" s="935">
        <v>1.3786784654499401E-2</v>
      </c>
      <c r="V250" s="935">
        <v>3.1876958738726902E-6</v>
      </c>
      <c r="W250" s="935">
        <v>2.3907719054045202E-6</v>
      </c>
      <c r="X250" s="935">
        <v>8.1286244783753594E-3</v>
      </c>
      <c r="Y250" s="935">
        <v>4.0643122391876797E-3</v>
      </c>
      <c r="Z250" s="935">
        <v>4.3830818265749496E-3</v>
      </c>
      <c r="AA250" s="935">
        <v>1.11569355585544E-5</v>
      </c>
      <c r="AB250" s="912"/>
    </row>
    <row r="251" spans="1:28">
      <c r="A251" s="929" t="s">
        <v>4028</v>
      </c>
      <c r="B251" s="930">
        <v>139.16687099999999</v>
      </c>
      <c r="C251" s="931">
        <v>0</v>
      </c>
      <c r="D251" s="931">
        <v>0</v>
      </c>
      <c r="E251" s="931">
        <v>0</v>
      </c>
      <c r="F251" s="932">
        <v>0</v>
      </c>
      <c r="G251" s="933">
        <v>0</v>
      </c>
      <c r="H251" s="933">
        <v>0</v>
      </c>
      <c r="I251" s="933">
        <v>3</v>
      </c>
      <c r="J251" s="933">
        <v>0</v>
      </c>
      <c r="K251" s="933">
        <v>136.16687099999999</v>
      </c>
      <c r="L251" s="934">
        <v>6.8487570204520398E-3</v>
      </c>
      <c r="M251" s="935">
        <v>8.2185084245424506E-5</v>
      </c>
      <c r="N251" s="935">
        <v>2.7395028081808202E-5</v>
      </c>
      <c r="O251" s="935">
        <v>2.3285773869536901E-3</v>
      </c>
      <c r="P251" s="935">
        <v>1.46563400237674E-3</v>
      </c>
      <c r="Q251" s="935">
        <v>2.1916022465446499E-4</v>
      </c>
      <c r="R251" s="935">
        <v>5.4790056163616301E-5</v>
      </c>
      <c r="S251" s="935">
        <v>2.0546271061356101E-3</v>
      </c>
      <c r="T251" s="935">
        <v>1.23277626368137E-3</v>
      </c>
      <c r="U251" s="935">
        <v>2.15050970442194E-2</v>
      </c>
      <c r="V251" s="935">
        <v>4.1092542122712201E-6</v>
      </c>
      <c r="W251" s="935">
        <v>1.23277626368137E-5</v>
      </c>
      <c r="X251" s="935">
        <v>8.2185084245424498E-4</v>
      </c>
      <c r="Y251" s="935">
        <v>4.10925421227122E-4</v>
      </c>
      <c r="Z251" s="935">
        <v>4.2462293526802598E-3</v>
      </c>
      <c r="AA251" s="935">
        <v>2.4655525273627298E-5</v>
      </c>
      <c r="AB251" s="912"/>
    </row>
    <row r="252" spans="1:28">
      <c r="A252" s="929" t="s">
        <v>4029</v>
      </c>
      <c r="B252" s="930">
        <v>1290.8816220000001</v>
      </c>
      <c r="C252" s="931">
        <v>0</v>
      </c>
      <c r="D252" s="931">
        <v>0</v>
      </c>
      <c r="E252" s="931">
        <v>0</v>
      </c>
      <c r="F252" s="932">
        <v>0</v>
      </c>
      <c r="G252" s="933">
        <v>0</v>
      </c>
      <c r="H252" s="933">
        <v>0</v>
      </c>
      <c r="I252" s="933">
        <v>142</v>
      </c>
      <c r="J252" s="933">
        <v>0</v>
      </c>
      <c r="K252" s="933">
        <v>1148.8816220000001</v>
      </c>
      <c r="L252" s="934">
        <v>9.5276793646031602E-2</v>
      </c>
      <c r="M252" s="935">
        <v>1.7550988303216401E-3</v>
      </c>
      <c r="N252" s="935">
        <v>8.7754941516081798E-4</v>
      </c>
      <c r="O252" s="935">
        <v>3.6355618628091002E-2</v>
      </c>
      <c r="P252" s="935">
        <v>1.7049531494552999E-2</v>
      </c>
      <c r="Q252" s="935">
        <v>6.0174817039598903E-3</v>
      </c>
      <c r="R252" s="935">
        <v>8.7754941516081798E-4</v>
      </c>
      <c r="S252" s="935">
        <v>2.7580124476482799E-2</v>
      </c>
      <c r="T252" s="935">
        <v>3.7609260649749301E-2</v>
      </c>
      <c r="U252" s="935">
        <v>0.32594692563116101</v>
      </c>
      <c r="V252" s="935">
        <v>1.00291361732665E-4</v>
      </c>
      <c r="W252" s="935">
        <v>8.7754941516081801E-5</v>
      </c>
      <c r="X252" s="935">
        <v>9.0262225559398404E-2</v>
      </c>
      <c r="Y252" s="935">
        <v>4.5131112779699202E-2</v>
      </c>
      <c r="Z252" s="935">
        <v>8.3994015451106796E-2</v>
      </c>
      <c r="AA252" s="935">
        <v>3.6355618628090998E-4</v>
      </c>
      <c r="AB252" s="912"/>
    </row>
    <row r="253" spans="1:28">
      <c r="A253" s="929" t="s">
        <v>4030</v>
      </c>
      <c r="B253" s="930">
        <v>9247.1932159999997</v>
      </c>
      <c r="C253" s="931">
        <v>12.23</v>
      </c>
      <c r="D253" s="931">
        <v>0</v>
      </c>
      <c r="E253" s="931">
        <v>2972.12</v>
      </c>
      <c r="F253" s="932">
        <v>0</v>
      </c>
      <c r="G253" s="933">
        <v>0</v>
      </c>
      <c r="H253" s="933">
        <v>0</v>
      </c>
      <c r="I253" s="933">
        <v>763</v>
      </c>
      <c r="J253" s="933">
        <v>0</v>
      </c>
      <c r="K253" s="933">
        <v>5524.3032160000002</v>
      </c>
      <c r="L253" s="934">
        <v>0.21625575636465</v>
      </c>
      <c r="M253" s="935">
        <v>3.6921714501281701E-3</v>
      </c>
      <c r="N253" s="935">
        <v>1.05490612860805E-3</v>
      </c>
      <c r="O253" s="935">
        <v>9.4941551574724406E-2</v>
      </c>
      <c r="P253" s="935">
        <v>4.5360963530146098E-2</v>
      </c>
      <c r="Q253" s="935">
        <v>6.3294367716482903E-3</v>
      </c>
      <c r="R253" s="935">
        <v>5.2745306430402499E-4</v>
      </c>
      <c r="S253" s="935">
        <v>5.27453064304024E-2</v>
      </c>
      <c r="T253" s="935">
        <v>8.4392490288643901E-2</v>
      </c>
      <c r="U253" s="935">
        <v>0.84392490288643895</v>
      </c>
      <c r="V253" s="935">
        <v>1.5823591929120699E-4</v>
      </c>
      <c r="W253" s="935">
        <v>2.6372653215201201E-4</v>
      </c>
      <c r="X253" s="935">
        <v>0.142412327362087</v>
      </c>
      <c r="Y253" s="935">
        <v>6.8568898359523206E-2</v>
      </c>
      <c r="Z253" s="935">
        <v>0.21625575636465</v>
      </c>
      <c r="AA253" s="935">
        <v>4.7470775787362198E-4</v>
      </c>
      <c r="AB253" s="912"/>
    </row>
    <row r="254" spans="1:28">
      <c r="A254" s="929" t="s">
        <v>4031</v>
      </c>
      <c r="B254" s="930">
        <v>67640</v>
      </c>
      <c r="C254" s="931">
        <v>0</v>
      </c>
      <c r="D254" s="931">
        <v>0</v>
      </c>
      <c r="E254" s="931">
        <v>4218.76</v>
      </c>
      <c r="F254" s="932">
        <v>0</v>
      </c>
      <c r="G254" s="933">
        <v>0</v>
      </c>
      <c r="H254" s="933">
        <v>0</v>
      </c>
      <c r="I254" s="933">
        <v>5625</v>
      </c>
      <c r="J254" s="933">
        <v>0</v>
      </c>
      <c r="K254" s="933">
        <v>57796.24</v>
      </c>
      <c r="L254" s="934">
        <v>2.9798860523581099</v>
      </c>
      <c r="M254" s="935">
        <v>4.9664767539301803E-2</v>
      </c>
      <c r="N254" s="935">
        <v>3.5474833956644199E-2</v>
      </c>
      <c r="O254" s="935">
        <v>2.1994397053119399</v>
      </c>
      <c r="P254" s="935">
        <v>0.52502754255833395</v>
      </c>
      <c r="Q254" s="935">
        <v>0.17737416978322099</v>
      </c>
      <c r="R254" s="935">
        <v>2.12849003739865E-2</v>
      </c>
      <c r="S254" s="935">
        <v>0.70949667913288295</v>
      </c>
      <c r="T254" s="935">
        <v>1.27709402243919</v>
      </c>
      <c r="U254" s="935">
        <v>11.2809971982128</v>
      </c>
      <c r="V254" s="935">
        <v>1.41899335826577E-3</v>
      </c>
      <c r="W254" s="935">
        <v>3.5474833956644202E-3</v>
      </c>
      <c r="X254" s="935">
        <v>0.35474833956644197</v>
      </c>
      <c r="Y254" s="935">
        <v>0.14189933582657699</v>
      </c>
      <c r="Z254" s="935">
        <v>4.7536277501903204</v>
      </c>
      <c r="AA254" s="935">
        <v>7.09496679132883E-3</v>
      </c>
      <c r="AB254" s="912"/>
    </row>
    <row r="255" spans="1:28">
      <c r="A255" s="929" t="s">
        <v>4032</v>
      </c>
      <c r="B255" s="930">
        <v>169084</v>
      </c>
      <c r="C255" s="931">
        <v>5417</v>
      </c>
      <c r="D255" s="931">
        <v>0</v>
      </c>
      <c r="E255" s="931">
        <v>58628.800000000003</v>
      </c>
      <c r="F255" s="932">
        <v>0</v>
      </c>
      <c r="G255" s="933">
        <v>0</v>
      </c>
      <c r="H255" s="933">
        <v>26665</v>
      </c>
      <c r="I255" s="933">
        <v>14515</v>
      </c>
      <c r="J255" s="933">
        <v>0</v>
      </c>
      <c r="K255" s="933">
        <v>74692.2</v>
      </c>
      <c r="L255" s="934">
        <v>4.3094702861035099</v>
      </c>
      <c r="M255" s="935">
        <v>8.2521771436024599E-2</v>
      </c>
      <c r="N255" s="935">
        <v>9.1690857151138505E-3</v>
      </c>
      <c r="O255" s="935">
        <v>2.9341074288364299</v>
      </c>
      <c r="P255" s="935">
        <v>0.88023222865092898</v>
      </c>
      <c r="Q255" s="935">
        <v>0.192550800017391</v>
      </c>
      <c r="R255" s="935">
        <v>1.8338171430227701E-2</v>
      </c>
      <c r="S255" s="935">
        <v>1.0085994286625199</v>
      </c>
      <c r="T255" s="935">
        <v>1.8338171430227701</v>
      </c>
      <c r="U255" s="935">
        <v>15.5874457156935</v>
      </c>
      <c r="V255" s="935">
        <v>3.66763428604554E-3</v>
      </c>
      <c r="W255" s="935">
        <v>7.3352685720910697E-3</v>
      </c>
      <c r="X255" s="935">
        <v>1.2836720001159401</v>
      </c>
      <c r="Y255" s="935">
        <v>0.64183600005796904</v>
      </c>
      <c r="Z255" s="935">
        <v>4.6762337147080597</v>
      </c>
      <c r="AA255" s="935">
        <v>8.2521771436024592E-3</v>
      </c>
      <c r="AB255" s="912"/>
    </row>
    <row r="256" spans="1:28">
      <c r="A256" s="929" t="s">
        <v>4033</v>
      </c>
      <c r="B256" s="930">
        <v>13437.764114</v>
      </c>
      <c r="C256" s="931">
        <v>38.380000000000003</v>
      </c>
      <c r="D256" s="931">
        <v>0</v>
      </c>
      <c r="E256" s="931">
        <v>357.46</v>
      </c>
      <c r="F256" s="932">
        <v>0</v>
      </c>
      <c r="G256" s="933">
        <v>0</v>
      </c>
      <c r="H256" s="933">
        <v>0</v>
      </c>
      <c r="I256" s="933">
        <v>1112</v>
      </c>
      <c r="J256" s="933">
        <v>0</v>
      </c>
      <c r="K256" s="933">
        <v>12006.684114</v>
      </c>
      <c r="L256" s="934">
        <v>0.74228241048430699</v>
      </c>
      <c r="M256" s="935">
        <v>1.2118896497702999E-2</v>
      </c>
      <c r="N256" s="935">
        <v>1.5148620622128699E-3</v>
      </c>
      <c r="O256" s="935">
        <v>0.40901275679747501</v>
      </c>
      <c r="P256" s="935">
        <v>0.156030792407926</v>
      </c>
      <c r="Q256" s="935">
        <v>2.2722930933193101E-2</v>
      </c>
      <c r="R256" s="935">
        <v>1.5148620622128699E-3</v>
      </c>
      <c r="S256" s="935">
        <v>0.16663482684341599</v>
      </c>
      <c r="T256" s="935">
        <v>0.27267517119831702</v>
      </c>
      <c r="U256" s="935">
        <v>2.3480361964299501</v>
      </c>
      <c r="V256" s="935">
        <v>6.0594482488514898E-4</v>
      </c>
      <c r="W256" s="935">
        <v>1.0604034435490099E-3</v>
      </c>
      <c r="X256" s="935">
        <v>0.99980896106049499</v>
      </c>
      <c r="Y256" s="935">
        <v>0.499904480530248</v>
      </c>
      <c r="Z256" s="935">
        <v>0.59079620426302004</v>
      </c>
      <c r="AA256" s="935">
        <v>1.2118896497702999E-3</v>
      </c>
      <c r="AB256" s="912"/>
    </row>
    <row r="257" spans="1:28">
      <c r="A257" s="929" t="s">
        <v>4034</v>
      </c>
      <c r="B257" s="930">
        <v>477.308717</v>
      </c>
      <c r="C257" s="931">
        <v>13.36</v>
      </c>
      <c r="D257" s="931">
        <v>0</v>
      </c>
      <c r="E257" s="931">
        <v>0</v>
      </c>
      <c r="F257" s="932">
        <v>0</v>
      </c>
      <c r="G257" s="933">
        <v>0</v>
      </c>
      <c r="H257" s="933">
        <v>0</v>
      </c>
      <c r="I257" s="933">
        <v>37</v>
      </c>
      <c r="J257" s="933">
        <v>0</v>
      </c>
      <c r="K257" s="933">
        <v>453.66871700000002</v>
      </c>
      <c r="L257" s="934">
        <v>4.7477080176430903E-2</v>
      </c>
      <c r="M257" s="935">
        <v>9.3515460953576095E-4</v>
      </c>
      <c r="N257" s="935">
        <v>7.1934969964289298E-4</v>
      </c>
      <c r="O257" s="935">
        <v>4.8915779575716703E-2</v>
      </c>
      <c r="P257" s="935">
        <v>7.4093019063217998E-3</v>
      </c>
      <c r="Q257" s="935">
        <v>3.9564233480359097E-3</v>
      </c>
      <c r="R257" s="935">
        <v>4.3160981978573599E-4</v>
      </c>
      <c r="S257" s="935">
        <v>1.29482945935721E-2</v>
      </c>
      <c r="T257" s="935">
        <v>1.22289448939292E-2</v>
      </c>
      <c r="U257" s="935">
        <v>0.122289448939292</v>
      </c>
      <c r="V257" s="935">
        <v>5.7547975971431401E-5</v>
      </c>
      <c r="W257" s="935">
        <v>3.5967484982144603E-5</v>
      </c>
      <c r="X257" s="935">
        <v>1.7983742491072301E-2</v>
      </c>
      <c r="Y257" s="935">
        <v>8.6321963957147092E-3</v>
      </c>
      <c r="Z257" s="935">
        <v>3.3090086183573099E-2</v>
      </c>
      <c r="AA257" s="935">
        <v>9.3515460953576106E-5</v>
      </c>
      <c r="AB257" s="912"/>
    </row>
    <row r="258" spans="1:28">
      <c r="A258" s="929" t="s">
        <v>4035</v>
      </c>
      <c r="B258" s="930">
        <v>3403.5164089999998</v>
      </c>
      <c r="C258" s="931">
        <v>1120.8</v>
      </c>
      <c r="D258" s="931">
        <v>0</v>
      </c>
      <c r="E258" s="931">
        <v>0</v>
      </c>
      <c r="F258" s="932">
        <v>0</v>
      </c>
      <c r="G258" s="933">
        <v>0</v>
      </c>
      <c r="H258" s="933">
        <v>21.3143483023001</v>
      </c>
      <c r="I258" s="933">
        <v>243</v>
      </c>
      <c r="J258" s="933">
        <v>0</v>
      </c>
      <c r="K258" s="933">
        <v>4260.0020606976996</v>
      </c>
      <c r="L258" s="934">
        <v>0.47443232328523999</v>
      </c>
      <c r="M258" s="935">
        <v>5.3457163187069197E-3</v>
      </c>
      <c r="N258" s="935">
        <v>1.3364290796767299E-3</v>
      </c>
      <c r="O258" s="935">
        <v>7.3503599382220203E-2</v>
      </c>
      <c r="P258" s="935">
        <v>0.105577897294462</v>
      </c>
      <c r="Q258" s="935">
        <v>1.06914326374138E-2</v>
      </c>
      <c r="R258" s="935">
        <v>2.0046436195151002E-3</v>
      </c>
      <c r="S258" s="935">
        <v>6.6821453983836598E-2</v>
      </c>
      <c r="T258" s="935">
        <v>0.140325053366057</v>
      </c>
      <c r="U258" s="935">
        <v>1.3097004980832001</v>
      </c>
      <c r="V258" s="935">
        <v>2.0046436195150999E-4</v>
      </c>
      <c r="W258" s="935">
        <v>2.6728581593534601E-4</v>
      </c>
      <c r="X258" s="935">
        <v>4.6775017788685598E-2</v>
      </c>
      <c r="Y258" s="935">
        <v>2.0046436195151E-2</v>
      </c>
      <c r="Z258" s="935">
        <v>6.6821453983836598E-2</v>
      </c>
      <c r="AA258" s="935">
        <v>5.3457163187069202E-4</v>
      </c>
      <c r="AB258" s="912"/>
    </row>
    <row r="259" spans="1:28">
      <c r="A259" s="929" t="s">
        <v>4036</v>
      </c>
      <c r="B259" s="930">
        <v>4708</v>
      </c>
      <c r="C259" s="931">
        <v>13430.8</v>
      </c>
      <c r="D259" s="931">
        <v>12783</v>
      </c>
      <c r="E259" s="931">
        <v>244.44</v>
      </c>
      <c r="F259" s="932">
        <v>0</v>
      </c>
      <c r="G259" s="933">
        <v>0</v>
      </c>
      <c r="H259" s="933">
        <v>0</v>
      </c>
      <c r="I259" s="933">
        <v>543</v>
      </c>
      <c r="J259" s="933">
        <v>0</v>
      </c>
      <c r="K259" s="933">
        <v>4568.3599999999997</v>
      </c>
      <c r="L259" s="934">
        <v>0.41110048668541599</v>
      </c>
      <c r="M259" s="935">
        <v>2.1263818276831799E-3</v>
      </c>
      <c r="N259" s="935">
        <v>2.83517577024425E-3</v>
      </c>
      <c r="O259" s="935">
        <v>3.5439697128053102E-2</v>
      </c>
      <c r="P259" s="935">
        <v>8.6472860992449496E-2</v>
      </c>
      <c r="Q259" s="935">
        <v>1.63022606789044E-2</v>
      </c>
      <c r="R259" s="935">
        <v>1.41758788512212E-3</v>
      </c>
      <c r="S259" s="935">
        <v>2.8351757702442498E-2</v>
      </c>
      <c r="T259" s="935">
        <v>6.3791454830495503E-2</v>
      </c>
      <c r="U259" s="935">
        <v>0.68044218485861896</v>
      </c>
      <c r="V259" s="935">
        <v>1.4175878851221201E-4</v>
      </c>
      <c r="W259" s="935">
        <v>1.4175878851221201E-4</v>
      </c>
      <c r="X259" s="935">
        <v>3.5439697128053102E-2</v>
      </c>
      <c r="Y259" s="935">
        <v>1.4175878851221201E-2</v>
      </c>
      <c r="Z259" s="935">
        <v>4.2527636553663699E-2</v>
      </c>
      <c r="AA259" s="935">
        <v>3.5439697128053098E-4</v>
      </c>
      <c r="AB259" s="912"/>
    </row>
    <row r="260" spans="1:28">
      <c r="A260" s="929" t="s">
        <v>4037</v>
      </c>
      <c r="B260" s="930">
        <v>3976</v>
      </c>
      <c r="C260" s="931">
        <v>950.1</v>
      </c>
      <c r="D260" s="931">
        <v>0</v>
      </c>
      <c r="E260" s="931">
        <v>0</v>
      </c>
      <c r="F260" s="932">
        <v>0</v>
      </c>
      <c r="G260" s="933">
        <v>0</v>
      </c>
      <c r="H260" s="933">
        <v>0</v>
      </c>
      <c r="I260" s="933">
        <v>79</v>
      </c>
      <c r="J260" s="933">
        <v>0</v>
      </c>
      <c r="K260" s="933">
        <v>4847.1000000000004</v>
      </c>
      <c r="L260" s="934">
        <v>0.40453207358335702</v>
      </c>
      <c r="M260" s="935">
        <v>2.94205144424259E-3</v>
      </c>
      <c r="N260" s="935">
        <v>1.4710257221213E-3</v>
      </c>
      <c r="O260" s="935">
        <v>5.8841028884851897E-2</v>
      </c>
      <c r="P260" s="935">
        <v>8.3848466160913904E-2</v>
      </c>
      <c r="Q260" s="935">
        <v>2.2065385831819499E-2</v>
      </c>
      <c r="R260" s="935">
        <v>1.4710257221213E-3</v>
      </c>
      <c r="S260" s="935">
        <v>4.41307716636389E-2</v>
      </c>
      <c r="T260" s="935">
        <v>8.0906414716671302E-2</v>
      </c>
      <c r="U260" s="935">
        <v>0.84583979021974598</v>
      </c>
      <c r="V260" s="935">
        <v>1.4710257221213E-4</v>
      </c>
      <c r="W260" s="935">
        <v>1.4710257221213E-4</v>
      </c>
      <c r="X260" s="935">
        <v>1.4710257221213E-2</v>
      </c>
      <c r="Y260" s="935">
        <v>7.3551286106064897E-3</v>
      </c>
      <c r="Z260" s="935">
        <v>2.94205144424259E-2</v>
      </c>
      <c r="AA260" s="935">
        <v>6.6196157495458402E-4</v>
      </c>
      <c r="AB260" s="912"/>
    </row>
    <row r="261" spans="1:28">
      <c r="A261" s="929" t="s">
        <v>4038</v>
      </c>
      <c r="B261" s="930">
        <v>0</v>
      </c>
      <c r="C261" s="931">
        <v>0</v>
      </c>
      <c r="D261" s="931">
        <v>0</v>
      </c>
      <c r="E261" s="931">
        <v>0</v>
      </c>
      <c r="F261" s="932">
        <v>0</v>
      </c>
      <c r="G261" s="933">
        <v>0</v>
      </c>
      <c r="H261" s="933">
        <v>0</v>
      </c>
      <c r="I261" s="933">
        <v>0</v>
      </c>
      <c r="J261" s="933">
        <v>0</v>
      </c>
      <c r="K261" s="933">
        <v>0</v>
      </c>
      <c r="L261" s="934">
        <v>0</v>
      </c>
      <c r="M261" s="935">
        <v>0</v>
      </c>
      <c r="N261" s="935">
        <v>0</v>
      </c>
      <c r="O261" s="935">
        <v>0</v>
      </c>
      <c r="P261" s="935">
        <v>0</v>
      </c>
      <c r="Q261" s="935">
        <v>0</v>
      </c>
      <c r="R261" s="935">
        <v>0</v>
      </c>
      <c r="S261" s="935">
        <v>0</v>
      </c>
      <c r="T261" s="935">
        <v>0</v>
      </c>
      <c r="U261" s="935">
        <v>0</v>
      </c>
      <c r="V261" s="935">
        <v>0</v>
      </c>
      <c r="W261" s="935">
        <v>0</v>
      </c>
      <c r="X261" s="935">
        <v>0</v>
      </c>
      <c r="Y261" s="935">
        <v>0</v>
      </c>
      <c r="Z261" s="935">
        <v>0</v>
      </c>
      <c r="AA261" s="935">
        <v>0</v>
      </c>
      <c r="AB261" s="912"/>
    </row>
    <row r="262" spans="1:28">
      <c r="A262" s="929" t="s">
        <v>4039</v>
      </c>
      <c r="B262" s="930">
        <v>44.835825999999997</v>
      </c>
      <c r="C262" s="931">
        <v>0.1</v>
      </c>
      <c r="D262" s="931">
        <v>0</v>
      </c>
      <c r="E262" s="931">
        <v>0</v>
      </c>
      <c r="F262" s="932">
        <v>0</v>
      </c>
      <c r="G262" s="933">
        <v>0</v>
      </c>
      <c r="H262" s="933">
        <v>0</v>
      </c>
      <c r="I262" s="933">
        <v>3</v>
      </c>
      <c r="J262" s="933">
        <v>0</v>
      </c>
      <c r="K262" s="933">
        <v>41.935825999999999</v>
      </c>
      <c r="L262" s="934">
        <v>3.15885141334843E-3</v>
      </c>
      <c r="M262" s="935">
        <v>6.7209604539328306E-5</v>
      </c>
      <c r="N262" s="935">
        <v>2.01628813617985E-5</v>
      </c>
      <c r="O262" s="935">
        <v>9.4093446355059595E-4</v>
      </c>
      <c r="P262" s="935">
        <v>6.1832836176181996E-4</v>
      </c>
      <c r="Q262" s="935">
        <v>1.3441920907865699E-4</v>
      </c>
      <c r="R262" s="935">
        <v>2.6883841815731299E-5</v>
      </c>
      <c r="S262" s="935">
        <v>6.0488644085395405E-4</v>
      </c>
      <c r="T262" s="935">
        <v>1.41140169532589E-3</v>
      </c>
      <c r="U262" s="935">
        <v>1.7138449157528698E-2</v>
      </c>
      <c r="V262" s="935">
        <v>4.0325762723596896E-6</v>
      </c>
      <c r="W262" s="935">
        <v>2.0162881361798499E-6</v>
      </c>
      <c r="X262" s="935">
        <v>2.9437806788225801E-2</v>
      </c>
      <c r="Y262" s="935">
        <v>1.47189033941129E-2</v>
      </c>
      <c r="Z262" s="935">
        <v>5.3767683631462601E-4</v>
      </c>
      <c r="AA262" s="935">
        <v>1.2769824862472399E-5</v>
      </c>
      <c r="AB262" s="912"/>
    </row>
    <row r="263" spans="1:28">
      <c r="A263" s="929" t="s">
        <v>4040</v>
      </c>
      <c r="B263" s="930">
        <v>0</v>
      </c>
      <c r="C263" s="931">
        <v>0</v>
      </c>
      <c r="D263" s="931">
        <v>0</v>
      </c>
      <c r="E263" s="931">
        <v>0</v>
      </c>
      <c r="F263" s="932">
        <v>0</v>
      </c>
      <c r="G263" s="933">
        <v>0</v>
      </c>
      <c r="H263" s="933">
        <v>0</v>
      </c>
      <c r="I263" s="933">
        <v>0</v>
      </c>
      <c r="J263" s="933">
        <v>0</v>
      </c>
      <c r="K263" s="933">
        <v>0</v>
      </c>
      <c r="L263" s="934">
        <v>0</v>
      </c>
      <c r="M263" s="935">
        <v>0</v>
      </c>
      <c r="N263" s="935">
        <v>0</v>
      </c>
      <c r="O263" s="935">
        <v>0</v>
      </c>
      <c r="P263" s="935">
        <v>0</v>
      </c>
      <c r="Q263" s="935">
        <v>0</v>
      </c>
      <c r="R263" s="935">
        <v>0</v>
      </c>
      <c r="S263" s="935">
        <v>0</v>
      </c>
      <c r="T263" s="935">
        <v>0</v>
      </c>
      <c r="U263" s="935">
        <v>0</v>
      </c>
      <c r="V263" s="935">
        <v>0</v>
      </c>
      <c r="W263" s="935">
        <v>0</v>
      </c>
      <c r="X263" s="935">
        <v>0</v>
      </c>
      <c r="Y263" s="935">
        <v>0</v>
      </c>
      <c r="Z263" s="935">
        <v>0</v>
      </c>
      <c r="AA263" s="935">
        <v>0</v>
      </c>
      <c r="AB263" s="912"/>
    </row>
    <row r="264" spans="1:28">
      <c r="A264" s="929" t="s">
        <v>4041</v>
      </c>
      <c r="B264" s="930">
        <v>0</v>
      </c>
      <c r="C264" s="931">
        <v>0</v>
      </c>
      <c r="D264" s="931">
        <v>0</v>
      </c>
      <c r="E264" s="931">
        <v>0</v>
      </c>
      <c r="F264" s="932">
        <v>0</v>
      </c>
      <c r="G264" s="933">
        <v>0</v>
      </c>
      <c r="H264" s="933">
        <v>0</v>
      </c>
      <c r="I264" s="933">
        <v>0</v>
      </c>
      <c r="J264" s="933">
        <v>0</v>
      </c>
      <c r="K264" s="933">
        <v>0</v>
      </c>
      <c r="L264" s="934">
        <v>0</v>
      </c>
      <c r="M264" s="935">
        <v>0</v>
      </c>
      <c r="N264" s="935">
        <v>0</v>
      </c>
      <c r="O264" s="935">
        <v>0</v>
      </c>
      <c r="P264" s="935">
        <v>0</v>
      </c>
      <c r="Q264" s="935">
        <v>0</v>
      </c>
      <c r="R264" s="935">
        <v>0</v>
      </c>
      <c r="S264" s="935">
        <v>0</v>
      </c>
      <c r="T264" s="935">
        <v>0</v>
      </c>
      <c r="U264" s="935">
        <v>0</v>
      </c>
      <c r="V264" s="935">
        <v>0</v>
      </c>
      <c r="W264" s="935">
        <v>0</v>
      </c>
      <c r="X264" s="935">
        <v>0</v>
      </c>
      <c r="Y264" s="935">
        <v>0</v>
      </c>
      <c r="Z264" s="935">
        <v>0</v>
      </c>
      <c r="AA264" s="935">
        <v>0</v>
      </c>
      <c r="AB264" s="912"/>
    </row>
    <row r="265" spans="1:28">
      <c r="A265" s="929" t="s">
        <v>4042</v>
      </c>
      <c r="B265" s="930">
        <v>8675</v>
      </c>
      <c r="C265" s="931">
        <v>166.89</v>
      </c>
      <c r="D265" s="931">
        <v>0</v>
      </c>
      <c r="E265" s="931">
        <v>99.66</v>
      </c>
      <c r="F265" s="932">
        <v>0</v>
      </c>
      <c r="G265" s="933">
        <v>0</v>
      </c>
      <c r="H265" s="933">
        <v>0</v>
      </c>
      <c r="I265" s="933">
        <v>545</v>
      </c>
      <c r="J265" s="933">
        <v>0</v>
      </c>
      <c r="K265" s="933">
        <v>8197.23</v>
      </c>
      <c r="L265" s="934">
        <v>0.55974203967990799</v>
      </c>
      <c r="M265" s="935">
        <v>1.11948407935982E-2</v>
      </c>
      <c r="N265" s="935">
        <v>3.73161359786605E-3</v>
      </c>
      <c r="O265" s="935">
        <v>7.4632271957321E-2</v>
      </c>
      <c r="P265" s="935">
        <v>0.108216794338115</v>
      </c>
      <c r="Q265" s="935">
        <v>2.23896815871963E-2</v>
      </c>
      <c r="R265" s="935">
        <v>3.73161359786605E-3</v>
      </c>
      <c r="S265" s="935">
        <v>9.9509695943094695E-2</v>
      </c>
      <c r="T265" s="935">
        <v>0.26121295185062399</v>
      </c>
      <c r="U265" s="935">
        <v>2.5872520945204598</v>
      </c>
      <c r="V265" s="935">
        <v>2.4877423985773703E-4</v>
      </c>
      <c r="W265" s="935">
        <v>1.24387119928868E-4</v>
      </c>
      <c r="X265" s="935">
        <v>0.497548479715474</v>
      </c>
      <c r="Y265" s="935">
        <v>0.248774239857737</v>
      </c>
      <c r="Z265" s="935">
        <v>8.7070983950207903E-2</v>
      </c>
      <c r="AA265" s="935">
        <v>1.61703255907529E-3</v>
      </c>
      <c r="AB265" s="912"/>
    </row>
    <row r="266" spans="1:28">
      <c r="A266" s="929" t="s">
        <v>4043</v>
      </c>
      <c r="B266" s="930">
        <v>262.790368</v>
      </c>
      <c r="C266" s="931">
        <v>874.16</v>
      </c>
      <c r="D266" s="931">
        <v>0</v>
      </c>
      <c r="E266" s="931">
        <v>0</v>
      </c>
      <c r="F266" s="932">
        <v>0</v>
      </c>
      <c r="G266" s="933">
        <v>0</v>
      </c>
      <c r="H266" s="933">
        <v>0</v>
      </c>
      <c r="I266" s="933">
        <v>35</v>
      </c>
      <c r="J266" s="933">
        <v>0</v>
      </c>
      <c r="K266" s="933">
        <v>1101.950368</v>
      </c>
      <c r="L266" s="934">
        <v>9.6795724191751906E-2</v>
      </c>
      <c r="M266" s="935">
        <v>1.2099465523969001E-3</v>
      </c>
      <c r="N266" s="935">
        <v>6.9139802994108495E-4</v>
      </c>
      <c r="O266" s="935">
        <v>1.3827960598821701E-2</v>
      </c>
      <c r="P266" s="935">
        <v>2.0050542868291499E-2</v>
      </c>
      <c r="Q266" s="935">
        <v>3.1112911347348799E-3</v>
      </c>
      <c r="R266" s="935">
        <v>5.1854852245581296E-4</v>
      </c>
      <c r="S266" s="935">
        <v>1.3827960598821701E-2</v>
      </c>
      <c r="T266" s="935">
        <v>2.9384416272496099E-2</v>
      </c>
      <c r="U266" s="935">
        <v>0.30767212332378302</v>
      </c>
      <c r="V266" s="935">
        <v>3.4569901497054199E-5</v>
      </c>
      <c r="W266" s="935">
        <v>5.1854852245581298E-5</v>
      </c>
      <c r="X266" s="935">
        <v>7.4325288218666602E-2</v>
      </c>
      <c r="Y266" s="935">
        <v>3.62983965719069E-2</v>
      </c>
      <c r="Z266" s="935">
        <v>6.9139802994108504E-3</v>
      </c>
      <c r="AA266" s="935">
        <v>1.7284950748527099E-4</v>
      </c>
      <c r="AB266" s="912"/>
    </row>
    <row r="267" spans="1:28">
      <c r="A267" s="929" t="s">
        <v>4044</v>
      </c>
      <c r="B267" s="930">
        <v>82.015266999999994</v>
      </c>
      <c r="C267" s="931">
        <v>0</v>
      </c>
      <c r="D267" s="931">
        <v>0</v>
      </c>
      <c r="E267" s="931">
        <v>0</v>
      </c>
      <c r="F267" s="932">
        <v>0</v>
      </c>
      <c r="G267" s="933">
        <v>0</v>
      </c>
      <c r="H267" s="933">
        <v>0</v>
      </c>
      <c r="I267" s="933">
        <v>18</v>
      </c>
      <c r="J267" s="933">
        <v>0</v>
      </c>
      <c r="K267" s="933">
        <v>64.015266999999994</v>
      </c>
      <c r="L267" s="934">
        <v>4.79362633342341E-3</v>
      </c>
      <c r="M267" s="935">
        <v>9.4300845903411406E-5</v>
      </c>
      <c r="N267" s="935">
        <v>2.3575211475852801E-5</v>
      </c>
      <c r="O267" s="935">
        <v>2.3575211475852799E-3</v>
      </c>
      <c r="P267" s="935">
        <v>9.4300845903411395E-4</v>
      </c>
      <c r="Q267" s="935">
        <v>2.2003530710796001E-4</v>
      </c>
      <c r="R267" s="935">
        <v>9.4300845903411406E-5</v>
      </c>
      <c r="S267" s="935">
        <v>1.41451268855117E-3</v>
      </c>
      <c r="T267" s="935">
        <v>2.2003530710796E-3</v>
      </c>
      <c r="U267" s="935">
        <v>2.2239282825554499E-2</v>
      </c>
      <c r="V267" s="935">
        <v>2.3575211475852799E-6</v>
      </c>
      <c r="W267" s="935">
        <v>7.0725634427558499E-6</v>
      </c>
      <c r="X267" s="935">
        <v>1.3359286502983301E-3</v>
      </c>
      <c r="Y267" s="935">
        <v>6.28672306022743E-4</v>
      </c>
      <c r="Z267" s="935">
        <v>4.0863699891478299E-3</v>
      </c>
      <c r="AA267" s="935">
        <v>1.0215924972869601E-5</v>
      </c>
      <c r="AB267" s="912"/>
    </row>
    <row r="268" spans="1:28">
      <c r="A268" s="929" t="s">
        <v>4045</v>
      </c>
      <c r="B268" s="930">
        <v>0</v>
      </c>
      <c r="C268" s="931">
        <v>0</v>
      </c>
      <c r="D268" s="931">
        <v>0</v>
      </c>
      <c r="E268" s="931">
        <v>0</v>
      </c>
      <c r="F268" s="932">
        <v>0</v>
      </c>
      <c r="G268" s="933">
        <v>0</v>
      </c>
      <c r="H268" s="933">
        <v>0</v>
      </c>
      <c r="I268" s="933">
        <v>0</v>
      </c>
      <c r="J268" s="933">
        <v>0</v>
      </c>
      <c r="K268" s="933">
        <v>0</v>
      </c>
      <c r="L268" s="934">
        <v>0</v>
      </c>
      <c r="M268" s="935">
        <v>0</v>
      </c>
      <c r="N268" s="935">
        <v>0</v>
      </c>
      <c r="O268" s="935">
        <v>0</v>
      </c>
      <c r="P268" s="935">
        <v>0</v>
      </c>
      <c r="Q268" s="935">
        <v>0</v>
      </c>
      <c r="R268" s="935">
        <v>0</v>
      </c>
      <c r="S268" s="935">
        <v>0</v>
      </c>
      <c r="T268" s="935">
        <v>0</v>
      </c>
      <c r="U268" s="935">
        <v>0</v>
      </c>
      <c r="V268" s="935">
        <v>0</v>
      </c>
      <c r="W268" s="935">
        <v>0</v>
      </c>
      <c r="X268" s="935">
        <v>0</v>
      </c>
      <c r="Y268" s="935">
        <v>0</v>
      </c>
      <c r="Z268" s="935">
        <v>0</v>
      </c>
      <c r="AA268" s="935">
        <v>0</v>
      </c>
      <c r="AB268" s="912"/>
    </row>
    <row r="269" spans="1:28">
      <c r="A269" s="929" t="s">
        <v>4046</v>
      </c>
      <c r="B269" s="930">
        <v>0</v>
      </c>
      <c r="C269" s="931">
        <v>6.01</v>
      </c>
      <c r="D269" s="931">
        <v>0</v>
      </c>
      <c r="E269" s="931">
        <v>0</v>
      </c>
      <c r="F269" s="932">
        <v>0</v>
      </c>
      <c r="G269" s="933">
        <v>0</v>
      </c>
      <c r="H269" s="933">
        <v>0</v>
      </c>
      <c r="I269" s="933">
        <v>0</v>
      </c>
      <c r="J269" s="933">
        <v>0</v>
      </c>
      <c r="K269" s="933">
        <v>6.01</v>
      </c>
      <c r="L269" s="934">
        <v>4.7648113401367598E-4</v>
      </c>
      <c r="M269" s="935">
        <v>8.4536975389523092E-6</v>
      </c>
      <c r="N269" s="935">
        <v>3.8425897904328701E-6</v>
      </c>
      <c r="O269" s="935">
        <v>1.9212948952164301E-4</v>
      </c>
      <c r="P269" s="935">
        <v>9.3759190886562004E-5</v>
      </c>
      <c r="Q269" s="935">
        <v>1.7675913035991199E-5</v>
      </c>
      <c r="R269" s="935">
        <v>1.53703591617315E-6</v>
      </c>
      <c r="S269" s="935">
        <v>1.0759251413212E-4</v>
      </c>
      <c r="T269" s="935">
        <v>2.2287020784510599E-4</v>
      </c>
      <c r="U269" s="935">
        <v>2.25944279677453E-3</v>
      </c>
      <c r="V269" s="935">
        <v>3.07407183234629E-7</v>
      </c>
      <c r="W269" s="935">
        <v>7.6851795808657395E-8</v>
      </c>
      <c r="X269" s="935">
        <v>5.3796257066060202E-5</v>
      </c>
      <c r="Y269" s="935">
        <v>3.07407183234629E-5</v>
      </c>
      <c r="Z269" s="935">
        <v>8.299993947335E-4</v>
      </c>
      <c r="AA269" s="935">
        <v>9.2222154970388805E-7</v>
      </c>
      <c r="AB269" s="912"/>
    </row>
    <row r="270" spans="1:28">
      <c r="A270" s="929" t="s">
        <v>4047</v>
      </c>
      <c r="B270" s="930">
        <v>98.001176999999998</v>
      </c>
      <c r="C270" s="931">
        <v>0</v>
      </c>
      <c r="D270" s="931">
        <v>0</v>
      </c>
      <c r="E270" s="931">
        <v>0</v>
      </c>
      <c r="F270" s="932">
        <v>0</v>
      </c>
      <c r="G270" s="933">
        <v>0</v>
      </c>
      <c r="H270" s="933">
        <v>0</v>
      </c>
      <c r="I270" s="933">
        <v>8</v>
      </c>
      <c r="J270" s="933">
        <v>0</v>
      </c>
      <c r="K270" s="933">
        <v>90.001176999999998</v>
      </c>
      <c r="L270" s="934">
        <v>6.9881062585067603E-3</v>
      </c>
      <c r="M270" s="935">
        <v>1.8229842413495899E-4</v>
      </c>
      <c r="N270" s="935">
        <v>7.5957676722899605E-5</v>
      </c>
      <c r="O270" s="935">
        <v>3.4940531292533801E-3</v>
      </c>
      <c r="P270" s="935">
        <v>9.8744979739769502E-4</v>
      </c>
      <c r="Q270" s="935">
        <v>7.8995983791815599E-4</v>
      </c>
      <c r="R270" s="935">
        <v>9.1149212067479494E-5</v>
      </c>
      <c r="S270" s="935">
        <v>3.19022242236178E-3</v>
      </c>
      <c r="T270" s="935">
        <v>4.7093759568197797E-3</v>
      </c>
      <c r="U270" s="935">
        <v>2.52179486720027E-2</v>
      </c>
      <c r="V270" s="935">
        <v>4.5574606033739798E-6</v>
      </c>
      <c r="W270" s="935">
        <v>4.5574606033739798E-6</v>
      </c>
      <c r="X270" s="935">
        <v>6.0766141378319695E-4</v>
      </c>
      <c r="Y270" s="935">
        <v>3.0383070689159799E-4</v>
      </c>
      <c r="Z270" s="935">
        <v>3.64596848269918E-3</v>
      </c>
      <c r="AA270" s="935">
        <v>5.6208680774945701E-5</v>
      </c>
      <c r="AB270" s="912"/>
    </row>
    <row r="271" spans="1:28">
      <c r="A271" s="929" t="s">
        <v>4048</v>
      </c>
      <c r="B271" s="930">
        <v>230.26578699999999</v>
      </c>
      <c r="C271" s="931">
        <v>0</v>
      </c>
      <c r="D271" s="931">
        <v>0</v>
      </c>
      <c r="E271" s="931">
        <v>142.13</v>
      </c>
      <c r="F271" s="932">
        <v>0</v>
      </c>
      <c r="G271" s="933">
        <v>0</v>
      </c>
      <c r="H271" s="933">
        <v>0</v>
      </c>
      <c r="I271" s="933">
        <v>18</v>
      </c>
      <c r="J271" s="933">
        <v>0</v>
      </c>
      <c r="K271" s="933">
        <v>70.135786999999993</v>
      </c>
      <c r="L271" s="934">
        <v>3.67349261215119E-3</v>
      </c>
      <c r="M271" s="935">
        <v>9.1837315303779906E-5</v>
      </c>
      <c r="N271" s="935">
        <v>3.4438993238917401E-5</v>
      </c>
      <c r="O271" s="935">
        <v>1.9515429502053199E-3</v>
      </c>
      <c r="P271" s="935">
        <v>6.31381542713486E-4</v>
      </c>
      <c r="Q271" s="935">
        <v>2.2959328825945E-4</v>
      </c>
      <c r="R271" s="935">
        <v>4.5918657651889899E-5</v>
      </c>
      <c r="S271" s="935">
        <v>1.3775597295567E-3</v>
      </c>
      <c r="T271" s="935">
        <v>2.8699161032431199E-3</v>
      </c>
      <c r="U271" s="935">
        <v>1.9171039569664001E-2</v>
      </c>
      <c r="V271" s="935">
        <v>2.2959328825945002E-6</v>
      </c>
      <c r="W271" s="935">
        <v>2.2959328825945002E-6</v>
      </c>
      <c r="X271" s="935">
        <v>3.4438993238917402E-4</v>
      </c>
      <c r="Y271" s="935">
        <v>1.14796644129725E-4</v>
      </c>
      <c r="Z271" s="935">
        <v>6.31381542713486E-3</v>
      </c>
      <c r="AA271" s="935">
        <v>1.72194966194587E-5</v>
      </c>
      <c r="AB271" s="912"/>
    </row>
    <row r="272" spans="1:28">
      <c r="A272" s="929" t="s">
        <v>4049</v>
      </c>
      <c r="B272" s="930">
        <v>1968</v>
      </c>
      <c r="C272" s="931">
        <v>0</v>
      </c>
      <c r="D272" s="931">
        <v>0</v>
      </c>
      <c r="E272" s="931">
        <v>4440.05</v>
      </c>
      <c r="F272" s="932">
        <v>0</v>
      </c>
      <c r="G272" s="933">
        <v>0</v>
      </c>
      <c r="H272" s="933">
        <v>0</v>
      </c>
      <c r="I272" s="933">
        <v>165</v>
      </c>
      <c r="J272" s="933">
        <v>0</v>
      </c>
      <c r="K272" s="933">
        <v>0</v>
      </c>
      <c r="L272" s="934">
        <v>0</v>
      </c>
      <c r="M272" s="935">
        <v>0</v>
      </c>
      <c r="N272" s="935">
        <v>0</v>
      </c>
      <c r="O272" s="935">
        <v>0</v>
      </c>
      <c r="P272" s="935">
        <v>0</v>
      </c>
      <c r="Q272" s="935">
        <v>0</v>
      </c>
      <c r="R272" s="935">
        <v>0</v>
      </c>
      <c r="S272" s="935">
        <v>0</v>
      </c>
      <c r="T272" s="935">
        <v>0</v>
      </c>
      <c r="U272" s="935">
        <v>0</v>
      </c>
      <c r="V272" s="935">
        <v>0</v>
      </c>
      <c r="W272" s="935">
        <v>0</v>
      </c>
      <c r="X272" s="935">
        <v>0</v>
      </c>
      <c r="Y272" s="935">
        <v>0</v>
      </c>
      <c r="Z272" s="935">
        <v>0</v>
      </c>
      <c r="AA272" s="935">
        <v>0</v>
      </c>
      <c r="AB272" s="912"/>
    </row>
    <row r="273" spans="1:28">
      <c r="A273" s="929" t="s">
        <v>4050</v>
      </c>
      <c r="B273" s="930">
        <v>0</v>
      </c>
      <c r="C273" s="931">
        <v>10</v>
      </c>
      <c r="D273" s="931">
        <v>0</v>
      </c>
      <c r="E273" s="931">
        <v>0</v>
      </c>
      <c r="F273" s="932">
        <v>0</v>
      </c>
      <c r="G273" s="933">
        <v>0</v>
      </c>
      <c r="H273" s="933">
        <v>0</v>
      </c>
      <c r="I273" s="933">
        <v>0</v>
      </c>
      <c r="J273" s="933">
        <v>0</v>
      </c>
      <c r="K273" s="933">
        <v>10</v>
      </c>
      <c r="L273" s="934">
        <v>9.90591089624624E-4</v>
      </c>
      <c r="M273" s="935">
        <v>1.13210410242814E-5</v>
      </c>
      <c r="N273" s="935">
        <v>2.83026025607035E-6</v>
      </c>
      <c r="O273" s="935">
        <v>2.1226951920527701E-4</v>
      </c>
      <c r="P273" s="935">
        <v>2.05193868565101E-4</v>
      </c>
      <c r="Q273" s="935">
        <v>4.95295544812312E-5</v>
      </c>
      <c r="R273" s="935">
        <v>2.83026025607035E-6</v>
      </c>
      <c r="S273" s="935">
        <v>1.27361711523166E-4</v>
      </c>
      <c r="T273" s="935">
        <v>2.4057212176597999E-4</v>
      </c>
      <c r="U273" s="935">
        <v>2.4340238202205E-3</v>
      </c>
      <c r="V273" s="935">
        <v>7.0756506401758802E-7</v>
      </c>
      <c r="W273" s="935">
        <v>4.2453903841055302E-7</v>
      </c>
      <c r="X273" s="935">
        <v>1.59909704467975E-3</v>
      </c>
      <c r="Y273" s="935">
        <v>7.9247287169969898E-4</v>
      </c>
      <c r="Z273" s="935">
        <v>4.6699294225160801E-4</v>
      </c>
      <c r="AA273" s="935">
        <v>1.27361711523166E-6</v>
      </c>
      <c r="AB273" s="912"/>
    </row>
    <row r="274" spans="1:28">
      <c r="A274" s="929" t="s">
        <v>4051</v>
      </c>
      <c r="B274" s="930">
        <v>3911.0356350000002</v>
      </c>
      <c r="C274" s="931">
        <v>0.38</v>
      </c>
      <c r="D274" s="931">
        <v>0</v>
      </c>
      <c r="E274" s="931">
        <v>552.62</v>
      </c>
      <c r="F274" s="932">
        <v>0</v>
      </c>
      <c r="G274" s="933">
        <v>0</v>
      </c>
      <c r="H274" s="933">
        <v>0</v>
      </c>
      <c r="I274" s="933">
        <v>323</v>
      </c>
      <c r="J274" s="933">
        <v>0</v>
      </c>
      <c r="K274" s="933">
        <v>3035.7956349999999</v>
      </c>
      <c r="L274" s="934">
        <v>0.22215215488377599</v>
      </c>
      <c r="M274" s="935">
        <v>3.44718861026549E-3</v>
      </c>
      <c r="N274" s="935">
        <v>1.9151047834808301E-3</v>
      </c>
      <c r="O274" s="935">
        <v>9.1925029607079795E-2</v>
      </c>
      <c r="P274" s="935">
        <v>4.0983242366489703E-2</v>
      </c>
      <c r="Q274" s="935">
        <v>1.3788754441062E-2</v>
      </c>
      <c r="R274" s="935">
        <v>2.2981257401769898E-3</v>
      </c>
      <c r="S274" s="935">
        <v>7.2773981772271498E-2</v>
      </c>
      <c r="T274" s="935">
        <v>9.5755239174041398E-2</v>
      </c>
      <c r="U274" s="935">
        <v>0.85796694299941101</v>
      </c>
      <c r="V274" s="935">
        <v>1.91510478348083E-4</v>
      </c>
      <c r="W274" s="935">
        <v>1.5320838267846601E-4</v>
      </c>
      <c r="X274" s="935">
        <v>0.180019849647198</v>
      </c>
      <c r="Y274" s="935">
        <v>9.1925029607079795E-2</v>
      </c>
      <c r="Z274" s="935">
        <v>0.81200442819587104</v>
      </c>
      <c r="AA274" s="935">
        <v>1.07245867874926E-3</v>
      </c>
      <c r="AB274" s="912"/>
    </row>
    <row r="275" spans="1:28">
      <c r="A275" s="929" t="s">
        <v>4052</v>
      </c>
      <c r="B275" s="930">
        <v>0</v>
      </c>
      <c r="C275" s="931">
        <v>73.31</v>
      </c>
      <c r="D275" s="931">
        <v>73</v>
      </c>
      <c r="E275" s="931">
        <v>0.04</v>
      </c>
      <c r="F275" s="932">
        <v>0</v>
      </c>
      <c r="G275" s="933">
        <v>0</v>
      </c>
      <c r="H275" s="933">
        <v>0</v>
      </c>
      <c r="I275" s="933">
        <v>0</v>
      </c>
      <c r="J275" s="933">
        <v>0</v>
      </c>
      <c r="K275" s="933">
        <v>0.26999999999999602</v>
      </c>
      <c r="L275" s="934">
        <v>1.4408752665090501E-4</v>
      </c>
      <c r="M275" s="935">
        <v>1.3349962533150901E-6</v>
      </c>
      <c r="N275" s="935">
        <v>1.84137414250358E-7</v>
      </c>
      <c r="O275" s="935">
        <v>2.9461986280057199E-5</v>
      </c>
      <c r="P275" s="935">
        <v>3.3190768918626998E-5</v>
      </c>
      <c r="Q275" s="935">
        <v>2.07154591031652E-6</v>
      </c>
      <c r="R275" s="935">
        <v>1.1048244855021499E-6</v>
      </c>
      <c r="S275" s="935">
        <v>1.5651680211280402E-5</v>
      </c>
      <c r="T275" s="935">
        <v>3.9129200528201003E-5</v>
      </c>
      <c r="U275" s="935">
        <v>3.7149723325009701E-4</v>
      </c>
      <c r="V275" s="935">
        <v>3.6827482850071497E-8</v>
      </c>
      <c r="W275" s="935">
        <v>5.5241224275107298E-8</v>
      </c>
      <c r="X275" s="935">
        <v>9.2068707125178799E-7</v>
      </c>
      <c r="Y275" s="935">
        <v>4.60343535625894E-7</v>
      </c>
      <c r="Z275" s="935">
        <v>9.2068707125178799E-7</v>
      </c>
      <c r="AA275" s="935">
        <v>1.4730993140028599E-7</v>
      </c>
      <c r="AB275" s="912"/>
    </row>
    <row r="276" spans="1:28">
      <c r="A276" s="929" t="s">
        <v>4053</v>
      </c>
      <c r="B276" s="930">
        <v>0</v>
      </c>
      <c r="C276" s="931">
        <v>0.33</v>
      </c>
      <c r="D276" s="931">
        <v>0</v>
      </c>
      <c r="E276" s="931">
        <v>0</v>
      </c>
      <c r="F276" s="932">
        <v>0</v>
      </c>
      <c r="G276" s="933">
        <v>0</v>
      </c>
      <c r="H276" s="933">
        <v>0</v>
      </c>
      <c r="I276" s="933">
        <v>0</v>
      </c>
      <c r="J276" s="933">
        <v>0</v>
      </c>
      <c r="K276" s="933">
        <v>0.33</v>
      </c>
      <c r="L276" s="934">
        <v>1.21682606771994E-4</v>
      </c>
      <c r="M276" s="935">
        <v>1.25187867049377E-6</v>
      </c>
      <c r="N276" s="935">
        <v>2.0030058727900299E-7</v>
      </c>
      <c r="O276" s="935">
        <v>2.3034567537085399E-5</v>
      </c>
      <c r="P276" s="935">
        <v>2.67902035485667E-5</v>
      </c>
      <c r="Q276" s="935">
        <v>3.7556360114813099E-6</v>
      </c>
      <c r="R276" s="935">
        <v>5.0075146819750803E-7</v>
      </c>
      <c r="S276" s="935">
        <v>1.9028555791505299E-5</v>
      </c>
      <c r="T276" s="935">
        <v>3.1046591028245497E-5</v>
      </c>
      <c r="U276" s="935">
        <v>3.0345538972769001E-4</v>
      </c>
      <c r="V276" s="935">
        <v>5.00751468197508E-8</v>
      </c>
      <c r="W276" s="935">
        <v>3.0045088091850503E-8</v>
      </c>
      <c r="X276" s="935">
        <v>5.2578904160738302E-5</v>
      </c>
      <c r="Y276" s="935">
        <v>2.6539827814467898E-5</v>
      </c>
      <c r="Z276" s="935">
        <v>1.0015029363950201E-6</v>
      </c>
      <c r="AA276" s="935">
        <v>2.7541330750862903E-7</v>
      </c>
      <c r="AB276" s="912"/>
    </row>
    <row r="277" spans="1:28">
      <c r="A277" s="929" t="s">
        <v>4054</v>
      </c>
      <c r="B277" s="930">
        <v>0</v>
      </c>
      <c r="C277" s="931">
        <v>0</v>
      </c>
      <c r="D277" s="931">
        <v>0</v>
      </c>
      <c r="E277" s="931">
        <v>0</v>
      </c>
      <c r="F277" s="932">
        <v>0</v>
      </c>
      <c r="G277" s="933">
        <v>0</v>
      </c>
      <c r="H277" s="933">
        <v>0</v>
      </c>
      <c r="I277" s="933">
        <v>0</v>
      </c>
      <c r="J277" s="933">
        <v>0</v>
      </c>
      <c r="K277" s="933">
        <v>0</v>
      </c>
      <c r="L277" s="934">
        <v>0</v>
      </c>
      <c r="M277" s="935">
        <v>0</v>
      </c>
      <c r="N277" s="935">
        <v>0</v>
      </c>
      <c r="O277" s="935">
        <v>0</v>
      </c>
      <c r="P277" s="935">
        <v>0</v>
      </c>
      <c r="Q277" s="935">
        <v>0</v>
      </c>
      <c r="R277" s="935">
        <v>0</v>
      </c>
      <c r="S277" s="935">
        <v>0</v>
      </c>
      <c r="T277" s="935">
        <v>0</v>
      </c>
      <c r="U277" s="935">
        <v>0</v>
      </c>
      <c r="V277" s="935">
        <v>0</v>
      </c>
      <c r="W277" s="935">
        <v>0</v>
      </c>
      <c r="X277" s="935">
        <v>0</v>
      </c>
      <c r="Y277" s="935">
        <v>0</v>
      </c>
      <c r="Z277" s="935">
        <v>0</v>
      </c>
      <c r="AA277" s="935">
        <v>0</v>
      </c>
      <c r="AB277" s="912"/>
    </row>
    <row r="278" spans="1:28">
      <c r="A278" s="929" t="s">
        <v>4055</v>
      </c>
      <c r="B278" s="930">
        <v>0</v>
      </c>
      <c r="C278" s="931">
        <v>0</v>
      </c>
      <c r="D278" s="931">
        <v>0</v>
      </c>
      <c r="E278" s="931">
        <v>0</v>
      </c>
      <c r="F278" s="932">
        <v>0</v>
      </c>
      <c r="G278" s="933">
        <v>0</v>
      </c>
      <c r="H278" s="933">
        <v>0</v>
      </c>
      <c r="I278" s="933">
        <v>0</v>
      </c>
      <c r="J278" s="933">
        <v>0</v>
      </c>
      <c r="K278" s="933">
        <v>0</v>
      </c>
      <c r="L278" s="934">
        <v>0</v>
      </c>
      <c r="M278" s="935">
        <v>0</v>
      </c>
      <c r="N278" s="935">
        <v>0</v>
      </c>
      <c r="O278" s="935">
        <v>0</v>
      </c>
      <c r="P278" s="935">
        <v>0</v>
      </c>
      <c r="Q278" s="935">
        <v>0</v>
      </c>
      <c r="R278" s="935">
        <v>0</v>
      </c>
      <c r="S278" s="935">
        <v>0</v>
      </c>
      <c r="T278" s="935">
        <v>0</v>
      </c>
      <c r="U278" s="935">
        <v>0</v>
      </c>
      <c r="V278" s="935">
        <v>0</v>
      </c>
      <c r="W278" s="935">
        <v>0</v>
      </c>
      <c r="X278" s="935">
        <v>0</v>
      </c>
      <c r="Y278" s="935">
        <v>0</v>
      </c>
      <c r="Z278" s="935">
        <v>0</v>
      </c>
      <c r="AA278" s="935">
        <v>0</v>
      </c>
      <c r="AB278" s="912"/>
    </row>
    <row r="279" spans="1:28">
      <c r="A279" s="929" t="s">
        <v>4056</v>
      </c>
      <c r="B279" s="930">
        <v>0</v>
      </c>
      <c r="C279" s="931">
        <v>0</v>
      </c>
      <c r="D279" s="931">
        <v>0</v>
      </c>
      <c r="E279" s="931">
        <v>0</v>
      </c>
      <c r="F279" s="932">
        <v>0</v>
      </c>
      <c r="G279" s="933">
        <v>0</v>
      </c>
      <c r="H279" s="933">
        <v>0</v>
      </c>
      <c r="I279" s="933">
        <v>0</v>
      </c>
      <c r="J279" s="933">
        <v>0</v>
      </c>
      <c r="K279" s="933">
        <v>0</v>
      </c>
      <c r="L279" s="934">
        <v>0</v>
      </c>
      <c r="M279" s="935">
        <v>0</v>
      </c>
      <c r="N279" s="935">
        <v>0</v>
      </c>
      <c r="O279" s="935">
        <v>0</v>
      </c>
      <c r="P279" s="935">
        <v>0</v>
      </c>
      <c r="Q279" s="935">
        <v>0</v>
      </c>
      <c r="R279" s="935">
        <v>0</v>
      </c>
      <c r="S279" s="935">
        <v>0</v>
      </c>
      <c r="T279" s="935">
        <v>0</v>
      </c>
      <c r="U279" s="935">
        <v>0</v>
      </c>
      <c r="V279" s="935">
        <v>0</v>
      </c>
      <c r="W279" s="935">
        <v>0</v>
      </c>
      <c r="X279" s="935">
        <v>0</v>
      </c>
      <c r="Y279" s="935">
        <v>0</v>
      </c>
      <c r="Z279" s="935">
        <v>0</v>
      </c>
      <c r="AA279" s="935">
        <v>0</v>
      </c>
      <c r="AB279" s="912"/>
    </row>
    <row r="280" spans="1:28">
      <c r="A280" s="929" t="s">
        <v>4057</v>
      </c>
      <c r="B280" s="930">
        <v>0</v>
      </c>
      <c r="C280" s="931">
        <v>39.270000000000003</v>
      </c>
      <c r="D280" s="931">
        <v>0</v>
      </c>
      <c r="E280" s="931">
        <v>10</v>
      </c>
      <c r="F280" s="932">
        <v>0</v>
      </c>
      <c r="G280" s="933">
        <v>0</v>
      </c>
      <c r="H280" s="933">
        <v>0</v>
      </c>
      <c r="I280" s="933">
        <v>0</v>
      </c>
      <c r="J280" s="933">
        <v>0</v>
      </c>
      <c r="K280" s="933">
        <v>29.27</v>
      </c>
      <c r="L280" s="934">
        <v>1.16048271282151E-2</v>
      </c>
      <c r="M280" s="935">
        <v>8.0695817778978906E-5</v>
      </c>
      <c r="N280" s="935">
        <v>3.0741263915801501E-5</v>
      </c>
      <c r="O280" s="935">
        <v>2.4208745333693699E-3</v>
      </c>
      <c r="P280" s="935">
        <v>2.5937941428957499E-3</v>
      </c>
      <c r="Q280" s="935">
        <v>3.1894061312644001E-4</v>
      </c>
      <c r="R280" s="935">
        <v>7.3010501800028498E-5</v>
      </c>
      <c r="S280" s="935">
        <v>9.6066449736879596E-4</v>
      </c>
      <c r="T280" s="935">
        <v>1.49863661589532E-3</v>
      </c>
      <c r="U280" s="935">
        <v>1.81757722902176E-2</v>
      </c>
      <c r="V280" s="935">
        <v>2.30559479368511E-6</v>
      </c>
      <c r="W280" s="935">
        <v>7.6853159789503704E-7</v>
      </c>
      <c r="X280" s="935">
        <v>1.0375176571583E-3</v>
      </c>
      <c r="Y280" s="935">
        <v>4.9954553863177395E-4</v>
      </c>
      <c r="Z280" s="935">
        <v>9.6066449736879596E-4</v>
      </c>
      <c r="AA280" s="935">
        <v>1.1527973968425599E-5</v>
      </c>
      <c r="AB280" s="912"/>
    </row>
    <row r="281" spans="1:28">
      <c r="A281" s="929" t="s">
        <v>4058</v>
      </c>
      <c r="B281" s="930">
        <v>0</v>
      </c>
      <c r="C281" s="931">
        <v>60.76</v>
      </c>
      <c r="D281" s="931">
        <v>0</v>
      </c>
      <c r="E281" s="931">
        <v>0.01</v>
      </c>
      <c r="F281" s="932">
        <v>0</v>
      </c>
      <c r="G281" s="933">
        <v>0</v>
      </c>
      <c r="H281" s="933">
        <v>0</v>
      </c>
      <c r="I281" s="933">
        <v>0</v>
      </c>
      <c r="J281" s="933">
        <v>0</v>
      </c>
      <c r="K281" s="933">
        <v>60.75</v>
      </c>
      <c r="L281" s="934">
        <v>3.9359372296014503E-3</v>
      </c>
      <c r="M281" s="935">
        <v>6.2146377309496605E-5</v>
      </c>
      <c r="N281" s="935">
        <v>1.03577295515828E-5</v>
      </c>
      <c r="O281" s="935">
        <v>1.1393502506741001E-3</v>
      </c>
      <c r="P281" s="935">
        <v>8.9076474143611796E-4</v>
      </c>
      <c r="Q281" s="935">
        <v>3.1073188654748303E-5</v>
      </c>
      <c r="R281" s="935">
        <v>2.0715459103165499E-5</v>
      </c>
      <c r="S281" s="935">
        <v>9.3219565964244996E-4</v>
      </c>
      <c r="T281" s="935">
        <v>1.5536594327374201E-3</v>
      </c>
      <c r="U281" s="935">
        <v>1.6054480804953301E-2</v>
      </c>
      <c r="V281" s="935">
        <v>2.0715459103165501E-6</v>
      </c>
      <c r="W281" s="935">
        <v>6.2146377309496603E-6</v>
      </c>
      <c r="X281" s="935">
        <v>8.2861836412662202E-4</v>
      </c>
      <c r="Y281" s="935">
        <v>4.1430918206331101E-4</v>
      </c>
      <c r="Z281" s="935">
        <v>4.7645555937280704E-3</v>
      </c>
      <c r="AA281" s="935">
        <v>3.1073188654748302E-6</v>
      </c>
      <c r="AB281" s="912"/>
    </row>
    <row r="282" spans="1:28">
      <c r="A282" s="929" t="s">
        <v>4059</v>
      </c>
      <c r="B282" s="930">
        <v>5333</v>
      </c>
      <c r="C282" s="931">
        <v>1359.24</v>
      </c>
      <c r="D282" s="931">
        <v>-45</v>
      </c>
      <c r="E282" s="931">
        <v>3375</v>
      </c>
      <c r="F282" s="932">
        <v>0</v>
      </c>
      <c r="G282" s="933">
        <v>0</v>
      </c>
      <c r="H282" s="933">
        <v>0</v>
      </c>
      <c r="I282" s="933">
        <v>0</v>
      </c>
      <c r="J282" s="933">
        <v>0</v>
      </c>
      <c r="K282" s="933">
        <v>3362.24</v>
      </c>
      <c r="L282" s="934">
        <v>0.911473653431222</v>
      </c>
      <c r="M282" s="935">
        <v>5.7325387008252899E-3</v>
      </c>
      <c r="N282" s="935">
        <v>3.4395232204951802E-3</v>
      </c>
      <c r="O282" s="935">
        <v>0.83695065032049298</v>
      </c>
      <c r="P282" s="935">
        <v>0.21382369354078301</v>
      </c>
      <c r="Q282" s="935">
        <v>2.8662693504126501E-3</v>
      </c>
      <c r="R282" s="935">
        <v>1.1465077401650601E-3</v>
      </c>
      <c r="S282" s="935">
        <v>0.131848390118982</v>
      </c>
      <c r="T282" s="935">
        <v>0.33821978334869202</v>
      </c>
      <c r="U282" s="935">
        <v>2.0923766258012302</v>
      </c>
      <c r="V282" s="935">
        <v>7.2229987630398696E-3</v>
      </c>
      <c r="W282" s="935">
        <v>1.2038331271733099E-3</v>
      </c>
      <c r="X282" s="935">
        <v>5.7325387008252897E-2</v>
      </c>
      <c r="Y282" s="935">
        <v>2.86626935041265E-2</v>
      </c>
      <c r="Z282" s="935">
        <v>0.64777687319325805</v>
      </c>
      <c r="AA282" s="935">
        <v>5.7325387008252905E-4</v>
      </c>
      <c r="AB282" s="912"/>
    </row>
    <row r="283" spans="1:28">
      <c r="A283" s="929" t="s">
        <v>4060</v>
      </c>
      <c r="B283" s="930">
        <v>0</v>
      </c>
      <c r="C283" s="931">
        <v>2.11</v>
      </c>
      <c r="D283" s="931">
        <v>2</v>
      </c>
      <c r="E283" s="931">
        <v>0</v>
      </c>
      <c r="F283" s="932">
        <v>0</v>
      </c>
      <c r="G283" s="933">
        <v>0</v>
      </c>
      <c r="H283" s="933">
        <v>0</v>
      </c>
      <c r="I283" s="933">
        <v>0</v>
      </c>
      <c r="J283" s="933">
        <v>0</v>
      </c>
      <c r="K283" s="933">
        <v>0.11</v>
      </c>
      <c r="L283" s="934">
        <v>7.1267999219120903E-6</v>
      </c>
      <c r="M283" s="935">
        <v>9.3773683183053804E-8</v>
      </c>
      <c r="N283" s="935">
        <v>5.6264209909832298E-8</v>
      </c>
      <c r="O283" s="935">
        <v>2.0630210300271798E-6</v>
      </c>
      <c r="P283" s="935">
        <v>1.5753978774753001E-6</v>
      </c>
      <c r="Q283" s="935">
        <v>3.7509473273221499E-8</v>
      </c>
      <c r="R283" s="935">
        <v>1.8754736636610799E-8</v>
      </c>
      <c r="S283" s="935">
        <v>1.6879262972949701E-6</v>
      </c>
      <c r="T283" s="935">
        <v>2.62566312912551E-6</v>
      </c>
      <c r="U283" s="935">
        <v>2.6256631291255101E-5</v>
      </c>
      <c r="V283" s="935">
        <v>3.7509473273221501E-9</v>
      </c>
      <c r="W283" s="935">
        <v>9.3773683183053797E-9</v>
      </c>
      <c r="X283" s="935">
        <v>1.3128315645627499E-6</v>
      </c>
      <c r="Y283" s="935">
        <v>5.6264209909832301E-7</v>
      </c>
      <c r="Z283" s="935">
        <v>6.1890630900815501E-6</v>
      </c>
      <c r="AA283" s="935">
        <v>1.6879262972949701E-8</v>
      </c>
      <c r="AB283" s="912"/>
    </row>
    <row r="284" spans="1:28">
      <c r="A284" s="929" t="s">
        <v>4061</v>
      </c>
      <c r="B284" s="930">
        <v>0</v>
      </c>
      <c r="C284" s="931">
        <v>0.22</v>
      </c>
      <c r="D284" s="931">
        <v>0</v>
      </c>
      <c r="E284" s="931">
        <v>100</v>
      </c>
      <c r="F284" s="932">
        <v>0</v>
      </c>
      <c r="G284" s="933">
        <v>0</v>
      </c>
      <c r="H284" s="933">
        <v>0</v>
      </c>
      <c r="I284" s="933">
        <v>0</v>
      </c>
      <c r="J284" s="933">
        <v>0</v>
      </c>
      <c r="K284" s="933">
        <v>0</v>
      </c>
      <c r="L284" s="934">
        <v>0</v>
      </c>
      <c r="M284" s="935">
        <v>0</v>
      </c>
      <c r="N284" s="935">
        <v>0</v>
      </c>
      <c r="O284" s="935">
        <v>0</v>
      </c>
      <c r="P284" s="935">
        <v>0</v>
      </c>
      <c r="Q284" s="935">
        <v>0</v>
      </c>
      <c r="R284" s="935">
        <v>0</v>
      </c>
      <c r="S284" s="935">
        <v>0</v>
      </c>
      <c r="T284" s="935">
        <v>0</v>
      </c>
      <c r="U284" s="935">
        <v>0</v>
      </c>
      <c r="V284" s="935">
        <v>0</v>
      </c>
      <c r="W284" s="935">
        <v>0</v>
      </c>
      <c r="X284" s="935">
        <v>0</v>
      </c>
      <c r="Y284" s="935">
        <v>0</v>
      </c>
      <c r="Z284" s="935">
        <v>0</v>
      </c>
      <c r="AA284" s="935">
        <v>0</v>
      </c>
      <c r="AB284" s="912"/>
    </row>
    <row r="285" spans="1:28">
      <c r="A285" s="929" t="s">
        <v>4062</v>
      </c>
      <c r="B285" s="930">
        <v>0</v>
      </c>
      <c r="C285" s="931">
        <v>0.12</v>
      </c>
      <c r="D285" s="931">
        <v>0</v>
      </c>
      <c r="E285" s="931">
        <v>0</v>
      </c>
      <c r="F285" s="932">
        <v>0</v>
      </c>
      <c r="G285" s="933">
        <v>0</v>
      </c>
      <c r="H285" s="933">
        <v>0</v>
      </c>
      <c r="I285" s="933">
        <v>0</v>
      </c>
      <c r="J285" s="933">
        <v>0</v>
      </c>
      <c r="K285" s="933">
        <v>0.12</v>
      </c>
      <c r="L285" s="934">
        <v>1.0639050601131899E-5</v>
      </c>
      <c r="M285" s="935">
        <v>6.1379138083453505E-8</v>
      </c>
      <c r="N285" s="935">
        <v>2.0459712694484501E-8</v>
      </c>
      <c r="O285" s="935">
        <v>3.0689569041726699E-6</v>
      </c>
      <c r="P285" s="935">
        <v>2.51654466142159E-6</v>
      </c>
      <c r="Q285" s="935">
        <v>2.0459712694484501E-8</v>
      </c>
      <c r="R285" s="935">
        <v>8.1838850777938002E-8</v>
      </c>
      <c r="S285" s="935">
        <v>2.45516552333814E-6</v>
      </c>
      <c r="T285" s="935">
        <v>2.04597126944845E-6</v>
      </c>
      <c r="U285" s="935">
        <v>3.1303360422561298E-5</v>
      </c>
      <c r="V285" s="935">
        <v>4.0919425388968996E-9</v>
      </c>
      <c r="W285" s="935">
        <v>1.0229856347242201E-8</v>
      </c>
      <c r="X285" s="935">
        <v>4.0919425388969E-7</v>
      </c>
      <c r="Y285" s="935">
        <v>2.04597126944845E-7</v>
      </c>
      <c r="Z285" s="935">
        <v>1.8413741425035999E-6</v>
      </c>
      <c r="AA285" s="935">
        <v>1.4321798886139099E-8</v>
      </c>
      <c r="AB285" s="912"/>
    </row>
    <row r="286" spans="1:28">
      <c r="A286" s="929" t="s">
        <v>4224</v>
      </c>
      <c r="B286" s="930">
        <v>0</v>
      </c>
      <c r="C286" s="931">
        <v>6.67</v>
      </c>
      <c r="D286" s="931">
        <v>0</v>
      </c>
      <c r="E286" s="931">
        <v>0</v>
      </c>
      <c r="F286" s="932">
        <v>0</v>
      </c>
      <c r="G286" s="933">
        <v>0</v>
      </c>
      <c r="H286" s="933">
        <v>0</v>
      </c>
      <c r="I286" s="933">
        <v>0</v>
      </c>
      <c r="J286" s="933">
        <v>0</v>
      </c>
      <c r="K286" s="933">
        <v>6.67</v>
      </c>
      <c r="L286" s="934">
        <v>2.0697386356952098E-3</v>
      </c>
      <c r="M286" s="935">
        <v>1.4783847397822901E-5</v>
      </c>
      <c r="N286" s="935">
        <v>1.13721903060176E-6</v>
      </c>
      <c r="O286" s="935">
        <v>4.4351542193468799E-4</v>
      </c>
      <c r="P286" s="935">
        <v>4.9582749734236901E-4</v>
      </c>
      <c r="Q286" s="935">
        <v>7.96053321421234E-6</v>
      </c>
      <c r="R286" s="935">
        <v>1.02349712754159E-5</v>
      </c>
      <c r="S286" s="935">
        <v>3.9802666071061702E-4</v>
      </c>
      <c r="T286" s="935">
        <v>3.1842132856849402E-4</v>
      </c>
      <c r="U286" s="935">
        <v>5.3676738244403197E-3</v>
      </c>
      <c r="V286" s="935">
        <v>6.8233141836105802E-7</v>
      </c>
      <c r="W286" s="935">
        <v>2.6156037703840502E-6</v>
      </c>
      <c r="X286" s="935">
        <v>5.6860951530088102E-5</v>
      </c>
      <c r="Y286" s="935">
        <v>3.4116570918052902E-5</v>
      </c>
      <c r="Z286" s="935">
        <v>4.7763199285274003E-4</v>
      </c>
      <c r="AA286" s="935">
        <v>4.5488761224070503E-6</v>
      </c>
      <c r="AB286" s="912"/>
    </row>
    <row r="287" spans="1:28">
      <c r="A287" s="929" t="s">
        <v>4063</v>
      </c>
      <c r="B287" s="930">
        <v>0</v>
      </c>
      <c r="C287" s="931">
        <v>917.36</v>
      </c>
      <c r="D287" s="931">
        <v>917</v>
      </c>
      <c r="E287" s="931">
        <v>0</v>
      </c>
      <c r="F287" s="932">
        <v>0</v>
      </c>
      <c r="G287" s="933">
        <v>0</v>
      </c>
      <c r="H287" s="933">
        <v>0</v>
      </c>
      <c r="I287" s="933">
        <v>0</v>
      </c>
      <c r="J287" s="933">
        <v>0</v>
      </c>
      <c r="K287" s="933">
        <v>0.36000000000001398</v>
      </c>
      <c r="L287" s="934">
        <v>3.6213691469238903E-5</v>
      </c>
      <c r="M287" s="935">
        <v>2.4551655233382302E-7</v>
      </c>
      <c r="N287" s="935">
        <v>1.2275827616691201E-7</v>
      </c>
      <c r="O287" s="935">
        <v>4.2965396658419004E-6</v>
      </c>
      <c r="P287" s="935">
        <v>8.5317001936003492E-6</v>
      </c>
      <c r="Q287" s="935">
        <v>6.1379138083455795E-8</v>
      </c>
      <c r="R287" s="935">
        <v>1.2275827616691201E-7</v>
      </c>
      <c r="S287" s="935">
        <v>6.7517051891801404E-6</v>
      </c>
      <c r="T287" s="935">
        <v>6.1379138083455804E-6</v>
      </c>
      <c r="U287" s="935">
        <v>4.48067708009227E-5</v>
      </c>
      <c r="V287" s="935">
        <v>1.2275827616691199E-8</v>
      </c>
      <c r="W287" s="935">
        <v>1.2275827616691199E-8</v>
      </c>
      <c r="X287" s="935">
        <v>0</v>
      </c>
      <c r="Y287" s="935">
        <v>0</v>
      </c>
      <c r="Z287" s="935">
        <v>0</v>
      </c>
      <c r="AA287" s="935">
        <v>3.6827482850073502E-8</v>
      </c>
      <c r="AB287" s="912"/>
    </row>
    <row r="288" spans="1:28">
      <c r="A288" s="929" t="s">
        <v>4064</v>
      </c>
      <c r="B288" s="930">
        <v>0</v>
      </c>
      <c r="C288" s="931">
        <v>343.75</v>
      </c>
      <c r="D288" s="931">
        <v>0</v>
      </c>
      <c r="E288" s="931">
        <v>0</v>
      </c>
      <c r="F288" s="932">
        <v>0</v>
      </c>
      <c r="G288" s="933">
        <v>0</v>
      </c>
      <c r="H288" s="933">
        <v>0</v>
      </c>
      <c r="I288" s="933">
        <v>0</v>
      </c>
      <c r="J288" s="933">
        <v>0</v>
      </c>
      <c r="K288" s="933">
        <v>343.75</v>
      </c>
      <c r="L288" s="934">
        <v>2.6959933915128E-2</v>
      </c>
      <c r="M288" s="935">
        <v>1.75825655968226E-4</v>
      </c>
      <c r="N288" s="935">
        <v>5.8608551989408702E-5</v>
      </c>
      <c r="O288" s="935">
        <v>2.9304275994704301E-3</v>
      </c>
      <c r="P288" s="935">
        <v>6.4469407188349603E-3</v>
      </c>
      <c r="Q288" s="935">
        <v>0</v>
      </c>
      <c r="R288" s="935">
        <v>1.17217103978817E-4</v>
      </c>
      <c r="S288" s="935">
        <v>2.34434207957635E-3</v>
      </c>
      <c r="T288" s="935">
        <v>2.9304275994704301E-3</v>
      </c>
      <c r="U288" s="935">
        <v>3.5165131193645199E-2</v>
      </c>
      <c r="V288" s="935">
        <v>5.8608551989408702E-6</v>
      </c>
      <c r="W288" s="935">
        <v>5.8608551989408702E-6</v>
      </c>
      <c r="X288" s="935">
        <v>5.8608551989408695E-4</v>
      </c>
      <c r="Y288" s="935">
        <v>0</v>
      </c>
      <c r="Z288" s="935">
        <v>1.7582565596822601E-3</v>
      </c>
      <c r="AA288" s="935">
        <v>1.17217103978817E-5</v>
      </c>
      <c r="AB288" s="912"/>
    </row>
    <row r="289" spans="1:28">
      <c r="A289" s="929" t="s">
        <v>4065</v>
      </c>
      <c r="B289" s="930">
        <v>0</v>
      </c>
      <c r="C289" s="931">
        <v>867.53</v>
      </c>
      <c r="D289" s="931">
        <v>567</v>
      </c>
      <c r="E289" s="931">
        <v>0</v>
      </c>
      <c r="F289" s="932">
        <v>0</v>
      </c>
      <c r="G289" s="933">
        <v>0</v>
      </c>
      <c r="H289" s="933">
        <v>0</v>
      </c>
      <c r="I289" s="933">
        <v>0</v>
      </c>
      <c r="J289" s="933">
        <v>0</v>
      </c>
      <c r="K289" s="933">
        <v>300.52999999999997</v>
      </c>
      <c r="L289" s="934">
        <v>8.4545415021009596E-2</v>
      </c>
      <c r="M289" s="935">
        <v>1.1272722002801301E-3</v>
      </c>
      <c r="N289" s="935">
        <v>1.5371893640183599E-4</v>
      </c>
      <c r="O289" s="935">
        <v>8.7107397294373494E-3</v>
      </c>
      <c r="P289" s="935">
        <v>1.96247842139677E-2</v>
      </c>
      <c r="Q289" s="935">
        <v>1.02479290934557E-4</v>
      </c>
      <c r="R289" s="935">
        <v>3.07437872803671E-4</v>
      </c>
      <c r="S289" s="935">
        <v>7.68594682009178E-3</v>
      </c>
      <c r="T289" s="935">
        <v>1.22975149121468E-2</v>
      </c>
      <c r="U289" s="935">
        <v>0.12963630303221499</v>
      </c>
      <c r="V289" s="935">
        <v>2.0495858186911399E-5</v>
      </c>
      <c r="W289" s="935">
        <v>5.1239645467278498E-6</v>
      </c>
      <c r="X289" s="935">
        <v>0</v>
      </c>
      <c r="Y289" s="935">
        <v>0</v>
      </c>
      <c r="Z289" s="935">
        <v>1.12727220028013E-2</v>
      </c>
      <c r="AA289" s="935">
        <v>5.6363610014006399E-5</v>
      </c>
      <c r="AB289" s="912"/>
    </row>
    <row r="290" spans="1:28">
      <c r="A290" s="929" t="s">
        <v>4298</v>
      </c>
      <c r="B290" s="930">
        <v>0</v>
      </c>
      <c r="C290" s="931">
        <v>0</v>
      </c>
      <c r="D290" s="931">
        <v>0</v>
      </c>
      <c r="E290" s="931">
        <v>0</v>
      </c>
      <c r="F290" s="932">
        <v>0</v>
      </c>
      <c r="G290" s="933">
        <v>0</v>
      </c>
      <c r="H290" s="933">
        <v>0</v>
      </c>
      <c r="I290" s="933">
        <v>0</v>
      </c>
      <c r="J290" s="933">
        <v>0</v>
      </c>
      <c r="K290" s="933">
        <v>0</v>
      </c>
      <c r="L290" s="934">
        <v>0</v>
      </c>
      <c r="M290" s="935">
        <v>0</v>
      </c>
      <c r="N290" s="935">
        <v>0</v>
      </c>
      <c r="O290" s="935">
        <v>0</v>
      </c>
      <c r="P290" s="935">
        <v>0</v>
      </c>
      <c r="Q290" s="935">
        <v>0</v>
      </c>
      <c r="R290" s="935">
        <v>0</v>
      </c>
      <c r="S290" s="935">
        <v>0</v>
      </c>
      <c r="T290" s="935">
        <v>0</v>
      </c>
      <c r="U290" s="935">
        <v>0</v>
      </c>
      <c r="V290" s="935">
        <v>0</v>
      </c>
      <c r="W290" s="935">
        <v>0</v>
      </c>
      <c r="X290" s="935">
        <v>0</v>
      </c>
      <c r="Y290" s="935">
        <v>0</v>
      </c>
      <c r="Z290" s="935">
        <v>0</v>
      </c>
      <c r="AA290" s="935">
        <v>0</v>
      </c>
      <c r="AB290" s="912"/>
    </row>
    <row r="291" spans="1:28">
      <c r="A291" s="929" t="s">
        <v>4066</v>
      </c>
      <c r="B291" s="930">
        <v>0</v>
      </c>
      <c r="C291" s="931">
        <v>0</v>
      </c>
      <c r="D291" s="931">
        <v>0</v>
      </c>
      <c r="E291" s="931">
        <v>0</v>
      </c>
      <c r="F291" s="932">
        <v>0</v>
      </c>
      <c r="G291" s="933">
        <v>0</v>
      </c>
      <c r="H291" s="933">
        <v>0</v>
      </c>
      <c r="I291" s="933">
        <v>0</v>
      </c>
      <c r="J291" s="933">
        <v>0</v>
      </c>
      <c r="K291" s="933">
        <v>0</v>
      </c>
      <c r="L291" s="934">
        <v>0</v>
      </c>
      <c r="M291" s="935">
        <v>0</v>
      </c>
      <c r="N291" s="935">
        <v>0</v>
      </c>
      <c r="O291" s="935">
        <v>0</v>
      </c>
      <c r="P291" s="935">
        <v>0</v>
      </c>
      <c r="Q291" s="935">
        <v>0</v>
      </c>
      <c r="R291" s="935">
        <v>0</v>
      </c>
      <c r="S291" s="935">
        <v>0</v>
      </c>
      <c r="T291" s="935">
        <v>0</v>
      </c>
      <c r="U291" s="935">
        <v>0</v>
      </c>
      <c r="V291" s="935">
        <v>0</v>
      </c>
      <c r="W291" s="935">
        <v>0</v>
      </c>
      <c r="X291" s="935">
        <v>0</v>
      </c>
      <c r="Y291" s="935">
        <v>0</v>
      </c>
      <c r="Z291" s="935">
        <v>0</v>
      </c>
      <c r="AA291" s="935">
        <v>0</v>
      </c>
      <c r="AB291" s="912"/>
    </row>
    <row r="292" spans="1:28">
      <c r="A292" s="929" t="s">
        <v>4225</v>
      </c>
      <c r="B292" s="930">
        <v>0</v>
      </c>
      <c r="C292" s="931">
        <v>0</v>
      </c>
      <c r="D292" s="931">
        <v>0</v>
      </c>
      <c r="E292" s="931">
        <v>0</v>
      </c>
      <c r="F292" s="932">
        <v>0</v>
      </c>
      <c r="G292" s="933">
        <v>0</v>
      </c>
      <c r="H292" s="933">
        <v>0</v>
      </c>
      <c r="I292" s="933">
        <v>0</v>
      </c>
      <c r="J292" s="933">
        <v>0</v>
      </c>
      <c r="K292" s="933">
        <v>0</v>
      </c>
      <c r="L292" s="934">
        <v>0</v>
      </c>
      <c r="M292" s="935">
        <v>0</v>
      </c>
      <c r="N292" s="935">
        <v>0</v>
      </c>
      <c r="O292" s="935">
        <v>0</v>
      </c>
      <c r="P292" s="935">
        <v>0</v>
      </c>
      <c r="Q292" s="935">
        <v>0</v>
      </c>
      <c r="R292" s="935">
        <v>0</v>
      </c>
      <c r="S292" s="935">
        <v>0</v>
      </c>
      <c r="T292" s="935">
        <v>0</v>
      </c>
      <c r="U292" s="935">
        <v>0</v>
      </c>
      <c r="V292" s="935">
        <v>0</v>
      </c>
      <c r="W292" s="935">
        <v>0</v>
      </c>
      <c r="X292" s="935">
        <v>0</v>
      </c>
      <c r="Y292" s="935">
        <v>0</v>
      </c>
      <c r="Z292" s="935">
        <v>0</v>
      </c>
      <c r="AA292" s="935">
        <v>0</v>
      </c>
      <c r="AB292" s="912"/>
    </row>
    <row r="293" spans="1:28">
      <c r="A293" s="929" t="s">
        <v>4067</v>
      </c>
      <c r="B293" s="930">
        <v>0</v>
      </c>
      <c r="C293" s="931">
        <v>0</v>
      </c>
      <c r="D293" s="931">
        <v>0</v>
      </c>
      <c r="E293" s="931">
        <v>0</v>
      </c>
      <c r="F293" s="932">
        <v>0</v>
      </c>
      <c r="G293" s="933">
        <v>0</v>
      </c>
      <c r="H293" s="933">
        <v>0</v>
      </c>
      <c r="I293" s="933">
        <v>0</v>
      </c>
      <c r="J293" s="933">
        <v>0</v>
      </c>
      <c r="K293" s="933">
        <v>0</v>
      </c>
      <c r="L293" s="934">
        <v>0</v>
      </c>
      <c r="M293" s="935">
        <v>0</v>
      </c>
      <c r="N293" s="935">
        <v>0</v>
      </c>
      <c r="O293" s="935">
        <v>0</v>
      </c>
      <c r="P293" s="935">
        <v>0</v>
      </c>
      <c r="Q293" s="935">
        <v>0</v>
      </c>
      <c r="R293" s="935">
        <v>0</v>
      </c>
      <c r="S293" s="935">
        <v>0</v>
      </c>
      <c r="T293" s="935">
        <v>0</v>
      </c>
      <c r="U293" s="935">
        <v>0</v>
      </c>
      <c r="V293" s="935">
        <v>0</v>
      </c>
      <c r="W293" s="935">
        <v>0</v>
      </c>
      <c r="X293" s="935">
        <v>0</v>
      </c>
      <c r="Y293" s="935">
        <v>0</v>
      </c>
      <c r="Z293" s="935">
        <v>0</v>
      </c>
      <c r="AA293" s="935">
        <v>0</v>
      </c>
      <c r="AB293" s="912"/>
    </row>
    <row r="294" spans="1:28">
      <c r="A294" s="929" t="s">
        <v>4068</v>
      </c>
      <c r="B294" s="930">
        <v>0</v>
      </c>
      <c r="C294" s="931">
        <v>65.819999999999993</v>
      </c>
      <c r="D294" s="931">
        <v>0</v>
      </c>
      <c r="E294" s="931">
        <v>67.52</v>
      </c>
      <c r="F294" s="932">
        <v>0</v>
      </c>
      <c r="G294" s="933">
        <v>0</v>
      </c>
      <c r="H294" s="933">
        <v>0</v>
      </c>
      <c r="I294" s="933">
        <v>0</v>
      </c>
      <c r="J294" s="933">
        <v>0</v>
      </c>
      <c r="K294" s="933">
        <v>0</v>
      </c>
      <c r="L294" s="934">
        <v>0</v>
      </c>
      <c r="M294" s="935">
        <v>0</v>
      </c>
      <c r="N294" s="935">
        <v>0</v>
      </c>
      <c r="O294" s="935">
        <v>0</v>
      </c>
      <c r="P294" s="935">
        <v>0</v>
      </c>
      <c r="Q294" s="935">
        <v>0</v>
      </c>
      <c r="R294" s="935">
        <v>0</v>
      </c>
      <c r="S294" s="935">
        <v>0</v>
      </c>
      <c r="T294" s="935">
        <v>0</v>
      </c>
      <c r="U294" s="935">
        <v>0</v>
      </c>
      <c r="V294" s="935">
        <v>0</v>
      </c>
      <c r="W294" s="935">
        <v>0</v>
      </c>
      <c r="X294" s="935">
        <v>0</v>
      </c>
      <c r="Y294" s="935">
        <v>0</v>
      </c>
      <c r="Z294" s="935">
        <v>0</v>
      </c>
      <c r="AA294" s="935">
        <v>0</v>
      </c>
      <c r="AB294" s="912"/>
    </row>
    <row r="295" spans="1:28">
      <c r="A295" s="929" t="s">
        <v>4299</v>
      </c>
      <c r="B295" s="930">
        <v>0</v>
      </c>
      <c r="C295" s="931">
        <v>0</v>
      </c>
      <c r="D295" s="931">
        <v>0</v>
      </c>
      <c r="E295" s="931">
        <v>0</v>
      </c>
      <c r="F295" s="932">
        <v>0</v>
      </c>
      <c r="G295" s="933">
        <v>0</v>
      </c>
      <c r="H295" s="933">
        <v>0</v>
      </c>
      <c r="I295" s="933">
        <v>0</v>
      </c>
      <c r="J295" s="933">
        <v>0</v>
      </c>
      <c r="K295" s="933">
        <v>0</v>
      </c>
      <c r="L295" s="934">
        <v>0</v>
      </c>
      <c r="M295" s="935">
        <v>0</v>
      </c>
      <c r="N295" s="935">
        <v>0</v>
      </c>
      <c r="O295" s="935">
        <v>0</v>
      </c>
      <c r="P295" s="935">
        <v>0</v>
      </c>
      <c r="Q295" s="935">
        <v>0</v>
      </c>
      <c r="R295" s="935">
        <v>0</v>
      </c>
      <c r="S295" s="935">
        <v>0</v>
      </c>
      <c r="T295" s="935">
        <v>0</v>
      </c>
      <c r="U295" s="935">
        <v>0</v>
      </c>
      <c r="V295" s="935">
        <v>0</v>
      </c>
      <c r="W295" s="935">
        <v>0</v>
      </c>
      <c r="X295" s="935">
        <v>0</v>
      </c>
      <c r="Y295" s="935">
        <v>0</v>
      </c>
      <c r="Z295" s="935">
        <v>0</v>
      </c>
      <c r="AA295" s="935">
        <v>0</v>
      </c>
      <c r="AB295" s="912"/>
    </row>
    <row r="296" spans="1:28">
      <c r="A296" s="929" t="s">
        <v>4069</v>
      </c>
      <c r="B296" s="930">
        <v>0</v>
      </c>
      <c r="C296" s="931">
        <v>0</v>
      </c>
      <c r="D296" s="931">
        <v>0</v>
      </c>
      <c r="E296" s="931">
        <v>0</v>
      </c>
      <c r="F296" s="932">
        <v>0</v>
      </c>
      <c r="G296" s="933">
        <v>0</v>
      </c>
      <c r="H296" s="933">
        <v>0</v>
      </c>
      <c r="I296" s="933">
        <v>0</v>
      </c>
      <c r="J296" s="933">
        <v>0</v>
      </c>
      <c r="K296" s="933">
        <v>0</v>
      </c>
      <c r="L296" s="934">
        <v>0</v>
      </c>
      <c r="M296" s="935">
        <v>0</v>
      </c>
      <c r="N296" s="935">
        <v>0</v>
      </c>
      <c r="O296" s="935">
        <v>0</v>
      </c>
      <c r="P296" s="935">
        <v>0</v>
      </c>
      <c r="Q296" s="935">
        <v>0</v>
      </c>
      <c r="R296" s="935">
        <v>0</v>
      </c>
      <c r="S296" s="935">
        <v>0</v>
      </c>
      <c r="T296" s="935">
        <v>0</v>
      </c>
      <c r="U296" s="935">
        <v>0</v>
      </c>
      <c r="V296" s="935">
        <v>0</v>
      </c>
      <c r="W296" s="935">
        <v>0</v>
      </c>
      <c r="X296" s="935">
        <v>0</v>
      </c>
      <c r="Y296" s="935">
        <v>0</v>
      </c>
      <c r="Z296" s="935">
        <v>0</v>
      </c>
      <c r="AA296" s="935">
        <v>0</v>
      </c>
      <c r="AB296" s="912"/>
    </row>
    <row r="297" spans="1:28">
      <c r="A297" s="929" t="s">
        <v>4070</v>
      </c>
      <c r="B297" s="930">
        <v>0</v>
      </c>
      <c r="C297" s="931">
        <v>0</v>
      </c>
      <c r="D297" s="931">
        <v>0</v>
      </c>
      <c r="E297" s="931">
        <v>0</v>
      </c>
      <c r="F297" s="932">
        <v>0</v>
      </c>
      <c r="G297" s="933">
        <v>0</v>
      </c>
      <c r="H297" s="933">
        <v>0</v>
      </c>
      <c r="I297" s="933">
        <v>0</v>
      </c>
      <c r="J297" s="933">
        <v>0</v>
      </c>
      <c r="K297" s="933">
        <v>0</v>
      </c>
      <c r="L297" s="934">
        <v>0</v>
      </c>
      <c r="M297" s="935">
        <v>0</v>
      </c>
      <c r="N297" s="935">
        <v>0</v>
      </c>
      <c r="O297" s="935">
        <v>0</v>
      </c>
      <c r="P297" s="935">
        <v>0</v>
      </c>
      <c r="Q297" s="935">
        <v>0</v>
      </c>
      <c r="R297" s="935">
        <v>0</v>
      </c>
      <c r="S297" s="935">
        <v>0</v>
      </c>
      <c r="T297" s="935">
        <v>0</v>
      </c>
      <c r="U297" s="935">
        <v>0</v>
      </c>
      <c r="V297" s="935">
        <v>0</v>
      </c>
      <c r="W297" s="935">
        <v>0</v>
      </c>
      <c r="X297" s="935">
        <v>0</v>
      </c>
      <c r="Y297" s="935">
        <v>0</v>
      </c>
      <c r="Z297" s="935">
        <v>0</v>
      </c>
      <c r="AA297" s="935">
        <v>0</v>
      </c>
      <c r="AB297" s="912"/>
    </row>
    <row r="298" spans="1:28">
      <c r="A298" s="929" t="s">
        <v>4071</v>
      </c>
      <c r="B298" s="930">
        <v>0</v>
      </c>
      <c r="C298" s="931">
        <v>251.28</v>
      </c>
      <c r="D298" s="931">
        <v>251</v>
      </c>
      <c r="E298" s="931">
        <v>0</v>
      </c>
      <c r="F298" s="932">
        <v>0</v>
      </c>
      <c r="G298" s="933">
        <v>0</v>
      </c>
      <c r="H298" s="933">
        <v>0</v>
      </c>
      <c r="I298" s="933">
        <v>0</v>
      </c>
      <c r="J298" s="933">
        <v>0</v>
      </c>
      <c r="K298" s="933">
        <v>0.28000000000000103</v>
      </c>
      <c r="L298" s="934">
        <v>3.0634327817451798E-5</v>
      </c>
      <c r="M298" s="935">
        <v>1.7759030618812601E-7</v>
      </c>
      <c r="N298" s="935">
        <v>1.3319272964109501E-7</v>
      </c>
      <c r="O298" s="935">
        <v>4.4397576547031502E-6</v>
      </c>
      <c r="P298" s="935">
        <v>6.9260219413369202E-6</v>
      </c>
      <c r="Q298" s="935">
        <v>4.4397576547031502E-7</v>
      </c>
      <c r="R298" s="935">
        <v>1.3319272964109501E-7</v>
      </c>
      <c r="S298" s="935">
        <v>5.7716849511140999E-6</v>
      </c>
      <c r="T298" s="935">
        <v>2.6638545928218901E-6</v>
      </c>
      <c r="U298" s="935">
        <v>4.9281309967204998E-5</v>
      </c>
      <c r="V298" s="935">
        <v>4.8837334201734697E-8</v>
      </c>
      <c r="W298" s="935">
        <v>2.21987882735158E-8</v>
      </c>
      <c r="X298" s="935">
        <v>1.3319272964109499E-6</v>
      </c>
      <c r="Y298" s="935">
        <v>8.8795153094063003E-7</v>
      </c>
      <c r="Z298" s="935">
        <v>3.5518061237625201E-6</v>
      </c>
      <c r="AA298" s="935">
        <v>4.4397576547031502E-8</v>
      </c>
      <c r="AB298" s="912"/>
    </row>
    <row r="299" spans="1:28">
      <c r="A299" s="929" t="s">
        <v>4072</v>
      </c>
      <c r="B299" s="930">
        <v>0</v>
      </c>
      <c r="C299" s="931">
        <v>0</v>
      </c>
      <c r="D299" s="931">
        <v>0</v>
      </c>
      <c r="E299" s="931">
        <v>0</v>
      </c>
      <c r="F299" s="932">
        <v>0</v>
      </c>
      <c r="G299" s="933">
        <v>0</v>
      </c>
      <c r="H299" s="933">
        <v>0</v>
      </c>
      <c r="I299" s="933">
        <v>0</v>
      </c>
      <c r="J299" s="933">
        <v>0</v>
      </c>
      <c r="K299" s="933">
        <v>0</v>
      </c>
      <c r="L299" s="934">
        <v>0</v>
      </c>
      <c r="M299" s="935">
        <v>0</v>
      </c>
      <c r="N299" s="935">
        <v>0</v>
      </c>
      <c r="O299" s="935">
        <v>0</v>
      </c>
      <c r="P299" s="935">
        <v>0</v>
      </c>
      <c r="Q299" s="935">
        <v>0</v>
      </c>
      <c r="R299" s="935">
        <v>0</v>
      </c>
      <c r="S299" s="935">
        <v>0</v>
      </c>
      <c r="T299" s="935">
        <v>0</v>
      </c>
      <c r="U299" s="935">
        <v>0</v>
      </c>
      <c r="V299" s="935">
        <v>0</v>
      </c>
      <c r="W299" s="935">
        <v>0</v>
      </c>
      <c r="X299" s="935">
        <v>0</v>
      </c>
      <c r="Y299" s="935">
        <v>0</v>
      </c>
      <c r="Z299" s="935">
        <v>0</v>
      </c>
      <c r="AA299" s="935">
        <v>0</v>
      </c>
      <c r="AB299" s="912"/>
    </row>
    <row r="300" spans="1:28">
      <c r="A300" s="929" t="s">
        <v>4073</v>
      </c>
      <c r="B300" s="930">
        <v>0</v>
      </c>
      <c r="C300" s="931">
        <v>36.29</v>
      </c>
      <c r="D300" s="931">
        <v>0</v>
      </c>
      <c r="E300" s="931">
        <v>0.3</v>
      </c>
      <c r="F300" s="932">
        <v>0</v>
      </c>
      <c r="G300" s="933">
        <v>0</v>
      </c>
      <c r="H300" s="933">
        <v>0</v>
      </c>
      <c r="I300" s="933">
        <v>0</v>
      </c>
      <c r="J300" s="933">
        <v>0</v>
      </c>
      <c r="K300" s="933">
        <v>35.99</v>
      </c>
      <c r="L300" s="934">
        <v>1.9660413098649101E-2</v>
      </c>
      <c r="M300" s="935">
        <v>2.2391026029016999E-4</v>
      </c>
      <c r="N300" s="935">
        <v>5.1881645676990604E-4</v>
      </c>
      <c r="O300" s="935">
        <v>1.04855536526128E-2</v>
      </c>
      <c r="P300" s="935">
        <v>2.9381395130758901E-3</v>
      </c>
      <c r="Q300" s="935">
        <v>1.16870233419747E-3</v>
      </c>
      <c r="R300" s="935">
        <v>1.9114290512575499E-4</v>
      </c>
      <c r="S300" s="935">
        <v>6.55347103288302E-3</v>
      </c>
      <c r="T300" s="935">
        <v>5.1335523090916997E-3</v>
      </c>
      <c r="U300" s="935">
        <v>7.8423203360166796E-2</v>
      </c>
      <c r="V300" s="935">
        <v>1.3106942065765999E-5</v>
      </c>
      <c r="W300" s="935">
        <v>1.09224517214717E-5</v>
      </c>
      <c r="X300" s="935">
        <v>1.39261259448764E-2</v>
      </c>
      <c r="Y300" s="935">
        <v>6.9357568431345296E-3</v>
      </c>
      <c r="Z300" s="935">
        <v>1.8568167926501899E-3</v>
      </c>
      <c r="AA300" s="935">
        <v>4.7512664988401897E-5</v>
      </c>
      <c r="AB300" s="912"/>
    </row>
    <row r="301" spans="1:28">
      <c r="A301" s="929" t="s">
        <v>4074</v>
      </c>
      <c r="B301" s="930">
        <v>0</v>
      </c>
      <c r="C301" s="931">
        <v>0.3</v>
      </c>
      <c r="D301" s="931">
        <v>0</v>
      </c>
      <c r="E301" s="931">
        <v>0</v>
      </c>
      <c r="F301" s="932">
        <v>0</v>
      </c>
      <c r="G301" s="933">
        <v>0</v>
      </c>
      <c r="H301" s="933">
        <v>0</v>
      </c>
      <c r="I301" s="933">
        <v>0</v>
      </c>
      <c r="J301" s="933">
        <v>0</v>
      </c>
      <c r="K301" s="933">
        <v>0.3</v>
      </c>
      <c r="L301" s="934">
        <v>6.3266546579519696E-5</v>
      </c>
      <c r="M301" s="935">
        <v>2.8541299208805899E-7</v>
      </c>
      <c r="N301" s="935">
        <v>2.37844160073382E-7</v>
      </c>
      <c r="O301" s="935">
        <v>7.1353248022014703E-6</v>
      </c>
      <c r="P301" s="935">
        <v>1.44609249324616E-5</v>
      </c>
      <c r="Q301" s="935">
        <v>9.9894547230820508E-7</v>
      </c>
      <c r="R301" s="935">
        <v>3.80550656117412E-7</v>
      </c>
      <c r="S301" s="935">
        <v>3.3298182410273501E-6</v>
      </c>
      <c r="T301" s="935">
        <v>6.6596364820547003E-6</v>
      </c>
      <c r="U301" s="935">
        <v>4.4239013773649099E-5</v>
      </c>
      <c r="V301" s="935">
        <v>6.1839481619079401E-8</v>
      </c>
      <c r="W301" s="935">
        <v>4.7568832014676401E-9</v>
      </c>
      <c r="X301" s="935">
        <v>1.5222026244696501E-5</v>
      </c>
      <c r="Y301" s="935">
        <v>7.6110131223482301E-6</v>
      </c>
      <c r="Z301" s="935">
        <v>1.9027532805870601E-6</v>
      </c>
      <c r="AA301" s="935">
        <v>5.2325715216144101E-8</v>
      </c>
      <c r="AB301" s="912"/>
    </row>
    <row r="302" spans="1:28">
      <c r="A302" s="929" t="s">
        <v>4075</v>
      </c>
      <c r="B302" s="930">
        <v>0</v>
      </c>
      <c r="C302" s="931">
        <v>7.0000000000000007E-2</v>
      </c>
      <c r="D302" s="931">
        <v>0</v>
      </c>
      <c r="E302" s="931">
        <v>4.04</v>
      </c>
      <c r="F302" s="932">
        <v>0</v>
      </c>
      <c r="G302" s="933">
        <v>0</v>
      </c>
      <c r="H302" s="933">
        <v>0</v>
      </c>
      <c r="I302" s="933">
        <v>0</v>
      </c>
      <c r="J302" s="933">
        <v>0</v>
      </c>
      <c r="K302" s="933">
        <v>0</v>
      </c>
      <c r="L302" s="934">
        <v>0</v>
      </c>
      <c r="M302" s="935">
        <v>0</v>
      </c>
      <c r="N302" s="935">
        <v>0</v>
      </c>
      <c r="O302" s="935">
        <v>0</v>
      </c>
      <c r="P302" s="935">
        <v>0</v>
      </c>
      <c r="Q302" s="935">
        <v>0</v>
      </c>
      <c r="R302" s="935">
        <v>0</v>
      </c>
      <c r="S302" s="935">
        <v>0</v>
      </c>
      <c r="T302" s="935">
        <v>0</v>
      </c>
      <c r="U302" s="935">
        <v>0</v>
      </c>
      <c r="V302" s="935">
        <v>0</v>
      </c>
      <c r="W302" s="935">
        <v>0</v>
      </c>
      <c r="X302" s="935">
        <v>0</v>
      </c>
      <c r="Y302" s="935">
        <v>0</v>
      </c>
      <c r="Z302" s="935">
        <v>0</v>
      </c>
      <c r="AA302" s="935">
        <v>0</v>
      </c>
      <c r="AB302" s="912"/>
    </row>
    <row r="303" spans="1:28">
      <c r="A303" s="929" t="s">
        <v>4076</v>
      </c>
      <c r="B303" s="930">
        <v>19.46</v>
      </c>
      <c r="C303" s="931">
        <v>0</v>
      </c>
      <c r="D303" s="931">
        <v>0</v>
      </c>
      <c r="E303" s="931">
        <v>0</v>
      </c>
      <c r="F303" s="932">
        <v>0</v>
      </c>
      <c r="G303" s="933">
        <v>0</v>
      </c>
      <c r="H303" s="933">
        <v>0</v>
      </c>
      <c r="I303" s="933">
        <v>0</v>
      </c>
      <c r="J303" s="933">
        <v>0</v>
      </c>
      <c r="K303" s="933">
        <v>19.46</v>
      </c>
      <c r="L303" s="934">
        <v>1.9575512110871201E-3</v>
      </c>
      <c r="M303" s="935">
        <v>1.32715336344889E-5</v>
      </c>
      <c r="N303" s="935">
        <v>6.6357668172444701E-6</v>
      </c>
      <c r="O303" s="935">
        <v>2.3225183860355601E-4</v>
      </c>
      <c r="P303" s="935">
        <v>4.6118579379849099E-4</v>
      </c>
      <c r="Q303" s="935">
        <v>3.31788340862223E-6</v>
      </c>
      <c r="R303" s="935">
        <v>6.6357668172444701E-6</v>
      </c>
      <c r="S303" s="935">
        <v>3.6496717494844598E-4</v>
      </c>
      <c r="T303" s="935">
        <v>3.3178834086222301E-4</v>
      </c>
      <c r="U303" s="935">
        <v>2.4220548882942301E-3</v>
      </c>
      <c r="V303" s="935">
        <v>6.6357668172444705E-7</v>
      </c>
      <c r="W303" s="935">
        <v>6.6357668172444705E-7</v>
      </c>
      <c r="X303" s="935">
        <v>0</v>
      </c>
      <c r="Y303" s="935">
        <v>0</v>
      </c>
      <c r="Z303" s="935">
        <v>0</v>
      </c>
      <c r="AA303" s="935">
        <v>1.9907300451733401E-6</v>
      </c>
      <c r="AB303" s="912"/>
    </row>
    <row r="304" spans="1:28">
      <c r="A304" s="929" t="s">
        <v>4077</v>
      </c>
      <c r="B304" s="930">
        <v>0</v>
      </c>
      <c r="C304" s="931">
        <v>305.36</v>
      </c>
      <c r="D304" s="931">
        <v>0</v>
      </c>
      <c r="E304" s="931">
        <v>300.05</v>
      </c>
      <c r="F304" s="932">
        <v>0</v>
      </c>
      <c r="G304" s="933">
        <v>0</v>
      </c>
      <c r="H304" s="933">
        <v>0</v>
      </c>
      <c r="I304" s="933">
        <v>0</v>
      </c>
      <c r="J304" s="933">
        <v>0</v>
      </c>
      <c r="K304" s="933">
        <v>5.31</v>
      </c>
      <c r="L304" s="934">
        <v>6.3826631214531195E-4</v>
      </c>
      <c r="M304" s="935">
        <v>4.0740402902892301E-6</v>
      </c>
      <c r="N304" s="935">
        <v>2.03702014514461E-6</v>
      </c>
      <c r="O304" s="935">
        <v>1.6296161161156899E-4</v>
      </c>
      <c r="P304" s="935">
        <v>1.4259141016012301E-4</v>
      </c>
      <c r="Q304" s="935">
        <v>1.62961611611569E-5</v>
      </c>
      <c r="R304" s="935">
        <v>3.3950335752410199E-6</v>
      </c>
      <c r="S304" s="935">
        <v>6.7900671504820401E-5</v>
      </c>
      <c r="T304" s="935">
        <v>9.5060940106748594E-5</v>
      </c>
      <c r="U304" s="935">
        <v>8.28388192358809E-4</v>
      </c>
      <c r="V304" s="935">
        <v>2.03702014514461E-7</v>
      </c>
      <c r="W304" s="935">
        <v>2.03702014514461E-7</v>
      </c>
      <c r="X304" s="935">
        <v>2.44442417417353E-4</v>
      </c>
      <c r="Y304" s="935">
        <v>1.2222120870867699E-4</v>
      </c>
      <c r="Z304" s="935">
        <v>1.6296161161156899E-4</v>
      </c>
      <c r="AA304" s="935">
        <v>1.0864107440771301E-6</v>
      </c>
      <c r="AB304" s="912"/>
    </row>
    <row r="305" spans="1:28">
      <c r="A305" s="924"/>
      <c r="B305" s="925"/>
      <c r="C305" s="926"/>
      <c r="D305" s="926"/>
      <c r="E305" s="926"/>
      <c r="F305" s="925"/>
      <c r="G305" s="926"/>
      <c r="H305" s="926"/>
      <c r="I305" s="926"/>
      <c r="J305" s="926"/>
      <c r="K305" s="926"/>
      <c r="L305" s="927"/>
      <c r="M305" s="928"/>
      <c r="N305" s="928"/>
      <c r="O305" s="928"/>
      <c r="P305" s="928"/>
      <c r="Q305" s="928"/>
      <c r="R305" s="928"/>
      <c r="S305" s="928"/>
      <c r="T305" s="928"/>
      <c r="U305" s="928"/>
      <c r="V305" s="928"/>
      <c r="W305" s="928"/>
      <c r="X305" s="928"/>
      <c r="Y305" s="928"/>
      <c r="Z305" s="928"/>
      <c r="AA305" s="928"/>
      <c r="AB305" s="912"/>
    </row>
    <row r="306" spans="1:28">
      <c r="A306" s="917" t="s">
        <v>4078</v>
      </c>
      <c r="B306" s="918">
        <v>25675</v>
      </c>
      <c r="C306" s="919">
        <v>2646</v>
      </c>
      <c r="D306" s="919">
        <v>1969</v>
      </c>
      <c r="E306" s="919">
        <v>12710</v>
      </c>
      <c r="F306" s="920">
        <v>0</v>
      </c>
      <c r="G306" s="921">
        <v>0</v>
      </c>
      <c r="H306" s="921">
        <v>0</v>
      </c>
      <c r="I306" s="921">
        <v>1285</v>
      </c>
      <c r="J306" s="921">
        <v>0</v>
      </c>
      <c r="K306" s="921">
        <v>3608</v>
      </c>
      <c r="L306" s="922">
        <v>0.70686082433887398</v>
      </c>
      <c r="M306" s="923">
        <v>1.4848500567330799E-2</v>
      </c>
      <c r="N306" s="923">
        <v>3.73549347889282E-2</v>
      </c>
      <c r="O306" s="923">
        <v>0.22529928450679701</v>
      </c>
      <c r="P306" s="923">
        <v>6.67667935453016E-2</v>
      </c>
      <c r="Q306" s="923">
        <v>2.2361112906072001E-2</v>
      </c>
      <c r="R306" s="923">
        <v>1.01784871917936E-2</v>
      </c>
      <c r="S306" s="923">
        <v>0.246825343105119</v>
      </c>
      <c r="T306" s="923">
        <v>0.40260084345165598</v>
      </c>
      <c r="U306" s="923">
        <v>1.3905237137447499</v>
      </c>
      <c r="V306" s="923">
        <v>4.49985581017479E-4</v>
      </c>
      <c r="W306" s="923">
        <v>1.51310262165644E-4</v>
      </c>
      <c r="X306" s="923">
        <v>0.34999874275065501</v>
      </c>
      <c r="Y306" s="923">
        <v>0.18528017104319799</v>
      </c>
      <c r="Z306" s="923">
        <v>2.0905857189500401E-2</v>
      </c>
      <c r="AA306" s="923">
        <v>3.8054809933531501E-3</v>
      </c>
      <c r="AB306" s="912"/>
    </row>
    <row r="307" spans="1:28">
      <c r="A307" s="929" t="s">
        <v>4079</v>
      </c>
      <c r="B307" s="930">
        <v>681</v>
      </c>
      <c r="C307" s="931">
        <v>8.02</v>
      </c>
      <c r="D307" s="931">
        <v>0</v>
      </c>
      <c r="E307" s="931">
        <v>75.599999999999994</v>
      </c>
      <c r="F307" s="932">
        <v>0</v>
      </c>
      <c r="G307" s="933">
        <v>0</v>
      </c>
      <c r="H307" s="933">
        <v>0</v>
      </c>
      <c r="I307" s="933">
        <v>36</v>
      </c>
      <c r="J307" s="933">
        <v>0</v>
      </c>
      <c r="K307" s="933">
        <v>577.41999999999996</v>
      </c>
      <c r="L307" s="934">
        <v>2.86682694578261E-2</v>
      </c>
      <c r="M307" s="935">
        <v>1.04749446095903E-3</v>
      </c>
      <c r="N307" s="935">
        <v>1.11837754478333E-3</v>
      </c>
      <c r="O307" s="935">
        <v>9.3723188612123906E-3</v>
      </c>
      <c r="P307" s="935">
        <v>2.12649251472886E-3</v>
      </c>
      <c r="Q307" s="935">
        <v>2.9140823349988101E-3</v>
      </c>
      <c r="R307" s="935">
        <v>4.25298502945772E-4</v>
      </c>
      <c r="S307" s="935">
        <v>1.6933181135803901E-2</v>
      </c>
      <c r="T307" s="935">
        <v>1.28377140704002E-2</v>
      </c>
      <c r="U307" s="935">
        <v>0.14830316315683101</v>
      </c>
      <c r="V307" s="935">
        <v>1.0238667663509301E-5</v>
      </c>
      <c r="W307" s="935">
        <v>2.3627694608098501E-6</v>
      </c>
      <c r="X307" s="935">
        <v>7.8758982026994899E-5</v>
      </c>
      <c r="Y307" s="935">
        <v>0</v>
      </c>
      <c r="Z307" s="935">
        <v>0</v>
      </c>
      <c r="AA307" s="935">
        <v>4.2529850294577199E-5</v>
      </c>
      <c r="AB307" s="912"/>
    </row>
    <row r="308" spans="1:28">
      <c r="A308" s="929" t="s">
        <v>4080</v>
      </c>
      <c r="B308" s="930">
        <v>24994</v>
      </c>
      <c r="C308" s="931">
        <v>274.83999999999997</v>
      </c>
      <c r="D308" s="931">
        <v>0</v>
      </c>
      <c r="E308" s="931">
        <v>12632.96</v>
      </c>
      <c r="F308" s="932">
        <v>0</v>
      </c>
      <c r="G308" s="933">
        <v>0</v>
      </c>
      <c r="H308" s="933">
        <v>8750</v>
      </c>
      <c r="I308" s="933">
        <v>1249</v>
      </c>
      <c r="J308" s="933">
        <v>0</v>
      </c>
      <c r="K308" s="933">
        <v>2636.88</v>
      </c>
      <c r="L308" s="934">
        <v>6.2716650881429997E-2</v>
      </c>
      <c r="M308" s="935">
        <v>5.2601062029586504E-3</v>
      </c>
      <c r="N308" s="935">
        <v>7.4180984913519397E-4</v>
      </c>
      <c r="O308" s="935">
        <v>9.7784025567820995E-2</v>
      </c>
      <c r="P308" s="935">
        <v>3.5966538139888199E-3</v>
      </c>
      <c r="Q308" s="935">
        <v>1.03628588015553E-2</v>
      </c>
      <c r="R308" s="935">
        <v>3.6640910730011099E-3</v>
      </c>
      <c r="S308" s="935">
        <v>4.9453989942346302E-2</v>
      </c>
      <c r="T308" s="935">
        <v>9.2838626573586394E-2</v>
      </c>
      <c r="U308" s="935">
        <v>0.51477107712714998</v>
      </c>
      <c r="V308" s="935">
        <v>2.4502204107798798E-4</v>
      </c>
      <c r="W308" s="935">
        <v>5.1701898576089301E-5</v>
      </c>
      <c r="X308" s="935">
        <v>0.32684591534623397</v>
      </c>
      <c r="Y308" s="935">
        <v>0.16342295767311699</v>
      </c>
      <c r="Z308" s="935">
        <v>2.0905550293809999E-2</v>
      </c>
      <c r="AA308" s="935">
        <v>8.0924710814748405E-4</v>
      </c>
      <c r="AB308" s="912"/>
    </row>
    <row r="309" spans="1:28">
      <c r="A309" s="929" t="s">
        <v>4081</v>
      </c>
      <c r="B309" s="930">
        <v>0</v>
      </c>
      <c r="C309" s="931">
        <v>0.01</v>
      </c>
      <c r="D309" s="931">
        <v>0</v>
      </c>
      <c r="E309" s="931">
        <v>0</v>
      </c>
      <c r="F309" s="932">
        <v>0</v>
      </c>
      <c r="G309" s="933">
        <v>0</v>
      </c>
      <c r="H309" s="933">
        <v>0</v>
      </c>
      <c r="I309" s="933">
        <v>0</v>
      </c>
      <c r="J309" s="933">
        <v>0</v>
      </c>
      <c r="K309" s="933">
        <v>0</v>
      </c>
      <c r="L309" s="934">
        <v>0</v>
      </c>
      <c r="M309" s="935">
        <v>0</v>
      </c>
      <c r="N309" s="935">
        <v>0</v>
      </c>
      <c r="O309" s="935">
        <v>0</v>
      </c>
      <c r="P309" s="935">
        <v>0</v>
      </c>
      <c r="Q309" s="935">
        <v>0</v>
      </c>
      <c r="R309" s="935">
        <v>0</v>
      </c>
      <c r="S309" s="935">
        <v>0</v>
      </c>
      <c r="T309" s="935">
        <v>0</v>
      </c>
      <c r="U309" s="935">
        <v>0</v>
      </c>
      <c r="V309" s="935">
        <v>0</v>
      </c>
      <c r="W309" s="935">
        <v>0</v>
      </c>
      <c r="X309" s="935">
        <v>0</v>
      </c>
      <c r="Y309" s="935">
        <v>0</v>
      </c>
      <c r="Z309" s="935">
        <v>0</v>
      </c>
      <c r="AA309" s="935">
        <v>0</v>
      </c>
      <c r="AB309" s="912"/>
    </row>
    <row r="310" spans="1:28">
      <c r="A310" s="929" t="s">
        <v>4082</v>
      </c>
      <c r="B310" s="930">
        <v>0</v>
      </c>
      <c r="C310" s="931">
        <v>0.01</v>
      </c>
      <c r="D310" s="931">
        <v>0</v>
      </c>
      <c r="E310" s="931">
        <v>0</v>
      </c>
      <c r="F310" s="932">
        <v>0</v>
      </c>
      <c r="G310" s="933">
        <v>0</v>
      </c>
      <c r="H310" s="933">
        <v>0</v>
      </c>
      <c r="I310" s="933">
        <v>0</v>
      </c>
      <c r="J310" s="933">
        <v>0</v>
      </c>
      <c r="K310" s="933">
        <v>0.01</v>
      </c>
      <c r="L310" s="934">
        <v>8.3066433539606999E-6</v>
      </c>
      <c r="M310" s="935">
        <v>1.95049261020752E-7</v>
      </c>
      <c r="N310" s="935">
        <v>7.13361982614359E-7</v>
      </c>
      <c r="O310" s="935">
        <v>1.37762065476196E-6</v>
      </c>
      <c r="P310" s="935">
        <v>1.6094973986327801E-7</v>
      </c>
      <c r="Q310" s="935">
        <v>2.2642082048562799E-7</v>
      </c>
      <c r="R310" s="935">
        <v>2.3733266725602E-7</v>
      </c>
      <c r="S310" s="935">
        <v>4.4602173673976202E-6</v>
      </c>
      <c r="T310" s="935">
        <v>5.4559233851958596E-6</v>
      </c>
      <c r="U310" s="935">
        <v>1.13210410242814E-5</v>
      </c>
      <c r="V310" s="935">
        <v>1.3639808462989699E-9</v>
      </c>
      <c r="W310" s="935">
        <v>2.0459712694484498E-9</v>
      </c>
      <c r="X310" s="935">
        <v>0</v>
      </c>
      <c r="Y310" s="935">
        <v>0</v>
      </c>
      <c r="Z310" s="935">
        <v>0</v>
      </c>
      <c r="AA310" s="935">
        <v>1.3135135549859E-7</v>
      </c>
      <c r="AB310" s="912"/>
    </row>
    <row r="311" spans="1:28">
      <c r="A311" s="929" t="s">
        <v>4083</v>
      </c>
      <c r="B311" s="930">
        <v>0</v>
      </c>
      <c r="C311" s="931">
        <v>0</v>
      </c>
      <c r="D311" s="931">
        <v>0</v>
      </c>
      <c r="E311" s="931">
        <v>0</v>
      </c>
      <c r="F311" s="932">
        <v>0</v>
      </c>
      <c r="G311" s="933">
        <v>0</v>
      </c>
      <c r="H311" s="933">
        <v>0</v>
      </c>
      <c r="I311" s="933">
        <v>0</v>
      </c>
      <c r="J311" s="933">
        <v>0</v>
      </c>
      <c r="K311" s="933">
        <v>0</v>
      </c>
      <c r="L311" s="934">
        <v>0</v>
      </c>
      <c r="M311" s="935">
        <v>0</v>
      </c>
      <c r="N311" s="935">
        <v>0</v>
      </c>
      <c r="O311" s="935">
        <v>0</v>
      </c>
      <c r="P311" s="935">
        <v>0</v>
      </c>
      <c r="Q311" s="935">
        <v>0</v>
      </c>
      <c r="R311" s="935">
        <v>0</v>
      </c>
      <c r="S311" s="935">
        <v>0</v>
      </c>
      <c r="T311" s="935">
        <v>0</v>
      </c>
      <c r="U311" s="935">
        <v>0</v>
      </c>
      <c r="V311" s="935">
        <v>0</v>
      </c>
      <c r="W311" s="935">
        <v>0</v>
      </c>
      <c r="X311" s="935">
        <v>0</v>
      </c>
      <c r="Y311" s="935">
        <v>0</v>
      </c>
      <c r="Z311" s="935">
        <v>0</v>
      </c>
      <c r="AA311" s="935">
        <v>0</v>
      </c>
      <c r="AB311" s="912"/>
    </row>
    <row r="312" spans="1:28">
      <c r="A312" s="929" t="s">
        <v>4084</v>
      </c>
      <c r="B312" s="930">
        <v>0</v>
      </c>
      <c r="C312" s="931">
        <v>27.96</v>
      </c>
      <c r="D312" s="931">
        <v>0</v>
      </c>
      <c r="E312" s="931">
        <v>0</v>
      </c>
      <c r="F312" s="932">
        <v>0</v>
      </c>
      <c r="G312" s="933">
        <v>0</v>
      </c>
      <c r="H312" s="933">
        <v>0</v>
      </c>
      <c r="I312" s="933">
        <v>0</v>
      </c>
      <c r="J312" s="933">
        <v>0</v>
      </c>
      <c r="K312" s="933">
        <v>27.96</v>
      </c>
      <c r="L312" s="934">
        <v>8.6761457652230901E-4</v>
      </c>
      <c r="M312" s="935">
        <v>3.1701301834468999E-5</v>
      </c>
      <c r="N312" s="935">
        <v>3.3846502710485701E-5</v>
      </c>
      <c r="O312" s="935">
        <v>2.8364322693998599E-4</v>
      </c>
      <c r="P312" s="935">
        <v>6.4356026280501001E-5</v>
      </c>
      <c r="Q312" s="935">
        <v>8.8191591569575399E-5</v>
      </c>
      <c r="R312" s="935">
        <v>1.28712052561002E-5</v>
      </c>
      <c r="S312" s="935">
        <v>5.1246465371509997E-4</v>
      </c>
      <c r="T312" s="935">
        <v>3.8851971421191301E-4</v>
      </c>
      <c r="U312" s="935">
        <v>4.4882369439327103E-3</v>
      </c>
      <c r="V312" s="935">
        <v>3.0986234875796801E-7</v>
      </c>
      <c r="W312" s="935">
        <v>7.1506695867223299E-8</v>
      </c>
      <c r="X312" s="935">
        <v>2.3835565289074402E-6</v>
      </c>
      <c r="Y312" s="935">
        <v>0</v>
      </c>
      <c r="Z312" s="935">
        <v>0</v>
      </c>
      <c r="AA312" s="935">
        <v>1.2871205256100199E-6</v>
      </c>
      <c r="AB312" s="912"/>
    </row>
    <row r="313" spans="1:28">
      <c r="A313" s="929" t="s">
        <v>4085</v>
      </c>
      <c r="B313" s="930">
        <v>0</v>
      </c>
      <c r="C313" s="931">
        <v>373.18</v>
      </c>
      <c r="D313" s="931">
        <v>373</v>
      </c>
      <c r="E313" s="931">
        <v>0</v>
      </c>
      <c r="F313" s="932">
        <v>0</v>
      </c>
      <c r="G313" s="933">
        <v>0</v>
      </c>
      <c r="H313" s="933">
        <v>0</v>
      </c>
      <c r="I313" s="933">
        <v>0</v>
      </c>
      <c r="J313" s="933">
        <v>0</v>
      </c>
      <c r="K313" s="933">
        <v>0.18000000000000699</v>
      </c>
      <c r="L313" s="934">
        <v>1.01275577837702E-4</v>
      </c>
      <c r="M313" s="935">
        <v>4.8796414776347396E-6</v>
      </c>
      <c r="N313" s="935">
        <v>1.84137414250367E-7</v>
      </c>
      <c r="O313" s="935">
        <v>4.2044709587167202E-5</v>
      </c>
      <c r="P313" s="935">
        <v>1.81989144417446E-5</v>
      </c>
      <c r="Q313" s="935">
        <v>3.6520587159656201E-6</v>
      </c>
      <c r="R313" s="935">
        <v>1.1968931926273899E-6</v>
      </c>
      <c r="S313" s="935">
        <v>9.9741099385615697E-5</v>
      </c>
      <c r="T313" s="935">
        <v>9.7592829552694695E-5</v>
      </c>
      <c r="U313" s="935">
        <v>1.08886590960051E-3</v>
      </c>
      <c r="V313" s="935">
        <v>9.2068707125183699E-8</v>
      </c>
      <c r="W313" s="935">
        <v>0</v>
      </c>
      <c r="X313" s="935">
        <v>0</v>
      </c>
      <c r="Y313" s="935">
        <v>0</v>
      </c>
      <c r="Z313" s="935">
        <v>3.0689569041727899E-7</v>
      </c>
      <c r="AA313" s="935">
        <v>1.4117201759194799E-7</v>
      </c>
      <c r="AB313" s="912"/>
    </row>
    <row r="314" spans="1:28">
      <c r="A314" s="929" t="s">
        <v>4087</v>
      </c>
      <c r="B314" s="930">
        <v>0</v>
      </c>
      <c r="C314" s="931">
        <v>16.079999999999998</v>
      </c>
      <c r="D314" s="931">
        <v>16</v>
      </c>
      <c r="E314" s="931">
        <v>0</v>
      </c>
      <c r="F314" s="932">
        <v>0</v>
      </c>
      <c r="G314" s="933">
        <v>0</v>
      </c>
      <c r="H314" s="933">
        <v>0</v>
      </c>
      <c r="I314" s="933">
        <v>0</v>
      </c>
      <c r="J314" s="933">
        <v>0</v>
      </c>
      <c r="K314" s="933">
        <v>7.9999999999998295E-2</v>
      </c>
      <c r="L314" s="934">
        <v>3.1371559464875499E-6</v>
      </c>
      <c r="M314" s="935">
        <v>0</v>
      </c>
      <c r="N314" s="935">
        <v>1.36398084629894E-8</v>
      </c>
      <c r="O314" s="935">
        <v>2.72796169259787E-7</v>
      </c>
      <c r="P314" s="935">
        <v>7.6382927392740503E-7</v>
      </c>
      <c r="Q314" s="935">
        <v>0</v>
      </c>
      <c r="R314" s="935">
        <v>0</v>
      </c>
      <c r="S314" s="935">
        <v>1.36398084629894E-7</v>
      </c>
      <c r="T314" s="935">
        <v>1.63677701555872E-6</v>
      </c>
      <c r="U314" s="935">
        <v>2.1823693540782998E-6</v>
      </c>
      <c r="V314" s="935">
        <v>0</v>
      </c>
      <c r="W314" s="935">
        <v>0</v>
      </c>
      <c r="X314" s="935">
        <v>0</v>
      </c>
      <c r="Y314" s="935">
        <v>0</v>
      </c>
      <c r="Z314" s="935">
        <v>0</v>
      </c>
      <c r="AA314" s="935">
        <v>2.7279616925978699E-9</v>
      </c>
      <c r="AB314" s="912"/>
    </row>
    <row r="315" spans="1:28">
      <c r="A315" s="929" t="s">
        <v>4088</v>
      </c>
      <c r="B315" s="930">
        <v>0</v>
      </c>
      <c r="C315" s="931">
        <v>189.12</v>
      </c>
      <c r="D315" s="931">
        <v>189</v>
      </c>
      <c r="E315" s="931">
        <v>0</v>
      </c>
      <c r="F315" s="932">
        <v>0</v>
      </c>
      <c r="G315" s="933">
        <v>0</v>
      </c>
      <c r="H315" s="933">
        <v>0</v>
      </c>
      <c r="I315" s="933">
        <v>0</v>
      </c>
      <c r="J315" s="933">
        <v>0</v>
      </c>
      <c r="K315" s="933">
        <v>0.12000000000000501</v>
      </c>
      <c r="L315" s="934">
        <v>7.65193254773749E-5</v>
      </c>
      <c r="M315" s="935">
        <v>4.2556202404529298E-6</v>
      </c>
      <c r="N315" s="935">
        <v>3.39631230728455E-6</v>
      </c>
      <c r="O315" s="935">
        <v>3.17125546764522E-5</v>
      </c>
      <c r="P315" s="935">
        <v>3.9691842627301398E-6</v>
      </c>
      <c r="Q315" s="935">
        <v>6.5266483495408003E-6</v>
      </c>
      <c r="R315" s="935">
        <v>3.4576914453680101E-6</v>
      </c>
      <c r="S315" s="935">
        <v>1.0986865716938601E-4</v>
      </c>
      <c r="T315" s="935">
        <v>1.50174291177522E-4</v>
      </c>
      <c r="U315" s="935">
        <v>5.8432939455449896E-4</v>
      </c>
      <c r="V315" s="935">
        <v>3.8873454119521999E-8</v>
      </c>
      <c r="W315" s="935">
        <v>3.0689569041727897E-8</v>
      </c>
      <c r="X315" s="935">
        <v>6.1379138083455797E-7</v>
      </c>
      <c r="Y315" s="935">
        <v>4.0919425388970498E-7</v>
      </c>
      <c r="Z315" s="935">
        <v>0</v>
      </c>
      <c r="AA315" s="935">
        <v>1.47309931400294E-6</v>
      </c>
      <c r="AB315" s="912"/>
    </row>
    <row r="316" spans="1:28">
      <c r="A316" s="929" t="s">
        <v>4089</v>
      </c>
      <c r="B316" s="930">
        <v>0</v>
      </c>
      <c r="C316" s="931">
        <v>1465.41</v>
      </c>
      <c r="D316" s="931">
        <v>751</v>
      </c>
      <c r="E316" s="931">
        <v>2.2200000000000002</v>
      </c>
      <c r="F316" s="932">
        <v>0</v>
      </c>
      <c r="G316" s="933">
        <v>0</v>
      </c>
      <c r="H316" s="933">
        <v>0</v>
      </c>
      <c r="I316" s="933">
        <v>0</v>
      </c>
      <c r="J316" s="933">
        <v>0</v>
      </c>
      <c r="K316" s="933">
        <v>712.19</v>
      </c>
      <c r="L316" s="934">
        <v>0.61441905072047998</v>
      </c>
      <c r="M316" s="935">
        <v>8.4998682905995295E-3</v>
      </c>
      <c r="N316" s="935">
        <v>3.5456593440786603E-2</v>
      </c>
      <c r="O316" s="935">
        <v>0.11778388916973601</v>
      </c>
      <c r="P316" s="935">
        <v>6.0956198312585197E-2</v>
      </c>
      <c r="Q316" s="935">
        <v>8.9855750500623596E-3</v>
      </c>
      <c r="R316" s="935">
        <v>6.0713344932853798E-3</v>
      </c>
      <c r="S316" s="935">
        <v>0.179711501001247</v>
      </c>
      <c r="T316" s="935">
        <v>0.29628112327232597</v>
      </c>
      <c r="U316" s="935">
        <v>0.721274537802303</v>
      </c>
      <c r="V316" s="935">
        <v>1.94282703785132E-4</v>
      </c>
      <c r="W316" s="935">
        <v>9.7141351892566095E-5</v>
      </c>
      <c r="X316" s="935">
        <v>2.30710710744844E-2</v>
      </c>
      <c r="Y316" s="935">
        <v>2.1856804175827398E-2</v>
      </c>
      <c r="Z316" s="935">
        <v>0</v>
      </c>
      <c r="AA316" s="935">
        <v>2.9506685637366902E-3</v>
      </c>
      <c r="AB316" s="912"/>
    </row>
    <row r="317" spans="1:28">
      <c r="A317" s="924"/>
      <c r="B317" s="925"/>
      <c r="C317" s="926"/>
      <c r="D317" s="926"/>
      <c r="E317" s="926"/>
      <c r="F317" s="925"/>
      <c r="G317" s="926"/>
      <c r="H317" s="926"/>
      <c r="I317" s="926"/>
      <c r="J317" s="926"/>
      <c r="K317" s="926"/>
      <c r="L317" s="927"/>
      <c r="M317" s="928"/>
      <c r="N317" s="928"/>
      <c r="O317" s="928"/>
      <c r="P317" s="928"/>
      <c r="Q317" s="928"/>
      <c r="R317" s="928"/>
      <c r="S317" s="928"/>
      <c r="T317" s="928"/>
      <c r="U317" s="928"/>
      <c r="V317" s="928"/>
      <c r="W317" s="928"/>
      <c r="X317" s="928"/>
      <c r="Y317" s="928"/>
      <c r="Z317" s="928"/>
      <c r="AA317" s="928"/>
      <c r="AB317" s="912"/>
    </row>
    <row r="318" spans="1:28">
      <c r="A318" s="917" t="s">
        <v>4090</v>
      </c>
      <c r="B318" s="918">
        <v>31682</v>
      </c>
      <c r="C318" s="919">
        <v>439</v>
      </c>
      <c r="D318" s="919">
        <v>373</v>
      </c>
      <c r="E318" s="919">
        <v>1676</v>
      </c>
      <c r="F318" s="920">
        <v>0</v>
      </c>
      <c r="G318" s="921">
        <v>0</v>
      </c>
      <c r="H318" s="921">
        <v>0</v>
      </c>
      <c r="I318" s="921">
        <v>1495</v>
      </c>
      <c r="J318" s="921">
        <v>0</v>
      </c>
      <c r="K318" s="921">
        <v>28578</v>
      </c>
      <c r="L318" s="922">
        <v>14.9499979551605</v>
      </c>
      <c r="M318" s="923">
        <v>0.56266716550086704</v>
      </c>
      <c r="N318" s="923">
        <v>0.30765844281249399</v>
      </c>
      <c r="O318" s="923">
        <v>15.0872392627141</v>
      </c>
      <c r="P318" s="923">
        <v>1.8220456965004499</v>
      </c>
      <c r="Q318" s="923">
        <v>1.31745876068155</v>
      </c>
      <c r="R318" s="923">
        <v>0.67239839571440596</v>
      </c>
      <c r="S318" s="923">
        <v>8.0245678362701298</v>
      </c>
      <c r="T318" s="923">
        <v>9.9230674804446899</v>
      </c>
      <c r="U318" s="923">
        <v>63.127815386281199</v>
      </c>
      <c r="V318" s="923">
        <v>2.1172110164368201E-2</v>
      </c>
      <c r="W318" s="923">
        <v>1.0375607065134299E-2</v>
      </c>
      <c r="X318" s="923">
        <v>43.607879116471203</v>
      </c>
      <c r="Y318" s="923">
        <v>21.8115503931879</v>
      </c>
      <c r="Z318" s="923">
        <v>0.47598329709293002</v>
      </c>
      <c r="AA318" s="923">
        <v>9.4818523831886006E-2</v>
      </c>
      <c r="AB318" s="912"/>
    </row>
    <row r="319" spans="1:28">
      <c r="A319" s="929" t="s">
        <v>4091</v>
      </c>
      <c r="B319" s="930">
        <v>20000</v>
      </c>
      <c r="C319" s="931">
        <v>31.65</v>
      </c>
      <c r="D319" s="931">
        <v>0</v>
      </c>
      <c r="E319" s="931">
        <v>692.61</v>
      </c>
      <c r="F319" s="932">
        <v>0</v>
      </c>
      <c r="G319" s="933">
        <v>0</v>
      </c>
      <c r="H319" s="933">
        <v>0</v>
      </c>
      <c r="I319" s="933">
        <v>894</v>
      </c>
      <c r="J319" s="933">
        <v>0</v>
      </c>
      <c r="K319" s="933">
        <v>18445.04</v>
      </c>
      <c r="L319" s="934">
        <v>9.4345054759568505</v>
      </c>
      <c r="M319" s="935">
        <v>0.336497361975794</v>
      </c>
      <c r="N319" s="935">
        <v>0.11006923055282999</v>
      </c>
      <c r="O319" s="935">
        <v>11.856028548119101</v>
      </c>
      <c r="P319" s="935">
        <v>1.33026527210992</v>
      </c>
      <c r="Q319" s="935">
        <v>0.88684351473994405</v>
      </c>
      <c r="R319" s="935">
        <v>0.430842416735363</v>
      </c>
      <c r="S319" s="935">
        <v>5.0317362538436603</v>
      </c>
      <c r="T319" s="935">
        <v>5.0946329570167004</v>
      </c>
      <c r="U319" s="935">
        <v>28.0833779667649</v>
      </c>
      <c r="V319" s="935">
        <v>5.0317362538436503E-3</v>
      </c>
      <c r="W319" s="935">
        <v>2.2013846110566001E-3</v>
      </c>
      <c r="X319" s="935">
        <v>1.5724175793261399</v>
      </c>
      <c r="Y319" s="935">
        <v>0.78620878966307095</v>
      </c>
      <c r="Z319" s="935">
        <v>6.2896703173045701E-2</v>
      </c>
      <c r="AA319" s="935">
        <v>3.7423538387962203E-2</v>
      </c>
      <c r="AB319" s="912"/>
    </row>
    <row r="320" spans="1:28">
      <c r="A320" s="929" t="s">
        <v>4092</v>
      </c>
      <c r="B320" s="930">
        <v>11008</v>
      </c>
      <c r="C320" s="931">
        <v>8.6</v>
      </c>
      <c r="D320" s="931">
        <v>0</v>
      </c>
      <c r="E320" s="931">
        <v>974.1</v>
      </c>
      <c r="F320" s="932">
        <v>0</v>
      </c>
      <c r="G320" s="933">
        <v>0</v>
      </c>
      <c r="H320" s="933">
        <v>0</v>
      </c>
      <c r="I320" s="933">
        <v>545</v>
      </c>
      <c r="J320" s="933">
        <v>0</v>
      </c>
      <c r="K320" s="933">
        <v>9497.5</v>
      </c>
      <c r="L320" s="934">
        <v>5.1752860310459097</v>
      </c>
      <c r="M320" s="935">
        <v>0.213100013043067</v>
      </c>
      <c r="N320" s="935">
        <v>0.187223582887837</v>
      </c>
      <c r="O320" s="935">
        <v>2.5115358680075701</v>
      </c>
      <c r="P320" s="935">
        <v>0.45816502804259401</v>
      </c>
      <c r="Q320" s="935">
        <v>0.400323595930904</v>
      </c>
      <c r="R320" s="935">
        <v>0.19787858353999099</v>
      </c>
      <c r="S320" s="935">
        <v>2.7550787400567902</v>
      </c>
      <c r="T320" s="935">
        <v>4.5359859919167098</v>
      </c>
      <c r="U320" s="935">
        <v>33.745909208319901</v>
      </c>
      <c r="V320" s="935">
        <v>1.5830286683199302E-2</v>
      </c>
      <c r="W320" s="935">
        <v>7.91514334159963E-3</v>
      </c>
      <c r="X320" s="935">
        <v>41.8741525629626</v>
      </c>
      <c r="Y320" s="935">
        <v>20.9446869962329</v>
      </c>
      <c r="Z320" s="935">
        <v>0.39575716707998099</v>
      </c>
      <c r="AA320" s="935">
        <v>5.3275003260766701E-2</v>
      </c>
      <c r="AB320" s="912"/>
    </row>
    <row r="321" spans="1:28">
      <c r="A321" s="929" t="s">
        <v>4093</v>
      </c>
      <c r="B321" s="930">
        <v>0</v>
      </c>
      <c r="C321" s="931">
        <v>0.57999999999999996</v>
      </c>
      <c r="D321" s="931">
        <v>1</v>
      </c>
      <c r="E321" s="931">
        <v>0</v>
      </c>
      <c r="F321" s="932">
        <v>0</v>
      </c>
      <c r="G321" s="933">
        <v>0</v>
      </c>
      <c r="H321" s="933">
        <v>0</v>
      </c>
      <c r="I321" s="933">
        <v>0</v>
      </c>
      <c r="J321" s="933">
        <v>0</v>
      </c>
      <c r="K321" s="933">
        <v>0</v>
      </c>
      <c r="L321" s="934">
        <v>0</v>
      </c>
      <c r="M321" s="935">
        <v>0</v>
      </c>
      <c r="N321" s="935">
        <v>0</v>
      </c>
      <c r="O321" s="935">
        <v>0</v>
      </c>
      <c r="P321" s="935">
        <v>0</v>
      </c>
      <c r="Q321" s="935">
        <v>0</v>
      </c>
      <c r="R321" s="935">
        <v>0</v>
      </c>
      <c r="S321" s="935">
        <v>0</v>
      </c>
      <c r="T321" s="935">
        <v>0</v>
      </c>
      <c r="U321" s="935">
        <v>0</v>
      </c>
      <c r="V321" s="935">
        <v>0</v>
      </c>
      <c r="W321" s="935">
        <v>0</v>
      </c>
      <c r="X321" s="935">
        <v>0</v>
      </c>
      <c r="Y321" s="935">
        <v>0</v>
      </c>
      <c r="Z321" s="935">
        <v>0</v>
      </c>
      <c r="AA321" s="935">
        <v>0</v>
      </c>
      <c r="AB321" s="912"/>
    </row>
    <row r="322" spans="1:28">
      <c r="A322" s="929" t="s">
        <v>4094</v>
      </c>
      <c r="B322" s="930">
        <v>85.647745</v>
      </c>
      <c r="C322" s="931">
        <v>35.799999999999997</v>
      </c>
      <c r="D322" s="931">
        <v>35</v>
      </c>
      <c r="E322" s="931">
        <v>0</v>
      </c>
      <c r="F322" s="932">
        <v>0</v>
      </c>
      <c r="G322" s="933">
        <v>0</v>
      </c>
      <c r="H322" s="933">
        <v>0</v>
      </c>
      <c r="I322" s="933">
        <v>4</v>
      </c>
      <c r="J322" s="933">
        <v>0</v>
      </c>
      <c r="K322" s="933">
        <v>82.447744999999998</v>
      </c>
      <c r="L322" s="934">
        <v>5.1308572406496999E-2</v>
      </c>
      <c r="M322" s="935">
        <v>2.2069714706356202E-3</v>
      </c>
      <c r="N322" s="935">
        <v>2.4740571900119098E-3</v>
      </c>
      <c r="O322" s="935">
        <v>0.118080002250568</v>
      </c>
      <c r="P322" s="935">
        <v>2.9379429131391401E-3</v>
      </c>
      <c r="Q322" s="935">
        <v>4.2030857943952298E-3</v>
      </c>
      <c r="R322" s="935">
        <v>4.0344000768944201E-3</v>
      </c>
      <c r="S322" s="935">
        <v>4.55451437252192E-2</v>
      </c>
      <c r="T322" s="935">
        <v>6.3116572631553805E-2</v>
      </c>
      <c r="U322" s="935">
        <v>0.21113828973851601</v>
      </c>
      <c r="V322" s="935">
        <v>4.0765715062696202E-5</v>
      </c>
      <c r="W322" s="935">
        <v>5.4822858187763899E-5</v>
      </c>
      <c r="X322" s="935">
        <v>5.3417143875257103E-3</v>
      </c>
      <c r="Y322" s="935">
        <v>2.6708571937628599E-3</v>
      </c>
      <c r="Z322" s="935">
        <v>1.5462857437574401E-3</v>
      </c>
      <c r="AA322" s="935">
        <v>6.3819429787807195E-4</v>
      </c>
      <c r="AB322" s="912"/>
    </row>
    <row r="323" spans="1:28">
      <c r="A323" s="929" t="s">
        <v>4095</v>
      </c>
      <c r="B323" s="930">
        <v>0</v>
      </c>
      <c r="C323" s="931">
        <v>7.93</v>
      </c>
      <c r="D323" s="931">
        <v>8</v>
      </c>
      <c r="E323" s="931">
        <v>0</v>
      </c>
      <c r="F323" s="932">
        <v>0</v>
      </c>
      <c r="G323" s="933">
        <v>0</v>
      </c>
      <c r="H323" s="933">
        <v>0</v>
      </c>
      <c r="I323" s="933">
        <v>0</v>
      </c>
      <c r="J323" s="933">
        <v>0</v>
      </c>
      <c r="K323" s="933">
        <v>0</v>
      </c>
      <c r="L323" s="934">
        <v>0</v>
      </c>
      <c r="M323" s="935">
        <v>0</v>
      </c>
      <c r="N323" s="935">
        <v>0</v>
      </c>
      <c r="O323" s="935">
        <v>0</v>
      </c>
      <c r="P323" s="935">
        <v>0</v>
      </c>
      <c r="Q323" s="935">
        <v>0</v>
      </c>
      <c r="R323" s="935">
        <v>0</v>
      </c>
      <c r="S323" s="935">
        <v>0</v>
      </c>
      <c r="T323" s="935">
        <v>0</v>
      </c>
      <c r="U323" s="935">
        <v>0</v>
      </c>
      <c r="V323" s="935">
        <v>0</v>
      </c>
      <c r="W323" s="935">
        <v>0</v>
      </c>
      <c r="X323" s="935">
        <v>0</v>
      </c>
      <c r="Y323" s="935">
        <v>0</v>
      </c>
      <c r="Z323" s="935">
        <v>0</v>
      </c>
      <c r="AA323" s="935">
        <v>0</v>
      </c>
      <c r="AB323" s="912"/>
    </row>
    <row r="324" spans="1:28">
      <c r="A324" s="929" t="s">
        <v>4096</v>
      </c>
      <c r="B324" s="930">
        <v>0</v>
      </c>
      <c r="C324" s="931">
        <v>6.62</v>
      </c>
      <c r="D324" s="931">
        <v>7</v>
      </c>
      <c r="E324" s="931">
        <v>0</v>
      </c>
      <c r="F324" s="932">
        <v>0</v>
      </c>
      <c r="G324" s="933">
        <v>0</v>
      </c>
      <c r="H324" s="933">
        <v>0</v>
      </c>
      <c r="I324" s="933">
        <v>0</v>
      </c>
      <c r="J324" s="933">
        <v>0</v>
      </c>
      <c r="K324" s="933">
        <v>0</v>
      </c>
      <c r="L324" s="934">
        <v>0</v>
      </c>
      <c r="M324" s="935">
        <v>0</v>
      </c>
      <c r="N324" s="935">
        <v>0</v>
      </c>
      <c r="O324" s="935">
        <v>0</v>
      </c>
      <c r="P324" s="935">
        <v>0</v>
      </c>
      <c r="Q324" s="935">
        <v>0</v>
      </c>
      <c r="R324" s="935">
        <v>0</v>
      </c>
      <c r="S324" s="935">
        <v>0</v>
      </c>
      <c r="T324" s="935">
        <v>0</v>
      </c>
      <c r="U324" s="935">
        <v>0</v>
      </c>
      <c r="V324" s="935">
        <v>0</v>
      </c>
      <c r="W324" s="935">
        <v>0</v>
      </c>
      <c r="X324" s="935">
        <v>0</v>
      </c>
      <c r="Y324" s="935">
        <v>0</v>
      </c>
      <c r="Z324" s="935">
        <v>0</v>
      </c>
      <c r="AA324" s="935">
        <v>0</v>
      </c>
      <c r="AB324" s="912"/>
    </row>
    <row r="325" spans="1:28">
      <c r="A325" s="929" t="s">
        <v>4097</v>
      </c>
      <c r="B325" s="930">
        <v>0</v>
      </c>
      <c r="C325" s="931">
        <v>5.15</v>
      </c>
      <c r="D325" s="931">
        <v>5</v>
      </c>
      <c r="E325" s="931">
        <v>0</v>
      </c>
      <c r="F325" s="932">
        <v>0</v>
      </c>
      <c r="G325" s="933">
        <v>0</v>
      </c>
      <c r="H325" s="933">
        <v>0</v>
      </c>
      <c r="I325" s="933">
        <v>0</v>
      </c>
      <c r="J325" s="933">
        <v>0</v>
      </c>
      <c r="K325" s="933">
        <v>0.15</v>
      </c>
      <c r="L325" s="934">
        <v>4.1829882603873601E-5</v>
      </c>
      <c r="M325" s="935">
        <v>1.05776714630485E-6</v>
      </c>
      <c r="N325" s="935">
        <v>5.2888357315242501E-7</v>
      </c>
      <c r="O325" s="935">
        <v>1.63473104428931E-5</v>
      </c>
      <c r="P325" s="935">
        <v>7.2601290496378404E-6</v>
      </c>
      <c r="Q325" s="935">
        <v>1.9472531556975702E-6</v>
      </c>
      <c r="R325" s="935">
        <v>2.4040162416019301E-6</v>
      </c>
      <c r="S325" s="935">
        <v>3.0531006268344503E-5</v>
      </c>
      <c r="T325" s="935">
        <v>2.5242170536820302E-5</v>
      </c>
      <c r="U325" s="935">
        <v>1.8366684085838799E-4</v>
      </c>
      <c r="V325" s="935">
        <v>2.6444178657621301E-8</v>
      </c>
      <c r="W325" s="935">
        <v>1.20200812080097E-8</v>
      </c>
      <c r="X325" s="935">
        <v>4.56763085904367E-6</v>
      </c>
      <c r="Y325" s="935">
        <v>2.4040162416019301E-6</v>
      </c>
      <c r="Z325" s="935">
        <v>1.2020081208009699E-6</v>
      </c>
      <c r="AA325" s="935">
        <v>3.9666267986431902E-7</v>
      </c>
      <c r="AB325" s="912"/>
    </row>
    <row r="326" spans="1:28">
      <c r="A326" s="929" t="s">
        <v>4098</v>
      </c>
      <c r="B326" s="930">
        <v>9.6516439999999992</v>
      </c>
      <c r="C326" s="931">
        <v>0</v>
      </c>
      <c r="D326" s="931">
        <v>0</v>
      </c>
      <c r="E326" s="931">
        <v>0</v>
      </c>
      <c r="F326" s="932">
        <v>0</v>
      </c>
      <c r="G326" s="933">
        <v>0</v>
      </c>
      <c r="H326" s="933">
        <v>0</v>
      </c>
      <c r="I326" s="933">
        <v>1</v>
      </c>
      <c r="J326" s="933">
        <v>0</v>
      </c>
      <c r="K326" s="933">
        <v>8.6516439999999992</v>
      </c>
      <c r="L326" s="934">
        <v>1.39395493577781E-4</v>
      </c>
      <c r="M326" s="935">
        <v>7.3754229406233597E-8</v>
      </c>
      <c r="N326" s="935">
        <v>7.3754229406233597E-8</v>
      </c>
      <c r="O326" s="935">
        <v>8.1129652346856901E-6</v>
      </c>
      <c r="P326" s="935">
        <v>3.4664487820929802E-5</v>
      </c>
      <c r="Q326" s="935">
        <v>0</v>
      </c>
      <c r="R326" s="935">
        <v>7.3754229406233597E-8</v>
      </c>
      <c r="S326" s="935">
        <v>8.8505075287480305E-6</v>
      </c>
      <c r="T326" s="935">
        <v>4.4252537643740102E-6</v>
      </c>
      <c r="U326" s="935">
        <v>1.09156259521226E-4</v>
      </c>
      <c r="V326" s="935">
        <v>7.3754229406233597E-8</v>
      </c>
      <c r="W326" s="935">
        <v>7.37542294062336E-9</v>
      </c>
      <c r="X326" s="935">
        <v>0</v>
      </c>
      <c r="Y326" s="935">
        <v>0</v>
      </c>
      <c r="Z326" s="935">
        <v>0</v>
      </c>
      <c r="AA326" s="935">
        <v>8.1129652346856902E-8</v>
      </c>
      <c r="AB326" s="912"/>
    </row>
    <row r="327" spans="1:28">
      <c r="A327" s="929" t="s">
        <v>4099</v>
      </c>
      <c r="B327" s="930">
        <v>578.824073</v>
      </c>
      <c r="C327" s="931">
        <v>342.67</v>
      </c>
      <c r="D327" s="931">
        <v>317</v>
      </c>
      <c r="E327" s="931">
        <v>9</v>
      </c>
      <c r="F327" s="932">
        <v>0</v>
      </c>
      <c r="G327" s="933">
        <v>0</v>
      </c>
      <c r="H327" s="933">
        <v>0</v>
      </c>
      <c r="I327" s="933">
        <v>51</v>
      </c>
      <c r="J327" s="933">
        <v>0</v>
      </c>
      <c r="K327" s="933">
        <v>544.49407299999996</v>
      </c>
      <c r="L327" s="934">
        <v>0.28871665037505201</v>
      </c>
      <c r="M327" s="935">
        <v>1.08616874899939E-2</v>
      </c>
      <c r="N327" s="935">
        <v>7.8909695440126798E-3</v>
      </c>
      <c r="O327" s="935">
        <v>0.601570384061202</v>
      </c>
      <c r="P327" s="935">
        <v>3.06355288179316E-2</v>
      </c>
      <c r="Q327" s="935">
        <v>2.6086616963147801E-2</v>
      </c>
      <c r="R327" s="935">
        <v>3.9640517591687199E-2</v>
      </c>
      <c r="S327" s="935">
        <v>0.19216831713066199</v>
      </c>
      <c r="T327" s="935">
        <v>0.22930229145542699</v>
      </c>
      <c r="U327" s="935">
        <v>1.0870970983575099</v>
      </c>
      <c r="V327" s="935">
        <v>2.6922131385454998E-4</v>
      </c>
      <c r="W327" s="935">
        <v>2.0423685878621101E-4</v>
      </c>
      <c r="X327" s="935">
        <v>0.15596269216401501</v>
      </c>
      <c r="Y327" s="935">
        <v>7.7981346082007699E-2</v>
      </c>
      <c r="Z327" s="935">
        <v>1.5781939088025401E-2</v>
      </c>
      <c r="AA327" s="935">
        <v>3.4813100929467701E-3</v>
      </c>
      <c r="AB327" s="912"/>
    </row>
    <row r="328" spans="1:28">
      <c r="A328" s="924"/>
      <c r="B328" s="925"/>
      <c r="C328" s="926"/>
      <c r="D328" s="926"/>
      <c r="E328" s="926"/>
      <c r="F328" s="925"/>
      <c r="G328" s="926"/>
      <c r="H328" s="926"/>
      <c r="I328" s="926"/>
      <c r="J328" s="926"/>
      <c r="K328" s="926"/>
      <c r="L328" s="927"/>
      <c r="M328" s="928"/>
      <c r="N328" s="928"/>
      <c r="O328" s="928"/>
      <c r="P328" s="928"/>
      <c r="Q328" s="928"/>
      <c r="R328" s="928"/>
      <c r="S328" s="928"/>
      <c r="T328" s="928"/>
      <c r="U328" s="928"/>
      <c r="V328" s="928"/>
      <c r="W328" s="928"/>
      <c r="X328" s="928"/>
      <c r="Y328" s="928"/>
      <c r="Z328" s="928"/>
      <c r="AA328" s="928"/>
      <c r="AB328" s="912"/>
    </row>
    <row r="329" spans="1:28">
      <c r="A329" s="917" t="s">
        <v>4100</v>
      </c>
      <c r="B329" s="918">
        <v>417993</v>
      </c>
      <c r="C329" s="919">
        <v>18899</v>
      </c>
      <c r="D329" s="919">
        <v>8933</v>
      </c>
      <c r="E329" s="919">
        <v>6829</v>
      </c>
      <c r="F329" s="920">
        <v>0</v>
      </c>
      <c r="G329" s="921">
        <v>0</v>
      </c>
      <c r="H329" s="921">
        <v>0</v>
      </c>
      <c r="I329" s="921">
        <v>0</v>
      </c>
      <c r="J329" s="921">
        <v>7400</v>
      </c>
      <c r="K329" s="921">
        <v>413730</v>
      </c>
      <c r="L329" s="922">
        <v>49.910933214041798</v>
      </c>
      <c r="M329" s="923">
        <v>0.27884137061320302</v>
      </c>
      <c r="N329" s="923">
        <v>0.207625430092998</v>
      </c>
      <c r="O329" s="923">
        <v>5.9612071985794097</v>
      </c>
      <c r="P329" s="923">
        <v>3.1273069294659899</v>
      </c>
      <c r="Q329" s="923">
        <v>2.35609925347623E-2</v>
      </c>
      <c r="R329" s="923">
        <v>6.4260388734541193E-2</v>
      </c>
      <c r="S329" s="923">
        <v>6.3949475218599199</v>
      </c>
      <c r="T329" s="923">
        <v>10.9215111081748</v>
      </c>
      <c r="U329" s="923">
        <v>34.537982176350802</v>
      </c>
      <c r="V329" s="923">
        <v>1.6693078191054499E-2</v>
      </c>
      <c r="W329" s="923">
        <v>8.9706241150108706E-3</v>
      </c>
      <c r="X329" s="923">
        <v>2.54813027841407</v>
      </c>
      <c r="Y329" s="923">
        <v>2.54813027841407</v>
      </c>
      <c r="Z329" s="923">
        <v>3.1971711037247799E-4</v>
      </c>
      <c r="AA329" s="923">
        <v>2.4965602287054901E-2</v>
      </c>
      <c r="AB329" s="912"/>
    </row>
    <row r="330" spans="1:28">
      <c r="A330" s="929" t="s">
        <v>4101</v>
      </c>
      <c r="B330" s="930">
        <v>7400</v>
      </c>
      <c r="C330" s="931">
        <v>0</v>
      </c>
      <c r="D330" s="931">
        <v>0</v>
      </c>
      <c r="E330" s="931">
        <v>0</v>
      </c>
      <c r="F330" s="932">
        <v>0</v>
      </c>
      <c r="G330" s="933">
        <v>0</v>
      </c>
      <c r="H330" s="933">
        <v>0</v>
      </c>
      <c r="I330" s="933">
        <v>0</v>
      </c>
      <c r="J330" s="933">
        <v>7400</v>
      </c>
      <c r="K330" s="933">
        <v>0</v>
      </c>
      <c r="L330" s="934">
        <v>0</v>
      </c>
      <c r="M330" s="935">
        <v>0</v>
      </c>
      <c r="N330" s="935">
        <v>0</v>
      </c>
      <c r="O330" s="935">
        <v>0</v>
      </c>
      <c r="P330" s="935">
        <v>0</v>
      </c>
      <c r="Q330" s="935">
        <v>0</v>
      </c>
      <c r="R330" s="935">
        <v>0</v>
      </c>
      <c r="S330" s="935">
        <v>0</v>
      </c>
      <c r="T330" s="935">
        <v>0</v>
      </c>
      <c r="U330" s="935">
        <v>0</v>
      </c>
      <c r="V330" s="935">
        <v>0</v>
      </c>
      <c r="W330" s="935">
        <v>0</v>
      </c>
      <c r="X330" s="935">
        <v>0</v>
      </c>
      <c r="Y330" s="935">
        <v>0</v>
      </c>
      <c r="Z330" s="935">
        <v>0</v>
      </c>
      <c r="AA330" s="935">
        <v>0</v>
      </c>
      <c r="AB330" s="912"/>
    </row>
    <row r="331" spans="1:28">
      <c r="A331" s="929" t="s">
        <v>4102</v>
      </c>
      <c r="B331" s="930">
        <v>52403.558100000002</v>
      </c>
      <c r="C331" s="931">
        <v>2969.83</v>
      </c>
      <c r="D331" s="931">
        <v>0</v>
      </c>
      <c r="E331" s="931">
        <v>20.59</v>
      </c>
      <c r="F331" s="932">
        <v>0</v>
      </c>
      <c r="G331" s="933">
        <v>0</v>
      </c>
      <c r="H331" s="933">
        <v>0</v>
      </c>
      <c r="I331" s="933">
        <v>0</v>
      </c>
      <c r="J331" s="933">
        <v>0</v>
      </c>
      <c r="K331" s="933">
        <v>55352.7981</v>
      </c>
      <c r="L331" s="934">
        <v>26.708180325599301</v>
      </c>
      <c r="M331" s="935">
        <v>2.8312558649045201E-2</v>
      </c>
      <c r="N331" s="935">
        <v>0.207625430092998</v>
      </c>
      <c r="O331" s="935">
        <v>0.283125586490452</v>
      </c>
      <c r="P331" s="935">
        <v>1.4250654520019399</v>
      </c>
      <c r="Q331" s="935">
        <v>0</v>
      </c>
      <c r="R331" s="935">
        <v>9.4375195496817308E-3</v>
      </c>
      <c r="S331" s="935">
        <v>9.4375195496817194E-2</v>
      </c>
      <c r="T331" s="935">
        <v>0.84937675947135505</v>
      </c>
      <c r="U331" s="935">
        <v>1.03812715046499</v>
      </c>
      <c r="V331" s="935">
        <v>9.4375195496817295E-4</v>
      </c>
      <c r="W331" s="935">
        <v>0</v>
      </c>
      <c r="X331" s="935">
        <v>2.54813027841407</v>
      </c>
      <c r="Y331" s="935">
        <v>2.54813027841407</v>
      </c>
      <c r="Z331" s="935">
        <v>0</v>
      </c>
      <c r="AA331" s="935">
        <v>4.7187597748408602E-3</v>
      </c>
      <c r="AB331" s="912"/>
    </row>
    <row r="332" spans="1:28">
      <c r="A332" s="929" t="s">
        <v>4103</v>
      </c>
      <c r="B332" s="930">
        <v>0</v>
      </c>
      <c r="C332" s="931">
        <v>4757.7700000000004</v>
      </c>
      <c r="D332" s="931">
        <v>4755</v>
      </c>
      <c r="E332" s="931">
        <v>2.72</v>
      </c>
      <c r="F332" s="932">
        <v>0</v>
      </c>
      <c r="G332" s="933">
        <v>0</v>
      </c>
      <c r="H332" s="933">
        <v>0</v>
      </c>
      <c r="I332" s="933">
        <v>0</v>
      </c>
      <c r="J332" s="933">
        <v>0</v>
      </c>
      <c r="K332" s="933">
        <v>5.0000000000181899E-2</v>
      </c>
      <c r="L332" s="934">
        <v>6.8199042315196398E-6</v>
      </c>
      <c r="M332" s="935">
        <v>1.70497605787991E-8</v>
      </c>
      <c r="N332" s="935">
        <v>0</v>
      </c>
      <c r="O332" s="935">
        <v>8.5248802893995498E-7</v>
      </c>
      <c r="P332" s="935">
        <v>2.0459712694558901E-7</v>
      </c>
      <c r="Q332" s="935">
        <v>0</v>
      </c>
      <c r="R332" s="935">
        <v>2.55746408681986E-8</v>
      </c>
      <c r="S332" s="935">
        <v>9.3773683183395002E-7</v>
      </c>
      <c r="T332" s="935">
        <v>1.70497605787991E-6</v>
      </c>
      <c r="U332" s="935">
        <v>6.6494066257316501E-6</v>
      </c>
      <c r="V332" s="935">
        <v>8.5248802893995505E-10</v>
      </c>
      <c r="W332" s="935">
        <v>0</v>
      </c>
      <c r="X332" s="935">
        <v>0</v>
      </c>
      <c r="Y332" s="935">
        <v>0</v>
      </c>
      <c r="Z332" s="935">
        <v>0</v>
      </c>
      <c r="AA332" s="935">
        <v>7.6723922604595906E-9</v>
      </c>
      <c r="AB332" s="912"/>
    </row>
    <row r="333" spans="1:28">
      <c r="A333" s="929" t="s">
        <v>4104</v>
      </c>
      <c r="B333" s="930">
        <v>0</v>
      </c>
      <c r="C333" s="931">
        <v>0.04</v>
      </c>
      <c r="D333" s="931">
        <v>0</v>
      </c>
      <c r="E333" s="931">
        <v>0</v>
      </c>
      <c r="F333" s="932">
        <v>0</v>
      </c>
      <c r="G333" s="933">
        <v>0</v>
      </c>
      <c r="H333" s="933">
        <v>0</v>
      </c>
      <c r="I333" s="933">
        <v>0</v>
      </c>
      <c r="J333" s="933">
        <v>0</v>
      </c>
      <c r="K333" s="933">
        <v>0.04</v>
      </c>
      <c r="L333" s="934">
        <v>9.2068707125180195E-6</v>
      </c>
      <c r="M333" s="935">
        <v>6.8199042314948299E-9</v>
      </c>
      <c r="N333" s="935">
        <v>0</v>
      </c>
      <c r="O333" s="935">
        <v>4.7739329620463798E-7</v>
      </c>
      <c r="P333" s="935">
        <v>7.0927004007546204E-7</v>
      </c>
      <c r="Q333" s="935">
        <v>0</v>
      </c>
      <c r="R333" s="935">
        <v>2.0459712694484501E-8</v>
      </c>
      <c r="S333" s="935">
        <v>3.4099521157474101E-7</v>
      </c>
      <c r="T333" s="935">
        <v>4.7739329620463798E-7</v>
      </c>
      <c r="U333" s="935">
        <v>2.1823693540783502E-6</v>
      </c>
      <c r="V333" s="935">
        <v>0</v>
      </c>
      <c r="W333" s="935">
        <v>0</v>
      </c>
      <c r="X333" s="935">
        <v>0</v>
      </c>
      <c r="Y333" s="935">
        <v>0</v>
      </c>
      <c r="Z333" s="935">
        <v>0</v>
      </c>
      <c r="AA333" s="935">
        <v>1.3639808462989699E-9</v>
      </c>
      <c r="AB333" s="912"/>
    </row>
    <row r="334" spans="1:28">
      <c r="A334" s="929" t="s">
        <v>4276</v>
      </c>
      <c r="B334" s="930">
        <v>0</v>
      </c>
      <c r="C334" s="931">
        <v>0</v>
      </c>
      <c r="D334" s="931">
        <v>0</v>
      </c>
      <c r="E334" s="931">
        <v>0</v>
      </c>
      <c r="F334" s="932">
        <v>0</v>
      </c>
      <c r="G334" s="933">
        <v>0</v>
      </c>
      <c r="H334" s="933">
        <v>0</v>
      </c>
      <c r="I334" s="933">
        <v>0</v>
      </c>
      <c r="J334" s="933">
        <v>0</v>
      </c>
      <c r="K334" s="933">
        <v>0</v>
      </c>
      <c r="L334" s="934">
        <v>0</v>
      </c>
      <c r="M334" s="935">
        <v>0</v>
      </c>
      <c r="N334" s="935">
        <v>0</v>
      </c>
      <c r="O334" s="935">
        <v>0</v>
      </c>
      <c r="P334" s="935">
        <v>0</v>
      </c>
      <c r="Q334" s="935">
        <v>0</v>
      </c>
      <c r="R334" s="935">
        <v>0</v>
      </c>
      <c r="S334" s="935">
        <v>0</v>
      </c>
      <c r="T334" s="935">
        <v>0</v>
      </c>
      <c r="U334" s="935">
        <v>0</v>
      </c>
      <c r="V334" s="935">
        <v>0</v>
      </c>
      <c r="W334" s="935">
        <v>0</v>
      </c>
      <c r="X334" s="935">
        <v>0</v>
      </c>
      <c r="Y334" s="935">
        <v>0</v>
      </c>
      <c r="Z334" s="935">
        <v>0</v>
      </c>
      <c r="AA334" s="935">
        <v>0</v>
      </c>
      <c r="AB334" s="912"/>
    </row>
    <row r="335" spans="1:28">
      <c r="A335" s="929" t="s">
        <v>4277</v>
      </c>
      <c r="B335" s="930">
        <v>0</v>
      </c>
      <c r="C335" s="931">
        <v>0</v>
      </c>
      <c r="D335" s="931">
        <v>0</v>
      </c>
      <c r="E335" s="931">
        <v>0</v>
      </c>
      <c r="F335" s="932">
        <v>0</v>
      </c>
      <c r="G335" s="933">
        <v>0</v>
      </c>
      <c r="H335" s="933">
        <v>0</v>
      </c>
      <c r="I335" s="933">
        <v>0</v>
      </c>
      <c r="J335" s="933">
        <v>0</v>
      </c>
      <c r="K335" s="933">
        <v>0</v>
      </c>
      <c r="L335" s="934">
        <v>0</v>
      </c>
      <c r="M335" s="935">
        <v>0</v>
      </c>
      <c r="N335" s="935">
        <v>0</v>
      </c>
      <c r="O335" s="935">
        <v>0</v>
      </c>
      <c r="P335" s="935">
        <v>0</v>
      </c>
      <c r="Q335" s="935">
        <v>0</v>
      </c>
      <c r="R335" s="935">
        <v>0</v>
      </c>
      <c r="S335" s="935">
        <v>0</v>
      </c>
      <c r="T335" s="935">
        <v>0</v>
      </c>
      <c r="U335" s="935">
        <v>0</v>
      </c>
      <c r="V335" s="935">
        <v>0</v>
      </c>
      <c r="W335" s="935">
        <v>0</v>
      </c>
      <c r="X335" s="935">
        <v>0</v>
      </c>
      <c r="Y335" s="935">
        <v>0</v>
      </c>
      <c r="Z335" s="935">
        <v>0</v>
      </c>
      <c r="AA335" s="935">
        <v>0</v>
      </c>
      <c r="AB335" s="912"/>
    </row>
    <row r="336" spans="1:28">
      <c r="A336" s="929" t="s">
        <v>4105</v>
      </c>
      <c r="B336" s="930">
        <v>0</v>
      </c>
      <c r="C336" s="931">
        <v>187.52</v>
      </c>
      <c r="D336" s="931">
        <v>0</v>
      </c>
      <c r="E336" s="931">
        <v>0</v>
      </c>
      <c r="F336" s="932">
        <v>0</v>
      </c>
      <c r="G336" s="933">
        <v>0</v>
      </c>
      <c r="H336" s="933">
        <v>0</v>
      </c>
      <c r="I336" s="933">
        <v>0</v>
      </c>
      <c r="J336" s="933">
        <v>0</v>
      </c>
      <c r="K336" s="933">
        <v>187.52</v>
      </c>
      <c r="L336" s="934">
        <v>1.75844410704863E-2</v>
      </c>
      <c r="M336" s="935">
        <v>3.19717110372478E-5</v>
      </c>
      <c r="N336" s="935">
        <v>0</v>
      </c>
      <c r="O336" s="935">
        <v>1.59858555186239E-3</v>
      </c>
      <c r="P336" s="935">
        <v>1.75844410704863E-3</v>
      </c>
      <c r="Q336" s="935">
        <v>0</v>
      </c>
      <c r="R336" s="935">
        <v>9.59151331117433E-5</v>
      </c>
      <c r="S336" s="935">
        <v>1.27886844148991E-3</v>
      </c>
      <c r="T336" s="935">
        <v>2.23801977260734E-3</v>
      </c>
      <c r="U336" s="935">
        <v>2.23801977260734E-2</v>
      </c>
      <c r="V336" s="935">
        <v>0</v>
      </c>
      <c r="W336" s="935">
        <v>3.1971711037247798E-6</v>
      </c>
      <c r="X336" s="935">
        <v>0</v>
      </c>
      <c r="Y336" s="935">
        <v>0</v>
      </c>
      <c r="Z336" s="935">
        <v>3.1971711037247799E-4</v>
      </c>
      <c r="AA336" s="935">
        <v>3.1971711037247798E-6</v>
      </c>
      <c r="AB336" s="912"/>
    </row>
    <row r="337" spans="1:28">
      <c r="A337" s="929" t="s">
        <v>4106</v>
      </c>
      <c r="B337" s="930">
        <v>220000</v>
      </c>
      <c r="C337" s="931">
        <v>10983.46</v>
      </c>
      <c r="D337" s="931">
        <v>4178</v>
      </c>
      <c r="E337" s="931">
        <v>6805.8</v>
      </c>
      <c r="F337" s="932">
        <v>0</v>
      </c>
      <c r="G337" s="933">
        <v>0</v>
      </c>
      <c r="H337" s="933">
        <v>0</v>
      </c>
      <c r="I337" s="933">
        <v>0</v>
      </c>
      <c r="J337" s="933">
        <v>0</v>
      </c>
      <c r="K337" s="933">
        <v>219999.66</v>
      </c>
      <c r="L337" s="934">
        <v>16.504142733775701</v>
      </c>
      <c r="M337" s="935">
        <v>0.15003766121614201</v>
      </c>
      <c r="N337" s="935">
        <v>0</v>
      </c>
      <c r="O337" s="935">
        <v>1.8754707652017799</v>
      </c>
      <c r="P337" s="935">
        <v>1.2003012897291401</v>
      </c>
      <c r="Q337" s="935">
        <v>0</v>
      </c>
      <c r="R337" s="935">
        <v>0</v>
      </c>
      <c r="S337" s="935">
        <v>3.0007532243228501</v>
      </c>
      <c r="T337" s="935">
        <v>8.2520713668878294</v>
      </c>
      <c r="U337" s="935">
        <v>14.628671968573901</v>
      </c>
      <c r="V337" s="935">
        <v>1.12528245912107E-2</v>
      </c>
      <c r="W337" s="935">
        <v>0</v>
      </c>
      <c r="X337" s="935">
        <v>0</v>
      </c>
      <c r="Y337" s="935">
        <v>0</v>
      </c>
      <c r="Z337" s="935">
        <v>0</v>
      </c>
      <c r="AA337" s="935">
        <v>3.7509415304035599E-3</v>
      </c>
      <c r="AB337" s="912"/>
    </row>
    <row r="338" spans="1:28">
      <c r="A338" s="929" t="s">
        <v>4229</v>
      </c>
      <c r="B338" s="930">
        <v>1500</v>
      </c>
      <c r="C338" s="931">
        <v>0</v>
      </c>
      <c r="D338" s="931">
        <v>0</v>
      </c>
      <c r="E338" s="931">
        <v>0</v>
      </c>
      <c r="F338" s="932">
        <v>0</v>
      </c>
      <c r="G338" s="933">
        <v>0</v>
      </c>
      <c r="H338" s="933">
        <v>0</v>
      </c>
      <c r="I338" s="933">
        <v>0</v>
      </c>
      <c r="J338" s="933">
        <v>0</v>
      </c>
      <c r="K338" s="933">
        <v>1500</v>
      </c>
      <c r="L338" s="934">
        <v>8.4396314864748495E-2</v>
      </c>
      <c r="M338" s="935">
        <v>1.5344784520863401E-3</v>
      </c>
      <c r="N338" s="935">
        <v>0</v>
      </c>
      <c r="O338" s="935">
        <v>1.0229856347242199E-2</v>
      </c>
      <c r="P338" s="935">
        <v>8.4396314864748495E-3</v>
      </c>
      <c r="Q338" s="935">
        <v>2.5574640868105601E-4</v>
      </c>
      <c r="R338" s="935">
        <v>5.1149281736211202E-4</v>
      </c>
      <c r="S338" s="935">
        <v>3.5804497215347897E-2</v>
      </c>
      <c r="T338" s="935">
        <v>1.5344784520863399E-2</v>
      </c>
      <c r="U338" s="935">
        <v>0.204597126944845</v>
      </c>
      <c r="V338" s="935">
        <v>2.5574640868105599E-5</v>
      </c>
      <c r="W338" s="935">
        <v>2.5574640868105599E-5</v>
      </c>
      <c r="X338" s="935">
        <v>0</v>
      </c>
      <c r="Y338" s="935">
        <v>0</v>
      </c>
      <c r="Z338" s="935">
        <v>0</v>
      </c>
      <c r="AA338" s="935">
        <v>1.7902248607673901E-4</v>
      </c>
      <c r="AB338" s="912"/>
    </row>
    <row r="339" spans="1:28">
      <c r="A339" s="929" t="s">
        <v>4300</v>
      </c>
      <c r="B339" s="930">
        <v>11151.07</v>
      </c>
      <c r="C339" s="931">
        <v>0</v>
      </c>
      <c r="D339" s="931">
        <v>0</v>
      </c>
      <c r="E339" s="931">
        <v>0</v>
      </c>
      <c r="F339" s="932">
        <v>0</v>
      </c>
      <c r="G339" s="933">
        <v>0</v>
      </c>
      <c r="H339" s="933">
        <v>0</v>
      </c>
      <c r="I339" s="933">
        <v>0</v>
      </c>
      <c r="J339" s="933">
        <v>0</v>
      </c>
      <c r="K339" s="933">
        <v>11151.07</v>
      </c>
      <c r="L339" s="934">
        <v>0.81752921689597202</v>
      </c>
      <c r="M339" s="935">
        <v>1.3308615158771599E-2</v>
      </c>
      <c r="N339" s="935">
        <v>0</v>
      </c>
      <c r="O339" s="935">
        <v>0.15209845895738999</v>
      </c>
      <c r="P339" s="935">
        <v>0.106468921270173</v>
      </c>
      <c r="Q339" s="935">
        <v>1.90123073696738E-3</v>
      </c>
      <c r="R339" s="935">
        <v>1.1407384421804299E-2</v>
      </c>
      <c r="S339" s="935">
        <v>0.266172303175433</v>
      </c>
      <c r="T339" s="935">
        <v>0.30419691791477999</v>
      </c>
      <c r="U339" s="935">
        <v>1.5209845895739</v>
      </c>
      <c r="V339" s="935">
        <v>1.90123073696738E-4</v>
      </c>
      <c r="W339" s="935">
        <v>3.8024614739347502E-4</v>
      </c>
      <c r="X339" s="935">
        <v>0</v>
      </c>
      <c r="Y339" s="935">
        <v>0</v>
      </c>
      <c r="Z339" s="935">
        <v>0</v>
      </c>
      <c r="AA339" s="935">
        <v>1.33086151587716E-3</v>
      </c>
      <c r="AB339" s="912"/>
    </row>
    <row r="340" spans="1:28">
      <c r="A340" s="929" t="s">
        <v>4107</v>
      </c>
      <c r="B340" s="930">
        <v>125538.51</v>
      </c>
      <c r="C340" s="931">
        <v>0</v>
      </c>
      <c r="D340" s="931">
        <v>0</v>
      </c>
      <c r="E340" s="931">
        <v>0</v>
      </c>
      <c r="F340" s="932">
        <v>0</v>
      </c>
      <c r="G340" s="933">
        <v>0</v>
      </c>
      <c r="H340" s="933">
        <v>0</v>
      </c>
      <c r="I340" s="933">
        <v>0</v>
      </c>
      <c r="J340" s="933">
        <v>0</v>
      </c>
      <c r="K340" s="933">
        <v>125538.51</v>
      </c>
      <c r="L340" s="934">
        <v>5.7790841550607501</v>
      </c>
      <c r="M340" s="935">
        <v>8.5616061556455597E-2</v>
      </c>
      <c r="N340" s="935">
        <v>0</v>
      </c>
      <c r="O340" s="935">
        <v>3.6386826161493602</v>
      </c>
      <c r="P340" s="935">
        <v>0.38527227700404998</v>
      </c>
      <c r="Q340" s="935">
        <v>2.1404015389113899E-2</v>
      </c>
      <c r="R340" s="935">
        <v>4.2808030778227799E-2</v>
      </c>
      <c r="S340" s="935">
        <v>2.9965621544759502</v>
      </c>
      <c r="T340" s="935">
        <v>1.49828107723797</v>
      </c>
      <c r="U340" s="935">
        <v>17.123212311291098</v>
      </c>
      <c r="V340" s="935">
        <v>4.28080307782278E-3</v>
      </c>
      <c r="W340" s="935">
        <v>8.5616061556455601E-3</v>
      </c>
      <c r="X340" s="935">
        <v>0</v>
      </c>
      <c r="Y340" s="935">
        <v>0</v>
      </c>
      <c r="Z340" s="935">
        <v>0</v>
      </c>
      <c r="AA340" s="935">
        <v>1.4982810772379699E-2</v>
      </c>
      <c r="AB340" s="912"/>
    </row>
    <row r="341" spans="1:28">
      <c r="A341" s="924"/>
      <c r="B341" s="925"/>
      <c r="C341" s="926"/>
      <c r="D341" s="926"/>
      <c r="E341" s="926"/>
      <c r="F341" s="925"/>
      <c r="G341" s="926"/>
      <c r="H341" s="926"/>
      <c r="I341" s="926"/>
      <c r="J341" s="926"/>
      <c r="K341" s="926"/>
      <c r="L341" s="927"/>
      <c r="M341" s="928"/>
      <c r="N341" s="928"/>
      <c r="O341" s="928"/>
      <c r="P341" s="928"/>
      <c r="Q341" s="928"/>
      <c r="R341" s="928"/>
      <c r="S341" s="928"/>
      <c r="T341" s="928"/>
      <c r="U341" s="928"/>
      <c r="V341" s="928"/>
      <c r="W341" s="928"/>
      <c r="X341" s="928"/>
      <c r="Y341" s="928"/>
      <c r="Z341" s="928"/>
      <c r="AA341" s="928"/>
      <c r="AB341" s="912"/>
    </row>
    <row r="342" spans="1:28">
      <c r="A342" s="917" t="s">
        <v>4108</v>
      </c>
      <c r="B342" s="918">
        <v>0</v>
      </c>
      <c r="C342" s="919">
        <v>29710</v>
      </c>
      <c r="D342" s="919">
        <v>27487</v>
      </c>
      <c r="E342" s="919">
        <v>1971</v>
      </c>
      <c r="F342" s="920">
        <v>0</v>
      </c>
      <c r="G342" s="921">
        <v>0</v>
      </c>
      <c r="H342" s="921">
        <v>0</v>
      </c>
      <c r="I342" s="921">
        <v>0</v>
      </c>
      <c r="J342" s="921">
        <v>0</v>
      </c>
      <c r="K342" s="921">
        <v>252</v>
      </c>
      <c r="L342" s="922">
        <v>0.13211806618205599</v>
      </c>
      <c r="M342" s="923">
        <v>3.9598767984300696E-3</v>
      </c>
      <c r="N342" s="923">
        <v>5.4217948794454103E-3</v>
      </c>
      <c r="O342" s="923">
        <v>0.20444661165845601</v>
      </c>
      <c r="P342" s="923">
        <v>1.63971520079929E-2</v>
      </c>
      <c r="Q342" s="923">
        <v>9.8993637881840207E-4</v>
      </c>
      <c r="R342" s="923">
        <v>8.5630427684719197E-3</v>
      </c>
      <c r="S342" s="923">
        <v>2.19510893518278E-2</v>
      </c>
      <c r="T342" s="923">
        <v>0.113660830817784</v>
      </c>
      <c r="U342" s="923">
        <v>0.18292955806168101</v>
      </c>
      <c r="V342" s="923">
        <v>3.91641695871486E-4</v>
      </c>
      <c r="W342" s="923">
        <v>3.0560348906300499E-4</v>
      </c>
      <c r="X342" s="923">
        <v>9.4666971289055699E-2</v>
      </c>
      <c r="Y342" s="923">
        <v>8.9501678122685002E-2</v>
      </c>
      <c r="Z342" s="923">
        <v>1.93630038950178E-2</v>
      </c>
      <c r="AA342" s="923">
        <v>2.0784069044710498E-3</v>
      </c>
      <c r="AB342" s="912"/>
    </row>
    <row r="343" spans="1:28">
      <c r="A343" s="929" t="s">
        <v>4109</v>
      </c>
      <c r="B343" s="930">
        <v>0</v>
      </c>
      <c r="C343" s="931">
        <v>332.87</v>
      </c>
      <c r="D343" s="931">
        <v>0</v>
      </c>
      <c r="E343" s="931">
        <v>80.5</v>
      </c>
      <c r="F343" s="932">
        <v>0</v>
      </c>
      <c r="G343" s="933">
        <v>0</v>
      </c>
      <c r="H343" s="933">
        <v>0</v>
      </c>
      <c r="I343" s="933">
        <v>0</v>
      </c>
      <c r="J343" s="933">
        <v>0</v>
      </c>
      <c r="K343" s="933">
        <v>252.37</v>
      </c>
      <c r="L343" s="934">
        <v>0.132097435971755</v>
      </c>
      <c r="M343" s="935">
        <v>3.95862023107541E-3</v>
      </c>
      <c r="N343" s="935">
        <v>5.4215885773424002E-3</v>
      </c>
      <c r="O343" s="935">
        <v>0.204385283669654</v>
      </c>
      <c r="P343" s="935">
        <v>1.6393851174344901E-2</v>
      </c>
      <c r="Q343" s="935">
        <v>9.8965505776885099E-4</v>
      </c>
      <c r="R343" s="935">
        <v>8.5626676737391907E-3</v>
      </c>
      <c r="S343" s="935">
        <v>2.1944525194004999E-2</v>
      </c>
      <c r="T343" s="935">
        <v>0.113595189239555</v>
      </c>
      <c r="U343" s="935">
        <v>0.182871043283375</v>
      </c>
      <c r="V343" s="935">
        <v>3.9155917503028501E-4</v>
      </c>
      <c r="W343" s="935">
        <v>3.0550221348516702E-4</v>
      </c>
      <c r="X343" s="935">
        <v>9.4662657699629296E-2</v>
      </c>
      <c r="Y343" s="935">
        <v>8.9499240006922207E-2</v>
      </c>
      <c r="Z343" s="935">
        <v>1.9362816347651399E-2</v>
      </c>
      <c r="AA343" s="935">
        <v>2.0782756213145901E-3</v>
      </c>
      <c r="AB343" s="912"/>
    </row>
    <row r="344" spans="1:28">
      <c r="A344" s="929" t="s">
        <v>4110</v>
      </c>
      <c r="B344" s="930">
        <v>0</v>
      </c>
      <c r="C344" s="931">
        <v>29377.47</v>
      </c>
      <c r="D344" s="931">
        <v>27487</v>
      </c>
      <c r="E344" s="931">
        <v>1890.36</v>
      </c>
      <c r="F344" s="932">
        <v>0</v>
      </c>
      <c r="G344" s="933">
        <v>0</v>
      </c>
      <c r="H344" s="933">
        <v>0</v>
      </c>
      <c r="I344" s="933">
        <v>0</v>
      </c>
      <c r="J344" s="933">
        <v>0</v>
      </c>
      <c r="K344" s="933">
        <v>0.11000000000058199</v>
      </c>
      <c r="L344" s="934">
        <v>2.0630210300380999E-5</v>
      </c>
      <c r="M344" s="935">
        <v>1.2565673546595701E-6</v>
      </c>
      <c r="N344" s="935">
        <v>2.0630210300381E-7</v>
      </c>
      <c r="O344" s="935">
        <v>6.1327988802041796E-5</v>
      </c>
      <c r="P344" s="935">
        <v>3.30083364806096E-6</v>
      </c>
      <c r="Q344" s="935">
        <v>2.8132104955065001E-7</v>
      </c>
      <c r="R344" s="935">
        <v>3.7509473273420098E-7</v>
      </c>
      <c r="S344" s="935">
        <v>6.5641578228485096E-6</v>
      </c>
      <c r="T344" s="935">
        <v>6.5641578228485103E-5</v>
      </c>
      <c r="U344" s="935">
        <v>5.8514778306535298E-5</v>
      </c>
      <c r="V344" s="935">
        <v>8.2520841201524101E-8</v>
      </c>
      <c r="W344" s="935">
        <v>1.01275577838234E-7</v>
      </c>
      <c r="X344" s="935">
        <v>4.3135894264432998E-6</v>
      </c>
      <c r="Y344" s="935">
        <v>2.4381157627722999E-6</v>
      </c>
      <c r="Z344" s="935">
        <v>1.8754736636710001E-7</v>
      </c>
      <c r="AA344" s="935">
        <v>1.3128315645697E-7</v>
      </c>
      <c r="AB344" s="912"/>
    </row>
    <row r="345" spans="1:28">
      <c r="A345" s="924"/>
      <c r="B345" s="925"/>
      <c r="C345" s="926"/>
      <c r="D345" s="926"/>
      <c r="E345" s="926"/>
      <c r="F345" s="925"/>
      <c r="G345" s="926"/>
      <c r="H345" s="926"/>
      <c r="I345" s="926"/>
      <c r="J345" s="926"/>
      <c r="K345" s="926"/>
      <c r="L345" s="927"/>
      <c r="M345" s="928"/>
      <c r="N345" s="928"/>
      <c r="O345" s="928"/>
      <c r="P345" s="928"/>
      <c r="Q345" s="928"/>
      <c r="R345" s="928"/>
      <c r="S345" s="928"/>
      <c r="T345" s="928"/>
      <c r="U345" s="928"/>
      <c r="V345" s="928"/>
      <c r="W345" s="928"/>
      <c r="X345" s="928"/>
      <c r="Y345" s="928"/>
      <c r="Z345" s="928"/>
      <c r="AA345" s="928"/>
      <c r="AB345" s="912"/>
    </row>
    <row r="346" spans="1:28">
      <c r="A346" s="917" t="s">
        <v>4111</v>
      </c>
      <c r="B346" s="918">
        <v>354922</v>
      </c>
      <c r="C346" s="919">
        <v>5750</v>
      </c>
      <c r="D346" s="919">
        <v>1001</v>
      </c>
      <c r="E346" s="919">
        <v>2</v>
      </c>
      <c r="F346" s="920">
        <v>0</v>
      </c>
      <c r="G346" s="921">
        <v>0</v>
      </c>
      <c r="H346" s="921">
        <v>42167</v>
      </c>
      <c r="I346" s="921">
        <v>0</v>
      </c>
      <c r="J346" s="921">
        <v>0</v>
      </c>
      <c r="K346" s="921">
        <v>317503</v>
      </c>
      <c r="L346" s="922">
        <v>85.395456752067801</v>
      </c>
      <c r="M346" s="923">
        <v>8.8447299012676996</v>
      </c>
      <c r="N346" s="923">
        <v>5.5221894024507296</v>
      </c>
      <c r="O346" s="923">
        <v>4.7523889595490099</v>
      </c>
      <c r="P346" s="923">
        <v>9.0947898782887601E-2</v>
      </c>
      <c r="Q346" s="923">
        <v>9.0371263651530204E-4</v>
      </c>
      <c r="R346" s="923">
        <v>0.73849842057524095</v>
      </c>
      <c r="S346" s="923">
        <v>9.8062920533612896</v>
      </c>
      <c r="T346" s="923">
        <v>81.425381987608503</v>
      </c>
      <c r="U346" s="923">
        <v>123.53378871685899</v>
      </c>
      <c r="V346" s="923">
        <v>8.1394278854389601E-2</v>
      </c>
      <c r="W346" s="923">
        <v>5.5901762711428597E-2</v>
      </c>
      <c r="X346" s="923">
        <v>15.667886113617699</v>
      </c>
      <c r="Y346" s="923">
        <v>15.6518578321569</v>
      </c>
      <c r="Z346" s="923">
        <v>0.30950311546022302</v>
      </c>
      <c r="AA346" s="923">
        <v>1.0548022476811101</v>
      </c>
      <c r="AB346" s="912"/>
    </row>
    <row r="347" spans="1:28">
      <c r="A347" s="929" t="s">
        <v>4112</v>
      </c>
      <c r="B347" s="930">
        <v>0</v>
      </c>
      <c r="C347" s="931">
        <v>0</v>
      </c>
      <c r="D347" s="931">
        <v>0</v>
      </c>
      <c r="E347" s="931">
        <v>0</v>
      </c>
      <c r="F347" s="932">
        <v>0</v>
      </c>
      <c r="G347" s="933">
        <v>0</v>
      </c>
      <c r="H347" s="933">
        <v>0</v>
      </c>
      <c r="I347" s="933">
        <v>0</v>
      </c>
      <c r="J347" s="933">
        <v>0</v>
      </c>
      <c r="K347" s="933">
        <v>0</v>
      </c>
      <c r="L347" s="934">
        <v>0</v>
      </c>
      <c r="M347" s="935">
        <v>0</v>
      </c>
      <c r="N347" s="935">
        <v>0</v>
      </c>
      <c r="O347" s="935">
        <v>0</v>
      </c>
      <c r="P347" s="935">
        <v>0</v>
      </c>
      <c r="Q347" s="935">
        <v>0</v>
      </c>
      <c r="R347" s="935">
        <v>0</v>
      </c>
      <c r="S347" s="935">
        <v>0</v>
      </c>
      <c r="T347" s="935">
        <v>0</v>
      </c>
      <c r="U347" s="935">
        <v>0</v>
      </c>
      <c r="V347" s="935">
        <v>0</v>
      </c>
      <c r="W347" s="935">
        <v>0</v>
      </c>
      <c r="X347" s="935">
        <v>0</v>
      </c>
      <c r="Y347" s="935">
        <v>0</v>
      </c>
      <c r="Z347" s="935">
        <v>0</v>
      </c>
      <c r="AA347" s="935">
        <v>0</v>
      </c>
      <c r="AB347" s="912"/>
    </row>
    <row r="348" spans="1:28">
      <c r="A348" s="929" t="s">
        <v>4113</v>
      </c>
      <c r="B348" s="930">
        <v>82504</v>
      </c>
      <c r="C348" s="931">
        <v>0</v>
      </c>
      <c r="D348" s="931">
        <v>0</v>
      </c>
      <c r="E348" s="931">
        <v>0</v>
      </c>
      <c r="F348" s="932">
        <v>0</v>
      </c>
      <c r="G348" s="933">
        <v>0</v>
      </c>
      <c r="H348" s="933">
        <v>25641.025641025601</v>
      </c>
      <c r="I348" s="933">
        <v>0</v>
      </c>
      <c r="J348" s="933">
        <v>0</v>
      </c>
      <c r="K348" s="933">
        <v>56862.974358974403</v>
      </c>
      <c r="L348" s="934">
        <v>19.956190029898899</v>
      </c>
      <c r="M348" s="935">
        <v>1.48062055060541</v>
      </c>
      <c r="N348" s="935">
        <v>1.56108905879048</v>
      </c>
      <c r="O348" s="935">
        <v>0.64374806548061103</v>
      </c>
      <c r="P348" s="935">
        <v>0</v>
      </c>
      <c r="Q348" s="935">
        <v>0</v>
      </c>
      <c r="R348" s="935">
        <v>0.13679646391462999</v>
      </c>
      <c r="S348" s="935">
        <v>1.4484331473313701</v>
      </c>
      <c r="T348" s="935">
        <v>13.679646391463001</v>
      </c>
      <c r="U348" s="935">
        <v>22.450713783636299</v>
      </c>
      <c r="V348" s="935">
        <v>1.12655911459107E-2</v>
      </c>
      <c r="W348" s="935">
        <v>4.8281104911045798E-3</v>
      </c>
      <c r="X348" s="935">
        <v>0.80468508185076404</v>
      </c>
      <c r="Y348" s="935">
        <v>0.80468508185076404</v>
      </c>
      <c r="Z348" s="935">
        <v>0</v>
      </c>
      <c r="AA348" s="935">
        <v>0.26313202176520001</v>
      </c>
      <c r="AB348" s="912"/>
    </row>
    <row r="349" spans="1:28">
      <c r="A349" s="929" t="s">
        <v>4114</v>
      </c>
      <c r="B349" s="930">
        <v>14000</v>
      </c>
      <c r="C349" s="931">
        <v>0</v>
      </c>
      <c r="D349" s="931">
        <v>0</v>
      </c>
      <c r="E349" s="931">
        <v>0</v>
      </c>
      <c r="F349" s="932">
        <v>0</v>
      </c>
      <c r="G349" s="933">
        <v>0</v>
      </c>
      <c r="H349" s="933">
        <v>0</v>
      </c>
      <c r="I349" s="933">
        <v>0</v>
      </c>
      <c r="J349" s="933">
        <v>0</v>
      </c>
      <c r="K349" s="933">
        <v>14000</v>
      </c>
      <c r="L349" s="934">
        <v>4.3204093306519704</v>
      </c>
      <c r="M349" s="935">
        <v>0.477393296204638</v>
      </c>
      <c r="N349" s="935">
        <v>0.26734024587459698</v>
      </c>
      <c r="O349" s="935">
        <v>0.19095731848185499</v>
      </c>
      <c r="P349" s="935">
        <v>0</v>
      </c>
      <c r="Q349" s="935">
        <v>0</v>
      </c>
      <c r="R349" s="935">
        <v>4.5352363139440598E-2</v>
      </c>
      <c r="S349" s="935">
        <v>0.50126296101487</v>
      </c>
      <c r="T349" s="935">
        <v>4.4874969843235997</v>
      </c>
      <c r="U349" s="935">
        <v>7.3279870967411904</v>
      </c>
      <c r="V349" s="935">
        <v>3.5804497215347901E-3</v>
      </c>
      <c r="W349" s="935">
        <v>1.4321798886139101E-3</v>
      </c>
      <c r="X349" s="935">
        <v>0.143217988861391</v>
      </c>
      <c r="Y349" s="935">
        <v>0.143217988861391</v>
      </c>
      <c r="Z349" s="935">
        <v>0</v>
      </c>
      <c r="AA349" s="935">
        <v>8.8079063149755693E-2</v>
      </c>
      <c r="AB349" s="912"/>
    </row>
    <row r="350" spans="1:28">
      <c r="A350" s="929" t="s">
        <v>4115</v>
      </c>
      <c r="B350" s="930">
        <v>12000</v>
      </c>
      <c r="C350" s="931">
        <v>520.35</v>
      </c>
      <c r="D350" s="931">
        <v>0</v>
      </c>
      <c r="E350" s="931">
        <v>0</v>
      </c>
      <c r="F350" s="932">
        <v>0</v>
      </c>
      <c r="G350" s="933">
        <v>0</v>
      </c>
      <c r="H350" s="933">
        <v>2100</v>
      </c>
      <c r="I350" s="933">
        <v>0</v>
      </c>
      <c r="J350" s="933">
        <v>0</v>
      </c>
      <c r="K350" s="933">
        <v>10420.35</v>
      </c>
      <c r="L350" s="934">
        <v>4.2026531004563399</v>
      </c>
      <c r="M350" s="935">
        <v>0.25068457090441298</v>
      </c>
      <c r="N350" s="935">
        <v>0.35538224463508</v>
      </c>
      <c r="O350" s="935">
        <v>0.17695381475605601</v>
      </c>
      <c r="P350" s="935">
        <v>0</v>
      </c>
      <c r="Q350" s="935">
        <v>0</v>
      </c>
      <c r="R350" s="935">
        <v>1.32715361067042E-2</v>
      </c>
      <c r="S350" s="935">
        <v>0.26543072213408397</v>
      </c>
      <c r="T350" s="935">
        <v>2.5510841627331402</v>
      </c>
      <c r="U350" s="935">
        <v>4.3796069152123902</v>
      </c>
      <c r="V350" s="935">
        <v>1.9169996598572801E-3</v>
      </c>
      <c r="W350" s="935">
        <v>8.7002292255061002E-3</v>
      </c>
      <c r="X350" s="935">
        <v>4.42384536890141E-2</v>
      </c>
      <c r="Y350" s="935">
        <v>4.42384536890141E-2</v>
      </c>
      <c r="Z350" s="935">
        <v>0</v>
      </c>
      <c r="AA350" s="935">
        <v>2.7427841287188701E-2</v>
      </c>
      <c r="AB350" s="912"/>
    </row>
    <row r="351" spans="1:28">
      <c r="A351" s="929" t="s">
        <v>4116</v>
      </c>
      <c r="B351" s="930">
        <v>0</v>
      </c>
      <c r="C351" s="931">
        <v>0</v>
      </c>
      <c r="D351" s="931">
        <v>0</v>
      </c>
      <c r="E351" s="931">
        <v>0</v>
      </c>
      <c r="F351" s="932">
        <v>0</v>
      </c>
      <c r="G351" s="933">
        <v>0</v>
      </c>
      <c r="H351" s="933">
        <v>0</v>
      </c>
      <c r="I351" s="933">
        <v>0</v>
      </c>
      <c r="J351" s="933">
        <v>0</v>
      </c>
      <c r="K351" s="933">
        <v>0</v>
      </c>
      <c r="L351" s="934">
        <v>0</v>
      </c>
      <c r="M351" s="935">
        <v>0</v>
      </c>
      <c r="N351" s="935">
        <v>0</v>
      </c>
      <c r="O351" s="935">
        <v>0</v>
      </c>
      <c r="P351" s="935">
        <v>0</v>
      </c>
      <c r="Q351" s="935">
        <v>0</v>
      </c>
      <c r="R351" s="935">
        <v>0</v>
      </c>
      <c r="S351" s="935">
        <v>0</v>
      </c>
      <c r="T351" s="935">
        <v>0</v>
      </c>
      <c r="U351" s="935">
        <v>0</v>
      </c>
      <c r="V351" s="935">
        <v>0</v>
      </c>
      <c r="W351" s="935">
        <v>0</v>
      </c>
      <c r="X351" s="935">
        <v>0</v>
      </c>
      <c r="Y351" s="935">
        <v>0</v>
      </c>
      <c r="Z351" s="935">
        <v>0</v>
      </c>
      <c r="AA351" s="935">
        <v>0</v>
      </c>
      <c r="AB351" s="912"/>
    </row>
    <row r="352" spans="1:28">
      <c r="A352" s="929" t="s">
        <v>4118</v>
      </c>
      <c r="B352" s="930">
        <v>2600</v>
      </c>
      <c r="C352" s="931">
        <v>0.04</v>
      </c>
      <c r="D352" s="931">
        <v>0</v>
      </c>
      <c r="E352" s="931">
        <v>0</v>
      </c>
      <c r="F352" s="932">
        <v>0</v>
      </c>
      <c r="G352" s="933">
        <v>0</v>
      </c>
      <c r="H352" s="933">
        <v>0</v>
      </c>
      <c r="I352" s="933">
        <v>0</v>
      </c>
      <c r="J352" s="933">
        <v>0</v>
      </c>
      <c r="K352" s="933">
        <v>2600.04</v>
      </c>
      <c r="L352" s="934">
        <v>0.98288607912623405</v>
      </c>
      <c r="M352" s="935">
        <v>7.1779232334529902E-2</v>
      </c>
      <c r="N352" s="935">
        <v>7.7488943997503903E-2</v>
      </c>
      <c r="O352" s="935">
        <v>4.0783654735528398E-2</v>
      </c>
      <c r="P352" s="935">
        <v>0</v>
      </c>
      <c r="Q352" s="935">
        <v>0</v>
      </c>
      <c r="R352" s="935">
        <v>7.74889439975039E-3</v>
      </c>
      <c r="S352" s="935">
        <v>8.5645674944609604E-2</v>
      </c>
      <c r="T352" s="935">
        <v>0.68924376503042994</v>
      </c>
      <c r="U352" s="935">
        <v>1.02366973386176</v>
      </c>
      <c r="V352" s="935">
        <v>8.5645674944609602E-4</v>
      </c>
      <c r="W352" s="935">
        <v>5.7097116629739695E-4</v>
      </c>
      <c r="X352" s="935">
        <v>5.7097116629739701E-2</v>
      </c>
      <c r="Y352" s="935">
        <v>5.7097116629739701E-2</v>
      </c>
      <c r="Z352" s="935">
        <v>0</v>
      </c>
      <c r="AA352" s="935">
        <v>1.30507695153691E-2</v>
      </c>
      <c r="AB352" s="912"/>
    </row>
    <row r="353" spans="1:28">
      <c r="A353" s="929" t="s">
        <v>4119</v>
      </c>
      <c r="B353" s="930">
        <v>30000</v>
      </c>
      <c r="C353" s="931">
        <v>0</v>
      </c>
      <c r="D353" s="931">
        <v>0</v>
      </c>
      <c r="E353" s="931">
        <v>0</v>
      </c>
      <c r="F353" s="932">
        <v>0</v>
      </c>
      <c r="G353" s="933">
        <v>0</v>
      </c>
      <c r="H353" s="933">
        <v>0</v>
      </c>
      <c r="I353" s="933">
        <v>0</v>
      </c>
      <c r="J353" s="933">
        <v>0</v>
      </c>
      <c r="K353" s="933">
        <v>30000</v>
      </c>
      <c r="L353" s="934">
        <v>6.3527407916374301</v>
      </c>
      <c r="M353" s="935">
        <v>0.93449737732057903</v>
      </c>
      <c r="N353" s="935">
        <v>0.27620612137554101</v>
      </c>
      <c r="O353" s="935">
        <v>0.64448094987626103</v>
      </c>
      <c r="P353" s="935">
        <v>3.6827482850072098E-2</v>
      </c>
      <c r="Q353" s="935">
        <v>0</v>
      </c>
      <c r="R353" s="935">
        <v>0.14270649604402899</v>
      </c>
      <c r="S353" s="935">
        <v>1.1048244855021601</v>
      </c>
      <c r="T353" s="935">
        <v>9.5291111874561505</v>
      </c>
      <c r="U353" s="935">
        <v>14.1325465437152</v>
      </c>
      <c r="V353" s="935">
        <v>1.1508588390647501E-2</v>
      </c>
      <c r="W353" s="935">
        <v>5.0637788918849102E-3</v>
      </c>
      <c r="X353" s="935">
        <v>0.27620612137554101</v>
      </c>
      <c r="Y353" s="935">
        <v>0.27620612137554101</v>
      </c>
      <c r="Z353" s="935">
        <v>0</v>
      </c>
      <c r="AA353" s="935">
        <v>0.17907363535847501</v>
      </c>
      <c r="AB353" s="912"/>
    </row>
    <row r="354" spans="1:28">
      <c r="A354" s="929" t="s">
        <v>4121</v>
      </c>
      <c r="B354" s="930">
        <v>191818</v>
      </c>
      <c r="C354" s="931">
        <v>5124.7</v>
      </c>
      <c r="D354" s="931">
        <v>0</v>
      </c>
      <c r="E354" s="931">
        <v>0</v>
      </c>
      <c r="F354" s="932">
        <v>0</v>
      </c>
      <c r="G354" s="933">
        <v>0</v>
      </c>
      <c r="H354" s="933">
        <v>47805.148161512603</v>
      </c>
      <c r="I354" s="933">
        <v>0</v>
      </c>
      <c r="J354" s="933">
        <v>0</v>
      </c>
      <c r="K354" s="933">
        <v>149137.55183848701</v>
      </c>
      <c r="L354" s="934">
        <v>35.0290555903523</v>
      </c>
      <c r="M354" s="935">
        <v>4.18639932665186</v>
      </c>
      <c r="N354" s="935">
        <v>2.0291221226118701</v>
      </c>
      <c r="O354" s="935">
        <v>2.1359180238019699</v>
      </c>
      <c r="P354" s="935">
        <v>0</v>
      </c>
      <c r="Q354" s="935">
        <v>0</v>
      </c>
      <c r="R354" s="935">
        <v>0.17087344190415699</v>
      </c>
      <c r="S354" s="935">
        <v>4.9126114547445203</v>
      </c>
      <c r="T354" s="935">
        <v>37.164973614154199</v>
      </c>
      <c r="U354" s="935">
        <v>54.038726002189797</v>
      </c>
      <c r="V354" s="935">
        <v>2.3495098261821602E-2</v>
      </c>
      <c r="W354" s="935">
        <v>1.9223262214217701E-2</v>
      </c>
      <c r="X354" s="935">
        <v>5.3397950595049197</v>
      </c>
      <c r="Y354" s="935">
        <v>5.3397950595049197</v>
      </c>
      <c r="Z354" s="935">
        <v>0.21359180238019701</v>
      </c>
      <c r="AA354" s="935">
        <v>0.28621301518946402</v>
      </c>
      <c r="AB354" s="912"/>
    </row>
    <row r="355" spans="1:28">
      <c r="A355" s="929" t="s">
        <v>4122</v>
      </c>
      <c r="B355" s="930">
        <v>0</v>
      </c>
      <c r="C355" s="931">
        <v>0</v>
      </c>
      <c r="D355" s="931">
        <v>0</v>
      </c>
      <c r="E355" s="931">
        <v>0</v>
      </c>
      <c r="F355" s="932">
        <v>0</v>
      </c>
      <c r="G355" s="933">
        <v>0</v>
      </c>
      <c r="H355" s="933">
        <v>0</v>
      </c>
      <c r="I355" s="933">
        <v>0</v>
      </c>
      <c r="J355" s="933">
        <v>0</v>
      </c>
      <c r="K355" s="933">
        <v>0</v>
      </c>
      <c r="L355" s="934">
        <v>0</v>
      </c>
      <c r="M355" s="935">
        <v>0</v>
      </c>
      <c r="N355" s="935">
        <v>0</v>
      </c>
      <c r="O355" s="935">
        <v>0</v>
      </c>
      <c r="P355" s="935">
        <v>0</v>
      </c>
      <c r="Q355" s="935">
        <v>0</v>
      </c>
      <c r="R355" s="935">
        <v>0</v>
      </c>
      <c r="S355" s="935">
        <v>0</v>
      </c>
      <c r="T355" s="935">
        <v>0</v>
      </c>
      <c r="U355" s="935">
        <v>0</v>
      </c>
      <c r="V355" s="935">
        <v>0</v>
      </c>
      <c r="W355" s="935">
        <v>0</v>
      </c>
      <c r="X355" s="935">
        <v>0</v>
      </c>
      <c r="Y355" s="935">
        <v>0</v>
      </c>
      <c r="Z355" s="935">
        <v>0</v>
      </c>
      <c r="AA355" s="935">
        <v>0</v>
      </c>
      <c r="AB355" s="912"/>
    </row>
    <row r="356" spans="1:28">
      <c r="A356" s="929" t="s">
        <v>4123</v>
      </c>
      <c r="B356" s="930">
        <v>0</v>
      </c>
      <c r="C356" s="931">
        <v>0</v>
      </c>
      <c r="D356" s="931">
        <v>0</v>
      </c>
      <c r="E356" s="931">
        <v>0</v>
      </c>
      <c r="F356" s="932">
        <v>0</v>
      </c>
      <c r="G356" s="933">
        <v>0</v>
      </c>
      <c r="H356" s="933">
        <v>0</v>
      </c>
      <c r="I356" s="933">
        <v>0</v>
      </c>
      <c r="J356" s="933">
        <v>0</v>
      </c>
      <c r="K356" s="933">
        <v>0</v>
      </c>
      <c r="L356" s="934">
        <v>0</v>
      </c>
      <c r="M356" s="935">
        <v>0</v>
      </c>
      <c r="N356" s="935">
        <v>0</v>
      </c>
      <c r="O356" s="935">
        <v>0</v>
      </c>
      <c r="P356" s="935">
        <v>0</v>
      </c>
      <c r="Q356" s="935">
        <v>0</v>
      </c>
      <c r="R356" s="935">
        <v>0</v>
      </c>
      <c r="S356" s="935">
        <v>0</v>
      </c>
      <c r="T356" s="935">
        <v>0</v>
      </c>
      <c r="U356" s="935">
        <v>0</v>
      </c>
      <c r="V356" s="935">
        <v>0</v>
      </c>
      <c r="W356" s="935">
        <v>0</v>
      </c>
      <c r="X356" s="935">
        <v>0</v>
      </c>
      <c r="Y356" s="935">
        <v>0</v>
      </c>
      <c r="Z356" s="935">
        <v>0</v>
      </c>
      <c r="AA356" s="935">
        <v>0</v>
      </c>
      <c r="AB356" s="912"/>
    </row>
    <row r="357" spans="1:28">
      <c r="A357" s="929" t="s">
        <v>4124</v>
      </c>
      <c r="B357" s="930">
        <v>0</v>
      </c>
      <c r="C357" s="931">
        <v>0</v>
      </c>
      <c r="D357" s="931">
        <v>0</v>
      </c>
      <c r="E357" s="931">
        <v>0</v>
      </c>
      <c r="F357" s="932">
        <v>0</v>
      </c>
      <c r="G357" s="933">
        <v>0</v>
      </c>
      <c r="H357" s="933">
        <v>0</v>
      </c>
      <c r="I357" s="933">
        <v>0</v>
      </c>
      <c r="J357" s="933">
        <v>0</v>
      </c>
      <c r="K357" s="933">
        <v>0</v>
      </c>
      <c r="L357" s="934">
        <v>0</v>
      </c>
      <c r="M357" s="935">
        <v>0</v>
      </c>
      <c r="N357" s="935">
        <v>0</v>
      </c>
      <c r="O357" s="935">
        <v>0</v>
      </c>
      <c r="P357" s="935">
        <v>0</v>
      </c>
      <c r="Q357" s="935">
        <v>0</v>
      </c>
      <c r="R357" s="935">
        <v>0</v>
      </c>
      <c r="S357" s="935">
        <v>0</v>
      </c>
      <c r="T357" s="935">
        <v>0</v>
      </c>
      <c r="U357" s="935">
        <v>0</v>
      </c>
      <c r="V357" s="935">
        <v>0</v>
      </c>
      <c r="W357" s="935">
        <v>0</v>
      </c>
      <c r="X357" s="935">
        <v>0</v>
      </c>
      <c r="Y357" s="935">
        <v>0</v>
      </c>
      <c r="Z357" s="935">
        <v>0</v>
      </c>
      <c r="AA357" s="935">
        <v>0</v>
      </c>
      <c r="AB357" s="912"/>
    </row>
    <row r="358" spans="1:28">
      <c r="A358" s="929" t="s">
        <v>4126</v>
      </c>
      <c r="B358" s="930">
        <v>36000</v>
      </c>
      <c r="C358" s="931">
        <v>0</v>
      </c>
      <c r="D358" s="931">
        <v>898</v>
      </c>
      <c r="E358" s="931">
        <v>0</v>
      </c>
      <c r="F358" s="932">
        <v>0</v>
      </c>
      <c r="G358" s="933">
        <v>0</v>
      </c>
      <c r="H358" s="933">
        <v>6273.2407037185103</v>
      </c>
      <c r="I358" s="933">
        <v>0</v>
      </c>
      <c r="J358" s="933">
        <v>0</v>
      </c>
      <c r="K358" s="933">
        <v>28828.7592962815</v>
      </c>
      <c r="L358" s="934">
        <v>6.9206500884736499</v>
      </c>
      <c r="M358" s="935">
        <v>0.92563694933335094</v>
      </c>
      <c r="N358" s="935">
        <v>0.35468331703427503</v>
      </c>
      <c r="O358" s="935">
        <v>0.25952437831776198</v>
      </c>
      <c r="P358" s="935">
        <v>1.73016252211841E-2</v>
      </c>
      <c r="Q358" s="935">
        <v>0</v>
      </c>
      <c r="R358" s="935">
        <v>0.12976218915888099</v>
      </c>
      <c r="S358" s="935">
        <v>0.99484345021808696</v>
      </c>
      <c r="T358" s="935">
        <v>8.0020016647976604</v>
      </c>
      <c r="U358" s="935">
        <v>13.452013609470701</v>
      </c>
      <c r="V358" s="935">
        <v>1.6004003329595302E-2</v>
      </c>
      <c r="W358" s="935">
        <v>1.1678597024299299E-2</v>
      </c>
      <c r="X358" s="935">
        <v>0.12976218915888099</v>
      </c>
      <c r="Y358" s="935">
        <v>0.12976218915888099</v>
      </c>
      <c r="Z358" s="935">
        <v>4.3254063052960298E-2</v>
      </c>
      <c r="AA358" s="935">
        <v>0.122408998439878</v>
      </c>
      <c r="AB358" s="912"/>
    </row>
    <row r="359" spans="1:28">
      <c r="A359" s="929" t="s">
        <v>4127</v>
      </c>
      <c r="B359" s="930">
        <v>0</v>
      </c>
      <c r="C359" s="931">
        <v>0</v>
      </c>
      <c r="D359" s="931">
        <v>0</v>
      </c>
      <c r="E359" s="931">
        <v>0</v>
      </c>
      <c r="F359" s="932">
        <v>0</v>
      </c>
      <c r="G359" s="933">
        <v>0</v>
      </c>
      <c r="H359" s="933">
        <v>0</v>
      </c>
      <c r="I359" s="933">
        <v>0</v>
      </c>
      <c r="J359" s="933">
        <v>0</v>
      </c>
      <c r="K359" s="933">
        <v>0</v>
      </c>
      <c r="L359" s="934">
        <v>0</v>
      </c>
      <c r="M359" s="935">
        <v>0</v>
      </c>
      <c r="N359" s="935">
        <v>0</v>
      </c>
      <c r="O359" s="935">
        <v>0</v>
      </c>
      <c r="P359" s="935">
        <v>0</v>
      </c>
      <c r="Q359" s="935">
        <v>0</v>
      </c>
      <c r="R359" s="935">
        <v>0</v>
      </c>
      <c r="S359" s="935">
        <v>0</v>
      </c>
      <c r="T359" s="935">
        <v>0</v>
      </c>
      <c r="U359" s="935">
        <v>0</v>
      </c>
      <c r="V359" s="935">
        <v>0</v>
      </c>
      <c r="W359" s="935">
        <v>0</v>
      </c>
      <c r="X359" s="935">
        <v>0</v>
      </c>
      <c r="Y359" s="935">
        <v>0</v>
      </c>
      <c r="Z359" s="935">
        <v>0</v>
      </c>
      <c r="AA359" s="935">
        <v>0</v>
      </c>
      <c r="AB359" s="912"/>
    </row>
    <row r="360" spans="1:28">
      <c r="A360" s="929" t="s">
        <v>4128</v>
      </c>
      <c r="B360" s="930">
        <v>1200</v>
      </c>
      <c r="C360" s="931">
        <v>0</v>
      </c>
      <c r="D360" s="931">
        <v>0</v>
      </c>
      <c r="E360" s="931">
        <v>0</v>
      </c>
      <c r="F360" s="932">
        <v>0</v>
      </c>
      <c r="G360" s="933">
        <v>0</v>
      </c>
      <c r="H360" s="933">
        <v>0</v>
      </c>
      <c r="I360" s="933">
        <v>0</v>
      </c>
      <c r="J360" s="933">
        <v>0</v>
      </c>
      <c r="K360" s="933">
        <v>1200</v>
      </c>
      <c r="L360" s="934">
        <v>0.55171661251946902</v>
      </c>
      <c r="M360" s="935">
        <v>3.21503925281129E-2</v>
      </c>
      <c r="N360" s="935">
        <v>4.6439455873940903E-2</v>
      </c>
      <c r="O360" s="935">
        <v>1.5876737050919999E-2</v>
      </c>
      <c r="P360" s="935">
        <v>1.1907552788189999E-3</v>
      </c>
      <c r="Q360" s="935">
        <v>0</v>
      </c>
      <c r="R360" s="935">
        <v>1.3892144919554999E-3</v>
      </c>
      <c r="S360" s="935">
        <v>2.9768881970474899E-2</v>
      </c>
      <c r="T360" s="935">
        <v>0.408825979061189</v>
      </c>
      <c r="U360" s="935">
        <v>0.52194773054899402</v>
      </c>
      <c r="V360" s="935">
        <v>2.9768881970474901E-4</v>
      </c>
      <c r="W360" s="935">
        <v>8.9306645911424801E-4</v>
      </c>
      <c r="X360" s="935">
        <v>1.9845921313649999E-3</v>
      </c>
      <c r="Y360" s="935">
        <v>1.9845921313649999E-3</v>
      </c>
      <c r="Z360" s="935">
        <v>1.1907552788189999E-2</v>
      </c>
      <c r="AA360" s="935">
        <v>3.3539607020068398E-3</v>
      </c>
      <c r="AB360" s="912"/>
    </row>
    <row r="361" spans="1:28">
      <c r="A361" s="929" t="s">
        <v>4129</v>
      </c>
      <c r="B361" s="930">
        <v>0</v>
      </c>
      <c r="C361" s="931">
        <v>0</v>
      </c>
      <c r="D361" s="931">
        <v>0</v>
      </c>
      <c r="E361" s="931">
        <v>0</v>
      </c>
      <c r="F361" s="932">
        <v>0</v>
      </c>
      <c r="G361" s="933">
        <v>0</v>
      </c>
      <c r="H361" s="933">
        <v>0</v>
      </c>
      <c r="I361" s="933">
        <v>0</v>
      </c>
      <c r="J361" s="933">
        <v>0</v>
      </c>
      <c r="K361" s="933">
        <v>0</v>
      </c>
      <c r="L361" s="934">
        <v>0</v>
      </c>
      <c r="M361" s="935">
        <v>0</v>
      </c>
      <c r="N361" s="935">
        <v>0</v>
      </c>
      <c r="O361" s="935">
        <v>0</v>
      </c>
      <c r="P361" s="935">
        <v>0</v>
      </c>
      <c r="Q361" s="935">
        <v>0</v>
      </c>
      <c r="R361" s="935">
        <v>0</v>
      </c>
      <c r="S361" s="935">
        <v>0</v>
      </c>
      <c r="T361" s="935">
        <v>0</v>
      </c>
      <c r="U361" s="935">
        <v>0</v>
      </c>
      <c r="V361" s="935">
        <v>0</v>
      </c>
      <c r="W361" s="935">
        <v>0</v>
      </c>
      <c r="X361" s="935">
        <v>0</v>
      </c>
      <c r="Y361" s="935">
        <v>0</v>
      </c>
      <c r="Z361" s="935">
        <v>0</v>
      </c>
      <c r="AA361" s="935">
        <v>0</v>
      </c>
      <c r="AB361" s="912"/>
    </row>
    <row r="362" spans="1:28">
      <c r="A362" s="929" t="s">
        <v>4130</v>
      </c>
      <c r="B362" s="930">
        <v>1100</v>
      </c>
      <c r="C362" s="931">
        <v>0</v>
      </c>
      <c r="D362" s="931">
        <v>0</v>
      </c>
      <c r="E362" s="931">
        <v>0</v>
      </c>
      <c r="F362" s="932">
        <v>0</v>
      </c>
      <c r="G362" s="933">
        <v>0</v>
      </c>
      <c r="H362" s="933">
        <v>0</v>
      </c>
      <c r="I362" s="933">
        <v>0</v>
      </c>
      <c r="J362" s="933">
        <v>0</v>
      </c>
      <c r="K362" s="933">
        <v>1100</v>
      </c>
      <c r="L362" s="934">
        <v>0.56264209909832297</v>
      </c>
      <c r="M362" s="935">
        <v>0.118154840810648</v>
      </c>
      <c r="N362" s="935">
        <v>9.9400104174037097E-3</v>
      </c>
      <c r="O362" s="935">
        <v>2.81321049549162E-2</v>
      </c>
      <c r="P362" s="935">
        <v>0</v>
      </c>
      <c r="Q362" s="935">
        <v>0</v>
      </c>
      <c r="R362" s="935">
        <v>1.9692473468441302E-2</v>
      </c>
      <c r="S362" s="935">
        <v>0.12190578813797</v>
      </c>
      <c r="T362" s="935">
        <v>1.06526904095949</v>
      </c>
      <c r="U362" s="935">
        <v>1.62603566639415</v>
      </c>
      <c r="V362" s="935">
        <v>2.5318894459424599E-3</v>
      </c>
      <c r="W362" s="935">
        <v>9.0022735855731695E-4</v>
      </c>
      <c r="X362" s="935">
        <v>1.1252841981966501E-2</v>
      </c>
      <c r="Y362" s="935">
        <v>1.1252841981966501E-2</v>
      </c>
      <c r="Z362" s="935">
        <v>0</v>
      </c>
      <c r="AA362" s="935">
        <v>1.4497411420100101E-2</v>
      </c>
      <c r="AB362" s="912"/>
    </row>
    <row r="363" spans="1:28">
      <c r="A363" s="929" t="s">
        <v>4278</v>
      </c>
      <c r="B363" s="930">
        <v>0</v>
      </c>
      <c r="C363" s="931">
        <v>0</v>
      </c>
      <c r="D363" s="931">
        <v>0</v>
      </c>
      <c r="E363" s="931">
        <v>0</v>
      </c>
      <c r="F363" s="932">
        <v>0</v>
      </c>
      <c r="G363" s="933">
        <v>0</v>
      </c>
      <c r="H363" s="933">
        <v>0</v>
      </c>
      <c r="I363" s="933">
        <v>0</v>
      </c>
      <c r="J363" s="933">
        <v>0</v>
      </c>
      <c r="K363" s="933">
        <v>0</v>
      </c>
      <c r="L363" s="934">
        <v>0</v>
      </c>
      <c r="M363" s="935">
        <v>0</v>
      </c>
      <c r="N363" s="935">
        <v>0</v>
      </c>
      <c r="O363" s="935">
        <v>0</v>
      </c>
      <c r="P363" s="935">
        <v>0</v>
      </c>
      <c r="Q363" s="935">
        <v>0</v>
      </c>
      <c r="R363" s="935">
        <v>0</v>
      </c>
      <c r="S363" s="935">
        <v>0</v>
      </c>
      <c r="T363" s="935">
        <v>0</v>
      </c>
      <c r="U363" s="935">
        <v>0</v>
      </c>
      <c r="V363" s="935">
        <v>0</v>
      </c>
      <c r="W363" s="935">
        <v>0</v>
      </c>
      <c r="X363" s="935">
        <v>0</v>
      </c>
      <c r="Y363" s="935">
        <v>0</v>
      </c>
      <c r="Z363" s="935">
        <v>0</v>
      </c>
      <c r="AA363" s="935">
        <v>0</v>
      </c>
      <c r="AB363" s="912"/>
    </row>
    <row r="364" spans="1:28">
      <c r="A364" s="929" t="s">
        <v>4131</v>
      </c>
      <c r="B364" s="930">
        <v>600</v>
      </c>
      <c r="C364" s="931">
        <v>0</v>
      </c>
      <c r="D364" s="931">
        <v>0</v>
      </c>
      <c r="E364" s="931">
        <v>0</v>
      </c>
      <c r="F364" s="932">
        <v>0</v>
      </c>
      <c r="G364" s="933">
        <v>0</v>
      </c>
      <c r="H364" s="933">
        <v>0</v>
      </c>
      <c r="I364" s="933">
        <v>0</v>
      </c>
      <c r="J364" s="933">
        <v>0</v>
      </c>
      <c r="K364" s="933">
        <v>600</v>
      </c>
      <c r="L364" s="934">
        <v>0.31917151803395799</v>
      </c>
      <c r="M364" s="935">
        <v>1.5344784520863399E-2</v>
      </c>
      <c r="N364" s="935">
        <v>2.7620612137554099E-2</v>
      </c>
      <c r="O364" s="935">
        <v>1.22758276166907E-2</v>
      </c>
      <c r="P364" s="935">
        <v>2.0459712694484498E-3</v>
      </c>
      <c r="Q364" s="935">
        <v>1.02298563472422E-4</v>
      </c>
      <c r="R364" s="935">
        <v>1.3298813251414899E-3</v>
      </c>
      <c r="S364" s="935">
        <v>1.5344784520863399E-2</v>
      </c>
      <c r="T364" s="935">
        <v>0.17799950044201501</v>
      </c>
      <c r="U364" s="935">
        <v>0.25779237995050502</v>
      </c>
      <c r="V364" s="935">
        <v>2.4551655233381398E-4</v>
      </c>
      <c r="W364" s="935">
        <v>2.8643597772278298E-4</v>
      </c>
      <c r="X364" s="935">
        <v>0.18822935678925701</v>
      </c>
      <c r="Y364" s="935">
        <v>0.18822935678925701</v>
      </c>
      <c r="Z364" s="935">
        <v>7.1608994430695698E-3</v>
      </c>
      <c r="AA364" s="935">
        <v>1.9743622750177498E-3</v>
      </c>
      <c r="AB364" s="912"/>
    </row>
    <row r="365" spans="1:28">
      <c r="A365" s="929" t="s">
        <v>4132</v>
      </c>
      <c r="B365" s="930">
        <v>0</v>
      </c>
      <c r="C365" s="931">
        <v>0</v>
      </c>
      <c r="D365" s="931">
        <v>0</v>
      </c>
      <c r="E365" s="931">
        <v>0</v>
      </c>
      <c r="F365" s="932">
        <v>0</v>
      </c>
      <c r="G365" s="933">
        <v>0</v>
      </c>
      <c r="H365" s="933">
        <v>0</v>
      </c>
      <c r="I365" s="933">
        <v>0</v>
      </c>
      <c r="J365" s="933">
        <v>0</v>
      </c>
      <c r="K365" s="933">
        <v>0</v>
      </c>
      <c r="L365" s="934">
        <v>0</v>
      </c>
      <c r="M365" s="935">
        <v>0</v>
      </c>
      <c r="N365" s="935">
        <v>0</v>
      </c>
      <c r="O365" s="935">
        <v>0</v>
      </c>
      <c r="P365" s="935">
        <v>0</v>
      </c>
      <c r="Q365" s="935">
        <v>0</v>
      </c>
      <c r="R365" s="935">
        <v>0</v>
      </c>
      <c r="S365" s="935">
        <v>0</v>
      </c>
      <c r="T365" s="935">
        <v>0</v>
      </c>
      <c r="U365" s="935">
        <v>0</v>
      </c>
      <c r="V365" s="935">
        <v>0</v>
      </c>
      <c r="W365" s="935">
        <v>0</v>
      </c>
      <c r="X365" s="935">
        <v>0</v>
      </c>
      <c r="Y365" s="935">
        <v>0</v>
      </c>
      <c r="Z365" s="935">
        <v>0</v>
      </c>
      <c r="AA365" s="935">
        <v>0</v>
      </c>
      <c r="AB365" s="912"/>
    </row>
    <row r="366" spans="1:28">
      <c r="A366" s="929" t="s">
        <v>4133</v>
      </c>
      <c r="B366" s="930">
        <v>5000</v>
      </c>
      <c r="C366" s="931">
        <v>0</v>
      </c>
      <c r="D366" s="931">
        <v>0</v>
      </c>
      <c r="E366" s="931">
        <v>0</v>
      </c>
      <c r="F366" s="932">
        <v>0</v>
      </c>
      <c r="G366" s="933">
        <v>0</v>
      </c>
      <c r="H366" s="933">
        <v>0</v>
      </c>
      <c r="I366" s="933">
        <v>0</v>
      </c>
      <c r="J366" s="933">
        <v>0</v>
      </c>
      <c r="K366" s="933">
        <v>5000</v>
      </c>
      <c r="L366" s="934">
        <v>3.99816885571384</v>
      </c>
      <c r="M366" s="935">
        <v>8.8658755009432794E-2</v>
      </c>
      <c r="N366" s="935">
        <v>0.39129200528201602</v>
      </c>
      <c r="O366" s="935">
        <v>0.40919425388969</v>
      </c>
      <c r="P366" s="935">
        <v>3.0689569041726698E-2</v>
      </c>
      <c r="Q366" s="935">
        <v>0</v>
      </c>
      <c r="R366" s="935">
        <v>3.9214449331095302E-2</v>
      </c>
      <c r="S366" s="935">
        <v>0.102298563472422</v>
      </c>
      <c r="T366" s="935">
        <v>1.5600530929544401</v>
      </c>
      <c r="U366" s="935">
        <v>1.1508588390647501</v>
      </c>
      <c r="V366" s="935">
        <v>4.0066937360032102E-3</v>
      </c>
      <c r="W366" s="935">
        <v>1.2787320434052799E-3</v>
      </c>
      <c r="X366" s="935">
        <v>8.5334051696579092</v>
      </c>
      <c r="Y366" s="935">
        <v>8.5334051696579092</v>
      </c>
      <c r="Z366" s="935">
        <v>2.55746408681056E-2</v>
      </c>
      <c r="AA366" s="935">
        <v>8.0986362749001107E-3</v>
      </c>
      <c r="AB366" s="912"/>
    </row>
    <row r="367" spans="1:28">
      <c r="A367" s="929" t="s">
        <v>4134</v>
      </c>
      <c r="B367" s="930">
        <v>0</v>
      </c>
      <c r="C367" s="931">
        <v>0</v>
      </c>
      <c r="D367" s="931">
        <v>0</v>
      </c>
      <c r="E367" s="931">
        <v>0</v>
      </c>
      <c r="F367" s="932">
        <v>0</v>
      </c>
      <c r="G367" s="933">
        <v>0</v>
      </c>
      <c r="H367" s="933">
        <v>0</v>
      </c>
      <c r="I367" s="933">
        <v>0</v>
      </c>
      <c r="J367" s="933">
        <v>0</v>
      </c>
      <c r="K367" s="933">
        <v>0</v>
      </c>
      <c r="L367" s="934">
        <v>0</v>
      </c>
      <c r="M367" s="935">
        <v>0</v>
      </c>
      <c r="N367" s="935">
        <v>0</v>
      </c>
      <c r="O367" s="935">
        <v>0</v>
      </c>
      <c r="P367" s="935">
        <v>0</v>
      </c>
      <c r="Q367" s="935">
        <v>0</v>
      </c>
      <c r="R367" s="935">
        <v>0</v>
      </c>
      <c r="S367" s="935">
        <v>0</v>
      </c>
      <c r="T367" s="935">
        <v>0</v>
      </c>
      <c r="U367" s="935">
        <v>0</v>
      </c>
      <c r="V367" s="935">
        <v>0</v>
      </c>
      <c r="W367" s="935">
        <v>0</v>
      </c>
      <c r="X367" s="935">
        <v>0</v>
      </c>
      <c r="Y367" s="935">
        <v>0</v>
      </c>
      <c r="Z367" s="935">
        <v>0</v>
      </c>
      <c r="AA367" s="935">
        <v>0</v>
      </c>
      <c r="AB367" s="912"/>
    </row>
    <row r="368" spans="1:28">
      <c r="A368" s="929" t="s">
        <v>4135</v>
      </c>
      <c r="B368" s="930">
        <v>5000</v>
      </c>
      <c r="C368" s="931">
        <v>68.47</v>
      </c>
      <c r="D368" s="931">
        <v>67</v>
      </c>
      <c r="E368" s="931">
        <v>1</v>
      </c>
      <c r="F368" s="932">
        <v>0</v>
      </c>
      <c r="G368" s="933">
        <v>0</v>
      </c>
      <c r="H368" s="933">
        <v>0</v>
      </c>
      <c r="I368" s="933">
        <v>0</v>
      </c>
      <c r="J368" s="933">
        <v>0</v>
      </c>
      <c r="K368" s="933">
        <v>5000.47</v>
      </c>
      <c r="L368" s="934">
        <v>1.6829695533900499</v>
      </c>
      <c r="M368" s="935">
        <v>0.19955210418767699</v>
      </c>
      <c r="N368" s="935">
        <v>9.7772516911231303E-2</v>
      </c>
      <c r="O368" s="935">
        <v>0.15226867387814699</v>
      </c>
      <c r="P368" s="935">
        <v>0</v>
      </c>
      <c r="Q368" s="935">
        <v>8.01414073042879E-4</v>
      </c>
      <c r="R368" s="935">
        <v>2.3241008118243499E-2</v>
      </c>
      <c r="S368" s="935">
        <v>0.16829695533900499</v>
      </c>
      <c r="T368" s="935">
        <v>1.5867998646249</v>
      </c>
      <c r="U368" s="935">
        <v>2.4443129227807798</v>
      </c>
      <c r="V368" s="935">
        <v>5.1290500674744301E-3</v>
      </c>
      <c r="W368" s="935">
        <v>8.01414073042879E-4</v>
      </c>
      <c r="X368" s="935">
        <v>0.120212110956432</v>
      </c>
      <c r="Y368" s="935">
        <v>0.104183829495574</v>
      </c>
      <c r="Z368" s="935">
        <v>8.0141407304287898E-3</v>
      </c>
      <c r="AA368" s="935">
        <v>3.8548016913362501E-2</v>
      </c>
      <c r="AB368" s="912"/>
    </row>
    <row r="369" spans="1:28">
      <c r="A369" s="929" t="s">
        <v>4136</v>
      </c>
      <c r="B369" s="930">
        <v>0</v>
      </c>
      <c r="C369" s="931">
        <v>0.01</v>
      </c>
      <c r="D369" s="931">
        <v>0</v>
      </c>
      <c r="E369" s="931">
        <v>0</v>
      </c>
      <c r="F369" s="932">
        <v>0</v>
      </c>
      <c r="G369" s="933">
        <v>0</v>
      </c>
      <c r="H369" s="933">
        <v>0</v>
      </c>
      <c r="I369" s="933">
        <v>0</v>
      </c>
      <c r="J369" s="933">
        <v>0</v>
      </c>
      <c r="K369" s="933">
        <v>0.01</v>
      </c>
      <c r="L369" s="934">
        <v>4.5514335864938598E-6</v>
      </c>
      <c r="M369" s="935">
        <v>4.00072631980065E-7</v>
      </c>
      <c r="N369" s="935">
        <v>3.2556517825098402E-7</v>
      </c>
      <c r="O369" s="935">
        <v>2.7535363334660401E-7</v>
      </c>
      <c r="P369" s="935">
        <v>3.2394545099600402E-9</v>
      </c>
      <c r="Q369" s="935">
        <v>0</v>
      </c>
      <c r="R369" s="935">
        <v>2.9155090589640401E-8</v>
      </c>
      <c r="S369" s="935">
        <v>3.4014272354580501E-7</v>
      </c>
      <c r="T369" s="935">
        <v>3.20705996486044E-6</v>
      </c>
      <c r="U369" s="935">
        <v>4.5352363139440598E-6</v>
      </c>
      <c r="V369" s="935">
        <v>4.5352363139440597E-9</v>
      </c>
      <c r="W369" s="935">
        <v>8.5845544513941201E-9</v>
      </c>
      <c r="X369" s="935">
        <v>8.0986362749001097E-8</v>
      </c>
      <c r="Y369" s="935">
        <v>8.0986362749001097E-8</v>
      </c>
      <c r="Z369" s="935">
        <v>1.6197272549800199E-8</v>
      </c>
      <c r="AA369" s="935">
        <v>4.0493181374500601E-8</v>
      </c>
      <c r="AB369" s="912"/>
    </row>
    <row r="370" spans="1:28">
      <c r="A370" s="929" t="s">
        <v>4137</v>
      </c>
      <c r="B370" s="930">
        <v>0</v>
      </c>
      <c r="C370" s="931">
        <v>0</v>
      </c>
      <c r="D370" s="931">
        <v>0</v>
      </c>
      <c r="E370" s="931">
        <v>0</v>
      </c>
      <c r="F370" s="932">
        <v>0</v>
      </c>
      <c r="G370" s="933">
        <v>0</v>
      </c>
      <c r="H370" s="933">
        <v>0</v>
      </c>
      <c r="I370" s="933">
        <v>0</v>
      </c>
      <c r="J370" s="933">
        <v>0</v>
      </c>
      <c r="K370" s="933">
        <v>0</v>
      </c>
      <c r="L370" s="934">
        <v>0</v>
      </c>
      <c r="M370" s="935">
        <v>0</v>
      </c>
      <c r="N370" s="935">
        <v>0</v>
      </c>
      <c r="O370" s="935">
        <v>0</v>
      </c>
      <c r="P370" s="935">
        <v>0</v>
      </c>
      <c r="Q370" s="935">
        <v>0</v>
      </c>
      <c r="R370" s="935">
        <v>0</v>
      </c>
      <c r="S370" s="935">
        <v>0</v>
      </c>
      <c r="T370" s="935">
        <v>0</v>
      </c>
      <c r="U370" s="935">
        <v>0</v>
      </c>
      <c r="V370" s="935">
        <v>0</v>
      </c>
      <c r="W370" s="935">
        <v>0</v>
      </c>
      <c r="X370" s="935">
        <v>0</v>
      </c>
      <c r="Y370" s="935">
        <v>0</v>
      </c>
      <c r="Z370" s="935">
        <v>0</v>
      </c>
      <c r="AA370" s="935">
        <v>0</v>
      </c>
      <c r="AB370" s="912"/>
    </row>
    <row r="371" spans="1:28">
      <c r="A371" s="929" t="s">
        <v>4138</v>
      </c>
      <c r="B371" s="930">
        <v>1500</v>
      </c>
      <c r="C371" s="931">
        <v>0</v>
      </c>
      <c r="D371" s="931">
        <v>0</v>
      </c>
      <c r="E371" s="931">
        <v>0</v>
      </c>
      <c r="F371" s="932">
        <v>0</v>
      </c>
      <c r="G371" s="933">
        <v>0</v>
      </c>
      <c r="H371" s="933">
        <v>0</v>
      </c>
      <c r="I371" s="933">
        <v>0</v>
      </c>
      <c r="J371" s="933">
        <v>0</v>
      </c>
      <c r="K371" s="933">
        <v>1500</v>
      </c>
      <c r="L371" s="934">
        <v>0.516198551281844</v>
      </c>
      <c r="M371" s="935">
        <v>6.3857320783572896E-2</v>
      </c>
      <c r="N371" s="935">
        <v>2.78124219440649E-2</v>
      </c>
      <c r="O371" s="935">
        <v>4.2274881354978602E-2</v>
      </c>
      <c r="P371" s="935">
        <v>2.8924918821827401E-3</v>
      </c>
      <c r="Q371" s="935">
        <v>0</v>
      </c>
      <c r="R371" s="935">
        <v>7.1199800176805998E-3</v>
      </c>
      <c r="S371" s="935">
        <v>5.5624843888129702E-2</v>
      </c>
      <c r="T371" s="935">
        <v>0.52287353254841895</v>
      </c>
      <c r="U371" s="935">
        <v>0.72757295805673605</v>
      </c>
      <c r="V371" s="935">
        <v>5.5624843888129705E-4</v>
      </c>
      <c r="W371" s="935">
        <v>2.4474931310777099E-4</v>
      </c>
      <c r="X371" s="935">
        <v>1.7799950044201499E-2</v>
      </c>
      <c r="Y371" s="935">
        <v>1.7799950044201499E-2</v>
      </c>
      <c r="Z371" s="935">
        <v>0</v>
      </c>
      <c r="AA371" s="935">
        <v>8.9444748972112506E-3</v>
      </c>
      <c r="AB371" s="912"/>
    </row>
    <row r="372" spans="1:28">
      <c r="A372" s="924"/>
      <c r="B372" s="925"/>
      <c r="C372" s="926"/>
      <c r="D372" s="926"/>
      <c r="E372" s="926"/>
      <c r="F372" s="925"/>
      <c r="G372" s="926"/>
      <c r="H372" s="926"/>
      <c r="I372" s="926"/>
      <c r="J372" s="926"/>
      <c r="K372" s="926"/>
      <c r="L372" s="927"/>
      <c r="M372" s="928"/>
      <c r="N372" s="928"/>
      <c r="O372" s="928"/>
      <c r="P372" s="928"/>
      <c r="Q372" s="928"/>
      <c r="R372" s="928"/>
      <c r="S372" s="928"/>
      <c r="T372" s="928"/>
      <c r="U372" s="928"/>
      <c r="V372" s="928"/>
      <c r="W372" s="928"/>
      <c r="X372" s="928"/>
      <c r="Y372" s="928"/>
      <c r="Z372" s="928"/>
      <c r="AA372" s="928"/>
      <c r="AB372" s="912"/>
    </row>
    <row r="373" spans="1:28">
      <c r="A373" s="917" t="s">
        <v>4139</v>
      </c>
      <c r="B373" s="918">
        <v>123000</v>
      </c>
      <c r="C373" s="919">
        <v>0</v>
      </c>
      <c r="D373" s="919">
        <v>0</v>
      </c>
      <c r="E373" s="919">
        <v>85</v>
      </c>
      <c r="F373" s="920">
        <v>0</v>
      </c>
      <c r="G373" s="921">
        <v>0</v>
      </c>
      <c r="H373" s="921">
        <v>0</v>
      </c>
      <c r="I373" s="921">
        <v>10871</v>
      </c>
      <c r="J373" s="921">
        <v>0</v>
      </c>
      <c r="K373" s="921">
        <v>112044</v>
      </c>
      <c r="L373" s="922">
        <v>23.044778979691198</v>
      </c>
      <c r="M373" s="923">
        <v>2.9165892567753602</v>
      </c>
      <c r="N373" s="923">
        <v>1.2148294452775099</v>
      </c>
      <c r="O373" s="923">
        <v>2.4433644974540401</v>
      </c>
      <c r="P373" s="923">
        <v>0.101166848104535</v>
      </c>
      <c r="Q373" s="923">
        <v>0</v>
      </c>
      <c r="R373" s="923">
        <v>1.19037233437649</v>
      </c>
      <c r="S373" s="923">
        <v>2.8034300026341898</v>
      </c>
      <c r="T373" s="923">
        <v>40.928423502412997</v>
      </c>
      <c r="U373" s="923">
        <v>45.352294940398302</v>
      </c>
      <c r="V373" s="923">
        <v>0.129115488087758</v>
      </c>
      <c r="W373" s="923">
        <v>2.9706137487564298E-2</v>
      </c>
      <c r="X373" s="923">
        <v>448.30956875188099</v>
      </c>
      <c r="Y373" s="923">
        <v>447.30646627514699</v>
      </c>
      <c r="Z373" s="923">
        <v>1.62457777546659</v>
      </c>
      <c r="AA373" s="923">
        <v>0.40105500440310099</v>
      </c>
      <c r="AB373" s="912"/>
    </row>
    <row r="374" spans="1:28">
      <c r="A374" s="929" t="s">
        <v>4140</v>
      </c>
      <c r="B374" s="930">
        <v>117000</v>
      </c>
      <c r="C374" s="931">
        <v>0</v>
      </c>
      <c r="D374" s="931">
        <v>0</v>
      </c>
      <c r="E374" s="931">
        <v>85</v>
      </c>
      <c r="F374" s="932">
        <v>0</v>
      </c>
      <c r="G374" s="933">
        <v>0</v>
      </c>
      <c r="H374" s="933">
        <v>0</v>
      </c>
      <c r="I374" s="933">
        <v>10332</v>
      </c>
      <c r="J374" s="933">
        <v>0</v>
      </c>
      <c r="K374" s="933">
        <v>106583</v>
      </c>
      <c r="L374" s="934">
        <v>22.0682544881364</v>
      </c>
      <c r="M374" s="935">
        <v>2.77525018562927</v>
      </c>
      <c r="N374" s="935">
        <v>1.17028622285572</v>
      </c>
      <c r="O374" s="935">
        <v>2.3405724457114299</v>
      </c>
      <c r="P374" s="935">
        <v>0.10031024767334699</v>
      </c>
      <c r="Q374" s="935">
        <v>0</v>
      </c>
      <c r="R374" s="935">
        <v>1.1201310990190401</v>
      </c>
      <c r="S374" s="935">
        <v>2.6749399379559202</v>
      </c>
      <c r="T374" s="935">
        <v>39.120996592605401</v>
      </c>
      <c r="U374" s="935">
        <v>43.467773991783702</v>
      </c>
      <c r="V374" s="935">
        <v>0.12705964705290601</v>
      </c>
      <c r="W374" s="935">
        <v>2.84212368407817E-2</v>
      </c>
      <c r="X374" s="935">
        <v>423.81079641989101</v>
      </c>
      <c r="Y374" s="935">
        <v>422.80769394315797</v>
      </c>
      <c r="Z374" s="935">
        <v>1.50465371510021</v>
      </c>
      <c r="AA374" s="935">
        <v>0.384522616081164</v>
      </c>
      <c r="AB374" s="912"/>
    </row>
    <row r="375" spans="1:28">
      <c r="A375" s="929" t="s">
        <v>4141</v>
      </c>
      <c r="B375" s="930">
        <v>0</v>
      </c>
      <c r="C375" s="931">
        <v>0</v>
      </c>
      <c r="D375" s="931">
        <v>0</v>
      </c>
      <c r="E375" s="931">
        <v>0</v>
      </c>
      <c r="F375" s="932">
        <v>0</v>
      </c>
      <c r="G375" s="933">
        <v>0</v>
      </c>
      <c r="H375" s="933">
        <v>0</v>
      </c>
      <c r="I375" s="933">
        <v>0</v>
      </c>
      <c r="J375" s="933">
        <v>0</v>
      </c>
      <c r="K375" s="933">
        <v>0</v>
      </c>
      <c r="L375" s="934">
        <v>0</v>
      </c>
      <c r="M375" s="935">
        <v>0</v>
      </c>
      <c r="N375" s="935">
        <v>0</v>
      </c>
      <c r="O375" s="935">
        <v>0</v>
      </c>
      <c r="P375" s="935">
        <v>0</v>
      </c>
      <c r="Q375" s="935">
        <v>0</v>
      </c>
      <c r="R375" s="935">
        <v>0</v>
      </c>
      <c r="S375" s="935">
        <v>0</v>
      </c>
      <c r="T375" s="935">
        <v>0</v>
      </c>
      <c r="U375" s="935">
        <v>0</v>
      </c>
      <c r="V375" s="935">
        <v>0</v>
      </c>
      <c r="W375" s="935">
        <v>0</v>
      </c>
      <c r="X375" s="935">
        <v>0</v>
      </c>
      <c r="Y375" s="935">
        <v>0</v>
      </c>
      <c r="Z375" s="935">
        <v>0</v>
      </c>
      <c r="AA375" s="935">
        <v>0</v>
      </c>
      <c r="AB375" s="912"/>
    </row>
    <row r="376" spans="1:28">
      <c r="A376" s="929" t="s">
        <v>4142</v>
      </c>
      <c r="B376" s="930">
        <v>0</v>
      </c>
      <c r="C376" s="931">
        <v>0</v>
      </c>
      <c r="D376" s="931">
        <v>0</v>
      </c>
      <c r="E376" s="931">
        <v>0</v>
      </c>
      <c r="F376" s="932">
        <v>0</v>
      </c>
      <c r="G376" s="933">
        <v>0</v>
      </c>
      <c r="H376" s="933">
        <v>0</v>
      </c>
      <c r="I376" s="933">
        <v>0</v>
      </c>
      <c r="J376" s="933">
        <v>0</v>
      </c>
      <c r="K376" s="933">
        <v>0</v>
      </c>
      <c r="L376" s="934">
        <v>0</v>
      </c>
      <c r="M376" s="935">
        <v>0</v>
      </c>
      <c r="N376" s="935">
        <v>0</v>
      </c>
      <c r="O376" s="935">
        <v>0</v>
      </c>
      <c r="P376" s="935">
        <v>0</v>
      </c>
      <c r="Q376" s="935">
        <v>0</v>
      </c>
      <c r="R376" s="935">
        <v>0</v>
      </c>
      <c r="S376" s="935">
        <v>0</v>
      </c>
      <c r="T376" s="935">
        <v>0</v>
      </c>
      <c r="U376" s="935">
        <v>0</v>
      </c>
      <c r="V376" s="935">
        <v>0</v>
      </c>
      <c r="W376" s="935">
        <v>0</v>
      </c>
      <c r="X376" s="935">
        <v>0</v>
      </c>
      <c r="Y376" s="935">
        <v>0</v>
      </c>
      <c r="Z376" s="935">
        <v>0</v>
      </c>
      <c r="AA376" s="935">
        <v>0</v>
      </c>
      <c r="AB376" s="912"/>
    </row>
    <row r="377" spans="1:28">
      <c r="A377" s="929" t="s">
        <v>4143</v>
      </c>
      <c r="B377" s="930">
        <v>6000</v>
      </c>
      <c r="C377" s="931">
        <v>0</v>
      </c>
      <c r="D377" s="931">
        <v>0</v>
      </c>
      <c r="E377" s="931">
        <v>0</v>
      </c>
      <c r="F377" s="932">
        <v>0</v>
      </c>
      <c r="G377" s="933">
        <v>0</v>
      </c>
      <c r="H377" s="933">
        <v>0</v>
      </c>
      <c r="I377" s="933">
        <v>539</v>
      </c>
      <c r="J377" s="933">
        <v>0</v>
      </c>
      <c r="K377" s="933">
        <v>5461</v>
      </c>
      <c r="L377" s="934">
        <v>0.97652449155482701</v>
      </c>
      <c r="M377" s="935">
        <v>0.14133907114609301</v>
      </c>
      <c r="N377" s="935">
        <v>4.4543222421799103E-2</v>
      </c>
      <c r="O377" s="935">
        <v>0.10279205174261299</v>
      </c>
      <c r="P377" s="935">
        <v>8.5660043118844498E-4</v>
      </c>
      <c r="Q377" s="935">
        <v>0</v>
      </c>
      <c r="R377" s="935">
        <v>7.0241235357452497E-2</v>
      </c>
      <c r="S377" s="935">
        <v>0.12849006467826701</v>
      </c>
      <c r="T377" s="935">
        <v>1.8074269098076201</v>
      </c>
      <c r="U377" s="935">
        <v>1.88452094861458</v>
      </c>
      <c r="V377" s="935">
        <v>2.05584103485227E-3</v>
      </c>
      <c r="W377" s="935">
        <v>1.28490064678267E-3</v>
      </c>
      <c r="X377" s="935">
        <v>24.4987723319895</v>
      </c>
      <c r="Y377" s="935">
        <v>24.4987723319895</v>
      </c>
      <c r="Z377" s="935">
        <v>0.11992406036638199</v>
      </c>
      <c r="AA377" s="935">
        <v>1.6532388321937E-2</v>
      </c>
      <c r="AB377" s="912"/>
    </row>
    <row r="378" spans="1:28">
      <c r="A378" s="929" t="s">
        <v>4144</v>
      </c>
      <c r="B378" s="930">
        <v>0</v>
      </c>
      <c r="C378" s="931">
        <v>0</v>
      </c>
      <c r="D378" s="931">
        <v>0</v>
      </c>
      <c r="E378" s="931">
        <v>0</v>
      </c>
      <c r="F378" s="932">
        <v>0</v>
      </c>
      <c r="G378" s="933">
        <v>0</v>
      </c>
      <c r="H378" s="933">
        <v>0</v>
      </c>
      <c r="I378" s="933">
        <v>0</v>
      </c>
      <c r="J378" s="933">
        <v>0</v>
      </c>
      <c r="K378" s="933">
        <v>0</v>
      </c>
      <c r="L378" s="934">
        <v>0</v>
      </c>
      <c r="M378" s="935">
        <v>0</v>
      </c>
      <c r="N378" s="935">
        <v>0</v>
      </c>
      <c r="O378" s="935">
        <v>0</v>
      </c>
      <c r="P378" s="935">
        <v>0</v>
      </c>
      <c r="Q378" s="935">
        <v>0</v>
      </c>
      <c r="R378" s="935">
        <v>0</v>
      </c>
      <c r="S378" s="935">
        <v>0</v>
      </c>
      <c r="T378" s="935">
        <v>0</v>
      </c>
      <c r="U378" s="935">
        <v>0</v>
      </c>
      <c r="V378" s="935">
        <v>0</v>
      </c>
      <c r="W378" s="935">
        <v>0</v>
      </c>
      <c r="X378" s="935">
        <v>0</v>
      </c>
      <c r="Y378" s="935">
        <v>0</v>
      </c>
      <c r="Z378" s="935">
        <v>0</v>
      </c>
      <c r="AA378" s="935">
        <v>0</v>
      </c>
      <c r="AB378" s="912"/>
    </row>
    <row r="379" spans="1:28">
      <c r="A379" s="929" t="s">
        <v>4145</v>
      </c>
      <c r="B379" s="930">
        <v>0</v>
      </c>
      <c r="C379" s="931">
        <v>0</v>
      </c>
      <c r="D379" s="931">
        <v>0</v>
      </c>
      <c r="E379" s="931">
        <v>0</v>
      </c>
      <c r="F379" s="932">
        <v>0</v>
      </c>
      <c r="G379" s="933">
        <v>0</v>
      </c>
      <c r="H379" s="933">
        <v>0</v>
      </c>
      <c r="I379" s="933">
        <v>0</v>
      </c>
      <c r="J379" s="933">
        <v>0</v>
      </c>
      <c r="K379" s="933">
        <v>0</v>
      </c>
      <c r="L379" s="934">
        <v>0</v>
      </c>
      <c r="M379" s="935">
        <v>0</v>
      </c>
      <c r="N379" s="935">
        <v>0</v>
      </c>
      <c r="O379" s="935">
        <v>0</v>
      </c>
      <c r="P379" s="935">
        <v>0</v>
      </c>
      <c r="Q379" s="935">
        <v>0</v>
      </c>
      <c r="R379" s="935">
        <v>0</v>
      </c>
      <c r="S379" s="935">
        <v>0</v>
      </c>
      <c r="T379" s="935">
        <v>0</v>
      </c>
      <c r="U379" s="935">
        <v>0</v>
      </c>
      <c r="V379" s="935">
        <v>0</v>
      </c>
      <c r="W379" s="935">
        <v>0</v>
      </c>
      <c r="X379" s="935">
        <v>0</v>
      </c>
      <c r="Y379" s="935">
        <v>0</v>
      </c>
      <c r="Z379" s="935">
        <v>0</v>
      </c>
      <c r="AA379" s="935">
        <v>0</v>
      </c>
      <c r="AB379" s="912"/>
    </row>
    <row r="380" spans="1:28">
      <c r="A380" s="929" t="s">
        <v>4146</v>
      </c>
      <c r="B380" s="930">
        <v>0</v>
      </c>
      <c r="C380" s="931">
        <v>0</v>
      </c>
      <c r="D380" s="931">
        <v>0</v>
      </c>
      <c r="E380" s="931">
        <v>0</v>
      </c>
      <c r="F380" s="932">
        <v>0</v>
      </c>
      <c r="G380" s="933">
        <v>0</v>
      </c>
      <c r="H380" s="933">
        <v>0</v>
      </c>
      <c r="I380" s="933">
        <v>0</v>
      </c>
      <c r="J380" s="933">
        <v>0</v>
      </c>
      <c r="K380" s="933">
        <v>0</v>
      </c>
      <c r="L380" s="934">
        <v>0</v>
      </c>
      <c r="M380" s="935">
        <v>0</v>
      </c>
      <c r="N380" s="935">
        <v>0</v>
      </c>
      <c r="O380" s="935">
        <v>0</v>
      </c>
      <c r="P380" s="935">
        <v>0</v>
      </c>
      <c r="Q380" s="935">
        <v>0</v>
      </c>
      <c r="R380" s="935">
        <v>0</v>
      </c>
      <c r="S380" s="935">
        <v>0</v>
      </c>
      <c r="T380" s="935">
        <v>0</v>
      </c>
      <c r="U380" s="935">
        <v>0</v>
      </c>
      <c r="V380" s="935">
        <v>0</v>
      </c>
      <c r="W380" s="935">
        <v>0</v>
      </c>
      <c r="X380" s="935">
        <v>0</v>
      </c>
      <c r="Y380" s="935">
        <v>0</v>
      </c>
      <c r="Z380" s="935">
        <v>0</v>
      </c>
      <c r="AA380" s="935">
        <v>0</v>
      </c>
      <c r="AB380" s="912"/>
    </row>
    <row r="381" spans="1:28">
      <c r="A381" s="929" t="s">
        <v>4233</v>
      </c>
      <c r="B381" s="930">
        <v>0</v>
      </c>
      <c r="C381" s="931">
        <v>0</v>
      </c>
      <c r="D381" s="931">
        <v>0</v>
      </c>
      <c r="E381" s="931">
        <v>0</v>
      </c>
      <c r="F381" s="932">
        <v>0</v>
      </c>
      <c r="G381" s="933">
        <v>0</v>
      </c>
      <c r="H381" s="933">
        <v>0</v>
      </c>
      <c r="I381" s="933">
        <v>0</v>
      </c>
      <c r="J381" s="933">
        <v>0</v>
      </c>
      <c r="K381" s="933">
        <v>0</v>
      </c>
      <c r="L381" s="934">
        <v>0</v>
      </c>
      <c r="M381" s="935">
        <v>0</v>
      </c>
      <c r="N381" s="935">
        <v>0</v>
      </c>
      <c r="O381" s="935">
        <v>0</v>
      </c>
      <c r="P381" s="935">
        <v>0</v>
      </c>
      <c r="Q381" s="935">
        <v>0</v>
      </c>
      <c r="R381" s="935">
        <v>0</v>
      </c>
      <c r="S381" s="935">
        <v>0</v>
      </c>
      <c r="T381" s="935">
        <v>0</v>
      </c>
      <c r="U381" s="935">
        <v>0</v>
      </c>
      <c r="V381" s="935">
        <v>0</v>
      </c>
      <c r="W381" s="935">
        <v>0</v>
      </c>
      <c r="X381" s="935">
        <v>0</v>
      </c>
      <c r="Y381" s="935">
        <v>0</v>
      </c>
      <c r="Z381" s="935">
        <v>0</v>
      </c>
      <c r="AA381" s="935">
        <v>0</v>
      </c>
      <c r="AB381" s="912"/>
    </row>
    <row r="382" spans="1:28">
      <c r="A382" s="929" t="s">
        <v>4147</v>
      </c>
      <c r="B382" s="930">
        <v>0</v>
      </c>
      <c r="C382" s="931">
        <v>0</v>
      </c>
      <c r="D382" s="931">
        <v>0</v>
      </c>
      <c r="E382" s="931">
        <v>0</v>
      </c>
      <c r="F382" s="932">
        <v>0</v>
      </c>
      <c r="G382" s="933">
        <v>0</v>
      </c>
      <c r="H382" s="933">
        <v>0</v>
      </c>
      <c r="I382" s="933">
        <v>0</v>
      </c>
      <c r="J382" s="933">
        <v>0</v>
      </c>
      <c r="K382" s="933">
        <v>0</v>
      </c>
      <c r="L382" s="934">
        <v>0</v>
      </c>
      <c r="M382" s="935">
        <v>0</v>
      </c>
      <c r="N382" s="935">
        <v>0</v>
      </c>
      <c r="O382" s="935">
        <v>0</v>
      </c>
      <c r="P382" s="935">
        <v>0</v>
      </c>
      <c r="Q382" s="935">
        <v>0</v>
      </c>
      <c r="R382" s="935">
        <v>0</v>
      </c>
      <c r="S382" s="935">
        <v>0</v>
      </c>
      <c r="T382" s="935">
        <v>0</v>
      </c>
      <c r="U382" s="935">
        <v>0</v>
      </c>
      <c r="V382" s="935">
        <v>0</v>
      </c>
      <c r="W382" s="935">
        <v>0</v>
      </c>
      <c r="X382" s="935">
        <v>0</v>
      </c>
      <c r="Y382" s="935">
        <v>0</v>
      </c>
      <c r="Z382" s="935">
        <v>0</v>
      </c>
      <c r="AA382" s="935">
        <v>0</v>
      </c>
      <c r="AB382" s="912"/>
    </row>
    <row r="383" spans="1:28">
      <c r="A383" s="929" t="s">
        <v>4148</v>
      </c>
      <c r="B383" s="930">
        <v>0</v>
      </c>
      <c r="C383" s="931">
        <v>0</v>
      </c>
      <c r="D383" s="931">
        <v>0</v>
      </c>
      <c r="E383" s="931">
        <v>0</v>
      </c>
      <c r="F383" s="932">
        <v>0</v>
      </c>
      <c r="G383" s="933">
        <v>0</v>
      </c>
      <c r="H383" s="933">
        <v>0</v>
      </c>
      <c r="I383" s="933">
        <v>0</v>
      </c>
      <c r="J383" s="933">
        <v>0</v>
      </c>
      <c r="K383" s="933">
        <v>0</v>
      </c>
      <c r="L383" s="934">
        <v>0</v>
      </c>
      <c r="M383" s="935">
        <v>0</v>
      </c>
      <c r="N383" s="935">
        <v>0</v>
      </c>
      <c r="O383" s="935">
        <v>0</v>
      </c>
      <c r="P383" s="935">
        <v>0</v>
      </c>
      <c r="Q383" s="935">
        <v>0</v>
      </c>
      <c r="R383" s="935">
        <v>0</v>
      </c>
      <c r="S383" s="935">
        <v>0</v>
      </c>
      <c r="T383" s="935">
        <v>0</v>
      </c>
      <c r="U383" s="935">
        <v>0</v>
      </c>
      <c r="V383" s="935">
        <v>0</v>
      </c>
      <c r="W383" s="935">
        <v>0</v>
      </c>
      <c r="X383" s="935">
        <v>0</v>
      </c>
      <c r="Y383" s="935">
        <v>0</v>
      </c>
      <c r="Z383" s="935">
        <v>0</v>
      </c>
      <c r="AA383" s="935">
        <v>0</v>
      </c>
      <c r="AB383" s="912"/>
    </row>
    <row r="384" spans="1:28">
      <c r="A384" s="924"/>
      <c r="B384" s="925"/>
      <c r="C384" s="926"/>
      <c r="D384" s="926"/>
      <c r="E384" s="926"/>
      <c r="F384" s="925"/>
      <c r="G384" s="926"/>
      <c r="H384" s="926"/>
      <c r="I384" s="926"/>
      <c r="J384" s="926"/>
      <c r="K384" s="926"/>
      <c r="L384" s="927"/>
      <c r="M384" s="928"/>
      <c r="N384" s="928"/>
      <c r="O384" s="928"/>
      <c r="P384" s="928"/>
      <c r="Q384" s="928"/>
      <c r="R384" s="928"/>
      <c r="S384" s="928"/>
      <c r="T384" s="928"/>
      <c r="U384" s="928"/>
      <c r="V384" s="928"/>
      <c r="W384" s="928"/>
      <c r="X384" s="928"/>
      <c r="Y384" s="928"/>
      <c r="Z384" s="928"/>
      <c r="AA384" s="928"/>
      <c r="AB384" s="912"/>
    </row>
    <row r="385" spans="1:28">
      <c r="A385" s="917" t="s">
        <v>4149</v>
      </c>
      <c r="B385" s="918">
        <v>66432</v>
      </c>
      <c r="C385" s="919">
        <v>295</v>
      </c>
      <c r="D385" s="919">
        <v>0</v>
      </c>
      <c r="E385" s="919">
        <v>3</v>
      </c>
      <c r="F385" s="920">
        <v>23</v>
      </c>
      <c r="G385" s="921">
        <v>0</v>
      </c>
      <c r="H385" s="921">
        <v>0</v>
      </c>
      <c r="I385" s="921">
        <v>1948</v>
      </c>
      <c r="J385" s="921">
        <v>0</v>
      </c>
      <c r="K385" s="921">
        <v>64751</v>
      </c>
      <c r="L385" s="922">
        <v>67.782301617405594</v>
      </c>
      <c r="M385" s="923">
        <v>0.760393927972152</v>
      </c>
      <c r="N385" s="923">
        <v>7.1922054590208004</v>
      </c>
      <c r="O385" s="923">
        <v>1.32484117357844</v>
      </c>
      <c r="P385" s="923">
        <v>6.6992771754002703E-4</v>
      </c>
      <c r="Q385" s="923">
        <v>0</v>
      </c>
      <c r="R385" s="923">
        <v>0.116686174462731</v>
      </c>
      <c r="S385" s="923">
        <v>0.73690646003471005</v>
      </c>
      <c r="T385" s="923">
        <v>7.4916707353329803</v>
      </c>
      <c r="U385" s="923">
        <v>11.4699243441876</v>
      </c>
      <c r="V385" s="923">
        <v>8.1062363610516497E-3</v>
      </c>
      <c r="W385" s="923">
        <v>3.3890319114666802E-3</v>
      </c>
      <c r="X385" s="923">
        <v>11.1374397209912</v>
      </c>
      <c r="Y385" s="923">
        <v>10.986350868950399</v>
      </c>
      <c r="Z385" s="923">
        <v>1.14233395877538E-4</v>
      </c>
      <c r="AA385" s="923">
        <v>6.8405505648866993E-2</v>
      </c>
      <c r="AB385" s="912"/>
    </row>
    <row r="386" spans="1:28">
      <c r="A386" s="929" t="s">
        <v>4150</v>
      </c>
      <c r="B386" s="930">
        <v>0</v>
      </c>
      <c r="C386" s="931">
        <v>47.7</v>
      </c>
      <c r="D386" s="931">
        <v>0</v>
      </c>
      <c r="E386" s="931">
        <v>0</v>
      </c>
      <c r="F386" s="932">
        <v>0</v>
      </c>
      <c r="G386" s="933">
        <v>0</v>
      </c>
      <c r="H386" s="933">
        <v>0</v>
      </c>
      <c r="I386" s="933">
        <v>3</v>
      </c>
      <c r="J386" s="933">
        <v>0</v>
      </c>
      <c r="K386" s="933">
        <v>44.7</v>
      </c>
      <c r="L386" s="934">
        <v>5.0986115527472703E-2</v>
      </c>
      <c r="M386" s="935">
        <v>4.4965333574303298E-4</v>
      </c>
      <c r="N386" s="935">
        <v>5.4644312157246496E-3</v>
      </c>
      <c r="O386" s="935">
        <v>6.0969943829563796E-4</v>
      </c>
      <c r="P386" s="935">
        <v>0</v>
      </c>
      <c r="Q386" s="935">
        <v>0</v>
      </c>
      <c r="R386" s="935">
        <v>4.5727457872172798E-5</v>
      </c>
      <c r="S386" s="935">
        <v>3.8106214893477401E-4</v>
      </c>
      <c r="T386" s="935">
        <v>5.0300203659390096E-3</v>
      </c>
      <c r="U386" s="935">
        <v>1.12794396084693E-2</v>
      </c>
      <c r="V386" s="935">
        <v>4.5727457872172797E-6</v>
      </c>
      <c r="W386" s="935">
        <v>1.06697401701737E-5</v>
      </c>
      <c r="X386" s="935">
        <v>7.6212429786954704E-4</v>
      </c>
      <c r="Y386" s="935">
        <v>7.6212429786954704E-4</v>
      </c>
      <c r="Z386" s="935">
        <v>0</v>
      </c>
      <c r="AA386" s="935">
        <v>3.81062148934774E-5</v>
      </c>
      <c r="AB386" s="912"/>
    </row>
    <row r="387" spans="1:28">
      <c r="A387" s="929" t="s">
        <v>4151</v>
      </c>
      <c r="B387" s="930">
        <v>0</v>
      </c>
      <c r="C387" s="931">
        <v>0</v>
      </c>
      <c r="D387" s="931">
        <v>0</v>
      </c>
      <c r="E387" s="931">
        <v>0</v>
      </c>
      <c r="F387" s="932">
        <v>0</v>
      </c>
      <c r="G387" s="933">
        <v>0</v>
      </c>
      <c r="H387" s="933">
        <v>0</v>
      </c>
      <c r="I387" s="933">
        <v>0</v>
      </c>
      <c r="J387" s="933">
        <v>0</v>
      </c>
      <c r="K387" s="933">
        <v>0</v>
      </c>
      <c r="L387" s="934">
        <v>0</v>
      </c>
      <c r="M387" s="935">
        <v>0</v>
      </c>
      <c r="N387" s="935">
        <v>0</v>
      </c>
      <c r="O387" s="935">
        <v>0</v>
      </c>
      <c r="P387" s="935">
        <v>0</v>
      </c>
      <c r="Q387" s="935">
        <v>0</v>
      </c>
      <c r="R387" s="935">
        <v>0</v>
      </c>
      <c r="S387" s="935">
        <v>0</v>
      </c>
      <c r="T387" s="935">
        <v>0</v>
      </c>
      <c r="U387" s="935">
        <v>0</v>
      </c>
      <c r="V387" s="935">
        <v>0</v>
      </c>
      <c r="W387" s="935">
        <v>0</v>
      </c>
      <c r="X387" s="935">
        <v>0</v>
      </c>
      <c r="Y387" s="935">
        <v>0</v>
      </c>
      <c r="Z387" s="935">
        <v>0</v>
      </c>
      <c r="AA387" s="935">
        <v>0</v>
      </c>
      <c r="AB387" s="912"/>
    </row>
    <row r="388" spans="1:28">
      <c r="A388" s="929" t="s">
        <v>4152</v>
      </c>
      <c r="B388" s="930">
        <v>42167</v>
      </c>
      <c r="C388" s="931">
        <v>0</v>
      </c>
      <c r="D388" s="931">
        <v>0</v>
      </c>
      <c r="E388" s="931">
        <v>0</v>
      </c>
      <c r="F388" s="932">
        <v>0</v>
      </c>
      <c r="G388" s="933">
        <v>0</v>
      </c>
      <c r="H388" s="933">
        <v>0</v>
      </c>
      <c r="I388" s="933">
        <v>0</v>
      </c>
      <c r="J388" s="933">
        <v>0</v>
      </c>
      <c r="K388" s="933">
        <v>42167</v>
      </c>
      <c r="L388" s="934">
        <v>38.966399184339501</v>
      </c>
      <c r="M388" s="935">
        <v>0.43855172513739998</v>
      </c>
      <c r="N388" s="935">
        <v>4.1338892123607396</v>
      </c>
      <c r="O388" s="935">
        <v>0.718937254323606</v>
      </c>
      <c r="P388" s="935">
        <v>0</v>
      </c>
      <c r="Q388" s="935">
        <v>0</v>
      </c>
      <c r="R388" s="935">
        <v>8.6272470518832703E-2</v>
      </c>
      <c r="S388" s="935">
        <v>0.50325607802652395</v>
      </c>
      <c r="T388" s="935">
        <v>5.1044545056975998</v>
      </c>
      <c r="U388" s="935">
        <v>7.1174788178036996</v>
      </c>
      <c r="V388" s="935">
        <v>6.4704352889124496E-3</v>
      </c>
      <c r="W388" s="935">
        <v>1.4378745086472101E-3</v>
      </c>
      <c r="X388" s="935">
        <v>6.8299039160742598</v>
      </c>
      <c r="Y388" s="935">
        <v>6.8299039160742598</v>
      </c>
      <c r="Z388" s="935">
        <v>0</v>
      </c>
      <c r="AA388" s="935">
        <v>4.1698360750769103E-2</v>
      </c>
      <c r="AB388" s="912"/>
    </row>
    <row r="389" spans="1:28">
      <c r="A389" s="929" t="s">
        <v>4153</v>
      </c>
      <c r="B389" s="930">
        <v>24000</v>
      </c>
      <c r="C389" s="931">
        <v>150.63999999999999</v>
      </c>
      <c r="D389" s="931">
        <v>0</v>
      </c>
      <c r="E389" s="931">
        <v>0</v>
      </c>
      <c r="F389" s="932">
        <v>0</v>
      </c>
      <c r="G389" s="933">
        <v>0</v>
      </c>
      <c r="H389" s="933">
        <v>0</v>
      </c>
      <c r="I389" s="933">
        <v>1945</v>
      </c>
      <c r="J389" s="933">
        <v>0</v>
      </c>
      <c r="K389" s="933">
        <v>22205.64</v>
      </c>
      <c r="L389" s="934">
        <v>24.987655802843399</v>
      </c>
      <c r="M389" s="935">
        <v>0.31802471021800699</v>
      </c>
      <c r="N389" s="935">
        <v>2.6350618846634801</v>
      </c>
      <c r="O389" s="935">
        <v>0.53004118369667796</v>
      </c>
      <c r="P389" s="935">
        <v>0</v>
      </c>
      <c r="Q389" s="935">
        <v>0</v>
      </c>
      <c r="R389" s="935">
        <v>3.02880676398102E-2</v>
      </c>
      <c r="S389" s="935">
        <v>0.22716050729857601</v>
      </c>
      <c r="T389" s="935">
        <v>2.3094651575355298</v>
      </c>
      <c r="U389" s="935">
        <v>4.2024693850236599</v>
      </c>
      <c r="V389" s="935">
        <v>1.5144033819905101E-3</v>
      </c>
      <c r="W389" s="935">
        <v>1.8930042274881401E-3</v>
      </c>
      <c r="X389" s="935">
        <v>1.1358025364928801</v>
      </c>
      <c r="Y389" s="935">
        <v>1.1358025364928801</v>
      </c>
      <c r="Z389" s="935">
        <v>0</v>
      </c>
      <c r="AA389" s="935">
        <v>2.65020591848339E-2</v>
      </c>
      <c r="AB389" s="912"/>
    </row>
    <row r="390" spans="1:28">
      <c r="A390" s="929" t="s">
        <v>4154</v>
      </c>
      <c r="B390" s="930">
        <v>2100</v>
      </c>
      <c r="C390" s="931">
        <v>0</v>
      </c>
      <c r="D390" s="931">
        <v>0</v>
      </c>
      <c r="E390" s="931">
        <v>0</v>
      </c>
      <c r="F390" s="932">
        <v>0</v>
      </c>
      <c r="G390" s="933">
        <v>0</v>
      </c>
      <c r="H390" s="933">
        <v>2083.1597366886099</v>
      </c>
      <c r="I390" s="933">
        <v>0</v>
      </c>
      <c r="J390" s="933">
        <v>0</v>
      </c>
      <c r="K390" s="933">
        <v>16.840263311390601</v>
      </c>
      <c r="L390" s="934">
        <v>1.8950082197778599E-2</v>
      </c>
      <c r="M390" s="935">
        <v>2.4118286433536299E-4</v>
      </c>
      <c r="N390" s="935">
        <v>1.9983723044930098E-3</v>
      </c>
      <c r="O390" s="935">
        <v>4.0197144055893898E-4</v>
      </c>
      <c r="P390" s="935">
        <v>0</v>
      </c>
      <c r="Q390" s="935">
        <v>0</v>
      </c>
      <c r="R390" s="935">
        <v>2.2969796603367901E-5</v>
      </c>
      <c r="S390" s="935">
        <v>1.7227347452526001E-4</v>
      </c>
      <c r="T390" s="935">
        <v>1.7514469910068101E-3</v>
      </c>
      <c r="U390" s="935">
        <v>3.1870592787173E-3</v>
      </c>
      <c r="V390" s="935">
        <v>1.1484898301683999E-6</v>
      </c>
      <c r="W390" s="935">
        <v>1.4356122877105E-6</v>
      </c>
      <c r="X390" s="935">
        <v>8.6136737262629802E-4</v>
      </c>
      <c r="Y390" s="935">
        <v>8.6136737262629802E-4</v>
      </c>
      <c r="Z390" s="935">
        <v>0</v>
      </c>
      <c r="AA390" s="935">
        <v>2.0098572027946901E-5</v>
      </c>
      <c r="AB390" s="912"/>
    </row>
    <row r="391" spans="1:28">
      <c r="A391" s="929" t="s">
        <v>4155</v>
      </c>
      <c r="B391" s="930">
        <v>0</v>
      </c>
      <c r="C391" s="931">
        <v>0</v>
      </c>
      <c r="D391" s="931">
        <v>0</v>
      </c>
      <c r="E391" s="931">
        <v>0</v>
      </c>
      <c r="F391" s="932">
        <v>0</v>
      </c>
      <c r="G391" s="933">
        <v>0</v>
      </c>
      <c r="H391" s="933">
        <v>0</v>
      </c>
      <c r="I391" s="933">
        <v>0</v>
      </c>
      <c r="J391" s="933">
        <v>0</v>
      </c>
      <c r="K391" s="933">
        <v>0</v>
      </c>
      <c r="L391" s="934">
        <v>0</v>
      </c>
      <c r="M391" s="935">
        <v>0</v>
      </c>
      <c r="N391" s="935">
        <v>0</v>
      </c>
      <c r="O391" s="935">
        <v>0</v>
      </c>
      <c r="P391" s="935">
        <v>0</v>
      </c>
      <c r="Q391" s="935">
        <v>0</v>
      </c>
      <c r="R391" s="935">
        <v>0</v>
      </c>
      <c r="S391" s="935">
        <v>0</v>
      </c>
      <c r="T391" s="935">
        <v>0</v>
      </c>
      <c r="U391" s="935">
        <v>0</v>
      </c>
      <c r="V391" s="935">
        <v>0</v>
      </c>
      <c r="W391" s="935">
        <v>0</v>
      </c>
      <c r="X391" s="935">
        <v>0</v>
      </c>
      <c r="Y391" s="935">
        <v>0</v>
      </c>
      <c r="Z391" s="935">
        <v>0</v>
      </c>
      <c r="AA391" s="935">
        <v>0</v>
      </c>
      <c r="AB391" s="912"/>
    </row>
    <row r="392" spans="1:28">
      <c r="A392" s="929" t="s">
        <v>4156</v>
      </c>
      <c r="B392" s="930">
        <v>0</v>
      </c>
      <c r="C392" s="931">
        <v>0</v>
      </c>
      <c r="D392" s="931">
        <v>0</v>
      </c>
      <c r="E392" s="931">
        <v>0</v>
      </c>
      <c r="F392" s="932">
        <v>0</v>
      </c>
      <c r="G392" s="933">
        <v>0</v>
      </c>
      <c r="H392" s="933">
        <v>0</v>
      </c>
      <c r="I392" s="933">
        <v>0</v>
      </c>
      <c r="J392" s="933">
        <v>0</v>
      </c>
      <c r="K392" s="933">
        <v>0</v>
      </c>
      <c r="L392" s="934">
        <v>0</v>
      </c>
      <c r="M392" s="935">
        <v>0</v>
      </c>
      <c r="N392" s="935">
        <v>0</v>
      </c>
      <c r="O392" s="935">
        <v>0</v>
      </c>
      <c r="P392" s="935">
        <v>0</v>
      </c>
      <c r="Q392" s="935">
        <v>0</v>
      </c>
      <c r="R392" s="935">
        <v>0</v>
      </c>
      <c r="S392" s="935">
        <v>0</v>
      </c>
      <c r="T392" s="935">
        <v>0</v>
      </c>
      <c r="U392" s="935">
        <v>0</v>
      </c>
      <c r="V392" s="935">
        <v>0</v>
      </c>
      <c r="W392" s="935">
        <v>0</v>
      </c>
      <c r="X392" s="935">
        <v>0</v>
      </c>
      <c r="Y392" s="935">
        <v>0</v>
      </c>
      <c r="Z392" s="935">
        <v>0</v>
      </c>
      <c r="AA392" s="935">
        <v>0</v>
      </c>
      <c r="AB392" s="912"/>
    </row>
    <row r="393" spans="1:28">
      <c r="A393" s="929" t="s">
        <v>4157</v>
      </c>
      <c r="B393" s="930">
        <v>0</v>
      </c>
      <c r="C393" s="931">
        <v>0</v>
      </c>
      <c r="D393" s="931">
        <v>0</v>
      </c>
      <c r="E393" s="931">
        <v>0</v>
      </c>
      <c r="F393" s="932">
        <v>0</v>
      </c>
      <c r="G393" s="933">
        <v>0</v>
      </c>
      <c r="H393" s="933">
        <v>0</v>
      </c>
      <c r="I393" s="933">
        <v>0</v>
      </c>
      <c r="J393" s="933">
        <v>0</v>
      </c>
      <c r="K393" s="933">
        <v>0</v>
      </c>
      <c r="L393" s="934">
        <v>0</v>
      </c>
      <c r="M393" s="935">
        <v>0</v>
      </c>
      <c r="N393" s="935">
        <v>0</v>
      </c>
      <c r="O393" s="935">
        <v>0</v>
      </c>
      <c r="P393" s="935">
        <v>0</v>
      </c>
      <c r="Q393" s="935">
        <v>0</v>
      </c>
      <c r="R393" s="935">
        <v>0</v>
      </c>
      <c r="S393" s="935">
        <v>0</v>
      </c>
      <c r="T393" s="935">
        <v>0</v>
      </c>
      <c r="U393" s="935">
        <v>0</v>
      </c>
      <c r="V393" s="935">
        <v>0</v>
      </c>
      <c r="W393" s="935">
        <v>0</v>
      </c>
      <c r="X393" s="935">
        <v>0</v>
      </c>
      <c r="Y393" s="935">
        <v>0</v>
      </c>
      <c r="Z393" s="935">
        <v>0</v>
      </c>
      <c r="AA393" s="935">
        <v>0</v>
      </c>
      <c r="AB393" s="912"/>
    </row>
    <row r="394" spans="1:28">
      <c r="A394" s="929" t="s">
        <v>4158</v>
      </c>
      <c r="B394" s="930">
        <v>0</v>
      </c>
      <c r="C394" s="931">
        <v>0</v>
      </c>
      <c r="D394" s="931">
        <v>0</v>
      </c>
      <c r="E394" s="931">
        <v>0</v>
      </c>
      <c r="F394" s="932">
        <v>0</v>
      </c>
      <c r="G394" s="933">
        <v>0</v>
      </c>
      <c r="H394" s="933">
        <v>0</v>
      </c>
      <c r="I394" s="933">
        <v>0</v>
      </c>
      <c r="J394" s="933">
        <v>0</v>
      </c>
      <c r="K394" s="933">
        <v>0</v>
      </c>
      <c r="L394" s="934">
        <v>0</v>
      </c>
      <c r="M394" s="935">
        <v>0</v>
      </c>
      <c r="N394" s="935">
        <v>0</v>
      </c>
      <c r="O394" s="935">
        <v>0</v>
      </c>
      <c r="P394" s="935">
        <v>0</v>
      </c>
      <c r="Q394" s="935">
        <v>0</v>
      </c>
      <c r="R394" s="935">
        <v>0</v>
      </c>
      <c r="S394" s="935">
        <v>0</v>
      </c>
      <c r="T394" s="935">
        <v>0</v>
      </c>
      <c r="U394" s="935">
        <v>0</v>
      </c>
      <c r="V394" s="935">
        <v>0</v>
      </c>
      <c r="W394" s="935">
        <v>0</v>
      </c>
      <c r="X394" s="935">
        <v>0</v>
      </c>
      <c r="Y394" s="935">
        <v>0</v>
      </c>
      <c r="Z394" s="935">
        <v>0</v>
      </c>
      <c r="AA394" s="935">
        <v>0</v>
      </c>
      <c r="AB394" s="912"/>
    </row>
    <row r="395" spans="1:28">
      <c r="A395" s="929" t="s">
        <v>4159</v>
      </c>
      <c r="B395" s="930">
        <v>0</v>
      </c>
      <c r="C395" s="931">
        <v>282.45999999999998</v>
      </c>
      <c r="D395" s="931">
        <v>0</v>
      </c>
      <c r="E395" s="931">
        <v>0</v>
      </c>
      <c r="F395" s="932">
        <v>0</v>
      </c>
      <c r="G395" s="933">
        <v>0</v>
      </c>
      <c r="H395" s="933">
        <v>4.51634142442051</v>
      </c>
      <c r="I395" s="933">
        <v>0</v>
      </c>
      <c r="J395" s="933">
        <v>0</v>
      </c>
      <c r="K395" s="933">
        <v>277.94365857558</v>
      </c>
      <c r="L395" s="934">
        <v>0.422233569428486</v>
      </c>
      <c r="M395" s="935">
        <v>8.0560838162561802E-4</v>
      </c>
      <c r="N395" s="935">
        <v>4.6583119949293102E-2</v>
      </c>
      <c r="O395" s="935">
        <v>0</v>
      </c>
      <c r="P395" s="935">
        <v>0</v>
      </c>
      <c r="Q395" s="935">
        <v>0</v>
      </c>
      <c r="R395" s="935">
        <v>0</v>
      </c>
      <c r="S395" s="935">
        <v>0</v>
      </c>
      <c r="T395" s="935">
        <v>0</v>
      </c>
      <c r="U395" s="935">
        <v>0</v>
      </c>
      <c r="V395" s="935">
        <v>0</v>
      </c>
      <c r="W395" s="935">
        <v>0</v>
      </c>
      <c r="X395" s="935">
        <v>1.32688439326572E-2</v>
      </c>
      <c r="Y395" s="935">
        <v>1.32688439326572E-2</v>
      </c>
      <c r="Z395" s="935">
        <v>0</v>
      </c>
      <c r="AA395" s="935">
        <v>0</v>
      </c>
      <c r="AB395" s="912"/>
    </row>
    <row r="396" spans="1:28">
      <c r="A396" s="929" t="s">
        <v>4160</v>
      </c>
      <c r="B396" s="930">
        <v>0</v>
      </c>
      <c r="C396" s="931">
        <v>0</v>
      </c>
      <c r="D396" s="931">
        <v>0</v>
      </c>
      <c r="E396" s="931">
        <v>0</v>
      </c>
      <c r="F396" s="932">
        <v>0</v>
      </c>
      <c r="G396" s="933">
        <v>0</v>
      </c>
      <c r="H396" s="933">
        <v>0</v>
      </c>
      <c r="I396" s="933">
        <v>0</v>
      </c>
      <c r="J396" s="933">
        <v>0</v>
      </c>
      <c r="K396" s="933">
        <v>0</v>
      </c>
      <c r="L396" s="934">
        <v>0</v>
      </c>
      <c r="M396" s="935">
        <v>0</v>
      </c>
      <c r="N396" s="935">
        <v>0</v>
      </c>
      <c r="O396" s="935">
        <v>0</v>
      </c>
      <c r="P396" s="935">
        <v>0</v>
      </c>
      <c r="Q396" s="935">
        <v>0</v>
      </c>
      <c r="R396" s="935">
        <v>0</v>
      </c>
      <c r="S396" s="935">
        <v>0</v>
      </c>
      <c r="T396" s="935">
        <v>0</v>
      </c>
      <c r="U396" s="935">
        <v>0</v>
      </c>
      <c r="V396" s="935">
        <v>0</v>
      </c>
      <c r="W396" s="935">
        <v>0</v>
      </c>
      <c r="X396" s="935">
        <v>0</v>
      </c>
      <c r="Y396" s="935">
        <v>0</v>
      </c>
      <c r="Z396" s="935">
        <v>0</v>
      </c>
      <c r="AA396" s="935">
        <v>0</v>
      </c>
      <c r="AB396" s="912"/>
    </row>
    <row r="397" spans="1:28">
      <c r="A397" s="929" t="s">
        <v>4161</v>
      </c>
      <c r="B397" s="930">
        <v>0</v>
      </c>
      <c r="C397" s="931">
        <v>0</v>
      </c>
      <c r="D397" s="931">
        <v>0</v>
      </c>
      <c r="E397" s="931">
        <v>0</v>
      </c>
      <c r="F397" s="932">
        <v>0</v>
      </c>
      <c r="G397" s="933">
        <v>0</v>
      </c>
      <c r="H397" s="933">
        <v>0</v>
      </c>
      <c r="I397" s="933">
        <v>0</v>
      </c>
      <c r="J397" s="933">
        <v>0</v>
      </c>
      <c r="K397" s="933">
        <v>0</v>
      </c>
      <c r="L397" s="934">
        <v>0</v>
      </c>
      <c r="M397" s="935">
        <v>0</v>
      </c>
      <c r="N397" s="935">
        <v>0</v>
      </c>
      <c r="O397" s="935">
        <v>0</v>
      </c>
      <c r="P397" s="935">
        <v>0</v>
      </c>
      <c r="Q397" s="935">
        <v>0</v>
      </c>
      <c r="R397" s="935">
        <v>0</v>
      </c>
      <c r="S397" s="935">
        <v>0</v>
      </c>
      <c r="T397" s="935">
        <v>0</v>
      </c>
      <c r="U397" s="935">
        <v>0</v>
      </c>
      <c r="V397" s="935">
        <v>0</v>
      </c>
      <c r="W397" s="935">
        <v>0</v>
      </c>
      <c r="X397" s="935">
        <v>0</v>
      </c>
      <c r="Y397" s="935">
        <v>0</v>
      </c>
      <c r="Z397" s="935">
        <v>0</v>
      </c>
      <c r="AA397" s="935">
        <v>0</v>
      </c>
      <c r="AB397" s="912"/>
    </row>
    <row r="398" spans="1:28">
      <c r="A398" s="929" t="s">
        <v>4301</v>
      </c>
      <c r="B398" s="930">
        <v>0</v>
      </c>
      <c r="C398" s="931">
        <v>0</v>
      </c>
      <c r="D398" s="931">
        <v>0</v>
      </c>
      <c r="E398" s="931">
        <v>0</v>
      </c>
      <c r="F398" s="932">
        <v>0</v>
      </c>
      <c r="G398" s="933">
        <v>0</v>
      </c>
      <c r="H398" s="933">
        <v>0</v>
      </c>
      <c r="I398" s="933">
        <v>0</v>
      </c>
      <c r="J398" s="933">
        <v>0</v>
      </c>
      <c r="K398" s="933">
        <v>0</v>
      </c>
      <c r="L398" s="934">
        <v>0</v>
      </c>
      <c r="M398" s="935">
        <v>0</v>
      </c>
      <c r="N398" s="935">
        <v>0</v>
      </c>
      <c r="O398" s="935">
        <v>0</v>
      </c>
      <c r="P398" s="935">
        <v>0</v>
      </c>
      <c r="Q398" s="935">
        <v>0</v>
      </c>
      <c r="R398" s="935">
        <v>0</v>
      </c>
      <c r="S398" s="935">
        <v>0</v>
      </c>
      <c r="T398" s="935">
        <v>0</v>
      </c>
      <c r="U398" s="935">
        <v>0</v>
      </c>
      <c r="V398" s="935">
        <v>0</v>
      </c>
      <c r="W398" s="935">
        <v>0</v>
      </c>
      <c r="X398" s="935">
        <v>0</v>
      </c>
      <c r="Y398" s="935">
        <v>0</v>
      </c>
      <c r="Z398" s="935">
        <v>0</v>
      </c>
      <c r="AA398" s="935">
        <v>0</v>
      </c>
      <c r="AB398" s="912"/>
    </row>
    <row r="399" spans="1:28">
      <c r="A399" s="929" t="s">
        <v>4162</v>
      </c>
      <c r="B399" s="930">
        <v>67</v>
      </c>
      <c r="C399" s="931">
        <v>0</v>
      </c>
      <c r="D399" s="931">
        <v>0</v>
      </c>
      <c r="E399" s="931">
        <v>0</v>
      </c>
      <c r="F399" s="932">
        <v>0</v>
      </c>
      <c r="G399" s="933">
        <v>0</v>
      </c>
      <c r="H399" s="933">
        <v>0</v>
      </c>
      <c r="I399" s="933">
        <v>0</v>
      </c>
      <c r="J399" s="933">
        <v>0</v>
      </c>
      <c r="K399" s="933">
        <v>67</v>
      </c>
      <c r="L399" s="934">
        <v>2.87868157611397E-2</v>
      </c>
      <c r="M399" s="935">
        <v>2.9700682928159998E-4</v>
      </c>
      <c r="N399" s="935">
        <v>2.8444115573507101E-3</v>
      </c>
      <c r="O399" s="935">
        <v>9.2529050660806102E-3</v>
      </c>
      <c r="P399" s="935">
        <v>4.79780262685661E-4</v>
      </c>
      <c r="Q399" s="935">
        <v>0</v>
      </c>
      <c r="R399" s="935">
        <v>1.14233395877538E-5</v>
      </c>
      <c r="S399" s="935">
        <v>9.1386716702030705E-4</v>
      </c>
      <c r="T399" s="935">
        <v>8.5675046908153807E-3</v>
      </c>
      <c r="U399" s="935">
        <v>1.29083737341618E-2</v>
      </c>
      <c r="V399" s="935">
        <v>1.8277343340406099E-5</v>
      </c>
      <c r="W399" s="935">
        <v>3.42700187632615E-6</v>
      </c>
      <c r="X399" s="935">
        <v>2.87868157611397E-2</v>
      </c>
      <c r="Y399" s="935">
        <v>2.7644481802364299E-2</v>
      </c>
      <c r="Z399" s="935">
        <v>1.14233395877538E-4</v>
      </c>
      <c r="AA399" s="935">
        <v>3.4270018763261502E-5</v>
      </c>
      <c r="AB399" s="912"/>
    </row>
    <row r="400" spans="1:28">
      <c r="A400" s="929" t="s">
        <v>4163</v>
      </c>
      <c r="B400" s="930">
        <v>198.4</v>
      </c>
      <c r="C400" s="931">
        <v>27.99</v>
      </c>
      <c r="D400" s="931">
        <v>0</v>
      </c>
      <c r="E400" s="931">
        <v>3.34</v>
      </c>
      <c r="F400" s="932">
        <v>0</v>
      </c>
      <c r="G400" s="933">
        <v>0</v>
      </c>
      <c r="H400" s="933">
        <v>0</v>
      </c>
      <c r="I400" s="933">
        <v>0</v>
      </c>
      <c r="J400" s="933">
        <v>0</v>
      </c>
      <c r="K400" s="933">
        <v>223.05</v>
      </c>
      <c r="L400" s="934">
        <v>0.28217882300387798</v>
      </c>
      <c r="M400" s="935">
        <v>3.0423592776698398E-4</v>
      </c>
      <c r="N400" s="935">
        <v>3.1146153105145E-2</v>
      </c>
      <c r="O400" s="935">
        <v>5.7044236456309603E-3</v>
      </c>
      <c r="P400" s="935">
        <v>1.90147454854365E-4</v>
      </c>
      <c r="Q400" s="935">
        <v>0</v>
      </c>
      <c r="R400" s="935">
        <v>3.8029490970872998E-5</v>
      </c>
      <c r="S400" s="935">
        <v>7.6058981941746096E-4</v>
      </c>
      <c r="T400" s="935">
        <v>6.8453083747571503E-3</v>
      </c>
      <c r="U400" s="935">
        <v>7.2256032844658803E-3</v>
      </c>
      <c r="V400" s="935">
        <v>1.14088472912619E-5</v>
      </c>
      <c r="W400" s="935">
        <v>0</v>
      </c>
      <c r="X400" s="935">
        <v>0.31298271069028499</v>
      </c>
      <c r="Y400" s="935">
        <v>0.30727828704465399</v>
      </c>
      <c r="Z400" s="935">
        <v>0</v>
      </c>
      <c r="AA400" s="935">
        <v>2.66206436796111E-5</v>
      </c>
      <c r="AB400" s="912"/>
    </row>
    <row r="401" spans="1:28">
      <c r="A401" s="929" t="s">
        <v>4235</v>
      </c>
      <c r="B401" s="930">
        <v>0</v>
      </c>
      <c r="C401" s="931">
        <v>66.89</v>
      </c>
      <c r="D401" s="931">
        <v>0</v>
      </c>
      <c r="E401" s="931">
        <v>0</v>
      </c>
      <c r="F401" s="932">
        <v>22.981940298507499</v>
      </c>
      <c r="G401" s="933">
        <v>0</v>
      </c>
      <c r="H401" s="933">
        <v>0</v>
      </c>
      <c r="I401" s="933">
        <v>0</v>
      </c>
      <c r="J401" s="933">
        <v>0</v>
      </c>
      <c r="K401" s="933">
        <v>43.908059701492498</v>
      </c>
      <c r="L401" s="934">
        <v>6.7226247103783304E-2</v>
      </c>
      <c r="M401" s="935">
        <v>1.49724381077468E-5</v>
      </c>
      <c r="N401" s="935">
        <v>7.46376039671179E-3</v>
      </c>
      <c r="O401" s="935">
        <v>2.24586571616202E-4</v>
      </c>
      <c r="P401" s="935">
        <v>0</v>
      </c>
      <c r="Q401" s="935">
        <v>0</v>
      </c>
      <c r="R401" s="935">
        <v>7.4862190538734104E-6</v>
      </c>
      <c r="S401" s="935">
        <v>0</v>
      </c>
      <c r="T401" s="935">
        <v>1.4972438107746801E-4</v>
      </c>
      <c r="U401" s="935">
        <v>2.9944876215493699E-4</v>
      </c>
      <c r="V401" s="935">
        <v>7.4862190538734104E-7</v>
      </c>
      <c r="W401" s="935">
        <v>0</v>
      </c>
      <c r="X401" s="935">
        <v>6.60284520551635E-2</v>
      </c>
      <c r="Y401" s="935">
        <v>6.2435066909304303E-2</v>
      </c>
      <c r="Z401" s="935">
        <v>0</v>
      </c>
      <c r="AA401" s="935">
        <v>7.4862190538734104E-7</v>
      </c>
      <c r="AB401" s="912"/>
    </row>
    <row r="402" spans="1:28">
      <c r="A402" s="929" t="s">
        <v>4165</v>
      </c>
      <c r="B402" s="930">
        <v>0</v>
      </c>
      <c r="C402" s="931">
        <v>1.37</v>
      </c>
      <c r="D402" s="931">
        <v>0</v>
      </c>
      <c r="E402" s="931">
        <v>0</v>
      </c>
      <c r="F402" s="932">
        <v>0</v>
      </c>
      <c r="G402" s="933">
        <v>0</v>
      </c>
      <c r="H402" s="933">
        <v>0</v>
      </c>
      <c r="I402" s="933">
        <v>0</v>
      </c>
      <c r="J402" s="933">
        <v>0</v>
      </c>
      <c r="K402" s="933">
        <v>0</v>
      </c>
      <c r="L402" s="934">
        <v>0</v>
      </c>
      <c r="M402" s="935">
        <v>0</v>
      </c>
      <c r="N402" s="935">
        <v>0</v>
      </c>
      <c r="O402" s="935">
        <v>0</v>
      </c>
      <c r="P402" s="935">
        <v>0</v>
      </c>
      <c r="Q402" s="935">
        <v>0</v>
      </c>
      <c r="R402" s="935">
        <v>0</v>
      </c>
      <c r="S402" s="935">
        <v>0</v>
      </c>
      <c r="T402" s="935">
        <v>0</v>
      </c>
      <c r="U402" s="935">
        <v>0</v>
      </c>
      <c r="V402" s="935">
        <v>0</v>
      </c>
      <c r="W402" s="935">
        <v>0</v>
      </c>
      <c r="X402" s="935">
        <v>0</v>
      </c>
      <c r="Y402" s="935">
        <v>0</v>
      </c>
      <c r="Z402" s="935">
        <v>0</v>
      </c>
      <c r="AA402" s="935">
        <v>0</v>
      </c>
      <c r="AB402" s="912"/>
    </row>
    <row r="403" spans="1:28">
      <c r="A403" s="929" t="s">
        <v>4166</v>
      </c>
      <c r="B403" s="930">
        <v>2500</v>
      </c>
      <c r="C403" s="931">
        <v>2555.5500000000002</v>
      </c>
      <c r="D403" s="931">
        <v>2555</v>
      </c>
      <c r="E403" s="931">
        <v>0.76</v>
      </c>
      <c r="F403" s="932">
        <v>0</v>
      </c>
      <c r="G403" s="933">
        <v>0</v>
      </c>
      <c r="H403" s="933">
        <v>0</v>
      </c>
      <c r="I403" s="933">
        <v>0</v>
      </c>
      <c r="J403" s="933">
        <v>0</v>
      </c>
      <c r="K403" s="933">
        <v>2499.79</v>
      </c>
      <c r="L403" s="934">
        <v>2.95788497720021</v>
      </c>
      <c r="M403" s="935">
        <v>1.7048328398848499E-3</v>
      </c>
      <c r="N403" s="935">
        <v>0.32775411346786198</v>
      </c>
      <c r="O403" s="935">
        <v>5.9669149395969602E-2</v>
      </c>
      <c r="P403" s="935">
        <v>0</v>
      </c>
      <c r="Q403" s="935">
        <v>0</v>
      </c>
      <c r="R403" s="935">
        <v>0</v>
      </c>
      <c r="S403" s="935">
        <v>4.2620820997121096E-3</v>
      </c>
      <c r="T403" s="935">
        <v>5.5407067296257502E-2</v>
      </c>
      <c r="U403" s="935">
        <v>0.11507621669222701</v>
      </c>
      <c r="V403" s="935">
        <v>8.5241641994242306E-5</v>
      </c>
      <c r="W403" s="935">
        <v>4.2620820997121099E-5</v>
      </c>
      <c r="X403" s="935">
        <v>2.74904295431431</v>
      </c>
      <c r="Y403" s="935">
        <v>2.6083942450238098</v>
      </c>
      <c r="Z403" s="935">
        <v>0</v>
      </c>
      <c r="AA403" s="935">
        <v>8.5241641994242306E-5</v>
      </c>
      <c r="AB403" s="912"/>
    </row>
    <row r="404" spans="1:28">
      <c r="A404" s="924"/>
      <c r="B404" s="925"/>
      <c r="C404" s="926"/>
      <c r="D404" s="926"/>
      <c r="E404" s="926"/>
      <c r="F404" s="925"/>
      <c r="G404" s="926"/>
      <c r="H404" s="926"/>
      <c r="I404" s="926"/>
      <c r="J404" s="926"/>
      <c r="K404" s="926"/>
      <c r="L404" s="927"/>
      <c r="M404" s="928"/>
      <c r="N404" s="928"/>
      <c r="O404" s="928"/>
      <c r="P404" s="928"/>
      <c r="Q404" s="928"/>
      <c r="R404" s="928"/>
      <c r="S404" s="928"/>
      <c r="T404" s="928"/>
      <c r="U404" s="928"/>
      <c r="V404" s="928"/>
      <c r="W404" s="928"/>
      <c r="X404" s="928"/>
      <c r="Y404" s="928"/>
      <c r="Z404" s="928"/>
      <c r="AA404" s="928"/>
      <c r="AB404" s="912"/>
    </row>
    <row r="405" spans="1:28">
      <c r="A405" s="917" t="s">
        <v>4167</v>
      </c>
      <c r="B405" s="918">
        <v>93400</v>
      </c>
      <c r="C405" s="919">
        <v>45321</v>
      </c>
      <c r="D405" s="919">
        <v>36150</v>
      </c>
      <c r="E405" s="919">
        <v>3806</v>
      </c>
      <c r="F405" s="920">
        <v>6746</v>
      </c>
      <c r="G405" s="921">
        <v>0</v>
      </c>
      <c r="H405" s="921">
        <v>8286</v>
      </c>
      <c r="I405" s="921">
        <v>0</v>
      </c>
      <c r="J405" s="921">
        <v>0</v>
      </c>
      <c r="K405" s="921">
        <v>83610</v>
      </c>
      <c r="L405" s="922">
        <v>13.2740658261673</v>
      </c>
      <c r="M405" s="923">
        <v>0.727938864071209</v>
      </c>
      <c r="N405" s="923">
        <v>0.69667231028488996</v>
      </c>
      <c r="O405" s="923">
        <v>26.174814356327101</v>
      </c>
      <c r="P405" s="923">
        <v>1.00687344837847</v>
      </c>
      <c r="Q405" s="923">
        <v>0</v>
      </c>
      <c r="R405" s="923">
        <v>1.30187276471348E-2</v>
      </c>
      <c r="S405" s="923">
        <v>2.19742718293503</v>
      </c>
      <c r="T405" s="923">
        <v>19.690820346953501</v>
      </c>
      <c r="U405" s="923">
        <v>28.994464674456399</v>
      </c>
      <c r="V405" s="923">
        <v>3.5008254516184598E-2</v>
      </c>
      <c r="W405" s="923">
        <v>6.6985253376087702E-3</v>
      </c>
      <c r="X405" s="923">
        <v>7.3342155031146596</v>
      </c>
      <c r="Y405" s="923">
        <v>7.0293029620733698</v>
      </c>
      <c r="Z405" s="923">
        <v>0.200991880304872</v>
      </c>
      <c r="AA405" s="923">
        <v>8.3645199681542104E-2</v>
      </c>
      <c r="AB405" s="912"/>
    </row>
    <row r="406" spans="1:28">
      <c r="A406" s="929" t="s">
        <v>4168</v>
      </c>
      <c r="B406" s="930">
        <v>93400</v>
      </c>
      <c r="C406" s="931">
        <v>114.39</v>
      </c>
      <c r="D406" s="931">
        <v>0</v>
      </c>
      <c r="E406" s="931">
        <v>2190.06</v>
      </c>
      <c r="F406" s="932">
        <v>3520.7247308813498</v>
      </c>
      <c r="G406" s="933">
        <v>0</v>
      </c>
      <c r="H406" s="933">
        <v>34686.6052691187</v>
      </c>
      <c r="I406" s="933">
        <v>0</v>
      </c>
      <c r="J406" s="933">
        <v>0</v>
      </c>
      <c r="K406" s="933">
        <v>53117</v>
      </c>
      <c r="L406" s="934">
        <v>6.4299881418915197</v>
      </c>
      <c r="M406" s="935">
        <v>0.29885860377805601</v>
      </c>
      <c r="N406" s="935">
        <v>0.38036549571752598</v>
      </c>
      <c r="O406" s="935">
        <v>11.682654511323999</v>
      </c>
      <c r="P406" s="935">
        <v>0.44375974500378101</v>
      </c>
      <c r="Q406" s="935">
        <v>0</v>
      </c>
      <c r="R406" s="935">
        <v>9.0563213266077695E-3</v>
      </c>
      <c r="S406" s="935">
        <v>0.99619534592685499</v>
      </c>
      <c r="T406" s="935">
        <v>8.9657581133416908</v>
      </c>
      <c r="U406" s="935">
        <v>13.041102710315201</v>
      </c>
      <c r="V406" s="935">
        <v>1.6301378387894E-2</v>
      </c>
      <c r="W406" s="935">
        <v>2.7168963979823301E-3</v>
      </c>
      <c r="X406" s="935">
        <v>3.8942181704413401</v>
      </c>
      <c r="Y406" s="935">
        <v>3.7130917439091902</v>
      </c>
      <c r="Z406" s="935">
        <v>9.0563213266077705E-2</v>
      </c>
      <c r="AA406" s="935">
        <v>3.6225285306431099E-2</v>
      </c>
      <c r="AB406" s="912"/>
    </row>
    <row r="407" spans="1:28">
      <c r="A407" s="929" t="s">
        <v>4170</v>
      </c>
      <c r="B407" s="930">
        <v>2500</v>
      </c>
      <c r="C407" s="931">
        <v>0.09</v>
      </c>
      <c r="D407" s="931">
        <v>0</v>
      </c>
      <c r="E407" s="931">
        <v>75.599999999999994</v>
      </c>
      <c r="F407" s="932">
        <v>838.55194476226495</v>
      </c>
      <c r="G407" s="933">
        <v>0</v>
      </c>
      <c r="H407" s="933">
        <v>2120.5043453286598</v>
      </c>
      <c r="I407" s="933">
        <v>0</v>
      </c>
      <c r="J407" s="933">
        <v>0</v>
      </c>
      <c r="K407" s="933">
        <v>750.325330583192</v>
      </c>
      <c r="L407" s="934">
        <v>4.6054322073378597E-2</v>
      </c>
      <c r="M407" s="935">
        <v>4.34957486248576E-3</v>
      </c>
      <c r="N407" s="935">
        <v>2.55857344852103E-4</v>
      </c>
      <c r="O407" s="935">
        <v>0.15735226708404401</v>
      </c>
      <c r="P407" s="935">
        <v>6.3964336213025797E-3</v>
      </c>
      <c r="Q407" s="935">
        <v>0</v>
      </c>
      <c r="R407" s="935">
        <v>1.2792867242605201E-4</v>
      </c>
      <c r="S407" s="935">
        <v>1.7910014139647198E-2</v>
      </c>
      <c r="T407" s="935">
        <v>0.129207959150312</v>
      </c>
      <c r="U407" s="935">
        <v>0.18805514846629601</v>
      </c>
      <c r="V407" s="935">
        <v>2.0468587588168299E-4</v>
      </c>
      <c r="W407" s="935">
        <v>5.11714689704207E-5</v>
      </c>
      <c r="X407" s="935">
        <v>1.27928672426052E-3</v>
      </c>
      <c r="Y407" s="935">
        <v>0</v>
      </c>
      <c r="Z407" s="935">
        <v>1.27928672426052E-3</v>
      </c>
      <c r="AA407" s="935">
        <v>4.9892182246160104E-4</v>
      </c>
      <c r="AB407" s="912"/>
    </row>
    <row r="408" spans="1:28">
      <c r="A408" s="929" t="s">
        <v>4302</v>
      </c>
      <c r="B408" s="930">
        <v>0</v>
      </c>
      <c r="C408" s="931">
        <v>0</v>
      </c>
      <c r="D408" s="931">
        <v>0</v>
      </c>
      <c r="E408" s="931">
        <v>0</v>
      </c>
      <c r="F408" s="932">
        <v>0</v>
      </c>
      <c r="G408" s="933">
        <v>0</v>
      </c>
      <c r="H408" s="933">
        <v>0</v>
      </c>
      <c r="I408" s="933">
        <v>0</v>
      </c>
      <c r="J408" s="933">
        <v>0</v>
      </c>
      <c r="K408" s="933">
        <v>0</v>
      </c>
      <c r="L408" s="934">
        <v>0</v>
      </c>
      <c r="M408" s="935">
        <v>0</v>
      </c>
      <c r="N408" s="935">
        <v>0</v>
      </c>
      <c r="O408" s="935">
        <v>0</v>
      </c>
      <c r="P408" s="935">
        <v>0</v>
      </c>
      <c r="Q408" s="935">
        <v>0</v>
      </c>
      <c r="R408" s="935">
        <v>0</v>
      </c>
      <c r="S408" s="935">
        <v>0</v>
      </c>
      <c r="T408" s="935">
        <v>0</v>
      </c>
      <c r="U408" s="935">
        <v>0</v>
      </c>
      <c r="V408" s="935">
        <v>0</v>
      </c>
      <c r="W408" s="935">
        <v>0</v>
      </c>
      <c r="X408" s="935">
        <v>0</v>
      </c>
      <c r="Y408" s="935">
        <v>0</v>
      </c>
      <c r="Z408" s="935">
        <v>0</v>
      </c>
      <c r="AA408" s="935">
        <v>0</v>
      </c>
      <c r="AB408" s="912"/>
    </row>
    <row r="409" spans="1:28">
      <c r="A409" s="929" t="s">
        <v>4171</v>
      </c>
      <c r="B409" s="930">
        <v>12000</v>
      </c>
      <c r="C409" s="931">
        <v>0</v>
      </c>
      <c r="D409" s="931">
        <v>0</v>
      </c>
      <c r="E409" s="931">
        <v>0</v>
      </c>
      <c r="F409" s="932">
        <v>12000</v>
      </c>
      <c r="G409" s="933">
        <v>0</v>
      </c>
      <c r="H409" s="933">
        <v>0</v>
      </c>
      <c r="I409" s="933">
        <v>0</v>
      </c>
      <c r="J409" s="933">
        <v>0</v>
      </c>
      <c r="K409" s="933">
        <v>0</v>
      </c>
      <c r="L409" s="934">
        <v>0</v>
      </c>
      <c r="M409" s="935">
        <v>0</v>
      </c>
      <c r="N409" s="935">
        <v>0</v>
      </c>
      <c r="O409" s="935">
        <v>0</v>
      </c>
      <c r="P409" s="935">
        <v>0</v>
      </c>
      <c r="Q409" s="935">
        <v>0</v>
      </c>
      <c r="R409" s="935">
        <v>0</v>
      </c>
      <c r="S409" s="935">
        <v>0</v>
      </c>
      <c r="T409" s="935">
        <v>0</v>
      </c>
      <c r="U409" s="935">
        <v>0</v>
      </c>
      <c r="V409" s="935">
        <v>0</v>
      </c>
      <c r="W409" s="935">
        <v>0</v>
      </c>
      <c r="X409" s="935">
        <v>0</v>
      </c>
      <c r="Y409" s="935">
        <v>0</v>
      </c>
      <c r="Z409" s="935">
        <v>0</v>
      </c>
      <c r="AA409" s="935">
        <v>0</v>
      </c>
      <c r="AB409" s="912"/>
    </row>
    <row r="410" spans="1:28">
      <c r="A410" s="929" t="s">
        <v>4172</v>
      </c>
      <c r="B410" s="930">
        <v>0</v>
      </c>
      <c r="C410" s="931">
        <v>867.57</v>
      </c>
      <c r="D410" s="931">
        <v>477</v>
      </c>
      <c r="E410" s="931">
        <v>0</v>
      </c>
      <c r="F410" s="932">
        <v>390.57</v>
      </c>
      <c r="G410" s="933">
        <v>0</v>
      </c>
      <c r="H410" s="933">
        <v>0</v>
      </c>
      <c r="I410" s="933">
        <v>0</v>
      </c>
      <c r="J410" s="933">
        <v>0</v>
      </c>
      <c r="K410" s="933">
        <v>0</v>
      </c>
      <c r="L410" s="934">
        <v>0</v>
      </c>
      <c r="M410" s="935">
        <v>0</v>
      </c>
      <c r="N410" s="935">
        <v>0</v>
      </c>
      <c r="O410" s="935">
        <v>0</v>
      </c>
      <c r="P410" s="935">
        <v>0</v>
      </c>
      <c r="Q410" s="935">
        <v>0</v>
      </c>
      <c r="R410" s="935">
        <v>0</v>
      </c>
      <c r="S410" s="935">
        <v>0</v>
      </c>
      <c r="T410" s="935">
        <v>0</v>
      </c>
      <c r="U410" s="935">
        <v>0</v>
      </c>
      <c r="V410" s="935">
        <v>0</v>
      </c>
      <c r="W410" s="935">
        <v>0</v>
      </c>
      <c r="X410" s="935">
        <v>0</v>
      </c>
      <c r="Y410" s="935">
        <v>0</v>
      </c>
      <c r="Z410" s="935">
        <v>0</v>
      </c>
      <c r="AA410" s="935">
        <v>0</v>
      </c>
      <c r="AB410" s="912"/>
    </row>
    <row r="411" spans="1:28">
      <c r="A411" s="929" t="s">
        <v>4252</v>
      </c>
      <c r="B411" s="930">
        <v>0</v>
      </c>
      <c r="C411" s="931">
        <v>0</v>
      </c>
      <c r="D411" s="931">
        <v>0</v>
      </c>
      <c r="E411" s="931">
        <v>0</v>
      </c>
      <c r="F411" s="932">
        <v>0</v>
      </c>
      <c r="G411" s="933">
        <v>0</v>
      </c>
      <c r="H411" s="933">
        <v>0</v>
      </c>
      <c r="I411" s="933">
        <v>0</v>
      </c>
      <c r="J411" s="933">
        <v>0</v>
      </c>
      <c r="K411" s="933">
        <v>0</v>
      </c>
      <c r="L411" s="934">
        <v>0</v>
      </c>
      <c r="M411" s="935">
        <v>0</v>
      </c>
      <c r="N411" s="935">
        <v>0</v>
      </c>
      <c r="O411" s="935">
        <v>0</v>
      </c>
      <c r="P411" s="935">
        <v>0</v>
      </c>
      <c r="Q411" s="935">
        <v>0</v>
      </c>
      <c r="R411" s="935">
        <v>0</v>
      </c>
      <c r="S411" s="935">
        <v>0</v>
      </c>
      <c r="T411" s="935">
        <v>0</v>
      </c>
      <c r="U411" s="935">
        <v>0</v>
      </c>
      <c r="V411" s="935">
        <v>0</v>
      </c>
      <c r="W411" s="935">
        <v>0</v>
      </c>
      <c r="X411" s="935">
        <v>0</v>
      </c>
      <c r="Y411" s="935">
        <v>0</v>
      </c>
      <c r="Z411" s="935">
        <v>0</v>
      </c>
      <c r="AA411" s="935">
        <v>0</v>
      </c>
      <c r="AB411" s="912"/>
    </row>
    <row r="412" spans="1:28">
      <c r="A412" s="929" t="s">
        <v>4173</v>
      </c>
      <c r="B412" s="930">
        <v>1491.2</v>
      </c>
      <c r="C412" s="931">
        <v>3845.94</v>
      </c>
      <c r="D412" s="931">
        <v>3615</v>
      </c>
      <c r="E412" s="931">
        <v>0</v>
      </c>
      <c r="F412" s="932">
        <v>320.00883677820002</v>
      </c>
      <c r="G412" s="933">
        <v>0</v>
      </c>
      <c r="H412" s="933">
        <v>0</v>
      </c>
      <c r="I412" s="933">
        <v>0</v>
      </c>
      <c r="J412" s="933">
        <v>0</v>
      </c>
      <c r="K412" s="933">
        <v>1402.1311632218001</v>
      </c>
      <c r="L412" s="934">
        <v>1.18812823145602</v>
      </c>
      <c r="M412" s="935">
        <v>6.1916541639257097E-2</v>
      </c>
      <c r="N412" s="935">
        <v>6.3829021689890506E-2</v>
      </c>
      <c r="O412" s="935">
        <v>2.1873990579119802</v>
      </c>
      <c r="P412" s="935">
        <v>9.1559982424075204E-2</v>
      </c>
      <c r="Q412" s="935">
        <v>0</v>
      </c>
      <c r="R412" s="935">
        <v>1.19530003164589E-3</v>
      </c>
      <c r="S412" s="935">
        <v>0.20320100537980099</v>
      </c>
      <c r="T412" s="935">
        <v>1.95551085177268</v>
      </c>
      <c r="U412" s="935">
        <v>3.0862646817096899</v>
      </c>
      <c r="V412" s="935">
        <v>3.0121560797476401E-3</v>
      </c>
      <c r="W412" s="935">
        <v>6.6936801772169905E-4</v>
      </c>
      <c r="X412" s="935">
        <v>0.74586721974703596</v>
      </c>
      <c r="Y412" s="935">
        <v>0.72674241924070104</v>
      </c>
      <c r="Z412" s="935">
        <v>3.10778008227931E-2</v>
      </c>
      <c r="AA412" s="935">
        <v>7.1239881886095103E-3</v>
      </c>
      <c r="AB412" s="912"/>
    </row>
    <row r="413" spans="1:28">
      <c r="A413" s="929" t="s">
        <v>4174</v>
      </c>
      <c r="B413" s="930">
        <v>220</v>
      </c>
      <c r="C413" s="931">
        <v>2322.39</v>
      </c>
      <c r="D413" s="931">
        <v>2223</v>
      </c>
      <c r="E413" s="931">
        <v>30.01</v>
      </c>
      <c r="F413" s="932">
        <v>6.0008386052670302</v>
      </c>
      <c r="G413" s="933">
        <v>0</v>
      </c>
      <c r="H413" s="933">
        <v>0</v>
      </c>
      <c r="I413" s="933">
        <v>0</v>
      </c>
      <c r="J413" s="933">
        <v>0</v>
      </c>
      <c r="K413" s="933">
        <v>283.37916139473299</v>
      </c>
      <c r="L413" s="934">
        <v>0.17296937740124901</v>
      </c>
      <c r="M413" s="935">
        <v>1.7296937740124901E-2</v>
      </c>
      <c r="N413" s="935">
        <v>4.3483921693051301E-4</v>
      </c>
      <c r="O413" s="935">
        <v>0.602977047476979</v>
      </c>
      <c r="P413" s="935">
        <v>2.4979097239230599E-2</v>
      </c>
      <c r="Q413" s="935">
        <v>0</v>
      </c>
      <c r="R413" s="935">
        <v>2.8989281128700902E-4</v>
      </c>
      <c r="S413" s="935">
        <v>5.4596479459053403E-2</v>
      </c>
      <c r="T413" s="935">
        <v>0.51890813220374599</v>
      </c>
      <c r="U413" s="935">
        <v>0.81749772782936503</v>
      </c>
      <c r="V413" s="935">
        <v>7.6338440305579098E-4</v>
      </c>
      <c r="W413" s="935">
        <v>1.73935686772205E-4</v>
      </c>
      <c r="X413" s="935">
        <v>2.0292496790090601E-2</v>
      </c>
      <c r="Y413" s="935">
        <v>1.9809342104612299E-2</v>
      </c>
      <c r="Z413" s="935">
        <v>3.8652374838267899E-3</v>
      </c>
      <c r="AA413" s="935">
        <v>1.9229556482038301E-3</v>
      </c>
      <c r="AB413" s="912"/>
    </row>
    <row r="414" spans="1:28">
      <c r="A414" s="929" t="s">
        <v>4175</v>
      </c>
      <c r="B414" s="930">
        <v>600</v>
      </c>
      <c r="C414" s="931">
        <v>0.25</v>
      </c>
      <c r="D414" s="931">
        <v>0</v>
      </c>
      <c r="E414" s="931">
        <v>0</v>
      </c>
      <c r="F414" s="932">
        <v>8.25</v>
      </c>
      <c r="G414" s="933">
        <v>0</v>
      </c>
      <c r="H414" s="933">
        <v>0</v>
      </c>
      <c r="I414" s="933">
        <v>0</v>
      </c>
      <c r="J414" s="933">
        <v>0</v>
      </c>
      <c r="K414" s="933">
        <v>592</v>
      </c>
      <c r="L414" s="934">
        <v>0.153420565591708</v>
      </c>
      <c r="M414" s="935">
        <v>7.6710282795853799E-3</v>
      </c>
      <c r="N414" s="935">
        <v>8.5794395232204907E-3</v>
      </c>
      <c r="O414" s="935">
        <v>0.27151402726427198</v>
      </c>
      <c r="P414" s="935">
        <v>1.1405607836751999E-2</v>
      </c>
      <c r="Q414" s="935">
        <v>0</v>
      </c>
      <c r="R414" s="935">
        <v>2.01869165252247E-4</v>
      </c>
      <c r="S414" s="935">
        <v>3.4317758092881998E-2</v>
      </c>
      <c r="T414" s="935">
        <v>0.240224306650174</v>
      </c>
      <c r="U414" s="935">
        <v>0.32400001022985597</v>
      </c>
      <c r="V414" s="935">
        <v>4.1383178876710602E-4</v>
      </c>
      <c r="W414" s="935">
        <v>8.0747666100898795E-5</v>
      </c>
      <c r="X414" s="935">
        <v>8.4785049405943697E-2</v>
      </c>
      <c r="Y414" s="935">
        <v>8.0747666100898799E-2</v>
      </c>
      <c r="Z414" s="935">
        <v>1.00934582626123E-3</v>
      </c>
      <c r="AA414" s="935">
        <v>9.2859816016033605E-4</v>
      </c>
      <c r="AB414" s="912"/>
    </row>
    <row r="415" spans="1:28">
      <c r="A415" s="929" t="s">
        <v>4176</v>
      </c>
      <c r="B415" s="930">
        <v>0</v>
      </c>
      <c r="C415" s="931">
        <v>0</v>
      </c>
      <c r="D415" s="931">
        <v>0</v>
      </c>
      <c r="E415" s="931">
        <v>0</v>
      </c>
      <c r="F415" s="932">
        <v>0</v>
      </c>
      <c r="G415" s="933">
        <v>0</v>
      </c>
      <c r="H415" s="933">
        <v>0</v>
      </c>
      <c r="I415" s="933">
        <v>0</v>
      </c>
      <c r="J415" s="933">
        <v>0</v>
      </c>
      <c r="K415" s="933">
        <v>0</v>
      </c>
      <c r="L415" s="934">
        <v>0</v>
      </c>
      <c r="M415" s="935">
        <v>0</v>
      </c>
      <c r="N415" s="935">
        <v>0</v>
      </c>
      <c r="O415" s="935">
        <v>0</v>
      </c>
      <c r="P415" s="935">
        <v>0</v>
      </c>
      <c r="Q415" s="935">
        <v>0</v>
      </c>
      <c r="R415" s="935">
        <v>0</v>
      </c>
      <c r="S415" s="935">
        <v>0</v>
      </c>
      <c r="T415" s="935">
        <v>0</v>
      </c>
      <c r="U415" s="935">
        <v>0</v>
      </c>
      <c r="V415" s="935">
        <v>0</v>
      </c>
      <c r="W415" s="935">
        <v>0</v>
      </c>
      <c r="X415" s="935">
        <v>0</v>
      </c>
      <c r="Y415" s="935">
        <v>0</v>
      </c>
      <c r="Z415" s="935">
        <v>0</v>
      </c>
      <c r="AA415" s="935">
        <v>0</v>
      </c>
      <c r="AB415" s="912"/>
    </row>
    <row r="416" spans="1:28">
      <c r="A416" s="929" t="s">
        <v>4177</v>
      </c>
      <c r="B416" s="930">
        <v>800</v>
      </c>
      <c r="C416" s="931">
        <v>5.23</v>
      </c>
      <c r="D416" s="931">
        <v>0</v>
      </c>
      <c r="E416" s="931">
        <v>0</v>
      </c>
      <c r="F416" s="932">
        <v>0</v>
      </c>
      <c r="G416" s="933">
        <v>0</v>
      </c>
      <c r="H416" s="933">
        <v>0</v>
      </c>
      <c r="I416" s="933">
        <v>0</v>
      </c>
      <c r="J416" s="933">
        <v>0</v>
      </c>
      <c r="K416" s="933">
        <v>805.23</v>
      </c>
      <c r="L416" s="934">
        <v>0.45305629745694298</v>
      </c>
      <c r="M416" s="935">
        <v>1.11204727557613E-2</v>
      </c>
      <c r="N416" s="935">
        <v>1.1669631904194001E-2</v>
      </c>
      <c r="O416" s="935">
        <v>0.37754691454745198</v>
      </c>
      <c r="P416" s="935">
        <v>7.5921252270815004E-2</v>
      </c>
      <c r="Q416" s="935">
        <v>0</v>
      </c>
      <c r="R416" s="935">
        <v>2.74579574216329E-4</v>
      </c>
      <c r="S416" s="935">
        <v>3.4322446777041098E-2</v>
      </c>
      <c r="T416" s="935">
        <v>0.31713940821985998</v>
      </c>
      <c r="U416" s="935">
        <v>0.48737874423398397</v>
      </c>
      <c r="V416" s="935">
        <v>5.7661710585429102E-4</v>
      </c>
      <c r="W416" s="935">
        <v>1.2356080839734799E-4</v>
      </c>
      <c r="X416" s="935">
        <v>0.11395052329977701</v>
      </c>
      <c r="Y416" s="935">
        <v>0.111204727557613</v>
      </c>
      <c r="Z416" s="935">
        <v>4.1186936132449397E-3</v>
      </c>
      <c r="AA416" s="935">
        <v>1.2493370626842999E-3</v>
      </c>
      <c r="AB416" s="912"/>
    </row>
    <row r="417" spans="1:28">
      <c r="A417" s="929" t="s">
        <v>4178</v>
      </c>
      <c r="B417" s="930">
        <v>0</v>
      </c>
      <c r="C417" s="931">
        <v>0</v>
      </c>
      <c r="D417" s="931">
        <v>0</v>
      </c>
      <c r="E417" s="931">
        <v>0</v>
      </c>
      <c r="F417" s="932">
        <v>0</v>
      </c>
      <c r="G417" s="933">
        <v>0</v>
      </c>
      <c r="H417" s="933">
        <v>0</v>
      </c>
      <c r="I417" s="933">
        <v>0</v>
      </c>
      <c r="J417" s="933">
        <v>0</v>
      </c>
      <c r="K417" s="933">
        <v>0</v>
      </c>
      <c r="L417" s="934">
        <v>0</v>
      </c>
      <c r="M417" s="935">
        <v>0</v>
      </c>
      <c r="N417" s="935">
        <v>0</v>
      </c>
      <c r="O417" s="935">
        <v>0</v>
      </c>
      <c r="P417" s="935">
        <v>0</v>
      </c>
      <c r="Q417" s="935">
        <v>0</v>
      </c>
      <c r="R417" s="935">
        <v>0</v>
      </c>
      <c r="S417" s="935">
        <v>0</v>
      </c>
      <c r="T417" s="935">
        <v>0</v>
      </c>
      <c r="U417" s="935">
        <v>0</v>
      </c>
      <c r="V417" s="935">
        <v>0</v>
      </c>
      <c r="W417" s="935">
        <v>0</v>
      </c>
      <c r="X417" s="935">
        <v>0</v>
      </c>
      <c r="Y417" s="935">
        <v>0</v>
      </c>
      <c r="Z417" s="935">
        <v>0</v>
      </c>
      <c r="AA417" s="935">
        <v>0</v>
      </c>
      <c r="AB417" s="912"/>
    </row>
    <row r="418" spans="1:28">
      <c r="A418" s="929" t="s">
        <v>4237</v>
      </c>
      <c r="B418" s="930">
        <v>4000</v>
      </c>
      <c r="C418" s="931">
        <v>0</v>
      </c>
      <c r="D418" s="931">
        <v>0</v>
      </c>
      <c r="E418" s="931">
        <v>0</v>
      </c>
      <c r="F418" s="932">
        <v>0</v>
      </c>
      <c r="G418" s="933">
        <v>0</v>
      </c>
      <c r="H418" s="933">
        <v>0</v>
      </c>
      <c r="I418" s="933">
        <v>0</v>
      </c>
      <c r="J418" s="933">
        <v>0</v>
      </c>
      <c r="K418" s="933">
        <v>4000</v>
      </c>
      <c r="L418" s="934">
        <v>0.42965396658417399</v>
      </c>
      <c r="M418" s="935">
        <v>3.4781511580623599E-2</v>
      </c>
      <c r="N418" s="935">
        <v>1.36398084629897E-2</v>
      </c>
      <c r="O418" s="935">
        <v>0.934326879714792</v>
      </c>
      <c r="P418" s="935">
        <v>4.2283406235267898E-2</v>
      </c>
      <c r="Q418" s="935">
        <v>0</v>
      </c>
      <c r="R418" s="935">
        <v>6.8199042314948295E-4</v>
      </c>
      <c r="S418" s="935">
        <v>8.8658755009432794E-2</v>
      </c>
      <c r="T418" s="935">
        <v>0.78428898662190505</v>
      </c>
      <c r="U418" s="935">
        <v>1.1184642939651499</v>
      </c>
      <c r="V418" s="935">
        <v>1.36398084629897E-3</v>
      </c>
      <c r="W418" s="935">
        <v>2.7279616925979298E-4</v>
      </c>
      <c r="X418" s="935">
        <v>0.136398084629897</v>
      </c>
      <c r="Y418" s="935">
        <v>0.12957818039840199</v>
      </c>
      <c r="Z418" s="935">
        <v>6.8199042314948301E-3</v>
      </c>
      <c r="AA418" s="935">
        <v>3.75094732732216E-3</v>
      </c>
      <c r="AB418" s="912"/>
    </row>
    <row r="419" spans="1:28">
      <c r="A419" s="929" t="s">
        <v>4179</v>
      </c>
      <c r="B419" s="930">
        <v>0</v>
      </c>
      <c r="C419" s="931">
        <v>6.91</v>
      </c>
      <c r="D419" s="931">
        <v>0</v>
      </c>
      <c r="E419" s="931">
        <v>1046.9100000000001</v>
      </c>
      <c r="F419" s="932">
        <v>0</v>
      </c>
      <c r="G419" s="933">
        <v>0</v>
      </c>
      <c r="H419" s="933">
        <v>0</v>
      </c>
      <c r="I419" s="933">
        <v>0</v>
      </c>
      <c r="J419" s="933">
        <v>0</v>
      </c>
      <c r="K419" s="933">
        <v>0</v>
      </c>
      <c r="L419" s="934">
        <v>0</v>
      </c>
      <c r="M419" s="935">
        <v>0</v>
      </c>
      <c r="N419" s="935">
        <v>0</v>
      </c>
      <c r="O419" s="935">
        <v>0</v>
      </c>
      <c r="P419" s="935">
        <v>0</v>
      </c>
      <c r="Q419" s="935">
        <v>0</v>
      </c>
      <c r="R419" s="935">
        <v>0</v>
      </c>
      <c r="S419" s="935">
        <v>0</v>
      </c>
      <c r="T419" s="935">
        <v>0</v>
      </c>
      <c r="U419" s="935">
        <v>0</v>
      </c>
      <c r="V419" s="935">
        <v>0</v>
      </c>
      <c r="W419" s="935">
        <v>0</v>
      </c>
      <c r="X419" s="935">
        <v>0</v>
      </c>
      <c r="Y419" s="935">
        <v>0</v>
      </c>
      <c r="Z419" s="935">
        <v>0</v>
      </c>
      <c r="AA419" s="935">
        <v>0</v>
      </c>
      <c r="AB419" s="912"/>
    </row>
    <row r="420" spans="1:28">
      <c r="A420" s="929" t="s">
        <v>4180</v>
      </c>
      <c r="B420" s="930">
        <v>38022.800000000003</v>
      </c>
      <c r="C420" s="931">
        <v>733.29</v>
      </c>
      <c r="D420" s="931">
        <v>0</v>
      </c>
      <c r="E420" s="931">
        <v>333.35</v>
      </c>
      <c r="F420" s="932">
        <v>1920.99759503119</v>
      </c>
      <c r="G420" s="933">
        <v>0</v>
      </c>
      <c r="H420" s="933">
        <v>0</v>
      </c>
      <c r="I420" s="933">
        <v>0</v>
      </c>
      <c r="J420" s="933">
        <v>0</v>
      </c>
      <c r="K420" s="933">
        <v>36501.742404968798</v>
      </c>
      <c r="L420" s="934">
        <v>3.2984336341707001</v>
      </c>
      <c r="M420" s="935">
        <v>0.21782108904900799</v>
      </c>
      <c r="N420" s="935">
        <v>0.130692653429405</v>
      </c>
      <c r="O420" s="935">
        <v>7.7793246088931598</v>
      </c>
      <c r="P420" s="935">
        <v>0.30494952466861203</v>
      </c>
      <c r="Q420" s="935">
        <v>0</v>
      </c>
      <c r="R420" s="935">
        <v>0</v>
      </c>
      <c r="S420" s="935">
        <v>0.68458056558259806</v>
      </c>
      <c r="T420" s="935">
        <v>5.2899407340473497</v>
      </c>
      <c r="U420" s="935">
        <v>9.6463625150275192</v>
      </c>
      <c r="V420" s="935">
        <v>1.12022274368061E-2</v>
      </c>
      <c r="W420" s="935">
        <v>2.4893838748458099E-3</v>
      </c>
      <c r="X420" s="935">
        <v>1.61809951864978</v>
      </c>
      <c r="Y420" s="935">
        <v>1.55586492177863</v>
      </c>
      <c r="Z420" s="935">
        <v>6.2234596871145298E-2</v>
      </c>
      <c r="AA420" s="935">
        <v>2.1782108904900802E-2</v>
      </c>
      <c r="AB420" s="912"/>
    </row>
    <row r="421" spans="1:28">
      <c r="A421" s="929" t="s">
        <v>4181</v>
      </c>
      <c r="B421" s="930">
        <v>0</v>
      </c>
      <c r="C421" s="931">
        <v>0</v>
      </c>
      <c r="D421" s="931">
        <v>0</v>
      </c>
      <c r="E421" s="931">
        <v>0</v>
      </c>
      <c r="F421" s="932">
        <v>0</v>
      </c>
      <c r="G421" s="933">
        <v>0</v>
      </c>
      <c r="H421" s="933">
        <v>0</v>
      </c>
      <c r="I421" s="933">
        <v>0</v>
      </c>
      <c r="J421" s="933">
        <v>0</v>
      </c>
      <c r="K421" s="933">
        <v>0</v>
      </c>
      <c r="L421" s="934">
        <v>0</v>
      </c>
      <c r="M421" s="935">
        <v>0</v>
      </c>
      <c r="N421" s="935">
        <v>0</v>
      </c>
      <c r="O421" s="935">
        <v>0</v>
      </c>
      <c r="P421" s="935">
        <v>0</v>
      </c>
      <c r="Q421" s="935">
        <v>0</v>
      </c>
      <c r="R421" s="935">
        <v>0</v>
      </c>
      <c r="S421" s="935">
        <v>0</v>
      </c>
      <c r="T421" s="935">
        <v>0</v>
      </c>
      <c r="U421" s="935">
        <v>0</v>
      </c>
      <c r="V421" s="935">
        <v>0</v>
      </c>
      <c r="W421" s="935">
        <v>0</v>
      </c>
      <c r="X421" s="935">
        <v>0</v>
      </c>
      <c r="Y421" s="935">
        <v>0</v>
      </c>
      <c r="Z421" s="935">
        <v>0</v>
      </c>
      <c r="AA421" s="935">
        <v>0</v>
      </c>
      <c r="AB421" s="912"/>
    </row>
    <row r="422" spans="1:28">
      <c r="A422" s="929" t="s">
        <v>4182</v>
      </c>
      <c r="B422" s="930">
        <v>759.6</v>
      </c>
      <c r="C422" s="931">
        <v>1007.54</v>
      </c>
      <c r="D422" s="931">
        <v>0</v>
      </c>
      <c r="E422" s="931">
        <v>48.66</v>
      </c>
      <c r="F422" s="932">
        <v>0</v>
      </c>
      <c r="G422" s="933">
        <v>0</v>
      </c>
      <c r="H422" s="933">
        <v>0</v>
      </c>
      <c r="I422" s="933">
        <v>0</v>
      </c>
      <c r="J422" s="933">
        <v>0</v>
      </c>
      <c r="K422" s="933">
        <v>1718.48</v>
      </c>
      <c r="L422" s="934">
        <v>1.0840878846958799</v>
      </c>
      <c r="M422" s="935">
        <v>7.2956184672776703E-2</v>
      </c>
      <c r="N422" s="935">
        <v>8.5848040598889896E-2</v>
      </c>
      <c r="O422" s="935">
        <v>2.14766599860021</v>
      </c>
      <c r="P422" s="935">
        <v>5.2739410606826602E-3</v>
      </c>
      <c r="Q422" s="935">
        <v>0</v>
      </c>
      <c r="R422" s="935">
        <v>1.17198690237392E-3</v>
      </c>
      <c r="S422" s="935">
        <v>8.2039083166174601E-2</v>
      </c>
      <c r="T422" s="935">
        <v>1.4503337916877299</v>
      </c>
      <c r="U422" s="935">
        <v>0.27248695480193702</v>
      </c>
      <c r="V422" s="935">
        <v>1.14268722981458E-3</v>
      </c>
      <c r="W422" s="935">
        <v>1.1719869023739199E-4</v>
      </c>
      <c r="X422" s="935">
        <v>0.70319214142435404</v>
      </c>
      <c r="Y422" s="935">
        <v>0.67682243612094095</v>
      </c>
      <c r="Z422" s="935">
        <v>0</v>
      </c>
      <c r="AA422" s="935">
        <v>1.0020488015297001E-2</v>
      </c>
      <c r="AB422" s="912"/>
    </row>
    <row r="423" spans="1:28">
      <c r="A423" s="929" t="s">
        <v>4183</v>
      </c>
      <c r="B423" s="930">
        <v>0</v>
      </c>
      <c r="C423" s="931">
        <v>0</v>
      </c>
      <c r="D423" s="931">
        <v>0</v>
      </c>
      <c r="E423" s="931">
        <v>0</v>
      </c>
      <c r="F423" s="932">
        <v>0</v>
      </c>
      <c r="G423" s="933">
        <v>0</v>
      </c>
      <c r="H423" s="933">
        <v>0</v>
      </c>
      <c r="I423" s="933">
        <v>0</v>
      </c>
      <c r="J423" s="933">
        <v>0</v>
      </c>
      <c r="K423" s="933">
        <v>0</v>
      </c>
      <c r="L423" s="934">
        <v>0</v>
      </c>
      <c r="M423" s="935">
        <v>0</v>
      </c>
      <c r="N423" s="935">
        <v>0</v>
      </c>
      <c r="O423" s="935">
        <v>0</v>
      </c>
      <c r="P423" s="935">
        <v>0</v>
      </c>
      <c r="Q423" s="935">
        <v>0</v>
      </c>
      <c r="R423" s="935">
        <v>0</v>
      </c>
      <c r="S423" s="935">
        <v>0</v>
      </c>
      <c r="T423" s="935">
        <v>0</v>
      </c>
      <c r="U423" s="935">
        <v>0</v>
      </c>
      <c r="V423" s="935">
        <v>0</v>
      </c>
      <c r="W423" s="935">
        <v>0</v>
      </c>
      <c r="X423" s="935">
        <v>0</v>
      </c>
      <c r="Y423" s="935">
        <v>0</v>
      </c>
      <c r="Z423" s="935">
        <v>0</v>
      </c>
      <c r="AA423" s="935">
        <v>0</v>
      </c>
      <c r="AB423" s="912"/>
    </row>
    <row r="424" spans="1:28">
      <c r="A424" s="929" t="s">
        <v>4184</v>
      </c>
      <c r="B424" s="930">
        <v>0</v>
      </c>
      <c r="C424" s="931">
        <v>0</v>
      </c>
      <c r="D424" s="931">
        <v>0</v>
      </c>
      <c r="E424" s="931">
        <v>0</v>
      </c>
      <c r="F424" s="932">
        <v>0</v>
      </c>
      <c r="G424" s="933">
        <v>0</v>
      </c>
      <c r="H424" s="933">
        <v>0</v>
      </c>
      <c r="I424" s="933">
        <v>0</v>
      </c>
      <c r="J424" s="933">
        <v>0</v>
      </c>
      <c r="K424" s="933">
        <v>0</v>
      </c>
      <c r="L424" s="934">
        <v>0</v>
      </c>
      <c r="M424" s="935">
        <v>0</v>
      </c>
      <c r="N424" s="935">
        <v>0</v>
      </c>
      <c r="O424" s="935">
        <v>0</v>
      </c>
      <c r="P424" s="935">
        <v>0</v>
      </c>
      <c r="Q424" s="935">
        <v>0</v>
      </c>
      <c r="R424" s="935">
        <v>0</v>
      </c>
      <c r="S424" s="935">
        <v>0</v>
      </c>
      <c r="T424" s="935">
        <v>0</v>
      </c>
      <c r="U424" s="935">
        <v>0</v>
      </c>
      <c r="V424" s="935">
        <v>0</v>
      </c>
      <c r="W424" s="935">
        <v>0</v>
      </c>
      <c r="X424" s="935">
        <v>0</v>
      </c>
      <c r="Y424" s="935">
        <v>0</v>
      </c>
      <c r="Z424" s="935">
        <v>0</v>
      </c>
      <c r="AA424" s="935">
        <v>0</v>
      </c>
      <c r="AB424" s="912"/>
    </row>
    <row r="425" spans="1:28">
      <c r="A425" s="929" t="s">
        <v>4185</v>
      </c>
      <c r="B425" s="930">
        <v>0</v>
      </c>
      <c r="C425" s="931">
        <v>36.869999999999997</v>
      </c>
      <c r="D425" s="931">
        <v>0</v>
      </c>
      <c r="E425" s="931">
        <v>0</v>
      </c>
      <c r="F425" s="932">
        <v>0</v>
      </c>
      <c r="G425" s="933">
        <v>0</v>
      </c>
      <c r="H425" s="933">
        <v>0</v>
      </c>
      <c r="I425" s="933">
        <v>0</v>
      </c>
      <c r="J425" s="933">
        <v>0</v>
      </c>
      <c r="K425" s="933">
        <v>36.869999999999997</v>
      </c>
      <c r="L425" s="934">
        <v>1.7035728625780799E-2</v>
      </c>
      <c r="M425" s="935">
        <v>1.08123443676542E-3</v>
      </c>
      <c r="N425" s="935">
        <v>1.3075393188791101E-3</v>
      </c>
      <c r="O425" s="935">
        <v>3.1054058823378999E-2</v>
      </c>
      <c r="P425" s="935">
        <v>2.3259112883907299E-4</v>
      </c>
      <c r="Q425" s="935">
        <v>0</v>
      </c>
      <c r="R425" s="935">
        <v>1.88587401761411E-5</v>
      </c>
      <c r="S425" s="935">
        <v>1.3201118123298799E-3</v>
      </c>
      <c r="T425" s="935">
        <v>3.71517181469979E-2</v>
      </c>
      <c r="U425" s="935">
        <v>9.1150577518015197E-3</v>
      </c>
      <c r="V425" s="935">
        <v>2.3259112883907299E-5</v>
      </c>
      <c r="W425" s="935">
        <v>2.5144986901521402E-6</v>
      </c>
      <c r="X425" s="935">
        <v>1.4395505001121E-2</v>
      </c>
      <c r="Y425" s="935">
        <v>1.37040178613292E-2</v>
      </c>
      <c r="Z425" s="935">
        <v>0</v>
      </c>
      <c r="AA425" s="935">
        <v>1.31382556560449E-4</v>
      </c>
      <c r="AB425" s="912"/>
    </row>
    <row r="426" spans="1:28">
      <c r="A426" s="929" t="s">
        <v>4303</v>
      </c>
      <c r="B426" s="930">
        <v>0</v>
      </c>
      <c r="C426" s="931">
        <v>0</v>
      </c>
      <c r="D426" s="931">
        <v>0</v>
      </c>
      <c r="E426" s="931">
        <v>0</v>
      </c>
      <c r="F426" s="932">
        <v>0</v>
      </c>
      <c r="G426" s="933">
        <v>0</v>
      </c>
      <c r="H426" s="933">
        <v>0</v>
      </c>
      <c r="I426" s="933">
        <v>0</v>
      </c>
      <c r="J426" s="933">
        <v>0</v>
      </c>
      <c r="K426" s="933">
        <v>0</v>
      </c>
      <c r="L426" s="934">
        <v>0</v>
      </c>
      <c r="M426" s="935">
        <v>0</v>
      </c>
      <c r="N426" s="935">
        <v>0</v>
      </c>
      <c r="O426" s="935">
        <v>0</v>
      </c>
      <c r="P426" s="935">
        <v>0</v>
      </c>
      <c r="Q426" s="935">
        <v>0</v>
      </c>
      <c r="R426" s="935">
        <v>0</v>
      </c>
      <c r="S426" s="935">
        <v>0</v>
      </c>
      <c r="T426" s="935">
        <v>0</v>
      </c>
      <c r="U426" s="935">
        <v>0</v>
      </c>
      <c r="V426" s="935">
        <v>0</v>
      </c>
      <c r="W426" s="935">
        <v>0</v>
      </c>
      <c r="X426" s="935">
        <v>0</v>
      </c>
      <c r="Y426" s="935">
        <v>0</v>
      </c>
      <c r="Z426" s="935">
        <v>0</v>
      </c>
      <c r="AA426" s="935">
        <v>0</v>
      </c>
      <c r="AB426" s="912"/>
    </row>
    <row r="427" spans="1:28">
      <c r="A427" s="929" t="s">
        <v>4279</v>
      </c>
      <c r="B427" s="930">
        <v>0</v>
      </c>
      <c r="C427" s="931">
        <v>0</v>
      </c>
      <c r="D427" s="931">
        <v>0</v>
      </c>
      <c r="E427" s="931">
        <v>0</v>
      </c>
      <c r="F427" s="932">
        <v>0</v>
      </c>
      <c r="G427" s="933">
        <v>0</v>
      </c>
      <c r="H427" s="933">
        <v>0</v>
      </c>
      <c r="I427" s="933">
        <v>0</v>
      </c>
      <c r="J427" s="933">
        <v>0</v>
      </c>
      <c r="K427" s="933">
        <v>0</v>
      </c>
      <c r="L427" s="934">
        <v>0</v>
      </c>
      <c r="M427" s="935">
        <v>0</v>
      </c>
      <c r="N427" s="935">
        <v>0</v>
      </c>
      <c r="O427" s="935">
        <v>0</v>
      </c>
      <c r="P427" s="935">
        <v>0</v>
      </c>
      <c r="Q427" s="935">
        <v>0</v>
      </c>
      <c r="R427" s="935">
        <v>0</v>
      </c>
      <c r="S427" s="935">
        <v>0</v>
      </c>
      <c r="T427" s="935">
        <v>0</v>
      </c>
      <c r="U427" s="935">
        <v>0</v>
      </c>
      <c r="V427" s="935">
        <v>0</v>
      </c>
      <c r="W427" s="935">
        <v>0</v>
      </c>
      <c r="X427" s="935">
        <v>0</v>
      </c>
      <c r="Y427" s="935">
        <v>0</v>
      </c>
      <c r="Z427" s="935">
        <v>0</v>
      </c>
      <c r="AA427" s="935">
        <v>0</v>
      </c>
      <c r="AB427" s="912"/>
    </row>
    <row r="428" spans="1:28">
      <c r="A428" s="929" t="s">
        <v>4186</v>
      </c>
      <c r="B428" s="930">
        <v>0</v>
      </c>
      <c r="C428" s="931">
        <v>0</v>
      </c>
      <c r="D428" s="931">
        <v>0</v>
      </c>
      <c r="E428" s="931">
        <v>0</v>
      </c>
      <c r="F428" s="932">
        <v>0</v>
      </c>
      <c r="G428" s="933">
        <v>0</v>
      </c>
      <c r="H428" s="933">
        <v>0</v>
      </c>
      <c r="I428" s="933">
        <v>0</v>
      </c>
      <c r="J428" s="933">
        <v>0</v>
      </c>
      <c r="K428" s="933">
        <v>0</v>
      </c>
      <c r="L428" s="934">
        <v>0</v>
      </c>
      <c r="M428" s="935">
        <v>0</v>
      </c>
      <c r="N428" s="935">
        <v>0</v>
      </c>
      <c r="O428" s="935">
        <v>0</v>
      </c>
      <c r="P428" s="935">
        <v>0</v>
      </c>
      <c r="Q428" s="935">
        <v>0</v>
      </c>
      <c r="R428" s="935">
        <v>0</v>
      </c>
      <c r="S428" s="935">
        <v>0</v>
      </c>
      <c r="T428" s="935">
        <v>0</v>
      </c>
      <c r="U428" s="935">
        <v>0</v>
      </c>
      <c r="V428" s="935">
        <v>0</v>
      </c>
      <c r="W428" s="935">
        <v>0</v>
      </c>
      <c r="X428" s="935">
        <v>0</v>
      </c>
      <c r="Y428" s="935">
        <v>0</v>
      </c>
      <c r="Z428" s="935">
        <v>0</v>
      </c>
      <c r="AA428" s="935">
        <v>0</v>
      </c>
      <c r="AB428" s="912"/>
    </row>
    <row r="429" spans="1:28">
      <c r="A429" s="929" t="s">
        <v>4187</v>
      </c>
      <c r="B429" s="930">
        <v>0</v>
      </c>
      <c r="C429" s="931">
        <v>55.8</v>
      </c>
      <c r="D429" s="931">
        <v>0</v>
      </c>
      <c r="E429" s="931">
        <v>228.69</v>
      </c>
      <c r="F429" s="932">
        <v>0</v>
      </c>
      <c r="G429" s="933">
        <v>0</v>
      </c>
      <c r="H429" s="933">
        <v>0</v>
      </c>
      <c r="I429" s="933">
        <v>0</v>
      </c>
      <c r="J429" s="933">
        <v>0</v>
      </c>
      <c r="K429" s="933">
        <v>0</v>
      </c>
      <c r="L429" s="934">
        <v>0</v>
      </c>
      <c r="M429" s="935">
        <v>0</v>
      </c>
      <c r="N429" s="935">
        <v>0</v>
      </c>
      <c r="O429" s="935">
        <v>0</v>
      </c>
      <c r="P429" s="935">
        <v>0</v>
      </c>
      <c r="Q429" s="935">
        <v>0</v>
      </c>
      <c r="R429" s="935">
        <v>0</v>
      </c>
      <c r="S429" s="935">
        <v>0</v>
      </c>
      <c r="T429" s="935">
        <v>0</v>
      </c>
      <c r="U429" s="935">
        <v>0</v>
      </c>
      <c r="V429" s="935">
        <v>0</v>
      </c>
      <c r="W429" s="935">
        <v>0</v>
      </c>
      <c r="X429" s="935">
        <v>0</v>
      </c>
      <c r="Y429" s="935">
        <v>0</v>
      </c>
      <c r="Z429" s="935">
        <v>0</v>
      </c>
      <c r="AA429" s="935">
        <v>0</v>
      </c>
      <c r="AB429" s="912"/>
    </row>
    <row r="430" spans="1:28">
      <c r="A430" s="929" t="s">
        <v>4188</v>
      </c>
      <c r="B430" s="930">
        <v>0</v>
      </c>
      <c r="C430" s="931">
        <v>13.96</v>
      </c>
      <c r="D430" s="931">
        <v>0</v>
      </c>
      <c r="E430" s="931">
        <v>0</v>
      </c>
      <c r="F430" s="932">
        <v>0</v>
      </c>
      <c r="G430" s="933">
        <v>0</v>
      </c>
      <c r="H430" s="933">
        <v>0</v>
      </c>
      <c r="I430" s="933">
        <v>0</v>
      </c>
      <c r="J430" s="933">
        <v>0</v>
      </c>
      <c r="K430" s="933">
        <v>13.96</v>
      </c>
      <c r="L430" s="934">
        <v>1.2376762199316799E-3</v>
      </c>
      <c r="M430" s="935">
        <v>8.5685276764501105E-5</v>
      </c>
      <c r="N430" s="935">
        <v>4.9983078112625599E-5</v>
      </c>
      <c r="O430" s="935">
        <v>2.9989846867575398E-3</v>
      </c>
      <c r="P430" s="935">
        <v>1.1186688910921001E-4</v>
      </c>
      <c r="Q430" s="935">
        <v>0</v>
      </c>
      <c r="R430" s="935">
        <v>0</v>
      </c>
      <c r="S430" s="935">
        <v>2.8561758921500301E-4</v>
      </c>
      <c r="T430" s="935">
        <v>2.3563451110237802E-3</v>
      </c>
      <c r="U430" s="935">
        <v>3.7368301255629602E-3</v>
      </c>
      <c r="V430" s="935">
        <v>4.0462491805458801E-6</v>
      </c>
      <c r="W430" s="935">
        <v>9.5205863071667799E-7</v>
      </c>
      <c r="X430" s="935">
        <v>1.7375070010579401E-3</v>
      </c>
      <c r="Y430" s="935">
        <v>1.7375070010579401E-3</v>
      </c>
      <c r="Z430" s="935">
        <v>2.3801465767917E-5</v>
      </c>
      <c r="AA430" s="935">
        <v>1.1186688910921E-5</v>
      </c>
      <c r="AB430" s="912"/>
    </row>
    <row r="431" spans="1:28">
      <c r="A431" s="924"/>
      <c r="B431" s="925"/>
      <c r="C431" s="926"/>
      <c r="D431" s="926"/>
      <c r="E431" s="926"/>
      <c r="F431" s="925"/>
      <c r="G431" s="926"/>
      <c r="H431" s="926"/>
      <c r="I431" s="926"/>
      <c r="J431" s="926"/>
      <c r="K431" s="926"/>
      <c r="L431" s="927"/>
      <c r="M431" s="928"/>
      <c r="N431" s="928"/>
      <c r="O431" s="928"/>
      <c r="P431" s="928"/>
      <c r="Q431" s="928"/>
      <c r="R431" s="928"/>
      <c r="S431" s="928"/>
      <c r="T431" s="928"/>
      <c r="U431" s="928"/>
      <c r="V431" s="928"/>
      <c r="W431" s="928"/>
      <c r="X431" s="928"/>
      <c r="Y431" s="928"/>
      <c r="Z431" s="928"/>
      <c r="AA431" s="928"/>
      <c r="AB431" s="912"/>
    </row>
    <row r="432" spans="1:28">
      <c r="A432" s="917" t="s">
        <v>4189</v>
      </c>
      <c r="B432" s="918">
        <v>24000</v>
      </c>
      <c r="C432" s="919">
        <v>1127</v>
      </c>
      <c r="D432" s="919">
        <v>0</v>
      </c>
      <c r="E432" s="919">
        <v>90</v>
      </c>
      <c r="F432" s="920">
        <v>0</v>
      </c>
      <c r="G432" s="921">
        <v>0</v>
      </c>
      <c r="H432" s="921">
        <v>0</v>
      </c>
      <c r="I432" s="921">
        <v>2240</v>
      </c>
      <c r="J432" s="921">
        <v>0</v>
      </c>
      <c r="K432" s="921">
        <v>22796</v>
      </c>
      <c r="L432" s="922">
        <v>4.9372366743759999</v>
      </c>
      <c r="M432" s="923">
        <v>0.442974917653919</v>
      </c>
      <c r="N432" s="923">
        <v>0.34155670629315199</v>
      </c>
      <c r="O432" s="923">
        <v>1.7247481373562801</v>
      </c>
      <c r="P432" s="923">
        <v>2.3677033256410501E-2</v>
      </c>
      <c r="Q432" s="923">
        <v>0</v>
      </c>
      <c r="R432" s="923">
        <v>6.0885691960270598E-2</v>
      </c>
      <c r="S432" s="923">
        <v>0.43958375174866599</v>
      </c>
      <c r="T432" s="923">
        <v>6.8986388137799599</v>
      </c>
      <c r="U432" s="923">
        <v>4.5317076931077196</v>
      </c>
      <c r="V432" s="923">
        <v>1.2848706736445699E-2</v>
      </c>
      <c r="W432" s="923">
        <v>3.3818638968762301E-3</v>
      </c>
      <c r="X432" s="923">
        <v>5.17410713592154</v>
      </c>
      <c r="Y432" s="923">
        <v>5.1740881339633802</v>
      </c>
      <c r="Z432" s="923">
        <v>0</v>
      </c>
      <c r="AA432" s="923">
        <v>4.9034551987703699E-2</v>
      </c>
      <c r="AB432" s="912"/>
    </row>
    <row r="433" spans="1:28">
      <c r="A433" s="929" t="s">
        <v>4190</v>
      </c>
      <c r="B433" s="930">
        <v>24000</v>
      </c>
      <c r="C433" s="931">
        <v>1120.23</v>
      </c>
      <c r="D433" s="931">
        <v>0</v>
      </c>
      <c r="E433" s="931">
        <v>90.06</v>
      </c>
      <c r="F433" s="932">
        <v>0</v>
      </c>
      <c r="G433" s="933">
        <v>0</v>
      </c>
      <c r="H433" s="933">
        <v>0</v>
      </c>
      <c r="I433" s="933">
        <v>2240</v>
      </c>
      <c r="J433" s="933">
        <v>0</v>
      </c>
      <c r="K433" s="933">
        <v>22790.17</v>
      </c>
      <c r="L433" s="934">
        <v>4.9355772979027899</v>
      </c>
      <c r="M433" s="935">
        <v>0.44284974385292197</v>
      </c>
      <c r="N433" s="935">
        <v>0.34143377197820701</v>
      </c>
      <c r="O433" s="935">
        <v>1.7240715218701499</v>
      </c>
      <c r="P433" s="935">
        <v>2.3663726770766801E-2</v>
      </c>
      <c r="Q433" s="935">
        <v>0</v>
      </c>
      <c r="R433" s="935">
        <v>6.0849583124829E-2</v>
      </c>
      <c r="S433" s="935">
        <v>0.439469211457098</v>
      </c>
      <c r="T433" s="935">
        <v>6.89628608748062</v>
      </c>
      <c r="U433" s="935">
        <v>4.52991341040393</v>
      </c>
      <c r="V433" s="935">
        <v>1.28460231041306E-2</v>
      </c>
      <c r="W433" s="935">
        <v>3.3805323958238302E-3</v>
      </c>
      <c r="X433" s="935">
        <v>5.1722145656104601</v>
      </c>
      <c r="Y433" s="935">
        <v>5.1722145656104601</v>
      </c>
      <c r="Z433" s="935">
        <v>0</v>
      </c>
      <c r="AA433" s="935">
        <v>4.9017719739445603E-2</v>
      </c>
      <c r="AB433" s="912"/>
    </row>
    <row r="434" spans="1:28">
      <c r="A434" s="929" t="s">
        <v>4191</v>
      </c>
      <c r="B434" s="930">
        <v>0</v>
      </c>
      <c r="C434" s="931">
        <v>6.25</v>
      </c>
      <c r="D434" s="931">
        <v>0</v>
      </c>
      <c r="E434" s="931">
        <v>0</v>
      </c>
      <c r="F434" s="932">
        <v>0</v>
      </c>
      <c r="G434" s="933">
        <v>0</v>
      </c>
      <c r="H434" s="933">
        <v>0</v>
      </c>
      <c r="I434" s="933">
        <v>0</v>
      </c>
      <c r="J434" s="933">
        <v>0</v>
      </c>
      <c r="K434" s="933">
        <v>6.25</v>
      </c>
      <c r="L434" s="934">
        <v>1.6502037020145099E-3</v>
      </c>
      <c r="M434" s="935">
        <v>1.2423947411718499E-4</v>
      </c>
      <c r="N434" s="935">
        <v>1.223426882528E-4</v>
      </c>
      <c r="O434" s="935">
        <v>6.7335898185649703E-4</v>
      </c>
      <c r="P434" s="935">
        <v>1.32775010506915E-5</v>
      </c>
      <c r="Q434" s="935">
        <v>0</v>
      </c>
      <c r="R434" s="935">
        <v>3.6038931423305498E-5</v>
      </c>
      <c r="S434" s="935">
        <v>1.1380715186307E-4</v>
      </c>
      <c r="T434" s="935">
        <v>2.3425305425148601E-3</v>
      </c>
      <c r="U434" s="935">
        <v>1.78297871252143E-3</v>
      </c>
      <c r="V434" s="935">
        <v>2.6555002101383001E-6</v>
      </c>
      <c r="W434" s="935">
        <v>1.32775010506915E-6</v>
      </c>
      <c r="X434" s="935">
        <v>1.88730193506258E-3</v>
      </c>
      <c r="Y434" s="935">
        <v>1.86833407641873E-3</v>
      </c>
      <c r="Z434" s="935">
        <v>0</v>
      </c>
      <c r="AA434" s="935">
        <v>1.6786554899802799E-5</v>
      </c>
      <c r="AB434" s="912"/>
    </row>
    <row r="435" spans="1:28">
      <c r="A435" s="929" t="s">
        <v>4192</v>
      </c>
      <c r="B435" s="930">
        <v>0</v>
      </c>
      <c r="C435" s="931">
        <v>0</v>
      </c>
      <c r="D435" s="931">
        <v>0</v>
      </c>
      <c r="E435" s="931">
        <v>0</v>
      </c>
      <c r="F435" s="932">
        <v>0</v>
      </c>
      <c r="G435" s="933">
        <v>0</v>
      </c>
      <c r="H435" s="933">
        <v>0</v>
      </c>
      <c r="I435" s="933">
        <v>0</v>
      </c>
      <c r="J435" s="933">
        <v>0</v>
      </c>
      <c r="K435" s="933">
        <v>0</v>
      </c>
      <c r="L435" s="934">
        <v>0</v>
      </c>
      <c r="M435" s="935">
        <v>0</v>
      </c>
      <c r="N435" s="935">
        <v>0</v>
      </c>
      <c r="O435" s="935">
        <v>0</v>
      </c>
      <c r="P435" s="935">
        <v>0</v>
      </c>
      <c r="Q435" s="935">
        <v>0</v>
      </c>
      <c r="R435" s="935">
        <v>0</v>
      </c>
      <c r="S435" s="935">
        <v>0</v>
      </c>
      <c r="T435" s="935">
        <v>0</v>
      </c>
      <c r="U435" s="935">
        <v>0</v>
      </c>
      <c r="V435" s="935">
        <v>0</v>
      </c>
      <c r="W435" s="935">
        <v>0</v>
      </c>
      <c r="X435" s="935">
        <v>0</v>
      </c>
      <c r="Y435" s="935">
        <v>0</v>
      </c>
      <c r="Z435" s="935">
        <v>0</v>
      </c>
      <c r="AA435" s="935">
        <v>0</v>
      </c>
      <c r="AB435" s="912"/>
    </row>
    <row r="436" spans="1:28">
      <c r="A436" s="929" t="s">
        <v>4193</v>
      </c>
      <c r="B436" s="930">
        <v>0</v>
      </c>
      <c r="C436" s="931">
        <v>0</v>
      </c>
      <c r="D436" s="931">
        <v>0</v>
      </c>
      <c r="E436" s="931">
        <v>0</v>
      </c>
      <c r="F436" s="932">
        <v>0</v>
      </c>
      <c r="G436" s="933">
        <v>0</v>
      </c>
      <c r="H436" s="933">
        <v>0</v>
      </c>
      <c r="I436" s="933">
        <v>0</v>
      </c>
      <c r="J436" s="933">
        <v>0</v>
      </c>
      <c r="K436" s="933">
        <v>0</v>
      </c>
      <c r="L436" s="934">
        <v>0</v>
      </c>
      <c r="M436" s="935">
        <v>0</v>
      </c>
      <c r="N436" s="935">
        <v>0</v>
      </c>
      <c r="O436" s="935">
        <v>0</v>
      </c>
      <c r="P436" s="935">
        <v>0</v>
      </c>
      <c r="Q436" s="935">
        <v>0</v>
      </c>
      <c r="R436" s="935">
        <v>0</v>
      </c>
      <c r="S436" s="935">
        <v>0</v>
      </c>
      <c r="T436" s="935">
        <v>0</v>
      </c>
      <c r="U436" s="935">
        <v>0</v>
      </c>
      <c r="V436" s="935">
        <v>0</v>
      </c>
      <c r="W436" s="935">
        <v>0</v>
      </c>
      <c r="X436" s="935">
        <v>0</v>
      </c>
      <c r="Y436" s="935">
        <v>0</v>
      </c>
      <c r="Z436" s="935">
        <v>0</v>
      </c>
      <c r="AA436" s="935">
        <v>0</v>
      </c>
      <c r="AB436" s="912"/>
    </row>
    <row r="437" spans="1:28">
      <c r="A437" s="929" t="s">
        <v>4194</v>
      </c>
      <c r="B437" s="930">
        <v>0</v>
      </c>
      <c r="C437" s="931">
        <v>0.01</v>
      </c>
      <c r="D437" s="931">
        <v>0</v>
      </c>
      <c r="E437" s="931">
        <v>0</v>
      </c>
      <c r="F437" s="932">
        <v>0</v>
      </c>
      <c r="G437" s="933">
        <v>0</v>
      </c>
      <c r="H437" s="933">
        <v>0</v>
      </c>
      <c r="I437" s="933">
        <v>0</v>
      </c>
      <c r="J437" s="933">
        <v>0</v>
      </c>
      <c r="K437" s="933">
        <v>0.01</v>
      </c>
      <c r="L437" s="934">
        <v>9.1727711913605403E-6</v>
      </c>
      <c r="M437" s="935">
        <v>9.3432687971479203E-7</v>
      </c>
      <c r="N437" s="935">
        <v>5.9162669208217705E-7</v>
      </c>
      <c r="O437" s="935">
        <v>3.25650427053878E-6</v>
      </c>
      <c r="P437" s="935">
        <v>2.8984592983853001E-8</v>
      </c>
      <c r="Q437" s="935">
        <v>0</v>
      </c>
      <c r="R437" s="935">
        <v>6.9904018372822003E-8</v>
      </c>
      <c r="S437" s="935">
        <v>7.3313970488569402E-7</v>
      </c>
      <c r="T437" s="935">
        <v>1.01957568260848E-5</v>
      </c>
      <c r="U437" s="935">
        <v>1.1303991263702699E-5</v>
      </c>
      <c r="V437" s="935">
        <v>2.8132104954916199E-8</v>
      </c>
      <c r="W437" s="935">
        <v>3.75094732732216E-9</v>
      </c>
      <c r="X437" s="935">
        <v>5.2683760188297597E-6</v>
      </c>
      <c r="Y437" s="935">
        <v>5.2342764976722797E-6</v>
      </c>
      <c r="Z437" s="935">
        <v>0</v>
      </c>
      <c r="AA437" s="935">
        <v>4.5693358351015402E-8</v>
      </c>
      <c r="AB437" s="912"/>
    </row>
    <row r="439" spans="1:28">
      <c r="A439" s="136" t="s">
        <v>18</v>
      </c>
    </row>
    <row r="440" spans="1:28">
      <c r="A440" s="17" t="s">
        <v>4309</v>
      </c>
    </row>
  </sheetData>
  <mergeCells count="4">
    <mergeCell ref="B3:E3"/>
    <mergeCell ref="F3:K3"/>
    <mergeCell ref="L3:AA3"/>
    <mergeCell ref="B5:K5"/>
  </mergeCells>
  <hyperlinks>
    <hyperlink ref="AD3" location="Content!A1" display="Back to content page" xr:uid="{DF182A66-276C-450C-8D36-9C7BA594CD6F}"/>
  </hyperlinks>
  <pageMargins left="0.7" right="0.7" top="0.75" bottom="0.75" header="0.3" footer="0.3"/>
  <pageSetup paperSize="9" orientation="portrait" horizontalDpi="300" verticalDpi="300"/>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37520-8000-46EC-AC45-6A5D0AE78EB4}">
  <dimension ref="A1:AD440"/>
  <sheetViews>
    <sheetView workbookViewId="0">
      <selection activeCell="A4" sqref="A4:XFD4"/>
    </sheetView>
  </sheetViews>
  <sheetFormatPr defaultColWidth="10.90625" defaultRowHeight="14.5"/>
  <cols>
    <col min="1" max="1" width="41.26953125" style="911" customWidth="1"/>
    <col min="2" max="27" width="12.90625" style="911" customWidth="1"/>
    <col min="28" max="16384" width="10.90625" style="911"/>
  </cols>
  <sheetData>
    <row r="1" spans="1:30">
      <c r="A1" s="35" t="s">
        <v>4307</v>
      </c>
    </row>
    <row r="2" spans="1:30" ht="15" thickBot="1"/>
    <row r="3" spans="1:30" ht="15" thickBot="1">
      <c r="A3" s="913"/>
      <c r="B3" s="1118" t="s">
        <v>3779</v>
      </c>
      <c r="C3" s="1118" t="s">
        <v>3779</v>
      </c>
      <c r="D3" s="1118" t="s">
        <v>3779</v>
      </c>
      <c r="E3" s="1118" t="s">
        <v>3779</v>
      </c>
      <c r="F3" s="1119" t="s">
        <v>3780</v>
      </c>
      <c r="G3" s="1119" t="s">
        <v>3780</v>
      </c>
      <c r="H3" s="1119" t="s">
        <v>3780</v>
      </c>
      <c r="I3" s="1119" t="s">
        <v>3780</v>
      </c>
      <c r="J3" s="1119" t="s">
        <v>3780</v>
      </c>
      <c r="K3" s="1119" t="s">
        <v>3780</v>
      </c>
      <c r="L3" s="1120" t="s">
        <v>3781</v>
      </c>
      <c r="M3" s="1120" t="s">
        <v>3781</v>
      </c>
      <c r="N3" s="1120" t="s">
        <v>3781</v>
      </c>
      <c r="O3" s="1120" t="s">
        <v>3781</v>
      </c>
      <c r="P3" s="1120" t="s">
        <v>3781</v>
      </c>
      <c r="Q3" s="1120" t="s">
        <v>3781</v>
      </c>
      <c r="R3" s="1120" t="s">
        <v>3781</v>
      </c>
      <c r="S3" s="1120" t="s">
        <v>3781</v>
      </c>
      <c r="T3" s="1120" t="s">
        <v>3781</v>
      </c>
      <c r="U3" s="1120" t="s">
        <v>3781</v>
      </c>
      <c r="V3" s="1120" t="s">
        <v>3781</v>
      </c>
      <c r="W3" s="1120" t="s">
        <v>3781</v>
      </c>
      <c r="X3" s="1120" t="s">
        <v>3781</v>
      </c>
      <c r="Y3" s="1120" t="s">
        <v>3781</v>
      </c>
      <c r="Z3" s="1120" t="s">
        <v>3781</v>
      </c>
      <c r="AA3" s="1120" t="s">
        <v>3781</v>
      </c>
      <c r="AB3" s="912"/>
      <c r="AD3" s="486" t="s">
        <v>528</v>
      </c>
    </row>
    <row r="4" spans="1:30" s="964" customFormat="1" ht="25.5" thickBot="1">
      <c r="A4" s="961"/>
      <c r="B4" s="962" t="s">
        <v>2964</v>
      </c>
      <c r="C4" s="960" t="s">
        <v>86</v>
      </c>
      <c r="D4" s="960" t="s">
        <v>3782</v>
      </c>
      <c r="E4" s="960" t="s">
        <v>85</v>
      </c>
      <c r="F4" s="962" t="s">
        <v>3783</v>
      </c>
      <c r="G4" s="960" t="s">
        <v>3784</v>
      </c>
      <c r="H4" s="960" t="s">
        <v>3785</v>
      </c>
      <c r="I4" s="960" t="s">
        <v>3786</v>
      </c>
      <c r="J4" s="960" t="s">
        <v>3787</v>
      </c>
      <c r="K4" s="960" t="s">
        <v>3788</v>
      </c>
      <c r="L4" s="962" t="s">
        <v>714</v>
      </c>
      <c r="M4" s="960" t="s">
        <v>3789</v>
      </c>
      <c r="N4" s="960" t="s">
        <v>3790</v>
      </c>
      <c r="O4" s="960" t="s">
        <v>3791</v>
      </c>
      <c r="P4" s="960" t="s">
        <v>3792</v>
      </c>
      <c r="Q4" s="960" t="s">
        <v>3793</v>
      </c>
      <c r="R4" s="960" t="s">
        <v>3794</v>
      </c>
      <c r="S4" s="960" t="s">
        <v>3795</v>
      </c>
      <c r="T4" s="960" t="s">
        <v>3796</v>
      </c>
      <c r="U4" s="960" t="s">
        <v>3797</v>
      </c>
      <c r="V4" s="960" t="s">
        <v>3798</v>
      </c>
      <c r="W4" s="960" t="s">
        <v>3799</v>
      </c>
      <c r="X4" s="960" t="s">
        <v>3800</v>
      </c>
      <c r="Y4" s="960" t="s">
        <v>3801</v>
      </c>
      <c r="Z4" s="960" t="s">
        <v>3802</v>
      </c>
      <c r="AA4" s="960" t="s">
        <v>3803</v>
      </c>
      <c r="AB4" s="963"/>
    </row>
    <row r="5" spans="1:30" ht="15" thickBot="1">
      <c r="A5" s="914" t="s">
        <v>3804</v>
      </c>
      <c r="B5" s="1121" t="s">
        <v>3805</v>
      </c>
      <c r="C5" s="1121" t="s">
        <v>3805</v>
      </c>
      <c r="D5" s="1121" t="s">
        <v>3805</v>
      </c>
      <c r="E5" s="1121" t="s">
        <v>3805</v>
      </c>
      <c r="F5" s="1121" t="s">
        <v>3805</v>
      </c>
      <c r="G5" s="1121" t="s">
        <v>3805</v>
      </c>
      <c r="H5" s="1121" t="s">
        <v>3805</v>
      </c>
      <c r="I5" s="1121" t="s">
        <v>3805</v>
      </c>
      <c r="J5" s="1121" t="s">
        <v>3805</v>
      </c>
      <c r="K5" s="1121" t="s">
        <v>3805</v>
      </c>
      <c r="L5" s="915" t="s">
        <v>314</v>
      </c>
      <c r="M5" s="916" t="s">
        <v>3806</v>
      </c>
      <c r="N5" s="916" t="s">
        <v>3806</v>
      </c>
      <c r="O5" s="916" t="s">
        <v>3807</v>
      </c>
      <c r="P5" s="916" t="s">
        <v>3806</v>
      </c>
      <c r="Q5" s="916" t="s">
        <v>3806</v>
      </c>
      <c r="R5" s="916" t="s">
        <v>3807</v>
      </c>
      <c r="S5" s="916" t="s">
        <v>3807</v>
      </c>
      <c r="T5" s="916" t="s">
        <v>3807</v>
      </c>
      <c r="U5" s="916" t="s">
        <v>3807</v>
      </c>
      <c r="V5" s="916" t="s">
        <v>3807</v>
      </c>
      <c r="W5" s="916" t="s">
        <v>3807</v>
      </c>
      <c r="X5" s="916" t="s">
        <v>3808</v>
      </c>
      <c r="Y5" s="916" t="s">
        <v>3808</v>
      </c>
      <c r="Z5" s="916" t="s">
        <v>3807</v>
      </c>
      <c r="AA5" s="916" t="s">
        <v>3807</v>
      </c>
      <c r="AB5" s="912"/>
    </row>
    <row r="6" spans="1:30">
      <c r="A6" s="917" t="s">
        <v>3809</v>
      </c>
      <c r="B6" s="918"/>
      <c r="C6" s="919"/>
      <c r="D6" s="919"/>
      <c r="E6" s="919"/>
      <c r="F6" s="920"/>
      <c r="G6" s="921"/>
      <c r="H6" s="921"/>
      <c r="I6" s="921"/>
      <c r="J6" s="921"/>
      <c r="K6" s="921"/>
      <c r="L6" s="922">
        <v>2302.4265840701801</v>
      </c>
      <c r="M6" s="923">
        <v>48.434035250287302</v>
      </c>
      <c r="N6" s="923">
        <v>69.149839758908598</v>
      </c>
      <c r="O6" s="923">
        <v>328.46219444275698</v>
      </c>
      <c r="P6" s="923">
        <v>347.31973494769699</v>
      </c>
      <c r="Q6" s="923">
        <v>30.384556899675701</v>
      </c>
      <c r="R6" s="923">
        <v>11.769773091418999</v>
      </c>
      <c r="S6" s="923">
        <v>339.48396588593499</v>
      </c>
      <c r="T6" s="923">
        <v>879.932474766783</v>
      </c>
      <c r="U6" s="923">
        <v>2432.0674716130502</v>
      </c>
      <c r="V6" s="923">
        <v>0.84147920038040103</v>
      </c>
      <c r="W6" s="923">
        <v>1.0650617607481301</v>
      </c>
      <c r="X6" s="923">
        <v>1126.6188206739</v>
      </c>
      <c r="Y6" s="923">
        <v>790.30969926709804</v>
      </c>
      <c r="Z6" s="923">
        <v>122.111530459116</v>
      </c>
      <c r="AA6" s="923">
        <v>7.1916891310003797</v>
      </c>
      <c r="AB6" s="912"/>
    </row>
    <row r="7" spans="1:30">
      <c r="A7" s="924"/>
      <c r="B7" s="925"/>
      <c r="C7" s="926"/>
      <c r="D7" s="926"/>
      <c r="E7" s="926"/>
      <c r="F7" s="925"/>
      <c r="G7" s="926"/>
      <c r="H7" s="926"/>
      <c r="I7" s="926"/>
      <c r="J7" s="926"/>
      <c r="K7" s="926"/>
      <c r="L7" s="927"/>
      <c r="M7" s="928"/>
      <c r="N7" s="928"/>
      <c r="O7" s="928"/>
      <c r="P7" s="928"/>
      <c r="Q7" s="928"/>
      <c r="R7" s="928"/>
      <c r="S7" s="928"/>
      <c r="T7" s="928"/>
      <c r="U7" s="928"/>
      <c r="V7" s="928"/>
      <c r="W7" s="928"/>
      <c r="X7" s="928"/>
      <c r="Y7" s="928"/>
      <c r="Z7" s="928"/>
      <c r="AA7" s="928"/>
      <c r="AB7" s="912"/>
    </row>
    <row r="8" spans="1:30">
      <c r="A8" s="917" t="s">
        <v>3810</v>
      </c>
      <c r="B8" s="918"/>
      <c r="C8" s="919"/>
      <c r="D8" s="919"/>
      <c r="E8" s="919"/>
      <c r="F8" s="920"/>
      <c r="G8" s="921"/>
      <c r="H8" s="921"/>
      <c r="I8" s="921"/>
      <c r="J8" s="921"/>
      <c r="K8" s="921"/>
      <c r="L8" s="922">
        <v>2100.98981221948</v>
      </c>
      <c r="M8" s="923">
        <v>35.495764600416102</v>
      </c>
      <c r="N8" s="923">
        <v>53.466053124109699</v>
      </c>
      <c r="O8" s="923">
        <v>283.63431958198998</v>
      </c>
      <c r="P8" s="923">
        <v>345.71965745154301</v>
      </c>
      <c r="Q8" s="923">
        <v>30.383310778927601</v>
      </c>
      <c r="R8" s="923">
        <v>10.1035603072042</v>
      </c>
      <c r="S8" s="923">
        <v>324.669737938217</v>
      </c>
      <c r="T8" s="923">
        <v>737.24374536547305</v>
      </c>
      <c r="U8" s="923">
        <v>2231.5558367838498</v>
      </c>
      <c r="V8" s="923">
        <v>0.61081369842371103</v>
      </c>
      <c r="W8" s="923">
        <v>0.98165978516905905</v>
      </c>
      <c r="X8" s="923">
        <v>691.00723406580698</v>
      </c>
      <c r="Y8" s="923">
        <v>356.41432569096298</v>
      </c>
      <c r="Z8" s="923">
        <v>120.082052695325</v>
      </c>
      <c r="AA8" s="923">
        <v>5.8361020973241198</v>
      </c>
      <c r="AB8" s="912"/>
    </row>
    <row r="9" spans="1:30">
      <c r="A9" s="917" t="s">
        <v>3811</v>
      </c>
      <c r="B9" s="918"/>
      <c r="C9" s="919"/>
      <c r="D9" s="919"/>
      <c r="E9" s="919"/>
      <c r="F9" s="920"/>
      <c r="G9" s="921"/>
      <c r="H9" s="921"/>
      <c r="I9" s="921"/>
      <c r="J9" s="921"/>
      <c r="K9" s="921"/>
      <c r="L9" s="922">
        <v>195.43677185069501</v>
      </c>
      <c r="M9" s="923">
        <v>11.9382706498712</v>
      </c>
      <c r="N9" s="923">
        <v>15.683786634798899</v>
      </c>
      <c r="O9" s="923">
        <v>44.827874860766599</v>
      </c>
      <c r="P9" s="923">
        <v>1.6000774961542601</v>
      </c>
      <c r="Q9" s="923">
        <v>1.2461207481308E-3</v>
      </c>
      <c r="R9" s="923">
        <v>1.66621278421483</v>
      </c>
      <c r="S9" s="923">
        <v>14.814227947717599</v>
      </c>
      <c r="T9" s="923">
        <v>142.68872940131001</v>
      </c>
      <c r="U9" s="923">
        <v>200.51163482920199</v>
      </c>
      <c r="V9" s="923">
        <v>0.23066550195669</v>
      </c>
      <c r="W9" s="923">
        <v>8.3401975579068893E-2</v>
      </c>
      <c r="X9" s="923">
        <v>435.61158660809099</v>
      </c>
      <c r="Y9" s="923">
        <v>433.895373576135</v>
      </c>
      <c r="Z9" s="923">
        <v>2.0294777637909598</v>
      </c>
      <c r="AA9" s="923">
        <v>1.3555870336762601</v>
      </c>
      <c r="AB9" s="912"/>
    </row>
    <row r="10" spans="1:30">
      <c r="A10" s="924"/>
      <c r="B10" s="925"/>
      <c r="C10" s="926"/>
      <c r="D10" s="926"/>
      <c r="E10" s="926"/>
      <c r="F10" s="925"/>
      <c r="G10" s="926"/>
      <c r="H10" s="926"/>
      <c r="I10" s="926"/>
      <c r="J10" s="926"/>
      <c r="K10" s="926"/>
      <c r="L10" s="927"/>
      <c r="M10" s="928"/>
      <c r="N10" s="928"/>
      <c r="O10" s="928"/>
      <c r="P10" s="928"/>
      <c r="Q10" s="928"/>
      <c r="R10" s="928"/>
      <c r="S10" s="928"/>
      <c r="T10" s="928"/>
      <c r="U10" s="928"/>
      <c r="V10" s="928"/>
      <c r="W10" s="928"/>
      <c r="X10" s="928"/>
      <c r="Y10" s="928"/>
      <c r="Z10" s="928"/>
      <c r="AA10" s="928"/>
      <c r="AB10" s="912"/>
    </row>
    <row r="11" spans="1:30">
      <c r="A11" s="917" t="s">
        <v>3812</v>
      </c>
      <c r="B11" s="918">
        <v>3138704</v>
      </c>
      <c r="C11" s="919">
        <v>793577</v>
      </c>
      <c r="D11" s="919">
        <v>1619461</v>
      </c>
      <c r="E11" s="919">
        <v>13993</v>
      </c>
      <c r="F11" s="920">
        <v>346270</v>
      </c>
      <c r="G11" s="921">
        <v>76341</v>
      </c>
      <c r="H11" s="921">
        <v>81709</v>
      </c>
      <c r="I11" s="921">
        <v>111165</v>
      </c>
      <c r="J11" s="921">
        <v>0</v>
      </c>
      <c r="K11" s="921">
        <v>1660555</v>
      </c>
      <c r="L11" s="922">
        <v>935.09992692777405</v>
      </c>
      <c r="M11" s="923">
        <v>21.875665652178601</v>
      </c>
      <c r="N11" s="923">
        <v>6.9156965731187698</v>
      </c>
      <c r="O11" s="923">
        <v>44.382394857147602</v>
      </c>
      <c r="P11" s="923">
        <v>189.251985919026</v>
      </c>
      <c r="Q11" s="923">
        <v>14.144501316671001</v>
      </c>
      <c r="R11" s="923">
        <v>5.0962231796328004</v>
      </c>
      <c r="S11" s="923">
        <v>174.42681242823099</v>
      </c>
      <c r="T11" s="923">
        <v>447.73867981666899</v>
      </c>
      <c r="U11" s="923">
        <v>546.92005529039704</v>
      </c>
      <c r="V11" s="923">
        <v>0.255636141190213</v>
      </c>
      <c r="W11" s="923">
        <v>0.62256028707654198</v>
      </c>
      <c r="X11" s="923">
        <v>19.499075446128799</v>
      </c>
      <c r="Y11" s="923">
        <v>10.767817159523499</v>
      </c>
      <c r="Z11" s="923">
        <v>6.9083258447843396E-2</v>
      </c>
      <c r="AA11" s="923">
        <v>3.68964032033786</v>
      </c>
      <c r="AB11" s="912"/>
    </row>
    <row r="12" spans="1:30">
      <c r="A12" s="929" t="s">
        <v>3813</v>
      </c>
      <c r="B12" s="930">
        <v>539000</v>
      </c>
      <c r="C12" s="931">
        <v>258404.48000000001</v>
      </c>
      <c r="D12" s="931">
        <v>484000</v>
      </c>
      <c r="E12" s="931">
        <v>124.3005</v>
      </c>
      <c r="F12" s="932">
        <v>0</v>
      </c>
      <c r="G12" s="933">
        <v>4546</v>
      </c>
      <c r="H12" s="933">
        <v>300588.235294118</v>
      </c>
      <c r="I12" s="933">
        <v>7700</v>
      </c>
      <c r="J12" s="933">
        <v>0</v>
      </c>
      <c r="K12" s="933">
        <v>0</v>
      </c>
      <c r="L12" s="934">
        <v>0</v>
      </c>
      <c r="M12" s="935">
        <v>0</v>
      </c>
      <c r="N12" s="935">
        <v>0</v>
      </c>
      <c r="O12" s="935">
        <v>0</v>
      </c>
      <c r="P12" s="935">
        <v>0</v>
      </c>
      <c r="Q12" s="935">
        <v>0</v>
      </c>
      <c r="R12" s="935">
        <v>0</v>
      </c>
      <c r="S12" s="935">
        <v>0</v>
      </c>
      <c r="T12" s="935">
        <v>0</v>
      </c>
      <c r="U12" s="935">
        <v>0</v>
      </c>
      <c r="V12" s="935">
        <v>0</v>
      </c>
      <c r="W12" s="935">
        <v>0</v>
      </c>
      <c r="X12" s="935">
        <v>0</v>
      </c>
      <c r="Y12" s="935">
        <v>0</v>
      </c>
      <c r="Z12" s="935">
        <v>0</v>
      </c>
      <c r="AA12" s="935">
        <v>0</v>
      </c>
      <c r="AB12" s="912"/>
    </row>
    <row r="13" spans="1:30">
      <c r="A13" s="929" t="s">
        <v>3814</v>
      </c>
      <c r="B13" s="930">
        <v>2298281</v>
      </c>
      <c r="C13" s="931">
        <v>379727.6042</v>
      </c>
      <c r="D13" s="931">
        <v>1049017</v>
      </c>
      <c r="E13" s="931">
        <v>2566.8092000000001</v>
      </c>
      <c r="F13" s="932">
        <v>340699.16946095001</v>
      </c>
      <c r="G13" s="933">
        <v>60951</v>
      </c>
      <c r="H13" s="933">
        <v>1134460.62553905</v>
      </c>
      <c r="I13" s="933">
        <v>90314</v>
      </c>
      <c r="J13" s="933">
        <v>0</v>
      </c>
      <c r="K13" s="933">
        <v>0</v>
      </c>
      <c r="L13" s="934">
        <v>0</v>
      </c>
      <c r="M13" s="935">
        <v>0</v>
      </c>
      <c r="N13" s="935">
        <v>0</v>
      </c>
      <c r="O13" s="935">
        <v>0</v>
      </c>
      <c r="P13" s="935">
        <v>0</v>
      </c>
      <c r="Q13" s="935">
        <v>0</v>
      </c>
      <c r="R13" s="935">
        <v>0</v>
      </c>
      <c r="S13" s="935">
        <v>0</v>
      </c>
      <c r="T13" s="935">
        <v>0</v>
      </c>
      <c r="U13" s="935">
        <v>0</v>
      </c>
      <c r="V13" s="935">
        <v>0</v>
      </c>
      <c r="W13" s="935">
        <v>0</v>
      </c>
      <c r="X13" s="935">
        <v>0</v>
      </c>
      <c r="Y13" s="935">
        <v>0</v>
      </c>
      <c r="Z13" s="935">
        <v>0</v>
      </c>
      <c r="AA13" s="935">
        <v>0</v>
      </c>
      <c r="AB13" s="912"/>
    </row>
    <row r="14" spans="1:30">
      <c r="A14" s="929" t="s">
        <v>3815</v>
      </c>
      <c r="B14" s="930">
        <v>539</v>
      </c>
      <c r="C14" s="931">
        <v>284.98532999999998</v>
      </c>
      <c r="D14" s="931">
        <v>154</v>
      </c>
      <c r="E14" s="931">
        <v>0</v>
      </c>
      <c r="F14" s="932">
        <v>5.4888382298808898</v>
      </c>
      <c r="G14" s="933">
        <v>10</v>
      </c>
      <c r="H14" s="933">
        <v>0</v>
      </c>
      <c r="I14" s="933">
        <v>9</v>
      </c>
      <c r="J14" s="933">
        <v>0</v>
      </c>
      <c r="K14" s="933">
        <v>0</v>
      </c>
      <c r="L14" s="934">
        <v>0</v>
      </c>
      <c r="M14" s="935">
        <v>0</v>
      </c>
      <c r="N14" s="935">
        <v>0</v>
      </c>
      <c r="O14" s="935">
        <v>0</v>
      </c>
      <c r="P14" s="935">
        <v>0</v>
      </c>
      <c r="Q14" s="935">
        <v>0</v>
      </c>
      <c r="R14" s="935">
        <v>0</v>
      </c>
      <c r="S14" s="935">
        <v>0</v>
      </c>
      <c r="T14" s="935">
        <v>0</v>
      </c>
      <c r="U14" s="935">
        <v>0</v>
      </c>
      <c r="V14" s="935">
        <v>0</v>
      </c>
      <c r="W14" s="935">
        <v>0</v>
      </c>
      <c r="X14" s="935">
        <v>0</v>
      </c>
      <c r="Y14" s="935">
        <v>0</v>
      </c>
      <c r="Z14" s="935">
        <v>0</v>
      </c>
      <c r="AA14" s="935">
        <v>0</v>
      </c>
      <c r="AB14" s="912"/>
    </row>
    <row r="15" spans="1:30">
      <c r="A15" s="929" t="s">
        <v>3816</v>
      </c>
      <c r="B15" s="930">
        <v>191125</v>
      </c>
      <c r="C15" s="931">
        <v>5997.2397499999997</v>
      </c>
      <c r="D15" s="931">
        <v>78928</v>
      </c>
      <c r="E15" s="931">
        <v>1632.652</v>
      </c>
      <c r="F15" s="932">
        <v>666.63350508078497</v>
      </c>
      <c r="G15" s="933">
        <v>7709</v>
      </c>
      <c r="H15" s="933">
        <v>99619.954244919194</v>
      </c>
      <c r="I15" s="933">
        <v>8566</v>
      </c>
      <c r="J15" s="933">
        <v>0</v>
      </c>
      <c r="K15" s="933">
        <v>0</v>
      </c>
      <c r="L15" s="934">
        <v>0</v>
      </c>
      <c r="M15" s="935">
        <v>0</v>
      </c>
      <c r="N15" s="935">
        <v>0</v>
      </c>
      <c r="O15" s="935">
        <v>0</v>
      </c>
      <c r="P15" s="935">
        <v>0</v>
      </c>
      <c r="Q15" s="935">
        <v>0</v>
      </c>
      <c r="R15" s="935">
        <v>0</v>
      </c>
      <c r="S15" s="935">
        <v>0</v>
      </c>
      <c r="T15" s="935">
        <v>0</v>
      </c>
      <c r="U15" s="935">
        <v>0</v>
      </c>
      <c r="V15" s="935">
        <v>0</v>
      </c>
      <c r="W15" s="935">
        <v>0</v>
      </c>
      <c r="X15" s="935">
        <v>0</v>
      </c>
      <c r="Y15" s="935">
        <v>0</v>
      </c>
      <c r="Z15" s="935">
        <v>0</v>
      </c>
      <c r="AA15" s="935">
        <v>0</v>
      </c>
      <c r="AB15" s="912"/>
    </row>
    <row r="16" spans="1:30">
      <c r="A16" s="929" t="s">
        <v>3817</v>
      </c>
      <c r="B16" s="930">
        <v>55600</v>
      </c>
      <c r="C16" s="931">
        <v>0</v>
      </c>
      <c r="D16" s="931">
        <v>1776</v>
      </c>
      <c r="E16" s="931">
        <v>0</v>
      </c>
      <c r="F16" s="932">
        <v>3791.61774792798</v>
      </c>
      <c r="G16" s="933">
        <v>0</v>
      </c>
      <c r="H16" s="933">
        <v>48015.382252071999</v>
      </c>
      <c r="I16" s="933">
        <v>2017</v>
      </c>
      <c r="J16" s="933">
        <v>0</v>
      </c>
      <c r="K16" s="933">
        <v>0</v>
      </c>
      <c r="L16" s="934">
        <v>0</v>
      </c>
      <c r="M16" s="935">
        <v>0</v>
      </c>
      <c r="N16" s="935">
        <v>0</v>
      </c>
      <c r="O16" s="935">
        <v>0</v>
      </c>
      <c r="P16" s="935">
        <v>0</v>
      </c>
      <c r="Q16" s="935">
        <v>0</v>
      </c>
      <c r="R16" s="935">
        <v>0</v>
      </c>
      <c r="S16" s="935">
        <v>0</v>
      </c>
      <c r="T16" s="935">
        <v>0</v>
      </c>
      <c r="U16" s="935">
        <v>0</v>
      </c>
      <c r="V16" s="935">
        <v>0</v>
      </c>
      <c r="W16" s="935">
        <v>0</v>
      </c>
      <c r="X16" s="935">
        <v>0</v>
      </c>
      <c r="Y16" s="935">
        <v>0</v>
      </c>
      <c r="Z16" s="935">
        <v>0</v>
      </c>
      <c r="AA16" s="935">
        <v>0</v>
      </c>
      <c r="AB16" s="912"/>
    </row>
    <row r="17" spans="1:28">
      <c r="A17" s="929" t="s">
        <v>3818</v>
      </c>
      <c r="B17" s="930">
        <v>0</v>
      </c>
      <c r="C17" s="931">
        <v>0</v>
      </c>
      <c r="D17" s="931">
        <v>0</v>
      </c>
      <c r="E17" s="931">
        <v>0</v>
      </c>
      <c r="F17" s="932">
        <v>0</v>
      </c>
      <c r="G17" s="933">
        <v>0</v>
      </c>
      <c r="H17" s="933">
        <v>0</v>
      </c>
      <c r="I17" s="933">
        <v>0</v>
      </c>
      <c r="J17" s="933">
        <v>0</v>
      </c>
      <c r="K17" s="933">
        <v>0</v>
      </c>
      <c r="L17" s="934">
        <v>0</v>
      </c>
      <c r="M17" s="935">
        <v>0</v>
      </c>
      <c r="N17" s="935">
        <v>0</v>
      </c>
      <c r="O17" s="935">
        <v>0</v>
      </c>
      <c r="P17" s="935">
        <v>0</v>
      </c>
      <c r="Q17" s="935">
        <v>0</v>
      </c>
      <c r="R17" s="935">
        <v>0</v>
      </c>
      <c r="S17" s="935">
        <v>0</v>
      </c>
      <c r="T17" s="935">
        <v>0</v>
      </c>
      <c r="U17" s="935">
        <v>0</v>
      </c>
      <c r="V17" s="935">
        <v>0</v>
      </c>
      <c r="W17" s="935">
        <v>0</v>
      </c>
      <c r="X17" s="935">
        <v>0</v>
      </c>
      <c r="Y17" s="935">
        <v>0</v>
      </c>
      <c r="Z17" s="935">
        <v>0</v>
      </c>
      <c r="AA17" s="935">
        <v>0</v>
      </c>
      <c r="AB17" s="912"/>
    </row>
    <row r="18" spans="1:28">
      <c r="A18" s="929" t="s">
        <v>3819</v>
      </c>
      <c r="B18" s="930">
        <v>0</v>
      </c>
      <c r="C18" s="931">
        <v>60.63</v>
      </c>
      <c r="D18" s="931">
        <v>0</v>
      </c>
      <c r="E18" s="931">
        <v>0</v>
      </c>
      <c r="F18" s="932">
        <v>57.63</v>
      </c>
      <c r="G18" s="933">
        <v>0</v>
      </c>
      <c r="H18" s="933">
        <v>0</v>
      </c>
      <c r="I18" s="933">
        <v>3</v>
      </c>
      <c r="J18" s="933">
        <v>0</v>
      </c>
      <c r="K18" s="933">
        <v>0</v>
      </c>
      <c r="L18" s="934">
        <v>0</v>
      </c>
      <c r="M18" s="935">
        <v>0</v>
      </c>
      <c r="N18" s="935">
        <v>0</v>
      </c>
      <c r="O18" s="935">
        <v>0</v>
      </c>
      <c r="P18" s="935">
        <v>0</v>
      </c>
      <c r="Q18" s="935">
        <v>0</v>
      </c>
      <c r="R18" s="935">
        <v>0</v>
      </c>
      <c r="S18" s="935">
        <v>0</v>
      </c>
      <c r="T18" s="935">
        <v>0</v>
      </c>
      <c r="U18" s="935">
        <v>0</v>
      </c>
      <c r="V18" s="935">
        <v>0</v>
      </c>
      <c r="W18" s="935">
        <v>0</v>
      </c>
      <c r="X18" s="935">
        <v>0</v>
      </c>
      <c r="Y18" s="935">
        <v>0</v>
      </c>
      <c r="Z18" s="935">
        <v>0</v>
      </c>
      <c r="AA18" s="935">
        <v>0</v>
      </c>
      <c r="AB18" s="912"/>
    </row>
    <row r="19" spans="1:28">
      <c r="A19" s="929" t="s">
        <v>3820</v>
      </c>
      <c r="B19" s="930">
        <v>51759</v>
      </c>
      <c r="C19" s="931">
        <v>0</v>
      </c>
      <c r="D19" s="931">
        <v>5986</v>
      </c>
      <c r="E19" s="931">
        <v>73.298000000000002</v>
      </c>
      <c r="F19" s="932">
        <v>987.96900693177997</v>
      </c>
      <c r="G19" s="933">
        <v>3125</v>
      </c>
      <c r="H19" s="933">
        <v>39143.732993068203</v>
      </c>
      <c r="I19" s="933">
        <v>2443</v>
      </c>
      <c r="J19" s="933">
        <v>0</v>
      </c>
      <c r="K19" s="933">
        <v>0</v>
      </c>
      <c r="L19" s="934">
        <v>0</v>
      </c>
      <c r="M19" s="935">
        <v>0</v>
      </c>
      <c r="N19" s="935">
        <v>0</v>
      </c>
      <c r="O19" s="935">
        <v>0</v>
      </c>
      <c r="P19" s="935">
        <v>0</v>
      </c>
      <c r="Q19" s="935">
        <v>0</v>
      </c>
      <c r="R19" s="935">
        <v>0</v>
      </c>
      <c r="S19" s="935">
        <v>0</v>
      </c>
      <c r="T19" s="935">
        <v>0</v>
      </c>
      <c r="U19" s="935">
        <v>0</v>
      </c>
      <c r="V19" s="935">
        <v>0</v>
      </c>
      <c r="W19" s="935">
        <v>0</v>
      </c>
      <c r="X19" s="935">
        <v>0</v>
      </c>
      <c r="Y19" s="935">
        <v>0</v>
      </c>
      <c r="Z19" s="935">
        <v>0</v>
      </c>
      <c r="AA19" s="935">
        <v>0</v>
      </c>
      <c r="AB19" s="912"/>
    </row>
    <row r="20" spans="1:28">
      <c r="A20" s="929" t="s">
        <v>3821</v>
      </c>
      <c r="B20" s="930">
        <v>0</v>
      </c>
      <c r="C20" s="931">
        <v>10.48076</v>
      </c>
      <c r="D20" s="931">
        <v>0</v>
      </c>
      <c r="E20" s="931">
        <v>0</v>
      </c>
      <c r="F20" s="932">
        <v>10.48076</v>
      </c>
      <c r="G20" s="933">
        <v>0</v>
      </c>
      <c r="H20" s="933">
        <v>0</v>
      </c>
      <c r="I20" s="933">
        <v>0</v>
      </c>
      <c r="J20" s="933">
        <v>0</v>
      </c>
      <c r="K20" s="933">
        <v>0</v>
      </c>
      <c r="L20" s="934">
        <v>0</v>
      </c>
      <c r="M20" s="935">
        <v>0</v>
      </c>
      <c r="N20" s="935">
        <v>0</v>
      </c>
      <c r="O20" s="935">
        <v>0</v>
      </c>
      <c r="P20" s="935">
        <v>0</v>
      </c>
      <c r="Q20" s="935">
        <v>0</v>
      </c>
      <c r="R20" s="935">
        <v>0</v>
      </c>
      <c r="S20" s="935">
        <v>0</v>
      </c>
      <c r="T20" s="935">
        <v>0</v>
      </c>
      <c r="U20" s="935">
        <v>0</v>
      </c>
      <c r="V20" s="935">
        <v>0</v>
      </c>
      <c r="W20" s="935">
        <v>0</v>
      </c>
      <c r="X20" s="935">
        <v>0</v>
      </c>
      <c r="Y20" s="935">
        <v>0</v>
      </c>
      <c r="Z20" s="935">
        <v>0</v>
      </c>
      <c r="AA20" s="935">
        <v>0</v>
      </c>
      <c r="AB20" s="912"/>
    </row>
    <row r="21" spans="1:28">
      <c r="A21" s="929" t="s">
        <v>3823</v>
      </c>
      <c r="B21" s="930">
        <v>0</v>
      </c>
      <c r="C21" s="931">
        <v>0.92942000000000002</v>
      </c>
      <c r="D21" s="931">
        <v>0</v>
      </c>
      <c r="E21" s="931">
        <v>0</v>
      </c>
      <c r="F21" s="932">
        <v>0</v>
      </c>
      <c r="G21" s="933">
        <v>0</v>
      </c>
      <c r="H21" s="933">
        <v>0</v>
      </c>
      <c r="I21" s="933">
        <v>0</v>
      </c>
      <c r="J21" s="933">
        <v>0</v>
      </c>
      <c r="K21" s="933">
        <v>0.92942000000000002</v>
      </c>
      <c r="L21" s="934">
        <v>5.4850827358363195E-4</v>
      </c>
      <c r="M21" s="935">
        <v>2.0880712687558701E-5</v>
      </c>
      <c r="N21" s="935">
        <v>9.0379204170030292E-6</v>
      </c>
      <c r="O21" s="935">
        <v>1.3089401983245799E-4</v>
      </c>
      <c r="P21" s="935">
        <v>8.8509289600995205E-5</v>
      </c>
      <c r="Q21" s="935">
        <v>1.48034903381946E-5</v>
      </c>
      <c r="R21" s="935">
        <v>8.8820942029167692E-6</v>
      </c>
      <c r="S21" s="935">
        <v>2.8360370963699202E-4</v>
      </c>
      <c r="T21" s="935">
        <v>5.4695001144276995E-4</v>
      </c>
      <c r="U21" s="935">
        <v>9.1781640096806703E-4</v>
      </c>
      <c r="V21" s="935">
        <v>4.0514815662427401E-7</v>
      </c>
      <c r="W21" s="935">
        <v>6.5447009916228897E-7</v>
      </c>
      <c r="X21" s="935">
        <v>1.55826214086259E-6</v>
      </c>
      <c r="Y21" s="935">
        <v>0</v>
      </c>
      <c r="Z21" s="935">
        <v>0</v>
      </c>
      <c r="AA21" s="935">
        <v>5.0176040935775498E-6</v>
      </c>
      <c r="AB21" s="912"/>
    </row>
    <row r="22" spans="1:28">
      <c r="A22" s="929" t="s">
        <v>3824</v>
      </c>
      <c r="B22" s="930">
        <v>0</v>
      </c>
      <c r="C22" s="931">
        <v>0</v>
      </c>
      <c r="D22" s="931">
        <v>0</v>
      </c>
      <c r="E22" s="931">
        <v>0</v>
      </c>
      <c r="F22" s="932">
        <v>0</v>
      </c>
      <c r="G22" s="933">
        <v>0</v>
      </c>
      <c r="H22" s="933">
        <v>0</v>
      </c>
      <c r="I22" s="933">
        <v>0</v>
      </c>
      <c r="J22" s="933">
        <v>0</v>
      </c>
      <c r="K22" s="933">
        <v>0</v>
      </c>
      <c r="L22" s="934">
        <v>0</v>
      </c>
      <c r="M22" s="935">
        <v>0</v>
      </c>
      <c r="N22" s="935">
        <v>0</v>
      </c>
      <c r="O22" s="935">
        <v>0</v>
      </c>
      <c r="P22" s="935">
        <v>0</v>
      </c>
      <c r="Q22" s="935">
        <v>0</v>
      </c>
      <c r="R22" s="935">
        <v>0</v>
      </c>
      <c r="S22" s="935">
        <v>0</v>
      </c>
      <c r="T22" s="935">
        <v>0</v>
      </c>
      <c r="U22" s="935">
        <v>0</v>
      </c>
      <c r="V22" s="935">
        <v>0</v>
      </c>
      <c r="W22" s="935">
        <v>0</v>
      </c>
      <c r="X22" s="935">
        <v>0</v>
      </c>
      <c r="Y22" s="935">
        <v>0</v>
      </c>
      <c r="Z22" s="935">
        <v>0</v>
      </c>
      <c r="AA22" s="935">
        <v>0</v>
      </c>
      <c r="AB22" s="912"/>
    </row>
    <row r="23" spans="1:28">
      <c r="A23" s="929" t="s">
        <v>3825</v>
      </c>
      <c r="B23" s="930">
        <v>2400</v>
      </c>
      <c r="C23" s="931">
        <v>5.0000000000000001E-3</v>
      </c>
      <c r="D23" s="931">
        <v>1</v>
      </c>
      <c r="E23" s="931">
        <v>7.5021100000000001</v>
      </c>
      <c r="F23" s="932">
        <v>49.010331274924503</v>
      </c>
      <c r="G23" s="933">
        <v>0</v>
      </c>
      <c r="H23" s="933">
        <v>0</v>
      </c>
      <c r="I23" s="933">
        <v>113</v>
      </c>
      <c r="J23" s="933">
        <v>0</v>
      </c>
      <c r="K23" s="933">
        <v>2229.49255872508</v>
      </c>
      <c r="L23" s="934">
        <v>1.3344513606247199</v>
      </c>
      <c r="M23" s="935">
        <v>5.15838341081825E-2</v>
      </c>
      <c r="N23" s="935">
        <v>1.45780400740516E-2</v>
      </c>
      <c r="O23" s="935">
        <v>0.52705221806186398</v>
      </c>
      <c r="P23" s="935">
        <v>0.235117620681498</v>
      </c>
      <c r="Q23" s="935">
        <v>2.6913304752095201E-2</v>
      </c>
      <c r="R23" s="935">
        <v>2.6539508852760501E-2</v>
      </c>
      <c r="S23" s="935">
        <v>0.85599260947636102</v>
      </c>
      <c r="T23" s="935">
        <v>1.65591583405252</v>
      </c>
      <c r="U23" s="935">
        <v>1.68208154700595</v>
      </c>
      <c r="V23" s="935">
        <v>7.4759179866931095E-4</v>
      </c>
      <c r="W23" s="935">
        <v>6.35453028868914E-4</v>
      </c>
      <c r="X23" s="935">
        <v>3.7379589933465599E-3</v>
      </c>
      <c r="Y23" s="935">
        <v>0</v>
      </c>
      <c r="Z23" s="935">
        <v>3.7379589933465599E-3</v>
      </c>
      <c r="AA23" s="935">
        <v>1.46527992539185E-2</v>
      </c>
      <c r="AB23" s="912"/>
    </row>
    <row r="24" spans="1:28">
      <c r="A24" s="929" t="s">
        <v>3826</v>
      </c>
      <c r="B24" s="930">
        <v>255500</v>
      </c>
      <c r="C24" s="931">
        <v>21005.896000000001</v>
      </c>
      <c r="D24" s="931">
        <v>0</v>
      </c>
      <c r="E24" s="931">
        <v>0.20349999999999999</v>
      </c>
      <c r="F24" s="932">
        <v>0</v>
      </c>
      <c r="G24" s="933">
        <v>0</v>
      </c>
      <c r="H24" s="933">
        <v>7056.1824729891996</v>
      </c>
      <c r="I24" s="933">
        <v>0</v>
      </c>
      <c r="J24" s="933">
        <v>0</v>
      </c>
      <c r="K24" s="933">
        <v>250892</v>
      </c>
      <c r="L24" s="934">
        <v>145.12238733901501</v>
      </c>
      <c r="M24" s="935">
        <v>4.5850261507109202</v>
      </c>
      <c r="N24" s="935">
        <v>0.67303136157224497</v>
      </c>
      <c r="O24" s="935">
        <v>9.6748258226010204</v>
      </c>
      <c r="P24" s="935">
        <v>29.150670848097899</v>
      </c>
      <c r="Q24" s="935">
        <v>2.061158544815</v>
      </c>
      <c r="R24" s="935">
        <v>0.84128920196530599</v>
      </c>
      <c r="S24" s="935">
        <v>20.611585448149999</v>
      </c>
      <c r="T24" s="935">
        <v>61.83475634445</v>
      </c>
      <c r="U24" s="935">
        <v>78.239895782773502</v>
      </c>
      <c r="V24" s="935">
        <v>2.52386760589592E-2</v>
      </c>
      <c r="W24" s="935">
        <v>0.100954704235837</v>
      </c>
      <c r="X24" s="935">
        <v>0</v>
      </c>
      <c r="Y24" s="935">
        <v>0</v>
      </c>
      <c r="Z24" s="935">
        <v>0</v>
      </c>
      <c r="AA24" s="935">
        <v>0.55104442728727598</v>
      </c>
      <c r="AB24" s="912"/>
    </row>
    <row r="25" spans="1:28">
      <c r="A25" s="929" t="s">
        <v>3827</v>
      </c>
      <c r="B25" s="930">
        <v>0</v>
      </c>
      <c r="C25" s="931">
        <v>10.06</v>
      </c>
      <c r="D25" s="931">
        <v>0</v>
      </c>
      <c r="E25" s="931">
        <v>0</v>
      </c>
      <c r="F25" s="932">
        <v>0</v>
      </c>
      <c r="G25" s="933">
        <v>0</v>
      </c>
      <c r="H25" s="933">
        <v>0</v>
      </c>
      <c r="I25" s="933">
        <v>0</v>
      </c>
      <c r="J25" s="933">
        <v>0</v>
      </c>
      <c r="K25" s="933">
        <v>10.06</v>
      </c>
      <c r="L25" s="934">
        <v>5.9370287192564604E-3</v>
      </c>
      <c r="M25" s="935">
        <v>1.04572664941449E-4</v>
      </c>
      <c r="N25" s="935">
        <v>2.1926526519981301E-5</v>
      </c>
      <c r="O25" s="935">
        <v>1.51799029753716E-4</v>
      </c>
      <c r="P25" s="935">
        <v>1.31221827942657E-3</v>
      </c>
      <c r="Q25" s="935">
        <v>3.2046461836895703E-5</v>
      </c>
      <c r="R25" s="935">
        <v>1.34932470892192E-5</v>
      </c>
      <c r="S25" s="935">
        <v>6.2406267787638999E-4</v>
      </c>
      <c r="T25" s="935">
        <v>2.1251864165520301E-3</v>
      </c>
      <c r="U25" s="935">
        <v>1.77098868046002E-3</v>
      </c>
      <c r="V25" s="935">
        <v>5.0599676584572102E-7</v>
      </c>
      <c r="W25" s="935">
        <v>2.3613182406133698E-6</v>
      </c>
      <c r="X25" s="935">
        <v>0</v>
      </c>
      <c r="Y25" s="935">
        <v>0</v>
      </c>
      <c r="Z25" s="935">
        <v>0</v>
      </c>
      <c r="AA25" s="935">
        <v>2.0914532988289801E-5</v>
      </c>
      <c r="AB25" s="912"/>
    </row>
    <row r="26" spans="1:28">
      <c r="A26" s="929" t="s">
        <v>4268</v>
      </c>
      <c r="B26" s="930">
        <v>0</v>
      </c>
      <c r="C26" s="931">
        <v>10.06</v>
      </c>
      <c r="D26" s="931">
        <v>0</v>
      </c>
      <c r="E26" s="931">
        <v>0</v>
      </c>
      <c r="F26" s="932">
        <v>0</v>
      </c>
      <c r="G26" s="933">
        <v>0</v>
      </c>
      <c r="H26" s="933">
        <v>0</v>
      </c>
      <c r="I26" s="933">
        <v>0</v>
      </c>
      <c r="J26" s="933">
        <v>0</v>
      </c>
      <c r="K26" s="933">
        <v>10.06</v>
      </c>
      <c r="L26" s="934">
        <v>5.66716377747208E-3</v>
      </c>
      <c r="M26" s="935">
        <v>1.66978932729088E-4</v>
      </c>
      <c r="N26" s="935">
        <v>3.8793085381505298E-5</v>
      </c>
      <c r="O26" s="935">
        <v>4.7226364812267299E-4</v>
      </c>
      <c r="P26" s="935">
        <v>1.0895797024544501E-3</v>
      </c>
      <c r="Q26" s="935">
        <v>1.5011237386756401E-4</v>
      </c>
      <c r="R26" s="935">
        <v>6.0719611901486599E-5</v>
      </c>
      <c r="S26" s="935">
        <v>1.5685899741217401E-3</v>
      </c>
      <c r="T26" s="935">
        <v>5.0262345407341702E-3</v>
      </c>
      <c r="U26" s="935">
        <v>5.6502972186105596E-3</v>
      </c>
      <c r="V26" s="935">
        <v>1.8553214747676399E-6</v>
      </c>
      <c r="W26" s="935">
        <v>5.9032956015334202E-6</v>
      </c>
      <c r="X26" s="935">
        <v>0</v>
      </c>
      <c r="Y26" s="935">
        <v>0</v>
      </c>
      <c r="Z26" s="935">
        <v>0</v>
      </c>
      <c r="AA26" s="935">
        <v>4.0479741267657699E-5</v>
      </c>
      <c r="AB26" s="912"/>
    </row>
    <row r="27" spans="1:28">
      <c r="A27" s="929" t="s">
        <v>3828</v>
      </c>
      <c r="B27" s="930">
        <v>1020000</v>
      </c>
      <c r="C27" s="931">
        <v>8213.6376899999996</v>
      </c>
      <c r="D27" s="931">
        <v>0</v>
      </c>
      <c r="E27" s="931">
        <v>4.5</v>
      </c>
      <c r="F27" s="932">
        <v>0</v>
      </c>
      <c r="G27" s="933">
        <v>0</v>
      </c>
      <c r="H27" s="933">
        <v>2413.0354716214301</v>
      </c>
      <c r="I27" s="933">
        <v>0</v>
      </c>
      <c r="J27" s="933">
        <v>0</v>
      </c>
      <c r="K27" s="933">
        <v>1025796.10221838</v>
      </c>
      <c r="L27" s="934">
        <v>607.10562319183305</v>
      </c>
      <c r="M27" s="935">
        <v>12.554875493768799</v>
      </c>
      <c r="N27" s="935">
        <v>5.1595378741515496</v>
      </c>
      <c r="O27" s="935">
        <v>22.357997454656701</v>
      </c>
      <c r="P27" s="935">
        <v>122.62501680900201</v>
      </c>
      <c r="Q27" s="935">
        <v>9.9751065566930102</v>
      </c>
      <c r="R27" s="935">
        <v>3.2677073202959801</v>
      </c>
      <c r="S27" s="935">
        <v>122.109063021587</v>
      </c>
      <c r="T27" s="935">
        <v>287.21427499443701</v>
      </c>
      <c r="U27" s="935">
        <v>364.60734310671</v>
      </c>
      <c r="V27" s="935">
        <v>0.13758767664404201</v>
      </c>
      <c r="W27" s="935">
        <v>0.41276302993212399</v>
      </c>
      <c r="X27" s="935">
        <v>18.9183055385557</v>
      </c>
      <c r="Y27" s="935">
        <v>10.319075748303099</v>
      </c>
      <c r="Z27" s="935">
        <v>0</v>
      </c>
      <c r="AA27" s="935">
        <v>2.2014028263046601</v>
      </c>
      <c r="AB27" s="912"/>
    </row>
    <row r="28" spans="1:28">
      <c r="A28" s="929" t="s">
        <v>3829</v>
      </c>
      <c r="B28" s="930">
        <v>0</v>
      </c>
      <c r="C28" s="931">
        <v>10.06</v>
      </c>
      <c r="D28" s="931">
        <v>0</v>
      </c>
      <c r="E28" s="931">
        <v>0</v>
      </c>
      <c r="F28" s="932">
        <v>0</v>
      </c>
      <c r="G28" s="933">
        <v>0</v>
      </c>
      <c r="H28" s="933">
        <v>0</v>
      </c>
      <c r="I28" s="933">
        <v>0</v>
      </c>
      <c r="J28" s="933">
        <v>0</v>
      </c>
      <c r="K28" s="933">
        <v>10.06</v>
      </c>
      <c r="L28" s="934">
        <v>5.5490978654414097E-3</v>
      </c>
      <c r="M28" s="935">
        <v>1.9733873867983101E-4</v>
      </c>
      <c r="N28" s="935">
        <v>3.2046461836895703E-5</v>
      </c>
      <c r="O28" s="935">
        <v>4.55397089261149E-4</v>
      </c>
      <c r="P28" s="935">
        <v>9.985002846022229E-4</v>
      </c>
      <c r="Q28" s="935">
        <v>2.3950513583364101E-4</v>
      </c>
      <c r="R28" s="935">
        <v>5.0599676584572101E-5</v>
      </c>
      <c r="S28" s="935">
        <v>1.41679094436802E-3</v>
      </c>
      <c r="T28" s="935">
        <v>4.5708374514730199E-3</v>
      </c>
      <c r="U28" s="935">
        <v>6.1562939844562797E-3</v>
      </c>
      <c r="V28" s="935">
        <v>2.1926526519981301E-6</v>
      </c>
      <c r="W28" s="935">
        <v>5.2286332470724503E-6</v>
      </c>
      <c r="X28" s="935">
        <v>0</v>
      </c>
      <c r="Y28" s="935">
        <v>0</v>
      </c>
      <c r="Z28" s="935">
        <v>0</v>
      </c>
      <c r="AA28" s="935">
        <v>4.3347056274116799E-5</v>
      </c>
      <c r="AB28" s="912"/>
    </row>
    <row r="29" spans="1:28">
      <c r="A29" s="929" t="s">
        <v>3830</v>
      </c>
      <c r="B29" s="930">
        <v>29911</v>
      </c>
      <c r="C29" s="931">
        <v>0</v>
      </c>
      <c r="D29" s="931">
        <v>0</v>
      </c>
      <c r="E29" s="931">
        <v>0</v>
      </c>
      <c r="F29" s="932">
        <v>0</v>
      </c>
      <c r="G29" s="933">
        <v>0</v>
      </c>
      <c r="H29" s="933">
        <v>0</v>
      </c>
      <c r="I29" s="933">
        <v>0</v>
      </c>
      <c r="J29" s="933">
        <v>0</v>
      </c>
      <c r="K29" s="933">
        <v>29911</v>
      </c>
      <c r="L29" s="934">
        <v>17.652332606528802</v>
      </c>
      <c r="M29" s="935">
        <v>0.47139751846980399</v>
      </c>
      <c r="N29" s="935">
        <v>0.19056495427502701</v>
      </c>
      <c r="O29" s="935">
        <v>4.11219111856638</v>
      </c>
      <c r="P29" s="935">
        <v>3.2897528948531001</v>
      </c>
      <c r="Q29" s="935">
        <v>0.43127858072769298</v>
      </c>
      <c r="R29" s="935">
        <v>0.14041628209738799</v>
      </c>
      <c r="S29" s="935">
        <v>5.61665128389554</v>
      </c>
      <c r="T29" s="935">
        <v>13.2893981270743</v>
      </c>
      <c r="U29" s="935">
        <v>16.348467129910201</v>
      </c>
      <c r="V29" s="935">
        <v>5.0148672177638704E-3</v>
      </c>
      <c r="W29" s="935">
        <v>1.6047575096844399E-2</v>
      </c>
      <c r="X29" s="935">
        <v>0</v>
      </c>
      <c r="Y29" s="935">
        <v>0</v>
      </c>
      <c r="Z29" s="935">
        <v>5.0148672177638701E-2</v>
      </c>
      <c r="AA29" s="935">
        <v>0.13439844143607199</v>
      </c>
      <c r="AB29" s="912"/>
    </row>
    <row r="30" spans="1:28">
      <c r="A30" s="929" t="s">
        <v>3831</v>
      </c>
      <c r="B30" s="930">
        <v>58000</v>
      </c>
      <c r="C30" s="931">
        <v>10.06</v>
      </c>
      <c r="D30" s="931">
        <v>0</v>
      </c>
      <c r="E30" s="931">
        <v>1</v>
      </c>
      <c r="F30" s="932">
        <v>0</v>
      </c>
      <c r="G30" s="933">
        <v>0</v>
      </c>
      <c r="H30" s="933">
        <v>0</v>
      </c>
      <c r="I30" s="933">
        <v>0</v>
      </c>
      <c r="J30" s="933">
        <v>0</v>
      </c>
      <c r="K30" s="933">
        <v>58009.06</v>
      </c>
      <c r="L30" s="934">
        <v>33.845705993747998</v>
      </c>
      <c r="M30" s="935">
        <v>0.94340042568780302</v>
      </c>
      <c r="N30" s="935">
        <v>0.25287021719466901</v>
      </c>
      <c r="O30" s="935">
        <v>1.16709331012924</v>
      </c>
      <c r="P30" s="935">
        <v>6.5843514246458001</v>
      </c>
      <c r="Q30" s="935">
        <v>0.70998176366195498</v>
      </c>
      <c r="R30" s="935">
        <v>0.31122488270113102</v>
      </c>
      <c r="S30" s="935">
        <v>8.8504576018134102</v>
      </c>
      <c r="T30" s="935">
        <v>22.563803995832</v>
      </c>
      <c r="U30" s="935">
        <v>27.426692788037201</v>
      </c>
      <c r="V30" s="935">
        <v>6.8080443090872403E-3</v>
      </c>
      <c r="W30" s="935">
        <v>1.9451555168820699E-2</v>
      </c>
      <c r="X30" s="935">
        <v>0</v>
      </c>
      <c r="Y30" s="935">
        <v>0</v>
      </c>
      <c r="Z30" s="935">
        <v>0</v>
      </c>
      <c r="AA30" s="935">
        <v>0.14296893049083201</v>
      </c>
      <c r="AB30" s="912"/>
    </row>
    <row r="31" spans="1:28">
      <c r="A31" s="929" t="s">
        <v>4287</v>
      </c>
      <c r="B31" s="930">
        <v>0</v>
      </c>
      <c r="C31" s="931">
        <v>0</v>
      </c>
      <c r="D31" s="931">
        <v>0</v>
      </c>
      <c r="E31" s="931">
        <v>0</v>
      </c>
      <c r="F31" s="932">
        <v>0</v>
      </c>
      <c r="G31" s="933">
        <v>0</v>
      </c>
      <c r="H31" s="933">
        <v>0</v>
      </c>
      <c r="I31" s="933">
        <v>0</v>
      </c>
      <c r="J31" s="933">
        <v>0</v>
      </c>
      <c r="K31" s="933">
        <v>0</v>
      </c>
      <c r="L31" s="934">
        <v>0</v>
      </c>
      <c r="M31" s="935">
        <v>0</v>
      </c>
      <c r="N31" s="935">
        <v>0</v>
      </c>
      <c r="O31" s="935">
        <v>0</v>
      </c>
      <c r="P31" s="935">
        <v>0</v>
      </c>
      <c r="Q31" s="935">
        <v>0</v>
      </c>
      <c r="R31" s="935">
        <v>0</v>
      </c>
      <c r="S31" s="935">
        <v>0</v>
      </c>
      <c r="T31" s="935">
        <v>0</v>
      </c>
      <c r="U31" s="935">
        <v>0</v>
      </c>
      <c r="V31" s="935">
        <v>0</v>
      </c>
      <c r="W31" s="935">
        <v>0</v>
      </c>
      <c r="X31" s="935">
        <v>0</v>
      </c>
      <c r="Y31" s="935">
        <v>0</v>
      </c>
      <c r="Z31" s="935">
        <v>0</v>
      </c>
      <c r="AA31" s="935">
        <v>0</v>
      </c>
      <c r="AB31" s="912"/>
    </row>
    <row r="32" spans="1:28">
      <c r="A32" s="929" t="s">
        <v>3832</v>
      </c>
      <c r="B32" s="930">
        <v>0</v>
      </c>
      <c r="C32" s="931">
        <v>0</v>
      </c>
      <c r="D32" s="931">
        <v>0</v>
      </c>
      <c r="E32" s="931">
        <v>0</v>
      </c>
      <c r="F32" s="932">
        <v>0</v>
      </c>
      <c r="G32" s="933">
        <v>0</v>
      </c>
      <c r="H32" s="933">
        <v>0</v>
      </c>
      <c r="I32" s="933">
        <v>0</v>
      </c>
      <c r="J32" s="933">
        <v>0</v>
      </c>
      <c r="K32" s="933">
        <v>0</v>
      </c>
      <c r="L32" s="934">
        <v>0</v>
      </c>
      <c r="M32" s="935">
        <v>0</v>
      </c>
      <c r="N32" s="935">
        <v>0</v>
      </c>
      <c r="O32" s="935">
        <v>0</v>
      </c>
      <c r="P32" s="935">
        <v>0</v>
      </c>
      <c r="Q32" s="935">
        <v>0</v>
      </c>
      <c r="R32" s="935">
        <v>0</v>
      </c>
      <c r="S32" s="935">
        <v>0</v>
      </c>
      <c r="T32" s="935">
        <v>0</v>
      </c>
      <c r="U32" s="935">
        <v>0</v>
      </c>
      <c r="V32" s="935">
        <v>0</v>
      </c>
      <c r="W32" s="935">
        <v>0</v>
      </c>
      <c r="X32" s="935">
        <v>0</v>
      </c>
      <c r="Y32" s="935">
        <v>0</v>
      </c>
      <c r="Z32" s="935">
        <v>0</v>
      </c>
      <c r="AA32" s="935">
        <v>0</v>
      </c>
      <c r="AB32" s="912"/>
    </row>
    <row r="33" spans="1:28">
      <c r="A33" s="929" t="s">
        <v>3833</v>
      </c>
      <c r="B33" s="930">
        <v>0</v>
      </c>
      <c r="C33" s="931">
        <v>0</v>
      </c>
      <c r="D33" s="931">
        <v>0</v>
      </c>
      <c r="E33" s="931">
        <v>0</v>
      </c>
      <c r="F33" s="932">
        <v>0</v>
      </c>
      <c r="G33" s="933">
        <v>0</v>
      </c>
      <c r="H33" s="933">
        <v>0</v>
      </c>
      <c r="I33" s="933">
        <v>0</v>
      </c>
      <c r="J33" s="933">
        <v>0</v>
      </c>
      <c r="K33" s="933">
        <v>0</v>
      </c>
      <c r="L33" s="934">
        <v>0</v>
      </c>
      <c r="M33" s="935">
        <v>0</v>
      </c>
      <c r="N33" s="935">
        <v>0</v>
      </c>
      <c r="O33" s="935">
        <v>0</v>
      </c>
      <c r="P33" s="935">
        <v>0</v>
      </c>
      <c r="Q33" s="935">
        <v>0</v>
      </c>
      <c r="R33" s="935">
        <v>0</v>
      </c>
      <c r="S33" s="935">
        <v>0</v>
      </c>
      <c r="T33" s="935">
        <v>0</v>
      </c>
      <c r="U33" s="935">
        <v>0</v>
      </c>
      <c r="V33" s="935">
        <v>0</v>
      </c>
      <c r="W33" s="935">
        <v>0</v>
      </c>
      <c r="X33" s="935">
        <v>0</v>
      </c>
      <c r="Y33" s="935">
        <v>0</v>
      </c>
      <c r="Z33" s="935">
        <v>0</v>
      </c>
      <c r="AA33" s="935">
        <v>0</v>
      </c>
      <c r="AB33" s="912"/>
    </row>
    <row r="34" spans="1:28">
      <c r="A34" s="929" t="s">
        <v>3834</v>
      </c>
      <c r="B34" s="930">
        <v>8137</v>
      </c>
      <c r="C34" s="931">
        <v>0</v>
      </c>
      <c r="D34" s="931">
        <v>0</v>
      </c>
      <c r="E34" s="931">
        <v>0</v>
      </c>
      <c r="F34" s="932">
        <v>673</v>
      </c>
      <c r="G34" s="933">
        <v>0</v>
      </c>
      <c r="H34" s="933">
        <v>0</v>
      </c>
      <c r="I34" s="933">
        <v>0</v>
      </c>
      <c r="J34" s="933">
        <v>0</v>
      </c>
      <c r="K34" s="933">
        <v>7464</v>
      </c>
      <c r="L34" s="934">
        <v>4.7428495263196302</v>
      </c>
      <c r="M34" s="935">
        <v>0.34538956972670598</v>
      </c>
      <c r="N34" s="935">
        <v>0.133901028843325</v>
      </c>
      <c r="O34" s="935">
        <v>0.51307870865199101</v>
      </c>
      <c r="P34" s="935">
        <v>0.45426236887969001</v>
      </c>
      <c r="Q34" s="935">
        <v>0.17269478486335299</v>
      </c>
      <c r="R34" s="935">
        <v>9.7610095792330098E-2</v>
      </c>
      <c r="S34" s="935">
        <v>3.4413815824218901</v>
      </c>
      <c r="T34" s="935">
        <v>12.1512055146606</v>
      </c>
      <c r="U34" s="935">
        <v>12.4640583857898</v>
      </c>
      <c r="V34" s="935">
        <v>7.5084689071023098E-3</v>
      </c>
      <c r="W34" s="935">
        <v>2.31511124635655E-2</v>
      </c>
      <c r="X34" s="935">
        <v>7.50846890710231E-2</v>
      </c>
      <c r="Y34" s="935">
        <v>3.7542344535511599E-2</v>
      </c>
      <c r="Z34" s="935">
        <v>0</v>
      </c>
      <c r="AA34" s="935">
        <v>0.17644901931690399</v>
      </c>
      <c r="AB34" s="912"/>
    </row>
    <row r="35" spans="1:28">
      <c r="A35" s="929" t="s">
        <v>4288</v>
      </c>
      <c r="B35" s="930">
        <v>0</v>
      </c>
      <c r="C35" s="931">
        <v>0</v>
      </c>
      <c r="D35" s="931">
        <v>0</v>
      </c>
      <c r="E35" s="931">
        <v>0</v>
      </c>
      <c r="F35" s="932">
        <v>0</v>
      </c>
      <c r="G35" s="933">
        <v>0</v>
      </c>
      <c r="H35" s="933">
        <v>0</v>
      </c>
      <c r="I35" s="933">
        <v>0</v>
      </c>
      <c r="J35" s="933">
        <v>0</v>
      </c>
      <c r="K35" s="933">
        <v>0</v>
      </c>
      <c r="L35" s="934">
        <v>0</v>
      </c>
      <c r="M35" s="935">
        <v>0</v>
      </c>
      <c r="N35" s="935">
        <v>0</v>
      </c>
      <c r="O35" s="935">
        <v>0</v>
      </c>
      <c r="P35" s="935">
        <v>0</v>
      </c>
      <c r="Q35" s="935">
        <v>0</v>
      </c>
      <c r="R35" s="935">
        <v>0</v>
      </c>
      <c r="S35" s="935">
        <v>0</v>
      </c>
      <c r="T35" s="935">
        <v>0</v>
      </c>
      <c r="U35" s="935">
        <v>0</v>
      </c>
      <c r="V35" s="935">
        <v>0</v>
      </c>
      <c r="W35" s="935">
        <v>0</v>
      </c>
      <c r="X35" s="935">
        <v>0</v>
      </c>
      <c r="Y35" s="935">
        <v>0</v>
      </c>
      <c r="Z35" s="935">
        <v>0</v>
      </c>
      <c r="AA35" s="935">
        <v>0</v>
      </c>
      <c r="AB35" s="912"/>
    </row>
    <row r="36" spans="1:28">
      <c r="A36" s="929" t="s">
        <v>3835</v>
      </c>
      <c r="B36" s="930">
        <v>130</v>
      </c>
      <c r="C36" s="931">
        <v>921.05154000000005</v>
      </c>
      <c r="D36" s="931">
        <v>-420</v>
      </c>
      <c r="E36" s="931">
        <v>2089.7835500000001</v>
      </c>
      <c r="F36" s="932">
        <v>0</v>
      </c>
      <c r="G36" s="933">
        <v>0</v>
      </c>
      <c r="H36" s="933">
        <v>0</v>
      </c>
      <c r="I36" s="933">
        <v>0</v>
      </c>
      <c r="J36" s="933">
        <v>0</v>
      </c>
      <c r="K36" s="933">
        <v>0</v>
      </c>
      <c r="L36" s="934">
        <v>0</v>
      </c>
      <c r="M36" s="935">
        <v>0</v>
      </c>
      <c r="N36" s="935">
        <v>0</v>
      </c>
      <c r="O36" s="935">
        <v>0</v>
      </c>
      <c r="P36" s="935">
        <v>0</v>
      </c>
      <c r="Q36" s="935">
        <v>0</v>
      </c>
      <c r="R36" s="935">
        <v>0</v>
      </c>
      <c r="S36" s="935">
        <v>0</v>
      </c>
      <c r="T36" s="935">
        <v>0</v>
      </c>
      <c r="U36" s="935">
        <v>0</v>
      </c>
      <c r="V36" s="935">
        <v>0</v>
      </c>
      <c r="W36" s="935">
        <v>0</v>
      </c>
      <c r="X36" s="935">
        <v>0</v>
      </c>
      <c r="Y36" s="935">
        <v>0</v>
      </c>
      <c r="Z36" s="935">
        <v>0</v>
      </c>
      <c r="AA36" s="935">
        <v>0</v>
      </c>
      <c r="AB36" s="912"/>
    </row>
    <row r="37" spans="1:28">
      <c r="A37" s="929" t="s">
        <v>4240</v>
      </c>
      <c r="B37" s="930">
        <v>1811</v>
      </c>
      <c r="C37" s="931">
        <v>0</v>
      </c>
      <c r="D37" s="931">
        <v>0</v>
      </c>
      <c r="E37" s="931">
        <v>0</v>
      </c>
      <c r="F37" s="932">
        <v>0</v>
      </c>
      <c r="G37" s="933">
        <v>0</v>
      </c>
      <c r="H37" s="933">
        <v>1723.6363636363601</v>
      </c>
      <c r="I37" s="933">
        <v>0</v>
      </c>
      <c r="J37" s="933">
        <v>0</v>
      </c>
      <c r="K37" s="933">
        <v>87.363636363636502</v>
      </c>
      <c r="L37" s="934">
        <v>4.8189798018156503E-2</v>
      </c>
      <c r="M37" s="935">
        <v>1.5965616972580701E-3</v>
      </c>
      <c r="N37" s="935">
        <v>2.7829974539360901E-4</v>
      </c>
      <c r="O37" s="935">
        <v>4.8336271568363703E-3</v>
      </c>
      <c r="P37" s="935">
        <v>8.7005288823054604E-3</v>
      </c>
      <c r="Q37" s="935">
        <v>2.25569267319031E-3</v>
      </c>
      <c r="R37" s="935">
        <v>7.4701510605652995E-4</v>
      </c>
      <c r="S37" s="935">
        <v>1.5965616972580698E-2</v>
      </c>
      <c r="T37" s="935">
        <v>3.9254911455519598E-2</v>
      </c>
      <c r="U37" s="935">
        <v>6.6059571143430404E-2</v>
      </c>
      <c r="V37" s="935">
        <v>2.7829974539360899E-5</v>
      </c>
      <c r="W37" s="935">
        <v>6.0054155584936703E-5</v>
      </c>
      <c r="X37" s="935">
        <v>1.46473550207163E-4</v>
      </c>
      <c r="Y37" s="935">
        <v>1.46473550207163E-4</v>
      </c>
      <c r="Z37" s="935">
        <v>0</v>
      </c>
      <c r="AA37" s="935">
        <v>3.7643702403240798E-4</v>
      </c>
      <c r="AB37" s="912"/>
    </row>
    <row r="38" spans="1:28">
      <c r="A38" s="929" t="s">
        <v>3836</v>
      </c>
      <c r="B38" s="930">
        <v>948</v>
      </c>
      <c r="C38" s="931">
        <v>27.163</v>
      </c>
      <c r="D38" s="931">
        <v>0</v>
      </c>
      <c r="E38" s="931">
        <v>1.0720000000000001</v>
      </c>
      <c r="F38" s="932">
        <v>0</v>
      </c>
      <c r="G38" s="933">
        <v>0</v>
      </c>
      <c r="H38" s="933">
        <v>0</v>
      </c>
      <c r="I38" s="933">
        <v>0</v>
      </c>
      <c r="J38" s="933">
        <v>0</v>
      </c>
      <c r="K38" s="933">
        <v>974.09100000000001</v>
      </c>
      <c r="L38" s="934">
        <v>0.53894193360175602</v>
      </c>
      <c r="M38" s="935">
        <v>1.4535100633501901E-2</v>
      </c>
      <c r="N38" s="935">
        <v>2.2864203243710898E-3</v>
      </c>
      <c r="O38" s="935">
        <v>4.0828934363769401E-2</v>
      </c>
      <c r="P38" s="935">
        <v>0.102398967384334</v>
      </c>
      <c r="Q38" s="935">
        <v>2.54772550429921E-2</v>
      </c>
      <c r="R38" s="935">
        <v>4.5728406487421797E-3</v>
      </c>
      <c r="S38" s="935">
        <v>0.117587330967656</v>
      </c>
      <c r="T38" s="935">
        <v>0.352761992902968</v>
      </c>
      <c r="U38" s="935">
        <v>0.44911827800146398</v>
      </c>
      <c r="V38" s="935">
        <v>1.3065258996406199E-4</v>
      </c>
      <c r="W38" s="935">
        <v>2.6130517992812397E-4</v>
      </c>
      <c r="X38" s="935">
        <v>1.63315737455078E-3</v>
      </c>
      <c r="Y38" s="935">
        <v>1.63315737455078E-3</v>
      </c>
      <c r="Z38" s="935">
        <v>0</v>
      </c>
      <c r="AA38" s="935">
        <v>3.4622936340476499E-3</v>
      </c>
      <c r="AB38" s="912"/>
    </row>
    <row r="39" spans="1:28">
      <c r="A39" s="929" t="s">
        <v>4241</v>
      </c>
      <c r="B39" s="930">
        <v>60000</v>
      </c>
      <c r="C39" s="931">
        <v>0</v>
      </c>
      <c r="D39" s="931">
        <v>0</v>
      </c>
      <c r="E39" s="931">
        <v>0</v>
      </c>
      <c r="F39" s="932">
        <v>28888.888888888901</v>
      </c>
      <c r="G39" s="933">
        <v>0</v>
      </c>
      <c r="H39" s="933">
        <v>31111.111111111099</v>
      </c>
      <c r="I39" s="933">
        <v>0</v>
      </c>
      <c r="J39" s="933">
        <v>0</v>
      </c>
      <c r="K39" s="933">
        <v>0</v>
      </c>
      <c r="L39" s="934">
        <v>0</v>
      </c>
      <c r="M39" s="935">
        <v>0</v>
      </c>
      <c r="N39" s="935">
        <v>0</v>
      </c>
      <c r="O39" s="935">
        <v>0</v>
      </c>
      <c r="P39" s="935">
        <v>0</v>
      </c>
      <c r="Q39" s="935">
        <v>0</v>
      </c>
      <c r="R39" s="935">
        <v>0</v>
      </c>
      <c r="S39" s="935">
        <v>0</v>
      </c>
      <c r="T39" s="935">
        <v>0</v>
      </c>
      <c r="U39" s="935">
        <v>0</v>
      </c>
      <c r="V39" s="935">
        <v>0</v>
      </c>
      <c r="W39" s="935">
        <v>0</v>
      </c>
      <c r="X39" s="935">
        <v>0</v>
      </c>
      <c r="Y39" s="935">
        <v>0</v>
      </c>
      <c r="Z39" s="935">
        <v>0</v>
      </c>
      <c r="AA39" s="935">
        <v>0</v>
      </c>
      <c r="AB39" s="912"/>
    </row>
    <row r="40" spans="1:28">
      <c r="A40" s="929" t="s">
        <v>3837</v>
      </c>
      <c r="B40" s="930">
        <v>0</v>
      </c>
      <c r="C40" s="931">
        <v>203.81970000000001</v>
      </c>
      <c r="D40" s="931">
        <v>0</v>
      </c>
      <c r="E40" s="931">
        <v>1.4554</v>
      </c>
      <c r="F40" s="932">
        <v>0</v>
      </c>
      <c r="G40" s="933">
        <v>0</v>
      </c>
      <c r="H40" s="933">
        <v>0</v>
      </c>
      <c r="I40" s="933">
        <v>0</v>
      </c>
      <c r="J40" s="933">
        <v>0</v>
      </c>
      <c r="K40" s="933">
        <v>202.36429999999999</v>
      </c>
      <c r="L40" s="934">
        <v>0.12621336465215199</v>
      </c>
      <c r="M40" s="935">
        <v>4.6142520410464303E-3</v>
      </c>
      <c r="N40" s="935">
        <v>2.4089109920168899E-3</v>
      </c>
      <c r="O40" s="935">
        <v>1.7642728392236399E-2</v>
      </c>
      <c r="P40" s="935">
        <v>1.9848069441265902E-2</v>
      </c>
      <c r="Q40" s="935">
        <v>3.2571190877974799E-3</v>
      </c>
      <c r="R40" s="935">
        <v>1.4249896009114001E-3</v>
      </c>
      <c r="S40" s="935">
        <v>4.5463953933839799E-2</v>
      </c>
      <c r="T40" s="935">
        <v>0.132659746180085</v>
      </c>
      <c r="U40" s="935">
        <v>0.118749133409283</v>
      </c>
      <c r="V40" s="935">
        <v>3.3928323831223797E-5</v>
      </c>
      <c r="W40" s="935">
        <v>1.8321294868860801E-4</v>
      </c>
      <c r="X40" s="935">
        <v>0</v>
      </c>
      <c r="Y40" s="935">
        <v>0</v>
      </c>
      <c r="Z40" s="935">
        <v>0</v>
      </c>
      <c r="AA40" s="935">
        <v>1.0144568825535901E-3</v>
      </c>
      <c r="AB40" s="912"/>
    </row>
    <row r="41" spans="1:28">
      <c r="A41" s="929" t="s">
        <v>3838</v>
      </c>
      <c r="B41" s="930">
        <v>0</v>
      </c>
      <c r="C41" s="931">
        <v>57.183</v>
      </c>
      <c r="D41" s="931">
        <v>0</v>
      </c>
      <c r="E41" s="931">
        <v>1.0720000000000001</v>
      </c>
      <c r="F41" s="932">
        <v>2.0010814880425198</v>
      </c>
      <c r="G41" s="933">
        <v>0</v>
      </c>
      <c r="H41" s="933">
        <v>0</v>
      </c>
      <c r="I41" s="933">
        <v>0</v>
      </c>
      <c r="J41" s="933">
        <v>0</v>
      </c>
      <c r="K41" s="933">
        <v>54.109918511957503</v>
      </c>
      <c r="L41" s="934">
        <v>3.3475860669670003E-2</v>
      </c>
      <c r="M41" s="935">
        <v>7.80196210729436E-4</v>
      </c>
      <c r="N41" s="935">
        <v>1.5422483235349299E-4</v>
      </c>
      <c r="O41" s="935">
        <v>1.27008685467583E-3</v>
      </c>
      <c r="P41" s="935">
        <v>7.0580540924127999E-3</v>
      </c>
      <c r="Q41" s="935">
        <v>3.2659376263092702E-4</v>
      </c>
      <c r="R41" s="935">
        <v>2.8123351782107599E-4</v>
      </c>
      <c r="S41" s="935">
        <v>6.4411547629988301E-3</v>
      </c>
      <c r="T41" s="935">
        <v>1.72368930277433E-2</v>
      </c>
      <c r="U41" s="935">
        <v>1.6692570090025099E-2</v>
      </c>
      <c r="V41" s="935">
        <v>1.27008685467583E-5</v>
      </c>
      <c r="W41" s="935">
        <v>2.26801224049255E-5</v>
      </c>
      <c r="X41" s="935">
        <v>0</v>
      </c>
      <c r="Y41" s="935">
        <v>0</v>
      </c>
      <c r="Z41" s="935">
        <v>0</v>
      </c>
      <c r="AA41" s="935">
        <v>1.43338373599129E-4</v>
      </c>
      <c r="AB41" s="912"/>
    </row>
    <row r="42" spans="1:28">
      <c r="A42" s="929" t="s">
        <v>4269</v>
      </c>
      <c r="B42" s="930">
        <v>0</v>
      </c>
      <c r="C42" s="931">
        <v>0</v>
      </c>
      <c r="D42" s="931">
        <v>0</v>
      </c>
      <c r="E42" s="931">
        <v>0</v>
      </c>
      <c r="F42" s="932">
        <v>0</v>
      </c>
      <c r="G42" s="933">
        <v>0</v>
      </c>
      <c r="H42" s="933">
        <v>0</v>
      </c>
      <c r="I42" s="933">
        <v>0</v>
      </c>
      <c r="J42" s="933">
        <v>0</v>
      </c>
      <c r="K42" s="933">
        <v>0</v>
      </c>
      <c r="L42" s="934">
        <v>0</v>
      </c>
      <c r="M42" s="935">
        <v>0</v>
      </c>
      <c r="N42" s="935">
        <v>0</v>
      </c>
      <c r="O42" s="935">
        <v>0</v>
      </c>
      <c r="P42" s="935">
        <v>0</v>
      </c>
      <c r="Q42" s="935">
        <v>0</v>
      </c>
      <c r="R42" s="935">
        <v>0</v>
      </c>
      <c r="S42" s="935">
        <v>0</v>
      </c>
      <c r="T42" s="935">
        <v>0</v>
      </c>
      <c r="U42" s="935">
        <v>0</v>
      </c>
      <c r="V42" s="935">
        <v>0</v>
      </c>
      <c r="W42" s="935">
        <v>0</v>
      </c>
      <c r="X42" s="935">
        <v>0</v>
      </c>
      <c r="Y42" s="935">
        <v>0</v>
      </c>
      <c r="Z42" s="935">
        <v>0</v>
      </c>
      <c r="AA42" s="935">
        <v>0</v>
      </c>
      <c r="AB42" s="912"/>
    </row>
    <row r="43" spans="1:28">
      <c r="A43" s="929" t="s">
        <v>3839</v>
      </c>
      <c r="B43" s="930">
        <v>0</v>
      </c>
      <c r="C43" s="931">
        <v>34722.053800000002</v>
      </c>
      <c r="D43" s="931">
        <v>0</v>
      </c>
      <c r="E43" s="931">
        <v>0</v>
      </c>
      <c r="F43" s="932">
        <v>0</v>
      </c>
      <c r="G43" s="933">
        <v>0</v>
      </c>
      <c r="H43" s="933">
        <v>0</v>
      </c>
      <c r="I43" s="933">
        <v>0</v>
      </c>
      <c r="J43" s="933">
        <v>0</v>
      </c>
      <c r="K43" s="933">
        <v>34722.053800000002</v>
      </c>
      <c r="L43" s="934">
        <v>20.316988658999598</v>
      </c>
      <c r="M43" s="935">
        <v>0.41332555724612402</v>
      </c>
      <c r="N43" s="935">
        <v>5.2393380495987497E-2</v>
      </c>
      <c r="O43" s="935">
        <v>1.10608247713751</v>
      </c>
      <c r="P43" s="935">
        <v>4.5058307226549204</v>
      </c>
      <c r="Q43" s="935">
        <v>9.3143787548422202E-2</v>
      </c>
      <c r="R43" s="935">
        <v>5.2393380495987497E-2</v>
      </c>
      <c r="S43" s="935">
        <v>1.8046608837506799</v>
      </c>
      <c r="T43" s="935">
        <v>7.3350732694382499</v>
      </c>
      <c r="U43" s="935">
        <v>6.1707759250829701</v>
      </c>
      <c r="V43" s="935">
        <v>2.3285946887105502E-3</v>
      </c>
      <c r="W43" s="935">
        <v>8.7322300826645806E-3</v>
      </c>
      <c r="X43" s="935">
        <v>0</v>
      </c>
      <c r="Y43" s="935">
        <v>0</v>
      </c>
      <c r="Z43" s="935">
        <v>0</v>
      </c>
      <c r="AA43" s="935">
        <v>7.6843624727448295E-2</v>
      </c>
      <c r="AB43" s="912"/>
    </row>
    <row r="44" spans="1:28">
      <c r="A44" s="929" t="s">
        <v>3840</v>
      </c>
      <c r="B44" s="930">
        <v>0</v>
      </c>
      <c r="C44" s="931">
        <v>221036.43700000001</v>
      </c>
      <c r="D44" s="931">
        <v>83049</v>
      </c>
      <c r="E44" s="931">
        <v>3.0000000000000001E-3</v>
      </c>
      <c r="F44" s="932">
        <v>13387.433999999999</v>
      </c>
      <c r="G44" s="933">
        <v>0</v>
      </c>
      <c r="H44" s="933">
        <v>0</v>
      </c>
      <c r="I44" s="933">
        <v>0</v>
      </c>
      <c r="J44" s="933">
        <v>0</v>
      </c>
      <c r="K44" s="933">
        <v>124600</v>
      </c>
      <c r="L44" s="934">
        <v>72.698557205046896</v>
      </c>
      <c r="M44" s="935">
        <v>1.46232730010152</v>
      </c>
      <c r="N44" s="935">
        <v>0.188013510013052</v>
      </c>
      <c r="O44" s="935">
        <v>2.29794290015953</v>
      </c>
      <c r="P44" s="935">
        <v>16.148271471120999</v>
      </c>
      <c r="Q44" s="935">
        <v>0.29246546002030399</v>
      </c>
      <c r="R44" s="935">
        <v>0.188013510013052</v>
      </c>
      <c r="S44" s="935">
        <v>6.4760209004495799</v>
      </c>
      <c r="T44" s="935">
        <v>25.277371901754801</v>
      </c>
      <c r="U44" s="935">
        <v>20.681486101435802</v>
      </c>
      <c r="V44" s="935">
        <v>6.2671170004350799E-3</v>
      </c>
      <c r="W44" s="935">
        <v>2.5068468001740299E-2</v>
      </c>
      <c r="X44" s="935">
        <v>0</v>
      </c>
      <c r="Y44" s="935">
        <v>0</v>
      </c>
      <c r="Z44" s="935">
        <v>0</v>
      </c>
      <c r="AA44" s="935">
        <v>0.282020265019578</v>
      </c>
      <c r="AB44" s="912"/>
    </row>
    <row r="45" spans="1:28">
      <c r="A45" s="929" t="s">
        <v>3841</v>
      </c>
      <c r="B45" s="930">
        <v>0</v>
      </c>
      <c r="C45" s="931">
        <v>55.122999999999998</v>
      </c>
      <c r="D45" s="931">
        <v>0</v>
      </c>
      <c r="E45" s="931">
        <v>0</v>
      </c>
      <c r="F45" s="932">
        <v>0</v>
      </c>
      <c r="G45" s="933">
        <v>0</v>
      </c>
      <c r="H45" s="933">
        <v>0</v>
      </c>
      <c r="I45" s="933">
        <v>0</v>
      </c>
      <c r="J45" s="933">
        <v>0</v>
      </c>
      <c r="K45" s="933">
        <v>55.122999999999998</v>
      </c>
      <c r="L45" s="934">
        <v>3.2439075424199798E-2</v>
      </c>
      <c r="M45" s="935">
        <v>7.3011024459025198E-4</v>
      </c>
      <c r="N45" s="935">
        <v>2.3104754575640899E-4</v>
      </c>
      <c r="O45" s="935">
        <v>1.4787042928410201E-3</v>
      </c>
      <c r="P45" s="935">
        <v>6.6911369251056001E-3</v>
      </c>
      <c r="Q45" s="935">
        <v>3.5119226954974202E-4</v>
      </c>
      <c r="R45" s="935">
        <v>1.2938662562358901E-4</v>
      </c>
      <c r="S45" s="935">
        <v>1.0166092013282E-2</v>
      </c>
      <c r="T45" s="935">
        <v>2.5877325124717802E-2</v>
      </c>
      <c r="U45" s="935">
        <v>2.1718469301102401E-2</v>
      </c>
      <c r="V45" s="935">
        <v>4.62095091512818E-6</v>
      </c>
      <c r="W45" s="935">
        <v>3.5119226954974203E-5</v>
      </c>
      <c r="X45" s="935">
        <v>0</v>
      </c>
      <c r="Y45" s="935">
        <v>0</v>
      </c>
      <c r="Z45" s="935">
        <v>0</v>
      </c>
      <c r="AA45" s="935">
        <v>1.6173328202948601E-4</v>
      </c>
      <c r="AB45" s="912"/>
    </row>
    <row r="46" spans="1:28">
      <c r="A46" s="929" t="s">
        <v>3842</v>
      </c>
      <c r="B46" s="930">
        <v>0</v>
      </c>
      <c r="C46" s="931">
        <v>25.792560000000002</v>
      </c>
      <c r="D46" s="931">
        <v>0</v>
      </c>
      <c r="E46" s="931">
        <v>28.425000000000001</v>
      </c>
      <c r="F46" s="932">
        <v>0</v>
      </c>
      <c r="G46" s="933">
        <v>0</v>
      </c>
      <c r="H46" s="933">
        <v>0</v>
      </c>
      <c r="I46" s="933">
        <v>0</v>
      </c>
      <c r="J46" s="933">
        <v>0</v>
      </c>
      <c r="K46" s="933">
        <v>0</v>
      </c>
      <c r="L46" s="934">
        <v>0</v>
      </c>
      <c r="M46" s="935">
        <v>0</v>
      </c>
      <c r="N46" s="935">
        <v>0</v>
      </c>
      <c r="O46" s="935">
        <v>0</v>
      </c>
      <c r="P46" s="935">
        <v>0</v>
      </c>
      <c r="Q46" s="935">
        <v>0</v>
      </c>
      <c r="R46" s="935">
        <v>0</v>
      </c>
      <c r="S46" s="935">
        <v>0</v>
      </c>
      <c r="T46" s="935">
        <v>0</v>
      </c>
      <c r="U46" s="935">
        <v>0</v>
      </c>
      <c r="V46" s="935">
        <v>0</v>
      </c>
      <c r="W46" s="935">
        <v>0</v>
      </c>
      <c r="X46" s="935">
        <v>0</v>
      </c>
      <c r="Y46" s="935">
        <v>0</v>
      </c>
      <c r="Z46" s="935">
        <v>0</v>
      </c>
      <c r="AA46" s="935">
        <v>0</v>
      </c>
      <c r="AB46" s="912"/>
    </row>
    <row r="47" spans="1:28">
      <c r="A47" s="929" t="s">
        <v>3843</v>
      </c>
      <c r="B47" s="930">
        <v>360</v>
      </c>
      <c r="C47" s="931">
        <v>0.02</v>
      </c>
      <c r="D47" s="931">
        <v>0</v>
      </c>
      <c r="E47" s="931">
        <v>0</v>
      </c>
      <c r="F47" s="932">
        <v>0</v>
      </c>
      <c r="G47" s="933">
        <v>0</v>
      </c>
      <c r="H47" s="933">
        <v>346.69124820856803</v>
      </c>
      <c r="I47" s="933">
        <v>0</v>
      </c>
      <c r="J47" s="933">
        <v>0</v>
      </c>
      <c r="K47" s="933">
        <v>0</v>
      </c>
      <c r="L47" s="934">
        <v>0</v>
      </c>
      <c r="M47" s="935">
        <v>0</v>
      </c>
      <c r="N47" s="935">
        <v>0</v>
      </c>
      <c r="O47" s="935">
        <v>0</v>
      </c>
      <c r="P47" s="935">
        <v>0</v>
      </c>
      <c r="Q47" s="935">
        <v>0</v>
      </c>
      <c r="R47" s="935">
        <v>0</v>
      </c>
      <c r="S47" s="935">
        <v>0</v>
      </c>
      <c r="T47" s="935">
        <v>0</v>
      </c>
      <c r="U47" s="935">
        <v>0</v>
      </c>
      <c r="V47" s="935">
        <v>0</v>
      </c>
      <c r="W47" s="935">
        <v>0</v>
      </c>
      <c r="X47" s="935">
        <v>0</v>
      </c>
      <c r="Y47" s="935">
        <v>0</v>
      </c>
      <c r="Z47" s="935">
        <v>0</v>
      </c>
      <c r="AA47" s="935">
        <v>0</v>
      </c>
      <c r="AB47" s="912"/>
    </row>
    <row r="48" spans="1:28">
      <c r="A48" s="929" t="s">
        <v>3844</v>
      </c>
      <c r="B48" s="930">
        <v>0</v>
      </c>
      <c r="C48" s="931">
        <v>500.702</v>
      </c>
      <c r="D48" s="931">
        <v>0</v>
      </c>
      <c r="E48" s="931">
        <v>0</v>
      </c>
      <c r="F48" s="932">
        <v>0</v>
      </c>
      <c r="G48" s="933">
        <v>0</v>
      </c>
      <c r="H48" s="933">
        <v>0</v>
      </c>
      <c r="I48" s="933">
        <v>0</v>
      </c>
      <c r="J48" s="933">
        <v>0</v>
      </c>
      <c r="K48" s="933">
        <v>500.702</v>
      </c>
      <c r="L48" s="934">
        <v>0.17545030107478199</v>
      </c>
      <c r="M48" s="935">
        <v>3.3662952502864898E-2</v>
      </c>
      <c r="N48" s="935">
        <v>2.2665828368512498E-3</v>
      </c>
      <c r="O48" s="935">
        <v>5.2047457735102803E-2</v>
      </c>
      <c r="P48" s="935">
        <v>5.0368507485583401E-3</v>
      </c>
      <c r="Q48" s="935">
        <v>4.1973756237986099E-4</v>
      </c>
      <c r="R48" s="935">
        <v>2.7702679117070899E-3</v>
      </c>
      <c r="S48" s="935">
        <v>2.68632039923111E-2</v>
      </c>
      <c r="T48" s="935">
        <v>0.13263706971203601</v>
      </c>
      <c r="U48" s="935">
        <v>3.9455330863706999E-2</v>
      </c>
      <c r="V48" s="935">
        <v>8.3947512475972297E-6</v>
      </c>
      <c r="W48" s="935">
        <v>5.8763258733180598E-5</v>
      </c>
      <c r="X48" s="935">
        <v>0</v>
      </c>
      <c r="Y48" s="935">
        <v>0</v>
      </c>
      <c r="Z48" s="935">
        <v>0</v>
      </c>
      <c r="AA48" s="935">
        <v>1.3011864433775701E-3</v>
      </c>
      <c r="AB48" s="912"/>
    </row>
    <row r="49" spans="1:28">
      <c r="A49" s="929" t="s">
        <v>3845</v>
      </c>
      <c r="B49" s="930">
        <v>0</v>
      </c>
      <c r="C49" s="931">
        <v>3.7</v>
      </c>
      <c r="D49" s="931">
        <v>0</v>
      </c>
      <c r="E49" s="931">
        <v>0</v>
      </c>
      <c r="F49" s="932">
        <v>0</v>
      </c>
      <c r="G49" s="933">
        <v>0</v>
      </c>
      <c r="H49" s="933">
        <v>3.5630176611624398</v>
      </c>
      <c r="I49" s="933">
        <v>0</v>
      </c>
      <c r="J49" s="933">
        <v>0</v>
      </c>
      <c r="K49" s="933">
        <v>0</v>
      </c>
      <c r="L49" s="934">
        <v>0</v>
      </c>
      <c r="M49" s="935">
        <v>0</v>
      </c>
      <c r="N49" s="935">
        <v>0</v>
      </c>
      <c r="O49" s="935">
        <v>0</v>
      </c>
      <c r="P49" s="935">
        <v>0</v>
      </c>
      <c r="Q49" s="935">
        <v>0</v>
      </c>
      <c r="R49" s="935">
        <v>0</v>
      </c>
      <c r="S49" s="935">
        <v>0</v>
      </c>
      <c r="T49" s="935">
        <v>0</v>
      </c>
      <c r="U49" s="935">
        <v>0</v>
      </c>
      <c r="V49" s="935">
        <v>0</v>
      </c>
      <c r="W49" s="935">
        <v>0</v>
      </c>
      <c r="X49" s="935">
        <v>0</v>
      </c>
      <c r="Y49" s="935">
        <v>0</v>
      </c>
      <c r="Z49" s="935">
        <v>0</v>
      </c>
      <c r="AA49" s="935">
        <v>0</v>
      </c>
      <c r="AB49" s="912"/>
    </row>
    <row r="50" spans="1:28">
      <c r="A50" s="929" t="s">
        <v>3846</v>
      </c>
      <c r="B50" s="930">
        <v>1900</v>
      </c>
      <c r="C50" s="931">
        <v>3447.7307799999999</v>
      </c>
      <c r="D50" s="931">
        <v>0</v>
      </c>
      <c r="E50" s="931">
        <v>0</v>
      </c>
      <c r="F50" s="932">
        <v>0</v>
      </c>
      <c r="G50" s="933">
        <v>0</v>
      </c>
      <c r="H50" s="933">
        <v>5153.4523028232097</v>
      </c>
      <c r="I50" s="933">
        <v>0</v>
      </c>
      <c r="J50" s="933">
        <v>0</v>
      </c>
      <c r="K50" s="933">
        <v>0</v>
      </c>
      <c r="L50" s="934">
        <v>0</v>
      </c>
      <c r="M50" s="935">
        <v>0</v>
      </c>
      <c r="N50" s="935">
        <v>0</v>
      </c>
      <c r="O50" s="935">
        <v>0</v>
      </c>
      <c r="P50" s="935">
        <v>0</v>
      </c>
      <c r="Q50" s="935">
        <v>0</v>
      </c>
      <c r="R50" s="935">
        <v>0</v>
      </c>
      <c r="S50" s="935">
        <v>0</v>
      </c>
      <c r="T50" s="935">
        <v>0</v>
      </c>
      <c r="U50" s="935">
        <v>0</v>
      </c>
      <c r="V50" s="935">
        <v>0</v>
      </c>
      <c r="W50" s="935">
        <v>0</v>
      </c>
      <c r="X50" s="935">
        <v>0</v>
      </c>
      <c r="Y50" s="935">
        <v>0</v>
      </c>
      <c r="Z50" s="935">
        <v>0</v>
      </c>
      <c r="AA50" s="935">
        <v>0</v>
      </c>
      <c r="AB50" s="912"/>
    </row>
    <row r="51" spans="1:28">
      <c r="A51" s="929" t="s">
        <v>3847</v>
      </c>
      <c r="B51" s="930">
        <v>0</v>
      </c>
      <c r="C51" s="931">
        <v>108.03796</v>
      </c>
      <c r="D51" s="931">
        <v>-147</v>
      </c>
      <c r="E51" s="931">
        <v>7.8953899999999999</v>
      </c>
      <c r="F51" s="932">
        <v>0</v>
      </c>
      <c r="G51" s="933">
        <v>0</v>
      </c>
      <c r="H51" s="933">
        <v>0</v>
      </c>
      <c r="I51" s="933">
        <v>0</v>
      </c>
      <c r="J51" s="933">
        <v>0</v>
      </c>
      <c r="K51" s="933">
        <v>247.14257000000001</v>
      </c>
      <c r="L51" s="934">
        <v>0.148754637054623</v>
      </c>
      <c r="M51" s="935">
        <v>2.73476491521033E-3</v>
      </c>
      <c r="N51" s="935">
        <v>1.07733163326468E-3</v>
      </c>
      <c r="O51" s="935">
        <v>5.8010164868097999E-3</v>
      </c>
      <c r="P51" s="935">
        <v>3.1532668189016101E-2</v>
      </c>
      <c r="Q51" s="935">
        <v>1.1187674653133201E-3</v>
      </c>
      <c r="R51" s="935">
        <v>1.6574332819456599E-4</v>
      </c>
      <c r="S51" s="935">
        <v>5.8010164868097999E-3</v>
      </c>
      <c r="T51" s="935">
        <v>3.9364040446209399E-2</v>
      </c>
      <c r="U51" s="935">
        <v>1.94748410628615E-2</v>
      </c>
      <c r="V51" s="935">
        <v>1.6574332819456599E-5</v>
      </c>
      <c r="W51" s="935">
        <v>2.0717916024320699E-5</v>
      </c>
      <c r="X51" s="935">
        <v>0</v>
      </c>
      <c r="Y51" s="935">
        <v>0</v>
      </c>
      <c r="Z51" s="935">
        <v>0</v>
      </c>
      <c r="AA51" s="935">
        <v>3.3148665638913101E-4</v>
      </c>
      <c r="AB51" s="912"/>
    </row>
    <row r="52" spans="1:28">
      <c r="A52" s="929" t="s">
        <v>3848</v>
      </c>
      <c r="B52" s="930">
        <v>0</v>
      </c>
      <c r="C52" s="931">
        <v>41478.876490000002</v>
      </c>
      <c r="D52" s="931">
        <v>251</v>
      </c>
      <c r="E52" s="931">
        <v>4</v>
      </c>
      <c r="F52" s="932">
        <v>0</v>
      </c>
      <c r="G52" s="933">
        <v>0</v>
      </c>
      <c r="H52" s="933">
        <v>0</v>
      </c>
      <c r="I52" s="933">
        <v>0</v>
      </c>
      <c r="J52" s="933">
        <v>0</v>
      </c>
      <c r="K52" s="933">
        <v>41223.876490000002</v>
      </c>
      <c r="L52" s="934">
        <v>24.2596454971066</v>
      </c>
      <c r="M52" s="935">
        <v>0.82247800973096497</v>
      </c>
      <c r="N52" s="935">
        <v>0.12440843844670101</v>
      </c>
      <c r="O52" s="935">
        <v>1.5896633801522899</v>
      </c>
      <c r="P52" s="935">
        <v>4.8242827797665004</v>
      </c>
      <c r="Q52" s="935">
        <v>0.26264003672081199</v>
      </c>
      <c r="R52" s="935">
        <v>0.103673698705584</v>
      </c>
      <c r="S52" s="935">
        <v>3.2484425594416302</v>
      </c>
      <c r="T52" s="935">
        <v>11.3349910584772</v>
      </c>
      <c r="U52" s="935">
        <v>14.929012613604099</v>
      </c>
      <c r="V52" s="935">
        <v>6.15130612319797E-2</v>
      </c>
      <c r="W52" s="935">
        <v>1.10585278619289E-2</v>
      </c>
      <c r="X52" s="935">
        <v>0.13823159827411199</v>
      </c>
      <c r="Y52" s="935">
        <v>6.91157991370559E-2</v>
      </c>
      <c r="Z52" s="935">
        <v>0</v>
      </c>
      <c r="AA52" s="935">
        <v>7.8100853024873101E-2</v>
      </c>
      <c r="AB52" s="912"/>
    </row>
    <row r="53" spans="1:28">
      <c r="A53" s="929" t="s">
        <v>3849</v>
      </c>
      <c r="B53" s="930">
        <v>278</v>
      </c>
      <c r="C53" s="931">
        <v>4288.16968</v>
      </c>
      <c r="D53" s="931">
        <v>-13</v>
      </c>
      <c r="E53" s="931">
        <v>24.827000000000002</v>
      </c>
      <c r="F53" s="932">
        <v>0</v>
      </c>
      <c r="G53" s="933">
        <v>0</v>
      </c>
      <c r="H53" s="933">
        <v>3809.2196669647901</v>
      </c>
      <c r="I53" s="933">
        <v>0</v>
      </c>
      <c r="J53" s="933">
        <v>0</v>
      </c>
      <c r="K53" s="933">
        <v>745.12301303521394</v>
      </c>
      <c r="L53" s="934">
        <v>0.387273852794704</v>
      </c>
      <c r="M53" s="935">
        <v>7.7454770558940704E-3</v>
      </c>
      <c r="N53" s="935">
        <v>0</v>
      </c>
      <c r="O53" s="935">
        <v>7.6205500066054602E-2</v>
      </c>
      <c r="P53" s="935">
        <v>8.9197913192070502E-2</v>
      </c>
      <c r="Q53" s="935">
        <v>0</v>
      </c>
      <c r="R53" s="935">
        <v>1.2492704928861399E-3</v>
      </c>
      <c r="S53" s="935">
        <v>8.99474754878022E-2</v>
      </c>
      <c r="T53" s="935">
        <v>0.29482783632112902</v>
      </c>
      <c r="U53" s="935">
        <v>0.39976655772356501</v>
      </c>
      <c r="V53" s="935">
        <v>4.8721549222559502E-4</v>
      </c>
      <c r="W53" s="935">
        <v>1.2492704928861399E-5</v>
      </c>
      <c r="X53" s="935">
        <v>0</v>
      </c>
      <c r="Y53" s="935">
        <v>0</v>
      </c>
      <c r="Z53" s="935">
        <v>0</v>
      </c>
      <c r="AA53" s="935">
        <v>1.7489786900406001E-4</v>
      </c>
      <c r="AB53" s="912"/>
    </row>
    <row r="54" spans="1:28">
      <c r="A54" s="929" t="s">
        <v>3850</v>
      </c>
      <c r="B54" s="930">
        <v>0</v>
      </c>
      <c r="C54" s="931">
        <v>4288.16968</v>
      </c>
      <c r="D54" s="931">
        <v>-493</v>
      </c>
      <c r="E54" s="931">
        <v>24.827000000000002</v>
      </c>
      <c r="F54" s="932">
        <v>0</v>
      </c>
      <c r="G54" s="933">
        <v>0</v>
      </c>
      <c r="H54" s="933">
        <v>0</v>
      </c>
      <c r="I54" s="933">
        <v>0</v>
      </c>
      <c r="J54" s="933">
        <v>0</v>
      </c>
      <c r="K54" s="933">
        <v>4756.3426799999997</v>
      </c>
      <c r="L54" s="934">
        <v>0.84529345730086403</v>
      </c>
      <c r="M54" s="935">
        <v>2.6315739708423099E-2</v>
      </c>
      <c r="N54" s="935">
        <v>6.3795732626480304E-3</v>
      </c>
      <c r="O54" s="935">
        <v>0.127591465252961</v>
      </c>
      <c r="P54" s="935">
        <v>0.163476564855356</v>
      </c>
      <c r="Q54" s="935">
        <v>1.2759146525296101E-2</v>
      </c>
      <c r="R54" s="935">
        <v>5.5821266048170304E-3</v>
      </c>
      <c r="S54" s="935">
        <v>0.135565931831271</v>
      </c>
      <c r="T54" s="935">
        <v>0.44657012838536198</v>
      </c>
      <c r="U54" s="935">
        <v>0.35885099602395198</v>
      </c>
      <c r="V54" s="935">
        <v>2.3923399734930101E-4</v>
      </c>
      <c r="W54" s="935">
        <v>3.9872332891550201E-4</v>
      </c>
      <c r="X54" s="935">
        <v>1.5948933156620101E-2</v>
      </c>
      <c r="Y54" s="935">
        <v>1.5948933156620101E-2</v>
      </c>
      <c r="Z54" s="935">
        <v>0</v>
      </c>
      <c r="AA54" s="935">
        <v>3.0302972997578201E-3</v>
      </c>
      <c r="AB54" s="912"/>
    </row>
    <row r="55" spans="1:28">
      <c r="A55" s="929" t="s">
        <v>3851</v>
      </c>
      <c r="B55" s="930">
        <v>36342</v>
      </c>
      <c r="C55" s="931">
        <v>341.077</v>
      </c>
      <c r="D55" s="931">
        <v>0</v>
      </c>
      <c r="E55" s="931">
        <v>2610.0065</v>
      </c>
      <c r="F55" s="932">
        <v>0</v>
      </c>
      <c r="G55" s="933">
        <v>0</v>
      </c>
      <c r="H55" s="933">
        <v>28846.756278913399</v>
      </c>
      <c r="I55" s="933">
        <v>0</v>
      </c>
      <c r="J55" s="933">
        <v>0</v>
      </c>
      <c r="K55" s="933">
        <v>5226.3142210865499</v>
      </c>
      <c r="L55" s="934">
        <v>3.1281836290897802</v>
      </c>
      <c r="M55" s="935">
        <v>9.0252917029761195E-2</v>
      </c>
      <c r="N55" s="935">
        <v>1.5772354432385501E-2</v>
      </c>
      <c r="O55" s="935">
        <v>0.32420950777681201</v>
      </c>
      <c r="P55" s="935">
        <v>0.62388424199213599</v>
      </c>
      <c r="Q55" s="935">
        <v>6.2213175816631501E-2</v>
      </c>
      <c r="R55" s="935">
        <v>4.1183369906784201E-2</v>
      </c>
      <c r="S55" s="935">
        <v>0.84995465552299398</v>
      </c>
      <c r="T55" s="935">
        <v>2.6550129961182201</v>
      </c>
      <c r="U55" s="935">
        <v>1.9627818849190799</v>
      </c>
      <c r="V55" s="935">
        <v>8.7624191291030295E-4</v>
      </c>
      <c r="W55" s="935">
        <v>2.7163499300219399E-3</v>
      </c>
      <c r="X55" s="935">
        <v>1.75248382582061E-2</v>
      </c>
      <c r="Y55" s="935">
        <v>8.7624191291030308E-3</v>
      </c>
      <c r="Z55" s="935">
        <v>8.7624191291030308E-3</v>
      </c>
      <c r="AA55" s="935">
        <v>1.8050583405952201E-2</v>
      </c>
      <c r="AB55" s="912"/>
    </row>
    <row r="56" spans="1:28">
      <c r="A56" s="929" t="s">
        <v>3852</v>
      </c>
      <c r="B56" s="930">
        <v>78000</v>
      </c>
      <c r="C56" s="931">
        <v>3278.04</v>
      </c>
      <c r="D56" s="931">
        <v>0</v>
      </c>
      <c r="E56" s="931">
        <v>2496</v>
      </c>
      <c r="F56" s="932">
        <v>78782.039999999994</v>
      </c>
      <c r="G56" s="933">
        <v>0</v>
      </c>
      <c r="H56" s="933">
        <v>0</v>
      </c>
      <c r="I56" s="933">
        <v>0</v>
      </c>
      <c r="J56" s="933">
        <v>0</v>
      </c>
      <c r="K56" s="933">
        <v>0</v>
      </c>
      <c r="L56" s="934">
        <v>0</v>
      </c>
      <c r="M56" s="935">
        <v>0</v>
      </c>
      <c r="N56" s="935">
        <v>0</v>
      </c>
      <c r="O56" s="935">
        <v>0</v>
      </c>
      <c r="P56" s="935">
        <v>0</v>
      </c>
      <c r="Q56" s="935">
        <v>0</v>
      </c>
      <c r="R56" s="935">
        <v>0</v>
      </c>
      <c r="S56" s="935">
        <v>0</v>
      </c>
      <c r="T56" s="935">
        <v>0</v>
      </c>
      <c r="U56" s="935">
        <v>0</v>
      </c>
      <c r="V56" s="935">
        <v>0</v>
      </c>
      <c r="W56" s="935">
        <v>0</v>
      </c>
      <c r="X56" s="935">
        <v>0</v>
      </c>
      <c r="Y56" s="935">
        <v>0</v>
      </c>
      <c r="Z56" s="935">
        <v>0</v>
      </c>
      <c r="AA56" s="935">
        <v>0</v>
      </c>
      <c r="AB56" s="912"/>
    </row>
    <row r="57" spans="1:28">
      <c r="A57" s="929" t="s">
        <v>3853</v>
      </c>
      <c r="B57" s="930">
        <v>0</v>
      </c>
      <c r="C57" s="931">
        <v>0</v>
      </c>
      <c r="D57" s="931">
        <v>0</v>
      </c>
      <c r="E57" s="931">
        <v>0</v>
      </c>
      <c r="F57" s="932">
        <v>0</v>
      </c>
      <c r="G57" s="933">
        <v>0</v>
      </c>
      <c r="H57" s="933">
        <v>0</v>
      </c>
      <c r="I57" s="933">
        <v>0</v>
      </c>
      <c r="J57" s="933">
        <v>0</v>
      </c>
      <c r="K57" s="933">
        <v>0</v>
      </c>
      <c r="L57" s="934">
        <v>0</v>
      </c>
      <c r="M57" s="935">
        <v>0</v>
      </c>
      <c r="N57" s="935">
        <v>0</v>
      </c>
      <c r="O57" s="935">
        <v>0</v>
      </c>
      <c r="P57" s="935">
        <v>0</v>
      </c>
      <c r="Q57" s="935">
        <v>0</v>
      </c>
      <c r="R57" s="935">
        <v>0</v>
      </c>
      <c r="S57" s="935">
        <v>0</v>
      </c>
      <c r="T57" s="935">
        <v>0</v>
      </c>
      <c r="U57" s="935">
        <v>0</v>
      </c>
      <c r="V57" s="935">
        <v>0</v>
      </c>
      <c r="W57" s="935">
        <v>0</v>
      </c>
      <c r="X57" s="935">
        <v>0</v>
      </c>
      <c r="Y57" s="935">
        <v>0</v>
      </c>
      <c r="Z57" s="935">
        <v>0</v>
      </c>
      <c r="AA57" s="935">
        <v>0</v>
      </c>
      <c r="AB57" s="912"/>
    </row>
    <row r="58" spans="1:28">
      <c r="A58" s="929" t="s">
        <v>4242</v>
      </c>
      <c r="B58" s="930">
        <v>0</v>
      </c>
      <c r="C58" s="931">
        <v>0</v>
      </c>
      <c r="D58" s="931">
        <v>0</v>
      </c>
      <c r="E58" s="931">
        <v>0</v>
      </c>
      <c r="F58" s="932">
        <v>0</v>
      </c>
      <c r="G58" s="933">
        <v>0</v>
      </c>
      <c r="H58" s="933">
        <v>0</v>
      </c>
      <c r="I58" s="933">
        <v>0</v>
      </c>
      <c r="J58" s="933">
        <v>0</v>
      </c>
      <c r="K58" s="933">
        <v>0</v>
      </c>
      <c r="L58" s="934">
        <v>0</v>
      </c>
      <c r="M58" s="935">
        <v>0</v>
      </c>
      <c r="N58" s="935">
        <v>0</v>
      </c>
      <c r="O58" s="935">
        <v>0</v>
      </c>
      <c r="P58" s="935">
        <v>0</v>
      </c>
      <c r="Q58" s="935">
        <v>0</v>
      </c>
      <c r="R58" s="935">
        <v>0</v>
      </c>
      <c r="S58" s="935">
        <v>0</v>
      </c>
      <c r="T58" s="935">
        <v>0</v>
      </c>
      <c r="U58" s="935">
        <v>0</v>
      </c>
      <c r="V58" s="935">
        <v>0</v>
      </c>
      <c r="W58" s="935">
        <v>0</v>
      </c>
      <c r="X58" s="935">
        <v>0</v>
      </c>
      <c r="Y58" s="935">
        <v>0</v>
      </c>
      <c r="Z58" s="935">
        <v>0</v>
      </c>
      <c r="AA58" s="935">
        <v>0</v>
      </c>
      <c r="AB58" s="912"/>
    </row>
    <row r="59" spans="1:28">
      <c r="A59" s="929" t="s">
        <v>3854</v>
      </c>
      <c r="B59" s="930">
        <v>115000</v>
      </c>
      <c r="C59" s="931">
        <v>6688</v>
      </c>
      <c r="D59" s="931">
        <v>0</v>
      </c>
      <c r="E59" s="931">
        <v>0</v>
      </c>
      <c r="F59" s="932">
        <v>121688</v>
      </c>
      <c r="G59" s="933">
        <v>0</v>
      </c>
      <c r="H59" s="933">
        <v>0</v>
      </c>
      <c r="I59" s="933">
        <v>0</v>
      </c>
      <c r="J59" s="933">
        <v>0</v>
      </c>
      <c r="K59" s="933">
        <v>0</v>
      </c>
      <c r="L59" s="934">
        <v>0</v>
      </c>
      <c r="M59" s="935">
        <v>0</v>
      </c>
      <c r="N59" s="935">
        <v>0</v>
      </c>
      <c r="O59" s="935">
        <v>0</v>
      </c>
      <c r="P59" s="935">
        <v>0</v>
      </c>
      <c r="Q59" s="935">
        <v>0</v>
      </c>
      <c r="R59" s="935">
        <v>0</v>
      </c>
      <c r="S59" s="935">
        <v>0</v>
      </c>
      <c r="T59" s="935">
        <v>0</v>
      </c>
      <c r="U59" s="935">
        <v>0</v>
      </c>
      <c r="V59" s="935">
        <v>0</v>
      </c>
      <c r="W59" s="935">
        <v>0</v>
      </c>
      <c r="X59" s="935">
        <v>0</v>
      </c>
      <c r="Y59" s="935">
        <v>0</v>
      </c>
      <c r="Z59" s="935">
        <v>0</v>
      </c>
      <c r="AA59" s="935">
        <v>0</v>
      </c>
      <c r="AB59" s="912"/>
    </row>
    <row r="60" spans="1:28">
      <c r="A60" s="929" t="s">
        <v>4289</v>
      </c>
      <c r="B60" s="930">
        <v>0</v>
      </c>
      <c r="C60" s="931">
        <v>0</v>
      </c>
      <c r="D60" s="931">
        <v>0</v>
      </c>
      <c r="E60" s="931">
        <v>0</v>
      </c>
      <c r="F60" s="932">
        <v>0</v>
      </c>
      <c r="G60" s="933">
        <v>0</v>
      </c>
      <c r="H60" s="933">
        <v>0</v>
      </c>
      <c r="I60" s="933">
        <v>0</v>
      </c>
      <c r="J60" s="933">
        <v>0</v>
      </c>
      <c r="K60" s="933">
        <v>0</v>
      </c>
      <c r="L60" s="934">
        <v>0</v>
      </c>
      <c r="M60" s="935">
        <v>0</v>
      </c>
      <c r="N60" s="935">
        <v>0</v>
      </c>
      <c r="O60" s="935">
        <v>0</v>
      </c>
      <c r="P60" s="935">
        <v>0</v>
      </c>
      <c r="Q60" s="935">
        <v>0</v>
      </c>
      <c r="R60" s="935">
        <v>0</v>
      </c>
      <c r="S60" s="935">
        <v>0</v>
      </c>
      <c r="T60" s="935">
        <v>0</v>
      </c>
      <c r="U60" s="935">
        <v>0</v>
      </c>
      <c r="V60" s="935">
        <v>0</v>
      </c>
      <c r="W60" s="935">
        <v>0</v>
      </c>
      <c r="X60" s="935">
        <v>0</v>
      </c>
      <c r="Y60" s="935">
        <v>0</v>
      </c>
      <c r="Z60" s="935">
        <v>0</v>
      </c>
      <c r="AA60" s="935">
        <v>0</v>
      </c>
      <c r="AB60" s="912"/>
    </row>
    <row r="61" spans="1:28">
      <c r="A61" s="929" t="s">
        <v>4243</v>
      </c>
      <c r="B61" s="930">
        <v>0</v>
      </c>
      <c r="C61" s="931">
        <v>0</v>
      </c>
      <c r="D61" s="931">
        <v>0</v>
      </c>
      <c r="E61" s="931">
        <v>0</v>
      </c>
      <c r="F61" s="932">
        <v>0</v>
      </c>
      <c r="G61" s="933">
        <v>0</v>
      </c>
      <c r="H61" s="933">
        <v>0</v>
      </c>
      <c r="I61" s="933">
        <v>0</v>
      </c>
      <c r="J61" s="933">
        <v>0</v>
      </c>
      <c r="K61" s="933">
        <v>0</v>
      </c>
      <c r="L61" s="934">
        <v>0</v>
      </c>
      <c r="M61" s="935">
        <v>0</v>
      </c>
      <c r="N61" s="935">
        <v>0</v>
      </c>
      <c r="O61" s="935">
        <v>0</v>
      </c>
      <c r="P61" s="935">
        <v>0</v>
      </c>
      <c r="Q61" s="935">
        <v>0</v>
      </c>
      <c r="R61" s="935">
        <v>0</v>
      </c>
      <c r="S61" s="935">
        <v>0</v>
      </c>
      <c r="T61" s="935">
        <v>0</v>
      </c>
      <c r="U61" s="935">
        <v>0</v>
      </c>
      <c r="V61" s="935">
        <v>0</v>
      </c>
      <c r="W61" s="935">
        <v>0</v>
      </c>
      <c r="X61" s="935">
        <v>0</v>
      </c>
      <c r="Y61" s="935">
        <v>0</v>
      </c>
      <c r="Z61" s="935">
        <v>0</v>
      </c>
      <c r="AA61" s="935">
        <v>0</v>
      </c>
      <c r="AB61" s="912"/>
    </row>
    <row r="62" spans="1:28">
      <c r="A62" s="929" t="s">
        <v>3855</v>
      </c>
      <c r="B62" s="930">
        <v>2225</v>
      </c>
      <c r="C62" s="931">
        <v>0</v>
      </c>
      <c r="D62" s="931">
        <v>0</v>
      </c>
      <c r="E62" s="931">
        <v>0</v>
      </c>
      <c r="F62" s="932">
        <v>2225</v>
      </c>
      <c r="G62" s="933">
        <v>0</v>
      </c>
      <c r="H62" s="933">
        <v>0</v>
      </c>
      <c r="I62" s="933">
        <v>0</v>
      </c>
      <c r="J62" s="933">
        <v>0</v>
      </c>
      <c r="K62" s="933">
        <v>0</v>
      </c>
      <c r="L62" s="934">
        <v>0</v>
      </c>
      <c r="M62" s="935">
        <v>0</v>
      </c>
      <c r="N62" s="935">
        <v>0</v>
      </c>
      <c r="O62" s="935">
        <v>0</v>
      </c>
      <c r="P62" s="935">
        <v>0</v>
      </c>
      <c r="Q62" s="935">
        <v>0</v>
      </c>
      <c r="R62" s="935">
        <v>0</v>
      </c>
      <c r="S62" s="935">
        <v>0</v>
      </c>
      <c r="T62" s="935">
        <v>0</v>
      </c>
      <c r="U62" s="935">
        <v>0</v>
      </c>
      <c r="V62" s="935">
        <v>0</v>
      </c>
      <c r="W62" s="935">
        <v>0</v>
      </c>
      <c r="X62" s="935">
        <v>0</v>
      </c>
      <c r="Y62" s="935">
        <v>0</v>
      </c>
      <c r="Z62" s="935">
        <v>0</v>
      </c>
      <c r="AA62" s="935">
        <v>0</v>
      </c>
      <c r="AB62" s="912"/>
    </row>
    <row r="63" spans="1:28">
      <c r="A63" s="929" t="s">
        <v>3856</v>
      </c>
      <c r="B63" s="930">
        <v>18153</v>
      </c>
      <c r="C63" s="931">
        <v>0</v>
      </c>
      <c r="D63" s="931">
        <v>0</v>
      </c>
      <c r="E63" s="931">
        <v>0</v>
      </c>
      <c r="F63" s="932">
        <v>18153</v>
      </c>
      <c r="G63" s="933">
        <v>0</v>
      </c>
      <c r="H63" s="933">
        <v>0</v>
      </c>
      <c r="I63" s="933">
        <v>0</v>
      </c>
      <c r="J63" s="933">
        <v>0</v>
      </c>
      <c r="K63" s="933">
        <v>0</v>
      </c>
      <c r="L63" s="934">
        <v>0</v>
      </c>
      <c r="M63" s="935">
        <v>0</v>
      </c>
      <c r="N63" s="935">
        <v>0</v>
      </c>
      <c r="O63" s="935">
        <v>0</v>
      </c>
      <c r="P63" s="935">
        <v>0</v>
      </c>
      <c r="Q63" s="935">
        <v>0</v>
      </c>
      <c r="R63" s="935">
        <v>0</v>
      </c>
      <c r="S63" s="935">
        <v>0</v>
      </c>
      <c r="T63" s="935">
        <v>0</v>
      </c>
      <c r="U63" s="935">
        <v>0</v>
      </c>
      <c r="V63" s="935">
        <v>0</v>
      </c>
      <c r="W63" s="935">
        <v>0</v>
      </c>
      <c r="X63" s="935">
        <v>0</v>
      </c>
      <c r="Y63" s="935">
        <v>0</v>
      </c>
      <c r="Z63" s="935">
        <v>0</v>
      </c>
      <c r="AA63" s="935">
        <v>0</v>
      </c>
      <c r="AB63" s="912"/>
    </row>
    <row r="64" spans="1:28">
      <c r="A64" s="929" t="s">
        <v>4290</v>
      </c>
      <c r="B64" s="930">
        <v>0</v>
      </c>
      <c r="C64" s="931">
        <v>0</v>
      </c>
      <c r="D64" s="931">
        <v>0</v>
      </c>
      <c r="E64" s="931">
        <v>0</v>
      </c>
      <c r="F64" s="932">
        <v>0</v>
      </c>
      <c r="G64" s="933">
        <v>0</v>
      </c>
      <c r="H64" s="933">
        <v>0</v>
      </c>
      <c r="I64" s="933">
        <v>0</v>
      </c>
      <c r="J64" s="933">
        <v>0</v>
      </c>
      <c r="K64" s="933">
        <v>0</v>
      </c>
      <c r="L64" s="934">
        <v>0</v>
      </c>
      <c r="M64" s="935">
        <v>0</v>
      </c>
      <c r="N64" s="935">
        <v>0</v>
      </c>
      <c r="O64" s="935">
        <v>0</v>
      </c>
      <c r="P64" s="935">
        <v>0</v>
      </c>
      <c r="Q64" s="935">
        <v>0</v>
      </c>
      <c r="R64" s="935">
        <v>0</v>
      </c>
      <c r="S64" s="935">
        <v>0</v>
      </c>
      <c r="T64" s="935">
        <v>0</v>
      </c>
      <c r="U64" s="935">
        <v>0</v>
      </c>
      <c r="V64" s="935">
        <v>0</v>
      </c>
      <c r="W64" s="935">
        <v>0</v>
      </c>
      <c r="X64" s="935">
        <v>0</v>
      </c>
      <c r="Y64" s="935">
        <v>0</v>
      </c>
      <c r="Z64" s="935">
        <v>0</v>
      </c>
      <c r="AA64" s="935">
        <v>0</v>
      </c>
      <c r="AB64" s="912"/>
    </row>
    <row r="65" spans="1:28">
      <c r="A65" s="929" t="s">
        <v>3857</v>
      </c>
      <c r="B65" s="930">
        <v>0</v>
      </c>
      <c r="C65" s="931">
        <v>4654</v>
      </c>
      <c r="D65" s="931">
        <v>0</v>
      </c>
      <c r="E65" s="931">
        <v>0</v>
      </c>
      <c r="F65" s="932">
        <v>4654</v>
      </c>
      <c r="G65" s="933">
        <v>0</v>
      </c>
      <c r="H65" s="933">
        <v>0</v>
      </c>
      <c r="I65" s="933">
        <v>0</v>
      </c>
      <c r="J65" s="933">
        <v>0</v>
      </c>
      <c r="K65" s="933">
        <v>0</v>
      </c>
      <c r="L65" s="934">
        <v>0</v>
      </c>
      <c r="M65" s="935">
        <v>0</v>
      </c>
      <c r="N65" s="935">
        <v>0</v>
      </c>
      <c r="O65" s="935">
        <v>0</v>
      </c>
      <c r="P65" s="935">
        <v>0</v>
      </c>
      <c r="Q65" s="935">
        <v>0</v>
      </c>
      <c r="R65" s="935">
        <v>0</v>
      </c>
      <c r="S65" s="935">
        <v>0</v>
      </c>
      <c r="T65" s="935">
        <v>0</v>
      </c>
      <c r="U65" s="935">
        <v>0</v>
      </c>
      <c r="V65" s="935">
        <v>0</v>
      </c>
      <c r="W65" s="935">
        <v>0</v>
      </c>
      <c r="X65" s="935">
        <v>0</v>
      </c>
      <c r="Y65" s="935">
        <v>0</v>
      </c>
      <c r="Z65" s="935">
        <v>0</v>
      </c>
      <c r="AA65" s="935">
        <v>0</v>
      </c>
      <c r="AB65" s="912"/>
    </row>
    <row r="66" spans="1:28">
      <c r="A66" s="929" t="s">
        <v>4291</v>
      </c>
      <c r="B66" s="930">
        <v>0</v>
      </c>
      <c r="C66" s="931">
        <v>0</v>
      </c>
      <c r="D66" s="931">
        <v>0</v>
      </c>
      <c r="E66" s="931">
        <v>0</v>
      </c>
      <c r="F66" s="932">
        <v>0</v>
      </c>
      <c r="G66" s="933">
        <v>0</v>
      </c>
      <c r="H66" s="933">
        <v>0</v>
      </c>
      <c r="I66" s="933">
        <v>0</v>
      </c>
      <c r="J66" s="933">
        <v>0</v>
      </c>
      <c r="K66" s="933">
        <v>0</v>
      </c>
      <c r="L66" s="934">
        <v>0</v>
      </c>
      <c r="M66" s="935">
        <v>0</v>
      </c>
      <c r="N66" s="935">
        <v>0</v>
      </c>
      <c r="O66" s="935">
        <v>0</v>
      </c>
      <c r="P66" s="935">
        <v>0</v>
      </c>
      <c r="Q66" s="935">
        <v>0</v>
      </c>
      <c r="R66" s="935">
        <v>0</v>
      </c>
      <c r="S66" s="935">
        <v>0</v>
      </c>
      <c r="T66" s="935">
        <v>0</v>
      </c>
      <c r="U66" s="935">
        <v>0</v>
      </c>
      <c r="V66" s="935">
        <v>0</v>
      </c>
      <c r="W66" s="935">
        <v>0</v>
      </c>
      <c r="X66" s="935">
        <v>0</v>
      </c>
      <c r="Y66" s="935">
        <v>0</v>
      </c>
      <c r="Z66" s="935">
        <v>0</v>
      </c>
      <c r="AA66" s="935">
        <v>0</v>
      </c>
      <c r="AB66" s="912"/>
    </row>
    <row r="67" spans="1:28">
      <c r="A67" s="929" t="s">
        <v>3858</v>
      </c>
      <c r="B67" s="930">
        <v>0</v>
      </c>
      <c r="C67" s="931">
        <v>0</v>
      </c>
      <c r="D67" s="931">
        <v>0</v>
      </c>
      <c r="E67" s="931">
        <v>0</v>
      </c>
      <c r="F67" s="932">
        <v>0</v>
      </c>
      <c r="G67" s="933">
        <v>0</v>
      </c>
      <c r="H67" s="933">
        <v>0</v>
      </c>
      <c r="I67" s="933">
        <v>0</v>
      </c>
      <c r="J67" s="933">
        <v>0</v>
      </c>
      <c r="K67" s="933">
        <v>0</v>
      </c>
      <c r="L67" s="934">
        <v>0</v>
      </c>
      <c r="M67" s="935">
        <v>0</v>
      </c>
      <c r="N67" s="935">
        <v>0</v>
      </c>
      <c r="O67" s="935">
        <v>0</v>
      </c>
      <c r="P67" s="935">
        <v>0</v>
      </c>
      <c r="Q67" s="935">
        <v>0</v>
      </c>
      <c r="R67" s="935">
        <v>0</v>
      </c>
      <c r="S67" s="935">
        <v>0</v>
      </c>
      <c r="T67" s="935">
        <v>0</v>
      </c>
      <c r="U67" s="935">
        <v>0</v>
      </c>
      <c r="V67" s="935">
        <v>0</v>
      </c>
      <c r="W67" s="935">
        <v>0</v>
      </c>
      <c r="X67" s="935">
        <v>0</v>
      </c>
      <c r="Y67" s="935">
        <v>0</v>
      </c>
      <c r="Z67" s="935">
        <v>0</v>
      </c>
      <c r="AA67" s="935">
        <v>0</v>
      </c>
      <c r="AB67" s="912"/>
    </row>
    <row r="68" spans="1:28">
      <c r="A68" s="929" t="s">
        <v>3859</v>
      </c>
      <c r="B68" s="930">
        <v>0</v>
      </c>
      <c r="C68" s="931">
        <v>37.705570000000002</v>
      </c>
      <c r="D68" s="931">
        <v>0</v>
      </c>
      <c r="E68" s="931">
        <v>0</v>
      </c>
      <c r="F68" s="932">
        <v>0</v>
      </c>
      <c r="G68" s="933">
        <v>0</v>
      </c>
      <c r="H68" s="933">
        <v>0</v>
      </c>
      <c r="I68" s="933">
        <v>0</v>
      </c>
      <c r="J68" s="933">
        <v>0</v>
      </c>
      <c r="K68" s="933">
        <v>37.705570000000002</v>
      </c>
      <c r="L68" s="934">
        <v>1.7258246313793399E-2</v>
      </c>
      <c r="M68" s="935">
        <v>5.8159657907289205E-4</v>
      </c>
      <c r="N68" s="935">
        <v>2.14937866179112E-4</v>
      </c>
      <c r="O68" s="935">
        <v>3.7298041484022499E-3</v>
      </c>
      <c r="P68" s="935">
        <v>3.1482075693293498E-3</v>
      </c>
      <c r="Q68" s="935">
        <v>2.08616164232668E-4</v>
      </c>
      <c r="R68" s="935">
        <v>1.07468933089556E-4</v>
      </c>
      <c r="S68" s="935">
        <v>1.9597276033977902E-3</v>
      </c>
      <c r="T68" s="935">
        <v>6.8906551216244899E-3</v>
      </c>
      <c r="U68" s="935">
        <v>8.7239486860933892E-3</v>
      </c>
      <c r="V68" s="935">
        <v>7.5860423357333804E-6</v>
      </c>
      <c r="W68" s="935">
        <v>1.32755740875334E-5</v>
      </c>
      <c r="X68" s="935">
        <v>3.1608509732222398E-4</v>
      </c>
      <c r="Y68" s="935">
        <v>3.1608509732222398E-4</v>
      </c>
      <c r="Z68" s="935">
        <v>0</v>
      </c>
      <c r="AA68" s="935">
        <v>6.3849189659089301E-5</v>
      </c>
      <c r="AB68" s="912"/>
    </row>
    <row r="69" spans="1:28">
      <c r="A69" s="929" t="s">
        <v>3860</v>
      </c>
      <c r="B69" s="930">
        <v>6500</v>
      </c>
      <c r="C69" s="931">
        <v>525.97802999999999</v>
      </c>
      <c r="D69" s="931">
        <v>0</v>
      </c>
      <c r="E69" s="931">
        <v>3188.3171000000002</v>
      </c>
      <c r="F69" s="932">
        <v>0</v>
      </c>
      <c r="G69" s="933">
        <v>0</v>
      </c>
      <c r="H69" s="933">
        <v>0</v>
      </c>
      <c r="I69" s="933">
        <v>0</v>
      </c>
      <c r="J69" s="933">
        <v>0</v>
      </c>
      <c r="K69" s="933">
        <v>3837.66093</v>
      </c>
      <c r="L69" s="934">
        <v>2.5222095939199898</v>
      </c>
      <c r="M69" s="935">
        <v>4.1822352960408003E-2</v>
      </c>
      <c r="N69" s="935">
        <v>9.5226280586775194E-2</v>
      </c>
      <c r="O69" s="935">
        <v>0.37961828071754999</v>
      </c>
      <c r="P69" s="935">
        <v>0.36996696849591698</v>
      </c>
      <c r="Q69" s="935">
        <v>1.0294733036408101E-2</v>
      </c>
      <c r="R69" s="935">
        <v>9.0078914068571093E-3</v>
      </c>
      <c r="S69" s="935">
        <v>0.10294733036408101</v>
      </c>
      <c r="T69" s="935">
        <v>0.92652597327673103</v>
      </c>
      <c r="U69" s="935">
        <v>0.89435493253795595</v>
      </c>
      <c r="V69" s="935">
        <v>7.7210497773061004E-4</v>
      </c>
      <c r="W69" s="935">
        <v>9.0078914068571095E-4</v>
      </c>
      <c r="X69" s="935">
        <v>0.328144615535509</v>
      </c>
      <c r="Y69" s="935">
        <v>0.315276199239999</v>
      </c>
      <c r="Z69" s="935">
        <v>6.4342081477550802E-3</v>
      </c>
      <c r="AA69" s="935">
        <v>3.5388144812652901E-3</v>
      </c>
      <c r="AB69" s="912"/>
    </row>
    <row r="70" spans="1:28">
      <c r="A70" s="924"/>
      <c r="B70" s="925"/>
      <c r="C70" s="926"/>
      <c r="D70" s="926"/>
      <c r="E70" s="926"/>
      <c r="F70" s="925"/>
      <c r="G70" s="926"/>
      <c r="H70" s="926"/>
      <c r="I70" s="926"/>
      <c r="J70" s="926"/>
      <c r="K70" s="926"/>
      <c r="L70" s="927"/>
      <c r="M70" s="928"/>
      <c r="N70" s="928"/>
      <c r="O70" s="928"/>
      <c r="P70" s="928"/>
      <c r="Q70" s="928"/>
      <c r="R70" s="928"/>
      <c r="S70" s="928"/>
      <c r="T70" s="928"/>
      <c r="U70" s="928"/>
      <c r="V70" s="928"/>
      <c r="W70" s="928"/>
      <c r="X70" s="928"/>
      <c r="Y70" s="928"/>
      <c r="Z70" s="928"/>
      <c r="AA70" s="928"/>
      <c r="AB70" s="912"/>
    </row>
    <row r="71" spans="1:28">
      <c r="A71" s="917" t="s">
        <v>3861</v>
      </c>
      <c r="B71" s="918">
        <v>877534</v>
      </c>
      <c r="C71" s="919">
        <v>15917</v>
      </c>
      <c r="D71" s="919">
        <v>106170</v>
      </c>
      <c r="E71" s="919">
        <v>10</v>
      </c>
      <c r="F71" s="920">
        <v>9570</v>
      </c>
      <c r="G71" s="921">
        <v>549</v>
      </c>
      <c r="H71" s="921">
        <v>262</v>
      </c>
      <c r="I71" s="921">
        <v>59266</v>
      </c>
      <c r="J71" s="921">
        <v>3211</v>
      </c>
      <c r="K71" s="921">
        <v>713966</v>
      </c>
      <c r="L71" s="922">
        <v>90.758153771799797</v>
      </c>
      <c r="M71" s="923">
        <v>1.67598197330181</v>
      </c>
      <c r="N71" s="923">
        <v>0.174459219885784</v>
      </c>
      <c r="O71" s="923">
        <v>16.654793965253699</v>
      </c>
      <c r="P71" s="923">
        <v>19.539451188941001</v>
      </c>
      <c r="Q71" s="923">
        <v>2.2828129447983501</v>
      </c>
      <c r="R71" s="923">
        <v>0.81925568855774</v>
      </c>
      <c r="S71" s="923">
        <v>22.8619725513406</v>
      </c>
      <c r="T71" s="923">
        <v>48.894116249388503</v>
      </c>
      <c r="U71" s="923">
        <v>424.53169229969302</v>
      </c>
      <c r="V71" s="923">
        <v>3.41780484767941E-2</v>
      </c>
      <c r="W71" s="923">
        <v>8.1979411567723703E-2</v>
      </c>
      <c r="X71" s="923">
        <v>136.54168857068899</v>
      </c>
      <c r="Y71" s="923">
        <v>68.098176460690993</v>
      </c>
      <c r="Z71" s="923">
        <v>19.7634726722309</v>
      </c>
      <c r="AA71" s="923">
        <v>0.344740830503447</v>
      </c>
      <c r="AB71" s="912"/>
    </row>
    <row r="72" spans="1:28">
      <c r="A72" s="929" t="s">
        <v>3862</v>
      </c>
      <c r="B72" s="930">
        <v>599550</v>
      </c>
      <c r="C72" s="931">
        <v>11493.894700000001</v>
      </c>
      <c r="D72" s="931">
        <v>100000</v>
      </c>
      <c r="E72" s="931">
        <v>3</v>
      </c>
      <c r="F72" s="932">
        <v>2237</v>
      </c>
      <c r="G72" s="933">
        <v>549</v>
      </c>
      <c r="H72" s="933">
        <v>235.29411764705901</v>
      </c>
      <c r="I72" s="933">
        <v>38416</v>
      </c>
      <c r="J72" s="933">
        <v>0</v>
      </c>
      <c r="K72" s="933">
        <v>468894</v>
      </c>
      <c r="L72" s="934">
        <v>50.612076221421397</v>
      </c>
      <c r="M72" s="935">
        <v>1.23110455673728</v>
      </c>
      <c r="N72" s="935">
        <v>6.8394697596515397E-2</v>
      </c>
      <c r="O72" s="935">
        <v>5.47157580772123</v>
      </c>
      <c r="P72" s="935">
        <v>10.7379675226529</v>
      </c>
      <c r="Q72" s="935">
        <v>1.1627098591407601</v>
      </c>
      <c r="R72" s="935">
        <v>0.478762883175607</v>
      </c>
      <c r="S72" s="935">
        <v>15.0468334712334</v>
      </c>
      <c r="T72" s="935">
        <v>33.513401822292501</v>
      </c>
      <c r="U72" s="935">
        <v>305.72429825642399</v>
      </c>
      <c r="V72" s="935">
        <v>2.05184092789546E-2</v>
      </c>
      <c r="W72" s="935">
        <v>5.4715758077212302E-2</v>
      </c>
      <c r="X72" s="935">
        <v>0.68394697596515397</v>
      </c>
      <c r="Y72" s="935">
        <v>0</v>
      </c>
      <c r="Z72" s="935">
        <v>12.311045567372799</v>
      </c>
      <c r="AA72" s="935">
        <v>0.22570250206850101</v>
      </c>
      <c r="AB72" s="912"/>
    </row>
    <row r="73" spans="1:28">
      <c r="A73" s="929" t="s">
        <v>4244</v>
      </c>
      <c r="B73" s="930">
        <v>0</v>
      </c>
      <c r="C73" s="931">
        <v>0</v>
      </c>
      <c r="D73" s="931">
        <v>0</v>
      </c>
      <c r="E73" s="931">
        <v>0</v>
      </c>
      <c r="F73" s="932">
        <v>0</v>
      </c>
      <c r="G73" s="933">
        <v>0</v>
      </c>
      <c r="H73" s="933">
        <v>0</v>
      </c>
      <c r="I73" s="933">
        <v>0</v>
      </c>
      <c r="J73" s="933">
        <v>0</v>
      </c>
      <c r="K73" s="933">
        <v>0</v>
      </c>
      <c r="L73" s="934">
        <v>0</v>
      </c>
      <c r="M73" s="935">
        <v>0</v>
      </c>
      <c r="N73" s="935">
        <v>0</v>
      </c>
      <c r="O73" s="935">
        <v>0</v>
      </c>
      <c r="P73" s="935">
        <v>0</v>
      </c>
      <c r="Q73" s="935">
        <v>0</v>
      </c>
      <c r="R73" s="935">
        <v>0</v>
      </c>
      <c r="S73" s="935">
        <v>0</v>
      </c>
      <c r="T73" s="935">
        <v>0</v>
      </c>
      <c r="U73" s="935">
        <v>0</v>
      </c>
      <c r="V73" s="935">
        <v>0</v>
      </c>
      <c r="W73" s="935">
        <v>0</v>
      </c>
      <c r="X73" s="935">
        <v>0</v>
      </c>
      <c r="Y73" s="935">
        <v>0</v>
      </c>
      <c r="Z73" s="935">
        <v>0</v>
      </c>
      <c r="AA73" s="935">
        <v>0</v>
      </c>
      <c r="AB73" s="912"/>
    </row>
    <row r="74" spans="1:28">
      <c r="A74" s="929" t="s">
        <v>3863</v>
      </c>
      <c r="B74" s="930">
        <v>0</v>
      </c>
      <c r="C74" s="931">
        <v>0</v>
      </c>
      <c r="D74" s="931">
        <v>0</v>
      </c>
      <c r="E74" s="931">
        <v>0</v>
      </c>
      <c r="F74" s="932">
        <v>0</v>
      </c>
      <c r="G74" s="933">
        <v>0</v>
      </c>
      <c r="H74" s="933">
        <v>0</v>
      </c>
      <c r="I74" s="933">
        <v>0</v>
      </c>
      <c r="J74" s="933">
        <v>0</v>
      </c>
      <c r="K74" s="933">
        <v>0</v>
      </c>
      <c r="L74" s="934">
        <v>0</v>
      </c>
      <c r="M74" s="935">
        <v>0</v>
      </c>
      <c r="N74" s="935">
        <v>0</v>
      </c>
      <c r="O74" s="935">
        <v>0</v>
      </c>
      <c r="P74" s="935">
        <v>0</v>
      </c>
      <c r="Q74" s="935">
        <v>0</v>
      </c>
      <c r="R74" s="935">
        <v>0</v>
      </c>
      <c r="S74" s="935">
        <v>0</v>
      </c>
      <c r="T74" s="935">
        <v>0</v>
      </c>
      <c r="U74" s="935">
        <v>0</v>
      </c>
      <c r="V74" s="935">
        <v>0</v>
      </c>
      <c r="W74" s="935">
        <v>0</v>
      </c>
      <c r="X74" s="935">
        <v>0</v>
      </c>
      <c r="Y74" s="935">
        <v>0</v>
      </c>
      <c r="Z74" s="935">
        <v>0</v>
      </c>
      <c r="AA74" s="935">
        <v>0</v>
      </c>
      <c r="AB74" s="912"/>
    </row>
    <row r="75" spans="1:28">
      <c r="A75" s="929" t="s">
        <v>3864</v>
      </c>
      <c r="B75" s="930">
        <v>276784</v>
      </c>
      <c r="C75" s="931">
        <v>0</v>
      </c>
      <c r="D75" s="931">
        <v>6471</v>
      </c>
      <c r="E75" s="931">
        <v>6.75</v>
      </c>
      <c r="F75" s="932">
        <v>7315.6757284892401</v>
      </c>
      <c r="G75" s="933">
        <v>0</v>
      </c>
      <c r="H75" s="933">
        <v>0</v>
      </c>
      <c r="I75" s="933">
        <v>20760</v>
      </c>
      <c r="J75" s="933">
        <v>0</v>
      </c>
      <c r="K75" s="933">
        <v>242230.574271511</v>
      </c>
      <c r="L75" s="934">
        <v>39.775675511804899</v>
      </c>
      <c r="M75" s="935">
        <v>0.43820659462158001</v>
      </c>
      <c r="N75" s="935">
        <v>0.101124598758826</v>
      </c>
      <c r="O75" s="935">
        <v>11.123705863470899</v>
      </c>
      <c r="P75" s="935">
        <v>8.7304236928453207</v>
      </c>
      <c r="Q75" s="935">
        <v>1.1123705863470901</v>
      </c>
      <c r="R75" s="935">
        <v>0.337081995862754</v>
      </c>
      <c r="S75" s="935">
        <v>7.7528859048433301</v>
      </c>
      <c r="T75" s="935">
        <v>15.168689813823899</v>
      </c>
      <c r="U75" s="935">
        <v>117.641616556101</v>
      </c>
      <c r="V75" s="935">
        <v>1.3483279834510101E-2</v>
      </c>
      <c r="W75" s="935">
        <v>2.6966559669020299E-2</v>
      </c>
      <c r="X75" s="935">
        <v>135.84404433269</v>
      </c>
      <c r="Y75" s="935">
        <v>68.090563164276205</v>
      </c>
      <c r="Z75" s="935">
        <v>7.4158039089805801</v>
      </c>
      <c r="AA75" s="935">
        <v>0.117978698551964</v>
      </c>
      <c r="AB75" s="912"/>
    </row>
    <row r="76" spans="1:28">
      <c r="A76" s="929" t="s">
        <v>3865</v>
      </c>
      <c r="B76" s="930">
        <v>0</v>
      </c>
      <c r="C76" s="931">
        <v>0</v>
      </c>
      <c r="D76" s="931">
        <v>0</v>
      </c>
      <c r="E76" s="931">
        <v>0</v>
      </c>
      <c r="F76" s="932">
        <v>0</v>
      </c>
      <c r="G76" s="933">
        <v>0</v>
      </c>
      <c r="H76" s="933">
        <v>0</v>
      </c>
      <c r="I76" s="933">
        <v>0</v>
      </c>
      <c r="J76" s="933">
        <v>0</v>
      </c>
      <c r="K76" s="933">
        <v>0</v>
      </c>
      <c r="L76" s="934">
        <v>0</v>
      </c>
      <c r="M76" s="935">
        <v>0</v>
      </c>
      <c r="N76" s="935">
        <v>0</v>
      </c>
      <c r="O76" s="935">
        <v>0</v>
      </c>
      <c r="P76" s="935">
        <v>0</v>
      </c>
      <c r="Q76" s="935">
        <v>0</v>
      </c>
      <c r="R76" s="935">
        <v>0</v>
      </c>
      <c r="S76" s="935">
        <v>0</v>
      </c>
      <c r="T76" s="935">
        <v>0</v>
      </c>
      <c r="U76" s="935">
        <v>0</v>
      </c>
      <c r="V76" s="935">
        <v>0</v>
      </c>
      <c r="W76" s="935">
        <v>0</v>
      </c>
      <c r="X76" s="935">
        <v>0</v>
      </c>
      <c r="Y76" s="935">
        <v>0</v>
      </c>
      <c r="Z76" s="935">
        <v>0</v>
      </c>
      <c r="AA76" s="935">
        <v>0</v>
      </c>
      <c r="AB76" s="912"/>
    </row>
    <row r="77" spans="1:28">
      <c r="A77" s="929" t="s">
        <v>3866</v>
      </c>
      <c r="B77" s="930">
        <v>0</v>
      </c>
      <c r="C77" s="931">
        <v>0</v>
      </c>
      <c r="D77" s="931">
        <v>0</v>
      </c>
      <c r="E77" s="931">
        <v>0</v>
      </c>
      <c r="F77" s="932">
        <v>0</v>
      </c>
      <c r="G77" s="933">
        <v>0</v>
      </c>
      <c r="H77" s="933">
        <v>0</v>
      </c>
      <c r="I77" s="933">
        <v>0</v>
      </c>
      <c r="J77" s="933">
        <v>0</v>
      </c>
      <c r="K77" s="933">
        <v>0</v>
      </c>
      <c r="L77" s="934">
        <v>0</v>
      </c>
      <c r="M77" s="935">
        <v>0</v>
      </c>
      <c r="N77" s="935">
        <v>0</v>
      </c>
      <c r="O77" s="935">
        <v>0</v>
      </c>
      <c r="P77" s="935">
        <v>0</v>
      </c>
      <c r="Q77" s="935">
        <v>0</v>
      </c>
      <c r="R77" s="935">
        <v>0</v>
      </c>
      <c r="S77" s="935">
        <v>0</v>
      </c>
      <c r="T77" s="935">
        <v>0</v>
      </c>
      <c r="U77" s="935">
        <v>0</v>
      </c>
      <c r="V77" s="935">
        <v>0</v>
      </c>
      <c r="W77" s="935">
        <v>0</v>
      </c>
      <c r="X77" s="935">
        <v>0</v>
      </c>
      <c r="Y77" s="935">
        <v>0</v>
      </c>
      <c r="Z77" s="935">
        <v>0</v>
      </c>
      <c r="AA77" s="935">
        <v>0</v>
      </c>
      <c r="AB77" s="912"/>
    </row>
    <row r="78" spans="1:28">
      <c r="A78" s="929" t="s">
        <v>3868</v>
      </c>
      <c r="B78" s="930">
        <v>1200</v>
      </c>
      <c r="C78" s="931">
        <v>0</v>
      </c>
      <c r="D78" s="931">
        <v>0</v>
      </c>
      <c r="E78" s="931">
        <v>0</v>
      </c>
      <c r="F78" s="932">
        <v>17</v>
      </c>
      <c r="G78" s="933">
        <v>0</v>
      </c>
      <c r="H78" s="933">
        <v>0</v>
      </c>
      <c r="I78" s="933">
        <v>90</v>
      </c>
      <c r="J78" s="933">
        <v>0</v>
      </c>
      <c r="K78" s="933">
        <v>1093</v>
      </c>
      <c r="L78" s="934">
        <v>0.155141123302761</v>
      </c>
      <c r="M78" s="935">
        <v>3.65037937182966E-3</v>
      </c>
      <c r="N78" s="935">
        <v>3.1940819503509499E-3</v>
      </c>
      <c r="O78" s="935">
        <v>3.8024785123225602E-2</v>
      </c>
      <c r="P78" s="935">
        <v>2.52484573218218E-2</v>
      </c>
      <c r="Q78" s="935">
        <v>5.4755690577444902E-3</v>
      </c>
      <c r="R78" s="935">
        <v>2.1293879669006398E-3</v>
      </c>
      <c r="S78" s="935">
        <v>4.2587759338012697E-2</v>
      </c>
      <c r="T78" s="935">
        <v>0.120158320989393</v>
      </c>
      <c r="U78" s="935">
        <v>0.74072281420043495</v>
      </c>
      <c r="V78" s="935">
        <v>1.36889226443612E-4</v>
      </c>
      <c r="W78" s="935">
        <v>1.6730905454219301E-4</v>
      </c>
      <c r="X78" s="935">
        <v>1.3688922644361201E-2</v>
      </c>
      <c r="Y78" s="935">
        <v>7.6049570246451304E-3</v>
      </c>
      <c r="Z78" s="935">
        <v>2.4335862478864399E-2</v>
      </c>
      <c r="AA78" s="935">
        <v>6.6923621816877095E-4</v>
      </c>
      <c r="AB78" s="912"/>
    </row>
    <row r="79" spans="1:28">
      <c r="A79" s="929" t="s">
        <v>4292</v>
      </c>
      <c r="B79" s="930">
        <v>0</v>
      </c>
      <c r="C79" s="931">
        <v>0</v>
      </c>
      <c r="D79" s="931">
        <v>0</v>
      </c>
      <c r="E79" s="931">
        <v>0</v>
      </c>
      <c r="F79" s="932">
        <v>0</v>
      </c>
      <c r="G79" s="933">
        <v>0</v>
      </c>
      <c r="H79" s="933">
        <v>0</v>
      </c>
      <c r="I79" s="933">
        <v>0</v>
      </c>
      <c r="J79" s="933">
        <v>0</v>
      </c>
      <c r="K79" s="933">
        <v>0</v>
      </c>
      <c r="L79" s="934">
        <v>0</v>
      </c>
      <c r="M79" s="935">
        <v>0</v>
      </c>
      <c r="N79" s="935">
        <v>0</v>
      </c>
      <c r="O79" s="935">
        <v>0</v>
      </c>
      <c r="P79" s="935">
        <v>0</v>
      </c>
      <c r="Q79" s="935">
        <v>0</v>
      </c>
      <c r="R79" s="935">
        <v>0</v>
      </c>
      <c r="S79" s="935">
        <v>0</v>
      </c>
      <c r="T79" s="935">
        <v>0</v>
      </c>
      <c r="U79" s="935">
        <v>0</v>
      </c>
      <c r="V79" s="935">
        <v>0</v>
      </c>
      <c r="W79" s="935">
        <v>0</v>
      </c>
      <c r="X79" s="935">
        <v>0</v>
      </c>
      <c r="Y79" s="935">
        <v>0</v>
      </c>
      <c r="Z79" s="935">
        <v>0</v>
      </c>
      <c r="AA79" s="935">
        <v>0</v>
      </c>
      <c r="AB79" s="912"/>
    </row>
    <row r="80" spans="1:28">
      <c r="A80" s="929" t="s">
        <v>3869</v>
      </c>
      <c r="B80" s="930">
        <v>200</v>
      </c>
      <c r="C80" s="931">
        <v>265.31349999999998</v>
      </c>
      <c r="D80" s="931">
        <v>-256</v>
      </c>
      <c r="E80" s="931">
        <v>0</v>
      </c>
      <c r="F80" s="932">
        <v>0</v>
      </c>
      <c r="G80" s="933">
        <v>0</v>
      </c>
      <c r="H80" s="933">
        <v>0</v>
      </c>
      <c r="I80" s="933">
        <v>0</v>
      </c>
      <c r="J80" s="933">
        <v>0</v>
      </c>
      <c r="K80" s="933">
        <v>721.31349999999998</v>
      </c>
      <c r="L80" s="934">
        <v>0.12698191287902599</v>
      </c>
      <c r="M80" s="935">
        <v>2.9024437229491699E-3</v>
      </c>
      <c r="N80" s="935">
        <v>1.69309217172035E-3</v>
      </c>
      <c r="O80" s="935">
        <v>1.5721570165974599E-2</v>
      </c>
      <c r="P80" s="935">
        <v>2.4066095869453501E-2</v>
      </c>
      <c r="Q80" s="935">
        <v>2.0558976370889902E-3</v>
      </c>
      <c r="R80" s="935">
        <v>9.6748124098305595E-4</v>
      </c>
      <c r="S80" s="935">
        <v>1.8140273268432299E-2</v>
      </c>
      <c r="T80" s="935">
        <v>8.1026553932330894E-2</v>
      </c>
      <c r="U80" s="935">
        <v>0.41117952741779901</v>
      </c>
      <c r="V80" s="935">
        <v>3.6280546536864598E-5</v>
      </c>
      <c r="W80" s="935">
        <v>1.2093515512288199E-4</v>
      </c>
      <c r="X80" s="935">
        <v>0</v>
      </c>
      <c r="Y80" s="935">
        <v>0</v>
      </c>
      <c r="Z80" s="935">
        <v>1.2093515512288201E-2</v>
      </c>
      <c r="AA80" s="935">
        <v>3.5071194985635798E-4</v>
      </c>
      <c r="AB80" s="912"/>
    </row>
    <row r="81" spans="1:28">
      <c r="A81" s="929" t="s">
        <v>3870</v>
      </c>
      <c r="B81" s="930">
        <v>0</v>
      </c>
      <c r="C81" s="931">
        <v>4.9740000000000002</v>
      </c>
      <c r="D81" s="931">
        <v>0</v>
      </c>
      <c r="E81" s="931">
        <v>0</v>
      </c>
      <c r="F81" s="932">
        <v>0</v>
      </c>
      <c r="G81" s="933">
        <v>0</v>
      </c>
      <c r="H81" s="933">
        <v>0</v>
      </c>
      <c r="I81" s="933">
        <v>0</v>
      </c>
      <c r="J81" s="933">
        <v>0</v>
      </c>
      <c r="K81" s="933">
        <v>4.9740000000000002</v>
      </c>
      <c r="L81" s="934">
        <v>2.9271259031614701E-3</v>
      </c>
      <c r="M81" s="935">
        <v>5.4206035243730998E-5</v>
      </c>
      <c r="N81" s="935">
        <v>4.1696950187485404E-6</v>
      </c>
      <c r="O81" s="935">
        <v>3.0021804134989502E-4</v>
      </c>
      <c r="P81" s="935">
        <v>6.4630272790602405E-4</v>
      </c>
      <c r="Q81" s="935">
        <v>4.5032706202484198E-5</v>
      </c>
      <c r="R81" s="935">
        <v>1.1675146052495901E-5</v>
      </c>
      <c r="S81" s="935">
        <v>5.2538157236231597E-4</v>
      </c>
      <c r="T81" s="935">
        <v>1.27592667573705E-3</v>
      </c>
      <c r="U81" s="935">
        <v>7.1385178720974997E-3</v>
      </c>
      <c r="V81" s="935">
        <v>7.5054510337473699E-7</v>
      </c>
      <c r="W81" s="935">
        <v>2.7519987123740299E-6</v>
      </c>
      <c r="X81" s="935">
        <v>8.3393900374970808E-6</v>
      </c>
      <c r="Y81" s="935">
        <v>8.3393900374970808E-6</v>
      </c>
      <c r="Z81" s="935">
        <v>1.9180597086243301E-4</v>
      </c>
      <c r="AA81" s="935">
        <v>6.1711486277478399E-6</v>
      </c>
      <c r="AB81" s="912"/>
    </row>
    <row r="82" spans="1:28">
      <c r="A82" s="929" t="s">
        <v>4270</v>
      </c>
      <c r="B82" s="930">
        <v>0</v>
      </c>
      <c r="C82" s="931">
        <v>0</v>
      </c>
      <c r="D82" s="931">
        <v>0</v>
      </c>
      <c r="E82" s="931">
        <v>0</v>
      </c>
      <c r="F82" s="932">
        <v>0</v>
      </c>
      <c r="G82" s="933">
        <v>0</v>
      </c>
      <c r="H82" s="933">
        <v>0</v>
      </c>
      <c r="I82" s="933">
        <v>0</v>
      </c>
      <c r="J82" s="933">
        <v>0</v>
      </c>
      <c r="K82" s="933">
        <v>0</v>
      </c>
      <c r="L82" s="934">
        <v>0</v>
      </c>
      <c r="M82" s="935">
        <v>0</v>
      </c>
      <c r="N82" s="935">
        <v>0</v>
      </c>
      <c r="O82" s="935">
        <v>0</v>
      </c>
      <c r="P82" s="935">
        <v>0</v>
      </c>
      <c r="Q82" s="935">
        <v>0</v>
      </c>
      <c r="R82" s="935">
        <v>0</v>
      </c>
      <c r="S82" s="935">
        <v>0</v>
      </c>
      <c r="T82" s="935">
        <v>0</v>
      </c>
      <c r="U82" s="935">
        <v>0</v>
      </c>
      <c r="V82" s="935">
        <v>0</v>
      </c>
      <c r="W82" s="935">
        <v>0</v>
      </c>
      <c r="X82" s="935">
        <v>0</v>
      </c>
      <c r="Y82" s="935">
        <v>0</v>
      </c>
      <c r="Z82" s="935">
        <v>0</v>
      </c>
      <c r="AA82" s="935">
        <v>0</v>
      </c>
      <c r="AB82" s="912"/>
    </row>
    <row r="83" spans="1:28">
      <c r="A83" s="929" t="s">
        <v>3871</v>
      </c>
      <c r="B83" s="930">
        <v>0</v>
      </c>
      <c r="C83" s="931">
        <v>1.2</v>
      </c>
      <c r="D83" s="931">
        <v>0</v>
      </c>
      <c r="E83" s="931">
        <v>0</v>
      </c>
      <c r="F83" s="932">
        <v>0</v>
      </c>
      <c r="G83" s="933">
        <v>0</v>
      </c>
      <c r="H83" s="933">
        <v>0</v>
      </c>
      <c r="I83" s="933">
        <v>0</v>
      </c>
      <c r="J83" s="933">
        <v>0</v>
      </c>
      <c r="K83" s="933">
        <v>1.2</v>
      </c>
      <c r="L83" s="934">
        <v>6.7399171593764096E-4</v>
      </c>
      <c r="M83" s="935">
        <v>3.8226395829299001E-6</v>
      </c>
      <c r="N83" s="935">
        <v>6.0357467098893198E-7</v>
      </c>
      <c r="O83" s="935">
        <v>6.8405129378745598E-5</v>
      </c>
      <c r="P83" s="935">
        <v>1.5753298912811101E-4</v>
      </c>
      <c r="Q83" s="935">
        <v>1.2071493419778601E-5</v>
      </c>
      <c r="R83" s="935">
        <v>2.41429868395573E-6</v>
      </c>
      <c r="S83" s="935">
        <v>4.0238311399262099E-5</v>
      </c>
      <c r="T83" s="935">
        <v>8.8524285078376698E-5</v>
      </c>
      <c r="U83" s="935">
        <v>6.1966999554863701E-4</v>
      </c>
      <c r="V83" s="935">
        <v>4.0238311399262098E-8</v>
      </c>
      <c r="W83" s="935">
        <v>1.00595778498155E-7</v>
      </c>
      <c r="X83" s="935">
        <v>0</v>
      </c>
      <c r="Y83" s="935">
        <v>0</v>
      </c>
      <c r="Z83" s="935">
        <v>2.0119155699631101E-6</v>
      </c>
      <c r="AA83" s="935">
        <v>1.1266727191793399E-6</v>
      </c>
      <c r="AB83" s="912"/>
    </row>
    <row r="84" spans="1:28">
      <c r="A84" s="929" t="s">
        <v>3872</v>
      </c>
      <c r="B84" s="930">
        <v>0</v>
      </c>
      <c r="C84" s="931">
        <v>163.441</v>
      </c>
      <c r="D84" s="931">
        <v>0</v>
      </c>
      <c r="E84" s="931">
        <v>0</v>
      </c>
      <c r="F84" s="932">
        <v>0</v>
      </c>
      <c r="G84" s="933">
        <v>0</v>
      </c>
      <c r="H84" s="933">
        <v>0</v>
      </c>
      <c r="I84" s="933">
        <v>0</v>
      </c>
      <c r="J84" s="933">
        <v>163.441</v>
      </c>
      <c r="K84" s="933">
        <v>0</v>
      </c>
      <c r="L84" s="934">
        <v>0</v>
      </c>
      <c r="M84" s="935">
        <v>0</v>
      </c>
      <c r="N84" s="935">
        <v>0</v>
      </c>
      <c r="O84" s="935">
        <v>0</v>
      </c>
      <c r="P84" s="935">
        <v>0</v>
      </c>
      <c r="Q84" s="935">
        <v>0</v>
      </c>
      <c r="R84" s="935">
        <v>0</v>
      </c>
      <c r="S84" s="935">
        <v>0</v>
      </c>
      <c r="T84" s="935">
        <v>0</v>
      </c>
      <c r="U84" s="935">
        <v>0</v>
      </c>
      <c r="V84" s="935">
        <v>0</v>
      </c>
      <c r="W84" s="935">
        <v>0</v>
      </c>
      <c r="X84" s="935">
        <v>0</v>
      </c>
      <c r="Y84" s="935">
        <v>0</v>
      </c>
      <c r="Z84" s="935">
        <v>0</v>
      </c>
      <c r="AA84" s="935">
        <v>0</v>
      </c>
      <c r="AB84" s="912"/>
    </row>
    <row r="85" spans="1:28">
      <c r="A85" s="929" t="s">
        <v>3873</v>
      </c>
      <c r="B85" s="930">
        <v>0</v>
      </c>
      <c r="C85" s="931">
        <v>467.80900000000003</v>
      </c>
      <c r="D85" s="931">
        <v>0</v>
      </c>
      <c r="E85" s="931">
        <v>0</v>
      </c>
      <c r="F85" s="932">
        <v>0</v>
      </c>
      <c r="G85" s="933">
        <v>0</v>
      </c>
      <c r="H85" s="933">
        <v>0</v>
      </c>
      <c r="I85" s="933">
        <v>0</v>
      </c>
      <c r="J85" s="933">
        <v>467.80900000000003</v>
      </c>
      <c r="K85" s="933">
        <v>0</v>
      </c>
      <c r="L85" s="934">
        <v>0</v>
      </c>
      <c r="M85" s="935">
        <v>0</v>
      </c>
      <c r="N85" s="935">
        <v>0</v>
      </c>
      <c r="O85" s="935">
        <v>0</v>
      </c>
      <c r="P85" s="935">
        <v>0</v>
      </c>
      <c r="Q85" s="935">
        <v>0</v>
      </c>
      <c r="R85" s="935">
        <v>0</v>
      </c>
      <c r="S85" s="935">
        <v>0</v>
      </c>
      <c r="T85" s="935">
        <v>0</v>
      </c>
      <c r="U85" s="935">
        <v>0</v>
      </c>
      <c r="V85" s="935">
        <v>0</v>
      </c>
      <c r="W85" s="935">
        <v>0</v>
      </c>
      <c r="X85" s="935">
        <v>0</v>
      </c>
      <c r="Y85" s="935">
        <v>0</v>
      </c>
      <c r="Z85" s="935">
        <v>0</v>
      </c>
      <c r="AA85" s="935">
        <v>0</v>
      </c>
      <c r="AB85" s="912"/>
    </row>
    <row r="86" spans="1:28">
      <c r="A86" s="929" t="s">
        <v>3874</v>
      </c>
      <c r="B86" s="930">
        <v>0</v>
      </c>
      <c r="C86" s="931">
        <v>71.537999999999997</v>
      </c>
      <c r="D86" s="931">
        <v>0</v>
      </c>
      <c r="E86" s="931">
        <v>0</v>
      </c>
      <c r="F86" s="932">
        <v>0</v>
      </c>
      <c r="G86" s="933">
        <v>0</v>
      </c>
      <c r="H86" s="933">
        <v>0</v>
      </c>
      <c r="I86" s="933">
        <v>0</v>
      </c>
      <c r="J86" s="933">
        <v>0</v>
      </c>
      <c r="K86" s="933">
        <v>71.537999999999997</v>
      </c>
      <c r="L86" s="934">
        <v>4.2458882732986099E-2</v>
      </c>
      <c r="M86" s="935">
        <v>2.3988069340670099E-5</v>
      </c>
      <c r="N86" s="935">
        <v>3.5982104011005201E-5</v>
      </c>
      <c r="O86" s="935">
        <v>3.5982104011005201E-3</v>
      </c>
      <c r="P86" s="935">
        <v>1.04587982325322E-2</v>
      </c>
      <c r="Q86" s="935">
        <v>9.5952277362680504E-5</v>
      </c>
      <c r="R86" s="935">
        <v>1.5592245071435599E-4</v>
      </c>
      <c r="S86" s="935">
        <v>7.1964208022010404E-4</v>
      </c>
      <c r="T86" s="935">
        <v>7.6761821890144397E-3</v>
      </c>
      <c r="U86" s="935">
        <v>3.9580314412105697E-3</v>
      </c>
      <c r="V86" s="935">
        <v>1.19940346703351E-6</v>
      </c>
      <c r="W86" s="935">
        <v>1.19940346703351E-6</v>
      </c>
      <c r="X86" s="935">
        <v>0</v>
      </c>
      <c r="Y86" s="935">
        <v>0</v>
      </c>
      <c r="Z86" s="935">
        <v>0</v>
      </c>
      <c r="AA86" s="935">
        <v>1.9190455472536099E-5</v>
      </c>
      <c r="AB86" s="912"/>
    </row>
    <row r="87" spans="1:28">
      <c r="A87" s="929" t="s">
        <v>4205</v>
      </c>
      <c r="B87" s="930">
        <v>0</v>
      </c>
      <c r="C87" s="931">
        <v>71.537999999999997</v>
      </c>
      <c r="D87" s="931">
        <v>0</v>
      </c>
      <c r="E87" s="931">
        <v>0</v>
      </c>
      <c r="F87" s="932">
        <v>0</v>
      </c>
      <c r="G87" s="933">
        <v>0</v>
      </c>
      <c r="H87" s="933">
        <v>0</v>
      </c>
      <c r="I87" s="933">
        <v>0</v>
      </c>
      <c r="J87" s="933">
        <v>0</v>
      </c>
      <c r="K87" s="933">
        <v>71.537999999999997</v>
      </c>
      <c r="L87" s="934">
        <v>4.2219002039579401E-2</v>
      </c>
      <c r="M87" s="935">
        <v>3.5982104011005201E-5</v>
      </c>
      <c r="N87" s="935">
        <v>1.19940346703351E-5</v>
      </c>
      <c r="O87" s="935">
        <v>1.7991052005502601E-3</v>
      </c>
      <c r="P87" s="935">
        <v>1.04827863018728E-2</v>
      </c>
      <c r="Q87" s="935">
        <v>4.7976138681340198E-5</v>
      </c>
      <c r="R87" s="935">
        <v>1.4392841604402099E-4</v>
      </c>
      <c r="S87" s="935">
        <v>2.39880693406701E-4</v>
      </c>
      <c r="T87" s="935">
        <v>1.7991052005502601E-3</v>
      </c>
      <c r="U87" s="935">
        <v>2.1589262406603101E-3</v>
      </c>
      <c r="V87" s="935">
        <v>1.19940346703351E-6</v>
      </c>
      <c r="W87" s="935">
        <v>4.7976138681340196E-6</v>
      </c>
      <c r="X87" s="935">
        <v>0</v>
      </c>
      <c r="Y87" s="935">
        <v>0</v>
      </c>
      <c r="Z87" s="935">
        <v>0</v>
      </c>
      <c r="AA87" s="935">
        <v>1.31934381373686E-5</v>
      </c>
      <c r="AB87" s="912"/>
    </row>
    <row r="88" spans="1:28">
      <c r="A88" s="924"/>
      <c r="B88" s="925"/>
      <c r="C88" s="926"/>
      <c r="D88" s="926"/>
      <c r="E88" s="926"/>
      <c r="F88" s="925"/>
      <c r="G88" s="926"/>
      <c r="H88" s="926"/>
      <c r="I88" s="926"/>
      <c r="J88" s="926"/>
      <c r="K88" s="926"/>
      <c r="L88" s="927"/>
      <c r="M88" s="928"/>
      <c r="N88" s="928"/>
      <c r="O88" s="928"/>
      <c r="P88" s="928"/>
      <c r="Q88" s="928"/>
      <c r="R88" s="928"/>
      <c r="S88" s="928"/>
      <c r="T88" s="928"/>
      <c r="U88" s="928"/>
      <c r="V88" s="928"/>
      <c r="W88" s="928"/>
      <c r="X88" s="928"/>
      <c r="Y88" s="928"/>
      <c r="Z88" s="928"/>
      <c r="AA88" s="928"/>
      <c r="AB88" s="912"/>
    </row>
    <row r="89" spans="1:28">
      <c r="A89" s="917" t="s">
        <v>4293</v>
      </c>
      <c r="B89" s="918">
        <v>6537204</v>
      </c>
      <c r="C89" s="919">
        <v>0</v>
      </c>
      <c r="D89" s="919">
        <v>0</v>
      </c>
      <c r="E89" s="919">
        <v>0</v>
      </c>
      <c r="F89" s="920">
        <v>0</v>
      </c>
      <c r="G89" s="921">
        <v>0</v>
      </c>
      <c r="H89" s="921">
        <v>6204204</v>
      </c>
      <c r="I89" s="921">
        <v>333000</v>
      </c>
      <c r="J89" s="921">
        <v>0</v>
      </c>
      <c r="K89" s="921">
        <v>0</v>
      </c>
      <c r="L89" s="922">
        <v>0</v>
      </c>
      <c r="M89" s="923">
        <v>0</v>
      </c>
      <c r="N89" s="923">
        <v>0</v>
      </c>
      <c r="O89" s="923">
        <v>0</v>
      </c>
      <c r="P89" s="923">
        <v>0</v>
      </c>
      <c r="Q89" s="923">
        <v>0</v>
      </c>
      <c r="R89" s="923">
        <v>0</v>
      </c>
      <c r="S89" s="923">
        <v>0</v>
      </c>
      <c r="T89" s="923">
        <v>0</v>
      </c>
      <c r="U89" s="923">
        <v>0</v>
      </c>
      <c r="V89" s="923">
        <v>0</v>
      </c>
      <c r="W89" s="923">
        <v>0</v>
      </c>
      <c r="X89" s="923">
        <v>0</v>
      </c>
      <c r="Y89" s="923">
        <v>0</v>
      </c>
      <c r="Z89" s="923">
        <v>0</v>
      </c>
      <c r="AA89" s="923">
        <v>0</v>
      </c>
      <c r="AB89" s="912"/>
    </row>
    <row r="90" spans="1:28">
      <c r="A90" s="929" t="s">
        <v>3876</v>
      </c>
      <c r="B90" s="930">
        <v>0</v>
      </c>
      <c r="C90" s="931">
        <v>0</v>
      </c>
      <c r="D90" s="931">
        <v>0</v>
      </c>
      <c r="E90" s="931">
        <v>0</v>
      </c>
      <c r="F90" s="932">
        <v>0</v>
      </c>
      <c r="G90" s="933">
        <v>0</v>
      </c>
      <c r="H90" s="933">
        <v>0</v>
      </c>
      <c r="I90" s="933">
        <v>0</v>
      </c>
      <c r="J90" s="933">
        <v>0</v>
      </c>
      <c r="K90" s="933">
        <v>0</v>
      </c>
      <c r="L90" s="934">
        <v>0</v>
      </c>
      <c r="M90" s="935">
        <v>0</v>
      </c>
      <c r="N90" s="935">
        <v>0</v>
      </c>
      <c r="O90" s="935">
        <v>0</v>
      </c>
      <c r="P90" s="935">
        <v>0</v>
      </c>
      <c r="Q90" s="935">
        <v>0</v>
      </c>
      <c r="R90" s="935">
        <v>0</v>
      </c>
      <c r="S90" s="935">
        <v>0</v>
      </c>
      <c r="T90" s="935">
        <v>0</v>
      </c>
      <c r="U90" s="935">
        <v>0</v>
      </c>
      <c r="V90" s="935">
        <v>0</v>
      </c>
      <c r="W90" s="935">
        <v>0</v>
      </c>
      <c r="X90" s="935">
        <v>0</v>
      </c>
      <c r="Y90" s="935">
        <v>0</v>
      </c>
      <c r="Z90" s="935">
        <v>0</v>
      </c>
      <c r="AA90" s="935">
        <v>0</v>
      </c>
      <c r="AB90" s="912"/>
    </row>
    <row r="91" spans="1:28">
      <c r="A91" s="929" t="s">
        <v>3877</v>
      </c>
      <c r="B91" s="930">
        <v>6537204</v>
      </c>
      <c r="C91" s="931">
        <v>1.4E-2</v>
      </c>
      <c r="D91" s="931">
        <v>0</v>
      </c>
      <c r="E91" s="931">
        <v>0</v>
      </c>
      <c r="F91" s="932">
        <v>0</v>
      </c>
      <c r="G91" s="933">
        <v>0</v>
      </c>
      <c r="H91" s="933">
        <v>6202920.2898550704</v>
      </c>
      <c r="I91" s="933">
        <v>333000</v>
      </c>
      <c r="J91" s="933">
        <v>0</v>
      </c>
      <c r="K91" s="933">
        <v>0</v>
      </c>
      <c r="L91" s="934">
        <v>0</v>
      </c>
      <c r="M91" s="935">
        <v>0</v>
      </c>
      <c r="N91" s="935">
        <v>0</v>
      </c>
      <c r="O91" s="935">
        <v>0</v>
      </c>
      <c r="P91" s="935">
        <v>0</v>
      </c>
      <c r="Q91" s="935">
        <v>0</v>
      </c>
      <c r="R91" s="935">
        <v>0</v>
      </c>
      <c r="S91" s="935">
        <v>0</v>
      </c>
      <c r="T91" s="935">
        <v>0</v>
      </c>
      <c r="U91" s="935">
        <v>0</v>
      </c>
      <c r="V91" s="935">
        <v>0</v>
      </c>
      <c r="W91" s="935">
        <v>0</v>
      </c>
      <c r="X91" s="935">
        <v>0</v>
      </c>
      <c r="Y91" s="935">
        <v>0</v>
      </c>
      <c r="Z91" s="935">
        <v>0</v>
      </c>
      <c r="AA91" s="935">
        <v>0</v>
      </c>
      <c r="AB91" s="912"/>
    </row>
    <row r="92" spans="1:28">
      <c r="A92" s="924"/>
      <c r="B92" s="925"/>
      <c r="C92" s="926"/>
      <c r="D92" s="926"/>
      <c r="E92" s="926"/>
      <c r="F92" s="925"/>
      <c r="G92" s="926"/>
      <c r="H92" s="926"/>
      <c r="I92" s="926"/>
      <c r="J92" s="926"/>
      <c r="K92" s="926"/>
      <c r="L92" s="927"/>
      <c r="M92" s="928"/>
      <c r="N92" s="928"/>
      <c r="O92" s="928"/>
      <c r="P92" s="928"/>
      <c r="Q92" s="928"/>
      <c r="R92" s="928"/>
      <c r="S92" s="928"/>
      <c r="T92" s="928"/>
      <c r="U92" s="928"/>
      <c r="V92" s="928"/>
      <c r="W92" s="928"/>
      <c r="X92" s="928"/>
      <c r="Y92" s="928"/>
      <c r="Z92" s="928"/>
      <c r="AA92" s="928"/>
      <c r="AB92" s="912"/>
    </row>
    <row r="93" spans="1:28">
      <c r="A93" s="917" t="s">
        <v>3878</v>
      </c>
      <c r="B93" s="918">
        <v>1011503</v>
      </c>
      <c r="C93" s="919">
        <v>124339</v>
      </c>
      <c r="D93" s="919">
        <v>175428</v>
      </c>
      <c r="E93" s="919">
        <v>4722</v>
      </c>
      <c r="F93" s="920">
        <v>0</v>
      </c>
      <c r="G93" s="921">
        <v>0</v>
      </c>
      <c r="H93" s="921">
        <v>39402</v>
      </c>
      <c r="I93" s="921">
        <v>0</v>
      </c>
      <c r="J93" s="921">
        <v>0</v>
      </c>
      <c r="K93" s="921">
        <v>828762</v>
      </c>
      <c r="L93" s="922">
        <v>424.33291333563898</v>
      </c>
      <c r="M93" s="923">
        <v>0.183744280335286</v>
      </c>
      <c r="N93" s="923">
        <v>0.61160690380109495</v>
      </c>
      <c r="O93" s="923">
        <v>11.1304237386646</v>
      </c>
      <c r="P93" s="923">
        <v>104.562796523047</v>
      </c>
      <c r="Q93" s="923">
        <v>2.88529340686885E-2</v>
      </c>
      <c r="R93" s="923">
        <v>0.165077056816231</v>
      </c>
      <c r="S93" s="923">
        <v>2.2611570497131099</v>
      </c>
      <c r="T93" s="923">
        <v>5.5006599242935099</v>
      </c>
      <c r="U93" s="923">
        <v>18.693866638905099</v>
      </c>
      <c r="V93" s="923">
        <v>8.0971449677381003E-3</v>
      </c>
      <c r="W93" s="923">
        <v>1.73398881240815E-3</v>
      </c>
      <c r="X93" s="923">
        <v>0.40388638639006202</v>
      </c>
      <c r="Y93" s="923">
        <v>0.34618833119148201</v>
      </c>
      <c r="Z93" s="923">
        <v>3.90646939834503E-5</v>
      </c>
      <c r="AA93" s="923">
        <v>5.0373075878222102E-2</v>
      </c>
      <c r="AB93" s="912"/>
    </row>
    <row r="94" spans="1:28">
      <c r="A94" s="929" t="s">
        <v>3879</v>
      </c>
      <c r="B94" s="930">
        <v>0</v>
      </c>
      <c r="C94" s="931">
        <v>14.3</v>
      </c>
      <c r="D94" s="931">
        <v>-9</v>
      </c>
      <c r="E94" s="931">
        <v>0</v>
      </c>
      <c r="F94" s="932">
        <v>0</v>
      </c>
      <c r="G94" s="933">
        <v>0</v>
      </c>
      <c r="H94" s="933">
        <v>0</v>
      </c>
      <c r="I94" s="933">
        <v>0</v>
      </c>
      <c r="J94" s="933">
        <v>0</v>
      </c>
      <c r="K94" s="933">
        <v>23.3</v>
      </c>
      <c r="L94" s="934">
        <v>1.28132196265717E-2</v>
      </c>
      <c r="M94" s="935">
        <v>1.17194081950351E-5</v>
      </c>
      <c r="N94" s="935">
        <v>0</v>
      </c>
      <c r="O94" s="935">
        <v>3.12517551867603E-4</v>
      </c>
      <c r="P94" s="935">
        <v>3.1876790290495502E-3</v>
      </c>
      <c r="Q94" s="935">
        <v>3.9064693983450303E-6</v>
      </c>
      <c r="R94" s="935">
        <v>1.9532346991725201E-5</v>
      </c>
      <c r="S94" s="935">
        <v>1.17194081950351E-4</v>
      </c>
      <c r="T94" s="935">
        <v>1.9532346991725199E-4</v>
      </c>
      <c r="U94" s="935">
        <v>2.2657522510401199E-3</v>
      </c>
      <c r="V94" s="935">
        <v>7.8129387966900596E-7</v>
      </c>
      <c r="W94" s="935">
        <v>7.8129387966900596E-7</v>
      </c>
      <c r="X94" s="935">
        <v>0</v>
      </c>
      <c r="Y94" s="935">
        <v>0</v>
      </c>
      <c r="Z94" s="935">
        <v>3.90646939834503E-5</v>
      </c>
      <c r="AA94" s="935">
        <v>4.2971163381795302E-5</v>
      </c>
      <c r="AB94" s="912"/>
    </row>
    <row r="95" spans="1:28">
      <c r="A95" s="929" t="s">
        <v>3880</v>
      </c>
      <c r="B95" s="930">
        <v>0</v>
      </c>
      <c r="C95" s="931">
        <v>0</v>
      </c>
      <c r="D95" s="931">
        <v>0</v>
      </c>
      <c r="E95" s="931">
        <v>0</v>
      </c>
      <c r="F95" s="932">
        <v>0</v>
      </c>
      <c r="G95" s="933">
        <v>0</v>
      </c>
      <c r="H95" s="933">
        <v>0</v>
      </c>
      <c r="I95" s="933">
        <v>0</v>
      </c>
      <c r="J95" s="933">
        <v>0</v>
      </c>
      <c r="K95" s="933">
        <v>0</v>
      </c>
      <c r="L95" s="934">
        <v>0</v>
      </c>
      <c r="M95" s="935">
        <v>0</v>
      </c>
      <c r="N95" s="935">
        <v>0</v>
      </c>
      <c r="O95" s="935">
        <v>0</v>
      </c>
      <c r="P95" s="935">
        <v>0</v>
      </c>
      <c r="Q95" s="935">
        <v>0</v>
      </c>
      <c r="R95" s="935">
        <v>0</v>
      </c>
      <c r="S95" s="935">
        <v>0</v>
      </c>
      <c r="T95" s="935">
        <v>0</v>
      </c>
      <c r="U95" s="935">
        <v>0</v>
      </c>
      <c r="V95" s="935">
        <v>0</v>
      </c>
      <c r="W95" s="935">
        <v>0</v>
      </c>
      <c r="X95" s="935">
        <v>0</v>
      </c>
      <c r="Y95" s="935">
        <v>0</v>
      </c>
      <c r="Z95" s="935">
        <v>0</v>
      </c>
      <c r="AA95" s="935">
        <v>0</v>
      </c>
      <c r="AB95" s="912"/>
    </row>
    <row r="96" spans="1:28">
      <c r="A96" s="929" t="s">
        <v>3881</v>
      </c>
      <c r="B96" s="930">
        <v>0</v>
      </c>
      <c r="C96" s="931">
        <v>0.40100000000000002</v>
      </c>
      <c r="D96" s="931">
        <v>0</v>
      </c>
      <c r="E96" s="931">
        <v>0</v>
      </c>
      <c r="F96" s="932">
        <v>0</v>
      </c>
      <c r="G96" s="933">
        <v>0</v>
      </c>
      <c r="H96" s="933">
        <v>0</v>
      </c>
      <c r="I96" s="933">
        <v>0</v>
      </c>
      <c r="J96" s="933">
        <v>0</v>
      </c>
      <c r="K96" s="933">
        <v>0.40100000000000002</v>
      </c>
      <c r="L96" s="934">
        <v>2.0169453588880101E-4</v>
      </c>
      <c r="M96" s="935">
        <v>0</v>
      </c>
      <c r="N96" s="935">
        <v>0</v>
      </c>
      <c r="O96" s="935">
        <v>0</v>
      </c>
      <c r="P96" s="935">
        <v>5.0423633972200402E-5</v>
      </c>
      <c r="Q96" s="935">
        <v>0</v>
      </c>
      <c r="R96" s="935">
        <v>6.7231511962933805E-8</v>
      </c>
      <c r="S96" s="935">
        <v>0</v>
      </c>
      <c r="T96" s="935">
        <v>6.7231511962933797E-7</v>
      </c>
      <c r="U96" s="935">
        <v>0</v>
      </c>
      <c r="V96" s="935">
        <v>0</v>
      </c>
      <c r="W96" s="935">
        <v>0</v>
      </c>
      <c r="X96" s="935">
        <v>0</v>
      </c>
      <c r="Y96" s="935">
        <v>0</v>
      </c>
      <c r="Z96" s="935">
        <v>0</v>
      </c>
      <c r="AA96" s="935">
        <v>0</v>
      </c>
      <c r="AB96" s="912"/>
    </row>
    <row r="97" spans="1:28">
      <c r="A97" s="929" t="s">
        <v>3882</v>
      </c>
      <c r="B97" s="930">
        <v>0</v>
      </c>
      <c r="C97" s="931">
        <v>52.345289999999999</v>
      </c>
      <c r="D97" s="931">
        <v>0</v>
      </c>
      <c r="E97" s="931">
        <v>4.2000000000000003E-2</v>
      </c>
      <c r="F97" s="932">
        <v>0</v>
      </c>
      <c r="G97" s="933">
        <v>0</v>
      </c>
      <c r="H97" s="933">
        <v>0</v>
      </c>
      <c r="I97" s="933">
        <v>0</v>
      </c>
      <c r="J97" s="933">
        <v>0</v>
      </c>
      <c r="K97" s="933">
        <v>52.303289999999997</v>
      </c>
      <c r="L97" s="934">
        <v>2.7272057410010798E-2</v>
      </c>
      <c r="M97" s="935">
        <v>1.13998953803904E-4</v>
      </c>
      <c r="N97" s="935">
        <v>0</v>
      </c>
      <c r="O97" s="935">
        <v>7.3660862457907003E-3</v>
      </c>
      <c r="P97" s="935">
        <v>6.6908616732598803E-3</v>
      </c>
      <c r="Q97" s="935">
        <v>0</v>
      </c>
      <c r="R97" s="935">
        <v>1.22768104096512E-4</v>
      </c>
      <c r="S97" s="935">
        <v>2.8938195965606301E-3</v>
      </c>
      <c r="T97" s="935">
        <v>4.9107241638604599E-3</v>
      </c>
      <c r="U97" s="935">
        <v>2.5781301860267399E-2</v>
      </c>
      <c r="V97" s="935">
        <v>8.7691502926079693E-6</v>
      </c>
      <c r="W97" s="935">
        <v>1.75383005852159E-6</v>
      </c>
      <c r="X97" s="935">
        <v>0</v>
      </c>
      <c r="Y97" s="935">
        <v>0</v>
      </c>
      <c r="Z97" s="935">
        <v>0</v>
      </c>
      <c r="AA97" s="935">
        <v>1.13998953803904E-5</v>
      </c>
      <c r="AB97" s="912"/>
    </row>
    <row r="98" spans="1:28">
      <c r="A98" s="929" t="s">
        <v>3883</v>
      </c>
      <c r="B98" s="930">
        <v>5500</v>
      </c>
      <c r="C98" s="931">
        <v>3694.5387999999998</v>
      </c>
      <c r="D98" s="931">
        <v>0</v>
      </c>
      <c r="E98" s="931">
        <v>0</v>
      </c>
      <c r="F98" s="932">
        <v>0</v>
      </c>
      <c r="G98" s="933">
        <v>0</v>
      </c>
      <c r="H98" s="933">
        <v>6825.0215682901699</v>
      </c>
      <c r="I98" s="933">
        <v>0</v>
      </c>
      <c r="J98" s="933">
        <v>0</v>
      </c>
      <c r="K98" s="933">
        <v>2369.51723170983</v>
      </c>
      <c r="L98" s="934">
        <v>1.406344240473</v>
      </c>
      <c r="M98" s="935">
        <v>0</v>
      </c>
      <c r="N98" s="935">
        <v>0</v>
      </c>
      <c r="O98" s="935">
        <v>7.9454476862881301E-3</v>
      </c>
      <c r="P98" s="935">
        <v>0.35158606011825</v>
      </c>
      <c r="Q98" s="935">
        <v>0</v>
      </c>
      <c r="R98" s="935">
        <v>7.9454476862881305E-4</v>
      </c>
      <c r="S98" s="935">
        <v>3.9727238431440598E-3</v>
      </c>
      <c r="T98" s="935">
        <v>1.1918171529432199E-2</v>
      </c>
      <c r="U98" s="935">
        <v>3.9727238431440598E-3</v>
      </c>
      <c r="V98" s="935">
        <v>0</v>
      </c>
      <c r="W98" s="935">
        <v>0</v>
      </c>
      <c r="X98" s="935">
        <v>0</v>
      </c>
      <c r="Y98" s="935">
        <v>0</v>
      </c>
      <c r="Z98" s="935">
        <v>0</v>
      </c>
      <c r="AA98" s="935">
        <v>0</v>
      </c>
      <c r="AB98" s="912"/>
    </row>
    <row r="99" spans="1:28">
      <c r="A99" s="929" t="s">
        <v>3884</v>
      </c>
      <c r="B99" s="930">
        <v>0</v>
      </c>
      <c r="C99" s="931">
        <v>47.21</v>
      </c>
      <c r="D99" s="931">
        <v>10</v>
      </c>
      <c r="E99" s="931">
        <v>0</v>
      </c>
      <c r="F99" s="932">
        <v>0</v>
      </c>
      <c r="G99" s="933">
        <v>0</v>
      </c>
      <c r="H99" s="933">
        <v>0</v>
      </c>
      <c r="I99" s="933">
        <v>0</v>
      </c>
      <c r="J99" s="933">
        <v>0</v>
      </c>
      <c r="K99" s="933">
        <v>37.21</v>
      </c>
      <c r="L99" s="934">
        <v>2.4455370263720199E-2</v>
      </c>
      <c r="M99" s="935">
        <v>0</v>
      </c>
      <c r="N99" s="935">
        <v>6.23861486319393E-6</v>
      </c>
      <c r="O99" s="935">
        <v>2.9321489857011499E-3</v>
      </c>
      <c r="P99" s="935">
        <v>6.0951267213404702E-3</v>
      </c>
      <c r="Q99" s="935">
        <v>0</v>
      </c>
      <c r="R99" s="935">
        <v>0</v>
      </c>
      <c r="S99" s="935">
        <v>3.1193074315969701E-4</v>
      </c>
      <c r="T99" s="935">
        <v>1.9339706075901201E-3</v>
      </c>
      <c r="U99" s="935">
        <v>1.24772297263879E-3</v>
      </c>
      <c r="V99" s="935">
        <v>0</v>
      </c>
      <c r="W99" s="935">
        <v>0</v>
      </c>
      <c r="X99" s="935">
        <v>0</v>
      </c>
      <c r="Y99" s="935">
        <v>0</v>
      </c>
      <c r="Z99" s="935">
        <v>0</v>
      </c>
      <c r="AA99" s="935">
        <v>0</v>
      </c>
      <c r="AB99" s="912"/>
    </row>
    <row r="100" spans="1:28">
      <c r="A100" s="929" t="s">
        <v>4294</v>
      </c>
      <c r="B100" s="930">
        <v>0</v>
      </c>
      <c r="C100" s="931">
        <v>52.345289999999999</v>
      </c>
      <c r="D100" s="931">
        <v>52</v>
      </c>
      <c r="E100" s="931">
        <v>4.2000000000000003E-2</v>
      </c>
      <c r="F100" s="932">
        <v>0</v>
      </c>
      <c r="G100" s="933">
        <v>0</v>
      </c>
      <c r="H100" s="933">
        <v>0</v>
      </c>
      <c r="I100" s="933">
        <v>0</v>
      </c>
      <c r="J100" s="933">
        <v>0</v>
      </c>
      <c r="K100" s="933">
        <v>0.30328999999999701</v>
      </c>
      <c r="L100" s="934">
        <v>1.5458244788090601E-4</v>
      </c>
      <c r="M100" s="935">
        <v>0</v>
      </c>
      <c r="N100" s="935">
        <v>0</v>
      </c>
      <c r="O100" s="935">
        <v>0</v>
      </c>
      <c r="P100" s="935">
        <v>3.8645611970226603E-5</v>
      </c>
      <c r="Q100" s="935">
        <v>0</v>
      </c>
      <c r="R100" s="935">
        <v>0</v>
      </c>
      <c r="S100" s="935">
        <v>0</v>
      </c>
      <c r="T100" s="935">
        <v>0</v>
      </c>
      <c r="U100" s="935">
        <v>0</v>
      </c>
      <c r="V100" s="935">
        <v>1.0169897886901699E-8</v>
      </c>
      <c r="W100" s="935">
        <v>0</v>
      </c>
      <c r="X100" s="935">
        <v>0</v>
      </c>
      <c r="Y100" s="935">
        <v>0</v>
      </c>
      <c r="Z100" s="935">
        <v>0</v>
      </c>
      <c r="AA100" s="935">
        <v>1.0169897886901699E-8</v>
      </c>
      <c r="AB100" s="912"/>
    </row>
    <row r="101" spans="1:28">
      <c r="A101" s="929" t="s">
        <v>4272</v>
      </c>
      <c r="B101" s="930">
        <v>0</v>
      </c>
      <c r="C101" s="931">
        <v>0</v>
      </c>
      <c r="D101" s="931">
        <v>0</v>
      </c>
      <c r="E101" s="931">
        <v>0</v>
      </c>
      <c r="F101" s="932">
        <v>0</v>
      </c>
      <c r="G101" s="933">
        <v>0</v>
      </c>
      <c r="H101" s="933">
        <v>0</v>
      </c>
      <c r="I101" s="933">
        <v>0</v>
      </c>
      <c r="J101" s="933">
        <v>0</v>
      </c>
      <c r="K101" s="933">
        <v>0</v>
      </c>
      <c r="L101" s="934">
        <v>0</v>
      </c>
      <c r="M101" s="935">
        <v>0</v>
      </c>
      <c r="N101" s="935">
        <v>0</v>
      </c>
      <c r="O101" s="935">
        <v>0</v>
      </c>
      <c r="P101" s="935">
        <v>0</v>
      </c>
      <c r="Q101" s="935">
        <v>0</v>
      </c>
      <c r="R101" s="935">
        <v>0</v>
      </c>
      <c r="S101" s="935">
        <v>0</v>
      </c>
      <c r="T101" s="935">
        <v>0</v>
      </c>
      <c r="U101" s="935">
        <v>0</v>
      </c>
      <c r="V101" s="935">
        <v>0</v>
      </c>
      <c r="W101" s="935">
        <v>0</v>
      </c>
      <c r="X101" s="935">
        <v>0</v>
      </c>
      <c r="Y101" s="935">
        <v>0</v>
      </c>
      <c r="Z101" s="935">
        <v>0</v>
      </c>
      <c r="AA101" s="935">
        <v>0</v>
      </c>
      <c r="AB101" s="912"/>
    </row>
    <row r="102" spans="1:28">
      <c r="A102" s="929" t="s">
        <v>3885</v>
      </c>
      <c r="B102" s="930">
        <v>856003</v>
      </c>
      <c r="C102" s="931">
        <v>27499.207699999999</v>
      </c>
      <c r="D102" s="931">
        <v>89977</v>
      </c>
      <c r="E102" s="931">
        <v>0</v>
      </c>
      <c r="F102" s="932">
        <v>0</v>
      </c>
      <c r="G102" s="933">
        <v>0</v>
      </c>
      <c r="H102" s="933">
        <v>725173.91304347804</v>
      </c>
      <c r="I102" s="933">
        <v>0</v>
      </c>
      <c r="J102" s="933">
        <v>0</v>
      </c>
      <c r="K102" s="933">
        <v>70000</v>
      </c>
      <c r="L102" s="934">
        <v>44.017694797437798</v>
      </c>
      <c r="M102" s="935">
        <v>2.20640074172621E-2</v>
      </c>
      <c r="N102" s="935">
        <v>0</v>
      </c>
      <c r="O102" s="935">
        <v>4.5231215205387203</v>
      </c>
      <c r="P102" s="935">
        <v>10.9768436900879</v>
      </c>
      <c r="Q102" s="935">
        <v>0</v>
      </c>
      <c r="R102" s="935">
        <v>6.6192022251786206E-2</v>
      </c>
      <c r="S102" s="935">
        <v>0.66192022251786198</v>
      </c>
      <c r="T102" s="935">
        <v>0.55160018543155198</v>
      </c>
      <c r="U102" s="935">
        <v>9.2668831152500708</v>
      </c>
      <c r="V102" s="935">
        <v>0</v>
      </c>
      <c r="W102" s="935">
        <v>0</v>
      </c>
      <c r="X102" s="935">
        <v>0</v>
      </c>
      <c r="Y102" s="935">
        <v>0</v>
      </c>
      <c r="Z102" s="935">
        <v>0</v>
      </c>
      <c r="AA102" s="935">
        <v>7.7224025960417201E-3</v>
      </c>
      <c r="AB102" s="912"/>
    </row>
    <row r="103" spans="1:28">
      <c r="A103" s="929" t="s">
        <v>3886</v>
      </c>
      <c r="B103" s="930">
        <v>667160</v>
      </c>
      <c r="C103" s="931">
        <v>68827.106350000002</v>
      </c>
      <c r="D103" s="931">
        <v>72000</v>
      </c>
      <c r="E103" s="931">
        <v>1624</v>
      </c>
      <c r="F103" s="932">
        <v>0</v>
      </c>
      <c r="G103" s="933">
        <v>0</v>
      </c>
      <c r="H103" s="933">
        <v>65000</v>
      </c>
      <c r="I103" s="933">
        <v>0</v>
      </c>
      <c r="J103" s="933">
        <v>0</v>
      </c>
      <c r="K103" s="933">
        <v>515350</v>
      </c>
      <c r="L103" s="934">
        <v>344.74952908601199</v>
      </c>
      <c r="M103" s="935">
        <v>0</v>
      </c>
      <c r="N103" s="935">
        <v>0</v>
      </c>
      <c r="O103" s="935">
        <v>1.72806781496748</v>
      </c>
      <c r="P103" s="935">
        <v>86.230583966877205</v>
      </c>
      <c r="Q103" s="935">
        <v>0</v>
      </c>
      <c r="R103" s="935">
        <v>8.6403390748373901E-2</v>
      </c>
      <c r="S103" s="935">
        <v>0.86403390748373898</v>
      </c>
      <c r="T103" s="935">
        <v>0</v>
      </c>
      <c r="U103" s="935">
        <v>2.5921017224512202</v>
      </c>
      <c r="V103" s="935">
        <v>0</v>
      </c>
      <c r="W103" s="935">
        <v>0</v>
      </c>
      <c r="X103" s="935">
        <v>0</v>
      </c>
      <c r="Y103" s="935">
        <v>0</v>
      </c>
      <c r="Z103" s="935">
        <v>0</v>
      </c>
      <c r="AA103" s="935">
        <v>1.7280678149674801E-2</v>
      </c>
      <c r="AB103" s="912"/>
    </row>
    <row r="104" spans="1:28">
      <c r="A104" s="929" t="s">
        <v>3887</v>
      </c>
      <c r="B104" s="930">
        <v>0</v>
      </c>
      <c r="C104" s="931">
        <v>4.6349999999999998</v>
      </c>
      <c r="D104" s="931">
        <v>-3</v>
      </c>
      <c r="E104" s="931">
        <v>0</v>
      </c>
      <c r="F104" s="932">
        <v>0</v>
      </c>
      <c r="G104" s="933">
        <v>0</v>
      </c>
      <c r="H104" s="933">
        <v>0</v>
      </c>
      <c r="I104" s="933">
        <v>0</v>
      </c>
      <c r="J104" s="933">
        <v>0</v>
      </c>
      <c r="K104" s="933">
        <v>7.6349999999999998</v>
      </c>
      <c r="L104" s="934">
        <v>3.4434186469364798E-3</v>
      </c>
      <c r="M104" s="935">
        <v>0</v>
      </c>
      <c r="N104" s="935">
        <v>1.28008128138903E-6</v>
      </c>
      <c r="O104" s="935">
        <v>1.1648739660640099E-3</v>
      </c>
      <c r="P104" s="935">
        <v>8.5765445853064803E-4</v>
      </c>
      <c r="Q104" s="935">
        <v>0</v>
      </c>
      <c r="R104" s="935">
        <v>5.1203251255561096E-6</v>
      </c>
      <c r="S104" s="935">
        <v>2.43215443463915E-4</v>
      </c>
      <c r="T104" s="935">
        <v>1.28008128138903E-5</v>
      </c>
      <c r="U104" s="935">
        <v>2.7777763806141899E-3</v>
      </c>
      <c r="V104" s="935">
        <v>9.8566258666955007E-6</v>
      </c>
      <c r="W104" s="935">
        <v>5.1203251255561096E-7</v>
      </c>
      <c r="X104" s="935">
        <v>0</v>
      </c>
      <c r="Y104" s="935">
        <v>0</v>
      </c>
      <c r="Z104" s="935">
        <v>0</v>
      </c>
      <c r="AA104" s="935">
        <v>2.3809511833835899E-5</v>
      </c>
      <c r="AB104" s="912"/>
    </row>
    <row r="105" spans="1:28">
      <c r="A105" s="929" t="s">
        <v>3888</v>
      </c>
      <c r="B105" s="930">
        <v>133000</v>
      </c>
      <c r="C105" s="931">
        <v>323</v>
      </c>
      <c r="D105" s="931">
        <v>-2978</v>
      </c>
      <c r="E105" s="931">
        <v>0</v>
      </c>
      <c r="F105" s="932">
        <v>4326.0215682901899</v>
      </c>
      <c r="G105" s="933">
        <v>0</v>
      </c>
      <c r="H105" s="933">
        <v>131974.97843171001</v>
      </c>
      <c r="I105" s="933">
        <v>0</v>
      </c>
      <c r="J105" s="933">
        <v>0</v>
      </c>
      <c r="K105" s="933">
        <v>0</v>
      </c>
      <c r="L105" s="934">
        <v>0</v>
      </c>
      <c r="M105" s="935">
        <v>0</v>
      </c>
      <c r="N105" s="935">
        <v>0</v>
      </c>
      <c r="O105" s="935">
        <v>0</v>
      </c>
      <c r="P105" s="935">
        <v>0</v>
      </c>
      <c r="Q105" s="935">
        <v>0</v>
      </c>
      <c r="R105" s="935">
        <v>0</v>
      </c>
      <c r="S105" s="935">
        <v>0</v>
      </c>
      <c r="T105" s="935">
        <v>0</v>
      </c>
      <c r="U105" s="935">
        <v>0</v>
      </c>
      <c r="V105" s="935">
        <v>0</v>
      </c>
      <c r="W105" s="935">
        <v>0</v>
      </c>
      <c r="X105" s="935">
        <v>0</v>
      </c>
      <c r="Y105" s="935">
        <v>0</v>
      </c>
      <c r="Z105" s="935">
        <v>0</v>
      </c>
      <c r="AA105" s="935">
        <v>0</v>
      </c>
      <c r="AB105" s="912"/>
    </row>
    <row r="106" spans="1:28">
      <c r="A106" s="929" t="s">
        <v>3889</v>
      </c>
      <c r="B106" s="930">
        <v>35000</v>
      </c>
      <c r="C106" s="931">
        <v>1581.16659</v>
      </c>
      <c r="D106" s="931">
        <v>1400</v>
      </c>
      <c r="E106" s="931">
        <v>767.36351000000002</v>
      </c>
      <c r="F106" s="932">
        <v>0</v>
      </c>
      <c r="G106" s="933">
        <v>0</v>
      </c>
      <c r="H106" s="933">
        <v>0</v>
      </c>
      <c r="I106" s="933">
        <v>0</v>
      </c>
      <c r="J106" s="933">
        <v>0</v>
      </c>
      <c r="K106" s="933">
        <v>34413.803079999998</v>
      </c>
      <c r="L106" s="934">
        <v>23.713900686616501</v>
      </c>
      <c r="M106" s="935">
        <v>0.16155455455602499</v>
      </c>
      <c r="N106" s="935">
        <v>0.61159938510495104</v>
      </c>
      <c r="O106" s="935">
        <v>4.3273541398935196</v>
      </c>
      <c r="P106" s="935">
        <v>4.3792823895722401</v>
      </c>
      <c r="Q106" s="935">
        <v>2.8849027599290099E-2</v>
      </c>
      <c r="R106" s="935">
        <v>1.15396110397161E-2</v>
      </c>
      <c r="S106" s="935">
        <v>0.46158444158864198</v>
      </c>
      <c r="T106" s="935">
        <v>3.8657696983048799</v>
      </c>
      <c r="U106" s="935">
        <v>6.0005977406523501</v>
      </c>
      <c r="V106" s="935">
        <v>8.0777277278012392E-3</v>
      </c>
      <c r="W106" s="935">
        <v>1.7309416559574101E-3</v>
      </c>
      <c r="X106" s="935">
        <v>0.40388638639006202</v>
      </c>
      <c r="Y106" s="935">
        <v>0.34618833119148201</v>
      </c>
      <c r="Z106" s="935">
        <v>0</v>
      </c>
      <c r="AA106" s="935">
        <v>1.73094165595741E-2</v>
      </c>
      <c r="AB106" s="912"/>
    </row>
    <row r="107" spans="1:28">
      <c r="A107" s="929" t="s">
        <v>3890</v>
      </c>
      <c r="B107" s="930">
        <v>150000</v>
      </c>
      <c r="C107" s="931">
        <v>16443.23619</v>
      </c>
      <c r="D107" s="931">
        <v>5618</v>
      </c>
      <c r="E107" s="931">
        <v>2122.9933799999999</v>
      </c>
      <c r="F107" s="932">
        <v>0</v>
      </c>
      <c r="G107" s="933">
        <v>0</v>
      </c>
      <c r="H107" s="933">
        <v>0</v>
      </c>
      <c r="I107" s="933">
        <v>0</v>
      </c>
      <c r="J107" s="933">
        <v>0</v>
      </c>
      <c r="K107" s="933">
        <v>158702.24281</v>
      </c>
      <c r="L107" s="934">
        <v>10.3771041821689</v>
      </c>
      <c r="M107" s="935">
        <v>0</v>
      </c>
      <c r="N107" s="935">
        <v>0</v>
      </c>
      <c r="O107" s="935">
        <v>0.53215918882917401</v>
      </c>
      <c r="P107" s="935">
        <v>2.60758002526295</v>
      </c>
      <c r="Q107" s="935">
        <v>0</v>
      </c>
      <c r="R107" s="935">
        <v>0</v>
      </c>
      <c r="S107" s="935">
        <v>0.26607959441458701</v>
      </c>
      <c r="T107" s="935">
        <v>1.06431837765835</v>
      </c>
      <c r="U107" s="935">
        <v>0.79823878324376096</v>
      </c>
      <c r="V107" s="935">
        <v>0</v>
      </c>
      <c r="W107" s="935">
        <v>0</v>
      </c>
      <c r="X107" s="935">
        <v>0</v>
      </c>
      <c r="Y107" s="935">
        <v>0</v>
      </c>
      <c r="Z107" s="935">
        <v>0</v>
      </c>
      <c r="AA107" s="935">
        <v>7.9823878324376107E-3</v>
      </c>
      <c r="AB107" s="912"/>
    </row>
    <row r="108" spans="1:28">
      <c r="A108" s="924"/>
      <c r="B108" s="925"/>
      <c r="C108" s="926"/>
      <c r="D108" s="926"/>
      <c r="E108" s="926"/>
      <c r="F108" s="925"/>
      <c r="G108" s="926"/>
      <c r="H108" s="926"/>
      <c r="I108" s="926"/>
      <c r="J108" s="926"/>
      <c r="K108" s="926"/>
      <c r="L108" s="927"/>
      <c r="M108" s="928"/>
      <c r="N108" s="928"/>
      <c r="O108" s="928"/>
      <c r="P108" s="928"/>
      <c r="Q108" s="928"/>
      <c r="R108" s="928"/>
      <c r="S108" s="928"/>
      <c r="T108" s="928"/>
      <c r="U108" s="928"/>
      <c r="V108" s="928"/>
      <c r="W108" s="928"/>
      <c r="X108" s="928"/>
      <c r="Y108" s="928"/>
      <c r="Z108" s="928"/>
      <c r="AA108" s="928"/>
      <c r="AB108" s="912"/>
    </row>
    <row r="109" spans="1:28">
      <c r="A109" s="917" t="s">
        <v>3891</v>
      </c>
      <c r="B109" s="918">
        <v>90874</v>
      </c>
      <c r="C109" s="919">
        <v>4900</v>
      </c>
      <c r="D109" s="919">
        <v>4310</v>
      </c>
      <c r="E109" s="919">
        <v>545</v>
      </c>
      <c r="F109" s="920">
        <v>1610</v>
      </c>
      <c r="G109" s="921">
        <v>4712</v>
      </c>
      <c r="H109" s="921">
        <v>0</v>
      </c>
      <c r="I109" s="921">
        <v>6183</v>
      </c>
      <c r="J109" s="921">
        <v>0</v>
      </c>
      <c r="K109" s="921">
        <v>78130</v>
      </c>
      <c r="L109" s="922">
        <v>42.4233233287639</v>
      </c>
      <c r="M109" s="923">
        <v>2.55293090790946</v>
      </c>
      <c r="N109" s="923">
        <v>0.68860911824812898</v>
      </c>
      <c r="O109" s="923">
        <v>8.4691224567890906</v>
      </c>
      <c r="P109" s="923">
        <v>4.7845588280632603</v>
      </c>
      <c r="Q109" s="923">
        <v>3.3773801489805502</v>
      </c>
      <c r="R109" s="923">
        <v>0.48913389490275599</v>
      </c>
      <c r="S109" s="923">
        <v>22.632959408903201</v>
      </c>
      <c r="T109" s="923">
        <v>34.718523048629002</v>
      </c>
      <c r="U109" s="923">
        <v>174.91278147570799</v>
      </c>
      <c r="V109" s="923">
        <v>1.2937128285171001E-2</v>
      </c>
      <c r="W109" s="923">
        <v>2.2489503409822399E-2</v>
      </c>
      <c r="X109" s="923">
        <v>9.0094035204028797E-2</v>
      </c>
      <c r="Y109" s="923">
        <v>4.5750970859984801E-2</v>
      </c>
      <c r="Z109" s="923">
        <v>4.7568068004231301E-2</v>
      </c>
      <c r="AA109" s="923">
        <v>0.29669758255095802</v>
      </c>
      <c r="AB109" s="912"/>
    </row>
    <row r="110" spans="1:28">
      <c r="A110" s="929" t="s">
        <v>3892</v>
      </c>
      <c r="B110" s="930">
        <v>23715</v>
      </c>
      <c r="C110" s="931">
        <v>2283.7855199999999</v>
      </c>
      <c r="D110" s="931">
        <v>2640</v>
      </c>
      <c r="E110" s="931">
        <v>245.9</v>
      </c>
      <c r="F110" s="932">
        <v>1429.6054333970301</v>
      </c>
      <c r="G110" s="933">
        <v>4712</v>
      </c>
      <c r="H110" s="933">
        <v>0</v>
      </c>
      <c r="I110" s="933">
        <v>1118</v>
      </c>
      <c r="J110" s="933">
        <v>0</v>
      </c>
      <c r="K110" s="933">
        <v>15853.280086602999</v>
      </c>
      <c r="L110" s="934">
        <v>8.3991380741886097</v>
      </c>
      <c r="M110" s="935">
        <v>0.57411829874200604</v>
      </c>
      <c r="N110" s="935">
        <v>4.2527281388296798E-2</v>
      </c>
      <c r="O110" s="935">
        <v>3.40218251106374</v>
      </c>
      <c r="P110" s="935">
        <v>1.18810592378554</v>
      </c>
      <c r="Q110" s="935">
        <v>0.481089870705107</v>
      </c>
      <c r="R110" s="935">
        <v>0.167451170466418</v>
      </c>
      <c r="S110" s="935">
        <v>4.3856258931680996</v>
      </c>
      <c r="T110" s="935">
        <v>9.9141724736466799</v>
      </c>
      <c r="U110" s="935">
        <v>37.902439537319502</v>
      </c>
      <c r="V110" s="935">
        <v>4.5185236475065301E-3</v>
      </c>
      <c r="W110" s="935">
        <v>1.2492388907812201E-2</v>
      </c>
      <c r="X110" s="935">
        <v>5.3159101735371E-2</v>
      </c>
      <c r="Y110" s="935">
        <v>2.65795508676855E-2</v>
      </c>
      <c r="Z110" s="935">
        <v>2.65795508676855E-2</v>
      </c>
      <c r="AA110" s="935">
        <v>7.9738652603056404E-2</v>
      </c>
      <c r="AB110" s="912"/>
    </row>
    <row r="111" spans="1:28">
      <c r="A111" s="929" t="s">
        <v>3893</v>
      </c>
      <c r="B111" s="930">
        <v>0</v>
      </c>
      <c r="C111" s="931">
        <v>0.19800000000000001</v>
      </c>
      <c r="D111" s="931">
        <v>0</v>
      </c>
      <c r="E111" s="931">
        <v>0</v>
      </c>
      <c r="F111" s="932">
        <v>0</v>
      </c>
      <c r="G111" s="933">
        <v>0</v>
      </c>
      <c r="H111" s="933">
        <v>0</v>
      </c>
      <c r="I111" s="933">
        <v>0</v>
      </c>
      <c r="J111" s="933">
        <v>0</v>
      </c>
      <c r="K111" s="933">
        <v>0.19800000000000001</v>
      </c>
      <c r="L111" s="934">
        <v>1.04569311748832E-4</v>
      </c>
      <c r="M111" s="935">
        <v>8.3323483330022105E-6</v>
      </c>
      <c r="N111" s="935">
        <v>5.9753892427904299E-7</v>
      </c>
      <c r="O111" s="935">
        <v>3.3860539042479101E-5</v>
      </c>
      <c r="P111" s="935">
        <v>1.2979873299617001E-5</v>
      </c>
      <c r="Q111" s="935">
        <v>6.9712874499221599E-6</v>
      </c>
      <c r="R111" s="935">
        <v>1.59343713141078E-6</v>
      </c>
      <c r="S111" s="935">
        <v>4.5147385389972098E-5</v>
      </c>
      <c r="T111" s="935">
        <v>1.2647907230573099E-4</v>
      </c>
      <c r="U111" s="935">
        <v>3.8541260615998301E-4</v>
      </c>
      <c r="V111" s="935">
        <v>7.3032535189660799E-8</v>
      </c>
      <c r="W111" s="935">
        <v>2.02499302116787E-7</v>
      </c>
      <c r="X111" s="935">
        <v>1.6598303452195601E-6</v>
      </c>
      <c r="Y111" s="935">
        <v>6.6393213808782505E-7</v>
      </c>
      <c r="Z111" s="935">
        <v>3.31966069043913E-7</v>
      </c>
      <c r="AA111" s="935">
        <v>9.3946397539427302E-7</v>
      </c>
      <c r="AB111" s="912"/>
    </row>
    <row r="112" spans="1:28">
      <c r="A112" s="929" t="s">
        <v>3894</v>
      </c>
      <c r="B112" s="930">
        <v>0</v>
      </c>
      <c r="C112" s="931">
        <v>187.2</v>
      </c>
      <c r="D112" s="931">
        <v>-439</v>
      </c>
      <c r="E112" s="931">
        <v>0</v>
      </c>
      <c r="F112" s="932">
        <v>5.0042560513938303</v>
      </c>
      <c r="G112" s="933">
        <v>0</v>
      </c>
      <c r="H112" s="933">
        <v>0</v>
      </c>
      <c r="I112" s="933">
        <v>9</v>
      </c>
      <c r="J112" s="933">
        <v>0</v>
      </c>
      <c r="K112" s="933">
        <v>612.19574394860604</v>
      </c>
      <c r="L112" s="934">
        <v>0.35205695762213701</v>
      </c>
      <c r="M112" s="935">
        <v>2.1349226584665999E-2</v>
      </c>
      <c r="N112" s="935">
        <v>5.54258767101907E-3</v>
      </c>
      <c r="O112" s="935">
        <v>0.12830064053284901</v>
      </c>
      <c r="P112" s="935">
        <v>4.4751263417857699E-2</v>
      </c>
      <c r="Q112" s="935">
        <v>1.87832137740091E-2</v>
      </c>
      <c r="R112" s="935">
        <v>7.0821953574132504E-3</v>
      </c>
      <c r="S112" s="935">
        <v>0.140617502024002</v>
      </c>
      <c r="T112" s="935">
        <v>0.281235004048004</v>
      </c>
      <c r="U112" s="935">
        <v>0.91247415546961996</v>
      </c>
      <c r="V112" s="935">
        <v>1.2316861491153499E-4</v>
      </c>
      <c r="W112" s="935">
        <v>5.6452281834453496E-4</v>
      </c>
      <c r="X112" s="935">
        <v>1.02640512426279E-2</v>
      </c>
      <c r="Y112" s="935">
        <v>5.1320256213139501E-3</v>
      </c>
      <c r="Z112" s="935">
        <v>8.2112409941023194E-3</v>
      </c>
      <c r="AA112" s="935">
        <v>3.2434401926704202E-3</v>
      </c>
      <c r="AB112" s="912"/>
    </row>
    <row r="113" spans="1:28">
      <c r="A113" s="929" t="s">
        <v>3895</v>
      </c>
      <c r="B113" s="930">
        <v>0</v>
      </c>
      <c r="C113" s="931">
        <v>29.503</v>
      </c>
      <c r="D113" s="931">
        <v>0</v>
      </c>
      <c r="E113" s="931">
        <v>0</v>
      </c>
      <c r="F113" s="932">
        <v>0</v>
      </c>
      <c r="G113" s="933">
        <v>0</v>
      </c>
      <c r="H113" s="933">
        <v>0</v>
      </c>
      <c r="I113" s="933">
        <v>0</v>
      </c>
      <c r="J113" s="933">
        <v>0</v>
      </c>
      <c r="K113" s="933">
        <v>29.503</v>
      </c>
      <c r="L113" s="934">
        <v>1.62243956499032E-2</v>
      </c>
      <c r="M113" s="935">
        <v>1.2415619841846699E-3</v>
      </c>
      <c r="N113" s="935">
        <v>6.4304007149006701E-5</v>
      </c>
      <c r="O113" s="935">
        <v>1.9291202144701999E-3</v>
      </c>
      <c r="P113" s="935">
        <v>2.3001048710990799E-3</v>
      </c>
      <c r="Q113" s="935">
        <v>7.1723700281584295E-4</v>
      </c>
      <c r="R113" s="935">
        <v>3.56145270363729E-4</v>
      </c>
      <c r="S113" s="935">
        <v>3.6109173245211399E-3</v>
      </c>
      <c r="T113" s="935">
        <v>1.5977072545484E-2</v>
      </c>
      <c r="U113" s="935">
        <v>3.9868484432384103E-2</v>
      </c>
      <c r="V113" s="935">
        <v>6.4304007149006698E-6</v>
      </c>
      <c r="W113" s="935">
        <v>1.7312617309347899E-5</v>
      </c>
      <c r="X113" s="935">
        <v>1.97858483535405E-4</v>
      </c>
      <c r="Y113" s="935">
        <v>9.8929241767702606E-5</v>
      </c>
      <c r="Z113" s="935">
        <v>2.9678772530310801E-4</v>
      </c>
      <c r="AA113" s="935">
        <v>1.7015829584044801E-4</v>
      </c>
      <c r="AB113" s="912"/>
    </row>
    <row r="114" spans="1:28">
      <c r="A114" s="929" t="s">
        <v>3896</v>
      </c>
      <c r="B114" s="930">
        <v>0</v>
      </c>
      <c r="C114" s="931">
        <v>1063.806</v>
      </c>
      <c r="D114" s="931">
        <v>452</v>
      </c>
      <c r="E114" s="931">
        <v>17.555</v>
      </c>
      <c r="F114" s="932">
        <v>20.9</v>
      </c>
      <c r="G114" s="933">
        <v>0</v>
      </c>
      <c r="H114" s="933">
        <v>0</v>
      </c>
      <c r="I114" s="933">
        <v>0</v>
      </c>
      <c r="J114" s="933">
        <v>0</v>
      </c>
      <c r="K114" s="933">
        <v>290</v>
      </c>
      <c r="L114" s="934">
        <v>0.157046776198703</v>
      </c>
      <c r="M114" s="935">
        <v>1.07939270328521E-2</v>
      </c>
      <c r="N114" s="935">
        <v>8.7518327293395102E-4</v>
      </c>
      <c r="O114" s="935">
        <v>1.8476091317494499E-2</v>
      </c>
      <c r="P114" s="935">
        <v>2.2560279924519599E-2</v>
      </c>
      <c r="Q114" s="935">
        <v>7.7307855775832404E-3</v>
      </c>
      <c r="R114" s="935">
        <v>2.0420943035125501E-3</v>
      </c>
      <c r="S114" s="935">
        <v>4.7162654152551803E-2</v>
      </c>
      <c r="T114" s="935">
        <v>0.15364328569284899</v>
      </c>
      <c r="U114" s="935">
        <v>0.460929857078548</v>
      </c>
      <c r="V114" s="935">
        <v>1.06966844469705E-4</v>
      </c>
      <c r="W114" s="935">
        <v>3.7924608493804598E-4</v>
      </c>
      <c r="X114" s="935">
        <v>7.2931939411162603E-3</v>
      </c>
      <c r="Y114" s="935">
        <v>3.4034905058542599E-3</v>
      </c>
      <c r="Z114" s="935">
        <v>1.944851717631E-3</v>
      </c>
      <c r="AA114" s="935">
        <v>1.51698433975218E-3</v>
      </c>
      <c r="AB114" s="912"/>
    </row>
    <row r="115" spans="1:28">
      <c r="A115" s="929" t="s">
        <v>3897</v>
      </c>
      <c r="B115" s="930">
        <v>0</v>
      </c>
      <c r="C115" s="931">
        <v>1241.7380000000001</v>
      </c>
      <c r="D115" s="931">
        <v>0</v>
      </c>
      <c r="E115" s="931">
        <v>0</v>
      </c>
      <c r="F115" s="932">
        <v>74.949086239938694</v>
      </c>
      <c r="G115" s="933">
        <v>0</v>
      </c>
      <c r="H115" s="933">
        <v>0</v>
      </c>
      <c r="I115" s="933">
        <v>37</v>
      </c>
      <c r="J115" s="933">
        <v>0</v>
      </c>
      <c r="K115" s="933">
        <v>1129.78891376006</v>
      </c>
      <c r="L115" s="934">
        <v>0.61372077471870501</v>
      </c>
      <c r="M115" s="935">
        <v>4.2619498244354501E-2</v>
      </c>
      <c r="N115" s="935">
        <v>3.5989798517454901E-3</v>
      </c>
      <c r="O115" s="935">
        <v>0.16479539321150399</v>
      </c>
      <c r="P115" s="935">
        <v>8.8837976340454497E-2</v>
      </c>
      <c r="Q115" s="935">
        <v>2.7655318860781101E-2</v>
      </c>
      <c r="R115" s="935">
        <v>1.06075195630393E-2</v>
      </c>
      <c r="S115" s="935">
        <v>0.306860387359352</v>
      </c>
      <c r="T115" s="935">
        <v>0.63266277393841797</v>
      </c>
      <c r="U115" s="935">
        <v>2.4245759001232798</v>
      </c>
      <c r="V115" s="935">
        <v>1.70477992977418E-4</v>
      </c>
      <c r="W115" s="935">
        <v>8.1450596644766396E-4</v>
      </c>
      <c r="X115" s="935">
        <v>5.6825997659139304E-3</v>
      </c>
      <c r="Y115" s="935">
        <v>3.7883998439426198E-3</v>
      </c>
      <c r="Z115" s="935">
        <v>3.7883998439426198E-3</v>
      </c>
      <c r="AA115" s="935">
        <v>5.5121217729365204E-3</v>
      </c>
      <c r="AB115" s="912"/>
    </row>
    <row r="116" spans="1:28">
      <c r="A116" s="929" t="s">
        <v>3898</v>
      </c>
      <c r="B116" s="930">
        <v>0</v>
      </c>
      <c r="C116" s="931">
        <v>0</v>
      </c>
      <c r="D116" s="931">
        <v>0</v>
      </c>
      <c r="E116" s="931">
        <v>0</v>
      </c>
      <c r="F116" s="932">
        <v>0</v>
      </c>
      <c r="G116" s="933">
        <v>0</v>
      </c>
      <c r="H116" s="933">
        <v>0</v>
      </c>
      <c r="I116" s="933">
        <v>0</v>
      </c>
      <c r="J116" s="933">
        <v>0</v>
      </c>
      <c r="K116" s="933">
        <v>0</v>
      </c>
      <c r="L116" s="934">
        <v>0</v>
      </c>
      <c r="M116" s="935">
        <v>0</v>
      </c>
      <c r="N116" s="935">
        <v>0</v>
      </c>
      <c r="O116" s="935">
        <v>0</v>
      </c>
      <c r="P116" s="935">
        <v>0</v>
      </c>
      <c r="Q116" s="935">
        <v>0</v>
      </c>
      <c r="R116" s="935">
        <v>0</v>
      </c>
      <c r="S116" s="935">
        <v>0</v>
      </c>
      <c r="T116" s="935">
        <v>0</v>
      </c>
      <c r="U116" s="935">
        <v>0</v>
      </c>
      <c r="V116" s="935">
        <v>0</v>
      </c>
      <c r="W116" s="935">
        <v>0</v>
      </c>
      <c r="X116" s="935">
        <v>0</v>
      </c>
      <c r="Y116" s="935">
        <v>0</v>
      </c>
      <c r="Z116" s="935">
        <v>0</v>
      </c>
      <c r="AA116" s="935">
        <v>0</v>
      </c>
      <c r="AB116" s="912"/>
    </row>
    <row r="117" spans="1:28">
      <c r="A117" s="929" t="s">
        <v>3899</v>
      </c>
      <c r="B117" s="930">
        <v>62159</v>
      </c>
      <c r="C117" s="931">
        <v>93.337000000000003</v>
      </c>
      <c r="D117" s="931">
        <v>995</v>
      </c>
      <c r="E117" s="931">
        <v>281.45</v>
      </c>
      <c r="F117" s="932">
        <v>0</v>
      </c>
      <c r="G117" s="933">
        <v>0</v>
      </c>
      <c r="H117" s="933">
        <v>0</v>
      </c>
      <c r="I117" s="933">
        <v>4785</v>
      </c>
      <c r="J117" s="933">
        <v>0</v>
      </c>
      <c r="K117" s="933">
        <v>56190.887000000002</v>
      </c>
      <c r="L117" s="934">
        <v>30.618065953945599</v>
      </c>
      <c r="M117" s="935">
        <v>1.73345358016184</v>
      </c>
      <c r="N117" s="935">
        <v>0.60294037570846704</v>
      </c>
      <c r="O117" s="935">
        <v>3.7683773481779199</v>
      </c>
      <c r="P117" s="935">
        <v>3.1748579158399002</v>
      </c>
      <c r="Q117" s="935">
        <v>2.72265263405854</v>
      </c>
      <c r="R117" s="935">
        <v>0.25436547100200901</v>
      </c>
      <c r="S117" s="935">
        <v>16.204022597165</v>
      </c>
      <c r="T117" s="935">
        <v>21.102913149796301</v>
      </c>
      <c r="U117" s="935">
        <v>125.298546826916</v>
      </c>
      <c r="V117" s="935">
        <v>6.5946603593113598E-3</v>
      </c>
      <c r="W117" s="935">
        <v>3.7683773481779199E-3</v>
      </c>
      <c r="X117" s="935">
        <v>0</v>
      </c>
      <c r="Y117" s="935">
        <v>0</v>
      </c>
      <c r="Z117" s="935">
        <v>0</v>
      </c>
      <c r="AA117" s="935">
        <v>0.182766301386629</v>
      </c>
      <c r="AB117" s="912"/>
    </row>
    <row r="118" spans="1:28">
      <c r="A118" s="929" t="s">
        <v>3901</v>
      </c>
      <c r="B118" s="930">
        <v>5000</v>
      </c>
      <c r="C118" s="931">
        <v>0</v>
      </c>
      <c r="D118" s="931">
        <v>662</v>
      </c>
      <c r="E118" s="931">
        <v>0</v>
      </c>
      <c r="F118" s="932">
        <v>79.982192826252898</v>
      </c>
      <c r="G118" s="933">
        <v>0</v>
      </c>
      <c r="H118" s="933">
        <v>0</v>
      </c>
      <c r="I118" s="933">
        <v>234</v>
      </c>
      <c r="J118" s="933">
        <v>0</v>
      </c>
      <c r="K118" s="933">
        <v>4024.01780717375</v>
      </c>
      <c r="L118" s="934">
        <v>2.2668755424172602</v>
      </c>
      <c r="M118" s="935">
        <v>0.16934100034128999</v>
      </c>
      <c r="N118" s="935">
        <v>3.3058601660251798E-2</v>
      </c>
      <c r="O118" s="935">
        <v>0.98501139640750202</v>
      </c>
      <c r="P118" s="935">
        <v>0.26311948260200402</v>
      </c>
      <c r="Q118" s="935">
        <v>0.118741099840904</v>
      </c>
      <c r="R118" s="935">
        <v>4.7226573800359703E-2</v>
      </c>
      <c r="S118" s="935">
        <v>1.54498362861177</v>
      </c>
      <c r="T118" s="935">
        <v>2.6177015192199402</v>
      </c>
      <c r="U118" s="935">
        <v>7.8733445178599597</v>
      </c>
      <c r="V118" s="935">
        <v>1.41679721401079E-3</v>
      </c>
      <c r="W118" s="935">
        <v>4.4527912440339096E-3</v>
      </c>
      <c r="X118" s="935">
        <v>1.34933068001028E-2</v>
      </c>
      <c r="Y118" s="935">
        <v>6.7466534000513801E-3</v>
      </c>
      <c r="Z118" s="935">
        <v>6.7466534000513801E-3</v>
      </c>
      <c r="AA118" s="935">
        <v>2.3748219968180901E-2</v>
      </c>
      <c r="AB118" s="912"/>
    </row>
    <row r="119" spans="1:28">
      <c r="A119" s="929" t="s">
        <v>3902</v>
      </c>
      <c r="B119" s="930">
        <v>0</v>
      </c>
      <c r="C119" s="931">
        <v>0.15</v>
      </c>
      <c r="D119" s="931">
        <v>0</v>
      </c>
      <c r="E119" s="931">
        <v>0</v>
      </c>
      <c r="F119" s="932">
        <v>0</v>
      </c>
      <c r="G119" s="933">
        <v>0</v>
      </c>
      <c r="H119" s="933">
        <v>0</v>
      </c>
      <c r="I119" s="933">
        <v>0</v>
      </c>
      <c r="J119" s="933">
        <v>0</v>
      </c>
      <c r="K119" s="933">
        <v>0.15</v>
      </c>
      <c r="L119" s="934">
        <v>9.02847112020944E-5</v>
      </c>
      <c r="M119" s="935">
        <v>5.4824699281494596E-6</v>
      </c>
      <c r="N119" s="935">
        <v>1.2071493419778599E-6</v>
      </c>
      <c r="O119" s="935">
        <v>1.6095324559704901E-5</v>
      </c>
      <c r="P119" s="935">
        <v>1.2901408592388401E-5</v>
      </c>
      <c r="Q119" s="935">
        <v>3.0178733549446599E-6</v>
      </c>
      <c r="R119" s="935">
        <v>1.13170250810425E-6</v>
      </c>
      <c r="S119" s="935">
        <v>3.0681712441937401E-5</v>
      </c>
      <c r="T119" s="935">
        <v>9.1290668987075997E-5</v>
      </c>
      <c r="U119" s="935">
        <v>2.16783902663525E-4</v>
      </c>
      <c r="V119" s="935">
        <v>3.0178733549446602E-8</v>
      </c>
      <c r="W119" s="935">
        <v>1.55923456672141E-7</v>
      </c>
      <c r="X119" s="935">
        <v>2.2634050162084902E-6</v>
      </c>
      <c r="Y119" s="935">
        <v>1.25744723122694E-6</v>
      </c>
      <c r="Z119" s="935">
        <v>2.5148944624538803E-7</v>
      </c>
      <c r="AA119" s="935">
        <v>7.6452791658598003E-7</v>
      </c>
      <c r="AB119" s="912"/>
    </row>
    <row r="120" spans="1:28">
      <c r="A120" s="929" t="s">
        <v>3903</v>
      </c>
      <c r="B120" s="930">
        <v>0</v>
      </c>
      <c r="C120" s="931">
        <v>0</v>
      </c>
      <c r="D120" s="931">
        <v>0</v>
      </c>
      <c r="E120" s="931">
        <v>0</v>
      </c>
      <c r="F120" s="932">
        <v>0</v>
      </c>
      <c r="G120" s="933">
        <v>0</v>
      </c>
      <c r="H120" s="933">
        <v>0</v>
      </c>
      <c r="I120" s="933">
        <v>0</v>
      </c>
      <c r="J120" s="933">
        <v>0</v>
      </c>
      <c r="K120" s="933">
        <v>0</v>
      </c>
      <c r="L120" s="934">
        <v>0</v>
      </c>
      <c r="M120" s="935">
        <v>0</v>
      </c>
      <c r="N120" s="935">
        <v>0</v>
      </c>
      <c r="O120" s="935">
        <v>0</v>
      </c>
      <c r="P120" s="935">
        <v>0</v>
      </c>
      <c r="Q120" s="935">
        <v>0</v>
      </c>
      <c r="R120" s="935">
        <v>0</v>
      </c>
      <c r="S120" s="935">
        <v>0</v>
      </c>
      <c r="T120" s="935">
        <v>0</v>
      </c>
      <c r="U120" s="935">
        <v>0</v>
      </c>
      <c r="V120" s="935">
        <v>0</v>
      </c>
      <c r="W120" s="935">
        <v>0</v>
      </c>
      <c r="X120" s="935">
        <v>0</v>
      </c>
      <c r="Y120" s="935">
        <v>0</v>
      </c>
      <c r="Z120" s="935">
        <v>0</v>
      </c>
      <c r="AA120" s="935">
        <v>0</v>
      </c>
      <c r="AB120" s="912"/>
    </row>
    <row r="121" spans="1:28">
      <c r="A121" s="924"/>
      <c r="B121" s="925"/>
      <c r="C121" s="926"/>
      <c r="D121" s="926"/>
      <c r="E121" s="926"/>
      <c r="F121" s="925"/>
      <c r="G121" s="926"/>
      <c r="H121" s="926"/>
      <c r="I121" s="926"/>
      <c r="J121" s="926"/>
      <c r="K121" s="926"/>
      <c r="L121" s="927"/>
      <c r="M121" s="928"/>
      <c r="N121" s="928"/>
      <c r="O121" s="928"/>
      <c r="P121" s="928"/>
      <c r="Q121" s="928"/>
      <c r="R121" s="928"/>
      <c r="S121" s="928"/>
      <c r="T121" s="928"/>
      <c r="U121" s="928"/>
      <c r="V121" s="928"/>
      <c r="W121" s="928"/>
      <c r="X121" s="928"/>
      <c r="Y121" s="928"/>
      <c r="Z121" s="928"/>
      <c r="AA121" s="928"/>
      <c r="AB121" s="912"/>
    </row>
    <row r="122" spans="1:28">
      <c r="A122" s="917" t="s">
        <v>3904</v>
      </c>
      <c r="B122" s="918">
        <v>7400</v>
      </c>
      <c r="C122" s="919">
        <v>29</v>
      </c>
      <c r="D122" s="919">
        <v>1722</v>
      </c>
      <c r="E122" s="919">
        <v>5203</v>
      </c>
      <c r="F122" s="920">
        <v>0</v>
      </c>
      <c r="G122" s="921">
        <v>0</v>
      </c>
      <c r="H122" s="921">
        <v>0</v>
      </c>
      <c r="I122" s="921">
        <v>396</v>
      </c>
      <c r="J122" s="921">
        <v>0</v>
      </c>
      <c r="K122" s="921">
        <v>108</v>
      </c>
      <c r="L122" s="922">
        <v>5.7615841885064398E-2</v>
      </c>
      <c r="M122" s="923">
        <v>1.33133397422904E-3</v>
      </c>
      <c r="N122" s="923">
        <v>3.8971288527973702E-3</v>
      </c>
      <c r="O122" s="923">
        <v>1.13777632538711E-2</v>
      </c>
      <c r="P122" s="923">
        <v>3.6999843346720998E-3</v>
      </c>
      <c r="Q122" s="923">
        <v>1.19236610492308E-3</v>
      </c>
      <c r="R122" s="923">
        <v>3.4626965162843699E-4</v>
      </c>
      <c r="S122" s="923">
        <v>1.7281099965545998E-2</v>
      </c>
      <c r="T122" s="923">
        <v>3.4260012784382197E-2</v>
      </c>
      <c r="U122" s="923">
        <v>8.3809505783502894E-2</v>
      </c>
      <c r="V122" s="923">
        <v>3.5674001123319602E-5</v>
      </c>
      <c r="W122" s="923">
        <v>3.8650862804962497E-5</v>
      </c>
      <c r="X122" s="923">
        <v>5.6475255869554097E-4</v>
      </c>
      <c r="Y122" s="923">
        <v>2.50279293281124E-4</v>
      </c>
      <c r="Z122" s="923">
        <v>1.8697638708584899E-3</v>
      </c>
      <c r="AA122" s="923">
        <v>2.667718149373E-4</v>
      </c>
      <c r="AB122" s="912"/>
    </row>
    <row r="123" spans="1:28">
      <c r="A123" s="929" t="s">
        <v>3905</v>
      </c>
      <c r="B123" s="930">
        <v>0</v>
      </c>
      <c r="C123" s="931">
        <v>0</v>
      </c>
      <c r="D123" s="931">
        <v>0</v>
      </c>
      <c r="E123" s="931">
        <v>0</v>
      </c>
      <c r="F123" s="932">
        <v>0</v>
      </c>
      <c r="G123" s="933">
        <v>0</v>
      </c>
      <c r="H123" s="933">
        <v>0</v>
      </c>
      <c r="I123" s="933">
        <v>0</v>
      </c>
      <c r="J123" s="933">
        <v>0</v>
      </c>
      <c r="K123" s="933">
        <v>0</v>
      </c>
      <c r="L123" s="934">
        <v>0</v>
      </c>
      <c r="M123" s="935">
        <v>0</v>
      </c>
      <c r="N123" s="935">
        <v>0</v>
      </c>
      <c r="O123" s="935">
        <v>0</v>
      </c>
      <c r="P123" s="935">
        <v>0</v>
      </c>
      <c r="Q123" s="935">
        <v>0</v>
      </c>
      <c r="R123" s="935">
        <v>0</v>
      </c>
      <c r="S123" s="935">
        <v>0</v>
      </c>
      <c r="T123" s="935">
        <v>0</v>
      </c>
      <c r="U123" s="935">
        <v>0</v>
      </c>
      <c r="V123" s="935">
        <v>0</v>
      </c>
      <c r="W123" s="935">
        <v>0</v>
      </c>
      <c r="X123" s="935">
        <v>0</v>
      </c>
      <c r="Y123" s="935">
        <v>0</v>
      </c>
      <c r="Z123" s="935">
        <v>0</v>
      </c>
      <c r="AA123" s="935">
        <v>0</v>
      </c>
      <c r="AB123" s="912"/>
    </row>
    <row r="124" spans="1:28">
      <c r="A124" s="929" t="s">
        <v>3906</v>
      </c>
      <c r="B124" s="930">
        <v>0</v>
      </c>
      <c r="C124" s="931">
        <v>1E-3</v>
      </c>
      <c r="D124" s="931">
        <v>0</v>
      </c>
      <c r="E124" s="931">
        <v>0</v>
      </c>
      <c r="F124" s="932">
        <v>0</v>
      </c>
      <c r="G124" s="933">
        <v>0</v>
      </c>
      <c r="H124" s="933">
        <v>0</v>
      </c>
      <c r="I124" s="933">
        <v>0</v>
      </c>
      <c r="J124" s="933">
        <v>0</v>
      </c>
      <c r="K124" s="933">
        <v>1E-3</v>
      </c>
      <c r="L124" s="934">
        <v>3.0027839881699398E-7</v>
      </c>
      <c r="M124" s="935">
        <v>8.7518327293395098E-9</v>
      </c>
      <c r="N124" s="935">
        <v>2.35394121685683E-8</v>
      </c>
      <c r="O124" s="935">
        <v>1.9616176807140301E-8</v>
      </c>
      <c r="P124" s="935">
        <v>1.2172089198276799E-8</v>
      </c>
      <c r="Q124" s="935">
        <v>2.2634050162084902E-9</v>
      </c>
      <c r="R124" s="935">
        <v>2.8669796871974298E-9</v>
      </c>
      <c r="S124" s="935">
        <v>1.2926557537013001E-7</v>
      </c>
      <c r="T124" s="935">
        <v>2.7009966526754702E-7</v>
      </c>
      <c r="U124" s="935">
        <v>2.93236694322123E-7</v>
      </c>
      <c r="V124" s="935">
        <v>8.0476622798524302E-11</v>
      </c>
      <c r="W124" s="935">
        <v>2.9172775764464998E-10</v>
      </c>
      <c r="X124" s="935">
        <v>5.0297889249077697E-10</v>
      </c>
      <c r="Y124" s="935">
        <v>0</v>
      </c>
      <c r="Z124" s="935">
        <v>0</v>
      </c>
      <c r="AA124" s="935">
        <v>2.7714136976241801E-9</v>
      </c>
      <c r="AB124" s="912"/>
    </row>
    <row r="125" spans="1:28">
      <c r="A125" s="929" t="s">
        <v>3907</v>
      </c>
      <c r="B125" s="930">
        <v>0</v>
      </c>
      <c r="C125" s="931">
        <v>0</v>
      </c>
      <c r="D125" s="931">
        <v>-54</v>
      </c>
      <c r="E125" s="931">
        <v>0</v>
      </c>
      <c r="F125" s="932">
        <v>0</v>
      </c>
      <c r="G125" s="933">
        <v>0</v>
      </c>
      <c r="H125" s="933">
        <v>0</v>
      </c>
      <c r="I125" s="933">
        <v>0</v>
      </c>
      <c r="J125" s="933">
        <v>0</v>
      </c>
      <c r="K125" s="933">
        <v>54</v>
      </c>
      <c r="L125" s="934">
        <v>1.48488422683342E-2</v>
      </c>
      <c r="M125" s="935">
        <v>2.3702377329735399E-4</v>
      </c>
      <c r="N125" s="935">
        <v>1.3942574899844301E-4</v>
      </c>
      <c r="O125" s="935">
        <v>2.3005248584743098E-3</v>
      </c>
      <c r="P125" s="935">
        <v>2.83731399211832E-3</v>
      </c>
      <c r="Q125" s="935">
        <v>6.3438715794291703E-4</v>
      </c>
      <c r="R125" s="935">
        <v>8.3655449399066E-5</v>
      </c>
      <c r="S125" s="935">
        <v>2.9976536034665301E-3</v>
      </c>
      <c r="T125" s="935">
        <v>6.2741587049299496E-3</v>
      </c>
      <c r="U125" s="935">
        <v>4.1688298950534497E-2</v>
      </c>
      <c r="V125" s="935">
        <v>9.7598024298910299E-6</v>
      </c>
      <c r="W125" s="935">
        <v>1.6033961134821E-5</v>
      </c>
      <c r="X125" s="935">
        <v>2.7885149799688699E-4</v>
      </c>
      <c r="Y125" s="935">
        <v>1.3942574899844301E-4</v>
      </c>
      <c r="Z125" s="935">
        <v>1.81253473697976E-3</v>
      </c>
      <c r="AA125" s="935">
        <v>2.43995060747276E-5</v>
      </c>
      <c r="AB125" s="912"/>
    </row>
    <row r="126" spans="1:28">
      <c r="A126" s="929" t="s">
        <v>3908</v>
      </c>
      <c r="B126" s="930">
        <v>0</v>
      </c>
      <c r="C126" s="931">
        <v>0</v>
      </c>
      <c r="D126" s="931">
        <v>0</v>
      </c>
      <c r="E126" s="931">
        <v>0</v>
      </c>
      <c r="F126" s="932">
        <v>0</v>
      </c>
      <c r="G126" s="933">
        <v>0</v>
      </c>
      <c r="H126" s="933">
        <v>0</v>
      </c>
      <c r="I126" s="933">
        <v>0</v>
      </c>
      <c r="J126" s="933">
        <v>0</v>
      </c>
      <c r="K126" s="933">
        <v>0</v>
      </c>
      <c r="L126" s="934">
        <v>0</v>
      </c>
      <c r="M126" s="935">
        <v>0</v>
      </c>
      <c r="N126" s="935">
        <v>0</v>
      </c>
      <c r="O126" s="935">
        <v>0</v>
      </c>
      <c r="P126" s="935">
        <v>0</v>
      </c>
      <c r="Q126" s="935">
        <v>0</v>
      </c>
      <c r="R126" s="935">
        <v>0</v>
      </c>
      <c r="S126" s="935">
        <v>0</v>
      </c>
      <c r="T126" s="935">
        <v>0</v>
      </c>
      <c r="U126" s="935">
        <v>0</v>
      </c>
      <c r="V126" s="935">
        <v>0</v>
      </c>
      <c r="W126" s="935">
        <v>0</v>
      </c>
      <c r="X126" s="935">
        <v>0</v>
      </c>
      <c r="Y126" s="935">
        <v>0</v>
      </c>
      <c r="Z126" s="935">
        <v>0</v>
      </c>
      <c r="AA126" s="935">
        <v>0</v>
      </c>
      <c r="AB126" s="912"/>
    </row>
    <row r="127" spans="1:28">
      <c r="A127" s="929" t="s">
        <v>3909</v>
      </c>
      <c r="B127" s="930">
        <v>0</v>
      </c>
      <c r="C127" s="931">
        <v>0.21076</v>
      </c>
      <c r="D127" s="931">
        <v>0</v>
      </c>
      <c r="E127" s="931">
        <v>0</v>
      </c>
      <c r="F127" s="932">
        <v>0</v>
      </c>
      <c r="G127" s="933">
        <v>0</v>
      </c>
      <c r="H127" s="933">
        <v>0</v>
      </c>
      <c r="I127" s="933">
        <v>0</v>
      </c>
      <c r="J127" s="933">
        <v>0</v>
      </c>
      <c r="K127" s="933">
        <v>0.21076</v>
      </c>
      <c r="L127" s="934">
        <v>1.08778169374789E-4</v>
      </c>
      <c r="M127" s="935">
        <v>3.8219356807358197E-6</v>
      </c>
      <c r="N127" s="935">
        <v>8.8198515709288304E-6</v>
      </c>
      <c r="O127" s="935">
        <v>2.0763400573228299E-5</v>
      </c>
      <c r="P127" s="935">
        <v>2.5908313989603401E-6</v>
      </c>
      <c r="Q127" s="935">
        <v>1.8374690772768399E-6</v>
      </c>
      <c r="R127" s="935">
        <v>8.4523577554734596E-7</v>
      </c>
      <c r="S127" s="935">
        <v>2.2600869650505099E-5</v>
      </c>
      <c r="T127" s="935">
        <v>9.1138466232931203E-5</v>
      </c>
      <c r="U127" s="935">
        <v>1.8815683351314799E-4</v>
      </c>
      <c r="V127" s="935">
        <v>3.3074443390983097E-8</v>
      </c>
      <c r="W127" s="935">
        <v>1.3964764987303999E-7</v>
      </c>
      <c r="X127" s="935">
        <v>5.5124072318305196E-6</v>
      </c>
      <c r="Y127" s="935">
        <v>2.7562036159152598E-6</v>
      </c>
      <c r="Z127" s="935">
        <v>5.5124072318305201E-7</v>
      </c>
      <c r="AA127" s="935">
        <v>3.9321838253724402E-7</v>
      </c>
      <c r="AB127" s="912"/>
    </row>
    <row r="128" spans="1:28">
      <c r="A128" s="929" t="s">
        <v>3910</v>
      </c>
      <c r="B128" s="930">
        <v>0</v>
      </c>
      <c r="C128" s="931">
        <v>0</v>
      </c>
      <c r="D128" s="931">
        <v>0</v>
      </c>
      <c r="E128" s="931">
        <v>0</v>
      </c>
      <c r="F128" s="932">
        <v>0</v>
      </c>
      <c r="G128" s="933">
        <v>0</v>
      </c>
      <c r="H128" s="933">
        <v>0</v>
      </c>
      <c r="I128" s="933">
        <v>0</v>
      </c>
      <c r="J128" s="933">
        <v>0</v>
      </c>
      <c r="K128" s="933">
        <v>0</v>
      </c>
      <c r="L128" s="934">
        <v>0</v>
      </c>
      <c r="M128" s="935">
        <v>0</v>
      </c>
      <c r="N128" s="935">
        <v>0</v>
      </c>
      <c r="O128" s="935">
        <v>0</v>
      </c>
      <c r="P128" s="935">
        <v>0</v>
      </c>
      <c r="Q128" s="935">
        <v>0</v>
      </c>
      <c r="R128" s="935">
        <v>0</v>
      </c>
      <c r="S128" s="935">
        <v>0</v>
      </c>
      <c r="T128" s="935">
        <v>0</v>
      </c>
      <c r="U128" s="935">
        <v>0</v>
      </c>
      <c r="V128" s="935">
        <v>0</v>
      </c>
      <c r="W128" s="935">
        <v>0</v>
      </c>
      <c r="X128" s="935">
        <v>0</v>
      </c>
      <c r="Y128" s="935">
        <v>0</v>
      </c>
      <c r="Z128" s="935">
        <v>0</v>
      </c>
      <c r="AA128" s="935">
        <v>0</v>
      </c>
      <c r="AB128" s="912"/>
    </row>
    <row r="129" spans="1:28">
      <c r="A129" s="929" t="s">
        <v>3911</v>
      </c>
      <c r="B129" s="930">
        <v>0</v>
      </c>
      <c r="C129" s="931">
        <v>0</v>
      </c>
      <c r="D129" s="931">
        <v>0</v>
      </c>
      <c r="E129" s="931">
        <v>0</v>
      </c>
      <c r="F129" s="932">
        <v>0</v>
      </c>
      <c r="G129" s="933">
        <v>0</v>
      </c>
      <c r="H129" s="933">
        <v>0</v>
      </c>
      <c r="I129" s="933">
        <v>0</v>
      </c>
      <c r="J129" s="933">
        <v>0</v>
      </c>
      <c r="K129" s="933">
        <v>0</v>
      </c>
      <c r="L129" s="934">
        <v>0</v>
      </c>
      <c r="M129" s="935">
        <v>0</v>
      </c>
      <c r="N129" s="935">
        <v>0</v>
      </c>
      <c r="O129" s="935">
        <v>0</v>
      </c>
      <c r="P129" s="935">
        <v>0</v>
      </c>
      <c r="Q129" s="935">
        <v>0</v>
      </c>
      <c r="R129" s="935">
        <v>0</v>
      </c>
      <c r="S129" s="935">
        <v>0</v>
      </c>
      <c r="T129" s="935">
        <v>0</v>
      </c>
      <c r="U129" s="935">
        <v>0</v>
      </c>
      <c r="V129" s="935">
        <v>0</v>
      </c>
      <c r="W129" s="935">
        <v>0</v>
      </c>
      <c r="X129" s="935">
        <v>0</v>
      </c>
      <c r="Y129" s="935">
        <v>0</v>
      </c>
      <c r="Z129" s="935">
        <v>0</v>
      </c>
      <c r="AA129" s="935">
        <v>0</v>
      </c>
      <c r="AB129" s="912"/>
    </row>
    <row r="130" spans="1:28">
      <c r="A130" s="929" t="s">
        <v>3913</v>
      </c>
      <c r="B130" s="930">
        <v>0</v>
      </c>
      <c r="C130" s="931">
        <v>0</v>
      </c>
      <c r="D130" s="931">
        <v>0</v>
      </c>
      <c r="E130" s="931">
        <v>0</v>
      </c>
      <c r="F130" s="932">
        <v>0</v>
      </c>
      <c r="G130" s="933">
        <v>0</v>
      </c>
      <c r="H130" s="933">
        <v>0</v>
      </c>
      <c r="I130" s="933">
        <v>0</v>
      </c>
      <c r="J130" s="933">
        <v>0</v>
      </c>
      <c r="K130" s="933">
        <v>0</v>
      </c>
      <c r="L130" s="934">
        <v>0</v>
      </c>
      <c r="M130" s="935">
        <v>0</v>
      </c>
      <c r="N130" s="935">
        <v>0</v>
      </c>
      <c r="O130" s="935">
        <v>0</v>
      </c>
      <c r="P130" s="935">
        <v>0</v>
      </c>
      <c r="Q130" s="935">
        <v>0</v>
      </c>
      <c r="R130" s="935">
        <v>0</v>
      </c>
      <c r="S130" s="935">
        <v>0</v>
      </c>
      <c r="T130" s="935">
        <v>0</v>
      </c>
      <c r="U130" s="935">
        <v>0</v>
      </c>
      <c r="V130" s="935">
        <v>0</v>
      </c>
      <c r="W130" s="935">
        <v>0</v>
      </c>
      <c r="X130" s="935">
        <v>0</v>
      </c>
      <c r="Y130" s="935">
        <v>0</v>
      </c>
      <c r="Z130" s="935">
        <v>0</v>
      </c>
      <c r="AA130" s="935">
        <v>0</v>
      </c>
      <c r="AB130" s="912"/>
    </row>
    <row r="131" spans="1:28">
      <c r="A131" s="929" t="s">
        <v>3914</v>
      </c>
      <c r="B131" s="930">
        <v>7400</v>
      </c>
      <c r="C131" s="931">
        <v>0.32508999999999999</v>
      </c>
      <c r="D131" s="931">
        <v>1801</v>
      </c>
      <c r="E131" s="931">
        <v>5202.951</v>
      </c>
      <c r="F131" s="932">
        <v>0</v>
      </c>
      <c r="G131" s="933">
        <v>0</v>
      </c>
      <c r="H131" s="933">
        <v>0</v>
      </c>
      <c r="I131" s="933">
        <v>396</v>
      </c>
      <c r="J131" s="933">
        <v>0</v>
      </c>
      <c r="K131" s="933">
        <v>0.374090000000251</v>
      </c>
      <c r="L131" s="934">
        <v>1.96720625404087E-4</v>
      </c>
      <c r="M131" s="935">
        <v>3.4433165422236199E-6</v>
      </c>
      <c r="N131" s="935">
        <v>1.9022912700481299E-5</v>
      </c>
      <c r="O131" s="935">
        <v>1.29829967985481E-5</v>
      </c>
      <c r="P131" s="935">
        <v>1.77810608327941E-6</v>
      </c>
      <c r="Q131" s="935">
        <v>2.2579124867040099E-6</v>
      </c>
      <c r="R131" s="935">
        <v>1.0442845251006099E-6</v>
      </c>
      <c r="S131" s="935">
        <v>5.1367509072516297E-5</v>
      </c>
      <c r="T131" s="935">
        <v>9.3703368198216498E-5</v>
      </c>
      <c r="U131" s="935">
        <v>1.2785429455961501E-4</v>
      </c>
      <c r="V131" s="935">
        <v>4.23358591257002E-8</v>
      </c>
      <c r="W131" s="935">
        <v>1.63698655286041E-7</v>
      </c>
      <c r="X131" s="935">
        <v>5.6447812167600302E-7</v>
      </c>
      <c r="Y131" s="935">
        <v>2.8223906083800098E-7</v>
      </c>
      <c r="Z131" s="935">
        <v>5.6447812167600302E-7</v>
      </c>
      <c r="AA131" s="935">
        <v>1.0668636499676501E-6</v>
      </c>
      <c r="AB131" s="912"/>
    </row>
    <row r="132" spans="1:28">
      <c r="A132" s="929" t="s">
        <v>3915</v>
      </c>
      <c r="B132" s="930">
        <v>0</v>
      </c>
      <c r="C132" s="931">
        <v>3.6247199999999999</v>
      </c>
      <c r="D132" s="931">
        <v>0</v>
      </c>
      <c r="E132" s="931">
        <v>0</v>
      </c>
      <c r="F132" s="932">
        <v>0</v>
      </c>
      <c r="G132" s="933">
        <v>0</v>
      </c>
      <c r="H132" s="933">
        <v>0</v>
      </c>
      <c r="I132" s="933">
        <v>0</v>
      </c>
      <c r="J132" s="933">
        <v>0</v>
      </c>
      <c r="K132" s="933">
        <v>3.6247199999999999</v>
      </c>
      <c r="L132" s="934">
        <v>3.7070872240846401E-3</v>
      </c>
      <c r="M132" s="935">
        <v>1.22151562629674E-4</v>
      </c>
      <c r="N132" s="935">
        <v>3.2026802739222999E-4</v>
      </c>
      <c r="O132" s="935">
        <v>1.5496840035107899E-3</v>
      </c>
      <c r="P132" s="935">
        <v>4.92252565821075E-5</v>
      </c>
      <c r="Q132" s="935">
        <v>6.9279990745188403E-5</v>
      </c>
      <c r="R132" s="935">
        <v>2.37010494654592E-5</v>
      </c>
      <c r="S132" s="935">
        <v>1.7259225764590801E-3</v>
      </c>
      <c r="T132" s="935">
        <v>2.91705224190267E-3</v>
      </c>
      <c r="U132" s="935">
        <v>4.4971222062666098E-3</v>
      </c>
      <c r="V132" s="935">
        <v>4.6186660496792301E-6</v>
      </c>
      <c r="W132" s="935">
        <v>1.0938945907135E-6</v>
      </c>
      <c r="X132" s="935">
        <v>6.0771921706305603E-6</v>
      </c>
      <c r="Y132" s="935">
        <v>0</v>
      </c>
      <c r="Z132" s="935">
        <v>0</v>
      </c>
      <c r="AA132" s="935">
        <v>2.0480137615025001E-5</v>
      </c>
      <c r="AB132" s="912"/>
    </row>
    <row r="133" spans="1:28">
      <c r="A133" s="929" t="s">
        <v>3916</v>
      </c>
      <c r="B133" s="930">
        <v>0</v>
      </c>
      <c r="C133" s="931">
        <v>0.76009000000000004</v>
      </c>
      <c r="D133" s="931">
        <v>0</v>
      </c>
      <c r="E133" s="931">
        <v>0</v>
      </c>
      <c r="F133" s="932">
        <v>0</v>
      </c>
      <c r="G133" s="933">
        <v>0</v>
      </c>
      <c r="H133" s="933">
        <v>0</v>
      </c>
      <c r="I133" s="933">
        <v>0</v>
      </c>
      <c r="J133" s="933">
        <v>0</v>
      </c>
      <c r="K133" s="933">
        <v>0.76009000000000004</v>
      </c>
      <c r="L133" s="934">
        <v>8.4362902624124695E-4</v>
      </c>
      <c r="M133" s="935">
        <v>1.8350842866879101E-5</v>
      </c>
      <c r="N133" s="935">
        <v>7.9265446272213907E-5</v>
      </c>
      <c r="O133" s="935">
        <v>1.42728777853504E-4</v>
      </c>
      <c r="P133" s="935">
        <v>7.5187481190685202E-6</v>
      </c>
      <c r="Q133" s="935">
        <v>1.29985136973727E-5</v>
      </c>
      <c r="R133" s="935">
        <v>4.5877107167197701E-6</v>
      </c>
      <c r="S133" s="935">
        <v>2.0517261816441201E-4</v>
      </c>
      <c r="T133" s="935">
        <v>3.8613231865724802E-4</v>
      </c>
      <c r="U133" s="935">
        <v>8.8313431296855596E-4</v>
      </c>
      <c r="V133" s="935">
        <v>1.7841097231688E-7</v>
      </c>
      <c r="W133" s="935">
        <v>5.73463839589972E-7</v>
      </c>
      <c r="X133" s="935">
        <v>2.54872817595543E-6</v>
      </c>
      <c r="Y133" s="935">
        <v>1.2743640879777099E-6</v>
      </c>
      <c r="Z133" s="935">
        <v>2.54872817595543E-6</v>
      </c>
      <c r="AA133" s="935">
        <v>2.82908827531053E-6</v>
      </c>
      <c r="AB133" s="912"/>
    </row>
    <row r="134" spans="1:28">
      <c r="A134" s="929" t="s">
        <v>3917</v>
      </c>
      <c r="B134" s="930">
        <v>0</v>
      </c>
      <c r="C134" s="931">
        <v>3.0658699999999999</v>
      </c>
      <c r="D134" s="931">
        <v>0</v>
      </c>
      <c r="E134" s="931">
        <v>0</v>
      </c>
      <c r="F134" s="932">
        <v>0</v>
      </c>
      <c r="G134" s="933">
        <v>0</v>
      </c>
      <c r="H134" s="933">
        <v>0</v>
      </c>
      <c r="I134" s="933">
        <v>0</v>
      </c>
      <c r="J134" s="933">
        <v>0</v>
      </c>
      <c r="K134" s="933">
        <v>3.0658699999999999</v>
      </c>
      <c r="L134" s="934">
        <v>3.0687151152701902E-3</v>
      </c>
      <c r="M134" s="935">
        <v>8.9439938033000405E-5</v>
      </c>
      <c r="N134" s="935">
        <v>2.40562591950829E-4</v>
      </c>
      <c r="O134" s="935">
        <v>2.00468826625691E-4</v>
      </c>
      <c r="P134" s="935">
        <v>1.2439347703440299E-4</v>
      </c>
      <c r="Q134" s="935">
        <v>2.3131018456810501E-5</v>
      </c>
      <c r="R134" s="935">
        <v>2.92992900452933E-5</v>
      </c>
      <c r="S134" s="935">
        <v>1.3210381652000601E-3</v>
      </c>
      <c r="T134" s="935">
        <v>2.76030153584605E-3</v>
      </c>
      <c r="U134" s="935">
        <v>2.9967519467378901E-3</v>
      </c>
      <c r="V134" s="935">
        <v>8.2243621179770505E-7</v>
      </c>
      <c r="W134" s="935">
        <v>2.9813312677666802E-6</v>
      </c>
      <c r="X134" s="935">
        <v>5.1402263237356602E-6</v>
      </c>
      <c r="Y134" s="935">
        <v>0</v>
      </c>
      <c r="Z134" s="935">
        <v>0</v>
      </c>
      <c r="AA134" s="935">
        <v>2.83226470437835E-5</v>
      </c>
      <c r="AB134" s="912"/>
    </row>
    <row r="135" spans="1:28">
      <c r="A135" s="929" t="s">
        <v>3918</v>
      </c>
      <c r="B135" s="930">
        <v>0</v>
      </c>
      <c r="C135" s="931">
        <v>0</v>
      </c>
      <c r="D135" s="931">
        <v>0</v>
      </c>
      <c r="E135" s="931">
        <v>0</v>
      </c>
      <c r="F135" s="932">
        <v>0</v>
      </c>
      <c r="G135" s="933">
        <v>0</v>
      </c>
      <c r="H135" s="933">
        <v>0</v>
      </c>
      <c r="I135" s="933">
        <v>0</v>
      </c>
      <c r="J135" s="933">
        <v>0</v>
      </c>
      <c r="K135" s="933">
        <v>0</v>
      </c>
      <c r="L135" s="934">
        <v>0</v>
      </c>
      <c r="M135" s="935">
        <v>0</v>
      </c>
      <c r="N135" s="935">
        <v>0</v>
      </c>
      <c r="O135" s="935">
        <v>0</v>
      </c>
      <c r="P135" s="935">
        <v>0</v>
      </c>
      <c r="Q135" s="935">
        <v>0</v>
      </c>
      <c r="R135" s="935">
        <v>0</v>
      </c>
      <c r="S135" s="935">
        <v>0</v>
      </c>
      <c r="T135" s="935">
        <v>0</v>
      </c>
      <c r="U135" s="935">
        <v>0</v>
      </c>
      <c r="V135" s="935">
        <v>0</v>
      </c>
      <c r="W135" s="935">
        <v>0</v>
      </c>
      <c r="X135" s="935">
        <v>0</v>
      </c>
      <c r="Y135" s="935">
        <v>0</v>
      </c>
      <c r="Z135" s="935">
        <v>0</v>
      </c>
      <c r="AA135" s="935">
        <v>0</v>
      </c>
      <c r="AB135" s="912"/>
    </row>
    <row r="136" spans="1:28">
      <c r="A136" s="929" t="s">
        <v>3919</v>
      </c>
      <c r="B136" s="930">
        <v>0</v>
      </c>
      <c r="C136" s="931">
        <v>0.35109000000000001</v>
      </c>
      <c r="D136" s="931">
        <v>0</v>
      </c>
      <c r="E136" s="931">
        <v>0</v>
      </c>
      <c r="F136" s="932">
        <v>0</v>
      </c>
      <c r="G136" s="933">
        <v>0</v>
      </c>
      <c r="H136" s="933">
        <v>0</v>
      </c>
      <c r="I136" s="933">
        <v>0</v>
      </c>
      <c r="J136" s="933">
        <v>0</v>
      </c>
      <c r="K136" s="933">
        <v>0.35109000000000001</v>
      </c>
      <c r="L136" s="934">
        <v>4.07336248934313E-4</v>
      </c>
      <c r="M136" s="935">
        <v>9.4770427858994903E-6</v>
      </c>
      <c r="N136" s="935">
        <v>3.83202164821153E-5</v>
      </c>
      <c r="O136" s="935">
        <v>5.1799985413612101E-5</v>
      </c>
      <c r="P136" s="935">
        <v>4.35590786432647E-6</v>
      </c>
      <c r="Q136" s="935">
        <v>3.4729535675035402E-6</v>
      </c>
      <c r="R136" s="935">
        <v>1.8247722134340599E-6</v>
      </c>
      <c r="S136" s="935">
        <v>9.7124972650522706E-5</v>
      </c>
      <c r="T136" s="935">
        <v>2.2897948097608099E-4</v>
      </c>
      <c r="U136" s="935">
        <v>2.6488628904688E-4</v>
      </c>
      <c r="V136" s="935">
        <v>8.8295429682293395E-8</v>
      </c>
      <c r="W136" s="935">
        <v>1.8247722134340601E-7</v>
      </c>
      <c r="X136" s="935">
        <v>1.1772723957639101E-6</v>
      </c>
      <c r="Y136" s="935">
        <v>5.8863619788195599E-7</v>
      </c>
      <c r="Z136" s="935">
        <v>5.8863619788195599E-7</v>
      </c>
      <c r="AA136" s="935">
        <v>1.7423631457305899E-6</v>
      </c>
      <c r="AB136" s="912"/>
    </row>
    <row r="137" spans="1:28">
      <c r="A137" s="929" t="s">
        <v>3920</v>
      </c>
      <c r="B137" s="930">
        <v>0</v>
      </c>
      <c r="C137" s="931">
        <v>8.3887999999999998</v>
      </c>
      <c r="D137" s="931">
        <v>-25</v>
      </c>
      <c r="E137" s="931">
        <v>0.12839999999999999</v>
      </c>
      <c r="F137" s="932">
        <v>0</v>
      </c>
      <c r="G137" s="933">
        <v>0</v>
      </c>
      <c r="H137" s="933">
        <v>0</v>
      </c>
      <c r="I137" s="933">
        <v>0</v>
      </c>
      <c r="J137" s="933">
        <v>0</v>
      </c>
      <c r="K137" s="933">
        <v>33.260399999999997</v>
      </c>
      <c r="L137" s="934">
        <v>3.4434432929022103E-2</v>
      </c>
      <c r="M137" s="935">
        <v>8.4761681056054505E-4</v>
      </c>
      <c r="N137" s="935">
        <v>3.0514205180179601E-3</v>
      </c>
      <c r="O137" s="935">
        <v>7.0987907884445603E-3</v>
      </c>
      <c r="P137" s="935">
        <v>6.7279584338243205E-4</v>
      </c>
      <c r="Q137" s="935">
        <v>4.4499882554428598E-4</v>
      </c>
      <c r="R137" s="935">
        <v>2.0130899250812899E-4</v>
      </c>
      <c r="S137" s="935">
        <v>1.0860090385306999E-2</v>
      </c>
      <c r="T137" s="935">
        <v>2.15082765679738E-2</v>
      </c>
      <c r="U137" s="935">
        <v>3.31630077131813E-2</v>
      </c>
      <c r="V137" s="935">
        <v>2.0130899250812901E-5</v>
      </c>
      <c r="W137" s="935">
        <v>1.7482096717811199E-5</v>
      </c>
      <c r="X137" s="935">
        <v>2.6488025330017001E-4</v>
      </c>
      <c r="Y137" s="935">
        <v>1.05952101320068E-4</v>
      </c>
      <c r="Z137" s="935">
        <v>5.2976050660034099E-5</v>
      </c>
      <c r="AA137" s="935">
        <v>1.8753521933652099E-4</v>
      </c>
      <c r="AB137" s="912"/>
    </row>
    <row r="138" spans="1:28">
      <c r="A138" s="924"/>
      <c r="B138" s="925"/>
      <c r="C138" s="926"/>
      <c r="D138" s="926"/>
      <c r="E138" s="926"/>
      <c r="F138" s="925"/>
      <c r="G138" s="926"/>
      <c r="H138" s="926"/>
      <c r="I138" s="926"/>
      <c r="J138" s="926"/>
      <c r="K138" s="926"/>
      <c r="L138" s="927"/>
      <c r="M138" s="928"/>
      <c r="N138" s="928"/>
      <c r="O138" s="928"/>
      <c r="P138" s="928"/>
      <c r="Q138" s="928"/>
      <c r="R138" s="928"/>
      <c r="S138" s="928"/>
      <c r="T138" s="928"/>
      <c r="U138" s="928"/>
      <c r="V138" s="928"/>
      <c r="W138" s="928"/>
      <c r="X138" s="928"/>
      <c r="Y138" s="928"/>
      <c r="Z138" s="928"/>
      <c r="AA138" s="928"/>
      <c r="AB138" s="912"/>
    </row>
    <row r="139" spans="1:28">
      <c r="A139" s="917" t="s">
        <v>4295</v>
      </c>
      <c r="B139" s="918">
        <v>507394</v>
      </c>
      <c r="C139" s="919">
        <v>48455</v>
      </c>
      <c r="D139" s="919">
        <v>5387</v>
      </c>
      <c r="E139" s="919">
        <v>390</v>
      </c>
      <c r="F139" s="920">
        <v>64584</v>
      </c>
      <c r="G139" s="921">
        <v>34557</v>
      </c>
      <c r="H139" s="921">
        <v>302232</v>
      </c>
      <c r="I139" s="921">
        <v>26179</v>
      </c>
      <c r="J139" s="921">
        <v>446</v>
      </c>
      <c r="K139" s="921">
        <v>122026</v>
      </c>
      <c r="L139" s="922">
        <v>80.904167601032398</v>
      </c>
      <c r="M139" s="923">
        <v>3.3589939084911</v>
      </c>
      <c r="N139" s="923">
        <v>6.6207404404593904</v>
      </c>
      <c r="O139" s="923">
        <v>8.1818574117587506</v>
      </c>
      <c r="P139" s="923">
        <v>1.43164039866994</v>
      </c>
      <c r="Q139" s="923">
        <v>1.07459913384149</v>
      </c>
      <c r="R139" s="923">
        <v>0.242880566204172</v>
      </c>
      <c r="S139" s="923">
        <v>23.301996716382199</v>
      </c>
      <c r="T139" s="923">
        <v>51.8015117552224</v>
      </c>
      <c r="U139" s="923">
        <v>88.821824676541496</v>
      </c>
      <c r="V139" s="923">
        <v>1.6217750668115202E-2</v>
      </c>
      <c r="W139" s="923">
        <v>3.6376455854309903E-2</v>
      </c>
      <c r="X139" s="923">
        <v>1.8963424484565401E-2</v>
      </c>
      <c r="Y139" s="923">
        <v>3.9105154826683296E-3</v>
      </c>
      <c r="Z139" s="923">
        <v>2.0722328706039302E-2</v>
      </c>
      <c r="AA139" s="923">
        <v>0.44967833743614299</v>
      </c>
      <c r="AB139" s="912"/>
    </row>
    <row r="140" spans="1:28">
      <c r="A140" s="929" t="s">
        <v>3922</v>
      </c>
      <c r="B140" s="930">
        <v>70999</v>
      </c>
      <c r="C140" s="931">
        <v>24480.837</v>
      </c>
      <c r="D140" s="931">
        <v>0</v>
      </c>
      <c r="E140" s="931">
        <v>55.869</v>
      </c>
      <c r="F140" s="932">
        <v>0</v>
      </c>
      <c r="G140" s="933">
        <v>8904</v>
      </c>
      <c r="H140" s="933">
        <v>78595.890410958906</v>
      </c>
      <c r="I140" s="933">
        <v>6662</v>
      </c>
      <c r="J140" s="933">
        <v>0</v>
      </c>
      <c r="K140" s="933">
        <v>0</v>
      </c>
      <c r="L140" s="934">
        <v>0</v>
      </c>
      <c r="M140" s="935">
        <v>0</v>
      </c>
      <c r="N140" s="935">
        <v>0</v>
      </c>
      <c r="O140" s="935">
        <v>0</v>
      </c>
      <c r="P140" s="935">
        <v>0</v>
      </c>
      <c r="Q140" s="935">
        <v>0</v>
      </c>
      <c r="R140" s="935">
        <v>0</v>
      </c>
      <c r="S140" s="935">
        <v>0</v>
      </c>
      <c r="T140" s="935">
        <v>0</v>
      </c>
      <c r="U140" s="935">
        <v>0</v>
      </c>
      <c r="V140" s="935">
        <v>0</v>
      </c>
      <c r="W140" s="935">
        <v>0</v>
      </c>
      <c r="X140" s="935">
        <v>0</v>
      </c>
      <c r="Y140" s="935">
        <v>0</v>
      </c>
      <c r="Z140" s="935">
        <v>0</v>
      </c>
      <c r="AA140" s="935">
        <v>0</v>
      </c>
      <c r="AB140" s="912"/>
    </row>
    <row r="141" spans="1:28">
      <c r="A141" s="929" t="s">
        <v>3923</v>
      </c>
      <c r="B141" s="930">
        <v>206400</v>
      </c>
      <c r="C141" s="931">
        <v>930.9</v>
      </c>
      <c r="D141" s="931">
        <v>0</v>
      </c>
      <c r="E141" s="931">
        <v>0</v>
      </c>
      <c r="F141" s="932">
        <v>0</v>
      </c>
      <c r="G141" s="933">
        <v>21830</v>
      </c>
      <c r="H141" s="933">
        <v>169453.84615384601</v>
      </c>
      <c r="I141" s="933">
        <v>15588</v>
      </c>
      <c r="J141" s="933">
        <v>0</v>
      </c>
      <c r="K141" s="933">
        <v>0</v>
      </c>
      <c r="L141" s="934">
        <v>0</v>
      </c>
      <c r="M141" s="935">
        <v>0</v>
      </c>
      <c r="N141" s="935">
        <v>0</v>
      </c>
      <c r="O141" s="935">
        <v>0</v>
      </c>
      <c r="P141" s="935">
        <v>0</v>
      </c>
      <c r="Q141" s="935">
        <v>0</v>
      </c>
      <c r="R141" s="935">
        <v>0</v>
      </c>
      <c r="S141" s="935">
        <v>0</v>
      </c>
      <c r="T141" s="935">
        <v>0</v>
      </c>
      <c r="U141" s="935">
        <v>0</v>
      </c>
      <c r="V141" s="935">
        <v>0</v>
      </c>
      <c r="W141" s="935">
        <v>0</v>
      </c>
      <c r="X141" s="935">
        <v>0</v>
      </c>
      <c r="Y141" s="935">
        <v>0</v>
      </c>
      <c r="Z141" s="935">
        <v>0</v>
      </c>
      <c r="AA141" s="935">
        <v>0</v>
      </c>
      <c r="AB141" s="912"/>
    </row>
    <row r="142" spans="1:28">
      <c r="A142" s="929" t="s">
        <v>3924</v>
      </c>
      <c r="B142" s="930">
        <v>178864</v>
      </c>
      <c r="C142" s="931">
        <v>2088.6489999999999</v>
      </c>
      <c r="D142" s="931">
        <v>0</v>
      </c>
      <c r="E142" s="931">
        <v>131.00800000000001</v>
      </c>
      <c r="F142" s="932">
        <v>41090</v>
      </c>
      <c r="G142" s="933">
        <v>0</v>
      </c>
      <c r="H142" s="933">
        <v>139292.55319148899</v>
      </c>
      <c r="I142" s="933">
        <v>0</v>
      </c>
      <c r="J142" s="933">
        <v>439.08780851063801</v>
      </c>
      <c r="K142" s="933">
        <v>0</v>
      </c>
      <c r="L142" s="934">
        <v>0</v>
      </c>
      <c r="M142" s="935">
        <v>0</v>
      </c>
      <c r="N142" s="935">
        <v>0</v>
      </c>
      <c r="O142" s="935">
        <v>0</v>
      </c>
      <c r="P142" s="935">
        <v>0</v>
      </c>
      <c r="Q142" s="935">
        <v>0</v>
      </c>
      <c r="R142" s="935">
        <v>0</v>
      </c>
      <c r="S142" s="935">
        <v>0</v>
      </c>
      <c r="T142" s="935">
        <v>0</v>
      </c>
      <c r="U142" s="935">
        <v>0</v>
      </c>
      <c r="V142" s="935">
        <v>0</v>
      </c>
      <c r="W142" s="935">
        <v>0</v>
      </c>
      <c r="X142" s="935">
        <v>0</v>
      </c>
      <c r="Y142" s="935">
        <v>0</v>
      </c>
      <c r="Z142" s="935">
        <v>0</v>
      </c>
      <c r="AA142" s="935">
        <v>0</v>
      </c>
      <c r="AB142" s="912"/>
    </row>
    <row r="143" spans="1:28">
      <c r="A143" s="929" t="s">
        <v>3925</v>
      </c>
      <c r="B143" s="930">
        <v>0</v>
      </c>
      <c r="C143" s="931">
        <v>3.07</v>
      </c>
      <c r="D143" s="931">
        <v>2</v>
      </c>
      <c r="E143" s="931">
        <v>0</v>
      </c>
      <c r="F143" s="932">
        <v>0</v>
      </c>
      <c r="G143" s="933">
        <v>0</v>
      </c>
      <c r="H143" s="933">
        <v>0</v>
      </c>
      <c r="I143" s="933">
        <v>0</v>
      </c>
      <c r="J143" s="933">
        <v>0</v>
      </c>
      <c r="K143" s="933">
        <v>0</v>
      </c>
      <c r="L143" s="934">
        <v>0</v>
      </c>
      <c r="M143" s="935">
        <v>0</v>
      </c>
      <c r="N143" s="935">
        <v>0</v>
      </c>
      <c r="O143" s="935">
        <v>0</v>
      </c>
      <c r="P143" s="935">
        <v>0</v>
      </c>
      <c r="Q143" s="935">
        <v>0</v>
      </c>
      <c r="R143" s="935">
        <v>0</v>
      </c>
      <c r="S143" s="935">
        <v>0</v>
      </c>
      <c r="T143" s="935">
        <v>0</v>
      </c>
      <c r="U143" s="935">
        <v>0</v>
      </c>
      <c r="V143" s="935">
        <v>0</v>
      </c>
      <c r="W143" s="935">
        <v>0</v>
      </c>
      <c r="X143" s="935">
        <v>0</v>
      </c>
      <c r="Y143" s="935">
        <v>0</v>
      </c>
      <c r="Z143" s="935">
        <v>0</v>
      </c>
      <c r="AA143" s="935">
        <v>0</v>
      </c>
      <c r="AB143" s="912"/>
    </row>
    <row r="144" spans="1:28">
      <c r="A144" s="929" t="s">
        <v>3926</v>
      </c>
      <c r="B144" s="930">
        <v>0</v>
      </c>
      <c r="C144" s="931">
        <v>31.402999999999999</v>
      </c>
      <c r="D144" s="931">
        <v>0</v>
      </c>
      <c r="E144" s="931">
        <v>0.1</v>
      </c>
      <c r="F144" s="932">
        <v>5.0673333333333304</v>
      </c>
      <c r="G144" s="933">
        <v>0</v>
      </c>
      <c r="H144" s="933">
        <v>0</v>
      </c>
      <c r="I144" s="933">
        <v>0</v>
      </c>
      <c r="J144" s="933">
        <v>0</v>
      </c>
      <c r="K144" s="933">
        <v>26.235666666666699</v>
      </c>
      <c r="L144" s="934">
        <v>2.30050032428167E-2</v>
      </c>
      <c r="M144" s="935">
        <v>1.0204896275972199E-3</v>
      </c>
      <c r="N144" s="935">
        <v>1.67589029359716E-3</v>
      </c>
      <c r="O144" s="935">
        <v>1.6538969826575701E-2</v>
      </c>
      <c r="P144" s="935">
        <v>6.9938728787913101E-4</v>
      </c>
      <c r="Q144" s="935">
        <v>5.1464347598652999E-4</v>
      </c>
      <c r="R144" s="935">
        <v>5.05846151610692E-4</v>
      </c>
      <c r="S144" s="935">
        <v>1.3283959807515599E-2</v>
      </c>
      <c r="T144" s="935">
        <v>3.3165912896909698E-2</v>
      </c>
      <c r="U144" s="935">
        <v>2.8195424624561202E-2</v>
      </c>
      <c r="V144" s="935">
        <v>1.31959865637572E-5</v>
      </c>
      <c r="W144" s="935">
        <v>2.8151438002682001E-5</v>
      </c>
      <c r="X144" s="935">
        <v>2.19933109395953E-4</v>
      </c>
      <c r="Y144" s="935">
        <v>8.7973243758381203E-5</v>
      </c>
      <c r="Z144" s="935">
        <v>4.3986621879190601E-5</v>
      </c>
      <c r="AA144" s="935">
        <v>2.2521150402145601E-4</v>
      </c>
      <c r="AB144" s="912"/>
    </row>
    <row r="145" spans="1:28">
      <c r="A145" s="929" t="s">
        <v>3927</v>
      </c>
      <c r="B145" s="930">
        <v>0</v>
      </c>
      <c r="C145" s="931">
        <v>39.695</v>
      </c>
      <c r="D145" s="931">
        <v>33</v>
      </c>
      <c r="E145" s="931">
        <v>0</v>
      </c>
      <c r="F145" s="932">
        <v>0</v>
      </c>
      <c r="G145" s="933">
        <v>0</v>
      </c>
      <c r="H145" s="933">
        <v>0</v>
      </c>
      <c r="I145" s="933">
        <v>0</v>
      </c>
      <c r="J145" s="933">
        <v>6.6950000000000003</v>
      </c>
      <c r="K145" s="933">
        <v>0</v>
      </c>
      <c r="L145" s="934">
        <v>0</v>
      </c>
      <c r="M145" s="935">
        <v>0</v>
      </c>
      <c r="N145" s="935">
        <v>0</v>
      </c>
      <c r="O145" s="935">
        <v>0</v>
      </c>
      <c r="P145" s="935">
        <v>0</v>
      </c>
      <c r="Q145" s="935">
        <v>0</v>
      </c>
      <c r="R145" s="935">
        <v>0</v>
      </c>
      <c r="S145" s="935">
        <v>0</v>
      </c>
      <c r="T145" s="935">
        <v>0</v>
      </c>
      <c r="U145" s="935">
        <v>0</v>
      </c>
      <c r="V145" s="935">
        <v>0</v>
      </c>
      <c r="W145" s="935">
        <v>0</v>
      </c>
      <c r="X145" s="935">
        <v>0</v>
      </c>
      <c r="Y145" s="935">
        <v>0</v>
      </c>
      <c r="Z145" s="935">
        <v>0</v>
      </c>
      <c r="AA145" s="935">
        <v>0</v>
      </c>
      <c r="AB145" s="912"/>
    </row>
    <row r="146" spans="1:28">
      <c r="A146" s="929" t="s">
        <v>3928</v>
      </c>
      <c r="B146" s="930">
        <v>0</v>
      </c>
      <c r="C146" s="931">
        <v>1.5309999999999999</v>
      </c>
      <c r="D146" s="931">
        <v>0</v>
      </c>
      <c r="E146" s="931">
        <v>155.90299999999999</v>
      </c>
      <c r="F146" s="932">
        <v>0</v>
      </c>
      <c r="G146" s="933">
        <v>0</v>
      </c>
      <c r="H146" s="933">
        <v>0</v>
      </c>
      <c r="I146" s="933">
        <v>0</v>
      </c>
      <c r="J146" s="933">
        <v>0</v>
      </c>
      <c r="K146" s="933">
        <v>0</v>
      </c>
      <c r="L146" s="934">
        <v>0</v>
      </c>
      <c r="M146" s="935">
        <v>0</v>
      </c>
      <c r="N146" s="935">
        <v>0</v>
      </c>
      <c r="O146" s="935">
        <v>0</v>
      </c>
      <c r="P146" s="935">
        <v>0</v>
      </c>
      <c r="Q146" s="935">
        <v>0</v>
      </c>
      <c r="R146" s="935">
        <v>0</v>
      </c>
      <c r="S146" s="935">
        <v>0</v>
      </c>
      <c r="T146" s="935">
        <v>0</v>
      </c>
      <c r="U146" s="935">
        <v>0</v>
      </c>
      <c r="V146" s="935">
        <v>0</v>
      </c>
      <c r="W146" s="935">
        <v>0</v>
      </c>
      <c r="X146" s="935">
        <v>0</v>
      </c>
      <c r="Y146" s="935">
        <v>0</v>
      </c>
      <c r="Z146" s="935">
        <v>0</v>
      </c>
      <c r="AA146" s="935">
        <v>0</v>
      </c>
      <c r="AB146" s="912"/>
    </row>
    <row r="147" spans="1:28">
      <c r="A147" s="929" t="s">
        <v>3929</v>
      </c>
      <c r="B147" s="930">
        <v>38131</v>
      </c>
      <c r="C147" s="931">
        <v>398.92475000000002</v>
      </c>
      <c r="D147" s="931">
        <v>5000</v>
      </c>
      <c r="E147" s="931">
        <v>0</v>
      </c>
      <c r="F147" s="932">
        <v>1000.62828082405</v>
      </c>
      <c r="G147" s="933">
        <v>3823</v>
      </c>
      <c r="H147" s="933">
        <v>23466.666666666701</v>
      </c>
      <c r="I147" s="933">
        <v>2898</v>
      </c>
      <c r="J147" s="933">
        <v>0</v>
      </c>
      <c r="K147" s="933">
        <v>160</v>
      </c>
      <c r="L147" s="934">
        <v>0.12393399910972699</v>
      </c>
      <c r="M147" s="935">
        <v>4.23441163624902E-3</v>
      </c>
      <c r="N147" s="935">
        <v>1.0307177592625699E-2</v>
      </c>
      <c r="O147" s="935">
        <v>2.1895006509385199E-2</v>
      </c>
      <c r="P147" s="935">
        <v>2.5613026482677E-3</v>
      </c>
      <c r="Q147" s="935">
        <v>1.9622883192373501E-3</v>
      </c>
      <c r="R147" s="935">
        <v>1.0534389924326799E-3</v>
      </c>
      <c r="S147" s="935">
        <v>7.5599739456933698E-2</v>
      </c>
      <c r="T147" s="935">
        <v>0.15119947891386701</v>
      </c>
      <c r="U147" s="935">
        <v>0.12290121578381299</v>
      </c>
      <c r="V147" s="935">
        <v>5.3704732947548499E-5</v>
      </c>
      <c r="W147" s="935">
        <v>2.6852366473774299E-4</v>
      </c>
      <c r="X147" s="935">
        <v>4.1311333036575802E-4</v>
      </c>
      <c r="Y147" s="935">
        <v>2.0655666518287901E-4</v>
      </c>
      <c r="Z147" s="935">
        <v>0</v>
      </c>
      <c r="AA147" s="935">
        <v>1.2124876246235E-3</v>
      </c>
      <c r="AB147" s="912"/>
    </row>
    <row r="148" spans="1:28">
      <c r="A148" s="929" t="s">
        <v>3930</v>
      </c>
      <c r="B148" s="930">
        <v>0</v>
      </c>
      <c r="C148" s="931">
        <v>0</v>
      </c>
      <c r="D148" s="931">
        <v>0</v>
      </c>
      <c r="E148" s="931">
        <v>0</v>
      </c>
      <c r="F148" s="932">
        <v>0</v>
      </c>
      <c r="G148" s="933">
        <v>0</v>
      </c>
      <c r="H148" s="933">
        <v>0</v>
      </c>
      <c r="I148" s="933">
        <v>0</v>
      </c>
      <c r="J148" s="933">
        <v>0</v>
      </c>
      <c r="K148" s="933">
        <v>0</v>
      </c>
      <c r="L148" s="934">
        <v>0</v>
      </c>
      <c r="M148" s="935">
        <v>0</v>
      </c>
      <c r="N148" s="935">
        <v>0</v>
      </c>
      <c r="O148" s="935">
        <v>0</v>
      </c>
      <c r="P148" s="935">
        <v>0</v>
      </c>
      <c r="Q148" s="935">
        <v>0</v>
      </c>
      <c r="R148" s="935">
        <v>0</v>
      </c>
      <c r="S148" s="935">
        <v>0</v>
      </c>
      <c r="T148" s="935">
        <v>0</v>
      </c>
      <c r="U148" s="935">
        <v>0</v>
      </c>
      <c r="V148" s="935">
        <v>0</v>
      </c>
      <c r="W148" s="935">
        <v>0</v>
      </c>
      <c r="X148" s="935">
        <v>0</v>
      </c>
      <c r="Y148" s="935">
        <v>0</v>
      </c>
      <c r="Z148" s="935">
        <v>0</v>
      </c>
      <c r="AA148" s="935">
        <v>0</v>
      </c>
      <c r="AB148" s="912"/>
    </row>
    <row r="149" spans="1:28">
      <c r="A149" s="929" t="s">
        <v>3931</v>
      </c>
      <c r="B149" s="930">
        <v>0</v>
      </c>
      <c r="C149" s="931">
        <v>0</v>
      </c>
      <c r="D149" s="931">
        <v>0</v>
      </c>
      <c r="E149" s="931">
        <v>5.0010000000000003</v>
      </c>
      <c r="F149" s="932">
        <v>0</v>
      </c>
      <c r="G149" s="933">
        <v>0</v>
      </c>
      <c r="H149" s="933">
        <v>0</v>
      </c>
      <c r="I149" s="933">
        <v>0</v>
      </c>
      <c r="J149" s="933">
        <v>0</v>
      </c>
      <c r="K149" s="933">
        <v>0</v>
      </c>
      <c r="L149" s="934">
        <v>0</v>
      </c>
      <c r="M149" s="935">
        <v>0</v>
      </c>
      <c r="N149" s="935">
        <v>0</v>
      </c>
      <c r="O149" s="935">
        <v>0</v>
      </c>
      <c r="P149" s="935">
        <v>0</v>
      </c>
      <c r="Q149" s="935">
        <v>0</v>
      </c>
      <c r="R149" s="935">
        <v>0</v>
      </c>
      <c r="S149" s="935">
        <v>0</v>
      </c>
      <c r="T149" s="935">
        <v>0</v>
      </c>
      <c r="U149" s="935">
        <v>0</v>
      </c>
      <c r="V149" s="935">
        <v>0</v>
      </c>
      <c r="W149" s="935">
        <v>0</v>
      </c>
      <c r="X149" s="935">
        <v>0</v>
      </c>
      <c r="Y149" s="935">
        <v>0</v>
      </c>
      <c r="Z149" s="935">
        <v>0</v>
      </c>
      <c r="AA149" s="935">
        <v>0</v>
      </c>
      <c r="AB149" s="912"/>
    </row>
    <row r="150" spans="1:28">
      <c r="A150" s="929" t="s">
        <v>3932</v>
      </c>
      <c r="B150" s="930">
        <v>0</v>
      </c>
      <c r="C150" s="931">
        <v>0.60699999999999998</v>
      </c>
      <c r="D150" s="931">
        <v>0</v>
      </c>
      <c r="E150" s="931">
        <v>0</v>
      </c>
      <c r="F150" s="932">
        <v>0.60699999999999998</v>
      </c>
      <c r="G150" s="933">
        <v>0</v>
      </c>
      <c r="H150" s="933">
        <v>0</v>
      </c>
      <c r="I150" s="933">
        <v>0</v>
      </c>
      <c r="J150" s="933">
        <v>0</v>
      </c>
      <c r="K150" s="933">
        <v>0</v>
      </c>
      <c r="L150" s="934">
        <v>0</v>
      </c>
      <c r="M150" s="935">
        <v>0</v>
      </c>
      <c r="N150" s="935">
        <v>0</v>
      </c>
      <c r="O150" s="935">
        <v>0</v>
      </c>
      <c r="P150" s="935">
        <v>0</v>
      </c>
      <c r="Q150" s="935">
        <v>0</v>
      </c>
      <c r="R150" s="935">
        <v>0</v>
      </c>
      <c r="S150" s="935">
        <v>0</v>
      </c>
      <c r="T150" s="935">
        <v>0</v>
      </c>
      <c r="U150" s="935">
        <v>0</v>
      </c>
      <c r="V150" s="935">
        <v>0</v>
      </c>
      <c r="W150" s="935">
        <v>0</v>
      </c>
      <c r="X150" s="935">
        <v>0</v>
      </c>
      <c r="Y150" s="935">
        <v>0</v>
      </c>
      <c r="Z150" s="935">
        <v>0</v>
      </c>
      <c r="AA150" s="935">
        <v>0</v>
      </c>
      <c r="AB150" s="912"/>
    </row>
    <row r="151" spans="1:28">
      <c r="A151" s="929" t="s">
        <v>3933</v>
      </c>
      <c r="B151" s="930">
        <v>0</v>
      </c>
      <c r="C151" s="931">
        <v>5.5109500000000002</v>
      </c>
      <c r="D151" s="931">
        <v>0</v>
      </c>
      <c r="E151" s="931">
        <v>8.4640000000000004</v>
      </c>
      <c r="F151" s="932">
        <v>0</v>
      </c>
      <c r="G151" s="933">
        <v>0</v>
      </c>
      <c r="H151" s="933">
        <v>0</v>
      </c>
      <c r="I151" s="933">
        <v>0</v>
      </c>
      <c r="J151" s="933">
        <v>0</v>
      </c>
      <c r="K151" s="933">
        <v>0</v>
      </c>
      <c r="L151" s="934">
        <v>0</v>
      </c>
      <c r="M151" s="935">
        <v>0</v>
      </c>
      <c r="N151" s="935">
        <v>0</v>
      </c>
      <c r="O151" s="935">
        <v>0</v>
      </c>
      <c r="P151" s="935">
        <v>0</v>
      </c>
      <c r="Q151" s="935">
        <v>0</v>
      </c>
      <c r="R151" s="935">
        <v>0</v>
      </c>
      <c r="S151" s="935">
        <v>0</v>
      </c>
      <c r="T151" s="935">
        <v>0</v>
      </c>
      <c r="U151" s="935">
        <v>0</v>
      </c>
      <c r="V151" s="935">
        <v>0</v>
      </c>
      <c r="W151" s="935">
        <v>0</v>
      </c>
      <c r="X151" s="935">
        <v>0</v>
      </c>
      <c r="Y151" s="935">
        <v>0</v>
      </c>
      <c r="Z151" s="935">
        <v>0</v>
      </c>
      <c r="AA151" s="935">
        <v>0</v>
      </c>
      <c r="AB151" s="912"/>
    </row>
    <row r="152" spans="1:28">
      <c r="A152" s="929" t="s">
        <v>3934</v>
      </c>
      <c r="B152" s="930">
        <v>13000</v>
      </c>
      <c r="C152" s="931">
        <v>1.75461</v>
      </c>
      <c r="D152" s="931">
        <v>415</v>
      </c>
      <c r="E152" s="931">
        <v>24</v>
      </c>
      <c r="F152" s="932">
        <v>17.992461487305299</v>
      </c>
      <c r="G152" s="933">
        <v>0</v>
      </c>
      <c r="H152" s="933">
        <v>11513.7621485127</v>
      </c>
      <c r="I152" s="933">
        <v>1031</v>
      </c>
      <c r="J152" s="933">
        <v>0</v>
      </c>
      <c r="K152" s="933">
        <v>0</v>
      </c>
      <c r="L152" s="934">
        <v>0</v>
      </c>
      <c r="M152" s="935">
        <v>0</v>
      </c>
      <c r="N152" s="935">
        <v>0</v>
      </c>
      <c r="O152" s="935">
        <v>0</v>
      </c>
      <c r="P152" s="935">
        <v>0</v>
      </c>
      <c r="Q152" s="935">
        <v>0</v>
      </c>
      <c r="R152" s="935">
        <v>0</v>
      </c>
      <c r="S152" s="935">
        <v>0</v>
      </c>
      <c r="T152" s="935">
        <v>0</v>
      </c>
      <c r="U152" s="935">
        <v>0</v>
      </c>
      <c r="V152" s="935">
        <v>0</v>
      </c>
      <c r="W152" s="935">
        <v>0</v>
      </c>
      <c r="X152" s="935">
        <v>0</v>
      </c>
      <c r="Y152" s="935">
        <v>0</v>
      </c>
      <c r="Z152" s="935">
        <v>0</v>
      </c>
      <c r="AA152" s="935">
        <v>0</v>
      </c>
      <c r="AB152" s="912"/>
    </row>
    <row r="153" spans="1:28">
      <c r="A153" s="929" t="s">
        <v>3935</v>
      </c>
      <c r="B153" s="930">
        <v>0</v>
      </c>
      <c r="C153" s="931">
        <v>0</v>
      </c>
      <c r="D153" s="931">
        <v>0</v>
      </c>
      <c r="E153" s="931">
        <v>0</v>
      </c>
      <c r="F153" s="932">
        <v>0</v>
      </c>
      <c r="G153" s="933">
        <v>0</v>
      </c>
      <c r="H153" s="933">
        <v>0</v>
      </c>
      <c r="I153" s="933">
        <v>0</v>
      </c>
      <c r="J153" s="933">
        <v>0</v>
      </c>
      <c r="K153" s="933">
        <v>0</v>
      </c>
      <c r="L153" s="934">
        <v>0</v>
      </c>
      <c r="M153" s="935">
        <v>0</v>
      </c>
      <c r="N153" s="935">
        <v>0</v>
      </c>
      <c r="O153" s="935">
        <v>0</v>
      </c>
      <c r="P153" s="935">
        <v>0</v>
      </c>
      <c r="Q153" s="935">
        <v>0</v>
      </c>
      <c r="R153" s="935">
        <v>0</v>
      </c>
      <c r="S153" s="935">
        <v>0</v>
      </c>
      <c r="T153" s="935">
        <v>0</v>
      </c>
      <c r="U153" s="935">
        <v>0</v>
      </c>
      <c r="V153" s="935">
        <v>0</v>
      </c>
      <c r="W153" s="935">
        <v>0</v>
      </c>
      <c r="X153" s="935">
        <v>0</v>
      </c>
      <c r="Y153" s="935">
        <v>0</v>
      </c>
      <c r="Z153" s="935">
        <v>0</v>
      </c>
      <c r="AA153" s="935">
        <v>0</v>
      </c>
      <c r="AB153" s="912"/>
    </row>
    <row r="154" spans="1:28">
      <c r="A154" s="929" t="s">
        <v>3936</v>
      </c>
      <c r="B154" s="930">
        <v>0</v>
      </c>
      <c r="C154" s="931">
        <v>7.5078899999999997</v>
      </c>
      <c r="D154" s="931">
        <v>0</v>
      </c>
      <c r="E154" s="931">
        <v>0</v>
      </c>
      <c r="F154" s="932">
        <v>0</v>
      </c>
      <c r="G154" s="933">
        <v>0</v>
      </c>
      <c r="H154" s="933">
        <v>0</v>
      </c>
      <c r="I154" s="933">
        <v>0</v>
      </c>
      <c r="J154" s="933">
        <v>0</v>
      </c>
      <c r="K154" s="933">
        <v>7.5078899999999997</v>
      </c>
      <c r="L154" s="934">
        <v>1.06743701572564E-3</v>
      </c>
      <c r="M154" s="935">
        <v>1.06743701572564E-5</v>
      </c>
      <c r="N154" s="935">
        <v>9.2066442606336004E-5</v>
      </c>
      <c r="O154" s="935">
        <v>1.13415182920849E-4</v>
      </c>
      <c r="P154" s="935">
        <v>3.8027443685225801E-5</v>
      </c>
      <c r="Q154" s="935">
        <v>2.1348740314512699E-5</v>
      </c>
      <c r="R154" s="935">
        <v>6.0043332134567002E-6</v>
      </c>
      <c r="S154" s="935">
        <v>1.60115552358845E-4</v>
      </c>
      <c r="T154" s="935">
        <v>3.5358851145911698E-4</v>
      </c>
      <c r="U154" s="935">
        <v>1.63451293032988E-3</v>
      </c>
      <c r="V154" s="935">
        <v>3.3357406741426102E-7</v>
      </c>
      <c r="W154" s="935">
        <v>2.0014444044855699E-7</v>
      </c>
      <c r="X154" s="935">
        <v>0</v>
      </c>
      <c r="Y154" s="935">
        <v>0</v>
      </c>
      <c r="Z154" s="935">
        <v>1.3342962696570401E-5</v>
      </c>
      <c r="AA154" s="935">
        <v>2.2683036584169701E-6</v>
      </c>
      <c r="AB154" s="912"/>
    </row>
    <row r="155" spans="1:28">
      <c r="A155" s="929" t="s">
        <v>3937</v>
      </c>
      <c r="B155" s="930">
        <v>0</v>
      </c>
      <c r="C155" s="931">
        <v>0</v>
      </c>
      <c r="D155" s="931">
        <v>0</v>
      </c>
      <c r="E155" s="931">
        <v>0</v>
      </c>
      <c r="F155" s="932">
        <v>0</v>
      </c>
      <c r="G155" s="933">
        <v>0</v>
      </c>
      <c r="H155" s="933">
        <v>0</v>
      </c>
      <c r="I155" s="933">
        <v>0</v>
      </c>
      <c r="J155" s="933">
        <v>0</v>
      </c>
      <c r="K155" s="933">
        <v>0</v>
      </c>
      <c r="L155" s="934">
        <v>0</v>
      </c>
      <c r="M155" s="935">
        <v>0</v>
      </c>
      <c r="N155" s="935">
        <v>0</v>
      </c>
      <c r="O155" s="935">
        <v>0</v>
      </c>
      <c r="P155" s="935">
        <v>0</v>
      </c>
      <c r="Q155" s="935">
        <v>0</v>
      </c>
      <c r="R155" s="935">
        <v>0</v>
      </c>
      <c r="S155" s="935">
        <v>0</v>
      </c>
      <c r="T155" s="935">
        <v>0</v>
      </c>
      <c r="U155" s="935">
        <v>0</v>
      </c>
      <c r="V155" s="935">
        <v>0</v>
      </c>
      <c r="W155" s="935">
        <v>0</v>
      </c>
      <c r="X155" s="935">
        <v>0</v>
      </c>
      <c r="Y155" s="935">
        <v>0</v>
      </c>
      <c r="Z155" s="935">
        <v>0</v>
      </c>
      <c r="AA155" s="935">
        <v>0</v>
      </c>
      <c r="AB155" s="912"/>
    </row>
    <row r="156" spans="1:28">
      <c r="A156" s="929" t="s">
        <v>3938</v>
      </c>
      <c r="B156" s="930">
        <v>0</v>
      </c>
      <c r="C156" s="931">
        <v>0</v>
      </c>
      <c r="D156" s="931">
        <v>0</v>
      </c>
      <c r="E156" s="931">
        <v>0</v>
      </c>
      <c r="F156" s="932">
        <v>0</v>
      </c>
      <c r="G156" s="933">
        <v>0</v>
      </c>
      <c r="H156" s="933">
        <v>0</v>
      </c>
      <c r="I156" s="933">
        <v>0</v>
      </c>
      <c r="J156" s="933">
        <v>0</v>
      </c>
      <c r="K156" s="933">
        <v>0</v>
      </c>
      <c r="L156" s="934">
        <v>0</v>
      </c>
      <c r="M156" s="935">
        <v>0</v>
      </c>
      <c r="N156" s="935">
        <v>0</v>
      </c>
      <c r="O156" s="935">
        <v>0</v>
      </c>
      <c r="P156" s="935">
        <v>0</v>
      </c>
      <c r="Q156" s="935">
        <v>0</v>
      </c>
      <c r="R156" s="935">
        <v>0</v>
      </c>
      <c r="S156" s="935">
        <v>0</v>
      </c>
      <c r="T156" s="935">
        <v>0</v>
      </c>
      <c r="U156" s="935">
        <v>0</v>
      </c>
      <c r="V156" s="935">
        <v>0</v>
      </c>
      <c r="W156" s="935">
        <v>0</v>
      </c>
      <c r="X156" s="935">
        <v>0</v>
      </c>
      <c r="Y156" s="935">
        <v>0</v>
      </c>
      <c r="Z156" s="935">
        <v>0</v>
      </c>
      <c r="AA156" s="935">
        <v>0</v>
      </c>
      <c r="AB156" s="912"/>
    </row>
    <row r="157" spans="1:28">
      <c r="A157" s="929" t="s">
        <v>3940</v>
      </c>
      <c r="B157" s="930">
        <v>0</v>
      </c>
      <c r="C157" s="931">
        <v>0</v>
      </c>
      <c r="D157" s="931">
        <v>0</v>
      </c>
      <c r="E157" s="931">
        <v>0</v>
      </c>
      <c r="F157" s="932">
        <v>0</v>
      </c>
      <c r="G157" s="933">
        <v>0</v>
      </c>
      <c r="H157" s="933">
        <v>0</v>
      </c>
      <c r="I157" s="933">
        <v>0</v>
      </c>
      <c r="J157" s="933">
        <v>0</v>
      </c>
      <c r="K157" s="933">
        <v>0</v>
      </c>
      <c r="L157" s="934">
        <v>0</v>
      </c>
      <c r="M157" s="935">
        <v>0</v>
      </c>
      <c r="N157" s="935">
        <v>0</v>
      </c>
      <c r="O157" s="935">
        <v>0</v>
      </c>
      <c r="P157" s="935">
        <v>0</v>
      </c>
      <c r="Q157" s="935">
        <v>0</v>
      </c>
      <c r="R157" s="935">
        <v>0</v>
      </c>
      <c r="S157" s="935">
        <v>0</v>
      </c>
      <c r="T157" s="935">
        <v>0</v>
      </c>
      <c r="U157" s="935">
        <v>0</v>
      </c>
      <c r="V157" s="935">
        <v>0</v>
      </c>
      <c r="W157" s="935">
        <v>0</v>
      </c>
      <c r="X157" s="935">
        <v>0</v>
      </c>
      <c r="Y157" s="935">
        <v>0</v>
      </c>
      <c r="Z157" s="935">
        <v>0</v>
      </c>
      <c r="AA157" s="935">
        <v>0</v>
      </c>
      <c r="AB157" s="912"/>
    </row>
    <row r="158" spans="1:28">
      <c r="A158" s="929" t="s">
        <v>3941</v>
      </c>
      <c r="B158" s="930">
        <v>110145</v>
      </c>
      <c r="C158" s="931">
        <v>2467.63</v>
      </c>
      <c r="D158" s="931">
        <v>0</v>
      </c>
      <c r="E158" s="931">
        <v>0</v>
      </c>
      <c r="F158" s="932">
        <v>0</v>
      </c>
      <c r="G158" s="933">
        <v>0</v>
      </c>
      <c r="H158" s="933">
        <v>108057.50690117299</v>
      </c>
      <c r="I158" s="933">
        <v>0</v>
      </c>
      <c r="J158" s="933">
        <v>0</v>
      </c>
      <c r="K158" s="933">
        <v>6549</v>
      </c>
      <c r="L158" s="934">
        <v>6.4452771539442297</v>
      </c>
      <c r="M158" s="935">
        <v>0.271206721809919</v>
      </c>
      <c r="N158" s="935">
        <v>0.51715937640676901</v>
      </c>
      <c r="O158" s="935">
        <v>0.66978178260749299</v>
      </c>
      <c r="P158" s="935">
        <v>0.129564344832269</v>
      </c>
      <c r="Q158" s="935">
        <v>9.1134242551511299E-2</v>
      </c>
      <c r="R158" s="935">
        <v>2.7450073057684099E-2</v>
      </c>
      <c r="S158" s="935">
        <v>1.9654252309301801</v>
      </c>
      <c r="T158" s="935">
        <v>4.2382912801064299</v>
      </c>
      <c r="U158" s="935">
        <v>7.02721870276714</v>
      </c>
      <c r="V158" s="935">
        <v>1.4274037989995801E-3</v>
      </c>
      <c r="W158" s="935">
        <v>7.9056210406130301E-3</v>
      </c>
      <c r="X158" s="935">
        <v>1.0980029223073701E-2</v>
      </c>
      <c r="Y158" s="935">
        <v>0</v>
      </c>
      <c r="Z158" s="935">
        <v>0</v>
      </c>
      <c r="AA158" s="935">
        <v>3.2500886500297997E-2</v>
      </c>
      <c r="AB158" s="912"/>
    </row>
    <row r="159" spans="1:28">
      <c r="A159" s="929" t="s">
        <v>3942</v>
      </c>
      <c r="B159" s="930">
        <v>0</v>
      </c>
      <c r="C159" s="931">
        <v>22.849879999999999</v>
      </c>
      <c r="D159" s="931">
        <v>0</v>
      </c>
      <c r="E159" s="931">
        <v>0</v>
      </c>
      <c r="F159" s="932">
        <v>0</v>
      </c>
      <c r="G159" s="933">
        <v>0</v>
      </c>
      <c r="H159" s="933">
        <v>0</v>
      </c>
      <c r="I159" s="933">
        <v>0</v>
      </c>
      <c r="J159" s="933">
        <v>0</v>
      </c>
      <c r="K159" s="933">
        <v>22.849879999999999</v>
      </c>
      <c r="L159" s="934">
        <v>2.50164459679116E-2</v>
      </c>
      <c r="M159" s="935">
        <v>2.5284616139083699E-4</v>
      </c>
      <c r="N159" s="935">
        <v>2.3675595112051099E-3</v>
      </c>
      <c r="O159" s="935">
        <v>1.0343706602352399E-3</v>
      </c>
      <c r="P159" s="935">
        <v>3.7160723719562402E-4</v>
      </c>
      <c r="Q159" s="935">
        <v>6.1296039125051502E-4</v>
      </c>
      <c r="R159" s="935">
        <v>1.2259207825010299E-4</v>
      </c>
      <c r="S159" s="935">
        <v>3.4095921763309901E-3</v>
      </c>
      <c r="T159" s="935">
        <v>6.7808743282088196E-3</v>
      </c>
      <c r="U159" s="935">
        <v>2.43651755522079E-2</v>
      </c>
      <c r="V159" s="935">
        <v>1.9155012226578601E-6</v>
      </c>
      <c r="W159" s="935">
        <v>1.9155012226578601E-6</v>
      </c>
      <c r="X159" s="935">
        <v>0</v>
      </c>
      <c r="Y159" s="935">
        <v>0</v>
      </c>
      <c r="Z159" s="935">
        <v>3.8310024453157202E-5</v>
      </c>
      <c r="AA159" s="935">
        <v>5.78481369242673E-5</v>
      </c>
      <c r="AB159" s="912"/>
    </row>
    <row r="160" spans="1:28">
      <c r="A160" s="929" t="s">
        <v>3943</v>
      </c>
      <c r="B160" s="930">
        <v>59974</v>
      </c>
      <c r="C160" s="931">
        <v>53.85257</v>
      </c>
      <c r="D160" s="931">
        <v>-21</v>
      </c>
      <c r="E160" s="931">
        <v>1.3573</v>
      </c>
      <c r="F160" s="932">
        <v>0</v>
      </c>
      <c r="G160" s="933">
        <v>0</v>
      </c>
      <c r="H160" s="933">
        <v>0</v>
      </c>
      <c r="I160" s="933">
        <v>0</v>
      </c>
      <c r="J160" s="933">
        <v>0</v>
      </c>
      <c r="K160" s="933">
        <v>59874</v>
      </c>
      <c r="L160" s="934">
        <v>61.8368688557985</v>
      </c>
      <c r="M160" s="935">
        <v>2.6200361641823702</v>
      </c>
      <c r="N160" s="935">
        <v>5.0694186318471104</v>
      </c>
      <c r="O160" s="935">
        <v>6.3242252238884804</v>
      </c>
      <c r="P160" s="935">
        <v>1.03396063184208</v>
      </c>
      <c r="Q160" s="935">
        <v>0.80307621890647396</v>
      </c>
      <c r="R160" s="935">
        <v>0.17065369651762599</v>
      </c>
      <c r="S160" s="935">
        <v>17.5672922885791</v>
      </c>
      <c r="T160" s="935">
        <v>40.354580000050298</v>
      </c>
      <c r="U160" s="935">
        <v>68.161094079686904</v>
      </c>
      <c r="V160" s="935">
        <v>1.2046143283597099E-2</v>
      </c>
      <c r="W160" s="935">
        <v>2.4092286567194199E-2</v>
      </c>
      <c r="X160" s="935">
        <v>0</v>
      </c>
      <c r="Y160" s="935">
        <v>0</v>
      </c>
      <c r="Z160" s="935">
        <v>0</v>
      </c>
      <c r="AA160" s="935">
        <v>0.36138429850791298</v>
      </c>
      <c r="AB160" s="912"/>
    </row>
    <row r="161" spans="1:28">
      <c r="A161" s="929" t="s">
        <v>4211</v>
      </c>
      <c r="B161" s="930">
        <v>11903.6</v>
      </c>
      <c r="C161" s="931">
        <v>53.85257</v>
      </c>
      <c r="D161" s="931">
        <v>0</v>
      </c>
      <c r="E161" s="931">
        <v>1.3573</v>
      </c>
      <c r="F161" s="932">
        <v>0</v>
      </c>
      <c r="G161" s="933">
        <v>0</v>
      </c>
      <c r="H161" s="933">
        <v>0</v>
      </c>
      <c r="I161" s="933">
        <v>0</v>
      </c>
      <c r="J161" s="933">
        <v>0</v>
      </c>
      <c r="K161" s="933">
        <v>11956.09527</v>
      </c>
      <c r="L161" s="934">
        <v>12.388146928282801</v>
      </c>
      <c r="M161" s="935">
        <v>0.45904298488296902</v>
      </c>
      <c r="N161" s="935">
        <v>1.0163091412037799</v>
      </c>
      <c r="O161" s="935">
        <v>1.12255053071818</v>
      </c>
      <c r="P161" s="935">
        <v>0.26059208748814899</v>
      </c>
      <c r="Q161" s="935">
        <v>0.17640079768428499</v>
      </c>
      <c r="R161" s="935">
        <v>4.2095644901931698E-2</v>
      </c>
      <c r="S161" s="935">
        <v>3.6482892248340799</v>
      </c>
      <c r="T161" s="935">
        <v>6.9558041814144298</v>
      </c>
      <c r="U161" s="935">
        <v>13.290196461895601</v>
      </c>
      <c r="V161" s="935">
        <v>2.60592087488149E-3</v>
      </c>
      <c r="W161" s="935">
        <v>4.0091090382792099E-3</v>
      </c>
      <c r="X161" s="935">
        <v>0</v>
      </c>
      <c r="Y161" s="935">
        <v>0</v>
      </c>
      <c r="Z161" s="935">
        <v>2.0045545191396001E-2</v>
      </c>
      <c r="AA161" s="935">
        <v>5.3922516564855298E-2</v>
      </c>
      <c r="AB161" s="912"/>
    </row>
    <row r="162" spans="1:28">
      <c r="A162" s="929" t="s">
        <v>3944</v>
      </c>
      <c r="B162" s="930">
        <v>5000</v>
      </c>
      <c r="C162" s="931">
        <v>12978.09325</v>
      </c>
      <c r="D162" s="931">
        <v>0</v>
      </c>
      <c r="E162" s="931">
        <v>0</v>
      </c>
      <c r="F162" s="932">
        <v>17978.093250000002</v>
      </c>
      <c r="G162" s="933">
        <v>0</v>
      </c>
      <c r="H162" s="933">
        <v>0</v>
      </c>
      <c r="I162" s="933">
        <v>0</v>
      </c>
      <c r="J162" s="933">
        <v>0</v>
      </c>
      <c r="K162" s="933">
        <v>0</v>
      </c>
      <c r="L162" s="934">
        <v>0</v>
      </c>
      <c r="M162" s="935">
        <v>0</v>
      </c>
      <c r="N162" s="935">
        <v>0</v>
      </c>
      <c r="O162" s="935">
        <v>0</v>
      </c>
      <c r="P162" s="935">
        <v>0</v>
      </c>
      <c r="Q162" s="935">
        <v>0</v>
      </c>
      <c r="R162" s="935">
        <v>0</v>
      </c>
      <c r="S162" s="935">
        <v>0</v>
      </c>
      <c r="T162" s="935">
        <v>0</v>
      </c>
      <c r="U162" s="935">
        <v>0</v>
      </c>
      <c r="V162" s="935">
        <v>0</v>
      </c>
      <c r="W162" s="935">
        <v>0</v>
      </c>
      <c r="X162" s="935">
        <v>0</v>
      </c>
      <c r="Y162" s="935">
        <v>0</v>
      </c>
      <c r="Z162" s="935">
        <v>0</v>
      </c>
      <c r="AA162" s="935">
        <v>0</v>
      </c>
      <c r="AB162" s="912"/>
    </row>
    <row r="163" spans="1:28">
      <c r="A163" s="929" t="s">
        <v>3945</v>
      </c>
      <c r="B163" s="930">
        <v>0</v>
      </c>
      <c r="C163" s="931">
        <v>206.20544000000001</v>
      </c>
      <c r="D163" s="931">
        <v>0</v>
      </c>
      <c r="E163" s="931">
        <v>3.8730000000000002</v>
      </c>
      <c r="F163" s="932">
        <v>0</v>
      </c>
      <c r="G163" s="933">
        <v>0</v>
      </c>
      <c r="H163" s="933">
        <v>0</v>
      </c>
      <c r="I163" s="933">
        <v>0</v>
      </c>
      <c r="J163" s="933">
        <v>0</v>
      </c>
      <c r="K163" s="933">
        <v>202.33243999999999</v>
      </c>
      <c r="L163" s="934">
        <v>2.27283980709083E-2</v>
      </c>
      <c r="M163" s="935">
        <v>2.3406857714815999E-3</v>
      </c>
      <c r="N163" s="935">
        <v>3.3922982195385501E-5</v>
      </c>
      <c r="O163" s="935">
        <v>8.1415157268925203E-3</v>
      </c>
      <c r="P163" s="935">
        <v>3.1887603263662401E-3</v>
      </c>
      <c r="Q163" s="935">
        <v>1.01768946586157E-4</v>
      </c>
      <c r="R163" s="935">
        <v>5.4276771512616802E-4</v>
      </c>
      <c r="S163" s="935">
        <v>1.8996870029415899E-2</v>
      </c>
      <c r="T163" s="935">
        <v>4.5117566319862697E-2</v>
      </c>
      <c r="U163" s="935">
        <v>0.126532723588788</v>
      </c>
      <c r="V163" s="935">
        <v>6.1061367951693898E-5</v>
      </c>
      <c r="W163" s="935">
        <v>4.0707578634462598E-5</v>
      </c>
      <c r="X163" s="935">
        <v>0</v>
      </c>
      <c r="Y163" s="935">
        <v>0</v>
      </c>
      <c r="Z163" s="935">
        <v>0</v>
      </c>
      <c r="AA163" s="935">
        <v>2.0693019139185199E-4</v>
      </c>
      <c r="AB163" s="912"/>
    </row>
    <row r="164" spans="1:28">
      <c r="A164" s="929" t="s">
        <v>3946</v>
      </c>
      <c r="B164" s="930">
        <v>0</v>
      </c>
      <c r="C164" s="931">
        <v>0</v>
      </c>
      <c r="D164" s="931">
        <v>0</v>
      </c>
      <c r="E164" s="931">
        <v>0</v>
      </c>
      <c r="F164" s="932">
        <v>0</v>
      </c>
      <c r="G164" s="933">
        <v>0</v>
      </c>
      <c r="H164" s="933">
        <v>0</v>
      </c>
      <c r="I164" s="933">
        <v>0</v>
      </c>
      <c r="J164" s="933">
        <v>0</v>
      </c>
      <c r="K164" s="933">
        <v>0</v>
      </c>
      <c r="L164" s="934">
        <v>0</v>
      </c>
      <c r="M164" s="935">
        <v>0</v>
      </c>
      <c r="N164" s="935">
        <v>0</v>
      </c>
      <c r="O164" s="935">
        <v>0</v>
      </c>
      <c r="P164" s="935">
        <v>0</v>
      </c>
      <c r="Q164" s="935">
        <v>0</v>
      </c>
      <c r="R164" s="935">
        <v>0</v>
      </c>
      <c r="S164" s="935">
        <v>0</v>
      </c>
      <c r="T164" s="935">
        <v>0</v>
      </c>
      <c r="U164" s="935">
        <v>0</v>
      </c>
      <c r="V164" s="935">
        <v>0</v>
      </c>
      <c r="W164" s="935">
        <v>0</v>
      </c>
      <c r="X164" s="935">
        <v>0</v>
      </c>
      <c r="Y164" s="935">
        <v>0</v>
      </c>
      <c r="Z164" s="935">
        <v>0</v>
      </c>
      <c r="AA164" s="935">
        <v>0</v>
      </c>
      <c r="AB164" s="912"/>
    </row>
    <row r="165" spans="1:28">
      <c r="A165" s="929" t="s">
        <v>3947</v>
      </c>
      <c r="B165" s="930">
        <v>0</v>
      </c>
      <c r="C165" s="931">
        <v>30.49868</v>
      </c>
      <c r="D165" s="931">
        <v>0</v>
      </c>
      <c r="E165" s="931">
        <v>3.5379999999999998</v>
      </c>
      <c r="F165" s="932">
        <v>0</v>
      </c>
      <c r="G165" s="933">
        <v>0</v>
      </c>
      <c r="H165" s="933">
        <v>0</v>
      </c>
      <c r="I165" s="933">
        <v>0</v>
      </c>
      <c r="J165" s="933">
        <v>0</v>
      </c>
      <c r="K165" s="933">
        <v>26.96068</v>
      </c>
      <c r="L165" s="934">
        <v>1.2114183317363801E-2</v>
      </c>
      <c r="M165" s="935">
        <v>6.6899221304844605E-4</v>
      </c>
      <c r="N165" s="935">
        <v>7.5939656616310096E-4</v>
      </c>
      <c r="O165" s="935">
        <v>6.7803264835991197E-3</v>
      </c>
      <c r="P165" s="935">
        <v>5.3338568337646397E-4</v>
      </c>
      <c r="Q165" s="935">
        <v>2.3505131809810299E-4</v>
      </c>
      <c r="R165" s="935">
        <v>2.2149066513090499E-4</v>
      </c>
      <c r="S165" s="935">
        <v>7.4131569554017002E-3</v>
      </c>
      <c r="T165" s="935">
        <v>1.4419494321787499E-2</v>
      </c>
      <c r="U165" s="935">
        <v>1.9075318507192199E-2</v>
      </c>
      <c r="V165" s="935">
        <v>3.16415235901292E-6</v>
      </c>
      <c r="W165" s="935">
        <v>2.6669284168823199E-5</v>
      </c>
      <c r="X165" s="935">
        <v>3.16415235901292E-4</v>
      </c>
      <c r="Y165" s="935">
        <v>1.8080870622931E-4</v>
      </c>
      <c r="Z165" s="935">
        <v>9.0404353114654904E-5</v>
      </c>
      <c r="AA165" s="935">
        <v>1.3153833378182301E-4</v>
      </c>
      <c r="AB165" s="912"/>
    </row>
    <row r="166" spans="1:28">
      <c r="A166" s="929" t="s">
        <v>3948</v>
      </c>
      <c r="B166" s="930">
        <v>0</v>
      </c>
      <c r="C166" s="931">
        <v>0</v>
      </c>
      <c r="D166" s="931">
        <v>0</v>
      </c>
      <c r="E166" s="931">
        <v>0</v>
      </c>
      <c r="F166" s="932">
        <v>0</v>
      </c>
      <c r="G166" s="933">
        <v>0</v>
      </c>
      <c r="H166" s="933">
        <v>0</v>
      </c>
      <c r="I166" s="933">
        <v>0</v>
      </c>
      <c r="J166" s="933">
        <v>0</v>
      </c>
      <c r="K166" s="933">
        <v>0</v>
      </c>
      <c r="L166" s="934">
        <v>0</v>
      </c>
      <c r="M166" s="935">
        <v>0</v>
      </c>
      <c r="N166" s="935">
        <v>0</v>
      </c>
      <c r="O166" s="935">
        <v>0</v>
      </c>
      <c r="P166" s="935">
        <v>0</v>
      </c>
      <c r="Q166" s="935">
        <v>0</v>
      </c>
      <c r="R166" s="935">
        <v>0</v>
      </c>
      <c r="S166" s="935">
        <v>0</v>
      </c>
      <c r="T166" s="935">
        <v>0</v>
      </c>
      <c r="U166" s="935">
        <v>0</v>
      </c>
      <c r="V166" s="935">
        <v>0</v>
      </c>
      <c r="W166" s="935">
        <v>0</v>
      </c>
      <c r="X166" s="935">
        <v>0</v>
      </c>
      <c r="Y166" s="935">
        <v>0</v>
      </c>
      <c r="Z166" s="935">
        <v>0</v>
      </c>
      <c r="AA166" s="935">
        <v>0</v>
      </c>
      <c r="AB166" s="912"/>
    </row>
    <row r="167" spans="1:28">
      <c r="A167" s="929" t="s">
        <v>3949</v>
      </c>
      <c r="B167" s="930">
        <v>0</v>
      </c>
      <c r="C167" s="931">
        <v>84.784270000000006</v>
      </c>
      <c r="D167" s="931">
        <v>-30</v>
      </c>
      <c r="E167" s="931">
        <v>0</v>
      </c>
      <c r="F167" s="932">
        <v>0</v>
      </c>
      <c r="G167" s="933">
        <v>0</v>
      </c>
      <c r="H167" s="933">
        <v>0</v>
      </c>
      <c r="I167" s="933">
        <v>0</v>
      </c>
      <c r="J167" s="933">
        <v>0</v>
      </c>
      <c r="K167" s="933">
        <v>114.78427000000001</v>
      </c>
      <c r="L167" s="934">
        <v>2.6009196282483001E-2</v>
      </c>
      <c r="M167" s="935">
        <v>1.79937835916549E-4</v>
      </c>
      <c r="N167" s="935">
        <v>2.6172776133316202E-3</v>
      </c>
      <c r="O167" s="935">
        <v>1.0796270154992901E-2</v>
      </c>
      <c r="P167" s="935">
        <v>1.30863880666581E-4</v>
      </c>
      <c r="Q167" s="935">
        <v>5.39813507749647E-4</v>
      </c>
      <c r="R167" s="935">
        <v>2.29011791166517E-4</v>
      </c>
      <c r="S167" s="935">
        <v>2.12653806083194E-3</v>
      </c>
      <c r="T167" s="935">
        <v>1.79937835916549E-3</v>
      </c>
      <c r="U167" s="935">
        <v>2.06110612049865E-2</v>
      </c>
      <c r="V167" s="935">
        <v>4.9073955249967902E-6</v>
      </c>
      <c r="W167" s="935">
        <v>3.2715970166645299E-6</v>
      </c>
      <c r="X167" s="935">
        <v>7.0339335858287397E-3</v>
      </c>
      <c r="Y167" s="935">
        <v>3.4351768674977601E-3</v>
      </c>
      <c r="Z167" s="935">
        <v>4.9073955249967895E-4</v>
      </c>
      <c r="AA167" s="935">
        <v>3.4351768674977602E-5</v>
      </c>
      <c r="AB167" s="912"/>
    </row>
    <row r="168" spans="1:28">
      <c r="A168" s="924"/>
      <c r="B168" s="925"/>
      <c r="C168" s="926"/>
      <c r="D168" s="926"/>
      <c r="E168" s="926"/>
      <c r="F168" s="925"/>
      <c r="G168" s="926"/>
      <c r="H168" s="926"/>
      <c r="I168" s="926"/>
      <c r="J168" s="926"/>
      <c r="K168" s="926"/>
      <c r="L168" s="927"/>
      <c r="M168" s="928"/>
      <c r="N168" s="928"/>
      <c r="O168" s="928"/>
      <c r="P168" s="928"/>
      <c r="Q168" s="928"/>
      <c r="R168" s="928"/>
      <c r="S168" s="928"/>
      <c r="T168" s="928"/>
      <c r="U168" s="928"/>
      <c r="V168" s="928"/>
      <c r="W168" s="928"/>
      <c r="X168" s="928"/>
      <c r="Y168" s="928"/>
      <c r="Z168" s="928"/>
      <c r="AA168" s="928"/>
      <c r="AB168" s="912"/>
    </row>
    <row r="169" spans="1:28">
      <c r="A169" s="917" t="s">
        <v>3950</v>
      </c>
      <c r="B169" s="918">
        <v>109728</v>
      </c>
      <c r="C169" s="919">
        <v>208385</v>
      </c>
      <c r="D169" s="919">
        <v>73369</v>
      </c>
      <c r="E169" s="919">
        <v>1094</v>
      </c>
      <c r="F169" s="920">
        <v>0</v>
      </c>
      <c r="G169" s="921">
        <v>0</v>
      </c>
      <c r="H169" s="921">
        <v>26315</v>
      </c>
      <c r="I169" s="921">
        <v>0</v>
      </c>
      <c r="J169" s="921">
        <v>0</v>
      </c>
      <c r="K169" s="921">
        <v>217334</v>
      </c>
      <c r="L169" s="922">
        <v>318.60647919779899</v>
      </c>
      <c r="M169" s="923">
        <v>1.1216800836286201E-2</v>
      </c>
      <c r="N169" s="923">
        <v>35.378703203581402</v>
      </c>
      <c r="O169" s="923">
        <v>0.29627561902031402</v>
      </c>
      <c r="P169" s="923">
        <v>3.3650402508858701E-2</v>
      </c>
      <c r="Q169" s="923">
        <v>0</v>
      </c>
      <c r="R169" s="923">
        <v>1.8655793641173202E-2</v>
      </c>
      <c r="S169" s="923">
        <v>5.6084004181431203E-2</v>
      </c>
      <c r="T169" s="923">
        <v>0.38962528364237198</v>
      </c>
      <c r="U169" s="923">
        <v>0.90093030137656904</v>
      </c>
      <c r="V169" s="923">
        <v>5.6084004181431205E-4</v>
      </c>
      <c r="W169" s="923">
        <v>0</v>
      </c>
      <c r="X169" s="923">
        <v>21.840401435334101</v>
      </c>
      <c r="Y169" s="923">
        <v>20.438150493765999</v>
      </c>
      <c r="Z169" s="923">
        <v>0</v>
      </c>
      <c r="AA169" s="923">
        <v>6.2912015837193903E-3</v>
      </c>
      <c r="AB169" s="912"/>
    </row>
    <row r="170" spans="1:28">
      <c r="A170" s="929" t="s">
        <v>3951</v>
      </c>
      <c r="B170" s="930">
        <v>13770</v>
      </c>
      <c r="C170" s="931">
        <v>156100.72297</v>
      </c>
      <c r="D170" s="931">
        <v>48575</v>
      </c>
      <c r="E170" s="931">
        <v>4.27684</v>
      </c>
      <c r="F170" s="932">
        <v>0</v>
      </c>
      <c r="G170" s="933">
        <v>0</v>
      </c>
      <c r="H170" s="933">
        <v>23004.138209610999</v>
      </c>
      <c r="I170" s="933">
        <v>0</v>
      </c>
      <c r="J170" s="933">
        <v>0</v>
      </c>
      <c r="K170" s="933">
        <v>98287.307920388994</v>
      </c>
      <c r="L170" s="934">
        <v>148.30932385109199</v>
      </c>
      <c r="M170" s="935">
        <v>0</v>
      </c>
      <c r="N170" s="935">
        <v>16.478813761232399</v>
      </c>
      <c r="O170" s="935">
        <v>0</v>
      </c>
      <c r="P170" s="935">
        <v>0</v>
      </c>
      <c r="Q170" s="935">
        <v>0</v>
      </c>
      <c r="R170" s="935">
        <v>0</v>
      </c>
      <c r="S170" s="935">
        <v>0</v>
      </c>
      <c r="T170" s="935">
        <v>0</v>
      </c>
      <c r="U170" s="935">
        <v>0</v>
      </c>
      <c r="V170" s="935">
        <v>0</v>
      </c>
      <c r="W170" s="935">
        <v>0</v>
      </c>
      <c r="X170" s="935">
        <v>0</v>
      </c>
      <c r="Y170" s="935">
        <v>0</v>
      </c>
      <c r="Z170" s="935">
        <v>0</v>
      </c>
      <c r="AA170" s="935">
        <v>1.6478813761232401E-3</v>
      </c>
      <c r="AB170" s="912"/>
    </row>
    <row r="171" spans="1:28">
      <c r="A171" s="929" t="s">
        <v>3952</v>
      </c>
      <c r="B171" s="930">
        <v>11211</v>
      </c>
      <c r="C171" s="931">
        <v>0</v>
      </c>
      <c r="D171" s="931">
        <v>-4616</v>
      </c>
      <c r="E171" s="931">
        <v>0</v>
      </c>
      <c r="F171" s="932">
        <v>0</v>
      </c>
      <c r="G171" s="933">
        <v>0</v>
      </c>
      <c r="H171" s="933">
        <v>0</v>
      </c>
      <c r="I171" s="933">
        <v>0</v>
      </c>
      <c r="J171" s="933">
        <v>0</v>
      </c>
      <c r="K171" s="933">
        <v>15827</v>
      </c>
      <c r="L171" s="934">
        <v>23.855405304583101</v>
      </c>
      <c r="M171" s="935">
        <v>0</v>
      </c>
      <c r="N171" s="935">
        <v>2.6508954281733601</v>
      </c>
      <c r="O171" s="935">
        <v>0</v>
      </c>
      <c r="P171" s="935">
        <v>0</v>
      </c>
      <c r="Q171" s="935">
        <v>0</v>
      </c>
      <c r="R171" s="935">
        <v>2.6535489771505102E-3</v>
      </c>
      <c r="S171" s="935">
        <v>0</v>
      </c>
      <c r="T171" s="935">
        <v>5.3070979543010099E-2</v>
      </c>
      <c r="U171" s="935">
        <v>0</v>
      </c>
      <c r="V171" s="935">
        <v>0</v>
      </c>
      <c r="W171" s="935">
        <v>0</v>
      </c>
      <c r="X171" s="935">
        <v>0</v>
      </c>
      <c r="Y171" s="935">
        <v>0</v>
      </c>
      <c r="Z171" s="935">
        <v>0</v>
      </c>
      <c r="AA171" s="935">
        <v>1.0614195908602E-3</v>
      </c>
      <c r="AB171" s="912"/>
    </row>
    <row r="172" spans="1:28">
      <c r="A172" s="929" t="s">
        <v>3953</v>
      </c>
      <c r="B172" s="930">
        <v>10560</v>
      </c>
      <c r="C172" s="931">
        <v>1683.8795</v>
      </c>
      <c r="D172" s="931">
        <v>-8000</v>
      </c>
      <c r="E172" s="931">
        <v>0</v>
      </c>
      <c r="F172" s="932">
        <v>0</v>
      </c>
      <c r="G172" s="933">
        <v>0</v>
      </c>
      <c r="H172" s="933">
        <v>0</v>
      </c>
      <c r="I172" s="933">
        <v>0</v>
      </c>
      <c r="J172" s="933">
        <v>0</v>
      </c>
      <c r="K172" s="933">
        <v>20243.879499999999</v>
      </c>
      <c r="L172" s="934">
        <v>30.546732271880199</v>
      </c>
      <c r="M172" s="935">
        <v>0</v>
      </c>
      <c r="N172" s="935">
        <v>3.39408136354225</v>
      </c>
      <c r="O172" s="935">
        <v>0</v>
      </c>
      <c r="P172" s="935">
        <v>0</v>
      </c>
      <c r="Q172" s="935">
        <v>0</v>
      </c>
      <c r="R172" s="935">
        <v>0</v>
      </c>
      <c r="S172" s="935">
        <v>0</v>
      </c>
      <c r="T172" s="935">
        <v>0</v>
      </c>
      <c r="U172" s="935">
        <v>0</v>
      </c>
      <c r="V172" s="935">
        <v>0</v>
      </c>
      <c r="W172" s="935">
        <v>0</v>
      </c>
      <c r="X172" s="935">
        <v>0</v>
      </c>
      <c r="Y172" s="935">
        <v>0</v>
      </c>
      <c r="Z172" s="935">
        <v>0</v>
      </c>
      <c r="AA172" s="935">
        <v>0</v>
      </c>
      <c r="AB172" s="912"/>
    </row>
    <row r="173" spans="1:28">
      <c r="A173" s="929" t="s">
        <v>4296</v>
      </c>
      <c r="B173" s="930">
        <v>0</v>
      </c>
      <c r="C173" s="931">
        <v>1683.8795</v>
      </c>
      <c r="D173" s="931">
        <v>0</v>
      </c>
      <c r="E173" s="931">
        <v>0</v>
      </c>
      <c r="F173" s="932">
        <v>0</v>
      </c>
      <c r="G173" s="933">
        <v>0</v>
      </c>
      <c r="H173" s="933">
        <v>0</v>
      </c>
      <c r="I173" s="933">
        <v>0</v>
      </c>
      <c r="J173" s="933">
        <v>0</v>
      </c>
      <c r="K173" s="933">
        <v>1683.8795</v>
      </c>
      <c r="L173" s="934">
        <v>2.5380443518404401</v>
      </c>
      <c r="M173" s="935">
        <v>0</v>
      </c>
      <c r="N173" s="935">
        <v>0.28203629671730801</v>
      </c>
      <c r="O173" s="935">
        <v>0</v>
      </c>
      <c r="P173" s="935">
        <v>0</v>
      </c>
      <c r="Q173" s="935">
        <v>0</v>
      </c>
      <c r="R173" s="935">
        <v>0</v>
      </c>
      <c r="S173" s="935">
        <v>0</v>
      </c>
      <c r="T173" s="935">
        <v>0</v>
      </c>
      <c r="U173" s="935">
        <v>0</v>
      </c>
      <c r="V173" s="935">
        <v>0</v>
      </c>
      <c r="W173" s="935">
        <v>0</v>
      </c>
      <c r="X173" s="935">
        <v>0</v>
      </c>
      <c r="Y173" s="935">
        <v>0</v>
      </c>
      <c r="Z173" s="935">
        <v>0</v>
      </c>
      <c r="AA173" s="935">
        <v>0</v>
      </c>
      <c r="AB173" s="912"/>
    </row>
    <row r="174" spans="1:28">
      <c r="A174" s="929" t="s">
        <v>3954</v>
      </c>
      <c r="B174" s="930">
        <v>0</v>
      </c>
      <c r="C174" s="931">
        <v>5</v>
      </c>
      <c r="D174" s="931">
        <v>0</v>
      </c>
      <c r="E174" s="931">
        <v>0</v>
      </c>
      <c r="F174" s="932">
        <v>0</v>
      </c>
      <c r="G174" s="933">
        <v>0</v>
      </c>
      <c r="H174" s="933">
        <v>0</v>
      </c>
      <c r="I174" s="933">
        <v>0</v>
      </c>
      <c r="J174" s="933">
        <v>0</v>
      </c>
      <c r="K174" s="933">
        <v>5</v>
      </c>
      <c r="L174" s="934">
        <v>7.5363004058201398E-3</v>
      </c>
      <c r="M174" s="935">
        <v>0</v>
      </c>
      <c r="N174" s="935">
        <v>8.3745985599714299E-4</v>
      </c>
      <c r="O174" s="935">
        <v>0</v>
      </c>
      <c r="P174" s="935">
        <v>0</v>
      </c>
      <c r="Q174" s="935">
        <v>0</v>
      </c>
      <c r="R174" s="935">
        <v>0</v>
      </c>
      <c r="S174" s="935">
        <v>0</v>
      </c>
      <c r="T174" s="935">
        <v>0</v>
      </c>
      <c r="U174" s="935">
        <v>0</v>
      </c>
      <c r="V174" s="935">
        <v>0</v>
      </c>
      <c r="W174" s="935">
        <v>0</v>
      </c>
      <c r="X174" s="935">
        <v>0</v>
      </c>
      <c r="Y174" s="935">
        <v>0</v>
      </c>
      <c r="Z174" s="935">
        <v>0</v>
      </c>
      <c r="AA174" s="935">
        <v>0</v>
      </c>
      <c r="AB174" s="912"/>
    </row>
    <row r="175" spans="1:28">
      <c r="A175" s="929" t="s">
        <v>4273</v>
      </c>
      <c r="B175" s="930">
        <v>0</v>
      </c>
      <c r="C175" s="931">
        <v>0</v>
      </c>
      <c r="D175" s="931">
        <v>0</v>
      </c>
      <c r="E175" s="931">
        <v>0</v>
      </c>
      <c r="F175" s="932">
        <v>0</v>
      </c>
      <c r="G175" s="933">
        <v>0</v>
      </c>
      <c r="H175" s="933">
        <v>0</v>
      </c>
      <c r="I175" s="933">
        <v>0</v>
      </c>
      <c r="J175" s="933">
        <v>0</v>
      </c>
      <c r="K175" s="933">
        <v>0</v>
      </c>
      <c r="L175" s="934">
        <v>0</v>
      </c>
      <c r="M175" s="935">
        <v>0</v>
      </c>
      <c r="N175" s="935">
        <v>0</v>
      </c>
      <c r="O175" s="935">
        <v>0</v>
      </c>
      <c r="P175" s="935">
        <v>0</v>
      </c>
      <c r="Q175" s="935">
        <v>0</v>
      </c>
      <c r="R175" s="935">
        <v>0</v>
      </c>
      <c r="S175" s="935">
        <v>0</v>
      </c>
      <c r="T175" s="935">
        <v>0</v>
      </c>
      <c r="U175" s="935">
        <v>0</v>
      </c>
      <c r="V175" s="935">
        <v>0</v>
      </c>
      <c r="W175" s="935">
        <v>0</v>
      </c>
      <c r="X175" s="935">
        <v>0</v>
      </c>
      <c r="Y175" s="935">
        <v>0</v>
      </c>
      <c r="Z175" s="935">
        <v>0</v>
      </c>
      <c r="AA175" s="935">
        <v>0</v>
      </c>
      <c r="AB175" s="912"/>
    </row>
    <row r="176" spans="1:28">
      <c r="A176" s="929" t="s">
        <v>3955</v>
      </c>
      <c r="B176" s="930">
        <v>0</v>
      </c>
      <c r="C176" s="931">
        <v>28543.66</v>
      </c>
      <c r="D176" s="931">
        <v>13241</v>
      </c>
      <c r="E176" s="931">
        <v>0</v>
      </c>
      <c r="F176" s="932">
        <v>0</v>
      </c>
      <c r="G176" s="933">
        <v>0</v>
      </c>
      <c r="H176" s="933">
        <v>0</v>
      </c>
      <c r="I176" s="933">
        <v>0</v>
      </c>
      <c r="J176" s="933">
        <v>0</v>
      </c>
      <c r="K176" s="933">
        <v>15302.66</v>
      </c>
      <c r="L176" s="934">
        <v>23.0394321703623</v>
      </c>
      <c r="M176" s="935">
        <v>0</v>
      </c>
      <c r="N176" s="935">
        <v>2.5605070496683302</v>
      </c>
      <c r="O176" s="935">
        <v>0</v>
      </c>
      <c r="P176" s="935">
        <v>0</v>
      </c>
      <c r="Q176" s="935">
        <v>0</v>
      </c>
      <c r="R176" s="935">
        <v>2.5656383263209701E-3</v>
      </c>
      <c r="S176" s="935">
        <v>0</v>
      </c>
      <c r="T176" s="935">
        <v>0</v>
      </c>
      <c r="U176" s="935">
        <v>0</v>
      </c>
      <c r="V176" s="935">
        <v>0</v>
      </c>
      <c r="W176" s="935">
        <v>0</v>
      </c>
      <c r="X176" s="935">
        <v>0</v>
      </c>
      <c r="Y176" s="935">
        <v>0</v>
      </c>
      <c r="Z176" s="935">
        <v>0</v>
      </c>
      <c r="AA176" s="935">
        <v>0</v>
      </c>
      <c r="AB176" s="912"/>
    </row>
    <row r="177" spans="1:28">
      <c r="A177" s="929" t="s">
        <v>3956</v>
      </c>
      <c r="B177" s="930">
        <v>0</v>
      </c>
      <c r="C177" s="931">
        <v>87.346999999999994</v>
      </c>
      <c r="D177" s="931">
        <v>0</v>
      </c>
      <c r="E177" s="931">
        <v>0</v>
      </c>
      <c r="F177" s="932">
        <v>0</v>
      </c>
      <c r="G177" s="933">
        <v>0</v>
      </c>
      <c r="H177" s="933">
        <v>0</v>
      </c>
      <c r="I177" s="933">
        <v>0</v>
      </c>
      <c r="J177" s="933">
        <v>0</v>
      </c>
      <c r="K177" s="933">
        <v>87.346999999999994</v>
      </c>
      <c r="L177" s="934">
        <v>0.131508200651693</v>
      </c>
      <c r="M177" s="935">
        <v>0</v>
      </c>
      <c r="N177" s="935">
        <v>1.46152766425824E-2</v>
      </c>
      <c r="O177" s="935">
        <v>1.4644565774130601E-4</v>
      </c>
      <c r="P177" s="935">
        <v>0</v>
      </c>
      <c r="Q177" s="935">
        <v>0</v>
      </c>
      <c r="R177" s="935">
        <v>1.46445657741306E-5</v>
      </c>
      <c r="S177" s="935">
        <v>0</v>
      </c>
      <c r="T177" s="935">
        <v>0</v>
      </c>
      <c r="U177" s="935">
        <v>1.4644565774130601E-4</v>
      </c>
      <c r="V177" s="935">
        <v>0</v>
      </c>
      <c r="W177" s="935">
        <v>0</v>
      </c>
      <c r="X177" s="935">
        <v>0</v>
      </c>
      <c r="Y177" s="935">
        <v>0</v>
      </c>
      <c r="Z177" s="935">
        <v>0</v>
      </c>
      <c r="AA177" s="935">
        <v>2.9289131548261198E-6</v>
      </c>
      <c r="AB177" s="912"/>
    </row>
    <row r="178" spans="1:28">
      <c r="A178" s="929" t="s">
        <v>3957</v>
      </c>
      <c r="B178" s="930">
        <v>0</v>
      </c>
      <c r="C178" s="931">
        <v>29.98874</v>
      </c>
      <c r="D178" s="931">
        <v>0</v>
      </c>
      <c r="E178" s="931">
        <v>0</v>
      </c>
      <c r="F178" s="932">
        <v>0</v>
      </c>
      <c r="G178" s="933">
        <v>0</v>
      </c>
      <c r="H178" s="933">
        <v>0</v>
      </c>
      <c r="I178" s="933">
        <v>0</v>
      </c>
      <c r="J178" s="933">
        <v>0</v>
      </c>
      <c r="K178" s="933">
        <v>29.98874</v>
      </c>
      <c r="L178" s="934">
        <v>4.5251109697181602E-2</v>
      </c>
      <c r="M178" s="935">
        <v>0</v>
      </c>
      <c r="N178" s="935">
        <v>5.0228731763871503E-3</v>
      </c>
      <c r="O178" s="935">
        <v>0</v>
      </c>
      <c r="P178" s="935">
        <v>0</v>
      </c>
      <c r="Q178" s="935">
        <v>0</v>
      </c>
      <c r="R178" s="935">
        <v>1.50837032323939E-5</v>
      </c>
      <c r="S178" s="935">
        <v>0</v>
      </c>
      <c r="T178" s="935">
        <v>5.0279010774646201E-5</v>
      </c>
      <c r="U178" s="935">
        <v>0</v>
      </c>
      <c r="V178" s="935">
        <v>0</v>
      </c>
      <c r="W178" s="935">
        <v>0</v>
      </c>
      <c r="X178" s="935">
        <v>2.5139505387323098E-4</v>
      </c>
      <c r="Y178" s="935">
        <v>1.00558021549292E-4</v>
      </c>
      <c r="Z178" s="935">
        <v>0</v>
      </c>
      <c r="AA178" s="935">
        <v>5.0279010774646195E-7</v>
      </c>
      <c r="AB178" s="912"/>
    </row>
    <row r="179" spans="1:28">
      <c r="A179" s="929" t="s">
        <v>3958</v>
      </c>
      <c r="B179" s="930">
        <v>0</v>
      </c>
      <c r="C179" s="931">
        <v>0</v>
      </c>
      <c r="D179" s="931">
        <v>0</v>
      </c>
      <c r="E179" s="931">
        <v>0.05</v>
      </c>
      <c r="F179" s="932">
        <v>0</v>
      </c>
      <c r="G179" s="933">
        <v>0</v>
      </c>
      <c r="H179" s="933">
        <v>0</v>
      </c>
      <c r="I179" s="933">
        <v>0</v>
      </c>
      <c r="J179" s="933">
        <v>0</v>
      </c>
      <c r="K179" s="933">
        <v>0</v>
      </c>
      <c r="L179" s="934">
        <v>0</v>
      </c>
      <c r="M179" s="935">
        <v>0</v>
      </c>
      <c r="N179" s="935">
        <v>0</v>
      </c>
      <c r="O179" s="935">
        <v>0</v>
      </c>
      <c r="P179" s="935">
        <v>0</v>
      </c>
      <c r="Q179" s="935">
        <v>0</v>
      </c>
      <c r="R179" s="935">
        <v>0</v>
      </c>
      <c r="S179" s="935">
        <v>0</v>
      </c>
      <c r="T179" s="935">
        <v>0</v>
      </c>
      <c r="U179" s="935">
        <v>0</v>
      </c>
      <c r="V179" s="935">
        <v>0</v>
      </c>
      <c r="W179" s="935">
        <v>0</v>
      </c>
      <c r="X179" s="935">
        <v>0</v>
      </c>
      <c r="Y179" s="935">
        <v>0</v>
      </c>
      <c r="Z179" s="935">
        <v>0</v>
      </c>
      <c r="AA179" s="935">
        <v>0</v>
      </c>
      <c r="AB179" s="912"/>
    </row>
    <row r="180" spans="1:28">
      <c r="A180" s="929" t="s">
        <v>3959</v>
      </c>
      <c r="B180" s="930">
        <v>26187</v>
      </c>
      <c r="C180" s="931">
        <v>0.02</v>
      </c>
      <c r="D180" s="931">
        <v>6700</v>
      </c>
      <c r="E180" s="931">
        <v>176</v>
      </c>
      <c r="F180" s="932">
        <v>0</v>
      </c>
      <c r="G180" s="933">
        <v>0</v>
      </c>
      <c r="H180" s="933">
        <v>3662.5284570556901</v>
      </c>
      <c r="I180" s="933">
        <v>0</v>
      </c>
      <c r="J180" s="933">
        <v>0</v>
      </c>
      <c r="K180" s="933">
        <v>16000</v>
      </c>
      <c r="L180" s="934">
        <v>24.142986839557299</v>
      </c>
      <c r="M180" s="935">
        <v>0</v>
      </c>
      <c r="N180" s="935">
        <v>2.6825540932841401</v>
      </c>
      <c r="O180" s="935">
        <v>0</v>
      </c>
      <c r="P180" s="935">
        <v>0</v>
      </c>
      <c r="Q180" s="935">
        <v>0</v>
      </c>
      <c r="R180" s="935">
        <v>0</v>
      </c>
      <c r="S180" s="935">
        <v>0</v>
      </c>
      <c r="T180" s="935">
        <v>0</v>
      </c>
      <c r="U180" s="935">
        <v>0</v>
      </c>
      <c r="V180" s="935">
        <v>0</v>
      </c>
      <c r="W180" s="935">
        <v>0</v>
      </c>
      <c r="X180" s="935">
        <v>0</v>
      </c>
      <c r="Y180" s="935">
        <v>0</v>
      </c>
      <c r="Z180" s="935">
        <v>0</v>
      </c>
      <c r="AA180" s="935">
        <v>0</v>
      </c>
      <c r="AB180" s="912"/>
    </row>
    <row r="181" spans="1:28">
      <c r="A181" s="929" t="s">
        <v>4297</v>
      </c>
      <c r="B181" s="930">
        <v>0</v>
      </c>
      <c r="C181" s="931">
        <v>0</v>
      </c>
      <c r="D181" s="931">
        <v>0</v>
      </c>
      <c r="E181" s="931">
        <v>0</v>
      </c>
      <c r="F181" s="932">
        <v>0</v>
      </c>
      <c r="G181" s="933">
        <v>0</v>
      </c>
      <c r="H181" s="933">
        <v>0</v>
      </c>
      <c r="I181" s="933">
        <v>0</v>
      </c>
      <c r="J181" s="933">
        <v>0</v>
      </c>
      <c r="K181" s="933">
        <v>0</v>
      </c>
      <c r="L181" s="934">
        <v>0</v>
      </c>
      <c r="M181" s="935">
        <v>0</v>
      </c>
      <c r="N181" s="935">
        <v>0</v>
      </c>
      <c r="O181" s="935">
        <v>0</v>
      </c>
      <c r="P181" s="935">
        <v>0</v>
      </c>
      <c r="Q181" s="935">
        <v>0</v>
      </c>
      <c r="R181" s="935">
        <v>0</v>
      </c>
      <c r="S181" s="935">
        <v>0</v>
      </c>
      <c r="T181" s="935">
        <v>0</v>
      </c>
      <c r="U181" s="935">
        <v>0</v>
      </c>
      <c r="V181" s="935">
        <v>0</v>
      </c>
      <c r="W181" s="935">
        <v>0</v>
      </c>
      <c r="X181" s="935">
        <v>0</v>
      </c>
      <c r="Y181" s="935">
        <v>0</v>
      </c>
      <c r="Z181" s="935">
        <v>0</v>
      </c>
      <c r="AA181" s="935">
        <v>0</v>
      </c>
      <c r="AB181" s="912"/>
    </row>
    <row r="182" spans="1:28">
      <c r="A182" s="929" t="s">
        <v>3960</v>
      </c>
      <c r="B182" s="930">
        <v>14000</v>
      </c>
      <c r="C182" s="931">
        <v>3.9E-2</v>
      </c>
      <c r="D182" s="931">
        <v>0</v>
      </c>
      <c r="E182" s="931">
        <v>0</v>
      </c>
      <c r="F182" s="932">
        <v>0</v>
      </c>
      <c r="G182" s="933">
        <v>0</v>
      </c>
      <c r="H182" s="933">
        <v>0</v>
      </c>
      <c r="I182" s="933">
        <v>0</v>
      </c>
      <c r="J182" s="933">
        <v>0</v>
      </c>
      <c r="K182" s="933">
        <v>14000.039000000001</v>
      </c>
      <c r="L182" s="934">
        <v>21.125172333142999</v>
      </c>
      <c r="M182" s="935">
        <v>0</v>
      </c>
      <c r="N182" s="935">
        <v>2.3448941289788801</v>
      </c>
      <c r="O182" s="935">
        <v>7.04172411104768E-2</v>
      </c>
      <c r="P182" s="935">
        <v>0</v>
      </c>
      <c r="Q182" s="935">
        <v>0</v>
      </c>
      <c r="R182" s="935">
        <v>7.0417241110476798E-3</v>
      </c>
      <c r="S182" s="935">
        <v>0</v>
      </c>
      <c r="T182" s="935">
        <v>0</v>
      </c>
      <c r="U182" s="935">
        <v>0</v>
      </c>
      <c r="V182" s="935">
        <v>0</v>
      </c>
      <c r="W182" s="935">
        <v>0</v>
      </c>
      <c r="X182" s="935">
        <v>2.34724137034923E-2</v>
      </c>
      <c r="Y182" s="935">
        <v>2.34724137034923E-2</v>
      </c>
      <c r="Z182" s="935">
        <v>0</v>
      </c>
      <c r="AA182" s="935">
        <v>0</v>
      </c>
      <c r="AB182" s="912"/>
    </row>
    <row r="183" spans="1:28">
      <c r="A183" s="929" t="s">
        <v>3961</v>
      </c>
      <c r="B183" s="930">
        <v>0</v>
      </c>
      <c r="C183" s="931">
        <v>1.1004</v>
      </c>
      <c r="D183" s="931">
        <v>0</v>
      </c>
      <c r="E183" s="931">
        <v>0</v>
      </c>
      <c r="F183" s="932">
        <v>0</v>
      </c>
      <c r="G183" s="933">
        <v>0</v>
      </c>
      <c r="H183" s="933">
        <v>0</v>
      </c>
      <c r="I183" s="933">
        <v>0</v>
      </c>
      <c r="J183" s="933">
        <v>0</v>
      </c>
      <c r="K183" s="933">
        <v>1.1004</v>
      </c>
      <c r="L183" s="934">
        <v>0</v>
      </c>
      <c r="M183" s="935">
        <v>0</v>
      </c>
      <c r="N183" s="935">
        <v>0</v>
      </c>
      <c r="O183" s="935">
        <v>0</v>
      </c>
      <c r="P183" s="935">
        <v>0</v>
      </c>
      <c r="Q183" s="935">
        <v>0</v>
      </c>
      <c r="R183" s="935">
        <v>0</v>
      </c>
      <c r="S183" s="935">
        <v>0</v>
      </c>
      <c r="T183" s="935">
        <v>0</v>
      </c>
      <c r="U183" s="935">
        <v>0</v>
      </c>
      <c r="V183" s="935">
        <v>0</v>
      </c>
      <c r="W183" s="935">
        <v>0</v>
      </c>
      <c r="X183" s="935">
        <v>0</v>
      </c>
      <c r="Y183" s="935">
        <v>0</v>
      </c>
      <c r="Z183" s="935">
        <v>0</v>
      </c>
      <c r="AA183" s="935">
        <v>0</v>
      </c>
      <c r="AB183" s="912"/>
    </row>
    <row r="184" spans="1:28">
      <c r="A184" s="929" t="s">
        <v>3962</v>
      </c>
      <c r="B184" s="930">
        <v>0</v>
      </c>
      <c r="C184" s="931">
        <v>0</v>
      </c>
      <c r="D184" s="931">
        <v>0</v>
      </c>
      <c r="E184" s="931">
        <v>0</v>
      </c>
      <c r="F184" s="932">
        <v>0</v>
      </c>
      <c r="G184" s="933">
        <v>0</v>
      </c>
      <c r="H184" s="933">
        <v>0</v>
      </c>
      <c r="I184" s="933">
        <v>0</v>
      </c>
      <c r="J184" s="933">
        <v>0</v>
      </c>
      <c r="K184" s="933">
        <v>0</v>
      </c>
      <c r="L184" s="934">
        <v>0</v>
      </c>
      <c r="M184" s="935">
        <v>0</v>
      </c>
      <c r="N184" s="935">
        <v>0</v>
      </c>
      <c r="O184" s="935">
        <v>0</v>
      </c>
      <c r="P184" s="935">
        <v>0</v>
      </c>
      <c r="Q184" s="935">
        <v>0</v>
      </c>
      <c r="R184" s="935">
        <v>0</v>
      </c>
      <c r="S184" s="935">
        <v>0</v>
      </c>
      <c r="T184" s="935">
        <v>0</v>
      </c>
      <c r="U184" s="935">
        <v>0</v>
      </c>
      <c r="V184" s="935">
        <v>0</v>
      </c>
      <c r="W184" s="935">
        <v>0</v>
      </c>
      <c r="X184" s="935">
        <v>0</v>
      </c>
      <c r="Y184" s="935">
        <v>0</v>
      </c>
      <c r="Z184" s="935">
        <v>0</v>
      </c>
      <c r="AA184" s="935">
        <v>0</v>
      </c>
      <c r="AB184" s="912"/>
    </row>
    <row r="185" spans="1:28">
      <c r="A185" s="929" t="s">
        <v>3964</v>
      </c>
      <c r="B185" s="930">
        <v>0</v>
      </c>
      <c r="C185" s="931">
        <v>0.96450000000000002</v>
      </c>
      <c r="D185" s="931">
        <v>0</v>
      </c>
      <c r="E185" s="931">
        <v>0</v>
      </c>
      <c r="F185" s="932">
        <v>0</v>
      </c>
      <c r="G185" s="933">
        <v>0</v>
      </c>
      <c r="H185" s="933">
        <v>0</v>
      </c>
      <c r="I185" s="933">
        <v>0</v>
      </c>
      <c r="J185" s="933">
        <v>0</v>
      </c>
      <c r="K185" s="933">
        <v>0.96450000000000002</v>
      </c>
      <c r="L185" s="934">
        <v>1.45536942542206E-3</v>
      </c>
      <c r="M185" s="935">
        <v>0</v>
      </c>
      <c r="N185" s="935">
        <v>1.61707713935785E-4</v>
      </c>
      <c r="O185" s="935">
        <v>0</v>
      </c>
      <c r="P185" s="935">
        <v>0</v>
      </c>
      <c r="Q185" s="935">
        <v>0</v>
      </c>
      <c r="R185" s="935">
        <v>0</v>
      </c>
      <c r="S185" s="935">
        <v>0</v>
      </c>
      <c r="T185" s="935">
        <v>0</v>
      </c>
      <c r="U185" s="935">
        <v>0</v>
      </c>
      <c r="V185" s="935">
        <v>0</v>
      </c>
      <c r="W185" s="935">
        <v>0</v>
      </c>
      <c r="X185" s="935">
        <v>0</v>
      </c>
      <c r="Y185" s="935">
        <v>0</v>
      </c>
      <c r="Z185" s="935">
        <v>0</v>
      </c>
      <c r="AA185" s="935">
        <v>0</v>
      </c>
      <c r="AB185" s="912"/>
    </row>
    <row r="186" spans="1:28">
      <c r="A186" s="929" t="s">
        <v>3967</v>
      </c>
      <c r="B186" s="930">
        <v>0</v>
      </c>
      <c r="C186" s="931">
        <v>0</v>
      </c>
      <c r="D186" s="931">
        <v>0</v>
      </c>
      <c r="E186" s="931">
        <v>0</v>
      </c>
      <c r="F186" s="932">
        <v>0</v>
      </c>
      <c r="G186" s="933">
        <v>0</v>
      </c>
      <c r="H186" s="933">
        <v>0</v>
      </c>
      <c r="I186" s="933">
        <v>0</v>
      </c>
      <c r="J186" s="933">
        <v>0</v>
      </c>
      <c r="K186" s="933">
        <v>0</v>
      </c>
      <c r="L186" s="934">
        <v>0</v>
      </c>
      <c r="M186" s="935">
        <v>0</v>
      </c>
      <c r="N186" s="935">
        <v>0</v>
      </c>
      <c r="O186" s="935">
        <v>0</v>
      </c>
      <c r="P186" s="935">
        <v>0</v>
      </c>
      <c r="Q186" s="935">
        <v>0</v>
      </c>
      <c r="R186" s="935">
        <v>0</v>
      </c>
      <c r="S186" s="935">
        <v>0</v>
      </c>
      <c r="T186" s="935">
        <v>0</v>
      </c>
      <c r="U186" s="935">
        <v>0</v>
      </c>
      <c r="V186" s="935">
        <v>0</v>
      </c>
      <c r="W186" s="935">
        <v>0</v>
      </c>
      <c r="X186" s="935">
        <v>0</v>
      </c>
      <c r="Y186" s="935">
        <v>0</v>
      </c>
      <c r="Z186" s="935">
        <v>0</v>
      </c>
      <c r="AA186" s="935">
        <v>0</v>
      </c>
      <c r="AB186" s="912"/>
    </row>
    <row r="187" spans="1:28">
      <c r="A187" s="929" t="s">
        <v>3968</v>
      </c>
      <c r="B187" s="930">
        <v>0</v>
      </c>
      <c r="C187" s="931">
        <v>3.2159599999999999</v>
      </c>
      <c r="D187" s="931">
        <v>0</v>
      </c>
      <c r="E187" s="931">
        <v>0</v>
      </c>
      <c r="F187" s="932">
        <v>0</v>
      </c>
      <c r="G187" s="933">
        <v>0</v>
      </c>
      <c r="H187" s="933">
        <v>0</v>
      </c>
      <c r="I187" s="933">
        <v>0</v>
      </c>
      <c r="J187" s="933">
        <v>0</v>
      </c>
      <c r="K187" s="933">
        <v>3.2159599999999999</v>
      </c>
      <c r="L187" s="934">
        <v>4.8526799972839103E-3</v>
      </c>
      <c r="M187" s="935">
        <v>0</v>
      </c>
      <c r="N187" s="935">
        <v>5.3918666636487895E-4</v>
      </c>
      <c r="O187" s="935">
        <v>0</v>
      </c>
      <c r="P187" s="935">
        <v>0</v>
      </c>
      <c r="Q187" s="935">
        <v>0</v>
      </c>
      <c r="R187" s="935">
        <v>0</v>
      </c>
      <c r="S187" s="935">
        <v>0</v>
      </c>
      <c r="T187" s="935">
        <v>0</v>
      </c>
      <c r="U187" s="935">
        <v>0</v>
      </c>
      <c r="V187" s="935">
        <v>0</v>
      </c>
      <c r="W187" s="935">
        <v>0</v>
      </c>
      <c r="X187" s="935">
        <v>0</v>
      </c>
      <c r="Y187" s="935">
        <v>0</v>
      </c>
      <c r="Z187" s="935">
        <v>0</v>
      </c>
      <c r="AA187" s="935">
        <v>1.6175599990946399E-7</v>
      </c>
      <c r="AB187" s="912"/>
    </row>
    <row r="188" spans="1:28">
      <c r="A188" s="929" t="s">
        <v>3969</v>
      </c>
      <c r="B188" s="930">
        <v>0</v>
      </c>
      <c r="C188" s="931">
        <v>428.33</v>
      </c>
      <c r="D188" s="931">
        <v>18</v>
      </c>
      <c r="E188" s="931">
        <v>0</v>
      </c>
      <c r="F188" s="932">
        <v>0</v>
      </c>
      <c r="G188" s="933">
        <v>0</v>
      </c>
      <c r="H188" s="933">
        <v>0</v>
      </c>
      <c r="I188" s="933">
        <v>0</v>
      </c>
      <c r="J188" s="933">
        <v>0</v>
      </c>
      <c r="K188" s="933">
        <v>410.33</v>
      </c>
      <c r="L188" s="934">
        <v>0.61916198686722101</v>
      </c>
      <c r="M188" s="935">
        <v>0</v>
      </c>
      <c r="N188" s="935">
        <v>6.8795776318580096E-2</v>
      </c>
      <c r="O188" s="935">
        <v>1.3759155263716001E-3</v>
      </c>
      <c r="P188" s="935">
        <v>0</v>
      </c>
      <c r="Q188" s="935">
        <v>0</v>
      </c>
      <c r="R188" s="935">
        <v>7.5675353950438104E-4</v>
      </c>
      <c r="S188" s="935">
        <v>0</v>
      </c>
      <c r="T188" s="935">
        <v>0</v>
      </c>
      <c r="U188" s="935">
        <v>3.4397888159290102E-3</v>
      </c>
      <c r="V188" s="935">
        <v>0</v>
      </c>
      <c r="W188" s="935">
        <v>0</v>
      </c>
      <c r="X188" s="935">
        <v>0</v>
      </c>
      <c r="Y188" s="935">
        <v>0</v>
      </c>
      <c r="Z188" s="935">
        <v>0</v>
      </c>
      <c r="AA188" s="935">
        <v>2.13266906587598E-4</v>
      </c>
      <c r="AB188" s="912"/>
    </row>
    <row r="189" spans="1:28">
      <c r="A189" s="929" t="s">
        <v>3970</v>
      </c>
      <c r="B189" s="930">
        <v>2000</v>
      </c>
      <c r="C189" s="931">
        <v>0</v>
      </c>
      <c r="D189" s="931">
        <v>0</v>
      </c>
      <c r="E189" s="931">
        <v>0</v>
      </c>
      <c r="F189" s="932">
        <v>0</v>
      </c>
      <c r="G189" s="933">
        <v>0</v>
      </c>
      <c r="H189" s="933">
        <v>0</v>
      </c>
      <c r="I189" s="933">
        <v>0</v>
      </c>
      <c r="J189" s="933">
        <v>0</v>
      </c>
      <c r="K189" s="933">
        <v>2000</v>
      </c>
      <c r="L189" s="934">
        <v>3.0178733549446601</v>
      </c>
      <c r="M189" s="935">
        <v>0</v>
      </c>
      <c r="N189" s="935">
        <v>0.33531926166051801</v>
      </c>
      <c r="O189" s="935">
        <v>0</v>
      </c>
      <c r="P189" s="935">
        <v>0</v>
      </c>
      <c r="Q189" s="935">
        <v>0</v>
      </c>
      <c r="R189" s="935">
        <v>0</v>
      </c>
      <c r="S189" s="935">
        <v>0</v>
      </c>
      <c r="T189" s="935">
        <v>0</v>
      </c>
      <c r="U189" s="935">
        <v>0</v>
      </c>
      <c r="V189" s="935">
        <v>0</v>
      </c>
      <c r="W189" s="935">
        <v>0</v>
      </c>
      <c r="X189" s="935">
        <v>0</v>
      </c>
      <c r="Y189" s="935">
        <v>0</v>
      </c>
      <c r="Z189" s="935">
        <v>0</v>
      </c>
      <c r="AA189" s="935">
        <v>0</v>
      </c>
      <c r="AB189" s="912"/>
    </row>
    <row r="190" spans="1:28">
      <c r="A190" s="929" t="s">
        <v>3971</v>
      </c>
      <c r="B190" s="930">
        <v>0</v>
      </c>
      <c r="C190" s="931">
        <v>9489.4154600000002</v>
      </c>
      <c r="D190" s="931">
        <v>9489</v>
      </c>
      <c r="E190" s="931">
        <v>0</v>
      </c>
      <c r="F190" s="932">
        <v>0</v>
      </c>
      <c r="G190" s="933">
        <v>0</v>
      </c>
      <c r="H190" s="933">
        <v>0</v>
      </c>
      <c r="I190" s="933">
        <v>0</v>
      </c>
      <c r="J190" s="933">
        <v>0</v>
      </c>
      <c r="K190" s="933">
        <v>0.41546000000016597</v>
      </c>
      <c r="L190" s="934">
        <v>0</v>
      </c>
      <c r="M190" s="935">
        <v>0</v>
      </c>
      <c r="N190" s="935">
        <v>0</v>
      </c>
      <c r="O190" s="935">
        <v>0</v>
      </c>
      <c r="P190" s="935">
        <v>0</v>
      </c>
      <c r="Q190" s="935">
        <v>0</v>
      </c>
      <c r="R190" s="935">
        <v>0</v>
      </c>
      <c r="S190" s="935">
        <v>0</v>
      </c>
      <c r="T190" s="935">
        <v>0</v>
      </c>
      <c r="U190" s="935">
        <v>0</v>
      </c>
      <c r="V190" s="935">
        <v>0</v>
      </c>
      <c r="W190" s="935">
        <v>0</v>
      </c>
      <c r="X190" s="935">
        <v>0</v>
      </c>
      <c r="Y190" s="935">
        <v>0</v>
      </c>
      <c r="Z190" s="935">
        <v>0</v>
      </c>
      <c r="AA190" s="935">
        <v>0</v>
      </c>
      <c r="AB190" s="912"/>
    </row>
    <row r="191" spans="1:28">
      <c r="A191" s="929" t="s">
        <v>4214</v>
      </c>
      <c r="B191" s="930">
        <v>0</v>
      </c>
      <c r="C191" s="931">
        <v>0</v>
      </c>
      <c r="D191" s="931">
        <v>0</v>
      </c>
      <c r="E191" s="931">
        <v>0</v>
      </c>
      <c r="F191" s="932">
        <v>0</v>
      </c>
      <c r="G191" s="933">
        <v>0</v>
      </c>
      <c r="H191" s="933">
        <v>0</v>
      </c>
      <c r="I191" s="933">
        <v>0</v>
      </c>
      <c r="J191" s="933">
        <v>0</v>
      </c>
      <c r="K191" s="933">
        <v>0</v>
      </c>
      <c r="L191" s="934">
        <v>0</v>
      </c>
      <c r="M191" s="935">
        <v>0</v>
      </c>
      <c r="N191" s="935">
        <v>0</v>
      </c>
      <c r="O191" s="935">
        <v>0</v>
      </c>
      <c r="P191" s="935">
        <v>0</v>
      </c>
      <c r="Q191" s="935">
        <v>0</v>
      </c>
      <c r="R191" s="935">
        <v>0</v>
      </c>
      <c r="S191" s="935">
        <v>0</v>
      </c>
      <c r="T191" s="935">
        <v>0</v>
      </c>
      <c r="U191" s="935">
        <v>0</v>
      </c>
      <c r="V191" s="935">
        <v>0</v>
      </c>
      <c r="W191" s="935">
        <v>0</v>
      </c>
      <c r="X191" s="935">
        <v>0</v>
      </c>
      <c r="Y191" s="935">
        <v>0</v>
      </c>
      <c r="Z191" s="935">
        <v>0</v>
      </c>
      <c r="AA191" s="935">
        <v>0</v>
      </c>
      <c r="AB191" s="912"/>
    </row>
    <row r="192" spans="1:28">
      <c r="A192" s="929" t="s">
        <v>3972</v>
      </c>
      <c r="B192" s="930">
        <v>32000</v>
      </c>
      <c r="C192" s="931">
        <v>1185.442</v>
      </c>
      <c r="D192" s="931">
        <v>-1173</v>
      </c>
      <c r="E192" s="931">
        <v>907.33399999999995</v>
      </c>
      <c r="F192" s="932">
        <v>0</v>
      </c>
      <c r="G192" s="933">
        <v>0</v>
      </c>
      <c r="H192" s="933">
        <v>0</v>
      </c>
      <c r="I192" s="933">
        <v>0</v>
      </c>
      <c r="J192" s="933">
        <v>0</v>
      </c>
      <c r="K192" s="933">
        <v>33451.108</v>
      </c>
      <c r="L192" s="934">
        <v>41.221743073351902</v>
      </c>
      <c r="M192" s="935">
        <v>1.1216800836286201E-2</v>
      </c>
      <c r="N192" s="935">
        <v>4.5596295399503601</v>
      </c>
      <c r="O192" s="935">
        <v>0.22433601672572501</v>
      </c>
      <c r="P192" s="935">
        <v>3.3650402508858701E-2</v>
      </c>
      <c r="Q192" s="935">
        <v>0</v>
      </c>
      <c r="R192" s="935">
        <v>5.6084004181431203E-3</v>
      </c>
      <c r="S192" s="935">
        <v>5.6084004181431203E-2</v>
      </c>
      <c r="T192" s="935">
        <v>0.33650402508858701</v>
      </c>
      <c r="U192" s="935">
        <v>0.89734406690289903</v>
      </c>
      <c r="V192" s="935">
        <v>5.6084004181431205E-4</v>
      </c>
      <c r="W192" s="935">
        <v>0</v>
      </c>
      <c r="X192" s="935">
        <v>21.816677626576698</v>
      </c>
      <c r="Y192" s="935">
        <v>20.414577522041</v>
      </c>
      <c r="Z192" s="935">
        <v>0</v>
      </c>
      <c r="AA192" s="935">
        <v>3.3650402508858699E-3</v>
      </c>
      <c r="AB192" s="912"/>
    </row>
    <row r="193" spans="1:28">
      <c r="A193" s="929" t="s">
        <v>3973</v>
      </c>
      <c r="B193" s="930">
        <v>0</v>
      </c>
      <c r="C193" s="931">
        <v>355</v>
      </c>
      <c r="D193" s="931">
        <v>355</v>
      </c>
      <c r="E193" s="931">
        <v>0</v>
      </c>
      <c r="F193" s="932">
        <v>0</v>
      </c>
      <c r="G193" s="933">
        <v>0</v>
      </c>
      <c r="H193" s="933">
        <v>0</v>
      </c>
      <c r="I193" s="933">
        <v>0</v>
      </c>
      <c r="J193" s="933">
        <v>0</v>
      </c>
      <c r="K193" s="933">
        <v>0</v>
      </c>
      <c r="L193" s="934">
        <v>0</v>
      </c>
      <c r="M193" s="935">
        <v>0</v>
      </c>
      <c r="N193" s="935">
        <v>0</v>
      </c>
      <c r="O193" s="935">
        <v>0</v>
      </c>
      <c r="P193" s="935">
        <v>0</v>
      </c>
      <c r="Q193" s="935">
        <v>0</v>
      </c>
      <c r="R193" s="935">
        <v>0</v>
      </c>
      <c r="S193" s="935">
        <v>0</v>
      </c>
      <c r="T193" s="935">
        <v>0</v>
      </c>
      <c r="U193" s="935">
        <v>0</v>
      </c>
      <c r="V193" s="935">
        <v>0</v>
      </c>
      <c r="W193" s="935">
        <v>0</v>
      </c>
      <c r="X193" s="935">
        <v>0</v>
      </c>
      <c r="Y193" s="935">
        <v>0</v>
      </c>
      <c r="Z193" s="935">
        <v>0</v>
      </c>
      <c r="AA193" s="935">
        <v>0</v>
      </c>
      <c r="AB193" s="912"/>
    </row>
    <row r="194" spans="1:28">
      <c r="A194" s="929" t="s">
        <v>3974</v>
      </c>
      <c r="B194" s="930">
        <v>0</v>
      </c>
      <c r="C194" s="931">
        <v>155</v>
      </c>
      <c r="D194" s="931">
        <v>155</v>
      </c>
      <c r="E194" s="931">
        <v>0</v>
      </c>
      <c r="F194" s="932">
        <v>0</v>
      </c>
      <c r="G194" s="933">
        <v>0</v>
      </c>
      <c r="H194" s="933">
        <v>0</v>
      </c>
      <c r="I194" s="933">
        <v>0</v>
      </c>
      <c r="J194" s="933">
        <v>0</v>
      </c>
      <c r="K194" s="933">
        <v>0</v>
      </c>
      <c r="L194" s="934">
        <v>0</v>
      </c>
      <c r="M194" s="935">
        <v>0</v>
      </c>
      <c r="N194" s="935">
        <v>0</v>
      </c>
      <c r="O194" s="935">
        <v>0</v>
      </c>
      <c r="P194" s="935">
        <v>0</v>
      </c>
      <c r="Q194" s="935">
        <v>0</v>
      </c>
      <c r="R194" s="935">
        <v>0</v>
      </c>
      <c r="S194" s="935">
        <v>0</v>
      </c>
      <c r="T194" s="935">
        <v>0</v>
      </c>
      <c r="U194" s="935">
        <v>0</v>
      </c>
      <c r="V194" s="935">
        <v>0</v>
      </c>
      <c r="W194" s="935">
        <v>0</v>
      </c>
      <c r="X194" s="935">
        <v>0</v>
      </c>
      <c r="Y194" s="935">
        <v>0</v>
      </c>
      <c r="Z194" s="935">
        <v>0</v>
      </c>
      <c r="AA194" s="935">
        <v>0</v>
      </c>
      <c r="AB194" s="912"/>
    </row>
    <row r="195" spans="1:28">
      <c r="A195" s="929" t="s">
        <v>3975</v>
      </c>
      <c r="B195" s="930">
        <v>0</v>
      </c>
      <c r="C195" s="931">
        <v>13131.37082</v>
      </c>
      <c r="D195" s="931">
        <v>12365</v>
      </c>
      <c r="E195" s="931">
        <v>765.96</v>
      </c>
      <c r="F195" s="932">
        <v>0</v>
      </c>
      <c r="G195" s="933">
        <v>0</v>
      </c>
      <c r="H195" s="933">
        <v>0</v>
      </c>
      <c r="I195" s="933">
        <v>0</v>
      </c>
      <c r="J195" s="933">
        <v>0.41082000000096702</v>
      </c>
      <c r="K195" s="933">
        <v>0</v>
      </c>
      <c r="L195" s="934">
        <v>0</v>
      </c>
      <c r="M195" s="935">
        <v>0</v>
      </c>
      <c r="N195" s="935">
        <v>0</v>
      </c>
      <c r="O195" s="935">
        <v>0</v>
      </c>
      <c r="P195" s="935">
        <v>0</v>
      </c>
      <c r="Q195" s="935">
        <v>0</v>
      </c>
      <c r="R195" s="935">
        <v>0</v>
      </c>
      <c r="S195" s="935">
        <v>0</v>
      </c>
      <c r="T195" s="935">
        <v>0</v>
      </c>
      <c r="U195" s="935">
        <v>0</v>
      </c>
      <c r="V195" s="935">
        <v>0</v>
      </c>
      <c r="W195" s="935">
        <v>0</v>
      </c>
      <c r="X195" s="935">
        <v>0</v>
      </c>
      <c r="Y195" s="935">
        <v>0</v>
      </c>
      <c r="Z195" s="935">
        <v>0</v>
      </c>
      <c r="AA195" s="935">
        <v>0</v>
      </c>
      <c r="AB195" s="912"/>
    </row>
    <row r="196" spans="1:28">
      <c r="A196" s="929" t="s">
        <v>3976</v>
      </c>
      <c r="B196" s="930">
        <v>0</v>
      </c>
      <c r="C196" s="931">
        <v>2.177</v>
      </c>
      <c r="D196" s="931">
        <v>0</v>
      </c>
      <c r="E196" s="931">
        <v>0</v>
      </c>
      <c r="F196" s="932">
        <v>0</v>
      </c>
      <c r="G196" s="933">
        <v>0</v>
      </c>
      <c r="H196" s="933">
        <v>0</v>
      </c>
      <c r="I196" s="933">
        <v>0</v>
      </c>
      <c r="J196" s="933">
        <v>0</v>
      </c>
      <c r="K196" s="933">
        <v>2.177</v>
      </c>
      <c r="L196" s="934">
        <v>0</v>
      </c>
      <c r="M196" s="935">
        <v>0</v>
      </c>
      <c r="N196" s="935">
        <v>0</v>
      </c>
      <c r="O196" s="935">
        <v>0</v>
      </c>
      <c r="P196" s="935">
        <v>0</v>
      </c>
      <c r="Q196" s="935">
        <v>0</v>
      </c>
      <c r="R196" s="935">
        <v>0</v>
      </c>
      <c r="S196" s="935">
        <v>0</v>
      </c>
      <c r="T196" s="935">
        <v>0</v>
      </c>
      <c r="U196" s="935">
        <v>0</v>
      </c>
      <c r="V196" s="935">
        <v>0</v>
      </c>
      <c r="W196" s="935">
        <v>0</v>
      </c>
      <c r="X196" s="935">
        <v>0</v>
      </c>
      <c r="Y196" s="935">
        <v>0</v>
      </c>
      <c r="Z196" s="935">
        <v>0</v>
      </c>
      <c r="AA196" s="935">
        <v>0</v>
      </c>
      <c r="AB196" s="912"/>
    </row>
    <row r="197" spans="1:28">
      <c r="A197" s="929" t="s">
        <v>3977</v>
      </c>
      <c r="B197" s="930">
        <v>0</v>
      </c>
      <c r="C197" s="931">
        <v>9649.4154600000002</v>
      </c>
      <c r="D197" s="931">
        <v>9643</v>
      </c>
      <c r="E197" s="931">
        <v>6.5519999999999996</v>
      </c>
      <c r="F197" s="932">
        <v>0</v>
      </c>
      <c r="G197" s="933">
        <v>0</v>
      </c>
      <c r="H197" s="933">
        <v>0</v>
      </c>
      <c r="I197" s="933">
        <v>0</v>
      </c>
      <c r="J197" s="933">
        <v>0</v>
      </c>
      <c r="K197" s="933">
        <v>0</v>
      </c>
      <c r="L197" s="934">
        <v>0</v>
      </c>
      <c r="M197" s="935">
        <v>0</v>
      </c>
      <c r="N197" s="935">
        <v>0</v>
      </c>
      <c r="O197" s="935">
        <v>0</v>
      </c>
      <c r="P197" s="935">
        <v>0</v>
      </c>
      <c r="Q197" s="935">
        <v>0</v>
      </c>
      <c r="R197" s="935">
        <v>0</v>
      </c>
      <c r="S197" s="935">
        <v>0</v>
      </c>
      <c r="T197" s="935">
        <v>0</v>
      </c>
      <c r="U197" s="935">
        <v>0</v>
      </c>
      <c r="V197" s="935">
        <v>0</v>
      </c>
      <c r="W197" s="935">
        <v>0</v>
      </c>
      <c r="X197" s="935">
        <v>0</v>
      </c>
      <c r="Y197" s="935">
        <v>0</v>
      </c>
      <c r="Z197" s="935">
        <v>0</v>
      </c>
      <c r="AA197" s="935">
        <v>0</v>
      </c>
      <c r="AB197" s="912"/>
    </row>
    <row r="198" spans="1:28">
      <c r="A198" s="924"/>
      <c r="B198" s="925"/>
      <c r="C198" s="926"/>
      <c r="D198" s="926"/>
      <c r="E198" s="926"/>
      <c r="F198" s="925"/>
      <c r="G198" s="926"/>
      <c r="H198" s="926"/>
      <c r="I198" s="926"/>
      <c r="J198" s="926"/>
      <c r="K198" s="926"/>
      <c r="L198" s="927"/>
      <c r="M198" s="928"/>
      <c r="N198" s="928"/>
      <c r="O198" s="928"/>
      <c r="P198" s="928"/>
      <c r="Q198" s="928"/>
      <c r="R198" s="928"/>
      <c r="S198" s="928"/>
      <c r="T198" s="928"/>
      <c r="U198" s="928"/>
      <c r="V198" s="928"/>
      <c r="W198" s="928"/>
      <c r="X198" s="928"/>
      <c r="Y198" s="928"/>
      <c r="Z198" s="928"/>
      <c r="AA198" s="928"/>
      <c r="AB198" s="912"/>
    </row>
    <row r="199" spans="1:28">
      <c r="A199" s="917" t="s">
        <v>3978</v>
      </c>
      <c r="B199" s="918">
        <v>1558577</v>
      </c>
      <c r="C199" s="919">
        <v>5621</v>
      </c>
      <c r="D199" s="919">
        <v>1866</v>
      </c>
      <c r="E199" s="919">
        <v>7134</v>
      </c>
      <c r="F199" s="920">
        <v>0</v>
      </c>
      <c r="G199" s="921">
        <v>0</v>
      </c>
      <c r="H199" s="921">
        <v>0</v>
      </c>
      <c r="I199" s="921">
        <v>110449</v>
      </c>
      <c r="J199" s="921">
        <v>0</v>
      </c>
      <c r="K199" s="921">
        <v>1444854</v>
      </c>
      <c r="L199" s="922">
        <v>63.427141163969097</v>
      </c>
      <c r="M199" s="923">
        <v>3.6284513589563598</v>
      </c>
      <c r="N199" s="923">
        <v>0.43955012228046197</v>
      </c>
      <c r="O199" s="923">
        <v>142.25033565680499</v>
      </c>
      <c r="P199" s="923">
        <v>8.3813711403235391</v>
      </c>
      <c r="Q199" s="923">
        <v>5.6525228885020899</v>
      </c>
      <c r="R199" s="923">
        <v>2.0751735043217701</v>
      </c>
      <c r="S199" s="923">
        <v>44.912498705761699</v>
      </c>
      <c r="T199" s="923">
        <v>84.798780252219103</v>
      </c>
      <c r="U199" s="923">
        <v>626.19229555776803</v>
      </c>
      <c r="V199" s="923">
        <v>0.16609028880699001</v>
      </c>
      <c r="W199" s="923">
        <v>0.12585442422168699</v>
      </c>
      <c r="X199" s="923">
        <v>402.87289876001</v>
      </c>
      <c r="Y199" s="923">
        <v>200.62251830767701</v>
      </c>
      <c r="Z199" s="923">
        <v>69.619158175456505</v>
      </c>
      <c r="AA199" s="923">
        <v>0.64382948401009299</v>
      </c>
      <c r="AB199" s="912"/>
    </row>
    <row r="200" spans="1:28">
      <c r="A200" s="929" t="s">
        <v>3979</v>
      </c>
      <c r="B200" s="930">
        <v>4.7069999999999999</v>
      </c>
      <c r="C200" s="931">
        <v>7.0999999999999994E-2</v>
      </c>
      <c r="D200" s="931">
        <v>0</v>
      </c>
      <c r="E200" s="931">
        <v>4.7779999999999996</v>
      </c>
      <c r="F200" s="932">
        <v>0</v>
      </c>
      <c r="G200" s="933">
        <v>0</v>
      </c>
      <c r="H200" s="933">
        <v>0</v>
      </c>
      <c r="I200" s="933">
        <v>0</v>
      </c>
      <c r="J200" s="933">
        <v>0</v>
      </c>
      <c r="K200" s="933">
        <v>0</v>
      </c>
      <c r="L200" s="934">
        <v>0</v>
      </c>
      <c r="M200" s="935">
        <v>0</v>
      </c>
      <c r="N200" s="935">
        <v>0</v>
      </c>
      <c r="O200" s="935">
        <v>0</v>
      </c>
      <c r="P200" s="935">
        <v>0</v>
      </c>
      <c r="Q200" s="935">
        <v>0</v>
      </c>
      <c r="R200" s="935">
        <v>0</v>
      </c>
      <c r="S200" s="935">
        <v>0</v>
      </c>
      <c r="T200" s="935">
        <v>0</v>
      </c>
      <c r="U200" s="935">
        <v>0</v>
      </c>
      <c r="V200" s="935">
        <v>0</v>
      </c>
      <c r="W200" s="935">
        <v>0</v>
      </c>
      <c r="X200" s="935">
        <v>0</v>
      </c>
      <c r="Y200" s="935">
        <v>0</v>
      </c>
      <c r="Z200" s="935">
        <v>0</v>
      </c>
      <c r="AA200" s="935">
        <v>0</v>
      </c>
      <c r="AB200" s="912"/>
    </row>
    <row r="201" spans="1:28">
      <c r="A201" s="929" t="s">
        <v>3980</v>
      </c>
      <c r="B201" s="930">
        <v>607392</v>
      </c>
      <c r="C201" s="931">
        <v>0.64800000000000002</v>
      </c>
      <c r="D201" s="931">
        <v>0</v>
      </c>
      <c r="E201" s="931">
        <v>0</v>
      </c>
      <c r="F201" s="932">
        <v>0</v>
      </c>
      <c r="G201" s="933">
        <v>0</v>
      </c>
      <c r="H201" s="933">
        <v>0</v>
      </c>
      <c r="I201" s="933">
        <v>49980</v>
      </c>
      <c r="J201" s="933">
        <v>0</v>
      </c>
      <c r="K201" s="933">
        <v>557412.64800000004</v>
      </c>
      <c r="L201" s="934">
        <v>20.0929537385164</v>
      </c>
      <c r="M201" s="935">
        <v>1.68780811403537</v>
      </c>
      <c r="N201" s="935">
        <v>0.16074362990813101</v>
      </c>
      <c r="O201" s="935">
        <v>79.568096804524799</v>
      </c>
      <c r="P201" s="935">
        <v>1.9289235588975699</v>
      </c>
      <c r="Q201" s="935">
        <v>2.1700390037597699</v>
      </c>
      <c r="R201" s="935">
        <v>0.88408996449471999</v>
      </c>
      <c r="S201" s="935">
        <v>17.6817992898944</v>
      </c>
      <c r="T201" s="935">
        <v>36.9710348788701</v>
      </c>
      <c r="U201" s="935">
        <v>285.31994308693203</v>
      </c>
      <c r="V201" s="935">
        <v>8.8408996449472005E-2</v>
      </c>
      <c r="W201" s="935">
        <v>5.6260270467845798E-2</v>
      </c>
      <c r="X201" s="935">
        <v>145.472985066858</v>
      </c>
      <c r="Y201" s="935">
        <v>72.334633458658899</v>
      </c>
      <c r="Z201" s="935">
        <v>46.615652673357999</v>
      </c>
      <c r="AA201" s="935">
        <v>0.25718980785300899</v>
      </c>
      <c r="AB201" s="912"/>
    </row>
    <row r="202" spans="1:28">
      <c r="A202" s="929" t="s">
        <v>3981</v>
      </c>
      <c r="B202" s="930">
        <v>0</v>
      </c>
      <c r="C202" s="931">
        <v>0</v>
      </c>
      <c r="D202" s="931">
        <v>0</v>
      </c>
      <c r="E202" s="931">
        <v>0</v>
      </c>
      <c r="F202" s="932">
        <v>0</v>
      </c>
      <c r="G202" s="933">
        <v>0</v>
      </c>
      <c r="H202" s="933">
        <v>0</v>
      </c>
      <c r="I202" s="933">
        <v>0</v>
      </c>
      <c r="J202" s="933">
        <v>0</v>
      </c>
      <c r="K202" s="933">
        <v>0</v>
      </c>
      <c r="L202" s="934">
        <v>0</v>
      </c>
      <c r="M202" s="935">
        <v>0</v>
      </c>
      <c r="N202" s="935">
        <v>0</v>
      </c>
      <c r="O202" s="935">
        <v>0</v>
      </c>
      <c r="P202" s="935">
        <v>0</v>
      </c>
      <c r="Q202" s="935">
        <v>0</v>
      </c>
      <c r="R202" s="935">
        <v>0</v>
      </c>
      <c r="S202" s="935">
        <v>0</v>
      </c>
      <c r="T202" s="935">
        <v>0</v>
      </c>
      <c r="U202" s="935">
        <v>0</v>
      </c>
      <c r="V202" s="935">
        <v>0</v>
      </c>
      <c r="W202" s="935">
        <v>0</v>
      </c>
      <c r="X202" s="935">
        <v>0</v>
      </c>
      <c r="Y202" s="935">
        <v>0</v>
      </c>
      <c r="Z202" s="935">
        <v>0</v>
      </c>
      <c r="AA202" s="935">
        <v>0</v>
      </c>
      <c r="AB202" s="912"/>
    </row>
    <row r="203" spans="1:28">
      <c r="A203" s="929" t="s">
        <v>3982</v>
      </c>
      <c r="B203" s="930">
        <v>0</v>
      </c>
      <c r="C203" s="931">
        <v>16.623000000000001</v>
      </c>
      <c r="D203" s="931">
        <v>0</v>
      </c>
      <c r="E203" s="931">
        <v>0</v>
      </c>
      <c r="F203" s="932">
        <v>0</v>
      </c>
      <c r="G203" s="933">
        <v>0</v>
      </c>
      <c r="H203" s="933">
        <v>0</v>
      </c>
      <c r="I203" s="933">
        <v>1</v>
      </c>
      <c r="J203" s="933">
        <v>0</v>
      </c>
      <c r="K203" s="933">
        <v>15.622999999999999</v>
      </c>
      <c r="L203" s="934">
        <v>3.6461302061459002E-4</v>
      </c>
      <c r="M203" s="935">
        <v>2.7345976546094199E-5</v>
      </c>
      <c r="N203" s="935">
        <v>4.5576627576823696E-6</v>
      </c>
      <c r="O203" s="935">
        <v>9.5710917911329802E-4</v>
      </c>
      <c r="P203" s="935">
        <v>2.9624807924935401E-5</v>
      </c>
      <c r="Q203" s="935">
        <v>4.5576627576823698E-5</v>
      </c>
      <c r="R203" s="935">
        <v>2.27883137884119E-5</v>
      </c>
      <c r="S203" s="935">
        <v>3.41824706826178E-4</v>
      </c>
      <c r="T203" s="935">
        <v>7.7480266880600396E-4</v>
      </c>
      <c r="U203" s="935">
        <v>7.0188006468308497E-3</v>
      </c>
      <c r="V203" s="935">
        <v>1.82306510307295E-6</v>
      </c>
      <c r="W203" s="935">
        <v>1.36729882730471E-6</v>
      </c>
      <c r="X203" s="935">
        <v>7.0415889606192704E-3</v>
      </c>
      <c r="Y203" s="935">
        <v>3.50940032341543E-3</v>
      </c>
      <c r="Z203" s="935">
        <v>2.2788313788411901E-4</v>
      </c>
      <c r="AA203" s="935">
        <v>6.83649413652356E-6</v>
      </c>
      <c r="AB203" s="912"/>
    </row>
    <row r="204" spans="1:28">
      <c r="A204" s="929" t="s">
        <v>3983</v>
      </c>
      <c r="B204" s="930">
        <v>0</v>
      </c>
      <c r="C204" s="931">
        <v>0</v>
      </c>
      <c r="D204" s="931">
        <v>0</v>
      </c>
      <c r="E204" s="931">
        <v>0</v>
      </c>
      <c r="F204" s="932">
        <v>0</v>
      </c>
      <c r="G204" s="933">
        <v>0</v>
      </c>
      <c r="H204" s="933">
        <v>0</v>
      </c>
      <c r="I204" s="933">
        <v>0</v>
      </c>
      <c r="J204" s="933">
        <v>0</v>
      </c>
      <c r="K204" s="933">
        <v>0</v>
      </c>
      <c r="L204" s="934">
        <v>0</v>
      </c>
      <c r="M204" s="935">
        <v>0</v>
      </c>
      <c r="N204" s="935">
        <v>0</v>
      </c>
      <c r="O204" s="935">
        <v>0</v>
      </c>
      <c r="P204" s="935">
        <v>0</v>
      </c>
      <c r="Q204" s="935">
        <v>0</v>
      </c>
      <c r="R204" s="935">
        <v>0</v>
      </c>
      <c r="S204" s="935">
        <v>0</v>
      </c>
      <c r="T204" s="935">
        <v>0</v>
      </c>
      <c r="U204" s="935">
        <v>0</v>
      </c>
      <c r="V204" s="935">
        <v>0</v>
      </c>
      <c r="W204" s="935">
        <v>0</v>
      </c>
      <c r="X204" s="935">
        <v>0</v>
      </c>
      <c r="Y204" s="935">
        <v>0</v>
      </c>
      <c r="Z204" s="935">
        <v>0</v>
      </c>
      <c r="AA204" s="935">
        <v>0</v>
      </c>
      <c r="AB204" s="912"/>
    </row>
    <row r="205" spans="1:28">
      <c r="A205" s="929" t="s">
        <v>3984</v>
      </c>
      <c r="B205" s="930">
        <v>0</v>
      </c>
      <c r="C205" s="931">
        <v>0</v>
      </c>
      <c r="D205" s="931">
        <v>0</v>
      </c>
      <c r="E205" s="931">
        <v>0</v>
      </c>
      <c r="F205" s="932">
        <v>0</v>
      </c>
      <c r="G205" s="933">
        <v>0</v>
      </c>
      <c r="H205" s="933">
        <v>0</v>
      </c>
      <c r="I205" s="933">
        <v>0</v>
      </c>
      <c r="J205" s="933">
        <v>0</v>
      </c>
      <c r="K205" s="933">
        <v>0</v>
      </c>
      <c r="L205" s="934">
        <v>0</v>
      </c>
      <c r="M205" s="935">
        <v>0</v>
      </c>
      <c r="N205" s="935">
        <v>0</v>
      </c>
      <c r="O205" s="935">
        <v>0</v>
      </c>
      <c r="P205" s="935">
        <v>0</v>
      </c>
      <c r="Q205" s="935">
        <v>0</v>
      </c>
      <c r="R205" s="935">
        <v>0</v>
      </c>
      <c r="S205" s="935">
        <v>0</v>
      </c>
      <c r="T205" s="935">
        <v>0</v>
      </c>
      <c r="U205" s="935">
        <v>0</v>
      </c>
      <c r="V205" s="935">
        <v>0</v>
      </c>
      <c r="W205" s="935">
        <v>0</v>
      </c>
      <c r="X205" s="935">
        <v>0</v>
      </c>
      <c r="Y205" s="935">
        <v>0</v>
      </c>
      <c r="Z205" s="935">
        <v>0</v>
      </c>
      <c r="AA205" s="935">
        <v>0</v>
      </c>
      <c r="AB205" s="912"/>
    </row>
    <row r="206" spans="1:28">
      <c r="A206" s="929" t="s">
        <v>3985</v>
      </c>
      <c r="B206" s="930">
        <v>0</v>
      </c>
      <c r="C206" s="931">
        <v>0</v>
      </c>
      <c r="D206" s="931">
        <v>0</v>
      </c>
      <c r="E206" s="931">
        <v>0</v>
      </c>
      <c r="F206" s="932">
        <v>0</v>
      </c>
      <c r="G206" s="933">
        <v>0</v>
      </c>
      <c r="H206" s="933">
        <v>0</v>
      </c>
      <c r="I206" s="933">
        <v>0</v>
      </c>
      <c r="J206" s="933">
        <v>0</v>
      </c>
      <c r="K206" s="933">
        <v>0</v>
      </c>
      <c r="L206" s="934">
        <v>0</v>
      </c>
      <c r="M206" s="935">
        <v>0</v>
      </c>
      <c r="N206" s="935">
        <v>0</v>
      </c>
      <c r="O206" s="935">
        <v>0</v>
      </c>
      <c r="P206" s="935">
        <v>0</v>
      </c>
      <c r="Q206" s="935">
        <v>0</v>
      </c>
      <c r="R206" s="935">
        <v>0</v>
      </c>
      <c r="S206" s="935">
        <v>0</v>
      </c>
      <c r="T206" s="935">
        <v>0</v>
      </c>
      <c r="U206" s="935">
        <v>0</v>
      </c>
      <c r="V206" s="935">
        <v>0</v>
      </c>
      <c r="W206" s="935">
        <v>0</v>
      </c>
      <c r="X206" s="935">
        <v>0</v>
      </c>
      <c r="Y206" s="935">
        <v>0</v>
      </c>
      <c r="Z206" s="935">
        <v>0</v>
      </c>
      <c r="AA206" s="935">
        <v>0</v>
      </c>
      <c r="AB206" s="912"/>
    </row>
    <row r="207" spans="1:28">
      <c r="A207" s="929" t="s">
        <v>3986</v>
      </c>
      <c r="B207" s="930">
        <v>0</v>
      </c>
      <c r="C207" s="931">
        <v>32.423000000000002</v>
      </c>
      <c r="D207" s="931">
        <v>0</v>
      </c>
      <c r="E207" s="931">
        <v>0</v>
      </c>
      <c r="F207" s="932">
        <v>0</v>
      </c>
      <c r="G207" s="933">
        <v>0</v>
      </c>
      <c r="H207" s="933">
        <v>0</v>
      </c>
      <c r="I207" s="933">
        <v>2</v>
      </c>
      <c r="J207" s="933">
        <v>0</v>
      </c>
      <c r="K207" s="933">
        <v>30.422999999999998</v>
      </c>
      <c r="L207" s="934">
        <v>1.04054462554479E-3</v>
      </c>
      <c r="M207" s="935">
        <v>2.4483402953995E-5</v>
      </c>
      <c r="N207" s="935">
        <v>3.06042536924938E-6</v>
      </c>
      <c r="O207" s="935">
        <v>3.9785529800241898E-4</v>
      </c>
      <c r="P207" s="935">
        <v>2.1116935047820699E-4</v>
      </c>
      <c r="Q207" s="935">
        <v>2.4483402953995E-5</v>
      </c>
      <c r="R207" s="935">
        <v>9.1812761077481396E-6</v>
      </c>
      <c r="S207" s="935">
        <v>3.6725104430992598E-4</v>
      </c>
      <c r="T207" s="935">
        <v>4.8966805907990098E-4</v>
      </c>
      <c r="U207" s="935">
        <v>8.3549612580508092E-3</v>
      </c>
      <c r="V207" s="935">
        <v>6.12085073849876E-7</v>
      </c>
      <c r="W207" s="935">
        <v>9.1812761077481401E-7</v>
      </c>
      <c r="X207" s="935">
        <v>2.81559133970943E-3</v>
      </c>
      <c r="Y207" s="935">
        <v>1.40779566985471E-3</v>
      </c>
      <c r="Z207" s="935">
        <v>7.6510634231234502E-4</v>
      </c>
      <c r="AA207" s="935">
        <v>4.5906380538740698E-6</v>
      </c>
      <c r="AB207" s="912"/>
    </row>
    <row r="208" spans="1:28">
      <c r="A208" s="929" t="s">
        <v>3987</v>
      </c>
      <c r="B208" s="930">
        <v>45.107340000000001</v>
      </c>
      <c r="C208" s="931">
        <v>0</v>
      </c>
      <c r="D208" s="931">
        <v>0</v>
      </c>
      <c r="E208" s="931">
        <v>45.107340000000001</v>
      </c>
      <c r="F208" s="932">
        <v>0</v>
      </c>
      <c r="G208" s="933">
        <v>0</v>
      </c>
      <c r="H208" s="933">
        <v>0</v>
      </c>
      <c r="I208" s="933">
        <v>0</v>
      </c>
      <c r="J208" s="933">
        <v>0</v>
      </c>
      <c r="K208" s="933">
        <v>0</v>
      </c>
      <c r="L208" s="934">
        <v>0</v>
      </c>
      <c r="M208" s="935">
        <v>0</v>
      </c>
      <c r="N208" s="935">
        <v>0</v>
      </c>
      <c r="O208" s="935">
        <v>0</v>
      </c>
      <c r="P208" s="935">
        <v>0</v>
      </c>
      <c r="Q208" s="935">
        <v>0</v>
      </c>
      <c r="R208" s="935">
        <v>0</v>
      </c>
      <c r="S208" s="935">
        <v>0</v>
      </c>
      <c r="T208" s="935">
        <v>0</v>
      </c>
      <c r="U208" s="935">
        <v>0</v>
      </c>
      <c r="V208" s="935">
        <v>0</v>
      </c>
      <c r="W208" s="935">
        <v>0</v>
      </c>
      <c r="X208" s="935">
        <v>0</v>
      </c>
      <c r="Y208" s="935">
        <v>0</v>
      </c>
      <c r="Z208" s="935">
        <v>0</v>
      </c>
      <c r="AA208" s="935">
        <v>0</v>
      </c>
      <c r="AB208" s="912"/>
    </row>
    <row r="209" spans="1:28">
      <c r="A209" s="929" t="s">
        <v>3988</v>
      </c>
      <c r="B209" s="930">
        <v>31841</v>
      </c>
      <c r="C209" s="931">
        <v>0</v>
      </c>
      <c r="D209" s="931">
        <v>0</v>
      </c>
      <c r="E209" s="931">
        <v>0</v>
      </c>
      <c r="F209" s="932">
        <v>0</v>
      </c>
      <c r="G209" s="933">
        <v>0</v>
      </c>
      <c r="H209" s="933">
        <v>0</v>
      </c>
      <c r="I209" s="933">
        <v>1711</v>
      </c>
      <c r="J209" s="933">
        <v>0</v>
      </c>
      <c r="K209" s="933">
        <v>30130</v>
      </c>
      <c r="L209" s="934">
        <v>0.71227343944511401</v>
      </c>
      <c r="M209" s="935">
        <v>3.7987916770406097E-2</v>
      </c>
      <c r="N209" s="935">
        <v>4.7484895963007603E-3</v>
      </c>
      <c r="O209" s="935">
        <v>1.0921526071491701</v>
      </c>
      <c r="P209" s="935">
        <v>9.4969791926015096E-2</v>
      </c>
      <c r="Q209" s="935">
        <v>6.1730364751909801E-2</v>
      </c>
      <c r="R209" s="935">
        <v>1.42454687889023E-2</v>
      </c>
      <c r="S209" s="935">
        <v>0.61730364751909905</v>
      </c>
      <c r="T209" s="935">
        <v>1.1396375031121799</v>
      </c>
      <c r="U209" s="935">
        <v>7.4551286661921896</v>
      </c>
      <c r="V209" s="935">
        <v>9.4969791926015205E-4</v>
      </c>
      <c r="W209" s="935">
        <v>1.42454687889023E-3</v>
      </c>
      <c r="X209" s="935">
        <v>0.56981875155609096</v>
      </c>
      <c r="Y209" s="935">
        <v>0.28490937577804498</v>
      </c>
      <c r="Z209" s="935">
        <v>0.37987916770406099</v>
      </c>
      <c r="AA209" s="935">
        <v>9.4969791926015103E-3</v>
      </c>
      <c r="AB209" s="912"/>
    </row>
    <row r="210" spans="1:28">
      <c r="A210" s="929" t="s">
        <v>3989</v>
      </c>
      <c r="B210" s="930">
        <v>0</v>
      </c>
      <c r="C210" s="931">
        <v>5.0999999999999996</v>
      </c>
      <c r="D210" s="931">
        <v>0</v>
      </c>
      <c r="E210" s="931">
        <v>0</v>
      </c>
      <c r="F210" s="932">
        <v>0</v>
      </c>
      <c r="G210" s="933">
        <v>0</v>
      </c>
      <c r="H210" s="933">
        <v>0</v>
      </c>
      <c r="I210" s="933">
        <v>0</v>
      </c>
      <c r="J210" s="933">
        <v>0</v>
      </c>
      <c r="K210" s="933">
        <v>5.0999999999999996</v>
      </c>
      <c r="L210" s="934">
        <v>1.7109832985858701E-4</v>
      </c>
      <c r="M210" s="935">
        <v>8.1829636019324493E-6</v>
      </c>
      <c r="N210" s="935">
        <v>1.4878115639877199E-6</v>
      </c>
      <c r="O210" s="935">
        <v>9.6707751659201604E-5</v>
      </c>
      <c r="P210" s="935">
        <v>2.1573267677821899E-5</v>
      </c>
      <c r="Q210" s="935">
        <v>2.1573267677821899E-5</v>
      </c>
      <c r="R210" s="935">
        <v>2.9756231279754301E-6</v>
      </c>
      <c r="S210" s="935">
        <v>9.6707751659201604E-5</v>
      </c>
      <c r="T210" s="935">
        <v>2.0085456113834199E-4</v>
      </c>
      <c r="U210" s="935">
        <v>1.6365927203864899E-3</v>
      </c>
      <c r="V210" s="935">
        <v>2.9756231279754298E-7</v>
      </c>
      <c r="W210" s="935">
        <v>2.9756231279754298E-7</v>
      </c>
      <c r="X210" s="935">
        <v>8.1829636019324398E-5</v>
      </c>
      <c r="Y210" s="935">
        <v>3.7195289099692901E-5</v>
      </c>
      <c r="Z210" s="935">
        <v>2.9756231279754301E-5</v>
      </c>
      <c r="AA210" s="935">
        <v>1.2646398293895601E-6</v>
      </c>
      <c r="AB210" s="912"/>
    </row>
    <row r="211" spans="1:28">
      <c r="A211" s="929" t="s">
        <v>3990</v>
      </c>
      <c r="B211" s="930">
        <v>281610</v>
      </c>
      <c r="C211" s="931">
        <v>0</v>
      </c>
      <c r="D211" s="931">
        <v>0</v>
      </c>
      <c r="E211" s="931">
        <v>0</v>
      </c>
      <c r="F211" s="932">
        <v>0</v>
      </c>
      <c r="G211" s="933">
        <v>0</v>
      </c>
      <c r="H211" s="933">
        <v>13304.166666666701</v>
      </c>
      <c r="I211" s="933">
        <v>23194</v>
      </c>
      <c r="J211" s="933">
        <v>0</v>
      </c>
      <c r="K211" s="933">
        <v>245111.83333333299</v>
      </c>
      <c r="L211" s="934">
        <v>8.3711247278674605</v>
      </c>
      <c r="M211" s="935">
        <v>0.358762488337177</v>
      </c>
      <c r="N211" s="935">
        <v>7.9724997408261597E-2</v>
      </c>
      <c r="O211" s="935">
        <v>3.9862498704130802</v>
      </c>
      <c r="P211" s="935">
        <v>1.2357374598280499</v>
      </c>
      <c r="Q211" s="935">
        <v>0.558074981857831</v>
      </c>
      <c r="R211" s="935">
        <v>0.159449994816523</v>
      </c>
      <c r="S211" s="935">
        <v>4.3848748574543803</v>
      </c>
      <c r="T211" s="935">
        <v>10.7628746501153</v>
      </c>
      <c r="U211" s="935">
        <v>89.690622084294205</v>
      </c>
      <c r="V211" s="935">
        <v>1.1958749611239199E-2</v>
      </c>
      <c r="W211" s="935">
        <v>1.9931249352065399E-2</v>
      </c>
      <c r="X211" s="935">
        <v>31.491373976263301</v>
      </c>
      <c r="Y211" s="935">
        <v>15.546374494610999</v>
      </c>
      <c r="Z211" s="935">
        <v>7.5738747537848496</v>
      </c>
      <c r="AA211" s="935">
        <v>6.7766247797022297E-2</v>
      </c>
      <c r="AB211" s="912"/>
    </row>
    <row r="212" spans="1:28">
      <c r="A212" s="929" t="s">
        <v>3991</v>
      </c>
      <c r="B212" s="930">
        <v>0</v>
      </c>
      <c r="C212" s="931">
        <v>11.266</v>
      </c>
      <c r="D212" s="931">
        <v>0</v>
      </c>
      <c r="E212" s="931">
        <v>0</v>
      </c>
      <c r="F212" s="932">
        <v>0</v>
      </c>
      <c r="G212" s="933">
        <v>0</v>
      </c>
      <c r="H212" s="933">
        <v>0</v>
      </c>
      <c r="I212" s="933">
        <v>0</v>
      </c>
      <c r="J212" s="933">
        <v>0</v>
      </c>
      <c r="K212" s="933">
        <v>11.266</v>
      </c>
      <c r="L212" s="934">
        <v>4.60124688467448E-4</v>
      </c>
      <c r="M212" s="935">
        <v>2.0626279138195999E-5</v>
      </c>
      <c r="N212" s="935">
        <v>3.1732737135686098E-6</v>
      </c>
      <c r="O212" s="935">
        <v>3.4906010849254703E-4</v>
      </c>
      <c r="P212" s="935">
        <v>7.4571932268862302E-5</v>
      </c>
      <c r="Q212" s="935">
        <v>2.6972826565333199E-5</v>
      </c>
      <c r="R212" s="935">
        <v>7.9331842839215307E-6</v>
      </c>
      <c r="S212" s="935">
        <v>2.5386189708548898E-4</v>
      </c>
      <c r="T212" s="935">
        <v>5.0772379417097797E-4</v>
      </c>
      <c r="U212" s="935">
        <v>4.0459239847999802E-3</v>
      </c>
      <c r="V212" s="935">
        <v>7.9331842839215299E-7</v>
      </c>
      <c r="W212" s="935">
        <v>7.9331842839215299E-7</v>
      </c>
      <c r="X212" s="935">
        <v>3.33193739924704E-3</v>
      </c>
      <c r="Y212" s="935">
        <v>1.66596869962352E-3</v>
      </c>
      <c r="Z212" s="935">
        <v>2.37995528517646E-4</v>
      </c>
      <c r="AA212" s="935">
        <v>4.4425831989960496E-6</v>
      </c>
      <c r="AB212" s="912"/>
    </row>
    <row r="213" spans="1:28">
      <c r="A213" s="929" t="s">
        <v>3992</v>
      </c>
      <c r="B213" s="930">
        <v>29.89</v>
      </c>
      <c r="C213" s="931">
        <v>0.3</v>
      </c>
      <c r="D213" s="931">
        <v>0</v>
      </c>
      <c r="E213" s="931">
        <v>30.19</v>
      </c>
      <c r="F213" s="932">
        <v>0</v>
      </c>
      <c r="G213" s="933">
        <v>0</v>
      </c>
      <c r="H213" s="933">
        <v>0</v>
      </c>
      <c r="I213" s="933">
        <v>0</v>
      </c>
      <c r="J213" s="933">
        <v>0</v>
      </c>
      <c r="K213" s="933">
        <v>0</v>
      </c>
      <c r="L213" s="934">
        <v>0</v>
      </c>
      <c r="M213" s="935">
        <v>0</v>
      </c>
      <c r="N213" s="935">
        <v>0</v>
      </c>
      <c r="O213" s="935">
        <v>0</v>
      </c>
      <c r="P213" s="935">
        <v>0</v>
      </c>
      <c r="Q213" s="935">
        <v>0</v>
      </c>
      <c r="R213" s="935">
        <v>0</v>
      </c>
      <c r="S213" s="935">
        <v>0</v>
      </c>
      <c r="T213" s="935">
        <v>0</v>
      </c>
      <c r="U213" s="935">
        <v>0</v>
      </c>
      <c r="V213" s="935">
        <v>0</v>
      </c>
      <c r="W213" s="935">
        <v>0</v>
      </c>
      <c r="X213" s="935">
        <v>0</v>
      </c>
      <c r="Y213" s="935">
        <v>0</v>
      </c>
      <c r="Z213" s="935">
        <v>0</v>
      </c>
      <c r="AA213" s="935">
        <v>0</v>
      </c>
      <c r="AB213" s="912"/>
    </row>
    <row r="214" spans="1:28">
      <c r="A214" s="929" t="s">
        <v>3993</v>
      </c>
      <c r="B214" s="930">
        <v>2832</v>
      </c>
      <c r="C214" s="931">
        <v>0</v>
      </c>
      <c r="D214" s="931">
        <v>0</v>
      </c>
      <c r="E214" s="931">
        <v>2359.5727999999999</v>
      </c>
      <c r="F214" s="932">
        <v>0</v>
      </c>
      <c r="G214" s="933">
        <v>0</v>
      </c>
      <c r="H214" s="933">
        <v>0</v>
      </c>
      <c r="I214" s="933">
        <v>211</v>
      </c>
      <c r="J214" s="933">
        <v>0</v>
      </c>
      <c r="K214" s="933">
        <v>261.42720000000003</v>
      </c>
      <c r="L214" s="934">
        <v>2.0797708830548899E-2</v>
      </c>
      <c r="M214" s="935">
        <v>1.6638167064439099E-3</v>
      </c>
      <c r="N214" s="935">
        <v>9.5989425371764293E-5</v>
      </c>
      <c r="O214" s="935">
        <v>1.02388720396549E-2</v>
      </c>
      <c r="P214" s="935">
        <v>2.59171448503764E-3</v>
      </c>
      <c r="Q214" s="935">
        <v>1.5678272810721501E-3</v>
      </c>
      <c r="R214" s="935">
        <v>4.7994712685882199E-4</v>
      </c>
      <c r="S214" s="935">
        <v>1.02388720396549E-2</v>
      </c>
      <c r="T214" s="935">
        <v>2.7836933357811601E-2</v>
      </c>
      <c r="U214" s="935">
        <v>7.7431469799889893E-2</v>
      </c>
      <c r="V214" s="935">
        <v>3.51961226363136E-5</v>
      </c>
      <c r="W214" s="935">
        <v>8.3190835322195699E-5</v>
      </c>
      <c r="X214" s="935">
        <v>2.1757603084266601E-2</v>
      </c>
      <c r="Y214" s="935">
        <v>1.0878801542133301E-2</v>
      </c>
      <c r="Z214" s="935">
        <v>1.24786252983294E-2</v>
      </c>
      <c r="AA214" s="935">
        <v>2.7197003855333198E-4</v>
      </c>
      <c r="AB214" s="912"/>
    </row>
    <row r="215" spans="1:28">
      <c r="A215" s="929" t="s">
        <v>3994</v>
      </c>
      <c r="B215" s="930">
        <v>0</v>
      </c>
      <c r="C215" s="931">
        <v>4.66</v>
      </c>
      <c r="D215" s="931">
        <v>0</v>
      </c>
      <c r="E215" s="931">
        <v>0</v>
      </c>
      <c r="F215" s="932">
        <v>0</v>
      </c>
      <c r="G215" s="933">
        <v>0</v>
      </c>
      <c r="H215" s="933">
        <v>0</v>
      </c>
      <c r="I215" s="933">
        <v>0</v>
      </c>
      <c r="J215" s="933">
        <v>0</v>
      </c>
      <c r="K215" s="933">
        <v>4.66</v>
      </c>
      <c r="L215" s="934">
        <v>4.4533751141133398E-4</v>
      </c>
      <c r="M215" s="935">
        <v>3.9338146841334497E-5</v>
      </c>
      <c r="N215" s="935">
        <v>3.7111459284277801E-6</v>
      </c>
      <c r="O215" s="935">
        <v>3.0431396613107798E-4</v>
      </c>
      <c r="P215" s="935">
        <v>4.3049292769762197E-5</v>
      </c>
      <c r="Q215" s="935">
        <v>4.4533751141133398E-5</v>
      </c>
      <c r="R215" s="935">
        <v>1.11334377852833E-5</v>
      </c>
      <c r="S215" s="935">
        <v>2.6720250684680001E-4</v>
      </c>
      <c r="T215" s="935">
        <v>1.2692119075223001E-3</v>
      </c>
      <c r="U215" s="935">
        <v>2.1079308873469798E-3</v>
      </c>
      <c r="V215" s="935">
        <v>8.9067502282266701E-7</v>
      </c>
      <c r="W215" s="935">
        <v>8.9067502282266701E-7</v>
      </c>
      <c r="X215" s="935">
        <v>1.6329042085082201E-4</v>
      </c>
      <c r="Y215" s="935">
        <v>8.1645210425411194E-5</v>
      </c>
      <c r="Z215" s="935">
        <v>1.70712712707678E-4</v>
      </c>
      <c r="AA215" s="935">
        <v>5.344050136936E-6</v>
      </c>
      <c r="AB215" s="912"/>
    </row>
    <row r="216" spans="1:28">
      <c r="A216" s="929" t="s">
        <v>3995</v>
      </c>
      <c r="B216" s="930">
        <v>75302</v>
      </c>
      <c r="C216" s="931">
        <v>1.9897499999999999</v>
      </c>
      <c r="D216" s="931">
        <v>0</v>
      </c>
      <c r="E216" s="931">
        <v>0</v>
      </c>
      <c r="F216" s="932">
        <v>0</v>
      </c>
      <c r="G216" s="933">
        <v>0</v>
      </c>
      <c r="H216" s="933">
        <v>0</v>
      </c>
      <c r="I216" s="933">
        <v>749</v>
      </c>
      <c r="J216" s="933">
        <v>0</v>
      </c>
      <c r="K216" s="933">
        <v>74554.989749999993</v>
      </c>
      <c r="L216" s="934">
        <v>3.3324632246731301</v>
      </c>
      <c r="M216" s="935">
        <v>9.67489323292198E-2</v>
      </c>
      <c r="N216" s="935">
        <v>2.1499762739826601E-2</v>
      </c>
      <c r="O216" s="935">
        <v>3.5474608520713899</v>
      </c>
      <c r="P216" s="935">
        <v>0.54824394986557901</v>
      </c>
      <c r="Q216" s="935">
        <v>0.29024679698765898</v>
      </c>
      <c r="R216" s="935">
        <v>4.2999525479653203E-2</v>
      </c>
      <c r="S216" s="935">
        <v>1.1824869506904601</v>
      </c>
      <c r="T216" s="935">
        <v>3.5474608520713899</v>
      </c>
      <c r="U216" s="935">
        <v>30.314665463155499</v>
      </c>
      <c r="V216" s="935">
        <v>4.2999525479653303E-3</v>
      </c>
      <c r="W216" s="935">
        <v>4.2999525479653303E-3</v>
      </c>
      <c r="X216" s="935">
        <v>86.429046214102996</v>
      </c>
      <c r="Y216" s="935">
        <v>43.214523107051498</v>
      </c>
      <c r="Z216" s="935">
        <v>1.1824869506904601</v>
      </c>
      <c r="AA216" s="935">
        <v>2.6874703424783299E-2</v>
      </c>
      <c r="AB216" s="912"/>
    </row>
    <row r="217" spans="1:28">
      <c r="A217" s="929" t="s">
        <v>3996</v>
      </c>
      <c r="B217" s="930">
        <v>2832</v>
      </c>
      <c r="C217" s="931">
        <v>0.45300000000000001</v>
      </c>
      <c r="D217" s="931">
        <v>0</v>
      </c>
      <c r="E217" s="931">
        <v>0.112</v>
      </c>
      <c r="F217" s="932">
        <v>0</v>
      </c>
      <c r="G217" s="933">
        <v>0</v>
      </c>
      <c r="H217" s="933">
        <v>0</v>
      </c>
      <c r="I217" s="933">
        <v>212</v>
      </c>
      <c r="J217" s="933">
        <v>0</v>
      </c>
      <c r="K217" s="933">
        <v>2620.3409999999999</v>
      </c>
      <c r="L217" s="934">
        <v>0.494504675540891</v>
      </c>
      <c r="M217" s="935">
        <v>2.43562004370887E-2</v>
      </c>
      <c r="N217" s="935">
        <v>2.95226671964711E-3</v>
      </c>
      <c r="O217" s="935">
        <v>0.129161668984561</v>
      </c>
      <c r="P217" s="935">
        <v>8.1187334790295496E-2</v>
      </c>
      <c r="Q217" s="935">
        <v>2.3249100417220999E-2</v>
      </c>
      <c r="R217" s="935">
        <v>4.7974334194265502E-3</v>
      </c>
      <c r="S217" s="935">
        <v>9.5948668388531097E-2</v>
      </c>
      <c r="T217" s="935">
        <v>0.48712400874177297</v>
      </c>
      <c r="U217" s="935">
        <v>1.8156440325829699</v>
      </c>
      <c r="V217" s="935">
        <v>5.5355000993383304E-4</v>
      </c>
      <c r="W217" s="935">
        <v>6.6426001192059999E-4</v>
      </c>
      <c r="X217" s="935">
        <v>0</v>
      </c>
      <c r="Y217" s="935">
        <v>0</v>
      </c>
      <c r="Z217" s="935">
        <v>5.9045334392942198E-2</v>
      </c>
      <c r="AA217" s="935">
        <v>3.4689133955853502E-3</v>
      </c>
      <c r="AB217" s="912"/>
    </row>
    <row r="218" spans="1:28">
      <c r="A218" s="929" t="s">
        <v>3997</v>
      </c>
      <c r="B218" s="930">
        <v>290628</v>
      </c>
      <c r="C218" s="931">
        <v>0</v>
      </c>
      <c r="D218" s="931">
        <v>0</v>
      </c>
      <c r="E218" s="931">
        <v>18</v>
      </c>
      <c r="F218" s="932">
        <v>0</v>
      </c>
      <c r="G218" s="933">
        <v>0</v>
      </c>
      <c r="H218" s="933">
        <v>0</v>
      </c>
      <c r="I218" s="933">
        <v>12155</v>
      </c>
      <c r="J218" s="933">
        <v>0</v>
      </c>
      <c r="K218" s="933">
        <v>278455</v>
      </c>
      <c r="L218" s="934">
        <v>18.254094038610301</v>
      </c>
      <c r="M218" s="935">
        <v>0.55555938378379299</v>
      </c>
      <c r="N218" s="935">
        <v>3.9682813127413799E-2</v>
      </c>
      <c r="O218" s="935">
        <v>10.3175314131276</v>
      </c>
      <c r="P218" s="935">
        <v>3.1746250501931002</v>
      </c>
      <c r="Q218" s="935">
        <v>1.38889845945948</v>
      </c>
      <c r="R218" s="935">
        <v>0.19841406563706901</v>
      </c>
      <c r="S218" s="935">
        <v>5.5555938378379297</v>
      </c>
      <c r="T218" s="935">
        <v>14.682640857143101</v>
      </c>
      <c r="U218" s="935">
        <v>75.794173073360298</v>
      </c>
      <c r="V218" s="935">
        <v>1.1904843938224101E-2</v>
      </c>
      <c r="W218" s="935">
        <v>1.58731252509655E-2</v>
      </c>
      <c r="X218" s="935">
        <v>1.98414065637069</v>
      </c>
      <c r="Y218" s="935">
        <v>0.79365626254827604</v>
      </c>
      <c r="Z218" s="935">
        <v>3.5714531814672399</v>
      </c>
      <c r="AA218" s="935">
        <v>0.10317531413127599</v>
      </c>
      <c r="AB218" s="912"/>
    </row>
    <row r="219" spans="1:28">
      <c r="A219" s="929" t="s">
        <v>3998</v>
      </c>
      <c r="B219" s="930">
        <v>0</v>
      </c>
      <c r="C219" s="931">
        <v>0</v>
      </c>
      <c r="D219" s="931">
        <v>0</v>
      </c>
      <c r="E219" s="931">
        <v>0</v>
      </c>
      <c r="F219" s="932">
        <v>0</v>
      </c>
      <c r="G219" s="933">
        <v>0</v>
      </c>
      <c r="H219" s="933">
        <v>0</v>
      </c>
      <c r="I219" s="933">
        <v>0</v>
      </c>
      <c r="J219" s="933">
        <v>0</v>
      </c>
      <c r="K219" s="933">
        <v>0</v>
      </c>
      <c r="L219" s="934">
        <v>0</v>
      </c>
      <c r="M219" s="935">
        <v>0</v>
      </c>
      <c r="N219" s="935">
        <v>0</v>
      </c>
      <c r="O219" s="935">
        <v>0</v>
      </c>
      <c r="P219" s="935">
        <v>0</v>
      </c>
      <c r="Q219" s="935">
        <v>0</v>
      </c>
      <c r="R219" s="935">
        <v>0</v>
      </c>
      <c r="S219" s="935">
        <v>0</v>
      </c>
      <c r="T219" s="935">
        <v>0</v>
      </c>
      <c r="U219" s="935">
        <v>0</v>
      </c>
      <c r="V219" s="935">
        <v>0</v>
      </c>
      <c r="W219" s="935">
        <v>0</v>
      </c>
      <c r="X219" s="935">
        <v>0</v>
      </c>
      <c r="Y219" s="935">
        <v>0</v>
      </c>
      <c r="Z219" s="935">
        <v>0</v>
      </c>
      <c r="AA219" s="935">
        <v>0</v>
      </c>
      <c r="AB219" s="912"/>
    </row>
    <row r="220" spans="1:28">
      <c r="A220" s="929" t="s">
        <v>3999</v>
      </c>
      <c r="B220" s="930">
        <v>0</v>
      </c>
      <c r="C220" s="931">
        <v>2.7931499999999998</v>
      </c>
      <c r="D220" s="931">
        <v>0</v>
      </c>
      <c r="E220" s="931">
        <v>0</v>
      </c>
      <c r="F220" s="932">
        <v>0</v>
      </c>
      <c r="G220" s="933">
        <v>0</v>
      </c>
      <c r="H220" s="933">
        <v>0</v>
      </c>
      <c r="I220" s="933">
        <v>0</v>
      </c>
      <c r="J220" s="933">
        <v>0</v>
      </c>
      <c r="K220" s="933">
        <v>2.79315000000003</v>
      </c>
      <c r="L220" s="934">
        <v>1.7856221723155599E-4</v>
      </c>
      <c r="M220" s="935">
        <v>1.1323457678098601E-5</v>
      </c>
      <c r="N220" s="935">
        <v>1.7420704120151799E-6</v>
      </c>
      <c r="O220" s="935">
        <v>1.7420704120151801E-5</v>
      </c>
      <c r="P220" s="935">
        <v>2.3517950562204899E-5</v>
      </c>
      <c r="Q220" s="935">
        <v>1.17589752811024E-5</v>
      </c>
      <c r="R220" s="935">
        <v>2.6131056180227601E-6</v>
      </c>
      <c r="S220" s="935">
        <v>5.2262112360455299E-5</v>
      </c>
      <c r="T220" s="935">
        <v>3.8325549064333899E-4</v>
      </c>
      <c r="U220" s="935">
        <v>1.3718804494619501E-3</v>
      </c>
      <c r="V220" s="935">
        <v>1.08879400750948E-6</v>
      </c>
      <c r="W220" s="935">
        <v>5.6617288390493196E-7</v>
      </c>
      <c r="X220" s="935">
        <v>0</v>
      </c>
      <c r="Y220" s="935">
        <v>0</v>
      </c>
      <c r="Z220" s="935">
        <v>0</v>
      </c>
      <c r="AA220" s="935">
        <v>2.6131056180227601E-6</v>
      </c>
      <c r="AB220" s="912"/>
    </row>
    <row r="221" spans="1:28">
      <c r="A221" s="929" t="s">
        <v>4221</v>
      </c>
      <c r="B221" s="930">
        <v>4100</v>
      </c>
      <c r="C221" s="931">
        <v>0</v>
      </c>
      <c r="D221" s="931">
        <v>0</v>
      </c>
      <c r="E221" s="931">
        <v>0</v>
      </c>
      <c r="F221" s="932">
        <v>0</v>
      </c>
      <c r="G221" s="933">
        <v>0</v>
      </c>
      <c r="H221" s="933">
        <v>0</v>
      </c>
      <c r="I221" s="933">
        <v>343</v>
      </c>
      <c r="J221" s="933">
        <v>0</v>
      </c>
      <c r="K221" s="933">
        <v>3757</v>
      </c>
      <c r="L221" s="934">
        <v>0.28710715881474702</v>
      </c>
      <c r="M221" s="935">
        <v>1.0563376597901099E-2</v>
      </c>
      <c r="N221" s="935">
        <v>3.79198134283628E-3</v>
      </c>
      <c r="O221" s="935">
        <v>1.3542790510129601E-2</v>
      </c>
      <c r="P221" s="935">
        <v>4.8212334216061303E-2</v>
      </c>
      <c r="Q221" s="935">
        <v>8.66738592648293E-3</v>
      </c>
      <c r="R221" s="935">
        <v>1.89599067141814E-3</v>
      </c>
      <c r="S221" s="935">
        <v>9.2090975468881106E-2</v>
      </c>
      <c r="T221" s="935">
        <v>0.29252427501879902</v>
      </c>
      <c r="U221" s="935">
        <v>0.69339087411863398</v>
      </c>
      <c r="V221" s="935">
        <v>2.1668464816207301E-4</v>
      </c>
      <c r="W221" s="935">
        <v>4.0628371530388699E-4</v>
      </c>
      <c r="X221" s="935">
        <v>2.7085581020259202E-2</v>
      </c>
      <c r="Y221" s="935">
        <v>1.3542790510129601E-2</v>
      </c>
      <c r="Z221" s="935">
        <v>1.3542790510129601E-2</v>
      </c>
      <c r="AA221" s="935">
        <v>2.11267531958021E-3</v>
      </c>
      <c r="AB221" s="912"/>
    </row>
    <row r="222" spans="1:28">
      <c r="A222" s="929" t="s">
        <v>4000</v>
      </c>
      <c r="B222" s="930">
        <v>261960</v>
      </c>
      <c r="C222" s="931">
        <v>7.1586400000000001</v>
      </c>
      <c r="D222" s="931">
        <v>0</v>
      </c>
      <c r="E222" s="931">
        <v>1.42815</v>
      </c>
      <c r="F222" s="932">
        <v>0</v>
      </c>
      <c r="G222" s="933">
        <v>0</v>
      </c>
      <c r="H222" s="933">
        <v>41666.333333333299</v>
      </c>
      <c r="I222" s="933">
        <v>21891</v>
      </c>
      <c r="J222" s="933">
        <v>0</v>
      </c>
      <c r="K222" s="933">
        <v>198408.39715666699</v>
      </c>
      <c r="L222" s="934">
        <v>8.6722059964712699</v>
      </c>
      <c r="M222" s="935">
        <v>0.762102951205051</v>
      </c>
      <c r="N222" s="935">
        <v>0.10511764844207599</v>
      </c>
      <c r="O222" s="935">
        <v>41.258677013514799</v>
      </c>
      <c r="P222" s="935">
        <v>0.68326471487349405</v>
      </c>
      <c r="Q222" s="935">
        <v>0.99861766019972198</v>
      </c>
      <c r="R222" s="935">
        <v>0.70954412698401303</v>
      </c>
      <c r="S222" s="935">
        <v>14.190882539680301</v>
      </c>
      <c r="T222" s="935">
        <v>14.9792649029958</v>
      </c>
      <c r="U222" s="935">
        <v>118.782942739546</v>
      </c>
      <c r="V222" s="935">
        <v>4.4675000587882298E-2</v>
      </c>
      <c r="W222" s="935">
        <v>2.3651470899467099E-2</v>
      </c>
      <c r="X222" s="935">
        <v>125.09000164606999</v>
      </c>
      <c r="Y222" s="935">
        <v>62.545000823035203</v>
      </c>
      <c r="Z222" s="935">
        <v>9.4605883597868399</v>
      </c>
      <c r="AA222" s="935">
        <v>0.15504853145206199</v>
      </c>
      <c r="AB222" s="912"/>
    </row>
    <row r="223" spans="1:28">
      <c r="A223" s="929" t="s">
        <v>4001</v>
      </c>
      <c r="B223" s="930">
        <v>0</v>
      </c>
      <c r="C223" s="931">
        <v>0</v>
      </c>
      <c r="D223" s="931">
        <v>0</v>
      </c>
      <c r="E223" s="931">
        <v>0</v>
      </c>
      <c r="F223" s="932">
        <v>0</v>
      </c>
      <c r="G223" s="933">
        <v>0</v>
      </c>
      <c r="H223" s="933">
        <v>0</v>
      </c>
      <c r="I223" s="933">
        <v>0</v>
      </c>
      <c r="J223" s="933">
        <v>0</v>
      </c>
      <c r="K223" s="933">
        <v>0</v>
      </c>
      <c r="L223" s="934">
        <v>0</v>
      </c>
      <c r="M223" s="935">
        <v>0</v>
      </c>
      <c r="N223" s="935">
        <v>0</v>
      </c>
      <c r="O223" s="935">
        <v>0</v>
      </c>
      <c r="P223" s="935">
        <v>0</v>
      </c>
      <c r="Q223" s="935">
        <v>0</v>
      </c>
      <c r="R223" s="935">
        <v>0</v>
      </c>
      <c r="S223" s="935">
        <v>0</v>
      </c>
      <c r="T223" s="935">
        <v>0</v>
      </c>
      <c r="U223" s="935">
        <v>0</v>
      </c>
      <c r="V223" s="935">
        <v>0</v>
      </c>
      <c r="W223" s="935">
        <v>0</v>
      </c>
      <c r="X223" s="935">
        <v>0</v>
      </c>
      <c r="Y223" s="935">
        <v>0</v>
      </c>
      <c r="Z223" s="935">
        <v>0</v>
      </c>
      <c r="AA223" s="935">
        <v>0</v>
      </c>
      <c r="AB223" s="912"/>
    </row>
    <row r="224" spans="1:28">
      <c r="A224" s="929" t="s">
        <v>4002</v>
      </c>
      <c r="B224" s="930">
        <v>0</v>
      </c>
      <c r="C224" s="931">
        <v>0</v>
      </c>
      <c r="D224" s="931">
        <v>0</v>
      </c>
      <c r="E224" s="931">
        <v>0</v>
      </c>
      <c r="F224" s="932">
        <v>0</v>
      </c>
      <c r="G224" s="933">
        <v>0</v>
      </c>
      <c r="H224" s="933">
        <v>0</v>
      </c>
      <c r="I224" s="933">
        <v>0</v>
      </c>
      <c r="J224" s="933">
        <v>0</v>
      </c>
      <c r="K224" s="933">
        <v>0</v>
      </c>
      <c r="L224" s="934">
        <v>0</v>
      </c>
      <c r="M224" s="935">
        <v>0</v>
      </c>
      <c r="N224" s="935">
        <v>0</v>
      </c>
      <c r="O224" s="935">
        <v>0</v>
      </c>
      <c r="P224" s="935">
        <v>0</v>
      </c>
      <c r="Q224" s="935">
        <v>0</v>
      </c>
      <c r="R224" s="935">
        <v>0</v>
      </c>
      <c r="S224" s="935">
        <v>0</v>
      </c>
      <c r="T224" s="935">
        <v>0</v>
      </c>
      <c r="U224" s="935">
        <v>0</v>
      </c>
      <c r="V224" s="935">
        <v>0</v>
      </c>
      <c r="W224" s="935">
        <v>0</v>
      </c>
      <c r="X224" s="935">
        <v>0</v>
      </c>
      <c r="Y224" s="935">
        <v>0</v>
      </c>
      <c r="Z224" s="935">
        <v>0</v>
      </c>
      <c r="AA224" s="935">
        <v>0</v>
      </c>
      <c r="AB224" s="912"/>
    </row>
    <row r="225" spans="1:28">
      <c r="A225" s="929" t="s">
        <v>4003</v>
      </c>
      <c r="B225" s="930">
        <v>0</v>
      </c>
      <c r="C225" s="931">
        <v>1E-4</v>
      </c>
      <c r="D225" s="931">
        <v>0</v>
      </c>
      <c r="E225" s="931">
        <v>2.5000000000000001E-4</v>
      </c>
      <c r="F225" s="932">
        <v>0</v>
      </c>
      <c r="G225" s="933">
        <v>0</v>
      </c>
      <c r="H225" s="933">
        <v>0</v>
      </c>
      <c r="I225" s="933">
        <v>0</v>
      </c>
      <c r="J225" s="933">
        <v>0</v>
      </c>
      <c r="K225" s="933">
        <v>0</v>
      </c>
      <c r="L225" s="934">
        <v>0</v>
      </c>
      <c r="M225" s="935">
        <v>0</v>
      </c>
      <c r="N225" s="935">
        <v>0</v>
      </c>
      <c r="O225" s="935">
        <v>0</v>
      </c>
      <c r="P225" s="935">
        <v>0</v>
      </c>
      <c r="Q225" s="935">
        <v>0</v>
      </c>
      <c r="R225" s="935">
        <v>0</v>
      </c>
      <c r="S225" s="935">
        <v>0</v>
      </c>
      <c r="T225" s="935">
        <v>0</v>
      </c>
      <c r="U225" s="935">
        <v>0</v>
      </c>
      <c r="V225" s="935">
        <v>0</v>
      </c>
      <c r="W225" s="935">
        <v>0</v>
      </c>
      <c r="X225" s="935">
        <v>0</v>
      </c>
      <c r="Y225" s="935">
        <v>0</v>
      </c>
      <c r="Z225" s="935">
        <v>0</v>
      </c>
      <c r="AA225" s="935">
        <v>0</v>
      </c>
      <c r="AB225" s="912"/>
    </row>
    <row r="226" spans="1:28">
      <c r="A226" s="929" t="s">
        <v>4004</v>
      </c>
      <c r="B226" s="930">
        <v>0</v>
      </c>
      <c r="C226" s="931">
        <v>13.927210000000001</v>
      </c>
      <c r="D226" s="931">
        <v>0</v>
      </c>
      <c r="E226" s="931">
        <v>0</v>
      </c>
      <c r="F226" s="932">
        <v>0</v>
      </c>
      <c r="G226" s="933">
        <v>0</v>
      </c>
      <c r="H226" s="933">
        <v>0</v>
      </c>
      <c r="I226" s="933">
        <v>0</v>
      </c>
      <c r="J226" s="933">
        <v>0</v>
      </c>
      <c r="K226" s="933">
        <v>13.927210000000001</v>
      </c>
      <c r="L226" s="934">
        <v>1.84467440080544E-3</v>
      </c>
      <c r="M226" s="935">
        <v>5.7184906424968598E-5</v>
      </c>
      <c r="N226" s="935">
        <v>2.2136092809665199E-5</v>
      </c>
      <c r="O226" s="935">
        <v>7.3786976032217506E-5</v>
      </c>
      <c r="P226" s="935">
        <v>3.3019671774417301E-4</v>
      </c>
      <c r="Q226" s="935">
        <v>4.9806208821746797E-5</v>
      </c>
      <c r="R226" s="935">
        <v>9.2233720040271798E-6</v>
      </c>
      <c r="S226" s="935">
        <v>4.6116860020135902E-4</v>
      </c>
      <c r="T226" s="935">
        <v>1.4757395206443499E-3</v>
      </c>
      <c r="U226" s="935">
        <v>4.4272185619330497E-3</v>
      </c>
      <c r="V226" s="935">
        <v>1.2912720805638101E-6</v>
      </c>
      <c r="W226" s="935">
        <v>1.84467440080544E-6</v>
      </c>
      <c r="X226" s="935">
        <v>1.8446744008054401E-4</v>
      </c>
      <c r="Y226" s="935">
        <v>9.2233720040271801E-5</v>
      </c>
      <c r="Z226" s="935">
        <v>9.2233720040271801E-5</v>
      </c>
      <c r="AA226" s="935">
        <v>1.2543785925477E-5</v>
      </c>
      <c r="AB226" s="912"/>
    </row>
    <row r="227" spans="1:28">
      <c r="A227" s="929" t="s">
        <v>4005</v>
      </c>
      <c r="B227" s="930">
        <v>2060</v>
      </c>
      <c r="C227" s="931">
        <v>3.73678</v>
      </c>
      <c r="D227" s="931">
        <v>3</v>
      </c>
      <c r="E227" s="931">
        <v>0</v>
      </c>
      <c r="F227" s="932">
        <v>0</v>
      </c>
      <c r="G227" s="933">
        <v>0</v>
      </c>
      <c r="H227" s="933">
        <v>0</v>
      </c>
      <c r="I227" s="933">
        <v>0</v>
      </c>
      <c r="J227" s="933">
        <v>0</v>
      </c>
      <c r="K227" s="933">
        <v>2060.7367800000002</v>
      </c>
      <c r="L227" s="934">
        <v>6.5645449876895898E-2</v>
      </c>
      <c r="M227" s="935">
        <v>2.76401894218509E-3</v>
      </c>
      <c r="N227" s="935">
        <v>6.9100473554627303E-4</v>
      </c>
      <c r="O227" s="935">
        <v>3.1095213099582301E-2</v>
      </c>
      <c r="P227" s="935">
        <v>1.10560757687404E-2</v>
      </c>
      <c r="Q227" s="935">
        <v>2.07301420663882E-3</v>
      </c>
      <c r="R227" s="935">
        <v>1.38200947109255E-3</v>
      </c>
      <c r="S227" s="935">
        <v>3.45502367773136E-2</v>
      </c>
      <c r="T227" s="935">
        <v>6.9100473554627298E-2</v>
      </c>
      <c r="U227" s="935">
        <v>0.822295635300065</v>
      </c>
      <c r="V227" s="935">
        <v>1.7275118388656799E-4</v>
      </c>
      <c r="W227" s="935">
        <v>2.4185165744119601E-4</v>
      </c>
      <c r="X227" s="935">
        <v>0.169296160208837</v>
      </c>
      <c r="Y227" s="935">
        <v>8.6375591943284105E-2</v>
      </c>
      <c r="Z227" s="935">
        <v>0.14856601814244899</v>
      </c>
      <c r="AA227" s="935">
        <v>4.8370331488239098E-4</v>
      </c>
      <c r="AB227" s="912"/>
    </row>
    <row r="228" spans="1:28">
      <c r="A228" s="929" t="s">
        <v>4006</v>
      </c>
      <c r="B228" s="930">
        <v>0</v>
      </c>
      <c r="C228" s="931">
        <v>0</v>
      </c>
      <c r="D228" s="931">
        <v>0</v>
      </c>
      <c r="E228" s="931">
        <v>0</v>
      </c>
      <c r="F228" s="932">
        <v>0</v>
      </c>
      <c r="G228" s="933">
        <v>0</v>
      </c>
      <c r="H228" s="933">
        <v>0</v>
      </c>
      <c r="I228" s="933">
        <v>0</v>
      </c>
      <c r="J228" s="933">
        <v>0</v>
      </c>
      <c r="K228" s="933">
        <v>0</v>
      </c>
      <c r="L228" s="934">
        <v>0</v>
      </c>
      <c r="M228" s="935">
        <v>0</v>
      </c>
      <c r="N228" s="935">
        <v>0</v>
      </c>
      <c r="O228" s="935">
        <v>0</v>
      </c>
      <c r="P228" s="935">
        <v>0</v>
      </c>
      <c r="Q228" s="935">
        <v>0</v>
      </c>
      <c r="R228" s="935">
        <v>0</v>
      </c>
      <c r="S228" s="935">
        <v>0</v>
      </c>
      <c r="T228" s="935">
        <v>0</v>
      </c>
      <c r="U228" s="935">
        <v>0</v>
      </c>
      <c r="V228" s="935">
        <v>0</v>
      </c>
      <c r="W228" s="935">
        <v>0</v>
      </c>
      <c r="X228" s="935">
        <v>0</v>
      </c>
      <c r="Y228" s="935">
        <v>0</v>
      </c>
      <c r="Z228" s="935">
        <v>0</v>
      </c>
      <c r="AA228" s="935">
        <v>0</v>
      </c>
      <c r="AB228" s="912"/>
    </row>
    <row r="229" spans="1:28">
      <c r="A229" s="929" t="s">
        <v>4007</v>
      </c>
      <c r="B229" s="930">
        <v>0</v>
      </c>
      <c r="C229" s="931">
        <v>0</v>
      </c>
      <c r="D229" s="931">
        <v>0</v>
      </c>
      <c r="E229" s="931">
        <v>0</v>
      </c>
      <c r="F229" s="932">
        <v>0</v>
      </c>
      <c r="G229" s="933">
        <v>0</v>
      </c>
      <c r="H229" s="933">
        <v>0</v>
      </c>
      <c r="I229" s="933">
        <v>0</v>
      </c>
      <c r="J229" s="933">
        <v>0</v>
      </c>
      <c r="K229" s="933">
        <v>0</v>
      </c>
      <c r="L229" s="934">
        <v>0</v>
      </c>
      <c r="M229" s="935">
        <v>0</v>
      </c>
      <c r="N229" s="935">
        <v>0</v>
      </c>
      <c r="O229" s="935">
        <v>0</v>
      </c>
      <c r="P229" s="935">
        <v>0</v>
      </c>
      <c r="Q229" s="935">
        <v>0</v>
      </c>
      <c r="R229" s="935">
        <v>0</v>
      </c>
      <c r="S229" s="935">
        <v>0</v>
      </c>
      <c r="T229" s="935">
        <v>0</v>
      </c>
      <c r="U229" s="935">
        <v>0</v>
      </c>
      <c r="V229" s="935">
        <v>0</v>
      </c>
      <c r="W229" s="935">
        <v>0</v>
      </c>
      <c r="X229" s="935">
        <v>0</v>
      </c>
      <c r="Y229" s="935">
        <v>0</v>
      </c>
      <c r="Z229" s="935">
        <v>0</v>
      </c>
      <c r="AA229" s="935">
        <v>0</v>
      </c>
      <c r="AB229" s="912"/>
    </row>
    <row r="230" spans="1:28">
      <c r="A230" s="929" t="s">
        <v>4008</v>
      </c>
      <c r="B230" s="930">
        <v>20833</v>
      </c>
      <c r="C230" s="931">
        <v>100.71655</v>
      </c>
      <c r="D230" s="931">
        <v>0</v>
      </c>
      <c r="E230" s="931">
        <v>4285.6819999999998</v>
      </c>
      <c r="F230" s="932">
        <v>0</v>
      </c>
      <c r="G230" s="933">
        <v>0</v>
      </c>
      <c r="H230" s="933">
        <v>0</v>
      </c>
      <c r="I230" s="933">
        <v>0</v>
      </c>
      <c r="J230" s="933">
        <v>0</v>
      </c>
      <c r="K230" s="933">
        <v>16648.03455</v>
      </c>
      <c r="L230" s="934">
        <v>1.6685813487026899</v>
      </c>
      <c r="M230" s="935">
        <v>2.18830340813468E-2</v>
      </c>
      <c r="N230" s="935">
        <v>8.2061377805050396E-3</v>
      </c>
      <c r="O230" s="935">
        <v>1.03944411886397</v>
      </c>
      <c r="P230" s="935">
        <v>0.35012854530154802</v>
      </c>
      <c r="Q230" s="935">
        <v>6.0178343723703599E-2</v>
      </c>
      <c r="R230" s="935">
        <v>1.91476548211784E-2</v>
      </c>
      <c r="S230" s="935">
        <v>0.30089171861851799</v>
      </c>
      <c r="T230" s="935">
        <v>0.46501447422861902</v>
      </c>
      <c r="U230" s="935">
        <v>4.1851302680575699</v>
      </c>
      <c r="V230" s="935">
        <v>8.20613778050504E-4</v>
      </c>
      <c r="W230" s="935">
        <v>5.4707585203366904E-4</v>
      </c>
      <c r="X230" s="935">
        <v>1.1215054966690201</v>
      </c>
      <c r="Y230" s="935">
        <v>0.54707585203366904</v>
      </c>
      <c r="Z230" s="935">
        <v>8.2061377805050406E-2</v>
      </c>
      <c r="AA230" s="935">
        <v>4.9236826683030296E-3</v>
      </c>
      <c r="AB230" s="912"/>
    </row>
    <row r="231" spans="1:28">
      <c r="A231" s="929" t="s">
        <v>4009</v>
      </c>
      <c r="B231" s="930">
        <v>0</v>
      </c>
      <c r="C231" s="931">
        <v>2.02</v>
      </c>
      <c r="D231" s="931">
        <v>0</v>
      </c>
      <c r="E231" s="931">
        <v>0</v>
      </c>
      <c r="F231" s="932">
        <v>0</v>
      </c>
      <c r="G231" s="933">
        <v>0</v>
      </c>
      <c r="H231" s="933">
        <v>0</v>
      </c>
      <c r="I231" s="933">
        <v>0</v>
      </c>
      <c r="J231" s="933">
        <v>0</v>
      </c>
      <c r="K231" s="933">
        <v>2.02</v>
      </c>
      <c r="L231" s="934">
        <v>8.5084680688041604E-4</v>
      </c>
      <c r="M231" s="935">
        <v>4.1721059642398797E-5</v>
      </c>
      <c r="N231" s="935">
        <v>7.2272701742737998E-6</v>
      </c>
      <c r="O231" s="935">
        <v>2.8909080697095201E-4</v>
      </c>
      <c r="P231" s="935">
        <v>7.7200385952470198E-5</v>
      </c>
      <c r="Q231" s="935">
        <v>1.5505779646623799E-4</v>
      </c>
      <c r="R231" s="935">
        <v>2.66094947325535E-5</v>
      </c>
      <c r="S231" s="935">
        <v>4.1064035081101201E-4</v>
      </c>
      <c r="T231" s="935">
        <v>1.36004084188607E-3</v>
      </c>
      <c r="U231" s="935">
        <v>4.0407010519803504E-3</v>
      </c>
      <c r="V231" s="935">
        <v>2.8580568416446402E-6</v>
      </c>
      <c r="W231" s="935">
        <v>1.1826442103357101E-6</v>
      </c>
      <c r="X231" s="935">
        <v>0</v>
      </c>
      <c r="Y231" s="935">
        <v>0</v>
      </c>
      <c r="Z231" s="935">
        <v>0</v>
      </c>
      <c r="AA231" s="935">
        <v>1.6721275085024398E-5</v>
      </c>
      <c r="AB231" s="912"/>
    </row>
    <row r="232" spans="1:28">
      <c r="A232" s="929" t="s">
        <v>4010</v>
      </c>
      <c r="B232" s="930">
        <v>0</v>
      </c>
      <c r="C232" s="931">
        <v>0</v>
      </c>
      <c r="D232" s="931">
        <v>-1</v>
      </c>
      <c r="E232" s="931">
        <v>0</v>
      </c>
      <c r="F232" s="932">
        <v>0</v>
      </c>
      <c r="G232" s="933">
        <v>0</v>
      </c>
      <c r="H232" s="933">
        <v>0</v>
      </c>
      <c r="I232" s="933">
        <v>0</v>
      </c>
      <c r="J232" s="933">
        <v>0</v>
      </c>
      <c r="K232" s="933">
        <v>1</v>
      </c>
      <c r="L232" s="934">
        <v>4.9459591094926396E-4</v>
      </c>
      <c r="M232" s="935">
        <v>2.3640007947066501E-5</v>
      </c>
      <c r="N232" s="935">
        <v>4.1914907707564697E-6</v>
      </c>
      <c r="O232" s="935">
        <v>6.7566831224594301E-4</v>
      </c>
      <c r="P232" s="935">
        <v>7.1255343102860001E-5</v>
      </c>
      <c r="Q232" s="935">
        <v>3.8897034352620097E-5</v>
      </c>
      <c r="R232" s="935">
        <v>1.55923456672141E-5</v>
      </c>
      <c r="S232" s="935">
        <v>3.7555757305978002E-4</v>
      </c>
      <c r="T232" s="935">
        <v>5.4824699281494696E-4</v>
      </c>
      <c r="U232" s="935">
        <v>4.09424818487492E-3</v>
      </c>
      <c r="V232" s="935">
        <v>1.14008548964576E-6</v>
      </c>
      <c r="W232" s="935">
        <v>7.3770237565313904E-7</v>
      </c>
      <c r="X232" s="935">
        <v>2.0102389736548001E-3</v>
      </c>
      <c r="Y232" s="935">
        <v>1.0059577849815501E-3</v>
      </c>
      <c r="Z232" s="935">
        <v>1.9951496068800799E-4</v>
      </c>
      <c r="AA232" s="935">
        <v>5.4321720389003899E-6</v>
      </c>
      <c r="AB232" s="912"/>
    </row>
    <row r="233" spans="1:28">
      <c r="A233" s="929" t="s">
        <v>4011</v>
      </c>
      <c r="B233" s="930">
        <v>0</v>
      </c>
      <c r="C233" s="931">
        <v>4.0078199999999997</v>
      </c>
      <c r="D233" s="931">
        <v>0</v>
      </c>
      <c r="E233" s="931">
        <v>0</v>
      </c>
      <c r="F233" s="932">
        <v>0</v>
      </c>
      <c r="G233" s="933">
        <v>0</v>
      </c>
      <c r="H233" s="933">
        <v>0</v>
      </c>
      <c r="I233" s="933">
        <v>0</v>
      </c>
      <c r="J233" s="933">
        <v>0</v>
      </c>
      <c r="K233" s="933">
        <v>4.0078199999999997</v>
      </c>
      <c r="L233" s="934">
        <v>1.54548412975849E-4</v>
      </c>
      <c r="M233" s="935">
        <v>1.5454841297584899E-5</v>
      </c>
      <c r="N233" s="935">
        <v>2.68779848653651E-6</v>
      </c>
      <c r="O233" s="935">
        <v>6.0475465947071501E-5</v>
      </c>
      <c r="P233" s="935">
        <v>8.0633954596095396E-6</v>
      </c>
      <c r="Q233" s="935">
        <v>1.8142639784121501E-5</v>
      </c>
      <c r="R233" s="935">
        <v>6.0475465947071501E-6</v>
      </c>
      <c r="S233" s="935">
        <v>5.3755969730730201E-5</v>
      </c>
      <c r="T233" s="935">
        <v>4.0316977298047698E-4</v>
      </c>
      <c r="U233" s="935">
        <v>7.0554710271583405E-4</v>
      </c>
      <c r="V233" s="935">
        <v>8.06339545960954E-7</v>
      </c>
      <c r="W233" s="935">
        <v>5.3755969730730299E-7</v>
      </c>
      <c r="X233" s="935">
        <v>6.7194962163412802E-6</v>
      </c>
      <c r="Y233" s="935">
        <v>6.7194962163412802E-6</v>
      </c>
      <c r="Z233" s="935">
        <v>6.7194962163412802E-6</v>
      </c>
      <c r="AA233" s="935">
        <v>4.3676725406218302E-6</v>
      </c>
      <c r="AB233" s="912"/>
    </row>
    <row r="234" spans="1:28">
      <c r="A234" s="929" t="s">
        <v>4012</v>
      </c>
      <c r="B234" s="930">
        <v>2060</v>
      </c>
      <c r="C234" s="931">
        <v>795.90977999999996</v>
      </c>
      <c r="D234" s="931">
        <v>0</v>
      </c>
      <c r="E234" s="931">
        <v>10.548</v>
      </c>
      <c r="F234" s="932">
        <v>0</v>
      </c>
      <c r="G234" s="933">
        <v>0</v>
      </c>
      <c r="H234" s="933">
        <v>0</v>
      </c>
      <c r="I234" s="933">
        <v>0</v>
      </c>
      <c r="J234" s="933">
        <v>0</v>
      </c>
      <c r="K234" s="933">
        <v>2845.3617800000002</v>
      </c>
      <c r="L234" s="934">
        <v>0.39118289060292899</v>
      </c>
      <c r="M234" s="935">
        <v>1.6696830696466498E-2</v>
      </c>
      <c r="N234" s="935">
        <v>1.4311569168399801E-3</v>
      </c>
      <c r="O234" s="935">
        <v>0.186050399189198</v>
      </c>
      <c r="P234" s="935">
        <v>6.8218479702705906E-2</v>
      </c>
      <c r="Q234" s="935">
        <v>1.8605039918919802E-2</v>
      </c>
      <c r="R234" s="935">
        <v>9.5410461122665702E-3</v>
      </c>
      <c r="S234" s="935">
        <v>0.22421458363826399</v>
      </c>
      <c r="T234" s="935">
        <v>0.35778922920999601</v>
      </c>
      <c r="U234" s="935">
        <v>4.4747506266530204</v>
      </c>
      <c r="V234" s="935">
        <v>5.7246276673599396E-4</v>
      </c>
      <c r="W234" s="935">
        <v>4.7705230561332799E-4</v>
      </c>
      <c r="X234" s="935">
        <v>0.95887513428279003</v>
      </c>
      <c r="Y234" s="935">
        <v>0.47705230561332801</v>
      </c>
      <c r="Z234" s="935">
        <v>8.1098891954265798E-2</v>
      </c>
      <c r="AA234" s="935">
        <v>2.4806719891893102E-3</v>
      </c>
      <c r="AB234" s="912"/>
    </row>
    <row r="235" spans="1:28">
      <c r="A235" s="929" t="s">
        <v>4013</v>
      </c>
      <c r="B235" s="930">
        <v>3090</v>
      </c>
      <c r="C235" s="931">
        <v>26.567689999999999</v>
      </c>
      <c r="D235" s="931">
        <v>-10</v>
      </c>
      <c r="E235" s="931">
        <v>0</v>
      </c>
      <c r="F235" s="932">
        <v>0</v>
      </c>
      <c r="G235" s="933">
        <v>0</v>
      </c>
      <c r="H235" s="933">
        <v>0</v>
      </c>
      <c r="I235" s="933">
        <v>0</v>
      </c>
      <c r="J235" s="933">
        <v>0</v>
      </c>
      <c r="K235" s="933">
        <v>3126.5676899999999</v>
      </c>
      <c r="L235" s="934">
        <v>0.141533779861228</v>
      </c>
      <c r="M235" s="935">
        <v>6.2903902160545803E-3</v>
      </c>
      <c r="N235" s="935">
        <v>1.04839836934243E-3</v>
      </c>
      <c r="O235" s="935">
        <v>0.115323820627667</v>
      </c>
      <c r="P235" s="935">
        <v>2.35889633102047E-2</v>
      </c>
      <c r="Q235" s="935">
        <v>7.3387885853970101E-3</v>
      </c>
      <c r="R235" s="935">
        <v>4.1935934773697199E-3</v>
      </c>
      <c r="S235" s="935">
        <v>7.8629877700682305E-2</v>
      </c>
      <c r="T235" s="935">
        <v>0.136291788014516</v>
      </c>
      <c r="U235" s="935">
        <v>1.6512274317143301</v>
      </c>
      <c r="V235" s="935">
        <v>2.0967967386848599E-4</v>
      </c>
      <c r="W235" s="935">
        <v>5.7661910313833696E-4</v>
      </c>
      <c r="X235" s="935">
        <v>0.33548747818957803</v>
      </c>
      <c r="Y235" s="935">
        <v>0.16774373909478901</v>
      </c>
      <c r="Z235" s="935">
        <v>4.7177926620409399E-2</v>
      </c>
      <c r="AA235" s="935">
        <v>9.959784508753091E-4</v>
      </c>
      <c r="AB235" s="912"/>
    </row>
    <row r="236" spans="1:28">
      <c r="A236" s="929" t="s">
        <v>4014</v>
      </c>
      <c r="B236" s="930">
        <v>0</v>
      </c>
      <c r="C236" s="931">
        <v>21.081399999999999</v>
      </c>
      <c r="D236" s="931">
        <v>-1</v>
      </c>
      <c r="E236" s="931">
        <v>0</v>
      </c>
      <c r="F236" s="932">
        <v>0</v>
      </c>
      <c r="G236" s="933">
        <v>0</v>
      </c>
      <c r="H236" s="933">
        <v>0</v>
      </c>
      <c r="I236" s="933">
        <v>0</v>
      </c>
      <c r="J236" s="933">
        <v>0</v>
      </c>
      <c r="K236" s="933">
        <v>22.081399999999999</v>
      </c>
      <c r="L236" s="934">
        <v>2.5767029230618298E-3</v>
      </c>
      <c r="M236" s="935">
        <v>7.0859330384200406E-5</v>
      </c>
      <c r="N236" s="935">
        <v>2.2546150576791E-5</v>
      </c>
      <c r="O236" s="935">
        <v>9.6626359614818697E-5</v>
      </c>
      <c r="P236" s="935">
        <v>4.8957355538174795E-4</v>
      </c>
      <c r="Q236" s="935">
        <v>6.4417573076545802E-5</v>
      </c>
      <c r="R236" s="935">
        <v>1.28835146153092E-5</v>
      </c>
      <c r="S236" s="935">
        <v>5.4754937115063999E-4</v>
      </c>
      <c r="T236" s="935">
        <v>1.67485689999019E-3</v>
      </c>
      <c r="U236" s="935">
        <v>4.8313179807409398E-3</v>
      </c>
      <c r="V236" s="935">
        <v>1.9325271922963799E-6</v>
      </c>
      <c r="W236" s="935">
        <v>9.6626359614818804E-7</v>
      </c>
      <c r="X236" s="935">
        <v>1.2883514615309201E-4</v>
      </c>
      <c r="Y236" s="935">
        <v>6.4417573076545802E-5</v>
      </c>
      <c r="Z236" s="935">
        <v>1.2883514615309201E-4</v>
      </c>
      <c r="AA236" s="935">
        <v>1.4171866076840101E-5</v>
      </c>
      <c r="AB236" s="912"/>
    </row>
    <row r="237" spans="1:28">
      <c r="A237" s="929" t="s">
        <v>4015</v>
      </c>
      <c r="B237" s="930">
        <v>0</v>
      </c>
      <c r="C237" s="931">
        <v>9.52</v>
      </c>
      <c r="D237" s="931">
        <v>-4</v>
      </c>
      <c r="E237" s="931">
        <v>118.53</v>
      </c>
      <c r="F237" s="932">
        <v>0</v>
      </c>
      <c r="G237" s="933">
        <v>0</v>
      </c>
      <c r="H237" s="933">
        <v>0</v>
      </c>
      <c r="I237" s="933">
        <v>0</v>
      </c>
      <c r="J237" s="933">
        <v>0</v>
      </c>
      <c r="K237" s="933">
        <v>0</v>
      </c>
      <c r="L237" s="934">
        <v>0</v>
      </c>
      <c r="M237" s="935">
        <v>0</v>
      </c>
      <c r="N237" s="935">
        <v>0</v>
      </c>
      <c r="O237" s="935">
        <v>0</v>
      </c>
      <c r="P237" s="935">
        <v>0</v>
      </c>
      <c r="Q237" s="935">
        <v>0</v>
      </c>
      <c r="R237" s="935">
        <v>0</v>
      </c>
      <c r="S237" s="935">
        <v>0</v>
      </c>
      <c r="T237" s="935">
        <v>0</v>
      </c>
      <c r="U237" s="935">
        <v>0</v>
      </c>
      <c r="V237" s="935">
        <v>0</v>
      </c>
      <c r="W237" s="935">
        <v>0</v>
      </c>
      <c r="X237" s="935">
        <v>0</v>
      </c>
      <c r="Y237" s="935">
        <v>0</v>
      </c>
      <c r="Z237" s="935">
        <v>0</v>
      </c>
      <c r="AA237" s="935">
        <v>0</v>
      </c>
      <c r="AB237" s="912"/>
    </row>
    <row r="238" spans="1:28">
      <c r="A238" s="929" t="s">
        <v>4016</v>
      </c>
      <c r="B238" s="930">
        <v>0</v>
      </c>
      <c r="C238" s="931">
        <v>0.14699999999999999</v>
      </c>
      <c r="D238" s="931">
        <v>0</v>
      </c>
      <c r="E238" s="931">
        <v>0</v>
      </c>
      <c r="F238" s="932">
        <v>0</v>
      </c>
      <c r="G238" s="933">
        <v>0</v>
      </c>
      <c r="H238" s="933">
        <v>0</v>
      </c>
      <c r="I238" s="933">
        <v>0</v>
      </c>
      <c r="J238" s="933">
        <v>0</v>
      </c>
      <c r="K238" s="933">
        <v>0.14699999999999999</v>
      </c>
      <c r="L238" s="934">
        <v>1.01048459501397E-5</v>
      </c>
      <c r="M238" s="935">
        <v>3.6968948598072101E-7</v>
      </c>
      <c r="N238" s="935">
        <v>9.8583862928192197E-8</v>
      </c>
      <c r="O238" s="935">
        <v>6.6544107476529704E-6</v>
      </c>
      <c r="P238" s="935">
        <v>1.7005716355113199E-6</v>
      </c>
      <c r="Q238" s="935">
        <v>4.4362738317686502E-7</v>
      </c>
      <c r="R238" s="935">
        <v>1.2322982866024001E-7</v>
      </c>
      <c r="S238" s="935">
        <v>4.1898141744481703E-6</v>
      </c>
      <c r="T238" s="935">
        <v>7.6402493769349004E-6</v>
      </c>
      <c r="U238" s="935">
        <v>4.0419383800558799E-5</v>
      </c>
      <c r="V238" s="935">
        <v>1.2322982866024E-8</v>
      </c>
      <c r="W238" s="935">
        <v>7.3937897196144201E-9</v>
      </c>
      <c r="X238" s="935">
        <v>8.6507339719488696E-5</v>
      </c>
      <c r="Y238" s="935">
        <v>4.33768996884046E-5</v>
      </c>
      <c r="Z238" s="935">
        <v>9.8583862928192199E-7</v>
      </c>
      <c r="AA238" s="935">
        <v>5.6685721183710497E-8</v>
      </c>
      <c r="AB238" s="912"/>
    </row>
    <row r="239" spans="1:28">
      <c r="A239" s="929" t="s">
        <v>4017</v>
      </c>
      <c r="B239" s="930">
        <v>13000</v>
      </c>
      <c r="C239" s="931">
        <v>1966.7717299999999</v>
      </c>
      <c r="D239" s="931">
        <v>1389</v>
      </c>
      <c r="E239" s="931">
        <v>26.60887</v>
      </c>
      <c r="F239" s="932">
        <v>0</v>
      </c>
      <c r="G239" s="933">
        <v>0</v>
      </c>
      <c r="H239" s="933">
        <v>0</v>
      </c>
      <c r="I239" s="933">
        <v>0</v>
      </c>
      <c r="J239" s="933">
        <v>0</v>
      </c>
      <c r="K239" s="933">
        <v>13551.16286</v>
      </c>
      <c r="L239" s="934">
        <v>0.64751514429207002</v>
      </c>
      <c r="M239" s="935">
        <v>2.8058989585989701E-2</v>
      </c>
      <c r="N239" s="935">
        <v>6.4751514429207003E-3</v>
      </c>
      <c r="O239" s="935">
        <v>0.66909898243513899</v>
      </c>
      <c r="P239" s="935">
        <v>9.4968887829503607E-2</v>
      </c>
      <c r="Q239" s="935">
        <v>4.5326060100444897E-2</v>
      </c>
      <c r="R239" s="935">
        <v>1.9425454328762099E-2</v>
      </c>
      <c r="S239" s="935">
        <v>0.32375757214603501</v>
      </c>
      <c r="T239" s="935">
        <v>0.58276362986286301</v>
      </c>
      <c r="U239" s="935">
        <v>3.7340039987509401</v>
      </c>
      <c r="V239" s="935">
        <v>8.6335352572276E-4</v>
      </c>
      <c r="W239" s="935">
        <v>8.6335352572276E-4</v>
      </c>
      <c r="X239" s="935">
        <v>7.6406787026464196</v>
      </c>
      <c r="Y239" s="935">
        <v>3.8203393513232098</v>
      </c>
      <c r="Z239" s="935">
        <v>0.28058989585989702</v>
      </c>
      <c r="AA239" s="935">
        <v>7.1226665872127703E-3</v>
      </c>
      <c r="AB239" s="912"/>
    </row>
    <row r="240" spans="1:28">
      <c r="A240" s="929" t="s">
        <v>4018</v>
      </c>
      <c r="B240" s="930">
        <v>3500</v>
      </c>
      <c r="C240" s="931">
        <v>0.13100000000000001</v>
      </c>
      <c r="D240" s="931">
        <v>31</v>
      </c>
      <c r="E240" s="931">
        <v>199.57195999999999</v>
      </c>
      <c r="F240" s="932">
        <v>0</v>
      </c>
      <c r="G240" s="933">
        <v>0</v>
      </c>
      <c r="H240" s="933">
        <v>0</v>
      </c>
      <c r="I240" s="933">
        <v>0</v>
      </c>
      <c r="J240" s="933">
        <v>0</v>
      </c>
      <c r="K240" s="933">
        <v>3269.5590400000001</v>
      </c>
      <c r="L240" s="934">
        <v>0.26591875219386801</v>
      </c>
      <c r="M240" s="935">
        <v>1.6823431261244699E-2</v>
      </c>
      <c r="N240" s="935">
        <v>3.2561479860473601E-3</v>
      </c>
      <c r="O240" s="935">
        <v>0.282199492124105</v>
      </c>
      <c r="P240" s="935">
        <v>3.4189553853497298E-2</v>
      </c>
      <c r="Q240" s="935">
        <v>1.7366122592252599E-2</v>
      </c>
      <c r="R240" s="935">
        <v>5.4269133100789402E-3</v>
      </c>
      <c r="S240" s="935">
        <v>0.135672832751974</v>
      </c>
      <c r="T240" s="935">
        <v>0.287626405434184</v>
      </c>
      <c r="U240" s="935">
        <v>1.3350206742794199</v>
      </c>
      <c r="V240" s="935">
        <v>4.3415306480631499E-4</v>
      </c>
      <c r="W240" s="935">
        <v>5.4269133100789404E-4</v>
      </c>
      <c r="X240" s="935">
        <v>1.5412433800624199</v>
      </c>
      <c r="Y240" s="935">
        <v>0.77062169003120995</v>
      </c>
      <c r="Z240" s="935">
        <v>0.108538266201579</v>
      </c>
      <c r="AA240" s="935">
        <v>2.3335727233339499E-3</v>
      </c>
      <c r="AB240" s="912"/>
    </row>
    <row r="241" spans="1:28">
      <c r="A241" s="929" t="s">
        <v>4019</v>
      </c>
      <c r="B241" s="930">
        <v>0</v>
      </c>
      <c r="C241" s="931">
        <v>10.959210000000001</v>
      </c>
      <c r="D241" s="931">
        <v>3</v>
      </c>
      <c r="E241" s="931">
        <v>0</v>
      </c>
      <c r="F241" s="932">
        <v>0</v>
      </c>
      <c r="G241" s="933">
        <v>0</v>
      </c>
      <c r="H241" s="933">
        <v>0</v>
      </c>
      <c r="I241" s="933">
        <v>0</v>
      </c>
      <c r="J241" s="933">
        <v>0</v>
      </c>
      <c r="K241" s="933">
        <v>7.9592099999999997</v>
      </c>
      <c r="L241" s="934">
        <v>6.4733597581677501E-4</v>
      </c>
      <c r="M241" s="935">
        <v>4.0953908674122497E-5</v>
      </c>
      <c r="N241" s="935">
        <v>7.9265629691850008E-6</v>
      </c>
      <c r="O241" s="935">
        <v>6.8696879066269996E-4</v>
      </c>
      <c r="P241" s="935">
        <v>8.3228911176442494E-5</v>
      </c>
      <c r="Q241" s="935">
        <v>4.2275002502319997E-5</v>
      </c>
      <c r="R241" s="935">
        <v>1.3210938281975E-5</v>
      </c>
      <c r="S241" s="935">
        <v>3.3027345704937498E-4</v>
      </c>
      <c r="T241" s="935">
        <v>7.0017972894467501E-4</v>
      </c>
      <c r="U241" s="935">
        <v>3.24989081736585E-3</v>
      </c>
      <c r="V241" s="935">
        <v>1.0568750625580001E-6</v>
      </c>
      <c r="W241" s="935">
        <v>1.3210938281974999E-6</v>
      </c>
      <c r="X241" s="935">
        <v>3.7519064720809001E-3</v>
      </c>
      <c r="Y241" s="935">
        <v>1.8759532360404501E-3</v>
      </c>
      <c r="Z241" s="935">
        <v>2.6421876563950003E-4</v>
      </c>
      <c r="AA241" s="935">
        <v>5.6807034612492499E-6</v>
      </c>
      <c r="AB241" s="912"/>
    </row>
    <row r="242" spans="1:28">
      <c r="A242" s="924"/>
      <c r="B242" s="925"/>
      <c r="C242" s="926"/>
      <c r="D242" s="926"/>
      <c r="E242" s="926"/>
      <c r="F242" s="925"/>
      <c r="G242" s="926"/>
      <c r="H242" s="926"/>
      <c r="I242" s="926"/>
      <c r="J242" s="926"/>
      <c r="K242" s="926"/>
      <c r="L242" s="927"/>
      <c r="M242" s="928"/>
      <c r="N242" s="928"/>
      <c r="O242" s="928"/>
      <c r="P242" s="928"/>
      <c r="Q242" s="928"/>
      <c r="R242" s="928"/>
      <c r="S242" s="928"/>
      <c r="T242" s="928"/>
      <c r="U242" s="928"/>
      <c r="V242" s="928"/>
      <c r="W242" s="928"/>
      <c r="X242" s="928"/>
      <c r="Y242" s="928"/>
      <c r="Z242" s="928"/>
      <c r="AA242" s="928"/>
      <c r="AB242" s="912"/>
    </row>
    <row r="243" spans="1:28">
      <c r="A243" s="917" t="s">
        <v>4020</v>
      </c>
      <c r="B243" s="918">
        <v>845493</v>
      </c>
      <c r="C243" s="919">
        <v>36707</v>
      </c>
      <c r="D243" s="919">
        <v>-860</v>
      </c>
      <c r="E243" s="919">
        <v>101048</v>
      </c>
      <c r="F243" s="920">
        <v>0</v>
      </c>
      <c r="G243" s="921">
        <v>0</v>
      </c>
      <c r="H243" s="921">
        <v>0</v>
      </c>
      <c r="I243" s="921">
        <v>69613</v>
      </c>
      <c r="J243" s="921">
        <v>0</v>
      </c>
      <c r="K243" s="921">
        <v>713150</v>
      </c>
      <c r="L243" s="922">
        <v>71.674156159160106</v>
      </c>
      <c r="M243" s="923">
        <v>0.894055776438474</v>
      </c>
      <c r="N243" s="923">
        <v>1.89800909956702</v>
      </c>
      <c r="O243" s="923">
        <v>12.629555030884701</v>
      </c>
      <c r="P243" s="923">
        <v>11.6001519114941</v>
      </c>
      <c r="Q243" s="923">
        <v>2.2913832974289101</v>
      </c>
      <c r="R243" s="923">
        <v>0.27574282913221898</v>
      </c>
      <c r="S243" s="923">
        <v>16.579203138943601</v>
      </c>
      <c r="T243" s="923">
        <v>20.292909343918399</v>
      </c>
      <c r="U243" s="923">
        <v>217.388221478074</v>
      </c>
      <c r="V243" s="923">
        <v>4.5951123125328099E-2</v>
      </c>
      <c r="W243" s="923">
        <v>3.6463993540089501E-2</v>
      </c>
      <c r="X243" s="923">
        <v>40.656416087832497</v>
      </c>
      <c r="Y243" s="923">
        <v>20.070827317013698</v>
      </c>
      <c r="Z243" s="923">
        <v>29.769287523017699</v>
      </c>
      <c r="AA243" s="923">
        <v>0.16213853071333301</v>
      </c>
      <c r="AB243" s="912"/>
    </row>
    <row r="244" spans="1:28">
      <c r="A244" s="929" t="s">
        <v>4021</v>
      </c>
      <c r="B244" s="930">
        <v>103680</v>
      </c>
      <c r="C244" s="931">
        <v>0</v>
      </c>
      <c r="D244" s="931">
        <v>0</v>
      </c>
      <c r="E244" s="931">
        <v>5579.0460000000003</v>
      </c>
      <c r="F244" s="932">
        <v>0</v>
      </c>
      <c r="G244" s="933">
        <v>0</v>
      </c>
      <c r="H244" s="933">
        <v>0</v>
      </c>
      <c r="I244" s="933">
        <v>8374</v>
      </c>
      <c r="J244" s="933">
        <v>0</v>
      </c>
      <c r="K244" s="933">
        <v>89726.953999999998</v>
      </c>
      <c r="L244" s="934">
        <v>18.1576106956785</v>
      </c>
      <c r="M244" s="935">
        <v>0.202938001892877</v>
      </c>
      <c r="N244" s="935">
        <v>1.6982706474193401</v>
      </c>
      <c r="O244" s="935">
        <v>1.4953326455264599</v>
      </c>
      <c r="P244" s="935">
        <v>0.21361894936092299</v>
      </c>
      <c r="Q244" s="935">
        <v>0.59813305821058504</v>
      </c>
      <c r="R244" s="935">
        <v>7.47666322763232E-2</v>
      </c>
      <c r="S244" s="935">
        <v>3.0974747657333901</v>
      </c>
      <c r="T244" s="935">
        <v>5.1268547846621599</v>
      </c>
      <c r="U244" s="935">
        <v>46.782549910042199</v>
      </c>
      <c r="V244" s="935">
        <v>1.2817136961655399E-2</v>
      </c>
      <c r="W244" s="935">
        <v>6.4085684808276996E-3</v>
      </c>
      <c r="X244" s="935">
        <v>0.74766632276323197</v>
      </c>
      <c r="Y244" s="935">
        <v>0.320428424041385</v>
      </c>
      <c r="Z244" s="935">
        <v>1.06809474680462</v>
      </c>
      <c r="AA244" s="935">
        <v>5.87452110742539E-2</v>
      </c>
      <c r="AB244" s="912"/>
    </row>
    <row r="245" spans="1:28">
      <c r="A245" s="929" t="s">
        <v>4022</v>
      </c>
      <c r="B245" s="930">
        <v>313638</v>
      </c>
      <c r="C245" s="931">
        <v>0</v>
      </c>
      <c r="D245" s="931">
        <v>0</v>
      </c>
      <c r="E245" s="931">
        <v>6311.9679999999998</v>
      </c>
      <c r="F245" s="932">
        <v>0</v>
      </c>
      <c r="G245" s="933">
        <v>0</v>
      </c>
      <c r="H245" s="933">
        <v>0</v>
      </c>
      <c r="I245" s="933">
        <v>26235</v>
      </c>
      <c r="J245" s="933">
        <v>0</v>
      </c>
      <c r="K245" s="933">
        <v>281091.03200000001</v>
      </c>
      <c r="L245" s="934">
        <v>31.066526217254999</v>
      </c>
      <c r="M245" s="935">
        <v>0.39210178720807298</v>
      </c>
      <c r="N245" s="935">
        <v>6.03233518781651E-2</v>
      </c>
      <c r="O245" s="935">
        <v>1.80970055634495</v>
      </c>
      <c r="P245" s="935">
        <v>6.9070237900498999</v>
      </c>
      <c r="Q245" s="935">
        <v>0.66355687065981594</v>
      </c>
      <c r="R245" s="935">
        <v>9.0485027817247696E-2</v>
      </c>
      <c r="S245" s="935">
        <v>9.0485027817247605</v>
      </c>
      <c r="T245" s="935">
        <v>7.54041898477064</v>
      </c>
      <c r="U245" s="935">
        <v>100.136764117754</v>
      </c>
      <c r="V245" s="935">
        <v>9.0485027817247595E-3</v>
      </c>
      <c r="W245" s="935">
        <v>9.0485027817247595E-3</v>
      </c>
      <c r="X245" s="935">
        <v>10.5565865786789</v>
      </c>
      <c r="Y245" s="935">
        <v>5.1274849096440303</v>
      </c>
      <c r="Z245" s="935">
        <v>3.01616759390825</v>
      </c>
      <c r="AA245" s="935">
        <v>5.4291016690348602E-2</v>
      </c>
      <c r="AB245" s="912"/>
    </row>
    <row r="246" spans="1:28">
      <c r="A246" s="929" t="s">
        <v>4023</v>
      </c>
      <c r="B246" s="930">
        <v>0</v>
      </c>
      <c r="C246" s="931">
        <v>0</v>
      </c>
      <c r="D246" s="931">
        <v>0</v>
      </c>
      <c r="E246" s="931">
        <v>0</v>
      </c>
      <c r="F246" s="932">
        <v>0</v>
      </c>
      <c r="G246" s="933">
        <v>0</v>
      </c>
      <c r="H246" s="933">
        <v>0</v>
      </c>
      <c r="I246" s="933">
        <v>0</v>
      </c>
      <c r="J246" s="933">
        <v>0</v>
      </c>
      <c r="K246" s="933">
        <v>0</v>
      </c>
      <c r="L246" s="934">
        <v>0</v>
      </c>
      <c r="M246" s="935">
        <v>0</v>
      </c>
      <c r="N246" s="935">
        <v>0</v>
      </c>
      <c r="O246" s="935">
        <v>0</v>
      </c>
      <c r="P246" s="935">
        <v>0</v>
      </c>
      <c r="Q246" s="935">
        <v>0</v>
      </c>
      <c r="R246" s="935">
        <v>0</v>
      </c>
      <c r="S246" s="935">
        <v>0</v>
      </c>
      <c r="T246" s="935">
        <v>0</v>
      </c>
      <c r="U246" s="935">
        <v>0</v>
      </c>
      <c r="V246" s="935">
        <v>0</v>
      </c>
      <c r="W246" s="935">
        <v>0</v>
      </c>
      <c r="X246" s="935">
        <v>0</v>
      </c>
      <c r="Y246" s="935">
        <v>0</v>
      </c>
      <c r="Z246" s="935">
        <v>0</v>
      </c>
      <c r="AA246" s="935">
        <v>0</v>
      </c>
      <c r="AB246" s="912"/>
    </row>
    <row r="247" spans="1:28">
      <c r="A247" s="929" t="s">
        <v>4024</v>
      </c>
      <c r="B247" s="930">
        <v>0</v>
      </c>
      <c r="C247" s="931">
        <v>4.7832299999999996</v>
      </c>
      <c r="D247" s="931">
        <v>0</v>
      </c>
      <c r="E247" s="931">
        <v>0</v>
      </c>
      <c r="F247" s="932">
        <v>0</v>
      </c>
      <c r="G247" s="933">
        <v>0</v>
      </c>
      <c r="H247" s="933">
        <v>0</v>
      </c>
      <c r="I247" s="933">
        <v>0</v>
      </c>
      <c r="J247" s="933">
        <v>0</v>
      </c>
      <c r="K247" s="933">
        <v>4.7832299999999996</v>
      </c>
      <c r="L247" s="934">
        <v>1.61385338869454E-3</v>
      </c>
      <c r="M247" s="935">
        <v>1.2414256836111899E-5</v>
      </c>
      <c r="N247" s="935">
        <v>2.06904280601865E-6</v>
      </c>
      <c r="O247" s="935">
        <v>3.3104684896298302E-4</v>
      </c>
      <c r="P247" s="935">
        <v>3.6622057666529998E-4</v>
      </c>
      <c r="Q247" s="935">
        <v>4.0001494249693797E-5</v>
      </c>
      <c r="R247" s="935">
        <v>1.0345214030093201E-5</v>
      </c>
      <c r="S247" s="935">
        <v>2.4828513672223699E-4</v>
      </c>
      <c r="T247" s="935">
        <v>3.3104684896298302E-4</v>
      </c>
      <c r="U247" s="935">
        <v>3.1104610183813599E-3</v>
      </c>
      <c r="V247" s="935">
        <v>6.2071284180559402E-7</v>
      </c>
      <c r="W247" s="935">
        <v>4.1380856120372899E-7</v>
      </c>
      <c r="X247" s="935">
        <v>4.1380856120372898E-5</v>
      </c>
      <c r="Y247" s="935">
        <v>2.06904280601865E-5</v>
      </c>
      <c r="Z247" s="935">
        <v>6.8968093533954895E-5</v>
      </c>
      <c r="AA247" s="935">
        <v>4.20705370557125E-6</v>
      </c>
      <c r="AB247" s="912"/>
    </row>
    <row r="248" spans="1:28">
      <c r="A248" s="929" t="s">
        <v>4025</v>
      </c>
      <c r="B248" s="930">
        <v>0</v>
      </c>
      <c r="C248" s="931">
        <v>0</v>
      </c>
      <c r="D248" s="931">
        <v>0</v>
      </c>
      <c r="E248" s="931">
        <v>0</v>
      </c>
      <c r="F248" s="932">
        <v>0</v>
      </c>
      <c r="G248" s="933">
        <v>0</v>
      </c>
      <c r="H248" s="933">
        <v>0</v>
      </c>
      <c r="I248" s="933">
        <v>0</v>
      </c>
      <c r="J248" s="933">
        <v>0</v>
      </c>
      <c r="K248" s="933">
        <v>0</v>
      </c>
      <c r="L248" s="934">
        <v>0</v>
      </c>
      <c r="M248" s="935">
        <v>0</v>
      </c>
      <c r="N248" s="935">
        <v>0</v>
      </c>
      <c r="O248" s="935">
        <v>0</v>
      </c>
      <c r="P248" s="935">
        <v>0</v>
      </c>
      <c r="Q248" s="935">
        <v>0</v>
      </c>
      <c r="R248" s="935">
        <v>0</v>
      </c>
      <c r="S248" s="935">
        <v>0</v>
      </c>
      <c r="T248" s="935">
        <v>0</v>
      </c>
      <c r="U248" s="935">
        <v>0</v>
      </c>
      <c r="V248" s="935">
        <v>0</v>
      </c>
      <c r="W248" s="935">
        <v>0</v>
      </c>
      <c r="X248" s="935">
        <v>0</v>
      </c>
      <c r="Y248" s="935">
        <v>0</v>
      </c>
      <c r="Z248" s="935">
        <v>0</v>
      </c>
      <c r="AA248" s="935">
        <v>0</v>
      </c>
      <c r="AB248" s="912"/>
    </row>
    <row r="249" spans="1:28">
      <c r="A249" s="929" t="s">
        <v>4026</v>
      </c>
      <c r="B249" s="930">
        <v>143956</v>
      </c>
      <c r="C249" s="931">
        <v>7.3427199999999999</v>
      </c>
      <c r="D249" s="931">
        <v>0</v>
      </c>
      <c r="E249" s="931">
        <v>3.9260000000000002</v>
      </c>
      <c r="F249" s="932">
        <v>0</v>
      </c>
      <c r="G249" s="933">
        <v>0</v>
      </c>
      <c r="H249" s="933">
        <v>0</v>
      </c>
      <c r="I249" s="933">
        <v>11974</v>
      </c>
      <c r="J249" s="933">
        <v>0</v>
      </c>
      <c r="K249" s="933">
        <v>131985.41672000001</v>
      </c>
      <c r="L249" s="934">
        <v>9.6259524153800893</v>
      </c>
      <c r="M249" s="935">
        <v>0.11617528777182901</v>
      </c>
      <c r="N249" s="935">
        <v>6.6385878726759204E-2</v>
      </c>
      <c r="O249" s="935">
        <v>2.3235057554365701</v>
      </c>
      <c r="P249" s="935">
        <v>1.8754010740309499</v>
      </c>
      <c r="Q249" s="935">
        <v>0.51449056013238403</v>
      </c>
      <c r="R249" s="935">
        <v>4.9789409045069399E-2</v>
      </c>
      <c r="S249" s="935">
        <v>1.99157636180278</v>
      </c>
      <c r="T249" s="935">
        <v>2.98736454270417</v>
      </c>
      <c r="U249" s="935">
        <v>30.039610123858498</v>
      </c>
      <c r="V249" s="935">
        <v>6.6385878726759199E-3</v>
      </c>
      <c r="W249" s="935">
        <v>6.6385878726759199E-3</v>
      </c>
      <c r="X249" s="935">
        <v>26.554351490703699</v>
      </c>
      <c r="Y249" s="935">
        <v>13.2771757453518</v>
      </c>
      <c r="Z249" s="935">
        <v>14.106999229436299</v>
      </c>
      <c r="AA249" s="935">
        <v>2.65543514907037E-2</v>
      </c>
      <c r="AB249" s="912"/>
    </row>
    <row r="250" spans="1:28">
      <c r="A250" s="929" t="s">
        <v>4027</v>
      </c>
      <c r="B250" s="930">
        <v>0</v>
      </c>
      <c r="C250" s="931">
        <v>16.8188</v>
      </c>
      <c r="D250" s="931">
        <v>0</v>
      </c>
      <c r="E250" s="931">
        <v>0</v>
      </c>
      <c r="F250" s="932">
        <v>0</v>
      </c>
      <c r="G250" s="933">
        <v>0</v>
      </c>
      <c r="H250" s="933">
        <v>0</v>
      </c>
      <c r="I250" s="933">
        <v>0</v>
      </c>
      <c r="J250" s="933">
        <v>0</v>
      </c>
      <c r="K250" s="933">
        <v>16.8188</v>
      </c>
      <c r="L250" s="934">
        <v>7.5881727531304098E-4</v>
      </c>
      <c r="M250" s="935">
        <v>1.16741119278929E-5</v>
      </c>
      <c r="N250" s="935">
        <v>3.89137064263098E-6</v>
      </c>
      <c r="O250" s="935">
        <v>4.4750762390256301E-4</v>
      </c>
      <c r="P250" s="935">
        <v>1.4981776974129301E-4</v>
      </c>
      <c r="Q250" s="935">
        <v>3.8913706426309801E-5</v>
      </c>
      <c r="R250" s="935">
        <v>7.78274128526196E-6</v>
      </c>
      <c r="S250" s="935">
        <v>3.89137064263098E-4</v>
      </c>
      <c r="T250" s="935">
        <v>2.7239594498416902E-4</v>
      </c>
      <c r="U250" s="935">
        <v>3.3660356058757999E-3</v>
      </c>
      <c r="V250" s="935">
        <v>7.7827412852619602E-7</v>
      </c>
      <c r="W250" s="935">
        <v>5.8370559639464704E-7</v>
      </c>
      <c r="X250" s="935">
        <v>1.9845990277417998E-3</v>
      </c>
      <c r="Y250" s="935">
        <v>9.9229951387089991E-4</v>
      </c>
      <c r="Z250" s="935">
        <v>1.07012692672352E-3</v>
      </c>
      <c r="AA250" s="935">
        <v>2.7239594498416901E-6</v>
      </c>
      <c r="AB250" s="912"/>
    </row>
    <row r="251" spans="1:28">
      <c r="A251" s="929" t="s">
        <v>4028</v>
      </c>
      <c r="B251" s="930">
        <v>0</v>
      </c>
      <c r="C251" s="931">
        <v>22.279250000000001</v>
      </c>
      <c r="D251" s="931">
        <v>0</v>
      </c>
      <c r="E251" s="931">
        <v>0</v>
      </c>
      <c r="F251" s="932">
        <v>0</v>
      </c>
      <c r="G251" s="933">
        <v>0</v>
      </c>
      <c r="H251" s="933">
        <v>0</v>
      </c>
      <c r="I251" s="933">
        <v>0</v>
      </c>
      <c r="J251" s="933">
        <v>0</v>
      </c>
      <c r="K251" s="933">
        <v>22.279250000000001</v>
      </c>
      <c r="L251" s="934">
        <v>1.1019225949016401E-3</v>
      </c>
      <c r="M251" s="935">
        <v>1.3223071138819701E-5</v>
      </c>
      <c r="N251" s="935">
        <v>4.4076903796065502E-6</v>
      </c>
      <c r="O251" s="935">
        <v>3.7465368226655702E-4</v>
      </c>
      <c r="P251" s="935">
        <v>2.3581143530895099E-4</v>
      </c>
      <c r="Q251" s="935">
        <v>3.5261523036852402E-5</v>
      </c>
      <c r="R251" s="935">
        <v>8.8153807592131106E-6</v>
      </c>
      <c r="S251" s="935">
        <v>3.3057677847049099E-4</v>
      </c>
      <c r="T251" s="935">
        <v>1.98346067082295E-4</v>
      </c>
      <c r="U251" s="935">
        <v>3.4600369479911501E-3</v>
      </c>
      <c r="V251" s="935">
        <v>6.6115355694098298E-7</v>
      </c>
      <c r="W251" s="935">
        <v>1.9834606708229501E-6</v>
      </c>
      <c r="X251" s="935">
        <v>1.3223071138819699E-4</v>
      </c>
      <c r="Y251" s="935">
        <v>6.6115355694098293E-5</v>
      </c>
      <c r="Z251" s="935">
        <v>6.83192008839016E-4</v>
      </c>
      <c r="AA251" s="935">
        <v>3.9669213416459002E-6</v>
      </c>
      <c r="AB251" s="912"/>
    </row>
    <row r="252" spans="1:28">
      <c r="A252" s="929" t="s">
        <v>4029</v>
      </c>
      <c r="B252" s="930">
        <v>1200</v>
      </c>
      <c r="C252" s="931">
        <v>7.3427199999999999</v>
      </c>
      <c r="D252" s="931">
        <v>0</v>
      </c>
      <c r="E252" s="931">
        <v>3.9260000000000002</v>
      </c>
      <c r="F252" s="932">
        <v>0</v>
      </c>
      <c r="G252" s="933">
        <v>0</v>
      </c>
      <c r="H252" s="933">
        <v>0</v>
      </c>
      <c r="I252" s="933">
        <v>132</v>
      </c>
      <c r="J252" s="933">
        <v>0</v>
      </c>
      <c r="K252" s="933">
        <v>1071.4167199999999</v>
      </c>
      <c r="L252" s="934">
        <v>8.7373652558611695E-2</v>
      </c>
      <c r="M252" s="935">
        <v>1.6095146523954799E-3</v>
      </c>
      <c r="N252" s="935">
        <v>8.0475732619773995E-4</v>
      </c>
      <c r="O252" s="935">
        <v>3.3339946371049201E-2</v>
      </c>
      <c r="P252" s="935">
        <v>1.5635285194698902E-2</v>
      </c>
      <c r="Q252" s="935">
        <v>5.5183359510702096E-3</v>
      </c>
      <c r="R252" s="935">
        <v>8.0475732619773995E-4</v>
      </c>
      <c r="S252" s="935">
        <v>2.52923731090718E-2</v>
      </c>
      <c r="T252" s="935">
        <v>3.4489599694188799E-2</v>
      </c>
      <c r="U252" s="935">
        <v>0.29890986401630298</v>
      </c>
      <c r="V252" s="935">
        <v>9.19722658511702E-5</v>
      </c>
      <c r="W252" s="935">
        <v>8.0475732619774001E-5</v>
      </c>
      <c r="X252" s="935">
        <v>8.2775039266053202E-2</v>
      </c>
      <c r="Y252" s="935">
        <v>4.1387519633026601E-2</v>
      </c>
      <c r="Z252" s="935">
        <v>7.7026772650355096E-2</v>
      </c>
      <c r="AA252" s="935">
        <v>3.33399463710492E-4</v>
      </c>
      <c r="AB252" s="912"/>
    </row>
    <row r="253" spans="1:28">
      <c r="A253" s="929" t="s">
        <v>4030</v>
      </c>
      <c r="B253" s="930">
        <v>3300.9023999999999</v>
      </c>
      <c r="C253" s="931">
        <v>14.057600000000001</v>
      </c>
      <c r="D253" s="931">
        <v>0</v>
      </c>
      <c r="E253" s="931">
        <v>3314.96</v>
      </c>
      <c r="F253" s="932">
        <v>0</v>
      </c>
      <c r="G253" s="933">
        <v>0</v>
      </c>
      <c r="H253" s="933">
        <v>0</v>
      </c>
      <c r="I253" s="933">
        <v>1</v>
      </c>
      <c r="J253" s="933">
        <v>0</v>
      </c>
      <c r="K253" s="933">
        <v>0</v>
      </c>
      <c r="L253" s="934">
        <v>0</v>
      </c>
      <c r="M253" s="935">
        <v>0</v>
      </c>
      <c r="N253" s="935">
        <v>0</v>
      </c>
      <c r="O253" s="935">
        <v>0</v>
      </c>
      <c r="P253" s="935">
        <v>0</v>
      </c>
      <c r="Q253" s="935">
        <v>0</v>
      </c>
      <c r="R253" s="935">
        <v>0</v>
      </c>
      <c r="S253" s="935">
        <v>0</v>
      </c>
      <c r="T253" s="935">
        <v>0</v>
      </c>
      <c r="U253" s="935">
        <v>0</v>
      </c>
      <c r="V253" s="935">
        <v>0</v>
      </c>
      <c r="W253" s="935">
        <v>0</v>
      </c>
      <c r="X253" s="935">
        <v>0</v>
      </c>
      <c r="Y253" s="935">
        <v>0</v>
      </c>
      <c r="Z253" s="935">
        <v>0</v>
      </c>
      <c r="AA253" s="935">
        <v>0</v>
      </c>
      <c r="AB253" s="912"/>
    </row>
    <row r="254" spans="1:28">
      <c r="A254" s="929" t="s">
        <v>4031</v>
      </c>
      <c r="B254" s="930">
        <v>71652</v>
      </c>
      <c r="C254" s="931">
        <v>17.217500000000001</v>
      </c>
      <c r="D254" s="931">
        <v>0</v>
      </c>
      <c r="E254" s="931">
        <v>4359.0676999999996</v>
      </c>
      <c r="F254" s="932">
        <v>0</v>
      </c>
      <c r="G254" s="933">
        <v>0</v>
      </c>
      <c r="H254" s="933">
        <v>0</v>
      </c>
      <c r="I254" s="933">
        <v>5960</v>
      </c>
      <c r="J254" s="933">
        <v>0</v>
      </c>
      <c r="K254" s="933">
        <v>61350.149799999999</v>
      </c>
      <c r="L254" s="934">
        <v>3.1104693043751599</v>
      </c>
      <c r="M254" s="935">
        <v>5.18411550729194E-2</v>
      </c>
      <c r="N254" s="935">
        <v>3.7029396480656701E-2</v>
      </c>
      <c r="O254" s="935">
        <v>2.2958225818007101</v>
      </c>
      <c r="P254" s="935">
        <v>0.54803506791371903</v>
      </c>
      <c r="Q254" s="935">
        <v>0.18514698240328301</v>
      </c>
      <c r="R254" s="935">
        <v>2.2217637888393999E-2</v>
      </c>
      <c r="S254" s="935">
        <v>0.74058792961313402</v>
      </c>
      <c r="T254" s="935">
        <v>1.33305827330364</v>
      </c>
      <c r="U254" s="935">
        <v>11.775348080848801</v>
      </c>
      <c r="V254" s="935">
        <v>1.4811758592262699E-3</v>
      </c>
      <c r="W254" s="935">
        <v>3.7029396480656698E-3</v>
      </c>
      <c r="X254" s="935">
        <v>0.37029396480656701</v>
      </c>
      <c r="Y254" s="935">
        <v>0.148117585922627</v>
      </c>
      <c r="Z254" s="935">
        <v>4.9619391284079999</v>
      </c>
      <c r="AA254" s="935">
        <v>7.4058792961313397E-3</v>
      </c>
      <c r="AB254" s="912"/>
    </row>
    <row r="255" spans="1:28">
      <c r="A255" s="929" t="s">
        <v>4032</v>
      </c>
      <c r="B255" s="930">
        <v>179482</v>
      </c>
      <c r="C255" s="931">
        <v>102.75</v>
      </c>
      <c r="D255" s="931">
        <v>0</v>
      </c>
      <c r="E255" s="931">
        <v>54252.618000000002</v>
      </c>
      <c r="F255" s="932">
        <v>0</v>
      </c>
      <c r="G255" s="933">
        <v>0</v>
      </c>
      <c r="H255" s="933">
        <v>34530</v>
      </c>
      <c r="I255" s="933">
        <v>14938</v>
      </c>
      <c r="J255" s="933">
        <v>0</v>
      </c>
      <c r="K255" s="933">
        <v>75864.131999999998</v>
      </c>
      <c r="L255" s="934">
        <v>4.3042288401055204</v>
      </c>
      <c r="M255" s="935">
        <v>8.2421403321169595E-2</v>
      </c>
      <c r="N255" s="935">
        <v>9.1579337023521799E-3</v>
      </c>
      <c r="O255" s="935">
        <v>2.9305387847527</v>
      </c>
      <c r="P255" s="935">
        <v>0.87916163542580905</v>
      </c>
      <c r="Q255" s="935">
        <v>0.19231660774939599</v>
      </c>
      <c r="R255" s="935">
        <v>1.8315867404704401E-2</v>
      </c>
      <c r="S255" s="935">
        <v>1.00737270725874</v>
      </c>
      <c r="T255" s="935">
        <v>1.83158674047044</v>
      </c>
      <c r="U255" s="935">
        <v>15.5684872939987</v>
      </c>
      <c r="V255" s="935">
        <v>3.6631734809408701E-3</v>
      </c>
      <c r="W255" s="935">
        <v>7.3263469618817401E-3</v>
      </c>
      <c r="X255" s="935">
        <v>1.2821107183293099</v>
      </c>
      <c r="Y255" s="935">
        <v>0.64105535916465295</v>
      </c>
      <c r="Z255" s="935">
        <v>4.6705461881996104</v>
      </c>
      <c r="AA255" s="935">
        <v>8.2421403321169592E-3</v>
      </c>
      <c r="AB255" s="912"/>
    </row>
    <row r="256" spans="1:28">
      <c r="A256" s="929" t="s">
        <v>4033</v>
      </c>
      <c r="B256" s="930">
        <v>0</v>
      </c>
      <c r="C256" s="931">
        <v>0</v>
      </c>
      <c r="D256" s="931">
        <v>0</v>
      </c>
      <c r="E256" s="931">
        <v>0</v>
      </c>
      <c r="F256" s="932">
        <v>0</v>
      </c>
      <c r="G256" s="933">
        <v>0</v>
      </c>
      <c r="H256" s="933">
        <v>0</v>
      </c>
      <c r="I256" s="933">
        <v>0</v>
      </c>
      <c r="J256" s="933">
        <v>0</v>
      </c>
      <c r="K256" s="933">
        <v>0</v>
      </c>
      <c r="L256" s="934">
        <v>0</v>
      </c>
      <c r="M256" s="935">
        <v>0</v>
      </c>
      <c r="N256" s="935">
        <v>0</v>
      </c>
      <c r="O256" s="935">
        <v>0</v>
      </c>
      <c r="P256" s="935">
        <v>0</v>
      </c>
      <c r="Q256" s="935">
        <v>0</v>
      </c>
      <c r="R256" s="935">
        <v>0</v>
      </c>
      <c r="S256" s="935">
        <v>0</v>
      </c>
      <c r="T256" s="935">
        <v>0</v>
      </c>
      <c r="U256" s="935">
        <v>0</v>
      </c>
      <c r="V256" s="935">
        <v>0</v>
      </c>
      <c r="W256" s="935">
        <v>0</v>
      </c>
      <c r="X256" s="935">
        <v>0</v>
      </c>
      <c r="Y256" s="935">
        <v>0</v>
      </c>
      <c r="Z256" s="935">
        <v>0</v>
      </c>
      <c r="AA256" s="935">
        <v>0</v>
      </c>
      <c r="AB256" s="912"/>
    </row>
    <row r="257" spans="1:28">
      <c r="A257" s="929" t="s">
        <v>4034</v>
      </c>
      <c r="B257" s="930">
        <v>0</v>
      </c>
      <c r="C257" s="931">
        <v>177.8</v>
      </c>
      <c r="D257" s="931">
        <v>0</v>
      </c>
      <c r="E257" s="931">
        <v>0</v>
      </c>
      <c r="F257" s="932">
        <v>0</v>
      </c>
      <c r="G257" s="933">
        <v>0</v>
      </c>
      <c r="H257" s="933">
        <v>0</v>
      </c>
      <c r="I257" s="933">
        <v>14</v>
      </c>
      <c r="J257" s="933">
        <v>0</v>
      </c>
      <c r="K257" s="933">
        <v>163.80000000000001</v>
      </c>
      <c r="L257" s="934">
        <v>1.6856573053911798E-2</v>
      </c>
      <c r="M257" s="935">
        <v>3.32023408637657E-4</v>
      </c>
      <c r="N257" s="935">
        <v>2.5540262202896702E-4</v>
      </c>
      <c r="O257" s="935">
        <v>1.73673782979697E-2</v>
      </c>
      <c r="P257" s="935">
        <v>2.6306470068983602E-3</v>
      </c>
      <c r="Q257" s="935">
        <v>1.4047144211593199E-3</v>
      </c>
      <c r="R257" s="935">
        <v>1.5324157321738001E-4</v>
      </c>
      <c r="S257" s="935">
        <v>4.5972471965214003E-3</v>
      </c>
      <c r="T257" s="935">
        <v>4.3418445744924303E-3</v>
      </c>
      <c r="U257" s="935">
        <v>4.3418445744924303E-2</v>
      </c>
      <c r="V257" s="935">
        <v>2.0432209762317301E-5</v>
      </c>
      <c r="W257" s="935">
        <v>1.2770131101448301E-5</v>
      </c>
      <c r="X257" s="935">
        <v>6.3850655507241604E-3</v>
      </c>
      <c r="Y257" s="935">
        <v>3.0648314643475999E-3</v>
      </c>
      <c r="Z257" s="935">
        <v>1.17485206133325E-2</v>
      </c>
      <c r="AA257" s="935">
        <v>3.3202340863765699E-5</v>
      </c>
      <c r="AB257" s="912"/>
    </row>
    <row r="258" spans="1:28">
      <c r="A258" s="929" t="s">
        <v>4035</v>
      </c>
      <c r="B258" s="930">
        <v>3500</v>
      </c>
      <c r="C258" s="931">
        <v>1421.2106000000001</v>
      </c>
      <c r="D258" s="931">
        <v>0</v>
      </c>
      <c r="E258" s="931">
        <v>0</v>
      </c>
      <c r="F258" s="932">
        <v>0</v>
      </c>
      <c r="G258" s="933">
        <v>0</v>
      </c>
      <c r="H258" s="933">
        <v>0</v>
      </c>
      <c r="I258" s="933">
        <v>264</v>
      </c>
      <c r="J258" s="933">
        <v>0</v>
      </c>
      <c r="K258" s="933">
        <v>4657.2106000000003</v>
      </c>
      <c r="L258" s="934">
        <v>0.51003568030326296</v>
      </c>
      <c r="M258" s="935">
        <v>5.7468809048255003E-3</v>
      </c>
      <c r="N258" s="935">
        <v>1.4367202262063701E-3</v>
      </c>
      <c r="O258" s="935">
        <v>7.9019612441350598E-2</v>
      </c>
      <c r="P258" s="935">
        <v>0.113500897870304</v>
      </c>
      <c r="Q258" s="935">
        <v>1.1493761809651001E-2</v>
      </c>
      <c r="R258" s="935">
        <v>2.1550803393095598E-3</v>
      </c>
      <c r="S258" s="935">
        <v>7.1836011310318706E-2</v>
      </c>
      <c r="T258" s="935">
        <v>0.150855623751669</v>
      </c>
      <c r="U258" s="935">
        <v>1.4079858216822501</v>
      </c>
      <c r="V258" s="935">
        <v>2.15508033930956E-4</v>
      </c>
      <c r="W258" s="935">
        <v>2.8734404524127501E-4</v>
      </c>
      <c r="X258" s="935">
        <v>5.0285207917223101E-2</v>
      </c>
      <c r="Y258" s="935">
        <v>2.1550803393095602E-2</v>
      </c>
      <c r="Z258" s="935">
        <v>7.1836011310318706E-2</v>
      </c>
      <c r="AA258" s="935">
        <v>5.7468809048255001E-4</v>
      </c>
      <c r="AB258" s="912"/>
    </row>
    <row r="259" spans="1:28">
      <c r="A259" s="929" t="s">
        <v>4036</v>
      </c>
      <c r="B259" s="930">
        <v>6076</v>
      </c>
      <c r="C259" s="931">
        <v>11924.203</v>
      </c>
      <c r="D259" s="931">
        <v>-781</v>
      </c>
      <c r="E259" s="931">
        <v>24.696000000000002</v>
      </c>
      <c r="F259" s="932">
        <v>0</v>
      </c>
      <c r="G259" s="933">
        <v>0</v>
      </c>
      <c r="H259" s="933">
        <v>0</v>
      </c>
      <c r="I259" s="933">
        <v>539</v>
      </c>
      <c r="J259" s="933">
        <v>0</v>
      </c>
      <c r="K259" s="933">
        <v>18217.507000000001</v>
      </c>
      <c r="L259" s="934">
        <v>1.6120809149856701</v>
      </c>
      <c r="M259" s="935">
        <v>8.3383495602706997E-3</v>
      </c>
      <c r="N259" s="935">
        <v>1.11177994136943E-2</v>
      </c>
      <c r="O259" s="935">
        <v>0.13897249267117801</v>
      </c>
      <c r="P259" s="935">
        <v>0.33909288211767502</v>
      </c>
      <c r="Q259" s="935">
        <v>6.3927346628742096E-2</v>
      </c>
      <c r="R259" s="935">
        <v>5.5588997068471398E-3</v>
      </c>
      <c r="S259" s="935">
        <v>0.111177994136943</v>
      </c>
      <c r="T259" s="935">
        <v>0.25015048680812102</v>
      </c>
      <c r="U259" s="935">
        <v>2.6682718592866301</v>
      </c>
      <c r="V259" s="935">
        <v>5.5588997068471398E-4</v>
      </c>
      <c r="W259" s="935">
        <v>5.5588997068471398E-4</v>
      </c>
      <c r="X259" s="935">
        <v>0.13897249267117801</v>
      </c>
      <c r="Y259" s="935">
        <v>5.5588997068471403E-2</v>
      </c>
      <c r="Z259" s="935">
        <v>0.16676699120541399</v>
      </c>
      <c r="AA259" s="935">
        <v>1.38972492671178E-3</v>
      </c>
      <c r="AB259" s="912"/>
    </row>
    <row r="260" spans="1:28">
      <c r="A260" s="929" t="s">
        <v>4037</v>
      </c>
      <c r="B260" s="930">
        <v>2832</v>
      </c>
      <c r="C260" s="931">
        <v>1270.8824</v>
      </c>
      <c r="D260" s="931">
        <v>0</v>
      </c>
      <c r="E260" s="931">
        <v>0</v>
      </c>
      <c r="F260" s="932">
        <v>0</v>
      </c>
      <c r="G260" s="933">
        <v>0</v>
      </c>
      <c r="H260" s="933">
        <v>0</v>
      </c>
      <c r="I260" s="933">
        <v>66</v>
      </c>
      <c r="J260" s="933">
        <v>0</v>
      </c>
      <c r="K260" s="933">
        <v>4036.8824</v>
      </c>
      <c r="L260" s="934">
        <v>0.331304473209248</v>
      </c>
      <c r="M260" s="935">
        <v>2.4094870778854399E-3</v>
      </c>
      <c r="N260" s="935">
        <v>1.20474353894272E-3</v>
      </c>
      <c r="O260" s="935">
        <v>4.8189741557708901E-2</v>
      </c>
      <c r="P260" s="935">
        <v>6.8670381719735094E-2</v>
      </c>
      <c r="Q260" s="935">
        <v>1.8071153084140801E-2</v>
      </c>
      <c r="R260" s="935">
        <v>1.20474353894272E-3</v>
      </c>
      <c r="S260" s="935">
        <v>3.61423061682817E-2</v>
      </c>
      <c r="T260" s="935">
        <v>6.6260894641849699E-2</v>
      </c>
      <c r="U260" s="935">
        <v>0.69272753489206496</v>
      </c>
      <c r="V260" s="935">
        <v>1.20474353894272E-4</v>
      </c>
      <c r="W260" s="935">
        <v>1.20474353894272E-4</v>
      </c>
      <c r="X260" s="935">
        <v>1.2047435389427199E-2</v>
      </c>
      <c r="Y260" s="935">
        <v>6.02371769471361E-3</v>
      </c>
      <c r="Z260" s="935">
        <v>2.4094870778854399E-2</v>
      </c>
      <c r="AA260" s="935">
        <v>5.4213459252422499E-4</v>
      </c>
      <c r="AB260" s="912"/>
    </row>
    <row r="261" spans="1:28">
      <c r="A261" s="929" t="s">
        <v>4038</v>
      </c>
      <c r="B261" s="930">
        <v>0</v>
      </c>
      <c r="C261" s="931">
        <v>0</v>
      </c>
      <c r="D261" s="931">
        <v>0</v>
      </c>
      <c r="E261" s="931">
        <v>0</v>
      </c>
      <c r="F261" s="932">
        <v>0</v>
      </c>
      <c r="G261" s="933">
        <v>0</v>
      </c>
      <c r="H261" s="933">
        <v>0</v>
      </c>
      <c r="I261" s="933">
        <v>0</v>
      </c>
      <c r="J261" s="933">
        <v>0</v>
      </c>
      <c r="K261" s="933">
        <v>0</v>
      </c>
      <c r="L261" s="934">
        <v>0</v>
      </c>
      <c r="M261" s="935">
        <v>0</v>
      </c>
      <c r="N261" s="935">
        <v>0</v>
      </c>
      <c r="O261" s="935">
        <v>0</v>
      </c>
      <c r="P261" s="935">
        <v>0</v>
      </c>
      <c r="Q261" s="935">
        <v>0</v>
      </c>
      <c r="R261" s="935">
        <v>0</v>
      </c>
      <c r="S261" s="935">
        <v>0</v>
      </c>
      <c r="T261" s="935">
        <v>0</v>
      </c>
      <c r="U261" s="935">
        <v>0</v>
      </c>
      <c r="V261" s="935">
        <v>0</v>
      </c>
      <c r="W261" s="935">
        <v>0</v>
      </c>
      <c r="X261" s="935">
        <v>0</v>
      </c>
      <c r="Y261" s="935">
        <v>0</v>
      </c>
      <c r="Z261" s="935">
        <v>0</v>
      </c>
      <c r="AA261" s="935">
        <v>0</v>
      </c>
      <c r="AB261" s="912"/>
    </row>
    <row r="262" spans="1:28">
      <c r="A262" s="929" t="s">
        <v>4039</v>
      </c>
      <c r="B262" s="930">
        <v>0</v>
      </c>
      <c r="C262" s="931">
        <v>0.25</v>
      </c>
      <c r="D262" s="931">
        <v>0</v>
      </c>
      <c r="E262" s="931">
        <v>0</v>
      </c>
      <c r="F262" s="932">
        <v>0</v>
      </c>
      <c r="G262" s="933">
        <v>0</v>
      </c>
      <c r="H262" s="933">
        <v>0</v>
      </c>
      <c r="I262" s="933">
        <v>0</v>
      </c>
      <c r="J262" s="933">
        <v>0</v>
      </c>
      <c r="K262" s="933">
        <v>0.25</v>
      </c>
      <c r="L262" s="934">
        <v>1.8518006225202101E-5</v>
      </c>
      <c r="M262" s="935">
        <v>3.94000132451108E-7</v>
      </c>
      <c r="N262" s="935">
        <v>1.1820003973533199E-7</v>
      </c>
      <c r="O262" s="935">
        <v>5.5160018543155201E-6</v>
      </c>
      <c r="P262" s="935">
        <v>3.6248012185502E-6</v>
      </c>
      <c r="Q262" s="935">
        <v>7.8800026490221695E-7</v>
      </c>
      <c r="R262" s="935">
        <v>1.57600052980443E-7</v>
      </c>
      <c r="S262" s="935">
        <v>3.54600119205997E-6</v>
      </c>
      <c r="T262" s="935">
        <v>8.2740027814732692E-6</v>
      </c>
      <c r="U262" s="935">
        <v>1.00470033775033E-4</v>
      </c>
      <c r="V262" s="935">
        <v>2.36400079470665E-8</v>
      </c>
      <c r="W262" s="935">
        <v>1.18200039735332E-8</v>
      </c>
      <c r="X262" s="935">
        <v>1.72572058013585E-4</v>
      </c>
      <c r="Y262" s="935">
        <v>8.6286029006792702E-5</v>
      </c>
      <c r="Z262" s="935">
        <v>3.1520010596088699E-6</v>
      </c>
      <c r="AA262" s="935">
        <v>7.4860025165710596E-8</v>
      </c>
      <c r="AB262" s="912"/>
    </row>
    <row r="263" spans="1:28">
      <c r="A263" s="929" t="s">
        <v>4040</v>
      </c>
      <c r="B263" s="930">
        <v>0</v>
      </c>
      <c r="C263" s="931">
        <v>0</v>
      </c>
      <c r="D263" s="931">
        <v>0</v>
      </c>
      <c r="E263" s="931">
        <v>0</v>
      </c>
      <c r="F263" s="932">
        <v>0</v>
      </c>
      <c r="G263" s="933">
        <v>0</v>
      </c>
      <c r="H263" s="933">
        <v>0</v>
      </c>
      <c r="I263" s="933">
        <v>0</v>
      </c>
      <c r="J263" s="933">
        <v>0</v>
      </c>
      <c r="K263" s="933">
        <v>0</v>
      </c>
      <c r="L263" s="934">
        <v>0</v>
      </c>
      <c r="M263" s="935">
        <v>0</v>
      </c>
      <c r="N263" s="935">
        <v>0</v>
      </c>
      <c r="O263" s="935">
        <v>0</v>
      </c>
      <c r="P263" s="935">
        <v>0</v>
      </c>
      <c r="Q263" s="935">
        <v>0</v>
      </c>
      <c r="R263" s="935">
        <v>0</v>
      </c>
      <c r="S263" s="935">
        <v>0</v>
      </c>
      <c r="T263" s="935">
        <v>0</v>
      </c>
      <c r="U263" s="935">
        <v>0</v>
      </c>
      <c r="V263" s="935">
        <v>0</v>
      </c>
      <c r="W263" s="935">
        <v>0</v>
      </c>
      <c r="X263" s="935">
        <v>0</v>
      </c>
      <c r="Y263" s="935">
        <v>0</v>
      </c>
      <c r="Z263" s="935">
        <v>0</v>
      </c>
      <c r="AA263" s="935">
        <v>0</v>
      </c>
      <c r="AB263" s="912"/>
    </row>
    <row r="264" spans="1:28">
      <c r="A264" s="929" t="s">
        <v>4041</v>
      </c>
      <c r="B264" s="930">
        <v>0</v>
      </c>
      <c r="C264" s="931">
        <v>0.02</v>
      </c>
      <c r="D264" s="931">
        <v>0</v>
      </c>
      <c r="E264" s="931">
        <v>0</v>
      </c>
      <c r="F264" s="932">
        <v>0</v>
      </c>
      <c r="G264" s="933">
        <v>0</v>
      </c>
      <c r="H264" s="933">
        <v>0</v>
      </c>
      <c r="I264" s="933">
        <v>0</v>
      </c>
      <c r="J264" s="933">
        <v>0</v>
      </c>
      <c r="K264" s="933">
        <v>0.02</v>
      </c>
      <c r="L264" s="934">
        <v>2.0360585568026602E-6</v>
      </c>
      <c r="M264" s="935">
        <v>3.2458904528738098E-8</v>
      </c>
      <c r="N264" s="935">
        <v>5.9016190052251103E-9</v>
      </c>
      <c r="O264" s="935">
        <v>5.0163761544413502E-7</v>
      </c>
      <c r="P264" s="935">
        <v>4.3671980638665799E-7</v>
      </c>
      <c r="Q264" s="935">
        <v>4.4262142539188301E-8</v>
      </c>
      <c r="R264" s="935">
        <v>1.4754047513062799E-8</v>
      </c>
      <c r="S264" s="935">
        <v>2.9508095026125601E-7</v>
      </c>
      <c r="T264" s="935">
        <v>6.4917809057476204E-7</v>
      </c>
      <c r="U264" s="935">
        <v>6.2262080505124896E-6</v>
      </c>
      <c r="V264" s="935">
        <v>5.9016190052251101E-10</v>
      </c>
      <c r="W264" s="935">
        <v>8.8524285078376698E-10</v>
      </c>
      <c r="X264" s="935">
        <v>2.0655666518287901E-7</v>
      </c>
      <c r="Y264" s="935">
        <v>1.18032380104502E-7</v>
      </c>
      <c r="Z264" s="935">
        <v>4.1311333036575802E-7</v>
      </c>
      <c r="AA264" s="935">
        <v>2.6557285523513E-9</v>
      </c>
      <c r="AB264" s="912"/>
    </row>
    <row r="265" spans="1:28">
      <c r="A265" s="929" t="s">
        <v>4042</v>
      </c>
      <c r="B265" s="930">
        <v>9477</v>
      </c>
      <c r="C265" s="931">
        <v>159.68199999999999</v>
      </c>
      <c r="D265" s="931">
        <v>0</v>
      </c>
      <c r="E265" s="931">
        <v>84.162000000000006</v>
      </c>
      <c r="F265" s="932">
        <v>0</v>
      </c>
      <c r="G265" s="933">
        <v>0</v>
      </c>
      <c r="H265" s="933">
        <v>0</v>
      </c>
      <c r="I265" s="933">
        <v>594</v>
      </c>
      <c r="J265" s="933">
        <v>0</v>
      </c>
      <c r="K265" s="933">
        <v>8958.52</v>
      </c>
      <c r="L265" s="934">
        <v>0.60154385347218897</v>
      </c>
      <c r="M265" s="935">
        <v>1.20308770694438E-2</v>
      </c>
      <c r="N265" s="935">
        <v>4.0102923564812598E-3</v>
      </c>
      <c r="O265" s="935">
        <v>8.0205847129625196E-2</v>
      </c>
      <c r="P265" s="935">
        <v>0.11629847833795701</v>
      </c>
      <c r="Q265" s="935">
        <v>2.4061754138887601E-2</v>
      </c>
      <c r="R265" s="935">
        <v>4.0102923564812598E-3</v>
      </c>
      <c r="S265" s="935">
        <v>0.10694112950616699</v>
      </c>
      <c r="T265" s="935">
        <v>0.28072046495368802</v>
      </c>
      <c r="U265" s="935">
        <v>2.78046936716034</v>
      </c>
      <c r="V265" s="935">
        <v>2.6735282376541699E-4</v>
      </c>
      <c r="W265" s="935">
        <v>1.3367641188270901E-4</v>
      </c>
      <c r="X265" s="935">
        <v>0.53470564753083505</v>
      </c>
      <c r="Y265" s="935">
        <v>0.26735282376541702</v>
      </c>
      <c r="Z265" s="935">
        <v>9.3573488317896095E-2</v>
      </c>
      <c r="AA265" s="935">
        <v>1.7377933544752101E-3</v>
      </c>
      <c r="AB265" s="912"/>
    </row>
    <row r="266" spans="1:28">
      <c r="A266" s="929" t="s">
        <v>4043</v>
      </c>
      <c r="B266" s="930">
        <v>0</v>
      </c>
      <c r="C266" s="931">
        <v>1205.6224999999999</v>
      </c>
      <c r="D266" s="931">
        <v>0</v>
      </c>
      <c r="E266" s="931">
        <v>0.624</v>
      </c>
      <c r="F266" s="932">
        <v>0</v>
      </c>
      <c r="G266" s="933">
        <v>0</v>
      </c>
      <c r="H266" s="933">
        <v>0</v>
      </c>
      <c r="I266" s="933">
        <v>37</v>
      </c>
      <c r="J266" s="933">
        <v>0</v>
      </c>
      <c r="K266" s="933">
        <v>1167.9984999999999</v>
      </c>
      <c r="L266" s="934">
        <v>0.100889656859417</v>
      </c>
      <c r="M266" s="935">
        <v>1.26112071074271E-3</v>
      </c>
      <c r="N266" s="935">
        <v>7.2064040613868999E-4</v>
      </c>
      <c r="O266" s="935">
        <v>1.4412808122773801E-2</v>
      </c>
      <c r="P266" s="935">
        <v>2.0898571778021999E-2</v>
      </c>
      <c r="Q266" s="935">
        <v>3.2428818276240999E-3</v>
      </c>
      <c r="R266" s="935">
        <v>5.4048030460401701E-4</v>
      </c>
      <c r="S266" s="935">
        <v>1.4412808122773801E-2</v>
      </c>
      <c r="T266" s="935">
        <v>3.0627217260894301E-2</v>
      </c>
      <c r="U266" s="935">
        <v>0.32068498073171697</v>
      </c>
      <c r="V266" s="935">
        <v>3.6032020306934502E-5</v>
      </c>
      <c r="W266" s="935">
        <v>5.4048030460401699E-5</v>
      </c>
      <c r="X266" s="935">
        <v>7.7468843659909206E-2</v>
      </c>
      <c r="Y266" s="935">
        <v>3.78336213222812E-2</v>
      </c>
      <c r="Z266" s="935">
        <v>7.2064040613869004E-3</v>
      </c>
      <c r="AA266" s="935">
        <v>1.8016010153467201E-4</v>
      </c>
      <c r="AB266" s="912"/>
    </row>
    <row r="267" spans="1:28">
      <c r="A267" s="929" t="s">
        <v>4044</v>
      </c>
      <c r="B267" s="930">
        <v>391.07100000000003</v>
      </c>
      <c r="C267" s="931">
        <v>1.3274999999999999</v>
      </c>
      <c r="D267" s="931">
        <v>0</v>
      </c>
      <c r="E267" s="931">
        <v>392.39850000000001</v>
      </c>
      <c r="F267" s="932">
        <v>0</v>
      </c>
      <c r="G267" s="933">
        <v>0</v>
      </c>
      <c r="H267" s="933">
        <v>0</v>
      </c>
      <c r="I267" s="933">
        <v>0</v>
      </c>
      <c r="J267" s="933">
        <v>0</v>
      </c>
      <c r="K267" s="933">
        <v>0</v>
      </c>
      <c r="L267" s="934">
        <v>0</v>
      </c>
      <c r="M267" s="935">
        <v>0</v>
      </c>
      <c r="N267" s="935">
        <v>0</v>
      </c>
      <c r="O267" s="935">
        <v>0</v>
      </c>
      <c r="P267" s="935">
        <v>0</v>
      </c>
      <c r="Q267" s="935">
        <v>0</v>
      </c>
      <c r="R267" s="935">
        <v>0</v>
      </c>
      <c r="S267" s="935">
        <v>0</v>
      </c>
      <c r="T267" s="935">
        <v>0</v>
      </c>
      <c r="U267" s="935">
        <v>0</v>
      </c>
      <c r="V267" s="935">
        <v>0</v>
      </c>
      <c r="W267" s="935">
        <v>0</v>
      </c>
      <c r="X267" s="935">
        <v>0</v>
      </c>
      <c r="Y267" s="935">
        <v>0</v>
      </c>
      <c r="Z267" s="935">
        <v>0</v>
      </c>
      <c r="AA267" s="935">
        <v>0</v>
      </c>
      <c r="AB267" s="912"/>
    </row>
    <row r="268" spans="1:28">
      <c r="A268" s="929" t="s">
        <v>4045</v>
      </c>
      <c r="B268" s="930">
        <v>0</v>
      </c>
      <c r="C268" s="931">
        <v>3.375</v>
      </c>
      <c r="D268" s="931">
        <v>0</v>
      </c>
      <c r="E268" s="931">
        <v>0</v>
      </c>
      <c r="F268" s="932">
        <v>0</v>
      </c>
      <c r="G268" s="933">
        <v>0</v>
      </c>
      <c r="H268" s="933">
        <v>0</v>
      </c>
      <c r="I268" s="933">
        <v>0</v>
      </c>
      <c r="J268" s="933">
        <v>0</v>
      </c>
      <c r="K268" s="933">
        <v>3.375</v>
      </c>
      <c r="L268" s="934">
        <v>3.2932542985833599E-4</v>
      </c>
      <c r="M268" s="935">
        <v>7.1353843135972798E-6</v>
      </c>
      <c r="N268" s="935">
        <v>3.29325429858336E-6</v>
      </c>
      <c r="O268" s="935">
        <v>2.2503904373653001E-4</v>
      </c>
      <c r="P268" s="935">
        <v>5.4338695926625403E-5</v>
      </c>
      <c r="Q268" s="935">
        <v>2.5248282955805799E-5</v>
      </c>
      <c r="R268" s="935">
        <v>6.03763288073616E-6</v>
      </c>
      <c r="S268" s="935">
        <v>8.7820114628889601E-5</v>
      </c>
      <c r="T268" s="935">
        <v>2.5797158672236298E-4</v>
      </c>
      <c r="U268" s="935">
        <v>1.60820584914154E-3</v>
      </c>
      <c r="V268" s="935">
        <v>2.19550286572224E-7</v>
      </c>
      <c r="W268" s="935">
        <v>1.64662714929168E-7</v>
      </c>
      <c r="X268" s="935">
        <v>7.1353843135972802E-5</v>
      </c>
      <c r="Y268" s="935">
        <v>3.2932542985833599E-5</v>
      </c>
      <c r="Z268" s="935">
        <v>5.9827453090930999E-4</v>
      </c>
      <c r="AA268" s="935">
        <v>1.31730171943334E-6</v>
      </c>
      <c r="AB268" s="912"/>
    </row>
    <row r="269" spans="1:28">
      <c r="A269" s="929" t="s">
        <v>4046</v>
      </c>
      <c r="B269" s="930">
        <v>0</v>
      </c>
      <c r="C269" s="931">
        <v>5.37</v>
      </c>
      <c r="D269" s="931">
        <v>0</v>
      </c>
      <c r="E269" s="931">
        <v>0</v>
      </c>
      <c r="F269" s="932">
        <v>0</v>
      </c>
      <c r="G269" s="933">
        <v>0</v>
      </c>
      <c r="H269" s="933">
        <v>0</v>
      </c>
      <c r="I269" s="933">
        <v>0</v>
      </c>
      <c r="J269" s="933">
        <v>0</v>
      </c>
      <c r="K269" s="933">
        <v>5.37</v>
      </c>
      <c r="L269" s="934">
        <v>4.18654481164698E-4</v>
      </c>
      <c r="M269" s="935">
        <v>7.42774079485754E-6</v>
      </c>
      <c r="N269" s="935">
        <v>3.3762458158443401E-6</v>
      </c>
      <c r="O269" s="935">
        <v>1.68812290792217E-4</v>
      </c>
      <c r="P269" s="935">
        <v>8.23803979066018E-5</v>
      </c>
      <c r="Q269" s="935">
        <v>1.5530730752884001E-5</v>
      </c>
      <c r="R269" s="935">
        <v>1.3504983263377401E-6</v>
      </c>
      <c r="S269" s="935">
        <v>9.4534882843641494E-5</v>
      </c>
      <c r="T269" s="935">
        <v>1.9582225731897199E-4</v>
      </c>
      <c r="U269" s="935">
        <v>1.9852325397164698E-3</v>
      </c>
      <c r="V269" s="935">
        <v>2.7009966526754702E-7</v>
      </c>
      <c r="W269" s="935">
        <v>6.7524916316886795E-8</v>
      </c>
      <c r="X269" s="935">
        <v>4.72674414218207E-5</v>
      </c>
      <c r="Y269" s="935">
        <v>2.70099665267547E-5</v>
      </c>
      <c r="Z269" s="935">
        <v>7.2926909622237702E-4</v>
      </c>
      <c r="AA269" s="935">
        <v>8.1029899580264096E-7</v>
      </c>
      <c r="AB269" s="912"/>
    </row>
    <row r="270" spans="1:28">
      <c r="A270" s="929" t="s">
        <v>4047</v>
      </c>
      <c r="B270" s="930">
        <v>39.180999999999997</v>
      </c>
      <c r="C270" s="931">
        <v>0</v>
      </c>
      <c r="D270" s="931">
        <v>0</v>
      </c>
      <c r="E270" s="931">
        <v>39.180999999999997</v>
      </c>
      <c r="F270" s="932">
        <v>0</v>
      </c>
      <c r="G270" s="933">
        <v>0</v>
      </c>
      <c r="H270" s="933">
        <v>0</v>
      </c>
      <c r="I270" s="933">
        <v>0</v>
      </c>
      <c r="J270" s="933">
        <v>0</v>
      </c>
      <c r="K270" s="933">
        <v>0</v>
      </c>
      <c r="L270" s="934">
        <v>0</v>
      </c>
      <c r="M270" s="935">
        <v>0</v>
      </c>
      <c r="N270" s="935">
        <v>0</v>
      </c>
      <c r="O270" s="935">
        <v>0</v>
      </c>
      <c r="P270" s="935">
        <v>0</v>
      </c>
      <c r="Q270" s="935">
        <v>0</v>
      </c>
      <c r="R270" s="935">
        <v>0</v>
      </c>
      <c r="S270" s="935">
        <v>0</v>
      </c>
      <c r="T270" s="935">
        <v>0</v>
      </c>
      <c r="U270" s="935">
        <v>0</v>
      </c>
      <c r="V270" s="935">
        <v>0</v>
      </c>
      <c r="W270" s="935">
        <v>0</v>
      </c>
      <c r="X270" s="935">
        <v>0</v>
      </c>
      <c r="Y270" s="935">
        <v>0</v>
      </c>
      <c r="Z270" s="935">
        <v>0</v>
      </c>
      <c r="AA270" s="935">
        <v>0</v>
      </c>
      <c r="AB270" s="912"/>
    </row>
    <row r="271" spans="1:28">
      <c r="A271" s="929" t="s">
        <v>4048</v>
      </c>
      <c r="B271" s="930">
        <v>90.316199999999995</v>
      </c>
      <c r="C271" s="931">
        <v>0</v>
      </c>
      <c r="D271" s="931">
        <v>0</v>
      </c>
      <c r="E271" s="931">
        <v>90.316199999999995</v>
      </c>
      <c r="F271" s="932">
        <v>0</v>
      </c>
      <c r="G271" s="933">
        <v>0</v>
      </c>
      <c r="H271" s="933">
        <v>0</v>
      </c>
      <c r="I271" s="933">
        <v>0</v>
      </c>
      <c r="J271" s="933">
        <v>0</v>
      </c>
      <c r="K271" s="933">
        <v>0</v>
      </c>
      <c r="L271" s="934">
        <v>0</v>
      </c>
      <c r="M271" s="935">
        <v>0</v>
      </c>
      <c r="N271" s="935">
        <v>0</v>
      </c>
      <c r="O271" s="935">
        <v>0</v>
      </c>
      <c r="P271" s="935">
        <v>0</v>
      </c>
      <c r="Q271" s="935">
        <v>0</v>
      </c>
      <c r="R271" s="935">
        <v>0</v>
      </c>
      <c r="S271" s="935">
        <v>0</v>
      </c>
      <c r="T271" s="935">
        <v>0</v>
      </c>
      <c r="U271" s="935">
        <v>0</v>
      </c>
      <c r="V271" s="935">
        <v>0</v>
      </c>
      <c r="W271" s="935">
        <v>0</v>
      </c>
      <c r="X271" s="935">
        <v>0</v>
      </c>
      <c r="Y271" s="935">
        <v>0</v>
      </c>
      <c r="Z271" s="935">
        <v>0</v>
      </c>
      <c r="AA271" s="935">
        <v>0</v>
      </c>
      <c r="AB271" s="912"/>
    </row>
    <row r="272" spans="1:28">
      <c r="A272" s="929" t="s">
        <v>4049</v>
      </c>
      <c r="B272" s="930">
        <v>5787</v>
      </c>
      <c r="C272" s="931">
        <v>0</v>
      </c>
      <c r="D272" s="931">
        <v>0</v>
      </c>
      <c r="E272" s="931">
        <v>5083.3654500000002</v>
      </c>
      <c r="F272" s="932">
        <v>0</v>
      </c>
      <c r="G272" s="933">
        <v>0</v>
      </c>
      <c r="H272" s="933">
        <v>0</v>
      </c>
      <c r="I272" s="933">
        <v>485</v>
      </c>
      <c r="J272" s="933">
        <v>0</v>
      </c>
      <c r="K272" s="933">
        <v>218.63454999999999</v>
      </c>
      <c r="L272" s="934">
        <v>1.7243070806853601E-2</v>
      </c>
      <c r="M272" s="935">
        <v>3.95153705990394E-4</v>
      </c>
      <c r="N272" s="935">
        <v>1.7961532090472499E-4</v>
      </c>
      <c r="O272" s="935">
        <v>1.0058457970664601E-2</v>
      </c>
      <c r="P272" s="935">
        <v>2.8738451344755998E-3</v>
      </c>
      <c r="Q272" s="935">
        <v>1.36507643887591E-3</v>
      </c>
      <c r="R272" s="935">
        <v>2.8738451344755998E-4</v>
      </c>
      <c r="S272" s="935">
        <v>6.4661515525700902E-3</v>
      </c>
      <c r="T272" s="935">
        <v>9.6992273288551301E-3</v>
      </c>
      <c r="U272" s="935">
        <v>6.8613052585604795E-2</v>
      </c>
      <c r="V272" s="935">
        <v>1.7961532090472499E-5</v>
      </c>
      <c r="W272" s="935">
        <v>1.0776919254283499E-5</v>
      </c>
      <c r="X272" s="935">
        <v>6.8253821943795399E-3</v>
      </c>
      <c r="Y272" s="935">
        <v>3.59230641809449E-3</v>
      </c>
      <c r="Z272" s="935">
        <v>6.4661515525700902E-3</v>
      </c>
      <c r="AA272" s="935">
        <v>9.3399966870456804E-5</v>
      </c>
      <c r="AB272" s="912"/>
    </row>
    <row r="273" spans="1:28">
      <c r="A273" s="929" t="s">
        <v>4050</v>
      </c>
      <c r="B273" s="930">
        <v>0</v>
      </c>
      <c r="C273" s="931">
        <v>0.95</v>
      </c>
      <c r="D273" s="931">
        <v>0</v>
      </c>
      <c r="E273" s="931">
        <v>0</v>
      </c>
      <c r="F273" s="932">
        <v>0</v>
      </c>
      <c r="G273" s="933">
        <v>0</v>
      </c>
      <c r="H273" s="933">
        <v>0</v>
      </c>
      <c r="I273" s="933">
        <v>0</v>
      </c>
      <c r="J273" s="933">
        <v>0</v>
      </c>
      <c r="K273" s="933">
        <v>0.95</v>
      </c>
      <c r="L273" s="934">
        <v>9.2539733236761404E-5</v>
      </c>
      <c r="M273" s="935">
        <v>1.05759695127727E-6</v>
      </c>
      <c r="N273" s="935">
        <v>2.6439923781931803E-7</v>
      </c>
      <c r="O273" s="935">
        <v>1.9829942836448901E-5</v>
      </c>
      <c r="P273" s="935">
        <v>1.9168944741900599E-5</v>
      </c>
      <c r="Q273" s="935">
        <v>4.6269866618380702E-6</v>
      </c>
      <c r="R273" s="935">
        <v>2.6439923781931803E-7</v>
      </c>
      <c r="S273" s="935">
        <v>1.1897965701869299E-5</v>
      </c>
      <c r="T273" s="935">
        <v>2.2473935214641999E-5</v>
      </c>
      <c r="U273" s="935">
        <v>2.27383344524614E-4</v>
      </c>
      <c r="V273" s="935">
        <v>6.6099809454829599E-8</v>
      </c>
      <c r="W273" s="935">
        <v>3.9659885672897703E-8</v>
      </c>
      <c r="X273" s="935">
        <v>1.4938556936791499E-4</v>
      </c>
      <c r="Y273" s="935">
        <v>7.4031786589409096E-5</v>
      </c>
      <c r="Z273" s="935">
        <v>4.3625874240187503E-5</v>
      </c>
      <c r="AA273" s="935">
        <v>1.18979657018693E-7</v>
      </c>
      <c r="AB273" s="912"/>
    </row>
    <row r="274" spans="1:28">
      <c r="A274" s="929" t="s">
        <v>4051</v>
      </c>
      <c r="B274" s="930">
        <v>391.07100000000003</v>
      </c>
      <c r="C274" s="931">
        <v>1.3274999999999999</v>
      </c>
      <c r="D274" s="931">
        <v>0</v>
      </c>
      <c r="E274" s="931">
        <v>392.39850000000001</v>
      </c>
      <c r="F274" s="932">
        <v>0</v>
      </c>
      <c r="G274" s="933">
        <v>0</v>
      </c>
      <c r="H274" s="933">
        <v>0</v>
      </c>
      <c r="I274" s="933">
        <v>0</v>
      </c>
      <c r="J274" s="933">
        <v>0</v>
      </c>
      <c r="K274" s="933">
        <v>0</v>
      </c>
      <c r="L274" s="934">
        <v>0</v>
      </c>
      <c r="M274" s="935">
        <v>0</v>
      </c>
      <c r="N274" s="935">
        <v>0</v>
      </c>
      <c r="O274" s="935">
        <v>0</v>
      </c>
      <c r="P274" s="935">
        <v>0</v>
      </c>
      <c r="Q274" s="935">
        <v>0</v>
      </c>
      <c r="R274" s="935">
        <v>0</v>
      </c>
      <c r="S274" s="935">
        <v>0</v>
      </c>
      <c r="T274" s="935">
        <v>0</v>
      </c>
      <c r="U274" s="935">
        <v>0</v>
      </c>
      <c r="V274" s="935">
        <v>0</v>
      </c>
      <c r="W274" s="935">
        <v>0</v>
      </c>
      <c r="X274" s="935">
        <v>0</v>
      </c>
      <c r="Y274" s="935">
        <v>0</v>
      </c>
      <c r="Z274" s="935">
        <v>0</v>
      </c>
      <c r="AA274" s="935">
        <v>0</v>
      </c>
      <c r="AB274" s="912"/>
    </row>
    <row r="275" spans="1:28">
      <c r="A275" s="929" t="s">
        <v>4052</v>
      </c>
      <c r="B275" s="930">
        <v>0</v>
      </c>
      <c r="C275" s="931">
        <v>52.494750000000003</v>
      </c>
      <c r="D275" s="931">
        <v>0</v>
      </c>
      <c r="E275" s="931">
        <v>0.26400000000000001</v>
      </c>
      <c r="F275" s="932">
        <v>0</v>
      </c>
      <c r="G275" s="933">
        <v>0</v>
      </c>
      <c r="H275" s="933">
        <v>0</v>
      </c>
      <c r="I275" s="933">
        <v>0</v>
      </c>
      <c r="J275" s="933">
        <v>0</v>
      </c>
      <c r="K275" s="933">
        <v>52.23075</v>
      </c>
      <c r="L275" s="934">
        <v>2.7409373263150998E-2</v>
      </c>
      <c r="M275" s="935">
        <v>2.5395265962663901E-4</v>
      </c>
      <c r="N275" s="935">
        <v>3.50279530519502E-5</v>
      </c>
      <c r="O275" s="935">
        <v>5.6044724883120298E-3</v>
      </c>
      <c r="P275" s="935">
        <v>6.31378853761402E-3</v>
      </c>
      <c r="Q275" s="935">
        <v>3.9406447183443899E-4</v>
      </c>
      <c r="R275" s="935">
        <v>2.1016771831170101E-4</v>
      </c>
      <c r="S275" s="935">
        <v>2.9773760094157602E-3</v>
      </c>
      <c r="T275" s="935">
        <v>7.44344002353941E-3</v>
      </c>
      <c r="U275" s="935">
        <v>7.0668895282309505E-2</v>
      </c>
      <c r="V275" s="935">
        <v>7.00559061039004E-6</v>
      </c>
      <c r="W275" s="935">
        <v>1.0508385915585101E-5</v>
      </c>
      <c r="X275" s="935">
        <v>1.7513976525975101E-4</v>
      </c>
      <c r="Y275" s="935">
        <v>8.7569882629875398E-5</v>
      </c>
      <c r="Z275" s="935">
        <v>1.7513976525975101E-4</v>
      </c>
      <c r="AA275" s="935">
        <v>2.8022362441560099E-5</v>
      </c>
      <c r="AB275" s="912"/>
    </row>
    <row r="276" spans="1:28">
      <c r="A276" s="929" t="s">
        <v>4053</v>
      </c>
      <c r="B276" s="930">
        <v>0</v>
      </c>
      <c r="C276" s="931">
        <v>0.33250000000000002</v>
      </c>
      <c r="D276" s="931">
        <v>0</v>
      </c>
      <c r="E276" s="931">
        <v>0</v>
      </c>
      <c r="F276" s="932">
        <v>0</v>
      </c>
      <c r="G276" s="933">
        <v>0</v>
      </c>
      <c r="H276" s="933">
        <v>0</v>
      </c>
      <c r="I276" s="933">
        <v>0</v>
      </c>
      <c r="J276" s="933">
        <v>0</v>
      </c>
      <c r="K276" s="933">
        <v>0.33250000000000002</v>
      </c>
      <c r="L276" s="934">
        <v>1.2056366329587E-4</v>
      </c>
      <c r="M276" s="935">
        <v>1.2403669063361099E-6</v>
      </c>
      <c r="N276" s="935">
        <v>1.98458705013777E-7</v>
      </c>
      <c r="O276" s="935">
        <v>2.28227510765844E-5</v>
      </c>
      <c r="P276" s="935">
        <v>2.6543851795592698E-5</v>
      </c>
      <c r="Q276" s="935">
        <v>3.7211007190083301E-6</v>
      </c>
      <c r="R276" s="935">
        <v>4.9614676253444297E-7</v>
      </c>
      <c r="S276" s="935">
        <v>1.8853576976308901E-5</v>
      </c>
      <c r="T276" s="935">
        <v>3.0761099277135502E-5</v>
      </c>
      <c r="U276" s="935">
        <v>3.0066493809587297E-4</v>
      </c>
      <c r="V276" s="935">
        <v>4.9614676253444401E-8</v>
      </c>
      <c r="W276" s="935">
        <v>2.9768805752066598E-8</v>
      </c>
      <c r="X276" s="935">
        <v>5.2095410066116597E-5</v>
      </c>
      <c r="Y276" s="935">
        <v>2.6295778414325498E-5</v>
      </c>
      <c r="Z276" s="935">
        <v>9.9229352506888699E-7</v>
      </c>
      <c r="AA276" s="935">
        <v>2.7288071939394402E-7</v>
      </c>
      <c r="AB276" s="912"/>
    </row>
    <row r="277" spans="1:28">
      <c r="A277" s="929" t="s">
        <v>4054</v>
      </c>
      <c r="B277" s="930">
        <v>0</v>
      </c>
      <c r="C277" s="931">
        <v>0.21879000000000001</v>
      </c>
      <c r="D277" s="931">
        <v>0</v>
      </c>
      <c r="E277" s="931">
        <v>0</v>
      </c>
      <c r="F277" s="932">
        <v>0</v>
      </c>
      <c r="G277" s="933">
        <v>0</v>
      </c>
      <c r="H277" s="933">
        <v>0</v>
      </c>
      <c r="I277" s="933">
        <v>0</v>
      </c>
      <c r="J277" s="933">
        <v>0</v>
      </c>
      <c r="K277" s="933">
        <v>0.21879000000000001</v>
      </c>
      <c r="L277" s="934">
        <v>1.01243011737012E-4</v>
      </c>
      <c r="M277" s="935">
        <v>1.6140190276914999E-6</v>
      </c>
      <c r="N277" s="935">
        <v>2.2009350377611401E-7</v>
      </c>
      <c r="O277" s="935">
        <v>2.1275705365024401E-5</v>
      </c>
      <c r="P277" s="935">
        <v>2.17892568738353E-5</v>
      </c>
      <c r="Q277" s="935">
        <v>2.7878510478307801E-6</v>
      </c>
      <c r="R277" s="935">
        <v>1.1004675188805699E-6</v>
      </c>
      <c r="S277" s="935">
        <v>1.39392552391539E-5</v>
      </c>
      <c r="T277" s="935">
        <v>3.1913558047536503E-5</v>
      </c>
      <c r="U277" s="935">
        <v>3.9653512930329902E-4</v>
      </c>
      <c r="V277" s="935">
        <v>1.83411253146762E-8</v>
      </c>
      <c r="W277" s="935">
        <v>3.6682250629352299E-9</v>
      </c>
      <c r="X277" s="935">
        <v>1.43427599960768E-4</v>
      </c>
      <c r="Y277" s="935">
        <v>7.1897211233530606E-5</v>
      </c>
      <c r="Z277" s="935">
        <v>3.66822506293523E-7</v>
      </c>
      <c r="AA277" s="935">
        <v>1.87079478209697E-7</v>
      </c>
      <c r="AB277" s="912"/>
    </row>
    <row r="278" spans="1:28">
      <c r="A278" s="929" t="s">
        <v>4055</v>
      </c>
      <c r="B278" s="930">
        <v>0</v>
      </c>
      <c r="C278" s="931">
        <v>0</v>
      </c>
      <c r="D278" s="931">
        <v>0</v>
      </c>
      <c r="E278" s="931">
        <v>0</v>
      </c>
      <c r="F278" s="932">
        <v>0</v>
      </c>
      <c r="G278" s="933">
        <v>0</v>
      </c>
      <c r="H278" s="933">
        <v>0</v>
      </c>
      <c r="I278" s="933">
        <v>0</v>
      </c>
      <c r="J278" s="933">
        <v>0</v>
      </c>
      <c r="K278" s="933">
        <v>0</v>
      </c>
      <c r="L278" s="934">
        <v>0</v>
      </c>
      <c r="M278" s="935">
        <v>0</v>
      </c>
      <c r="N278" s="935">
        <v>0</v>
      </c>
      <c r="O278" s="935">
        <v>0</v>
      </c>
      <c r="P278" s="935">
        <v>0</v>
      </c>
      <c r="Q278" s="935">
        <v>0</v>
      </c>
      <c r="R278" s="935">
        <v>0</v>
      </c>
      <c r="S278" s="935">
        <v>0</v>
      </c>
      <c r="T278" s="935">
        <v>0</v>
      </c>
      <c r="U278" s="935">
        <v>0</v>
      </c>
      <c r="V278" s="935">
        <v>0</v>
      </c>
      <c r="W278" s="935">
        <v>0</v>
      </c>
      <c r="X278" s="935">
        <v>0</v>
      </c>
      <c r="Y278" s="935">
        <v>0</v>
      </c>
      <c r="Z278" s="935">
        <v>0</v>
      </c>
      <c r="AA278" s="935">
        <v>0</v>
      </c>
      <c r="AB278" s="912"/>
    </row>
    <row r="279" spans="1:28">
      <c r="A279" s="929" t="s">
        <v>4056</v>
      </c>
      <c r="B279" s="930">
        <v>0</v>
      </c>
      <c r="C279" s="931">
        <v>0</v>
      </c>
      <c r="D279" s="931">
        <v>0</v>
      </c>
      <c r="E279" s="931">
        <v>0</v>
      </c>
      <c r="F279" s="932">
        <v>0</v>
      </c>
      <c r="G279" s="933">
        <v>0</v>
      </c>
      <c r="H279" s="933">
        <v>0</v>
      </c>
      <c r="I279" s="933">
        <v>0</v>
      </c>
      <c r="J279" s="933">
        <v>0</v>
      </c>
      <c r="K279" s="933">
        <v>0</v>
      </c>
      <c r="L279" s="934">
        <v>0</v>
      </c>
      <c r="M279" s="935">
        <v>0</v>
      </c>
      <c r="N279" s="935">
        <v>0</v>
      </c>
      <c r="O279" s="935">
        <v>0</v>
      </c>
      <c r="P279" s="935">
        <v>0</v>
      </c>
      <c r="Q279" s="935">
        <v>0</v>
      </c>
      <c r="R279" s="935">
        <v>0</v>
      </c>
      <c r="S279" s="935">
        <v>0</v>
      </c>
      <c r="T279" s="935">
        <v>0</v>
      </c>
      <c r="U279" s="935">
        <v>0</v>
      </c>
      <c r="V279" s="935">
        <v>0</v>
      </c>
      <c r="W279" s="935">
        <v>0</v>
      </c>
      <c r="X279" s="935">
        <v>0</v>
      </c>
      <c r="Y279" s="935">
        <v>0</v>
      </c>
      <c r="Z279" s="935">
        <v>0</v>
      </c>
      <c r="AA279" s="935">
        <v>0</v>
      </c>
      <c r="AB279" s="912"/>
    </row>
    <row r="280" spans="1:28">
      <c r="A280" s="929" t="s">
        <v>4057</v>
      </c>
      <c r="B280" s="930">
        <v>0</v>
      </c>
      <c r="C280" s="931">
        <v>55.990949999999998</v>
      </c>
      <c r="D280" s="931">
        <v>0</v>
      </c>
      <c r="E280" s="931">
        <v>1.3120000000000001</v>
      </c>
      <c r="F280" s="932">
        <v>0</v>
      </c>
      <c r="G280" s="933">
        <v>0</v>
      </c>
      <c r="H280" s="933">
        <v>0</v>
      </c>
      <c r="I280" s="933">
        <v>0</v>
      </c>
      <c r="J280" s="933">
        <v>0</v>
      </c>
      <c r="K280" s="933">
        <v>54.67895</v>
      </c>
      <c r="L280" s="934">
        <v>2.1317994209036399E-2</v>
      </c>
      <c r="M280" s="935">
        <v>1.4823770807608099E-4</v>
      </c>
      <c r="N280" s="935">
        <v>5.6471507838506899E-5</v>
      </c>
      <c r="O280" s="935">
        <v>4.4471312422824198E-3</v>
      </c>
      <c r="P280" s="935">
        <v>4.7647834738740198E-3</v>
      </c>
      <c r="Q280" s="935">
        <v>5.8589189382450904E-4</v>
      </c>
      <c r="R280" s="935">
        <v>1.3411983111645399E-4</v>
      </c>
      <c r="S280" s="935">
        <v>1.76473461995334E-3</v>
      </c>
      <c r="T280" s="935">
        <v>2.7529860071272101E-3</v>
      </c>
      <c r="U280" s="935">
        <v>3.33887790095172E-2</v>
      </c>
      <c r="V280" s="935">
        <v>4.2353630878880198E-6</v>
      </c>
      <c r="W280" s="935">
        <v>1.41178769596267E-6</v>
      </c>
      <c r="X280" s="935">
        <v>1.90591338954961E-3</v>
      </c>
      <c r="Y280" s="935">
        <v>9.1766200237573695E-4</v>
      </c>
      <c r="Z280" s="935">
        <v>1.76473461995334E-3</v>
      </c>
      <c r="AA280" s="935">
        <v>2.1176815439440101E-5</v>
      </c>
      <c r="AB280" s="912"/>
    </row>
    <row r="281" spans="1:28">
      <c r="A281" s="929" t="s">
        <v>4058</v>
      </c>
      <c r="B281" s="930">
        <v>0</v>
      </c>
      <c r="C281" s="931">
        <v>552.55686000000003</v>
      </c>
      <c r="D281" s="931">
        <v>-25</v>
      </c>
      <c r="E281" s="931">
        <v>0.03</v>
      </c>
      <c r="F281" s="932">
        <v>0</v>
      </c>
      <c r="G281" s="933">
        <v>0</v>
      </c>
      <c r="H281" s="933">
        <v>0</v>
      </c>
      <c r="I281" s="933">
        <v>0</v>
      </c>
      <c r="J281" s="933">
        <v>0</v>
      </c>
      <c r="K281" s="933">
        <v>577.52686000000006</v>
      </c>
      <c r="L281" s="934">
        <v>3.67946172540203E-2</v>
      </c>
      <c r="M281" s="935">
        <v>5.8096764085295203E-4</v>
      </c>
      <c r="N281" s="935">
        <v>9.6827940142158594E-5</v>
      </c>
      <c r="O281" s="935">
        <v>1.06510734156374E-2</v>
      </c>
      <c r="P281" s="935">
        <v>8.3272028522256396E-3</v>
      </c>
      <c r="Q281" s="935">
        <v>2.9048382042647601E-4</v>
      </c>
      <c r="R281" s="935">
        <v>1.93655880284317E-4</v>
      </c>
      <c r="S281" s="935">
        <v>8.7145146127942698E-3</v>
      </c>
      <c r="T281" s="935">
        <v>1.4524191021323799E-2</v>
      </c>
      <c r="U281" s="935">
        <v>0.15008330722034599</v>
      </c>
      <c r="V281" s="935">
        <v>1.9365588028431701E-5</v>
      </c>
      <c r="W281" s="935">
        <v>5.8096764085295199E-5</v>
      </c>
      <c r="X281" s="935">
        <v>7.7462352113726899E-3</v>
      </c>
      <c r="Y281" s="935">
        <v>3.8731176056863402E-3</v>
      </c>
      <c r="Z281" s="935">
        <v>4.4540852465393001E-2</v>
      </c>
      <c r="AA281" s="935">
        <v>2.9048382042647599E-5</v>
      </c>
      <c r="AB281" s="912"/>
    </row>
    <row r="282" spans="1:28">
      <c r="A282" s="929" t="s">
        <v>4059</v>
      </c>
      <c r="B282" s="930">
        <v>6906</v>
      </c>
      <c r="C282" s="931">
        <v>1160.3547000000001</v>
      </c>
      <c r="D282" s="931">
        <v>0</v>
      </c>
      <c r="E282" s="931">
        <v>3062.0050000000001</v>
      </c>
      <c r="F282" s="932">
        <v>0</v>
      </c>
      <c r="G282" s="933">
        <v>0</v>
      </c>
      <c r="H282" s="933">
        <v>0</v>
      </c>
      <c r="I282" s="933">
        <v>0</v>
      </c>
      <c r="J282" s="933">
        <v>0</v>
      </c>
      <c r="K282" s="933">
        <v>5004.3496999999998</v>
      </c>
      <c r="L282" s="934">
        <v>1.3340536029635499</v>
      </c>
      <c r="M282" s="935">
        <v>8.3902742324751707E-3</v>
      </c>
      <c r="N282" s="935">
        <v>5.0341645394850996E-3</v>
      </c>
      <c r="O282" s="935">
        <v>1.22498003794137</v>
      </c>
      <c r="P282" s="935">
        <v>0.31295722887132399</v>
      </c>
      <c r="Q282" s="935">
        <v>4.1951371162375801E-3</v>
      </c>
      <c r="R282" s="935">
        <v>1.6780548464950301E-3</v>
      </c>
      <c r="S282" s="935">
        <v>0.192976307346929</v>
      </c>
      <c r="T282" s="935">
        <v>0.49502617971603502</v>
      </c>
      <c r="U282" s="935">
        <v>3.0624500948534399</v>
      </c>
      <c r="V282" s="935">
        <v>1.0571745532918699E-2</v>
      </c>
      <c r="W282" s="935">
        <v>1.76195758881979E-3</v>
      </c>
      <c r="X282" s="935">
        <v>8.39027423247517E-2</v>
      </c>
      <c r="Y282" s="935">
        <v>4.1951371162375801E-2</v>
      </c>
      <c r="Z282" s="935">
        <v>0.94810098826969402</v>
      </c>
      <c r="AA282" s="935">
        <v>8.3902742324751701E-4</v>
      </c>
      <c r="AB282" s="912"/>
    </row>
    <row r="283" spans="1:28">
      <c r="A283" s="929" t="s">
        <v>4060</v>
      </c>
      <c r="B283" s="930">
        <v>0</v>
      </c>
      <c r="C283" s="931">
        <v>0</v>
      </c>
      <c r="D283" s="931">
        <v>0</v>
      </c>
      <c r="E283" s="931">
        <v>0</v>
      </c>
      <c r="F283" s="932">
        <v>0</v>
      </c>
      <c r="G283" s="933">
        <v>0</v>
      </c>
      <c r="H283" s="933">
        <v>0</v>
      </c>
      <c r="I283" s="933">
        <v>0</v>
      </c>
      <c r="J283" s="933">
        <v>0</v>
      </c>
      <c r="K283" s="933">
        <v>0</v>
      </c>
      <c r="L283" s="934">
        <v>0</v>
      </c>
      <c r="M283" s="935">
        <v>0</v>
      </c>
      <c r="N283" s="935">
        <v>0</v>
      </c>
      <c r="O283" s="935">
        <v>0</v>
      </c>
      <c r="P283" s="935">
        <v>0</v>
      </c>
      <c r="Q283" s="935">
        <v>0</v>
      </c>
      <c r="R283" s="935">
        <v>0</v>
      </c>
      <c r="S283" s="935">
        <v>0</v>
      </c>
      <c r="T283" s="935">
        <v>0</v>
      </c>
      <c r="U283" s="935">
        <v>0</v>
      </c>
      <c r="V283" s="935">
        <v>0</v>
      </c>
      <c r="W283" s="935">
        <v>0</v>
      </c>
      <c r="X283" s="935">
        <v>0</v>
      </c>
      <c r="Y283" s="935">
        <v>0</v>
      </c>
      <c r="Z283" s="935">
        <v>0</v>
      </c>
      <c r="AA283" s="935">
        <v>0</v>
      </c>
      <c r="AB283" s="912"/>
    </row>
    <row r="284" spans="1:28">
      <c r="A284" s="929" t="s">
        <v>4061</v>
      </c>
      <c r="B284" s="930">
        <v>0</v>
      </c>
      <c r="C284" s="931">
        <v>25.07</v>
      </c>
      <c r="D284" s="931">
        <v>-1</v>
      </c>
      <c r="E284" s="931">
        <v>193.25</v>
      </c>
      <c r="F284" s="932">
        <v>0</v>
      </c>
      <c r="G284" s="933">
        <v>0</v>
      </c>
      <c r="H284" s="933">
        <v>0</v>
      </c>
      <c r="I284" s="933">
        <v>0</v>
      </c>
      <c r="J284" s="933">
        <v>0</v>
      </c>
      <c r="K284" s="933">
        <v>0</v>
      </c>
      <c r="L284" s="934">
        <v>0</v>
      </c>
      <c r="M284" s="935">
        <v>0</v>
      </c>
      <c r="N284" s="935">
        <v>0</v>
      </c>
      <c r="O284" s="935">
        <v>0</v>
      </c>
      <c r="P284" s="935">
        <v>0</v>
      </c>
      <c r="Q284" s="935">
        <v>0</v>
      </c>
      <c r="R284" s="935">
        <v>0</v>
      </c>
      <c r="S284" s="935">
        <v>0</v>
      </c>
      <c r="T284" s="935">
        <v>0</v>
      </c>
      <c r="U284" s="935">
        <v>0</v>
      </c>
      <c r="V284" s="935">
        <v>0</v>
      </c>
      <c r="W284" s="935">
        <v>0</v>
      </c>
      <c r="X284" s="935">
        <v>0</v>
      </c>
      <c r="Y284" s="935">
        <v>0</v>
      </c>
      <c r="Z284" s="935">
        <v>0</v>
      </c>
      <c r="AA284" s="935">
        <v>0</v>
      </c>
      <c r="AB284" s="912"/>
    </row>
    <row r="285" spans="1:28">
      <c r="A285" s="929" t="s">
        <v>4062</v>
      </c>
      <c r="B285" s="930">
        <v>0</v>
      </c>
      <c r="C285" s="931">
        <v>0</v>
      </c>
      <c r="D285" s="931">
        <v>-2</v>
      </c>
      <c r="E285" s="931">
        <v>0</v>
      </c>
      <c r="F285" s="932">
        <v>0</v>
      </c>
      <c r="G285" s="933">
        <v>0</v>
      </c>
      <c r="H285" s="933">
        <v>0</v>
      </c>
      <c r="I285" s="933">
        <v>0</v>
      </c>
      <c r="J285" s="933">
        <v>0</v>
      </c>
      <c r="K285" s="933">
        <v>2</v>
      </c>
      <c r="L285" s="934">
        <v>1.7436601606346901E-4</v>
      </c>
      <c r="M285" s="935">
        <v>1.00595778498155E-6</v>
      </c>
      <c r="N285" s="935">
        <v>3.3531926166051802E-7</v>
      </c>
      <c r="O285" s="935">
        <v>5.0297889249077697E-5</v>
      </c>
      <c r="P285" s="935">
        <v>4.1244269184243702E-5</v>
      </c>
      <c r="Q285" s="935">
        <v>3.3531926166051802E-7</v>
      </c>
      <c r="R285" s="935">
        <v>1.34127704664207E-6</v>
      </c>
      <c r="S285" s="935">
        <v>4.0238311399262099E-5</v>
      </c>
      <c r="T285" s="935">
        <v>3.3531926166051798E-5</v>
      </c>
      <c r="U285" s="935">
        <v>5.1303847034059205E-4</v>
      </c>
      <c r="V285" s="935">
        <v>6.7063852332103503E-8</v>
      </c>
      <c r="W285" s="935">
        <v>1.6765963083025901E-7</v>
      </c>
      <c r="X285" s="935">
        <v>6.7063852332103496E-6</v>
      </c>
      <c r="Y285" s="935">
        <v>3.3531926166051799E-6</v>
      </c>
      <c r="Z285" s="935">
        <v>3.01787335494466E-5</v>
      </c>
      <c r="AA285" s="935">
        <v>2.3472348316236201E-7</v>
      </c>
      <c r="AB285" s="912"/>
    </row>
    <row r="286" spans="1:28">
      <c r="A286" s="929" t="s">
        <v>4224</v>
      </c>
      <c r="B286" s="930">
        <v>0</v>
      </c>
      <c r="C286" s="931">
        <v>33.189309999999999</v>
      </c>
      <c r="D286" s="931">
        <v>0</v>
      </c>
      <c r="E286" s="931">
        <v>0</v>
      </c>
      <c r="F286" s="932">
        <v>0</v>
      </c>
      <c r="G286" s="933">
        <v>0</v>
      </c>
      <c r="H286" s="933">
        <v>0</v>
      </c>
      <c r="I286" s="933">
        <v>0</v>
      </c>
      <c r="J286" s="933">
        <v>0</v>
      </c>
      <c r="K286" s="933">
        <v>33.189309999999999</v>
      </c>
      <c r="L286" s="934">
        <v>1.01274035810421E-2</v>
      </c>
      <c r="M286" s="935">
        <v>7.2338597007443194E-5</v>
      </c>
      <c r="N286" s="935">
        <v>5.5645074621110198E-6</v>
      </c>
      <c r="O286" s="935">
        <v>2.1701579102233002E-3</v>
      </c>
      <c r="P286" s="935">
        <v>2.4261252534804002E-3</v>
      </c>
      <c r="Q286" s="935">
        <v>3.8951552234777099E-5</v>
      </c>
      <c r="R286" s="935">
        <v>5.0080567158999203E-5</v>
      </c>
      <c r="S286" s="935">
        <v>1.9475776117388599E-3</v>
      </c>
      <c r="T286" s="935">
        <v>1.55806208939109E-3</v>
      </c>
      <c r="U286" s="935">
        <v>2.6264475221163999E-2</v>
      </c>
      <c r="V286" s="935">
        <v>3.3387044772666099E-6</v>
      </c>
      <c r="W286" s="935">
        <v>1.27983671628553E-5</v>
      </c>
      <c r="X286" s="935">
        <v>2.7822537310555101E-4</v>
      </c>
      <c r="Y286" s="935">
        <v>1.66935223863331E-4</v>
      </c>
      <c r="Z286" s="935">
        <v>2.33709313408663E-3</v>
      </c>
      <c r="AA286" s="935">
        <v>2.2258029848444099E-5</v>
      </c>
      <c r="AB286" s="912"/>
    </row>
    <row r="287" spans="1:28">
      <c r="A287" s="929" t="s">
        <v>4063</v>
      </c>
      <c r="B287" s="930">
        <v>0</v>
      </c>
      <c r="C287" s="931">
        <v>793.44489999999996</v>
      </c>
      <c r="D287" s="931">
        <v>-77</v>
      </c>
      <c r="E287" s="931">
        <v>8.0000000000000002E-3</v>
      </c>
      <c r="F287" s="932">
        <v>0</v>
      </c>
      <c r="G287" s="933">
        <v>0</v>
      </c>
      <c r="H287" s="933">
        <v>0</v>
      </c>
      <c r="I287" s="933">
        <v>0</v>
      </c>
      <c r="J287" s="933">
        <v>0</v>
      </c>
      <c r="K287" s="933">
        <v>870.43690000000004</v>
      </c>
      <c r="L287" s="934">
        <v>8.6102906295870599E-2</v>
      </c>
      <c r="M287" s="935">
        <v>5.8374851726014003E-4</v>
      </c>
      <c r="N287" s="935">
        <v>2.9187425863007001E-4</v>
      </c>
      <c r="O287" s="935">
        <v>1.0215599052052399E-2</v>
      </c>
      <c r="P287" s="935">
        <v>2.0285260974789901E-2</v>
      </c>
      <c r="Q287" s="935">
        <v>1.4593712931503501E-4</v>
      </c>
      <c r="R287" s="935">
        <v>2.9187425863007001E-4</v>
      </c>
      <c r="S287" s="935">
        <v>1.6053084224653801E-2</v>
      </c>
      <c r="T287" s="935">
        <v>1.4593712931503499E-2</v>
      </c>
      <c r="U287" s="935">
        <v>0.106534104399976</v>
      </c>
      <c r="V287" s="935">
        <v>2.9187425863006999E-5</v>
      </c>
      <c r="W287" s="935">
        <v>2.9187425863006999E-5</v>
      </c>
      <c r="X287" s="935">
        <v>0</v>
      </c>
      <c r="Y287" s="935">
        <v>0</v>
      </c>
      <c r="Z287" s="935">
        <v>0</v>
      </c>
      <c r="AA287" s="935">
        <v>8.7562277589020996E-5</v>
      </c>
      <c r="AB287" s="912"/>
    </row>
    <row r="288" spans="1:28">
      <c r="A288" s="929" t="s">
        <v>4064</v>
      </c>
      <c r="B288" s="930">
        <v>0</v>
      </c>
      <c r="C288" s="931">
        <v>361.14395000000002</v>
      </c>
      <c r="D288" s="931">
        <v>0</v>
      </c>
      <c r="E288" s="931">
        <v>0</v>
      </c>
      <c r="F288" s="932">
        <v>0</v>
      </c>
      <c r="G288" s="933">
        <v>0</v>
      </c>
      <c r="H288" s="933">
        <v>0</v>
      </c>
      <c r="I288" s="933">
        <v>0</v>
      </c>
      <c r="J288" s="933">
        <v>0</v>
      </c>
      <c r="K288" s="933">
        <v>361.14395000000002</v>
      </c>
      <c r="L288" s="934">
        <v>2.7852660213447501E-2</v>
      </c>
      <c r="M288" s="935">
        <v>1.81647784000744E-4</v>
      </c>
      <c r="N288" s="935">
        <v>6.0549261333581497E-5</v>
      </c>
      <c r="O288" s="935">
        <v>3.02746306667907E-3</v>
      </c>
      <c r="P288" s="935">
        <v>6.6604187466939597E-3</v>
      </c>
      <c r="Q288" s="935">
        <v>0</v>
      </c>
      <c r="R288" s="935">
        <v>1.2109852266716299E-4</v>
      </c>
      <c r="S288" s="935">
        <v>2.4219704533432599E-3</v>
      </c>
      <c r="T288" s="935">
        <v>3.02746306667907E-3</v>
      </c>
      <c r="U288" s="935">
        <v>3.6329556800148897E-2</v>
      </c>
      <c r="V288" s="935">
        <v>6.0549261333581502E-6</v>
      </c>
      <c r="W288" s="935">
        <v>6.0549261333581502E-6</v>
      </c>
      <c r="X288" s="935">
        <v>6.0549261333581498E-4</v>
      </c>
      <c r="Y288" s="935">
        <v>0</v>
      </c>
      <c r="Z288" s="935">
        <v>1.8164778400074401E-3</v>
      </c>
      <c r="AA288" s="935">
        <v>1.21098522667163E-5</v>
      </c>
      <c r="AB288" s="912"/>
    </row>
    <row r="289" spans="1:28">
      <c r="A289" s="929" t="s">
        <v>4065</v>
      </c>
      <c r="B289" s="930">
        <v>0</v>
      </c>
      <c r="C289" s="931">
        <v>1065.4861599999999</v>
      </c>
      <c r="D289" s="931">
        <v>-4</v>
      </c>
      <c r="E289" s="931">
        <v>7.1999999999999995E-2</v>
      </c>
      <c r="F289" s="932">
        <v>0</v>
      </c>
      <c r="G289" s="933">
        <v>0</v>
      </c>
      <c r="H289" s="933">
        <v>0</v>
      </c>
      <c r="I289" s="933">
        <v>0</v>
      </c>
      <c r="J289" s="933">
        <v>0</v>
      </c>
      <c r="K289" s="933">
        <v>1069.41416</v>
      </c>
      <c r="L289" s="934">
        <v>0.29584101239591498</v>
      </c>
      <c r="M289" s="935">
        <v>3.94454683194553E-3</v>
      </c>
      <c r="N289" s="935">
        <v>5.3789274981075395E-4</v>
      </c>
      <c r="O289" s="935">
        <v>3.0480589155942699E-2</v>
      </c>
      <c r="P289" s="935">
        <v>6.8670974392506301E-2</v>
      </c>
      <c r="Q289" s="935">
        <v>3.5859516654050298E-4</v>
      </c>
      <c r="R289" s="935">
        <v>1.0757854996215101E-3</v>
      </c>
      <c r="S289" s="935">
        <v>2.68946374905377E-2</v>
      </c>
      <c r="T289" s="935">
        <v>4.3031419984860299E-2</v>
      </c>
      <c r="U289" s="935">
        <v>0.45362288567373599</v>
      </c>
      <c r="V289" s="935">
        <v>7.1719033308100604E-5</v>
      </c>
      <c r="W289" s="935">
        <v>1.79297583270251E-5</v>
      </c>
      <c r="X289" s="935">
        <v>0</v>
      </c>
      <c r="Y289" s="935">
        <v>0</v>
      </c>
      <c r="Z289" s="935">
        <v>3.94454683194553E-2</v>
      </c>
      <c r="AA289" s="935">
        <v>1.9722734159727701E-4</v>
      </c>
      <c r="AB289" s="912"/>
    </row>
    <row r="290" spans="1:28">
      <c r="A290" s="929" t="s">
        <v>4298</v>
      </c>
      <c r="B290" s="930">
        <v>0</v>
      </c>
      <c r="C290" s="931">
        <v>0</v>
      </c>
      <c r="D290" s="931">
        <v>0</v>
      </c>
      <c r="E290" s="931">
        <v>0</v>
      </c>
      <c r="F290" s="932">
        <v>0</v>
      </c>
      <c r="G290" s="933">
        <v>0</v>
      </c>
      <c r="H290" s="933">
        <v>0</v>
      </c>
      <c r="I290" s="933">
        <v>0</v>
      </c>
      <c r="J290" s="933">
        <v>0</v>
      </c>
      <c r="K290" s="933">
        <v>0</v>
      </c>
      <c r="L290" s="934">
        <v>0</v>
      </c>
      <c r="M290" s="935">
        <v>0</v>
      </c>
      <c r="N290" s="935">
        <v>0</v>
      </c>
      <c r="O290" s="935">
        <v>0</v>
      </c>
      <c r="P290" s="935">
        <v>0</v>
      </c>
      <c r="Q290" s="935">
        <v>0</v>
      </c>
      <c r="R290" s="935">
        <v>0</v>
      </c>
      <c r="S290" s="935">
        <v>0</v>
      </c>
      <c r="T290" s="935">
        <v>0</v>
      </c>
      <c r="U290" s="935">
        <v>0</v>
      </c>
      <c r="V290" s="935">
        <v>0</v>
      </c>
      <c r="W290" s="935">
        <v>0</v>
      </c>
      <c r="X290" s="935">
        <v>0</v>
      </c>
      <c r="Y290" s="935">
        <v>0</v>
      </c>
      <c r="Z290" s="935">
        <v>0</v>
      </c>
      <c r="AA290" s="935">
        <v>0</v>
      </c>
      <c r="AB290" s="912"/>
    </row>
    <row r="291" spans="1:28">
      <c r="A291" s="929" t="s">
        <v>4066</v>
      </c>
      <c r="B291" s="930">
        <v>0</v>
      </c>
      <c r="C291" s="931">
        <v>0</v>
      </c>
      <c r="D291" s="931">
        <v>0</v>
      </c>
      <c r="E291" s="931">
        <v>0</v>
      </c>
      <c r="F291" s="932">
        <v>0</v>
      </c>
      <c r="G291" s="933">
        <v>0</v>
      </c>
      <c r="H291" s="933">
        <v>0</v>
      </c>
      <c r="I291" s="933">
        <v>0</v>
      </c>
      <c r="J291" s="933">
        <v>0</v>
      </c>
      <c r="K291" s="933">
        <v>0</v>
      </c>
      <c r="L291" s="934">
        <v>0</v>
      </c>
      <c r="M291" s="935">
        <v>0</v>
      </c>
      <c r="N291" s="935">
        <v>0</v>
      </c>
      <c r="O291" s="935">
        <v>0</v>
      </c>
      <c r="P291" s="935">
        <v>0</v>
      </c>
      <c r="Q291" s="935">
        <v>0</v>
      </c>
      <c r="R291" s="935">
        <v>0</v>
      </c>
      <c r="S291" s="935">
        <v>0</v>
      </c>
      <c r="T291" s="935">
        <v>0</v>
      </c>
      <c r="U291" s="935">
        <v>0</v>
      </c>
      <c r="V291" s="935">
        <v>0</v>
      </c>
      <c r="W291" s="935">
        <v>0</v>
      </c>
      <c r="X291" s="935">
        <v>0</v>
      </c>
      <c r="Y291" s="935">
        <v>0</v>
      </c>
      <c r="Z291" s="935">
        <v>0</v>
      </c>
      <c r="AA291" s="935">
        <v>0</v>
      </c>
      <c r="AB291" s="912"/>
    </row>
    <row r="292" spans="1:28">
      <c r="A292" s="929" t="s">
        <v>4225</v>
      </c>
      <c r="B292" s="930">
        <v>0</v>
      </c>
      <c r="C292" s="931">
        <v>0</v>
      </c>
      <c r="D292" s="931">
        <v>0</v>
      </c>
      <c r="E292" s="931">
        <v>0</v>
      </c>
      <c r="F292" s="932">
        <v>0</v>
      </c>
      <c r="G292" s="933">
        <v>0</v>
      </c>
      <c r="H292" s="933">
        <v>0</v>
      </c>
      <c r="I292" s="933">
        <v>0</v>
      </c>
      <c r="J292" s="933">
        <v>0</v>
      </c>
      <c r="K292" s="933">
        <v>0</v>
      </c>
      <c r="L292" s="934">
        <v>0</v>
      </c>
      <c r="M292" s="935">
        <v>0</v>
      </c>
      <c r="N292" s="935">
        <v>0</v>
      </c>
      <c r="O292" s="935">
        <v>0</v>
      </c>
      <c r="P292" s="935">
        <v>0</v>
      </c>
      <c r="Q292" s="935">
        <v>0</v>
      </c>
      <c r="R292" s="935">
        <v>0</v>
      </c>
      <c r="S292" s="935">
        <v>0</v>
      </c>
      <c r="T292" s="935">
        <v>0</v>
      </c>
      <c r="U292" s="935">
        <v>0</v>
      </c>
      <c r="V292" s="935">
        <v>0</v>
      </c>
      <c r="W292" s="935">
        <v>0</v>
      </c>
      <c r="X292" s="935">
        <v>0</v>
      </c>
      <c r="Y292" s="935">
        <v>0</v>
      </c>
      <c r="Z292" s="935">
        <v>0</v>
      </c>
      <c r="AA292" s="935">
        <v>0</v>
      </c>
      <c r="AB292" s="912"/>
    </row>
    <row r="293" spans="1:28">
      <c r="A293" s="929" t="s">
        <v>4067</v>
      </c>
      <c r="B293" s="930">
        <v>0</v>
      </c>
      <c r="C293" s="931">
        <v>4.4999999999999998E-2</v>
      </c>
      <c r="D293" s="931">
        <v>0</v>
      </c>
      <c r="E293" s="931">
        <v>0</v>
      </c>
      <c r="F293" s="932">
        <v>0</v>
      </c>
      <c r="G293" s="933">
        <v>0</v>
      </c>
      <c r="H293" s="933">
        <v>0</v>
      </c>
      <c r="I293" s="933">
        <v>0</v>
      </c>
      <c r="J293" s="933">
        <v>0</v>
      </c>
      <c r="K293" s="933">
        <v>4.4999999999999998E-2</v>
      </c>
      <c r="L293" s="934">
        <v>3.2442138565655102E-6</v>
      </c>
      <c r="M293" s="935">
        <v>4.5268100324169902E-8</v>
      </c>
      <c r="N293" s="935">
        <v>1.5089366774723301E-8</v>
      </c>
      <c r="O293" s="935">
        <v>9.808088403570141E-7</v>
      </c>
      <c r="P293" s="935">
        <v>6.8656618824990995E-7</v>
      </c>
      <c r="Q293" s="935">
        <v>7.5446833873616498E-8</v>
      </c>
      <c r="R293" s="935">
        <v>1.5089366774723301E-8</v>
      </c>
      <c r="S293" s="935">
        <v>6.79021504862548E-7</v>
      </c>
      <c r="T293" s="935">
        <v>1.13170250810425E-6</v>
      </c>
      <c r="U293" s="935">
        <v>1.10906845794216E-5</v>
      </c>
      <c r="V293" s="935">
        <v>1.5089366774723301E-9</v>
      </c>
      <c r="W293" s="935">
        <v>4.5268100324169902E-9</v>
      </c>
      <c r="X293" s="935">
        <v>2.7160860194501899E-6</v>
      </c>
      <c r="Y293" s="935">
        <v>1.3580430097251E-6</v>
      </c>
      <c r="Z293" s="935">
        <v>2.5651923517029602E-6</v>
      </c>
      <c r="AA293" s="935">
        <v>4.5268100324169902E-9</v>
      </c>
      <c r="AB293" s="912"/>
    </row>
    <row r="294" spans="1:28">
      <c r="A294" s="929" t="s">
        <v>4068</v>
      </c>
      <c r="B294" s="930">
        <v>0</v>
      </c>
      <c r="C294" s="931">
        <v>55.0794</v>
      </c>
      <c r="D294" s="931">
        <v>0</v>
      </c>
      <c r="E294" s="931">
        <v>7.3908100000000001</v>
      </c>
      <c r="F294" s="932">
        <v>0</v>
      </c>
      <c r="G294" s="933">
        <v>0</v>
      </c>
      <c r="H294" s="933">
        <v>0</v>
      </c>
      <c r="I294" s="933">
        <v>0</v>
      </c>
      <c r="J294" s="933">
        <v>0</v>
      </c>
      <c r="K294" s="933">
        <v>47.688589999999998</v>
      </c>
      <c r="L294" s="934">
        <v>1.3832130911992899E-2</v>
      </c>
      <c r="M294" s="935">
        <v>7.1959062547940196E-5</v>
      </c>
      <c r="N294" s="935">
        <v>4.79727083652935E-5</v>
      </c>
      <c r="O294" s="935">
        <v>6.3963611153724604E-3</v>
      </c>
      <c r="P294" s="935">
        <v>3.2541487174457401E-3</v>
      </c>
      <c r="Q294" s="935">
        <v>3.1981805576862302E-5</v>
      </c>
      <c r="R294" s="935">
        <v>1.5990902788431202E-5</v>
      </c>
      <c r="S294" s="935">
        <v>1.5990902788431099E-3</v>
      </c>
      <c r="T294" s="935">
        <v>3.1981805576862302E-3</v>
      </c>
      <c r="U294" s="935">
        <v>2.3026900015340902E-2</v>
      </c>
      <c r="V294" s="935">
        <v>5.1170888922979699E-5</v>
      </c>
      <c r="W294" s="935">
        <v>1.11936319519018E-5</v>
      </c>
      <c r="X294" s="935">
        <v>3.9977256971077899E-4</v>
      </c>
      <c r="Y294" s="935">
        <v>2.3986354182646701E-4</v>
      </c>
      <c r="Z294" s="935">
        <v>6.4763156293146202E-3</v>
      </c>
      <c r="AA294" s="935">
        <v>7.1959062547940197E-6</v>
      </c>
      <c r="AB294" s="912"/>
    </row>
    <row r="295" spans="1:28">
      <c r="A295" s="929" t="s">
        <v>4299</v>
      </c>
      <c r="B295" s="930">
        <v>0</v>
      </c>
      <c r="C295" s="931">
        <v>0</v>
      </c>
      <c r="D295" s="931">
        <v>0</v>
      </c>
      <c r="E295" s="931">
        <v>0</v>
      </c>
      <c r="F295" s="932">
        <v>0</v>
      </c>
      <c r="G295" s="933">
        <v>0</v>
      </c>
      <c r="H295" s="933">
        <v>0</v>
      </c>
      <c r="I295" s="933">
        <v>0</v>
      </c>
      <c r="J295" s="933">
        <v>0</v>
      </c>
      <c r="K295" s="933">
        <v>0</v>
      </c>
      <c r="L295" s="934">
        <v>0</v>
      </c>
      <c r="M295" s="935">
        <v>0</v>
      </c>
      <c r="N295" s="935">
        <v>0</v>
      </c>
      <c r="O295" s="935">
        <v>0</v>
      </c>
      <c r="P295" s="935">
        <v>0</v>
      </c>
      <c r="Q295" s="935">
        <v>0</v>
      </c>
      <c r="R295" s="935">
        <v>0</v>
      </c>
      <c r="S295" s="935">
        <v>0</v>
      </c>
      <c r="T295" s="935">
        <v>0</v>
      </c>
      <c r="U295" s="935">
        <v>0</v>
      </c>
      <c r="V295" s="935">
        <v>0</v>
      </c>
      <c r="W295" s="935">
        <v>0</v>
      </c>
      <c r="X295" s="935">
        <v>0</v>
      </c>
      <c r="Y295" s="935">
        <v>0</v>
      </c>
      <c r="Z295" s="935">
        <v>0</v>
      </c>
      <c r="AA295" s="935">
        <v>0</v>
      </c>
      <c r="AB295" s="912"/>
    </row>
    <row r="296" spans="1:28">
      <c r="A296" s="929" t="s">
        <v>4069</v>
      </c>
      <c r="B296" s="930">
        <v>0</v>
      </c>
      <c r="C296" s="931">
        <v>0</v>
      </c>
      <c r="D296" s="931">
        <v>0</v>
      </c>
      <c r="E296" s="931">
        <v>0</v>
      </c>
      <c r="F296" s="932">
        <v>0</v>
      </c>
      <c r="G296" s="933">
        <v>0</v>
      </c>
      <c r="H296" s="933">
        <v>0</v>
      </c>
      <c r="I296" s="933">
        <v>0</v>
      </c>
      <c r="J296" s="933">
        <v>0</v>
      </c>
      <c r="K296" s="933">
        <v>0</v>
      </c>
      <c r="L296" s="934">
        <v>0</v>
      </c>
      <c r="M296" s="935">
        <v>0</v>
      </c>
      <c r="N296" s="935">
        <v>0</v>
      </c>
      <c r="O296" s="935">
        <v>0</v>
      </c>
      <c r="P296" s="935">
        <v>0</v>
      </c>
      <c r="Q296" s="935">
        <v>0</v>
      </c>
      <c r="R296" s="935">
        <v>0</v>
      </c>
      <c r="S296" s="935">
        <v>0</v>
      </c>
      <c r="T296" s="935">
        <v>0</v>
      </c>
      <c r="U296" s="935">
        <v>0</v>
      </c>
      <c r="V296" s="935">
        <v>0</v>
      </c>
      <c r="W296" s="935">
        <v>0</v>
      </c>
      <c r="X296" s="935">
        <v>0</v>
      </c>
      <c r="Y296" s="935">
        <v>0</v>
      </c>
      <c r="Z296" s="935">
        <v>0</v>
      </c>
      <c r="AA296" s="935">
        <v>0</v>
      </c>
      <c r="AB296" s="912"/>
    </row>
    <row r="297" spans="1:28">
      <c r="A297" s="929" t="s">
        <v>4070</v>
      </c>
      <c r="B297" s="930">
        <v>0</v>
      </c>
      <c r="C297" s="931">
        <v>7356.9850900000001</v>
      </c>
      <c r="D297" s="931">
        <v>0</v>
      </c>
      <c r="E297" s="931">
        <v>4821.6233300000004</v>
      </c>
      <c r="F297" s="932">
        <v>0</v>
      </c>
      <c r="G297" s="933">
        <v>0</v>
      </c>
      <c r="H297" s="933">
        <v>0</v>
      </c>
      <c r="I297" s="933">
        <v>0</v>
      </c>
      <c r="J297" s="933">
        <v>0</v>
      </c>
      <c r="K297" s="933">
        <v>2535.3617599999998</v>
      </c>
      <c r="L297" s="934">
        <v>0.20403735201732301</v>
      </c>
      <c r="M297" s="935">
        <v>1.70031126681102E-3</v>
      </c>
      <c r="N297" s="935">
        <v>4.2507781670275501E-4</v>
      </c>
      <c r="O297" s="935">
        <v>3.8257003503247997E-2</v>
      </c>
      <c r="P297" s="935">
        <v>4.76087154707086E-2</v>
      </c>
      <c r="Q297" s="935">
        <v>8.5015563340551099E-4</v>
      </c>
      <c r="R297" s="935">
        <v>1.2752334501082701E-3</v>
      </c>
      <c r="S297" s="935">
        <v>4.67585598373031E-2</v>
      </c>
      <c r="T297" s="935">
        <v>5.10093380043306E-2</v>
      </c>
      <c r="U297" s="935">
        <v>0.69287684122549098</v>
      </c>
      <c r="V297" s="935">
        <v>1.27523345010827E-4</v>
      </c>
      <c r="W297" s="935">
        <v>1.27523345010827E-4</v>
      </c>
      <c r="X297" s="935">
        <v>0.114771010509744</v>
      </c>
      <c r="Y297" s="935">
        <v>5.95108943383858E-2</v>
      </c>
      <c r="Z297" s="935">
        <v>0.42932859486978298</v>
      </c>
      <c r="AA297" s="935">
        <v>6.3761672505413297E-4</v>
      </c>
      <c r="AB297" s="912"/>
    </row>
    <row r="298" spans="1:28">
      <c r="A298" s="929" t="s">
        <v>4071</v>
      </c>
      <c r="B298" s="930">
        <v>0</v>
      </c>
      <c r="C298" s="931">
        <v>411.62144999999998</v>
      </c>
      <c r="D298" s="931">
        <v>-4</v>
      </c>
      <c r="E298" s="931">
        <v>1E-3</v>
      </c>
      <c r="F298" s="932">
        <v>0</v>
      </c>
      <c r="G298" s="933">
        <v>0</v>
      </c>
      <c r="H298" s="933">
        <v>0</v>
      </c>
      <c r="I298" s="933">
        <v>0</v>
      </c>
      <c r="J298" s="933">
        <v>0</v>
      </c>
      <c r="K298" s="933">
        <v>415.62045000000001</v>
      </c>
      <c r="L298" s="934">
        <v>4.4715434287065099E-2</v>
      </c>
      <c r="M298" s="935">
        <v>2.59219908910523E-4</v>
      </c>
      <c r="N298" s="935">
        <v>1.9441493168289201E-4</v>
      </c>
      <c r="O298" s="935">
        <v>6.4804977227630603E-3</v>
      </c>
      <c r="P298" s="935">
        <v>1.0109576447510401E-2</v>
      </c>
      <c r="Q298" s="935">
        <v>6.4804977227630599E-4</v>
      </c>
      <c r="R298" s="935">
        <v>1.9441493168289201E-4</v>
      </c>
      <c r="S298" s="935">
        <v>8.4246470395919794E-3</v>
      </c>
      <c r="T298" s="935">
        <v>3.8882986336578398E-3</v>
      </c>
      <c r="U298" s="935">
        <v>7.1933524722670006E-2</v>
      </c>
      <c r="V298" s="935">
        <v>7.1285474950393704E-5</v>
      </c>
      <c r="W298" s="935">
        <v>3.2402488613815301E-5</v>
      </c>
      <c r="X298" s="935">
        <v>1.9441493168289199E-3</v>
      </c>
      <c r="Y298" s="935">
        <v>1.29609954455261E-3</v>
      </c>
      <c r="Z298" s="935">
        <v>5.1843981782104497E-3</v>
      </c>
      <c r="AA298" s="935">
        <v>6.4804977227630602E-5</v>
      </c>
      <c r="AB298" s="912"/>
    </row>
    <row r="299" spans="1:28">
      <c r="A299" s="929" t="s">
        <v>4072</v>
      </c>
      <c r="B299" s="930">
        <v>0</v>
      </c>
      <c r="C299" s="931">
        <v>40.807659999999998</v>
      </c>
      <c r="D299" s="931">
        <v>0</v>
      </c>
      <c r="E299" s="931">
        <v>1.0999999999999999E-2</v>
      </c>
      <c r="F299" s="932">
        <v>0</v>
      </c>
      <c r="G299" s="933">
        <v>0</v>
      </c>
      <c r="H299" s="933">
        <v>0</v>
      </c>
      <c r="I299" s="933">
        <v>0</v>
      </c>
      <c r="J299" s="933">
        <v>0</v>
      </c>
      <c r="K299" s="933">
        <v>40.796660000000003</v>
      </c>
      <c r="L299" s="934">
        <v>4.5143689501070099E-3</v>
      </c>
      <c r="M299" s="935">
        <v>2.7359811818830401E-5</v>
      </c>
      <c r="N299" s="935">
        <v>6.8399529547075901E-6</v>
      </c>
      <c r="O299" s="935">
        <v>6.1559576592368302E-4</v>
      </c>
      <c r="P299" s="935">
        <v>1.0533527550249701E-3</v>
      </c>
      <c r="Q299" s="935">
        <v>7.5239482501783498E-5</v>
      </c>
      <c r="R299" s="935">
        <v>2.0519858864122801E-5</v>
      </c>
      <c r="S299" s="935">
        <v>5.4719623637660699E-4</v>
      </c>
      <c r="T299" s="935">
        <v>8.2079435456491098E-4</v>
      </c>
      <c r="U299" s="935">
        <v>7.9343454274608E-3</v>
      </c>
      <c r="V299" s="935">
        <v>1.3679905909415199E-6</v>
      </c>
      <c r="W299" s="935">
        <v>2.05198588641228E-6</v>
      </c>
      <c r="X299" s="935">
        <v>1.0191529902514301E-2</v>
      </c>
      <c r="Y299" s="935">
        <v>5.1299647160306903E-3</v>
      </c>
      <c r="Z299" s="935">
        <v>7.5239482501783495E-4</v>
      </c>
      <c r="AA299" s="935">
        <v>1.2995910613944399E-5</v>
      </c>
      <c r="AB299" s="912"/>
    </row>
    <row r="300" spans="1:28">
      <c r="A300" s="929" t="s">
        <v>4073</v>
      </c>
      <c r="B300" s="930">
        <v>0</v>
      </c>
      <c r="C300" s="931">
        <v>18.853999999999999</v>
      </c>
      <c r="D300" s="931">
        <v>0</v>
      </c>
      <c r="E300" s="931">
        <v>0</v>
      </c>
      <c r="F300" s="932">
        <v>0</v>
      </c>
      <c r="G300" s="933">
        <v>0</v>
      </c>
      <c r="H300" s="933">
        <v>0</v>
      </c>
      <c r="I300" s="933">
        <v>0</v>
      </c>
      <c r="J300" s="933">
        <v>0</v>
      </c>
      <c r="K300" s="933">
        <v>18.853999999999999</v>
      </c>
      <c r="L300" s="934">
        <v>1.01280191936745E-2</v>
      </c>
      <c r="M300" s="935">
        <v>1.15346885261293E-4</v>
      </c>
      <c r="N300" s="935">
        <v>2.6726717316641102E-4</v>
      </c>
      <c r="O300" s="935">
        <v>5.4016102366264201E-3</v>
      </c>
      <c r="P300" s="935">
        <v>1.5135762017213601E-3</v>
      </c>
      <c r="Q300" s="935">
        <v>6.0205447429065295E-4</v>
      </c>
      <c r="R300" s="935">
        <v>9.8466853271835799E-5</v>
      </c>
      <c r="S300" s="935">
        <v>3.3760063978915101E-3</v>
      </c>
      <c r="T300" s="935">
        <v>2.6445383450150201E-3</v>
      </c>
      <c r="U300" s="935">
        <v>4.0399543228101797E-2</v>
      </c>
      <c r="V300" s="935">
        <v>6.75201279578302E-6</v>
      </c>
      <c r="W300" s="935">
        <v>5.6266773298191902E-6</v>
      </c>
      <c r="X300" s="935">
        <v>7.1740135955194601E-3</v>
      </c>
      <c r="Y300" s="935">
        <v>3.5729401044351798E-3</v>
      </c>
      <c r="Z300" s="935">
        <v>9.5653514606926205E-4</v>
      </c>
      <c r="AA300" s="935">
        <v>2.4476046384713501E-5</v>
      </c>
      <c r="AB300" s="912"/>
    </row>
    <row r="301" spans="1:28">
      <c r="A301" s="929" t="s">
        <v>4074</v>
      </c>
      <c r="B301" s="930">
        <v>0</v>
      </c>
      <c r="C301" s="931">
        <v>1E-3</v>
      </c>
      <c r="D301" s="931">
        <v>0</v>
      </c>
      <c r="E301" s="931">
        <v>0</v>
      </c>
      <c r="F301" s="932">
        <v>0</v>
      </c>
      <c r="G301" s="933">
        <v>0</v>
      </c>
      <c r="H301" s="933">
        <v>0</v>
      </c>
      <c r="I301" s="933">
        <v>0</v>
      </c>
      <c r="J301" s="933">
        <v>0</v>
      </c>
      <c r="K301" s="933">
        <v>1E-3</v>
      </c>
      <c r="L301" s="934">
        <v>2.0737819737394701E-7</v>
      </c>
      <c r="M301" s="935">
        <v>9.3554074003284491E-10</v>
      </c>
      <c r="N301" s="935">
        <v>7.7961728336070395E-10</v>
      </c>
      <c r="O301" s="935">
        <v>2.3388518500821101E-8</v>
      </c>
      <c r="P301" s="935">
        <v>4.7400730828330799E-8</v>
      </c>
      <c r="Q301" s="935">
        <v>3.27439259011496E-9</v>
      </c>
      <c r="R301" s="935">
        <v>1.2473876533771299E-9</v>
      </c>
      <c r="S301" s="935">
        <v>1.0914641967049899E-8</v>
      </c>
      <c r="T301" s="935">
        <v>2.1829283934099699E-8</v>
      </c>
      <c r="U301" s="935">
        <v>1.4500881470509099E-7</v>
      </c>
      <c r="V301" s="935">
        <v>2.0270049367378299E-10</v>
      </c>
      <c r="W301" s="935">
        <v>1.55923456672141E-11</v>
      </c>
      <c r="X301" s="935">
        <v>4.9895506135085E-8</v>
      </c>
      <c r="Y301" s="935">
        <v>2.49477530675425E-8</v>
      </c>
      <c r="Z301" s="935">
        <v>6.23693826688563E-9</v>
      </c>
      <c r="AA301" s="935">
        <v>1.7151580233935499E-10</v>
      </c>
      <c r="AB301" s="912"/>
    </row>
    <row r="302" spans="1:28">
      <c r="A302" s="929" t="s">
        <v>4075</v>
      </c>
      <c r="B302" s="930">
        <v>0</v>
      </c>
      <c r="C302" s="931">
        <v>0.48699999999999999</v>
      </c>
      <c r="D302" s="931">
        <v>0</v>
      </c>
      <c r="E302" s="931">
        <v>0</v>
      </c>
      <c r="F302" s="932">
        <v>0</v>
      </c>
      <c r="G302" s="933">
        <v>0</v>
      </c>
      <c r="H302" s="933">
        <v>0</v>
      </c>
      <c r="I302" s="933">
        <v>0</v>
      </c>
      <c r="J302" s="933">
        <v>0</v>
      </c>
      <c r="K302" s="933">
        <v>0.48699999999999999</v>
      </c>
      <c r="L302" s="934">
        <v>4.5724134520028198E-5</v>
      </c>
      <c r="M302" s="935">
        <v>3.26600960857344E-7</v>
      </c>
      <c r="N302" s="935">
        <v>1.63300480428672E-7</v>
      </c>
      <c r="O302" s="935">
        <v>3.2660096085734399E-6</v>
      </c>
      <c r="P302" s="935">
        <v>1.00429795463633E-5</v>
      </c>
      <c r="Q302" s="935">
        <v>1.38805408364371E-6</v>
      </c>
      <c r="R302" s="935">
        <v>1.63300480428672E-7</v>
      </c>
      <c r="S302" s="935">
        <v>6.5320192171468899E-6</v>
      </c>
      <c r="T302" s="935">
        <v>8.9815264235769702E-6</v>
      </c>
      <c r="U302" s="935">
        <v>1.1186082909364E-4</v>
      </c>
      <c r="V302" s="935">
        <v>3.2660096085734399E-8</v>
      </c>
      <c r="W302" s="935">
        <v>1.6330048042867199E-8</v>
      </c>
      <c r="X302" s="935">
        <v>9.7980288257203294E-6</v>
      </c>
      <c r="Y302" s="935">
        <v>4.8990144128601596E-6</v>
      </c>
      <c r="Z302" s="935">
        <v>2.2045564857870699E-5</v>
      </c>
      <c r="AA302" s="935">
        <v>5.7155168150035302E-8</v>
      </c>
      <c r="AB302" s="912"/>
    </row>
    <row r="303" spans="1:28">
      <c r="A303" s="929" t="s">
        <v>4076</v>
      </c>
      <c r="B303" s="930">
        <v>0</v>
      </c>
      <c r="C303" s="931">
        <v>0</v>
      </c>
      <c r="D303" s="931">
        <v>0</v>
      </c>
      <c r="E303" s="931">
        <v>4.2999999999999997E-2</v>
      </c>
      <c r="F303" s="932">
        <v>0</v>
      </c>
      <c r="G303" s="933">
        <v>0</v>
      </c>
      <c r="H303" s="933">
        <v>0</v>
      </c>
      <c r="I303" s="933">
        <v>0</v>
      </c>
      <c r="J303" s="933">
        <v>0</v>
      </c>
      <c r="K303" s="933">
        <v>0</v>
      </c>
      <c r="L303" s="934">
        <v>0</v>
      </c>
      <c r="M303" s="935">
        <v>0</v>
      </c>
      <c r="N303" s="935">
        <v>0</v>
      </c>
      <c r="O303" s="935">
        <v>0</v>
      </c>
      <c r="P303" s="935">
        <v>0</v>
      </c>
      <c r="Q303" s="935">
        <v>0</v>
      </c>
      <c r="R303" s="935">
        <v>0</v>
      </c>
      <c r="S303" s="935">
        <v>0</v>
      </c>
      <c r="T303" s="935">
        <v>0</v>
      </c>
      <c r="U303" s="935">
        <v>0</v>
      </c>
      <c r="V303" s="935">
        <v>0</v>
      </c>
      <c r="W303" s="935">
        <v>0</v>
      </c>
      <c r="X303" s="935">
        <v>0</v>
      </c>
      <c r="Y303" s="935">
        <v>0</v>
      </c>
      <c r="Z303" s="935">
        <v>0</v>
      </c>
      <c r="AA303" s="935">
        <v>0</v>
      </c>
      <c r="AB303" s="912"/>
    </row>
    <row r="304" spans="1:28">
      <c r="A304" s="929" t="s">
        <v>4077</v>
      </c>
      <c r="B304" s="930">
        <v>0</v>
      </c>
      <c r="C304" s="931">
        <v>204.26297</v>
      </c>
      <c r="D304" s="931">
        <v>0</v>
      </c>
      <c r="E304" s="931">
        <v>115.152</v>
      </c>
      <c r="F304" s="932">
        <v>0</v>
      </c>
      <c r="G304" s="933">
        <v>0</v>
      </c>
      <c r="H304" s="933">
        <v>0</v>
      </c>
      <c r="I304" s="933">
        <v>0</v>
      </c>
      <c r="J304" s="933">
        <v>0</v>
      </c>
      <c r="K304" s="933">
        <v>89.110969999999995</v>
      </c>
      <c r="L304" s="934">
        <v>1.0532920194854E-2</v>
      </c>
      <c r="M304" s="935">
        <v>6.7231405499068196E-5</v>
      </c>
      <c r="N304" s="935">
        <v>3.3615702749534098E-5</v>
      </c>
      <c r="O304" s="935">
        <v>2.68925621996273E-3</v>
      </c>
      <c r="P304" s="935">
        <v>2.3530991924673901E-3</v>
      </c>
      <c r="Q304" s="935">
        <v>2.68925621996273E-4</v>
      </c>
      <c r="R304" s="935">
        <v>5.6026171249223503E-5</v>
      </c>
      <c r="S304" s="935">
        <v>1.1205234249844699E-3</v>
      </c>
      <c r="T304" s="935">
        <v>1.5687327949782601E-3</v>
      </c>
      <c r="U304" s="935">
        <v>1.36703857848105E-2</v>
      </c>
      <c r="V304" s="935">
        <v>3.3615702749534098E-6</v>
      </c>
      <c r="W304" s="935">
        <v>3.3615702749534098E-6</v>
      </c>
      <c r="X304" s="935">
        <v>4.03388432994409E-3</v>
      </c>
      <c r="Y304" s="935">
        <v>2.0169421649720502E-3</v>
      </c>
      <c r="Z304" s="935">
        <v>2.68925621996273E-3</v>
      </c>
      <c r="AA304" s="935">
        <v>1.7928374799751499E-5</v>
      </c>
      <c r="AB304" s="912"/>
    </row>
    <row r="305" spans="1:28">
      <c r="A305" s="924"/>
      <c r="B305" s="925"/>
      <c r="C305" s="926"/>
      <c r="D305" s="926"/>
      <c r="E305" s="926"/>
      <c r="F305" s="925"/>
      <c r="G305" s="926"/>
      <c r="H305" s="926"/>
      <c r="I305" s="926"/>
      <c r="J305" s="926"/>
      <c r="K305" s="926"/>
      <c r="L305" s="927"/>
      <c r="M305" s="928"/>
      <c r="N305" s="928"/>
      <c r="O305" s="928"/>
      <c r="P305" s="928"/>
      <c r="Q305" s="928"/>
      <c r="R305" s="928"/>
      <c r="S305" s="928"/>
      <c r="T305" s="928"/>
      <c r="U305" s="928"/>
      <c r="V305" s="928"/>
      <c r="W305" s="928"/>
      <c r="X305" s="928"/>
      <c r="Y305" s="928"/>
      <c r="Z305" s="928"/>
      <c r="AA305" s="928"/>
      <c r="AB305" s="912"/>
    </row>
    <row r="306" spans="1:28">
      <c r="A306" s="917" t="s">
        <v>4078</v>
      </c>
      <c r="B306" s="918">
        <v>23333</v>
      </c>
      <c r="C306" s="919">
        <v>2959</v>
      </c>
      <c r="D306" s="919">
        <v>270</v>
      </c>
      <c r="E306" s="919">
        <v>11487</v>
      </c>
      <c r="F306" s="920">
        <v>0</v>
      </c>
      <c r="G306" s="921">
        <v>0</v>
      </c>
      <c r="H306" s="921">
        <v>0</v>
      </c>
      <c r="I306" s="921">
        <v>1171</v>
      </c>
      <c r="J306" s="921">
        <v>0</v>
      </c>
      <c r="K306" s="921">
        <v>5863</v>
      </c>
      <c r="L306" s="922">
        <v>1.51860594864368</v>
      </c>
      <c r="M306" s="923">
        <v>3.80018011979113E-2</v>
      </c>
      <c r="N306" s="923">
        <v>6.8177994357934896E-2</v>
      </c>
      <c r="O306" s="923">
        <v>0.45964267779121898</v>
      </c>
      <c r="P306" s="923">
        <v>0.16608347151018599</v>
      </c>
      <c r="Q306" s="923">
        <v>4.47844755897637E-2</v>
      </c>
      <c r="R306" s="923">
        <v>2.0931056341968599E-2</v>
      </c>
      <c r="S306" s="923">
        <v>0.73738229111831499</v>
      </c>
      <c r="T306" s="923">
        <v>1.01132490542471</v>
      </c>
      <c r="U306" s="923">
        <v>5.3181668314708901</v>
      </c>
      <c r="V306" s="923">
        <v>8.92255660958695E-4</v>
      </c>
      <c r="W306" s="923">
        <v>2.53618123845139E-4</v>
      </c>
      <c r="X306" s="923">
        <v>0.39115427090996402</v>
      </c>
      <c r="Y306" s="923">
        <v>0.213995342184924</v>
      </c>
      <c r="Z306" s="923">
        <v>2.3169709533881099E-2</v>
      </c>
      <c r="AA306" s="923">
        <v>7.6330254031535096E-3</v>
      </c>
      <c r="AB306" s="912"/>
    </row>
    <row r="307" spans="1:28">
      <c r="A307" s="929" t="s">
        <v>4079</v>
      </c>
      <c r="B307" s="930">
        <v>685</v>
      </c>
      <c r="C307" s="931">
        <v>26.158809999999999</v>
      </c>
      <c r="D307" s="931">
        <v>0</v>
      </c>
      <c r="E307" s="931">
        <v>43.704000000000001</v>
      </c>
      <c r="F307" s="932">
        <v>0</v>
      </c>
      <c r="G307" s="933">
        <v>0</v>
      </c>
      <c r="H307" s="933">
        <v>0</v>
      </c>
      <c r="I307" s="933">
        <v>37</v>
      </c>
      <c r="J307" s="933">
        <v>0</v>
      </c>
      <c r="K307" s="933">
        <v>630.45480999999995</v>
      </c>
      <c r="L307" s="934">
        <v>3.0780370187770401E-2</v>
      </c>
      <c r="M307" s="935">
        <v>1.1246673722454599E-3</v>
      </c>
      <c r="N307" s="935">
        <v>1.2007726831492901E-3</v>
      </c>
      <c r="O307" s="935">
        <v>1.0062813330617299E-2</v>
      </c>
      <c r="P307" s="935">
        <v>2.2831593271148399E-3</v>
      </c>
      <c r="Q307" s="935">
        <v>3.1287738927129301E-3</v>
      </c>
      <c r="R307" s="935">
        <v>4.5663186542296797E-4</v>
      </c>
      <c r="S307" s="935">
        <v>1.8180713160358901E-2</v>
      </c>
      <c r="T307" s="935">
        <v>1.3783517419248799E-2</v>
      </c>
      <c r="U307" s="935">
        <v>0.15922922270212</v>
      </c>
      <c r="V307" s="935">
        <v>1.09929893527751E-5</v>
      </c>
      <c r="W307" s="935">
        <v>2.5368436967942599E-6</v>
      </c>
      <c r="X307" s="935">
        <v>8.4561456559808804E-5</v>
      </c>
      <c r="Y307" s="935">
        <v>0</v>
      </c>
      <c r="Z307" s="935">
        <v>0</v>
      </c>
      <c r="AA307" s="935">
        <v>4.56631865422968E-5</v>
      </c>
      <c r="AB307" s="912"/>
    </row>
    <row r="308" spans="1:28">
      <c r="A308" s="929" t="s">
        <v>4080</v>
      </c>
      <c r="B308" s="930">
        <v>22648</v>
      </c>
      <c r="C308" s="931">
        <v>295.95220999999998</v>
      </c>
      <c r="D308" s="931">
        <v>0</v>
      </c>
      <c r="E308" s="931">
        <v>11442.437459999999</v>
      </c>
      <c r="F308" s="932">
        <v>0</v>
      </c>
      <c r="G308" s="933">
        <v>0</v>
      </c>
      <c r="H308" s="933">
        <v>7500</v>
      </c>
      <c r="I308" s="933">
        <v>1134</v>
      </c>
      <c r="J308" s="933">
        <v>0</v>
      </c>
      <c r="K308" s="933">
        <v>2867.5147499999998</v>
      </c>
      <c r="L308" s="934">
        <v>6.70669217817524E-2</v>
      </c>
      <c r="M308" s="935">
        <v>5.6249676333082702E-3</v>
      </c>
      <c r="N308" s="935">
        <v>7.9326466623578097E-4</v>
      </c>
      <c r="O308" s="935">
        <v>0.104566706003808</v>
      </c>
      <c r="P308" s="935">
        <v>3.84613171508258E-3</v>
      </c>
      <c r="Q308" s="935">
        <v>1.10816670040817E-2</v>
      </c>
      <c r="R308" s="935">
        <v>3.9182466847403697E-3</v>
      </c>
      <c r="S308" s="935">
        <v>5.28843110823854E-2</v>
      </c>
      <c r="T308" s="935">
        <v>9.9278274895568994E-2</v>
      </c>
      <c r="U308" s="935">
        <v>0.55047760172119398</v>
      </c>
      <c r="V308" s="935">
        <v>2.6201772309000098E-4</v>
      </c>
      <c r="W308" s="935">
        <v>5.5288143404312002E-5</v>
      </c>
      <c r="X308" s="935">
        <v>0.34951721960812898</v>
      </c>
      <c r="Y308" s="935">
        <v>0.17475860980406499</v>
      </c>
      <c r="Z308" s="935">
        <v>2.2355640593917502E-2</v>
      </c>
      <c r="AA308" s="935">
        <v>8.6537963589357998E-4</v>
      </c>
      <c r="AB308" s="912"/>
    </row>
    <row r="309" spans="1:28">
      <c r="A309" s="929" t="s">
        <v>4081</v>
      </c>
      <c r="B309" s="930">
        <v>0</v>
      </c>
      <c r="C309" s="931">
        <v>0</v>
      </c>
      <c r="D309" s="931">
        <v>0</v>
      </c>
      <c r="E309" s="931">
        <v>0</v>
      </c>
      <c r="F309" s="932">
        <v>0</v>
      </c>
      <c r="G309" s="933">
        <v>0</v>
      </c>
      <c r="H309" s="933">
        <v>0</v>
      </c>
      <c r="I309" s="933">
        <v>0</v>
      </c>
      <c r="J309" s="933">
        <v>0</v>
      </c>
      <c r="K309" s="933">
        <v>0</v>
      </c>
      <c r="L309" s="934">
        <v>0</v>
      </c>
      <c r="M309" s="935">
        <v>0</v>
      </c>
      <c r="N309" s="935">
        <v>0</v>
      </c>
      <c r="O309" s="935">
        <v>0</v>
      </c>
      <c r="P309" s="935">
        <v>0</v>
      </c>
      <c r="Q309" s="935">
        <v>0</v>
      </c>
      <c r="R309" s="935">
        <v>0</v>
      </c>
      <c r="S309" s="935">
        <v>0</v>
      </c>
      <c r="T309" s="935">
        <v>0</v>
      </c>
      <c r="U309" s="935">
        <v>0</v>
      </c>
      <c r="V309" s="935">
        <v>0</v>
      </c>
      <c r="W309" s="935">
        <v>0</v>
      </c>
      <c r="X309" s="935">
        <v>0</v>
      </c>
      <c r="Y309" s="935">
        <v>0</v>
      </c>
      <c r="Z309" s="935">
        <v>0</v>
      </c>
      <c r="AA309" s="935">
        <v>0</v>
      </c>
      <c r="AB309" s="912"/>
    </row>
    <row r="310" spans="1:28">
      <c r="A310" s="929" t="s">
        <v>4082</v>
      </c>
      <c r="B310" s="930">
        <v>0</v>
      </c>
      <c r="C310" s="931">
        <v>1.7999999999999999E-2</v>
      </c>
      <c r="D310" s="931">
        <v>0</v>
      </c>
      <c r="E310" s="931">
        <v>0</v>
      </c>
      <c r="F310" s="932">
        <v>0</v>
      </c>
      <c r="G310" s="933">
        <v>0</v>
      </c>
      <c r="H310" s="933">
        <v>0</v>
      </c>
      <c r="I310" s="933">
        <v>0</v>
      </c>
      <c r="J310" s="933">
        <v>0</v>
      </c>
      <c r="K310" s="933">
        <v>1.7999999999999999E-2</v>
      </c>
      <c r="L310" s="934">
        <v>1.47030789852904E-5</v>
      </c>
      <c r="M310" s="935">
        <v>3.4524471180566902E-7</v>
      </c>
      <c r="N310" s="935">
        <v>1.2626782117088499E-6</v>
      </c>
      <c r="O310" s="935">
        <v>2.4384416707952898E-6</v>
      </c>
      <c r="P310" s="935">
        <v>2.84887244706776E-7</v>
      </c>
      <c r="Q310" s="935">
        <v>4.0077358153665099E-7</v>
      </c>
      <c r="R310" s="935">
        <v>4.20087971008297E-7</v>
      </c>
      <c r="S310" s="935">
        <v>7.8947566965352306E-6</v>
      </c>
      <c r="T310" s="935">
        <v>9.65719473582291E-6</v>
      </c>
      <c r="U310" s="935">
        <v>2.00386790768325E-5</v>
      </c>
      <c r="V310" s="935">
        <v>2.41429868395573E-9</v>
      </c>
      <c r="W310" s="935">
        <v>3.6214480259335899E-9</v>
      </c>
      <c r="X310" s="935">
        <v>0</v>
      </c>
      <c r="Y310" s="935">
        <v>0</v>
      </c>
      <c r="Z310" s="935">
        <v>0</v>
      </c>
      <c r="AA310" s="935">
        <v>2.32496963264937E-7</v>
      </c>
      <c r="AB310" s="912"/>
    </row>
    <row r="311" spans="1:28">
      <c r="A311" s="929" t="s">
        <v>4083</v>
      </c>
      <c r="B311" s="930">
        <v>0</v>
      </c>
      <c r="C311" s="931">
        <v>0</v>
      </c>
      <c r="D311" s="931">
        <v>0</v>
      </c>
      <c r="E311" s="931">
        <v>0</v>
      </c>
      <c r="F311" s="932">
        <v>0</v>
      </c>
      <c r="G311" s="933">
        <v>0</v>
      </c>
      <c r="H311" s="933">
        <v>0</v>
      </c>
      <c r="I311" s="933">
        <v>0</v>
      </c>
      <c r="J311" s="933">
        <v>0</v>
      </c>
      <c r="K311" s="933">
        <v>0</v>
      </c>
      <c r="L311" s="934">
        <v>0</v>
      </c>
      <c r="M311" s="935">
        <v>0</v>
      </c>
      <c r="N311" s="935">
        <v>0</v>
      </c>
      <c r="O311" s="935">
        <v>0</v>
      </c>
      <c r="P311" s="935">
        <v>0</v>
      </c>
      <c r="Q311" s="935">
        <v>0</v>
      </c>
      <c r="R311" s="935">
        <v>0</v>
      </c>
      <c r="S311" s="935">
        <v>0</v>
      </c>
      <c r="T311" s="935">
        <v>0</v>
      </c>
      <c r="U311" s="935">
        <v>0</v>
      </c>
      <c r="V311" s="935">
        <v>0</v>
      </c>
      <c r="W311" s="935">
        <v>0</v>
      </c>
      <c r="X311" s="935">
        <v>0</v>
      </c>
      <c r="Y311" s="935">
        <v>0</v>
      </c>
      <c r="Z311" s="935">
        <v>0</v>
      </c>
      <c r="AA311" s="935">
        <v>0</v>
      </c>
      <c r="AB311" s="912"/>
    </row>
    <row r="312" spans="1:28">
      <c r="A312" s="929" t="s">
        <v>4084</v>
      </c>
      <c r="B312" s="930">
        <v>0</v>
      </c>
      <c r="C312" s="931">
        <v>16.368490000000001</v>
      </c>
      <c r="D312" s="931">
        <v>0</v>
      </c>
      <c r="E312" s="931">
        <v>3.5999999999999997E-2</v>
      </c>
      <c r="F312" s="932">
        <v>0</v>
      </c>
      <c r="G312" s="933">
        <v>0</v>
      </c>
      <c r="H312" s="933">
        <v>0</v>
      </c>
      <c r="I312" s="933">
        <v>0</v>
      </c>
      <c r="J312" s="933">
        <v>0</v>
      </c>
      <c r="K312" s="933">
        <v>16.33249</v>
      </c>
      <c r="L312" s="934">
        <v>4.9837046239687897E-4</v>
      </c>
      <c r="M312" s="935">
        <v>1.8209689972193699E-5</v>
      </c>
      <c r="N312" s="935">
        <v>1.94419246319662E-5</v>
      </c>
      <c r="O312" s="935">
        <v>1.6292880501436399E-4</v>
      </c>
      <c r="P312" s="935">
        <v>3.6967039793175103E-5</v>
      </c>
      <c r="Q312" s="935">
        <v>5.0658536012869603E-5</v>
      </c>
      <c r="R312" s="935">
        <v>7.3934079586350203E-6</v>
      </c>
      <c r="S312" s="935">
        <v>2.9436716872343097E-4</v>
      </c>
      <c r="T312" s="935">
        <v>2.2317138838102001E-4</v>
      </c>
      <c r="U312" s="935">
        <v>2.5781087381684699E-3</v>
      </c>
      <c r="V312" s="935">
        <v>1.77989450856028E-7</v>
      </c>
      <c r="W312" s="935">
        <v>4.1074488659083401E-8</v>
      </c>
      <c r="X312" s="935">
        <v>1.36914962196945E-6</v>
      </c>
      <c r="Y312" s="935">
        <v>0</v>
      </c>
      <c r="Z312" s="935">
        <v>0</v>
      </c>
      <c r="AA312" s="935">
        <v>7.3934079586350205E-7</v>
      </c>
      <c r="AB312" s="912"/>
    </row>
    <row r="313" spans="1:28">
      <c r="A313" s="929" t="s">
        <v>4085</v>
      </c>
      <c r="B313" s="930">
        <v>0</v>
      </c>
      <c r="C313" s="931">
        <v>505.54856999999998</v>
      </c>
      <c r="D313" s="931">
        <v>20</v>
      </c>
      <c r="E313" s="931">
        <v>0</v>
      </c>
      <c r="F313" s="932">
        <v>0</v>
      </c>
      <c r="G313" s="933">
        <v>0</v>
      </c>
      <c r="H313" s="933">
        <v>0</v>
      </c>
      <c r="I313" s="933">
        <v>0</v>
      </c>
      <c r="J313" s="933">
        <v>0</v>
      </c>
      <c r="K313" s="933">
        <v>485.54856999999998</v>
      </c>
      <c r="L313" s="934">
        <v>0.268642750187988</v>
      </c>
      <c r="M313" s="935">
        <v>1.2943696145421299E-2</v>
      </c>
      <c r="N313" s="935">
        <v>4.8844136397816103E-4</v>
      </c>
      <c r="O313" s="935">
        <v>0.111527444775013</v>
      </c>
      <c r="P313" s="935">
        <v>4.8274288139841498E-2</v>
      </c>
      <c r="Q313" s="935">
        <v>9.6874203855668497E-3</v>
      </c>
      <c r="R313" s="935">
        <v>3.1748688658580402E-3</v>
      </c>
      <c r="S313" s="935">
        <v>0.26457240548817001</v>
      </c>
      <c r="T313" s="935">
        <v>0.25887392290842498</v>
      </c>
      <c r="U313" s="935">
        <v>2.8883165989908601</v>
      </c>
      <c r="V313" s="935">
        <v>2.4422068198908003E-4</v>
      </c>
      <c r="W313" s="935">
        <v>0</v>
      </c>
      <c r="X313" s="935">
        <v>0</v>
      </c>
      <c r="Y313" s="935">
        <v>0</v>
      </c>
      <c r="Z313" s="935">
        <v>8.1406893996360103E-4</v>
      </c>
      <c r="AA313" s="935">
        <v>3.7447171238325701E-4</v>
      </c>
      <c r="AB313" s="912"/>
    </row>
    <row r="314" spans="1:28">
      <c r="A314" s="929" t="s">
        <v>4087</v>
      </c>
      <c r="B314" s="930">
        <v>0</v>
      </c>
      <c r="C314" s="931">
        <v>23.120999999999999</v>
      </c>
      <c r="D314" s="931">
        <v>10</v>
      </c>
      <c r="E314" s="931">
        <v>0</v>
      </c>
      <c r="F314" s="932">
        <v>0</v>
      </c>
      <c r="G314" s="933">
        <v>0</v>
      </c>
      <c r="H314" s="933">
        <v>0</v>
      </c>
      <c r="I314" s="933">
        <v>0</v>
      </c>
      <c r="J314" s="933">
        <v>0</v>
      </c>
      <c r="K314" s="933">
        <v>13.121</v>
      </c>
      <c r="L314" s="934">
        <v>5.0596826370848005E-4</v>
      </c>
      <c r="M314" s="935">
        <v>0</v>
      </c>
      <c r="N314" s="935">
        <v>2.19986201612383E-6</v>
      </c>
      <c r="O314" s="935">
        <v>4.3997240322476497E-5</v>
      </c>
      <c r="P314" s="935">
        <v>1.23192272902934E-4</v>
      </c>
      <c r="Q314" s="935">
        <v>0</v>
      </c>
      <c r="R314" s="935">
        <v>0</v>
      </c>
      <c r="S314" s="935">
        <v>2.19986201612383E-5</v>
      </c>
      <c r="T314" s="935">
        <v>2.6398344193485901E-4</v>
      </c>
      <c r="U314" s="935">
        <v>3.5197792257981198E-4</v>
      </c>
      <c r="V314" s="935">
        <v>0</v>
      </c>
      <c r="W314" s="935">
        <v>0</v>
      </c>
      <c r="X314" s="935">
        <v>0</v>
      </c>
      <c r="Y314" s="935">
        <v>0</v>
      </c>
      <c r="Z314" s="935">
        <v>0</v>
      </c>
      <c r="AA314" s="935">
        <v>4.3997240322476498E-7</v>
      </c>
      <c r="AB314" s="912"/>
    </row>
    <row r="315" spans="1:28">
      <c r="A315" s="929" t="s">
        <v>4088</v>
      </c>
      <c r="B315" s="930">
        <v>0</v>
      </c>
      <c r="C315" s="931">
        <v>158.29668000000001</v>
      </c>
      <c r="D315" s="931">
        <v>68</v>
      </c>
      <c r="E315" s="931">
        <v>0</v>
      </c>
      <c r="F315" s="932">
        <v>0</v>
      </c>
      <c r="G315" s="933">
        <v>0</v>
      </c>
      <c r="H315" s="933">
        <v>0</v>
      </c>
      <c r="I315" s="933">
        <v>0</v>
      </c>
      <c r="J315" s="933">
        <v>0</v>
      </c>
      <c r="K315" s="933">
        <v>90.296679999999995</v>
      </c>
      <c r="L315" s="934">
        <v>5.6620264047152598E-2</v>
      </c>
      <c r="M315" s="935">
        <v>3.1489344710715901E-3</v>
      </c>
      <c r="N315" s="935">
        <v>2.51309193364367E-3</v>
      </c>
      <c r="O315" s="935">
        <v>2.3465617452696898E-2</v>
      </c>
      <c r="P315" s="935">
        <v>2.9369869585956199E-3</v>
      </c>
      <c r="Q315" s="935">
        <v>4.82937546284537E-3</v>
      </c>
      <c r="R315" s="935">
        <v>2.5585092577456699E-3</v>
      </c>
      <c r="S315" s="935">
        <v>8.1297010142569404E-2</v>
      </c>
      <c r="T315" s="935">
        <v>0.111121052969545</v>
      </c>
      <c r="U315" s="935">
        <v>0.43237292545098299</v>
      </c>
      <c r="V315" s="935">
        <v>2.8764305264596202E-5</v>
      </c>
      <c r="W315" s="935">
        <v>2.2708662050996999E-5</v>
      </c>
      <c r="X315" s="935">
        <v>4.5417324101994097E-4</v>
      </c>
      <c r="Y315" s="935">
        <v>3.0278216067995998E-4</v>
      </c>
      <c r="Z315" s="935">
        <v>0</v>
      </c>
      <c r="AA315" s="935">
        <v>1.0900157784478599E-3</v>
      </c>
      <c r="AB315" s="912"/>
    </row>
    <row r="316" spans="1:28">
      <c r="A316" s="929" t="s">
        <v>4089</v>
      </c>
      <c r="B316" s="930">
        <v>0</v>
      </c>
      <c r="C316" s="931">
        <v>1370.7134900000001</v>
      </c>
      <c r="D316" s="931">
        <v>78</v>
      </c>
      <c r="E316" s="931">
        <v>2.6013600000000001</v>
      </c>
      <c r="F316" s="932">
        <v>0</v>
      </c>
      <c r="G316" s="933">
        <v>0</v>
      </c>
      <c r="H316" s="933">
        <v>0</v>
      </c>
      <c r="I316" s="933">
        <v>0</v>
      </c>
      <c r="J316" s="933">
        <v>0</v>
      </c>
      <c r="K316" s="933">
        <v>1290.11213</v>
      </c>
      <c r="L316" s="934">
        <v>1.0944766006339199</v>
      </c>
      <c r="M316" s="935">
        <v>1.5140980641180701E-2</v>
      </c>
      <c r="N316" s="935">
        <v>6.3159519246068205E-2</v>
      </c>
      <c r="O316" s="935">
        <v>0.20981073174207601</v>
      </c>
      <c r="P316" s="935">
        <v>0.10858246116961</v>
      </c>
      <c r="Q316" s="935">
        <v>1.60061795349625E-2</v>
      </c>
      <c r="R316" s="935">
        <v>1.08149861722719E-2</v>
      </c>
      <c r="S316" s="935">
        <v>0.32012359069925</v>
      </c>
      <c r="T316" s="935">
        <v>0.52777132520687098</v>
      </c>
      <c r="U316" s="935">
        <v>1.28482035726591</v>
      </c>
      <c r="V316" s="935">
        <v>3.4607955751270202E-4</v>
      </c>
      <c r="W316" s="935">
        <v>1.7303977875635101E-4</v>
      </c>
      <c r="X316" s="935">
        <v>4.1096947454633402E-2</v>
      </c>
      <c r="Y316" s="935">
        <v>3.8933950220179002E-2</v>
      </c>
      <c r="Z316" s="935">
        <v>0</v>
      </c>
      <c r="AA316" s="935">
        <v>5.25608327972417E-3</v>
      </c>
      <c r="AB316" s="912"/>
    </row>
    <row r="317" spans="1:28">
      <c r="A317" s="924"/>
      <c r="B317" s="925"/>
      <c r="C317" s="926"/>
      <c r="D317" s="926"/>
      <c r="E317" s="926"/>
      <c r="F317" s="925"/>
      <c r="G317" s="926"/>
      <c r="H317" s="926"/>
      <c r="I317" s="926"/>
      <c r="J317" s="926"/>
      <c r="K317" s="926"/>
      <c r="L317" s="927"/>
      <c r="M317" s="928"/>
      <c r="N317" s="928"/>
      <c r="O317" s="928"/>
      <c r="P317" s="928"/>
      <c r="Q317" s="928"/>
      <c r="R317" s="928"/>
      <c r="S317" s="928"/>
      <c r="T317" s="928"/>
      <c r="U317" s="928"/>
      <c r="V317" s="928"/>
      <c r="W317" s="928"/>
      <c r="X317" s="928"/>
      <c r="Y317" s="928"/>
      <c r="Z317" s="928"/>
      <c r="AA317" s="928"/>
      <c r="AB317" s="912"/>
    </row>
    <row r="318" spans="1:28">
      <c r="A318" s="917" t="s">
        <v>4090</v>
      </c>
      <c r="B318" s="918">
        <v>33960</v>
      </c>
      <c r="C318" s="919">
        <v>436</v>
      </c>
      <c r="D318" s="919">
        <v>-372</v>
      </c>
      <c r="E318" s="919">
        <v>2263</v>
      </c>
      <c r="F318" s="920">
        <v>0</v>
      </c>
      <c r="G318" s="921">
        <v>0</v>
      </c>
      <c r="H318" s="921">
        <v>0</v>
      </c>
      <c r="I318" s="921">
        <v>1619</v>
      </c>
      <c r="J318" s="921">
        <v>0</v>
      </c>
      <c r="K318" s="921">
        <v>30886</v>
      </c>
      <c r="L318" s="922">
        <v>16.028390761317201</v>
      </c>
      <c r="M318" s="923">
        <v>0.61545671492078502</v>
      </c>
      <c r="N318" s="923">
        <v>0.38494837557383599</v>
      </c>
      <c r="O318" s="923">
        <v>14.4327733061976</v>
      </c>
      <c r="P318" s="923">
        <v>1.8356560325576601</v>
      </c>
      <c r="Q318" s="923">
        <v>1.37517686849818</v>
      </c>
      <c r="R318" s="923">
        <v>0.70422481985894803</v>
      </c>
      <c r="S318" s="923">
        <v>8.5991542727453307</v>
      </c>
      <c r="T318" s="923">
        <v>11.3900670886861</v>
      </c>
      <c r="U318" s="923">
        <v>75.674270932586595</v>
      </c>
      <c r="V318" s="923">
        <v>2.8397586207581101E-2</v>
      </c>
      <c r="W318" s="923">
        <v>1.40440551192437E-2</v>
      </c>
      <c r="X318" s="923">
        <v>64.639142656766396</v>
      </c>
      <c r="Y318" s="923">
        <v>32.331066461994503</v>
      </c>
      <c r="Z318" s="923">
        <v>0.66798990466705699</v>
      </c>
      <c r="AA318" s="923">
        <v>0.11592377976868</v>
      </c>
      <c r="AB318" s="912"/>
    </row>
    <row r="319" spans="1:28">
      <c r="A319" s="929" t="s">
        <v>4091</v>
      </c>
      <c r="B319" s="930">
        <v>16980</v>
      </c>
      <c r="C319" s="931">
        <v>24.431750000000001</v>
      </c>
      <c r="D319" s="931">
        <v>0</v>
      </c>
      <c r="E319" s="931">
        <v>630.45979999999997</v>
      </c>
      <c r="F319" s="932">
        <v>0</v>
      </c>
      <c r="G319" s="933">
        <v>0</v>
      </c>
      <c r="H319" s="933">
        <v>0</v>
      </c>
      <c r="I319" s="933">
        <v>759</v>
      </c>
      <c r="J319" s="933">
        <v>0</v>
      </c>
      <c r="K319" s="933">
        <v>15614.971949999999</v>
      </c>
      <c r="L319" s="934">
        <v>7.8540012976855396</v>
      </c>
      <c r="M319" s="935">
        <v>0.28012604628411802</v>
      </c>
      <c r="N319" s="935">
        <v>9.1630015139664706E-2</v>
      </c>
      <c r="O319" s="935">
        <v>9.8698616307581606</v>
      </c>
      <c r="P319" s="935">
        <v>1.1074141829736599</v>
      </c>
      <c r="Q319" s="935">
        <v>0.73827612198244097</v>
      </c>
      <c r="R319" s="935">
        <v>0.358666059260973</v>
      </c>
      <c r="S319" s="935">
        <v>4.18880069209896</v>
      </c>
      <c r="T319" s="935">
        <v>4.2411607007501901</v>
      </c>
      <c r="U319" s="935">
        <v>23.378743862777299</v>
      </c>
      <c r="V319" s="935">
        <v>4.1888006920989601E-3</v>
      </c>
      <c r="W319" s="935">
        <v>1.83260030279329E-3</v>
      </c>
      <c r="X319" s="935">
        <v>1.30900021628092</v>
      </c>
      <c r="Y319" s="935">
        <v>0.654500108140462</v>
      </c>
      <c r="Z319" s="935">
        <v>5.2360008651236897E-2</v>
      </c>
      <c r="AA319" s="935">
        <v>3.1154205147486E-2</v>
      </c>
      <c r="AB319" s="912"/>
    </row>
    <row r="320" spans="1:28">
      <c r="A320" s="929" t="s">
        <v>4092</v>
      </c>
      <c r="B320" s="930">
        <v>16980</v>
      </c>
      <c r="C320" s="931">
        <v>19.68</v>
      </c>
      <c r="D320" s="931">
        <v>0</v>
      </c>
      <c r="E320" s="931">
        <v>1592.06765</v>
      </c>
      <c r="F320" s="932">
        <v>0</v>
      </c>
      <c r="G320" s="933">
        <v>0</v>
      </c>
      <c r="H320" s="933">
        <v>0</v>
      </c>
      <c r="I320" s="933">
        <v>841</v>
      </c>
      <c r="J320" s="933">
        <v>0</v>
      </c>
      <c r="K320" s="933">
        <v>14566.612349999999</v>
      </c>
      <c r="L320" s="934">
        <v>7.8053761855589698</v>
      </c>
      <c r="M320" s="935">
        <v>0.32139784293478102</v>
      </c>
      <c r="N320" s="935">
        <v>0.28237096200698603</v>
      </c>
      <c r="O320" s="935">
        <v>3.7879031488742099</v>
      </c>
      <c r="P320" s="935">
        <v>0.69100536230978005</v>
      </c>
      <c r="Q320" s="935">
        <v>0.60376880494176799</v>
      </c>
      <c r="R320" s="935">
        <v>0.29844085415372501</v>
      </c>
      <c r="S320" s="935">
        <v>4.1552149693710998</v>
      </c>
      <c r="T320" s="935">
        <v>6.8411826567546301</v>
      </c>
      <c r="U320" s="935">
        <v>50.895644127600697</v>
      </c>
      <c r="V320" s="935">
        <v>2.3875268332298E-2</v>
      </c>
      <c r="W320" s="935">
        <v>1.1937634166149E-2</v>
      </c>
      <c r="X320" s="935">
        <v>63.1546761366845</v>
      </c>
      <c r="Y320" s="935">
        <v>31.588816562732799</v>
      </c>
      <c r="Z320" s="935">
        <v>0.59688170830745102</v>
      </c>
      <c r="AA320" s="935">
        <v>8.0349460733695297E-2</v>
      </c>
      <c r="AB320" s="912"/>
    </row>
    <row r="321" spans="1:28">
      <c r="A321" s="929" t="s">
        <v>4093</v>
      </c>
      <c r="B321" s="930">
        <v>0</v>
      </c>
      <c r="C321" s="931">
        <v>2.5450499999999998</v>
      </c>
      <c r="D321" s="931">
        <v>0</v>
      </c>
      <c r="E321" s="931">
        <v>0</v>
      </c>
      <c r="F321" s="932">
        <v>0</v>
      </c>
      <c r="G321" s="933">
        <v>0</v>
      </c>
      <c r="H321" s="933">
        <v>0</v>
      </c>
      <c r="I321" s="933">
        <v>0</v>
      </c>
      <c r="J321" s="933">
        <v>0</v>
      </c>
      <c r="K321" s="933">
        <v>2.5450499999999998</v>
      </c>
      <c r="L321" s="934">
        <v>1.7964160239015601E-3</v>
      </c>
      <c r="M321" s="935">
        <v>3.2002660758341301E-5</v>
      </c>
      <c r="N321" s="935">
        <v>9.6434684418468398E-5</v>
      </c>
      <c r="O321" s="935">
        <v>1.13929472299695E-3</v>
      </c>
      <c r="P321" s="935">
        <v>1.5318606949659401E-4</v>
      </c>
      <c r="Q321" s="935">
        <v>9.3447769414356502E-5</v>
      </c>
      <c r="R321" s="935">
        <v>3.62696821927868E-5</v>
      </c>
      <c r="S321" s="935">
        <v>9.0887556553689202E-4</v>
      </c>
      <c r="T321" s="935">
        <v>7.5099577246240899E-4</v>
      </c>
      <c r="U321" s="935">
        <v>3.0935905399729902E-3</v>
      </c>
      <c r="V321" s="935">
        <v>6.4005321516682603E-7</v>
      </c>
      <c r="W321" s="935">
        <v>1.02408514426692E-6</v>
      </c>
      <c r="X321" s="935">
        <v>6.8272342951128094E-5</v>
      </c>
      <c r="Y321" s="935">
        <v>3.4136171475564E-5</v>
      </c>
      <c r="Z321" s="935">
        <v>2.9869150041118501E-5</v>
      </c>
      <c r="AA321" s="935">
        <v>1.64707027369596E-5</v>
      </c>
      <c r="AB321" s="912"/>
    </row>
    <row r="322" spans="1:28">
      <c r="A322" s="929" t="s">
        <v>4094</v>
      </c>
      <c r="B322" s="930">
        <v>0</v>
      </c>
      <c r="C322" s="931">
        <v>35.186070000000001</v>
      </c>
      <c r="D322" s="931">
        <v>-36</v>
      </c>
      <c r="E322" s="931">
        <v>0</v>
      </c>
      <c r="F322" s="932">
        <v>0</v>
      </c>
      <c r="G322" s="933">
        <v>0</v>
      </c>
      <c r="H322" s="933">
        <v>0</v>
      </c>
      <c r="I322" s="933">
        <v>1</v>
      </c>
      <c r="J322" s="933">
        <v>0</v>
      </c>
      <c r="K322" s="933">
        <v>70.186070000000001</v>
      </c>
      <c r="L322" s="934">
        <v>4.2950902637537501E-2</v>
      </c>
      <c r="M322" s="935">
        <v>1.84747718194339E-3</v>
      </c>
      <c r="N322" s="935">
        <v>2.0710572230702999E-3</v>
      </c>
      <c r="O322" s="935">
        <v>9.8845912919264298E-2</v>
      </c>
      <c r="P322" s="935">
        <v>2.4593804523959802E-3</v>
      </c>
      <c r="Q322" s="935">
        <v>3.5184438051023901E-3</v>
      </c>
      <c r="R322" s="935">
        <v>3.3772353580748698E-3</v>
      </c>
      <c r="S322" s="935">
        <v>3.8126280697430501E-2</v>
      </c>
      <c r="T322" s="935">
        <v>5.2835493929463899E-2</v>
      </c>
      <c r="U322" s="935">
        <v>0.176745906196113</v>
      </c>
      <c r="V322" s="935">
        <v>3.41253746983174E-5</v>
      </c>
      <c r="W322" s="935">
        <v>4.5892745283944199E-5</v>
      </c>
      <c r="X322" s="935">
        <v>4.4716008225381496E-3</v>
      </c>
      <c r="Y322" s="935">
        <v>2.23580041126907E-3</v>
      </c>
      <c r="Z322" s="935">
        <v>1.29441076441894E-3</v>
      </c>
      <c r="AA322" s="935">
        <v>5.3423862458745297E-4</v>
      </c>
      <c r="AB322" s="912"/>
    </row>
    <row r="323" spans="1:28">
      <c r="A323" s="929" t="s">
        <v>4095</v>
      </c>
      <c r="B323" s="930">
        <v>0</v>
      </c>
      <c r="C323" s="931">
        <v>5.7535100000000003</v>
      </c>
      <c r="D323" s="931">
        <v>0</v>
      </c>
      <c r="E323" s="931">
        <v>0</v>
      </c>
      <c r="F323" s="932">
        <v>0</v>
      </c>
      <c r="G323" s="933">
        <v>0</v>
      </c>
      <c r="H323" s="933">
        <v>0</v>
      </c>
      <c r="I323" s="933">
        <v>0</v>
      </c>
      <c r="J323" s="933">
        <v>0</v>
      </c>
      <c r="K323" s="933">
        <v>5.7535100000000003</v>
      </c>
      <c r="L323" s="934">
        <v>2.3826394655681602E-3</v>
      </c>
      <c r="M323" s="935">
        <v>3.66559917779717E-5</v>
      </c>
      <c r="N323" s="935">
        <v>1.8327995888985901E-5</v>
      </c>
      <c r="O323" s="935">
        <v>1.0389079774967201E-2</v>
      </c>
      <c r="P323" s="935">
        <v>2.5948583653353699E-4</v>
      </c>
      <c r="Q323" s="935">
        <v>5.1414851625418195E-4</v>
      </c>
      <c r="R323" s="935">
        <v>1.14791132146806E-4</v>
      </c>
      <c r="S323" s="935">
        <v>5.3054724941801199E-4</v>
      </c>
      <c r="T323" s="935">
        <v>5.4983987666957601E-4</v>
      </c>
      <c r="U323" s="935">
        <v>4.4469505814855202E-3</v>
      </c>
      <c r="V323" s="935">
        <v>6.7524195380474202E-7</v>
      </c>
      <c r="W323" s="935">
        <v>3.8585254503128098E-7</v>
      </c>
      <c r="X323" s="935">
        <v>1.8327995888985901E-4</v>
      </c>
      <c r="Y323" s="935">
        <v>9.6463136257820295E-5</v>
      </c>
      <c r="Z323" s="935">
        <v>8.6816822632038203E-5</v>
      </c>
      <c r="AA323" s="935">
        <v>1.6881048845118501E-5</v>
      </c>
      <c r="AB323" s="912"/>
    </row>
    <row r="324" spans="1:28">
      <c r="A324" s="929" t="s">
        <v>4096</v>
      </c>
      <c r="B324" s="930">
        <v>0</v>
      </c>
      <c r="C324" s="931">
        <v>6.4909999999999997</v>
      </c>
      <c r="D324" s="931">
        <v>0</v>
      </c>
      <c r="E324" s="931">
        <v>0</v>
      </c>
      <c r="F324" s="932">
        <v>0</v>
      </c>
      <c r="G324" s="933">
        <v>0</v>
      </c>
      <c r="H324" s="933">
        <v>0</v>
      </c>
      <c r="I324" s="933">
        <v>0</v>
      </c>
      <c r="J324" s="933">
        <v>0</v>
      </c>
      <c r="K324" s="933">
        <v>6.4909999999999997</v>
      </c>
      <c r="L324" s="934">
        <v>2.7642278058467901E-3</v>
      </c>
      <c r="M324" s="935">
        <v>6.2031883831994994E-5</v>
      </c>
      <c r="N324" s="935">
        <v>1.00121637062167E-4</v>
      </c>
      <c r="O324" s="935">
        <v>6.6820309952359503E-3</v>
      </c>
      <c r="P324" s="935">
        <v>2.25273683389876E-4</v>
      </c>
      <c r="Q324" s="935">
        <v>3.5260228704502402E-4</v>
      </c>
      <c r="R324" s="935">
        <v>1.03386473053325E-4</v>
      </c>
      <c r="S324" s="935">
        <v>2.90570403213029E-3</v>
      </c>
      <c r="T324" s="935">
        <v>9.2503686416132904E-4</v>
      </c>
      <c r="U324" s="935">
        <v>1.1459574328963299E-2</v>
      </c>
      <c r="V324" s="935">
        <v>1.74124586195074E-6</v>
      </c>
      <c r="W324" s="935">
        <v>2.5030409265541798E-6</v>
      </c>
      <c r="X324" s="935">
        <v>1.3059343964630501E-4</v>
      </c>
      <c r="Y324" s="935">
        <v>6.5296719823152601E-5</v>
      </c>
      <c r="Z324" s="935">
        <v>0</v>
      </c>
      <c r="AA324" s="935">
        <v>1.52359012920689E-5</v>
      </c>
      <c r="AB324" s="912"/>
    </row>
    <row r="325" spans="1:28">
      <c r="A325" s="929" t="s">
        <v>4097</v>
      </c>
      <c r="B325" s="930">
        <v>0</v>
      </c>
      <c r="C325" s="931">
        <v>14.994999999999999</v>
      </c>
      <c r="D325" s="931">
        <v>0</v>
      </c>
      <c r="E325" s="931">
        <v>0</v>
      </c>
      <c r="F325" s="932">
        <v>0</v>
      </c>
      <c r="G325" s="933">
        <v>0</v>
      </c>
      <c r="H325" s="933">
        <v>0</v>
      </c>
      <c r="I325" s="933">
        <v>0</v>
      </c>
      <c r="J325" s="933">
        <v>0</v>
      </c>
      <c r="K325" s="933">
        <v>14.994999999999999</v>
      </c>
      <c r="L325" s="934">
        <v>4.11199026232864E-3</v>
      </c>
      <c r="M325" s="935">
        <v>1.0398136295543701E-4</v>
      </c>
      <c r="N325" s="935">
        <v>5.1990681477718503E-5</v>
      </c>
      <c r="O325" s="935">
        <v>1.60698470022039E-3</v>
      </c>
      <c r="P325" s="935">
        <v>7.1369026392140795E-4</v>
      </c>
      <c r="Q325" s="935">
        <v>1.9142023634978201E-4</v>
      </c>
      <c r="R325" s="935">
        <v>2.36321279444175E-4</v>
      </c>
      <c r="S325" s="935">
        <v>3.00128024894102E-3</v>
      </c>
      <c r="T325" s="935">
        <v>2.4813734341638301E-3</v>
      </c>
      <c r="U325" s="935">
        <v>1.8054945749534999E-2</v>
      </c>
      <c r="V325" s="935">
        <v>2.5995340738859199E-6</v>
      </c>
      <c r="W325" s="935">
        <v>1.18160639722087E-6</v>
      </c>
      <c r="X325" s="935">
        <v>4.4901043094393197E-4</v>
      </c>
      <c r="Y325" s="935">
        <v>2.36321279444175E-4</v>
      </c>
      <c r="Z325" s="935">
        <v>1.18160639722087E-4</v>
      </c>
      <c r="AA325" s="935">
        <v>3.8993011108288799E-5</v>
      </c>
      <c r="AB325" s="912"/>
    </row>
    <row r="326" spans="1:28">
      <c r="A326" s="929" t="s">
        <v>4098</v>
      </c>
      <c r="B326" s="930">
        <v>0</v>
      </c>
      <c r="C326" s="931">
        <v>0.124</v>
      </c>
      <c r="D326" s="931">
        <v>0</v>
      </c>
      <c r="E326" s="931">
        <v>0</v>
      </c>
      <c r="F326" s="932">
        <v>0</v>
      </c>
      <c r="G326" s="933">
        <v>0</v>
      </c>
      <c r="H326" s="933">
        <v>0</v>
      </c>
      <c r="I326" s="933">
        <v>0</v>
      </c>
      <c r="J326" s="933">
        <v>0</v>
      </c>
      <c r="K326" s="933">
        <v>0.124</v>
      </c>
      <c r="L326" s="934">
        <v>1.9646355540689699E-6</v>
      </c>
      <c r="M326" s="935">
        <v>1.03948971114761E-9</v>
      </c>
      <c r="N326" s="935">
        <v>1.03948971114761E-9</v>
      </c>
      <c r="O326" s="935">
        <v>1.14343868226237E-7</v>
      </c>
      <c r="P326" s="935">
        <v>4.8856016423937404E-7</v>
      </c>
      <c r="Q326" s="935">
        <v>0</v>
      </c>
      <c r="R326" s="935">
        <v>1.03948971114761E-9</v>
      </c>
      <c r="S326" s="935">
        <v>1.24738765337713E-7</v>
      </c>
      <c r="T326" s="935">
        <v>6.2369382668856301E-8</v>
      </c>
      <c r="U326" s="935">
        <v>1.53844477249846E-6</v>
      </c>
      <c r="V326" s="935">
        <v>1.03948971114761E-9</v>
      </c>
      <c r="W326" s="935">
        <v>1.0394897111476E-10</v>
      </c>
      <c r="X326" s="935">
        <v>0</v>
      </c>
      <c r="Y326" s="935">
        <v>0</v>
      </c>
      <c r="Z326" s="935">
        <v>0</v>
      </c>
      <c r="AA326" s="935">
        <v>1.14343868226237E-9</v>
      </c>
      <c r="AB326" s="912"/>
    </row>
    <row r="327" spans="1:28">
      <c r="A327" s="929" t="s">
        <v>4099</v>
      </c>
      <c r="B327" s="930">
        <v>0</v>
      </c>
      <c r="C327" s="931">
        <v>326.53599000000003</v>
      </c>
      <c r="D327" s="931">
        <v>-336</v>
      </c>
      <c r="E327" s="931">
        <v>40.408299999999997</v>
      </c>
      <c r="F327" s="932">
        <v>0</v>
      </c>
      <c r="G327" s="933">
        <v>0</v>
      </c>
      <c r="H327" s="933">
        <v>0</v>
      </c>
      <c r="I327" s="933">
        <v>18</v>
      </c>
      <c r="J327" s="933">
        <v>0</v>
      </c>
      <c r="K327" s="933">
        <v>604.12769000000003</v>
      </c>
      <c r="L327" s="934">
        <v>0.31500513724198198</v>
      </c>
      <c r="M327" s="935">
        <v>1.18506755811292E-2</v>
      </c>
      <c r="N327" s="935">
        <v>8.6094651657776505E-3</v>
      </c>
      <c r="O327" s="935">
        <v>0.65634510910869603</v>
      </c>
      <c r="P327" s="935">
        <v>3.3424982408313202E-2</v>
      </c>
      <c r="Q327" s="935">
        <v>2.8461878959806099E-2</v>
      </c>
      <c r="R327" s="935">
        <v>4.3249901479847697E-2</v>
      </c>
      <c r="S327" s="935">
        <v>0.20966579874305599</v>
      </c>
      <c r="T327" s="935">
        <v>0.25018092893495097</v>
      </c>
      <c r="U327" s="935">
        <v>1.18608043636772</v>
      </c>
      <c r="V327" s="935">
        <v>2.9373469389123801E-4</v>
      </c>
      <c r="W327" s="935">
        <v>2.2283321605542201E-4</v>
      </c>
      <c r="X327" s="935">
        <v>0.17016354680595799</v>
      </c>
      <c r="Y327" s="935">
        <v>8.5081773402979094E-2</v>
      </c>
      <c r="Z327" s="935">
        <v>1.7218930331555301E-2</v>
      </c>
      <c r="AA327" s="935">
        <v>3.7982934554901399E-3</v>
      </c>
      <c r="AB327" s="912"/>
    </row>
    <row r="328" spans="1:28">
      <c r="A328" s="924"/>
      <c r="B328" s="925"/>
      <c r="C328" s="926"/>
      <c r="D328" s="926"/>
      <c r="E328" s="926"/>
      <c r="F328" s="925"/>
      <c r="G328" s="926"/>
      <c r="H328" s="926"/>
      <c r="I328" s="926"/>
      <c r="J328" s="926"/>
      <c r="K328" s="926"/>
      <c r="L328" s="927"/>
      <c r="M328" s="928"/>
      <c r="N328" s="928"/>
      <c r="O328" s="928"/>
      <c r="P328" s="928"/>
      <c r="Q328" s="928"/>
      <c r="R328" s="928"/>
      <c r="S328" s="928"/>
      <c r="T328" s="928"/>
      <c r="U328" s="928"/>
      <c r="V328" s="928"/>
      <c r="W328" s="928"/>
      <c r="X328" s="928"/>
      <c r="Y328" s="928"/>
      <c r="Z328" s="928"/>
      <c r="AA328" s="928"/>
      <c r="AB328" s="912"/>
    </row>
    <row r="329" spans="1:28">
      <c r="A329" s="917" t="s">
        <v>4100</v>
      </c>
      <c r="B329" s="918">
        <v>419200</v>
      </c>
      <c r="C329" s="919">
        <v>13436</v>
      </c>
      <c r="D329" s="919">
        <v>-16817</v>
      </c>
      <c r="E329" s="919">
        <v>34034</v>
      </c>
      <c r="F329" s="920">
        <v>0</v>
      </c>
      <c r="G329" s="921">
        <v>0</v>
      </c>
      <c r="H329" s="921">
        <v>0</v>
      </c>
      <c r="I329" s="921">
        <v>0</v>
      </c>
      <c r="J329" s="921">
        <v>3103</v>
      </c>
      <c r="K329" s="921">
        <v>412316</v>
      </c>
      <c r="L329" s="922">
        <v>49.653704577174999</v>
      </c>
      <c r="M329" s="923">
        <v>0.27213151526079898</v>
      </c>
      <c r="N329" s="923">
        <v>0.20814990490513399</v>
      </c>
      <c r="O329" s="923">
        <v>5.7856384677251</v>
      </c>
      <c r="P329" s="923">
        <v>3.0975485442097499</v>
      </c>
      <c r="Q329" s="923">
        <v>2.3069797542612801E-2</v>
      </c>
      <c r="R329" s="923">
        <v>6.4939057082236198E-2</v>
      </c>
      <c r="S329" s="923">
        <v>6.2547939961421504</v>
      </c>
      <c r="T329" s="923">
        <v>10.6070564418938</v>
      </c>
      <c r="U329" s="923">
        <v>34.062087081993099</v>
      </c>
      <c r="V329" s="923">
        <v>1.6080835007330901E-2</v>
      </c>
      <c r="W329" s="923">
        <v>8.6375990621120197E-3</v>
      </c>
      <c r="X329" s="923">
        <v>2.5545670147448298</v>
      </c>
      <c r="Y329" s="923">
        <v>2.5545670147448298</v>
      </c>
      <c r="Z329" s="923">
        <v>3.1160764628512401E-3</v>
      </c>
      <c r="AA329" s="923">
        <v>2.4941004369377601E-2</v>
      </c>
      <c r="AB329" s="912"/>
    </row>
    <row r="330" spans="1:28">
      <c r="A330" s="929" t="s">
        <v>4101</v>
      </c>
      <c r="B330" s="930">
        <v>7700</v>
      </c>
      <c r="C330" s="931">
        <v>2119.7332999999999</v>
      </c>
      <c r="D330" s="931">
        <v>6716</v>
      </c>
      <c r="E330" s="931">
        <v>0.97</v>
      </c>
      <c r="F330" s="932">
        <v>0</v>
      </c>
      <c r="G330" s="933">
        <v>0</v>
      </c>
      <c r="H330" s="933">
        <v>0</v>
      </c>
      <c r="I330" s="933">
        <v>0</v>
      </c>
      <c r="J330" s="933">
        <v>3102.7633000000001</v>
      </c>
      <c r="K330" s="933">
        <v>0</v>
      </c>
      <c r="L330" s="934">
        <v>0</v>
      </c>
      <c r="M330" s="935">
        <v>0</v>
      </c>
      <c r="N330" s="935">
        <v>0</v>
      </c>
      <c r="O330" s="935">
        <v>0</v>
      </c>
      <c r="P330" s="935">
        <v>0</v>
      </c>
      <c r="Q330" s="935">
        <v>0</v>
      </c>
      <c r="R330" s="935">
        <v>0</v>
      </c>
      <c r="S330" s="935">
        <v>0</v>
      </c>
      <c r="T330" s="935">
        <v>0</v>
      </c>
      <c r="U330" s="935">
        <v>0</v>
      </c>
      <c r="V330" s="935">
        <v>0</v>
      </c>
      <c r="W330" s="935">
        <v>0</v>
      </c>
      <c r="X330" s="935">
        <v>0</v>
      </c>
      <c r="Y330" s="935">
        <v>0</v>
      </c>
      <c r="Z330" s="935">
        <v>0</v>
      </c>
      <c r="AA330" s="935">
        <v>0</v>
      </c>
      <c r="AB330" s="912"/>
    </row>
    <row r="331" spans="1:28">
      <c r="A331" s="929" t="s">
        <v>4102</v>
      </c>
      <c r="B331" s="930">
        <v>54000</v>
      </c>
      <c r="C331" s="931">
        <v>2537.48128</v>
      </c>
      <c r="D331" s="931">
        <v>0</v>
      </c>
      <c r="E331" s="931">
        <v>105.5348</v>
      </c>
      <c r="F331" s="932">
        <v>0</v>
      </c>
      <c r="G331" s="933">
        <v>0</v>
      </c>
      <c r="H331" s="933">
        <v>0</v>
      </c>
      <c r="I331" s="933">
        <v>0</v>
      </c>
      <c r="J331" s="933">
        <v>0</v>
      </c>
      <c r="K331" s="933">
        <v>56431.946479999999</v>
      </c>
      <c r="L331" s="934">
        <v>26.775646858251299</v>
      </c>
      <c r="M331" s="935">
        <v>2.8384077941609201E-2</v>
      </c>
      <c r="N331" s="935">
        <v>0.20814990490513399</v>
      </c>
      <c r="O331" s="935">
        <v>0.28384077941609198</v>
      </c>
      <c r="P331" s="935">
        <v>1.4286652563943301</v>
      </c>
      <c r="Q331" s="935">
        <v>0</v>
      </c>
      <c r="R331" s="935">
        <v>9.4613593138697296E-3</v>
      </c>
      <c r="S331" s="935">
        <v>9.4613593138697299E-2</v>
      </c>
      <c r="T331" s="935">
        <v>0.85152233824827495</v>
      </c>
      <c r="U331" s="935">
        <v>1.0407495245256699</v>
      </c>
      <c r="V331" s="935">
        <v>9.4613593138697305E-4</v>
      </c>
      <c r="W331" s="935">
        <v>0</v>
      </c>
      <c r="X331" s="935">
        <v>2.5545670147448298</v>
      </c>
      <c r="Y331" s="935">
        <v>2.5545670147448298</v>
      </c>
      <c r="Z331" s="935">
        <v>0</v>
      </c>
      <c r="AA331" s="935">
        <v>4.7306796569348596E-3</v>
      </c>
      <c r="AB331" s="912"/>
    </row>
    <row r="332" spans="1:28">
      <c r="A332" s="929" t="s">
        <v>4103</v>
      </c>
      <c r="B332" s="930">
        <v>0</v>
      </c>
      <c r="C332" s="931">
        <v>3112.2275599999998</v>
      </c>
      <c r="D332" s="931">
        <v>116</v>
      </c>
      <c r="E332" s="931">
        <v>1.30017</v>
      </c>
      <c r="F332" s="932">
        <v>0</v>
      </c>
      <c r="G332" s="933">
        <v>0</v>
      </c>
      <c r="H332" s="933">
        <v>0</v>
      </c>
      <c r="I332" s="933">
        <v>0</v>
      </c>
      <c r="J332" s="933">
        <v>0</v>
      </c>
      <c r="K332" s="933">
        <v>2994.9273899999998</v>
      </c>
      <c r="L332" s="934">
        <v>0.40170273645666499</v>
      </c>
      <c r="M332" s="935">
        <v>1.00425684114166E-3</v>
      </c>
      <c r="N332" s="935">
        <v>0</v>
      </c>
      <c r="O332" s="935">
        <v>5.0212842057083103E-2</v>
      </c>
      <c r="P332" s="935">
        <v>1.20510820936999E-2</v>
      </c>
      <c r="Q332" s="935">
        <v>0</v>
      </c>
      <c r="R332" s="935">
        <v>1.5063852617124901E-3</v>
      </c>
      <c r="S332" s="935">
        <v>5.5234126262791401E-2</v>
      </c>
      <c r="T332" s="935">
        <v>0.100425684114166</v>
      </c>
      <c r="U332" s="935">
        <v>0.391660168045248</v>
      </c>
      <c r="V332" s="935">
        <v>5.0212842057083098E-5</v>
      </c>
      <c r="W332" s="935">
        <v>0</v>
      </c>
      <c r="X332" s="935">
        <v>0</v>
      </c>
      <c r="Y332" s="935">
        <v>0</v>
      </c>
      <c r="Z332" s="935">
        <v>0</v>
      </c>
      <c r="AA332" s="935">
        <v>4.5191557851374797E-4</v>
      </c>
      <c r="AB332" s="912"/>
    </row>
    <row r="333" spans="1:28">
      <c r="A333" s="929" t="s">
        <v>4104</v>
      </c>
      <c r="B333" s="930">
        <v>0</v>
      </c>
      <c r="C333" s="931">
        <v>0.10525</v>
      </c>
      <c r="D333" s="931">
        <v>0</v>
      </c>
      <c r="E333" s="931">
        <v>0.01</v>
      </c>
      <c r="F333" s="932">
        <v>0</v>
      </c>
      <c r="G333" s="933">
        <v>0</v>
      </c>
      <c r="H333" s="933">
        <v>0</v>
      </c>
      <c r="I333" s="933">
        <v>0</v>
      </c>
      <c r="J333" s="933">
        <v>0</v>
      </c>
      <c r="K333" s="933">
        <v>9.5250000000000001E-2</v>
      </c>
      <c r="L333" s="934">
        <v>2.15589327793859E-5</v>
      </c>
      <c r="M333" s="935">
        <v>1.59695798365822E-8</v>
      </c>
      <c r="N333" s="935">
        <v>0</v>
      </c>
      <c r="O333" s="935">
        <v>1.11787058856075E-6</v>
      </c>
      <c r="P333" s="935">
        <v>1.66083630300454E-6</v>
      </c>
      <c r="Q333" s="935">
        <v>0</v>
      </c>
      <c r="R333" s="935">
        <v>4.7908739509746501E-8</v>
      </c>
      <c r="S333" s="935">
        <v>7.9847899182910802E-7</v>
      </c>
      <c r="T333" s="935">
        <v>1.11787058856075E-6</v>
      </c>
      <c r="U333" s="935">
        <v>5.1102655477062896E-6</v>
      </c>
      <c r="V333" s="935">
        <v>0</v>
      </c>
      <c r="W333" s="935">
        <v>0</v>
      </c>
      <c r="X333" s="935">
        <v>0</v>
      </c>
      <c r="Y333" s="935">
        <v>0</v>
      </c>
      <c r="Z333" s="935">
        <v>0</v>
      </c>
      <c r="AA333" s="935">
        <v>3.1939159673164302E-9</v>
      </c>
      <c r="AB333" s="912"/>
    </row>
    <row r="334" spans="1:28">
      <c r="A334" s="929" t="s">
        <v>4276</v>
      </c>
      <c r="B334" s="930">
        <v>0</v>
      </c>
      <c r="C334" s="931">
        <v>0</v>
      </c>
      <c r="D334" s="931">
        <v>0</v>
      </c>
      <c r="E334" s="931">
        <v>0</v>
      </c>
      <c r="F334" s="932">
        <v>0</v>
      </c>
      <c r="G334" s="933">
        <v>0</v>
      </c>
      <c r="H334" s="933">
        <v>0</v>
      </c>
      <c r="I334" s="933">
        <v>0</v>
      </c>
      <c r="J334" s="933">
        <v>0</v>
      </c>
      <c r="K334" s="933">
        <v>0</v>
      </c>
      <c r="L334" s="934">
        <v>0</v>
      </c>
      <c r="M334" s="935">
        <v>0</v>
      </c>
      <c r="N334" s="935">
        <v>0</v>
      </c>
      <c r="O334" s="935">
        <v>0</v>
      </c>
      <c r="P334" s="935">
        <v>0</v>
      </c>
      <c r="Q334" s="935">
        <v>0</v>
      </c>
      <c r="R334" s="935">
        <v>0</v>
      </c>
      <c r="S334" s="935">
        <v>0</v>
      </c>
      <c r="T334" s="935">
        <v>0</v>
      </c>
      <c r="U334" s="935">
        <v>0</v>
      </c>
      <c r="V334" s="935">
        <v>0</v>
      </c>
      <c r="W334" s="935">
        <v>0</v>
      </c>
      <c r="X334" s="935">
        <v>0</v>
      </c>
      <c r="Y334" s="935">
        <v>0</v>
      </c>
      <c r="Z334" s="935">
        <v>0</v>
      </c>
      <c r="AA334" s="935">
        <v>0</v>
      </c>
      <c r="AB334" s="912"/>
    </row>
    <row r="335" spans="1:28">
      <c r="A335" s="929" t="s">
        <v>4277</v>
      </c>
      <c r="B335" s="930">
        <v>0</v>
      </c>
      <c r="C335" s="931">
        <v>0</v>
      </c>
      <c r="D335" s="931">
        <v>0</v>
      </c>
      <c r="E335" s="931">
        <v>0</v>
      </c>
      <c r="F335" s="932">
        <v>0</v>
      </c>
      <c r="G335" s="933">
        <v>0</v>
      </c>
      <c r="H335" s="933">
        <v>0</v>
      </c>
      <c r="I335" s="933">
        <v>0</v>
      </c>
      <c r="J335" s="933">
        <v>0</v>
      </c>
      <c r="K335" s="933">
        <v>0</v>
      </c>
      <c r="L335" s="934">
        <v>0</v>
      </c>
      <c r="M335" s="935">
        <v>0</v>
      </c>
      <c r="N335" s="935">
        <v>0</v>
      </c>
      <c r="O335" s="935">
        <v>0</v>
      </c>
      <c r="P335" s="935">
        <v>0</v>
      </c>
      <c r="Q335" s="935">
        <v>0</v>
      </c>
      <c r="R335" s="935">
        <v>0</v>
      </c>
      <c r="S335" s="935">
        <v>0</v>
      </c>
      <c r="T335" s="935">
        <v>0</v>
      </c>
      <c r="U335" s="935">
        <v>0</v>
      </c>
      <c r="V335" s="935">
        <v>0</v>
      </c>
      <c r="W335" s="935">
        <v>0</v>
      </c>
      <c r="X335" s="935">
        <v>0</v>
      </c>
      <c r="Y335" s="935">
        <v>0</v>
      </c>
      <c r="Z335" s="935">
        <v>0</v>
      </c>
      <c r="AA335" s="935">
        <v>0</v>
      </c>
      <c r="AB335" s="912"/>
    </row>
    <row r="336" spans="1:28">
      <c r="A336" s="929" t="s">
        <v>4105</v>
      </c>
      <c r="B336" s="930">
        <v>0</v>
      </c>
      <c r="C336" s="931">
        <v>1659.6849</v>
      </c>
      <c r="D336" s="931">
        <v>-199</v>
      </c>
      <c r="E336" s="931">
        <v>0.112</v>
      </c>
      <c r="F336" s="932">
        <v>0</v>
      </c>
      <c r="G336" s="933">
        <v>0</v>
      </c>
      <c r="H336" s="933">
        <v>0</v>
      </c>
      <c r="I336" s="933">
        <v>0</v>
      </c>
      <c r="J336" s="933">
        <v>0</v>
      </c>
      <c r="K336" s="933">
        <v>1858.5728999999999</v>
      </c>
      <c r="L336" s="934">
        <v>0.17138420545681801</v>
      </c>
      <c r="M336" s="935">
        <v>3.1160764628512398E-4</v>
      </c>
      <c r="N336" s="935">
        <v>0</v>
      </c>
      <c r="O336" s="935">
        <v>1.5580382314256199E-2</v>
      </c>
      <c r="P336" s="935">
        <v>1.71384205456818E-2</v>
      </c>
      <c r="Q336" s="935">
        <v>0</v>
      </c>
      <c r="R336" s="935">
        <v>9.3482293885537103E-4</v>
      </c>
      <c r="S336" s="935">
        <v>1.24643058514049E-2</v>
      </c>
      <c r="T336" s="935">
        <v>2.18125352399587E-2</v>
      </c>
      <c r="U336" s="935">
        <v>0.218125352399587</v>
      </c>
      <c r="V336" s="935">
        <v>0</v>
      </c>
      <c r="W336" s="935">
        <v>3.1160764628512402E-5</v>
      </c>
      <c r="X336" s="935">
        <v>0</v>
      </c>
      <c r="Y336" s="935">
        <v>0</v>
      </c>
      <c r="Z336" s="935">
        <v>3.1160764628512401E-3</v>
      </c>
      <c r="AA336" s="935">
        <v>3.1160764628512402E-5</v>
      </c>
      <c r="AB336" s="912"/>
    </row>
    <row r="337" spans="1:28">
      <c r="A337" s="929" t="s">
        <v>4106</v>
      </c>
      <c r="B337" s="930">
        <v>210000</v>
      </c>
      <c r="C337" s="931">
        <v>4006.6064500000002</v>
      </c>
      <c r="D337" s="931">
        <v>-33351</v>
      </c>
      <c r="E337" s="931">
        <v>33925.972500000003</v>
      </c>
      <c r="F337" s="932">
        <v>0</v>
      </c>
      <c r="G337" s="933">
        <v>0</v>
      </c>
      <c r="H337" s="933">
        <v>0</v>
      </c>
      <c r="I337" s="933">
        <v>0</v>
      </c>
      <c r="J337" s="933">
        <v>0</v>
      </c>
      <c r="K337" s="933">
        <v>213431.63394999999</v>
      </c>
      <c r="L337" s="934">
        <v>15.7449023404446</v>
      </c>
      <c r="M337" s="935">
        <v>0.143135475822224</v>
      </c>
      <c r="N337" s="935">
        <v>0</v>
      </c>
      <c r="O337" s="935">
        <v>1.7891934477778</v>
      </c>
      <c r="P337" s="935">
        <v>1.14508380657779</v>
      </c>
      <c r="Q337" s="935">
        <v>0</v>
      </c>
      <c r="R337" s="935">
        <v>0</v>
      </c>
      <c r="S337" s="935">
        <v>2.8627095164444798</v>
      </c>
      <c r="T337" s="935">
        <v>7.8724511702223099</v>
      </c>
      <c r="U337" s="935">
        <v>13.9557088926668</v>
      </c>
      <c r="V337" s="935">
        <v>1.07351606866668E-2</v>
      </c>
      <c r="W337" s="935">
        <v>0</v>
      </c>
      <c r="X337" s="935">
        <v>0</v>
      </c>
      <c r="Y337" s="935">
        <v>0</v>
      </c>
      <c r="Z337" s="935">
        <v>0</v>
      </c>
      <c r="AA337" s="935">
        <v>3.57838689555559E-3</v>
      </c>
      <c r="AB337" s="912"/>
    </row>
    <row r="338" spans="1:28">
      <c r="A338" s="929" t="s">
        <v>4229</v>
      </c>
      <c r="B338" s="930">
        <v>5500</v>
      </c>
      <c r="C338" s="931">
        <v>0</v>
      </c>
      <c r="D338" s="931">
        <v>0</v>
      </c>
      <c r="E338" s="931">
        <v>0</v>
      </c>
      <c r="F338" s="932">
        <v>0</v>
      </c>
      <c r="G338" s="933">
        <v>0</v>
      </c>
      <c r="H338" s="933">
        <v>0</v>
      </c>
      <c r="I338" s="933">
        <v>0</v>
      </c>
      <c r="J338" s="933">
        <v>0</v>
      </c>
      <c r="K338" s="933">
        <v>5500</v>
      </c>
      <c r="L338" s="934">
        <v>0.30430222995692002</v>
      </c>
      <c r="M338" s="935">
        <v>5.5327678173985404E-3</v>
      </c>
      <c r="N338" s="935">
        <v>0</v>
      </c>
      <c r="O338" s="935">
        <v>3.6885118782657003E-2</v>
      </c>
      <c r="P338" s="935">
        <v>3.0430222995692001E-2</v>
      </c>
      <c r="Q338" s="935">
        <v>9.2212796956642402E-4</v>
      </c>
      <c r="R338" s="935">
        <v>1.84425593913285E-3</v>
      </c>
      <c r="S338" s="935">
        <v>0.12909791573929899</v>
      </c>
      <c r="T338" s="935">
        <v>5.5327678173985401E-2</v>
      </c>
      <c r="U338" s="935">
        <v>0.73770237565313901</v>
      </c>
      <c r="V338" s="935">
        <v>9.2212796956642394E-5</v>
      </c>
      <c r="W338" s="935">
        <v>9.2212796956642394E-5</v>
      </c>
      <c r="X338" s="935">
        <v>0</v>
      </c>
      <c r="Y338" s="935">
        <v>0</v>
      </c>
      <c r="Z338" s="935">
        <v>0</v>
      </c>
      <c r="AA338" s="935">
        <v>6.4548957869649704E-4</v>
      </c>
      <c r="AB338" s="912"/>
    </row>
    <row r="339" spans="1:28">
      <c r="A339" s="929" t="s">
        <v>4300</v>
      </c>
      <c r="B339" s="930">
        <v>12000</v>
      </c>
      <c r="C339" s="931">
        <v>0</v>
      </c>
      <c r="D339" s="931">
        <v>1716</v>
      </c>
      <c r="E339" s="931">
        <v>0</v>
      </c>
      <c r="F339" s="932">
        <v>0</v>
      </c>
      <c r="G339" s="933">
        <v>0</v>
      </c>
      <c r="H339" s="933">
        <v>0</v>
      </c>
      <c r="I339" s="933">
        <v>0</v>
      </c>
      <c r="J339" s="933">
        <v>0</v>
      </c>
      <c r="K339" s="933">
        <v>10284</v>
      </c>
      <c r="L339" s="934">
        <v>0.74141100668710402</v>
      </c>
      <c r="M339" s="935">
        <v>1.2069481504208701E-2</v>
      </c>
      <c r="N339" s="935">
        <v>0</v>
      </c>
      <c r="O339" s="935">
        <v>0.13793693147667099</v>
      </c>
      <c r="P339" s="935">
        <v>9.6555852033669398E-2</v>
      </c>
      <c r="Q339" s="935">
        <v>1.7242116434583799E-3</v>
      </c>
      <c r="R339" s="935">
        <v>1.03452698607503E-2</v>
      </c>
      <c r="S339" s="935">
        <v>0.241389630084173</v>
      </c>
      <c r="T339" s="935">
        <v>0.27587386295334099</v>
      </c>
      <c r="U339" s="935">
        <v>1.3793693147667101</v>
      </c>
      <c r="V339" s="935">
        <v>1.7242116434583801E-4</v>
      </c>
      <c r="W339" s="935">
        <v>3.4484232869167603E-4</v>
      </c>
      <c r="X339" s="935">
        <v>0</v>
      </c>
      <c r="Y339" s="935">
        <v>0</v>
      </c>
      <c r="Z339" s="935">
        <v>0</v>
      </c>
      <c r="AA339" s="935">
        <v>1.20694815042087E-3</v>
      </c>
      <c r="AB339" s="912"/>
    </row>
    <row r="340" spans="1:28">
      <c r="A340" s="929" t="s">
        <v>4107</v>
      </c>
      <c r="B340" s="930">
        <v>130000</v>
      </c>
      <c r="C340" s="931">
        <v>0</v>
      </c>
      <c r="D340" s="931">
        <v>8185</v>
      </c>
      <c r="E340" s="931">
        <v>0</v>
      </c>
      <c r="F340" s="932">
        <v>0</v>
      </c>
      <c r="G340" s="933">
        <v>0</v>
      </c>
      <c r="H340" s="933">
        <v>0</v>
      </c>
      <c r="I340" s="933">
        <v>0</v>
      </c>
      <c r="J340" s="933">
        <v>0</v>
      </c>
      <c r="K340" s="933">
        <v>121815</v>
      </c>
      <c r="L340" s="934">
        <v>5.5143336409887604</v>
      </c>
      <c r="M340" s="935">
        <v>8.16938317183519E-2</v>
      </c>
      <c r="N340" s="935">
        <v>0</v>
      </c>
      <c r="O340" s="935">
        <v>3.47198784802996</v>
      </c>
      <c r="P340" s="935">
        <v>0.36762224273258398</v>
      </c>
      <c r="Q340" s="935">
        <v>2.0423457929587999E-2</v>
      </c>
      <c r="R340" s="935">
        <v>4.0846915859175999E-2</v>
      </c>
      <c r="S340" s="935">
        <v>2.8592841101423199</v>
      </c>
      <c r="T340" s="935">
        <v>1.4296420550711599</v>
      </c>
      <c r="U340" s="935">
        <v>16.3387663436704</v>
      </c>
      <c r="V340" s="935">
        <v>4.0846915859175997E-3</v>
      </c>
      <c r="W340" s="935">
        <v>8.1693831718351907E-3</v>
      </c>
      <c r="X340" s="935">
        <v>0</v>
      </c>
      <c r="Y340" s="935">
        <v>0</v>
      </c>
      <c r="Z340" s="935">
        <v>0</v>
      </c>
      <c r="AA340" s="935">
        <v>1.42964205507116E-2</v>
      </c>
      <c r="AB340" s="912"/>
    </row>
    <row r="341" spans="1:28">
      <c r="A341" s="924"/>
      <c r="B341" s="925"/>
      <c r="C341" s="926"/>
      <c r="D341" s="926"/>
      <c r="E341" s="926"/>
      <c r="F341" s="925"/>
      <c r="G341" s="926"/>
      <c r="H341" s="926"/>
      <c r="I341" s="926"/>
      <c r="J341" s="926"/>
      <c r="K341" s="926"/>
      <c r="L341" s="927"/>
      <c r="M341" s="928"/>
      <c r="N341" s="928"/>
      <c r="O341" s="928"/>
      <c r="P341" s="928"/>
      <c r="Q341" s="928"/>
      <c r="R341" s="928"/>
      <c r="S341" s="928"/>
      <c r="T341" s="928"/>
      <c r="U341" s="928"/>
      <c r="V341" s="928"/>
      <c r="W341" s="928"/>
      <c r="X341" s="928"/>
      <c r="Y341" s="928"/>
      <c r="Z341" s="928"/>
      <c r="AA341" s="928"/>
      <c r="AB341" s="912"/>
    </row>
    <row r="342" spans="1:28">
      <c r="A342" s="917" t="s">
        <v>4108</v>
      </c>
      <c r="B342" s="918">
        <v>0</v>
      </c>
      <c r="C342" s="919">
        <v>33190</v>
      </c>
      <c r="D342" s="919">
        <v>-4126</v>
      </c>
      <c r="E342" s="919">
        <v>2991</v>
      </c>
      <c r="F342" s="920">
        <v>0</v>
      </c>
      <c r="G342" s="921">
        <v>0</v>
      </c>
      <c r="H342" s="921">
        <v>0</v>
      </c>
      <c r="I342" s="921">
        <v>0</v>
      </c>
      <c r="J342" s="921">
        <v>0</v>
      </c>
      <c r="K342" s="921">
        <v>34326</v>
      </c>
      <c r="L342" s="922">
        <v>6.5052336045227896</v>
      </c>
      <c r="M342" s="923">
        <v>0.387802576615002</v>
      </c>
      <c r="N342" s="923">
        <v>7.3505039477975001E-2</v>
      </c>
      <c r="O342" s="923">
        <v>18.9501286306986</v>
      </c>
      <c r="P342" s="923">
        <v>1.03106310685703</v>
      </c>
      <c r="Q342" s="923">
        <v>8.7034606901038106E-2</v>
      </c>
      <c r="R342" s="923">
        <v>0.13097659106055601</v>
      </c>
      <c r="S342" s="923">
        <v>2.0284422747891</v>
      </c>
      <c r="T342" s="923">
        <v>20.066231242701601</v>
      </c>
      <c r="U342" s="923">
        <v>18.055834713557701</v>
      </c>
      <c r="V342" s="923">
        <v>2.5738881984553499E-2</v>
      </c>
      <c r="W342" s="923">
        <v>3.12277975184698E-2</v>
      </c>
      <c r="X342" s="923">
        <v>1.4983812247535999</v>
      </c>
      <c r="Y342" s="923">
        <v>0.92110703654057802</v>
      </c>
      <c r="Z342" s="923">
        <v>9.6576150233088798E-2</v>
      </c>
      <c r="AA342" s="923">
        <v>4.3948152954204601E-2</v>
      </c>
      <c r="AB342" s="912"/>
    </row>
    <row r="343" spans="1:28">
      <c r="A343" s="929" t="s">
        <v>4109</v>
      </c>
      <c r="B343" s="930">
        <v>0</v>
      </c>
      <c r="C343" s="931">
        <v>422.02260000000001</v>
      </c>
      <c r="D343" s="931">
        <v>-107</v>
      </c>
      <c r="E343" s="931">
        <v>0</v>
      </c>
      <c r="F343" s="932">
        <v>0</v>
      </c>
      <c r="G343" s="933">
        <v>0</v>
      </c>
      <c r="H343" s="933">
        <v>0</v>
      </c>
      <c r="I343" s="933">
        <v>0</v>
      </c>
      <c r="J343" s="933">
        <v>0</v>
      </c>
      <c r="K343" s="933">
        <v>529.02260000000001</v>
      </c>
      <c r="L343" s="934">
        <v>0.272295902817772</v>
      </c>
      <c r="M343" s="935">
        <v>8.1600075111514601E-3</v>
      </c>
      <c r="N343" s="935">
        <v>1.1175662460924799E-2</v>
      </c>
      <c r="O343" s="935">
        <v>0.42130473563010301</v>
      </c>
      <c r="P343" s="935">
        <v>3.3793074584225098E-2</v>
      </c>
      <c r="Q343" s="935">
        <v>2.0400018777878698E-3</v>
      </c>
      <c r="R343" s="935">
        <v>1.76504510295559E-2</v>
      </c>
      <c r="S343" s="935">
        <v>4.5234824246600497E-2</v>
      </c>
      <c r="T343" s="935">
        <v>0.23415673727652001</v>
      </c>
      <c r="U343" s="935">
        <v>0.376956868721671</v>
      </c>
      <c r="V343" s="935">
        <v>8.0713117773346E-4</v>
      </c>
      <c r="W343" s="935">
        <v>6.2973971009973198E-4</v>
      </c>
      <c r="X343" s="935">
        <v>0.1951306143971</v>
      </c>
      <c r="Y343" s="935">
        <v>0.18448712633907699</v>
      </c>
      <c r="Z343" s="935">
        <v>3.9913080217588701E-2</v>
      </c>
      <c r="AA343" s="935">
        <v>4.2840039433545201E-3</v>
      </c>
      <c r="AB343" s="912"/>
    </row>
    <row r="344" spans="1:28">
      <c r="A344" s="929" t="s">
        <v>4110</v>
      </c>
      <c r="B344" s="930">
        <v>0</v>
      </c>
      <c r="C344" s="931">
        <v>32768.269670000001</v>
      </c>
      <c r="D344" s="931">
        <v>-4019</v>
      </c>
      <c r="E344" s="931">
        <v>2990.77988</v>
      </c>
      <c r="F344" s="932">
        <v>0</v>
      </c>
      <c r="G344" s="933">
        <v>0</v>
      </c>
      <c r="H344" s="933">
        <v>0</v>
      </c>
      <c r="I344" s="933">
        <v>0</v>
      </c>
      <c r="J344" s="933">
        <v>0</v>
      </c>
      <c r="K344" s="933">
        <v>33796.48979</v>
      </c>
      <c r="L344" s="934">
        <v>6.2329377017050103</v>
      </c>
      <c r="M344" s="935">
        <v>0.37964256910385102</v>
      </c>
      <c r="N344" s="935">
        <v>6.23293770170502E-2</v>
      </c>
      <c r="O344" s="935">
        <v>18.528823895068498</v>
      </c>
      <c r="P344" s="935">
        <v>0.99727003227280298</v>
      </c>
      <c r="Q344" s="935">
        <v>8.4994605023250194E-2</v>
      </c>
      <c r="R344" s="935">
        <v>0.113326140031</v>
      </c>
      <c r="S344" s="935">
        <v>1.9832074505424999</v>
      </c>
      <c r="T344" s="935">
        <v>19.832074505424998</v>
      </c>
      <c r="U344" s="935">
        <v>17.678877844835998</v>
      </c>
      <c r="V344" s="935">
        <v>2.4931750806820099E-2</v>
      </c>
      <c r="W344" s="935">
        <v>3.0598057808370101E-2</v>
      </c>
      <c r="X344" s="935">
        <v>1.3032506103565</v>
      </c>
      <c r="Y344" s="935">
        <v>0.73661991020150197</v>
      </c>
      <c r="Z344" s="935">
        <v>5.6663070015500097E-2</v>
      </c>
      <c r="AA344" s="935">
        <v>3.9664149010850101E-2</v>
      </c>
      <c r="AB344" s="912"/>
    </row>
    <row r="345" spans="1:28">
      <c r="A345" s="924"/>
      <c r="B345" s="925"/>
      <c r="C345" s="926"/>
      <c r="D345" s="926"/>
      <c r="E345" s="926"/>
      <c r="F345" s="925"/>
      <c r="G345" s="926"/>
      <c r="H345" s="926"/>
      <c r="I345" s="926"/>
      <c r="J345" s="926"/>
      <c r="K345" s="926"/>
      <c r="L345" s="927"/>
      <c r="M345" s="928"/>
      <c r="N345" s="928"/>
      <c r="O345" s="928"/>
      <c r="P345" s="928"/>
      <c r="Q345" s="928"/>
      <c r="R345" s="928"/>
      <c r="S345" s="928"/>
      <c r="T345" s="928"/>
      <c r="U345" s="928"/>
      <c r="V345" s="928"/>
      <c r="W345" s="928"/>
      <c r="X345" s="928"/>
      <c r="Y345" s="928"/>
      <c r="Z345" s="928"/>
      <c r="AA345" s="928"/>
      <c r="AB345" s="912"/>
    </row>
    <row r="346" spans="1:28">
      <c r="A346" s="917" t="s">
        <v>4111</v>
      </c>
      <c r="B346" s="918">
        <v>316768</v>
      </c>
      <c r="C346" s="919">
        <v>8365</v>
      </c>
      <c r="D346" s="919">
        <v>-6275</v>
      </c>
      <c r="E346" s="919">
        <v>1</v>
      </c>
      <c r="F346" s="920">
        <v>0</v>
      </c>
      <c r="G346" s="921">
        <v>0</v>
      </c>
      <c r="H346" s="921">
        <v>46266</v>
      </c>
      <c r="I346" s="921">
        <v>0</v>
      </c>
      <c r="J346" s="921">
        <v>0</v>
      </c>
      <c r="K346" s="921">
        <v>285141</v>
      </c>
      <c r="L346" s="922">
        <v>80.872691825272398</v>
      </c>
      <c r="M346" s="923">
        <v>7.5641801793449703</v>
      </c>
      <c r="N346" s="923">
        <v>5.5965248438183801</v>
      </c>
      <c r="O346" s="923">
        <v>4.1779943726345499</v>
      </c>
      <c r="P346" s="923">
        <v>5.7235165373591801E-2</v>
      </c>
      <c r="Q346" s="923">
        <v>1.2461207481308E-3</v>
      </c>
      <c r="R346" s="923">
        <v>0.48968881036925199</v>
      </c>
      <c r="S346" s="923">
        <v>8.3513216449601408</v>
      </c>
      <c r="T346" s="923">
        <v>69.663696124172006</v>
      </c>
      <c r="U346" s="923">
        <v>104.787684780202</v>
      </c>
      <c r="V346" s="923">
        <v>5.4782368562090601E-2</v>
      </c>
      <c r="W346" s="923">
        <v>4.36753384062313E-2</v>
      </c>
      <c r="X346" s="923">
        <v>18.123370741281899</v>
      </c>
      <c r="Y346" s="923">
        <v>18.1184008941858</v>
      </c>
      <c r="Z346" s="923">
        <v>0.34369295038928399</v>
      </c>
      <c r="AA346" s="923">
        <v>0.81051400231041204</v>
      </c>
      <c r="AB346" s="912"/>
    </row>
    <row r="347" spans="1:28">
      <c r="A347" s="929" t="s">
        <v>4112</v>
      </c>
      <c r="B347" s="930">
        <v>0</v>
      </c>
      <c r="C347" s="931">
        <v>0</v>
      </c>
      <c r="D347" s="931">
        <v>0</v>
      </c>
      <c r="E347" s="931">
        <v>0</v>
      </c>
      <c r="F347" s="932">
        <v>0</v>
      </c>
      <c r="G347" s="933">
        <v>0</v>
      </c>
      <c r="H347" s="933">
        <v>0</v>
      </c>
      <c r="I347" s="933">
        <v>0</v>
      </c>
      <c r="J347" s="933">
        <v>0</v>
      </c>
      <c r="K347" s="933">
        <v>0</v>
      </c>
      <c r="L347" s="934">
        <v>0</v>
      </c>
      <c r="M347" s="935">
        <v>0</v>
      </c>
      <c r="N347" s="935">
        <v>0</v>
      </c>
      <c r="O347" s="935">
        <v>0</v>
      </c>
      <c r="P347" s="935">
        <v>0</v>
      </c>
      <c r="Q347" s="935">
        <v>0</v>
      </c>
      <c r="R347" s="935">
        <v>0</v>
      </c>
      <c r="S347" s="935">
        <v>0</v>
      </c>
      <c r="T347" s="935">
        <v>0</v>
      </c>
      <c r="U347" s="935">
        <v>0</v>
      </c>
      <c r="V347" s="935">
        <v>0</v>
      </c>
      <c r="W347" s="935">
        <v>0</v>
      </c>
      <c r="X347" s="935">
        <v>0</v>
      </c>
      <c r="Y347" s="935">
        <v>0</v>
      </c>
      <c r="Z347" s="935">
        <v>0</v>
      </c>
      <c r="AA347" s="935">
        <v>0</v>
      </c>
      <c r="AB347" s="912"/>
    </row>
    <row r="348" spans="1:28">
      <c r="A348" s="929" t="s">
        <v>4113</v>
      </c>
      <c r="B348" s="930">
        <v>90000</v>
      </c>
      <c r="C348" s="931">
        <v>0</v>
      </c>
      <c r="D348" s="931">
        <v>0</v>
      </c>
      <c r="E348" s="931">
        <v>0</v>
      </c>
      <c r="F348" s="932">
        <v>0</v>
      </c>
      <c r="G348" s="933">
        <v>0</v>
      </c>
      <c r="H348" s="933">
        <v>18205.1282051282</v>
      </c>
      <c r="I348" s="933">
        <v>0</v>
      </c>
      <c r="J348" s="933">
        <v>0</v>
      </c>
      <c r="K348" s="933">
        <v>71794.871794871797</v>
      </c>
      <c r="L348" s="934">
        <v>24.7771701405849</v>
      </c>
      <c r="M348" s="935">
        <v>1.83830617172082</v>
      </c>
      <c r="N348" s="935">
        <v>1.9382141158360799</v>
      </c>
      <c r="O348" s="935">
        <v>0.79926355292209506</v>
      </c>
      <c r="P348" s="935">
        <v>0</v>
      </c>
      <c r="Q348" s="935">
        <v>0</v>
      </c>
      <c r="R348" s="935">
        <v>0.169843504995945</v>
      </c>
      <c r="S348" s="935">
        <v>1.79834299407471</v>
      </c>
      <c r="T348" s="935">
        <v>16.984350499594498</v>
      </c>
      <c r="U348" s="935">
        <v>27.874316408158101</v>
      </c>
      <c r="V348" s="935">
        <v>1.39871121761367E-2</v>
      </c>
      <c r="W348" s="935">
        <v>5.9944766469157097E-3</v>
      </c>
      <c r="X348" s="935">
        <v>0.99907944115261904</v>
      </c>
      <c r="Y348" s="935">
        <v>0.99907944115261904</v>
      </c>
      <c r="Z348" s="935">
        <v>0</v>
      </c>
      <c r="AA348" s="935">
        <v>0.326698977256906</v>
      </c>
      <c r="AB348" s="912"/>
    </row>
    <row r="349" spans="1:28">
      <c r="A349" s="929" t="s">
        <v>4114</v>
      </c>
      <c r="B349" s="930">
        <v>14200</v>
      </c>
      <c r="C349" s="931">
        <v>0</v>
      </c>
      <c r="D349" s="931">
        <v>0</v>
      </c>
      <c r="E349" s="931">
        <v>0</v>
      </c>
      <c r="F349" s="932">
        <v>0</v>
      </c>
      <c r="G349" s="933">
        <v>0</v>
      </c>
      <c r="H349" s="933">
        <v>0</v>
      </c>
      <c r="I349" s="933">
        <v>0</v>
      </c>
      <c r="J349" s="933">
        <v>0</v>
      </c>
      <c r="K349" s="933">
        <v>14200</v>
      </c>
      <c r="L349" s="934">
        <v>4.30918783159931</v>
      </c>
      <c r="M349" s="935">
        <v>0.47615335155793498</v>
      </c>
      <c r="N349" s="935">
        <v>0.26664587687244401</v>
      </c>
      <c r="O349" s="935">
        <v>0.19046134062317399</v>
      </c>
      <c r="P349" s="935">
        <v>0</v>
      </c>
      <c r="Q349" s="935">
        <v>0</v>
      </c>
      <c r="R349" s="935">
        <v>4.5234568398003799E-2</v>
      </c>
      <c r="S349" s="935">
        <v>0.49996101913583202</v>
      </c>
      <c r="T349" s="935">
        <v>4.4758415046445901</v>
      </c>
      <c r="U349" s="935">
        <v>7.3089539464142996</v>
      </c>
      <c r="V349" s="935">
        <v>3.57115013668451E-3</v>
      </c>
      <c r="W349" s="935">
        <v>1.4284600546738101E-3</v>
      </c>
      <c r="X349" s="935">
        <v>0.14284600546738099</v>
      </c>
      <c r="Y349" s="935">
        <v>0.14284600546738099</v>
      </c>
      <c r="Z349" s="935">
        <v>0</v>
      </c>
      <c r="AA349" s="935">
        <v>8.7850293362439102E-2</v>
      </c>
      <c r="AB349" s="912"/>
    </row>
    <row r="350" spans="1:28">
      <c r="A350" s="929" t="s">
        <v>4115</v>
      </c>
      <c r="B350" s="930">
        <v>16960</v>
      </c>
      <c r="C350" s="931">
        <v>295.03014999999999</v>
      </c>
      <c r="D350" s="931">
        <v>0</v>
      </c>
      <c r="E350" s="931">
        <v>0</v>
      </c>
      <c r="F350" s="932">
        <v>0</v>
      </c>
      <c r="G350" s="933">
        <v>0</v>
      </c>
      <c r="H350" s="933">
        <v>5950</v>
      </c>
      <c r="I350" s="933">
        <v>0</v>
      </c>
      <c r="J350" s="933">
        <v>0</v>
      </c>
      <c r="K350" s="933">
        <v>11305.030150000001</v>
      </c>
      <c r="L350" s="934">
        <v>4.4835620327766197</v>
      </c>
      <c r="M350" s="935">
        <v>0.26744054230597403</v>
      </c>
      <c r="N350" s="935">
        <v>0.37913629821023298</v>
      </c>
      <c r="O350" s="935">
        <v>0.188781559274805</v>
      </c>
      <c r="P350" s="935">
        <v>0</v>
      </c>
      <c r="Q350" s="935">
        <v>0</v>
      </c>
      <c r="R350" s="935">
        <v>1.41586169456104E-2</v>
      </c>
      <c r="S350" s="935">
        <v>0.283172338912208</v>
      </c>
      <c r="T350" s="935">
        <v>2.7216008128784401</v>
      </c>
      <c r="U350" s="935">
        <v>4.67234359205142</v>
      </c>
      <c r="V350" s="935">
        <v>2.0451335588103901E-3</v>
      </c>
      <c r="W350" s="935">
        <v>9.2817599976779096E-3</v>
      </c>
      <c r="X350" s="935">
        <v>4.7195389818701201E-2</v>
      </c>
      <c r="Y350" s="935">
        <v>4.7195389818701201E-2</v>
      </c>
      <c r="Z350" s="935">
        <v>0</v>
      </c>
      <c r="AA350" s="935">
        <v>2.9261141687594801E-2</v>
      </c>
      <c r="AB350" s="912"/>
    </row>
    <row r="351" spans="1:28">
      <c r="A351" s="929" t="s">
        <v>4116</v>
      </c>
      <c r="B351" s="930">
        <v>0</v>
      </c>
      <c r="C351" s="931">
        <v>295.03014999999999</v>
      </c>
      <c r="D351" s="931">
        <v>0</v>
      </c>
      <c r="E351" s="931">
        <v>0</v>
      </c>
      <c r="F351" s="932">
        <v>0</v>
      </c>
      <c r="G351" s="933">
        <v>0</v>
      </c>
      <c r="H351" s="933">
        <v>0</v>
      </c>
      <c r="I351" s="933">
        <v>0</v>
      </c>
      <c r="J351" s="933">
        <v>0</v>
      </c>
      <c r="K351" s="933">
        <v>295.03014999999999</v>
      </c>
      <c r="L351" s="934">
        <v>0.106843635430839</v>
      </c>
      <c r="M351" s="935">
        <v>9.2004241621000404E-3</v>
      </c>
      <c r="N351" s="935">
        <v>7.7659494271489597E-3</v>
      </c>
      <c r="O351" s="935">
        <v>7.9143433652473401E-3</v>
      </c>
      <c r="P351" s="935">
        <v>0</v>
      </c>
      <c r="Q351" s="935">
        <v>0</v>
      </c>
      <c r="R351" s="935">
        <v>5.4411110636075496E-4</v>
      </c>
      <c r="S351" s="935">
        <v>8.9036362859032606E-3</v>
      </c>
      <c r="T351" s="935">
        <v>8.8047069938376701E-2</v>
      </c>
      <c r="U351" s="935">
        <v>0.13899565535215599</v>
      </c>
      <c r="V351" s="935">
        <v>6.9250504445914296E-5</v>
      </c>
      <c r="W351" s="935">
        <v>3.0668080540333499E-4</v>
      </c>
      <c r="X351" s="935">
        <v>9.8929292065591794E-4</v>
      </c>
      <c r="Y351" s="935">
        <v>9.8929292065591794E-4</v>
      </c>
      <c r="Z351" s="935">
        <v>0</v>
      </c>
      <c r="AA351" s="935">
        <v>9.2993534541656298E-4</v>
      </c>
      <c r="AB351" s="912"/>
    </row>
    <row r="352" spans="1:28">
      <c r="A352" s="929" t="s">
        <v>4118</v>
      </c>
      <c r="B352" s="930">
        <v>0</v>
      </c>
      <c r="C352" s="931">
        <v>0</v>
      </c>
      <c r="D352" s="931">
        <v>0</v>
      </c>
      <c r="E352" s="931">
        <v>0</v>
      </c>
      <c r="F352" s="932">
        <v>0</v>
      </c>
      <c r="G352" s="933">
        <v>0</v>
      </c>
      <c r="H352" s="933">
        <v>0</v>
      </c>
      <c r="I352" s="933">
        <v>0</v>
      </c>
      <c r="J352" s="933">
        <v>0</v>
      </c>
      <c r="K352" s="933">
        <v>0</v>
      </c>
      <c r="L352" s="934">
        <v>0</v>
      </c>
      <c r="M352" s="935">
        <v>0</v>
      </c>
      <c r="N352" s="935">
        <v>0</v>
      </c>
      <c r="O352" s="935">
        <v>0</v>
      </c>
      <c r="P352" s="935">
        <v>0</v>
      </c>
      <c r="Q352" s="935">
        <v>0</v>
      </c>
      <c r="R352" s="935">
        <v>0</v>
      </c>
      <c r="S352" s="935">
        <v>0</v>
      </c>
      <c r="T352" s="935">
        <v>0</v>
      </c>
      <c r="U352" s="935">
        <v>0</v>
      </c>
      <c r="V352" s="935">
        <v>0</v>
      </c>
      <c r="W352" s="935">
        <v>0</v>
      </c>
      <c r="X352" s="935">
        <v>0</v>
      </c>
      <c r="Y352" s="935">
        <v>0</v>
      </c>
      <c r="Z352" s="935">
        <v>0</v>
      </c>
      <c r="AA352" s="935">
        <v>0</v>
      </c>
      <c r="AB352" s="912"/>
    </row>
    <row r="353" spans="1:28">
      <c r="A353" s="929" t="s">
        <v>4119</v>
      </c>
      <c r="B353" s="930">
        <v>0</v>
      </c>
      <c r="C353" s="931">
        <v>0</v>
      </c>
      <c r="D353" s="931">
        <v>0</v>
      </c>
      <c r="E353" s="931">
        <v>0</v>
      </c>
      <c r="F353" s="932">
        <v>0</v>
      </c>
      <c r="G353" s="933">
        <v>0</v>
      </c>
      <c r="H353" s="933">
        <v>0</v>
      </c>
      <c r="I353" s="933">
        <v>0</v>
      </c>
      <c r="J353" s="933">
        <v>0</v>
      </c>
      <c r="K353" s="933">
        <v>0</v>
      </c>
      <c r="L353" s="934">
        <v>0</v>
      </c>
      <c r="M353" s="935">
        <v>0</v>
      </c>
      <c r="N353" s="935">
        <v>0</v>
      </c>
      <c r="O353" s="935">
        <v>0</v>
      </c>
      <c r="P353" s="935">
        <v>0</v>
      </c>
      <c r="Q353" s="935">
        <v>0</v>
      </c>
      <c r="R353" s="935">
        <v>0</v>
      </c>
      <c r="S353" s="935">
        <v>0</v>
      </c>
      <c r="T353" s="935">
        <v>0</v>
      </c>
      <c r="U353" s="935">
        <v>0</v>
      </c>
      <c r="V353" s="935">
        <v>0</v>
      </c>
      <c r="W353" s="935">
        <v>0</v>
      </c>
      <c r="X353" s="935">
        <v>0</v>
      </c>
      <c r="Y353" s="935">
        <v>0</v>
      </c>
      <c r="Z353" s="935">
        <v>0</v>
      </c>
      <c r="AA353" s="935">
        <v>0</v>
      </c>
      <c r="AB353" s="912"/>
    </row>
    <row r="354" spans="1:28">
      <c r="A354" s="929" t="s">
        <v>4121</v>
      </c>
      <c r="B354" s="930">
        <v>209808</v>
      </c>
      <c r="C354" s="931">
        <v>7629.4803899999997</v>
      </c>
      <c r="D354" s="931">
        <v>0</v>
      </c>
      <c r="E354" s="931">
        <v>0</v>
      </c>
      <c r="F354" s="932">
        <v>0</v>
      </c>
      <c r="G354" s="933">
        <v>0</v>
      </c>
      <c r="H354" s="933">
        <v>52467.962977663898</v>
      </c>
      <c r="I354" s="933">
        <v>0</v>
      </c>
      <c r="J354" s="933">
        <v>0</v>
      </c>
      <c r="K354" s="933">
        <v>164969.51741233599</v>
      </c>
      <c r="L354" s="934">
        <v>38.102664226755302</v>
      </c>
      <c r="M354" s="935">
        <v>4.5537330417341702</v>
      </c>
      <c r="N354" s="935">
        <v>2.2071665253303401</v>
      </c>
      <c r="O354" s="935">
        <v>2.3233331845582499</v>
      </c>
      <c r="P354" s="935">
        <v>0</v>
      </c>
      <c r="Q354" s="935">
        <v>0</v>
      </c>
      <c r="R354" s="935">
        <v>0.18586665476465999</v>
      </c>
      <c r="S354" s="935">
        <v>5.3436663244839799</v>
      </c>
      <c r="T354" s="935">
        <v>40.425997411313602</v>
      </c>
      <c r="U354" s="935">
        <v>58.780329569323797</v>
      </c>
      <c r="V354" s="935">
        <v>2.5556665030140799E-2</v>
      </c>
      <c r="W354" s="935">
        <v>2.09099986610243E-2</v>
      </c>
      <c r="X354" s="935">
        <v>5.8083329613956298</v>
      </c>
      <c r="Y354" s="935">
        <v>5.8083329613956298</v>
      </c>
      <c r="Z354" s="935">
        <v>0.232333318455825</v>
      </c>
      <c r="AA354" s="935">
        <v>0.31132664673080601</v>
      </c>
      <c r="AB354" s="912"/>
    </row>
    <row r="355" spans="1:28">
      <c r="A355" s="929" t="s">
        <v>4122</v>
      </c>
      <c r="B355" s="930">
        <v>0</v>
      </c>
      <c r="C355" s="931">
        <v>0</v>
      </c>
      <c r="D355" s="931">
        <v>-5</v>
      </c>
      <c r="E355" s="931">
        <v>0</v>
      </c>
      <c r="F355" s="932">
        <v>0</v>
      </c>
      <c r="G355" s="933">
        <v>0</v>
      </c>
      <c r="H355" s="933">
        <v>0</v>
      </c>
      <c r="I355" s="933">
        <v>0</v>
      </c>
      <c r="J355" s="933">
        <v>0</v>
      </c>
      <c r="K355" s="933">
        <v>5</v>
      </c>
      <c r="L355" s="934">
        <v>1.49954773814584E-3</v>
      </c>
      <c r="M355" s="935">
        <v>1.2688480861234E-4</v>
      </c>
      <c r="N355" s="935">
        <v>1.10303271123227E-4</v>
      </c>
      <c r="O355" s="935">
        <v>5.7674913005608999E-5</v>
      </c>
      <c r="P355" s="935">
        <v>0</v>
      </c>
      <c r="Q355" s="935">
        <v>0</v>
      </c>
      <c r="R355" s="935">
        <v>2.0186219551963201E-5</v>
      </c>
      <c r="S355" s="935">
        <v>1.4418728251402299E-4</v>
      </c>
      <c r="T355" s="935">
        <v>1.35536045563181E-3</v>
      </c>
      <c r="U355" s="935">
        <v>1.9321095856879001E-3</v>
      </c>
      <c r="V355" s="935">
        <v>2.5953710852524101E-6</v>
      </c>
      <c r="W355" s="935">
        <v>2.3069965202243602E-6</v>
      </c>
      <c r="X355" s="935">
        <v>2.3790901614813699E-4</v>
      </c>
      <c r="Y355" s="935">
        <v>2.3790901614813699E-4</v>
      </c>
      <c r="Z355" s="935">
        <v>1.4418728251402301E-5</v>
      </c>
      <c r="AA355" s="935">
        <v>1.1679169883635801E-5</v>
      </c>
      <c r="AB355" s="912"/>
    </row>
    <row r="356" spans="1:28">
      <c r="A356" s="929" t="s">
        <v>4123</v>
      </c>
      <c r="B356" s="930">
        <v>0</v>
      </c>
      <c r="C356" s="931">
        <v>0</v>
      </c>
      <c r="D356" s="931">
        <v>0</v>
      </c>
      <c r="E356" s="931">
        <v>0</v>
      </c>
      <c r="F356" s="932">
        <v>0</v>
      </c>
      <c r="G356" s="933">
        <v>0</v>
      </c>
      <c r="H356" s="933">
        <v>0</v>
      </c>
      <c r="I356" s="933">
        <v>0</v>
      </c>
      <c r="J356" s="933">
        <v>0</v>
      </c>
      <c r="K356" s="933">
        <v>0</v>
      </c>
      <c r="L356" s="934">
        <v>0</v>
      </c>
      <c r="M356" s="935">
        <v>0</v>
      </c>
      <c r="N356" s="935">
        <v>0</v>
      </c>
      <c r="O356" s="935">
        <v>0</v>
      </c>
      <c r="P356" s="935">
        <v>0</v>
      </c>
      <c r="Q356" s="935">
        <v>0</v>
      </c>
      <c r="R356" s="935">
        <v>0</v>
      </c>
      <c r="S356" s="935">
        <v>0</v>
      </c>
      <c r="T356" s="935">
        <v>0</v>
      </c>
      <c r="U356" s="935">
        <v>0</v>
      </c>
      <c r="V356" s="935">
        <v>0</v>
      </c>
      <c r="W356" s="935">
        <v>0</v>
      </c>
      <c r="X356" s="935">
        <v>0</v>
      </c>
      <c r="Y356" s="935">
        <v>0</v>
      </c>
      <c r="Z356" s="935">
        <v>0</v>
      </c>
      <c r="AA356" s="935">
        <v>0</v>
      </c>
      <c r="AB356" s="912"/>
    </row>
    <row r="357" spans="1:28">
      <c r="A357" s="929" t="s">
        <v>4124</v>
      </c>
      <c r="B357" s="930">
        <v>0</v>
      </c>
      <c r="C357" s="931">
        <v>0</v>
      </c>
      <c r="D357" s="931">
        <v>0</v>
      </c>
      <c r="E357" s="931">
        <v>0</v>
      </c>
      <c r="F357" s="932">
        <v>0</v>
      </c>
      <c r="G357" s="933">
        <v>0</v>
      </c>
      <c r="H357" s="933">
        <v>0</v>
      </c>
      <c r="I357" s="933">
        <v>0</v>
      </c>
      <c r="J357" s="933">
        <v>0</v>
      </c>
      <c r="K357" s="933">
        <v>0</v>
      </c>
      <c r="L357" s="934">
        <v>0</v>
      </c>
      <c r="M357" s="935">
        <v>0</v>
      </c>
      <c r="N357" s="935">
        <v>0</v>
      </c>
      <c r="O357" s="935">
        <v>0</v>
      </c>
      <c r="P357" s="935">
        <v>0</v>
      </c>
      <c r="Q357" s="935">
        <v>0</v>
      </c>
      <c r="R357" s="935">
        <v>0</v>
      </c>
      <c r="S357" s="935">
        <v>0</v>
      </c>
      <c r="T357" s="935">
        <v>0</v>
      </c>
      <c r="U357" s="935">
        <v>0</v>
      </c>
      <c r="V357" s="935">
        <v>0</v>
      </c>
      <c r="W357" s="935">
        <v>0</v>
      </c>
      <c r="X357" s="935">
        <v>0</v>
      </c>
      <c r="Y357" s="935">
        <v>0</v>
      </c>
      <c r="Z357" s="935">
        <v>0</v>
      </c>
      <c r="AA357" s="935">
        <v>0</v>
      </c>
      <c r="AB357" s="912"/>
    </row>
    <row r="358" spans="1:28">
      <c r="A358" s="929" t="s">
        <v>4126</v>
      </c>
      <c r="B358" s="930">
        <v>0</v>
      </c>
      <c r="C358" s="931">
        <v>0</v>
      </c>
      <c r="D358" s="931">
        <v>-898</v>
      </c>
      <c r="E358" s="931">
        <v>1E-3</v>
      </c>
      <c r="F358" s="932">
        <v>0</v>
      </c>
      <c r="G358" s="933">
        <v>0</v>
      </c>
      <c r="H358" s="933">
        <v>0</v>
      </c>
      <c r="I358" s="933">
        <v>0</v>
      </c>
      <c r="J358" s="933">
        <v>0</v>
      </c>
      <c r="K358" s="933">
        <v>897.99900000000002</v>
      </c>
      <c r="L358" s="934">
        <v>0.21198591860292601</v>
      </c>
      <c r="M358" s="935">
        <v>2.8353116613141299E-2</v>
      </c>
      <c r="N358" s="935">
        <v>1.0864278328399901E-2</v>
      </c>
      <c r="O358" s="935">
        <v>7.9494719476097195E-3</v>
      </c>
      <c r="P358" s="935">
        <v>5.2996479650731405E-4</v>
      </c>
      <c r="Q358" s="935">
        <v>0</v>
      </c>
      <c r="R358" s="935">
        <v>3.9747359738048597E-3</v>
      </c>
      <c r="S358" s="935">
        <v>3.0472975799170601E-2</v>
      </c>
      <c r="T358" s="935">
        <v>0.245108718384633</v>
      </c>
      <c r="U358" s="935">
        <v>0.412047629284437</v>
      </c>
      <c r="V358" s="935">
        <v>4.9021743676926598E-4</v>
      </c>
      <c r="W358" s="935">
        <v>3.5772623764243698E-4</v>
      </c>
      <c r="X358" s="935">
        <v>3.9747359738048597E-3</v>
      </c>
      <c r="Y358" s="935">
        <v>3.9747359738048597E-3</v>
      </c>
      <c r="Z358" s="935">
        <v>1.3249119912682899E-3</v>
      </c>
      <c r="AA358" s="935">
        <v>3.7495009352892499E-3</v>
      </c>
      <c r="AB358" s="912"/>
    </row>
    <row r="359" spans="1:28">
      <c r="A359" s="929" t="s">
        <v>4127</v>
      </c>
      <c r="B359" s="930">
        <v>0</v>
      </c>
      <c r="C359" s="931">
        <v>0</v>
      </c>
      <c r="D359" s="931">
        <v>0</v>
      </c>
      <c r="E359" s="931">
        <v>0</v>
      </c>
      <c r="F359" s="932">
        <v>0</v>
      </c>
      <c r="G359" s="933">
        <v>0</v>
      </c>
      <c r="H359" s="933">
        <v>0</v>
      </c>
      <c r="I359" s="933">
        <v>0</v>
      </c>
      <c r="J359" s="933">
        <v>0</v>
      </c>
      <c r="K359" s="933">
        <v>0</v>
      </c>
      <c r="L359" s="934">
        <v>0</v>
      </c>
      <c r="M359" s="935">
        <v>0</v>
      </c>
      <c r="N359" s="935">
        <v>0</v>
      </c>
      <c r="O359" s="935">
        <v>0</v>
      </c>
      <c r="P359" s="935">
        <v>0</v>
      </c>
      <c r="Q359" s="935">
        <v>0</v>
      </c>
      <c r="R359" s="935">
        <v>0</v>
      </c>
      <c r="S359" s="935">
        <v>0</v>
      </c>
      <c r="T359" s="935">
        <v>0</v>
      </c>
      <c r="U359" s="935">
        <v>0</v>
      </c>
      <c r="V359" s="935">
        <v>0</v>
      </c>
      <c r="W359" s="935">
        <v>0</v>
      </c>
      <c r="X359" s="935">
        <v>0</v>
      </c>
      <c r="Y359" s="935">
        <v>0</v>
      </c>
      <c r="Z359" s="935">
        <v>0</v>
      </c>
      <c r="AA359" s="935">
        <v>0</v>
      </c>
      <c r="AB359" s="912"/>
    </row>
    <row r="360" spans="1:28">
      <c r="A360" s="929" t="s">
        <v>4128</v>
      </c>
      <c r="B360" s="930">
        <v>0</v>
      </c>
      <c r="C360" s="931">
        <v>0</v>
      </c>
      <c r="D360" s="931">
        <v>-1029</v>
      </c>
      <c r="E360" s="931">
        <v>0</v>
      </c>
      <c r="F360" s="932">
        <v>0</v>
      </c>
      <c r="G360" s="933">
        <v>0</v>
      </c>
      <c r="H360" s="933">
        <v>0</v>
      </c>
      <c r="I360" s="933">
        <v>0</v>
      </c>
      <c r="J360" s="933">
        <v>0</v>
      </c>
      <c r="K360" s="933">
        <v>1029</v>
      </c>
      <c r="L360" s="934">
        <v>0.46522217835128499</v>
      </c>
      <c r="M360" s="935">
        <v>2.7110069385938199E-2</v>
      </c>
      <c r="N360" s="935">
        <v>3.9158989113021903E-2</v>
      </c>
      <c r="O360" s="935">
        <v>1.33876885856485E-2</v>
      </c>
      <c r="P360" s="935">
        <v>1.0040766439236399E-3</v>
      </c>
      <c r="Q360" s="935">
        <v>0</v>
      </c>
      <c r="R360" s="935">
        <v>1.1714227512442401E-3</v>
      </c>
      <c r="S360" s="935">
        <v>2.5101916098090898E-2</v>
      </c>
      <c r="T360" s="935">
        <v>0.34473298108044897</v>
      </c>
      <c r="U360" s="935">
        <v>0.440120262253195</v>
      </c>
      <c r="V360" s="935">
        <v>2.51019160980909E-4</v>
      </c>
      <c r="W360" s="935">
        <v>7.5305748294272803E-4</v>
      </c>
      <c r="X360" s="935">
        <v>1.6734610732060599E-3</v>
      </c>
      <c r="Y360" s="935">
        <v>1.6734610732060599E-3</v>
      </c>
      <c r="Z360" s="935">
        <v>1.00407664392364E-2</v>
      </c>
      <c r="AA360" s="935">
        <v>2.82814921371825E-3</v>
      </c>
      <c r="AB360" s="912"/>
    </row>
    <row r="361" spans="1:28">
      <c r="A361" s="929" t="s">
        <v>4129</v>
      </c>
      <c r="B361" s="930">
        <v>0</v>
      </c>
      <c r="C361" s="931">
        <v>0</v>
      </c>
      <c r="D361" s="931">
        <v>0</v>
      </c>
      <c r="E361" s="931">
        <v>0</v>
      </c>
      <c r="F361" s="932">
        <v>0</v>
      </c>
      <c r="G361" s="933">
        <v>0</v>
      </c>
      <c r="H361" s="933">
        <v>0</v>
      </c>
      <c r="I361" s="933">
        <v>0</v>
      </c>
      <c r="J361" s="933">
        <v>0</v>
      </c>
      <c r="K361" s="933">
        <v>0</v>
      </c>
      <c r="L361" s="934">
        <v>0</v>
      </c>
      <c r="M361" s="935">
        <v>0</v>
      </c>
      <c r="N361" s="935">
        <v>0</v>
      </c>
      <c r="O361" s="935">
        <v>0</v>
      </c>
      <c r="P361" s="935">
        <v>0</v>
      </c>
      <c r="Q361" s="935">
        <v>0</v>
      </c>
      <c r="R361" s="935">
        <v>0</v>
      </c>
      <c r="S361" s="935">
        <v>0</v>
      </c>
      <c r="T361" s="935">
        <v>0</v>
      </c>
      <c r="U361" s="935">
        <v>0</v>
      </c>
      <c r="V361" s="935">
        <v>0</v>
      </c>
      <c r="W361" s="935">
        <v>0</v>
      </c>
      <c r="X361" s="935">
        <v>0</v>
      </c>
      <c r="Y361" s="935">
        <v>0</v>
      </c>
      <c r="Z361" s="935">
        <v>0</v>
      </c>
      <c r="AA361" s="935">
        <v>0</v>
      </c>
      <c r="AB361" s="912"/>
    </row>
    <row r="362" spans="1:28">
      <c r="A362" s="929" t="s">
        <v>4130</v>
      </c>
      <c r="B362" s="930">
        <v>0</v>
      </c>
      <c r="C362" s="931">
        <v>0</v>
      </c>
      <c r="D362" s="931">
        <v>0</v>
      </c>
      <c r="E362" s="931">
        <v>0</v>
      </c>
      <c r="F362" s="932">
        <v>0</v>
      </c>
      <c r="G362" s="933">
        <v>0</v>
      </c>
      <c r="H362" s="933">
        <v>0</v>
      </c>
      <c r="I362" s="933">
        <v>0</v>
      </c>
      <c r="J362" s="933">
        <v>0</v>
      </c>
      <c r="K362" s="933">
        <v>0</v>
      </c>
      <c r="L362" s="934">
        <v>0</v>
      </c>
      <c r="M362" s="935">
        <v>0</v>
      </c>
      <c r="N362" s="935">
        <v>0</v>
      </c>
      <c r="O362" s="935">
        <v>0</v>
      </c>
      <c r="P362" s="935">
        <v>0</v>
      </c>
      <c r="Q362" s="935">
        <v>0</v>
      </c>
      <c r="R362" s="935">
        <v>0</v>
      </c>
      <c r="S362" s="935">
        <v>0</v>
      </c>
      <c r="T362" s="935">
        <v>0</v>
      </c>
      <c r="U362" s="935">
        <v>0</v>
      </c>
      <c r="V362" s="935">
        <v>0</v>
      </c>
      <c r="W362" s="935">
        <v>0</v>
      </c>
      <c r="X362" s="935">
        <v>0</v>
      </c>
      <c r="Y362" s="935">
        <v>0</v>
      </c>
      <c r="Z362" s="935">
        <v>0</v>
      </c>
      <c r="AA362" s="935">
        <v>0</v>
      </c>
      <c r="AB362" s="912"/>
    </row>
    <row r="363" spans="1:28">
      <c r="A363" s="929" t="s">
        <v>4278</v>
      </c>
      <c r="B363" s="930">
        <v>0</v>
      </c>
      <c r="C363" s="931">
        <v>7.1029999999999996E-2</v>
      </c>
      <c r="D363" s="931">
        <v>0</v>
      </c>
      <c r="E363" s="931">
        <v>0</v>
      </c>
      <c r="F363" s="932">
        <v>0</v>
      </c>
      <c r="G363" s="933">
        <v>0</v>
      </c>
      <c r="H363" s="933">
        <v>0</v>
      </c>
      <c r="I363" s="933">
        <v>0</v>
      </c>
      <c r="J363" s="933">
        <v>0</v>
      </c>
      <c r="K363" s="933">
        <v>7.1029999999999996E-2</v>
      </c>
      <c r="L363" s="934">
        <v>3.5012058918947503E-5</v>
      </c>
      <c r="M363" s="935">
        <v>1.69105862805801E-6</v>
      </c>
      <c r="N363" s="935">
        <v>2.9414893037346998E-6</v>
      </c>
      <c r="O363" s="935">
        <v>2.0245068082384601E-6</v>
      </c>
      <c r="P363" s="935">
        <v>4.1681022522556499E-7</v>
      </c>
      <c r="Q363" s="935">
        <v>7.1453181467239698E-8</v>
      </c>
      <c r="R363" s="935">
        <v>3.3344818018045198E-7</v>
      </c>
      <c r="S363" s="935">
        <v>1.7863295366809901E-6</v>
      </c>
      <c r="T363" s="935">
        <v>2.1555043075950599E-5</v>
      </c>
      <c r="U363" s="935">
        <v>2.5246790785091399E-5</v>
      </c>
      <c r="V363" s="935">
        <v>1.5481522651235298E-8</v>
      </c>
      <c r="W363" s="935">
        <v>4.7635454311493202E-9</v>
      </c>
      <c r="X363" s="935">
        <v>4.7635454311493103E-6</v>
      </c>
      <c r="Y363" s="935">
        <v>4.1681022522556499E-6</v>
      </c>
      <c r="Z363" s="935">
        <v>0</v>
      </c>
      <c r="AA363" s="935">
        <v>2.88194498584534E-7</v>
      </c>
      <c r="AB363" s="912"/>
    </row>
    <row r="364" spans="1:28">
      <c r="A364" s="929" t="s">
        <v>4131</v>
      </c>
      <c r="B364" s="930">
        <v>5950</v>
      </c>
      <c r="C364" s="931">
        <v>7.1029999999999996E-2</v>
      </c>
      <c r="D364" s="931">
        <v>0</v>
      </c>
      <c r="E364" s="931">
        <v>0</v>
      </c>
      <c r="F364" s="932">
        <v>0</v>
      </c>
      <c r="G364" s="933">
        <v>0</v>
      </c>
      <c r="H364" s="933">
        <v>0</v>
      </c>
      <c r="I364" s="933">
        <v>0</v>
      </c>
      <c r="J364" s="933">
        <v>0</v>
      </c>
      <c r="K364" s="933">
        <v>5950.0710300000001</v>
      </c>
      <c r="L364" s="934">
        <v>3.1124705423872898</v>
      </c>
      <c r="M364" s="935">
        <v>0.14963800684554299</v>
      </c>
      <c r="N364" s="935">
        <v>0.26934841232197698</v>
      </c>
      <c r="O364" s="935">
        <v>0.119710405476434</v>
      </c>
      <c r="P364" s="935">
        <v>1.9951734246072401E-2</v>
      </c>
      <c r="Q364" s="935">
        <v>9.9758671230361796E-4</v>
      </c>
      <c r="R364" s="935">
        <v>1.2968627259947E-2</v>
      </c>
      <c r="S364" s="935">
        <v>0.14963800684554299</v>
      </c>
      <c r="T364" s="935">
        <v>1.7358008794083</v>
      </c>
      <c r="U364" s="935">
        <v>2.5139185150051202</v>
      </c>
      <c r="V364" s="935">
        <v>2.3942081095286801E-3</v>
      </c>
      <c r="W364" s="935">
        <v>2.7932427944501298E-3</v>
      </c>
      <c r="X364" s="935">
        <v>1.8355595506386599</v>
      </c>
      <c r="Y364" s="935">
        <v>1.8355595506386599</v>
      </c>
      <c r="Z364" s="935">
        <v>6.98310698612533E-2</v>
      </c>
      <c r="AA364" s="935">
        <v>1.9253423547459798E-2</v>
      </c>
      <c r="AB364" s="912"/>
    </row>
    <row r="365" spans="1:28">
      <c r="A365" s="929" t="s">
        <v>4132</v>
      </c>
      <c r="B365" s="930">
        <v>0</v>
      </c>
      <c r="C365" s="931">
        <v>0</v>
      </c>
      <c r="D365" s="931">
        <v>0</v>
      </c>
      <c r="E365" s="931">
        <v>0</v>
      </c>
      <c r="F365" s="932">
        <v>0</v>
      </c>
      <c r="G365" s="933">
        <v>0</v>
      </c>
      <c r="H365" s="933">
        <v>0</v>
      </c>
      <c r="I365" s="933">
        <v>0</v>
      </c>
      <c r="J365" s="933">
        <v>0</v>
      </c>
      <c r="K365" s="933">
        <v>0</v>
      </c>
      <c r="L365" s="934">
        <v>0</v>
      </c>
      <c r="M365" s="935">
        <v>0</v>
      </c>
      <c r="N365" s="935">
        <v>0</v>
      </c>
      <c r="O365" s="935">
        <v>0</v>
      </c>
      <c r="P365" s="935">
        <v>0</v>
      </c>
      <c r="Q365" s="935">
        <v>0</v>
      </c>
      <c r="R365" s="935">
        <v>0</v>
      </c>
      <c r="S365" s="935">
        <v>0</v>
      </c>
      <c r="T365" s="935">
        <v>0</v>
      </c>
      <c r="U365" s="935">
        <v>0</v>
      </c>
      <c r="V365" s="935">
        <v>0</v>
      </c>
      <c r="W365" s="935">
        <v>0</v>
      </c>
      <c r="X365" s="935">
        <v>0</v>
      </c>
      <c r="Y365" s="935">
        <v>0</v>
      </c>
      <c r="Z365" s="935">
        <v>0</v>
      </c>
      <c r="AA365" s="935">
        <v>0</v>
      </c>
      <c r="AB365" s="912"/>
    </row>
    <row r="366" spans="1:28">
      <c r="A366" s="929" t="s">
        <v>4133</v>
      </c>
      <c r="B366" s="930">
        <v>5500</v>
      </c>
      <c r="C366" s="931">
        <v>0</v>
      </c>
      <c r="D366" s="931">
        <v>0</v>
      </c>
      <c r="E366" s="931">
        <v>0</v>
      </c>
      <c r="F366" s="932">
        <v>0</v>
      </c>
      <c r="G366" s="933">
        <v>0</v>
      </c>
      <c r="H366" s="933">
        <v>0</v>
      </c>
      <c r="I366" s="933">
        <v>0</v>
      </c>
      <c r="J366" s="933">
        <v>0</v>
      </c>
      <c r="K366" s="933">
        <v>5500</v>
      </c>
      <c r="L366" s="934">
        <v>4.32478017726653</v>
      </c>
      <c r="M366" s="935">
        <v>9.5901308834908106E-2</v>
      </c>
      <c r="N366" s="935">
        <v>0.42325673803098901</v>
      </c>
      <c r="O366" s="935">
        <v>0.44262142539188298</v>
      </c>
      <c r="P366" s="935">
        <v>3.3196606904391301E-2</v>
      </c>
      <c r="Q366" s="935">
        <v>0</v>
      </c>
      <c r="R366" s="935">
        <v>4.24178866000555E-2</v>
      </c>
      <c r="S366" s="935">
        <v>0.110655356347971</v>
      </c>
      <c r="T366" s="935">
        <v>1.6874941843065601</v>
      </c>
      <c r="U366" s="935">
        <v>1.24487275891467</v>
      </c>
      <c r="V366" s="935">
        <v>4.33400145696219E-3</v>
      </c>
      <c r="W366" s="935">
        <v>1.3831919543496401E-3</v>
      </c>
      <c r="X366" s="935">
        <v>9.2305009753599006</v>
      </c>
      <c r="Y366" s="935">
        <v>9.2305009753599006</v>
      </c>
      <c r="Z366" s="935">
        <v>2.76638390869927E-2</v>
      </c>
      <c r="AA366" s="935">
        <v>8.7602157108810294E-3</v>
      </c>
      <c r="AB366" s="912"/>
    </row>
    <row r="367" spans="1:28">
      <c r="A367" s="929" t="s">
        <v>4134</v>
      </c>
      <c r="B367" s="930">
        <v>0</v>
      </c>
      <c r="C367" s="931">
        <v>0</v>
      </c>
      <c r="D367" s="931">
        <v>0</v>
      </c>
      <c r="E367" s="931">
        <v>0</v>
      </c>
      <c r="F367" s="932">
        <v>0</v>
      </c>
      <c r="G367" s="933">
        <v>0</v>
      </c>
      <c r="H367" s="933">
        <v>0</v>
      </c>
      <c r="I367" s="933">
        <v>0</v>
      </c>
      <c r="J367" s="933">
        <v>0</v>
      </c>
      <c r="K367" s="933">
        <v>0</v>
      </c>
      <c r="L367" s="934">
        <v>0</v>
      </c>
      <c r="M367" s="935">
        <v>0</v>
      </c>
      <c r="N367" s="935">
        <v>0</v>
      </c>
      <c r="O367" s="935">
        <v>0</v>
      </c>
      <c r="P367" s="935">
        <v>0</v>
      </c>
      <c r="Q367" s="935">
        <v>0</v>
      </c>
      <c r="R367" s="935">
        <v>0</v>
      </c>
      <c r="S367" s="935">
        <v>0</v>
      </c>
      <c r="T367" s="935">
        <v>0</v>
      </c>
      <c r="U367" s="935">
        <v>0</v>
      </c>
      <c r="V367" s="935">
        <v>0</v>
      </c>
      <c r="W367" s="935">
        <v>0</v>
      </c>
      <c r="X367" s="935">
        <v>0</v>
      </c>
      <c r="Y367" s="935">
        <v>0</v>
      </c>
      <c r="Z367" s="935">
        <v>0</v>
      </c>
      <c r="AA367" s="935">
        <v>0</v>
      </c>
      <c r="AB367" s="912"/>
    </row>
    <row r="368" spans="1:28">
      <c r="A368" s="929" t="s">
        <v>4135</v>
      </c>
      <c r="B368" s="930">
        <v>0</v>
      </c>
      <c r="C368" s="931">
        <v>15.088699999999999</v>
      </c>
      <c r="D368" s="931">
        <v>-1562</v>
      </c>
      <c r="E368" s="931">
        <v>0.55000000000000004</v>
      </c>
      <c r="F368" s="932">
        <v>0</v>
      </c>
      <c r="G368" s="933">
        <v>0</v>
      </c>
      <c r="H368" s="933">
        <v>0</v>
      </c>
      <c r="I368" s="933">
        <v>0</v>
      </c>
      <c r="J368" s="933">
        <v>0</v>
      </c>
      <c r="K368" s="933">
        <v>1576.5387000000001</v>
      </c>
      <c r="L368" s="934">
        <v>0.52177142355601003</v>
      </c>
      <c r="M368" s="935">
        <v>6.1867183078784103E-2</v>
      </c>
      <c r="N368" s="935">
        <v>3.03124350827777E-2</v>
      </c>
      <c r="O368" s="935">
        <v>4.7207890702686703E-2</v>
      </c>
      <c r="P368" s="935">
        <v>0</v>
      </c>
      <c r="Q368" s="935">
        <v>2.4846258264571902E-4</v>
      </c>
      <c r="R368" s="935">
        <v>7.2054148967258596E-3</v>
      </c>
      <c r="S368" s="935">
        <v>5.2177142355601003E-2</v>
      </c>
      <c r="T368" s="935">
        <v>0.49195591363852398</v>
      </c>
      <c r="U368" s="935">
        <v>0.75781087706944406</v>
      </c>
      <c r="V368" s="935">
        <v>1.5901605289325999E-3</v>
      </c>
      <c r="W368" s="935">
        <v>2.4846258264571902E-4</v>
      </c>
      <c r="X368" s="935">
        <v>3.7269387396857902E-2</v>
      </c>
      <c r="Y368" s="935">
        <v>3.2300135743943498E-2</v>
      </c>
      <c r="Z368" s="935">
        <v>2.4846258264571899E-3</v>
      </c>
      <c r="AA368" s="935">
        <v>1.1951050225259101E-2</v>
      </c>
      <c r="AB368" s="912"/>
    </row>
    <row r="369" spans="1:28">
      <c r="A369" s="929" t="s">
        <v>4136</v>
      </c>
      <c r="B369" s="930">
        <v>0</v>
      </c>
      <c r="C369" s="931">
        <v>0</v>
      </c>
      <c r="D369" s="931">
        <v>0</v>
      </c>
      <c r="E369" s="931">
        <v>0</v>
      </c>
      <c r="F369" s="932">
        <v>0</v>
      </c>
      <c r="G369" s="933">
        <v>0</v>
      </c>
      <c r="H369" s="933">
        <v>0</v>
      </c>
      <c r="I369" s="933">
        <v>0</v>
      </c>
      <c r="J369" s="933">
        <v>0</v>
      </c>
      <c r="K369" s="933">
        <v>0</v>
      </c>
      <c r="L369" s="934">
        <v>0</v>
      </c>
      <c r="M369" s="935">
        <v>0</v>
      </c>
      <c r="N369" s="935">
        <v>0</v>
      </c>
      <c r="O369" s="935">
        <v>0</v>
      </c>
      <c r="P369" s="935">
        <v>0</v>
      </c>
      <c r="Q369" s="935">
        <v>0</v>
      </c>
      <c r="R369" s="935">
        <v>0</v>
      </c>
      <c r="S369" s="935">
        <v>0</v>
      </c>
      <c r="T369" s="935">
        <v>0</v>
      </c>
      <c r="U369" s="935">
        <v>0</v>
      </c>
      <c r="V369" s="935">
        <v>0</v>
      </c>
      <c r="W369" s="935">
        <v>0</v>
      </c>
      <c r="X369" s="935">
        <v>0</v>
      </c>
      <c r="Y369" s="935">
        <v>0</v>
      </c>
      <c r="Z369" s="935">
        <v>0</v>
      </c>
      <c r="AA369" s="935">
        <v>0</v>
      </c>
      <c r="AB369" s="912"/>
    </row>
    <row r="370" spans="1:28">
      <c r="A370" s="929" t="s">
        <v>4137</v>
      </c>
      <c r="B370" s="930">
        <v>0</v>
      </c>
      <c r="C370" s="931">
        <v>0</v>
      </c>
      <c r="D370" s="931">
        <v>0</v>
      </c>
      <c r="E370" s="931">
        <v>0</v>
      </c>
      <c r="F370" s="932">
        <v>0</v>
      </c>
      <c r="G370" s="933">
        <v>0</v>
      </c>
      <c r="H370" s="933">
        <v>0</v>
      </c>
      <c r="I370" s="933">
        <v>0</v>
      </c>
      <c r="J370" s="933">
        <v>0</v>
      </c>
      <c r="K370" s="933">
        <v>0</v>
      </c>
      <c r="L370" s="934">
        <v>0</v>
      </c>
      <c r="M370" s="935">
        <v>0</v>
      </c>
      <c r="N370" s="935">
        <v>0</v>
      </c>
      <c r="O370" s="935">
        <v>0</v>
      </c>
      <c r="P370" s="935">
        <v>0</v>
      </c>
      <c r="Q370" s="935">
        <v>0</v>
      </c>
      <c r="R370" s="935">
        <v>0</v>
      </c>
      <c r="S370" s="935">
        <v>0</v>
      </c>
      <c r="T370" s="935">
        <v>0</v>
      </c>
      <c r="U370" s="935">
        <v>0</v>
      </c>
      <c r="V370" s="935">
        <v>0</v>
      </c>
      <c r="W370" s="935">
        <v>0</v>
      </c>
      <c r="X370" s="935">
        <v>0</v>
      </c>
      <c r="Y370" s="935">
        <v>0</v>
      </c>
      <c r="Z370" s="935">
        <v>0</v>
      </c>
      <c r="AA370" s="935">
        <v>0</v>
      </c>
      <c r="AB370" s="912"/>
    </row>
    <row r="371" spans="1:28">
      <c r="A371" s="929" t="s">
        <v>4138</v>
      </c>
      <c r="B371" s="930">
        <v>0</v>
      </c>
      <c r="C371" s="931">
        <v>2.1000000000000001E-2</v>
      </c>
      <c r="D371" s="931">
        <v>-1346</v>
      </c>
      <c r="E371" s="931">
        <v>0</v>
      </c>
      <c r="F371" s="932">
        <v>0</v>
      </c>
      <c r="G371" s="933">
        <v>0</v>
      </c>
      <c r="H371" s="933">
        <v>0</v>
      </c>
      <c r="I371" s="933">
        <v>0</v>
      </c>
      <c r="J371" s="933">
        <v>0</v>
      </c>
      <c r="K371" s="933">
        <v>1346.021</v>
      </c>
      <c r="L371" s="934">
        <v>0.45549915816422798</v>
      </c>
      <c r="M371" s="935">
        <v>5.6348387238419499E-2</v>
      </c>
      <c r="N371" s="935">
        <v>2.45419805045381E-2</v>
      </c>
      <c r="O371" s="935">
        <v>3.7303810366897998E-2</v>
      </c>
      <c r="P371" s="935">
        <v>2.5523659724719602E-3</v>
      </c>
      <c r="Q371" s="935">
        <v>0</v>
      </c>
      <c r="R371" s="935">
        <v>6.2827470091617599E-3</v>
      </c>
      <c r="S371" s="935">
        <v>4.9083961009076298E-2</v>
      </c>
      <c r="T371" s="935">
        <v>0.46138923348531702</v>
      </c>
      <c r="U371" s="935">
        <v>0.64201820999871795</v>
      </c>
      <c r="V371" s="935">
        <v>4.9083961009076303E-4</v>
      </c>
      <c r="W371" s="935">
        <v>2.15969428439936E-4</v>
      </c>
      <c r="X371" s="935">
        <v>1.57068675229044E-2</v>
      </c>
      <c r="Y371" s="935">
        <v>1.57068675229044E-2</v>
      </c>
      <c r="Z371" s="935">
        <v>0</v>
      </c>
      <c r="AA371" s="935">
        <v>7.8927009302594605E-3</v>
      </c>
      <c r="AB371" s="912"/>
    </row>
    <row r="372" spans="1:28">
      <c r="A372" s="924"/>
      <c r="B372" s="925"/>
      <c r="C372" s="926"/>
      <c r="D372" s="926"/>
      <c r="E372" s="926"/>
      <c r="F372" s="925"/>
      <c r="G372" s="926"/>
      <c r="H372" s="926"/>
      <c r="I372" s="926"/>
      <c r="J372" s="926"/>
      <c r="K372" s="926"/>
      <c r="L372" s="927"/>
      <c r="M372" s="928"/>
      <c r="N372" s="928"/>
      <c r="O372" s="928"/>
      <c r="P372" s="928"/>
      <c r="Q372" s="928"/>
      <c r="R372" s="928"/>
      <c r="S372" s="928"/>
      <c r="T372" s="928"/>
      <c r="U372" s="928"/>
      <c r="V372" s="928"/>
      <c r="W372" s="928"/>
      <c r="X372" s="928"/>
      <c r="Y372" s="928"/>
      <c r="Z372" s="928"/>
      <c r="AA372" s="928"/>
      <c r="AB372" s="912"/>
    </row>
    <row r="373" spans="1:28">
      <c r="A373" s="917" t="s">
        <v>4139</v>
      </c>
      <c r="B373" s="918">
        <v>114000</v>
      </c>
      <c r="C373" s="919">
        <v>0</v>
      </c>
      <c r="D373" s="919">
        <v>0</v>
      </c>
      <c r="E373" s="919">
        <v>0</v>
      </c>
      <c r="F373" s="920">
        <v>0</v>
      </c>
      <c r="G373" s="921">
        <v>0</v>
      </c>
      <c r="H373" s="921">
        <v>0</v>
      </c>
      <c r="I373" s="921">
        <v>14000</v>
      </c>
      <c r="J373" s="921">
        <v>0</v>
      </c>
      <c r="K373" s="921">
        <v>100000</v>
      </c>
      <c r="L373" s="922">
        <v>20.3605855680266</v>
      </c>
      <c r="M373" s="923">
        <v>2.56049788203971</v>
      </c>
      <c r="N373" s="923">
        <v>1.0797280225468699</v>
      </c>
      <c r="O373" s="923">
        <v>2.1594560450937301</v>
      </c>
      <c r="P373" s="923">
        <v>9.2548116218302903E-2</v>
      </c>
      <c r="Q373" s="923">
        <v>0</v>
      </c>
      <c r="R373" s="923">
        <v>1.0334539644377201</v>
      </c>
      <c r="S373" s="923">
        <v>2.4679497658214098</v>
      </c>
      <c r="T373" s="923">
        <v>36.093765325138101</v>
      </c>
      <c r="U373" s="923">
        <v>40.1041836945979</v>
      </c>
      <c r="V373" s="923">
        <v>0.11722761387651701</v>
      </c>
      <c r="W373" s="923">
        <v>2.6221966261852501E-2</v>
      </c>
      <c r="X373" s="923">
        <v>391.01579102233001</v>
      </c>
      <c r="Y373" s="923">
        <v>390.09030986014699</v>
      </c>
      <c r="Z373" s="923">
        <v>1.3882217432745401</v>
      </c>
      <c r="AA373" s="923">
        <v>0.35476777883682797</v>
      </c>
      <c r="AB373" s="912"/>
    </row>
    <row r="374" spans="1:28">
      <c r="A374" s="929" t="s">
        <v>4140</v>
      </c>
      <c r="B374" s="930">
        <v>114000</v>
      </c>
      <c r="C374" s="931">
        <v>0</v>
      </c>
      <c r="D374" s="931">
        <v>0</v>
      </c>
      <c r="E374" s="931">
        <v>0</v>
      </c>
      <c r="F374" s="932">
        <v>0</v>
      </c>
      <c r="G374" s="933">
        <v>0</v>
      </c>
      <c r="H374" s="933">
        <v>0</v>
      </c>
      <c r="I374" s="933">
        <v>14000</v>
      </c>
      <c r="J374" s="933">
        <v>0</v>
      </c>
      <c r="K374" s="933">
        <v>100000</v>
      </c>
      <c r="L374" s="934">
        <v>20.3605855680266</v>
      </c>
      <c r="M374" s="935">
        <v>2.56049788203971</v>
      </c>
      <c r="N374" s="935">
        <v>1.0797280225468699</v>
      </c>
      <c r="O374" s="935">
        <v>2.1594560450937301</v>
      </c>
      <c r="P374" s="935">
        <v>9.2548116218302903E-2</v>
      </c>
      <c r="Q374" s="935">
        <v>0</v>
      </c>
      <c r="R374" s="935">
        <v>1.0334539644377201</v>
      </c>
      <c r="S374" s="935">
        <v>2.4679497658214098</v>
      </c>
      <c r="T374" s="935">
        <v>36.093765325138101</v>
      </c>
      <c r="U374" s="935">
        <v>40.1041836945979</v>
      </c>
      <c r="V374" s="935">
        <v>0.11722761387651701</v>
      </c>
      <c r="W374" s="935">
        <v>2.6221966261852501E-2</v>
      </c>
      <c r="X374" s="935">
        <v>391.01579102233001</v>
      </c>
      <c r="Y374" s="935">
        <v>390.09030986014699</v>
      </c>
      <c r="Z374" s="935">
        <v>1.3882217432745401</v>
      </c>
      <c r="AA374" s="935">
        <v>0.35476777883682797</v>
      </c>
      <c r="AB374" s="912"/>
    </row>
    <row r="375" spans="1:28">
      <c r="A375" s="929" t="s">
        <v>4141</v>
      </c>
      <c r="B375" s="930">
        <v>0</v>
      </c>
      <c r="C375" s="931">
        <v>0</v>
      </c>
      <c r="D375" s="931">
        <v>0</v>
      </c>
      <c r="E375" s="931">
        <v>0</v>
      </c>
      <c r="F375" s="932">
        <v>0</v>
      </c>
      <c r="G375" s="933">
        <v>0</v>
      </c>
      <c r="H375" s="933">
        <v>0</v>
      </c>
      <c r="I375" s="933">
        <v>0</v>
      </c>
      <c r="J375" s="933">
        <v>0</v>
      </c>
      <c r="K375" s="933">
        <v>0</v>
      </c>
      <c r="L375" s="934">
        <v>0</v>
      </c>
      <c r="M375" s="935">
        <v>0</v>
      </c>
      <c r="N375" s="935">
        <v>0</v>
      </c>
      <c r="O375" s="935">
        <v>0</v>
      </c>
      <c r="P375" s="935">
        <v>0</v>
      </c>
      <c r="Q375" s="935">
        <v>0</v>
      </c>
      <c r="R375" s="935">
        <v>0</v>
      </c>
      <c r="S375" s="935">
        <v>0</v>
      </c>
      <c r="T375" s="935">
        <v>0</v>
      </c>
      <c r="U375" s="935">
        <v>0</v>
      </c>
      <c r="V375" s="935">
        <v>0</v>
      </c>
      <c r="W375" s="935">
        <v>0</v>
      </c>
      <c r="X375" s="935">
        <v>0</v>
      </c>
      <c r="Y375" s="935">
        <v>0</v>
      </c>
      <c r="Z375" s="935">
        <v>0</v>
      </c>
      <c r="AA375" s="935">
        <v>0</v>
      </c>
      <c r="AB375" s="912"/>
    </row>
    <row r="376" spans="1:28">
      <c r="A376" s="929" t="s">
        <v>4142</v>
      </c>
      <c r="B376" s="930">
        <v>0</v>
      </c>
      <c r="C376" s="931">
        <v>0</v>
      </c>
      <c r="D376" s="931">
        <v>0</v>
      </c>
      <c r="E376" s="931">
        <v>0</v>
      </c>
      <c r="F376" s="932">
        <v>0</v>
      </c>
      <c r="G376" s="933">
        <v>0</v>
      </c>
      <c r="H376" s="933">
        <v>0</v>
      </c>
      <c r="I376" s="933">
        <v>0</v>
      </c>
      <c r="J376" s="933">
        <v>0</v>
      </c>
      <c r="K376" s="933">
        <v>0</v>
      </c>
      <c r="L376" s="934">
        <v>0</v>
      </c>
      <c r="M376" s="935">
        <v>0</v>
      </c>
      <c r="N376" s="935">
        <v>0</v>
      </c>
      <c r="O376" s="935">
        <v>0</v>
      </c>
      <c r="P376" s="935">
        <v>0</v>
      </c>
      <c r="Q376" s="935">
        <v>0</v>
      </c>
      <c r="R376" s="935">
        <v>0</v>
      </c>
      <c r="S376" s="935">
        <v>0</v>
      </c>
      <c r="T376" s="935">
        <v>0</v>
      </c>
      <c r="U376" s="935">
        <v>0</v>
      </c>
      <c r="V376" s="935">
        <v>0</v>
      </c>
      <c r="W376" s="935">
        <v>0</v>
      </c>
      <c r="X376" s="935">
        <v>0</v>
      </c>
      <c r="Y376" s="935">
        <v>0</v>
      </c>
      <c r="Z376" s="935">
        <v>0</v>
      </c>
      <c r="AA376" s="935">
        <v>0</v>
      </c>
      <c r="AB376" s="912"/>
    </row>
    <row r="377" spans="1:28">
      <c r="A377" s="929" t="s">
        <v>4143</v>
      </c>
      <c r="B377" s="930">
        <v>0</v>
      </c>
      <c r="C377" s="931">
        <v>0</v>
      </c>
      <c r="D377" s="931">
        <v>0</v>
      </c>
      <c r="E377" s="931">
        <v>0</v>
      </c>
      <c r="F377" s="932">
        <v>0</v>
      </c>
      <c r="G377" s="933">
        <v>0</v>
      </c>
      <c r="H377" s="933">
        <v>0</v>
      </c>
      <c r="I377" s="933">
        <v>0</v>
      </c>
      <c r="J377" s="933">
        <v>0</v>
      </c>
      <c r="K377" s="933">
        <v>0</v>
      </c>
      <c r="L377" s="934">
        <v>0</v>
      </c>
      <c r="M377" s="935">
        <v>0</v>
      </c>
      <c r="N377" s="935">
        <v>0</v>
      </c>
      <c r="O377" s="935">
        <v>0</v>
      </c>
      <c r="P377" s="935">
        <v>0</v>
      </c>
      <c r="Q377" s="935">
        <v>0</v>
      </c>
      <c r="R377" s="935">
        <v>0</v>
      </c>
      <c r="S377" s="935">
        <v>0</v>
      </c>
      <c r="T377" s="935">
        <v>0</v>
      </c>
      <c r="U377" s="935">
        <v>0</v>
      </c>
      <c r="V377" s="935">
        <v>0</v>
      </c>
      <c r="W377" s="935">
        <v>0</v>
      </c>
      <c r="X377" s="935">
        <v>0</v>
      </c>
      <c r="Y377" s="935">
        <v>0</v>
      </c>
      <c r="Z377" s="935">
        <v>0</v>
      </c>
      <c r="AA377" s="935">
        <v>0</v>
      </c>
      <c r="AB377" s="912"/>
    </row>
    <row r="378" spans="1:28">
      <c r="A378" s="929" t="s">
        <v>4144</v>
      </c>
      <c r="B378" s="930">
        <v>0</v>
      </c>
      <c r="C378" s="931">
        <v>0</v>
      </c>
      <c r="D378" s="931">
        <v>0</v>
      </c>
      <c r="E378" s="931">
        <v>0</v>
      </c>
      <c r="F378" s="932">
        <v>0</v>
      </c>
      <c r="G378" s="933">
        <v>0</v>
      </c>
      <c r="H378" s="933">
        <v>0</v>
      </c>
      <c r="I378" s="933">
        <v>0</v>
      </c>
      <c r="J378" s="933">
        <v>0</v>
      </c>
      <c r="K378" s="933">
        <v>0</v>
      </c>
      <c r="L378" s="934">
        <v>0</v>
      </c>
      <c r="M378" s="935">
        <v>0</v>
      </c>
      <c r="N378" s="935">
        <v>0</v>
      </c>
      <c r="O378" s="935">
        <v>0</v>
      </c>
      <c r="P378" s="935">
        <v>0</v>
      </c>
      <c r="Q378" s="935">
        <v>0</v>
      </c>
      <c r="R378" s="935">
        <v>0</v>
      </c>
      <c r="S378" s="935">
        <v>0</v>
      </c>
      <c r="T378" s="935">
        <v>0</v>
      </c>
      <c r="U378" s="935">
        <v>0</v>
      </c>
      <c r="V378" s="935">
        <v>0</v>
      </c>
      <c r="W378" s="935">
        <v>0</v>
      </c>
      <c r="X378" s="935">
        <v>0</v>
      </c>
      <c r="Y378" s="935">
        <v>0</v>
      </c>
      <c r="Z378" s="935">
        <v>0</v>
      </c>
      <c r="AA378" s="935">
        <v>0</v>
      </c>
      <c r="AB378" s="912"/>
    </row>
    <row r="379" spans="1:28">
      <c r="A379" s="929" t="s">
        <v>4145</v>
      </c>
      <c r="B379" s="930">
        <v>0</v>
      </c>
      <c r="C379" s="931">
        <v>0</v>
      </c>
      <c r="D379" s="931">
        <v>0</v>
      </c>
      <c r="E379" s="931">
        <v>0</v>
      </c>
      <c r="F379" s="932">
        <v>0</v>
      </c>
      <c r="G379" s="933">
        <v>0</v>
      </c>
      <c r="H379" s="933">
        <v>0</v>
      </c>
      <c r="I379" s="933">
        <v>0</v>
      </c>
      <c r="J379" s="933">
        <v>0</v>
      </c>
      <c r="K379" s="933">
        <v>0</v>
      </c>
      <c r="L379" s="934">
        <v>0</v>
      </c>
      <c r="M379" s="935">
        <v>0</v>
      </c>
      <c r="N379" s="935">
        <v>0</v>
      </c>
      <c r="O379" s="935">
        <v>0</v>
      </c>
      <c r="P379" s="935">
        <v>0</v>
      </c>
      <c r="Q379" s="935">
        <v>0</v>
      </c>
      <c r="R379" s="935">
        <v>0</v>
      </c>
      <c r="S379" s="935">
        <v>0</v>
      </c>
      <c r="T379" s="935">
        <v>0</v>
      </c>
      <c r="U379" s="935">
        <v>0</v>
      </c>
      <c r="V379" s="935">
        <v>0</v>
      </c>
      <c r="W379" s="935">
        <v>0</v>
      </c>
      <c r="X379" s="935">
        <v>0</v>
      </c>
      <c r="Y379" s="935">
        <v>0</v>
      </c>
      <c r="Z379" s="935">
        <v>0</v>
      </c>
      <c r="AA379" s="935">
        <v>0</v>
      </c>
      <c r="AB379" s="912"/>
    </row>
    <row r="380" spans="1:28">
      <c r="A380" s="929" t="s">
        <v>4146</v>
      </c>
      <c r="B380" s="930">
        <v>0</v>
      </c>
      <c r="C380" s="931">
        <v>0</v>
      </c>
      <c r="D380" s="931">
        <v>0</v>
      </c>
      <c r="E380" s="931">
        <v>0</v>
      </c>
      <c r="F380" s="932">
        <v>0</v>
      </c>
      <c r="G380" s="933">
        <v>0</v>
      </c>
      <c r="H380" s="933">
        <v>0</v>
      </c>
      <c r="I380" s="933">
        <v>0</v>
      </c>
      <c r="J380" s="933">
        <v>0</v>
      </c>
      <c r="K380" s="933">
        <v>0</v>
      </c>
      <c r="L380" s="934">
        <v>0</v>
      </c>
      <c r="M380" s="935">
        <v>0</v>
      </c>
      <c r="N380" s="935">
        <v>0</v>
      </c>
      <c r="O380" s="935">
        <v>0</v>
      </c>
      <c r="P380" s="935">
        <v>0</v>
      </c>
      <c r="Q380" s="935">
        <v>0</v>
      </c>
      <c r="R380" s="935">
        <v>0</v>
      </c>
      <c r="S380" s="935">
        <v>0</v>
      </c>
      <c r="T380" s="935">
        <v>0</v>
      </c>
      <c r="U380" s="935">
        <v>0</v>
      </c>
      <c r="V380" s="935">
        <v>0</v>
      </c>
      <c r="W380" s="935">
        <v>0</v>
      </c>
      <c r="X380" s="935">
        <v>0</v>
      </c>
      <c r="Y380" s="935">
        <v>0</v>
      </c>
      <c r="Z380" s="935">
        <v>0</v>
      </c>
      <c r="AA380" s="935">
        <v>0</v>
      </c>
      <c r="AB380" s="912"/>
    </row>
    <row r="381" spans="1:28">
      <c r="A381" s="929" t="s">
        <v>4233</v>
      </c>
      <c r="B381" s="930">
        <v>0</v>
      </c>
      <c r="C381" s="931">
        <v>0</v>
      </c>
      <c r="D381" s="931">
        <v>0</v>
      </c>
      <c r="E381" s="931">
        <v>0</v>
      </c>
      <c r="F381" s="932">
        <v>0</v>
      </c>
      <c r="G381" s="933">
        <v>0</v>
      </c>
      <c r="H381" s="933">
        <v>0</v>
      </c>
      <c r="I381" s="933">
        <v>0</v>
      </c>
      <c r="J381" s="933">
        <v>0</v>
      </c>
      <c r="K381" s="933">
        <v>0</v>
      </c>
      <c r="L381" s="934">
        <v>0</v>
      </c>
      <c r="M381" s="935">
        <v>0</v>
      </c>
      <c r="N381" s="935">
        <v>0</v>
      </c>
      <c r="O381" s="935">
        <v>0</v>
      </c>
      <c r="P381" s="935">
        <v>0</v>
      </c>
      <c r="Q381" s="935">
        <v>0</v>
      </c>
      <c r="R381" s="935">
        <v>0</v>
      </c>
      <c r="S381" s="935">
        <v>0</v>
      </c>
      <c r="T381" s="935">
        <v>0</v>
      </c>
      <c r="U381" s="935">
        <v>0</v>
      </c>
      <c r="V381" s="935">
        <v>0</v>
      </c>
      <c r="W381" s="935">
        <v>0</v>
      </c>
      <c r="X381" s="935">
        <v>0</v>
      </c>
      <c r="Y381" s="935">
        <v>0</v>
      </c>
      <c r="Z381" s="935">
        <v>0</v>
      </c>
      <c r="AA381" s="935">
        <v>0</v>
      </c>
      <c r="AB381" s="912"/>
    </row>
    <row r="382" spans="1:28">
      <c r="A382" s="929" t="s">
        <v>4147</v>
      </c>
      <c r="B382" s="930">
        <v>1.6000000000000001E-3</v>
      </c>
      <c r="C382" s="931">
        <v>0</v>
      </c>
      <c r="D382" s="931">
        <v>0</v>
      </c>
      <c r="E382" s="931">
        <v>1.6000000000000001E-3</v>
      </c>
      <c r="F382" s="932">
        <v>0</v>
      </c>
      <c r="G382" s="933">
        <v>0</v>
      </c>
      <c r="H382" s="933">
        <v>0</v>
      </c>
      <c r="I382" s="933">
        <v>0</v>
      </c>
      <c r="J382" s="933">
        <v>0</v>
      </c>
      <c r="K382" s="933">
        <v>0</v>
      </c>
      <c r="L382" s="934">
        <v>0</v>
      </c>
      <c r="M382" s="935">
        <v>0</v>
      </c>
      <c r="N382" s="935">
        <v>0</v>
      </c>
      <c r="O382" s="935">
        <v>0</v>
      </c>
      <c r="P382" s="935">
        <v>0</v>
      </c>
      <c r="Q382" s="935">
        <v>0</v>
      </c>
      <c r="R382" s="935">
        <v>0</v>
      </c>
      <c r="S382" s="935">
        <v>0</v>
      </c>
      <c r="T382" s="935">
        <v>0</v>
      </c>
      <c r="U382" s="935">
        <v>0</v>
      </c>
      <c r="V382" s="935">
        <v>0</v>
      </c>
      <c r="W382" s="935">
        <v>0</v>
      </c>
      <c r="X382" s="935">
        <v>0</v>
      </c>
      <c r="Y382" s="935">
        <v>0</v>
      </c>
      <c r="Z382" s="935">
        <v>0</v>
      </c>
      <c r="AA382" s="935">
        <v>0</v>
      </c>
      <c r="AB382" s="912"/>
    </row>
    <row r="383" spans="1:28">
      <c r="A383" s="929" t="s">
        <v>4148</v>
      </c>
      <c r="B383" s="930">
        <v>0</v>
      </c>
      <c r="C383" s="931">
        <v>0</v>
      </c>
      <c r="D383" s="931">
        <v>0</v>
      </c>
      <c r="E383" s="931">
        <v>0</v>
      </c>
      <c r="F383" s="932">
        <v>0</v>
      </c>
      <c r="G383" s="933">
        <v>0</v>
      </c>
      <c r="H383" s="933">
        <v>0</v>
      </c>
      <c r="I383" s="933">
        <v>0</v>
      </c>
      <c r="J383" s="933">
        <v>0</v>
      </c>
      <c r="K383" s="933">
        <v>0</v>
      </c>
      <c r="L383" s="934">
        <v>0</v>
      </c>
      <c r="M383" s="935">
        <v>0</v>
      </c>
      <c r="N383" s="935">
        <v>0</v>
      </c>
      <c r="O383" s="935">
        <v>0</v>
      </c>
      <c r="P383" s="935">
        <v>0</v>
      </c>
      <c r="Q383" s="935">
        <v>0</v>
      </c>
      <c r="R383" s="935">
        <v>0</v>
      </c>
      <c r="S383" s="935">
        <v>0</v>
      </c>
      <c r="T383" s="935">
        <v>0</v>
      </c>
      <c r="U383" s="935">
        <v>0</v>
      </c>
      <c r="V383" s="935">
        <v>0</v>
      </c>
      <c r="W383" s="935">
        <v>0</v>
      </c>
      <c r="X383" s="935">
        <v>0</v>
      </c>
      <c r="Y383" s="935">
        <v>0</v>
      </c>
      <c r="Z383" s="935">
        <v>0</v>
      </c>
      <c r="AA383" s="935">
        <v>0</v>
      </c>
      <c r="AB383" s="912"/>
    </row>
    <row r="384" spans="1:28">
      <c r="A384" s="924"/>
      <c r="B384" s="925"/>
      <c r="C384" s="926"/>
      <c r="D384" s="926"/>
      <c r="E384" s="926"/>
      <c r="F384" s="925"/>
      <c r="G384" s="926"/>
      <c r="H384" s="926"/>
      <c r="I384" s="926"/>
      <c r="J384" s="926"/>
      <c r="K384" s="926"/>
      <c r="L384" s="927"/>
      <c r="M384" s="928"/>
      <c r="N384" s="928"/>
      <c r="O384" s="928"/>
      <c r="P384" s="928"/>
      <c r="Q384" s="928"/>
      <c r="R384" s="928"/>
      <c r="S384" s="928"/>
      <c r="T384" s="928"/>
      <c r="U384" s="928"/>
      <c r="V384" s="928"/>
      <c r="W384" s="928"/>
      <c r="X384" s="928"/>
      <c r="Y384" s="928"/>
      <c r="Z384" s="928"/>
      <c r="AA384" s="928"/>
      <c r="AB384" s="912"/>
    </row>
    <row r="385" spans="1:28">
      <c r="A385" s="917" t="s">
        <v>4149</v>
      </c>
      <c r="B385" s="918">
        <v>70884</v>
      </c>
      <c r="C385" s="919">
        <v>720</v>
      </c>
      <c r="D385" s="919">
        <v>0</v>
      </c>
      <c r="E385" s="919">
        <v>1347</v>
      </c>
      <c r="F385" s="920">
        <v>0</v>
      </c>
      <c r="G385" s="921">
        <v>0</v>
      </c>
      <c r="H385" s="921">
        <v>0</v>
      </c>
      <c r="I385" s="921">
        <v>1872</v>
      </c>
      <c r="J385" s="921">
        <v>361</v>
      </c>
      <c r="K385" s="921">
        <v>68023</v>
      </c>
      <c r="L385" s="922">
        <v>76.231034034569703</v>
      </c>
      <c r="M385" s="923">
        <v>0.782549655526522</v>
      </c>
      <c r="N385" s="923">
        <v>8.1208545299167607</v>
      </c>
      <c r="O385" s="923">
        <v>1.46543168609423</v>
      </c>
      <c r="P385" s="923">
        <v>6.4250482985481498E-4</v>
      </c>
      <c r="Q385" s="923">
        <v>0</v>
      </c>
      <c r="R385" s="923">
        <v>0.121798824035349</v>
      </c>
      <c r="S385" s="923">
        <v>0.77206875438115596</v>
      </c>
      <c r="T385" s="923">
        <v>7.8713856888086404</v>
      </c>
      <c r="U385" s="923">
        <v>12.016774519927599</v>
      </c>
      <c r="V385" s="923">
        <v>8.6940704118475005E-3</v>
      </c>
      <c r="W385" s="923">
        <v>3.47882963534869E-3</v>
      </c>
      <c r="X385" s="923">
        <v>16.8456711234453</v>
      </c>
      <c r="Y385" s="923">
        <v>16.429058741395899</v>
      </c>
      <c r="Z385" s="923">
        <v>1.06557604076812E-4</v>
      </c>
      <c r="AA385" s="923">
        <v>7.0385595288764397E-2</v>
      </c>
      <c r="AB385" s="912"/>
    </row>
    <row r="386" spans="1:28">
      <c r="A386" s="929" t="s">
        <v>4150</v>
      </c>
      <c r="B386" s="930">
        <v>0</v>
      </c>
      <c r="C386" s="931">
        <v>52.320630000000001</v>
      </c>
      <c r="D386" s="931">
        <v>0</v>
      </c>
      <c r="E386" s="931">
        <v>0</v>
      </c>
      <c r="F386" s="932">
        <v>0</v>
      </c>
      <c r="G386" s="933">
        <v>0</v>
      </c>
      <c r="H386" s="933">
        <v>0</v>
      </c>
      <c r="I386" s="933">
        <v>3</v>
      </c>
      <c r="J386" s="933">
        <v>0</v>
      </c>
      <c r="K386" s="933">
        <v>49.320630000000001</v>
      </c>
      <c r="L386" s="934">
        <v>5.5320135955194603E-2</v>
      </c>
      <c r="M386" s="935">
        <v>4.8787563846883198E-4</v>
      </c>
      <c r="N386" s="935">
        <v>5.92892936918902E-3</v>
      </c>
      <c r="O386" s="935">
        <v>6.6152628944926301E-4</v>
      </c>
      <c r="P386" s="935">
        <v>0</v>
      </c>
      <c r="Q386" s="935">
        <v>0</v>
      </c>
      <c r="R386" s="935">
        <v>4.9614471708694698E-5</v>
      </c>
      <c r="S386" s="935">
        <v>4.1345393090578999E-4</v>
      </c>
      <c r="T386" s="935">
        <v>5.4575918879564197E-3</v>
      </c>
      <c r="U386" s="935">
        <v>1.22382363548114E-2</v>
      </c>
      <c r="V386" s="935">
        <v>4.9614471708694703E-6</v>
      </c>
      <c r="W386" s="935">
        <v>1.15767100653621E-5</v>
      </c>
      <c r="X386" s="935">
        <v>8.2690786181157901E-4</v>
      </c>
      <c r="Y386" s="935">
        <v>8.2690786181157901E-4</v>
      </c>
      <c r="Z386" s="935">
        <v>0</v>
      </c>
      <c r="AA386" s="935">
        <v>4.1345393090578898E-5</v>
      </c>
      <c r="AB386" s="912"/>
    </row>
    <row r="387" spans="1:28">
      <c r="A387" s="929" t="s">
        <v>4151</v>
      </c>
      <c r="B387" s="930">
        <v>0</v>
      </c>
      <c r="C387" s="931">
        <v>0</v>
      </c>
      <c r="D387" s="931">
        <v>0</v>
      </c>
      <c r="E387" s="931">
        <v>0</v>
      </c>
      <c r="F387" s="932">
        <v>0</v>
      </c>
      <c r="G387" s="933">
        <v>0</v>
      </c>
      <c r="H387" s="933">
        <v>0</v>
      </c>
      <c r="I387" s="933">
        <v>0</v>
      </c>
      <c r="J387" s="933">
        <v>0</v>
      </c>
      <c r="K387" s="933">
        <v>0</v>
      </c>
      <c r="L387" s="934">
        <v>0</v>
      </c>
      <c r="M387" s="935">
        <v>0</v>
      </c>
      <c r="N387" s="935">
        <v>0</v>
      </c>
      <c r="O387" s="935">
        <v>0</v>
      </c>
      <c r="P387" s="935">
        <v>0</v>
      </c>
      <c r="Q387" s="935">
        <v>0</v>
      </c>
      <c r="R387" s="935">
        <v>0</v>
      </c>
      <c r="S387" s="935">
        <v>0</v>
      </c>
      <c r="T387" s="935">
        <v>0</v>
      </c>
      <c r="U387" s="935">
        <v>0</v>
      </c>
      <c r="V387" s="935">
        <v>0</v>
      </c>
      <c r="W387" s="935">
        <v>0</v>
      </c>
      <c r="X387" s="935">
        <v>0</v>
      </c>
      <c r="Y387" s="935">
        <v>0</v>
      </c>
      <c r="Z387" s="935">
        <v>0</v>
      </c>
      <c r="AA387" s="935">
        <v>0</v>
      </c>
      <c r="AB387" s="912"/>
    </row>
    <row r="388" spans="1:28">
      <c r="A388" s="929" t="s">
        <v>4152</v>
      </c>
      <c r="B388" s="930">
        <v>46266</v>
      </c>
      <c r="C388" s="931">
        <v>0</v>
      </c>
      <c r="D388" s="931">
        <v>0</v>
      </c>
      <c r="E388" s="931">
        <v>0</v>
      </c>
      <c r="F388" s="932">
        <v>0</v>
      </c>
      <c r="G388" s="933">
        <v>0</v>
      </c>
      <c r="H388" s="933">
        <v>0</v>
      </c>
      <c r="I388" s="933">
        <v>0</v>
      </c>
      <c r="J388" s="933">
        <v>0</v>
      </c>
      <c r="K388" s="933">
        <v>46266</v>
      </c>
      <c r="L388" s="934">
        <v>42.042617401560697</v>
      </c>
      <c r="M388" s="935">
        <v>0.473173369279558</v>
      </c>
      <c r="N388" s="935">
        <v>4.4602407759958398</v>
      </c>
      <c r="O388" s="935">
        <v>0.77569404799927599</v>
      </c>
      <c r="P388" s="935">
        <v>0</v>
      </c>
      <c r="Q388" s="935">
        <v>0</v>
      </c>
      <c r="R388" s="935">
        <v>9.3083285759913106E-2</v>
      </c>
      <c r="S388" s="935">
        <v>0.54298583359949304</v>
      </c>
      <c r="T388" s="935">
        <v>5.50742774079486</v>
      </c>
      <c r="U388" s="935">
        <v>7.6793710751928304</v>
      </c>
      <c r="V388" s="935">
        <v>6.98124643199348E-3</v>
      </c>
      <c r="W388" s="935">
        <v>1.5513880959985499E-3</v>
      </c>
      <c r="X388" s="935">
        <v>7.36909345599312</v>
      </c>
      <c r="Y388" s="935">
        <v>7.36909345599312</v>
      </c>
      <c r="Z388" s="935">
        <v>0</v>
      </c>
      <c r="AA388" s="935">
        <v>4.4990254783958003E-2</v>
      </c>
      <c r="AB388" s="912"/>
    </row>
    <row r="389" spans="1:28">
      <c r="A389" s="929" t="s">
        <v>4153</v>
      </c>
      <c r="B389" s="930">
        <v>23000</v>
      </c>
      <c r="C389" s="931">
        <v>204.09667999999999</v>
      </c>
      <c r="D389" s="931">
        <v>0</v>
      </c>
      <c r="E389" s="931">
        <v>0</v>
      </c>
      <c r="F389" s="932">
        <v>0</v>
      </c>
      <c r="G389" s="933">
        <v>0</v>
      </c>
      <c r="H389" s="933">
        <v>0</v>
      </c>
      <c r="I389" s="933">
        <v>1869</v>
      </c>
      <c r="J389" s="933">
        <v>0</v>
      </c>
      <c r="K389" s="933">
        <v>21335.096679999999</v>
      </c>
      <c r="L389" s="934">
        <v>23.608427258438098</v>
      </c>
      <c r="M389" s="935">
        <v>0.30047089238012098</v>
      </c>
      <c r="N389" s="935">
        <v>2.4896159654352901</v>
      </c>
      <c r="O389" s="935">
        <v>0.50078482063353502</v>
      </c>
      <c r="P389" s="935">
        <v>0</v>
      </c>
      <c r="Q389" s="935">
        <v>0</v>
      </c>
      <c r="R389" s="935">
        <v>2.8616275464773501E-2</v>
      </c>
      <c r="S389" s="935">
        <v>0.214622065985801</v>
      </c>
      <c r="T389" s="935">
        <v>2.1819910041889798</v>
      </c>
      <c r="U389" s="935">
        <v>3.9705082207373201</v>
      </c>
      <c r="V389" s="935">
        <v>1.4308137732386701E-3</v>
      </c>
      <c r="W389" s="935">
        <v>1.7885172165483399E-3</v>
      </c>
      <c r="X389" s="935">
        <v>1.0731103299289999</v>
      </c>
      <c r="Y389" s="935">
        <v>1.0731103299289999</v>
      </c>
      <c r="Z389" s="935">
        <v>0</v>
      </c>
      <c r="AA389" s="935">
        <v>2.50392410316768E-2</v>
      </c>
      <c r="AB389" s="912"/>
    </row>
    <row r="390" spans="1:28">
      <c r="A390" s="929" t="s">
        <v>4154</v>
      </c>
      <c r="B390" s="930">
        <v>0</v>
      </c>
      <c r="C390" s="931">
        <v>0</v>
      </c>
      <c r="D390" s="931">
        <v>0</v>
      </c>
      <c r="E390" s="931">
        <v>0</v>
      </c>
      <c r="F390" s="932">
        <v>0</v>
      </c>
      <c r="G390" s="933">
        <v>0</v>
      </c>
      <c r="H390" s="933">
        <v>0</v>
      </c>
      <c r="I390" s="933">
        <v>0</v>
      </c>
      <c r="J390" s="933">
        <v>0</v>
      </c>
      <c r="K390" s="933">
        <v>0</v>
      </c>
      <c r="L390" s="934">
        <v>0</v>
      </c>
      <c r="M390" s="935">
        <v>0</v>
      </c>
      <c r="N390" s="935">
        <v>0</v>
      </c>
      <c r="O390" s="935">
        <v>0</v>
      </c>
      <c r="P390" s="935">
        <v>0</v>
      </c>
      <c r="Q390" s="935">
        <v>0</v>
      </c>
      <c r="R390" s="935">
        <v>0</v>
      </c>
      <c r="S390" s="935">
        <v>0</v>
      </c>
      <c r="T390" s="935">
        <v>0</v>
      </c>
      <c r="U390" s="935">
        <v>0</v>
      </c>
      <c r="V390" s="935">
        <v>0</v>
      </c>
      <c r="W390" s="935">
        <v>0</v>
      </c>
      <c r="X390" s="935">
        <v>0</v>
      </c>
      <c r="Y390" s="935">
        <v>0</v>
      </c>
      <c r="Z390" s="935">
        <v>0</v>
      </c>
      <c r="AA390" s="935">
        <v>0</v>
      </c>
      <c r="AB390" s="912"/>
    </row>
    <row r="391" spans="1:28">
      <c r="A391" s="929" t="s">
        <v>4155</v>
      </c>
      <c r="B391" s="930">
        <v>0</v>
      </c>
      <c r="C391" s="931">
        <v>0</v>
      </c>
      <c r="D391" s="931">
        <v>0</v>
      </c>
      <c r="E391" s="931">
        <v>0</v>
      </c>
      <c r="F391" s="932">
        <v>0</v>
      </c>
      <c r="G391" s="933">
        <v>0</v>
      </c>
      <c r="H391" s="933">
        <v>0</v>
      </c>
      <c r="I391" s="933">
        <v>0</v>
      </c>
      <c r="J391" s="933">
        <v>0</v>
      </c>
      <c r="K391" s="933">
        <v>0</v>
      </c>
      <c r="L391" s="934">
        <v>0</v>
      </c>
      <c r="M391" s="935">
        <v>0</v>
      </c>
      <c r="N391" s="935">
        <v>0</v>
      </c>
      <c r="O391" s="935">
        <v>0</v>
      </c>
      <c r="P391" s="935">
        <v>0</v>
      </c>
      <c r="Q391" s="935">
        <v>0</v>
      </c>
      <c r="R391" s="935">
        <v>0</v>
      </c>
      <c r="S391" s="935">
        <v>0</v>
      </c>
      <c r="T391" s="935">
        <v>0</v>
      </c>
      <c r="U391" s="935">
        <v>0</v>
      </c>
      <c r="V391" s="935">
        <v>0</v>
      </c>
      <c r="W391" s="935">
        <v>0</v>
      </c>
      <c r="X391" s="935">
        <v>0</v>
      </c>
      <c r="Y391" s="935">
        <v>0</v>
      </c>
      <c r="Z391" s="935">
        <v>0</v>
      </c>
      <c r="AA391" s="935">
        <v>0</v>
      </c>
      <c r="AB391" s="912"/>
    </row>
    <row r="392" spans="1:28">
      <c r="A392" s="929" t="s">
        <v>4156</v>
      </c>
      <c r="B392" s="930">
        <v>0</v>
      </c>
      <c r="C392" s="931">
        <v>0</v>
      </c>
      <c r="D392" s="931">
        <v>0</v>
      </c>
      <c r="E392" s="931">
        <v>0</v>
      </c>
      <c r="F392" s="932">
        <v>0</v>
      </c>
      <c r="G392" s="933">
        <v>0</v>
      </c>
      <c r="H392" s="933">
        <v>0</v>
      </c>
      <c r="I392" s="933">
        <v>0</v>
      </c>
      <c r="J392" s="933">
        <v>0</v>
      </c>
      <c r="K392" s="933">
        <v>0</v>
      </c>
      <c r="L392" s="934">
        <v>0</v>
      </c>
      <c r="M392" s="935">
        <v>0</v>
      </c>
      <c r="N392" s="935">
        <v>0</v>
      </c>
      <c r="O392" s="935">
        <v>0</v>
      </c>
      <c r="P392" s="935">
        <v>0</v>
      </c>
      <c r="Q392" s="935">
        <v>0</v>
      </c>
      <c r="R392" s="935">
        <v>0</v>
      </c>
      <c r="S392" s="935">
        <v>0</v>
      </c>
      <c r="T392" s="935">
        <v>0</v>
      </c>
      <c r="U392" s="935">
        <v>0</v>
      </c>
      <c r="V392" s="935">
        <v>0</v>
      </c>
      <c r="W392" s="935">
        <v>0</v>
      </c>
      <c r="X392" s="935">
        <v>0</v>
      </c>
      <c r="Y392" s="935">
        <v>0</v>
      </c>
      <c r="Z392" s="935">
        <v>0</v>
      </c>
      <c r="AA392" s="935">
        <v>0</v>
      </c>
      <c r="AB392" s="912"/>
    </row>
    <row r="393" spans="1:28">
      <c r="A393" s="929" t="s">
        <v>4157</v>
      </c>
      <c r="B393" s="930">
        <v>0</v>
      </c>
      <c r="C393" s="931">
        <v>61.26549</v>
      </c>
      <c r="D393" s="931">
        <v>0</v>
      </c>
      <c r="E393" s="931">
        <v>0</v>
      </c>
      <c r="F393" s="932">
        <v>0</v>
      </c>
      <c r="G393" s="933">
        <v>0</v>
      </c>
      <c r="H393" s="933">
        <v>0</v>
      </c>
      <c r="I393" s="933">
        <v>0</v>
      </c>
      <c r="J393" s="933">
        <v>0</v>
      </c>
      <c r="K393" s="933">
        <v>61.26549</v>
      </c>
      <c r="L393" s="934">
        <v>9.2137592441233193E-2</v>
      </c>
      <c r="M393" s="935">
        <v>0</v>
      </c>
      <c r="N393" s="935">
        <v>1.02409341877268E-2</v>
      </c>
      <c r="O393" s="935">
        <v>0</v>
      </c>
      <c r="P393" s="935">
        <v>0</v>
      </c>
      <c r="Q393" s="935">
        <v>0</v>
      </c>
      <c r="R393" s="935">
        <v>0</v>
      </c>
      <c r="S393" s="935">
        <v>0</v>
      </c>
      <c r="T393" s="935">
        <v>1.02717494360349E-4</v>
      </c>
      <c r="U393" s="935">
        <v>0</v>
      </c>
      <c r="V393" s="935">
        <v>0</v>
      </c>
      <c r="W393" s="935">
        <v>0</v>
      </c>
      <c r="X393" s="935">
        <v>0</v>
      </c>
      <c r="Y393" s="935">
        <v>0</v>
      </c>
      <c r="Z393" s="935">
        <v>0</v>
      </c>
      <c r="AA393" s="935">
        <v>7.1902246052244396E-6</v>
      </c>
      <c r="AB393" s="912"/>
    </row>
    <row r="394" spans="1:28">
      <c r="A394" s="929" t="s">
        <v>4158</v>
      </c>
      <c r="B394" s="930">
        <v>0</v>
      </c>
      <c r="C394" s="931">
        <v>0</v>
      </c>
      <c r="D394" s="931">
        <v>0</v>
      </c>
      <c r="E394" s="931">
        <v>0</v>
      </c>
      <c r="F394" s="932">
        <v>0</v>
      </c>
      <c r="G394" s="933">
        <v>0</v>
      </c>
      <c r="H394" s="933">
        <v>0</v>
      </c>
      <c r="I394" s="933">
        <v>0</v>
      </c>
      <c r="J394" s="933">
        <v>0</v>
      </c>
      <c r="K394" s="933">
        <v>0</v>
      </c>
      <c r="L394" s="934">
        <v>0</v>
      </c>
      <c r="M394" s="935">
        <v>0</v>
      </c>
      <c r="N394" s="935">
        <v>0</v>
      </c>
      <c r="O394" s="935">
        <v>0</v>
      </c>
      <c r="P394" s="935">
        <v>0</v>
      </c>
      <c r="Q394" s="935">
        <v>0</v>
      </c>
      <c r="R394" s="935">
        <v>0</v>
      </c>
      <c r="S394" s="935">
        <v>0</v>
      </c>
      <c r="T394" s="935">
        <v>0</v>
      </c>
      <c r="U394" s="935">
        <v>0</v>
      </c>
      <c r="V394" s="935">
        <v>0</v>
      </c>
      <c r="W394" s="935">
        <v>0</v>
      </c>
      <c r="X394" s="935">
        <v>0</v>
      </c>
      <c r="Y394" s="935">
        <v>0</v>
      </c>
      <c r="Z394" s="935">
        <v>0</v>
      </c>
      <c r="AA394" s="935">
        <v>0</v>
      </c>
      <c r="AB394" s="912"/>
    </row>
    <row r="395" spans="1:28">
      <c r="A395" s="929" t="s">
        <v>4159</v>
      </c>
      <c r="B395" s="930">
        <v>0</v>
      </c>
      <c r="C395" s="931">
        <v>1194.308</v>
      </c>
      <c r="D395" s="931">
        <v>190</v>
      </c>
      <c r="E395" s="931">
        <v>0</v>
      </c>
      <c r="F395" s="932">
        <v>0</v>
      </c>
      <c r="G395" s="933">
        <v>0</v>
      </c>
      <c r="H395" s="933">
        <v>0</v>
      </c>
      <c r="I395" s="933">
        <v>0</v>
      </c>
      <c r="J395" s="933">
        <v>0</v>
      </c>
      <c r="K395" s="933">
        <v>1004.308</v>
      </c>
      <c r="L395" s="934">
        <v>1.50028280491209</v>
      </c>
      <c r="M395" s="935">
        <v>2.8624924448378899E-3</v>
      </c>
      <c r="N395" s="935">
        <v>0.16551941607503801</v>
      </c>
      <c r="O395" s="935">
        <v>0</v>
      </c>
      <c r="P395" s="935">
        <v>0</v>
      </c>
      <c r="Q395" s="935">
        <v>0</v>
      </c>
      <c r="R395" s="935">
        <v>0</v>
      </c>
      <c r="S395" s="935">
        <v>0</v>
      </c>
      <c r="T395" s="935">
        <v>0</v>
      </c>
      <c r="U395" s="935">
        <v>0</v>
      </c>
      <c r="V395" s="935">
        <v>0</v>
      </c>
      <c r="W395" s="935">
        <v>0</v>
      </c>
      <c r="X395" s="935">
        <v>4.7146934385565199E-2</v>
      </c>
      <c r="Y395" s="935">
        <v>4.7146934385565199E-2</v>
      </c>
      <c r="Z395" s="935">
        <v>0</v>
      </c>
      <c r="AA395" s="935">
        <v>0</v>
      </c>
      <c r="AB395" s="912"/>
    </row>
    <row r="396" spans="1:28">
      <c r="A396" s="929" t="s">
        <v>4160</v>
      </c>
      <c r="B396" s="930">
        <v>0</v>
      </c>
      <c r="C396" s="931">
        <v>0</v>
      </c>
      <c r="D396" s="931">
        <v>0</v>
      </c>
      <c r="E396" s="931">
        <v>0</v>
      </c>
      <c r="F396" s="932">
        <v>0</v>
      </c>
      <c r="G396" s="933">
        <v>0</v>
      </c>
      <c r="H396" s="933">
        <v>0</v>
      </c>
      <c r="I396" s="933">
        <v>0</v>
      </c>
      <c r="J396" s="933">
        <v>0</v>
      </c>
      <c r="K396" s="933">
        <v>0</v>
      </c>
      <c r="L396" s="934">
        <v>0</v>
      </c>
      <c r="M396" s="935">
        <v>0</v>
      </c>
      <c r="N396" s="935">
        <v>0</v>
      </c>
      <c r="O396" s="935">
        <v>0</v>
      </c>
      <c r="P396" s="935">
        <v>0</v>
      </c>
      <c r="Q396" s="935">
        <v>0</v>
      </c>
      <c r="R396" s="935">
        <v>0</v>
      </c>
      <c r="S396" s="935">
        <v>0</v>
      </c>
      <c r="T396" s="935">
        <v>0</v>
      </c>
      <c r="U396" s="935">
        <v>0</v>
      </c>
      <c r="V396" s="935">
        <v>0</v>
      </c>
      <c r="W396" s="935">
        <v>0</v>
      </c>
      <c r="X396" s="935">
        <v>0</v>
      </c>
      <c r="Y396" s="935">
        <v>0</v>
      </c>
      <c r="Z396" s="935">
        <v>0</v>
      </c>
      <c r="AA396" s="935">
        <v>0</v>
      </c>
      <c r="AB396" s="912"/>
    </row>
    <row r="397" spans="1:28">
      <c r="A397" s="929" t="s">
        <v>4161</v>
      </c>
      <c r="B397" s="930">
        <v>0</v>
      </c>
      <c r="C397" s="931">
        <v>0</v>
      </c>
      <c r="D397" s="931">
        <v>0</v>
      </c>
      <c r="E397" s="931">
        <v>0</v>
      </c>
      <c r="F397" s="932">
        <v>0</v>
      </c>
      <c r="G397" s="933">
        <v>0</v>
      </c>
      <c r="H397" s="933">
        <v>0</v>
      </c>
      <c r="I397" s="933">
        <v>0</v>
      </c>
      <c r="J397" s="933">
        <v>0</v>
      </c>
      <c r="K397" s="933">
        <v>0</v>
      </c>
      <c r="L397" s="934">
        <v>0</v>
      </c>
      <c r="M397" s="935">
        <v>0</v>
      </c>
      <c r="N397" s="935">
        <v>0</v>
      </c>
      <c r="O397" s="935">
        <v>0</v>
      </c>
      <c r="P397" s="935">
        <v>0</v>
      </c>
      <c r="Q397" s="935">
        <v>0</v>
      </c>
      <c r="R397" s="935">
        <v>0</v>
      </c>
      <c r="S397" s="935">
        <v>0</v>
      </c>
      <c r="T397" s="935">
        <v>0</v>
      </c>
      <c r="U397" s="935">
        <v>0</v>
      </c>
      <c r="V397" s="935">
        <v>0</v>
      </c>
      <c r="W397" s="935">
        <v>0</v>
      </c>
      <c r="X397" s="935">
        <v>0</v>
      </c>
      <c r="Y397" s="935">
        <v>0</v>
      </c>
      <c r="Z397" s="935">
        <v>0</v>
      </c>
      <c r="AA397" s="935">
        <v>0</v>
      </c>
      <c r="AB397" s="912"/>
    </row>
    <row r="398" spans="1:28">
      <c r="A398" s="929" t="s">
        <v>4301</v>
      </c>
      <c r="B398" s="930">
        <v>0</v>
      </c>
      <c r="C398" s="931">
        <v>355</v>
      </c>
      <c r="D398" s="931">
        <v>0</v>
      </c>
      <c r="E398" s="931">
        <v>0</v>
      </c>
      <c r="F398" s="932">
        <v>0</v>
      </c>
      <c r="G398" s="933">
        <v>0</v>
      </c>
      <c r="H398" s="933">
        <v>0</v>
      </c>
      <c r="I398" s="933">
        <v>0</v>
      </c>
      <c r="J398" s="933">
        <v>355</v>
      </c>
      <c r="K398" s="933">
        <v>0</v>
      </c>
      <c r="L398" s="934">
        <v>0</v>
      </c>
      <c r="M398" s="935">
        <v>0</v>
      </c>
      <c r="N398" s="935">
        <v>0</v>
      </c>
      <c r="O398" s="935">
        <v>0</v>
      </c>
      <c r="P398" s="935">
        <v>0</v>
      </c>
      <c r="Q398" s="935">
        <v>0</v>
      </c>
      <c r="R398" s="935">
        <v>0</v>
      </c>
      <c r="S398" s="935">
        <v>0</v>
      </c>
      <c r="T398" s="935">
        <v>0</v>
      </c>
      <c r="U398" s="935">
        <v>0</v>
      </c>
      <c r="V398" s="935">
        <v>0</v>
      </c>
      <c r="W398" s="935">
        <v>0</v>
      </c>
      <c r="X398" s="935">
        <v>0</v>
      </c>
      <c r="Y398" s="935">
        <v>0</v>
      </c>
      <c r="Z398" s="935">
        <v>0</v>
      </c>
      <c r="AA398" s="935">
        <v>0</v>
      </c>
      <c r="AB398" s="912"/>
    </row>
    <row r="399" spans="1:28">
      <c r="A399" s="929" t="s">
        <v>4162</v>
      </c>
      <c r="B399" s="930">
        <v>1400</v>
      </c>
      <c r="C399" s="931">
        <v>7.9953900000000004</v>
      </c>
      <c r="D399" s="931">
        <v>0</v>
      </c>
      <c r="E399" s="931">
        <v>1344.43948</v>
      </c>
      <c r="F399" s="932">
        <v>0</v>
      </c>
      <c r="G399" s="933">
        <v>0</v>
      </c>
      <c r="H399" s="933">
        <v>0</v>
      </c>
      <c r="I399" s="933">
        <v>0</v>
      </c>
      <c r="J399" s="933">
        <v>0</v>
      </c>
      <c r="K399" s="933">
        <v>63.555909999999997</v>
      </c>
      <c r="L399" s="934">
        <v>2.6852516227356502E-2</v>
      </c>
      <c r="M399" s="935">
        <v>2.7704977059970999E-4</v>
      </c>
      <c r="N399" s="935">
        <v>2.65328434151261E-3</v>
      </c>
      <c r="O399" s="935">
        <v>8.6311659302217396E-3</v>
      </c>
      <c r="P399" s="935">
        <v>4.4754193712260898E-4</v>
      </c>
      <c r="Q399" s="935">
        <v>0</v>
      </c>
      <c r="R399" s="935">
        <v>1.0655760407681201E-5</v>
      </c>
      <c r="S399" s="935">
        <v>8.5246083261449296E-4</v>
      </c>
      <c r="T399" s="935">
        <v>7.9918203057608699E-3</v>
      </c>
      <c r="U399" s="935">
        <v>1.20410092606797E-2</v>
      </c>
      <c r="V399" s="935">
        <v>1.7049216652289901E-5</v>
      </c>
      <c r="W399" s="935">
        <v>3.1967281223043499E-6</v>
      </c>
      <c r="X399" s="935">
        <v>2.6852516227356502E-2</v>
      </c>
      <c r="Y399" s="935">
        <v>2.5786940186588399E-2</v>
      </c>
      <c r="Z399" s="935">
        <v>1.06557604076812E-4</v>
      </c>
      <c r="AA399" s="935">
        <v>3.1967281223043497E-5</v>
      </c>
      <c r="AB399" s="912"/>
    </row>
    <row r="400" spans="1:28">
      <c r="A400" s="929" t="s">
        <v>4163</v>
      </c>
      <c r="B400" s="930">
        <v>218.2</v>
      </c>
      <c r="C400" s="931">
        <v>17.42933</v>
      </c>
      <c r="D400" s="931">
        <v>0</v>
      </c>
      <c r="E400" s="931">
        <v>3.0594600000000001</v>
      </c>
      <c r="F400" s="932">
        <v>0</v>
      </c>
      <c r="G400" s="933">
        <v>0</v>
      </c>
      <c r="H400" s="933">
        <v>0</v>
      </c>
      <c r="I400" s="933">
        <v>0</v>
      </c>
      <c r="J400" s="933">
        <v>0</v>
      </c>
      <c r="K400" s="933">
        <v>232.56987000000001</v>
      </c>
      <c r="L400" s="934">
        <v>0.28932493281459398</v>
      </c>
      <c r="M400" s="935">
        <v>3.1194062837153002E-4</v>
      </c>
      <c r="N400" s="935">
        <v>3.1934921829535397E-2</v>
      </c>
      <c r="O400" s="935">
        <v>5.8488867819662003E-3</v>
      </c>
      <c r="P400" s="935">
        <v>1.94962892732206E-4</v>
      </c>
      <c r="Q400" s="935">
        <v>0</v>
      </c>
      <c r="R400" s="935">
        <v>3.89925785464413E-5</v>
      </c>
      <c r="S400" s="935">
        <v>7.7985157092882605E-4</v>
      </c>
      <c r="T400" s="935">
        <v>7.0186641383594298E-3</v>
      </c>
      <c r="U400" s="935">
        <v>7.40858992382385E-3</v>
      </c>
      <c r="V400" s="935">
        <v>1.1697773563932399E-5</v>
      </c>
      <c r="W400" s="935">
        <v>0</v>
      </c>
      <c r="X400" s="935">
        <v>0.320908921437212</v>
      </c>
      <c r="Y400" s="935">
        <v>0.31506003465524601</v>
      </c>
      <c r="Z400" s="935">
        <v>0</v>
      </c>
      <c r="AA400" s="935">
        <v>2.72948049825089E-5</v>
      </c>
      <c r="AB400" s="912"/>
    </row>
    <row r="401" spans="1:28">
      <c r="A401" s="929" t="s">
        <v>4235</v>
      </c>
      <c r="B401" s="930">
        <v>0</v>
      </c>
      <c r="C401" s="931">
        <v>0.216</v>
      </c>
      <c r="D401" s="931">
        <v>0</v>
      </c>
      <c r="E401" s="931">
        <v>0</v>
      </c>
      <c r="F401" s="932">
        <v>0.216</v>
      </c>
      <c r="G401" s="933">
        <v>0</v>
      </c>
      <c r="H401" s="933">
        <v>0</v>
      </c>
      <c r="I401" s="933">
        <v>0</v>
      </c>
      <c r="J401" s="933">
        <v>0</v>
      </c>
      <c r="K401" s="933">
        <v>0</v>
      </c>
      <c r="L401" s="934">
        <v>0</v>
      </c>
      <c r="M401" s="935">
        <v>0</v>
      </c>
      <c r="N401" s="935">
        <v>0</v>
      </c>
      <c r="O401" s="935">
        <v>0</v>
      </c>
      <c r="P401" s="935">
        <v>0</v>
      </c>
      <c r="Q401" s="935">
        <v>0</v>
      </c>
      <c r="R401" s="935">
        <v>0</v>
      </c>
      <c r="S401" s="935">
        <v>0</v>
      </c>
      <c r="T401" s="935">
        <v>0</v>
      </c>
      <c r="U401" s="935">
        <v>0</v>
      </c>
      <c r="V401" s="935">
        <v>0</v>
      </c>
      <c r="W401" s="935">
        <v>0</v>
      </c>
      <c r="X401" s="935">
        <v>0</v>
      </c>
      <c r="Y401" s="935">
        <v>0</v>
      </c>
      <c r="Z401" s="935">
        <v>0</v>
      </c>
      <c r="AA401" s="935">
        <v>0</v>
      </c>
      <c r="AB401" s="912"/>
    </row>
    <row r="402" spans="1:28">
      <c r="A402" s="929" t="s">
        <v>4165</v>
      </c>
      <c r="B402" s="930">
        <v>0</v>
      </c>
      <c r="C402" s="931">
        <v>6.4560000000000004</v>
      </c>
      <c r="D402" s="931">
        <v>0</v>
      </c>
      <c r="E402" s="931">
        <v>0</v>
      </c>
      <c r="F402" s="932">
        <v>0</v>
      </c>
      <c r="G402" s="933">
        <v>0</v>
      </c>
      <c r="H402" s="933">
        <v>0</v>
      </c>
      <c r="I402" s="933">
        <v>0</v>
      </c>
      <c r="J402" s="933">
        <v>6.4560000000000004</v>
      </c>
      <c r="K402" s="933">
        <v>0</v>
      </c>
      <c r="L402" s="934">
        <v>0</v>
      </c>
      <c r="M402" s="935">
        <v>0</v>
      </c>
      <c r="N402" s="935">
        <v>0</v>
      </c>
      <c r="O402" s="935">
        <v>0</v>
      </c>
      <c r="P402" s="935">
        <v>0</v>
      </c>
      <c r="Q402" s="935">
        <v>0</v>
      </c>
      <c r="R402" s="935">
        <v>0</v>
      </c>
      <c r="S402" s="935">
        <v>0</v>
      </c>
      <c r="T402" s="935">
        <v>0</v>
      </c>
      <c r="U402" s="935">
        <v>0</v>
      </c>
      <c r="V402" s="935">
        <v>0</v>
      </c>
      <c r="W402" s="935">
        <v>0</v>
      </c>
      <c r="X402" s="935">
        <v>0</v>
      </c>
      <c r="Y402" s="935">
        <v>0</v>
      </c>
      <c r="Z402" s="935">
        <v>0</v>
      </c>
      <c r="AA402" s="935">
        <v>0</v>
      </c>
      <c r="AB402" s="912"/>
    </row>
    <row r="403" spans="1:28">
      <c r="A403" s="929" t="s">
        <v>4166</v>
      </c>
      <c r="B403" s="930">
        <v>0</v>
      </c>
      <c r="C403" s="931">
        <v>3232.0470599999999</v>
      </c>
      <c r="D403" s="931">
        <v>-4173</v>
      </c>
      <c r="E403" s="931">
        <v>0.111</v>
      </c>
      <c r="F403" s="932">
        <v>0</v>
      </c>
      <c r="G403" s="933">
        <v>0</v>
      </c>
      <c r="H403" s="933">
        <v>0</v>
      </c>
      <c r="I403" s="933">
        <v>0</v>
      </c>
      <c r="J403" s="933">
        <v>0</v>
      </c>
      <c r="K403" s="933">
        <v>7404.93606</v>
      </c>
      <c r="L403" s="934">
        <v>8.6160713922204302</v>
      </c>
      <c r="M403" s="935">
        <v>4.9660353845650904E-3</v>
      </c>
      <c r="N403" s="935">
        <v>0.95472030268263797</v>
      </c>
      <c r="O403" s="935">
        <v>0.173811238459778</v>
      </c>
      <c r="P403" s="935">
        <v>0</v>
      </c>
      <c r="Q403" s="935">
        <v>0</v>
      </c>
      <c r="R403" s="935">
        <v>0</v>
      </c>
      <c r="S403" s="935">
        <v>1.2415088461412699E-2</v>
      </c>
      <c r="T403" s="935">
        <v>0.16139614999836499</v>
      </c>
      <c r="U403" s="935">
        <v>0.33520738845814302</v>
      </c>
      <c r="V403" s="935">
        <v>2.4830176922825399E-4</v>
      </c>
      <c r="W403" s="935">
        <v>1.24150884614127E-4</v>
      </c>
      <c r="X403" s="935">
        <v>8.0077320576112001</v>
      </c>
      <c r="Y403" s="935">
        <v>7.5980341383845804</v>
      </c>
      <c r="Z403" s="935">
        <v>0</v>
      </c>
      <c r="AA403" s="935">
        <v>2.4830176922825399E-4</v>
      </c>
      <c r="AB403" s="912"/>
    </row>
    <row r="404" spans="1:28">
      <c r="A404" s="924"/>
      <c r="B404" s="925"/>
      <c r="C404" s="926"/>
      <c r="D404" s="926"/>
      <c r="E404" s="926"/>
      <c r="F404" s="925"/>
      <c r="G404" s="926"/>
      <c r="H404" s="926"/>
      <c r="I404" s="926"/>
      <c r="J404" s="926"/>
      <c r="K404" s="926"/>
      <c r="L404" s="927"/>
      <c r="M404" s="928"/>
      <c r="N404" s="928"/>
      <c r="O404" s="928"/>
      <c r="P404" s="928"/>
      <c r="Q404" s="928"/>
      <c r="R404" s="928"/>
      <c r="S404" s="928"/>
      <c r="T404" s="928"/>
      <c r="U404" s="928"/>
      <c r="V404" s="928"/>
      <c r="W404" s="928"/>
      <c r="X404" s="928"/>
      <c r="Y404" s="928"/>
      <c r="Z404" s="928"/>
      <c r="AA404" s="928"/>
      <c r="AB404" s="912"/>
    </row>
    <row r="405" spans="1:28">
      <c r="A405" s="917" t="s">
        <v>4167</v>
      </c>
      <c r="B405" s="918">
        <v>113000</v>
      </c>
      <c r="C405" s="919">
        <v>34202</v>
      </c>
      <c r="D405" s="919">
        <v>-12</v>
      </c>
      <c r="E405" s="919">
        <v>1638</v>
      </c>
      <c r="F405" s="920">
        <v>2639</v>
      </c>
      <c r="G405" s="921">
        <v>0</v>
      </c>
      <c r="H405" s="921">
        <v>25355</v>
      </c>
      <c r="I405" s="921">
        <v>0</v>
      </c>
      <c r="J405" s="921">
        <v>0</v>
      </c>
      <c r="K405" s="921">
        <v>117411</v>
      </c>
      <c r="L405" s="922">
        <v>17.781529123727601</v>
      </c>
      <c r="M405" s="923">
        <v>1.0139886629947501</v>
      </c>
      <c r="N405" s="923">
        <v>0.87344444561793</v>
      </c>
      <c r="O405" s="923">
        <v>36.957983406955499</v>
      </c>
      <c r="P405" s="923">
        <v>1.4487188926288801</v>
      </c>
      <c r="Q405" s="923">
        <v>0</v>
      </c>
      <c r="R405" s="923">
        <v>1.8866364181681101E-2</v>
      </c>
      <c r="S405" s="923">
        <v>3.20599444104981</v>
      </c>
      <c r="T405" s="923">
        <v>28.792982361386599</v>
      </c>
      <c r="U405" s="923">
        <v>43.426883444380799</v>
      </c>
      <c r="V405" s="923">
        <v>4.9469819411299902E-2</v>
      </c>
      <c r="W405" s="923">
        <v>9.8944262809973604E-3</v>
      </c>
      <c r="X405" s="923">
        <v>9.4261560757735108</v>
      </c>
      <c r="Y405" s="923">
        <v>9.0570679215327203</v>
      </c>
      <c r="Z405" s="923">
        <v>0.297456512523054</v>
      </c>
      <c r="AA405" s="923">
        <v>0.11802213304822499</v>
      </c>
      <c r="AB405" s="912"/>
    </row>
    <row r="406" spans="1:28">
      <c r="A406" s="929" t="s">
        <v>4168</v>
      </c>
      <c r="B406" s="930">
        <v>113000</v>
      </c>
      <c r="C406" s="931">
        <v>438.71539000000001</v>
      </c>
      <c r="D406" s="931">
        <v>0</v>
      </c>
      <c r="E406" s="931">
        <v>1345.6796400000001</v>
      </c>
      <c r="F406" s="932">
        <v>67.952888660056303</v>
      </c>
      <c r="G406" s="933">
        <v>0</v>
      </c>
      <c r="H406" s="933">
        <v>52166.082861339899</v>
      </c>
      <c r="I406" s="933">
        <v>0</v>
      </c>
      <c r="J406" s="933">
        <v>0</v>
      </c>
      <c r="K406" s="933">
        <v>59859</v>
      </c>
      <c r="L406" s="934">
        <v>7.1255158677266097</v>
      </c>
      <c r="M406" s="935">
        <v>0.33118594878165902</v>
      </c>
      <c r="N406" s="935">
        <v>0.42150938935847598</v>
      </c>
      <c r="O406" s="935">
        <v>12.9463598160103</v>
      </c>
      <c r="P406" s="935">
        <v>0.49176095425155503</v>
      </c>
      <c r="Q406" s="935">
        <v>0</v>
      </c>
      <c r="R406" s="935">
        <v>1.00359378418685E-2</v>
      </c>
      <c r="S406" s="935">
        <v>1.1039531626055299</v>
      </c>
      <c r="T406" s="935">
        <v>9.9355784634497795</v>
      </c>
      <c r="U406" s="935">
        <v>14.4517504922906</v>
      </c>
      <c r="V406" s="935">
        <v>1.8064688115363201E-2</v>
      </c>
      <c r="W406" s="935">
        <v>3.0107813525605399E-3</v>
      </c>
      <c r="X406" s="935">
        <v>4.31545327200344</v>
      </c>
      <c r="Y406" s="935">
        <v>4.1147345151660701</v>
      </c>
      <c r="Z406" s="935">
        <v>0.100359378418685</v>
      </c>
      <c r="AA406" s="935">
        <v>4.0143751367473897E-2</v>
      </c>
      <c r="AB406" s="912"/>
    </row>
    <row r="407" spans="1:28">
      <c r="A407" s="929" t="s">
        <v>4170</v>
      </c>
      <c r="B407" s="930">
        <v>2600</v>
      </c>
      <c r="C407" s="931">
        <v>0.16500000000000001</v>
      </c>
      <c r="D407" s="931">
        <v>0</v>
      </c>
      <c r="E407" s="931">
        <v>0</v>
      </c>
      <c r="F407" s="932">
        <v>899.31219244161605</v>
      </c>
      <c r="G407" s="933">
        <v>0</v>
      </c>
      <c r="H407" s="933">
        <v>1936.97038896003</v>
      </c>
      <c r="I407" s="933">
        <v>0</v>
      </c>
      <c r="J407" s="933">
        <v>0</v>
      </c>
      <c r="K407" s="933">
        <v>804.69280681538999</v>
      </c>
      <c r="L407" s="934">
        <v>4.8569219612075901E-2</v>
      </c>
      <c r="M407" s="935">
        <v>4.5870929633627204E-3</v>
      </c>
      <c r="N407" s="935">
        <v>2.6982899784486599E-4</v>
      </c>
      <c r="O407" s="935">
        <v>0.16594483367459301</v>
      </c>
      <c r="P407" s="935">
        <v>6.7457249461216496E-3</v>
      </c>
      <c r="Q407" s="935">
        <v>0</v>
      </c>
      <c r="R407" s="935">
        <v>1.3491449892243299E-4</v>
      </c>
      <c r="S407" s="935">
        <v>1.8888029849140599E-2</v>
      </c>
      <c r="T407" s="935">
        <v>0.13626364391165699</v>
      </c>
      <c r="U407" s="935">
        <v>0.198324313415977</v>
      </c>
      <c r="V407" s="935">
        <v>2.1586319827589299E-4</v>
      </c>
      <c r="W407" s="935">
        <v>5.3965799568973201E-5</v>
      </c>
      <c r="X407" s="935">
        <v>1.3491449892243301E-3</v>
      </c>
      <c r="Y407" s="935">
        <v>0</v>
      </c>
      <c r="Z407" s="935">
        <v>1.3491449892243301E-3</v>
      </c>
      <c r="AA407" s="935">
        <v>5.2616654579748902E-4</v>
      </c>
      <c r="AB407" s="912"/>
    </row>
    <row r="408" spans="1:28">
      <c r="A408" s="929" t="s">
        <v>4302</v>
      </c>
      <c r="B408" s="930">
        <v>0</v>
      </c>
      <c r="C408" s="931">
        <v>0</v>
      </c>
      <c r="D408" s="931">
        <v>0</v>
      </c>
      <c r="E408" s="931">
        <v>0</v>
      </c>
      <c r="F408" s="932">
        <v>0</v>
      </c>
      <c r="G408" s="933">
        <v>0</v>
      </c>
      <c r="H408" s="933">
        <v>0</v>
      </c>
      <c r="I408" s="933">
        <v>0</v>
      </c>
      <c r="J408" s="933">
        <v>0</v>
      </c>
      <c r="K408" s="933">
        <v>0</v>
      </c>
      <c r="L408" s="934">
        <v>0</v>
      </c>
      <c r="M408" s="935">
        <v>0</v>
      </c>
      <c r="N408" s="935">
        <v>0</v>
      </c>
      <c r="O408" s="935">
        <v>0</v>
      </c>
      <c r="P408" s="935">
        <v>0</v>
      </c>
      <c r="Q408" s="935">
        <v>0</v>
      </c>
      <c r="R408" s="935">
        <v>0</v>
      </c>
      <c r="S408" s="935">
        <v>0</v>
      </c>
      <c r="T408" s="935">
        <v>0</v>
      </c>
      <c r="U408" s="935">
        <v>0</v>
      </c>
      <c r="V408" s="935">
        <v>0</v>
      </c>
      <c r="W408" s="935">
        <v>0</v>
      </c>
      <c r="X408" s="935">
        <v>0</v>
      </c>
      <c r="Y408" s="935">
        <v>0</v>
      </c>
      <c r="Z408" s="935">
        <v>0</v>
      </c>
      <c r="AA408" s="935">
        <v>0</v>
      </c>
      <c r="AB408" s="912"/>
    </row>
    <row r="409" spans="1:28">
      <c r="A409" s="929" t="s">
        <v>4171</v>
      </c>
      <c r="B409" s="930">
        <v>0</v>
      </c>
      <c r="C409" s="931">
        <v>0</v>
      </c>
      <c r="D409" s="931">
        <v>0</v>
      </c>
      <c r="E409" s="931">
        <v>0</v>
      </c>
      <c r="F409" s="932">
        <v>0</v>
      </c>
      <c r="G409" s="933">
        <v>0</v>
      </c>
      <c r="H409" s="933">
        <v>0</v>
      </c>
      <c r="I409" s="933">
        <v>0</v>
      </c>
      <c r="J409" s="933">
        <v>0</v>
      </c>
      <c r="K409" s="933">
        <v>0</v>
      </c>
      <c r="L409" s="934">
        <v>0</v>
      </c>
      <c r="M409" s="935">
        <v>0</v>
      </c>
      <c r="N409" s="935">
        <v>0</v>
      </c>
      <c r="O409" s="935">
        <v>0</v>
      </c>
      <c r="P409" s="935">
        <v>0</v>
      </c>
      <c r="Q409" s="935">
        <v>0</v>
      </c>
      <c r="R409" s="935">
        <v>0</v>
      </c>
      <c r="S409" s="935">
        <v>0</v>
      </c>
      <c r="T409" s="935">
        <v>0</v>
      </c>
      <c r="U409" s="935">
        <v>0</v>
      </c>
      <c r="V409" s="935">
        <v>0</v>
      </c>
      <c r="W409" s="935">
        <v>0</v>
      </c>
      <c r="X409" s="935">
        <v>0</v>
      </c>
      <c r="Y409" s="935">
        <v>0</v>
      </c>
      <c r="Z409" s="935">
        <v>0</v>
      </c>
      <c r="AA409" s="935">
        <v>0</v>
      </c>
      <c r="AB409" s="912"/>
    </row>
    <row r="410" spans="1:28">
      <c r="A410" s="929" t="s">
        <v>4172</v>
      </c>
      <c r="B410" s="930">
        <v>0</v>
      </c>
      <c r="C410" s="931">
        <v>781.57399999999996</v>
      </c>
      <c r="D410" s="931">
        <v>0</v>
      </c>
      <c r="E410" s="931">
        <v>0</v>
      </c>
      <c r="F410" s="932">
        <v>382.71357679180898</v>
      </c>
      <c r="G410" s="933">
        <v>0</v>
      </c>
      <c r="H410" s="933">
        <v>0</v>
      </c>
      <c r="I410" s="933">
        <v>0</v>
      </c>
      <c r="J410" s="933">
        <v>0</v>
      </c>
      <c r="K410" s="933">
        <v>398.86042320819098</v>
      </c>
      <c r="L410" s="934">
        <v>0.23539222540375901</v>
      </c>
      <c r="M410" s="935">
        <v>8.2253533308699993E-3</v>
      </c>
      <c r="N410" s="935">
        <v>5.34982330463089E-4</v>
      </c>
      <c r="O410" s="935">
        <v>0.952937276137377</v>
      </c>
      <c r="P410" s="935">
        <v>4.9485865567835699E-2</v>
      </c>
      <c r="Q410" s="935">
        <v>0</v>
      </c>
      <c r="R410" s="935">
        <v>7.3560070438674803E-4</v>
      </c>
      <c r="S410" s="935">
        <v>0.12572084765882599</v>
      </c>
      <c r="T410" s="935">
        <v>0.76301854882298104</v>
      </c>
      <c r="U410" s="935">
        <v>1.4611704900773099</v>
      </c>
      <c r="V410" s="935">
        <v>1.4243904548579701E-3</v>
      </c>
      <c r="W410" s="935">
        <v>3.8117491045495098E-4</v>
      </c>
      <c r="X410" s="935">
        <v>8.6934628700252002E-3</v>
      </c>
      <c r="Y410" s="935">
        <v>8.6934628700252002E-3</v>
      </c>
      <c r="Z410" s="935">
        <v>6.6872791307886104E-4</v>
      </c>
      <c r="AA410" s="935">
        <v>2.7685335601464901E-3</v>
      </c>
      <c r="AB410" s="912"/>
    </row>
    <row r="411" spans="1:28">
      <c r="A411" s="929" t="s">
        <v>4252</v>
      </c>
      <c r="B411" s="930">
        <v>0</v>
      </c>
      <c r="C411" s="931">
        <v>0</v>
      </c>
      <c r="D411" s="931">
        <v>0</v>
      </c>
      <c r="E411" s="931">
        <v>0</v>
      </c>
      <c r="F411" s="932">
        <v>0</v>
      </c>
      <c r="G411" s="933">
        <v>0</v>
      </c>
      <c r="H411" s="933">
        <v>0</v>
      </c>
      <c r="I411" s="933">
        <v>0</v>
      </c>
      <c r="J411" s="933">
        <v>0</v>
      </c>
      <c r="K411" s="933">
        <v>0</v>
      </c>
      <c r="L411" s="934">
        <v>0</v>
      </c>
      <c r="M411" s="935">
        <v>0</v>
      </c>
      <c r="N411" s="935">
        <v>0</v>
      </c>
      <c r="O411" s="935">
        <v>0</v>
      </c>
      <c r="P411" s="935">
        <v>0</v>
      </c>
      <c r="Q411" s="935">
        <v>0</v>
      </c>
      <c r="R411" s="935">
        <v>0</v>
      </c>
      <c r="S411" s="935">
        <v>0</v>
      </c>
      <c r="T411" s="935">
        <v>0</v>
      </c>
      <c r="U411" s="935">
        <v>0</v>
      </c>
      <c r="V411" s="935">
        <v>0</v>
      </c>
      <c r="W411" s="935">
        <v>0</v>
      </c>
      <c r="X411" s="935">
        <v>0</v>
      </c>
      <c r="Y411" s="935">
        <v>0</v>
      </c>
      <c r="Z411" s="935">
        <v>0</v>
      </c>
      <c r="AA411" s="935">
        <v>0</v>
      </c>
      <c r="AB411" s="912"/>
    </row>
    <row r="412" spans="1:28">
      <c r="A412" s="929" t="s">
        <v>4173</v>
      </c>
      <c r="B412" s="930">
        <v>1640.4</v>
      </c>
      <c r="C412" s="931">
        <v>2649.7871100000002</v>
      </c>
      <c r="D412" s="931">
        <v>0</v>
      </c>
      <c r="E412" s="931">
        <v>0</v>
      </c>
      <c r="F412" s="932">
        <v>257.01407560996103</v>
      </c>
      <c r="G412" s="933">
        <v>0</v>
      </c>
      <c r="H412" s="933">
        <v>0</v>
      </c>
      <c r="I412" s="933">
        <v>0</v>
      </c>
      <c r="J412" s="933">
        <v>0</v>
      </c>
      <c r="K412" s="933">
        <v>4033.1730343900399</v>
      </c>
      <c r="L412" s="934">
        <v>3.3607155010413301</v>
      </c>
      <c r="M412" s="935">
        <v>0.175135878223281</v>
      </c>
      <c r="N412" s="935">
        <v>0.18054548063944401</v>
      </c>
      <c r="O412" s="935">
        <v>6.18723276348656</v>
      </c>
      <c r="P412" s="935">
        <v>0.25898471567380899</v>
      </c>
      <c r="Q412" s="935">
        <v>0</v>
      </c>
      <c r="R412" s="935">
        <v>3.3810015101019401E-3</v>
      </c>
      <c r="S412" s="935">
        <v>0.57477025671733095</v>
      </c>
      <c r="T412" s="935">
        <v>5.5313184705267799</v>
      </c>
      <c r="U412" s="935">
        <v>8.7297458990832197</v>
      </c>
      <c r="V412" s="935">
        <v>8.5201238054569001E-3</v>
      </c>
      <c r="W412" s="935">
        <v>1.8933608456570899E-3</v>
      </c>
      <c r="X412" s="935">
        <v>2.1097449423036099</v>
      </c>
      <c r="Y412" s="935">
        <v>2.0556489181419799</v>
      </c>
      <c r="Z412" s="935">
        <v>8.7906039262650601E-2</v>
      </c>
      <c r="AA412" s="935">
        <v>2.01507690002076E-2</v>
      </c>
      <c r="AB412" s="912"/>
    </row>
    <row r="413" spans="1:28">
      <c r="A413" s="929" t="s">
        <v>4174</v>
      </c>
      <c r="B413" s="930">
        <v>200</v>
      </c>
      <c r="C413" s="931">
        <v>1907.2620300000001</v>
      </c>
      <c r="D413" s="931">
        <v>4</v>
      </c>
      <c r="E413" s="931">
        <v>3.7499999999999999E-2</v>
      </c>
      <c r="F413" s="932">
        <v>5.0007125275340698</v>
      </c>
      <c r="G413" s="933">
        <v>0</v>
      </c>
      <c r="H413" s="933">
        <v>0</v>
      </c>
      <c r="I413" s="933">
        <v>0</v>
      </c>
      <c r="J413" s="933">
        <v>0</v>
      </c>
      <c r="K413" s="933">
        <v>2098.2238174724698</v>
      </c>
      <c r="L413" s="934">
        <v>1.2593990016793499</v>
      </c>
      <c r="M413" s="935">
        <v>0.12593990016793499</v>
      </c>
      <c r="N413" s="935">
        <v>3.1660868757302099E-3</v>
      </c>
      <c r="O413" s="935">
        <v>4.3903071343458899</v>
      </c>
      <c r="P413" s="935">
        <v>0.18187410163916901</v>
      </c>
      <c r="Q413" s="935">
        <v>0</v>
      </c>
      <c r="R413" s="935">
        <v>2.1107245838201398E-3</v>
      </c>
      <c r="S413" s="935">
        <v>0.39751979661946002</v>
      </c>
      <c r="T413" s="935">
        <v>3.77819700503805</v>
      </c>
      <c r="U413" s="935">
        <v>5.9522433263728001</v>
      </c>
      <c r="V413" s="935">
        <v>5.5582414040597E-3</v>
      </c>
      <c r="W413" s="935">
        <v>1.2664347502920801E-3</v>
      </c>
      <c r="X413" s="935">
        <v>0.14775072086741001</v>
      </c>
      <c r="Y413" s="935">
        <v>0.14423284656104299</v>
      </c>
      <c r="Z413" s="935">
        <v>2.81429944509352E-2</v>
      </c>
      <c r="AA413" s="935">
        <v>1.40011397393403E-2</v>
      </c>
      <c r="AB413" s="912"/>
    </row>
    <row r="414" spans="1:28">
      <c r="A414" s="929" t="s">
        <v>4175</v>
      </c>
      <c r="B414" s="930">
        <v>550</v>
      </c>
      <c r="C414" s="931">
        <v>1.319</v>
      </c>
      <c r="D414" s="931">
        <v>0</v>
      </c>
      <c r="E414" s="931">
        <v>0</v>
      </c>
      <c r="F414" s="932">
        <v>0.31899999999992401</v>
      </c>
      <c r="G414" s="933">
        <v>0</v>
      </c>
      <c r="H414" s="933">
        <v>0</v>
      </c>
      <c r="I414" s="933">
        <v>0</v>
      </c>
      <c r="J414" s="933">
        <v>0</v>
      </c>
      <c r="K414" s="933">
        <v>551</v>
      </c>
      <c r="L414" s="934">
        <v>0.14041829401295799</v>
      </c>
      <c r="M414" s="935">
        <v>7.0209147006479204E-3</v>
      </c>
      <c r="N414" s="935">
        <v>7.8523388099351697E-3</v>
      </c>
      <c r="O414" s="935">
        <v>0.248503428220301</v>
      </c>
      <c r="P414" s="935">
        <v>1.0438991594384399E-2</v>
      </c>
      <c r="Q414" s="935">
        <v>0</v>
      </c>
      <c r="R414" s="935">
        <v>1.8476091317494499E-4</v>
      </c>
      <c r="S414" s="935">
        <v>3.1409355239740699E-2</v>
      </c>
      <c r="T414" s="935">
        <v>0.21986548667818501</v>
      </c>
      <c r="U414" s="935">
        <v>0.29654126564578698</v>
      </c>
      <c r="V414" s="935">
        <v>3.7875987200863798E-4</v>
      </c>
      <c r="W414" s="935">
        <v>7.3904365269978099E-5</v>
      </c>
      <c r="X414" s="935">
        <v>7.7599583533476998E-2</v>
      </c>
      <c r="Y414" s="935">
        <v>7.3904365269978095E-2</v>
      </c>
      <c r="Z414" s="935">
        <v>9.2380456587472595E-4</v>
      </c>
      <c r="AA414" s="935">
        <v>8.4990020060474799E-4</v>
      </c>
      <c r="AB414" s="912"/>
    </row>
    <row r="415" spans="1:28">
      <c r="A415" s="929" t="s">
        <v>4176</v>
      </c>
      <c r="B415" s="930">
        <v>0</v>
      </c>
      <c r="C415" s="931">
        <v>0</v>
      </c>
      <c r="D415" s="931">
        <v>0</v>
      </c>
      <c r="E415" s="931">
        <v>0</v>
      </c>
      <c r="F415" s="932">
        <v>0</v>
      </c>
      <c r="G415" s="933">
        <v>0</v>
      </c>
      <c r="H415" s="933">
        <v>0</v>
      </c>
      <c r="I415" s="933">
        <v>0</v>
      </c>
      <c r="J415" s="933">
        <v>0</v>
      </c>
      <c r="K415" s="933">
        <v>0</v>
      </c>
      <c r="L415" s="934">
        <v>0</v>
      </c>
      <c r="M415" s="935">
        <v>0</v>
      </c>
      <c r="N415" s="935">
        <v>0</v>
      </c>
      <c r="O415" s="935">
        <v>0</v>
      </c>
      <c r="P415" s="935">
        <v>0</v>
      </c>
      <c r="Q415" s="935">
        <v>0</v>
      </c>
      <c r="R415" s="935">
        <v>0</v>
      </c>
      <c r="S415" s="935">
        <v>0</v>
      </c>
      <c r="T415" s="935">
        <v>0</v>
      </c>
      <c r="U415" s="935">
        <v>0</v>
      </c>
      <c r="V415" s="935">
        <v>0</v>
      </c>
      <c r="W415" s="935">
        <v>0</v>
      </c>
      <c r="X415" s="935">
        <v>0</v>
      </c>
      <c r="Y415" s="935">
        <v>0</v>
      </c>
      <c r="Z415" s="935">
        <v>0</v>
      </c>
      <c r="AA415" s="935">
        <v>0</v>
      </c>
      <c r="AB415" s="912"/>
    </row>
    <row r="416" spans="1:28">
      <c r="A416" s="929" t="s">
        <v>4177</v>
      </c>
      <c r="B416" s="930">
        <v>750</v>
      </c>
      <c r="C416" s="931">
        <v>4.0406599999999999</v>
      </c>
      <c r="D416" s="931">
        <v>-3</v>
      </c>
      <c r="E416" s="931">
        <v>7.02</v>
      </c>
      <c r="F416" s="932">
        <v>0</v>
      </c>
      <c r="G416" s="933">
        <v>0</v>
      </c>
      <c r="H416" s="933">
        <v>0</v>
      </c>
      <c r="I416" s="933">
        <v>0</v>
      </c>
      <c r="J416" s="933">
        <v>0</v>
      </c>
      <c r="K416" s="933">
        <v>750.02066000000002</v>
      </c>
      <c r="L416" s="934">
        <v>0.41496901700320199</v>
      </c>
      <c r="M416" s="935">
        <v>1.0185603144624E-2</v>
      </c>
      <c r="N416" s="935">
        <v>1.0688595892506699E-2</v>
      </c>
      <c r="O416" s="935">
        <v>0.34580751416933497</v>
      </c>
      <c r="P416" s="935">
        <v>6.9538747394778902E-2</v>
      </c>
      <c r="Q416" s="935">
        <v>0</v>
      </c>
      <c r="R416" s="935">
        <v>2.5149637394133399E-4</v>
      </c>
      <c r="S416" s="935">
        <v>3.1437046742666799E-2</v>
      </c>
      <c r="T416" s="935">
        <v>0.29047831190224099</v>
      </c>
      <c r="U416" s="935">
        <v>0.446406063745868</v>
      </c>
      <c r="V416" s="935">
        <v>5.28142385276802E-4</v>
      </c>
      <c r="W416" s="935">
        <v>1.1317336827360001E-4</v>
      </c>
      <c r="X416" s="935">
        <v>0.104370995185654</v>
      </c>
      <c r="Y416" s="935">
        <v>0.10185603144624</v>
      </c>
      <c r="Z416" s="935">
        <v>3.7724456091200102E-3</v>
      </c>
      <c r="AA416" s="935">
        <v>1.1443085014330699E-3</v>
      </c>
      <c r="AB416" s="912"/>
    </row>
    <row r="417" spans="1:28">
      <c r="A417" s="929" t="s">
        <v>4178</v>
      </c>
      <c r="B417" s="930">
        <v>0</v>
      </c>
      <c r="C417" s="931">
        <v>0</v>
      </c>
      <c r="D417" s="931">
        <v>0</v>
      </c>
      <c r="E417" s="931">
        <v>0</v>
      </c>
      <c r="F417" s="932">
        <v>0</v>
      </c>
      <c r="G417" s="933">
        <v>0</v>
      </c>
      <c r="H417" s="933">
        <v>0</v>
      </c>
      <c r="I417" s="933">
        <v>0</v>
      </c>
      <c r="J417" s="933">
        <v>0</v>
      </c>
      <c r="K417" s="933">
        <v>0</v>
      </c>
      <c r="L417" s="934">
        <v>0</v>
      </c>
      <c r="M417" s="935">
        <v>0</v>
      </c>
      <c r="N417" s="935">
        <v>0</v>
      </c>
      <c r="O417" s="935">
        <v>0</v>
      </c>
      <c r="P417" s="935">
        <v>0</v>
      </c>
      <c r="Q417" s="935">
        <v>0</v>
      </c>
      <c r="R417" s="935">
        <v>0</v>
      </c>
      <c r="S417" s="935">
        <v>0</v>
      </c>
      <c r="T417" s="935">
        <v>0</v>
      </c>
      <c r="U417" s="935">
        <v>0</v>
      </c>
      <c r="V417" s="935">
        <v>0</v>
      </c>
      <c r="W417" s="935">
        <v>0</v>
      </c>
      <c r="X417" s="935">
        <v>0</v>
      </c>
      <c r="Y417" s="935">
        <v>0</v>
      </c>
      <c r="Z417" s="935">
        <v>0</v>
      </c>
      <c r="AA417" s="935">
        <v>0</v>
      </c>
      <c r="AB417" s="912"/>
    </row>
    <row r="418" spans="1:28">
      <c r="A418" s="929" t="s">
        <v>4237</v>
      </c>
      <c r="B418" s="930">
        <v>4498.7</v>
      </c>
      <c r="C418" s="931">
        <v>0</v>
      </c>
      <c r="D418" s="931">
        <v>0</v>
      </c>
      <c r="E418" s="931">
        <v>0</v>
      </c>
      <c r="F418" s="932">
        <v>0</v>
      </c>
      <c r="G418" s="933">
        <v>0</v>
      </c>
      <c r="H418" s="933">
        <v>0</v>
      </c>
      <c r="I418" s="933">
        <v>0</v>
      </c>
      <c r="J418" s="933">
        <v>0</v>
      </c>
      <c r="K418" s="933">
        <v>4498.7</v>
      </c>
      <c r="L418" s="934">
        <v>0.47517774016613401</v>
      </c>
      <c r="M418" s="935">
        <v>3.8466769442020397E-2</v>
      </c>
      <c r="N418" s="935">
        <v>1.5085007624321699E-2</v>
      </c>
      <c r="O418" s="935">
        <v>1.0333230222660399</v>
      </c>
      <c r="P418" s="935">
        <v>4.6763523635397299E-2</v>
      </c>
      <c r="Q418" s="935">
        <v>0</v>
      </c>
      <c r="R418" s="935">
        <v>7.5425038121608597E-4</v>
      </c>
      <c r="S418" s="935">
        <v>9.8052549558091104E-2</v>
      </c>
      <c r="T418" s="935">
        <v>0.86738793839849804</v>
      </c>
      <c r="U418" s="935">
        <v>1.2369706251943799</v>
      </c>
      <c r="V418" s="935">
        <v>1.50850076243217E-3</v>
      </c>
      <c r="W418" s="935">
        <v>3.0170015248643398E-4</v>
      </c>
      <c r="X418" s="935">
        <v>0.150850076243217</v>
      </c>
      <c r="Y418" s="935">
        <v>0.14330757243105599</v>
      </c>
      <c r="Z418" s="935">
        <v>7.5425038121608601E-3</v>
      </c>
      <c r="AA418" s="935">
        <v>4.1483770966884697E-3</v>
      </c>
      <c r="AB418" s="912"/>
    </row>
    <row r="419" spans="1:28">
      <c r="A419" s="929" t="s">
        <v>4179</v>
      </c>
      <c r="B419" s="930">
        <v>0</v>
      </c>
      <c r="C419" s="931">
        <v>0</v>
      </c>
      <c r="D419" s="931">
        <v>0</v>
      </c>
      <c r="E419" s="931">
        <v>0</v>
      </c>
      <c r="F419" s="932">
        <v>0</v>
      </c>
      <c r="G419" s="933">
        <v>0</v>
      </c>
      <c r="H419" s="933">
        <v>0</v>
      </c>
      <c r="I419" s="933">
        <v>0</v>
      </c>
      <c r="J419" s="933">
        <v>0</v>
      </c>
      <c r="K419" s="933">
        <v>0</v>
      </c>
      <c r="L419" s="934">
        <v>0</v>
      </c>
      <c r="M419" s="935">
        <v>0</v>
      </c>
      <c r="N419" s="935">
        <v>0</v>
      </c>
      <c r="O419" s="935">
        <v>0</v>
      </c>
      <c r="P419" s="935">
        <v>0</v>
      </c>
      <c r="Q419" s="935">
        <v>0</v>
      </c>
      <c r="R419" s="935">
        <v>0</v>
      </c>
      <c r="S419" s="935">
        <v>0</v>
      </c>
      <c r="T419" s="935">
        <v>0</v>
      </c>
      <c r="U419" s="935">
        <v>0</v>
      </c>
      <c r="V419" s="935">
        <v>0</v>
      </c>
      <c r="W419" s="935">
        <v>0</v>
      </c>
      <c r="X419" s="935">
        <v>0</v>
      </c>
      <c r="Y419" s="935">
        <v>0</v>
      </c>
      <c r="Z419" s="935">
        <v>0</v>
      </c>
      <c r="AA419" s="935">
        <v>0</v>
      </c>
      <c r="AB419" s="912"/>
    </row>
    <row r="420" spans="1:28">
      <c r="A420" s="929" t="s">
        <v>4180</v>
      </c>
      <c r="B420" s="930">
        <v>41825.1</v>
      </c>
      <c r="C420" s="931">
        <v>271.80329</v>
      </c>
      <c r="D420" s="931">
        <v>0</v>
      </c>
      <c r="E420" s="931">
        <v>224.87</v>
      </c>
      <c r="F420" s="932">
        <v>2094.00096102405</v>
      </c>
      <c r="G420" s="933">
        <v>0</v>
      </c>
      <c r="H420" s="933">
        <v>0</v>
      </c>
      <c r="I420" s="933">
        <v>0</v>
      </c>
      <c r="J420" s="933">
        <v>0</v>
      </c>
      <c r="K420" s="933">
        <v>39778.032328975904</v>
      </c>
      <c r="L420" s="934">
        <v>3.5346602141780101</v>
      </c>
      <c r="M420" s="935">
        <v>0.23342095754005701</v>
      </c>
      <c r="N420" s="935">
        <v>0.140052574524034</v>
      </c>
      <c r="O420" s="935">
        <v>8.3364627692877598</v>
      </c>
      <c r="P420" s="935">
        <v>0.32678934055608</v>
      </c>
      <c r="Q420" s="935">
        <v>0</v>
      </c>
      <c r="R420" s="935">
        <v>0</v>
      </c>
      <c r="S420" s="935">
        <v>0.733608723697323</v>
      </c>
      <c r="T420" s="935">
        <v>5.6687946831156797</v>
      </c>
      <c r="U420" s="935">
        <v>10.337213833916801</v>
      </c>
      <c r="V420" s="935">
        <v>1.2004506387774399E-2</v>
      </c>
      <c r="W420" s="935">
        <v>2.6676680861720801E-3</v>
      </c>
      <c r="X420" s="935">
        <v>1.7339842560118499</v>
      </c>
      <c r="Y420" s="935">
        <v>1.66729255385755</v>
      </c>
      <c r="Z420" s="935">
        <v>6.6691702154302104E-2</v>
      </c>
      <c r="AA420" s="935">
        <v>2.3342095754005698E-2</v>
      </c>
      <c r="AB420" s="912"/>
    </row>
    <row r="421" spans="1:28">
      <c r="A421" s="929" t="s">
        <v>4181</v>
      </c>
      <c r="B421" s="930">
        <v>0</v>
      </c>
      <c r="C421" s="931">
        <v>0</v>
      </c>
      <c r="D421" s="931">
        <v>0</v>
      </c>
      <c r="E421" s="931">
        <v>0</v>
      </c>
      <c r="F421" s="932">
        <v>0</v>
      </c>
      <c r="G421" s="933">
        <v>0</v>
      </c>
      <c r="H421" s="933">
        <v>0</v>
      </c>
      <c r="I421" s="933">
        <v>0</v>
      </c>
      <c r="J421" s="933">
        <v>0</v>
      </c>
      <c r="K421" s="933">
        <v>0</v>
      </c>
      <c r="L421" s="934">
        <v>0</v>
      </c>
      <c r="M421" s="935">
        <v>0</v>
      </c>
      <c r="N421" s="935">
        <v>0</v>
      </c>
      <c r="O421" s="935">
        <v>0</v>
      </c>
      <c r="P421" s="935">
        <v>0</v>
      </c>
      <c r="Q421" s="935">
        <v>0</v>
      </c>
      <c r="R421" s="935">
        <v>0</v>
      </c>
      <c r="S421" s="935">
        <v>0</v>
      </c>
      <c r="T421" s="935">
        <v>0</v>
      </c>
      <c r="U421" s="935">
        <v>0</v>
      </c>
      <c r="V421" s="935">
        <v>0</v>
      </c>
      <c r="W421" s="935">
        <v>0</v>
      </c>
      <c r="X421" s="935">
        <v>0</v>
      </c>
      <c r="Y421" s="935">
        <v>0</v>
      </c>
      <c r="Z421" s="935">
        <v>0</v>
      </c>
      <c r="AA421" s="935">
        <v>0</v>
      </c>
      <c r="AB421" s="912"/>
    </row>
    <row r="422" spans="1:28">
      <c r="A422" s="929" t="s">
        <v>4182</v>
      </c>
      <c r="B422" s="930">
        <v>835.5</v>
      </c>
      <c r="C422" s="931">
        <v>1086.7206200000001</v>
      </c>
      <c r="D422" s="931">
        <v>0</v>
      </c>
      <c r="E422" s="931">
        <v>39.603439999999999</v>
      </c>
      <c r="F422" s="932">
        <v>0</v>
      </c>
      <c r="G422" s="933">
        <v>0</v>
      </c>
      <c r="H422" s="933">
        <v>0</v>
      </c>
      <c r="I422" s="933">
        <v>0</v>
      </c>
      <c r="J422" s="933">
        <v>0</v>
      </c>
      <c r="K422" s="933">
        <v>1882.61718</v>
      </c>
      <c r="L422" s="934">
        <v>1.1678639351559601</v>
      </c>
      <c r="M422" s="935">
        <v>7.8594086446982306E-2</v>
      </c>
      <c r="N422" s="935">
        <v>9.2482198108296401E-2</v>
      </c>
      <c r="O422" s="935">
        <v>2.3136331472143801</v>
      </c>
      <c r="P422" s="935">
        <v>5.6815002250830502E-3</v>
      </c>
      <c r="Q422" s="935">
        <v>0</v>
      </c>
      <c r="R422" s="935">
        <v>1.26255560557401E-3</v>
      </c>
      <c r="S422" s="935">
        <v>8.8378892390180805E-2</v>
      </c>
      <c r="T422" s="935">
        <v>1.5624125618978399</v>
      </c>
      <c r="U422" s="935">
        <v>0.29354417829595802</v>
      </c>
      <c r="V422" s="935">
        <v>1.2309917154346599E-3</v>
      </c>
      <c r="W422" s="935">
        <v>1.2625556055740101E-4</v>
      </c>
      <c r="X422" s="935">
        <v>0.75753336334440702</v>
      </c>
      <c r="Y422" s="935">
        <v>0.729125862218992</v>
      </c>
      <c r="Z422" s="935">
        <v>0</v>
      </c>
      <c r="AA422" s="935">
        <v>1.07948504276578E-2</v>
      </c>
      <c r="AB422" s="912"/>
    </row>
    <row r="423" spans="1:28">
      <c r="A423" s="929" t="s">
        <v>4183</v>
      </c>
      <c r="B423" s="930">
        <v>0</v>
      </c>
      <c r="C423" s="931">
        <v>0</v>
      </c>
      <c r="D423" s="931">
        <v>0</v>
      </c>
      <c r="E423" s="931">
        <v>0</v>
      </c>
      <c r="F423" s="932">
        <v>0</v>
      </c>
      <c r="G423" s="933">
        <v>0</v>
      </c>
      <c r="H423" s="933">
        <v>0</v>
      </c>
      <c r="I423" s="933">
        <v>0</v>
      </c>
      <c r="J423" s="933">
        <v>0</v>
      </c>
      <c r="K423" s="933">
        <v>0</v>
      </c>
      <c r="L423" s="934">
        <v>0</v>
      </c>
      <c r="M423" s="935">
        <v>0</v>
      </c>
      <c r="N423" s="935">
        <v>0</v>
      </c>
      <c r="O423" s="935">
        <v>0</v>
      </c>
      <c r="P423" s="935">
        <v>0</v>
      </c>
      <c r="Q423" s="935">
        <v>0</v>
      </c>
      <c r="R423" s="935">
        <v>0</v>
      </c>
      <c r="S423" s="935">
        <v>0</v>
      </c>
      <c r="T423" s="935">
        <v>0</v>
      </c>
      <c r="U423" s="935">
        <v>0</v>
      </c>
      <c r="V423" s="935">
        <v>0</v>
      </c>
      <c r="W423" s="935">
        <v>0</v>
      </c>
      <c r="X423" s="935">
        <v>0</v>
      </c>
      <c r="Y423" s="935">
        <v>0</v>
      </c>
      <c r="Z423" s="935">
        <v>0</v>
      </c>
      <c r="AA423" s="935">
        <v>0</v>
      </c>
      <c r="AB423" s="912"/>
    </row>
    <row r="424" spans="1:28">
      <c r="A424" s="929" t="s">
        <v>4184</v>
      </c>
      <c r="B424" s="930">
        <v>0</v>
      </c>
      <c r="C424" s="931">
        <v>0</v>
      </c>
      <c r="D424" s="931">
        <v>0</v>
      </c>
      <c r="E424" s="931">
        <v>0</v>
      </c>
      <c r="F424" s="932">
        <v>0</v>
      </c>
      <c r="G424" s="933">
        <v>0</v>
      </c>
      <c r="H424" s="933">
        <v>0</v>
      </c>
      <c r="I424" s="933">
        <v>0</v>
      </c>
      <c r="J424" s="933">
        <v>0</v>
      </c>
      <c r="K424" s="933">
        <v>0</v>
      </c>
      <c r="L424" s="934">
        <v>0</v>
      </c>
      <c r="M424" s="935">
        <v>0</v>
      </c>
      <c r="N424" s="935">
        <v>0</v>
      </c>
      <c r="O424" s="935">
        <v>0</v>
      </c>
      <c r="P424" s="935">
        <v>0</v>
      </c>
      <c r="Q424" s="935">
        <v>0</v>
      </c>
      <c r="R424" s="935">
        <v>0</v>
      </c>
      <c r="S424" s="935">
        <v>0</v>
      </c>
      <c r="T424" s="935">
        <v>0</v>
      </c>
      <c r="U424" s="935">
        <v>0</v>
      </c>
      <c r="V424" s="935">
        <v>0</v>
      </c>
      <c r="W424" s="935">
        <v>0</v>
      </c>
      <c r="X424" s="935">
        <v>0</v>
      </c>
      <c r="Y424" s="935">
        <v>0</v>
      </c>
      <c r="Z424" s="935">
        <v>0</v>
      </c>
      <c r="AA424" s="935">
        <v>0</v>
      </c>
      <c r="AB424" s="912"/>
    </row>
    <row r="425" spans="1:28">
      <c r="A425" s="929" t="s">
        <v>4185</v>
      </c>
      <c r="B425" s="930">
        <v>0</v>
      </c>
      <c r="C425" s="931">
        <v>30.064419999999998</v>
      </c>
      <c r="D425" s="931">
        <v>0</v>
      </c>
      <c r="E425" s="931">
        <v>0</v>
      </c>
      <c r="F425" s="932">
        <v>0</v>
      </c>
      <c r="G425" s="933">
        <v>0</v>
      </c>
      <c r="H425" s="933">
        <v>0</v>
      </c>
      <c r="I425" s="933">
        <v>0</v>
      </c>
      <c r="J425" s="933">
        <v>0</v>
      </c>
      <c r="K425" s="933">
        <v>30.064419999999998</v>
      </c>
      <c r="L425" s="934">
        <v>1.3659997703063099E-2</v>
      </c>
      <c r="M425" s="935">
        <v>8.6698140403204595E-4</v>
      </c>
      <c r="N425" s="935">
        <v>1.04844262813178E-3</v>
      </c>
      <c r="O425" s="935">
        <v>2.4900512418129701E-2</v>
      </c>
      <c r="P425" s="935">
        <v>1.86501813658057E-4</v>
      </c>
      <c r="Q425" s="935">
        <v>0</v>
      </c>
      <c r="R425" s="935">
        <v>1.51217686749776E-5</v>
      </c>
      <c r="S425" s="935">
        <v>1.05852380724843E-3</v>
      </c>
      <c r="T425" s="935">
        <v>2.97898842897058E-2</v>
      </c>
      <c r="U425" s="935">
        <v>7.3088548595724896E-3</v>
      </c>
      <c r="V425" s="935">
        <v>1.8650181365805701E-5</v>
      </c>
      <c r="W425" s="935">
        <v>2.0162358233303402E-6</v>
      </c>
      <c r="X425" s="935">
        <v>1.1542950088566199E-2</v>
      </c>
      <c r="Y425" s="935">
        <v>1.0988485237150399E-2</v>
      </c>
      <c r="Z425" s="935">
        <v>0</v>
      </c>
      <c r="AA425" s="935">
        <v>1.0534832176901E-4</v>
      </c>
      <c r="AB425" s="912"/>
    </row>
    <row r="426" spans="1:28">
      <c r="A426" s="929" t="s">
        <v>4303</v>
      </c>
      <c r="B426" s="930">
        <v>0</v>
      </c>
      <c r="C426" s="931">
        <v>0</v>
      </c>
      <c r="D426" s="931">
        <v>0</v>
      </c>
      <c r="E426" s="931">
        <v>0</v>
      </c>
      <c r="F426" s="932">
        <v>0</v>
      </c>
      <c r="G426" s="933">
        <v>0</v>
      </c>
      <c r="H426" s="933">
        <v>0</v>
      </c>
      <c r="I426" s="933">
        <v>0</v>
      </c>
      <c r="J426" s="933">
        <v>0</v>
      </c>
      <c r="K426" s="933">
        <v>0</v>
      </c>
      <c r="L426" s="934">
        <v>0</v>
      </c>
      <c r="M426" s="935">
        <v>0</v>
      </c>
      <c r="N426" s="935">
        <v>0</v>
      </c>
      <c r="O426" s="935">
        <v>0</v>
      </c>
      <c r="P426" s="935">
        <v>0</v>
      </c>
      <c r="Q426" s="935">
        <v>0</v>
      </c>
      <c r="R426" s="935">
        <v>0</v>
      </c>
      <c r="S426" s="935">
        <v>0</v>
      </c>
      <c r="T426" s="935">
        <v>0</v>
      </c>
      <c r="U426" s="935">
        <v>0</v>
      </c>
      <c r="V426" s="935">
        <v>0</v>
      </c>
      <c r="W426" s="935">
        <v>0</v>
      </c>
      <c r="X426" s="935">
        <v>0</v>
      </c>
      <c r="Y426" s="935">
        <v>0</v>
      </c>
      <c r="Z426" s="935">
        <v>0</v>
      </c>
      <c r="AA426" s="935">
        <v>0</v>
      </c>
      <c r="AB426" s="912"/>
    </row>
    <row r="427" spans="1:28">
      <c r="A427" s="929" t="s">
        <v>4279</v>
      </c>
      <c r="B427" s="930">
        <v>0</v>
      </c>
      <c r="C427" s="931">
        <v>0</v>
      </c>
      <c r="D427" s="931">
        <v>0</v>
      </c>
      <c r="E427" s="931">
        <v>0</v>
      </c>
      <c r="F427" s="932">
        <v>0</v>
      </c>
      <c r="G427" s="933">
        <v>0</v>
      </c>
      <c r="H427" s="933">
        <v>0</v>
      </c>
      <c r="I427" s="933">
        <v>0</v>
      </c>
      <c r="J427" s="933">
        <v>0</v>
      </c>
      <c r="K427" s="933">
        <v>0</v>
      </c>
      <c r="L427" s="934">
        <v>0</v>
      </c>
      <c r="M427" s="935">
        <v>0</v>
      </c>
      <c r="N427" s="935">
        <v>0</v>
      </c>
      <c r="O427" s="935">
        <v>0</v>
      </c>
      <c r="P427" s="935">
        <v>0</v>
      </c>
      <c r="Q427" s="935">
        <v>0</v>
      </c>
      <c r="R427" s="935">
        <v>0</v>
      </c>
      <c r="S427" s="935">
        <v>0</v>
      </c>
      <c r="T427" s="935">
        <v>0</v>
      </c>
      <c r="U427" s="935">
        <v>0</v>
      </c>
      <c r="V427" s="935">
        <v>0</v>
      </c>
      <c r="W427" s="935">
        <v>0</v>
      </c>
      <c r="X427" s="935">
        <v>0</v>
      </c>
      <c r="Y427" s="935">
        <v>0</v>
      </c>
      <c r="Z427" s="935">
        <v>0</v>
      </c>
      <c r="AA427" s="935">
        <v>0</v>
      </c>
      <c r="AB427" s="912"/>
    </row>
    <row r="428" spans="1:28">
      <c r="A428" s="929" t="s">
        <v>4186</v>
      </c>
      <c r="B428" s="930">
        <v>0</v>
      </c>
      <c r="C428" s="931">
        <v>49.207329999999999</v>
      </c>
      <c r="D428" s="931">
        <v>0</v>
      </c>
      <c r="E428" s="931">
        <v>0</v>
      </c>
      <c r="F428" s="932">
        <v>49.207329999999999</v>
      </c>
      <c r="G428" s="933">
        <v>0</v>
      </c>
      <c r="H428" s="933">
        <v>0</v>
      </c>
      <c r="I428" s="933">
        <v>0</v>
      </c>
      <c r="J428" s="933">
        <v>0</v>
      </c>
      <c r="K428" s="933">
        <v>0</v>
      </c>
      <c r="L428" s="934">
        <v>0</v>
      </c>
      <c r="M428" s="935">
        <v>0</v>
      </c>
      <c r="N428" s="935">
        <v>0</v>
      </c>
      <c r="O428" s="935">
        <v>0</v>
      </c>
      <c r="P428" s="935">
        <v>0</v>
      </c>
      <c r="Q428" s="935">
        <v>0</v>
      </c>
      <c r="R428" s="935">
        <v>0</v>
      </c>
      <c r="S428" s="935">
        <v>0</v>
      </c>
      <c r="T428" s="935">
        <v>0</v>
      </c>
      <c r="U428" s="935">
        <v>0</v>
      </c>
      <c r="V428" s="935">
        <v>0</v>
      </c>
      <c r="W428" s="935">
        <v>0</v>
      </c>
      <c r="X428" s="935">
        <v>0</v>
      </c>
      <c r="Y428" s="935">
        <v>0</v>
      </c>
      <c r="Z428" s="935">
        <v>0</v>
      </c>
      <c r="AA428" s="935">
        <v>0</v>
      </c>
      <c r="AB428" s="912"/>
    </row>
    <row r="429" spans="1:28">
      <c r="A429" s="929" t="s">
        <v>4187</v>
      </c>
      <c r="B429" s="930">
        <v>0</v>
      </c>
      <c r="C429" s="931">
        <v>19.7</v>
      </c>
      <c r="D429" s="931">
        <v>0</v>
      </c>
      <c r="E429" s="931">
        <v>270.86311999999998</v>
      </c>
      <c r="F429" s="932">
        <v>0</v>
      </c>
      <c r="G429" s="933">
        <v>0</v>
      </c>
      <c r="H429" s="933">
        <v>0</v>
      </c>
      <c r="I429" s="933">
        <v>0</v>
      </c>
      <c r="J429" s="933">
        <v>0</v>
      </c>
      <c r="K429" s="933">
        <v>0</v>
      </c>
      <c r="L429" s="934">
        <v>0</v>
      </c>
      <c r="M429" s="935">
        <v>0</v>
      </c>
      <c r="N429" s="935">
        <v>0</v>
      </c>
      <c r="O429" s="935">
        <v>0</v>
      </c>
      <c r="P429" s="935">
        <v>0</v>
      </c>
      <c r="Q429" s="935">
        <v>0</v>
      </c>
      <c r="R429" s="935">
        <v>0</v>
      </c>
      <c r="S429" s="935">
        <v>0</v>
      </c>
      <c r="T429" s="935">
        <v>0</v>
      </c>
      <c r="U429" s="935">
        <v>0</v>
      </c>
      <c r="V429" s="935">
        <v>0</v>
      </c>
      <c r="W429" s="935">
        <v>0</v>
      </c>
      <c r="X429" s="935">
        <v>0</v>
      </c>
      <c r="Y429" s="935">
        <v>0</v>
      </c>
      <c r="Z429" s="935">
        <v>0</v>
      </c>
      <c r="AA429" s="935">
        <v>0</v>
      </c>
      <c r="AB429" s="912"/>
    </row>
    <row r="430" spans="1:28">
      <c r="A430" s="929" t="s">
        <v>4188</v>
      </c>
      <c r="B430" s="930">
        <v>0</v>
      </c>
      <c r="C430" s="931">
        <v>60.502200000000002</v>
      </c>
      <c r="D430" s="931">
        <v>0</v>
      </c>
      <c r="E430" s="931">
        <v>0</v>
      </c>
      <c r="F430" s="932">
        <v>0.99392926829268302</v>
      </c>
      <c r="G430" s="933">
        <v>0</v>
      </c>
      <c r="H430" s="933">
        <v>0</v>
      </c>
      <c r="I430" s="933">
        <v>0</v>
      </c>
      <c r="J430" s="933">
        <v>0</v>
      </c>
      <c r="K430" s="933">
        <v>59.508270731707299</v>
      </c>
      <c r="L430" s="934">
        <v>5.1881100451570796E-3</v>
      </c>
      <c r="M430" s="935">
        <v>3.5917684928010501E-4</v>
      </c>
      <c r="N430" s="935">
        <v>2.0951982874672801E-4</v>
      </c>
      <c r="O430" s="935">
        <v>1.25711897248037E-2</v>
      </c>
      <c r="P430" s="935">
        <v>4.6892533100458201E-4</v>
      </c>
      <c r="Q430" s="935">
        <v>0</v>
      </c>
      <c r="R430" s="935">
        <v>0</v>
      </c>
      <c r="S430" s="935">
        <v>1.19725616426702E-3</v>
      </c>
      <c r="T430" s="935">
        <v>9.8773633552029002E-3</v>
      </c>
      <c r="U430" s="935">
        <v>1.56641014824935E-2</v>
      </c>
      <c r="V430" s="935">
        <v>1.69611289937828E-5</v>
      </c>
      <c r="W430" s="935">
        <v>3.9908538808900603E-6</v>
      </c>
      <c r="X430" s="935">
        <v>7.28330833262436E-3</v>
      </c>
      <c r="Y430" s="935">
        <v>7.28330833262436E-3</v>
      </c>
      <c r="Z430" s="935">
        <v>9.9771347022251501E-5</v>
      </c>
      <c r="AA430" s="935">
        <v>4.6892533100458198E-5</v>
      </c>
      <c r="AB430" s="912"/>
    </row>
    <row r="431" spans="1:28">
      <c r="A431" s="924"/>
      <c r="B431" s="925"/>
      <c r="C431" s="926"/>
      <c r="D431" s="926"/>
      <c r="E431" s="926"/>
      <c r="F431" s="925"/>
      <c r="G431" s="926"/>
      <c r="H431" s="926"/>
      <c r="I431" s="926"/>
      <c r="J431" s="926"/>
      <c r="K431" s="926"/>
      <c r="L431" s="927"/>
      <c r="M431" s="928"/>
      <c r="N431" s="928"/>
      <c r="O431" s="928"/>
      <c r="P431" s="928"/>
      <c r="Q431" s="928"/>
      <c r="R431" s="928"/>
      <c r="S431" s="928"/>
      <c r="T431" s="928"/>
      <c r="U431" s="928"/>
      <c r="V431" s="928"/>
      <c r="W431" s="928"/>
      <c r="X431" s="928"/>
      <c r="Y431" s="928"/>
      <c r="Z431" s="928"/>
      <c r="AA431" s="928"/>
      <c r="AB431" s="912"/>
    </row>
    <row r="432" spans="1:28">
      <c r="A432" s="917" t="s">
        <v>4189</v>
      </c>
      <c r="B432" s="918">
        <v>0</v>
      </c>
      <c r="C432" s="919">
        <v>981</v>
      </c>
      <c r="D432" s="919">
        <v>0</v>
      </c>
      <c r="E432" s="919">
        <v>3</v>
      </c>
      <c r="F432" s="920">
        <v>0</v>
      </c>
      <c r="G432" s="921">
        <v>0</v>
      </c>
      <c r="H432" s="921">
        <v>0</v>
      </c>
      <c r="I432" s="921">
        <v>86</v>
      </c>
      <c r="J432" s="921">
        <v>0</v>
      </c>
      <c r="K432" s="921">
        <v>892</v>
      </c>
      <c r="L432" s="922">
        <v>0.19093129909891299</v>
      </c>
      <c r="M432" s="923">
        <v>1.70542699652022E-2</v>
      </c>
      <c r="N432" s="923">
        <v>1.3234792898944E-2</v>
      </c>
      <c r="O432" s="923">
        <v>6.7009349988640901E-2</v>
      </c>
      <c r="P432" s="923">
        <v>9.3281710362957699E-4</v>
      </c>
      <c r="Q432" s="923">
        <v>0</v>
      </c>
      <c r="R432" s="923">
        <v>2.4048211908360502E-3</v>
      </c>
      <c r="S432" s="923">
        <v>1.6893341505063698E-2</v>
      </c>
      <c r="T432" s="923">
        <v>0.26689990180510698</v>
      </c>
      <c r="U432" s="923">
        <v>0.176108390093663</v>
      </c>
      <c r="V432" s="923">
        <v>4.9162969493491803E-4</v>
      </c>
      <c r="W432" s="923">
        <v>1.3141499463908301E-4</v>
      </c>
      <c r="X432" s="923">
        <v>0.20059764526072299</v>
      </c>
      <c r="Y432" s="923">
        <v>0.20053615887426601</v>
      </c>
      <c r="Z432" s="923">
        <v>0</v>
      </c>
      <c r="AA432" s="923">
        <v>1.89752419202728E-3</v>
      </c>
      <c r="AB432" s="912"/>
    </row>
    <row r="433" spans="1:28">
      <c r="A433" s="929" t="s">
        <v>4190</v>
      </c>
      <c r="B433" s="930">
        <v>0</v>
      </c>
      <c r="C433" s="931">
        <v>960.08</v>
      </c>
      <c r="D433" s="931">
        <v>0</v>
      </c>
      <c r="E433" s="931">
        <v>2.6446000000000001</v>
      </c>
      <c r="F433" s="932">
        <v>0</v>
      </c>
      <c r="G433" s="933">
        <v>0</v>
      </c>
      <c r="H433" s="933">
        <v>0</v>
      </c>
      <c r="I433" s="933">
        <v>86</v>
      </c>
      <c r="J433" s="933">
        <v>0</v>
      </c>
      <c r="K433" s="933">
        <v>871.43539999999803</v>
      </c>
      <c r="L433" s="934">
        <v>0.185581983477143</v>
      </c>
      <c r="M433" s="935">
        <v>1.6651534133907998E-2</v>
      </c>
      <c r="N433" s="935">
        <v>1.28382057062955E-2</v>
      </c>
      <c r="O433" s="935">
        <v>6.4826583269412999E-2</v>
      </c>
      <c r="P433" s="935">
        <v>8.8977663310959004E-4</v>
      </c>
      <c r="Q433" s="935">
        <v>0</v>
      </c>
      <c r="R433" s="935">
        <v>2.2879970565675201E-3</v>
      </c>
      <c r="S433" s="935">
        <v>1.6524423186321E-2</v>
      </c>
      <c r="T433" s="935">
        <v>0.259306333077652</v>
      </c>
      <c r="U433" s="935">
        <v>0.170328669766693</v>
      </c>
      <c r="V433" s="935">
        <v>4.8302160083091999E-4</v>
      </c>
      <c r="W433" s="935">
        <v>1.2711094758708399E-4</v>
      </c>
      <c r="X433" s="935">
        <v>0.19447974980823901</v>
      </c>
      <c r="Y433" s="935">
        <v>0.19447974980823901</v>
      </c>
      <c r="Z433" s="935">
        <v>0</v>
      </c>
      <c r="AA433" s="935">
        <v>1.8431087400127199E-3</v>
      </c>
      <c r="AB433" s="912"/>
    </row>
    <row r="434" spans="1:28">
      <c r="A434" s="929" t="s">
        <v>4191</v>
      </c>
      <c r="B434" s="930">
        <v>0</v>
      </c>
      <c r="C434" s="931">
        <v>20.603000000000002</v>
      </c>
      <c r="D434" s="931">
        <v>0</v>
      </c>
      <c r="E434" s="931">
        <v>0</v>
      </c>
      <c r="F434" s="932">
        <v>0</v>
      </c>
      <c r="G434" s="933">
        <v>0</v>
      </c>
      <c r="H434" s="933">
        <v>0</v>
      </c>
      <c r="I434" s="933">
        <v>0</v>
      </c>
      <c r="J434" s="933">
        <v>0</v>
      </c>
      <c r="K434" s="933">
        <v>20.603000000000002</v>
      </c>
      <c r="L434" s="934">
        <v>5.3493156217699301E-3</v>
      </c>
      <c r="M434" s="935">
        <v>4.0273583129417302E-4</v>
      </c>
      <c r="N434" s="935">
        <v>3.9658719264846099E-4</v>
      </c>
      <c r="O434" s="935">
        <v>2.1827667192279598E-3</v>
      </c>
      <c r="P434" s="935">
        <v>4.3040470519987997E-5</v>
      </c>
      <c r="Q434" s="935">
        <v>0</v>
      </c>
      <c r="R434" s="935">
        <v>1.16824134268539E-4</v>
      </c>
      <c r="S434" s="935">
        <v>3.6891831874275401E-4</v>
      </c>
      <c r="T434" s="935">
        <v>7.59356872745502E-3</v>
      </c>
      <c r="U434" s="935">
        <v>5.7797203269698101E-3</v>
      </c>
      <c r="V434" s="935">
        <v>8.6080941039975906E-6</v>
      </c>
      <c r="W434" s="935">
        <v>4.3040470519988004E-6</v>
      </c>
      <c r="X434" s="935">
        <v>6.1178954524839999E-3</v>
      </c>
      <c r="Y434" s="935">
        <v>6.0564090660268797E-3</v>
      </c>
      <c r="Z434" s="935">
        <v>0</v>
      </c>
      <c r="AA434" s="935">
        <v>5.4415452014556203E-5</v>
      </c>
      <c r="AB434" s="912"/>
    </row>
    <row r="435" spans="1:28">
      <c r="A435" s="929" t="s">
        <v>4192</v>
      </c>
      <c r="B435" s="930">
        <v>0</v>
      </c>
      <c r="C435" s="931">
        <v>0</v>
      </c>
      <c r="D435" s="931">
        <v>0</v>
      </c>
      <c r="E435" s="931">
        <v>0</v>
      </c>
      <c r="F435" s="932">
        <v>0</v>
      </c>
      <c r="G435" s="933">
        <v>0</v>
      </c>
      <c r="H435" s="933">
        <v>0</v>
      </c>
      <c r="I435" s="933">
        <v>0</v>
      </c>
      <c r="J435" s="933">
        <v>0</v>
      </c>
      <c r="K435" s="933">
        <v>0</v>
      </c>
      <c r="L435" s="934">
        <v>0</v>
      </c>
      <c r="M435" s="935">
        <v>0</v>
      </c>
      <c r="N435" s="935">
        <v>0</v>
      </c>
      <c r="O435" s="935">
        <v>0</v>
      </c>
      <c r="P435" s="935">
        <v>0</v>
      </c>
      <c r="Q435" s="935">
        <v>0</v>
      </c>
      <c r="R435" s="935">
        <v>0</v>
      </c>
      <c r="S435" s="935">
        <v>0</v>
      </c>
      <c r="T435" s="935">
        <v>0</v>
      </c>
      <c r="U435" s="935">
        <v>0</v>
      </c>
      <c r="V435" s="935">
        <v>0</v>
      </c>
      <c r="W435" s="935">
        <v>0</v>
      </c>
      <c r="X435" s="935">
        <v>0</v>
      </c>
      <c r="Y435" s="935">
        <v>0</v>
      </c>
      <c r="Z435" s="935">
        <v>0</v>
      </c>
      <c r="AA435" s="935">
        <v>0</v>
      </c>
      <c r="AB435" s="912"/>
    </row>
    <row r="436" spans="1:28">
      <c r="A436" s="929" t="s">
        <v>4193</v>
      </c>
      <c r="B436" s="930">
        <v>0</v>
      </c>
      <c r="C436" s="931">
        <v>0</v>
      </c>
      <c r="D436" s="931">
        <v>0</v>
      </c>
      <c r="E436" s="931">
        <v>0</v>
      </c>
      <c r="F436" s="932">
        <v>0</v>
      </c>
      <c r="G436" s="933">
        <v>0</v>
      </c>
      <c r="H436" s="933">
        <v>0</v>
      </c>
      <c r="I436" s="933">
        <v>0</v>
      </c>
      <c r="J436" s="933">
        <v>0</v>
      </c>
      <c r="K436" s="933">
        <v>0</v>
      </c>
      <c r="L436" s="934">
        <v>0</v>
      </c>
      <c r="M436" s="935">
        <v>0</v>
      </c>
      <c r="N436" s="935">
        <v>0</v>
      </c>
      <c r="O436" s="935">
        <v>0</v>
      </c>
      <c r="P436" s="935">
        <v>0</v>
      </c>
      <c r="Q436" s="935">
        <v>0</v>
      </c>
      <c r="R436" s="935">
        <v>0</v>
      </c>
      <c r="S436" s="935">
        <v>0</v>
      </c>
      <c r="T436" s="935">
        <v>0</v>
      </c>
      <c r="U436" s="935">
        <v>0</v>
      </c>
      <c r="V436" s="935">
        <v>0</v>
      </c>
      <c r="W436" s="935">
        <v>0</v>
      </c>
      <c r="X436" s="935">
        <v>0</v>
      </c>
      <c r="Y436" s="935">
        <v>0</v>
      </c>
      <c r="Z436" s="935">
        <v>0</v>
      </c>
      <c r="AA436" s="935">
        <v>0</v>
      </c>
      <c r="AB436" s="912"/>
    </row>
    <row r="437" spans="1:28">
      <c r="A437" s="929" t="s">
        <v>4194</v>
      </c>
      <c r="B437" s="930">
        <v>0</v>
      </c>
      <c r="C437" s="931">
        <v>0</v>
      </c>
      <c r="D437" s="931">
        <v>0</v>
      </c>
      <c r="E437" s="931">
        <v>0</v>
      </c>
      <c r="F437" s="932">
        <v>0</v>
      </c>
      <c r="G437" s="933">
        <v>0</v>
      </c>
      <c r="H437" s="933">
        <v>0</v>
      </c>
      <c r="I437" s="933">
        <v>0</v>
      </c>
      <c r="J437" s="933">
        <v>0</v>
      </c>
      <c r="K437" s="933">
        <v>0</v>
      </c>
      <c r="L437" s="934">
        <v>0</v>
      </c>
      <c r="M437" s="935">
        <v>0</v>
      </c>
      <c r="N437" s="935">
        <v>0</v>
      </c>
      <c r="O437" s="935">
        <v>0</v>
      </c>
      <c r="P437" s="935">
        <v>0</v>
      </c>
      <c r="Q437" s="935">
        <v>0</v>
      </c>
      <c r="R437" s="935">
        <v>0</v>
      </c>
      <c r="S437" s="935">
        <v>0</v>
      </c>
      <c r="T437" s="935">
        <v>0</v>
      </c>
      <c r="U437" s="935">
        <v>0</v>
      </c>
      <c r="V437" s="935">
        <v>0</v>
      </c>
      <c r="W437" s="935">
        <v>0</v>
      </c>
      <c r="X437" s="935">
        <v>0</v>
      </c>
      <c r="Y437" s="935">
        <v>0</v>
      </c>
      <c r="Z437" s="935">
        <v>0</v>
      </c>
      <c r="AA437" s="935">
        <v>0</v>
      </c>
      <c r="AB437" s="912"/>
    </row>
    <row r="439" spans="1:28">
      <c r="A439" s="136" t="s">
        <v>18</v>
      </c>
    </row>
    <row r="440" spans="1:28">
      <c r="A440" s="17" t="s">
        <v>4309</v>
      </c>
    </row>
  </sheetData>
  <mergeCells count="4">
    <mergeCell ref="B3:E3"/>
    <mergeCell ref="F3:K3"/>
    <mergeCell ref="L3:AA3"/>
    <mergeCell ref="B5:K5"/>
  </mergeCells>
  <hyperlinks>
    <hyperlink ref="AD3" location="Content!A1" display="Back to content page" xr:uid="{E98A3A7A-8144-4337-B3A3-996F205F9400}"/>
  </hyperlinks>
  <pageMargins left="0.7" right="0.7" top="0.75" bottom="0.75" header="0.3" footer="0.3"/>
  <pageSetup paperSize="9" orientation="portrait" horizontalDpi="300" verticalDpi="300"/>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A9FBA-44BB-4515-AB92-B93647FA4C9E}">
  <dimension ref="A1:AD440"/>
  <sheetViews>
    <sheetView workbookViewId="0">
      <selection activeCell="D7" sqref="D7"/>
    </sheetView>
  </sheetViews>
  <sheetFormatPr defaultColWidth="10.90625" defaultRowHeight="14.5"/>
  <cols>
    <col min="1" max="1" width="40.54296875" style="911" customWidth="1"/>
    <col min="2" max="27" width="12" style="911" customWidth="1"/>
    <col min="28" max="16384" width="10.90625" style="911"/>
  </cols>
  <sheetData>
    <row r="1" spans="1:30">
      <c r="A1" s="35" t="s">
        <v>4308</v>
      </c>
    </row>
    <row r="2" spans="1:30" ht="15" thickBot="1"/>
    <row r="3" spans="1:30" ht="15" thickBot="1">
      <c r="A3" s="913"/>
      <c r="B3" s="1118" t="s">
        <v>3779</v>
      </c>
      <c r="C3" s="1118" t="s">
        <v>3779</v>
      </c>
      <c r="D3" s="1118" t="s">
        <v>3779</v>
      </c>
      <c r="E3" s="1118" t="s">
        <v>3779</v>
      </c>
      <c r="F3" s="1119" t="s">
        <v>3780</v>
      </c>
      <c r="G3" s="1119" t="s">
        <v>3780</v>
      </c>
      <c r="H3" s="1119" t="s">
        <v>3780</v>
      </c>
      <c r="I3" s="1119" t="s">
        <v>3780</v>
      </c>
      <c r="J3" s="1119" t="s">
        <v>3780</v>
      </c>
      <c r="K3" s="1119" t="s">
        <v>3780</v>
      </c>
      <c r="L3" s="1120" t="s">
        <v>3781</v>
      </c>
      <c r="M3" s="1120" t="s">
        <v>3781</v>
      </c>
      <c r="N3" s="1120" t="s">
        <v>3781</v>
      </c>
      <c r="O3" s="1120" t="s">
        <v>3781</v>
      </c>
      <c r="P3" s="1120" t="s">
        <v>3781</v>
      </c>
      <c r="Q3" s="1120" t="s">
        <v>3781</v>
      </c>
      <c r="R3" s="1120" t="s">
        <v>3781</v>
      </c>
      <c r="S3" s="1120" t="s">
        <v>3781</v>
      </c>
      <c r="T3" s="1120" t="s">
        <v>3781</v>
      </c>
      <c r="U3" s="1120" t="s">
        <v>3781</v>
      </c>
      <c r="V3" s="1120" t="s">
        <v>3781</v>
      </c>
      <c r="W3" s="1120" t="s">
        <v>3781</v>
      </c>
      <c r="X3" s="1120" t="s">
        <v>3781</v>
      </c>
      <c r="Y3" s="1120" t="s">
        <v>3781</v>
      </c>
      <c r="Z3" s="1120" t="s">
        <v>3781</v>
      </c>
      <c r="AA3" s="1120" t="s">
        <v>3781</v>
      </c>
      <c r="AB3" s="912"/>
      <c r="AD3" s="486" t="s">
        <v>528</v>
      </c>
    </row>
    <row r="4" spans="1:30" ht="29.5" customHeight="1" thickBot="1">
      <c r="A4" s="913"/>
      <c r="B4" s="958" t="s">
        <v>2964</v>
      </c>
      <c r="C4" s="959" t="s">
        <v>86</v>
      </c>
      <c r="D4" s="959" t="s">
        <v>3782</v>
      </c>
      <c r="E4" s="959" t="s">
        <v>85</v>
      </c>
      <c r="F4" s="958" t="s">
        <v>3783</v>
      </c>
      <c r="G4" s="959" t="s">
        <v>3784</v>
      </c>
      <c r="H4" s="959" t="s">
        <v>3785</v>
      </c>
      <c r="I4" s="959" t="s">
        <v>3786</v>
      </c>
      <c r="J4" s="959" t="s">
        <v>3787</v>
      </c>
      <c r="K4" s="959" t="s">
        <v>3788</v>
      </c>
      <c r="L4" s="958" t="s">
        <v>714</v>
      </c>
      <c r="M4" s="959" t="s">
        <v>3789</v>
      </c>
      <c r="N4" s="959" t="s">
        <v>3790</v>
      </c>
      <c r="O4" s="959" t="s">
        <v>3791</v>
      </c>
      <c r="P4" s="959" t="s">
        <v>3792</v>
      </c>
      <c r="Q4" s="959" t="s">
        <v>3793</v>
      </c>
      <c r="R4" s="959" t="s">
        <v>3794</v>
      </c>
      <c r="S4" s="959" t="s">
        <v>3795</v>
      </c>
      <c r="T4" s="959" t="s">
        <v>3796</v>
      </c>
      <c r="U4" s="959" t="s">
        <v>3797</v>
      </c>
      <c r="V4" s="959" t="s">
        <v>3798</v>
      </c>
      <c r="W4" s="959" t="s">
        <v>3799</v>
      </c>
      <c r="X4" s="960" t="s">
        <v>3800</v>
      </c>
      <c r="Y4" s="960" t="s">
        <v>3801</v>
      </c>
      <c r="Z4" s="959" t="s">
        <v>3802</v>
      </c>
      <c r="AA4" s="959" t="s">
        <v>3803</v>
      </c>
      <c r="AB4" s="912"/>
    </row>
    <row r="5" spans="1:30" ht="15" thickBot="1">
      <c r="A5" s="914" t="s">
        <v>3804</v>
      </c>
      <c r="B5" s="1121" t="s">
        <v>3805</v>
      </c>
      <c r="C5" s="1121" t="s">
        <v>3805</v>
      </c>
      <c r="D5" s="1121" t="s">
        <v>3805</v>
      </c>
      <c r="E5" s="1121" t="s">
        <v>3805</v>
      </c>
      <c r="F5" s="1121" t="s">
        <v>3805</v>
      </c>
      <c r="G5" s="1121" t="s">
        <v>3805</v>
      </c>
      <c r="H5" s="1121" t="s">
        <v>3805</v>
      </c>
      <c r="I5" s="1121" t="s">
        <v>3805</v>
      </c>
      <c r="J5" s="1121" t="s">
        <v>3805</v>
      </c>
      <c r="K5" s="1121" t="s">
        <v>3805</v>
      </c>
      <c r="L5" s="915" t="s">
        <v>314</v>
      </c>
      <c r="M5" s="916" t="s">
        <v>3806</v>
      </c>
      <c r="N5" s="916" t="s">
        <v>3806</v>
      </c>
      <c r="O5" s="916" t="s">
        <v>3807</v>
      </c>
      <c r="P5" s="916" t="s">
        <v>3806</v>
      </c>
      <c r="Q5" s="916" t="s">
        <v>3806</v>
      </c>
      <c r="R5" s="916" t="s">
        <v>3807</v>
      </c>
      <c r="S5" s="916" t="s">
        <v>3807</v>
      </c>
      <c r="T5" s="916" t="s">
        <v>3807</v>
      </c>
      <c r="U5" s="916" t="s">
        <v>3807</v>
      </c>
      <c r="V5" s="916" t="s">
        <v>3807</v>
      </c>
      <c r="W5" s="916" t="s">
        <v>3807</v>
      </c>
      <c r="X5" s="916" t="s">
        <v>3808</v>
      </c>
      <c r="Y5" s="916" t="s">
        <v>3808</v>
      </c>
      <c r="Z5" s="916" t="s">
        <v>3807</v>
      </c>
      <c r="AA5" s="916" t="s">
        <v>3807</v>
      </c>
      <c r="AB5" s="912"/>
    </row>
    <row r="6" spans="1:30">
      <c r="A6" s="917" t="s">
        <v>3809</v>
      </c>
      <c r="B6" s="918"/>
      <c r="C6" s="919"/>
      <c r="D6" s="919"/>
      <c r="E6" s="919"/>
      <c r="F6" s="920"/>
      <c r="G6" s="921"/>
      <c r="H6" s="921"/>
      <c r="I6" s="921"/>
      <c r="J6" s="921"/>
      <c r="K6" s="921"/>
      <c r="L6" s="922">
        <v>2300.4808176310999</v>
      </c>
      <c r="M6" s="923">
        <v>48.470755422331997</v>
      </c>
      <c r="N6" s="923">
        <v>68.639555195586993</v>
      </c>
      <c r="O6" s="923">
        <v>324.38411361119603</v>
      </c>
      <c r="P6" s="923">
        <v>355.27679646186402</v>
      </c>
      <c r="Q6" s="923">
        <v>29.518158465172</v>
      </c>
      <c r="R6" s="923">
        <v>11.1082530401934</v>
      </c>
      <c r="S6" s="923">
        <v>336.25953445833301</v>
      </c>
      <c r="T6" s="923">
        <v>888.77118906192595</v>
      </c>
      <c r="U6" s="923">
        <v>2383.9669345685202</v>
      </c>
      <c r="V6" s="923">
        <v>0.75612201958817904</v>
      </c>
      <c r="W6" s="923">
        <v>1.1125634344814299</v>
      </c>
      <c r="X6" s="923">
        <v>648.94800125179597</v>
      </c>
      <c r="Y6" s="923">
        <v>359.35405064380802</v>
      </c>
      <c r="Z6" s="923">
        <v>125.934975125829</v>
      </c>
      <c r="AA6" s="923">
        <v>7.1673729709404297</v>
      </c>
      <c r="AB6" s="912"/>
    </row>
    <row r="7" spans="1:30">
      <c r="A7" s="924"/>
      <c r="B7" s="925"/>
      <c r="C7" s="926"/>
      <c r="D7" s="926"/>
      <c r="E7" s="926"/>
      <c r="F7" s="925"/>
      <c r="G7" s="926"/>
      <c r="H7" s="926"/>
      <c r="I7" s="926"/>
      <c r="J7" s="926"/>
      <c r="K7" s="926"/>
      <c r="L7" s="927"/>
      <c r="M7" s="928"/>
      <c r="N7" s="928"/>
      <c r="O7" s="928"/>
      <c r="P7" s="928"/>
      <c r="Q7" s="928"/>
      <c r="R7" s="928"/>
      <c r="S7" s="928"/>
      <c r="T7" s="928"/>
      <c r="U7" s="928"/>
      <c r="V7" s="928"/>
      <c r="W7" s="928"/>
      <c r="X7" s="928"/>
      <c r="Y7" s="928"/>
      <c r="Z7" s="928"/>
      <c r="AA7" s="928"/>
      <c r="AB7" s="912"/>
    </row>
    <row r="8" spans="1:30">
      <c r="A8" s="917" t="s">
        <v>3810</v>
      </c>
      <c r="B8" s="918"/>
      <c r="C8" s="919"/>
      <c r="D8" s="919"/>
      <c r="E8" s="919"/>
      <c r="F8" s="920"/>
      <c r="G8" s="921"/>
      <c r="H8" s="921"/>
      <c r="I8" s="921"/>
      <c r="J8" s="921"/>
      <c r="K8" s="921"/>
      <c r="L8" s="922">
        <v>2119.81271812978</v>
      </c>
      <c r="M8" s="923">
        <v>37.151104141878697</v>
      </c>
      <c r="N8" s="923">
        <v>54.506901302242902</v>
      </c>
      <c r="O8" s="923">
        <v>278.01068303422699</v>
      </c>
      <c r="P8" s="923">
        <v>353.74992584329999</v>
      </c>
      <c r="Q8" s="923">
        <v>29.517293932707101</v>
      </c>
      <c r="R8" s="923">
        <v>10.340807203659701</v>
      </c>
      <c r="S8" s="923">
        <v>323.00091318160298</v>
      </c>
      <c r="T8" s="923">
        <v>766.09449646303699</v>
      </c>
      <c r="U8" s="923">
        <v>2216.9422627768399</v>
      </c>
      <c r="V8" s="923">
        <v>0.61115372762498299</v>
      </c>
      <c r="W8" s="923">
        <v>1.0471902225691501</v>
      </c>
      <c r="X8" s="923">
        <v>596.18731555295005</v>
      </c>
      <c r="Y8" s="923">
        <v>307.041959689051</v>
      </c>
      <c r="Z8" s="923">
        <v>125.325720941143</v>
      </c>
      <c r="AA8" s="923">
        <v>6.0944079654918797</v>
      </c>
      <c r="AB8" s="912"/>
    </row>
    <row r="9" spans="1:30">
      <c r="A9" s="917" t="s">
        <v>3811</v>
      </c>
      <c r="B9" s="918"/>
      <c r="C9" s="919"/>
      <c r="D9" s="919"/>
      <c r="E9" s="919"/>
      <c r="F9" s="920"/>
      <c r="G9" s="921"/>
      <c r="H9" s="921"/>
      <c r="I9" s="921"/>
      <c r="J9" s="921"/>
      <c r="K9" s="921"/>
      <c r="L9" s="922">
        <v>174.66809950132301</v>
      </c>
      <c r="M9" s="923">
        <v>10.3196512804533</v>
      </c>
      <c r="N9" s="923">
        <v>14.1326538933441</v>
      </c>
      <c r="O9" s="923">
        <v>46.373430576968502</v>
      </c>
      <c r="P9" s="923">
        <v>1.52687061856427</v>
      </c>
      <c r="Q9" s="923">
        <v>8.6453246491712205E-4</v>
      </c>
      <c r="R9" s="923">
        <v>0.76744583653371101</v>
      </c>
      <c r="S9" s="923">
        <v>13.258621276729601</v>
      </c>
      <c r="T9" s="923">
        <v>122.67669259888901</v>
      </c>
      <c r="U9" s="923">
        <v>167.02467179168099</v>
      </c>
      <c r="V9" s="923">
        <v>0.14496829196319599</v>
      </c>
      <c r="W9" s="923">
        <v>6.5373211912276796E-2</v>
      </c>
      <c r="X9" s="923">
        <v>52.760685698845599</v>
      </c>
      <c r="Y9" s="923">
        <v>52.312090954756997</v>
      </c>
      <c r="Z9" s="923">
        <v>0.60925418468561798</v>
      </c>
      <c r="AA9" s="923">
        <v>1.07296500544855</v>
      </c>
      <c r="AB9" s="912"/>
    </row>
    <row r="10" spans="1:30">
      <c r="A10" s="924"/>
      <c r="B10" s="925"/>
      <c r="C10" s="926"/>
      <c r="D10" s="926"/>
      <c r="E10" s="926"/>
      <c r="F10" s="925"/>
      <c r="G10" s="926"/>
      <c r="H10" s="926"/>
      <c r="I10" s="926"/>
      <c r="J10" s="926"/>
      <c r="K10" s="926"/>
      <c r="L10" s="927"/>
      <c r="M10" s="928"/>
      <c r="N10" s="928"/>
      <c r="O10" s="928"/>
      <c r="P10" s="928"/>
      <c r="Q10" s="928"/>
      <c r="R10" s="928"/>
      <c r="S10" s="928"/>
      <c r="T10" s="928"/>
      <c r="U10" s="928"/>
      <c r="V10" s="928"/>
      <c r="W10" s="928"/>
      <c r="X10" s="928"/>
      <c r="Y10" s="928"/>
      <c r="Z10" s="928"/>
      <c r="AA10" s="928"/>
      <c r="AB10" s="912"/>
    </row>
    <row r="11" spans="1:30">
      <c r="A11" s="917" t="s">
        <v>3812</v>
      </c>
      <c r="B11" s="918">
        <v>1241882</v>
      </c>
      <c r="C11" s="919">
        <v>2158707</v>
      </c>
      <c r="D11" s="919">
        <v>1054394</v>
      </c>
      <c r="E11" s="919">
        <v>24467</v>
      </c>
      <c r="F11" s="920">
        <v>422004</v>
      </c>
      <c r="G11" s="921">
        <v>15664</v>
      </c>
      <c r="H11" s="921">
        <v>7589</v>
      </c>
      <c r="I11" s="921">
        <v>91488</v>
      </c>
      <c r="J11" s="921">
        <v>0</v>
      </c>
      <c r="K11" s="921">
        <v>1832499</v>
      </c>
      <c r="L11" s="922">
        <v>1037.6304720519499</v>
      </c>
      <c r="M11" s="923">
        <v>24.6172387853297</v>
      </c>
      <c r="N11" s="923">
        <v>7.2308513566558403</v>
      </c>
      <c r="O11" s="923">
        <v>48.590088484679903</v>
      </c>
      <c r="P11" s="923">
        <v>210.873334052915</v>
      </c>
      <c r="Q11" s="923">
        <v>15.2689373619635</v>
      </c>
      <c r="R11" s="923">
        <v>5.6622047534323796</v>
      </c>
      <c r="S11" s="923">
        <v>187.901645456258</v>
      </c>
      <c r="T11" s="923">
        <v>492.50405260339397</v>
      </c>
      <c r="U11" s="923">
        <v>591.52047100670802</v>
      </c>
      <c r="V11" s="923">
        <v>0.26908013068684999</v>
      </c>
      <c r="W11" s="923">
        <v>0.68444273052856097</v>
      </c>
      <c r="X11" s="923">
        <v>19.5835296094568</v>
      </c>
      <c r="Y11" s="923">
        <v>10.6926303635718</v>
      </c>
      <c r="Z11" s="923">
        <v>8.3286206131767807E-2</v>
      </c>
      <c r="AA11" s="923">
        <v>4.0725885405361097</v>
      </c>
      <c r="AB11" s="912"/>
    </row>
    <row r="12" spans="1:30">
      <c r="A12" s="929" t="s">
        <v>3813</v>
      </c>
      <c r="B12" s="930">
        <v>500000</v>
      </c>
      <c r="C12" s="931">
        <v>311799.5416</v>
      </c>
      <c r="D12" s="931">
        <v>394885</v>
      </c>
      <c r="E12" s="931">
        <v>64</v>
      </c>
      <c r="F12" s="932">
        <v>0</v>
      </c>
      <c r="G12" s="933">
        <v>4485</v>
      </c>
      <c r="H12" s="933">
        <v>405882.35294117703</v>
      </c>
      <c r="I12" s="933">
        <v>7839</v>
      </c>
      <c r="J12" s="933">
        <v>0</v>
      </c>
      <c r="K12" s="933">
        <v>0</v>
      </c>
      <c r="L12" s="934">
        <v>0</v>
      </c>
      <c r="M12" s="935">
        <v>0</v>
      </c>
      <c r="N12" s="935">
        <v>0</v>
      </c>
      <c r="O12" s="935">
        <v>0</v>
      </c>
      <c r="P12" s="935">
        <v>0</v>
      </c>
      <c r="Q12" s="935">
        <v>0</v>
      </c>
      <c r="R12" s="935">
        <v>0</v>
      </c>
      <c r="S12" s="935">
        <v>0</v>
      </c>
      <c r="T12" s="935">
        <v>0</v>
      </c>
      <c r="U12" s="935">
        <v>0</v>
      </c>
      <c r="V12" s="935">
        <v>0</v>
      </c>
      <c r="W12" s="935">
        <v>0</v>
      </c>
      <c r="X12" s="935">
        <v>0</v>
      </c>
      <c r="Y12" s="935">
        <v>0</v>
      </c>
      <c r="Z12" s="935">
        <v>0</v>
      </c>
      <c r="AA12" s="935">
        <v>0</v>
      </c>
      <c r="AB12" s="912"/>
    </row>
    <row r="13" spans="1:30">
      <c r="A13" s="929" t="s">
        <v>3814</v>
      </c>
      <c r="B13" s="930">
        <v>634699</v>
      </c>
      <c r="C13" s="931">
        <v>1697033.3943</v>
      </c>
      <c r="D13" s="931">
        <v>660807</v>
      </c>
      <c r="E13" s="931">
        <v>11556.321</v>
      </c>
      <c r="F13" s="932">
        <v>419621.96218888898</v>
      </c>
      <c r="G13" s="933">
        <v>0</v>
      </c>
      <c r="H13" s="933">
        <v>1161111.1111111101</v>
      </c>
      <c r="I13" s="933">
        <v>78636</v>
      </c>
      <c r="J13" s="933">
        <v>0</v>
      </c>
      <c r="K13" s="933">
        <v>0</v>
      </c>
      <c r="L13" s="934">
        <v>0</v>
      </c>
      <c r="M13" s="935">
        <v>0</v>
      </c>
      <c r="N13" s="935">
        <v>0</v>
      </c>
      <c r="O13" s="935">
        <v>0</v>
      </c>
      <c r="P13" s="935">
        <v>0</v>
      </c>
      <c r="Q13" s="935">
        <v>0</v>
      </c>
      <c r="R13" s="935">
        <v>0</v>
      </c>
      <c r="S13" s="935">
        <v>0</v>
      </c>
      <c r="T13" s="935">
        <v>0</v>
      </c>
      <c r="U13" s="935">
        <v>0</v>
      </c>
      <c r="V13" s="935">
        <v>0</v>
      </c>
      <c r="W13" s="935">
        <v>0</v>
      </c>
      <c r="X13" s="935">
        <v>0</v>
      </c>
      <c r="Y13" s="935">
        <v>0</v>
      </c>
      <c r="Z13" s="935">
        <v>0</v>
      </c>
      <c r="AA13" s="935">
        <v>0</v>
      </c>
      <c r="AB13" s="912"/>
    </row>
    <row r="14" spans="1:30">
      <c r="A14" s="929" t="s">
        <v>3815</v>
      </c>
      <c r="B14" s="930">
        <v>73.5</v>
      </c>
      <c r="C14" s="931">
        <v>409.26461</v>
      </c>
      <c r="D14" s="931">
        <v>477</v>
      </c>
      <c r="E14" s="931">
        <v>0</v>
      </c>
      <c r="F14" s="932">
        <v>0.76461000000000501</v>
      </c>
      <c r="G14" s="933">
        <v>0</v>
      </c>
      <c r="H14" s="933">
        <v>0</v>
      </c>
      <c r="I14" s="933">
        <v>5</v>
      </c>
      <c r="J14" s="933">
        <v>0</v>
      </c>
      <c r="K14" s="933">
        <v>0</v>
      </c>
      <c r="L14" s="934">
        <v>0</v>
      </c>
      <c r="M14" s="935">
        <v>0</v>
      </c>
      <c r="N14" s="935">
        <v>0</v>
      </c>
      <c r="O14" s="935">
        <v>0</v>
      </c>
      <c r="P14" s="935">
        <v>0</v>
      </c>
      <c r="Q14" s="935">
        <v>0</v>
      </c>
      <c r="R14" s="935">
        <v>0</v>
      </c>
      <c r="S14" s="935">
        <v>0</v>
      </c>
      <c r="T14" s="935">
        <v>0</v>
      </c>
      <c r="U14" s="935">
        <v>0</v>
      </c>
      <c r="V14" s="935">
        <v>0</v>
      </c>
      <c r="W14" s="935">
        <v>0</v>
      </c>
      <c r="X14" s="935">
        <v>0</v>
      </c>
      <c r="Y14" s="935">
        <v>0</v>
      </c>
      <c r="Z14" s="935">
        <v>0</v>
      </c>
      <c r="AA14" s="935">
        <v>0</v>
      </c>
      <c r="AB14" s="912"/>
    </row>
    <row r="15" spans="1:30">
      <c r="A15" s="929" t="s">
        <v>3816</v>
      </c>
      <c r="B15" s="930">
        <v>82063</v>
      </c>
      <c r="C15" s="931">
        <v>5322.8190000000004</v>
      </c>
      <c r="D15" s="931">
        <v>897</v>
      </c>
      <c r="E15" s="931">
        <v>2690.0419999999999</v>
      </c>
      <c r="F15" s="932">
        <v>1367.31358536585</v>
      </c>
      <c r="G15" s="933">
        <v>7292</v>
      </c>
      <c r="H15" s="933">
        <v>71341.4634146342</v>
      </c>
      <c r="I15" s="933">
        <v>3798</v>
      </c>
      <c r="J15" s="933">
        <v>0</v>
      </c>
      <c r="K15" s="933">
        <v>0</v>
      </c>
      <c r="L15" s="934">
        <v>0</v>
      </c>
      <c r="M15" s="935">
        <v>0</v>
      </c>
      <c r="N15" s="935">
        <v>0</v>
      </c>
      <c r="O15" s="935">
        <v>0</v>
      </c>
      <c r="P15" s="935">
        <v>0</v>
      </c>
      <c r="Q15" s="935">
        <v>0</v>
      </c>
      <c r="R15" s="935">
        <v>0</v>
      </c>
      <c r="S15" s="935">
        <v>0</v>
      </c>
      <c r="T15" s="935">
        <v>0</v>
      </c>
      <c r="U15" s="935">
        <v>0</v>
      </c>
      <c r="V15" s="935">
        <v>0</v>
      </c>
      <c r="W15" s="935">
        <v>0</v>
      </c>
      <c r="X15" s="935">
        <v>0</v>
      </c>
      <c r="Y15" s="935">
        <v>0</v>
      </c>
      <c r="Z15" s="935">
        <v>0</v>
      </c>
      <c r="AA15" s="935">
        <v>0</v>
      </c>
      <c r="AB15" s="912"/>
    </row>
    <row r="16" spans="1:30">
      <c r="A16" s="929" t="s">
        <v>3817</v>
      </c>
      <c r="B16" s="930">
        <v>0</v>
      </c>
      <c r="C16" s="931">
        <v>0</v>
      </c>
      <c r="D16" s="931">
        <v>0</v>
      </c>
      <c r="E16" s="931">
        <v>0</v>
      </c>
      <c r="F16" s="932">
        <v>0</v>
      </c>
      <c r="G16" s="933">
        <v>0</v>
      </c>
      <c r="H16" s="933">
        <v>0</v>
      </c>
      <c r="I16" s="933">
        <v>0</v>
      </c>
      <c r="J16" s="933">
        <v>0</v>
      </c>
      <c r="K16" s="933">
        <v>0</v>
      </c>
      <c r="L16" s="934">
        <v>0</v>
      </c>
      <c r="M16" s="935">
        <v>0</v>
      </c>
      <c r="N16" s="935">
        <v>0</v>
      </c>
      <c r="O16" s="935">
        <v>0</v>
      </c>
      <c r="P16" s="935">
        <v>0</v>
      </c>
      <c r="Q16" s="935">
        <v>0</v>
      </c>
      <c r="R16" s="935">
        <v>0</v>
      </c>
      <c r="S16" s="935">
        <v>0</v>
      </c>
      <c r="T16" s="935">
        <v>0</v>
      </c>
      <c r="U16" s="935">
        <v>0</v>
      </c>
      <c r="V16" s="935">
        <v>0</v>
      </c>
      <c r="W16" s="935">
        <v>0</v>
      </c>
      <c r="X16" s="935">
        <v>0</v>
      </c>
      <c r="Y16" s="935">
        <v>0</v>
      </c>
      <c r="Z16" s="935">
        <v>0</v>
      </c>
      <c r="AA16" s="935">
        <v>0</v>
      </c>
      <c r="AB16" s="912"/>
    </row>
    <row r="17" spans="1:28">
      <c r="A17" s="929" t="s">
        <v>3818</v>
      </c>
      <c r="B17" s="930">
        <v>0</v>
      </c>
      <c r="C17" s="931">
        <v>2.04</v>
      </c>
      <c r="D17" s="931">
        <v>2</v>
      </c>
      <c r="E17" s="931">
        <v>0</v>
      </c>
      <c r="F17" s="932">
        <v>0</v>
      </c>
      <c r="G17" s="933">
        <v>0</v>
      </c>
      <c r="H17" s="933">
        <v>0</v>
      </c>
      <c r="I17" s="933">
        <v>0</v>
      </c>
      <c r="J17" s="933">
        <v>0</v>
      </c>
      <c r="K17" s="933">
        <v>0.04</v>
      </c>
      <c r="L17" s="934">
        <v>2.2145282419255E-5</v>
      </c>
      <c r="M17" s="935">
        <v>7.2925552377607199E-7</v>
      </c>
      <c r="N17" s="935">
        <v>1.40498770635757E-7</v>
      </c>
      <c r="O17" s="935">
        <v>2.20783782427618E-6</v>
      </c>
      <c r="P17" s="935">
        <v>3.9473464130998398E-6</v>
      </c>
      <c r="Q17" s="935">
        <v>1.08384765919013E-6</v>
      </c>
      <c r="R17" s="935">
        <v>2.1409336477829599E-7</v>
      </c>
      <c r="S17" s="935">
        <v>7.5601719437335903E-6</v>
      </c>
      <c r="T17" s="935">
        <v>2.0405773830431399E-5</v>
      </c>
      <c r="U17" s="935">
        <v>3.4121130011541003E-5</v>
      </c>
      <c r="V17" s="935">
        <v>9.3665847090504697E-9</v>
      </c>
      <c r="W17" s="935">
        <v>2.00712529479653E-8</v>
      </c>
      <c r="X17" s="935">
        <v>6.6904176493217694E-8</v>
      </c>
      <c r="Y17" s="935">
        <v>6.6904176493217694E-8</v>
      </c>
      <c r="Z17" s="935">
        <v>0</v>
      </c>
      <c r="AA17" s="935">
        <v>1.8264840182648399E-7</v>
      </c>
      <c r="AB17" s="912"/>
    </row>
    <row r="18" spans="1:28">
      <c r="A18" s="929" t="s">
        <v>3819</v>
      </c>
      <c r="B18" s="930">
        <v>0</v>
      </c>
      <c r="C18" s="931">
        <v>156.95099999999999</v>
      </c>
      <c r="D18" s="931">
        <v>0</v>
      </c>
      <c r="E18" s="931">
        <v>0</v>
      </c>
      <c r="F18" s="932">
        <v>148.95099999999999</v>
      </c>
      <c r="G18" s="933">
        <v>0</v>
      </c>
      <c r="H18" s="933">
        <v>0</v>
      </c>
      <c r="I18" s="933">
        <v>8</v>
      </c>
      <c r="J18" s="933">
        <v>0</v>
      </c>
      <c r="K18" s="933">
        <v>0</v>
      </c>
      <c r="L18" s="934">
        <v>0</v>
      </c>
      <c r="M18" s="935">
        <v>0</v>
      </c>
      <c r="N18" s="935">
        <v>0</v>
      </c>
      <c r="O18" s="935">
        <v>0</v>
      </c>
      <c r="P18" s="935">
        <v>0</v>
      </c>
      <c r="Q18" s="935">
        <v>0</v>
      </c>
      <c r="R18" s="935">
        <v>0</v>
      </c>
      <c r="S18" s="935">
        <v>0</v>
      </c>
      <c r="T18" s="935">
        <v>0</v>
      </c>
      <c r="U18" s="935">
        <v>0</v>
      </c>
      <c r="V18" s="935">
        <v>0</v>
      </c>
      <c r="W18" s="935">
        <v>0</v>
      </c>
      <c r="X18" s="935">
        <v>0</v>
      </c>
      <c r="Y18" s="935">
        <v>0</v>
      </c>
      <c r="Z18" s="935">
        <v>0</v>
      </c>
      <c r="AA18" s="935">
        <v>0</v>
      </c>
      <c r="AB18" s="912"/>
    </row>
    <row r="19" spans="1:28">
      <c r="A19" s="929" t="s">
        <v>3820</v>
      </c>
      <c r="B19" s="930">
        <v>25047</v>
      </c>
      <c r="C19" s="931">
        <v>414.4948</v>
      </c>
      <c r="D19" s="931">
        <v>0</v>
      </c>
      <c r="E19" s="931">
        <v>0</v>
      </c>
      <c r="F19" s="932">
        <v>860.29967804878197</v>
      </c>
      <c r="G19" s="933">
        <v>3887</v>
      </c>
      <c r="H19" s="933">
        <v>19512.195121951201</v>
      </c>
      <c r="I19" s="933">
        <v>1202</v>
      </c>
      <c r="J19" s="933">
        <v>0</v>
      </c>
      <c r="K19" s="933">
        <v>0</v>
      </c>
      <c r="L19" s="934">
        <v>0</v>
      </c>
      <c r="M19" s="935">
        <v>0</v>
      </c>
      <c r="N19" s="935">
        <v>0</v>
      </c>
      <c r="O19" s="935">
        <v>0</v>
      </c>
      <c r="P19" s="935">
        <v>0</v>
      </c>
      <c r="Q19" s="935">
        <v>0</v>
      </c>
      <c r="R19" s="935">
        <v>0</v>
      </c>
      <c r="S19" s="935">
        <v>0</v>
      </c>
      <c r="T19" s="935">
        <v>0</v>
      </c>
      <c r="U19" s="935">
        <v>0</v>
      </c>
      <c r="V19" s="935">
        <v>0</v>
      </c>
      <c r="W19" s="935">
        <v>0</v>
      </c>
      <c r="X19" s="935">
        <v>0</v>
      </c>
      <c r="Y19" s="935">
        <v>0</v>
      </c>
      <c r="Z19" s="935">
        <v>0</v>
      </c>
      <c r="AA19" s="935">
        <v>0</v>
      </c>
      <c r="AB19" s="912"/>
    </row>
    <row r="20" spans="1:28">
      <c r="A20" s="929" t="s">
        <v>3821</v>
      </c>
      <c r="B20" s="930">
        <v>0</v>
      </c>
      <c r="C20" s="931">
        <v>0</v>
      </c>
      <c r="D20" s="931">
        <v>0</v>
      </c>
      <c r="E20" s="931">
        <v>0</v>
      </c>
      <c r="F20" s="932">
        <v>0</v>
      </c>
      <c r="G20" s="933">
        <v>0</v>
      </c>
      <c r="H20" s="933">
        <v>0</v>
      </c>
      <c r="I20" s="933">
        <v>0</v>
      </c>
      <c r="J20" s="933">
        <v>0</v>
      </c>
      <c r="K20" s="933">
        <v>0</v>
      </c>
      <c r="L20" s="934">
        <v>0</v>
      </c>
      <c r="M20" s="935">
        <v>0</v>
      </c>
      <c r="N20" s="935">
        <v>0</v>
      </c>
      <c r="O20" s="935">
        <v>0</v>
      </c>
      <c r="P20" s="935">
        <v>0</v>
      </c>
      <c r="Q20" s="935">
        <v>0</v>
      </c>
      <c r="R20" s="935">
        <v>0</v>
      </c>
      <c r="S20" s="935">
        <v>0</v>
      </c>
      <c r="T20" s="935">
        <v>0</v>
      </c>
      <c r="U20" s="935">
        <v>0</v>
      </c>
      <c r="V20" s="935">
        <v>0</v>
      </c>
      <c r="W20" s="935">
        <v>0</v>
      </c>
      <c r="X20" s="935">
        <v>0</v>
      </c>
      <c r="Y20" s="935">
        <v>0</v>
      </c>
      <c r="Z20" s="935">
        <v>0</v>
      </c>
      <c r="AA20" s="935">
        <v>0</v>
      </c>
      <c r="AB20" s="912"/>
    </row>
    <row r="21" spans="1:28">
      <c r="A21" s="929" t="s">
        <v>3823</v>
      </c>
      <c r="B21" s="930">
        <v>0</v>
      </c>
      <c r="C21" s="931">
        <v>3</v>
      </c>
      <c r="D21" s="931">
        <v>0</v>
      </c>
      <c r="E21" s="931">
        <v>0</v>
      </c>
      <c r="F21" s="932">
        <v>0</v>
      </c>
      <c r="G21" s="933">
        <v>0</v>
      </c>
      <c r="H21" s="933">
        <v>0</v>
      </c>
      <c r="I21" s="933">
        <v>0</v>
      </c>
      <c r="J21" s="933">
        <v>0</v>
      </c>
      <c r="K21" s="933">
        <v>3</v>
      </c>
      <c r="L21" s="934">
        <v>1.7662702594209399E-3</v>
      </c>
      <c r="M21" s="935">
        <v>6.7238697375683699E-5</v>
      </c>
      <c r="N21" s="935">
        <v>2.9103316774549699E-5</v>
      </c>
      <c r="O21" s="935">
        <v>4.21496311907271E-4</v>
      </c>
      <c r="P21" s="935">
        <v>2.8501179186110701E-4</v>
      </c>
      <c r="Q21" s="935">
        <v>4.7669225751417499E-5</v>
      </c>
      <c r="R21" s="935">
        <v>2.8601535450850501E-5</v>
      </c>
      <c r="S21" s="935">
        <v>9.1324200913241995E-4</v>
      </c>
      <c r="T21" s="935">
        <v>1.7612524461839501E-3</v>
      </c>
      <c r="U21" s="935">
        <v>2.9554919965878901E-3</v>
      </c>
      <c r="V21" s="935">
        <v>1.3046314416177401E-6</v>
      </c>
      <c r="W21" s="935">
        <v>2.10748155953635E-6</v>
      </c>
      <c r="X21" s="935">
        <v>5.0178132369913197E-6</v>
      </c>
      <c r="Y21" s="935">
        <v>0</v>
      </c>
      <c r="Z21" s="935">
        <v>0</v>
      </c>
      <c r="AA21" s="935">
        <v>1.6157358623111999E-5</v>
      </c>
      <c r="AB21" s="912"/>
    </row>
    <row r="22" spans="1:28">
      <c r="A22" s="929" t="s">
        <v>3824</v>
      </c>
      <c r="B22" s="930">
        <v>0</v>
      </c>
      <c r="C22" s="931">
        <v>0</v>
      </c>
      <c r="D22" s="931">
        <v>0</v>
      </c>
      <c r="E22" s="931">
        <v>0</v>
      </c>
      <c r="F22" s="932">
        <v>0</v>
      </c>
      <c r="G22" s="933">
        <v>0</v>
      </c>
      <c r="H22" s="933">
        <v>0</v>
      </c>
      <c r="I22" s="933">
        <v>0</v>
      </c>
      <c r="J22" s="933">
        <v>0</v>
      </c>
      <c r="K22" s="933">
        <v>0</v>
      </c>
      <c r="L22" s="934">
        <v>0</v>
      </c>
      <c r="M22" s="935">
        <v>0</v>
      </c>
      <c r="N22" s="935">
        <v>0</v>
      </c>
      <c r="O22" s="935">
        <v>0</v>
      </c>
      <c r="P22" s="935">
        <v>0</v>
      </c>
      <c r="Q22" s="935">
        <v>0</v>
      </c>
      <c r="R22" s="935">
        <v>0</v>
      </c>
      <c r="S22" s="935">
        <v>0</v>
      </c>
      <c r="T22" s="935">
        <v>0</v>
      </c>
      <c r="U22" s="935">
        <v>0</v>
      </c>
      <c r="V22" s="935">
        <v>0</v>
      </c>
      <c r="W22" s="935">
        <v>0</v>
      </c>
      <c r="X22" s="935">
        <v>0</v>
      </c>
      <c r="Y22" s="935">
        <v>0</v>
      </c>
      <c r="Z22" s="935">
        <v>0</v>
      </c>
      <c r="AA22" s="935">
        <v>0</v>
      </c>
      <c r="AB22" s="912"/>
    </row>
    <row r="23" spans="1:28">
      <c r="A23" s="929" t="s">
        <v>3825</v>
      </c>
      <c r="B23" s="930">
        <v>0</v>
      </c>
      <c r="C23" s="931">
        <v>0.01</v>
      </c>
      <c r="D23" s="931">
        <v>-1</v>
      </c>
      <c r="E23" s="931">
        <v>4.8000000000000001E-2</v>
      </c>
      <c r="F23" s="932">
        <v>0</v>
      </c>
      <c r="G23" s="933">
        <v>0</v>
      </c>
      <c r="H23" s="933">
        <v>0</v>
      </c>
      <c r="I23" s="933">
        <v>0</v>
      </c>
      <c r="J23" s="933">
        <v>0</v>
      </c>
      <c r="K23" s="933">
        <v>0.96199999999999997</v>
      </c>
      <c r="L23" s="934">
        <v>5.7442922374429197E-4</v>
      </c>
      <c r="M23" s="935">
        <v>2.2204827136334E-5</v>
      </c>
      <c r="N23" s="935">
        <v>6.2752772341813397E-6</v>
      </c>
      <c r="O23" s="935">
        <v>2.2687540769732501E-4</v>
      </c>
      <c r="P23" s="935">
        <v>1.01208958469232E-4</v>
      </c>
      <c r="Q23" s="935">
        <v>1.15851272015656E-5</v>
      </c>
      <c r="R23" s="935">
        <v>1.14242226570994E-5</v>
      </c>
      <c r="S23" s="935">
        <v>3.6847140682757102E-4</v>
      </c>
      <c r="T23" s="935">
        <v>7.1280713198521397E-4</v>
      </c>
      <c r="U23" s="935">
        <v>7.2407045009784696E-4</v>
      </c>
      <c r="V23" s="935">
        <v>3.2180908893237699E-7</v>
      </c>
      <c r="W23" s="935">
        <v>2.7353772559251999E-7</v>
      </c>
      <c r="X23" s="935">
        <v>1.6090454446618801E-6</v>
      </c>
      <c r="Y23" s="935">
        <v>0</v>
      </c>
      <c r="Z23" s="935">
        <v>1.6090454446618801E-6</v>
      </c>
      <c r="AA23" s="935">
        <v>6.30745814307458E-6</v>
      </c>
      <c r="AB23" s="912"/>
    </row>
    <row r="24" spans="1:28">
      <c r="A24" s="929" t="s">
        <v>3826</v>
      </c>
      <c r="B24" s="930">
        <v>345000</v>
      </c>
      <c r="C24" s="931">
        <v>481.505</v>
      </c>
      <c r="D24" s="931">
        <v>0</v>
      </c>
      <c r="E24" s="931">
        <v>0</v>
      </c>
      <c r="F24" s="932">
        <v>0</v>
      </c>
      <c r="G24" s="933">
        <v>0</v>
      </c>
      <c r="H24" s="933">
        <v>564.82593037214895</v>
      </c>
      <c r="I24" s="933">
        <v>0</v>
      </c>
      <c r="J24" s="933">
        <v>0</v>
      </c>
      <c r="K24" s="933">
        <v>344916.67906962801</v>
      </c>
      <c r="L24" s="934">
        <v>199.03365995788701</v>
      </c>
      <c r="M24" s="935">
        <v>6.2883098363506198</v>
      </c>
      <c r="N24" s="935">
        <v>0.92305465487715499</v>
      </c>
      <c r="O24" s="935">
        <v>13.268910663859099</v>
      </c>
      <c r="P24" s="935">
        <v>39.979804739366799</v>
      </c>
      <c r="Q24" s="935">
        <v>2.8268548805612901</v>
      </c>
      <c r="R24" s="935">
        <v>1.1538183185964399</v>
      </c>
      <c r="S24" s="935">
        <v>28.268548805612902</v>
      </c>
      <c r="T24" s="935">
        <v>84.805646416838599</v>
      </c>
      <c r="U24" s="935">
        <v>107.305103629469</v>
      </c>
      <c r="V24" s="935">
        <v>3.4614549557893302E-2</v>
      </c>
      <c r="W24" s="935">
        <v>0.13845819823157299</v>
      </c>
      <c r="X24" s="935">
        <v>0</v>
      </c>
      <c r="Y24" s="935">
        <v>0</v>
      </c>
      <c r="Z24" s="935">
        <v>0</v>
      </c>
      <c r="AA24" s="935">
        <v>0.75575099868067097</v>
      </c>
      <c r="AB24" s="912"/>
    </row>
    <row r="25" spans="1:28">
      <c r="A25" s="929" t="s">
        <v>3827</v>
      </c>
      <c r="B25" s="930">
        <v>0</v>
      </c>
      <c r="C25" s="931">
        <v>2</v>
      </c>
      <c r="D25" s="931">
        <v>0</v>
      </c>
      <c r="E25" s="931">
        <v>0</v>
      </c>
      <c r="F25" s="932">
        <v>0</v>
      </c>
      <c r="G25" s="933">
        <v>0</v>
      </c>
      <c r="H25" s="933">
        <v>0</v>
      </c>
      <c r="I25" s="933">
        <v>0</v>
      </c>
      <c r="J25" s="933">
        <v>0</v>
      </c>
      <c r="K25" s="933">
        <v>2</v>
      </c>
      <c r="L25" s="934">
        <v>1.1775135062806301E-3</v>
      </c>
      <c r="M25" s="935">
        <v>2.07402947128975E-5</v>
      </c>
      <c r="N25" s="935">
        <v>4.3487714720591403E-6</v>
      </c>
      <c r="O25" s="935">
        <v>3.0106879421947901E-5</v>
      </c>
      <c r="P25" s="935">
        <v>2.6025724655861598E-4</v>
      </c>
      <c r="Q25" s="935">
        <v>6.3558967668556701E-6</v>
      </c>
      <c r="R25" s="935">
        <v>2.6761670597286998E-6</v>
      </c>
      <c r="S25" s="935">
        <v>1.23772726512453E-4</v>
      </c>
      <c r="T25" s="935">
        <v>4.21496311907271E-4</v>
      </c>
      <c r="U25" s="935">
        <v>3.5124692658939201E-4</v>
      </c>
      <c r="V25" s="935">
        <v>1.0035626473982601E-7</v>
      </c>
      <c r="W25" s="935">
        <v>4.68329235452523E-7</v>
      </c>
      <c r="X25" s="935">
        <v>0</v>
      </c>
      <c r="Y25" s="935">
        <v>0</v>
      </c>
      <c r="Z25" s="935">
        <v>0</v>
      </c>
      <c r="AA25" s="935">
        <v>4.1480589425794896E-6</v>
      </c>
      <c r="AB25" s="912"/>
    </row>
    <row r="26" spans="1:28">
      <c r="A26" s="929" t="s">
        <v>4268</v>
      </c>
      <c r="B26" s="930">
        <v>0</v>
      </c>
      <c r="C26" s="931">
        <v>2</v>
      </c>
      <c r="D26" s="931">
        <v>0</v>
      </c>
      <c r="E26" s="931">
        <v>0</v>
      </c>
      <c r="F26" s="932">
        <v>0</v>
      </c>
      <c r="G26" s="933">
        <v>0</v>
      </c>
      <c r="H26" s="933">
        <v>0</v>
      </c>
      <c r="I26" s="933">
        <v>0</v>
      </c>
      <c r="J26" s="933">
        <v>0</v>
      </c>
      <c r="K26" s="933">
        <v>2</v>
      </c>
      <c r="L26" s="934">
        <v>1.1239901650860599E-3</v>
      </c>
      <c r="M26" s="935">
        <v>3.3117567364142702E-5</v>
      </c>
      <c r="N26" s="935">
        <v>7.6939802967200204E-6</v>
      </c>
      <c r="O26" s="935">
        <v>9.3665847090504598E-5</v>
      </c>
      <c r="P26" s="935">
        <v>2.16100490073093E-4</v>
      </c>
      <c r="Q26" s="935">
        <v>2.9772358539481801E-5</v>
      </c>
      <c r="R26" s="935">
        <v>1.2042751768779201E-5</v>
      </c>
      <c r="S26" s="935">
        <v>3.1110442069346198E-4</v>
      </c>
      <c r="T26" s="935">
        <v>9.9687222974894209E-4</v>
      </c>
      <c r="U26" s="935">
        <v>1.12064495626139E-3</v>
      </c>
      <c r="V26" s="935">
        <v>3.6797297071269702E-7</v>
      </c>
      <c r="W26" s="935">
        <v>1.1708230886313099E-6</v>
      </c>
      <c r="X26" s="935">
        <v>0</v>
      </c>
      <c r="Y26" s="935">
        <v>0</v>
      </c>
      <c r="Z26" s="935">
        <v>0</v>
      </c>
      <c r="AA26" s="935">
        <v>8.0285011791861105E-6</v>
      </c>
      <c r="AB26" s="912"/>
    </row>
    <row r="27" spans="1:28">
      <c r="A27" s="929" t="s">
        <v>3828</v>
      </c>
      <c r="B27" s="930">
        <v>1045000</v>
      </c>
      <c r="C27" s="931">
        <v>1420.8040000000001</v>
      </c>
      <c r="D27" s="931">
        <v>0</v>
      </c>
      <c r="E27" s="931">
        <v>8.0000000000000002E-3</v>
      </c>
      <c r="F27" s="932">
        <v>0</v>
      </c>
      <c r="G27" s="933">
        <v>0</v>
      </c>
      <c r="H27" s="933">
        <v>2540.0373385488801</v>
      </c>
      <c r="I27" s="933">
        <v>0</v>
      </c>
      <c r="J27" s="933">
        <v>0</v>
      </c>
      <c r="K27" s="933">
        <v>1043880.75866145</v>
      </c>
      <c r="L27" s="934">
        <v>616.33784569804902</v>
      </c>
      <c r="M27" s="935">
        <v>12.7457968090531</v>
      </c>
      <c r="N27" s="935">
        <v>5.2379986886519703</v>
      </c>
      <c r="O27" s="935">
        <v>22.697994317491901</v>
      </c>
      <c r="P27" s="935">
        <v>124.48976883362801</v>
      </c>
      <c r="Q27" s="935">
        <v>10.126797464727099</v>
      </c>
      <c r="R27" s="935">
        <v>3.3173991694795801</v>
      </c>
      <c r="S27" s="935">
        <v>123.96596896476299</v>
      </c>
      <c r="T27" s="935">
        <v>291.58192700162601</v>
      </c>
      <c r="U27" s="935">
        <v>370.15190733140599</v>
      </c>
      <c r="V27" s="935">
        <v>0.139679965030719</v>
      </c>
      <c r="W27" s="935">
        <v>0.419039895092158</v>
      </c>
      <c r="X27" s="935">
        <v>19.2059951917239</v>
      </c>
      <c r="Y27" s="935">
        <v>10.4759973773039</v>
      </c>
      <c r="Z27" s="935">
        <v>0</v>
      </c>
      <c r="AA27" s="935">
        <v>2.2348794404915102</v>
      </c>
      <c r="AB27" s="912"/>
    </row>
    <row r="28" spans="1:28">
      <c r="A28" s="929" t="s">
        <v>3829</v>
      </c>
      <c r="B28" s="930">
        <v>0</v>
      </c>
      <c r="C28" s="931">
        <v>2</v>
      </c>
      <c r="D28" s="931">
        <v>0</v>
      </c>
      <c r="E28" s="931">
        <v>0</v>
      </c>
      <c r="F28" s="932">
        <v>0</v>
      </c>
      <c r="G28" s="933">
        <v>0</v>
      </c>
      <c r="H28" s="933">
        <v>0</v>
      </c>
      <c r="I28" s="933">
        <v>0</v>
      </c>
      <c r="J28" s="933">
        <v>0</v>
      </c>
      <c r="K28" s="933">
        <v>2</v>
      </c>
      <c r="L28" s="934">
        <v>1.1005737033134299E-3</v>
      </c>
      <c r="M28" s="935">
        <v>3.9138943248532297E-5</v>
      </c>
      <c r="N28" s="935">
        <v>6.3558967668556701E-6</v>
      </c>
      <c r="O28" s="935">
        <v>9.0320638265843704E-5</v>
      </c>
      <c r="P28" s="935">
        <v>1.98036362419924E-4</v>
      </c>
      <c r="Q28" s="935">
        <v>4.75019653101845E-5</v>
      </c>
      <c r="R28" s="935">
        <v>1.00356264739826E-5</v>
      </c>
      <c r="S28" s="935">
        <v>2.80997541271514E-4</v>
      </c>
      <c r="T28" s="935">
        <v>9.0655159148309798E-4</v>
      </c>
      <c r="U28" s="935">
        <v>1.2210012210012199E-3</v>
      </c>
      <c r="V28" s="935">
        <v>4.3487714720591399E-7</v>
      </c>
      <c r="W28" s="935">
        <v>1.0370147356448701E-6</v>
      </c>
      <c r="X28" s="935">
        <v>0</v>
      </c>
      <c r="Y28" s="935">
        <v>0</v>
      </c>
      <c r="Z28" s="935">
        <v>0</v>
      </c>
      <c r="AA28" s="935">
        <v>8.5971866793784604E-6</v>
      </c>
      <c r="AB28" s="912"/>
    </row>
    <row r="29" spans="1:28">
      <c r="A29" s="929" t="s">
        <v>3830</v>
      </c>
      <c r="B29" s="930">
        <v>16000</v>
      </c>
      <c r="C29" s="931">
        <v>0</v>
      </c>
      <c r="D29" s="931">
        <v>0</v>
      </c>
      <c r="E29" s="931">
        <v>0</v>
      </c>
      <c r="F29" s="932">
        <v>0</v>
      </c>
      <c r="G29" s="933">
        <v>0</v>
      </c>
      <c r="H29" s="933">
        <v>0</v>
      </c>
      <c r="I29" s="933">
        <v>0</v>
      </c>
      <c r="J29" s="933">
        <v>0</v>
      </c>
      <c r="K29" s="933">
        <v>16000</v>
      </c>
      <c r="L29" s="934">
        <v>9.4201080502450392</v>
      </c>
      <c r="M29" s="935">
        <v>0.25155970361449798</v>
      </c>
      <c r="N29" s="935">
        <v>0.101694348269691</v>
      </c>
      <c r="O29" s="935">
        <v>2.19445698897754</v>
      </c>
      <c r="P29" s="935">
        <v>1.75556559118203</v>
      </c>
      <c r="Q29" s="935">
        <v>0.230150367136669</v>
      </c>
      <c r="R29" s="935">
        <v>7.4932677672403705E-2</v>
      </c>
      <c r="S29" s="935">
        <v>2.9973071068961499</v>
      </c>
      <c r="T29" s="935">
        <v>7.0918427082810602</v>
      </c>
      <c r="U29" s="935">
        <v>8.7243046147155692</v>
      </c>
      <c r="V29" s="935">
        <v>2.6761670597287E-3</v>
      </c>
      <c r="W29" s="935">
        <v>8.56373459113185E-3</v>
      </c>
      <c r="X29" s="935">
        <v>0</v>
      </c>
      <c r="Y29" s="935">
        <v>0</v>
      </c>
      <c r="Z29" s="935">
        <v>2.6761670597286999E-2</v>
      </c>
      <c r="AA29" s="935">
        <v>7.1721277200729294E-2</v>
      </c>
      <c r="AB29" s="912"/>
    </row>
    <row r="30" spans="1:28">
      <c r="A30" s="929" t="s">
        <v>3831</v>
      </c>
      <c r="B30" s="930">
        <v>58500</v>
      </c>
      <c r="C30" s="931">
        <v>2</v>
      </c>
      <c r="D30" s="931">
        <v>0</v>
      </c>
      <c r="E30" s="931">
        <v>0</v>
      </c>
      <c r="F30" s="932">
        <v>0</v>
      </c>
      <c r="G30" s="933">
        <v>0</v>
      </c>
      <c r="H30" s="933">
        <v>0</v>
      </c>
      <c r="I30" s="933">
        <v>0</v>
      </c>
      <c r="J30" s="933">
        <v>0</v>
      </c>
      <c r="K30" s="933">
        <v>58502</v>
      </c>
      <c r="L30" s="934">
        <v>34.052044758894098</v>
      </c>
      <c r="M30" s="935">
        <v>0.94915182230250705</v>
      </c>
      <c r="N30" s="935">
        <v>0.254411828658404</v>
      </c>
      <c r="O30" s="935">
        <v>1.17420843996186</v>
      </c>
      <c r="P30" s="935">
        <v>6.62449261545152</v>
      </c>
      <c r="Q30" s="935">
        <v>0.71431013431013402</v>
      </c>
      <c r="R30" s="935">
        <v>0.31312225065649701</v>
      </c>
      <c r="S30" s="935">
        <v>8.9044140030441401</v>
      </c>
      <c r="T30" s="935">
        <v>22.7013631725961</v>
      </c>
      <c r="U30" s="935">
        <v>27.593898339103799</v>
      </c>
      <c r="V30" s="935">
        <v>6.8495492331108803E-3</v>
      </c>
      <c r="W30" s="935">
        <v>1.9570140666031102E-2</v>
      </c>
      <c r="X30" s="935">
        <v>0</v>
      </c>
      <c r="Y30" s="935">
        <v>0</v>
      </c>
      <c r="Z30" s="935">
        <v>0</v>
      </c>
      <c r="AA30" s="935">
        <v>0.143840533895328</v>
      </c>
      <c r="AB30" s="912"/>
    </row>
    <row r="31" spans="1:28">
      <c r="A31" s="929" t="s">
        <v>4287</v>
      </c>
      <c r="B31" s="930">
        <v>0</v>
      </c>
      <c r="C31" s="931">
        <v>0</v>
      </c>
      <c r="D31" s="931">
        <v>0</v>
      </c>
      <c r="E31" s="931">
        <v>0</v>
      </c>
      <c r="F31" s="932">
        <v>0</v>
      </c>
      <c r="G31" s="933">
        <v>0</v>
      </c>
      <c r="H31" s="933">
        <v>0</v>
      </c>
      <c r="I31" s="933">
        <v>0</v>
      </c>
      <c r="J31" s="933">
        <v>0</v>
      </c>
      <c r="K31" s="933">
        <v>0</v>
      </c>
      <c r="L31" s="934">
        <v>0</v>
      </c>
      <c r="M31" s="935">
        <v>0</v>
      </c>
      <c r="N31" s="935">
        <v>0</v>
      </c>
      <c r="O31" s="935">
        <v>0</v>
      </c>
      <c r="P31" s="935">
        <v>0</v>
      </c>
      <c r="Q31" s="935">
        <v>0</v>
      </c>
      <c r="R31" s="935">
        <v>0</v>
      </c>
      <c r="S31" s="935">
        <v>0</v>
      </c>
      <c r="T31" s="935">
        <v>0</v>
      </c>
      <c r="U31" s="935">
        <v>0</v>
      </c>
      <c r="V31" s="935">
        <v>0</v>
      </c>
      <c r="W31" s="935">
        <v>0</v>
      </c>
      <c r="X31" s="935">
        <v>0</v>
      </c>
      <c r="Y31" s="935">
        <v>0</v>
      </c>
      <c r="Z31" s="935">
        <v>0</v>
      </c>
      <c r="AA31" s="935">
        <v>0</v>
      </c>
      <c r="AB31" s="912"/>
    </row>
    <row r="32" spans="1:28">
      <c r="A32" s="929" t="s">
        <v>3832</v>
      </c>
      <c r="B32" s="930">
        <v>0</v>
      </c>
      <c r="C32" s="931">
        <v>0</v>
      </c>
      <c r="D32" s="931">
        <v>0</v>
      </c>
      <c r="E32" s="931">
        <v>0</v>
      </c>
      <c r="F32" s="932">
        <v>0</v>
      </c>
      <c r="G32" s="933">
        <v>0</v>
      </c>
      <c r="H32" s="933">
        <v>0</v>
      </c>
      <c r="I32" s="933">
        <v>0</v>
      </c>
      <c r="J32" s="933">
        <v>0</v>
      </c>
      <c r="K32" s="933">
        <v>0</v>
      </c>
      <c r="L32" s="934">
        <v>0</v>
      </c>
      <c r="M32" s="935">
        <v>0</v>
      </c>
      <c r="N32" s="935">
        <v>0</v>
      </c>
      <c r="O32" s="935">
        <v>0</v>
      </c>
      <c r="P32" s="935">
        <v>0</v>
      </c>
      <c r="Q32" s="935">
        <v>0</v>
      </c>
      <c r="R32" s="935">
        <v>0</v>
      </c>
      <c r="S32" s="935">
        <v>0</v>
      </c>
      <c r="T32" s="935">
        <v>0</v>
      </c>
      <c r="U32" s="935">
        <v>0</v>
      </c>
      <c r="V32" s="935">
        <v>0</v>
      </c>
      <c r="W32" s="935">
        <v>0</v>
      </c>
      <c r="X32" s="935">
        <v>0</v>
      </c>
      <c r="Y32" s="935">
        <v>0</v>
      </c>
      <c r="Z32" s="935">
        <v>0</v>
      </c>
      <c r="AA32" s="935">
        <v>0</v>
      </c>
      <c r="AB32" s="912"/>
    </row>
    <row r="33" spans="1:28">
      <c r="A33" s="929" t="s">
        <v>3833</v>
      </c>
      <c r="B33" s="930">
        <v>0</v>
      </c>
      <c r="C33" s="931">
        <v>0</v>
      </c>
      <c r="D33" s="931">
        <v>0</v>
      </c>
      <c r="E33" s="931">
        <v>0</v>
      </c>
      <c r="F33" s="932">
        <v>0</v>
      </c>
      <c r="G33" s="933">
        <v>0</v>
      </c>
      <c r="H33" s="933">
        <v>0</v>
      </c>
      <c r="I33" s="933">
        <v>0</v>
      </c>
      <c r="J33" s="933">
        <v>0</v>
      </c>
      <c r="K33" s="933">
        <v>0</v>
      </c>
      <c r="L33" s="934">
        <v>0</v>
      </c>
      <c r="M33" s="935">
        <v>0</v>
      </c>
      <c r="N33" s="935">
        <v>0</v>
      </c>
      <c r="O33" s="935">
        <v>0</v>
      </c>
      <c r="P33" s="935">
        <v>0</v>
      </c>
      <c r="Q33" s="935">
        <v>0</v>
      </c>
      <c r="R33" s="935">
        <v>0</v>
      </c>
      <c r="S33" s="935">
        <v>0</v>
      </c>
      <c r="T33" s="935">
        <v>0</v>
      </c>
      <c r="U33" s="935">
        <v>0</v>
      </c>
      <c r="V33" s="935">
        <v>0</v>
      </c>
      <c r="W33" s="935">
        <v>0</v>
      </c>
      <c r="X33" s="935">
        <v>0</v>
      </c>
      <c r="Y33" s="935">
        <v>0</v>
      </c>
      <c r="Z33" s="935">
        <v>0</v>
      </c>
      <c r="AA33" s="935">
        <v>0</v>
      </c>
      <c r="AB33" s="912"/>
    </row>
    <row r="34" spans="1:28">
      <c r="A34" s="929" t="s">
        <v>3834</v>
      </c>
      <c r="B34" s="930">
        <v>8000</v>
      </c>
      <c r="C34" s="931">
        <v>0</v>
      </c>
      <c r="D34" s="931">
        <v>0</v>
      </c>
      <c r="E34" s="931">
        <v>0</v>
      </c>
      <c r="F34" s="932">
        <v>662</v>
      </c>
      <c r="G34" s="933">
        <v>0</v>
      </c>
      <c r="H34" s="933">
        <v>0</v>
      </c>
      <c r="I34" s="933">
        <v>0</v>
      </c>
      <c r="J34" s="933">
        <v>0</v>
      </c>
      <c r="K34" s="933">
        <v>7338</v>
      </c>
      <c r="L34" s="934">
        <v>4.6516834763410104</v>
      </c>
      <c r="M34" s="935">
        <v>0.33875056450398899</v>
      </c>
      <c r="N34" s="935">
        <v>0.13132721160118399</v>
      </c>
      <c r="O34" s="935">
        <v>0.50321641828491104</v>
      </c>
      <c r="P34" s="935">
        <v>0.445530633749812</v>
      </c>
      <c r="Q34" s="935">
        <v>0.169375282251995</v>
      </c>
      <c r="R34" s="935">
        <v>9.5733855185910002E-2</v>
      </c>
      <c r="S34" s="935">
        <v>3.3752320738622101</v>
      </c>
      <c r="T34" s="935">
        <v>11.917637613528001</v>
      </c>
      <c r="U34" s="935">
        <v>12.224476892969999</v>
      </c>
      <c r="V34" s="935">
        <v>7.3641427066084598E-3</v>
      </c>
      <c r="W34" s="935">
        <v>2.2706106678709401E-2</v>
      </c>
      <c r="X34" s="935">
        <v>7.3641427066084605E-2</v>
      </c>
      <c r="Y34" s="935">
        <v>3.6820713533042303E-2</v>
      </c>
      <c r="Z34" s="935">
        <v>0</v>
      </c>
      <c r="AA34" s="935">
        <v>0.173057353605299</v>
      </c>
      <c r="AB34" s="912"/>
    </row>
    <row r="35" spans="1:28">
      <c r="A35" s="929" t="s">
        <v>4288</v>
      </c>
      <c r="B35" s="930">
        <v>0</v>
      </c>
      <c r="C35" s="931">
        <v>0</v>
      </c>
      <c r="D35" s="931">
        <v>0</v>
      </c>
      <c r="E35" s="931">
        <v>0</v>
      </c>
      <c r="F35" s="932">
        <v>0</v>
      </c>
      <c r="G35" s="933">
        <v>0</v>
      </c>
      <c r="H35" s="933">
        <v>0</v>
      </c>
      <c r="I35" s="933">
        <v>0</v>
      </c>
      <c r="J35" s="933">
        <v>0</v>
      </c>
      <c r="K35" s="933">
        <v>0</v>
      </c>
      <c r="L35" s="934">
        <v>0</v>
      </c>
      <c r="M35" s="935">
        <v>0</v>
      </c>
      <c r="N35" s="935">
        <v>0</v>
      </c>
      <c r="O35" s="935">
        <v>0</v>
      </c>
      <c r="P35" s="935">
        <v>0</v>
      </c>
      <c r="Q35" s="935">
        <v>0</v>
      </c>
      <c r="R35" s="935">
        <v>0</v>
      </c>
      <c r="S35" s="935">
        <v>0</v>
      </c>
      <c r="T35" s="935">
        <v>0</v>
      </c>
      <c r="U35" s="935">
        <v>0</v>
      </c>
      <c r="V35" s="935">
        <v>0</v>
      </c>
      <c r="W35" s="935">
        <v>0</v>
      </c>
      <c r="X35" s="935">
        <v>0</v>
      </c>
      <c r="Y35" s="935">
        <v>0</v>
      </c>
      <c r="Z35" s="935">
        <v>0</v>
      </c>
      <c r="AA35" s="935">
        <v>0</v>
      </c>
      <c r="AB35" s="912"/>
    </row>
    <row r="36" spans="1:28">
      <c r="A36" s="929" t="s">
        <v>3835</v>
      </c>
      <c r="B36" s="930">
        <v>150</v>
      </c>
      <c r="C36" s="931">
        <v>1192.0273400000001</v>
      </c>
      <c r="D36" s="931">
        <v>79</v>
      </c>
      <c r="E36" s="931">
        <v>3092.66536</v>
      </c>
      <c r="F36" s="932">
        <v>0</v>
      </c>
      <c r="G36" s="933">
        <v>0</v>
      </c>
      <c r="H36" s="933">
        <v>0</v>
      </c>
      <c r="I36" s="933">
        <v>0</v>
      </c>
      <c r="J36" s="933">
        <v>0</v>
      </c>
      <c r="K36" s="933">
        <v>0</v>
      </c>
      <c r="L36" s="934">
        <v>0</v>
      </c>
      <c r="M36" s="935">
        <v>0</v>
      </c>
      <c r="N36" s="935">
        <v>0</v>
      </c>
      <c r="O36" s="935">
        <v>0</v>
      </c>
      <c r="P36" s="935">
        <v>0</v>
      </c>
      <c r="Q36" s="935">
        <v>0</v>
      </c>
      <c r="R36" s="935">
        <v>0</v>
      </c>
      <c r="S36" s="935">
        <v>0</v>
      </c>
      <c r="T36" s="935">
        <v>0</v>
      </c>
      <c r="U36" s="935">
        <v>0</v>
      </c>
      <c r="V36" s="935">
        <v>0</v>
      </c>
      <c r="W36" s="935">
        <v>0</v>
      </c>
      <c r="X36" s="935">
        <v>0</v>
      </c>
      <c r="Y36" s="935">
        <v>0</v>
      </c>
      <c r="Z36" s="935">
        <v>0</v>
      </c>
      <c r="AA36" s="935">
        <v>0</v>
      </c>
      <c r="AB36" s="912"/>
    </row>
    <row r="37" spans="1:28">
      <c r="A37" s="929" t="s">
        <v>4240</v>
      </c>
      <c r="B37" s="930">
        <v>0</v>
      </c>
      <c r="C37" s="931">
        <v>0</v>
      </c>
      <c r="D37" s="931">
        <v>0</v>
      </c>
      <c r="E37" s="931">
        <v>0</v>
      </c>
      <c r="F37" s="932">
        <v>0</v>
      </c>
      <c r="G37" s="933">
        <v>0</v>
      </c>
      <c r="H37" s="933">
        <v>0</v>
      </c>
      <c r="I37" s="933">
        <v>0</v>
      </c>
      <c r="J37" s="933">
        <v>0</v>
      </c>
      <c r="K37" s="933">
        <v>0</v>
      </c>
      <c r="L37" s="934">
        <v>0</v>
      </c>
      <c r="M37" s="935">
        <v>0</v>
      </c>
      <c r="N37" s="935">
        <v>0</v>
      </c>
      <c r="O37" s="935">
        <v>0</v>
      </c>
      <c r="P37" s="935">
        <v>0</v>
      </c>
      <c r="Q37" s="935">
        <v>0</v>
      </c>
      <c r="R37" s="935">
        <v>0</v>
      </c>
      <c r="S37" s="935">
        <v>0</v>
      </c>
      <c r="T37" s="935">
        <v>0</v>
      </c>
      <c r="U37" s="935">
        <v>0</v>
      </c>
      <c r="V37" s="935">
        <v>0</v>
      </c>
      <c r="W37" s="935">
        <v>0</v>
      </c>
      <c r="X37" s="935">
        <v>0</v>
      </c>
      <c r="Y37" s="935">
        <v>0</v>
      </c>
      <c r="Z37" s="935">
        <v>0</v>
      </c>
      <c r="AA37" s="935">
        <v>0</v>
      </c>
      <c r="AB37" s="912"/>
    </row>
    <row r="38" spans="1:28">
      <c r="A38" s="929" t="s">
        <v>3836</v>
      </c>
      <c r="B38" s="930">
        <v>0</v>
      </c>
      <c r="C38" s="931">
        <v>29.36627</v>
      </c>
      <c r="D38" s="931">
        <v>0</v>
      </c>
      <c r="E38" s="931">
        <v>1E-3</v>
      </c>
      <c r="F38" s="932">
        <v>0</v>
      </c>
      <c r="G38" s="933">
        <v>0</v>
      </c>
      <c r="H38" s="933">
        <v>0</v>
      </c>
      <c r="I38" s="933">
        <v>0</v>
      </c>
      <c r="J38" s="933">
        <v>0</v>
      </c>
      <c r="K38" s="933">
        <v>29.365269999999999</v>
      </c>
      <c r="L38" s="934">
        <v>1.6208438456520601E-2</v>
      </c>
      <c r="M38" s="935">
        <v>4.3713667352434499E-4</v>
      </c>
      <c r="N38" s="935">
        <v>6.8763072239784594E-5</v>
      </c>
      <c r="O38" s="935">
        <v>1.2279120042818701E-3</v>
      </c>
      <c r="P38" s="935">
        <v>3.0796033067389201E-3</v>
      </c>
      <c r="Q38" s="935">
        <v>7.6621709067188496E-4</v>
      </c>
      <c r="R38" s="935">
        <v>1.37526144479569E-4</v>
      </c>
      <c r="S38" s="935">
        <v>3.5363865723317799E-3</v>
      </c>
      <c r="T38" s="935">
        <v>1.06091597169953E-2</v>
      </c>
      <c r="U38" s="935">
        <v>1.3507032047100499E-2</v>
      </c>
      <c r="V38" s="935">
        <v>3.9293184137019697E-6</v>
      </c>
      <c r="W38" s="935">
        <v>7.8586368274039495E-6</v>
      </c>
      <c r="X38" s="935">
        <v>4.9116480171274699E-5</v>
      </c>
      <c r="Y38" s="935">
        <v>4.9116480171274699E-5</v>
      </c>
      <c r="Z38" s="935">
        <v>0</v>
      </c>
      <c r="AA38" s="935">
        <v>1.04126937963102E-4</v>
      </c>
      <c r="AB38" s="912"/>
    </row>
    <row r="39" spans="1:28">
      <c r="A39" s="929" t="s">
        <v>4241</v>
      </c>
      <c r="B39" s="930">
        <v>0</v>
      </c>
      <c r="C39" s="931">
        <v>0</v>
      </c>
      <c r="D39" s="931">
        <v>0</v>
      </c>
      <c r="E39" s="931">
        <v>0</v>
      </c>
      <c r="F39" s="932">
        <v>0</v>
      </c>
      <c r="G39" s="933">
        <v>0</v>
      </c>
      <c r="H39" s="933">
        <v>0</v>
      </c>
      <c r="I39" s="933">
        <v>0</v>
      </c>
      <c r="J39" s="933">
        <v>0</v>
      </c>
      <c r="K39" s="933">
        <v>0</v>
      </c>
      <c r="L39" s="934">
        <v>0</v>
      </c>
      <c r="M39" s="935">
        <v>0</v>
      </c>
      <c r="N39" s="935">
        <v>0</v>
      </c>
      <c r="O39" s="935">
        <v>0</v>
      </c>
      <c r="P39" s="935">
        <v>0</v>
      </c>
      <c r="Q39" s="935">
        <v>0</v>
      </c>
      <c r="R39" s="935">
        <v>0</v>
      </c>
      <c r="S39" s="935">
        <v>0</v>
      </c>
      <c r="T39" s="935">
        <v>0</v>
      </c>
      <c r="U39" s="935">
        <v>0</v>
      </c>
      <c r="V39" s="935">
        <v>0</v>
      </c>
      <c r="W39" s="935">
        <v>0</v>
      </c>
      <c r="X39" s="935">
        <v>0</v>
      </c>
      <c r="Y39" s="935">
        <v>0</v>
      </c>
      <c r="Z39" s="935">
        <v>0</v>
      </c>
      <c r="AA39" s="935">
        <v>0</v>
      </c>
      <c r="AB39" s="912"/>
    </row>
    <row r="40" spans="1:28">
      <c r="A40" s="929" t="s">
        <v>3837</v>
      </c>
      <c r="B40" s="930">
        <v>0</v>
      </c>
      <c r="C40" s="931">
        <v>656.73800000000006</v>
      </c>
      <c r="D40" s="931">
        <v>0</v>
      </c>
      <c r="E40" s="931">
        <v>0.92</v>
      </c>
      <c r="F40" s="932">
        <v>0</v>
      </c>
      <c r="G40" s="933">
        <v>0</v>
      </c>
      <c r="H40" s="933">
        <v>0</v>
      </c>
      <c r="I40" s="933">
        <v>0</v>
      </c>
      <c r="J40" s="933">
        <v>0</v>
      </c>
      <c r="K40" s="933">
        <v>655.81799999999998</v>
      </c>
      <c r="L40" s="934">
        <v>0.40805575794068899</v>
      </c>
      <c r="M40" s="935">
        <v>1.4918167494605899E-2</v>
      </c>
      <c r="N40" s="935">
        <v>7.78816097144864E-3</v>
      </c>
      <c r="O40" s="935">
        <v>5.7040052185257699E-2</v>
      </c>
      <c r="P40" s="935">
        <v>6.4170058708414898E-2</v>
      </c>
      <c r="Q40" s="935">
        <v>1.0530471172663E-2</v>
      </c>
      <c r="R40" s="935">
        <v>4.6070811380400402E-3</v>
      </c>
      <c r="S40" s="935">
        <v>0.14698782678508701</v>
      </c>
      <c r="T40" s="935">
        <v>0.42889731546991799</v>
      </c>
      <c r="U40" s="935">
        <v>0.38392342817000402</v>
      </c>
      <c r="V40" s="935">
        <v>1.09692408048572E-4</v>
      </c>
      <c r="W40" s="935">
        <v>5.92339003462291E-4</v>
      </c>
      <c r="X40" s="935">
        <v>0</v>
      </c>
      <c r="Y40" s="935">
        <v>0</v>
      </c>
      <c r="Z40" s="935">
        <v>0</v>
      </c>
      <c r="AA40" s="935">
        <v>3.2798030006523202E-3</v>
      </c>
      <c r="AB40" s="912"/>
    </row>
    <row r="41" spans="1:28">
      <c r="A41" s="929" t="s">
        <v>3838</v>
      </c>
      <c r="B41" s="930">
        <v>0</v>
      </c>
      <c r="C41" s="931">
        <v>179.50627</v>
      </c>
      <c r="D41" s="931">
        <v>0</v>
      </c>
      <c r="E41" s="931">
        <v>1E-3</v>
      </c>
      <c r="F41" s="932">
        <v>4.9927881924198196</v>
      </c>
      <c r="G41" s="933">
        <v>0</v>
      </c>
      <c r="H41" s="933">
        <v>0</v>
      </c>
      <c r="I41" s="933">
        <v>0</v>
      </c>
      <c r="J41" s="933">
        <v>0</v>
      </c>
      <c r="K41" s="933">
        <v>174.51248180758</v>
      </c>
      <c r="L41" s="934">
        <v>0.107707538071817</v>
      </c>
      <c r="M41" s="935">
        <v>2.5102569848716098E-3</v>
      </c>
      <c r="N41" s="935">
        <v>4.9621359003275997E-4</v>
      </c>
      <c r="O41" s="935">
        <v>4.0864648590933196E-3</v>
      </c>
      <c r="P41" s="935">
        <v>2.2709069002675698E-2</v>
      </c>
      <c r="Q41" s="935">
        <v>1.0508052494811401E-3</v>
      </c>
      <c r="R41" s="935">
        <v>9.0486007594209198E-4</v>
      </c>
      <c r="S41" s="935">
        <v>2.0724214642544699E-2</v>
      </c>
      <c r="T41" s="935">
        <v>5.54591659448379E-2</v>
      </c>
      <c r="U41" s="935">
        <v>5.3707823862369303E-2</v>
      </c>
      <c r="V41" s="935">
        <v>4.0864648590933199E-5</v>
      </c>
      <c r="W41" s="935">
        <v>7.2972586769523505E-5</v>
      </c>
      <c r="X41" s="935">
        <v>0</v>
      </c>
      <c r="Y41" s="935">
        <v>0</v>
      </c>
      <c r="Z41" s="935">
        <v>0</v>
      </c>
      <c r="AA41" s="935">
        <v>4.6118674838338899E-4</v>
      </c>
      <c r="AB41" s="912"/>
    </row>
    <row r="42" spans="1:28">
      <c r="A42" s="929" t="s">
        <v>4269</v>
      </c>
      <c r="B42" s="930">
        <v>0</v>
      </c>
      <c r="C42" s="931">
        <v>0</v>
      </c>
      <c r="D42" s="931">
        <v>0</v>
      </c>
      <c r="E42" s="931">
        <v>0</v>
      </c>
      <c r="F42" s="932">
        <v>0</v>
      </c>
      <c r="G42" s="933">
        <v>0</v>
      </c>
      <c r="H42" s="933">
        <v>0</v>
      </c>
      <c r="I42" s="933">
        <v>0</v>
      </c>
      <c r="J42" s="933">
        <v>0</v>
      </c>
      <c r="K42" s="933">
        <v>0</v>
      </c>
      <c r="L42" s="934">
        <v>0</v>
      </c>
      <c r="M42" s="935">
        <v>0</v>
      </c>
      <c r="N42" s="935">
        <v>0</v>
      </c>
      <c r="O42" s="935">
        <v>0</v>
      </c>
      <c r="P42" s="935">
        <v>0</v>
      </c>
      <c r="Q42" s="935">
        <v>0</v>
      </c>
      <c r="R42" s="935">
        <v>0</v>
      </c>
      <c r="S42" s="935">
        <v>0</v>
      </c>
      <c r="T42" s="935">
        <v>0</v>
      </c>
      <c r="U42" s="935">
        <v>0</v>
      </c>
      <c r="V42" s="935">
        <v>0</v>
      </c>
      <c r="W42" s="935">
        <v>0</v>
      </c>
      <c r="X42" s="935">
        <v>0</v>
      </c>
      <c r="Y42" s="935">
        <v>0</v>
      </c>
      <c r="Z42" s="935">
        <v>0</v>
      </c>
      <c r="AA42" s="935">
        <v>0</v>
      </c>
      <c r="AB42" s="912"/>
    </row>
    <row r="43" spans="1:28">
      <c r="A43" s="929" t="s">
        <v>3839</v>
      </c>
      <c r="B43" s="930">
        <v>0</v>
      </c>
      <c r="C43" s="931">
        <v>55800.571730000003</v>
      </c>
      <c r="D43" s="931">
        <v>0</v>
      </c>
      <c r="E43" s="931">
        <v>0</v>
      </c>
      <c r="F43" s="932">
        <v>0</v>
      </c>
      <c r="G43" s="933">
        <v>0</v>
      </c>
      <c r="H43" s="933">
        <v>0</v>
      </c>
      <c r="I43" s="933">
        <v>0</v>
      </c>
      <c r="J43" s="933">
        <v>0</v>
      </c>
      <c r="K43" s="933">
        <v>55800.571730000003</v>
      </c>
      <c r="L43" s="934">
        <v>32.572966587669598</v>
      </c>
      <c r="M43" s="935">
        <v>0.66265920565172998</v>
      </c>
      <c r="N43" s="935">
        <v>8.3999054237543294E-2</v>
      </c>
      <c r="O43" s="935">
        <v>1.77331336723702</v>
      </c>
      <c r="P43" s="935">
        <v>7.2239186644287203</v>
      </c>
      <c r="Q43" s="935">
        <v>0.149331651977855</v>
      </c>
      <c r="R43" s="935">
        <v>8.3999054237543294E-2</v>
      </c>
      <c r="S43" s="935">
        <v>2.8933007570709401</v>
      </c>
      <c r="T43" s="935">
        <v>11.7598675932561</v>
      </c>
      <c r="U43" s="935">
        <v>9.8932219435328701</v>
      </c>
      <c r="V43" s="935">
        <v>3.7332912994463702E-3</v>
      </c>
      <c r="W43" s="935">
        <v>1.39998423729239E-2</v>
      </c>
      <c r="X43" s="935">
        <v>0</v>
      </c>
      <c r="Y43" s="935">
        <v>0</v>
      </c>
      <c r="Z43" s="935">
        <v>0</v>
      </c>
      <c r="AA43" s="935">
        <v>0.12319861288172999</v>
      </c>
      <c r="AB43" s="912"/>
    </row>
    <row r="44" spans="1:28">
      <c r="A44" s="929" t="s">
        <v>3840</v>
      </c>
      <c r="B44" s="930">
        <v>0</v>
      </c>
      <c r="C44" s="931">
        <v>207513.47309000001</v>
      </c>
      <c r="D44" s="931">
        <v>41000</v>
      </c>
      <c r="E44" s="931">
        <v>0</v>
      </c>
      <c r="F44" s="932">
        <v>0</v>
      </c>
      <c r="G44" s="933">
        <v>0</v>
      </c>
      <c r="H44" s="933">
        <v>0</v>
      </c>
      <c r="I44" s="933">
        <v>0</v>
      </c>
      <c r="J44" s="933">
        <v>0</v>
      </c>
      <c r="K44" s="933">
        <v>165500</v>
      </c>
      <c r="L44" s="934">
        <v>96.331978523759304</v>
      </c>
      <c r="M44" s="935">
        <v>1.93771221168481</v>
      </c>
      <c r="N44" s="935">
        <v>0.24913442721661899</v>
      </c>
      <c r="O44" s="935">
        <v>3.0449763326475701</v>
      </c>
      <c r="P44" s="935">
        <v>21.397879137605202</v>
      </c>
      <c r="Q44" s="935">
        <v>0.387542442336963</v>
      </c>
      <c r="R44" s="935">
        <v>0.24913442721661899</v>
      </c>
      <c r="S44" s="935">
        <v>8.5812969374613193</v>
      </c>
      <c r="T44" s="935">
        <v>33.494739659123198</v>
      </c>
      <c r="U44" s="935">
        <v>27.4047869938281</v>
      </c>
      <c r="V44" s="935">
        <v>8.3044809072206297E-3</v>
      </c>
      <c r="W44" s="935">
        <v>3.3217923628882498E-2</v>
      </c>
      <c r="X44" s="935">
        <v>0</v>
      </c>
      <c r="Y44" s="935">
        <v>0</v>
      </c>
      <c r="Z44" s="935">
        <v>0</v>
      </c>
      <c r="AA44" s="935">
        <v>0.37370164082492902</v>
      </c>
      <c r="AB44" s="912"/>
    </row>
    <row r="45" spans="1:28">
      <c r="A45" s="929" t="s">
        <v>3841</v>
      </c>
      <c r="B45" s="930">
        <v>0</v>
      </c>
      <c r="C45" s="931">
        <v>51.094999999999999</v>
      </c>
      <c r="D45" s="931">
        <v>-1</v>
      </c>
      <c r="E45" s="931">
        <v>0</v>
      </c>
      <c r="F45" s="932">
        <v>0</v>
      </c>
      <c r="G45" s="933">
        <v>0</v>
      </c>
      <c r="H45" s="933">
        <v>0</v>
      </c>
      <c r="I45" s="933">
        <v>0</v>
      </c>
      <c r="J45" s="933">
        <v>0</v>
      </c>
      <c r="K45" s="933">
        <v>52.094999999999999</v>
      </c>
      <c r="L45" s="934">
        <v>3.05841487279843E-2</v>
      </c>
      <c r="M45" s="935">
        <v>6.8836118219679895E-4</v>
      </c>
      <c r="N45" s="935">
        <v>2.1783581715088601E-4</v>
      </c>
      <c r="O45" s="935">
        <v>1.3941492297656699E-3</v>
      </c>
      <c r="P45" s="935">
        <v>6.3085252646896501E-3</v>
      </c>
      <c r="Q45" s="935">
        <v>3.3111044206934599E-4</v>
      </c>
      <c r="R45" s="935">
        <v>1.21988057604496E-4</v>
      </c>
      <c r="S45" s="935">
        <v>9.5847759546389705E-3</v>
      </c>
      <c r="T45" s="935">
        <v>2.4397611520899198E-2</v>
      </c>
      <c r="U45" s="935">
        <v>2.0476566812183201E-2</v>
      </c>
      <c r="V45" s="935">
        <v>4.3567163430177096E-6</v>
      </c>
      <c r="W45" s="935">
        <v>3.3111044206934603E-5</v>
      </c>
      <c r="X45" s="935">
        <v>0</v>
      </c>
      <c r="Y45" s="935">
        <v>0</v>
      </c>
      <c r="Z45" s="935">
        <v>0</v>
      </c>
      <c r="AA45" s="935">
        <v>1.5248507200562E-4</v>
      </c>
      <c r="AB45" s="912"/>
    </row>
    <row r="46" spans="1:28">
      <c r="A46" s="929" t="s">
        <v>3842</v>
      </c>
      <c r="B46" s="930">
        <v>0</v>
      </c>
      <c r="C46" s="931">
        <v>45.597000000000001</v>
      </c>
      <c r="D46" s="931">
        <v>0</v>
      </c>
      <c r="E46" s="931">
        <v>17.399999999999999</v>
      </c>
      <c r="F46" s="932">
        <v>0</v>
      </c>
      <c r="G46" s="933">
        <v>0</v>
      </c>
      <c r="H46" s="933">
        <v>0</v>
      </c>
      <c r="I46" s="933">
        <v>0</v>
      </c>
      <c r="J46" s="933">
        <v>0</v>
      </c>
      <c r="K46" s="933">
        <v>28.196999999999999</v>
      </c>
      <c r="L46" s="934">
        <v>1.8487671232876701E-2</v>
      </c>
      <c r="M46" s="935">
        <v>2.6882583170254401E-4</v>
      </c>
      <c r="N46" s="935">
        <v>4.9048923679060696E-4</v>
      </c>
      <c r="O46" s="935">
        <v>4.2917808219178101E-3</v>
      </c>
      <c r="P46" s="935">
        <v>3.2023287671232902E-3</v>
      </c>
      <c r="Q46" s="935">
        <v>9.4324853228962798E-5</v>
      </c>
      <c r="R46" s="935">
        <v>9.4324853228962798E-5</v>
      </c>
      <c r="S46" s="935">
        <v>9.43248532289628E-4</v>
      </c>
      <c r="T46" s="935">
        <v>1.7827397260273999E-2</v>
      </c>
      <c r="U46" s="935">
        <v>7.4516634050880602E-3</v>
      </c>
      <c r="V46" s="935">
        <v>7.5459882583170298E-6</v>
      </c>
      <c r="W46" s="935">
        <v>1.273385518591E-5</v>
      </c>
      <c r="X46" s="935">
        <v>9.4324853228962798E-5</v>
      </c>
      <c r="Y46" s="935">
        <v>4.7162426614481399E-5</v>
      </c>
      <c r="Z46" s="935">
        <v>0</v>
      </c>
      <c r="AA46" s="935">
        <v>2.16947162426615E-5</v>
      </c>
      <c r="AB46" s="912"/>
    </row>
    <row r="47" spans="1:28">
      <c r="A47" s="929" t="s">
        <v>3843</v>
      </c>
      <c r="B47" s="930">
        <v>350</v>
      </c>
      <c r="C47" s="931">
        <v>0</v>
      </c>
      <c r="D47" s="931">
        <v>0</v>
      </c>
      <c r="E47" s="931">
        <v>0</v>
      </c>
      <c r="F47" s="932">
        <v>0</v>
      </c>
      <c r="G47" s="933">
        <v>0</v>
      </c>
      <c r="H47" s="933">
        <v>342.60962488324799</v>
      </c>
      <c r="I47" s="933">
        <v>0</v>
      </c>
      <c r="J47" s="933">
        <v>0</v>
      </c>
      <c r="K47" s="933">
        <v>0</v>
      </c>
      <c r="L47" s="934">
        <v>0</v>
      </c>
      <c r="M47" s="935">
        <v>0</v>
      </c>
      <c r="N47" s="935">
        <v>0</v>
      </c>
      <c r="O47" s="935">
        <v>0</v>
      </c>
      <c r="P47" s="935">
        <v>0</v>
      </c>
      <c r="Q47" s="935">
        <v>0</v>
      </c>
      <c r="R47" s="935">
        <v>0</v>
      </c>
      <c r="S47" s="935">
        <v>0</v>
      </c>
      <c r="T47" s="935">
        <v>0</v>
      </c>
      <c r="U47" s="935">
        <v>0</v>
      </c>
      <c r="V47" s="935">
        <v>0</v>
      </c>
      <c r="W47" s="935">
        <v>0</v>
      </c>
      <c r="X47" s="935">
        <v>0</v>
      </c>
      <c r="Y47" s="935">
        <v>0</v>
      </c>
      <c r="Z47" s="935">
        <v>0</v>
      </c>
      <c r="AA47" s="935">
        <v>0</v>
      </c>
      <c r="AB47" s="912"/>
    </row>
    <row r="48" spans="1:28">
      <c r="A48" s="929" t="s">
        <v>3844</v>
      </c>
      <c r="B48" s="930">
        <v>0</v>
      </c>
      <c r="C48" s="931">
        <v>520.77099999999996</v>
      </c>
      <c r="D48" s="931">
        <v>0</v>
      </c>
      <c r="E48" s="931">
        <v>0</v>
      </c>
      <c r="F48" s="932">
        <v>0</v>
      </c>
      <c r="G48" s="933">
        <v>0</v>
      </c>
      <c r="H48" s="933">
        <v>0</v>
      </c>
      <c r="I48" s="933">
        <v>0</v>
      </c>
      <c r="J48" s="933">
        <v>0</v>
      </c>
      <c r="K48" s="933">
        <v>520.77099999999996</v>
      </c>
      <c r="L48" s="934">
        <v>0.18204816933447099</v>
      </c>
      <c r="M48" s="935">
        <v>3.4928859283790803E-2</v>
      </c>
      <c r="N48" s="935">
        <v>2.3518184555170901E-3</v>
      </c>
      <c r="O48" s="935">
        <v>5.4004720089651598E-2</v>
      </c>
      <c r="P48" s="935">
        <v>5.2262632344824101E-3</v>
      </c>
      <c r="Q48" s="935">
        <v>4.3552193620686802E-4</v>
      </c>
      <c r="R48" s="935">
        <v>2.87444477896533E-3</v>
      </c>
      <c r="S48" s="935">
        <v>2.7873403917239501E-2</v>
      </c>
      <c r="T48" s="935">
        <v>0.13762493184137001</v>
      </c>
      <c r="U48" s="935">
        <v>4.0939062003445603E-2</v>
      </c>
      <c r="V48" s="935">
        <v>8.7104387241373497E-6</v>
      </c>
      <c r="W48" s="935">
        <v>6.0973071068961501E-5</v>
      </c>
      <c r="X48" s="935">
        <v>0</v>
      </c>
      <c r="Y48" s="935">
        <v>0</v>
      </c>
      <c r="Z48" s="935">
        <v>0</v>
      </c>
      <c r="AA48" s="935">
        <v>1.35011800224129E-3</v>
      </c>
      <c r="AB48" s="912"/>
    </row>
    <row r="49" spans="1:28">
      <c r="A49" s="929" t="s">
        <v>3845</v>
      </c>
      <c r="B49" s="930">
        <v>0</v>
      </c>
      <c r="C49" s="931">
        <v>10.26</v>
      </c>
      <c r="D49" s="931">
        <v>0</v>
      </c>
      <c r="E49" s="931">
        <v>0</v>
      </c>
      <c r="F49" s="932">
        <v>0</v>
      </c>
      <c r="G49" s="933">
        <v>0</v>
      </c>
      <c r="H49" s="933">
        <v>10.0433564322918</v>
      </c>
      <c r="I49" s="933">
        <v>0</v>
      </c>
      <c r="J49" s="933">
        <v>0</v>
      </c>
      <c r="K49" s="933">
        <v>0</v>
      </c>
      <c r="L49" s="934">
        <v>0</v>
      </c>
      <c r="M49" s="935">
        <v>0</v>
      </c>
      <c r="N49" s="935">
        <v>0</v>
      </c>
      <c r="O49" s="935">
        <v>0</v>
      </c>
      <c r="P49" s="935">
        <v>0</v>
      </c>
      <c r="Q49" s="935">
        <v>0</v>
      </c>
      <c r="R49" s="935">
        <v>0</v>
      </c>
      <c r="S49" s="935">
        <v>0</v>
      </c>
      <c r="T49" s="935">
        <v>0</v>
      </c>
      <c r="U49" s="935">
        <v>0</v>
      </c>
      <c r="V49" s="935">
        <v>0</v>
      </c>
      <c r="W49" s="935">
        <v>0</v>
      </c>
      <c r="X49" s="935">
        <v>0</v>
      </c>
      <c r="Y49" s="935">
        <v>0</v>
      </c>
      <c r="Z49" s="935">
        <v>0</v>
      </c>
      <c r="AA49" s="935">
        <v>0</v>
      </c>
      <c r="AB49" s="912"/>
    </row>
    <row r="50" spans="1:28">
      <c r="A50" s="929" t="s">
        <v>3846</v>
      </c>
      <c r="B50" s="930">
        <v>2000</v>
      </c>
      <c r="C50" s="931">
        <v>3769.165</v>
      </c>
      <c r="D50" s="931">
        <v>0</v>
      </c>
      <c r="E50" s="931">
        <v>0</v>
      </c>
      <c r="F50" s="932">
        <v>0</v>
      </c>
      <c r="G50" s="933">
        <v>0</v>
      </c>
      <c r="H50" s="933">
        <v>5647.3470186844597</v>
      </c>
      <c r="I50" s="933">
        <v>0</v>
      </c>
      <c r="J50" s="933">
        <v>0</v>
      </c>
      <c r="K50" s="933">
        <v>0</v>
      </c>
      <c r="L50" s="934">
        <v>0</v>
      </c>
      <c r="M50" s="935">
        <v>0</v>
      </c>
      <c r="N50" s="935">
        <v>0</v>
      </c>
      <c r="O50" s="935">
        <v>0</v>
      </c>
      <c r="P50" s="935">
        <v>0</v>
      </c>
      <c r="Q50" s="935">
        <v>0</v>
      </c>
      <c r="R50" s="935">
        <v>0</v>
      </c>
      <c r="S50" s="935">
        <v>0</v>
      </c>
      <c r="T50" s="935">
        <v>0</v>
      </c>
      <c r="U50" s="935">
        <v>0</v>
      </c>
      <c r="V50" s="935">
        <v>0</v>
      </c>
      <c r="W50" s="935">
        <v>0</v>
      </c>
      <c r="X50" s="935">
        <v>0</v>
      </c>
      <c r="Y50" s="935">
        <v>0</v>
      </c>
      <c r="Z50" s="935">
        <v>0</v>
      </c>
      <c r="AA50" s="935">
        <v>0</v>
      </c>
      <c r="AB50" s="912"/>
    </row>
    <row r="51" spans="1:28">
      <c r="A51" s="929" t="s">
        <v>3847</v>
      </c>
      <c r="B51" s="930">
        <v>0</v>
      </c>
      <c r="C51" s="931">
        <v>100.85987</v>
      </c>
      <c r="D51" s="931">
        <v>2</v>
      </c>
      <c r="E51" s="931">
        <v>2.9857999999999998</v>
      </c>
      <c r="F51" s="932">
        <v>0</v>
      </c>
      <c r="G51" s="933">
        <v>0</v>
      </c>
      <c r="H51" s="933">
        <v>0</v>
      </c>
      <c r="I51" s="933">
        <v>0</v>
      </c>
      <c r="J51" s="933">
        <v>0</v>
      </c>
      <c r="K51" s="933">
        <v>95.874070000000003</v>
      </c>
      <c r="L51" s="934">
        <v>5.7569021911117797E-2</v>
      </c>
      <c r="M51" s="935">
        <v>1.0583719905665099E-3</v>
      </c>
      <c r="N51" s="935">
        <v>4.1693442052620098E-4</v>
      </c>
      <c r="O51" s="935">
        <v>2.2450314951410798E-3</v>
      </c>
      <c r="P51" s="935">
        <v>1.22033497700169E-2</v>
      </c>
      <c r="Q51" s="935">
        <v>4.3297035977720902E-4</v>
      </c>
      <c r="R51" s="935">
        <v>6.4143757004031006E-5</v>
      </c>
      <c r="S51" s="935">
        <v>2.2450314951410798E-3</v>
      </c>
      <c r="T51" s="935">
        <v>1.5234142288457399E-2</v>
      </c>
      <c r="U51" s="935">
        <v>7.5368914479736404E-3</v>
      </c>
      <c r="V51" s="935">
        <v>6.4143757004030999E-6</v>
      </c>
      <c r="W51" s="935">
        <v>8.0179696255038706E-6</v>
      </c>
      <c r="X51" s="935">
        <v>0</v>
      </c>
      <c r="Y51" s="935">
        <v>0</v>
      </c>
      <c r="Z51" s="935">
        <v>0</v>
      </c>
      <c r="AA51" s="935">
        <v>1.2828751400806201E-4</v>
      </c>
      <c r="AB51" s="912"/>
    </row>
    <row r="52" spans="1:28">
      <c r="A52" s="929" t="s">
        <v>3848</v>
      </c>
      <c r="B52" s="930">
        <v>0</v>
      </c>
      <c r="C52" s="931">
        <v>37214.046060000001</v>
      </c>
      <c r="D52" s="931">
        <v>-2488</v>
      </c>
      <c r="E52" s="931">
        <v>0</v>
      </c>
      <c r="F52" s="932">
        <v>0</v>
      </c>
      <c r="G52" s="933">
        <v>0</v>
      </c>
      <c r="H52" s="933">
        <v>0</v>
      </c>
      <c r="I52" s="933">
        <v>0</v>
      </c>
      <c r="J52" s="933">
        <v>0</v>
      </c>
      <c r="K52" s="933">
        <v>39702.046060000001</v>
      </c>
      <c r="L52" s="934">
        <v>23.308441913894299</v>
      </c>
      <c r="M52" s="935">
        <v>0.79022922728017797</v>
      </c>
      <c r="N52" s="935">
        <v>0.119530471353304</v>
      </c>
      <c r="O52" s="935">
        <v>1.5273338006255499</v>
      </c>
      <c r="P52" s="935">
        <v>4.63512605581146</v>
      </c>
      <c r="Q52" s="935">
        <v>0.252342106190309</v>
      </c>
      <c r="R52" s="935">
        <v>9.9608726127753497E-2</v>
      </c>
      <c r="S52" s="935">
        <v>3.1210734186696101</v>
      </c>
      <c r="T52" s="935">
        <v>10.8905540566344</v>
      </c>
      <c r="U52" s="935">
        <v>14.3436565623965</v>
      </c>
      <c r="V52" s="935">
        <v>5.91011775024671E-2</v>
      </c>
      <c r="W52" s="935">
        <v>1.0624930786960401E-2</v>
      </c>
      <c r="X52" s="935">
        <v>0.132811634837005</v>
      </c>
      <c r="Y52" s="935">
        <v>6.6405817418502294E-2</v>
      </c>
      <c r="Z52" s="935">
        <v>0</v>
      </c>
      <c r="AA52" s="935">
        <v>7.50385736829077E-2</v>
      </c>
      <c r="AB52" s="912"/>
    </row>
    <row r="53" spans="1:28">
      <c r="A53" s="929" t="s">
        <v>3849</v>
      </c>
      <c r="B53" s="930">
        <v>0</v>
      </c>
      <c r="C53" s="931">
        <v>1281.3742400000001</v>
      </c>
      <c r="D53" s="931">
        <v>1</v>
      </c>
      <c r="E53" s="931">
        <v>5</v>
      </c>
      <c r="F53" s="932">
        <v>0</v>
      </c>
      <c r="G53" s="933">
        <v>0</v>
      </c>
      <c r="H53" s="933">
        <v>0</v>
      </c>
      <c r="I53" s="933">
        <v>0</v>
      </c>
      <c r="J53" s="933">
        <v>0</v>
      </c>
      <c r="K53" s="933">
        <v>1275.3742400000001</v>
      </c>
      <c r="L53" s="934">
        <v>0.66129094017094003</v>
      </c>
      <c r="M53" s="935">
        <v>1.3225818803418801E-2</v>
      </c>
      <c r="N53" s="935">
        <v>0</v>
      </c>
      <c r="O53" s="935">
        <v>0.130124991452991</v>
      </c>
      <c r="P53" s="935">
        <v>0.152310235897436</v>
      </c>
      <c r="Q53" s="935">
        <v>0</v>
      </c>
      <c r="R53" s="935">
        <v>2.13319658119658E-3</v>
      </c>
      <c r="S53" s="935">
        <v>0.15359015384615399</v>
      </c>
      <c r="T53" s="935">
        <v>0.50343439316239302</v>
      </c>
      <c r="U53" s="935">
        <v>0.68262290598290598</v>
      </c>
      <c r="V53" s="935">
        <v>8.3194666666666704E-4</v>
      </c>
      <c r="W53" s="935">
        <v>2.1331965811965799E-5</v>
      </c>
      <c r="X53" s="935">
        <v>0</v>
      </c>
      <c r="Y53" s="935">
        <v>0</v>
      </c>
      <c r="Z53" s="935">
        <v>0</v>
      </c>
      <c r="AA53" s="935">
        <v>2.9864752136752102E-4</v>
      </c>
      <c r="AB53" s="912"/>
    </row>
    <row r="54" spans="1:28">
      <c r="A54" s="929" t="s">
        <v>3850</v>
      </c>
      <c r="B54" s="930">
        <v>0</v>
      </c>
      <c r="C54" s="931">
        <v>1281.3742400000001</v>
      </c>
      <c r="D54" s="931">
        <v>239</v>
      </c>
      <c r="E54" s="931">
        <v>5</v>
      </c>
      <c r="F54" s="932">
        <v>0</v>
      </c>
      <c r="G54" s="933">
        <v>0</v>
      </c>
      <c r="H54" s="933">
        <v>0</v>
      </c>
      <c r="I54" s="933">
        <v>0</v>
      </c>
      <c r="J54" s="933">
        <v>0</v>
      </c>
      <c r="K54" s="933">
        <v>1037.3742400000001</v>
      </c>
      <c r="L54" s="934">
        <v>0.18392237349256499</v>
      </c>
      <c r="M54" s="935">
        <v>5.72588521250439E-3</v>
      </c>
      <c r="N54" s="935">
        <v>1.38809338484955E-3</v>
      </c>
      <c r="O54" s="935">
        <v>2.7761867696990999E-2</v>
      </c>
      <c r="P54" s="935">
        <v>3.5569892986769699E-2</v>
      </c>
      <c r="Q54" s="935">
        <v>2.7761867696991E-3</v>
      </c>
      <c r="R54" s="935">
        <v>1.2145817117433599E-3</v>
      </c>
      <c r="S54" s="935">
        <v>2.9496984428052899E-2</v>
      </c>
      <c r="T54" s="935">
        <v>9.7166536939468404E-2</v>
      </c>
      <c r="U54" s="935">
        <v>7.8080252897787195E-2</v>
      </c>
      <c r="V54" s="935">
        <v>5.2053501931858101E-5</v>
      </c>
      <c r="W54" s="935">
        <v>8.6755836553096806E-5</v>
      </c>
      <c r="X54" s="935">
        <v>3.4702334621238701E-3</v>
      </c>
      <c r="Y54" s="935">
        <v>3.4702334621238701E-3</v>
      </c>
      <c r="Z54" s="935">
        <v>0</v>
      </c>
      <c r="AA54" s="935">
        <v>6.5934435780353601E-4</v>
      </c>
      <c r="AB54" s="912"/>
    </row>
    <row r="55" spans="1:28">
      <c r="A55" s="929" t="s">
        <v>3851</v>
      </c>
      <c r="B55" s="930">
        <v>36000</v>
      </c>
      <c r="C55" s="931">
        <v>139.79034999999999</v>
      </c>
      <c r="D55" s="931">
        <v>133</v>
      </c>
      <c r="E55" s="931">
        <v>2870</v>
      </c>
      <c r="F55" s="932">
        <v>0</v>
      </c>
      <c r="G55" s="933">
        <v>0</v>
      </c>
      <c r="H55" s="933">
        <v>0</v>
      </c>
      <c r="I55" s="933">
        <v>0</v>
      </c>
      <c r="J55" s="933">
        <v>0</v>
      </c>
      <c r="K55" s="933">
        <v>33136.790350000003</v>
      </c>
      <c r="L55" s="934">
        <v>19.786632804706699</v>
      </c>
      <c r="M55" s="935">
        <v>0.570874840023751</v>
      </c>
      <c r="N55" s="935">
        <v>9.9764535149781702E-2</v>
      </c>
      <c r="O55" s="935">
        <v>2.05071544474551</v>
      </c>
      <c r="P55" s="935">
        <v>3.9462416125913702</v>
      </c>
      <c r="Q55" s="935">
        <v>0.39351566642413899</v>
      </c>
      <c r="R55" s="935">
        <v>0.26049628622443</v>
      </c>
      <c r="S55" s="935">
        <v>5.3761999497382398</v>
      </c>
      <c r="T55" s="935">
        <v>16.7936967502133</v>
      </c>
      <c r="U55" s="935">
        <v>12.4151421519728</v>
      </c>
      <c r="V55" s="935">
        <v>5.5424741749878796E-3</v>
      </c>
      <c r="W55" s="935">
        <v>1.71816699424624E-2</v>
      </c>
      <c r="X55" s="935">
        <v>0.110849483499757</v>
      </c>
      <c r="Y55" s="935">
        <v>5.54247417498787E-2</v>
      </c>
      <c r="Z55" s="935">
        <v>5.54247417498787E-2</v>
      </c>
      <c r="AA55" s="935">
        <v>0.11417496800474999</v>
      </c>
      <c r="AB55" s="912"/>
    </row>
    <row r="56" spans="1:28">
      <c r="A56" s="929" t="s">
        <v>3852</v>
      </c>
      <c r="B56" s="930">
        <v>75000</v>
      </c>
      <c r="C56" s="931">
        <v>2674</v>
      </c>
      <c r="D56" s="931">
        <v>0</v>
      </c>
      <c r="E56" s="931">
        <v>0</v>
      </c>
      <c r="F56" s="932">
        <v>77674</v>
      </c>
      <c r="G56" s="933">
        <v>0</v>
      </c>
      <c r="H56" s="933">
        <v>0</v>
      </c>
      <c r="I56" s="933">
        <v>0</v>
      </c>
      <c r="J56" s="933">
        <v>0</v>
      </c>
      <c r="K56" s="933">
        <v>0</v>
      </c>
      <c r="L56" s="934">
        <v>0</v>
      </c>
      <c r="M56" s="935">
        <v>0</v>
      </c>
      <c r="N56" s="935">
        <v>0</v>
      </c>
      <c r="O56" s="935">
        <v>0</v>
      </c>
      <c r="P56" s="935">
        <v>0</v>
      </c>
      <c r="Q56" s="935">
        <v>0</v>
      </c>
      <c r="R56" s="935">
        <v>0</v>
      </c>
      <c r="S56" s="935">
        <v>0</v>
      </c>
      <c r="T56" s="935">
        <v>0</v>
      </c>
      <c r="U56" s="935">
        <v>0</v>
      </c>
      <c r="V56" s="935">
        <v>0</v>
      </c>
      <c r="W56" s="935">
        <v>0</v>
      </c>
      <c r="X56" s="935">
        <v>0</v>
      </c>
      <c r="Y56" s="935">
        <v>0</v>
      </c>
      <c r="Z56" s="935">
        <v>0</v>
      </c>
      <c r="AA56" s="935">
        <v>0</v>
      </c>
      <c r="AB56" s="912"/>
    </row>
    <row r="57" spans="1:28">
      <c r="A57" s="929" t="s">
        <v>3853</v>
      </c>
      <c r="B57" s="930">
        <v>0</v>
      </c>
      <c r="C57" s="931">
        <v>0</v>
      </c>
      <c r="D57" s="931">
        <v>0</v>
      </c>
      <c r="E57" s="931">
        <v>0</v>
      </c>
      <c r="F57" s="932">
        <v>0</v>
      </c>
      <c r="G57" s="933">
        <v>0</v>
      </c>
      <c r="H57" s="933">
        <v>0</v>
      </c>
      <c r="I57" s="933">
        <v>0</v>
      </c>
      <c r="J57" s="933">
        <v>0</v>
      </c>
      <c r="K57" s="933">
        <v>0</v>
      </c>
      <c r="L57" s="934">
        <v>0</v>
      </c>
      <c r="M57" s="935">
        <v>0</v>
      </c>
      <c r="N57" s="935">
        <v>0</v>
      </c>
      <c r="O57" s="935">
        <v>0</v>
      </c>
      <c r="P57" s="935">
        <v>0</v>
      </c>
      <c r="Q57" s="935">
        <v>0</v>
      </c>
      <c r="R57" s="935">
        <v>0</v>
      </c>
      <c r="S57" s="935">
        <v>0</v>
      </c>
      <c r="T57" s="935">
        <v>0</v>
      </c>
      <c r="U57" s="935">
        <v>0</v>
      </c>
      <c r="V57" s="935">
        <v>0</v>
      </c>
      <c r="W57" s="935">
        <v>0</v>
      </c>
      <c r="X57" s="935">
        <v>0</v>
      </c>
      <c r="Y57" s="935">
        <v>0</v>
      </c>
      <c r="Z57" s="935">
        <v>0</v>
      </c>
      <c r="AA57" s="935">
        <v>0</v>
      </c>
      <c r="AB57" s="912"/>
    </row>
    <row r="58" spans="1:28">
      <c r="A58" s="929" t="s">
        <v>4242</v>
      </c>
      <c r="B58" s="930">
        <v>0</v>
      </c>
      <c r="C58" s="931">
        <v>0</v>
      </c>
      <c r="D58" s="931">
        <v>0</v>
      </c>
      <c r="E58" s="931">
        <v>0</v>
      </c>
      <c r="F58" s="932">
        <v>0</v>
      </c>
      <c r="G58" s="933">
        <v>0</v>
      </c>
      <c r="H58" s="933">
        <v>0</v>
      </c>
      <c r="I58" s="933">
        <v>0</v>
      </c>
      <c r="J58" s="933">
        <v>0</v>
      </c>
      <c r="K58" s="933">
        <v>0</v>
      </c>
      <c r="L58" s="934">
        <v>0</v>
      </c>
      <c r="M58" s="935">
        <v>0</v>
      </c>
      <c r="N58" s="935">
        <v>0</v>
      </c>
      <c r="O58" s="935">
        <v>0</v>
      </c>
      <c r="P58" s="935">
        <v>0</v>
      </c>
      <c r="Q58" s="935">
        <v>0</v>
      </c>
      <c r="R58" s="935">
        <v>0</v>
      </c>
      <c r="S58" s="935">
        <v>0</v>
      </c>
      <c r="T58" s="935">
        <v>0</v>
      </c>
      <c r="U58" s="935">
        <v>0</v>
      </c>
      <c r="V58" s="935">
        <v>0</v>
      </c>
      <c r="W58" s="935">
        <v>0</v>
      </c>
      <c r="X58" s="935">
        <v>0</v>
      </c>
      <c r="Y58" s="935">
        <v>0</v>
      </c>
      <c r="Z58" s="935">
        <v>0</v>
      </c>
      <c r="AA58" s="935">
        <v>0</v>
      </c>
      <c r="AB58" s="912"/>
    </row>
    <row r="59" spans="1:28">
      <c r="A59" s="929" t="s">
        <v>3854</v>
      </c>
      <c r="B59" s="930">
        <v>0</v>
      </c>
      <c r="C59" s="931">
        <v>18357.09</v>
      </c>
      <c r="D59" s="931">
        <v>0</v>
      </c>
      <c r="E59" s="931">
        <v>0</v>
      </c>
      <c r="F59" s="932">
        <v>18357.09</v>
      </c>
      <c r="G59" s="933">
        <v>0</v>
      </c>
      <c r="H59" s="933">
        <v>0</v>
      </c>
      <c r="I59" s="933">
        <v>0</v>
      </c>
      <c r="J59" s="933">
        <v>0</v>
      </c>
      <c r="K59" s="933">
        <v>0</v>
      </c>
      <c r="L59" s="934">
        <v>0</v>
      </c>
      <c r="M59" s="935">
        <v>0</v>
      </c>
      <c r="N59" s="935">
        <v>0</v>
      </c>
      <c r="O59" s="935">
        <v>0</v>
      </c>
      <c r="P59" s="935">
        <v>0</v>
      </c>
      <c r="Q59" s="935">
        <v>0</v>
      </c>
      <c r="R59" s="935">
        <v>0</v>
      </c>
      <c r="S59" s="935">
        <v>0</v>
      </c>
      <c r="T59" s="935">
        <v>0</v>
      </c>
      <c r="U59" s="935">
        <v>0</v>
      </c>
      <c r="V59" s="935">
        <v>0</v>
      </c>
      <c r="W59" s="935">
        <v>0</v>
      </c>
      <c r="X59" s="935">
        <v>0</v>
      </c>
      <c r="Y59" s="935">
        <v>0</v>
      </c>
      <c r="Z59" s="935">
        <v>0</v>
      </c>
      <c r="AA59" s="935">
        <v>0</v>
      </c>
      <c r="AB59" s="912"/>
    </row>
    <row r="60" spans="1:28">
      <c r="A60" s="929" t="s">
        <v>4289</v>
      </c>
      <c r="B60" s="930">
        <v>0</v>
      </c>
      <c r="C60" s="931">
        <v>0</v>
      </c>
      <c r="D60" s="931">
        <v>0</v>
      </c>
      <c r="E60" s="931">
        <v>0</v>
      </c>
      <c r="F60" s="932">
        <v>0</v>
      </c>
      <c r="G60" s="933">
        <v>0</v>
      </c>
      <c r="H60" s="933">
        <v>0</v>
      </c>
      <c r="I60" s="933">
        <v>0</v>
      </c>
      <c r="J60" s="933">
        <v>0</v>
      </c>
      <c r="K60" s="933">
        <v>0</v>
      </c>
      <c r="L60" s="934">
        <v>0</v>
      </c>
      <c r="M60" s="935">
        <v>0</v>
      </c>
      <c r="N60" s="935">
        <v>0</v>
      </c>
      <c r="O60" s="935">
        <v>0</v>
      </c>
      <c r="P60" s="935">
        <v>0</v>
      </c>
      <c r="Q60" s="935">
        <v>0</v>
      </c>
      <c r="R60" s="935">
        <v>0</v>
      </c>
      <c r="S60" s="935">
        <v>0</v>
      </c>
      <c r="T60" s="935">
        <v>0</v>
      </c>
      <c r="U60" s="935">
        <v>0</v>
      </c>
      <c r="V60" s="935">
        <v>0</v>
      </c>
      <c r="W60" s="935">
        <v>0</v>
      </c>
      <c r="X60" s="935">
        <v>0</v>
      </c>
      <c r="Y60" s="935">
        <v>0</v>
      </c>
      <c r="Z60" s="935">
        <v>0</v>
      </c>
      <c r="AA60" s="935">
        <v>0</v>
      </c>
      <c r="AB60" s="912"/>
    </row>
    <row r="61" spans="1:28">
      <c r="A61" s="929" t="s">
        <v>4243</v>
      </c>
      <c r="B61" s="930">
        <v>0</v>
      </c>
      <c r="C61" s="931">
        <v>0</v>
      </c>
      <c r="D61" s="931">
        <v>0</v>
      </c>
      <c r="E61" s="931">
        <v>0</v>
      </c>
      <c r="F61" s="932">
        <v>0</v>
      </c>
      <c r="G61" s="933">
        <v>0</v>
      </c>
      <c r="H61" s="933">
        <v>0</v>
      </c>
      <c r="I61" s="933">
        <v>0</v>
      </c>
      <c r="J61" s="933">
        <v>0</v>
      </c>
      <c r="K61" s="933">
        <v>0</v>
      </c>
      <c r="L61" s="934">
        <v>0</v>
      </c>
      <c r="M61" s="935">
        <v>0</v>
      </c>
      <c r="N61" s="935">
        <v>0</v>
      </c>
      <c r="O61" s="935">
        <v>0</v>
      </c>
      <c r="P61" s="935">
        <v>0</v>
      </c>
      <c r="Q61" s="935">
        <v>0</v>
      </c>
      <c r="R61" s="935">
        <v>0</v>
      </c>
      <c r="S61" s="935">
        <v>0</v>
      </c>
      <c r="T61" s="935">
        <v>0</v>
      </c>
      <c r="U61" s="935">
        <v>0</v>
      </c>
      <c r="V61" s="935">
        <v>0</v>
      </c>
      <c r="W61" s="935">
        <v>0</v>
      </c>
      <c r="X61" s="935">
        <v>0</v>
      </c>
      <c r="Y61" s="935">
        <v>0</v>
      </c>
      <c r="Z61" s="935">
        <v>0</v>
      </c>
      <c r="AA61" s="935">
        <v>0</v>
      </c>
      <c r="AB61" s="912"/>
    </row>
    <row r="62" spans="1:28">
      <c r="A62" s="929" t="s">
        <v>3855</v>
      </c>
      <c r="B62" s="930">
        <v>0</v>
      </c>
      <c r="C62" s="931">
        <v>0</v>
      </c>
      <c r="D62" s="931">
        <v>0</v>
      </c>
      <c r="E62" s="931">
        <v>0</v>
      </c>
      <c r="F62" s="932">
        <v>0</v>
      </c>
      <c r="G62" s="933">
        <v>0</v>
      </c>
      <c r="H62" s="933">
        <v>0</v>
      </c>
      <c r="I62" s="933">
        <v>0</v>
      </c>
      <c r="J62" s="933">
        <v>0</v>
      </c>
      <c r="K62" s="933">
        <v>0</v>
      </c>
      <c r="L62" s="934">
        <v>0</v>
      </c>
      <c r="M62" s="935">
        <v>0</v>
      </c>
      <c r="N62" s="935">
        <v>0</v>
      </c>
      <c r="O62" s="935">
        <v>0</v>
      </c>
      <c r="P62" s="935">
        <v>0</v>
      </c>
      <c r="Q62" s="935">
        <v>0</v>
      </c>
      <c r="R62" s="935">
        <v>0</v>
      </c>
      <c r="S62" s="935">
        <v>0</v>
      </c>
      <c r="T62" s="935">
        <v>0</v>
      </c>
      <c r="U62" s="935">
        <v>0</v>
      </c>
      <c r="V62" s="935">
        <v>0</v>
      </c>
      <c r="W62" s="935">
        <v>0</v>
      </c>
      <c r="X62" s="935">
        <v>0</v>
      </c>
      <c r="Y62" s="935">
        <v>0</v>
      </c>
      <c r="Z62" s="935">
        <v>0</v>
      </c>
      <c r="AA62" s="935">
        <v>0</v>
      </c>
      <c r="AB62" s="912"/>
    </row>
    <row r="63" spans="1:28">
      <c r="A63" s="929" t="s">
        <v>3856</v>
      </c>
      <c r="B63" s="930">
        <v>0</v>
      </c>
      <c r="C63" s="931">
        <v>0</v>
      </c>
      <c r="D63" s="931">
        <v>0</v>
      </c>
      <c r="E63" s="931">
        <v>0</v>
      </c>
      <c r="F63" s="932">
        <v>0</v>
      </c>
      <c r="G63" s="933">
        <v>0</v>
      </c>
      <c r="H63" s="933">
        <v>0</v>
      </c>
      <c r="I63" s="933">
        <v>0</v>
      </c>
      <c r="J63" s="933">
        <v>0</v>
      </c>
      <c r="K63" s="933">
        <v>0</v>
      </c>
      <c r="L63" s="934">
        <v>0</v>
      </c>
      <c r="M63" s="935">
        <v>0</v>
      </c>
      <c r="N63" s="935">
        <v>0</v>
      </c>
      <c r="O63" s="935">
        <v>0</v>
      </c>
      <c r="P63" s="935">
        <v>0</v>
      </c>
      <c r="Q63" s="935">
        <v>0</v>
      </c>
      <c r="R63" s="935">
        <v>0</v>
      </c>
      <c r="S63" s="935">
        <v>0</v>
      </c>
      <c r="T63" s="935">
        <v>0</v>
      </c>
      <c r="U63" s="935">
        <v>0</v>
      </c>
      <c r="V63" s="935">
        <v>0</v>
      </c>
      <c r="W63" s="935">
        <v>0</v>
      </c>
      <c r="X63" s="935">
        <v>0</v>
      </c>
      <c r="Y63" s="935">
        <v>0</v>
      </c>
      <c r="Z63" s="935">
        <v>0</v>
      </c>
      <c r="AA63" s="935">
        <v>0</v>
      </c>
      <c r="AB63" s="912"/>
    </row>
    <row r="64" spans="1:28">
      <c r="A64" s="929" t="s">
        <v>4290</v>
      </c>
      <c r="B64" s="930">
        <v>0</v>
      </c>
      <c r="C64" s="931">
        <v>0</v>
      </c>
      <c r="D64" s="931">
        <v>0</v>
      </c>
      <c r="E64" s="931">
        <v>0</v>
      </c>
      <c r="F64" s="932">
        <v>0</v>
      </c>
      <c r="G64" s="933">
        <v>0</v>
      </c>
      <c r="H64" s="933">
        <v>0</v>
      </c>
      <c r="I64" s="933">
        <v>0</v>
      </c>
      <c r="J64" s="933">
        <v>0</v>
      </c>
      <c r="K64" s="933">
        <v>0</v>
      </c>
      <c r="L64" s="934">
        <v>0</v>
      </c>
      <c r="M64" s="935">
        <v>0</v>
      </c>
      <c r="N64" s="935">
        <v>0</v>
      </c>
      <c r="O64" s="935">
        <v>0</v>
      </c>
      <c r="P64" s="935">
        <v>0</v>
      </c>
      <c r="Q64" s="935">
        <v>0</v>
      </c>
      <c r="R64" s="935">
        <v>0</v>
      </c>
      <c r="S64" s="935">
        <v>0</v>
      </c>
      <c r="T64" s="935">
        <v>0</v>
      </c>
      <c r="U64" s="935">
        <v>0</v>
      </c>
      <c r="V64" s="935">
        <v>0</v>
      </c>
      <c r="W64" s="935">
        <v>0</v>
      </c>
      <c r="X64" s="935">
        <v>0</v>
      </c>
      <c r="Y64" s="935">
        <v>0</v>
      </c>
      <c r="Z64" s="935">
        <v>0</v>
      </c>
      <c r="AA64" s="935">
        <v>0</v>
      </c>
      <c r="AB64" s="912"/>
    </row>
    <row r="65" spans="1:28">
      <c r="A65" s="929" t="s">
        <v>3857</v>
      </c>
      <c r="B65" s="930">
        <v>0</v>
      </c>
      <c r="C65" s="931">
        <v>21193.5</v>
      </c>
      <c r="D65" s="931">
        <v>0</v>
      </c>
      <c r="E65" s="931">
        <v>0</v>
      </c>
      <c r="F65" s="932">
        <v>21193.5</v>
      </c>
      <c r="G65" s="933">
        <v>0</v>
      </c>
      <c r="H65" s="933">
        <v>0</v>
      </c>
      <c r="I65" s="933">
        <v>0</v>
      </c>
      <c r="J65" s="933">
        <v>0</v>
      </c>
      <c r="K65" s="933">
        <v>0</v>
      </c>
      <c r="L65" s="934">
        <v>0</v>
      </c>
      <c r="M65" s="935">
        <v>0</v>
      </c>
      <c r="N65" s="935">
        <v>0</v>
      </c>
      <c r="O65" s="935">
        <v>0</v>
      </c>
      <c r="P65" s="935">
        <v>0</v>
      </c>
      <c r="Q65" s="935">
        <v>0</v>
      </c>
      <c r="R65" s="935">
        <v>0</v>
      </c>
      <c r="S65" s="935">
        <v>0</v>
      </c>
      <c r="T65" s="935">
        <v>0</v>
      </c>
      <c r="U65" s="935">
        <v>0</v>
      </c>
      <c r="V65" s="935">
        <v>0</v>
      </c>
      <c r="W65" s="935">
        <v>0</v>
      </c>
      <c r="X65" s="935">
        <v>0</v>
      </c>
      <c r="Y65" s="935">
        <v>0</v>
      </c>
      <c r="Z65" s="935">
        <v>0</v>
      </c>
      <c r="AA65" s="935">
        <v>0</v>
      </c>
      <c r="AB65" s="912"/>
    </row>
    <row r="66" spans="1:28">
      <c r="A66" s="929" t="s">
        <v>4291</v>
      </c>
      <c r="B66" s="930">
        <v>0</v>
      </c>
      <c r="C66" s="931">
        <v>0</v>
      </c>
      <c r="D66" s="931">
        <v>0</v>
      </c>
      <c r="E66" s="931">
        <v>0</v>
      </c>
      <c r="F66" s="932">
        <v>0</v>
      </c>
      <c r="G66" s="933">
        <v>0</v>
      </c>
      <c r="H66" s="933">
        <v>0</v>
      </c>
      <c r="I66" s="933">
        <v>0</v>
      </c>
      <c r="J66" s="933">
        <v>0</v>
      </c>
      <c r="K66" s="933">
        <v>0</v>
      </c>
      <c r="L66" s="934">
        <v>0</v>
      </c>
      <c r="M66" s="935">
        <v>0</v>
      </c>
      <c r="N66" s="935">
        <v>0</v>
      </c>
      <c r="O66" s="935">
        <v>0</v>
      </c>
      <c r="P66" s="935">
        <v>0</v>
      </c>
      <c r="Q66" s="935">
        <v>0</v>
      </c>
      <c r="R66" s="935">
        <v>0</v>
      </c>
      <c r="S66" s="935">
        <v>0</v>
      </c>
      <c r="T66" s="935">
        <v>0</v>
      </c>
      <c r="U66" s="935">
        <v>0</v>
      </c>
      <c r="V66" s="935">
        <v>0</v>
      </c>
      <c r="W66" s="935">
        <v>0</v>
      </c>
      <c r="X66" s="935">
        <v>0</v>
      </c>
      <c r="Y66" s="935">
        <v>0</v>
      </c>
      <c r="Z66" s="935">
        <v>0</v>
      </c>
      <c r="AA66" s="935">
        <v>0</v>
      </c>
      <c r="AB66" s="912"/>
    </row>
    <row r="67" spans="1:28">
      <c r="A67" s="929" t="s">
        <v>3858</v>
      </c>
      <c r="B67" s="930">
        <v>0</v>
      </c>
      <c r="C67" s="931">
        <v>0</v>
      </c>
      <c r="D67" s="931">
        <v>0</v>
      </c>
      <c r="E67" s="931">
        <v>0</v>
      </c>
      <c r="F67" s="932">
        <v>0</v>
      </c>
      <c r="G67" s="933">
        <v>0</v>
      </c>
      <c r="H67" s="933">
        <v>0</v>
      </c>
      <c r="I67" s="933">
        <v>0</v>
      </c>
      <c r="J67" s="933">
        <v>0</v>
      </c>
      <c r="K67" s="933">
        <v>0</v>
      </c>
      <c r="L67" s="934">
        <v>0</v>
      </c>
      <c r="M67" s="935">
        <v>0</v>
      </c>
      <c r="N67" s="935">
        <v>0</v>
      </c>
      <c r="O67" s="935">
        <v>0</v>
      </c>
      <c r="P67" s="935">
        <v>0</v>
      </c>
      <c r="Q67" s="935">
        <v>0</v>
      </c>
      <c r="R67" s="935">
        <v>0</v>
      </c>
      <c r="S67" s="935">
        <v>0</v>
      </c>
      <c r="T67" s="935">
        <v>0</v>
      </c>
      <c r="U67" s="935">
        <v>0</v>
      </c>
      <c r="V67" s="935">
        <v>0</v>
      </c>
      <c r="W67" s="935">
        <v>0</v>
      </c>
      <c r="X67" s="935">
        <v>0</v>
      </c>
      <c r="Y67" s="935">
        <v>0</v>
      </c>
      <c r="Z67" s="935">
        <v>0</v>
      </c>
      <c r="AA67" s="935">
        <v>0</v>
      </c>
      <c r="AB67" s="912"/>
    </row>
    <row r="68" spans="1:28">
      <c r="A68" s="929" t="s">
        <v>3859</v>
      </c>
      <c r="B68" s="930">
        <v>0</v>
      </c>
      <c r="C68" s="931">
        <v>72.232510000000005</v>
      </c>
      <c r="D68" s="931">
        <v>0</v>
      </c>
      <c r="E68" s="931">
        <v>0</v>
      </c>
      <c r="F68" s="932">
        <v>0</v>
      </c>
      <c r="G68" s="933">
        <v>0</v>
      </c>
      <c r="H68" s="933">
        <v>0</v>
      </c>
      <c r="I68" s="933">
        <v>0</v>
      </c>
      <c r="J68" s="933">
        <v>0</v>
      </c>
      <c r="K68" s="933">
        <v>72.232510000000005</v>
      </c>
      <c r="L68" s="934">
        <v>3.2982881278538802E-2</v>
      </c>
      <c r="M68" s="935">
        <v>1.11151101744526E-3</v>
      </c>
      <c r="N68" s="935">
        <v>4.1077581079498898E-4</v>
      </c>
      <c r="O68" s="935">
        <v>7.12816848144245E-3</v>
      </c>
      <c r="P68" s="935">
        <v>6.0166574639971904E-3</v>
      </c>
      <c r="Q68" s="935">
        <v>3.9869416930101901E-4</v>
      </c>
      <c r="R68" s="935">
        <v>2.05387905397494E-4</v>
      </c>
      <c r="S68" s="935">
        <v>3.7453088631307801E-3</v>
      </c>
      <c r="T68" s="935">
        <v>1.31689892284276E-2</v>
      </c>
      <c r="U68" s="935">
        <v>1.6672665261679001E-2</v>
      </c>
      <c r="V68" s="935">
        <v>1.4497969792764299E-5</v>
      </c>
      <c r="W68" s="935">
        <v>2.53714471373375E-5</v>
      </c>
      <c r="X68" s="935">
        <v>6.0408207469851303E-4</v>
      </c>
      <c r="Y68" s="935">
        <v>6.0408207469851303E-4</v>
      </c>
      <c r="Z68" s="935">
        <v>0</v>
      </c>
      <c r="AA68" s="935">
        <v>1.2202457908910001E-4</v>
      </c>
      <c r="AB68" s="912"/>
    </row>
    <row r="69" spans="1:28">
      <c r="A69" s="929" t="s">
        <v>3860</v>
      </c>
      <c r="B69" s="930">
        <v>0</v>
      </c>
      <c r="C69" s="931">
        <v>3073.26026</v>
      </c>
      <c r="D69" s="931">
        <v>0</v>
      </c>
      <c r="E69" s="931">
        <v>2416.6885499999999</v>
      </c>
      <c r="F69" s="932">
        <v>0</v>
      </c>
      <c r="G69" s="933">
        <v>0</v>
      </c>
      <c r="H69" s="933">
        <v>0</v>
      </c>
      <c r="I69" s="933">
        <v>0</v>
      </c>
      <c r="J69" s="933">
        <v>0</v>
      </c>
      <c r="K69" s="933">
        <v>656.57171000000005</v>
      </c>
      <c r="L69" s="934">
        <v>0.430488417749678</v>
      </c>
      <c r="M69" s="935">
        <v>7.1382008045227201E-3</v>
      </c>
      <c r="N69" s="935">
        <v>1.62531341395287E-2</v>
      </c>
      <c r="O69" s="935">
        <v>6.47928996102832E-2</v>
      </c>
      <c r="P69" s="935">
        <v>6.3145622501547205E-2</v>
      </c>
      <c r="Q69" s="935">
        <v>1.7570955826517499E-3</v>
      </c>
      <c r="R69" s="935">
        <v>1.5374586348202799E-3</v>
      </c>
      <c r="S69" s="935">
        <v>1.7570955826517499E-2</v>
      </c>
      <c r="T69" s="935">
        <v>0.15813860243865699</v>
      </c>
      <c r="U69" s="935">
        <v>0.152647678742871</v>
      </c>
      <c r="V69" s="935">
        <v>1.31782168698881E-4</v>
      </c>
      <c r="W69" s="935">
        <v>1.5374586348202801E-4</v>
      </c>
      <c r="X69" s="935">
        <v>5.6007421697024398E-2</v>
      </c>
      <c r="Y69" s="935">
        <v>5.3811052218709798E-2</v>
      </c>
      <c r="Z69" s="935">
        <v>1.09818473915734E-3</v>
      </c>
      <c r="AA69" s="935">
        <v>6.0400160653653796E-4</v>
      </c>
      <c r="AB69" s="912"/>
    </row>
    <row r="70" spans="1:28">
      <c r="A70" s="924"/>
      <c r="B70" s="925"/>
      <c r="C70" s="926"/>
      <c r="D70" s="926"/>
      <c r="E70" s="926"/>
      <c r="F70" s="925"/>
      <c r="G70" s="926"/>
      <c r="H70" s="926"/>
      <c r="I70" s="926"/>
      <c r="J70" s="926"/>
      <c r="K70" s="926"/>
      <c r="L70" s="927"/>
      <c r="M70" s="928"/>
      <c r="N70" s="928"/>
      <c r="O70" s="928"/>
      <c r="P70" s="928"/>
      <c r="Q70" s="928"/>
      <c r="R70" s="928"/>
      <c r="S70" s="928"/>
      <c r="T70" s="928"/>
      <c r="U70" s="928"/>
      <c r="V70" s="928"/>
      <c r="W70" s="928"/>
      <c r="X70" s="928"/>
      <c r="Y70" s="928"/>
      <c r="Z70" s="928"/>
      <c r="AA70" s="928"/>
      <c r="AB70" s="912"/>
    </row>
    <row r="71" spans="1:28">
      <c r="A71" s="917" t="s">
        <v>3861</v>
      </c>
      <c r="B71" s="918">
        <v>707960</v>
      </c>
      <c r="C71" s="919">
        <v>18199</v>
      </c>
      <c r="D71" s="919">
        <v>22299</v>
      </c>
      <c r="E71" s="919">
        <v>289</v>
      </c>
      <c r="F71" s="920">
        <v>3227</v>
      </c>
      <c r="G71" s="921">
        <v>5508</v>
      </c>
      <c r="H71" s="921">
        <v>0</v>
      </c>
      <c r="I71" s="921">
        <v>45794</v>
      </c>
      <c r="J71" s="921">
        <v>3510</v>
      </c>
      <c r="K71" s="921">
        <v>646367</v>
      </c>
      <c r="L71" s="922">
        <v>72.586645900546898</v>
      </c>
      <c r="M71" s="923">
        <v>1.6750278099904701</v>
      </c>
      <c r="N71" s="923">
        <v>0.14104736860688799</v>
      </c>
      <c r="O71" s="923">
        <v>8.9760393743957696</v>
      </c>
      <c r="P71" s="923">
        <v>15.382476644706999</v>
      </c>
      <c r="Q71" s="923">
        <v>1.6772552920952699</v>
      </c>
      <c r="R71" s="923">
        <v>0.67444311854751005</v>
      </c>
      <c r="S71" s="923">
        <v>20.450052675514701</v>
      </c>
      <c r="T71" s="923">
        <v>46.168467149196303</v>
      </c>
      <c r="U71" s="923">
        <v>410.13986632015298</v>
      </c>
      <c r="V71" s="923">
        <v>2.8620101626440499E-2</v>
      </c>
      <c r="W71" s="923">
        <v>7.5453260423838001E-2</v>
      </c>
      <c r="X71" s="923">
        <v>22.475947666566299</v>
      </c>
      <c r="Y71" s="923">
        <v>10.8377088630304</v>
      </c>
      <c r="Z71" s="923">
        <v>16.837673931690802</v>
      </c>
      <c r="AA71" s="923">
        <v>0.30887024689363901</v>
      </c>
      <c r="AB71" s="912"/>
    </row>
    <row r="72" spans="1:28">
      <c r="A72" s="929" t="s">
        <v>3862</v>
      </c>
      <c r="B72" s="930">
        <v>673484</v>
      </c>
      <c r="C72" s="931">
        <v>13785.249</v>
      </c>
      <c r="D72" s="931">
        <v>30000</v>
      </c>
      <c r="E72" s="931">
        <v>289</v>
      </c>
      <c r="F72" s="932">
        <v>2500</v>
      </c>
      <c r="G72" s="933">
        <v>5508</v>
      </c>
      <c r="H72" s="933">
        <v>19600</v>
      </c>
      <c r="I72" s="933">
        <v>43208</v>
      </c>
      <c r="J72" s="933">
        <v>0</v>
      </c>
      <c r="K72" s="933">
        <v>587000</v>
      </c>
      <c r="L72" s="934">
        <v>63.209493702644401</v>
      </c>
      <c r="M72" s="935">
        <v>1.53752822519946</v>
      </c>
      <c r="N72" s="935">
        <v>8.5418234733303205E-2</v>
      </c>
      <c r="O72" s="935">
        <v>6.8334587786642604</v>
      </c>
      <c r="P72" s="935">
        <v>13.410662853128599</v>
      </c>
      <c r="Q72" s="935">
        <v>1.4521099904661501</v>
      </c>
      <c r="R72" s="935">
        <v>0.59792764313312297</v>
      </c>
      <c r="S72" s="935">
        <v>18.792011641326699</v>
      </c>
      <c r="T72" s="935">
        <v>41.854935019318603</v>
      </c>
      <c r="U72" s="935">
        <v>381.81950925786498</v>
      </c>
      <c r="V72" s="935">
        <v>2.5625470419991001E-2</v>
      </c>
      <c r="W72" s="935">
        <v>6.83345877866426E-2</v>
      </c>
      <c r="X72" s="935">
        <v>0.854182347333032</v>
      </c>
      <c r="Y72" s="935">
        <v>0</v>
      </c>
      <c r="Z72" s="935">
        <v>15.3752822519946</v>
      </c>
      <c r="AA72" s="935">
        <v>0.281880174619901</v>
      </c>
      <c r="AB72" s="912"/>
    </row>
    <row r="73" spans="1:28">
      <c r="A73" s="929" t="s">
        <v>4244</v>
      </c>
      <c r="B73" s="930">
        <v>0</v>
      </c>
      <c r="C73" s="931">
        <v>0</v>
      </c>
      <c r="D73" s="931">
        <v>0</v>
      </c>
      <c r="E73" s="931">
        <v>0</v>
      </c>
      <c r="F73" s="932">
        <v>0</v>
      </c>
      <c r="G73" s="933">
        <v>0</v>
      </c>
      <c r="H73" s="933">
        <v>0</v>
      </c>
      <c r="I73" s="933">
        <v>0</v>
      </c>
      <c r="J73" s="933">
        <v>0</v>
      </c>
      <c r="K73" s="933">
        <v>0</v>
      </c>
      <c r="L73" s="934">
        <v>0</v>
      </c>
      <c r="M73" s="935">
        <v>0</v>
      </c>
      <c r="N73" s="935">
        <v>0</v>
      </c>
      <c r="O73" s="935">
        <v>0</v>
      </c>
      <c r="P73" s="935">
        <v>0</v>
      </c>
      <c r="Q73" s="935">
        <v>0</v>
      </c>
      <c r="R73" s="935">
        <v>0</v>
      </c>
      <c r="S73" s="935">
        <v>0</v>
      </c>
      <c r="T73" s="935">
        <v>0</v>
      </c>
      <c r="U73" s="935">
        <v>0</v>
      </c>
      <c r="V73" s="935">
        <v>0</v>
      </c>
      <c r="W73" s="935">
        <v>0</v>
      </c>
      <c r="X73" s="935">
        <v>0</v>
      </c>
      <c r="Y73" s="935">
        <v>0</v>
      </c>
      <c r="Z73" s="935">
        <v>0</v>
      </c>
      <c r="AA73" s="935">
        <v>0</v>
      </c>
      <c r="AB73" s="912"/>
    </row>
    <row r="74" spans="1:28">
      <c r="A74" s="929" t="s">
        <v>3863</v>
      </c>
      <c r="B74" s="930">
        <v>0</v>
      </c>
      <c r="C74" s="931">
        <v>5.0000000000000001E-3</v>
      </c>
      <c r="D74" s="931">
        <v>0</v>
      </c>
      <c r="E74" s="931">
        <v>0</v>
      </c>
      <c r="F74" s="932">
        <v>0</v>
      </c>
      <c r="G74" s="933">
        <v>0</v>
      </c>
      <c r="H74" s="933">
        <v>0</v>
      </c>
      <c r="I74" s="933">
        <v>0</v>
      </c>
      <c r="J74" s="933">
        <v>0</v>
      </c>
      <c r="K74" s="933">
        <v>5.0000000000000001E-3</v>
      </c>
      <c r="L74" s="934">
        <v>2.8936056333316601E-6</v>
      </c>
      <c r="M74" s="935">
        <v>1.25445330924783E-8</v>
      </c>
      <c r="N74" s="935">
        <v>5.8541154431565398E-9</v>
      </c>
      <c r="O74" s="935">
        <v>7.8612407379530703E-7</v>
      </c>
      <c r="P74" s="935">
        <v>6.6653285831367998E-7</v>
      </c>
      <c r="Q74" s="935">
        <v>6.1886363256226298E-8</v>
      </c>
      <c r="R74" s="935">
        <v>2.1743857360295701E-8</v>
      </c>
      <c r="S74" s="935">
        <v>4.0978808102095802E-7</v>
      </c>
      <c r="T74" s="935">
        <v>7.4430896348704598E-7</v>
      </c>
      <c r="U74" s="935">
        <v>3.3619348687841799E-6</v>
      </c>
      <c r="V74" s="935">
        <v>5.8541154431565404E-10</v>
      </c>
      <c r="W74" s="935">
        <v>9.1993242678174197E-10</v>
      </c>
      <c r="X74" s="935">
        <v>1.67260441233044E-8</v>
      </c>
      <c r="Y74" s="935">
        <v>8.3630220616522002E-9</v>
      </c>
      <c r="Z74" s="935">
        <v>5.8541154431565402E-8</v>
      </c>
      <c r="AA74" s="935">
        <v>5.60322478130697E-9</v>
      </c>
      <c r="AB74" s="912"/>
    </row>
    <row r="75" spans="1:28">
      <c r="A75" s="929" t="s">
        <v>3864</v>
      </c>
      <c r="B75" s="930">
        <v>34476</v>
      </c>
      <c r="C75" s="931">
        <v>2.109</v>
      </c>
      <c r="D75" s="931">
        <v>-7482</v>
      </c>
      <c r="E75" s="931">
        <v>0</v>
      </c>
      <c r="F75" s="932">
        <v>727.2</v>
      </c>
      <c r="G75" s="933">
        <v>0</v>
      </c>
      <c r="H75" s="933">
        <v>0</v>
      </c>
      <c r="I75" s="933">
        <v>2586</v>
      </c>
      <c r="J75" s="933">
        <v>0</v>
      </c>
      <c r="K75" s="933">
        <v>38646.909</v>
      </c>
      <c r="L75" s="934">
        <v>6.3309386111696497</v>
      </c>
      <c r="M75" s="935">
        <v>6.9747628767123301E-2</v>
      </c>
      <c r="N75" s="935">
        <v>1.6095606638566899E-2</v>
      </c>
      <c r="O75" s="935">
        <v>1.7705167302423599</v>
      </c>
      <c r="P75" s="935">
        <v>1.38958737312961</v>
      </c>
      <c r="Q75" s="935">
        <v>0.17705167302423599</v>
      </c>
      <c r="R75" s="935">
        <v>5.3652022128556402E-2</v>
      </c>
      <c r="S75" s="935">
        <v>1.2339965089567999</v>
      </c>
      <c r="T75" s="935">
        <v>2.4143409957850399</v>
      </c>
      <c r="U75" s="935">
        <v>18.724555722866199</v>
      </c>
      <c r="V75" s="935">
        <v>2.1460808851422502E-3</v>
      </c>
      <c r="W75" s="935">
        <v>4.2921617702845099E-3</v>
      </c>
      <c r="X75" s="935">
        <v>21.6217649178082</v>
      </c>
      <c r="Y75" s="935">
        <v>10.837708469968399</v>
      </c>
      <c r="Z75" s="935">
        <v>1.18034448682824</v>
      </c>
      <c r="AA75" s="935">
        <v>1.8778207744994699E-2</v>
      </c>
      <c r="AB75" s="912"/>
    </row>
    <row r="76" spans="1:28">
      <c r="A76" s="929" t="s">
        <v>3865</v>
      </c>
      <c r="B76" s="930">
        <v>0</v>
      </c>
      <c r="C76" s="931">
        <v>0</v>
      </c>
      <c r="D76" s="931">
        <v>0</v>
      </c>
      <c r="E76" s="931">
        <v>0</v>
      </c>
      <c r="F76" s="932">
        <v>0</v>
      </c>
      <c r="G76" s="933">
        <v>0</v>
      </c>
      <c r="H76" s="933">
        <v>0</v>
      </c>
      <c r="I76" s="933">
        <v>0</v>
      </c>
      <c r="J76" s="933">
        <v>0</v>
      </c>
      <c r="K76" s="933">
        <v>0</v>
      </c>
      <c r="L76" s="934">
        <v>0</v>
      </c>
      <c r="M76" s="935">
        <v>0</v>
      </c>
      <c r="N76" s="935">
        <v>0</v>
      </c>
      <c r="O76" s="935">
        <v>0</v>
      </c>
      <c r="P76" s="935">
        <v>0</v>
      </c>
      <c r="Q76" s="935">
        <v>0</v>
      </c>
      <c r="R76" s="935">
        <v>0</v>
      </c>
      <c r="S76" s="935">
        <v>0</v>
      </c>
      <c r="T76" s="935">
        <v>0</v>
      </c>
      <c r="U76" s="935">
        <v>0</v>
      </c>
      <c r="V76" s="935">
        <v>0</v>
      </c>
      <c r="W76" s="935">
        <v>0</v>
      </c>
      <c r="X76" s="935">
        <v>0</v>
      </c>
      <c r="Y76" s="935">
        <v>0</v>
      </c>
      <c r="Z76" s="935">
        <v>0</v>
      </c>
      <c r="AA76" s="935">
        <v>0</v>
      </c>
      <c r="AB76" s="912"/>
    </row>
    <row r="77" spans="1:28">
      <c r="A77" s="929" t="s">
        <v>3866</v>
      </c>
      <c r="B77" s="930">
        <v>0</v>
      </c>
      <c r="C77" s="931">
        <v>0</v>
      </c>
      <c r="D77" s="931">
        <v>0</v>
      </c>
      <c r="E77" s="931">
        <v>0</v>
      </c>
      <c r="F77" s="932">
        <v>0</v>
      </c>
      <c r="G77" s="933">
        <v>0</v>
      </c>
      <c r="H77" s="933">
        <v>0</v>
      </c>
      <c r="I77" s="933">
        <v>0</v>
      </c>
      <c r="J77" s="933">
        <v>0</v>
      </c>
      <c r="K77" s="933">
        <v>0</v>
      </c>
      <c r="L77" s="934">
        <v>0</v>
      </c>
      <c r="M77" s="935">
        <v>0</v>
      </c>
      <c r="N77" s="935">
        <v>0</v>
      </c>
      <c r="O77" s="935">
        <v>0</v>
      </c>
      <c r="P77" s="935">
        <v>0</v>
      </c>
      <c r="Q77" s="935">
        <v>0</v>
      </c>
      <c r="R77" s="935">
        <v>0</v>
      </c>
      <c r="S77" s="935">
        <v>0</v>
      </c>
      <c r="T77" s="935">
        <v>0</v>
      </c>
      <c r="U77" s="935">
        <v>0</v>
      </c>
      <c r="V77" s="935">
        <v>0</v>
      </c>
      <c r="W77" s="935">
        <v>0</v>
      </c>
      <c r="X77" s="935">
        <v>0</v>
      </c>
      <c r="Y77" s="935">
        <v>0</v>
      </c>
      <c r="Z77" s="935">
        <v>0</v>
      </c>
      <c r="AA77" s="935">
        <v>0</v>
      </c>
      <c r="AB77" s="912"/>
    </row>
    <row r="78" spans="1:28">
      <c r="A78" s="929" t="s">
        <v>3868</v>
      </c>
      <c r="B78" s="930">
        <v>0</v>
      </c>
      <c r="C78" s="931">
        <v>0</v>
      </c>
      <c r="D78" s="931">
        <v>0</v>
      </c>
      <c r="E78" s="931">
        <v>0</v>
      </c>
      <c r="F78" s="932">
        <v>0</v>
      </c>
      <c r="G78" s="933">
        <v>0</v>
      </c>
      <c r="H78" s="933">
        <v>0</v>
      </c>
      <c r="I78" s="933">
        <v>0</v>
      </c>
      <c r="J78" s="933">
        <v>0</v>
      </c>
      <c r="K78" s="933">
        <v>0</v>
      </c>
      <c r="L78" s="934">
        <v>0</v>
      </c>
      <c r="M78" s="935">
        <v>0</v>
      </c>
      <c r="N78" s="935">
        <v>0</v>
      </c>
      <c r="O78" s="935">
        <v>0</v>
      </c>
      <c r="P78" s="935">
        <v>0</v>
      </c>
      <c r="Q78" s="935">
        <v>0</v>
      </c>
      <c r="R78" s="935">
        <v>0</v>
      </c>
      <c r="S78" s="935">
        <v>0</v>
      </c>
      <c r="T78" s="935">
        <v>0</v>
      </c>
      <c r="U78" s="935">
        <v>0</v>
      </c>
      <c r="V78" s="935">
        <v>0</v>
      </c>
      <c r="W78" s="935">
        <v>0</v>
      </c>
      <c r="X78" s="935">
        <v>0</v>
      </c>
      <c r="Y78" s="935">
        <v>0</v>
      </c>
      <c r="Z78" s="935">
        <v>0</v>
      </c>
      <c r="AA78" s="935">
        <v>0</v>
      </c>
      <c r="AB78" s="912"/>
    </row>
    <row r="79" spans="1:28">
      <c r="A79" s="929" t="s">
        <v>4292</v>
      </c>
      <c r="B79" s="930">
        <v>0</v>
      </c>
      <c r="C79" s="931">
        <v>0</v>
      </c>
      <c r="D79" s="931">
        <v>0</v>
      </c>
      <c r="E79" s="931">
        <v>0</v>
      </c>
      <c r="F79" s="932">
        <v>0</v>
      </c>
      <c r="G79" s="933">
        <v>0</v>
      </c>
      <c r="H79" s="933">
        <v>0</v>
      </c>
      <c r="I79" s="933">
        <v>0</v>
      </c>
      <c r="J79" s="933">
        <v>0</v>
      </c>
      <c r="K79" s="933">
        <v>0</v>
      </c>
      <c r="L79" s="934">
        <v>0</v>
      </c>
      <c r="M79" s="935">
        <v>0</v>
      </c>
      <c r="N79" s="935">
        <v>0</v>
      </c>
      <c r="O79" s="935">
        <v>0</v>
      </c>
      <c r="P79" s="935">
        <v>0</v>
      </c>
      <c r="Q79" s="935">
        <v>0</v>
      </c>
      <c r="R79" s="935">
        <v>0</v>
      </c>
      <c r="S79" s="935">
        <v>0</v>
      </c>
      <c r="T79" s="935">
        <v>0</v>
      </c>
      <c r="U79" s="935">
        <v>0</v>
      </c>
      <c r="V79" s="935">
        <v>0</v>
      </c>
      <c r="W79" s="935">
        <v>0</v>
      </c>
      <c r="X79" s="935">
        <v>0</v>
      </c>
      <c r="Y79" s="935">
        <v>0</v>
      </c>
      <c r="Z79" s="935">
        <v>0</v>
      </c>
      <c r="AA79" s="935">
        <v>0</v>
      </c>
      <c r="AB79" s="912"/>
    </row>
    <row r="80" spans="1:28">
      <c r="A80" s="929" t="s">
        <v>3869</v>
      </c>
      <c r="B80" s="930">
        <v>16660</v>
      </c>
      <c r="C80" s="931">
        <v>16.211020000000001</v>
      </c>
      <c r="D80" s="931">
        <v>-186</v>
      </c>
      <c r="E80" s="931">
        <v>0</v>
      </c>
      <c r="F80" s="932">
        <v>0</v>
      </c>
      <c r="G80" s="933">
        <v>0</v>
      </c>
      <c r="H80" s="933">
        <v>0</v>
      </c>
      <c r="I80" s="933">
        <v>0</v>
      </c>
      <c r="J80" s="933">
        <v>0</v>
      </c>
      <c r="K80" s="933">
        <v>16862.211019999999</v>
      </c>
      <c r="L80" s="934">
        <v>2.96139989813839</v>
      </c>
      <c r="M80" s="935">
        <v>6.7689140528877506E-2</v>
      </c>
      <c r="N80" s="935">
        <v>3.9485331975178499E-2</v>
      </c>
      <c r="O80" s="935">
        <v>0.36664951119808697</v>
      </c>
      <c r="P80" s="935">
        <v>0.56125579021860905</v>
      </c>
      <c r="Q80" s="935">
        <v>4.7946474541288198E-2</v>
      </c>
      <c r="R80" s="935">
        <v>2.2563046842959199E-2</v>
      </c>
      <c r="S80" s="935">
        <v>0.42305712830548398</v>
      </c>
      <c r="T80" s="935">
        <v>1.8896551730978299</v>
      </c>
      <c r="U80" s="935">
        <v>9.5892949082576493</v>
      </c>
      <c r="V80" s="935">
        <v>8.4611425661096904E-4</v>
      </c>
      <c r="W80" s="935">
        <v>2.8203808553698998E-3</v>
      </c>
      <c r="X80" s="935">
        <v>0</v>
      </c>
      <c r="Y80" s="935">
        <v>0</v>
      </c>
      <c r="Z80" s="935">
        <v>0.28203808553699</v>
      </c>
      <c r="AA80" s="935">
        <v>8.1791044805726992E-3</v>
      </c>
      <c r="AB80" s="912"/>
    </row>
    <row r="81" spans="1:28">
      <c r="A81" s="929" t="s">
        <v>3870</v>
      </c>
      <c r="B81" s="930">
        <v>0</v>
      </c>
      <c r="C81" s="931">
        <v>0.23</v>
      </c>
      <c r="D81" s="931">
        <v>0</v>
      </c>
      <c r="E81" s="931">
        <v>0</v>
      </c>
      <c r="F81" s="932">
        <v>0</v>
      </c>
      <c r="G81" s="933">
        <v>0</v>
      </c>
      <c r="H81" s="933">
        <v>0</v>
      </c>
      <c r="I81" s="933">
        <v>0</v>
      </c>
      <c r="J81" s="933">
        <v>0</v>
      </c>
      <c r="K81" s="933">
        <v>0.23</v>
      </c>
      <c r="L81" s="934">
        <v>1.35029354207436E-4</v>
      </c>
      <c r="M81" s="935">
        <v>2.5005435964340101E-6</v>
      </c>
      <c r="N81" s="935">
        <v>1.92349507418001E-7</v>
      </c>
      <c r="O81" s="935">
        <v>1.3849164534096001E-5</v>
      </c>
      <c r="P81" s="935">
        <v>2.98141736497901E-5</v>
      </c>
      <c r="Q81" s="935">
        <v>2.0773746801144099E-6</v>
      </c>
      <c r="R81" s="935">
        <v>5.3857862077040195E-7</v>
      </c>
      <c r="S81" s="935">
        <v>2.4236037934668098E-5</v>
      </c>
      <c r="T81" s="935">
        <v>5.8858949269908201E-5</v>
      </c>
      <c r="U81" s="935">
        <v>3.2930235669961701E-4</v>
      </c>
      <c r="V81" s="935">
        <v>3.4622911335240103E-8</v>
      </c>
      <c r="W81" s="935">
        <v>1.2695067489588001E-7</v>
      </c>
      <c r="X81" s="935">
        <v>3.84699014836001E-7</v>
      </c>
      <c r="Y81" s="935">
        <v>3.84699014836001E-7</v>
      </c>
      <c r="Z81" s="935">
        <v>8.8480773412280305E-6</v>
      </c>
      <c r="AA81" s="935">
        <v>2.8467727097864098E-7</v>
      </c>
      <c r="AB81" s="912"/>
    </row>
    <row r="82" spans="1:28">
      <c r="A82" s="929" t="s">
        <v>4270</v>
      </c>
      <c r="B82" s="930">
        <v>0</v>
      </c>
      <c r="C82" s="931">
        <v>0</v>
      </c>
      <c r="D82" s="931">
        <v>0</v>
      </c>
      <c r="E82" s="931">
        <v>0</v>
      </c>
      <c r="F82" s="932">
        <v>0</v>
      </c>
      <c r="G82" s="933">
        <v>0</v>
      </c>
      <c r="H82" s="933">
        <v>0</v>
      </c>
      <c r="I82" s="933">
        <v>0</v>
      </c>
      <c r="J82" s="933">
        <v>0</v>
      </c>
      <c r="K82" s="933">
        <v>0</v>
      </c>
      <c r="L82" s="934">
        <v>0</v>
      </c>
      <c r="M82" s="935">
        <v>0</v>
      </c>
      <c r="N82" s="935">
        <v>0</v>
      </c>
      <c r="O82" s="935">
        <v>0</v>
      </c>
      <c r="P82" s="935">
        <v>0</v>
      </c>
      <c r="Q82" s="935">
        <v>0</v>
      </c>
      <c r="R82" s="935">
        <v>0</v>
      </c>
      <c r="S82" s="935">
        <v>0</v>
      </c>
      <c r="T82" s="935">
        <v>0</v>
      </c>
      <c r="U82" s="935">
        <v>0</v>
      </c>
      <c r="V82" s="935">
        <v>0</v>
      </c>
      <c r="W82" s="935">
        <v>0</v>
      </c>
      <c r="X82" s="935">
        <v>0</v>
      </c>
      <c r="Y82" s="935">
        <v>0</v>
      </c>
      <c r="Z82" s="935">
        <v>0</v>
      </c>
      <c r="AA82" s="935">
        <v>0</v>
      </c>
      <c r="AB82" s="912"/>
    </row>
    <row r="83" spans="1:28">
      <c r="A83" s="929" t="s">
        <v>3871</v>
      </c>
      <c r="B83" s="930">
        <v>0</v>
      </c>
      <c r="C83" s="931">
        <v>0.12</v>
      </c>
      <c r="D83" s="931">
        <v>0</v>
      </c>
      <c r="E83" s="931">
        <v>0</v>
      </c>
      <c r="F83" s="932">
        <v>0</v>
      </c>
      <c r="G83" s="933">
        <v>0</v>
      </c>
      <c r="H83" s="933">
        <v>0</v>
      </c>
      <c r="I83" s="933">
        <v>0</v>
      </c>
      <c r="J83" s="933">
        <v>0</v>
      </c>
      <c r="K83" s="933">
        <v>0.12</v>
      </c>
      <c r="L83" s="934">
        <v>6.7238697375683699E-5</v>
      </c>
      <c r="M83" s="935">
        <v>3.8135380601134002E-7</v>
      </c>
      <c r="N83" s="935">
        <v>6.0213758843895797E-8</v>
      </c>
      <c r="O83" s="935">
        <v>6.8242260023081903E-6</v>
      </c>
      <c r="P83" s="935">
        <v>1.57157910582568E-5</v>
      </c>
      <c r="Q83" s="935">
        <v>1.20427517687792E-6</v>
      </c>
      <c r="R83" s="935">
        <v>2.4085503537558297E-7</v>
      </c>
      <c r="S83" s="935">
        <v>4.0142505895930603E-6</v>
      </c>
      <c r="T83" s="935">
        <v>8.8313512971047201E-6</v>
      </c>
      <c r="U83" s="935">
        <v>6.1819459079733103E-5</v>
      </c>
      <c r="V83" s="935">
        <v>4.0142505895930497E-9</v>
      </c>
      <c r="W83" s="935">
        <v>1.00356264739826E-8</v>
      </c>
      <c r="X83" s="935">
        <v>0</v>
      </c>
      <c r="Y83" s="935">
        <v>0</v>
      </c>
      <c r="Z83" s="935">
        <v>2.0071252947965299E-7</v>
      </c>
      <c r="AA83" s="935">
        <v>1.1239901650860599E-7</v>
      </c>
      <c r="AB83" s="912"/>
    </row>
    <row r="84" spans="1:28">
      <c r="A84" s="929" t="s">
        <v>3872</v>
      </c>
      <c r="B84" s="930">
        <v>0</v>
      </c>
      <c r="C84" s="931">
        <v>18.725000000000001</v>
      </c>
      <c r="D84" s="931">
        <v>0</v>
      </c>
      <c r="E84" s="931">
        <v>0</v>
      </c>
      <c r="F84" s="932">
        <v>0</v>
      </c>
      <c r="G84" s="933">
        <v>0</v>
      </c>
      <c r="H84" s="933">
        <v>0</v>
      </c>
      <c r="I84" s="933">
        <v>0</v>
      </c>
      <c r="J84" s="933">
        <v>18.725000000000001</v>
      </c>
      <c r="K84" s="933">
        <v>0</v>
      </c>
      <c r="L84" s="934">
        <v>0</v>
      </c>
      <c r="M84" s="935">
        <v>0</v>
      </c>
      <c r="N84" s="935">
        <v>0</v>
      </c>
      <c r="O84" s="935">
        <v>0</v>
      </c>
      <c r="P84" s="935">
        <v>0</v>
      </c>
      <c r="Q84" s="935">
        <v>0</v>
      </c>
      <c r="R84" s="935">
        <v>0</v>
      </c>
      <c r="S84" s="935">
        <v>0</v>
      </c>
      <c r="T84" s="935">
        <v>0</v>
      </c>
      <c r="U84" s="935">
        <v>0</v>
      </c>
      <c r="V84" s="935">
        <v>0</v>
      </c>
      <c r="W84" s="935">
        <v>0</v>
      </c>
      <c r="X84" s="935">
        <v>0</v>
      </c>
      <c r="Y84" s="935">
        <v>0</v>
      </c>
      <c r="Z84" s="935">
        <v>0</v>
      </c>
      <c r="AA84" s="935">
        <v>0</v>
      </c>
      <c r="AB84" s="912"/>
    </row>
    <row r="85" spans="1:28">
      <c r="A85" s="929" t="s">
        <v>3873</v>
      </c>
      <c r="B85" s="930">
        <v>0</v>
      </c>
      <c r="C85" s="931">
        <v>745.5</v>
      </c>
      <c r="D85" s="931">
        <v>0</v>
      </c>
      <c r="E85" s="931">
        <v>0</v>
      </c>
      <c r="F85" s="932">
        <v>0</v>
      </c>
      <c r="G85" s="933">
        <v>0</v>
      </c>
      <c r="H85" s="933">
        <v>0</v>
      </c>
      <c r="I85" s="933">
        <v>0</v>
      </c>
      <c r="J85" s="933">
        <v>745.5</v>
      </c>
      <c r="K85" s="933">
        <v>0</v>
      </c>
      <c r="L85" s="934">
        <v>0</v>
      </c>
      <c r="M85" s="935">
        <v>0</v>
      </c>
      <c r="N85" s="935">
        <v>0</v>
      </c>
      <c r="O85" s="935">
        <v>0</v>
      </c>
      <c r="P85" s="935">
        <v>0</v>
      </c>
      <c r="Q85" s="935">
        <v>0</v>
      </c>
      <c r="R85" s="935">
        <v>0</v>
      </c>
      <c r="S85" s="935">
        <v>0</v>
      </c>
      <c r="T85" s="935">
        <v>0</v>
      </c>
      <c r="U85" s="935">
        <v>0</v>
      </c>
      <c r="V85" s="935">
        <v>0</v>
      </c>
      <c r="W85" s="935">
        <v>0</v>
      </c>
      <c r="X85" s="935">
        <v>0</v>
      </c>
      <c r="Y85" s="935">
        <v>0</v>
      </c>
      <c r="Z85" s="935">
        <v>0</v>
      </c>
      <c r="AA85" s="935">
        <v>0</v>
      </c>
      <c r="AB85" s="912"/>
    </row>
    <row r="86" spans="1:28">
      <c r="A86" s="929" t="s">
        <v>3874</v>
      </c>
      <c r="B86" s="930">
        <v>0</v>
      </c>
      <c r="C86" s="931">
        <v>71.650000000000006</v>
      </c>
      <c r="D86" s="931">
        <v>0</v>
      </c>
      <c r="E86" s="931">
        <v>0</v>
      </c>
      <c r="F86" s="932">
        <v>0</v>
      </c>
      <c r="G86" s="933">
        <v>0</v>
      </c>
      <c r="H86" s="933">
        <v>0</v>
      </c>
      <c r="I86" s="933">
        <v>0</v>
      </c>
      <c r="J86" s="933">
        <v>0</v>
      </c>
      <c r="K86" s="933">
        <v>71.650000000000006</v>
      </c>
      <c r="L86" s="934">
        <v>4.2424105574790497E-2</v>
      </c>
      <c r="M86" s="935">
        <v>2.3968421228695199E-5</v>
      </c>
      <c r="N86" s="935">
        <v>3.5952631843042802E-5</v>
      </c>
      <c r="O86" s="935">
        <v>3.5952631843042802E-3</v>
      </c>
      <c r="P86" s="935">
        <v>1.0450231655711101E-2</v>
      </c>
      <c r="Q86" s="935">
        <v>9.5873684914780797E-5</v>
      </c>
      <c r="R86" s="935">
        <v>1.5579473798651899E-4</v>
      </c>
      <c r="S86" s="935">
        <v>7.1905263686085602E-4</v>
      </c>
      <c r="T86" s="935">
        <v>7.6698947931824702E-3</v>
      </c>
      <c r="U86" s="935">
        <v>3.95478950273471E-3</v>
      </c>
      <c r="V86" s="935">
        <v>1.1984210614347601E-6</v>
      </c>
      <c r="W86" s="935">
        <v>1.1984210614347601E-6</v>
      </c>
      <c r="X86" s="935">
        <v>0</v>
      </c>
      <c r="Y86" s="935">
        <v>0</v>
      </c>
      <c r="Z86" s="935">
        <v>0</v>
      </c>
      <c r="AA86" s="935">
        <v>1.9174736982956199E-5</v>
      </c>
      <c r="AB86" s="912"/>
    </row>
    <row r="87" spans="1:28">
      <c r="A87" s="929" t="s">
        <v>4205</v>
      </c>
      <c r="B87" s="930">
        <v>0</v>
      </c>
      <c r="C87" s="931">
        <v>71.650000000000006</v>
      </c>
      <c r="D87" s="931">
        <v>0</v>
      </c>
      <c r="E87" s="931">
        <v>0</v>
      </c>
      <c r="F87" s="932">
        <v>0</v>
      </c>
      <c r="G87" s="933">
        <v>0</v>
      </c>
      <c r="H87" s="933">
        <v>0</v>
      </c>
      <c r="I87" s="933">
        <v>0</v>
      </c>
      <c r="J87" s="933">
        <v>0</v>
      </c>
      <c r="K87" s="933">
        <v>71.650000000000006</v>
      </c>
      <c r="L87" s="934">
        <v>4.2184421362503603E-2</v>
      </c>
      <c r="M87" s="935">
        <v>3.5952631843042802E-5</v>
      </c>
      <c r="N87" s="935">
        <v>1.19842106143476E-5</v>
      </c>
      <c r="O87" s="935">
        <v>1.7976315921521401E-3</v>
      </c>
      <c r="P87" s="935">
        <v>1.04742000769398E-2</v>
      </c>
      <c r="Q87" s="935">
        <v>4.7936842457390398E-5</v>
      </c>
      <c r="R87" s="935">
        <v>1.4381052737217099E-4</v>
      </c>
      <c r="S87" s="935">
        <v>2.3968421228695201E-4</v>
      </c>
      <c r="T87" s="935">
        <v>1.7976315921521401E-3</v>
      </c>
      <c r="U87" s="935">
        <v>2.1571579105825701E-3</v>
      </c>
      <c r="V87" s="935">
        <v>1.1984210614347601E-6</v>
      </c>
      <c r="W87" s="935">
        <v>4.7936842457390403E-6</v>
      </c>
      <c r="X87" s="935">
        <v>0</v>
      </c>
      <c r="Y87" s="935">
        <v>0</v>
      </c>
      <c r="Z87" s="935">
        <v>0</v>
      </c>
      <c r="AA87" s="935">
        <v>1.3182631675782401E-5</v>
      </c>
      <c r="AB87" s="912"/>
    </row>
    <row r="88" spans="1:28">
      <c r="A88" s="924"/>
      <c r="B88" s="925"/>
      <c r="C88" s="926"/>
      <c r="D88" s="926"/>
      <c r="E88" s="926"/>
      <c r="F88" s="925"/>
      <c r="G88" s="926"/>
      <c r="H88" s="926"/>
      <c r="I88" s="926"/>
      <c r="J88" s="926"/>
      <c r="K88" s="926"/>
      <c r="L88" s="927"/>
      <c r="M88" s="928"/>
      <c r="N88" s="928"/>
      <c r="O88" s="928"/>
      <c r="P88" s="928"/>
      <c r="Q88" s="928"/>
      <c r="R88" s="928"/>
      <c r="S88" s="928"/>
      <c r="T88" s="928"/>
      <c r="U88" s="928"/>
      <c r="V88" s="928"/>
      <c r="W88" s="928"/>
      <c r="X88" s="928"/>
      <c r="Y88" s="928"/>
      <c r="Z88" s="928"/>
      <c r="AA88" s="928"/>
      <c r="AB88" s="912"/>
    </row>
    <row r="89" spans="1:28">
      <c r="A89" s="917" t="s">
        <v>4293</v>
      </c>
      <c r="B89" s="918">
        <v>6617424</v>
      </c>
      <c r="C89" s="919">
        <v>0</v>
      </c>
      <c r="D89" s="919">
        <v>0</v>
      </c>
      <c r="E89" s="919">
        <v>0</v>
      </c>
      <c r="F89" s="920">
        <v>0</v>
      </c>
      <c r="G89" s="921">
        <v>0</v>
      </c>
      <c r="H89" s="921">
        <v>6261499</v>
      </c>
      <c r="I89" s="921">
        <v>355925</v>
      </c>
      <c r="J89" s="921">
        <v>0</v>
      </c>
      <c r="K89" s="921">
        <v>0</v>
      </c>
      <c r="L89" s="922">
        <v>0</v>
      </c>
      <c r="M89" s="923">
        <v>0</v>
      </c>
      <c r="N89" s="923">
        <v>0</v>
      </c>
      <c r="O89" s="923">
        <v>0</v>
      </c>
      <c r="P89" s="923">
        <v>0</v>
      </c>
      <c r="Q89" s="923">
        <v>0</v>
      </c>
      <c r="R89" s="923">
        <v>0</v>
      </c>
      <c r="S89" s="923">
        <v>0</v>
      </c>
      <c r="T89" s="923">
        <v>0</v>
      </c>
      <c r="U89" s="923">
        <v>0</v>
      </c>
      <c r="V89" s="923">
        <v>0</v>
      </c>
      <c r="W89" s="923">
        <v>0</v>
      </c>
      <c r="X89" s="923">
        <v>0</v>
      </c>
      <c r="Y89" s="923">
        <v>0</v>
      </c>
      <c r="Z89" s="923">
        <v>0</v>
      </c>
      <c r="AA89" s="923">
        <v>0</v>
      </c>
      <c r="AB89" s="912"/>
    </row>
    <row r="90" spans="1:28">
      <c r="A90" s="929" t="s">
        <v>3876</v>
      </c>
      <c r="B90" s="930">
        <v>0</v>
      </c>
      <c r="C90" s="931">
        <v>0</v>
      </c>
      <c r="D90" s="931">
        <v>0</v>
      </c>
      <c r="E90" s="931">
        <v>0</v>
      </c>
      <c r="F90" s="932">
        <v>0</v>
      </c>
      <c r="G90" s="933">
        <v>0</v>
      </c>
      <c r="H90" s="933">
        <v>0</v>
      </c>
      <c r="I90" s="933">
        <v>0</v>
      </c>
      <c r="J90" s="933">
        <v>0</v>
      </c>
      <c r="K90" s="933">
        <v>0</v>
      </c>
      <c r="L90" s="934">
        <v>0</v>
      </c>
      <c r="M90" s="935">
        <v>0</v>
      </c>
      <c r="N90" s="935">
        <v>0</v>
      </c>
      <c r="O90" s="935">
        <v>0</v>
      </c>
      <c r="P90" s="935">
        <v>0</v>
      </c>
      <c r="Q90" s="935">
        <v>0</v>
      </c>
      <c r="R90" s="935">
        <v>0</v>
      </c>
      <c r="S90" s="935">
        <v>0</v>
      </c>
      <c r="T90" s="935">
        <v>0</v>
      </c>
      <c r="U90" s="935">
        <v>0</v>
      </c>
      <c r="V90" s="935">
        <v>0</v>
      </c>
      <c r="W90" s="935">
        <v>0</v>
      </c>
      <c r="X90" s="935">
        <v>0</v>
      </c>
      <c r="Y90" s="935">
        <v>0</v>
      </c>
      <c r="Z90" s="935">
        <v>0</v>
      </c>
      <c r="AA90" s="935">
        <v>0</v>
      </c>
      <c r="AB90" s="912"/>
    </row>
    <row r="91" spans="1:28">
      <c r="A91" s="929" t="s">
        <v>3877</v>
      </c>
      <c r="B91" s="930">
        <v>6617424</v>
      </c>
      <c r="C91" s="931">
        <v>0</v>
      </c>
      <c r="D91" s="931">
        <v>0</v>
      </c>
      <c r="E91" s="931">
        <v>0</v>
      </c>
      <c r="F91" s="932">
        <v>0</v>
      </c>
      <c r="G91" s="933">
        <v>0</v>
      </c>
      <c r="H91" s="933">
        <v>6261884.05797101</v>
      </c>
      <c r="I91" s="933">
        <v>355925</v>
      </c>
      <c r="J91" s="933">
        <v>0</v>
      </c>
      <c r="K91" s="933">
        <v>0</v>
      </c>
      <c r="L91" s="934">
        <v>0</v>
      </c>
      <c r="M91" s="935">
        <v>0</v>
      </c>
      <c r="N91" s="935">
        <v>0</v>
      </c>
      <c r="O91" s="935">
        <v>0</v>
      </c>
      <c r="P91" s="935">
        <v>0</v>
      </c>
      <c r="Q91" s="935">
        <v>0</v>
      </c>
      <c r="R91" s="935">
        <v>0</v>
      </c>
      <c r="S91" s="935">
        <v>0</v>
      </c>
      <c r="T91" s="935">
        <v>0</v>
      </c>
      <c r="U91" s="935">
        <v>0</v>
      </c>
      <c r="V91" s="935">
        <v>0</v>
      </c>
      <c r="W91" s="935">
        <v>0</v>
      </c>
      <c r="X91" s="935">
        <v>0</v>
      </c>
      <c r="Y91" s="935">
        <v>0</v>
      </c>
      <c r="Z91" s="935">
        <v>0</v>
      </c>
      <c r="AA91" s="935">
        <v>0</v>
      </c>
      <c r="AB91" s="912"/>
    </row>
    <row r="92" spans="1:28">
      <c r="A92" s="924"/>
      <c r="B92" s="925"/>
      <c r="C92" s="926"/>
      <c r="D92" s="926"/>
      <c r="E92" s="926"/>
      <c r="F92" s="925"/>
      <c r="G92" s="926"/>
      <c r="H92" s="926"/>
      <c r="I92" s="926"/>
      <c r="J92" s="926"/>
      <c r="K92" s="926"/>
      <c r="L92" s="927"/>
      <c r="M92" s="928"/>
      <c r="N92" s="928"/>
      <c r="O92" s="928"/>
      <c r="P92" s="928"/>
      <c r="Q92" s="928"/>
      <c r="R92" s="928"/>
      <c r="S92" s="928"/>
      <c r="T92" s="928"/>
      <c r="U92" s="928"/>
      <c r="V92" s="928"/>
      <c r="W92" s="928"/>
      <c r="X92" s="928"/>
      <c r="Y92" s="928"/>
      <c r="Z92" s="928"/>
      <c r="AA92" s="928"/>
      <c r="AB92" s="912"/>
    </row>
    <row r="93" spans="1:28">
      <c r="A93" s="917" t="s">
        <v>3878</v>
      </c>
      <c r="B93" s="918">
        <v>870140</v>
      </c>
      <c r="C93" s="919">
        <v>42686</v>
      </c>
      <c r="D93" s="919">
        <v>-43878</v>
      </c>
      <c r="E93" s="919">
        <v>14302</v>
      </c>
      <c r="F93" s="920">
        <v>0</v>
      </c>
      <c r="G93" s="921">
        <v>0</v>
      </c>
      <c r="H93" s="921">
        <v>7759</v>
      </c>
      <c r="I93" s="921">
        <v>0</v>
      </c>
      <c r="J93" s="921">
        <v>0</v>
      </c>
      <c r="K93" s="921">
        <v>732156</v>
      </c>
      <c r="L93" s="922">
        <v>398.67284073387799</v>
      </c>
      <c r="M93" s="923">
        <v>0.14337559083412801</v>
      </c>
      <c r="N93" s="923">
        <v>0.460760298109957</v>
      </c>
      <c r="O93" s="923">
        <v>9.6469178069252592</v>
      </c>
      <c r="P93" s="923">
        <v>98.523404937185902</v>
      </c>
      <c r="Q93" s="923">
        <v>2.1733909386656002E-2</v>
      </c>
      <c r="R93" s="923">
        <v>0.15677785799361099</v>
      </c>
      <c r="S93" s="923">
        <v>1.9881107681154799</v>
      </c>
      <c r="T93" s="923">
        <v>4.1086308470229396</v>
      </c>
      <c r="U93" s="923">
        <v>16.535494464286899</v>
      </c>
      <c r="V93" s="923">
        <v>6.1248059233612699E-3</v>
      </c>
      <c r="W93" s="923">
        <v>1.3091860289026001E-3</v>
      </c>
      <c r="X93" s="923">
        <v>0.30427317328181702</v>
      </c>
      <c r="Y93" s="923">
        <v>0.2608055770987</v>
      </c>
      <c r="Z93" s="923">
        <v>1.1129509759646701E-6</v>
      </c>
      <c r="AA93" s="923">
        <v>4.1925903535216698E-2</v>
      </c>
      <c r="AB93" s="912"/>
    </row>
    <row r="94" spans="1:28">
      <c r="A94" s="929" t="s">
        <v>3879</v>
      </c>
      <c r="B94" s="930">
        <v>0</v>
      </c>
      <c r="C94" s="931">
        <v>0.68799999999999994</v>
      </c>
      <c r="D94" s="931">
        <v>0</v>
      </c>
      <c r="E94" s="931">
        <v>2.2599999999999999E-2</v>
      </c>
      <c r="F94" s="932">
        <v>0</v>
      </c>
      <c r="G94" s="933">
        <v>0</v>
      </c>
      <c r="H94" s="933">
        <v>0</v>
      </c>
      <c r="I94" s="933">
        <v>0</v>
      </c>
      <c r="J94" s="933">
        <v>0</v>
      </c>
      <c r="K94" s="933">
        <v>0.66539999999999999</v>
      </c>
      <c r="L94" s="934">
        <v>3.6504792011641298E-4</v>
      </c>
      <c r="M94" s="935">
        <v>3.3388529278940199E-7</v>
      </c>
      <c r="N94" s="935">
        <v>0</v>
      </c>
      <c r="O94" s="935">
        <v>8.9036078077173994E-6</v>
      </c>
      <c r="P94" s="935">
        <v>9.0816799638717403E-5</v>
      </c>
      <c r="Q94" s="935">
        <v>1.11295097596467E-7</v>
      </c>
      <c r="R94" s="935">
        <v>5.5647548798233704E-7</v>
      </c>
      <c r="S94" s="935">
        <v>3.3388529278940199E-6</v>
      </c>
      <c r="T94" s="935">
        <v>5.5647548798233702E-6</v>
      </c>
      <c r="U94" s="935">
        <v>6.4551156605951107E-5</v>
      </c>
      <c r="V94" s="935">
        <v>2.22590195192935E-8</v>
      </c>
      <c r="W94" s="935">
        <v>2.22590195192935E-8</v>
      </c>
      <c r="X94" s="935">
        <v>0</v>
      </c>
      <c r="Y94" s="935">
        <v>0</v>
      </c>
      <c r="Z94" s="935">
        <v>1.1129509759646701E-6</v>
      </c>
      <c r="AA94" s="935">
        <v>1.2242460735611401E-6</v>
      </c>
      <c r="AB94" s="912"/>
    </row>
    <row r="95" spans="1:28">
      <c r="A95" s="929" t="s">
        <v>3880</v>
      </c>
      <c r="B95" s="930">
        <v>0</v>
      </c>
      <c r="C95" s="931">
        <v>2.8</v>
      </c>
      <c r="D95" s="931">
        <v>0</v>
      </c>
      <c r="E95" s="931">
        <v>0</v>
      </c>
      <c r="F95" s="932">
        <v>0</v>
      </c>
      <c r="G95" s="933">
        <v>0</v>
      </c>
      <c r="H95" s="933">
        <v>0</v>
      </c>
      <c r="I95" s="933">
        <v>0</v>
      </c>
      <c r="J95" s="933">
        <v>0</v>
      </c>
      <c r="K95" s="933">
        <v>2.8</v>
      </c>
      <c r="L95" s="934">
        <v>1.8733169418100901E-3</v>
      </c>
      <c r="M95" s="935">
        <v>0</v>
      </c>
      <c r="N95" s="935">
        <v>0</v>
      </c>
      <c r="O95" s="935">
        <v>0</v>
      </c>
      <c r="P95" s="935">
        <v>4.6786090621707101E-4</v>
      </c>
      <c r="Q95" s="935">
        <v>0</v>
      </c>
      <c r="R95" s="935">
        <v>4.68329235452523E-7</v>
      </c>
      <c r="S95" s="935">
        <v>0</v>
      </c>
      <c r="T95" s="935">
        <v>0</v>
      </c>
      <c r="U95" s="935">
        <v>0</v>
      </c>
      <c r="V95" s="935">
        <v>0</v>
      </c>
      <c r="W95" s="935">
        <v>0</v>
      </c>
      <c r="X95" s="935">
        <v>0</v>
      </c>
      <c r="Y95" s="935">
        <v>0</v>
      </c>
      <c r="Z95" s="935">
        <v>0</v>
      </c>
      <c r="AA95" s="935">
        <v>0</v>
      </c>
      <c r="AB95" s="912"/>
    </row>
    <row r="96" spans="1:28">
      <c r="A96" s="929" t="s">
        <v>3881</v>
      </c>
      <c r="B96" s="930">
        <v>0</v>
      </c>
      <c r="C96" s="931">
        <v>0.3</v>
      </c>
      <c r="D96" s="931">
        <v>0</v>
      </c>
      <c r="E96" s="931">
        <v>0</v>
      </c>
      <c r="F96" s="932">
        <v>0</v>
      </c>
      <c r="G96" s="933">
        <v>0</v>
      </c>
      <c r="H96" s="933">
        <v>0</v>
      </c>
      <c r="I96" s="933">
        <v>0</v>
      </c>
      <c r="J96" s="933">
        <v>0</v>
      </c>
      <c r="K96" s="933">
        <v>0.3</v>
      </c>
      <c r="L96" s="934">
        <v>1.5053439710973999E-4</v>
      </c>
      <c r="M96" s="935">
        <v>0</v>
      </c>
      <c r="N96" s="935">
        <v>0</v>
      </c>
      <c r="O96" s="935">
        <v>0</v>
      </c>
      <c r="P96" s="935">
        <v>3.7633599277434897E-5</v>
      </c>
      <c r="Q96" s="935">
        <v>0</v>
      </c>
      <c r="R96" s="935">
        <v>5.0178132369913201E-8</v>
      </c>
      <c r="S96" s="935">
        <v>0</v>
      </c>
      <c r="T96" s="935">
        <v>5.0178132369913201E-7</v>
      </c>
      <c r="U96" s="935">
        <v>0</v>
      </c>
      <c r="V96" s="935">
        <v>0</v>
      </c>
      <c r="W96" s="935">
        <v>0</v>
      </c>
      <c r="X96" s="935">
        <v>0</v>
      </c>
      <c r="Y96" s="935">
        <v>0</v>
      </c>
      <c r="Z96" s="935">
        <v>0</v>
      </c>
      <c r="AA96" s="935">
        <v>0</v>
      </c>
      <c r="AB96" s="912"/>
    </row>
    <row r="97" spans="1:28">
      <c r="A97" s="929" t="s">
        <v>3882</v>
      </c>
      <c r="B97" s="930">
        <v>0</v>
      </c>
      <c r="C97" s="931">
        <v>130.34155999999999</v>
      </c>
      <c r="D97" s="931">
        <v>0</v>
      </c>
      <c r="E97" s="931">
        <v>0</v>
      </c>
      <c r="F97" s="932">
        <v>0</v>
      </c>
      <c r="G97" s="933">
        <v>0</v>
      </c>
      <c r="H97" s="933">
        <v>0</v>
      </c>
      <c r="I97" s="933">
        <v>0</v>
      </c>
      <c r="J97" s="933">
        <v>0</v>
      </c>
      <c r="K97" s="933">
        <v>130.34155999999999</v>
      </c>
      <c r="L97" s="934">
        <v>6.7801069061836194E-2</v>
      </c>
      <c r="M97" s="935">
        <v>2.8341282887584299E-4</v>
      </c>
      <c r="N97" s="935">
        <v>0</v>
      </c>
      <c r="O97" s="935">
        <v>1.8312828942746801E-2</v>
      </c>
      <c r="P97" s="935">
        <v>1.6634152956328301E-2</v>
      </c>
      <c r="Q97" s="935">
        <v>0</v>
      </c>
      <c r="R97" s="935">
        <v>3.0521381571244597E-4</v>
      </c>
      <c r="S97" s="935">
        <v>7.1943256560790796E-3</v>
      </c>
      <c r="T97" s="935">
        <v>1.22085526284978E-2</v>
      </c>
      <c r="U97" s="935">
        <v>6.4094901299613594E-2</v>
      </c>
      <c r="V97" s="935">
        <v>2.18009868366033E-5</v>
      </c>
      <c r="W97" s="935">
        <v>4.3601973673206499E-6</v>
      </c>
      <c r="X97" s="935">
        <v>0</v>
      </c>
      <c r="Y97" s="935">
        <v>0</v>
      </c>
      <c r="Z97" s="935">
        <v>0</v>
      </c>
      <c r="AA97" s="935">
        <v>2.8341282887584301E-5</v>
      </c>
      <c r="AB97" s="912"/>
    </row>
    <row r="98" spans="1:28">
      <c r="A98" s="929" t="s">
        <v>3883</v>
      </c>
      <c r="B98" s="930">
        <v>6000</v>
      </c>
      <c r="C98" s="931">
        <v>4246.4161700000004</v>
      </c>
      <c r="D98" s="931">
        <v>0</v>
      </c>
      <c r="E98" s="931">
        <v>0</v>
      </c>
      <c r="F98" s="932">
        <v>0</v>
      </c>
      <c r="G98" s="933">
        <v>0</v>
      </c>
      <c r="H98" s="933">
        <v>7778.2905267982396</v>
      </c>
      <c r="I98" s="933">
        <v>0</v>
      </c>
      <c r="J98" s="933">
        <v>0</v>
      </c>
      <c r="K98" s="933">
        <v>2468.1256432017599</v>
      </c>
      <c r="L98" s="934">
        <v>1.46138203571583</v>
      </c>
      <c r="M98" s="935">
        <v>0</v>
      </c>
      <c r="N98" s="935">
        <v>0</v>
      </c>
      <c r="O98" s="935">
        <v>8.2563956820103403E-3</v>
      </c>
      <c r="P98" s="935">
        <v>0.36534550892895701</v>
      </c>
      <c r="Q98" s="935">
        <v>0</v>
      </c>
      <c r="R98" s="935">
        <v>8.2563956820103405E-4</v>
      </c>
      <c r="S98" s="935">
        <v>4.1281978410051701E-3</v>
      </c>
      <c r="T98" s="935">
        <v>1.23845935230155E-2</v>
      </c>
      <c r="U98" s="935">
        <v>4.1281978410051701E-3</v>
      </c>
      <c r="V98" s="935">
        <v>0</v>
      </c>
      <c r="W98" s="935">
        <v>0</v>
      </c>
      <c r="X98" s="935">
        <v>0</v>
      </c>
      <c r="Y98" s="935">
        <v>0</v>
      </c>
      <c r="Z98" s="935">
        <v>0</v>
      </c>
      <c r="AA98" s="935">
        <v>0</v>
      </c>
      <c r="AB98" s="912"/>
    </row>
    <row r="99" spans="1:28">
      <c r="A99" s="929" t="s">
        <v>3884</v>
      </c>
      <c r="B99" s="930">
        <v>0</v>
      </c>
      <c r="C99" s="931">
        <v>10.996930000000001</v>
      </c>
      <c r="D99" s="931">
        <v>0</v>
      </c>
      <c r="E99" s="931">
        <v>0</v>
      </c>
      <c r="F99" s="932">
        <v>0</v>
      </c>
      <c r="G99" s="933">
        <v>0</v>
      </c>
      <c r="H99" s="933">
        <v>0</v>
      </c>
      <c r="I99" s="933">
        <v>0</v>
      </c>
      <c r="J99" s="933">
        <v>0</v>
      </c>
      <c r="K99" s="933">
        <v>10.996930000000001</v>
      </c>
      <c r="L99" s="934">
        <v>7.2102573469148799E-3</v>
      </c>
      <c r="M99" s="935">
        <v>0</v>
      </c>
      <c r="N99" s="935">
        <v>1.8393513640089001E-6</v>
      </c>
      <c r="O99" s="935">
        <v>8.6449514108418205E-4</v>
      </c>
      <c r="P99" s="935">
        <v>1.7970462826366899E-3</v>
      </c>
      <c r="Q99" s="935">
        <v>0</v>
      </c>
      <c r="R99" s="935">
        <v>0</v>
      </c>
      <c r="S99" s="935">
        <v>9.1967568200444902E-5</v>
      </c>
      <c r="T99" s="935">
        <v>5.70198922842758E-4</v>
      </c>
      <c r="U99" s="935">
        <v>3.6787027280177999E-4</v>
      </c>
      <c r="V99" s="935">
        <v>0</v>
      </c>
      <c r="W99" s="935">
        <v>0</v>
      </c>
      <c r="X99" s="935">
        <v>0</v>
      </c>
      <c r="Y99" s="935">
        <v>0</v>
      </c>
      <c r="Z99" s="935">
        <v>0</v>
      </c>
      <c r="AA99" s="935">
        <v>0</v>
      </c>
      <c r="AB99" s="912"/>
    </row>
    <row r="100" spans="1:28">
      <c r="A100" s="929" t="s">
        <v>4294</v>
      </c>
      <c r="B100" s="930">
        <v>0</v>
      </c>
      <c r="C100" s="931">
        <v>130.34155999999999</v>
      </c>
      <c r="D100" s="931">
        <v>53</v>
      </c>
      <c r="E100" s="931">
        <v>0</v>
      </c>
      <c r="F100" s="932">
        <v>0</v>
      </c>
      <c r="G100" s="933">
        <v>0</v>
      </c>
      <c r="H100" s="933">
        <v>0</v>
      </c>
      <c r="I100" s="933">
        <v>0</v>
      </c>
      <c r="J100" s="933">
        <v>0</v>
      </c>
      <c r="K100" s="933">
        <v>77.341560000000001</v>
      </c>
      <c r="L100" s="934">
        <v>3.9325997691805899E-2</v>
      </c>
      <c r="M100" s="935">
        <v>0</v>
      </c>
      <c r="N100" s="935">
        <v>0</v>
      </c>
      <c r="O100" s="935">
        <v>0</v>
      </c>
      <c r="P100" s="935">
        <v>9.8314994229514695E-3</v>
      </c>
      <c r="Q100" s="935">
        <v>0</v>
      </c>
      <c r="R100" s="935">
        <v>0</v>
      </c>
      <c r="S100" s="935">
        <v>0</v>
      </c>
      <c r="T100" s="935">
        <v>0</v>
      </c>
      <c r="U100" s="935">
        <v>0</v>
      </c>
      <c r="V100" s="935">
        <v>2.58723669025039E-6</v>
      </c>
      <c r="W100" s="935">
        <v>0</v>
      </c>
      <c r="X100" s="935">
        <v>0</v>
      </c>
      <c r="Y100" s="935">
        <v>0</v>
      </c>
      <c r="Z100" s="935">
        <v>0</v>
      </c>
      <c r="AA100" s="935">
        <v>2.58723669025039E-6</v>
      </c>
      <c r="AB100" s="912"/>
    </row>
    <row r="101" spans="1:28">
      <c r="A101" s="929" t="s">
        <v>4272</v>
      </c>
      <c r="B101" s="930">
        <v>0</v>
      </c>
      <c r="C101" s="931">
        <v>0</v>
      </c>
      <c r="D101" s="931">
        <v>0</v>
      </c>
      <c r="E101" s="931">
        <v>0</v>
      </c>
      <c r="F101" s="932">
        <v>0</v>
      </c>
      <c r="G101" s="933">
        <v>0</v>
      </c>
      <c r="H101" s="933">
        <v>0</v>
      </c>
      <c r="I101" s="933">
        <v>0</v>
      </c>
      <c r="J101" s="933">
        <v>0</v>
      </c>
      <c r="K101" s="933">
        <v>0</v>
      </c>
      <c r="L101" s="934">
        <v>0</v>
      </c>
      <c r="M101" s="935">
        <v>0</v>
      </c>
      <c r="N101" s="935">
        <v>0</v>
      </c>
      <c r="O101" s="935">
        <v>0</v>
      </c>
      <c r="P101" s="935">
        <v>0</v>
      </c>
      <c r="Q101" s="935">
        <v>0</v>
      </c>
      <c r="R101" s="935">
        <v>0</v>
      </c>
      <c r="S101" s="935">
        <v>0</v>
      </c>
      <c r="T101" s="935">
        <v>0</v>
      </c>
      <c r="U101" s="935">
        <v>0</v>
      </c>
      <c r="V101" s="935">
        <v>0</v>
      </c>
      <c r="W101" s="935">
        <v>0</v>
      </c>
      <c r="X101" s="935">
        <v>0</v>
      </c>
      <c r="Y101" s="935">
        <v>0</v>
      </c>
      <c r="Z101" s="935">
        <v>0</v>
      </c>
      <c r="AA101" s="935">
        <v>0</v>
      </c>
      <c r="AB101" s="912"/>
    </row>
    <row r="102" spans="1:28">
      <c r="A102" s="929" t="s">
        <v>3885</v>
      </c>
      <c r="B102" s="930">
        <v>864140</v>
      </c>
      <c r="C102" s="931">
        <v>8926.2870000000003</v>
      </c>
      <c r="D102" s="931">
        <v>54848</v>
      </c>
      <c r="E102" s="931">
        <v>6730.5309999999999</v>
      </c>
      <c r="F102" s="932">
        <v>0</v>
      </c>
      <c r="G102" s="933">
        <v>0</v>
      </c>
      <c r="H102" s="933">
        <v>747929.34782608703</v>
      </c>
      <c r="I102" s="933">
        <v>0</v>
      </c>
      <c r="J102" s="933">
        <v>0</v>
      </c>
      <c r="K102" s="933">
        <v>68000</v>
      </c>
      <c r="L102" s="934">
        <v>42.658236740428499</v>
      </c>
      <c r="M102" s="935">
        <v>2.13825748072323E-2</v>
      </c>
      <c r="N102" s="935">
        <v>0</v>
      </c>
      <c r="O102" s="935">
        <v>4.3834278354826299</v>
      </c>
      <c r="P102" s="935">
        <v>10.6378309665981</v>
      </c>
      <c r="Q102" s="935">
        <v>0</v>
      </c>
      <c r="R102" s="935">
        <v>6.4147724421697E-2</v>
      </c>
      <c r="S102" s="935">
        <v>0.64147724421697006</v>
      </c>
      <c r="T102" s="935">
        <v>0.53456437018080905</v>
      </c>
      <c r="U102" s="935">
        <v>8.9806814190375803</v>
      </c>
      <c r="V102" s="935">
        <v>0</v>
      </c>
      <c r="W102" s="935">
        <v>0</v>
      </c>
      <c r="X102" s="935">
        <v>0</v>
      </c>
      <c r="Y102" s="935">
        <v>0</v>
      </c>
      <c r="Z102" s="935">
        <v>0</v>
      </c>
      <c r="AA102" s="935">
        <v>7.4839011825313202E-3</v>
      </c>
      <c r="AB102" s="912"/>
    </row>
    <row r="103" spans="1:28">
      <c r="A103" s="929" t="s">
        <v>3886</v>
      </c>
      <c r="B103" s="930">
        <v>688095</v>
      </c>
      <c r="C103" s="931">
        <v>22338.91646</v>
      </c>
      <c r="D103" s="931">
        <v>60</v>
      </c>
      <c r="E103" s="931">
        <v>0</v>
      </c>
      <c r="F103" s="932">
        <v>0</v>
      </c>
      <c r="G103" s="933">
        <v>0</v>
      </c>
      <c r="H103" s="933">
        <v>25000</v>
      </c>
      <c r="I103" s="933">
        <v>0</v>
      </c>
      <c r="J103" s="933">
        <v>0</v>
      </c>
      <c r="K103" s="933">
        <v>495018</v>
      </c>
      <c r="L103" s="934">
        <v>330.35974710221302</v>
      </c>
      <c r="M103" s="935">
        <v>0</v>
      </c>
      <c r="N103" s="935">
        <v>0</v>
      </c>
      <c r="O103" s="935">
        <v>1.65593858196598</v>
      </c>
      <c r="P103" s="935">
        <v>82.631335240102402</v>
      </c>
      <c r="Q103" s="935">
        <v>0</v>
      </c>
      <c r="R103" s="935">
        <v>8.2796929098298999E-2</v>
      </c>
      <c r="S103" s="935">
        <v>0.82796929098298999</v>
      </c>
      <c r="T103" s="935">
        <v>0</v>
      </c>
      <c r="U103" s="935">
        <v>2.4839078729489699</v>
      </c>
      <c r="V103" s="935">
        <v>0</v>
      </c>
      <c r="W103" s="935">
        <v>0</v>
      </c>
      <c r="X103" s="935">
        <v>0</v>
      </c>
      <c r="Y103" s="935">
        <v>0</v>
      </c>
      <c r="Z103" s="935">
        <v>0</v>
      </c>
      <c r="AA103" s="935">
        <v>1.6559385819659801E-2</v>
      </c>
      <c r="AB103" s="912"/>
    </row>
    <row r="104" spans="1:28">
      <c r="A104" s="929" t="s">
        <v>3887</v>
      </c>
      <c r="B104" s="930">
        <v>0</v>
      </c>
      <c r="C104" s="931">
        <v>12.593999999999999</v>
      </c>
      <c r="D104" s="931">
        <v>1</v>
      </c>
      <c r="E104" s="931">
        <v>0</v>
      </c>
      <c r="F104" s="932">
        <v>0</v>
      </c>
      <c r="G104" s="933">
        <v>0</v>
      </c>
      <c r="H104" s="933">
        <v>0</v>
      </c>
      <c r="I104" s="933">
        <v>0</v>
      </c>
      <c r="J104" s="933">
        <v>0</v>
      </c>
      <c r="K104" s="933">
        <v>11.593999999999999</v>
      </c>
      <c r="L104" s="934">
        <v>5.2164952247143997E-3</v>
      </c>
      <c r="M104" s="935">
        <v>0</v>
      </c>
      <c r="N104" s="935">
        <v>1.93921755565591E-6</v>
      </c>
      <c r="O104" s="935">
        <v>1.7646879756468799E-3</v>
      </c>
      <c r="P104" s="935">
        <v>1.29927576228946E-3</v>
      </c>
      <c r="Q104" s="935">
        <v>0</v>
      </c>
      <c r="R104" s="935">
        <v>7.75687022262365E-6</v>
      </c>
      <c r="S104" s="935">
        <v>3.6845133557462299E-4</v>
      </c>
      <c r="T104" s="935">
        <v>1.93921755565591E-5</v>
      </c>
      <c r="U104" s="935">
        <v>4.2081020957733303E-3</v>
      </c>
      <c r="V104" s="935">
        <v>1.49319751785505E-5</v>
      </c>
      <c r="W104" s="935">
        <v>7.7568702226236504E-7</v>
      </c>
      <c r="X104" s="935">
        <v>0</v>
      </c>
      <c r="Y104" s="935">
        <v>0</v>
      </c>
      <c r="Z104" s="935">
        <v>0</v>
      </c>
      <c r="AA104" s="935">
        <v>3.60694465352E-5</v>
      </c>
      <c r="AB104" s="912"/>
    </row>
    <row r="105" spans="1:28">
      <c r="A105" s="929" t="s">
        <v>3888</v>
      </c>
      <c r="B105" s="930">
        <v>0</v>
      </c>
      <c r="C105" s="931">
        <v>292.06</v>
      </c>
      <c r="D105" s="931">
        <v>0</v>
      </c>
      <c r="E105" s="931">
        <v>0</v>
      </c>
      <c r="F105" s="932">
        <v>70.350526798240097</v>
      </c>
      <c r="G105" s="933">
        <v>0</v>
      </c>
      <c r="H105" s="933">
        <v>221.70947320176001</v>
      </c>
      <c r="I105" s="933">
        <v>0</v>
      </c>
      <c r="J105" s="933">
        <v>0</v>
      </c>
      <c r="K105" s="933">
        <v>0</v>
      </c>
      <c r="L105" s="934">
        <v>0</v>
      </c>
      <c r="M105" s="935">
        <v>0</v>
      </c>
      <c r="N105" s="935">
        <v>0</v>
      </c>
      <c r="O105" s="935">
        <v>0</v>
      </c>
      <c r="P105" s="935">
        <v>0</v>
      </c>
      <c r="Q105" s="935">
        <v>0</v>
      </c>
      <c r="R105" s="935">
        <v>0</v>
      </c>
      <c r="S105" s="935">
        <v>0</v>
      </c>
      <c r="T105" s="935">
        <v>0</v>
      </c>
      <c r="U105" s="935">
        <v>0</v>
      </c>
      <c r="V105" s="935">
        <v>0</v>
      </c>
      <c r="W105" s="935">
        <v>0</v>
      </c>
      <c r="X105" s="935">
        <v>0</v>
      </c>
      <c r="Y105" s="935">
        <v>0</v>
      </c>
      <c r="Z105" s="935">
        <v>0</v>
      </c>
      <c r="AA105" s="935">
        <v>0</v>
      </c>
      <c r="AB105" s="912"/>
    </row>
    <row r="106" spans="1:28">
      <c r="A106" s="929" t="s">
        <v>3889</v>
      </c>
      <c r="B106" s="930">
        <v>25000</v>
      </c>
      <c r="C106" s="931">
        <v>1541.45901</v>
      </c>
      <c r="D106" s="931">
        <v>0</v>
      </c>
      <c r="E106" s="931">
        <v>553.48728000000006</v>
      </c>
      <c r="F106" s="932">
        <v>0</v>
      </c>
      <c r="G106" s="933">
        <v>0</v>
      </c>
      <c r="H106" s="933">
        <v>0</v>
      </c>
      <c r="I106" s="933">
        <v>0</v>
      </c>
      <c r="J106" s="933">
        <v>0</v>
      </c>
      <c r="K106" s="933">
        <v>25987.971730000001</v>
      </c>
      <c r="L106" s="934">
        <v>17.865182031261</v>
      </c>
      <c r="M106" s="935">
        <v>0.12170926931272701</v>
      </c>
      <c r="N106" s="935">
        <v>0.46075651954103702</v>
      </c>
      <c r="O106" s="935">
        <v>3.26006971373375</v>
      </c>
      <c r="P106" s="935">
        <v>3.2991905502985599</v>
      </c>
      <c r="Q106" s="935">
        <v>2.1733798091558398E-2</v>
      </c>
      <c r="R106" s="935">
        <v>8.6935192366233496E-3</v>
      </c>
      <c r="S106" s="935">
        <v>0.34774076946493399</v>
      </c>
      <c r="T106" s="935">
        <v>2.9123289442688201</v>
      </c>
      <c r="U106" s="935">
        <v>4.5206300030441398</v>
      </c>
      <c r="V106" s="935">
        <v>6.0854634656363404E-3</v>
      </c>
      <c r="W106" s="935">
        <v>1.3040278854935001E-3</v>
      </c>
      <c r="X106" s="935">
        <v>0.30427317328181702</v>
      </c>
      <c r="Y106" s="935">
        <v>0.2608055770987</v>
      </c>
      <c r="Z106" s="935">
        <v>0</v>
      </c>
      <c r="AA106" s="935">
        <v>1.3040278854935E-2</v>
      </c>
      <c r="AB106" s="912"/>
    </row>
    <row r="107" spans="1:28">
      <c r="A107" s="929" t="s">
        <v>3890</v>
      </c>
      <c r="B107" s="930">
        <v>0</v>
      </c>
      <c r="C107" s="931">
        <v>3267.9829</v>
      </c>
      <c r="D107" s="931">
        <v>-98845</v>
      </c>
      <c r="E107" s="931">
        <v>6969.6357799999996</v>
      </c>
      <c r="F107" s="932">
        <v>0</v>
      </c>
      <c r="G107" s="933">
        <v>0</v>
      </c>
      <c r="H107" s="933">
        <v>0</v>
      </c>
      <c r="I107" s="933">
        <v>0</v>
      </c>
      <c r="J107" s="933">
        <v>0</v>
      </c>
      <c r="K107" s="933">
        <v>95143.347120000006</v>
      </c>
      <c r="L107" s="934">
        <v>6.20635010567515</v>
      </c>
      <c r="M107" s="935">
        <v>0</v>
      </c>
      <c r="N107" s="935">
        <v>0</v>
      </c>
      <c r="O107" s="935">
        <v>0.31827436439359702</v>
      </c>
      <c r="P107" s="935">
        <v>1.55954438552863</v>
      </c>
      <c r="Q107" s="935">
        <v>0</v>
      </c>
      <c r="R107" s="935">
        <v>0</v>
      </c>
      <c r="S107" s="935">
        <v>0.15913718219679901</v>
      </c>
      <c r="T107" s="935">
        <v>0.63654872878719504</v>
      </c>
      <c r="U107" s="935">
        <v>0.47741154659039597</v>
      </c>
      <c r="V107" s="935">
        <v>0</v>
      </c>
      <c r="W107" s="935">
        <v>0</v>
      </c>
      <c r="X107" s="935">
        <v>0</v>
      </c>
      <c r="Y107" s="935">
        <v>0</v>
      </c>
      <c r="Z107" s="935">
        <v>0</v>
      </c>
      <c r="AA107" s="935">
        <v>4.7741154659039602E-3</v>
      </c>
      <c r="AB107" s="912"/>
    </row>
    <row r="108" spans="1:28">
      <c r="A108" s="924"/>
      <c r="B108" s="925"/>
      <c r="C108" s="926"/>
      <c r="D108" s="926"/>
      <c r="E108" s="926"/>
      <c r="F108" s="925"/>
      <c r="G108" s="926"/>
      <c r="H108" s="926"/>
      <c r="I108" s="926"/>
      <c r="J108" s="926"/>
      <c r="K108" s="926"/>
      <c r="L108" s="927"/>
      <c r="M108" s="928"/>
      <c r="N108" s="928"/>
      <c r="O108" s="928"/>
      <c r="P108" s="928"/>
      <c r="Q108" s="928"/>
      <c r="R108" s="928"/>
      <c r="S108" s="928"/>
      <c r="T108" s="928"/>
      <c r="U108" s="928"/>
      <c r="V108" s="928"/>
      <c r="W108" s="928"/>
      <c r="X108" s="928"/>
      <c r="Y108" s="928"/>
      <c r="Z108" s="928"/>
      <c r="AA108" s="928"/>
      <c r="AB108" s="912"/>
    </row>
    <row r="109" spans="1:28">
      <c r="A109" s="917" t="s">
        <v>3891</v>
      </c>
      <c r="B109" s="918">
        <v>26616</v>
      </c>
      <c r="C109" s="919">
        <v>15593</v>
      </c>
      <c r="D109" s="919">
        <v>-7334</v>
      </c>
      <c r="E109" s="919">
        <v>31</v>
      </c>
      <c r="F109" s="920">
        <v>1459</v>
      </c>
      <c r="G109" s="921">
        <v>6467</v>
      </c>
      <c r="H109" s="921">
        <v>0</v>
      </c>
      <c r="I109" s="921">
        <v>2349</v>
      </c>
      <c r="J109" s="921">
        <v>0</v>
      </c>
      <c r="K109" s="921">
        <v>38883</v>
      </c>
      <c r="L109" s="922">
        <v>20.881852106188902</v>
      </c>
      <c r="M109" s="923">
        <v>1.3117674872628999</v>
      </c>
      <c r="N109" s="923">
        <v>0.25243271576981502</v>
      </c>
      <c r="O109" s="923">
        <v>5.5740151031465901</v>
      </c>
      <c r="P109" s="923">
        <v>2.5867089366216498</v>
      </c>
      <c r="Q109" s="923">
        <v>1.4867449080037001</v>
      </c>
      <c r="R109" s="923">
        <v>0.301813737374307</v>
      </c>
      <c r="S109" s="923">
        <v>10.844749386725899</v>
      </c>
      <c r="T109" s="923">
        <v>19.582221573894198</v>
      </c>
      <c r="U109" s="923">
        <v>88.438768469375304</v>
      </c>
      <c r="V109" s="923">
        <v>7.8606248027593695E-3</v>
      </c>
      <c r="W109" s="923">
        <v>1.8041186684284199E-2</v>
      </c>
      <c r="X109" s="923">
        <v>9.22732419910339E-2</v>
      </c>
      <c r="Y109" s="923">
        <v>4.70541671477641E-2</v>
      </c>
      <c r="Z109" s="923">
        <v>5.0654314336952298E-2</v>
      </c>
      <c r="AA109" s="923">
        <v>0.16395196699916301</v>
      </c>
      <c r="AB109" s="912"/>
    </row>
    <row r="110" spans="1:28">
      <c r="A110" s="929" t="s">
        <v>3892</v>
      </c>
      <c r="B110" s="930">
        <v>7587</v>
      </c>
      <c r="C110" s="931">
        <v>10748.292299999999</v>
      </c>
      <c r="D110" s="931">
        <v>-8733</v>
      </c>
      <c r="E110" s="931">
        <v>0.5</v>
      </c>
      <c r="F110" s="932">
        <v>1245.8156595422099</v>
      </c>
      <c r="G110" s="933">
        <v>6467</v>
      </c>
      <c r="H110" s="933">
        <v>0</v>
      </c>
      <c r="I110" s="933">
        <v>789</v>
      </c>
      <c r="J110" s="933">
        <v>0</v>
      </c>
      <c r="K110" s="933">
        <v>18565.9766404578</v>
      </c>
      <c r="L110" s="934">
        <v>9.8129168855849294</v>
      </c>
      <c r="M110" s="935">
        <v>0.67075634407795703</v>
      </c>
      <c r="N110" s="935">
        <v>4.9685655116885698E-2</v>
      </c>
      <c r="O110" s="935">
        <v>3.9748524093508601</v>
      </c>
      <c r="P110" s="935">
        <v>1.3880929898279899</v>
      </c>
      <c r="Q110" s="935">
        <v>0.56206897350977003</v>
      </c>
      <c r="R110" s="935">
        <v>0.19563726702273701</v>
      </c>
      <c r="S110" s="935">
        <v>5.1238331839288396</v>
      </c>
      <c r="T110" s="935">
        <v>11.582968349124</v>
      </c>
      <c r="U110" s="935">
        <v>44.282340122924403</v>
      </c>
      <c r="V110" s="935">
        <v>5.2791008561691097E-3</v>
      </c>
      <c r="W110" s="935">
        <v>1.4595161190585199E-2</v>
      </c>
      <c r="X110" s="935">
        <v>6.21070688961071E-2</v>
      </c>
      <c r="Y110" s="935">
        <v>3.1053534448053598E-2</v>
      </c>
      <c r="Z110" s="935">
        <v>3.1053534448053598E-2</v>
      </c>
      <c r="AA110" s="935">
        <v>9.3160603344160695E-2</v>
      </c>
      <c r="AB110" s="912"/>
    </row>
    <row r="111" spans="1:28">
      <c r="A111" s="929" t="s">
        <v>3893</v>
      </c>
      <c r="B111" s="930">
        <v>0</v>
      </c>
      <c r="C111" s="931">
        <v>0</v>
      </c>
      <c r="D111" s="931">
        <v>0</v>
      </c>
      <c r="E111" s="931">
        <v>0</v>
      </c>
      <c r="F111" s="932">
        <v>0</v>
      </c>
      <c r="G111" s="933">
        <v>0</v>
      </c>
      <c r="H111" s="933">
        <v>0</v>
      </c>
      <c r="I111" s="933">
        <v>0</v>
      </c>
      <c r="J111" s="933">
        <v>0</v>
      </c>
      <c r="K111" s="933">
        <v>0</v>
      </c>
      <c r="L111" s="934">
        <v>0</v>
      </c>
      <c r="M111" s="935">
        <v>0</v>
      </c>
      <c r="N111" s="935">
        <v>0</v>
      </c>
      <c r="O111" s="935">
        <v>0</v>
      </c>
      <c r="P111" s="935">
        <v>0</v>
      </c>
      <c r="Q111" s="935">
        <v>0</v>
      </c>
      <c r="R111" s="935">
        <v>0</v>
      </c>
      <c r="S111" s="935">
        <v>0</v>
      </c>
      <c r="T111" s="935">
        <v>0</v>
      </c>
      <c r="U111" s="935">
        <v>0</v>
      </c>
      <c r="V111" s="935">
        <v>0</v>
      </c>
      <c r="W111" s="935">
        <v>0</v>
      </c>
      <c r="X111" s="935">
        <v>0</v>
      </c>
      <c r="Y111" s="935">
        <v>0</v>
      </c>
      <c r="Z111" s="935">
        <v>0</v>
      </c>
      <c r="AA111" s="935">
        <v>0</v>
      </c>
      <c r="AB111" s="912"/>
    </row>
    <row r="112" spans="1:28">
      <c r="A112" s="929" t="s">
        <v>3894</v>
      </c>
      <c r="B112" s="930">
        <v>0</v>
      </c>
      <c r="C112" s="931">
        <v>12.1</v>
      </c>
      <c r="D112" s="931">
        <v>-917</v>
      </c>
      <c r="E112" s="931">
        <v>0</v>
      </c>
      <c r="F112" s="932">
        <v>0</v>
      </c>
      <c r="G112" s="933">
        <v>0</v>
      </c>
      <c r="H112" s="933">
        <v>0</v>
      </c>
      <c r="I112" s="933">
        <v>1</v>
      </c>
      <c r="J112" s="933">
        <v>0</v>
      </c>
      <c r="K112" s="933">
        <v>928.1</v>
      </c>
      <c r="L112" s="934">
        <v>0.53245404519377104</v>
      </c>
      <c r="M112" s="935">
        <v>3.2288758425744697E-2</v>
      </c>
      <c r="N112" s="935">
        <v>8.3826584374529604E-3</v>
      </c>
      <c r="O112" s="935">
        <v>0.19404301938548499</v>
      </c>
      <c r="P112" s="935">
        <v>6.7682205161657197E-2</v>
      </c>
      <c r="Q112" s="935">
        <v>2.8407898038035E-2</v>
      </c>
      <c r="R112" s="935">
        <v>1.07111746700788E-2</v>
      </c>
      <c r="S112" s="935">
        <v>0.212671149246492</v>
      </c>
      <c r="T112" s="935">
        <v>0.425342298492983</v>
      </c>
      <c r="U112" s="935">
        <v>1.3800339538695701</v>
      </c>
      <c r="V112" s="935">
        <v>1.8628129861006601E-4</v>
      </c>
      <c r="W112" s="935">
        <v>8.53789285296135E-4</v>
      </c>
      <c r="X112" s="935">
        <v>1.5523441550838801E-2</v>
      </c>
      <c r="Y112" s="935">
        <v>7.7617207754194098E-3</v>
      </c>
      <c r="Z112" s="935">
        <v>1.2418753240671E-2</v>
      </c>
      <c r="AA112" s="935">
        <v>4.9054075300650601E-3</v>
      </c>
      <c r="AB112" s="912"/>
    </row>
    <row r="113" spans="1:28">
      <c r="A113" s="929" t="s">
        <v>3895</v>
      </c>
      <c r="B113" s="930">
        <v>0</v>
      </c>
      <c r="C113" s="931">
        <v>50.018999999999998</v>
      </c>
      <c r="D113" s="931">
        <v>-10</v>
      </c>
      <c r="E113" s="931">
        <v>0</v>
      </c>
      <c r="F113" s="932">
        <v>0</v>
      </c>
      <c r="G113" s="933">
        <v>0</v>
      </c>
      <c r="H113" s="933">
        <v>0</v>
      </c>
      <c r="I113" s="933">
        <v>0</v>
      </c>
      <c r="J113" s="933">
        <v>0</v>
      </c>
      <c r="K113" s="933">
        <v>60.018999999999998</v>
      </c>
      <c r="L113" s="934">
        <v>3.2927278505360702E-2</v>
      </c>
      <c r="M113" s="935">
        <v>2.5197399100138798E-3</v>
      </c>
      <c r="N113" s="935">
        <v>1.3050445749075899E-4</v>
      </c>
      <c r="O113" s="935">
        <v>3.91513372472277E-3</v>
      </c>
      <c r="P113" s="935">
        <v>4.6680440564002201E-3</v>
      </c>
      <c r="Q113" s="935">
        <v>1.4556266412430799E-3</v>
      </c>
      <c r="R113" s="935">
        <v>7.2279391841035699E-4</v>
      </c>
      <c r="S113" s="935">
        <v>7.3283272283272303E-3</v>
      </c>
      <c r="T113" s="935">
        <v>3.2425338284242398E-2</v>
      </c>
      <c r="U113" s="935">
        <v>8.0912763644270497E-2</v>
      </c>
      <c r="V113" s="935">
        <v>1.30504457490759E-5</v>
      </c>
      <c r="W113" s="935">
        <v>3.5135815478281197E-5</v>
      </c>
      <c r="X113" s="935">
        <v>4.0155217689464298E-4</v>
      </c>
      <c r="Y113" s="935">
        <v>2.00776088447321E-4</v>
      </c>
      <c r="Z113" s="935">
        <v>6.0232826534196396E-4</v>
      </c>
      <c r="AA113" s="935">
        <v>3.4533487212939299E-4</v>
      </c>
      <c r="AB113" s="912"/>
    </row>
    <row r="114" spans="1:28">
      <c r="A114" s="929" t="s">
        <v>3896</v>
      </c>
      <c r="B114" s="930">
        <v>0</v>
      </c>
      <c r="C114" s="931">
        <v>1703.4</v>
      </c>
      <c r="D114" s="931">
        <v>1000</v>
      </c>
      <c r="E114" s="931">
        <v>0</v>
      </c>
      <c r="F114" s="932">
        <v>34.1</v>
      </c>
      <c r="G114" s="933">
        <v>0</v>
      </c>
      <c r="H114" s="933">
        <v>0</v>
      </c>
      <c r="I114" s="933">
        <v>0</v>
      </c>
      <c r="J114" s="933">
        <v>0</v>
      </c>
      <c r="K114" s="933">
        <v>290</v>
      </c>
      <c r="L114" s="934">
        <v>0.15667285530299199</v>
      </c>
      <c r="M114" s="935">
        <v>1.07682272065834E-2</v>
      </c>
      <c r="N114" s="935">
        <v>8.7309950323648895E-4</v>
      </c>
      <c r="O114" s="935">
        <v>1.8432100623881401E-2</v>
      </c>
      <c r="P114" s="935">
        <v>2.2506564972318399E-2</v>
      </c>
      <c r="Q114" s="935">
        <v>7.71237894525566E-3</v>
      </c>
      <c r="R114" s="935">
        <v>2.0372321742184799E-3</v>
      </c>
      <c r="S114" s="935">
        <v>4.7050362118855299E-2</v>
      </c>
      <c r="T114" s="935">
        <v>0.15327746834596101</v>
      </c>
      <c r="U114" s="935">
        <v>0.45983240503788397</v>
      </c>
      <c r="V114" s="935">
        <v>1.06712161506682E-4</v>
      </c>
      <c r="W114" s="935">
        <v>3.7834311806914502E-4</v>
      </c>
      <c r="X114" s="935">
        <v>7.2758291936374101E-3</v>
      </c>
      <c r="Y114" s="935">
        <v>3.3953869570307899E-3</v>
      </c>
      <c r="Z114" s="935">
        <v>1.9402211183033101E-3</v>
      </c>
      <c r="AA114" s="935">
        <v>1.5133724722765801E-3</v>
      </c>
      <c r="AB114" s="912"/>
    </row>
    <row r="115" spans="1:28">
      <c r="A115" s="929" t="s">
        <v>3897</v>
      </c>
      <c r="B115" s="930">
        <v>0</v>
      </c>
      <c r="C115" s="931">
        <v>2980.636</v>
      </c>
      <c r="D115" s="931">
        <v>1326</v>
      </c>
      <c r="E115" s="931">
        <v>1E-3</v>
      </c>
      <c r="F115" s="932">
        <v>178.97736391205501</v>
      </c>
      <c r="G115" s="933">
        <v>0</v>
      </c>
      <c r="H115" s="933">
        <v>0</v>
      </c>
      <c r="I115" s="933">
        <v>89</v>
      </c>
      <c r="J115" s="933">
        <v>0</v>
      </c>
      <c r="K115" s="933">
        <v>1386.6576360879501</v>
      </c>
      <c r="L115" s="934">
        <v>0.75146281648601598</v>
      </c>
      <c r="M115" s="935">
        <v>5.2184917811528897E-2</v>
      </c>
      <c r="N115" s="935">
        <v>4.4067263929735501E-3</v>
      </c>
      <c r="O115" s="935">
        <v>0.20178168220457801</v>
      </c>
      <c r="P115" s="935">
        <v>0.108776562016031</v>
      </c>
      <c r="Q115" s="935">
        <v>3.3862213335480999E-2</v>
      </c>
      <c r="R115" s="935">
        <v>1.29882462108694E-2</v>
      </c>
      <c r="S115" s="935">
        <v>0.37573140824300799</v>
      </c>
      <c r="T115" s="935">
        <v>0.77465611329114004</v>
      </c>
      <c r="U115" s="935">
        <v>2.9687419910558699</v>
      </c>
      <c r="V115" s="935">
        <v>2.08739671246115E-4</v>
      </c>
      <c r="W115" s="935">
        <v>9.9731176262033002E-4</v>
      </c>
      <c r="X115" s="935">
        <v>6.9579890415371803E-3</v>
      </c>
      <c r="Y115" s="935">
        <v>4.6386593610247898E-3</v>
      </c>
      <c r="Z115" s="935">
        <v>4.6386593610247898E-3</v>
      </c>
      <c r="AA115" s="935">
        <v>6.7492493702910701E-3</v>
      </c>
      <c r="AB115" s="912"/>
    </row>
    <row r="116" spans="1:28">
      <c r="A116" s="929" t="s">
        <v>3898</v>
      </c>
      <c r="B116" s="930">
        <v>0</v>
      </c>
      <c r="C116" s="931">
        <v>0</v>
      </c>
      <c r="D116" s="931">
        <v>0</v>
      </c>
      <c r="E116" s="931">
        <v>0</v>
      </c>
      <c r="F116" s="932">
        <v>0</v>
      </c>
      <c r="G116" s="933">
        <v>0</v>
      </c>
      <c r="H116" s="933">
        <v>0</v>
      </c>
      <c r="I116" s="933">
        <v>0</v>
      </c>
      <c r="J116" s="933">
        <v>0</v>
      </c>
      <c r="K116" s="933">
        <v>0</v>
      </c>
      <c r="L116" s="934">
        <v>0</v>
      </c>
      <c r="M116" s="935">
        <v>0</v>
      </c>
      <c r="N116" s="935">
        <v>0</v>
      </c>
      <c r="O116" s="935">
        <v>0</v>
      </c>
      <c r="P116" s="935">
        <v>0</v>
      </c>
      <c r="Q116" s="935">
        <v>0</v>
      </c>
      <c r="R116" s="935">
        <v>0</v>
      </c>
      <c r="S116" s="935">
        <v>0</v>
      </c>
      <c r="T116" s="935">
        <v>0</v>
      </c>
      <c r="U116" s="935">
        <v>0</v>
      </c>
      <c r="V116" s="935">
        <v>0</v>
      </c>
      <c r="W116" s="935">
        <v>0</v>
      </c>
      <c r="X116" s="935">
        <v>0</v>
      </c>
      <c r="Y116" s="935">
        <v>0</v>
      </c>
      <c r="Z116" s="935">
        <v>0</v>
      </c>
      <c r="AA116" s="935">
        <v>0</v>
      </c>
      <c r="AB116" s="912"/>
    </row>
    <row r="117" spans="1:28">
      <c r="A117" s="929" t="s">
        <v>3899</v>
      </c>
      <c r="B117" s="930">
        <v>19029</v>
      </c>
      <c r="C117" s="931">
        <v>92.880210000000005</v>
      </c>
      <c r="D117" s="931">
        <v>0</v>
      </c>
      <c r="E117" s="931">
        <v>0.68899999999999995</v>
      </c>
      <c r="F117" s="932">
        <v>0</v>
      </c>
      <c r="G117" s="933">
        <v>0</v>
      </c>
      <c r="H117" s="933">
        <v>0</v>
      </c>
      <c r="I117" s="933">
        <v>1470</v>
      </c>
      <c r="J117" s="933">
        <v>0</v>
      </c>
      <c r="K117" s="933">
        <v>17651.191210000001</v>
      </c>
      <c r="L117" s="934">
        <v>9.5951245977386392</v>
      </c>
      <c r="M117" s="935">
        <v>0.54323166953351099</v>
      </c>
      <c r="N117" s="935">
        <v>0.188950145924699</v>
      </c>
      <c r="O117" s="935">
        <v>1.18093841202937</v>
      </c>
      <c r="P117" s="935">
        <v>0.99494061213474505</v>
      </c>
      <c r="Q117" s="935">
        <v>0.85322800269122001</v>
      </c>
      <c r="R117" s="935">
        <v>7.9713342811982502E-2</v>
      </c>
      <c r="S117" s="935">
        <v>5.0780351717262997</v>
      </c>
      <c r="T117" s="935">
        <v>6.6132551073644796</v>
      </c>
      <c r="U117" s="935">
        <v>39.266202199976597</v>
      </c>
      <c r="V117" s="935">
        <v>2.0666422210513999E-3</v>
      </c>
      <c r="W117" s="935">
        <v>1.1809384120293699E-3</v>
      </c>
      <c r="X117" s="935">
        <v>0</v>
      </c>
      <c r="Y117" s="935">
        <v>0</v>
      </c>
      <c r="Z117" s="935">
        <v>0</v>
      </c>
      <c r="AA117" s="935">
        <v>5.7275512983424502E-2</v>
      </c>
      <c r="AB117" s="912"/>
    </row>
    <row r="118" spans="1:28">
      <c r="A118" s="929" t="s">
        <v>3901</v>
      </c>
      <c r="B118" s="930">
        <v>0</v>
      </c>
      <c r="C118" s="931">
        <v>5</v>
      </c>
      <c r="D118" s="931">
        <v>0</v>
      </c>
      <c r="E118" s="931">
        <v>30</v>
      </c>
      <c r="F118" s="932">
        <v>0</v>
      </c>
      <c r="G118" s="933">
        <v>0</v>
      </c>
      <c r="H118" s="933">
        <v>0</v>
      </c>
      <c r="I118" s="933">
        <v>0</v>
      </c>
      <c r="J118" s="933">
        <v>0</v>
      </c>
      <c r="K118" s="933">
        <v>0</v>
      </c>
      <c r="L118" s="934">
        <v>0</v>
      </c>
      <c r="M118" s="935">
        <v>0</v>
      </c>
      <c r="N118" s="935">
        <v>0</v>
      </c>
      <c r="O118" s="935">
        <v>0</v>
      </c>
      <c r="P118" s="935">
        <v>0</v>
      </c>
      <c r="Q118" s="935">
        <v>0</v>
      </c>
      <c r="R118" s="935">
        <v>0</v>
      </c>
      <c r="S118" s="935">
        <v>0</v>
      </c>
      <c r="T118" s="935">
        <v>0</v>
      </c>
      <c r="U118" s="935">
        <v>0</v>
      </c>
      <c r="V118" s="935">
        <v>0</v>
      </c>
      <c r="W118" s="935">
        <v>0</v>
      </c>
      <c r="X118" s="935">
        <v>0</v>
      </c>
      <c r="Y118" s="935">
        <v>0</v>
      </c>
      <c r="Z118" s="935">
        <v>0</v>
      </c>
      <c r="AA118" s="935">
        <v>0</v>
      </c>
      <c r="AB118" s="912"/>
    </row>
    <row r="119" spans="1:28">
      <c r="A119" s="929" t="s">
        <v>3902</v>
      </c>
      <c r="B119" s="930">
        <v>0</v>
      </c>
      <c r="C119" s="931">
        <v>0.48899999999999999</v>
      </c>
      <c r="D119" s="931">
        <v>0</v>
      </c>
      <c r="E119" s="931">
        <v>0</v>
      </c>
      <c r="F119" s="932">
        <v>0</v>
      </c>
      <c r="G119" s="933">
        <v>0</v>
      </c>
      <c r="H119" s="933">
        <v>0</v>
      </c>
      <c r="I119" s="933">
        <v>0</v>
      </c>
      <c r="J119" s="933">
        <v>0</v>
      </c>
      <c r="K119" s="933">
        <v>0.48899999999999999</v>
      </c>
      <c r="L119" s="934">
        <v>2.9362737718902098E-4</v>
      </c>
      <c r="M119" s="935">
        <v>1.7830297556325002E-5</v>
      </c>
      <c r="N119" s="935">
        <v>3.9259370766220104E-6</v>
      </c>
      <c r="O119" s="935">
        <v>5.2345827688293399E-5</v>
      </c>
      <c r="P119" s="935">
        <v>4.1958452506397702E-5</v>
      </c>
      <c r="Q119" s="935">
        <v>9.8148426915550196E-6</v>
      </c>
      <c r="R119" s="935">
        <v>3.6805660093331298E-6</v>
      </c>
      <c r="S119" s="935">
        <v>9.9784234030809399E-5</v>
      </c>
      <c r="T119" s="935">
        <v>2.96898991419539E-4</v>
      </c>
      <c r="U119" s="935">
        <v>7.0503286667670205E-4</v>
      </c>
      <c r="V119" s="935">
        <v>9.8148426915550207E-8</v>
      </c>
      <c r="W119" s="935">
        <v>5.0710020573034303E-7</v>
      </c>
      <c r="X119" s="935">
        <v>7.3611320186662698E-6</v>
      </c>
      <c r="Y119" s="935">
        <v>4.08951778814792E-6</v>
      </c>
      <c r="Z119" s="935">
        <v>8.17903557629585E-7</v>
      </c>
      <c r="AA119" s="935">
        <v>2.48642681519394E-6</v>
      </c>
      <c r="AB119" s="912"/>
    </row>
    <row r="120" spans="1:28">
      <c r="A120" s="929" t="s">
        <v>3903</v>
      </c>
      <c r="B120" s="930">
        <v>0</v>
      </c>
      <c r="C120" s="931">
        <v>0</v>
      </c>
      <c r="D120" s="931">
        <v>0</v>
      </c>
      <c r="E120" s="931">
        <v>0</v>
      </c>
      <c r="F120" s="932">
        <v>0</v>
      </c>
      <c r="G120" s="933">
        <v>0</v>
      </c>
      <c r="H120" s="933">
        <v>0</v>
      </c>
      <c r="I120" s="933">
        <v>0</v>
      </c>
      <c r="J120" s="933">
        <v>0</v>
      </c>
      <c r="K120" s="933">
        <v>0</v>
      </c>
      <c r="L120" s="934">
        <v>0</v>
      </c>
      <c r="M120" s="935">
        <v>0</v>
      </c>
      <c r="N120" s="935">
        <v>0</v>
      </c>
      <c r="O120" s="935">
        <v>0</v>
      </c>
      <c r="P120" s="935">
        <v>0</v>
      </c>
      <c r="Q120" s="935">
        <v>0</v>
      </c>
      <c r="R120" s="935">
        <v>0</v>
      </c>
      <c r="S120" s="935">
        <v>0</v>
      </c>
      <c r="T120" s="935">
        <v>0</v>
      </c>
      <c r="U120" s="935">
        <v>0</v>
      </c>
      <c r="V120" s="935">
        <v>0</v>
      </c>
      <c r="W120" s="935">
        <v>0</v>
      </c>
      <c r="X120" s="935">
        <v>0</v>
      </c>
      <c r="Y120" s="935">
        <v>0</v>
      </c>
      <c r="Z120" s="935">
        <v>0</v>
      </c>
      <c r="AA120" s="935">
        <v>0</v>
      </c>
      <c r="AB120" s="912"/>
    </row>
    <row r="121" spans="1:28">
      <c r="A121" s="924"/>
      <c r="B121" s="925"/>
      <c r="C121" s="926"/>
      <c r="D121" s="926"/>
      <c r="E121" s="926"/>
      <c r="F121" s="925"/>
      <c r="G121" s="926"/>
      <c r="H121" s="926"/>
      <c r="I121" s="926"/>
      <c r="J121" s="926"/>
      <c r="K121" s="926"/>
      <c r="L121" s="927"/>
      <c r="M121" s="928"/>
      <c r="N121" s="928"/>
      <c r="O121" s="928"/>
      <c r="P121" s="928"/>
      <c r="Q121" s="928"/>
      <c r="R121" s="928"/>
      <c r="S121" s="928"/>
      <c r="T121" s="928"/>
      <c r="U121" s="928"/>
      <c r="V121" s="928"/>
      <c r="W121" s="928"/>
      <c r="X121" s="928"/>
      <c r="Y121" s="928"/>
      <c r="Z121" s="928"/>
      <c r="AA121" s="928"/>
      <c r="AB121" s="912"/>
    </row>
    <row r="122" spans="1:28">
      <c r="A122" s="917" t="s">
        <v>3904</v>
      </c>
      <c r="B122" s="918">
        <v>7900</v>
      </c>
      <c r="C122" s="919">
        <v>44</v>
      </c>
      <c r="D122" s="919">
        <v>-1</v>
      </c>
      <c r="E122" s="919">
        <v>7982</v>
      </c>
      <c r="F122" s="920">
        <v>0</v>
      </c>
      <c r="G122" s="921">
        <v>0</v>
      </c>
      <c r="H122" s="921">
        <v>0</v>
      </c>
      <c r="I122" s="921">
        <v>422</v>
      </c>
      <c r="J122" s="921">
        <v>0</v>
      </c>
      <c r="K122" s="921">
        <v>43</v>
      </c>
      <c r="L122" s="922">
        <v>2.4781277036814001E-2</v>
      </c>
      <c r="M122" s="923">
        <v>6.5305716426647896E-4</v>
      </c>
      <c r="N122" s="923">
        <v>2.1117828852426101E-3</v>
      </c>
      <c r="O122" s="923">
        <v>4.1066585077023402E-3</v>
      </c>
      <c r="P122" s="923">
        <v>6.4891755030357804E-4</v>
      </c>
      <c r="Q122" s="923">
        <v>2.8079810560824298E-4</v>
      </c>
      <c r="R122" s="923">
        <v>1.7535105859133301E-4</v>
      </c>
      <c r="S122" s="923">
        <v>8.84259054309465E-3</v>
      </c>
      <c r="T122" s="923">
        <v>1.7821633702978901E-2</v>
      </c>
      <c r="U122" s="923">
        <v>2.4184720775419399E-2</v>
      </c>
      <c r="V122" s="923">
        <v>1.2311216083764E-5</v>
      </c>
      <c r="W122" s="923">
        <v>1.62554306789101E-5</v>
      </c>
      <c r="X122" s="923">
        <v>1.3861996755147401E-4</v>
      </c>
      <c r="Y122" s="923">
        <v>4.98330606988141E-5</v>
      </c>
      <c r="Z122" s="923">
        <v>2.4826490708682498E-5</v>
      </c>
      <c r="AA122" s="923">
        <v>1.6539718430428E-4</v>
      </c>
      <c r="AB122" s="912"/>
    </row>
    <row r="123" spans="1:28">
      <c r="A123" s="929" t="s">
        <v>3905</v>
      </c>
      <c r="B123" s="930">
        <v>0</v>
      </c>
      <c r="C123" s="931">
        <v>0.05</v>
      </c>
      <c r="D123" s="931">
        <v>0</v>
      </c>
      <c r="E123" s="931">
        <v>0</v>
      </c>
      <c r="F123" s="932">
        <v>0</v>
      </c>
      <c r="G123" s="933">
        <v>0</v>
      </c>
      <c r="H123" s="933">
        <v>0</v>
      </c>
      <c r="I123" s="933">
        <v>0</v>
      </c>
      <c r="J123" s="933">
        <v>0</v>
      </c>
      <c r="K123" s="933">
        <v>0.05</v>
      </c>
      <c r="L123" s="934">
        <v>2.0405773830431399E-5</v>
      </c>
      <c r="M123" s="935">
        <v>6.7238697375683705E-7</v>
      </c>
      <c r="N123" s="935">
        <v>1.76292505059628E-6</v>
      </c>
      <c r="O123" s="935">
        <v>8.5302825028852508E-6</v>
      </c>
      <c r="P123" s="935">
        <v>2.7096191479753101E-7</v>
      </c>
      <c r="Q123" s="935">
        <v>3.8135380601134002E-7</v>
      </c>
      <c r="R123" s="935">
        <v>1.3046314416177399E-7</v>
      </c>
      <c r="S123" s="935">
        <v>9.5003930620369003E-6</v>
      </c>
      <c r="T123" s="935">
        <v>1.6057002358372201E-5</v>
      </c>
      <c r="U123" s="935">
        <v>2.47545453024905E-5</v>
      </c>
      <c r="V123" s="935">
        <v>2.5423587067422702E-8</v>
      </c>
      <c r="W123" s="935">
        <v>6.0213758843895803E-9</v>
      </c>
      <c r="X123" s="935">
        <v>3.3452088246608801E-8</v>
      </c>
      <c r="Y123" s="935">
        <v>0</v>
      </c>
      <c r="Z123" s="935">
        <v>0</v>
      </c>
      <c r="AA123" s="935">
        <v>1.12733537391072E-7</v>
      </c>
      <c r="AB123" s="912"/>
    </row>
    <row r="124" spans="1:28">
      <c r="A124" s="929" t="s">
        <v>3906</v>
      </c>
      <c r="B124" s="930">
        <v>0</v>
      </c>
      <c r="C124" s="931">
        <v>0.01</v>
      </c>
      <c r="D124" s="931">
        <v>0</v>
      </c>
      <c r="E124" s="931">
        <v>0</v>
      </c>
      <c r="F124" s="932">
        <v>0</v>
      </c>
      <c r="G124" s="933">
        <v>0</v>
      </c>
      <c r="H124" s="933">
        <v>0</v>
      </c>
      <c r="I124" s="933">
        <v>0</v>
      </c>
      <c r="J124" s="933">
        <v>0</v>
      </c>
      <c r="K124" s="933">
        <v>0.01</v>
      </c>
      <c r="L124" s="934">
        <v>2.9956345024838199E-6</v>
      </c>
      <c r="M124" s="935">
        <v>8.7309950323648903E-8</v>
      </c>
      <c r="N124" s="935">
        <v>2.3483365949119401E-7</v>
      </c>
      <c r="O124" s="935">
        <v>1.95694716242661E-7</v>
      </c>
      <c r="P124" s="935">
        <v>1.2143108033518999E-7</v>
      </c>
      <c r="Q124" s="935">
        <v>2.2580159566460899E-8</v>
      </c>
      <c r="R124" s="935">
        <v>2.8601535450850499E-8</v>
      </c>
      <c r="S124" s="935">
        <v>1.28957800190677E-6</v>
      </c>
      <c r="T124" s="935">
        <v>2.69456570826434E-6</v>
      </c>
      <c r="U124" s="935">
        <v>2.9253851171659402E-6</v>
      </c>
      <c r="V124" s="935">
        <v>8.0285011791861101E-10</v>
      </c>
      <c r="W124" s="935">
        <v>2.9103316774549698E-9</v>
      </c>
      <c r="X124" s="935">
        <v>5.01781323699132E-9</v>
      </c>
      <c r="Y124" s="935">
        <v>0</v>
      </c>
      <c r="Z124" s="935">
        <v>0</v>
      </c>
      <c r="AA124" s="935">
        <v>2.7648150935822199E-8</v>
      </c>
      <c r="AB124" s="912"/>
    </row>
    <row r="125" spans="1:28">
      <c r="A125" s="929" t="s">
        <v>3907</v>
      </c>
      <c r="B125" s="930">
        <v>0</v>
      </c>
      <c r="C125" s="931">
        <v>0</v>
      </c>
      <c r="D125" s="931">
        <v>0</v>
      </c>
      <c r="E125" s="931">
        <v>0</v>
      </c>
      <c r="F125" s="932">
        <v>0</v>
      </c>
      <c r="G125" s="933">
        <v>0</v>
      </c>
      <c r="H125" s="933">
        <v>0</v>
      </c>
      <c r="I125" s="933">
        <v>0</v>
      </c>
      <c r="J125" s="933">
        <v>0</v>
      </c>
      <c r="K125" s="933">
        <v>0</v>
      </c>
      <c r="L125" s="934">
        <v>0</v>
      </c>
      <c r="M125" s="935">
        <v>0</v>
      </c>
      <c r="N125" s="935">
        <v>0</v>
      </c>
      <c r="O125" s="935">
        <v>0</v>
      </c>
      <c r="P125" s="935">
        <v>0</v>
      </c>
      <c r="Q125" s="935">
        <v>0</v>
      </c>
      <c r="R125" s="935">
        <v>0</v>
      </c>
      <c r="S125" s="935">
        <v>0</v>
      </c>
      <c r="T125" s="935">
        <v>0</v>
      </c>
      <c r="U125" s="935">
        <v>0</v>
      </c>
      <c r="V125" s="935">
        <v>0</v>
      </c>
      <c r="W125" s="935">
        <v>0</v>
      </c>
      <c r="X125" s="935">
        <v>0</v>
      </c>
      <c r="Y125" s="935">
        <v>0</v>
      </c>
      <c r="Z125" s="935">
        <v>0</v>
      </c>
      <c r="AA125" s="935">
        <v>0</v>
      </c>
      <c r="AB125" s="912"/>
    </row>
    <row r="126" spans="1:28">
      <c r="A126" s="929" t="s">
        <v>3908</v>
      </c>
      <c r="B126" s="930">
        <v>0</v>
      </c>
      <c r="C126" s="931">
        <v>0</v>
      </c>
      <c r="D126" s="931">
        <v>0</v>
      </c>
      <c r="E126" s="931">
        <v>0</v>
      </c>
      <c r="F126" s="932">
        <v>0</v>
      </c>
      <c r="G126" s="933">
        <v>0</v>
      </c>
      <c r="H126" s="933">
        <v>0</v>
      </c>
      <c r="I126" s="933">
        <v>0</v>
      </c>
      <c r="J126" s="933">
        <v>0</v>
      </c>
      <c r="K126" s="933">
        <v>0</v>
      </c>
      <c r="L126" s="934">
        <v>0</v>
      </c>
      <c r="M126" s="935">
        <v>0</v>
      </c>
      <c r="N126" s="935">
        <v>0</v>
      </c>
      <c r="O126" s="935">
        <v>0</v>
      </c>
      <c r="P126" s="935">
        <v>0</v>
      </c>
      <c r="Q126" s="935">
        <v>0</v>
      </c>
      <c r="R126" s="935">
        <v>0</v>
      </c>
      <c r="S126" s="935">
        <v>0</v>
      </c>
      <c r="T126" s="935">
        <v>0</v>
      </c>
      <c r="U126" s="935">
        <v>0</v>
      </c>
      <c r="V126" s="935">
        <v>0</v>
      </c>
      <c r="W126" s="935">
        <v>0</v>
      </c>
      <c r="X126" s="935">
        <v>0</v>
      </c>
      <c r="Y126" s="935">
        <v>0</v>
      </c>
      <c r="Z126" s="935">
        <v>0</v>
      </c>
      <c r="AA126" s="935">
        <v>0</v>
      </c>
      <c r="AB126" s="912"/>
    </row>
    <row r="127" spans="1:28">
      <c r="A127" s="929" t="s">
        <v>3909</v>
      </c>
      <c r="B127" s="930">
        <v>0</v>
      </c>
      <c r="C127" s="931">
        <v>9.98E-2</v>
      </c>
      <c r="D127" s="931">
        <v>0</v>
      </c>
      <c r="E127" s="931">
        <v>0</v>
      </c>
      <c r="F127" s="932">
        <v>0</v>
      </c>
      <c r="G127" s="933">
        <v>0</v>
      </c>
      <c r="H127" s="933">
        <v>0</v>
      </c>
      <c r="I127" s="933">
        <v>0</v>
      </c>
      <c r="J127" s="933">
        <v>0</v>
      </c>
      <c r="K127" s="933">
        <v>9.98E-2</v>
      </c>
      <c r="L127" s="934">
        <v>5.1386475320721902E-5</v>
      </c>
      <c r="M127" s="935">
        <v>1.8054707545118501E-6</v>
      </c>
      <c r="N127" s="935">
        <v>4.1664709719504198E-6</v>
      </c>
      <c r="O127" s="935">
        <v>9.8085670797999592E-6</v>
      </c>
      <c r="P127" s="935">
        <v>1.2239008480104401E-6</v>
      </c>
      <c r="Q127" s="935">
        <v>8.68014785823005E-7</v>
      </c>
      <c r="R127" s="935">
        <v>3.9928680147858199E-7</v>
      </c>
      <c r="S127" s="935">
        <v>1.0676581865623E-5</v>
      </c>
      <c r="T127" s="935">
        <v>4.30535333768211E-5</v>
      </c>
      <c r="U127" s="935">
        <v>8.8884714068275698E-5</v>
      </c>
      <c r="V127" s="935">
        <v>1.56242661448141E-8</v>
      </c>
      <c r="W127" s="935">
        <v>6.5969123722548402E-8</v>
      </c>
      <c r="X127" s="935">
        <v>2.6040443574690202E-6</v>
      </c>
      <c r="Y127" s="935">
        <v>1.3020221787345101E-6</v>
      </c>
      <c r="Z127" s="935">
        <v>2.6040443574690102E-7</v>
      </c>
      <c r="AA127" s="935">
        <v>1.8575516416612301E-7</v>
      </c>
      <c r="AB127" s="912"/>
    </row>
    <row r="128" spans="1:28">
      <c r="A128" s="929" t="s">
        <v>3910</v>
      </c>
      <c r="B128" s="930">
        <v>0</v>
      </c>
      <c r="C128" s="931">
        <v>0</v>
      </c>
      <c r="D128" s="931">
        <v>0</v>
      </c>
      <c r="E128" s="931">
        <v>0</v>
      </c>
      <c r="F128" s="932">
        <v>0</v>
      </c>
      <c r="G128" s="933">
        <v>0</v>
      </c>
      <c r="H128" s="933">
        <v>0</v>
      </c>
      <c r="I128" s="933">
        <v>0</v>
      </c>
      <c r="J128" s="933">
        <v>0</v>
      </c>
      <c r="K128" s="933">
        <v>0</v>
      </c>
      <c r="L128" s="934">
        <v>0</v>
      </c>
      <c r="M128" s="935">
        <v>0</v>
      </c>
      <c r="N128" s="935">
        <v>0</v>
      </c>
      <c r="O128" s="935">
        <v>0</v>
      </c>
      <c r="P128" s="935">
        <v>0</v>
      </c>
      <c r="Q128" s="935">
        <v>0</v>
      </c>
      <c r="R128" s="935">
        <v>0</v>
      </c>
      <c r="S128" s="935">
        <v>0</v>
      </c>
      <c r="T128" s="935">
        <v>0</v>
      </c>
      <c r="U128" s="935">
        <v>0</v>
      </c>
      <c r="V128" s="935">
        <v>0</v>
      </c>
      <c r="W128" s="935">
        <v>0</v>
      </c>
      <c r="X128" s="935">
        <v>0</v>
      </c>
      <c r="Y128" s="935">
        <v>0</v>
      </c>
      <c r="Z128" s="935">
        <v>0</v>
      </c>
      <c r="AA128" s="935">
        <v>0</v>
      </c>
      <c r="AB128" s="912"/>
    </row>
    <row r="129" spans="1:28">
      <c r="A129" s="929" t="s">
        <v>3911</v>
      </c>
      <c r="B129" s="930">
        <v>0</v>
      </c>
      <c r="C129" s="931">
        <v>0</v>
      </c>
      <c r="D129" s="931">
        <v>0</v>
      </c>
      <c r="E129" s="931">
        <v>0</v>
      </c>
      <c r="F129" s="932">
        <v>0</v>
      </c>
      <c r="G129" s="933">
        <v>0</v>
      </c>
      <c r="H129" s="933">
        <v>0</v>
      </c>
      <c r="I129" s="933">
        <v>0</v>
      </c>
      <c r="J129" s="933">
        <v>0</v>
      </c>
      <c r="K129" s="933">
        <v>0</v>
      </c>
      <c r="L129" s="934">
        <v>0</v>
      </c>
      <c r="M129" s="935">
        <v>0</v>
      </c>
      <c r="N129" s="935">
        <v>0</v>
      </c>
      <c r="O129" s="935">
        <v>0</v>
      </c>
      <c r="P129" s="935">
        <v>0</v>
      </c>
      <c r="Q129" s="935">
        <v>0</v>
      </c>
      <c r="R129" s="935">
        <v>0</v>
      </c>
      <c r="S129" s="935">
        <v>0</v>
      </c>
      <c r="T129" s="935">
        <v>0</v>
      </c>
      <c r="U129" s="935">
        <v>0</v>
      </c>
      <c r="V129" s="935">
        <v>0</v>
      </c>
      <c r="W129" s="935">
        <v>0</v>
      </c>
      <c r="X129" s="935">
        <v>0</v>
      </c>
      <c r="Y129" s="935">
        <v>0</v>
      </c>
      <c r="Z129" s="935">
        <v>0</v>
      </c>
      <c r="AA129" s="935">
        <v>0</v>
      </c>
      <c r="AB129" s="912"/>
    </row>
    <row r="130" spans="1:28">
      <c r="A130" s="929" t="s">
        <v>3913</v>
      </c>
      <c r="B130" s="930">
        <v>0</v>
      </c>
      <c r="C130" s="931">
        <v>0</v>
      </c>
      <c r="D130" s="931">
        <v>0</v>
      </c>
      <c r="E130" s="931">
        <v>0</v>
      </c>
      <c r="F130" s="932">
        <v>0</v>
      </c>
      <c r="G130" s="933">
        <v>0</v>
      </c>
      <c r="H130" s="933">
        <v>0</v>
      </c>
      <c r="I130" s="933">
        <v>0</v>
      </c>
      <c r="J130" s="933">
        <v>0</v>
      </c>
      <c r="K130" s="933">
        <v>0</v>
      </c>
      <c r="L130" s="934">
        <v>0</v>
      </c>
      <c r="M130" s="935">
        <v>0</v>
      </c>
      <c r="N130" s="935">
        <v>0</v>
      </c>
      <c r="O130" s="935">
        <v>0</v>
      </c>
      <c r="P130" s="935">
        <v>0</v>
      </c>
      <c r="Q130" s="935">
        <v>0</v>
      </c>
      <c r="R130" s="935">
        <v>0</v>
      </c>
      <c r="S130" s="935">
        <v>0</v>
      </c>
      <c r="T130" s="935">
        <v>0</v>
      </c>
      <c r="U130" s="935">
        <v>0</v>
      </c>
      <c r="V130" s="935">
        <v>0</v>
      </c>
      <c r="W130" s="935">
        <v>0</v>
      </c>
      <c r="X130" s="935">
        <v>0</v>
      </c>
      <c r="Y130" s="935">
        <v>0</v>
      </c>
      <c r="Z130" s="935">
        <v>0</v>
      </c>
      <c r="AA130" s="935">
        <v>0</v>
      </c>
      <c r="AB130" s="912"/>
    </row>
    <row r="131" spans="1:28">
      <c r="A131" s="929" t="s">
        <v>3914</v>
      </c>
      <c r="B131" s="930">
        <v>7900</v>
      </c>
      <c r="C131" s="931">
        <v>0.13980000000000001</v>
      </c>
      <c r="D131" s="931">
        <v>-1</v>
      </c>
      <c r="E131" s="931">
        <v>7981.9840000000004</v>
      </c>
      <c r="F131" s="932">
        <v>0</v>
      </c>
      <c r="G131" s="933">
        <v>0</v>
      </c>
      <c r="H131" s="933">
        <v>0</v>
      </c>
      <c r="I131" s="933">
        <v>422</v>
      </c>
      <c r="J131" s="933">
        <v>0</v>
      </c>
      <c r="K131" s="933">
        <v>0</v>
      </c>
      <c r="L131" s="934">
        <v>0</v>
      </c>
      <c r="M131" s="935">
        <v>0</v>
      </c>
      <c r="N131" s="935">
        <v>0</v>
      </c>
      <c r="O131" s="935">
        <v>0</v>
      </c>
      <c r="P131" s="935">
        <v>0</v>
      </c>
      <c r="Q131" s="935">
        <v>0</v>
      </c>
      <c r="R131" s="935">
        <v>0</v>
      </c>
      <c r="S131" s="935">
        <v>0</v>
      </c>
      <c r="T131" s="935">
        <v>0</v>
      </c>
      <c r="U131" s="935">
        <v>0</v>
      </c>
      <c r="V131" s="935">
        <v>0</v>
      </c>
      <c r="W131" s="935">
        <v>0</v>
      </c>
      <c r="X131" s="935">
        <v>0</v>
      </c>
      <c r="Y131" s="935">
        <v>0</v>
      </c>
      <c r="Z131" s="935">
        <v>0</v>
      </c>
      <c r="AA131" s="935">
        <v>0</v>
      </c>
      <c r="AB131" s="912"/>
    </row>
    <row r="132" spans="1:28">
      <c r="A132" s="929" t="s">
        <v>3915</v>
      </c>
      <c r="B132" s="930">
        <v>0</v>
      </c>
      <c r="C132" s="931">
        <v>0.69299999999999995</v>
      </c>
      <c r="D132" s="931">
        <v>0</v>
      </c>
      <c r="E132" s="931">
        <v>0</v>
      </c>
      <c r="F132" s="932">
        <v>0</v>
      </c>
      <c r="G132" s="933">
        <v>0</v>
      </c>
      <c r="H132" s="933">
        <v>0</v>
      </c>
      <c r="I132" s="933">
        <v>0</v>
      </c>
      <c r="J132" s="933">
        <v>0</v>
      </c>
      <c r="K132" s="933">
        <v>0.69299999999999995</v>
      </c>
      <c r="L132" s="934">
        <v>7.0706006322444697E-4</v>
      </c>
      <c r="M132" s="935">
        <v>2.3298208640674402E-5</v>
      </c>
      <c r="N132" s="935">
        <v>6.1085353003161196E-5</v>
      </c>
      <c r="O132" s="935">
        <v>2.95574288724974E-4</v>
      </c>
      <c r="P132" s="935">
        <v>9.3888303477344596E-6</v>
      </c>
      <c r="Q132" s="935">
        <v>1.32139093782929E-5</v>
      </c>
      <c r="R132" s="935">
        <v>4.5205479452054799E-6</v>
      </c>
      <c r="S132" s="935">
        <v>3.2918861959957798E-4</v>
      </c>
      <c r="T132" s="935">
        <v>5.5637513171759702E-4</v>
      </c>
      <c r="U132" s="935">
        <v>8.5774499473129605E-4</v>
      </c>
      <c r="V132" s="935">
        <v>8.8092729188619605E-7</v>
      </c>
      <c r="W132" s="935">
        <v>2.08640674394099E-7</v>
      </c>
      <c r="X132" s="935">
        <v>1.1591148577449901E-6</v>
      </c>
      <c r="Y132" s="935">
        <v>0</v>
      </c>
      <c r="Z132" s="935">
        <v>0</v>
      </c>
      <c r="AA132" s="935">
        <v>3.9062170706006296E-6</v>
      </c>
      <c r="AB132" s="912"/>
    </row>
    <row r="133" spans="1:28">
      <c r="A133" s="929" t="s">
        <v>3916</v>
      </c>
      <c r="B133" s="930">
        <v>0</v>
      </c>
      <c r="C133" s="931">
        <v>9.98E-2</v>
      </c>
      <c r="D133" s="931">
        <v>0</v>
      </c>
      <c r="E133" s="931">
        <v>0</v>
      </c>
      <c r="F133" s="932">
        <v>0</v>
      </c>
      <c r="G133" s="933">
        <v>0</v>
      </c>
      <c r="H133" s="933">
        <v>0</v>
      </c>
      <c r="I133" s="933">
        <v>0</v>
      </c>
      <c r="J133" s="933">
        <v>0</v>
      </c>
      <c r="K133" s="933">
        <v>9.98E-2</v>
      </c>
      <c r="L133" s="934">
        <v>1.10504959272083E-4</v>
      </c>
      <c r="M133" s="935">
        <v>2.40373325304832E-6</v>
      </c>
      <c r="N133" s="935">
        <v>1.03827922458059E-5</v>
      </c>
      <c r="O133" s="935">
        <v>1.8695703079264699E-5</v>
      </c>
      <c r="P133" s="935">
        <v>9.8486293006840901E-7</v>
      </c>
      <c r="Q133" s="935">
        <v>1.7026443875758901E-6</v>
      </c>
      <c r="R133" s="935">
        <v>6.0093331326208001E-7</v>
      </c>
      <c r="S133" s="935">
        <v>2.6875073176443E-5</v>
      </c>
      <c r="T133" s="935">
        <v>5.0578553866225103E-5</v>
      </c>
      <c r="U133" s="935">
        <v>1.1567966280295E-4</v>
      </c>
      <c r="V133" s="935">
        <v>2.3369628849080902E-8</v>
      </c>
      <c r="W133" s="935">
        <v>7.5116664157760001E-8</v>
      </c>
      <c r="X133" s="935">
        <v>3.3385184070115603E-7</v>
      </c>
      <c r="Y133" s="935">
        <v>1.6692592035057801E-7</v>
      </c>
      <c r="Z133" s="935">
        <v>3.3385184070115603E-7</v>
      </c>
      <c r="AA133" s="935">
        <v>3.7057554317828302E-7</v>
      </c>
      <c r="AB133" s="912"/>
    </row>
    <row r="134" spans="1:28">
      <c r="A134" s="929" t="s">
        <v>3917</v>
      </c>
      <c r="B134" s="930">
        <v>0</v>
      </c>
      <c r="C134" s="931">
        <v>8.1456099999999996</v>
      </c>
      <c r="D134" s="931">
        <v>0</v>
      </c>
      <c r="E134" s="931">
        <v>0</v>
      </c>
      <c r="F134" s="932">
        <v>0</v>
      </c>
      <c r="G134" s="933">
        <v>0</v>
      </c>
      <c r="H134" s="933">
        <v>0</v>
      </c>
      <c r="I134" s="933">
        <v>0</v>
      </c>
      <c r="J134" s="933">
        <v>0</v>
      </c>
      <c r="K134" s="933">
        <v>8.1456099999999996</v>
      </c>
      <c r="L134" s="934">
        <v>8.1337567865923995E-3</v>
      </c>
      <c r="M134" s="935">
        <v>2.3706426815193899E-4</v>
      </c>
      <c r="N134" s="935">
        <v>6.3762113502935402E-4</v>
      </c>
      <c r="O134" s="935">
        <v>5.3135094585779496E-4</v>
      </c>
      <c r="P134" s="935">
        <v>3.2971007409637502E-4</v>
      </c>
      <c r="Q134" s="935">
        <v>6.1309724522053306E-5</v>
      </c>
      <c r="R134" s="935">
        <v>7.7658984394600794E-5</v>
      </c>
      <c r="S134" s="935">
        <v>3.5014664893706E-3</v>
      </c>
      <c r="T134" s="935">
        <v>7.3162937929650198E-3</v>
      </c>
      <c r="U134" s="935">
        <v>7.9430154214126802E-3</v>
      </c>
      <c r="V134" s="935">
        <v>2.1799013163396702E-6</v>
      </c>
      <c r="W134" s="935">
        <v>7.9021422717313103E-6</v>
      </c>
      <c r="X134" s="935">
        <v>1.3624383227123001E-5</v>
      </c>
      <c r="Y134" s="935">
        <v>0</v>
      </c>
      <c r="Z134" s="935">
        <v>0</v>
      </c>
      <c r="AA134" s="935">
        <v>7.5070351581447506E-5</v>
      </c>
      <c r="AB134" s="912"/>
    </row>
    <row r="135" spans="1:28">
      <c r="A135" s="929" t="s">
        <v>3918</v>
      </c>
      <c r="B135" s="930">
        <v>0</v>
      </c>
      <c r="C135" s="931">
        <v>0</v>
      </c>
      <c r="D135" s="931">
        <v>0</v>
      </c>
      <c r="E135" s="931">
        <v>0</v>
      </c>
      <c r="F135" s="932">
        <v>0</v>
      </c>
      <c r="G135" s="933">
        <v>0</v>
      </c>
      <c r="H135" s="933">
        <v>0</v>
      </c>
      <c r="I135" s="933">
        <v>0</v>
      </c>
      <c r="J135" s="933">
        <v>0</v>
      </c>
      <c r="K135" s="933">
        <v>0</v>
      </c>
      <c r="L135" s="934">
        <v>0</v>
      </c>
      <c r="M135" s="935">
        <v>0</v>
      </c>
      <c r="N135" s="935">
        <v>0</v>
      </c>
      <c r="O135" s="935">
        <v>0</v>
      </c>
      <c r="P135" s="935">
        <v>0</v>
      </c>
      <c r="Q135" s="935">
        <v>0</v>
      </c>
      <c r="R135" s="935">
        <v>0</v>
      </c>
      <c r="S135" s="935">
        <v>0</v>
      </c>
      <c r="T135" s="935">
        <v>0</v>
      </c>
      <c r="U135" s="935">
        <v>0</v>
      </c>
      <c r="V135" s="935">
        <v>0</v>
      </c>
      <c r="W135" s="935">
        <v>0</v>
      </c>
      <c r="X135" s="935">
        <v>0</v>
      </c>
      <c r="Y135" s="935">
        <v>0</v>
      </c>
      <c r="Z135" s="935">
        <v>0</v>
      </c>
      <c r="AA135" s="935">
        <v>0</v>
      </c>
      <c r="AB135" s="912"/>
    </row>
    <row r="136" spans="1:28">
      <c r="A136" s="929" t="s">
        <v>3919</v>
      </c>
      <c r="B136" s="930">
        <v>0</v>
      </c>
      <c r="C136" s="931">
        <v>0.06</v>
      </c>
      <c r="D136" s="931">
        <v>0</v>
      </c>
      <c r="E136" s="931">
        <v>0</v>
      </c>
      <c r="F136" s="932">
        <v>0</v>
      </c>
      <c r="G136" s="933">
        <v>0</v>
      </c>
      <c r="H136" s="933">
        <v>0</v>
      </c>
      <c r="I136" s="933">
        <v>0</v>
      </c>
      <c r="J136" s="933">
        <v>0</v>
      </c>
      <c r="K136" s="933">
        <v>0.06</v>
      </c>
      <c r="L136" s="934">
        <v>6.9446535199959802E-5</v>
      </c>
      <c r="M136" s="935">
        <v>1.61573586231121E-6</v>
      </c>
      <c r="N136" s="935">
        <v>6.5331928345626997E-6</v>
      </c>
      <c r="O136" s="935">
        <v>8.8313512971047201E-6</v>
      </c>
      <c r="P136" s="935">
        <v>7.4263635907471504E-7</v>
      </c>
      <c r="Q136" s="935">
        <v>5.9210196196497597E-7</v>
      </c>
      <c r="R136" s="935">
        <v>3.1110442069346198E-7</v>
      </c>
      <c r="S136" s="935">
        <v>1.6558783682071399E-5</v>
      </c>
      <c r="T136" s="935">
        <v>3.9038586983792499E-5</v>
      </c>
      <c r="U136" s="935">
        <v>4.5160319132921899E-5</v>
      </c>
      <c r="V136" s="935">
        <v>1.5053439710973999E-8</v>
      </c>
      <c r="W136" s="935">
        <v>3.1110442069346198E-8</v>
      </c>
      <c r="X136" s="935">
        <v>2.0071252947965299E-7</v>
      </c>
      <c r="Y136" s="935">
        <v>1.0035626473982601E-7</v>
      </c>
      <c r="Z136" s="935">
        <v>1.0035626473982601E-7</v>
      </c>
      <c r="AA136" s="935">
        <v>2.9705454362988598E-7</v>
      </c>
      <c r="AB136" s="912"/>
    </row>
    <row r="137" spans="1:28">
      <c r="A137" s="929" t="s">
        <v>3920</v>
      </c>
      <c r="B137" s="930">
        <v>0</v>
      </c>
      <c r="C137" s="931">
        <v>15.455880000000001</v>
      </c>
      <c r="D137" s="931">
        <v>0</v>
      </c>
      <c r="E137" s="931">
        <v>0.26879999999999998</v>
      </c>
      <c r="F137" s="932">
        <v>0</v>
      </c>
      <c r="G137" s="933">
        <v>0</v>
      </c>
      <c r="H137" s="933">
        <v>0</v>
      </c>
      <c r="I137" s="933">
        <v>0</v>
      </c>
      <c r="J137" s="933">
        <v>0</v>
      </c>
      <c r="K137" s="933">
        <v>15.18708</v>
      </c>
      <c r="L137" s="934">
        <v>1.5685720808871501E-2</v>
      </c>
      <c r="M137" s="935">
        <v>3.8611005067991399E-4</v>
      </c>
      <c r="N137" s="935">
        <v>1.3899961824476901E-3</v>
      </c>
      <c r="O137" s="935">
        <v>3.23367167444428E-3</v>
      </c>
      <c r="P137" s="935">
        <v>3.0647485272718101E-4</v>
      </c>
      <c r="Q137" s="935">
        <v>2.0270777660695501E-4</v>
      </c>
      <c r="R137" s="935">
        <v>9.1701137036479503E-5</v>
      </c>
      <c r="S137" s="935">
        <v>4.9470350243363903E-3</v>
      </c>
      <c r="T137" s="935">
        <v>9.7975425360028092E-3</v>
      </c>
      <c r="U137" s="935">
        <v>1.51065557328516E-2</v>
      </c>
      <c r="V137" s="935">
        <v>9.1701137036479496E-6</v>
      </c>
      <c r="W137" s="935">
        <v>7.9635197952732198E-6</v>
      </c>
      <c r="X137" s="935">
        <v>1.2065939083747301E-4</v>
      </c>
      <c r="Y137" s="935">
        <v>4.8263756334989201E-5</v>
      </c>
      <c r="Z137" s="935">
        <v>2.4131878167494601E-5</v>
      </c>
      <c r="AA137" s="935">
        <v>8.5426848712930899E-5</v>
      </c>
      <c r="AB137" s="912"/>
    </row>
    <row r="138" spans="1:28">
      <c r="A138" s="924"/>
      <c r="B138" s="925"/>
      <c r="C138" s="926"/>
      <c r="D138" s="926"/>
      <c r="E138" s="926"/>
      <c r="F138" s="925"/>
      <c r="G138" s="926"/>
      <c r="H138" s="926"/>
      <c r="I138" s="926"/>
      <c r="J138" s="926"/>
      <c r="K138" s="926"/>
      <c r="L138" s="927"/>
      <c r="M138" s="928"/>
      <c r="N138" s="928"/>
      <c r="O138" s="928"/>
      <c r="P138" s="928"/>
      <c r="Q138" s="928"/>
      <c r="R138" s="928"/>
      <c r="S138" s="928"/>
      <c r="T138" s="928"/>
      <c r="U138" s="928"/>
      <c r="V138" s="928"/>
      <c r="W138" s="928"/>
      <c r="X138" s="928"/>
      <c r="Y138" s="928"/>
      <c r="Z138" s="928"/>
      <c r="AA138" s="928"/>
      <c r="AB138" s="912"/>
    </row>
    <row r="139" spans="1:28">
      <c r="A139" s="917" t="s">
        <v>4295</v>
      </c>
      <c r="B139" s="918">
        <v>440893</v>
      </c>
      <c r="C139" s="919">
        <v>141951</v>
      </c>
      <c r="D139" s="919">
        <v>-85</v>
      </c>
      <c r="E139" s="919">
        <v>1386</v>
      </c>
      <c r="F139" s="920">
        <v>18676</v>
      </c>
      <c r="G139" s="921">
        <v>28254</v>
      </c>
      <c r="H139" s="921">
        <v>327858</v>
      </c>
      <c r="I139" s="921">
        <v>22842</v>
      </c>
      <c r="J139" s="921">
        <v>64483</v>
      </c>
      <c r="K139" s="921">
        <v>126765</v>
      </c>
      <c r="L139" s="922">
        <v>83.924335447700898</v>
      </c>
      <c r="M139" s="923">
        <v>3.50076905648619</v>
      </c>
      <c r="N139" s="923">
        <v>6.8683696841093198</v>
      </c>
      <c r="O139" s="923">
        <v>8.5270980049229994</v>
      </c>
      <c r="P139" s="923">
        <v>1.4702525566283899</v>
      </c>
      <c r="Q139" s="923">
        <v>1.1109611829607999</v>
      </c>
      <c r="R139" s="923">
        <v>0.249991837006142</v>
      </c>
      <c r="S139" s="923">
        <v>24.127155039909798</v>
      </c>
      <c r="T139" s="923">
        <v>54.0117243141462</v>
      </c>
      <c r="U139" s="923">
        <v>92.214678577615402</v>
      </c>
      <c r="V139" s="923">
        <v>1.6765827589979999E-2</v>
      </c>
      <c r="W139" s="923">
        <v>3.8074733525889401E-2</v>
      </c>
      <c r="X139" s="923">
        <v>2.72209097315558E-2</v>
      </c>
      <c r="Y139" s="923">
        <v>7.5797413252749E-3</v>
      </c>
      <c r="Z139" s="923">
        <v>1.6485400044024701E-2</v>
      </c>
      <c r="AA139" s="923">
        <v>0.47112188185325399</v>
      </c>
      <c r="AB139" s="912"/>
    </row>
    <row r="140" spans="1:28">
      <c r="A140" s="929" t="s">
        <v>3922</v>
      </c>
      <c r="B140" s="930">
        <v>69291</v>
      </c>
      <c r="C140" s="931">
        <v>114766.052</v>
      </c>
      <c r="D140" s="931">
        <v>0</v>
      </c>
      <c r="E140" s="931">
        <v>22.004999999999999</v>
      </c>
      <c r="F140" s="932">
        <v>0</v>
      </c>
      <c r="G140" s="933">
        <v>0</v>
      </c>
      <c r="H140" s="933">
        <v>176489.726027397</v>
      </c>
      <c r="I140" s="933">
        <v>7500</v>
      </c>
      <c r="J140" s="933">
        <v>0</v>
      </c>
      <c r="K140" s="933">
        <v>0</v>
      </c>
      <c r="L140" s="934">
        <v>0</v>
      </c>
      <c r="M140" s="935">
        <v>0</v>
      </c>
      <c r="N140" s="935">
        <v>0</v>
      </c>
      <c r="O140" s="935">
        <v>0</v>
      </c>
      <c r="P140" s="935">
        <v>0</v>
      </c>
      <c r="Q140" s="935">
        <v>0</v>
      </c>
      <c r="R140" s="935">
        <v>0</v>
      </c>
      <c r="S140" s="935">
        <v>0</v>
      </c>
      <c r="T140" s="935">
        <v>0</v>
      </c>
      <c r="U140" s="935">
        <v>0</v>
      </c>
      <c r="V140" s="935">
        <v>0</v>
      </c>
      <c r="W140" s="935">
        <v>0</v>
      </c>
      <c r="X140" s="935">
        <v>0</v>
      </c>
      <c r="Y140" s="935">
        <v>0</v>
      </c>
      <c r="Z140" s="935">
        <v>0</v>
      </c>
      <c r="AA140" s="935">
        <v>0</v>
      </c>
      <c r="AB140" s="912"/>
    </row>
    <row r="141" spans="1:28">
      <c r="A141" s="929" t="s">
        <v>3923</v>
      </c>
      <c r="B141" s="930">
        <v>192000</v>
      </c>
      <c r="C141" s="931">
        <v>1069.702</v>
      </c>
      <c r="D141" s="931">
        <v>0</v>
      </c>
      <c r="E141" s="931">
        <v>0</v>
      </c>
      <c r="F141" s="932">
        <v>0</v>
      </c>
      <c r="G141" s="933">
        <v>24500</v>
      </c>
      <c r="H141" s="933">
        <v>153846.15384615399</v>
      </c>
      <c r="I141" s="933">
        <v>14516</v>
      </c>
      <c r="J141" s="933">
        <v>0</v>
      </c>
      <c r="K141" s="933">
        <v>0</v>
      </c>
      <c r="L141" s="934">
        <v>0</v>
      </c>
      <c r="M141" s="935">
        <v>0</v>
      </c>
      <c r="N141" s="935">
        <v>0</v>
      </c>
      <c r="O141" s="935">
        <v>0</v>
      </c>
      <c r="P141" s="935">
        <v>0</v>
      </c>
      <c r="Q141" s="935">
        <v>0</v>
      </c>
      <c r="R141" s="935">
        <v>0</v>
      </c>
      <c r="S141" s="935">
        <v>0</v>
      </c>
      <c r="T141" s="935">
        <v>0</v>
      </c>
      <c r="U141" s="935">
        <v>0</v>
      </c>
      <c r="V141" s="935">
        <v>0</v>
      </c>
      <c r="W141" s="935">
        <v>0</v>
      </c>
      <c r="X141" s="935">
        <v>0</v>
      </c>
      <c r="Y141" s="935">
        <v>0</v>
      </c>
      <c r="Z141" s="935">
        <v>0</v>
      </c>
      <c r="AA141" s="935">
        <v>0</v>
      </c>
      <c r="AB141" s="912"/>
    </row>
    <row r="142" spans="1:28">
      <c r="A142" s="929" t="s">
        <v>3924</v>
      </c>
      <c r="B142" s="930">
        <v>170000</v>
      </c>
      <c r="C142" s="931">
        <v>1132.9352200000001</v>
      </c>
      <c r="D142" s="931">
        <v>0</v>
      </c>
      <c r="E142" s="931">
        <v>54</v>
      </c>
      <c r="F142" s="932">
        <v>250</v>
      </c>
      <c r="G142" s="933">
        <v>0</v>
      </c>
      <c r="H142" s="933">
        <v>106382.978723404</v>
      </c>
      <c r="I142" s="933">
        <v>0</v>
      </c>
      <c r="J142" s="933">
        <v>64445.956496595798</v>
      </c>
      <c r="K142" s="933">
        <v>0</v>
      </c>
      <c r="L142" s="934">
        <v>0</v>
      </c>
      <c r="M142" s="935">
        <v>0</v>
      </c>
      <c r="N142" s="935">
        <v>0</v>
      </c>
      <c r="O142" s="935">
        <v>0</v>
      </c>
      <c r="P142" s="935">
        <v>0</v>
      </c>
      <c r="Q142" s="935">
        <v>0</v>
      </c>
      <c r="R142" s="935">
        <v>0</v>
      </c>
      <c r="S142" s="935">
        <v>0</v>
      </c>
      <c r="T142" s="935">
        <v>0</v>
      </c>
      <c r="U142" s="935">
        <v>0</v>
      </c>
      <c r="V142" s="935">
        <v>0</v>
      </c>
      <c r="W142" s="935">
        <v>0</v>
      </c>
      <c r="X142" s="935">
        <v>0</v>
      </c>
      <c r="Y142" s="935">
        <v>0</v>
      </c>
      <c r="Z142" s="935">
        <v>0</v>
      </c>
      <c r="AA142" s="935">
        <v>0</v>
      </c>
      <c r="AB142" s="912"/>
    </row>
    <row r="143" spans="1:28">
      <c r="A143" s="929" t="s">
        <v>3925</v>
      </c>
      <c r="B143" s="930">
        <v>0</v>
      </c>
      <c r="C143" s="931">
        <v>5.9997999999999996</v>
      </c>
      <c r="D143" s="931">
        <v>4</v>
      </c>
      <c r="E143" s="931">
        <v>0</v>
      </c>
      <c r="F143" s="932">
        <v>0</v>
      </c>
      <c r="G143" s="933">
        <v>0</v>
      </c>
      <c r="H143" s="933">
        <v>0</v>
      </c>
      <c r="I143" s="933">
        <v>0</v>
      </c>
      <c r="J143" s="933">
        <v>0</v>
      </c>
      <c r="K143" s="933">
        <v>0</v>
      </c>
      <c r="L143" s="934">
        <v>0</v>
      </c>
      <c r="M143" s="935">
        <v>0</v>
      </c>
      <c r="N143" s="935">
        <v>0</v>
      </c>
      <c r="O143" s="935">
        <v>0</v>
      </c>
      <c r="P143" s="935">
        <v>0</v>
      </c>
      <c r="Q143" s="935">
        <v>0</v>
      </c>
      <c r="R143" s="935">
        <v>0</v>
      </c>
      <c r="S143" s="935">
        <v>0</v>
      </c>
      <c r="T143" s="935">
        <v>0</v>
      </c>
      <c r="U143" s="935">
        <v>0</v>
      </c>
      <c r="V143" s="935">
        <v>0</v>
      </c>
      <c r="W143" s="935">
        <v>0</v>
      </c>
      <c r="X143" s="935">
        <v>0</v>
      </c>
      <c r="Y143" s="935">
        <v>0</v>
      </c>
      <c r="Z143" s="935">
        <v>0</v>
      </c>
      <c r="AA143" s="935">
        <v>0</v>
      </c>
      <c r="AB143" s="912"/>
    </row>
    <row r="144" spans="1:28">
      <c r="A144" s="929" t="s">
        <v>3926</v>
      </c>
      <c r="B144" s="930">
        <v>0</v>
      </c>
      <c r="C144" s="931">
        <v>23.655999999999999</v>
      </c>
      <c r="D144" s="931">
        <v>0</v>
      </c>
      <c r="E144" s="931">
        <v>0</v>
      </c>
      <c r="F144" s="932">
        <v>3.9366315789473698</v>
      </c>
      <c r="G144" s="933">
        <v>0</v>
      </c>
      <c r="H144" s="933">
        <v>0</v>
      </c>
      <c r="I144" s="933">
        <v>0</v>
      </c>
      <c r="J144" s="933">
        <v>0</v>
      </c>
      <c r="K144" s="933">
        <v>19.7193684210526</v>
      </c>
      <c r="L144" s="934">
        <v>1.7249953475187801E-2</v>
      </c>
      <c r="M144" s="935">
        <v>7.65198701002594E-4</v>
      </c>
      <c r="N144" s="935">
        <v>1.2566409701809801E-3</v>
      </c>
      <c r="O144" s="935">
        <v>1.24014961886627E-2</v>
      </c>
      <c r="P144" s="935">
        <v>5.2442497180781305E-4</v>
      </c>
      <c r="Q144" s="935">
        <v>3.8589762076423901E-4</v>
      </c>
      <c r="R144" s="935">
        <v>3.7930108023835499E-4</v>
      </c>
      <c r="S144" s="935">
        <v>9.9607761940855005E-3</v>
      </c>
      <c r="T144" s="935">
        <v>2.48689577825843E-2</v>
      </c>
      <c r="U144" s="935">
        <v>2.1141912385459601E-2</v>
      </c>
      <c r="V144" s="935">
        <v>9.8948107888266502E-6</v>
      </c>
      <c r="W144" s="935">
        <v>2.1108929682830199E-5</v>
      </c>
      <c r="X144" s="935">
        <v>1.64913513147111E-4</v>
      </c>
      <c r="Y144" s="935">
        <v>6.5965405258844301E-5</v>
      </c>
      <c r="Z144" s="935">
        <v>3.2982702629422198E-5</v>
      </c>
      <c r="AA144" s="935">
        <v>1.68871437462642E-4</v>
      </c>
      <c r="AB144" s="912"/>
    </row>
    <row r="145" spans="1:28">
      <c r="A145" s="929" t="s">
        <v>3927</v>
      </c>
      <c r="B145" s="930">
        <v>0</v>
      </c>
      <c r="C145" s="931">
        <v>37.1389</v>
      </c>
      <c r="D145" s="931">
        <v>0</v>
      </c>
      <c r="E145" s="931">
        <v>0</v>
      </c>
      <c r="F145" s="932">
        <v>0</v>
      </c>
      <c r="G145" s="933">
        <v>0</v>
      </c>
      <c r="H145" s="933">
        <v>0</v>
      </c>
      <c r="I145" s="933">
        <v>0</v>
      </c>
      <c r="J145" s="933">
        <v>37.1389</v>
      </c>
      <c r="K145" s="933">
        <v>0</v>
      </c>
      <c r="L145" s="934">
        <v>0</v>
      </c>
      <c r="M145" s="935">
        <v>0</v>
      </c>
      <c r="N145" s="935">
        <v>0</v>
      </c>
      <c r="O145" s="935">
        <v>0</v>
      </c>
      <c r="P145" s="935">
        <v>0</v>
      </c>
      <c r="Q145" s="935">
        <v>0</v>
      </c>
      <c r="R145" s="935">
        <v>0</v>
      </c>
      <c r="S145" s="935">
        <v>0</v>
      </c>
      <c r="T145" s="935">
        <v>0</v>
      </c>
      <c r="U145" s="935">
        <v>0</v>
      </c>
      <c r="V145" s="935">
        <v>0</v>
      </c>
      <c r="W145" s="935">
        <v>0</v>
      </c>
      <c r="X145" s="935">
        <v>0</v>
      </c>
      <c r="Y145" s="935">
        <v>0</v>
      </c>
      <c r="Z145" s="935">
        <v>0</v>
      </c>
      <c r="AA145" s="935">
        <v>0</v>
      </c>
      <c r="AB145" s="912"/>
    </row>
    <row r="146" spans="1:28">
      <c r="A146" s="929" t="s">
        <v>3928</v>
      </c>
      <c r="B146" s="930">
        <v>0</v>
      </c>
      <c r="C146" s="931">
        <v>18.32</v>
      </c>
      <c r="D146" s="931">
        <v>17</v>
      </c>
      <c r="E146" s="931">
        <v>1304.5</v>
      </c>
      <c r="F146" s="932">
        <v>0</v>
      </c>
      <c r="G146" s="933">
        <v>0</v>
      </c>
      <c r="H146" s="933">
        <v>0</v>
      </c>
      <c r="I146" s="933">
        <v>0</v>
      </c>
      <c r="J146" s="933">
        <v>0</v>
      </c>
      <c r="K146" s="933">
        <v>0</v>
      </c>
      <c r="L146" s="934">
        <v>0</v>
      </c>
      <c r="M146" s="935">
        <v>0</v>
      </c>
      <c r="N146" s="935">
        <v>0</v>
      </c>
      <c r="O146" s="935">
        <v>0</v>
      </c>
      <c r="P146" s="935">
        <v>0</v>
      </c>
      <c r="Q146" s="935">
        <v>0</v>
      </c>
      <c r="R146" s="935">
        <v>0</v>
      </c>
      <c r="S146" s="935">
        <v>0</v>
      </c>
      <c r="T146" s="935">
        <v>0</v>
      </c>
      <c r="U146" s="935">
        <v>0</v>
      </c>
      <c r="V146" s="935">
        <v>0</v>
      </c>
      <c r="W146" s="935">
        <v>0</v>
      </c>
      <c r="X146" s="935">
        <v>0</v>
      </c>
      <c r="Y146" s="935">
        <v>0</v>
      </c>
      <c r="Z146" s="935">
        <v>0</v>
      </c>
      <c r="AA146" s="935">
        <v>0</v>
      </c>
      <c r="AB146" s="912"/>
    </row>
    <row r="147" spans="1:28">
      <c r="A147" s="929" t="s">
        <v>3929</v>
      </c>
      <c r="B147" s="930">
        <v>9602</v>
      </c>
      <c r="C147" s="931">
        <v>1379.06051</v>
      </c>
      <c r="D147" s="931">
        <v>0</v>
      </c>
      <c r="E147" s="931">
        <v>0</v>
      </c>
      <c r="F147" s="932">
        <v>327.70606500529698</v>
      </c>
      <c r="G147" s="933">
        <v>3754</v>
      </c>
      <c r="H147" s="933">
        <v>3917.7777777777801</v>
      </c>
      <c r="I147" s="933">
        <v>826</v>
      </c>
      <c r="J147" s="933">
        <v>0</v>
      </c>
      <c r="K147" s="933">
        <v>160</v>
      </c>
      <c r="L147" s="934">
        <v>0.123638918159466</v>
      </c>
      <c r="M147" s="935">
        <v>4.2243297037817601E-3</v>
      </c>
      <c r="N147" s="935">
        <v>1.0282636693595601E-2</v>
      </c>
      <c r="O147" s="935">
        <v>2.1842875541505699E-2</v>
      </c>
      <c r="P147" s="935">
        <v>2.5552043086289702E-3</v>
      </c>
      <c r="Q147" s="935">
        <v>1.9576162041915501E-3</v>
      </c>
      <c r="R147" s="935">
        <v>1.0509308043554599E-3</v>
      </c>
      <c r="S147" s="935">
        <v>7.5419740077274297E-2</v>
      </c>
      <c r="T147" s="935">
        <v>0.15083948015454901</v>
      </c>
      <c r="U147" s="935">
        <v>0.12260859384147101</v>
      </c>
      <c r="V147" s="935">
        <v>5.3576864535768702E-5</v>
      </c>
      <c r="W147" s="935">
        <v>2.6788432267884298E-4</v>
      </c>
      <c r="X147" s="935">
        <v>4.1212972719822E-4</v>
      </c>
      <c r="Y147" s="935">
        <v>2.0606486359911E-4</v>
      </c>
      <c r="Z147" s="935">
        <v>0</v>
      </c>
      <c r="AA147" s="935">
        <v>1.20960074932678E-3</v>
      </c>
      <c r="AB147" s="912"/>
    </row>
    <row r="148" spans="1:28">
      <c r="A148" s="929" t="s">
        <v>3930</v>
      </c>
      <c r="B148" s="930">
        <v>0</v>
      </c>
      <c r="C148" s="931">
        <v>0</v>
      </c>
      <c r="D148" s="931">
        <v>0</v>
      </c>
      <c r="E148" s="931">
        <v>0</v>
      </c>
      <c r="F148" s="932">
        <v>0</v>
      </c>
      <c r="G148" s="933">
        <v>0</v>
      </c>
      <c r="H148" s="933">
        <v>0</v>
      </c>
      <c r="I148" s="933">
        <v>0</v>
      </c>
      <c r="J148" s="933">
        <v>0</v>
      </c>
      <c r="K148" s="933">
        <v>0</v>
      </c>
      <c r="L148" s="934">
        <v>0</v>
      </c>
      <c r="M148" s="935">
        <v>0</v>
      </c>
      <c r="N148" s="935">
        <v>0</v>
      </c>
      <c r="O148" s="935">
        <v>0</v>
      </c>
      <c r="P148" s="935">
        <v>0</v>
      </c>
      <c r="Q148" s="935">
        <v>0</v>
      </c>
      <c r="R148" s="935">
        <v>0</v>
      </c>
      <c r="S148" s="935">
        <v>0</v>
      </c>
      <c r="T148" s="935">
        <v>0</v>
      </c>
      <c r="U148" s="935">
        <v>0</v>
      </c>
      <c r="V148" s="935">
        <v>0</v>
      </c>
      <c r="W148" s="935">
        <v>0</v>
      </c>
      <c r="X148" s="935">
        <v>0</v>
      </c>
      <c r="Y148" s="935">
        <v>0</v>
      </c>
      <c r="Z148" s="935">
        <v>0</v>
      </c>
      <c r="AA148" s="935">
        <v>0</v>
      </c>
      <c r="AB148" s="912"/>
    </row>
    <row r="149" spans="1:28">
      <c r="A149" s="929" t="s">
        <v>3931</v>
      </c>
      <c r="B149" s="930">
        <v>0</v>
      </c>
      <c r="C149" s="931">
        <v>36</v>
      </c>
      <c r="D149" s="931">
        <v>0</v>
      </c>
      <c r="E149" s="931">
        <v>0</v>
      </c>
      <c r="F149" s="932">
        <v>36</v>
      </c>
      <c r="G149" s="933">
        <v>0</v>
      </c>
      <c r="H149" s="933">
        <v>0</v>
      </c>
      <c r="I149" s="933">
        <v>0</v>
      </c>
      <c r="J149" s="933">
        <v>0</v>
      </c>
      <c r="K149" s="933">
        <v>0</v>
      </c>
      <c r="L149" s="934">
        <v>0</v>
      </c>
      <c r="M149" s="935">
        <v>0</v>
      </c>
      <c r="N149" s="935">
        <v>0</v>
      </c>
      <c r="O149" s="935">
        <v>0</v>
      </c>
      <c r="P149" s="935">
        <v>0</v>
      </c>
      <c r="Q149" s="935">
        <v>0</v>
      </c>
      <c r="R149" s="935">
        <v>0</v>
      </c>
      <c r="S149" s="935">
        <v>0</v>
      </c>
      <c r="T149" s="935">
        <v>0</v>
      </c>
      <c r="U149" s="935">
        <v>0</v>
      </c>
      <c r="V149" s="935">
        <v>0</v>
      </c>
      <c r="W149" s="935">
        <v>0</v>
      </c>
      <c r="X149" s="935">
        <v>0</v>
      </c>
      <c r="Y149" s="935">
        <v>0</v>
      </c>
      <c r="Z149" s="935">
        <v>0</v>
      </c>
      <c r="AA149" s="935">
        <v>0</v>
      </c>
      <c r="AB149" s="912"/>
    </row>
    <row r="150" spans="1:28">
      <c r="A150" s="929" t="s">
        <v>3932</v>
      </c>
      <c r="B150" s="930">
        <v>0</v>
      </c>
      <c r="C150" s="931">
        <v>1.135</v>
      </c>
      <c r="D150" s="931">
        <v>1</v>
      </c>
      <c r="E150" s="931">
        <v>0</v>
      </c>
      <c r="F150" s="932">
        <v>0.13500000000000001</v>
      </c>
      <c r="G150" s="933">
        <v>0</v>
      </c>
      <c r="H150" s="933">
        <v>0</v>
      </c>
      <c r="I150" s="933">
        <v>0</v>
      </c>
      <c r="J150" s="933">
        <v>0</v>
      </c>
      <c r="K150" s="933">
        <v>0</v>
      </c>
      <c r="L150" s="934">
        <v>0</v>
      </c>
      <c r="M150" s="935">
        <v>0</v>
      </c>
      <c r="N150" s="935">
        <v>0</v>
      </c>
      <c r="O150" s="935">
        <v>0</v>
      </c>
      <c r="P150" s="935">
        <v>0</v>
      </c>
      <c r="Q150" s="935">
        <v>0</v>
      </c>
      <c r="R150" s="935">
        <v>0</v>
      </c>
      <c r="S150" s="935">
        <v>0</v>
      </c>
      <c r="T150" s="935">
        <v>0</v>
      </c>
      <c r="U150" s="935">
        <v>0</v>
      </c>
      <c r="V150" s="935">
        <v>0</v>
      </c>
      <c r="W150" s="935">
        <v>0</v>
      </c>
      <c r="X150" s="935">
        <v>0</v>
      </c>
      <c r="Y150" s="935">
        <v>0</v>
      </c>
      <c r="Z150" s="935">
        <v>0</v>
      </c>
      <c r="AA150" s="935">
        <v>0</v>
      </c>
      <c r="AB150" s="912"/>
    </row>
    <row r="151" spans="1:28">
      <c r="A151" s="929" t="s">
        <v>3933</v>
      </c>
      <c r="B151" s="930">
        <v>0</v>
      </c>
      <c r="C151" s="931">
        <v>2.0439799999999999</v>
      </c>
      <c r="D151" s="931">
        <v>0</v>
      </c>
      <c r="E151" s="931">
        <v>0</v>
      </c>
      <c r="F151" s="932">
        <v>0</v>
      </c>
      <c r="G151" s="933">
        <v>0</v>
      </c>
      <c r="H151" s="933">
        <v>0</v>
      </c>
      <c r="I151" s="933">
        <v>0</v>
      </c>
      <c r="J151" s="933">
        <v>0</v>
      </c>
      <c r="K151" s="933">
        <v>2.0439799999999999</v>
      </c>
      <c r="L151" s="934">
        <v>1.5413182517938699E-3</v>
      </c>
      <c r="M151" s="935">
        <v>7.1199303326810196E-5</v>
      </c>
      <c r="N151" s="935">
        <v>1.2399878669275901E-4</v>
      </c>
      <c r="O151" s="935">
        <v>1.5999843444227001E-4</v>
      </c>
      <c r="P151" s="935">
        <v>2.6133077625570799E-5</v>
      </c>
      <c r="Q151" s="935">
        <v>1.7333163731245899E-5</v>
      </c>
      <c r="R151" s="935">
        <v>2.0799796477495101E-5</v>
      </c>
      <c r="S151" s="935">
        <v>1.3279870058708399E-3</v>
      </c>
      <c r="T151" s="935">
        <v>2.65064073059361E-3</v>
      </c>
      <c r="U151" s="935">
        <v>1.7866491846053501E-3</v>
      </c>
      <c r="V151" s="935">
        <v>5.33328114807567E-7</v>
      </c>
      <c r="W151" s="935">
        <v>5.5999452054794504E-7</v>
      </c>
      <c r="X151" s="935">
        <v>1.0666562296151301E-5</v>
      </c>
      <c r="Y151" s="935">
        <v>5.3332811480756697E-6</v>
      </c>
      <c r="Z151" s="935">
        <v>2.6666405740378302E-6</v>
      </c>
      <c r="AA151" s="935">
        <v>1.6293173907371202E-5</v>
      </c>
      <c r="AB151" s="912"/>
    </row>
    <row r="152" spans="1:28">
      <c r="A152" s="929" t="s">
        <v>3934</v>
      </c>
      <c r="B152" s="930">
        <v>0</v>
      </c>
      <c r="C152" s="931">
        <v>4.3788</v>
      </c>
      <c r="D152" s="931">
        <v>0</v>
      </c>
      <c r="E152" s="931">
        <v>7.4999999999999997E-2</v>
      </c>
      <c r="F152" s="932">
        <v>0</v>
      </c>
      <c r="G152" s="933">
        <v>0</v>
      </c>
      <c r="H152" s="933">
        <v>6249.2188476440397</v>
      </c>
      <c r="I152" s="933">
        <v>0</v>
      </c>
      <c r="J152" s="933">
        <v>0</v>
      </c>
      <c r="K152" s="933">
        <v>0</v>
      </c>
      <c r="L152" s="934">
        <v>0</v>
      </c>
      <c r="M152" s="935">
        <v>0</v>
      </c>
      <c r="N152" s="935">
        <v>0</v>
      </c>
      <c r="O152" s="935">
        <v>0</v>
      </c>
      <c r="P152" s="935">
        <v>0</v>
      </c>
      <c r="Q152" s="935">
        <v>0</v>
      </c>
      <c r="R152" s="935">
        <v>0</v>
      </c>
      <c r="S152" s="935">
        <v>0</v>
      </c>
      <c r="T152" s="935">
        <v>0</v>
      </c>
      <c r="U152" s="935">
        <v>0</v>
      </c>
      <c r="V152" s="935">
        <v>0</v>
      </c>
      <c r="W152" s="935">
        <v>0</v>
      </c>
      <c r="X152" s="935">
        <v>0</v>
      </c>
      <c r="Y152" s="935">
        <v>0</v>
      </c>
      <c r="Z152" s="935">
        <v>0</v>
      </c>
      <c r="AA152" s="935">
        <v>0</v>
      </c>
      <c r="AB152" s="912"/>
    </row>
    <row r="153" spans="1:28">
      <c r="A153" s="929" t="s">
        <v>3935</v>
      </c>
      <c r="B153" s="930">
        <v>0</v>
      </c>
      <c r="C153" s="931">
        <v>0</v>
      </c>
      <c r="D153" s="931">
        <v>0</v>
      </c>
      <c r="E153" s="931">
        <v>0</v>
      </c>
      <c r="F153" s="932">
        <v>0</v>
      </c>
      <c r="G153" s="933">
        <v>0</v>
      </c>
      <c r="H153" s="933">
        <v>0</v>
      </c>
      <c r="I153" s="933">
        <v>0</v>
      </c>
      <c r="J153" s="933">
        <v>0</v>
      </c>
      <c r="K153" s="933">
        <v>0</v>
      </c>
      <c r="L153" s="934">
        <v>0</v>
      </c>
      <c r="M153" s="935">
        <v>0</v>
      </c>
      <c r="N153" s="935">
        <v>0</v>
      </c>
      <c r="O153" s="935">
        <v>0</v>
      </c>
      <c r="P153" s="935">
        <v>0</v>
      </c>
      <c r="Q153" s="935">
        <v>0</v>
      </c>
      <c r="R153" s="935">
        <v>0</v>
      </c>
      <c r="S153" s="935">
        <v>0</v>
      </c>
      <c r="T153" s="935">
        <v>0</v>
      </c>
      <c r="U153" s="935">
        <v>0</v>
      </c>
      <c r="V153" s="935">
        <v>0</v>
      </c>
      <c r="W153" s="935">
        <v>0</v>
      </c>
      <c r="X153" s="935">
        <v>0</v>
      </c>
      <c r="Y153" s="935">
        <v>0</v>
      </c>
      <c r="Z153" s="935">
        <v>0</v>
      </c>
      <c r="AA153" s="935">
        <v>0</v>
      </c>
      <c r="AB153" s="912"/>
    </row>
    <row r="154" spans="1:28">
      <c r="A154" s="929" t="s">
        <v>3936</v>
      </c>
      <c r="B154" s="930">
        <v>0</v>
      </c>
      <c r="C154" s="931">
        <v>2.38</v>
      </c>
      <c r="D154" s="931">
        <v>0</v>
      </c>
      <c r="E154" s="931">
        <v>0</v>
      </c>
      <c r="F154" s="932">
        <v>0</v>
      </c>
      <c r="G154" s="933">
        <v>0</v>
      </c>
      <c r="H154" s="933">
        <v>0</v>
      </c>
      <c r="I154" s="933">
        <v>0</v>
      </c>
      <c r="J154" s="933">
        <v>0</v>
      </c>
      <c r="K154" s="933">
        <v>2.38</v>
      </c>
      <c r="L154" s="934">
        <v>3.3757171291417902E-4</v>
      </c>
      <c r="M154" s="935">
        <v>3.3757171291417898E-6</v>
      </c>
      <c r="N154" s="935">
        <v>2.9115560238847899E-5</v>
      </c>
      <c r="O154" s="935">
        <v>3.5866994497131502E-5</v>
      </c>
      <c r="P154" s="935">
        <v>1.2025992272567601E-5</v>
      </c>
      <c r="Q154" s="935">
        <v>6.7514342582835704E-6</v>
      </c>
      <c r="R154" s="935">
        <v>1.8988408851422599E-6</v>
      </c>
      <c r="S154" s="935">
        <v>5.0635756937126801E-5</v>
      </c>
      <c r="T154" s="935">
        <v>1.11820629902822E-4</v>
      </c>
      <c r="U154" s="935">
        <v>5.1690668539983598E-4</v>
      </c>
      <c r="V154" s="935">
        <v>1.05491160285681E-7</v>
      </c>
      <c r="W154" s="935">
        <v>6.3294696171408507E-8</v>
      </c>
      <c r="X154" s="935">
        <v>0</v>
      </c>
      <c r="Y154" s="935">
        <v>0</v>
      </c>
      <c r="Z154" s="935">
        <v>4.21964641142723E-6</v>
      </c>
      <c r="AA154" s="935">
        <v>7.1733988994263E-7</v>
      </c>
      <c r="AB154" s="912"/>
    </row>
    <row r="155" spans="1:28">
      <c r="A155" s="929" t="s">
        <v>3937</v>
      </c>
      <c r="B155" s="930">
        <v>0</v>
      </c>
      <c r="C155" s="931">
        <v>0</v>
      </c>
      <c r="D155" s="931">
        <v>0</v>
      </c>
      <c r="E155" s="931">
        <v>0</v>
      </c>
      <c r="F155" s="932">
        <v>0</v>
      </c>
      <c r="G155" s="933">
        <v>0</v>
      </c>
      <c r="H155" s="933">
        <v>0</v>
      </c>
      <c r="I155" s="933">
        <v>0</v>
      </c>
      <c r="J155" s="933">
        <v>0</v>
      </c>
      <c r="K155" s="933">
        <v>0</v>
      </c>
      <c r="L155" s="934">
        <v>0</v>
      </c>
      <c r="M155" s="935">
        <v>0</v>
      </c>
      <c r="N155" s="935">
        <v>0</v>
      </c>
      <c r="O155" s="935">
        <v>0</v>
      </c>
      <c r="P155" s="935">
        <v>0</v>
      </c>
      <c r="Q155" s="935">
        <v>0</v>
      </c>
      <c r="R155" s="935">
        <v>0</v>
      </c>
      <c r="S155" s="935">
        <v>0</v>
      </c>
      <c r="T155" s="935">
        <v>0</v>
      </c>
      <c r="U155" s="935">
        <v>0</v>
      </c>
      <c r="V155" s="935">
        <v>0</v>
      </c>
      <c r="W155" s="935">
        <v>0</v>
      </c>
      <c r="X155" s="935">
        <v>0</v>
      </c>
      <c r="Y155" s="935">
        <v>0</v>
      </c>
      <c r="Z155" s="935">
        <v>0</v>
      </c>
      <c r="AA155" s="935">
        <v>0</v>
      </c>
      <c r="AB155" s="912"/>
    </row>
    <row r="156" spans="1:28">
      <c r="A156" s="929" t="s">
        <v>3938</v>
      </c>
      <c r="B156" s="930">
        <v>0</v>
      </c>
      <c r="C156" s="931">
        <v>0</v>
      </c>
      <c r="D156" s="931">
        <v>0</v>
      </c>
      <c r="E156" s="931">
        <v>0</v>
      </c>
      <c r="F156" s="932">
        <v>0</v>
      </c>
      <c r="G156" s="933">
        <v>0</v>
      </c>
      <c r="H156" s="933">
        <v>0</v>
      </c>
      <c r="I156" s="933">
        <v>0</v>
      </c>
      <c r="J156" s="933">
        <v>0</v>
      </c>
      <c r="K156" s="933">
        <v>0</v>
      </c>
      <c r="L156" s="934">
        <v>0</v>
      </c>
      <c r="M156" s="935">
        <v>0</v>
      </c>
      <c r="N156" s="935">
        <v>0</v>
      </c>
      <c r="O156" s="935">
        <v>0</v>
      </c>
      <c r="P156" s="935">
        <v>0</v>
      </c>
      <c r="Q156" s="935">
        <v>0</v>
      </c>
      <c r="R156" s="935">
        <v>0</v>
      </c>
      <c r="S156" s="935">
        <v>0</v>
      </c>
      <c r="T156" s="935">
        <v>0</v>
      </c>
      <c r="U156" s="935">
        <v>0</v>
      </c>
      <c r="V156" s="935">
        <v>0</v>
      </c>
      <c r="W156" s="935">
        <v>0</v>
      </c>
      <c r="X156" s="935">
        <v>0</v>
      </c>
      <c r="Y156" s="935">
        <v>0</v>
      </c>
      <c r="Z156" s="935">
        <v>0</v>
      </c>
      <c r="AA156" s="935">
        <v>0</v>
      </c>
      <c r="AB156" s="912"/>
    </row>
    <row r="157" spans="1:28">
      <c r="A157" s="929" t="s">
        <v>3940</v>
      </c>
      <c r="B157" s="930">
        <v>0</v>
      </c>
      <c r="C157" s="931">
        <v>0</v>
      </c>
      <c r="D157" s="931">
        <v>0</v>
      </c>
      <c r="E157" s="931">
        <v>0</v>
      </c>
      <c r="F157" s="932">
        <v>0</v>
      </c>
      <c r="G157" s="933">
        <v>0</v>
      </c>
      <c r="H157" s="933">
        <v>0</v>
      </c>
      <c r="I157" s="933">
        <v>0</v>
      </c>
      <c r="J157" s="933">
        <v>0</v>
      </c>
      <c r="K157" s="933">
        <v>0</v>
      </c>
      <c r="L157" s="934">
        <v>0</v>
      </c>
      <c r="M157" s="935">
        <v>0</v>
      </c>
      <c r="N157" s="935">
        <v>0</v>
      </c>
      <c r="O157" s="935">
        <v>0</v>
      </c>
      <c r="P157" s="935">
        <v>0</v>
      </c>
      <c r="Q157" s="935">
        <v>0</v>
      </c>
      <c r="R157" s="935">
        <v>0</v>
      </c>
      <c r="S157" s="935">
        <v>0</v>
      </c>
      <c r="T157" s="935">
        <v>0</v>
      </c>
      <c r="U157" s="935">
        <v>0</v>
      </c>
      <c r="V157" s="935">
        <v>0</v>
      </c>
      <c r="W157" s="935">
        <v>0</v>
      </c>
      <c r="X157" s="935">
        <v>0</v>
      </c>
      <c r="Y157" s="935">
        <v>0</v>
      </c>
      <c r="Z157" s="935">
        <v>0</v>
      </c>
      <c r="AA157" s="935">
        <v>0</v>
      </c>
      <c r="AB157" s="912"/>
    </row>
    <row r="158" spans="1:28">
      <c r="A158" s="929" t="s">
        <v>3941</v>
      </c>
      <c r="B158" s="930">
        <v>100000</v>
      </c>
      <c r="C158" s="931">
        <v>6990.9250000000002</v>
      </c>
      <c r="D158" s="931">
        <v>0</v>
      </c>
      <c r="E158" s="931">
        <v>0</v>
      </c>
      <c r="F158" s="932">
        <v>0</v>
      </c>
      <c r="G158" s="933">
        <v>0</v>
      </c>
      <c r="H158" s="933">
        <v>100002.438028209</v>
      </c>
      <c r="I158" s="933">
        <v>0</v>
      </c>
      <c r="J158" s="933">
        <v>0</v>
      </c>
      <c r="K158" s="933">
        <v>7000</v>
      </c>
      <c r="L158" s="934">
        <v>6.8727315302657797</v>
      </c>
      <c r="M158" s="935">
        <v>0.28919330289193301</v>
      </c>
      <c r="N158" s="935">
        <v>0.55145767474534602</v>
      </c>
      <c r="O158" s="935">
        <v>0.714202084065098</v>
      </c>
      <c r="P158" s="935">
        <v>0.13815712445849401</v>
      </c>
      <c r="Q158" s="935">
        <v>9.7178316356398606E-2</v>
      </c>
      <c r="R158" s="935">
        <v>2.92705772157827E-2</v>
      </c>
      <c r="S158" s="935">
        <v>2.09577332865004</v>
      </c>
      <c r="T158" s="935">
        <v>4.5193771221168504</v>
      </c>
      <c r="U158" s="935">
        <v>7.4932677672403702</v>
      </c>
      <c r="V158" s="935">
        <v>1.5220700152207001E-3</v>
      </c>
      <c r="W158" s="935">
        <v>8.4299262381454208E-3</v>
      </c>
      <c r="X158" s="935">
        <v>1.1708230886313099E-2</v>
      </c>
      <c r="Y158" s="935">
        <v>0</v>
      </c>
      <c r="Z158" s="935">
        <v>0</v>
      </c>
      <c r="AA158" s="935">
        <v>3.46563634234867E-2</v>
      </c>
      <c r="AB158" s="912"/>
    </row>
    <row r="159" spans="1:28">
      <c r="A159" s="929" t="s">
        <v>3942</v>
      </c>
      <c r="B159" s="930">
        <v>0</v>
      </c>
      <c r="C159" s="931">
        <v>25.885470000000002</v>
      </c>
      <c r="D159" s="931">
        <v>-12</v>
      </c>
      <c r="E159" s="931">
        <v>0</v>
      </c>
      <c r="F159" s="932">
        <v>0</v>
      </c>
      <c r="G159" s="933">
        <v>0</v>
      </c>
      <c r="H159" s="933">
        <v>0</v>
      </c>
      <c r="I159" s="933">
        <v>0</v>
      </c>
      <c r="J159" s="933">
        <v>0</v>
      </c>
      <c r="K159" s="933">
        <v>37.885469999999998</v>
      </c>
      <c r="L159" s="934">
        <v>4.1378914998243803E-2</v>
      </c>
      <c r="M159" s="935">
        <v>4.18224868282402E-4</v>
      </c>
      <c r="N159" s="935">
        <v>3.9161055848261298E-3</v>
      </c>
      <c r="O159" s="935">
        <v>1.71091991570074E-3</v>
      </c>
      <c r="P159" s="935">
        <v>6.1466382156656098E-4</v>
      </c>
      <c r="Q159" s="935">
        <v>1.0138784685634001E-3</v>
      </c>
      <c r="R159" s="935">
        <v>2.0277569371268E-4</v>
      </c>
      <c r="S159" s="935">
        <v>5.6396989813839102E-3</v>
      </c>
      <c r="T159" s="935">
        <v>1.1216030558482601E-2</v>
      </c>
      <c r="U159" s="935">
        <v>4.0301669125395199E-2</v>
      </c>
      <c r="V159" s="935">
        <v>3.1683702142606301E-6</v>
      </c>
      <c r="W159" s="935">
        <v>3.1683702142606301E-6</v>
      </c>
      <c r="X159" s="935">
        <v>0</v>
      </c>
      <c r="Y159" s="935">
        <v>0</v>
      </c>
      <c r="Z159" s="935">
        <v>6.3367404285212504E-5</v>
      </c>
      <c r="AA159" s="935">
        <v>9.5684780470670894E-5</v>
      </c>
      <c r="AB159" s="912"/>
    </row>
    <row r="160" spans="1:28">
      <c r="A160" s="929" t="s">
        <v>3943</v>
      </c>
      <c r="B160" s="930">
        <v>65159</v>
      </c>
      <c r="C160" s="931">
        <v>150.96941000000001</v>
      </c>
      <c r="D160" s="931">
        <v>-34</v>
      </c>
      <c r="E160" s="931">
        <v>4.4999999999999997E-3</v>
      </c>
      <c r="F160" s="932">
        <v>0</v>
      </c>
      <c r="G160" s="933">
        <v>0</v>
      </c>
      <c r="H160" s="933">
        <v>0</v>
      </c>
      <c r="I160" s="933">
        <v>0</v>
      </c>
      <c r="J160" s="933">
        <v>0</v>
      </c>
      <c r="K160" s="933">
        <v>65343.964910000002</v>
      </c>
      <c r="L160" s="934">
        <v>67.325476081020895</v>
      </c>
      <c r="M160" s="935">
        <v>2.8525891651211799</v>
      </c>
      <c r="N160" s="935">
        <v>5.5193775033953898</v>
      </c>
      <c r="O160" s="935">
        <v>6.8855600537407797</v>
      </c>
      <c r="P160" s="935">
        <v>1.1257344214845999</v>
      </c>
      <c r="Q160" s="935">
        <v>0.87435683222105098</v>
      </c>
      <c r="R160" s="935">
        <v>0.18580082684697299</v>
      </c>
      <c r="S160" s="935">
        <v>19.1265557048355</v>
      </c>
      <c r="T160" s="935">
        <v>43.936430819107798</v>
      </c>
      <c r="U160" s="935">
        <v>74.211036134761699</v>
      </c>
      <c r="V160" s="935">
        <v>1.3115352483315801E-2</v>
      </c>
      <c r="W160" s="935">
        <v>2.6230704966631501E-2</v>
      </c>
      <c r="X160" s="935">
        <v>0</v>
      </c>
      <c r="Y160" s="935">
        <v>0</v>
      </c>
      <c r="Z160" s="935">
        <v>0</v>
      </c>
      <c r="AA160" s="935">
        <v>0.39346057449947303</v>
      </c>
      <c r="AB160" s="912"/>
    </row>
    <row r="161" spans="1:28">
      <c r="A161" s="929" t="s">
        <v>4211</v>
      </c>
      <c r="B161" s="930">
        <v>9000</v>
      </c>
      <c r="C161" s="931">
        <v>150.96941000000001</v>
      </c>
      <c r="D161" s="931">
        <v>0</v>
      </c>
      <c r="E161" s="931">
        <v>4.4999999999999997E-3</v>
      </c>
      <c r="F161" s="932">
        <v>0</v>
      </c>
      <c r="G161" s="933">
        <v>0</v>
      </c>
      <c r="H161" s="933">
        <v>0</v>
      </c>
      <c r="I161" s="933">
        <v>0</v>
      </c>
      <c r="J161" s="933">
        <v>0</v>
      </c>
      <c r="K161" s="933">
        <v>9150.9649100000006</v>
      </c>
      <c r="L161" s="934">
        <v>9.4590735684680602</v>
      </c>
      <c r="M161" s="935">
        <v>0.35050612413902699</v>
      </c>
      <c r="N161" s="935">
        <v>0.77601137527723396</v>
      </c>
      <c r="O161" s="935">
        <v>0.85713287999063303</v>
      </c>
      <c r="P161" s="935">
        <v>0.19897727571211099</v>
      </c>
      <c r="Q161" s="935">
        <v>0.13469230971281401</v>
      </c>
      <c r="R161" s="935">
        <v>3.2142482999648801E-2</v>
      </c>
      <c r="S161" s="935">
        <v>2.7856818599695599</v>
      </c>
      <c r="T161" s="935">
        <v>5.3111626670848198</v>
      </c>
      <c r="U161" s="935">
        <v>10.147841061317701</v>
      </c>
      <c r="V161" s="935">
        <v>1.9897727571211101E-3</v>
      </c>
      <c r="W161" s="935">
        <v>3.0611888571094102E-3</v>
      </c>
      <c r="X161" s="935">
        <v>0</v>
      </c>
      <c r="Y161" s="935">
        <v>0</v>
      </c>
      <c r="Z161" s="935">
        <v>1.5305944285546999E-2</v>
      </c>
      <c r="AA161" s="935">
        <v>4.1172990128121499E-2</v>
      </c>
      <c r="AB161" s="912"/>
    </row>
    <row r="162" spans="1:28">
      <c r="A162" s="929" t="s">
        <v>3944</v>
      </c>
      <c r="B162" s="930">
        <v>5000</v>
      </c>
      <c r="C162" s="931">
        <v>9448.4009999999998</v>
      </c>
      <c r="D162" s="931">
        <v>0</v>
      </c>
      <c r="E162" s="931">
        <v>0</v>
      </c>
      <c r="F162" s="932">
        <v>14448.401</v>
      </c>
      <c r="G162" s="933">
        <v>0</v>
      </c>
      <c r="H162" s="933">
        <v>0</v>
      </c>
      <c r="I162" s="933">
        <v>0</v>
      </c>
      <c r="J162" s="933">
        <v>0</v>
      </c>
      <c r="K162" s="933">
        <v>0</v>
      </c>
      <c r="L162" s="934">
        <v>0</v>
      </c>
      <c r="M162" s="935">
        <v>0</v>
      </c>
      <c r="N162" s="935">
        <v>0</v>
      </c>
      <c r="O162" s="935">
        <v>0</v>
      </c>
      <c r="P162" s="935">
        <v>0</v>
      </c>
      <c r="Q162" s="935">
        <v>0</v>
      </c>
      <c r="R162" s="935">
        <v>0</v>
      </c>
      <c r="S162" s="935">
        <v>0</v>
      </c>
      <c r="T162" s="935">
        <v>0</v>
      </c>
      <c r="U162" s="935">
        <v>0</v>
      </c>
      <c r="V162" s="935">
        <v>0</v>
      </c>
      <c r="W162" s="935">
        <v>0</v>
      </c>
      <c r="X162" s="935">
        <v>0</v>
      </c>
      <c r="Y162" s="935">
        <v>0</v>
      </c>
      <c r="Z162" s="935">
        <v>0</v>
      </c>
      <c r="AA162" s="935">
        <v>0</v>
      </c>
      <c r="AB162" s="912"/>
    </row>
    <row r="163" spans="1:28">
      <c r="A163" s="929" t="s">
        <v>3945</v>
      </c>
      <c r="B163" s="930">
        <v>0</v>
      </c>
      <c r="C163" s="931">
        <v>195.94497000000001</v>
      </c>
      <c r="D163" s="931">
        <v>-5</v>
      </c>
      <c r="E163" s="931">
        <v>3.53</v>
      </c>
      <c r="F163" s="932">
        <v>0</v>
      </c>
      <c r="G163" s="933">
        <v>0</v>
      </c>
      <c r="H163" s="933">
        <v>0</v>
      </c>
      <c r="I163" s="933">
        <v>0</v>
      </c>
      <c r="J163" s="933">
        <v>0</v>
      </c>
      <c r="K163" s="933">
        <v>197.41497000000001</v>
      </c>
      <c r="L163" s="934">
        <v>2.2123209042099499E-2</v>
      </c>
      <c r="M163" s="935">
        <v>2.2783603341863601E-3</v>
      </c>
      <c r="N163" s="935">
        <v>3.3019714988208101E-5</v>
      </c>
      <c r="O163" s="935">
        <v>7.9247315971699497E-3</v>
      </c>
      <c r="P163" s="935">
        <v>3.10385320889157E-3</v>
      </c>
      <c r="Q163" s="935">
        <v>9.9059144964624399E-5</v>
      </c>
      <c r="R163" s="935">
        <v>5.2831543981132995E-4</v>
      </c>
      <c r="S163" s="935">
        <v>1.84910403933966E-2</v>
      </c>
      <c r="T163" s="935">
        <v>4.3916220934316803E-2</v>
      </c>
      <c r="U163" s="935">
        <v>0.123163536906016</v>
      </c>
      <c r="V163" s="935">
        <v>5.9435486978774698E-5</v>
      </c>
      <c r="W163" s="935">
        <v>3.9623657985849803E-5</v>
      </c>
      <c r="X163" s="935">
        <v>0</v>
      </c>
      <c r="Y163" s="935">
        <v>0</v>
      </c>
      <c r="Z163" s="935">
        <v>0</v>
      </c>
      <c r="AA163" s="935">
        <v>2.0142026142807001E-4</v>
      </c>
      <c r="AB163" s="912"/>
    </row>
    <row r="164" spans="1:28">
      <c r="A164" s="929" t="s">
        <v>3946</v>
      </c>
      <c r="B164" s="930">
        <v>0</v>
      </c>
      <c r="C164" s="931">
        <v>0</v>
      </c>
      <c r="D164" s="931">
        <v>0</v>
      </c>
      <c r="E164" s="931">
        <v>0</v>
      </c>
      <c r="F164" s="932">
        <v>0</v>
      </c>
      <c r="G164" s="933">
        <v>0</v>
      </c>
      <c r="H164" s="933">
        <v>0</v>
      </c>
      <c r="I164" s="933">
        <v>0</v>
      </c>
      <c r="J164" s="933">
        <v>0</v>
      </c>
      <c r="K164" s="933">
        <v>0</v>
      </c>
      <c r="L164" s="934">
        <v>0</v>
      </c>
      <c r="M164" s="935">
        <v>0</v>
      </c>
      <c r="N164" s="935">
        <v>0</v>
      </c>
      <c r="O164" s="935">
        <v>0</v>
      </c>
      <c r="P164" s="935">
        <v>0</v>
      </c>
      <c r="Q164" s="935">
        <v>0</v>
      </c>
      <c r="R164" s="935">
        <v>0</v>
      </c>
      <c r="S164" s="935">
        <v>0</v>
      </c>
      <c r="T164" s="935">
        <v>0</v>
      </c>
      <c r="U164" s="935">
        <v>0</v>
      </c>
      <c r="V164" s="935">
        <v>0</v>
      </c>
      <c r="W164" s="935">
        <v>0</v>
      </c>
      <c r="X164" s="935">
        <v>0</v>
      </c>
      <c r="Y164" s="935">
        <v>0</v>
      </c>
      <c r="Z164" s="935">
        <v>0</v>
      </c>
      <c r="AA164" s="935">
        <v>0</v>
      </c>
      <c r="AB164" s="912"/>
    </row>
    <row r="165" spans="1:28">
      <c r="A165" s="929" t="s">
        <v>3947</v>
      </c>
      <c r="B165" s="930">
        <v>0</v>
      </c>
      <c r="C165" s="931">
        <v>17.099229999999999</v>
      </c>
      <c r="D165" s="931">
        <v>0</v>
      </c>
      <c r="E165" s="931">
        <v>3.2789999999999999</v>
      </c>
      <c r="F165" s="932">
        <v>0</v>
      </c>
      <c r="G165" s="933">
        <v>0</v>
      </c>
      <c r="H165" s="933">
        <v>0</v>
      </c>
      <c r="I165" s="933">
        <v>0</v>
      </c>
      <c r="J165" s="933">
        <v>0</v>
      </c>
      <c r="K165" s="933">
        <v>13.82023</v>
      </c>
      <c r="L165" s="934">
        <v>6.1950284175489598E-3</v>
      </c>
      <c r="M165" s="935">
        <v>3.4211350962583801E-4</v>
      </c>
      <c r="N165" s="935">
        <v>3.88345064980681E-4</v>
      </c>
      <c r="O165" s="935">
        <v>3.4673666516132299E-3</v>
      </c>
      <c r="P165" s="935">
        <v>2.7276617659357399E-4</v>
      </c>
      <c r="Q165" s="935">
        <v>1.20202043922592E-4</v>
      </c>
      <c r="R165" s="935">
        <v>1.13267310619365E-4</v>
      </c>
      <c r="S165" s="935">
        <v>3.7909875390971298E-3</v>
      </c>
      <c r="T165" s="935">
        <v>7.3739330790974604E-3</v>
      </c>
      <c r="U165" s="935">
        <v>9.7548581798718795E-3</v>
      </c>
      <c r="V165" s="935">
        <v>1.6181044374195099E-6</v>
      </c>
      <c r="W165" s="935">
        <v>1.36383088296787E-5</v>
      </c>
      <c r="X165" s="935">
        <v>1.61810443741951E-4</v>
      </c>
      <c r="Y165" s="935">
        <v>9.2463110709686006E-5</v>
      </c>
      <c r="Z165" s="935">
        <v>4.6231555354843003E-5</v>
      </c>
      <c r="AA165" s="935">
        <v>6.7266913041296597E-5</v>
      </c>
      <c r="AB165" s="912"/>
    </row>
    <row r="166" spans="1:28">
      <c r="A166" s="929" t="s">
        <v>3948</v>
      </c>
      <c r="B166" s="930">
        <v>0</v>
      </c>
      <c r="C166" s="931">
        <v>0</v>
      </c>
      <c r="D166" s="931">
        <v>0</v>
      </c>
      <c r="E166" s="931">
        <v>0</v>
      </c>
      <c r="F166" s="932">
        <v>0</v>
      </c>
      <c r="G166" s="933">
        <v>0</v>
      </c>
      <c r="H166" s="933">
        <v>0</v>
      </c>
      <c r="I166" s="933">
        <v>0</v>
      </c>
      <c r="J166" s="933">
        <v>0</v>
      </c>
      <c r="K166" s="933">
        <v>0</v>
      </c>
      <c r="L166" s="934">
        <v>0</v>
      </c>
      <c r="M166" s="935">
        <v>0</v>
      </c>
      <c r="N166" s="935">
        <v>0</v>
      </c>
      <c r="O166" s="935">
        <v>0</v>
      </c>
      <c r="P166" s="935">
        <v>0</v>
      </c>
      <c r="Q166" s="935">
        <v>0</v>
      </c>
      <c r="R166" s="935">
        <v>0</v>
      </c>
      <c r="S166" s="935">
        <v>0</v>
      </c>
      <c r="T166" s="935">
        <v>0</v>
      </c>
      <c r="U166" s="935">
        <v>0</v>
      </c>
      <c r="V166" s="935">
        <v>0</v>
      </c>
      <c r="W166" s="935">
        <v>0</v>
      </c>
      <c r="X166" s="935">
        <v>0</v>
      </c>
      <c r="Y166" s="935">
        <v>0</v>
      </c>
      <c r="Z166" s="935">
        <v>0</v>
      </c>
      <c r="AA166" s="935">
        <v>0</v>
      </c>
      <c r="AB166" s="912"/>
    </row>
    <row r="167" spans="1:28">
      <c r="A167" s="929" t="s">
        <v>3949</v>
      </c>
      <c r="B167" s="930">
        <v>0</v>
      </c>
      <c r="C167" s="931">
        <v>241.48973000000001</v>
      </c>
      <c r="D167" s="931">
        <v>0</v>
      </c>
      <c r="E167" s="931">
        <v>0</v>
      </c>
      <c r="F167" s="932">
        <v>0</v>
      </c>
      <c r="G167" s="933">
        <v>0</v>
      </c>
      <c r="H167" s="933">
        <v>0</v>
      </c>
      <c r="I167" s="933">
        <v>0</v>
      </c>
      <c r="J167" s="933">
        <v>0</v>
      </c>
      <c r="K167" s="933">
        <v>241.48973000000001</v>
      </c>
      <c r="L167" s="934">
        <v>5.45893538888053E-2</v>
      </c>
      <c r="M167" s="935">
        <v>3.7766219671500498E-4</v>
      </c>
      <c r="N167" s="935">
        <v>5.4932683158546202E-3</v>
      </c>
      <c r="O167" s="935">
        <v>2.2659731802900301E-2</v>
      </c>
      <c r="P167" s="935">
        <v>2.74663415792731E-4</v>
      </c>
      <c r="Q167" s="935">
        <v>1.13298659014501E-3</v>
      </c>
      <c r="R167" s="935">
        <v>4.8066097763727902E-4</v>
      </c>
      <c r="S167" s="935">
        <v>4.4632805066318797E-3</v>
      </c>
      <c r="T167" s="935">
        <v>3.7766219671500501E-3</v>
      </c>
      <c r="U167" s="935">
        <v>4.32594879873551E-2</v>
      </c>
      <c r="V167" s="935">
        <v>1.02998780922274E-5</v>
      </c>
      <c r="W167" s="935">
        <v>6.86658539481827E-6</v>
      </c>
      <c r="X167" s="935">
        <v>1.4763158598859299E-2</v>
      </c>
      <c r="Y167" s="935">
        <v>7.2099146645591902E-3</v>
      </c>
      <c r="Z167" s="935">
        <v>1.02998780922274E-3</v>
      </c>
      <c r="AA167" s="935">
        <v>7.2099146645591898E-5</v>
      </c>
      <c r="AB167" s="912"/>
    </row>
    <row r="168" spans="1:28">
      <c r="A168" s="924"/>
      <c r="B168" s="925"/>
      <c r="C168" s="926"/>
      <c r="D168" s="926"/>
      <c r="E168" s="926"/>
      <c r="F168" s="925"/>
      <c r="G168" s="926"/>
      <c r="H168" s="926"/>
      <c r="I168" s="926"/>
      <c r="J168" s="926"/>
      <c r="K168" s="926"/>
      <c r="L168" s="927"/>
      <c r="M168" s="928"/>
      <c r="N168" s="928"/>
      <c r="O168" s="928"/>
      <c r="P168" s="928"/>
      <c r="Q168" s="928"/>
      <c r="R168" s="928"/>
      <c r="S168" s="928"/>
      <c r="T168" s="928"/>
      <c r="U168" s="928"/>
      <c r="V168" s="928"/>
      <c r="W168" s="928"/>
      <c r="X168" s="928"/>
      <c r="Y168" s="928"/>
      <c r="Z168" s="928"/>
      <c r="AA168" s="928"/>
      <c r="AB168" s="912"/>
    </row>
    <row r="169" spans="1:28">
      <c r="A169" s="917" t="s">
        <v>3950</v>
      </c>
      <c r="B169" s="918">
        <v>103684</v>
      </c>
      <c r="C169" s="919">
        <v>245503</v>
      </c>
      <c r="D169" s="919">
        <v>97283</v>
      </c>
      <c r="E169" s="919">
        <v>962</v>
      </c>
      <c r="F169" s="920">
        <v>0</v>
      </c>
      <c r="G169" s="921">
        <v>0</v>
      </c>
      <c r="H169" s="921">
        <v>25000</v>
      </c>
      <c r="I169" s="921">
        <v>0</v>
      </c>
      <c r="J169" s="921">
        <v>0</v>
      </c>
      <c r="K169" s="921">
        <v>225943</v>
      </c>
      <c r="L169" s="922">
        <v>326.89794626922202</v>
      </c>
      <c r="M169" s="923">
        <v>1.1523009674343899E-2</v>
      </c>
      <c r="N169" s="923">
        <v>36.301803877986799</v>
      </c>
      <c r="O169" s="923">
        <v>0.31195047232675999</v>
      </c>
      <c r="P169" s="923">
        <v>3.03345981634803E-2</v>
      </c>
      <c r="Q169" s="923">
        <v>0</v>
      </c>
      <c r="R169" s="923">
        <v>1.44938597504474E-2</v>
      </c>
      <c r="S169" s="923">
        <v>5.05576636058006E-2</v>
      </c>
      <c r="T169" s="923">
        <v>0.35856156850151399</v>
      </c>
      <c r="U169" s="923">
        <v>0.88454802463746296</v>
      </c>
      <c r="V169" s="923">
        <v>5.0557663605800595E-4</v>
      </c>
      <c r="W169" s="923">
        <v>0</v>
      </c>
      <c r="X169" s="923">
        <v>20.8189754211785</v>
      </c>
      <c r="Y169" s="923">
        <v>19.512018207269101</v>
      </c>
      <c r="Z169" s="923">
        <v>0</v>
      </c>
      <c r="AA169" s="923">
        <v>6.0161049195890798E-3</v>
      </c>
      <c r="AB169" s="912"/>
    </row>
    <row r="170" spans="1:28">
      <c r="A170" s="929" t="s">
        <v>3951</v>
      </c>
      <c r="B170" s="930">
        <v>30921</v>
      </c>
      <c r="C170" s="931">
        <v>181236.47099999999</v>
      </c>
      <c r="D170" s="931">
        <v>72346</v>
      </c>
      <c r="E170" s="931">
        <v>10.2036</v>
      </c>
      <c r="F170" s="932">
        <v>0</v>
      </c>
      <c r="G170" s="933">
        <v>0</v>
      </c>
      <c r="H170" s="933">
        <v>20277.127142527501</v>
      </c>
      <c r="I170" s="933">
        <v>0</v>
      </c>
      <c r="J170" s="933">
        <v>0</v>
      </c>
      <c r="K170" s="933">
        <v>119524.140257472</v>
      </c>
      <c r="L170" s="934">
        <v>179.92494393718599</v>
      </c>
      <c r="M170" s="935">
        <v>0</v>
      </c>
      <c r="N170" s="935">
        <v>19.9916604374651</v>
      </c>
      <c r="O170" s="935">
        <v>0</v>
      </c>
      <c r="P170" s="935">
        <v>0</v>
      </c>
      <c r="Q170" s="935">
        <v>0</v>
      </c>
      <c r="R170" s="935">
        <v>0</v>
      </c>
      <c r="S170" s="935">
        <v>0</v>
      </c>
      <c r="T170" s="935">
        <v>0</v>
      </c>
      <c r="U170" s="935">
        <v>0</v>
      </c>
      <c r="V170" s="935">
        <v>0</v>
      </c>
      <c r="W170" s="935">
        <v>0</v>
      </c>
      <c r="X170" s="935">
        <v>0</v>
      </c>
      <c r="Y170" s="935">
        <v>0</v>
      </c>
      <c r="Z170" s="935">
        <v>0</v>
      </c>
      <c r="AA170" s="935">
        <v>1.99916604374651E-3</v>
      </c>
      <c r="AB170" s="912"/>
    </row>
    <row r="171" spans="1:28">
      <c r="A171" s="929" t="s">
        <v>3952</v>
      </c>
      <c r="B171" s="930">
        <v>8000</v>
      </c>
      <c r="C171" s="931">
        <v>0.18099999999999999</v>
      </c>
      <c r="D171" s="931">
        <v>0</v>
      </c>
      <c r="E171" s="931">
        <v>0</v>
      </c>
      <c r="F171" s="932">
        <v>0</v>
      </c>
      <c r="G171" s="933">
        <v>0</v>
      </c>
      <c r="H171" s="933">
        <v>0</v>
      </c>
      <c r="I171" s="933">
        <v>0</v>
      </c>
      <c r="J171" s="933">
        <v>0</v>
      </c>
      <c r="K171" s="933">
        <v>8000.1809999999996</v>
      </c>
      <c r="L171" s="934">
        <v>12.0296430979979</v>
      </c>
      <c r="M171" s="935">
        <v>0</v>
      </c>
      <c r="N171" s="935">
        <v>1.3367756902002099</v>
      </c>
      <c r="O171" s="935">
        <v>0</v>
      </c>
      <c r="P171" s="935">
        <v>0</v>
      </c>
      <c r="Q171" s="935">
        <v>0</v>
      </c>
      <c r="R171" s="935">
        <v>1.3381138040042099E-3</v>
      </c>
      <c r="S171" s="935">
        <v>0</v>
      </c>
      <c r="T171" s="935">
        <v>2.6762276080084298E-2</v>
      </c>
      <c r="U171" s="935">
        <v>0</v>
      </c>
      <c r="V171" s="935">
        <v>0</v>
      </c>
      <c r="W171" s="935">
        <v>0</v>
      </c>
      <c r="X171" s="935">
        <v>0</v>
      </c>
      <c r="Y171" s="935">
        <v>0</v>
      </c>
      <c r="Z171" s="935">
        <v>0</v>
      </c>
      <c r="AA171" s="935">
        <v>5.3524552160168605E-4</v>
      </c>
      <c r="AB171" s="912"/>
    </row>
    <row r="172" spans="1:28">
      <c r="A172" s="929" t="s">
        <v>3953</v>
      </c>
      <c r="B172" s="930">
        <v>1763</v>
      </c>
      <c r="C172" s="931">
        <v>19.461880000000001</v>
      </c>
      <c r="D172" s="931">
        <v>-10647</v>
      </c>
      <c r="E172" s="931">
        <v>0</v>
      </c>
      <c r="F172" s="932">
        <v>0</v>
      </c>
      <c r="G172" s="933">
        <v>0</v>
      </c>
      <c r="H172" s="933">
        <v>0</v>
      </c>
      <c r="I172" s="933">
        <v>0</v>
      </c>
      <c r="J172" s="933">
        <v>0</v>
      </c>
      <c r="K172" s="933">
        <v>12429.461880000001</v>
      </c>
      <c r="L172" s="934">
        <v>18.710615505042899</v>
      </c>
      <c r="M172" s="935">
        <v>0</v>
      </c>
      <c r="N172" s="935">
        <v>2.0789572783381001</v>
      </c>
      <c r="O172" s="935">
        <v>0</v>
      </c>
      <c r="P172" s="935">
        <v>0</v>
      </c>
      <c r="Q172" s="935">
        <v>0</v>
      </c>
      <c r="R172" s="935">
        <v>0</v>
      </c>
      <c r="S172" s="935">
        <v>0</v>
      </c>
      <c r="T172" s="935">
        <v>0</v>
      </c>
      <c r="U172" s="935">
        <v>0</v>
      </c>
      <c r="V172" s="935">
        <v>0</v>
      </c>
      <c r="W172" s="935">
        <v>0</v>
      </c>
      <c r="X172" s="935">
        <v>0</v>
      </c>
      <c r="Y172" s="935">
        <v>0</v>
      </c>
      <c r="Z172" s="935">
        <v>0</v>
      </c>
      <c r="AA172" s="935">
        <v>0</v>
      </c>
      <c r="AB172" s="912"/>
    </row>
    <row r="173" spans="1:28">
      <c r="A173" s="929" t="s">
        <v>4296</v>
      </c>
      <c r="B173" s="930">
        <v>0</v>
      </c>
      <c r="C173" s="931">
        <v>19.461880000000001</v>
      </c>
      <c r="D173" s="931">
        <v>0</v>
      </c>
      <c r="E173" s="931">
        <v>0</v>
      </c>
      <c r="F173" s="932">
        <v>0</v>
      </c>
      <c r="G173" s="933">
        <v>0</v>
      </c>
      <c r="H173" s="933">
        <v>0</v>
      </c>
      <c r="I173" s="933">
        <v>0</v>
      </c>
      <c r="J173" s="933">
        <v>0</v>
      </c>
      <c r="K173" s="933">
        <v>19.461880000000001</v>
      </c>
      <c r="L173" s="934">
        <v>2.9264271697860701E-2</v>
      </c>
      <c r="M173" s="935">
        <v>0</v>
      </c>
      <c r="N173" s="935">
        <v>3.2519474333885302E-3</v>
      </c>
      <c r="O173" s="935">
        <v>0</v>
      </c>
      <c r="P173" s="935">
        <v>0</v>
      </c>
      <c r="Q173" s="935">
        <v>0</v>
      </c>
      <c r="R173" s="935">
        <v>0</v>
      </c>
      <c r="S173" s="935">
        <v>0</v>
      </c>
      <c r="T173" s="935">
        <v>0</v>
      </c>
      <c r="U173" s="935">
        <v>0</v>
      </c>
      <c r="V173" s="935">
        <v>0</v>
      </c>
      <c r="W173" s="935">
        <v>0</v>
      </c>
      <c r="X173" s="935">
        <v>0</v>
      </c>
      <c r="Y173" s="935">
        <v>0</v>
      </c>
      <c r="Z173" s="935">
        <v>0</v>
      </c>
      <c r="AA173" s="935">
        <v>0</v>
      </c>
      <c r="AB173" s="912"/>
    </row>
    <row r="174" spans="1:28">
      <c r="A174" s="929" t="s">
        <v>3954</v>
      </c>
      <c r="B174" s="930">
        <v>0</v>
      </c>
      <c r="C174" s="931">
        <v>21.512</v>
      </c>
      <c r="D174" s="931">
        <v>0</v>
      </c>
      <c r="E174" s="931">
        <v>0</v>
      </c>
      <c r="F174" s="932">
        <v>0</v>
      </c>
      <c r="G174" s="933">
        <v>0</v>
      </c>
      <c r="H174" s="933">
        <v>0</v>
      </c>
      <c r="I174" s="933">
        <v>0</v>
      </c>
      <c r="J174" s="933">
        <v>0</v>
      </c>
      <c r="K174" s="933">
        <v>21.512</v>
      </c>
      <c r="L174" s="934">
        <v>3.2346978440129098E-2</v>
      </c>
      <c r="M174" s="935">
        <v>0</v>
      </c>
      <c r="N174" s="935">
        <v>3.5945085051934402E-3</v>
      </c>
      <c r="O174" s="935">
        <v>0</v>
      </c>
      <c r="P174" s="935">
        <v>0</v>
      </c>
      <c r="Q174" s="935">
        <v>0</v>
      </c>
      <c r="R174" s="935">
        <v>0</v>
      </c>
      <c r="S174" s="935">
        <v>0</v>
      </c>
      <c r="T174" s="935">
        <v>0</v>
      </c>
      <c r="U174" s="935">
        <v>0</v>
      </c>
      <c r="V174" s="935">
        <v>0</v>
      </c>
      <c r="W174" s="935">
        <v>0</v>
      </c>
      <c r="X174" s="935">
        <v>0</v>
      </c>
      <c r="Y174" s="935">
        <v>0</v>
      </c>
      <c r="Z174" s="935">
        <v>0</v>
      </c>
      <c r="AA174" s="935">
        <v>0</v>
      </c>
      <c r="AB174" s="912"/>
    </row>
    <row r="175" spans="1:28">
      <c r="A175" s="929" t="s">
        <v>4273</v>
      </c>
      <c r="B175" s="930">
        <v>0</v>
      </c>
      <c r="C175" s="931">
        <v>0</v>
      </c>
      <c r="D175" s="931">
        <v>0</v>
      </c>
      <c r="E175" s="931">
        <v>0</v>
      </c>
      <c r="F175" s="932">
        <v>0</v>
      </c>
      <c r="G175" s="933">
        <v>0</v>
      </c>
      <c r="H175" s="933">
        <v>0</v>
      </c>
      <c r="I175" s="933">
        <v>0</v>
      </c>
      <c r="J175" s="933">
        <v>0</v>
      </c>
      <c r="K175" s="933">
        <v>0</v>
      </c>
      <c r="L175" s="934">
        <v>0</v>
      </c>
      <c r="M175" s="935">
        <v>0</v>
      </c>
      <c r="N175" s="935">
        <v>0</v>
      </c>
      <c r="O175" s="935">
        <v>0</v>
      </c>
      <c r="P175" s="935">
        <v>0</v>
      </c>
      <c r="Q175" s="935">
        <v>0</v>
      </c>
      <c r="R175" s="935">
        <v>0</v>
      </c>
      <c r="S175" s="935">
        <v>0</v>
      </c>
      <c r="T175" s="935">
        <v>0</v>
      </c>
      <c r="U175" s="935">
        <v>0</v>
      </c>
      <c r="V175" s="935">
        <v>0</v>
      </c>
      <c r="W175" s="935">
        <v>0</v>
      </c>
      <c r="X175" s="935">
        <v>0</v>
      </c>
      <c r="Y175" s="935">
        <v>0</v>
      </c>
      <c r="Z175" s="935">
        <v>0</v>
      </c>
      <c r="AA175" s="935">
        <v>0</v>
      </c>
      <c r="AB175" s="912"/>
    </row>
    <row r="176" spans="1:28">
      <c r="A176" s="929" t="s">
        <v>3955</v>
      </c>
      <c r="B176" s="930">
        <v>0</v>
      </c>
      <c r="C176" s="931">
        <v>46417.053</v>
      </c>
      <c r="D176" s="931">
        <v>43888</v>
      </c>
      <c r="E176" s="931">
        <v>0</v>
      </c>
      <c r="F176" s="932">
        <v>0</v>
      </c>
      <c r="G176" s="933">
        <v>0</v>
      </c>
      <c r="H176" s="933">
        <v>0</v>
      </c>
      <c r="I176" s="933">
        <v>0</v>
      </c>
      <c r="J176" s="933">
        <v>0</v>
      </c>
      <c r="K176" s="933">
        <v>2529.0529999999999</v>
      </c>
      <c r="L176" s="934">
        <v>3.79863447572215</v>
      </c>
      <c r="M176" s="935">
        <v>0</v>
      </c>
      <c r="N176" s="935">
        <v>0.42216449964038999</v>
      </c>
      <c r="O176" s="935">
        <v>0</v>
      </c>
      <c r="P176" s="935">
        <v>0</v>
      </c>
      <c r="Q176" s="935">
        <v>0</v>
      </c>
      <c r="R176" s="935">
        <v>4.2301052068175398E-4</v>
      </c>
      <c r="S176" s="935">
        <v>0</v>
      </c>
      <c r="T176" s="935">
        <v>0</v>
      </c>
      <c r="U176" s="935">
        <v>0</v>
      </c>
      <c r="V176" s="935">
        <v>0</v>
      </c>
      <c r="W176" s="935">
        <v>0</v>
      </c>
      <c r="X176" s="935">
        <v>0</v>
      </c>
      <c r="Y176" s="935">
        <v>0</v>
      </c>
      <c r="Z176" s="935">
        <v>0</v>
      </c>
      <c r="AA176" s="935">
        <v>0</v>
      </c>
      <c r="AB176" s="912"/>
    </row>
    <row r="177" spans="1:28">
      <c r="A177" s="929" t="s">
        <v>3956</v>
      </c>
      <c r="B177" s="930">
        <v>0</v>
      </c>
      <c r="C177" s="931">
        <v>128.87575000000001</v>
      </c>
      <c r="D177" s="931">
        <v>6</v>
      </c>
      <c r="E177" s="931">
        <v>0</v>
      </c>
      <c r="F177" s="932">
        <v>0</v>
      </c>
      <c r="G177" s="933">
        <v>0</v>
      </c>
      <c r="H177" s="933">
        <v>0</v>
      </c>
      <c r="I177" s="933">
        <v>0</v>
      </c>
      <c r="J177" s="933">
        <v>0</v>
      </c>
      <c r="K177" s="933">
        <v>122.87575</v>
      </c>
      <c r="L177" s="934">
        <v>0.184559224413334</v>
      </c>
      <c r="M177" s="935">
        <v>0</v>
      </c>
      <c r="N177" s="935">
        <v>2.0511147657517499E-2</v>
      </c>
      <c r="O177" s="935">
        <v>2.0552252161841201E-4</v>
      </c>
      <c r="P177" s="935">
        <v>0</v>
      </c>
      <c r="Q177" s="935">
        <v>0</v>
      </c>
      <c r="R177" s="935">
        <v>2.0552252161841201E-5</v>
      </c>
      <c r="S177" s="935">
        <v>0</v>
      </c>
      <c r="T177" s="935">
        <v>0</v>
      </c>
      <c r="U177" s="935">
        <v>2.0552252161841201E-4</v>
      </c>
      <c r="V177" s="935">
        <v>0</v>
      </c>
      <c r="W177" s="935">
        <v>0</v>
      </c>
      <c r="X177" s="935">
        <v>0</v>
      </c>
      <c r="Y177" s="935">
        <v>0</v>
      </c>
      <c r="Z177" s="935">
        <v>0</v>
      </c>
      <c r="AA177" s="935">
        <v>4.1104504323682404E-6</v>
      </c>
      <c r="AB177" s="912"/>
    </row>
    <row r="178" spans="1:28">
      <c r="A178" s="929" t="s">
        <v>3957</v>
      </c>
      <c r="B178" s="930">
        <v>0</v>
      </c>
      <c r="C178" s="931">
        <v>49.686399999999999</v>
      </c>
      <c r="D178" s="931">
        <v>-84</v>
      </c>
      <c r="E178" s="931">
        <v>0</v>
      </c>
      <c r="F178" s="932">
        <v>0</v>
      </c>
      <c r="G178" s="933">
        <v>0</v>
      </c>
      <c r="H178" s="933">
        <v>0</v>
      </c>
      <c r="I178" s="933">
        <v>0</v>
      </c>
      <c r="J178" s="933">
        <v>0</v>
      </c>
      <c r="K178" s="933">
        <v>133.68639999999999</v>
      </c>
      <c r="L178" s="934">
        <v>0.20124401625771501</v>
      </c>
      <c r="M178" s="935">
        <v>0</v>
      </c>
      <c r="N178" s="935">
        <v>2.2338085804606399E-2</v>
      </c>
      <c r="O178" s="935">
        <v>0</v>
      </c>
      <c r="P178" s="935">
        <v>0</v>
      </c>
      <c r="Q178" s="935">
        <v>0</v>
      </c>
      <c r="R178" s="935">
        <v>6.7081338752571597E-5</v>
      </c>
      <c r="S178" s="935">
        <v>0</v>
      </c>
      <c r="T178" s="935">
        <v>2.2360446250857199E-4</v>
      </c>
      <c r="U178" s="935">
        <v>0</v>
      </c>
      <c r="V178" s="935">
        <v>0</v>
      </c>
      <c r="W178" s="935">
        <v>0</v>
      </c>
      <c r="X178" s="935">
        <v>1.1180223125428601E-3</v>
      </c>
      <c r="Y178" s="935">
        <v>4.4720892501714398E-4</v>
      </c>
      <c r="Z178" s="935">
        <v>0</v>
      </c>
      <c r="AA178" s="935">
        <v>2.23604462508572E-6</v>
      </c>
      <c r="AB178" s="912"/>
    </row>
    <row r="179" spans="1:28">
      <c r="A179" s="929" t="s">
        <v>3958</v>
      </c>
      <c r="B179" s="930">
        <v>0</v>
      </c>
      <c r="C179" s="931">
        <v>0.1</v>
      </c>
      <c r="D179" s="931">
        <v>0</v>
      </c>
      <c r="E179" s="931">
        <v>0</v>
      </c>
      <c r="F179" s="932">
        <v>0</v>
      </c>
      <c r="G179" s="933">
        <v>0</v>
      </c>
      <c r="H179" s="933">
        <v>0</v>
      </c>
      <c r="I179" s="933">
        <v>0</v>
      </c>
      <c r="J179" s="933">
        <v>0</v>
      </c>
      <c r="K179" s="933">
        <v>0.1</v>
      </c>
      <c r="L179" s="934">
        <v>1.5036713666850699E-4</v>
      </c>
      <c r="M179" s="935">
        <v>0</v>
      </c>
      <c r="N179" s="935">
        <v>1.6709318079181099E-5</v>
      </c>
      <c r="O179" s="935">
        <v>0</v>
      </c>
      <c r="P179" s="935">
        <v>0</v>
      </c>
      <c r="Q179" s="935">
        <v>0</v>
      </c>
      <c r="R179" s="935">
        <v>5.0178132369913201E-8</v>
      </c>
      <c r="S179" s="935">
        <v>0</v>
      </c>
      <c r="T179" s="935">
        <v>1.67260441233044E-7</v>
      </c>
      <c r="U179" s="935">
        <v>0</v>
      </c>
      <c r="V179" s="935">
        <v>0</v>
      </c>
      <c r="W179" s="935">
        <v>0</v>
      </c>
      <c r="X179" s="935">
        <v>8.3630220616522002E-7</v>
      </c>
      <c r="Y179" s="935">
        <v>3.3452088246608801E-7</v>
      </c>
      <c r="Z179" s="935">
        <v>0</v>
      </c>
      <c r="AA179" s="935">
        <v>1.6726044123304399E-9</v>
      </c>
      <c r="AB179" s="912"/>
    </row>
    <row r="180" spans="1:28">
      <c r="A180" s="929" t="s">
        <v>3959</v>
      </c>
      <c r="B180" s="930">
        <v>20000</v>
      </c>
      <c r="C180" s="931">
        <v>0</v>
      </c>
      <c r="D180" s="931">
        <v>-12682</v>
      </c>
      <c r="E180" s="931">
        <v>120.01</v>
      </c>
      <c r="F180" s="932">
        <v>0</v>
      </c>
      <c r="G180" s="933">
        <v>0</v>
      </c>
      <c r="H180" s="933">
        <v>4722.8728574724601</v>
      </c>
      <c r="I180" s="933">
        <v>0</v>
      </c>
      <c r="J180" s="933">
        <v>0</v>
      </c>
      <c r="K180" s="933">
        <v>27839.117142527499</v>
      </c>
      <c r="L180" s="934">
        <v>41.907447151177998</v>
      </c>
      <c r="M180" s="935">
        <v>0</v>
      </c>
      <c r="N180" s="935">
        <v>4.65638301679755</v>
      </c>
      <c r="O180" s="935">
        <v>0</v>
      </c>
      <c r="P180" s="935">
        <v>0</v>
      </c>
      <c r="Q180" s="935">
        <v>0</v>
      </c>
      <c r="R180" s="935">
        <v>0</v>
      </c>
      <c r="S180" s="935">
        <v>0</v>
      </c>
      <c r="T180" s="935">
        <v>0</v>
      </c>
      <c r="U180" s="935">
        <v>0</v>
      </c>
      <c r="V180" s="935">
        <v>0</v>
      </c>
      <c r="W180" s="935">
        <v>0</v>
      </c>
      <c r="X180" s="935">
        <v>0</v>
      </c>
      <c r="Y180" s="935">
        <v>0</v>
      </c>
      <c r="Z180" s="935">
        <v>0</v>
      </c>
      <c r="AA180" s="935">
        <v>0</v>
      </c>
      <c r="AB180" s="912"/>
    </row>
    <row r="181" spans="1:28">
      <c r="A181" s="929" t="s">
        <v>4297</v>
      </c>
      <c r="B181" s="930">
        <v>0</v>
      </c>
      <c r="C181" s="931">
        <v>0</v>
      </c>
      <c r="D181" s="931">
        <v>0</v>
      </c>
      <c r="E181" s="931">
        <v>0</v>
      </c>
      <c r="F181" s="932">
        <v>0</v>
      </c>
      <c r="G181" s="933">
        <v>0</v>
      </c>
      <c r="H181" s="933">
        <v>0</v>
      </c>
      <c r="I181" s="933">
        <v>0</v>
      </c>
      <c r="J181" s="933">
        <v>0</v>
      </c>
      <c r="K181" s="933">
        <v>0</v>
      </c>
      <c r="L181" s="934">
        <v>0</v>
      </c>
      <c r="M181" s="935">
        <v>0</v>
      </c>
      <c r="N181" s="935">
        <v>0</v>
      </c>
      <c r="O181" s="935">
        <v>0</v>
      </c>
      <c r="P181" s="935">
        <v>0</v>
      </c>
      <c r="Q181" s="935">
        <v>0</v>
      </c>
      <c r="R181" s="935">
        <v>0</v>
      </c>
      <c r="S181" s="935">
        <v>0</v>
      </c>
      <c r="T181" s="935">
        <v>0</v>
      </c>
      <c r="U181" s="935">
        <v>0</v>
      </c>
      <c r="V181" s="935">
        <v>0</v>
      </c>
      <c r="W181" s="935">
        <v>0</v>
      </c>
      <c r="X181" s="935">
        <v>0</v>
      </c>
      <c r="Y181" s="935">
        <v>0</v>
      </c>
      <c r="Z181" s="935">
        <v>0</v>
      </c>
      <c r="AA181" s="935">
        <v>0</v>
      </c>
      <c r="AB181" s="912"/>
    </row>
    <row r="182" spans="1:28">
      <c r="A182" s="929" t="s">
        <v>3960</v>
      </c>
      <c r="B182" s="930">
        <v>13000</v>
      </c>
      <c r="C182" s="931">
        <v>0</v>
      </c>
      <c r="D182" s="931">
        <v>0</v>
      </c>
      <c r="E182" s="931">
        <v>0</v>
      </c>
      <c r="F182" s="932">
        <v>0</v>
      </c>
      <c r="G182" s="933">
        <v>0</v>
      </c>
      <c r="H182" s="933">
        <v>0</v>
      </c>
      <c r="I182" s="933">
        <v>0</v>
      </c>
      <c r="J182" s="933">
        <v>0</v>
      </c>
      <c r="K182" s="933">
        <v>13000</v>
      </c>
      <c r="L182" s="934">
        <v>19.5694716242661</v>
      </c>
      <c r="M182" s="935">
        <v>0</v>
      </c>
      <c r="N182" s="935">
        <v>2.1722113502935398</v>
      </c>
      <c r="O182" s="935">
        <v>6.5231572080887104E-2</v>
      </c>
      <c r="P182" s="935">
        <v>0</v>
      </c>
      <c r="Q182" s="935">
        <v>0</v>
      </c>
      <c r="R182" s="935">
        <v>6.5231572080887102E-3</v>
      </c>
      <c r="S182" s="935">
        <v>0</v>
      </c>
      <c r="T182" s="935">
        <v>0</v>
      </c>
      <c r="U182" s="935">
        <v>0</v>
      </c>
      <c r="V182" s="935">
        <v>0</v>
      </c>
      <c r="W182" s="935">
        <v>0</v>
      </c>
      <c r="X182" s="935">
        <v>2.1743857360295701E-2</v>
      </c>
      <c r="Y182" s="935">
        <v>2.1743857360295701E-2</v>
      </c>
      <c r="Z182" s="935">
        <v>0</v>
      </c>
      <c r="AA182" s="935">
        <v>0</v>
      </c>
      <c r="AB182" s="912"/>
    </row>
    <row r="183" spans="1:28">
      <c r="A183" s="929" t="s">
        <v>3961</v>
      </c>
      <c r="B183" s="930">
        <v>0</v>
      </c>
      <c r="C183" s="931">
        <v>2.21157</v>
      </c>
      <c r="D183" s="931">
        <v>0</v>
      </c>
      <c r="E183" s="931">
        <v>0</v>
      </c>
      <c r="F183" s="932">
        <v>0</v>
      </c>
      <c r="G183" s="933">
        <v>0</v>
      </c>
      <c r="H183" s="933">
        <v>0</v>
      </c>
      <c r="I183" s="933">
        <v>0</v>
      </c>
      <c r="J183" s="933">
        <v>0</v>
      </c>
      <c r="K183" s="933">
        <v>2.21157</v>
      </c>
      <c r="L183" s="934">
        <v>0</v>
      </c>
      <c r="M183" s="935">
        <v>0</v>
      </c>
      <c r="N183" s="935">
        <v>0</v>
      </c>
      <c r="O183" s="935">
        <v>0</v>
      </c>
      <c r="P183" s="935">
        <v>0</v>
      </c>
      <c r="Q183" s="935">
        <v>0</v>
      </c>
      <c r="R183" s="935">
        <v>0</v>
      </c>
      <c r="S183" s="935">
        <v>0</v>
      </c>
      <c r="T183" s="935">
        <v>0</v>
      </c>
      <c r="U183" s="935">
        <v>0</v>
      </c>
      <c r="V183" s="935">
        <v>0</v>
      </c>
      <c r="W183" s="935">
        <v>0</v>
      </c>
      <c r="X183" s="935">
        <v>0</v>
      </c>
      <c r="Y183" s="935">
        <v>0</v>
      </c>
      <c r="Z183" s="935">
        <v>0</v>
      </c>
      <c r="AA183" s="935">
        <v>0</v>
      </c>
      <c r="AB183" s="912"/>
    </row>
    <row r="184" spans="1:28">
      <c r="A184" s="929" t="s">
        <v>3962</v>
      </c>
      <c r="B184" s="930">
        <v>0</v>
      </c>
      <c r="C184" s="931">
        <v>0</v>
      </c>
      <c r="D184" s="931">
        <v>0</v>
      </c>
      <c r="E184" s="931">
        <v>0</v>
      </c>
      <c r="F184" s="932">
        <v>0</v>
      </c>
      <c r="G184" s="933">
        <v>0</v>
      </c>
      <c r="H184" s="933">
        <v>0</v>
      </c>
      <c r="I184" s="933">
        <v>0</v>
      </c>
      <c r="J184" s="933">
        <v>0</v>
      </c>
      <c r="K184" s="933">
        <v>0</v>
      </c>
      <c r="L184" s="934">
        <v>0</v>
      </c>
      <c r="M184" s="935">
        <v>0</v>
      </c>
      <c r="N184" s="935">
        <v>0</v>
      </c>
      <c r="O184" s="935">
        <v>0</v>
      </c>
      <c r="P184" s="935">
        <v>0</v>
      </c>
      <c r="Q184" s="935">
        <v>0</v>
      </c>
      <c r="R184" s="935">
        <v>0</v>
      </c>
      <c r="S184" s="935">
        <v>0</v>
      </c>
      <c r="T184" s="935">
        <v>0</v>
      </c>
      <c r="U184" s="935">
        <v>0</v>
      </c>
      <c r="V184" s="935">
        <v>0</v>
      </c>
      <c r="W184" s="935">
        <v>0</v>
      </c>
      <c r="X184" s="935">
        <v>0</v>
      </c>
      <c r="Y184" s="935">
        <v>0</v>
      </c>
      <c r="Z184" s="935">
        <v>0</v>
      </c>
      <c r="AA184" s="935">
        <v>0</v>
      </c>
      <c r="AB184" s="912"/>
    </row>
    <row r="185" spans="1:28">
      <c r="A185" s="929" t="s">
        <v>3964</v>
      </c>
      <c r="B185" s="930">
        <v>0</v>
      </c>
      <c r="C185" s="931">
        <v>0.22</v>
      </c>
      <c r="D185" s="931">
        <v>0</v>
      </c>
      <c r="E185" s="931">
        <v>0</v>
      </c>
      <c r="F185" s="932">
        <v>0</v>
      </c>
      <c r="G185" s="933">
        <v>0</v>
      </c>
      <c r="H185" s="933">
        <v>0</v>
      </c>
      <c r="I185" s="933">
        <v>0</v>
      </c>
      <c r="J185" s="933">
        <v>0</v>
      </c>
      <c r="K185" s="933">
        <v>0.22</v>
      </c>
      <c r="L185" s="934">
        <v>3.31175673641427E-4</v>
      </c>
      <c r="M185" s="935">
        <v>0</v>
      </c>
      <c r="N185" s="935">
        <v>3.6797297071269697E-5</v>
      </c>
      <c r="O185" s="935">
        <v>0</v>
      </c>
      <c r="P185" s="935">
        <v>0</v>
      </c>
      <c r="Q185" s="935">
        <v>0</v>
      </c>
      <c r="R185" s="935">
        <v>0</v>
      </c>
      <c r="S185" s="935">
        <v>0</v>
      </c>
      <c r="T185" s="935">
        <v>0</v>
      </c>
      <c r="U185" s="935">
        <v>0</v>
      </c>
      <c r="V185" s="935">
        <v>0</v>
      </c>
      <c r="W185" s="935">
        <v>0</v>
      </c>
      <c r="X185" s="935">
        <v>0</v>
      </c>
      <c r="Y185" s="935">
        <v>0</v>
      </c>
      <c r="Z185" s="935">
        <v>0</v>
      </c>
      <c r="AA185" s="935">
        <v>0</v>
      </c>
      <c r="AB185" s="912"/>
    </row>
    <row r="186" spans="1:28">
      <c r="A186" s="929" t="s">
        <v>3967</v>
      </c>
      <c r="B186" s="930">
        <v>0</v>
      </c>
      <c r="C186" s="931">
        <v>0</v>
      </c>
      <c r="D186" s="931">
        <v>0</v>
      </c>
      <c r="E186" s="931">
        <v>0</v>
      </c>
      <c r="F186" s="932">
        <v>0</v>
      </c>
      <c r="G186" s="933">
        <v>0</v>
      </c>
      <c r="H186" s="933">
        <v>0</v>
      </c>
      <c r="I186" s="933">
        <v>0</v>
      </c>
      <c r="J186" s="933">
        <v>0</v>
      </c>
      <c r="K186" s="933">
        <v>0</v>
      </c>
      <c r="L186" s="934">
        <v>0</v>
      </c>
      <c r="M186" s="935">
        <v>0</v>
      </c>
      <c r="N186" s="935">
        <v>0</v>
      </c>
      <c r="O186" s="935">
        <v>0</v>
      </c>
      <c r="P186" s="935">
        <v>0</v>
      </c>
      <c r="Q186" s="935">
        <v>0</v>
      </c>
      <c r="R186" s="935">
        <v>0</v>
      </c>
      <c r="S186" s="935">
        <v>0</v>
      </c>
      <c r="T186" s="935">
        <v>0</v>
      </c>
      <c r="U186" s="935">
        <v>0</v>
      </c>
      <c r="V186" s="935">
        <v>0</v>
      </c>
      <c r="W186" s="935">
        <v>0</v>
      </c>
      <c r="X186" s="935">
        <v>0</v>
      </c>
      <c r="Y186" s="935">
        <v>0</v>
      </c>
      <c r="Z186" s="935">
        <v>0</v>
      </c>
      <c r="AA186" s="935">
        <v>0</v>
      </c>
      <c r="AB186" s="912"/>
    </row>
    <row r="187" spans="1:28">
      <c r="A187" s="929" t="s">
        <v>3968</v>
      </c>
      <c r="B187" s="930">
        <v>0</v>
      </c>
      <c r="C187" s="931">
        <v>9.6477900000000005</v>
      </c>
      <c r="D187" s="931">
        <v>4</v>
      </c>
      <c r="E187" s="931">
        <v>0</v>
      </c>
      <c r="F187" s="932">
        <v>0</v>
      </c>
      <c r="G187" s="933">
        <v>0</v>
      </c>
      <c r="H187" s="933">
        <v>0</v>
      </c>
      <c r="I187" s="933">
        <v>0</v>
      </c>
      <c r="J187" s="933">
        <v>0</v>
      </c>
      <c r="K187" s="933">
        <v>5.6477899999999996</v>
      </c>
      <c r="L187" s="934">
        <v>8.5018666265241592E-3</v>
      </c>
      <c r="M187" s="935">
        <v>0</v>
      </c>
      <c r="N187" s="935">
        <v>9.4465184739157295E-4</v>
      </c>
      <c r="O187" s="935">
        <v>0</v>
      </c>
      <c r="P187" s="935">
        <v>0</v>
      </c>
      <c r="Q187" s="935">
        <v>0</v>
      </c>
      <c r="R187" s="935">
        <v>0</v>
      </c>
      <c r="S187" s="935">
        <v>0</v>
      </c>
      <c r="T187" s="935">
        <v>0</v>
      </c>
      <c r="U187" s="935">
        <v>0</v>
      </c>
      <c r="V187" s="935">
        <v>0</v>
      </c>
      <c r="W187" s="935">
        <v>0</v>
      </c>
      <c r="X187" s="935">
        <v>0</v>
      </c>
      <c r="Y187" s="935">
        <v>0</v>
      </c>
      <c r="Z187" s="935">
        <v>0</v>
      </c>
      <c r="AA187" s="935">
        <v>2.8339555421747198E-7</v>
      </c>
      <c r="AB187" s="912"/>
    </row>
    <row r="188" spans="1:28">
      <c r="A188" s="929" t="s">
        <v>3969</v>
      </c>
      <c r="B188" s="930">
        <v>0</v>
      </c>
      <c r="C188" s="931">
        <v>579.46</v>
      </c>
      <c r="D188" s="931">
        <v>0</v>
      </c>
      <c r="E188" s="931">
        <v>0</v>
      </c>
      <c r="F188" s="932">
        <v>0</v>
      </c>
      <c r="G188" s="933">
        <v>0</v>
      </c>
      <c r="H188" s="933">
        <v>0</v>
      </c>
      <c r="I188" s="933">
        <v>0</v>
      </c>
      <c r="J188" s="933">
        <v>0</v>
      </c>
      <c r="K188" s="933">
        <v>579.46</v>
      </c>
      <c r="L188" s="934">
        <v>0.87228661749209702</v>
      </c>
      <c r="M188" s="935">
        <v>0</v>
      </c>
      <c r="N188" s="935">
        <v>9.6920735276899594E-2</v>
      </c>
      <c r="O188" s="935">
        <v>1.9384147055379901E-3</v>
      </c>
      <c r="P188" s="935">
        <v>0</v>
      </c>
      <c r="Q188" s="935">
        <v>0</v>
      </c>
      <c r="R188" s="935">
        <v>1.0661280880459E-3</v>
      </c>
      <c r="S188" s="935">
        <v>0</v>
      </c>
      <c r="T188" s="935">
        <v>0</v>
      </c>
      <c r="U188" s="935">
        <v>4.8460367638449801E-3</v>
      </c>
      <c r="V188" s="935">
        <v>0</v>
      </c>
      <c r="W188" s="935">
        <v>0</v>
      </c>
      <c r="X188" s="935">
        <v>0</v>
      </c>
      <c r="Y188" s="935">
        <v>0</v>
      </c>
      <c r="Z188" s="935">
        <v>0</v>
      </c>
      <c r="AA188" s="935">
        <v>3.0045427935838898E-4</v>
      </c>
      <c r="AB188" s="912"/>
    </row>
    <row r="189" spans="1:28">
      <c r="A189" s="929" t="s">
        <v>3970</v>
      </c>
      <c r="B189" s="930">
        <v>0</v>
      </c>
      <c r="C189" s="931">
        <v>0</v>
      </c>
      <c r="D189" s="931">
        <v>0</v>
      </c>
      <c r="E189" s="931">
        <v>0</v>
      </c>
      <c r="F189" s="932">
        <v>0</v>
      </c>
      <c r="G189" s="933">
        <v>0</v>
      </c>
      <c r="H189" s="933">
        <v>0</v>
      </c>
      <c r="I189" s="933">
        <v>0</v>
      </c>
      <c r="J189" s="933">
        <v>0</v>
      </c>
      <c r="K189" s="933">
        <v>0</v>
      </c>
      <c r="L189" s="934">
        <v>0</v>
      </c>
      <c r="M189" s="935">
        <v>0</v>
      </c>
      <c r="N189" s="935">
        <v>0</v>
      </c>
      <c r="O189" s="935">
        <v>0</v>
      </c>
      <c r="P189" s="935">
        <v>0</v>
      </c>
      <c r="Q189" s="935">
        <v>0</v>
      </c>
      <c r="R189" s="935">
        <v>0</v>
      </c>
      <c r="S189" s="935">
        <v>0</v>
      </c>
      <c r="T189" s="935">
        <v>0</v>
      </c>
      <c r="U189" s="935">
        <v>0</v>
      </c>
      <c r="V189" s="935">
        <v>0</v>
      </c>
      <c r="W189" s="935">
        <v>0</v>
      </c>
      <c r="X189" s="935">
        <v>0</v>
      </c>
      <c r="Y189" s="935">
        <v>0</v>
      </c>
      <c r="Z189" s="935">
        <v>0</v>
      </c>
      <c r="AA189" s="935">
        <v>0</v>
      </c>
      <c r="AB189" s="912"/>
    </row>
    <row r="190" spans="1:28">
      <c r="A190" s="929" t="s">
        <v>3971</v>
      </c>
      <c r="B190" s="930">
        <v>0</v>
      </c>
      <c r="C190" s="931">
        <v>8273.7972599999994</v>
      </c>
      <c r="D190" s="931">
        <v>4897</v>
      </c>
      <c r="E190" s="931">
        <v>0</v>
      </c>
      <c r="F190" s="932">
        <v>0</v>
      </c>
      <c r="G190" s="933">
        <v>0</v>
      </c>
      <c r="H190" s="933">
        <v>0</v>
      </c>
      <c r="I190" s="933">
        <v>0</v>
      </c>
      <c r="J190" s="933">
        <v>0</v>
      </c>
      <c r="K190" s="933">
        <v>3376.7972599999998</v>
      </c>
      <c r="L190" s="934">
        <v>0</v>
      </c>
      <c r="M190" s="935">
        <v>0</v>
      </c>
      <c r="N190" s="935">
        <v>0</v>
      </c>
      <c r="O190" s="935">
        <v>0</v>
      </c>
      <c r="P190" s="935">
        <v>0</v>
      </c>
      <c r="Q190" s="935">
        <v>0</v>
      </c>
      <c r="R190" s="935">
        <v>0</v>
      </c>
      <c r="S190" s="935">
        <v>0</v>
      </c>
      <c r="T190" s="935">
        <v>0</v>
      </c>
      <c r="U190" s="935">
        <v>0</v>
      </c>
      <c r="V190" s="935">
        <v>0</v>
      </c>
      <c r="W190" s="935">
        <v>0</v>
      </c>
      <c r="X190" s="935">
        <v>0</v>
      </c>
      <c r="Y190" s="935">
        <v>0</v>
      </c>
      <c r="Z190" s="935">
        <v>0</v>
      </c>
      <c r="AA190" s="935">
        <v>0</v>
      </c>
      <c r="AB190" s="912"/>
    </row>
    <row r="191" spans="1:28">
      <c r="A191" s="929" t="s">
        <v>4214</v>
      </c>
      <c r="B191" s="930">
        <v>0</v>
      </c>
      <c r="C191" s="931">
        <v>0</v>
      </c>
      <c r="D191" s="931">
        <v>0</v>
      </c>
      <c r="E191" s="931">
        <v>0</v>
      </c>
      <c r="F191" s="932">
        <v>0</v>
      </c>
      <c r="G191" s="933">
        <v>0</v>
      </c>
      <c r="H191" s="933">
        <v>0</v>
      </c>
      <c r="I191" s="933">
        <v>0</v>
      </c>
      <c r="J191" s="933">
        <v>0</v>
      </c>
      <c r="K191" s="933">
        <v>0</v>
      </c>
      <c r="L191" s="934">
        <v>0</v>
      </c>
      <c r="M191" s="935">
        <v>0</v>
      </c>
      <c r="N191" s="935">
        <v>0</v>
      </c>
      <c r="O191" s="935">
        <v>0</v>
      </c>
      <c r="P191" s="935">
        <v>0</v>
      </c>
      <c r="Q191" s="935">
        <v>0</v>
      </c>
      <c r="R191" s="935">
        <v>0</v>
      </c>
      <c r="S191" s="935">
        <v>0</v>
      </c>
      <c r="T191" s="935">
        <v>0</v>
      </c>
      <c r="U191" s="935">
        <v>0</v>
      </c>
      <c r="V191" s="935">
        <v>0</v>
      </c>
      <c r="W191" s="935">
        <v>0</v>
      </c>
      <c r="X191" s="935">
        <v>0</v>
      </c>
      <c r="Y191" s="935">
        <v>0</v>
      </c>
      <c r="Z191" s="935">
        <v>0</v>
      </c>
      <c r="AA191" s="935">
        <v>0</v>
      </c>
      <c r="AB191" s="912"/>
    </row>
    <row r="192" spans="1:28">
      <c r="A192" s="929" t="s">
        <v>3972</v>
      </c>
      <c r="B192" s="930">
        <v>30000</v>
      </c>
      <c r="C192" s="931">
        <v>1058.5752600000001</v>
      </c>
      <c r="D192" s="931">
        <v>0</v>
      </c>
      <c r="E192" s="931">
        <v>831.66492000000005</v>
      </c>
      <c r="F192" s="932">
        <v>0</v>
      </c>
      <c r="G192" s="933">
        <v>0</v>
      </c>
      <c r="H192" s="933">
        <v>0</v>
      </c>
      <c r="I192" s="933">
        <v>0</v>
      </c>
      <c r="J192" s="933">
        <v>0</v>
      </c>
      <c r="K192" s="933">
        <v>30226.910339999999</v>
      </c>
      <c r="L192" s="934">
        <v>37.159882750263399</v>
      </c>
      <c r="M192" s="935">
        <v>1.01115327211601E-2</v>
      </c>
      <c r="N192" s="935">
        <v>4.1103380511515901</v>
      </c>
      <c r="O192" s="935">
        <v>0.20223065442320201</v>
      </c>
      <c r="P192" s="935">
        <v>3.03345981634804E-2</v>
      </c>
      <c r="Q192" s="935">
        <v>0</v>
      </c>
      <c r="R192" s="935">
        <v>5.0557663605800603E-3</v>
      </c>
      <c r="S192" s="935">
        <v>5.05576636058006E-2</v>
      </c>
      <c r="T192" s="935">
        <v>0.30334598163480397</v>
      </c>
      <c r="U192" s="935">
        <v>0.80892261769280904</v>
      </c>
      <c r="V192" s="935">
        <v>5.0557663605800595E-4</v>
      </c>
      <c r="W192" s="935">
        <v>0</v>
      </c>
      <c r="X192" s="935">
        <v>19.666931142656399</v>
      </c>
      <c r="Y192" s="935">
        <v>18.4029895525114</v>
      </c>
      <c r="Z192" s="935">
        <v>0</v>
      </c>
      <c r="AA192" s="935">
        <v>3.03345981634804E-3</v>
      </c>
      <c r="AB192" s="912"/>
    </row>
    <row r="193" spans="1:28">
      <c r="A193" s="929" t="s">
        <v>3973</v>
      </c>
      <c r="B193" s="930">
        <v>0</v>
      </c>
      <c r="C193" s="931">
        <v>0</v>
      </c>
      <c r="D193" s="931">
        <v>0</v>
      </c>
      <c r="E193" s="931">
        <v>0</v>
      </c>
      <c r="F193" s="932">
        <v>0</v>
      </c>
      <c r="G193" s="933">
        <v>0</v>
      </c>
      <c r="H193" s="933">
        <v>0</v>
      </c>
      <c r="I193" s="933">
        <v>0</v>
      </c>
      <c r="J193" s="933">
        <v>0</v>
      </c>
      <c r="K193" s="933">
        <v>0</v>
      </c>
      <c r="L193" s="934">
        <v>0</v>
      </c>
      <c r="M193" s="935">
        <v>0</v>
      </c>
      <c r="N193" s="935">
        <v>0</v>
      </c>
      <c r="O193" s="935">
        <v>0</v>
      </c>
      <c r="P193" s="935">
        <v>0</v>
      </c>
      <c r="Q193" s="935">
        <v>0</v>
      </c>
      <c r="R193" s="935">
        <v>0</v>
      </c>
      <c r="S193" s="935">
        <v>0</v>
      </c>
      <c r="T193" s="935">
        <v>0</v>
      </c>
      <c r="U193" s="935">
        <v>0</v>
      </c>
      <c r="V193" s="935">
        <v>0</v>
      </c>
      <c r="W193" s="935">
        <v>0</v>
      </c>
      <c r="X193" s="935">
        <v>0</v>
      </c>
      <c r="Y193" s="935">
        <v>0</v>
      </c>
      <c r="Z193" s="935">
        <v>0</v>
      </c>
      <c r="AA193" s="935">
        <v>0</v>
      </c>
      <c r="AB193" s="912"/>
    </row>
    <row r="194" spans="1:28">
      <c r="A194" s="929" t="s">
        <v>3974</v>
      </c>
      <c r="B194" s="930">
        <v>0</v>
      </c>
      <c r="C194" s="931">
        <v>116.155</v>
      </c>
      <c r="D194" s="931">
        <v>0</v>
      </c>
      <c r="E194" s="931">
        <v>0</v>
      </c>
      <c r="F194" s="932">
        <v>0</v>
      </c>
      <c r="G194" s="933">
        <v>0</v>
      </c>
      <c r="H194" s="933">
        <v>0</v>
      </c>
      <c r="I194" s="933">
        <v>0</v>
      </c>
      <c r="J194" s="933">
        <v>0</v>
      </c>
      <c r="K194" s="933">
        <v>116.155</v>
      </c>
      <c r="L194" s="934">
        <v>0.17465894759730399</v>
      </c>
      <c r="M194" s="935">
        <v>0</v>
      </c>
      <c r="N194" s="935">
        <v>1.9389280278321399E-2</v>
      </c>
      <c r="O194" s="935">
        <v>0</v>
      </c>
      <c r="P194" s="935">
        <v>0</v>
      </c>
      <c r="Q194" s="935">
        <v>0</v>
      </c>
      <c r="R194" s="935">
        <v>0</v>
      </c>
      <c r="S194" s="935">
        <v>0</v>
      </c>
      <c r="T194" s="935">
        <v>0</v>
      </c>
      <c r="U194" s="935">
        <v>0</v>
      </c>
      <c r="V194" s="935">
        <v>0</v>
      </c>
      <c r="W194" s="935">
        <v>0</v>
      </c>
      <c r="X194" s="935">
        <v>0</v>
      </c>
      <c r="Y194" s="935">
        <v>0</v>
      </c>
      <c r="Z194" s="935">
        <v>0</v>
      </c>
      <c r="AA194" s="935">
        <v>0</v>
      </c>
      <c r="AB194" s="912"/>
    </row>
    <row r="195" spans="1:28">
      <c r="A195" s="929" t="s">
        <v>3975</v>
      </c>
      <c r="B195" s="930">
        <v>0</v>
      </c>
      <c r="C195" s="931">
        <v>13665.396059999999</v>
      </c>
      <c r="D195" s="931">
        <v>0</v>
      </c>
      <c r="E195" s="931">
        <v>1311.78</v>
      </c>
      <c r="F195" s="932">
        <v>0</v>
      </c>
      <c r="G195" s="933">
        <v>0</v>
      </c>
      <c r="H195" s="933">
        <v>0</v>
      </c>
      <c r="I195" s="933">
        <v>0</v>
      </c>
      <c r="J195" s="933">
        <v>12353.61606</v>
      </c>
      <c r="K195" s="933">
        <v>0</v>
      </c>
      <c r="L195" s="934">
        <v>0</v>
      </c>
      <c r="M195" s="935">
        <v>0</v>
      </c>
      <c r="N195" s="935">
        <v>0</v>
      </c>
      <c r="O195" s="935">
        <v>0</v>
      </c>
      <c r="P195" s="935">
        <v>0</v>
      </c>
      <c r="Q195" s="935">
        <v>0</v>
      </c>
      <c r="R195" s="935">
        <v>0</v>
      </c>
      <c r="S195" s="935">
        <v>0</v>
      </c>
      <c r="T195" s="935">
        <v>0</v>
      </c>
      <c r="U195" s="935">
        <v>0</v>
      </c>
      <c r="V195" s="935">
        <v>0</v>
      </c>
      <c r="W195" s="935">
        <v>0</v>
      </c>
      <c r="X195" s="935">
        <v>0</v>
      </c>
      <c r="Y195" s="935">
        <v>0</v>
      </c>
      <c r="Z195" s="935">
        <v>0</v>
      </c>
      <c r="AA195" s="935">
        <v>0</v>
      </c>
      <c r="AB195" s="912"/>
    </row>
    <row r="196" spans="1:28">
      <c r="A196" s="929" t="s">
        <v>3976</v>
      </c>
      <c r="B196" s="930">
        <v>0</v>
      </c>
      <c r="C196" s="931">
        <v>6.7359999999999998</v>
      </c>
      <c r="D196" s="931">
        <v>0</v>
      </c>
      <c r="E196" s="931">
        <v>0</v>
      </c>
      <c r="F196" s="932">
        <v>0</v>
      </c>
      <c r="G196" s="933">
        <v>0</v>
      </c>
      <c r="H196" s="933">
        <v>0</v>
      </c>
      <c r="I196" s="933">
        <v>0</v>
      </c>
      <c r="J196" s="933">
        <v>0</v>
      </c>
      <c r="K196" s="933">
        <v>6.7359999999999998</v>
      </c>
      <c r="L196" s="934">
        <v>0</v>
      </c>
      <c r="M196" s="935">
        <v>0</v>
      </c>
      <c r="N196" s="935">
        <v>0</v>
      </c>
      <c r="O196" s="935">
        <v>0</v>
      </c>
      <c r="P196" s="935">
        <v>0</v>
      </c>
      <c r="Q196" s="935">
        <v>0</v>
      </c>
      <c r="R196" s="935">
        <v>0</v>
      </c>
      <c r="S196" s="935">
        <v>0</v>
      </c>
      <c r="T196" s="935">
        <v>0</v>
      </c>
      <c r="U196" s="935">
        <v>0</v>
      </c>
      <c r="V196" s="935">
        <v>0</v>
      </c>
      <c r="W196" s="935">
        <v>0</v>
      </c>
      <c r="X196" s="935">
        <v>0</v>
      </c>
      <c r="Y196" s="935">
        <v>0</v>
      </c>
      <c r="Z196" s="935">
        <v>0</v>
      </c>
      <c r="AA196" s="935">
        <v>0</v>
      </c>
      <c r="AB196" s="912"/>
    </row>
    <row r="197" spans="1:28">
      <c r="A197" s="929" t="s">
        <v>3977</v>
      </c>
      <c r="B197" s="930">
        <v>0</v>
      </c>
      <c r="C197" s="931">
        <v>8438.7972599999994</v>
      </c>
      <c r="D197" s="931">
        <v>0</v>
      </c>
      <c r="E197" s="931">
        <v>0</v>
      </c>
      <c r="F197" s="932">
        <v>0</v>
      </c>
      <c r="G197" s="933">
        <v>0</v>
      </c>
      <c r="H197" s="933">
        <v>0</v>
      </c>
      <c r="I197" s="933">
        <v>0</v>
      </c>
      <c r="J197" s="933">
        <v>0</v>
      </c>
      <c r="K197" s="933">
        <v>8438.7972599999994</v>
      </c>
      <c r="L197" s="934">
        <v>12.293964262230901</v>
      </c>
      <c r="M197" s="935">
        <v>1.4114769531838E-3</v>
      </c>
      <c r="N197" s="935">
        <v>1.3663096906819201</v>
      </c>
      <c r="O197" s="935">
        <v>4.23443085955141E-2</v>
      </c>
      <c r="P197" s="935">
        <v>0</v>
      </c>
      <c r="Q197" s="935">
        <v>0</v>
      </c>
      <c r="R197" s="935">
        <v>0</v>
      </c>
      <c r="S197" s="935">
        <v>0</v>
      </c>
      <c r="T197" s="935">
        <v>2.8229539063676E-2</v>
      </c>
      <c r="U197" s="935">
        <v>7.05738476591901E-2</v>
      </c>
      <c r="V197" s="935">
        <v>0</v>
      </c>
      <c r="W197" s="935">
        <v>0</v>
      </c>
      <c r="X197" s="935">
        <v>1.1291815625470401</v>
      </c>
      <c r="Y197" s="935">
        <v>1.0868372539515301</v>
      </c>
      <c r="Z197" s="935">
        <v>0</v>
      </c>
      <c r="AA197" s="935">
        <v>1.4114769531837999E-4</v>
      </c>
      <c r="AB197" s="912"/>
    </row>
    <row r="198" spans="1:28">
      <c r="A198" s="924"/>
      <c r="B198" s="925"/>
      <c r="C198" s="926"/>
      <c r="D198" s="926"/>
      <c r="E198" s="926"/>
      <c r="F198" s="925"/>
      <c r="G198" s="926"/>
      <c r="H198" s="926"/>
      <c r="I198" s="926"/>
      <c r="J198" s="926"/>
      <c r="K198" s="926"/>
      <c r="L198" s="927"/>
      <c r="M198" s="928"/>
      <c r="N198" s="928"/>
      <c r="O198" s="928"/>
      <c r="P198" s="928"/>
      <c r="Q198" s="928"/>
      <c r="R198" s="928"/>
      <c r="S198" s="928"/>
      <c r="T198" s="928"/>
      <c r="U198" s="928"/>
      <c r="V198" s="928"/>
      <c r="W198" s="928"/>
      <c r="X198" s="928"/>
      <c r="Y198" s="928"/>
      <c r="Z198" s="928"/>
      <c r="AA198" s="928"/>
      <c r="AB198" s="912"/>
    </row>
    <row r="199" spans="1:28">
      <c r="A199" s="917" t="s">
        <v>3978</v>
      </c>
      <c r="B199" s="918">
        <v>1710886</v>
      </c>
      <c r="C199" s="919">
        <v>4778</v>
      </c>
      <c r="D199" s="919">
        <v>-867</v>
      </c>
      <c r="E199" s="919">
        <v>6722</v>
      </c>
      <c r="F199" s="920">
        <v>0</v>
      </c>
      <c r="G199" s="921">
        <v>0</v>
      </c>
      <c r="H199" s="921">
        <v>0</v>
      </c>
      <c r="I199" s="921">
        <v>120402</v>
      </c>
      <c r="J199" s="921">
        <v>0</v>
      </c>
      <c r="K199" s="921">
        <v>1589862</v>
      </c>
      <c r="L199" s="922">
        <v>68.299086403847298</v>
      </c>
      <c r="M199" s="923">
        <v>3.8009291532073499</v>
      </c>
      <c r="N199" s="923">
        <v>0.474980538869821</v>
      </c>
      <c r="O199" s="923">
        <v>144.41949155821001</v>
      </c>
      <c r="P199" s="923">
        <v>9.1281699842427493</v>
      </c>
      <c r="Q199" s="923">
        <v>6.0440597844902397</v>
      </c>
      <c r="R199" s="923">
        <v>2.1255300502045902</v>
      </c>
      <c r="S199" s="923">
        <v>46.725694716301398</v>
      </c>
      <c r="T199" s="923">
        <v>90.867753657801501</v>
      </c>
      <c r="U199" s="923">
        <v>676.64548238149303</v>
      </c>
      <c r="V199" s="923">
        <v>0.17237765519402901</v>
      </c>
      <c r="W199" s="923">
        <v>0.13587771783219799</v>
      </c>
      <c r="X199" s="923">
        <v>432.17877786858003</v>
      </c>
      <c r="Y199" s="923">
        <v>215.15369291623199</v>
      </c>
      <c r="Z199" s="923">
        <v>76.822367433025605</v>
      </c>
      <c r="AA199" s="923">
        <v>0.676454628704103</v>
      </c>
      <c r="AB199" s="912"/>
    </row>
    <row r="200" spans="1:28">
      <c r="A200" s="929" t="s">
        <v>3979</v>
      </c>
      <c r="B200" s="930">
        <v>0.51300000000000001</v>
      </c>
      <c r="C200" s="931">
        <v>0</v>
      </c>
      <c r="D200" s="931">
        <v>0</v>
      </c>
      <c r="E200" s="931">
        <v>0.51300000000000001</v>
      </c>
      <c r="F200" s="932">
        <v>0</v>
      </c>
      <c r="G200" s="933">
        <v>0</v>
      </c>
      <c r="H200" s="933">
        <v>0</v>
      </c>
      <c r="I200" s="933">
        <v>0</v>
      </c>
      <c r="J200" s="933">
        <v>0</v>
      </c>
      <c r="K200" s="933">
        <v>0</v>
      </c>
      <c r="L200" s="934">
        <v>0</v>
      </c>
      <c r="M200" s="935">
        <v>0</v>
      </c>
      <c r="N200" s="935">
        <v>0</v>
      </c>
      <c r="O200" s="935">
        <v>0</v>
      </c>
      <c r="P200" s="935">
        <v>0</v>
      </c>
      <c r="Q200" s="935">
        <v>0</v>
      </c>
      <c r="R200" s="935">
        <v>0</v>
      </c>
      <c r="S200" s="935">
        <v>0</v>
      </c>
      <c r="T200" s="935">
        <v>0</v>
      </c>
      <c r="U200" s="935">
        <v>0</v>
      </c>
      <c r="V200" s="935">
        <v>0</v>
      </c>
      <c r="W200" s="935">
        <v>0</v>
      </c>
      <c r="X200" s="935">
        <v>0</v>
      </c>
      <c r="Y200" s="935">
        <v>0</v>
      </c>
      <c r="Z200" s="935">
        <v>0</v>
      </c>
      <c r="AA200" s="935">
        <v>0</v>
      </c>
      <c r="AB200" s="912"/>
    </row>
    <row r="201" spans="1:28">
      <c r="A201" s="929" t="s">
        <v>3980</v>
      </c>
      <c r="B201" s="930">
        <v>631659</v>
      </c>
      <c r="C201" s="931">
        <v>0.27600000000000002</v>
      </c>
      <c r="D201" s="931">
        <v>0</v>
      </c>
      <c r="E201" s="931">
        <v>0</v>
      </c>
      <c r="F201" s="932">
        <v>0</v>
      </c>
      <c r="G201" s="933">
        <v>0</v>
      </c>
      <c r="H201" s="933">
        <v>0</v>
      </c>
      <c r="I201" s="933">
        <v>51977</v>
      </c>
      <c r="J201" s="933">
        <v>0</v>
      </c>
      <c r="K201" s="933">
        <v>579682.27599999995</v>
      </c>
      <c r="L201" s="934">
        <v>20.845951350628098</v>
      </c>
      <c r="M201" s="935">
        <v>1.75105991345276</v>
      </c>
      <c r="N201" s="935">
        <v>0.166767610805025</v>
      </c>
      <c r="O201" s="935">
        <v>82.549967348487101</v>
      </c>
      <c r="P201" s="935">
        <v>2.0012113296602898</v>
      </c>
      <c r="Q201" s="935">
        <v>2.25136274586783</v>
      </c>
      <c r="R201" s="935">
        <v>0.91722185942763501</v>
      </c>
      <c r="S201" s="935">
        <v>18.3444371885527</v>
      </c>
      <c r="T201" s="935">
        <v>38.356550485155601</v>
      </c>
      <c r="U201" s="935">
        <v>296.01250917891798</v>
      </c>
      <c r="V201" s="935">
        <v>9.1722185942763504E-2</v>
      </c>
      <c r="W201" s="935">
        <v>5.8368663781758597E-2</v>
      </c>
      <c r="X201" s="935">
        <v>150.924687778547</v>
      </c>
      <c r="Y201" s="935">
        <v>75.045424862261001</v>
      </c>
      <c r="Z201" s="935">
        <v>48.362607133457097</v>
      </c>
      <c r="AA201" s="935">
        <v>0.26682817728803898</v>
      </c>
      <c r="AB201" s="912"/>
    </row>
    <row r="202" spans="1:28">
      <c r="A202" s="929" t="s">
        <v>3981</v>
      </c>
      <c r="B202" s="930">
        <v>0</v>
      </c>
      <c r="C202" s="931">
        <v>0</v>
      </c>
      <c r="D202" s="931">
        <v>0</v>
      </c>
      <c r="E202" s="931">
        <v>0</v>
      </c>
      <c r="F202" s="932">
        <v>0</v>
      </c>
      <c r="G202" s="933">
        <v>0</v>
      </c>
      <c r="H202" s="933">
        <v>0</v>
      </c>
      <c r="I202" s="933">
        <v>0</v>
      </c>
      <c r="J202" s="933">
        <v>0</v>
      </c>
      <c r="K202" s="933">
        <v>0</v>
      </c>
      <c r="L202" s="934">
        <v>0</v>
      </c>
      <c r="M202" s="935">
        <v>0</v>
      </c>
      <c r="N202" s="935">
        <v>0</v>
      </c>
      <c r="O202" s="935">
        <v>0</v>
      </c>
      <c r="P202" s="935">
        <v>0</v>
      </c>
      <c r="Q202" s="935">
        <v>0</v>
      </c>
      <c r="R202" s="935">
        <v>0</v>
      </c>
      <c r="S202" s="935">
        <v>0</v>
      </c>
      <c r="T202" s="935">
        <v>0</v>
      </c>
      <c r="U202" s="935">
        <v>0</v>
      </c>
      <c r="V202" s="935">
        <v>0</v>
      </c>
      <c r="W202" s="935">
        <v>0</v>
      </c>
      <c r="X202" s="935">
        <v>0</v>
      </c>
      <c r="Y202" s="935">
        <v>0</v>
      </c>
      <c r="Z202" s="935">
        <v>0</v>
      </c>
      <c r="AA202" s="935">
        <v>0</v>
      </c>
      <c r="AB202" s="912"/>
    </row>
    <row r="203" spans="1:28">
      <c r="A203" s="929" t="s">
        <v>3982</v>
      </c>
      <c r="B203" s="930">
        <v>0</v>
      </c>
      <c r="C203" s="931">
        <v>18.225629999999999</v>
      </c>
      <c r="D203" s="931">
        <v>0</v>
      </c>
      <c r="E203" s="931">
        <v>0</v>
      </c>
      <c r="F203" s="932">
        <v>0</v>
      </c>
      <c r="G203" s="933">
        <v>0</v>
      </c>
      <c r="H203" s="933">
        <v>0</v>
      </c>
      <c r="I203" s="933">
        <v>1</v>
      </c>
      <c r="J203" s="933">
        <v>0</v>
      </c>
      <c r="K203" s="933">
        <v>17.225629999999999</v>
      </c>
      <c r="L203" s="934">
        <v>4.0105837322494897E-4</v>
      </c>
      <c r="M203" s="935">
        <v>3.0079377991871101E-5</v>
      </c>
      <c r="N203" s="935">
        <v>5.0132296653118598E-6</v>
      </c>
      <c r="O203" s="935">
        <v>1.05277822971549E-3</v>
      </c>
      <c r="P203" s="935">
        <v>3.25859928245271E-5</v>
      </c>
      <c r="Q203" s="935">
        <v>5.0132296653118601E-5</v>
      </c>
      <c r="R203" s="935">
        <v>2.5066148326559301E-5</v>
      </c>
      <c r="S203" s="935">
        <v>3.7599222489838899E-4</v>
      </c>
      <c r="T203" s="935">
        <v>8.5224904310301597E-4</v>
      </c>
      <c r="U203" s="935">
        <v>7.7203736845802597E-3</v>
      </c>
      <c r="V203" s="935">
        <v>2.00529186612474E-6</v>
      </c>
      <c r="W203" s="935">
        <v>1.5039688995935601E-6</v>
      </c>
      <c r="X203" s="935">
        <v>7.7454398329068197E-3</v>
      </c>
      <c r="Y203" s="935">
        <v>3.8601868422901298E-3</v>
      </c>
      <c r="Z203" s="935">
        <v>2.5066148326559302E-4</v>
      </c>
      <c r="AA203" s="935">
        <v>7.5198444979677897E-6</v>
      </c>
      <c r="AB203" s="912"/>
    </row>
    <row r="204" spans="1:28">
      <c r="A204" s="929" t="s">
        <v>3983</v>
      </c>
      <c r="B204" s="930">
        <v>0</v>
      </c>
      <c r="C204" s="931">
        <v>0</v>
      </c>
      <c r="D204" s="931">
        <v>0</v>
      </c>
      <c r="E204" s="931">
        <v>0</v>
      </c>
      <c r="F204" s="932">
        <v>0</v>
      </c>
      <c r="G204" s="933">
        <v>0</v>
      </c>
      <c r="H204" s="933">
        <v>0</v>
      </c>
      <c r="I204" s="933">
        <v>0</v>
      </c>
      <c r="J204" s="933">
        <v>0</v>
      </c>
      <c r="K204" s="933">
        <v>0</v>
      </c>
      <c r="L204" s="934">
        <v>0</v>
      </c>
      <c r="M204" s="935">
        <v>0</v>
      </c>
      <c r="N204" s="935">
        <v>0</v>
      </c>
      <c r="O204" s="935">
        <v>0</v>
      </c>
      <c r="P204" s="935">
        <v>0</v>
      </c>
      <c r="Q204" s="935">
        <v>0</v>
      </c>
      <c r="R204" s="935">
        <v>0</v>
      </c>
      <c r="S204" s="935">
        <v>0</v>
      </c>
      <c r="T204" s="935">
        <v>0</v>
      </c>
      <c r="U204" s="935">
        <v>0</v>
      </c>
      <c r="V204" s="935">
        <v>0</v>
      </c>
      <c r="W204" s="935">
        <v>0</v>
      </c>
      <c r="X204" s="935">
        <v>0</v>
      </c>
      <c r="Y204" s="935">
        <v>0</v>
      </c>
      <c r="Z204" s="935">
        <v>0</v>
      </c>
      <c r="AA204" s="935">
        <v>0</v>
      </c>
      <c r="AB204" s="912"/>
    </row>
    <row r="205" spans="1:28">
      <c r="A205" s="929" t="s">
        <v>3984</v>
      </c>
      <c r="B205" s="930">
        <v>0</v>
      </c>
      <c r="C205" s="931">
        <v>0</v>
      </c>
      <c r="D205" s="931">
        <v>0</v>
      </c>
      <c r="E205" s="931">
        <v>0</v>
      </c>
      <c r="F205" s="932">
        <v>0</v>
      </c>
      <c r="G205" s="933">
        <v>0</v>
      </c>
      <c r="H205" s="933">
        <v>0</v>
      </c>
      <c r="I205" s="933">
        <v>0</v>
      </c>
      <c r="J205" s="933">
        <v>0</v>
      </c>
      <c r="K205" s="933">
        <v>0</v>
      </c>
      <c r="L205" s="934">
        <v>0</v>
      </c>
      <c r="M205" s="935">
        <v>0</v>
      </c>
      <c r="N205" s="935">
        <v>0</v>
      </c>
      <c r="O205" s="935">
        <v>0</v>
      </c>
      <c r="P205" s="935">
        <v>0</v>
      </c>
      <c r="Q205" s="935">
        <v>0</v>
      </c>
      <c r="R205" s="935">
        <v>0</v>
      </c>
      <c r="S205" s="935">
        <v>0</v>
      </c>
      <c r="T205" s="935">
        <v>0</v>
      </c>
      <c r="U205" s="935">
        <v>0</v>
      </c>
      <c r="V205" s="935">
        <v>0</v>
      </c>
      <c r="W205" s="935">
        <v>0</v>
      </c>
      <c r="X205" s="935">
        <v>0</v>
      </c>
      <c r="Y205" s="935">
        <v>0</v>
      </c>
      <c r="Z205" s="935">
        <v>0</v>
      </c>
      <c r="AA205" s="935">
        <v>0</v>
      </c>
      <c r="AB205" s="912"/>
    </row>
    <row r="206" spans="1:28">
      <c r="A206" s="929" t="s">
        <v>3985</v>
      </c>
      <c r="B206" s="930">
        <v>0</v>
      </c>
      <c r="C206" s="931">
        <v>0.78</v>
      </c>
      <c r="D206" s="931">
        <v>0</v>
      </c>
      <c r="E206" s="931">
        <v>0</v>
      </c>
      <c r="F206" s="932">
        <v>0</v>
      </c>
      <c r="G206" s="933">
        <v>0</v>
      </c>
      <c r="H206" s="933">
        <v>0</v>
      </c>
      <c r="I206" s="933">
        <v>0</v>
      </c>
      <c r="J206" s="933">
        <v>0</v>
      </c>
      <c r="K206" s="933">
        <v>0.78</v>
      </c>
      <c r="L206" s="934">
        <v>2.6692759295499001E-5</v>
      </c>
      <c r="M206" s="935">
        <v>5.6621004566210002E-7</v>
      </c>
      <c r="N206" s="935">
        <v>8.0887149380300098E-8</v>
      </c>
      <c r="O206" s="935">
        <v>4.8532289628180003E-6</v>
      </c>
      <c r="P206" s="935">
        <v>5.6621004566210102E-6</v>
      </c>
      <c r="Q206" s="935">
        <v>4.0443574690149999E-7</v>
      </c>
      <c r="R206" s="935">
        <v>2.426614481409E-7</v>
      </c>
      <c r="S206" s="935">
        <v>8.8975864318330101E-6</v>
      </c>
      <c r="T206" s="935">
        <v>1.0515329419438999E-5</v>
      </c>
      <c r="U206" s="935">
        <v>9.5446836268754095E-5</v>
      </c>
      <c r="V206" s="935">
        <v>2.426614481409E-8</v>
      </c>
      <c r="W206" s="935">
        <v>1.617742987606E-8</v>
      </c>
      <c r="X206" s="935">
        <v>4.3679060665362002E-5</v>
      </c>
      <c r="Y206" s="935">
        <v>2.1839530332681001E-5</v>
      </c>
      <c r="Z206" s="935">
        <v>8.0887149380300095E-6</v>
      </c>
      <c r="AA206" s="935">
        <v>9.7064579256360104E-8</v>
      </c>
      <c r="AB206" s="912"/>
    </row>
    <row r="207" spans="1:28">
      <c r="A207" s="929" t="s">
        <v>3986</v>
      </c>
      <c r="B207" s="930">
        <v>6.3049999999999997</v>
      </c>
      <c r="C207" s="931">
        <v>23.695</v>
      </c>
      <c r="D207" s="931">
        <v>0</v>
      </c>
      <c r="E207" s="931">
        <v>30</v>
      </c>
      <c r="F207" s="932">
        <v>0</v>
      </c>
      <c r="G207" s="933">
        <v>0</v>
      </c>
      <c r="H207" s="933">
        <v>0</v>
      </c>
      <c r="I207" s="933">
        <v>1</v>
      </c>
      <c r="J207" s="933">
        <v>0</v>
      </c>
      <c r="K207" s="933">
        <v>0</v>
      </c>
      <c r="L207" s="934">
        <v>0</v>
      </c>
      <c r="M207" s="935">
        <v>0</v>
      </c>
      <c r="N207" s="935">
        <v>0</v>
      </c>
      <c r="O207" s="935">
        <v>0</v>
      </c>
      <c r="P207" s="935">
        <v>0</v>
      </c>
      <c r="Q207" s="935">
        <v>0</v>
      </c>
      <c r="R207" s="935">
        <v>0</v>
      </c>
      <c r="S207" s="935">
        <v>0</v>
      </c>
      <c r="T207" s="935">
        <v>0</v>
      </c>
      <c r="U207" s="935">
        <v>0</v>
      </c>
      <c r="V207" s="935">
        <v>0</v>
      </c>
      <c r="W207" s="935">
        <v>0</v>
      </c>
      <c r="X207" s="935">
        <v>0</v>
      </c>
      <c r="Y207" s="935">
        <v>0</v>
      </c>
      <c r="Z207" s="935">
        <v>0</v>
      </c>
      <c r="AA207" s="935">
        <v>0</v>
      </c>
      <c r="AB207" s="912"/>
    </row>
    <row r="208" spans="1:28">
      <c r="A208" s="929" t="s">
        <v>3987</v>
      </c>
      <c r="B208" s="930">
        <v>17480</v>
      </c>
      <c r="C208" s="931">
        <v>0</v>
      </c>
      <c r="D208" s="931">
        <v>0</v>
      </c>
      <c r="E208" s="931">
        <v>15.063499999999999</v>
      </c>
      <c r="F208" s="932">
        <v>0</v>
      </c>
      <c r="G208" s="933">
        <v>0</v>
      </c>
      <c r="H208" s="933">
        <v>0</v>
      </c>
      <c r="I208" s="933">
        <v>1375</v>
      </c>
      <c r="J208" s="933">
        <v>0</v>
      </c>
      <c r="K208" s="933">
        <v>16089.9365</v>
      </c>
      <c r="L208" s="934">
        <v>0.77237723510127598</v>
      </c>
      <c r="M208" s="935">
        <v>3.3101881504340402E-2</v>
      </c>
      <c r="N208" s="935">
        <v>8.8271684011574404E-3</v>
      </c>
      <c r="O208" s="935">
        <v>0.28688297303761701</v>
      </c>
      <c r="P208" s="935">
        <v>0.10592602081388899</v>
      </c>
      <c r="Q208" s="935">
        <v>6.17901788081021E-2</v>
      </c>
      <c r="R208" s="935">
        <v>1.7654336802314902E-2</v>
      </c>
      <c r="S208" s="935">
        <v>0.397222578052085</v>
      </c>
      <c r="T208" s="935">
        <v>0.77237723510127598</v>
      </c>
      <c r="U208" s="935">
        <v>5.7155915397494397</v>
      </c>
      <c r="V208" s="935">
        <v>1.7654336802314899E-3</v>
      </c>
      <c r="W208" s="935">
        <v>1.54475447020255E-3</v>
      </c>
      <c r="X208" s="935">
        <v>2.8688297303761701</v>
      </c>
      <c r="Y208" s="935">
        <v>1.4344148651880799</v>
      </c>
      <c r="Z208" s="935">
        <v>2.71435428335591</v>
      </c>
      <c r="AA208" s="935">
        <v>5.7376594607523399E-3</v>
      </c>
      <c r="AB208" s="912"/>
    </row>
    <row r="209" spans="1:28">
      <c r="A209" s="929" t="s">
        <v>3988</v>
      </c>
      <c r="B209" s="930">
        <v>36468</v>
      </c>
      <c r="C209" s="931">
        <v>0</v>
      </c>
      <c r="D209" s="931">
        <v>0</v>
      </c>
      <c r="E209" s="931">
        <v>0</v>
      </c>
      <c r="F209" s="932">
        <v>0</v>
      </c>
      <c r="G209" s="933">
        <v>0</v>
      </c>
      <c r="H209" s="933">
        <v>0</v>
      </c>
      <c r="I209" s="933">
        <v>1960</v>
      </c>
      <c r="J209" s="933">
        <v>0</v>
      </c>
      <c r="K209" s="933">
        <v>34508</v>
      </c>
      <c r="L209" s="934">
        <v>0.81382708615585297</v>
      </c>
      <c r="M209" s="935">
        <v>4.3404111261645499E-2</v>
      </c>
      <c r="N209" s="935">
        <v>5.42551390770569E-3</v>
      </c>
      <c r="O209" s="935">
        <v>1.2478681987723099</v>
      </c>
      <c r="P209" s="935">
        <v>0.108510278154114</v>
      </c>
      <c r="Q209" s="935">
        <v>7.0531680800173899E-2</v>
      </c>
      <c r="R209" s="935">
        <v>1.6276541723117099E-2</v>
      </c>
      <c r="S209" s="935">
        <v>0.70531680800173902</v>
      </c>
      <c r="T209" s="935">
        <v>1.30212333784937</v>
      </c>
      <c r="U209" s="935">
        <v>8.51805683509793</v>
      </c>
      <c r="V209" s="935">
        <v>1.0851027815411401E-3</v>
      </c>
      <c r="W209" s="935">
        <v>1.6276541723117099E-3</v>
      </c>
      <c r="X209" s="935">
        <v>0.65106166892468298</v>
      </c>
      <c r="Y209" s="935">
        <v>0.32553083446234099</v>
      </c>
      <c r="Z209" s="935">
        <v>0.434041112616455</v>
      </c>
      <c r="AA209" s="935">
        <v>1.0851027815411401E-2</v>
      </c>
      <c r="AB209" s="912"/>
    </row>
    <row r="210" spans="1:28">
      <c r="A210" s="929" t="s">
        <v>3989</v>
      </c>
      <c r="B210" s="930">
        <v>0</v>
      </c>
      <c r="C210" s="931">
        <v>0</v>
      </c>
      <c r="D210" s="931">
        <v>0</v>
      </c>
      <c r="E210" s="931">
        <v>0</v>
      </c>
      <c r="F210" s="932">
        <v>0</v>
      </c>
      <c r="G210" s="933">
        <v>0</v>
      </c>
      <c r="H210" s="933">
        <v>0</v>
      </c>
      <c r="I210" s="933">
        <v>0</v>
      </c>
      <c r="J210" s="933">
        <v>0</v>
      </c>
      <c r="K210" s="933">
        <v>0</v>
      </c>
      <c r="L210" s="934">
        <v>0</v>
      </c>
      <c r="M210" s="935">
        <v>0</v>
      </c>
      <c r="N210" s="935">
        <v>0</v>
      </c>
      <c r="O210" s="935">
        <v>0</v>
      </c>
      <c r="P210" s="935">
        <v>0</v>
      </c>
      <c r="Q210" s="935">
        <v>0</v>
      </c>
      <c r="R210" s="935">
        <v>0</v>
      </c>
      <c r="S210" s="935">
        <v>0</v>
      </c>
      <c r="T210" s="935">
        <v>0</v>
      </c>
      <c r="U210" s="935">
        <v>0</v>
      </c>
      <c r="V210" s="935">
        <v>0</v>
      </c>
      <c r="W210" s="935">
        <v>0</v>
      </c>
      <c r="X210" s="935">
        <v>0</v>
      </c>
      <c r="Y210" s="935">
        <v>0</v>
      </c>
      <c r="Z210" s="935">
        <v>0</v>
      </c>
      <c r="AA210" s="935">
        <v>0</v>
      </c>
      <c r="AB210" s="912"/>
    </row>
    <row r="211" spans="1:28">
      <c r="A211" s="929" t="s">
        <v>3990</v>
      </c>
      <c r="B211" s="930">
        <v>395653</v>
      </c>
      <c r="C211" s="931">
        <v>0</v>
      </c>
      <c r="D211" s="931">
        <v>0</v>
      </c>
      <c r="E211" s="931">
        <v>3.5</v>
      </c>
      <c r="F211" s="932">
        <v>0</v>
      </c>
      <c r="G211" s="933">
        <v>0</v>
      </c>
      <c r="H211" s="933">
        <v>0</v>
      </c>
      <c r="I211" s="933">
        <v>32586</v>
      </c>
      <c r="J211" s="933">
        <v>0</v>
      </c>
      <c r="K211" s="933">
        <v>363063.5</v>
      </c>
      <c r="L211" s="934">
        <v>12.369919037583401</v>
      </c>
      <c r="M211" s="935">
        <v>0.53013938732500399</v>
      </c>
      <c r="N211" s="935">
        <v>0.11780875273888999</v>
      </c>
      <c r="O211" s="935">
        <v>5.8904376369444904</v>
      </c>
      <c r="P211" s="935">
        <v>1.82603566745279</v>
      </c>
      <c r="Q211" s="935">
        <v>0.82466126917222804</v>
      </c>
      <c r="R211" s="935">
        <v>0.23561750547777899</v>
      </c>
      <c r="S211" s="935">
        <v>6.4794814006389299</v>
      </c>
      <c r="T211" s="935">
        <v>15.9041816197501</v>
      </c>
      <c r="U211" s="935">
        <v>132.534846831251</v>
      </c>
      <c r="V211" s="935">
        <v>1.76713129108335E-2</v>
      </c>
      <c r="W211" s="935">
        <v>2.9452188184722401E-2</v>
      </c>
      <c r="X211" s="935">
        <v>46.534457331861397</v>
      </c>
      <c r="Y211" s="935">
        <v>22.972706784083499</v>
      </c>
      <c r="Z211" s="935">
        <v>11.191831510194501</v>
      </c>
      <c r="AA211" s="935">
        <v>0.10013743982805599</v>
      </c>
      <c r="AB211" s="912"/>
    </row>
    <row r="212" spans="1:28">
      <c r="A212" s="929" t="s">
        <v>3991</v>
      </c>
      <c r="B212" s="930">
        <v>0</v>
      </c>
      <c r="C212" s="931">
        <v>32.276000000000003</v>
      </c>
      <c r="D212" s="931">
        <v>0</v>
      </c>
      <c r="E212" s="931">
        <v>0</v>
      </c>
      <c r="F212" s="932">
        <v>0</v>
      </c>
      <c r="G212" s="933">
        <v>0</v>
      </c>
      <c r="H212" s="933">
        <v>0</v>
      </c>
      <c r="I212" s="933">
        <v>0</v>
      </c>
      <c r="J212" s="933">
        <v>0</v>
      </c>
      <c r="K212" s="933">
        <v>32.276000000000003</v>
      </c>
      <c r="L212" s="934">
        <v>1.31507411310151E-3</v>
      </c>
      <c r="M212" s="935">
        <v>5.8951598173516001E-5</v>
      </c>
      <c r="N212" s="935">
        <v>9.0694766420793796E-6</v>
      </c>
      <c r="O212" s="935">
        <v>9.9764243062873208E-4</v>
      </c>
      <c r="P212" s="935">
        <v>2.1313270108886599E-4</v>
      </c>
      <c r="Q212" s="935">
        <v>7.70905514576747E-5</v>
      </c>
      <c r="R212" s="935">
        <v>2.26736916051985E-5</v>
      </c>
      <c r="S212" s="935">
        <v>7.2555813136635004E-4</v>
      </c>
      <c r="T212" s="935">
        <v>1.4511162627327001E-3</v>
      </c>
      <c r="U212" s="935">
        <v>1.15635827186512E-2</v>
      </c>
      <c r="V212" s="935">
        <v>2.26736916051985E-6</v>
      </c>
      <c r="W212" s="935">
        <v>2.26736916051985E-6</v>
      </c>
      <c r="X212" s="935">
        <v>9.5229504741833493E-3</v>
      </c>
      <c r="Y212" s="935">
        <v>4.7614752370916799E-3</v>
      </c>
      <c r="Z212" s="935">
        <v>6.8021074815595396E-4</v>
      </c>
      <c r="AA212" s="935">
        <v>1.2697267298911099E-5</v>
      </c>
      <c r="AB212" s="912"/>
    </row>
    <row r="213" spans="1:28">
      <c r="A213" s="929" t="s">
        <v>3992</v>
      </c>
      <c r="B213" s="930">
        <v>0</v>
      </c>
      <c r="C213" s="931">
        <v>326.04599999999999</v>
      </c>
      <c r="D213" s="931">
        <v>0</v>
      </c>
      <c r="E213" s="931">
        <v>2.2161400000000002</v>
      </c>
      <c r="F213" s="932">
        <v>0</v>
      </c>
      <c r="G213" s="933">
        <v>0</v>
      </c>
      <c r="H213" s="933">
        <v>0</v>
      </c>
      <c r="I213" s="933">
        <v>27</v>
      </c>
      <c r="J213" s="933">
        <v>0</v>
      </c>
      <c r="K213" s="933">
        <v>296.82986</v>
      </c>
      <c r="L213" s="934">
        <v>1.78931007650493E-2</v>
      </c>
      <c r="M213" s="935">
        <v>1.3504226992490001E-3</v>
      </c>
      <c r="N213" s="935">
        <v>1.3504226992489999E-4</v>
      </c>
      <c r="O213" s="935">
        <v>1.4179438342114501E-2</v>
      </c>
      <c r="P213" s="935">
        <v>2.22819745376085E-3</v>
      </c>
      <c r="Q213" s="935">
        <v>1.3504226992490001E-3</v>
      </c>
      <c r="R213" s="935">
        <v>4.051268097747E-4</v>
      </c>
      <c r="S213" s="935">
        <v>1.14785929436165E-2</v>
      </c>
      <c r="T213" s="935">
        <v>2.0593946163547299E-2</v>
      </c>
      <c r="U213" s="935">
        <v>9.6217617321491297E-2</v>
      </c>
      <c r="V213" s="935">
        <v>2.700845398498E-5</v>
      </c>
      <c r="W213" s="935">
        <v>3.3760567481224997E-5</v>
      </c>
      <c r="X213" s="935">
        <v>1.8568312114673802E-2</v>
      </c>
      <c r="Y213" s="935">
        <v>9.4529588947429993E-3</v>
      </c>
      <c r="Z213" s="935">
        <v>5.0640851221837504E-3</v>
      </c>
      <c r="AA213" s="935">
        <v>2.0931551838359501E-4</v>
      </c>
      <c r="AB213" s="912"/>
    </row>
    <row r="214" spans="1:28">
      <c r="A214" s="929" t="s">
        <v>3993</v>
      </c>
      <c r="B214" s="930">
        <v>2586</v>
      </c>
      <c r="C214" s="931">
        <v>0</v>
      </c>
      <c r="D214" s="931">
        <v>0</v>
      </c>
      <c r="E214" s="931">
        <v>2778.87583</v>
      </c>
      <c r="F214" s="932">
        <v>0</v>
      </c>
      <c r="G214" s="933">
        <v>0</v>
      </c>
      <c r="H214" s="933">
        <v>0</v>
      </c>
      <c r="I214" s="933">
        <v>192</v>
      </c>
      <c r="J214" s="933">
        <v>0</v>
      </c>
      <c r="K214" s="933">
        <v>0</v>
      </c>
      <c r="L214" s="934">
        <v>0</v>
      </c>
      <c r="M214" s="935">
        <v>0</v>
      </c>
      <c r="N214" s="935">
        <v>0</v>
      </c>
      <c r="O214" s="935">
        <v>0</v>
      </c>
      <c r="P214" s="935">
        <v>0</v>
      </c>
      <c r="Q214" s="935">
        <v>0</v>
      </c>
      <c r="R214" s="935">
        <v>0</v>
      </c>
      <c r="S214" s="935">
        <v>0</v>
      </c>
      <c r="T214" s="935">
        <v>0</v>
      </c>
      <c r="U214" s="935">
        <v>0</v>
      </c>
      <c r="V214" s="935">
        <v>0</v>
      </c>
      <c r="W214" s="935">
        <v>0</v>
      </c>
      <c r="X214" s="935">
        <v>0</v>
      </c>
      <c r="Y214" s="935">
        <v>0</v>
      </c>
      <c r="Z214" s="935">
        <v>0</v>
      </c>
      <c r="AA214" s="935">
        <v>0</v>
      </c>
      <c r="AB214" s="912"/>
    </row>
    <row r="215" spans="1:28">
      <c r="A215" s="929" t="s">
        <v>3994</v>
      </c>
      <c r="B215" s="930">
        <v>0</v>
      </c>
      <c r="C215" s="931">
        <v>0</v>
      </c>
      <c r="D215" s="931">
        <v>0</v>
      </c>
      <c r="E215" s="931">
        <v>0</v>
      </c>
      <c r="F215" s="932">
        <v>0</v>
      </c>
      <c r="G215" s="933">
        <v>0</v>
      </c>
      <c r="H215" s="933">
        <v>0</v>
      </c>
      <c r="I215" s="933">
        <v>0</v>
      </c>
      <c r="J215" s="933">
        <v>0</v>
      </c>
      <c r="K215" s="933">
        <v>0</v>
      </c>
      <c r="L215" s="934">
        <v>0</v>
      </c>
      <c r="M215" s="935">
        <v>0</v>
      </c>
      <c r="N215" s="935">
        <v>0</v>
      </c>
      <c r="O215" s="935">
        <v>0</v>
      </c>
      <c r="P215" s="935">
        <v>0</v>
      </c>
      <c r="Q215" s="935">
        <v>0</v>
      </c>
      <c r="R215" s="935">
        <v>0</v>
      </c>
      <c r="S215" s="935">
        <v>0</v>
      </c>
      <c r="T215" s="935">
        <v>0</v>
      </c>
      <c r="U215" s="935">
        <v>0</v>
      </c>
      <c r="V215" s="935">
        <v>0</v>
      </c>
      <c r="W215" s="935">
        <v>0</v>
      </c>
      <c r="X215" s="935">
        <v>0</v>
      </c>
      <c r="Y215" s="935">
        <v>0</v>
      </c>
      <c r="Z215" s="935">
        <v>0</v>
      </c>
      <c r="AA215" s="935">
        <v>0</v>
      </c>
      <c r="AB215" s="912"/>
    </row>
    <row r="216" spans="1:28">
      <c r="A216" s="929" t="s">
        <v>3995</v>
      </c>
      <c r="B216" s="930">
        <v>98025</v>
      </c>
      <c r="C216" s="931">
        <v>0.14000000000000001</v>
      </c>
      <c r="D216" s="931">
        <v>0</v>
      </c>
      <c r="E216" s="931">
        <v>0</v>
      </c>
      <c r="F216" s="932">
        <v>0</v>
      </c>
      <c r="G216" s="933">
        <v>0</v>
      </c>
      <c r="H216" s="933">
        <v>0</v>
      </c>
      <c r="I216" s="933">
        <v>975</v>
      </c>
      <c r="J216" s="933">
        <v>0</v>
      </c>
      <c r="K216" s="933">
        <v>97050.14</v>
      </c>
      <c r="L216" s="934">
        <v>4.3276242868851096</v>
      </c>
      <c r="M216" s="935">
        <v>0.12564070510311601</v>
      </c>
      <c r="N216" s="935">
        <v>2.79201566895814E-2</v>
      </c>
      <c r="O216" s="935">
        <v>4.6068258537809204</v>
      </c>
      <c r="P216" s="935">
        <v>0.71196399558432399</v>
      </c>
      <c r="Q216" s="935">
        <v>0.37692211530934799</v>
      </c>
      <c r="R216" s="935">
        <v>5.5840313379162697E-2</v>
      </c>
      <c r="S216" s="935">
        <v>1.5356086179269699</v>
      </c>
      <c r="T216" s="935">
        <v>4.6068258537809204</v>
      </c>
      <c r="U216" s="935">
        <v>39.367420932309699</v>
      </c>
      <c r="V216" s="935">
        <v>5.5840313379162702E-3</v>
      </c>
      <c r="W216" s="935">
        <v>5.5840313379162702E-3</v>
      </c>
      <c r="X216" s="935">
        <v>112.239029892117</v>
      </c>
      <c r="Y216" s="935">
        <v>56.119514946058501</v>
      </c>
      <c r="Z216" s="935">
        <v>1.5356086179269699</v>
      </c>
      <c r="AA216" s="935">
        <v>3.49001958619767E-2</v>
      </c>
      <c r="AB216" s="912"/>
    </row>
    <row r="217" spans="1:28">
      <c r="A217" s="929" t="s">
        <v>3996</v>
      </c>
      <c r="B217" s="930">
        <v>0</v>
      </c>
      <c r="C217" s="931">
        <v>6.2E-2</v>
      </c>
      <c r="D217" s="931">
        <v>0</v>
      </c>
      <c r="E217" s="931">
        <v>0</v>
      </c>
      <c r="F217" s="932">
        <v>0</v>
      </c>
      <c r="G217" s="933">
        <v>0</v>
      </c>
      <c r="H217" s="933">
        <v>0</v>
      </c>
      <c r="I217" s="933">
        <v>0</v>
      </c>
      <c r="J217" s="933">
        <v>0</v>
      </c>
      <c r="K217" s="933">
        <v>6.2E-2</v>
      </c>
      <c r="L217" s="934">
        <v>1.16726378644187E-5</v>
      </c>
      <c r="M217" s="935">
        <v>5.7492096944151702E-7</v>
      </c>
      <c r="N217" s="935">
        <v>6.9687390235335405E-8</v>
      </c>
      <c r="O217" s="935">
        <v>3.0488233227959298E-6</v>
      </c>
      <c r="P217" s="935">
        <v>1.9164032314717198E-6</v>
      </c>
      <c r="Q217" s="935">
        <v>5.4878819810326698E-7</v>
      </c>
      <c r="R217" s="935">
        <v>1.1324200913242E-7</v>
      </c>
      <c r="S217" s="935">
        <v>2.2648401826484001E-6</v>
      </c>
      <c r="T217" s="935">
        <v>1.14984193888303E-5</v>
      </c>
      <c r="U217" s="935">
        <v>4.2857744994731297E-5</v>
      </c>
      <c r="V217" s="935">
        <v>1.3066385669125401E-8</v>
      </c>
      <c r="W217" s="935">
        <v>1.5679662802950501E-8</v>
      </c>
      <c r="X217" s="935">
        <v>0</v>
      </c>
      <c r="Y217" s="935">
        <v>0</v>
      </c>
      <c r="Z217" s="935">
        <v>1.3937478047067099E-6</v>
      </c>
      <c r="AA217" s="935">
        <v>8.1882683526519102E-8</v>
      </c>
      <c r="AB217" s="912"/>
    </row>
    <row r="218" spans="1:28">
      <c r="A218" s="929" t="s">
        <v>3997</v>
      </c>
      <c r="B218" s="930">
        <v>309008</v>
      </c>
      <c r="C218" s="931">
        <v>0</v>
      </c>
      <c r="D218" s="931">
        <v>0</v>
      </c>
      <c r="E218" s="931">
        <v>0</v>
      </c>
      <c r="F218" s="932">
        <v>0</v>
      </c>
      <c r="G218" s="933">
        <v>0</v>
      </c>
      <c r="H218" s="933">
        <v>0</v>
      </c>
      <c r="I218" s="933">
        <v>12923</v>
      </c>
      <c r="J218" s="933">
        <v>0</v>
      </c>
      <c r="K218" s="933">
        <v>296085</v>
      </c>
      <c r="L218" s="934">
        <v>19.363613327311999</v>
      </c>
      <c r="M218" s="935">
        <v>0.58932736213558101</v>
      </c>
      <c r="N218" s="935">
        <v>4.2094811581113001E-2</v>
      </c>
      <c r="O218" s="935">
        <v>10.9446510110894</v>
      </c>
      <c r="P218" s="935">
        <v>3.3675849264890401</v>
      </c>
      <c r="Q218" s="935">
        <v>1.4733184053389501</v>
      </c>
      <c r="R218" s="935">
        <v>0.210474057905565</v>
      </c>
      <c r="S218" s="935">
        <v>5.8932736213558101</v>
      </c>
      <c r="T218" s="935">
        <v>15.575080285011801</v>
      </c>
      <c r="U218" s="935">
        <v>80.401090119925698</v>
      </c>
      <c r="V218" s="935">
        <v>1.26284434743339E-2</v>
      </c>
      <c r="W218" s="935">
        <v>1.6837924632445201E-2</v>
      </c>
      <c r="X218" s="935">
        <v>2.1047405790556502</v>
      </c>
      <c r="Y218" s="935">
        <v>0.84189623162225902</v>
      </c>
      <c r="Z218" s="935">
        <v>3.7885330423001702</v>
      </c>
      <c r="AA218" s="935">
        <v>0.109446510110894</v>
      </c>
      <c r="AB218" s="912"/>
    </row>
    <row r="219" spans="1:28">
      <c r="A219" s="929" t="s">
        <v>3998</v>
      </c>
      <c r="B219" s="930">
        <v>0</v>
      </c>
      <c r="C219" s="931">
        <v>0</v>
      </c>
      <c r="D219" s="931">
        <v>0</v>
      </c>
      <c r="E219" s="931">
        <v>0</v>
      </c>
      <c r="F219" s="932">
        <v>0</v>
      </c>
      <c r="G219" s="933">
        <v>0</v>
      </c>
      <c r="H219" s="933">
        <v>0</v>
      </c>
      <c r="I219" s="933">
        <v>0</v>
      </c>
      <c r="J219" s="933">
        <v>0</v>
      </c>
      <c r="K219" s="933">
        <v>0</v>
      </c>
      <c r="L219" s="934">
        <v>0</v>
      </c>
      <c r="M219" s="935">
        <v>0</v>
      </c>
      <c r="N219" s="935">
        <v>0</v>
      </c>
      <c r="O219" s="935">
        <v>0</v>
      </c>
      <c r="P219" s="935">
        <v>0</v>
      </c>
      <c r="Q219" s="935">
        <v>0</v>
      </c>
      <c r="R219" s="935">
        <v>0</v>
      </c>
      <c r="S219" s="935">
        <v>0</v>
      </c>
      <c r="T219" s="935">
        <v>0</v>
      </c>
      <c r="U219" s="935">
        <v>0</v>
      </c>
      <c r="V219" s="935">
        <v>0</v>
      </c>
      <c r="W219" s="935">
        <v>0</v>
      </c>
      <c r="X219" s="935">
        <v>0</v>
      </c>
      <c r="Y219" s="935">
        <v>0</v>
      </c>
      <c r="Z219" s="935">
        <v>0</v>
      </c>
      <c r="AA219" s="935">
        <v>0</v>
      </c>
      <c r="AB219" s="912"/>
    </row>
    <row r="220" spans="1:28">
      <c r="A220" s="929" t="s">
        <v>3999</v>
      </c>
      <c r="B220" s="930">
        <v>0</v>
      </c>
      <c r="C220" s="931">
        <v>7.3872999999999998</v>
      </c>
      <c r="D220" s="931">
        <v>0</v>
      </c>
      <c r="E220" s="931">
        <v>0</v>
      </c>
      <c r="F220" s="932">
        <v>0</v>
      </c>
      <c r="G220" s="933">
        <v>0</v>
      </c>
      <c r="H220" s="933">
        <v>0</v>
      </c>
      <c r="I220" s="933">
        <v>1</v>
      </c>
      <c r="J220" s="933">
        <v>0</v>
      </c>
      <c r="K220" s="933">
        <v>6.3872999999999802</v>
      </c>
      <c r="L220" s="934">
        <v>4.0735903959054502E-4</v>
      </c>
      <c r="M220" s="935">
        <v>2.58325244618395E-5</v>
      </c>
      <c r="N220" s="935">
        <v>3.9742345325906898E-6</v>
      </c>
      <c r="O220" s="935">
        <v>3.9742345325906901E-5</v>
      </c>
      <c r="P220" s="935">
        <v>5.3652166189974299E-5</v>
      </c>
      <c r="Q220" s="935">
        <v>2.6826083094987099E-5</v>
      </c>
      <c r="R220" s="935">
        <v>5.9613517988860304E-6</v>
      </c>
      <c r="S220" s="935">
        <v>1.1922703597772099E-4</v>
      </c>
      <c r="T220" s="935">
        <v>8.7433159716995097E-4</v>
      </c>
      <c r="U220" s="935">
        <v>3.1297096944151699E-3</v>
      </c>
      <c r="V220" s="935">
        <v>2.48389658286918E-6</v>
      </c>
      <c r="W220" s="935">
        <v>1.29162622309197E-6</v>
      </c>
      <c r="X220" s="935">
        <v>0</v>
      </c>
      <c r="Y220" s="935">
        <v>0</v>
      </c>
      <c r="Z220" s="935">
        <v>0</v>
      </c>
      <c r="AA220" s="935">
        <v>5.9613517988860304E-6</v>
      </c>
      <c r="AB220" s="912"/>
    </row>
    <row r="221" spans="1:28">
      <c r="A221" s="929" t="s">
        <v>4221</v>
      </c>
      <c r="B221" s="930">
        <v>0</v>
      </c>
      <c r="C221" s="931">
        <v>0</v>
      </c>
      <c r="D221" s="931">
        <v>0</v>
      </c>
      <c r="E221" s="931">
        <v>0</v>
      </c>
      <c r="F221" s="932">
        <v>0</v>
      </c>
      <c r="G221" s="933">
        <v>0</v>
      </c>
      <c r="H221" s="933">
        <v>0</v>
      </c>
      <c r="I221" s="933">
        <v>0</v>
      </c>
      <c r="J221" s="933">
        <v>0</v>
      </c>
      <c r="K221" s="933">
        <v>0</v>
      </c>
      <c r="L221" s="934">
        <v>0</v>
      </c>
      <c r="M221" s="935">
        <v>0</v>
      </c>
      <c r="N221" s="935">
        <v>0</v>
      </c>
      <c r="O221" s="935">
        <v>0</v>
      </c>
      <c r="P221" s="935">
        <v>0</v>
      </c>
      <c r="Q221" s="935">
        <v>0</v>
      </c>
      <c r="R221" s="935">
        <v>0</v>
      </c>
      <c r="S221" s="935">
        <v>0</v>
      </c>
      <c r="T221" s="935">
        <v>0</v>
      </c>
      <c r="U221" s="935">
        <v>0</v>
      </c>
      <c r="V221" s="935">
        <v>0</v>
      </c>
      <c r="W221" s="935">
        <v>0</v>
      </c>
      <c r="X221" s="935">
        <v>0</v>
      </c>
      <c r="Y221" s="935">
        <v>0</v>
      </c>
      <c r="Z221" s="935">
        <v>0</v>
      </c>
      <c r="AA221" s="935">
        <v>0</v>
      </c>
      <c r="AB221" s="912"/>
    </row>
    <row r="222" spans="1:28">
      <c r="A222" s="929" t="s">
        <v>4000</v>
      </c>
      <c r="B222" s="930">
        <v>220000</v>
      </c>
      <c r="C222" s="931">
        <v>0.44028</v>
      </c>
      <c r="D222" s="931">
        <v>0</v>
      </c>
      <c r="E222" s="931">
        <v>0.28799999999999998</v>
      </c>
      <c r="F222" s="932">
        <v>0</v>
      </c>
      <c r="G222" s="933">
        <v>0</v>
      </c>
      <c r="H222" s="933">
        <v>20000</v>
      </c>
      <c r="I222" s="933">
        <v>18384</v>
      </c>
      <c r="J222" s="933">
        <v>0</v>
      </c>
      <c r="K222" s="933">
        <v>181616.15228000001</v>
      </c>
      <c r="L222" s="934">
        <v>7.9193354574399102</v>
      </c>
      <c r="M222" s="935">
        <v>0.69594160080532597</v>
      </c>
      <c r="N222" s="935">
        <v>9.5991944938665599E-2</v>
      </c>
      <c r="O222" s="935">
        <v>37.676838388426198</v>
      </c>
      <c r="P222" s="935">
        <v>0.62394764210132603</v>
      </c>
      <c r="Q222" s="935">
        <v>0.91192347691732301</v>
      </c>
      <c r="R222" s="935">
        <v>0.64794562833599301</v>
      </c>
      <c r="S222" s="935">
        <v>12.958912566719899</v>
      </c>
      <c r="T222" s="935">
        <v>13.6788521537598</v>
      </c>
      <c r="U222" s="935">
        <v>108.470897780692</v>
      </c>
      <c r="V222" s="935">
        <v>4.0796576598932897E-2</v>
      </c>
      <c r="W222" s="935">
        <v>2.15981876111998E-2</v>
      </c>
      <c r="X222" s="935">
        <v>114.230414477012</v>
      </c>
      <c r="Y222" s="935">
        <v>57.115207238506002</v>
      </c>
      <c r="Z222" s="935">
        <v>8.6392750444799002</v>
      </c>
      <c r="AA222" s="935">
        <v>0.14158811878453201</v>
      </c>
      <c r="AB222" s="912"/>
    </row>
    <row r="223" spans="1:28">
      <c r="A223" s="929" t="s">
        <v>4001</v>
      </c>
      <c r="B223" s="930">
        <v>0</v>
      </c>
      <c r="C223" s="931">
        <v>0</v>
      </c>
      <c r="D223" s="931">
        <v>0</v>
      </c>
      <c r="E223" s="931">
        <v>0</v>
      </c>
      <c r="F223" s="932">
        <v>0</v>
      </c>
      <c r="G223" s="933">
        <v>0</v>
      </c>
      <c r="H223" s="933">
        <v>0</v>
      </c>
      <c r="I223" s="933">
        <v>0</v>
      </c>
      <c r="J223" s="933">
        <v>0</v>
      </c>
      <c r="K223" s="933">
        <v>0</v>
      </c>
      <c r="L223" s="934">
        <v>0</v>
      </c>
      <c r="M223" s="935">
        <v>0</v>
      </c>
      <c r="N223" s="935">
        <v>0</v>
      </c>
      <c r="O223" s="935">
        <v>0</v>
      </c>
      <c r="P223" s="935">
        <v>0</v>
      </c>
      <c r="Q223" s="935">
        <v>0</v>
      </c>
      <c r="R223" s="935">
        <v>0</v>
      </c>
      <c r="S223" s="935">
        <v>0</v>
      </c>
      <c r="T223" s="935">
        <v>0</v>
      </c>
      <c r="U223" s="935">
        <v>0</v>
      </c>
      <c r="V223" s="935">
        <v>0</v>
      </c>
      <c r="W223" s="935">
        <v>0</v>
      </c>
      <c r="X223" s="935">
        <v>0</v>
      </c>
      <c r="Y223" s="935">
        <v>0</v>
      </c>
      <c r="Z223" s="935">
        <v>0</v>
      </c>
      <c r="AA223" s="935">
        <v>0</v>
      </c>
      <c r="AB223" s="912"/>
    </row>
    <row r="224" spans="1:28">
      <c r="A224" s="929" t="s">
        <v>4002</v>
      </c>
      <c r="B224" s="930">
        <v>0</v>
      </c>
      <c r="C224" s="931">
        <v>0</v>
      </c>
      <c r="D224" s="931">
        <v>0</v>
      </c>
      <c r="E224" s="931">
        <v>0</v>
      </c>
      <c r="F224" s="932">
        <v>0</v>
      </c>
      <c r="G224" s="933">
        <v>0</v>
      </c>
      <c r="H224" s="933">
        <v>0</v>
      </c>
      <c r="I224" s="933">
        <v>0</v>
      </c>
      <c r="J224" s="933">
        <v>0</v>
      </c>
      <c r="K224" s="933">
        <v>0</v>
      </c>
      <c r="L224" s="934">
        <v>0</v>
      </c>
      <c r="M224" s="935">
        <v>0</v>
      </c>
      <c r="N224" s="935">
        <v>0</v>
      </c>
      <c r="O224" s="935">
        <v>0</v>
      </c>
      <c r="P224" s="935">
        <v>0</v>
      </c>
      <c r="Q224" s="935">
        <v>0</v>
      </c>
      <c r="R224" s="935">
        <v>0</v>
      </c>
      <c r="S224" s="935">
        <v>0</v>
      </c>
      <c r="T224" s="935">
        <v>0</v>
      </c>
      <c r="U224" s="935">
        <v>0</v>
      </c>
      <c r="V224" s="935">
        <v>0</v>
      </c>
      <c r="W224" s="935">
        <v>0</v>
      </c>
      <c r="X224" s="935">
        <v>0</v>
      </c>
      <c r="Y224" s="935">
        <v>0</v>
      </c>
      <c r="Z224" s="935">
        <v>0</v>
      </c>
      <c r="AA224" s="935">
        <v>0</v>
      </c>
      <c r="AB224" s="912"/>
    </row>
    <row r="225" spans="1:28">
      <c r="A225" s="929" t="s">
        <v>4003</v>
      </c>
      <c r="B225" s="930">
        <v>0</v>
      </c>
      <c r="C225" s="931">
        <v>0</v>
      </c>
      <c r="D225" s="931">
        <v>0</v>
      </c>
      <c r="E225" s="931">
        <v>0</v>
      </c>
      <c r="F225" s="932">
        <v>0</v>
      </c>
      <c r="G225" s="933">
        <v>0</v>
      </c>
      <c r="H225" s="933">
        <v>0</v>
      </c>
      <c r="I225" s="933">
        <v>0</v>
      </c>
      <c r="J225" s="933">
        <v>0</v>
      </c>
      <c r="K225" s="933">
        <v>0</v>
      </c>
      <c r="L225" s="934">
        <v>0</v>
      </c>
      <c r="M225" s="935">
        <v>0</v>
      </c>
      <c r="N225" s="935">
        <v>0</v>
      </c>
      <c r="O225" s="935">
        <v>0</v>
      </c>
      <c r="P225" s="935">
        <v>0</v>
      </c>
      <c r="Q225" s="935">
        <v>0</v>
      </c>
      <c r="R225" s="935">
        <v>0</v>
      </c>
      <c r="S225" s="935">
        <v>0</v>
      </c>
      <c r="T225" s="935">
        <v>0</v>
      </c>
      <c r="U225" s="935">
        <v>0</v>
      </c>
      <c r="V225" s="935">
        <v>0</v>
      </c>
      <c r="W225" s="935">
        <v>0</v>
      </c>
      <c r="X225" s="935">
        <v>0</v>
      </c>
      <c r="Y225" s="935">
        <v>0</v>
      </c>
      <c r="Z225" s="935">
        <v>0</v>
      </c>
      <c r="AA225" s="935">
        <v>0</v>
      </c>
      <c r="AB225" s="912"/>
    </row>
    <row r="226" spans="1:28">
      <c r="A226" s="929" t="s">
        <v>4004</v>
      </c>
      <c r="B226" s="930">
        <v>0</v>
      </c>
      <c r="C226" s="931">
        <v>1.6359999999999999</v>
      </c>
      <c r="D226" s="931">
        <v>-112</v>
      </c>
      <c r="E226" s="931">
        <v>0</v>
      </c>
      <c r="F226" s="932">
        <v>0</v>
      </c>
      <c r="G226" s="933">
        <v>0</v>
      </c>
      <c r="H226" s="933">
        <v>0</v>
      </c>
      <c r="I226" s="933">
        <v>0</v>
      </c>
      <c r="J226" s="933">
        <v>0</v>
      </c>
      <c r="K226" s="933">
        <v>113.636</v>
      </c>
      <c r="L226" s="934">
        <v>1.5015377924967E-2</v>
      </c>
      <c r="M226" s="935">
        <v>4.6547671567397601E-4</v>
      </c>
      <c r="N226" s="935">
        <v>1.8018453509960401E-4</v>
      </c>
      <c r="O226" s="935">
        <v>6.0061511699867896E-4</v>
      </c>
      <c r="P226" s="935">
        <v>2.6877526485690902E-3</v>
      </c>
      <c r="Q226" s="935">
        <v>4.0541520397410801E-4</v>
      </c>
      <c r="R226" s="935">
        <v>7.5076889624834802E-5</v>
      </c>
      <c r="S226" s="935">
        <v>3.7538444812417401E-3</v>
      </c>
      <c r="T226" s="935">
        <v>1.20123023399736E-2</v>
      </c>
      <c r="U226" s="935">
        <v>3.6036907019920697E-2</v>
      </c>
      <c r="V226" s="935">
        <v>1.05107645474769E-5</v>
      </c>
      <c r="W226" s="935">
        <v>1.5015377924966999E-5</v>
      </c>
      <c r="X226" s="935">
        <v>1.5015377924967E-3</v>
      </c>
      <c r="Y226" s="935">
        <v>7.5076889624834796E-4</v>
      </c>
      <c r="Z226" s="935">
        <v>7.5076889624834796E-4</v>
      </c>
      <c r="AA226" s="935">
        <v>1.02104569889775E-4</v>
      </c>
      <c r="AB226" s="912"/>
    </row>
    <row r="227" spans="1:28">
      <c r="A227" s="929" t="s">
        <v>4005</v>
      </c>
      <c r="B227" s="930">
        <v>0</v>
      </c>
      <c r="C227" s="931">
        <v>6.1042199999999998</v>
      </c>
      <c r="D227" s="931">
        <v>-11</v>
      </c>
      <c r="E227" s="931">
        <v>0</v>
      </c>
      <c r="F227" s="932">
        <v>0</v>
      </c>
      <c r="G227" s="933">
        <v>0</v>
      </c>
      <c r="H227" s="933">
        <v>0</v>
      </c>
      <c r="I227" s="933">
        <v>0</v>
      </c>
      <c r="J227" s="933">
        <v>0</v>
      </c>
      <c r="K227" s="933">
        <v>17.104220000000002</v>
      </c>
      <c r="L227" s="934">
        <v>5.4356328298794097E-4</v>
      </c>
      <c r="M227" s="935">
        <v>2.28868750731764E-5</v>
      </c>
      <c r="N227" s="935">
        <v>5.7217187682941103E-6</v>
      </c>
      <c r="O227" s="935">
        <v>2.57477344573235E-4</v>
      </c>
      <c r="P227" s="935">
        <v>9.1547500292705805E-5</v>
      </c>
      <c r="Q227" s="935">
        <v>1.7165156304882299E-5</v>
      </c>
      <c r="R227" s="935">
        <v>1.14434375365882E-5</v>
      </c>
      <c r="S227" s="935">
        <v>2.8608593841470602E-4</v>
      </c>
      <c r="T227" s="935">
        <v>5.7217187682941095E-4</v>
      </c>
      <c r="U227" s="935">
        <v>6.8088453342699902E-3</v>
      </c>
      <c r="V227" s="935">
        <v>1.4304296920735299E-6</v>
      </c>
      <c r="W227" s="935">
        <v>2.0026015689029399E-6</v>
      </c>
      <c r="X227" s="935">
        <v>1.40182109823206E-3</v>
      </c>
      <c r="Y227" s="935">
        <v>7.1521484603676402E-4</v>
      </c>
      <c r="Z227" s="935">
        <v>1.2301695351832299E-3</v>
      </c>
      <c r="AA227" s="935">
        <v>4.0052031378058799E-6</v>
      </c>
      <c r="AB227" s="912"/>
    </row>
    <row r="228" spans="1:28">
      <c r="A228" s="929" t="s">
        <v>4006</v>
      </c>
      <c r="B228" s="930">
        <v>0</v>
      </c>
      <c r="C228" s="931">
        <v>0</v>
      </c>
      <c r="D228" s="931">
        <v>0</v>
      </c>
      <c r="E228" s="931">
        <v>0</v>
      </c>
      <c r="F228" s="932">
        <v>0</v>
      </c>
      <c r="G228" s="933">
        <v>0</v>
      </c>
      <c r="H228" s="933">
        <v>0</v>
      </c>
      <c r="I228" s="933">
        <v>0</v>
      </c>
      <c r="J228" s="933">
        <v>0</v>
      </c>
      <c r="K228" s="933">
        <v>0</v>
      </c>
      <c r="L228" s="934">
        <v>0</v>
      </c>
      <c r="M228" s="935">
        <v>0</v>
      </c>
      <c r="N228" s="935">
        <v>0</v>
      </c>
      <c r="O228" s="935">
        <v>0</v>
      </c>
      <c r="P228" s="935">
        <v>0</v>
      </c>
      <c r="Q228" s="935">
        <v>0</v>
      </c>
      <c r="R228" s="935">
        <v>0</v>
      </c>
      <c r="S228" s="935">
        <v>0</v>
      </c>
      <c r="T228" s="935">
        <v>0</v>
      </c>
      <c r="U228" s="935">
        <v>0</v>
      </c>
      <c r="V228" s="935">
        <v>0</v>
      </c>
      <c r="W228" s="935">
        <v>0</v>
      </c>
      <c r="X228" s="935">
        <v>0</v>
      </c>
      <c r="Y228" s="935">
        <v>0</v>
      </c>
      <c r="Z228" s="935">
        <v>0</v>
      </c>
      <c r="AA228" s="935">
        <v>0</v>
      </c>
      <c r="AB228" s="912"/>
    </row>
    <row r="229" spans="1:28">
      <c r="A229" s="929" t="s">
        <v>4007</v>
      </c>
      <c r="B229" s="930">
        <v>0</v>
      </c>
      <c r="C229" s="931">
        <v>0</v>
      </c>
      <c r="D229" s="931">
        <v>0</v>
      </c>
      <c r="E229" s="931">
        <v>0</v>
      </c>
      <c r="F229" s="932">
        <v>0</v>
      </c>
      <c r="G229" s="933">
        <v>0</v>
      </c>
      <c r="H229" s="933">
        <v>0</v>
      </c>
      <c r="I229" s="933">
        <v>0</v>
      </c>
      <c r="J229" s="933">
        <v>0</v>
      </c>
      <c r="K229" s="933">
        <v>0</v>
      </c>
      <c r="L229" s="934">
        <v>0</v>
      </c>
      <c r="M229" s="935">
        <v>0</v>
      </c>
      <c r="N229" s="935">
        <v>0</v>
      </c>
      <c r="O229" s="935">
        <v>0</v>
      </c>
      <c r="P229" s="935">
        <v>0</v>
      </c>
      <c r="Q229" s="935">
        <v>0</v>
      </c>
      <c r="R229" s="935">
        <v>0</v>
      </c>
      <c r="S229" s="935">
        <v>0</v>
      </c>
      <c r="T229" s="935">
        <v>0</v>
      </c>
      <c r="U229" s="935">
        <v>0</v>
      </c>
      <c r="V229" s="935">
        <v>0</v>
      </c>
      <c r="W229" s="935">
        <v>0</v>
      </c>
      <c r="X229" s="935">
        <v>0</v>
      </c>
      <c r="Y229" s="935">
        <v>0</v>
      </c>
      <c r="Z229" s="935">
        <v>0</v>
      </c>
      <c r="AA229" s="935">
        <v>0</v>
      </c>
      <c r="AB229" s="912"/>
    </row>
    <row r="230" spans="1:28">
      <c r="A230" s="929" t="s">
        <v>4008</v>
      </c>
      <c r="B230" s="930">
        <v>20000</v>
      </c>
      <c r="C230" s="931">
        <v>251.18701999999999</v>
      </c>
      <c r="D230" s="931">
        <v>0</v>
      </c>
      <c r="E230" s="931">
        <v>3564.2530000000002</v>
      </c>
      <c r="F230" s="932">
        <v>0</v>
      </c>
      <c r="G230" s="933">
        <v>0</v>
      </c>
      <c r="H230" s="933">
        <v>0</v>
      </c>
      <c r="I230" s="933">
        <v>0</v>
      </c>
      <c r="J230" s="933">
        <v>0</v>
      </c>
      <c r="K230" s="933">
        <v>16686.934020000001</v>
      </c>
      <c r="L230" s="934">
        <v>1.66849802752371</v>
      </c>
      <c r="M230" s="935">
        <v>2.1881941344573198E-2</v>
      </c>
      <c r="N230" s="935">
        <v>8.2057280042149607E-3</v>
      </c>
      <c r="O230" s="935">
        <v>1.03939221386723</v>
      </c>
      <c r="P230" s="935">
        <v>0.35011106151317201</v>
      </c>
      <c r="Q230" s="935">
        <v>6.0175338697576401E-2</v>
      </c>
      <c r="R230" s="935">
        <v>1.9146698676501601E-2</v>
      </c>
      <c r="S230" s="935">
        <v>0.30087669348788199</v>
      </c>
      <c r="T230" s="935">
        <v>0.46499125357218102</v>
      </c>
      <c r="U230" s="935">
        <v>4.18492128214963</v>
      </c>
      <c r="V230" s="935">
        <v>8.20572800421496E-4</v>
      </c>
      <c r="W230" s="935">
        <v>5.4704853361433096E-4</v>
      </c>
      <c r="X230" s="935">
        <v>1.12144949390938</v>
      </c>
      <c r="Y230" s="935">
        <v>0.54704853361433103</v>
      </c>
      <c r="Z230" s="935">
        <v>8.20572800421496E-2</v>
      </c>
      <c r="AA230" s="935">
        <v>4.9234368025289797E-3</v>
      </c>
      <c r="AB230" s="912"/>
    </row>
    <row r="231" spans="1:28">
      <c r="A231" s="929" t="s">
        <v>4009</v>
      </c>
      <c r="B231" s="930">
        <v>0</v>
      </c>
      <c r="C231" s="931">
        <v>0.98699999999999999</v>
      </c>
      <c r="D231" s="931">
        <v>0</v>
      </c>
      <c r="E231" s="931">
        <v>0</v>
      </c>
      <c r="F231" s="932">
        <v>0</v>
      </c>
      <c r="G231" s="933">
        <v>0</v>
      </c>
      <c r="H231" s="933">
        <v>0</v>
      </c>
      <c r="I231" s="933">
        <v>0</v>
      </c>
      <c r="J231" s="933">
        <v>0</v>
      </c>
      <c r="K231" s="933">
        <v>0.98699999999999999</v>
      </c>
      <c r="L231" s="934">
        <v>4.1474569722514898E-4</v>
      </c>
      <c r="M231" s="935">
        <v>2.03369511766772E-5</v>
      </c>
      <c r="N231" s="935">
        <v>3.5229364243062898E-6</v>
      </c>
      <c r="O231" s="935">
        <v>1.4091745697225101E-4</v>
      </c>
      <c r="P231" s="935">
        <v>3.7631366350544403E-5</v>
      </c>
      <c r="Q231" s="935">
        <v>7.5582999648753094E-5</v>
      </c>
      <c r="R231" s="935">
        <v>1.2970811380400401E-5</v>
      </c>
      <c r="S231" s="935">
        <v>2.0016684229013E-4</v>
      </c>
      <c r="T231" s="935">
        <v>6.6295258166491097E-4</v>
      </c>
      <c r="U231" s="935">
        <v>1.9696417281348799E-3</v>
      </c>
      <c r="V231" s="935">
        <v>1.3931612223393E-6</v>
      </c>
      <c r="W231" s="935">
        <v>5.7648050579557402E-7</v>
      </c>
      <c r="X231" s="935">
        <v>0</v>
      </c>
      <c r="Y231" s="935">
        <v>0</v>
      </c>
      <c r="Z231" s="935">
        <v>0</v>
      </c>
      <c r="AA231" s="935">
        <v>8.1507938180540892E-6</v>
      </c>
      <c r="AB231" s="912"/>
    </row>
    <row r="232" spans="1:28">
      <c r="A232" s="929" t="s">
        <v>4010</v>
      </c>
      <c r="B232" s="930">
        <v>0</v>
      </c>
      <c r="C232" s="931">
        <v>0</v>
      </c>
      <c r="D232" s="931">
        <v>0</v>
      </c>
      <c r="E232" s="931">
        <v>0</v>
      </c>
      <c r="F232" s="932">
        <v>0</v>
      </c>
      <c r="G232" s="933">
        <v>0</v>
      </c>
      <c r="H232" s="933">
        <v>0</v>
      </c>
      <c r="I232" s="933">
        <v>0</v>
      </c>
      <c r="J232" s="933">
        <v>0</v>
      </c>
      <c r="K232" s="933">
        <v>0</v>
      </c>
      <c r="L232" s="934">
        <v>0</v>
      </c>
      <c r="M232" s="935">
        <v>0</v>
      </c>
      <c r="N232" s="935">
        <v>0</v>
      </c>
      <c r="O232" s="935">
        <v>0</v>
      </c>
      <c r="P232" s="935">
        <v>0</v>
      </c>
      <c r="Q232" s="935">
        <v>0</v>
      </c>
      <c r="R232" s="935">
        <v>0</v>
      </c>
      <c r="S232" s="935">
        <v>0</v>
      </c>
      <c r="T232" s="935">
        <v>0</v>
      </c>
      <c r="U232" s="935">
        <v>0</v>
      </c>
      <c r="V232" s="935">
        <v>0</v>
      </c>
      <c r="W232" s="935">
        <v>0</v>
      </c>
      <c r="X232" s="935">
        <v>0</v>
      </c>
      <c r="Y232" s="935">
        <v>0</v>
      </c>
      <c r="Z232" s="935">
        <v>0</v>
      </c>
      <c r="AA232" s="935">
        <v>0</v>
      </c>
      <c r="AB232" s="912"/>
    </row>
    <row r="233" spans="1:28">
      <c r="A233" s="929" t="s">
        <v>4011</v>
      </c>
      <c r="B233" s="930">
        <v>0</v>
      </c>
      <c r="C233" s="931">
        <v>3.5440800000000001</v>
      </c>
      <c r="D233" s="931">
        <v>0</v>
      </c>
      <c r="E233" s="931">
        <v>0</v>
      </c>
      <c r="F233" s="932">
        <v>0</v>
      </c>
      <c r="G233" s="933">
        <v>0</v>
      </c>
      <c r="H233" s="933">
        <v>0</v>
      </c>
      <c r="I233" s="933">
        <v>0</v>
      </c>
      <c r="J233" s="933">
        <v>0</v>
      </c>
      <c r="K233" s="933">
        <v>3.5440800000000001</v>
      </c>
      <c r="L233" s="934">
        <v>1.3634040844999701E-4</v>
      </c>
      <c r="M233" s="935">
        <v>1.36340408449997E-5</v>
      </c>
      <c r="N233" s="935">
        <v>2.3711375382608299E-6</v>
      </c>
      <c r="O233" s="935">
        <v>5.3350594610868602E-5</v>
      </c>
      <c r="P233" s="935">
        <v>7.1134126147824803E-6</v>
      </c>
      <c r="Q233" s="935">
        <v>1.60051783832606E-5</v>
      </c>
      <c r="R233" s="935">
        <v>5.33505946108686E-6</v>
      </c>
      <c r="S233" s="935">
        <v>4.7422750765216503E-5</v>
      </c>
      <c r="T233" s="935">
        <v>3.55670630739124E-4</v>
      </c>
      <c r="U233" s="935">
        <v>6.2242360379346703E-4</v>
      </c>
      <c r="V233" s="935">
        <v>7.1134126147824797E-7</v>
      </c>
      <c r="W233" s="935">
        <v>4.7422750765216501E-7</v>
      </c>
      <c r="X233" s="935">
        <v>5.9278438456520696E-6</v>
      </c>
      <c r="Y233" s="935">
        <v>5.9278438456520696E-6</v>
      </c>
      <c r="Z233" s="935">
        <v>5.9278438456520696E-6</v>
      </c>
      <c r="AA233" s="935">
        <v>3.8530984996738403E-6</v>
      </c>
      <c r="AB233" s="912"/>
    </row>
    <row r="234" spans="1:28">
      <c r="A234" s="929" t="s">
        <v>4012</v>
      </c>
      <c r="B234" s="930">
        <v>0</v>
      </c>
      <c r="C234" s="931">
        <v>364.94724000000002</v>
      </c>
      <c r="D234" s="931">
        <v>0</v>
      </c>
      <c r="E234" s="931">
        <v>31.992000000000001</v>
      </c>
      <c r="F234" s="932">
        <v>0</v>
      </c>
      <c r="G234" s="933">
        <v>0</v>
      </c>
      <c r="H234" s="933">
        <v>0</v>
      </c>
      <c r="I234" s="933">
        <v>0</v>
      </c>
      <c r="J234" s="933">
        <v>0</v>
      </c>
      <c r="K234" s="933">
        <v>332.95524</v>
      </c>
      <c r="L234" s="934">
        <v>4.56659970896683E-2</v>
      </c>
      <c r="M234" s="935">
        <v>1.9491584123638901E-3</v>
      </c>
      <c r="N234" s="935">
        <v>1.6707072105976201E-4</v>
      </c>
      <c r="O234" s="935">
        <v>2.1719193737769101E-2</v>
      </c>
      <c r="P234" s="935">
        <v>7.9637043705153305E-3</v>
      </c>
      <c r="Q234" s="935">
        <v>2.1719193737769101E-3</v>
      </c>
      <c r="R234" s="935">
        <v>1.1138048070650801E-3</v>
      </c>
      <c r="S234" s="935">
        <v>2.61744129660294E-2</v>
      </c>
      <c r="T234" s="935">
        <v>4.1767680264940502E-2</v>
      </c>
      <c r="U234" s="935">
        <v>0.52237445451352305</v>
      </c>
      <c r="V234" s="935">
        <v>6.6828288423904895E-5</v>
      </c>
      <c r="W234" s="935">
        <v>5.5690240353254E-5</v>
      </c>
      <c r="X234" s="935">
        <v>0.11193738311004101</v>
      </c>
      <c r="Y234" s="935">
        <v>5.5690240353253997E-2</v>
      </c>
      <c r="Z234" s="935">
        <v>9.4673408600531896E-3</v>
      </c>
      <c r="AA234" s="935">
        <v>2.8958924983692099E-4</v>
      </c>
      <c r="AB234" s="912"/>
    </row>
    <row r="235" spans="1:28">
      <c r="A235" s="929" t="s">
        <v>4013</v>
      </c>
      <c r="B235" s="930">
        <v>0</v>
      </c>
      <c r="C235" s="931">
        <v>19.541080000000001</v>
      </c>
      <c r="D235" s="931">
        <v>-9</v>
      </c>
      <c r="E235" s="931">
        <v>0</v>
      </c>
      <c r="F235" s="932">
        <v>0</v>
      </c>
      <c r="G235" s="933">
        <v>0</v>
      </c>
      <c r="H235" s="933">
        <v>0</v>
      </c>
      <c r="I235" s="933">
        <v>0</v>
      </c>
      <c r="J235" s="933">
        <v>0</v>
      </c>
      <c r="K235" s="933">
        <v>28.541080000000001</v>
      </c>
      <c r="L235" s="934">
        <v>1.2889242811982499E-3</v>
      </c>
      <c r="M235" s="935">
        <v>5.7285523608811302E-5</v>
      </c>
      <c r="N235" s="935">
        <v>9.5475872681352193E-6</v>
      </c>
      <c r="O235" s="935">
        <v>1.0502345994948699E-3</v>
      </c>
      <c r="P235" s="935">
        <v>2.1482071353304201E-4</v>
      </c>
      <c r="Q235" s="935">
        <v>6.6833110876946501E-5</v>
      </c>
      <c r="R235" s="935">
        <v>3.8190349072540898E-5</v>
      </c>
      <c r="S235" s="935">
        <v>7.1606904511014105E-4</v>
      </c>
      <c r="T235" s="935">
        <v>1.24118634485758E-3</v>
      </c>
      <c r="U235" s="935">
        <v>1.5037449947313E-2</v>
      </c>
      <c r="V235" s="935">
        <v>1.9095174536270401E-6</v>
      </c>
      <c r="W235" s="935">
        <v>5.2511729974743698E-6</v>
      </c>
      <c r="X235" s="935">
        <v>3.0552279258032702E-3</v>
      </c>
      <c r="Y235" s="935">
        <v>1.5276139629016301E-3</v>
      </c>
      <c r="Z235" s="935">
        <v>4.29641427066085E-4</v>
      </c>
      <c r="AA235" s="935">
        <v>9.0702079047284499E-6</v>
      </c>
      <c r="AB235" s="912"/>
    </row>
    <row r="236" spans="1:28">
      <c r="A236" s="929" t="s">
        <v>4014</v>
      </c>
      <c r="B236" s="930">
        <v>0</v>
      </c>
      <c r="C236" s="931">
        <v>14.902799999999999</v>
      </c>
      <c r="D236" s="931">
        <v>-17</v>
      </c>
      <c r="E236" s="931">
        <v>0</v>
      </c>
      <c r="F236" s="932">
        <v>0</v>
      </c>
      <c r="G236" s="933">
        <v>0</v>
      </c>
      <c r="H236" s="933">
        <v>0</v>
      </c>
      <c r="I236" s="933">
        <v>0</v>
      </c>
      <c r="J236" s="933">
        <v>0</v>
      </c>
      <c r="K236" s="933">
        <v>31.902799999999999</v>
      </c>
      <c r="L236" s="934">
        <v>3.7139091775804101E-3</v>
      </c>
      <c r="M236" s="935">
        <v>1.0213250238346099E-4</v>
      </c>
      <c r="N236" s="935">
        <v>3.2496705303828601E-5</v>
      </c>
      <c r="O236" s="935">
        <v>1.39271594159265E-4</v>
      </c>
      <c r="P236" s="935">
        <v>7.0564274374027795E-4</v>
      </c>
      <c r="Q236" s="935">
        <v>9.28477294395103E-5</v>
      </c>
      <c r="R236" s="935">
        <v>1.8569545887902099E-5</v>
      </c>
      <c r="S236" s="935">
        <v>7.8920570023583705E-4</v>
      </c>
      <c r="T236" s="935">
        <v>2.4140409654272699E-3</v>
      </c>
      <c r="U236" s="935">
        <v>6.9635797079632697E-3</v>
      </c>
      <c r="V236" s="935">
        <v>2.7854318831853098E-6</v>
      </c>
      <c r="W236" s="935">
        <v>1.39271594159265E-6</v>
      </c>
      <c r="X236" s="935">
        <v>1.8569545887902101E-4</v>
      </c>
      <c r="Y236" s="935">
        <v>9.28477294395103E-5</v>
      </c>
      <c r="Z236" s="935">
        <v>1.8569545887902101E-4</v>
      </c>
      <c r="AA236" s="935">
        <v>2.0426500476692299E-5</v>
      </c>
      <c r="AB236" s="912"/>
    </row>
    <row r="237" spans="1:28">
      <c r="A237" s="929" t="s">
        <v>4015</v>
      </c>
      <c r="B237" s="930">
        <v>0</v>
      </c>
      <c r="C237" s="931">
        <v>23.1919</v>
      </c>
      <c r="D237" s="931">
        <v>0</v>
      </c>
      <c r="E237" s="931">
        <v>92.878399999999999</v>
      </c>
      <c r="F237" s="932">
        <v>0</v>
      </c>
      <c r="G237" s="933">
        <v>0</v>
      </c>
      <c r="H237" s="933">
        <v>0</v>
      </c>
      <c r="I237" s="933">
        <v>0</v>
      </c>
      <c r="J237" s="933">
        <v>0</v>
      </c>
      <c r="K237" s="933">
        <v>0</v>
      </c>
      <c r="L237" s="934">
        <v>0</v>
      </c>
      <c r="M237" s="935">
        <v>0</v>
      </c>
      <c r="N237" s="935">
        <v>0</v>
      </c>
      <c r="O237" s="935">
        <v>0</v>
      </c>
      <c r="P237" s="935">
        <v>0</v>
      </c>
      <c r="Q237" s="935">
        <v>0</v>
      </c>
      <c r="R237" s="935">
        <v>0</v>
      </c>
      <c r="S237" s="935">
        <v>0</v>
      </c>
      <c r="T237" s="935">
        <v>0</v>
      </c>
      <c r="U237" s="935">
        <v>0</v>
      </c>
      <c r="V237" s="935">
        <v>0</v>
      </c>
      <c r="W237" s="935">
        <v>0</v>
      </c>
      <c r="X237" s="935">
        <v>0</v>
      </c>
      <c r="Y237" s="935">
        <v>0</v>
      </c>
      <c r="Z237" s="935">
        <v>0</v>
      </c>
      <c r="AA237" s="935">
        <v>0</v>
      </c>
      <c r="AB237" s="912"/>
    </row>
    <row r="238" spans="1:28">
      <c r="A238" s="929" t="s">
        <v>4016</v>
      </c>
      <c r="B238" s="930">
        <v>0</v>
      </c>
      <c r="C238" s="931">
        <v>0.09</v>
      </c>
      <c r="D238" s="931">
        <v>0</v>
      </c>
      <c r="E238" s="931">
        <v>0</v>
      </c>
      <c r="F238" s="932">
        <v>0</v>
      </c>
      <c r="G238" s="933">
        <v>0</v>
      </c>
      <c r="H238" s="933">
        <v>0</v>
      </c>
      <c r="I238" s="933">
        <v>0</v>
      </c>
      <c r="J238" s="933">
        <v>0</v>
      </c>
      <c r="K238" s="933">
        <v>0.09</v>
      </c>
      <c r="L238" s="934">
        <v>6.1719102814993196E-6</v>
      </c>
      <c r="M238" s="935">
        <v>2.2580159566460901E-7</v>
      </c>
      <c r="N238" s="935">
        <v>6.0213758843895797E-8</v>
      </c>
      <c r="O238" s="935">
        <v>4.0644287219629696E-6</v>
      </c>
      <c r="P238" s="935">
        <v>1.0386873400572001E-6</v>
      </c>
      <c r="Q238" s="935">
        <v>2.7096191479753101E-7</v>
      </c>
      <c r="R238" s="935">
        <v>7.5267198554869802E-8</v>
      </c>
      <c r="S238" s="935">
        <v>2.55908475086557E-6</v>
      </c>
      <c r="T238" s="935">
        <v>4.6665663104019302E-6</v>
      </c>
      <c r="U238" s="935">
        <v>2.4687641125997299E-5</v>
      </c>
      <c r="V238" s="935">
        <v>7.5267198554869795E-9</v>
      </c>
      <c r="W238" s="935">
        <v>4.5160319132921902E-9</v>
      </c>
      <c r="X238" s="935">
        <v>5.2837573385518599E-5</v>
      </c>
      <c r="Y238" s="935">
        <v>2.6494053891314199E-5</v>
      </c>
      <c r="Z238" s="935">
        <v>6.0213758843895799E-7</v>
      </c>
      <c r="AA238" s="935">
        <v>3.4622911335240103E-8</v>
      </c>
      <c r="AB238" s="912"/>
    </row>
    <row r="239" spans="1:28">
      <c r="A239" s="929" t="s">
        <v>4017</v>
      </c>
      <c r="B239" s="930">
        <v>0</v>
      </c>
      <c r="C239" s="931">
        <v>2096.17686</v>
      </c>
      <c r="D239" s="931">
        <v>0</v>
      </c>
      <c r="E239" s="931">
        <v>33.922420000000002</v>
      </c>
      <c r="F239" s="932">
        <v>0</v>
      </c>
      <c r="G239" s="933">
        <v>0</v>
      </c>
      <c r="H239" s="933">
        <v>0</v>
      </c>
      <c r="I239" s="933">
        <v>0</v>
      </c>
      <c r="J239" s="933">
        <v>0</v>
      </c>
      <c r="K239" s="933">
        <v>2062.2544400000002</v>
      </c>
      <c r="L239" s="934">
        <v>9.8306072457223198E-2</v>
      </c>
      <c r="M239" s="935">
        <v>4.2599298064796703E-3</v>
      </c>
      <c r="N239" s="935">
        <v>9.83060724572231E-4</v>
      </c>
      <c r="O239" s="935">
        <v>0.101582941539131</v>
      </c>
      <c r="P239" s="935">
        <v>1.44182239603927E-2</v>
      </c>
      <c r="Q239" s="935">
        <v>6.8814250720056203E-3</v>
      </c>
      <c r="R239" s="935">
        <v>2.9491821737166902E-3</v>
      </c>
      <c r="S239" s="935">
        <v>4.9153036228611599E-2</v>
      </c>
      <c r="T239" s="935">
        <v>8.8475465211500806E-2</v>
      </c>
      <c r="U239" s="935">
        <v>0.56689835116998699</v>
      </c>
      <c r="V239" s="935">
        <v>1.31074763276298E-4</v>
      </c>
      <c r="W239" s="935">
        <v>1.31074763276298E-4</v>
      </c>
      <c r="X239" s="935">
        <v>1.16001165499523</v>
      </c>
      <c r="Y239" s="935">
        <v>0.58000582749761698</v>
      </c>
      <c r="Z239" s="935">
        <v>4.2599298064796703E-2</v>
      </c>
      <c r="AA239" s="935">
        <v>1.0813667970294501E-3</v>
      </c>
      <c r="AB239" s="912"/>
    </row>
    <row r="240" spans="1:28">
      <c r="A240" s="929" t="s">
        <v>4018</v>
      </c>
      <c r="B240" s="930">
        <v>0</v>
      </c>
      <c r="C240" s="931">
        <v>2.8050000000000002</v>
      </c>
      <c r="D240" s="931">
        <v>-484</v>
      </c>
      <c r="E240" s="931">
        <v>82.867999999999995</v>
      </c>
      <c r="F240" s="932">
        <v>0</v>
      </c>
      <c r="G240" s="933">
        <v>0</v>
      </c>
      <c r="H240" s="933">
        <v>0</v>
      </c>
      <c r="I240" s="933">
        <v>0</v>
      </c>
      <c r="J240" s="933">
        <v>0</v>
      </c>
      <c r="K240" s="933">
        <v>403.93700000000001</v>
      </c>
      <c r="L240" s="934">
        <v>3.2774656480505801E-2</v>
      </c>
      <c r="M240" s="935">
        <v>2.0734986752973098E-3</v>
      </c>
      <c r="N240" s="935">
        <v>4.01322324251091E-4</v>
      </c>
      <c r="O240" s="935">
        <v>3.4781268101761201E-2</v>
      </c>
      <c r="P240" s="935">
        <v>4.21388440463646E-3</v>
      </c>
      <c r="Q240" s="935">
        <v>2.1403857293391501E-3</v>
      </c>
      <c r="R240" s="935">
        <v>6.6887054041848601E-4</v>
      </c>
      <c r="S240" s="935">
        <v>1.67217635104621E-2</v>
      </c>
      <c r="T240" s="935">
        <v>3.5450138642179697E-2</v>
      </c>
      <c r="U240" s="935">
        <v>0.164542152942947</v>
      </c>
      <c r="V240" s="935">
        <v>5.3509643233478802E-5</v>
      </c>
      <c r="W240" s="935">
        <v>6.6887054041848604E-5</v>
      </c>
      <c r="X240" s="935">
        <v>0.18995923347884999</v>
      </c>
      <c r="Y240" s="935">
        <v>9.4979616739424996E-2</v>
      </c>
      <c r="Z240" s="935">
        <v>1.33774108083697E-2</v>
      </c>
      <c r="AA240" s="935">
        <v>2.8761433237994898E-4</v>
      </c>
      <c r="AB240" s="912"/>
    </row>
    <row r="241" spans="1:28">
      <c r="A241" s="929" t="s">
        <v>4019</v>
      </c>
      <c r="B241" s="930">
        <v>0</v>
      </c>
      <c r="C241" s="931">
        <v>0.245</v>
      </c>
      <c r="D241" s="931">
        <v>0</v>
      </c>
      <c r="E241" s="931">
        <v>0</v>
      </c>
      <c r="F241" s="932">
        <v>0</v>
      </c>
      <c r="G241" s="933">
        <v>0</v>
      </c>
      <c r="H241" s="933">
        <v>0</v>
      </c>
      <c r="I241" s="933">
        <v>0</v>
      </c>
      <c r="J241" s="933">
        <v>0</v>
      </c>
      <c r="K241" s="933">
        <v>0.245</v>
      </c>
      <c r="L241" s="934">
        <v>1.9878819810326699E-5</v>
      </c>
      <c r="M241" s="935">
        <v>1.2576396206533201E-6</v>
      </c>
      <c r="N241" s="935">
        <v>2.4341412012644899E-7</v>
      </c>
      <c r="O241" s="935">
        <v>2.10958904109589E-5</v>
      </c>
      <c r="P241" s="935">
        <v>2.5558482613277101E-6</v>
      </c>
      <c r="Q241" s="935">
        <v>1.29820864067439E-6</v>
      </c>
      <c r="R241" s="935">
        <v>4.05690200210748E-7</v>
      </c>
      <c r="S241" s="935">
        <v>1.01422550052687E-5</v>
      </c>
      <c r="T241" s="935">
        <v>2.1501580611169599E-5</v>
      </c>
      <c r="U241" s="935">
        <v>9.9799789251843999E-5</v>
      </c>
      <c r="V241" s="935">
        <v>3.2455216016859897E-8</v>
      </c>
      <c r="W241" s="935">
        <v>4.0569020021074799E-8</v>
      </c>
      <c r="X241" s="935">
        <v>1.15216016859852E-4</v>
      </c>
      <c r="Y241" s="935">
        <v>5.7608008429926199E-5</v>
      </c>
      <c r="Z241" s="935">
        <v>8.1138040042149607E-6</v>
      </c>
      <c r="AA241" s="935">
        <v>1.7444678609062201E-7</v>
      </c>
      <c r="AB241" s="912"/>
    </row>
    <row r="242" spans="1:28">
      <c r="A242" s="924"/>
      <c r="B242" s="925"/>
      <c r="C242" s="926"/>
      <c r="D242" s="926"/>
      <c r="E242" s="926"/>
      <c r="F242" s="925"/>
      <c r="G242" s="926"/>
      <c r="H242" s="926"/>
      <c r="I242" s="926"/>
      <c r="J242" s="926"/>
      <c r="K242" s="926"/>
      <c r="L242" s="927"/>
      <c r="M242" s="928"/>
      <c r="N242" s="928"/>
      <c r="O242" s="928"/>
      <c r="P242" s="928"/>
      <c r="Q242" s="928"/>
      <c r="R242" s="928"/>
      <c r="S242" s="928"/>
      <c r="T242" s="928"/>
      <c r="U242" s="928"/>
      <c r="V242" s="928"/>
      <c r="W242" s="928"/>
      <c r="X242" s="928"/>
      <c r="Y242" s="928"/>
      <c r="Z242" s="928"/>
      <c r="AA242" s="928"/>
      <c r="AB242" s="912"/>
    </row>
    <row r="243" spans="1:28">
      <c r="A243" s="917" t="s">
        <v>4020</v>
      </c>
      <c r="B243" s="918">
        <v>903534</v>
      </c>
      <c r="C243" s="919">
        <v>35456</v>
      </c>
      <c r="D243" s="919">
        <v>-3880</v>
      </c>
      <c r="E243" s="919">
        <v>105626</v>
      </c>
      <c r="F243" s="920">
        <v>0</v>
      </c>
      <c r="G243" s="921">
        <v>0</v>
      </c>
      <c r="H243" s="921">
        <v>0</v>
      </c>
      <c r="I243" s="921">
        <v>73986</v>
      </c>
      <c r="J243" s="921">
        <v>0</v>
      </c>
      <c r="K243" s="921">
        <v>765540</v>
      </c>
      <c r="L243" s="922">
        <v>77.573415087893693</v>
      </c>
      <c r="M243" s="923">
        <v>0.96873366697805496</v>
      </c>
      <c r="N243" s="923">
        <v>2.2544625727759402</v>
      </c>
      <c r="O243" s="923">
        <v>13.772907679352199</v>
      </c>
      <c r="P243" s="923">
        <v>12.1106309544969</v>
      </c>
      <c r="Q243" s="923">
        <v>2.46792081205282</v>
      </c>
      <c r="R243" s="923">
        <v>0.29959060529648601</v>
      </c>
      <c r="S243" s="923">
        <v>17.835418248482799</v>
      </c>
      <c r="T243" s="923">
        <v>21.9422777962487</v>
      </c>
      <c r="U243" s="923">
        <v>233.988325466616</v>
      </c>
      <c r="V243" s="923">
        <v>4.9607001089955999E-2</v>
      </c>
      <c r="W243" s="923">
        <v>4.0398926404638102E-2</v>
      </c>
      <c r="X243" s="923">
        <v>40.157242672527097</v>
      </c>
      <c r="Y243" s="923">
        <v>19.8032673368125</v>
      </c>
      <c r="Z243" s="923">
        <v>30.775783742494401</v>
      </c>
      <c r="AA243" s="923">
        <v>0.17851545403506899</v>
      </c>
      <c r="AB243" s="912"/>
    </row>
    <row r="244" spans="1:28">
      <c r="A244" s="929" t="s">
        <v>4021</v>
      </c>
      <c r="B244" s="930">
        <v>125028</v>
      </c>
      <c r="C244" s="931">
        <v>0</v>
      </c>
      <c r="D244" s="931">
        <v>0</v>
      </c>
      <c r="E244" s="931">
        <v>6255.0780000000004</v>
      </c>
      <c r="F244" s="932">
        <v>0</v>
      </c>
      <c r="G244" s="933">
        <v>0</v>
      </c>
      <c r="H244" s="933">
        <v>0</v>
      </c>
      <c r="I244" s="933">
        <v>10098</v>
      </c>
      <c r="J244" s="933">
        <v>0</v>
      </c>
      <c r="K244" s="933">
        <v>108674.92200000001</v>
      </c>
      <c r="L244" s="934">
        <v>21.939657593456801</v>
      </c>
      <c r="M244" s="935">
        <v>0.24520793780922301</v>
      </c>
      <c r="N244" s="935">
        <v>2.0520032690350698</v>
      </c>
      <c r="O244" s="935">
        <v>1.80679533122585</v>
      </c>
      <c r="P244" s="935">
        <v>0.25811361874654998</v>
      </c>
      <c r="Q244" s="935">
        <v>0.722718132490341</v>
      </c>
      <c r="R244" s="935">
        <v>9.0339766561292598E-2</v>
      </c>
      <c r="S244" s="935">
        <v>3.7426474718249798</v>
      </c>
      <c r="T244" s="935">
        <v>6.1947268499171999</v>
      </c>
      <c r="U244" s="935">
        <v>56.526882505494498</v>
      </c>
      <c r="V244" s="935">
        <v>1.5486817124793001E-2</v>
      </c>
      <c r="W244" s="935">
        <v>7.7434085623965098E-3</v>
      </c>
      <c r="X244" s="935">
        <v>0.903397665612926</v>
      </c>
      <c r="Y244" s="935">
        <v>0.38717042811982499</v>
      </c>
      <c r="Z244" s="935">
        <v>1.2905680937327499</v>
      </c>
      <c r="AA244" s="935">
        <v>7.0981245155301298E-2</v>
      </c>
      <c r="AB244" s="912"/>
    </row>
    <row r="245" spans="1:28">
      <c r="A245" s="929" t="s">
        <v>4022</v>
      </c>
      <c r="B245" s="930">
        <v>325400</v>
      </c>
      <c r="C245" s="931">
        <v>0</v>
      </c>
      <c r="D245" s="931">
        <v>0</v>
      </c>
      <c r="E245" s="931">
        <v>5107.3999999999996</v>
      </c>
      <c r="F245" s="932">
        <v>0</v>
      </c>
      <c r="G245" s="933">
        <v>0</v>
      </c>
      <c r="H245" s="933">
        <v>0</v>
      </c>
      <c r="I245" s="933">
        <v>27219</v>
      </c>
      <c r="J245" s="933">
        <v>0</v>
      </c>
      <c r="K245" s="933">
        <v>293073.59999999998</v>
      </c>
      <c r="L245" s="934">
        <v>32.313733273119603</v>
      </c>
      <c r="M245" s="935">
        <v>0.40784323548597501</v>
      </c>
      <c r="N245" s="935">
        <v>6.27451131516885E-2</v>
      </c>
      <c r="O245" s="935">
        <v>1.8823533945506501</v>
      </c>
      <c r="P245" s="935">
        <v>7.1843154558683304</v>
      </c>
      <c r="Q245" s="935">
        <v>0.69019624466857299</v>
      </c>
      <c r="R245" s="935">
        <v>9.4117669727532702E-2</v>
      </c>
      <c r="S245" s="935">
        <v>9.4117669727532807</v>
      </c>
      <c r="T245" s="935">
        <v>7.8431391439610598</v>
      </c>
      <c r="U245" s="935">
        <v>104.156887831803</v>
      </c>
      <c r="V245" s="935">
        <v>9.4117669727532705E-3</v>
      </c>
      <c r="W245" s="935">
        <v>9.4117669727532705E-3</v>
      </c>
      <c r="X245" s="935">
        <v>10.980394801545501</v>
      </c>
      <c r="Y245" s="935">
        <v>5.3333346178935201</v>
      </c>
      <c r="Z245" s="935">
        <v>3.1372556575844199</v>
      </c>
      <c r="AA245" s="935">
        <v>5.6470601836519599E-2</v>
      </c>
      <c r="AB245" s="912"/>
    </row>
    <row r="246" spans="1:28">
      <c r="A246" s="929" t="s">
        <v>4023</v>
      </c>
      <c r="B246" s="930">
        <v>0</v>
      </c>
      <c r="C246" s="931">
        <v>0</v>
      </c>
      <c r="D246" s="931">
        <v>0</v>
      </c>
      <c r="E246" s="931">
        <v>0</v>
      </c>
      <c r="F246" s="932">
        <v>0</v>
      </c>
      <c r="G246" s="933">
        <v>0</v>
      </c>
      <c r="H246" s="933">
        <v>0</v>
      </c>
      <c r="I246" s="933">
        <v>0</v>
      </c>
      <c r="J246" s="933">
        <v>0</v>
      </c>
      <c r="K246" s="933">
        <v>0</v>
      </c>
      <c r="L246" s="934">
        <v>0</v>
      </c>
      <c r="M246" s="935">
        <v>0</v>
      </c>
      <c r="N246" s="935">
        <v>0</v>
      </c>
      <c r="O246" s="935">
        <v>0</v>
      </c>
      <c r="P246" s="935">
        <v>0</v>
      </c>
      <c r="Q246" s="935">
        <v>0</v>
      </c>
      <c r="R246" s="935">
        <v>0</v>
      </c>
      <c r="S246" s="935">
        <v>0</v>
      </c>
      <c r="T246" s="935">
        <v>0</v>
      </c>
      <c r="U246" s="935">
        <v>0</v>
      </c>
      <c r="V246" s="935">
        <v>0</v>
      </c>
      <c r="W246" s="935">
        <v>0</v>
      </c>
      <c r="X246" s="935">
        <v>0</v>
      </c>
      <c r="Y246" s="935">
        <v>0</v>
      </c>
      <c r="Z246" s="935">
        <v>0</v>
      </c>
      <c r="AA246" s="935">
        <v>0</v>
      </c>
      <c r="AB246" s="912"/>
    </row>
    <row r="247" spans="1:28">
      <c r="A247" s="929" t="s">
        <v>4024</v>
      </c>
      <c r="B247" s="930">
        <v>0</v>
      </c>
      <c r="C247" s="931">
        <v>16.7895</v>
      </c>
      <c r="D247" s="931">
        <v>0</v>
      </c>
      <c r="E247" s="931">
        <v>0</v>
      </c>
      <c r="F247" s="932">
        <v>0</v>
      </c>
      <c r="G247" s="933">
        <v>0</v>
      </c>
      <c r="H247" s="933">
        <v>0</v>
      </c>
      <c r="I247" s="933">
        <v>0</v>
      </c>
      <c r="J247" s="933">
        <v>0</v>
      </c>
      <c r="K247" s="933">
        <v>16.7895</v>
      </c>
      <c r="L247" s="934">
        <v>5.6512602739725998E-3</v>
      </c>
      <c r="M247" s="935">
        <v>4.3471232876712303E-5</v>
      </c>
      <c r="N247" s="935">
        <v>7.2452054794520502E-6</v>
      </c>
      <c r="O247" s="935">
        <v>1.15923287671233E-3</v>
      </c>
      <c r="P247" s="935">
        <v>1.2824013698630101E-3</v>
      </c>
      <c r="Q247" s="935">
        <v>1.4007397260273999E-4</v>
      </c>
      <c r="R247" s="935">
        <v>3.6226027397260298E-5</v>
      </c>
      <c r="S247" s="935">
        <v>8.6942465753424595E-4</v>
      </c>
      <c r="T247" s="935">
        <v>1.15923287671233E-3</v>
      </c>
      <c r="U247" s="935">
        <v>1.08919589041096E-2</v>
      </c>
      <c r="V247" s="935">
        <v>2.1735616438356202E-6</v>
      </c>
      <c r="W247" s="935">
        <v>1.44904109589041E-6</v>
      </c>
      <c r="X247" s="935">
        <v>1.44904109589041E-4</v>
      </c>
      <c r="Y247" s="935">
        <v>7.2452054794520595E-5</v>
      </c>
      <c r="Z247" s="935">
        <v>2.4150684931506801E-4</v>
      </c>
      <c r="AA247" s="935">
        <v>1.4731917808219199E-5</v>
      </c>
      <c r="AB247" s="912"/>
    </row>
    <row r="248" spans="1:28">
      <c r="A248" s="929" t="s">
        <v>4025</v>
      </c>
      <c r="B248" s="930">
        <v>0</v>
      </c>
      <c r="C248" s="931">
        <v>3.9E-2</v>
      </c>
      <c r="D248" s="931">
        <v>0</v>
      </c>
      <c r="E248" s="931">
        <v>0</v>
      </c>
      <c r="F248" s="932">
        <v>0</v>
      </c>
      <c r="G248" s="933">
        <v>0</v>
      </c>
      <c r="H248" s="933">
        <v>0</v>
      </c>
      <c r="I248" s="933">
        <v>0</v>
      </c>
      <c r="J248" s="933">
        <v>0</v>
      </c>
      <c r="K248" s="933">
        <v>3.9E-2</v>
      </c>
      <c r="L248" s="934">
        <v>4.1761252446184003E-6</v>
      </c>
      <c r="M248" s="935">
        <v>6.9602087410306599E-8</v>
      </c>
      <c r="N248" s="935">
        <v>2.53098499673842E-8</v>
      </c>
      <c r="O248" s="935">
        <v>3.0371819960860999E-6</v>
      </c>
      <c r="P248" s="935">
        <v>8.1624266144814097E-7</v>
      </c>
      <c r="Q248" s="935">
        <v>1.9615133724722801E-7</v>
      </c>
      <c r="R248" s="935">
        <v>3.7964774951076297E-8</v>
      </c>
      <c r="S248" s="935">
        <v>1.2654924983692099E-6</v>
      </c>
      <c r="T248" s="935">
        <v>1.4553163731245899E-6</v>
      </c>
      <c r="U248" s="935">
        <v>1.46164383561644E-5</v>
      </c>
      <c r="V248" s="935">
        <v>1.89823874755382E-9</v>
      </c>
      <c r="W248" s="935">
        <v>3.16373124592303E-9</v>
      </c>
      <c r="X248" s="935">
        <v>1.0123939986953701E-6</v>
      </c>
      <c r="Y248" s="935">
        <v>5.0619699934768398E-7</v>
      </c>
      <c r="Z248" s="935">
        <v>2.5309849967384199E-7</v>
      </c>
      <c r="AA248" s="935">
        <v>1.45531637312459E-8</v>
      </c>
      <c r="AB248" s="912"/>
    </row>
    <row r="249" spans="1:28">
      <c r="A249" s="929" t="s">
        <v>4026</v>
      </c>
      <c r="B249" s="930">
        <v>136917</v>
      </c>
      <c r="C249" s="931">
        <v>2.1503899999999998</v>
      </c>
      <c r="D249" s="931">
        <v>0</v>
      </c>
      <c r="E249" s="931">
        <v>1.2255</v>
      </c>
      <c r="F249" s="932">
        <v>0</v>
      </c>
      <c r="G249" s="933">
        <v>0</v>
      </c>
      <c r="H249" s="933">
        <v>0</v>
      </c>
      <c r="I249" s="933">
        <v>11388</v>
      </c>
      <c r="J249" s="933">
        <v>0</v>
      </c>
      <c r="K249" s="933">
        <v>125529.92488999999</v>
      </c>
      <c r="L249" s="934">
        <v>9.1333429218977393</v>
      </c>
      <c r="M249" s="935">
        <v>0.11023000078152401</v>
      </c>
      <c r="N249" s="935">
        <v>6.2988571875156801E-2</v>
      </c>
      <c r="O249" s="935">
        <v>2.2046000156304899</v>
      </c>
      <c r="P249" s="935">
        <v>1.77942715547318</v>
      </c>
      <c r="Q249" s="935">
        <v>0.48816143203246498</v>
      </c>
      <c r="R249" s="935">
        <v>4.7241428906367601E-2</v>
      </c>
      <c r="S249" s="935">
        <v>1.8896571562547</v>
      </c>
      <c r="T249" s="935">
        <v>2.83448573438206</v>
      </c>
      <c r="U249" s="935">
        <v>28.502328773508498</v>
      </c>
      <c r="V249" s="935">
        <v>6.2988571875156798E-3</v>
      </c>
      <c r="W249" s="935">
        <v>6.2988571875156798E-3</v>
      </c>
      <c r="X249" s="935">
        <v>25.1954287500627</v>
      </c>
      <c r="Y249" s="935">
        <v>12.5977143750314</v>
      </c>
      <c r="Z249" s="935">
        <v>13.385071523470801</v>
      </c>
      <c r="AA249" s="935">
        <v>2.5195428750062698E-2</v>
      </c>
      <c r="AB249" s="912"/>
    </row>
    <row r="250" spans="1:28">
      <c r="A250" s="929" t="s">
        <v>4027</v>
      </c>
      <c r="B250" s="930">
        <v>0</v>
      </c>
      <c r="C250" s="931">
        <v>11.542999999999999</v>
      </c>
      <c r="D250" s="931">
        <v>0</v>
      </c>
      <c r="E250" s="931">
        <v>0</v>
      </c>
      <c r="F250" s="932">
        <v>0</v>
      </c>
      <c r="G250" s="933">
        <v>0</v>
      </c>
      <c r="H250" s="933">
        <v>0</v>
      </c>
      <c r="I250" s="933">
        <v>0</v>
      </c>
      <c r="J250" s="933">
        <v>0</v>
      </c>
      <c r="K250" s="933">
        <v>11.542999999999999</v>
      </c>
      <c r="L250" s="934">
        <v>5.1954794520547897E-4</v>
      </c>
      <c r="M250" s="935">
        <v>7.9930453108535303E-6</v>
      </c>
      <c r="N250" s="935">
        <v>2.6643484369511799E-6</v>
      </c>
      <c r="O250" s="935">
        <v>3.06400070249385E-4</v>
      </c>
      <c r="P250" s="935">
        <v>1.0257741482262E-4</v>
      </c>
      <c r="Q250" s="935">
        <v>2.66434843695118E-5</v>
      </c>
      <c r="R250" s="935">
        <v>5.3286968739023496E-6</v>
      </c>
      <c r="S250" s="935">
        <v>2.6643484369511802E-4</v>
      </c>
      <c r="T250" s="935">
        <v>1.86504390586582E-4</v>
      </c>
      <c r="U250" s="935">
        <v>2.3046613979627699E-3</v>
      </c>
      <c r="V250" s="935">
        <v>5.3286968739023502E-7</v>
      </c>
      <c r="W250" s="935">
        <v>3.9965226554267598E-7</v>
      </c>
      <c r="X250" s="935">
        <v>1.3588177028451001E-3</v>
      </c>
      <c r="Y250" s="935">
        <v>6.7940885142255003E-4</v>
      </c>
      <c r="Z250" s="935">
        <v>7.3269582016157299E-4</v>
      </c>
      <c r="AA250" s="935">
        <v>1.86504390586582E-6</v>
      </c>
      <c r="AB250" s="912"/>
    </row>
    <row r="251" spans="1:28">
      <c r="A251" s="929" t="s">
        <v>4028</v>
      </c>
      <c r="B251" s="930">
        <v>11280</v>
      </c>
      <c r="C251" s="931">
        <v>14.914160000000001</v>
      </c>
      <c r="D251" s="931">
        <v>0</v>
      </c>
      <c r="E251" s="931">
        <v>0</v>
      </c>
      <c r="F251" s="932">
        <v>0</v>
      </c>
      <c r="G251" s="933">
        <v>0</v>
      </c>
      <c r="H251" s="933">
        <v>0</v>
      </c>
      <c r="I251" s="933">
        <v>232</v>
      </c>
      <c r="J251" s="933">
        <v>0</v>
      </c>
      <c r="K251" s="933">
        <v>11062.91416</v>
      </c>
      <c r="L251" s="934">
        <v>0.54586443159884301</v>
      </c>
      <c r="M251" s="935">
        <v>6.5503731791861104E-3</v>
      </c>
      <c r="N251" s="935">
        <v>2.1834577263953698E-3</v>
      </c>
      <c r="O251" s="935">
        <v>0.18559390674360601</v>
      </c>
      <c r="P251" s="935">
        <v>0.116814988362152</v>
      </c>
      <c r="Q251" s="935">
        <v>1.7467661811163E-2</v>
      </c>
      <c r="R251" s="935">
        <v>4.3669154527907397E-3</v>
      </c>
      <c r="S251" s="935">
        <v>0.16375932947965299</v>
      </c>
      <c r="T251" s="935">
        <v>9.8255597687791602E-2</v>
      </c>
      <c r="U251" s="935">
        <v>1.71401431522037</v>
      </c>
      <c r="V251" s="935">
        <v>3.2751865895930602E-4</v>
      </c>
      <c r="W251" s="935">
        <v>9.8255597687791599E-4</v>
      </c>
      <c r="X251" s="935">
        <v>6.55037317918611E-2</v>
      </c>
      <c r="Y251" s="935">
        <v>3.2751865895930599E-2</v>
      </c>
      <c r="Z251" s="935">
        <v>0.33843594759128198</v>
      </c>
      <c r="AA251" s="935">
        <v>1.9651119537558298E-3</v>
      </c>
      <c r="AB251" s="912"/>
    </row>
    <row r="252" spans="1:28">
      <c r="A252" s="929" t="s">
        <v>4029</v>
      </c>
      <c r="B252" s="930">
        <v>0</v>
      </c>
      <c r="C252" s="931">
        <v>2.1503899999999998</v>
      </c>
      <c r="D252" s="931">
        <v>0</v>
      </c>
      <c r="E252" s="931">
        <v>1.2255</v>
      </c>
      <c r="F252" s="932">
        <v>0</v>
      </c>
      <c r="G252" s="933">
        <v>0</v>
      </c>
      <c r="H252" s="933">
        <v>0</v>
      </c>
      <c r="I252" s="933">
        <v>0</v>
      </c>
      <c r="J252" s="933">
        <v>0</v>
      </c>
      <c r="K252" s="933">
        <v>0.92488999999999999</v>
      </c>
      <c r="L252" s="934">
        <v>7.5244868616923397E-5</v>
      </c>
      <c r="M252" s="935">
        <v>1.38608968504859E-6</v>
      </c>
      <c r="N252" s="935">
        <v>6.9304484252429402E-7</v>
      </c>
      <c r="O252" s="935">
        <v>2.87118577617208E-5</v>
      </c>
      <c r="P252" s="935">
        <v>1.3464871226186301E-5</v>
      </c>
      <c r="Q252" s="935">
        <v>4.7523074915951596E-6</v>
      </c>
      <c r="R252" s="935">
        <v>6.9304484252429402E-7</v>
      </c>
      <c r="S252" s="935">
        <v>2.17814093364778E-5</v>
      </c>
      <c r="T252" s="935">
        <v>2.97019218224698E-5</v>
      </c>
      <c r="U252" s="935">
        <v>2.5741665579473802E-4</v>
      </c>
      <c r="V252" s="935">
        <v>7.9205124859919402E-8</v>
      </c>
      <c r="W252" s="935">
        <v>6.9304484252429402E-8</v>
      </c>
      <c r="X252" s="935">
        <v>7.1284612373927395E-5</v>
      </c>
      <c r="Y252" s="935">
        <v>3.5642306186963698E-5</v>
      </c>
      <c r="Z252" s="935">
        <v>6.6334292070182498E-5</v>
      </c>
      <c r="AA252" s="935">
        <v>2.8711857761720799E-7</v>
      </c>
      <c r="AB252" s="912"/>
    </row>
    <row r="253" spans="1:28">
      <c r="A253" s="929" t="s">
        <v>4030</v>
      </c>
      <c r="B253" s="930">
        <v>2964.8310000000001</v>
      </c>
      <c r="C253" s="931">
        <v>24.369</v>
      </c>
      <c r="D253" s="931">
        <v>0</v>
      </c>
      <c r="E253" s="931">
        <v>2989.2</v>
      </c>
      <c r="F253" s="932">
        <v>0</v>
      </c>
      <c r="G253" s="933">
        <v>0</v>
      </c>
      <c r="H253" s="933">
        <v>0</v>
      </c>
      <c r="I253" s="933">
        <v>2</v>
      </c>
      <c r="J253" s="933">
        <v>0</v>
      </c>
      <c r="K253" s="933">
        <v>0</v>
      </c>
      <c r="L253" s="934">
        <v>0</v>
      </c>
      <c r="M253" s="935">
        <v>0</v>
      </c>
      <c r="N253" s="935">
        <v>0</v>
      </c>
      <c r="O253" s="935">
        <v>0</v>
      </c>
      <c r="P253" s="935">
        <v>0</v>
      </c>
      <c r="Q253" s="935">
        <v>0</v>
      </c>
      <c r="R253" s="935">
        <v>0</v>
      </c>
      <c r="S253" s="935">
        <v>0</v>
      </c>
      <c r="T253" s="935">
        <v>0</v>
      </c>
      <c r="U253" s="935">
        <v>0</v>
      </c>
      <c r="V253" s="935">
        <v>0</v>
      </c>
      <c r="W253" s="935">
        <v>0</v>
      </c>
      <c r="X253" s="935">
        <v>0</v>
      </c>
      <c r="Y253" s="935">
        <v>0</v>
      </c>
      <c r="Z253" s="935">
        <v>0</v>
      </c>
      <c r="AA253" s="935">
        <v>0</v>
      </c>
      <c r="AB253" s="912"/>
    </row>
    <row r="254" spans="1:28">
      <c r="A254" s="929" t="s">
        <v>4031</v>
      </c>
      <c r="B254" s="930">
        <v>72996</v>
      </c>
      <c r="C254" s="931">
        <v>10.173999999999999</v>
      </c>
      <c r="D254" s="931">
        <v>0</v>
      </c>
      <c r="E254" s="931">
        <v>3777.91705</v>
      </c>
      <c r="F254" s="932">
        <v>0</v>
      </c>
      <c r="G254" s="933">
        <v>0</v>
      </c>
      <c r="H254" s="933">
        <v>0</v>
      </c>
      <c r="I254" s="933">
        <v>6071</v>
      </c>
      <c r="J254" s="933">
        <v>0</v>
      </c>
      <c r="K254" s="933">
        <v>63157.256950000003</v>
      </c>
      <c r="L254" s="934">
        <v>3.1944661049525802</v>
      </c>
      <c r="M254" s="935">
        <v>5.32411017492097E-2</v>
      </c>
      <c r="N254" s="935">
        <v>3.80293583922926E-2</v>
      </c>
      <c r="O254" s="935">
        <v>2.3578202203221399</v>
      </c>
      <c r="P254" s="935">
        <v>0.56283450420593095</v>
      </c>
      <c r="Q254" s="935">
        <v>0.190146791961463</v>
      </c>
      <c r="R254" s="935">
        <v>2.2817615035375601E-2</v>
      </c>
      <c r="S254" s="935">
        <v>0.76058716784585301</v>
      </c>
      <c r="T254" s="935">
        <v>1.3690569021225301</v>
      </c>
      <c r="U254" s="935">
        <v>12.0933359687491</v>
      </c>
      <c r="V254" s="935">
        <v>1.52117433569171E-3</v>
      </c>
      <c r="W254" s="935">
        <v>3.8029358392292602E-3</v>
      </c>
      <c r="X254" s="935">
        <v>0.380293583922926</v>
      </c>
      <c r="Y254" s="935">
        <v>0.15211743356917101</v>
      </c>
      <c r="Z254" s="935">
        <v>5.0959340245672102</v>
      </c>
      <c r="AA254" s="935">
        <v>7.60587167845853E-3</v>
      </c>
      <c r="AB254" s="912"/>
    </row>
    <row r="255" spans="1:28">
      <c r="A255" s="929" t="s">
        <v>4032</v>
      </c>
      <c r="B255" s="930">
        <v>203764</v>
      </c>
      <c r="C255" s="931">
        <v>16.998999999999999</v>
      </c>
      <c r="D255" s="931">
        <v>0</v>
      </c>
      <c r="E255" s="931">
        <v>51487.460379999997</v>
      </c>
      <c r="F255" s="932">
        <v>0</v>
      </c>
      <c r="G255" s="933">
        <v>0</v>
      </c>
      <c r="H255" s="933">
        <v>40500</v>
      </c>
      <c r="I255" s="933">
        <v>16950</v>
      </c>
      <c r="J255" s="933">
        <v>0</v>
      </c>
      <c r="K255" s="933">
        <v>94843.538620000007</v>
      </c>
      <c r="L255" s="934">
        <v>5.3682328046244203</v>
      </c>
      <c r="M255" s="935">
        <v>0.102795947322595</v>
      </c>
      <c r="N255" s="935">
        <v>1.14217719247328E-2</v>
      </c>
      <c r="O255" s="935">
        <v>3.6549670159145</v>
      </c>
      <c r="P255" s="935">
        <v>1.09649010477435</v>
      </c>
      <c r="Q255" s="935">
        <v>0.23985721041938901</v>
      </c>
      <c r="R255" s="935">
        <v>2.2843543849465599E-2</v>
      </c>
      <c r="S255" s="935">
        <v>1.2563949117206099</v>
      </c>
      <c r="T255" s="935">
        <v>2.28435438494656</v>
      </c>
      <c r="U255" s="935">
        <v>19.417012272045799</v>
      </c>
      <c r="V255" s="935">
        <v>4.5687087698931201E-3</v>
      </c>
      <c r="W255" s="935">
        <v>9.1374175397862401E-3</v>
      </c>
      <c r="X255" s="935">
        <v>1.5990480694625899</v>
      </c>
      <c r="Y255" s="935">
        <v>0.79952403473129596</v>
      </c>
      <c r="Z255" s="935">
        <v>5.8251036816137303</v>
      </c>
      <c r="AA255" s="935">
        <v>1.0279594732259501E-2</v>
      </c>
      <c r="AB255" s="912"/>
    </row>
    <row r="256" spans="1:28">
      <c r="A256" s="929" t="s">
        <v>4033</v>
      </c>
      <c r="B256" s="930">
        <v>0</v>
      </c>
      <c r="C256" s="931">
        <v>0</v>
      </c>
      <c r="D256" s="931">
        <v>0</v>
      </c>
      <c r="E256" s="931">
        <v>0</v>
      </c>
      <c r="F256" s="932">
        <v>0</v>
      </c>
      <c r="G256" s="933">
        <v>0</v>
      </c>
      <c r="H256" s="933">
        <v>0</v>
      </c>
      <c r="I256" s="933">
        <v>0</v>
      </c>
      <c r="J256" s="933">
        <v>0</v>
      </c>
      <c r="K256" s="933">
        <v>0</v>
      </c>
      <c r="L256" s="934">
        <v>0</v>
      </c>
      <c r="M256" s="935">
        <v>0</v>
      </c>
      <c r="N256" s="935">
        <v>0</v>
      </c>
      <c r="O256" s="935">
        <v>0</v>
      </c>
      <c r="P256" s="935">
        <v>0</v>
      </c>
      <c r="Q256" s="935">
        <v>0</v>
      </c>
      <c r="R256" s="935">
        <v>0</v>
      </c>
      <c r="S256" s="935">
        <v>0</v>
      </c>
      <c r="T256" s="935">
        <v>0</v>
      </c>
      <c r="U256" s="935">
        <v>0</v>
      </c>
      <c r="V256" s="935">
        <v>0</v>
      </c>
      <c r="W256" s="935">
        <v>0</v>
      </c>
      <c r="X256" s="935">
        <v>0</v>
      </c>
      <c r="Y256" s="935">
        <v>0</v>
      </c>
      <c r="Z256" s="935">
        <v>0</v>
      </c>
      <c r="AA256" s="935">
        <v>0</v>
      </c>
      <c r="AB256" s="912"/>
    </row>
    <row r="257" spans="1:28">
      <c r="A257" s="929" t="s">
        <v>4034</v>
      </c>
      <c r="B257" s="930">
        <v>0</v>
      </c>
      <c r="C257" s="931">
        <v>626.11900000000003</v>
      </c>
      <c r="D257" s="931">
        <v>0</v>
      </c>
      <c r="E257" s="931">
        <v>416</v>
      </c>
      <c r="F257" s="932">
        <v>0</v>
      </c>
      <c r="G257" s="933">
        <v>0</v>
      </c>
      <c r="H257" s="933">
        <v>0</v>
      </c>
      <c r="I257" s="933">
        <v>48</v>
      </c>
      <c r="J257" s="933">
        <v>0</v>
      </c>
      <c r="K257" s="933">
        <v>162.119</v>
      </c>
      <c r="L257" s="934">
        <v>1.6643859400873099E-2</v>
      </c>
      <c r="M257" s="935">
        <v>3.2783359425962201E-4</v>
      </c>
      <c r="N257" s="935">
        <v>2.52179687892017E-4</v>
      </c>
      <c r="O257" s="935">
        <v>1.71482187766571E-2</v>
      </c>
      <c r="P257" s="935">
        <v>2.59745078528777E-3</v>
      </c>
      <c r="Q257" s="935">
        <v>1.3869882834060901E-3</v>
      </c>
      <c r="R257" s="935">
        <v>1.5130781273520999E-4</v>
      </c>
      <c r="S257" s="935">
        <v>4.5392343820563003E-3</v>
      </c>
      <c r="T257" s="935">
        <v>4.2870546941642801E-3</v>
      </c>
      <c r="U257" s="935">
        <v>4.2870546941642801E-2</v>
      </c>
      <c r="V257" s="935">
        <v>2.0174375031361299E-5</v>
      </c>
      <c r="W257" s="935">
        <v>1.26089843946008E-5</v>
      </c>
      <c r="X257" s="935">
        <v>6.30449219730042E-3</v>
      </c>
      <c r="Y257" s="935">
        <v>3.0261562547041999E-3</v>
      </c>
      <c r="Z257" s="935">
        <v>1.1600265643032801E-2</v>
      </c>
      <c r="AA257" s="935">
        <v>3.27833594259622E-5</v>
      </c>
      <c r="AB257" s="912"/>
    </row>
    <row r="258" spans="1:28">
      <c r="A258" s="929" t="s">
        <v>4035</v>
      </c>
      <c r="B258" s="930">
        <v>0</v>
      </c>
      <c r="C258" s="931">
        <v>1691.0274999999999</v>
      </c>
      <c r="D258" s="931">
        <v>0</v>
      </c>
      <c r="E258" s="931">
        <v>0</v>
      </c>
      <c r="F258" s="932">
        <v>0</v>
      </c>
      <c r="G258" s="933">
        <v>0</v>
      </c>
      <c r="H258" s="933">
        <v>0</v>
      </c>
      <c r="I258" s="933">
        <v>91</v>
      </c>
      <c r="J258" s="933">
        <v>0</v>
      </c>
      <c r="K258" s="933">
        <v>1600.0274999999999</v>
      </c>
      <c r="L258" s="934">
        <v>0.174810236840785</v>
      </c>
      <c r="M258" s="935">
        <v>1.9696928094736299E-3</v>
      </c>
      <c r="N258" s="935">
        <v>4.9242320236840803E-4</v>
      </c>
      <c r="O258" s="935">
        <v>2.7083276130262401E-2</v>
      </c>
      <c r="P258" s="935">
        <v>3.8901432987104197E-2</v>
      </c>
      <c r="Q258" s="935">
        <v>3.9393856189472599E-3</v>
      </c>
      <c r="R258" s="935">
        <v>7.3863480355261199E-4</v>
      </c>
      <c r="S258" s="935">
        <v>2.4621160118420402E-2</v>
      </c>
      <c r="T258" s="935">
        <v>5.1704436248682803E-2</v>
      </c>
      <c r="U258" s="935">
        <v>0.48257473832103998</v>
      </c>
      <c r="V258" s="935">
        <v>7.3863480355261204E-5</v>
      </c>
      <c r="W258" s="935">
        <v>9.8484640473681605E-5</v>
      </c>
      <c r="X258" s="935">
        <v>1.7234812082894301E-2</v>
      </c>
      <c r="Y258" s="935">
        <v>7.3863480355261203E-3</v>
      </c>
      <c r="Z258" s="935">
        <v>2.4621160118420402E-2</v>
      </c>
      <c r="AA258" s="935">
        <v>1.9696928094736299E-4</v>
      </c>
      <c r="AB258" s="912"/>
    </row>
    <row r="259" spans="1:28">
      <c r="A259" s="929" t="s">
        <v>4036</v>
      </c>
      <c r="B259" s="930">
        <v>6583</v>
      </c>
      <c r="C259" s="931">
        <v>11731.6909</v>
      </c>
      <c r="D259" s="931">
        <v>-1803</v>
      </c>
      <c r="E259" s="931">
        <v>0</v>
      </c>
      <c r="F259" s="932">
        <v>0</v>
      </c>
      <c r="G259" s="933">
        <v>0</v>
      </c>
      <c r="H259" s="933">
        <v>0</v>
      </c>
      <c r="I259" s="933">
        <v>548</v>
      </c>
      <c r="J259" s="933">
        <v>0</v>
      </c>
      <c r="K259" s="933">
        <v>19569.690900000001</v>
      </c>
      <c r="L259" s="934">
        <v>1.7276135041095899</v>
      </c>
      <c r="M259" s="935">
        <v>8.9359319178082194E-3</v>
      </c>
      <c r="N259" s="935">
        <v>1.1914575890411E-2</v>
      </c>
      <c r="O259" s="935">
        <v>0.14893219863013701</v>
      </c>
      <c r="P259" s="935">
        <v>0.363394564657534</v>
      </c>
      <c r="Q259" s="935">
        <v>6.8508811369863004E-2</v>
      </c>
      <c r="R259" s="935">
        <v>5.9572879452054802E-3</v>
      </c>
      <c r="S259" s="935">
        <v>0.11914575890411</v>
      </c>
      <c r="T259" s="935">
        <v>0.26807795753424701</v>
      </c>
      <c r="U259" s="935">
        <v>2.8594982136986302</v>
      </c>
      <c r="V259" s="935">
        <v>5.95728794520548E-4</v>
      </c>
      <c r="W259" s="935">
        <v>5.95728794520548E-4</v>
      </c>
      <c r="X259" s="935">
        <v>0.14893219863013701</v>
      </c>
      <c r="Y259" s="935">
        <v>5.9572879452054799E-2</v>
      </c>
      <c r="Z259" s="935">
        <v>0.178718638356164</v>
      </c>
      <c r="AA259" s="935">
        <v>1.4893219863013701E-3</v>
      </c>
      <c r="AB259" s="912"/>
    </row>
    <row r="260" spans="1:28">
      <c r="A260" s="929" t="s">
        <v>4037</v>
      </c>
      <c r="B260" s="930">
        <v>0</v>
      </c>
      <c r="C260" s="931">
        <v>2181.2175000000002</v>
      </c>
      <c r="D260" s="931">
        <v>0</v>
      </c>
      <c r="E260" s="931">
        <v>0</v>
      </c>
      <c r="F260" s="932">
        <v>0</v>
      </c>
      <c r="G260" s="933">
        <v>0</v>
      </c>
      <c r="H260" s="933">
        <v>0</v>
      </c>
      <c r="I260" s="933">
        <v>35</v>
      </c>
      <c r="J260" s="933">
        <v>0</v>
      </c>
      <c r="K260" s="933">
        <v>2146.2175000000002</v>
      </c>
      <c r="L260" s="934">
        <v>0.175719381512703</v>
      </c>
      <c r="M260" s="935">
        <v>1.27795913827421E-3</v>
      </c>
      <c r="N260" s="935">
        <v>6.38979569137104E-4</v>
      </c>
      <c r="O260" s="935">
        <v>2.5559182765484099E-2</v>
      </c>
      <c r="P260" s="935">
        <v>3.6421835440814898E-2</v>
      </c>
      <c r="Q260" s="935">
        <v>9.5846935370565503E-3</v>
      </c>
      <c r="R260" s="935">
        <v>6.38979569137104E-4</v>
      </c>
      <c r="S260" s="935">
        <v>1.9169387074113101E-2</v>
      </c>
      <c r="T260" s="935">
        <v>3.5143876302540698E-2</v>
      </c>
      <c r="U260" s="935">
        <v>0.36741325225383398</v>
      </c>
      <c r="V260" s="935">
        <v>6.3897956913710395E-5</v>
      </c>
      <c r="W260" s="935">
        <v>6.3897956913710395E-5</v>
      </c>
      <c r="X260" s="935">
        <v>6.3897956913710301E-3</v>
      </c>
      <c r="Y260" s="935">
        <v>3.1948978456855198E-3</v>
      </c>
      <c r="Z260" s="935">
        <v>1.27795913827421E-2</v>
      </c>
      <c r="AA260" s="935">
        <v>2.8754080611169701E-4</v>
      </c>
      <c r="AB260" s="912"/>
    </row>
    <row r="261" spans="1:28">
      <c r="A261" s="929" t="s">
        <v>4038</v>
      </c>
      <c r="B261" s="930">
        <v>0</v>
      </c>
      <c r="C261" s="931">
        <v>0</v>
      </c>
      <c r="D261" s="931">
        <v>0</v>
      </c>
      <c r="E261" s="931">
        <v>0</v>
      </c>
      <c r="F261" s="932">
        <v>0</v>
      </c>
      <c r="G261" s="933">
        <v>0</v>
      </c>
      <c r="H261" s="933">
        <v>0</v>
      </c>
      <c r="I261" s="933">
        <v>0</v>
      </c>
      <c r="J261" s="933">
        <v>0</v>
      </c>
      <c r="K261" s="933">
        <v>0</v>
      </c>
      <c r="L261" s="934">
        <v>0</v>
      </c>
      <c r="M261" s="935">
        <v>0</v>
      </c>
      <c r="N261" s="935">
        <v>0</v>
      </c>
      <c r="O261" s="935">
        <v>0</v>
      </c>
      <c r="P261" s="935">
        <v>0</v>
      </c>
      <c r="Q261" s="935">
        <v>0</v>
      </c>
      <c r="R261" s="935">
        <v>0</v>
      </c>
      <c r="S261" s="935">
        <v>0</v>
      </c>
      <c r="T261" s="935">
        <v>0</v>
      </c>
      <c r="U261" s="935">
        <v>0</v>
      </c>
      <c r="V261" s="935">
        <v>0</v>
      </c>
      <c r="W261" s="935">
        <v>0</v>
      </c>
      <c r="X261" s="935">
        <v>0</v>
      </c>
      <c r="Y261" s="935">
        <v>0</v>
      </c>
      <c r="Z261" s="935">
        <v>0</v>
      </c>
      <c r="AA261" s="935">
        <v>0</v>
      </c>
      <c r="AB261" s="912"/>
    </row>
    <row r="262" spans="1:28">
      <c r="A262" s="929" t="s">
        <v>4039</v>
      </c>
      <c r="B262" s="930">
        <v>0</v>
      </c>
      <c r="C262" s="931">
        <v>0.01</v>
      </c>
      <c r="D262" s="931">
        <v>0</v>
      </c>
      <c r="E262" s="931">
        <v>0</v>
      </c>
      <c r="F262" s="932">
        <v>0</v>
      </c>
      <c r="G262" s="933">
        <v>0</v>
      </c>
      <c r="H262" s="933">
        <v>0</v>
      </c>
      <c r="I262" s="933">
        <v>0</v>
      </c>
      <c r="J262" s="933">
        <v>0</v>
      </c>
      <c r="K262" s="933">
        <v>0.01</v>
      </c>
      <c r="L262" s="934">
        <v>7.3895662936758799E-7</v>
      </c>
      <c r="M262" s="935">
        <v>1.5722481475906101E-8</v>
      </c>
      <c r="N262" s="935">
        <v>4.71674444277184E-9</v>
      </c>
      <c r="O262" s="935">
        <v>2.2011474066268601E-7</v>
      </c>
      <c r="P262" s="935">
        <v>1.4464682957833599E-7</v>
      </c>
      <c r="Q262" s="935">
        <v>3.1444962951812302E-8</v>
      </c>
      <c r="R262" s="935">
        <v>6.2889925903624502E-9</v>
      </c>
      <c r="S262" s="935">
        <v>1.41502333283155E-7</v>
      </c>
      <c r="T262" s="935">
        <v>3.3017211099402898E-7</v>
      </c>
      <c r="U262" s="935">
        <v>4.0092327763560596E-6</v>
      </c>
      <c r="V262" s="935">
        <v>9.4334888855436795E-10</v>
      </c>
      <c r="W262" s="935">
        <v>4.7167444427718398E-10</v>
      </c>
      <c r="X262" s="935">
        <v>6.8864468864468902E-6</v>
      </c>
      <c r="Y262" s="935">
        <v>3.44322344322344E-6</v>
      </c>
      <c r="Z262" s="935">
        <v>1.25779851807249E-7</v>
      </c>
      <c r="AA262" s="935">
        <v>2.98727148042217E-9</v>
      </c>
      <c r="AB262" s="912"/>
    </row>
    <row r="263" spans="1:28">
      <c r="A263" s="929" t="s">
        <v>4040</v>
      </c>
      <c r="B263" s="930">
        <v>0</v>
      </c>
      <c r="C263" s="931">
        <v>0</v>
      </c>
      <c r="D263" s="931">
        <v>0</v>
      </c>
      <c r="E263" s="931">
        <v>0</v>
      </c>
      <c r="F263" s="932">
        <v>0</v>
      </c>
      <c r="G263" s="933">
        <v>0</v>
      </c>
      <c r="H263" s="933">
        <v>0</v>
      </c>
      <c r="I263" s="933">
        <v>0</v>
      </c>
      <c r="J263" s="933">
        <v>0</v>
      </c>
      <c r="K263" s="933">
        <v>0</v>
      </c>
      <c r="L263" s="934">
        <v>0</v>
      </c>
      <c r="M263" s="935">
        <v>0</v>
      </c>
      <c r="N263" s="935">
        <v>0</v>
      </c>
      <c r="O263" s="935">
        <v>0</v>
      </c>
      <c r="P263" s="935">
        <v>0</v>
      </c>
      <c r="Q263" s="935">
        <v>0</v>
      </c>
      <c r="R263" s="935">
        <v>0</v>
      </c>
      <c r="S263" s="935">
        <v>0</v>
      </c>
      <c r="T263" s="935">
        <v>0</v>
      </c>
      <c r="U263" s="935">
        <v>0</v>
      </c>
      <c r="V263" s="935">
        <v>0</v>
      </c>
      <c r="W263" s="935">
        <v>0</v>
      </c>
      <c r="X263" s="935">
        <v>0</v>
      </c>
      <c r="Y263" s="935">
        <v>0</v>
      </c>
      <c r="Z263" s="935">
        <v>0</v>
      </c>
      <c r="AA263" s="935">
        <v>0</v>
      </c>
      <c r="AB263" s="912"/>
    </row>
    <row r="264" spans="1:28">
      <c r="A264" s="929" t="s">
        <v>4041</v>
      </c>
      <c r="B264" s="930">
        <v>0</v>
      </c>
      <c r="C264" s="931">
        <v>0</v>
      </c>
      <c r="D264" s="931">
        <v>0</v>
      </c>
      <c r="E264" s="931">
        <v>0</v>
      </c>
      <c r="F264" s="932">
        <v>0</v>
      </c>
      <c r="G264" s="933">
        <v>0</v>
      </c>
      <c r="H264" s="933">
        <v>0</v>
      </c>
      <c r="I264" s="933">
        <v>0</v>
      </c>
      <c r="J264" s="933">
        <v>0</v>
      </c>
      <c r="K264" s="933">
        <v>0</v>
      </c>
      <c r="L264" s="934">
        <v>0</v>
      </c>
      <c r="M264" s="935">
        <v>0</v>
      </c>
      <c r="N264" s="935">
        <v>0</v>
      </c>
      <c r="O264" s="935">
        <v>0</v>
      </c>
      <c r="P264" s="935">
        <v>0</v>
      </c>
      <c r="Q264" s="935">
        <v>0</v>
      </c>
      <c r="R264" s="935">
        <v>0</v>
      </c>
      <c r="S264" s="935">
        <v>0</v>
      </c>
      <c r="T264" s="935">
        <v>0</v>
      </c>
      <c r="U264" s="935">
        <v>0</v>
      </c>
      <c r="V264" s="935">
        <v>0</v>
      </c>
      <c r="W264" s="935">
        <v>0</v>
      </c>
      <c r="X264" s="935">
        <v>0</v>
      </c>
      <c r="Y264" s="935">
        <v>0</v>
      </c>
      <c r="Z264" s="935">
        <v>0</v>
      </c>
      <c r="AA264" s="935">
        <v>0</v>
      </c>
      <c r="AB264" s="912"/>
    </row>
    <row r="265" spans="1:28">
      <c r="A265" s="929" t="s">
        <v>4042</v>
      </c>
      <c r="B265" s="930">
        <v>9612</v>
      </c>
      <c r="C265" s="931">
        <v>84.745000000000005</v>
      </c>
      <c r="D265" s="931">
        <v>0</v>
      </c>
      <c r="E265" s="931">
        <v>242.72945000000001</v>
      </c>
      <c r="F265" s="932">
        <v>0</v>
      </c>
      <c r="G265" s="933">
        <v>0</v>
      </c>
      <c r="H265" s="933">
        <v>0</v>
      </c>
      <c r="I265" s="933">
        <v>598</v>
      </c>
      <c r="J265" s="933">
        <v>0</v>
      </c>
      <c r="K265" s="933">
        <v>8856.0155500000001</v>
      </c>
      <c r="L265" s="934">
        <v>0.593245057918109</v>
      </c>
      <c r="M265" s="935">
        <v>1.1864901158362201E-2</v>
      </c>
      <c r="N265" s="935">
        <v>3.9549670527873997E-3</v>
      </c>
      <c r="O265" s="935">
        <v>7.9099341055747896E-2</v>
      </c>
      <c r="P265" s="935">
        <v>0.114694044530834</v>
      </c>
      <c r="Q265" s="935">
        <v>2.3729802316724401E-2</v>
      </c>
      <c r="R265" s="935">
        <v>3.9549670527873997E-3</v>
      </c>
      <c r="S265" s="935">
        <v>0.105465788074331</v>
      </c>
      <c r="T265" s="935">
        <v>0.27684769369511802</v>
      </c>
      <c r="U265" s="935">
        <v>2.7421104899325899</v>
      </c>
      <c r="V265" s="935">
        <v>2.6366447018582603E-4</v>
      </c>
      <c r="W265" s="935">
        <v>1.3183223509291301E-4</v>
      </c>
      <c r="X265" s="935">
        <v>0.52732894037165301</v>
      </c>
      <c r="Y265" s="935">
        <v>0.26366447018582601</v>
      </c>
      <c r="Z265" s="935">
        <v>9.2282564565039193E-2</v>
      </c>
      <c r="AA265" s="935">
        <v>1.7138190562078701E-3</v>
      </c>
      <c r="AB265" s="912"/>
    </row>
    <row r="266" spans="1:28">
      <c r="A266" s="929" t="s">
        <v>4043</v>
      </c>
      <c r="B266" s="930">
        <v>0</v>
      </c>
      <c r="C266" s="931">
        <v>937.11350000000004</v>
      </c>
      <c r="D266" s="931">
        <v>0</v>
      </c>
      <c r="E266" s="931">
        <v>0</v>
      </c>
      <c r="F266" s="932">
        <v>0</v>
      </c>
      <c r="G266" s="933">
        <v>0</v>
      </c>
      <c r="H266" s="933">
        <v>0</v>
      </c>
      <c r="I266" s="933">
        <v>29</v>
      </c>
      <c r="J266" s="933">
        <v>0</v>
      </c>
      <c r="K266" s="933">
        <v>908.11350000000004</v>
      </c>
      <c r="L266" s="934">
        <v>7.8254482613277193E-2</v>
      </c>
      <c r="M266" s="935">
        <v>9.7818103266596396E-4</v>
      </c>
      <c r="N266" s="935">
        <v>5.5896059009483698E-4</v>
      </c>
      <c r="O266" s="935">
        <v>1.11792118018967E-2</v>
      </c>
      <c r="P266" s="935">
        <v>1.62098571127503E-2</v>
      </c>
      <c r="Q266" s="935">
        <v>2.5153226554267701E-3</v>
      </c>
      <c r="R266" s="935">
        <v>4.1922044257112801E-4</v>
      </c>
      <c r="S266" s="935">
        <v>1.11792118018967E-2</v>
      </c>
      <c r="T266" s="935">
        <v>2.3755825079030599E-2</v>
      </c>
      <c r="U266" s="935">
        <v>0.248737462592202</v>
      </c>
      <c r="V266" s="935">
        <v>2.79480295047418E-5</v>
      </c>
      <c r="W266" s="935">
        <v>4.1922044257112802E-5</v>
      </c>
      <c r="X266" s="935">
        <v>6.0088263435195001E-2</v>
      </c>
      <c r="Y266" s="935">
        <v>2.9345430979978899E-2</v>
      </c>
      <c r="Z266" s="935">
        <v>5.5896059009483698E-3</v>
      </c>
      <c r="AA266" s="935">
        <v>1.39740147523709E-4</v>
      </c>
      <c r="AB266" s="912"/>
    </row>
    <row r="267" spans="1:28">
      <c r="A267" s="929" t="s">
        <v>4044</v>
      </c>
      <c r="B267" s="930">
        <v>444.18950000000001</v>
      </c>
      <c r="C267" s="931">
        <v>20.890499999999999</v>
      </c>
      <c r="D267" s="931">
        <v>0</v>
      </c>
      <c r="E267" s="931">
        <v>465.08</v>
      </c>
      <c r="F267" s="932">
        <v>0</v>
      </c>
      <c r="G267" s="933">
        <v>0</v>
      </c>
      <c r="H267" s="933">
        <v>0</v>
      </c>
      <c r="I267" s="933">
        <v>5</v>
      </c>
      <c r="J267" s="933">
        <v>0</v>
      </c>
      <c r="K267" s="933">
        <v>0</v>
      </c>
      <c r="L267" s="934">
        <v>0</v>
      </c>
      <c r="M267" s="935">
        <v>0</v>
      </c>
      <c r="N267" s="935">
        <v>0</v>
      </c>
      <c r="O267" s="935">
        <v>0</v>
      </c>
      <c r="P267" s="935">
        <v>0</v>
      </c>
      <c r="Q267" s="935">
        <v>0</v>
      </c>
      <c r="R267" s="935">
        <v>0</v>
      </c>
      <c r="S267" s="935">
        <v>0</v>
      </c>
      <c r="T267" s="935">
        <v>0</v>
      </c>
      <c r="U267" s="935">
        <v>0</v>
      </c>
      <c r="V267" s="935">
        <v>0</v>
      </c>
      <c r="W267" s="935">
        <v>0</v>
      </c>
      <c r="X267" s="935">
        <v>0</v>
      </c>
      <c r="Y267" s="935">
        <v>0</v>
      </c>
      <c r="Z267" s="935">
        <v>0</v>
      </c>
      <c r="AA267" s="935">
        <v>0</v>
      </c>
      <c r="AB267" s="912"/>
    </row>
    <row r="268" spans="1:28">
      <c r="A268" s="929" t="s">
        <v>4045</v>
      </c>
      <c r="B268" s="930">
        <v>0</v>
      </c>
      <c r="C268" s="931">
        <v>0</v>
      </c>
      <c r="D268" s="931">
        <v>0</v>
      </c>
      <c r="E268" s="931">
        <v>0</v>
      </c>
      <c r="F268" s="932">
        <v>0</v>
      </c>
      <c r="G268" s="933">
        <v>0</v>
      </c>
      <c r="H268" s="933">
        <v>0</v>
      </c>
      <c r="I268" s="933">
        <v>0</v>
      </c>
      <c r="J268" s="933">
        <v>0</v>
      </c>
      <c r="K268" s="933">
        <v>0</v>
      </c>
      <c r="L268" s="934">
        <v>0</v>
      </c>
      <c r="M268" s="935">
        <v>0</v>
      </c>
      <c r="N268" s="935">
        <v>0</v>
      </c>
      <c r="O268" s="935">
        <v>0</v>
      </c>
      <c r="P268" s="935">
        <v>0</v>
      </c>
      <c r="Q268" s="935">
        <v>0</v>
      </c>
      <c r="R268" s="935">
        <v>0</v>
      </c>
      <c r="S268" s="935">
        <v>0</v>
      </c>
      <c r="T268" s="935">
        <v>0</v>
      </c>
      <c r="U268" s="935">
        <v>0</v>
      </c>
      <c r="V268" s="935">
        <v>0</v>
      </c>
      <c r="W268" s="935">
        <v>0</v>
      </c>
      <c r="X268" s="935">
        <v>0</v>
      </c>
      <c r="Y268" s="935">
        <v>0</v>
      </c>
      <c r="Z268" s="935">
        <v>0</v>
      </c>
      <c r="AA268" s="935">
        <v>0</v>
      </c>
      <c r="AB268" s="912"/>
    </row>
    <row r="269" spans="1:28">
      <c r="A269" s="929" t="s">
        <v>4046</v>
      </c>
      <c r="B269" s="930">
        <v>0</v>
      </c>
      <c r="C269" s="931">
        <v>18.984500000000001</v>
      </c>
      <c r="D269" s="931">
        <v>0</v>
      </c>
      <c r="E269" s="931">
        <v>0</v>
      </c>
      <c r="F269" s="932">
        <v>0</v>
      </c>
      <c r="G269" s="933">
        <v>0</v>
      </c>
      <c r="H269" s="933">
        <v>0</v>
      </c>
      <c r="I269" s="933">
        <v>0</v>
      </c>
      <c r="J269" s="933">
        <v>0</v>
      </c>
      <c r="K269" s="933">
        <v>18.984500000000001</v>
      </c>
      <c r="L269" s="934">
        <v>1.4765404686637601E-3</v>
      </c>
      <c r="M269" s="935">
        <v>2.6196685734357001E-5</v>
      </c>
      <c r="N269" s="935">
        <v>1.1907584424707701E-5</v>
      </c>
      <c r="O269" s="935">
        <v>5.9537922123538596E-4</v>
      </c>
      <c r="P269" s="935">
        <v>2.9054505996286802E-4</v>
      </c>
      <c r="Q269" s="935">
        <v>5.4774888353655497E-5</v>
      </c>
      <c r="R269" s="935">
        <v>4.7630337698830903E-6</v>
      </c>
      <c r="S269" s="935">
        <v>3.3341236389181598E-4</v>
      </c>
      <c r="T269" s="935">
        <v>6.9063989663304705E-4</v>
      </c>
      <c r="U269" s="935">
        <v>7.0016596417281397E-3</v>
      </c>
      <c r="V269" s="935">
        <v>9.5260675397661695E-7</v>
      </c>
      <c r="W269" s="935">
        <v>2.38151688494154E-7</v>
      </c>
      <c r="X269" s="935">
        <v>1.6670618194590799E-4</v>
      </c>
      <c r="Y269" s="935">
        <v>9.52606753976617E-5</v>
      </c>
      <c r="Z269" s="935">
        <v>2.5720382357368701E-3</v>
      </c>
      <c r="AA269" s="935">
        <v>2.85782026192985E-6</v>
      </c>
      <c r="AB269" s="912"/>
    </row>
    <row r="270" spans="1:28">
      <c r="A270" s="929" t="s">
        <v>4047</v>
      </c>
      <c r="B270" s="930">
        <v>3.9039999999999999</v>
      </c>
      <c r="C270" s="931">
        <v>0</v>
      </c>
      <c r="D270" s="931">
        <v>0</v>
      </c>
      <c r="E270" s="931">
        <v>3.9039999999999999</v>
      </c>
      <c r="F270" s="932">
        <v>0</v>
      </c>
      <c r="G270" s="933">
        <v>0</v>
      </c>
      <c r="H270" s="933">
        <v>0</v>
      </c>
      <c r="I270" s="933">
        <v>0</v>
      </c>
      <c r="J270" s="933">
        <v>0</v>
      </c>
      <c r="K270" s="933">
        <v>0</v>
      </c>
      <c r="L270" s="934">
        <v>0</v>
      </c>
      <c r="M270" s="935">
        <v>0</v>
      </c>
      <c r="N270" s="935">
        <v>0</v>
      </c>
      <c r="O270" s="935">
        <v>0</v>
      </c>
      <c r="P270" s="935">
        <v>0</v>
      </c>
      <c r="Q270" s="935">
        <v>0</v>
      </c>
      <c r="R270" s="935">
        <v>0</v>
      </c>
      <c r="S270" s="935">
        <v>0</v>
      </c>
      <c r="T270" s="935">
        <v>0</v>
      </c>
      <c r="U270" s="935">
        <v>0</v>
      </c>
      <c r="V270" s="935">
        <v>0</v>
      </c>
      <c r="W270" s="935">
        <v>0</v>
      </c>
      <c r="X270" s="935">
        <v>0</v>
      </c>
      <c r="Y270" s="935">
        <v>0</v>
      </c>
      <c r="Z270" s="935">
        <v>0</v>
      </c>
      <c r="AA270" s="935">
        <v>0</v>
      </c>
      <c r="AB270" s="912"/>
    </row>
    <row r="271" spans="1:28">
      <c r="A271" s="929" t="s">
        <v>4048</v>
      </c>
      <c r="B271" s="930">
        <v>96.50376</v>
      </c>
      <c r="C271" s="931">
        <v>0</v>
      </c>
      <c r="D271" s="931">
        <v>0</v>
      </c>
      <c r="E271" s="931">
        <v>96.50376</v>
      </c>
      <c r="F271" s="932">
        <v>0</v>
      </c>
      <c r="G271" s="933">
        <v>0</v>
      </c>
      <c r="H271" s="933">
        <v>0</v>
      </c>
      <c r="I271" s="933">
        <v>0</v>
      </c>
      <c r="J271" s="933">
        <v>0</v>
      </c>
      <c r="K271" s="933">
        <v>0</v>
      </c>
      <c r="L271" s="934">
        <v>0</v>
      </c>
      <c r="M271" s="935">
        <v>0</v>
      </c>
      <c r="N271" s="935">
        <v>0</v>
      </c>
      <c r="O271" s="935">
        <v>0</v>
      </c>
      <c r="P271" s="935">
        <v>0</v>
      </c>
      <c r="Q271" s="935">
        <v>0</v>
      </c>
      <c r="R271" s="935">
        <v>0</v>
      </c>
      <c r="S271" s="935">
        <v>0</v>
      </c>
      <c r="T271" s="935">
        <v>0</v>
      </c>
      <c r="U271" s="935">
        <v>0</v>
      </c>
      <c r="V271" s="935">
        <v>0</v>
      </c>
      <c r="W271" s="935">
        <v>0</v>
      </c>
      <c r="X271" s="935">
        <v>0</v>
      </c>
      <c r="Y271" s="935">
        <v>0</v>
      </c>
      <c r="Z271" s="935">
        <v>0</v>
      </c>
      <c r="AA271" s="935">
        <v>0</v>
      </c>
      <c r="AB271" s="912"/>
    </row>
    <row r="272" spans="1:28">
      <c r="A272" s="929" t="s">
        <v>4049</v>
      </c>
      <c r="B272" s="930">
        <v>8000</v>
      </c>
      <c r="C272" s="931">
        <v>0</v>
      </c>
      <c r="D272" s="931">
        <v>0</v>
      </c>
      <c r="E272" s="931">
        <v>7765.4293799999996</v>
      </c>
      <c r="F272" s="932">
        <v>0</v>
      </c>
      <c r="G272" s="933">
        <v>0</v>
      </c>
      <c r="H272" s="933">
        <v>0</v>
      </c>
      <c r="I272" s="933">
        <v>670</v>
      </c>
      <c r="J272" s="933">
        <v>0</v>
      </c>
      <c r="K272" s="933">
        <v>0</v>
      </c>
      <c r="L272" s="934">
        <v>0</v>
      </c>
      <c r="M272" s="935">
        <v>0</v>
      </c>
      <c r="N272" s="935">
        <v>0</v>
      </c>
      <c r="O272" s="935">
        <v>0</v>
      </c>
      <c r="P272" s="935">
        <v>0</v>
      </c>
      <c r="Q272" s="935">
        <v>0</v>
      </c>
      <c r="R272" s="935">
        <v>0</v>
      </c>
      <c r="S272" s="935">
        <v>0</v>
      </c>
      <c r="T272" s="935">
        <v>0</v>
      </c>
      <c r="U272" s="935">
        <v>0</v>
      </c>
      <c r="V272" s="935">
        <v>0</v>
      </c>
      <c r="W272" s="935">
        <v>0</v>
      </c>
      <c r="X272" s="935">
        <v>0</v>
      </c>
      <c r="Y272" s="935">
        <v>0</v>
      </c>
      <c r="Z272" s="935">
        <v>0</v>
      </c>
      <c r="AA272" s="935">
        <v>0</v>
      </c>
      <c r="AB272" s="912"/>
    </row>
    <row r="273" spans="1:28">
      <c r="A273" s="929" t="s">
        <v>4050</v>
      </c>
      <c r="B273" s="930">
        <v>0</v>
      </c>
      <c r="C273" s="931">
        <v>1.56</v>
      </c>
      <c r="D273" s="931">
        <v>0</v>
      </c>
      <c r="E273" s="931">
        <v>0</v>
      </c>
      <c r="F273" s="932">
        <v>0</v>
      </c>
      <c r="G273" s="933">
        <v>0</v>
      </c>
      <c r="H273" s="933">
        <v>0</v>
      </c>
      <c r="I273" s="933">
        <v>0</v>
      </c>
      <c r="J273" s="933">
        <v>0</v>
      </c>
      <c r="K273" s="933">
        <v>1.56</v>
      </c>
      <c r="L273" s="934">
        <v>1.5159817351598201E-4</v>
      </c>
      <c r="M273" s="935">
        <v>1.73255055446836E-6</v>
      </c>
      <c r="N273" s="935">
        <v>4.3313763861709101E-7</v>
      </c>
      <c r="O273" s="935">
        <v>3.24853228962818E-5</v>
      </c>
      <c r="P273" s="935">
        <v>3.1402478799739103E-5</v>
      </c>
      <c r="Q273" s="935">
        <v>7.5799086757990903E-6</v>
      </c>
      <c r="R273" s="935">
        <v>4.3313763861709101E-7</v>
      </c>
      <c r="S273" s="935">
        <v>1.94911937377691E-5</v>
      </c>
      <c r="T273" s="935">
        <v>3.6816699282452698E-5</v>
      </c>
      <c r="U273" s="935">
        <v>3.7249836921069801E-4</v>
      </c>
      <c r="V273" s="935">
        <v>1.08284409654273E-7</v>
      </c>
      <c r="W273" s="935">
        <v>6.4970645792563596E-8</v>
      </c>
      <c r="X273" s="935">
        <v>2.44722765818656E-4</v>
      </c>
      <c r="Y273" s="935">
        <v>1.21278538812785E-4</v>
      </c>
      <c r="Z273" s="935">
        <v>7.1467710371820001E-5</v>
      </c>
      <c r="AA273" s="935">
        <v>1.9491193737769099E-7</v>
      </c>
      <c r="AB273" s="912"/>
    </row>
    <row r="274" spans="1:28">
      <c r="A274" s="929" t="s">
        <v>4051</v>
      </c>
      <c r="B274" s="930">
        <v>444.18950000000001</v>
      </c>
      <c r="C274" s="931">
        <v>20.890499999999999</v>
      </c>
      <c r="D274" s="931">
        <v>0</v>
      </c>
      <c r="E274" s="931">
        <v>465.08</v>
      </c>
      <c r="F274" s="932">
        <v>0</v>
      </c>
      <c r="G274" s="933">
        <v>0</v>
      </c>
      <c r="H274" s="933">
        <v>0</v>
      </c>
      <c r="I274" s="933">
        <v>2</v>
      </c>
      <c r="J274" s="933">
        <v>0</v>
      </c>
      <c r="K274" s="933">
        <v>0</v>
      </c>
      <c r="L274" s="934">
        <v>0</v>
      </c>
      <c r="M274" s="935">
        <v>0</v>
      </c>
      <c r="N274" s="935">
        <v>0</v>
      </c>
      <c r="O274" s="935">
        <v>0</v>
      </c>
      <c r="P274" s="935">
        <v>0</v>
      </c>
      <c r="Q274" s="935">
        <v>0</v>
      </c>
      <c r="R274" s="935">
        <v>0</v>
      </c>
      <c r="S274" s="935">
        <v>0</v>
      </c>
      <c r="T274" s="935">
        <v>0</v>
      </c>
      <c r="U274" s="935">
        <v>0</v>
      </c>
      <c r="V274" s="935">
        <v>0</v>
      </c>
      <c r="W274" s="935">
        <v>0</v>
      </c>
      <c r="X274" s="935">
        <v>0</v>
      </c>
      <c r="Y274" s="935">
        <v>0</v>
      </c>
      <c r="Z274" s="935">
        <v>0</v>
      </c>
      <c r="AA274" s="935">
        <v>0</v>
      </c>
      <c r="AB274" s="912"/>
    </row>
    <row r="275" spans="1:28">
      <c r="A275" s="929" t="s">
        <v>4052</v>
      </c>
      <c r="B275" s="930">
        <v>0</v>
      </c>
      <c r="C275" s="931">
        <v>35.145380000000003</v>
      </c>
      <c r="D275" s="931">
        <v>0</v>
      </c>
      <c r="E275" s="931">
        <v>0.01</v>
      </c>
      <c r="F275" s="932">
        <v>0</v>
      </c>
      <c r="G275" s="933">
        <v>0</v>
      </c>
      <c r="H275" s="933">
        <v>0</v>
      </c>
      <c r="I275" s="933">
        <v>0</v>
      </c>
      <c r="J275" s="933">
        <v>0</v>
      </c>
      <c r="K275" s="933">
        <v>35.135379999999998</v>
      </c>
      <c r="L275" s="934">
        <v>1.8394256176091799E-2</v>
      </c>
      <c r="M275" s="935">
        <v>1.7042601568902901E-4</v>
      </c>
      <c r="N275" s="935">
        <v>2.3507036646762699E-5</v>
      </c>
      <c r="O275" s="935">
        <v>3.7611258634820299E-3</v>
      </c>
      <c r="P275" s="935">
        <v>4.2371433555789704E-3</v>
      </c>
      <c r="Q275" s="935">
        <v>2.6445416227608001E-4</v>
      </c>
      <c r="R275" s="935">
        <v>1.4104221988057601E-4</v>
      </c>
      <c r="S275" s="935">
        <v>1.9980981149748298E-3</v>
      </c>
      <c r="T275" s="935">
        <v>4.9952452874370704E-3</v>
      </c>
      <c r="U275" s="935">
        <v>4.7425446434843699E-2</v>
      </c>
      <c r="V275" s="935">
        <v>4.7014073293525404E-6</v>
      </c>
      <c r="W275" s="935">
        <v>7.0521109940287996E-6</v>
      </c>
      <c r="X275" s="935">
        <v>1.17535183233813E-4</v>
      </c>
      <c r="Y275" s="935">
        <v>5.8767591616906698E-5</v>
      </c>
      <c r="Z275" s="935">
        <v>1.17535183233813E-4</v>
      </c>
      <c r="AA275" s="935">
        <v>1.8805629317410101E-5</v>
      </c>
      <c r="AB275" s="912"/>
    </row>
    <row r="276" spans="1:28">
      <c r="A276" s="929" t="s">
        <v>4053</v>
      </c>
      <c r="B276" s="930">
        <v>0</v>
      </c>
      <c r="C276" s="931">
        <v>1.52308</v>
      </c>
      <c r="D276" s="931">
        <v>0</v>
      </c>
      <c r="E276" s="931">
        <v>0</v>
      </c>
      <c r="F276" s="932">
        <v>0</v>
      </c>
      <c r="G276" s="933">
        <v>0</v>
      </c>
      <c r="H276" s="933">
        <v>0</v>
      </c>
      <c r="I276" s="933">
        <v>0</v>
      </c>
      <c r="J276" s="933">
        <v>0</v>
      </c>
      <c r="K276" s="933">
        <v>1.52308</v>
      </c>
      <c r="L276" s="934">
        <v>5.50950058708415E-4</v>
      </c>
      <c r="M276" s="935">
        <v>5.6682104805392501E-6</v>
      </c>
      <c r="N276" s="935">
        <v>9.0691367688627895E-7</v>
      </c>
      <c r="O276" s="935">
        <v>1.0429507284192201E-4</v>
      </c>
      <c r="P276" s="935">
        <v>1.2129970428353999E-4</v>
      </c>
      <c r="Q276" s="935">
        <v>1.7004631441617701E-5</v>
      </c>
      <c r="R276" s="935">
        <v>2.2672841922157E-6</v>
      </c>
      <c r="S276" s="935">
        <v>8.6156799304196595E-5</v>
      </c>
      <c r="T276" s="935">
        <v>1.40571619917373E-4</v>
      </c>
      <c r="U276" s="935">
        <v>1.37397422048271E-3</v>
      </c>
      <c r="V276" s="935">
        <v>2.2672841922157E-7</v>
      </c>
      <c r="W276" s="935">
        <v>1.36037051532942E-7</v>
      </c>
      <c r="X276" s="935">
        <v>2.38064840182648E-4</v>
      </c>
      <c r="Y276" s="935">
        <v>1.20166062187432E-4</v>
      </c>
      <c r="Z276" s="935">
        <v>4.5345683844314001E-6</v>
      </c>
      <c r="AA276" s="935">
        <v>1.2470063057186299E-6</v>
      </c>
      <c r="AB276" s="912"/>
    </row>
    <row r="277" spans="1:28">
      <c r="A277" s="929" t="s">
        <v>4054</v>
      </c>
      <c r="B277" s="930">
        <v>0</v>
      </c>
      <c r="C277" s="931">
        <v>0.78979999999999995</v>
      </c>
      <c r="D277" s="931">
        <v>-1</v>
      </c>
      <c r="E277" s="931">
        <v>0</v>
      </c>
      <c r="F277" s="932">
        <v>0</v>
      </c>
      <c r="G277" s="933">
        <v>0</v>
      </c>
      <c r="H277" s="933">
        <v>0</v>
      </c>
      <c r="I277" s="933">
        <v>0</v>
      </c>
      <c r="J277" s="933">
        <v>0</v>
      </c>
      <c r="K277" s="933">
        <v>1.7898000000000001</v>
      </c>
      <c r="L277" s="934">
        <v>8.2624115610416997E-4</v>
      </c>
      <c r="M277" s="935">
        <v>1.3171960459631699E-5</v>
      </c>
      <c r="N277" s="935">
        <v>1.7961764263134099E-6</v>
      </c>
      <c r="O277" s="935">
        <v>1.73630387876963E-4</v>
      </c>
      <c r="P277" s="935">
        <v>1.77821466205028E-4</v>
      </c>
      <c r="Q277" s="935">
        <v>2.27515680666366E-5</v>
      </c>
      <c r="R277" s="935">
        <v>8.9808821315670593E-6</v>
      </c>
      <c r="S277" s="935">
        <v>1.13757840333183E-4</v>
      </c>
      <c r="T277" s="935">
        <v>2.6044558181544499E-4</v>
      </c>
      <c r="U277" s="935">
        <v>3.2361111947413301E-3</v>
      </c>
      <c r="V277" s="935">
        <v>1.4968136885945099E-7</v>
      </c>
      <c r="W277" s="935">
        <v>2.9936273771890201E-8</v>
      </c>
      <c r="X277" s="935">
        <v>1.1705083044809099E-3</v>
      </c>
      <c r="Y277" s="935">
        <v>5.8675096592904804E-4</v>
      </c>
      <c r="Z277" s="935">
        <v>2.9936273771890202E-6</v>
      </c>
      <c r="AA277" s="935">
        <v>1.5267499623664001E-6</v>
      </c>
      <c r="AB277" s="912"/>
    </row>
    <row r="278" spans="1:28">
      <c r="A278" s="929" t="s">
        <v>4055</v>
      </c>
      <c r="B278" s="930">
        <v>0</v>
      </c>
      <c r="C278" s="931">
        <v>3.9E-2</v>
      </c>
      <c r="D278" s="931">
        <v>0</v>
      </c>
      <c r="E278" s="931">
        <v>0</v>
      </c>
      <c r="F278" s="932">
        <v>0</v>
      </c>
      <c r="G278" s="933">
        <v>0</v>
      </c>
      <c r="H278" s="933">
        <v>0</v>
      </c>
      <c r="I278" s="933">
        <v>0</v>
      </c>
      <c r="J278" s="933">
        <v>0</v>
      </c>
      <c r="K278" s="933">
        <v>3.9E-2</v>
      </c>
      <c r="L278" s="934">
        <v>1.8146771037182E-5</v>
      </c>
      <c r="M278" s="935">
        <v>2.1311154598825801E-7</v>
      </c>
      <c r="N278" s="935">
        <v>7.10371819960861E-8</v>
      </c>
      <c r="O278" s="935">
        <v>1.17534246575342E-5</v>
      </c>
      <c r="P278" s="935">
        <v>3.7972602739725999E-6</v>
      </c>
      <c r="Q278" s="935">
        <v>7.2974559686888395E-7</v>
      </c>
      <c r="R278" s="935">
        <v>1.16242661448141E-7</v>
      </c>
      <c r="S278" s="935">
        <v>4.6497064579256399E-6</v>
      </c>
      <c r="T278" s="935">
        <v>4.5851272015655599E-6</v>
      </c>
      <c r="U278" s="935">
        <v>5.1663405088062598E-5</v>
      </c>
      <c r="V278" s="935">
        <v>4.5205479452054803E-9</v>
      </c>
      <c r="W278" s="935">
        <v>4.5205479452054803E-9</v>
      </c>
      <c r="X278" s="935">
        <v>3.8747553816047001E-7</v>
      </c>
      <c r="Y278" s="935">
        <v>1.93737769080235E-7</v>
      </c>
      <c r="Z278" s="935">
        <v>6.4579256360078299E-8</v>
      </c>
      <c r="AA278" s="935">
        <v>3.8101761252446198E-8</v>
      </c>
      <c r="AB278" s="912"/>
    </row>
    <row r="279" spans="1:28">
      <c r="A279" s="929" t="s">
        <v>4056</v>
      </c>
      <c r="B279" s="930">
        <v>0</v>
      </c>
      <c r="C279" s="931">
        <v>0</v>
      </c>
      <c r="D279" s="931">
        <v>0</v>
      </c>
      <c r="E279" s="931">
        <v>0</v>
      </c>
      <c r="F279" s="932">
        <v>0</v>
      </c>
      <c r="G279" s="933">
        <v>0</v>
      </c>
      <c r="H279" s="933">
        <v>0</v>
      </c>
      <c r="I279" s="933">
        <v>0</v>
      </c>
      <c r="J279" s="933">
        <v>0</v>
      </c>
      <c r="K279" s="933">
        <v>0</v>
      </c>
      <c r="L279" s="934">
        <v>0</v>
      </c>
      <c r="M279" s="935">
        <v>0</v>
      </c>
      <c r="N279" s="935">
        <v>0</v>
      </c>
      <c r="O279" s="935">
        <v>0</v>
      </c>
      <c r="P279" s="935">
        <v>0</v>
      </c>
      <c r="Q279" s="935">
        <v>0</v>
      </c>
      <c r="R279" s="935">
        <v>0</v>
      </c>
      <c r="S279" s="935">
        <v>0</v>
      </c>
      <c r="T279" s="935">
        <v>0</v>
      </c>
      <c r="U279" s="935">
        <v>0</v>
      </c>
      <c r="V279" s="935">
        <v>0</v>
      </c>
      <c r="W279" s="935">
        <v>0</v>
      </c>
      <c r="X279" s="935">
        <v>0</v>
      </c>
      <c r="Y279" s="935">
        <v>0</v>
      </c>
      <c r="Z279" s="935">
        <v>0</v>
      </c>
      <c r="AA279" s="935">
        <v>0</v>
      </c>
      <c r="AB279" s="912"/>
    </row>
    <row r="280" spans="1:28">
      <c r="A280" s="929" t="s">
        <v>4057</v>
      </c>
      <c r="B280" s="930">
        <v>0</v>
      </c>
      <c r="C280" s="931">
        <v>67.424109999999999</v>
      </c>
      <c r="D280" s="931">
        <v>-1</v>
      </c>
      <c r="E280" s="931">
        <v>68.155000000000001</v>
      </c>
      <c r="F280" s="932">
        <v>0</v>
      </c>
      <c r="G280" s="933">
        <v>0</v>
      </c>
      <c r="H280" s="933">
        <v>0</v>
      </c>
      <c r="I280" s="933">
        <v>0</v>
      </c>
      <c r="J280" s="933">
        <v>0</v>
      </c>
      <c r="K280" s="933">
        <v>0.26910999999999802</v>
      </c>
      <c r="L280" s="934">
        <v>1.04669642898957E-4</v>
      </c>
      <c r="M280" s="935">
        <v>7.2783526519142295E-7</v>
      </c>
      <c r="N280" s="935">
        <v>2.7727057721578002E-7</v>
      </c>
      <c r="O280" s="935">
        <v>2.18350579557427E-5</v>
      </c>
      <c r="P280" s="935">
        <v>2.3394704952581502E-5</v>
      </c>
      <c r="Q280" s="935">
        <v>2.8766822386137199E-6</v>
      </c>
      <c r="R280" s="935">
        <v>6.5851762088747802E-7</v>
      </c>
      <c r="S280" s="935">
        <v>8.6647055379931397E-6</v>
      </c>
      <c r="T280" s="935">
        <v>1.35169406392693E-5</v>
      </c>
      <c r="U280" s="935">
        <v>1.6393622877883E-4</v>
      </c>
      <c r="V280" s="935">
        <v>2.07952932911835E-8</v>
      </c>
      <c r="W280" s="935">
        <v>6.9317644303945099E-9</v>
      </c>
      <c r="X280" s="935">
        <v>9.3578819810325908E-6</v>
      </c>
      <c r="Y280" s="935">
        <v>4.5056468797564301E-6</v>
      </c>
      <c r="Z280" s="935">
        <v>8.6647055379931397E-6</v>
      </c>
      <c r="AA280" s="935">
        <v>1.03976466455918E-7</v>
      </c>
      <c r="AB280" s="912"/>
    </row>
    <row r="281" spans="1:28">
      <c r="A281" s="929" t="s">
        <v>4058</v>
      </c>
      <c r="B281" s="930">
        <v>0</v>
      </c>
      <c r="C281" s="931">
        <v>99.757890000000003</v>
      </c>
      <c r="D281" s="931">
        <v>0</v>
      </c>
      <c r="E281" s="931">
        <v>100</v>
      </c>
      <c r="F281" s="932">
        <v>0</v>
      </c>
      <c r="G281" s="933">
        <v>0</v>
      </c>
      <c r="H281" s="933">
        <v>0</v>
      </c>
      <c r="I281" s="933">
        <v>0</v>
      </c>
      <c r="J281" s="933">
        <v>0</v>
      </c>
      <c r="K281" s="933">
        <v>0</v>
      </c>
      <c r="L281" s="934">
        <v>0</v>
      </c>
      <c r="M281" s="935">
        <v>0</v>
      </c>
      <c r="N281" s="935">
        <v>0</v>
      </c>
      <c r="O281" s="935">
        <v>0</v>
      </c>
      <c r="P281" s="935">
        <v>0</v>
      </c>
      <c r="Q281" s="935">
        <v>0</v>
      </c>
      <c r="R281" s="935">
        <v>0</v>
      </c>
      <c r="S281" s="935">
        <v>0</v>
      </c>
      <c r="T281" s="935">
        <v>0</v>
      </c>
      <c r="U281" s="935">
        <v>0</v>
      </c>
      <c r="V281" s="935">
        <v>0</v>
      </c>
      <c r="W281" s="935">
        <v>0</v>
      </c>
      <c r="X281" s="935">
        <v>0</v>
      </c>
      <c r="Y281" s="935">
        <v>0</v>
      </c>
      <c r="Z281" s="935">
        <v>0</v>
      </c>
      <c r="AA281" s="935">
        <v>0</v>
      </c>
      <c r="AB281" s="912"/>
    </row>
    <row r="282" spans="1:28">
      <c r="A282" s="929" t="s">
        <v>4059</v>
      </c>
      <c r="B282" s="930">
        <v>8100</v>
      </c>
      <c r="C282" s="931">
        <v>627.30217000000005</v>
      </c>
      <c r="D282" s="931">
        <v>0</v>
      </c>
      <c r="E282" s="931">
        <v>3773.6090800000002</v>
      </c>
      <c r="F282" s="932">
        <v>0</v>
      </c>
      <c r="G282" s="933">
        <v>0</v>
      </c>
      <c r="H282" s="933">
        <v>0</v>
      </c>
      <c r="I282" s="933">
        <v>0</v>
      </c>
      <c r="J282" s="933">
        <v>0</v>
      </c>
      <c r="K282" s="933">
        <v>5000</v>
      </c>
      <c r="L282" s="934">
        <v>1.3297205078026999</v>
      </c>
      <c r="M282" s="935">
        <v>8.3630220616522002E-3</v>
      </c>
      <c r="N282" s="935">
        <v>5.0178132369913201E-3</v>
      </c>
      <c r="O282" s="935">
        <v>1.22100122100122</v>
      </c>
      <c r="P282" s="935">
        <v>0.31194072289962699</v>
      </c>
      <c r="Q282" s="935">
        <v>4.1815110308261001E-3</v>
      </c>
      <c r="R282" s="935">
        <v>1.67260441233044E-3</v>
      </c>
      <c r="S282" s="935">
        <v>0.192349507418001</v>
      </c>
      <c r="T282" s="935">
        <v>0.49341830163748002</v>
      </c>
      <c r="U282" s="935">
        <v>3.0525030525030501</v>
      </c>
      <c r="V282" s="935">
        <v>1.0537407797681799E-2</v>
      </c>
      <c r="W282" s="935">
        <v>1.75623463294696E-3</v>
      </c>
      <c r="X282" s="935">
        <v>8.3630220616522005E-2</v>
      </c>
      <c r="Y282" s="935">
        <v>4.1815110308261003E-2</v>
      </c>
      <c r="Z282" s="935">
        <v>0.94502149296669802</v>
      </c>
      <c r="AA282" s="935">
        <v>8.3630220616522002E-4</v>
      </c>
      <c r="AB282" s="912"/>
    </row>
    <row r="283" spans="1:28">
      <c r="A283" s="929" t="s">
        <v>4060</v>
      </c>
      <c r="B283" s="930">
        <v>0</v>
      </c>
      <c r="C283" s="931">
        <v>0</v>
      </c>
      <c r="D283" s="931">
        <v>-2</v>
      </c>
      <c r="E283" s="931">
        <v>0</v>
      </c>
      <c r="F283" s="932">
        <v>0</v>
      </c>
      <c r="G283" s="933">
        <v>0</v>
      </c>
      <c r="H283" s="933">
        <v>0</v>
      </c>
      <c r="I283" s="933">
        <v>0</v>
      </c>
      <c r="J283" s="933">
        <v>0</v>
      </c>
      <c r="K283" s="933">
        <v>2</v>
      </c>
      <c r="L283" s="934">
        <v>1.2711793533711299E-4</v>
      </c>
      <c r="M283" s="935">
        <v>1.67260441233044E-6</v>
      </c>
      <c r="N283" s="935">
        <v>1.00356264739826E-6</v>
      </c>
      <c r="O283" s="935">
        <v>3.6797297071269697E-5</v>
      </c>
      <c r="P283" s="935">
        <v>2.8099754127151401E-5</v>
      </c>
      <c r="Q283" s="935">
        <v>6.6904176493217602E-7</v>
      </c>
      <c r="R283" s="935">
        <v>3.3452088246608801E-7</v>
      </c>
      <c r="S283" s="935">
        <v>3.0106879421947901E-5</v>
      </c>
      <c r="T283" s="935">
        <v>4.6832923545252299E-5</v>
      </c>
      <c r="U283" s="935">
        <v>4.6832923545252301E-4</v>
      </c>
      <c r="V283" s="935">
        <v>6.6904176493217602E-8</v>
      </c>
      <c r="W283" s="935">
        <v>1.67260441233044E-7</v>
      </c>
      <c r="X283" s="935">
        <v>2.34164617726262E-5</v>
      </c>
      <c r="Y283" s="935">
        <v>1.00356264739826E-5</v>
      </c>
      <c r="Z283" s="935">
        <v>1.10391891213809E-4</v>
      </c>
      <c r="AA283" s="935">
        <v>3.01068794219479E-7</v>
      </c>
      <c r="AB283" s="912"/>
    </row>
    <row r="284" spans="1:28">
      <c r="A284" s="929" t="s">
        <v>4061</v>
      </c>
      <c r="B284" s="930">
        <v>0</v>
      </c>
      <c r="C284" s="931">
        <v>0.30599999999999999</v>
      </c>
      <c r="D284" s="931">
        <v>0</v>
      </c>
      <c r="E284" s="931">
        <v>358.25</v>
      </c>
      <c r="F284" s="932">
        <v>0</v>
      </c>
      <c r="G284" s="933">
        <v>0</v>
      </c>
      <c r="H284" s="933">
        <v>0</v>
      </c>
      <c r="I284" s="933">
        <v>0</v>
      </c>
      <c r="J284" s="933">
        <v>0</v>
      </c>
      <c r="K284" s="933">
        <v>0</v>
      </c>
      <c r="L284" s="934">
        <v>0</v>
      </c>
      <c r="M284" s="935">
        <v>0</v>
      </c>
      <c r="N284" s="935">
        <v>0</v>
      </c>
      <c r="O284" s="935">
        <v>0</v>
      </c>
      <c r="P284" s="935">
        <v>0</v>
      </c>
      <c r="Q284" s="935">
        <v>0</v>
      </c>
      <c r="R284" s="935">
        <v>0</v>
      </c>
      <c r="S284" s="935">
        <v>0</v>
      </c>
      <c r="T284" s="935">
        <v>0</v>
      </c>
      <c r="U284" s="935">
        <v>0</v>
      </c>
      <c r="V284" s="935">
        <v>0</v>
      </c>
      <c r="W284" s="935">
        <v>0</v>
      </c>
      <c r="X284" s="935">
        <v>0</v>
      </c>
      <c r="Y284" s="935">
        <v>0</v>
      </c>
      <c r="Z284" s="935">
        <v>0</v>
      </c>
      <c r="AA284" s="935">
        <v>0</v>
      </c>
      <c r="AB284" s="912"/>
    </row>
    <row r="285" spans="1:28">
      <c r="A285" s="929" t="s">
        <v>4062</v>
      </c>
      <c r="B285" s="930">
        <v>0</v>
      </c>
      <c r="C285" s="931">
        <v>0</v>
      </c>
      <c r="D285" s="931">
        <v>-5</v>
      </c>
      <c r="E285" s="931">
        <v>0</v>
      </c>
      <c r="F285" s="932">
        <v>0</v>
      </c>
      <c r="G285" s="933">
        <v>0</v>
      </c>
      <c r="H285" s="933">
        <v>0</v>
      </c>
      <c r="I285" s="933">
        <v>0</v>
      </c>
      <c r="J285" s="933">
        <v>0</v>
      </c>
      <c r="K285" s="933">
        <v>5</v>
      </c>
      <c r="L285" s="934">
        <v>4.3487714720591398E-4</v>
      </c>
      <c r="M285" s="935">
        <v>2.5089066184956599E-6</v>
      </c>
      <c r="N285" s="935">
        <v>8.3630220616522002E-7</v>
      </c>
      <c r="O285" s="935">
        <v>1.2544533092478301E-4</v>
      </c>
      <c r="P285" s="935">
        <v>1.0286517135832199E-4</v>
      </c>
      <c r="Q285" s="935">
        <v>8.3630220616522002E-7</v>
      </c>
      <c r="R285" s="935">
        <v>3.3452088246608801E-6</v>
      </c>
      <c r="S285" s="935">
        <v>1.0035626473982599E-4</v>
      </c>
      <c r="T285" s="935">
        <v>8.3630220616521996E-5</v>
      </c>
      <c r="U285" s="935">
        <v>1.2795423754327899E-3</v>
      </c>
      <c r="V285" s="935">
        <v>1.67260441233044E-7</v>
      </c>
      <c r="W285" s="935">
        <v>4.1815110308261001E-7</v>
      </c>
      <c r="X285" s="935">
        <v>1.6726044123304401E-5</v>
      </c>
      <c r="Y285" s="935">
        <v>8.3630220616522007E-6</v>
      </c>
      <c r="Z285" s="935">
        <v>7.5267198554869794E-5</v>
      </c>
      <c r="AA285" s="935">
        <v>5.8541154431565402E-7</v>
      </c>
      <c r="AB285" s="912"/>
    </row>
    <row r="286" spans="1:28">
      <c r="A286" s="929" t="s">
        <v>4224</v>
      </c>
      <c r="B286" s="930">
        <v>0</v>
      </c>
      <c r="C286" s="931">
        <v>134.94208</v>
      </c>
      <c r="D286" s="931">
        <v>0</v>
      </c>
      <c r="E286" s="931">
        <v>0</v>
      </c>
      <c r="F286" s="932">
        <v>0</v>
      </c>
      <c r="G286" s="933">
        <v>0</v>
      </c>
      <c r="H286" s="933">
        <v>0</v>
      </c>
      <c r="I286" s="933">
        <v>0</v>
      </c>
      <c r="J286" s="933">
        <v>0</v>
      </c>
      <c r="K286" s="933">
        <v>134.94208</v>
      </c>
      <c r="L286" s="934">
        <v>4.1078258751902602E-2</v>
      </c>
      <c r="M286" s="935">
        <v>2.9341613394216098E-4</v>
      </c>
      <c r="N286" s="935">
        <v>2.2570471841704701E-5</v>
      </c>
      <c r="O286" s="935">
        <v>8.8024840182648403E-3</v>
      </c>
      <c r="P286" s="935">
        <v>9.8407257229832599E-3</v>
      </c>
      <c r="Q286" s="935">
        <v>1.5799330289193299E-4</v>
      </c>
      <c r="R286" s="935">
        <v>2.0313424657534201E-4</v>
      </c>
      <c r="S286" s="935">
        <v>7.8996651445966508E-3</v>
      </c>
      <c r="T286" s="935">
        <v>6.3197321156773199E-3</v>
      </c>
      <c r="U286" s="935">
        <v>0.106532627092846</v>
      </c>
      <c r="V286" s="935">
        <v>1.35422831050228E-5</v>
      </c>
      <c r="W286" s="935">
        <v>5.19120852359208E-5</v>
      </c>
      <c r="X286" s="935">
        <v>1.12852359208524E-3</v>
      </c>
      <c r="Y286" s="935">
        <v>6.7711415525114097E-4</v>
      </c>
      <c r="Z286" s="935">
        <v>9.4795981735159799E-3</v>
      </c>
      <c r="AA286" s="935">
        <v>9.0281887366818898E-5</v>
      </c>
      <c r="AB286" s="912"/>
    </row>
    <row r="287" spans="1:28">
      <c r="A287" s="929" t="s">
        <v>4063</v>
      </c>
      <c r="B287" s="930">
        <v>0</v>
      </c>
      <c r="C287" s="931">
        <v>703.17025000000001</v>
      </c>
      <c r="D287" s="931">
        <v>-823</v>
      </c>
      <c r="E287" s="931">
        <v>3.9269999999999999E-2</v>
      </c>
      <c r="F287" s="932">
        <v>0</v>
      </c>
      <c r="G287" s="933">
        <v>0</v>
      </c>
      <c r="H287" s="933">
        <v>0</v>
      </c>
      <c r="I287" s="933">
        <v>0</v>
      </c>
      <c r="J287" s="933">
        <v>0</v>
      </c>
      <c r="K287" s="933">
        <v>1526.1309799999999</v>
      </c>
      <c r="L287" s="934">
        <v>0.15060419124558799</v>
      </c>
      <c r="M287" s="935">
        <v>1.02104536437687E-3</v>
      </c>
      <c r="N287" s="935">
        <v>5.1052268218843596E-4</v>
      </c>
      <c r="O287" s="935">
        <v>1.78682938765952E-2</v>
      </c>
      <c r="P287" s="935">
        <v>3.5481326412096302E-2</v>
      </c>
      <c r="Q287" s="935">
        <v>2.5526134109421798E-4</v>
      </c>
      <c r="R287" s="935">
        <v>5.1052268218843596E-4</v>
      </c>
      <c r="S287" s="935">
        <v>2.8078747520364E-2</v>
      </c>
      <c r="T287" s="935">
        <v>2.55261341094218E-2</v>
      </c>
      <c r="U287" s="935">
        <v>0.18634077899877899</v>
      </c>
      <c r="V287" s="935">
        <v>5.1052268218843598E-5</v>
      </c>
      <c r="W287" s="935">
        <v>5.1052268218843598E-5</v>
      </c>
      <c r="X287" s="935">
        <v>0</v>
      </c>
      <c r="Y287" s="935">
        <v>0</v>
      </c>
      <c r="Z287" s="935">
        <v>0</v>
      </c>
      <c r="AA287" s="935">
        <v>1.5315680465653099E-4</v>
      </c>
      <c r="AB287" s="912"/>
    </row>
    <row r="288" spans="1:28">
      <c r="A288" s="929" t="s">
        <v>4064</v>
      </c>
      <c r="B288" s="930">
        <v>0</v>
      </c>
      <c r="C288" s="931">
        <v>368.60660999999999</v>
      </c>
      <c r="D288" s="931">
        <v>-840</v>
      </c>
      <c r="E288" s="931">
        <v>0</v>
      </c>
      <c r="F288" s="932">
        <v>0</v>
      </c>
      <c r="G288" s="933">
        <v>0</v>
      </c>
      <c r="H288" s="933">
        <v>0</v>
      </c>
      <c r="I288" s="933">
        <v>0</v>
      </c>
      <c r="J288" s="933">
        <v>0</v>
      </c>
      <c r="K288" s="933">
        <v>1208.60661</v>
      </c>
      <c r="L288" s="934">
        <v>9.2989954438255806E-2</v>
      </c>
      <c r="M288" s="935">
        <v>6.0645622459732003E-4</v>
      </c>
      <c r="N288" s="935">
        <v>2.0215207486577399E-4</v>
      </c>
      <c r="O288" s="935">
        <v>1.0107603743288699E-2</v>
      </c>
      <c r="P288" s="935">
        <v>2.22367282352351E-2</v>
      </c>
      <c r="Q288" s="935">
        <v>0</v>
      </c>
      <c r="R288" s="935">
        <v>4.0430414973154701E-4</v>
      </c>
      <c r="S288" s="935">
        <v>8.0860829946309398E-3</v>
      </c>
      <c r="T288" s="935">
        <v>1.0107603743288699E-2</v>
      </c>
      <c r="U288" s="935">
        <v>0.121291244919464</v>
      </c>
      <c r="V288" s="935">
        <v>2.0215207486577299E-5</v>
      </c>
      <c r="W288" s="935">
        <v>2.0215207486577299E-5</v>
      </c>
      <c r="X288" s="935">
        <v>2.0215207486577302E-3</v>
      </c>
      <c r="Y288" s="935">
        <v>0</v>
      </c>
      <c r="Z288" s="935">
        <v>6.0645622459732096E-3</v>
      </c>
      <c r="AA288" s="935">
        <v>4.04304149731547E-5</v>
      </c>
      <c r="AB288" s="912"/>
    </row>
    <row r="289" spans="1:28">
      <c r="A289" s="929" t="s">
        <v>4065</v>
      </c>
      <c r="B289" s="930">
        <v>0</v>
      </c>
      <c r="C289" s="931">
        <v>1289.30655</v>
      </c>
      <c r="D289" s="931">
        <v>29</v>
      </c>
      <c r="E289" s="931">
        <v>0</v>
      </c>
      <c r="F289" s="932">
        <v>0</v>
      </c>
      <c r="G289" s="933">
        <v>0</v>
      </c>
      <c r="H289" s="933">
        <v>0</v>
      </c>
      <c r="I289" s="933">
        <v>0</v>
      </c>
      <c r="J289" s="933">
        <v>0</v>
      </c>
      <c r="K289" s="933">
        <v>1260.30655</v>
      </c>
      <c r="L289" s="934">
        <v>0.34781905890912701</v>
      </c>
      <c r="M289" s="935">
        <v>4.6375874521216998E-3</v>
      </c>
      <c r="N289" s="935">
        <v>6.3239828892568595E-4</v>
      </c>
      <c r="O289" s="935">
        <v>3.5835903039122201E-2</v>
      </c>
      <c r="P289" s="935">
        <v>8.0736181552845898E-2</v>
      </c>
      <c r="Q289" s="935">
        <v>4.2159885928379101E-4</v>
      </c>
      <c r="R289" s="935">
        <v>1.2647965778513699E-3</v>
      </c>
      <c r="S289" s="935">
        <v>3.16199144462843E-2</v>
      </c>
      <c r="T289" s="935">
        <v>5.0591863114054898E-2</v>
      </c>
      <c r="U289" s="935">
        <v>0.533322556993995</v>
      </c>
      <c r="V289" s="935">
        <v>8.4319771856758199E-5</v>
      </c>
      <c r="W289" s="935">
        <v>2.1079942964189499E-5</v>
      </c>
      <c r="X289" s="935">
        <v>0</v>
      </c>
      <c r="Y289" s="935">
        <v>0</v>
      </c>
      <c r="Z289" s="935">
        <v>4.6375874521216998E-2</v>
      </c>
      <c r="AA289" s="935">
        <v>2.31879372606085E-4</v>
      </c>
      <c r="AB289" s="912"/>
    </row>
    <row r="290" spans="1:28">
      <c r="A290" s="929" t="s">
        <v>4298</v>
      </c>
      <c r="B290" s="930">
        <v>0</v>
      </c>
      <c r="C290" s="931">
        <v>0</v>
      </c>
      <c r="D290" s="931">
        <v>0</v>
      </c>
      <c r="E290" s="931">
        <v>0</v>
      </c>
      <c r="F290" s="932">
        <v>0</v>
      </c>
      <c r="G290" s="933">
        <v>0</v>
      </c>
      <c r="H290" s="933">
        <v>0</v>
      </c>
      <c r="I290" s="933">
        <v>0</v>
      </c>
      <c r="J290" s="933">
        <v>0</v>
      </c>
      <c r="K290" s="933">
        <v>0</v>
      </c>
      <c r="L290" s="934">
        <v>0</v>
      </c>
      <c r="M290" s="935">
        <v>0</v>
      </c>
      <c r="N290" s="935">
        <v>0</v>
      </c>
      <c r="O290" s="935">
        <v>0</v>
      </c>
      <c r="P290" s="935">
        <v>0</v>
      </c>
      <c r="Q290" s="935">
        <v>0</v>
      </c>
      <c r="R290" s="935">
        <v>0</v>
      </c>
      <c r="S290" s="935">
        <v>0</v>
      </c>
      <c r="T290" s="935">
        <v>0</v>
      </c>
      <c r="U290" s="935">
        <v>0</v>
      </c>
      <c r="V290" s="935">
        <v>0</v>
      </c>
      <c r="W290" s="935">
        <v>0</v>
      </c>
      <c r="X290" s="935">
        <v>0</v>
      </c>
      <c r="Y290" s="935">
        <v>0</v>
      </c>
      <c r="Z290" s="935">
        <v>0</v>
      </c>
      <c r="AA290" s="935">
        <v>0</v>
      </c>
      <c r="AB290" s="912"/>
    </row>
    <row r="291" spans="1:28">
      <c r="A291" s="929" t="s">
        <v>4066</v>
      </c>
      <c r="B291" s="930">
        <v>0</v>
      </c>
      <c r="C291" s="931">
        <v>0</v>
      </c>
      <c r="D291" s="931">
        <v>0</v>
      </c>
      <c r="E291" s="931">
        <v>0</v>
      </c>
      <c r="F291" s="932">
        <v>0</v>
      </c>
      <c r="G291" s="933">
        <v>0</v>
      </c>
      <c r="H291" s="933">
        <v>0</v>
      </c>
      <c r="I291" s="933">
        <v>0</v>
      </c>
      <c r="J291" s="933">
        <v>0</v>
      </c>
      <c r="K291" s="933">
        <v>0</v>
      </c>
      <c r="L291" s="934">
        <v>0</v>
      </c>
      <c r="M291" s="935">
        <v>0</v>
      </c>
      <c r="N291" s="935">
        <v>0</v>
      </c>
      <c r="O291" s="935">
        <v>0</v>
      </c>
      <c r="P291" s="935">
        <v>0</v>
      </c>
      <c r="Q291" s="935">
        <v>0</v>
      </c>
      <c r="R291" s="935">
        <v>0</v>
      </c>
      <c r="S291" s="935">
        <v>0</v>
      </c>
      <c r="T291" s="935">
        <v>0</v>
      </c>
      <c r="U291" s="935">
        <v>0</v>
      </c>
      <c r="V291" s="935">
        <v>0</v>
      </c>
      <c r="W291" s="935">
        <v>0</v>
      </c>
      <c r="X291" s="935">
        <v>0</v>
      </c>
      <c r="Y291" s="935">
        <v>0</v>
      </c>
      <c r="Z291" s="935">
        <v>0</v>
      </c>
      <c r="AA291" s="935">
        <v>0</v>
      </c>
      <c r="AB291" s="912"/>
    </row>
    <row r="292" spans="1:28">
      <c r="A292" s="929" t="s">
        <v>4225</v>
      </c>
      <c r="B292" s="930">
        <v>0</v>
      </c>
      <c r="C292" s="931">
        <v>0</v>
      </c>
      <c r="D292" s="931">
        <v>0</v>
      </c>
      <c r="E292" s="931">
        <v>0</v>
      </c>
      <c r="F292" s="932">
        <v>0</v>
      </c>
      <c r="G292" s="933">
        <v>0</v>
      </c>
      <c r="H292" s="933">
        <v>0</v>
      </c>
      <c r="I292" s="933">
        <v>0</v>
      </c>
      <c r="J292" s="933">
        <v>0</v>
      </c>
      <c r="K292" s="933">
        <v>0</v>
      </c>
      <c r="L292" s="934">
        <v>0</v>
      </c>
      <c r="M292" s="935">
        <v>0</v>
      </c>
      <c r="N292" s="935">
        <v>0</v>
      </c>
      <c r="O292" s="935">
        <v>0</v>
      </c>
      <c r="P292" s="935">
        <v>0</v>
      </c>
      <c r="Q292" s="935">
        <v>0</v>
      </c>
      <c r="R292" s="935">
        <v>0</v>
      </c>
      <c r="S292" s="935">
        <v>0</v>
      </c>
      <c r="T292" s="935">
        <v>0</v>
      </c>
      <c r="U292" s="935">
        <v>0</v>
      </c>
      <c r="V292" s="935">
        <v>0</v>
      </c>
      <c r="W292" s="935">
        <v>0</v>
      </c>
      <c r="X292" s="935">
        <v>0</v>
      </c>
      <c r="Y292" s="935">
        <v>0</v>
      </c>
      <c r="Z292" s="935">
        <v>0</v>
      </c>
      <c r="AA292" s="935">
        <v>0</v>
      </c>
      <c r="AB292" s="912"/>
    </row>
    <row r="293" spans="1:28">
      <c r="A293" s="929" t="s">
        <v>4067</v>
      </c>
      <c r="B293" s="930">
        <v>0</v>
      </c>
      <c r="C293" s="931">
        <v>1E-3</v>
      </c>
      <c r="D293" s="931">
        <v>0</v>
      </c>
      <c r="E293" s="931">
        <v>1E-3</v>
      </c>
      <c r="F293" s="932">
        <v>0</v>
      </c>
      <c r="G293" s="933">
        <v>0</v>
      </c>
      <c r="H293" s="933">
        <v>0</v>
      </c>
      <c r="I293" s="933">
        <v>0</v>
      </c>
      <c r="J293" s="933">
        <v>0</v>
      </c>
      <c r="K293" s="933">
        <v>0</v>
      </c>
      <c r="L293" s="934">
        <v>0</v>
      </c>
      <c r="M293" s="935">
        <v>0</v>
      </c>
      <c r="N293" s="935">
        <v>0</v>
      </c>
      <c r="O293" s="935">
        <v>0</v>
      </c>
      <c r="P293" s="935">
        <v>0</v>
      </c>
      <c r="Q293" s="935">
        <v>0</v>
      </c>
      <c r="R293" s="935">
        <v>0</v>
      </c>
      <c r="S293" s="935">
        <v>0</v>
      </c>
      <c r="T293" s="935">
        <v>0</v>
      </c>
      <c r="U293" s="935">
        <v>0</v>
      </c>
      <c r="V293" s="935">
        <v>0</v>
      </c>
      <c r="W293" s="935">
        <v>0</v>
      </c>
      <c r="X293" s="935">
        <v>0</v>
      </c>
      <c r="Y293" s="935">
        <v>0</v>
      </c>
      <c r="Z293" s="935">
        <v>0</v>
      </c>
      <c r="AA293" s="935">
        <v>0</v>
      </c>
      <c r="AB293" s="912"/>
    </row>
    <row r="294" spans="1:28">
      <c r="A294" s="929" t="s">
        <v>4068</v>
      </c>
      <c r="B294" s="930">
        <v>0</v>
      </c>
      <c r="C294" s="931">
        <v>68.039900000000003</v>
      </c>
      <c r="D294" s="931">
        <v>0</v>
      </c>
      <c r="E294" s="931">
        <v>1.2501</v>
      </c>
      <c r="F294" s="932">
        <v>0</v>
      </c>
      <c r="G294" s="933">
        <v>0</v>
      </c>
      <c r="H294" s="933">
        <v>0</v>
      </c>
      <c r="I294" s="933">
        <v>0</v>
      </c>
      <c r="J294" s="933">
        <v>0</v>
      </c>
      <c r="K294" s="933">
        <v>66.7898</v>
      </c>
      <c r="L294" s="934">
        <v>1.9326334152909502E-2</v>
      </c>
      <c r="M294" s="935">
        <v>1.00541622760801E-4</v>
      </c>
      <c r="N294" s="935">
        <v>6.7027748507200496E-5</v>
      </c>
      <c r="O294" s="935">
        <v>8.9370331342934102E-3</v>
      </c>
      <c r="P294" s="935">
        <v>4.5467156070717702E-3</v>
      </c>
      <c r="Q294" s="935">
        <v>4.4685165671467E-5</v>
      </c>
      <c r="R294" s="935">
        <v>2.23425828357335E-5</v>
      </c>
      <c r="S294" s="935">
        <v>2.2342582835733499E-3</v>
      </c>
      <c r="T294" s="935">
        <v>4.4685165671466999E-3</v>
      </c>
      <c r="U294" s="935">
        <v>3.2173319283456299E-2</v>
      </c>
      <c r="V294" s="935">
        <v>7.1496265074347205E-5</v>
      </c>
      <c r="W294" s="935">
        <v>1.5639807985013501E-5</v>
      </c>
      <c r="X294" s="935">
        <v>5.5856457089333803E-4</v>
      </c>
      <c r="Y294" s="935">
        <v>3.3513874253600302E-4</v>
      </c>
      <c r="Z294" s="935">
        <v>9.04874604847207E-3</v>
      </c>
      <c r="AA294" s="935">
        <v>1.00541622760801E-5</v>
      </c>
      <c r="AB294" s="912"/>
    </row>
    <row r="295" spans="1:28">
      <c r="A295" s="929" t="s">
        <v>4299</v>
      </c>
      <c r="B295" s="930">
        <v>0</v>
      </c>
      <c r="C295" s="931">
        <v>0</v>
      </c>
      <c r="D295" s="931">
        <v>0</v>
      </c>
      <c r="E295" s="931">
        <v>0</v>
      </c>
      <c r="F295" s="932">
        <v>0</v>
      </c>
      <c r="G295" s="933">
        <v>0</v>
      </c>
      <c r="H295" s="933">
        <v>0</v>
      </c>
      <c r="I295" s="933">
        <v>0</v>
      </c>
      <c r="J295" s="933">
        <v>0</v>
      </c>
      <c r="K295" s="933">
        <v>0</v>
      </c>
      <c r="L295" s="934">
        <v>0</v>
      </c>
      <c r="M295" s="935">
        <v>0</v>
      </c>
      <c r="N295" s="935">
        <v>0</v>
      </c>
      <c r="O295" s="935">
        <v>0</v>
      </c>
      <c r="P295" s="935">
        <v>0</v>
      </c>
      <c r="Q295" s="935">
        <v>0</v>
      </c>
      <c r="R295" s="935">
        <v>0</v>
      </c>
      <c r="S295" s="935">
        <v>0</v>
      </c>
      <c r="T295" s="935">
        <v>0</v>
      </c>
      <c r="U295" s="935">
        <v>0</v>
      </c>
      <c r="V295" s="935">
        <v>0</v>
      </c>
      <c r="W295" s="935">
        <v>0</v>
      </c>
      <c r="X295" s="935">
        <v>0</v>
      </c>
      <c r="Y295" s="935">
        <v>0</v>
      </c>
      <c r="Z295" s="935">
        <v>0</v>
      </c>
      <c r="AA295" s="935">
        <v>0</v>
      </c>
      <c r="AB295" s="912"/>
    </row>
    <row r="296" spans="1:28">
      <c r="A296" s="929" t="s">
        <v>4069</v>
      </c>
      <c r="B296" s="930">
        <v>0</v>
      </c>
      <c r="C296" s="931">
        <v>0</v>
      </c>
      <c r="D296" s="931">
        <v>0</v>
      </c>
      <c r="E296" s="931">
        <v>0</v>
      </c>
      <c r="F296" s="932">
        <v>0</v>
      </c>
      <c r="G296" s="933">
        <v>0</v>
      </c>
      <c r="H296" s="933">
        <v>0</v>
      </c>
      <c r="I296" s="933">
        <v>0</v>
      </c>
      <c r="J296" s="933">
        <v>0</v>
      </c>
      <c r="K296" s="933">
        <v>0</v>
      </c>
      <c r="L296" s="934">
        <v>0</v>
      </c>
      <c r="M296" s="935">
        <v>0</v>
      </c>
      <c r="N296" s="935">
        <v>0</v>
      </c>
      <c r="O296" s="935">
        <v>0</v>
      </c>
      <c r="P296" s="935">
        <v>0</v>
      </c>
      <c r="Q296" s="935">
        <v>0</v>
      </c>
      <c r="R296" s="935">
        <v>0</v>
      </c>
      <c r="S296" s="935">
        <v>0</v>
      </c>
      <c r="T296" s="935">
        <v>0</v>
      </c>
      <c r="U296" s="935">
        <v>0</v>
      </c>
      <c r="V296" s="935">
        <v>0</v>
      </c>
      <c r="W296" s="935">
        <v>0</v>
      </c>
      <c r="X296" s="935">
        <v>0</v>
      </c>
      <c r="Y296" s="935">
        <v>0</v>
      </c>
      <c r="Z296" s="935">
        <v>0</v>
      </c>
      <c r="AA296" s="935">
        <v>0</v>
      </c>
      <c r="AB296" s="912"/>
    </row>
    <row r="297" spans="1:28">
      <c r="A297" s="929" t="s">
        <v>4070</v>
      </c>
      <c r="B297" s="930">
        <v>0</v>
      </c>
      <c r="C297" s="931">
        <v>7590.7307099999998</v>
      </c>
      <c r="D297" s="931">
        <v>0</v>
      </c>
      <c r="E297" s="931">
        <v>5675.3049700000001</v>
      </c>
      <c r="F297" s="932">
        <v>0</v>
      </c>
      <c r="G297" s="933">
        <v>0</v>
      </c>
      <c r="H297" s="933">
        <v>0</v>
      </c>
      <c r="I297" s="933">
        <v>0</v>
      </c>
      <c r="J297" s="933">
        <v>0</v>
      </c>
      <c r="K297" s="933">
        <v>1915.4257399999999</v>
      </c>
      <c r="L297" s="934">
        <v>0.15377997812233399</v>
      </c>
      <c r="M297" s="935">
        <v>1.2814998176861199E-3</v>
      </c>
      <c r="N297" s="935">
        <v>3.2037495442152999E-4</v>
      </c>
      <c r="O297" s="935">
        <v>2.8833745897937701E-2</v>
      </c>
      <c r="P297" s="935">
        <v>3.5881994895211301E-2</v>
      </c>
      <c r="Q297" s="935">
        <v>6.40749908843059E-4</v>
      </c>
      <c r="R297" s="935">
        <v>9.6112486326458899E-4</v>
      </c>
      <c r="S297" s="935">
        <v>3.52412449863682E-2</v>
      </c>
      <c r="T297" s="935">
        <v>3.8444994530583497E-2</v>
      </c>
      <c r="U297" s="935">
        <v>0.52221117570709297</v>
      </c>
      <c r="V297" s="935">
        <v>9.6112486326458899E-5</v>
      </c>
      <c r="W297" s="935">
        <v>9.6112486326458899E-5</v>
      </c>
      <c r="X297" s="935">
        <v>8.6501237693813002E-2</v>
      </c>
      <c r="Y297" s="935">
        <v>4.4852493619014097E-2</v>
      </c>
      <c r="Z297" s="935">
        <v>0.32357870396574501</v>
      </c>
      <c r="AA297" s="935">
        <v>4.80562431632294E-4</v>
      </c>
      <c r="AB297" s="912"/>
    </row>
    <row r="298" spans="1:28">
      <c r="A298" s="929" t="s">
        <v>4071</v>
      </c>
      <c r="B298" s="930">
        <v>0</v>
      </c>
      <c r="C298" s="931">
        <v>120.86002999999999</v>
      </c>
      <c r="D298" s="931">
        <v>0</v>
      </c>
      <c r="E298" s="931">
        <v>0</v>
      </c>
      <c r="F298" s="932">
        <v>0</v>
      </c>
      <c r="G298" s="933">
        <v>0</v>
      </c>
      <c r="H298" s="933">
        <v>0</v>
      </c>
      <c r="I298" s="933">
        <v>0</v>
      </c>
      <c r="J298" s="933">
        <v>0</v>
      </c>
      <c r="K298" s="933">
        <v>120.86002999999999</v>
      </c>
      <c r="L298" s="934">
        <v>1.2972030918259801E-2</v>
      </c>
      <c r="M298" s="935">
        <v>7.52001792362888E-5</v>
      </c>
      <c r="N298" s="935">
        <v>5.64001344272166E-5</v>
      </c>
      <c r="O298" s="935">
        <v>1.8800044809072201E-3</v>
      </c>
      <c r="P298" s="935">
        <v>2.9328069902152601E-3</v>
      </c>
      <c r="Q298" s="935">
        <v>1.8800044809072199E-4</v>
      </c>
      <c r="R298" s="935">
        <v>5.64001344272166E-5</v>
      </c>
      <c r="S298" s="935">
        <v>2.4440058251793901E-3</v>
      </c>
      <c r="T298" s="935">
        <v>1.12800268854433E-3</v>
      </c>
      <c r="U298" s="935">
        <v>2.0868049738070101E-2</v>
      </c>
      <c r="V298" s="935">
        <v>2.0680049289979401E-5</v>
      </c>
      <c r="W298" s="935">
        <v>9.4000224045361102E-6</v>
      </c>
      <c r="X298" s="935">
        <v>5.6400134427216596E-4</v>
      </c>
      <c r="Y298" s="935">
        <v>3.7600089618144397E-4</v>
      </c>
      <c r="Z298" s="935">
        <v>1.50400358472578E-3</v>
      </c>
      <c r="AA298" s="935">
        <v>1.88000448090722E-5</v>
      </c>
      <c r="AB298" s="912"/>
    </row>
    <row r="299" spans="1:28">
      <c r="A299" s="929" t="s">
        <v>4072</v>
      </c>
      <c r="B299" s="930">
        <v>0</v>
      </c>
      <c r="C299" s="931">
        <v>179.58989</v>
      </c>
      <c r="D299" s="931">
        <v>0</v>
      </c>
      <c r="E299" s="931">
        <v>1.0999999999999999E-2</v>
      </c>
      <c r="F299" s="932">
        <v>0</v>
      </c>
      <c r="G299" s="933">
        <v>0</v>
      </c>
      <c r="H299" s="933">
        <v>0</v>
      </c>
      <c r="I299" s="933">
        <v>0</v>
      </c>
      <c r="J299" s="933">
        <v>0</v>
      </c>
      <c r="K299" s="933">
        <v>179.57889</v>
      </c>
      <c r="L299" s="934">
        <v>1.9824053289176601E-2</v>
      </c>
      <c r="M299" s="935">
        <v>1.20145777510161E-4</v>
      </c>
      <c r="N299" s="935">
        <v>3.0036444377540301E-5</v>
      </c>
      <c r="O299" s="935">
        <v>2.7032799939786202E-3</v>
      </c>
      <c r="P299" s="935">
        <v>4.6256124341411999E-3</v>
      </c>
      <c r="Q299" s="935">
        <v>3.3040088815294302E-4</v>
      </c>
      <c r="R299" s="935">
        <v>9.0109333132620801E-5</v>
      </c>
      <c r="S299" s="935">
        <v>2.40291555020322E-3</v>
      </c>
      <c r="T299" s="935">
        <v>3.6043733253048301E-3</v>
      </c>
      <c r="U299" s="935">
        <v>3.4842275477946702E-2</v>
      </c>
      <c r="V299" s="935">
        <v>6.00728887550805E-6</v>
      </c>
      <c r="W299" s="935">
        <v>9.0109333132620801E-6</v>
      </c>
      <c r="X299" s="935">
        <v>4.4754302122534999E-2</v>
      </c>
      <c r="Y299" s="935">
        <v>2.2527333283155201E-2</v>
      </c>
      <c r="Z299" s="935">
        <v>3.30400888152943E-3</v>
      </c>
      <c r="AA299" s="935">
        <v>5.70692443173265E-5</v>
      </c>
      <c r="AB299" s="912"/>
    </row>
    <row r="300" spans="1:28">
      <c r="A300" s="929" t="s">
        <v>4073</v>
      </c>
      <c r="B300" s="930">
        <v>0</v>
      </c>
      <c r="C300" s="931">
        <v>0</v>
      </c>
      <c r="D300" s="931">
        <v>0</v>
      </c>
      <c r="E300" s="931">
        <v>0.6</v>
      </c>
      <c r="F300" s="932">
        <v>0</v>
      </c>
      <c r="G300" s="933">
        <v>0</v>
      </c>
      <c r="H300" s="933">
        <v>0</v>
      </c>
      <c r="I300" s="933">
        <v>0</v>
      </c>
      <c r="J300" s="933">
        <v>0</v>
      </c>
      <c r="K300" s="933">
        <v>0</v>
      </c>
      <c r="L300" s="934">
        <v>0</v>
      </c>
      <c r="M300" s="935">
        <v>0</v>
      </c>
      <c r="N300" s="935">
        <v>0</v>
      </c>
      <c r="O300" s="935">
        <v>0</v>
      </c>
      <c r="P300" s="935">
        <v>0</v>
      </c>
      <c r="Q300" s="935">
        <v>0</v>
      </c>
      <c r="R300" s="935">
        <v>0</v>
      </c>
      <c r="S300" s="935">
        <v>0</v>
      </c>
      <c r="T300" s="935">
        <v>0</v>
      </c>
      <c r="U300" s="935">
        <v>0</v>
      </c>
      <c r="V300" s="935">
        <v>0</v>
      </c>
      <c r="W300" s="935">
        <v>0</v>
      </c>
      <c r="X300" s="935">
        <v>0</v>
      </c>
      <c r="Y300" s="935">
        <v>0</v>
      </c>
      <c r="Z300" s="935">
        <v>0</v>
      </c>
      <c r="AA300" s="935">
        <v>0</v>
      </c>
      <c r="AB300" s="912"/>
    </row>
    <row r="301" spans="1:28">
      <c r="A301" s="929" t="s">
        <v>4074</v>
      </c>
      <c r="B301" s="930">
        <v>0</v>
      </c>
      <c r="C301" s="931">
        <v>0.24299999999999999</v>
      </c>
      <c r="D301" s="931">
        <v>0</v>
      </c>
      <c r="E301" s="931">
        <v>0</v>
      </c>
      <c r="F301" s="932">
        <v>0</v>
      </c>
      <c r="G301" s="933">
        <v>0</v>
      </c>
      <c r="H301" s="933">
        <v>0</v>
      </c>
      <c r="I301" s="933">
        <v>0</v>
      </c>
      <c r="J301" s="933">
        <v>0</v>
      </c>
      <c r="K301" s="933">
        <v>0.24299999999999999</v>
      </c>
      <c r="L301" s="934">
        <v>5.0272918861959999E-5</v>
      </c>
      <c r="M301" s="935">
        <v>2.26795122685534E-7</v>
      </c>
      <c r="N301" s="935">
        <v>1.8899593557127799E-7</v>
      </c>
      <c r="O301" s="935">
        <v>5.6698780671383398E-6</v>
      </c>
      <c r="P301" s="935">
        <v>1.14909528827337E-5</v>
      </c>
      <c r="Q301" s="935">
        <v>7.9378292939936803E-7</v>
      </c>
      <c r="R301" s="935">
        <v>3.0239349691404498E-7</v>
      </c>
      <c r="S301" s="935">
        <v>2.6459430979978898E-6</v>
      </c>
      <c r="T301" s="935">
        <v>5.2918861959957797E-6</v>
      </c>
      <c r="U301" s="935">
        <v>3.5153244016257701E-5</v>
      </c>
      <c r="V301" s="935">
        <v>4.9138943248532297E-8</v>
      </c>
      <c r="W301" s="935">
        <v>3.7799187114255599E-9</v>
      </c>
      <c r="X301" s="935">
        <v>1.20957398765618E-5</v>
      </c>
      <c r="Y301" s="935">
        <v>6.0478699382809E-6</v>
      </c>
      <c r="Z301" s="935">
        <v>1.5119674845702199E-6</v>
      </c>
      <c r="AA301" s="935">
        <v>4.15791058256812E-8</v>
      </c>
      <c r="AB301" s="912"/>
    </row>
    <row r="302" spans="1:28">
      <c r="A302" s="929" t="s">
        <v>4075</v>
      </c>
      <c r="B302" s="930">
        <v>0</v>
      </c>
      <c r="C302" s="931">
        <v>8.6999999999999994E-2</v>
      </c>
      <c r="D302" s="931">
        <v>0</v>
      </c>
      <c r="E302" s="931">
        <v>0</v>
      </c>
      <c r="F302" s="932">
        <v>0</v>
      </c>
      <c r="G302" s="933">
        <v>0</v>
      </c>
      <c r="H302" s="933">
        <v>0</v>
      </c>
      <c r="I302" s="933">
        <v>0</v>
      </c>
      <c r="J302" s="933">
        <v>0</v>
      </c>
      <c r="K302" s="933">
        <v>8.6999999999999994E-2</v>
      </c>
      <c r="L302" s="934">
        <v>8.1489286968738999E-6</v>
      </c>
      <c r="M302" s="935">
        <v>5.8206633549099297E-8</v>
      </c>
      <c r="N302" s="935">
        <v>2.9103316774549599E-8</v>
      </c>
      <c r="O302" s="935">
        <v>5.8206633549099299E-7</v>
      </c>
      <c r="P302" s="935">
        <v>1.7898539816348E-6</v>
      </c>
      <c r="Q302" s="935">
        <v>2.4737819258367202E-7</v>
      </c>
      <c r="R302" s="935">
        <v>2.9103316774549599E-8</v>
      </c>
      <c r="S302" s="935">
        <v>1.16413267098199E-6</v>
      </c>
      <c r="T302" s="935">
        <v>1.6006824226002299E-6</v>
      </c>
      <c r="U302" s="935">
        <v>1.9935771990566499E-5</v>
      </c>
      <c r="V302" s="935">
        <v>5.8206633549099297E-9</v>
      </c>
      <c r="W302" s="935">
        <v>2.9103316774549698E-9</v>
      </c>
      <c r="X302" s="935">
        <v>1.7461990064729799E-6</v>
      </c>
      <c r="Y302" s="935">
        <v>8.7309950323648996E-7</v>
      </c>
      <c r="Z302" s="935">
        <v>3.9289477645642E-6</v>
      </c>
      <c r="AA302" s="935">
        <v>1.0186160871092399E-8</v>
      </c>
      <c r="AB302" s="912"/>
    </row>
    <row r="303" spans="1:28">
      <c r="A303" s="929" t="s">
        <v>4076</v>
      </c>
      <c r="B303" s="930">
        <v>0</v>
      </c>
      <c r="C303" s="931">
        <v>0.3</v>
      </c>
      <c r="D303" s="931">
        <v>0</v>
      </c>
      <c r="E303" s="931">
        <v>0</v>
      </c>
      <c r="F303" s="932">
        <v>0</v>
      </c>
      <c r="G303" s="933">
        <v>0</v>
      </c>
      <c r="H303" s="933">
        <v>0</v>
      </c>
      <c r="I303" s="933">
        <v>0</v>
      </c>
      <c r="J303" s="933">
        <v>0</v>
      </c>
      <c r="K303" s="933">
        <v>0.3</v>
      </c>
      <c r="L303" s="934">
        <v>2.9605098098248798E-5</v>
      </c>
      <c r="M303" s="935">
        <v>2.0071252947965299E-7</v>
      </c>
      <c r="N303" s="935">
        <v>1.0035626473982601E-7</v>
      </c>
      <c r="O303" s="935">
        <v>3.5124692658939201E-6</v>
      </c>
      <c r="P303" s="935">
        <v>6.97476039941793E-6</v>
      </c>
      <c r="Q303" s="935">
        <v>5.0178132369913201E-8</v>
      </c>
      <c r="R303" s="935">
        <v>1.0035626473982601E-7</v>
      </c>
      <c r="S303" s="935">
        <v>5.5195945606904498E-6</v>
      </c>
      <c r="T303" s="935">
        <v>5.0178132369913197E-6</v>
      </c>
      <c r="U303" s="935">
        <v>3.6630036630036603E-5</v>
      </c>
      <c r="V303" s="935">
        <v>1.00356264739826E-8</v>
      </c>
      <c r="W303" s="935">
        <v>1.00356264739826E-8</v>
      </c>
      <c r="X303" s="935">
        <v>0</v>
      </c>
      <c r="Y303" s="935">
        <v>0</v>
      </c>
      <c r="Z303" s="935">
        <v>0</v>
      </c>
      <c r="AA303" s="935">
        <v>3.0106879421947898E-8</v>
      </c>
      <c r="AB303" s="912"/>
    </row>
    <row r="304" spans="1:28">
      <c r="A304" s="929" t="s">
        <v>4077</v>
      </c>
      <c r="B304" s="930">
        <v>0</v>
      </c>
      <c r="C304" s="931">
        <v>331.81769000000003</v>
      </c>
      <c r="D304" s="931">
        <v>-865</v>
      </c>
      <c r="E304" s="931">
        <v>219.07826</v>
      </c>
      <c r="F304" s="932">
        <v>0</v>
      </c>
      <c r="G304" s="933">
        <v>0</v>
      </c>
      <c r="H304" s="933">
        <v>0</v>
      </c>
      <c r="I304" s="933">
        <v>0</v>
      </c>
      <c r="J304" s="933">
        <v>0</v>
      </c>
      <c r="K304" s="933">
        <v>977.73942999999997</v>
      </c>
      <c r="L304" s="934">
        <v>0.115293675573285</v>
      </c>
      <c r="M304" s="935">
        <v>7.3591707812735202E-4</v>
      </c>
      <c r="N304" s="935">
        <v>3.6795853906367601E-4</v>
      </c>
      <c r="O304" s="935">
        <v>2.94366831250941E-2</v>
      </c>
      <c r="P304" s="935">
        <v>2.57570977344573E-2</v>
      </c>
      <c r="Q304" s="935">
        <v>2.9436683125094098E-3</v>
      </c>
      <c r="R304" s="935">
        <v>6.1326423177279397E-4</v>
      </c>
      <c r="S304" s="935">
        <v>1.2265284635455899E-2</v>
      </c>
      <c r="T304" s="935">
        <v>1.7171398489638199E-2</v>
      </c>
      <c r="U304" s="935">
        <v>0.14963647255256199</v>
      </c>
      <c r="V304" s="935">
        <v>3.6795853906367601E-5</v>
      </c>
      <c r="W304" s="935">
        <v>3.6795853906367601E-5</v>
      </c>
      <c r="X304" s="935">
        <v>4.4155024687641098E-2</v>
      </c>
      <c r="Y304" s="935">
        <v>2.2077512343820601E-2</v>
      </c>
      <c r="Z304" s="935">
        <v>2.94366831250941E-2</v>
      </c>
      <c r="AA304" s="935">
        <v>1.9624455416729399E-4</v>
      </c>
      <c r="AB304" s="912"/>
    </row>
    <row r="305" spans="1:28">
      <c r="A305" s="924"/>
      <c r="B305" s="925"/>
      <c r="C305" s="926"/>
      <c r="D305" s="926"/>
      <c r="E305" s="926"/>
      <c r="F305" s="925"/>
      <c r="G305" s="926"/>
      <c r="H305" s="926"/>
      <c r="I305" s="926"/>
      <c r="J305" s="926"/>
      <c r="K305" s="926"/>
      <c r="L305" s="927"/>
      <c r="M305" s="928"/>
      <c r="N305" s="928"/>
      <c r="O305" s="928"/>
      <c r="P305" s="928"/>
      <c r="Q305" s="928"/>
      <c r="R305" s="928"/>
      <c r="S305" s="928"/>
      <c r="T305" s="928"/>
      <c r="U305" s="928"/>
      <c r="V305" s="928"/>
      <c r="W305" s="928"/>
      <c r="X305" s="928"/>
      <c r="Y305" s="928"/>
      <c r="Z305" s="928"/>
      <c r="AA305" s="928"/>
      <c r="AB305" s="912"/>
    </row>
    <row r="306" spans="1:28">
      <c r="A306" s="917" t="s">
        <v>4078</v>
      </c>
      <c r="B306" s="918">
        <v>17598</v>
      </c>
      <c r="C306" s="919">
        <v>2277</v>
      </c>
      <c r="D306" s="919">
        <v>7783</v>
      </c>
      <c r="E306" s="919">
        <v>10847</v>
      </c>
      <c r="F306" s="920">
        <v>0</v>
      </c>
      <c r="G306" s="921">
        <v>0</v>
      </c>
      <c r="H306" s="921">
        <v>0</v>
      </c>
      <c r="I306" s="921">
        <v>886</v>
      </c>
      <c r="J306" s="921">
        <v>0</v>
      </c>
      <c r="K306" s="921">
        <v>2380</v>
      </c>
      <c r="L306" s="922">
        <v>1.04717441751551</v>
      </c>
      <c r="M306" s="923">
        <v>2.6339958267600001E-2</v>
      </c>
      <c r="N306" s="923">
        <v>4.7801770977135498E-2</v>
      </c>
      <c r="O306" s="923">
        <v>0.27190115548781502</v>
      </c>
      <c r="P306" s="923">
        <v>0.11330474875692</v>
      </c>
      <c r="Q306" s="923">
        <v>2.9448800090487899E-2</v>
      </c>
      <c r="R306" s="923">
        <v>1.48976910651145E-2</v>
      </c>
      <c r="S306" s="923">
        <v>0.57657564202836697</v>
      </c>
      <c r="T306" s="923">
        <v>0.767010230577718</v>
      </c>
      <c r="U306" s="923">
        <v>3.8865862678433398</v>
      </c>
      <c r="V306" s="923">
        <v>4.6683638413869198E-4</v>
      </c>
      <c r="W306" s="923">
        <v>1.6177559706123399E-4</v>
      </c>
      <c r="X306" s="923">
        <v>2.7972480376168701E-2</v>
      </c>
      <c r="Y306" s="923">
        <v>2.61833037817586E-2</v>
      </c>
      <c r="Z306" s="923">
        <v>5.7697277000016696E-4</v>
      </c>
      <c r="AA306" s="923">
        <v>5.9748182934918998E-3</v>
      </c>
      <c r="AB306" s="912"/>
    </row>
    <row r="307" spans="1:28">
      <c r="A307" s="929" t="s">
        <v>4079</v>
      </c>
      <c r="B307" s="930">
        <v>560</v>
      </c>
      <c r="C307" s="931">
        <v>10.3588</v>
      </c>
      <c r="D307" s="931">
        <v>0</v>
      </c>
      <c r="E307" s="931">
        <v>99.52</v>
      </c>
      <c r="F307" s="932">
        <v>0</v>
      </c>
      <c r="G307" s="933">
        <v>0</v>
      </c>
      <c r="H307" s="933">
        <v>0</v>
      </c>
      <c r="I307" s="933">
        <v>30</v>
      </c>
      <c r="J307" s="933">
        <v>0</v>
      </c>
      <c r="K307" s="933">
        <v>440.83879999999999</v>
      </c>
      <c r="L307" s="934">
        <v>2.1471600608827999E-2</v>
      </c>
      <c r="M307" s="935">
        <v>7.8453925301487002E-4</v>
      </c>
      <c r="N307" s="935">
        <v>8.37628375399334E-4</v>
      </c>
      <c r="O307" s="935">
        <v>7.0195617375014598E-3</v>
      </c>
      <c r="P307" s="935">
        <v>1.5926736715339499E-3</v>
      </c>
      <c r="Q307" s="935">
        <v>2.1825528091391098E-3</v>
      </c>
      <c r="R307" s="935">
        <v>3.1853473430678902E-4</v>
      </c>
      <c r="S307" s="935">
        <v>1.2682401458510999E-2</v>
      </c>
      <c r="T307" s="935">
        <v>9.61502994296419E-3</v>
      </c>
      <c r="U307" s="935">
        <v>0.111074241611053</v>
      </c>
      <c r="V307" s="935">
        <v>7.6684287888671398E-6</v>
      </c>
      <c r="W307" s="935">
        <v>1.7696374128155E-6</v>
      </c>
      <c r="X307" s="935">
        <v>5.8987913760516501E-5</v>
      </c>
      <c r="Y307" s="935">
        <v>0</v>
      </c>
      <c r="Z307" s="935">
        <v>0</v>
      </c>
      <c r="AA307" s="935">
        <v>3.1853473430678898E-5</v>
      </c>
      <c r="AB307" s="912"/>
    </row>
    <row r="308" spans="1:28">
      <c r="A308" s="929" t="s">
        <v>4080</v>
      </c>
      <c r="B308" s="930">
        <v>17038</v>
      </c>
      <c r="C308" s="931">
        <v>289.35048999999998</v>
      </c>
      <c r="D308" s="931">
        <v>7746</v>
      </c>
      <c r="E308" s="931">
        <v>10746.470960000001</v>
      </c>
      <c r="F308" s="932">
        <v>0</v>
      </c>
      <c r="G308" s="933">
        <v>0</v>
      </c>
      <c r="H308" s="933">
        <v>0</v>
      </c>
      <c r="I308" s="933">
        <v>856</v>
      </c>
      <c r="J308" s="933">
        <v>0</v>
      </c>
      <c r="K308" s="933">
        <v>0</v>
      </c>
      <c r="L308" s="934">
        <v>0</v>
      </c>
      <c r="M308" s="935">
        <v>0</v>
      </c>
      <c r="N308" s="935">
        <v>0</v>
      </c>
      <c r="O308" s="935">
        <v>0</v>
      </c>
      <c r="P308" s="935">
        <v>0</v>
      </c>
      <c r="Q308" s="935">
        <v>0</v>
      </c>
      <c r="R308" s="935">
        <v>0</v>
      </c>
      <c r="S308" s="935">
        <v>0</v>
      </c>
      <c r="T308" s="935">
        <v>0</v>
      </c>
      <c r="U308" s="935">
        <v>0</v>
      </c>
      <c r="V308" s="935">
        <v>0</v>
      </c>
      <c r="W308" s="935">
        <v>0</v>
      </c>
      <c r="X308" s="935">
        <v>0</v>
      </c>
      <c r="Y308" s="935">
        <v>0</v>
      </c>
      <c r="Z308" s="935">
        <v>0</v>
      </c>
      <c r="AA308" s="935">
        <v>0</v>
      </c>
      <c r="AB308" s="912"/>
    </row>
    <row r="309" spans="1:28">
      <c r="A309" s="929" t="s">
        <v>4081</v>
      </c>
      <c r="B309" s="930">
        <v>0</v>
      </c>
      <c r="C309" s="931">
        <v>0</v>
      </c>
      <c r="D309" s="931">
        <v>0</v>
      </c>
      <c r="E309" s="931">
        <v>0</v>
      </c>
      <c r="F309" s="932">
        <v>0</v>
      </c>
      <c r="G309" s="933">
        <v>0</v>
      </c>
      <c r="H309" s="933">
        <v>0</v>
      </c>
      <c r="I309" s="933">
        <v>0</v>
      </c>
      <c r="J309" s="933">
        <v>0</v>
      </c>
      <c r="K309" s="933">
        <v>0</v>
      </c>
      <c r="L309" s="934">
        <v>0</v>
      </c>
      <c r="M309" s="935">
        <v>0</v>
      </c>
      <c r="N309" s="935">
        <v>0</v>
      </c>
      <c r="O309" s="935">
        <v>0</v>
      </c>
      <c r="P309" s="935">
        <v>0</v>
      </c>
      <c r="Q309" s="935">
        <v>0</v>
      </c>
      <c r="R309" s="935">
        <v>0</v>
      </c>
      <c r="S309" s="935">
        <v>0</v>
      </c>
      <c r="T309" s="935">
        <v>0</v>
      </c>
      <c r="U309" s="935">
        <v>0</v>
      </c>
      <c r="V309" s="935">
        <v>0</v>
      </c>
      <c r="W309" s="935">
        <v>0</v>
      </c>
      <c r="X309" s="935">
        <v>0</v>
      </c>
      <c r="Y309" s="935">
        <v>0</v>
      </c>
      <c r="Z309" s="935">
        <v>0</v>
      </c>
      <c r="AA309" s="935">
        <v>0</v>
      </c>
      <c r="AB309" s="912"/>
    </row>
    <row r="310" spans="1:28">
      <c r="A310" s="929" t="s">
        <v>4082</v>
      </c>
      <c r="B310" s="930">
        <v>0</v>
      </c>
      <c r="C310" s="931">
        <v>0</v>
      </c>
      <c r="D310" s="931">
        <v>0</v>
      </c>
      <c r="E310" s="931">
        <v>0</v>
      </c>
      <c r="F310" s="932">
        <v>0</v>
      </c>
      <c r="G310" s="933">
        <v>0</v>
      </c>
      <c r="H310" s="933">
        <v>0</v>
      </c>
      <c r="I310" s="933">
        <v>0</v>
      </c>
      <c r="J310" s="933">
        <v>0</v>
      </c>
      <c r="K310" s="933">
        <v>0</v>
      </c>
      <c r="L310" s="934">
        <v>0</v>
      </c>
      <c r="M310" s="935">
        <v>0</v>
      </c>
      <c r="N310" s="935">
        <v>0</v>
      </c>
      <c r="O310" s="935">
        <v>0</v>
      </c>
      <c r="P310" s="935">
        <v>0</v>
      </c>
      <c r="Q310" s="935">
        <v>0</v>
      </c>
      <c r="R310" s="935">
        <v>0</v>
      </c>
      <c r="S310" s="935">
        <v>0</v>
      </c>
      <c r="T310" s="935">
        <v>0</v>
      </c>
      <c r="U310" s="935">
        <v>0</v>
      </c>
      <c r="V310" s="935">
        <v>0</v>
      </c>
      <c r="W310" s="935">
        <v>0</v>
      </c>
      <c r="X310" s="935">
        <v>0</v>
      </c>
      <c r="Y310" s="935">
        <v>0</v>
      </c>
      <c r="Z310" s="935">
        <v>0</v>
      </c>
      <c r="AA310" s="935">
        <v>0</v>
      </c>
      <c r="AB310" s="912"/>
    </row>
    <row r="311" spans="1:28">
      <c r="A311" s="929" t="s">
        <v>4083</v>
      </c>
      <c r="B311" s="930">
        <v>0</v>
      </c>
      <c r="C311" s="931">
        <v>0</v>
      </c>
      <c r="D311" s="931">
        <v>0</v>
      </c>
      <c r="E311" s="931">
        <v>0</v>
      </c>
      <c r="F311" s="932">
        <v>0</v>
      </c>
      <c r="G311" s="933">
        <v>0</v>
      </c>
      <c r="H311" s="933">
        <v>0</v>
      </c>
      <c r="I311" s="933">
        <v>0</v>
      </c>
      <c r="J311" s="933">
        <v>0</v>
      </c>
      <c r="K311" s="933">
        <v>0</v>
      </c>
      <c r="L311" s="934">
        <v>0</v>
      </c>
      <c r="M311" s="935">
        <v>0</v>
      </c>
      <c r="N311" s="935">
        <v>0</v>
      </c>
      <c r="O311" s="935">
        <v>0</v>
      </c>
      <c r="P311" s="935">
        <v>0</v>
      </c>
      <c r="Q311" s="935">
        <v>0</v>
      </c>
      <c r="R311" s="935">
        <v>0</v>
      </c>
      <c r="S311" s="935">
        <v>0</v>
      </c>
      <c r="T311" s="935">
        <v>0</v>
      </c>
      <c r="U311" s="935">
        <v>0</v>
      </c>
      <c r="V311" s="935">
        <v>0</v>
      </c>
      <c r="W311" s="935">
        <v>0</v>
      </c>
      <c r="X311" s="935">
        <v>0</v>
      </c>
      <c r="Y311" s="935">
        <v>0</v>
      </c>
      <c r="Z311" s="935">
        <v>0</v>
      </c>
      <c r="AA311" s="935">
        <v>0</v>
      </c>
      <c r="AB311" s="912"/>
    </row>
    <row r="312" spans="1:28">
      <c r="A312" s="929" t="s">
        <v>4084</v>
      </c>
      <c r="B312" s="930">
        <v>0</v>
      </c>
      <c r="C312" s="931">
        <v>10.2933</v>
      </c>
      <c r="D312" s="931">
        <v>0</v>
      </c>
      <c r="E312" s="931">
        <v>0.12005</v>
      </c>
      <c r="F312" s="932">
        <v>0</v>
      </c>
      <c r="G312" s="933">
        <v>0</v>
      </c>
      <c r="H312" s="933">
        <v>0</v>
      </c>
      <c r="I312" s="933">
        <v>0</v>
      </c>
      <c r="J312" s="933">
        <v>0</v>
      </c>
      <c r="K312" s="933">
        <v>10.173249999999999</v>
      </c>
      <c r="L312" s="934">
        <v>3.0968797564688002E-4</v>
      </c>
      <c r="M312" s="935">
        <v>1.13155221870975E-5</v>
      </c>
      <c r="N312" s="935">
        <v>1.20812342147959E-5</v>
      </c>
      <c r="O312" s="935">
        <v>1.0124414588455701E-4</v>
      </c>
      <c r="P312" s="935">
        <v>2.2971360830949901E-5</v>
      </c>
      <c r="Q312" s="935">
        <v>3.1479272249820203E-5</v>
      </c>
      <c r="R312" s="935">
        <v>4.5942721661899703E-6</v>
      </c>
      <c r="S312" s="935">
        <v>1.82920095505712E-4</v>
      </c>
      <c r="T312" s="935">
        <v>1.38678956127586E-4</v>
      </c>
      <c r="U312" s="935">
        <v>1.6020397201732799E-3</v>
      </c>
      <c r="V312" s="935">
        <v>1.10602848445314E-7</v>
      </c>
      <c r="W312" s="935">
        <v>2.5523734256610999E-8</v>
      </c>
      <c r="X312" s="935">
        <v>8.5079114188703198E-7</v>
      </c>
      <c r="Y312" s="935">
        <v>0</v>
      </c>
      <c r="Z312" s="935">
        <v>0</v>
      </c>
      <c r="AA312" s="935">
        <v>4.59427216618997E-7</v>
      </c>
      <c r="AB312" s="912"/>
    </row>
    <row r="313" spans="1:28">
      <c r="A313" s="929" t="s">
        <v>4085</v>
      </c>
      <c r="B313" s="930">
        <v>0</v>
      </c>
      <c r="C313" s="931">
        <v>344.95470999999998</v>
      </c>
      <c r="D313" s="931">
        <v>0</v>
      </c>
      <c r="E313" s="931">
        <v>0</v>
      </c>
      <c r="F313" s="932">
        <v>0</v>
      </c>
      <c r="G313" s="933">
        <v>0</v>
      </c>
      <c r="H313" s="933">
        <v>0</v>
      </c>
      <c r="I313" s="933">
        <v>0</v>
      </c>
      <c r="J313" s="933">
        <v>0</v>
      </c>
      <c r="K313" s="933">
        <v>344.95470999999998</v>
      </c>
      <c r="L313" s="934">
        <v>0.190401014100055</v>
      </c>
      <c r="M313" s="935">
        <v>9.1738670430026592E-3</v>
      </c>
      <c r="N313" s="935">
        <v>3.4618366200009999E-4</v>
      </c>
      <c r="O313" s="935">
        <v>7.9045269490022899E-2</v>
      </c>
      <c r="P313" s="935">
        <v>3.4214485261009897E-2</v>
      </c>
      <c r="Q313" s="935">
        <v>6.8659759630019896E-3</v>
      </c>
      <c r="R313" s="935">
        <v>2.2501938030006501E-3</v>
      </c>
      <c r="S313" s="935">
        <v>0.187516150250054</v>
      </c>
      <c r="T313" s="935">
        <v>0.18347734086005299</v>
      </c>
      <c r="U313" s="935">
        <v>2.0470993879605901</v>
      </c>
      <c r="V313" s="935">
        <v>1.7309183100005E-4</v>
      </c>
      <c r="W313" s="935">
        <v>0</v>
      </c>
      <c r="X313" s="935">
        <v>0</v>
      </c>
      <c r="Y313" s="935">
        <v>0</v>
      </c>
      <c r="Z313" s="935">
        <v>5.7697277000016696E-4</v>
      </c>
      <c r="AA313" s="935">
        <v>2.6540747420007699E-4</v>
      </c>
      <c r="AB313" s="912"/>
    </row>
    <row r="314" spans="1:28">
      <c r="A314" s="929" t="s">
        <v>4087</v>
      </c>
      <c r="B314" s="930">
        <v>0</v>
      </c>
      <c r="C314" s="931">
        <v>19.276450000000001</v>
      </c>
      <c r="D314" s="931">
        <v>0</v>
      </c>
      <c r="E314" s="931">
        <v>0</v>
      </c>
      <c r="F314" s="932">
        <v>0</v>
      </c>
      <c r="G314" s="933">
        <v>0</v>
      </c>
      <c r="H314" s="933">
        <v>0</v>
      </c>
      <c r="I314" s="933">
        <v>0</v>
      </c>
      <c r="J314" s="933">
        <v>0</v>
      </c>
      <c r="K314" s="933">
        <v>19.276450000000001</v>
      </c>
      <c r="L314" s="934">
        <v>7.41563132453544E-4</v>
      </c>
      <c r="M314" s="935">
        <v>0</v>
      </c>
      <c r="N314" s="935">
        <v>3.2241875324067101E-6</v>
      </c>
      <c r="O314" s="935">
        <v>6.4483750648134199E-5</v>
      </c>
      <c r="P314" s="935">
        <v>1.8055450181477599E-4</v>
      </c>
      <c r="Q314" s="935">
        <v>0</v>
      </c>
      <c r="R314" s="935">
        <v>0</v>
      </c>
      <c r="S314" s="935">
        <v>3.22418753240671E-5</v>
      </c>
      <c r="T314" s="935">
        <v>3.8690250388880498E-4</v>
      </c>
      <c r="U314" s="935">
        <v>5.1587000518507403E-4</v>
      </c>
      <c r="V314" s="935">
        <v>0</v>
      </c>
      <c r="W314" s="935">
        <v>0</v>
      </c>
      <c r="X314" s="935">
        <v>0</v>
      </c>
      <c r="Y314" s="935">
        <v>0</v>
      </c>
      <c r="Z314" s="935">
        <v>0</v>
      </c>
      <c r="AA314" s="935">
        <v>6.4483750648134199E-7</v>
      </c>
      <c r="AB314" s="912"/>
    </row>
    <row r="315" spans="1:28">
      <c r="A315" s="929" t="s">
        <v>4088</v>
      </c>
      <c r="B315" s="930">
        <v>0</v>
      </c>
      <c r="C315" s="931">
        <v>184.77090999999999</v>
      </c>
      <c r="D315" s="931">
        <v>0</v>
      </c>
      <c r="E315" s="931">
        <v>0</v>
      </c>
      <c r="F315" s="932">
        <v>0</v>
      </c>
      <c r="G315" s="933">
        <v>0</v>
      </c>
      <c r="H315" s="933">
        <v>0</v>
      </c>
      <c r="I315" s="933">
        <v>0</v>
      </c>
      <c r="J315" s="933">
        <v>0</v>
      </c>
      <c r="K315" s="933">
        <v>184.77090999999999</v>
      </c>
      <c r="L315" s="934">
        <v>0.11558419111178</v>
      </c>
      <c r="M315" s="935">
        <v>6.4282116981952599E-3</v>
      </c>
      <c r="N315" s="935">
        <v>5.1302074129827603E-3</v>
      </c>
      <c r="O315" s="935">
        <v>4.7902539097128098E-2</v>
      </c>
      <c r="P315" s="935">
        <v>5.9955436031244296E-3</v>
      </c>
      <c r="Q315" s="935">
        <v>9.8586515948283094E-3</v>
      </c>
      <c r="R315" s="935">
        <v>5.2229220047836497E-3</v>
      </c>
      <c r="S315" s="935">
        <v>0.165959119323599</v>
      </c>
      <c r="T315" s="935">
        <v>0.226841701272852</v>
      </c>
      <c r="U315" s="935">
        <v>0.882642913944503</v>
      </c>
      <c r="V315" s="935">
        <v>5.8719241473899E-5</v>
      </c>
      <c r="W315" s="935">
        <v>4.6357295900446598E-5</v>
      </c>
      <c r="X315" s="935">
        <v>9.2714591800893199E-4</v>
      </c>
      <c r="Y315" s="935">
        <v>6.1809727867262096E-4</v>
      </c>
      <c r="Z315" s="935">
        <v>0</v>
      </c>
      <c r="AA315" s="935">
        <v>2.2251502032214401E-3</v>
      </c>
      <c r="AB315" s="912"/>
    </row>
    <row r="316" spans="1:28">
      <c r="A316" s="929" t="s">
        <v>4089</v>
      </c>
      <c r="B316" s="930">
        <v>0</v>
      </c>
      <c r="C316" s="931">
        <v>924.16933400000005</v>
      </c>
      <c r="D316" s="931">
        <v>74</v>
      </c>
      <c r="E316" s="931">
        <v>1.0209999999999999</v>
      </c>
      <c r="F316" s="932">
        <v>0</v>
      </c>
      <c r="G316" s="933">
        <v>0</v>
      </c>
      <c r="H316" s="933">
        <v>0</v>
      </c>
      <c r="I316" s="933">
        <v>0</v>
      </c>
      <c r="J316" s="933">
        <v>0</v>
      </c>
      <c r="K316" s="933">
        <v>849.14833399999998</v>
      </c>
      <c r="L316" s="934">
        <v>0.71866636058675004</v>
      </c>
      <c r="M316" s="935">
        <v>9.9420247512000907E-3</v>
      </c>
      <c r="N316" s="935">
        <v>4.1472446105006097E-2</v>
      </c>
      <c r="O316" s="935">
        <v>0.13776805726663</v>
      </c>
      <c r="P316" s="935">
        <v>7.1298520358606399E-2</v>
      </c>
      <c r="Q316" s="935">
        <v>1.0510140451268701E-2</v>
      </c>
      <c r="R316" s="935">
        <v>7.10144625085721E-3</v>
      </c>
      <c r="S316" s="935">
        <v>0.210202809025373</v>
      </c>
      <c r="T316" s="935">
        <v>0.34655057704183201</v>
      </c>
      <c r="U316" s="935">
        <v>0.84365181460183702</v>
      </c>
      <c r="V316" s="935">
        <v>2.27246280027431E-4</v>
      </c>
      <c r="W316" s="935">
        <v>1.13623140013715E-4</v>
      </c>
      <c r="X316" s="935">
        <v>2.6985495753257399E-2</v>
      </c>
      <c r="Y316" s="935">
        <v>2.5565206503086E-2</v>
      </c>
      <c r="Z316" s="935">
        <v>0</v>
      </c>
      <c r="AA316" s="935">
        <v>3.4513028779165999E-3</v>
      </c>
      <c r="AB316" s="912"/>
    </row>
    <row r="317" spans="1:28">
      <c r="A317" s="924"/>
      <c r="B317" s="925"/>
      <c r="C317" s="926"/>
      <c r="D317" s="926"/>
      <c r="E317" s="926"/>
      <c r="F317" s="925"/>
      <c r="G317" s="926"/>
      <c r="H317" s="926"/>
      <c r="I317" s="926"/>
      <c r="J317" s="926"/>
      <c r="K317" s="926"/>
      <c r="L317" s="927"/>
      <c r="M317" s="928"/>
      <c r="N317" s="928"/>
      <c r="O317" s="928"/>
      <c r="P317" s="928"/>
      <c r="Q317" s="928"/>
      <c r="R317" s="928"/>
      <c r="S317" s="928"/>
      <c r="T317" s="928"/>
      <c r="U317" s="928"/>
      <c r="V317" s="928"/>
      <c r="W317" s="928"/>
      <c r="X317" s="928"/>
      <c r="Y317" s="928"/>
      <c r="Z317" s="928"/>
      <c r="AA317" s="928"/>
      <c r="AB317" s="912"/>
    </row>
    <row r="318" spans="1:28">
      <c r="A318" s="917" t="s">
        <v>4090</v>
      </c>
      <c r="B318" s="918">
        <v>32480</v>
      </c>
      <c r="C318" s="919">
        <v>520</v>
      </c>
      <c r="D318" s="919">
        <v>-32</v>
      </c>
      <c r="E318" s="919">
        <v>2330</v>
      </c>
      <c r="F318" s="920">
        <v>0</v>
      </c>
      <c r="G318" s="921">
        <v>0</v>
      </c>
      <c r="H318" s="921">
        <v>0</v>
      </c>
      <c r="I318" s="921">
        <v>1545</v>
      </c>
      <c r="J318" s="921">
        <v>0</v>
      </c>
      <c r="K318" s="921">
        <v>29157</v>
      </c>
      <c r="L318" s="922">
        <v>15.057647534637301</v>
      </c>
      <c r="M318" s="923">
        <v>0.57593578545864499</v>
      </c>
      <c r="N318" s="923">
        <v>0.35212211801742899</v>
      </c>
      <c r="O318" s="923">
        <v>13.6951410259173</v>
      </c>
      <c r="P318" s="923">
        <v>1.74517650030655</v>
      </c>
      <c r="Q318" s="923">
        <v>1.29778373952839</v>
      </c>
      <c r="R318" s="923">
        <v>0.65323918718785001</v>
      </c>
      <c r="S318" s="923">
        <v>8.0602014341458901</v>
      </c>
      <c r="T318" s="923">
        <v>10.5605813409303</v>
      </c>
      <c r="U318" s="923">
        <v>69.946673475269904</v>
      </c>
      <c r="V318" s="923">
        <v>2.5879122471112501E-2</v>
      </c>
      <c r="W318" s="923">
        <v>1.2745492359910999E-2</v>
      </c>
      <c r="X318" s="923">
        <v>58.328395674379998</v>
      </c>
      <c r="Y318" s="923">
        <v>29.1746089725258</v>
      </c>
      <c r="Z318" s="923">
        <v>0.60157677532239495</v>
      </c>
      <c r="AA318" s="923">
        <v>0.106093073005938</v>
      </c>
      <c r="AB318" s="912"/>
    </row>
    <row r="319" spans="1:28">
      <c r="A319" s="929" t="s">
        <v>4091</v>
      </c>
      <c r="B319" s="930">
        <v>17480</v>
      </c>
      <c r="C319" s="931">
        <v>30.572279999999999</v>
      </c>
      <c r="D319" s="931">
        <v>0</v>
      </c>
      <c r="E319" s="931">
        <v>1224.8623</v>
      </c>
      <c r="F319" s="932">
        <v>0</v>
      </c>
      <c r="G319" s="933">
        <v>0</v>
      </c>
      <c r="H319" s="933">
        <v>0</v>
      </c>
      <c r="I319" s="933">
        <v>781</v>
      </c>
      <c r="J319" s="933">
        <v>0</v>
      </c>
      <c r="K319" s="933">
        <v>15504.70998</v>
      </c>
      <c r="L319" s="934">
        <v>7.7799738973355401</v>
      </c>
      <c r="M319" s="935">
        <v>0.27748573567163398</v>
      </c>
      <c r="N319" s="935">
        <v>9.0766362135581299E-2</v>
      </c>
      <c r="O319" s="935">
        <v>9.7768338643183306</v>
      </c>
      <c r="P319" s="935">
        <v>1.0969763195243101</v>
      </c>
      <c r="Q319" s="935">
        <v>0.73131754634954105</v>
      </c>
      <c r="R319" s="935">
        <v>0.35528547464499</v>
      </c>
      <c r="S319" s="935">
        <v>4.1493194119122903</v>
      </c>
      <c r="T319" s="935">
        <v>4.2011859045611901</v>
      </c>
      <c r="U319" s="935">
        <v>23.158388967735501</v>
      </c>
      <c r="V319" s="935">
        <v>4.1493194119122901E-3</v>
      </c>
      <c r="W319" s="935">
        <v>1.8153272427116299E-3</v>
      </c>
      <c r="X319" s="935">
        <v>1.2966623162225901</v>
      </c>
      <c r="Y319" s="935">
        <v>0.64833115811129505</v>
      </c>
      <c r="Z319" s="935">
        <v>5.1866492648903598E-2</v>
      </c>
      <c r="AA319" s="935">
        <v>3.0860563126097602E-2</v>
      </c>
      <c r="AB319" s="912"/>
    </row>
    <row r="320" spans="1:28">
      <c r="A320" s="929" t="s">
        <v>4092</v>
      </c>
      <c r="B320" s="930">
        <v>15000</v>
      </c>
      <c r="C320" s="931">
        <v>6.1630000000000003</v>
      </c>
      <c r="D320" s="931">
        <v>0</v>
      </c>
      <c r="E320" s="931">
        <v>1102.6855</v>
      </c>
      <c r="F320" s="932">
        <v>0</v>
      </c>
      <c r="G320" s="933">
        <v>0</v>
      </c>
      <c r="H320" s="933">
        <v>0</v>
      </c>
      <c r="I320" s="933">
        <v>742</v>
      </c>
      <c r="J320" s="933">
        <v>0</v>
      </c>
      <c r="K320" s="933">
        <v>13161.477500000001</v>
      </c>
      <c r="L320" s="934">
        <v>7.0356569304363896</v>
      </c>
      <c r="M320" s="935">
        <v>0.28970352066502802</v>
      </c>
      <c r="N320" s="935">
        <v>0.25452523601284599</v>
      </c>
      <c r="O320" s="935">
        <v>3.4143629221235399</v>
      </c>
      <c r="P320" s="935">
        <v>0.622862569429809</v>
      </c>
      <c r="Q320" s="935">
        <v>0.54422875667787296</v>
      </c>
      <c r="R320" s="935">
        <v>0.26901041204609699</v>
      </c>
      <c r="S320" s="935">
        <v>3.7454526600264302</v>
      </c>
      <c r="T320" s="935">
        <v>6.1665463684413</v>
      </c>
      <c r="U320" s="935">
        <v>45.876621808168998</v>
      </c>
      <c r="V320" s="935">
        <v>2.15208329636878E-2</v>
      </c>
      <c r="W320" s="935">
        <v>1.07604164818439E-2</v>
      </c>
      <c r="X320" s="935">
        <v>56.926741810677903</v>
      </c>
      <c r="Y320" s="935">
        <v>28.473717459648402</v>
      </c>
      <c r="Z320" s="935">
        <v>0.53802082409219398</v>
      </c>
      <c r="AA320" s="935">
        <v>7.2425880166256895E-2</v>
      </c>
      <c r="AB320" s="912"/>
    </row>
    <row r="321" spans="1:28">
      <c r="A321" s="929" t="s">
        <v>4093</v>
      </c>
      <c r="B321" s="930">
        <v>0</v>
      </c>
      <c r="C321" s="931">
        <v>0.98</v>
      </c>
      <c r="D321" s="931">
        <v>-1</v>
      </c>
      <c r="E321" s="931">
        <v>0</v>
      </c>
      <c r="F321" s="932">
        <v>0</v>
      </c>
      <c r="G321" s="933">
        <v>0</v>
      </c>
      <c r="H321" s="933">
        <v>0</v>
      </c>
      <c r="I321" s="933">
        <v>0</v>
      </c>
      <c r="J321" s="933">
        <v>0</v>
      </c>
      <c r="K321" s="933">
        <v>1.98</v>
      </c>
      <c r="L321" s="934">
        <v>1.3942495860304099E-3</v>
      </c>
      <c r="M321" s="935">
        <v>2.4838175523107E-5</v>
      </c>
      <c r="N321" s="935">
        <v>7.4845702242962503E-5</v>
      </c>
      <c r="O321" s="935">
        <v>8.8423904862261005E-4</v>
      </c>
      <c r="P321" s="935">
        <v>1.18892066837272E-4</v>
      </c>
      <c r="Q321" s="935">
        <v>7.2527472527472505E-5</v>
      </c>
      <c r="R321" s="935">
        <v>2.81499322595213E-5</v>
      </c>
      <c r="S321" s="935">
        <v>7.0540418485623999E-4</v>
      </c>
      <c r="T321" s="935">
        <v>5.8286918560891199E-4</v>
      </c>
      <c r="U321" s="935">
        <v>2.4010236339003501E-3</v>
      </c>
      <c r="V321" s="935">
        <v>4.96763510462141E-7</v>
      </c>
      <c r="W321" s="935">
        <v>7.9482161673942499E-7</v>
      </c>
      <c r="X321" s="935">
        <v>5.2988107782628303E-5</v>
      </c>
      <c r="Y321" s="935">
        <v>2.6494053891314199E-5</v>
      </c>
      <c r="Z321" s="935">
        <v>2.3182297154899898E-5</v>
      </c>
      <c r="AA321" s="935">
        <v>1.27833810025591E-5</v>
      </c>
      <c r="AB321" s="912"/>
    </row>
    <row r="322" spans="1:28">
      <c r="A322" s="929" t="s">
        <v>4094</v>
      </c>
      <c r="B322" s="930">
        <v>0</v>
      </c>
      <c r="C322" s="931">
        <v>44.520420000000001</v>
      </c>
      <c r="D322" s="931">
        <v>0</v>
      </c>
      <c r="E322" s="931">
        <v>0</v>
      </c>
      <c r="F322" s="932">
        <v>0</v>
      </c>
      <c r="G322" s="933">
        <v>0</v>
      </c>
      <c r="H322" s="933">
        <v>0</v>
      </c>
      <c r="I322" s="933">
        <v>1</v>
      </c>
      <c r="J322" s="933">
        <v>0</v>
      </c>
      <c r="K322" s="933">
        <v>43.520420000000001</v>
      </c>
      <c r="L322" s="934">
        <v>2.6569242979242999E-2</v>
      </c>
      <c r="M322" s="935">
        <v>1.1428414103400401E-3</v>
      </c>
      <c r="N322" s="935">
        <v>1.28114705872514E-3</v>
      </c>
      <c r="O322" s="935">
        <v>6.1145655075518099E-2</v>
      </c>
      <c r="P322" s="935">
        <v>1.5213621322361E-3</v>
      </c>
      <c r="Q322" s="935">
        <v>2.1764941509023702E-3</v>
      </c>
      <c r="R322" s="935">
        <v>2.0891432150802001E-3</v>
      </c>
      <c r="S322" s="935">
        <v>2.35847526719856E-2</v>
      </c>
      <c r="T322" s="935">
        <v>3.2683808486794801E-2</v>
      </c>
      <c r="U322" s="935">
        <v>0.109334254670748</v>
      </c>
      <c r="V322" s="935">
        <v>2.1109809490357399E-5</v>
      </c>
      <c r="W322" s="935">
        <v>2.83890541422048E-5</v>
      </c>
      <c r="X322" s="935">
        <v>2.7661129677020099E-3</v>
      </c>
      <c r="Y322" s="935">
        <v>1.383056483851E-3</v>
      </c>
      <c r="Z322" s="935">
        <v>8.0071691170321296E-4</v>
      </c>
      <c r="AA322" s="935">
        <v>3.3047770719387201E-4</v>
      </c>
      <c r="AB322" s="912"/>
    </row>
    <row r="323" spans="1:28">
      <c r="A323" s="929" t="s">
        <v>4095</v>
      </c>
      <c r="B323" s="930">
        <v>0</v>
      </c>
      <c r="C323" s="931">
        <v>13.61558</v>
      </c>
      <c r="D323" s="931">
        <v>-9</v>
      </c>
      <c r="E323" s="931">
        <v>0</v>
      </c>
      <c r="F323" s="932">
        <v>0</v>
      </c>
      <c r="G323" s="933">
        <v>0</v>
      </c>
      <c r="H323" s="933">
        <v>0</v>
      </c>
      <c r="I323" s="933">
        <v>0</v>
      </c>
      <c r="J323" s="933">
        <v>0</v>
      </c>
      <c r="K323" s="933">
        <v>22.615580000000001</v>
      </c>
      <c r="L323" s="934">
        <v>9.3432489671667791E-3</v>
      </c>
      <c r="M323" s="935">
        <v>1.43742291802566E-4</v>
      </c>
      <c r="N323" s="935">
        <v>7.1871145901282894E-5</v>
      </c>
      <c r="O323" s="935">
        <v>4.07395916503588E-2</v>
      </c>
      <c r="P323" s="935">
        <v>1.01754411828658E-3</v>
      </c>
      <c r="Q323" s="935">
        <v>2.0161747771254598E-3</v>
      </c>
      <c r="R323" s="935">
        <v>4.5014033485540298E-4</v>
      </c>
      <c r="S323" s="935">
        <v>2.08048053924766E-3</v>
      </c>
      <c r="T323" s="935">
        <v>2.1561343770384899E-3</v>
      </c>
      <c r="U323" s="935">
        <v>1.7438209610784999E-2</v>
      </c>
      <c r="V323" s="935">
        <v>2.6478843226788399E-6</v>
      </c>
      <c r="W323" s="935">
        <v>1.5130767558164801E-6</v>
      </c>
      <c r="X323" s="935">
        <v>7.1871145901282896E-4</v>
      </c>
      <c r="Y323" s="935">
        <v>3.7826918895412002E-4</v>
      </c>
      <c r="Z323" s="935">
        <v>3.4044227005870803E-4</v>
      </c>
      <c r="AA323" s="935">
        <v>6.6197108066971106E-5</v>
      </c>
      <c r="AB323" s="912"/>
    </row>
    <row r="324" spans="1:28">
      <c r="A324" s="929" t="s">
        <v>4096</v>
      </c>
      <c r="B324" s="930">
        <v>0</v>
      </c>
      <c r="C324" s="931">
        <v>3.8849999999999998</v>
      </c>
      <c r="D324" s="931">
        <v>-7</v>
      </c>
      <c r="E324" s="931">
        <v>0</v>
      </c>
      <c r="F324" s="932">
        <v>0</v>
      </c>
      <c r="G324" s="933">
        <v>0</v>
      </c>
      <c r="H324" s="933">
        <v>0</v>
      </c>
      <c r="I324" s="933">
        <v>0</v>
      </c>
      <c r="J324" s="933">
        <v>0</v>
      </c>
      <c r="K324" s="933">
        <v>10.885</v>
      </c>
      <c r="L324" s="934">
        <v>4.6243999531670804E-3</v>
      </c>
      <c r="M324" s="935">
        <v>1.0377590446083599E-4</v>
      </c>
      <c r="N324" s="935">
        <v>1.67497951059595E-4</v>
      </c>
      <c r="O324" s="935">
        <v>1.11786676033251E-2</v>
      </c>
      <c r="P324" s="935">
        <v>3.76870389884089E-4</v>
      </c>
      <c r="Q324" s="935">
        <v>5.8988408851422497E-4</v>
      </c>
      <c r="R324" s="935">
        <v>1.7295984076806E-4</v>
      </c>
      <c r="S324" s="935">
        <v>4.8610818405338896E-3</v>
      </c>
      <c r="T324" s="935">
        <v>1.5475354173984299E-3</v>
      </c>
      <c r="U324" s="935">
        <v>1.91712328767123E-2</v>
      </c>
      <c r="V324" s="935">
        <v>2.9130078445146898E-6</v>
      </c>
      <c r="W324" s="935">
        <v>4.1874487764898703E-6</v>
      </c>
      <c r="X324" s="935">
        <v>2.18475588338602E-4</v>
      </c>
      <c r="Y324" s="935">
        <v>1.09237794169301E-4</v>
      </c>
      <c r="Z324" s="935">
        <v>0</v>
      </c>
      <c r="AA324" s="935">
        <v>2.5488818639503599E-5</v>
      </c>
      <c r="AB324" s="912"/>
    </row>
    <row r="325" spans="1:28">
      <c r="A325" s="929" t="s">
        <v>4097</v>
      </c>
      <c r="B325" s="930">
        <v>0</v>
      </c>
      <c r="C325" s="931">
        <v>36.092059999999996</v>
      </c>
      <c r="D325" s="931">
        <v>-22</v>
      </c>
      <c r="E325" s="931">
        <v>0</v>
      </c>
      <c r="F325" s="932">
        <v>0</v>
      </c>
      <c r="G325" s="933">
        <v>0</v>
      </c>
      <c r="H325" s="933">
        <v>0</v>
      </c>
      <c r="I325" s="933">
        <v>0</v>
      </c>
      <c r="J325" s="933">
        <v>0</v>
      </c>
      <c r="K325" s="933">
        <v>58.092059999999996</v>
      </c>
      <c r="L325" s="934">
        <v>1.5892313268101799E-2</v>
      </c>
      <c r="M325" s="935">
        <v>4.0187458838878001E-4</v>
      </c>
      <c r="N325" s="935">
        <v>2.0093729419439E-4</v>
      </c>
      <c r="O325" s="935">
        <v>6.2107890932811497E-3</v>
      </c>
      <c r="P325" s="935">
        <v>2.7583210384866299E-3</v>
      </c>
      <c r="Q325" s="935">
        <v>7.3981458317025405E-4</v>
      </c>
      <c r="R325" s="935">
        <v>9.1335133724722805E-4</v>
      </c>
      <c r="S325" s="935">
        <v>1.15995619830398E-2</v>
      </c>
      <c r="T325" s="935">
        <v>9.5901890410958895E-3</v>
      </c>
      <c r="U325" s="935">
        <v>6.97800421656882E-2</v>
      </c>
      <c r="V325" s="935">
        <v>1.00468647097195E-5</v>
      </c>
      <c r="W325" s="935">
        <v>4.5667566862361399E-6</v>
      </c>
      <c r="X325" s="935">
        <v>1.73536754076973E-3</v>
      </c>
      <c r="Y325" s="935">
        <v>9.1335133724722805E-4</v>
      </c>
      <c r="Z325" s="935">
        <v>4.5667566862361402E-4</v>
      </c>
      <c r="AA325" s="935">
        <v>1.50702970645793E-4</v>
      </c>
      <c r="AB325" s="912"/>
    </row>
    <row r="326" spans="1:28">
      <c r="A326" s="929" t="s">
        <v>4098</v>
      </c>
      <c r="B326" s="930">
        <v>0</v>
      </c>
      <c r="C326" s="931">
        <v>0</v>
      </c>
      <c r="D326" s="931">
        <v>0</v>
      </c>
      <c r="E326" s="931">
        <v>0</v>
      </c>
      <c r="F326" s="932">
        <v>0</v>
      </c>
      <c r="G326" s="933">
        <v>0</v>
      </c>
      <c r="H326" s="933">
        <v>0</v>
      </c>
      <c r="I326" s="933">
        <v>0</v>
      </c>
      <c r="J326" s="933">
        <v>0</v>
      </c>
      <c r="K326" s="933">
        <v>0</v>
      </c>
      <c r="L326" s="934">
        <v>0</v>
      </c>
      <c r="M326" s="935">
        <v>0</v>
      </c>
      <c r="N326" s="935">
        <v>0</v>
      </c>
      <c r="O326" s="935">
        <v>0</v>
      </c>
      <c r="P326" s="935">
        <v>0</v>
      </c>
      <c r="Q326" s="935">
        <v>0</v>
      </c>
      <c r="R326" s="935">
        <v>0</v>
      </c>
      <c r="S326" s="935">
        <v>0</v>
      </c>
      <c r="T326" s="935">
        <v>0</v>
      </c>
      <c r="U326" s="935">
        <v>0</v>
      </c>
      <c r="V326" s="935">
        <v>0</v>
      </c>
      <c r="W326" s="935">
        <v>0</v>
      </c>
      <c r="X326" s="935">
        <v>0</v>
      </c>
      <c r="Y326" s="935">
        <v>0</v>
      </c>
      <c r="Z326" s="935">
        <v>0</v>
      </c>
      <c r="AA326" s="935">
        <v>0</v>
      </c>
      <c r="AB326" s="912"/>
    </row>
    <row r="327" spans="1:28">
      <c r="A327" s="929" t="s">
        <v>4099</v>
      </c>
      <c r="B327" s="930">
        <v>0</v>
      </c>
      <c r="C327" s="931">
        <v>384.49369000000002</v>
      </c>
      <c r="D327" s="931">
        <v>7</v>
      </c>
      <c r="E327" s="931">
        <v>2.39845</v>
      </c>
      <c r="F327" s="932">
        <v>0</v>
      </c>
      <c r="G327" s="933">
        <v>0</v>
      </c>
      <c r="H327" s="933">
        <v>0</v>
      </c>
      <c r="I327" s="933">
        <v>21</v>
      </c>
      <c r="J327" s="933">
        <v>0</v>
      </c>
      <c r="K327" s="933">
        <v>354.09523999999999</v>
      </c>
      <c r="L327" s="934">
        <v>0.18419325211166299</v>
      </c>
      <c r="M327" s="935">
        <v>6.9294567514677097E-3</v>
      </c>
      <c r="N327" s="935">
        <v>5.0342207168782502E-3</v>
      </c>
      <c r="O327" s="935">
        <v>0.38378529700436498</v>
      </c>
      <c r="P327" s="935">
        <v>1.95446216067038E-2</v>
      </c>
      <c r="Q327" s="935">
        <v>1.6642541428738701E-2</v>
      </c>
      <c r="R327" s="935">
        <v>2.5289555836553099E-2</v>
      </c>
      <c r="S327" s="935">
        <v>0.12259808098750601</v>
      </c>
      <c r="T327" s="935">
        <v>0.146288531419874</v>
      </c>
      <c r="U327" s="935">
        <v>0.69353793640757999</v>
      </c>
      <c r="V327" s="935">
        <v>1.7175576563467E-4</v>
      </c>
      <c r="W327" s="935">
        <v>1.30297477378025E-4</v>
      </c>
      <c r="X327" s="935">
        <v>9.9499891815946595E-2</v>
      </c>
      <c r="Y327" s="935">
        <v>4.9749945907973298E-2</v>
      </c>
      <c r="Z327" s="935">
        <v>1.00684414337565E-2</v>
      </c>
      <c r="AA327" s="935">
        <v>2.2209797280345199E-3</v>
      </c>
      <c r="AB327" s="912"/>
    </row>
    <row r="328" spans="1:28">
      <c r="A328" s="924"/>
      <c r="B328" s="925"/>
      <c r="C328" s="926"/>
      <c r="D328" s="926"/>
      <c r="E328" s="926"/>
      <c r="F328" s="925"/>
      <c r="G328" s="926"/>
      <c r="H328" s="926"/>
      <c r="I328" s="926"/>
      <c r="J328" s="926"/>
      <c r="K328" s="926"/>
      <c r="L328" s="927"/>
      <c r="M328" s="928"/>
      <c r="N328" s="928"/>
      <c r="O328" s="928"/>
      <c r="P328" s="928"/>
      <c r="Q328" s="928"/>
      <c r="R328" s="928"/>
      <c r="S328" s="928"/>
      <c r="T328" s="928"/>
      <c r="U328" s="928"/>
      <c r="V328" s="928"/>
      <c r="W328" s="928"/>
      <c r="X328" s="928"/>
      <c r="Y328" s="928"/>
      <c r="Z328" s="928"/>
      <c r="AA328" s="928"/>
      <c r="AB328" s="912"/>
    </row>
    <row r="329" spans="1:28">
      <c r="A329" s="917" t="s">
        <v>4100</v>
      </c>
      <c r="B329" s="918">
        <v>4000</v>
      </c>
      <c r="C329" s="919">
        <v>17284</v>
      </c>
      <c r="D329" s="919">
        <v>-95845</v>
      </c>
      <c r="E329" s="919">
        <v>6517</v>
      </c>
      <c r="F329" s="920">
        <v>0</v>
      </c>
      <c r="G329" s="921">
        <v>0</v>
      </c>
      <c r="H329" s="921">
        <v>0</v>
      </c>
      <c r="I329" s="921">
        <v>0</v>
      </c>
      <c r="J329" s="921">
        <v>216</v>
      </c>
      <c r="K329" s="921">
        <v>110396</v>
      </c>
      <c r="L329" s="922">
        <v>9.6125409066352194</v>
      </c>
      <c r="M329" s="923">
        <v>7.0624091968153599E-2</v>
      </c>
      <c r="N329" s="923">
        <v>2.9103904136350701E-2</v>
      </c>
      <c r="O329" s="923">
        <v>2.30590277909914</v>
      </c>
      <c r="P329" s="923">
        <v>0.58620706470804695</v>
      </c>
      <c r="Q329" s="923">
        <v>1.14484754210782E-2</v>
      </c>
      <c r="R329" s="923">
        <v>2.6838182415909798E-2</v>
      </c>
      <c r="S329" s="923">
        <v>2.0860036788432299</v>
      </c>
      <c r="T329" s="923">
        <v>2.1338820822085101</v>
      </c>
      <c r="U329" s="923">
        <v>11.8517850192517</v>
      </c>
      <c r="V329" s="923">
        <v>3.9387896121230396E-3</v>
      </c>
      <c r="W329" s="923">
        <v>4.5960616525331597E-3</v>
      </c>
      <c r="X329" s="923">
        <v>0.35718427803703101</v>
      </c>
      <c r="Y329" s="923">
        <v>0.35718427803703101</v>
      </c>
      <c r="Z329" s="923">
        <v>1.66714841018951E-3</v>
      </c>
      <c r="AA329" s="923">
        <v>9.8095773331995303E-3</v>
      </c>
      <c r="AB329" s="912"/>
    </row>
    <row r="330" spans="1:28">
      <c r="A330" s="929" t="s">
        <v>4101</v>
      </c>
      <c r="B330" s="930">
        <v>0</v>
      </c>
      <c r="C330" s="931">
        <v>2029.3568499999999</v>
      </c>
      <c r="D330" s="931">
        <v>1813</v>
      </c>
      <c r="E330" s="931">
        <v>0</v>
      </c>
      <c r="F330" s="932">
        <v>0</v>
      </c>
      <c r="G330" s="933">
        <v>0</v>
      </c>
      <c r="H330" s="933">
        <v>0</v>
      </c>
      <c r="I330" s="933">
        <v>0</v>
      </c>
      <c r="J330" s="933">
        <v>216.35685000000001</v>
      </c>
      <c r="K330" s="933">
        <v>0</v>
      </c>
      <c r="L330" s="934">
        <v>0</v>
      </c>
      <c r="M330" s="935">
        <v>0</v>
      </c>
      <c r="N330" s="935">
        <v>0</v>
      </c>
      <c r="O330" s="935">
        <v>0</v>
      </c>
      <c r="P330" s="935">
        <v>0</v>
      </c>
      <c r="Q330" s="935">
        <v>0</v>
      </c>
      <c r="R330" s="935">
        <v>0</v>
      </c>
      <c r="S330" s="935">
        <v>0</v>
      </c>
      <c r="T330" s="935">
        <v>0</v>
      </c>
      <c r="U330" s="935">
        <v>0</v>
      </c>
      <c r="V330" s="935">
        <v>0</v>
      </c>
      <c r="W330" s="935">
        <v>0</v>
      </c>
      <c r="X330" s="935">
        <v>0</v>
      </c>
      <c r="Y330" s="935">
        <v>0</v>
      </c>
      <c r="Z330" s="935">
        <v>0</v>
      </c>
      <c r="AA330" s="935">
        <v>0</v>
      </c>
      <c r="AB330" s="912"/>
    </row>
    <row r="331" spans="1:28">
      <c r="A331" s="929" t="s">
        <v>4102</v>
      </c>
      <c r="B331" s="930">
        <v>4000</v>
      </c>
      <c r="C331" s="931">
        <v>4083.87329</v>
      </c>
      <c r="D331" s="931">
        <v>0</v>
      </c>
      <c r="E331" s="931">
        <v>174.62276</v>
      </c>
      <c r="F331" s="932">
        <v>0</v>
      </c>
      <c r="G331" s="933">
        <v>0</v>
      </c>
      <c r="H331" s="933">
        <v>0</v>
      </c>
      <c r="I331" s="933">
        <v>0</v>
      </c>
      <c r="J331" s="933">
        <v>0</v>
      </c>
      <c r="K331" s="933">
        <v>7909.2505300000003</v>
      </c>
      <c r="L331" s="934">
        <v>3.74382039572148</v>
      </c>
      <c r="M331" s="935">
        <v>3.9687142004114599E-3</v>
      </c>
      <c r="N331" s="935">
        <v>2.9103904136350701E-2</v>
      </c>
      <c r="O331" s="935">
        <v>3.9687142004114599E-2</v>
      </c>
      <c r="P331" s="935">
        <v>0.199758614754043</v>
      </c>
      <c r="Q331" s="935">
        <v>0</v>
      </c>
      <c r="R331" s="935">
        <v>1.32290473347049E-3</v>
      </c>
      <c r="S331" s="935">
        <v>1.32290473347049E-2</v>
      </c>
      <c r="T331" s="935">
        <v>0.119061426012344</v>
      </c>
      <c r="U331" s="935">
        <v>0.145519520681754</v>
      </c>
      <c r="V331" s="935">
        <v>1.32290473347049E-4</v>
      </c>
      <c r="W331" s="935">
        <v>0</v>
      </c>
      <c r="X331" s="935">
        <v>0.35718427803703101</v>
      </c>
      <c r="Y331" s="935">
        <v>0.35718427803703101</v>
      </c>
      <c r="Z331" s="935">
        <v>0</v>
      </c>
      <c r="AA331" s="935">
        <v>6.6145236673524296E-4</v>
      </c>
      <c r="AB331" s="912"/>
    </row>
    <row r="332" spans="1:28">
      <c r="A332" s="929" t="s">
        <v>4103</v>
      </c>
      <c r="B332" s="930">
        <v>0</v>
      </c>
      <c r="C332" s="931">
        <v>4110.8860400000003</v>
      </c>
      <c r="D332" s="931">
        <v>-113</v>
      </c>
      <c r="E332" s="931">
        <v>2.5605000000000002</v>
      </c>
      <c r="F332" s="932">
        <v>0</v>
      </c>
      <c r="G332" s="933">
        <v>0</v>
      </c>
      <c r="H332" s="933">
        <v>0</v>
      </c>
      <c r="I332" s="933">
        <v>0</v>
      </c>
      <c r="J332" s="933">
        <v>0</v>
      </c>
      <c r="K332" s="933">
        <v>4221.3255399999998</v>
      </c>
      <c r="L332" s="934">
        <v>0.56484861792697405</v>
      </c>
      <c r="M332" s="935">
        <v>1.41212154481744E-3</v>
      </c>
      <c r="N332" s="935">
        <v>0</v>
      </c>
      <c r="O332" s="935">
        <v>7.0606077240871798E-2</v>
      </c>
      <c r="P332" s="935">
        <v>1.69454585378092E-2</v>
      </c>
      <c r="Q332" s="935">
        <v>0</v>
      </c>
      <c r="R332" s="935">
        <v>2.11818231722615E-3</v>
      </c>
      <c r="S332" s="935">
        <v>7.7666684964959001E-2</v>
      </c>
      <c r="T332" s="935">
        <v>0.14121215448174401</v>
      </c>
      <c r="U332" s="935">
        <v>0.55072740247880003</v>
      </c>
      <c r="V332" s="935">
        <v>7.0606077240871801E-5</v>
      </c>
      <c r="W332" s="935">
        <v>0</v>
      </c>
      <c r="X332" s="935">
        <v>0</v>
      </c>
      <c r="Y332" s="935">
        <v>0</v>
      </c>
      <c r="Z332" s="935">
        <v>0</v>
      </c>
      <c r="AA332" s="935">
        <v>6.3545469516784595E-4</v>
      </c>
      <c r="AB332" s="912"/>
    </row>
    <row r="333" spans="1:28">
      <c r="A333" s="929" t="s">
        <v>4104</v>
      </c>
      <c r="B333" s="930">
        <v>0</v>
      </c>
      <c r="C333" s="931">
        <v>0</v>
      </c>
      <c r="D333" s="931">
        <v>0</v>
      </c>
      <c r="E333" s="931">
        <v>0</v>
      </c>
      <c r="F333" s="932">
        <v>0</v>
      </c>
      <c r="G333" s="933">
        <v>0</v>
      </c>
      <c r="H333" s="933">
        <v>0</v>
      </c>
      <c r="I333" s="933">
        <v>0</v>
      </c>
      <c r="J333" s="933">
        <v>0</v>
      </c>
      <c r="K333" s="933">
        <v>0</v>
      </c>
      <c r="L333" s="934">
        <v>0</v>
      </c>
      <c r="M333" s="935">
        <v>0</v>
      </c>
      <c r="N333" s="935">
        <v>0</v>
      </c>
      <c r="O333" s="935">
        <v>0</v>
      </c>
      <c r="P333" s="935">
        <v>0</v>
      </c>
      <c r="Q333" s="935">
        <v>0</v>
      </c>
      <c r="R333" s="935">
        <v>0</v>
      </c>
      <c r="S333" s="935">
        <v>0</v>
      </c>
      <c r="T333" s="935">
        <v>0</v>
      </c>
      <c r="U333" s="935">
        <v>0</v>
      </c>
      <c r="V333" s="935">
        <v>0</v>
      </c>
      <c r="W333" s="935">
        <v>0</v>
      </c>
      <c r="X333" s="935">
        <v>0</v>
      </c>
      <c r="Y333" s="935">
        <v>0</v>
      </c>
      <c r="Z333" s="935">
        <v>0</v>
      </c>
      <c r="AA333" s="935">
        <v>0</v>
      </c>
      <c r="AB333" s="912"/>
    </row>
    <row r="334" spans="1:28">
      <c r="A334" s="929" t="s">
        <v>4276</v>
      </c>
      <c r="B334" s="930">
        <v>0</v>
      </c>
      <c r="C334" s="931">
        <v>0</v>
      </c>
      <c r="D334" s="931">
        <v>0</v>
      </c>
      <c r="E334" s="931">
        <v>0</v>
      </c>
      <c r="F334" s="932">
        <v>0</v>
      </c>
      <c r="G334" s="933">
        <v>0</v>
      </c>
      <c r="H334" s="933">
        <v>0</v>
      </c>
      <c r="I334" s="933">
        <v>0</v>
      </c>
      <c r="J334" s="933">
        <v>0</v>
      </c>
      <c r="K334" s="933">
        <v>0</v>
      </c>
      <c r="L334" s="934">
        <v>0</v>
      </c>
      <c r="M334" s="935">
        <v>0</v>
      </c>
      <c r="N334" s="935">
        <v>0</v>
      </c>
      <c r="O334" s="935">
        <v>0</v>
      </c>
      <c r="P334" s="935">
        <v>0</v>
      </c>
      <c r="Q334" s="935">
        <v>0</v>
      </c>
      <c r="R334" s="935">
        <v>0</v>
      </c>
      <c r="S334" s="935">
        <v>0</v>
      </c>
      <c r="T334" s="935">
        <v>0</v>
      </c>
      <c r="U334" s="935">
        <v>0</v>
      </c>
      <c r="V334" s="935">
        <v>0</v>
      </c>
      <c r="W334" s="935">
        <v>0</v>
      </c>
      <c r="X334" s="935">
        <v>0</v>
      </c>
      <c r="Y334" s="935">
        <v>0</v>
      </c>
      <c r="Z334" s="935">
        <v>0</v>
      </c>
      <c r="AA334" s="935">
        <v>0</v>
      </c>
      <c r="AB334" s="912"/>
    </row>
    <row r="335" spans="1:28">
      <c r="A335" s="929" t="s">
        <v>4277</v>
      </c>
      <c r="B335" s="930">
        <v>0</v>
      </c>
      <c r="C335" s="931">
        <v>0</v>
      </c>
      <c r="D335" s="931">
        <v>0</v>
      </c>
      <c r="E335" s="931">
        <v>0</v>
      </c>
      <c r="F335" s="932">
        <v>0</v>
      </c>
      <c r="G335" s="933">
        <v>0</v>
      </c>
      <c r="H335" s="933">
        <v>0</v>
      </c>
      <c r="I335" s="933">
        <v>0</v>
      </c>
      <c r="J335" s="933">
        <v>0</v>
      </c>
      <c r="K335" s="933">
        <v>0</v>
      </c>
      <c r="L335" s="934">
        <v>0</v>
      </c>
      <c r="M335" s="935">
        <v>0</v>
      </c>
      <c r="N335" s="935">
        <v>0</v>
      </c>
      <c r="O335" s="935">
        <v>0</v>
      </c>
      <c r="P335" s="935">
        <v>0</v>
      </c>
      <c r="Q335" s="935">
        <v>0</v>
      </c>
      <c r="R335" s="935">
        <v>0</v>
      </c>
      <c r="S335" s="935">
        <v>0</v>
      </c>
      <c r="T335" s="935">
        <v>0</v>
      </c>
      <c r="U335" s="935">
        <v>0</v>
      </c>
      <c r="V335" s="935">
        <v>0</v>
      </c>
      <c r="W335" s="935">
        <v>0</v>
      </c>
      <c r="X335" s="935">
        <v>0</v>
      </c>
      <c r="Y335" s="935">
        <v>0</v>
      </c>
      <c r="Z335" s="935">
        <v>0</v>
      </c>
      <c r="AA335" s="935">
        <v>0</v>
      </c>
      <c r="AB335" s="912"/>
    </row>
    <row r="336" spans="1:28">
      <c r="A336" s="929" t="s">
        <v>4105</v>
      </c>
      <c r="B336" s="930">
        <v>0</v>
      </c>
      <c r="C336" s="931">
        <v>1095.8017199999999</v>
      </c>
      <c r="D336" s="931">
        <v>99</v>
      </c>
      <c r="E336" s="931">
        <v>6.3700000000000007E-2</v>
      </c>
      <c r="F336" s="932">
        <v>0</v>
      </c>
      <c r="G336" s="933">
        <v>0</v>
      </c>
      <c r="H336" s="933">
        <v>0</v>
      </c>
      <c r="I336" s="933">
        <v>0</v>
      </c>
      <c r="J336" s="933">
        <v>0</v>
      </c>
      <c r="K336" s="933">
        <v>996.73802000000001</v>
      </c>
      <c r="L336" s="934">
        <v>9.16931625604228E-2</v>
      </c>
      <c r="M336" s="935">
        <v>1.66714841018951E-4</v>
      </c>
      <c r="N336" s="935">
        <v>0</v>
      </c>
      <c r="O336" s="935">
        <v>8.3357420509475293E-3</v>
      </c>
      <c r="P336" s="935">
        <v>9.1693162560422797E-3</v>
      </c>
      <c r="Q336" s="935">
        <v>0</v>
      </c>
      <c r="R336" s="935">
        <v>5.0014452305685196E-4</v>
      </c>
      <c r="S336" s="935">
        <v>6.66859364075802E-3</v>
      </c>
      <c r="T336" s="935">
        <v>1.1670038871326499E-2</v>
      </c>
      <c r="U336" s="935">
        <v>0.116700388713265</v>
      </c>
      <c r="V336" s="935">
        <v>0</v>
      </c>
      <c r="W336" s="935">
        <v>1.66714841018951E-5</v>
      </c>
      <c r="X336" s="935">
        <v>0</v>
      </c>
      <c r="Y336" s="935">
        <v>0</v>
      </c>
      <c r="Z336" s="935">
        <v>1.66714841018951E-3</v>
      </c>
      <c r="AA336" s="935">
        <v>1.66714841018951E-5</v>
      </c>
      <c r="AB336" s="912"/>
    </row>
    <row r="337" spans="1:28">
      <c r="A337" s="929" t="s">
        <v>4106</v>
      </c>
      <c r="B337" s="930">
        <v>0</v>
      </c>
      <c r="C337" s="931">
        <v>5964.1534899999997</v>
      </c>
      <c r="D337" s="931">
        <v>-29197</v>
      </c>
      <c r="E337" s="931">
        <v>6339.8739999999998</v>
      </c>
      <c r="F337" s="932">
        <v>0</v>
      </c>
      <c r="G337" s="933">
        <v>0</v>
      </c>
      <c r="H337" s="933">
        <v>0</v>
      </c>
      <c r="I337" s="933">
        <v>0</v>
      </c>
      <c r="J337" s="933">
        <v>0</v>
      </c>
      <c r="K337" s="933">
        <v>28821.279490000001</v>
      </c>
      <c r="L337" s="934">
        <v>2.1210903667352401</v>
      </c>
      <c r="M337" s="935">
        <v>1.9282639697593099E-2</v>
      </c>
      <c r="N337" s="935">
        <v>0</v>
      </c>
      <c r="O337" s="935">
        <v>0.241032996219914</v>
      </c>
      <c r="P337" s="935">
        <v>0.15426111758074501</v>
      </c>
      <c r="Q337" s="935">
        <v>0</v>
      </c>
      <c r="R337" s="935">
        <v>0</v>
      </c>
      <c r="S337" s="935">
        <v>0.38565279395186203</v>
      </c>
      <c r="T337" s="935">
        <v>1.06054518336762</v>
      </c>
      <c r="U337" s="935">
        <v>1.8800573705153301</v>
      </c>
      <c r="V337" s="935">
        <v>1.4461979773194801E-3</v>
      </c>
      <c r="W337" s="935">
        <v>0</v>
      </c>
      <c r="X337" s="935">
        <v>0</v>
      </c>
      <c r="Y337" s="935">
        <v>0</v>
      </c>
      <c r="Z337" s="935">
        <v>0</v>
      </c>
      <c r="AA337" s="935">
        <v>4.8206599243982802E-4</v>
      </c>
      <c r="AB337" s="912"/>
    </row>
    <row r="338" spans="1:28">
      <c r="A338" s="929" t="s">
        <v>4229</v>
      </c>
      <c r="B338" s="930">
        <v>0</v>
      </c>
      <c r="C338" s="931">
        <v>0</v>
      </c>
      <c r="D338" s="931">
        <v>0</v>
      </c>
      <c r="E338" s="931">
        <v>0</v>
      </c>
      <c r="F338" s="932">
        <v>0</v>
      </c>
      <c r="G338" s="933">
        <v>0</v>
      </c>
      <c r="H338" s="933">
        <v>0</v>
      </c>
      <c r="I338" s="933">
        <v>0</v>
      </c>
      <c r="J338" s="933">
        <v>0</v>
      </c>
      <c r="K338" s="933">
        <v>0</v>
      </c>
      <c r="L338" s="934">
        <v>0</v>
      </c>
      <c r="M338" s="935">
        <v>0</v>
      </c>
      <c r="N338" s="935">
        <v>0</v>
      </c>
      <c r="O338" s="935">
        <v>0</v>
      </c>
      <c r="P338" s="935">
        <v>0</v>
      </c>
      <c r="Q338" s="935">
        <v>0</v>
      </c>
      <c r="R338" s="935">
        <v>0</v>
      </c>
      <c r="S338" s="935">
        <v>0</v>
      </c>
      <c r="T338" s="935">
        <v>0</v>
      </c>
      <c r="U338" s="935">
        <v>0</v>
      </c>
      <c r="V338" s="935">
        <v>0</v>
      </c>
      <c r="W338" s="935">
        <v>0</v>
      </c>
      <c r="X338" s="935">
        <v>0</v>
      </c>
      <c r="Y338" s="935">
        <v>0</v>
      </c>
      <c r="Z338" s="935">
        <v>0</v>
      </c>
      <c r="AA338" s="935">
        <v>0</v>
      </c>
      <c r="AB338" s="912"/>
    </row>
    <row r="339" spans="1:28">
      <c r="A339" s="929" t="s">
        <v>4300</v>
      </c>
      <c r="B339" s="930">
        <v>0</v>
      </c>
      <c r="C339" s="931">
        <v>0</v>
      </c>
      <c r="D339" s="931">
        <v>0</v>
      </c>
      <c r="E339" s="931">
        <v>0</v>
      </c>
      <c r="F339" s="932">
        <v>0</v>
      </c>
      <c r="G339" s="933">
        <v>0</v>
      </c>
      <c r="H339" s="933">
        <v>0</v>
      </c>
      <c r="I339" s="933">
        <v>0</v>
      </c>
      <c r="J339" s="933">
        <v>0</v>
      </c>
      <c r="K339" s="933">
        <v>0</v>
      </c>
      <c r="L339" s="934">
        <v>0</v>
      </c>
      <c r="M339" s="935">
        <v>0</v>
      </c>
      <c r="N339" s="935">
        <v>0</v>
      </c>
      <c r="O339" s="935">
        <v>0</v>
      </c>
      <c r="P339" s="935">
        <v>0</v>
      </c>
      <c r="Q339" s="935">
        <v>0</v>
      </c>
      <c r="R339" s="935">
        <v>0</v>
      </c>
      <c r="S339" s="935">
        <v>0</v>
      </c>
      <c r="T339" s="935">
        <v>0</v>
      </c>
      <c r="U339" s="935">
        <v>0</v>
      </c>
      <c r="V339" s="935">
        <v>0</v>
      </c>
      <c r="W339" s="935">
        <v>0</v>
      </c>
      <c r="X339" s="935">
        <v>0</v>
      </c>
      <c r="Y339" s="935">
        <v>0</v>
      </c>
      <c r="Z339" s="935">
        <v>0</v>
      </c>
      <c r="AA339" s="935">
        <v>0</v>
      </c>
      <c r="AB339" s="912"/>
    </row>
    <row r="340" spans="1:28">
      <c r="A340" s="929" t="s">
        <v>4107</v>
      </c>
      <c r="B340" s="930">
        <v>0</v>
      </c>
      <c r="C340" s="931">
        <v>0</v>
      </c>
      <c r="D340" s="931">
        <v>-68447</v>
      </c>
      <c r="E340" s="931">
        <v>0</v>
      </c>
      <c r="F340" s="932">
        <v>0</v>
      </c>
      <c r="G340" s="933">
        <v>0</v>
      </c>
      <c r="H340" s="933">
        <v>0</v>
      </c>
      <c r="I340" s="933">
        <v>0</v>
      </c>
      <c r="J340" s="933">
        <v>0</v>
      </c>
      <c r="K340" s="933">
        <v>68447</v>
      </c>
      <c r="L340" s="934">
        <v>3.0910883636911</v>
      </c>
      <c r="M340" s="935">
        <v>4.5793901684312598E-2</v>
      </c>
      <c r="N340" s="935">
        <v>0</v>
      </c>
      <c r="O340" s="935">
        <v>1.94624082158329</v>
      </c>
      <c r="P340" s="935">
        <v>0.20607255757940701</v>
      </c>
      <c r="Q340" s="935">
        <v>1.14484754210782E-2</v>
      </c>
      <c r="R340" s="935">
        <v>2.2896950842156299E-2</v>
      </c>
      <c r="S340" s="935">
        <v>1.60278655895094</v>
      </c>
      <c r="T340" s="935">
        <v>0.80139327947547101</v>
      </c>
      <c r="U340" s="935">
        <v>9.1587803368625291</v>
      </c>
      <c r="V340" s="935">
        <v>2.2896950842156301E-3</v>
      </c>
      <c r="W340" s="935">
        <v>4.5793901684312603E-3</v>
      </c>
      <c r="X340" s="935">
        <v>0</v>
      </c>
      <c r="Y340" s="935">
        <v>0</v>
      </c>
      <c r="Z340" s="935">
        <v>0</v>
      </c>
      <c r="AA340" s="935">
        <v>8.0139327947547096E-3</v>
      </c>
      <c r="AB340" s="912"/>
    </row>
    <row r="341" spans="1:28">
      <c r="A341" s="924"/>
      <c r="B341" s="925"/>
      <c r="C341" s="926"/>
      <c r="D341" s="926"/>
      <c r="E341" s="926"/>
      <c r="F341" s="925"/>
      <c r="G341" s="926"/>
      <c r="H341" s="926"/>
      <c r="I341" s="926"/>
      <c r="J341" s="926"/>
      <c r="K341" s="926"/>
      <c r="L341" s="927"/>
      <c r="M341" s="928"/>
      <c r="N341" s="928"/>
      <c r="O341" s="928"/>
      <c r="P341" s="928"/>
      <c r="Q341" s="928"/>
      <c r="R341" s="928"/>
      <c r="S341" s="928"/>
      <c r="T341" s="928"/>
      <c r="U341" s="928"/>
      <c r="V341" s="928"/>
      <c r="W341" s="928"/>
      <c r="X341" s="928"/>
      <c r="Y341" s="928"/>
      <c r="Z341" s="928"/>
      <c r="AA341" s="928"/>
      <c r="AB341" s="912"/>
    </row>
    <row r="342" spans="1:28">
      <c r="A342" s="917" t="s">
        <v>4108</v>
      </c>
      <c r="B342" s="918">
        <v>0</v>
      </c>
      <c r="C342" s="919">
        <v>44464</v>
      </c>
      <c r="D342" s="919">
        <v>1628</v>
      </c>
      <c r="E342" s="919">
        <v>3194</v>
      </c>
      <c r="F342" s="920">
        <v>0</v>
      </c>
      <c r="G342" s="921">
        <v>0</v>
      </c>
      <c r="H342" s="921">
        <v>0</v>
      </c>
      <c r="I342" s="921">
        <v>0</v>
      </c>
      <c r="J342" s="921">
        <v>0</v>
      </c>
      <c r="K342" s="921">
        <v>39642</v>
      </c>
      <c r="L342" s="922">
        <v>7.6039799927241702</v>
      </c>
      <c r="M342" s="923">
        <v>0.448186689256862</v>
      </c>
      <c r="N342" s="923">
        <v>9.1053313342365397E-2</v>
      </c>
      <c r="O342" s="923">
        <v>21.915122931256001</v>
      </c>
      <c r="P342" s="923">
        <v>1.1992759470169101</v>
      </c>
      <c r="Q342" s="923">
        <v>0.10071886860856</v>
      </c>
      <c r="R342" s="923">
        <v>0.16081097232676</v>
      </c>
      <c r="S342" s="923">
        <v>2.345905881128</v>
      </c>
      <c r="T342" s="923">
        <v>23.071511665412199</v>
      </c>
      <c r="U342" s="923">
        <v>20.865398582819001</v>
      </c>
      <c r="V342" s="923">
        <v>2.9914944392091899E-2</v>
      </c>
      <c r="W342" s="923">
        <v>3.6072896100657302E-2</v>
      </c>
      <c r="X342" s="923">
        <v>1.8353839368759099</v>
      </c>
      <c r="Y342" s="923">
        <v>1.1691761291585101</v>
      </c>
      <c r="Z342" s="923">
        <v>0.13562307747503599</v>
      </c>
      <c r="AA342" s="923">
        <v>5.2920372198805701E-2</v>
      </c>
      <c r="AB342" s="912"/>
    </row>
    <row r="343" spans="1:28">
      <c r="A343" s="929" t="s">
        <v>4109</v>
      </c>
      <c r="B343" s="930">
        <v>0</v>
      </c>
      <c r="C343" s="931">
        <v>971.88135</v>
      </c>
      <c r="D343" s="931">
        <v>0</v>
      </c>
      <c r="E343" s="931">
        <v>30</v>
      </c>
      <c r="F343" s="932">
        <v>0</v>
      </c>
      <c r="G343" s="933">
        <v>0</v>
      </c>
      <c r="H343" s="933">
        <v>0</v>
      </c>
      <c r="I343" s="933">
        <v>0</v>
      </c>
      <c r="J343" s="933">
        <v>0</v>
      </c>
      <c r="K343" s="933">
        <v>941.88135</v>
      </c>
      <c r="L343" s="934">
        <v>0.48364623488383801</v>
      </c>
      <c r="M343" s="935">
        <v>1.44936330974961E-2</v>
      </c>
      <c r="N343" s="935">
        <v>1.9849975763962101E-2</v>
      </c>
      <c r="O343" s="935">
        <v>0.74831257840333198</v>
      </c>
      <c r="P343" s="935">
        <v>6.0022545762456699E-2</v>
      </c>
      <c r="Q343" s="935">
        <v>3.6234082743740298E-3</v>
      </c>
      <c r="R343" s="935">
        <v>3.1350358547844799E-2</v>
      </c>
      <c r="S343" s="935">
        <v>8.0345139996989307E-2</v>
      </c>
      <c r="T343" s="935">
        <v>0.415904254102062</v>
      </c>
      <c r="U343" s="935">
        <v>0.66954283330824405</v>
      </c>
      <c r="V343" s="935">
        <v>1.4336093607305899E-3</v>
      </c>
      <c r="W343" s="935">
        <v>1.11853038035024E-3</v>
      </c>
      <c r="X343" s="935">
        <v>0.34658687841838498</v>
      </c>
      <c r="Y343" s="935">
        <v>0.32768213959556403</v>
      </c>
      <c r="Z343" s="935">
        <v>7.0892770585578802E-2</v>
      </c>
      <c r="AA343" s="935">
        <v>7.6091573761854596E-3</v>
      </c>
      <c r="AB343" s="912"/>
    </row>
    <row r="344" spans="1:28">
      <c r="A344" s="929" t="s">
        <v>4110</v>
      </c>
      <c r="B344" s="930">
        <v>0</v>
      </c>
      <c r="C344" s="931">
        <v>43491.96097</v>
      </c>
      <c r="D344" s="931">
        <v>1628</v>
      </c>
      <c r="E344" s="931">
        <v>3163.6523900000002</v>
      </c>
      <c r="F344" s="932">
        <v>0</v>
      </c>
      <c r="G344" s="933">
        <v>0</v>
      </c>
      <c r="H344" s="933">
        <v>0</v>
      </c>
      <c r="I344" s="933">
        <v>0</v>
      </c>
      <c r="J344" s="933">
        <v>0</v>
      </c>
      <c r="K344" s="933">
        <v>38700.308579999997</v>
      </c>
      <c r="L344" s="934">
        <v>7.1203337578403296</v>
      </c>
      <c r="M344" s="935">
        <v>0.43369305615936599</v>
      </c>
      <c r="N344" s="935">
        <v>7.1203337578403303E-2</v>
      </c>
      <c r="O344" s="935">
        <v>21.1668103528526</v>
      </c>
      <c r="P344" s="935">
        <v>1.13925340125445</v>
      </c>
      <c r="Q344" s="935">
        <v>9.7095460334186395E-2</v>
      </c>
      <c r="R344" s="935">
        <v>0.12946061377891499</v>
      </c>
      <c r="S344" s="935">
        <v>2.2655607411310199</v>
      </c>
      <c r="T344" s="935">
        <v>22.6556074113101</v>
      </c>
      <c r="U344" s="935">
        <v>20.195855749510802</v>
      </c>
      <c r="V344" s="935">
        <v>2.8481335031361299E-2</v>
      </c>
      <c r="W344" s="935">
        <v>3.49543657203071E-2</v>
      </c>
      <c r="X344" s="935">
        <v>1.4887970584575201</v>
      </c>
      <c r="Y344" s="935">
        <v>0.84149398956294896</v>
      </c>
      <c r="Z344" s="935">
        <v>6.4730306889457606E-2</v>
      </c>
      <c r="AA344" s="935">
        <v>4.5311214822620301E-2</v>
      </c>
      <c r="AB344" s="912"/>
    </row>
    <row r="345" spans="1:28">
      <c r="A345" s="924"/>
      <c r="B345" s="925"/>
      <c r="C345" s="926"/>
      <c r="D345" s="926"/>
      <c r="E345" s="926"/>
      <c r="F345" s="925"/>
      <c r="G345" s="926"/>
      <c r="H345" s="926"/>
      <c r="I345" s="926"/>
      <c r="J345" s="926"/>
      <c r="K345" s="926"/>
      <c r="L345" s="927"/>
      <c r="M345" s="928"/>
      <c r="N345" s="928"/>
      <c r="O345" s="928"/>
      <c r="P345" s="928"/>
      <c r="Q345" s="928"/>
      <c r="R345" s="928"/>
      <c r="S345" s="928"/>
      <c r="T345" s="928"/>
      <c r="U345" s="928"/>
      <c r="V345" s="928"/>
      <c r="W345" s="928"/>
      <c r="X345" s="928"/>
      <c r="Y345" s="928"/>
      <c r="Z345" s="928"/>
      <c r="AA345" s="928"/>
      <c r="AB345" s="912"/>
    </row>
    <row r="346" spans="1:28">
      <c r="A346" s="917" t="s">
        <v>4111</v>
      </c>
      <c r="B346" s="918">
        <v>305981</v>
      </c>
      <c r="C346" s="919">
        <v>11221</v>
      </c>
      <c r="D346" s="919">
        <v>-101</v>
      </c>
      <c r="E346" s="919">
        <v>0</v>
      </c>
      <c r="F346" s="920">
        <v>0</v>
      </c>
      <c r="G346" s="921">
        <v>0</v>
      </c>
      <c r="H346" s="921">
        <v>42000</v>
      </c>
      <c r="I346" s="921">
        <v>0</v>
      </c>
      <c r="J346" s="921">
        <v>0</v>
      </c>
      <c r="K346" s="921">
        <v>275303</v>
      </c>
      <c r="L346" s="922">
        <v>77.119409385740795</v>
      </c>
      <c r="M346" s="923">
        <v>7.2873958395288403</v>
      </c>
      <c r="N346" s="923">
        <v>5.3039367813548504</v>
      </c>
      <c r="O346" s="923">
        <v>4.0756124573342998</v>
      </c>
      <c r="P346" s="923">
        <v>5.3226307926472302E-2</v>
      </c>
      <c r="Q346" s="923">
        <v>8.6453246491712205E-4</v>
      </c>
      <c r="R346" s="923">
        <v>0.45555557085625298</v>
      </c>
      <c r="S346" s="923">
        <v>8.1287567929475095</v>
      </c>
      <c r="T346" s="923">
        <v>67.149976133872499</v>
      </c>
      <c r="U346" s="923">
        <v>100.590768570219</v>
      </c>
      <c r="V346" s="923">
        <v>5.1047806196837603E-2</v>
      </c>
      <c r="W346" s="923">
        <v>4.2532104314152497E-2</v>
      </c>
      <c r="X346" s="923">
        <v>18.673284320334901</v>
      </c>
      <c r="Y346" s="923">
        <v>18.673101278041401</v>
      </c>
      <c r="Z346" s="923">
        <v>0.33048148951711098</v>
      </c>
      <c r="AA346" s="923">
        <v>0.74689684460776895</v>
      </c>
      <c r="AB346" s="912"/>
    </row>
    <row r="347" spans="1:28">
      <c r="A347" s="929" t="s">
        <v>4112</v>
      </c>
      <c r="B347" s="930">
        <v>0</v>
      </c>
      <c r="C347" s="931">
        <v>0</v>
      </c>
      <c r="D347" s="931">
        <v>0</v>
      </c>
      <c r="E347" s="931">
        <v>0</v>
      </c>
      <c r="F347" s="932">
        <v>0</v>
      </c>
      <c r="G347" s="933">
        <v>0</v>
      </c>
      <c r="H347" s="933">
        <v>0</v>
      </c>
      <c r="I347" s="933">
        <v>0</v>
      </c>
      <c r="J347" s="933">
        <v>0</v>
      </c>
      <c r="K347" s="933">
        <v>0</v>
      </c>
      <c r="L347" s="934">
        <v>0</v>
      </c>
      <c r="M347" s="935">
        <v>0</v>
      </c>
      <c r="N347" s="935">
        <v>0</v>
      </c>
      <c r="O347" s="935">
        <v>0</v>
      </c>
      <c r="P347" s="935">
        <v>0</v>
      </c>
      <c r="Q347" s="935">
        <v>0</v>
      </c>
      <c r="R347" s="935">
        <v>0</v>
      </c>
      <c r="S347" s="935">
        <v>0</v>
      </c>
      <c r="T347" s="935">
        <v>0</v>
      </c>
      <c r="U347" s="935">
        <v>0</v>
      </c>
      <c r="V347" s="935">
        <v>0</v>
      </c>
      <c r="W347" s="935">
        <v>0</v>
      </c>
      <c r="X347" s="935">
        <v>0</v>
      </c>
      <c r="Y347" s="935">
        <v>0</v>
      </c>
      <c r="Z347" s="935">
        <v>0</v>
      </c>
      <c r="AA347" s="935">
        <v>0</v>
      </c>
      <c r="AB347" s="912"/>
    </row>
    <row r="348" spans="1:28">
      <c r="A348" s="929" t="s">
        <v>4113</v>
      </c>
      <c r="B348" s="930">
        <v>79166</v>
      </c>
      <c r="C348" s="931">
        <v>0</v>
      </c>
      <c r="D348" s="931">
        <v>0</v>
      </c>
      <c r="E348" s="931">
        <v>0</v>
      </c>
      <c r="F348" s="932">
        <v>0</v>
      </c>
      <c r="G348" s="933">
        <v>0</v>
      </c>
      <c r="H348" s="933">
        <v>18589.743589743601</v>
      </c>
      <c r="I348" s="933">
        <v>0</v>
      </c>
      <c r="J348" s="933">
        <v>0</v>
      </c>
      <c r="K348" s="933">
        <v>60576.256410256399</v>
      </c>
      <c r="L348" s="934">
        <v>20.855732215175799</v>
      </c>
      <c r="M348" s="935">
        <v>1.54736077725498</v>
      </c>
      <c r="N348" s="935">
        <v>1.63145647167101</v>
      </c>
      <c r="O348" s="935">
        <v>0.672765555328252</v>
      </c>
      <c r="P348" s="935">
        <v>0</v>
      </c>
      <c r="Q348" s="935">
        <v>0</v>
      </c>
      <c r="R348" s="935">
        <v>0.142962680507254</v>
      </c>
      <c r="S348" s="935">
        <v>1.5137224994885701</v>
      </c>
      <c r="T348" s="935">
        <v>14.2962680507254</v>
      </c>
      <c r="U348" s="935">
        <v>23.462698742072799</v>
      </c>
      <c r="V348" s="935">
        <v>1.17733972182444E-2</v>
      </c>
      <c r="W348" s="935">
        <v>5.0457416649618897E-3</v>
      </c>
      <c r="X348" s="935">
        <v>0.84095694416031597</v>
      </c>
      <c r="Y348" s="935">
        <v>0.84095694416031597</v>
      </c>
      <c r="Z348" s="935">
        <v>0</v>
      </c>
      <c r="AA348" s="935">
        <v>0.27499292074042297</v>
      </c>
      <c r="AB348" s="912"/>
    </row>
    <row r="349" spans="1:28">
      <c r="A349" s="929" t="s">
        <v>4114</v>
      </c>
      <c r="B349" s="930">
        <v>14500</v>
      </c>
      <c r="C349" s="931">
        <v>0</v>
      </c>
      <c r="D349" s="931">
        <v>0</v>
      </c>
      <c r="E349" s="931">
        <v>0</v>
      </c>
      <c r="F349" s="932">
        <v>0</v>
      </c>
      <c r="G349" s="933">
        <v>0</v>
      </c>
      <c r="H349" s="933">
        <v>0</v>
      </c>
      <c r="I349" s="933">
        <v>0</v>
      </c>
      <c r="J349" s="933">
        <v>0</v>
      </c>
      <c r="K349" s="933">
        <v>14500</v>
      </c>
      <c r="L349" s="934">
        <v>4.3897502801612402</v>
      </c>
      <c r="M349" s="935">
        <v>0.485055279575828</v>
      </c>
      <c r="N349" s="935">
        <v>0.271630956562463</v>
      </c>
      <c r="O349" s="935">
        <v>0.194022111830331</v>
      </c>
      <c r="P349" s="935">
        <v>0</v>
      </c>
      <c r="Q349" s="935">
        <v>0</v>
      </c>
      <c r="R349" s="935">
        <v>4.6080251559703599E-2</v>
      </c>
      <c r="S349" s="935">
        <v>0.50930804355461901</v>
      </c>
      <c r="T349" s="935">
        <v>4.5595196280127803</v>
      </c>
      <c r="U349" s="935">
        <v>7.4455985414889501</v>
      </c>
      <c r="V349" s="935">
        <v>3.6379145968187098E-3</v>
      </c>
      <c r="W349" s="935">
        <v>1.4551658387274801E-3</v>
      </c>
      <c r="X349" s="935">
        <v>0.14551658387274799</v>
      </c>
      <c r="Y349" s="935">
        <v>0.14551658387274799</v>
      </c>
      <c r="Z349" s="935">
        <v>0</v>
      </c>
      <c r="AA349" s="935">
        <v>8.9492699081740207E-2</v>
      </c>
      <c r="AB349" s="912"/>
    </row>
    <row r="350" spans="1:28">
      <c r="A350" s="929" t="s">
        <v>4115</v>
      </c>
      <c r="B350" s="930">
        <v>16739.455999999998</v>
      </c>
      <c r="C350" s="931">
        <v>488.57263999999998</v>
      </c>
      <c r="D350" s="931">
        <v>0</v>
      </c>
      <c r="E350" s="931">
        <v>0</v>
      </c>
      <c r="F350" s="932">
        <v>0</v>
      </c>
      <c r="G350" s="933">
        <v>0</v>
      </c>
      <c r="H350" s="933">
        <v>5100</v>
      </c>
      <c r="I350" s="933">
        <v>0</v>
      </c>
      <c r="J350" s="933">
        <v>0</v>
      </c>
      <c r="K350" s="933">
        <v>12128.02864</v>
      </c>
      <c r="L350" s="934">
        <v>4.7985100018264797</v>
      </c>
      <c r="M350" s="935">
        <v>0.28622691238964998</v>
      </c>
      <c r="N350" s="935">
        <v>0.40576874050532702</v>
      </c>
      <c r="O350" s="935">
        <v>0.20204252639269399</v>
      </c>
      <c r="P350" s="935">
        <v>0</v>
      </c>
      <c r="Q350" s="935">
        <v>0</v>
      </c>
      <c r="R350" s="935">
        <v>1.5153189479452E-2</v>
      </c>
      <c r="S350" s="935">
        <v>0.30306378958904101</v>
      </c>
      <c r="T350" s="935">
        <v>2.9127797554946699</v>
      </c>
      <c r="U350" s="935">
        <v>5.0005525282191803</v>
      </c>
      <c r="V350" s="935">
        <v>2.18879403592085E-3</v>
      </c>
      <c r="W350" s="935">
        <v>9.93375754764079E-3</v>
      </c>
      <c r="X350" s="935">
        <v>5.0510631598173497E-2</v>
      </c>
      <c r="Y350" s="935">
        <v>5.0510631598173497E-2</v>
      </c>
      <c r="Z350" s="935">
        <v>0</v>
      </c>
      <c r="AA350" s="935">
        <v>3.1316591590867603E-2</v>
      </c>
      <c r="AB350" s="912"/>
    </row>
    <row r="351" spans="1:28">
      <c r="A351" s="929" t="s">
        <v>4116</v>
      </c>
      <c r="B351" s="930">
        <v>0</v>
      </c>
      <c r="C351" s="931">
        <v>488.57263999999998</v>
      </c>
      <c r="D351" s="931">
        <v>0</v>
      </c>
      <c r="E351" s="931">
        <v>0</v>
      </c>
      <c r="F351" s="932">
        <v>0</v>
      </c>
      <c r="G351" s="933">
        <v>0</v>
      </c>
      <c r="H351" s="933">
        <v>0</v>
      </c>
      <c r="I351" s="933">
        <v>0</v>
      </c>
      <c r="J351" s="933">
        <v>0</v>
      </c>
      <c r="K351" s="933">
        <v>488.57263999999998</v>
      </c>
      <c r="L351" s="934">
        <v>0.17651277073611299</v>
      </c>
      <c r="M351" s="935">
        <v>1.51997108133875E-2</v>
      </c>
      <c r="N351" s="935">
        <v>1.28298634285045E-2</v>
      </c>
      <c r="O351" s="935">
        <v>1.30750200545269E-2</v>
      </c>
      <c r="P351" s="935">
        <v>0</v>
      </c>
      <c r="Q351" s="935">
        <v>0</v>
      </c>
      <c r="R351" s="935">
        <v>8.9890762874872496E-4</v>
      </c>
      <c r="S351" s="935">
        <v>1.4709397561342799E-2</v>
      </c>
      <c r="T351" s="935">
        <v>0.14545959810661199</v>
      </c>
      <c r="U351" s="935">
        <v>0.22963003970762899</v>
      </c>
      <c r="V351" s="935">
        <v>1.1440642547710999E-4</v>
      </c>
      <c r="W351" s="935">
        <v>5.0665702711291704E-4</v>
      </c>
      <c r="X351" s="935">
        <v>1.6343775068158599E-3</v>
      </c>
      <c r="Y351" s="935">
        <v>1.6343775068158599E-3</v>
      </c>
      <c r="Z351" s="935">
        <v>0</v>
      </c>
      <c r="AA351" s="935">
        <v>1.53631485640691E-3</v>
      </c>
      <c r="AB351" s="912"/>
    </row>
    <row r="352" spans="1:28">
      <c r="A352" s="929" t="s">
        <v>4118</v>
      </c>
      <c r="B352" s="930">
        <v>75.278000000000006</v>
      </c>
      <c r="C352" s="931">
        <v>0</v>
      </c>
      <c r="D352" s="931">
        <v>-90</v>
      </c>
      <c r="E352" s="931">
        <v>0</v>
      </c>
      <c r="F352" s="932">
        <v>0</v>
      </c>
      <c r="G352" s="933">
        <v>0</v>
      </c>
      <c r="H352" s="933">
        <v>0</v>
      </c>
      <c r="I352" s="933">
        <v>0</v>
      </c>
      <c r="J352" s="933">
        <v>0</v>
      </c>
      <c r="K352" s="933">
        <v>165.27799999999999</v>
      </c>
      <c r="L352" s="934">
        <v>6.1293321558198298E-2</v>
      </c>
      <c r="M352" s="935">
        <v>4.4761927776941499E-3</v>
      </c>
      <c r="N352" s="935">
        <v>4.8322535668289101E-3</v>
      </c>
      <c r="O352" s="935">
        <v>2.5432913509625798E-3</v>
      </c>
      <c r="P352" s="935">
        <v>0</v>
      </c>
      <c r="Q352" s="935">
        <v>0</v>
      </c>
      <c r="R352" s="935">
        <v>4.8322535668289101E-4</v>
      </c>
      <c r="S352" s="935">
        <v>5.3409118370214299E-3</v>
      </c>
      <c r="T352" s="935">
        <v>4.2981623831267697E-2</v>
      </c>
      <c r="U352" s="935">
        <v>6.38366129091609E-2</v>
      </c>
      <c r="V352" s="935">
        <v>5.3409118370214302E-5</v>
      </c>
      <c r="W352" s="935">
        <v>3.5606078913476201E-5</v>
      </c>
      <c r="X352" s="935">
        <v>3.5606078913476202E-3</v>
      </c>
      <c r="Y352" s="935">
        <v>3.5606078913476202E-3</v>
      </c>
      <c r="Z352" s="935">
        <v>0</v>
      </c>
      <c r="AA352" s="935">
        <v>8.13853232308027E-4</v>
      </c>
      <c r="AB352" s="912"/>
    </row>
    <row r="353" spans="1:28">
      <c r="A353" s="929" t="s">
        <v>4119</v>
      </c>
      <c r="B353" s="930">
        <v>0</v>
      </c>
      <c r="C353" s="931">
        <v>0</v>
      </c>
      <c r="D353" s="931">
        <v>0</v>
      </c>
      <c r="E353" s="931">
        <v>0</v>
      </c>
      <c r="F353" s="932">
        <v>0</v>
      </c>
      <c r="G353" s="933">
        <v>0</v>
      </c>
      <c r="H353" s="933">
        <v>0</v>
      </c>
      <c r="I353" s="933">
        <v>0</v>
      </c>
      <c r="J353" s="933">
        <v>0</v>
      </c>
      <c r="K353" s="933">
        <v>0</v>
      </c>
      <c r="L353" s="934">
        <v>0</v>
      </c>
      <c r="M353" s="935">
        <v>0</v>
      </c>
      <c r="N353" s="935">
        <v>0</v>
      </c>
      <c r="O353" s="935">
        <v>0</v>
      </c>
      <c r="P353" s="935">
        <v>0</v>
      </c>
      <c r="Q353" s="935">
        <v>0</v>
      </c>
      <c r="R353" s="935">
        <v>0</v>
      </c>
      <c r="S353" s="935">
        <v>0</v>
      </c>
      <c r="T353" s="935">
        <v>0</v>
      </c>
      <c r="U353" s="935">
        <v>0</v>
      </c>
      <c r="V353" s="935">
        <v>0</v>
      </c>
      <c r="W353" s="935">
        <v>0</v>
      </c>
      <c r="X353" s="935">
        <v>0</v>
      </c>
      <c r="Y353" s="935">
        <v>0</v>
      </c>
      <c r="Z353" s="935">
        <v>0</v>
      </c>
      <c r="AA353" s="935">
        <v>0</v>
      </c>
      <c r="AB353" s="912"/>
    </row>
    <row r="354" spans="1:28">
      <c r="A354" s="929" t="s">
        <v>4121</v>
      </c>
      <c r="B354" s="930">
        <v>210000</v>
      </c>
      <c r="C354" s="931">
        <v>9957.0967099999998</v>
      </c>
      <c r="D354" s="931">
        <v>0</v>
      </c>
      <c r="E354" s="931">
        <v>0</v>
      </c>
      <c r="F354" s="932">
        <v>0</v>
      </c>
      <c r="G354" s="933">
        <v>0</v>
      </c>
      <c r="H354" s="933">
        <v>48765.777793815199</v>
      </c>
      <c r="I354" s="933">
        <v>0</v>
      </c>
      <c r="J354" s="933">
        <v>0</v>
      </c>
      <c r="K354" s="933">
        <v>171191.318916185</v>
      </c>
      <c r="L354" s="934">
        <v>39.445558556029901</v>
      </c>
      <c r="M354" s="935">
        <v>4.7142252908425997</v>
      </c>
      <c r="N354" s="935">
        <v>2.2849561358675898</v>
      </c>
      <c r="O354" s="935">
        <v>2.4052169851237801</v>
      </c>
      <c r="P354" s="935">
        <v>0</v>
      </c>
      <c r="Q354" s="935">
        <v>0</v>
      </c>
      <c r="R354" s="935">
        <v>0.19241735880990199</v>
      </c>
      <c r="S354" s="935">
        <v>5.5319990657846896</v>
      </c>
      <c r="T354" s="935">
        <v>41.850775541153702</v>
      </c>
      <c r="U354" s="935">
        <v>60.851989723631597</v>
      </c>
      <c r="V354" s="935">
        <v>2.64573868363615E-2</v>
      </c>
      <c r="W354" s="935">
        <v>2.1646952866114001E-2</v>
      </c>
      <c r="X354" s="935">
        <v>6.0130424628094401</v>
      </c>
      <c r="Y354" s="935">
        <v>6.0130424628094401</v>
      </c>
      <c r="Z354" s="935">
        <v>0.24052169851237801</v>
      </c>
      <c r="AA354" s="935">
        <v>0.32229907600658603</v>
      </c>
      <c r="AB354" s="912"/>
    </row>
    <row r="355" spans="1:28">
      <c r="A355" s="929" t="s">
        <v>4122</v>
      </c>
      <c r="B355" s="930">
        <v>0</v>
      </c>
      <c r="C355" s="931">
        <v>0</v>
      </c>
      <c r="D355" s="931">
        <v>-9</v>
      </c>
      <c r="E355" s="931">
        <v>0</v>
      </c>
      <c r="F355" s="932">
        <v>0</v>
      </c>
      <c r="G355" s="933">
        <v>0</v>
      </c>
      <c r="H355" s="933">
        <v>0</v>
      </c>
      <c r="I355" s="933">
        <v>0</v>
      </c>
      <c r="J355" s="933">
        <v>0</v>
      </c>
      <c r="K355" s="933">
        <v>9</v>
      </c>
      <c r="L355" s="934">
        <v>2.6927592954990201E-3</v>
      </c>
      <c r="M355" s="935">
        <v>2.27848863465302E-4</v>
      </c>
      <c r="N355" s="935">
        <v>1.98073159716995E-4</v>
      </c>
      <c r="O355" s="935">
        <v>1.03567665211501E-4</v>
      </c>
      <c r="P355" s="935">
        <v>0</v>
      </c>
      <c r="Q355" s="935">
        <v>0</v>
      </c>
      <c r="R355" s="935">
        <v>3.6248682824025298E-5</v>
      </c>
      <c r="S355" s="935">
        <v>2.5891916302875199E-4</v>
      </c>
      <c r="T355" s="935">
        <v>2.43384013247027E-3</v>
      </c>
      <c r="U355" s="935">
        <v>3.4695167845852802E-3</v>
      </c>
      <c r="V355" s="935">
        <v>4.6605449345175399E-6</v>
      </c>
      <c r="W355" s="935">
        <v>4.1427066084600299E-6</v>
      </c>
      <c r="X355" s="935">
        <v>4.2721661899744099E-4</v>
      </c>
      <c r="Y355" s="935">
        <v>4.2721661899744099E-4</v>
      </c>
      <c r="Z355" s="935">
        <v>2.58919163028752E-5</v>
      </c>
      <c r="AA355" s="935">
        <v>2.0972452205328899E-5</v>
      </c>
      <c r="AB355" s="912"/>
    </row>
    <row r="356" spans="1:28">
      <c r="A356" s="929" t="s">
        <v>4123</v>
      </c>
      <c r="B356" s="930">
        <v>0</v>
      </c>
      <c r="C356" s="931">
        <v>0</v>
      </c>
      <c r="D356" s="931">
        <v>0</v>
      </c>
      <c r="E356" s="931">
        <v>0</v>
      </c>
      <c r="F356" s="932">
        <v>0</v>
      </c>
      <c r="G356" s="933">
        <v>0</v>
      </c>
      <c r="H356" s="933">
        <v>0</v>
      </c>
      <c r="I356" s="933">
        <v>0</v>
      </c>
      <c r="J356" s="933">
        <v>0</v>
      </c>
      <c r="K356" s="933">
        <v>0</v>
      </c>
      <c r="L356" s="934">
        <v>0</v>
      </c>
      <c r="M356" s="935">
        <v>0</v>
      </c>
      <c r="N356" s="935">
        <v>0</v>
      </c>
      <c r="O356" s="935">
        <v>0</v>
      </c>
      <c r="P356" s="935">
        <v>0</v>
      </c>
      <c r="Q356" s="935">
        <v>0</v>
      </c>
      <c r="R356" s="935">
        <v>0</v>
      </c>
      <c r="S356" s="935">
        <v>0</v>
      </c>
      <c r="T356" s="935">
        <v>0</v>
      </c>
      <c r="U356" s="935">
        <v>0</v>
      </c>
      <c r="V356" s="935">
        <v>0</v>
      </c>
      <c r="W356" s="935">
        <v>0</v>
      </c>
      <c r="X356" s="935">
        <v>0</v>
      </c>
      <c r="Y356" s="935">
        <v>0</v>
      </c>
      <c r="Z356" s="935">
        <v>0</v>
      </c>
      <c r="AA356" s="935">
        <v>0</v>
      </c>
      <c r="AB356" s="912"/>
    </row>
    <row r="357" spans="1:28">
      <c r="A357" s="929" t="s">
        <v>4124</v>
      </c>
      <c r="B357" s="930">
        <v>0</v>
      </c>
      <c r="C357" s="931">
        <v>0</v>
      </c>
      <c r="D357" s="931">
        <v>0</v>
      </c>
      <c r="E357" s="931">
        <v>0</v>
      </c>
      <c r="F357" s="932">
        <v>0</v>
      </c>
      <c r="G357" s="933">
        <v>0</v>
      </c>
      <c r="H357" s="933">
        <v>0</v>
      </c>
      <c r="I357" s="933">
        <v>0</v>
      </c>
      <c r="J357" s="933">
        <v>0</v>
      </c>
      <c r="K357" s="933">
        <v>0</v>
      </c>
      <c r="L357" s="934">
        <v>0</v>
      </c>
      <c r="M357" s="935">
        <v>0</v>
      </c>
      <c r="N357" s="935">
        <v>0</v>
      </c>
      <c r="O357" s="935">
        <v>0</v>
      </c>
      <c r="P357" s="935">
        <v>0</v>
      </c>
      <c r="Q357" s="935">
        <v>0</v>
      </c>
      <c r="R357" s="935">
        <v>0</v>
      </c>
      <c r="S357" s="935">
        <v>0</v>
      </c>
      <c r="T357" s="935">
        <v>0</v>
      </c>
      <c r="U357" s="935">
        <v>0</v>
      </c>
      <c r="V357" s="935">
        <v>0</v>
      </c>
      <c r="W357" s="935">
        <v>0</v>
      </c>
      <c r="X357" s="935">
        <v>0</v>
      </c>
      <c r="Y357" s="935">
        <v>0</v>
      </c>
      <c r="Z357" s="935">
        <v>0</v>
      </c>
      <c r="AA357" s="935">
        <v>0</v>
      </c>
      <c r="AB357" s="912"/>
    </row>
    <row r="358" spans="1:28">
      <c r="A358" s="929" t="s">
        <v>4126</v>
      </c>
      <c r="B358" s="930">
        <v>0</v>
      </c>
      <c r="C358" s="931">
        <v>0</v>
      </c>
      <c r="D358" s="931">
        <v>0</v>
      </c>
      <c r="E358" s="931">
        <v>0</v>
      </c>
      <c r="F358" s="932">
        <v>0</v>
      </c>
      <c r="G358" s="933">
        <v>0</v>
      </c>
      <c r="H358" s="933">
        <v>0</v>
      </c>
      <c r="I358" s="933">
        <v>0</v>
      </c>
      <c r="J358" s="933">
        <v>0</v>
      </c>
      <c r="K358" s="933">
        <v>0</v>
      </c>
      <c r="L358" s="934">
        <v>0</v>
      </c>
      <c r="M358" s="935">
        <v>0</v>
      </c>
      <c r="N358" s="935">
        <v>0</v>
      </c>
      <c r="O358" s="935">
        <v>0</v>
      </c>
      <c r="P358" s="935">
        <v>0</v>
      </c>
      <c r="Q358" s="935">
        <v>0</v>
      </c>
      <c r="R358" s="935">
        <v>0</v>
      </c>
      <c r="S358" s="935">
        <v>0</v>
      </c>
      <c r="T358" s="935">
        <v>0</v>
      </c>
      <c r="U358" s="935">
        <v>0</v>
      </c>
      <c r="V358" s="935">
        <v>0</v>
      </c>
      <c r="W358" s="935">
        <v>0</v>
      </c>
      <c r="X358" s="935">
        <v>0</v>
      </c>
      <c r="Y358" s="935">
        <v>0</v>
      </c>
      <c r="Z358" s="935">
        <v>0</v>
      </c>
      <c r="AA358" s="935">
        <v>0</v>
      </c>
      <c r="AB358" s="912"/>
    </row>
    <row r="359" spans="1:28">
      <c r="A359" s="929" t="s">
        <v>4127</v>
      </c>
      <c r="B359" s="930">
        <v>0</v>
      </c>
      <c r="C359" s="931">
        <v>0</v>
      </c>
      <c r="D359" s="931">
        <v>0</v>
      </c>
      <c r="E359" s="931">
        <v>0</v>
      </c>
      <c r="F359" s="932">
        <v>0</v>
      </c>
      <c r="G359" s="933">
        <v>0</v>
      </c>
      <c r="H359" s="933">
        <v>0</v>
      </c>
      <c r="I359" s="933">
        <v>0</v>
      </c>
      <c r="J359" s="933">
        <v>0</v>
      </c>
      <c r="K359" s="933">
        <v>0</v>
      </c>
      <c r="L359" s="934">
        <v>0</v>
      </c>
      <c r="M359" s="935">
        <v>0</v>
      </c>
      <c r="N359" s="935">
        <v>0</v>
      </c>
      <c r="O359" s="935">
        <v>0</v>
      </c>
      <c r="P359" s="935">
        <v>0</v>
      </c>
      <c r="Q359" s="935">
        <v>0</v>
      </c>
      <c r="R359" s="935">
        <v>0</v>
      </c>
      <c r="S359" s="935">
        <v>0</v>
      </c>
      <c r="T359" s="935">
        <v>0</v>
      </c>
      <c r="U359" s="935">
        <v>0</v>
      </c>
      <c r="V359" s="935">
        <v>0</v>
      </c>
      <c r="W359" s="935">
        <v>0</v>
      </c>
      <c r="X359" s="935">
        <v>0</v>
      </c>
      <c r="Y359" s="935">
        <v>0</v>
      </c>
      <c r="Z359" s="935">
        <v>0</v>
      </c>
      <c r="AA359" s="935">
        <v>0</v>
      </c>
      <c r="AB359" s="912"/>
    </row>
    <row r="360" spans="1:28">
      <c r="A360" s="929" t="s">
        <v>4128</v>
      </c>
      <c r="B360" s="930">
        <v>0</v>
      </c>
      <c r="C360" s="931">
        <v>0</v>
      </c>
      <c r="D360" s="931">
        <v>0</v>
      </c>
      <c r="E360" s="931">
        <v>0</v>
      </c>
      <c r="F360" s="932">
        <v>0</v>
      </c>
      <c r="G360" s="933">
        <v>0</v>
      </c>
      <c r="H360" s="933">
        <v>0</v>
      </c>
      <c r="I360" s="933">
        <v>0</v>
      </c>
      <c r="J360" s="933">
        <v>0</v>
      </c>
      <c r="K360" s="933">
        <v>0</v>
      </c>
      <c r="L360" s="934">
        <v>0</v>
      </c>
      <c r="M360" s="935">
        <v>0</v>
      </c>
      <c r="N360" s="935">
        <v>0</v>
      </c>
      <c r="O360" s="935">
        <v>0</v>
      </c>
      <c r="P360" s="935">
        <v>0</v>
      </c>
      <c r="Q360" s="935">
        <v>0</v>
      </c>
      <c r="R360" s="935">
        <v>0</v>
      </c>
      <c r="S360" s="935">
        <v>0</v>
      </c>
      <c r="T360" s="935">
        <v>0</v>
      </c>
      <c r="U360" s="935">
        <v>0</v>
      </c>
      <c r="V360" s="935">
        <v>0</v>
      </c>
      <c r="W360" s="935">
        <v>0</v>
      </c>
      <c r="X360" s="935">
        <v>0</v>
      </c>
      <c r="Y360" s="935">
        <v>0</v>
      </c>
      <c r="Z360" s="935">
        <v>0</v>
      </c>
      <c r="AA360" s="935">
        <v>0</v>
      </c>
      <c r="AB360" s="912"/>
    </row>
    <row r="361" spans="1:28">
      <c r="A361" s="929" t="s">
        <v>4129</v>
      </c>
      <c r="B361" s="930">
        <v>0</v>
      </c>
      <c r="C361" s="931">
        <v>0</v>
      </c>
      <c r="D361" s="931">
        <v>0</v>
      </c>
      <c r="E361" s="931">
        <v>0</v>
      </c>
      <c r="F361" s="932">
        <v>0</v>
      </c>
      <c r="G361" s="933">
        <v>0</v>
      </c>
      <c r="H361" s="933">
        <v>0</v>
      </c>
      <c r="I361" s="933">
        <v>0</v>
      </c>
      <c r="J361" s="933">
        <v>0</v>
      </c>
      <c r="K361" s="933">
        <v>0</v>
      </c>
      <c r="L361" s="934">
        <v>0</v>
      </c>
      <c r="M361" s="935">
        <v>0</v>
      </c>
      <c r="N361" s="935">
        <v>0</v>
      </c>
      <c r="O361" s="935">
        <v>0</v>
      </c>
      <c r="P361" s="935">
        <v>0</v>
      </c>
      <c r="Q361" s="935">
        <v>0</v>
      </c>
      <c r="R361" s="935">
        <v>0</v>
      </c>
      <c r="S361" s="935">
        <v>0</v>
      </c>
      <c r="T361" s="935">
        <v>0</v>
      </c>
      <c r="U361" s="935">
        <v>0</v>
      </c>
      <c r="V361" s="935">
        <v>0</v>
      </c>
      <c r="W361" s="935">
        <v>0</v>
      </c>
      <c r="X361" s="935">
        <v>0</v>
      </c>
      <c r="Y361" s="935">
        <v>0</v>
      </c>
      <c r="Z361" s="935">
        <v>0</v>
      </c>
      <c r="AA361" s="935">
        <v>0</v>
      </c>
      <c r="AB361" s="912"/>
    </row>
    <row r="362" spans="1:28">
      <c r="A362" s="929" t="s">
        <v>4130</v>
      </c>
      <c r="B362" s="930">
        <v>0</v>
      </c>
      <c r="C362" s="931">
        <v>0</v>
      </c>
      <c r="D362" s="931">
        <v>0</v>
      </c>
      <c r="E362" s="931">
        <v>0</v>
      </c>
      <c r="F362" s="932">
        <v>0</v>
      </c>
      <c r="G362" s="933">
        <v>0</v>
      </c>
      <c r="H362" s="933">
        <v>0</v>
      </c>
      <c r="I362" s="933">
        <v>0</v>
      </c>
      <c r="J362" s="933">
        <v>0</v>
      </c>
      <c r="K362" s="933">
        <v>0</v>
      </c>
      <c r="L362" s="934">
        <v>0</v>
      </c>
      <c r="M362" s="935">
        <v>0</v>
      </c>
      <c r="N362" s="935">
        <v>0</v>
      </c>
      <c r="O362" s="935">
        <v>0</v>
      </c>
      <c r="P362" s="935">
        <v>0</v>
      </c>
      <c r="Q362" s="935">
        <v>0</v>
      </c>
      <c r="R362" s="935">
        <v>0</v>
      </c>
      <c r="S362" s="935">
        <v>0</v>
      </c>
      <c r="T362" s="935">
        <v>0</v>
      </c>
      <c r="U362" s="935">
        <v>0</v>
      </c>
      <c r="V362" s="935">
        <v>0</v>
      </c>
      <c r="W362" s="935">
        <v>0</v>
      </c>
      <c r="X362" s="935">
        <v>0</v>
      </c>
      <c r="Y362" s="935">
        <v>0</v>
      </c>
      <c r="Z362" s="935">
        <v>0</v>
      </c>
      <c r="AA362" s="935">
        <v>0</v>
      </c>
      <c r="AB362" s="912"/>
    </row>
    <row r="363" spans="1:28">
      <c r="A363" s="929" t="s">
        <v>4278</v>
      </c>
      <c r="B363" s="930">
        <v>0</v>
      </c>
      <c r="C363" s="931">
        <v>3.125</v>
      </c>
      <c r="D363" s="931">
        <v>0</v>
      </c>
      <c r="E363" s="931">
        <v>0</v>
      </c>
      <c r="F363" s="932">
        <v>0</v>
      </c>
      <c r="G363" s="933">
        <v>0</v>
      </c>
      <c r="H363" s="933">
        <v>0</v>
      </c>
      <c r="I363" s="933">
        <v>0</v>
      </c>
      <c r="J363" s="933">
        <v>0</v>
      </c>
      <c r="K363" s="933">
        <v>3.125</v>
      </c>
      <c r="L363" s="934">
        <v>1.5367053038285901E-3</v>
      </c>
      <c r="M363" s="935">
        <v>7.4221820797163303E-5</v>
      </c>
      <c r="N363" s="935">
        <v>1.29104153076756E-4</v>
      </c>
      <c r="O363" s="935">
        <v>8.8857109405054602E-5</v>
      </c>
      <c r="P363" s="935">
        <v>1.8294110759864199E-5</v>
      </c>
      <c r="Q363" s="935">
        <v>3.1361332731195699E-6</v>
      </c>
      <c r="R363" s="935">
        <v>1.46352886078914E-5</v>
      </c>
      <c r="S363" s="935">
        <v>7.8403331827989404E-5</v>
      </c>
      <c r="T363" s="935">
        <v>9.4606687072440498E-4</v>
      </c>
      <c r="U363" s="935">
        <v>1.1081004231689199E-3</v>
      </c>
      <c r="V363" s="935">
        <v>6.7949554250924102E-7</v>
      </c>
      <c r="W363" s="935">
        <v>2.0907555154130501E-7</v>
      </c>
      <c r="X363" s="935">
        <v>2.09075551541305E-4</v>
      </c>
      <c r="Y363" s="935">
        <v>1.8294110759864199E-4</v>
      </c>
      <c r="Z363" s="935">
        <v>0</v>
      </c>
      <c r="AA363" s="935">
        <v>1.26490708682489E-5</v>
      </c>
      <c r="AB363" s="912"/>
    </row>
    <row r="364" spans="1:28">
      <c r="A364" s="929" t="s">
        <v>4131</v>
      </c>
      <c r="B364" s="930">
        <v>5100</v>
      </c>
      <c r="C364" s="931">
        <v>3.125</v>
      </c>
      <c r="D364" s="931">
        <v>0</v>
      </c>
      <c r="E364" s="931">
        <v>0</v>
      </c>
      <c r="F364" s="932">
        <v>0</v>
      </c>
      <c r="G364" s="933">
        <v>0</v>
      </c>
      <c r="H364" s="933">
        <v>0</v>
      </c>
      <c r="I364" s="933">
        <v>0</v>
      </c>
      <c r="J364" s="933">
        <v>0</v>
      </c>
      <c r="K364" s="933">
        <v>5103.125</v>
      </c>
      <c r="L364" s="934">
        <v>2.6630789302022202</v>
      </c>
      <c r="M364" s="935">
        <v>0.12803264087510699</v>
      </c>
      <c r="N364" s="935">
        <v>0.23045875357519199</v>
      </c>
      <c r="O364" s="935">
        <v>0.102426112700085</v>
      </c>
      <c r="P364" s="935">
        <v>1.7071018783347599E-2</v>
      </c>
      <c r="Q364" s="935">
        <v>8.5355093916737702E-4</v>
      </c>
      <c r="R364" s="935">
        <v>1.10961622091759E-2</v>
      </c>
      <c r="S364" s="935">
        <v>0.12803264087510699</v>
      </c>
      <c r="T364" s="935">
        <v>1.4851786341512401</v>
      </c>
      <c r="U364" s="935">
        <v>2.1509483667017899</v>
      </c>
      <c r="V364" s="935">
        <v>2.04852225400171E-3</v>
      </c>
      <c r="W364" s="935">
        <v>2.38994262966866E-3</v>
      </c>
      <c r="X364" s="935">
        <v>1.5705337280679701</v>
      </c>
      <c r="Y364" s="935">
        <v>1.5705337280679701</v>
      </c>
      <c r="Z364" s="935">
        <v>5.97485657417164E-2</v>
      </c>
      <c r="AA364" s="935">
        <v>1.64735331259304E-2</v>
      </c>
      <c r="AB364" s="912"/>
    </row>
    <row r="365" spans="1:28">
      <c r="A365" s="929" t="s">
        <v>4132</v>
      </c>
      <c r="B365" s="930">
        <v>0</v>
      </c>
      <c r="C365" s="931">
        <v>0</v>
      </c>
      <c r="D365" s="931">
        <v>0</v>
      </c>
      <c r="E365" s="931">
        <v>0</v>
      </c>
      <c r="F365" s="932">
        <v>0</v>
      </c>
      <c r="G365" s="933">
        <v>0</v>
      </c>
      <c r="H365" s="933">
        <v>0</v>
      </c>
      <c r="I365" s="933">
        <v>0</v>
      </c>
      <c r="J365" s="933">
        <v>0</v>
      </c>
      <c r="K365" s="933">
        <v>0</v>
      </c>
      <c r="L365" s="934">
        <v>0</v>
      </c>
      <c r="M365" s="935">
        <v>0</v>
      </c>
      <c r="N365" s="935">
        <v>0</v>
      </c>
      <c r="O365" s="935">
        <v>0</v>
      </c>
      <c r="P365" s="935">
        <v>0</v>
      </c>
      <c r="Q365" s="935">
        <v>0</v>
      </c>
      <c r="R365" s="935">
        <v>0</v>
      </c>
      <c r="S365" s="935">
        <v>0</v>
      </c>
      <c r="T365" s="935">
        <v>0</v>
      </c>
      <c r="U365" s="935">
        <v>0</v>
      </c>
      <c r="V365" s="935">
        <v>0</v>
      </c>
      <c r="W365" s="935">
        <v>0</v>
      </c>
      <c r="X365" s="935">
        <v>0</v>
      </c>
      <c r="Y365" s="935">
        <v>0</v>
      </c>
      <c r="Z365" s="935">
        <v>0</v>
      </c>
      <c r="AA365" s="935">
        <v>0</v>
      </c>
      <c r="AB365" s="912"/>
    </row>
    <row r="366" spans="1:28">
      <c r="A366" s="929" t="s">
        <v>4133</v>
      </c>
      <c r="B366" s="930">
        <v>6000</v>
      </c>
      <c r="C366" s="931">
        <v>0</v>
      </c>
      <c r="D366" s="931">
        <v>0</v>
      </c>
      <c r="E366" s="931">
        <v>0</v>
      </c>
      <c r="F366" s="932">
        <v>0</v>
      </c>
      <c r="G366" s="933">
        <v>0</v>
      </c>
      <c r="H366" s="933">
        <v>0</v>
      </c>
      <c r="I366" s="933">
        <v>0</v>
      </c>
      <c r="J366" s="933">
        <v>0</v>
      </c>
      <c r="K366" s="933">
        <v>6000</v>
      </c>
      <c r="L366" s="934">
        <v>4.7067088162978603</v>
      </c>
      <c r="M366" s="935">
        <v>0.104370515329419</v>
      </c>
      <c r="N366" s="935">
        <v>0.460635255155803</v>
      </c>
      <c r="O366" s="935">
        <v>0.48171007075116701</v>
      </c>
      <c r="P366" s="935">
        <v>3.6128255306337502E-2</v>
      </c>
      <c r="Q366" s="935">
        <v>0</v>
      </c>
      <c r="R366" s="935">
        <v>4.6163881780320097E-2</v>
      </c>
      <c r="S366" s="935">
        <v>0.120427517687792</v>
      </c>
      <c r="T366" s="935">
        <v>1.8365196447388199</v>
      </c>
      <c r="U366" s="935">
        <v>1.35480957398766</v>
      </c>
      <c r="V366" s="935">
        <v>4.7167444427718402E-3</v>
      </c>
      <c r="W366" s="935">
        <v>1.5053439710974001E-3</v>
      </c>
      <c r="X366" s="935">
        <v>10.0456621004566</v>
      </c>
      <c r="Y366" s="935">
        <v>10.0456621004566</v>
      </c>
      <c r="Z366" s="935">
        <v>3.01068794219479E-2</v>
      </c>
      <c r="AA366" s="935">
        <v>9.5338451502835105E-3</v>
      </c>
      <c r="AB366" s="912"/>
    </row>
    <row r="367" spans="1:28">
      <c r="A367" s="929" t="s">
        <v>4134</v>
      </c>
      <c r="B367" s="930">
        <v>0</v>
      </c>
      <c r="C367" s="931">
        <v>0</v>
      </c>
      <c r="D367" s="931">
        <v>0</v>
      </c>
      <c r="E367" s="931">
        <v>0</v>
      </c>
      <c r="F367" s="932">
        <v>0</v>
      </c>
      <c r="G367" s="933">
        <v>0</v>
      </c>
      <c r="H367" s="933">
        <v>0</v>
      </c>
      <c r="I367" s="933">
        <v>0</v>
      </c>
      <c r="J367" s="933">
        <v>0</v>
      </c>
      <c r="K367" s="933">
        <v>0</v>
      </c>
      <c r="L367" s="934">
        <v>0</v>
      </c>
      <c r="M367" s="935">
        <v>0</v>
      </c>
      <c r="N367" s="935">
        <v>0</v>
      </c>
      <c r="O367" s="935">
        <v>0</v>
      </c>
      <c r="P367" s="935">
        <v>0</v>
      </c>
      <c r="Q367" s="935">
        <v>0</v>
      </c>
      <c r="R367" s="935">
        <v>0</v>
      </c>
      <c r="S367" s="935">
        <v>0</v>
      </c>
      <c r="T367" s="935">
        <v>0</v>
      </c>
      <c r="U367" s="935">
        <v>0</v>
      </c>
      <c r="V367" s="935">
        <v>0</v>
      </c>
      <c r="W367" s="935">
        <v>0</v>
      </c>
      <c r="X367" s="935">
        <v>0</v>
      </c>
      <c r="Y367" s="935">
        <v>0</v>
      </c>
      <c r="Z367" s="935">
        <v>0</v>
      </c>
      <c r="AA367" s="935">
        <v>0</v>
      </c>
      <c r="AB367" s="912"/>
    </row>
    <row r="368" spans="1:28">
      <c r="A368" s="929" t="s">
        <v>4135</v>
      </c>
      <c r="B368" s="930">
        <v>0</v>
      </c>
      <c r="C368" s="931">
        <v>48.8992</v>
      </c>
      <c r="D368" s="931">
        <v>-1</v>
      </c>
      <c r="E368" s="931">
        <v>0</v>
      </c>
      <c r="F368" s="932">
        <v>0</v>
      </c>
      <c r="G368" s="933">
        <v>0</v>
      </c>
      <c r="H368" s="933">
        <v>0</v>
      </c>
      <c r="I368" s="933">
        <v>0</v>
      </c>
      <c r="J368" s="933">
        <v>0</v>
      </c>
      <c r="K368" s="933">
        <v>49.8992</v>
      </c>
      <c r="L368" s="934">
        <v>1.6475324200913199E-2</v>
      </c>
      <c r="M368" s="935">
        <v>1.9535027266797101E-3</v>
      </c>
      <c r="N368" s="935">
        <v>9.5713788214829305E-4</v>
      </c>
      <c r="O368" s="935">
        <v>1.4906245705588201E-3</v>
      </c>
      <c r="P368" s="935">
        <v>0</v>
      </c>
      <c r="Q368" s="935">
        <v>7.8453924766253506E-6</v>
      </c>
      <c r="R368" s="935">
        <v>2.2751638182213501E-4</v>
      </c>
      <c r="S368" s="935">
        <v>1.64753242009132E-3</v>
      </c>
      <c r="T368" s="935">
        <v>1.55338771037182E-2</v>
      </c>
      <c r="U368" s="935">
        <v>2.3928447053707301E-2</v>
      </c>
      <c r="V368" s="935">
        <v>5.0210511850402302E-5</v>
      </c>
      <c r="W368" s="935">
        <v>7.8453924766253506E-6</v>
      </c>
      <c r="X368" s="935">
        <v>1.1768088714938E-3</v>
      </c>
      <c r="Y368" s="935">
        <v>1.0199010219613001E-3</v>
      </c>
      <c r="Z368" s="935">
        <v>7.8453924766253499E-5</v>
      </c>
      <c r="AA368" s="935">
        <v>3.7736337812567901E-4</v>
      </c>
      <c r="AB368" s="912"/>
    </row>
    <row r="369" spans="1:28">
      <c r="A369" s="929" t="s">
        <v>4136</v>
      </c>
      <c r="B369" s="930">
        <v>0</v>
      </c>
      <c r="C369" s="931">
        <v>0</v>
      </c>
      <c r="D369" s="931">
        <v>0</v>
      </c>
      <c r="E369" s="931">
        <v>0</v>
      </c>
      <c r="F369" s="932">
        <v>0</v>
      </c>
      <c r="G369" s="933">
        <v>0</v>
      </c>
      <c r="H369" s="933">
        <v>0</v>
      </c>
      <c r="I369" s="933">
        <v>0</v>
      </c>
      <c r="J369" s="933">
        <v>0</v>
      </c>
      <c r="K369" s="933">
        <v>0</v>
      </c>
      <c r="L369" s="934">
        <v>0</v>
      </c>
      <c r="M369" s="935">
        <v>0</v>
      </c>
      <c r="N369" s="935">
        <v>0</v>
      </c>
      <c r="O369" s="935">
        <v>0</v>
      </c>
      <c r="P369" s="935">
        <v>0</v>
      </c>
      <c r="Q369" s="935">
        <v>0</v>
      </c>
      <c r="R369" s="935">
        <v>0</v>
      </c>
      <c r="S369" s="935">
        <v>0</v>
      </c>
      <c r="T369" s="935">
        <v>0</v>
      </c>
      <c r="U369" s="935">
        <v>0</v>
      </c>
      <c r="V369" s="935">
        <v>0</v>
      </c>
      <c r="W369" s="935">
        <v>0</v>
      </c>
      <c r="X369" s="935">
        <v>0</v>
      </c>
      <c r="Y369" s="935">
        <v>0</v>
      </c>
      <c r="Z369" s="935">
        <v>0</v>
      </c>
      <c r="AA369" s="935">
        <v>0</v>
      </c>
      <c r="AB369" s="912"/>
    </row>
    <row r="370" spans="1:28">
      <c r="A370" s="929" t="s">
        <v>4137</v>
      </c>
      <c r="B370" s="930">
        <v>0</v>
      </c>
      <c r="C370" s="931">
        <v>0</v>
      </c>
      <c r="D370" s="931">
        <v>0</v>
      </c>
      <c r="E370" s="931">
        <v>0</v>
      </c>
      <c r="F370" s="932">
        <v>0</v>
      </c>
      <c r="G370" s="933">
        <v>0</v>
      </c>
      <c r="H370" s="933">
        <v>0</v>
      </c>
      <c r="I370" s="933">
        <v>0</v>
      </c>
      <c r="J370" s="933">
        <v>0</v>
      </c>
      <c r="K370" s="933">
        <v>0</v>
      </c>
      <c r="L370" s="934">
        <v>0</v>
      </c>
      <c r="M370" s="935">
        <v>0</v>
      </c>
      <c r="N370" s="935">
        <v>0</v>
      </c>
      <c r="O370" s="935">
        <v>0</v>
      </c>
      <c r="P370" s="935">
        <v>0</v>
      </c>
      <c r="Q370" s="935">
        <v>0</v>
      </c>
      <c r="R370" s="935">
        <v>0</v>
      </c>
      <c r="S370" s="935">
        <v>0</v>
      </c>
      <c r="T370" s="935">
        <v>0</v>
      </c>
      <c r="U370" s="935">
        <v>0</v>
      </c>
      <c r="V370" s="935">
        <v>0</v>
      </c>
      <c r="W370" s="935">
        <v>0</v>
      </c>
      <c r="X370" s="935">
        <v>0</v>
      </c>
      <c r="Y370" s="935">
        <v>0</v>
      </c>
      <c r="Z370" s="935">
        <v>0</v>
      </c>
      <c r="AA370" s="935">
        <v>0</v>
      </c>
      <c r="AB370" s="912"/>
    </row>
    <row r="371" spans="1:28">
      <c r="A371" s="929" t="s">
        <v>4138</v>
      </c>
      <c r="B371" s="930">
        <v>0</v>
      </c>
      <c r="C371" s="931">
        <v>4.62</v>
      </c>
      <c r="D371" s="931">
        <v>0</v>
      </c>
      <c r="E371" s="931">
        <v>0</v>
      </c>
      <c r="F371" s="932">
        <v>0</v>
      </c>
      <c r="G371" s="933">
        <v>0</v>
      </c>
      <c r="H371" s="933">
        <v>0</v>
      </c>
      <c r="I371" s="933">
        <v>0</v>
      </c>
      <c r="J371" s="933">
        <v>0</v>
      </c>
      <c r="K371" s="933">
        <v>4.62</v>
      </c>
      <c r="L371" s="934">
        <v>1.5597049525816599E-3</v>
      </c>
      <c r="M371" s="935">
        <v>1.92946259220232E-4</v>
      </c>
      <c r="N371" s="935">
        <v>8.4035827186512094E-5</v>
      </c>
      <c r="O371" s="935">
        <v>1.2773445732349801E-4</v>
      </c>
      <c r="P371" s="935">
        <v>8.7397260273972602E-6</v>
      </c>
      <c r="Q371" s="935">
        <v>0</v>
      </c>
      <c r="R371" s="935">
        <v>2.15131717597471E-5</v>
      </c>
      <c r="S371" s="935">
        <v>1.68071654373024E-4</v>
      </c>
      <c r="T371" s="935">
        <v>1.5798735511064301E-3</v>
      </c>
      <c r="U371" s="935">
        <v>2.1983772391991601E-3</v>
      </c>
      <c r="V371" s="935">
        <v>1.6807165437302401E-6</v>
      </c>
      <c r="W371" s="935">
        <v>7.39515279241307E-7</v>
      </c>
      <c r="X371" s="935">
        <v>5.3782929399367797E-5</v>
      </c>
      <c r="Y371" s="935">
        <v>5.3782929399367797E-5</v>
      </c>
      <c r="Z371" s="935">
        <v>0</v>
      </c>
      <c r="AA371" s="935">
        <v>2.7025922023182301E-5</v>
      </c>
      <c r="AB371" s="912"/>
    </row>
    <row r="372" spans="1:28">
      <c r="A372" s="924"/>
      <c r="B372" s="925"/>
      <c r="C372" s="926"/>
      <c r="D372" s="926"/>
      <c r="E372" s="926"/>
      <c r="F372" s="925"/>
      <c r="G372" s="926"/>
      <c r="H372" s="926"/>
      <c r="I372" s="926"/>
      <c r="J372" s="926"/>
      <c r="K372" s="926"/>
      <c r="L372" s="927"/>
      <c r="M372" s="928"/>
      <c r="N372" s="928"/>
      <c r="O372" s="928"/>
      <c r="P372" s="928"/>
      <c r="Q372" s="928"/>
      <c r="R372" s="928"/>
      <c r="S372" s="928"/>
      <c r="T372" s="928"/>
      <c r="U372" s="928"/>
      <c r="V372" s="928"/>
      <c r="W372" s="928"/>
      <c r="X372" s="928"/>
      <c r="Y372" s="928"/>
      <c r="Z372" s="928"/>
      <c r="AA372" s="928"/>
      <c r="AB372" s="912"/>
    </row>
    <row r="373" spans="1:28">
      <c r="A373" s="917" t="s">
        <v>4139</v>
      </c>
      <c r="B373" s="918">
        <v>0</v>
      </c>
      <c r="C373" s="919">
        <v>0</v>
      </c>
      <c r="D373" s="919">
        <v>0</v>
      </c>
      <c r="E373" s="919">
        <v>0</v>
      </c>
      <c r="F373" s="920">
        <v>0</v>
      </c>
      <c r="G373" s="921">
        <v>0</v>
      </c>
      <c r="H373" s="921">
        <v>0</v>
      </c>
      <c r="I373" s="921">
        <v>0</v>
      </c>
      <c r="J373" s="921">
        <v>0</v>
      </c>
      <c r="K373" s="921">
        <v>0</v>
      </c>
      <c r="L373" s="922">
        <v>0</v>
      </c>
      <c r="M373" s="923">
        <v>0</v>
      </c>
      <c r="N373" s="923">
        <v>0</v>
      </c>
      <c r="O373" s="923">
        <v>0</v>
      </c>
      <c r="P373" s="923">
        <v>0</v>
      </c>
      <c r="Q373" s="923">
        <v>0</v>
      </c>
      <c r="R373" s="923">
        <v>0</v>
      </c>
      <c r="S373" s="923">
        <v>0</v>
      </c>
      <c r="T373" s="923">
        <v>0</v>
      </c>
      <c r="U373" s="923">
        <v>0</v>
      </c>
      <c r="V373" s="923">
        <v>0</v>
      </c>
      <c r="W373" s="923">
        <v>0</v>
      </c>
      <c r="X373" s="923">
        <v>0</v>
      </c>
      <c r="Y373" s="923">
        <v>0</v>
      </c>
      <c r="Z373" s="923">
        <v>0</v>
      </c>
      <c r="AA373" s="923">
        <v>0</v>
      </c>
      <c r="AB373" s="912"/>
    </row>
    <row r="374" spans="1:28">
      <c r="A374" s="929" t="s">
        <v>4140</v>
      </c>
      <c r="B374" s="930">
        <v>0</v>
      </c>
      <c r="C374" s="931">
        <v>0</v>
      </c>
      <c r="D374" s="931">
        <v>0</v>
      </c>
      <c r="E374" s="931">
        <v>0</v>
      </c>
      <c r="F374" s="932">
        <v>0</v>
      </c>
      <c r="G374" s="933">
        <v>0</v>
      </c>
      <c r="H374" s="933">
        <v>0</v>
      </c>
      <c r="I374" s="933">
        <v>0</v>
      </c>
      <c r="J374" s="933">
        <v>0</v>
      </c>
      <c r="K374" s="933">
        <v>0</v>
      </c>
      <c r="L374" s="934">
        <v>0</v>
      </c>
      <c r="M374" s="935">
        <v>0</v>
      </c>
      <c r="N374" s="935">
        <v>0</v>
      </c>
      <c r="O374" s="935">
        <v>0</v>
      </c>
      <c r="P374" s="935">
        <v>0</v>
      </c>
      <c r="Q374" s="935">
        <v>0</v>
      </c>
      <c r="R374" s="935">
        <v>0</v>
      </c>
      <c r="S374" s="935">
        <v>0</v>
      </c>
      <c r="T374" s="935">
        <v>0</v>
      </c>
      <c r="U374" s="935">
        <v>0</v>
      </c>
      <c r="V374" s="935">
        <v>0</v>
      </c>
      <c r="W374" s="935">
        <v>0</v>
      </c>
      <c r="X374" s="935">
        <v>0</v>
      </c>
      <c r="Y374" s="935">
        <v>0</v>
      </c>
      <c r="Z374" s="935">
        <v>0</v>
      </c>
      <c r="AA374" s="935">
        <v>0</v>
      </c>
      <c r="AB374" s="912"/>
    </row>
    <row r="375" spans="1:28">
      <c r="A375" s="929" t="s">
        <v>4141</v>
      </c>
      <c r="B375" s="930">
        <v>0</v>
      </c>
      <c r="C375" s="931">
        <v>0</v>
      </c>
      <c r="D375" s="931">
        <v>0</v>
      </c>
      <c r="E375" s="931">
        <v>0</v>
      </c>
      <c r="F375" s="932">
        <v>0</v>
      </c>
      <c r="G375" s="933">
        <v>0</v>
      </c>
      <c r="H375" s="933">
        <v>0</v>
      </c>
      <c r="I375" s="933">
        <v>0</v>
      </c>
      <c r="J375" s="933">
        <v>0</v>
      </c>
      <c r="K375" s="933">
        <v>0</v>
      </c>
      <c r="L375" s="934">
        <v>0</v>
      </c>
      <c r="M375" s="935">
        <v>0</v>
      </c>
      <c r="N375" s="935">
        <v>0</v>
      </c>
      <c r="O375" s="935">
        <v>0</v>
      </c>
      <c r="P375" s="935">
        <v>0</v>
      </c>
      <c r="Q375" s="935">
        <v>0</v>
      </c>
      <c r="R375" s="935">
        <v>0</v>
      </c>
      <c r="S375" s="935">
        <v>0</v>
      </c>
      <c r="T375" s="935">
        <v>0</v>
      </c>
      <c r="U375" s="935">
        <v>0</v>
      </c>
      <c r="V375" s="935">
        <v>0</v>
      </c>
      <c r="W375" s="935">
        <v>0</v>
      </c>
      <c r="X375" s="935">
        <v>0</v>
      </c>
      <c r="Y375" s="935">
        <v>0</v>
      </c>
      <c r="Z375" s="935">
        <v>0</v>
      </c>
      <c r="AA375" s="935">
        <v>0</v>
      </c>
      <c r="AB375" s="912"/>
    </row>
    <row r="376" spans="1:28">
      <c r="A376" s="929" t="s">
        <v>4142</v>
      </c>
      <c r="B376" s="930">
        <v>0</v>
      </c>
      <c r="C376" s="931">
        <v>0</v>
      </c>
      <c r="D376" s="931">
        <v>0</v>
      </c>
      <c r="E376" s="931">
        <v>0</v>
      </c>
      <c r="F376" s="932">
        <v>0</v>
      </c>
      <c r="G376" s="933">
        <v>0</v>
      </c>
      <c r="H376" s="933">
        <v>0</v>
      </c>
      <c r="I376" s="933">
        <v>0</v>
      </c>
      <c r="J376" s="933">
        <v>0</v>
      </c>
      <c r="K376" s="933">
        <v>0</v>
      </c>
      <c r="L376" s="934">
        <v>0</v>
      </c>
      <c r="M376" s="935">
        <v>0</v>
      </c>
      <c r="N376" s="935">
        <v>0</v>
      </c>
      <c r="O376" s="935">
        <v>0</v>
      </c>
      <c r="P376" s="935">
        <v>0</v>
      </c>
      <c r="Q376" s="935">
        <v>0</v>
      </c>
      <c r="R376" s="935">
        <v>0</v>
      </c>
      <c r="S376" s="935">
        <v>0</v>
      </c>
      <c r="T376" s="935">
        <v>0</v>
      </c>
      <c r="U376" s="935">
        <v>0</v>
      </c>
      <c r="V376" s="935">
        <v>0</v>
      </c>
      <c r="W376" s="935">
        <v>0</v>
      </c>
      <c r="X376" s="935">
        <v>0</v>
      </c>
      <c r="Y376" s="935">
        <v>0</v>
      </c>
      <c r="Z376" s="935">
        <v>0</v>
      </c>
      <c r="AA376" s="935">
        <v>0</v>
      </c>
      <c r="AB376" s="912"/>
    </row>
    <row r="377" spans="1:28">
      <c r="A377" s="929" t="s">
        <v>4143</v>
      </c>
      <c r="B377" s="930">
        <v>0</v>
      </c>
      <c r="C377" s="931">
        <v>0</v>
      </c>
      <c r="D377" s="931">
        <v>0</v>
      </c>
      <c r="E377" s="931">
        <v>0</v>
      </c>
      <c r="F377" s="932">
        <v>0</v>
      </c>
      <c r="G377" s="933">
        <v>0</v>
      </c>
      <c r="H377" s="933">
        <v>0</v>
      </c>
      <c r="I377" s="933">
        <v>0</v>
      </c>
      <c r="J377" s="933">
        <v>0</v>
      </c>
      <c r="K377" s="933">
        <v>0</v>
      </c>
      <c r="L377" s="934">
        <v>0</v>
      </c>
      <c r="M377" s="935">
        <v>0</v>
      </c>
      <c r="N377" s="935">
        <v>0</v>
      </c>
      <c r="O377" s="935">
        <v>0</v>
      </c>
      <c r="P377" s="935">
        <v>0</v>
      </c>
      <c r="Q377" s="935">
        <v>0</v>
      </c>
      <c r="R377" s="935">
        <v>0</v>
      </c>
      <c r="S377" s="935">
        <v>0</v>
      </c>
      <c r="T377" s="935">
        <v>0</v>
      </c>
      <c r="U377" s="935">
        <v>0</v>
      </c>
      <c r="V377" s="935">
        <v>0</v>
      </c>
      <c r="W377" s="935">
        <v>0</v>
      </c>
      <c r="X377" s="935">
        <v>0</v>
      </c>
      <c r="Y377" s="935">
        <v>0</v>
      </c>
      <c r="Z377" s="935">
        <v>0</v>
      </c>
      <c r="AA377" s="935">
        <v>0</v>
      </c>
      <c r="AB377" s="912"/>
    </row>
    <row r="378" spans="1:28">
      <c r="A378" s="929" t="s">
        <v>4144</v>
      </c>
      <c r="B378" s="930">
        <v>0</v>
      </c>
      <c r="C378" s="931">
        <v>0</v>
      </c>
      <c r="D378" s="931">
        <v>0</v>
      </c>
      <c r="E378" s="931">
        <v>0</v>
      </c>
      <c r="F378" s="932">
        <v>0</v>
      </c>
      <c r="G378" s="933">
        <v>0</v>
      </c>
      <c r="H378" s="933">
        <v>0</v>
      </c>
      <c r="I378" s="933">
        <v>0</v>
      </c>
      <c r="J378" s="933">
        <v>0</v>
      </c>
      <c r="K378" s="933">
        <v>0</v>
      </c>
      <c r="L378" s="934">
        <v>0</v>
      </c>
      <c r="M378" s="935">
        <v>0</v>
      </c>
      <c r="N378" s="935">
        <v>0</v>
      </c>
      <c r="O378" s="935">
        <v>0</v>
      </c>
      <c r="P378" s="935">
        <v>0</v>
      </c>
      <c r="Q378" s="935">
        <v>0</v>
      </c>
      <c r="R378" s="935">
        <v>0</v>
      </c>
      <c r="S378" s="935">
        <v>0</v>
      </c>
      <c r="T378" s="935">
        <v>0</v>
      </c>
      <c r="U378" s="935">
        <v>0</v>
      </c>
      <c r="V378" s="935">
        <v>0</v>
      </c>
      <c r="W378" s="935">
        <v>0</v>
      </c>
      <c r="X378" s="935">
        <v>0</v>
      </c>
      <c r="Y378" s="935">
        <v>0</v>
      </c>
      <c r="Z378" s="935">
        <v>0</v>
      </c>
      <c r="AA378" s="935">
        <v>0</v>
      </c>
      <c r="AB378" s="912"/>
    </row>
    <row r="379" spans="1:28">
      <c r="A379" s="929" t="s">
        <v>4145</v>
      </c>
      <c r="B379" s="930">
        <v>0</v>
      </c>
      <c r="C379" s="931">
        <v>0</v>
      </c>
      <c r="D379" s="931">
        <v>0</v>
      </c>
      <c r="E379" s="931">
        <v>0</v>
      </c>
      <c r="F379" s="932">
        <v>0</v>
      </c>
      <c r="G379" s="933">
        <v>0</v>
      </c>
      <c r="H379" s="933">
        <v>0</v>
      </c>
      <c r="I379" s="933">
        <v>0</v>
      </c>
      <c r="J379" s="933">
        <v>0</v>
      </c>
      <c r="K379" s="933">
        <v>0</v>
      </c>
      <c r="L379" s="934">
        <v>0</v>
      </c>
      <c r="M379" s="935">
        <v>0</v>
      </c>
      <c r="N379" s="935">
        <v>0</v>
      </c>
      <c r="O379" s="935">
        <v>0</v>
      </c>
      <c r="P379" s="935">
        <v>0</v>
      </c>
      <c r="Q379" s="935">
        <v>0</v>
      </c>
      <c r="R379" s="935">
        <v>0</v>
      </c>
      <c r="S379" s="935">
        <v>0</v>
      </c>
      <c r="T379" s="935">
        <v>0</v>
      </c>
      <c r="U379" s="935">
        <v>0</v>
      </c>
      <c r="V379" s="935">
        <v>0</v>
      </c>
      <c r="W379" s="935">
        <v>0</v>
      </c>
      <c r="X379" s="935">
        <v>0</v>
      </c>
      <c r="Y379" s="935">
        <v>0</v>
      </c>
      <c r="Z379" s="935">
        <v>0</v>
      </c>
      <c r="AA379" s="935">
        <v>0</v>
      </c>
      <c r="AB379" s="912"/>
    </row>
    <row r="380" spans="1:28">
      <c r="A380" s="929" t="s">
        <v>4146</v>
      </c>
      <c r="B380" s="930">
        <v>0</v>
      </c>
      <c r="C380" s="931">
        <v>0</v>
      </c>
      <c r="D380" s="931">
        <v>0</v>
      </c>
      <c r="E380" s="931">
        <v>0</v>
      </c>
      <c r="F380" s="932">
        <v>0</v>
      </c>
      <c r="G380" s="933">
        <v>0</v>
      </c>
      <c r="H380" s="933">
        <v>0</v>
      </c>
      <c r="I380" s="933">
        <v>0</v>
      </c>
      <c r="J380" s="933">
        <v>0</v>
      </c>
      <c r="K380" s="933">
        <v>0</v>
      </c>
      <c r="L380" s="934">
        <v>0</v>
      </c>
      <c r="M380" s="935">
        <v>0</v>
      </c>
      <c r="N380" s="935">
        <v>0</v>
      </c>
      <c r="O380" s="935">
        <v>0</v>
      </c>
      <c r="P380" s="935">
        <v>0</v>
      </c>
      <c r="Q380" s="935">
        <v>0</v>
      </c>
      <c r="R380" s="935">
        <v>0</v>
      </c>
      <c r="S380" s="935">
        <v>0</v>
      </c>
      <c r="T380" s="935">
        <v>0</v>
      </c>
      <c r="U380" s="935">
        <v>0</v>
      </c>
      <c r="V380" s="935">
        <v>0</v>
      </c>
      <c r="W380" s="935">
        <v>0</v>
      </c>
      <c r="X380" s="935">
        <v>0</v>
      </c>
      <c r="Y380" s="935">
        <v>0</v>
      </c>
      <c r="Z380" s="935">
        <v>0</v>
      </c>
      <c r="AA380" s="935">
        <v>0</v>
      </c>
      <c r="AB380" s="912"/>
    </row>
    <row r="381" spans="1:28">
      <c r="A381" s="929" t="s">
        <v>4233</v>
      </c>
      <c r="B381" s="930">
        <v>0</v>
      </c>
      <c r="C381" s="931">
        <v>0</v>
      </c>
      <c r="D381" s="931">
        <v>0</v>
      </c>
      <c r="E381" s="931">
        <v>0</v>
      </c>
      <c r="F381" s="932">
        <v>0</v>
      </c>
      <c r="G381" s="933">
        <v>0</v>
      </c>
      <c r="H381" s="933">
        <v>0</v>
      </c>
      <c r="I381" s="933">
        <v>0</v>
      </c>
      <c r="J381" s="933">
        <v>0</v>
      </c>
      <c r="K381" s="933">
        <v>0</v>
      </c>
      <c r="L381" s="934">
        <v>0</v>
      </c>
      <c r="M381" s="935">
        <v>0</v>
      </c>
      <c r="N381" s="935">
        <v>0</v>
      </c>
      <c r="O381" s="935">
        <v>0</v>
      </c>
      <c r="P381" s="935">
        <v>0</v>
      </c>
      <c r="Q381" s="935">
        <v>0</v>
      </c>
      <c r="R381" s="935">
        <v>0</v>
      </c>
      <c r="S381" s="935">
        <v>0</v>
      </c>
      <c r="T381" s="935">
        <v>0</v>
      </c>
      <c r="U381" s="935">
        <v>0</v>
      </c>
      <c r="V381" s="935">
        <v>0</v>
      </c>
      <c r="W381" s="935">
        <v>0</v>
      </c>
      <c r="X381" s="935">
        <v>0</v>
      </c>
      <c r="Y381" s="935">
        <v>0</v>
      </c>
      <c r="Z381" s="935">
        <v>0</v>
      </c>
      <c r="AA381" s="935">
        <v>0</v>
      </c>
      <c r="AB381" s="912"/>
    </row>
    <row r="382" spans="1:28">
      <c r="A382" s="929" t="s">
        <v>4147</v>
      </c>
      <c r="B382" s="930">
        <v>0</v>
      </c>
      <c r="C382" s="931">
        <v>0</v>
      </c>
      <c r="D382" s="931">
        <v>0</v>
      </c>
      <c r="E382" s="931">
        <v>0</v>
      </c>
      <c r="F382" s="932">
        <v>0</v>
      </c>
      <c r="G382" s="933">
        <v>0</v>
      </c>
      <c r="H382" s="933">
        <v>0</v>
      </c>
      <c r="I382" s="933">
        <v>0</v>
      </c>
      <c r="J382" s="933">
        <v>0</v>
      </c>
      <c r="K382" s="933">
        <v>0</v>
      </c>
      <c r="L382" s="934">
        <v>0</v>
      </c>
      <c r="M382" s="935">
        <v>0</v>
      </c>
      <c r="N382" s="935">
        <v>0</v>
      </c>
      <c r="O382" s="935">
        <v>0</v>
      </c>
      <c r="P382" s="935">
        <v>0</v>
      </c>
      <c r="Q382" s="935">
        <v>0</v>
      </c>
      <c r="R382" s="935">
        <v>0</v>
      </c>
      <c r="S382" s="935">
        <v>0</v>
      </c>
      <c r="T382" s="935">
        <v>0</v>
      </c>
      <c r="U382" s="935">
        <v>0</v>
      </c>
      <c r="V382" s="935">
        <v>0</v>
      </c>
      <c r="W382" s="935">
        <v>0</v>
      </c>
      <c r="X382" s="935">
        <v>0</v>
      </c>
      <c r="Y382" s="935">
        <v>0</v>
      </c>
      <c r="Z382" s="935">
        <v>0</v>
      </c>
      <c r="AA382" s="935">
        <v>0</v>
      </c>
      <c r="AB382" s="912"/>
    </row>
    <row r="383" spans="1:28">
      <c r="A383" s="929" t="s">
        <v>4148</v>
      </c>
      <c r="B383" s="930">
        <v>0</v>
      </c>
      <c r="C383" s="931">
        <v>0</v>
      </c>
      <c r="D383" s="931">
        <v>0</v>
      </c>
      <c r="E383" s="931">
        <v>0</v>
      </c>
      <c r="F383" s="932">
        <v>0</v>
      </c>
      <c r="G383" s="933">
        <v>0</v>
      </c>
      <c r="H383" s="933">
        <v>0</v>
      </c>
      <c r="I383" s="933">
        <v>0</v>
      </c>
      <c r="J383" s="933">
        <v>0</v>
      </c>
      <c r="K383" s="933">
        <v>0</v>
      </c>
      <c r="L383" s="934">
        <v>0</v>
      </c>
      <c r="M383" s="935">
        <v>0</v>
      </c>
      <c r="N383" s="935">
        <v>0</v>
      </c>
      <c r="O383" s="935">
        <v>0</v>
      </c>
      <c r="P383" s="935">
        <v>0</v>
      </c>
      <c r="Q383" s="935">
        <v>0</v>
      </c>
      <c r="R383" s="935">
        <v>0</v>
      </c>
      <c r="S383" s="935">
        <v>0</v>
      </c>
      <c r="T383" s="935">
        <v>0</v>
      </c>
      <c r="U383" s="935">
        <v>0</v>
      </c>
      <c r="V383" s="935">
        <v>0</v>
      </c>
      <c r="W383" s="935">
        <v>0</v>
      </c>
      <c r="X383" s="935">
        <v>0</v>
      </c>
      <c r="Y383" s="935">
        <v>0</v>
      </c>
      <c r="Z383" s="935">
        <v>0</v>
      </c>
      <c r="AA383" s="935">
        <v>0</v>
      </c>
      <c r="AB383" s="912"/>
    </row>
    <row r="384" spans="1:28">
      <c r="A384" s="924"/>
      <c r="B384" s="925"/>
      <c r="C384" s="926"/>
      <c r="D384" s="926"/>
      <c r="E384" s="926"/>
      <c r="F384" s="925"/>
      <c r="G384" s="926"/>
      <c r="H384" s="926"/>
      <c r="I384" s="926"/>
      <c r="J384" s="926"/>
      <c r="K384" s="926"/>
      <c r="L384" s="927"/>
      <c r="M384" s="928"/>
      <c r="N384" s="928"/>
      <c r="O384" s="928"/>
      <c r="P384" s="928"/>
      <c r="Q384" s="928"/>
      <c r="R384" s="928"/>
      <c r="S384" s="928"/>
      <c r="T384" s="928"/>
      <c r="U384" s="928"/>
      <c r="V384" s="928"/>
      <c r="W384" s="928"/>
      <c r="X384" s="928"/>
      <c r="Y384" s="928"/>
      <c r="Z384" s="928"/>
      <c r="AA384" s="928"/>
      <c r="AB384" s="912"/>
    </row>
    <row r="385" spans="1:28">
      <c r="A385" s="917" t="s">
        <v>4149</v>
      </c>
      <c r="B385" s="918">
        <v>67170</v>
      </c>
      <c r="C385" s="919">
        <v>195</v>
      </c>
      <c r="D385" s="919">
        <v>0</v>
      </c>
      <c r="E385" s="919">
        <v>1262</v>
      </c>
      <c r="F385" s="920">
        <v>12</v>
      </c>
      <c r="G385" s="921">
        <v>0</v>
      </c>
      <c r="H385" s="921">
        <v>0</v>
      </c>
      <c r="I385" s="921">
        <v>1901</v>
      </c>
      <c r="J385" s="921">
        <v>5</v>
      </c>
      <c r="K385" s="921">
        <v>64185</v>
      </c>
      <c r="L385" s="922">
        <v>65.839950104918202</v>
      </c>
      <c r="M385" s="923">
        <v>0.73874113762099203</v>
      </c>
      <c r="N385" s="923">
        <v>6.98575217560699</v>
      </c>
      <c r="O385" s="923">
        <v>1.2773328749258901</v>
      </c>
      <c r="P385" s="923">
        <v>1.5763297623229101E-3</v>
      </c>
      <c r="Q385" s="923">
        <v>0</v>
      </c>
      <c r="R385" s="923">
        <v>0.11341155739162601</v>
      </c>
      <c r="S385" s="923">
        <v>0.71537091722280799</v>
      </c>
      <c r="T385" s="923">
        <v>7.2653055841815499</v>
      </c>
      <c r="U385" s="923">
        <v>11.094205658218799</v>
      </c>
      <c r="V385" s="923">
        <v>7.8878658605936597E-3</v>
      </c>
      <c r="W385" s="923">
        <v>3.25440312609765E-3</v>
      </c>
      <c r="X385" s="923">
        <v>9.8303045805282796</v>
      </c>
      <c r="Y385" s="923">
        <v>9.7388802300155604</v>
      </c>
      <c r="Z385" s="923">
        <v>3.27697910917089E-4</v>
      </c>
      <c r="AA385" s="923">
        <v>6.6328654143999702E-2</v>
      </c>
      <c r="AB385" s="912"/>
    </row>
    <row r="386" spans="1:28">
      <c r="A386" s="929" t="s">
        <v>4150</v>
      </c>
      <c r="B386" s="930">
        <v>0</v>
      </c>
      <c r="C386" s="931">
        <v>3.03</v>
      </c>
      <c r="D386" s="931">
        <v>0</v>
      </c>
      <c r="E386" s="931">
        <v>0</v>
      </c>
      <c r="F386" s="932">
        <v>0</v>
      </c>
      <c r="G386" s="933">
        <v>0</v>
      </c>
      <c r="H386" s="933">
        <v>0</v>
      </c>
      <c r="I386" s="933">
        <v>0</v>
      </c>
      <c r="J386" s="933">
        <v>0</v>
      </c>
      <c r="K386" s="933">
        <v>3.0299999999999701</v>
      </c>
      <c r="L386" s="934">
        <v>3.39048622610263E-3</v>
      </c>
      <c r="M386" s="935">
        <v>2.9901149079230999E-5</v>
      </c>
      <c r="N386" s="935">
        <v>3.63374981183197E-4</v>
      </c>
      <c r="O386" s="935">
        <v>4.05439309548895E-5</v>
      </c>
      <c r="P386" s="935">
        <v>0</v>
      </c>
      <c r="Q386" s="935">
        <v>0</v>
      </c>
      <c r="R386" s="935">
        <v>3.0407948216167102E-6</v>
      </c>
      <c r="S386" s="935">
        <v>2.5339956846805899E-5</v>
      </c>
      <c r="T386" s="935">
        <v>3.3448743037783798E-4</v>
      </c>
      <c r="U386" s="935">
        <v>7.5006272266545603E-4</v>
      </c>
      <c r="V386" s="935">
        <v>3.0407948216167099E-7</v>
      </c>
      <c r="W386" s="935">
        <v>7.0951879171056601E-7</v>
      </c>
      <c r="X386" s="935">
        <v>5.06799136936119E-5</v>
      </c>
      <c r="Y386" s="935">
        <v>5.06799136936119E-5</v>
      </c>
      <c r="Z386" s="935">
        <v>0</v>
      </c>
      <c r="AA386" s="935">
        <v>2.5339956846805899E-6</v>
      </c>
      <c r="AB386" s="912"/>
    </row>
    <row r="387" spans="1:28">
      <c r="A387" s="929" t="s">
        <v>4151</v>
      </c>
      <c r="B387" s="930">
        <v>0</v>
      </c>
      <c r="C387" s="931">
        <v>0</v>
      </c>
      <c r="D387" s="931">
        <v>0</v>
      </c>
      <c r="E387" s="931">
        <v>0</v>
      </c>
      <c r="F387" s="932">
        <v>0</v>
      </c>
      <c r="G387" s="933">
        <v>0</v>
      </c>
      <c r="H387" s="933">
        <v>0</v>
      </c>
      <c r="I387" s="933">
        <v>0</v>
      </c>
      <c r="J387" s="933">
        <v>0</v>
      </c>
      <c r="K387" s="933">
        <v>0</v>
      </c>
      <c r="L387" s="934">
        <v>0</v>
      </c>
      <c r="M387" s="935">
        <v>0</v>
      </c>
      <c r="N387" s="935">
        <v>0</v>
      </c>
      <c r="O387" s="935">
        <v>0</v>
      </c>
      <c r="P387" s="935">
        <v>0</v>
      </c>
      <c r="Q387" s="935">
        <v>0</v>
      </c>
      <c r="R387" s="935">
        <v>0</v>
      </c>
      <c r="S387" s="935">
        <v>0</v>
      </c>
      <c r="T387" s="935">
        <v>0</v>
      </c>
      <c r="U387" s="935">
        <v>0</v>
      </c>
      <c r="V387" s="935">
        <v>0</v>
      </c>
      <c r="W387" s="935">
        <v>0</v>
      </c>
      <c r="X387" s="935">
        <v>0</v>
      </c>
      <c r="Y387" s="935">
        <v>0</v>
      </c>
      <c r="Z387" s="935">
        <v>0</v>
      </c>
      <c r="AA387" s="935">
        <v>0</v>
      </c>
      <c r="AB387" s="912"/>
    </row>
    <row r="388" spans="1:28">
      <c r="A388" s="929" t="s">
        <v>4152</v>
      </c>
      <c r="B388" s="930">
        <v>42000</v>
      </c>
      <c r="C388" s="931">
        <v>0</v>
      </c>
      <c r="D388" s="931">
        <v>0</v>
      </c>
      <c r="E388" s="931">
        <v>0</v>
      </c>
      <c r="F388" s="932">
        <v>0</v>
      </c>
      <c r="G388" s="933">
        <v>0</v>
      </c>
      <c r="H388" s="933">
        <v>0</v>
      </c>
      <c r="I388" s="933">
        <v>0</v>
      </c>
      <c r="J388" s="933">
        <v>0</v>
      </c>
      <c r="K388" s="933">
        <v>42000</v>
      </c>
      <c r="L388" s="934">
        <v>38.075166842290102</v>
      </c>
      <c r="M388" s="935">
        <v>0.42852125043905898</v>
      </c>
      <c r="N388" s="935">
        <v>4.0393396557780097</v>
      </c>
      <c r="O388" s="935">
        <v>0.70249385317878499</v>
      </c>
      <c r="P388" s="935">
        <v>0</v>
      </c>
      <c r="Q388" s="935">
        <v>0</v>
      </c>
      <c r="R388" s="935">
        <v>8.4299262381454201E-2</v>
      </c>
      <c r="S388" s="935">
        <v>0.49174569722514899</v>
      </c>
      <c r="T388" s="935">
        <v>4.9877063575693699</v>
      </c>
      <c r="U388" s="935">
        <v>6.9546891464699696</v>
      </c>
      <c r="V388" s="935">
        <v>6.3224446786090604E-3</v>
      </c>
      <c r="W388" s="935">
        <v>1.40498770635757E-3</v>
      </c>
      <c r="X388" s="935">
        <v>6.6736916051984503</v>
      </c>
      <c r="Y388" s="935">
        <v>6.6736916051984503</v>
      </c>
      <c r="Z388" s="935">
        <v>0</v>
      </c>
      <c r="AA388" s="935">
        <v>4.07446434843695E-2</v>
      </c>
      <c r="AB388" s="912"/>
    </row>
    <row r="389" spans="1:28">
      <c r="A389" s="929" t="s">
        <v>4153</v>
      </c>
      <c r="B389" s="930">
        <v>23500</v>
      </c>
      <c r="C389" s="931">
        <v>98.184330000000003</v>
      </c>
      <c r="D389" s="931">
        <v>0</v>
      </c>
      <c r="E389" s="931">
        <v>0</v>
      </c>
      <c r="F389" s="932">
        <v>0</v>
      </c>
      <c r="G389" s="933">
        <v>0</v>
      </c>
      <c r="H389" s="933">
        <v>0</v>
      </c>
      <c r="I389" s="933">
        <v>1901</v>
      </c>
      <c r="J389" s="933">
        <v>0</v>
      </c>
      <c r="K389" s="933">
        <v>21697.18433</v>
      </c>
      <c r="L389" s="934">
        <v>23.951932122033199</v>
      </c>
      <c r="M389" s="935">
        <v>0.30484277246224101</v>
      </c>
      <c r="N389" s="935">
        <v>2.5258401146871399</v>
      </c>
      <c r="O389" s="935">
        <v>0.50807128743706798</v>
      </c>
      <c r="P389" s="935">
        <v>0</v>
      </c>
      <c r="Q389" s="935">
        <v>0</v>
      </c>
      <c r="R389" s="935">
        <v>2.90326449964039E-2</v>
      </c>
      <c r="S389" s="935">
        <v>0.217744837473029</v>
      </c>
      <c r="T389" s="935">
        <v>2.2137391809758</v>
      </c>
      <c r="U389" s="935">
        <v>4.0282794932510404</v>
      </c>
      <c r="V389" s="935">
        <v>1.4516322498201999E-3</v>
      </c>
      <c r="W389" s="935">
        <v>1.8145403122752401E-3</v>
      </c>
      <c r="X389" s="935">
        <v>1.0887241873651501</v>
      </c>
      <c r="Y389" s="935">
        <v>1.0887241873651501</v>
      </c>
      <c r="Z389" s="935">
        <v>0</v>
      </c>
      <c r="AA389" s="935">
        <v>2.5403564371853399E-2</v>
      </c>
      <c r="AB389" s="912"/>
    </row>
    <row r="390" spans="1:28">
      <c r="A390" s="929" t="s">
        <v>4154</v>
      </c>
      <c r="B390" s="930">
        <v>0</v>
      </c>
      <c r="C390" s="931">
        <v>0</v>
      </c>
      <c r="D390" s="931">
        <v>0</v>
      </c>
      <c r="E390" s="931">
        <v>0</v>
      </c>
      <c r="F390" s="932">
        <v>0</v>
      </c>
      <c r="G390" s="933">
        <v>0</v>
      </c>
      <c r="H390" s="933">
        <v>0</v>
      </c>
      <c r="I390" s="933">
        <v>0</v>
      </c>
      <c r="J390" s="933">
        <v>0</v>
      </c>
      <c r="K390" s="933">
        <v>0</v>
      </c>
      <c r="L390" s="934">
        <v>0</v>
      </c>
      <c r="M390" s="935">
        <v>0</v>
      </c>
      <c r="N390" s="935">
        <v>0</v>
      </c>
      <c r="O390" s="935">
        <v>0</v>
      </c>
      <c r="P390" s="935">
        <v>0</v>
      </c>
      <c r="Q390" s="935">
        <v>0</v>
      </c>
      <c r="R390" s="935">
        <v>0</v>
      </c>
      <c r="S390" s="935">
        <v>0</v>
      </c>
      <c r="T390" s="935">
        <v>0</v>
      </c>
      <c r="U390" s="935">
        <v>0</v>
      </c>
      <c r="V390" s="935">
        <v>0</v>
      </c>
      <c r="W390" s="935">
        <v>0</v>
      </c>
      <c r="X390" s="935">
        <v>0</v>
      </c>
      <c r="Y390" s="935">
        <v>0</v>
      </c>
      <c r="Z390" s="935">
        <v>0</v>
      </c>
      <c r="AA390" s="935">
        <v>0</v>
      </c>
      <c r="AB390" s="912"/>
    </row>
    <row r="391" spans="1:28">
      <c r="A391" s="929" t="s">
        <v>4155</v>
      </c>
      <c r="B391" s="930">
        <v>0</v>
      </c>
      <c r="C391" s="931">
        <v>0</v>
      </c>
      <c r="D391" s="931">
        <v>0</v>
      </c>
      <c r="E391" s="931">
        <v>0</v>
      </c>
      <c r="F391" s="932">
        <v>0</v>
      </c>
      <c r="G391" s="933">
        <v>0</v>
      </c>
      <c r="H391" s="933">
        <v>0</v>
      </c>
      <c r="I391" s="933">
        <v>0</v>
      </c>
      <c r="J391" s="933">
        <v>0</v>
      </c>
      <c r="K391" s="933">
        <v>0</v>
      </c>
      <c r="L391" s="934">
        <v>0</v>
      </c>
      <c r="M391" s="935">
        <v>0</v>
      </c>
      <c r="N391" s="935">
        <v>0</v>
      </c>
      <c r="O391" s="935">
        <v>0</v>
      </c>
      <c r="P391" s="935">
        <v>0</v>
      </c>
      <c r="Q391" s="935">
        <v>0</v>
      </c>
      <c r="R391" s="935">
        <v>0</v>
      </c>
      <c r="S391" s="935">
        <v>0</v>
      </c>
      <c r="T391" s="935">
        <v>0</v>
      </c>
      <c r="U391" s="935">
        <v>0</v>
      </c>
      <c r="V391" s="935">
        <v>0</v>
      </c>
      <c r="W391" s="935">
        <v>0</v>
      </c>
      <c r="X391" s="935">
        <v>0</v>
      </c>
      <c r="Y391" s="935">
        <v>0</v>
      </c>
      <c r="Z391" s="935">
        <v>0</v>
      </c>
      <c r="AA391" s="935">
        <v>0</v>
      </c>
      <c r="AB391" s="912"/>
    </row>
    <row r="392" spans="1:28">
      <c r="A392" s="929" t="s">
        <v>4156</v>
      </c>
      <c r="B392" s="930">
        <v>0</v>
      </c>
      <c r="C392" s="931">
        <v>0</v>
      </c>
      <c r="D392" s="931">
        <v>0</v>
      </c>
      <c r="E392" s="931">
        <v>0</v>
      </c>
      <c r="F392" s="932">
        <v>0</v>
      </c>
      <c r="G392" s="933">
        <v>0</v>
      </c>
      <c r="H392" s="933">
        <v>0</v>
      </c>
      <c r="I392" s="933">
        <v>0</v>
      </c>
      <c r="J392" s="933">
        <v>0</v>
      </c>
      <c r="K392" s="933">
        <v>0</v>
      </c>
      <c r="L392" s="934">
        <v>0</v>
      </c>
      <c r="M392" s="935">
        <v>0</v>
      </c>
      <c r="N392" s="935">
        <v>0</v>
      </c>
      <c r="O392" s="935">
        <v>0</v>
      </c>
      <c r="P392" s="935">
        <v>0</v>
      </c>
      <c r="Q392" s="935">
        <v>0</v>
      </c>
      <c r="R392" s="935">
        <v>0</v>
      </c>
      <c r="S392" s="935">
        <v>0</v>
      </c>
      <c r="T392" s="935">
        <v>0</v>
      </c>
      <c r="U392" s="935">
        <v>0</v>
      </c>
      <c r="V392" s="935">
        <v>0</v>
      </c>
      <c r="W392" s="935">
        <v>0</v>
      </c>
      <c r="X392" s="935">
        <v>0</v>
      </c>
      <c r="Y392" s="935">
        <v>0</v>
      </c>
      <c r="Z392" s="935">
        <v>0</v>
      </c>
      <c r="AA392" s="935">
        <v>0</v>
      </c>
      <c r="AB392" s="912"/>
    </row>
    <row r="393" spans="1:28">
      <c r="A393" s="929" t="s">
        <v>4157</v>
      </c>
      <c r="B393" s="930">
        <v>0</v>
      </c>
      <c r="C393" s="931">
        <v>21.77826</v>
      </c>
      <c r="D393" s="931">
        <v>0</v>
      </c>
      <c r="E393" s="931">
        <v>0</v>
      </c>
      <c r="F393" s="932">
        <v>0</v>
      </c>
      <c r="G393" s="933">
        <v>0</v>
      </c>
      <c r="H393" s="933">
        <v>0</v>
      </c>
      <c r="I393" s="933">
        <v>0</v>
      </c>
      <c r="J393" s="933">
        <v>0</v>
      </c>
      <c r="K393" s="933">
        <v>21.77826</v>
      </c>
      <c r="L393" s="934">
        <v>3.2674493150684901E-2</v>
      </c>
      <c r="M393" s="935">
        <v>0</v>
      </c>
      <c r="N393" s="935">
        <v>3.6317134527572899E-3</v>
      </c>
      <c r="O393" s="935">
        <v>0</v>
      </c>
      <c r="P393" s="935">
        <v>0</v>
      </c>
      <c r="Q393" s="935">
        <v>0</v>
      </c>
      <c r="R393" s="935">
        <v>0</v>
      </c>
      <c r="S393" s="935">
        <v>0</v>
      </c>
      <c r="T393" s="935">
        <v>3.6426413768879497E-5</v>
      </c>
      <c r="U393" s="935">
        <v>0</v>
      </c>
      <c r="V393" s="935">
        <v>0</v>
      </c>
      <c r="W393" s="935">
        <v>0</v>
      </c>
      <c r="X393" s="935">
        <v>0</v>
      </c>
      <c r="Y393" s="935">
        <v>0</v>
      </c>
      <c r="Z393" s="935">
        <v>0</v>
      </c>
      <c r="AA393" s="935">
        <v>2.5498489638215698E-6</v>
      </c>
      <c r="AB393" s="912"/>
    </row>
    <row r="394" spans="1:28">
      <c r="A394" s="929" t="s">
        <v>4158</v>
      </c>
      <c r="B394" s="930">
        <v>0</v>
      </c>
      <c r="C394" s="931">
        <v>0</v>
      </c>
      <c r="D394" s="931">
        <v>0</v>
      </c>
      <c r="E394" s="931">
        <v>0</v>
      </c>
      <c r="F394" s="932">
        <v>0</v>
      </c>
      <c r="G394" s="933">
        <v>0</v>
      </c>
      <c r="H394" s="933">
        <v>0</v>
      </c>
      <c r="I394" s="933">
        <v>0</v>
      </c>
      <c r="J394" s="933">
        <v>0</v>
      </c>
      <c r="K394" s="933">
        <v>0</v>
      </c>
      <c r="L394" s="934">
        <v>0</v>
      </c>
      <c r="M394" s="935">
        <v>0</v>
      </c>
      <c r="N394" s="935">
        <v>0</v>
      </c>
      <c r="O394" s="935">
        <v>0</v>
      </c>
      <c r="P394" s="935">
        <v>0</v>
      </c>
      <c r="Q394" s="935">
        <v>0</v>
      </c>
      <c r="R394" s="935">
        <v>0</v>
      </c>
      <c r="S394" s="935">
        <v>0</v>
      </c>
      <c r="T394" s="935">
        <v>0</v>
      </c>
      <c r="U394" s="935">
        <v>0</v>
      </c>
      <c r="V394" s="935">
        <v>0</v>
      </c>
      <c r="W394" s="935">
        <v>0</v>
      </c>
      <c r="X394" s="935">
        <v>0</v>
      </c>
      <c r="Y394" s="935">
        <v>0</v>
      </c>
      <c r="Z394" s="935">
        <v>0</v>
      </c>
      <c r="AA394" s="935">
        <v>0</v>
      </c>
      <c r="AB394" s="912"/>
    </row>
    <row r="395" spans="1:28">
      <c r="A395" s="929" t="s">
        <v>4159</v>
      </c>
      <c r="B395" s="930">
        <v>0</v>
      </c>
      <c r="C395" s="931">
        <v>27.34</v>
      </c>
      <c r="D395" s="931">
        <v>-1096</v>
      </c>
      <c r="E395" s="931">
        <v>0</v>
      </c>
      <c r="F395" s="932">
        <v>0</v>
      </c>
      <c r="G395" s="933">
        <v>0</v>
      </c>
      <c r="H395" s="933">
        <v>0</v>
      </c>
      <c r="I395" s="933">
        <v>0</v>
      </c>
      <c r="J395" s="933">
        <v>0</v>
      </c>
      <c r="K395" s="933">
        <v>1123.3399999999999</v>
      </c>
      <c r="L395" s="934">
        <v>1.6741029655276201</v>
      </c>
      <c r="M395" s="935">
        <v>3.1941358489303699E-3</v>
      </c>
      <c r="N395" s="935">
        <v>0.18469620820579699</v>
      </c>
      <c r="O395" s="935">
        <v>0</v>
      </c>
      <c r="P395" s="935">
        <v>0</v>
      </c>
      <c r="Q395" s="935">
        <v>0</v>
      </c>
      <c r="R395" s="935">
        <v>0</v>
      </c>
      <c r="S395" s="935">
        <v>0</v>
      </c>
      <c r="T395" s="935">
        <v>0</v>
      </c>
      <c r="U395" s="935">
        <v>0</v>
      </c>
      <c r="V395" s="935">
        <v>0</v>
      </c>
      <c r="W395" s="935">
        <v>0</v>
      </c>
      <c r="X395" s="935">
        <v>5.2609296335323699E-2</v>
      </c>
      <c r="Y395" s="935">
        <v>5.2609296335323699E-2</v>
      </c>
      <c r="Z395" s="935">
        <v>0</v>
      </c>
      <c r="AA395" s="935">
        <v>0</v>
      </c>
      <c r="AB395" s="912"/>
    </row>
    <row r="396" spans="1:28">
      <c r="A396" s="929" t="s">
        <v>4160</v>
      </c>
      <c r="B396" s="930">
        <v>0</v>
      </c>
      <c r="C396" s="931">
        <v>0</v>
      </c>
      <c r="D396" s="931">
        <v>0</v>
      </c>
      <c r="E396" s="931">
        <v>0</v>
      </c>
      <c r="F396" s="932">
        <v>0</v>
      </c>
      <c r="G396" s="933">
        <v>0</v>
      </c>
      <c r="H396" s="933">
        <v>0</v>
      </c>
      <c r="I396" s="933">
        <v>0</v>
      </c>
      <c r="J396" s="933">
        <v>0</v>
      </c>
      <c r="K396" s="933">
        <v>0</v>
      </c>
      <c r="L396" s="934">
        <v>0</v>
      </c>
      <c r="M396" s="935">
        <v>0</v>
      </c>
      <c r="N396" s="935">
        <v>0</v>
      </c>
      <c r="O396" s="935">
        <v>0</v>
      </c>
      <c r="P396" s="935">
        <v>0</v>
      </c>
      <c r="Q396" s="935">
        <v>0</v>
      </c>
      <c r="R396" s="935">
        <v>0</v>
      </c>
      <c r="S396" s="935">
        <v>0</v>
      </c>
      <c r="T396" s="935">
        <v>0</v>
      </c>
      <c r="U396" s="935">
        <v>0</v>
      </c>
      <c r="V396" s="935">
        <v>0</v>
      </c>
      <c r="W396" s="935">
        <v>0</v>
      </c>
      <c r="X396" s="935">
        <v>0</v>
      </c>
      <c r="Y396" s="935">
        <v>0</v>
      </c>
      <c r="Z396" s="935">
        <v>0</v>
      </c>
      <c r="AA396" s="935">
        <v>0</v>
      </c>
      <c r="AB396" s="912"/>
    </row>
    <row r="397" spans="1:28">
      <c r="A397" s="929" t="s">
        <v>4161</v>
      </c>
      <c r="B397" s="930">
        <v>0</v>
      </c>
      <c r="C397" s="931">
        <v>0</v>
      </c>
      <c r="D397" s="931">
        <v>0</v>
      </c>
      <c r="E397" s="931">
        <v>0</v>
      </c>
      <c r="F397" s="932">
        <v>0</v>
      </c>
      <c r="G397" s="933">
        <v>0</v>
      </c>
      <c r="H397" s="933">
        <v>0</v>
      </c>
      <c r="I397" s="933">
        <v>0</v>
      </c>
      <c r="J397" s="933">
        <v>0</v>
      </c>
      <c r="K397" s="933">
        <v>0</v>
      </c>
      <c r="L397" s="934">
        <v>0</v>
      </c>
      <c r="M397" s="935">
        <v>0</v>
      </c>
      <c r="N397" s="935">
        <v>0</v>
      </c>
      <c r="O397" s="935">
        <v>0</v>
      </c>
      <c r="P397" s="935">
        <v>0</v>
      </c>
      <c r="Q397" s="935">
        <v>0</v>
      </c>
      <c r="R397" s="935">
        <v>0</v>
      </c>
      <c r="S397" s="935">
        <v>0</v>
      </c>
      <c r="T397" s="935">
        <v>0</v>
      </c>
      <c r="U397" s="935">
        <v>0</v>
      </c>
      <c r="V397" s="935">
        <v>0</v>
      </c>
      <c r="W397" s="935">
        <v>0</v>
      </c>
      <c r="X397" s="935">
        <v>0</v>
      </c>
      <c r="Y397" s="935">
        <v>0</v>
      </c>
      <c r="Z397" s="935">
        <v>0</v>
      </c>
      <c r="AA397" s="935">
        <v>0</v>
      </c>
      <c r="AB397" s="912"/>
    </row>
    <row r="398" spans="1:28">
      <c r="A398" s="929" t="s">
        <v>4301</v>
      </c>
      <c r="B398" s="930">
        <v>0</v>
      </c>
      <c r="C398" s="931">
        <v>0</v>
      </c>
      <c r="D398" s="931">
        <v>0</v>
      </c>
      <c r="E398" s="931">
        <v>0</v>
      </c>
      <c r="F398" s="932">
        <v>0</v>
      </c>
      <c r="G398" s="933">
        <v>0</v>
      </c>
      <c r="H398" s="933">
        <v>0</v>
      </c>
      <c r="I398" s="933">
        <v>0</v>
      </c>
      <c r="J398" s="933">
        <v>0</v>
      </c>
      <c r="K398" s="933">
        <v>0</v>
      </c>
      <c r="L398" s="934">
        <v>0</v>
      </c>
      <c r="M398" s="935">
        <v>0</v>
      </c>
      <c r="N398" s="935">
        <v>0</v>
      </c>
      <c r="O398" s="935">
        <v>0</v>
      </c>
      <c r="P398" s="935">
        <v>0</v>
      </c>
      <c r="Q398" s="935">
        <v>0</v>
      </c>
      <c r="R398" s="935">
        <v>0</v>
      </c>
      <c r="S398" s="935">
        <v>0</v>
      </c>
      <c r="T398" s="935">
        <v>0</v>
      </c>
      <c r="U398" s="935">
        <v>0</v>
      </c>
      <c r="V398" s="935">
        <v>0</v>
      </c>
      <c r="W398" s="935">
        <v>0</v>
      </c>
      <c r="X398" s="935">
        <v>0</v>
      </c>
      <c r="Y398" s="935">
        <v>0</v>
      </c>
      <c r="Z398" s="935">
        <v>0</v>
      </c>
      <c r="AA398" s="935">
        <v>0</v>
      </c>
      <c r="AB398" s="912"/>
    </row>
    <row r="399" spans="1:28">
      <c r="A399" s="929" t="s">
        <v>4162</v>
      </c>
      <c r="B399" s="930">
        <v>1450</v>
      </c>
      <c r="C399" s="931">
        <v>4.3393499999999996</v>
      </c>
      <c r="D399" s="931">
        <v>0</v>
      </c>
      <c r="E399" s="931">
        <v>1258.4186</v>
      </c>
      <c r="F399" s="932">
        <v>0</v>
      </c>
      <c r="G399" s="933">
        <v>0</v>
      </c>
      <c r="H399" s="933">
        <v>0</v>
      </c>
      <c r="I399" s="933">
        <v>0</v>
      </c>
      <c r="J399" s="933">
        <v>0</v>
      </c>
      <c r="K399" s="933">
        <v>195.92075</v>
      </c>
      <c r="L399" s="934">
        <v>8.2579873551106298E-2</v>
      </c>
      <c r="M399" s="935">
        <v>8.5201456838443002E-4</v>
      </c>
      <c r="N399" s="935">
        <v>8.1596779818355093E-3</v>
      </c>
      <c r="O399" s="935">
        <v>2.6543530784284199E-2</v>
      </c>
      <c r="P399" s="935">
        <v>1.37633122585177E-3</v>
      </c>
      <c r="Q399" s="935">
        <v>0</v>
      </c>
      <c r="R399" s="935">
        <v>3.2769791091708902E-5</v>
      </c>
      <c r="S399" s="935">
        <v>2.6215832873367098E-3</v>
      </c>
      <c r="T399" s="935">
        <v>2.45773433187816E-2</v>
      </c>
      <c r="U399" s="935">
        <v>3.7029863933631002E-2</v>
      </c>
      <c r="V399" s="935">
        <v>5.2431665746734203E-5</v>
      </c>
      <c r="W399" s="935">
        <v>9.8309373275126605E-6</v>
      </c>
      <c r="X399" s="935">
        <v>8.2579873551106298E-2</v>
      </c>
      <c r="Y399" s="935">
        <v>7.9302894441935404E-2</v>
      </c>
      <c r="Z399" s="935">
        <v>3.27697910917089E-4</v>
      </c>
      <c r="AA399" s="935">
        <v>9.8309373275126598E-5</v>
      </c>
      <c r="AB399" s="912"/>
    </row>
    <row r="400" spans="1:28">
      <c r="A400" s="929" t="s">
        <v>4163</v>
      </c>
      <c r="B400" s="930">
        <v>220</v>
      </c>
      <c r="C400" s="931">
        <v>22.39865</v>
      </c>
      <c r="D400" s="931">
        <v>0</v>
      </c>
      <c r="E400" s="931">
        <v>3.2524000000000002</v>
      </c>
      <c r="F400" s="932">
        <v>0</v>
      </c>
      <c r="G400" s="933">
        <v>0</v>
      </c>
      <c r="H400" s="933">
        <v>0</v>
      </c>
      <c r="I400" s="933">
        <v>0</v>
      </c>
      <c r="J400" s="933">
        <v>0</v>
      </c>
      <c r="K400" s="933">
        <v>239.14625000000001</v>
      </c>
      <c r="L400" s="934">
        <v>0.29679782812317101</v>
      </c>
      <c r="M400" s="935">
        <v>3.1999765835382299E-4</v>
      </c>
      <c r="N400" s="935">
        <v>3.27597602739726E-2</v>
      </c>
      <c r="O400" s="935">
        <v>5.9999560941341804E-3</v>
      </c>
      <c r="P400" s="935">
        <v>1.99998536471139E-4</v>
      </c>
      <c r="Q400" s="935">
        <v>0</v>
      </c>
      <c r="R400" s="935">
        <v>3.9999707294227799E-5</v>
      </c>
      <c r="S400" s="935">
        <v>7.9999414588455698E-4</v>
      </c>
      <c r="T400" s="935">
        <v>7.1999473129610103E-3</v>
      </c>
      <c r="U400" s="935">
        <v>7.5999443859032902E-3</v>
      </c>
      <c r="V400" s="935">
        <v>1.19999121882684E-5</v>
      </c>
      <c r="W400" s="935">
        <v>0</v>
      </c>
      <c r="X400" s="935">
        <v>0.32919759103149498</v>
      </c>
      <c r="Y400" s="935">
        <v>0.32319763493736098</v>
      </c>
      <c r="Z400" s="935">
        <v>0</v>
      </c>
      <c r="AA400" s="935">
        <v>2.7999795105959501E-5</v>
      </c>
      <c r="AB400" s="912"/>
    </row>
    <row r="401" spans="1:28">
      <c r="A401" s="929" t="s">
        <v>4235</v>
      </c>
      <c r="B401" s="930">
        <v>0</v>
      </c>
      <c r="C401" s="931">
        <v>34.944000000000003</v>
      </c>
      <c r="D401" s="931">
        <v>0</v>
      </c>
      <c r="E401" s="931">
        <v>0</v>
      </c>
      <c r="F401" s="932">
        <v>11.9874626865672</v>
      </c>
      <c r="G401" s="933">
        <v>0</v>
      </c>
      <c r="H401" s="933">
        <v>0</v>
      </c>
      <c r="I401" s="933">
        <v>0</v>
      </c>
      <c r="J401" s="933">
        <v>0</v>
      </c>
      <c r="K401" s="933">
        <v>22.956537313432801</v>
      </c>
      <c r="L401" s="934">
        <v>3.4480690630844003E-2</v>
      </c>
      <c r="M401" s="935">
        <v>7.6794411204552292E-6</v>
      </c>
      <c r="N401" s="935">
        <v>3.8282013985469301E-3</v>
      </c>
      <c r="O401" s="935">
        <v>1.15191616806828E-4</v>
      </c>
      <c r="P401" s="935">
        <v>0</v>
      </c>
      <c r="Q401" s="935">
        <v>0</v>
      </c>
      <c r="R401" s="935">
        <v>3.8397205602276103E-6</v>
      </c>
      <c r="S401" s="935">
        <v>0</v>
      </c>
      <c r="T401" s="935">
        <v>7.6794411204552298E-5</v>
      </c>
      <c r="U401" s="935">
        <v>1.53588822409105E-4</v>
      </c>
      <c r="V401" s="935">
        <v>3.83972056022761E-7</v>
      </c>
      <c r="W401" s="935">
        <v>0</v>
      </c>
      <c r="X401" s="935">
        <v>3.3866335341207601E-2</v>
      </c>
      <c r="Y401" s="935">
        <v>3.2023269472298298E-2</v>
      </c>
      <c r="Z401" s="935">
        <v>0</v>
      </c>
      <c r="AA401" s="935">
        <v>3.83972056022761E-7</v>
      </c>
      <c r="AB401" s="912"/>
    </row>
    <row r="402" spans="1:28">
      <c r="A402" s="929" t="s">
        <v>4165</v>
      </c>
      <c r="B402" s="930">
        <v>0</v>
      </c>
      <c r="C402" s="931">
        <v>4.5410000000000004</v>
      </c>
      <c r="D402" s="931">
        <v>0</v>
      </c>
      <c r="E402" s="931">
        <v>0</v>
      </c>
      <c r="F402" s="932">
        <v>0</v>
      </c>
      <c r="G402" s="933">
        <v>0</v>
      </c>
      <c r="H402" s="933">
        <v>0</v>
      </c>
      <c r="I402" s="933">
        <v>0</v>
      </c>
      <c r="J402" s="933">
        <v>4.5410000000000004</v>
      </c>
      <c r="K402" s="933">
        <v>0</v>
      </c>
      <c r="L402" s="934">
        <v>0</v>
      </c>
      <c r="M402" s="935">
        <v>0</v>
      </c>
      <c r="N402" s="935">
        <v>0</v>
      </c>
      <c r="O402" s="935">
        <v>0</v>
      </c>
      <c r="P402" s="935">
        <v>0</v>
      </c>
      <c r="Q402" s="935">
        <v>0</v>
      </c>
      <c r="R402" s="935">
        <v>0</v>
      </c>
      <c r="S402" s="935">
        <v>0</v>
      </c>
      <c r="T402" s="935">
        <v>0</v>
      </c>
      <c r="U402" s="935">
        <v>0</v>
      </c>
      <c r="V402" s="935">
        <v>0</v>
      </c>
      <c r="W402" s="935">
        <v>0</v>
      </c>
      <c r="X402" s="935">
        <v>0</v>
      </c>
      <c r="Y402" s="935">
        <v>0</v>
      </c>
      <c r="Z402" s="935">
        <v>0</v>
      </c>
      <c r="AA402" s="935">
        <v>0</v>
      </c>
      <c r="AB402" s="912"/>
    </row>
    <row r="403" spans="1:28">
      <c r="A403" s="929" t="s">
        <v>4166</v>
      </c>
      <c r="B403" s="930">
        <v>0</v>
      </c>
      <c r="C403" s="931">
        <v>1454.8958</v>
      </c>
      <c r="D403" s="931">
        <v>0</v>
      </c>
      <c r="E403" s="931">
        <v>0</v>
      </c>
      <c r="F403" s="932">
        <v>0</v>
      </c>
      <c r="G403" s="933">
        <v>0</v>
      </c>
      <c r="H403" s="933">
        <v>0</v>
      </c>
      <c r="I403" s="933">
        <v>0</v>
      </c>
      <c r="J403" s="933">
        <v>0</v>
      </c>
      <c r="K403" s="933">
        <v>1454.8958</v>
      </c>
      <c r="L403" s="934">
        <v>1.6888248033853499</v>
      </c>
      <c r="M403" s="935">
        <v>9.7338605382441001E-4</v>
      </c>
      <c r="N403" s="935">
        <v>0.18713346884774301</v>
      </c>
      <c r="O403" s="935">
        <v>3.4068511883854298E-2</v>
      </c>
      <c r="P403" s="935">
        <v>0</v>
      </c>
      <c r="Q403" s="935">
        <v>0</v>
      </c>
      <c r="R403" s="935">
        <v>0</v>
      </c>
      <c r="S403" s="935">
        <v>2.43346513456103E-3</v>
      </c>
      <c r="T403" s="935">
        <v>3.1635046749293301E-2</v>
      </c>
      <c r="U403" s="935">
        <v>6.5703558633147696E-2</v>
      </c>
      <c r="V403" s="935">
        <v>4.8669302691220502E-5</v>
      </c>
      <c r="W403" s="935">
        <v>2.4334651345610298E-5</v>
      </c>
      <c r="X403" s="935">
        <v>1.5695850117918599</v>
      </c>
      <c r="Y403" s="935">
        <v>1.4892806623513499</v>
      </c>
      <c r="Z403" s="935">
        <v>0</v>
      </c>
      <c r="AA403" s="935">
        <v>4.8669302691220502E-5</v>
      </c>
      <c r="AB403" s="912"/>
    </row>
    <row r="404" spans="1:28">
      <c r="A404" s="924"/>
      <c r="B404" s="925"/>
      <c r="C404" s="926"/>
      <c r="D404" s="926"/>
      <c r="E404" s="926"/>
      <c r="F404" s="925"/>
      <c r="G404" s="926"/>
      <c r="H404" s="926"/>
      <c r="I404" s="926"/>
      <c r="J404" s="926"/>
      <c r="K404" s="926"/>
      <c r="L404" s="927"/>
      <c r="M404" s="928"/>
      <c r="N404" s="928"/>
      <c r="O404" s="928"/>
      <c r="P404" s="928"/>
      <c r="Q404" s="928"/>
      <c r="R404" s="928"/>
      <c r="S404" s="928"/>
      <c r="T404" s="928"/>
      <c r="U404" s="928"/>
      <c r="V404" s="928"/>
      <c r="W404" s="928"/>
      <c r="X404" s="928"/>
      <c r="Y404" s="928"/>
      <c r="Z404" s="928"/>
      <c r="AA404" s="928"/>
      <c r="AB404" s="912"/>
    </row>
    <row r="405" spans="1:28">
      <c r="A405" s="917" t="s">
        <v>4167</v>
      </c>
      <c r="B405" s="918">
        <v>114600</v>
      </c>
      <c r="C405" s="919">
        <v>24568</v>
      </c>
      <c r="D405" s="919">
        <v>0</v>
      </c>
      <c r="E405" s="919">
        <v>1812</v>
      </c>
      <c r="F405" s="920">
        <v>2941</v>
      </c>
      <c r="G405" s="921">
        <v>0</v>
      </c>
      <c r="H405" s="921">
        <v>25955</v>
      </c>
      <c r="I405" s="921">
        <v>0</v>
      </c>
      <c r="J405" s="921">
        <v>0</v>
      </c>
      <c r="K405" s="921">
        <v>108295</v>
      </c>
      <c r="L405" s="922">
        <v>17.0950235140864</v>
      </c>
      <c r="M405" s="923">
        <v>0.98228432453525305</v>
      </c>
      <c r="N405" s="923">
        <v>0.83201579851512297</v>
      </c>
      <c r="O405" s="923">
        <v>35.9156908232764</v>
      </c>
      <c r="P405" s="923">
        <v>1.4020020484126501</v>
      </c>
      <c r="Q405" s="923">
        <v>0</v>
      </c>
      <c r="R405" s="923">
        <v>1.83091081224185E-2</v>
      </c>
      <c r="S405" s="923">
        <v>3.1132732746656102</v>
      </c>
      <c r="T405" s="923">
        <v>27.842244210880398</v>
      </c>
      <c r="U405" s="923">
        <v>41.927100023960101</v>
      </c>
      <c r="V405" s="923">
        <v>4.7996970904693903E-2</v>
      </c>
      <c r="W405" s="923">
        <v>9.5773034121808698E-3</v>
      </c>
      <c r="X405" s="923">
        <v>8.9427177018169104</v>
      </c>
      <c r="Y405" s="923">
        <v>8.5857309459816697</v>
      </c>
      <c r="Z405" s="923">
        <v>0.27844499725758898</v>
      </c>
      <c r="AA405" s="923">
        <v>0.11460326873715</v>
      </c>
      <c r="AB405" s="912"/>
    </row>
    <row r="406" spans="1:28">
      <c r="A406" s="929" t="s">
        <v>4168</v>
      </c>
      <c r="B406" s="930">
        <v>114600</v>
      </c>
      <c r="C406" s="931">
        <v>901.13435000000004</v>
      </c>
      <c r="D406" s="931">
        <v>0</v>
      </c>
      <c r="E406" s="931">
        <v>1434.8186000000001</v>
      </c>
      <c r="F406" s="932">
        <v>924.74434652585501</v>
      </c>
      <c r="G406" s="933">
        <v>0</v>
      </c>
      <c r="H406" s="933">
        <v>53283.571403474103</v>
      </c>
      <c r="I406" s="933">
        <v>0</v>
      </c>
      <c r="J406" s="933">
        <v>0</v>
      </c>
      <c r="K406" s="933">
        <v>59858</v>
      </c>
      <c r="L406" s="934">
        <v>7.1084315988425599</v>
      </c>
      <c r="M406" s="935">
        <v>0.33039189121380902</v>
      </c>
      <c r="N406" s="935">
        <v>0.42049877063575702</v>
      </c>
      <c r="O406" s="935">
        <v>12.9153193838125</v>
      </c>
      <c r="P406" s="935">
        <v>0.49058189907505001</v>
      </c>
      <c r="Q406" s="935">
        <v>0</v>
      </c>
      <c r="R406" s="935">
        <v>1.0011875491327499E-2</v>
      </c>
      <c r="S406" s="935">
        <v>1.10130630404603</v>
      </c>
      <c r="T406" s="935">
        <v>9.9117567364142705</v>
      </c>
      <c r="U406" s="935">
        <v>14.4171007075117</v>
      </c>
      <c r="V406" s="935">
        <v>1.8021375884389599E-2</v>
      </c>
      <c r="W406" s="935">
        <v>3.00356264739826E-3</v>
      </c>
      <c r="X406" s="935">
        <v>4.3051064612708396</v>
      </c>
      <c r="Y406" s="935">
        <v>4.1048689514442902</v>
      </c>
      <c r="Z406" s="935">
        <v>0.100118754913275</v>
      </c>
      <c r="AA406" s="935">
        <v>4.0047501965310199E-2</v>
      </c>
      <c r="AB406" s="912"/>
    </row>
    <row r="407" spans="1:28">
      <c r="A407" s="929" t="s">
        <v>4170</v>
      </c>
      <c r="B407" s="930">
        <v>2700</v>
      </c>
      <c r="C407" s="931">
        <v>6.0039999999999996</v>
      </c>
      <c r="D407" s="931">
        <v>0</v>
      </c>
      <c r="E407" s="931">
        <v>0</v>
      </c>
      <c r="F407" s="932">
        <v>935.91844748151902</v>
      </c>
      <c r="G407" s="933">
        <v>0</v>
      </c>
      <c r="H407" s="933">
        <v>2030.5515226510599</v>
      </c>
      <c r="I407" s="933">
        <v>0</v>
      </c>
      <c r="J407" s="933">
        <v>0</v>
      </c>
      <c r="K407" s="933">
        <v>837.44760583027301</v>
      </c>
      <c r="L407" s="934">
        <v>5.0425868181862003E-2</v>
      </c>
      <c r="M407" s="935">
        <v>4.7624431060647402E-3</v>
      </c>
      <c r="N407" s="935">
        <v>2.8014371212145599E-4</v>
      </c>
      <c r="O407" s="935">
        <v>0.17228838295469501</v>
      </c>
      <c r="P407" s="935">
        <v>7.0035928030363903E-3</v>
      </c>
      <c r="Q407" s="935">
        <v>0</v>
      </c>
      <c r="R407" s="935">
        <v>1.40071856060728E-4</v>
      </c>
      <c r="S407" s="935">
        <v>1.96100598485019E-2</v>
      </c>
      <c r="T407" s="935">
        <v>0.141472574621335</v>
      </c>
      <c r="U407" s="935">
        <v>0.20590562840926999</v>
      </c>
      <c r="V407" s="935">
        <v>2.2411496969716401E-4</v>
      </c>
      <c r="W407" s="935">
        <v>5.6028742424291098E-5</v>
      </c>
      <c r="X407" s="935">
        <v>1.40071856060728E-3</v>
      </c>
      <c r="Y407" s="935">
        <v>0</v>
      </c>
      <c r="Z407" s="935">
        <v>1.40071856060728E-3</v>
      </c>
      <c r="AA407" s="935">
        <v>5.4628023863683805E-4</v>
      </c>
      <c r="AB407" s="912"/>
    </row>
    <row r="408" spans="1:28">
      <c r="A408" s="929" t="s">
        <v>4302</v>
      </c>
      <c r="B408" s="930">
        <v>0</v>
      </c>
      <c r="C408" s="931">
        <v>0</v>
      </c>
      <c r="D408" s="931">
        <v>0</v>
      </c>
      <c r="E408" s="931">
        <v>0</v>
      </c>
      <c r="F408" s="932">
        <v>0</v>
      </c>
      <c r="G408" s="933">
        <v>0</v>
      </c>
      <c r="H408" s="933">
        <v>0</v>
      </c>
      <c r="I408" s="933">
        <v>0</v>
      </c>
      <c r="J408" s="933">
        <v>0</v>
      </c>
      <c r="K408" s="933">
        <v>0</v>
      </c>
      <c r="L408" s="934">
        <v>0</v>
      </c>
      <c r="M408" s="935">
        <v>0</v>
      </c>
      <c r="N408" s="935">
        <v>0</v>
      </c>
      <c r="O408" s="935">
        <v>0</v>
      </c>
      <c r="P408" s="935">
        <v>0</v>
      </c>
      <c r="Q408" s="935">
        <v>0</v>
      </c>
      <c r="R408" s="935">
        <v>0</v>
      </c>
      <c r="S408" s="935">
        <v>0</v>
      </c>
      <c r="T408" s="935">
        <v>0</v>
      </c>
      <c r="U408" s="935">
        <v>0</v>
      </c>
      <c r="V408" s="935">
        <v>0</v>
      </c>
      <c r="W408" s="935">
        <v>0</v>
      </c>
      <c r="X408" s="935">
        <v>0</v>
      </c>
      <c r="Y408" s="935">
        <v>0</v>
      </c>
      <c r="Z408" s="935">
        <v>0</v>
      </c>
      <c r="AA408" s="935">
        <v>0</v>
      </c>
      <c r="AB408" s="912"/>
    </row>
    <row r="409" spans="1:28">
      <c r="A409" s="929" t="s">
        <v>4171</v>
      </c>
      <c r="B409" s="930">
        <v>0</v>
      </c>
      <c r="C409" s="931">
        <v>0</v>
      </c>
      <c r="D409" s="931">
        <v>0</v>
      </c>
      <c r="E409" s="931">
        <v>0</v>
      </c>
      <c r="F409" s="932">
        <v>0</v>
      </c>
      <c r="G409" s="933">
        <v>0</v>
      </c>
      <c r="H409" s="933">
        <v>0</v>
      </c>
      <c r="I409" s="933">
        <v>0</v>
      </c>
      <c r="J409" s="933">
        <v>0</v>
      </c>
      <c r="K409" s="933">
        <v>0</v>
      </c>
      <c r="L409" s="934">
        <v>0</v>
      </c>
      <c r="M409" s="935">
        <v>0</v>
      </c>
      <c r="N409" s="935">
        <v>0</v>
      </c>
      <c r="O409" s="935">
        <v>0</v>
      </c>
      <c r="P409" s="935">
        <v>0</v>
      </c>
      <c r="Q409" s="935">
        <v>0</v>
      </c>
      <c r="R409" s="935">
        <v>0</v>
      </c>
      <c r="S409" s="935">
        <v>0</v>
      </c>
      <c r="T409" s="935">
        <v>0</v>
      </c>
      <c r="U409" s="935">
        <v>0</v>
      </c>
      <c r="V409" s="935">
        <v>0</v>
      </c>
      <c r="W409" s="935">
        <v>0</v>
      </c>
      <c r="X409" s="935">
        <v>0</v>
      </c>
      <c r="Y409" s="935">
        <v>0</v>
      </c>
      <c r="Z409" s="935">
        <v>0</v>
      </c>
      <c r="AA409" s="935">
        <v>0</v>
      </c>
      <c r="AB409" s="912"/>
    </row>
    <row r="410" spans="1:28">
      <c r="A410" s="929" t="s">
        <v>4172</v>
      </c>
      <c r="B410" s="930">
        <v>0</v>
      </c>
      <c r="C410" s="931">
        <v>888.49900000000002</v>
      </c>
      <c r="D410" s="931">
        <v>0</v>
      </c>
      <c r="E410" s="931">
        <v>0</v>
      </c>
      <c r="F410" s="932">
        <v>435.31092953707503</v>
      </c>
      <c r="G410" s="933">
        <v>0</v>
      </c>
      <c r="H410" s="933">
        <v>0</v>
      </c>
      <c r="I410" s="933">
        <v>0</v>
      </c>
      <c r="J410" s="933">
        <v>0</v>
      </c>
      <c r="K410" s="933">
        <v>453.188070462925</v>
      </c>
      <c r="L410" s="934">
        <v>0.26681753692767601</v>
      </c>
      <c r="M410" s="935">
        <v>9.3234537051432205E-3</v>
      </c>
      <c r="N410" s="935">
        <v>6.0640349301744505E-4</v>
      </c>
      <c r="O410" s="935">
        <v>1.08015622193732</v>
      </c>
      <c r="P410" s="935">
        <v>5.6092323104113703E-2</v>
      </c>
      <c r="Q410" s="935">
        <v>0</v>
      </c>
      <c r="R410" s="935">
        <v>8.3380480289898704E-4</v>
      </c>
      <c r="S410" s="935">
        <v>0.14250482085909999</v>
      </c>
      <c r="T410" s="935">
        <v>0.864882981916131</v>
      </c>
      <c r="U410" s="935">
        <v>1.6562395403039001</v>
      </c>
      <c r="V410" s="935">
        <v>1.6145493001589501E-3</v>
      </c>
      <c r="W410" s="935">
        <v>4.3206248877493002E-4</v>
      </c>
      <c r="X410" s="935">
        <v>9.8540567615334907E-3</v>
      </c>
      <c r="Y410" s="935">
        <v>9.8540567615334907E-3</v>
      </c>
      <c r="Z410" s="935">
        <v>7.5800436627180699E-4</v>
      </c>
      <c r="AA410" s="935">
        <v>3.1381380763652799E-3</v>
      </c>
      <c r="AB410" s="912"/>
    </row>
    <row r="411" spans="1:28">
      <c r="A411" s="929" t="s">
        <v>4252</v>
      </c>
      <c r="B411" s="930">
        <v>0</v>
      </c>
      <c r="C411" s="931">
        <v>0</v>
      </c>
      <c r="D411" s="931">
        <v>0</v>
      </c>
      <c r="E411" s="931">
        <v>0</v>
      </c>
      <c r="F411" s="932">
        <v>0</v>
      </c>
      <c r="G411" s="933">
        <v>0</v>
      </c>
      <c r="H411" s="933">
        <v>0</v>
      </c>
      <c r="I411" s="933">
        <v>0</v>
      </c>
      <c r="J411" s="933">
        <v>0</v>
      </c>
      <c r="K411" s="933">
        <v>0</v>
      </c>
      <c r="L411" s="934">
        <v>0</v>
      </c>
      <c r="M411" s="935">
        <v>0</v>
      </c>
      <c r="N411" s="935">
        <v>0</v>
      </c>
      <c r="O411" s="935">
        <v>0</v>
      </c>
      <c r="P411" s="935">
        <v>0</v>
      </c>
      <c r="Q411" s="935">
        <v>0</v>
      </c>
      <c r="R411" s="935">
        <v>0</v>
      </c>
      <c r="S411" s="935">
        <v>0</v>
      </c>
      <c r="T411" s="935">
        <v>0</v>
      </c>
      <c r="U411" s="935">
        <v>0</v>
      </c>
      <c r="V411" s="935">
        <v>0</v>
      </c>
      <c r="W411" s="935">
        <v>0</v>
      </c>
      <c r="X411" s="935">
        <v>0</v>
      </c>
      <c r="Y411" s="935">
        <v>0</v>
      </c>
      <c r="Z411" s="935">
        <v>0</v>
      </c>
      <c r="AA411" s="935">
        <v>0</v>
      </c>
      <c r="AB411" s="912"/>
    </row>
    <row r="412" spans="1:28">
      <c r="A412" s="929" t="s">
        <v>4173</v>
      </c>
      <c r="B412" s="930">
        <v>1700</v>
      </c>
      <c r="C412" s="931">
        <v>1601.9192</v>
      </c>
      <c r="D412" s="931">
        <v>0</v>
      </c>
      <c r="E412" s="931">
        <v>4.7999999999999996E-3</v>
      </c>
      <c r="F412" s="932">
        <v>197.993235642266</v>
      </c>
      <c r="G412" s="933">
        <v>0</v>
      </c>
      <c r="H412" s="933">
        <v>0</v>
      </c>
      <c r="I412" s="933">
        <v>0</v>
      </c>
      <c r="J412" s="933">
        <v>0</v>
      </c>
      <c r="K412" s="933">
        <v>3103.92116435773</v>
      </c>
      <c r="L412" s="934">
        <v>2.5802412208101999</v>
      </c>
      <c r="M412" s="935">
        <v>0.13446327488729201</v>
      </c>
      <c r="N412" s="935">
        <v>0.13861658067531701</v>
      </c>
      <c r="O412" s="935">
        <v>4.7503434950529799</v>
      </c>
      <c r="P412" s="935">
        <v>0.19883951460167101</v>
      </c>
      <c r="Q412" s="935">
        <v>0</v>
      </c>
      <c r="R412" s="935">
        <v>2.59581611751529E-3</v>
      </c>
      <c r="S412" s="935">
        <v>0.44128873997759899</v>
      </c>
      <c r="T412" s="935">
        <v>4.24675516825502</v>
      </c>
      <c r="U412" s="935">
        <v>6.7023972154244804</v>
      </c>
      <c r="V412" s="935">
        <v>6.5414566161385301E-3</v>
      </c>
      <c r="W412" s="935">
        <v>1.4536570258085601E-3</v>
      </c>
      <c r="X412" s="935">
        <v>1.61978925732954</v>
      </c>
      <c r="Y412" s="935">
        <v>1.5782561994493001</v>
      </c>
      <c r="Z412" s="935">
        <v>6.7491219055397594E-2</v>
      </c>
      <c r="AA412" s="935">
        <v>1.54710640603911E-2</v>
      </c>
      <c r="AB412" s="912"/>
    </row>
    <row r="413" spans="1:28">
      <c r="A413" s="929" t="s">
        <v>4174</v>
      </c>
      <c r="B413" s="930">
        <v>210</v>
      </c>
      <c r="C413" s="931">
        <v>2026.9735800000001</v>
      </c>
      <c r="D413" s="931">
        <v>0</v>
      </c>
      <c r="E413" s="931">
        <v>0.96</v>
      </c>
      <c r="F413" s="932">
        <v>5.0000418679724303</v>
      </c>
      <c r="G413" s="933">
        <v>0</v>
      </c>
      <c r="H413" s="933">
        <v>0</v>
      </c>
      <c r="I413" s="933">
        <v>0</v>
      </c>
      <c r="J413" s="933">
        <v>0</v>
      </c>
      <c r="K413" s="933">
        <v>2231.0135381320301</v>
      </c>
      <c r="L413" s="934">
        <v>1.3359139054497899</v>
      </c>
      <c r="M413" s="935">
        <v>0.13359139054497901</v>
      </c>
      <c r="N413" s="935">
        <v>3.3584427790637199E-3</v>
      </c>
      <c r="O413" s="935">
        <v>4.6570406536350202</v>
      </c>
      <c r="P413" s="935">
        <v>0.19292387964177099</v>
      </c>
      <c r="Q413" s="935">
        <v>0</v>
      </c>
      <c r="R413" s="935">
        <v>2.2389618527091401E-3</v>
      </c>
      <c r="S413" s="935">
        <v>0.42167114892688901</v>
      </c>
      <c r="T413" s="935">
        <v>4.0077417163493703</v>
      </c>
      <c r="U413" s="935">
        <v>6.3138724246397899</v>
      </c>
      <c r="V413" s="935">
        <v>5.8959328788007496E-3</v>
      </c>
      <c r="W413" s="935">
        <v>1.3433771116254901E-3</v>
      </c>
      <c r="X413" s="935">
        <v>0.15672732968964001</v>
      </c>
      <c r="Y413" s="935">
        <v>0.152995726601792</v>
      </c>
      <c r="Z413" s="935">
        <v>2.9852824702788602E-2</v>
      </c>
      <c r="AA413" s="935">
        <v>1.48517802896373E-2</v>
      </c>
      <c r="AB413" s="912"/>
    </row>
    <row r="414" spans="1:28">
      <c r="A414" s="929" t="s">
        <v>4175</v>
      </c>
      <c r="B414" s="930">
        <v>560</v>
      </c>
      <c r="C414" s="931">
        <v>67.114999999999995</v>
      </c>
      <c r="D414" s="931">
        <v>0</v>
      </c>
      <c r="E414" s="931">
        <v>0</v>
      </c>
      <c r="F414" s="932">
        <v>12.115</v>
      </c>
      <c r="G414" s="933">
        <v>0</v>
      </c>
      <c r="H414" s="933">
        <v>0</v>
      </c>
      <c r="I414" s="933">
        <v>0</v>
      </c>
      <c r="J414" s="933">
        <v>0</v>
      </c>
      <c r="K414" s="933">
        <v>615</v>
      </c>
      <c r="L414" s="934">
        <v>0.15635506046465</v>
      </c>
      <c r="M414" s="935">
        <v>7.8177530232324804E-3</v>
      </c>
      <c r="N414" s="935">
        <v>8.74353956545737E-3</v>
      </c>
      <c r="O414" s="935">
        <v>0.27670731095388601</v>
      </c>
      <c r="P414" s="935">
        <v>1.1623764363490399E-2</v>
      </c>
      <c r="Q414" s="935">
        <v>0</v>
      </c>
      <c r="R414" s="935">
        <v>2.0573034271664399E-4</v>
      </c>
      <c r="S414" s="935">
        <v>3.4974158261829501E-2</v>
      </c>
      <c r="T414" s="935">
        <v>0.244819107832806</v>
      </c>
      <c r="U414" s="935">
        <v>0.33019720006021402</v>
      </c>
      <c r="V414" s="935">
        <v>4.2174720256911999E-4</v>
      </c>
      <c r="W414" s="935">
        <v>8.2292137086657595E-5</v>
      </c>
      <c r="X414" s="935">
        <v>8.6406743940990502E-2</v>
      </c>
      <c r="Y414" s="935">
        <v>8.2292137086657599E-2</v>
      </c>
      <c r="Z414" s="935">
        <v>1.0286517135832201E-3</v>
      </c>
      <c r="AA414" s="935">
        <v>9.4635957649656297E-4</v>
      </c>
      <c r="AB414" s="912"/>
    </row>
    <row r="415" spans="1:28">
      <c r="A415" s="929" t="s">
        <v>4176</v>
      </c>
      <c r="B415" s="930">
        <v>0</v>
      </c>
      <c r="C415" s="931">
        <v>0</v>
      </c>
      <c r="D415" s="931">
        <v>0</v>
      </c>
      <c r="E415" s="931">
        <v>0</v>
      </c>
      <c r="F415" s="932">
        <v>0</v>
      </c>
      <c r="G415" s="933">
        <v>0</v>
      </c>
      <c r="H415" s="933">
        <v>0</v>
      </c>
      <c r="I415" s="933">
        <v>0</v>
      </c>
      <c r="J415" s="933">
        <v>0</v>
      </c>
      <c r="K415" s="933">
        <v>0</v>
      </c>
      <c r="L415" s="934">
        <v>0</v>
      </c>
      <c r="M415" s="935">
        <v>0</v>
      </c>
      <c r="N415" s="935">
        <v>0</v>
      </c>
      <c r="O415" s="935">
        <v>0</v>
      </c>
      <c r="P415" s="935">
        <v>0</v>
      </c>
      <c r="Q415" s="935">
        <v>0</v>
      </c>
      <c r="R415" s="935">
        <v>0</v>
      </c>
      <c r="S415" s="935">
        <v>0</v>
      </c>
      <c r="T415" s="935">
        <v>0</v>
      </c>
      <c r="U415" s="935">
        <v>0</v>
      </c>
      <c r="V415" s="935">
        <v>0</v>
      </c>
      <c r="W415" s="935">
        <v>0</v>
      </c>
      <c r="X415" s="935">
        <v>0</v>
      </c>
      <c r="Y415" s="935">
        <v>0</v>
      </c>
      <c r="Z415" s="935">
        <v>0</v>
      </c>
      <c r="AA415" s="935">
        <v>0</v>
      </c>
      <c r="AB415" s="912"/>
    </row>
    <row r="416" spans="1:28">
      <c r="A416" s="929" t="s">
        <v>4177</v>
      </c>
      <c r="B416" s="930">
        <v>700</v>
      </c>
      <c r="C416" s="931">
        <v>9.0879999999999992</v>
      </c>
      <c r="D416" s="931">
        <v>0</v>
      </c>
      <c r="E416" s="931">
        <v>2.34</v>
      </c>
      <c r="F416" s="932">
        <v>0</v>
      </c>
      <c r="G416" s="933">
        <v>0</v>
      </c>
      <c r="H416" s="933">
        <v>0</v>
      </c>
      <c r="I416" s="933">
        <v>0</v>
      </c>
      <c r="J416" s="933">
        <v>0</v>
      </c>
      <c r="K416" s="933">
        <v>706.74800000000005</v>
      </c>
      <c r="L416" s="934">
        <v>0.39009624165788498</v>
      </c>
      <c r="M416" s="935">
        <v>9.5750895679662801E-3</v>
      </c>
      <c r="N416" s="935">
        <v>1.00479334972486E-2</v>
      </c>
      <c r="O416" s="935">
        <v>0.32508020138157101</v>
      </c>
      <c r="P416" s="935">
        <v>6.5370673223275999E-2</v>
      </c>
      <c r="Q416" s="935">
        <v>0</v>
      </c>
      <c r="R416" s="935">
        <v>2.3642196464114301E-4</v>
      </c>
      <c r="S416" s="935">
        <v>2.95527455801428E-2</v>
      </c>
      <c r="T416" s="935">
        <v>0.27306736916051999</v>
      </c>
      <c r="U416" s="935">
        <v>0.41964898723802802</v>
      </c>
      <c r="V416" s="935">
        <v>4.9648612574640003E-4</v>
      </c>
      <c r="W416" s="935">
        <v>1.06389884088514E-4</v>
      </c>
      <c r="X416" s="935">
        <v>9.8115115326074198E-2</v>
      </c>
      <c r="Y416" s="935">
        <v>9.5750895679662801E-2</v>
      </c>
      <c r="Z416" s="935">
        <v>3.5463294696171399E-3</v>
      </c>
      <c r="AA416" s="935">
        <v>1.0757199391172E-3</v>
      </c>
      <c r="AB416" s="912"/>
    </row>
    <row r="417" spans="1:28">
      <c r="A417" s="929" t="s">
        <v>4178</v>
      </c>
      <c r="B417" s="930">
        <v>0</v>
      </c>
      <c r="C417" s="931">
        <v>0</v>
      </c>
      <c r="D417" s="931">
        <v>0</v>
      </c>
      <c r="E417" s="931">
        <v>0</v>
      </c>
      <c r="F417" s="932">
        <v>0</v>
      </c>
      <c r="G417" s="933">
        <v>0</v>
      </c>
      <c r="H417" s="933">
        <v>0</v>
      </c>
      <c r="I417" s="933">
        <v>0</v>
      </c>
      <c r="J417" s="933">
        <v>0</v>
      </c>
      <c r="K417" s="933">
        <v>0</v>
      </c>
      <c r="L417" s="934">
        <v>0</v>
      </c>
      <c r="M417" s="935">
        <v>0</v>
      </c>
      <c r="N417" s="935">
        <v>0</v>
      </c>
      <c r="O417" s="935">
        <v>0</v>
      </c>
      <c r="P417" s="935">
        <v>0</v>
      </c>
      <c r="Q417" s="935">
        <v>0</v>
      </c>
      <c r="R417" s="935">
        <v>0</v>
      </c>
      <c r="S417" s="935">
        <v>0</v>
      </c>
      <c r="T417" s="935">
        <v>0</v>
      </c>
      <c r="U417" s="935">
        <v>0</v>
      </c>
      <c r="V417" s="935">
        <v>0</v>
      </c>
      <c r="W417" s="935">
        <v>0</v>
      </c>
      <c r="X417" s="935">
        <v>0</v>
      </c>
      <c r="Y417" s="935">
        <v>0</v>
      </c>
      <c r="Z417" s="935">
        <v>0</v>
      </c>
      <c r="AA417" s="935">
        <v>0</v>
      </c>
      <c r="AB417" s="912"/>
    </row>
    <row r="418" spans="1:28">
      <c r="A418" s="929" t="s">
        <v>4237</v>
      </c>
      <c r="B418" s="930">
        <v>4500</v>
      </c>
      <c r="C418" s="931">
        <v>0</v>
      </c>
      <c r="D418" s="931">
        <v>0</v>
      </c>
      <c r="E418" s="931">
        <v>0</v>
      </c>
      <c r="F418" s="932">
        <v>0</v>
      </c>
      <c r="G418" s="933">
        <v>0</v>
      </c>
      <c r="H418" s="933">
        <v>0</v>
      </c>
      <c r="I418" s="933">
        <v>0</v>
      </c>
      <c r="J418" s="933">
        <v>0</v>
      </c>
      <c r="K418" s="933">
        <v>4500</v>
      </c>
      <c r="L418" s="934">
        <v>0.47418335089567998</v>
      </c>
      <c r="M418" s="935">
        <v>3.83862712629836E-2</v>
      </c>
      <c r="N418" s="935">
        <v>1.5053439710974E-2</v>
      </c>
      <c r="O418" s="935">
        <v>1.0311606202017201</v>
      </c>
      <c r="P418" s="935">
        <v>4.6665663104019303E-2</v>
      </c>
      <c r="Q418" s="935">
        <v>0</v>
      </c>
      <c r="R418" s="935">
        <v>7.5267198554869799E-4</v>
      </c>
      <c r="S418" s="935">
        <v>9.7847358121330705E-2</v>
      </c>
      <c r="T418" s="935">
        <v>0.86557278338100296</v>
      </c>
      <c r="U418" s="935">
        <v>1.23438205629986</v>
      </c>
      <c r="V418" s="935">
        <v>1.5053439710974001E-3</v>
      </c>
      <c r="W418" s="935">
        <v>3.0106879421947901E-4</v>
      </c>
      <c r="X418" s="935">
        <v>0.15053439710974001</v>
      </c>
      <c r="Y418" s="935">
        <v>0.14300767725425301</v>
      </c>
      <c r="Z418" s="935">
        <v>7.5267198554869802E-3</v>
      </c>
      <c r="AA418" s="935">
        <v>4.1396959205178404E-3</v>
      </c>
      <c r="AB418" s="912"/>
    </row>
    <row r="419" spans="1:28">
      <c r="A419" s="929" t="s">
        <v>4179</v>
      </c>
      <c r="B419" s="930">
        <v>0</v>
      </c>
      <c r="C419" s="931">
        <v>0</v>
      </c>
      <c r="D419" s="931">
        <v>0</v>
      </c>
      <c r="E419" s="931">
        <v>0</v>
      </c>
      <c r="F419" s="932">
        <v>0</v>
      </c>
      <c r="G419" s="933">
        <v>0</v>
      </c>
      <c r="H419" s="933">
        <v>0</v>
      </c>
      <c r="I419" s="933">
        <v>0</v>
      </c>
      <c r="J419" s="933">
        <v>0</v>
      </c>
      <c r="K419" s="933">
        <v>0</v>
      </c>
      <c r="L419" s="934">
        <v>0</v>
      </c>
      <c r="M419" s="935">
        <v>0</v>
      </c>
      <c r="N419" s="935">
        <v>0</v>
      </c>
      <c r="O419" s="935">
        <v>0</v>
      </c>
      <c r="P419" s="935">
        <v>0</v>
      </c>
      <c r="Q419" s="935">
        <v>0</v>
      </c>
      <c r="R419" s="935">
        <v>0</v>
      </c>
      <c r="S419" s="935">
        <v>0</v>
      </c>
      <c r="T419" s="935">
        <v>0</v>
      </c>
      <c r="U419" s="935">
        <v>0</v>
      </c>
      <c r="V419" s="935">
        <v>0</v>
      </c>
      <c r="W419" s="935">
        <v>0</v>
      </c>
      <c r="X419" s="935">
        <v>0</v>
      </c>
      <c r="Y419" s="935">
        <v>0</v>
      </c>
      <c r="Z419" s="935">
        <v>0</v>
      </c>
      <c r="AA419" s="935">
        <v>0</v>
      </c>
      <c r="AB419" s="912"/>
    </row>
    <row r="420" spans="1:28">
      <c r="A420" s="929" t="s">
        <v>4180</v>
      </c>
      <c r="B420" s="930">
        <v>42000</v>
      </c>
      <c r="C420" s="931">
        <v>0.15767</v>
      </c>
      <c r="D420" s="931">
        <v>0</v>
      </c>
      <c r="E420" s="931">
        <v>19.55</v>
      </c>
      <c r="F420" s="932">
        <v>2099.02207760494</v>
      </c>
      <c r="G420" s="933">
        <v>0</v>
      </c>
      <c r="H420" s="933">
        <v>0</v>
      </c>
      <c r="I420" s="933">
        <v>0</v>
      </c>
      <c r="J420" s="933">
        <v>0</v>
      </c>
      <c r="K420" s="933">
        <v>39881.585592395102</v>
      </c>
      <c r="L420" s="934">
        <v>3.5354241497264298</v>
      </c>
      <c r="M420" s="935">
        <v>0.23347140611400899</v>
      </c>
      <c r="N420" s="935">
        <v>0.14008284366840601</v>
      </c>
      <c r="O420" s="935">
        <v>8.3382645040717591</v>
      </c>
      <c r="P420" s="935">
        <v>0.32685996855961302</v>
      </c>
      <c r="Q420" s="935">
        <v>0</v>
      </c>
      <c r="R420" s="935">
        <v>0</v>
      </c>
      <c r="S420" s="935">
        <v>0.73376727635831496</v>
      </c>
      <c r="T420" s="935">
        <v>5.6700198627688003</v>
      </c>
      <c r="U420" s="935">
        <v>10.339447985049</v>
      </c>
      <c r="V420" s="935">
        <v>1.2007100885863301E-2</v>
      </c>
      <c r="W420" s="935">
        <v>2.6682446413029601E-3</v>
      </c>
      <c r="X420" s="935">
        <v>1.7343590168469301</v>
      </c>
      <c r="Y420" s="935">
        <v>1.6676529008143499</v>
      </c>
      <c r="Z420" s="935">
        <v>6.6706116032574106E-2</v>
      </c>
      <c r="AA420" s="935">
        <v>2.3347140611400901E-2</v>
      </c>
      <c r="AB420" s="912"/>
    </row>
    <row r="421" spans="1:28">
      <c r="A421" s="929" t="s">
        <v>4181</v>
      </c>
      <c r="B421" s="930">
        <v>0</v>
      </c>
      <c r="C421" s="931">
        <v>0</v>
      </c>
      <c r="D421" s="931">
        <v>0</v>
      </c>
      <c r="E421" s="931">
        <v>0</v>
      </c>
      <c r="F421" s="932">
        <v>0</v>
      </c>
      <c r="G421" s="933">
        <v>0</v>
      </c>
      <c r="H421" s="933">
        <v>0</v>
      </c>
      <c r="I421" s="933">
        <v>0</v>
      </c>
      <c r="J421" s="933">
        <v>0</v>
      </c>
      <c r="K421" s="933">
        <v>0</v>
      </c>
      <c r="L421" s="934">
        <v>0</v>
      </c>
      <c r="M421" s="935">
        <v>0</v>
      </c>
      <c r="N421" s="935">
        <v>0</v>
      </c>
      <c r="O421" s="935">
        <v>0</v>
      </c>
      <c r="P421" s="935">
        <v>0</v>
      </c>
      <c r="Q421" s="935">
        <v>0</v>
      </c>
      <c r="R421" s="935">
        <v>0</v>
      </c>
      <c r="S421" s="935">
        <v>0</v>
      </c>
      <c r="T421" s="935">
        <v>0</v>
      </c>
      <c r="U421" s="935">
        <v>0</v>
      </c>
      <c r="V421" s="935">
        <v>0</v>
      </c>
      <c r="W421" s="935">
        <v>0</v>
      </c>
      <c r="X421" s="935">
        <v>0</v>
      </c>
      <c r="Y421" s="935">
        <v>0</v>
      </c>
      <c r="Z421" s="935">
        <v>0</v>
      </c>
      <c r="AA421" s="935">
        <v>0</v>
      </c>
      <c r="AB421" s="912"/>
    </row>
    <row r="422" spans="1:28">
      <c r="A422" s="929" t="s">
        <v>4182</v>
      </c>
      <c r="B422" s="930">
        <v>850</v>
      </c>
      <c r="C422" s="931">
        <v>1111.21235</v>
      </c>
      <c r="D422" s="931">
        <v>0</v>
      </c>
      <c r="E422" s="931">
        <v>55.192390000000003</v>
      </c>
      <c r="F422" s="932">
        <v>0</v>
      </c>
      <c r="G422" s="933">
        <v>0</v>
      </c>
      <c r="H422" s="933">
        <v>0</v>
      </c>
      <c r="I422" s="933">
        <v>0</v>
      </c>
      <c r="J422" s="933">
        <v>0</v>
      </c>
      <c r="K422" s="933">
        <v>1906.0199600000001</v>
      </c>
      <c r="L422" s="934">
        <v>1.1795664361817799</v>
      </c>
      <c r="M422" s="935">
        <v>7.9381633137638602E-2</v>
      </c>
      <c r="N422" s="935">
        <v>9.3408909676016505E-2</v>
      </c>
      <c r="O422" s="935">
        <v>2.33681675059796</v>
      </c>
      <c r="P422" s="935">
        <v>5.7384313111545999E-3</v>
      </c>
      <c r="Q422" s="935">
        <v>0</v>
      </c>
      <c r="R422" s="935">
        <v>1.27520695803436E-3</v>
      </c>
      <c r="S422" s="935">
        <v>8.9264487062404904E-2</v>
      </c>
      <c r="T422" s="935">
        <v>1.5780686105675099</v>
      </c>
      <c r="U422" s="935">
        <v>0.29648561774298798</v>
      </c>
      <c r="V422" s="935">
        <v>1.2433267840835001E-3</v>
      </c>
      <c r="W422" s="935">
        <v>1.27520695803436E-4</v>
      </c>
      <c r="X422" s="935">
        <v>0.76512417482061301</v>
      </c>
      <c r="Y422" s="935">
        <v>0.73643201826483995</v>
      </c>
      <c r="Z422" s="935">
        <v>0</v>
      </c>
      <c r="AA422" s="935">
        <v>1.09030194911937E-2</v>
      </c>
      <c r="AB422" s="912"/>
    </row>
    <row r="423" spans="1:28">
      <c r="A423" s="929" t="s">
        <v>4183</v>
      </c>
      <c r="B423" s="930">
        <v>0</v>
      </c>
      <c r="C423" s="931">
        <v>0</v>
      </c>
      <c r="D423" s="931">
        <v>0</v>
      </c>
      <c r="E423" s="931">
        <v>0</v>
      </c>
      <c r="F423" s="932">
        <v>0</v>
      </c>
      <c r="G423" s="933">
        <v>0</v>
      </c>
      <c r="H423" s="933">
        <v>0</v>
      </c>
      <c r="I423" s="933">
        <v>0</v>
      </c>
      <c r="J423" s="933">
        <v>0</v>
      </c>
      <c r="K423" s="933">
        <v>0</v>
      </c>
      <c r="L423" s="934">
        <v>0</v>
      </c>
      <c r="M423" s="935">
        <v>0</v>
      </c>
      <c r="N423" s="935">
        <v>0</v>
      </c>
      <c r="O423" s="935">
        <v>0</v>
      </c>
      <c r="P423" s="935">
        <v>0</v>
      </c>
      <c r="Q423" s="935">
        <v>0</v>
      </c>
      <c r="R423" s="935">
        <v>0</v>
      </c>
      <c r="S423" s="935">
        <v>0</v>
      </c>
      <c r="T423" s="935">
        <v>0</v>
      </c>
      <c r="U423" s="935">
        <v>0</v>
      </c>
      <c r="V423" s="935">
        <v>0</v>
      </c>
      <c r="W423" s="935">
        <v>0</v>
      </c>
      <c r="X423" s="935">
        <v>0</v>
      </c>
      <c r="Y423" s="935">
        <v>0</v>
      </c>
      <c r="Z423" s="935">
        <v>0</v>
      </c>
      <c r="AA423" s="935">
        <v>0</v>
      </c>
      <c r="AB423" s="912"/>
    </row>
    <row r="424" spans="1:28">
      <c r="A424" s="929" t="s">
        <v>4184</v>
      </c>
      <c r="B424" s="930">
        <v>0</v>
      </c>
      <c r="C424" s="931">
        <v>0</v>
      </c>
      <c r="D424" s="931">
        <v>0</v>
      </c>
      <c r="E424" s="931">
        <v>0</v>
      </c>
      <c r="F424" s="932">
        <v>0</v>
      </c>
      <c r="G424" s="933">
        <v>0</v>
      </c>
      <c r="H424" s="933">
        <v>0</v>
      </c>
      <c r="I424" s="933">
        <v>0</v>
      </c>
      <c r="J424" s="933">
        <v>0</v>
      </c>
      <c r="K424" s="933">
        <v>0</v>
      </c>
      <c r="L424" s="934">
        <v>0</v>
      </c>
      <c r="M424" s="935">
        <v>0</v>
      </c>
      <c r="N424" s="935">
        <v>0</v>
      </c>
      <c r="O424" s="935">
        <v>0</v>
      </c>
      <c r="P424" s="935">
        <v>0</v>
      </c>
      <c r="Q424" s="935">
        <v>0</v>
      </c>
      <c r="R424" s="935">
        <v>0</v>
      </c>
      <c r="S424" s="935">
        <v>0</v>
      </c>
      <c r="T424" s="935">
        <v>0</v>
      </c>
      <c r="U424" s="935">
        <v>0</v>
      </c>
      <c r="V424" s="935">
        <v>0</v>
      </c>
      <c r="W424" s="935">
        <v>0</v>
      </c>
      <c r="X424" s="935">
        <v>0</v>
      </c>
      <c r="Y424" s="935">
        <v>0</v>
      </c>
      <c r="Z424" s="935">
        <v>0</v>
      </c>
      <c r="AA424" s="935">
        <v>0</v>
      </c>
      <c r="AB424" s="912"/>
    </row>
    <row r="425" spans="1:28">
      <c r="A425" s="929" t="s">
        <v>4185</v>
      </c>
      <c r="B425" s="930">
        <v>0</v>
      </c>
      <c r="C425" s="931">
        <v>36.961820000000003</v>
      </c>
      <c r="D425" s="931">
        <v>0</v>
      </c>
      <c r="E425" s="931">
        <v>0</v>
      </c>
      <c r="F425" s="932">
        <v>0</v>
      </c>
      <c r="G425" s="933">
        <v>0</v>
      </c>
      <c r="H425" s="933">
        <v>0</v>
      </c>
      <c r="I425" s="933">
        <v>0</v>
      </c>
      <c r="J425" s="933">
        <v>0</v>
      </c>
      <c r="K425" s="933">
        <v>36.961820000000003</v>
      </c>
      <c r="L425" s="934">
        <v>1.6753898372555899E-2</v>
      </c>
      <c r="M425" s="935">
        <v>1.0633470553799301E-3</v>
      </c>
      <c r="N425" s="935">
        <v>1.28590806697108E-3</v>
      </c>
      <c r="O425" s="935">
        <v>3.05403165905632E-2</v>
      </c>
      <c r="P425" s="935">
        <v>2.2874326191312501E-4</v>
      </c>
      <c r="Q425" s="935">
        <v>0</v>
      </c>
      <c r="R425" s="935">
        <v>1.8546750965929099E-5</v>
      </c>
      <c r="S425" s="935">
        <v>1.2982725676150299E-3</v>
      </c>
      <c r="T425" s="935">
        <v>3.6537099402880198E-2</v>
      </c>
      <c r="U425" s="935">
        <v>8.9642629668657096E-3</v>
      </c>
      <c r="V425" s="935">
        <v>2.2874326191312501E-5</v>
      </c>
      <c r="W425" s="935">
        <v>2.4729001287905402E-6</v>
      </c>
      <c r="X425" s="935">
        <v>1.4157353237325801E-2</v>
      </c>
      <c r="Y425" s="935">
        <v>1.34773057019084E-2</v>
      </c>
      <c r="Z425" s="935">
        <v>0</v>
      </c>
      <c r="AA425" s="935">
        <v>1.2920903172930601E-4</v>
      </c>
      <c r="AB425" s="912"/>
    </row>
    <row r="426" spans="1:28">
      <c r="A426" s="929" t="s">
        <v>4303</v>
      </c>
      <c r="B426" s="930">
        <v>0</v>
      </c>
      <c r="C426" s="931">
        <v>0</v>
      </c>
      <c r="D426" s="931">
        <v>0</v>
      </c>
      <c r="E426" s="931">
        <v>0</v>
      </c>
      <c r="F426" s="932">
        <v>0</v>
      </c>
      <c r="G426" s="933">
        <v>0</v>
      </c>
      <c r="H426" s="933">
        <v>0</v>
      </c>
      <c r="I426" s="933">
        <v>0</v>
      </c>
      <c r="J426" s="933">
        <v>0</v>
      </c>
      <c r="K426" s="933">
        <v>0</v>
      </c>
      <c r="L426" s="934">
        <v>0</v>
      </c>
      <c r="M426" s="935">
        <v>0</v>
      </c>
      <c r="N426" s="935">
        <v>0</v>
      </c>
      <c r="O426" s="935">
        <v>0</v>
      </c>
      <c r="P426" s="935">
        <v>0</v>
      </c>
      <c r="Q426" s="935">
        <v>0</v>
      </c>
      <c r="R426" s="935">
        <v>0</v>
      </c>
      <c r="S426" s="935">
        <v>0</v>
      </c>
      <c r="T426" s="935">
        <v>0</v>
      </c>
      <c r="U426" s="935">
        <v>0</v>
      </c>
      <c r="V426" s="935">
        <v>0</v>
      </c>
      <c r="W426" s="935">
        <v>0</v>
      </c>
      <c r="X426" s="935">
        <v>0</v>
      </c>
      <c r="Y426" s="935">
        <v>0</v>
      </c>
      <c r="Z426" s="935">
        <v>0</v>
      </c>
      <c r="AA426" s="935">
        <v>0</v>
      </c>
      <c r="AB426" s="912"/>
    </row>
    <row r="427" spans="1:28">
      <c r="A427" s="929" t="s">
        <v>4279</v>
      </c>
      <c r="B427" s="930">
        <v>0</v>
      </c>
      <c r="C427" s="931">
        <v>0</v>
      </c>
      <c r="D427" s="931">
        <v>0</v>
      </c>
      <c r="E427" s="931">
        <v>0</v>
      </c>
      <c r="F427" s="932">
        <v>0</v>
      </c>
      <c r="G427" s="933">
        <v>0</v>
      </c>
      <c r="H427" s="933">
        <v>0</v>
      </c>
      <c r="I427" s="933">
        <v>0</v>
      </c>
      <c r="J427" s="933">
        <v>0</v>
      </c>
      <c r="K427" s="933">
        <v>0</v>
      </c>
      <c r="L427" s="934">
        <v>0</v>
      </c>
      <c r="M427" s="935">
        <v>0</v>
      </c>
      <c r="N427" s="935">
        <v>0</v>
      </c>
      <c r="O427" s="935">
        <v>0</v>
      </c>
      <c r="P427" s="935">
        <v>0</v>
      </c>
      <c r="Q427" s="935">
        <v>0</v>
      </c>
      <c r="R427" s="935">
        <v>0</v>
      </c>
      <c r="S427" s="935">
        <v>0</v>
      </c>
      <c r="T427" s="935">
        <v>0</v>
      </c>
      <c r="U427" s="935">
        <v>0</v>
      </c>
      <c r="V427" s="935">
        <v>0</v>
      </c>
      <c r="W427" s="935">
        <v>0</v>
      </c>
      <c r="X427" s="935">
        <v>0</v>
      </c>
      <c r="Y427" s="935">
        <v>0</v>
      </c>
      <c r="Z427" s="935">
        <v>0</v>
      </c>
      <c r="AA427" s="935">
        <v>0</v>
      </c>
      <c r="AB427" s="912"/>
    </row>
    <row r="428" spans="1:28">
      <c r="A428" s="929" t="s">
        <v>4186</v>
      </c>
      <c r="B428" s="930">
        <v>0</v>
      </c>
      <c r="C428" s="931">
        <v>39.2971</v>
      </c>
      <c r="D428" s="931">
        <v>0</v>
      </c>
      <c r="E428" s="931">
        <v>3.875</v>
      </c>
      <c r="F428" s="932">
        <v>35.4221</v>
      </c>
      <c r="G428" s="933">
        <v>0</v>
      </c>
      <c r="H428" s="933">
        <v>0</v>
      </c>
      <c r="I428" s="933">
        <v>0</v>
      </c>
      <c r="J428" s="933">
        <v>0</v>
      </c>
      <c r="K428" s="933">
        <v>0</v>
      </c>
      <c r="L428" s="934">
        <v>0</v>
      </c>
      <c r="M428" s="935">
        <v>0</v>
      </c>
      <c r="N428" s="935">
        <v>0</v>
      </c>
      <c r="O428" s="935">
        <v>0</v>
      </c>
      <c r="P428" s="935">
        <v>0</v>
      </c>
      <c r="Q428" s="935">
        <v>0</v>
      </c>
      <c r="R428" s="935">
        <v>0</v>
      </c>
      <c r="S428" s="935">
        <v>0</v>
      </c>
      <c r="T428" s="935">
        <v>0</v>
      </c>
      <c r="U428" s="935">
        <v>0</v>
      </c>
      <c r="V428" s="935">
        <v>0</v>
      </c>
      <c r="W428" s="935">
        <v>0</v>
      </c>
      <c r="X428" s="935">
        <v>0</v>
      </c>
      <c r="Y428" s="935">
        <v>0</v>
      </c>
      <c r="Z428" s="935">
        <v>0</v>
      </c>
      <c r="AA428" s="935">
        <v>0</v>
      </c>
      <c r="AB428" s="912"/>
    </row>
    <row r="429" spans="1:28">
      <c r="A429" s="929" t="s">
        <v>4187</v>
      </c>
      <c r="B429" s="930">
        <v>0</v>
      </c>
      <c r="C429" s="931">
        <v>20.344999999999999</v>
      </c>
      <c r="D429" s="931">
        <v>0</v>
      </c>
      <c r="E429" s="931">
        <v>243.97062</v>
      </c>
      <c r="F429" s="932">
        <v>0</v>
      </c>
      <c r="G429" s="933">
        <v>0</v>
      </c>
      <c r="H429" s="933">
        <v>0</v>
      </c>
      <c r="I429" s="933">
        <v>0</v>
      </c>
      <c r="J429" s="933">
        <v>0</v>
      </c>
      <c r="K429" s="933">
        <v>0</v>
      </c>
      <c r="L429" s="934">
        <v>0</v>
      </c>
      <c r="M429" s="935">
        <v>0</v>
      </c>
      <c r="N429" s="935">
        <v>0</v>
      </c>
      <c r="O429" s="935">
        <v>0</v>
      </c>
      <c r="P429" s="935">
        <v>0</v>
      </c>
      <c r="Q429" s="935">
        <v>0</v>
      </c>
      <c r="R429" s="935">
        <v>0</v>
      </c>
      <c r="S429" s="935">
        <v>0</v>
      </c>
      <c r="T429" s="935">
        <v>0</v>
      </c>
      <c r="U429" s="935">
        <v>0</v>
      </c>
      <c r="V429" s="935">
        <v>0</v>
      </c>
      <c r="W429" s="935">
        <v>0</v>
      </c>
      <c r="X429" s="935">
        <v>0</v>
      </c>
      <c r="Y429" s="935">
        <v>0</v>
      </c>
      <c r="Z429" s="935">
        <v>0</v>
      </c>
      <c r="AA429" s="935">
        <v>0</v>
      </c>
      <c r="AB429" s="912"/>
    </row>
    <row r="430" spans="1:28">
      <c r="A430" s="929" t="s">
        <v>4188</v>
      </c>
      <c r="B430" s="930">
        <v>0</v>
      </c>
      <c r="C430" s="931">
        <v>9.3618000000000006</v>
      </c>
      <c r="D430" s="931">
        <v>0</v>
      </c>
      <c r="E430" s="931">
        <v>0</v>
      </c>
      <c r="F430" s="932">
        <v>0</v>
      </c>
      <c r="G430" s="933">
        <v>0</v>
      </c>
      <c r="H430" s="933">
        <v>0</v>
      </c>
      <c r="I430" s="933">
        <v>0</v>
      </c>
      <c r="J430" s="933">
        <v>0</v>
      </c>
      <c r="K430" s="933">
        <v>9.3618000000000006</v>
      </c>
      <c r="L430" s="934">
        <v>8.1424657534246597E-4</v>
      </c>
      <c r="M430" s="935">
        <v>5.6370916754478399E-5</v>
      </c>
      <c r="N430" s="935">
        <v>3.2883034773445703E-5</v>
      </c>
      <c r="O430" s="935">
        <v>1.9729820864067401E-3</v>
      </c>
      <c r="P430" s="935">
        <v>7.3595363540569002E-5</v>
      </c>
      <c r="Q430" s="935">
        <v>0</v>
      </c>
      <c r="R430" s="935">
        <v>0</v>
      </c>
      <c r="S430" s="935">
        <v>1.87903055848261E-4</v>
      </c>
      <c r="T430" s="935">
        <v>1.5502002107481601E-3</v>
      </c>
      <c r="U430" s="935">
        <v>2.4583983140147501E-3</v>
      </c>
      <c r="V430" s="935">
        <v>2.6619599578503698E-6</v>
      </c>
      <c r="W430" s="935">
        <v>6.2634351949420396E-7</v>
      </c>
      <c r="X430" s="935">
        <v>1.1430769230769201E-3</v>
      </c>
      <c r="Y430" s="935">
        <v>1.1430769230769201E-3</v>
      </c>
      <c r="Z430" s="935">
        <v>1.5658587987355099E-5</v>
      </c>
      <c r="AA430" s="935">
        <v>7.3595363540569002E-6</v>
      </c>
      <c r="AB430" s="912"/>
    </row>
    <row r="431" spans="1:28">
      <c r="A431" s="924"/>
      <c r="B431" s="925"/>
      <c r="C431" s="926"/>
      <c r="D431" s="926"/>
      <c r="E431" s="926"/>
      <c r="F431" s="925"/>
      <c r="G431" s="926"/>
      <c r="H431" s="926"/>
      <c r="I431" s="926"/>
      <c r="J431" s="926"/>
      <c r="K431" s="926"/>
      <c r="L431" s="927"/>
      <c r="M431" s="928"/>
      <c r="N431" s="928"/>
      <c r="O431" s="928"/>
      <c r="P431" s="928"/>
      <c r="Q431" s="928"/>
      <c r="R431" s="928"/>
      <c r="S431" s="928"/>
      <c r="T431" s="928"/>
      <c r="U431" s="928"/>
      <c r="V431" s="928"/>
      <c r="W431" s="928"/>
      <c r="X431" s="928"/>
      <c r="Y431" s="928"/>
      <c r="Z431" s="928"/>
      <c r="AA431" s="928"/>
      <c r="AB431" s="912"/>
    </row>
    <row r="432" spans="1:28">
      <c r="A432" s="917" t="s">
        <v>4189</v>
      </c>
      <c r="B432" s="918">
        <v>75507</v>
      </c>
      <c r="C432" s="919">
        <v>571</v>
      </c>
      <c r="D432" s="919">
        <v>0</v>
      </c>
      <c r="E432" s="919">
        <v>510</v>
      </c>
      <c r="F432" s="920">
        <v>0</v>
      </c>
      <c r="G432" s="921">
        <v>0</v>
      </c>
      <c r="H432" s="921">
        <v>0</v>
      </c>
      <c r="I432" s="921">
        <v>6783</v>
      </c>
      <c r="J432" s="921">
        <v>0</v>
      </c>
      <c r="K432" s="921">
        <v>68785</v>
      </c>
      <c r="L432" s="922">
        <v>14.613716496577901</v>
      </c>
      <c r="M432" s="923">
        <v>1.31122997876821</v>
      </c>
      <c r="N432" s="923">
        <v>1.01094913786718</v>
      </c>
      <c r="O432" s="923">
        <v>5.1047944214319196</v>
      </c>
      <c r="P432" s="923">
        <v>7.00659324628264E-2</v>
      </c>
      <c r="Q432" s="923">
        <v>0</v>
      </c>
      <c r="R432" s="923">
        <v>0.18016960016341299</v>
      </c>
      <c r="S432" s="923">
        <v>1.3012202918937199</v>
      </c>
      <c r="T432" s="923">
        <v>20.419166669955001</v>
      </c>
      <c r="U432" s="923">
        <v>13.4125975392828</v>
      </c>
      <c r="V432" s="923">
        <v>3.8035649001070503E-2</v>
      </c>
      <c r="W432" s="923">
        <v>1.00094010598458E-2</v>
      </c>
      <c r="X432" s="923">
        <v>15.314379096165601</v>
      </c>
      <c r="Y432" s="923">
        <v>15.3143785007184</v>
      </c>
      <c r="Z432" s="923">
        <v>0</v>
      </c>
      <c r="AA432" s="923">
        <v>0.14513623795963199</v>
      </c>
      <c r="AB432" s="912"/>
    </row>
    <row r="433" spans="1:28">
      <c r="A433" s="929" t="s">
        <v>4190</v>
      </c>
      <c r="B433" s="930">
        <v>75507</v>
      </c>
      <c r="C433" s="931">
        <v>570.774</v>
      </c>
      <c r="D433" s="931">
        <v>0</v>
      </c>
      <c r="E433" s="931">
        <v>509.76605000000001</v>
      </c>
      <c r="F433" s="932">
        <v>0</v>
      </c>
      <c r="G433" s="933">
        <v>0</v>
      </c>
      <c r="H433" s="933">
        <v>0</v>
      </c>
      <c r="I433" s="933">
        <v>6783</v>
      </c>
      <c r="J433" s="933">
        <v>0</v>
      </c>
      <c r="K433" s="933">
        <v>68785.007949999999</v>
      </c>
      <c r="L433" s="934">
        <v>14.613664692674</v>
      </c>
      <c r="M433" s="935">
        <v>1.31122607858924</v>
      </c>
      <c r="N433" s="935">
        <v>1.01094529723293</v>
      </c>
      <c r="O433" s="935">
        <v>5.1047732830573498</v>
      </c>
      <c r="P433" s="935">
        <v>7.00655156498068E-2</v>
      </c>
      <c r="Q433" s="935">
        <v>0</v>
      </c>
      <c r="R433" s="935">
        <v>0.18016846881378901</v>
      </c>
      <c r="S433" s="935">
        <v>1.3012167192107</v>
      </c>
      <c r="T433" s="935">
        <v>20.419093132229399</v>
      </c>
      <c r="U433" s="935">
        <v>13.412541567248701</v>
      </c>
      <c r="V433" s="935">
        <v>3.8035565638466599E-2</v>
      </c>
      <c r="W433" s="935">
        <v>1.0009359378543799E-2</v>
      </c>
      <c r="X433" s="935">
        <v>15.314319849172101</v>
      </c>
      <c r="Y433" s="935">
        <v>15.314319849172101</v>
      </c>
      <c r="Z433" s="935">
        <v>0</v>
      </c>
      <c r="AA433" s="935">
        <v>0.145135710988886</v>
      </c>
      <c r="AB433" s="912"/>
    </row>
    <row r="434" spans="1:28">
      <c r="A434" s="929" t="s">
        <v>4191</v>
      </c>
      <c r="B434" s="930">
        <v>0</v>
      </c>
      <c r="C434" s="931">
        <v>0.2</v>
      </c>
      <c r="D434" s="931">
        <v>0</v>
      </c>
      <c r="E434" s="931">
        <v>0</v>
      </c>
      <c r="F434" s="932">
        <v>0</v>
      </c>
      <c r="G434" s="933">
        <v>0</v>
      </c>
      <c r="H434" s="933">
        <v>0</v>
      </c>
      <c r="I434" s="933">
        <v>0</v>
      </c>
      <c r="J434" s="933">
        <v>0</v>
      </c>
      <c r="K434" s="933">
        <v>0.2</v>
      </c>
      <c r="L434" s="934">
        <v>5.1803903858698402E-5</v>
      </c>
      <c r="M434" s="935">
        <v>3.9001789686721201E-6</v>
      </c>
      <c r="N434" s="935">
        <v>3.8406342515931602E-6</v>
      </c>
      <c r="O434" s="935">
        <v>2.11383745630321E-5</v>
      </c>
      <c r="P434" s="935">
        <v>4.1681301955274599E-7</v>
      </c>
      <c r="Q434" s="935">
        <v>0</v>
      </c>
      <c r="R434" s="935">
        <v>1.1313496245003101E-6</v>
      </c>
      <c r="S434" s="935">
        <v>3.5726830247378199E-6</v>
      </c>
      <c r="T434" s="935">
        <v>7.3537725592520107E-5</v>
      </c>
      <c r="U434" s="935">
        <v>5.5972034054225801E-5</v>
      </c>
      <c r="V434" s="935">
        <v>8.3362603910549095E-8</v>
      </c>
      <c r="W434" s="935">
        <v>4.16813019552746E-8</v>
      </c>
      <c r="X434" s="935">
        <v>5.92469934935688E-5</v>
      </c>
      <c r="Y434" s="935">
        <v>5.8651546322779203E-5</v>
      </c>
      <c r="Z434" s="935">
        <v>0</v>
      </c>
      <c r="AA434" s="935">
        <v>5.26970746148828E-7</v>
      </c>
      <c r="AB434" s="912"/>
    </row>
    <row r="435" spans="1:28">
      <c r="A435" s="929" t="s">
        <v>4192</v>
      </c>
      <c r="B435" s="930">
        <v>0</v>
      </c>
      <c r="C435" s="931">
        <v>0</v>
      </c>
      <c r="D435" s="931">
        <v>0</v>
      </c>
      <c r="E435" s="931">
        <v>0</v>
      </c>
      <c r="F435" s="932">
        <v>0</v>
      </c>
      <c r="G435" s="933">
        <v>0</v>
      </c>
      <c r="H435" s="933">
        <v>0</v>
      </c>
      <c r="I435" s="933">
        <v>0</v>
      </c>
      <c r="J435" s="933">
        <v>0</v>
      </c>
      <c r="K435" s="933">
        <v>0</v>
      </c>
      <c r="L435" s="934">
        <v>0</v>
      </c>
      <c r="M435" s="935">
        <v>0</v>
      </c>
      <c r="N435" s="935">
        <v>0</v>
      </c>
      <c r="O435" s="935">
        <v>0</v>
      </c>
      <c r="P435" s="935">
        <v>0</v>
      </c>
      <c r="Q435" s="935">
        <v>0</v>
      </c>
      <c r="R435" s="935">
        <v>0</v>
      </c>
      <c r="S435" s="935">
        <v>0</v>
      </c>
      <c r="T435" s="935">
        <v>0</v>
      </c>
      <c r="U435" s="935">
        <v>0</v>
      </c>
      <c r="V435" s="935">
        <v>0</v>
      </c>
      <c r="W435" s="935">
        <v>0</v>
      </c>
      <c r="X435" s="935">
        <v>0</v>
      </c>
      <c r="Y435" s="935">
        <v>0</v>
      </c>
      <c r="Z435" s="935">
        <v>0</v>
      </c>
      <c r="AA435" s="935">
        <v>0</v>
      </c>
      <c r="AB435" s="912"/>
    </row>
    <row r="436" spans="1:28">
      <c r="A436" s="929" t="s">
        <v>4193</v>
      </c>
      <c r="B436" s="930">
        <v>0</v>
      </c>
      <c r="C436" s="931">
        <v>0</v>
      </c>
      <c r="D436" s="931">
        <v>0</v>
      </c>
      <c r="E436" s="931">
        <v>0</v>
      </c>
      <c r="F436" s="932">
        <v>0</v>
      </c>
      <c r="G436" s="933">
        <v>0</v>
      </c>
      <c r="H436" s="933">
        <v>0</v>
      </c>
      <c r="I436" s="933">
        <v>0</v>
      </c>
      <c r="J436" s="933">
        <v>0</v>
      </c>
      <c r="K436" s="933">
        <v>0</v>
      </c>
      <c r="L436" s="934">
        <v>0</v>
      </c>
      <c r="M436" s="935">
        <v>0</v>
      </c>
      <c r="N436" s="935">
        <v>0</v>
      </c>
      <c r="O436" s="935">
        <v>0</v>
      </c>
      <c r="P436" s="935">
        <v>0</v>
      </c>
      <c r="Q436" s="935">
        <v>0</v>
      </c>
      <c r="R436" s="935">
        <v>0</v>
      </c>
      <c r="S436" s="935">
        <v>0</v>
      </c>
      <c r="T436" s="935">
        <v>0</v>
      </c>
      <c r="U436" s="935">
        <v>0</v>
      </c>
      <c r="V436" s="935">
        <v>0</v>
      </c>
      <c r="W436" s="935">
        <v>0</v>
      </c>
      <c r="X436" s="935">
        <v>0</v>
      </c>
      <c r="Y436" s="935">
        <v>0</v>
      </c>
      <c r="Z436" s="935">
        <v>0</v>
      </c>
      <c r="AA436" s="935">
        <v>0</v>
      </c>
      <c r="AB436" s="912"/>
    </row>
    <row r="437" spans="1:28">
      <c r="A437" s="929" t="s">
        <v>4194</v>
      </c>
      <c r="B437" s="930">
        <v>0</v>
      </c>
      <c r="C437" s="931">
        <v>0</v>
      </c>
      <c r="D437" s="931">
        <v>0</v>
      </c>
      <c r="E437" s="931">
        <v>0</v>
      </c>
      <c r="F437" s="932">
        <v>0</v>
      </c>
      <c r="G437" s="933">
        <v>0</v>
      </c>
      <c r="H437" s="933">
        <v>0</v>
      </c>
      <c r="I437" s="933">
        <v>0</v>
      </c>
      <c r="J437" s="933">
        <v>0</v>
      </c>
      <c r="K437" s="933">
        <v>0</v>
      </c>
      <c r="L437" s="934">
        <v>0</v>
      </c>
      <c r="M437" s="935">
        <v>0</v>
      </c>
      <c r="N437" s="935">
        <v>0</v>
      </c>
      <c r="O437" s="935">
        <v>0</v>
      </c>
      <c r="P437" s="935">
        <v>0</v>
      </c>
      <c r="Q437" s="935">
        <v>0</v>
      </c>
      <c r="R437" s="935">
        <v>0</v>
      </c>
      <c r="S437" s="935">
        <v>0</v>
      </c>
      <c r="T437" s="935">
        <v>0</v>
      </c>
      <c r="U437" s="935">
        <v>0</v>
      </c>
      <c r="V437" s="935">
        <v>0</v>
      </c>
      <c r="W437" s="935">
        <v>0</v>
      </c>
      <c r="X437" s="935">
        <v>0</v>
      </c>
      <c r="Y437" s="935">
        <v>0</v>
      </c>
      <c r="Z437" s="935">
        <v>0</v>
      </c>
      <c r="AA437" s="935">
        <v>0</v>
      </c>
      <c r="AB437" s="912"/>
    </row>
    <row r="439" spans="1:28">
      <c r="A439" s="136" t="s">
        <v>18</v>
      </c>
    </row>
    <row r="440" spans="1:28">
      <c r="A440" s="17" t="s">
        <v>4309</v>
      </c>
    </row>
  </sheetData>
  <mergeCells count="4">
    <mergeCell ref="B3:E3"/>
    <mergeCell ref="F3:K3"/>
    <mergeCell ref="L3:AA3"/>
    <mergeCell ref="B5:K5"/>
  </mergeCells>
  <hyperlinks>
    <hyperlink ref="AD3" location="Content!A1" display="Back to content page" xr:uid="{23903EB3-69B2-42C9-8957-7A326994FB60}"/>
  </hyperlinks>
  <pageMargins left="0.7" right="0.7" top="0.75" bottom="0.75" header="0.3" footer="0.3"/>
  <pageSetup paperSize="9" orientation="portrait" horizontalDpi="300" verticalDpi="300"/>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1-000000000000}">
  <sheetPr codeName="Sheet321">
    <pageSetUpPr fitToPage="1"/>
  </sheetPr>
  <dimension ref="B6:B7"/>
  <sheetViews>
    <sheetView workbookViewId="0">
      <selection activeCell="B6" sqref="B6"/>
    </sheetView>
  </sheetViews>
  <sheetFormatPr defaultColWidth="9.26953125" defaultRowHeight="14.5"/>
  <cols>
    <col min="2" max="2" width="53.54296875" bestFit="1" customWidth="1"/>
  </cols>
  <sheetData>
    <row r="6" spans="2:2" ht="58.5">
      <c r="B6" s="263">
        <v>4.4000000000000004</v>
      </c>
    </row>
    <row r="7" spans="2:2" ht="58.5">
      <c r="B7" s="263" t="s">
        <v>490</v>
      </c>
    </row>
  </sheetData>
  <printOptions horizontalCentered="1" verticalCentered="1"/>
  <pageMargins left="0.7" right="0.7" top="0.75" bottom="0.75" header="0.3" footer="0.3"/>
  <pageSetup orientation="landscape" horizontalDpi="300" verticalDpi="300" r:id="rId1"/>
  <headerFooter>
    <oddFooter>&amp;C&amp;P</oddFooter>
  </headerFooter>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1-000000000000}">
  <sheetPr codeName="Sheet322"/>
  <dimension ref="A1:AJ147"/>
  <sheetViews>
    <sheetView topLeftCell="W1" workbookViewId="0"/>
  </sheetViews>
  <sheetFormatPr defaultRowHeight="14.5"/>
  <cols>
    <col min="1" max="1" width="33.7265625" customWidth="1"/>
    <col min="2" max="23" width="13.26953125" style="23" customWidth="1"/>
    <col min="24" max="32" width="13.26953125" customWidth="1"/>
  </cols>
  <sheetData>
    <row r="1" spans="1:36">
      <c r="A1" s="44" t="s">
        <v>3769</v>
      </c>
      <c r="B1" s="43"/>
      <c r="C1" s="43"/>
      <c r="D1" s="43"/>
      <c r="E1" s="43"/>
      <c r="F1" s="43"/>
      <c r="G1" s="43"/>
      <c r="H1" s="43"/>
      <c r="I1" s="43"/>
      <c r="J1" s="43"/>
      <c r="K1" s="43"/>
      <c r="L1" s="43"/>
      <c r="M1" s="43"/>
      <c r="N1" s="43"/>
      <c r="O1" s="43"/>
      <c r="P1" s="43"/>
      <c r="Q1" s="43"/>
      <c r="R1" s="43"/>
      <c r="S1" s="43"/>
      <c r="T1" s="43"/>
      <c r="U1" s="43"/>
      <c r="V1" s="43"/>
      <c r="W1" s="43"/>
    </row>
    <row r="2" spans="1:36">
      <c r="A2" s="17"/>
      <c r="B2" s="43"/>
      <c r="C2" s="43"/>
      <c r="D2" s="43"/>
      <c r="E2" s="43"/>
      <c r="F2" s="43"/>
      <c r="G2" s="43"/>
      <c r="H2" s="43"/>
      <c r="I2" s="43"/>
      <c r="J2" s="43"/>
      <c r="K2" s="43"/>
      <c r="L2" s="43"/>
      <c r="M2" s="43"/>
      <c r="N2" s="43"/>
      <c r="O2" s="43"/>
      <c r="P2" s="43"/>
      <c r="Q2" s="43"/>
      <c r="R2" s="43"/>
      <c r="S2" s="43"/>
      <c r="T2" s="43"/>
      <c r="U2" s="43"/>
      <c r="V2" s="43"/>
      <c r="W2" s="43"/>
    </row>
    <row r="3" spans="1:36">
      <c r="A3" s="1082" t="s">
        <v>14</v>
      </c>
      <c r="B3" s="1128" t="s">
        <v>98</v>
      </c>
      <c r="C3" s="1129"/>
      <c r="D3" s="1129"/>
      <c r="E3" s="1129"/>
      <c r="F3" s="1129"/>
      <c r="G3" s="1129"/>
      <c r="H3" s="1129"/>
      <c r="I3" s="1129"/>
      <c r="J3" s="1129"/>
      <c r="K3" s="1129"/>
      <c r="L3" s="1129"/>
      <c r="M3" s="1129"/>
      <c r="N3" s="1129"/>
      <c r="O3" s="1129"/>
      <c r="P3" s="1129"/>
      <c r="Q3" s="1129"/>
      <c r="R3" s="1129"/>
      <c r="S3" s="1129"/>
      <c r="T3" s="1129"/>
      <c r="U3" s="1129"/>
      <c r="V3" s="1129"/>
      <c r="W3" s="1129"/>
      <c r="X3" s="1129"/>
      <c r="Y3" s="1129"/>
      <c r="Z3" s="1129"/>
      <c r="AA3" s="1129"/>
      <c r="AB3" s="1129"/>
      <c r="AC3" s="1129"/>
      <c r="AD3" s="1129"/>
      <c r="AE3" s="1129"/>
      <c r="AF3" s="1129"/>
    </row>
    <row r="4" spans="1:36">
      <c r="A4" s="1082"/>
      <c r="B4" s="96">
        <v>1990</v>
      </c>
      <c r="C4" s="96">
        <v>1991</v>
      </c>
      <c r="D4" s="96">
        <v>1992</v>
      </c>
      <c r="E4" s="96">
        <v>1993</v>
      </c>
      <c r="F4" s="96">
        <v>1994</v>
      </c>
      <c r="G4" s="96">
        <v>1995</v>
      </c>
      <c r="H4" s="96">
        <v>1996</v>
      </c>
      <c r="I4" s="96">
        <v>1997</v>
      </c>
      <c r="J4" s="96">
        <v>1998</v>
      </c>
      <c r="K4" s="96">
        <v>1999</v>
      </c>
      <c r="L4" s="96">
        <v>2000</v>
      </c>
      <c r="M4" s="96">
        <v>2001</v>
      </c>
      <c r="N4" s="96">
        <v>2002</v>
      </c>
      <c r="O4" s="96">
        <v>2003</v>
      </c>
      <c r="P4" s="96">
        <v>2004</v>
      </c>
      <c r="Q4" s="96" t="s">
        <v>99</v>
      </c>
      <c r="R4" s="96">
        <v>2006</v>
      </c>
      <c r="S4" s="96">
        <v>2007</v>
      </c>
      <c r="T4" s="96">
        <v>2008</v>
      </c>
      <c r="U4" s="96">
        <v>2009</v>
      </c>
      <c r="V4" s="96">
        <v>2010</v>
      </c>
      <c r="W4" s="96">
        <v>2011</v>
      </c>
      <c r="X4" s="96">
        <v>2012</v>
      </c>
      <c r="Y4" s="214">
        <v>2013</v>
      </c>
      <c r="Z4" s="214">
        <v>2014</v>
      </c>
      <c r="AA4" s="214">
        <v>2015</v>
      </c>
      <c r="AB4" s="214">
        <v>2016</v>
      </c>
      <c r="AC4" s="214">
        <v>2017</v>
      </c>
      <c r="AD4" s="214">
        <v>2018</v>
      </c>
      <c r="AE4" s="214">
        <v>2019</v>
      </c>
      <c r="AF4" s="214">
        <v>2020</v>
      </c>
      <c r="AH4" s="1" t="s">
        <v>528</v>
      </c>
    </row>
    <row r="5" spans="1:36">
      <c r="A5" s="92" t="s">
        <v>13</v>
      </c>
      <c r="B5" s="580">
        <v>79262.78</v>
      </c>
      <c r="C5" s="580">
        <v>79107.362999999998</v>
      </c>
      <c r="D5" s="580">
        <v>78951.945999999996</v>
      </c>
      <c r="E5" s="580">
        <v>78796.528999999995</v>
      </c>
      <c r="F5" s="580">
        <v>78641.111999999994</v>
      </c>
      <c r="G5" s="580">
        <v>78485.695000000007</v>
      </c>
      <c r="H5" s="580">
        <v>78330.278000000006</v>
      </c>
      <c r="I5" s="580">
        <v>78174.861000000004</v>
      </c>
      <c r="J5" s="580">
        <v>78019.444000000003</v>
      </c>
      <c r="K5" s="580">
        <v>77864.027000000002</v>
      </c>
      <c r="L5" s="580">
        <v>77708.61</v>
      </c>
      <c r="M5" s="580">
        <v>77153.548999999999</v>
      </c>
      <c r="N5" s="580">
        <v>76598.487999999998</v>
      </c>
      <c r="O5" s="580">
        <v>76043.426999999996</v>
      </c>
      <c r="P5" s="580">
        <v>75488.365999999995</v>
      </c>
      <c r="Q5" s="580">
        <v>74933.304999999993</v>
      </c>
      <c r="R5" s="580">
        <v>74378.244000000006</v>
      </c>
      <c r="S5" s="580">
        <v>73823.183000000005</v>
      </c>
      <c r="T5" s="580">
        <v>73268.122000000003</v>
      </c>
      <c r="U5" s="580">
        <v>72713.061000000002</v>
      </c>
      <c r="V5" s="580">
        <v>72158</v>
      </c>
      <c r="W5" s="580">
        <v>71602.937999999995</v>
      </c>
      <c r="X5" s="580">
        <v>71047.876000000004</v>
      </c>
      <c r="Y5" s="580">
        <v>70492.813999999998</v>
      </c>
      <c r="Z5" s="580">
        <v>69937.751999999993</v>
      </c>
      <c r="AA5" s="581">
        <v>69382.69</v>
      </c>
      <c r="AB5" s="581">
        <v>68827.62</v>
      </c>
      <c r="AC5" s="581">
        <v>68272.570000000007</v>
      </c>
      <c r="AD5" s="581">
        <v>67717.509999999995</v>
      </c>
      <c r="AE5" s="581">
        <v>67162.44</v>
      </c>
      <c r="AF5" s="581">
        <v>66607.38</v>
      </c>
      <c r="AJ5" s="317"/>
    </row>
    <row r="6" spans="1:36">
      <c r="A6" s="92" t="s">
        <v>12</v>
      </c>
      <c r="B6" s="580">
        <v>18803.7</v>
      </c>
      <c r="C6" s="580">
        <v>18685.400000000001</v>
      </c>
      <c r="D6" s="580">
        <v>18567.099999999999</v>
      </c>
      <c r="E6" s="580">
        <v>18448.8</v>
      </c>
      <c r="F6" s="580">
        <v>18330.5</v>
      </c>
      <c r="G6" s="580">
        <v>18212.2</v>
      </c>
      <c r="H6" s="580">
        <v>18093.900000000001</v>
      </c>
      <c r="I6" s="580">
        <v>17975.599999999999</v>
      </c>
      <c r="J6" s="580">
        <v>17857.3</v>
      </c>
      <c r="K6" s="580">
        <v>17739</v>
      </c>
      <c r="L6" s="580">
        <v>17620.7</v>
      </c>
      <c r="M6" s="580">
        <v>17502.400000000001</v>
      </c>
      <c r="N6" s="580">
        <v>17384.099999999999</v>
      </c>
      <c r="O6" s="580">
        <v>17265.8</v>
      </c>
      <c r="P6" s="580">
        <v>17147.5</v>
      </c>
      <c r="Q6" s="580">
        <v>17029.2</v>
      </c>
      <c r="R6" s="580">
        <v>16910.900000000001</v>
      </c>
      <c r="S6" s="580">
        <v>16792.599999999999</v>
      </c>
      <c r="T6" s="580">
        <v>16674.3</v>
      </c>
      <c r="U6" s="580">
        <v>16556</v>
      </c>
      <c r="V6" s="580">
        <v>16437.7</v>
      </c>
      <c r="W6" s="580">
        <v>16319.4</v>
      </c>
      <c r="X6" s="580">
        <v>16201.1</v>
      </c>
      <c r="Y6" s="580">
        <v>16082.8</v>
      </c>
      <c r="Z6" s="580">
        <v>15964.5</v>
      </c>
      <c r="AA6" s="581">
        <v>15846.2</v>
      </c>
      <c r="AB6" s="581">
        <v>15727.9</v>
      </c>
      <c r="AC6" s="581">
        <v>15609.6</v>
      </c>
      <c r="AD6" s="581">
        <v>15491.3</v>
      </c>
      <c r="AE6" s="581">
        <v>15373</v>
      </c>
      <c r="AF6" s="581">
        <v>15254.7</v>
      </c>
      <c r="AH6" s="33"/>
      <c r="AJ6" s="317"/>
    </row>
    <row r="7" spans="1:36">
      <c r="A7" s="92" t="s">
        <v>483</v>
      </c>
      <c r="B7" s="580">
        <v>46.06</v>
      </c>
      <c r="C7" s="580">
        <v>45.622</v>
      </c>
      <c r="D7" s="580">
        <v>45.183999999999997</v>
      </c>
      <c r="E7" s="580">
        <v>44.746000000000002</v>
      </c>
      <c r="F7" s="580">
        <v>44.308</v>
      </c>
      <c r="G7" s="580">
        <v>43.87</v>
      </c>
      <c r="H7" s="580">
        <v>43.432000000000002</v>
      </c>
      <c r="I7" s="580">
        <v>42.994</v>
      </c>
      <c r="J7" s="580">
        <v>42.555999999999997</v>
      </c>
      <c r="K7" s="580">
        <v>42.118000000000002</v>
      </c>
      <c r="L7" s="580">
        <v>41.68</v>
      </c>
      <c r="M7" s="580">
        <v>41.241999999999997</v>
      </c>
      <c r="N7" s="580">
        <v>40.804000000000002</v>
      </c>
      <c r="O7" s="580">
        <v>40.366</v>
      </c>
      <c r="P7" s="580">
        <v>39.927999999999997</v>
      </c>
      <c r="Q7" s="580">
        <v>39.49</v>
      </c>
      <c r="R7" s="580">
        <v>39.052</v>
      </c>
      <c r="S7" s="580">
        <v>38.613999999999997</v>
      </c>
      <c r="T7" s="580">
        <v>38.176000000000002</v>
      </c>
      <c r="U7" s="580">
        <v>37.738</v>
      </c>
      <c r="V7" s="580">
        <v>37.299999999999997</v>
      </c>
      <c r="W7" s="580">
        <v>36.862000000000002</v>
      </c>
      <c r="X7" s="580">
        <v>36.423999999999999</v>
      </c>
      <c r="Y7" s="580">
        <v>35.985999999999997</v>
      </c>
      <c r="Z7" s="580">
        <v>35.548000000000002</v>
      </c>
      <c r="AA7" s="581">
        <v>35.11</v>
      </c>
      <c r="AB7" s="581">
        <v>34.67</v>
      </c>
      <c r="AC7" s="581">
        <v>34.229999999999997</v>
      </c>
      <c r="AD7" s="581">
        <v>33.799999999999997</v>
      </c>
      <c r="AE7" s="581">
        <v>33.36</v>
      </c>
      <c r="AF7" s="581">
        <v>32.92</v>
      </c>
      <c r="AH7" s="33"/>
      <c r="AJ7" s="317"/>
    </row>
    <row r="8" spans="1:36">
      <c r="A8" s="28" t="s">
        <v>89</v>
      </c>
      <c r="B8" s="580">
        <v>150629</v>
      </c>
      <c r="C8" s="580">
        <v>149956</v>
      </c>
      <c r="D8" s="580">
        <v>149283</v>
      </c>
      <c r="E8" s="580">
        <v>148610</v>
      </c>
      <c r="F8" s="580">
        <v>147937</v>
      </c>
      <c r="G8" s="580">
        <v>147264</v>
      </c>
      <c r="H8" s="580">
        <v>146591</v>
      </c>
      <c r="I8" s="580">
        <v>145918</v>
      </c>
      <c r="J8" s="580">
        <v>145245</v>
      </c>
      <c r="K8" s="580">
        <v>144572</v>
      </c>
      <c r="L8" s="580">
        <v>143899</v>
      </c>
      <c r="M8" s="580">
        <v>143226</v>
      </c>
      <c r="N8" s="580">
        <v>142553</v>
      </c>
      <c r="O8" s="580">
        <v>141880</v>
      </c>
      <c r="P8" s="580">
        <v>141207</v>
      </c>
      <c r="Q8" s="580">
        <v>140534</v>
      </c>
      <c r="R8" s="580">
        <v>139861</v>
      </c>
      <c r="S8" s="580">
        <v>139188</v>
      </c>
      <c r="T8" s="580">
        <v>138515</v>
      </c>
      <c r="U8" s="580">
        <v>137842</v>
      </c>
      <c r="V8" s="580">
        <v>137169</v>
      </c>
      <c r="W8" s="580">
        <v>136067.62400000001</v>
      </c>
      <c r="X8" s="580">
        <v>134966.24799999999</v>
      </c>
      <c r="Y8" s="580">
        <v>133864.872</v>
      </c>
      <c r="Z8" s="580">
        <v>132763.49600000001</v>
      </c>
      <c r="AA8" s="581">
        <v>131662.12</v>
      </c>
      <c r="AB8" s="581">
        <v>130560.74</v>
      </c>
      <c r="AC8" s="581">
        <v>129459.37</v>
      </c>
      <c r="AD8" s="581">
        <v>128357.99</v>
      </c>
      <c r="AE8" s="581">
        <v>127256.61</v>
      </c>
      <c r="AF8" s="581">
        <v>126155.24</v>
      </c>
      <c r="AJ8" s="317"/>
    </row>
    <row r="9" spans="1:36">
      <c r="A9" s="92" t="s">
        <v>482</v>
      </c>
      <c r="B9" s="580">
        <v>461.13999999999993</v>
      </c>
      <c r="C9" s="580">
        <v>462.35399999999998</v>
      </c>
      <c r="D9" s="580">
        <v>463.56799999999998</v>
      </c>
      <c r="E9" s="580">
        <v>464.78199999999998</v>
      </c>
      <c r="F9" s="580">
        <v>465.99599999999998</v>
      </c>
      <c r="G9" s="580">
        <v>467.21000000000004</v>
      </c>
      <c r="H9" s="580">
        <v>468.42399999999998</v>
      </c>
      <c r="I9" s="580">
        <v>469.63799999999998</v>
      </c>
      <c r="J9" s="580">
        <v>470.85200000000003</v>
      </c>
      <c r="K9" s="580">
        <v>472.06599999999997</v>
      </c>
      <c r="L9" s="580">
        <v>473.28</v>
      </c>
      <c r="M9" s="580">
        <v>474.495</v>
      </c>
      <c r="N9" s="580">
        <v>475.71000000000004</v>
      </c>
      <c r="O9" s="580">
        <v>476.92500000000001</v>
      </c>
      <c r="P9" s="580">
        <v>478.13999999999993</v>
      </c>
      <c r="Q9" s="580">
        <v>479.35500000000002</v>
      </c>
      <c r="R9" s="580">
        <v>480.57</v>
      </c>
      <c r="S9" s="580">
        <v>481.78500000000008</v>
      </c>
      <c r="T9" s="580">
        <v>483</v>
      </c>
      <c r="U9" s="580">
        <v>484.21499999999992</v>
      </c>
      <c r="V9" s="580">
        <v>485.43</v>
      </c>
      <c r="W9" s="580">
        <v>486.64399999999995</v>
      </c>
      <c r="X9" s="580">
        <v>487.858</v>
      </c>
      <c r="Y9" s="580">
        <v>489.072</v>
      </c>
      <c r="Z9" s="580">
        <v>490.28599999999994</v>
      </c>
      <c r="AA9" s="581">
        <v>491.5</v>
      </c>
      <c r="AB9" s="581">
        <v>492.72</v>
      </c>
      <c r="AC9" s="581">
        <v>493.93</v>
      </c>
      <c r="AD9" s="581">
        <v>495.14</v>
      </c>
      <c r="AE9" s="581">
        <v>496.35</v>
      </c>
      <c r="AF9" s="581">
        <v>497.56</v>
      </c>
      <c r="AJ9" s="317"/>
    </row>
    <row r="10" spans="1:36">
      <c r="A10" s="92" t="s">
        <v>11</v>
      </c>
      <c r="B10" s="580">
        <v>34.520000000000003</v>
      </c>
      <c r="C10" s="580">
        <v>34.520000000000003</v>
      </c>
      <c r="D10" s="580">
        <v>34.520000000000003</v>
      </c>
      <c r="E10" s="580">
        <v>34.520000000000003</v>
      </c>
      <c r="F10" s="580">
        <v>34.520000000000003</v>
      </c>
      <c r="G10" s="580">
        <v>34.520000000000003</v>
      </c>
      <c r="H10" s="580">
        <v>34.520000000000003</v>
      </c>
      <c r="I10" s="580">
        <v>34.520000000000003</v>
      </c>
      <c r="J10" s="580">
        <v>34.520000000000003</v>
      </c>
      <c r="K10" s="580">
        <v>34.520000000000003</v>
      </c>
      <c r="L10" s="580">
        <v>34.520000000000003</v>
      </c>
      <c r="M10" s="580">
        <v>34.520000000000003</v>
      </c>
      <c r="N10" s="580">
        <v>34.520000000000003</v>
      </c>
      <c r="O10" s="580">
        <v>34.520000000000003</v>
      </c>
      <c r="P10" s="580">
        <v>34.520000000000003</v>
      </c>
      <c r="Q10" s="580">
        <v>34.520000000000003</v>
      </c>
      <c r="R10" s="580">
        <v>34.520000000000003</v>
      </c>
      <c r="S10" s="580">
        <v>34.520000000000003</v>
      </c>
      <c r="T10" s="580">
        <v>34.520000000000003</v>
      </c>
      <c r="U10" s="580">
        <v>34.520000000000003</v>
      </c>
      <c r="V10" s="580">
        <v>34.520000000000003</v>
      </c>
      <c r="W10" s="580">
        <v>34.520000000000003</v>
      </c>
      <c r="X10" s="580">
        <v>34.520000000000003</v>
      </c>
      <c r="Y10" s="580">
        <v>34.520000000000003</v>
      </c>
      <c r="Z10" s="580">
        <v>34.520000000000003</v>
      </c>
      <c r="AA10" s="581">
        <v>34.520000000000003</v>
      </c>
      <c r="AB10" s="581">
        <v>34.520000000000003</v>
      </c>
      <c r="AC10" s="581">
        <v>34.520000000000003</v>
      </c>
      <c r="AD10" s="581">
        <v>34.520000000000003</v>
      </c>
      <c r="AE10" s="581">
        <v>34.520000000000003</v>
      </c>
      <c r="AF10" s="581">
        <v>34.520000000000003</v>
      </c>
      <c r="AJ10" s="317"/>
    </row>
    <row r="11" spans="1:36">
      <c r="A11" s="92" t="s">
        <v>10</v>
      </c>
      <c r="B11" s="580">
        <v>13693.45</v>
      </c>
      <c r="C11" s="580">
        <v>13627.172</v>
      </c>
      <c r="D11" s="580">
        <v>13560.894</v>
      </c>
      <c r="E11" s="580">
        <v>13494.616</v>
      </c>
      <c r="F11" s="580">
        <v>13428.338</v>
      </c>
      <c r="G11" s="580">
        <v>13362.06</v>
      </c>
      <c r="H11" s="580">
        <v>13295.781999999999</v>
      </c>
      <c r="I11" s="580">
        <v>13229.504000000001</v>
      </c>
      <c r="J11" s="580">
        <v>13163.226000000001</v>
      </c>
      <c r="K11" s="580">
        <v>13096.948</v>
      </c>
      <c r="L11" s="580">
        <v>13030.67</v>
      </c>
      <c r="M11" s="580">
        <v>12983.800999999999</v>
      </c>
      <c r="N11" s="580">
        <v>12936.932000000001</v>
      </c>
      <c r="O11" s="580">
        <v>12890.063</v>
      </c>
      <c r="P11" s="580">
        <v>12843.194</v>
      </c>
      <c r="Q11" s="580">
        <v>12796.325000000001</v>
      </c>
      <c r="R11" s="580">
        <v>12749.456</v>
      </c>
      <c r="S11" s="580">
        <v>12702.587</v>
      </c>
      <c r="T11" s="580">
        <v>12655.718000000001</v>
      </c>
      <c r="U11" s="580">
        <v>12608.849</v>
      </c>
      <c r="V11" s="580">
        <v>12561.98</v>
      </c>
      <c r="W11" s="580">
        <v>12548.762000000001</v>
      </c>
      <c r="X11" s="580">
        <v>12535.544</v>
      </c>
      <c r="Y11" s="580">
        <v>12522.325999999999</v>
      </c>
      <c r="Z11" s="580">
        <v>12509.108</v>
      </c>
      <c r="AA11" s="581">
        <v>12495.89</v>
      </c>
      <c r="AB11" s="581">
        <v>12482.68</v>
      </c>
      <c r="AC11" s="581">
        <v>12469.46</v>
      </c>
      <c r="AD11" s="581">
        <v>12456.24</v>
      </c>
      <c r="AE11" s="581">
        <v>12443.03</v>
      </c>
      <c r="AF11" s="581">
        <v>12429.81</v>
      </c>
      <c r="AJ11" s="317"/>
    </row>
    <row r="12" spans="1:36">
      <c r="A12" s="92" t="s">
        <v>9</v>
      </c>
      <c r="B12" s="580">
        <v>3501.7</v>
      </c>
      <c r="C12" s="580">
        <v>3459.7</v>
      </c>
      <c r="D12" s="580">
        <v>3417.7</v>
      </c>
      <c r="E12" s="580">
        <v>3375.7</v>
      </c>
      <c r="F12" s="580">
        <v>3333.7</v>
      </c>
      <c r="G12" s="580">
        <v>3291.7</v>
      </c>
      <c r="H12" s="580">
        <v>3249.7</v>
      </c>
      <c r="I12" s="580">
        <v>3207.7</v>
      </c>
      <c r="J12" s="580">
        <v>3165.7</v>
      </c>
      <c r="K12" s="580">
        <v>3123.7</v>
      </c>
      <c r="L12" s="580">
        <v>3081.7</v>
      </c>
      <c r="M12" s="580">
        <v>3039.7</v>
      </c>
      <c r="N12" s="580">
        <v>2997.7</v>
      </c>
      <c r="O12" s="580">
        <v>2955.7</v>
      </c>
      <c r="P12" s="580">
        <v>2913.7</v>
      </c>
      <c r="Q12" s="580">
        <v>2871.7</v>
      </c>
      <c r="R12" s="580">
        <v>2829.7</v>
      </c>
      <c r="S12" s="580">
        <v>2787.7</v>
      </c>
      <c r="T12" s="580">
        <v>2745.7</v>
      </c>
      <c r="U12" s="580">
        <v>2703.7</v>
      </c>
      <c r="V12" s="580">
        <v>2661.7</v>
      </c>
      <c r="W12" s="580">
        <v>2619.6999999999998</v>
      </c>
      <c r="X12" s="580">
        <v>2577.6999999999998</v>
      </c>
      <c r="Y12" s="580">
        <v>2535.6999999999998</v>
      </c>
      <c r="Z12" s="580">
        <v>2493.6999999999998</v>
      </c>
      <c r="AA12" s="581">
        <v>2451.6999999999998</v>
      </c>
      <c r="AB12" s="581">
        <v>2409.6999999999998</v>
      </c>
      <c r="AC12" s="581">
        <v>2367.6999999999998</v>
      </c>
      <c r="AD12" s="581">
        <v>2325.6999999999998</v>
      </c>
      <c r="AE12" s="581">
        <v>2283.6999999999998</v>
      </c>
      <c r="AF12" s="581">
        <v>2241.6999999999998</v>
      </c>
      <c r="AJ12" s="317"/>
    </row>
    <row r="13" spans="1:36">
      <c r="A13" s="92" t="s">
        <v>8</v>
      </c>
      <c r="B13" s="580">
        <v>41.07</v>
      </c>
      <c r="C13" s="580">
        <v>41.155999999999999</v>
      </c>
      <c r="D13" s="580">
        <v>41.241999999999997</v>
      </c>
      <c r="E13" s="580">
        <v>41.328000000000003</v>
      </c>
      <c r="F13" s="580">
        <v>41.414000000000001</v>
      </c>
      <c r="G13" s="580">
        <v>41.5</v>
      </c>
      <c r="H13" s="580">
        <v>41.585999999999999</v>
      </c>
      <c r="I13" s="580">
        <v>41.671999999999997</v>
      </c>
      <c r="J13" s="580">
        <v>41.758000000000003</v>
      </c>
      <c r="K13" s="580">
        <v>41.844000000000001</v>
      </c>
      <c r="L13" s="580">
        <v>41.93</v>
      </c>
      <c r="M13" s="580">
        <v>41.576000000000001</v>
      </c>
      <c r="N13" s="580">
        <v>41.222000000000001</v>
      </c>
      <c r="O13" s="580">
        <v>40.868000000000002</v>
      </c>
      <c r="P13" s="580">
        <v>40.514000000000003</v>
      </c>
      <c r="Q13" s="580">
        <v>40.159999999999997</v>
      </c>
      <c r="R13" s="580">
        <v>39.805999999999997</v>
      </c>
      <c r="S13" s="580">
        <v>39.451999999999998</v>
      </c>
      <c r="T13" s="580">
        <v>39.097999999999999</v>
      </c>
      <c r="U13" s="580">
        <v>38.744</v>
      </c>
      <c r="V13" s="580">
        <v>38.39</v>
      </c>
      <c r="W13" s="580">
        <v>38.372</v>
      </c>
      <c r="X13" s="580">
        <v>38.353999999999999</v>
      </c>
      <c r="Y13" s="580">
        <v>38.335999999999999</v>
      </c>
      <c r="Z13" s="580">
        <v>38.317999999999998</v>
      </c>
      <c r="AA13" s="581">
        <v>38.299999999999997</v>
      </c>
      <c r="AB13" s="581">
        <v>38.29</v>
      </c>
      <c r="AC13" s="581">
        <v>38.65</v>
      </c>
      <c r="AD13" s="581">
        <v>38.69</v>
      </c>
      <c r="AE13" s="581">
        <v>38.729999999999997</v>
      </c>
      <c r="AF13" s="581">
        <v>38.770000000000003</v>
      </c>
      <c r="AJ13" s="317"/>
    </row>
    <row r="14" spans="1:36">
      <c r="A14" s="92" t="s">
        <v>6</v>
      </c>
      <c r="B14" s="580">
        <v>43378</v>
      </c>
      <c r="C14" s="580">
        <v>43159</v>
      </c>
      <c r="D14" s="580">
        <v>42940</v>
      </c>
      <c r="E14" s="580">
        <v>42721</v>
      </c>
      <c r="F14" s="580">
        <v>42502</v>
      </c>
      <c r="G14" s="580">
        <v>42283</v>
      </c>
      <c r="H14" s="580">
        <v>42064</v>
      </c>
      <c r="I14" s="580">
        <v>41845</v>
      </c>
      <c r="J14" s="580">
        <v>41626</v>
      </c>
      <c r="K14" s="580">
        <v>41407</v>
      </c>
      <c r="L14" s="580">
        <v>41188</v>
      </c>
      <c r="M14" s="580">
        <v>40966.413999999997</v>
      </c>
      <c r="N14" s="580">
        <v>40744.828000000001</v>
      </c>
      <c r="O14" s="580">
        <v>40523.241999999998</v>
      </c>
      <c r="P14" s="580">
        <v>40301.656000000003</v>
      </c>
      <c r="Q14" s="580">
        <v>40080.07</v>
      </c>
      <c r="R14" s="580">
        <v>39858.483999999997</v>
      </c>
      <c r="S14" s="580">
        <v>39636.898000000001</v>
      </c>
      <c r="T14" s="580">
        <v>39415.311999999998</v>
      </c>
      <c r="U14" s="580">
        <v>39193.726000000002</v>
      </c>
      <c r="V14" s="580">
        <v>38972.14</v>
      </c>
      <c r="W14" s="580">
        <v>38765.712</v>
      </c>
      <c r="X14" s="580">
        <v>38559.284</v>
      </c>
      <c r="Y14" s="580">
        <v>38352.856</v>
      </c>
      <c r="Z14" s="580">
        <v>38146.428</v>
      </c>
      <c r="AA14" s="581">
        <v>37940</v>
      </c>
      <c r="AB14" s="581">
        <v>37628.29</v>
      </c>
      <c r="AC14" s="581">
        <v>37406.6</v>
      </c>
      <c r="AD14" s="581">
        <v>37224.17</v>
      </c>
      <c r="AE14" s="581">
        <v>36966.11</v>
      </c>
      <c r="AF14" s="581">
        <v>36743.760000000002</v>
      </c>
      <c r="AJ14" s="317"/>
    </row>
    <row r="15" spans="1:36">
      <c r="A15" s="92" t="s">
        <v>5</v>
      </c>
      <c r="B15" s="580">
        <v>8769.17</v>
      </c>
      <c r="C15" s="580">
        <v>8698.1614000000009</v>
      </c>
      <c r="D15" s="580">
        <v>8627.1527999999998</v>
      </c>
      <c r="E15" s="580">
        <v>8556.1441999999988</v>
      </c>
      <c r="F15" s="580">
        <v>8485.1355999999996</v>
      </c>
      <c r="G15" s="580">
        <v>8414.1270000000004</v>
      </c>
      <c r="H15" s="580">
        <v>8343.1184000000012</v>
      </c>
      <c r="I15" s="580">
        <v>8272.1098000000002</v>
      </c>
      <c r="J15" s="580">
        <v>8201.101200000001</v>
      </c>
      <c r="K15" s="580">
        <v>8130.0925999999999</v>
      </c>
      <c r="L15" s="580">
        <v>8059.0839999999998</v>
      </c>
      <c r="M15" s="580">
        <v>7988.0745999999999</v>
      </c>
      <c r="N15" s="580">
        <v>7917.0652</v>
      </c>
      <c r="O15" s="580">
        <v>7846.055800000001</v>
      </c>
      <c r="P15" s="580">
        <v>7775.0464000000002</v>
      </c>
      <c r="Q15" s="580">
        <v>7704.0370000000003</v>
      </c>
      <c r="R15" s="580">
        <v>7633.0275999999994</v>
      </c>
      <c r="S15" s="580">
        <v>7562.0182000000004</v>
      </c>
      <c r="T15" s="580">
        <v>7491.0088000000005</v>
      </c>
      <c r="U15" s="580">
        <v>7419.9994000000006</v>
      </c>
      <c r="V15" s="580">
        <v>7348.9899999999989</v>
      </c>
      <c r="W15" s="580">
        <v>7277.9820000000009</v>
      </c>
      <c r="X15" s="580">
        <v>7206.9740000000011</v>
      </c>
      <c r="Y15" s="580">
        <v>7135.9660000000003</v>
      </c>
      <c r="Z15" s="580">
        <v>7064.9579999999996</v>
      </c>
      <c r="AA15" s="581">
        <v>6993.95</v>
      </c>
      <c r="AB15" s="581">
        <v>6922.94</v>
      </c>
      <c r="AC15" s="581">
        <v>6851.93</v>
      </c>
      <c r="AD15" s="581">
        <v>6780.92</v>
      </c>
      <c r="AE15" s="581">
        <v>6709.91</v>
      </c>
      <c r="AF15" s="581">
        <v>6638.9</v>
      </c>
      <c r="AJ15" s="317"/>
    </row>
    <row r="16" spans="1:36">
      <c r="A16" s="92" t="s">
        <v>4</v>
      </c>
      <c r="B16" s="580">
        <v>33.700000000000003</v>
      </c>
      <c r="C16" s="580">
        <v>33.700000000000003</v>
      </c>
      <c r="D16" s="580">
        <v>33.700000000000003</v>
      </c>
      <c r="E16" s="580">
        <v>33.700000000000003</v>
      </c>
      <c r="F16" s="580">
        <v>33.700000000000003</v>
      </c>
      <c r="G16" s="580">
        <v>33.700000000000003</v>
      </c>
      <c r="H16" s="580">
        <v>33.700000000000003</v>
      </c>
      <c r="I16" s="580">
        <v>33.700000000000003</v>
      </c>
      <c r="J16" s="580">
        <v>33.700000000000003</v>
      </c>
      <c r="K16" s="580">
        <v>33.700000000000003</v>
      </c>
      <c r="L16" s="580">
        <v>33.700000000000003</v>
      </c>
      <c r="M16" s="580">
        <v>33.700000000000003</v>
      </c>
      <c r="N16" s="580">
        <v>33.700000000000003</v>
      </c>
      <c r="O16" s="580">
        <v>33.700000000000003</v>
      </c>
      <c r="P16" s="580">
        <v>33.700000000000003</v>
      </c>
      <c r="Q16" s="580">
        <v>33.700000000000003</v>
      </c>
      <c r="R16" s="580">
        <v>33.700000000000003</v>
      </c>
      <c r="S16" s="580">
        <v>33.700000000000003</v>
      </c>
      <c r="T16" s="580">
        <v>33.700000000000003</v>
      </c>
      <c r="U16" s="580">
        <v>33.700000000000003</v>
      </c>
      <c r="V16" s="580">
        <v>33.700000000000003</v>
      </c>
      <c r="W16" s="580">
        <v>33.700000000000003</v>
      </c>
      <c r="X16" s="580">
        <v>33.700000000000003</v>
      </c>
      <c r="Y16" s="580">
        <v>33.700000000000003</v>
      </c>
      <c r="Z16" s="580">
        <v>33.700000000000003</v>
      </c>
      <c r="AA16" s="581">
        <v>33.700000000000003</v>
      </c>
      <c r="AB16" s="581">
        <v>33.700000000000003</v>
      </c>
      <c r="AC16" s="581">
        <v>33.700000000000003</v>
      </c>
      <c r="AD16" s="581">
        <v>33.700000000000003</v>
      </c>
      <c r="AE16" s="581">
        <v>33.700000000000003</v>
      </c>
      <c r="AF16" s="581">
        <v>33.700000000000003</v>
      </c>
      <c r="AG16" s="200" t="s">
        <v>15</v>
      </c>
      <c r="AJ16" s="317"/>
    </row>
    <row r="17" spans="1:36">
      <c r="A17" s="92" t="s">
        <v>3</v>
      </c>
      <c r="B17" s="580">
        <v>18142.09</v>
      </c>
      <c r="C17" s="580">
        <v>18105.689999999999</v>
      </c>
      <c r="D17" s="580">
        <v>18069.29</v>
      </c>
      <c r="E17" s="580">
        <v>18032.89</v>
      </c>
      <c r="F17" s="580">
        <v>17996.490000000002</v>
      </c>
      <c r="G17" s="580">
        <v>17960.09</v>
      </c>
      <c r="H17" s="580">
        <v>17923.689999999999</v>
      </c>
      <c r="I17" s="580">
        <v>17887.29</v>
      </c>
      <c r="J17" s="580">
        <v>17850.89</v>
      </c>
      <c r="K17" s="580">
        <v>17814.490000000002</v>
      </c>
      <c r="L17" s="580">
        <v>17778.09</v>
      </c>
      <c r="M17" s="580">
        <v>17741.689999999999</v>
      </c>
      <c r="N17" s="580">
        <v>17705.29</v>
      </c>
      <c r="O17" s="580">
        <v>17668.89</v>
      </c>
      <c r="P17" s="580">
        <v>17632.490000000002</v>
      </c>
      <c r="Q17" s="580">
        <v>17596.09</v>
      </c>
      <c r="R17" s="580">
        <v>17559.689999999999</v>
      </c>
      <c r="S17" s="580">
        <v>17523.29</v>
      </c>
      <c r="T17" s="580">
        <v>17486.89</v>
      </c>
      <c r="U17" s="580">
        <v>17450.490000000002</v>
      </c>
      <c r="V17" s="580">
        <v>17414.09</v>
      </c>
      <c r="W17" s="580">
        <v>17377.689999999999</v>
      </c>
      <c r="X17" s="580">
        <v>17341.29</v>
      </c>
      <c r="Y17" s="580">
        <v>17304.89</v>
      </c>
      <c r="Z17" s="580">
        <v>17268.490000000002</v>
      </c>
      <c r="AA17" s="581">
        <v>17232.09</v>
      </c>
      <c r="AB17" s="581">
        <v>17195.689999999999</v>
      </c>
      <c r="AC17" s="581">
        <v>17159.29</v>
      </c>
      <c r="AD17" s="581">
        <v>17122.89</v>
      </c>
      <c r="AE17" s="581">
        <v>17086.490000000002</v>
      </c>
      <c r="AF17" s="581">
        <v>17050.09</v>
      </c>
      <c r="AJ17" s="317"/>
    </row>
    <row r="18" spans="1:36">
      <c r="A18" s="92" t="s">
        <v>32</v>
      </c>
      <c r="B18" s="580">
        <v>57390.01</v>
      </c>
      <c r="C18" s="580">
        <v>57018.01</v>
      </c>
      <c r="D18" s="580">
        <v>56646.01</v>
      </c>
      <c r="E18" s="580">
        <v>56274.01</v>
      </c>
      <c r="F18" s="580">
        <v>55902.01</v>
      </c>
      <c r="G18" s="580">
        <v>55530.01</v>
      </c>
      <c r="H18" s="580">
        <v>55158.01</v>
      </c>
      <c r="I18" s="580">
        <v>54786.01</v>
      </c>
      <c r="J18" s="580">
        <v>54414.01</v>
      </c>
      <c r="K18" s="580">
        <v>54042.01</v>
      </c>
      <c r="L18" s="580">
        <v>53670.01</v>
      </c>
      <c r="M18" s="580">
        <v>53298.01</v>
      </c>
      <c r="N18" s="580">
        <v>52926.01</v>
      </c>
      <c r="O18" s="580">
        <v>52554.01</v>
      </c>
      <c r="P18" s="580">
        <v>52182.01</v>
      </c>
      <c r="Q18" s="580">
        <v>51810.01</v>
      </c>
      <c r="R18" s="580">
        <v>51438.01</v>
      </c>
      <c r="S18" s="580">
        <v>51066.01</v>
      </c>
      <c r="T18" s="580">
        <v>50694.01</v>
      </c>
      <c r="U18" s="580">
        <v>50322.01</v>
      </c>
      <c r="V18" s="580">
        <v>49950.01</v>
      </c>
      <c r="W18" s="580">
        <v>49578.008000000002</v>
      </c>
      <c r="X18" s="580">
        <v>49206.006000000001</v>
      </c>
      <c r="Y18" s="580">
        <v>48834.004000000001</v>
      </c>
      <c r="Z18" s="580">
        <v>48462.002</v>
      </c>
      <c r="AA18" s="581">
        <v>48090</v>
      </c>
      <c r="AB18" s="581">
        <v>47621</v>
      </c>
      <c r="AC18" s="581">
        <v>47152</v>
      </c>
      <c r="AD18" s="581">
        <v>46683</v>
      </c>
      <c r="AE18" s="581">
        <v>46214</v>
      </c>
      <c r="AF18" s="581">
        <v>45745</v>
      </c>
      <c r="AJ18" s="317"/>
    </row>
    <row r="19" spans="1:36">
      <c r="A19" s="92" t="s">
        <v>1</v>
      </c>
      <c r="B19" s="580">
        <v>47412</v>
      </c>
      <c r="C19" s="580">
        <v>47376.2</v>
      </c>
      <c r="D19" s="580">
        <v>47340.4</v>
      </c>
      <c r="E19" s="580">
        <v>47304.6</v>
      </c>
      <c r="F19" s="580">
        <v>47268.800000000003</v>
      </c>
      <c r="G19" s="580">
        <v>47233</v>
      </c>
      <c r="H19" s="580">
        <v>47197.2</v>
      </c>
      <c r="I19" s="580">
        <v>47161.4</v>
      </c>
      <c r="J19" s="580">
        <v>47125.599999999999</v>
      </c>
      <c r="K19" s="580">
        <v>47089.8</v>
      </c>
      <c r="L19" s="580">
        <v>47054</v>
      </c>
      <c r="M19" s="580">
        <v>47018.2</v>
      </c>
      <c r="N19" s="580">
        <v>46982.400000000001</v>
      </c>
      <c r="O19" s="580">
        <v>46946.6</v>
      </c>
      <c r="P19" s="580">
        <v>46910.8</v>
      </c>
      <c r="Q19" s="580">
        <v>46875</v>
      </c>
      <c r="R19" s="580">
        <v>46839.199999999997</v>
      </c>
      <c r="S19" s="580">
        <v>46803.4</v>
      </c>
      <c r="T19" s="580">
        <v>46767.6</v>
      </c>
      <c r="U19" s="580">
        <v>46731.8</v>
      </c>
      <c r="V19" s="580">
        <v>46696</v>
      </c>
      <c r="W19" s="580">
        <v>46507.82</v>
      </c>
      <c r="X19" s="580">
        <v>46319.64</v>
      </c>
      <c r="Y19" s="580">
        <v>46131.46</v>
      </c>
      <c r="Z19" s="580">
        <v>45943.28</v>
      </c>
      <c r="AA19" s="581">
        <v>45755.1</v>
      </c>
      <c r="AB19" s="581">
        <v>45566.8</v>
      </c>
      <c r="AC19" s="581">
        <v>45378.67</v>
      </c>
      <c r="AD19" s="581">
        <v>45190.46</v>
      </c>
      <c r="AE19" s="581">
        <v>45002.239999999998</v>
      </c>
      <c r="AF19" s="581">
        <v>44814.03</v>
      </c>
      <c r="AJ19" s="317"/>
    </row>
    <row r="20" spans="1:36">
      <c r="A20" s="92" t="s">
        <v>0</v>
      </c>
      <c r="B20" s="580">
        <v>18826.68</v>
      </c>
      <c r="C20" s="580">
        <v>18780.61</v>
      </c>
      <c r="D20" s="580">
        <v>18734.54</v>
      </c>
      <c r="E20" s="580">
        <v>18688.47</v>
      </c>
      <c r="F20" s="580">
        <v>18642.400000000001</v>
      </c>
      <c r="G20" s="580">
        <v>18596.330000000002</v>
      </c>
      <c r="H20" s="580">
        <v>18550.259999999998</v>
      </c>
      <c r="I20" s="580">
        <v>18504.189999999999</v>
      </c>
      <c r="J20" s="580">
        <v>18458.12</v>
      </c>
      <c r="K20" s="580">
        <v>18412.05</v>
      </c>
      <c r="L20" s="580">
        <v>18365.98</v>
      </c>
      <c r="M20" s="580">
        <v>18319.91</v>
      </c>
      <c r="N20" s="580">
        <v>18273.84</v>
      </c>
      <c r="O20" s="580">
        <v>18227.77</v>
      </c>
      <c r="P20" s="580">
        <v>18181.7</v>
      </c>
      <c r="Q20" s="580">
        <v>18135.63</v>
      </c>
      <c r="R20" s="580">
        <v>18089.560000000001</v>
      </c>
      <c r="S20" s="580">
        <v>18043.490000000002</v>
      </c>
      <c r="T20" s="580">
        <v>17997.419999999998</v>
      </c>
      <c r="U20" s="580">
        <v>17951.349999999999</v>
      </c>
      <c r="V20" s="580">
        <v>17905.28</v>
      </c>
      <c r="W20" s="580">
        <v>17859.21</v>
      </c>
      <c r="X20" s="580">
        <v>17813.14</v>
      </c>
      <c r="Y20" s="580">
        <v>17767.07</v>
      </c>
      <c r="Z20" s="580">
        <v>17721</v>
      </c>
      <c r="AA20" s="581">
        <v>17674.93</v>
      </c>
      <c r="AB20" s="581">
        <v>17628.86</v>
      </c>
      <c r="AC20" s="581">
        <v>17582.79</v>
      </c>
      <c r="AD20" s="581">
        <v>17536.72</v>
      </c>
      <c r="AE20" s="581">
        <v>17490.650000000001</v>
      </c>
      <c r="AF20" s="581">
        <v>17444.580000000002</v>
      </c>
    </row>
    <row r="21" spans="1:36">
      <c r="A21" s="92" t="s">
        <v>232</v>
      </c>
      <c r="B21" s="581">
        <v>460425.07</v>
      </c>
      <c r="C21" s="581">
        <v>458590.65840000001</v>
      </c>
      <c r="D21" s="581">
        <v>456756.24679999996</v>
      </c>
      <c r="E21" s="581">
        <v>454921.83519999997</v>
      </c>
      <c r="F21" s="581">
        <v>453087.42359999998</v>
      </c>
      <c r="G21" s="581">
        <v>451253.01200000005</v>
      </c>
      <c r="H21" s="581">
        <v>449418.60040000005</v>
      </c>
      <c r="I21" s="581">
        <v>447584.18880000006</v>
      </c>
      <c r="J21" s="581">
        <v>445749.77720000001</v>
      </c>
      <c r="K21" s="581">
        <v>443915.36559999996</v>
      </c>
      <c r="L21" s="581">
        <v>442080.95399999997</v>
      </c>
      <c r="M21" s="581">
        <v>439863.28159999999</v>
      </c>
      <c r="N21" s="581">
        <v>437645.60920000006</v>
      </c>
      <c r="O21" s="581">
        <v>435427.93679999997</v>
      </c>
      <c r="P21" s="581">
        <v>433210.26439999999</v>
      </c>
      <c r="Q21" s="581">
        <v>430992.59200000006</v>
      </c>
      <c r="R21" s="581">
        <v>428774.91960000002</v>
      </c>
      <c r="S21" s="581">
        <v>426557.24719999998</v>
      </c>
      <c r="T21" s="581">
        <v>424339.5748</v>
      </c>
      <c r="U21" s="581">
        <v>422121.90240000002</v>
      </c>
      <c r="V21" s="581">
        <v>419904.2300000001</v>
      </c>
      <c r="W21" s="581">
        <v>417154.94400000002</v>
      </c>
      <c r="X21" s="581">
        <v>414405.658</v>
      </c>
      <c r="Y21" s="581">
        <v>411656.37200000009</v>
      </c>
      <c r="Z21" s="581">
        <v>408907.08600000001</v>
      </c>
      <c r="AA21" s="581">
        <v>406157.8</v>
      </c>
      <c r="AB21" s="581">
        <v>403206.12</v>
      </c>
      <c r="AC21" s="581">
        <v>400345.00999999995</v>
      </c>
      <c r="AD21" s="581">
        <v>397522.75</v>
      </c>
      <c r="AE21" s="581">
        <v>394624.84</v>
      </c>
      <c r="AF21" s="581">
        <v>391762.66000000009</v>
      </c>
    </row>
    <row r="22" spans="1:36">
      <c r="A22" s="17"/>
      <c r="B22" s="43"/>
      <c r="C22" s="43"/>
      <c r="D22" s="43"/>
      <c r="E22" s="43"/>
      <c r="F22" s="43"/>
      <c r="G22" s="43"/>
      <c r="H22" s="43"/>
      <c r="I22" s="43"/>
      <c r="J22" s="43"/>
      <c r="K22" s="43"/>
      <c r="L22" s="43"/>
      <c r="M22" s="43"/>
      <c r="N22" s="43"/>
      <c r="O22" s="43"/>
      <c r="P22" s="43"/>
      <c r="Q22" s="43"/>
      <c r="R22" s="43"/>
      <c r="S22" s="43"/>
      <c r="T22" s="43"/>
      <c r="U22" s="43"/>
      <c r="V22" s="43"/>
      <c r="W22" s="43"/>
    </row>
    <row r="23" spans="1:36">
      <c r="A23" s="44" t="s">
        <v>18</v>
      </c>
      <c r="D23" s="43"/>
      <c r="E23" s="43"/>
      <c r="F23" s="43"/>
      <c r="G23" s="43"/>
      <c r="H23" s="43"/>
      <c r="I23" s="43"/>
      <c r="J23" s="43"/>
      <c r="K23" s="43"/>
      <c r="L23" s="43"/>
      <c r="M23" s="43"/>
      <c r="N23" s="43"/>
      <c r="O23" s="43"/>
      <c r="P23" s="43"/>
      <c r="Q23" s="43"/>
      <c r="R23" s="43"/>
      <c r="S23" s="43"/>
      <c r="T23" s="43"/>
      <c r="U23" s="43"/>
      <c r="V23" s="43"/>
      <c r="W23" s="43"/>
    </row>
    <row r="24" spans="1:36">
      <c r="A24" s="17"/>
      <c r="E24" s="43"/>
      <c r="F24" s="43"/>
      <c r="G24" s="43"/>
      <c r="H24" s="43"/>
      <c r="I24" s="43"/>
      <c r="J24" s="43"/>
      <c r="K24" s="43"/>
      <c r="L24" s="43"/>
      <c r="M24" s="43"/>
      <c r="N24" s="43"/>
      <c r="O24" s="43"/>
      <c r="P24" s="43"/>
      <c r="Q24" s="43"/>
      <c r="R24" s="43"/>
      <c r="S24" s="43"/>
      <c r="T24" s="43"/>
      <c r="U24" s="43"/>
      <c r="V24" s="43"/>
      <c r="W24" s="43"/>
    </row>
    <row r="25" spans="1:36">
      <c r="A25" s="41" t="s">
        <v>3265</v>
      </c>
      <c r="B25"/>
      <c r="E25" s="43"/>
      <c r="F25" s="43"/>
      <c r="G25" s="43"/>
      <c r="H25" s="43"/>
      <c r="I25" s="43"/>
      <c r="J25" s="43"/>
      <c r="K25" s="43"/>
      <c r="L25" s="43"/>
      <c r="M25" s="43"/>
      <c r="N25" s="43"/>
      <c r="O25" s="43"/>
      <c r="P25" s="43"/>
      <c r="Q25" s="43"/>
      <c r="R25" s="43"/>
      <c r="S25" s="43"/>
      <c r="T25" s="43"/>
      <c r="U25" s="43"/>
      <c r="V25" s="43"/>
      <c r="W25" s="43"/>
    </row>
    <row r="26" spans="1:36">
      <c r="A26" s="43"/>
      <c r="B26" s="53"/>
      <c r="E26" s="43"/>
      <c r="F26" s="43"/>
      <c r="G26" s="43"/>
      <c r="H26" s="43"/>
      <c r="I26" s="43"/>
      <c r="J26" s="43"/>
      <c r="K26" s="43"/>
      <c r="L26" s="43"/>
      <c r="M26" s="43"/>
      <c r="N26" s="43"/>
      <c r="O26" s="43"/>
      <c r="P26" s="43"/>
      <c r="Q26" s="43"/>
      <c r="R26" s="43"/>
      <c r="S26" s="43"/>
      <c r="T26" s="43"/>
      <c r="U26" s="43"/>
      <c r="V26" s="43"/>
      <c r="W26" s="43"/>
    </row>
    <row r="27" spans="1:36">
      <c r="A27" s="53" t="s">
        <v>102</v>
      </c>
      <c r="B27" s="53"/>
      <c r="E27" s="43"/>
      <c r="F27" s="43"/>
      <c r="G27" s="43"/>
      <c r="H27" s="43"/>
      <c r="I27" s="43"/>
      <c r="J27" s="43"/>
      <c r="K27" s="43"/>
      <c r="L27" s="43"/>
      <c r="M27" s="43"/>
      <c r="N27" s="43"/>
      <c r="O27" s="43"/>
      <c r="P27" s="43"/>
      <c r="Q27" s="43"/>
      <c r="R27" s="43"/>
      <c r="S27" s="43"/>
      <c r="T27" s="43"/>
      <c r="U27" s="43"/>
      <c r="V27" s="43"/>
      <c r="W27" s="43"/>
    </row>
    <row r="28" spans="1:36">
      <c r="A28" s="17"/>
      <c r="B28" s="43"/>
      <c r="C28" s="43"/>
      <c r="D28" s="43"/>
      <c r="E28" s="43"/>
      <c r="F28" s="43"/>
      <c r="G28" s="43"/>
      <c r="H28" s="43"/>
      <c r="I28" s="43"/>
      <c r="J28" s="43"/>
      <c r="K28" s="43"/>
      <c r="L28" s="43"/>
      <c r="M28" s="43"/>
      <c r="N28" s="43"/>
      <c r="O28" s="43"/>
      <c r="P28" s="43"/>
      <c r="Q28" s="43"/>
      <c r="R28" s="43"/>
      <c r="S28" s="43"/>
      <c r="T28" s="43"/>
      <c r="U28" s="43"/>
      <c r="V28" s="43"/>
      <c r="W28" s="43"/>
    </row>
    <row r="29" spans="1:36">
      <c r="A29" s="17"/>
      <c r="B29" s="43"/>
      <c r="C29" s="43"/>
      <c r="D29" s="43"/>
      <c r="E29" s="43"/>
      <c r="F29" s="43"/>
      <c r="G29" s="43"/>
      <c r="H29" s="43"/>
      <c r="I29" s="43"/>
      <c r="J29" s="43"/>
      <c r="K29" s="43"/>
      <c r="L29" s="43"/>
      <c r="M29" s="43"/>
      <c r="N29" s="43"/>
      <c r="O29" s="43"/>
      <c r="P29" s="43"/>
      <c r="Q29" s="43"/>
      <c r="R29" s="43"/>
      <c r="S29" s="43"/>
      <c r="T29" s="43"/>
      <c r="U29" s="43"/>
      <c r="V29" s="43"/>
      <c r="W29" s="43"/>
    </row>
    <row r="30" spans="1:36">
      <c r="A30" s="17" t="s">
        <v>233</v>
      </c>
      <c r="C30" s="43"/>
      <c r="D30" s="43"/>
      <c r="E30" s="43"/>
      <c r="F30" s="43"/>
      <c r="G30" s="43"/>
      <c r="H30" s="43"/>
      <c r="I30" s="43"/>
      <c r="J30" s="43"/>
      <c r="K30" s="43"/>
      <c r="L30" s="43"/>
      <c r="M30" s="43"/>
      <c r="N30" s="43"/>
      <c r="O30" s="43"/>
      <c r="P30" s="43"/>
      <c r="Q30" s="43"/>
      <c r="R30" s="43"/>
      <c r="S30" s="43"/>
      <c r="T30" s="43"/>
      <c r="U30" s="43"/>
      <c r="V30" s="43"/>
      <c r="W30" s="43"/>
    </row>
    <row r="31" spans="1:36">
      <c r="A31" s="17"/>
      <c r="B31" s="43"/>
      <c r="C31" s="43"/>
      <c r="D31" s="43"/>
      <c r="E31" s="43"/>
      <c r="F31" s="43"/>
      <c r="G31" s="43"/>
      <c r="H31" s="43"/>
      <c r="I31" s="43"/>
      <c r="J31" s="43"/>
      <c r="K31" s="43"/>
      <c r="L31" s="43"/>
      <c r="M31" s="43"/>
      <c r="N31" s="43"/>
      <c r="O31" s="43"/>
      <c r="P31" s="43"/>
      <c r="Q31" s="43"/>
      <c r="R31" s="43"/>
      <c r="S31" s="43"/>
      <c r="T31" s="43"/>
      <c r="U31" s="43"/>
      <c r="V31" s="43"/>
      <c r="W31" s="43"/>
    </row>
    <row r="32" spans="1:36">
      <c r="A32" s="41" t="s">
        <v>370</v>
      </c>
      <c r="B32" s="43"/>
      <c r="C32" s="43"/>
      <c r="D32" s="43"/>
      <c r="E32" s="43"/>
      <c r="F32" s="43"/>
      <c r="G32" s="43"/>
      <c r="H32" s="43"/>
      <c r="I32" s="43"/>
      <c r="J32" s="43"/>
      <c r="K32" s="43"/>
      <c r="L32" s="43"/>
      <c r="M32" s="43"/>
      <c r="N32" s="43"/>
      <c r="O32" s="43"/>
      <c r="P32" s="43"/>
      <c r="Q32" s="43"/>
      <c r="R32" s="43"/>
      <c r="S32" s="43"/>
      <c r="T32" s="43"/>
      <c r="U32" s="43"/>
      <c r="V32" s="43"/>
      <c r="W32" s="43"/>
    </row>
    <row r="33" spans="1:23">
      <c r="A33" s="17"/>
      <c r="B33" s="43"/>
      <c r="C33" s="661">
        <v>2000</v>
      </c>
      <c r="D33" s="661">
        <v>2010</v>
      </c>
      <c r="E33" s="661">
        <v>2015</v>
      </c>
      <c r="F33" s="661">
        <v>2016</v>
      </c>
      <c r="G33" s="661">
        <v>2017</v>
      </c>
      <c r="H33" s="661">
        <v>2018</v>
      </c>
      <c r="I33" s="661">
        <v>2019</v>
      </c>
      <c r="J33" s="661">
        <v>2020</v>
      </c>
      <c r="K33" s="43"/>
      <c r="L33" s="43"/>
      <c r="M33" s="43"/>
      <c r="N33" s="43"/>
      <c r="O33" s="43"/>
      <c r="P33" s="43"/>
      <c r="Q33" s="43"/>
      <c r="R33" s="43"/>
      <c r="S33" s="43"/>
      <c r="T33" s="43"/>
      <c r="U33" s="43"/>
      <c r="V33" s="43"/>
      <c r="W33" s="43"/>
    </row>
    <row r="34" spans="1:23">
      <c r="A34" s="17" t="b">
        <f>B34=A5</f>
        <v>1</v>
      </c>
      <c r="B34" s="7" t="s">
        <v>13</v>
      </c>
      <c r="C34">
        <v>77708.61</v>
      </c>
      <c r="D34">
        <v>72158</v>
      </c>
      <c r="E34">
        <v>69382.69</v>
      </c>
      <c r="F34">
        <v>68827.62</v>
      </c>
      <c r="G34">
        <v>68272.570000000007</v>
      </c>
      <c r="H34">
        <v>67717.509999999995</v>
      </c>
      <c r="I34">
        <v>67162.44</v>
      </c>
      <c r="J34">
        <v>66607.38</v>
      </c>
      <c r="K34" s="43"/>
      <c r="L34" s="43" t="b">
        <f>L5=C34</f>
        <v>1</v>
      </c>
      <c r="M34" s="43"/>
      <c r="N34" s="43"/>
      <c r="O34" s="43"/>
      <c r="P34" s="43"/>
      <c r="Q34" s="43"/>
      <c r="R34" s="43"/>
      <c r="S34" s="43"/>
      <c r="T34" s="43"/>
      <c r="U34" s="43"/>
      <c r="V34" s="43"/>
      <c r="W34" s="43"/>
    </row>
    <row r="35" spans="1:23">
      <c r="A35" s="17" t="b">
        <f t="shared" ref="A35:A48" si="0">B35=A6</f>
        <v>1</v>
      </c>
      <c r="B35" s="7" t="s">
        <v>12</v>
      </c>
      <c r="C35">
        <v>17620.7</v>
      </c>
      <c r="D35">
        <v>16437.7</v>
      </c>
      <c r="E35">
        <v>15846.2</v>
      </c>
      <c r="F35">
        <v>15727.9</v>
      </c>
      <c r="G35">
        <v>15609.6</v>
      </c>
      <c r="H35">
        <v>15491.3</v>
      </c>
      <c r="I35">
        <v>15373</v>
      </c>
      <c r="J35">
        <v>15254.7</v>
      </c>
      <c r="K35" s="43"/>
      <c r="L35" s="43" t="b">
        <f t="shared" ref="L35:L49" si="1">L6=C35</f>
        <v>1</v>
      </c>
      <c r="M35" s="43"/>
      <c r="N35" s="43"/>
      <c r="O35" s="43"/>
      <c r="P35" s="43"/>
      <c r="Q35" s="43"/>
      <c r="R35" s="43"/>
      <c r="S35" s="43"/>
      <c r="T35" s="43"/>
      <c r="U35" s="43"/>
      <c r="V35" s="43"/>
      <c r="W35" s="43"/>
    </row>
    <row r="36" spans="1:23">
      <c r="A36" s="17" t="b">
        <f t="shared" si="0"/>
        <v>1</v>
      </c>
      <c r="B36" s="7" t="s">
        <v>483</v>
      </c>
      <c r="C36">
        <v>41.68</v>
      </c>
      <c r="D36">
        <v>37.299999999999997</v>
      </c>
      <c r="E36">
        <v>35.11</v>
      </c>
      <c r="F36">
        <v>34.67</v>
      </c>
      <c r="G36">
        <v>34.229999999999997</v>
      </c>
      <c r="H36">
        <v>33.799999999999997</v>
      </c>
      <c r="I36">
        <v>33.36</v>
      </c>
      <c r="J36">
        <v>32.92</v>
      </c>
      <c r="K36" s="43"/>
      <c r="L36" s="43" t="b">
        <f t="shared" si="1"/>
        <v>1</v>
      </c>
      <c r="M36" s="43"/>
      <c r="N36" s="43"/>
      <c r="O36" s="43"/>
      <c r="P36" s="43"/>
      <c r="Q36" s="43"/>
      <c r="R36" s="43"/>
      <c r="S36" s="43"/>
      <c r="T36" s="43"/>
      <c r="U36" s="43"/>
      <c r="V36" s="43"/>
      <c r="W36" s="43"/>
    </row>
    <row r="37" spans="1:23">
      <c r="A37" s="17" t="b">
        <f t="shared" si="0"/>
        <v>0</v>
      </c>
      <c r="B37" s="7" t="s">
        <v>568</v>
      </c>
      <c r="C37">
        <v>143899</v>
      </c>
      <c r="D37">
        <v>137169</v>
      </c>
      <c r="E37">
        <v>131662.12</v>
      </c>
      <c r="F37">
        <v>130560.74</v>
      </c>
      <c r="G37">
        <v>129459.37</v>
      </c>
      <c r="H37">
        <v>128357.99</v>
      </c>
      <c r="I37">
        <v>127256.61</v>
      </c>
      <c r="J37">
        <v>126155.24</v>
      </c>
      <c r="K37" s="43"/>
      <c r="L37" s="43" t="b">
        <f t="shared" si="1"/>
        <v>1</v>
      </c>
      <c r="M37" s="43"/>
      <c r="N37" s="43"/>
      <c r="O37" s="43"/>
      <c r="P37" s="43"/>
      <c r="Q37" s="43"/>
      <c r="R37" s="43"/>
      <c r="S37" s="43"/>
      <c r="T37" s="43"/>
      <c r="U37" s="43"/>
      <c r="V37" s="43"/>
      <c r="W37" s="43"/>
    </row>
    <row r="38" spans="1:23">
      <c r="A38" s="17" t="b">
        <f t="shared" si="0"/>
        <v>1</v>
      </c>
      <c r="B38" s="7" t="s">
        <v>482</v>
      </c>
      <c r="C38">
        <v>473.28</v>
      </c>
      <c r="D38">
        <v>485.43</v>
      </c>
      <c r="E38">
        <v>491.5</v>
      </c>
      <c r="F38">
        <v>492.72</v>
      </c>
      <c r="G38">
        <v>493.93</v>
      </c>
      <c r="H38">
        <v>495.14</v>
      </c>
      <c r="I38">
        <v>496.35</v>
      </c>
      <c r="J38">
        <v>497.56</v>
      </c>
      <c r="K38" s="43"/>
      <c r="L38" s="43" t="b">
        <f t="shared" si="1"/>
        <v>1</v>
      </c>
      <c r="M38" s="43"/>
      <c r="N38" s="43"/>
      <c r="O38" s="43"/>
      <c r="P38" s="43"/>
      <c r="Q38" s="43"/>
      <c r="R38" s="43"/>
      <c r="S38" s="43"/>
      <c r="T38" s="43"/>
      <c r="U38" s="43"/>
      <c r="V38" s="43"/>
      <c r="W38" s="43"/>
    </row>
    <row r="39" spans="1:23">
      <c r="A39" s="17" t="b">
        <f t="shared" si="0"/>
        <v>1</v>
      </c>
      <c r="B39" s="7" t="s">
        <v>11</v>
      </c>
      <c r="C39">
        <v>34.520000000000003</v>
      </c>
      <c r="D39">
        <v>34.520000000000003</v>
      </c>
      <c r="E39">
        <v>34.520000000000003</v>
      </c>
      <c r="F39">
        <v>34.520000000000003</v>
      </c>
      <c r="G39">
        <v>34.520000000000003</v>
      </c>
      <c r="H39">
        <v>34.520000000000003</v>
      </c>
      <c r="I39">
        <v>34.520000000000003</v>
      </c>
      <c r="J39">
        <v>34.520000000000003</v>
      </c>
      <c r="K39" s="43"/>
      <c r="L39" s="43" t="b">
        <f t="shared" si="1"/>
        <v>1</v>
      </c>
      <c r="M39" s="43"/>
      <c r="N39" s="43"/>
      <c r="O39" s="43"/>
      <c r="P39" s="43"/>
      <c r="Q39" s="43"/>
      <c r="R39" s="43"/>
      <c r="S39" s="43"/>
      <c r="T39" s="43"/>
      <c r="U39" s="43"/>
      <c r="V39" s="43"/>
      <c r="W39" s="43"/>
    </row>
    <row r="40" spans="1:23">
      <c r="A40" s="17" t="b">
        <f t="shared" si="0"/>
        <v>1</v>
      </c>
      <c r="B40" s="7" t="s">
        <v>10</v>
      </c>
      <c r="C40">
        <v>13030.67</v>
      </c>
      <c r="D40">
        <v>12561.98</v>
      </c>
      <c r="E40">
        <v>12495.89</v>
      </c>
      <c r="F40">
        <v>12482.68</v>
      </c>
      <c r="G40">
        <v>12469.46</v>
      </c>
      <c r="H40">
        <v>12456.24</v>
      </c>
      <c r="I40">
        <v>12443.03</v>
      </c>
      <c r="J40">
        <v>12429.81</v>
      </c>
      <c r="K40" s="43"/>
      <c r="L40" s="43" t="b">
        <f t="shared" si="1"/>
        <v>1</v>
      </c>
      <c r="M40" s="43"/>
      <c r="N40" s="43"/>
      <c r="O40" s="43"/>
      <c r="P40" s="43"/>
      <c r="Q40" s="43"/>
      <c r="R40" s="43"/>
      <c r="S40" s="43"/>
      <c r="T40" s="43"/>
      <c r="U40" s="43"/>
      <c r="V40" s="43"/>
      <c r="W40" s="43"/>
    </row>
    <row r="41" spans="1:23">
      <c r="A41" s="17" t="b">
        <f t="shared" si="0"/>
        <v>1</v>
      </c>
      <c r="B41" s="7" t="s">
        <v>9</v>
      </c>
      <c r="C41">
        <v>3081.7</v>
      </c>
      <c r="D41">
        <v>2661.7</v>
      </c>
      <c r="E41">
        <v>2451.6999999999998</v>
      </c>
      <c r="F41">
        <v>2409.6999999999998</v>
      </c>
      <c r="G41">
        <v>2367.6999999999998</v>
      </c>
      <c r="H41">
        <v>2325.6999999999998</v>
      </c>
      <c r="I41">
        <v>2283.6999999999998</v>
      </c>
      <c r="J41">
        <v>2241.6999999999998</v>
      </c>
      <c r="K41" s="43"/>
      <c r="L41" s="43" t="b">
        <f>L12=C41</f>
        <v>1</v>
      </c>
      <c r="M41" s="43"/>
      <c r="N41" s="43"/>
      <c r="O41" s="43"/>
      <c r="P41" s="43"/>
      <c r="Q41" s="43"/>
      <c r="R41" s="43"/>
      <c r="S41" s="43"/>
      <c r="T41" s="43"/>
      <c r="U41" s="43"/>
      <c r="V41" s="43"/>
      <c r="W41" s="43"/>
    </row>
    <row r="42" spans="1:23">
      <c r="A42" s="17" t="b">
        <f t="shared" si="0"/>
        <v>1</v>
      </c>
      <c r="B42" s="7" t="s">
        <v>8</v>
      </c>
      <c r="C42">
        <v>41.93</v>
      </c>
      <c r="D42">
        <v>38.39</v>
      </c>
      <c r="E42">
        <v>38.299999999999997</v>
      </c>
      <c r="F42">
        <v>38.29</v>
      </c>
      <c r="G42">
        <v>38.65</v>
      </c>
      <c r="H42">
        <v>38.69</v>
      </c>
      <c r="I42">
        <v>38.729999999999997</v>
      </c>
      <c r="J42">
        <v>38.770000000000003</v>
      </c>
      <c r="K42" s="43"/>
      <c r="L42" s="43" t="b">
        <f t="shared" si="1"/>
        <v>1</v>
      </c>
      <c r="M42" s="43"/>
      <c r="N42" s="43"/>
      <c r="O42" s="43"/>
      <c r="P42" s="43"/>
      <c r="Q42" s="43"/>
      <c r="R42" s="43"/>
      <c r="S42" s="43"/>
      <c r="T42" s="43"/>
      <c r="U42" s="43"/>
      <c r="V42" s="43"/>
      <c r="W42" s="43"/>
    </row>
    <row r="43" spans="1:23">
      <c r="A43" s="17" t="b">
        <f t="shared" si="0"/>
        <v>1</v>
      </c>
      <c r="B43" s="7" t="s">
        <v>6</v>
      </c>
      <c r="C43">
        <v>41188</v>
      </c>
      <c r="D43">
        <v>38972.14</v>
      </c>
      <c r="E43">
        <v>37940</v>
      </c>
      <c r="F43">
        <v>37628.29</v>
      </c>
      <c r="G43">
        <v>37406.6</v>
      </c>
      <c r="H43">
        <v>37224.17</v>
      </c>
      <c r="I43">
        <v>36966.11</v>
      </c>
      <c r="J43">
        <v>36743.760000000002</v>
      </c>
      <c r="K43" s="43"/>
      <c r="L43" s="43" t="b">
        <f t="shared" si="1"/>
        <v>1</v>
      </c>
      <c r="M43" s="43"/>
      <c r="N43" s="43"/>
      <c r="O43" s="43"/>
      <c r="P43" s="43"/>
      <c r="Q43" s="43"/>
      <c r="R43" s="43"/>
      <c r="S43" s="43"/>
      <c r="T43" s="43"/>
      <c r="U43" s="43"/>
      <c r="V43" s="43"/>
      <c r="W43" s="43"/>
    </row>
    <row r="44" spans="1:23">
      <c r="A44" s="17" t="b">
        <f>B44=A15</f>
        <v>0</v>
      </c>
      <c r="B44" s="7" t="s">
        <v>17</v>
      </c>
      <c r="C44">
        <v>8059.08</v>
      </c>
      <c r="D44">
        <v>7348.99</v>
      </c>
      <c r="E44">
        <v>6993.95</v>
      </c>
      <c r="F44">
        <v>6922.94</v>
      </c>
      <c r="G44">
        <v>6851.93</v>
      </c>
      <c r="H44">
        <v>6780.92</v>
      </c>
      <c r="I44">
        <v>6709.91</v>
      </c>
      <c r="J44">
        <v>6638.9</v>
      </c>
      <c r="K44" s="43"/>
      <c r="L44" s="43" t="b">
        <f t="shared" si="1"/>
        <v>0</v>
      </c>
      <c r="M44" s="43"/>
      <c r="N44" s="43"/>
      <c r="O44" s="43"/>
      <c r="P44" s="43"/>
      <c r="Q44" s="43"/>
      <c r="R44" s="43"/>
      <c r="S44" s="43"/>
      <c r="T44" s="43"/>
      <c r="U44" s="43"/>
      <c r="V44" s="43"/>
      <c r="W44" s="43"/>
    </row>
    <row r="45" spans="1:23">
      <c r="A45" s="17" t="b">
        <f t="shared" si="0"/>
        <v>1</v>
      </c>
      <c r="B45" s="7" t="s">
        <v>4</v>
      </c>
      <c r="C45">
        <v>33.700000000000003</v>
      </c>
      <c r="D45">
        <v>33.700000000000003</v>
      </c>
      <c r="E45">
        <v>33.700000000000003</v>
      </c>
      <c r="F45">
        <v>33.700000000000003</v>
      </c>
      <c r="G45">
        <v>33.700000000000003</v>
      </c>
      <c r="H45">
        <v>33.700000000000003</v>
      </c>
      <c r="I45">
        <v>33.700000000000003</v>
      </c>
      <c r="J45">
        <v>33.700000000000003</v>
      </c>
      <c r="K45" s="43"/>
      <c r="L45" s="43" t="b">
        <f t="shared" si="1"/>
        <v>1</v>
      </c>
      <c r="M45" s="43"/>
      <c r="N45" s="43"/>
      <c r="O45" s="43"/>
      <c r="P45" s="43"/>
      <c r="Q45" s="43"/>
      <c r="R45" s="43"/>
      <c r="S45" s="43"/>
      <c r="T45" s="43"/>
      <c r="U45" s="43"/>
      <c r="V45" s="43"/>
      <c r="W45" s="43"/>
    </row>
    <row r="46" spans="1:23">
      <c r="A46" s="17" t="b">
        <f t="shared" si="0"/>
        <v>1</v>
      </c>
      <c r="B46" s="7" t="s">
        <v>3</v>
      </c>
      <c r="C46">
        <v>17778.09</v>
      </c>
      <c r="D46">
        <v>17414.09</v>
      </c>
      <c r="E46">
        <v>17232.09</v>
      </c>
      <c r="F46">
        <v>17195.689999999999</v>
      </c>
      <c r="G46">
        <v>17159.29</v>
      </c>
      <c r="H46">
        <v>17122.89</v>
      </c>
      <c r="I46">
        <v>17086.490000000002</v>
      </c>
      <c r="J46">
        <v>17050.09</v>
      </c>
      <c r="K46" s="43"/>
      <c r="L46" s="43" t="b">
        <f t="shared" si="1"/>
        <v>1</v>
      </c>
      <c r="M46" s="43"/>
      <c r="N46" s="43"/>
      <c r="O46" s="43"/>
      <c r="P46" s="43"/>
      <c r="Q46" s="43"/>
      <c r="R46" s="43"/>
      <c r="S46" s="43"/>
      <c r="T46" s="43"/>
      <c r="U46" s="43"/>
      <c r="V46" s="43"/>
      <c r="W46" s="43"/>
    </row>
    <row r="47" spans="1:23">
      <c r="A47" s="17" t="b">
        <f t="shared" si="0"/>
        <v>1</v>
      </c>
      <c r="B47" s="7" t="s">
        <v>32</v>
      </c>
      <c r="C47">
        <v>53670.01</v>
      </c>
      <c r="D47">
        <v>49950.01</v>
      </c>
      <c r="E47">
        <v>48090</v>
      </c>
      <c r="F47">
        <v>47621</v>
      </c>
      <c r="G47">
        <v>47152</v>
      </c>
      <c r="H47">
        <v>46683</v>
      </c>
      <c r="I47">
        <v>46214</v>
      </c>
      <c r="J47">
        <v>45745</v>
      </c>
      <c r="K47" s="43"/>
      <c r="L47" s="43" t="b">
        <f>L18=C47</f>
        <v>1</v>
      </c>
      <c r="M47" s="43"/>
      <c r="N47" s="43"/>
      <c r="O47" s="43"/>
      <c r="P47" s="43"/>
      <c r="Q47" s="43"/>
      <c r="R47" s="43"/>
      <c r="S47" s="43"/>
      <c r="T47" s="43"/>
      <c r="U47" s="43"/>
      <c r="V47" s="43"/>
      <c r="W47" s="43"/>
    </row>
    <row r="48" spans="1:23">
      <c r="A48" s="17" t="b">
        <f t="shared" si="0"/>
        <v>1</v>
      </c>
      <c r="B48" s="7" t="s">
        <v>1</v>
      </c>
      <c r="C48">
        <v>47054</v>
      </c>
      <c r="D48">
        <v>46696</v>
      </c>
      <c r="E48">
        <v>45755.1</v>
      </c>
      <c r="F48">
        <v>45566.8</v>
      </c>
      <c r="G48">
        <v>45378.67</v>
      </c>
      <c r="H48">
        <v>45190.46</v>
      </c>
      <c r="I48">
        <v>45002.239999999998</v>
      </c>
      <c r="J48">
        <v>44814.03</v>
      </c>
      <c r="K48" s="43"/>
      <c r="L48" s="43" t="b">
        <f t="shared" si="1"/>
        <v>1</v>
      </c>
      <c r="M48" s="43"/>
      <c r="N48" s="43"/>
      <c r="O48" s="43"/>
      <c r="P48" s="43"/>
      <c r="Q48" s="43"/>
      <c r="R48" s="43"/>
      <c r="S48" s="43"/>
      <c r="T48" s="43"/>
      <c r="U48" s="43"/>
      <c r="V48" s="43"/>
      <c r="W48" s="43"/>
    </row>
    <row r="49" spans="1:23">
      <c r="A49" s="17" t="b">
        <f>B49=A20</f>
        <v>0</v>
      </c>
      <c r="B49" s="7" t="s">
        <v>23</v>
      </c>
      <c r="C49">
        <v>18365.98</v>
      </c>
      <c r="D49">
        <v>17905.28</v>
      </c>
      <c r="E49">
        <v>17674.93</v>
      </c>
      <c r="F49">
        <v>17628.86</v>
      </c>
      <c r="G49">
        <v>17582.79</v>
      </c>
      <c r="H49">
        <v>17536.72</v>
      </c>
      <c r="I49">
        <v>17490.650000000001</v>
      </c>
      <c r="J49">
        <v>17444.580000000002</v>
      </c>
      <c r="K49" s="43"/>
      <c r="L49" s="43" t="b">
        <f t="shared" si="1"/>
        <v>1</v>
      </c>
      <c r="M49" s="43"/>
      <c r="N49" s="43"/>
      <c r="O49" s="43"/>
      <c r="P49" s="43"/>
      <c r="Q49" s="43"/>
      <c r="R49" s="43"/>
      <c r="S49" s="43"/>
      <c r="T49" s="43"/>
      <c r="U49" s="43"/>
      <c r="V49" s="43"/>
      <c r="W49" s="43"/>
    </row>
    <row r="50" spans="1:23">
      <c r="A50" s="17"/>
      <c r="B50" s="43"/>
      <c r="C50" s="43"/>
      <c r="D50" s="43"/>
      <c r="E50" s="43"/>
      <c r="F50" s="43"/>
      <c r="G50" s="43"/>
      <c r="H50" s="43"/>
      <c r="I50" s="43"/>
      <c r="J50" s="43"/>
      <c r="K50" s="43"/>
      <c r="L50" s="43"/>
      <c r="M50" s="43"/>
      <c r="N50" s="43"/>
      <c r="O50" s="43"/>
      <c r="P50" s="43"/>
      <c r="Q50" s="43"/>
      <c r="R50" s="43"/>
      <c r="S50" s="43"/>
      <c r="T50" s="43"/>
      <c r="U50" s="43"/>
      <c r="V50" s="43"/>
      <c r="W50" s="43"/>
    </row>
    <row r="51" spans="1:23">
      <c r="A51" s="17"/>
      <c r="B51" s="43"/>
      <c r="C51" s="43"/>
      <c r="D51" s="43"/>
      <c r="E51" s="43"/>
      <c r="F51" s="43"/>
      <c r="G51" s="43"/>
      <c r="H51" s="43"/>
      <c r="I51" s="43"/>
      <c r="J51" s="43"/>
      <c r="K51" s="43"/>
      <c r="L51" s="43"/>
      <c r="M51" s="43"/>
      <c r="N51" s="43"/>
      <c r="O51" s="43"/>
      <c r="P51" s="43"/>
      <c r="Q51" s="43"/>
      <c r="R51" s="43"/>
      <c r="S51" s="43"/>
      <c r="T51" s="43"/>
      <c r="U51" s="43"/>
      <c r="V51" s="43"/>
      <c r="W51" s="43"/>
    </row>
    <row r="52" spans="1:23">
      <c r="A52" s="17"/>
      <c r="B52" s="43"/>
      <c r="C52" s="43"/>
      <c r="D52" s="43"/>
      <c r="E52" s="43"/>
      <c r="F52" s="43"/>
      <c r="G52" s="43"/>
      <c r="H52" s="43"/>
      <c r="I52" s="43"/>
      <c r="J52" s="43"/>
      <c r="K52" s="43"/>
      <c r="L52" s="43"/>
      <c r="M52" s="43"/>
      <c r="N52" s="43"/>
      <c r="O52" s="43"/>
      <c r="P52" s="43"/>
      <c r="Q52" s="43"/>
      <c r="R52" s="43"/>
      <c r="S52" s="43"/>
      <c r="T52" s="43"/>
      <c r="U52" s="43"/>
      <c r="V52" s="43"/>
      <c r="W52" s="43"/>
    </row>
    <row r="53" spans="1:23">
      <c r="A53" s="17"/>
      <c r="B53" s="43"/>
      <c r="C53" s="43"/>
      <c r="D53" s="43"/>
      <c r="E53" s="43"/>
      <c r="F53" s="43"/>
      <c r="G53" s="43"/>
      <c r="H53" s="43"/>
      <c r="I53" s="43"/>
      <c r="J53" s="43"/>
      <c r="K53" s="43"/>
      <c r="L53" s="43"/>
      <c r="M53" s="43"/>
      <c r="N53" s="43"/>
      <c r="O53" s="43"/>
      <c r="P53" s="43"/>
      <c r="Q53" s="43"/>
      <c r="R53" s="43"/>
      <c r="S53" s="43"/>
      <c r="T53" s="43"/>
      <c r="U53" s="43"/>
      <c r="V53" s="43"/>
      <c r="W53" s="43"/>
    </row>
    <row r="54" spans="1:23">
      <c r="A54" s="17"/>
      <c r="B54" s="43"/>
      <c r="C54" s="43"/>
      <c r="D54" s="43"/>
      <c r="E54" s="43"/>
      <c r="F54" s="43"/>
      <c r="G54" s="43"/>
      <c r="H54" s="43"/>
      <c r="I54" s="43"/>
      <c r="J54" s="43"/>
      <c r="K54" s="43"/>
      <c r="L54" s="43"/>
      <c r="M54" s="43"/>
      <c r="N54" s="43"/>
      <c r="O54" s="43"/>
      <c r="P54" s="43"/>
      <c r="Q54" s="43"/>
      <c r="R54" s="43"/>
      <c r="S54" s="43"/>
      <c r="T54" s="43"/>
      <c r="U54" s="43"/>
      <c r="V54" s="43"/>
      <c r="W54" s="43"/>
    </row>
    <row r="55" spans="1:23">
      <c r="A55" s="17"/>
      <c r="B55" s="43"/>
      <c r="C55" s="43"/>
      <c r="D55" s="43"/>
      <c r="E55" s="43"/>
      <c r="F55" s="43"/>
      <c r="G55" s="43"/>
      <c r="H55" s="43"/>
      <c r="I55" s="43"/>
      <c r="J55" s="43"/>
      <c r="K55" s="43"/>
      <c r="L55" s="43"/>
      <c r="M55" s="43"/>
      <c r="N55" s="43"/>
      <c r="O55" s="43"/>
      <c r="P55" s="43"/>
      <c r="Q55" s="43"/>
      <c r="R55" s="43"/>
      <c r="S55" s="43"/>
      <c r="T55" s="43"/>
      <c r="U55" s="43"/>
      <c r="V55" s="43"/>
      <c r="W55" s="43"/>
    </row>
    <row r="56" spans="1:23">
      <c r="A56" s="17"/>
      <c r="B56" s="43"/>
      <c r="C56" s="43"/>
      <c r="D56" s="43"/>
      <c r="E56" s="43"/>
      <c r="F56" s="43"/>
      <c r="G56" s="43"/>
      <c r="H56" s="43"/>
      <c r="I56" s="43"/>
      <c r="J56" s="43"/>
      <c r="K56" s="43"/>
      <c r="L56" s="43"/>
      <c r="M56" s="43"/>
      <c r="N56" s="43"/>
      <c r="O56" s="43"/>
      <c r="P56" s="43"/>
      <c r="Q56" s="43"/>
      <c r="R56" s="43"/>
      <c r="S56" s="43"/>
      <c r="T56" s="43"/>
      <c r="U56" s="43"/>
      <c r="V56" s="43"/>
      <c r="W56" s="43"/>
    </row>
    <row r="57" spans="1:23">
      <c r="A57" s="17"/>
      <c r="B57" s="43"/>
      <c r="C57" s="43"/>
      <c r="D57" s="43"/>
      <c r="E57" s="43"/>
      <c r="F57" s="43"/>
      <c r="G57" s="43"/>
      <c r="H57" s="43"/>
      <c r="I57" s="43"/>
      <c r="J57" s="43"/>
      <c r="K57" s="43"/>
      <c r="L57" s="43"/>
      <c r="M57" s="43"/>
      <c r="N57" s="43"/>
      <c r="O57" s="43"/>
      <c r="P57" s="43"/>
      <c r="Q57" s="43"/>
      <c r="R57" s="43"/>
      <c r="S57" s="43"/>
      <c r="T57" s="43"/>
      <c r="U57" s="43"/>
      <c r="V57" s="43"/>
      <c r="W57" s="43"/>
    </row>
    <row r="58" spans="1:23">
      <c r="A58" s="17"/>
      <c r="B58" s="43"/>
      <c r="C58" s="43"/>
      <c r="D58" s="43"/>
      <c r="E58" s="43"/>
      <c r="F58" s="43"/>
      <c r="G58" s="43"/>
      <c r="H58" s="43"/>
      <c r="I58" s="43"/>
      <c r="J58" s="43"/>
      <c r="K58" s="43"/>
      <c r="L58" s="43"/>
      <c r="M58" s="43"/>
      <c r="N58" s="43"/>
      <c r="O58" s="43"/>
      <c r="P58" s="43"/>
      <c r="Q58" s="43"/>
      <c r="R58" s="43"/>
      <c r="S58" s="43"/>
      <c r="T58" s="43"/>
      <c r="U58" s="43"/>
      <c r="V58" s="43"/>
      <c r="W58" s="43"/>
    </row>
    <row r="59" spans="1:23">
      <c r="A59" s="17"/>
      <c r="B59" s="43"/>
      <c r="C59" s="43"/>
      <c r="D59" s="43"/>
      <c r="E59" s="43"/>
      <c r="F59" s="43"/>
      <c r="G59" s="43"/>
      <c r="H59" s="43"/>
      <c r="I59" s="43"/>
      <c r="J59" s="43"/>
      <c r="K59" s="43"/>
      <c r="L59" s="43"/>
      <c r="M59" s="43"/>
      <c r="N59" s="43"/>
      <c r="O59" s="43"/>
      <c r="P59" s="43"/>
      <c r="Q59" s="43"/>
      <c r="R59" s="43"/>
      <c r="S59" s="43"/>
      <c r="T59" s="43"/>
      <c r="U59" s="43"/>
      <c r="V59" s="43"/>
      <c r="W59" s="43"/>
    </row>
    <row r="60" spans="1:23">
      <c r="A60" s="17"/>
      <c r="B60" s="43"/>
      <c r="C60" s="43"/>
      <c r="D60" s="43"/>
      <c r="E60" s="43"/>
      <c r="F60" s="43"/>
      <c r="G60" s="43"/>
      <c r="H60" s="43"/>
      <c r="I60" s="43"/>
      <c r="J60" s="43"/>
      <c r="K60" s="43"/>
      <c r="L60" s="43"/>
      <c r="M60" s="43"/>
      <c r="N60" s="43"/>
      <c r="O60" s="43"/>
      <c r="P60" s="43"/>
      <c r="Q60" s="43"/>
      <c r="R60" s="43"/>
      <c r="S60" s="43"/>
      <c r="T60" s="43"/>
      <c r="U60" s="43"/>
      <c r="V60" s="43"/>
      <c r="W60" s="43"/>
    </row>
    <row r="61" spans="1:23">
      <c r="A61" s="17"/>
      <c r="B61" s="43"/>
      <c r="C61" s="43"/>
      <c r="D61" s="43"/>
      <c r="E61" s="43"/>
      <c r="F61" s="43"/>
      <c r="G61" s="43"/>
      <c r="H61" s="43"/>
      <c r="I61" s="43"/>
      <c r="J61" s="43"/>
      <c r="K61" s="43"/>
      <c r="L61" s="43"/>
      <c r="M61" s="43"/>
      <c r="N61" s="43"/>
      <c r="O61" s="43"/>
      <c r="P61" s="43"/>
      <c r="Q61" s="43"/>
      <c r="R61" s="43"/>
      <c r="S61" s="43"/>
      <c r="T61" s="43"/>
      <c r="U61" s="43"/>
      <c r="V61" s="43"/>
      <c r="W61" s="43"/>
    </row>
    <row r="62" spans="1:23">
      <c r="A62" s="17"/>
      <c r="B62" s="43"/>
      <c r="C62" s="43"/>
      <c r="D62" s="43"/>
      <c r="E62" s="43"/>
      <c r="F62" s="43"/>
      <c r="G62" s="43"/>
      <c r="H62" s="43"/>
      <c r="I62" s="43"/>
      <c r="J62" s="43"/>
      <c r="K62" s="43"/>
      <c r="L62" s="43"/>
      <c r="M62" s="43"/>
      <c r="N62" s="43"/>
      <c r="O62" s="43"/>
      <c r="P62" s="43"/>
      <c r="Q62" s="43"/>
      <c r="R62" s="43"/>
      <c r="S62" s="43"/>
      <c r="T62" s="43"/>
      <c r="U62" s="43"/>
      <c r="V62" s="43"/>
      <c r="W62" s="43"/>
    </row>
    <row r="63" spans="1:23">
      <c r="A63" s="17"/>
      <c r="B63" s="43"/>
      <c r="C63" s="43"/>
      <c r="D63" s="43"/>
      <c r="E63" s="43"/>
      <c r="F63" s="43"/>
      <c r="G63" s="43"/>
      <c r="H63" s="43"/>
      <c r="I63" s="43"/>
      <c r="J63" s="43"/>
      <c r="K63" s="43"/>
      <c r="L63" s="43"/>
      <c r="M63" s="43"/>
      <c r="N63" s="43"/>
      <c r="O63" s="43"/>
      <c r="P63" s="43"/>
      <c r="Q63" s="43"/>
      <c r="R63" s="43"/>
      <c r="S63" s="43"/>
      <c r="T63" s="43"/>
      <c r="U63" s="43"/>
      <c r="V63" s="43"/>
      <c r="W63" s="43"/>
    </row>
    <row r="64" spans="1:23">
      <c r="A64" s="17"/>
      <c r="B64" s="43"/>
      <c r="C64" s="43"/>
      <c r="D64" s="43"/>
      <c r="E64" s="43"/>
      <c r="F64" s="43"/>
      <c r="G64" s="43"/>
      <c r="H64" s="43"/>
      <c r="I64" s="43"/>
      <c r="J64" s="43"/>
      <c r="K64" s="43"/>
      <c r="L64" s="43"/>
      <c r="M64" s="43"/>
      <c r="N64" s="43"/>
      <c r="O64" s="43"/>
      <c r="P64" s="43"/>
      <c r="Q64" s="43"/>
      <c r="R64" s="43"/>
      <c r="S64" s="43"/>
      <c r="T64" s="43"/>
      <c r="U64" s="43"/>
      <c r="V64" s="43"/>
      <c r="W64" s="43"/>
    </row>
    <row r="65" spans="1:23">
      <c r="A65" s="17"/>
      <c r="B65" s="43"/>
      <c r="C65" s="43"/>
      <c r="D65" s="43"/>
      <c r="E65" s="43"/>
      <c r="F65" s="43"/>
      <c r="G65" s="43"/>
      <c r="H65" s="43"/>
      <c r="I65" s="43"/>
      <c r="J65" s="43"/>
      <c r="K65" s="43"/>
      <c r="L65" s="43"/>
      <c r="M65" s="43"/>
      <c r="N65" s="43"/>
      <c r="O65" s="43"/>
      <c r="P65" s="43"/>
      <c r="Q65" s="43"/>
      <c r="R65" s="43"/>
      <c r="S65" s="43"/>
      <c r="T65" s="43"/>
      <c r="U65" s="43"/>
      <c r="V65" s="43"/>
      <c r="W65" s="43"/>
    </row>
    <row r="66" spans="1:23">
      <c r="A66" s="17"/>
      <c r="B66" s="43"/>
      <c r="C66" s="43"/>
      <c r="D66" s="43"/>
      <c r="E66" s="43"/>
      <c r="F66" s="43"/>
      <c r="G66" s="43"/>
      <c r="H66" s="43"/>
      <c r="I66" s="43"/>
      <c r="J66" s="43"/>
      <c r="K66" s="43"/>
      <c r="L66" s="43"/>
      <c r="M66" s="43"/>
      <c r="N66" s="43"/>
      <c r="O66" s="43"/>
      <c r="P66" s="43"/>
      <c r="Q66" s="43"/>
      <c r="R66" s="43"/>
      <c r="S66" s="43"/>
      <c r="T66" s="43"/>
      <c r="U66" s="43"/>
      <c r="V66" s="43"/>
      <c r="W66" s="43"/>
    </row>
    <row r="67" spans="1:23">
      <c r="A67" s="17"/>
      <c r="B67" s="43"/>
      <c r="C67" s="43"/>
      <c r="D67" s="43"/>
      <c r="E67" s="43"/>
      <c r="F67" s="43"/>
      <c r="G67" s="43"/>
      <c r="H67" s="43"/>
      <c r="I67" s="43"/>
      <c r="J67" s="43"/>
      <c r="K67" s="43"/>
      <c r="L67" s="43"/>
      <c r="M67" s="43"/>
      <c r="N67" s="43"/>
      <c r="O67" s="43"/>
      <c r="P67" s="43"/>
      <c r="Q67" s="43"/>
      <c r="R67" s="43"/>
      <c r="S67" s="43"/>
      <c r="T67" s="43"/>
      <c r="U67" s="43"/>
      <c r="V67" s="43"/>
      <c r="W67" s="43"/>
    </row>
    <row r="68" spans="1:23">
      <c r="A68" s="17"/>
      <c r="B68" s="43"/>
      <c r="C68" s="43"/>
      <c r="D68" s="43"/>
      <c r="E68" s="43"/>
      <c r="F68" s="43"/>
      <c r="G68" s="43"/>
      <c r="H68" s="43"/>
      <c r="I68" s="43"/>
      <c r="J68" s="43"/>
      <c r="K68" s="43"/>
      <c r="L68" s="43"/>
      <c r="M68" s="43"/>
      <c r="N68" s="43"/>
      <c r="O68" s="43"/>
      <c r="P68" s="43"/>
      <c r="Q68" s="43"/>
      <c r="R68" s="43"/>
      <c r="S68" s="43"/>
      <c r="T68" s="43"/>
      <c r="U68" s="43"/>
      <c r="V68" s="43"/>
      <c r="W68" s="43"/>
    </row>
    <row r="69" spans="1:23">
      <c r="A69" s="17"/>
      <c r="B69" s="43"/>
      <c r="C69" s="43"/>
      <c r="D69" s="43"/>
      <c r="E69" s="43"/>
      <c r="F69" s="43"/>
      <c r="G69" s="43"/>
      <c r="H69" s="43"/>
      <c r="I69" s="43"/>
      <c r="J69" s="43"/>
      <c r="K69" s="43"/>
      <c r="L69" s="43"/>
      <c r="M69" s="43"/>
      <c r="N69" s="43"/>
      <c r="O69" s="43"/>
      <c r="P69" s="43"/>
      <c r="Q69" s="43"/>
      <c r="R69" s="43"/>
      <c r="S69" s="43"/>
      <c r="T69" s="43"/>
      <c r="U69" s="43"/>
      <c r="V69" s="43"/>
      <c r="W69" s="43"/>
    </row>
    <row r="70" spans="1:23">
      <c r="A70" s="17"/>
      <c r="B70" s="43"/>
      <c r="C70" s="43"/>
      <c r="D70" s="43"/>
      <c r="E70" s="43"/>
      <c r="F70" s="43"/>
      <c r="G70" s="43"/>
      <c r="H70" s="43"/>
      <c r="I70" s="43"/>
      <c r="J70" s="43"/>
      <c r="K70" s="43"/>
      <c r="L70" s="43"/>
      <c r="M70" s="43"/>
      <c r="N70" s="43"/>
      <c r="O70" s="43"/>
      <c r="P70" s="43"/>
      <c r="Q70" s="43"/>
      <c r="R70" s="43"/>
      <c r="S70" s="43"/>
      <c r="T70" s="43"/>
      <c r="U70" s="43"/>
      <c r="V70" s="43"/>
      <c r="W70" s="43"/>
    </row>
    <row r="71" spans="1:23">
      <c r="A71" s="1126" t="s">
        <v>14</v>
      </c>
      <c r="B71" s="43"/>
      <c r="C71" s="43"/>
      <c r="D71" s="43"/>
      <c r="E71" s="43"/>
      <c r="F71" s="43"/>
      <c r="G71" s="43"/>
      <c r="H71" s="43"/>
      <c r="I71" s="43"/>
      <c r="J71" s="43"/>
      <c r="K71" s="43"/>
      <c r="L71" s="43"/>
      <c r="M71" s="43"/>
      <c r="N71" s="43"/>
      <c r="O71" s="43"/>
      <c r="P71" s="43"/>
      <c r="Q71" s="43"/>
      <c r="R71" s="43"/>
      <c r="S71" s="43"/>
      <c r="T71" s="43"/>
      <c r="U71" s="43"/>
      <c r="V71" s="43"/>
      <c r="W71" s="43"/>
    </row>
    <row r="72" spans="1:23">
      <c r="A72" s="1127"/>
      <c r="B72" s="43"/>
      <c r="C72" s="43"/>
      <c r="D72" s="43"/>
      <c r="E72" s="43"/>
      <c r="F72" s="43"/>
      <c r="G72" s="43"/>
      <c r="H72" s="43"/>
      <c r="I72" s="43"/>
      <c r="J72" s="43"/>
      <c r="K72" s="43"/>
      <c r="L72" s="43"/>
      <c r="M72" s="43"/>
      <c r="N72" s="43"/>
      <c r="O72" s="43"/>
      <c r="P72" s="43"/>
      <c r="Q72" s="43"/>
      <c r="R72" s="43"/>
      <c r="S72" s="43"/>
      <c r="T72" s="43"/>
      <c r="U72" s="43"/>
      <c r="V72" s="43"/>
      <c r="W72" s="43"/>
    </row>
    <row r="73" spans="1:23">
      <c r="A73" s="92" t="s">
        <v>13</v>
      </c>
      <c r="B73" s="43"/>
      <c r="C73" s="43"/>
      <c r="D73" s="43"/>
      <c r="E73" s="43"/>
      <c r="F73" s="43"/>
      <c r="G73" s="43"/>
      <c r="H73" s="43"/>
      <c r="I73" s="43"/>
      <c r="J73" s="43"/>
      <c r="K73" s="43"/>
      <c r="L73" s="43"/>
      <c r="M73" s="43"/>
      <c r="N73" s="43"/>
      <c r="O73" s="43"/>
      <c r="P73" s="43"/>
      <c r="Q73" s="43"/>
      <c r="R73" s="43"/>
      <c r="S73" s="43"/>
      <c r="T73" s="43"/>
      <c r="U73" s="43"/>
      <c r="V73" s="43"/>
      <c r="W73" s="43"/>
    </row>
    <row r="74" spans="1:23">
      <c r="A74" s="92" t="s">
        <v>12</v>
      </c>
      <c r="B74" s="43"/>
      <c r="C74" s="43"/>
      <c r="D74" s="43"/>
      <c r="E74" s="43"/>
      <c r="F74" s="43"/>
      <c r="G74" s="43"/>
      <c r="H74" s="43"/>
      <c r="I74" s="43"/>
      <c r="J74" s="43"/>
      <c r="K74" s="43"/>
      <c r="L74" s="43"/>
      <c r="M74" s="43"/>
      <c r="N74" s="43"/>
      <c r="O74" s="43"/>
      <c r="P74" s="43"/>
      <c r="Q74" s="43"/>
      <c r="R74" s="43"/>
      <c r="S74" s="43"/>
      <c r="T74" s="43"/>
      <c r="U74" s="43"/>
      <c r="V74" s="43"/>
      <c r="W74" s="43"/>
    </row>
    <row r="75" spans="1:23">
      <c r="A75" s="28" t="s">
        <v>89</v>
      </c>
      <c r="B75" s="43"/>
      <c r="C75" s="43"/>
      <c r="D75" s="43"/>
      <c r="E75" s="43"/>
      <c r="F75" s="43"/>
      <c r="G75" s="43"/>
      <c r="H75" s="43"/>
      <c r="I75" s="43"/>
      <c r="J75" s="43"/>
      <c r="K75" s="43"/>
      <c r="L75" s="43"/>
      <c r="M75" s="43"/>
      <c r="N75" s="43"/>
      <c r="O75" s="43"/>
      <c r="P75" s="43"/>
      <c r="Q75" s="43"/>
      <c r="R75" s="43"/>
      <c r="S75" s="43"/>
      <c r="T75" s="43"/>
      <c r="U75" s="43"/>
      <c r="V75" s="43"/>
      <c r="W75" s="43"/>
    </row>
    <row r="76" spans="1:23">
      <c r="A76" s="92" t="s">
        <v>11</v>
      </c>
      <c r="B76" s="43"/>
      <c r="C76" s="43"/>
      <c r="D76" s="43"/>
      <c r="E76" s="43"/>
      <c r="F76" s="43"/>
      <c r="G76" s="43"/>
      <c r="H76" s="43"/>
      <c r="I76" s="43"/>
      <c r="J76" s="43"/>
      <c r="K76" s="43"/>
      <c r="L76" s="43"/>
      <c r="M76" s="43"/>
      <c r="N76" s="43"/>
      <c r="O76" s="43"/>
      <c r="P76" s="43"/>
      <c r="Q76" s="43"/>
      <c r="R76" s="43"/>
      <c r="S76" s="43"/>
      <c r="T76" s="43"/>
      <c r="U76" s="43"/>
      <c r="V76" s="43"/>
      <c r="W76" s="43"/>
    </row>
    <row r="77" spans="1:23">
      <c r="A77" s="92" t="s">
        <v>10</v>
      </c>
      <c r="B77" s="43"/>
      <c r="C77" s="43"/>
      <c r="D77" s="43"/>
      <c r="E77" s="43"/>
      <c r="F77" s="43"/>
      <c r="G77" s="43"/>
      <c r="H77" s="43"/>
      <c r="I77" s="43"/>
      <c r="J77" s="43"/>
      <c r="K77" s="43"/>
      <c r="L77" s="43"/>
      <c r="M77" s="43"/>
      <c r="N77" s="43"/>
      <c r="O77" s="43"/>
      <c r="P77" s="43"/>
      <c r="Q77" s="43"/>
      <c r="R77" s="43"/>
      <c r="S77" s="43"/>
      <c r="T77" s="43"/>
      <c r="U77" s="43"/>
      <c r="V77" s="43"/>
      <c r="W77" s="43"/>
    </row>
    <row r="78" spans="1:23">
      <c r="A78" s="92" t="s">
        <v>9</v>
      </c>
      <c r="B78" s="43"/>
      <c r="C78" s="43"/>
      <c r="D78" s="43"/>
      <c r="E78" s="43"/>
      <c r="F78" s="43"/>
      <c r="G78" s="43"/>
      <c r="H78" s="43"/>
      <c r="I78" s="43"/>
      <c r="J78" s="43"/>
      <c r="K78" s="43"/>
      <c r="L78" s="43"/>
      <c r="M78" s="43"/>
      <c r="N78" s="43"/>
      <c r="O78" s="43"/>
      <c r="P78" s="43"/>
      <c r="Q78" s="43"/>
      <c r="R78" s="43"/>
      <c r="S78" s="43"/>
      <c r="T78" s="43"/>
      <c r="U78" s="43"/>
      <c r="V78" s="43"/>
      <c r="W78" s="43"/>
    </row>
    <row r="79" spans="1:23">
      <c r="A79" s="92" t="s">
        <v>8</v>
      </c>
      <c r="B79" s="43"/>
      <c r="C79" s="43"/>
      <c r="D79" s="43"/>
      <c r="E79" s="43"/>
      <c r="F79" s="43"/>
      <c r="G79" s="43"/>
      <c r="H79" s="43"/>
      <c r="I79" s="43"/>
      <c r="J79" s="43"/>
      <c r="K79" s="43"/>
      <c r="L79" s="43"/>
      <c r="M79" s="43"/>
      <c r="N79" s="43"/>
      <c r="O79" s="43"/>
      <c r="P79" s="43"/>
      <c r="Q79" s="43"/>
      <c r="R79" s="43"/>
      <c r="S79" s="43"/>
      <c r="T79" s="43"/>
      <c r="U79" s="43"/>
      <c r="V79" s="43"/>
      <c r="W79" s="43"/>
    </row>
    <row r="80" spans="1:23">
      <c r="A80" s="92" t="s">
        <v>6</v>
      </c>
      <c r="B80" s="43"/>
      <c r="C80" s="43"/>
      <c r="D80" s="43"/>
      <c r="E80" s="43"/>
      <c r="F80" s="43"/>
      <c r="G80" s="43"/>
      <c r="H80" s="43"/>
      <c r="I80" s="43"/>
      <c r="J80" s="43"/>
      <c r="K80" s="43"/>
      <c r="L80" s="43"/>
      <c r="M80" s="43"/>
      <c r="N80" s="43"/>
      <c r="O80" s="43"/>
      <c r="P80" s="43"/>
      <c r="Q80" s="43"/>
      <c r="R80" s="43"/>
      <c r="S80" s="43"/>
      <c r="T80" s="43"/>
      <c r="U80" s="43"/>
      <c r="V80" s="43"/>
      <c r="W80" s="43"/>
    </row>
    <row r="81" spans="1:23">
      <c r="A81" s="92" t="s">
        <v>5</v>
      </c>
      <c r="B81" s="43"/>
      <c r="C81" s="43"/>
      <c r="D81" s="43"/>
      <c r="E81" s="43"/>
      <c r="F81" s="43"/>
      <c r="G81" s="43"/>
      <c r="H81" s="43"/>
      <c r="I81" s="43"/>
      <c r="J81" s="43"/>
      <c r="K81" s="43"/>
      <c r="L81" s="43"/>
      <c r="M81" s="43"/>
      <c r="N81" s="43"/>
      <c r="O81" s="43"/>
      <c r="P81" s="43"/>
      <c r="Q81" s="43"/>
      <c r="R81" s="43"/>
      <c r="S81" s="43"/>
      <c r="T81" s="43"/>
      <c r="U81" s="43"/>
      <c r="V81" s="43"/>
      <c r="W81" s="43"/>
    </row>
    <row r="82" spans="1:23">
      <c r="A82" s="92" t="s">
        <v>4</v>
      </c>
      <c r="B82" s="43"/>
      <c r="C82" s="43"/>
      <c r="D82" s="43"/>
      <c r="E82" s="43"/>
      <c r="F82" s="43"/>
      <c r="G82" s="43"/>
      <c r="H82" s="43"/>
      <c r="I82" s="43"/>
      <c r="J82" s="43"/>
      <c r="K82" s="43"/>
      <c r="L82" s="43"/>
      <c r="M82" s="43"/>
      <c r="N82" s="43"/>
      <c r="O82" s="43"/>
      <c r="P82" s="43"/>
      <c r="Q82" s="43"/>
      <c r="R82" s="43"/>
      <c r="S82" s="43"/>
      <c r="T82" s="43"/>
      <c r="U82" s="43"/>
      <c r="V82" s="43"/>
      <c r="W82" s="43"/>
    </row>
    <row r="83" spans="1:23">
      <c r="A83" s="92" t="s">
        <v>3</v>
      </c>
      <c r="B83" s="43"/>
      <c r="C83" s="43"/>
      <c r="D83" s="43"/>
      <c r="E83" s="43"/>
      <c r="F83" s="43"/>
      <c r="G83" s="43"/>
      <c r="H83" s="43"/>
      <c r="I83" s="43"/>
      <c r="J83" s="43"/>
      <c r="K83" s="43"/>
      <c r="L83" s="43"/>
      <c r="M83" s="43"/>
      <c r="N83" s="43"/>
      <c r="O83" s="43"/>
      <c r="P83" s="43"/>
      <c r="Q83" s="43"/>
      <c r="R83" s="43"/>
      <c r="S83" s="43"/>
      <c r="T83" s="43"/>
      <c r="U83" s="43"/>
      <c r="V83" s="43"/>
      <c r="W83" s="43"/>
    </row>
    <row r="84" spans="1:23">
      <c r="A84" s="92" t="s">
        <v>2</v>
      </c>
      <c r="B84" s="43"/>
      <c r="C84" s="43"/>
      <c r="D84" s="43"/>
      <c r="E84" s="43"/>
      <c r="F84" s="43"/>
      <c r="G84" s="43"/>
      <c r="H84" s="43"/>
      <c r="I84" s="43"/>
      <c r="J84" s="43"/>
      <c r="K84" s="43"/>
      <c r="L84" s="43"/>
      <c r="M84" s="43"/>
      <c r="N84" s="43"/>
      <c r="O84" s="43"/>
      <c r="P84" s="43"/>
      <c r="Q84" s="43"/>
      <c r="R84" s="43"/>
      <c r="S84" s="43"/>
      <c r="T84" s="43"/>
      <c r="U84" s="43"/>
      <c r="V84" s="43"/>
      <c r="W84" s="43"/>
    </row>
    <row r="85" spans="1:23">
      <c r="A85" s="92" t="s">
        <v>32</v>
      </c>
      <c r="B85" s="43"/>
      <c r="C85" s="43"/>
      <c r="D85" s="43"/>
      <c r="E85" s="43"/>
      <c r="F85" s="43"/>
      <c r="G85" s="43"/>
      <c r="H85" s="43"/>
      <c r="I85" s="43"/>
      <c r="J85" s="43"/>
      <c r="K85" s="43"/>
      <c r="L85" s="43"/>
      <c r="M85" s="43"/>
      <c r="N85" s="43"/>
      <c r="O85" s="43"/>
      <c r="P85" s="43"/>
      <c r="Q85" s="43"/>
      <c r="R85" s="43"/>
      <c r="S85" s="43"/>
      <c r="T85" s="43"/>
      <c r="U85" s="43"/>
      <c r="V85" s="43"/>
      <c r="W85" s="43"/>
    </row>
    <row r="86" spans="1:23">
      <c r="A86" s="92" t="s">
        <v>1</v>
      </c>
      <c r="B86" s="43"/>
      <c r="C86" s="43"/>
      <c r="D86" s="43"/>
      <c r="E86" s="43"/>
      <c r="F86" s="43"/>
      <c r="G86" s="43"/>
      <c r="H86" s="43"/>
      <c r="I86" s="43"/>
      <c r="J86" s="43"/>
      <c r="K86" s="43"/>
      <c r="L86" s="43"/>
      <c r="M86" s="43"/>
      <c r="N86" s="43"/>
      <c r="O86" s="43"/>
      <c r="P86" s="43"/>
      <c r="Q86" s="43"/>
      <c r="R86" s="43"/>
      <c r="S86" s="43"/>
      <c r="T86" s="43"/>
      <c r="U86" s="43"/>
      <c r="V86" s="43"/>
      <c r="W86" s="43"/>
    </row>
    <row r="87" spans="1:23">
      <c r="A87" s="92" t="s">
        <v>0</v>
      </c>
      <c r="B87" s="43"/>
      <c r="C87" s="43"/>
      <c r="D87" s="43"/>
      <c r="E87" s="43"/>
      <c r="F87" s="43"/>
      <c r="G87" s="43"/>
      <c r="H87" s="43"/>
      <c r="I87" s="43"/>
      <c r="J87" s="43"/>
      <c r="K87" s="43"/>
      <c r="L87" s="43"/>
      <c r="M87" s="43"/>
      <c r="N87" s="43"/>
      <c r="O87" s="43"/>
      <c r="P87" s="43"/>
      <c r="Q87" s="43"/>
      <c r="R87" s="43"/>
      <c r="S87" s="43"/>
      <c r="T87" s="43"/>
      <c r="U87" s="43"/>
      <c r="V87" s="43"/>
      <c r="W87" s="43"/>
    </row>
    <row r="88" spans="1:23">
      <c r="A88" s="92" t="s">
        <v>28</v>
      </c>
      <c r="B88" s="43"/>
      <c r="C88" s="43"/>
      <c r="D88" s="43"/>
      <c r="E88" s="43"/>
      <c r="F88" s="43"/>
      <c r="G88" s="43"/>
      <c r="H88" s="43"/>
      <c r="I88" s="43"/>
      <c r="J88" s="43"/>
      <c r="K88" s="43"/>
      <c r="L88" s="43"/>
      <c r="M88" s="43"/>
      <c r="N88" s="43"/>
      <c r="O88" s="43"/>
      <c r="P88" s="43"/>
      <c r="Q88" s="43"/>
      <c r="R88" s="43"/>
      <c r="S88" s="43"/>
      <c r="T88" s="43"/>
      <c r="U88" s="43"/>
      <c r="V88" s="43"/>
      <c r="W88" s="43"/>
    </row>
    <row r="89" spans="1:23">
      <c r="A89" s="17"/>
      <c r="B89" s="43"/>
      <c r="C89" s="43"/>
      <c r="D89" s="43"/>
      <c r="E89" s="43"/>
      <c r="F89" s="43"/>
      <c r="G89" s="43"/>
      <c r="H89" s="43"/>
      <c r="I89" s="43"/>
      <c r="J89" s="43"/>
      <c r="K89" s="43"/>
      <c r="L89" s="43"/>
      <c r="M89" s="43"/>
      <c r="N89" s="43"/>
      <c r="O89" s="43"/>
      <c r="P89" s="43"/>
      <c r="Q89" s="43"/>
      <c r="R89" s="43"/>
      <c r="S89" s="43"/>
      <c r="T89" s="43"/>
      <c r="U89" s="43"/>
      <c r="V89" s="43"/>
      <c r="W89" s="43"/>
    </row>
    <row r="90" spans="1:23">
      <c r="A90" s="17"/>
      <c r="B90" s="43"/>
      <c r="C90" s="43"/>
      <c r="D90" s="43"/>
      <c r="E90" s="43"/>
      <c r="F90" s="43"/>
      <c r="G90" s="43"/>
      <c r="H90" s="43"/>
      <c r="I90" s="43"/>
      <c r="J90" s="43"/>
      <c r="K90" s="43"/>
      <c r="L90" s="43"/>
      <c r="M90" s="43"/>
      <c r="N90" s="43"/>
      <c r="O90" s="43"/>
      <c r="P90" s="43"/>
      <c r="Q90" s="43"/>
      <c r="R90" s="43"/>
      <c r="S90" s="43"/>
      <c r="T90" s="43"/>
      <c r="U90" s="43"/>
      <c r="V90" s="43"/>
      <c r="W90" s="43"/>
    </row>
    <row r="91" spans="1:23">
      <c r="A91" s="17"/>
      <c r="B91" s="43"/>
      <c r="C91" s="43"/>
      <c r="D91" s="43"/>
      <c r="E91" s="43"/>
      <c r="F91" s="43"/>
      <c r="G91" s="43"/>
      <c r="H91" s="43"/>
      <c r="I91" s="43"/>
      <c r="J91" s="43"/>
      <c r="K91" s="43"/>
      <c r="L91" s="43"/>
      <c r="M91" s="43"/>
      <c r="N91" s="43"/>
      <c r="O91" s="43"/>
      <c r="P91" s="43"/>
      <c r="Q91" s="43"/>
      <c r="R91" s="43"/>
      <c r="S91" s="43"/>
      <c r="T91" s="43"/>
      <c r="U91" s="43"/>
      <c r="V91" s="43"/>
      <c r="W91" s="43"/>
    </row>
    <row r="92" spans="1:23">
      <c r="A92" s="17"/>
      <c r="B92" s="43"/>
      <c r="C92" s="43"/>
      <c r="D92" s="43"/>
      <c r="E92" s="43"/>
      <c r="F92" s="43"/>
      <c r="G92" s="43"/>
      <c r="H92" s="43"/>
      <c r="I92" s="43"/>
      <c r="J92" s="43"/>
      <c r="K92" s="43"/>
      <c r="L92" s="43"/>
      <c r="M92" s="43"/>
      <c r="N92" s="43"/>
      <c r="O92" s="43"/>
      <c r="P92" s="43"/>
      <c r="Q92" s="43"/>
      <c r="R92" s="43"/>
      <c r="S92" s="43"/>
      <c r="T92" s="43"/>
      <c r="U92" s="43"/>
      <c r="V92" s="43"/>
      <c r="W92" s="43"/>
    </row>
    <row r="93" spans="1:23">
      <c r="A93" s="17"/>
      <c r="B93" s="43"/>
      <c r="C93" s="43"/>
      <c r="D93" s="43"/>
      <c r="E93" s="43"/>
      <c r="F93" s="43"/>
      <c r="G93" s="43"/>
      <c r="H93" s="43"/>
      <c r="I93" s="43"/>
      <c r="J93" s="43"/>
      <c r="K93" s="43"/>
      <c r="L93" s="43"/>
      <c r="M93" s="43"/>
      <c r="N93" s="43"/>
      <c r="O93" s="43"/>
      <c r="P93" s="43"/>
      <c r="Q93" s="43"/>
      <c r="R93" s="43"/>
      <c r="S93" s="43"/>
      <c r="T93" s="43"/>
      <c r="U93" s="43"/>
      <c r="V93" s="43"/>
      <c r="W93" s="43"/>
    </row>
    <row r="94" spans="1:23">
      <c r="A94" s="17"/>
      <c r="B94" s="43"/>
      <c r="C94" s="43"/>
      <c r="D94" s="43"/>
      <c r="E94" s="43"/>
      <c r="F94" s="43"/>
      <c r="G94" s="43"/>
      <c r="H94" s="43"/>
      <c r="I94" s="43"/>
      <c r="J94" s="43"/>
      <c r="K94" s="43"/>
      <c r="L94" s="43"/>
      <c r="M94" s="43"/>
      <c r="N94" s="43"/>
      <c r="O94" s="43"/>
      <c r="P94" s="43"/>
      <c r="Q94" s="43"/>
      <c r="R94" s="43"/>
      <c r="S94" s="43"/>
      <c r="T94" s="43"/>
      <c r="U94" s="43"/>
      <c r="V94" s="43"/>
      <c r="W94" s="43"/>
    </row>
    <row r="95" spans="1:23">
      <c r="A95" s="17"/>
      <c r="B95" s="43"/>
      <c r="C95" s="43"/>
      <c r="D95" s="43"/>
      <c r="E95" s="43"/>
      <c r="F95" s="43"/>
      <c r="G95" s="43"/>
      <c r="H95" s="43"/>
      <c r="I95" s="43"/>
      <c r="J95" s="43"/>
      <c r="K95" s="43"/>
      <c r="L95" s="43"/>
      <c r="M95" s="43"/>
      <c r="N95" s="43"/>
      <c r="O95" s="43"/>
      <c r="P95" s="43"/>
      <c r="Q95" s="43"/>
      <c r="R95" s="43"/>
      <c r="S95" s="43"/>
      <c r="T95" s="43"/>
      <c r="U95" s="43"/>
      <c r="V95" s="43"/>
      <c r="W95" s="43"/>
    </row>
    <row r="96" spans="1:23">
      <c r="A96" s="17"/>
      <c r="B96" s="43"/>
      <c r="C96" s="43"/>
      <c r="D96" s="43"/>
      <c r="E96" s="43"/>
      <c r="F96" s="43"/>
      <c r="G96" s="43"/>
      <c r="H96" s="43"/>
      <c r="I96" s="43"/>
      <c r="J96" s="43"/>
      <c r="K96" s="43"/>
      <c r="L96" s="43"/>
      <c r="M96" s="43"/>
      <c r="N96" s="43"/>
      <c r="O96" s="43"/>
      <c r="P96" s="43"/>
      <c r="Q96" s="43"/>
      <c r="R96" s="43"/>
      <c r="S96" s="43"/>
      <c r="T96" s="43"/>
      <c r="U96" s="43"/>
      <c r="V96" s="43"/>
      <c r="W96" s="43"/>
    </row>
    <row r="97" spans="1:23">
      <c r="A97" s="17"/>
      <c r="B97" s="43"/>
      <c r="C97" s="43"/>
      <c r="D97" s="43"/>
      <c r="E97" s="43"/>
      <c r="F97" s="43"/>
      <c r="G97" s="43"/>
      <c r="H97" s="43"/>
      <c r="I97" s="43"/>
      <c r="J97" s="43"/>
      <c r="K97" s="43"/>
      <c r="L97" s="43"/>
      <c r="M97" s="43"/>
      <c r="N97" s="43"/>
      <c r="O97" s="43"/>
      <c r="P97" s="43"/>
      <c r="Q97" s="43"/>
      <c r="R97" s="43"/>
      <c r="S97" s="43"/>
      <c r="T97" s="43"/>
      <c r="U97" s="43"/>
      <c r="V97" s="43"/>
      <c r="W97" s="43"/>
    </row>
    <row r="98" spans="1:23">
      <c r="A98" s="17"/>
      <c r="B98" s="43"/>
      <c r="C98" s="43"/>
      <c r="D98" s="43"/>
      <c r="E98" s="43"/>
      <c r="F98" s="43"/>
      <c r="G98" s="43"/>
      <c r="H98" s="43"/>
      <c r="I98" s="43"/>
      <c r="J98" s="43"/>
      <c r="K98" s="43"/>
      <c r="L98" s="43"/>
      <c r="M98" s="43"/>
      <c r="N98" s="43"/>
      <c r="O98" s="43"/>
      <c r="P98" s="43"/>
      <c r="Q98" s="43"/>
      <c r="R98" s="43"/>
      <c r="S98" s="43"/>
      <c r="T98" s="43"/>
      <c r="U98" s="43"/>
      <c r="V98" s="43"/>
      <c r="W98" s="43"/>
    </row>
    <row r="99" spans="1:23">
      <c r="A99" s="17"/>
      <c r="B99" s="43"/>
      <c r="C99" s="43"/>
      <c r="D99" s="43"/>
      <c r="E99" s="43"/>
      <c r="F99" s="43"/>
      <c r="G99" s="43"/>
      <c r="H99" s="43"/>
      <c r="I99" s="43"/>
      <c r="J99" s="43"/>
      <c r="K99" s="43"/>
      <c r="L99" s="43"/>
      <c r="M99" s="43"/>
      <c r="N99" s="43"/>
      <c r="O99" s="43"/>
      <c r="P99" s="43"/>
      <c r="Q99" s="43"/>
      <c r="R99" s="43"/>
      <c r="S99" s="43"/>
      <c r="T99" s="43"/>
      <c r="U99" s="43"/>
      <c r="V99" s="43"/>
      <c r="W99" s="43"/>
    </row>
    <row r="100" spans="1:23">
      <c r="A100" s="17"/>
      <c r="B100" s="43"/>
      <c r="C100" s="43"/>
      <c r="D100" s="43"/>
      <c r="E100" s="43"/>
      <c r="F100" s="43"/>
      <c r="G100" s="43"/>
      <c r="H100" s="43"/>
      <c r="I100" s="43"/>
      <c r="J100" s="43"/>
      <c r="K100" s="43"/>
      <c r="L100" s="43"/>
      <c r="M100" s="43"/>
      <c r="N100" s="43"/>
      <c r="O100" s="43"/>
      <c r="P100" s="43"/>
      <c r="Q100" s="43"/>
      <c r="R100" s="43"/>
      <c r="S100" s="43"/>
      <c r="T100" s="43"/>
      <c r="U100" s="43"/>
      <c r="V100" s="43"/>
      <c r="W100" s="43"/>
    </row>
    <row r="101" spans="1:23">
      <c r="A101" s="17"/>
      <c r="B101" s="43"/>
      <c r="C101" s="43"/>
      <c r="D101" s="43"/>
      <c r="E101" s="43"/>
      <c r="F101" s="43"/>
      <c r="G101" s="43"/>
      <c r="H101" s="43"/>
      <c r="I101" s="43"/>
      <c r="J101" s="43"/>
      <c r="K101" s="43"/>
      <c r="L101" s="43"/>
      <c r="M101" s="43"/>
      <c r="N101" s="43"/>
      <c r="O101" s="43"/>
      <c r="P101" s="43"/>
      <c r="Q101" s="43"/>
      <c r="R101" s="43"/>
      <c r="S101" s="43"/>
      <c r="T101" s="43"/>
      <c r="U101" s="43"/>
      <c r="V101" s="43"/>
      <c r="W101" s="43"/>
    </row>
    <row r="102" spans="1:23">
      <c r="A102" s="17"/>
      <c r="B102" s="43"/>
      <c r="C102" s="43"/>
      <c r="D102" s="43"/>
      <c r="E102" s="43"/>
      <c r="F102" s="43"/>
      <c r="G102" s="43"/>
      <c r="H102" s="43"/>
      <c r="I102" s="43"/>
      <c r="J102" s="43"/>
      <c r="K102" s="43"/>
      <c r="L102" s="43"/>
      <c r="M102" s="43"/>
      <c r="N102" s="43"/>
      <c r="O102" s="43"/>
      <c r="P102" s="43"/>
      <c r="Q102" s="43"/>
      <c r="R102" s="43"/>
      <c r="S102" s="43"/>
      <c r="T102" s="43"/>
      <c r="U102" s="43"/>
      <c r="V102" s="43"/>
      <c r="W102" s="43"/>
    </row>
    <row r="103" spans="1:23">
      <c r="A103" s="17"/>
      <c r="B103" s="43"/>
      <c r="C103" s="43"/>
      <c r="D103" s="43"/>
      <c r="E103" s="43"/>
      <c r="F103" s="43"/>
      <c r="G103" s="43"/>
      <c r="H103" s="43"/>
      <c r="I103" s="43"/>
      <c r="J103" s="43"/>
      <c r="K103" s="43"/>
      <c r="L103" s="43"/>
      <c r="M103" s="43"/>
      <c r="N103" s="43"/>
      <c r="O103" s="43"/>
      <c r="P103" s="43"/>
      <c r="Q103" s="43"/>
      <c r="R103" s="43"/>
      <c r="S103" s="43"/>
      <c r="T103" s="43"/>
      <c r="U103" s="43"/>
      <c r="V103" s="43"/>
      <c r="W103" s="43"/>
    </row>
    <row r="104" spans="1:23">
      <c r="A104" s="17"/>
      <c r="B104" s="43"/>
      <c r="C104" s="43"/>
      <c r="D104" s="43"/>
      <c r="E104" s="43"/>
      <c r="F104" s="43"/>
      <c r="G104" s="43"/>
      <c r="H104" s="43"/>
      <c r="I104" s="43"/>
      <c r="J104" s="43"/>
      <c r="K104" s="43"/>
      <c r="L104" s="43"/>
      <c r="M104" s="43"/>
      <c r="N104" s="43"/>
      <c r="O104" s="43"/>
      <c r="P104" s="43"/>
      <c r="Q104" s="43"/>
      <c r="R104" s="43"/>
      <c r="S104" s="43"/>
      <c r="T104" s="43"/>
      <c r="U104" s="43"/>
      <c r="V104" s="43"/>
      <c r="W104" s="43"/>
    </row>
    <row r="105" spans="1:23">
      <c r="A105" s="17"/>
      <c r="B105" s="43"/>
      <c r="C105" s="43"/>
      <c r="D105" s="43"/>
      <c r="E105" s="43"/>
      <c r="F105" s="43"/>
      <c r="G105" s="43"/>
      <c r="H105" s="43"/>
      <c r="I105" s="43"/>
      <c r="J105" s="43"/>
      <c r="K105" s="43"/>
      <c r="L105" s="43"/>
      <c r="M105" s="43"/>
      <c r="N105" s="43"/>
      <c r="O105" s="43"/>
      <c r="P105" s="43"/>
      <c r="Q105" s="43"/>
      <c r="R105" s="43"/>
      <c r="S105" s="43"/>
      <c r="T105" s="43"/>
      <c r="U105" s="43"/>
      <c r="V105" s="43"/>
      <c r="W105" s="43"/>
    </row>
    <row r="106" spans="1:23">
      <c r="A106" s="17"/>
      <c r="B106" s="43"/>
      <c r="C106" s="43"/>
      <c r="D106" s="43"/>
      <c r="E106" s="43"/>
      <c r="F106" s="43"/>
      <c r="G106" s="43"/>
      <c r="H106" s="43"/>
      <c r="I106" s="43"/>
      <c r="J106" s="43"/>
      <c r="K106" s="43"/>
      <c r="L106" s="43"/>
      <c r="M106" s="43"/>
      <c r="N106" s="43"/>
      <c r="O106" s="43"/>
      <c r="P106" s="43"/>
      <c r="Q106" s="43"/>
      <c r="R106" s="43"/>
      <c r="S106" s="43"/>
      <c r="T106" s="43"/>
      <c r="U106" s="43"/>
      <c r="V106" s="43"/>
      <c r="W106" s="43"/>
    </row>
    <row r="107" spans="1:23">
      <c r="A107" s="17"/>
      <c r="B107" s="43"/>
      <c r="C107" s="43"/>
      <c r="D107" s="43"/>
      <c r="E107" s="43"/>
      <c r="F107" s="43"/>
      <c r="G107" s="43"/>
      <c r="H107" s="43"/>
      <c r="I107" s="43"/>
      <c r="J107" s="43"/>
      <c r="K107" s="43"/>
      <c r="L107" s="43"/>
      <c r="M107" s="43"/>
      <c r="N107" s="43"/>
      <c r="O107" s="43"/>
      <c r="P107" s="43"/>
      <c r="Q107" s="43"/>
      <c r="R107" s="43"/>
      <c r="S107" s="43"/>
      <c r="T107" s="43"/>
      <c r="U107" s="43"/>
      <c r="V107" s="43"/>
      <c r="W107" s="43"/>
    </row>
    <row r="108" spans="1:23">
      <c r="A108" s="17"/>
      <c r="B108" s="43"/>
      <c r="C108" s="43"/>
      <c r="D108" s="43"/>
      <c r="E108" s="43"/>
      <c r="F108" s="43"/>
      <c r="G108" s="43"/>
      <c r="H108" s="43"/>
      <c r="I108" s="43"/>
      <c r="J108" s="43"/>
      <c r="K108" s="43"/>
      <c r="L108" s="43"/>
      <c r="M108" s="43"/>
      <c r="N108" s="43"/>
      <c r="O108" s="43"/>
      <c r="P108" s="43"/>
      <c r="Q108" s="43"/>
      <c r="R108" s="43"/>
      <c r="S108" s="43"/>
      <c r="T108" s="43"/>
      <c r="U108" s="43"/>
      <c r="V108" s="43"/>
      <c r="W108" s="43"/>
    </row>
    <row r="109" spans="1:23">
      <c r="A109" s="17"/>
      <c r="B109" s="43"/>
      <c r="C109" s="43"/>
      <c r="D109" s="43"/>
      <c r="E109" s="43"/>
      <c r="F109" s="43"/>
      <c r="G109" s="43"/>
      <c r="H109" s="43"/>
      <c r="I109" s="43"/>
      <c r="J109" s="43"/>
      <c r="K109" s="43"/>
      <c r="L109" s="43"/>
      <c r="M109" s="43"/>
      <c r="N109" s="43"/>
      <c r="O109" s="43"/>
      <c r="P109" s="43"/>
      <c r="Q109" s="43"/>
      <c r="R109" s="43"/>
      <c r="S109" s="43"/>
      <c r="T109" s="43"/>
      <c r="U109" s="43"/>
      <c r="V109" s="43"/>
      <c r="W109" s="43"/>
    </row>
    <row r="110" spans="1:23">
      <c r="A110" s="17"/>
      <c r="B110" s="43"/>
      <c r="C110" s="43"/>
      <c r="D110" s="43"/>
      <c r="E110" s="43"/>
      <c r="F110" s="43"/>
      <c r="G110" s="43"/>
      <c r="H110" s="43"/>
      <c r="I110" s="43"/>
      <c r="J110" s="43"/>
      <c r="K110" s="43"/>
      <c r="L110" s="43"/>
      <c r="M110" s="43"/>
      <c r="N110" s="43"/>
      <c r="O110" s="43"/>
      <c r="P110" s="43"/>
      <c r="Q110" s="43"/>
      <c r="R110" s="43"/>
      <c r="S110" s="43"/>
      <c r="T110" s="43"/>
      <c r="U110" s="43"/>
      <c r="V110" s="43"/>
      <c r="W110" s="43"/>
    </row>
    <row r="111" spans="1:23">
      <c r="A111" s="17"/>
      <c r="B111" s="43"/>
      <c r="C111" s="43"/>
      <c r="D111" s="43"/>
      <c r="E111" s="43"/>
      <c r="F111" s="43"/>
      <c r="G111" s="43"/>
      <c r="H111" s="43"/>
      <c r="I111" s="43"/>
      <c r="J111" s="43"/>
      <c r="K111" s="43"/>
      <c r="L111" s="43"/>
      <c r="M111" s="43"/>
      <c r="N111" s="43"/>
      <c r="O111" s="43"/>
      <c r="P111" s="43"/>
      <c r="Q111" s="43"/>
      <c r="R111" s="43"/>
      <c r="S111" s="43"/>
      <c r="T111" s="43"/>
      <c r="U111" s="43"/>
      <c r="V111" s="43"/>
      <c r="W111" s="43"/>
    </row>
    <row r="112" spans="1:23">
      <c r="A112" s="17"/>
      <c r="B112" s="43"/>
      <c r="C112" s="43"/>
      <c r="D112" s="43"/>
      <c r="E112" s="43"/>
      <c r="F112" s="43"/>
      <c r="G112" s="43"/>
      <c r="H112" s="43"/>
      <c r="I112" s="43"/>
      <c r="J112" s="43"/>
      <c r="K112" s="43"/>
      <c r="L112" s="43"/>
      <c r="M112" s="43"/>
      <c r="N112" s="43"/>
      <c r="O112" s="43"/>
      <c r="P112" s="43"/>
      <c r="Q112" s="43"/>
      <c r="R112" s="43"/>
      <c r="S112" s="43"/>
      <c r="T112" s="43"/>
      <c r="U112" s="43"/>
      <c r="V112" s="43"/>
      <c r="W112" s="43"/>
    </row>
    <row r="113" spans="1:23">
      <c r="A113" s="17"/>
      <c r="B113" s="43"/>
      <c r="C113" s="43"/>
      <c r="D113" s="43"/>
      <c r="E113" s="43"/>
      <c r="F113" s="43"/>
      <c r="G113" s="43"/>
      <c r="H113" s="43"/>
      <c r="I113" s="43"/>
      <c r="J113" s="43"/>
      <c r="K113" s="43"/>
      <c r="L113" s="43"/>
      <c r="M113" s="43"/>
      <c r="N113" s="43"/>
      <c r="O113" s="43"/>
      <c r="P113" s="43"/>
      <c r="Q113" s="43"/>
      <c r="R113" s="43"/>
      <c r="S113" s="43"/>
      <c r="T113" s="43"/>
      <c r="U113" s="43"/>
      <c r="V113" s="43"/>
      <c r="W113" s="43"/>
    </row>
    <row r="114" spans="1:23">
      <c r="A114" s="17"/>
      <c r="B114" s="43"/>
      <c r="C114" s="43"/>
      <c r="D114" s="43"/>
      <c r="E114" s="43"/>
      <c r="F114" s="43"/>
      <c r="G114" s="43"/>
      <c r="H114" s="43"/>
      <c r="I114" s="43"/>
      <c r="J114" s="43"/>
      <c r="K114" s="43"/>
      <c r="L114" s="43"/>
      <c r="M114" s="43"/>
      <c r="N114" s="43"/>
      <c r="O114" s="43"/>
      <c r="P114" s="43"/>
      <c r="Q114" s="43"/>
      <c r="R114" s="43"/>
      <c r="S114" s="43"/>
      <c r="T114" s="43"/>
      <c r="U114" s="43"/>
      <c r="V114" s="43"/>
      <c r="W114" s="43"/>
    </row>
    <row r="115" spans="1:23">
      <c r="A115" s="17"/>
      <c r="B115" s="43"/>
      <c r="C115" s="43"/>
      <c r="D115" s="43"/>
      <c r="E115" s="43"/>
      <c r="F115" s="43"/>
      <c r="G115" s="43"/>
      <c r="H115" s="43"/>
      <c r="I115" s="43"/>
      <c r="J115" s="43"/>
      <c r="K115" s="43"/>
      <c r="L115" s="43"/>
      <c r="M115" s="43"/>
      <c r="N115" s="43"/>
      <c r="O115" s="43"/>
      <c r="P115" s="43"/>
      <c r="Q115" s="43"/>
      <c r="R115" s="43"/>
      <c r="S115" s="43"/>
      <c r="T115" s="43"/>
      <c r="U115" s="43"/>
      <c r="V115" s="43"/>
      <c r="W115" s="43"/>
    </row>
    <row r="116" spans="1:23">
      <c r="A116" s="17"/>
      <c r="B116" s="43"/>
      <c r="C116" s="43"/>
      <c r="D116" s="43"/>
      <c r="E116" s="43"/>
      <c r="F116" s="43"/>
      <c r="G116" s="43"/>
      <c r="H116" s="43"/>
      <c r="I116" s="43"/>
      <c r="J116" s="43"/>
      <c r="K116" s="43"/>
      <c r="L116" s="43"/>
      <c r="M116" s="43"/>
      <c r="N116" s="43"/>
      <c r="O116" s="43"/>
      <c r="P116" s="43"/>
      <c r="Q116" s="43"/>
      <c r="R116" s="43"/>
      <c r="S116" s="43"/>
      <c r="T116" s="43"/>
      <c r="U116" s="43"/>
      <c r="V116" s="43"/>
      <c r="W116" s="43"/>
    </row>
    <row r="117" spans="1:23">
      <c r="A117" s="17"/>
      <c r="B117" s="43"/>
      <c r="C117" s="43"/>
      <c r="D117" s="43"/>
      <c r="E117" s="43"/>
      <c r="F117" s="43"/>
      <c r="G117" s="43"/>
      <c r="H117" s="43"/>
      <c r="I117" s="43"/>
      <c r="J117" s="43"/>
      <c r="K117" s="43"/>
      <c r="L117" s="43"/>
      <c r="M117" s="43"/>
      <c r="N117" s="43"/>
      <c r="O117" s="43"/>
      <c r="P117" s="43"/>
      <c r="Q117" s="43"/>
      <c r="R117" s="43"/>
      <c r="S117" s="43"/>
      <c r="T117" s="43"/>
      <c r="U117" s="43"/>
      <c r="V117" s="43"/>
      <c r="W117" s="43"/>
    </row>
    <row r="118" spans="1:23">
      <c r="A118" s="17"/>
      <c r="B118" s="43"/>
      <c r="C118" s="43"/>
      <c r="D118" s="43"/>
      <c r="E118" s="43"/>
      <c r="F118" s="43"/>
      <c r="G118" s="43"/>
      <c r="H118" s="43"/>
      <c r="I118" s="43"/>
      <c r="J118" s="43"/>
      <c r="K118" s="43"/>
      <c r="L118" s="43"/>
      <c r="M118" s="43"/>
      <c r="N118" s="43"/>
      <c r="O118" s="43"/>
      <c r="P118" s="43"/>
      <c r="Q118" s="43"/>
      <c r="R118" s="43"/>
      <c r="S118" s="43"/>
      <c r="T118" s="43"/>
      <c r="U118" s="43"/>
      <c r="V118" s="43"/>
      <c r="W118" s="43"/>
    </row>
    <row r="119" spans="1:23">
      <c r="A119" s="17"/>
      <c r="B119" s="43"/>
      <c r="C119" s="43"/>
      <c r="D119" s="43"/>
      <c r="E119" s="43"/>
      <c r="F119" s="43"/>
      <c r="G119" s="43"/>
      <c r="H119" s="43"/>
      <c r="I119" s="43"/>
      <c r="J119" s="43"/>
      <c r="K119" s="43"/>
      <c r="L119" s="43"/>
      <c r="M119" s="43"/>
      <c r="N119" s="43"/>
      <c r="O119" s="43"/>
      <c r="P119" s="43"/>
      <c r="Q119" s="43"/>
      <c r="R119" s="43"/>
      <c r="S119" s="43"/>
      <c r="T119" s="43"/>
      <c r="U119" s="43"/>
      <c r="V119" s="43"/>
      <c r="W119" s="43"/>
    </row>
    <row r="120" spans="1:23">
      <c r="A120" s="17"/>
      <c r="B120" s="43"/>
      <c r="C120" s="43"/>
      <c r="D120" s="43"/>
      <c r="E120" s="43"/>
      <c r="F120" s="43"/>
      <c r="G120" s="43"/>
      <c r="H120" s="43"/>
      <c r="I120" s="43"/>
      <c r="J120" s="43"/>
      <c r="K120" s="43"/>
      <c r="L120" s="43"/>
      <c r="M120" s="43"/>
      <c r="N120" s="43"/>
      <c r="O120" s="43"/>
      <c r="P120" s="43"/>
      <c r="Q120" s="43"/>
      <c r="R120" s="43"/>
      <c r="S120" s="43"/>
      <c r="T120" s="43"/>
      <c r="U120" s="43"/>
      <c r="V120" s="43"/>
      <c r="W120" s="43"/>
    </row>
    <row r="121" spans="1:23">
      <c r="A121" s="17"/>
      <c r="B121" s="43"/>
      <c r="C121" s="43"/>
      <c r="D121" s="43"/>
      <c r="E121" s="43"/>
      <c r="F121" s="43"/>
      <c r="G121" s="43"/>
      <c r="H121" s="43"/>
      <c r="I121" s="43"/>
      <c r="J121" s="43"/>
      <c r="K121" s="43"/>
      <c r="L121" s="43"/>
      <c r="M121" s="43"/>
      <c r="N121" s="43"/>
      <c r="O121" s="43"/>
      <c r="P121" s="43"/>
      <c r="Q121" s="43"/>
      <c r="R121" s="43"/>
      <c r="S121" s="43"/>
      <c r="T121" s="43"/>
      <c r="U121" s="43"/>
      <c r="V121" s="43"/>
      <c r="W121" s="43"/>
    </row>
    <row r="122" spans="1:23">
      <c r="A122" s="17"/>
      <c r="B122" s="43"/>
      <c r="C122" s="43"/>
      <c r="D122" s="43"/>
      <c r="E122" s="43"/>
      <c r="F122" s="43"/>
      <c r="G122" s="43"/>
      <c r="H122" s="43"/>
      <c r="I122" s="43"/>
      <c r="J122" s="43"/>
      <c r="K122" s="43"/>
      <c r="L122" s="43"/>
      <c r="M122" s="43"/>
      <c r="N122" s="43"/>
      <c r="O122" s="43"/>
      <c r="P122" s="43"/>
      <c r="Q122" s="43"/>
      <c r="R122" s="43"/>
      <c r="S122" s="43"/>
      <c r="T122" s="43"/>
      <c r="U122" s="43"/>
      <c r="V122" s="43"/>
      <c r="W122" s="43"/>
    </row>
    <row r="123" spans="1:23">
      <c r="A123" s="17"/>
      <c r="B123" s="43"/>
      <c r="C123" s="43"/>
      <c r="D123" s="43"/>
      <c r="E123" s="43"/>
      <c r="F123" s="43"/>
      <c r="G123" s="43"/>
      <c r="H123" s="43"/>
      <c r="I123" s="43"/>
      <c r="J123" s="43"/>
      <c r="K123" s="43"/>
      <c r="L123" s="43"/>
      <c r="M123" s="43"/>
      <c r="N123" s="43"/>
      <c r="O123" s="43"/>
      <c r="P123" s="43"/>
      <c r="Q123" s="43"/>
      <c r="R123" s="43"/>
      <c r="S123" s="43"/>
      <c r="T123" s="43"/>
      <c r="U123" s="43"/>
      <c r="V123" s="43"/>
      <c r="W123" s="43"/>
    </row>
    <row r="124" spans="1:23">
      <c r="A124" s="17"/>
      <c r="B124" s="43"/>
      <c r="C124" s="43"/>
      <c r="D124" s="43"/>
      <c r="E124" s="43"/>
      <c r="F124" s="43"/>
      <c r="G124" s="43"/>
      <c r="H124" s="43"/>
      <c r="I124" s="43"/>
      <c r="J124" s="43"/>
      <c r="K124" s="43"/>
      <c r="L124" s="43"/>
      <c r="M124" s="43"/>
      <c r="N124" s="43"/>
      <c r="O124" s="43"/>
      <c r="P124" s="43"/>
      <c r="Q124" s="43"/>
      <c r="R124" s="43"/>
      <c r="S124" s="43"/>
      <c r="T124" s="43"/>
      <c r="U124" s="43"/>
      <c r="V124" s="43"/>
      <c r="W124" s="43"/>
    </row>
    <row r="125" spans="1:23">
      <c r="A125" s="17"/>
      <c r="B125" s="43"/>
      <c r="C125" s="43"/>
      <c r="D125" s="43"/>
      <c r="E125" s="43"/>
      <c r="F125" s="43"/>
      <c r="G125" s="43"/>
      <c r="H125" s="43"/>
      <c r="I125" s="43"/>
      <c r="J125" s="43"/>
      <c r="K125" s="43"/>
      <c r="L125" s="43"/>
      <c r="M125" s="43"/>
      <c r="N125" s="43"/>
      <c r="O125" s="43"/>
      <c r="P125" s="43"/>
      <c r="Q125" s="43"/>
      <c r="R125" s="43"/>
      <c r="S125" s="43"/>
      <c r="T125" s="43"/>
      <c r="U125" s="43"/>
      <c r="V125" s="43"/>
      <c r="W125" s="43"/>
    </row>
    <row r="126" spans="1:23">
      <c r="A126" s="17"/>
      <c r="B126" s="43"/>
      <c r="C126" s="43"/>
      <c r="D126" s="43"/>
      <c r="E126" s="43"/>
      <c r="F126" s="43"/>
      <c r="G126" s="43"/>
      <c r="H126" s="43"/>
      <c r="I126" s="43"/>
      <c r="J126" s="43"/>
      <c r="K126" s="43"/>
      <c r="L126" s="43"/>
      <c r="M126" s="43"/>
      <c r="N126" s="43"/>
      <c r="O126" s="43"/>
      <c r="P126" s="43"/>
      <c r="Q126" s="43"/>
      <c r="R126" s="43"/>
      <c r="S126" s="43"/>
      <c r="T126" s="43"/>
      <c r="U126" s="43"/>
      <c r="V126" s="43"/>
      <c r="W126" s="43"/>
    </row>
    <row r="127" spans="1:23">
      <c r="A127" s="17"/>
      <c r="B127" s="43"/>
      <c r="C127" s="43"/>
      <c r="D127" s="43"/>
      <c r="E127" s="43"/>
      <c r="F127" s="43"/>
      <c r="G127" s="43"/>
      <c r="H127" s="43"/>
      <c r="I127" s="43"/>
      <c r="J127" s="43"/>
      <c r="K127" s="43"/>
      <c r="L127" s="43"/>
      <c r="M127" s="43"/>
      <c r="N127" s="43"/>
      <c r="O127" s="43"/>
      <c r="P127" s="43"/>
      <c r="Q127" s="43"/>
      <c r="R127" s="43"/>
      <c r="S127" s="43"/>
      <c r="T127" s="43"/>
      <c r="U127" s="43"/>
      <c r="V127" s="43"/>
      <c r="W127" s="43"/>
    </row>
    <row r="128" spans="1:23">
      <c r="A128" s="17"/>
      <c r="B128" s="43"/>
      <c r="C128" s="43"/>
      <c r="D128" s="43"/>
      <c r="E128" s="43"/>
      <c r="F128" s="43"/>
      <c r="G128" s="43"/>
      <c r="H128" s="43"/>
      <c r="I128" s="43"/>
      <c r="J128" s="43"/>
      <c r="K128" s="43"/>
      <c r="L128" s="43"/>
      <c r="M128" s="43"/>
      <c r="N128" s="43"/>
      <c r="O128" s="43"/>
      <c r="P128" s="43"/>
      <c r="Q128" s="43"/>
      <c r="R128" s="43"/>
      <c r="S128" s="43"/>
      <c r="T128" s="43"/>
      <c r="U128" s="43"/>
      <c r="V128" s="43"/>
      <c r="W128" s="43"/>
    </row>
    <row r="129" spans="1:23">
      <c r="A129" s="17"/>
      <c r="B129" s="43"/>
      <c r="C129" s="43"/>
      <c r="D129" s="43"/>
      <c r="E129" s="43"/>
      <c r="F129" s="43"/>
      <c r="G129" s="43"/>
      <c r="H129" s="43"/>
      <c r="I129" s="43"/>
      <c r="J129" s="43"/>
      <c r="K129" s="43"/>
      <c r="L129" s="43"/>
      <c r="M129" s="43"/>
      <c r="N129" s="43"/>
      <c r="O129" s="43"/>
      <c r="P129" s="43"/>
      <c r="Q129" s="43"/>
      <c r="R129" s="43"/>
      <c r="S129" s="43"/>
      <c r="T129" s="43"/>
      <c r="U129" s="43"/>
      <c r="V129" s="43"/>
      <c r="W129" s="43"/>
    </row>
    <row r="130" spans="1:23">
      <c r="A130" s="17"/>
      <c r="B130" s="43"/>
      <c r="C130" s="43"/>
      <c r="D130" s="43"/>
      <c r="E130" s="43"/>
      <c r="F130" s="43"/>
      <c r="G130" s="43"/>
      <c r="H130" s="43"/>
      <c r="I130" s="43"/>
      <c r="J130" s="43"/>
      <c r="K130" s="43"/>
      <c r="L130" s="43"/>
      <c r="M130" s="43"/>
      <c r="N130" s="43"/>
      <c r="O130" s="43"/>
      <c r="P130" s="43"/>
      <c r="Q130" s="43"/>
      <c r="R130" s="43"/>
      <c r="S130" s="43"/>
      <c r="T130" s="43"/>
      <c r="U130" s="43"/>
      <c r="V130" s="43"/>
      <c r="W130" s="43"/>
    </row>
    <row r="131" spans="1:23">
      <c r="A131" s="17"/>
      <c r="B131" s="43"/>
      <c r="C131" s="43"/>
      <c r="D131" s="43"/>
      <c r="E131" s="43"/>
      <c r="F131" s="43"/>
      <c r="G131" s="43"/>
      <c r="H131" s="43"/>
      <c r="I131" s="43"/>
      <c r="J131" s="43"/>
      <c r="K131" s="43"/>
      <c r="L131" s="43"/>
      <c r="M131" s="43"/>
      <c r="N131" s="43"/>
      <c r="O131" s="43"/>
      <c r="P131" s="43"/>
      <c r="Q131" s="43"/>
      <c r="R131" s="43"/>
      <c r="S131" s="43"/>
      <c r="T131" s="43"/>
      <c r="U131" s="43"/>
      <c r="V131" s="43"/>
      <c r="W131" s="43"/>
    </row>
    <row r="132" spans="1:23">
      <c r="A132" s="17"/>
      <c r="B132" s="43"/>
      <c r="C132" s="43"/>
      <c r="D132" s="43"/>
      <c r="E132" s="43"/>
      <c r="F132" s="43"/>
      <c r="G132" s="43"/>
      <c r="H132" s="43"/>
      <c r="I132" s="43"/>
      <c r="J132" s="43"/>
      <c r="K132" s="43"/>
      <c r="L132" s="43"/>
      <c r="M132" s="43"/>
      <c r="N132" s="43"/>
      <c r="O132" s="43"/>
      <c r="P132" s="43"/>
      <c r="Q132" s="43"/>
      <c r="R132" s="43"/>
      <c r="S132" s="43"/>
      <c r="T132" s="43"/>
      <c r="U132" s="43"/>
      <c r="V132" s="43"/>
      <c r="W132" s="43"/>
    </row>
    <row r="133" spans="1:23">
      <c r="A133" s="17"/>
      <c r="B133" s="43"/>
      <c r="C133" s="43"/>
      <c r="D133" s="43"/>
      <c r="E133" s="43"/>
      <c r="F133" s="43"/>
      <c r="G133" s="43"/>
      <c r="H133" s="43"/>
      <c r="I133" s="43"/>
      <c r="J133" s="43"/>
      <c r="K133" s="43"/>
      <c r="L133" s="43"/>
      <c r="M133" s="43"/>
      <c r="N133" s="43"/>
      <c r="O133" s="43"/>
      <c r="P133" s="43"/>
      <c r="Q133" s="43"/>
      <c r="R133" s="43"/>
      <c r="S133" s="43"/>
      <c r="T133" s="43"/>
      <c r="U133" s="43"/>
      <c r="V133" s="43"/>
      <c r="W133" s="43"/>
    </row>
    <row r="134" spans="1:23">
      <c r="A134" s="17"/>
      <c r="B134" s="43"/>
      <c r="C134" s="43"/>
      <c r="D134" s="43"/>
      <c r="E134" s="43"/>
      <c r="F134" s="43"/>
      <c r="G134" s="43"/>
      <c r="H134" s="43"/>
      <c r="I134" s="43"/>
      <c r="J134" s="43"/>
      <c r="K134" s="43"/>
      <c r="L134" s="43"/>
      <c r="M134" s="43"/>
      <c r="N134" s="43"/>
      <c r="O134" s="43"/>
      <c r="P134" s="43"/>
      <c r="Q134" s="43"/>
      <c r="R134" s="43"/>
      <c r="S134" s="43"/>
      <c r="T134" s="43"/>
      <c r="U134" s="43"/>
      <c r="V134" s="43"/>
      <c r="W134" s="43"/>
    </row>
    <row r="135" spans="1:23">
      <c r="A135" s="17"/>
      <c r="B135" s="43"/>
      <c r="C135" s="43"/>
      <c r="D135" s="43"/>
      <c r="E135" s="43"/>
      <c r="F135" s="43"/>
      <c r="G135" s="43"/>
      <c r="H135" s="43"/>
      <c r="I135" s="43"/>
      <c r="J135" s="43"/>
      <c r="K135" s="43"/>
      <c r="L135" s="43"/>
      <c r="M135" s="43"/>
      <c r="N135" s="43"/>
      <c r="O135" s="43"/>
      <c r="P135" s="43"/>
      <c r="Q135" s="43"/>
      <c r="R135" s="43"/>
      <c r="S135" s="43"/>
      <c r="T135" s="43"/>
      <c r="U135" s="43"/>
      <c r="V135" s="43"/>
      <c r="W135" s="43"/>
    </row>
    <row r="136" spans="1:23">
      <c r="A136" s="17"/>
      <c r="B136" s="43"/>
      <c r="C136" s="43"/>
      <c r="D136" s="43"/>
      <c r="E136" s="43"/>
      <c r="F136" s="43"/>
      <c r="G136" s="43"/>
      <c r="H136" s="43"/>
      <c r="I136" s="43"/>
      <c r="J136" s="43"/>
      <c r="K136" s="43"/>
      <c r="L136" s="43"/>
      <c r="M136" s="43"/>
      <c r="N136" s="43"/>
      <c r="O136" s="43"/>
      <c r="P136" s="43"/>
      <c r="Q136" s="43"/>
      <c r="R136" s="43"/>
      <c r="S136" s="43"/>
      <c r="T136" s="43"/>
      <c r="U136" s="43"/>
      <c r="V136" s="43"/>
      <c r="W136" s="43"/>
    </row>
    <row r="137" spans="1:23">
      <c r="A137" s="17"/>
      <c r="B137" s="43"/>
      <c r="C137" s="43"/>
      <c r="D137" s="43"/>
      <c r="E137" s="43"/>
      <c r="F137" s="43"/>
      <c r="G137" s="43"/>
      <c r="H137" s="43"/>
      <c r="I137" s="43"/>
      <c r="J137" s="43"/>
      <c r="K137" s="43"/>
      <c r="L137" s="43"/>
      <c r="M137" s="43"/>
      <c r="N137" s="43"/>
      <c r="O137" s="43"/>
      <c r="P137" s="43"/>
      <c r="Q137" s="43"/>
      <c r="R137" s="43"/>
      <c r="S137" s="43"/>
      <c r="T137" s="43"/>
      <c r="U137" s="43"/>
      <c r="V137" s="43"/>
      <c r="W137" s="43"/>
    </row>
    <row r="138" spans="1:23">
      <c r="A138" s="17"/>
      <c r="B138" s="43"/>
      <c r="C138" s="43"/>
      <c r="D138" s="43"/>
      <c r="E138" s="43"/>
      <c r="F138" s="43"/>
      <c r="G138" s="43"/>
      <c r="H138" s="43"/>
      <c r="I138" s="43"/>
      <c r="J138" s="43"/>
      <c r="K138" s="43"/>
      <c r="L138" s="43"/>
      <c r="M138" s="43"/>
      <c r="N138" s="43"/>
      <c r="O138" s="43"/>
      <c r="P138" s="43"/>
      <c r="Q138" s="43"/>
      <c r="R138" s="43"/>
      <c r="S138" s="43"/>
      <c r="T138" s="43"/>
      <c r="U138" s="43"/>
      <c r="V138" s="43"/>
      <c r="W138" s="43"/>
    </row>
    <row r="139" spans="1:23">
      <c r="A139" s="17"/>
      <c r="B139" s="43"/>
      <c r="C139" s="43"/>
      <c r="D139" s="43"/>
      <c r="E139" s="43"/>
      <c r="F139" s="43"/>
      <c r="G139" s="43"/>
      <c r="H139" s="43"/>
      <c r="I139" s="43"/>
      <c r="J139" s="43"/>
      <c r="K139" s="43"/>
      <c r="L139" s="43"/>
      <c r="M139" s="43"/>
      <c r="N139" s="43"/>
      <c r="O139" s="43"/>
      <c r="P139" s="43"/>
      <c r="Q139" s="43"/>
      <c r="R139" s="43"/>
      <c r="S139" s="43"/>
      <c r="T139" s="43"/>
      <c r="U139" s="43"/>
      <c r="V139" s="43"/>
      <c r="W139" s="43"/>
    </row>
    <row r="140" spans="1:23">
      <c r="A140" s="17"/>
      <c r="B140" s="43"/>
      <c r="C140" s="43"/>
      <c r="D140" s="43"/>
      <c r="E140" s="43"/>
      <c r="F140" s="43"/>
      <c r="G140" s="43"/>
      <c r="H140" s="43"/>
      <c r="I140" s="43"/>
      <c r="J140" s="43"/>
      <c r="K140" s="43"/>
      <c r="L140" s="43"/>
      <c r="M140" s="43"/>
      <c r="N140" s="43"/>
      <c r="O140" s="43"/>
      <c r="P140" s="43"/>
      <c r="Q140" s="43"/>
      <c r="R140" s="43"/>
      <c r="S140" s="43"/>
      <c r="T140" s="43"/>
      <c r="U140" s="43"/>
      <c r="V140" s="43"/>
      <c r="W140" s="43"/>
    </row>
    <row r="141" spans="1:23">
      <c r="A141" s="17"/>
      <c r="B141" s="43"/>
      <c r="C141" s="43"/>
      <c r="D141" s="43"/>
      <c r="E141" s="43"/>
      <c r="F141" s="43"/>
      <c r="G141" s="43"/>
      <c r="H141" s="43"/>
      <c r="I141" s="43"/>
      <c r="J141" s="43"/>
      <c r="K141" s="43"/>
      <c r="L141" s="43"/>
      <c r="M141" s="43"/>
      <c r="N141" s="43"/>
      <c r="O141" s="43"/>
      <c r="P141" s="43"/>
      <c r="Q141" s="43"/>
      <c r="R141" s="43"/>
      <c r="S141" s="43"/>
      <c r="T141" s="43"/>
      <c r="U141" s="43"/>
      <c r="V141" s="43"/>
      <c r="W141" s="43"/>
    </row>
    <row r="142" spans="1:23">
      <c r="A142" s="17"/>
      <c r="B142" s="43"/>
      <c r="C142" s="43"/>
      <c r="D142" s="43"/>
      <c r="E142" s="43"/>
      <c r="F142" s="43"/>
      <c r="G142" s="43"/>
      <c r="H142" s="43"/>
      <c r="I142" s="43"/>
      <c r="J142" s="43"/>
      <c r="K142" s="43"/>
      <c r="L142" s="43"/>
      <c r="M142" s="43"/>
      <c r="N142" s="43"/>
      <c r="O142" s="43"/>
      <c r="P142" s="43"/>
      <c r="Q142" s="43"/>
      <c r="R142" s="43"/>
      <c r="S142" s="43"/>
      <c r="T142" s="43"/>
      <c r="U142" s="43"/>
      <c r="V142" s="43"/>
      <c r="W142" s="43"/>
    </row>
    <row r="143" spans="1:23">
      <c r="A143" s="17"/>
      <c r="B143" s="43"/>
      <c r="C143" s="43"/>
      <c r="D143" s="43"/>
      <c r="E143" s="43"/>
      <c r="F143" s="43"/>
      <c r="G143" s="43"/>
      <c r="H143" s="43"/>
      <c r="I143" s="43"/>
      <c r="J143" s="43"/>
      <c r="K143" s="43"/>
      <c r="L143" s="43"/>
      <c r="M143" s="43"/>
      <c r="N143" s="43"/>
      <c r="O143" s="43"/>
      <c r="P143" s="43"/>
      <c r="Q143" s="43"/>
      <c r="R143" s="43"/>
      <c r="S143" s="43"/>
      <c r="T143" s="43"/>
      <c r="U143" s="43"/>
      <c r="V143" s="43"/>
      <c r="W143" s="43"/>
    </row>
    <row r="144" spans="1:23">
      <c r="A144" s="17"/>
      <c r="B144" s="43"/>
      <c r="C144" s="43"/>
      <c r="D144" s="43"/>
      <c r="E144" s="43"/>
      <c r="F144" s="43"/>
      <c r="G144" s="43"/>
      <c r="H144" s="43"/>
      <c r="I144" s="43"/>
      <c r="J144" s="43"/>
      <c r="K144" s="43"/>
      <c r="L144" s="43"/>
      <c r="M144" s="43"/>
      <c r="N144" s="43"/>
      <c r="O144" s="43"/>
      <c r="P144" s="43"/>
      <c r="Q144" s="43"/>
      <c r="R144" s="43"/>
      <c r="S144" s="43"/>
      <c r="T144" s="43"/>
      <c r="U144" s="43"/>
      <c r="V144" s="43"/>
      <c r="W144" s="43"/>
    </row>
    <row r="145" spans="1:23">
      <c r="A145" s="17"/>
      <c r="B145" s="43"/>
      <c r="C145" s="43"/>
      <c r="D145" s="43"/>
      <c r="E145" s="43"/>
      <c r="F145" s="43"/>
      <c r="G145" s="43"/>
      <c r="H145" s="43"/>
      <c r="I145" s="43"/>
      <c r="J145" s="43"/>
      <c r="K145" s="43"/>
      <c r="L145" s="43"/>
      <c r="M145" s="43"/>
      <c r="N145" s="43"/>
      <c r="O145" s="43"/>
      <c r="P145" s="43"/>
      <c r="Q145" s="43"/>
      <c r="R145" s="43"/>
      <c r="S145" s="43"/>
      <c r="T145" s="43"/>
      <c r="U145" s="43"/>
      <c r="V145" s="43"/>
      <c r="W145" s="43"/>
    </row>
    <row r="146" spans="1:23">
      <c r="A146" s="17"/>
      <c r="B146" s="43"/>
      <c r="C146" s="43"/>
      <c r="D146" s="43"/>
      <c r="E146" s="43"/>
      <c r="F146" s="43"/>
      <c r="G146" s="43"/>
      <c r="H146" s="43"/>
      <c r="I146" s="43"/>
      <c r="J146" s="43"/>
      <c r="K146" s="43"/>
      <c r="L146" s="43"/>
      <c r="M146" s="43"/>
      <c r="N146" s="43"/>
      <c r="O146" s="43"/>
      <c r="P146" s="43"/>
      <c r="Q146" s="43"/>
      <c r="R146" s="43"/>
      <c r="S146" s="43"/>
      <c r="T146" s="43"/>
      <c r="U146" s="43"/>
      <c r="V146" s="43"/>
      <c r="W146" s="43"/>
    </row>
    <row r="147" spans="1:23">
      <c r="A147" s="17"/>
      <c r="B147" s="43"/>
      <c r="C147" s="43"/>
      <c r="D147" s="43"/>
      <c r="E147" s="43"/>
      <c r="F147" s="43"/>
      <c r="G147" s="43"/>
      <c r="H147" s="43"/>
      <c r="I147" s="43"/>
      <c r="J147" s="43"/>
      <c r="K147" s="43"/>
      <c r="L147" s="43"/>
      <c r="M147" s="43"/>
      <c r="N147" s="43"/>
      <c r="O147" s="43"/>
      <c r="P147" s="43"/>
      <c r="Q147" s="43"/>
      <c r="R147" s="43"/>
      <c r="S147" s="43"/>
      <c r="T147" s="43"/>
      <c r="U147" s="43"/>
      <c r="V147" s="43"/>
      <c r="W147" s="43"/>
    </row>
  </sheetData>
  <sortState xmlns:xlrd2="http://schemas.microsoft.com/office/spreadsheetml/2017/richdata2" ref="AH6">
    <sortCondition ref="AH6"/>
  </sortState>
  <mergeCells count="3">
    <mergeCell ref="A71:A72"/>
    <mergeCell ref="A3:A4"/>
    <mergeCell ref="B3:AF3"/>
  </mergeCells>
  <hyperlinks>
    <hyperlink ref="AH4" location="Content!A1" display="Back to content page" xr:uid="{00000000-0004-0000-4001-000000000000}"/>
  </hyperlinks>
  <pageMargins left="0.7" right="0.7" top="0.75" bottom="0.75" header="0.3" footer="0.3"/>
  <pageSetup orientation="portrait" r:id="rId1"/>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1-000000000000}">
  <sheetPr codeName="Sheet323"/>
  <dimension ref="A1:AG24"/>
  <sheetViews>
    <sheetView workbookViewId="0"/>
  </sheetViews>
  <sheetFormatPr defaultRowHeight="14.5"/>
  <cols>
    <col min="1" max="1" width="33.7265625" bestFit="1" customWidth="1"/>
    <col min="2" max="31" width="9.26953125" bestFit="1" customWidth="1"/>
  </cols>
  <sheetData>
    <row r="1" spans="1:33">
      <c r="A1" s="44" t="s">
        <v>3770</v>
      </c>
      <c r="B1" s="43"/>
      <c r="C1" s="43"/>
      <c r="D1" s="43"/>
      <c r="E1" s="43"/>
      <c r="F1" s="43"/>
      <c r="G1" s="43"/>
      <c r="H1" s="43"/>
      <c r="I1" s="43"/>
      <c r="J1" s="43"/>
      <c r="K1" s="43"/>
      <c r="L1" s="43"/>
      <c r="M1" s="43"/>
      <c r="N1" s="43"/>
      <c r="O1" s="43"/>
      <c r="P1" s="43"/>
      <c r="Q1" s="43"/>
      <c r="R1" s="43"/>
      <c r="S1" s="43"/>
      <c r="T1" s="43"/>
      <c r="U1" s="43"/>
      <c r="V1" s="43"/>
    </row>
    <row r="2" spans="1:33">
      <c r="A2" s="17"/>
      <c r="B2" s="43"/>
      <c r="C2" s="43"/>
      <c r="D2" s="43"/>
      <c r="E2" s="43"/>
      <c r="F2" s="43"/>
      <c r="G2" s="43"/>
      <c r="H2" s="43"/>
      <c r="I2" s="43"/>
      <c r="J2" s="43"/>
      <c r="K2" s="43"/>
      <c r="L2" s="43"/>
      <c r="M2" s="43"/>
      <c r="N2" s="43"/>
      <c r="O2" s="43"/>
      <c r="P2" s="43"/>
      <c r="Q2" s="43"/>
      <c r="R2" s="43"/>
      <c r="S2" s="43"/>
      <c r="T2" s="43"/>
      <c r="U2" s="43"/>
      <c r="V2" s="43"/>
    </row>
    <row r="3" spans="1:33">
      <c r="A3" s="218" t="s">
        <v>14</v>
      </c>
      <c r="B3" s="96">
        <v>1991</v>
      </c>
      <c r="C3" s="96">
        <v>1992</v>
      </c>
      <c r="D3" s="96">
        <v>1993</v>
      </c>
      <c r="E3" s="96">
        <v>1994</v>
      </c>
      <c r="F3" s="96">
        <v>1995</v>
      </c>
      <c r="G3" s="96">
        <v>1996</v>
      </c>
      <c r="H3" s="96">
        <v>1997</v>
      </c>
      <c r="I3" s="96">
        <v>1998</v>
      </c>
      <c r="J3" s="96">
        <v>1999</v>
      </c>
      <c r="K3" s="96">
        <v>2000</v>
      </c>
      <c r="L3" s="96">
        <v>2001</v>
      </c>
      <c r="M3" s="96">
        <v>2002</v>
      </c>
      <c r="N3" s="96">
        <v>2003</v>
      </c>
      <c r="O3" s="96">
        <v>2004</v>
      </c>
      <c r="P3" s="96" t="s">
        <v>99</v>
      </c>
      <c r="Q3" s="96">
        <v>2006</v>
      </c>
      <c r="R3" s="96">
        <v>2007</v>
      </c>
      <c r="S3" s="96">
        <v>2008</v>
      </c>
      <c r="T3" s="96">
        <v>2009</v>
      </c>
      <c r="U3" s="96">
        <v>2010</v>
      </c>
      <c r="V3" s="96">
        <v>2011</v>
      </c>
      <c r="W3" s="96">
        <v>2012</v>
      </c>
      <c r="X3" s="214">
        <v>2013</v>
      </c>
      <c r="Y3" s="214">
        <v>2014</v>
      </c>
      <c r="Z3" s="214">
        <v>2015</v>
      </c>
      <c r="AA3" s="214">
        <v>2016</v>
      </c>
      <c r="AB3" s="214">
        <v>2017</v>
      </c>
      <c r="AC3" s="214">
        <v>2018</v>
      </c>
      <c r="AD3" s="214">
        <v>2019</v>
      </c>
      <c r="AE3" s="214">
        <v>2020</v>
      </c>
      <c r="AG3" s="1" t="s">
        <v>528</v>
      </c>
    </row>
    <row r="4" spans="1:33">
      <c r="A4" s="92" t="s">
        <v>13</v>
      </c>
      <c r="B4" s="579">
        <v>-155.41700000000128</v>
      </c>
      <c r="C4" s="579">
        <v>-155.41700000000128</v>
      </c>
      <c r="D4" s="579">
        <v>-155.41700000000128</v>
      </c>
      <c r="E4" s="579">
        <v>-155.41700000000128</v>
      </c>
      <c r="F4" s="579">
        <v>-155.41699999998673</v>
      </c>
      <c r="G4" s="579">
        <v>-155.41700000000128</v>
      </c>
      <c r="H4" s="579">
        <v>-155.41700000000128</v>
      </c>
      <c r="I4" s="579">
        <v>-155.41700000000128</v>
      </c>
      <c r="J4" s="579">
        <v>-155.41700000000128</v>
      </c>
      <c r="K4" s="579">
        <v>-155.41700000000128</v>
      </c>
      <c r="L4" s="579">
        <v>-555.06100000000151</v>
      </c>
      <c r="M4" s="579">
        <v>-555.06100000000151</v>
      </c>
      <c r="N4" s="579">
        <v>-555.06100000000151</v>
      </c>
      <c r="O4" s="579">
        <v>-555.06100000000151</v>
      </c>
      <c r="P4" s="579">
        <v>-555.06100000000151</v>
      </c>
      <c r="Q4" s="579">
        <v>-555.06099999998696</v>
      </c>
      <c r="R4" s="579">
        <v>-555.06100000000151</v>
      </c>
      <c r="S4" s="579">
        <v>-555.06100000000151</v>
      </c>
      <c r="T4" s="579">
        <v>-555.06100000000151</v>
      </c>
      <c r="U4" s="579">
        <v>-555.06100000000151</v>
      </c>
      <c r="V4" s="579">
        <v>-555.06200000000536</v>
      </c>
      <c r="W4" s="579">
        <v>-555.0619999999908</v>
      </c>
      <c r="X4" s="579">
        <v>-555.06200000000536</v>
      </c>
      <c r="Y4" s="579">
        <v>-555.06200000000536</v>
      </c>
      <c r="Z4" s="579">
        <v>-555.0619999999908</v>
      </c>
      <c r="AA4" s="579">
        <v>-555.07000000000698</v>
      </c>
      <c r="AB4" s="579">
        <v>-555.04999999998836</v>
      </c>
      <c r="AC4" s="579">
        <v>-555.06000000001222</v>
      </c>
      <c r="AD4" s="579">
        <v>-555.06999999999243</v>
      </c>
      <c r="AE4" s="579">
        <v>-555.05999999999767</v>
      </c>
    </row>
    <row r="5" spans="1:33">
      <c r="A5" s="92" t="s">
        <v>12</v>
      </c>
      <c r="B5" s="579">
        <v>-118.29999999999927</v>
      </c>
      <c r="C5" s="579">
        <v>-118.30000000000291</v>
      </c>
      <c r="D5" s="579">
        <v>-118.29999999999927</v>
      </c>
      <c r="E5" s="579">
        <v>-118.29999999999927</v>
      </c>
      <c r="F5" s="579">
        <v>-118.29999999999927</v>
      </c>
      <c r="G5" s="579">
        <v>-118.29999999999927</v>
      </c>
      <c r="H5" s="579">
        <v>-118.30000000000291</v>
      </c>
      <c r="I5" s="579">
        <v>-118.29999999999927</v>
      </c>
      <c r="J5" s="579">
        <v>-118.29999999999927</v>
      </c>
      <c r="K5" s="579">
        <v>-118.29999999999927</v>
      </c>
      <c r="L5" s="579">
        <v>-118.29999999999927</v>
      </c>
      <c r="M5" s="579">
        <v>-118.30000000000291</v>
      </c>
      <c r="N5" s="579">
        <v>-118.29999999999927</v>
      </c>
      <c r="O5" s="579">
        <v>-118.29999999999927</v>
      </c>
      <c r="P5" s="579">
        <v>-118.29999999999927</v>
      </c>
      <c r="Q5" s="579">
        <v>-118.29999999999927</v>
      </c>
      <c r="R5" s="579">
        <v>-118.30000000000291</v>
      </c>
      <c r="S5" s="579">
        <v>-118.29999999999927</v>
      </c>
      <c r="T5" s="579">
        <v>-118.29999999999927</v>
      </c>
      <c r="U5" s="579">
        <v>-118.29999999999927</v>
      </c>
      <c r="V5" s="579">
        <v>-118.30000000000109</v>
      </c>
      <c r="W5" s="579">
        <v>-118.29999999999927</v>
      </c>
      <c r="X5" s="579">
        <v>-118.30000000000109</v>
      </c>
      <c r="Y5" s="579">
        <v>-118.29999999999927</v>
      </c>
      <c r="Z5" s="579">
        <v>-118.29999999999927</v>
      </c>
      <c r="AA5" s="579">
        <v>-118.30000000000109</v>
      </c>
      <c r="AB5" s="579">
        <v>-118.29999999999927</v>
      </c>
      <c r="AC5" s="579">
        <v>-118.30000000000109</v>
      </c>
      <c r="AD5" s="579">
        <v>-118.29999999999927</v>
      </c>
      <c r="AE5" s="579">
        <v>-118.29999999999927</v>
      </c>
    </row>
    <row r="6" spans="1:33">
      <c r="A6" s="92" t="s">
        <v>483</v>
      </c>
      <c r="B6" s="579">
        <v>-0.43800000000000239</v>
      </c>
      <c r="C6" s="579">
        <v>-0.43800000000000239</v>
      </c>
      <c r="D6" s="579">
        <v>-0.43799999999999528</v>
      </c>
      <c r="E6" s="579">
        <v>-0.43800000000000239</v>
      </c>
      <c r="F6" s="579">
        <v>-0.43800000000000239</v>
      </c>
      <c r="G6" s="579">
        <v>-0.43799999999999528</v>
      </c>
      <c r="H6" s="579">
        <v>-0.43800000000000239</v>
      </c>
      <c r="I6" s="579">
        <v>-0.43800000000000239</v>
      </c>
      <c r="J6" s="579">
        <v>-0.43799999999999528</v>
      </c>
      <c r="K6" s="579">
        <v>-0.43800000000000239</v>
      </c>
      <c r="L6" s="579">
        <v>-0.43800000000000239</v>
      </c>
      <c r="M6" s="579">
        <v>-0.43799999999999528</v>
      </c>
      <c r="N6" s="579">
        <v>-0.43800000000000239</v>
      </c>
      <c r="O6" s="579">
        <v>-0.43800000000000239</v>
      </c>
      <c r="P6" s="579">
        <v>-0.43799999999999528</v>
      </c>
      <c r="Q6" s="579">
        <v>-0.43800000000000239</v>
      </c>
      <c r="R6" s="579">
        <v>-0.43800000000000239</v>
      </c>
      <c r="S6" s="579">
        <v>-0.43799999999999528</v>
      </c>
      <c r="T6" s="579">
        <v>-0.43800000000000239</v>
      </c>
      <c r="U6" s="579">
        <v>-0.43800000000000239</v>
      </c>
      <c r="V6" s="579">
        <v>-0.43799999999999528</v>
      </c>
      <c r="W6" s="579">
        <v>-0.43800000000000239</v>
      </c>
      <c r="X6" s="579">
        <v>-0.43800000000000239</v>
      </c>
      <c r="Y6" s="579">
        <v>-0.43799999999999528</v>
      </c>
      <c r="Z6" s="579">
        <v>-0.43800000000000239</v>
      </c>
      <c r="AA6" s="579">
        <v>-0.43999999999999773</v>
      </c>
      <c r="AB6" s="579">
        <v>-0.44000000000000483</v>
      </c>
      <c r="AC6" s="579">
        <v>-0.42999999999999972</v>
      </c>
      <c r="AD6" s="579">
        <v>-0.43999999999999773</v>
      </c>
      <c r="AE6" s="579">
        <v>-0.43999999999999773</v>
      </c>
    </row>
    <row r="7" spans="1:33">
      <c r="A7" s="28" t="s">
        <v>89</v>
      </c>
      <c r="B7" s="579">
        <v>-673</v>
      </c>
      <c r="C7" s="579">
        <v>-673</v>
      </c>
      <c r="D7" s="579">
        <v>-673</v>
      </c>
      <c r="E7" s="579">
        <v>-673</v>
      </c>
      <c r="F7" s="579">
        <v>-673</v>
      </c>
      <c r="G7" s="579">
        <v>-673</v>
      </c>
      <c r="H7" s="579">
        <v>-673</v>
      </c>
      <c r="I7" s="579">
        <v>-673</v>
      </c>
      <c r="J7" s="579">
        <v>-673</v>
      </c>
      <c r="K7" s="579">
        <v>-673</v>
      </c>
      <c r="L7" s="579">
        <v>-673</v>
      </c>
      <c r="M7" s="579">
        <v>-673</v>
      </c>
      <c r="N7" s="579">
        <v>-673</v>
      </c>
      <c r="O7" s="579">
        <v>-673</v>
      </c>
      <c r="P7" s="579">
        <v>-673</v>
      </c>
      <c r="Q7" s="579">
        <v>-673</v>
      </c>
      <c r="R7" s="579">
        <v>-673</v>
      </c>
      <c r="S7" s="579">
        <v>-673</v>
      </c>
      <c r="T7" s="579">
        <v>-673</v>
      </c>
      <c r="U7" s="579">
        <v>-673</v>
      </c>
      <c r="V7" s="579">
        <v>-1101.3759999999893</v>
      </c>
      <c r="W7" s="579">
        <v>-1101.3760000000184</v>
      </c>
      <c r="X7" s="579">
        <v>-1101.3759999999893</v>
      </c>
      <c r="Y7" s="579">
        <v>-1101.3759999999893</v>
      </c>
      <c r="Z7" s="579">
        <v>-1101.3760000000184</v>
      </c>
      <c r="AA7" s="579">
        <v>-1101.3799999999901</v>
      </c>
      <c r="AB7" s="579">
        <v>-1101.3700000000099</v>
      </c>
      <c r="AC7" s="579">
        <v>-1101.3799999999901</v>
      </c>
      <c r="AD7" s="579">
        <v>-1101.3800000000047</v>
      </c>
      <c r="AE7" s="579">
        <v>-1101.3699999999953</v>
      </c>
      <c r="AG7" s="33"/>
    </row>
    <row r="8" spans="1:33">
      <c r="A8" s="92" t="s">
        <v>482</v>
      </c>
      <c r="B8" s="579">
        <v>1.2140000000000555</v>
      </c>
      <c r="C8" s="579">
        <v>1.2139999999999986</v>
      </c>
      <c r="D8" s="579">
        <v>1.2139999999999986</v>
      </c>
      <c r="E8" s="579">
        <v>1.2139999999999986</v>
      </c>
      <c r="F8" s="579">
        <v>1.2140000000000555</v>
      </c>
      <c r="G8" s="579">
        <v>1.2139999999999418</v>
      </c>
      <c r="H8" s="579">
        <v>1.2139999999999986</v>
      </c>
      <c r="I8" s="579">
        <v>1.2140000000000555</v>
      </c>
      <c r="J8" s="579">
        <v>1.2139999999999418</v>
      </c>
      <c r="K8" s="579">
        <v>1.2139999999999986</v>
      </c>
      <c r="L8" s="579">
        <v>1.2150000000000318</v>
      </c>
      <c r="M8" s="579">
        <v>1.2150000000000318</v>
      </c>
      <c r="N8" s="579">
        <v>1.214999999999975</v>
      </c>
      <c r="O8" s="579">
        <v>1.2149999999999181</v>
      </c>
      <c r="P8" s="579">
        <v>1.2150000000000887</v>
      </c>
      <c r="Q8" s="579">
        <v>1.214999999999975</v>
      </c>
      <c r="R8" s="579">
        <v>1.2150000000000887</v>
      </c>
      <c r="S8" s="579">
        <v>1.2149999999999181</v>
      </c>
      <c r="T8" s="579">
        <v>1.2149999999999181</v>
      </c>
      <c r="U8" s="579">
        <v>1.2150000000000887</v>
      </c>
      <c r="V8" s="579">
        <v>1.2139999999999418</v>
      </c>
      <c r="W8" s="579">
        <v>1.2140000000000555</v>
      </c>
      <c r="X8" s="579">
        <v>1.2139999999999986</v>
      </c>
      <c r="Y8" s="579">
        <v>1.2139999999999418</v>
      </c>
      <c r="Z8" s="579">
        <v>1.2140000000000555</v>
      </c>
      <c r="AA8" s="579">
        <v>1.2200000000000273</v>
      </c>
      <c r="AB8" s="579">
        <v>1.2099999999999795</v>
      </c>
      <c r="AC8" s="579">
        <v>1.2099999999999795</v>
      </c>
      <c r="AD8" s="579">
        <v>1.2100000000000364</v>
      </c>
      <c r="AE8" s="579">
        <v>1.2099999999999795</v>
      </c>
    </row>
    <row r="9" spans="1:33">
      <c r="A9" s="92" t="s">
        <v>11</v>
      </c>
      <c r="B9" s="579">
        <v>0</v>
      </c>
      <c r="C9" s="579">
        <v>0</v>
      </c>
      <c r="D9" s="579">
        <v>0</v>
      </c>
      <c r="E9" s="579">
        <v>0</v>
      </c>
      <c r="F9" s="579">
        <v>0</v>
      </c>
      <c r="G9" s="579">
        <v>0</v>
      </c>
      <c r="H9" s="579">
        <v>0</v>
      </c>
      <c r="I9" s="579">
        <v>0</v>
      </c>
      <c r="J9" s="579">
        <v>0</v>
      </c>
      <c r="K9" s="579">
        <v>0</v>
      </c>
      <c r="L9" s="579">
        <v>0</v>
      </c>
      <c r="M9" s="579">
        <v>0</v>
      </c>
      <c r="N9" s="579">
        <v>0</v>
      </c>
      <c r="O9" s="579">
        <v>0</v>
      </c>
      <c r="P9" s="579">
        <v>0</v>
      </c>
      <c r="Q9" s="579">
        <v>0</v>
      </c>
      <c r="R9" s="579">
        <v>0</v>
      </c>
      <c r="S9" s="579">
        <v>0</v>
      </c>
      <c r="T9" s="579">
        <v>0</v>
      </c>
      <c r="U9" s="579">
        <v>0</v>
      </c>
      <c r="V9" s="579">
        <v>0</v>
      </c>
      <c r="W9" s="579">
        <v>0</v>
      </c>
      <c r="X9" s="579">
        <v>0</v>
      </c>
      <c r="Y9" s="579">
        <v>0</v>
      </c>
      <c r="Z9" s="579">
        <v>0</v>
      </c>
      <c r="AA9" s="579">
        <v>0</v>
      </c>
      <c r="AB9" s="579">
        <v>0</v>
      </c>
      <c r="AC9" s="579">
        <v>0</v>
      </c>
      <c r="AD9" s="579">
        <v>0</v>
      </c>
      <c r="AE9" s="579">
        <v>0</v>
      </c>
    </row>
    <row r="10" spans="1:33">
      <c r="A10" s="92" t="s">
        <v>10</v>
      </c>
      <c r="B10" s="579">
        <v>-66.278000000000247</v>
      </c>
      <c r="C10" s="579">
        <v>-66.278000000000247</v>
      </c>
      <c r="D10" s="579">
        <v>-66.278000000000247</v>
      </c>
      <c r="E10" s="579">
        <v>-66.278000000000247</v>
      </c>
      <c r="F10" s="579">
        <v>-66.278000000000247</v>
      </c>
      <c r="G10" s="579">
        <v>-66.278000000000247</v>
      </c>
      <c r="H10" s="579">
        <v>-66.277999999998428</v>
      </c>
      <c r="I10" s="579">
        <v>-66.278000000000247</v>
      </c>
      <c r="J10" s="579">
        <v>-66.278000000000247</v>
      </c>
      <c r="K10" s="579">
        <v>-66.278000000000247</v>
      </c>
      <c r="L10" s="579">
        <v>-46.869000000000597</v>
      </c>
      <c r="M10" s="579">
        <v>-46.868999999998778</v>
      </c>
      <c r="N10" s="579">
        <v>-46.869000000000597</v>
      </c>
      <c r="O10" s="579">
        <v>-46.869000000000597</v>
      </c>
      <c r="P10" s="579">
        <v>-46.868999999998778</v>
      </c>
      <c r="Q10" s="579">
        <v>-46.869000000000597</v>
      </c>
      <c r="R10" s="579">
        <v>-46.869000000000597</v>
      </c>
      <c r="S10" s="579">
        <v>-46.868999999998778</v>
      </c>
      <c r="T10" s="579">
        <v>-46.869000000000597</v>
      </c>
      <c r="U10" s="579">
        <v>-46.869000000000597</v>
      </c>
      <c r="V10" s="579">
        <v>-13.217999999998938</v>
      </c>
      <c r="W10" s="579">
        <v>-13.218000000000757</v>
      </c>
      <c r="X10" s="579">
        <v>-13.218000000000757</v>
      </c>
      <c r="Y10" s="579">
        <v>-13.217999999998938</v>
      </c>
      <c r="Z10" s="579">
        <v>-13.218000000000757</v>
      </c>
      <c r="AA10" s="579">
        <v>-13.209999999999127</v>
      </c>
      <c r="AB10" s="579">
        <v>-13.220000000001164</v>
      </c>
      <c r="AC10" s="579">
        <v>-13.219999999999345</v>
      </c>
      <c r="AD10" s="579">
        <v>-13.209999999999127</v>
      </c>
      <c r="AE10" s="579">
        <v>-13.220000000001164</v>
      </c>
    </row>
    <row r="11" spans="1:33">
      <c r="A11" s="92" t="s">
        <v>9</v>
      </c>
      <c r="B11" s="579">
        <v>-42</v>
      </c>
      <c r="C11" s="579">
        <v>-42</v>
      </c>
      <c r="D11" s="579">
        <v>-42</v>
      </c>
      <c r="E11" s="579">
        <v>-42</v>
      </c>
      <c r="F11" s="579">
        <v>-42</v>
      </c>
      <c r="G11" s="579">
        <v>-42</v>
      </c>
      <c r="H11" s="579">
        <v>-42</v>
      </c>
      <c r="I11" s="579">
        <v>-42</v>
      </c>
      <c r="J11" s="579">
        <v>-42</v>
      </c>
      <c r="K11" s="579">
        <v>-42</v>
      </c>
      <c r="L11" s="579">
        <v>-42</v>
      </c>
      <c r="M11" s="579">
        <v>-42</v>
      </c>
      <c r="N11" s="579">
        <v>-42</v>
      </c>
      <c r="O11" s="579">
        <v>-42</v>
      </c>
      <c r="P11" s="579">
        <v>-42</v>
      </c>
      <c r="Q11" s="579">
        <v>-42</v>
      </c>
      <c r="R11" s="579">
        <v>-42</v>
      </c>
      <c r="S11" s="579">
        <v>-42</v>
      </c>
      <c r="T11" s="579">
        <v>-42</v>
      </c>
      <c r="U11" s="579">
        <v>-42</v>
      </c>
      <c r="V11" s="579">
        <v>-42</v>
      </c>
      <c r="W11" s="579">
        <v>-42</v>
      </c>
      <c r="X11" s="579">
        <v>-42</v>
      </c>
      <c r="Y11" s="579">
        <v>-42</v>
      </c>
      <c r="Z11" s="579">
        <v>-42</v>
      </c>
      <c r="AA11" s="579">
        <v>-42</v>
      </c>
      <c r="AB11" s="579">
        <v>-42</v>
      </c>
      <c r="AC11" s="579">
        <v>-42</v>
      </c>
      <c r="AD11" s="579">
        <v>-42</v>
      </c>
      <c r="AE11" s="579">
        <v>-42</v>
      </c>
    </row>
    <row r="12" spans="1:33">
      <c r="A12" s="92" t="s">
        <v>8</v>
      </c>
      <c r="B12" s="579">
        <v>8.5999999999998522E-2</v>
      </c>
      <c r="C12" s="579">
        <v>8.5999999999998522E-2</v>
      </c>
      <c r="D12" s="579">
        <v>8.6000000000005627E-2</v>
      </c>
      <c r="E12" s="579">
        <v>8.5999999999998522E-2</v>
      </c>
      <c r="F12" s="579">
        <v>8.5999999999998522E-2</v>
      </c>
      <c r="G12" s="579">
        <v>8.5999999999998522E-2</v>
      </c>
      <c r="H12" s="579">
        <v>8.5999999999998522E-2</v>
      </c>
      <c r="I12" s="579">
        <v>8.6000000000005627E-2</v>
      </c>
      <c r="J12" s="579">
        <v>8.5999999999998522E-2</v>
      </c>
      <c r="K12" s="579">
        <v>8.5999999999998522E-2</v>
      </c>
      <c r="L12" s="579">
        <v>-0.3539999999999992</v>
      </c>
      <c r="M12" s="579">
        <v>-0.3539999999999992</v>
      </c>
      <c r="N12" s="579">
        <v>-0.3539999999999992</v>
      </c>
      <c r="O12" s="579">
        <v>-0.3539999999999992</v>
      </c>
      <c r="P12" s="579">
        <v>-0.35400000000000631</v>
      </c>
      <c r="Q12" s="579">
        <v>-0.3539999999999992</v>
      </c>
      <c r="R12" s="579">
        <v>-0.3539999999999992</v>
      </c>
      <c r="S12" s="579">
        <v>-0.3539999999999992</v>
      </c>
      <c r="T12" s="579">
        <v>-0.3539999999999992</v>
      </c>
      <c r="U12" s="579">
        <v>-0.3539999999999992</v>
      </c>
      <c r="V12" s="579">
        <v>-1.8000000000000682E-2</v>
      </c>
      <c r="W12" s="579">
        <v>-1.8000000000000682E-2</v>
      </c>
      <c r="X12" s="579">
        <v>-1.8000000000000682E-2</v>
      </c>
      <c r="Y12" s="579">
        <v>-1.8000000000000682E-2</v>
      </c>
      <c r="Z12" s="579">
        <v>-1.8000000000000682E-2</v>
      </c>
      <c r="AA12" s="579">
        <v>-9.9999999999980105E-3</v>
      </c>
      <c r="AB12" s="579">
        <v>0.35999999999999943</v>
      </c>
      <c r="AC12" s="579">
        <v>3.9999999999999147E-2</v>
      </c>
      <c r="AD12" s="579">
        <v>3.9999999999999147E-2</v>
      </c>
      <c r="AE12" s="579">
        <v>4.0000000000006253E-2</v>
      </c>
    </row>
    <row r="13" spans="1:33">
      <c r="A13" s="92" t="s">
        <v>6</v>
      </c>
      <c r="B13" s="579">
        <v>-219</v>
      </c>
      <c r="C13" s="579">
        <v>-219</v>
      </c>
      <c r="D13" s="579">
        <v>-219</v>
      </c>
      <c r="E13" s="579">
        <v>-219</v>
      </c>
      <c r="F13" s="579">
        <v>-219</v>
      </c>
      <c r="G13" s="579">
        <v>-219</v>
      </c>
      <c r="H13" s="579">
        <v>-219</v>
      </c>
      <c r="I13" s="579">
        <v>-219</v>
      </c>
      <c r="J13" s="579">
        <v>-219</v>
      </c>
      <c r="K13" s="579">
        <v>-219</v>
      </c>
      <c r="L13" s="579">
        <v>-221.58600000000297</v>
      </c>
      <c r="M13" s="579">
        <v>-221.58599999999569</v>
      </c>
      <c r="N13" s="579">
        <v>-221.58600000000297</v>
      </c>
      <c r="O13" s="579">
        <v>-221.58599999999569</v>
      </c>
      <c r="P13" s="579">
        <v>-221.58600000000297</v>
      </c>
      <c r="Q13" s="579">
        <v>-221.58600000000297</v>
      </c>
      <c r="R13" s="579">
        <v>-221.58599999999569</v>
      </c>
      <c r="S13" s="579">
        <v>-221.58600000000297</v>
      </c>
      <c r="T13" s="579">
        <v>-221.58599999999569</v>
      </c>
      <c r="U13" s="579">
        <v>-221.58600000000297</v>
      </c>
      <c r="V13" s="579">
        <v>-206.42799999999988</v>
      </c>
      <c r="W13" s="579">
        <v>-206.42799999999988</v>
      </c>
      <c r="X13" s="579">
        <v>-206.42799999999988</v>
      </c>
      <c r="Y13" s="579">
        <v>-206.42799999999988</v>
      </c>
      <c r="Z13" s="579">
        <v>-206.42799999999988</v>
      </c>
      <c r="AA13" s="579">
        <v>-311.70999999999913</v>
      </c>
      <c r="AB13" s="579">
        <v>-221.69000000000233</v>
      </c>
      <c r="AC13" s="579">
        <v>-182.43000000000029</v>
      </c>
      <c r="AD13" s="579">
        <v>-258.05999999999767</v>
      </c>
      <c r="AE13" s="579">
        <v>-222.34999999999854</v>
      </c>
    </row>
    <row r="14" spans="1:33">
      <c r="A14" s="92" t="s">
        <v>5</v>
      </c>
      <c r="B14" s="579">
        <v>-71.008599999999205</v>
      </c>
      <c r="C14" s="579">
        <v>-71.008600000001024</v>
      </c>
      <c r="D14" s="579">
        <v>-71.008600000001024</v>
      </c>
      <c r="E14" s="579">
        <v>-71.008599999999205</v>
      </c>
      <c r="F14" s="579">
        <v>-71.008599999999205</v>
      </c>
      <c r="G14" s="579">
        <v>-71.008599999999205</v>
      </c>
      <c r="H14" s="579">
        <v>-71.008600000001024</v>
      </c>
      <c r="I14" s="579">
        <v>-71.008599999999205</v>
      </c>
      <c r="J14" s="579">
        <v>-71.008600000001024</v>
      </c>
      <c r="K14" s="579">
        <v>-71.008600000000115</v>
      </c>
      <c r="L14" s="579">
        <v>-71.009399999999914</v>
      </c>
      <c r="M14" s="579">
        <v>-71.009399999999914</v>
      </c>
      <c r="N14" s="579">
        <v>-71.009399999999005</v>
      </c>
      <c r="O14" s="579">
        <v>-71.009400000000824</v>
      </c>
      <c r="P14" s="579">
        <v>-71.009399999999914</v>
      </c>
      <c r="Q14" s="579">
        <v>-71.009400000000824</v>
      </c>
      <c r="R14" s="579">
        <v>-71.009399999999005</v>
      </c>
      <c r="S14" s="579">
        <v>-71.009399999999914</v>
      </c>
      <c r="T14" s="579">
        <v>-71.009399999999914</v>
      </c>
      <c r="U14" s="579">
        <v>-71.009400000001733</v>
      </c>
      <c r="V14" s="579">
        <v>-71.007999999997992</v>
      </c>
      <c r="W14" s="579">
        <v>-71.007999999999811</v>
      </c>
      <c r="X14" s="579">
        <v>-71.00800000000072</v>
      </c>
      <c r="Y14" s="579">
        <v>-71.00800000000072</v>
      </c>
      <c r="Z14" s="579">
        <v>-71.007999999999811</v>
      </c>
      <c r="AA14" s="579">
        <v>-71.010000000000218</v>
      </c>
      <c r="AB14" s="579">
        <v>-71.009999999999309</v>
      </c>
      <c r="AC14" s="579">
        <v>-71.010000000000218</v>
      </c>
      <c r="AD14" s="579">
        <v>-71.010000000000218</v>
      </c>
      <c r="AE14" s="579">
        <v>-71.010000000000218</v>
      </c>
    </row>
    <row r="15" spans="1:33">
      <c r="A15" s="92" t="s">
        <v>4</v>
      </c>
      <c r="B15" s="579">
        <v>0</v>
      </c>
      <c r="C15" s="579">
        <v>0</v>
      </c>
      <c r="D15" s="579">
        <v>0</v>
      </c>
      <c r="E15" s="579">
        <v>0</v>
      </c>
      <c r="F15" s="579">
        <v>0</v>
      </c>
      <c r="G15" s="579">
        <v>0</v>
      </c>
      <c r="H15" s="579">
        <v>0</v>
      </c>
      <c r="I15" s="579">
        <v>0</v>
      </c>
      <c r="J15" s="579">
        <v>0</v>
      </c>
      <c r="K15" s="579">
        <v>0</v>
      </c>
      <c r="L15" s="579">
        <v>0</v>
      </c>
      <c r="M15" s="579">
        <v>0</v>
      </c>
      <c r="N15" s="579">
        <v>0</v>
      </c>
      <c r="O15" s="579">
        <v>0</v>
      </c>
      <c r="P15" s="579">
        <v>0</v>
      </c>
      <c r="Q15" s="579">
        <v>0</v>
      </c>
      <c r="R15" s="579">
        <v>0</v>
      </c>
      <c r="S15" s="579">
        <v>0</v>
      </c>
      <c r="T15" s="579">
        <v>0</v>
      </c>
      <c r="U15" s="579">
        <v>0</v>
      </c>
      <c r="V15" s="579">
        <v>0</v>
      </c>
      <c r="W15" s="579">
        <v>0</v>
      </c>
      <c r="X15" s="579">
        <v>0</v>
      </c>
      <c r="Y15" s="579">
        <v>0</v>
      </c>
      <c r="Z15" s="579">
        <v>0</v>
      </c>
      <c r="AA15" s="579">
        <v>0</v>
      </c>
      <c r="AB15" s="579">
        <v>0</v>
      </c>
      <c r="AC15" s="579">
        <v>0</v>
      </c>
      <c r="AD15" s="579">
        <v>0</v>
      </c>
      <c r="AE15" s="579">
        <v>0</v>
      </c>
    </row>
    <row r="16" spans="1:33">
      <c r="A16" s="92" t="s">
        <v>3</v>
      </c>
      <c r="B16" s="579">
        <v>-36.400000000001455</v>
      </c>
      <c r="C16" s="579">
        <v>-36.399999999997817</v>
      </c>
      <c r="D16" s="579">
        <v>-36.400000000001455</v>
      </c>
      <c r="E16" s="579">
        <v>-36.399999999997817</v>
      </c>
      <c r="F16" s="579">
        <v>-36.400000000001455</v>
      </c>
      <c r="G16" s="579">
        <v>-36.400000000001455</v>
      </c>
      <c r="H16" s="579">
        <v>-36.399999999997817</v>
      </c>
      <c r="I16" s="579">
        <v>-36.400000000001455</v>
      </c>
      <c r="J16" s="579">
        <v>-36.399999999997817</v>
      </c>
      <c r="K16" s="579">
        <v>-36.400000000001455</v>
      </c>
      <c r="L16" s="579">
        <v>-36.400000000001455</v>
      </c>
      <c r="M16" s="579">
        <v>-36.399999999997817</v>
      </c>
      <c r="N16" s="579">
        <v>-36.400000000001455</v>
      </c>
      <c r="O16" s="579">
        <v>-36.399999999997817</v>
      </c>
      <c r="P16" s="579">
        <v>-36.400000000001455</v>
      </c>
      <c r="Q16" s="579">
        <v>-36.400000000001455</v>
      </c>
      <c r="R16" s="579">
        <v>-36.399999999997817</v>
      </c>
      <c r="S16" s="579">
        <v>-36.400000000001455</v>
      </c>
      <c r="T16" s="579">
        <v>-36.399999999997817</v>
      </c>
      <c r="U16" s="579">
        <v>-36.400000000001455</v>
      </c>
      <c r="V16" s="579">
        <v>-36.400000000001455</v>
      </c>
      <c r="W16" s="579">
        <v>-36.399999999997817</v>
      </c>
      <c r="X16" s="579">
        <v>-36.400000000001455</v>
      </c>
      <c r="Y16" s="579">
        <v>-36.399999999997817</v>
      </c>
      <c r="Z16" s="579">
        <v>-36.400000000001455</v>
      </c>
      <c r="AA16" s="579">
        <v>-36.400000000001455</v>
      </c>
      <c r="AB16" s="579">
        <v>-36.399999999997817</v>
      </c>
      <c r="AC16" s="579">
        <v>-36.400000000001455</v>
      </c>
      <c r="AD16" s="579">
        <v>-36.399999999997817</v>
      </c>
      <c r="AE16" s="579">
        <v>-36.400000000001455</v>
      </c>
    </row>
    <row r="17" spans="1:31">
      <c r="A17" s="92" t="s">
        <v>32</v>
      </c>
      <c r="B17" s="579">
        <v>-372</v>
      </c>
      <c r="C17" s="579">
        <v>-372</v>
      </c>
      <c r="D17" s="579">
        <v>-372</v>
      </c>
      <c r="E17" s="579">
        <v>-372</v>
      </c>
      <c r="F17" s="579">
        <v>-372</v>
      </c>
      <c r="G17" s="579">
        <v>-372</v>
      </c>
      <c r="H17" s="579">
        <v>-372</v>
      </c>
      <c r="I17" s="579">
        <v>-372</v>
      </c>
      <c r="J17" s="579">
        <v>-372</v>
      </c>
      <c r="K17" s="579">
        <v>-372</v>
      </c>
      <c r="L17" s="579">
        <v>-372</v>
      </c>
      <c r="M17" s="579">
        <v>-372</v>
      </c>
      <c r="N17" s="579">
        <v>-372</v>
      </c>
      <c r="O17" s="579">
        <v>-372</v>
      </c>
      <c r="P17" s="579">
        <v>-372</v>
      </c>
      <c r="Q17" s="579">
        <v>-372</v>
      </c>
      <c r="R17" s="579">
        <v>-372</v>
      </c>
      <c r="S17" s="579">
        <v>-372</v>
      </c>
      <c r="T17" s="579">
        <v>-372</v>
      </c>
      <c r="U17" s="579">
        <v>-372</v>
      </c>
      <c r="V17" s="579">
        <v>-372.00200000000041</v>
      </c>
      <c r="W17" s="579">
        <v>-372.00200000000041</v>
      </c>
      <c r="X17" s="579">
        <v>-372.00200000000041</v>
      </c>
      <c r="Y17" s="579">
        <v>-372.00200000000041</v>
      </c>
      <c r="Z17" s="579">
        <v>-372.00200000000041</v>
      </c>
      <c r="AA17" s="579">
        <v>-469</v>
      </c>
      <c r="AB17" s="579">
        <v>-469</v>
      </c>
      <c r="AC17" s="579">
        <v>-469</v>
      </c>
      <c r="AD17" s="579">
        <v>-469</v>
      </c>
      <c r="AE17" s="579">
        <v>-469</v>
      </c>
    </row>
    <row r="18" spans="1:31">
      <c r="A18" s="92" t="s">
        <v>1</v>
      </c>
      <c r="B18" s="579">
        <v>-35.80000000000291</v>
      </c>
      <c r="C18" s="579">
        <v>-35.799999999995634</v>
      </c>
      <c r="D18" s="579">
        <v>-35.80000000000291</v>
      </c>
      <c r="E18" s="579">
        <v>-35.799999999995634</v>
      </c>
      <c r="F18" s="579">
        <v>-35.80000000000291</v>
      </c>
      <c r="G18" s="579">
        <v>-35.80000000000291</v>
      </c>
      <c r="H18" s="579">
        <v>-35.799999999995634</v>
      </c>
      <c r="I18" s="579">
        <v>-35.80000000000291</v>
      </c>
      <c r="J18" s="579">
        <v>-35.799999999995634</v>
      </c>
      <c r="K18" s="579">
        <v>-35.80000000000291</v>
      </c>
      <c r="L18" s="579">
        <v>-35.80000000000291</v>
      </c>
      <c r="M18" s="579">
        <v>-35.799999999995634</v>
      </c>
      <c r="N18" s="579">
        <v>-35.80000000000291</v>
      </c>
      <c r="O18" s="579">
        <v>-35.799999999995634</v>
      </c>
      <c r="P18" s="579">
        <v>-35.80000000000291</v>
      </c>
      <c r="Q18" s="579">
        <v>-35.80000000000291</v>
      </c>
      <c r="R18" s="579">
        <v>-35.799999999995634</v>
      </c>
      <c r="S18" s="579">
        <v>-35.80000000000291</v>
      </c>
      <c r="T18" s="579">
        <v>-35.799999999995634</v>
      </c>
      <c r="U18" s="579">
        <v>-35.80000000000291</v>
      </c>
      <c r="V18" s="579">
        <v>-188.18000000000029</v>
      </c>
      <c r="W18" s="579">
        <v>-188.18000000000029</v>
      </c>
      <c r="X18" s="579">
        <v>-188.18000000000029</v>
      </c>
      <c r="Y18" s="579">
        <v>-188.18000000000029</v>
      </c>
      <c r="Z18" s="579">
        <v>-188.18000000000029</v>
      </c>
      <c r="AA18" s="579">
        <v>-188.29999999999563</v>
      </c>
      <c r="AB18" s="579">
        <v>-188.13000000000466</v>
      </c>
      <c r="AC18" s="579">
        <v>-188.20999999999913</v>
      </c>
      <c r="AD18" s="579">
        <v>-188.22000000000116</v>
      </c>
      <c r="AE18" s="579">
        <v>-188.20999999999913</v>
      </c>
    </row>
    <row r="19" spans="1:31">
      <c r="A19" s="92" t="s">
        <v>0</v>
      </c>
      <c r="B19" s="579">
        <v>-46.069999999999709</v>
      </c>
      <c r="C19" s="579">
        <v>-46.069999999999709</v>
      </c>
      <c r="D19" s="579">
        <v>-46.069999999999709</v>
      </c>
      <c r="E19" s="579">
        <v>-46.069999999999709</v>
      </c>
      <c r="F19" s="579">
        <v>-46.069999999999709</v>
      </c>
      <c r="G19" s="579">
        <v>-46.070000000003347</v>
      </c>
      <c r="H19" s="579">
        <v>-46.069999999999709</v>
      </c>
      <c r="I19" s="579">
        <v>-46.069999999999709</v>
      </c>
      <c r="J19" s="579">
        <v>-46.069999999999709</v>
      </c>
      <c r="K19" s="579">
        <v>-46.069999999999709</v>
      </c>
      <c r="L19" s="579">
        <v>-46.069999999999709</v>
      </c>
      <c r="M19" s="579">
        <v>-46.069999999999709</v>
      </c>
      <c r="N19" s="579">
        <v>-46.069999999999709</v>
      </c>
      <c r="O19" s="579">
        <v>-46.069999999999709</v>
      </c>
      <c r="P19" s="579">
        <v>-46.069999999999709</v>
      </c>
      <c r="Q19" s="579">
        <v>-46.069999999999709</v>
      </c>
      <c r="R19" s="579">
        <v>-46.069999999999709</v>
      </c>
      <c r="S19" s="579">
        <v>-46.070000000003347</v>
      </c>
      <c r="T19" s="579">
        <v>-46.069999999999709</v>
      </c>
      <c r="U19" s="579">
        <v>-46.069999999999709</v>
      </c>
      <c r="V19" s="579">
        <v>-46.069999999999709</v>
      </c>
      <c r="W19" s="579">
        <v>-46.069999999999709</v>
      </c>
      <c r="X19" s="579">
        <v>-46.069999999999709</v>
      </c>
      <c r="Y19" s="579">
        <v>-46.069999999999709</v>
      </c>
      <c r="Z19" s="579">
        <v>-46.069999999999709</v>
      </c>
      <c r="AA19" s="579">
        <v>-46.069999999999709</v>
      </c>
      <c r="AB19" s="579">
        <v>-46.069999999999709</v>
      </c>
      <c r="AC19" s="579">
        <v>-46.069999999999709</v>
      </c>
      <c r="AD19" s="579">
        <v>-46.069999999999709</v>
      </c>
      <c r="AE19" s="579">
        <v>-46.069999999999709</v>
      </c>
    </row>
    <row r="20" spans="1:31">
      <c r="A20" s="92" t="s">
        <v>232</v>
      </c>
      <c r="B20" s="579">
        <v>-1834.4115999999922</v>
      </c>
      <c r="C20" s="579">
        <v>-1834.4116000000504</v>
      </c>
      <c r="D20" s="579">
        <v>-1834.4115999999922</v>
      </c>
      <c r="E20" s="579">
        <v>-1834.4115999999922</v>
      </c>
      <c r="F20" s="579">
        <v>-1834.411599999934</v>
      </c>
      <c r="G20" s="579">
        <v>-1834.4115999999922</v>
      </c>
      <c r="H20" s="579">
        <v>-1834.4115999999922</v>
      </c>
      <c r="I20" s="579">
        <v>-1834.4116000000504</v>
      </c>
      <c r="J20" s="579">
        <v>-1834.4116000000504</v>
      </c>
      <c r="K20" s="579">
        <v>-1834.4115999999922</v>
      </c>
      <c r="L20" s="579">
        <v>-2217.6723999999813</v>
      </c>
      <c r="M20" s="579">
        <v>-2217.6723999999231</v>
      </c>
      <c r="N20" s="579">
        <v>-2217.6724000000977</v>
      </c>
      <c r="O20" s="579">
        <v>-2217.6723999999813</v>
      </c>
      <c r="P20" s="579">
        <v>-2217.6723999999231</v>
      </c>
      <c r="Q20" s="579">
        <v>-2217.6724000000395</v>
      </c>
      <c r="R20" s="579">
        <v>-2217.6724000000395</v>
      </c>
      <c r="S20" s="579">
        <v>-2217.6723999999813</v>
      </c>
      <c r="T20" s="579">
        <v>-2217.6723999999813</v>
      </c>
      <c r="U20" s="579">
        <v>-2217.6723999999231</v>
      </c>
      <c r="V20" s="579">
        <v>-2749.2860000000801</v>
      </c>
      <c r="W20" s="579">
        <v>-2749.2860000000219</v>
      </c>
      <c r="X20" s="579">
        <v>-2749.2859999999055</v>
      </c>
      <c r="Y20" s="579">
        <v>-2749.2860000000801</v>
      </c>
      <c r="Z20" s="579">
        <v>-2749.2860000000219</v>
      </c>
      <c r="AA20" s="579">
        <v>-2951.679999999993</v>
      </c>
      <c r="AB20" s="579">
        <v>-2861.1100000000442</v>
      </c>
      <c r="AC20" s="579">
        <v>-2822.2599999999511</v>
      </c>
      <c r="AD20" s="579">
        <v>-2897.9099999999744</v>
      </c>
      <c r="AE20" s="579">
        <v>-2862.1799999999348</v>
      </c>
    </row>
    <row r="21" spans="1:31">
      <c r="A21" s="17"/>
      <c r="B21" s="43"/>
      <c r="C21" s="43"/>
      <c r="D21" s="43"/>
      <c r="E21" s="43"/>
      <c r="F21" s="43"/>
      <c r="G21" s="43"/>
      <c r="H21" s="43"/>
      <c r="I21" s="43"/>
      <c r="J21" s="43"/>
      <c r="K21" s="43"/>
      <c r="L21" s="43"/>
      <c r="M21" s="43"/>
      <c r="N21" s="43"/>
      <c r="O21" s="43"/>
      <c r="P21" s="43"/>
      <c r="Q21" s="43"/>
      <c r="R21" s="43"/>
      <c r="S21" s="43"/>
      <c r="T21" s="43"/>
      <c r="U21" s="43"/>
      <c r="V21" s="43"/>
    </row>
    <row r="22" spans="1:31">
      <c r="A22" s="18" t="s">
        <v>20</v>
      </c>
    </row>
    <row r="24" spans="1:31">
      <c r="A24" s="147" t="s">
        <v>576</v>
      </c>
    </row>
  </sheetData>
  <hyperlinks>
    <hyperlink ref="AG3" location="Content!A1" display="Back to content page" xr:uid="{00000000-0004-0000-4101-000000000000}"/>
  </hyperlinks>
  <pageMargins left="0.7" right="0.7" top="0.75" bottom="0.75" header="0.3" footer="0.3"/>
  <pageSetup paperSize="9" orientation="portrait" r:id="rId1"/>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1-000000000000}">
  <sheetPr codeName="Sheet324"/>
  <dimension ref="A1:AJ29"/>
  <sheetViews>
    <sheetView zoomScale="93" zoomScaleNormal="93" workbookViewId="0"/>
  </sheetViews>
  <sheetFormatPr defaultRowHeight="14.5"/>
  <cols>
    <col min="1" max="1" width="33.7265625" bestFit="1" customWidth="1"/>
    <col min="2" max="20" width="9.7265625" hidden="1" customWidth="1"/>
    <col min="21" max="25" width="9.7265625" customWidth="1"/>
    <col min="26" max="32" width="10.453125" customWidth="1"/>
  </cols>
  <sheetData>
    <row r="1" spans="1:36">
      <c r="A1" s="44" t="s">
        <v>3771</v>
      </c>
      <c r="B1" s="43"/>
      <c r="C1" s="43"/>
      <c r="D1" s="43"/>
      <c r="E1" s="43"/>
      <c r="F1" s="43"/>
      <c r="G1" s="43"/>
      <c r="H1" s="43"/>
      <c r="I1" s="43"/>
      <c r="J1" s="43"/>
      <c r="K1" s="43"/>
      <c r="L1" s="43"/>
      <c r="M1" s="43"/>
      <c r="N1" s="43"/>
      <c r="O1" s="43"/>
      <c r="P1" s="43"/>
      <c r="Q1" s="43"/>
      <c r="R1" s="43"/>
      <c r="S1" s="43"/>
      <c r="T1" s="43"/>
      <c r="U1" s="43"/>
      <c r="V1" s="43"/>
      <c r="W1" s="43"/>
    </row>
    <row r="2" spans="1:36">
      <c r="A2" s="13"/>
      <c r="B2" s="43"/>
      <c r="C2" s="43"/>
      <c r="D2" s="43"/>
      <c r="E2" s="43"/>
      <c r="F2" s="43"/>
      <c r="G2" s="43"/>
      <c r="H2" s="43"/>
      <c r="I2" s="43"/>
      <c r="J2" s="43"/>
      <c r="K2" s="43"/>
      <c r="L2" s="43"/>
      <c r="M2" s="43"/>
      <c r="N2" s="43"/>
      <c r="O2" s="43"/>
      <c r="P2" s="43"/>
      <c r="Q2" s="43"/>
      <c r="R2" s="43"/>
      <c r="S2" s="43"/>
      <c r="T2" s="43"/>
      <c r="U2" s="43"/>
      <c r="V2" s="43"/>
      <c r="W2" s="43"/>
    </row>
    <row r="3" spans="1:36" ht="15.75" customHeight="1">
      <c r="A3" s="1082" t="s">
        <v>14</v>
      </c>
      <c r="B3" s="1130" t="s">
        <v>254</v>
      </c>
      <c r="C3" s="1131"/>
      <c r="D3" s="1131"/>
      <c r="E3" s="1131"/>
      <c r="F3" s="1131"/>
      <c r="G3" s="1131"/>
      <c r="H3" s="1131"/>
      <c r="I3" s="1131"/>
      <c r="J3" s="1131"/>
      <c r="K3" s="1131"/>
      <c r="L3" s="1131"/>
      <c r="M3" s="1131"/>
      <c r="N3" s="1131"/>
      <c r="O3" s="1131"/>
      <c r="P3" s="1131"/>
      <c r="Q3" s="1131"/>
      <c r="R3" s="1131"/>
      <c r="S3" s="1131"/>
      <c r="T3" s="1131"/>
      <c r="U3" s="1131"/>
      <c r="V3" s="1131"/>
      <c r="W3" s="1131"/>
      <c r="X3" s="1131"/>
      <c r="Y3" s="1131"/>
      <c r="Z3" s="1131"/>
      <c r="AA3" s="1131"/>
      <c r="AB3" s="1131"/>
      <c r="AC3" s="1131"/>
      <c r="AD3" s="1131"/>
      <c r="AE3" s="1131"/>
      <c r="AF3" s="1131"/>
    </row>
    <row r="4" spans="1:36" ht="15" customHeight="1">
      <c r="A4" s="1082"/>
      <c r="B4" s="96">
        <v>1990</v>
      </c>
      <c r="C4" s="96">
        <v>1991</v>
      </c>
      <c r="D4" s="96">
        <v>1992</v>
      </c>
      <c r="E4" s="96">
        <v>1993</v>
      </c>
      <c r="F4" s="96">
        <v>1994</v>
      </c>
      <c r="G4" s="96">
        <v>1995</v>
      </c>
      <c r="H4" s="96">
        <v>1996</v>
      </c>
      <c r="I4" s="96">
        <v>1997</v>
      </c>
      <c r="J4" s="96">
        <v>1998</v>
      </c>
      <c r="K4" s="96">
        <v>1999</v>
      </c>
      <c r="L4" s="96">
        <v>2000</v>
      </c>
      <c r="M4" s="96">
        <v>2001</v>
      </c>
      <c r="N4" s="96">
        <v>2002</v>
      </c>
      <c r="O4" s="96">
        <v>2003</v>
      </c>
      <c r="P4" s="96">
        <v>2004</v>
      </c>
      <c r="Q4" s="96">
        <v>2005</v>
      </c>
      <c r="R4" s="96">
        <v>2006</v>
      </c>
      <c r="S4" s="96">
        <v>2007</v>
      </c>
      <c r="T4" s="96">
        <v>2008</v>
      </c>
      <c r="U4" s="96">
        <v>2009</v>
      </c>
      <c r="V4" s="96">
        <v>2010</v>
      </c>
      <c r="W4" s="96">
        <v>2011</v>
      </c>
      <c r="X4" s="96">
        <v>2012</v>
      </c>
      <c r="Y4" s="214">
        <v>2013</v>
      </c>
      <c r="Z4" s="214">
        <v>2014</v>
      </c>
      <c r="AA4" s="214">
        <v>2015</v>
      </c>
      <c r="AB4" s="214">
        <v>2016</v>
      </c>
      <c r="AC4" s="214">
        <v>2017</v>
      </c>
      <c r="AD4" s="214">
        <v>2018</v>
      </c>
      <c r="AE4" s="214">
        <v>2019</v>
      </c>
      <c r="AF4" s="214">
        <v>2020</v>
      </c>
      <c r="AH4" s="1" t="s">
        <v>528</v>
      </c>
    </row>
    <row r="5" spans="1:36">
      <c r="A5" s="92" t="s">
        <v>13</v>
      </c>
      <c r="B5" s="197">
        <v>124670</v>
      </c>
      <c r="C5" s="197">
        <v>124670</v>
      </c>
      <c r="D5" s="197">
        <v>124670</v>
      </c>
      <c r="E5" s="197">
        <v>124670</v>
      </c>
      <c r="F5" s="197">
        <v>124670</v>
      </c>
      <c r="G5" s="197">
        <v>124670</v>
      </c>
      <c r="H5" s="197">
        <v>124670</v>
      </c>
      <c r="I5" s="197">
        <v>124670</v>
      </c>
      <c r="J5" s="197">
        <v>124670</v>
      </c>
      <c r="K5" s="197">
        <v>124670</v>
      </c>
      <c r="L5" s="197">
        <v>124670</v>
      </c>
      <c r="M5" s="197">
        <v>124670</v>
      </c>
      <c r="N5" s="197">
        <v>124670</v>
      </c>
      <c r="O5" s="197">
        <v>124670</v>
      </c>
      <c r="P5" s="197">
        <v>124670</v>
      </c>
      <c r="Q5" s="197">
        <v>124670</v>
      </c>
      <c r="R5" s="197">
        <v>124670</v>
      </c>
      <c r="S5" s="197">
        <v>124670</v>
      </c>
      <c r="T5" s="197">
        <v>124670</v>
      </c>
      <c r="U5" s="197">
        <v>124670</v>
      </c>
      <c r="V5" s="197">
        <v>124670</v>
      </c>
      <c r="W5" s="197">
        <v>124670</v>
      </c>
      <c r="X5" s="197">
        <v>124670</v>
      </c>
      <c r="Y5" s="197">
        <v>124670</v>
      </c>
      <c r="Z5" s="197">
        <v>124670</v>
      </c>
      <c r="AA5" s="197">
        <v>124670</v>
      </c>
      <c r="AB5" s="197">
        <v>124670</v>
      </c>
      <c r="AC5" s="197">
        <v>124670</v>
      </c>
      <c r="AD5" s="197">
        <v>124670</v>
      </c>
      <c r="AE5" s="197">
        <v>124670</v>
      </c>
      <c r="AF5" s="197">
        <v>124670</v>
      </c>
      <c r="AJ5" s="317"/>
    </row>
    <row r="6" spans="1:36">
      <c r="A6" s="92" t="s">
        <v>12</v>
      </c>
      <c r="B6" s="197">
        <v>56673</v>
      </c>
      <c r="C6" s="197">
        <v>56673</v>
      </c>
      <c r="D6" s="197">
        <v>56673</v>
      </c>
      <c r="E6" s="197">
        <v>56673</v>
      </c>
      <c r="F6" s="197">
        <v>56673</v>
      </c>
      <c r="G6" s="197">
        <v>56673</v>
      </c>
      <c r="H6" s="197">
        <v>56673</v>
      </c>
      <c r="I6" s="197">
        <v>56673</v>
      </c>
      <c r="J6" s="197">
        <v>56673</v>
      </c>
      <c r="K6" s="197">
        <v>56673</v>
      </c>
      <c r="L6" s="197">
        <v>56673</v>
      </c>
      <c r="M6" s="197">
        <v>56673</v>
      </c>
      <c r="N6" s="197">
        <v>56673</v>
      </c>
      <c r="O6" s="197">
        <v>56673</v>
      </c>
      <c r="P6" s="197">
        <v>56673</v>
      </c>
      <c r="Q6" s="197">
        <v>56673</v>
      </c>
      <c r="R6" s="197">
        <v>56673</v>
      </c>
      <c r="S6" s="197">
        <v>56673</v>
      </c>
      <c r="T6" s="197">
        <v>56673</v>
      </c>
      <c r="U6" s="197">
        <v>56673</v>
      </c>
      <c r="V6" s="197">
        <v>56673</v>
      </c>
      <c r="W6" s="197">
        <v>56673</v>
      </c>
      <c r="X6" s="197">
        <v>56673</v>
      </c>
      <c r="Y6" s="197">
        <v>56673</v>
      </c>
      <c r="Z6" s="197">
        <v>56673</v>
      </c>
      <c r="AA6" s="197">
        <v>56673</v>
      </c>
      <c r="AB6" s="197">
        <v>56673</v>
      </c>
      <c r="AC6" s="197">
        <v>56673</v>
      </c>
      <c r="AD6" s="197">
        <v>56673</v>
      </c>
      <c r="AE6" s="197">
        <v>56673</v>
      </c>
      <c r="AF6" s="197">
        <v>56673</v>
      </c>
      <c r="AH6" s="33"/>
      <c r="AJ6" s="317"/>
    </row>
    <row r="7" spans="1:36">
      <c r="A7" s="92" t="s">
        <v>483</v>
      </c>
      <c r="B7" s="197">
        <v>186.1</v>
      </c>
      <c r="C7" s="197">
        <v>186.1</v>
      </c>
      <c r="D7" s="197">
        <v>186.1</v>
      </c>
      <c r="E7" s="197">
        <v>186.1</v>
      </c>
      <c r="F7" s="197">
        <v>186.1</v>
      </c>
      <c r="G7" s="197">
        <v>186.1</v>
      </c>
      <c r="H7" s="197">
        <v>186.1</v>
      </c>
      <c r="I7" s="197">
        <v>186.1</v>
      </c>
      <c r="J7" s="197">
        <v>186.1</v>
      </c>
      <c r="K7" s="197">
        <v>186.1</v>
      </c>
      <c r="L7" s="197">
        <v>186.1</v>
      </c>
      <c r="M7" s="197">
        <v>186.1</v>
      </c>
      <c r="N7" s="197">
        <v>186.1</v>
      </c>
      <c r="O7" s="197">
        <v>186.1</v>
      </c>
      <c r="P7" s="197">
        <v>186.1</v>
      </c>
      <c r="Q7" s="197">
        <v>186.1</v>
      </c>
      <c r="R7" s="197">
        <v>186.1</v>
      </c>
      <c r="S7" s="197">
        <v>186.1</v>
      </c>
      <c r="T7" s="197">
        <v>186.1</v>
      </c>
      <c r="U7" s="197">
        <v>186.1</v>
      </c>
      <c r="V7" s="197">
        <v>186.1</v>
      </c>
      <c r="W7" s="197">
        <v>186.1</v>
      </c>
      <c r="X7" s="197">
        <v>186.1</v>
      </c>
      <c r="Y7" s="197">
        <v>186.1</v>
      </c>
      <c r="Z7" s="197">
        <v>186.1</v>
      </c>
      <c r="AA7" s="197">
        <v>186.1</v>
      </c>
      <c r="AB7" s="197">
        <v>186.1</v>
      </c>
      <c r="AC7" s="197">
        <v>186.1</v>
      </c>
      <c r="AD7" s="197">
        <v>186.1</v>
      </c>
      <c r="AE7" s="197">
        <v>186.1</v>
      </c>
      <c r="AF7" s="197">
        <v>186.1</v>
      </c>
      <c r="AH7" s="33"/>
      <c r="AJ7" s="317"/>
    </row>
    <row r="8" spans="1:36">
      <c r="A8" s="28" t="s">
        <v>89</v>
      </c>
      <c r="B8" s="197">
        <v>226705</v>
      </c>
      <c r="C8" s="197">
        <v>226705</v>
      </c>
      <c r="D8" s="197">
        <v>226705</v>
      </c>
      <c r="E8" s="197">
        <v>226705</v>
      </c>
      <c r="F8" s="197">
        <v>226705</v>
      </c>
      <c r="G8" s="197">
        <v>226705</v>
      </c>
      <c r="H8" s="197">
        <v>226705</v>
      </c>
      <c r="I8" s="197">
        <v>226705</v>
      </c>
      <c r="J8" s="197">
        <v>226705</v>
      </c>
      <c r="K8" s="197">
        <v>226705</v>
      </c>
      <c r="L8" s="197">
        <v>226705</v>
      </c>
      <c r="M8" s="197">
        <v>226705</v>
      </c>
      <c r="N8" s="197">
        <v>226705</v>
      </c>
      <c r="O8" s="197">
        <v>226705</v>
      </c>
      <c r="P8" s="197">
        <v>226705</v>
      </c>
      <c r="Q8" s="197">
        <v>226705</v>
      </c>
      <c r="R8" s="197">
        <v>226705</v>
      </c>
      <c r="S8" s="197">
        <v>226705</v>
      </c>
      <c r="T8" s="197">
        <v>226705</v>
      </c>
      <c r="U8" s="197">
        <v>226705</v>
      </c>
      <c r="V8" s="197">
        <v>226705</v>
      </c>
      <c r="W8" s="197">
        <v>226705</v>
      </c>
      <c r="X8" s="197">
        <v>226705</v>
      </c>
      <c r="Y8" s="197">
        <v>226705</v>
      </c>
      <c r="Z8" s="197">
        <v>226705</v>
      </c>
      <c r="AA8" s="197">
        <v>226705</v>
      </c>
      <c r="AB8" s="197">
        <v>226705</v>
      </c>
      <c r="AC8" s="197">
        <v>226705</v>
      </c>
      <c r="AD8" s="197">
        <v>226705</v>
      </c>
      <c r="AE8" s="197">
        <v>226705</v>
      </c>
      <c r="AF8" s="197">
        <v>226705</v>
      </c>
      <c r="AJ8" s="317"/>
    </row>
    <row r="9" spans="1:36">
      <c r="A9" s="92" t="s">
        <v>482</v>
      </c>
      <c r="B9" s="197">
        <v>1720</v>
      </c>
      <c r="C9" s="197">
        <v>1720</v>
      </c>
      <c r="D9" s="197">
        <v>1720</v>
      </c>
      <c r="E9" s="197">
        <v>1720</v>
      </c>
      <c r="F9" s="197">
        <v>1720</v>
      </c>
      <c r="G9" s="197">
        <v>1720</v>
      </c>
      <c r="H9" s="197">
        <v>1720</v>
      </c>
      <c r="I9" s="197">
        <v>1720</v>
      </c>
      <c r="J9" s="197">
        <v>1720</v>
      </c>
      <c r="K9" s="197">
        <v>1720</v>
      </c>
      <c r="L9" s="197">
        <v>1720</v>
      </c>
      <c r="M9" s="197">
        <v>1720</v>
      </c>
      <c r="N9" s="197">
        <v>1720</v>
      </c>
      <c r="O9" s="197">
        <v>1720</v>
      </c>
      <c r="P9" s="197">
        <v>1720</v>
      </c>
      <c r="Q9" s="197">
        <v>1720</v>
      </c>
      <c r="R9" s="197">
        <v>1720</v>
      </c>
      <c r="S9" s="197">
        <v>1720</v>
      </c>
      <c r="T9" s="197">
        <v>1720</v>
      </c>
      <c r="U9" s="197">
        <v>1720</v>
      </c>
      <c r="V9" s="197">
        <v>1720</v>
      </c>
      <c r="W9" s="197">
        <v>1720</v>
      </c>
      <c r="X9" s="197">
        <v>1720</v>
      </c>
      <c r="Y9" s="197">
        <v>1720</v>
      </c>
      <c r="Z9" s="197">
        <v>1720</v>
      </c>
      <c r="AA9" s="197">
        <v>1720</v>
      </c>
      <c r="AB9" s="197">
        <v>1720</v>
      </c>
      <c r="AC9" s="197">
        <v>1720</v>
      </c>
      <c r="AD9" s="197">
        <v>1720</v>
      </c>
      <c r="AE9" s="197">
        <v>1720</v>
      </c>
      <c r="AF9" s="197">
        <v>1720</v>
      </c>
      <c r="AG9" t="s">
        <v>15</v>
      </c>
      <c r="AJ9" s="317"/>
    </row>
    <row r="10" spans="1:36">
      <c r="A10" s="92" t="s">
        <v>11</v>
      </c>
      <c r="B10" s="197">
        <v>3036</v>
      </c>
      <c r="C10" s="197">
        <v>3036</v>
      </c>
      <c r="D10" s="197">
        <v>3036</v>
      </c>
      <c r="E10" s="197">
        <v>3036</v>
      </c>
      <c r="F10" s="197">
        <v>3036</v>
      </c>
      <c r="G10" s="197">
        <v>3036</v>
      </c>
      <c r="H10" s="197">
        <v>3036</v>
      </c>
      <c r="I10" s="197">
        <v>3036</v>
      </c>
      <c r="J10" s="197">
        <v>3036</v>
      </c>
      <c r="K10" s="197">
        <v>3036</v>
      </c>
      <c r="L10" s="197">
        <v>3036</v>
      </c>
      <c r="M10" s="197">
        <v>3036</v>
      </c>
      <c r="N10" s="197">
        <v>3036</v>
      </c>
      <c r="O10" s="197">
        <v>3036</v>
      </c>
      <c r="P10" s="197">
        <v>3036</v>
      </c>
      <c r="Q10" s="197">
        <v>3036</v>
      </c>
      <c r="R10" s="197">
        <v>3036</v>
      </c>
      <c r="S10" s="197">
        <v>3036</v>
      </c>
      <c r="T10" s="197">
        <v>3036</v>
      </c>
      <c r="U10" s="197">
        <v>3036</v>
      </c>
      <c r="V10" s="197">
        <v>3036</v>
      </c>
      <c r="W10" s="197">
        <v>3036</v>
      </c>
      <c r="X10" s="197">
        <v>3036</v>
      </c>
      <c r="Y10" s="197">
        <v>3036</v>
      </c>
      <c r="Z10" s="197">
        <v>3036</v>
      </c>
      <c r="AA10" s="197">
        <v>3036</v>
      </c>
      <c r="AB10" s="197">
        <v>3036</v>
      </c>
      <c r="AC10" s="197">
        <v>3036</v>
      </c>
      <c r="AD10" s="197">
        <v>3036</v>
      </c>
      <c r="AE10" s="197">
        <v>3036</v>
      </c>
      <c r="AF10" s="197">
        <v>3036</v>
      </c>
      <c r="AJ10" s="317"/>
    </row>
    <row r="11" spans="1:36">
      <c r="A11" s="92" t="s">
        <v>10</v>
      </c>
      <c r="B11" s="197">
        <v>58154</v>
      </c>
      <c r="C11" s="197">
        <v>58154</v>
      </c>
      <c r="D11" s="197">
        <v>58154</v>
      </c>
      <c r="E11" s="197">
        <v>58154</v>
      </c>
      <c r="F11" s="197">
        <v>58154</v>
      </c>
      <c r="G11" s="197">
        <v>58154</v>
      </c>
      <c r="H11" s="197">
        <v>58154</v>
      </c>
      <c r="I11" s="197">
        <v>58154</v>
      </c>
      <c r="J11" s="197">
        <v>58154</v>
      </c>
      <c r="K11" s="197">
        <v>58154</v>
      </c>
      <c r="L11" s="197">
        <v>58154</v>
      </c>
      <c r="M11" s="197">
        <v>58154</v>
      </c>
      <c r="N11" s="197">
        <v>58154</v>
      </c>
      <c r="O11" s="197">
        <v>58154</v>
      </c>
      <c r="P11" s="197">
        <v>58154</v>
      </c>
      <c r="Q11" s="197">
        <v>58154</v>
      </c>
      <c r="R11" s="197">
        <v>58154</v>
      </c>
      <c r="S11" s="197">
        <v>58154</v>
      </c>
      <c r="T11" s="197">
        <v>58154</v>
      </c>
      <c r="U11" s="197">
        <v>58154</v>
      </c>
      <c r="V11" s="197">
        <v>58154</v>
      </c>
      <c r="W11" s="197">
        <v>58154</v>
      </c>
      <c r="X11" s="197">
        <v>58154</v>
      </c>
      <c r="Y11" s="197">
        <v>58154</v>
      </c>
      <c r="Z11" s="197">
        <v>58154</v>
      </c>
      <c r="AA11" s="197">
        <v>58180</v>
      </c>
      <c r="AB11" s="197">
        <v>58180</v>
      </c>
      <c r="AC11" s="197">
        <v>58180</v>
      </c>
      <c r="AD11" s="197">
        <v>58180</v>
      </c>
      <c r="AE11" s="197">
        <v>58180</v>
      </c>
      <c r="AF11" s="197">
        <v>58180</v>
      </c>
      <c r="AJ11" s="317"/>
    </row>
    <row r="12" spans="1:36">
      <c r="A12" s="92" t="s">
        <v>9</v>
      </c>
      <c r="B12" s="197">
        <v>9428</v>
      </c>
      <c r="C12" s="197">
        <v>9428</v>
      </c>
      <c r="D12" s="197">
        <v>9428</v>
      </c>
      <c r="E12" s="197">
        <v>9428</v>
      </c>
      <c r="F12" s="197">
        <v>9428</v>
      </c>
      <c r="G12" s="197">
        <v>9428</v>
      </c>
      <c r="H12" s="197">
        <v>9428</v>
      </c>
      <c r="I12" s="197">
        <v>9428</v>
      </c>
      <c r="J12" s="197">
        <v>9428</v>
      </c>
      <c r="K12" s="197">
        <v>9428</v>
      </c>
      <c r="L12" s="197">
        <v>9428</v>
      </c>
      <c r="M12" s="197">
        <v>9428</v>
      </c>
      <c r="N12" s="197">
        <v>9428</v>
      </c>
      <c r="O12" s="197">
        <v>9428</v>
      </c>
      <c r="P12" s="197">
        <v>9428</v>
      </c>
      <c r="Q12" s="197">
        <v>9428</v>
      </c>
      <c r="R12" s="197">
        <v>9428</v>
      </c>
      <c r="S12" s="197">
        <v>9428</v>
      </c>
      <c r="T12" s="197">
        <v>9428</v>
      </c>
      <c r="U12" s="197">
        <v>9428</v>
      </c>
      <c r="V12" s="197">
        <v>9428</v>
      </c>
      <c r="W12" s="197">
        <v>9428</v>
      </c>
      <c r="X12" s="197">
        <v>9428</v>
      </c>
      <c r="Y12" s="197">
        <v>9428</v>
      </c>
      <c r="Z12" s="197">
        <v>9428</v>
      </c>
      <c r="AA12" s="197">
        <v>9428</v>
      </c>
      <c r="AB12" s="197">
        <v>9428</v>
      </c>
      <c r="AC12" s="197">
        <v>9428</v>
      </c>
      <c r="AD12" s="197">
        <v>9428</v>
      </c>
      <c r="AE12" s="197">
        <v>9428</v>
      </c>
      <c r="AF12" s="197">
        <v>9428</v>
      </c>
      <c r="AJ12" s="317"/>
    </row>
    <row r="13" spans="1:36">
      <c r="A13" s="92" t="s">
        <v>8</v>
      </c>
      <c r="B13" s="197">
        <v>203</v>
      </c>
      <c r="C13" s="197">
        <v>203</v>
      </c>
      <c r="D13" s="197">
        <v>203</v>
      </c>
      <c r="E13" s="197">
        <v>203</v>
      </c>
      <c r="F13" s="197">
        <v>203</v>
      </c>
      <c r="G13" s="197">
        <v>203</v>
      </c>
      <c r="H13" s="197">
        <v>203</v>
      </c>
      <c r="I13" s="197">
        <v>203</v>
      </c>
      <c r="J13" s="197">
        <v>203</v>
      </c>
      <c r="K13" s="197">
        <v>203</v>
      </c>
      <c r="L13" s="197">
        <v>203</v>
      </c>
      <c r="M13" s="197">
        <v>203</v>
      </c>
      <c r="N13" s="197">
        <v>203</v>
      </c>
      <c r="O13" s="197">
        <v>203</v>
      </c>
      <c r="P13" s="197">
        <v>203</v>
      </c>
      <c r="Q13" s="197">
        <v>203</v>
      </c>
      <c r="R13" s="197">
        <v>203</v>
      </c>
      <c r="S13" s="197">
        <v>203</v>
      </c>
      <c r="T13" s="197">
        <v>183.6</v>
      </c>
      <c r="U13" s="197">
        <v>203</v>
      </c>
      <c r="V13" s="197">
        <v>203</v>
      </c>
      <c r="W13" s="197">
        <v>203</v>
      </c>
      <c r="X13" s="197">
        <v>203</v>
      </c>
      <c r="Y13" s="197">
        <v>203</v>
      </c>
      <c r="Z13" s="197">
        <v>203</v>
      </c>
      <c r="AA13" s="197">
        <v>203</v>
      </c>
      <c r="AB13" s="197">
        <v>203</v>
      </c>
      <c r="AC13" s="197">
        <v>203</v>
      </c>
      <c r="AD13" s="197">
        <v>203</v>
      </c>
      <c r="AE13" s="197">
        <v>203</v>
      </c>
      <c r="AF13" s="197">
        <v>203</v>
      </c>
      <c r="AJ13" s="317"/>
    </row>
    <row r="14" spans="1:36">
      <c r="A14" s="92" t="s">
        <v>6</v>
      </c>
      <c r="B14" s="197">
        <v>78638</v>
      </c>
      <c r="C14" s="197">
        <v>78638</v>
      </c>
      <c r="D14" s="197">
        <v>78638</v>
      </c>
      <c r="E14" s="197">
        <v>78638</v>
      </c>
      <c r="F14" s="197">
        <v>78638</v>
      </c>
      <c r="G14" s="197">
        <v>78638</v>
      </c>
      <c r="H14" s="197">
        <v>78638</v>
      </c>
      <c r="I14" s="197">
        <v>78638</v>
      </c>
      <c r="J14" s="197">
        <v>78638</v>
      </c>
      <c r="K14" s="197">
        <v>78638</v>
      </c>
      <c r="L14" s="197">
        <v>78638</v>
      </c>
      <c r="M14" s="197">
        <v>78638</v>
      </c>
      <c r="N14" s="197">
        <v>78638</v>
      </c>
      <c r="O14" s="197">
        <v>78638</v>
      </c>
      <c r="P14" s="197">
        <v>78638</v>
      </c>
      <c r="Q14" s="197">
        <v>78638</v>
      </c>
      <c r="R14" s="197">
        <v>78638</v>
      </c>
      <c r="S14" s="197">
        <v>78638</v>
      </c>
      <c r="T14" s="197">
        <v>78638</v>
      </c>
      <c r="U14" s="197">
        <v>78638</v>
      </c>
      <c r="V14" s="197">
        <v>78638</v>
      </c>
      <c r="W14" s="197">
        <v>78638</v>
      </c>
      <c r="X14" s="197">
        <v>78638</v>
      </c>
      <c r="Y14" s="197">
        <v>78638</v>
      </c>
      <c r="Z14" s="197">
        <v>78638</v>
      </c>
      <c r="AA14" s="197">
        <v>78638</v>
      </c>
      <c r="AB14" s="197">
        <v>78638</v>
      </c>
      <c r="AC14" s="197">
        <v>78638</v>
      </c>
      <c r="AD14" s="197">
        <v>78638</v>
      </c>
      <c r="AE14" s="197">
        <v>78638</v>
      </c>
      <c r="AF14" s="197">
        <v>78638</v>
      </c>
      <c r="AJ14" s="317"/>
    </row>
    <row r="15" spans="1:36">
      <c r="A15" s="92" t="s">
        <v>5</v>
      </c>
      <c r="B15" s="197">
        <v>82329</v>
      </c>
      <c r="C15" s="197">
        <v>82329</v>
      </c>
      <c r="D15" s="197">
        <v>82329</v>
      </c>
      <c r="E15" s="197">
        <v>82329</v>
      </c>
      <c r="F15" s="197">
        <v>82329</v>
      </c>
      <c r="G15" s="197">
        <v>82329</v>
      </c>
      <c r="H15" s="197">
        <v>82329</v>
      </c>
      <c r="I15" s="197">
        <v>82329</v>
      </c>
      <c r="J15" s="197">
        <v>82329</v>
      </c>
      <c r="K15" s="197">
        <v>82329</v>
      </c>
      <c r="L15" s="197">
        <v>82329</v>
      </c>
      <c r="M15" s="197">
        <v>82329</v>
      </c>
      <c r="N15" s="197">
        <v>82329</v>
      </c>
      <c r="O15" s="197">
        <v>82329</v>
      </c>
      <c r="P15" s="197">
        <v>82329</v>
      </c>
      <c r="Q15" s="197">
        <v>82329</v>
      </c>
      <c r="R15" s="197">
        <v>82329</v>
      </c>
      <c r="S15" s="197">
        <v>82329</v>
      </c>
      <c r="T15" s="197">
        <v>82329</v>
      </c>
      <c r="U15" s="197">
        <v>82329</v>
      </c>
      <c r="V15" s="197">
        <v>82329</v>
      </c>
      <c r="W15" s="197">
        <v>82329</v>
      </c>
      <c r="X15" s="197">
        <v>82329</v>
      </c>
      <c r="Y15" s="197">
        <v>82329</v>
      </c>
      <c r="Z15" s="197">
        <v>82329</v>
      </c>
      <c r="AA15" s="197">
        <v>82329</v>
      </c>
      <c r="AB15" s="197">
        <v>82329</v>
      </c>
      <c r="AC15" s="197">
        <v>82329</v>
      </c>
      <c r="AD15" s="197">
        <v>82329</v>
      </c>
      <c r="AE15" s="197">
        <v>82329</v>
      </c>
      <c r="AF15" s="197">
        <v>82329</v>
      </c>
      <c r="AJ15" s="317"/>
    </row>
    <row r="16" spans="1:36">
      <c r="A16" s="92" t="s">
        <v>4</v>
      </c>
      <c r="B16" s="197">
        <v>46</v>
      </c>
      <c r="C16" s="197">
        <v>46</v>
      </c>
      <c r="D16" s="197">
        <v>46</v>
      </c>
      <c r="E16" s="197">
        <v>46</v>
      </c>
      <c r="F16" s="197">
        <v>46</v>
      </c>
      <c r="G16" s="197">
        <v>46</v>
      </c>
      <c r="H16" s="197">
        <v>46</v>
      </c>
      <c r="I16" s="197">
        <v>46</v>
      </c>
      <c r="J16" s="197">
        <v>46</v>
      </c>
      <c r="K16" s="197">
        <v>46</v>
      </c>
      <c r="L16" s="197">
        <v>46</v>
      </c>
      <c r="M16" s="197">
        <v>46</v>
      </c>
      <c r="N16" s="197">
        <v>46</v>
      </c>
      <c r="O16" s="197">
        <v>46</v>
      </c>
      <c r="P16" s="197">
        <v>46</v>
      </c>
      <c r="Q16" s="197">
        <v>46</v>
      </c>
      <c r="R16" s="197">
        <v>46</v>
      </c>
      <c r="S16" s="197">
        <v>46</v>
      </c>
      <c r="T16" s="197">
        <v>46</v>
      </c>
      <c r="U16" s="197">
        <v>46</v>
      </c>
      <c r="V16" s="197">
        <v>46</v>
      </c>
      <c r="W16" s="197">
        <v>46</v>
      </c>
      <c r="X16" s="197">
        <v>46</v>
      </c>
      <c r="Y16" s="197">
        <v>46</v>
      </c>
      <c r="Z16" s="578">
        <v>46</v>
      </c>
      <c r="AA16" s="197">
        <v>46</v>
      </c>
      <c r="AB16" s="197">
        <v>46</v>
      </c>
      <c r="AC16" s="197">
        <v>46</v>
      </c>
      <c r="AD16" s="197">
        <v>46</v>
      </c>
      <c r="AE16" s="197">
        <v>46</v>
      </c>
      <c r="AF16" s="197">
        <v>46</v>
      </c>
      <c r="AG16" s="200" t="s">
        <v>15</v>
      </c>
      <c r="AJ16" s="317"/>
    </row>
    <row r="17" spans="1:36">
      <c r="A17" s="92" t="s">
        <v>3</v>
      </c>
      <c r="B17" s="197">
        <v>121309</v>
      </c>
      <c r="C17" s="197">
        <v>121309</v>
      </c>
      <c r="D17" s="197">
        <v>121309</v>
      </c>
      <c r="E17" s="197">
        <v>121309</v>
      </c>
      <c r="F17" s="197">
        <v>121309</v>
      </c>
      <c r="G17" s="197">
        <v>121309</v>
      </c>
      <c r="H17" s="197">
        <v>121309</v>
      </c>
      <c r="I17" s="197">
        <v>121309</v>
      </c>
      <c r="J17" s="197">
        <v>121309</v>
      </c>
      <c r="K17" s="197">
        <v>121309</v>
      </c>
      <c r="L17" s="197">
        <v>121309</v>
      </c>
      <c r="M17" s="197">
        <v>121309</v>
      </c>
      <c r="N17" s="197">
        <v>121309</v>
      </c>
      <c r="O17" s="197">
        <v>121309</v>
      </c>
      <c r="P17" s="197">
        <v>121309</v>
      </c>
      <c r="Q17" s="197">
        <v>121309</v>
      </c>
      <c r="R17" s="197">
        <v>121309</v>
      </c>
      <c r="S17" s="197">
        <v>121309</v>
      </c>
      <c r="T17" s="197">
        <v>121309</v>
      </c>
      <c r="U17" s="197">
        <v>121309</v>
      </c>
      <c r="V17" s="197">
        <v>121309</v>
      </c>
      <c r="W17" s="197">
        <v>121309</v>
      </c>
      <c r="X17" s="197">
        <v>121309</v>
      </c>
      <c r="Y17" s="197">
        <v>121309</v>
      </c>
      <c r="Z17" s="197">
        <v>121309</v>
      </c>
      <c r="AA17" s="197">
        <v>121309</v>
      </c>
      <c r="AB17" s="197">
        <v>121309</v>
      </c>
      <c r="AC17" s="197">
        <v>121309</v>
      </c>
      <c r="AD17" s="197">
        <v>121309</v>
      </c>
      <c r="AE17" s="197">
        <v>121309</v>
      </c>
      <c r="AF17" s="197">
        <v>121309</v>
      </c>
      <c r="AJ17" s="317"/>
    </row>
    <row r="18" spans="1:36">
      <c r="A18" s="92" t="s">
        <v>32</v>
      </c>
      <c r="B18" s="197">
        <v>88580</v>
      </c>
      <c r="C18" s="197">
        <v>88580</v>
      </c>
      <c r="D18" s="197">
        <v>88580</v>
      </c>
      <c r="E18" s="197">
        <v>88580</v>
      </c>
      <c r="F18" s="197">
        <v>88580</v>
      </c>
      <c r="G18" s="197">
        <v>88580</v>
      </c>
      <c r="H18" s="197">
        <v>88580</v>
      </c>
      <c r="I18" s="197">
        <v>88580</v>
      </c>
      <c r="J18" s="197">
        <v>88580</v>
      </c>
      <c r="K18" s="197">
        <v>88580</v>
      </c>
      <c r="L18" s="197">
        <v>88580</v>
      </c>
      <c r="M18" s="197">
        <v>88580</v>
      </c>
      <c r="N18" s="197">
        <v>88580</v>
      </c>
      <c r="O18" s="197">
        <v>88580</v>
      </c>
      <c r="P18" s="197">
        <v>88580</v>
      </c>
      <c r="Q18" s="197">
        <v>88580</v>
      </c>
      <c r="R18" s="197">
        <v>88580</v>
      </c>
      <c r="S18" s="197">
        <v>88580</v>
      </c>
      <c r="T18" s="197">
        <v>88580</v>
      </c>
      <c r="U18" s="197">
        <v>88580</v>
      </c>
      <c r="V18" s="197">
        <v>88580</v>
      </c>
      <c r="W18" s="197">
        <v>88580</v>
      </c>
      <c r="X18" s="197">
        <v>88580</v>
      </c>
      <c r="Y18" s="197">
        <v>88580</v>
      </c>
      <c r="Z18" s="197">
        <v>88580</v>
      </c>
      <c r="AA18" s="197">
        <v>88580</v>
      </c>
      <c r="AB18" s="197">
        <v>88580</v>
      </c>
      <c r="AC18" s="197">
        <v>88580</v>
      </c>
      <c r="AD18" s="197">
        <v>88580</v>
      </c>
      <c r="AE18" s="197">
        <v>88580</v>
      </c>
      <c r="AF18" s="197">
        <v>88580</v>
      </c>
      <c r="AJ18" s="317"/>
    </row>
    <row r="19" spans="1:36">
      <c r="A19" s="92" t="s">
        <v>1</v>
      </c>
      <c r="B19" s="197">
        <v>74339</v>
      </c>
      <c r="C19" s="197">
        <v>74339</v>
      </c>
      <c r="D19" s="197">
        <v>74339</v>
      </c>
      <c r="E19" s="197">
        <v>74339</v>
      </c>
      <c r="F19" s="197">
        <v>74339</v>
      </c>
      <c r="G19" s="197">
        <v>74339</v>
      </c>
      <c r="H19" s="197">
        <v>74339</v>
      </c>
      <c r="I19" s="197">
        <v>74339</v>
      </c>
      <c r="J19" s="197">
        <v>74339</v>
      </c>
      <c r="K19" s="197">
        <v>74339</v>
      </c>
      <c r="L19" s="197">
        <v>74339</v>
      </c>
      <c r="M19" s="197">
        <v>74339</v>
      </c>
      <c r="N19" s="197">
        <v>74339</v>
      </c>
      <c r="O19" s="197">
        <v>74339</v>
      </c>
      <c r="P19" s="197">
        <v>74339</v>
      </c>
      <c r="Q19" s="197">
        <v>74339</v>
      </c>
      <c r="R19" s="197">
        <v>74339</v>
      </c>
      <c r="S19" s="197">
        <v>74339</v>
      </c>
      <c r="T19" s="197">
        <v>74339</v>
      </c>
      <c r="U19" s="197">
        <v>74339</v>
      </c>
      <c r="V19" s="197">
        <v>74339</v>
      </c>
      <c r="W19" s="197">
        <v>74339</v>
      </c>
      <c r="X19" s="197">
        <v>74339</v>
      </c>
      <c r="Y19" s="197">
        <v>74339</v>
      </c>
      <c r="Z19" s="197">
        <v>74339</v>
      </c>
      <c r="AA19" s="197">
        <v>74339</v>
      </c>
      <c r="AB19" s="197">
        <v>74339</v>
      </c>
      <c r="AC19" s="197">
        <v>74339</v>
      </c>
      <c r="AD19" s="197">
        <v>74339</v>
      </c>
      <c r="AE19" s="197">
        <v>74339</v>
      </c>
      <c r="AF19" s="197">
        <v>74339</v>
      </c>
      <c r="AJ19" s="317"/>
    </row>
    <row r="20" spans="1:36">
      <c r="A20" s="92" t="s">
        <v>0</v>
      </c>
      <c r="B20" s="197">
        <v>38685</v>
      </c>
      <c r="C20" s="197">
        <v>38685</v>
      </c>
      <c r="D20" s="197">
        <v>38685</v>
      </c>
      <c r="E20" s="197">
        <v>38685</v>
      </c>
      <c r="F20" s="197">
        <v>38685</v>
      </c>
      <c r="G20" s="197">
        <v>38685</v>
      </c>
      <c r="H20" s="197">
        <v>38685</v>
      </c>
      <c r="I20" s="197">
        <v>38685</v>
      </c>
      <c r="J20" s="197">
        <v>38685</v>
      </c>
      <c r="K20" s="197">
        <v>38685</v>
      </c>
      <c r="L20" s="197">
        <v>38685</v>
      </c>
      <c r="M20" s="197">
        <v>38685</v>
      </c>
      <c r="N20" s="197">
        <v>38685</v>
      </c>
      <c r="O20" s="197">
        <v>38685</v>
      </c>
      <c r="P20" s="197">
        <v>38685</v>
      </c>
      <c r="Q20" s="197">
        <v>38685</v>
      </c>
      <c r="R20" s="197">
        <v>38685</v>
      </c>
      <c r="S20" s="197">
        <v>38685</v>
      </c>
      <c r="T20" s="197">
        <v>38685</v>
      </c>
      <c r="U20" s="197">
        <v>38685</v>
      </c>
      <c r="V20" s="197">
        <v>38685</v>
      </c>
      <c r="W20" s="197">
        <v>38685</v>
      </c>
      <c r="X20" s="197">
        <v>38685</v>
      </c>
      <c r="Y20" s="197">
        <v>38685</v>
      </c>
      <c r="Z20" s="197">
        <v>38685</v>
      </c>
      <c r="AA20" s="197">
        <v>38685</v>
      </c>
      <c r="AB20" s="197">
        <v>38685</v>
      </c>
      <c r="AC20" s="197">
        <v>38685</v>
      </c>
      <c r="AD20" s="197">
        <v>38685</v>
      </c>
      <c r="AE20" s="197">
        <v>38685</v>
      </c>
      <c r="AF20" s="197">
        <v>38685</v>
      </c>
    </row>
    <row r="21" spans="1:36">
      <c r="A21" s="92" t="s">
        <v>232</v>
      </c>
      <c r="B21" s="197">
        <v>964701.1</v>
      </c>
      <c r="C21" s="197">
        <v>964701.1</v>
      </c>
      <c r="D21" s="197">
        <v>964701.1</v>
      </c>
      <c r="E21" s="197">
        <v>966694.1</v>
      </c>
      <c r="F21" s="197">
        <v>966695.1</v>
      </c>
      <c r="G21" s="197">
        <v>964701.1</v>
      </c>
      <c r="H21" s="197">
        <v>964701.1</v>
      </c>
      <c r="I21" s="197">
        <v>964701.1</v>
      </c>
      <c r="J21" s="197">
        <v>964701.1</v>
      </c>
      <c r="K21" s="197">
        <v>964701.1</v>
      </c>
      <c r="L21" s="197">
        <v>964701.1</v>
      </c>
      <c r="M21" s="197">
        <v>964701.1</v>
      </c>
      <c r="N21" s="197">
        <v>964701.1</v>
      </c>
      <c r="O21" s="197">
        <v>964701.1</v>
      </c>
      <c r="P21" s="197">
        <v>964701.1</v>
      </c>
      <c r="Q21" s="197">
        <v>964701.1</v>
      </c>
      <c r="R21" s="197">
        <v>964701.1</v>
      </c>
      <c r="S21" s="197">
        <v>964701.1</v>
      </c>
      <c r="T21" s="197">
        <v>964681.7</v>
      </c>
      <c r="U21" s="197">
        <v>964701.1</v>
      </c>
      <c r="V21" s="197">
        <v>964701.1</v>
      </c>
      <c r="W21" s="197">
        <v>964701.1</v>
      </c>
      <c r="X21" s="197">
        <v>964701.1</v>
      </c>
      <c r="Y21" s="197">
        <v>964701.1</v>
      </c>
      <c r="Z21" s="197">
        <v>964701.1</v>
      </c>
      <c r="AA21" s="197">
        <v>964727.1</v>
      </c>
      <c r="AB21" s="197">
        <v>964727.1</v>
      </c>
      <c r="AC21" s="197">
        <v>964727.1</v>
      </c>
      <c r="AD21" s="197">
        <v>964727.1</v>
      </c>
      <c r="AE21" s="197">
        <v>964727.1</v>
      </c>
      <c r="AF21" s="197">
        <v>964727.1</v>
      </c>
    </row>
    <row r="22" spans="1:36">
      <c r="A22" s="17"/>
      <c r="B22" s="43"/>
      <c r="C22" s="43"/>
      <c r="D22" s="43"/>
      <c r="E22" s="43"/>
      <c r="F22" s="43"/>
      <c r="G22" s="43"/>
      <c r="H22" s="43"/>
      <c r="I22" s="43"/>
      <c r="J22" s="43"/>
      <c r="K22" s="43"/>
      <c r="L22" s="43"/>
      <c r="M22" s="43"/>
      <c r="N22" s="43"/>
      <c r="O22" s="43"/>
      <c r="P22" s="43"/>
      <c r="Q22" s="43"/>
      <c r="R22" s="43"/>
      <c r="S22" s="43"/>
      <c r="T22" s="43"/>
      <c r="U22" s="43"/>
      <c r="V22" s="43"/>
      <c r="W22" s="43"/>
    </row>
    <row r="23" spans="1:36">
      <c r="A23" s="44" t="s">
        <v>18</v>
      </c>
      <c r="B23" s="43"/>
      <c r="D23" s="43"/>
      <c r="E23" s="43"/>
      <c r="F23" s="43"/>
      <c r="G23" s="43"/>
      <c r="H23" s="43"/>
      <c r="I23" s="43"/>
      <c r="J23" s="43"/>
      <c r="K23" s="43"/>
      <c r="L23" s="43"/>
      <c r="M23" s="43"/>
      <c r="N23" s="43"/>
      <c r="O23" s="43"/>
      <c r="P23" s="43"/>
      <c r="U23" s="43"/>
      <c r="V23" s="43"/>
      <c r="W23" s="43"/>
    </row>
    <row r="24" spans="1:36">
      <c r="A24" s="17"/>
      <c r="B24" s="43"/>
      <c r="C24" s="23"/>
      <c r="D24" s="23"/>
      <c r="E24" s="43"/>
      <c r="F24" s="43"/>
      <c r="G24" s="43"/>
      <c r="H24" s="43"/>
      <c r="I24" s="43"/>
      <c r="J24" s="43"/>
      <c r="K24" s="43"/>
      <c r="L24" s="43"/>
      <c r="M24" s="43"/>
      <c r="N24" s="43"/>
      <c r="O24" s="43"/>
      <c r="P24" s="43"/>
      <c r="Q24" s="43"/>
      <c r="R24" s="43"/>
      <c r="S24" s="43"/>
      <c r="T24" s="43"/>
      <c r="U24" s="43"/>
      <c r="V24" s="43"/>
      <c r="W24" s="43"/>
    </row>
    <row r="25" spans="1:36">
      <c r="A25" s="41" t="s">
        <v>3265</v>
      </c>
      <c r="B25" s="43"/>
      <c r="C25" s="43"/>
      <c r="D25" s="43"/>
      <c r="E25" s="43"/>
      <c r="F25" s="43"/>
      <c r="G25" s="43"/>
      <c r="H25" s="43"/>
      <c r="I25" s="43"/>
      <c r="J25" s="43"/>
      <c r="K25" s="43"/>
      <c r="L25" s="43"/>
      <c r="M25" s="43"/>
      <c r="N25" s="43"/>
      <c r="O25" s="43"/>
      <c r="P25" s="43"/>
      <c r="Q25" s="43"/>
      <c r="R25" s="43"/>
      <c r="S25" s="43"/>
      <c r="T25" s="43"/>
      <c r="U25" s="43"/>
      <c r="V25" s="43"/>
      <c r="W25" s="43"/>
    </row>
    <row r="26" spans="1:36">
      <c r="A26" s="42"/>
      <c r="B26" s="43"/>
      <c r="C26" s="43"/>
      <c r="D26" s="43"/>
      <c r="E26" s="43"/>
      <c r="F26" s="43"/>
      <c r="G26" s="43"/>
      <c r="H26" s="43"/>
      <c r="I26" s="43"/>
      <c r="J26" s="43"/>
      <c r="K26" s="43"/>
      <c r="L26" s="43"/>
      <c r="M26" s="43"/>
      <c r="N26" s="43"/>
      <c r="O26" s="43"/>
      <c r="P26" s="43"/>
      <c r="Q26" s="43"/>
      <c r="R26" s="43"/>
      <c r="S26" s="43"/>
      <c r="T26" s="43"/>
      <c r="U26" s="43"/>
      <c r="V26" s="43"/>
      <c r="W26" s="43"/>
    </row>
    <row r="27" spans="1:36">
      <c r="A27" s="240" t="s">
        <v>231</v>
      </c>
      <c r="B27" s="42"/>
      <c r="D27" s="42"/>
    </row>
    <row r="29" spans="1:36">
      <c r="A29" s="42" t="s">
        <v>370</v>
      </c>
    </row>
  </sheetData>
  <mergeCells count="2">
    <mergeCell ref="A3:A4"/>
    <mergeCell ref="B3:AF3"/>
  </mergeCells>
  <hyperlinks>
    <hyperlink ref="AH4" location="Content!A1" display="Back to content page" xr:uid="{00000000-0004-0000-4201-000000000000}"/>
  </hyperlinks>
  <pageMargins left="0.7" right="0.7" top="0.75" bottom="0.75" header="0.3" footer="0.3"/>
  <pageSetup paperSize="9" orientation="portrait" horizontalDpi="4294967295" verticalDpi="4294967295" r:id="rId1"/>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1-000000000000}">
  <sheetPr codeName="Sheet325"/>
  <dimension ref="A1:AH27"/>
  <sheetViews>
    <sheetView workbookViewId="0"/>
  </sheetViews>
  <sheetFormatPr defaultRowHeight="14.5"/>
  <cols>
    <col min="1" max="1" width="33.7265625" bestFit="1" customWidth="1"/>
    <col min="2" max="27" width="6.26953125" customWidth="1"/>
    <col min="28" max="32" width="7.7265625" customWidth="1"/>
  </cols>
  <sheetData>
    <row r="1" spans="1:34">
      <c r="A1" s="44" t="s">
        <v>3772</v>
      </c>
      <c r="B1" s="43"/>
      <c r="C1" s="43"/>
      <c r="D1" s="43"/>
      <c r="E1" s="43"/>
      <c r="F1" s="43"/>
      <c r="G1" s="43"/>
      <c r="H1" s="43"/>
      <c r="I1" s="43"/>
      <c r="J1" s="43"/>
      <c r="K1" s="43"/>
      <c r="L1" s="43"/>
      <c r="M1" s="43"/>
      <c r="N1" s="43"/>
      <c r="O1" s="43"/>
      <c r="P1" s="43"/>
      <c r="Q1" s="43"/>
      <c r="R1" s="43"/>
      <c r="S1" s="43"/>
      <c r="T1" s="43"/>
      <c r="U1" s="43"/>
      <c r="V1" s="43"/>
      <c r="W1" s="43"/>
      <c r="X1" s="43"/>
    </row>
    <row r="2" spans="1:34">
      <c r="A2" s="13"/>
      <c r="B2" s="43"/>
      <c r="C2" s="43"/>
      <c r="D2" s="43"/>
      <c r="E2" s="43"/>
      <c r="F2" s="43"/>
      <c r="G2" s="43"/>
      <c r="H2" s="43"/>
      <c r="I2" s="43"/>
      <c r="J2" s="43"/>
      <c r="K2" s="43"/>
      <c r="L2" s="43"/>
      <c r="M2" s="43"/>
      <c r="N2" s="43"/>
      <c r="O2" s="43"/>
      <c r="P2" s="43"/>
      <c r="Q2" s="43"/>
      <c r="R2" s="43"/>
      <c r="S2" s="43"/>
      <c r="T2" s="43"/>
      <c r="U2" s="43"/>
      <c r="V2" s="43"/>
      <c r="W2" s="43"/>
      <c r="X2" s="43"/>
    </row>
    <row r="3" spans="1:34" ht="15.75" customHeight="1">
      <c r="A3" s="1082" t="s">
        <v>14</v>
      </c>
      <c r="B3" s="1132" t="s">
        <v>87</v>
      </c>
      <c r="C3" s="1133"/>
      <c r="D3" s="1133"/>
      <c r="E3" s="1133"/>
      <c r="F3" s="1133"/>
      <c r="G3" s="1133"/>
      <c r="H3" s="1133"/>
      <c r="I3" s="1133"/>
      <c r="J3" s="1133"/>
      <c r="K3" s="1133"/>
      <c r="L3" s="1133"/>
      <c r="M3" s="1133"/>
      <c r="N3" s="1133"/>
      <c r="O3" s="1133"/>
      <c r="P3" s="1133"/>
      <c r="Q3" s="1133"/>
      <c r="R3" s="1133"/>
      <c r="S3" s="1133"/>
      <c r="T3" s="1133"/>
      <c r="U3" s="1133"/>
      <c r="V3" s="1133"/>
      <c r="W3" s="1133"/>
      <c r="X3" s="1133"/>
      <c r="Y3" s="1133"/>
      <c r="Z3" s="1133"/>
      <c r="AA3" s="1133"/>
      <c r="AB3" s="1133"/>
      <c r="AC3" s="1133"/>
      <c r="AD3" s="1133"/>
      <c r="AE3" s="1133"/>
      <c r="AF3" s="290"/>
    </row>
    <row r="4" spans="1:34" ht="15" customHeight="1">
      <c r="A4" s="1082"/>
      <c r="B4" s="96">
        <v>1990</v>
      </c>
      <c r="C4" s="96">
        <v>1991</v>
      </c>
      <c r="D4" s="96">
        <v>1992</v>
      </c>
      <c r="E4" s="96">
        <v>1993</v>
      </c>
      <c r="F4" s="96">
        <v>1994</v>
      </c>
      <c r="G4" s="96">
        <v>1995</v>
      </c>
      <c r="H4" s="96">
        <v>1996</v>
      </c>
      <c r="I4" s="96">
        <v>1997</v>
      </c>
      <c r="J4" s="96">
        <v>1998</v>
      </c>
      <c r="K4" s="96">
        <v>1999</v>
      </c>
      <c r="L4" s="96">
        <v>2000</v>
      </c>
      <c r="M4" s="96">
        <v>2001</v>
      </c>
      <c r="N4" s="96">
        <v>2002</v>
      </c>
      <c r="O4" s="96">
        <v>2003</v>
      </c>
      <c r="P4" s="96">
        <v>2004</v>
      </c>
      <c r="Q4" s="96">
        <v>2005</v>
      </c>
      <c r="R4" s="96">
        <v>2006</v>
      </c>
      <c r="S4" s="96">
        <v>2007</v>
      </c>
      <c r="T4" s="96">
        <v>2008</v>
      </c>
      <c r="U4" s="96">
        <v>2009</v>
      </c>
      <c r="V4" s="96">
        <v>2010</v>
      </c>
      <c r="W4" s="96">
        <v>2011</v>
      </c>
      <c r="X4" s="96">
        <v>2012</v>
      </c>
      <c r="Y4" s="214">
        <v>2013</v>
      </c>
      <c r="Z4" s="214">
        <v>2014</v>
      </c>
      <c r="AA4" s="214">
        <v>2015</v>
      </c>
      <c r="AB4" s="96">
        <v>2016</v>
      </c>
      <c r="AC4" s="214">
        <v>2017</v>
      </c>
      <c r="AD4" s="214">
        <v>2018</v>
      </c>
      <c r="AE4" s="214">
        <v>2019</v>
      </c>
      <c r="AF4" s="214">
        <v>2020</v>
      </c>
      <c r="AH4" s="1" t="s">
        <v>528</v>
      </c>
    </row>
    <row r="5" spans="1:34">
      <c r="A5" s="92" t="s">
        <v>13</v>
      </c>
      <c r="B5" s="199">
        <v>63.578070105077401</v>
      </c>
      <c r="C5" s="199">
        <v>63.453407395524181</v>
      </c>
      <c r="D5" s="199">
        <v>63.32874468597096</v>
      </c>
      <c r="E5" s="199">
        <v>63.20408197641774</v>
      </c>
      <c r="F5" s="199">
        <v>63.079419266864519</v>
      </c>
      <c r="G5" s="199">
        <v>62.954756557311306</v>
      </c>
      <c r="H5" s="199">
        <v>62.830093847758086</v>
      </c>
      <c r="I5" s="199">
        <v>62.705431138204865</v>
      </c>
      <c r="J5" s="199">
        <v>62.580768428651645</v>
      </c>
      <c r="K5" s="199">
        <v>62.456105719098424</v>
      </c>
      <c r="L5" s="199">
        <v>62.331443009545197</v>
      </c>
      <c r="M5" s="199">
        <v>61.886218817678674</v>
      </c>
      <c r="N5" s="199">
        <v>61.440994625812145</v>
      </c>
      <c r="O5" s="199">
        <v>60.995770433945609</v>
      </c>
      <c r="P5" s="199">
        <v>60.550546242079086</v>
      </c>
      <c r="Q5" s="199">
        <v>60.105322050212557</v>
      </c>
      <c r="R5" s="199">
        <v>59.660097858346035</v>
      </c>
      <c r="S5" s="199">
        <v>59.214873666479512</v>
      </c>
      <c r="T5" s="199">
        <v>58.769649474612983</v>
      </c>
      <c r="U5" s="199">
        <v>58.324425282746454</v>
      </c>
      <c r="V5" s="199">
        <v>57.879201090879924</v>
      </c>
      <c r="W5" s="199">
        <v>57.433976096895805</v>
      </c>
      <c r="X5" s="199">
        <v>56.988751102911692</v>
      </c>
      <c r="Y5" s="199">
        <v>56.543526108927566</v>
      </c>
      <c r="Z5" s="199">
        <v>56.098301114943446</v>
      </c>
      <c r="AA5" s="199">
        <v>55.653076120959334</v>
      </c>
      <c r="AB5" s="199">
        <v>55.207844710034493</v>
      </c>
      <c r="AC5" s="199">
        <v>54.762629341461469</v>
      </c>
      <c r="AD5" s="199">
        <v>54.317405951712516</v>
      </c>
      <c r="AE5" s="199">
        <v>53.872174540787675</v>
      </c>
      <c r="AF5" s="199">
        <v>53.42695115103875</v>
      </c>
    </row>
    <row r="6" spans="1:34">
      <c r="A6" s="92" t="s">
        <v>12</v>
      </c>
      <c r="B6" s="199">
        <v>33.179291726218835</v>
      </c>
      <c r="C6" s="199">
        <v>32.970550350254975</v>
      </c>
      <c r="D6" s="199">
        <v>32.761808974291107</v>
      </c>
      <c r="E6" s="199">
        <v>32.553067598327246</v>
      </c>
      <c r="F6" s="199">
        <v>32.344326222363385</v>
      </c>
      <c r="G6" s="199">
        <v>32.135584846399517</v>
      </c>
      <c r="H6" s="199">
        <v>31.92684347043566</v>
      </c>
      <c r="I6" s="199">
        <v>31.718102094471789</v>
      </c>
      <c r="J6" s="199">
        <v>31.509360718507931</v>
      </c>
      <c r="K6" s="199">
        <v>31.300619342544067</v>
      </c>
      <c r="L6" s="199">
        <v>31.091877966580206</v>
      </c>
      <c r="M6" s="199">
        <v>30.883136590616346</v>
      </c>
      <c r="N6" s="199">
        <v>30.674395214652478</v>
      </c>
      <c r="O6" s="199">
        <v>30.465653838688617</v>
      </c>
      <c r="P6" s="199">
        <v>30.256912462724753</v>
      </c>
      <c r="Q6" s="199">
        <v>30.048171086760892</v>
      </c>
      <c r="R6" s="199">
        <v>29.839429710797031</v>
      </c>
      <c r="S6" s="199">
        <v>29.630688334833163</v>
      </c>
      <c r="T6" s="199">
        <v>29.421946958869302</v>
      </c>
      <c r="U6" s="199">
        <v>29.213205582905442</v>
      </c>
      <c r="V6" s="199">
        <v>29.004464206941577</v>
      </c>
      <c r="W6" s="199">
        <v>28.795722830977713</v>
      </c>
      <c r="X6" s="205">
        <v>19.641628288603037</v>
      </c>
      <c r="Y6" s="205">
        <v>19.464824519612513</v>
      </c>
      <c r="Z6" s="199">
        <v>28.169498703086127</v>
      </c>
      <c r="AA6" s="199">
        <v>27.960757327122266</v>
      </c>
      <c r="AB6" s="199">
        <v>27.752015951158398</v>
      </c>
      <c r="AC6" s="199">
        <v>27.543274575194538</v>
      </c>
      <c r="AD6" s="199">
        <v>27.33453319923067</v>
      </c>
      <c r="AE6" s="199">
        <v>27.125791823266809</v>
      </c>
      <c r="AF6" s="199">
        <v>26.917050447302948</v>
      </c>
      <c r="AH6" s="33"/>
    </row>
    <row r="7" spans="1:34">
      <c r="A7" s="92" t="s">
        <v>483</v>
      </c>
      <c r="B7" s="199">
        <v>24.750134336378292</v>
      </c>
      <c r="C7" s="199">
        <v>24.514777001612035</v>
      </c>
      <c r="D7" s="199">
        <v>24.279419666845779</v>
      </c>
      <c r="E7" s="199">
        <v>24.04406233207953</v>
      </c>
      <c r="F7" s="199">
        <v>23.808704997313274</v>
      </c>
      <c r="G7" s="199">
        <v>23.573347662547018</v>
      </c>
      <c r="H7" s="199">
        <v>23.337990327780762</v>
      </c>
      <c r="I7" s="199">
        <v>23.102632993014506</v>
      </c>
      <c r="J7" s="199">
        <v>22.86727565824825</v>
      </c>
      <c r="K7" s="199">
        <v>22.631918323482001</v>
      </c>
      <c r="L7" s="199">
        <v>22.396560988715745</v>
      </c>
      <c r="M7" s="199">
        <v>22.161203653949489</v>
      </c>
      <c r="N7" s="199">
        <v>21.925846319183236</v>
      </c>
      <c r="O7" s="199">
        <v>21.69048898441698</v>
      </c>
      <c r="P7" s="199">
        <v>21.455131649650724</v>
      </c>
      <c r="Q7" s="199">
        <v>21.219774314884472</v>
      </c>
      <c r="R7" s="199">
        <v>20.984416980118215</v>
      </c>
      <c r="S7" s="199">
        <v>20.749059645351959</v>
      </c>
      <c r="T7" s="199">
        <v>20.51370231058571</v>
      </c>
      <c r="U7" s="199">
        <v>20.278344975819454</v>
      </c>
      <c r="V7" s="199">
        <v>20.042987641053195</v>
      </c>
      <c r="W7" s="199">
        <v>19.807630306286946</v>
      </c>
      <c r="X7" s="199">
        <v>19.57227297152069</v>
      </c>
      <c r="Y7" s="199">
        <v>19.336915636754433</v>
      </c>
      <c r="Z7" s="199">
        <v>19.101558301988181</v>
      </c>
      <c r="AA7" s="199">
        <v>18.866200967221925</v>
      </c>
      <c r="AB7" s="199">
        <v>18.62976894142934</v>
      </c>
      <c r="AC7" s="199">
        <v>18.393336915636755</v>
      </c>
      <c r="AD7" s="199">
        <v>18.162278344975817</v>
      </c>
      <c r="AE7" s="199">
        <v>17.925846319183236</v>
      </c>
      <c r="AF7" s="199">
        <v>17.689414293390652</v>
      </c>
      <c r="AH7" s="33"/>
    </row>
    <row r="8" spans="1:34">
      <c r="A8" s="28" t="s">
        <v>89</v>
      </c>
      <c r="B8" s="199">
        <v>66.442733949405621</v>
      </c>
      <c r="C8" s="199">
        <v>66.145872389228288</v>
      </c>
      <c r="D8" s="199">
        <v>65.849010829050968</v>
      </c>
      <c r="E8" s="199">
        <v>65.552149268873649</v>
      </c>
      <c r="F8" s="199">
        <v>65.255287708696329</v>
      </c>
      <c r="G8" s="199">
        <v>64.958426148518996</v>
      </c>
      <c r="H8" s="199">
        <v>64.661564588341676</v>
      </c>
      <c r="I8" s="199">
        <v>64.364703028164357</v>
      </c>
      <c r="J8" s="199">
        <v>64.067841467987037</v>
      </c>
      <c r="K8" s="199">
        <v>63.770979907809711</v>
      </c>
      <c r="L8" s="199">
        <v>63.474118347632384</v>
      </c>
      <c r="M8" s="199">
        <v>63.177256787455065</v>
      </c>
      <c r="N8" s="199">
        <v>62.880395227277738</v>
      </c>
      <c r="O8" s="199">
        <v>62.583533667100419</v>
      </c>
      <c r="P8" s="199">
        <v>62.286672106923092</v>
      </c>
      <c r="Q8" s="199">
        <v>61.989810546745773</v>
      </c>
      <c r="R8" s="199">
        <v>61.692948986568446</v>
      </c>
      <c r="S8" s="199">
        <v>61.396087426391126</v>
      </c>
      <c r="T8" s="199">
        <v>61.0992258662138</v>
      </c>
      <c r="U8" s="199">
        <v>60.80236430603648</v>
      </c>
      <c r="V8" s="199">
        <v>60.505502745859154</v>
      </c>
      <c r="W8" s="199">
        <v>60.019683729957436</v>
      </c>
      <c r="X8" s="199">
        <v>59.533864714055703</v>
      </c>
      <c r="Y8" s="199">
        <v>59.048045698153992</v>
      </c>
      <c r="Z8" s="199">
        <v>58.562226682252273</v>
      </c>
      <c r="AA8" s="199">
        <v>58.076407666350541</v>
      </c>
      <c r="AB8" s="199">
        <v>57.590586886041329</v>
      </c>
      <c r="AC8" s="199">
        <v>57.104770516750847</v>
      </c>
      <c r="AD8" s="199">
        <v>56.618949736441635</v>
      </c>
      <c r="AE8" s="199">
        <v>56.133128956132417</v>
      </c>
      <c r="AF8" s="199">
        <v>55.647312586841934</v>
      </c>
    </row>
    <row r="9" spans="1:34">
      <c r="A9" s="92" t="s">
        <v>482</v>
      </c>
      <c r="B9" s="199">
        <v>26.810465116279065</v>
      </c>
      <c r="C9" s="199">
        <v>26.881046511627908</v>
      </c>
      <c r="D9" s="199">
        <v>26.951627906976743</v>
      </c>
      <c r="E9" s="199">
        <v>27.022209302325578</v>
      </c>
      <c r="F9" s="199">
        <v>27.092790697674417</v>
      </c>
      <c r="G9" s="199">
        <v>27.163372093023256</v>
      </c>
      <c r="H9" s="199">
        <v>27.233953488372091</v>
      </c>
      <c r="I9" s="199">
        <v>27.304534883720926</v>
      </c>
      <c r="J9" s="199">
        <v>27.375116279069768</v>
      </c>
      <c r="K9" s="199">
        <v>27.445697674418604</v>
      </c>
      <c r="L9" s="199">
        <v>27.516279069767442</v>
      </c>
      <c r="M9" s="199">
        <v>27.586918604651164</v>
      </c>
      <c r="N9" s="199">
        <v>27.657558139534885</v>
      </c>
      <c r="O9" s="199">
        <v>27.728197674418606</v>
      </c>
      <c r="P9" s="199">
        <v>27.79883720930232</v>
      </c>
      <c r="Q9" s="199">
        <v>27.869476744186045</v>
      </c>
      <c r="R9" s="199">
        <v>27.940116279069766</v>
      </c>
      <c r="S9" s="199">
        <v>28.010755813953491</v>
      </c>
      <c r="T9" s="199">
        <v>28.081395348837209</v>
      </c>
      <c r="U9" s="199">
        <v>28.152034883720926</v>
      </c>
      <c r="V9" s="199">
        <v>28.222674418604651</v>
      </c>
      <c r="W9" s="199">
        <v>28.293255813953486</v>
      </c>
      <c r="X9" s="199">
        <v>28.363837209302329</v>
      </c>
      <c r="Y9" s="199">
        <v>28.43441860465116</v>
      </c>
      <c r="Z9" s="199">
        <v>28.504999999999995</v>
      </c>
      <c r="AA9" s="199">
        <v>28.575581395348838</v>
      </c>
      <c r="AB9" s="199">
        <v>28.646511627906978</v>
      </c>
      <c r="AC9" s="199">
        <v>28.716860465116277</v>
      </c>
      <c r="AD9" s="199">
        <v>28.787209302325579</v>
      </c>
      <c r="AE9" s="199">
        <v>28.857558139534884</v>
      </c>
      <c r="AF9" s="199">
        <v>28.92790697674419</v>
      </c>
    </row>
    <row r="10" spans="1:34">
      <c r="A10" s="92" t="s">
        <v>11</v>
      </c>
      <c r="B10" s="199">
        <v>1.3175230566534915</v>
      </c>
      <c r="C10" s="199">
        <v>1.1370223978919634</v>
      </c>
      <c r="D10" s="199">
        <v>1.1370223978919634</v>
      </c>
      <c r="E10" s="199">
        <v>1.1370223978919634</v>
      </c>
      <c r="F10" s="199">
        <v>1.1370223978919634</v>
      </c>
      <c r="G10" s="206">
        <v>1.3504611330698286</v>
      </c>
      <c r="H10" s="206">
        <v>1.3570487483530962</v>
      </c>
      <c r="I10" s="206">
        <v>1.3636363636363635</v>
      </c>
      <c r="J10" s="206">
        <v>1.3702239789196311</v>
      </c>
      <c r="K10" s="206">
        <v>1.3768115942028984</v>
      </c>
      <c r="L10" s="206">
        <v>1.383399209486166</v>
      </c>
      <c r="M10" s="206">
        <v>1.3899868247694334</v>
      </c>
      <c r="N10" s="206">
        <v>1.3965744400527009</v>
      </c>
      <c r="O10" s="206">
        <v>1.4031620553359683</v>
      </c>
      <c r="P10" s="206">
        <v>1.4097496706192358</v>
      </c>
      <c r="Q10" s="206">
        <v>1.4163372859025032</v>
      </c>
      <c r="R10" s="206">
        <v>1.4229249011857708</v>
      </c>
      <c r="S10" s="206">
        <v>1.4295125164690383</v>
      </c>
      <c r="T10" s="206">
        <v>1.4361001317523057</v>
      </c>
      <c r="U10" s="206">
        <v>1.4426877470355732</v>
      </c>
      <c r="V10" s="206">
        <v>1.4492753623188406</v>
      </c>
      <c r="W10" s="206">
        <v>1.4558629776021081</v>
      </c>
      <c r="X10" s="199">
        <v>1.1370223978919634</v>
      </c>
      <c r="Y10" s="199">
        <v>1.1370223978919634</v>
      </c>
      <c r="Z10" s="199">
        <v>1.1370223978919634</v>
      </c>
      <c r="AA10" s="199">
        <v>1.1370223978919631</v>
      </c>
      <c r="AB10" s="199">
        <v>1.1370223978919631</v>
      </c>
      <c r="AC10" s="199">
        <v>1.1370223978919631</v>
      </c>
      <c r="AD10" s="199">
        <v>1.1370223978919631</v>
      </c>
      <c r="AE10" s="199">
        <v>1.1370223978919631</v>
      </c>
      <c r="AF10" s="199">
        <v>1.1370223978919631</v>
      </c>
    </row>
    <row r="11" spans="1:34">
      <c r="A11" s="92" t="s">
        <v>10</v>
      </c>
      <c r="B11" s="199">
        <v>23.546875537366304</v>
      </c>
      <c r="C11" s="199">
        <v>23.432905733053616</v>
      </c>
      <c r="D11" s="199">
        <v>23.318935928740927</v>
      </c>
      <c r="E11" s="199">
        <v>23.204966124428243</v>
      </c>
      <c r="F11" s="199">
        <v>23.090996320115558</v>
      </c>
      <c r="G11" s="199">
        <v>22.977026515802869</v>
      </c>
      <c r="H11" s="199">
        <v>22.863056711490181</v>
      </c>
      <c r="I11" s="199">
        <v>22.749086907177496</v>
      </c>
      <c r="J11" s="199">
        <v>22.635117102864807</v>
      </c>
      <c r="K11" s="199">
        <v>22.521147298552123</v>
      </c>
      <c r="L11" s="199">
        <v>22.407177494239434</v>
      </c>
      <c r="M11" s="199">
        <v>22.326582866182893</v>
      </c>
      <c r="N11" s="199">
        <v>22.245988238126358</v>
      </c>
      <c r="O11" s="199">
        <v>22.165393610069817</v>
      </c>
      <c r="P11" s="199">
        <v>22.084798982013272</v>
      </c>
      <c r="Q11" s="199">
        <v>22.004204353956734</v>
      </c>
      <c r="R11" s="199">
        <v>21.923609725900199</v>
      </c>
      <c r="S11" s="199">
        <v>21.843015097843654</v>
      </c>
      <c r="T11" s="199">
        <v>21.762420469787116</v>
      </c>
      <c r="U11" s="199">
        <v>21.681825841730575</v>
      </c>
      <c r="V11" s="199">
        <v>21.601231213674037</v>
      </c>
      <c r="W11" s="199">
        <v>21.578501908725109</v>
      </c>
      <c r="X11" s="199">
        <v>21.55577260377618</v>
      </c>
      <c r="Y11" s="199">
        <v>21.533043298827248</v>
      </c>
      <c r="Z11" s="199">
        <v>21.510313993878324</v>
      </c>
      <c r="AA11" s="199">
        <v>21.47798212444139</v>
      </c>
      <c r="AB11" s="199">
        <v>21.455276727397731</v>
      </c>
      <c r="AC11" s="199">
        <v>21.432554142316945</v>
      </c>
      <c r="AD11" s="199">
        <v>21.409831557236163</v>
      </c>
      <c r="AE11" s="199">
        <v>21.387126160192508</v>
      </c>
      <c r="AF11" s="199">
        <v>21.364403575111719</v>
      </c>
    </row>
    <row r="12" spans="1:34">
      <c r="A12" s="92" t="s">
        <v>9</v>
      </c>
      <c r="B12" s="199">
        <v>37.141493423843869</v>
      </c>
      <c r="C12" s="199">
        <v>36.69601187950785</v>
      </c>
      <c r="D12" s="199">
        <v>36.250530335171831</v>
      </c>
      <c r="E12" s="199">
        <v>35.805048790835805</v>
      </c>
      <c r="F12" s="199">
        <v>35.359567246499786</v>
      </c>
      <c r="G12" s="199">
        <v>34.914085702163767</v>
      </c>
      <c r="H12" s="199">
        <v>34.468604157827748</v>
      </c>
      <c r="I12" s="199">
        <v>34.023122613491729</v>
      </c>
      <c r="J12" s="199">
        <v>33.577641069155703</v>
      </c>
      <c r="K12" s="199">
        <v>33.132159524819684</v>
      </c>
      <c r="L12" s="199">
        <v>32.686677980483665</v>
      </c>
      <c r="M12" s="199">
        <v>32.241196436147646</v>
      </c>
      <c r="N12" s="199">
        <v>31.795714891811624</v>
      </c>
      <c r="O12" s="199">
        <v>31.350233347475605</v>
      </c>
      <c r="P12" s="199">
        <v>30.904751803139582</v>
      </c>
      <c r="Q12" s="199">
        <v>30.459270258803564</v>
      </c>
      <c r="R12" s="199">
        <v>30.013788714467545</v>
      </c>
      <c r="S12" s="199">
        <v>29.568307170131522</v>
      </c>
      <c r="T12" s="199">
        <v>29.122825625795503</v>
      </c>
      <c r="U12" s="199">
        <v>28.677344081459481</v>
      </c>
      <c r="V12" s="199">
        <v>28.231862537123462</v>
      </c>
      <c r="W12" s="199">
        <v>27.786380992787439</v>
      </c>
      <c r="X12" s="199">
        <v>27.340899448451417</v>
      </c>
      <c r="Y12" s="199">
        <v>26.895417904115398</v>
      </c>
      <c r="Z12" s="199">
        <v>26.449936359779379</v>
      </c>
      <c r="AA12" s="199">
        <v>26.004454815443356</v>
      </c>
      <c r="AB12" s="199">
        <v>25.558973271107337</v>
      </c>
      <c r="AC12" s="199">
        <v>25.113491726771318</v>
      </c>
      <c r="AD12" s="199">
        <v>24.668010182435296</v>
      </c>
      <c r="AE12" s="199">
        <v>24.222528638099277</v>
      </c>
      <c r="AF12" s="199">
        <v>23.777047093763258</v>
      </c>
    </row>
    <row r="13" spans="1:34">
      <c r="A13" s="92" t="s">
        <v>8</v>
      </c>
      <c r="B13" s="199">
        <v>20.23152709359606</v>
      </c>
      <c r="C13" s="199">
        <v>20.273891625615761</v>
      </c>
      <c r="D13" s="199">
        <v>20.316256157635468</v>
      </c>
      <c r="E13" s="199">
        <v>20.358620689655172</v>
      </c>
      <c r="F13" s="199">
        <v>20.40098522167488</v>
      </c>
      <c r="G13" s="199">
        <v>20.44334975369458</v>
      </c>
      <c r="H13" s="199">
        <v>20.485714285714284</v>
      </c>
      <c r="I13" s="199">
        <v>20.528078817733988</v>
      </c>
      <c r="J13" s="199">
        <v>20.570443349753695</v>
      </c>
      <c r="K13" s="199">
        <v>20.612807881773403</v>
      </c>
      <c r="L13" s="199">
        <v>20.655172413793103</v>
      </c>
      <c r="M13" s="199">
        <v>20.480788177339903</v>
      </c>
      <c r="N13" s="199">
        <v>20.3064039408867</v>
      </c>
      <c r="O13" s="199">
        <v>20.1320197044335</v>
      </c>
      <c r="P13" s="199">
        <v>19.957635467980296</v>
      </c>
      <c r="Q13" s="199">
        <v>19.783251231527093</v>
      </c>
      <c r="R13" s="199">
        <v>19.608866995073893</v>
      </c>
      <c r="S13" s="199">
        <v>19.434482758620689</v>
      </c>
      <c r="T13" s="199">
        <v>21.295206971677558</v>
      </c>
      <c r="U13" s="199">
        <v>19.085714285714285</v>
      </c>
      <c r="V13" s="199">
        <v>18.911330049261085</v>
      </c>
      <c r="W13" s="199">
        <v>18.902463054187191</v>
      </c>
      <c r="X13" s="205">
        <v>17.251231527093598</v>
      </c>
      <c r="Y13" s="205">
        <v>17.251231527093598</v>
      </c>
      <c r="Z13" s="199">
        <v>18.875862068965517</v>
      </c>
      <c r="AA13" s="199">
        <v>18.866995073891623</v>
      </c>
      <c r="AB13" s="199">
        <v>18.862068965517238</v>
      </c>
      <c r="AC13" s="199">
        <v>19.039408866995071</v>
      </c>
      <c r="AD13" s="199">
        <v>19.059113300492612</v>
      </c>
      <c r="AE13" s="199">
        <v>19.078817733990146</v>
      </c>
      <c r="AF13" s="199">
        <v>19.098522167487687</v>
      </c>
    </row>
    <row r="14" spans="1:34">
      <c r="A14" s="92" t="s">
        <v>6</v>
      </c>
      <c r="B14" s="199">
        <v>55.161626694473412</v>
      </c>
      <c r="C14" s="199">
        <v>54.883135379841804</v>
      </c>
      <c r="D14" s="199">
        <v>54.604644065210202</v>
      </c>
      <c r="E14" s="199">
        <v>54.326152750578601</v>
      </c>
      <c r="F14" s="199">
        <v>54.047661435946999</v>
      </c>
      <c r="G14" s="199">
        <v>53.769170121315398</v>
      </c>
      <c r="H14" s="199">
        <v>53.490678806683789</v>
      </c>
      <c r="I14" s="199">
        <v>53.212187492052188</v>
      </c>
      <c r="J14" s="199">
        <v>52.933696177420586</v>
      </c>
      <c r="K14" s="199">
        <v>52.655204862788985</v>
      </c>
      <c r="L14" s="199">
        <v>52.376713548157376</v>
      </c>
      <c r="M14" s="199">
        <v>52.094933747043413</v>
      </c>
      <c r="N14" s="199">
        <v>51.81315394592945</v>
      </c>
      <c r="O14" s="199">
        <v>51.53137414481548</v>
      </c>
      <c r="P14" s="199">
        <v>51.249594343701517</v>
      </c>
      <c r="Q14" s="199">
        <v>50.967814542587554</v>
      </c>
      <c r="R14" s="199">
        <v>50.686034741473584</v>
      </c>
      <c r="S14" s="199">
        <v>50.404254940359628</v>
      </c>
      <c r="T14" s="199">
        <v>50.122475139245651</v>
      </c>
      <c r="U14" s="199">
        <v>49.840695338131695</v>
      </c>
      <c r="V14" s="199">
        <v>49.558915537017725</v>
      </c>
      <c r="W14" s="199">
        <v>49.296411404155755</v>
      </c>
      <c r="X14" s="199">
        <v>49.033907271293778</v>
      </c>
      <c r="Y14" s="199">
        <v>48.771403138431801</v>
      </c>
      <c r="Z14" s="199">
        <v>48.508899005569823</v>
      </c>
      <c r="AA14" s="199">
        <v>48.246394872707846</v>
      </c>
      <c r="AB14" s="199">
        <v>47.850008901548868</v>
      </c>
      <c r="AC14" s="199">
        <v>47.568096848851695</v>
      </c>
      <c r="AD14" s="199">
        <v>47.336109768814055</v>
      </c>
      <c r="AE14" s="199">
        <v>47.007947811490631</v>
      </c>
      <c r="AF14" s="199">
        <v>46.725196469900048</v>
      </c>
    </row>
    <row r="15" spans="1:34">
      <c r="A15" s="92" t="s">
        <v>5</v>
      </c>
      <c r="B15" s="199">
        <v>10.651374363832915</v>
      </c>
      <c r="C15" s="199">
        <v>10.565124561211725</v>
      </c>
      <c r="D15" s="199">
        <v>10.478874758590534</v>
      </c>
      <c r="E15" s="199">
        <v>10.392624955969342</v>
      </c>
      <c r="F15" s="199">
        <v>10.306375153348151</v>
      </c>
      <c r="G15" s="199">
        <v>10.220125350726962</v>
      </c>
      <c r="H15" s="199">
        <v>10.133875548105772</v>
      </c>
      <c r="I15" s="199">
        <v>10.047625745484581</v>
      </c>
      <c r="J15" s="199">
        <v>9.9613759428633912</v>
      </c>
      <c r="K15" s="199">
        <v>9.8751261402421999</v>
      </c>
      <c r="L15" s="199">
        <v>9.7888763376210086</v>
      </c>
      <c r="M15" s="199">
        <v>9.7026255632887555</v>
      </c>
      <c r="N15" s="199">
        <v>9.6163747889565041</v>
      </c>
      <c r="O15" s="199">
        <v>9.5301240146242527</v>
      </c>
      <c r="P15" s="199">
        <v>9.4438732402919996</v>
      </c>
      <c r="Q15" s="199">
        <v>9.3576224659597482</v>
      </c>
      <c r="R15" s="199">
        <v>9.2713716916274933</v>
      </c>
      <c r="S15" s="199">
        <v>9.1851209172952437</v>
      </c>
      <c r="T15" s="199">
        <v>9.0988701429629906</v>
      </c>
      <c r="U15" s="199">
        <v>9.0126193686307392</v>
      </c>
      <c r="V15" s="199">
        <v>8.9263685942984843</v>
      </c>
      <c r="W15" s="199">
        <v>8.8401195204605916</v>
      </c>
      <c r="X15" s="199">
        <v>8.7538704466226989</v>
      </c>
      <c r="Y15" s="199">
        <v>8.6676213727848044</v>
      </c>
      <c r="Z15" s="199">
        <v>8.5813722989469081</v>
      </c>
      <c r="AA15" s="199">
        <v>8.4951232251090136</v>
      </c>
      <c r="AB15" s="199">
        <v>8.4088717219934654</v>
      </c>
      <c r="AC15" s="199">
        <v>8.3226202188779173</v>
      </c>
      <c r="AD15" s="199">
        <v>8.2363687157623691</v>
      </c>
      <c r="AE15" s="199">
        <v>8.1501172126468191</v>
      </c>
      <c r="AF15" s="199">
        <v>8.0638657095312709</v>
      </c>
    </row>
    <row r="16" spans="1:34">
      <c r="A16" s="92" t="s">
        <v>4</v>
      </c>
      <c r="B16" s="199">
        <v>73.260869565217405</v>
      </c>
      <c r="C16" s="199">
        <v>73.260869565217405</v>
      </c>
      <c r="D16" s="199">
        <v>73.260869565217405</v>
      </c>
      <c r="E16" s="199">
        <v>73.260869565217405</v>
      </c>
      <c r="F16" s="199">
        <v>73.260869565217405</v>
      </c>
      <c r="G16" s="199">
        <v>73.260869565217405</v>
      </c>
      <c r="H16" s="199">
        <v>73.260869565217405</v>
      </c>
      <c r="I16" s="199">
        <v>73.260869565217405</v>
      </c>
      <c r="J16" s="199">
        <v>73.260869565217405</v>
      </c>
      <c r="K16" s="199">
        <v>73.260869565217405</v>
      </c>
      <c r="L16" s="199">
        <v>73.260869565217405</v>
      </c>
      <c r="M16" s="199">
        <v>73.260869565217405</v>
      </c>
      <c r="N16" s="199">
        <v>73.260869565217405</v>
      </c>
      <c r="O16" s="199">
        <v>73.260869565217405</v>
      </c>
      <c r="P16" s="199">
        <v>73.260869565217405</v>
      </c>
      <c r="Q16" s="199">
        <v>73.260869565217405</v>
      </c>
      <c r="R16" s="199">
        <v>73.260869565217405</v>
      </c>
      <c r="S16" s="199">
        <v>73.260869565217405</v>
      </c>
      <c r="T16" s="199">
        <v>73.260869565217405</v>
      </c>
      <c r="U16" s="199">
        <v>73.260869565217405</v>
      </c>
      <c r="V16" s="199">
        <v>73.260869565217405</v>
      </c>
      <c r="W16" s="199">
        <v>73.260869565217405</v>
      </c>
      <c r="X16" s="199">
        <v>88.478260869565233</v>
      </c>
      <c r="Y16" s="206">
        <v>88.478260869565233</v>
      </c>
      <c r="Z16" s="199">
        <v>73.260869565217405</v>
      </c>
      <c r="AA16" s="199">
        <v>73.260869565217405</v>
      </c>
      <c r="AB16" s="199">
        <v>73.260869565217405</v>
      </c>
      <c r="AC16" s="199">
        <v>73.260869565217405</v>
      </c>
      <c r="AD16" s="199">
        <v>73.260869565217405</v>
      </c>
      <c r="AE16" s="199">
        <v>73.260869565217405</v>
      </c>
      <c r="AF16" s="199">
        <v>73.260869565217405</v>
      </c>
    </row>
    <row r="17" spans="1:32">
      <c r="A17" s="92" t="s">
        <v>3</v>
      </c>
      <c r="B17" s="199">
        <v>14.955271249453874</v>
      </c>
      <c r="C17" s="199">
        <v>14.925265231763511</v>
      </c>
      <c r="D17" s="199">
        <v>14.895259214073151</v>
      </c>
      <c r="E17" s="199">
        <v>14.865253196382792</v>
      </c>
      <c r="F17" s="199">
        <v>14.835247178692432</v>
      </c>
      <c r="G17" s="199">
        <v>14.805241161002069</v>
      </c>
      <c r="H17" s="199">
        <v>14.775235143311706</v>
      </c>
      <c r="I17" s="199">
        <v>14.745229125621346</v>
      </c>
      <c r="J17" s="199">
        <v>14.715223107930987</v>
      </c>
      <c r="K17" s="199">
        <v>14.685217090240627</v>
      </c>
      <c r="L17" s="199">
        <v>14.655211072550264</v>
      </c>
      <c r="M17" s="199">
        <v>14.625205054859901</v>
      </c>
      <c r="N17" s="199">
        <v>14.595199037169543</v>
      </c>
      <c r="O17" s="199">
        <v>14.565193019479182</v>
      </c>
      <c r="P17" s="199">
        <v>14.535187001788822</v>
      </c>
      <c r="Q17" s="199">
        <v>14.505180984098459</v>
      </c>
      <c r="R17" s="199">
        <v>14.475174966408096</v>
      </c>
      <c r="S17" s="199">
        <v>14.445168948717738</v>
      </c>
      <c r="T17" s="199">
        <v>14.415162931027377</v>
      </c>
      <c r="U17" s="199">
        <v>14.385156913337017</v>
      </c>
      <c r="V17" s="199">
        <v>14.355150895646654</v>
      </c>
      <c r="W17" s="199">
        <v>14.325144877956291</v>
      </c>
      <c r="X17" s="199">
        <v>14.295138860265933</v>
      </c>
      <c r="Y17" s="199">
        <v>14.265132842575571</v>
      </c>
      <c r="Z17" s="199">
        <v>14.235126824885212</v>
      </c>
      <c r="AA17" s="199">
        <v>14.205120807194849</v>
      </c>
      <c r="AB17" s="199">
        <v>14.175114789504487</v>
      </c>
      <c r="AC17" s="199">
        <v>14.145108771814128</v>
      </c>
      <c r="AD17" s="199">
        <v>14.115102754123765</v>
      </c>
      <c r="AE17" s="199">
        <v>14.085096736433405</v>
      </c>
      <c r="AF17" s="199">
        <v>14.055090718743044</v>
      </c>
    </row>
    <row r="18" spans="1:32">
      <c r="A18" s="92" t="s">
        <v>32</v>
      </c>
      <c r="B18" s="199">
        <v>64.788902686836764</v>
      </c>
      <c r="C18" s="199">
        <v>64.368943328065029</v>
      </c>
      <c r="D18" s="199">
        <v>63.948983969293295</v>
      </c>
      <c r="E18" s="199">
        <v>63.52902461052156</v>
      </c>
      <c r="F18" s="199">
        <v>63.109065251749833</v>
      </c>
      <c r="G18" s="199">
        <v>62.689105892978098</v>
      </c>
      <c r="H18" s="199">
        <v>62.269146534206364</v>
      </c>
      <c r="I18" s="199">
        <v>61.849187175434636</v>
      </c>
      <c r="J18" s="199">
        <v>61.429227816662902</v>
      </c>
      <c r="K18" s="199">
        <v>61.009268457891174</v>
      </c>
      <c r="L18" s="199">
        <v>60.58930909911944</v>
      </c>
      <c r="M18" s="199">
        <v>60.169349740347705</v>
      </c>
      <c r="N18" s="199">
        <v>59.749390381575978</v>
      </c>
      <c r="O18" s="199">
        <v>59.329431022804243</v>
      </c>
      <c r="P18" s="199">
        <v>58.909471664032516</v>
      </c>
      <c r="Q18" s="199">
        <v>58.489512305260781</v>
      </c>
      <c r="R18" s="199">
        <v>58.069552946489047</v>
      </c>
      <c r="S18" s="199">
        <v>57.64959358771732</v>
      </c>
      <c r="T18" s="199">
        <v>57.229634228945585</v>
      </c>
      <c r="U18" s="199">
        <v>56.809674870173858</v>
      </c>
      <c r="V18" s="199">
        <v>56.389715511402123</v>
      </c>
      <c r="W18" s="199">
        <v>55.969753894784375</v>
      </c>
      <c r="X18" s="199">
        <v>55.549792278166635</v>
      </c>
      <c r="Y18" s="199">
        <v>55.129830661548887</v>
      </c>
      <c r="Z18" s="199">
        <v>54.709869044931139</v>
      </c>
      <c r="AA18" s="199">
        <v>54.289907428313391</v>
      </c>
      <c r="AB18" s="199">
        <v>53.760442537818918</v>
      </c>
      <c r="AC18" s="199">
        <v>53.230977647324451</v>
      </c>
      <c r="AD18" s="199">
        <v>52.701512756829985</v>
      </c>
      <c r="AE18" s="199">
        <v>52.172047866335511</v>
      </c>
      <c r="AF18" s="199">
        <v>51.642582975841044</v>
      </c>
    </row>
    <row r="19" spans="1:32">
      <c r="A19" s="92" t="s">
        <v>1</v>
      </c>
      <c r="B19" s="199">
        <v>63.778097633812671</v>
      </c>
      <c r="C19" s="199">
        <v>63.72993987005475</v>
      </c>
      <c r="D19" s="199">
        <v>63.681782106296829</v>
      </c>
      <c r="E19" s="199">
        <v>63.633624342538909</v>
      </c>
      <c r="F19" s="199">
        <v>63.585466578780988</v>
      </c>
      <c r="G19" s="199">
        <v>63.537308815023067</v>
      </c>
      <c r="H19" s="199">
        <v>63.489151051265154</v>
      </c>
      <c r="I19" s="199">
        <v>63.440993287507233</v>
      </c>
      <c r="J19" s="199">
        <v>63.392835523749312</v>
      </c>
      <c r="K19" s="199">
        <v>63.344677759991391</v>
      </c>
      <c r="L19" s="199">
        <v>63.296519996233471</v>
      </c>
      <c r="M19" s="199">
        <v>63.24836223247555</v>
      </c>
      <c r="N19" s="199">
        <v>63.200204468717629</v>
      </c>
      <c r="O19" s="199">
        <v>63.152046704959709</v>
      </c>
      <c r="P19" s="199">
        <v>63.103888941201795</v>
      </c>
      <c r="Q19" s="199">
        <v>63.055731177443874</v>
      </c>
      <c r="R19" s="199">
        <v>63.007573413685954</v>
      </c>
      <c r="S19" s="199">
        <v>62.959415649928033</v>
      </c>
      <c r="T19" s="199">
        <v>62.911257886170112</v>
      </c>
      <c r="U19" s="199">
        <v>62.863100122412192</v>
      </c>
      <c r="V19" s="199">
        <v>62.814942358654271</v>
      </c>
      <c r="W19" s="199">
        <v>62.561804705470884</v>
      </c>
      <c r="X19" s="199">
        <v>62.308667052287497</v>
      </c>
      <c r="Y19" s="199">
        <v>62.055529399104103</v>
      </c>
      <c r="Z19" s="199">
        <v>61.802391745920715</v>
      </c>
      <c r="AA19" s="199">
        <v>61.549254092737328</v>
      </c>
      <c r="AB19" s="199">
        <v>61.295955016882118</v>
      </c>
      <c r="AC19" s="199">
        <v>61.042884623145319</v>
      </c>
      <c r="AD19" s="199">
        <v>60.789706614293983</v>
      </c>
      <c r="AE19" s="199">
        <v>60.536515153553317</v>
      </c>
      <c r="AF19" s="199">
        <v>60.283337144701974</v>
      </c>
    </row>
    <row r="20" spans="1:32">
      <c r="A20" s="92" t="s">
        <v>0</v>
      </c>
      <c r="B20" s="199">
        <v>48.66661496704149</v>
      </c>
      <c r="C20" s="199">
        <v>48.54752488044462</v>
      </c>
      <c r="D20" s="199">
        <v>48.428434793847742</v>
      </c>
      <c r="E20" s="199">
        <v>48.309344707250872</v>
      </c>
      <c r="F20" s="199">
        <v>48.190254620654009</v>
      </c>
      <c r="G20" s="199">
        <v>48.071164534057132</v>
      </c>
      <c r="H20" s="199">
        <v>47.952074447460248</v>
      </c>
      <c r="I20" s="199">
        <v>47.832984360863378</v>
      </c>
      <c r="J20" s="199">
        <v>47.713894274266515</v>
      </c>
      <c r="K20" s="199">
        <v>47.594804187669638</v>
      </c>
      <c r="L20" s="199">
        <v>47.475714101072768</v>
      </c>
      <c r="M20" s="199">
        <v>47.356624014475898</v>
      </c>
      <c r="N20" s="199">
        <v>47.237533927879021</v>
      </c>
      <c r="O20" s="199">
        <v>47.118443841282151</v>
      </c>
      <c r="P20" s="199">
        <v>46.999353754685281</v>
      </c>
      <c r="Q20" s="199">
        <v>46.880263668088404</v>
      </c>
      <c r="R20" s="199">
        <v>46.761173581491541</v>
      </c>
      <c r="S20" s="199">
        <v>46.642083494894671</v>
      </c>
      <c r="T20" s="199">
        <v>46.522993408297786</v>
      </c>
      <c r="U20" s="199">
        <v>46.403903321700909</v>
      </c>
      <c r="V20" s="199">
        <v>46.284813235104046</v>
      </c>
      <c r="W20" s="199">
        <v>46.165723148507176</v>
      </c>
      <c r="X20" s="205">
        <v>39.5424583171772</v>
      </c>
      <c r="Y20" s="199">
        <v>45.927542975313429</v>
      </c>
      <c r="Z20" s="199">
        <v>45.808452888716559</v>
      </c>
      <c r="AA20" s="199">
        <v>45.689362802119689</v>
      </c>
      <c r="AB20" s="199">
        <v>45.570272715522812</v>
      </c>
      <c r="AC20" s="199">
        <v>45.451182628925942</v>
      </c>
      <c r="AD20" s="199">
        <v>45.332092542329072</v>
      </c>
      <c r="AE20" s="199">
        <v>45.213002455732202</v>
      </c>
      <c r="AF20" s="199">
        <v>45.093912369135332</v>
      </c>
    </row>
    <row r="21" spans="1:32">
      <c r="A21" s="92" t="s">
        <v>232</v>
      </c>
      <c r="B21" s="199">
        <v>47.727225562404769</v>
      </c>
      <c r="C21" s="199">
        <v>47.537072197803035</v>
      </c>
      <c r="D21" s="199">
        <v>47.346918833201293</v>
      </c>
      <c r="E21" s="199">
        <v>47.059543986044808</v>
      </c>
      <c r="F21" s="199">
        <v>46.869734169543221</v>
      </c>
      <c r="G21" s="199">
        <v>46.77645873939607</v>
      </c>
      <c r="H21" s="199">
        <v>46.586305374794335</v>
      </c>
      <c r="I21" s="199">
        <v>46.396152010192594</v>
      </c>
      <c r="J21" s="199">
        <v>46.205998645590846</v>
      </c>
      <c r="K21" s="199">
        <v>46.015845280989105</v>
      </c>
      <c r="L21" s="199">
        <v>45.825691916387363</v>
      </c>
      <c r="M21" s="199">
        <v>45.595810101180561</v>
      </c>
      <c r="N21" s="199">
        <v>45.365928285973773</v>
      </c>
      <c r="O21" s="199">
        <v>45.136046470766956</v>
      </c>
      <c r="P21" s="199">
        <v>44.906164655560154</v>
      </c>
      <c r="Q21" s="199">
        <v>44.676282840353352</v>
      </c>
      <c r="R21" s="199">
        <v>44.44640102514655</v>
      </c>
      <c r="S21" s="199">
        <v>44.21651920993974</v>
      </c>
      <c r="T21" s="199">
        <v>43.987521977456396</v>
      </c>
      <c r="U21" s="199">
        <v>43.756755579526136</v>
      </c>
      <c r="V21" s="199">
        <v>43.52687376431934</v>
      </c>
      <c r="W21" s="199">
        <v>43.241885388126953</v>
      </c>
      <c r="X21" s="199">
        <v>42.956897011934572</v>
      </c>
      <c r="Y21" s="199">
        <v>42.671908635742213</v>
      </c>
      <c r="Z21" s="199">
        <v>42.386920259549825</v>
      </c>
      <c r="AA21" s="199">
        <v>42.100797209905267</v>
      </c>
      <c r="AB21" s="199">
        <v>41.794837109893571</v>
      </c>
      <c r="AC21" s="199">
        <v>41.498265157058398</v>
      </c>
      <c r="AD21" s="199">
        <v>41.205720249799143</v>
      </c>
      <c r="AE21" s="199">
        <v>40.90533374671449</v>
      </c>
      <c r="AF21" s="199">
        <v>40.608650881684582</v>
      </c>
    </row>
    <row r="22" spans="1:32">
      <c r="A22" s="17"/>
      <c r="B22" s="43"/>
      <c r="C22" s="43"/>
      <c r="D22" s="43"/>
      <c r="E22" s="43"/>
      <c r="F22" s="43"/>
      <c r="G22" s="43"/>
      <c r="H22" s="43"/>
      <c r="I22" s="43"/>
      <c r="J22" s="43"/>
      <c r="K22" s="43"/>
      <c r="L22" s="43" t="s">
        <v>15</v>
      </c>
      <c r="M22" s="43"/>
      <c r="N22" s="43"/>
      <c r="O22" s="43"/>
      <c r="P22" s="43"/>
      <c r="Q22" s="43"/>
      <c r="R22" s="43"/>
      <c r="S22" s="43"/>
      <c r="T22" s="43"/>
      <c r="U22" s="43"/>
      <c r="V22" s="43"/>
      <c r="W22" s="43"/>
      <c r="X22" s="43"/>
    </row>
    <row r="23" spans="1:32">
      <c r="A23" s="44" t="s">
        <v>18</v>
      </c>
      <c r="C23" s="43"/>
      <c r="D23" s="43"/>
      <c r="E23" s="43"/>
      <c r="F23" s="43"/>
      <c r="G23" s="43"/>
      <c r="H23" s="43"/>
      <c r="I23" s="43"/>
      <c r="J23" s="43"/>
      <c r="K23" s="43"/>
      <c r="L23" s="43"/>
      <c r="M23" s="43"/>
      <c r="N23" s="43"/>
      <c r="O23" s="43"/>
      <c r="P23" s="43"/>
      <c r="Q23" s="43"/>
      <c r="R23" s="43"/>
      <c r="S23" s="43"/>
      <c r="T23" s="43"/>
      <c r="U23" s="43"/>
      <c r="V23" s="43"/>
      <c r="W23" s="43"/>
      <c r="X23" s="43"/>
    </row>
    <row r="24" spans="1:32">
      <c r="A24" s="17"/>
      <c r="B24" s="43"/>
      <c r="C24" s="43"/>
      <c r="D24" s="43"/>
      <c r="E24" s="43"/>
      <c r="F24" s="43"/>
      <c r="G24" s="43"/>
      <c r="H24" s="43"/>
      <c r="I24" s="43"/>
      <c r="J24" s="43"/>
      <c r="K24" s="43"/>
      <c r="L24" s="43"/>
      <c r="M24" s="43"/>
      <c r="N24" s="43"/>
      <c r="O24" s="43"/>
      <c r="P24" s="43"/>
      <c r="Q24" s="43"/>
      <c r="R24" s="43"/>
      <c r="S24" s="43"/>
      <c r="T24" s="43"/>
      <c r="U24" s="43"/>
      <c r="V24" s="43"/>
      <c r="W24" s="43"/>
      <c r="X24" s="43"/>
    </row>
    <row r="25" spans="1:32">
      <c r="A25" s="41" t="s">
        <v>575</v>
      </c>
      <c r="B25" s="43"/>
      <c r="C25" s="43"/>
      <c r="D25" s="43"/>
      <c r="E25" s="43"/>
      <c r="F25" s="43"/>
      <c r="G25" s="43"/>
      <c r="H25" s="43"/>
      <c r="I25" s="43"/>
      <c r="J25" s="43"/>
      <c r="K25" s="43"/>
      <c r="L25" s="43"/>
      <c r="M25" s="43"/>
      <c r="N25" s="43"/>
      <c r="O25" s="43"/>
      <c r="P25" s="43"/>
      <c r="Q25" s="43"/>
      <c r="R25" s="43"/>
      <c r="S25" s="43"/>
      <c r="T25" s="43"/>
      <c r="U25" s="43"/>
      <c r="V25" s="43"/>
      <c r="W25" s="43"/>
      <c r="X25" s="43"/>
    </row>
    <row r="26" spans="1:32">
      <c r="A26" s="17"/>
      <c r="B26" s="43"/>
      <c r="C26" s="43"/>
      <c r="D26" s="43"/>
      <c r="E26" s="43"/>
      <c r="F26" s="43"/>
      <c r="G26" s="43"/>
      <c r="H26" s="43"/>
      <c r="I26" s="43"/>
      <c r="J26" s="43"/>
      <c r="K26" s="43"/>
      <c r="L26" s="43"/>
      <c r="M26" s="43"/>
      <c r="N26" s="43"/>
      <c r="O26" s="43"/>
      <c r="P26" s="43"/>
      <c r="Q26" s="43"/>
      <c r="R26" s="43"/>
      <c r="S26" s="43"/>
      <c r="T26" s="43"/>
      <c r="U26" s="43"/>
      <c r="V26" s="43"/>
      <c r="W26" s="43"/>
      <c r="X26" s="43"/>
    </row>
    <row r="27" spans="1:32">
      <c r="A27" s="17"/>
      <c r="B27" s="43"/>
      <c r="C27" s="43"/>
      <c r="D27" s="43"/>
      <c r="E27" s="43"/>
      <c r="F27" s="43"/>
      <c r="G27" s="43"/>
      <c r="H27" s="43"/>
      <c r="I27" s="43"/>
      <c r="J27" s="43"/>
      <c r="K27" s="43"/>
      <c r="L27" s="43"/>
      <c r="M27" s="43"/>
      <c r="N27" s="43"/>
      <c r="O27" s="43"/>
      <c r="P27" s="43"/>
      <c r="Q27" s="43"/>
      <c r="R27" s="43"/>
      <c r="S27" s="43"/>
      <c r="T27" s="43"/>
      <c r="U27" s="43"/>
      <c r="V27" s="43"/>
      <c r="W27" s="43"/>
      <c r="X27" s="43"/>
    </row>
  </sheetData>
  <mergeCells count="2">
    <mergeCell ref="A3:A4"/>
    <mergeCell ref="B3:AE3"/>
  </mergeCells>
  <hyperlinks>
    <hyperlink ref="AH4" location="Content!A1" display="Back to content page" xr:uid="{00000000-0004-0000-4301-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AB47"/>
  <sheetViews>
    <sheetView topLeftCell="M19" zoomScale="89" zoomScaleNormal="89" workbookViewId="0">
      <selection activeCell="P31" sqref="P31"/>
    </sheetView>
  </sheetViews>
  <sheetFormatPr defaultColWidth="9.26953125" defaultRowHeight="18" customHeight="1"/>
  <cols>
    <col min="1" max="1" width="36.54296875" style="17" customWidth="1"/>
    <col min="2" max="26" width="11.7265625" style="17" customWidth="1"/>
    <col min="27" max="27" width="13.54296875" style="17" customWidth="1"/>
    <col min="28" max="28" width="15.26953125" style="17" customWidth="1"/>
    <col min="29" max="16384" width="9.26953125" style="17"/>
  </cols>
  <sheetData>
    <row r="1" spans="1:28" ht="18" customHeight="1">
      <c r="A1" s="44" t="s">
        <v>3124</v>
      </c>
      <c r="B1" s="43"/>
      <c r="C1" s="43"/>
      <c r="D1" s="43"/>
      <c r="E1" s="43"/>
      <c r="F1" s="43"/>
      <c r="G1" s="43"/>
      <c r="H1" s="43"/>
      <c r="I1" s="43"/>
      <c r="J1" s="43"/>
      <c r="K1" s="43"/>
      <c r="L1" s="43"/>
      <c r="M1" s="43"/>
      <c r="N1" s="43"/>
      <c r="O1" s="43"/>
      <c r="P1" s="43"/>
      <c r="Q1" s="655"/>
      <c r="R1" s="655"/>
      <c r="S1" s="655"/>
      <c r="T1" s="655"/>
      <c r="U1" s="655"/>
      <c r="V1" s="655"/>
      <c r="W1" s="655"/>
      <c r="X1" s="655"/>
      <c r="Y1" s="655"/>
      <c r="Z1" s="655"/>
    </row>
    <row r="2" spans="1:28" ht="18" customHeight="1">
      <c r="A2" s="44"/>
      <c r="B2" s="43"/>
      <c r="C2" s="43"/>
      <c r="D2" s="43"/>
      <c r="E2" s="43"/>
      <c r="F2" s="43"/>
      <c r="G2" s="43"/>
      <c r="H2" s="43"/>
      <c r="I2" s="43"/>
      <c r="J2" s="43"/>
      <c r="K2" s="43"/>
      <c r="L2" s="43"/>
      <c r="M2" s="43"/>
      <c r="N2" s="43"/>
      <c r="O2" s="43"/>
      <c r="P2" s="43"/>
      <c r="Q2" s="43"/>
      <c r="R2" s="43"/>
      <c r="S2" s="43"/>
      <c r="T2" s="43"/>
      <c r="U2" s="43"/>
      <c r="V2" s="43"/>
      <c r="W2" s="43"/>
      <c r="X2" s="43"/>
      <c r="Y2" s="43"/>
      <c r="Z2" s="43"/>
    </row>
    <row r="3" spans="1:28" ht="18" customHeight="1">
      <c r="A3" s="368"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Z3" s="217">
        <v>2024</v>
      </c>
      <c r="AB3" s="1" t="s">
        <v>528</v>
      </c>
    </row>
    <row r="4" spans="1:28" ht="18" customHeight="1">
      <c r="A4" s="248" t="s">
        <v>423</v>
      </c>
      <c r="B4" s="280">
        <v>30333.899103139014</v>
      </c>
      <c r="C4" s="280">
        <v>29184.924544989597</v>
      </c>
      <c r="D4" s="280">
        <v>33144.013204868541</v>
      </c>
      <c r="E4" s="280">
        <v>41213.805413301256</v>
      </c>
      <c r="F4" s="280">
        <v>53257.727532519879</v>
      </c>
      <c r="G4" s="280">
        <v>58534.963198308658</v>
      </c>
      <c r="H4" s="280">
        <v>66058.259483833783</v>
      </c>
      <c r="I4" s="280">
        <v>78458.362798678834</v>
      </c>
      <c r="J4" s="280">
        <v>88412.005463965019</v>
      </c>
      <c r="K4" s="280">
        <v>69484.633625136295</v>
      </c>
      <c r="L4" s="706">
        <v>91008.541374450302</v>
      </c>
      <c r="M4" s="706">
        <v>108914.97802594752</v>
      </c>
      <c r="N4" s="706">
        <v>99383.236265601052</v>
      </c>
      <c r="O4" s="706">
        <v>96179.314171118574</v>
      </c>
      <c r="P4" s="706">
        <v>93015.888681092023</v>
      </c>
      <c r="Q4" s="706">
        <v>80572.092120789996</v>
      </c>
      <c r="R4" s="706">
        <v>75792.824284251605</v>
      </c>
      <c r="S4" s="706">
        <v>88904.85064557867</v>
      </c>
      <c r="T4" s="706">
        <v>94262.422518537438</v>
      </c>
      <c r="U4" s="706">
        <v>89617.161829060395</v>
      </c>
      <c r="V4" s="706">
        <v>84631.327936855028</v>
      </c>
      <c r="W4" s="706">
        <v>122312.91570432477</v>
      </c>
      <c r="X4" s="706">
        <v>123747.24582730465</v>
      </c>
      <c r="Y4" s="706">
        <v>112379.17382701575</v>
      </c>
      <c r="Z4" s="706">
        <v>120423.125848</v>
      </c>
    </row>
    <row r="5" spans="1:28" ht="18" customHeight="1">
      <c r="A5" s="248" t="s">
        <v>424</v>
      </c>
      <c r="B5" s="280">
        <v>27051.154483295606</v>
      </c>
      <c r="C5" s="280">
        <v>25110.870411828295</v>
      </c>
      <c r="D5" s="280">
        <v>26950.5186940522</v>
      </c>
      <c r="E5" s="280">
        <v>35199.633118563856</v>
      </c>
      <c r="F5" s="280">
        <v>49535.786849718599</v>
      </c>
      <c r="G5" s="280">
        <v>56944.420604388695</v>
      </c>
      <c r="H5" s="280">
        <v>70335.023775712267</v>
      </c>
      <c r="I5" s="280">
        <v>81407.161062882733</v>
      </c>
      <c r="J5" s="280">
        <v>92846.344704848714</v>
      </c>
      <c r="K5" s="280">
        <v>76001.135467216605</v>
      </c>
      <c r="L5" s="706">
        <v>84762.213766764078</v>
      </c>
      <c r="M5" s="706">
        <v>105538.00187602542</v>
      </c>
      <c r="N5" s="706">
        <v>108250.44283203174</v>
      </c>
      <c r="O5" s="706">
        <v>108042.29152617304</v>
      </c>
      <c r="P5" s="706">
        <v>99791.342171539058</v>
      </c>
      <c r="Q5" s="706">
        <v>85306.303172665037</v>
      </c>
      <c r="R5" s="706">
        <v>74658.066208987962</v>
      </c>
      <c r="S5" s="706">
        <v>83146.622114670638</v>
      </c>
      <c r="T5" s="706">
        <v>93070.623731057611</v>
      </c>
      <c r="U5" s="706">
        <v>88076.766123706053</v>
      </c>
      <c r="V5" s="706">
        <v>68225.823227716261</v>
      </c>
      <c r="W5" s="706">
        <v>92022.030667969011</v>
      </c>
      <c r="X5" s="706">
        <v>109356.53212841992</v>
      </c>
      <c r="Y5" s="706">
        <v>105364.37465935973</v>
      </c>
      <c r="Z5" s="706">
        <v>129039.912457</v>
      </c>
    </row>
    <row r="6" spans="1:28" ht="18" customHeight="1">
      <c r="A6" s="248" t="s">
        <v>425</v>
      </c>
      <c r="B6" s="280">
        <v>3212.3841438726517</v>
      </c>
      <c r="C6" s="280">
        <v>2999.6614880682546</v>
      </c>
      <c r="D6" s="280">
        <v>3155.2760895735273</v>
      </c>
      <c r="E6" s="280">
        <v>3951.8311741377715</v>
      </c>
      <c r="F6" s="280">
        <v>4801.4029726042263</v>
      </c>
      <c r="G6" s="280">
        <v>6297.9889496683327</v>
      </c>
      <c r="H6" s="280">
        <v>7462.9818478839115</v>
      </c>
      <c r="I6" s="280">
        <v>13277.280649948967</v>
      </c>
      <c r="J6" s="280">
        <v>17141.635434395339</v>
      </c>
      <c r="K6" s="280">
        <v>15544.417516356136</v>
      </c>
      <c r="L6" s="706">
        <v>18957.763953320038</v>
      </c>
      <c r="M6" s="706">
        <v>21742.743940108368</v>
      </c>
      <c r="N6" s="706">
        <v>22399.870745687665</v>
      </c>
      <c r="O6" s="706">
        <v>22419.407896115459</v>
      </c>
      <c r="P6" s="706">
        <v>23956.430782744806</v>
      </c>
      <c r="Q6" s="706">
        <v>20398.302185552137</v>
      </c>
      <c r="R6" s="706">
        <v>18593.047001288745</v>
      </c>
      <c r="S6" s="706">
        <v>20222.914927464655</v>
      </c>
      <c r="T6" s="706">
        <v>21687.540508705042</v>
      </c>
      <c r="U6" s="706">
        <v>20904.164706376327</v>
      </c>
      <c r="V6" s="706">
        <v>17260.588464686698</v>
      </c>
      <c r="W6" s="706">
        <v>23152.234799383859</v>
      </c>
      <c r="X6" s="706">
        <v>26730.760518445721</v>
      </c>
      <c r="Y6" s="706">
        <v>26711.064197341671</v>
      </c>
      <c r="Z6" s="706">
        <v>30408.16534</v>
      </c>
      <c r="AB6" s="74"/>
    </row>
    <row r="7" spans="1:28" ht="18" customHeight="1">
      <c r="A7" s="248" t="s">
        <v>426</v>
      </c>
      <c r="B7" s="280">
        <v>343.7660262713942</v>
      </c>
      <c r="C7" s="280">
        <v>322.23733851751115</v>
      </c>
      <c r="D7" s="280">
        <v>413.62978243712257</v>
      </c>
      <c r="E7" s="280">
        <v>633.43674170819725</v>
      </c>
      <c r="F7" s="280">
        <v>1228.2422581745452</v>
      </c>
      <c r="G7" s="280">
        <v>2022.4108994309788</v>
      </c>
      <c r="H7" s="280">
        <v>2352.2880742404541</v>
      </c>
      <c r="I7" s="280">
        <v>4868.3648677421179</v>
      </c>
      <c r="J7" s="280">
        <v>6214.3704162778577</v>
      </c>
      <c r="K7" s="280">
        <v>4017.7223449722651</v>
      </c>
      <c r="L7" s="706">
        <v>5482.6519270164699</v>
      </c>
      <c r="M7" s="706">
        <v>6082.0196442900278</v>
      </c>
      <c r="N7" s="706">
        <v>7733.6698666763996</v>
      </c>
      <c r="O7" s="706">
        <v>7061.8911101793183</v>
      </c>
      <c r="P7" s="706">
        <v>6473.2373639335201</v>
      </c>
      <c r="Q7" s="706">
        <v>5477.1298446022402</v>
      </c>
      <c r="R7" s="706">
        <v>5127.1932577515981</v>
      </c>
      <c r="S7" s="706">
        <v>5883.8741330218463</v>
      </c>
      <c r="T7" s="706">
        <v>6153.5453903546968</v>
      </c>
      <c r="U7" s="706">
        <v>5241.8387180220689</v>
      </c>
      <c r="V7" s="706">
        <v>3784.5552598628874</v>
      </c>
      <c r="W7" s="706">
        <v>5167.377671602625</v>
      </c>
      <c r="X7" s="706">
        <v>5794.7323473549668</v>
      </c>
      <c r="Y7" s="706">
        <v>5696.7315376385868</v>
      </c>
      <c r="Z7" s="706">
        <v>8648.6423040000009</v>
      </c>
      <c r="AB7" s="74"/>
    </row>
    <row r="8" spans="1:28" ht="18" customHeight="1">
      <c r="A8" s="248" t="s">
        <v>427</v>
      </c>
      <c r="B8" s="280">
        <v>27121.514959266362</v>
      </c>
      <c r="C8" s="280">
        <v>26185.263056921343</v>
      </c>
      <c r="D8" s="280">
        <v>29988.737115295015</v>
      </c>
      <c r="E8" s="280">
        <v>37261.974239163486</v>
      </c>
      <c r="F8" s="280">
        <v>48456.324559915651</v>
      </c>
      <c r="G8" s="280">
        <v>52236.974248640327</v>
      </c>
      <c r="H8" s="280">
        <v>58595.277635949868</v>
      </c>
      <c r="I8" s="280">
        <v>65181.082148729867</v>
      </c>
      <c r="J8" s="280">
        <v>71270.370029569676</v>
      </c>
      <c r="K8" s="280">
        <v>53940.216108780158</v>
      </c>
      <c r="L8" s="280">
        <v>72050.77742113026</v>
      </c>
      <c r="M8" s="280">
        <v>87172.234085839154</v>
      </c>
      <c r="N8" s="280">
        <v>76983.365519913379</v>
      </c>
      <c r="O8" s="280">
        <v>73759.906275003115</v>
      </c>
      <c r="P8" s="280">
        <v>69059.457898347217</v>
      </c>
      <c r="Q8" s="280">
        <v>60173.789935237859</v>
      </c>
      <c r="R8" s="280">
        <v>57199.777282962859</v>
      </c>
      <c r="S8" s="280">
        <v>68681.935718114022</v>
      </c>
      <c r="T8" s="280">
        <v>72574.882009832392</v>
      </c>
      <c r="U8" s="280">
        <v>68712.997122684072</v>
      </c>
      <c r="V8" s="280">
        <v>67370.739472168323</v>
      </c>
      <c r="W8" s="280">
        <v>99160.680904940906</v>
      </c>
      <c r="X8" s="280">
        <v>97016.48530885893</v>
      </c>
      <c r="Y8" s="280">
        <v>85668.109629674087</v>
      </c>
      <c r="Z8" s="280">
        <v>90014.960507999989</v>
      </c>
    </row>
    <row r="9" spans="1:28" ht="18" customHeight="1">
      <c r="A9" s="248" t="s">
        <v>428</v>
      </c>
      <c r="B9" s="280">
        <v>26707.388457024212</v>
      </c>
      <c r="C9" s="280">
        <v>24788.633073310782</v>
      </c>
      <c r="D9" s="280">
        <v>26536.888911615079</v>
      </c>
      <c r="E9" s="280">
        <v>34566.19637685566</v>
      </c>
      <c r="F9" s="280">
        <v>48307.54459154405</v>
      </c>
      <c r="G9" s="280">
        <v>54922.009704957716</v>
      </c>
      <c r="H9" s="280">
        <v>67982.735701471815</v>
      </c>
      <c r="I9" s="280">
        <v>76538.796195140618</v>
      </c>
      <c r="J9" s="280">
        <v>86631.974288570855</v>
      </c>
      <c r="K9" s="280">
        <v>71983.413122244339</v>
      </c>
      <c r="L9" s="280">
        <v>79279.561839747606</v>
      </c>
      <c r="M9" s="280">
        <v>99455.982231735383</v>
      </c>
      <c r="N9" s="280">
        <v>100516.77296535534</v>
      </c>
      <c r="O9" s="280">
        <v>100980.40041599372</v>
      </c>
      <c r="P9" s="280">
        <v>93318.10480760553</v>
      </c>
      <c r="Q9" s="280">
        <v>79829.173328062796</v>
      </c>
      <c r="R9" s="280">
        <v>69530.872951236364</v>
      </c>
      <c r="S9" s="280">
        <v>77262.74798164879</v>
      </c>
      <c r="T9" s="280">
        <v>86917.078340702908</v>
      </c>
      <c r="U9" s="280">
        <v>82834.927405683979</v>
      </c>
      <c r="V9" s="280">
        <v>64441.267967853375</v>
      </c>
      <c r="W9" s="280">
        <v>86854.652996366392</v>
      </c>
      <c r="X9" s="280">
        <v>103561.79978106495</v>
      </c>
      <c r="Y9" s="280">
        <v>99667.64312172115</v>
      </c>
      <c r="Z9" s="280">
        <v>120391.27015299999</v>
      </c>
    </row>
    <row r="10" spans="1:28" ht="18" customHeight="1">
      <c r="A10" s="248"/>
      <c r="B10" s="285"/>
      <c r="C10" s="285"/>
      <c r="D10" s="285"/>
      <c r="E10" s="285"/>
      <c r="F10" s="285"/>
      <c r="G10" s="285"/>
      <c r="H10" s="285"/>
      <c r="I10" s="285"/>
      <c r="J10" s="285"/>
      <c r="K10" s="285"/>
      <c r="L10" s="285"/>
      <c r="M10" s="285"/>
      <c r="N10" s="285"/>
      <c r="O10" s="285"/>
      <c r="P10" s="285"/>
      <c r="Q10" s="285"/>
      <c r="R10" s="285"/>
      <c r="S10" s="285"/>
      <c r="T10" s="285"/>
      <c r="U10" s="285"/>
      <c r="V10" s="285"/>
      <c r="W10" s="285"/>
      <c r="X10" s="707"/>
      <c r="Y10" s="707"/>
      <c r="Z10" s="707"/>
    </row>
    <row r="11" spans="1:28" ht="18" customHeight="1">
      <c r="A11" s="249" t="s">
        <v>429</v>
      </c>
      <c r="B11" s="285"/>
      <c r="C11" s="285"/>
      <c r="D11" s="285"/>
      <c r="E11" s="285"/>
      <c r="F11" s="285"/>
      <c r="G11" s="285"/>
      <c r="H11" s="285"/>
      <c r="I11" s="285"/>
      <c r="J11" s="285"/>
      <c r="K11" s="285"/>
      <c r="L11" s="285"/>
      <c r="M11" s="285"/>
      <c r="N11" s="523"/>
      <c r="O11" s="523"/>
      <c r="P11" s="523"/>
      <c r="Q11" s="523"/>
      <c r="R11" s="523"/>
      <c r="S11" s="523"/>
      <c r="T11" s="523"/>
      <c r="U11" s="523"/>
      <c r="V11" s="523"/>
      <c r="W11" s="523"/>
      <c r="X11" s="523"/>
      <c r="Y11" s="523"/>
      <c r="Z11" s="523"/>
    </row>
    <row r="12" spans="1:28" ht="17.649999999999999" customHeight="1">
      <c r="A12" s="248" t="s">
        <v>13</v>
      </c>
      <c r="B12" s="285">
        <v>199.06533747638889</v>
      </c>
      <c r="C12" s="285">
        <v>305.05345584731083</v>
      </c>
      <c r="D12" s="285">
        <v>326.05200580040884</v>
      </c>
      <c r="E12" s="285">
        <v>448.57390841672503</v>
      </c>
      <c r="F12" s="285">
        <v>483.17661080016745</v>
      </c>
      <c r="G12" s="285">
        <v>555.48396884529541</v>
      </c>
      <c r="H12" s="285">
        <v>700.25561679867599</v>
      </c>
      <c r="I12" s="285">
        <v>779.8080195339079</v>
      </c>
      <c r="J12" s="285">
        <v>900.83951706921005</v>
      </c>
      <c r="K12" s="285">
        <v>630.1621903000995</v>
      </c>
      <c r="L12" s="285">
        <v>657.61441096938074</v>
      </c>
      <c r="M12" s="285">
        <v>791.00181591319574</v>
      </c>
      <c r="N12" s="285">
        <v>915.20953421891352</v>
      </c>
      <c r="O12" s="285">
        <v>930.70181544291222</v>
      </c>
      <c r="P12" s="285">
        <v>1050.282812485613</v>
      </c>
      <c r="Q12" s="285">
        <v>674.03080260881143</v>
      </c>
      <c r="R12" s="285">
        <v>561.21250813911604</v>
      </c>
      <c r="S12" s="285">
        <v>581.33350749573981</v>
      </c>
      <c r="T12" s="285">
        <v>486.65066225815463</v>
      </c>
      <c r="U12" s="285">
        <v>460.64246627837809</v>
      </c>
      <c r="V12" s="285">
        <v>344.9844957516201</v>
      </c>
      <c r="W12" s="285">
        <v>333.05959176776719</v>
      </c>
      <c r="X12" s="285">
        <v>437.90716034981864</v>
      </c>
      <c r="Y12" s="285">
        <v>382.74991826558266</v>
      </c>
      <c r="Z12" s="285">
        <v>398.67327599999999</v>
      </c>
      <c r="AB12" s="74"/>
    </row>
    <row r="13" spans="1:28" ht="18" customHeight="1">
      <c r="A13" s="248" t="s">
        <v>12</v>
      </c>
      <c r="B13" s="285"/>
      <c r="C13" s="285"/>
      <c r="D13" s="285">
        <v>38.459031331716822</v>
      </c>
      <c r="E13" s="285">
        <v>14.130203577141195</v>
      </c>
      <c r="F13" s="285">
        <v>162.00949456580722</v>
      </c>
      <c r="G13" s="285">
        <v>682.37099940268479</v>
      </c>
      <c r="H13" s="285">
        <v>1171.9082387102494</v>
      </c>
      <c r="I13" s="285">
        <v>2298.2844053356771</v>
      </c>
      <c r="J13" s="285">
        <v>3402.5437359574394</v>
      </c>
      <c r="K13" s="285">
        <v>3431.060401080927</v>
      </c>
      <c r="L13" s="285">
        <v>3976.3151750839911</v>
      </c>
      <c r="M13" s="285">
        <v>4448.4177987343337</v>
      </c>
      <c r="N13" s="285">
        <v>4826.3007740310923</v>
      </c>
      <c r="O13" s="285">
        <v>4415.3235979624806</v>
      </c>
      <c r="P13" s="285">
        <v>4776.5623712536262</v>
      </c>
      <c r="Q13" s="285">
        <v>4129.2829585581067</v>
      </c>
      <c r="R13" s="285">
        <v>3773.8263365481994</v>
      </c>
      <c r="S13" s="285">
        <v>3885.9993589772462</v>
      </c>
      <c r="T13" s="285">
        <v>4130.5458498841253</v>
      </c>
      <c r="U13" s="285">
        <v>4010.4798894622527</v>
      </c>
      <c r="V13" s="285">
        <v>3290.8668928217867</v>
      </c>
      <c r="W13" s="285">
        <v>4481.4038107532688</v>
      </c>
      <c r="X13" s="285">
        <v>4764.3595522223986</v>
      </c>
      <c r="Y13" s="285">
        <v>4215.1466971273712</v>
      </c>
      <c r="Z13" s="285">
        <v>4661.1422309999998</v>
      </c>
      <c r="AB13" s="74"/>
    </row>
    <row r="14" spans="1:28" ht="18" customHeight="1">
      <c r="A14" s="248" t="s">
        <v>483</v>
      </c>
      <c r="B14" s="285"/>
      <c r="C14" s="285"/>
      <c r="D14" s="285"/>
      <c r="E14" s="285"/>
      <c r="F14" s="285"/>
      <c r="G14" s="285"/>
      <c r="H14" s="285"/>
      <c r="I14" s="285"/>
      <c r="J14" s="285"/>
      <c r="K14" s="285"/>
      <c r="L14" s="285"/>
      <c r="M14" s="285"/>
      <c r="N14" s="287"/>
      <c r="O14" s="287"/>
      <c r="P14" s="285">
        <v>4.3846912204778778</v>
      </c>
      <c r="Q14" s="285">
        <v>4.5001309886392997</v>
      </c>
      <c r="R14" s="285">
        <v>3.7941490800589963</v>
      </c>
      <c r="S14" s="285">
        <v>3.8582079288936932</v>
      </c>
      <c r="T14" s="285">
        <v>4.1037194555789576</v>
      </c>
      <c r="U14" s="285">
        <v>3.8494120332581656</v>
      </c>
      <c r="V14" s="285">
        <v>3.9704579383058709</v>
      </c>
      <c r="W14" s="285">
        <v>4.0851840086512787</v>
      </c>
      <c r="X14" s="285">
        <v>2.8658430335527845</v>
      </c>
      <c r="Y14" s="285">
        <v>2.7790024390243904</v>
      </c>
      <c r="Z14" s="285">
        <v>4.2268309999999998</v>
      </c>
      <c r="AB14" s="74"/>
    </row>
    <row r="15" spans="1:28" ht="18" customHeight="1">
      <c r="A15" s="248" t="s">
        <v>430</v>
      </c>
      <c r="B15" s="285">
        <v>126.26121595316714</v>
      </c>
      <c r="C15" s="285">
        <v>106.21314642396345</v>
      </c>
      <c r="D15" s="285">
        <v>154.43381971188131</v>
      </c>
      <c r="E15" s="285">
        <v>166.20422277155737</v>
      </c>
      <c r="F15" s="285">
        <v>215.11011224980231</v>
      </c>
      <c r="G15" s="285">
        <v>283.67873856455719</v>
      </c>
      <c r="H15" s="285"/>
      <c r="I15" s="285"/>
      <c r="J15" s="285"/>
      <c r="K15" s="285"/>
      <c r="L15" s="285"/>
      <c r="M15" s="285"/>
      <c r="N15" s="285">
        <v>1384.9363451572879</v>
      </c>
      <c r="O15" s="285">
        <v>1262.2675434836626</v>
      </c>
      <c r="P15" s="285">
        <v>1238.2257961419823</v>
      </c>
      <c r="Q15" s="285">
        <v>1017.0201067952803</v>
      </c>
      <c r="R15" s="285">
        <v>787.00337207484586</v>
      </c>
      <c r="S15" s="285">
        <v>883.53838186609016</v>
      </c>
      <c r="T15" s="285">
        <v>1278.573318462154</v>
      </c>
      <c r="U15" s="285">
        <v>1031.6212603931767</v>
      </c>
      <c r="V15" s="285">
        <v>769.7847944440058</v>
      </c>
      <c r="W15" s="285">
        <v>1071.146967321145</v>
      </c>
      <c r="X15" s="285">
        <v>1443.9317471998634</v>
      </c>
      <c r="Y15" s="285">
        <v>1555.1407131707317</v>
      </c>
      <c r="Z15" s="285">
        <v>1468.5349530000001</v>
      </c>
      <c r="AB15" s="74"/>
    </row>
    <row r="16" spans="1:28" ht="18" customHeight="1">
      <c r="A16" s="248" t="s">
        <v>482</v>
      </c>
      <c r="B16" s="285"/>
      <c r="C16" s="285"/>
      <c r="D16" s="285">
        <v>39.378851423952831</v>
      </c>
      <c r="E16" s="285">
        <v>134.52690734596217</v>
      </c>
      <c r="F16" s="285">
        <v>210.73234778833779</v>
      </c>
      <c r="G16" s="285">
        <v>166.74452654908987</v>
      </c>
      <c r="H16" s="285">
        <v>148.35790238207827</v>
      </c>
      <c r="I16" s="285">
        <v>1135.6541609491949</v>
      </c>
      <c r="J16" s="285">
        <v>1001.8964430359805</v>
      </c>
      <c r="K16" s="285">
        <v>1518.371600412459</v>
      </c>
      <c r="L16" s="285">
        <v>1669.0169130862307</v>
      </c>
      <c r="M16" s="285">
        <v>1528.8497311494395</v>
      </c>
      <c r="N16" s="285">
        <v>1453.9672296426054</v>
      </c>
      <c r="O16" s="285">
        <v>1459.4849678013832</v>
      </c>
      <c r="P16" s="285">
        <v>1503.8554940380277</v>
      </c>
      <c r="Q16" s="285">
        <v>1252.9569182045241</v>
      </c>
      <c r="R16" s="285">
        <v>1162.7381597781539</v>
      </c>
      <c r="S16" s="285">
        <v>1294.730159899106</v>
      </c>
      <c r="T16" s="285">
        <v>1389.8396325233448</v>
      </c>
      <c r="U16" s="285">
        <v>1341.3930082453689</v>
      </c>
      <c r="V16" s="285">
        <v>1154.4310036379979</v>
      </c>
      <c r="W16" s="285">
        <v>1514.1211321685648</v>
      </c>
      <c r="X16" s="285">
        <v>1561.1119745697501</v>
      </c>
      <c r="Y16" s="285">
        <v>1576.8540360975612</v>
      </c>
      <c r="Z16" s="285">
        <v>1861.895833</v>
      </c>
      <c r="AB16" s="74"/>
    </row>
    <row r="17" spans="1:28" ht="18" customHeight="1">
      <c r="A17" s="248" t="s">
        <v>11</v>
      </c>
      <c r="B17" s="285"/>
      <c r="C17" s="285"/>
      <c r="D17" s="285">
        <v>13.607713212570721</v>
      </c>
      <c r="E17" s="285">
        <v>74.930211376525179</v>
      </c>
      <c r="F17" s="285">
        <v>103.62563481604366</v>
      </c>
      <c r="G17" s="285">
        <v>49.534700556446289</v>
      </c>
      <c r="H17" s="285">
        <v>60.563041139614612</v>
      </c>
      <c r="I17" s="285">
        <v>909.51516585393517</v>
      </c>
      <c r="J17" s="285">
        <v>1009.1175549280754</v>
      </c>
      <c r="K17" s="285">
        <v>993.61045548286154</v>
      </c>
      <c r="L17" s="285">
        <v>1273.1523509327799</v>
      </c>
      <c r="M17" s="285">
        <v>1558.8264463470794</v>
      </c>
      <c r="N17" s="285">
        <v>1565.1445809308325</v>
      </c>
      <c r="O17" s="285">
        <v>1365.9415119890671</v>
      </c>
      <c r="P17" s="285">
        <v>1323.9325563279774</v>
      </c>
      <c r="Q17" s="285">
        <v>1178.7225832870083</v>
      </c>
      <c r="R17" s="285">
        <v>1150.0693454043733</v>
      </c>
      <c r="S17" s="285">
        <v>1356.5433373120434</v>
      </c>
      <c r="T17" s="285">
        <v>1330.4463180620667</v>
      </c>
      <c r="U17" s="285">
        <v>1320.7199829835508</v>
      </c>
      <c r="V17" s="285">
        <v>1055.7601503786798</v>
      </c>
      <c r="W17" s="285">
        <v>1416.5184583826162</v>
      </c>
      <c r="X17" s="285">
        <v>1462.7127072467663</v>
      </c>
      <c r="Y17" s="285">
        <v>1382.9222960975612</v>
      </c>
      <c r="Z17" s="285">
        <v>1579.1459070000001</v>
      </c>
      <c r="AB17" s="74"/>
    </row>
    <row r="18" spans="1:28" ht="18" customHeight="1">
      <c r="A18" s="248" t="s">
        <v>10</v>
      </c>
      <c r="B18" s="285">
        <v>44.180193214424762</v>
      </c>
      <c r="C18" s="285">
        <v>51.77932059373947</v>
      </c>
      <c r="D18" s="285">
        <v>41.470493985641603</v>
      </c>
      <c r="E18" s="285">
        <v>99.184130236493189</v>
      </c>
      <c r="F18" s="285">
        <v>89.545492488255618</v>
      </c>
      <c r="G18" s="285">
        <v>84.704773020214404</v>
      </c>
      <c r="H18" s="285">
        <v>76.196444467431149</v>
      </c>
      <c r="I18" s="285">
        <v>164.60540570424129</v>
      </c>
      <c r="J18" s="285">
        <v>228.5861091653841</v>
      </c>
      <c r="K18" s="285">
        <v>118.05604169629733</v>
      </c>
      <c r="L18" s="285">
        <v>169.26224153942803</v>
      </c>
      <c r="M18" s="285">
        <v>146.07336435455184</v>
      </c>
      <c r="N18" s="285">
        <v>154.84873074958031</v>
      </c>
      <c r="O18" s="285">
        <v>155.16554644469295</v>
      </c>
      <c r="P18" s="285">
        <v>154.50011408314535</v>
      </c>
      <c r="Q18" s="285">
        <v>140.6891964516407</v>
      </c>
      <c r="R18" s="285">
        <v>158.11056596592107</v>
      </c>
      <c r="S18" s="285">
        <v>199.54206014608621</v>
      </c>
      <c r="T18" s="285">
        <v>205.2955753334692</v>
      </c>
      <c r="U18" s="285">
        <v>183.41730759653032</v>
      </c>
      <c r="V18" s="285">
        <v>108.86323824331465</v>
      </c>
      <c r="W18" s="285">
        <v>179.30636504342536</v>
      </c>
      <c r="X18" s="285">
        <v>300.51659623065552</v>
      </c>
      <c r="Y18" s="285">
        <v>203.88136970189703</v>
      </c>
      <c r="Z18" s="285">
        <v>251.306814</v>
      </c>
      <c r="AB18" s="74"/>
    </row>
    <row r="19" spans="1:28" ht="18" customHeight="1">
      <c r="A19" s="248" t="s">
        <v>9</v>
      </c>
      <c r="B19" s="285">
        <v>238.81410667166526</v>
      </c>
      <c r="C19" s="285">
        <v>220.9986518812986</v>
      </c>
      <c r="D19" s="285">
        <v>225.94557723577233</v>
      </c>
      <c r="E19" s="285">
        <v>224.12321294962126</v>
      </c>
      <c r="F19" s="285">
        <v>242.81473154622552</v>
      </c>
      <c r="G19" s="285">
        <v>257.3666346002704</v>
      </c>
      <c r="H19" s="285">
        <v>249.17893501004849</v>
      </c>
      <c r="I19" s="285">
        <v>307.51756024608756</v>
      </c>
      <c r="J19" s="285">
        <v>465.34799507980176</v>
      </c>
      <c r="K19" s="285">
        <v>396.54895119233862</v>
      </c>
      <c r="L19" s="285">
        <v>399.75387233345168</v>
      </c>
      <c r="M19" s="285">
        <v>369.24848175262991</v>
      </c>
      <c r="N19" s="285">
        <v>402.35302544826419</v>
      </c>
      <c r="O19" s="285">
        <v>477.12282364268856</v>
      </c>
      <c r="P19" s="285">
        <v>415.46974503936286</v>
      </c>
      <c r="Q19" s="285">
        <v>368.32950986916791</v>
      </c>
      <c r="R19" s="285">
        <v>361.26787064412861</v>
      </c>
      <c r="S19" s="285">
        <v>413.44854867163627</v>
      </c>
      <c r="T19" s="285">
        <v>450.62299333439017</v>
      </c>
      <c r="U19" s="285">
        <v>415.43097830748587</v>
      </c>
      <c r="V19" s="285">
        <v>391.31030160764283</v>
      </c>
      <c r="W19" s="285">
        <v>468.53792849177108</v>
      </c>
      <c r="X19" s="285">
        <v>463.76388238814724</v>
      </c>
      <c r="Y19" s="285">
        <v>479.91688075880762</v>
      </c>
      <c r="Z19" s="285">
        <v>552.87264400000004</v>
      </c>
      <c r="AB19" s="74"/>
    </row>
    <row r="20" spans="1:28" ht="18" customHeight="1">
      <c r="A20" s="248" t="s">
        <v>8</v>
      </c>
      <c r="B20" s="285">
        <v>289.81392975069571</v>
      </c>
      <c r="C20" s="285">
        <v>240.3156666782904</v>
      </c>
      <c r="D20" s="285">
        <v>255.24276223078019</v>
      </c>
      <c r="E20" s="285">
        <v>273.42889024019456</v>
      </c>
      <c r="F20" s="285">
        <v>273.1915683964092</v>
      </c>
      <c r="G20" s="285">
        <v>343.90217281272595</v>
      </c>
      <c r="H20" s="285">
        <v>294.86473105568035</v>
      </c>
      <c r="I20" s="285">
        <v>272.41160396348374</v>
      </c>
      <c r="J20" s="285">
        <v>402.97932038246665</v>
      </c>
      <c r="K20" s="285">
        <v>273.71344213720192</v>
      </c>
      <c r="L20" s="285">
        <v>313.42422919341175</v>
      </c>
      <c r="M20" s="285">
        <v>293.01694158359874</v>
      </c>
      <c r="N20" s="285">
        <v>275.20833564460014</v>
      </c>
      <c r="O20" s="285">
        <v>270.76563206609518</v>
      </c>
      <c r="P20" s="285">
        <v>330.56213176188942</v>
      </c>
      <c r="Q20" s="285">
        <v>298.42186445455332</v>
      </c>
      <c r="R20" s="285">
        <v>359.88896757267435</v>
      </c>
      <c r="S20" s="285">
        <v>409.31523267947364</v>
      </c>
      <c r="T20" s="285">
        <v>459.59821372224866</v>
      </c>
      <c r="U20" s="285">
        <v>428.60392561183124</v>
      </c>
      <c r="V20" s="285">
        <v>282.76040418825272</v>
      </c>
      <c r="W20" s="285">
        <v>351.12940069615757</v>
      </c>
      <c r="X20" s="285">
        <v>630.49346783354304</v>
      </c>
      <c r="Y20" s="285">
        <v>627.85453577235774</v>
      </c>
      <c r="Z20" s="285">
        <v>541.28056800000002</v>
      </c>
      <c r="AB20" s="74"/>
    </row>
    <row r="21" spans="1:28" ht="18" customHeight="1">
      <c r="A21" s="248" t="s">
        <v>6</v>
      </c>
      <c r="B21" s="285">
        <v>735.75575490606036</v>
      </c>
      <c r="C21" s="285">
        <v>672.23265346212406</v>
      </c>
      <c r="D21" s="285">
        <v>609.80340845338276</v>
      </c>
      <c r="E21" s="285">
        <v>750.29365962959525</v>
      </c>
      <c r="F21" s="285">
        <v>787.21620660785436</v>
      </c>
      <c r="G21" s="285">
        <v>1006.1421365022478</v>
      </c>
      <c r="H21" s="285">
        <v>922.11092977893361</v>
      </c>
      <c r="I21" s="285">
        <v>1276.3499642776139</v>
      </c>
      <c r="J21" s="285">
        <v>1634.7438681726192</v>
      </c>
      <c r="K21" s="285">
        <v>1518.1664871047265</v>
      </c>
      <c r="L21" s="285">
        <v>1803.050594903171</v>
      </c>
      <c r="M21" s="285">
        <v>2329.526695757676</v>
      </c>
      <c r="N21" s="285">
        <v>2247.6027860496802</v>
      </c>
      <c r="O21" s="285">
        <v>2703.5357125108708</v>
      </c>
      <c r="P21" s="285">
        <v>2995.1477883154548</v>
      </c>
      <c r="Q21" s="285">
        <v>2311.807719482309</v>
      </c>
      <c r="R21" s="285">
        <v>2260.6086000040777</v>
      </c>
      <c r="S21" s="285">
        <v>2835.1812062248046</v>
      </c>
      <c r="T21" s="285">
        <v>3181.9672282990241</v>
      </c>
      <c r="U21" s="285">
        <v>3638.0661937108312</v>
      </c>
      <c r="V21" s="285">
        <v>3033.7033651784686</v>
      </c>
      <c r="W21" s="285">
        <v>4323.6029206853436</v>
      </c>
      <c r="X21" s="285">
        <v>5821.8598443282726</v>
      </c>
      <c r="Y21" s="285">
        <v>6208.5888781029817</v>
      </c>
      <c r="Z21" s="285">
        <v>6899.4233180000001</v>
      </c>
      <c r="AB21" s="74"/>
    </row>
    <row r="22" spans="1:28" ht="18" customHeight="1">
      <c r="A22" s="248" t="s">
        <v>17</v>
      </c>
      <c r="B22" s="285">
        <v>3.6768416651046103E-4</v>
      </c>
      <c r="C22" s="285"/>
      <c r="D22" s="285">
        <v>4.8542860267199153</v>
      </c>
      <c r="E22" s="285">
        <v>77.166033153991563</v>
      </c>
      <c r="F22" s="285">
        <v>155.53354610148992</v>
      </c>
      <c r="G22" s="285">
        <v>309.32557483731017</v>
      </c>
      <c r="H22" s="285">
        <v>706.3090960810971</v>
      </c>
      <c r="I22" s="285">
        <v>2423.3606323712861</v>
      </c>
      <c r="J22" s="285">
        <v>2836.1404784468655</v>
      </c>
      <c r="K22" s="285">
        <v>2770.05448430759</v>
      </c>
      <c r="L22" s="285">
        <v>3736.7512740706343</v>
      </c>
      <c r="M22" s="285">
        <v>4106.2179408804514</v>
      </c>
      <c r="N22" s="285">
        <v>3929.6243817969494</v>
      </c>
      <c r="O22" s="285">
        <v>4089.4888568973374</v>
      </c>
      <c r="P22" s="285">
        <v>4629.1867647898353</v>
      </c>
      <c r="Q22" s="285">
        <v>4180.71998340132</v>
      </c>
      <c r="R22" s="285">
        <v>3563.502183390086</v>
      </c>
      <c r="S22" s="285">
        <v>3660.5805341981395</v>
      </c>
      <c r="T22" s="285">
        <v>3648.1687805632928</v>
      </c>
      <c r="U22" s="285">
        <v>3573.0013570272404</v>
      </c>
      <c r="V22" s="285">
        <v>2700.5913575380655</v>
      </c>
      <c r="W22" s="285">
        <v>3489.3388672231422</v>
      </c>
      <c r="X22" s="285">
        <v>3513.3687650694387</v>
      </c>
      <c r="Y22" s="285">
        <v>3435.1401847696475</v>
      </c>
      <c r="Z22" s="285">
        <v>4174.497335</v>
      </c>
      <c r="AB22" s="74"/>
    </row>
    <row r="23" spans="1:28" ht="18" customHeight="1">
      <c r="A23" s="248" t="s">
        <v>4</v>
      </c>
      <c r="B23" s="285">
        <v>32.880272807232565</v>
      </c>
      <c r="C23" s="285">
        <v>25.556586811730657</v>
      </c>
      <c r="D23" s="285">
        <v>33.740886321494798</v>
      </c>
      <c r="E23" s="285">
        <v>39.109021111213927</v>
      </c>
      <c r="F23" s="285">
        <v>34.477517325850009</v>
      </c>
      <c r="G23" s="285">
        <v>93.963631676569534</v>
      </c>
      <c r="H23" s="285">
        <v>74.218000797966653</v>
      </c>
      <c r="I23" s="285">
        <v>57.788280080517119</v>
      </c>
      <c r="J23" s="285">
        <v>57.228574839124065</v>
      </c>
      <c r="K23" s="285">
        <v>56.057020931114586</v>
      </c>
      <c r="L23" s="285">
        <v>54.974573215700197</v>
      </c>
      <c r="M23" s="285">
        <v>49.196332740483378</v>
      </c>
      <c r="N23" s="285">
        <v>44.532331095053898</v>
      </c>
      <c r="O23" s="285">
        <v>43.662878307864332</v>
      </c>
      <c r="P23" s="285">
        <v>54.529536577505638</v>
      </c>
      <c r="Q23" s="285">
        <v>63.039430399072984</v>
      </c>
      <c r="R23" s="285">
        <v>66.931829211100464</v>
      </c>
      <c r="S23" s="285">
        <v>62.608906305129537</v>
      </c>
      <c r="T23" s="285">
        <v>66.771722641181853</v>
      </c>
      <c r="U23" s="285">
        <v>61.950709917961348</v>
      </c>
      <c r="V23" s="285">
        <v>46.390134587703692</v>
      </c>
      <c r="W23" s="285">
        <v>56.841580683315875</v>
      </c>
      <c r="X23" s="285">
        <v>66.796450025039391</v>
      </c>
      <c r="Y23" s="285">
        <v>77.278200596205963</v>
      </c>
      <c r="Z23" s="285">
        <v>71.819654999999997</v>
      </c>
      <c r="AB23" s="74"/>
    </row>
    <row r="24" spans="1:28" s="40" customFormat="1" ht="18" customHeight="1">
      <c r="A24" s="248" t="s">
        <v>431</v>
      </c>
      <c r="B24" s="285">
        <v>194.17814225772497</v>
      </c>
      <c r="C24" s="285">
        <v>176.92124327277378</v>
      </c>
      <c r="D24" s="285">
        <v>191.59211638853228</v>
      </c>
      <c r="E24" s="285">
        <v>249.26337515036946</v>
      </c>
      <c r="F24" s="285">
        <v>351.68841098311594</v>
      </c>
      <c r="G24" s="285">
        <v>433.27167248263072</v>
      </c>
      <c r="H24" s="285">
        <v>408.48148288804822</v>
      </c>
      <c r="I24" s="285">
        <v>388.60256421524156</v>
      </c>
      <c r="J24" s="285">
        <v>505.94620744816217</v>
      </c>
      <c r="K24" s="285">
        <v>417.72003034181955</v>
      </c>
      <c r="L24" s="285">
        <v>529.73666958018077</v>
      </c>
      <c r="M24" s="285">
        <v>545.706859963326</v>
      </c>
      <c r="N24" s="285">
        <v>538.98064277546655</v>
      </c>
      <c r="O24" s="285">
        <v>476.35908021700425</v>
      </c>
      <c r="P24" s="285">
        <v>495.02893807835733</v>
      </c>
      <c r="Q24" s="285">
        <v>523.45109840981513</v>
      </c>
      <c r="R24" s="285">
        <v>441.95312242997642</v>
      </c>
      <c r="S24" s="285">
        <v>451.34326141627065</v>
      </c>
      <c r="T24" s="285">
        <v>441.24698681220792</v>
      </c>
      <c r="U24" s="285">
        <v>475.89014387892036</v>
      </c>
      <c r="V24" s="285">
        <v>331.5273464479414</v>
      </c>
      <c r="W24" s="285">
        <v>436.45007461728227</v>
      </c>
      <c r="X24" s="285">
        <v>539.65530364842255</v>
      </c>
      <c r="Y24" s="285">
        <v>591.09574325203255</v>
      </c>
      <c r="Z24" s="285">
        <v>597.08319900000004</v>
      </c>
      <c r="AB24" s="74"/>
    </row>
    <row r="25" spans="1:28" ht="18" customHeight="1">
      <c r="A25" s="248" t="s">
        <v>1</v>
      </c>
      <c r="B25" s="285">
        <v>652.82846221504474</v>
      </c>
      <c r="C25" s="285">
        <v>571.87894828608296</v>
      </c>
      <c r="D25" s="285">
        <v>526.27820310939944</v>
      </c>
      <c r="E25" s="285">
        <v>535.0275960712255</v>
      </c>
      <c r="F25" s="285">
        <v>733.92337292051025</v>
      </c>
      <c r="G25" s="285">
        <v>854.87100789084855</v>
      </c>
      <c r="H25" s="285">
        <v>1179.6686864582102</v>
      </c>
      <c r="I25" s="285">
        <v>1429.3596057779541</v>
      </c>
      <c r="J25" s="285">
        <v>1983.737219239672</v>
      </c>
      <c r="K25" s="285">
        <v>1344.3430645237756</v>
      </c>
      <c r="L25" s="285">
        <v>1550.8703991969626</v>
      </c>
      <c r="M25" s="285">
        <v>2210.3313883718688</v>
      </c>
      <c r="N25" s="285">
        <v>2383.6888845096469</v>
      </c>
      <c r="O25" s="285">
        <v>2491.684630285336</v>
      </c>
      <c r="P25" s="285">
        <v>2706.042194374108</v>
      </c>
      <c r="Q25" s="285">
        <v>2292.7758728008703</v>
      </c>
      <c r="R25" s="285">
        <v>2078.5855519306187</v>
      </c>
      <c r="S25" s="285">
        <v>2247.7860643800345</v>
      </c>
      <c r="T25" s="285">
        <v>2425.1173567799747</v>
      </c>
      <c r="U25" s="285">
        <v>2105.8051050731156</v>
      </c>
      <c r="V25" s="285">
        <v>1696.7503397489236</v>
      </c>
      <c r="W25" s="285">
        <v>2324.3878653644692</v>
      </c>
      <c r="X25" s="285">
        <v>2706.1894134675285</v>
      </c>
      <c r="Y25" s="285">
        <v>2771.3638126829273</v>
      </c>
      <c r="Z25" s="285">
        <v>3301.0392160000001</v>
      </c>
      <c r="AB25" s="74"/>
    </row>
    <row r="26" spans="1:28" ht="18" customHeight="1">
      <c r="A26" s="248" t="s">
        <v>23</v>
      </c>
      <c r="B26" s="285">
        <v>698.6063609360807</v>
      </c>
      <c r="C26" s="285">
        <v>628.71181481094027</v>
      </c>
      <c r="D26" s="285">
        <v>694.41693434127319</v>
      </c>
      <c r="E26" s="285">
        <v>865.86980210715558</v>
      </c>
      <c r="F26" s="285">
        <v>958.35792601435674</v>
      </c>
      <c r="G26" s="285">
        <v>1176.6284119274421</v>
      </c>
      <c r="H26" s="285">
        <v>1093.389344041849</v>
      </c>
      <c r="I26" s="285">
        <v>1204.8969814583804</v>
      </c>
      <c r="J26" s="285">
        <v>1705.7451371232596</v>
      </c>
      <c r="K26" s="285">
        <v>1528.6608026359456</v>
      </c>
      <c r="L26" s="285">
        <v>2017.2194707874683</v>
      </c>
      <c r="M26" s="285">
        <v>2325.103880823372</v>
      </c>
      <c r="N26" s="285">
        <v>2277.473163637691</v>
      </c>
      <c r="O26" s="285">
        <v>2277.9032990640658</v>
      </c>
      <c r="P26" s="285">
        <v>2278.7198482574468</v>
      </c>
      <c r="Q26" s="285">
        <v>2007.8388783363739</v>
      </c>
      <c r="R26" s="285">
        <v>1997.6662290235099</v>
      </c>
      <c r="S26" s="285">
        <v>2094.9059554534606</v>
      </c>
      <c r="T26" s="285">
        <v>2330.234036128662</v>
      </c>
      <c r="U26" s="285">
        <v>1992.017972552329</v>
      </c>
      <c r="V26" s="285">
        <v>2201.0206733029254</v>
      </c>
      <c r="W26" s="285">
        <v>2911.3063697070056</v>
      </c>
      <c r="X26" s="285">
        <v>3210.0221395243739</v>
      </c>
      <c r="Y26" s="285">
        <v>3386.6546826558265</v>
      </c>
      <c r="Z26" s="285">
        <v>4045.2235599999999</v>
      </c>
      <c r="AB26" s="74"/>
    </row>
    <row r="27" spans="1:28" ht="18" customHeight="1">
      <c r="A27" s="248"/>
      <c r="B27" s="285"/>
      <c r="C27" s="285"/>
      <c r="D27" s="285"/>
      <c r="E27" s="285"/>
      <c r="F27" s="285"/>
      <c r="G27" s="285"/>
      <c r="H27" s="285"/>
      <c r="I27" s="285"/>
      <c r="J27" s="285"/>
      <c r="K27" s="285"/>
      <c r="L27" s="285"/>
      <c r="M27" s="285"/>
      <c r="N27" s="285"/>
      <c r="O27" s="285"/>
      <c r="P27" s="285"/>
      <c r="Q27" s="285"/>
      <c r="R27" s="285"/>
      <c r="S27" s="285"/>
      <c r="T27" s="285"/>
      <c r="U27" s="285"/>
      <c r="V27" s="285"/>
      <c r="W27" s="285"/>
      <c r="X27" s="285"/>
      <c r="Y27" s="285"/>
      <c r="Z27" s="285"/>
    </row>
    <row r="28" spans="1:28" ht="18" customHeight="1">
      <c r="A28" s="249" t="s">
        <v>432</v>
      </c>
      <c r="B28" s="285"/>
      <c r="C28" s="285"/>
      <c r="D28" s="285"/>
      <c r="E28" s="285"/>
      <c r="F28" s="285"/>
      <c r="G28" s="285"/>
      <c r="H28" s="285"/>
      <c r="I28" s="285"/>
      <c r="J28" s="285"/>
      <c r="K28" s="285"/>
      <c r="L28" s="285"/>
      <c r="M28" s="285"/>
      <c r="N28" s="523"/>
      <c r="O28" s="523"/>
      <c r="P28" s="523"/>
      <c r="Q28" s="523"/>
      <c r="R28" s="523"/>
      <c r="S28" s="523"/>
      <c r="T28" s="523"/>
      <c r="U28" s="523"/>
      <c r="V28" s="523"/>
      <c r="W28" s="523"/>
      <c r="X28" s="523"/>
      <c r="Y28" s="523"/>
      <c r="Z28" s="523"/>
    </row>
    <row r="29" spans="1:28" ht="18" customHeight="1">
      <c r="A29" s="248" t="s">
        <v>13</v>
      </c>
      <c r="B29" s="285">
        <v>9.7892448776548964</v>
      </c>
      <c r="C29" s="285">
        <v>1.4493626715951227</v>
      </c>
      <c r="D29" s="285">
        <v>12.222625493272476</v>
      </c>
      <c r="E29" s="285">
        <v>3.8074613666107049</v>
      </c>
      <c r="F29" s="285">
        <v>261.13605373726722</v>
      </c>
      <c r="G29" s="285">
        <v>297.25813794837939</v>
      </c>
      <c r="H29" s="285">
        <v>367.38041952358435</v>
      </c>
      <c r="I29" s="285">
        <v>1642.1721923905648</v>
      </c>
      <c r="J29" s="285">
        <v>2708.53401650569</v>
      </c>
      <c r="K29" s="285">
        <v>1381.8638768785852</v>
      </c>
      <c r="L29" s="285">
        <v>1994.1942521373355</v>
      </c>
      <c r="M29" s="285">
        <v>1587.5937167555942</v>
      </c>
      <c r="N29" s="285">
        <v>2797.9570087341563</v>
      </c>
      <c r="O29" s="285">
        <v>1958.8942543587195</v>
      </c>
      <c r="P29" s="285">
        <v>2010.2688978407994</v>
      </c>
      <c r="Q29" s="285">
        <v>1339.1909861338386</v>
      </c>
      <c r="R29" s="285">
        <v>1270.7861843688192</v>
      </c>
      <c r="S29" s="285">
        <v>1341.1794980068914</v>
      </c>
      <c r="T29" s="285">
        <v>1283.8999654263953</v>
      </c>
      <c r="U29" s="285">
        <v>563.70878498402124</v>
      </c>
      <c r="V29" s="285">
        <v>59.601116118335149</v>
      </c>
      <c r="W29" s="285">
        <v>361.96918103477407</v>
      </c>
      <c r="X29" s="285">
        <v>476.15188699295237</v>
      </c>
      <c r="Y29" s="285">
        <v>355.54465382113818</v>
      </c>
      <c r="Z29" s="285">
        <v>1034.5649739999999</v>
      </c>
      <c r="AB29" s="74"/>
    </row>
    <row r="30" spans="1:28" ht="18" customHeight="1">
      <c r="A30" s="248" t="s">
        <v>12</v>
      </c>
      <c r="B30" s="285">
        <v>0.14004195925194296</v>
      </c>
      <c r="C30" s="285">
        <v>3.3976589833897085E-2</v>
      </c>
      <c r="D30" s="285">
        <v>1.1561955023059003</v>
      </c>
      <c r="E30" s="285">
        <v>6.9744558277261488</v>
      </c>
      <c r="F30" s="285">
        <v>0.72917688646335599</v>
      </c>
      <c r="G30" s="285">
        <v>313.76254377691845</v>
      </c>
      <c r="H30" s="285">
        <v>315.75733360917366</v>
      </c>
      <c r="I30" s="285">
        <v>402.78475915740529</v>
      </c>
      <c r="J30" s="285">
        <v>452.35783680938476</v>
      </c>
      <c r="K30" s="285">
        <v>265.90525600910252</v>
      </c>
      <c r="L30" s="285">
        <v>296.46427644696945</v>
      </c>
      <c r="M30" s="285">
        <v>337.91328824916246</v>
      </c>
      <c r="N30" s="285">
        <v>402.28677566114402</v>
      </c>
      <c r="O30" s="285">
        <v>524.92101793183417</v>
      </c>
      <c r="P30" s="285">
        <v>471.92376345472121</v>
      </c>
      <c r="Q30" s="285">
        <v>427.41740019260732</v>
      </c>
      <c r="R30" s="285">
        <v>426.94306390990221</v>
      </c>
      <c r="S30" s="285">
        <v>427.0430209670518</v>
      </c>
      <c r="T30" s="285">
        <v>491.81152606985682</v>
      </c>
      <c r="U30" s="285">
        <v>450.15018600500809</v>
      </c>
      <c r="V30" s="285">
        <v>404.84201450340419</v>
      </c>
      <c r="W30" s="285">
        <v>566.45426312054337</v>
      </c>
      <c r="X30" s="285">
        <v>686.50751981776216</v>
      </c>
      <c r="Y30" s="285">
        <v>519.75289143631437</v>
      </c>
      <c r="Z30" s="285">
        <v>606.51614500000005</v>
      </c>
      <c r="AB30" s="74"/>
    </row>
    <row r="31" spans="1:28" ht="18" customHeight="1">
      <c r="A31" s="248" t="s">
        <v>483</v>
      </c>
      <c r="B31" s="285"/>
      <c r="C31" s="285"/>
      <c r="D31" s="285"/>
      <c r="E31" s="285"/>
      <c r="F31" s="285"/>
      <c r="G31" s="285"/>
      <c r="H31" s="285"/>
      <c r="I31" s="285"/>
      <c r="J31" s="285"/>
      <c r="K31" s="285"/>
      <c r="L31" s="285"/>
      <c r="M31" s="285"/>
      <c r="N31" s="285"/>
      <c r="O31" s="285"/>
      <c r="P31" s="285">
        <v>0.47852474563786196</v>
      </c>
      <c r="Q31" s="285">
        <v>0.52707972847065088</v>
      </c>
      <c r="R31" s="285">
        <v>0.18854563002535191</v>
      </c>
      <c r="S31" s="285">
        <v>0.1582226426142378</v>
      </c>
      <c r="T31" s="285">
        <v>0.27637883008356551</v>
      </c>
      <c r="U31" s="285">
        <v>9.3625748792938862E-2</v>
      </c>
      <c r="V31" s="285">
        <v>5.5172637882551577E-2</v>
      </c>
      <c r="W31" s="285">
        <v>0.55133547362373692</v>
      </c>
      <c r="X31" s="285">
        <v>0.24240402584553752</v>
      </c>
      <c r="Y31" s="285">
        <v>1.4217854200542006</v>
      </c>
      <c r="Z31" s="285">
        <v>0.13425999999999999</v>
      </c>
      <c r="AB31" s="74"/>
    </row>
    <row r="32" spans="1:28" ht="18" customHeight="1">
      <c r="A32" s="248" t="s">
        <v>430</v>
      </c>
      <c r="B32" s="285">
        <v>1.3812452237105821</v>
      </c>
      <c r="C32" s="285">
        <v>2.4027414536620522</v>
      </c>
      <c r="D32" s="285">
        <v>1.698474587552893</v>
      </c>
      <c r="E32" s="285">
        <v>3.7864655571271828</v>
      </c>
      <c r="F32" s="285">
        <v>6.8760511015674659</v>
      </c>
      <c r="G32" s="285">
        <v>4.2119738124430199</v>
      </c>
      <c r="H32" s="285">
        <v>7.2770052606691102</v>
      </c>
      <c r="I32" s="285">
        <v>7.7597867997278289</v>
      </c>
      <c r="J32" s="285">
        <v>6.0565264127391929</v>
      </c>
      <c r="K32" s="285">
        <v>9.9629813208173328</v>
      </c>
      <c r="L32" s="285">
        <v>14.062893665838136</v>
      </c>
      <c r="M32" s="285">
        <v>14.841637368849183</v>
      </c>
      <c r="N32" s="285">
        <v>9.2126318030314085</v>
      </c>
      <c r="O32" s="285">
        <v>12.418795502546901</v>
      </c>
      <c r="P32" s="285">
        <v>17.433065973021499</v>
      </c>
      <c r="Q32" s="285">
        <v>84.340317254014607</v>
      </c>
      <c r="R32" s="285">
        <v>93.603176056385891</v>
      </c>
      <c r="S32" s="285">
        <v>95.329964416818683</v>
      </c>
      <c r="T32" s="285">
        <v>29.256829872198445</v>
      </c>
      <c r="U32" s="285">
        <v>42.878854917477142</v>
      </c>
      <c r="V32" s="285">
        <v>50.887585741963306</v>
      </c>
      <c r="W32" s="285">
        <v>77.139820012841753</v>
      </c>
      <c r="X32" s="285">
        <v>121.39862637563974</v>
      </c>
      <c r="Y32" s="285">
        <v>115.17666693766938</v>
      </c>
      <c r="Z32" s="285">
        <v>114.72986899999999</v>
      </c>
      <c r="AB32" s="74"/>
    </row>
    <row r="33" spans="1:28" ht="18" customHeight="1">
      <c r="A33" s="248" t="s">
        <v>482</v>
      </c>
      <c r="B33" s="285">
        <v>0.30225426441538217</v>
      </c>
      <c r="C33" s="285">
        <v>6.3875579732886989E-2</v>
      </c>
      <c r="D33" s="285">
        <v>8.5311247087909461</v>
      </c>
      <c r="E33" s="285">
        <v>21.527806786785995</v>
      </c>
      <c r="F33" s="285">
        <v>203.17895114652939</v>
      </c>
      <c r="G33" s="285">
        <v>287.67990993115154</v>
      </c>
      <c r="H33" s="285">
        <v>163.12383836741932</v>
      </c>
      <c r="I33" s="285">
        <v>363.70628643116351</v>
      </c>
      <c r="J33" s="285">
        <v>609.57634402607948</v>
      </c>
      <c r="K33" s="285">
        <v>739.50224742805665</v>
      </c>
      <c r="L33" s="285">
        <v>983.89893379039086</v>
      </c>
      <c r="M33" s="285">
        <v>936.2720711144201</v>
      </c>
      <c r="N33" s="285">
        <v>1153.5013037977765</v>
      </c>
      <c r="O33" s="285">
        <v>1164.1202556218163</v>
      </c>
      <c r="P33" s="285">
        <v>1148.4549886285163</v>
      </c>
      <c r="Q33" s="285">
        <v>1095.493847448736</v>
      </c>
      <c r="R33" s="285">
        <v>1046.2696912913159</v>
      </c>
      <c r="S33" s="285">
        <v>1223.7317278862538</v>
      </c>
      <c r="T33" s="285">
        <v>1218.8808643401198</v>
      </c>
      <c r="U33" s="285">
        <v>1287.7890021858527</v>
      </c>
      <c r="V33" s="285">
        <v>1090.0532480823074</v>
      </c>
      <c r="W33" s="285">
        <v>1381.4291496738872</v>
      </c>
      <c r="X33" s="285">
        <v>1346.7701438848921</v>
      </c>
      <c r="Y33" s="285">
        <v>1370.0210491056912</v>
      </c>
      <c r="Z33" s="285">
        <v>1919.5702429999999</v>
      </c>
      <c r="AB33" s="74"/>
    </row>
    <row r="34" spans="1:28" ht="18" customHeight="1">
      <c r="A34" s="248" t="s">
        <v>11</v>
      </c>
      <c r="B34" s="285">
        <v>7.8459475437255774E-3</v>
      </c>
      <c r="C34" s="285">
        <v>9.9266543455266135E-5</v>
      </c>
      <c r="D34" s="285">
        <v>0.59871287976037657</v>
      </c>
      <c r="E34" s="285">
        <v>3.8845463798960966</v>
      </c>
      <c r="F34" s="285">
        <v>2.5082779577977949</v>
      </c>
      <c r="G34" s="285">
        <v>4.1112501178911627</v>
      </c>
      <c r="H34" s="285">
        <v>9.9651819068447818</v>
      </c>
      <c r="I34" s="285">
        <v>52.979925153095941</v>
      </c>
      <c r="J34" s="285">
        <v>137.11243707357272</v>
      </c>
      <c r="K34" s="285">
        <v>180.04367953823544</v>
      </c>
      <c r="L34" s="285">
        <v>262.97738753380128</v>
      </c>
      <c r="M34" s="285">
        <v>269.86000882381325</v>
      </c>
      <c r="N34" s="285">
        <v>260.95562866457436</v>
      </c>
      <c r="O34" s="285">
        <v>238.64904004638257</v>
      </c>
      <c r="P34" s="285">
        <v>255.70438570968187</v>
      </c>
      <c r="Q34" s="285">
        <v>270.44110302925907</v>
      </c>
      <c r="R34" s="285">
        <v>291.68493138674222</v>
      </c>
      <c r="S34" s="285">
        <v>310.16199078140369</v>
      </c>
      <c r="T34" s="285">
        <v>289.12461761442125</v>
      </c>
      <c r="U34" s="285">
        <v>281.75464472974284</v>
      </c>
      <c r="V34" s="285">
        <v>243.36600719096757</v>
      </c>
      <c r="W34" s="285">
        <v>325.95493690649181</v>
      </c>
      <c r="X34" s="285">
        <v>339.03808705158121</v>
      </c>
      <c r="Y34" s="285">
        <v>326.90683794037943</v>
      </c>
      <c r="Z34" s="285">
        <v>425.71400499999999</v>
      </c>
      <c r="AB34" s="74"/>
    </row>
    <row r="35" spans="1:28" ht="18" customHeight="1">
      <c r="A35" s="248" t="s">
        <v>10</v>
      </c>
      <c r="B35" s="285">
        <v>3.0517297016711606</v>
      </c>
      <c r="C35" s="285">
        <v>2.0205752577559255</v>
      </c>
      <c r="D35" s="285">
        <v>3.3579322968668279</v>
      </c>
      <c r="E35" s="285">
        <v>1.9726864251060847</v>
      </c>
      <c r="F35" s="285">
        <v>1.6258850524814337</v>
      </c>
      <c r="G35" s="285">
        <v>1.7596197617026628</v>
      </c>
      <c r="H35" s="285">
        <v>1.9678970623005083</v>
      </c>
      <c r="I35" s="285">
        <v>5.9999892265819916</v>
      </c>
      <c r="J35" s="285">
        <v>15.120368045372469</v>
      </c>
      <c r="K35" s="285">
        <v>18.680546034229366</v>
      </c>
      <c r="L35" s="285">
        <v>21.950253202589384</v>
      </c>
      <c r="M35" s="285">
        <v>44.084397705808549</v>
      </c>
      <c r="N35" s="285">
        <v>71.601369972994689</v>
      </c>
      <c r="O35" s="285">
        <v>105.06300710233157</v>
      </c>
      <c r="P35" s="285">
        <v>127.03140067216059</v>
      </c>
      <c r="Q35" s="285">
        <v>127.49969088873404</v>
      </c>
      <c r="R35" s="285">
        <v>110.68751231912131</v>
      </c>
      <c r="S35" s="285">
        <v>96.157187577415939</v>
      </c>
      <c r="T35" s="285">
        <v>105.90403107095139</v>
      </c>
      <c r="U35" s="285">
        <v>103.17148285212291</v>
      </c>
      <c r="V35" s="285">
        <v>81.765450741264871</v>
      </c>
      <c r="W35" s="285">
        <v>128.56156466493189</v>
      </c>
      <c r="X35" s="285">
        <v>183.82055605770054</v>
      </c>
      <c r="Y35" s="285">
        <v>158.52528531165314</v>
      </c>
      <c r="Z35" s="285">
        <v>224.331872</v>
      </c>
      <c r="AB35" s="74"/>
    </row>
    <row r="36" spans="1:28" ht="18" customHeight="1">
      <c r="A36" s="248" t="s">
        <v>9</v>
      </c>
      <c r="B36" s="285">
        <v>41.185681369226998</v>
      </c>
      <c r="C36" s="285">
        <v>38.154291592565471</v>
      </c>
      <c r="D36" s="285">
        <v>45.987840726477437</v>
      </c>
      <c r="E36" s="285">
        <v>50.489419276375799</v>
      </c>
      <c r="F36" s="285">
        <v>67.541547000728698</v>
      </c>
      <c r="G36" s="285">
        <v>71.652167468326581</v>
      </c>
      <c r="H36" s="285">
        <v>78.478609025889597</v>
      </c>
      <c r="I36" s="285">
        <v>91.743233584713082</v>
      </c>
      <c r="J36" s="285">
        <v>117.769257365149</v>
      </c>
      <c r="K36" s="285">
        <v>65.385088180913087</v>
      </c>
      <c r="L36" s="285">
        <v>63.967054027478078</v>
      </c>
      <c r="M36" s="285">
        <v>66.110019715707764</v>
      </c>
      <c r="N36" s="285">
        <v>67.94196165729997</v>
      </c>
      <c r="O36" s="285">
        <v>68.273782560980663</v>
      </c>
      <c r="P36" s="285">
        <v>68.412424658164909</v>
      </c>
      <c r="Q36" s="285">
        <v>55.259429068046757</v>
      </c>
      <c r="R36" s="285">
        <v>54.805238056399489</v>
      </c>
      <c r="S36" s="285">
        <v>57.413620100743941</v>
      </c>
      <c r="T36" s="285">
        <v>58.894388356696943</v>
      </c>
      <c r="U36" s="285">
        <v>53.992481150477985</v>
      </c>
      <c r="V36" s="285">
        <v>45.2384525450802</v>
      </c>
      <c r="W36" s="285">
        <v>56.241665776756442</v>
      </c>
      <c r="X36" s="285">
        <v>45.183013460199589</v>
      </c>
      <c r="Y36" s="285">
        <v>41.04296731707317</v>
      </c>
      <c r="Z36" s="285">
        <v>49.524135999999999</v>
      </c>
      <c r="AB36" s="74"/>
    </row>
    <row r="37" spans="1:28" ht="18" customHeight="1">
      <c r="A37" s="248" t="s">
        <v>433</v>
      </c>
      <c r="B37" s="285">
        <v>6.6967390019177255</v>
      </c>
      <c r="C37" s="285">
        <v>17.823508735223349</v>
      </c>
      <c r="D37" s="285">
        <v>8.8387885703418441</v>
      </c>
      <c r="E37" s="285">
        <v>16.483896254973761</v>
      </c>
      <c r="F37" s="285">
        <v>16.096312500969006</v>
      </c>
      <c r="G37" s="285">
        <v>26.389539595711906</v>
      </c>
      <c r="H37" s="285">
        <v>38.383787829530675</v>
      </c>
      <c r="I37" s="285">
        <v>62.019383647085505</v>
      </c>
      <c r="J37" s="285">
        <v>65.189063223335808</v>
      </c>
      <c r="K37" s="285">
        <v>65.672183307258337</v>
      </c>
      <c r="L37" s="285">
        <v>96.476370080030591</v>
      </c>
      <c r="M37" s="285">
        <v>156.52215218320441</v>
      </c>
      <c r="N37" s="285">
        <v>207.95843089312217</v>
      </c>
      <c r="O37" s="285">
        <v>214.92847724354993</v>
      </c>
      <c r="P37" s="285">
        <v>179.9546874453294</v>
      </c>
      <c r="Q37" s="285">
        <v>179.4823838679622</v>
      </c>
      <c r="R37" s="285">
        <v>156.88204059023033</v>
      </c>
      <c r="S37" s="285">
        <v>173.51390371521444</v>
      </c>
      <c r="T37" s="285">
        <v>217.7188990797986</v>
      </c>
      <c r="U37" s="285">
        <v>242.74264239171038</v>
      </c>
      <c r="V37" s="285">
        <v>151.85363763354005</v>
      </c>
      <c r="W37" s="285">
        <v>225.60536163022539</v>
      </c>
      <c r="X37" s="285">
        <v>260.05229330287892</v>
      </c>
      <c r="Y37" s="285">
        <v>195.57339734417346</v>
      </c>
      <c r="Z37" s="285">
        <v>260.65527800000001</v>
      </c>
      <c r="AB37" s="74"/>
    </row>
    <row r="38" spans="1:28" ht="18" customHeight="1">
      <c r="A38" s="248" t="s">
        <v>6</v>
      </c>
      <c r="B38" s="285">
        <v>45.059442417775728</v>
      </c>
      <c r="C38" s="285">
        <v>35.114806639467176</v>
      </c>
      <c r="D38" s="285">
        <v>38.331039699519799</v>
      </c>
      <c r="E38" s="285">
        <v>37.127864422911678</v>
      </c>
      <c r="F38" s="285">
        <v>31.759421851501571</v>
      </c>
      <c r="G38" s="285">
        <v>31.324761388286337</v>
      </c>
      <c r="H38" s="285">
        <v>47.078575038420617</v>
      </c>
      <c r="I38" s="285">
        <v>338.65445168972559</v>
      </c>
      <c r="J38" s="285">
        <v>401.08395627567654</v>
      </c>
      <c r="K38" s="285">
        <v>423.11183247996962</v>
      </c>
      <c r="L38" s="285">
        <v>526.32141159760727</v>
      </c>
      <c r="M38" s="285">
        <v>1053.6596347768541</v>
      </c>
      <c r="N38" s="285">
        <v>1268.0259279128045</v>
      </c>
      <c r="O38" s="285">
        <v>1270.2783729862924</v>
      </c>
      <c r="P38" s="285">
        <v>1048.8625187606463</v>
      </c>
      <c r="Q38" s="285">
        <v>814.90778352815903</v>
      </c>
      <c r="R38" s="285">
        <v>689.57356863704649</v>
      </c>
      <c r="S38" s="285">
        <v>895.90467783708311</v>
      </c>
      <c r="T38" s="285">
        <v>982.06503302609633</v>
      </c>
      <c r="U38" s="285">
        <v>917.77564939197327</v>
      </c>
      <c r="V38" s="285">
        <v>653.33012347328588</v>
      </c>
      <c r="W38" s="285">
        <v>783.02891669764449</v>
      </c>
      <c r="X38" s="285">
        <v>949.14225116341572</v>
      </c>
      <c r="Y38" s="285">
        <v>1027.3765579403796</v>
      </c>
      <c r="Z38" s="285">
        <v>1365.2970339999999</v>
      </c>
      <c r="AB38" s="74"/>
    </row>
    <row r="39" spans="1:28" ht="18" customHeight="1">
      <c r="A39" s="248" t="s">
        <v>17</v>
      </c>
      <c r="B39" s="285">
        <v>0.14070465589087711</v>
      </c>
      <c r="C39" s="285">
        <v>2.8421499227022817E-2</v>
      </c>
      <c r="D39" s="285">
        <v>3.4908251794798648</v>
      </c>
      <c r="E39" s="285">
        <v>39.258308062447952</v>
      </c>
      <c r="F39" s="285">
        <v>13.11377153134157</v>
      </c>
      <c r="G39" s="285">
        <v>244.87909270961049</v>
      </c>
      <c r="H39" s="285">
        <v>318.56891432202389</v>
      </c>
      <c r="I39" s="285">
        <v>632.8159781129508</v>
      </c>
      <c r="J39" s="285">
        <v>444.7594248457894</v>
      </c>
      <c r="K39" s="285">
        <v>451.7805372635471</v>
      </c>
      <c r="L39" s="285">
        <v>679.26877441206193</v>
      </c>
      <c r="M39" s="285">
        <v>734.25968799547775</v>
      </c>
      <c r="N39" s="285">
        <v>649.80018806413159</v>
      </c>
      <c r="O39" s="285">
        <v>688.53644293286959</v>
      </c>
      <c r="P39" s="285">
        <v>574.35645614842781</v>
      </c>
      <c r="Q39" s="285">
        <v>507.12912559406834</v>
      </c>
      <c r="R39" s="285">
        <v>412.26309449530686</v>
      </c>
      <c r="S39" s="285">
        <v>838.01897274208204</v>
      </c>
      <c r="T39" s="285">
        <v>927.29117323791627</v>
      </c>
      <c r="U39" s="285">
        <v>876.9794501473375</v>
      </c>
      <c r="V39" s="285">
        <v>726.92539826663676</v>
      </c>
      <c r="W39" s="285">
        <v>833.90116663850483</v>
      </c>
      <c r="X39" s="285">
        <v>894.2534155561799</v>
      </c>
      <c r="Y39" s="285">
        <v>1018.8540192411924</v>
      </c>
      <c r="Z39" s="285">
        <v>1538.5341780000001</v>
      </c>
      <c r="AB39" s="74"/>
    </row>
    <row r="40" spans="1:28" ht="18" customHeight="1">
      <c r="A40" s="248" t="s">
        <v>4</v>
      </c>
      <c r="B40" s="285">
        <v>3.7481004426628983</v>
      </c>
      <c r="C40" s="285">
        <v>3.9377839383478053</v>
      </c>
      <c r="D40" s="285">
        <v>1.1347727856225931</v>
      </c>
      <c r="E40" s="285">
        <v>3.4394443930360752</v>
      </c>
      <c r="F40" s="285">
        <v>4.2934750926370944</v>
      </c>
      <c r="G40" s="285">
        <v>2.8117457323399035</v>
      </c>
      <c r="H40" s="285">
        <v>2.2487072940063841</v>
      </c>
      <c r="I40" s="285">
        <v>6.3963316511680652</v>
      </c>
      <c r="J40" s="285">
        <v>0.4572991020032236</v>
      </c>
      <c r="K40" s="285">
        <v>1.442105911913905</v>
      </c>
      <c r="L40" s="285">
        <v>0.61081983556854491</v>
      </c>
      <c r="M40" s="285">
        <v>0.68112958597013695</v>
      </c>
      <c r="N40" s="285">
        <v>0.72259591757292663</v>
      </c>
      <c r="O40" s="285">
        <v>0.78152648362115384</v>
      </c>
      <c r="P40" s="285">
        <v>1.1644871783067079</v>
      </c>
      <c r="Q40" s="285">
        <v>0.78848881546495875</v>
      </c>
      <c r="R40" s="285">
        <v>1.845607935892992</v>
      </c>
      <c r="S40" s="285">
        <v>1.5959234736391685</v>
      </c>
      <c r="T40" s="285">
        <v>8.2062649938477108</v>
      </c>
      <c r="U40" s="285">
        <v>5.0834796563507325</v>
      </c>
      <c r="V40" s="285">
        <v>3.0665784598939578</v>
      </c>
      <c r="W40" s="285">
        <v>2.6626793957622246</v>
      </c>
      <c r="X40" s="285">
        <v>0.64163525546286226</v>
      </c>
      <c r="Y40" s="285">
        <v>0.53512737127371268</v>
      </c>
      <c r="Z40" s="285">
        <v>4.8883279999999996</v>
      </c>
      <c r="AB40" s="74"/>
    </row>
    <row r="41" spans="1:28" ht="18" customHeight="1">
      <c r="A41" s="248" t="s">
        <v>431</v>
      </c>
      <c r="B41" s="285">
        <v>3.5572543365103169</v>
      </c>
      <c r="C41" s="285">
        <v>4.441887691646035</v>
      </c>
      <c r="D41" s="285">
        <v>9.0735784719250709</v>
      </c>
      <c r="E41" s="285">
        <v>18.069042658664589</v>
      </c>
      <c r="F41" s="285">
        <v>32.090581714445186</v>
      </c>
      <c r="G41" s="285">
        <v>39.426884215159241</v>
      </c>
      <c r="H41" s="285">
        <v>45.139861538006855</v>
      </c>
      <c r="I41" s="285">
        <v>52.64658255840326</v>
      </c>
      <c r="J41" s="285">
        <v>174.41278597137563</v>
      </c>
      <c r="K41" s="285">
        <v>27.97128549755843</v>
      </c>
      <c r="L41" s="285">
        <v>62.894327114801555</v>
      </c>
      <c r="M41" s="285">
        <v>76.362855468696154</v>
      </c>
      <c r="N41" s="285">
        <v>58.730271756319496</v>
      </c>
      <c r="O41" s="285">
        <v>102.62784538451982</v>
      </c>
      <c r="P41" s="285">
        <v>50.025338704479537</v>
      </c>
      <c r="Q41" s="285">
        <v>29.53631431009779</v>
      </c>
      <c r="R41" s="285">
        <v>24.105264495782613</v>
      </c>
      <c r="S41" s="285">
        <v>33.881659572551406</v>
      </c>
      <c r="T41" s="285">
        <v>36.165905216990886</v>
      </c>
      <c r="U41" s="285">
        <v>28.3022028692777</v>
      </c>
      <c r="V41" s="285">
        <v>27.456751371081868</v>
      </c>
      <c r="W41" s="285">
        <v>30.446996789564395</v>
      </c>
      <c r="X41" s="285">
        <v>48.857721537540769</v>
      </c>
      <c r="Y41" s="285">
        <v>75.41073425474255</v>
      </c>
      <c r="Z41" s="285">
        <v>67.201678000000001</v>
      </c>
      <c r="AB41" s="74"/>
    </row>
    <row r="42" spans="1:28" ht="18" customHeight="1">
      <c r="A42" s="248" t="s">
        <v>1</v>
      </c>
      <c r="B42" s="285">
        <v>41.795956339307601</v>
      </c>
      <c r="C42" s="285">
        <v>48.964864176866477</v>
      </c>
      <c r="D42" s="285">
        <v>73.862185803261539</v>
      </c>
      <c r="E42" s="285">
        <v>75.539302946580833</v>
      </c>
      <c r="F42" s="285">
        <v>153.844772787175</v>
      </c>
      <c r="G42" s="285">
        <v>204.91056320538215</v>
      </c>
      <c r="H42" s="285">
        <v>272.23777500295546</v>
      </c>
      <c r="I42" s="285">
        <v>352.98192149580399</v>
      </c>
      <c r="J42" s="285">
        <v>289.40412920973858</v>
      </c>
      <c r="K42" s="285">
        <v>196.47283364149243</v>
      </c>
      <c r="L42" s="285">
        <v>288.85849389527738</v>
      </c>
      <c r="M42" s="285">
        <v>370.71805255683779</v>
      </c>
      <c r="N42" s="285">
        <v>406.24318553390265</v>
      </c>
      <c r="O42" s="285">
        <v>370.31137574025763</v>
      </c>
      <c r="P42" s="285">
        <v>334.06540849868793</v>
      </c>
      <c r="Q42" s="285">
        <v>200.40650918799571</v>
      </c>
      <c r="R42" s="285">
        <v>184.96538391479586</v>
      </c>
      <c r="S42" s="285">
        <v>222.53998686274952</v>
      </c>
      <c r="T42" s="285">
        <v>267.79784760438133</v>
      </c>
      <c r="U42" s="285">
        <v>214.19889372328211</v>
      </c>
      <c r="V42" s="285">
        <v>137.09396043753151</v>
      </c>
      <c r="W42" s="285">
        <v>225.05990361934369</v>
      </c>
      <c r="X42" s="285">
        <v>237.47981599101027</v>
      </c>
      <c r="Y42" s="285">
        <v>263.58497972899727</v>
      </c>
      <c r="Z42" s="285">
        <v>319.65974599999998</v>
      </c>
      <c r="AB42" s="74"/>
    </row>
    <row r="43" spans="1:28" ht="18" customHeight="1">
      <c r="A43" s="248" t="s">
        <v>23</v>
      </c>
      <c r="B43" s="285">
        <v>186.90978573385436</v>
      </c>
      <c r="C43" s="285">
        <v>167.80114342504447</v>
      </c>
      <c r="D43" s="285">
        <v>205.34568573194503</v>
      </c>
      <c r="E43" s="285">
        <v>351.07604134995438</v>
      </c>
      <c r="F43" s="285">
        <v>433.44797981364047</v>
      </c>
      <c r="G43" s="285">
        <v>492.23270976767583</v>
      </c>
      <c r="H43" s="285">
        <v>684.68016845962882</v>
      </c>
      <c r="I43" s="285">
        <v>855.70404584372864</v>
      </c>
      <c r="J43" s="285">
        <v>792.53697141195153</v>
      </c>
      <c r="K43" s="285">
        <v>189.92789148058597</v>
      </c>
      <c r="L43" s="285">
        <v>190.70667927672011</v>
      </c>
      <c r="M43" s="285">
        <v>433.14099198963203</v>
      </c>
      <c r="N43" s="285">
        <v>378.73258630756885</v>
      </c>
      <c r="O43" s="285">
        <v>342.08691628359634</v>
      </c>
      <c r="P43" s="285">
        <v>185.10101551493946</v>
      </c>
      <c r="Q43" s="285">
        <v>340.94695030574451</v>
      </c>
      <c r="R43" s="285">
        <v>387.14620659421325</v>
      </c>
      <c r="S43" s="285">
        <v>170.4594076976781</v>
      </c>
      <c r="T43" s="285">
        <v>271.77050154373416</v>
      </c>
      <c r="U43" s="285">
        <v>175.58189083186917</v>
      </c>
      <c r="V43" s="285">
        <v>111.89202167007792</v>
      </c>
      <c r="W43" s="285">
        <v>174.44416437430297</v>
      </c>
      <c r="X43" s="285">
        <v>221.58056992097326</v>
      </c>
      <c r="Y43" s="285">
        <v>247.67489181571818</v>
      </c>
      <c r="Z43" s="285">
        <v>383.93972400000001</v>
      </c>
      <c r="AB43" s="74"/>
    </row>
    <row r="45" spans="1:28" ht="18" customHeight="1">
      <c r="A45" s="17" t="s">
        <v>3564</v>
      </c>
    </row>
    <row r="47" spans="1:28" ht="18" customHeight="1">
      <c r="A47" s="241"/>
    </row>
  </sheetData>
  <hyperlinks>
    <hyperlink ref="AB3" location="Content!A1" display="Back to content page" xr:uid="{00000000-0004-0000-1F00-000000000000}"/>
  </hyperlinks>
  <pageMargins left="0.7" right="0.7" top="0.75" bottom="0.75" header="0.3" footer="0.3"/>
  <pageSetup orientation="portrait" r:id="rId1"/>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0B774-BBCB-4706-B075-12FF99E04724}">
  <dimension ref="A1:J23"/>
  <sheetViews>
    <sheetView workbookViewId="0"/>
  </sheetViews>
  <sheetFormatPr defaultRowHeight="14.5"/>
  <cols>
    <col min="1" max="1" width="40" customWidth="1"/>
  </cols>
  <sheetData>
    <row r="1" spans="1:10">
      <c r="A1" s="44" t="s">
        <v>3773</v>
      </c>
    </row>
    <row r="2" spans="1:10">
      <c r="A2" s="44"/>
    </row>
    <row r="3" spans="1:10">
      <c r="A3" s="92" t="s">
        <v>14</v>
      </c>
      <c r="B3" s="96">
        <v>2015</v>
      </c>
      <c r="C3" s="96">
        <v>2016</v>
      </c>
      <c r="D3" s="96">
        <v>2017</v>
      </c>
      <c r="E3" s="96">
        <v>2018</v>
      </c>
      <c r="F3" s="96">
        <v>2019</v>
      </c>
      <c r="G3" s="96">
        <v>2020</v>
      </c>
      <c r="J3" s="1" t="s">
        <v>528</v>
      </c>
    </row>
    <row r="4" spans="1:10">
      <c r="A4" s="92" t="s">
        <v>13</v>
      </c>
      <c r="B4" s="199">
        <v>2.68</v>
      </c>
      <c r="C4" s="199">
        <v>2.68</v>
      </c>
      <c r="D4" s="199">
        <v>2.68</v>
      </c>
      <c r="E4" s="199">
        <v>2.68</v>
      </c>
      <c r="F4" s="199">
        <v>2.68</v>
      </c>
      <c r="G4" s="199">
        <v>2.68</v>
      </c>
    </row>
    <row r="5" spans="1:10">
      <c r="A5" s="92" t="s">
        <v>12</v>
      </c>
      <c r="B5" s="199">
        <v>10.81</v>
      </c>
      <c r="C5" s="199">
        <v>10.81</v>
      </c>
      <c r="D5" s="199">
        <v>10.81</v>
      </c>
      <c r="E5" s="199">
        <v>10.81</v>
      </c>
      <c r="F5" s="199">
        <v>10.81</v>
      </c>
      <c r="G5" s="199">
        <v>10.81</v>
      </c>
    </row>
    <row r="6" spans="1:10">
      <c r="A6" s="92" t="s">
        <v>483</v>
      </c>
      <c r="B6" s="199">
        <v>0</v>
      </c>
      <c r="C6" s="199">
        <v>0</v>
      </c>
      <c r="D6" s="199">
        <v>0</v>
      </c>
      <c r="E6" s="199">
        <v>0</v>
      </c>
      <c r="F6" s="199">
        <v>0</v>
      </c>
      <c r="G6" s="199">
        <v>0</v>
      </c>
    </row>
    <row r="7" spans="1:10">
      <c r="A7" s="28" t="s">
        <v>568</v>
      </c>
      <c r="B7" s="199">
        <v>18.45</v>
      </c>
      <c r="C7" s="199">
        <v>18.45</v>
      </c>
      <c r="D7" s="199">
        <v>18.45</v>
      </c>
      <c r="E7" s="199">
        <v>18.45</v>
      </c>
      <c r="F7" s="199">
        <v>18.45</v>
      </c>
      <c r="G7" s="199">
        <v>18.45</v>
      </c>
    </row>
    <row r="8" spans="1:10">
      <c r="A8" s="92" t="s">
        <v>482</v>
      </c>
      <c r="B8" s="199">
        <v>3.26</v>
      </c>
      <c r="C8" s="199">
        <v>3.26</v>
      </c>
      <c r="D8" s="199">
        <v>3.26</v>
      </c>
      <c r="E8" s="199">
        <v>3.26</v>
      </c>
      <c r="F8" s="199">
        <v>4.68</v>
      </c>
      <c r="G8" s="199">
        <v>4.68</v>
      </c>
    </row>
    <row r="9" spans="1:10">
      <c r="A9" s="92" t="s">
        <v>11</v>
      </c>
      <c r="B9" s="199">
        <v>14.48</v>
      </c>
      <c r="C9" s="199">
        <v>14.48</v>
      </c>
      <c r="D9" s="199">
        <v>14.48</v>
      </c>
      <c r="E9" s="199">
        <v>14.48</v>
      </c>
      <c r="F9" s="199">
        <v>14.48</v>
      </c>
      <c r="G9" s="199">
        <v>14.48</v>
      </c>
    </row>
    <row r="10" spans="1:10">
      <c r="A10" s="92" t="s">
        <v>10</v>
      </c>
      <c r="B10" s="199">
        <v>39.799999999999997</v>
      </c>
      <c r="C10" s="199">
        <v>39.799999999999997</v>
      </c>
      <c r="D10" s="199">
        <v>39.799999999999997</v>
      </c>
      <c r="E10" s="199">
        <v>39.799999999999997</v>
      </c>
      <c r="F10" s="199">
        <v>39.799999999999997</v>
      </c>
      <c r="G10" s="199">
        <v>39.799999999999997</v>
      </c>
    </row>
    <row r="11" spans="1:10">
      <c r="A11" s="92" t="s">
        <v>9</v>
      </c>
      <c r="B11" s="199">
        <v>30.91</v>
      </c>
      <c r="C11" s="199">
        <v>30.91</v>
      </c>
      <c r="D11" s="199">
        <v>30.91</v>
      </c>
      <c r="E11" s="199">
        <v>30.91</v>
      </c>
      <c r="F11" s="199">
        <v>30.91</v>
      </c>
      <c r="G11" s="199">
        <v>30.91</v>
      </c>
    </row>
    <row r="12" spans="1:10">
      <c r="A12" s="92" t="s">
        <v>8</v>
      </c>
      <c r="B12" s="199">
        <v>38.72</v>
      </c>
      <c r="C12" s="199">
        <v>38.72</v>
      </c>
      <c r="D12" s="199">
        <v>38.72</v>
      </c>
      <c r="E12" s="199">
        <v>38.72</v>
      </c>
      <c r="F12" s="199">
        <v>38.72</v>
      </c>
      <c r="G12" s="199">
        <v>38.72</v>
      </c>
    </row>
    <row r="13" spans="1:10">
      <c r="A13" s="92" t="s">
        <v>6</v>
      </c>
      <c r="B13" s="199">
        <v>38.159999999999997</v>
      </c>
      <c r="C13" s="199">
        <v>38.159999999999997</v>
      </c>
      <c r="D13" s="199">
        <v>38.159999999999997</v>
      </c>
      <c r="E13" s="199">
        <v>38.159999999999997</v>
      </c>
      <c r="F13" s="199">
        <v>38.159999999999997</v>
      </c>
      <c r="G13" s="199">
        <v>40.14</v>
      </c>
    </row>
    <row r="14" spans="1:10">
      <c r="A14" s="92" t="s">
        <v>17</v>
      </c>
      <c r="B14" s="199">
        <v>24.11</v>
      </c>
      <c r="C14" s="199">
        <v>24.11</v>
      </c>
      <c r="D14" s="199">
        <v>24.11</v>
      </c>
      <c r="E14" s="199">
        <v>24.11</v>
      </c>
      <c r="F14" s="199">
        <v>24.11</v>
      </c>
      <c r="G14" s="199">
        <v>24.11</v>
      </c>
    </row>
    <row r="15" spans="1:10">
      <c r="A15" s="92" t="s">
        <v>3</v>
      </c>
      <c r="B15" s="199">
        <v>1.31</v>
      </c>
      <c r="C15" s="199">
        <v>1.31</v>
      </c>
      <c r="D15" s="199">
        <v>1.31</v>
      </c>
      <c r="E15" s="199">
        <v>1.31</v>
      </c>
      <c r="F15" s="199">
        <v>1.31</v>
      </c>
      <c r="G15" s="199">
        <v>1.31</v>
      </c>
    </row>
    <row r="16" spans="1:10">
      <c r="A16" s="92" t="s">
        <v>32</v>
      </c>
      <c r="B16" s="199">
        <v>59.28</v>
      </c>
      <c r="C16" s="199">
        <v>59.28</v>
      </c>
      <c r="D16" s="199">
        <v>59.28</v>
      </c>
      <c r="E16" s="199">
        <v>59.28</v>
      </c>
      <c r="F16" s="199">
        <v>59.28</v>
      </c>
      <c r="G16" s="199">
        <v>59.28</v>
      </c>
    </row>
    <row r="17" spans="1:7">
      <c r="A17" s="92" t="s">
        <v>1</v>
      </c>
      <c r="B17" s="199">
        <v>69.569999999999993</v>
      </c>
      <c r="C17" s="199">
        <v>69.569999999999993</v>
      </c>
      <c r="D17" s="199">
        <v>69.569999999999993</v>
      </c>
      <c r="E17" s="199">
        <v>69.569999999999993</v>
      </c>
      <c r="F17" s="199">
        <v>69.569999999999993</v>
      </c>
      <c r="G17" s="199">
        <v>69.569999999999993</v>
      </c>
    </row>
    <row r="18" spans="1:7">
      <c r="A18" s="92" t="s">
        <v>23</v>
      </c>
      <c r="B18" s="199">
        <v>17.399999999999999</v>
      </c>
      <c r="C18" s="199">
        <v>17.399999999999999</v>
      </c>
      <c r="D18" s="199">
        <v>17.399999999999999</v>
      </c>
      <c r="E18" s="199">
        <v>17.399999999999999</v>
      </c>
      <c r="F18" s="199">
        <v>17.399999999999999</v>
      </c>
      <c r="G18" s="199">
        <v>17.399999999999999</v>
      </c>
    </row>
    <row r="21" spans="1:7">
      <c r="A21" s="44" t="s">
        <v>18</v>
      </c>
    </row>
    <row r="22" spans="1:7">
      <c r="A22" s="17"/>
    </row>
    <row r="23" spans="1:7">
      <c r="A23" s="41" t="s">
        <v>3265</v>
      </c>
    </row>
  </sheetData>
  <hyperlinks>
    <hyperlink ref="J3" location="Content!A1" display="Back to content page" xr:uid="{CA2DE838-2A47-4F0C-A52D-BB9FED52A11D}"/>
  </hyperlinks>
  <pageMargins left="0.7" right="0.7" top="0.75" bottom="0.75" header="0.3" footer="0.3"/>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BD38E-10CE-4BDF-A73F-FC01879BC1C1}">
  <dimension ref="A1:I22"/>
  <sheetViews>
    <sheetView workbookViewId="0"/>
  </sheetViews>
  <sheetFormatPr defaultRowHeight="14.5"/>
  <cols>
    <col min="1" max="1" width="33.7265625" bestFit="1" customWidth="1"/>
  </cols>
  <sheetData>
    <row r="1" spans="1:9">
      <c r="A1" s="44" t="s">
        <v>3774</v>
      </c>
      <c r="B1" s="43"/>
      <c r="C1" s="43"/>
      <c r="D1" s="43"/>
      <c r="E1" s="43"/>
      <c r="F1" s="43"/>
      <c r="G1" s="43"/>
    </row>
    <row r="2" spans="1:9">
      <c r="A2" s="17"/>
      <c r="B2" s="43"/>
      <c r="C2" s="43"/>
      <c r="D2" s="43"/>
      <c r="E2" s="43"/>
      <c r="F2" s="43"/>
      <c r="G2" s="43"/>
    </row>
    <row r="3" spans="1:9">
      <c r="A3" s="92" t="s">
        <v>2519</v>
      </c>
      <c r="B3" s="96">
        <v>2000</v>
      </c>
      <c r="C3" s="96">
        <v>2005</v>
      </c>
      <c r="D3" s="96">
        <v>2010</v>
      </c>
      <c r="E3" s="96">
        <v>2015</v>
      </c>
      <c r="F3" s="96">
        <v>2018</v>
      </c>
      <c r="G3" s="96">
        <v>2021</v>
      </c>
      <c r="I3" s="1" t="s">
        <v>528</v>
      </c>
    </row>
    <row r="4" spans="1:9">
      <c r="A4" s="92" t="s">
        <v>13</v>
      </c>
      <c r="B4" s="550">
        <v>28790.190909090918</v>
      </c>
      <c r="C4" s="550">
        <v>28737.990909090906</v>
      </c>
      <c r="D4" s="550">
        <v>28691.581818181814</v>
      </c>
      <c r="E4" s="550">
        <v>28627.672727272733</v>
      </c>
      <c r="F4" s="550">
        <v>28584.245454545449</v>
      </c>
      <c r="G4" s="550">
        <v>28555.272727272728</v>
      </c>
    </row>
    <row r="5" spans="1:9">
      <c r="A5" s="92" t="s">
        <v>12</v>
      </c>
      <c r="B5" s="550">
        <v>769.23636363636354</v>
      </c>
      <c r="C5" s="550">
        <v>768.6</v>
      </c>
      <c r="D5" s="550">
        <v>767.2</v>
      </c>
      <c r="E5" s="550">
        <v>765.68181818181813</v>
      </c>
      <c r="F5" s="550">
        <v>764.5363636363636</v>
      </c>
      <c r="G5" s="550">
        <v>763.79090909090883</v>
      </c>
    </row>
    <row r="6" spans="1:9">
      <c r="A6" s="92" t="s">
        <v>483</v>
      </c>
      <c r="B6" s="550">
        <v>108.36969696969696</v>
      </c>
      <c r="C6" s="550">
        <v>108.3030303030303</v>
      </c>
      <c r="D6" s="550">
        <v>108.21212121212122</v>
      </c>
      <c r="E6" s="550">
        <v>108.03636363636363</v>
      </c>
      <c r="F6" s="550">
        <v>107.91212121212121</v>
      </c>
      <c r="G6" s="550">
        <v>107.82121212121213</v>
      </c>
    </row>
    <row r="7" spans="1:9">
      <c r="A7" s="92" t="s">
        <v>568</v>
      </c>
      <c r="B7" s="550">
        <v>21798.863636363636</v>
      </c>
      <c r="C7" s="550">
        <v>21789.699999999993</v>
      </c>
      <c r="D7" s="550">
        <v>21782.870454545453</v>
      </c>
      <c r="E7" s="550">
        <v>21765.772727272724</v>
      </c>
      <c r="F7" s="550">
        <v>21755.072727272727</v>
      </c>
      <c r="G7" s="550">
        <v>21747.927272727273</v>
      </c>
      <c r="I7" s="33"/>
    </row>
    <row r="8" spans="1:9">
      <c r="A8" s="92" t="s">
        <v>482</v>
      </c>
      <c r="B8" s="550">
        <v>1513.5939393939395</v>
      </c>
      <c r="C8" s="550">
        <v>1509.7878787878785</v>
      </c>
      <c r="D8" s="550">
        <v>1507.9454545454544</v>
      </c>
      <c r="E8" s="550">
        <v>1504.5454545454545</v>
      </c>
      <c r="F8" s="550">
        <v>1501.2636363636366</v>
      </c>
      <c r="G8" s="550">
        <v>1499.0818181818183</v>
      </c>
    </row>
    <row r="9" spans="1:9">
      <c r="A9" s="92" t="s">
        <v>11</v>
      </c>
      <c r="B9" s="550">
        <v>2393.5136363636361</v>
      </c>
      <c r="C9" s="550">
        <v>2390.4522727272724</v>
      </c>
      <c r="D9" s="550">
        <v>2389.5363636363636</v>
      </c>
      <c r="E9" s="550">
        <v>2387.0045454545457</v>
      </c>
      <c r="F9" s="550">
        <v>2385.7909090909097</v>
      </c>
      <c r="G9" s="550">
        <v>2384.9840909090908</v>
      </c>
    </row>
    <row r="10" spans="1:9">
      <c r="A10" s="92" t="s">
        <v>10</v>
      </c>
      <c r="B10" s="550">
        <v>28621.693939393939</v>
      </c>
      <c r="C10" s="550">
        <v>28601.3</v>
      </c>
      <c r="D10" s="550">
        <v>28598.906060606067</v>
      </c>
      <c r="E10" s="550">
        <v>28570.615151515158</v>
      </c>
      <c r="F10" s="550">
        <v>28558.742424242428</v>
      </c>
      <c r="G10" s="550">
        <v>28550.824242424242</v>
      </c>
    </row>
    <row r="11" spans="1:9">
      <c r="A11" s="92" t="s">
        <v>9</v>
      </c>
      <c r="B11" s="550">
        <v>5263.3969696969698</v>
      </c>
      <c r="C11" s="550">
        <v>5247.6484848484852</v>
      </c>
      <c r="D11" s="550">
        <v>5242.954545454546</v>
      </c>
      <c r="E11" s="550">
        <v>5226.9363636363632</v>
      </c>
      <c r="F11" s="550">
        <v>5207.3303030303041</v>
      </c>
      <c r="G11" s="550">
        <v>5194.2636363636357</v>
      </c>
    </row>
    <row r="12" spans="1:9">
      <c r="A12" s="92" t="s">
        <v>8</v>
      </c>
      <c r="B12" s="550">
        <v>80.527272727272731</v>
      </c>
      <c r="C12" s="550">
        <v>80.281818181818181</v>
      </c>
      <c r="D12" s="550">
        <v>80.290909090909096</v>
      </c>
      <c r="E12" s="550">
        <v>80.190909090909102</v>
      </c>
      <c r="F12" s="550">
        <v>80.13636363636364</v>
      </c>
      <c r="G12" s="550">
        <v>80.100000000000009</v>
      </c>
    </row>
    <row r="13" spans="1:9">
      <c r="A13" s="92" t="s">
        <v>6</v>
      </c>
      <c r="B13" s="550">
        <v>17578.381818181813</v>
      </c>
      <c r="C13" s="550">
        <v>17573.987878787877</v>
      </c>
      <c r="D13" s="550">
        <v>17568.051515151517</v>
      </c>
      <c r="E13" s="550">
        <v>17557.748484848482</v>
      </c>
      <c r="F13" s="550">
        <v>17546.209090909091</v>
      </c>
      <c r="G13" s="550">
        <v>17538.524242424239</v>
      </c>
    </row>
    <row r="14" spans="1:9">
      <c r="A14" s="92" t="s">
        <v>17</v>
      </c>
      <c r="B14" s="550">
        <v>15697.909090909092</v>
      </c>
      <c r="C14" s="550">
        <v>15658.439393939396</v>
      </c>
      <c r="D14" s="550">
        <v>15616.096969696971</v>
      </c>
      <c r="E14" s="550">
        <v>15531.454545454548</v>
      </c>
      <c r="F14" s="550">
        <v>15488.239393939395</v>
      </c>
      <c r="G14" s="550">
        <v>15459.418181818182</v>
      </c>
    </row>
    <row r="15" spans="1:9">
      <c r="A15" s="92" t="s">
        <v>4</v>
      </c>
      <c r="B15" s="550"/>
      <c r="C15" s="550"/>
      <c r="D15" s="550"/>
      <c r="E15" s="550"/>
      <c r="F15" s="550"/>
      <c r="G15" s="550"/>
    </row>
    <row r="16" spans="1:9">
      <c r="A16" s="92" t="s">
        <v>3</v>
      </c>
      <c r="B16" s="550">
        <v>36886.061363636356</v>
      </c>
      <c r="C16" s="550">
        <v>36943.770454545454</v>
      </c>
      <c r="D16" s="550">
        <v>37001.472727272725</v>
      </c>
      <c r="E16" s="550">
        <v>36942.402272727282</v>
      </c>
      <c r="F16" s="550">
        <v>36626.661363636369</v>
      </c>
      <c r="G16" s="550">
        <v>36963.840909090912</v>
      </c>
    </row>
    <row r="17" spans="1:7">
      <c r="A17" s="92" t="s">
        <v>32</v>
      </c>
      <c r="B17" s="550">
        <v>16472.278181818183</v>
      </c>
      <c r="C17" s="550">
        <v>16473.596363636363</v>
      </c>
      <c r="D17" s="550">
        <v>16460.36</v>
      </c>
      <c r="E17" s="550">
        <v>16450.198181818181</v>
      </c>
      <c r="F17" s="550">
        <v>16423.696363636362</v>
      </c>
      <c r="G17" s="550">
        <v>16406.029090909091</v>
      </c>
    </row>
    <row r="18" spans="1:7">
      <c r="A18" s="92" t="s">
        <v>1</v>
      </c>
      <c r="B18" s="550">
        <v>12697.454545454546</v>
      </c>
      <c r="C18" s="550">
        <v>12693.800000000001</v>
      </c>
      <c r="D18" s="550">
        <v>12686.600000000004</v>
      </c>
      <c r="E18" s="550">
        <v>12681.236363636366</v>
      </c>
      <c r="F18" s="550">
        <v>12676.172727272728</v>
      </c>
      <c r="G18" s="550">
        <v>12672.772727272728</v>
      </c>
    </row>
    <row r="19" spans="1:7">
      <c r="A19" s="92" t="s">
        <v>23</v>
      </c>
      <c r="B19" s="550">
        <v>13438.603030303031</v>
      </c>
      <c r="C19" s="550">
        <v>13437.784848484849</v>
      </c>
      <c r="D19" s="550">
        <v>13433.881818181819</v>
      </c>
      <c r="E19" s="550">
        <v>13423.78181818182</v>
      </c>
      <c r="F19" s="550">
        <v>13415.59090909091</v>
      </c>
      <c r="G19" s="550">
        <v>13410.139393939395</v>
      </c>
    </row>
    <row r="20" spans="1:7">
      <c r="A20" s="17"/>
      <c r="B20" s="43"/>
      <c r="C20" s="43"/>
      <c r="D20" s="43"/>
      <c r="E20" s="43"/>
      <c r="F20" s="43"/>
      <c r="G20" s="43"/>
    </row>
    <row r="21" spans="1:7">
      <c r="A21" s="136" t="s">
        <v>18</v>
      </c>
    </row>
    <row r="22" spans="1:7">
      <c r="A22" s="17" t="s">
        <v>3265</v>
      </c>
    </row>
  </sheetData>
  <hyperlinks>
    <hyperlink ref="I3" location="Content!A1" display="Back to content page" xr:uid="{3E28F575-3118-4BB9-813B-E47DD8A64A55}"/>
  </hyperlinks>
  <pageMargins left="0.7" right="0.7" top="0.75" bottom="0.75" header="0.3" footer="0.3"/>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1-000000000000}">
  <sheetPr codeName="Sheet326"/>
  <dimension ref="A1:U118"/>
  <sheetViews>
    <sheetView workbookViewId="0"/>
  </sheetViews>
  <sheetFormatPr defaultRowHeight="14.5"/>
  <cols>
    <col min="1" max="1" width="7" customWidth="1"/>
    <col min="2" max="2" width="11.26953125" customWidth="1"/>
    <col min="3" max="18" width="17.7265625" customWidth="1"/>
    <col min="20" max="20" width="9.26953125"/>
  </cols>
  <sheetData>
    <row r="1" spans="1:21">
      <c r="A1" s="18" t="s">
        <v>3775</v>
      </c>
      <c r="B1" s="13"/>
      <c r="C1" s="17"/>
      <c r="D1" s="17"/>
      <c r="E1" s="17"/>
      <c r="F1" s="17"/>
      <c r="G1" s="17"/>
      <c r="H1" s="17"/>
      <c r="I1" s="17"/>
      <c r="J1" s="17"/>
      <c r="K1" s="17"/>
      <c r="L1" s="17"/>
      <c r="M1" s="17"/>
      <c r="N1" s="17"/>
      <c r="O1" s="17"/>
      <c r="P1" s="17"/>
      <c r="Q1" s="17"/>
      <c r="R1" s="17"/>
    </row>
    <row r="2" spans="1:21">
      <c r="A2" s="40" t="s">
        <v>15</v>
      </c>
      <c r="B2" s="40"/>
      <c r="C2" s="40"/>
      <c r="D2" s="40"/>
      <c r="E2" s="40"/>
      <c r="F2" s="40"/>
      <c r="G2" s="40"/>
      <c r="H2" s="40"/>
      <c r="I2" s="40"/>
      <c r="J2" s="40"/>
      <c r="K2" s="40"/>
      <c r="L2" s="40"/>
      <c r="M2" s="40"/>
      <c r="N2" s="40"/>
      <c r="O2" s="40"/>
      <c r="P2" s="40"/>
      <c r="Q2" s="17"/>
      <c r="R2" s="17"/>
    </row>
    <row r="3" spans="1:21" s="85" customFormat="1" ht="42">
      <c r="A3" s="219" t="s">
        <v>35</v>
      </c>
      <c r="B3" s="213" t="s">
        <v>88</v>
      </c>
      <c r="C3" s="82" t="s">
        <v>13</v>
      </c>
      <c r="D3" s="82" t="s">
        <v>12</v>
      </c>
      <c r="E3" s="83" t="s">
        <v>89</v>
      </c>
      <c r="F3" s="82" t="s">
        <v>482</v>
      </c>
      <c r="G3" s="82" t="s">
        <v>11</v>
      </c>
      <c r="H3" s="82" t="s">
        <v>10</v>
      </c>
      <c r="I3" s="82" t="s">
        <v>9</v>
      </c>
      <c r="J3" s="84" t="s">
        <v>8</v>
      </c>
      <c r="K3" s="82" t="s">
        <v>6</v>
      </c>
      <c r="L3" s="82" t="s">
        <v>17</v>
      </c>
      <c r="M3" s="82" t="s">
        <v>4</v>
      </c>
      <c r="N3" s="82" t="s">
        <v>3</v>
      </c>
      <c r="O3" s="83" t="s">
        <v>32</v>
      </c>
      <c r="P3" s="82" t="s">
        <v>1</v>
      </c>
      <c r="Q3" s="82" t="s">
        <v>0</v>
      </c>
      <c r="R3" s="82" t="s">
        <v>24</v>
      </c>
      <c r="T3" s="1" t="s">
        <v>528</v>
      </c>
    </row>
    <row r="4" spans="1:21">
      <c r="A4" s="1054">
        <v>2000</v>
      </c>
      <c r="B4" s="28" t="s">
        <v>85</v>
      </c>
      <c r="C4" s="196">
        <v>5.0466248999999985</v>
      </c>
      <c r="D4" s="196">
        <v>0.43081693562846424</v>
      </c>
      <c r="E4" s="196">
        <v>43.763832386692044</v>
      </c>
      <c r="F4" s="196">
        <v>14.943836629400003</v>
      </c>
      <c r="G4" s="196">
        <v>3.761730605930419E-2</v>
      </c>
      <c r="H4" s="196">
        <v>9.4257051882126408</v>
      </c>
      <c r="I4" s="196">
        <v>0.73960427975605225</v>
      </c>
      <c r="J4" s="196">
        <v>1.161984866920152</v>
      </c>
      <c r="K4" s="196">
        <v>14.180906843050044</v>
      </c>
      <c r="L4" s="196">
        <v>1.4412885621152129</v>
      </c>
      <c r="M4" s="196">
        <v>1.7655000000000001E-2</v>
      </c>
      <c r="N4" s="196">
        <v>326.47062099999999</v>
      </c>
      <c r="O4" s="196">
        <v>4.0542195755302064</v>
      </c>
      <c r="P4" s="196">
        <v>3.9542389999999998</v>
      </c>
      <c r="Q4" s="196">
        <v>25.908307038581995</v>
      </c>
      <c r="R4" s="196">
        <v>451.57725951194607</v>
      </c>
    </row>
    <row r="5" spans="1:21">
      <c r="A5" s="1054"/>
      <c r="B5" s="27" t="s">
        <v>86</v>
      </c>
      <c r="C5" s="196">
        <v>11.422854300000001</v>
      </c>
      <c r="D5" s="196">
        <v>35.711865822216183</v>
      </c>
      <c r="E5" s="196">
        <v>1.3936963800306208</v>
      </c>
      <c r="F5" s="196">
        <v>12.941533504199999</v>
      </c>
      <c r="G5" s="196">
        <v>0.6750824724432577</v>
      </c>
      <c r="H5" s="196">
        <v>1.2132907569233637</v>
      </c>
      <c r="I5" s="196">
        <v>0.76510285459575977</v>
      </c>
      <c r="J5" s="196">
        <v>24.494368098859336</v>
      </c>
      <c r="K5" s="196">
        <v>5.9069035049930507</v>
      </c>
      <c r="L5" s="196">
        <v>17.546930606556764</v>
      </c>
      <c r="M5" s="196">
        <v>6.2879059999600022</v>
      </c>
      <c r="N5" s="196">
        <v>145.50626700000001</v>
      </c>
      <c r="O5" s="196">
        <v>3.3302420488311708</v>
      </c>
      <c r="P5" s="196">
        <v>2.0020419999999999</v>
      </c>
      <c r="Q5" s="196">
        <v>6.7454042167530153</v>
      </c>
      <c r="R5" s="196">
        <v>275.94348956636247</v>
      </c>
      <c r="U5" s="33"/>
    </row>
    <row r="6" spans="1:21">
      <c r="A6" s="1054">
        <v>2001</v>
      </c>
      <c r="B6" s="28" t="s">
        <v>85</v>
      </c>
      <c r="C6" s="196">
        <v>3.8670794999999996</v>
      </c>
      <c r="D6" s="196">
        <v>0.27048630902282872</v>
      </c>
      <c r="E6" s="196">
        <v>43.774364531724608</v>
      </c>
      <c r="F6" s="196">
        <v>11.874152105207795</v>
      </c>
      <c r="G6" s="196">
        <v>0.35564664904817772</v>
      </c>
      <c r="H6" s="196">
        <v>10.188927736860899</v>
      </c>
      <c r="I6" s="196">
        <v>1.9784078237364726</v>
      </c>
      <c r="J6" s="196">
        <v>0.99902037800687304</v>
      </c>
      <c r="K6" s="196">
        <v>12.345320512423122</v>
      </c>
      <c r="L6" s="196">
        <v>2.4017762448828366</v>
      </c>
      <c r="M6" s="196">
        <v>7.0299999999999998E-3</v>
      </c>
      <c r="N6" s="196">
        <v>319.81540999999999</v>
      </c>
      <c r="O6" s="196">
        <v>3.0703629213648909</v>
      </c>
      <c r="P6" s="196">
        <v>7.3825149999999997</v>
      </c>
      <c r="Q6" s="196">
        <v>5.4878359228973359</v>
      </c>
      <c r="R6" s="196">
        <v>423.8183356351758</v>
      </c>
    </row>
    <row r="7" spans="1:21">
      <c r="A7" s="1054"/>
      <c r="B7" s="27" t="s">
        <v>86</v>
      </c>
      <c r="C7" s="196">
        <v>13.53438349999999</v>
      </c>
      <c r="D7" s="196">
        <v>28.526892329562788</v>
      </c>
      <c r="E7" s="196">
        <v>1.64936898426629</v>
      </c>
      <c r="F7" s="196">
        <v>11.284894688206601</v>
      </c>
      <c r="G7" s="196">
        <v>28.334972597715364</v>
      </c>
      <c r="H7" s="196">
        <v>1.6783439051508175</v>
      </c>
      <c r="I7" s="196">
        <v>1.6994460080619935</v>
      </c>
      <c r="J7" s="196">
        <v>23.476083230240565</v>
      </c>
      <c r="K7" s="196">
        <v>5.2953129940501897</v>
      </c>
      <c r="L7" s="196">
        <v>17.152152451814125</v>
      </c>
      <c r="M7" s="196">
        <v>5.4600469999499959</v>
      </c>
      <c r="N7" s="196">
        <v>128.26272800000001</v>
      </c>
      <c r="O7" s="196">
        <v>3.1025262635495205</v>
      </c>
      <c r="P7" s="196">
        <v>2.8696709999999999</v>
      </c>
      <c r="Q7" s="196">
        <v>3.8409648294558725</v>
      </c>
      <c r="R7" s="196">
        <v>276.16778778202411</v>
      </c>
    </row>
    <row r="8" spans="1:21">
      <c r="A8" s="1054">
        <v>2002</v>
      </c>
      <c r="B8" s="28" t="s">
        <v>85</v>
      </c>
      <c r="C8" s="196">
        <v>3.5224118999999998</v>
      </c>
      <c r="D8" s="196">
        <v>0.14112714681369778</v>
      </c>
      <c r="E8" s="196">
        <v>49.786013699999998</v>
      </c>
      <c r="F8" s="196">
        <v>15.819862190725305</v>
      </c>
      <c r="G8" s="196">
        <v>0.12198104160432258</v>
      </c>
      <c r="H8" s="196">
        <v>7.6732533733257657</v>
      </c>
      <c r="I8" s="196">
        <v>1.5437022573192793</v>
      </c>
      <c r="J8" s="196">
        <v>1.9023168999999993</v>
      </c>
      <c r="K8" s="196">
        <v>17.977230357427381</v>
      </c>
      <c r="L8" s="196">
        <v>3.4031523370036707</v>
      </c>
      <c r="M8" s="196">
        <v>4.7280000000000004E-3</v>
      </c>
      <c r="N8" s="196">
        <v>360.47074500000002</v>
      </c>
      <c r="O8" s="196">
        <v>4.4800610290034433</v>
      </c>
      <c r="P8" s="196">
        <v>4.8040029999999998</v>
      </c>
      <c r="Q8" s="196">
        <v>24.556726223160599</v>
      </c>
      <c r="R8" s="196">
        <v>496.20731445638347</v>
      </c>
    </row>
    <row r="9" spans="1:21">
      <c r="A9" s="1054"/>
      <c r="B9" s="27" t="s">
        <v>86</v>
      </c>
      <c r="C9" s="196">
        <v>12.302007599999994</v>
      </c>
      <c r="D9" s="196">
        <v>29.445000391655991</v>
      </c>
      <c r="E9" s="196">
        <v>3.0460111663847487</v>
      </c>
      <c r="F9" s="196">
        <v>10.547845848187738</v>
      </c>
      <c r="G9" s="196">
        <v>11.076231198868173</v>
      </c>
      <c r="H9" s="196">
        <v>0.81759545119678967</v>
      </c>
      <c r="I9" s="196">
        <v>1.6368492626839455</v>
      </c>
      <c r="J9" s="196">
        <v>25.757110199999982</v>
      </c>
      <c r="K9" s="196">
        <v>6.0622751719192776</v>
      </c>
      <c r="L9" s="196">
        <v>12.604137744688202</v>
      </c>
      <c r="M9" s="196">
        <v>7.6589949998299964</v>
      </c>
      <c r="N9" s="196">
        <v>140.377983</v>
      </c>
      <c r="O9" s="196">
        <v>3.8599121073598162</v>
      </c>
      <c r="P9" s="196">
        <v>2.1260479999999999</v>
      </c>
      <c r="Q9" s="196">
        <v>3.5288401726515697</v>
      </c>
      <c r="R9" s="196">
        <v>270.84684231542622</v>
      </c>
    </row>
    <row r="10" spans="1:21">
      <c r="A10" s="1054">
        <v>2003</v>
      </c>
      <c r="B10" s="28" t="s">
        <v>85</v>
      </c>
      <c r="C10" s="196">
        <v>1.7321311100000005</v>
      </c>
      <c r="D10" s="196">
        <v>0.3207019399653645</v>
      </c>
      <c r="E10" s="196">
        <v>67.985296464841568</v>
      </c>
      <c r="F10" s="196">
        <v>24.177216340928116</v>
      </c>
      <c r="G10" s="196">
        <v>0.21439351692467543</v>
      </c>
      <c r="H10" s="196">
        <v>6.0982243192189811</v>
      </c>
      <c r="I10" s="196">
        <v>1.9867586919876856</v>
      </c>
      <c r="J10" s="196">
        <v>1.665308</v>
      </c>
      <c r="K10" s="196">
        <v>15.967654</v>
      </c>
      <c r="L10" s="196">
        <v>8.7309507952594139</v>
      </c>
      <c r="M10" s="196">
        <v>1.9580000000000001E-3</v>
      </c>
      <c r="N10" s="196">
        <v>440.42840999999999</v>
      </c>
      <c r="O10" s="196">
        <v>7.0291593168967843</v>
      </c>
      <c r="P10" s="196">
        <v>4.5089069999999998</v>
      </c>
      <c r="Q10" s="196">
        <v>31.894882189699569</v>
      </c>
      <c r="R10" s="196">
        <v>612.74195168572214</v>
      </c>
    </row>
    <row r="11" spans="1:21">
      <c r="A11" s="1054"/>
      <c r="B11" s="27" t="s">
        <v>86</v>
      </c>
      <c r="C11" s="196">
        <v>20.495815600000007</v>
      </c>
      <c r="D11" s="196">
        <v>35.448722418027465</v>
      </c>
      <c r="E11" s="196">
        <v>1.2302451265659262</v>
      </c>
      <c r="F11" s="196">
        <v>13.765842369297255</v>
      </c>
      <c r="G11" s="196">
        <v>26.402346396825703</v>
      </c>
      <c r="H11" s="196">
        <v>1.841670210834444</v>
      </c>
      <c r="I11" s="196">
        <v>2.6189104893209407</v>
      </c>
      <c r="J11" s="196">
        <v>28.359217999999998</v>
      </c>
      <c r="K11" s="196">
        <v>11.530633</v>
      </c>
      <c r="L11" s="196">
        <v>24.026103444881834</v>
      </c>
      <c r="M11" s="196">
        <v>7.434298000010001</v>
      </c>
      <c r="N11" s="196">
        <v>183.226528</v>
      </c>
      <c r="O11" s="196">
        <v>4.740882527025355</v>
      </c>
      <c r="P11" s="196">
        <v>3.7571279999999998</v>
      </c>
      <c r="Q11" s="196">
        <v>1.2737250936891122</v>
      </c>
      <c r="R11" s="196">
        <v>366.15206867647805</v>
      </c>
    </row>
    <row r="12" spans="1:21">
      <c r="A12" s="1054">
        <v>2004</v>
      </c>
      <c r="B12" s="28" t="s">
        <v>85</v>
      </c>
      <c r="C12" s="196">
        <v>4.388614930000001</v>
      </c>
      <c r="D12" s="196">
        <v>0.85707937453308913</v>
      </c>
      <c r="E12" s="196">
        <v>113.76102188462907</v>
      </c>
      <c r="F12" s="196">
        <v>29.817318346380322</v>
      </c>
      <c r="G12" s="196">
        <v>0.33144772829478036</v>
      </c>
      <c r="H12" s="196">
        <v>11.666284960935174</v>
      </c>
      <c r="I12" s="196">
        <v>2.2251617777676893</v>
      </c>
      <c r="J12" s="196">
        <v>2.449821</v>
      </c>
      <c r="K12" s="196">
        <v>33.587659000000002</v>
      </c>
      <c r="L12" s="196">
        <v>11.028080623948322</v>
      </c>
      <c r="M12" s="196">
        <v>2.7237000009999995E-2</v>
      </c>
      <c r="N12" s="196">
        <v>472.58785999999998</v>
      </c>
      <c r="O12" s="196">
        <v>8.3430790798873922</v>
      </c>
      <c r="P12" s="196">
        <v>13.676883999999999</v>
      </c>
      <c r="Q12" s="196">
        <v>78.775293179898071</v>
      </c>
      <c r="R12" s="196">
        <v>783.52284288628402</v>
      </c>
    </row>
    <row r="13" spans="1:21">
      <c r="A13" s="1054"/>
      <c r="B13" s="27" t="s">
        <v>86</v>
      </c>
      <c r="C13" s="196">
        <v>24.93751330000001</v>
      </c>
      <c r="D13" s="196">
        <v>45.788678337734275</v>
      </c>
      <c r="E13" s="196">
        <v>1.6756335751838687</v>
      </c>
      <c r="F13" s="196">
        <v>17.733528620836829</v>
      </c>
      <c r="G13" s="196">
        <v>12.993099512597574</v>
      </c>
      <c r="H13" s="196">
        <v>2.0264134241463676</v>
      </c>
      <c r="I13" s="196">
        <v>2.0825814310546864</v>
      </c>
      <c r="J13" s="196">
        <v>33.475918</v>
      </c>
      <c r="K13" s="196">
        <v>12.156193999999999</v>
      </c>
      <c r="L13" s="196">
        <v>26.879603191924993</v>
      </c>
      <c r="M13" s="196">
        <v>4.2324749998899964</v>
      </c>
      <c r="N13" s="196">
        <v>231.11183399999999</v>
      </c>
      <c r="O13" s="196">
        <v>12.5394893872705</v>
      </c>
      <c r="P13" s="196">
        <v>2.1727599999999998</v>
      </c>
      <c r="Q13" s="196">
        <v>3.9410079370187483</v>
      </c>
      <c r="R13" s="196">
        <v>433.74672971765784</v>
      </c>
    </row>
    <row r="14" spans="1:21">
      <c r="A14" s="1134">
        <v>2005</v>
      </c>
      <c r="B14" s="28" t="s">
        <v>85</v>
      </c>
      <c r="C14" s="196">
        <v>5.6520338700000003</v>
      </c>
      <c r="D14" s="196">
        <v>0.29206984979999989</v>
      </c>
      <c r="E14" s="196">
        <v>165.17972530358924</v>
      </c>
      <c r="F14" s="196">
        <v>37.061120952570761</v>
      </c>
      <c r="G14" s="196">
        <v>0.21264338408413125</v>
      </c>
      <c r="H14" s="196">
        <v>37.70878484402391</v>
      </c>
      <c r="I14" s="196">
        <v>3.6989721355608944</v>
      </c>
      <c r="J14" s="196">
        <v>3.8040530000000001</v>
      </c>
      <c r="K14" s="196">
        <v>32.353496999999997</v>
      </c>
      <c r="L14" s="196">
        <v>10.155238225587214</v>
      </c>
      <c r="M14" s="196">
        <v>2.7781818181818181E-4</v>
      </c>
      <c r="N14" s="196">
        <v>543.95455400000003</v>
      </c>
      <c r="O14" s="196">
        <v>12.743384939642334</v>
      </c>
      <c r="P14" s="196">
        <v>18.157081000000002</v>
      </c>
      <c r="Q14" s="196">
        <v>33.279860297720212</v>
      </c>
      <c r="R14" s="196">
        <v>904.25329662076047</v>
      </c>
    </row>
    <row r="15" spans="1:21">
      <c r="A15" s="1134"/>
      <c r="B15" s="27" t="s">
        <v>86</v>
      </c>
      <c r="C15" s="196">
        <v>40.319364800000017</v>
      </c>
      <c r="D15" s="196">
        <v>48.353119220239968</v>
      </c>
      <c r="E15" s="196">
        <v>18.091996212909951</v>
      </c>
      <c r="F15" s="196">
        <v>16.441051082281422</v>
      </c>
      <c r="G15" s="196">
        <v>13.69091586878041</v>
      </c>
      <c r="H15" s="196">
        <v>2.5710005594963192</v>
      </c>
      <c r="I15" s="196">
        <v>1.581102055307817</v>
      </c>
      <c r="J15" s="196">
        <v>29.808047999999999</v>
      </c>
      <c r="K15" s="196">
        <v>11.070152</v>
      </c>
      <c r="L15" s="196">
        <v>33.406931519926296</v>
      </c>
      <c r="M15" s="196">
        <v>10.744782134832725</v>
      </c>
      <c r="N15" s="196">
        <v>307.598343</v>
      </c>
      <c r="O15" s="196">
        <v>8.2940693413243611</v>
      </c>
      <c r="P15" s="196">
        <v>9.2516440000000006</v>
      </c>
      <c r="Q15" s="196">
        <v>4.532733951270151</v>
      </c>
      <c r="R15" s="196">
        <v>555.75525374636936</v>
      </c>
    </row>
    <row r="16" spans="1:21">
      <c r="A16" s="1134">
        <v>2006</v>
      </c>
      <c r="B16" s="28" t="s">
        <v>85</v>
      </c>
      <c r="C16" s="196">
        <v>4.7962741799999993</v>
      </c>
      <c r="D16" s="196">
        <v>0.50745964850000025</v>
      </c>
      <c r="E16" s="196">
        <v>241.46530950659525</v>
      </c>
      <c r="F16" s="196">
        <v>36.484906400594781</v>
      </c>
      <c r="G16" s="196">
        <v>6.5206194690265479E-2</v>
      </c>
      <c r="H16" s="196">
        <v>20.682037929030741</v>
      </c>
      <c r="I16" s="196">
        <v>7.0224303634216323</v>
      </c>
      <c r="J16" s="196">
        <v>2.2693289999999999</v>
      </c>
      <c r="K16" s="196">
        <v>35.592272999999999</v>
      </c>
      <c r="L16" s="196">
        <v>11.556268115354726</v>
      </c>
      <c r="M16" s="196">
        <v>4.3637893926581003E-3</v>
      </c>
      <c r="N16" s="196">
        <v>438.61828200000002</v>
      </c>
      <c r="O16" s="196">
        <v>12.605795427433018</v>
      </c>
      <c r="P16" s="196">
        <v>5.0475750000000001</v>
      </c>
      <c r="Q16" s="196">
        <v>31.087976721232888</v>
      </c>
      <c r="R16" s="196">
        <v>847.80548727624591</v>
      </c>
    </row>
    <row r="17" spans="1:18">
      <c r="A17" s="1134"/>
      <c r="B17" s="27" t="s">
        <v>86</v>
      </c>
      <c r="C17" s="196">
        <v>45.229650799999995</v>
      </c>
      <c r="D17" s="196">
        <v>41.468365857874957</v>
      </c>
      <c r="E17" s="196">
        <v>3.4410690208137629</v>
      </c>
      <c r="F17" s="196">
        <v>11.767646870321181</v>
      </c>
      <c r="G17" s="196">
        <v>12.9116209439528</v>
      </c>
      <c r="H17" s="196">
        <v>2.9564848200923386</v>
      </c>
      <c r="I17" s="196">
        <v>1.8454773839498884</v>
      </c>
      <c r="J17" s="196">
        <v>32.328657999999997</v>
      </c>
      <c r="K17" s="196">
        <v>16.762243000000002</v>
      </c>
      <c r="L17" s="196">
        <v>34.105190713628403</v>
      </c>
      <c r="M17" s="196">
        <v>18.654877176844948</v>
      </c>
      <c r="N17" s="196">
        <v>339.24252200000001</v>
      </c>
      <c r="O17" s="196">
        <v>8.448903340682369</v>
      </c>
      <c r="P17" s="196">
        <v>3.5553140000000001</v>
      </c>
      <c r="Q17" s="196">
        <v>4.4913205219140755</v>
      </c>
      <c r="R17" s="196">
        <v>577.20934445007481</v>
      </c>
    </row>
    <row r="18" spans="1:18">
      <c r="A18" s="1054">
        <v>2007</v>
      </c>
      <c r="B18" s="28" t="s">
        <v>85</v>
      </c>
      <c r="C18" s="196">
        <v>0.33125300000000002</v>
      </c>
      <c r="D18" s="196">
        <v>0.67972859089999971</v>
      </c>
      <c r="E18" s="196">
        <v>321.31735026977947</v>
      </c>
      <c r="F18" s="196">
        <v>47.23925252572797</v>
      </c>
      <c r="G18" s="196">
        <v>4.1026562028373077E-2</v>
      </c>
      <c r="H18" s="196">
        <v>21.852033222980545</v>
      </c>
      <c r="I18" s="196">
        <v>8.3194204726111582</v>
      </c>
      <c r="J18" s="196">
        <v>2.0058220000000002</v>
      </c>
      <c r="K18" s="196">
        <v>35.593021999999998</v>
      </c>
      <c r="L18" s="196">
        <v>16.097463710482426</v>
      </c>
      <c r="M18" s="196">
        <v>5.0920000000000002E-3</v>
      </c>
      <c r="N18" s="196">
        <v>395.68124499999999</v>
      </c>
      <c r="O18" s="196">
        <v>24.796897245484853</v>
      </c>
      <c r="P18" s="196">
        <v>6.7723579999999997</v>
      </c>
      <c r="Q18" s="196">
        <v>32.296821889340016</v>
      </c>
      <c r="R18" s="196">
        <v>917.57339363933477</v>
      </c>
    </row>
    <row r="19" spans="1:18">
      <c r="A19" s="1054"/>
      <c r="B19" s="27" t="s">
        <v>86</v>
      </c>
      <c r="C19" s="196">
        <v>2.9657389899999989</v>
      </c>
      <c r="D19" s="196">
        <v>56.407219155944979</v>
      </c>
      <c r="E19" s="196">
        <v>3.1354654068083909</v>
      </c>
      <c r="F19" s="196">
        <v>14.283547463228498</v>
      </c>
      <c r="G19" s="196">
        <v>15.592612586779358</v>
      </c>
      <c r="H19" s="196">
        <v>3.7872827883860545</v>
      </c>
      <c r="I19" s="196">
        <v>1.910629055112085</v>
      </c>
      <c r="J19" s="196">
        <v>44.782770999999997</v>
      </c>
      <c r="K19" s="196">
        <v>16.763859</v>
      </c>
      <c r="L19" s="196">
        <v>40.671104219736655</v>
      </c>
      <c r="M19" s="196">
        <v>13.39590000001</v>
      </c>
      <c r="N19" s="196">
        <v>400.929508</v>
      </c>
      <c r="O19" s="196">
        <v>10.57942091663862</v>
      </c>
      <c r="P19" s="196">
        <v>5.2621859999999998</v>
      </c>
      <c r="Q19" s="196">
        <v>6.1424307643280986</v>
      </c>
      <c r="R19" s="196">
        <v>701.82284515697279</v>
      </c>
    </row>
    <row r="20" spans="1:18">
      <c r="A20" s="1054">
        <v>2008</v>
      </c>
      <c r="B20" s="28" t="s">
        <v>85</v>
      </c>
      <c r="C20" s="196">
        <v>0.41096657000000003</v>
      </c>
      <c r="D20" s="196">
        <v>2.2438687823999999</v>
      </c>
      <c r="E20" s="196">
        <v>322.73505030901759</v>
      </c>
      <c r="F20" s="196">
        <v>73.593321978457183</v>
      </c>
      <c r="G20" s="196">
        <v>0.12608750347764028</v>
      </c>
      <c r="H20" s="196">
        <v>16.253744172410315</v>
      </c>
      <c r="I20" s="196">
        <v>10.436420471869162</v>
      </c>
      <c r="J20" s="196">
        <v>2.211575669957687</v>
      </c>
      <c r="K20" s="196">
        <v>38.93111407422672</v>
      </c>
      <c r="L20" s="196">
        <v>23.935712205572145</v>
      </c>
      <c r="M20" s="196">
        <v>0.14264334841261295</v>
      </c>
      <c r="N20" s="196">
        <v>438.95817499999998</v>
      </c>
      <c r="O20" s="196">
        <v>27.692480922751223</v>
      </c>
      <c r="P20" s="196">
        <v>8.6019729999999992</v>
      </c>
      <c r="Q20" s="196">
        <v>31.982265335188234</v>
      </c>
      <c r="R20" s="196">
        <v>1002.2799042737405</v>
      </c>
    </row>
    <row r="21" spans="1:18">
      <c r="A21" s="1054"/>
      <c r="B21" s="27" t="s">
        <v>86</v>
      </c>
      <c r="C21" s="196">
        <v>6.0960162100000002</v>
      </c>
      <c r="D21" s="196">
        <v>72.241239279295939</v>
      </c>
      <c r="E21" s="196">
        <v>10.184853724126411</v>
      </c>
      <c r="F21" s="196">
        <v>11.511024618558983</v>
      </c>
      <c r="G21" s="196">
        <v>12.979718522819372</v>
      </c>
      <c r="H21" s="196">
        <v>8.2223469363526895</v>
      </c>
      <c r="I21" s="196">
        <v>2.262124929850025</v>
      </c>
      <c r="J21" s="196">
        <v>55.064414245416074</v>
      </c>
      <c r="K21" s="196">
        <v>381.50853238354296</v>
      </c>
      <c r="L21" s="196">
        <v>44.74438057127287</v>
      </c>
      <c r="M21" s="196">
        <v>29.78092783577836</v>
      </c>
      <c r="N21" s="196">
        <v>330.65834899999999</v>
      </c>
      <c r="O21" s="196">
        <v>20.055927007139825</v>
      </c>
      <c r="P21" s="196">
        <v>6.9420840000000004</v>
      </c>
      <c r="Q21" s="196">
        <v>5.4292312883912004</v>
      </c>
      <c r="R21" s="196">
        <v>1140.2985412425446</v>
      </c>
    </row>
    <row r="22" spans="1:18">
      <c r="A22" s="1054">
        <v>2009</v>
      </c>
      <c r="B22" s="28" t="s">
        <v>85</v>
      </c>
      <c r="C22" s="196">
        <v>0.18890780000000001</v>
      </c>
      <c r="D22" s="196">
        <v>1.0659186099000002</v>
      </c>
      <c r="E22" s="196">
        <v>169.30376841914651</v>
      </c>
      <c r="F22" s="196">
        <v>30.830707677361378</v>
      </c>
      <c r="G22" s="196">
        <v>2.8934878914925705E-2</v>
      </c>
      <c r="H22" s="196">
        <v>38.476385436833965</v>
      </c>
      <c r="I22" s="196">
        <v>12.863172764925539</v>
      </c>
      <c r="J22" s="196">
        <v>1.5116078449380357</v>
      </c>
      <c r="K22" s="196">
        <v>34.575813413158947</v>
      </c>
      <c r="L22" s="196">
        <v>30.648995726661106</v>
      </c>
      <c r="M22" s="196">
        <v>3.1514E-2</v>
      </c>
      <c r="N22" s="196">
        <v>302.97477800000001</v>
      </c>
      <c r="O22" s="196">
        <v>61.296410626772243</v>
      </c>
      <c r="P22" s="196">
        <v>7.6898770000000001</v>
      </c>
      <c r="Q22" s="196">
        <v>27.069135705251529</v>
      </c>
      <c r="R22" s="196">
        <v>721.89685363386411</v>
      </c>
    </row>
    <row r="23" spans="1:18">
      <c r="A23" s="1054"/>
      <c r="B23" s="27" t="s">
        <v>86</v>
      </c>
      <c r="C23" s="196">
        <v>5.7543827099999989</v>
      </c>
      <c r="D23" s="196">
        <v>71.335664483268033</v>
      </c>
      <c r="E23" s="196">
        <v>8.5898500011156074</v>
      </c>
      <c r="F23" s="196">
        <v>11.333971125588935</v>
      </c>
      <c r="G23" s="196">
        <v>22.318940333978638</v>
      </c>
      <c r="H23" s="196">
        <v>4.6791439754551405</v>
      </c>
      <c r="I23" s="196">
        <v>4.3670025271709685</v>
      </c>
      <c r="J23" s="196">
        <v>43.26176998563168</v>
      </c>
      <c r="K23" s="196">
        <v>19.483127619576738</v>
      </c>
      <c r="L23" s="196">
        <v>46.52650877512594</v>
      </c>
      <c r="M23" s="196">
        <v>31.77660201999997</v>
      </c>
      <c r="N23" s="196">
        <v>244.213165</v>
      </c>
      <c r="O23" s="196">
        <v>22.411175567413967</v>
      </c>
      <c r="P23" s="196">
        <v>8.0247220000000006</v>
      </c>
      <c r="Q23" s="196">
        <v>7.5492681471071679</v>
      </c>
      <c r="R23" s="196">
        <v>696.51555406143268</v>
      </c>
    </row>
    <row r="24" spans="1:18">
      <c r="A24" s="1054">
        <v>2010</v>
      </c>
      <c r="B24" s="28" t="s">
        <v>85</v>
      </c>
      <c r="C24" s="196">
        <v>3.0106189999999998E-2</v>
      </c>
      <c r="D24" s="196">
        <v>1.2143975214000002</v>
      </c>
      <c r="E24" s="196">
        <v>180.69488808895483</v>
      </c>
      <c r="F24" s="196">
        <v>40.963825101681444</v>
      </c>
      <c r="G24" s="196">
        <v>2.4070466406185962E-2</v>
      </c>
      <c r="H24" s="196">
        <v>20.643513202326908</v>
      </c>
      <c r="I24" s="196">
        <v>12.326183039557485</v>
      </c>
      <c r="J24" s="196">
        <v>1.5489484138105896</v>
      </c>
      <c r="K24" s="196">
        <v>65.604679445708612</v>
      </c>
      <c r="L24" s="196">
        <v>31.232050874999999</v>
      </c>
      <c r="M24" s="196">
        <v>9.3741610000000003E-2</v>
      </c>
      <c r="N24" s="196">
        <v>369.90089</v>
      </c>
      <c r="O24" s="196">
        <v>53.438779834606898</v>
      </c>
      <c r="P24" s="196">
        <v>12.685439000000001</v>
      </c>
      <c r="Q24" s="196">
        <v>20.385284489999989</v>
      </c>
      <c r="R24" s="196">
        <v>813.46062227945299</v>
      </c>
    </row>
    <row r="25" spans="1:18">
      <c r="A25" s="1054"/>
      <c r="B25" s="27" t="s">
        <v>86</v>
      </c>
      <c r="C25" s="196">
        <v>5.7543827099999989</v>
      </c>
      <c r="D25" s="196">
        <v>72.970878172354006</v>
      </c>
      <c r="E25" s="196">
        <v>14.995763774375259</v>
      </c>
      <c r="F25" s="196">
        <v>18.913392309835245</v>
      </c>
      <c r="G25" s="196">
        <v>18.678372223284789</v>
      </c>
      <c r="H25" s="196">
        <v>3.5489481263228151</v>
      </c>
      <c r="I25" s="196">
        <v>4.8034144956792595</v>
      </c>
      <c r="J25" s="196">
        <v>47.610708850191628</v>
      </c>
      <c r="K25" s="196">
        <v>17.512970990268045</v>
      </c>
      <c r="L25" s="196">
        <v>53.184080000000002</v>
      </c>
      <c r="M25" s="196">
        <v>23.47912160000001</v>
      </c>
      <c r="N25" s="196">
        <v>277.32416000000001</v>
      </c>
      <c r="O25" s="196">
        <v>22.365782040714372</v>
      </c>
      <c r="P25" s="196">
        <v>11.893573</v>
      </c>
      <c r="Q25" s="196">
        <v>16.047014459999993</v>
      </c>
      <c r="R25" s="196">
        <v>717.10640494302561</v>
      </c>
    </row>
    <row r="26" spans="1:18">
      <c r="A26" s="1054">
        <v>2011</v>
      </c>
      <c r="B26" s="28" t="s">
        <v>85</v>
      </c>
      <c r="C26" s="196">
        <v>4.1153943800000015</v>
      </c>
      <c r="D26" s="196">
        <v>4.0988559605000034</v>
      </c>
      <c r="E26" s="196">
        <v>202.36698477944958</v>
      </c>
      <c r="F26" s="196">
        <v>50.116474647554142</v>
      </c>
      <c r="G26" s="196">
        <v>8.4617774871287136E-4</v>
      </c>
      <c r="H26" s="196">
        <v>7.2605763563335142</v>
      </c>
      <c r="I26" s="196">
        <v>11.141429860384575</v>
      </c>
      <c r="J26" s="196">
        <v>1.631572529051543</v>
      </c>
      <c r="K26" s="196">
        <v>152.14823997864255</v>
      </c>
      <c r="L26" s="196">
        <v>27.680982069374323</v>
      </c>
      <c r="M26" s="196">
        <v>1.8275629629684566E-2</v>
      </c>
      <c r="N26" s="196">
        <v>377.53316000000001</v>
      </c>
      <c r="O26" s="196">
        <v>25.094664076284655</v>
      </c>
      <c r="P26" s="196">
        <v>12.939962</v>
      </c>
      <c r="Q26" s="196">
        <v>26.717879789999998</v>
      </c>
      <c r="R26" s="196">
        <v>902.86529823495323</v>
      </c>
    </row>
    <row r="27" spans="1:18">
      <c r="A27" s="1054"/>
      <c r="B27" s="27" t="s">
        <v>86</v>
      </c>
      <c r="C27" s="196">
        <v>6.6060297000000006</v>
      </c>
      <c r="D27" s="196">
        <v>78.519063423104029</v>
      </c>
      <c r="E27" s="196">
        <v>11.221678179053466</v>
      </c>
      <c r="F27" s="196">
        <v>15.736802591249125</v>
      </c>
      <c r="G27" s="196">
        <v>5.2289744352554582E-2</v>
      </c>
      <c r="H27" s="196">
        <v>2.8773053028508762</v>
      </c>
      <c r="I27" s="196">
        <v>5.3990072989750484</v>
      </c>
      <c r="J27" s="196">
        <v>46.793090247615588</v>
      </c>
      <c r="K27" s="196">
        <v>19.94141734450049</v>
      </c>
      <c r="L27" s="196">
        <v>66.886903016883721</v>
      </c>
      <c r="M27" s="196">
        <v>21.406669577749323</v>
      </c>
      <c r="N27" s="196">
        <v>330.97772500000002</v>
      </c>
      <c r="O27" s="196">
        <v>28.621280258452348</v>
      </c>
      <c r="P27" s="196">
        <v>14.271559</v>
      </c>
      <c r="Q27" s="196">
        <v>21.301699509999999</v>
      </c>
      <c r="R27" s="196">
        <v>815.09531379478642</v>
      </c>
    </row>
    <row r="28" spans="1:18">
      <c r="A28" s="1054">
        <v>2012</v>
      </c>
      <c r="B28" s="28" t="s">
        <v>85</v>
      </c>
      <c r="C28" s="196">
        <v>8.4395317091115132</v>
      </c>
      <c r="D28" s="196">
        <v>3.7818923657577943</v>
      </c>
      <c r="E28" s="196">
        <v>166.1946504548082</v>
      </c>
      <c r="F28" s="196">
        <v>58.068540041580285</v>
      </c>
      <c r="G28" s="196">
        <v>1.1783992346695702E-2</v>
      </c>
      <c r="H28" s="196">
        <v>5.0579899034659555</v>
      </c>
      <c r="I28" s="196">
        <v>19.06419834611977</v>
      </c>
      <c r="J28" s="196">
        <v>1.6500487878604453</v>
      </c>
      <c r="K28" s="196">
        <v>176.83662069416133</v>
      </c>
      <c r="L28" s="196">
        <v>27.38329572352686</v>
      </c>
      <c r="M28" s="196">
        <v>0.51341581657692803</v>
      </c>
      <c r="N28" s="196">
        <v>325.12870400000003</v>
      </c>
      <c r="O28" s="196">
        <v>27.538054729999999</v>
      </c>
      <c r="P28" s="196">
        <v>182.61867338641261</v>
      </c>
      <c r="Q28" s="196">
        <v>28.50618832000001</v>
      </c>
      <c r="R28" s="196">
        <v>1030.7935882717284</v>
      </c>
    </row>
    <row r="29" spans="1:18">
      <c r="A29" s="1054"/>
      <c r="B29" s="27" t="s">
        <v>86</v>
      </c>
      <c r="C29" s="196">
        <v>8.7907819000000043</v>
      </c>
      <c r="D29" s="196">
        <v>80.032898903754216</v>
      </c>
      <c r="E29" s="196">
        <v>111.35216369155611</v>
      </c>
      <c r="F29" s="196">
        <v>16.498445005024607</v>
      </c>
      <c r="G29" s="196">
        <v>8.2063884766697445E-2</v>
      </c>
      <c r="H29" s="196">
        <v>3.0608917988197044</v>
      </c>
      <c r="I29" s="196">
        <v>4.5666020094371715</v>
      </c>
      <c r="J29" s="196">
        <v>45.678618850660648</v>
      </c>
      <c r="K29" s="196">
        <v>33.367759814877417</v>
      </c>
      <c r="L29" s="196">
        <v>67.864786725537272</v>
      </c>
      <c r="M29" s="196">
        <v>18.601808750997797</v>
      </c>
      <c r="N29" s="196">
        <v>330.97139499999997</v>
      </c>
      <c r="O29" s="196">
        <v>35.560649800000014</v>
      </c>
      <c r="P29" s="196">
        <v>27.884182158931068</v>
      </c>
      <c r="Q29" s="196">
        <v>24.381101630000003</v>
      </c>
      <c r="R29" s="196">
        <v>963.64096486681274</v>
      </c>
    </row>
    <row r="30" spans="1:18">
      <c r="A30" s="1054">
        <v>2013</v>
      </c>
      <c r="B30" s="28" t="s">
        <v>85</v>
      </c>
      <c r="C30" s="196">
        <v>1.336889</v>
      </c>
      <c r="D30" s="196">
        <v>3.28</v>
      </c>
      <c r="E30" s="196"/>
      <c r="F30" s="196">
        <v>62.58</v>
      </c>
      <c r="G30" s="196"/>
      <c r="H30" s="196"/>
      <c r="I30" s="196"/>
      <c r="J30" s="196">
        <v>1</v>
      </c>
      <c r="K30" s="196"/>
      <c r="L30" s="196"/>
      <c r="M30" s="196"/>
      <c r="N30" s="196"/>
      <c r="O30" s="196"/>
      <c r="P30" s="196"/>
      <c r="Q30" s="205">
        <v>26.717879789999998</v>
      </c>
      <c r="R30" s="196"/>
    </row>
    <row r="31" spans="1:18">
      <c r="A31" s="1054"/>
      <c r="B31" s="27" t="s">
        <v>86</v>
      </c>
      <c r="C31" s="196">
        <v>4.5643700300000001</v>
      </c>
      <c r="D31" s="196">
        <v>69.98</v>
      </c>
      <c r="E31" s="196"/>
      <c r="F31" s="196">
        <v>16.78</v>
      </c>
      <c r="G31" s="196"/>
      <c r="H31" s="196"/>
      <c r="I31" s="196"/>
      <c r="J31" s="196">
        <v>41.9</v>
      </c>
      <c r="K31" s="196"/>
      <c r="L31" s="196"/>
      <c r="M31" s="196"/>
      <c r="N31" s="196"/>
      <c r="O31" s="196"/>
      <c r="P31" s="196"/>
      <c r="Q31" s="205">
        <v>27.90566623162308</v>
      </c>
      <c r="R31" s="196"/>
    </row>
    <row r="32" spans="1:18">
      <c r="A32" s="1054">
        <v>2014</v>
      </c>
      <c r="B32" s="28" t="s">
        <v>85</v>
      </c>
      <c r="C32" s="196">
        <v>4.9523817700000006</v>
      </c>
      <c r="D32" s="196">
        <v>2.5</v>
      </c>
      <c r="E32" s="196"/>
      <c r="F32" s="196">
        <v>67.37</v>
      </c>
      <c r="G32" s="196"/>
      <c r="H32" s="196"/>
      <c r="I32" s="196"/>
      <c r="J32" s="196">
        <v>1.1000000000000001</v>
      </c>
      <c r="K32" s="196"/>
      <c r="L32" s="196"/>
      <c r="M32" s="196"/>
      <c r="N32" s="196"/>
      <c r="O32" s="196"/>
      <c r="P32" s="196"/>
      <c r="Q32" s="205">
        <v>1.707E-3</v>
      </c>
      <c r="R32" s="196"/>
    </row>
    <row r="33" spans="1:18">
      <c r="A33" s="1054"/>
      <c r="B33" s="27" t="s">
        <v>86</v>
      </c>
      <c r="C33" s="196">
        <v>1.065E-2</v>
      </c>
      <c r="D33" s="196">
        <v>84.4</v>
      </c>
      <c r="E33" s="196"/>
      <c r="F33" s="196">
        <v>17.79</v>
      </c>
      <c r="G33" s="196"/>
      <c r="H33" s="196"/>
      <c r="I33" s="196"/>
      <c r="J33" s="196">
        <v>41.9</v>
      </c>
      <c r="K33" s="196"/>
      <c r="L33" s="196"/>
      <c r="M33" s="196"/>
      <c r="N33" s="196"/>
      <c r="O33" s="196"/>
      <c r="P33" s="196"/>
      <c r="Q33" s="205">
        <v>1.1694E-2</v>
      </c>
      <c r="R33" s="196"/>
    </row>
    <row r="34" spans="1:18">
      <c r="A34" s="1054">
        <v>2015</v>
      </c>
      <c r="B34" s="28" t="s">
        <v>85</v>
      </c>
      <c r="C34" s="196">
        <v>1.6104134999999999E-2</v>
      </c>
      <c r="D34" s="198">
        <v>3.2</v>
      </c>
      <c r="E34" s="198"/>
      <c r="F34" s="195"/>
      <c r="G34" s="198"/>
      <c r="H34" s="198"/>
      <c r="I34" s="196">
        <v>7.8</v>
      </c>
      <c r="J34" s="198">
        <v>1.1000000000000001</v>
      </c>
      <c r="K34" s="196"/>
      <c r="L34" s="195"/>
      <c r="M34" s="195"/>
      <c r="N34" s="198"/>
      <c r="O34" s="196"/>
      <c r="P34" s="195"/>
      <c r="Q34" s="205">
        <v>0.23072400000000001</v>
      </c>
      <c r="R34" s="195"/>
    </row>
    <row r="35" spans="1:18">
      <c r="A35" s="1054"/>
      <c r="B35" s="27" t="s">
        <v>86</v>
      </c>
      <c r="C35" s="196">
        <v>2.3206889200000003</v>
      </c>
      <c r="D35" s="198">
        <v>82.5</v>
      </c>
      <c r="E35" s="198"/>
      <c r="F35" s="195"/>
      <c r="G35" s="198"/>
      <c r="H35" s="198"/>
      <c r="I35" s="196"/>
      <c r="J35" s="198">
        <v>40.4</v>
      </c>
      <c r="K35" s="196"/>
      <c r="L35" s="195"/>
      <c r="M35" s="195"/>
      <c r="N35" s="198"/>
      <c r="O35" s="196"/>
      <c r="P35" s="195"/>
      <c r="Q35" s="205">
        <v>0.48483199999999999</v>
      </c>
      <c r="R35" s="195"/>
    </row>
    <row r="36" spans="1:18">
      <c r="A36" s="17"/>
      <c r="B36" s="17"/>
      <c r="C36" s="17"/>
      <c r="D36" s="17"/>
      <c r="E36" s="17"/>
      <c r="F36" s="17"/>
      <c r="G36" s="17"/>
      <c r="H36" s="17"/>
      <c r="I36" s="17"/>
      <c r="J36" s="17"/>
      <c r="K36" s="17"/>
      <c r="L36" s="17"/>
      <c r="M36" s="17"/>
      <c r="N36" s="17"/>
      <c r="O36" s="17"/>
      <c r="P36" s="17"/>
      <c r="Q36" s="17"/>
      <c r="R36" s="17"/>
    </row>
    <row r="37" spans="1:18" s="17" customFormat="1" ht="14">
      <c r="A37" s="44" t="s">
        <v>18</v>
      </c>
      <c r="E37" s="43"/>
      <c r="F37" s="43"/>
      <c r="G37" s="43"/>
      <c r="H37" s="43"/>
      <c r="I37" s="43"/>
      <c r="J37" s="43"/>
      <c r="K37" s="43"/>
      <c r="L37" s="43"/>
      <c r="M37" s="43"/>
      <c r="N37" s="43"/>
    </row>
    <row r="38" spans="1:18" s="17" customFormat="1" ht="14">
      <c r="E38" s="43"/>
      <c r="F38" s="43"/>
      <c r="G38" s="43"/>
      <c r="H38" s="43"/>
      <c r="I38" s="43"/>
      <c r="J38" s="43"/>
      <c r="K38" s="43"/>
      <c r="L38" s="43"/>
      <c r="M38" s="43"/>
      <c r="N38" s="43"/>
    </row>
    <row r="39" spans="1:18" s="17" customFormat="1" ht="14">
      <c r="A39" s="41" t="s">
        <v>97</v>
      </c>
      <c r="F39" s="43"/>
      <c r="G39" s="43"/>
      <c r="H39" s="43"/>
      <c r="I39" s="43"/>
      <c r="J39" s="43"/>
      <c r="K39" s="43"/>
      <c r="L39" s="43"/>
      <c r="M39" s="43"/>
      <c r="N39" s="43"/>
    </row>
    <row r="40" spans="1:18">
      <c r="A40" s="43"/>
      <c r="B40" s="17"/>
      <c r="C40" s="17"/>
      <c r="D40" s="17"/>
      <c r="E40" s="17"/>
      <c r="F40" s="17"/>
      <c r="G40" s="17"/>
      <c r="H40" s="17"/>
      <c r="I40" s="17"/>
      <c r="J40" s="17"/>
      <c r="K40" s="17"/>
      <c r="L40" s="17"/>
      <c r="M40" s="17"/>
      <c r="N40" s="17"/>
      <c r="O40" s="17"/>
      <c r="P40" s="17"/>
      <c r="Q40" s="17"/>
      <c r="R40" s="17"/>
    </row>
    <row r="41" spans="1:18">
      <c r="A41" s="53" t="s">
        <v>102</v>
      </c>
      <c r="B41" s="17"/>
      <c r="C41" s="17"/>
      <c r="D41" s="17"/>
      <c r="E41" s="17"/>
      <c r="F41" s="17"/>
      <c r="G41" s="17"/>
      <c r="H41" s="17"/>
      <c r="I41" s="17"/>
      <c r="J41" s="17"/>
      <c r="K41" s="17"/>
      <c r="L41" s="17"/>
      <c r="M41" s="17"/>
      <c r="N41" s="17"/>
      <c r="O41" s="17"/>
      <c r="P41" s="17"/>
      <c r="Q41" s="17"/>
      <c r="R41" s="17"/>
    </row>
    <row r="42" spans="1:18">
      <c r="A42" s="17"/>
      <c r="B42" s="17"/>
      <c r="C42" s="17"/>
      <c r="D42" s="17"/>
      <c r="E42" s="17"/>
      <c r="F42" s="17"/>
      <c r="G42" s="17"/>
      <c r="H42" s="17"/>
      <c r="I42" s="17"/>
      <c r="J42" s="17"/>
      <c r="K42" s="17"/>
      <c r="L42" s="17"/>
      <c r="M42" s="17"/>
      <c r="N42" s="17"/>
      <c r="O42" s="17"/>
      <c r="P42" s="17"/>
      <c r="Q42" s="17"/>
      <c r="R42" s="17"/>
    </row>
    <row r="43" spans="1:18">
      <c r="A43" s="17"/>
      <c r="B43" s="17"/>
      <c r="C43" s="17"/>
      <c r="D43" s="17"/>
      <c r="E43" s="17"/>
      <c r="F43" s="17"/>
      <c r="G43" s="17"/>
      <c r="H43" s="17"/>
      <c r="I43" s="17"/>
      <c r="J43" s="17"/>
      <c r="K43" s="17"/>
      <c r="L43" s="17"/>
      <c r="M43" s="17"/>
      <c r="N43" s="17"/>
      <c r="O43" s="17"/>
      <c r="P43" s="17"/>
      <c r="Q43" s="17"/>
      <c r="R43" s="17"/>
    </row>
    <row r="44" spans="1:18">
      <c r="A44" s="17"/>
      <c r="B44" s="17"/>
      <c r="C44" s="17"/>
      <c r="D44" s="17"/>
      <c r="E44" s="17"/>
      <c r="F44" s="17"/>
      <c r="G44" s="17"/>
      <c r="H44" s="17"/>
      <c r="I44" s="17"/>
      <c r="J44" s="17"/>
      <c r="K44" s="17"/>
      <c r="L44" s="17"/>
      <c r="M44" s="17"/>
      <c r="N44" s="17"/>
      <c r="O44" s="17"/>
      <c r="P44" s="17"/>
      <c r="Q44" s="17"/>
      <c r="R44" s="17"/>
    </row>
    <row r="45" spans="1:18">
      <c r="A45" s="17"/>
      <c r="B45" s="17"/>
      <c r="C45" s="17"/>
      <c r="D45" s="17"/>
      <c r="E45" s="17"/>
      <c r="F45" s="17"/>
      <c r="G45" s="17"/>
      <c r="H45" s="17"/>
      <c r="I45" s="17"/>
      <c r="J45" s="17"/>
      <c r="K45" s="17"/>
      <c r="L45" s="17"/>
      <c r="M45" s="17"/>
      <c r="N45" s="17"/>
      <c r="O45" s="17"/>
      <c r="P45" s="17"/>
      <c r="Q45" s="17"/>
      <c r="R45" s="17"/>
    </row>
    <row r="85" spans="1:18">
      <c r="A85" s="17"/>
      <c r="B85" s="17"/>
      <c r="C85" s="17"/>
      <c r="D85" s="17"/>
      <c r="E85" s="17"/>
      <c r="F85" s="17"/>
      <c r="G85" s="17"/>
      <c r="H85" s="17"/>
      <c r="I85" s="17"/>
      <c r="J85" s="17"/>
      <c r="K85" s="17"/>
      <c r="L85" s="17"/>
      <c r="M85" s="17"/>
      <c r="N85" s="17"/>
      <c r="O85" s="17"/>
      <c r="P85" s="17"/>
      <c r="Q85" s="17"/>
      <c r="R85" s="17"/>
    </row>
    <row r="86" spans="1:18">
      <c r="A86" s="17"/>
      <c r="B86" s="17"/>
      <c r="C86" s="17"/>
      <c r="D86" s="17"/>
      <c r="E86" s="17"/>
      <c r="F86" s="17"/>
      <c r="G86" s="17"/>
      <c r="H86" s="17"/>
      <c r="I86" s="17"/>
      <c r="J86" s="17"/>
      <c r="K86" s="17"/>
      <c r="L86" s="17"/>
      <c r="M86" s="17"/>
      <c r="N86" s="17"/>
      <c r="O86" s="17"/>
      <c r="P86" s="17"/>
      <c r="Q86" s="17"/>
      <c r="R86" s="17"/>
    </row>
    <row r="87" spans="1:18">
      <c r="A87" s="17"/>
      <c r="B87" s="17"/>
      <c r="C87" s="17"/>
      <c r="D87" s="17"/>
      <c r="E87" s="17"/>
      <c r="F87" s="17"/>
      <c r="G87" s="17"/>
      <c r="H87" s="17"/>
      <c r="I87" s="17"/>
      <c r="J87" s="17"/>
      <c r="K87" s="17"/>
      <c r="L87" s="17"/>
      <c r="M87" s="17"/>
      <c r="N87" s="17"/>
      <c r="O87" s="17"/>
      <c r="P87" s="17"/>
      <c r="Q87" s="17"/>
      <c r="R87" s="17"/>
    </row>
    <row r="88" spans="1:18">
      <c r="A88" s="17"/>
      <c r="B88" s="17"/>
      <c r="C88" s="17"/>
      <c r="D88" s="17"/>
      <c r="E88" s="17"/>
      <c r="F88" s="17"/>
      <c r="G88" s="17"/>
      <c r="H88" s="17"/>
      <c r="I88" s="17"/>
      <c r="J88" s="17"/>
      <c r="K88" s="17"/>
      <c r="L88" s="17"/>
      <c r="M88" s="17"/>
      <c r="N88" s="17"/>
      <c r="O88" s="17"/>
      <c r="P88" s="17"/>
      <c r="Q88" s="17"/>
      <c r="R88" s="17"/>
    </row>
    <row r="89" spans="1:18">
      <c r="A89" s="17"/>
      <c r="B89" s="17"/>
      <c r="C89" s="17"/>
      <c r="D89" s="17"/>
      <c r="E89" s="17"/>
      <c r="F89" s="17"/>
      <c r="G89" s="17"/>
      <c r="H89" s="17"/>
      <c r="I89" s="17"/>
      <c r="J89" s="17"/>
      <c r="K89" s="17"/>
      <c r="L89" s="17"/>
      <c r="M89" s="17"/>
      <c r="N89" s="17"/>
      <c r="O89" s="17"/>
      <c r="P89" s="17"/>
      <c r="Q89" s="17"/>
      <c r="R89" s="17"/>
    </row>
    <row r="90" spans="1:18">
      <c r="A90" s="17"/>
      <c r="B90" s="17"/>
      <c r="C90" s="17"/>
      <c r="D90" s="17"/>
      <c r="E90" s="17"/>
      <c r="F90" s="17"/>
      <c r="G90" s="17"/>
      <c r="H90" s="17"/>
      <c r="I90" s="17"/>
      <c r="J90" s="17"/>
      <c r="K90" s="17"/>
      <c r="L90" s="17"/>
      <c r="M90" s="17"/>
      <c r="N90" s="17"/>
      <c r="O90" s="17"/>
      <c r="P90" s="17"/>
      <c r="Q90" s="17"/>
      <c r="R90" s="17"/>
    </row>
    <row r="91" spans="1:18">
      <c r="A91" s="17"/>
      <c r="B91" s="17"/>
      <c r="C91" s="17"/>
      <c r="D91" s="17"/>
      <c r="E91" s="17"/>
      <c r="F91" s="17"/>
      <c r="G91" s="17"/>
      <c r="H91" s="17"/>
      <c r="I91" s="17"/>
      <c r="J91" s="17"/>
      <c r="K91" s="17"/>
      <c r="L91" s="17"/>
      <c r="M91" s="17"/>
      <c r="N91" s="17"/>
      <c r="O91" s="17"/>
      <c r="P91" s="17"/>
      <c r="Q91" s="17"/>
      <c r="R91" s="17"/>
    </row>
    <row r="92" spans="1:18">
      <c r="A92" s="17"/>
      <c r="B92" s="17"/>
      <c r="C92" s="17"/>
      <c r="D92" s="17"/>
      <c r="E92" s="17"/>
      <c r="F92" s="17"/>
      <c r="G92" s="17"/>
      <c r="H92" s="17"/>
      <c r="I92" s="17"/>
      <c r="J92" s="17"/>
      <c r="K92" s="17"/>
      <c r="L92" s="17"/>
      <c r="M92" s="17"/>
      <c r="N92" s="17"/>
      <c r="O92" s="17"/>
      <c r="P92" s="17"/>
      <c r="Q92" s="17"/>
      <c r="R92" s="17"/>
    </row>
    <row r="93" spans="1:18">
      <c r="A93" s="17"/>
      <c r="B93" s="17"/>
      <c r="C93" s="17"/>
      <c r="D93" s="17"/>
      <c r="E93" s="17"/>
      <c r="F93" s="17"/>
      <c r="G93" s="17"/>
      <c r="H93" s="17"/>
      <c r="I93" s="17"/>
      <c r="J93" s="17"/>
      <c r="K93" s="17"/>
      <c r="L93" s="17"/>
      <c r="M93" s="17"/>
      <c r="N93" s="17"/>
      <c r="O93" s="17"/>
      <c r="P93" s="17"/>
      <c r="Q93" s="17"/>
      <c r="R93" s="17"/>
    </row>
    <row r="94" spans="1:18">
      <c r="A94" s="17"/>
      <c r="B94" s="17"/>
      <c r="C94" s="17"/>
      <c r="D94" s="17"/>
      <c r="E94" s="17"/>
      <c r="F94" s="17"/>
      <c r="G94" s="17"/>
      <c r="H94" s="17"/>
      <c r="I94" s="17"/>
      <c r="J94" s="17"/>
      <c r="K94" s="17"/>
      <c r="L94" s="17"/>
      <c r="M94" s="17"/>
      <c r="N94" s="17"/>
      <c r="O94" s="17"/>
      <c r="P94" s="17"/>
      <c r="Q94" s="17"/>
      <c r="R94" s="17"/>
    </row>
    <row r="95" spans="1:18">
      <c r="A95" s="17"/>
      <c r="B95" s="17"/>
      <c r="C95" s="17"/>
      <c r="D95" s="17"/>
      <c r="E95" s="17"/>
      <c r="F95" s="17"/>
      <c r="G95" s="17"/>
      <c r="H95" s="17"/>
      <c r="I95" s="17"/>
      <c r="J95" s="17"/>
      <c r="K95" s="17"/>
      <c r="L95" s="17"/>
      <c r="M95" s="17"/>
      <c r="N95" s="17"/>
      <c r="O95" s="17"/>
      <c r="P95" s="17"/>
      <c r="Q95" s="17"/>
      <c r="R95" s="17"/>
    </row>
    <row r="96" spans="1:18">
      <c r="A96" s="17"/>
      <c r="B96" s="17"/>
      <c r="C96" s="17"/>
      <c r="D96" s="17"/>
      <c r="E96" s="17"/>
      <c r="F96" s="17"/>
      <c r="G96" s="17"/>
      <c r="H96" s="17"/>
      <c r="I96" s="17"/>
      <c r="J96" s="17"/>
      <c r="K96" s="17"/>
      <c r="L96" s="17"/>
      <c r="M96" s="17"/>
      <c r="N96" s="17"/>
      <c r="O96" s="17"/>
      <c r="P96" s="17"/>
      <c r="Q96" s="17"/>
      <c r="R96" s="17"/>
    </row>
    <row r="97" spans="1:18">
      <c r="A97" s="17"/>
      <c r="B97" s="17"/>
      <c r="C97" s="17"/>
      <c r="D97" s="17"/>
      <c r="E97" s="17"/>
      <c r="F97" s="17"/>
      <c r="G97" s="17"/>
      <c r="H97" s="17"/>
      <c r="I97" s="17"/>
      <c r="J97" s="17"/>
      <c r="K97" s="17"/>
      <c r="L97" s="17"/>
      <c r="M97" s="17"/>
      <c r="N97" s="17"/>
      <c r="O97" s="17"/>
      <c r="P97" s="17"/>
      <c r="Q97" s="17"/>
      <c r="R97" s="17"/>
    </row>
    <row r="98" spans="1:18">
      <c r="A98" s="17"/>
      <c r="B98" s="17"/>
      <c r="C98" s="17"/>
      <c r="D98" s="17"/>
      <c r="E98" s="17"/>
      <c r="F98" s="17"/>
      <c r="G98" s="17"/>
      <c r="H98" s="17"/>
      <c r="I98" s="17"/>
      <c r="J98" s="17"/>
      <c r="K98" s="17"/>
      <c r="L98" s="17"/>
      <c r="M98" s="17"/>
      <c r="N98" s="17"/>
      <c r="O98" s="17"/>
      <c r="P98" s="17"/>
      <c r="Q98" s="17"/>
      <c r="R98" s="17"/>
    </row>
    <row r="99" spans="1:18">
      <c r="A99" s="17"/>
      <c r="B99" s="17"/>
      <c r="C99" s="17"/>
      <c r="D99" s="17"/>
      <c r="E99" s="17"/>
      <c r="F99" s="17"/>
      <c r="G99" s="17"/>
      <c r="H99" s="17"/>
      <c r="I99" s="17"/>
      <c r="J99" s="17"/>
      <c r="K99" s="17"/>
      <c r="L99" s="17"/>
      <c r="M99" s="17"/>
      <c r="N99" s="17"/>
      <c r="O99" s="17"/>
      <c r="P99" s="17"/>
      <c r="Q99" s="17"/>
      <c r="R99" s="17"/>
    </row>
    <row r="100" spans="1:18">
      <c r="A100" s="17"/>
      <c r="B100" s="17"/>
      <c r="C100" s="17"/>
      <c r="D100" s="17"/>
      <c r="E100" s="17"/>
      <c r="F100" s="17"/>
      <c r="G100" s="17"/>
      <c r="H100" s="17"/>
      <c r="I100" s="17"/>
      <c r="J100" s="17"/>
      <c r="K100" s="17"/>
      <c r="L100" s="17"/>
      <c r="M100" s="17"/>
      <c r="N100" s="17"/>
      <c r="O100" s="17"/>
      <c r="P100" s="17"/>
      <c r="Q100" s="17"/>
      <c r="R100" s="17"/>
    </row>
    <row r="101" spans="1:18">
      <c r="A101" s="17"/>
      <c r="B101" s="17"/>
      <c r="C101" s="17"/>
      <c r="D101" s="17"/>
      <c r="E101" s="17"/>
      <c r="F101" s="17"/>
      <c r="G101" s="17"/>
      <c r="H101" s="17"/>
      <c r="I101" s="17"/>
      <c r="J101" s="17"/>
      <c r="K101" s="17"/>
      <c r="L101" s="17"/>
      <c r="M101" s="17"/>
      <c r="N101" s="17"/>
      <c r="O101" s="17"/>
      <c r="P101" s="17"/>
      <c r="Q101" s="17"/>
      <c r="R101" s="17"/>
    </row>
    <row r="102" spans="1:18">
      <c r="A102" s="17"/>
      <c r="B102" s="17"/>
      <c r="C102" s="17"/>
      <c r="D102" s="17"/>
      <c r="E102" s="17"/>
      <c r="F102" s="17"/>
      <c r="G102" s="17"/>
      <c r="H102" s="17"/>
      <c r="I102" s="17"/>
      <c r="J102" s="17"/>
      <c r="K102" s="17"/>
      <c r="L102" s="17"/>
      <c r="M102" s="17"/>
      <c r="N102" s="17"/>
      <c r="O102" s="17"/>
      <c r="P102" s="17"/>
      <c r="Q102" s="17"/>
      <c r="R102" s="17"/>
    </row>
    <row r="103" spans="1:18">
      <c r="A103" s="17"/>
      <c r="B103" s="17"/>
      <c r="C103" s="17"/>
      <c r="D103" s="17"/>
      <c r="E103" s="17"/>
      <c r="F103" s="17"/>
      <c r="G103" s="17"/>
      <c r="H103" s="17"/>
      <c r="I103" s="17"/>
      <c r="J103" s="17"/>
      <c r="K103" s="17"/>
      <c r="L103" s="17"/>
      <c r="M103" s="17"/>
      <c r="N103" s="17"/>
      <c r="O103" s="17"/>
      <c r="P103" s="17"/>
      <c r="Q103" s="17"/>
      <c r="R103" s="17"/>
    </row>
    <row r="104" spans="1:18">
      <c r="A104" s="17"/>
      <c r="B104" s="17"/>
      <c r="C104" s="17"/>
      <c r="D104" s="17"/>
      <c r="E104" s="17"/>
      <c r="F104" s="17"/>
      <c r="G104" s="17"/>
      <c r="H104" s="17"/>
      <c r="I104" s="17"/>
      <c r="J104" s="17"/>
      <c r="K104" s="17"/>
      <c r="L104" s="17"/>
      <c r="M104" s="17"/>
      <c r="N104" s="17"/>
      <c r="O104" s="17"/>
      <c r="P104" s="17"/>
      <c r="Q104" s="17"/>
      <c r="R104" s="17"/>
    </row>
    <row r="105" spans="1:18">
      <c r="A105" s="17"/>
      <c r="B105" s="17"/>
      <c r="C105" s="17"/>
      <c r="D105" s="17"/>
      <c r="E105" s="17"/>
      <c r="F105" s="17"/>
      <c r="G105" s="17"/>
      <c r="H105" s="17"/>
      <c r="I105" s="17"/>
      <c r="J105" s="17"/>
      <c r="K105" s="17"/>
      <c r="L105" s="17"/>
      <c r="M105" s="17"/>
      <c r="N105" s="17"/>
      <c r="O105" s="17"/>
      <c r="P105" s="17"/>
      <c r="Q105" s="17"/>
      <c r="R105" s="17"/>
    </row>
    <row r="106" spans="1:18">
      <c r="A106" s="17"/>
      <c r="B106" s="17"/>
      <c r="C106" s="17"/>
      <c r="D106" s="17"/>
      <c r="E106" s="17"/>
      <c r="F106" s="17"/>
      <c r="G106" s="17"/>
      <c r="H106" s="17"/>
      <c r="I106" s="17"/>
      <c r="J106" s="17"/>
      <c r="K106" s="17"/>
      <c r="L106" s="17"/>
      <c r="M106" s="17"/>
      <c r="N106" s="17"/>
      <c r="O106" s="17"/>
      <c r="P106" s="17"/>
      <c r="Q106" s="17"/>
      <c r="R106" s="17"/>
    </row>
    <row r="107" spans="1:18">
      <c r="A107" s="17"/>
      <c r="B107" s="17"/>
      <c r="C107" s="17"/>
      <c r="D107" s="17"/>
      <c r="E107" s="17"/>
      <c r="F107" s="17"/>
      <c r="G107" s="17"/>
      <c r="H107" s="17"/>
      <c r="I107" s="17"/>
      <c r="J107" s="17"/>
      <c r="K107" s="17"/>
      <c r="L107" s="17"/>
      <c r="M107" s="17"/>
      <c r="N107" s="17"/>
      <c r="O107" s="17"/>
      <c r="P107" s="17"/>
      <c r="Q107" s="17"/>
      <c r="R107" s="17"/>
    </row>
    <row r="108" spans="1:18">
      <c r="A108" s="17"/>
      <c r="B108" s="17"/>
      <c r="C108" s="17"/>
      <c r="D108" s="17"/>
      <c r="E108" s="17"/>
      <c r="F108" s="17"/>
      <c r="G108" s="17"/>
      <c r="H108" s="17"/>
      <c r="I108" s="17"/>
      <c r="J108" s="17"/>
      <c r="K108" s="17"/>
      <c r="L108" s="17"/>
      <c r="M108" s="17"/>
      <c r="N108" s="17"/>
      <c r="O108" s="17"/>
      <c r="P108" s="17"/>
      <c r="Q108" s="17"/>
      <c r="R108" s="17"/>
    </row>
    <row r="109" spans="1:18">
      <c r="A109" s="17"/>
      <c r="B109" s="17"/>
      <c r="C109" s="17"/>
      <c r="D109" s="17"/>
      <c r="E109" s="17"/>
      <c r="F109" s="17"/>
      <c r="G109" s="17"/>
      <c r="H109" s="17"/>
      <c r="I109" s="17"/>
      <c r="J109" s="17"/>
      <c r="K109" s="17"/>
      <c r="L109" s="17"/>
      <c r="M109" s="17"/>
      <c r="N109" s="17"/>
      <c r="O109" s="17"/>
      <c r="P109" s="17"/>
      <c r="Q109" s="17"/>
      <c r="R109" s="17"/>
    </row>
    <row r="110" spans="1:18">
      <c r="A110" s="17"/>
      <c r="B110" s="17"/>
      <c r="C110" s="17"/>
      <c r="D110" s="17"/>
      <c r="E110" s="17"/>
      <c r="F110" s="17"/>
      <c r="G110" s="17"/>
      <c r="H110" s="17"/>
      <c r="I110" s="17"/>
      <c r="J110" s="17"/>
      <c r="K110" s="17"/>
      <c r="L110" s="17"/>
      <c r="M110" s="17"/>
      <c r="N110" s="17"/>
      <c r="O110" s="17"/>
      <c r="P110" s="17"/>
      <c r="Q110" s="17"/>
      <c r="R110" s="17"/>
    </row>
    <row r="111" spans="1:18">
      <c r="A111" s="17"/>
      <c r="B111" s="17"/>
      <c r="C111" s="17"/>
      <c r="D111" s="17"/>
      <c r="E111" s="17"/>
      <c r="F111" s="17"/>
      <c r="G111" s="17"/>
      <c r="H111" s="17"/>
      <c r="I111" s="17"/>
      <c r="J111" s="17"/>
      <c r="K111" s="17"/>
      <c r="L111" s="17"/>
      <c r="M111" s="17"/>
      <c r="N111" s="17"/>
      <c r="O111" s="17"/>
      <c r="P111" s="17"/>
      <c r="Q111" s="17"/>
      <c r="R111" s="17"/>
    </row>
    <row r="112" spans="1:18">
      <c r="A112" s="17"/>
      <c r="B112" s="17"/>
      <c r="C112" s="17"/>
      <c r="D112" s="17"/>
      <c r="E112" s="17"/>
      <c r="F112" s="17"/>
      <c r="G112" s="17"/>
      <c r="H112" s="17"/>
      <c r="I112" s="17"/>
      <c r="J112" s="17"/>
      <c r="K112" s="17"/>
      <c r="L112" s="17"/>
      <c r="M112" s="17"/>
      <c r="N112" s="17"/>
      <c r="O112" s="17"/>
      <c r="P112" s="17"/>
      <c r="Q112" s="17"/>
      <c r="R112" s="17"/>
    </row>
    <row r="113" spans="1:18">
      <c r="A113" s="17"/>
      <c r="B113" s="17"/>
      <c r="C113" s="17"/>
      <c r="D113" s="17"/>
      <c r="E113" s="17"/>
      <c r="F113" s="17"/>
      <c r="G113" s="17"/>
      <c r="H113" s="17"/>
      <c r="I113" s="17"/>
      <c r="J113" s="17"/>
      <c r="K113" s="17"/>
      <c r="L113" s="17"/>
      <c r="M113" s="17"/>
      <c r="N113" s="17"/>
      <c r="O113" s="17"/>
      <c r="P113" s="17"/>
      <c r="Q113" s="17"/>
      <c r="R113" s="17"/>
    </row>
    <row r="114" spans="1:18">
      <c r="A114" s="17"/>
      <c r="B114" s="17"/>
      <c r="C114" s="17"/>
      <c r="D114" s="17"/>
      <c r="E114" s="17"/>
      <c r="F114" s="17"/>
      <c r="G114" s="17"/>
      <c r="H114" s="17"/>
      <c r="I114" s="17"/>
      <c r="J114" s="17"/>
      <c r="K114" s="17"/>
      <c r="L114" s="17"/>
      <c r="M114" s="17"/>
      <c r="N114" s="17"/>
      <c r="O114" s="17"/>
      <c r="P114" s="17"/>
      <c r="Q114" s="17"/>
      <c r="R114" s="17"/>
    </row>
    <row r="115" spans="1:18">
      <c r="A115" s="17"/>
      <c r="B115" s="17"/>
      <c r="C115" s="17"/>
      <c r="D115" s="17"/>
      <c r="E115" s="17"/>
      <c r="F115" s="17"/>
      <c r="G115" s="17"/>
      <c r="H115" s="17"/>
      <c r="I115" s="17"/>
      <c r="J115" s="17"/>
      <c r="K115" s="17"/>
      <c r="L115" s="17"/>
      <c r="M115" s="17"/>
      <c r="N115" s="17"/>
      <c r="O115" s="17"/>
      <c r="P115" s="17"/>
      <c r="Q115" s="17"/>
      <c r="R115" s="17"/>
    </row>
    <row r="116" spans="1:18">
      <c r="A116" s="17"/>
      <c r="B116" s="17"/>
      <c r="C116" s="17"/>
      <c r="D116" s="17"/>
      <c r="E116" s="17"/>
      <c r="F116" s="17"/>
      <c r="G116" s="17"/>
      <c r="H116" s="17"/>
      <c r="I116" s="17"/>
      <c r="J116" s="17"/>
      <c r="K116" s="17"/>
      <c r="L116" s="17"/>
      <c r="M116" s="17"/>
      <c r="N116" s="17"/>
      <c r="O116" s="17"/>
      <c r="P116" s="17"/>
      <c r="Q116" s="17"/>
      <c r="R116" s="17"/>
    </row>
    <row r="117" spans="1:18">
      <c r="A117" s="17"/>
      <c r="B117" s="17"/>
      <c r="C117" s="17"/>
      <c r="D117" s="17"/>
      <c r="E117" s="17"/>
      <c r="F117" s="17"/>
      <c r="G117" s="17"/>
      <c r="H117" s="17"/>
      <c r="I117" s="17"/>
      <c r="J117" s="17"/>
      <c r="K117" s="17"/>
      <c r="L117" s="17"/>
      <c r="M117" s="17"/>
      <c r="N117" s="17"/>
      <c r="O117" s="17"/>
      <c r="P117" s="17"/>
      <c r="Q117" s="17"/>
      <c r="R117" s="17"/>
    </row>
    <row r="118" spans="1:18">
      <c r="A118" s="17"/>
      <c r="B118" s="17"/>
      <c r="C118" s="17"/>
      <c r="D118" s="17"/>
      <c r="E118" s="17"/>
      <c r="F118" s="17"/>
      <c r="G118" s="17"/>
      <c r="H118" s="17"/>
      <c r="I118" s="17"/>
      <c r="J118" s="17"/>
      <c r="K118" s="17"/>
      <c r="L118" s="17"/>
      <c r="M118" s="17"/>
      <c r="N118" s="17"/>
      <c r="O118" s="17"/>
      <c r="P118" s="17"/>
      <c r="Q118" s="17"/>
      <c r="R118" s="17"/>
    </row>
  </sheetData>
  <mergeCells count="16">
    <mergeCell ref="A34:A35"/>
    <mergeCell ref="A32:A33"/>
    <mergeCell ref="A4:A5"/>
    <mergeCell ref="A6:A7"/>
    <mergeCell ref="A16:A17"/>
    <mergeCell ref="A8:A9"/>
    <mergeCell ref="A10:A11"/>
    <mergeCell ref="A12:A13"/>
    <mergeCell ref="A14:A15"/>
    <mergeCell ref="A30:A31"/>
    <mergeCell ref="A18:A19"/>
    <mergeCell ref="A28:A29"/>
    <mergeCell ref="A26:A27"/>
    <mergeCell ref="A24:A25"/>
    <mergeCell ref="A20:A21"/>
    <mergeCell ref="A22:A23"/>
  </mergeCells>
  <conditionalFormatting sqref="E32:E33">
    <cfRule type="expression" dxfId="12" priority="36" stopIfTrue="1">
      <formula>ISNA(ACTIVECELL)</formula>
    </cfRule>
  </conditionalFormatting>
  <conditionalFormatting sqref="F34:F35 L34:M35 P34:P35 R34:R35">
    <cfRule type="expression" dxfId="11" priority="26" stopIfTrue="1">
      <formula>ISNA(ACTIVECELL)</formula>
    </cfRule>
  </conditionalFormatting>
  <conditionalFormatting sqref="G32:I35">
    <cfRule type="expression" dxfId="10" priority="28" stopIfTrue="1">
      <formula>ISNA(ACTIVECELL)</formula>
    </cfRule>
  </conditionalFormatting>
  <conditionalFormatting sqref="K32:K35">
    <cfRule type="expression" dxfId="9" priority="27" stopIfTrue="1">
      <formula>ISNA(ACTIVECELL)</formula>
    </cfRule>
  </conditionalFormatting>
  <conditionalFormatting sqref="L32:L33">
    <cfRule type="expression" dxfId="8" priority="32" stopIfTrue="1">
      <formula>ISNA(ACTIVECELL)</formula>
    </cfRule>
  </conditionalFormatting>
  <conditionalFormatting sqref="N32:N33">
    <cfRule type="expression" dxfId="7" priority="31" stopIfTrue="1">
      <formula>ISNA(ACTIVECELL)</formula>
    </cfRule>
  </conditionalFormatting>
  <hyperlinks>
    <hyperlink ref="T3" location="Content!A1" display="Back to content page" xr:uid="{00000000-0004-0000-4401-000000000000}"/>
  </hyperlinks>
  <pageMargins left="0.7" right="0.7" top="0.75" bottom="0.75" header="0.3" footer="0.3"/>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1-000000000000}">
  <sheetPr codeName="Sheet327"/>
  <dimension ref="A1:U42"/>
  <sheetViews>
    <sheetView workbookViewId="0"/>
  </sheetViews>
  <sheetFormatPr defaultRowHeight="14.5"/>
  <cols>
    <col min="1" max="1" width="7" customWidth="1"/>
    <col min="2" max="2" width="10.7265625" customWidth="1"/>
    <col min="3" max="18" width="12.453125" customWidth="1"/>
  </cols>
  <sheetData>
    <row r="1" spans="1:21">
      <c r="A1" s="18" t="s">
        <v>3776</v>
      </c>
      <c r="B1" s="13"/>
      <c r="C1" s="17"/>
      <c r="D1" s="17"/>
      <c r="E1" s="17"/>
      <c r="F1" s="17"/>
      <c r="G1" s="17"/>
      <c r="H1" s="17"/>
      <c r="I1" s="17"/>
      <c r="J1" s="17"/>
      <c r="K1" s="17"/>
      <c r="L1" s="17"/>
      <c r="M1" s="17"/>
      <c r="N1" s="17"/>
      <c r="O1" s="17"/>
      <c r="P1" s="17"/>
      <c r="Q1" s="17"/>
      <c r="R1" s="17"/>
    </row>
    <row r="2" spans="1:21">
      <c r="A2" s="40" t="s">
        <v>15</v>
      </c>
      <c r="B2" s="40"/>
      <c r="C2" s="40"/>
      <c r="D2" s="40"/>
      <c r="E2" s="40"/>
      <c r="F2" s="40"/>
      <c r="G2" s="40"/>
      <c r="H2" s="40"/>
      <c r="I2" s="40"/>
      <c r="J2" s="40"/>
      <c r="K2" s="40"/>
      <c r="L2" s="40"/>
      <c r="M2" s="40"/>
      <c r="N2" s="40"/>
      <c r="O2" s="40"/>
      <c r="P2" s="40"/>
      <c r="Q2" s="17"/>
      <c r="R2" s="17"/>
    </row>
    <row r="3" spans="1:21" s="85" customFormat="1" ht="42">
      <c r="A3" s="219" t="s">
        <v>35</v>
      </c>
      <c r="B3" s="213" t="s">
        <v>234</v>
      </c>
      <c r="C3" s="82" t="s">
        <v>13</v>
      </c>
      <c r="D3" s="82" t="s">
        <v>12</v>
      </c>
      <c r="E3" s="83" t="s">
        <v>89</v>
      </c>
      <c r="F3" s="82" t="s">
        <v>11</v>
      </c>
      <c r="G3" s="82" t="s">
        <v>10</v>
      </c>
      <c r="H3" s="82" t="s">
        <v>9</v>
      </c>
      <c r="I3" s="84" t="s">
        <v>8</v>
      </c>
      <c r="J3" s="82" t="s">
        <v>6</v>
      </c>
      <c r="K3" s="82" t="s">
        <v>17</v>
      </c>
      <c r="L3" s="82" t="s">
        <v>4</v>
      </c>
      <c r="M3" s="82" t="s">
        <v>3</v>
      </c>
      <c r="N3" s="82" t="s">
        <v>2</v>
      </c>
      <c r="O3" s="83" t="s">
        <v>32</v>
      </c>
      <c r="P3" s="82" t="s">
        <v>1</v>
      </c>
      <c r="Q3" s="82" t="s">
        <v>0</v>
      </c>
      <c r="R3" s="143" t="s">
        <v>24</v>
      </c>
      <c r="T3" s="1" t="s">
        <v>528</v>
      </c>
    </row>
    <row r="4" spans="1:21">
      <c r="A4" s="1054">
        <v>2000</v>
      </c>
      <c r="B4" s="37" t="s">
        <v>85</v>
      </c>
      <c r="C4" s="196">
        <v>3.6230399999999996E-2</v>
      </c>
      <c r="D4" s="196">
        <v>0.89621585038477736</v>
      </c>
      <c r="E4" s="196">
        <v>1.5619791672413754</v>
      </c>
      <c r="F4" s="196">
        <v>6.5003012442350794E-2</v>
      </c>
      <c r="G4" s="196">
        <v>3.1547758070651462</v>
      </c>
      <c r="H4" s="196">
        <v>3.6302312675895134</v>
      </c>
      <c r="I4" s="196">
        <v>1.4331611787072265</v>
      </c>
      <c r="J4" s="196">
        <v>4.8750542518719797E-2</v>
      </c>
      <c r="K4" s="196">
        <v>3.8327449988729123</v>
      </c>
      <c r="L4" s="196">
        <v>2.4207000000000003E-2</v>
      </c>
      <c r="M4" s="196">
        <v>431.27863299999996</v>
      </c>
      <c r="N4" s="196">
        <v>11.664497592900013</v>
      </c>
      <c r="O4" s="196">
        <v>88.549549324878683</v>
      </c>
      <c r="P4" s="196">
        <v>0.52606900000000012</v>
      </c>
      <c r="Q4" s="196">
        <v>25.438940598706701</v>
      </c>
      <c r="R4" s="196">
        <v>572.14098874130752</v>
      </c>
    </row>
    <row r="5" spans="1:21">
      <c r="A5" s="1054"/>
      <c r="B5" s="12" t="s">
        <v>86</v>
      </c>
      <c r="C5" s="196">
        <v>65.507982099999992</v>
      </c>
      <c r="D5" s="196">
        <v>37.347263098301539</v>
      </c>
      <c r="E5" s="196">
        <v>4.7652736251028545</v>
      </c>
      <c r="F5" s="196">
        <v>4.8659478040545712E-2</v>
      </c>
      <c r="G5" s="196">
        <v>4.036450265115322</v>
      </c>
      <c r="H5" s="196">
        <v>2.1223038148432773</v>
      </c>
      <c r="I5" s="196">
        <v>10.353096045627364</v>
      </c>
      <c r="J5" s="196">
        <v>10.786729484289697</v>
      </c>
      <c r="K5" s="196">
        <v>32.890794298283851</v>
      </c>
      <c r="L5" s="196">
        <v>3.6579973333300009</v>
      </c>
      <c r="M5" s="196">
        <v>131.25586799999999</v>
      </c>
      <c r="N5" s="196">
        <v>18.850207976299991</v>
      </c>
      <c r="O5" s="196">
        <v>8.3695955700826499</v>
      </c>
      <c r="P5" s="196">
        <v>12.304466</v>
      </c>
      <c r="Q5" s="196">
        <v>4.19553336412842</v>
      </c>
      <c r="R5" s="196">
        <v>346.49222045344573</v>
      </c>
    </row>
    <row r="6" spans="1:21">
      <c r="A6" s="1054">
        <v>2001</v>
      </c>
      <c r="B6" s="37" t="s">
        <v>85</v>
      </c>
      <c r="C6" s="196">
        <v>0.17241840000000019</v>
      </c>
      <c r="D6" s="196">
        <v>10.64416037339182</v>
      </c>
      <c r="E6" s="196">
        <v>0.9109305741738325</v>
      </c>
      <c r="F6" s="196">
        <v>0.26576065683557221</v>
      </c>
      <c r="G6" s="196">
        <v>5.7938766285947185</v>
      </c>
      <c r="H6" s="196">
        <v>5.2882850999741535</v>
      </c>
      <c r="I6" s="196">
        <v>1.1349529896907207</v>
      </c>
      <c r="J6" s="196">
        <v>14.830443797379285</v>
      </c>
      <c r="K6" s="196">
        <v>7.1105146542727207</v>
      </c>
      <c r="L6" s="196">
        <v>3.1546499999999998E-2</v>
      </c>
      <c r="M6" s="196">
        <v>422.073104</v>
      </c>
      <c r="N6" s="196">
        <v>10.18493068034563</v>
      </c>
      <c r="O6" s="196">
        <v>59.854754928819823</v>
      </c>
      <c r="P6" s="196">
        <v>0.4614060000000002</v>
      </c>
      <c r="Q6" s="196">
        <v>0.62903005485828611</v>
      </c>
      <c r="R6" s="196">
        <v>539.38611533833659</v>
      </c>
      <c r="U6" s="33"/>
    </row>
    <row r="7" spans="1:21">
      <c r="A7" s="1054"/>
      <c r="B7" s="12" t="s">
        <v>86</v>
      </c>
      <c r="C7" s="196">
        <v>87.239655800000151</v>
      </c>
      <c r="D7" s="196">
        <v>30.25599647141787</v>
      </c>
      <c r="E7" s="196">
        <v>4.282619385054641</v>
      </c>
      <c r="F7" s="196">
        <v>10.330936181572355</v>
      </c>
      <c r="G7" s="196">
        <v>5.4646526888615483</v>
      </c>
      <c r="H7" s="196">
        <v>1.9544791849644942</v>
      </c>
      <c r="I7" s="196">
        <v>11.337230206185591</v>
      </c>
      <c r="J7" s="196">
        <v>10.538115116493593</v>
      </c>
      <c r="K7" s="196">
        <v>26.660779673679173</v>
      </c>
      <c r="L7" s="196">
        <v>3.7510584999899974</v>
      </c>
      <c r="M7" s="196">
        <v>136.33128300000001</v>
      </c>
      <c r="N7" s="196">
        <v>18.101797116289056</v>
      </c>
      <c r="O7" s="196">
        <v>8.2149463602629567</v>
      </c>
      <c r="P7" s="196">
        <v>12.066841999999999</v>
      </c>
      <c r="Q7" s="196">
        <v>2.3847425278531791</v>
      </c>
      <c r="R7" s="196">
        <v>368.91513421262471</v>
      </c>
    </row>
    <row r="8" spans="1:21">
      <c r="A8" s="1054">
        <v>2002</v>
      </c>
      <c r="B8" s="37" t="s">
        <v>85</v>
      </c>
      <c r="C8" s="196">
        <v>0.10178237999999995</v>
      </c>
      <c r="D8" s="196">
        <v>0.33566989233603584</v>
      </c>
      <c r="E8" s="196">
        <v>1.3837617000000009</v>
      </c>
      <c r="F8" s="196">
        <v>1.2083387964186001</v>
      </c>
      <c r="G8" s="196">
        <v>7.2904198309885899</v>
      </c>
      <c r="H8" s="196">
        <v>5.3811627003157865</v>
      </c>
      <c r="I8" s="196">
        <v>2.1913053666666653</v>
      </c>
      <c r="J8" s="196">
        <v>17.913297912916974</v>
      </c>
      <c r="K8" s="196">
        <v>14.849148126984421</v>
      </c>
      <c r="L8" s="196">
        <v>1.8076000000000002E-2</v>
      </c>
      <c r="M8" s="196">
        <v>490.64963599999993</v>
      </c>
      <c r="N8" s="196">
        <v>13.643250913994565</v>
      </c>
      <c r="O8" s="196">
        <v>49.837497405493195</v>
      </c>
      <c r="P8" s="196">
        <v>2.5150890000000006</v>
      </c>
      <c r="Q8" s="196">
        <v>27.704058464051538</v>
      </c>
      <c r="R8" s="196">
        <v>635.02249449016631</v>
      </c>
    </row>
    <row r="9" spans="1:21">
      <c r="A9" s="1054"/>
      <c r="B9" s="12" t="s">
        <v>86</v>
      </c>
      <c r="C9" s="196">
        <v>80.07303690000002</v>
      </c>
      <c r="D9" s="196">
        <v>39.593880363827822</v>
      </c>
      <c r="E9" s="196">
        <v>5.6992980474171295</v>
      </c>
      <c r="F9" s="196">
        <v>13.400966180513473</v>
      </c>
      <c r="G9" s="196">
        <v>3.2268965557268197</v>
      </c>
      <c r="H9" s="196">
        <v>4.6768808910700415</v>
      </c>
      <c r="I9" s="196">
        <v>13.088966933333356</v>
      </c>
      <c r="J9" s="196">
        <v>10.343913887941337</v>
      </c>
      <c r="K9" s="196">
        <v>23.558515995679606</v>
      </c>
      <c r="L9" s="196">
        <v>4.5032195000000002</v>
      </c>
      <c r="M9" s="196">
        <v>150.42856900000001</v>
      </c>
      <c r="N9" s="196">
        <v>14.359040415920468</v>
      </c>
      <c r="O9" s="196">
        <v>7.6190487560362943</v>
      </c>
      <c r="P9" s="196">
        <v>10.398800000000001</v>
      </c>
      <c r="Q9" s="196">
        <v>6.4657508039327212</v>
      </c>
      <c r="R9" s="196">
        <v>387.43678423139909</v>
      </c>
    </row>
    <row r="10" spans="1:21">
      <c r="A10" s="1054">
        <v>2003</v>
      </c>
      <c r="B10" s="37" t="s">
        <v>85</v>
      </c>
      <c r="C10" s="196">
        <v>4.2001879999999936E-2</v>
      </c>
      <c r="D10" s="196">
        <v>0.86419952738170935</v>
      </c>
      <c r="E10" s="196">
        <v>1.5703371173767096</v>
      </c>
      <c r="F10" s="196">
        <v>2.4481251093878895</v>
      </c>
      <c r="G10" s="196">
        <v>9.657634928924729</v>
      </c>
      <c r="H10" s="196">
        <v>7.8952692511849305</v>
      </c>
      <c r="I10" s="196">
        <v>1.9061539999999999</v>
      </c>
      <c r="J10" s="196">
        <v>11.079025000000001</v>
      </c>
      <c r="K10" s="196">
        <v>35.208590616912204</v>
      </c>
      <c r="L10" s="196">
        <v>2.8095999999999999E-2</v>
      </c>
      <c r="M10" s="196">
        <v>593.47142400000007</v>
      </c>
      <c r="N10" s="196">
        <v>12.281279636260987</v>
      </c>
      <c r="O10" s="196">
        <v>46.021337714727281</v>
      </c>
      <c r="P10" s="196">
        <v>0.60536600000000007</v>
      </c>
      <c r="Q10" s="196">
        <v>26.733195362181608</v>
      </c>
      <c r="R10" s="196">
        <v>749.81203614433821</v>
      </c>
    </row>
    <row r="11" spans="1:21">
      <c r="A11" s="1054"/>
      <c r="B11" s="12" t="s">
        <v>86</v>
      </c>
      <c r="C11" s="196">
        <v>100.83312309999985</v>
      </c>
      <c r="D11" s="196">
        <v>43.470023801848193</v>
      </c>
      <c r="E11" s="196">
        <v>9.6827860455808352</v>
      </c>
      <c r="F11" s="196">
        <v>39.508604434865234</v>
      </c>
      <c r="G11" s="196">
        <v>7.5364282700706617</v>
      </c>
      <c r="H11" s="196">
        <v>6.2668640169182535</v>
      </c>
      <c r="I11" s="196">
        <v>11.910532000000003</v>
      </c>
      <c r="J11" s="196">
        <v>13.883386</v>
      </c>
      <c r="K11" s="196">
        <v>41.709981613005091</v>
      </c>
      <c r="L11" s="196">
        <v>3.7496479999999988</v>
      </c>
      <c r="M11" s="196">
        <v>192.33248699999999</v>
      </c>
      <c r="N11" s="196">
        <v>18.739515240855738</v>
      </c>
      <c r="O11" s="196">
        <v>10.313274154357533</v>
      </c>
      <c r="P11" s="196">
        <v>11.830965000000001</v>
      </c>
      <c r="Q11" s="196">
        <v>7.9063946878595299</v>
      </c>
      <c r="R11" s="196">
        <v>519.67401336536091</v>
      </c>
    </row>
    <row r="12" spans="1:21">
      <c r="A12" s="1054">
        <v>2004</v>
      </c>
      <c r="B12" s="37" t="s">
        <v>85</v>
      </c>
      <c r="C12" s="196">
        <v>0.24120990000000031</v>
      </c>
      <c r="D12" s="196">
        <v>1.7386813946165072</v>
      </c>
      <c r="E12" s="196">
        <v>1.5025373999999942</v>
      </c>
      <c r="F12" s="196">
        <v>1.1971273447247377</v>
      </c>
      <c r="G12" s="196">
        <v>8.2893357677221129</v>
      </c>
      <c r="H12" s="196">
        <v>9.2957226456770563</v>
      </c>
      <c r="I12" s="196">
        <v>2.1869329999999998</v>
      </c>
      <c r="J12" s="196">
        <v>29.607101999999998</v>
      </c>
      <c r="K12" s="196">
        <v>21.745597360110388</v>
      </c>
      <c r="L12" s="196">
        <v>3.7079000000000001E-2</v>
      </c>
      <c r="M12" s="196">
        <v>678.14754699999992</v>
      </c>
      <c r="N12" s="196">
        <v>5.5280685433817318</v>
      </c>
      <c r="O12" s="196">
        <v>73.858043458243571</v>
      </c>
      <c r="P12" s="196">
        <v>1.3722820000000002</v>
      </c>
      <c r="Q12" s="196">
        <v>46.631269618106217</v>
      </c>
      <c r="R12" s="196">
        <v>881.37853643258222</v>
      </c>
    </row>
    <row r="13" spans="1:21">
      <c r="A13" s="1054"/>
      <c r="B13" s="12" t="s">
        <v>86</v>
      </c>
      <c r="C13" s="196">
        <v>137.07217150000005</v>
      </c>
      <c r="D13" s="196">
        <v>51.117438360112878</v>
      </c>
      <c r="E13" s="196">
        <v>9.0231248175952459</v>
      </c>
      <c r="F13" s="196">
        <v>24.570098363669622</v>
      </c>
      <c r="G13" s="196">
        <v>6.5438448863126197</v>
      </c>
      <c r="H13" s="196">
        <v>7.619160518125847</v>
      </c>
      <c r="I13" s="196">
        <v>15.913544000000002</v>
      </c>
      <c r="J13" s="196">
        <v>14.10493</v>
      </c>
      <c r="K13" s="196">
        <v>40.470286898655324</v>
      </c>
      <c r="L13" s="196">
        <v>3.7027620000000008</v>
      </c>
      <c r="M13" s="196">
        <v>289.76439699999997</v>
      </c>
      <c r="N13" s="196">
        <v>22.946523628983805</v>
      </c>
      <c r="O13" s="196">
        <v>14.074045594410428</v>
      </c>
      <c r="P13" s="196">
        <v>11.988804</v>
      </c>
      <c r="Q13" s="196">
        <v>3.0773906126068185</v>
      </c>
      <c r="R13" s="196">
        <v>651.98852218047273</v>
      </c>
    </row>
    <row r="14" spans="1:21">
      <c r="A14" s="1134">
        <v>2005</v>
      </c>
      <c r="B14" s="37" t="s">
        <v>85</v>
      </c>
      <c r="C14" s="196">
        <v>0.205635019999999</v>
      </c>
      <c r="D14" s="196">
        <v>2.1873634638000006</v>
      </c>
      <c r="E14" s="196">
        <v>2.8127418301717171</v>
      </c>
      <c r="F14" s="196">
        <v>0.70839934147057115</v>
      </c>
      <c r="G14" s="196">
        <v>8.5191043384292655</v>
      </c>
      <c r="H14" s="196">
        <v>13.28992485931493</v>
      </c>
      <c r="I14" s="196">
        <v>4.291011000000001</v>
      </c>
      <c r="J14" s="196">
        <v>23.642117000000006</v>
      </c>
      <c r="K14" s="196">
        <v>17.79665467090021</v>
      </c>
      <c r="L14" s="196">
        <v>0.31896707274909092</v>
      </c>
      <c r="M14" s="196">
        <v>628.47677099999999</v>
      </c>
      <c r="N14" s="196">
        <v>2.8400421637177544</v>
      </c>
      <c r="O14" s="196">
        <v>48.326840746493353</v>
      </c>
      <c r="P14" s="196">
        <v>0.86727899999999991</v>
      </c>
      <c r="Q14" s="196">
        <v>22.100654360252143</v>
      </c>
      <c r="R14" s="196">
        <v>776.38350586729916</v>
      </c>
    </row>
    <row r="15" spans="1:21">
      <c r="A15" s="1134"/>
      <c r="B15" s="12" t="s">
        <v>86</v>
      </c>
      <c r="C15" s="196">
        <v>159.24867699999987</v>
      </c>
      <c r="D15" s="196">
        <v>51.398862974526004</v>
      </c>
      <c r="E15" s="196">
        <v>17.344461151602975</v>
      </c>
      <c r="F15" s="196">
        <v>17.428709778684663</v>
      </c>
      <c r="G15" s="196">
        <v>6.3616117321368062</v>
      </c>
      <c r="H15" s="196">
        <v>12.806077615910073</v>
      </c>
      <c r="I15" s="196">
        <v>16.765650999999998</v>
      </c>
      <c r="J15" s="196">
        <v>18.960137</v>
      </c>
      <c r="K15" s="196">
        <v>41.466134119717303</v>
      </c>
      <c r="L15" s="196">
        <v>6.529009669358171</v>
      </c>
      <c r="M15" s="196">
        <v>422.11544500000002</v>
      </c>
      <c r="N15" s="196">
        <v>23.725153382564944</v>
      </c>
      <c r="O15" s="196">
        <v>17.447822022151151</v>
      </c>
      <c r="P15" s="196">
        <v>19.030690999999997</v>
      </c>
      <c r="Q15" s="196">
        <v>2.5117628064875044</v>
      </c>
      <c r="R15" s="196">
        <v>833.14020625313947</v>
      </c>
    </row>
    <row r="16" spans="1:21">
      <c r="A16" s="1134">
        <v>2006</v>
      </c>
      <c r="B16" s="37" t="s">
        <v>85</v>
      </c>
      <c r="C16" s="196">
        <v>0.39305703000000047</v>
      </c>
      <c r="D16" s="196">
        <v>2.3894761272999996</v>
      </c>
      <c r="E16" s="196">
        <v>3.5481388505729399</v>
      </c>
      <c r="F16" s="196">
        <v>0.38276194690265486</v>
      </c>
      <c r="G16" s="196">
        <v>8.885060425501333</v>
      </c>
      <c r="H16" s="196">
        <v>10.687948009840765</v>
      </c>
      <c r="I16" s="196">
        <v>3.0297090000000004</v>
      </c>
      <c r="J16" s="196">
        <v>40.777881000000001</v>
      </c>
      <c r="K16" s="196">
        <v>20.241400679850059</v>
      </c>
      <c r="L16" s="196">
        <v>0.680057110848026</v>
      </c>
      <c r="M16" s="196">
        <v>536.87587299999996</v>
      </c>
      <c r="N16" s="196">
        <v>4.4235166215697603</v>
      </c>
      <c r="O16" s="196">
        <v>53.838880061234853</v>
      </c>
      <c r="P16" s="196">
        <v>1.0590139999999995</v>
      </c>
      <c r="Q16" s="196">
        <v>236.69592779595078</v>
      </c>
      <c r="R16" s="196">
        <v>923.90870165957131</v>
      </c>
    </row>
    <row r="17" spans="1:18">
      <c r="A17" s="1134"/>
      <c r="B17" s="12" t="s">
        <v>86</v>
      </c>
      <c r="C17" s="196">
        <v>242.62821859999991</v>
      </c>
      <c r="D17" s="196">
        <v>47.967820444223022</v>
      </c>
      <c r="E17" s="196">
        <v>17.766649871566884</v>
      </c>
      <c r="F17" s="196">
        <v>21.094634660766971</v>
      </c>
      <c r="G17" s="196">
        <v>9.2575887814958122</v>
      </c>
      <c r="H17" s="196">
        <v>8.6021897062800434</v>
      </c>
      <c r="I17" s="196">
        <v>17.833463999999999</v>
      </c>
      <c r="J17" s="196">
        <v>21.443463999999995</v>
      </c>
      <c r="K17" s="196">
        <v>46.946011825979795</v>
      </c>
      <c r="L17" s="196">
        <v>10.297723695855819</v>
      </c>
      <c r="M17" s="196">
        <v>525.05529200000001</v>
      </c>
      <c r="N17" s="196">
        <v>15.853794509278233</v>
      </c>
      <c r="O17" s="196">
        <v>20.966816535826965</v>
      </c>
      <c r="P17" s="196">
        <v>23.086823000000003</v>
      </c>
      <c r="Q17" s="196">
        <v>9.7571966820709939</v>
      </c>
      <c r="R17" s="196">
        <v>1038.5576883133444</v>
      </c>
    </row>
    <row r="18" spans="1:18">
      <c r="A18" s="1054">
        <v>2007</v>
      </c>
      <c r="B18" s="37" t="s">
        <v>85</v>
      </c>
      <c r="C18" s="196">
        <v>0.13524176000000043</v>
      </c>
      <c r="D18" s="196">
        <v>2.9421876913999991</v>
      </c>
      <c r="E18" s="196">
        <v>3.2080127736160193</v>
      </c>
      <c r="F18" s="196">
        <v>0.25333222739521322</v>
      </c>
      <c r="G18" s="196">
        <v>7.1837757774927518</v>
      </c>
      <c r="H18" s="196">
        <v>9.3995974303137348</v>
      </c>
      <c r="I18" s="196">
        <v>3.1799979999999994</v>
      </c>
      <c r="J18" s="196">
        <v>40.777941000000006</v>
      </c>
      <c r="K18" s="196">
        <v>25.214280808233614</v>
      </c>
      <c r="L18" s="196">
        <v>0.29047800000000001</v>
      </c>
      <c r="M18" s="196">
        <v>585.30230000000006</v>
      </c>
      <c r="N18" s="196">
        <v>2.4508106934888616</v>
      </c>
      <c r="O18" s="196">
        <v>47.694600029194206</v>
      </c>
      <c r="P18" s="196">
        <v>19.140249000000001</v>
      </c>
      <c r="Q18" s="196">
        <v>126.22024427477183</v>
      </c>
      <c r="R18" s="196">
        <v>873.3930494659063</v>
      </c>
    </row>
    <row r="19" spans="1:18">
      <c r="A19" s="1054"/>
      <c r="B19" s="12" t="s">
        <v>86</v>
      </c>
      <c r="C19" s="196">
        <v>331.08615549999979</v>
      </c>
      <c r="D19" s="196">
        <v>56.807586798399946</v>
      </c>
      <c r="E19" s="196">
        <v>40.625206111801219</v>
      </c>
      <c r="F19" s="196">
        <v>22.731772713552665</v>
      </c>
      <c r="G19" s="196">
        <v>9.751150715886439</v>
      </c>
      <c r="H19" s="196">
        <v>7.4097142076221756</v>
      </c>
      <c r="I19" s="196">
        <v>31.286602999999999</v>
      </c>
      <c r="J19" s="196">
        <v>21.479940000000003</v>
      </c>
      <c r="K19" s="196">
        <v>69.488294456845068</v>
      </c>
      <c r="L19" s="196">
        <v>8.1347179999999977</v>
      </c>
      <c r="M19" s="196">
        <v>571.13478099999998</v>
      </c>
      <c r="N19" s="196">
        <v>16.670652779937257</v>
      </c>
      <c r="O19" s="196">
        <v>27.65871774666649</v>
      </c>
      <c r="P19" s="196">
        <v>25.616012000000001</v>
      </c>
      <c r="Q19" s="196">
        <v>7.1090404948405386</v>
      </c>
      <c r="R19" s="196">
        <v>1246.9903455255517</v>
      </c>
    </row>
    <row r="20" spans="1:18">
      <c r="A20" s="1054">
        <v>2008</v>
      </c>
      <c r="B20" s="37" t="s">
        <v>85</v>
      </c>
      <c r="C20" s="196">
        <v>0.11416514999999716</v>
      </c>
      <c r="D20" s="196">
        <v>2.0762780568999997</v>
      </c>
      <c r="E20" s="196">
        <v>3.2444271880665383</v>
      </c>
      <c r="F20" s="196">
        <v>0.46460324616904103</v>
      </c>
      <c r="G20" s="196">
        <v>7.4794338085121694</v>
      </c>
      <c r="H20" s="196">
        <v>8.1800083213709307</v>
      </c>
      <c r="I20" s="196">
        <v>3.6970259520451347</v>
      </c>
      <c r="J20" s="196">
        <v>32.801354711833177</v>
      </c>
      <c r="K20" s="196">
        <v>36.218688710873103</v>
      </c>
      <c r="L20" s="196">
        <v>0.5433449808596702</v>
      </c>
      <c r="M20" s="196">
        <v>557.28771900000004</v>
      </c>
      <c r="N20" s="196">
        <v>2.0318326249700362</v>
      </c>
      <c r="O20" s="196">
        <v>104.78785024709231</v>
      </c>
      <c r="P20" s="196">
        <v>0.9683710000000012</v>
      </c>
      <c r="Q20" s="196">
        <v>17.78311884953639</v>
      </c>
      <c r="R20" s="196">
        <v>777.67822184822842</v>
      </c>
    </row>
    <row r="21" spans="1:18">
      <c r="A21" s="1054"/>
      <c r="B21" s="12" t="s">
        <v>86</v>
      </c>
      <c r="C21" s="196">
        <v>569.48063649999949</v>
      </c>
      <c r="D21" s="196">
        <v>56.830040196500022</v>
      </c>
      <c r="E21" s="196">
        <v>38.886656200329774</v>
      </c>
      <c r="F21" s="196">
        <v>29.469824122122628</v>
      </c>
      <c r="G21" s="196">
        <v>15.7873965158856</v>
      </c>
      <c r="H21" s="196">
        <v>7.523976109704428</v>
      </c>
      <c r="I21" s="196">
        <v>48.850490867418728</v>
      </c>
      <c r="J21" s="196">
        <v>42.540932069268649</v>
      </c>
      <c r="K21" s="196">
        <v>80.2612288590784</v>
      </c>
      <c r="L21" s="196">
        <v>15.699096366658392</v>
      </c>
      <c r="M21" s="196">
        <v>564.40473300000008</v>
      </c>
      <c r="N21" s="196">
        <v>14.480781203428906</v>
      </c>
      <c r="O21" s="196">
        <v>38.290975712777751</v>
      </c>
      <c r="P21" s="196">
        <v>29.151429</v>
      </c>
      <c r="Q21" s="196">
        <v>6.5905287803379924</v>
      </c>
      <c r="R21" s="196">
        <v>1558.2487255035112</v>
      </c>
    </row>
    <row r="22" spans="1:18">
      <c r="A22" s="1054">
        <v>2009</v>
      </c>
      <c r="B22" s="37" t="s">
        <v>85</v>
      </c>
      <c r="C22" s="196">
        <v>4.8590415099999982</v>
      </c>
      <c r="D22" s="196">
        <v>3.2205957934999998</v>
      </c>
      <c r="E22" s="196">
        <v>9.1730102132995341</v>
      </c>
      <c r="F22" s="196">
        <v>0.41799422782284418</v>
      </c>
      <c r="G22" s="196">
        <v>6.3878178793025029</v>
      </c>
      <c r="H22" s="196">
        <v>12.414391642846473</v>
      </c>
      <c r="I22" s="196">
        <v>4.1939793335631519</v>
      </c>
      <c r="J22" s="196">
        <v>28.328502358877934</v>
      </c>
      <c r="K22" s="196">
        <v>44.246951984140061</v>
      </c>
      <c r="L22" s="196">
        <v>0.50269199999999992</v>
      </c>
      <c r="M22" s="196">
        <v>459.381665</v>
      </c>
      <c r="N22" s="196">
        <v>2.642394232022685</v>
      </c>
      <c r="O22" s="196">
        <v>102.5296000100622</v>
      </c>
      <c r="P22" s="196">
        <v>1.4252200000000004</v>
      </c>
      <c r="Q22" s="196">
        <v>10.733621704351659</v>
      </c>
      <c r="R22" s="196">
        <v>690.45747788978906</v>
      </c>
    </row>
    <row r="23" spans="1:18">
      <c r="A23" s="1054"/>
      <c r="B23" s="12" t="s">
        <v>86</v>
      </c>
      <c r="C23" s="196">
        <v>504.10738259999982</v>
      </c>
      <c r="D23" s="196">
        <v>66.59582369019995</v>
      </c>
      <c r="E23" s="196">
        <v>29.26961189297284</v>
      </c>
      <c r="F23" s="196">
        <v>37.329090194424978</v>
      </c>
      <c r="G23" s="196">
        <v>13.710639269653505</v>
      </c>
      <c r="H23" s="196">
        <v>16.27904059172571</v>
      </c>
      <c r="I23" s="196">
        <v>34.971145621707059</v>
      </c>
      <c r="J23" s="196">
        <v>31.76159843761506</v>
      </c>
      <c r="K23" s="196">
        <v>101.01338028213416</v>
      </c>
      <c r="L23" s="196">
        <v>23.448199350000017</v>
      </c>
      <c r="M23" s="196">
        <v>441.46151899999995</v>
      </c>
      <c r="N23" s="196">
        <v>26.546704807452524</v>
      </c>
      <c r="O23" s="196">
        <v>45.091583943724814</v>
      </c>
      <c r="P23" s="196">
        <v>22.769110999999999</v>
      </c>
      <c r="Q23" s="196">
        <v>9.6013342949507177</v>
      </c>
      <c r="R23" s="196">
        <v>1403.956164976561</v>
      </c>
    </row>
    <row r="24" spans="1:18">
      <c r="A24" s="1054">
        <v>2010</v>
      </c>
      <c r="B24" s="37" t="s">
        <v>85</v>
      </c>
      <c r="C24" s="196">
        <v>0.50810200999999955</v>
      </c>
      <c r="D24" s="196">
        <v>3.7333513495000004</v>
      </c>
      <c r="E24" s="196">
        <v>9.8992018916773645</v>
      </c>
      <c r="F24" s="196">
        <v>0.72680838274269777</v>
      </c>
      <c r="G24" s="196">
        <v>6.4841954452301529</v>
      </c>
      <c r="H24" s="196">
        <v>11.94632564297596</v>
      </c>
      <c r="I24" s="196">
        <v>3.1399347103885225</v>
      </c>
      <c r="J24" s="196">
        <v>32.802069543249104</v>
      </c>
      <c r="K24" s="196">
        <v>36.736349875000002</v>
      </c>
      <c r="L24" s="196">
        <v>0.74251054999999977</v>
      </c>
      <c r="M24" s="196">
        <v>655.72811100000001</v>
      </c>
      <c r="N24" s="196">
        <v>2.2955474774938125</v>
      </c>
      <c r="O24" s="196">
        <v>161.97151772189227</v>
      </c>
      <c r="P24" s="196">
        <v>4.9563939999999977</v>
      </c>
      <c r="Q24" s="196">
        <v>14.744517090000002</v>
      </c>
      <c r="R24" s="196">
        <v>946.41493669014949</v>
      </c>
    </row>
    <row r="25" spans="1:18">
      <c r="A25" s="1054"/>
      <c r="B25" s="12" t="s">
        <v>86</v>
      </c>
      <c r="C25" s="196">
        <v>478.35558229999998</v>
      </c>
      <c r="D25" s="196">
        <v>62.855293594888948</v>
      </c>
      <c r="E25" s="196">
        <v>39.262782003252411</v>
      </c>
      <c r="F25" s="196">
        <v>21.737976720675441</v>
      </c>
      <c r="G25" s="196">
        <v>10.539954922143627</v>
      </c>
      <c r="H25" s="196">
        <v>12.758228320855867</v>
      </c>
      <c r="I25" s="196">
        <v>42.355529294485777</v>
      </c>
      <c r="J25" s="196">
        <v>28.776041174279037</v>
      </c>
      <c r="K25" s="196">
        <v>90.527252500000003</v>
      </c>
      <c r="L25" s="196">
        <v>22.298552599999919</v>
      </c>
      <c r="M25" s="196">
        <v>593.18050900000003</v>
      </c>
      <c r="N25" s="196">
        <v>24.474091764400114</v>
      </c>
      <c r="O25" s="196">
        <v>47.018416626043553</v>
      </c>
      <c r="P25" s="196">
        <v>32.339392000000004</v>
      </c>
      <c r="Q25" s="196">
        <v>18.181104659999974</v>
      </c>
      <c r="R25" s="196">
        <v>1524.6607074810249</v>
      </c>
    </row>
    <row r="26" spans="1:18">
      <c r="A26" s="1054">
        <v>2011</v>
      </c>
      <c r="B26" s="37" t="s">
        <v>85</v>
      </c>
      <c r="C26" s="196">
        <v>0.20804378000000145</v>
      </c>
      <c r="D26" s="196">
        <v>4.6697732834000014</v>
      </c>
      <c r="E26" s="196">
        <v>11.466666160324621</v>
      </c>
      <c r="F26" s="196">
        <v>7.9486456366618177E-2</v>
      </c>
      <c r="G26" s="196">
        <v>6.4707967935233821</v>
      </c>
      <c r="H26" s="196">
        <v>17.012265026535339</v>
      </c>
      <c r="I26" s="196">
        <v>2.6865983481655542</v>
      </c>
      <c r="J26" s="196">
        <v>86.530187786035924</v>
      </c>
      <c r="K26" s="196">
        <v>44.235052148085472</v>
      </c>
      <c r="L26" s="196">
        <v>0.71351867346297104</v>
      </c>
      <c r="M26" s="196">
        <v>606.80318499999998</v>
      </c>
      <c r="N26" s="196">
        <v>1.63772387779062</v>
      </c>
      <c r="O26" s="196">
        <v>146.58839877887644</v>
      </c>
      <c r="P26" s="196">
        <v>1.7604760000000006</v>
      </c>
      <c r="Q26" s="196">
        <v>15.070635360000004</v>
      </c>
      <c r="R26" s="196">
        <v>945.93280747256711</v>
      </c>
    </row>
    <row r="27" spans="1:18">
      <c r="A27" s="1054"/>
      <c r="B27" s="12" t="s">
        <v>86</v>
      </c>
      <c r="C27" s="196">
        <v>535.29512980000004</v>
      </c>
      <c r="D27" s="196">
        <v>61.584341218049843</v>
      </c>
      <c r="E27" s="196">
        <v>36.488447017545013</v>
      </c>
      <c r="F27" s="196">
        <v>0.47408784793978137</v>
      </c>
      <c r="G27" s="196">
        <v>10.110431972656038</v>
      </c>
      <c r="H27" s="196">
        <v>11.374026340769513</v>
      </c>
      <c r="I27" s="196">
        <v>48.732557297580392</v>
      </c>
      <c r="J27" s="196">
        <v>39.075894445398049</v>
      </c>
      <c r="K27" s="196">
        <v>115.56104034828745</v>
      </c>
      <c r="L27" s="196">
        <v>18.129310003019665</v>
      </c>
      <c r="M27" s="196">
        <v>660.19614999999999</v>
      </c>
      <c r="N27" s="196">
        <v>22.7219412070366</v>
      </c>
      <c r="O27" s="196">
        <v>44.13967125621329</v>
      </c>
      <c r="P27" s="196">
        <v>48.972007000000005</v>
      </c>
      <c r="Q27" s="196">
        <v>28.095858300000039</v>
      </c>
      <c r="R27" s="196">
        <v>1680.9508940544961</v>
      </c>
    </row>
    <row r="28" spans="1:18">
      <c r="A28" s="1054">
        <v>2012</v>
      </c>
      <c r="B28" s="37" t="s">
        <v>85</v>
      </c>
      <c r="C28" s="196">
        <v>0.26895565735422267</v>
      </c>
      <c r="D28" s="196">
        <v>4.5261173167326749</v>
      </c>
      <c r="E28" s="196">
        <v>8.068209168309977</v>
      </c>
      <c r="F28" s="196">
        <v>0.34017480000000005</v>
      </c>
      <c r="G28" s="196">
        <v>7.6192063367523897</v>
      </c>
      <c r="H28" s="196">
        <v>16.312469012701936</v>
      </c>
      <c r="I28" s="196">
        <v>3.6348649659839749</v>
      </c>
      <c r="J28" s="196">
        <v>28.06566848343607</v>
      </c>
      <c r="K28" s="196">
        <v>44.870671457556639</v>
      </c>
      <c r="L28" s="196">
        <v>0.98988791041299451</v>
      </c>
      <c r="M28" s="196">
        <v>523.83494399999995</v>
      </c>
      <c r="N28" s="196">
        <v>2.4514484599054356</v>
      </c>
      <c r="O28" s="196">
        <v>194.83348853999999</v>
      </c>
      <c r="P28" s="196">
        <v>5.7623634869309228</v>
      </c>
      <c r="Q28" s="196">
        <v>13.985852730000001</v>
      </c>
      <c r="R28" s="196">
        <v>855.56432232607722</v>
      </c>
    </row>
    <row r="29" spans="1:18">
      <c r="A29" s="1054"/>
      <c r="B29" s="12" t="s">
        <v>86</v>
      </c>
      <c r="C29" s="196">
        <v>779.44407184807528</v>
      </c>
      <c r="D29" s="196">
        <v>60.360756964354152</v>
      </c>
      <c r="E29" s="196">
        <v>64.8014046221314</v>
      </c>
      <c r="F29" s="196">
        <v>0.94748087694793059</v>
      </c>
      <c r="G29" s="196">
        <v>9.8358596753345502</v>
      </c>
      <c r="H29" s="196">
        <v>11.10781471668232</v>
      </c>
      <c r="I29" s="196">
        <v>49.950376395893379</v>
      </c>
      <c r="J29" s="196">
        <v>56.393775489169471</v>
      </c>
      <c r="K29" s="196">
        <v>74.00412825617309</v>
      </c>
      <c r="L29" s="196">
        <v>15.142199589343711</v>
      </c>
      <c r="M29" s="196">
        <v>684.50201199999992</v>
      </c>
      <c r="N29" s="196">
        <v>22.974892800755853</v>
      </c>
      <c r="O29" s="196">
        <v>53.595090710000171</v>
      </c>
      <c r="P29" s="196">
        <v>59.378767788595724</v>
      </c>
      <c r="Q29" s="196">
        <v>29.768891680000024</v>
      </c>
      <c r="R29" s="196">
        <v>1972.2075234134572</v>
      </c>
    </row>
    <row r="30" spans="1:18">
      <c r="A30" s="1054">
        <v>2013</v>
      </c>
      <c r="B30" s="28" t="s">
        <v>85</v>
      </c>
      <c r="C30" s="196"/>
      <c r="D30" s="196">
        <v>0.28999999999999998</v>
      </c>
      <c r="E30" s="196"/>
      <c r="F30" s="196"/>
      <c r="G30" s="196"/>
      <c r="H30" s="196"/>
      <c r="I30" s="196">
        <v>4.0999999999999996</v>
      </c>
      <c r="J30" s="196"/>
      <c r="K30" s="196"/>
      <c r="L30" s="196"/>
      <c r="M30" s="196"/>
      <c r="N30" s="196"/>
      <c r="O30" s="196"/>
      <c r="P30" s="196"/>
      <c r="Q30" s="196"/>
      <c r="R30" s="196"/>
    </row>
    <row r="31" spans="1:18">
      <c r="A31" s="1054"/>
      <c r="B31" s="27" t="s">
        <v>86</v>
      </c>
      <c r="C31" s="196">
        <v>5.8811159999999994E-2</v>
      </c>
      <c r="D31" s="196">
        <v>14.02</v>
      </c>
      <c r="E31" s="196"/>
      <c r="F31" s="196"/>
      <c r="G31" s="196"/>
      <c r="H31" s="196"/>
      <c r="I31" s="196">
        <v>65.5</v>
      </c>
      <c r="J31" s="196"/>
      <c r="K31" s="196"/>
      <c r="L31" s="196"/>
      <c r="M31" s="196"/>
      <c r="N31" s="196"/>
      <c r="O31" s="196"/>
      <c r="P31" s="196"/>
      <c r="Q31" s="196"/>
      <c r="R31" s="196"/>
    </row>
    <row r="32" spans="1:18">
      <c r="A32" s="1054">
        <v>2014</v>
      </c>
      <c r="B32" s="28" t="s">
        <v>85</v>
      </c>
      <c r="C32" s="196"/>
      <c r="D32" s="196">
        <v>9.8996899999999997</v>
      </c>
      <c r="E32" s="196"/>
      <c r="F32" s="196"/>
      <c r="G32" s="196"/>
      <c r="H32" s="196"/>
      <c r="I32" s="196">
        <v>4.8</v>
      </c>
      <c r="J32" s="196"/>
      <c r="K32" s="196"/>
      <c r="L32" s="139"/>
      <c r="M32" s="196"/>
      <c r="N32" s="196"/>
      <c r="O32" s="196"/>
      <c r="P32" s="196"/>
      <c r="Q32" s="196"/>
      <c r="R32" s="196" t="s">
        <v>15</v>
      </c>
    </row>
    <row r="33" spans="1:18">
      <c r="A33" s="1054"/>
      <c r="B33" s="27" t="s">
        <v>86</v>
      </c>
      <c r="C33" s="196">
        <v>7.0118390000000017E-2</v>
      </c>
      <c r="D33" s="196">
        <v>100.264</v>
      </c>
      <c r="E33" s="196"/>
      <c r="F33" s="196"/>
      <c r="G33" s="196"/>
      <c r="H33" s="196"/>
      <c r="I33" s="196">
        <v>63.9</v>
      </c>
      <c r="J33" s="196"/>
      <c r="K33" s="196"/>
      <c r="L33" s="139"/>
      <c r="M33" s="196"/>
      <c r="N33" s="196"/>
      <c r="O33" s="196"/>
      <c r="P33" s="196"/>
      <c r="Q33" s="196"/>
      <c r="R33" s="196" t="s">
        <v>15</v>
      </c>
    </row>
    <row r="34" spans="1:18">
      <c r="A34" s="1054">
        <v>2015</v>
      </c>
      <c r="B34" s="28" t="s">
        <v>85</v>
      </c>
      <c r="C34" s="196"/>
      <c r="D34" s="198">
        <v>9.6</v>
      </c>
      <c r="E34" s="196"/>
      <c r="F34" s="196"/>
      <c r="G34" s="198"/>
      <c r="H34" s="196"/>
      <c r="I34" s="139"/>
      <c r="J34" s="139"/>
      <c r="K34" s="139"/>
      <c r="L34" s="139"/>
      <c r="M34" s="198"/>
      <c r="N34" s="195"/>
      <c r="O34" s="196"/>
      <c r="P34" s="205"/>
      <c r="Q34" s="205"/>
      <c r="R34" s="195"/>
    </row>
    <row r="35" spans="1:18" ht="14.15" customHeight="1">
      <c r="A35" s="1054"/>
      <c r="B35" s="27" t="s">
        <v>86</v>
      </c>
      <c r="C35" s="196">
        <v>9.423620000000002E-2</v>
      </c>
      <c r="D35" s="198">
        <v>98.6</v>
      </c>
      <c r="E35" s="196"/>
      <c r="F35" s="196"/>
      <c r="G35" s="198"/>
      <c r="H35" s="196"/>
      <c r="I35" s="139"/>
      <c r="J35" s="139"/>
      <c r="K35" s="139"/>
      <c r="L35" s="139"/>
      <c r="M35" s="198"/>
      <c r="N35" s="195"/>
      <c r="O35" s="196"/>
      <c r="P35" s="205"/>
      <c r="Q35" s="205"/>
      <c r="R35" s="195"/>
    </row>
    <row r="36" spans="1:18">
      <c r="A36" s="17"/>
      <c r="B36" s="17"/>
      <c r="C36" s="17"/>
      <c r="D36" s="17"/>
      <c r="E36" s="17"/>
      <c r="F36" s="17"/>
      <c r="G36" s="17"/>
      <c r="H36" s="17"/>
      <c r="I36" s="17"/>
      <c r="J36" s="17"/>
      <c r="K36" s="17"/>
      <c r="L36" s="17"/>
      <c r="M36" s="17"/>
      <c r="N36" s="43"/>
      <c r="O36" s="17"/>
      <c r="P36" s="17"/>
      <c r="Q36" s="17"/>
      <c r="R36" s="17"/>
    </row>
    <row r="37" spans="1:18" s="17" customFormat="1" ht="14">
      <c r="A37" s="44" t="s">
        <v>18</v>
      </c>
      <c r="E37" s="43"/>
      <c r="F37" s="43"/>
      <c r="G37" s="43"/>
      <c r="H37" s="43"/>
      <c r="I37" s="43"/>
      <c r="J37" s="43"/>
      <c r="K37" s="43"/>
      <c r="L37" s="43"/>
      <c r="M37" s="43"/>
      <c r="N37" s="43"/>
    </row>
    <row r="38" spans="1:18" s="17" customFormat="1" ht="14">
      <c r="E38" s="43"/>
      <c r="F38" s="43"/>
      <c r="G38" s="43"/>
      <c r="H38" s="43"/>
      <c r="I38" s="43"/>
      <c r="J38" s="43"/>
      <c r="K38" s="43"/>
      <c r="L38" s="43"/>
      <c r="M38" s="43"/>
      <c r="N38" s="43"/>
    </row>
    <row r="39" spans="1:18" s="17" customFormat="1" ht="14">
      <c r="A39" s="41" t="s">
        <v>97</v>
      </c>
      <c r="F39" s="43"/>
      <c r="G39" s="43"/>
      <c r="H39" s="43"/>
      <c r="I39" s="43"/>
      <c r="J39" s="43"/>
      <c r="K39" s="43"/>
      <c r="L39" s="43"/>
      <c r="M39" s="43"/>
      <c r="N39" s="43"/>
    </row>
    <row r="40" spans="1:18">
      <c r="A40" s="43"/>
      <c r="B40" s="17"/>
      <c r="C40" s="17"/>
      <c r="D40" s="17"/>
      <c r="E40" s="17"/>
      <c r="F40" s="17"/>
      <c r="G40" s="17"/>
      <c r="H40" s="17"/>
      <c r="I40" s="17"/>
      <c r="J40" s="17"/>
      <c r="K40" s="17"/>
      <c r="L40" s="17"/>
      <c r="M40" s="17"/>
      <c r="N40" s="17"/>
      <c r="O40" s="17"/>
      <c r="P40" s="17"/>
      <c r="Q40" s="17"/>
      <c r="R40" s="17"/>
    </row>
    <row r="41" spans="1:18">
      <c r="A41" s="53" t="s">
        <v>102</v>
      </c>
      <c r="B41" s="17"/>
      <c r="C41" s="17"/>
      <c r="D41" s="17"/>
      <c r="E41" s="17"/>
      <c r="F41" s="17"/>
      <c r="G41" s="17"/>
      <c r="H41" s="17"/>
      <c r="I41" s="17"/>
      <c r="J41" s="17"/>
      <c r="K41" s="17"/>
      <c r="L41" s="17"/>
      <c r="M41" s="17"/>
      <c r="N41" s="17"/>
      <c r="O41" s="17"/>
      <c r="P41" s="17"/>
      <c r="Q41" s="17"/>
      <c r="R41" s="17"/>
    </row>
    <row r="42" spans="1:18">
      <c r="A42" s="17"/>
      <c r="B42" s="17"/>
      <c r="C42" s="17"/>
      <c r="D42" s="17"/>
      <c r="E42" s="17"/>
      <c r="F42" s="17"/>
      <c r="G42" s="17"/>
      <c r="H42" s="17"/>
      <c r="I42" s="17"/>
      <c r="J42" s="17"/>
      <c r="K42" s="17"/>
      <c r="L42" s="17"/>
      <c r="M42" s="17"/>
      <c r="N42" s="17"/>
      <c r="O42" s="17"/>
      <c r="P42" s="17"/>
      <c r="Q42" s="17"/>
      <c r="R42" s="17"/>
    </row>
  </sheetData>
  <mergeCells count="16">
    <mergeCell ref="A34:A35"/>
    <mergeCell ref="A32:A33"/>
    <mergeCell ref="A30:A31"/>
    <mergeCell ref="A14:A15"/>
    <mergeCell ref="A4:A5"/>
    <mergeCell ref="A6:A7"/>
    <mergeCell ref="A8:A9"/>
    <mergeCell ref="A10:A11"/>
    <mergeCell ref="A12:A13"/>
    <mergeCell ref="A28:A29"/>
    <mergeCell ref="A16:A17"/>
    <mergeCell ref="A18:A19"/>
    <mergeCell ref="A20:A21"/>
    <mergeCell ref="A22:A23"/>
    <mergeCell ref="A24:A25"/>
    <mergeCell ref="A26:A27"/>
  </mergeCells>
  <conditionalFormatting sqref="E32:H35">
    <cfRule type="expression" dxfId="6" priority="26" stopIfTrue="1">
      <formula>ISNA(ACTIVECELL)</formula>
    </cfRule>
  </conditionalFormatting>
  <conditionalFormatting sqref="J32:K33">
    <cfRule type="expression" dxfId="5" priority="33" stopIfTrue="1">
      <formula>ISNA(ACTIVECELL)</formula>
    </cfRule>
  </conditionalFormatting>
  <conditionalFormatting sqref="M32:M33">
    <cfRule type="expression" dxfId="4" priority="32" stopIfTrue="1">
      <formula>ISNA(ACTIVECELL)</formula>
    </cfRule>
  </conditionalFormatting>
  <conditionalFormatting sqref="N32:N35 R34:R35">
    <cfRule type="expression" dxfId="3" priority="27" stopIfTrue="1">
      <formula>ISNA(ACTIVECELL)</formula>
    </cfRule>
  </conditionalFormatting>
  <hyperlinks>
    <hyperlink ref="T3" location="Content!A1" display="Back to content page" xr:uid="{00000000-0004-0000-4501-000000000000}"/>
  </hyperlinks>
  <pageMargins left="0.7" right="0.7" top="0.75" bottom="0.75" header="0.3" footer="0.3"/>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1-000000000000}">
  <sheetPr codeName="Sheet328"/>
  <dimension ref="A1:U44"/>
  <sheetViews>
    <sheetView workbookViewId="0"/>
  </sheetViews>
  <sheetFormatPr defaultRowHeight="14.5"/>
  <cols>
    <col min="1" max="1" width="7" customWidth="1"/>
    <col min="2" max="2" width="11" customWidth="1"/>
    <col min="3" max="18" width="12.1796875" customWidth="1"/>
    <col min="20" max="20" width="9.26953125"/>
  </cols>
  <sheetData>
    <row r="1" spans="1:21">
      <c r="A1" s="18" t="s">
        <v>3777</v>
      </c>
      <c r="B1" s="13"/>
      <c r="C1" s="17"/>
      <c r="D1" s="17"/>
      <c r="E1" s="17"/>
      <c r="F1" s="17"/>
      <c r="G1" s="17"/>
      <c r="H1" s="17"/>
      <c r="I1" s="17"/>
      <c r="J1" s="17"/>
      <c r="K1" s="17"/>
      <c r="L1" s="17"/>
      <c r="M1" s="17"/>
      <c r="N1" s="17"/>
      <c r="O1" s="17"/>
      <c r="P1" s="17"/>
      <c r="Q1" s="17"/>
      <c r="R1" s="17"/>
    </row>
    <row r="2" spans="1:21">
      <c r="A2" s="40" t="s">
        <v>15</v>
      </c>
      <c r="B2" s="40"/>
      <c r="C2" s="40"/>
      <c r="D2" s="40"/>
      <c r="E2" s="40"/>
      <c r="F2" s="40"/>
      <c r="G2" s="40"/>
      <c r="H2" s="40"/>
      <c r="I2" s="40"/>
      <c r="J2" s="40"/>
      <c r="K2" s="40"/>
      <c r="L2" s="40"/>
      <c r="M2" s="40"/>
      <c r="N2" s="40"/>
      <c r="O2" s="40"/>
      <c r="P2" s="40"/>
      <c r="Q2" s="17"/>
      <c r="R2" s="17"/>
    </row>
    <row r="3" spans="1:21" s="85" customFormat="1" ht="56">
      <c r="A3" s="219" t="s">
        <v>35</v>
      </c>
      <c r="B3" s="213" t="s">
        <v>234</v>
      </c>
      <c r="C3" s="82" t="s">
        <v>13</v>
      </c>
      <c r="D3" s="82" t="s">
        <v>12</v>
      </c>
      <c r="E3" s="83" t="s">
        <v>89</v>
      </c>
      <c r="F3" s="82" t="s">
        <v>11</v>
      </c>
      <c r="G3" s="82" t="s">
        <v>10</v>
      </c>
      <c r="H3" s="82" t="s">
        <v>9</v>
      </c>
      <c r="I3" s="84" t="s">
        <v>8</v>
      </c>
      <c r="J3" s="82" t="s">
        <v>6</v>
      </c>
      <c r="K3" s="82" t="s">
        <v>17</v>
      </c>
      <c r="L3" s="82" t="s">
        <v>4</v>
      </c>
      <c r="M3" s="82" t="s">
        <v>3</v>
      </c>
      <c r="N3" s="82" t="s">
        <v>2</v>
      </c>
      <c r="O3" s="83" t="s">
        <v>32</v>
      </c>
      <c r="P3" s="82" t="s">
        <v>1</v>
      </c>
      <c r="Q3" s="82" t="s">
        <v>0</v>
      </c>
      <c r="R3" s="148" t="s">
        <v>24</v>
      </c>
      <c r="T3" s="1" t="s">
        <v>528</v>
      </c>
    </row>
    <row r="4" spans="1:21">
      <c r="A4" s="1054">
        <v>2000</v>
      </c>
      <c r="B4" s="37" t="s">
        <v>85</v>
      </c>
      <c r="C4" s="196">
        <v>5.0828552999999985</v>
      </c>
      <c r="D4" s="196">
        <v>1.3270327860132416</v>
      </c>
      <c r="E4" s="196">
        <v>45.32581155393342</v>
      </c>
      <c r="F4" s="196">
        <v>0.10262031850165498</v>
      </c>
      <c r="G4" s="196">
        <v>12.580480995277787</v>
      </c>
      <c r="H4" s="196">
        <v>4.3698355473455655</v>
      </c>
      <c r="I4" s="196">
        <v>2.5951460456273785</v>
      </c>
      <c r="J4" s="196">
        <v>14.229657385568764</v>
      </c>
      <c r="K4" s="196">
        <v>5.2740335609881255</v>
      </c>
      <c r="L4" s="196">
        <v>4.1862000000000003E-2</v>
      </c>
      <c r="M4" s="196">
        <v>757.74925399999995</v>
      </c>
      <c r="N4" s="196">
        <v>26.608334222300016</v>
      </c>
      <c r="O4" s="196">
        <v>92.603768900408895</v>
      </c>
      <c r="P4" s="196">
        <v>4.480308</v>
      </c>
      <c r="Q4" s="196">
        <v>51.347247637288696</v>
      </c>
      <c r="R4" s="196">
        <v>1023.7182482532536</v>
      </c>
      <c r="S4" s="17"/>
    </row>
    <row r="5" spans="1:21">
      <c r="A5" s="1054"/>
      <c r="B5" s="12" t="s">
        <v>86</v>
      </c>
      <c r="C5" s="196">
        <v>76.93083639999999</v>
      </c>
      <c r="D5" s="196">
        <v>73.059128920517722</v>
      </c>
      <c r="E5" s="196">
        <v>6.158970005133475</v>
      </c>
      <c r="F5" s="196">
        <v>0.72374195048380341</v>
      </c>
      <c r="G5" s="196">
        <v>5.2497410220386858</v>
      </c>
      <c r="H5" s="196">
        <v>2.887406669439037</v>
      </c>
      <c r="I5" s="196">
        <v>34.8474641444867</v>
      </c>
      <c r="J5" s="196">
        <v>16.693632989282747</v>
      </c>
      <c r="K5" s="196">
        <v>50.437724904840614</v>
      </c>
      <c r="L5" s="196">
        <v>9.9459033332900031</v>
      </c>
      <c r="M5" s="196">
        <v>276.762135</v>
      </c>
      <c r="N5" s="196">
        <v>31.79174148049999</v>
      </c>
      <c r="O5" s="196">
        <v>11.69983761891382</v>
      </c>
      <c r="P5" s="196">
        <v>14.306507999999999</v>
      </c>
      <c r="Q5" s="196">
        <v>10.940937580881435</v>
      </c>
      <c r="R5" s="196">
        <v>622.4357100198082</v>
      </c>
      <c r="S5" s="17"/>
      <c r="U5" s="33"/>
    </row>
    <row r="6" spans="1:21">
      <c r="A6" s="1054">
        <v>2001</v>
      </c>
      <c r="B6" s="37" t="s">
        <v>85</v>
      </c>
      <c r="C6" s="196">
        <v>4.0394978999999998</v>
      </c>
      <c r="D6" s="196">
        <v>10.914646682414649</v>
      </c>
      <c r="E6" s="196">
        <v>44.68529510589844</v>
      </c>
      <c r="F6" s="196">
        <v>0.62140730588374993</v>
      </c>
      <c r="G6" s="196">
        <v>15.982804365455618</v>
      </c>
      <c r="H6" s="196">
        <v>7.2666929237106261</v>
      </c>
      <c r="I6" s="196">
        <v>2.1339733676975938</v>
      </c>
      <c r="J6" s="196">
        <v>27.175764309802407</v>
      </c>
      <c r="K6" s="196">
        <v>9.5122908991555573</v>
      </c>
      <c r="L6" s="196">
        <v>3.85765E-2</v>
      </c>
      <c r="M6" s="196">
        <v>741.88851399999999</v>
      </c>
      <c r="N6" s="196">
        <v>22.059082785553425</v>
      </c>
      <c r="O6" s="196">
        <v>62.925117850184712</v>
      </c>
      <c r="P6" s="196">
        <v>7.8439209999999999</v>
      </c>
      <c r="Q6" s="196">
        <v>6.116865977755622</v>
      </c>
      <c r="R6" s="196">
        <v>963.20445097351239</v>
      </c>
      <c r="S6" s="17"/>
    </row>
    <row r="7" spans="1:21">
      <c r="A7" s="1054"/>
      <c r="B7" s="12" t="s">
        <v>86</v>
      </c>
      <c r="C7" s="196">
        <v>100.77403930000014</v>
      </c>
      <c r="D7" s="196">
        <v>58.782888800980658</v>
      </c>
      <c r="E7" s="196">
        <v>5.9319883693209308</v>
      </c>
      <c r="F7" s="196">
        <v>38.665908779287719</v>
      </c>
      <c r="G7" s="196">
        <v>7.1429965940123656</v>
      </c>
      <c r="H7" s="196">
        <v>3.6539251930264878</v>
      </c>
      <c r="I7" s="196">
        <v>34.813313436426156</v>
      </c>
      <c r="J7" s="196">
        <v>15.833428110543782</v>
      </c>
      <c r="K7" s="196">
        <v>43.812932125493298</v>
      </c>
      <c r="L7" s="196">
        <v>9.2111054999399933</v>
      </c>
      <c r="M7" s="196">
        <v>264.59401100000002</v>
      </c>
      <c r="N7" s="196">
        <v>29.386691804495658</v>
      </c>
      <c r="O7" s="196">
        <v>11.317472623812478</v>
      </c>
      <c r="P7" s="196">
        <v>14.936513</v>
      </c>
      <c r="Q7" s="196">
        <v>6.2257073573090516</v>
      </c>
      <c r="R7" s="196">
        <v>645.08292199464881</v>
      </c>
      <c r="S7" s="17"/>
    </row>
    <row r="8" spans="1:21">
      <c r="A8" s="1054">
        <v>2002</v>
      </c>
      <c r="B8" s="37" t="s">
        <v>85</v>
      </c>
      <c r="C8" s="196">
        <v>3.6241942799999998</v>
      </c>
      <c r="D8" s="196">
        <v>0.47679703914973359</v>
      </c>
      <c r="E8" s="196">
        <v>51.169775399999999</v>
      </c>
      <c r="F8" s="196">
        <v>1.3303198380229226</v>
      </c>
      <c r="G8" s="196">
        <v>14.963673204314356</v>
      </c>
      <c r="H8" s="196">
        <v>6.9248649576350658</v>
      </c>
      <c r="I8" s="196">
        <v>4.0936222666666646</v>
      </c>
      <c r="J8" s="196">
        <v>35.890528270344355</v>
      </c>
      <c r="K8" s="196">
        <v>18.252300463988092</v>
      </c>
      <c r="L8" s="196">
        <v>2.2804000000000001E-2</v>
      </c>
      <c r="M8" s="196">
        <v>851.12038099999995</v>
      </c>
      <c r="N8" s="196">
        <v>29.46311310471987</v>
      </c>
      <c r="O8" s="196">
        <v>54.31755843449664</v>
      </c>
      <c r="P8" s="196">
        <v>7.3190920000000004</v>
      </c>
      <c r="Q8" s="196">
        <v>52.260784687212137</v>
      </c>
      <c r="R8" s="196">
        <v>1131.2298089465498</v>
      </c>
      <c r="S8" s="17"/>
    </row>
    <row r="9" spans="1:21">
      <c r="A9" s="1054"/>
      <c r="B9" s="12" t="s">
        <v>86</v>
      </c>
      <c r="C9" s="196">
        <v>92.375044500000016</v>
      </c>
      <c r="D9" s="196">
        <v>69.038880755483817</v>
      </c>
      <c r="E9" s="196">
        <v>8.7453092138018782</v>
      </c>
      <c r="F9" s="196">
        <v>24.477197379381646</v>
      </c>
      <c r="G9" s="196">
        <v>4.0444920069236092</v>
      </c>
      <c r="H9" s="196">
        <v>6.3137301537539869</v>
      </c>
      <c r="I9" s="196">
        <v>38.846077133333338</v>
      </c>
      <c r="J9" s="196">
        <v>16.406189059860615</v>
      </c>
      <c r="K9" s="196">
        <v>36.162653740367809</v>
      </c>
      <c r="L9" s="196">
        <v>12.162214499829997</v>
      </c>
      <c r="M9" s="196">
        <v>290.80655200000001</v>
      </c>
      <c r="N9" s="196">
        <v>24.906886264108206</v>
      </c>
      <c r="O9" s="196">
        <v>11.478960863396111</v>
      </c>
      <c r="P9" s="196">
        <v>12.524848</v>
      </c>
      <c r="Q9" s="196">
        <v>9.9945909765842913</v>
      </c>
      <c r="R9" s="196">
        <v>658.2836265468253</v>
      </c>
      <c r="S9" s="17"/>
    </row>
    <row r="10" spans="1:21">
      <c r="A10" s="1054">
        <v>2003</v>
      </c>
      <c r="B10" s="37" t="s">
        <v>85</v>
      </c>
      <c r="C10" s="196">
        <v>1.7741329900000005</v>
      </c>
      <c r="D10" s="196">
        <v>1.1849014673470739</v>
      </c>
      <c r="E10" s="196">
        <v>69.555633582218277</v>
      </c>
      <c r="F10" s="196">
        <v>2.6625186263125649</v>
      </c>
      <c r="G10" s="196">
        <v>15.755859248143711</v>
      </c>
      <c r="H10" s="196">
        <v>9.8820279431726163</v>
      </c>
      <c r="I10" s="196">
        <v>3.5714619999999999</v>
      </c>
      <c r="J10" s="196">
        <v>27.046679000000001</v>
      </c>
      <c r="K10" s="196">
        <v>43.939541412171614</v>
      </c>
      <c r="L10" s="196">
        <v>3.0054000000000001E-2</v>
      </c>
      <c r="M10" s="196">
        <v>1033.8998340000001</v>
      </c>
      <c r="N10" s="196">
        <v>36.458495977189102</v>
      </c>
      <c r="O10" s="196">
        <v>53.050497031624062</v>
      </c>
      <c r="P10" s="196">
        <v>5.1142729999999998</v>
      </c>
      <c r="Q10" s="196">
        <v>58.628077551881177</v>
      </c>
      <c r="R10" s="196">
        <v>1362.5539878300604</v>
      </c>
      <c r="S10" s="17"/>
    </row>
    <row r="11" spans="1:21">
      <c r="A11" s="1054"/>
      <c r="B11" s="12" t="s">
        <v>86</v>
      </c>
      <c r="C11" s="196">
        <v>121.32893869999987</v>
      </c>
      <c r="D11" s="196">
        <v>78.918746219875658</v>
      </c>
      <c r="E11" s="196">
        <v>10.913031172146761</v>
      </c>
      <c r="F11" s="196">
        <v>65.91095083169094</v>
      </c>
      <c r="G11" s="196">
        <v>9.3780984809051056</v>
      </c>
      <c r="H11" s="196">
        <v>8.8857745062391942</v>
      </c>
      <c r="I11" s="196">
        <v>40.269750000000002</v>
      </c>
      <c r="J11" s="196">
        <v>25.414019</v>
      </c>
      <c r="K11" s="196">
        <v>65.736085057886925</v>
      </c>
      <c r="L11" s="196">
        <v>11.18394600001</v>
      </c>
      <c r="M11" s="196">
        <v>375.55901499999999</v>
      </c>
      <c r="N11" s="196">
        <v>32.505357610152991</v>
      </c>
      <c r="O11" s="196">
        <v>15.054156681382889</v>
      </c>
      <c r="P11" s="196">
        <v>15.588093000000001</v>
      </c>
      <c r="Q11" s="196">
        <v>9.1801197815486422</v>
      </c>
      <c r="R11" s="196">
        <v>885.82608204183896</v>
      </c>
      <c r="S11" s="17"/>
    </row>
    <row r="12" spans="1:21">
      <c r="A12" s="1054">
        <v>2004</v>
      </c>
      <c r="B12" s="37" t="s">
        <v>85</v>
      </c>
      <c r="C12" s="196">
        <v>4.6298248300000013</v>
      </c>
      <c r="D12" s="196">
        <v>2.5957607691495963</v>
      </c>
      <c r="E12" s="196">
        <v>115.26355928462907</v>
      </c>
      <c r="F12" s="196">
        <v>1.528575073019518</v>
      </c>
      <c r="G12" s="196">
        <v>19.955620728657287</v>
      </c>
      <c r="H12" s="196">
        <v>11.520884423444745</v>
      </c>
      <c r="I12" s="196">
        <v>4.6367539999999998</v>
      </c>
      <c r="J12" s="196">
        <v>63.194761</v>
      </c>
      <c r="K12" s="196">
        <v>32.773677984058708</v>
      </c>
      <c r="L12" s="196">
        <v>6.4316000009999999E-2</v>
      </c>
      <c r="M12" s="196">
        <v>1150.7354069999999</v>
      </c>
      <c r="N12" s="196">
        <v>35.345386889762054</v>
      </c>
      <c r="O12" s="196">
        <v>82.20112253813096</v>
      </c>
      <c r="P12" s="196">
        <v>15.049166</v>
      </c>
      <c r="Q12" s="196">
        <v>125.40656279800429</v>
      </c>
      <c r="R12" s="196">
        <v>1664.9013793188662</v>
      </c>
      <c r="S12" s="17"/>
    </row>
    <row r="13" spans="1:21">
      <c r="A13" s="1054"/>
      <c r="B13" s="12" t="s">
        <v>86</v>
      </c>
      <c r="C13" s="196">
        <v>162.00968480000006</v>
      </c>
      <c r="D13" s="196">
        <v>96.906116697847153</v>
      </c>
      <c r="E13" s="196">
        <v>10.698758392779114</v>
      </c>
      <c r="F13" s="196">
        <v>37.563197876267196</v>
      </c>
      <c r="G13" s="196">
        <v>8.5702583104589873</v>
      </c>
      <c r="H13" s="196">
        <v>9.7017419491805335</v>
      </c>
      <c r="I13" s="196">
        <v>49.389462000000002</v>
      </c>
      <c r="J13" s="196">
        <v>26.261123999999999</v>
      </c>
      <c r="K13" s="196">
        <v>67.349890090580317</v>
      </c>
      <c r="L13" s="196">
        <v>7.9352369998899972</v>
      </c>
      <c r="M13" s="196">
        <v>520.87623099999996</v>
      </c>
      <c r="N13" s="196">
        <v>40.680052249820633</v>
      </c>
      <c r="O13" s="196">
        <v>26.613534981680928</v>
      </c>
      <c r="P13" s="196">
        <v>14.161564</v>
      </c>
      <c r="Q13" s="196">
        <v>7.0183985496255668</v>
      </c>
      <c r="R13" s="196">
        <v>1085.7352518981306</v>
      </c>
      <c r="S13" s="17"/>
    </row>
    <row r="14" spans="1:21">
      <c r="A14" s="1134">
        <v>2005</v>
      </c>
      <c r="B14" s="37" t="s">
        <v>85</v>
      </c>
      <c r="C14" s="196">
        <v>5.8576688899999994</v>
      </c>
      <c r="D14" s="196">
        <v>2.4794333136000004</v>
      </c>
      <c r="E14" s="196">
        <v>167.99246713376095</v>
      </c>
      <c r="F14" s="196">
        <v>0.92104272555470246</v>
      </c>
      <c r="G14" s="196">
        <v>46.227889182453175</v>
      </c>
      <c r="H14" s="196">
        <v>16.988896994875823</v>
      </c>
      <c r="I14" s="196">
        <v>8.0950640000000007</v>
      </c>
      <c r="J14" s="196">
        <v>55.995614000000003</v>
      </c>
      <c r="K14" s="196">
        <v>27.951892896487426</v>
      </c>
      <c r="L14" s="196">
        <v>0.31924489093090908</v>
      </c>
      <c r="M14" s="196">
        <v>1172.431325</v>
      </c>
      <c r="N14" s="196">
        <v>39.901163116288515</v>
      </c>
      <c r="O14" s="196">
        <v>61.070225686135686</v>
      </c>
      <c r="P14" s="196">
        <v>19.024360000000001</v>
      </c>
      <c r="Q14" s="196">
        <v>55.380514657972356</v>
      </c>
      <c r="R14" s="196">
        <v>1680.6368024880596</v>
      </c>
      <c r="S14" s="17"/>
    </row>
    <row r="15" spans="1:21">
      <c r="A15" s="1134"/>
      <c r="B15" s="12" t="s">
        <v>86</v>
      </c>
      <c r="C15" s="196">
        <v>199.56804179999989</v>
      </c>
      <c r="D15" s="196">
        <v>99.751982194765972</v>
      </c>
      <c r="E15" s="196">
        <v>35.436457364512925</v>
      </c>
      <c r="F15" s="196">
        <v>31.119625647465075</v>
      </c>
      <c r="G15" s="196">
        <v>8.9326122916331254</v>
      </c>
      <c r="H15" s="196">
        <v>14.38717967121789</v>
      </c>
      <c r="I15" s="196">
        <v>46.573698999999998</v>
      </c>
      <c r="J15" s="196">
        <v>30.030289</v>
      </c>
      <c r="K15" s="196">
        <v>74.873065639643599</v>
      </c>
      <c r="L15" s="196">
        <v>17.273791804190896</v>
      </c>
      <c r="M15" s="196">
        <v>729.71378800000002</v>
      </c>
      <c r="N15" s="196">
        <v>40.166204464846366</v>
      </c>
      <c r="O15" s="196">
        <v>25.74189136347551</v>
      </c>
      <c r="P15" s="196">
        <v>28.282335</v>
      </c>
      <c r="Q15" s="196">
        <v>7.0444967577576554</v>
      </c>
      <c r="R15" s="196">
        <v>1388.8954599995088</v>
      </c>
      <c r="S15" s="17"/>
    </row>
    <row r="16" spans="1:21">
      <c r="A16" s="1134">
        <v>2006</v>
      </c>
      <c r="B16" s="37" t="s">
        <v>85</v>
      </c>
      <c r="C16" s="196">
        <v>5.1893312099999997</v>
      </c>
      <c r="D16" s="196">
        <v>2.8969357757999998</v>
      </c>
      <c r="E16" s="196">
        <v>245.01344835716819</v>
      </c>
      <c r="F16" s="196">
        <v>0.44796814159292037</v>
      </c>
      <c r="G16" s="196">
        <v>29.567098354532074</v>
      </c>
      <c r="H16" s="196">
        <v>17.710378373262397</v>
      </c>
      <c r="I16" s="196">
        <v>5.2990380000000004</v>
      </c>
      <c r="J16" s="196">
        <v>76.370153999999999</v>
      </c>
      <c r="K16" s="196">
        <v>31.797668795204785</v>
      </c>
      <c r="L16" s="196">
        <v>0.68442090024068414</v>
      </c>
      <c r="M16" s="196">
        <v>975.49415499999998</v>
      </c>
      <c r="N16" s="196">
        <v>40.908423022164541</v>
      </c>
      <c r="O16" s="196">
        <v>66.444675488667869</v>
      </c>
      <c r="P16" s="196">
        <v>6.1065889999999996</v>
      </c>
      <c r="Q16" s="196">
        <v>267.78390451718366</v>
      </c>
      <c r="R16" s="196">
        <v>1771.7141889358172</v>
      </c>
      <c r="S16" s="17"/>
    </row>
    <row r="17" spans="1:19">
      <c r="A17" s="1134"/>
      <c r="B17" s="12" t="s">
        <v>86</v>
      </c>
      <c r="C17" s="196">
        <v>287.85786939999991</v>
      </c>
      <c r="D17" s="196">
        <v>89.43618630209798</v>
      </c>
      <c r="E17" s="196">
        <v>21.207718892380647</v>
      </c>
      <c r="F17" s="196">
        <v>34.006255604719769</v>
      </c>
      <c r="G17" s="196">
        <v>12.214073601588151</v>
      </c>
      <c r="H17" s="196">
        <v>10.447667090229931</v>
      </c>
      <c r="I17" s="196">
        <v>50.162121999999997</v>
      </c>
      <c r="J17" s="196">
        <v>38.205706999999997</v>
      </c>
      <c r="K17" s="196">
        <v>81.051202539608198</v>
      </c>
      <c r="L17" s="196">
        <v>28.952600872700767</v>
      </c>
      <c r="M17" s="196">
        <v>864.29781400000002</v>
      </c>
      <c r="N17" s="196">
        <v>27.621441379599414</v>
      </c>
      <c r="O17" s="196">
        <v>29.415719876509336</v>
      </c>
      <c r="P17" s="196">
        <v>26.642137000000002</v>
      </c>
      <c r="Q17" s="196">
        <v>14.248517203985068</v>
      </c>
      <c r="R17" s="196">
        <v>1615.7670327634191</v>
      </c>
      <c r="S17" s="17"/>
    </row>
    <row r="18" spans="1:19">
      <c r="A18" s="1054">
        <v>2007</v>
      </c>
      <c r="B18" s="37" t="s">
        <v>85</v>
      </c>
      <c r="C18" s="196">
        <v>5.0111019100000043</v>
      </c>
      <c r="D18" s="196">
        <v>3.6219162822999986</v>
      </c>
      <c r="E18" s="196">
        <v>324.52536304339549</v>
      </c>
      <c r="F18" s="196">
        <v>0.29435878942358629</v>
      </c>
      <c r="G18" s="196">
        <v>29.035809000473296</v>
      </c>
      <c r="H18" s="196">
        <v>17.719017902924893</v>
      </c>
      <c r="I18" s="196">
        <v>5.1858199999999997</v>
      </c>
      <c r="J18" s="196">
        <v>76.370963000000003</v>
      </c>
      <c r="K18" s="196">
        <v>41.31174451871604</v>
      </c>
      <c r="L18" s="196">
        <v>0.29557</v>
      </c>
      <c r="M18" s="196">
        <v>980.98354500000005</v>
      </c>
      <c r="N18" s="196">
        <v>49.690063219216832</v>
      </c>
      <c r="O18" s="196">
        <v>72.491497274679062</v>
      </c>
      <c r="P18" s="196">
        <v>25.912607000000001</v>
      </c>
      <c r="Q18" s="196">
        <v>158.51706616411184</v>
      </c>
      <c r="R18" s="196">
        <v>1790.9664431052411</v>
      </c>
    </row>
    <row r="19" spans="1:19">
      <c r="A19" s="1054"/>
      <c r="B19" s="12" t="s">
        <v>86</v>
      </c>
      <c r="C19" s="196">
        <v>399.26506429999984</v>
      </c>
      <c r="D19" s="196">
        <v>113.21480595434492</v>
      </c>
      <c r="E19" s="196">
        <v>43.760671518609612</v>
      </c>
      <c r="F19" s="196">
        <v>38.324385300332025</v>
      </c>
      <c r="G19" s="196">
        <v>13.538433504272493</v>
      </c>
      <c r="H19" s="196">
        <v>9.3203432627342604</v>
      </c>
      <c r="I19" s="196">
        <v>76.069373999999996</v>
      </c>
      <c r="J19" s="196">
        <v>38.243799000000003</v>
      </c>
      <c r="K19" s="196">
        <v>110.15939867658172</v>
      </c>
      <c r="L19" s="196">
        <v>21.530618000009998</v>
      </c>
      <c r="M19" s="196">
        <v>972.06428900000003</v>
      </c>
      <c r="N19" s="196">
        <v>30.954200243165754</v>
      </c>
      <c r="O19" s="196">
        <v>38.238138663305108</v>
      </c>
      <c r="P19" s="196">
        <v>30.878198000000001</v>
      </c>
      <c r="Q19" s="196">
        <v>13.251471259168637</v>
      </c>
      <c r="R19" s="196">
        <v>1948.8131906825245</v>
      </c>
    </row>
    <row r="20" spans="1:19">
      <c r="A20" s="1054">
        <v>2008</v>
      </c>
      <c r="B20" s="37" t="s">
        <v>85</v>
      </c>
      <c r="C20" s="196">
        <v>4.5496366499999992</v>
      </c>
      <c r="D20" s="196">
        <v>4.3201468392999995</v>
      </c>
      <c r="E20" s="196">
        <v>325.97947749708413</v>
      </c>
      <c r="F20" s="196">
        <v>0.59069074964668133</v>
      </c>
      <c r="G20" s="196">
        <v>23.733177980922484</v>
      </c>
      <c r="H20" s="196">
        <v>18.616428793240093</v>
      </c>
      <c r="I20" s="196">
        <v>5.9086016220028217</v>
      </c>
      <c r="J20" s="196">
        <v>71.732468786059897</v>
      </c>
      <c r="K20" s="196">
        <v>60.154400916445248</v>
      </c>
      <c r="L20" s="196">
        <v>0.68598832927228315</v>
      </c>
      <c r="M20" s="196">
        <v>996.24589400000002</v>
      </c>
      <c r="N20" s="196">
        <v>75.62515460342722</v>
      </c>
      <c r="O20" s="196">
        <v>132.48033116984354</v>
      </c>
      <c r="P20" s="196">
        <v>9.5703440000000004</v>
      </c>
      <c r="Q20" s="196">
        <v>49.765384184724624</v>
      </c>
      <c r="R20" s="196">
        <v>1779.9581261219689</v>
      </c>
    </row>
    <row r="21" spans="1:19">
      <c r="A21" s="1054"/>
      <c r="B21" s="12" t="s">
        <v>86</v>
      </c>
      <c r="C21" s="196">
        <v>718.19402339999965</v>
      </c>
      <c r="D21" s="196">
        <v>129.07127947579596</v>
      </c>
      <c r="E21" s="196">
        <v>49.071509924456187</v>
      </c>
      <c r="F21" s="196">
        <v>42.449542644941999</v>
      </c>
      <c r="G21" s="196">
        <v>24.00974345223829</v>
      </c>
      <c r="H21" s="196">
        <v>9.7861010395544525</v>
      </c>
      <c r="I21" s="196">
        <v>103.9149051128348</v>
      </c>
      <c r="J21" s="196">
        <v>424.04946445281161</v>
      </c>
      <c r="K21" s="196">
        <v>125.00560943035127</v>
      </c>
      <c r="L21" s="196">
        <v>45.480024202436752</v>
      </c>
      <c r="M21" s="196">
        <v>895.06308200000001</v>
      </c>
      <c r="N21" s="196">
        <v>25.991805821987889</v>
      </c>
      <c r="O21" s="196">
        <v>58.346902719917573</v>
      </c>
      <c r="P21" s="196">
        <v>36.093513000000002</v>
      </c>
      <c r="Q21" s="196">
        <v>12.019760068729193</v>
      </c>
      <c r="R21" s="196">
        <v>2698.5472667460558</v>
      </c>
    </row>
    <row r="22" spans="1:19">
      <c r="A22" s="1054">
        <v>2009</v>
      </c>
      <c r="B22" s="37" t="s">
        <v>85</v>
      </c>
      <c r="C22" s="196">
        <v>8.3888750399999985</v>
      </c>
      <c r="D22" s="196">
        <v>4.2865144034</v>
      </c>
      <c r="E22" s="196">
        <v>178.47677863244604</v>
      </c>
      <c r="F22" s="196">
        <v>0.44692910673776987</v>
      </c>
      <c r="G22" s="196">
        <v>44.864203316136468</v>
      </c>
      <c r="H22" s="196">
        <v>25.277564407772012</v>
      </c>
      <c r="I22" s="196">
        <v>5.7055871785011876</v>
      </c>
      <c r="J22" s="196">
        <v>62.904315772036881</v>
      </c>
      <c r="K22" s="196">
        <v>74.895947710801167</v>
      </c>
      <c r="L22" s="196">
        <v>0.53420599999999996</v>
      </c>
      <c r="M22" s="196">
        <v>762.35644300000001</v>
      </c>
      <c r="N22" s="196">
        <v>33.473101909384063</v>
      </c>
      <c r="O22" s="196">
        <v>163.82601063683444</v>
      </c>
      <c r="P22" s="196">
        <v>9.1150970000000004</v>
      </c>
      <c r="Q22" s="196">
        <v>37.802757409603188</v>
      </c>
      <c r="R22" s="196">
        <v>1412.3543315236532</v>
      </c>
    </row>
    <row r="23" spans="1:19">
      <c r="A23" s="1054"/>
      <c r="B23" s="12" t="s">
        <v>86</v>
      </c>
      <c r="C23" s="196">
        <v>654.75202509999974</v>
      </c>
      <c r="D23" s="196">
        <v>137.93148817346798</v>
      </c>
      <c r="E23" s="196">
        <v>37.859461894088447</v>
      </c>
      <c r="F23" s="196">
        <v>59.648030528403616</v>
      </c>
      <c r="G23" s="196">
        <v>18.389783245108646</v>
      </c>
      <c r="H23" s="196">
        <v>20.646043118896678</v>
      </c>
      <c r="I23" s="196">
        <v>78.23291560733874</v>
      </c>
      <c r="J23" s="196">
        <v>51.244726057191798</v>
      </c>
      <c r="K23" s="196">
        <v>147.5398890572601</v>
      </c>
      <c r="L23" s="196">
        <v>55.224801369999987</v>
      </c>
      <c r="M23" s="196">
        <v>685.67468399999996</v>
      </c>
      <c r="N23" s="196">
        <v>37.880675933041459</v>
      </c>
      <c r="O23" s="196">
        <v>67.502759511138777</v>
      </c>
      <c r="P23" s="196">
        <v>30.793832999999999</v>
      </c>
      <c r="Q23" s="196">
        <v>17.150602442057885</v>
      </c>
      <c r="R23" s="196">
        <v>2100.4717190379938</v>
      </c>
    </row>
    <row r="24" spans="1:19">
      <c r="A24" s="1054">
        <v>2010</v>
      </c>
      <c r="B24" s="37" t="s">
        <v>85</v>
      </c>
      <c r="C24" s="196">
        <v>3.2120331999999991</v>
      </c>
      <c r="D24" s="196">
        <v>4.9477488709000008</v>
      </c>
      <c r="E24" s="196">
        <v>190.59408998063219</v>
      </c>
      <c r="F24" s="196">
        <v>0.7508788491488837</v>
      </c>
      <c r="G24" s="196">
        <v>27.127708647557061</v>
      </c>
      <c r="H24" s="196">
        <v>24.272508682533445</v>
      </c>
      <c r="I24" s="196">
        <v>4.688883124199112</v>
      </c>
      <c r="J24" s="196">
        <v>98.406748988957716</v>
      </c>
      <c r="K24" s="196">
        <v>67.968400750000001</v>
      </c>
      <c r="L24" s="196">
        <v>0.8362521599999998</v>
      </c>
      <c r="M24" s="196">
        <v>1025.629001</v>
      </c>
      <c r="N24" s="196">
        <v>43.259372579175256</v>
      </c>
      <c r="O24" s="196">
        <v>215.41029755649916</v>
      </c>
      <c r="P24" s="196">
        <v>17.641832999999998</v>
      </c>
      <c r="Q24" s="196">
        <v>35.129801579999992</v>
      </c>
      <c r="R24" s="196">
        <v>1759.8755589696025</v>
      </c>
    </row>
    <row r="25" spans="1:19">
      <c r="A25" s="1054"/>
      <c r="B25" s="12" t="s">
        <v>86</v>
      </c>
      <c r="C25" s="196">
        <v>592.13380719999998</v>
      </c>
      <c r="D25" s="196">
        <v>135.82617176724295</v>
      </c>
      <c r="E25" s="196">
        <v>54.258545777627667</v>
      </c>
      <c r="F25" s="196">
        <v>40.41634894396023</v>
      </c>
      <c r="G25" s="196">
        <v>14.088903048466442</v>
      </c>
      <c r="H25" s="196">
        <v>17.561642816535127</v>
      </c>
      <c r="I25" s="196">
        <v>89.966238144677405</v>
      </c>
      <c r="J25" s="196">
        <v>46.289012164547081</v>
      </c>
      <c r="K25" s="196">
        <v>143.7113325</v>
      </c>
      <c r="L25" s="196">
        <v>45.777674199999929</v>
      </c>
      <c r="M25" s="196">
        <v>870.50466900000004</v>
      </c>
      <c r="N25" s="196">
        <v>43.38748407423536</v>
      </c>
      <c r="O25" s="196">
        <v>69.384198666757925</v>
      </c>
      <c r="P25" s="196">
        <v>44.232965</v>
      </c>
      <c r="Q25" s="196">
        <v>34.228119119999967</v>
      </c>
      <c r="R25" s="196">
        <v>2241.7671124240505</v>
      </c>
    </row>
    <row r="26" spans="1:19">
      <c r="A26" s="1054">
        <v>2011</v>
      </c>
      <c r="B26" s="37" t="s">
        <v>85</v>
      </c>
      <c r="C26" s="196">
        <v>4.3234381600000029</v>
      </c>
      <c r="D26" s="196">
        <v>8.7686292439000049</v>
      </c>
      <c r="E26" s="196">
        <v>213.8336509397742</v>
      </c>
      <c r="F26" s="196">
        <v>8.033263411533105E-2</v>
      </c>
      <c r="G26" s="196">
        <v>13.731373149856896</v>
      </c>
      <c r="H26" s="196">
        <v>28.153694886919915</v>
      </c>
      <c r="I26" s="196">
        <v>4.3181708772170975</v>
      </c>
      <c r="J26" s="196">
        <v>238.67842776467847</v>
      </c>
      <c r="K26" s="196">
        <v>71.916034217459796</v>
      </c>
      <c r="L26" s="196">
        <v>0.73179430309265558</v>
      </c>
      <c r="M26" s="196">
        <v>984.33634500000005</v>
      </c>
      <c r="N26" s="196">
        <v>51.754198525344762</v>
      </c>
      <c r="O26" s="196">
        <v>171.6830628551611</v>
      </c>
      <c r="P26" s="196">
        <v>14.700438</v>
      </c>
      <c r="Q26" s="196">
        <v>41.788515150000002</v>
      </c>
      <c r="R26" s="196">
        <v>1848.7981057075203</v>
      </c>
    </row>
    <row r="27" spans="1:19">
      <c r="A27" s="1054"/>
      <c r="B27" s="12" t="s">
        <v>86</v>
      </c>
      <c r="C27" s="196">
        <v>686.38395309999999</v>
      </c>
      <c r="D27" s="196">
        <v>140.10340464115387</v>
      </c>
      <c r="E27" s="196">
        <v>47.710125196598483</v>
      </c>
      <c r="F27" s="196">
        <v>0.52637759229233594</v>
      </c>
      <c r="G27" s="196">
        <v>12.987737275506914</v>
      </c>
      <c r="H27" s="196">
        <v>16.773033639744561</v>
      </c>
      <c r="I27" s="196">
        <v>95.52564754519598</v>
      </c>
      <c r="J27" s="196">
        <v>59.017311789898542</v>
      </c>
      <c r="K27" s="196">
        <v>182.44794336517117</v>
      </c>
      <c r="L27" s="196">
        <v>39.535979580768988</v>
      </c>
      <c r="M27" s="196">
        <v>991.17387499999995</v>
      </c>
      <c r="N27" s="196">
        <v>38.458743798285724</v>
      </c>
      <c r="O27" s="196">
        <v>72.760951514665635</v>
      </c>
      <c r="P27" s="196">
        <v>63.243566000000001</v>
      </c>
      <c r="Q27" s="196">
        <v>49.397557810000038</v>
      </c>
      <c r="R27" s="196">
        <v>2496.0462078492824</v>
      </c>
    </row>
    <row r="28" spans="1:19">
      <c r="A28" s="1054">
        <v>2012</v>
      </c>
      <c r="B28" s="37" t="s">
        <v>85</v>
      </c>
      <c r="C28" s="196">
        <v>8.7084873664657358</v>
      </c>
      <c r="D28" s="196">
        <v>8.3080096824904697</v>
      </c>
      <c r="E28" s="196">
        <v>174.26285962311817</v>
      </c>
      <c r="F28" s="196">
        <v>0.35195879234669575</v>
      </c>
      <c r="G28" s="196">
        <v>12.677196240218345</v>
      </c>
      <c r="H28" s="196">
        <v>35.376667358821706</v>
      </c>
      <c r="I28" s="196">
        <v>5.2849137538444202</v>
      </c>
      <c r="J28" s="196">
        <v>204.9022891775974</v>
      </c>
      <c r="K28" s="196">
        <v>72.253967181083496</v>
      </c>
      <c r="L28" s="196">
        <v>1.5033037269899225</v>
      </c>
      <c r="M28" s="196">
        <v>848.96364800000003</v>
      </c>
      <c r="N28" s="196">
        <v>60.51998850148572</v>
      </c>
      <c r="O28" s="196">
        <v>222.37154326999999</v>
      </c>
      <c r="P28" s="196">
        <v>188.38103687334353</v>
      </c>
      <c r="Q28" s="196">
        <v>42.492041050000012</v>
      </c>
      <c r="R28" s="196">
        <v>1886.3579105978056</v>
      </c>
    </row>
    <row r="29" spans="1:19">
      <c r="A29" s="1054"/>
      <c r="B29" s="12" t="s">
        <v>86</v>
      </c>
      <c r="C29" s="196">
        <v>943.18166869052538</v>
      </c>
      <c r="D29" s="196">
        <v>140.39365586810837</v>
      </c>
      <c r="E29" s="196">
        <v>176.15356831368752</v>
      </c>
      <c r="F29" s="196">
        <v>1.0295447617146281</v>
      </c>
      <c r="G29" s="196">
        <v>12.896751474154255</v>
      </c>
      <c r="H29" s="196">
        <v>15.674416726119492</v>
      </c>
      <c r="I29" s="196">
        <v>95.628995246554027</v>
      </c>
      <c r="J29" s="196">
        <v>89.761535304046888</v>
      </c>
      <c r="K29" s="196">
        <v>141.86891498171036</v>
      </c>
      <c r="L29" s="196">
        <v>33.744008340341509</v>
      </c>
      <c r="M29" s="196">
        <v>1015.473407</v>
      </c>
      <c r="N29" s="196">
        <v>39.47333780578046</v>
      </c>
      <c r="O29" s="196">
        <v>89.155740510000186</v>
      </c>
      <c r="P29" s="196">
        <v>87.262949947526792</v>
      </c>
      <c r="Q29" s="196">
        <v>54.149993310000028</v>
      </c>
      <c r="R29" s="196">
        <v>2935.84848828027</v>
      </c>
    </row>
    <row r="30" spans="1:19">
      <c r="A30" s="1054">
        <v>2013</v>
      </c>
      <c r="B30" s="28" t="s">
        <v>85</v>
      </c>
      <c r="C30" s="196"/>
      <c r="D30" s="196">
        <v>3.57</v>
      </c>
      <c r="E30" s="196"/>
      <c r="F30" s="196"/>
      <c r="G30" s="196"/>
      <c r="H30" s="196"/>
      <c r="I30" s="196">
        <v>5.0999999999999996</v>
      </c>
      <c r="J30" s="196"/>
      <c r="K30" s="196"/>
      <c r="L30" s="196"/>
      <c r="M30" s="196"/>
      <c r="N30" s="196">
        <v>62.58</v>
      </c>
      <c r="O30" s="196"/>
      <c r="P30" s="196"/>
      <c r="Q30" s="196"/>
      <c r="R30" s="196">
        <v>71.25</v>
      </c>
    </row>
    <row r="31" spans="1:19">
      <c r="A31" s="1054"/>
      <c r="B31" s="27" t="s">
        <v>86</v>
      </c>
      <c r="C31" s="196">
        <v>4.6138063099999984</v>
      </c>
      <c r="D31" s="196">
        <v>84</v>
      </c>
      <c r="E31" s="196"/>
      <c r="F31" s="196"/>
      <c r="G31" s="196"/>
      <c r="H31" s="196"/>
      <c r="I31" s="196">
        <v>107.4</v>
      </c>
      <c r="J31" s="196"/>
      <c r="K31" s="196"/>
      <c r="L31" s="196"/>
      <c r="M31" s="196"/>
      <c r="N31" s="196">
        <v>16.78</v>
      </c>
      <c r="O31" s="196"/>
      <c r="P31" s="196"/>
      <c r="Q31" s="196"/>
      <c r="R31" s="196">
        <v>212.79380631000001</v>
      </c>
    </row>
    <row r="32" spans="1:19">
      <c r="A32" s="1054">
        <v>2014</v>
      </c>
      <c r="B32" s="28" t="s">
        <v>85</v>
      </c>
      <c r="C32" s="196"/>
      <c r="D32" s="196">
        <v>3.2</v>
      </c>
      <c r="E32" s="196"/>
      <c r="F32" s="196"/>
      <c r="G32" s="196"/>
      <c r="H32" s="196"/>
      <c r="I32" s="196">
        <v>5.9</v>
      </c>
      <c r="J32" s="196"/>
      <c r="K32" s="196"/>
      <c r="L32" s="196"/>
      <c r="M32" s="196"/>
      <c r="N32" s="196">
        <v>67.37</v>
      </c>
      <c r="O32" s="196"/>
      <c r="P32" s="196"/>
      <c r="Q32" s="196"/>
      <c r="R32" s="196"/>
    </row>
    <row r="33" spans="1:18">
      <c r="A33" s="1054"/>
      <c r="B33" s="27" t="s">
        <v>86</v>
      </c>
      <c r="C33" s="196">
        <v>3.4982528399999988</v>
      </c>
      <c r="D33" s="196">
        <v>141.30000000000001</v>
      </c>
      <c r="E33" s="196"/>
      <c r="F33" s="196"/>
      <c r="G33" s="196"/>
      <c r="H33" s="196"/>
      <c r="I33" s="196">
        <v>105.8</v>
      </c>
      <c r="J33" s="196"/>
      <c r="K33" s="196"/>
      <c r="L33" s="196"/>
      <c r="M33" s="196"/>
      <c r="N33" s="196">
        <v>17.79</v>
      </c>
      <c r="O33" s="196"/>
      <c r="P33" s="196"/>
      <c r="Q33" s="196"/>
      <c r="R33" s="196"/>
    </row>
    <row r="34" spans="1:18">
      <c r="A34" s="1054">
        <v>2015</v>
      </c>
      <c r="B34" s="28" t="s">
        <v>85</v>
      </c>
      <c r="C34" s="196"/>
      <c r="D34" s="198">
        <v>3.8</v>
      </c>
      <c r="E34" s="195"/>
      <c r="F34" s="196"/>
      <c r="G34" s="198"/>
      <c r="H34" s="196"/>
      <c r="I34" s="139"/>
      <c r="J34" s="139"/>
      <c r="K34" s="195"/>
      <c r="L34" s="196"/>
      <c r="M34" s="198"/>
      <c r="N34" s="195"/>
      <c r="O34" s="196"/>
      <c r="P34" s="195"/>
      <c r="Q34" s="195"/>
      <c r="R34" s="195"/>
    </row>
    <row r="35" spans="1:18">
      <c r="A35" s="1054"/>
      <c r="B35" s="27" t="s">
        <v>86</v>
      </c>
      <c r="C35" s="196">
        <v>4.7257432600000007</v>
      </c>
      <c r="D35" s="198">
        <v>145.19999999999999</v>
      </c>
      <c r="E35" s="195"/>
      <c r="F35" s="196"/>
      <c r="G35" s="198"/>
      <c r="H35" s="196"/>
      <c r="I35" s="139"/>
      <c r="J35" s="139"/>
      <c r="K35" s="195"/>
      <c r="L35" s="196"/>
      <c r="M35" s="198"/>
      <c r="N35" s="195"/>
      <c r="O35" s="196"/>
      <c r="P35" s="195"/>
      <c r="Q35" s="195"/>
      <c r="R35" s="195"/>
    </row>
    <row r="36" spans="1:18">
      <c r="A36" s="17"/>
      <c r="B36" s="17"/>
      <c r="C36" s="17"/>
      <c r="D36" s="17"/>
      <c r="E36" s="17"/>
      <c r="F36" s="17"/>
      <c r="G36" s="17"/>
      <c r="H36" s="17"/>
      <c r="I36" s="17"/>
      <c r="J36" s="17"/>
      <c r="K36" s="17"/>
      <c r="L36" s="17"/>
      <c r="M36" s="17"/>
      <c r="N36" s="43"/>
      <c r="O36" s="17"/>
      <c r="P36" s="17"/>
      <c r="Q36" s="17"/>
      <c r="R36" s="17"/>
    </row>
    <row r="37" spans="1:18" s="17" customFormat="1" ht="14">
      <c r="A37" s="44" t="s">
        <v>18</v>
      </c>
      <c r="E37" s="43"/>
      <c r="F37" s="43"/>
      <c r="G37" s="43"/>
      <c r="H37" s="43"/>
      <c r="I37" s="43"/>
      <c r="J37" s="43"/>
      <c r="K37" s="43"/>
      <c r="L37" s="43"/>
      <c r="M37" s="43"/>
      <c r="N37" s="43"/>
    </row>
    <row r="38" spans="1:18" s="17" customFormat="1" ht="14">
      <c r="E38" s="43"/>
      <c r="F38" s="43"/>
      <c r="G38" s="43"/>
      <c r="H38" s="43"/>
      <c r="I38" s="43"/>
      <c r="J38" s="43"/>
      <c r="K38" s="43"/>
      <c r="L38" s="43"/>
      <c r="M38" s="43"/>
      <c r="N38" s="43"/>
    </row>
    <row r="39" spans="1:18" s="17" customFormat="1" ht="14">
      <c r="A39" s="41" t="s">
        <v>97</v>
      </c>
      <c r="F39" s="43"/>
      <c r="G39" s="43"/>
      <c r="H39" s="43"/>
      <c r="I39" s="43"/>
      <c r="J39" s="43"/>
      <c r="K39" s="43"/>
      <c r="L39" s="43"/>
      <c r="M39" s="43"/>
      <c r="N39" s="43"/>
    </row>
    <row r="40" spans="1:18">
      <c r="A40" s="43"/>
      <c r="B40" s="17"/>
      <c r="D40" s="17"/>
      <c r="E40" s="17"/>
      <c r="F40" s="17"/>
      <c r="G40" s="17"/>
      <c r="H40" s="17"/>
      <c r="I40" s="17"/>
      <c r="J40" s="17"/>
      <c r="K40" s="17"/>
      <c r="L40" s="17"/>
      <c r="M40" s="17"/>
      <c r="N40" s="17"/>
      <c r="O40" s="17"/>
      <c r="P40" s="17"/>
      <c r="Q40" s="17"/>
      <c r="R40" s="17"/>
    </row>
    <row r="41" spans="1:18">
      <c r="A41" s="53" t="s">
        <v>102</v>
      </c>
      <c r="B41" s="17"/>
      <c r="C41" s="17"/>
      <c r="D41" s="17"/>
      <c r="E41" s="17"/>
      <c r="F41" s="17"/>
      <c r="G41" s="17"/>
      <c r="H41" s="17"/>
      <c r="I41" s="17"/>
      <c r="J41" s="17"/>
      <c r="K41" s="17"/>
      <c r="L41" s="17"/>
      <c r="M41" s="17"/>
      <c r="N41" s="17"/>
      <c r="O41" s="17"/>
      <c r="P41" s="17"/>
      <c r="Q41" s="17"/>
      <c r="R41" s="17"/>
    </row>
    <row r="42" spans="1:18">
      <c r="A42" s="17"/>
      <c r="B42" s="17"/>
      <c r="C42" s="17"/>
      <c r="D42" s="17"/>
      <c r="E42" s="17"/>
      <c r="F42" s="17"/>
      <c r="G42" s="17"/>
      <c r="H42" s="17"/>
      <c r="I42" s="17"/>
      <c r="J42" s="17"/>
      <c r="K42" s="17"/>
      <c r="L42" s="17"/>
      <c r="M42" s="17"/>
      <c r="N42" s="17"/>
      <c r="O42" s="17"/>
      <c r="P42" s="17"/>
      <c r="Q42" s="17"/>
      <c r="R42" s="17"/>
    </row>
    <row r="43" spans="1:18">
      <c r="A43" s="17"/>
      <c r="B43" s="17"/>
      <c r="D43" s="17"/>
      <c r="E43" s="17"/>
      <c r="F43" s="17"/>
      <c r="G43" s="17"/>
      <c r="H43" s="17"/>
      <c r="I43" s="17"/>
      <c r="J43" s="17"/>
      <c r="K43" s="17"/>
      <c r="L43" s="17"/>
      <c r="M43" s="17"/>
      <c r="N43" s="17"/>
      <c r="O43" s="17"/>
      <c r="P43" s="17"/>
      <c r="Q43" s="17"/>
      <c r="R43" s="17"/>
    </row>
    <row r="44" spans="1:18">
      <c r="A44" s="17"/>
      <c r="B44" s="17"/>
      <c r="C44" s="17"/>
      <c r="D44" s="17"/>
      <c r="E44" s="17"/>
      <c r="F44" s="17"/>
      <c r="G44" s="17"/>
      <c r="H44" s="17"/>
      <c r="I44" s="17"/>
      <c r="J44" s="17"/>
      <c r="K44" s="17"/>
      <c r="L44" s="17"/>
      <c r="M44" s="17"/>
      <c r="N44" s="17"/>
      <c r="O44" s="17"/>
      <c r="P44" s="17"/>
      <c r="Q44" s="17"/>
      <c r="R44" s="17"/>
    </row>
  </sheetData>
  <mergeCells count="16">
    <mergeCell ref="A34:A35"/>
    <mergeCell ref="A32:A33"/>
    <mergeCell ref="A30:A31"/>
    <mergeCell ref="A14:A15"/>
    <mergeCell ref="A4:A5"/>
    <mergeCell ref="A6:A7"/>
    <mergeCell ref="A8:A9"/>
    <mergeCell ref="A10:A11"/>
    <mergeCell ref="A12:A13"/>
    <mergeCell ref="A28:A29"/>
    <mergeCell ref="A16:A17"/>
    <mergeCell ref="A18:A19"/>
    <mergeCell ref="A20:A21"/>
    <mergeCell ref="A22:A23"/>
    <mergeCell ref="A24:A25"/>
    <mergeCell ref="A26:A27"/>
  </mergeCells>
  <conditionalFormatting sqref="E32:H35 K32:K35 N34:N35 P34:R35">
    <cfRule type="expression" dxfId="2" priority="21" stopIfTrue="1">
      <formula>ISNA(ACTIVECELL)</formula>
    </cfRule>
  </conditionalFormatting>
  <conditionalFormatting sqref="J32:J33">
    <cfRule type="expression" dxfId="1" priority="27" stopIfTrue="1">
      <formula>ISNA(ACTIVECELL)</formula>
    </cfRule>
  </conditionalFormatting>
  <conditionalFormatting sqref="M32:M33">
    <cfRule type="expression" dxfId="0" priority="25" stopIfTrue="1">
      <formula>ISNA(ACTIVECELL)</formula>
    </cfRule>
  </conditionalFormatting>
  <hyperlinks>
    <hyperlink ref="T3" location="Content!A1" display="Back to content page" xr:uid="{00000000-0004-0000-4601-000000000000}"/>
  </hyperlinks>
  <pageMargins left="0.7" right="0.7" top="0.75" bottom="0.75" header="0.3" footer="0.3"/>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1-000000000000}">
  <sheetPr codeName="Sheet333">
    <pageSetUpPr fitToPage="1"/>
  </sheetPr>
  <dimension ref="B8:K12"/>
  <sheetViews>
    <sheetView topLeftCell="A4" workbookViewId="0">
      <selection activeCell="D126" sqref="A1:XFD1048576"/>
    </sheetView>
  </sheetViews>
  <sheetFormatPr defaultColWidth="9.26953125" defaultRowHeight="14.5"/>
  <cols>
    <col min="2" max="2" width="9.7265625" customWidth="1"/>
  </cols>
  <sheetData>
    <row r="8" spans="2:11" ht="58.5">
      <c r="B8" s="986">
        <v>5</v>
      </c>
      <c r="C8" s="986"/>
      <c r="D8" s="986"/>
      <c r="E8" s="986"/>
      <c r="F8" s="986"/>
      <c r="G8" s="986"/>
      <c r="H8" s="986"/>
      <c r="I8" s="986"/>
      <c r="J8" s="986"/>
      <c r="K8" s="986"/>
    </row>
    <row r="9" spans="2:11" ht="58.5">
      <c r="B9" s="986" t="s">
        <v>494</v>
      </c>
      <c r="C9" s="986"/>
      <c r="D9" s="986"/>
      <c r="E9" s="986"/>
      <c r="F9" s="986"/>
      <c r="G9" s="986"/>
      <c r="H9" s="986"/>
      <c r="I9" s="986"/>
      <c r="J9" s="986"/>
      <c r="K9" s="986"/>
    </row>
    <row r="10" spans="2:11" ht="58.5">
      <c r="B10" s="986" t="s">
        <v>495</v>
      </c>
      <c r="C10" s="986"/>
      <c r="D10" s="986"/>
      <c r="E10" s="986"/>
      <c r="F10" s="986"/>
      <c r="G10" s="986"/>
      <c r="H10" s="986"/>
      <c r="I10" s="986"/>
      <c r="J10" s="986"/>
      <c r="K10" s="986"/>
    </row>
    <row r="11" spans="2:11" ht="58.5">
      <c r="B11" s="986" t="s">
        <v>496</v>
      </c>
      <c r="C11" s="986"/>
      <c r="D11" s="986"/>
      <c r="E11" s="986"/>
      <c r="F11" s="986"/>
      <c r="G11" s="986"/>
      <c r="H11" s="986"/>
      <c r="I11" s="986"/>
      <c r="J11" s="986"/>
      <c r="K11" s="986"/>
    </row>
    <row r="12" spans="2:11" ht="58.5">
      <c r="B12" s="986" t="s">
        <v>497</v>
      </c>
      <c r="C12" s="986"/>
      <c r="D12" s="986"/>
      <c r="E12" s="986"/>
      <c r="F12" s="986"/>
      <c r="G12" s="986"/>
      <c r="H12" s="986"/>
      <c r="I12" s="986"/>
      <c r="J12" s="986"/>
      <c r="K12" s="986"/>
    </row>
  </sheetData>
  <mergeCells count="5">
    <mergeCell ref="B8:K8"/>
    <mergeCell ref="B9:K9"/>
    <mergeCell ref="B10:K10"/>
    <mergeCell ref="B11:K11"/>
    <mergeCell ref="B12:K12"/>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1-000000000000}">
  <sheetPr codeName="Sheet334"/>
  <dimension ref="A1:AO53"/>
  <sheetViews>
    <sheetView workbookViewId="0">
      <selection activeCell="AM13" sqref="AM13"/>
    </sheetView>
  </sheetViews>
  <sheetFormatPr defaultColWidth="9.26953125" defaultRowHeight="14.5"/>
  <cols>
    <col min="1" max="1" width="29.26953125" customWidth="1"/>
    <col min="2" max="2" width="35" customWidth="1"/>
    <col min="3" max="37" width="9" customWidth="1"/>
    <col min="40" max="40" width="17.54296875" customWidth="1"/>
  </cols>
  <sheetData>
    <row r="1" spans="1:41">
      <c r="A1" s="18" t="s">
        <v>3233</v>
      </c>
    </row>
    <row r="2" spans="1:41">
      <c r="B2" s="116"/>
    </row>
    <row r="3" spans="1:41" ht="15" customHeight="1">
      <c r="A3" s="1138" t="s">
        <v>14</v>
      </c>
      <c r="B3" s="1139" t="s">
        <v>213</v>
      </c>
      <c r="C3" s="1140" t="s">
        <v>212</v>
      </c>
      <c r="D3" s="1141"/>
      <c r="E3" s="1141"/>
      <c r="F3" s="1141"/>
      <c r="G3" s="1141"/>
      <c r="H3" s="1141"/>
      <c r="I3" s="1141"/>
      <c r="J3" s="1141"/>
      <c r="K3" s="1141"/>
      <c r="L3" s="1141"/>
      <c r="M3" s="1141"/>
      <c r="N3" s="1141"/>
      <c r="O3" s="1141"/>
      <c r="P3" s="1141"/>
      <c r="Q3" s="1141"/>
      <c r="R3" s="1141"/>
      <c r="S3" s="1141"/>
      <c r="T3" s="1141"/>
      <c r="U3" s="1141"/>
      <c r="V3" s="1141"/>
      <c r="W3" s="1141"/>
      <c r="X3" s="1141"/>
      <c r="Y3" s="1141"/>
      <c r="Z3" s="1141"/>
      <c r="AA3" s="1141"/>
      <c r="AB3" s="1141"/>
      <c r="AC3" s="1141"/>
      <c r="AD3" s="1141"/>
      <c r="AE3" s="1141"/>
      <c r="AF3" s="1141"/>
      <c r="AG3" s="1141"/>
      <c r="AH3" s="1141"/>
      <c r="AI3" s="496"/>
      <c r="AJ3" s="496"/>
      <c r="AK3" s="496"/>
    </row>
    <row r="4" spans="1:41" ht="15" customHeight="1">
      <c r="A4" s="1138"/>
      <c r="B4" s="1139"/>
      <c r="C4" s="117">
        <v>1990</v>
      </c>
      <c r="D4" s="117">
        <v>1991</v>
      </c>
      <c r="E4" s="117">
        <v>1992</v>
      </c>
      <c r="F4" s="117">
        <v>1993</v>
      </c>
      <c r="G4" s="117">
        <v>1994</v>
      </c>
      <c r="H4" s="117">
        <v>1995</v>
      </c>
      <c r="I4" s="117">
        <v>1996</v>
      </c>
      <c r="J4" s="117">
        <v>1997</v>
      </c>
      <c r="K4" s="117">
        <v>1998</v>
      </c>
      <c r="L4" s="117">
        <v>1999</v>
      </c>
      <c r="M4" s="117">
        <v>2000</v>
      </c>
      <c r="N4" s="117">
        <v>2001</v>
      </c>
      <c r="O4" s="117">
        <v>2002</v>
      </c>
      <c r="P4" s="117">
        <v>2003</v>
      </c>
      <c r="Q4" s="117">
        <v>2004</v>
      </c>
      <c r="R4" s="117">
        <v>2005</v>
      </c>
      <c r="S4" s="117">
        <v>2006</v>
      </c>
      <c r="T4" s="117">
        <v>2007</v>
      </c>
      <c r="U4" s="117">
        <v>2008</v>
      </c>
      <c r="V4" s="117">
        <v>2009</v>
      </c>
      <c r="W4" s="117">
        <v>2010</v>
      </c>
      <c r="X4" s="117">
        <v>2011</v>
      </c>
      <c r="Y4" s="117">
        <v>2012</v>
      </c>
      <c r="Z4" s="117">
        <v>2013</v>
      </c>
      <c r="AA4" s="117">
        <v>2014</v>
      </c>
      <c r="AB4" s="117">
        <v>2015</v>
      </c>
      <c r="AC4" s="117">
        <v>2016</v>
      </c>
      <c r="AD4" s="117">
        <v>2017</v>
      </c>
      <c r="AE4" s="117">
        <v>2018</v>
      </c>
      <c r="AF4" s="117">
        <v>2019</v>
      </c>
      <c r="AG4" s="117">
        <v>2020</v>
      </c>
      <c r="AH4" s="117">
        <v>2021</v>
      </c>
      <c r="AI4" s="117">
        <v>2022</v>
      </c>
      <c r="AJ4" s="117">
        <v>2023</v>
      </c>
      <c r="AK4" s="117">
        <v>2024</v>
      </c>
      <c r="AM4" s="1" t="s">
        <v>528</v>
      </c>
      <c r="AN4" s="44"/>
      <c r="AO4" s="44"/>
    </row>
    <row r="5" spans="1:41" ht="15" customHeight="1">
      <c r="A5" s="1135" t="s">
        <v>13</v>
      </c>
      <c r="B5" s="118" t="s">
        <v>214</v>
      </c>
      <c r="C5" s="519">
        <v>6.56</v>
      </c>
      <c r="D5" s="519">
        <v>6.67</v>
      </c>
      <c r="E5" s="519">
        <v>6.88</v>
      </c>
      <c r="F5" s="519">
        <v>9.27</v>
      </c>
      <c r="G5" s="519">
        <v>11.3</v>
      </c>
      <c r="H5" s="519">
        <v>12.72</v>
      </c>
      <c r="I5" s="519">
        <v>15.44</v>
      </c>
      <c r="J5" s="519">
        <v>16.16</v>
      </c>
      <c r="K5" s="519">
        <v>16.77</v>
      </c>
      <c r="L5" s="519">
        <v>17.61</v>
      </c>
      <c r="M5" s="519">
        <v>16.2</v>
      </c>
      <c r="N5" s="519">
        <v>15.96</v>
      </c>
      <c r="O5" s="519">
        <v>15.689999580383301</v>
      </c>
      <c r="P5" s="519">
        <v>16.7600002288818</v>
      </c>
      <c r="Q5" s="519">
        <v>17.450000762939499</v>
      </c>
      <c r="R5" s="519">
        <v>15.810000419616699</v>
      </c>
      <c r="S5" s="519">
        <v>16.559999465942401</v>
      </c>
      <c r="T5" s="659">
        <v>24.7630004882813</v>
      </c>
      <c r="U5" s="659">
        <v>26.597000000000001</v>
      </c>
      <c r="V5" s="659">
        <v>27.835999999999999</v>
      </c>
      <c r="W5" s="659">
        <v>30.417999999999999</v>
      </c>
      <c r="X5" s="659">
        <v>29.71</v>
      </c>
      <c r="Y5" s="659">
        <v>30.25</v>
      </c>
      <c r="Z5" s="659">
        <v>32.82</v>
      </c>
      <c r="AA5" s="659">
        <v>34.630000000000003</v>
      </c>
      <c r="AB5" s="659">
        <v>35.159999999999997</v>
      </c>
      <c r="AC5" s="659">
        <v>35.409999999999997</v>
      </c>
      <c r="AD5" s="659">
        <v>30.84</v>
      </c>
      <c r="AE5" s="659">
        <v>27.34</v>
      </c>
      <c r="AF5" s="659">
        <v>24.382899999999999</v>
      </c>
      <c r="AG5" s="659">
        <v>19.814499999999999</v>
      </c>
      <c r="AH5" s="659" t="s">
        <v>101</v>
      </c>
      <c r="AI5" s="659" t="s">
        <v>101</v>
      </c>
      <c r="AJ5" s="519"/>
      <c r="AK5" s="519"/>
      <c r="AL5" s="26"/>
      <c r="AO5" s="1"/>
    </row>
    <row r="6" spans="1:41" ht="15" customHeight="1">
      <c r="A6" s="1135"/>
      <c r="B6" s="118" t="s">
        <v>215</v>
      </c>
      <c r="C6" s="519">
        <v>0.55366195477273905</v>
      </c>
      <c r="D6" s="519">
        <v>0.54453864881428948</v>
      </c>
      <c r="E6" s="519">
        <v>0.54355722334221168</v>
      </c>
      <c r="F6" s="519">
        <v>0.70898422980450393</v>
      </c>
      <c r="G6" s="519">
        <v>0.83680440541233236</v>
      </c>
      <c r="H6" s="519">
        <v>0.91214148519150495</v>
      </c>
      <c r="I6" s="519">
        <v>1.0721684648866912</v>
      </c>
      <c r="J6" s="519">
        <v>1.0866369742216897</v>
      </c>
      <c r="K6" s="519">
        <v>1.0918253079507279</v>
      </c>
      <c r="L6" s="519">
        <v>1.1098596566392958</v>
      </c>
      <c r="M6" s="519">
        <v>0.98807738256105637</v>
      </c>
      <c r="N6" s="519">
        <v>0.94182890544905262</v>
      </c>
      <c r="O6" s="519">
        <v>0.89557767160891422</v>
      </c>
      <c r="P6" s="519">
        <v>0.9248694369052699</v>
      </c>
      <c r="Q6" s="519">
        <v>0.93026294843014279</v>
      </c>
      <c r="R6" s="519">
        <v>0.81353929099392475</v>
      </c>
      <c r="S6" s="519">
        <v>0.82184007646400326</v>
      </c>
      <c r="T6" s="659">
        <v>1.41062867641449</v>
      </c>
      <c r="U6" s="659">
        <v>1.45222838087168</v>
      </c>
      <c r="V6" s="659">
        <v>1.4707408336921699</v>
      </c>
      <c r="W6" s="659">
        <v>1.55596562792277</v>
      </c>
      <c r="X6" s="659">
        <v>1.4722</v>
      </c>
      <c r="Y6" s="659">
        <v>1.20479888322113</v>
      </c>
      <c r="Z6" s="659">
        <v>1.2615417423867199</v>
      </c>
      <c r="AA6" s="659">
        <v>1.2853645526595401</v>
      </c>
      <c r="AB6" s="659">
        <v>1.26092098873993</v>
      </c>
      <c r="AC6" s="659">
        <v>1.2277029417926</v>
      </c>
      <c r="AD6" s="659">
        <v>1.03431729977182</v>
      </c>
      <c r="AE6" s="659">
        <v>0.88738036390839004</v>
      </c>
      <c r="AF6" s="659">
        <v>0.75363820544416904</v>
      </c>
      <c r="AG6" s="659">
        <v>0.59274296777903701</v>
      </c>
      <c r="AH6" s="659" t="s">
        <v>101</v>
      </c>
      <c r="AI6" s="659" t="s">
        <v>101</v>
      </c>
      <c r="AJ6" s="519"/>
      <c r="AK6" s="519"/>
      <c r="AM6" s="33"/>
    </row>
    <row r="7" spans="1:41" ht="15" customHeight="1">
      <c r="A7" s="1135" t="s">
        <v>12</v>
      </c>
      <c r="B7" s="118" t="s">
        <v>214</v>
      </c>
      <c r="C7" s="519">
        <v>2.81</v>
      </c>
      <c r="D7" s="519">
        <v>2.73</v>
      </c>
      <c r="E7" s="519">
        <v>3.3</v>
      </c>
      <c r="F7" s="519">
        <v>3.25</v>
      </c>
      <c r="G7" s="519">
        <v>3.08</v>
      </c>
      <c r="H7" s="519">
        <v>3.19</v>
      </c>
      <c r="I7" s="519">
        <v>2.92</v>
      </c>
      <c r="J7" s="519">
        <v>3.07</v>
      </c>
      <c r="K7" s="519">
        <v>3.68</v>
      </c>
      <c r="L7" s="519">
        <v>3.86</v>
      </c>
      <c r="M7" s="519">
        <v>4.03</v>
      </c>
      <c r="N7" s="519">
        <v>3.87</v>
      </c>
      <c r="O7" s="519">
        <v>4.0300002098083505</v>
      </c>
      <c r="P7" s="519">
        <v>3.9200000762939498</v>
      </c>
      <c r="Q7" s="519">
        <v>3.9700000286102299</v>
      </c>
      <c r="R7" s="519">
        <v>4.2800002098083496</v>
      </c>
      <c r="S7" s="519">
        <v>4.0900001525878897</v>
      </c>
      <c r="T7" s="519">
        <v>4.3200001716613796</v>
      </c>
      <c r="U7" s="519">
        <v>4.3899998664856001</v>
      </c>
      <c r="V7" s="519">
        <v>4.1900000572204599</v>
      </c>
      <c r="W7" s="519">
        <v>3.3699998855590803</v>
      </c>
      <c r="X7" s="519">
        <v>3.8800001144409197</v>
      </c>
      <c r="Y7" s="519">
        <v>3.4100000858306898</v>
      </c>
      <c r="Z7" s="519">
        <v>5.4200000762939498</v>
      </c>
      <c r="AA7" s="519">
        <v>6.9899997711181605</v>
      </c>
      <c r="AB7" s="519">
        <v>6.9499998092651403</v>
      </c>
      <c r="AC7" s="519">
        <v>6.6300001144409197</v>
      </c>
      <c r="AD7" s="519">
        <v>7.3299999237060502</v>
      </c>
      <c r="AE7" s="519">
        <v>7.3099999427795401</v>
      </c>
      <c r="AF7" s="519">
        <v>7.25</v>
      </c>
      <c r="AG7" s="519"/>
      <c r="AH7" s="519"/>
      <c r="AI7" s="519"/>
      <c r="AJ7" s="519"/>
      <c r="AK7" s="519"/>
    </row>
    <row r="8" spans="1:41" ht="15" customHeight="1">
      <c r="A8" s="1135"/>
      <c r="B8" s="118" t="s">
        <v>215</v>
      </c>
      <c r="C8" s="519">
        <v>2.1837862034449422</v>
      </c>
      <c r="D8" s="519">
        <v>2.0583252470555773</v>
      </c>
      <c r="E8" s="519">
        <v>2.4201692505029184</v>
      </c>
      <c r="F8" s="519">
        <v>2.3229052754965656</v>
      </c>
      <c r="G8" s="519">
        <v>2.1477468531673338</v>
      </c>
      <c r="H8" s="519">
        <v>2.1712895622231008</v>
      </c>
      <c r="I8" s="519">
        <v>1.9405552114540607</v>
      </c>
      <c r="J8" s="519">
        <v>1.9929577830519389</v>
      </c>
      <c r="K8" s="519">
        <v>2.3352817282607798</v>
      </c>
      <c r="L8" s="519">
        <v>2.3971284140449369</v>
      </c>
      <c r="M8" s="519">
        <v>2.4523331546314715</v>
      </c>
      <c r="N8" s="519">
        <v>2.3108975239360019</v>
      </c>
      <c r="O8" s="519">
        <v>2.3641398196849832</v>
      </c>
      <c r="P8" s="519">
        <v>2.260164586273969</v>
      </c>
      <c r="Q8" s="519">
        <v>2.2486127580794184</v>
      </c>
      <c r="R8" s="519">
        <v>2.3789977915388558</v>
      </c>
      <c r="S8" s="519">
        <v>2.2277769197896249</v>
      </c>
      <c r="T8" s="519">
        <v>2.3034374385677419</v>
      </c>
      <c r="U8" s="519">
        <v>2.2916670319860351</v>
      </c>
      <c r="V8" s="519">
        <v>2.1448737044223098</v>
      </c>
      <c r="W8" s="519">
        <v>1.6959336268719838</v>
      </c>
      <c r="X8" s="519">
        <v>1.9251704690970057</v>
      </c>
      <c r="Y8" s="519">
        <v>1.671936659505298</v>
      </c>
      <c r="Z8" s="519">
        <v>2.6278138462001421</v>
      </c>
      <c r="AA8" s="519">
        <v>3.3467088880825848</v>
      </c>
      <c r="AB8" s="519">
        <v>3.2771949705972609</v>
      </c>
      <c r="AC8" s="519">
        <v>3.0695510790610414</v>
      </c>
      <c r="AD8" s="519">
        <v>3.3241484301248798</v>
      </c>
      <c r="AE8" s="519">
        <v>3.2430269121457083</v>
      </c>
      <c r="AF8" s="519">
        <v>3.147107070659716</v>
      </c>
      <c r="AG8" s="519"/>
      <c r="AH8" s="519"/>
      <c r="AI8" s="519"/>
      <c r="AJ8" s="519"/>
      <c r="AK8" s="519"/>
    </row>
    <row r="9" spans="1:41" ht="15" customHeight="1">
      <c r="A9" s="1135" t="s">
        <v>483</v>
      </c>
      <c r="B9" s="118" t="s">
        <v>214</v>
      </c>
      <c r="C9" s="519">
        <v>7.0000000000000007E-2</v>
      </c>
      <c r="D9" s="519">
        <v>7.0000000000000007E-2</v>
      </c>
      <c r="E9" s="519">
        <v>7.0000000000000007E-2</v>
      </c>
      <c r="F9" s="519">
        <v>7.0000000000000007E-2</v>
      </c>
      <c r="G9" s="519">
        <v>7.0000000000000007E-2</v>
      </c>
      <c r="H9" s="519">
        <v>0.08</v>
      </c>
      <c r="I9" s="519">
        <v>0.08</v>
      </c>
      <c r="J9" s="519">
        <v>0.08</v>
      </c>
      <c r="K9" s="519">
        <v>0.09</v>
      </c>
      <c r="L9" s="519">
        <v>0.1</v>
      </c>
      <c r="M9" s="519">
        <v>0.1</v>
      </c>
      <c r="N9" s="519">
        <v>0.11</v>
      </c>
      <c r="O9" s="519">
        <v>0.10999999940395401</v>
      </c>
      <c r="P9" s="519">
        <v>0.140000000596046</v>
      </c>
      <c r="Q9" s="519">
        <v>0.15000000596046401</v>
      </c>
      <c r="R9" s="519">
        <v>0.15000000596046401</v>
      </c>
      <c r="S9" s="519">
        <v>0.17000000178813901</v>
      </c>
      <c r="T9" s="519">
        <v>0.10999999940395401</v>
      </c>
      <c r="U9" s="519">
        <v>0.10999999940395401</v>
      </c>
      <c r="V9" s="519">
        <v>0.140000000596046</v>
      </c>
      <c r="W9" s="519">
        <v>0.17000000178813901</v>
      </c>
      <c r="X9" s="519">
        <v>0.15000000596046401</v>
      </c>
      <c r="Y9" s="519">
        <v>0.15999999642372101</v>
      </c>
      <c r="Z9" s="519">
        <v>0.18999999761581401</v>
      </c>
      <c r="AA9" s="519">
        <v>0.17000000178813901</v>
      </c>
      <c r="AB9" s="519">
        <v>0.18999999761581401</v>
      </c>
      <c r="AC9" s="519">
        <v>0.21999999880790699</v>
      </c>
      <c r="AD9" s="519">
        <v>0.28000000119209301</v>
      </c>
      <c r="AE9" s="519">
        <v>0.30000001192092901</v>
      </c>
      <c r="AF9" s="519">
        <v>0.31999999284744302</v>
      </c>
      <c r="AG9" s="519"/>
      <c r="AH9" s="519"/>
      <c r="AI9" s="519"/>
      <c r="AJ9" s="519"/>
      <c r="AK9" s="519"/>
    </row>
    <row r="10" spans="1:41" ht="15" customHeight="1">
      <c r="A10" s="1135"/>
      <c r="B10" s="118" t="s">
        <v>215</v>
      </c>
      <c r="C10" s="519">
        <v>0.1700688535901535</v>
      </c>
      <c r="D10" s="519">
        <v>0.16514380486608016</v>
      </c>
      <c r="E10" s="519">
        <v>0.16038345392641606</v>
      </c>
      <c r="F10" s="519">
        <v>0.15580831126048925</v>
      </c>
      <c r="G10" s="519">
        <v>0.15142337976983647</v>
      </c>
      <c r="H10" s="519">
        <v>0.16828146758267878</v>
      </c>
      <c r="I10" s="519">
        <v>0.16372473778459962</v>
      </c>
      <c r="J10" s="519">
        <v>0.15937683656901516</v>
      </c>
      <c r="K10" s="519">
        <v>0.17462775184232279</v>
      </c>
      <c r="L10" s="519">
        <v>0.18908846125482884</v>
      </c>
      <c r="M10" s="519">
        <v>0.18438005892786682</v>
      </c>
      <c r="N10" s="519">
        <v>0.19787909587242197</v>
      </c>
      <c r="O10" s="519">
        <v>0.19315867002169348</v>
      </c>
      <c r="P10" s="519">
        <v>0.24004951980845074</v>
      </c>
      <c r="Q10" s="519">
        <v>0.25115952976318001</v>
      </c>
      <c r="R10" s="519">
        <v>0.24524832366313346</v>
      </c>
      <c r="S10" s="519">
        <v>0.27138038716105628</v>
      </c>
      <c r="T10" s="519">
        <v>0.17143997014443663</v>
      </c>
      <c r="U10" s="519">
        <v>0.16736987282012761</v>
      </c>
      <c r="V10" s="519">
        <v>0.20794622005172808</v>
      </c>
      <c r="W10" s="519">
        <v>0.24648541065649071</v>
      </c>
      <c r="X10" s="519">
        <v>0.21229079586466604</v>
      </c>
      <c r="Y10" s="519">
        <v>0.22103568541609417</v>
      </c>
      <c r="Z10" s="519">
        <v>0.25623355232196693</v>
      </c>
      <c r="AA10" s="519">
        <v>0.22386389310912574</v>
      </c>
      <c r="AB10" s="519">
        <v>0.24439341889137231</v>
      </c>
      <c r="AC10" s="519">
        <v>0.27652190594975473</v>
      </c>
      <c r="AD10" s="519">
        <v>0.34402683555774488</v>
      </c>
      <c r="AE10" s="519">
        <v>0.36043744118373539</v>
      </c>
      <c r="AF10" s="519">
        <v>0.37607636330322336</v>
      </c>
      <c r="AG10" s="519"/>
      <c r="AH10" s="519"/>
      <c r="AI10" s="519"/>
      <c r="AJ10" s="519"/>
      <c r="AK10" s="519"/>
    </row>
    <row r="11" spans="1:41">
      <c r="A11" s="1136" t="s">
        <v>89</v>
      </c>
      <c r="B11" s="118" t="s">
        <v>214</v>
      </c>
      <c r="C11" s="519">
        <v>3.18</v>
      </c>
      <c r="D11" s="519">
        <v>1.74</v>
      </c>
      <c r="E11" s="519">
        <v>1.48</v>
      </c>
      <c r="F11" s="519">
        <v>1.9</v>
      </c>
      <c r="G11" s="519">
        <v>2.21</v>
      </c>
      <c r="H11" s="519">
        <v>2.11</v>
      </c>
      <c r="I11" s="519">
        <v>2.27</v>
      </c>
      <c r="J11" s="519">
        <v>2.27</v>
      </c>
      <c r="K11" s="519">
        <v>2.2799999999999998</v>
      </c>
      <c r="L11" s="519">
        <v>2.09</v>
      </c>
      <c r="M11" s="519">
        <v>1.63</v>
      </c>
      <c r="N11" s="519">
        <v>1.57</v>
      </c>
      <c r="O11" s="519">
        <v>1.6499999761581401</v>
      </c>
      <c r="P11" s="519">
        <v>2</v>
      </c>
      <c r="Q11" s="519">
        <v>1.9400000572204599</v>
      </c>
      <c r="R11" s="519">
        <v>2.21000003814697</v>
      </c>
      <c r="S11" s="519">
        <v>2.2799999713897701</v>
      </c>
      <c r="T11" s="519">
        <v>2.4700000286102299</v>
      </c>
      <c r="U11" s="519">
        <v>2.5499999523162802</v>
      </c>
      <c r="V11" s="519">
        <v>2.5</v>
      </c>
      <c r="W11" s="519">
        <v>2.6500000953674299</v>
      </c>
      <c r="X11" s="519">
        <v>3.0199999809265101</v>
      </c>
      <c r="Y11" s="519">
        <v>2.8299999237060502</v>
      </c>
      <c r="Z11" s="519">
        <v>3.96000003814697</v>
      </c>
      <c r="AA11" s="519">
        <v>5.1399998664856001</v>
      </c>
      <c r="AB11" s="519">
        <v>3.2300000190734899</v>
      </c>
      <c r="AC11" s="519">
        <v>2.4200000762939498</v>
      </c>
      <c r="AD11" s="519">
        <v>2.8499999046325701</v>
      </c>
      <c r="AE11" s="519">
        <v>3.1199998855590803</v>
      </c>
      <c r="AF11" s="519">
        <v>3.21000003814697</v>
      </c>
      <c r="AG11" s="519"/>
      <c r="AH11" s="519"/>
      <c r="AI11" s="519"/>
      <c r="AJ11" s="519"/>
      <c r="AK11" s="519"/>
    </row>
    <row r="12" spans="1:41">
      <c r="A12" s="1136"/>
      <c r="B12" s="118" t="s">
        <v>215</v>
      </c>
      <c r="C12" s="519">
        <v>9.1875589011367526E-2</v>
      </c>
      <c r="D12" s="519">
        <v>4.8456844445731673E-2</v>
      </c>
      <c r="E12" s="519">
        <v>3.9642237378949549E-2</v>
      </c>
      <c r="F12" s="519">
        <v>4.8949095130891816E-2</v>
      </c>
      <c r="G12" s="519">
        <v>5.4902776994881844E-2</v>
      </c>
      <c r="H12" s="519">
        <v>5.0750141204450934E-2</v>
      </c>
      <c r="I12" s="519">
        <v>5.3090425226006759E-2</v>
      </c>
      <c r="J12" s="519">
        <v>5.1794330145411328E-2</v>
      </c>
      <c r="K12" s="519">
        <v>5.083615667239718E-2</v>
      </c>
      <c r="L12" s="519">
        <v>4.5514318880940097E-2</v>
      </c>
      <c r="M12" s="519">
        <v>3.4602935560205605E-2</v>
      </c>
      <c r="N12" s="519">
        <v>3.2418904111365415E-2</v>
      </c>
      <c r="O12" s="519">
        <v>3.3084915266686277E-2</v>
      </c>
      <c r="P12" s="519">
        <v>3.8891148788726418E-2</v>
      </c>
      <c r="Q12" s="519">
        <v>3.6556272891748641E-2</v>
      </c>
      <c r="R12" s="519">
        <v>4.0338851423086568E-2</v>
      </c>
      <c r="S12" s="519">
        <v>4.0298315911966455E-2</v>
      </c>
      <c r="T12" s="519">
        <v>4.2255675482202347E-2</v>
      </c>
      <c r="U12" s="519">
        <v>4.2210718598039321E-2</v>
      </c>
      <c r="V12" s="519">
        <v>4.0032941025456917E-2</v>
      </c>
      <c r="W12" s="519">
        <v>4.1044639875619411E-2</v>
      </c>
      <c r="X12" s="519">
        <v>4.5239954305945768E-2</v>
      </c>
      <c r="Y12" s="519">
        <v>4.1002161881871932E-2</v>
      </c>
      <c r="Z12" s="519">
        <v>5.5494204165010531E-2</v>
      </c>
      <c r="AA12" s="519">
        <v>6.9678431542336869E-2</v>
      </c>
      <c r="AB12" s="519">
        <v>4.2363693950846076E-2</v>
      </c>
      <c r="AC12" s="519">
        <v>3.0714897807526873E-2</v>
      </c>
      <c r="AD12" s="519">
        <v>3.501281505478087E-2</v>
      </c>
      <c r="AE12" s="519">
        <v>3.7112771461009011E-2</v>
      </c>
      <c r="AF12" s="519">
        <v>3.6985586246502847E-2</v>
      </c>
      <c r="AG12" s="519"/>
      <c r="AH12" s="519"/>
      <c r="AI12" s="519"/>
      <c r="AJ12" s="519"/>
      <c r="AK12" s="519"/>
    </row>
    <row r="13" spans="1:41" ht="15" customHeight="1">
      <c r="A13" s="1135" t="s">
        <v>482</v>
      </c>
      <c r="B13" s="118" t="s">
        <v>214</v>
      </c>
      <c r="C13" s="519">
        <v>0.56000000000000005</v>
      </c>
      <c r="D13" s="519">
        <v>0.56000000000000005</v>
      </c>
      <c r="E13" s="519">
        <v>0.57999999999999996</v>
      </c>
      <c r="F13" s="519">
        <v>0.59</v>
      </c>
      <c r="G13" s="519">
        <v>0.61</v>
      </c>
      <c r="H13" s="519">
        <v>0.63</v>
      </c>
      <c r="I13" s="519">
        <v>0.46</v>
      </c>
      <c r="J13" s="519">
        <v>0.59</v>
      </c>
      <c r="K13" s="519">
        <v>0.62</v>
      </c>
      <c r="L13" s="519">
        <v>0.68</v>
      </c>
      <c r="M13" s="519">
        <v>0.69</v>
      </c>
      <c r="N13" s="519">
        <v>0.61</v>
      </c>
      <c r="O13" s="519">
        <v>0.62000000476837203</v>
      </c>
      <c r="P13" s="519">
        <v>0.62999999523162797</v>
      </c>
      <c r="Q13" s="519">
        <v>0.62999999523162797</v>
      </c>
      <c r="R13" s="519">
        <v>0.66000002622604403</v>
      </c>
      <c r="S13" s="519">
        <v>0.64999997615814198</v>
      </c>
      <c r="T13" s="519">
        <v>0.66000002622604403</v>
      </c>
      <c r="U13" s="519">
        <v>0.62999999523162797</v>
      </c>
      <c r="V13" s="519">
        <v>0.69999998807907104</v>
      </c>
      <c r="W13" s="519">
        <v>0.64999997615814198</v>
      </c>
      <c r="X13" s="519">
        <v>0.66000002622604403</v>
      </c>
      <c r="Y13" s="519">
        <v>0.68000000715255704</v>
      </c>
      <c r="Z13" s="519">
        <v>0.75</v>
      </c>
      <c r="AA13" s="519">
        <v>0.75</v>
      </c>
      <c r="AB13" s="519">
        <v>0.769999980926514</v>
      </c>
      <c r="AC13" s="519">
        <v>0.83999997377395597</v>
      </c>
      <c r="AD13" s="519">
        <v>0.88999998569488503</v>
      </c>
      <c r="AE13" s="519">
        <v>0.91000002622604403</v>
      </c>
      <c r="AF13" s="519">
        <v>0.95999997854232799</v>
      </c>
      <c r="AG13" s="519"/>
      <c r="AH13" s="519"/>
      <c r="AI13" s="519"/>
      <c r="AJ13" s="519"/>
      <c r="AK13" s="519"/>
    </row>
    <row r="14" spans="1:41" ht="15" customHeight="1">
      <c r="A14" s="1135"/>
      <c r="B14" s="118" t="s">
        <v>215</v>
      </c>
      <c r="C14" s="519">
        <v>0.68091480904595314</v>
      </c>
      <c r="D14" s="519">
        <v>0.66251255520445018</v>
      </c>
      <c r="E14" s="519">
        <v>0.668977329742386</v>
      </c>
      <c r="F14" s="519">
        <v>0.66463446231071999</v>
      </c>
      <c r="G14" s="519">
        <v>0.67208595648849412</v>
      </c>
      <c r="H14" s="519">
        <v>0.67973190510511028</v>
      </c>
      <c r="I14" s="519">
        <v>0.48651198405932911</v>
      </c>
      <c r="J14" s="519">
        <v>0.61240419507253352</v>
      </c>
      <c r="K14" s="519">
        <v>0.63270341925173634</v>
      </c>
      <c r="L14" s="519">
        <v>0.68403237082601942</v>
      </c>
      <c r="M14" s="519">
        <v>0.68627216957486925</v>
      </c>
      <c r="N14" s="519">
        <v>0.60181056187401838</v>
      </c>
      <c r="O14" s="519">
        <v>0.60840740997863907</v>
      </c>
      <c r="P14" s="519">
        <v>0.61595860291947568</v>
      </c>
      <c r="Q14" s="519">
        <v>0.6138633688545484</v>
      </c>
      <c r="R14" s="519">
        <v>0.64041920891351334</v>
      </c>
      <c r="S14" s="519">
        <v>0.6273555766200416</v>
      </c>
      <c r="T14" s="519">
        <v>0.63300186373584644</v>
      </c>
      <c r="U14" s="519">
        <v>0.60002971121582016</v>
      </c>
      <c r="V14" s="519">
        <v>0.66196230983153159</v>
      </c>
      <c r="W14" s="519">
        <v>0.61041974920024866</v>
      </c>
      <c r="X14" s="519">
        <v>0.61565501140924739</v>
      </c>
      <c r="Y14" s="519">
        <v>0.63004675053628756</v>
      </c>
      <c r="Z14" s="519">
        <v>0.69007207112710856</v>
      </c>
      <c r="AA14" s="519">
        <v>0.68491774594483035</v>
      </c>
      <c r="AB14" s="519">
        <v>0.69743974476106263</v>
      </c>
      <c r="AC14" s="519">
        <v>0.75404353504054411</v>
      </c>
      <c r="AD14" s="519">
        <v>0.79124613773629371</v>
      </c>
      <c r="AE14" s="519">
        <v>0.80086319516775351</v>
      </c>
      <c r="AF14" s="519">
        <v>0.83614004522326946</v>
      </c>
      <c r="AG14" s="519"/>
      <c r="AH14" s="519"/>
      <c r="AI14" s="519"/>
      <c r="AJ14" s="519"/>
      <c r="AK14" s="519"/>
    </row>
    <row r="15" spans="1:41" ht="15" customHeight="1">
      <c r="A15" s="1135" t="s">
        <v>11</v>
      </c>
      <c r="B15" s="118" t="s">
        <v>214</v>
      </c>
      <c r="C15" s="519">
        <v>0.34</v>
      </c>
      <c r="D15" s="519">
        <v>0.35</v>
      </c>
      <c r="E15" s="519">
        <v>0.35</v>
      </c>
      <c r="F15" s="519">
        <v>0.36</v>
      </c>
      <c r="G15" s="519">
        <v>0.36</v>
      </c>
      <c r="H15" s="519">
        <v>0.37</v>
      </c>
      <c r="I15" s="519">
        <v>0.37</v>
      </c>
      <c r="J15" s="519">
        <v>0.38</v>
      </c>
      <c r="K15" s="519">
        <v>0.39</v>
      </c>
      <c r="L15" s="519">
        <v>0.39</v>
      </c>
      <c r="M15" s="519">
        <v>0.39</v>
      </c>
      <c r="N15" s="519">
        <v>0.4</v>
      </c>
      <c r="O15" s="519">
        <v>0.40999999642372098</v>
      </c>
      <c r="P15" s="519">
        <v>0.40999999642372098</v>
      </c>
      <c r="Q15" s="519">
        <v>0.43000000715255698</v>
      </c>
      <c r="R15" s="519">
        <v>0.43000000715255698</v>
      </c>
      <c r="S15" s="519">
        <v>0.43000000715255698</v>
      </c>
      <c r="T15" s="519">
        <v>0.43999999761581399</v>
      </c>
      <c r="U15" s="519">
        <v>0.46000000834464999</v>
      </c>
      <c r="V15" s="519">
        <v>0.52999997138977095</v>
      </c>
      <c r="W15" s="519">
        <v>0.55000001192092896</v>
      </c>
      <c r="X15" s="519">
        <v>0.56999999284744296</v>
      </c>
      <c r="Y15" s="519">
        <v>0.62000000476837203</v>
      </c>
      <c r="Z15" s="519">
        <v>0.61000001430511497</v>
      </c>
      <c r="AA15" s="519">
        <v>0.61000001430511497</v>
      </c>
      <c r="AB15" s="519">
        <v>0.64999997615814198</v>
      </c>
      <c r="AC15" s="519">
        <v>0.68999999761581399</v>
      </c>
      <c r="AD15" s="519">
        <v>0.69999998807907104</v>
      </c>
      <c r="AE15" s="519">
        <v>0.730000019073486</v>
      </c>
      <c r="AF15" s="519">
        <v>0.769999980926514</v>
      </c>
      <c r="AG15" s="519"/>
      <c r="AH15" s="519"/>
      <c r="AI15" s="519"/>
      <c r="AJ15" s="519"/>
      <c r="AK15" s="519"/>
    </row>
    <row r="16" spans="1:41" ht="15" customHeight="1">
      <c r="A16" s="1135"/>
      <c r="B16" s="118" t="s">
        <v>215</v>
      </c>
      <c r="C16" s="519">
        <v>0.19955897466598818</v>
      </c>
      <c r="D16" s="519">
        <v>0.20085691297845551</v>
      </c>
      <c r="E16" s="519">
        <v>0.19637723280913702</v>
      </c>
      <c r="F16" s="519">
        <v>0.19755937345142263</v>
      </c>
      <c r="G16" s="519">
        <v>0.19341081585517397</v>
      </c>
      <c r="H16" s="519">
        <v>0.19488064350641895</v>
      </c>
      <c r="I16" s="519">
        <v>0.19128426185471289</v>
      </c>
      <c r="J16" s="519">
        <v>0.19308413285407819</v>
      </c>
      <c r="K16" s="519">
        <v>0.19524170923603421</v>
      </c>
      <c r="L16" s="519">
        <v>0.19309492546535878</v>
      </c>
      <c r="M16" s="519">
        <v>0.19185312905074514</v>
      </c>
      <c r="N16" s="519">
        <v>0.19648893914639309</v>
      </c>
      <c r="O16" s="519">
        <v>0.20198715776661366</v>
      </c>
      <c r="P16" s="519">
        <v>0.20313572014027315</v>
      </c>
      <c r="Q16" s="519">
        <v>0.21436195521657633</v>
      </c>
      <c r="R16" s="519">
        <v>0.21541845392302397</v>
      </c>
      <c r="S16" s="519">
        <v>0.21608768091818015</v>
      </c>
      <c r="T16" s="519">
        <v>0.22144760178074774</v>
      </c>
      <c r="U16" s="519">
        <v>0.23148964000576208</v>
      </c>
      <c r="V16" s="519">
        <v>0.26631357741548739</v>
      </c>
      <c r="W16" s="519">
        <v>0.27560979262665097</v>
      </c>
      <c r="X16" s="519">
        <v>0.28446051705313025</v>
      </c>
      <c r="Y16" s="519">
        <v>0.30769414248043764</v>
      </c>
      <c r="Z16" s="519">
        <v>0.30071067015348812</v>
      </c>
      <c r="AA16" s="519">
        <v>0.29851506586177629</v>
      </c>
      <c r="AB16" s="519">
        <v>0.31568552871166888</v>
      </c>
      <c r="AC16" s="519">
        <v>0.33252354898809899</v>
      </c>
      <c r="AD16" s="519">
        <v>0.33468289659401385</v>
      </c>
      <c r="AE16" s="519">
        <v>0.34624610844213732</v>
      </c>
      <c r="AF16" s="519">
        <v>0.36230740934033889</v>
      </c>
      <c r="AG16" s="519"/>
      <c r="AH16" s="519"/>
      <c r="AI16" s="519"/>
      <c r="AJ16" s="519"/>
      <c r="AK16" s="519"/>
    </row>
    <row r="17" spans="1:37" ht="15" customHeight="1">
      <c r="A17" s="1135" t="s">
        <v>10</v>
      </c>
      <c r="B17" s="118" t="s">
        <v>214</v>
      </c>
      <c r="C17" s="519">
        <v>0.89</v>
      </c>
      <c r="D17" s="519">
        <v>0.95</v>
      </c>
      <c r="E17" s="519">
        <v>0.96</v>
      </c>
      <c r="F17" s="519">
        <v>1</v>
      </c>
      <c r="G17" s="519">
        <v>1.21</v>
      </c>
      <c r="H17" s="519">
        <v>1.37</v>
      </c>
      <c r="I17" s="519">
        <v>1.31</v>
      </c>
      <c r="J17" s="519">
        <v>1.42</v>
      </c>
      <c r="K17" s="519">
        <v>1.63</v>
      </c>
      <c r="L17" s="519">
        <v>1.67</v>
      </c>
      <c r="M17" s="519">
        <v>1.65</v>
      </c>
      <c r="N17" s="519">
        <v>1.67</v>
      </c>
      <c r="O17" s="519">
        <v>1.12000000476837</v>
      </c>
      <c r="P17" s="519">
        <v>1.5499999523162802</v>
      </c>
      <c r="Q17" s="519">
        <v>1.6499999761581401</v>
      </c>
      <c r="R17" s="519">
        <v>1.71000003814697</v>
      </c>
      <c r="S17" s="519">
        <v>1.6399999856948901</v>
      </c>
      <c r="T17" s="659">
        <v>2.252000093460083</v>
      </c>
      <c r="U17" s="659">
        <v>1.944</v>
      </c>
      <c r="V17" s="659">
        <v>1.8220000000000001</v>
      </c>
      <c r="W17" s="659">
        <v>2.0129999999999999</v>
      </c>
      <c r="X17" s="659">
        <v>2.4495999999999998</v>
      </c>
      <c r="Y17" s="659">
        <v>2.74</v>
      </c>
      <c r="Z17" s="659">
        <v>2.93</v>
      </c>
      <c r="AA17" s="659">
        <v>3.05</v>
      </c>
      <c r="AB17" s="659">
        <v>3.32</v>
      </c>
      <c r="AC17" s="659">
        <v>3.22</v>
      </c>
      <c r="AD17" s="659">
        <v>3.5</v>
      </c>
      <c r="AE17" s="659">
        <v>3.37</v>
      </c>
      <c r="AF17" s="659">
        <f>3927.7/1000</f>
        <v>3.9276999999999997</v>
      </c>
      <c r="AG17" s="659">
        <f>2745.45/1000</f>
        <v>2.7454499999999999</v>
      </c>
      <c r="AH17" s="659" t="s">
        <v>101</v>
      </c>
      <c r="AI17" s="519"/>
      <c r="AJ17" s="519"/>
      <c r="AK17" s="519"/>
    </row>
    <row r="18" spans="1:37" ht="15" customHeight="1">
      <c r="A18" s="1135"/>
      <c r="B18" s="118" t="s">
        <v>215</v>
      </c>
      <c r="C18" s="519">
        <v>7.6733087919651319E-2</v>
      </c>
      <c r="D18" s="519">
        <v>7.9545775202467028E-2</v>
      </c>
      <c r="E18" s="519">
        <v>7.8040291226856795E-2</v>
      </c>
      <c r="F18" s="519">
        <v>7.889254433110128E-2</v>
      </c>
      <c r="G18" s="519">
        <v>9.260291014976875E-2</v>
      </c>
      <c r="H18" s="519">
        <v>0.10166671824211862</v>
      </c>
      <c r="I18" s="519">
        <v>9.4226321698588411E-2</v>
      </c>
      <c r="J18" s="519">
        <v>9.8969463041875233E-2</v>
      </c>
      <c r="K18" s="519">
        <v>0.11006975518798261</v>
      </c>
      <c r="L18" s="519">
        <v>0.10927514329439299</v>
      </c>
      <c r="M18" s="519">
        <v>0.10465023797464115</v>
      </c>
      <c r="N18" s="519">
        <v>0.10270013411899551</v>
      </c>
      <c r="O18" s="519">
        <v>6.6805359648940812E-2</v>
      </c>
      <c r="P18" s="519">
        <v>8.9703540918114041E-2</v>
      </c>
      <c r="Q18" s="519">
        <v>9.2681049126918671E-2</v>
      </c>
      <c r="R18" s="519">
        <v>9.3255492347376484E-2</v>
      </c>
      <c r="S18" s="519">
        <v>8.6863186808812803E-2</v>
      </c>
      <c r="T18" s="659">
        <v>0.12104686349630356</v>
      </c>
      <c r="U18" s="659">
        <v>9.7532542254056498E-2</v>
      </c>
      <c r="V18" s="659">
        <v>8.8921063667272607E-2</v>
      </c>
      <c r="W18" s="659">
        <v>9.5504160149286005E-2</v>
      </c>
      <c r="X18" s="659">
        <v>0.113</v>
      </c>
      <c r="Y18" s="659">
        <v>0.12261350598508294</v>
      </c>
      <c r="Z18" s="659">
        <v>0.12760624319424296</v>
      </c>
      <c r="AA18" s="659">
        <v>0.1292926374371198</v>
      </c>
      <c r="AB18" s="659">
        <v>0.13699715442055155</v>
      </c>
      <c r="AC18" s="659">
        <v>0.12934651489473323</v>
      </c>
      <c r="AD18" s="659">
        <v>0.13687641987287621</v>
      </c>
      <c r="AE18" s="659">
        <v>0.12832076138914345</v>
      </c>
      <c r="AF18" s="659">
        <v>0.14265357514331639</v>
      </c>
      <c r="AG18" s="659">
        <v>9.726954059490929E-2</v>
      </c>
      <c r="AH18" s="659" t="s">
        <v>101</v>
      </c>
      <c r="AI18" s="519"/>
      <c r="AJ18" s="519"/>
      <c r="AK18" s="519"/>
    </row>
    <row r="19" spans="1:37" ht="15" customHeight="1">
      <c r="A19" s="1135" t="s">
        <v>9</v>
      </c>
      <c r="B19" s="118" t="s">
        <v>214</v>
      </c>
      <c r="C19" s="519">
        <v>0.55000000000000004</v>
      </c>
      <c r="D19" s="519">
        <v>0.64</v>
      </c>
      <c r="E19" s="519">
        <v>0.63</v>
      </c>
      <c r="F19" s="519">
        <v>0.72</v>
      </c>
      <c r="G19" s="519">
        <v>0.74</v>
      </c>
      <c r="H19" s="519">
        <v>0.75</v>
      </c>
      <c r="I19" s="519">
        <v>0.74</v>
      </c>
      <c r="J19" s="519">
        <v>0.77</v>
      </c>
      <c r="K19" s="519">
        <v>0.75</v>
      </c>
      <c r="L19" s="519">
        <v>0.79</v>
      </c>
      <c r="M19" s="519">
        <v>0.71</v>
      </c>
      <c r="N19" s="519">
        <v>0.68</v>
      </c>
      <c r="O19" s="519">
        <v>0.68000000715255704</v>
      </c>
      <c r="P19" s="519">
        <v>0.75</v>
      </c>
      <c r="Q19" s="519">
        <v>0.769999980926514</v>
      </c>
      <c r="R19" s="519">
        <v>0.75999999046325695</v>
      </c>
      <c r="S19" s="519">
        <v>0.77999997138977095</v>
      </c>
      <c r="T19" s="519">
        <v>0.82999998331069902</v>
      </c>
      <c r="U19" s="519">
        <v>0.95999997854232799</v>
      </c>
      <c r="V19" s="519">
        <v>0.980000019073486</v>
      </c>
      <c r="W19" s="519">
        <v>0.88999998569488503</v>
      </c>
      <c r="X19" s="519">
        <v>0.93000000715255704</v>
      </c>
      <c r="Y19" s="519">
        <v>0.94999998807907104</v>
      </c>
      <c r="Z19" s="519">
        <v>0.980000019073486</v>
      </c>
      <c r="AA19" s="519">
        <v>0.85000002384185802</v>
      </c>
      <c r="AB19" s="519">
        <v>0.93000000715255704</v>
      </c>
      <c r="AC19" s="519">
        <v>1.12000000476837</v>
      </c>
      <c r="AD19" s="519">
        <v>1.1900000572204599</v>
      </c>
      <c r="AE19" s="519">
        <v>1.37999999523163</v>
      </c>
      <c r="AF19" s="519">
        <v>1.4500000476837198</v>
      </c>
      <c r="AG19" s="519"/>
      <c r="AH19" s="519"/>
      <c r="AI19" s="519"/>
      <c r="AJ19" s="519"/>
      <c r="AK19" s="519"/>
    </row>
    <row r="20" spans="1:37" ht="15" customHeight="1">
      <c r="A20" s="1135"/>
      <c r="B20" s="118" t="s">
        <v>215</v>
      </c>
      <c r="C20" s="519">
        <v>5.8482647507326013E-2</v>
      </c>
      <c r="D20" s="519">
        <v>6.6664159816490237E-2</v>
      </c>
      <c r="E20" s="519">
        <v>6.5042503727554907E-2</v>
      </c>
      <c r="F20" s="519">
        <v>7.414780231578004E-2</v>
      </c>
      <c r="G20" s="519">
        <v>7.5930962337729627E-2</v>
      </c>
      <c r="H20" s="519">
        <v>7.6185306231409511E-2</v>
      </c>
      <c r="I20" s="519">
        <v>7.3831789035041465E-2</v>
      </c>
      <c r="J20" s="519">
        <v>7.5012864219117056E-2</v>
      </c>
      <c r="K20" s="519">
        <v>7.1074249373006659E-2</v>
      </c>
      <c r="L20" s="519">
        <v>7.2782047709092926E-2</v>
      </c>
      <c r="M20" s="519">
        <v>6.3684263824710055E-2</v>
      </c>
      <c r="N20" s="519">
        <v>5.9482150150266783E-2</v>
      </c>
      <c r="O20" s="519">
        <v>5.8051867050687475E-2</v>
      </c>
      <c r="P20" s="519">
        <v>6.2499046889534934E-2</v>
      </c>
      <c r="Q20" s="519">
        <v>6.2592276334543701E-2</v>
      </c>
      <c r="R20" s="519">
        <v>6.0193489635493327E-2</v>
      </c>
      <c r="S20" s="519">
        <v>6.0121660917193814E-2</v>
      </c>
      <c r="T20" s="519">
        <v>6.2210457781336603E-2</v>
      </c>
      <c r="U20" s="519">
        <v>6.9930582862121005E-2</v>
      </c>
      <c r="V20" s="519">
        <v>6.9365009294096086E-2</v>
      </c>
      <c r="W20" s="519">
        <v>6.1212099011389173E-2</v>
      </c>
      <c r="X20" s="519">
        <v>6.2156975847440649E-2</v>
      </c>
      <c r="Y20" s="519">
        <v>6.1704297936872675E-2</v>
      </c>
      <c r="Z20" s="519">
        <v>6.1871473070314723E-2</v>
      </c>
      <c r="AA20" s="519">
        <v>5.2180693993502461E-2</v>
      </c>
      <c r="AB20" s="519">
        <v>5.5537955692808047E-2</v>
      </c>
      <c r="AC20" s="519">
        <v>6.5096398452749865E-2</v>
      </c>
      <c r="AD20" s="519">
        <v>6.7345051478524307E-2</v>
      </c>
      <c r="AE20" s="519">
        <v>7.6061491595157196E-2</v>
      </c>
      <c r="AF20" s="519">
        <v>7.7836683917085356E-2</v>
      </c>
      <c r="AG20" s="519"/>
      <c r="AH20" s="519"/>
      <c r="AI20" s="519"/>
      <c r="AJ20" s="519"/>
      <c r="AK20" s="519"/>
    </row>
    <row r="21" spans="1:37" ht="15" customHeight="1">
      <c r="A21" s="1135" t="s">
        <v>132</v>
      </c>
      <c r="B21" s="118" t="s">
        <v>214</v>
      </c>
      <c r="C21" s="519">
        <v>0.748</v>
      </c>
      <c r="D21" s="519">
        <v>0</v>
      </c>
      <c r="E21" s="519">
        <v>0</v>
      </c>
      <c r="F21" s="519">
        <v>0</v>
      </c>
      <c r="G21" s="519">
        <v>0</v>
      </c>
      <c r="H21" s="519">
        <v>1.738</v>
      </c>
      <c r="I21" s="519">
        <v>0</v>
      </c>
      <c r="J21" s="519">
        <v>0</v>
      </c>
      <c r="K21" s="519">
        <v>0</v>
      </c>
      <c r="L21" s="519">
        <v>0</v>
      </c>
      <c r="M21" s="519">
        <v>2.4568000000000003</v>
      </c>
      <c r="N21" s="519">
        <v>2.5976999999999997</v>
      </c>
      <c r="O21" s="519">
        <v>2.6478999999999999</v>
      </c>
      <c r="P21" s="519">
        <v>2.7835000000000001</v>
      </c>
      <c r="Q21" s="519">
        <v>2.7956999999999996</v>
      </c>
      <c r="R21" s="519">
        <v>2.996</v>
      </c>
      <c r="S21" s="519">
        <v>3.3489</v>
      </c>
      <c r="T21" s="533">
        <v>3.4039999999999999</v>
      </c>
      <c r="U21" s="533">
        <v>3.504</v>
      </c>
      <c r="V21" s="533">
        <v>3.46</v>
      </c>
      <c r="W21" s="659">
        <v>3.718</v>
      </c>
      <c r="X21" s="659">
        <v>3.74</v>
      </c>
      <c r="Y21" s="659">
        <v>3.8359999999999999</v>
      </c>
      <c r="Z21" s="659">
        <v>3.9369999999999998</v>
      </c>
      <c r="AA21" s="659">
        <v>3.992</v>
      </c>
      <c r="AB21" s="659">
        <v>4.0359999999999996</v>
      </c>
      <c r="AC21" s="659">
        <v>4.1586999999999996</v>
      </c>
      <c r="AD21" s="659">
        <v>4.3390000000000004</v>
      </c>
      <c r="AE21" s="659">
        <v>4.3860000000000001</v>
      </c>
      <c r="AF21" s="659">
        <v>4.54</v>
      </c>
      <c r="AG21" s="659">
        <v>4.24</v>
      </c>
      <c r="AH21" s="659">
        <v>4.3899999999999997</v>
      </c>
      <c r="AI21" s="659">
        <v>4.47</v>
      </c>
      <c r="AJ21" s="659">
        <v>4.68</v>
      </c>
      <c r="AK21" s="659">
        <v>5</v>
      </c>
    </row>
    <row r="22" spans="1:37" ht="15" customHeight="1">
      <c r="A22" s="1135"/>
      <c r="B22" s="118" t="s">
        <v>215</v>
      </c>
      <c r="C22" s="519">
        <v>0.7</v>
      </c>
      <c r="D22" s="519"/>
      <c r="E22" s="519"/>
      <c r="F22" s="519"/>
      <c r="G22" s="519"/>
      <c r="H22" s="519">
        <v>1.5</v>
      </c>
      <c r="I22" s="519"/>
      <c r="J22" s="519"/>
      <c r="K22" s="519"/>
      <c r="L22" s="519"/>
      <c r="M22" s="519">
        <v>2.0699771584659863</v>
      </c>
      <c r="N22" s="519">
        <v>2.1714688866467662</v>
      </c>
      <c r="O22" s="519">
        <v>2.198118744401766</v>
      </c>
      <c r="P22" s="519">
        <v>2.2940240816898387</v>
      </c>
      <c r="Q22" s="519">
        <v>2.2896749639435776</v>
      </c>
      <c r="R22" s="519">
        <v>2.4392348813844693</v>
      </c>
      <c r="S22" s="519">
        <v>2.7138661713652232</v>
      </c>
      <c r="T22" s="192">
        <v>2.7</v>
      </c>
      <c r="U22" s="192">
        <v>2.8028624225457168</v>
      </c>
      <c r="V22" s="192">
        <v>2.8</v>
      </c>
      <c r="W22" s="659">
        <v>2.97</v>
      </c>
      <c r="X22" s="659">
        <v>2.99</v>
      </c>
      <c r="Y22" s="659">
        <v>3.05</v>
      </c>
      <c r="Z22" s="659">
        <v>3.13</v>
      </c>
      <c r="AA22" s="659">
        <v>3.17</v>
      </c>
      <c r="AB22" s="659">
        <v>3.2</v>
      </c>
      <c r="AC22" s="659">
        <v>3.29</v>
      </c>
      <c r="AD22" s="659">
        <v>3.43</v>
      </c>
      <c r="AE22" s="659">
        <v>3.47</v>
      </c>
      <c r="AF22" s="659">
        <v>3.59</v>
      </c>
      <c r="AG22" s="659">
        <v>3.35</v>
      </c>
      <c r="AH22" s="659">
        <v>3.48</v>
      </c>
      <c r="AI22" s="659">
        <v>3.58</v>
      </c>
      <c r="AJ22" s="659">
        <v>3.72</v>
      </c>
      <c r="AK22" s="659">
        <v>4.0199999999999996</v>
      </c>
    </row>
    <row r="23" spans="1:37" ht="15" customHeight="1">
      <c r="A23" s="1135" t="s">
        <v>6</v>
      </c>
      <c r="B23" s="118" t="s">
        <v>214</v>
      </c>
      <c r="C23" s="519">
        <v>1.1200000000000001</v>
      </c>
      <c r="D23" s="519">
        <v>0.94</v>
      </c>
      <c r="E23" s="519">
        <v>1.1000000000000001</v>
      </c>
      <c r="F23" s="519">
        <v>1.29</v>
      </c>
      <c r="G23" s="519">
        <v>1.1000000000000001</v>
      </c>
      <c r="H23" s="519">
        <v>1.17</v>
      </c>
      <c r="I23" s="519">
        <v>1.1599999999999999</v>
      </c>
      <c r="J23" s="519">
        <v>1.29</v>
      </c>
      <c r="K23" s="519">
        <v>1.24</v>
      </c>
      <c r="L23" s="519">
        <v>1.23</v>
      </c>
      <c r="M23" s="519">
        <v>1.43</v>
      </c>
      <c r="N23" s="519">
        <v>1.41</v>
      </c>
      <c r="O23" s="519">
        <v>1.5700000524520898</v>
      </c>
      <c r="P23" s="519">
        <v>1.8999999761581401</v>
      </c>
      <c r="Q23" s="519">
        <v>1.9099999666214</v>
      </c>
      <c r="R23" s="519">
        <v>1.71000003814697</v>
      </c>
      <c r="S23" s="519">
        <v>1.8600000143051099</v>
      </c>
      <c r="T23" s="659">
        <v>2.5999999046325684</v>
      </c>
      <c r="U23" s="659">
        <v>2.34</v>
      </c>
      <c r="V23" s="659">
        <v>2.5739999999999998</v>
      </c>
      <c r="W23" s="659">
        <v>2.8820000000000001</v>
      </c>
      <c r="X23" s="659">
        <v>3.282</v>
      </c>
      <c r="Y23" s="659">
        <v>3.07</v>
      </c>
      <c r="Z23" s="659">
        <v>3.46</v>
      </c>
      <c r="AA23" s="659">
        <v>4.47</v>
      </c>
      <c r="AB23" s="659">
        <v>5.64</v>
      </c>
      <c r="AC23" s="659">
        <v>5.79</v>
      </c>
      <c r="AD23" s="659">
        <v>6.02</v>
      </c>
      <c r="AE23" s="659">
        <v>6.64</v>
      </c>
      <c r="AF23" s="659">
        <f>7530.2/1000</f>
        <v>7.5301999999999998</v>
      </c>
      <c r="AG23" s="659">
        <f>6945.5/1000</f>
        <v>6.9455</v>
      </c>
      <c r="AH23" s="519"/>
      <c r="AI23" s="519"/>
      <c r="AJ23" s="519"/>
      <c r="AK23" s="519"/>
    </row>
    <row r="24" spans="1:37" ht="15" customHeight="1">
      <c r="A24" s="1135"/>
      <c r="B24" s="118" t="s">
        <v>215</v>
      </c>
      <c r="C24" s="519">
        <v>8.6238147259644266E-2</v>
      </c>
      <c r="D24" s="519">
        <v>7.0528057824604071E-2</v>
      </c>
      <c r="E24" s="519">
        <v>7.9675509175395426E-2</v>
      </c>
      <c r="F24" s="519">
        <v>8.9764420584582089E-2</v>
      </c>
      <c r="G24" s="519">
        <v>7.3588193777783723E-2</v>
      </c>
      <c r="H24" s="519">
        <v>7.5565398720180491E-2</v>
      </c>
      <c r="I24" s="519">
        <v>7.2679677790938785E-2</v>
      </c>
      <c r="J24" s="519">
        <v>7.8672088332288947E-2</v>
      </c>
      <c r="K24" s="519">
        <v>7.3748303937695533E-2</v>
      </c>
      <c r="L24" s="519">
        <v>7.132842995803336E-2</v>
      </c>
      <c r="M24" s="519">
        <v>8.0736565901221913E-2</v>
      </c>
      <c r="N24" s="519">
        <v>7.7379485019221941E-2</v>
      </c>
      <c r="O24" s="519">
        <v>8.3670206402246261E-2</v>
      </c>
      <c r="P24" s="519">
        <v>9.8287229956900021E-2</v>
      </c>
      <c r="Q24" s="519">
        <v>9.5929045784794789E-2</v>
      </c>
      <c r="R24" s="519">
        <v>8.3439354407135832E-2</v>
      </c>
      <c r="S24" s="519">
        <v>8.8234842739188524E-2</v>
      </c>
      <c r="T24" s="659">
        <v>0.11888778209686279</v>
      </c>
      <c r="U24" s="659">
        <v>0.102780601009774</v>
      </c>
      <c r="V24" s="659">
        <v>0.110193538168809</v>
      </c>
      <c r="W24" s="659">
        <v>0.120258277279448</v>
      </c>
      <c r="X24" s="659">
        <v>0.13350000000000001</v>
      </c>
      <c r="Y24" s="659">
        <v>0.12347827604859704</v>
      </c>
      <c r="Z24" s="659">
        <v>0.13536377959459095</v>
      </c>
      <c r="AA24" s="659">
        <v>0.17005125732932333</v>
      </c>
      <c r="AB24" s="659">
        <v>0.20856444757915657</v>
      </c>
      <c r="AC24" s="659">
        <v>0.20804939142858064</v>
      </c>
      <c r="AD24" s="659">
        <v>0.2101294470694918</v>
      </c>
      <c r="AE24" s="659">
        <v>0.225115201178573</v>
      </c>
      <c r="AF24" s="659">
        <v>0.2486396585571457</v>
      </c>
      <c r="AG24" s="659">
        <v>0.22276755271521267</v>
      </c>
      <c r="AH24" s="519"/>
      <c r="AI24" s="519"/>
      <c r="AJ24" s="519"/>
      <c r="AK24" s="519"/>
    </row>
    <row r="25" spans="1:37" ht="15" customHeight="1">
      <c r="A25" s="1135" t="s">
        <v>17</v>
      </c>
      <c r="B25" s="118" t="s">
        <v>214</v>
      </c>
      <c r="C25" s="519" t="s">
        <v>595</v>
      </c>
      <c r="D25" s="519">
        <v>1.1200000000000001</v>
      </c>
      <c r="E25" s="519">
        <v>1.22</v>
      </c>
      <c r="F25" s="519">
        <v>1.41</v>
      </c>
      <c r="G25" s="519">
        <v>1.64</v>
      </c>
      <c r="H25" s="519">
        <v>1.77</v>
      </c>
      <c r="I25" s="519">
        <v>1.92</v>
      </c>
      <c r="J25" s="519">
        <v>1.97</v>
      </c>
      <c r="K25" s="519">
        <v>2.02</v>
      </c>
      <c r="L25" s="519">
        <v>1.98</v>
      </c>
      <c r="M25" s="519">
        <v>1.94</v>
      </c>
      <c r="N25" s="519">
        <v>2.46</v>
      </c>
      <c r="O25" s="519">
        <v>2.1300001144409197</v>
      </c>
      <c r="P25" s="519">
        <v>2.2699999809265101</v>
      </c>
      <c r="Q25" s="519">
        <v>2.3800001144409197</v>
      </c>
      <c r="R25" s="519">
        <v>2.5299999713897701</v>
      </c>
      <c r="S25" s="519">
        <v>2.5299999713897701</v>
      </c>
      <c r="T25" s="519">
        <v>2.6199998855590803</v>
      </c>
      <c r="U25" s="519">
        <v>2.9500000476837198</v>
      </c>
      <c r="V25" s="519">
        <v>3.0199999809265101</v>
      </c>
      <c r="W25" s="519">
        <v>3.1300001144409197</v>
      </c>
      <c r="X25" s="519">
        <v>3.3299999237060502</v>
      </c>
      <c r="Y25" s="519">
        <v>3.5299999713897701</v>
      </c>
      <c r="Z25" s="519">
        <v>3.78999996185303</v>
      </c>
      <c r="AA25" s="519">
        <v>3.9500000476837198</v>
      </c>
      <c r="AB25" s="519">
        <v>4.1999998092651403</v>
      </c>
      <c r="AC25" s="519">
        <v>4.1300001144409197</v>
      </c>
      <c r="AD25" s="519">
        <v>4.2699999809265101</v>
      </c>
      <c r="AE25" s="519">
        <v>4.2300000190734899</v>
      </c>
      <c r="AF25" s="519">
        <v>4.2199997901916504</v>
      </c>
      <c r="AG25" s="519"/>
      <c r="AH25" s="519"/>
      <c r="AI25" s="519"/>
      <c r="AJ25" s="519"/>
      <c r="AK25" s="519"/>
    </row>
    <row r="26" spans="1:37" ht="15" customHeight="1">
      <c r="A26" s="1135"/>
      <c r="B26" s="118" t="s">
        <v>215</v>
      </c>
      <c r="C26" s="519"/>
      <c r="D26" s="519">
        <v>0.75860251869582673</v>
      </c>
      <c r="E26" s="519">
        <v>0.80424483058450802</v>
      </c>
      <c r="F26" s="519">
        <v>0.90669526936566058</v>
      </c>
      <c r="G26" s="519">
        <v>1.0302633579298239</v>
      </c>
      <c r="H26" s="519">
        <v>1.0873130835093308</v>
      </c>
      <c r="I26" s="519">
        <v>1.1542776206009699</v>
      </c>
      <c r="J26" s="519">
        <v>1.1601686425850206</v>
      </c>
      <c r="K26" s="519">
        <v>1.1665275880887138</v>
      </c>
      <c r="L26" s="519">
        <v>1.1225374335052478</v>
      </c>
      <c r="M26" s="519">
        <v>1.0810310807580368</v>
      </c>
      <c r="N26" s="519">
        <v>1.3489304790841747</v>
      </c>
      <c r="O26" s="519">
        <v>1.1504068359227855</v>
      </c>
      <c r="P26" s="519">
        <v>1.2080167509492565</v>
      </c>
      <c r="Q26" s="519">
        <v>1.2475514782388348</v>
      </c>
      <c r="R26" s="519">
        <v>1.3052567132447805</v>
      </c>
      <c r="S26" s="519">
        <v>1.2834053011182214</v>
      </c>
      <c r="T26" s="519">
        <v>1.3057458228885692</v>
      </c>
      <c r="U26" s="519">
        <v>1.4436850513921136</v>
      </c>
      <c r="V26" s="519">
        <v>1.4511981663613753</v>
      </c>
      <c r="W26" s="519">
        <v>1.4771976449982325</v>
      </c>
      <c r="X26" s="519">
        <v>1.5440269911253455</v>
      </c>
      <c r="Y26" s="519">
        <v>1.6083638435202163</v>
      </c>
      <c r="Z26" s="519">
        <v>1.6968837163871644</v>
      </c>
      <c r="AA26" s="519">
        <v>1.7374658544785357</v>
      </c>
      <c r="AB26" s="519">
        <v>1.8143323663798756</v>
      </c>
      <c r="AC26" s="519">
        <v>1.7514516753889748</v>
      </c>
      <c r="AD26" s="519">
        <v>1.777224300660782</v>
      </c>
      <c r="AE26" s="519">
        <v>1.727729452711469</v>
      </c>
      <c r="AF26" s="519">
        <v>1.6917054276453745</v>
      </c>
      <c r="AG26" s="519"/>
      <c r="AH26" s="519"/>
      <c r="AI26" s="519"/>
      <c r="AJ26" s="519"/>
      <c r="AK26" s="519"/>
    </row>
    <row r="27" spans="1:37" ht="15" customHeight="1">
      <c r="A27" s="1135" t="s">
        <v>4</v>
      </c>
      <c r="B27" s="118" t="s">
        <v>214</v>
      </c>
      <c r="C27" s="519">
        <v>0.15</v>
      </c>
      <c r="D27" s="519">
        <v>0.17</v>
      </c>
      <c r="E27" s="519">
        <v>0.18</v>
      </c>
      <c r="F27" s="519">
        <v>0.19</v>
      </c>
      <c r="G27" s="519">
        <v>0.21</v>
      </c>
      <c r="H27" s="519">
        <v>0.2</v>
      </c>
      <c r="I27" s="519">
        <v>0.24</v>
      </c>
      <c r="J27" s="519">
        <v>0.28000000000000003</v>
      </c>
      <c r="K27" s="519">
        <v>0.28999999999999998</v>
      </c>
      <c r="L27" s="519">
        <v>0.31</v>
      </c>
      <c r="M27" s="519">
        <v>0.28999999999999998</v>
      </c>
      <c r="N27" s="519">
        <v>0.32</v>
      </c>
      <c r="O27" s="519">
        <v>0.34999999403953597</v>
      </c>
      <c r="P27" s="519">
        <v>0.34000000357627902</v>
      </c>
      <c r="Q27" s="519">
        <v>0.37999999523162803</v>
      </c>
      <c r="R27" s="519">
        <v>0.37999999523162803</v>
      </c>
      <c r="S27" s="519">
        <v>0.38999998569488503</v>
      </c>
      <c r="T27" s="519">
        <v>0.40000000596046403</v>
      </c>
      <c r="U27" s="519">
        <v>0.41999998688697798</v>
      </c>
      <c r="V27" s="519">
        <v>0.44999998807907099</v>
      </c>
      <c r="W27" s="519">
        <v>0.43999999761581399</v>
      </c>
      <c r="X27" s="519">
        <v>0.40999999642372098</v>
      </c>
      <c r="Y27" s="519">
        <v>0.43000000715255698</v>
      </c>
      <c r="Z27" s="519">
        <v>0.41999998688697798</v>
      </c>
      <c r="AA27" s="519">
        <v>0.46999999880790699</v>
      </c>
      <c r="AB27" s="519">
        <v>0.50999999046325706</v>
      </c>
      <c r="AC27" s="519">
        <v>0.57999998331069902</v>
      </c>
      <c r="AD27" s="519">
        <v>0.57999998331069902</v>
      </c>
      <c r="AE27" s="519">
        <v>0.57999998331069902</v>
      </c>
      <c r="AF27" s="519">
        <v>0.61000001430511497</v>
      </c>
      <c r="AG27" s="519"/>
      <c r="AH27" s="519"/>
      <c r="AI27" s="519"/>
      <c r="AJ27" s="519"/>
      <c r="AK27" s="519"/>
    </row>
    <row r="28" spans="1:37" ht="15" customHeight="1">
      <c r="A28" s="1135"/>
      <c r="B28" s="118" t="s">
        <v>215</v>
      </c>
      <c r="C28" s="519">
        <v>2.1580560231343604</v>
      </c>
      <c r="D28" s="519">
        <v>2.4134357387242864</v>
      </c>
      <c r="E28" s="519">
        <v>2.5437022172604329</v>
      </c>
      <c r="F28" s="519">
        <v>2.6296485959060525</v>
      </c>
      <c r="G28" s="519">
        <v>2.8299979785728722</v>
      </c>
      <c r="H28" s="519">
        <v>2.6559014129395515</v>
      </c>
      <c r="I28" s="519">
        <v>3.1406624180483402</v>
      </c>
      <c r="J28" s="519">
        <v>3.6213608556758361</v>
      </c>
      <c r="K28" s="519">
        <v>3.6780559571823557</v>
      </c>
      <c r="L28" s="519">
        <v>3.8552418853376444</v>
      </c>
      <c r="M28" s="519">
        <v>3.574465987107271</v>
      </c>
      <c r="N28" s="519">
        <v>3.9407896357232581</v>
      </c>
      <c r="O28" s="519">
        <v>4.1804521342944705</v>
      </c>
      <c r="P28" s="519">
        <v>4.1072227150708382</v>
      </c>
      <c r="Q28" s="519">
        <v>4.6074567472764842</v>
      </c>
      <c r="R28" s="519">
        <v>4.5861593959741729</v>
      </c>
      <c r="S28" s="519">
        <v>4.6099289089229911</v>
      </c>
      <c r="T28" s="519">
        <v>4.7040561424442746</v>
      </c>
      <c r="U28" s="519">
        <v>4.830028829373223</v>
      </c>
      <c r="V28" s="519">
        <v>5.1547571316533132</v>
      </c>
      <c r="W28" s="519">
        <v>4.9014146999645085</v>
      </c>
      <c r="X28" s="519">
        <v>4.6888758868691003</v>
      </c>
      <c r="Y28" s="519">
        <v>4.8695968104430989</v>
      </c>
      <c r="Z28" s="519">
        <v>4.669312464696417</v>
      </c>
      <c r="AA28" s="519">
        <v>5.1445396601090971</v>
      </c>
      <c r="AB28" s="519">
        <v>5.4592747777567414</v>
      </c>
      <c r="AC28" s="519">
        <v>6.1260916939774077</v>
      </c>
      <c r="AD28" s="519">
        <v>6.0515633203332424</v>
      </c>
      <c r="AE28" s="519">
        <v>5.9940884160176413</v>
      </c>
      <c r="AF28" s="519">
        <v>6.2483996343673747</v>
      </c>
      <c r="AG28" s="519"/>
      <c r="AH28" s="519"/>
      <c r="AI28" s="519"/>
      <c r="AJ28" s="519"/>
      <c r="AK28" s="519"/>
    </row>
    <row r="29" spans="1:37" ht="15" customHeight="1">
      <c r="A29" s="1135" t="s">
        <v>3</v>
      </c>
      <c r="B29" s="118" t="s">
        <v>214</v>
      </c>
      <c r="C29" s="519">
        <v>247.66</v>
      </c>
      <c r="D29" s="519">
        <v>242.33</v>
      </c>
      <c r="E29" s="519">
        <v>238.82</v>
      </c>
      <c r="F29" s="519">
        <v>246.49</v>
      </c>
      <c r="G29" s="519">
        <v>252.14</v>
      </c>
      <c r="H29" s="519">
        <v>264.31</v>
      </c>
      <c r="I29" s="519">
        <v>274.11</v>
      </c>
      <c r="J29" s="519">
        <v>289.02999999999997</v>
      </c>
      <c r="K29" s="519">
        <v>296.49</v>
      </c>
      <c r="L29" s="519">
        <v>278.41000000000003</v>
      </c>
      <c r="M29" s="519">
        <v>284.66000000000003</v>
      </c>
      <c r="N29" s="519">
        <v>320.54000000000002</v>
      </c>
      <c r="O29" s="519">
        <v>331.32000732421898</v>
      </c>
      <c r="P29" s="519">
        <v>353.08999633789097</v>
      </c>
      <c r="Q29" s="519">
        <v>379.989990234375</v>
      </c>
      <c r="R29" s="519">
        <v>377.64999389648403</v>
      </c>
      <c r="S29" s="519">
        <v>379.79000854492199</v>
      </c>
      <c r="T29" s="659">
        <v>433.52700805664063</v>
      </c>
      <c r="U29" s="659">
        <v>465.02300000000002</v>
      </c>
      <c r="V29" s="659">
        <v>503.94099999999997</v>
      </c>
      <c r="W29" s="659">
        <v>460.12400000000002</v>
      </c>
      <c r="X29" s="659">
        <v>477.24170000000004</v>
      </c>
      <c r="Y29" s="659">
        <v>426.71</v>
      </c>
      <c r="Z29" s="659">
        <v>436.87</v>
      </c>
      <c r="AA29" s="659">
        <v>447.98</v>
      </c>
      <c r="AB29" s="659">
        <v>424.88</v>
      </c>
      <c r="AC29" s="659">
        <v>425.18</v>
      </c>
      <c r="AD29" s="659">
        <v>435.14</v>
      </c>
      <c r="AE29" s="659">
        <v>433.25</v>
      </c>
      <c r="AF29" s="659">
        <f>446626/1000</f>
        <v>446.62599999999998</v>
      </c>
      <c r="AG29" s="659">
        <f>393241.6/1000</f>
        <v>393.24159999999995</v>
      </c>
      <c r="AH29" s="519"/>
      <c r="AI29" s="519"/>
      <c r="AJ29" s="519"/>
      <c r="AK29" s="519"/>
    </row>
    <row r="30" spans="1:37" ht="15" customHeight="1">
      <c r="A30" s="1135"/>
      <c r="B30" s="118" t="s">
        <v>215</v>
      </c>
      <c r="C30" s="519">
        <v>6.7297985867422963</v>
      </c>
      <c r="D30" s="519">
        <v>6.4246217657372879</v>
      </c>
      <c r="E30" s="519">
        <v>6.1754299444637963</v>
      </c>
      <c r="F30" s="519">
        <v>6.2191938719708455</v>
      </c>
      <c r="G30" s="519">
        <v>6.2158470770468472</v>
      </c>
      <c r="H30" s="519">
        <v>6.3787895677842137</v>
      </c>
      <c r="I30" s="519">
        <v>6.4891918888202635</v>
      </c>
      <c r="J30" s="519">
        <v>6.7235893187072993</v>
      </c>
      <c r="K30" s="519">
        <v>6.7874236998594784</v>
      </c>
      <c r="L30" s="519">
        <v>6.2791858037940838</v>
      </c>
      <c r="M30" s="519">
        <v>6.3303197118341332</v>
      </c>
      <c r="N30" s="519">
        <v>7.0338172697922499</v>
      </c>
      <c r="O30" s="519">
        <v>7.1790563996907055</v>
      </c>
      <c r="P30" s="519">
        <v>7.5577059038847683</v>
      </c>
      <c r="Q30" s="519">
        <v>8.0350402583962559</v>
      </c>
      <c r="R30" s="519">
        <v>7.8873287580591684</v>
      </c>
      <c r="S30" s="519">
        <v>7.832423318701192</v>
      </c>
      <c r="T30" s="659">
        <v>8.8163337707519531</v>
      </c>
      <c r="U30" s="659">
        <v>9.3827983495817797</v>
      </c>
      <c r="V30" s="659">
        <v>10.0340716830195</v>
      </c>
      <c r="W30" s="659">
        <v>9.0405314610284009</v>
      </c>
      <c r="X30" s="659">
        <v>9.1867000000000001</v>
      </c>
      <c r="Y30" s="659">
        <v>8.0766330538086297</v>
      </c>
      <c r="Z30" s="659">
        <v>8.1373327403916669</v>
      </c>
      <c r="AA30" s="659">
        <v>8.2131579784931787</v>
      </c>
      <c r="AB30" s="659">
        <v>7.6712015550252088</v>
      </c>
      <c r="AC30" s="659">
        <v>7.5644508810535731</v>
      </c>
      <c r="AD30" s="659">
        <v>7.6327293553694</v>
      </c>
      <c r="AE30" s="659">
        <v>7.4966448945296031</v>
      </c>
      <c r="AF30" s="659">
        <v>7.6889076232217315</v>
      </c>
      <c r="AG30" s="659">
        <v>6.6875631473778059</v>
      </c>
      <c r="AH30" s="519"/>
      <c r="AI30" s="519"/>
      <c r="AJ30" s="519"/>
      <c r="AK30" s="519"/>
    </row>
    <row r="31" spans="1:37" ht="15" customHeight="1">
      <c r="A31" s="1136" t="s">
        <v>32</v>
      </c>
      <c r="B31" s="118" t="s">
        <v>214</v>
      </c>
      <c r="C31" s="519">
        <v>1.89</v>
      </c>
      <c r="D31" s="519">
        <v>1.87</v>
      </c>
      <c r="E31" s="519">
        <v>1.86</v>
      </c>
      <c r="F31" s="519">
        <v>1.92</v>
      </c>
      <c r="G31" s="519">
        <v>1.91</v>
      </c>
      <c r="H31" s="519">
        <v>2.73</v>
      </c>
      <c r="I31" s="519">
        <v>3.07</v>
      </c>
      <c r="J31" s="519">
        <v>2.89</v>
      </c>
      <c r="K31" s="519">
        <v>2.69</v>
      </c>
      <c r="L31" s="519">
        <v>2.52</v>
      </c>
      <c r="M31" s="519">
        <v>2.95</v>
      </c>
      <c r="N31" s="519">
        <v>3.13</v>
      </c>
      <c r="O31" s="519">
        <v>3.5699999332428001</v>
      </c>
      <c r="P31" s="519">
        <v>3.7599999904632599</v>
      </c>
      <c r="Q31" s="519">
        <v>5.0799999237060502</v>
      </c>
      <c r="R31" s="519">
        <v>5.6599998474121103</v>
      </c>
      <c r="S31" s="519">
        <v>6.0500001907348597</v>
      </c>
      <c r="T31" s="659">
        <v>6.0399999618530273</v>
      </c>
      <c r="U31" s="659">
        <v>6.5380000000000003</v>
      </c>
      <c r="V31" s="659">
        <v>6.4470000000000001</v>
      </c>
      <c r="W31" s="659">
        <v>6.8460000000000001</v>
      </c>
      <c r="X31" s="659">
        <v>7.3010000000000002</v>
      </c>
      <c r="Y31" s="659">
        <v>9.8699999999999992</v>
      </c>
      <c r="Z31" s="659">
        <v>10.81</v>
      </c>
      <c r="AA31" s="659">
        <v>10.72</v>
      </c>
      <c r="AB31" s="659">
        <v>11.69</v>
      </c>
      <c r="AC31" s="659">
        <v>10.92</v>
      </c>
      <c r="AD31" s="659">
        <v>11.36</v>
      </c>
      <c r="AE31" s="659">
        <v>11.58</v>
      </c>
      <c r="AF31" s="659">
        <f>14960.8/1000</f>
        <v>14.960799999999999</v>
      </c>
      <c r="AG31" s="659">
        <f>14435.5/1000</f>
        <v>14.435499999999999</v>
      </c>
      <c r="AH31" s="519"/>
      <c r="AI31" s="519"/>
      <c r="AJ31" s="519"/>
      <c r="AK31" s="519"/>
    </row>
    <row r="32" spans="1:37" ht="15" customHeight="1">
      <c r="A32" s="1136"/>
      <c r="B32" s="118" t="s">
        <v>215</v>
      </c>
      <c r="C32" s="519">
        <v>7.4988549367541027E-2</v>
      </c>
      <c r="D32" s="519">
        <v>7.1766832248483639E-2</v>
      </c>
      <c r="E32" s="519">
        <v>6.8988017003988392E-2</v>
      </c>
      <c r="F32" s="519">
        <v>6.8848780967787224E-2</v>
      </c>
      <c r="G32" s="519">
        <v>6.633637634383692E-2</v>
      </c>
      <c r="H32" s="519">
        <v>9.2076906949843523E-2</v>
      </c>
      <c r="I32" s="519">
        <v>0.10083915586392994</v>
      </c>
      <c r="J32" s="519">
        <v>9.2649428380276733E-2</v>
      </c>
      <c r="K32" s="519">
        <v>8.426209320007727E-2</v>
      </c>
      <c r="L32" s="519">
        <v>7.7106097990835398E-2</v>
      </c>
      <c r="M32" s="519">
        <v>8.8061864922830801E-2</v>
      </c>
      <c r="N32" s="519">
        <v>9.1025817044680213E-2</v>
      </c>
      <c r="O32" s="519">
        <v>0.10103356870785987</v>
      </c>
      <c r="P32" s="519">
        <v>0.10347358031807173</v>
      </c>
      <c r="Q32" s="519">
        <v>0.13590240034424106</v>
      </c>
      <c r="R32" s="519">
        <v>0.14720292069879648</v>
      </c>
      <c r="S32" s="519">
        <v>0.15297608750532468</v>
      </c>
      <c r="T32" s="659">
        <v>0.1464039534330368</v>
      </c>
      <c r="U32" s="659">
        <v>0.15437251306199501</v>
      </c>
      <c r="V32" s="659">
        <v>0.147722791825215</v>
      </c>
      <c r="W32" s="659">
        <v>0.15222997718870299</v>
      </c>
      <c r="X32" s="659">
        <v>0.1575</v>
      </c>
      <c r="Y32" s="659">
        <v>0.20976331111322835</v>
      </c>
      <c r="Z32" s="659">
        <v>0.22296414348808985</v>
      </c>
      <c r="AA32" s="659">
        <v>0.2145692393418385</v>
      </c>
      <c r="AB32" s="659">
        <v>0.22706684144662517</v>
      </c>
      <c r="AC32" s="659">
        <v>0.20584652772817763</v>
      </c>
      <c r="AD32" s="659">
        <v>0.20782891143478879</v>
      </c>
      <c r="AE32" s="659">
        <v>0.20563473262263982</v>
      </c>
      <c r="AF32" s="659">
        <v>0.24987732698135481</v>
      </c>
      <c r="AG32" s="659">
        <v>0.23394559212017504</v>
      </c>
      <c r="AH32" s="519"/>
      <c r="AI32" s="519"/>
      <c r="AJ32" s="519"/>
      <c r="AK32" s="519"/>
    </row>
    <row r="33" spans="1:37" ht="15" customHeight="1">
      <c r="A33" s="1135" t="s">
        <v>1</v>
      </c>
      <c r="B33" s="118" t="s">
        <v>214</v>
      </c>
      <c r="C33" s="519">
        <v>2.74</v>
      </c>
      <c r="D33" s="519">
        <v>2.88</v>
      </c>
      <c r="E33" s="519">
        <v>2.85</v>
      </c>
      <c r="F33" s="519">
        <v>2.5099999999999998</v>
      </c>
      <c r="G33" s="519">
        <v>2.14</v>
      </c>
      <c r="H33" s="519">
        <v>2.13</v>
      </c>
      <c r="I33" s="519">
        <v>1.76</v>
      </c>
      <c r="J33" s="519">
        <v>2.29</v>
      </c>
      <c r="K33" s="519">
        <v>2.17</v>
      </c>
      <c r="L33" s="519">
        <v>1.76</v>
      </c>
      <c r="M33" s="519">
        <v>1.81</v>
      </c>
      <c r="N33" s="519">
        <v>1.84</v>
      </c>
      <c r="O33" s="519">
        <v>1.91999995708466</v>
      </c>
      <c r="P33" s="519">
        <v>2.0799999237060502</v>
      </c>
      <c r="Q33" s="519">
        <v>2.1099998950958301</v>
      </c>
      <c r="R33" s="519">
        <v>2.28999996185303</v>
      </c>
      <c r="S33" s="519">
        <v>2.1800000667571999</v>
      </c>
      <c r="T33" s="519">
        <v>1.9800000190734899</v>
      </c>
      <c r="U33" s="519">
        <v>2.1900000572204599</v>
      </c>
      <c r="V33" s="519">
        <v>2.4900000095367401</v>
      </c>
      <c r="W33" s="519">
        <v>2.6600000858306898</v>
      </c>
      <c r="X33" s="519">
        <v>3.0499999523162802</v>
      </c>
      <c r="Y33" s="519">
        <v>4.0300002098083505</v>
      </c>
      <c r="Z33" s="519">
        <v>4.2399997711181605</v>
      </c>
      <c r="AA33" s="519">
        <v>4.6900000572204599</v>
      </c>
      <c r="AB33" s="519">
        <v>4.96000003814697</v>
      </c>
      <c r="AC33" s="519">
        <v>5.3200001716613796</v>
      </c>
      <c r="AD33" s="519">
        <v>6.8099999427795401</v>
      </c>
      <c r="AE33" s="519">
        <v>7.7300000190734899</v>
      </c>
      <c r="AF33" s="519">
        <v>6.8000001907348597</v>
      </c>
      <c r="AG33" s="519"/>
      <c r="AH33" s="519"/>
      <c r="AI33" s="519"/>
      <c r="AJ33" s="519"/>
      <c r="AK33" s="519"/>
    </row>
    <row r="34" spans="1:37" ht="15" customHeight="1">
      <c r="A34" s="1135"/>
      <c r="B34" s="118" t="s">
        <v>215</v>
      </c>
      <c r="C34" s="519">
        <v>0.34092963548276195</v>
      </c>
      <c r="D34" s="519">
        <v>0.34923221055986042</v>
      </c>
      <c r="E34" s="519">
        <v>0.3372243900557379</v>
      </c>
      <c r="F34" s="519">
        <v>0.28995606068237406</v>
      </c>
      <c r="G34" s="519">
        <v>0.24126961936335262</v>
      </c>
      <c r="H34" s="519">
        <v>0.23415321403318687</v>
      </c>
      <c r="I34" s="519">
        <v>0.18844207654602804</v>
      </c>
      <c r="J34" s="519">
        <v>0.23860106839098483</v>
      </c>
      <c r="K34" s="519">
        <v>0.21993672714284759</v>
      </c>
      <c r="L34" s="519">
        <v>0.17356036607036848</v>
      </c>
      <c r="M34" s="519">
        <v>0.17377208897668592</v>
      </c>
      <c r="N34" s="519">
        <v>0.17208811248053135</v>
      </c>
      <c r="O34" s="519">
        <v>0.17499560296966271</v>
      </c>
      <c r="P34" s="519">
        <v>0.18477817944680699</v>
      </c>
      <c r="Q34" s="519">
        <v>0.18267383559889278</v>
      </c>
      <c r="R34" s="519">
        <v>0.1931471688549114</v>
      </c>
      <c r="S34" s="519">
        <v>0.17907724511165957</v>
      </c>
      <c r="T34" s="519">
        <v>0.15836252661758041</v>
      </c>
      <c r="U34" s="519">
        <v>0.1704475054168029</v>
      </c>
      <c r="V34" s="519">
        <v>0.18842022352364735</v>
      </c>
      <c r="W34" s="519">
        <v>0.19550219189044366</v>
      </c>
      <c r="X34" s="519">
        <v>0.21749673183103799</v>
      </c>
      <c r="Y34" s="519">
        <v>0.27860068972736057</v>
      </c>
      <c r="Z34" s="519">
        <v>0.28405756769384705</v>
      </c>
      <c r="AA34" s="519">
        <v>0.30454955188166877</v>
      </c>
      <c r="AB34" s="519">
        <v>0.31235496358778531</v>
      </c>
      <c r="AC34" s="519">
        <v>0.32511484416649444</v>
      </c>
      <c r="AD34" s="519">
        <v>0.40406777841157454</v>
      </c>
      <c r="AE34" s="519">
        <v>0.44548913260519912</v>
      </c>
      <c r="AF34" s="519">
        <v>0.38071705091289004</v>
      </c>
      <c r="AG34" s="519"/>
      <c r="AH34" s="519"/>
      <c r="AI34" s="519"/>
      <c r="AJ34" s="519"/>
      <c r="AK34" s="519"/>
    </row>
    <row r="35" spans="1:37" ht="15" customHeight="1">
      <c r="A35" s="1135" t="s">
        <v>23</v>
      </c>
      <c r="B35" s="118" t="s">
        <v>214</v>
      </c>
      <c r="C35" s="519">
        <v>16.54</v>
      </c>
      <c r="D35" s="519">
        <v>18.3</v>
      </c>
      <c r="E35" s="519">
        <v>18.47</v>
      </c>
      <c r="F35" s="519">
        <v>17.079999999999998</v>
      </c>
      <c r="G35" s="519">
        <v>15.96</v>
      </c>
      <c r="H35" s="519">
        <v>15.48</v>
      </c>
      <c r="I35" s="519">
        <v>14.86</v>
      </c>
      <c r="J35" s="519">
        <v>13.83</v>
      </c>
      <c r="K35" s="519">
        <v>14.07</v>
      </c>
      <c r="L35" s="519">
        <v>15.82</v>
      </c>
      <c r="M35" s="519">
        <v>13.7</v>
      </c>
      <c r="N35" s="519">
        <v>13.9</v>
      </c>
      <c r="O35" s="519">
        <v>12.4899997711182</v>
      </c>
      <c r="P35" s="519">
        <v>10.180000305175799</v>
      </c>
      <c r="Q35" s="519">
        <v>9.7700004577636701</v>
      </c>
      <c r="R35" s="519">
        <v>10.5100002288818</v>
      </c>
      <c r="S35" s="519">
        <v>9.8299999237060494</v>
      </c>
      <c r="T35" s="659">
        <v>9.6370000839233398</v>
      </c>
      <c r="U35" s="659">
        <v>8.1479999999999997</v>
      </c>
      <c r="V35" s="659">
        <v>8.7349999999999994</v>
      </c>
      <c r="W35" s="659">
        <v>9.4280000000000008</v>
      </c>
      <c r="X35" s="659">
        <v>9.8605999999999998</v>
      </c>
      <c r="Y35" s="659">
        <v>12.11</v>
      </c>
      <c r="Z35" s="659">
        <v>12.36</v>
      </c>
      <c r="AA35" s="659">
        <v>12.15</v>
      </c>
      <c r="AB35" s="659">
        <v>12.4</v>
      </c>
      <c r="AC35" s="659">
        <v>10.99</v>
      </c>
      <c r="AD35" s="659">
        <v>10.23</v>
      </c>
      <c r="AE35" s="659">
        <v>12.27</v>
      </c>
      <c r="AF35" s="659">
        <f>10185.3/1000</f>
        <v>10.1853</v>
      </c>
      <c r="AG35" s="659">
        <f>8312.5/1000</f>
        <v>8.3125</v>
      </c>
      <c r="AH35" s="659" t="s">
        <v>101</v>
      </c>
      <c r="AI35" s="659" t="s">
        <v>101</v>
      </c>
      <c r="AJ35" s="519"/>
      <c r="AK35" s="519"/>
    </row>
    <row r="36" spans="1:37" ht="15" customHeight="1">
      <c r="A36" s="1137"/>
      <c r="B36" s="118" t="s">
        <v>215</v>
      </c>
      <c r="C36" s="519">
        <v>1.5854439755956655</v>
      </c>
      <c r="D36" s="519">
        <v>1.7133214393248277</v>
      </c>
      <c r="E36" s="519">
        <v>1.694415977379409</v>
      </c>
      <c r="F36" s="519">
        <v>1.5397409575151393</v>
      </c>
      <c r="G36" s="519">
        <v>1.4171862424248023</v>
      </c>
      <c r="H36" s="519">
        <v>1.3566189200489611</v>
      </c>
      <c r="I36" s="519">
        <v>1.2875594120722993</v>
      </c>
      <c r="J36" s="519">
        <v>1.186792976451041</v>
      </c>
      <c r="K36" s="519">
        <v>1.197744562712143</v>
      </c>
      <c r="L36" s="519">
        <v>1.3381013272578006</v>
      </c>
      <c r="M36" s="519">
        <v>1.1530548125225455</v>
      </c>
      <c r="N36" s="519">
        <v>1.1657253923336865</v>
      </c>
      <c r="O36" s="519">
        <v>1.0448129196028741</v>
      </c>
      <c r="P36" s="519">
        <v>0.84959224206933615</v>
      </c>
      <c r="Q36" s="519">
        <v>0.81281803648659878</v>
      </c>
      <c r="R36" s="519">
        <v>0.87027108727508851</v>
      </c>
      <c r="S36" s="519">
        <v>0.8086876852829411</v>
      </c>
      <c r="T36" s="659">
        <v>0.7741047739982605</v>
      </c>
      <c r="U36" s="659">
        <v>0.63736294337604205</v>
      </c>
      <c r="V36" s="659">
        <v>0.67769800382002598</v>
      </c>
      <c r="W36" s="659">
        <v>0.72095074259511605</v>
      </c>
      <c r="X36" s="659">
        <v>0.73809999999999998</v>
      </c>
      <c r="Y36" s="659">
        <v>0.92335969648533922</v>
      </c>
      <c r="Z36" s="659">
        <v>0.92581648249959669</v>
      </c>
      <c r="AA36" s="659">
        <v>0.89425622538495342</v>
      </c>
      <c r="AB36" s="659">
        <v>0.89759835976929414</v>
      </c>
      <c r="AC36" s="659">
        <v>0.78330258330198455</v>
      </c>
      <c r="AD36" s="659">
        <v>0.71857049566402764</v>
      </c>
      <c r="AE36" s="659">
        <v>0.84979290539969632</v>
      </c>
      <c r="AF36" s="659">
        <v>0.66333832814227489</v>
      </c>
      <c r="AG36" s="659">
        <v>0.53048354700093803</v>
      </c>
      <c r="AH36" s="659" t="s">
        <v>101</v>
      </c>
      <c r="AI36" s="659" t="s">
        <v>101</v>
      </c>
      <c r="AJ36" s="519"/>
      <c r="AK36" s="519"/>
    </row>
    <row r="38" spans="1:37" ht="15" customHeight="1">
      <c r="A38" s="164" t="s">
        <v>20</v>
      </c>
      <c r="D38" s="160"/>
      <c r="E38" s="160"/>
      <c r="F38" s="160"/>
      <c r="G38" s="160"/>
      <c r="H38" s="160"/>
      <c r="I38" s="127"/>
      <c r="J38" s="127"/>
      <c r="K38" s="127"/>
      <c r="L38" s="127"/>
      <c r="M38" s="127"/>
      <c r="N38" s="127"/>
      <c r="O38" s="127"/>
      <c r="P38" s="127"/>
      <c r="Q38" s="127"/>
      <c r="R38" s="127"/>
      <c r="S38" s="127"/>
      <c r="T38" s="123"/>
    </row>
    <row r="39" spans="1:37">
      <c r="C39" s="158"/>
      <c r="D39" s="157"/>
      <c r="E39" s="157"/>
      <c r="F39" s="158"/>
      <c r="G39" s="157"/>
      <c r="H39" s="157"/>
      <c r="I39" s="120"/>
      <c r="J39" s="119"/>
      <c r="K39" s="119"/>
      <c r="L39" s="120"/>
      <c r="M39" s="119"/>
      <c r="N39" s="121"/>
      <c r="O39" s="122"/>
      <c r="P39" s="121"/>
      <c r="Q39" s="121"/>
      <c r="R39" s="123"/>
      <c r="S39" s="123"/>
      <c r="T39" s="123"/>
    </row>
    <row r="40" spans="1:37">
      <c r="A40" s="159" t="s">
        <v>549</v>
      </c>
    </row>
    <row r="42" spans="1:37">
      <c r="A42" s="159" t="s">
        <v>2840</v>
      </c>
    </row>
    <row r="43" spans="1:37">
      <c r="A43" s="53" t="s">
        <v>102</v>
      </c>
    </row>
    <row r="45" spans="1:37" ht="15" customHeight="1">
      <c r="A45" s="165" t="s">
        <v>216</v>
      </c>
      <c r="B45" s="161"/>
      <c r="C45" s="161"/>
      <c r="D45" s="161"/>
      <c r="E45" s="161"/>
      <c r="F45" s="161"/>
      <c r="G45" s="161"/>
      <c r="H45" s="161"/>
      <c r="I45" s="128"/>
      <c r="J45" s="128"/>
      <c r="K45" s="128"/>
      <c r="L45" s="128"/>
      <c r="M45" s="124"/>
      <c r="N45" s="123"/>
      <c r="O45" s="123"/>
      <c r="P45" s="123"/>
      <c r="Q45" s="123"/>
      <c r="R45" s="123"/>
      <c r="S45" s="123"/>
      <c r="T45" s="123"/>
    </row>
    <row r="46" spans="1:37" ht="16.5" customHeight="1">
      <c r="A46" s="162"/>
      <c r="C46" s="210"/>
      <c r="D46" s="210"/>
      <c r="E46" s="210"/>
      <c r="F46" s="210"/>
      <c r="G46" s="210"/>
      <c r="H46" s="210"/>
      <c r="I46" s="210"/>
      <c r="J46" s="210"/>
      <c r="K46" s="210"/>
      <c r="L46" s="210"/>
      <c r="M46" s="210"/>
      <c r="N46" s="210"/>
      <c r="O46" s="210"/>
      <c r="P46" s="210"/>
      <c r="Q46" s="210"/>
      <c r="R46" s="210"/>
      <c r="S46" s="210"/>
      <c r="T46" s="210"/>
      <c r="U46" s="210"/>
      <c r="V46" s="210"/>
      <c r="W46" s="210"/>
      <c r="X46" s="210"/>
    </row>
    <row r="47" spans="1:37" ht="16.5" customHeight="1">
      <c r="A47" s="210" t="s">
        <v>229</v>
      </c>
      <c r="B47" s="210"/>
      <c r="C47" s="210"/>
      <c r="D47" s="210"/>
      <c r="E47" s="210"/>
      <c r="F47" s="210"/>
      <c r="G47" s="210"/>
      <c r="H47" s="210"/>
      <c r="I47" s="210"/>
      <c r="J47" s="210"/>
      <c r="K47" s="210"/>
      <c r="L47" s="210"/>
      <c r="M47" s="210"/>
      <c r="N47" s="210"/>
      <c r="O47" s="210"/>
      <c r="P47" s="210"/>
      <c r="Q47" s="210"/>
      <c r="R47" s="210"/>
      <c r="S47" s="210"/>
      <c r="T47" s="210"/>
      <c r="U47" s="210"/>
      <c r="V47" s="210"/>
      <c r="W47" s="210"/>
      <c r="X47" s="210"/>
    </row>
    <row r="48" spans="1:37" ht="15" customHeight="1">
      <c r="A48" s="163"/>
      <c r="B48" s="210"/>
      <c r="C48" s="210"/>
      <c r="D48" s="210"/>
      <c r="E48" s="210"/>
      <c r="F48" s="210"/>
      <c r="G48" s="210"/>
      <c r="H48" s="210"/>
      <c r="I48" s="210"/>
      <c r="J48" s="210"/>
      <c r="K48" s="210"/>
      <c r="L48" s="210"/>
      <c r="M48" s="210"/>
      <c r="N48" s="210"/>
      <c r="O48" s="210"/>
      <c r="P48" s="210"/>
      <c r="Q48" s="210"/>
      <c r="R48" s="210"/>
      <c r="S48" s="210"/>
      <c r="T48" s="210"/>
      <c r="U48" s="210"/>
      <c r="V48" s="210"/>
      <c r="W48" s="210"/>
      <c r="X48" s="210"/>
    </row>
    <row r="53" spans="5:5">
      <c r="E53" t="s">
        <v>394</v>
      </c>
    </row>
  </sheetData>
  <mergeCells count="19">
    <mergeCell ref="A3:A4"/>
    <mergeCell ref="B3:B4"/>
    <mergeCell ref="A9:A10"/>
    <mergeCell ref="C3:AH3"/>
    <mergeCell ref="A13:A14"/>
    <mergeCell ref="A5:A6"/>
    <mergeCell ref="A7:A8"/>
    <mergeCell ref="A11:A12"/>
    <mergeCell ref="A31:A32"/>
    <mergeCell ref="A33:A34"/>
    <mergeCell ref="A35:A36"/>
    <mergeCell ref="A25:A26"/>
    <mergeCell ref="A27:A28"/>
    <mergeCell ref="A29:A30"/>
    <mergeCell ref="A23:A24"/>
    <mergeCell ref="A15:A16"/>
    <mergeCell ref="A17:A18"/>
    <mergeCell ref="A19:A20"/>
    <mergeCell ref="A21:A22"/>
  </mergeCells>
  <hyperlinks>
    <hyperlink ref="AM4" location="Content!A1" display="Back to content page" xr:uid="{00000000-0004-0000-4901-000000000000}"/>
  </hyperlinks>
  <pageMargins left="0.7" right="0.7" top="0.75" bottom="0.75" header="0.3" footer="0.3"/>
  <pageSetup orientation="portrait" horizontalDpi="1200" verticalDpi="1200" r:id="rId1"/>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ED86F-4ACC-48D2-8787-2DBF7ED53C74}">
  <dimension ref="A1:AL26"/>
  <sheetViews>
    <sheetView topLeftCell="T1" workbookViewId="0">
      <selection activeCell="A29" sqref="A29:XFD47"/>
    </sheetView>
  </sheetViews>
  <sheetFormatPr defaultRowHeight="14.5"/>
  <cols>
    <col min="1" max="1" width="34.54296875" customWidth="1"/>
  </cols>
  <sheetData>
    <row r="1" spans="1:38">
      <c r="A1" s="18" t="s">
        <v>3234</v>
      </c>
    </row>
    <row r="3" spans="1:38">
      <c r="A3" s="92" t="s">
        <v>2519</v>
      </c>
      <c r="B3" s="117" t="s">
        <v>436</v>
      </c>
      <c r="C3" s="117" t="s">
        <v>462</v>
      </c>
      <c r="D3" s="117" t="s">
        <v>463</v>
      </c>
      <c r="E3" s="117" t="s">
        <v>464</v>
      </c>
      <c r="F3" s="117" t="s">
        <v>465</v>
      </c>
      <c r="G3" s="117" t="s">
        <v>437</v>
      </c>
      <c r="H3" s="117" t="s">
        <v>466</v>
      </c>
      <c r="I3" s="117" t="s">
        <v>467</v>
      </c>
      <c r="J3" s="117" t="s">
        <v>468</v>
      </c>
      <c r="K3" s="117" t="s">
        <v>469</v>
      </c>
      <c r="L3" s="117" t="s">
        <v>438</v>
      </c>
      <c r="M3" s="117" t="s">
        <v>445</v>
      </c>
      <c r="N3" s="117" t="s">
        <v>446</v>
      </c>
      <c r="O3" s="117" t="s">
        <v>447</v>
      </c>
      <c r="P3" s="117" t="s">
        <v>448</v>
      </c>
      <c r="Q3" s="117" t="s">
        <v>439</v>
      </c>
      <c r="R3" s="117" t="s">
        <v>440</v>
      </c>
      <c r="S3" s="117" t="s">
        <v>441</v>
      </c>
      <c r="T3" s="117" t="s">
        <v>34</v>
      </c>
      <c r="U3" s="117" t="s">
        <v>442</v>
      </c>
      <c r="V3" s="117" t="s">
        <v>33</v>
      </c>
      <c r="W3" s="117" t="s">
        <v>596</v>
      </c>
      <c r="X3" s="117" t="s">
        <v>597</v>
      </c>
      <c r="Y3" s="117" t="s">
        <v>598</v>
      </c>
      <c r="Z3" s="117" t="s">
        <v>599</v>
      </c>
      <c r="AA3" s="117" t="s">
        <v>600</v>
      </c>
      <c r="AB3" s="117" t="s">
        <v>601</v>
      </c>
      <c r="AC3" s="117" t="s">
        <v>602</v>
      </c>
      <c r="AD3" s="117" t="s">
        <v>603</v>
      </c>
      <c r="AE3" s="117" t="s">
        <v>1144</v>
      </c>
      <c r="AF3" s="117" t="s">
        <v>1145</v>
      </c>
      <c r="AG3" s="117" t="s">
        <v>2774</v>
      </c>
      <c r="AH3" s="117" t="s">
        <v>2847</v>
      </c>
      <c r="AI3" s="117" t="s">
        <v>2953</v>
      </c>
      <c r="AJ3" s="117" t="s">
        <v>3181</v>
      </c>
      <c r="AL3" s="1" t="s">
        <v>528</v>
      </c>
    </row>
    <row r="4" spans="1:38">
      <c r="A4" s="92" t="s">
        <v>13</v>
      </c>
      <c r="B4" s="519">
        <v>11.2308</v>
      </c>
      <c r="C4" s="519">
        <v>11.7805</v>
      </c>
      <c r="D4" s="519">
        <v>12.119</v>
      </c>
      <c r="E4" s="519">
        <v>12.1418</v>
      </c>
      <c r="F4" s="519">
        <v>11.490500000000001</v>
      </c>
      <c r="G4" s="519">
        <v>12.9537</v>
      </c>
      <c r="H4" s="519">
        <v>15.678800000000001</v>
      </c>
      <c r="I4" s="519">
        <v>16.402200000000001</v>
      </c>
      <c r="J4" s="519">
        <v>17.0365</v>
      </c>
      <c r="K4" s="519">
        <v>18.031500000000001</v>
      </c>
      <c r="L4" s="519">
        <v>16.512</v>
      </c>
      <c r="M4" s="519">
        <v>16.192299999999999</v>
      </c>
      <c r="N4" s="519">
        <v>15.9155</v>
      </c>
      <c r="O4" s="519">
        <v>17.329699999999999</v>
      </c>
      <c r="P4" s="519">
        <v>17.690300000000001</v>
      </c>
      <c r="Q4" s="519">
        <v>15.6389</v>
      </c>
      <c r="R4" s="519">
        <v>16.3203</v>
      </c>
      <c r="S4" s="519">
        <v>17.055900000000001</v>
      </c>
      <c r="T4" s="519">
        <v>19.119499999999999</v>
      </c>
      <c r="U4" s="519">
        <v>21.088899999999999</v>
      </c>
      <c r="V4" s="519">
        <v>22.739899999999999</v>
      </c>
      <c r="W4" s="519">
        <v>23.650099999999998</v>
      </c>
      <c r="X4" s="519">
        <v>24.716200000000001</v>
      </c>
      <c r="Y4" s="519">
        <v>28.534300000000002</v>
      </c>
      <c r="Z4" s="519">
        <v>30.8873</v>
      </c>
      <c r="AA4" s="519">
        <v>33.086500000000001</v>
      </c>
      <c r="AB4" s="519">
        <v>31.274799999999999</v>
      </c>
      <c r="AC4" s="519">
        <v>27.995100000000001</v>
      </c>
      <c r="AD4" s="519">
        <v>25.8142</v>
      </c>
      <c r="AE4" s="519">
        <v>26.996300000000002</v>
      </c>
      <c r="AF4" s="519">
        <v>20.538</v>
      </c>
      <c r="AG4" s="519">
        <v>25.5641</v>
      </c>
      <c r="AH4" s="519">
        <v>26.683900000000001</v>
      </c>
      <c r="AI4" s="519">
        <v>27.335999999999999</v>
      </c>
      <c r="AJ4" s="519">
        <v>28.1004</v>
      </c>
    </row>
    <row r="5" spans="1:38">
      <c r="A5" s="92" t="s">
        <v>12</v>
      </c>
      <c r="B5" s="519">
        <v>2.823</v>
      </c>
      <c r="C5" s="519">
        <v>2.7921999999999998</v>
      </c>
      <c r="D5" s="519">
        <v>3.3976000000000002</v>
      </c>
      <c r="E5" s="519">
        <v>3.3509000000000002</v>
      </c>
      <c r="F5" s="519">
        <v>3.2126999999999999</v>
      </c>
      <c r="G5" s="519">
        <v>3.3416999999999999</v>
      </c>
      <c r="H5" s="519">
        <v>3.0122</v>
      </c>
      <c r="I5" s="519">
        <v>3.2158000000000002</v>
      </c>
      <c r="J5" s="519">
        <v>3.8273999999999999</v>
      </c>
      <c r="K5" s="519">
        <v>4.0331999999999999</v>
      </c>
      <c r="L5" s="519">
        <v>4.0995999999999997</v>
      </c>
      <c r="M5" s="519">
        <v>3.9558</v>
      </c>
      <c r="N5" s="519">
        <v>4.1753999999999998</v>
      </c>
      <c r="O5" s="519">
        <v>4.1353999999999997</v>
      </c>
      <c r="P5" s="519">
        <v>4.0533999999999999</v>
      </c>
      <c r="Q5" s="519">
        <v>4.3906999999999998</v>
      </c>
      <c r="R5" s="519">
        <v>4.1486000000000001</v>
      </c>
      <c r="S5" s="519">
        <v>4.4229000000000003</v>
      </c>
      <c r="T5" s="519">
        <v>4.5094000000000003</v>
      </c>
      <c r="U5" s="519">
        <v>4.1279000000000003</v>
      </c>
      <c r="V5" s="519">
        <v>3.3822000000000001</v>
      </c>
      <c r="W5" s="519">
        <v>4.0133000000000001</v>
      </c>
      <c r="X5" s="519">
        <v>3.5247000000000002</v>
      </c>
      <c r="Y5" s="519">
        <v>5.5217999999999998</v>
      </c>
      <c r="Z5" s="519">
        <v>7.1481000000000003</v>
      </c>
      <c r="AA5" s="519">
        <v>7.0910000000000002</v>
      </c>
      <c r="AB5" s="519">
        <v>6.7523999999999997</v>
      </c>
      <c r="AC5" s="519">
        <v>7.4408000000000003</v>
      </c>
      <c r="AD5" s="519">
        <v>8.2088000000000001</v>
      </c>
      <c r="AE5" s="519">
        <v>7.3419999999999996</v>
      </c>
      <c r="AF5" s="519">
        <v>6.0918999999999999</v>
      </c>
      <c r="AG5" s="519">
        <v>6.5464000000000002</v>
      </c>
      <c r="AH5" s="519">
        <v>6.8376999999999999</v>
      </c>
      <c r="AI5" s="519">
        <v>6.7206999999999999</v>
      </c>
      <c r="AJ5" s="519">
        <v>6.9016000000000002</v>
      </c>
    </row>
    <row r="6" spans="1:38">
      <c r="A6" s="92" t="s">
        <v>483</v>
      </c>
      <c r="B6" s="519">
        <v>3.9300000000000002E-2</v>
      </c>
      <c r="C6" s="519">
        <v>4.7699999999999999E-2</v>
      </c>
      <c r="D6" s="519">
        <v>4.0500000000000001E-2</v>
      </c>
      <c r="E6" s="519">
        <v>3.95E-2</v>
      </c>
      <c r="F6" s="519">
        <v>3.9399999999999998E-2</v>
      </c>
      <c r="G6" s="519">
        <v>4.0500000000000001E-2</v>
      </c>
      <c r="H6" s="519">
        <v>4.19E-2</v>
      </c>
      <c r="I6" s="519">
        <v>4.1700000000000001E-2</v>
      </c>
      <c r="J6" s="519">
        <v>5.2900000000000003E-2</v>
      </c>
      <c r="K6" s="519">
        <v>5.5100000000000003E-2</v>
      </c>
      <c r="L6" s="519">
        <v>9.01E-2</v>
      </c>
      <c r="M6" s="519">
        <v>9.7100000000000006E-2</v>
      </c>
      <c r="N6" s="519">
        <v>0.1004</v>
      </c>
      <c r="O6" s="519">
        <v>0.13039999999999999</v>
      </c>
      <c r="P6" s="519">
        <v>0.14019999999999999</v>
      </c>
      <c r="Q6" s="519">
        <v>0.13569999999999999</v>
      </c>
      <c r="R6" s="519">
        <v>0.16170000000000001</v>
      </c>
      <c r="S6" s="519">
        <v>0.1071</v>
      </c>
      <c r="T6" s="519">
        <v>0.1066</v>
      </c>
      <c r="U6" s="519">
        <v>0.13270000000000001</v>
      </c>
      <c r="V6" s="519">
        <v>0.15590000000000001</v>
      </c>
      <c r="W6" s="519">
        <v>0.14080000000000001</v>
      </c>
      <c r="X6" s="519">
        <v>0.1454</v>
      </c>
      <c r="Y6" s="519">
        <v>0.17460000000000001</v>
      </c>
      <c r="Z6" s="519">
        <v>0.1545</v>
      </c>
      <c r="AA6" s="519">
        <v>0.17119999999999999</v>
      </c>
      <c r="AB6" s="519">
        <v>0.20039999999999999</v>
      </c>
      <c r="AC6" s="519">
        <v>0.26069999999999999</v>
      </c>
      <c r="AD6" s="519">
        <v>0.20730000000000001</v>
      </c>
      <c r="AE6" s="519">
        <v>0.22600000000000001</v>
      </c>
      <c r="AF6" s="519">
        <v>0.26869999999999999</v>
      </c>
      <c r="AG6" s="519">
        <v>0.3972</v>
      </c>
      <c r="AH6" s="519">
        <v>0.42980000000000002</v>
      </c>
      <c r="AI6" s="519">
        <v>0.43830000000000002</v>
      </c>
      <c r="AJ6" s="519">
        <v>0.44629999999999997</v>
      </c>
    </row>
    <row r="7" spans="1:38">
      <c r="A7" s="92" t="s">
        <v>89</v>
      </c>
      <c r="B7" s="519">
        <v>3.3704999999999998</v>
      </c>
      <c r="C7" s="519">
        <v>1.8956999999999999</v>
      </c>
      <c r="D7" s="519">
        <v>1.6293</v>
      </c>
      <c r="E7" s="519">
        <v>1.5710999999999999</v>
      </c>
      <c r="F7" s="519">
        <v>2.484</v>
      </c>
      <c r="G7" s="519">
        <v>2.3163</v>
      </c>
      <c r="H7" s="519">
        <v>2.5608</v>
      </c>
      <c r="I7" s="519">
        <v>2.5678000000000001</v>
      </c>
      <c r="J7" s="519">
        <v>2.5566</v>
      </c>
      <c r="K7" s="519">
        <v>2.3624999999999998</v>
      </c>
      <c r="L7" s="519">
        <v>1.8774999999999999</v>
      </c>
      <c r="M7" s="519">
        <v>1.8251999999999999</v>
      </c>
      <c r="N7" s="519">
        <v>1.9148000000000001</v>
      </c>
      <c r="O7" s="519">
        <v>2.3193999999999999</v>
      </c>
      <c r="P7" s="519">
        <v>2.2153</v>
      </c>
      <c r="Q7" s="519">
        <v>2.4832999999999998</v>
      </c>
      <c r="R7" s="519">
        <v>2.5520999999999998</v>
      </c>
      <c r="S7" s="519">
        <v>2.8191999999999999</v>
      </c>
      <c r="T7" s="519">
        <v>2.8927</v>
      </c>
      <c r="U7" s="519">
        <v>2.8105000000000002</v>
      </c>
      <c r="V7" s="519">
        <v>2.9456000000000002</v>
      </c>
      <c r="W7" s="519">
        <v>3.3690000000000002</v>
      </c>
      <c r="X7" s="519">
        <v>3.0164</v>
      </c>
      <c r="Y7" s="519">
        <v>3.3302999999999998</v>
      </c>
      <c r="Z7" s="519">
        <v>3.7162000000000002</v>
      </c>
      <c r="AA7" s="519">
        <v>3.5926999999999998</v>
      </c>
      <c r="AB7" s="519">
        <v>2.9906000000000001</v>
      </c>
      <c r="AC7" s="519">
        <v>3.2547000000000001</v>
      </c>
      <c r="AD7" s="519">
        <v>4.1619000000000002</v>
      </c>
      <c r="AE7" s="519">
        <v>4.4459</v>
      </c>
      <c r="AF7" s="519">
        <v>4.6314000000000002</v>
      </c>
      <c r="AG7" s="519">
        <v>4.6276999999999999</v>
      </c>
      <c r="AH7" s="519">
        <v>6.2474999999999996</v>
      </c>
      <c r="AI7" s="519">
        <v>6.1403999999999996</v>
      </c>
      <c r="AJ7" s="519">
        <v>6.2096</v>
      </c>
    </row>
    <row r="8" spans="1:38">
      <c r="A8" s="92" t="s">
        <v>482</v>
      </c>
      <c r="B8" s="519">
        <v>1.1057999999999999</v>
      </c>
      <c r="C8" s="519">
        <v>1.0905</v>
      </c>
      <c r="D8" s="519">
        <v>0.91320000000000001</v>
      </c>
      <c r="E8" s="519">
        <v>0.82040000000000002</v>
      </c>
      <c r="F8" s="519">
        <v>1.4598</v>
      </c>
      <c r="G8" s="519">
        <v>1.4177999999999999</v>
      </c>
      <c r="H8" s="519">
        <v>1.1355</v>
      </c>
      <c r="I8" s="519">
        <v>1.1566000000000001</v>
      </c>
      <c r="J8" s="519">
        <v>1.1787000000000001</v>
      </c>
      <c r="K8" s="519">
        <v>1.2654000000000001</v>
      </c>
      <c r="L8" s="519">
        <v>1.0975999999999999</v>
      </c>
      <c r="M8" s="519">
        <v>1.1120000000000001</v>
      </c>
      <c r="N8" s="519">
        <v>1.0825</v>
      </c>
      <c r="O8" s="519">
        <v>1.0046999999999999</v>
      </c>
      <c r="P8" s="519">
        <v>0.99450000000000005</v>
      </c>
      <c r="Q8" s="519">
        <v>0.9909</v>
      </c>
      <c r="R8" s="519">
        <v>0.99890000000000001</v>
      </c>
      <c r="S8" s="519">
        <v>1.0324</v>
      </c>
      <c r="T8" s="519">
        <v>1.0129999999999999</v>
      </c>
      <c r="U8" s="519">
        <v>1.0492999999999999</v>
      </c>
      <c r="V8" s="519">
        <v>0.85560000000000003</v>
      </c>
      <c r="W8" s="519">
        <v>0.81940000000000002</v>
      </c>
      <c r="X8" s="519">
        <v>0.81100000000000005</v>
      </c>
      <c r="Y8" s="519">
        <v>0.9627</v>
      </c>
      <c r="Z8" s="519">
        <v>0.9829</v>
      </c>
      <c r="AA8" s="519">
        <v>0.98089999999999999</v>
      </c>
      <c r="AB8" s="519">
        <v>1.0468999999999999</v>
      </c>
      <c r="AC8" s="519">
        <v>1.0618000000000001</v>
      </c>
      <c r="AD8" s="519">
        <v>1.0621</v>
      </c>
      <c r="AE8" s="519">
        <v>1.1361000000000001</v>
      </c>
      <c r="AF8" s="519">
        <v>0.96060000000000001</v>
      </c>
      <c r="AG8" s="519">
        <v>0.98919999999999997</v>
      </c>
      <c r="AH8" s="519">
        <v>1.0765</v>
      </c>
      <c r="AI8" s="519">
        <v>1.0784</v>
      </c>
      <c r="AJ8" s="519">
        <v>1.0941000000000001</v>
      </c>
    </row>
    <row r="9" spans="1:38">
      <c r="A9" s="92" t="s">
        <v>11</v>
      </c>
      <c r="B9" s="519">
        <v>0.10879999999999999</v>
      </c>
      <c r="C9" s="519">
        <v>0.13619999999999999</v>
      </c>
      <c r="D9" s="519">
        <v>0.1157</v>
      </c>
      <c r="E9" s="519">
        <v>0.11169999999999999</v>
      </c>
      <c r="F9" s="519">
        <v>0.12180000000000001</v>
      </c>
      <c r="G9" s="519">
        <v>0.12509999999999999</v>
      </c>
      <c r="H9" s="519">
        <v>0.1295</v>
      </c>
      <c r="I9" s="519">
        <v>0.12870000000000001</v>
      </c>
      <c r="J9" s="519">
        <v>0.1265</v>
      </c>
      <c r="K9" s="519">
        <v>0.13189999999999999</v>
      </c>
      <c r="L9" s="519">
        <v>0.3508</v>
      </c>
      <c r="M9" s="519">
        <v>0.36509999999999998</v>
      </c>
      <c r="N9" s="519">
        <v>0.38540000000000002</v>
      </c>
      <c r="O9" s="519">
        <v>0.39200000000000002</v>
      </c>
      <c r="P9" s="519">
        <v>0.40699999999999997</v>
      </c>
      <c r="Q9" s="519">
        <v>0.40789999999999998</v>
      </c>
      <c r="R9" s="519">
        <v>0.41439999999999999</v>
      </c>
      <c r="S9" s="519">
        <v>0.53580000000000005</v>
      </c>
      <c r="T9" s="519">
        <v>0.4365</v>
      </c>
      <c r="U9" s="519">
        <v>0.51219999999999999</v>
      </c>
      <c r="V9" s="519">
        <v>0.52229999999999999</v>
      </c>
      <c r="W9" s="519">
        <v>0.54420000000000002</v>
      </c>
      <c r="X9" s="519">
        <v>0.57640000000000002</v>
      </c>
      <c r="Y9" s="519">
        <v>0.58109999999999995</v>
      </c>
      <c r="Z9" s="519">
        <v>0.59909999999999997</v>
      </c>
      <c r="AA9" s="519">
        <v>0.59660000000000002</v>
      </c>
      <c r="AB9" s="519">
        <v>0.65749999999999997</v>
      </c>
      <c r="AC9" s="519">
        <v>0.71930000000000005</v>
      </c>
      <c r="AD9" s="519">
        <v>0.75770000000000004</v>
      </c>
      <c r="AE9" s="519">
        <v>0.78339999999999999</v>
      </c>
      <c r="AF9" s="519">
        <v>0.70320000000000005</v>
      </c>
      <c r="AG9" s="519">
        <v>0.76439999999999997</v>
      </c>
      <c r="AH9" s="519">
        <v>0.98109999999999997</v>
      </c>
      <c r="AI9" s="519">
        <v>0.99150000000000005</v>
      </c>
      <c r="AJ9" s="519">
        <v>1.0005999999999999</v>
      </c>
    </row>
    <row r="10" spans="1:38">
      <c r="A10" s="92" t="s">
        <v>10</v>
      </c>
      <c r="B10" s="519">
        <v>0.90790000000000004</v>
      </c>
      <c r="C10" s="519">
        <v>0.97060000000000002</v>
      </c>
      <c r="D10" s="519">
        <v>0.98309999999999997</v>
      </c>
      <c r="E10" s="519">
        <v>1.0192000000000001</v>
      </c>
      <c r="F10" s="519">
        <v>1.2553000000000001</v>
      </c>
      <c r="G10" s="519">
        <v>1.4147000000000001</v>
      </c>
      <c r="H10" s="519">
        <v>1.359</v>
      </c>
      <c r="I10" s="519">
        <v>1.4911000000000001</v>
      </c>
      <c r="J10" s="519">
        <v>1.6645000000000001</v>
      </c>
      <c r="K10" s="519">
        <v>1.7076</v>
      </c>
      <c r="L10" s="519">
        <v>1.6941999999999999</v>
      </c>
      <c r="M10" s="519">
        <v>1.7103999999999999</v>
      </c>
      <c r="N10" s="519">
        <v>1.1662999999999999</v>
      </c>
      <c r="O10" s="519">
        <v>1.5496000000000001</v>
      </c>
      <c r="P10" s="519">
        <v>1.6758999999999999</v>
      </c>
      <c r="Q10" s="519">
        <v>1.7881</v>
      </c>
      <c r="R10" s="519">
        <v>1.7143999999999999</v>
      </c>
      <c r="S10" s="519">
        <v>1.8033999999999999</v>
      </c>
      <c r="T10" s="519">
        <v>1.87</v>
      </c>
      <c r="U10" s="519">
        <v>1.7759</v>
      </c>
      <c r="V10" s="519">
        <v>1.9683999999999999</v>
      </c>
      <c r="W10" s="519">
        <v>2.2944</v>
      </c>
      <c r="X10" s="519">
        <v>2.8506999999999998</v>
      </c>
      <c r="Y10" s="519">
        <v>3.0495999999999999</v>
      </c>
      <c r="Z10" s="519">
        <v>3.1337000000000002</v>
      </c>
      <c r="AA10" s="519">
        <v>3.4182999999999999</v>
      </c>
      <c r="AB10" s="519">
        <v>3.2513000000000001</v>
      </c>
      <c r="AC10" s="519">
        <v>3.5528</v>
      </c>
      <c r="AD10" s="519">
        <v>3.2753000000000001</v>
      </c>
      <c r="AE10" s="519">
        <v>4.0110999999999999</v>
      </c>
      <c r="AF10" s="519">
        <v>3.1280999999999999</v>
      </c>
      <c r="AG10" s="519">
        <v>4.1029999999999998</v>
      </c>
      <c r="AH10" s="519">
        <v>4.3840000000000003</v>
      </c>
      <c r="AI10" s="519">
        <v>4.5941999999999998</v>
      </c>
      <c r="AJ10" s="519">
        <v>4.6826999999999996</v>
      </c>
    </row>
    <row r="11" spans="1:38">
      <c r="A11" s="92" t="s">
        <v>9</v>
      </c>
      <c r="B11" s="519">
        <v>1.5367999999999999</v>
      </c>
      <c r="C11" s="519">
        <v>1.7679</v>
      </c>
      <c r="D11" s="519">
        <v>1.9313</v>
      </c>
      <c r="E11" s="519">
        <v>1.9581999999999999</v>
      </c>
      <c r="F11" s="519">
        <v>2.0402</v>
      </c>
      <c r="G11" s="519">
        <v>2.0878999999999999</v>
      </c>
      <c r="H11" s="519">
        <v>2.2305000000000001</v>
      </c>
      <c r="I11" s="519">
        <v>2.5127999999999999</v>
      </c>
      <c r="J11" s="519">
        <v>2.6671</v>
      </c>
      <c r="K11" s="519">
        <v>2.7435999999999998</v>
      </c>
      <c r="L11" s="519">
        <v>3.0983999999999998</v>
      </c>
      <c r="M11" s="519">
        <v>3.1665999999999999</v>
      </c>
      <c r="N11" s="519">
        <v>3.1305000000000001</v>
      </c>
      <c r="O11" s="519">
        <v>3.1575000000000002</v>
      </c>
      <c r="P11" s="519">
        <v>3.1467999999999998</v>
      </c>
      <c r="Q11" s="519">
        <v>3.5682999999999998</v>
      </c>
      <c r="R11" s="519">
        <v>3.7866</v>
      </c>
      <c r="S11" s="519">
        <v>4.0793999999999997</v>
      </c>
      <c r="T11" s="519">
        <v>4.2838000000000003</v>
      </c>
      <c r="U11" s="519">
        <v>4.1578999999999997</v>
      </c>
      <c r="V11" s="519">
        <v>4.4851000000000001</v>
      </c>
      <c r="W11" s="519">
        <v>5.7393999999999998</v>
      </c>
      <c r="X11" s="519">
        <v>5.6829999999999998</v>
      </c>
      <c r="Y11" s="519">
        <v>5.0231000000000003</v>
      </c>
      <c r="Z11" s="519">
        <v>4.9718</v>
      </c>
      <c r="AA11" s="519">
        <v>4.9089999999999998</v>
      </c>
      <c r="AB11" s="519">
        <v>4.9058999999999999</v>
      </c>
      <c r="AC11" s="519">
        <v>5.4080000000000004</v>
      </c>
      <c r="AD11" s="519">
        <v>5.4581999999999997</v>
      </c>
      <c r="AE11" s="519">
        <v>5.6074000000000002</v>
      </c>
      <c r="AF11" s="519">
        <v>5.2062999999999997</v>
      </c>
      <c r="AG11" s="519">
        <v>6.1189</v>
      </c>
      <c r="AH11" s="519">
        <v>5.6022999999999996</v>
      </c>
      <c r="AI11" s="519">
        <v>4.7046999999999999</v>
      </c>
      <c r="AJ11" s="519">
        <v>4.7949000000000002</v>
      </c>
    </row>
    <row r="12" spans="1:38">
      <c r="A12" s="92" t="s">
        <v>8</v>
      </c>
      <c r="B12" s="519">
        <v>1.1871</v>
      </c>
      <c r="C12" s="519">
        <v>1.2714000000000001</v>
      </c>
      <c r="D12" s="519">
        <v>1.3431</v>
      </c>
      <c r="E12" s="519">
        <v>1.4806999999999999</v>
      </c>
      <c r="F12" s="519">
        <v>1.5249999999999999</v>
      </c>
      <c r="G12" s="519">
        <v>1.5621</v>
      </c>
      <c r="H12" s="519">
        <v>1.6364000000000001</v>
      </c>
      <c r="I12" s="519">
        <v>1.6434</v>
      </c>
      <c r="J12" s="519">
        <v>1.8025</v>
      </c>
      <c r="K12" s="519">
        <v>2.2090999999999998</v>
      </c>
      <c r="L12" s="519">
        <v>2.4432999999999998</v>
      </c>
      <c r="M12" s="519">
        <v>2.5836000000000001</v>
      </c>
      <c r="N12" s="519">
        <v>2.6372</v>
      </c>
      <c r="O12" s="519">
        <v>2.7614999999999998</v>
      </c>
      <c r="P12" s="519">
        <v>2.7848999999999999</v>
      </c>
      <c r="Q12" s="519">
        <v>2.9792999999999998</v>
      </c>
      <c r="R12" s="519">
        <v>3.3222999999999998</v>
      </c>
      <c r="S12" s="519">
        <v>3.4142999999999999</v>
      </c>
      <c r="T12" s="519">
        <v>3.4878999999999998</v>
      </c>
      <c r="U12" s="519">
        <v>3.4382000000000001</v>
      </c>
      <c r="V12" s="519">
        <v>3.6757</v>
      </c>
      <c r="W12" s="519">
        <v>3.6564999999999999</v>
      </c>
      <c r="X12" s="519">
        <v>3.7437</v>
      </c>
      <c r="Y12" s="519">
        <v>3.8572000000000002</v>
      </c>
      <c r="Z12" s="519">
        <v>3.9904999999999999</v>
      </c>
      <c r="AA12" s="519">
        <v>3.9906999999999999</v>
      </c>
      <c r="AB12" s="519">
        <v>4.0648999999999997</v>
      </c>
      <c r="AC12" s="519">
        <v>4.2070999999999996</v>
      </c>
      <c r="AD12" s="519">
        <v>4.1718000000000002</v>
      </c>
      <c r="AE12" s="519">
        <v>4.2051999999999996</v>
      </c>
      <c r="AF12" s="519">
        <v>3.7450000000000001</v>
      </c>
      <c r="AG12" s="519">
        <v>3.9878999999999998</v>
      </c>
      <c r="AH12" s="519">
        <v>4.0499000000000001</v>
      </c>
      <c r="AI12" s="519">
        <v>4.3224999999999998</v>
      </c>
      <c r="AJ12" s="519">
        <v>4.4055</v>
      </c>
    </row>
    <row r="13" spans="1:38">
      <c r="A13" s="92" t="s">
        <v>6</v>
      </c>
      <c r="B13" s="519">
        <v>1.1618999999999999</v>
      </c>
      <c r="C13" s="519">
        <v>0.97430000000000005</v>
      </c>
      <c r="D13" s="519">
        <v>1.1614</v>
      </c>
      <c r="E13" s="519">
        <v>1.3511</v>
      </c>
      <c r="F13" s="519">
        <v>1.1452</v>
      </c>
      <c r="G13" s="519">
        <v>1.2575000000000001</v>
      </c>
      <c r="H13" s="519">
        <v>1.2134</v>
      </c>
      <c r="I13" s="519">
        <v>1.3413999999999999</v>
      </c>
      <c r="J13" s="519">
        <v>1.2964</v>
      </c>
      <c r="K13" s="519">
        <v>1.29</v>
      </c>
      <c r="L13" s="519">
        <v>1.571</v>
      </c>
      <c r="M13" s="519">
        <v>1.8966000000000001</v>
      </c>
      <c r="N13" s="519">
        <v>1.9873000000000001</v>
      </c>
      <c r="O13" s="519">
        <v>2.5255999999999998</v>
      </c>
      <c r="P13" s="519">
        <v>2.7803</v>
      </c>
      <c r="Q13" s="519">
        <v>2.6657999999999999</v>
      </c>
      <c r="R13" s="519">
        <v>2.8271000000000002</v>
      </c>
      <c r="S13" s="519">
        <v>3.2440000000000002</v>
      </c>
      <c r="T13" s="519">
        <v>3.1494</v>
      </c>
      <c r="U13" s="519">
        <v>3.403</v>
      </c>
      <c r="V13" s="519">
        <v>3.6055999999999999</v>
      </c>
      <c r="W13" s="519">
        <v>4.2488999999999999</v>
      </c>
      <c r="X13" s="519">
        <v>4.7019000000000002</v>
      </c>
      <c r="Y13" s="519">
        <v>5.1173999999999999</v>
      </c>
      <c r="Z13" s="519">
        <v>5.7907999999999999</v>
      </c>
      <c r="AA13" s="519">
        <v>6.4581999999999997</v>
      </c>
      <c r="AB13" s="519">
        <v>8.3318999999999992</v>
      </c>
      <c r="AC13" s="519">
        <v>8.3122000000000007</v>
      </c>
      <c r="AD13" s="519">
        <v>8.0554000000000006</v>
      </c>
      <c r="AE13" s="519">
        <v>8.6293000000000006</v>
      </c>
      <c r="AF13" s="519">
        <v>7.9534000000000002</v>
      </c>
      <c r="AG13" s="519">
        <v>9.1439000000000004</v>
      </c>
      <c r="AH13" s="519">
        <v>10.8972</v>
      </c>
      <c r="AI13" s="519">
        <v>10.718999999999999</v>
      </c>
      <c r="AJ13" s="519">
        <v>10.1127</v>
      </c>
    </row>
    <row r="14" spans="1:38">
      <c r="A14" s="92" t="s">
        <v>17</v>
      </c>
      <c r="B14" s="519">
        <v>1.2485999999999999</v>
      </c>
      <c r="C14" s="519">
        <v>1.1364000000000001</v>
      </c>
      <c r="D14" s="519">
        <v>1.2393000000000001</v>
      </c>
      <c r="E14" s="519">
        <v>1.4319</v>
      </c>
      <c r="F14" s="519">
        <v>1.6524000000000001</v>
      </c>
      <c r="G14" s="519">
        <v>1.7902</v>
      </c>
      <c r="H14" s="519">
        <v>1.9616</v>
      </c>
      <c r="I14" s="519">
        <v>2.0289999999999999</v>
      </c>
      <c r="J14" s="519">
        <v>2.0937999999999999</v>
      </c>
      <c r="K14" s="519">
        <v>1.9926999999999999</v>
      </c>
      <c r="L14" s="519">
        <v>1.9154</v>
      </c>
      <c r="M14" s="519">
        <v>2.4506000000000001</v>
      </c>
      <c r="N14" s="519">
        <v>2.1315</v>
      </c>
      <c r="O14" s="519">
        <v>2.2751999999999999</v>
      </c>
      <c r="P14" s="519">
        <v>2.3976000000000002</v>
      </c>
      <c r="Q14" s="519">
        <v>2.5695999999999999</v>
      </c>
      <c r="R14" s="519">
        <v>2.5301</v>
      </c>
      <c r="S14" s="519">
        <v>2.5985999999999998</v>
      </c>
      <c r="T14" s="519">
        <v>2.9641999999999999</v>
      </c>
      <c r="U14" s="519">
        <v>3.0554999999999999</v>
      </c>
      <c r="V14" s="519">
        <v>2.6844999999999999</v>
      </c>
      <c r="W14" s="519">
        <v>2.8464</v>
      </c>
      <c r="X14" s="519">
        <v>2.9916</v>
      </c>
      <c r="Y14" s="519">
        <v>3.1042000000000001</v>
      </c>
      <c r="Z14" s="519">
        <v>3.206</v>
      </c>
      <c r="AA14" s="519">
        <v>3.5661</v>
      </c>
      <c r="AB14" s="519">
        <v>3.8986999999999998</v>
      </c>
      <c r="AC14" s="519">
        <v>3.7536999999999998</v>
      </c>
      <c r="AD14" s="519">
        <v>3.8098000000000001</v>
      </c>
      <c r="AE14" s="519">
        <v>3.8576000000000001</v>
      </c>
      <c r="AF14" s="519">
        <v>3.5444</v>
      </c>
      <c r="AG14" s="519">
        <v>3.7052999999999998</v>
      </c>
      <c r="AH14" s="519">
        <v>3.5798999999999999</v>
      </c>
      <c r="AI14" s="519">
        <v>3.6137999999999999</v>
      </c>
      <c r="AJ14" s="519">
        <v>3.6497999999999999</v>
      </c>
    </row>
    <row r="15" spans="1:38">
      <c r="A15" s="92" t="s">
        <v>4</v>
      </c>
      <c r="B15" s="519">
        <v>0.26590000000000003</v>
      </c>
      <c r="C15" s="519">
        <v>0.37959999999999999</v>
      </c>
      <c r="D15" s="519">
        <v>0.31919999999999998</v>
      </c>
      <c r="E15" s="519">
        <v>0.32040000000000002</v>
      </c>
      <c r="F15" s="519">
        <v>0.31929999999999997</v>
      </c>
      <c r="G15" s="519">
        <v>0.34</v>
      </c>
      <c r="H15" s="519">
        <v>0.35210000000000002</v>
      </c>
      <c r="I15" s="519">
        <v>0.37109999999999999</v>
      </c>
      <c r="J15" s="519">
        <v>0.37969999999999998</v>
      </c>
      <c r="K15" s="519">
        <v>0.3962</v>
      </c>
      <c r="L15" s="519">
        <v>0.75449999999999995</v>
      </c>
      <c r="M15" s="519">
        <v>0.83819999999999995</v>
      </c>
      <c r="N15" s="519">
        <v>0.75860000000000005</v>
      </c>
      <c r="O15" s="519">
        <v>0.76519999999999999</v>
      </c>
      <c r="P15" s="519">
        <v>1.0615000000000001</v>
      </c>
      <c r="Q15" s="519">
        <v>0.96430000000000005</v>
      </c>
      <c r="R15" s="519">
        <v>1.0495000000000001</v>
      </c>
      <c r="S15" s="519">
        <v>0.86750000000000005</v>
      </c>
      <c r="T15" s="519">
        <v>0.92120000000000002</v>
      </c>
      <c r="U15" s="519">
        <v>1.0202</v>
      </c>
      <c r="V15" s="519">
        <v>0.91700000000000004</v>
      </c>
      <c r="W15" s="519">
        <v>0.78169999999999995</v>
      </c>
      <c r="X15" s="519">
        <v>0.88660000000000005</v>
      </c>
      <c r="Y15" s="519">
        <v>0.80230000000000001</v>
      </c>
      <c r="Z15" s="519">
        <v>0.92610000000000003</v>
      </c>
      <c r="AA15" s="519">
        <v>0.98680000000000001</v>
      </c>
      <c r="AB15" s="519">
        <v>1.1003000000000001</v>
      </c>
      <c r="AC15" s="519">
        <v>1.1528</v>
      </c>
      <c r="AD15" s="519">
        <v>1.0053000000000001</v>
      </c>
      <c r="AE15" s="519">
        <v>0.89480000000000004</v>
      </c>
      <c r="AF15" s="519">
        <v>0.83879999999999999</v>
      </c>
      <c r="AG15" s="519">
        <v>0.78820000000000001</v>
      </c>
      <c r="AH15" s="519">
        <v>0.84240000000000004</v>
      </c>
      <c r="AI15" s="519">
        <v>0.83950000000000002</v>
      </c>
      <c r="AJ15" s="519">
        <v>0.87819999999999998</v>
      </c>
    </row>
    <row r="16" spans="1:38">
      <c r="A16" s="92" t="s">
        <v>3</v>
      </c>
      <c r="B16" s="519">
        <v>314.2149</v>
      </c>
      <c r="C16" s="519">
        <v>306.11509999999998</v>
      </c>
      <c r="D16" s="519">
        <v>299.6397</v>
      </c>
      <c r="E16" s="519">
        <v>301.79070000000002</v>
      </c>
      <c r="F16" s="519">
        <v>308.56139999999999</v>
      </c>
      <c r="G16" s="519">
        <v>325.17849999999999</v>
      </c>
      <c r="H16" s="519">
        <v>336.33769999999998</v>
      </c>
      <c r="I16" s="519">
        <v>351.19889999999998</v>
      </c>
      <c r="J16" s="519">
        <v>357.25639999999999</v>
      </c>
      <c r="K16" s="519">
        <v>340.76639999999998</v>
      </c>
      <c r="L16" s="519">
        <v>347.28320000000002</v>
      </c>
      <c r="M16" s="519">
        <v>357.37880000000001</v>
      </c>
      <c r="N16" s="519">
        <v>370.77280000000002</v>
      </c>
      <c r="O16" s="519">
        <v>393.57600000000002</v>
      </c>
      <c r="P16" s="519">
        <v>425.74689999999998</v>
      </c>
      <c r="Q16" s="519">
        <v>436.25540000000001</v>
      </c>
      <c r="R16" s="519">
        <v>440.60640000000001</v>
      </c>
      <c r="S16" s="519">
        <v>459.95209999999997</v>
      </c>
      <c r="T16" s="519">
        <v>487.9246</v>
      </c>
      <c r="U16" s="519">
        <v>456.94589999999999</v>
      </c>
      <c r="V16" s="519">
        <v>464.35320000000002</v>
      </c>
      <c r="W16" s="519">
        <v>443.97190000000001</v>
      </c>
      <c r="X16" s="519">
        <v>461.2756</v>
      </c>
      <c r="Y16" s="519">
        <v>475.08909999999997</v>
      </c>
      <c r="Z16" s="519">
        <v>486.60070000000002</v>
      </c>
      <c r="AA16" s="519">
        <v>462.26769999999999</v>
      </c>
      <c r="AB16" s="519">
        <v>460.19589999999999</v>
      </c>
      <c r="AC16" s="519">
        <v>469.58330000000001</v>
      </c>
      <c r="AD16" s="519">
        <v>473.41820000000001</v>
      </c>
      <c r="AE16" s="519">
        <v>477.5446</v>
      </c>
      <c r="AF16" s="519">
        <v>450.86169999999998</v>
      </c>
      <c r="AG16" s="519">
        <v>448.56349999999998</v>
      </c>
      <c r="AH16" s="519">
        <v>429.32810000000001</v>
      </c>
      <c r="AI16" s="519">
        <v>427.26690000000002</v>
      </c>
      <c r="AJ16" s="519">
        <v>440.1678</v>
      </c>
    </row>
    <row r="17" spans="1:36">
      <c r="A17" s="92" t="s">
        <v>431</v>
      </c>
      <c r="B17" s="519">
        <v>2.0836999999999999</v>
      </c>
      <c r="C17" s="519">
        <v>2.2094999999999998</v>
      </c>
      <c r="D17" s="519">
        <v>2.0467</v>
      </c>
      <c r="E17" s="519">
        <v>2.1486000000000001</v>
      </c>
      <c r="F17" s="519">
        <v>2.1293000000000002</v>
      </c>
      <c r="G17" s="519">
        <v>2.9405999999999999</v>
      </c>
      <c r="H17" s="519">
        <v>3.5082</v>
      </c>
      <c r="I17" s="519">
        <v>3.2774000000000001</v>
      </c>
      <c r="J17" s="519">
        <v>2.8508</v>
      </c>
      <c r="K17" s="519">
        <v>2.6648000000000001</v>
      </c>
      <c r="L17" s="519">
        <v>3.1120000000000001</v>
      </c>
      <c r="M17" s="519">
        <v>3.2869999999999999</v>
      </c>
      <c r="N17" s="519">
        <v>3.7393999999999998</v>
      </c>
      <c r="O17" s="519">
        <v>3.9552999999999998</v>
      </c>
      <c r="P17" s="519">
        <v>5.4435000000000002</v>
      </c>
      <c r="Q17" s="519">
        <v>6.1729000000000003</v>
      </c>
      <c r="R17" s="519">
        <v>6.6033999999999997</v>
      </c>
      <c r="S17" s="519">
        <v>6.2423999999999999</v>
      </c>
      <c r="T17" s="519">
        <v>6.2793999999999999</v>
      </c>
      <c r="U17" s="519">
        <v>6.0772000000000004</v>
      </c>
      <c r="V17" s="519">
        <v>7.3333000000000004</v>
      </c>
      <c r="W17" s="519">
        <v>8.8864000000000001</v>
      </c>
      <c r="X17" s="519">
        <v>10.6021</v>
      </c>
      <c r="Y17" s="519">
        <v>11.5936</v>
      </c>
      <c r="Z17" s="519">
        <v>11.257</v>
      </c>
      <c r="AA17" s="519">
        <v>13.2034</v>
      </c>
      <c r="AB17" s="519">
        <v>14.136699999999999</v>
      </c>
      <c r="AC17" s="519">
        <v>14.1975</v>
      </c>
      <c r="AD17" s="519">
        <v>14.921099999999999</v>
      </c>
      <c r="AE17" s="519">
        <v>17.003699999999998</v>
      </c>
      <c r="AF17" s="519">
        <v>16.677</v>
      </c>
      <c r="AG17" s="519">
        <v>18.941800000000001</v>
      </c>
      <c r="AH17" s="519">
        <v>20.912400000000002</v>
      </c>
      <c r="AI17" s="519">
        <v>21.573399999999999</v>
      </c>
      <c r="AJ17" s="519">
        <v>21.336300000000001</v>
      </c>
    </row>
    <row r="18" spans="1:36">
      <c r="A18" s="92" t="s">
        <v>1</v>
      </c>
      <c r="B18" s="519">
        <v>3.0287000000000002</v>
      </c>
      <c r="C18" s="519">
        <v>3.1362000000000001</v>
      </c>
      <c r="D18" s="519">
        <v>3.1377999999999999</v>
      </c>
      <c r="E18" s="519">
        <v>2.8452999999999999</v>
      </c>
      <c r="F18" s="519">
        <v>2.3871000000000002</v>
      </c>
      <c r="G18" s="519">
        <v>2.3571</v>
      </c>
      <c r="H18" s="519">
        <v>1.9843999999999999</v>
      </c>
      <c r="I18" s="519">
        <v>2.5004</v>
      </c>
      <c r="J18" s="519">
        <v>2.3443000000000001</v>
      </c>
      <c r="K18" s="519">
        <v>1.929</v>
      </c>
      <c r="L18" s="519">
        <v>1.9521999999999999</v>
      </c>
      <c r="M18" s="519">
        <v>1.9678</v>
      </c>
      <c r="N18" s="519">
        <v>2.0678000000000001</v>
      </c>
      <c r="O18" s="519">
        <v>2.2391999999999999</v>
      </c>
      <c r="P18" s="519">
        <v>2.3033999999999999</v>
      </c>
      <c r="Q18" s="519">
        <v>2.4735</v>
      </c>
      <c r="R18" s="519">
        <v>2.4089</v>
      </c>
      <c r="S18" s="519">
        <v>2.1886999999999999</v>
      </c>
      <c r="T18" s="519">
        <v>2.6076999999999999</v>
      </c>
      <c r="U18" s="519">
        <v>2.8748999999999998</v>
      </c>
      <c r="V18" s="519">
        <v>3.2126000000000001</v>
      </c>
      <c r="W18" s="519">
        <v>3.4571999999999998</v>
      </c>
      <c r="X18" s="519">
        <v>4.3193000000000001</v>
      </c>
      <c r="Y18" s="519">
        <v>4.7358000000000002</v>
      </c>
      <c r="Z18" s="519">
        <v>5.5061</v>
      </c>
      <c r="AA18" s="519">
        <v>5.8479999999999999</v>
      </c>
      <c r="AB18" s="519">
        <v>6.3266</v>
      </c>
      <c r="AC18" s="519">
        <v>8.0383999999999993</v>
      </c>
      <c r="AD18" s="519">
        <v>9.1030999999999995</v>
      </c>
      <c r="AE18" s="519">
        <v>9.0340000000000007</v>
      </c>
      <c r="AF18" s="519">
        <v>9.5310000000000006</v>
      </c>
      <c r="AG18" s="519">
        <v>9.6801999999999992</v>
      </c>
      <c r="AH18" s="519">
        <v>10.571199999999999</v>
      </c>
      <c r="AI18" s="519">
        <v>11.358599999999999</v>
      </c>
      <c r="AJ18" s="519">
        <v>11.5732</v>
      </c>
    </row>
    <row r="19" spans="1:36">
      <c r="A19" s="92" t="s">
        <v>23</v>
      </c>
      <c r="B19" s="519">
        <v>17.413900000000002</v>
      </c>
      <c r="C19" s="519">
        <v>19.1584</v>
      </c>
      <c r="D19" s="519">
        <v>19.204999999999998</v>
      </c>
      <c r="E19" s="519">
        <v>17.674099999999999</v>
      </c>
      <c r="F19" s="519">
        <v>16.5503</v>
      </c>
      <c r="G19" s="519">
        <v>16.268899999999999</v>
      </c>
      <c r="H19" s="519">
        <v>15.7201</v>
      </c>
      <c r="I19" s="519">
        <v>14.759499999999999</v>
      </c>
      <c r="J19" s="519">
        <v>14.972799999999999</v>
      </c>
      <c r="K19" s="519">
        <v>16.854800000000001</v>
      </c>
      <c r="L19" s="519">
        <v>14.6562</v>
      </c>
      <c r="M19" s="519">
        <v>14.595800000000001</v>
      </c>
      <c r="N19" s="519">
        <v>13.332100000000001</v>
      </c>
      <c r="O19" s="519">
        <v>10.9284</v>
      </c>
      <c r="P19" s="519">
        <v>10.3653</v>
      </c>
      <c r="Q19" s="519">
        <v>11.512</v>
      </c>
      <c r="R19" s="519">
        <v>10.7255</v>
      </c>
      <c r="S19" s="519">
        <v>10.5677</v>
      </c>
      <c r="T19" s="519">
        <v>8.3091000000000008</v>
      </c>
      <c r="U19" s="519">
        <v>7.9433999999999996</v>
      </c>
      <c r="V19" s="519">
        <v>10.0686</v>
      </c>
      <c r="W19" s="519">
        <v>15.849399999999999</v>
      </c>
      <c r="X19" s="519">
        <v>12.7437</v>
      </c>
      <c r="Y19" s="519">
        <v>12.7188</v>
      </c>
      <c r="Z19" s="519">
        <v>12.600099999999999</v>
      </c>
      <c r="AA19" s="519">
        <v>12.6919</v>
      </c>
      <c r="AB19" s="519">
        <v>11.268700000000001</v>
      </c>
      <c r="AC19" s="519">
        <v>10.5878</v>
      </c>
      <c r="AD19" s="519">
        <v>12.272399999999999</v>
      </c>
      <c r="AE19" s="519">
        <v>11.1706</v>
      </c>
      <c r="AF19" s="519">
        <v>9.0746000000000002</v>
      </c>
      <c r="AG19" s="519">
        <v>10.883100000000001</v>
      </c>
      <c r="AH19" s="519">
        <v>11.5572</v>
      </c>
      <c r="AI19" s="519">
        <v>12.566000000000001</v>
      </c>
      <c r="AJ19" s="519">
        <v>12.855399999999999</v>
      </c>
    </row>
    <row r="22" spans="1:36">
      <c r="A22" s="136" t="s">
        <v>18</v>
      </c>
    </row>
    <row r="23" spans="1:36">
      <c r="A23" s="42" t="s">
        <v>3263</v>
      </c>
    </row>
    <row r="24" spans="1:36">
      <c r="A24" s="42"/>
    </row>
    <row r="25" spans="1:36">
      <c r="A25" s="240" t="s">
        <v>2937</v>
      </c>
    </row>
    <row r="26" spans="1:36">
      <c r="A26" s="42" t="s">
        <v>2938</v>
      </c>
    </row>
  </sheetData>
  <hyperlinks>
    <hyperlink ref="AL3" location="Content!A1" display="Back to content page" xr:uid="{3874FCEC-D8AE-404D-909F-CB6B1F829886}"/>
  </hyperlinks>
  <pageMargins left="0.7" right="0.7" top="0.75" bottom="0.75" header="0.3" footer="0.3"/>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7210E-DB89-4EEC-B97B-6688274CB27A}">
  <dimension ref="A1:AL26"/>
  <sheetViews>
    <sheetView topLeftCell="T1" workbookViewId="0">
      <selection activeCell="AL17" sqref="AL17"/>
    </sheetView>
  </sheetViews>
  <sheetFormatPr defaultRowHeight="14.5"/>
  <cols>
    <col min="1" max="1" width="33.81640625" customWidth="1"/>
  </cols>
  <sheetData>
    <row r="1" spans="1:38">
      <c r="A1" s="18" t="s">
        <v>3235</v>
      </c>
    </row>
    <row r="3" spans="1:38">
      <c r="A3" s="92" t="s">
        <v>2519</v>
      </c>
      <c r="B3" s="117">
        <v>1990</v>
      </c>
      <c r="C3" s="117">
        <v>1991</v>
      </c>
      <c r="D3" s="117">
        <v>1992</v>
      </c>
      <c r="E3" s="117">
        <v>1993</v>
      </c>
      <c r="F3" s="117">
        <v>1994</v>
      </c>
      <c r="G3" s="117">
        <v>1995</v>
      </c>
      <c r="H3" s="117">
        <v>1996</v>
      </c>
      <c r="I3" s="117">
        <v>1997</v>
      </c>
      <c r="J3" s="117">
        <v>1998</v>
      </c>
      <c r="K3" s="117">
        <v>1999</v>
      </c>
      <c r="L3" s="117">
        <v>2000</v>
      </c>
      <c r="M3" s="117">
        <v>2001</v>
      </c>
      <c r="N3" s="117">
        <v>2002</v>
      </c>
      <c r="O3" s="117">
        <v>2003</v>
      </c>
      <c r="P3" s="117">
        <v>2004</v>
      </c>
      <c r="Q3" s="117">
        <v>2005</v>
      </c>
      <c r="R3" s="117">
        <v>2006</v>
      </c>
      <c r="S3" s="117">
        <v>2007</v>
      </c>
      <c r="T3" s="117">
        <v>2008</v>
      </c>
      <c r="U3" s="117">
        <v>2009</v>
      </c>
      <c r="V3" s="117">
        <v>2010</v>
      </c>
      <c r="W3" s="117">
        <v>2011</v>
      </c>
      <c r="X3" s="117">
        <v>2012</v>
      </c>
      <c r="Y3" s="117">
        <v>2013</v>
      </c>
      <c r="Z3" s="117">
        <v>2014</v>
      </c>
      <c r="AA3" s="117">
        <v>2015</v>
      </c>
      <c r="AB3" s="117">
        <v>2016</v>
      </c>
      <c r="AC3" s="117">
        <v>2017</v>
      </c>
      <c r="AD3" s="117">
        <v>2018</v>
      </c>
      <c r="AE3" s="117">
        <v>2019</v>
      </c>
      <c r="AF3" s="117">
        <v>2020</v>
      </c>
      <c r="AG3" s="117">
        <v>2021</v>
      </c>
      <c r="AH3" s="117">
        <v>2022</v>
      </c>
      <c r="AI3" s="117">
        <v>2023</v>
      </c>
      <c r="AJ3" s="117">
        <v>2024</v>
      </c>
      <c r="AL3" s="1" t="s">
        <v>528</v>
      </c>
    </row>
    <row r="4" spans="1:38">
      <c r="A4" s="92" t="s">
        <v>13</v>
      </c>
      <c r="B4" s="519">
        <v>0.96597731362180428</v>
      </c>
      <c r="C4" s="519">
        <v>0.9797872155504429</v>
      </c>
      <c r="D4" s="519">
        <v>0.97547335289163173</v>
      </c>
      <c r="E4" s="519">
        <v>0.94657146743992326</v>
      </c>
      <c r="F4" s="519">
        <v>0.8672229935567155</v>
      </c>
      <c r="G4" s="519">
        <v>0.94554086934839376</v>
      </c>
      <c r="H4" s="519">
        <v>1.1064025032014386</v>
      </c>
      <c r="I4" s="519">
        <v>1.1188088630245274</v>
      </c>
      <c r="J4" s="519">
        <v>1.1238263859250088</v>
      </c>
      <c r="K4" s="519">
        <v>1.1509050575931234</v>
      </c>
      <c r="L4" s="519">
        <v>1.0195821898898967</v>
      </c>
      <c r="M4" s="519">
        <v>0.9668656411265687</v>
      </c>
      <c r="N4" s="519">
        <v>0.91850048872617185</v>
      </c>
      <c r="O4" s="519">
        <v>0.96578121628345337</v>
      </c>
      <c r="P4" s="519">
        <v>0.95106976868214232</v>
      </c>
      <c r="Q4" s="519">
        <v>0.81067697273378203</v>
      </c>
      <c r="R4" s="519">
        <v>0.81539208121955231</v>
      </c>
      <c r="S4" s="519">
        <v>0.82084125074878866</v>
      </c>
      <c r="T4" s="519">
        <v>0.8860376144852401</v>
      </c>
      <c r="U4" s="519">
        <v>0.9408482521772582</v>
      </c>
      <c r="V4" s="519">
        <v>0.97617818549828117</v>
      </c>
      <c r="W4" s="519">
        <v>0.97653630602115282</v>
      </c>
      <c r="X4" s="519">
        <v>0.98168221858068405</v>
      </c>
      <c r="Y4" s="519">
        <v>1.090526423604715</v>
      </c>
      <c r="Z4" s="519">
        <v>1.1372027058585858</v>
      </c>
      <c r="AA4" s="519">
        <v>1.1750386163008912</v>
      </c>
      <c r="AB4" s="519">
        <v>1.0716761464780777</v>
      </c>
      <c r="AC4" s="519">
        <v>0.92592191412032987</v>
      </c>
      <c r="AD4" s="519">
        <v>0.82480979501171914</v>
      </c>
      <c r="AE4" s="519">
        <v>0.83384627055311233</v>
      </c>
      <c r="AF4" s="519">
        <v>0.61397025368229696</v>
      </c>
      <c r="AG4" s="519">
        <v>0.7402925522557362</v>
      </c>
      <c r="AH4" s="519">
        <v>0.7488109522795674</v>
      </c>
      <c r="AI4" s="519">
        <v>0.74383863730154842</v>
      </c>
      <c r="AJ4" s="519">
        <v>0.741712294740973</v>
      </c>
    </row>
    <row r="5" spans="1:38">
      <c r="A5" s="92" t="s">
        <v>12</v>
      </c>
      <c r="B5" s="519">
        <v>2.1620652893169621</v>
      </c>
      <c r="C5" s="519">
        <v>2.0810042958630333</v>
      </c>
      <c r="D5" s="519">
        <v>2.4619701123089084</v>
      </c>
      <c r="E5" s="519">
        <v>2.3595976382194399</v>
      </c>
      <c r="F5" s="519">
        <v>2.2004447875136215</v>
      </c>
      <c r="G5" s="519">
        <v>2.2295301153695268</v>
      </c>
      <c r="H5" s="519">
        <v>1.9611775138451764</v>
      </c>
      <c r="I5" s="519">
        <v>2.0460764870448456</v>
      </c>
      <c r="J5" s="519">
        <v>2.3818547400925634</v>
      </c>
      <c r="K5" s="519">
        <v>2.45627732571984</v>
      </c>
      <c r="L5" s="519">
        <v>2.4440467347330541</v>
      </c>
      <c r="M5" s="519">
        <v>2.3102880764185687</v>
      </c>
      <c r="N5" s="519">
        <v>2.3931043929748625</v>
      </c>
      <c r="O5" s="519">
        <v>2.3288371694891583</v>
      </c>
      <c r="P5" s="519">
        <v>2.2429842414503307</v>
      </c>
      <c r="Q5" s="519">
        <v>2.3864095262889853</v>
      </c>
      <c r="R5" s="519">
        <v>2.2131579565071728</v>
      </c>
      <c r="S5" s="519">
        <v>2.3141992914403042</v>
      </c>
      <c r="T5" s="519">
        <v>2.3125483981804846</v>
      </c>
      <c r="U5" s="519">
        <v>2.0736203284015002</v>
      </c>
      <c r="V5" s="519">
        <v>1.6635589498064789</v>
      </c>
      <c r="W5" s="519">
        <v>1.9354869823755088</v>
      </c>
      <c r="X5" s="519">
        <v>1.6715695643163269</v>
      </c>
      <c r="Y5" s="519">
        <v>2.5794583221608813</v>
      </c>
      <c r="Z5" s="519">
        <v>3.2909554318420811</v>
      </c>
      <c r="AA5" s="519">
        <v>3.2183937260611826</v>
      </c>
      <c r="AB5" s="519">
        <v>3.0215108807325657</v>
      </c>
      <c r="AC5" s="519">
        <v>3.2825895435176489</v>
      </c>
      <c r="AD5" s="519">
        <v>3.570376936429736</v>
      </c>
      <c r="AE5" s="519">
        <v>3.148258445346928</v>
      </c>
      <c r="AF5" s="519">
        <v>2.5748828983885161</v>
      </c>
      <c r="AG5" s="519">
        <v>2.726029912873146</v>
      </c>
      <c r="AH5" s="519">
        <v>2.8024601088900658</v>
      </c>
      <c r="AI5" s="519">
        <v>2.7096930785842037</v>
      </c>
      <c r="AJ5" s="519">
        <v>2.7374928554117801</v>
      </c>
    </row>
    <row r="6" spans="1:38">
      <c r="A6" s="92" t="s">
        <v>483</v>
      </c>
      <c r="B6" s="519">
        <v>8.8394857353642414E-2</v>
      </c>
      <c r="C6" s="519">
        <v>0.10470721491979032</v>
      </c>
      <c r="D6" s="519">
        <v>8.7075613883077885E-2</v>
      </c>
      <c r="E6" s="519">
        <v>8.3389278038853071E-2</v>
      </c>
      <c r="F6" s="519">
        <v>8.1718663796143037E-2</v>
      </c>
      <c r="G6" s="519">
        <v>8.2554332981373296E-2</v>
      </c>
      <c r="H6" s="519">
        <v>8.3949934583165534E-2</v>
      </c>
      <c r="I6" s="519">
        <v>8.2122664082855262E-2</v>
      </c>
      <c r="J6" s="519">
        <v>0.10240090438000995</v>
      </c>
      <c r="K6" s="519">
        <v>0.10477555972206905</v>
      </c>
      <c r="L6" s="519">
        <v>0.16807192956275183</v>
      </c>
      <c r="M6" s="519">
        <v>0.17744234494353278</v>
      </c>
      <c r="N6" s="519">
        <v>0.17963118354406599</v>
      </c>
      <c r="O6" s="519">
        <v>0.22885303212717487</v>
      </c>
      <c r="P6" s="519">
        <v>0.24143109053838097</v>
      </c>
      <c r="Q6" s="519">
        <v>0.22896113734799897</v>
      </c>
      <c r="R6" s="519">
        <v>0.2673818897963301</v>
      </c>
      <c r="S6" s="519">
        <v>0.17360238731648961</v>
      </c>
      <c r="T6" s="519">
        <v>0.16939268115562039</v>
      </c>
      <c r="U6" s="519">
        <v>0.2067148845621212</v>
      </c>
      <c r="V6" s="519">
        <v>0.23807487676303687</v>
      </c>
      <c r="W6" s="519">
        <v>0.21076077454584646</v>
      </c>
      <c r="X6" s="519">
        <v>0.21331220750260405</v>
      </c>
      <c r="Y6" s="519">
        <v>0.25079288472145617</v>
      </c>
      <c r="Z6" s="519">
        <v>0.21714595722013821</v>
      </c>
      <c r="AA6" s="519">
        <v>0.23559135908141385</v>
      </c>
      <c r="AB6" s="519">
        <v>0.27017516896059407</v>
      </c>
      <c r="AC6" s="519">
        <v>0.34453638248692625</v>
      </c>
      <c r="AD6" s="519">
        <v>0.2686660013737866</v>
      </c>
      <c r="AE6" s="519">
        <v>0.28732052002471464</v>
      </c>
      <c r="AF6" s="519">
        <v>0.33496932668298091</v>
      </c>
      <c r="AG6" s="519">
        <v>0.48547130561469809</v>
      </c>
      <c r="AH6" s="519">
        <v>0.51523157849309753</v>
      </c>
      <c r="AI6" s="519">
        <v>0.5154123945921093</v>
      </c>
      <c r="AJ6" s="519">
        <v>0.51498451469373241</v>
      </c>
    </row>
    <row r="7" spans="1:38">
      <c r="A7" s="92" t="s">
        <v>89</v>
      </c>
      <c r="B7" s="519">
        <v>9.1879135634457931E-2</v>
      </c>
      <c r="C7" s="519">
        <v>4.9984420902521365E-2</v>
      </c>
      <c r="D7" s="519">
        <v>4.1533144815902354E-2</v>
      </c>
      <c r="E7" s="519">
        <v>3.8643423253881017E-2</v>
      </c>
      <c r="F7" s="519">
        <v>5.8273095124306083E-2</v>
      </c>
      <c r="G7" s="519">
        <v>5.2129347578135733E-2</v>
      </c>
      <c r="H7" s="519">
        <v>5.6534638592918011E-2</v>
      </c>
      <c r="I7" s="519">
        <v>5.5785476145484736E-2</v>
      </c>
      <c r="J7" s="519">
        <v>5.4053482629139747E-2</v>
      </c>
      <c r="K7" s="519">
        <v>4.8300071569972715E-2</v>
      </c>
      <c r="L7" s="519">
        <v>3.7172739811293549E-2</v>
      </c>
      <c r="M7" s="519">
        <v>3.5010691765002683E-2</v>
      </c>
      <c r="N7" s="519">
        <v>3.5623838755506829E-2</v>
      </c>
      <c r="O7" s="519">
        <v>4.1908889380642668E-2</v>
      </c>
      <c r="P7" s="519">
        <v>3.8866452619587155E-2</v>
      </c>
      <c r="Q7" s="519">
        <v>4.2250436591814669E-2</v>
      </c>
      <c r="R7" s="519">
        <v>4.2102809051379711E-2</v>
      </c>
      <c r="S7" s="519">
        <v>4.5123262437483345E-2</v>
      </c>
      <c r="T7" s="519">
        <v>4.4924214479291597E-2</v>
      </c>
      <c r="U7" s="519">
        <v>4.2319131150367853E-2</v>
      </c>
      <c r="V7" s="519">
        <v>4.296192359504257E-2</v>
      </c>
      <c r="W7" s="519">
        <v>4.7551626860563259E-2</v>
      </c>
      <c r="X7" s="519">
        <v>4.1176926210986453E-2</v>
      </c>
      <c r="Y7" s="519">
        <v>4.3941503953158614E-2</v>
      </c>
      <c r="Z7" s="519">
        <v>4.7398550177300075E-2</v>
      </c>
      <c r="AA7" s="519">
        <v>4.4334873303909117E-2</v>
      </c>
      <c r="AB7" s="519">
        <v>3.5620863515908818E-2</v>
      </c>
      <c r="AC7" s="519">
        <v>3.7374517700836621E-2</v>
      </c>
      <c r="AD7" s="519">
        <v>4.6218866092709768E-2</v>
      </c>
      <c r="AE7" s="519">
        <v>4.7832408341049341E-2</v>
      </c>
      <c r="AF7" s="519">
        <v>4.8248776919445298E-2</v>
      </c>
      <c r="AG7" s="519">
        <v>4.6674229430933252E-2</v>
      </c>
      <c r="AH7" s="519">
        <v>6.1012548730935069E-2</v>
      </c>
      <c r="AI7" s="519">
        <v>5.8043440908267359E-2</v>
      </c>
      <c r="AJ7" s="519">
        <v>5.6824782582018153E-2</v>
      </c>
    </row>
    <row r="8" spans="1:38">
      <c r="A8" s="92" t="s">
        <v>482</v>
      </c>
      <c r="B8" s="519">
        <v>1.26749714589628</v>
      </c>
      <c r="C8" s="519">
        <v>1.2007412553994821</v>
      </c>
      <c r="D8" s="519">
        <v>0.96797171131293092</v>
      </c>
      <c r="E8" s="519">
        <v>0.84462555002584128</v>
      </c>
      <c r="F8" s="519">
        <v>1.5030703903988007</v>
      </c>
      <c r="G8" s="519">
        <v>1.4609973073875271</v>
      </c>
      <c r="H8" s="519">
        <v>1.1471539368444024</v>
      </c>
      <c r="I8" s="519">
        <v>1.1489765406527688</v>
      </c>
      <c r="J8" s="519">
        <v>1.1559814956656824</v>
      </c>
      <c r="K8" s="519">
        <v>1.2276116579451331</v>
      </c>
      <c r="L8" s="519">
        <v>1.0539516465113776</v>
      </c>
      <c r="M8" s="519">
        <v>1.0579755371699535</v>
      </c>
      <c r="N8" s="519">
        <v>1.0217652516751758</v>
      </c>
      <c r="O8" s="519">
        <v>0.94187681634948894</v>
      </c>
      <c r="P8" s="519">
        <v>0.92670331237030124</v>
      </c>
      <c r="Q8" s="519">
        <v>0.91833160028247796</v>
      </c>
      <c r="R8" s="519">
        <v>0.92112397596538664</v>
      </c>
      <c r="S8" s="519">
        <v>0.94654374922641782</v>
      </c>
      <c r="T8" s="519">
        <v>0.92251006519496104</v>
      </c>
      <c r="U8" s="519">
        <v>0.94946129630919873</v>
      </c>
      <c r="V8" s="519">
        <v>0.76966671164485234</v>
      </c>
      <c r="W8" s="519">
        <v>0.73302541613997796</v>
      </c>
      <c r="X8" s="519">
        <v>0.72161820435408952</v>
      </c>
      <c r="Y8" s="519">
        <v>0.85195444207470861</v>
      </c>
      <c r="Z8" s="519">
        <v>0.86500120126832813</v>
      </c>
      <c r="AA8" s="519">
        <v>0.85832065263520807</v>
      </c>
      <c r="AB8" s="519">
        <v>0.91073825561740818</v>
      </c>
      <c r="AC8" s="519">
        <v>0.91677135542805843</v>
      </c>
      <c r="AD8" s="519">
        <v>0.90860950493999204</v>
      </c>
      <c r="AE8" s="519">
        <v>0.96289942824403296</v>
      </c>
      <c r="AF8" s="519">
        <v>0.80537993123333129</v>
      </c>
      <c r="AG8" s="519">
        <v>0.81982905586225008</v>
      </c>
      <c r="AH8" s="519">
        <v>0.88316103557502279</v>
      </c>
      <c r="AI8" s="519">
        <v>0.87638743736316604</v>
      </c>
      <c r="AJ8" s="519">
        <v>0.88033523706532402</v>
      </c>
    </row>
    <row r="9" spans="1:38">
      <c r="A9" s="92" t="s">
        <v>11</v>
      </c>
      <c r="B9" s="519">
        <v>6.0120594840238364E-2</v>
      </c>
      <c r="C9" s="519">
        <v>7.3926157430148728E-2</v>
      </c>
      <c r="D9" s="519">
        <v>6.1763522047495446E-2</v>
      </c>
      <c r="E9" s="519">
        <v>5.8734047291161544E-2</v>
      </c>
      <c r="F9" s="519">
        <v>6.3183875972852716E-2</v>
      </c>
      <c r="G9" s="519">
        <v>6.4106604517593951E-2</v>
      </c>
      <c r="H9" s="519">
        <v>6.5655454371233685E-2</v>
      </c>
      <c r="I9" s="519">
        <v>6.4734197461936593E-2</v>
      </c>
      <c r="J9" s="519">
        <v>6.3311760622487237E-2</v>
      </c>
      <c r="K9" s="519">
        <v>6.584353101035624E-2</v>
      </c>
      <c r="L9" s="519">
        <v>0.17505750000124756</v>
      </c>
      <c r="M9" s="519">
        <v>0.1824721756170993</v>
      </c>
      <c r="N9" s="519">
        <v>0.19321404596930133</v>
      </c>
      <c r="O9" s="519">
        <v>0.19747523877124054</v>
      </c>
      <c r="P9" s="519">
        <v>0.20648065144391867</v>
      </c>
      <c r="Q9" s="519">
        <v>0.20885003962979423</v>
      </c>
      <c r="R9" s="519">
        <v>0.2130522250436104</v>
      </c>
      <c r="S9" s="519">
        <v>0.27430951615446525</v>
      </c>
      <c r="T9" s="519">
        <v>0.22196333562331017</v>
      </c>
      <c r="U9" s="519">
        <v>0.25857155622013012</v>
      </c>
      <c r="V9" s="519">
        <v>0.26164044501417905</v>
      </c>
      <c r="W9" s="519">
        <v>0.27020733273783787</v>
      </c>
      <c r="X9" s="519">
        <v>0.28333318586637329</v>
      </c>
      <c r="Y9" s="519">
        <v>0.28256691939330042</v>
      </c>
      <c r="Z9" s="519">
        <v>0.28801652236995628</v>
      </c>
      <c r="AA9" s="519">
        <v>0.28347281279058217</v>
      </c>
      <c r="AB9" s="519">
        <v>0.30862430072539615</v>
      </c>
      <c r="AC9" s="519">
        <v>0.33345541024797071</v>
      </c>
      <c r="AD9" s="519">
        <v>0.34699531004491202</v>
      </c>
      <c r="AE9" s="519">
        <v>0.35457510053611718</v>
      </c>
      <c r="AF9" s="519">
        <v>0.31452856274491481</v>
      </c>
      <c r="AG9" s="519">
        <v>0.33799947115729001</v>
      </c>
      <c r="AH9" s="519">
        <v>0.42915695220264988</v>
      </c>
      <c r="AI9" s="519">
        <v>0.42894744128416873</v>
      </c>
      <c r="AJ9" s="519">
        <v>0.42807827252491309</v>
      </c>
    </row>
    <row r="10" spans="1:38">
      <c r="A10" s="92" t="s">
        <v>10</v>
      </c>
      <c r="B10" s="519">
        <v>7.53091561550574E-2</v>
      </c>
      <c r="C10" s="519">
        <v>7.8139264682630286E-2</v>
      </c>
      <c r="D10" s="519">
        <v>7.6799467536190894E-2</v>
      </c>
      <c r="E10" s="519">
        <v>7.7227654501719853E-2</v>
      </c>
      <c r="F10" s="519">
        <v>9.2207568028147807E-2</v>
      </c>
      <c r="G10" s="519">
        <v>0.10068125490391443</v>
      </c>
      <c r="H10" s="519">
        <v>9.3654955983893548E-2</v>
      </c>
      <c r="I10" s="519">
        <v>9.9467580613034096E-2</v>
      </c>
      <c r="J10" s="519">
        <v>0.10746083570635953</v>
      </c>
      <c r="K10" s="519">
        <v>0.10672162492861163</v>
      </c>
      <c r="L10" s="519">
        <v>0.10257721778277969</v>
      </c>
      <c r="M10" s="519">
        <v>0.10041719752533605</v>
      </c>
      <c r="N10" s="519">
        <v>6.6456169896682668E-2</v>
      </c>
      <c r="O10" s="519">
        <v>8.5746597997084312E-2</v>
      </c>
      <c r="P10" s="519">
        <v>9.0070151421473482E-2</v>
      </c>
      <c r="Q10" s="519">
        <v>9.3326061823387998E-2</v>
      </c>
      <c r="R10" s="519">
        <v>8.6889053109514627E-2</v>
      </c>
      <c r="S10" s="519">
        <v>8.8756189346471642E-2</v>
      </c>
      <c r="T10" s="519">
        <v>8.9371740560050164E-2</v>
      </c>
      <c r="U10" s="519">
        <v>8.2418755406714908E-2</v>
      </c>
      <c r="V10" s="519">
        <v>8.8733256579036329E-2</v>
      </c>
      <c r="W10" s="519">
        <v>0.10053325037353816</v>
      </c>
      <c r="X10" s="519">
        <v>0.12150058744960775</v>
      </c>
      <c r="Y10" s="519">
        <v>0.1264906598244909</v>
      </c>
      <c r="Z10" s="519">
        <v>0.12654078354899551</v>
      </c>
      <c r="AA10" s="519">
        <v>0.13443741150543234</v>
      </c>
      <c r="AB10" s="519">
        <v>0.12457111032234848</v>
      </c>
      <c r="AC10" s="519">
        <v>0.13262469261386703</v>
      </c>
      <c r="AD10" s="519">
        <v>0.11912379760542</v>
      </c>
      <c r="AE10" s="519">
        <v>0.14213902884503418</v>
      </c>
      <c r="AF10" s="519">
        <v>0.10803854283045579</v>
      </c>
      <c r="AG10" s="519">
        <v>0.13818963760937922</v>
      </c>
      <c r="AH10" s="519">
        <v>0.14403398518677488</v>
      </c>
      <c r="AI10" s="519">
        <v>0.14726920163821361</v>
      </c>
      <c r="AJ10" s="519">
        <v>0.14649480512346083</v>
      </c>
    </row>
    <row r="11" spans="1:38">
      <c r="A11" s="92" t="s">
        <v>9</v>
      </c>
      <c r="B11" s="519">
        <v>0.16099139186318834</v>
      </c>
      <c r="C11" s="519">
        <v>0.17958748817962042</v>
      </c>
      <c r="D11" s="519">
        <v>0.19055598875943641</v>
      </c>
      <c r="E11" s="519">
        <v>0.19041184656900839</v>
      </c>
      <c r="F11" s="519">
        <v>0.20071040583404018</v>
      </c>
      <c r="G11" s="519">
        <v>0.20570206235061134</v>
      </c>
      <c r="H11" s="519">
        <v>0.21546086504277148</v>
      </c>
      <c r="I11" s="519">
        <v>0.23790869846577861</v>
      </c>
      <c r="J11" s="519">
        <v>0.24711670920707327</v>
      </c>
      <c r="K11" s="519">
        <v>0.24833894591178479</v>
      </c>
      <c r="L11" s="519">
        <v>0.27380840234069775</v>
      </c>
      <c r="M11" s="519">
        <v>0.27314622250660697</v>
      </c>
      <c r="N11" s="519">
        <v>0.26350034173818476</v>
      </c>
      <c r="O11" s="519">
        <v>0.25920295685926958</v>
      </c>
      <c r="P11" s="519">
        <v>0.25172915804884138</v>
      </c>
      <c r="Q11" s="519">
        <v>0.27790431347089423</v>
      </c>
      <c r="R11" s="519">
        <v>0.28689186913166681</v>
      </c>
      <c r="S11" s="519">
        <v>0.30047856038993709</v>
      </c>
      <c r="T11" s="519">
        <v>0.30650201693323836</v>
      </c>
      <c r="U11" s="519">
        <v>0.28882753761030655</v>
      </c>
      <c r="V11" s="519">
        <v>0.30250640358391612</v>
      </c>
      <c r="W11" s="519">
        <v>0.37598373588980089</v>
      </c>
      <c r="X11" s="519">
        <v>0.3617538524430034</v>
      </c>
      <c r="Y11" s="519">
        <v>0.31080046945219519</v>
      </c>
      <c r="Z11" s="519">
        <v>0.2991179275949073</v>
      </c>
      <c r="AA11" s="519">
        <v>0.28731819398420433</v>
      </c>
      <c r="AB11" s="519">
        <v>0.27941524817062152</v>
      </c>
      <c r="AC11" s="519">
        <v>0.29978300654971551</v>
      </c>
      <c r="AD11" s="519">
        <v>0.29459068103167291</v>
      </c>
      <c r="AE11" s="519">
        <v>0.29472685232100154</v>
      </c>
      <c r="AF11" s="519">
        <v>0.26652656143006448</v>
      </c>
      <c r="AG11" s="519">
        <v>0.30522378671437261</v>
      </c>
      <c r="AH11" s="519">
        <v>0.27236978387773908</v>
      </c>
      <c r="AI11" s="519">
        <v>0.22292421107516402</v>
      </c>
      <c r="AJ11" s="519">
        <v>0.22141938000726474</v>
      </c>
    </row>
    <row r="12" spans="1:38">
      <c r="A12" s="92" t="s">
        <v>8</v>
      </c>
      <c r="B12" s="519">
        <v>1.1212013883969683</v>
      </c>
      <c r="C12" s="519">
        <v>1.1879289821408885</v>
      </c>
      <c r="D12" s="519">
        <v>1.2385182780805963</v>
      </c>
      <c r="E12" s="519">
        <v>1.3493120850320857</v>
      </c>
      <c r="F12" s="519">
        <v>1.3703603193972929</v>
      </c>
      <c r="G12" s="519">
        <v>1.3916791467290062</v>
      </c>
      <c r="H12" s="519">
        <v>1.443038599783421</v>
      </c>
      <c r="I12" s="519">
        <v>1.4311790462986509</v>
      </c>
      <c r="J12" s="519">
        <v>1.5533155639203358</v>
      </c>
      <c r="K12" s="519">
        <v>1.879657984100634</v>
      </c>
      <c r="L12" s="519">
        <v>2.05860273171603</v>
      </c>
      <c r="M12" s="519">
        <v>2.1596824173463394</v>
      </c>
      <c r="N12" s="519">
        <v>2.1892362826150302</v>
      </c>
      <c r="O12" s="519">
        <v>2.2758927614824827</v>
      </c>
      <c r="P12" s="519">
        <v>2.2808297768310148</v>
      </c>
      <c r="Q12" s="519">
        <v>2.4256383451631343</v>
      </c>
      <c r="R12" s="519">
        <v>2.6923101857704563</v>
      </c>
      <c r="S12" s="519">
        <v>2.7542895864088477</v>
      </c>
      <c r="T12" s="519">
        <v>2.8035054468174718</v>
      </c>
      <c r="U12" s="519">
        <v>2.7562290118315351</v>
      </c>
      <c r="V12" s="519">
        <v>2.9396193218170188</v>
      </c>
      <c r="W12" s="519">
        <v>2.9195850540241008</v>
      </c>
      <c r="X12" s="519">
        <v>2.9809329220420389</v>
      </c>
      <c r="Y12" s="519">
        <v>3.0638790017213076</v>
      </c>
      <c r="Z12" s="519">
        <v>3.1640300410400188</v>
      </c>
      <c r="AA12" s="519">
        <v>3.1600018687459368</v>
      </c>
      <c r="AB12" s="519">
        <v>3.216545716824649</v>
      </c>
      <c r="AC12" s="519">
        <v>3.3260678621884798</v>
      </c>
      <c r="AD12" s="519">
        <v>3.2963620546201455</v>
      </c>
      <c r="AE12" s="519">
        <v>3.3216823264098703</v>
      </c>
      <c r="AF12" s="519">
        <v>2.9581031489383216</v>
      </c>
      <c r="AG12" s="519">
        <v>3.1491691765363639</v>
      </c>
      <c r="AH12" s="519">
        <v>3.2077831453367587</v>
      </c>
      <c r="AI12" s="519">
        <v>3.461746994947331</v>
      </c>
      <c r="AJ12" s="519">
        <v>3.5363415180381108</v>
      </c>
    </row>
    <row r="13" spans="1:38">
      <c r="A13" s="92" t="s">
        <v>6</v>
      </c>
      <c r="B13" s="519">
        <v>8.873165962263499E-2</v>
      </c>
      <c r="C13" s="519">
        <v>7.296984966398519E-2</v>
      </c>
      <c r="D13" s="519">
        <v>8.5313526843863757E-2</v>
      </c>
      <c r="E13" s="519">
        <v>9.6155543245014366E-2</v>
      </c>
      <c r="F13" s="519">
        <v>7.6174750411621014E-2</v>
      </c>
      <c r="G13" s="519">
        <v>7.8788110419892074E-2</v>
      </c>
      <c r="H13" s="519">
        <v>7.3572925357496266E-2</v>
      </c>
      <c r="I13" s="519">
        <v>7.913872710897274E-2</v>
      </c>
      <c r="J13" s="519">
        <v>7.4761551940017296E-2</v>
      </c>
      <c r="K13" s="519">
        <v>7.2739550794366642E-2</v>
      </c>
      <c r="L13" s="519">
        <v>8.6653616591558583E-2</v>
      </c>
      <c r="M13" s="519">
        <v>0.1023102668077627</v>
      </c>
      <c r="N13" s="519">
        <v>0.1048245895816395</v>
      </c>
      <c r="O13" s="519">
        <v>0.13023608384179947</v>
      </c>
      <c r="P13" s="519">
        <v>0.14013387792823631</v>
      </c>
      <c r="Q13" s="519">
        <v>0.13129064694749246</v>
      </c>
      <c r="R13" s="519">
        <v>0.13600270206210233</v>
      </c>
      <c r="S13" s="519">
        <v>0.15238893376366139</v>
      </c>
      <c r="T13" s="519">
        <v>0.14434184901661098</v>
      </c>
      <c r="U13" s="519">
        <v>0.1519756499549276</v>
      </c>
      <c r="V13" s="519">
        <v>0.15677043171218522</v>
      </c>
      <c r="W13" s="519">
        <v>0.17966480582995359</v>
      </c>
      <c r="X13" s="519">
        <v>0.19319293909576057</v>
      </c>
      <c r="Y13" s="519">
        <v>0.20427428798890418</v>
      </c>
      <c r="Z13" s="519">
        <v>0.2245499200708844</v>
      </c>
      <c r="AA13" s="519">
        <v>0.24326895129995316</v>
      </c>
      <c r="AB13" s="519">
        <v>0.30478355334260887</v>
      </c>
      <c r="AC13" s="519">
        <v>0.29511055959490451</v>
      </c>
      <c r="AD13" s="519">
        <v>0.27759394960012601</v>
      </c>
      <c r="AE13" s="519">
        <v>0.2887561997270815</v>
      </c>
      <c r="AF13" s="519">
        <v>0.25836410504160517</v>
      </c>
      <c r="AG13" s="519">
        <v>0.28838014621008079</v>
      </c>
      <c r="AH13" s="519">
        <v>0.33369420355297419</v>
      </c>
      <c r="AI13" s="519">
        <v>0.3186843767058043</v>
      </c>
      <c r="AJ13" s="519">
        <v>0.29200647752124448</v>
      </c>
    </row>
    <row r="14" spans="1:38">
      <c r="A14" s="92" t="s">
        <v>17</v>
      </c>
      <c r="B14" s="519">
        <v>0.91185077371480228</v>
      </c>
      <c r="C14" s="519">
        <v>0.80272151129771896</v>
      </c>
      <c r="D14" s="519">
        <v>0.84806770855430913</v>
      </c>
      <c r="E14" s="519">
        <v>0.94909713481235791</v>
      </c>
      <c r="F14" s="519">
        <v>1.0617462912130278</v>
      </c>
      <c r="G14" s="519">
        <v>1.1173595810681762</v>
      </c>
      <c r="H14" s="519">
        <v>1.1916629761321134</v>
      </c>
      <c r="I14" s="519">
        <v>1.2011148050275149</v>
      </c>
      <c r="J14" s="519">
        <v>1.2083716876978436</v>
      </c>
      <c r="K14" s="519">
        <v>1.1217833241760715</v>
      </c>
      <c r="L14" s="519">
        <v>1.0532005386421883</v>
      </c>
      <c r="M14" s="519">
        <v>1.3196212483468386</v>
      </c>
      <c r="N14" s="519">
        <v>1.1277956792964967</v>
      </c>
      <c r="O14" s="519">
        <v>1.1865672575860615</v>
      </c>
      <c r="P14" s="519">
        <v>1.2345513732169908</v>
      </c>
      <c r="Q14" s="519">
        <v>1.306632522823864</v>
      </c>
      <c r="R14" s="519">
        <v>1.2702019390648469</v>
      </c>
      <c r="S14" s="519">
        <v>1.2873278509858317</v>
      </c>
      <c r="T14" s="519">
        <v>1.4480307329159534</v>
      </c>
      <c r="U14" s="519">
        <v>1.4708331688644523</v>
      </c>
      <c r="V14" s="519">
        <v>1.272388853788325</v>
      </c>
      <c r="W14" s="519">
        <v>1.3261738087195556</v>
      </c>
      <c r="X14" s="519">
        <v>1.3631305891498158</v>
      </c>
      <c r="Y14" s="519">
        <v>1.3781083130448373</v>
      </c>
      <c r="Z14" s="519">
        <v>1.3865948370751067</v>
      </c>
      <c r="AA14" s="519">
        <v>1.5019584719706862</v>
      </c>
      <c r="AB14" s="519">
        <v>1.5983434001048697</v>
      </c>
      <c r="AC14" s="519">
        <v>1.497375394568409</v>
      </c>
      <c r="AD14" s="519">
        <v>1.4781981487021243</v>
      </c>
      <c r="AE14" s="519">
        <v>1.4554267996833798</v>
      </c>
      <c r="AF14" s="519">
        <v>1.2989040451310887</v>
      </c>
      <c r="AG14" s="519">
        <v>1.3183549969614465</v>
      </c>
      <c r="AH14" s="519">
        <v>1.2388646146158269</v>
      </c>
      <c r="AI14" s="519">
        <v>1.2196031514345642</v>
      </c>
      <c r="AJ14" s="519">
        <v>1.20450237960009</v>
      </c>
    </row>
    <row r="15" spans="1:38">
      <c r="A15" s="92" t="s">
        <v>4</v>
      </c>
      <c r="B15" s="519">
        <v>3.8255139770095097</v>
      </c>
      <c r="C15" s="519">
        <v>5.389060037763171</v>
      </c>
      <c r="D15" s="519">
        <v>4.5108319319418335</v>
      </c>
      <c r="E15" s="519">
        <v>4.4344179480436807</v>
      </c>
      <c r="F15" s="519">
        <v>4.3029445455158006</v>
      </c>
      <c r="G15" s="519">
        <v>4.5150324019972379</v>
      </c>
      <c r="H15" s="519">
        <v>4.6076134891450859</v>
      </c>
      <c r="I15" s="519">
        <v>4.7995964769332247</v>
      </c>
      <c r="J15" s="519">
        <v>4.815716713593587</v>
      </c>
      <c r="K15" s="519">
        <v>4.9272478547444347</v>
      </c>
      <c r="L15" s="519">
        <v>9.2997744388704682</v>
      </c>
      <c r="M15" s="519">
        <v>10.322405852072608</v>
      </c>
      <c r="N15" s="519">
        <v>9.0608315516644176</v>
      </c>
      <c r="O15" s="519">
        <v>9.2436670250419777</v>
      </c>
      <c r="P15" s="519">
        <v>12.87056683843589</v>
      </c>
      <c r="Q15" s="519">
        <v>11.637983055347703</v>
      </c>
      <c r="R15" s="519">
        <v>12.405437352245864</v>
      </c>
      <c r="S15" s="519">
        <v>10.201921606905556</v>
      </c>
      <c r="T15" s="519">
        <v>10.59386356318138</v>
      </c>
      <c r="U15" s="519">
        <v>11.686407477834543</v>
      </c>
      <c r="V15" s="519">
        <v>10.214993873231592</v>
      </c>
      <c r="W15" s="519">
        <v>8.9397422261867998</v>
      </c>
      <c r="X15" s="519">
        <v>10.040428977497934</v>
      </c>
      <c r="Y15" s="519">
        <v>8.9194988271131432</v>
      </c>
      <c r="Z15" s="519">
        <v>10.136932321938726</v>
      </c>
      <c r="AA15" s="519">
        <v>10.563161669467668</v>
      </c>
      <c r="AB15" s="519">
        <v>11.621618766965579</v>
      </c>
      <c r="AC15" s="519">
        <v>12.028004131757145</v>
      </c>
      <c r="AD15" s="519">
        <v>10.38940906554226</v>
      </c>
      <c r="AE15" s="519">
        <v>9.1656850192061476</v>
      </c>
      <c r="AF15" s="519">
        <v>8.5190225670817163</v>
      </c>
      <c r="AG15" s="519">
        <v>7.940921638558101</v>
      </c>
      <c r="AH15" s="519">
        <v>7.0271442633343906</v>
      </c>
      <c r="AI15" s="519">
        <v>7.0090921994105511</v>
      </c>
      <c r="AJ15" s="519">
        <v>7.2366794666842464</v>
      </c>
    </row>
    <row r="16" spans="1:38">
      <c r="A16" s="92" t="s">
        <v>3</v>
      </c>
      <c r="B16" s="519">
        <v>7.7115013330791422</v>
      </c>
      <c r="C16" s="519">
        <v>7.3430207490912593</v>
      </c>
      <c r="D16" s="519">
        <v>7.0597296750370004</v>
      </c>
      <c r="E16" s="519">
        <v>6.9702199377714331</v>
      </c>
      <c r="F16" s="519">
        <v>7.0120994754607056</v>
      </c>
      <c r="G16" s="519">
        <v>7.3005647714940523</v>
      </c>
      <c r="H16" s="519">
        <v>7.4537944248321324</v>
      </c>
      <c r="I16" s="519">
        <v>7.690458008062655</v>
      </c>
      <c r="J16" s="519">
        <v>7.7288276103174374</v>
      </c>
      <c r="K16" s="519">
        <v>7.2921882541608136</v>
      </c>
      <c r="L16" s="519">
        <v>7.363979416416794</v>
      </c>
      <c r="M16" s="519">
        <v>7.5131982811540823</v>
      </c>
      <c r="N16" s="519">
        <v>7.7213102242082714</v>
      </c>
      <c r="O16" s="519">
        <v>8.1149108455881596</v>
      </c>
      <c r="P16" s="519">
        <v>8.6902337452102074</v>
      </c>
      <c r="Q16" s="519">
        <v>8.8150153385430148</v>
      </c>
      <c r="R16" s="519">
        <v>8.812431676395569</v>
      </c>
      <c r="S16" s="519">
        <v>9.1028100055208352</v>
      </c>
      <c r="T16" s="519">
        <v>9.5456994585832504</v>
      </c>
      <c r="U16" s="519">
        <v>8.8335397056432079</v>
      </c>
      <c r="V16" s="519">
        <v>8.8711743002084429</v>
      </c>
      <c r="W16" s="519">
        <v>8.3775862363396847</v>
      </c>
      <c r="X16" s="519">
        <v>8.5766750404457266</v>
      </c>
      <c r="Y16" s="519">
        <v>8.6887272251502399</v>
      </c>
      <c r="Z16" s="519">
        <v>8.7526237597814394</v>
      </c>
      <c r="AA16" s="519">
        <v>8.1494865173869542</v>
      </c>
      <c r="AB16" s="519">
        <v>8.0370155190354176</v>
      </c>
      <c r="AC16" s="519">
        <v>8.147514185871465</v>
      </c>
      <c r="AD16" s="519">
        <v>8.0770169061979953</v>
      </c>
      <c r="AE16" s="519">
        <v>8.014122333759623</v>
      </c>
      <c r="AF16" s="519">
        <v>7.4445834618027975</v>
      </c>
      <c r="AG16" s="519">
        <v>7.2934067522312835</v>
      </c>
      <c r="AH16" s="519">
        <v>6.8826393619202548</v>
      </c>
      <c r="AI16" s="519">
        <v>6.759227748790491</v>
      </c>
      <c r="AJ16" s="519">
        <v>6.8768496262771244</v>
      </c>
    </row>
    <row r="17" spans="1:36">
      <c r="A17" s="92" t="s">
        <v>431</v>
      </c>
      <c r="B17" s="519">
        <v>7.980403985307355E-2</v>
      </c>
      <c r="C17" s="519">
        <v>8.2504257959056373E-2</v>
      </c>
      <c r="D17" s="519">
        <v>7.4540414839060154E-2</v>
      </c>
      <c r="E17" s="519">
        <v>7.5834657716252307E-2</v>
      </c>
      <c r="F17" s="519">
        <v>7.2320978660810983E-2</v>
      </c>
      <c r="G17" s="519">
        <v>9.6782802848533203E-2</v>
      </c>
      <c r="H17" s="519">
        <v>0.11336608870707401</v>
      </c>
      <c r="I17" s="519">
        <v>0.10378715444116964</v>
      </c>
      <c r="J17" s="519">
        <v>8.7932132235762989E-2</v>
      </c>
      <c r="K17" s="519">
        <v>8.0023231001014106E-2</v>
      </c>
      <c r="L17" s="519">
        <v>9.083442422694199E-2</v>
      </c>
      <c r="M17" s="519">
        <v>9.3385194551588988E-2</v>
      </c>
      <c r="N17" s="519">
        <v>0.10352339439351357</v>
      </c>
      <c r="O17" s="519">
        <v>0.10664188340895435</v>
      </c>
      <c r="P17" s="519">
        <v>0.14283777019521662</v>
      </c>
      <c r="Q17" s="519">
        <v>0.15754397495426226</v>
      </c>
      <c r="R17" s="519">
        <v>0.16387681002425566</v>
      </c>
      <c r="S17" s="519">
        <v>0.15065338157279196</v>
      </c>
      <c r="T17" s="519">
        <v>0.147505111963319</v>
      </c>
      <c r="U17" s="519">
        <v>0.13927676827661525</v>
      </c>
      <c r="V17" s="519">
        <v>0.16384154889235761</v>
      </c>
      <c r="W17" s="519">
        <v>0.19305935708392427</v>
      </c>
      <c r="X17" s="519">
        <v>0.22379452470603234</v>
      </c>
      <c r="Y17" s="519">
        <v>0.23745636583617019</v>
      </c>
      <c r="Z17" s="519">
        <v>0.22356826146551467</v>
      </c>
      <c r="AA17" s="519">
        <v>0.25380922405856315</v>
      </c>
      <c r="AB17" s="519">
        <v>0.26264671123648842</v>
      </c>
      <c r="AC17" s="519">
        <v>0.25510804560194444</v>
      </c>
      <c r="AD17" s="519">
        <v>0.25978136622215464</v>
      </c>
      <c r="AE17" s="519">
        <v>0.28734653689518408</v>
      </c>
      <c r="AF17" s="519">
        <v>0.27351541256151635</v>
      </c>
      <c r="AG17" s="519">
        <v>0.3014750245470299</v>
      </c>
      <c r="AH17" s="519">
        <v>0.32316197685118458</v>
      </c>
      <c r="AI17" s="519">
        <v>0.3238393165914728</v>
      </c>
      <c r="AJ17" s="519">
        <v>0.31120553005734802</v>
      </c>
    </row>
    <row r="18" spans="1:36">
      <c r="A18" s="92" t="s">
        <v>1</v>
      </c>
      <c r="B18" s="519">
        <v>0.38898462132018968</v>
      </c>
      <c r="C18" s="519">
        <v>0.39292627464246116</v>
      </c>
      <c r="D18" s="519">
        <v>0.38374988381592529</v>
      </c>
      <c r="E18" s="519">
        <v>0.33978108940841456</v>
      </c>
      <c r="F18" s="519">
        <v>0.27833781799521451</v>
      </c>
      <c r="G18" s="519">
        <v>0.26828631730676095</v>
      </c>
      <c r="H18" s="519">
        <v>0.22038964008763609</v>
      </c>
      <c r="I18" s="519">
        <v>0.27069210202420402</v>
      </c>
      <c r="J18" s="519">
        <v>0.24722623198664304</v>
      </c>
      <c r="K18" s="519">
        <v>0.19804917964621169</v>
      </c>
      <c r="L18" s="519">
        <v>0.19487641339554229</v>
      </c>
      <c r="M18" s="519">
        <v>0.19058254162031965</v>
      </c>
      <c r="N18" s="519">
        <v>0.19419702329528438</v>
      </c>
      <c r="O18" s="519">
        <v>0.20386767720404839</v>
      </c>
      <c r="P18" s="519">
        <v>0.20315397561411433</v>
      </c>
      <c r="Q18" s="519">
        <v>0.21107075721538152</v>
      </c>
      <c r="R18" s="519">
        <v>0.19859759052951084</v>
      </c>
      <c r="S18" s="519">
        <v>0.1741890325453429</v>
      </c>
      <c r="T18" s="519">
        <v>0.2002638134186662</v>
      </c>
      <c r="U18" s="519">
        <v>0.21310727214760078</v>
      </c>
      <c r="V18" s="519">
        <v>0.23003676034116416</v>
      </c>
      <c r="W18" s="519">
        <v>0.23945483091740591</v>
      </c>
      <c r="X18" s="519">
        <v>0.28962099030356731</v>
      </c>
      <c r="Y18" s="519">
        <v>0.30753951052786099</v>
      </c>
      <c r="Z18" s="519">
        <v>0.34639766497235192</v>
      </c>
      <c r="AA18" s="519">
        <v>0.35660517483623633</v>
      </c>
      <c r="AB18" s="519">
        <v>0.37403581546943693</v>
      </c>
      <c r="AC18" s="519">
        <v>0.46088254788055028</v>
      </c>
      <c r="AD18" s="519">
        <v>0.50647147486400723</v>
      </c>
      <c r="AE18" s="519">
        <v>0.48795930438846319</v>
      </c>
      <c r="AF18" s="519">
        <v>0.50006833900026737</v>
      </c>
      <c r="AG18" s="519">
        <v>0.49379688135963956</v>
      </c>
      <c r="AH18" s="519">
        <v>0.52454882757045151</v>
      </c>
      <c r="AI18" s="519">
        <v>0.5480900976236931</v>
      </c>
      <c r="AJ18" s="519">
        <v>0.54296147737766853</v>
      </c>
    </row>
    <row r="19" spans="1:36">
      <c r="A19" s="92" t="s">
        <v>23</v>
      </c>
      <c r="B19" s="519">
        <v>1.7178077632453912</v>
      </c>
      <c r="C19" s="519">
        <v>1.8413011820679963</v>
      </c>
      <c r="D19" s="519">
        <v>1.794407018789651</v>
      </c>
      <c r="E19" s="519">
        <v>1.6274061976993612</v>
      </c>
      <c r="F19" s="519">
        <v>1.522125882954964</v>
      </c>
      <c r="G19" s="519">
        <v>1.4824140727146384</v>
      </c>
      <c r="H19" s="519">
        <v>1.4088181417340899</v>
      </c>
      <c r="I19" s="519">
        <v>1.2981288105790878</v>
      </c>
      <c r="J19" s="519">
        <v>1.2913935187273535</v>
      </c>
      <c r="K19" s="519">
        <v>1.4303780774709767</v>
      </c>
      <c r="L19" s="519">
        <v>1.2324362778342348</v>
      </c>
      <c r="M19" s="519">
        <v>1.2191714582337425</v>
      </c>
      <c r="N19" s="519">
        <v>1.1029519129975025</v>
      </c>
      <c r="O19" s="519">
        <v>0.89340348517611901</v>
      </c>
      <c r="P19" s="519">
        <v>0.83821665652048183</v>
      </c>
      <c r="Q19" s="519">
        <v>0.92218229730413881</v>
      </c>
      <c r="R19" s="519">
        <v>0.84877511040486464</v>
      </c>
      <c r="S19" s="519">
        <v>0.82533990395857315</v>
      </c>
      <c r="T19" s="519">
        <v>0.641176361194705</v>
      </c>
      <c r="U19" s="519">
        <v>0.60439221809067933</v>
      </c>
      <c r="V19" s="519">
        <v>0.7538325022303668</v>
      </c>
      <c r="W19" s="519">
        <v>1.1657893126393115</v>
      </c>
      <c r="X19" s="519">
        <v>0.92226112429490859</v>
      </c>
      <c r="Y19" s="519">
        <v>0.90759057067144056</v>
      </c>
      <c r="Z19" s="519">
        <v>0.88687137419417628</v>
      </c>
      <c r="AA19" s="519">
        <v>0.88144235997286757</v>
      </c>
      <c r="AB19" s="519">
        <v>0.77181322513094608</v>
      </c>
      <c r="AC19" s="519">
        <v>0.71478905425842887</v>
      </c>
      <c r="AD19" s="519">
        <v>0.81628515625311771</v>
      </c>
      <c r="AE19" s="519">
        <v>0.73147343446900104</v>
      </c>
      <c r="AF19" s="519">
        <v>0.58444422346577107</v>
      </c>
      <c r="AG19" s="519">
        <v>0.68892544949392964</v>
      </c>
      <c r="AH19" s="519">
        <v>0.71922084284229271</v>
      </c>
      <c r="AI19" s="519">
        <v>0.76899436270709032</v>
      </c>
      <c r="AJ19" s="519">
        <v>0.7728214342674653</v>
      </c>
    </row>
    <row r="22" spans="1:36">
      <c r="A22" s="136" t="s">
        <v>18</v>
      </c>
    </row>
    <row r="23" spans="1:36">
      <c r="A23" s="42" t="s">
        <v>3263</v>
      </c>
    </row>
    <row r="24" spans="1:36">
      <c r="A24" s="42"/>
    </row>
    <row r="25" spans="1:36">
      <c r="A25" s="240" t="s">
        <v>2937</v>
      </c>
    </row>
    <row r="26" spans="1:36">
      <c r="A26" s="42" t="s">
        <v>2938</v>
      </c>
    </row>
  </sheetData>
  <hyperlinks>
    <hyperlink ref="AL3" location="Content!A1" display="Back to content page" xr:uid="{5CA1B15D-2E41-45F3-A890-57572B6E9AEE}"/>
  </hyperlinks>
  <pageMargins left="0.7" right="0.7" top="0.75" bottom="0.75" header="0.3" footer="0.3"/>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07590-ED28-47E4-9527-DAAD05288C62}">
  <dimension ref="A1:AL25"/>
  <sheetViews>
    <sheetView workbookViewId="0">
      <selection activeCell="B4" sqref="B4:AJ19"/>
    </sheetView>
  </sheetViews>
  <sheetFormatPr defaultRowHeight="14.5"/>
  <cols>
    <col min="1" max="1" width="32.26953125" customWidth="1"/>
  </cols>
  <sheetData>
    <row r="1" spans="1:38">
      <c r="A1" s="18" t="s">
        <v>3236</v>
      </c>
    </row>
    <row r="3" spans="1:38">
      <c r="A3" s="215" t="s">
        <v>2519</v>
      </c>
      <c r="B3" s="117" t="s">
        <v>436</v>
      </c>
      <c r="C3" s="117" t="s">
        <v>462</v>
      </c>
      <c r="D3" s="117" t="s">
        <v>463</v>
      </c>
      <c r="E3" s="117" t="s">
        <v>464</v>
      </c>
      <c r="F3" s="117" t="s">
        <v>465</v>
      </c>
      <c r="G3" s="117" t="s">
        <v>437</v>
      </c>
      <c r="H3" s="117" t="s">
        <v>466</v>
      </c>
      <c r="I3" s="117" t="s">
        <v>467</v>
      </c>
      <c r="J3" s="117" t="s">
        <v>468</v>
      </c>
      <c r="K3" s="117" t="s">
        <v>469</v>
      </c>
      <c r="L3" s="117" t="s">
        <v>438</v>
      </c>
      <c r="M3" s="117" t="s">
        <v>445</v>
      </c>
      <c r="N3" s="117" t="s">
        <v>446</v>
      </c>
      <c r="O3" s="117" t="s">
        <v>447</v>
      </c>
      <c r="P3" s="117" t="s">
        <v>448</v>
      </c>
      <c r="Q3" s="117" t="s">
        <v>439</v>
      </c>
      <c r="R3" s="117" t="s">
        <v>440</v>
      </c>
      <c r="S3" s="117" t="s">
        <v>441</v>
      </c>
      <c r="T3" s="117" t="s">
        <v>34</v>
      </c>
      <c r="U3" s="117" t="s">
        <v>442</v>
      </c>
      <c r="V3" s="117" t="s">
        <v>33</v>
      </c>
      <c r="W3" s="117" t="s">
        <v>596</v>
      </c>
      <c r="X3" s="117" t="s">
        <v>597</v>
      </c>
      <c r="Y3" s="117" t="s">
        <v>598</v>
      </c>
      <c r="Z3" s="117" t="s">
        <v>599</v>
      </c>
      <c r="AA3" s="117" t="s">
        <v>600</v>
      </c>
      <c r="AB3" s="117" t="s">
        <v>601</v>
      </c>
      <c r="AC3" s="117" t="s">
        <v>602</v>
      </c>
      <c r="AD3" s="117" t="s">
        <v>603</v>
      </c>
      <c r="AE3" s="117" t="s">
        <v>1144</v>
      </c>
      <c r="AF3" s="117" t="s">
        <v>1145</v>
      </c>
      <c r="AG3" s="117" t="s">
        <v>2774</v>
      </c>
      <c r="AH3" s="117" t="s">
        <v>2847</v>
      </c>
      <c r="AI3" s="117" t="s">
        <v>2953</v>
      </c>
      <c r="AJ3" s="117" t="s">
        <v>3181</v>
      </c>
      <c r="AL3" s="1" t="s">
        <v>528</v>
      </c>
    </row>
    <row r="4" spans="1:38">
      <c r="A4" s="92" t="s">
        <v>13</v>
      </c>
      <c r="B4" s="519">
        <v>1.7652000000000001</v>
      </c>
      <c r="C4" s="519">
        <v>1.6286</v>
      </c>
      <c r="D4" s="519">
        <v>1.7129000000000001</v>
      </c>
      <c r="E4" s="519">
        <v>2.1909000000000001</v>
      </c>
      <c r="F4" s="519">
        <v>1.6277999999999999</v>
      </c>
      <c r="G4" s="519">
        <v>1.7961</v>
      </c>
      <c r="H4" s="519">
        <v>1.8853</v>
      </c>
      <c r="I4" s="519">
        <v>1.7373000000000001</v>
      </c>
      <c r="J4" s="519">
        <v>1.2987</v>
      </c>
      <c r="K4" s="519">
        <v>1.4809000000000001</v>
      </c>
      <c r="L4" s="519">
        <v>1.573</v>
      </c>
      <c r="M4" s="519">
        <v>1.6165</v>
      </c>
      <c r="N4" s="519">
        <v>1.7761</v>
      </c>
      <c r="O4" s="519">
        <v>1.8317000000000001</v>
      </c>
      <c r="P4" s="519">
        <v>2.1025</v>
      </c>
      <c r="Q4" s="519">
        <v>1.7157</v>
      </c>
      <c r="R4" s="519">
        <v>1.9562999999999999</v>
      </c>
      <c r="S4" s="519">
        <v>2.2669999999999999</v>
      </c>
      <c r="T4" s="519">
        <v>2.0929000000000002</v>
      </c>
      <c r="U4" s="519">
        <v>2.1846999999999999</v>
      </c>
      <c r="V4" s="519">
        <v>2.3378000000000001</v>
      </c>
      <c r="W4" s="519">
        <v>2.4203999999999999</v>
      </c>
      <c r="X4" s="519">
        <v>2.2159</v>
      </c>
      <c r="Y4" s="519">
        <v>1.6228</v>
      </c>
      <c r="Z4" s="519">
        <v>1.4598</v>
      </c>
      <c r="AA4" s="519">
        <v>2.2042000000000002</v>
      </c>
      <c r="AB4" s="519">
        <v>2.4790999999999999</v>
      </c>
      <c r="AC4" s="519">
        <v>1.3603000000000001</v>
      </c>
      <c r="AD4" s="519">
        <v>1.9317</v>
      </c>
      <c r="AE4" s="519">
        <v>1.5085</v>
      </c>
      <c r="AF4" s="519">
        <v>1.0611999999999999</v>
      </c>
      <c r="AG4" s="519">
        <v>1.3277000000000001</v>
      </c>
      <c r="AH4" s="519">
        <v>1.7307999999999999</v>
      </c>
      <c r="AI4" s="519">
        <v>1.6463000000000001</v>
      </c>
      <c r="AJ4" s="519">
        <v>1.6693</v>
      </c>
    </row>
    <row r="5" spans="1:38">
      <c r="A5" s="92" t="s">
        <v>12</v>
      </c>
      <c r="B5" s="519">
        <v>0.50080000000000002</v>
      </c>
      <c r="C5" s="519">
        <v>0.4884</v>
      </c>
      <c r="D5" s="519">
        <v>0.68569999999999998</v>
      </c>
      <c r="E5" s="519">
        <v>0.63880000000000003</v>
      </c>
      <c r="F5" s="519">
        <v>0.47889999999999999</v>
      </c>
      <c r="G5" s="519">
        <v>0.4022</v>
      </c>
      <c r="H5" s="519">
        <v>0.54330000000000001</v>
      </c>
      <c r="I5" s="519">
        <v>0.54620000000000002</v>
      </c>
      <c r="J5" s="519">
        <v>0.95140000000000002</v>
      </c>
      <c r="K5" s="519">
        <v>0.84530000000000005</v>
      </c>
      <c r="L5" s="519">
        <v>0.85740000000000005</v>
      </c>
      <c r="M5" s="519">
        <v>0.93140000000000001</v>
      </c>
      <c r="N5" s="519">
        <v>1.0710999999999999</v>
      </c>
      <c r="O5" s="519">
        <v>0.89929999999999999</v>
      </c>
      <c r="P5" s="519">
        <v>0.64490000000000003</v>
      </c>
      <c r="Q5" s="519">
        <v>0.92030000000000001</v>
      </c>
      <c r="R5" s="519">
        <v>0.97209999999999996</v>
      </c>
      <c r="S5" s="519">
        <v>1.2088000000000001</v>
      </c>
      <c r="T5" s="519">
        <v>1.1511</v>
      </c>
      <c r="U5" s="519">
        <v>0.98509999999999998</v>
      </c>
      <c r="V5" s="519">
        <v>0.54479999999999995</v>
      </c>
      <c r="W5" s="519">
        <v>0.57569999999999999</v>
      </c>
      <c r="X5" s="519">
        <v>0.66300000000000003</v>
      </c>
      <c r="Y5" s="519">
        <v>0.74680000000000002</v>
      </c>
      <c r="Z5" s="519">
        <v>0.77869999999999995</v>
      </c>
      <c r="AA5" s="519">
        <v>0.67589999999999995</v>
      </c>
      <c r="AB5" s="519">
        <v>0.6099</v>
      </c>
      <c r="AC5" s="519">
        <v>0.62150000000000005</v>
      </c>
      <c r="AD5" s="519">
        <v>0.68659999999999999</v>
      </c>
      <c r="AE5" s="519">
        <v>0.6472</v>
      </c>
      <c r="AF5" s="519">
        <v>0.56730000000000003</v>
      </c>
      <c r="AG5" s="519">
        <v>0.59899999999999998</v>
      </c>
      <c r="AH5" s="519">
        <v>0.61639999999999995</v>
      </c>
      <c r="AI5" s="519">
        <v>0.61350000000000005</v>
      </c>
      <c r="AJ5" s="519">
        <v>0.625</v>
      </c>
    </row>
    <row r="6" spans="1:38">
      <c r="A6" s="92" t="s">
        <v>483</v>
      </c>
      <c r="B6" s="519">
        <v>3.3E-3</v>
      </c>
      <c r="C6" s="519">
        <v>4.0000000000000001E-3</v>
      </c>
      <c r="D6" s="519">
        <v>3.3E-3</v>
      </c>
      <c r="E6" s="519">
        <v>3.2000000000000002E-3</v>
      </c>
      <c r="F6" s="519">
        <v>3.3E-3</v>
      </c>
      <c r="G6" s="519">
        <v>3.3E-3</v>
      </c>
      <c r="H6" s="519">
        <v>3.5999999999999999E-3</v>
      </c>
      <c r="I6" s="519">
        <v>3.5999999999999999E-3</v>
      </c>
      <c r="J6" s="519">
        <v>4.5999999999999999E-3</v>
      </c>
      <c r="K6" s="519">
        <v>5.0000000000000001E-3</v>
      </c>
      <c r="L6" s="519">
        <v>8.9999999999999993E-3</v>
      </c>
      <c r="M6" s="519">
        <v>0.01</v>
      </c>
      <c r="N6" s="519">
        <v>0.01</v>
      </c>
      <c r="O6" s="519">
        <v>1.3899999999999999E-2</v>
      </c>
      <c r="P6" s="519">
        <v>1.46E-2</v>
      </c>
      <c r="Q6" s="519">
        <v>1.52E-2</v>
      </c>
      <c r="R6" s="519">
        <v>1.9099999999999999E-2</v>
      </c>
      <c r="S6" s="519">
        <v>1.2999999999999999E-2</v>
      </c>
      <c r="T6" s="519">
        <v>1.3299999999999999E-2</v>
      </c>
      <c r="U6" s="519">
        <v>1.6799999999999999E-2</v>
      </c>
      <c r="V6" s="519">
        <v>2.2599999999999999E-2</v>
      </c>
      <c r="W6" s="519">
        <v>2.1399999999999999E-2</v>
      </c>
      <c r="X6" s="519">
        <v>1.9599999999999999E-2</v>
      </c>
      <c r="Y6" s="519">
        <v>1.9300000000000001E-2</v>
      </c>
      <c r="Z6" s="519">
        <v>1.8800000000000001E-2</v>
      </c>
      <c r="AA6" s="519">
        <v>2.2800000000000001E-2</v>
      </c>
      <c r="AB6" s="519">
        <v>2.01E-2</v>
      </c>
      <c r="AC6" s="519">
        <v>2.6599999999999999E-2</v>
      </c>
      <c r="AD6" s="519">
        <v>2.1600000000000001E-2</v>
      </c>
      <c r="AE6" s="519">
        <v>2.75E-2</v>
      </c>
      <c r="AF6" s="519">
        <v>3.3700000000000001E-2</v>
      </c>
      <c r="AG6" s="519">
        <v>4.8599999999999997E-2</v>
      </c>
      <c r="AH6" s="519">
        <v>5.1900000000000002E-2</v>
      </c>
      <c r="AI6" s="519">
        <v>5.2900000000000003E-2</v>
      </c>
      <c r="AJ6" s="519">
        <v>5.3900000000000003E-2</v>
      </c>
    </row>
    <row r="7" spans="1:38">
      <c r="A7" s="92" t="s">
        <v>89</v>
      </c>
      <c r="B7" s="519">
        <v>0.8649</v>
      </c>
      <c r="C7" s="519">
        <v>0</v>
      </c>
      <c r="D7" s="519">
        <v>0</v>
      </c>
      <c r="E7" s="519">
        <v>0</v>
      </c>
      <c r="F7" s="519">
        <v>0</v>
      </c>
      <c r="G7" s="519">
        <v>0</v>
      </c>
      <c r="H7" s="519">
        <v>0</v>
      </c>
      <c r="I7" s="519">
        <v>0</v>
      </c>
      <c r="J7" s="519">
        <v>0</v>
      </c>
      <c r="K7" s="519">
        <v>0</v>
      </c>
      <c r="L7" s="519">
        <v>4.36E-2</v>
      </c>
      <c r="M7" s="519">
        <v>5.6000000000000001E-2</v>
      </c>
      <c r="N7" s="519">
        <v>6.8500000000000005E-2</v>
      </c>
      <c r="O7" s="519">
        <v>9.6500000000000002E-2</v>
      </c>
      <c r="P7" s="519">
        <v>0.112</v>
      </c>
      <c r="Q7" s="519">
        <v>0.13070000000000001</v>
      </c>
      <c r="R7" s="519">
        <v>0.14000000000000001</v>
      </c>
      <c r="S7" s="519">
        <v>0.14000000000000001</v>
      </c>
      <c r="T7" s="519">
        <v>0.13689999999999999</v>
      </c>
      <c r="U7" s="519">
        <v>0.13070000000000001</v>
      </c>
      <c r="V7" s="519">
        <v>0.13689999999999999</v>
      </c>
      <c r="W7" s="519">
        <v>0.13689999999999999</v>
      </c>
      <c r="X7" s="519">
        <v>0.12759999999999999</v>
      </c>
      <c r="Y7" s="519">
        <v>0.1114</v>
      </c>
      <c r="Z7" s="519">
        <v>0.09</v>
      </c>
      <c r="AA7" s="519">
        <v>4.9599999999999998E-2</v>
      </c>
      <c r="AB7" s="519">
        <v>5.5100000000000003E-2</v>
      </c>
      <c r="AC7" s="519">
        <v>5.21E-2</v>
      </c>
      <c r="AD7" s="519">
        <v>4.2099999999999999E-2</v>
      </c>
      <c r="AE7" s="519">
        <v>2.5999999999999999E-3</v>
      </c>
      <c r="AF7" s="519">
        <v>3.5999999999999999E-3</v>
      </c>
      <c r="AG7" s="519">
        <v>2.2000000000000001E-3</v>
      </c>
      <c r="AH7" s="519">
        <v>0</v>
      </c>
      <c r="AI7" s="519">
        <v>0</v>
      </c>
      <c r="AJ7" s="519">
        <v>0</v>
      </c>
    </row>
    <row r="8" spans="1:38">
      <c r="A8" s="92" t="s">
        <v>482</v>
      </c>
      <c r="B8" s="519">
        <v>0.25080000000000002</v>
      </c>
      <c r="C8" s="519">
        <v>0.25080000000000002</v>
      </c>
      <c r="D8" s="519">
        <v>0.1489</v>
      </c>
      <c r="E8" s="519">
        <v>0.15509999999999999</v>
      </c>
      <c r="F8" s="519">
        <v>0.71579999999999999</v>
      </c>
      <c r="G8" s="519">
        <v>0.71889999999999998</v>
      </c>
      <c r="H8" s="519">
        <v>0.60150000000000003</v>
      </c>
      <c r="I8" s="519">
        <v>0.48899999999999999</v>
      </c>
      <c r="J8" s="519">
        <v>0.48899999999999999</v>
      </c>
      <c r="K8" s="519">
        <v>0.52380000000000004</v>
      </c>
      <c r="L8" s="519">
        <v>0.32950000000000002</v>
      </c>
      <c r="M8" s="519">
        <v>0.38700000000000001</v>
      </c>
      <c r="N8" s="519">
        <v>0.32050000000000001</v>
      </c>
      <c r="O8" s="519">
        <v>0.24379999999999999</v>
      </c>
      <c r="P8" s="519">
        <v>0.23119999999999999</v>
      </c>
      <c r="Q8" s="519">
        <v>0.21859999999999999</v>
      </c>
      <c r="R8" s="519">
        <v>0.2155</v>
      </c>
      <c r="S8" s="519">
        <v>0.22040000000000001</v>
      </c>
      <c r="T8" s="519">
        <v>0.22850000000000001</v>
      </c>
      <c r="U8" s="519">
        <v>0.18679999999999999</v>
      </c>
      <c r="V8" s="519">
        <v>0.1196</v>
      </c>
      <c r="W8" s="519">
        <v>9.2700000000000005E-2</v>
      </c>
      <c r="X8" s="519">
        <v>0.12690000000000001</v>
      </c>
      <c r="Y8" s="519">
        <v>0.1147</v>
      </c>
      <c r="Z8" s="519">
        <v>0.12570000000000001</v>
      </c>
      <c r="AA8" s="519">
        <v>0.21840000000000001</v>
      </c>
      <c r="AB8" s="519">
        <v>0.30780000000000002</v>
      </c>
      <c r="AC8" s="519">
        <v>0.28050000000000003</v>
      </c>
      <c r="AD8" s="519">
        <v>0.28050000000000003</v>
      </c>
      <c r="AE8" s="519">
        <v>0.25459999999999999</v>
      </c>
      <c r="AF8" s="519">
        <v>0.1056</v>
      </c>
      <c r="AG8" s="519">
        <v>0.1232</v>
      </c>
      <c r="AH8" s="519">
        <v>0.1424</v>
      </c>
      <c r="AI8" s="519">
        <v>0.13689999999999999</v>
      </c>
      <c r="AJ8" s="519">
        <v>0.14280000000000001</v>
      </c>
    </row>
    <row r="9" spans="1:38">
      <c r="A9" s="92" t="s">
        <v>11</v>
      </c>
      <c r="B9" s="519">
        <v>8.9999999999999993E-3</v>
      </c>
      <c r="C9" s="519">
        <v>1.14E-2</v>
      </c>
      <c r="D9" s="519">
        <v>9.4999999999999998E-3</v>
      </c>
      <c r="E9" s="519">
        <v>8.9999999999999993E-3</v>
      </c>
      <c r="F9" s="519">
        <v>1.0200000000000001E-2</v>
      </c>
      <c r="G9" s="519">
        <v>1.0200000000000001E-2</v>
      </c>
      <c r="H9" s="519">
        <v>1.11E-2</v>
      </c>
      <c r="I9" s="519">
        <v>1.12E-2</v>
      </c>
      <c r="J9" s="519">
        <v>1.0800000000000001E-2</v>
      </c>
      <c r="K9" s="519">
        <v>1.18E-2</v>
      </c>
      <c r="L9" s="519">
        <v>3.5299999999999998E-2</v>
      </c>
      <c r="M9" s="519">
        <v>3.7499999999999999E-2</v>
      </c>
      <c r="N9" s="519">
        <v>3.85E-2</v>
      </c>
      <c r="O9" s="519">
        <v>4.1700000000000001E-2</v>
      </c>
      <c r="P9" s="519">
        <v>4.2500000000000003E-2</v>
      </c>
      <c r="Q9" s="519">
        <v>4.58E-2</v>
      </c>
      <c r="R9" s="519">
        <v>4.9000000000000002E-2</v>
      </c>
      <c r="S9" s="519">
        <v>6.5299999999999997E-2</v>
      </c>
      <c r="T9" s="519">
        <v>5.45E-2</v>
      </c>
      <c r="U9" s="519">
        <v>6.5000000000000002E-2</v>
      </c>
      <c r="V9" s="519">
        <v>7.5999999999999998E-2</v>
      </c>
      <c r="W9" s="519">
        <v>8.2900000000000001E-2</v>
      </c>
      <c r="X9" s="519">
        <v>7.8100000000000003E-2</v>
      </c>
      <c r="Y9" s="519">
        <v>6.4299999999999996E-2</v>
      </c>
      <c r="Z9" s="519">
        <v>7.2999999999999995E-2</v>
      </c>
      <c r="AA9" s="519">
        <v>7.9500000000000001E-2</v>
      </c>
      <c r="AB9" s="519">
        <v>6.6000000000000003E-2</v>
      </c>
      <c r="AC9" s="519">
        <v>7.3499999999999996E-2</v>
      </c>
      <c r="AD9" s="519">
        <v>7.9000000000000001E-2</v>
      </c>
      <c r="AE9" s="519">
        <v>9.5600000000000004E-2</v>
      </c>
      <c r="AF9" s="519">
        <v>8.8200000000000001E-2</v>
      </c>
      <c r="AG9" s="519">
        <v>9.35E-2</v>
      </c>
      <c r="AH9" s="519">
        <v>0.11849999999999999</v>
      </c>
      <c r="AI9" s="519">
        <v>0.1197</v>
      </c>
      <c r="AJ9" s="519">
        <v>0.1207</v>
      </c>
    </row>
    <row r="10" spans="1:38">
      <c r="A10" s="92" t="s">
        <v>10</v>
      </c>
      <c r="B10" s="519">
        <v>7.9000000000000008E-3</v>
      </c>
      <c r="C10" s="519">
        <v>5.1999999999999998E-3</v>
      </c>
      <c r="D10" s="519">
        <v>7.9000000000000008E-3</v>
      </c>
      <c r="E10" s="519">
        <v>2.5999999999999999E-3</v>
      </c>
      <c r="F10" s="519">
        <v>0</v>
      </c>
      <c r="G10" s="519">
        <v>0.2024</v>
      </c>
      <c r="H10" s="519">
        <v>0.24690000000000001</v>
      </c>
      <c r="I10" s="519">
        <v>0.2445</v>
      </c>
      <c r="J10" s="519">
        <v>0.27729999999999999</v>
      </c>
      <c r="K10" s="519">
        <v>0.27210000000000001</v>
      </c>
      <c r="L10" s="519">
        <v>0.25340000000000001</v>
      </c>
      <c r="M10" s="519">
        <v>0.31580000000000003</v>
      </c>
      <c r="N10" s="519">
        <v>0.20580000000000001</v>
      </c>
      <c r="O10" s="519">
        <v>0.25330000000000003</v>
      </c>
      <c r="P10" s="519">
        <v>0.27400000000000002</v>
      </c>
      <c r="Q10" s="519">
        <v>0.32969999999999999</v>
      </c>
      <c r="R10" s="519">
        <v>0.2787</v>
      </c>
      <c r="S10" s="519">
        <v>0.27229999999999999</v>
      </c>
      <c r="T10" s="519">
        <v>0.29570000000000002</v>
      </c>
      <c r="U10" s="519">
        <v>0.28249999999999997</v>
      </c>
      <c r="V10" s="519">
        <v>0.32250000000000001</v>
      </c>
      <c r="W10" s="519">
        <v>0.31940000000000002</v>
      </c>
      <c r="X10" s="519">
        <v>0.5242</v>
      </c>
      <c r="Y10" s="519">
        <v>0.57199999999999995</v>
      </c>
      <c r="Z10" s="519">
        <v>0.59830000000000005</v>
      </c>
      <c r="AA10" s="519">
        <v>0.62019999999999997</v>
      </c>
      <c r="AB10" s="519">
        <v>0.53310000000000002</v>
      </c>
      <c r="AC10" s="519">
        <v>0.53539999999999999</v>
      </c>
      <c r="AD10" s="519">
        <v>0.48780000000000001</v>
      </c>
      <c r="AE10" s="519">
        <v>0.62439999999999996</v>
      </c>
      <c r="AF10" s="519">
        <v>0.27450000000000002</v>
      </c>
      <c r="AG10" s="519">
        <v>0.52100000000000002</v>
      </c>
      <c r="AH10" s="519">
        <v>0.60350000000000004</v>
      </c>
      <c r="AI10" s="519">
        <v>0.66649999999999998</v>
      </c>
      <c r="AJ10" s="519">
        <v>0.67969999999999997</v>
      </c>
    </row>
    <row r="11" spans="1:38">
      <c r="A11" s="92" t="s">
        <v>9</v>
      </c>
      <c r="B11" s="519">
        <v>1.1614</v>
      </c>
      <c r="C11" s="519">
        <v>1.2108000000000001</v>
      </c>
      <c r="D11" s="519">
        <v>1.2630999999999999</v>
      </c>
      <c r="E11" s="519">
        <v>1.3117000000000001</v>
      </c>
      <c r="F11" s="519">
        <v>1.3662000000000001</v>
      </c>
      <c r="G11" s="519">
        <v>1.379</v>
      </c>
      <c r="H11" s="519">
        <v>1.4237</v>
      </c>
      <c r="I11" s="519">
        <v>1.4767999999999999</v>
      </c>
      <c r="J11" s="519">
        <v>1.5102</v>
      </c>
      <c r="K11" s="519">
        <v>1.5488999999999999</v>
      </c>
      <c r="L11" s="519">
        <v>1.5875999999999999</v>
      </c>
      <c r="M11" s="519">
        <v>1.6147</v>
      </c>
      <c r="N11" s="519">
        <v>1.5771999999999999</v>
      </c>
      <c r="O11" s="519">
        <v>1.5499000000000001</v>
      </c>
      <c r="P11" s="519">
        <v>1.5855999999999999</v>
      </c>
      <c r="Q11" s="519">
        <v>1.6141000000000001</v>
      </c>
      <c r="R11" s="519">
        <v>1.6508</v>
      </c>
      <c r="S11" s="519">
        <v>1.6756</v>
      </c>
      <c r="T11" s="519">
        <v>1.7051000000000001</v>
      </c>
      <c r="U11" s="519">
        <v>1.7210000000000001</v>
      </c>
      <c r="V11" s="519">
        <v>1.823</v>
      </c>
      <c r="W11" s="519">
        <v>2.5775000000000001</v>
      </c>
      <c r="X11" s="519">
        <v>2.5259999999999998</v>
      </c>
      <c r="Y11" s="519">
        <v>1.8162</v>
      </c>
      <c r="Z11" s="519">
        <v>1.9749000000000001</v>
      </c>
      <c r="AA11" s="519">
        <v>1.7446999999999999</v>
      </c>
      <c r="AB11" s="519">
        <v>1.6930000000000001</v>
      </c>
      <c r="AC11" s="519">
        <v>1.952</v>
      </c>
      <c r="AD11" s="519">
        <v>1.8149</v>
      </c>
      <c r="AE11" s="519">
        <v>1.8766</v>
      </c>
      <c r="AF11" s="519">
        <v>1.7386999999999999</v>
      </c>
      <c r="AG11" s="519">
        <v>2.7747000000000002</v>
      </c>
      <c r="AH11" s="519">
        <v>2.0709</v>
      </c>
      <c r="AI11" s="519">
        <v>2.3578999999999999</v>
      </c>
      <c r="AJ11" s="519">
        <v>2.4064999999999999</v>
      </c>
    </row>
    <row r="12" spans="1:38">
      <c r="A12" s="92" t="s">
        <v>8</v>
      </c>
      <c r="B12" s="519">
        <v>0.16500000000000001</v>
      </c>
      <c r="C12" s="519">
        <v>0.19170000000000001</v>
      </c>
      <c r="D12" s="519">
        <v>0.1978</v>
      </c>
      <c r="E12" s="519">
        <v>0.2666</v>
      </c>
      <c r="F12" s="519">
        <v>0.23519999999999999</v>
      </c>
      <c r="G12" s="519">
        <v>0.24010000000000001</v>
      </c>
      <c r="H12" s="519">
        <v>0.24640000000000001</v>
      </c>
      <c r="I12" s="519">
        <v>0.2467</v>
      </c>
      <c r="J12" s="519">
        <v>0.27360000000000001</v>
      </c>
      <c r="K12" s="519">
        <v>0.31640000000000001</v>
      </c>
      <c r="L12" s="519">
        <v>0.35770000000000002</v>
      </c>
      <c r="M12" s="519">
        <v>0.3871</v>
      </c>
      <c r="N12" s="519">
        <v>0.38390000000000002</v>
      </c>
      <c r="O12" s="519">
        <v>0.38550000000000001</v>
      </c>
      <c r="P12" s="519">
        <v>0.36109999999999998</v>
      </c>
      <c r="Q12" s="519">
        <v>0.34589999999999999</v>
      </c>
      <c r="R12" s="519">
        <v>0.40649999999999997</v>
      </c>
      <c r="S12" s="519">
        <v>0.40460000000000002</v>
      </c>
      <c r="T12" s="519">
        <v>0.43619999999999998</v>
      </c>
      <c r="U12" s="519">
        <v>0.36249999999999999</v>
      </c>
      <c r="V12" s="519">
        <v>0.3543</v>
      </c>
      <c r="W12" s="519">
        <v>0.33589999999999998</v>
      </c>
      <c r="X12" s="519">
        <v>0.33129999999999998</v>
      </c>
      <c r="Y12" s="519">
        <v>0.31690000000000002</v>
      </c>
      <c r="Z12" s="519">
        <v>0.3306</v>
      </c>
      <c r="AA12" s="519">
        <v>0.33960000000000001</v>
      </c>
      <c r="AB12" s="519">
        <v>0.32590000000000002</v>
      </c>
      <c r="AC12" s="519">
        <v>0.32479999999999998</v>
      </c>
      <c r="AD12" s="519">
        <v>0.3241</v>
      </c>
      <c r="AE12" s="519">
        <v>0.33100000000000002</v>
      </c>
      <c r="AF12" s="519">
        <v>0.31540000000000001</v>
      </c>
      <c r="AG12" s="519">
        <v>0.31019999999999998</v>
      </c>
      <c r="AH12" s="519">
        <v>0.32669999999999999</v>
      </c>
      <c r="AI12" s="519">
        <v>0.34620000000000001</v>
      </c>
      <c r="AJ12" s="519">
        <v>0.35249999999999998</v>
      </c>
    </row>
    <row r="13" spans="1:38">
      <c r="A13" s="92" t="s">
        <v>6</v>
      </c>
      <c r="B13" s="519">
        <v>0.13070000000000001</v>
      </c>
      <c r="C13" s="519">
        <v>0.12909999999999999</v>
      </c>
      <c r="D13" s="519">
        <v>0.14419999999999999</v>
      </c>
      <c r="E13" s="519">
        <v>0.19070000000000001</v>
      </c>
      <c r="F13" s="519">
        <v>0.19550000000000001</v>
      </c>
      <c r="G13" s="519">
        <v>0.19239999999999999</v>
      </c>
      <c r="H13" s="519">
        <v>2.2200000000000001E-2</v>
      </c>
      <c r="I13" s="519">
        <v>5.04E-2</v>
      </c>
      <c r="J13" s="519">
        <v>0.1212</v>
      </c>
      <c r="K13" s="519">
        <v>0.1275</v>
      </c>
      <c r="L13" s="519">
        <v>8.2000000000000003E-2</v>
      </c>
      <c r="M13" s="519">
        <v>0.21940000000000001</v>
      </c>
      <c r="N13" s="519">
        <v>0.23569999999999999</v>
      </c>
      <c r="O13" s="519">
        <v>0.30549999999999999</v>
      </c>
      <c r="P13" s="519">
        <v>0.30259999999999998</v>
      </c>
      <c r="Q13" s="519">
        <v>0.25700000000000001</v>
      </c>
      <c r="R13" s="519">
        <v>0.29320000000000002</v>
      </c>
      <c r="S13" s="519">
        <v>0.36020000000000002</v>
      </c>
      <c r="T13" s="519">
        <v>0.3931</v>
      </c>
      <c r="U13" s="519">
        <v>0.4637</v>
      </c>
      <c r="V13" s="519">
        <v>0.4612</v>
      </c>
      <c r="W13" s="519">
        <v>0.58250000000000002</v>
      </c>
      <c r="X13" s="519">
        <v>0.5222</v>
      </c>
      <c r="Y13" s="519">
        <v>0.68569999999999998</v>
      </c>
      <c r="Z13" s="519">
        <v>0.74270000000000003</v>
      </c>
      <c r="AA13" s="519">
        <v>0.62519999999999998</v>
      </c>
      <c r="AB13" s="519">
        <v>0.7339</v>
      </c>
      <c r="AC13" s="519">
        <v>0.80059999999999998</v>
      </c>
      <c r="AD13" s="519">
        <v>0.85219999999999996</v>
      </c>
      <c r="AE13" s="519">
        <v>0.90559999999999996</v>
      </c>
      <c r="AF13" s="519">
        <v>0.68959999999999999</v>
      </c>
      <c r="AG13" s="519">
        <v>0.75519999999999998</v>
      </c>
      <c r="AH13" s="519">
        <v>1.0263</v>
      </c>
      <c r="AI13" s="519">
        <v>1.0488</v>
      </c>
      <c r="AJ13" s="519">
        <v>1.04</v>
      </c>
    </row>
    <row r="14" spans="1:38">
      <c r="A14" s="92" t="s">
        <v>17</v>
      </c>
      <c r="B14" s="519">
        <v>0.106</v>
      </c>
      <c r="C14" s="519">
        <v>0</v>
      </c>
      <c r="D14" s="519">
        <v>0</v>
      </c>
      <c r="E14" s="519">
        <v>0</v>
      </c>
      <c r="F14" s="519">
        <v>0</v>
      </c>
      <c r="G14" s="519">
        <v>0</v>
      </c>
      <c r="H14" s="519">
        <v>0.17730000000000001</v>
      </c>
      <c r="I14" s="519">
        <v>0.18410000000000001</v>
      </c>
      <c r="J14" s="519">
        <v>0.1774</v>
      </c>
      <c r="K14" s="519">
        <v>0.1608</v>
      </c>
      <c r="L14" s="519">
        <v>0.1578</v>
      </c>
      <c r="M14" s="519">
        <v>0.2248</v>
      </c>
      <c r="N14" s="519">
        <v>0.19450000000000001</v>
      </c>
      <c r="O14" s="519">
        <v>0.2079</v>
      </c>
      <c r="P14" s="519">
        <v>0.215</v>
      </c>
      <c r="Q14" s="519">
        <v>0.19450000000000001</v>
      </c>
      <c r="R14" s="519">
        <v>0.2046</v>
      </c>
      <c r="S14" s="519">
        <v>0.2147</v>
      </c>
      <c r="T14" s="519">
        <v>0.218</v>
      </c>
      <c r="U14" s="519">
        <v>0.215</v>
      </c>
      <c r="V14" s="519">
        <v>0.14099999999999999</v>
      </c>
      <c r="W14" s="519">
        <v>0.14760000000000001</v>
      </c>
      <c r="X14" s="519">
        <v>0.1512</v>
      </c>
      <c r="Y14" s="519">
        <v>0.15790000000000001</v>
      </c>
      <c r="Z14" s="519">
        <v>0.17100000000000001</v>
      </c>
      <c r="AA14" s="519">
        <v>0.2039</v>
      </c>
      <c r="AB14" s="519">
        <v>0.22720000000000001</v>
      </c>
      <c r="AC14" s="519">
        <v>0.20530000000000001</v>
      </c>
      <c r="AD14" s="519">
        <v>0.21360000000000001</v>
      </c>
      <c r="AE14" s="519">
        <v>0.22</v>
      </c>
      <c r="AF14" s="519">
        <v>0.20280000000000001</v>
      </c>
      <c r="AG14" s="519">
        <v>0.22120000000000001</v>
      </c>
      <c r="AH14" s="519">
        <v>0.2263</v>
      </c>
      <c r="AI14" s="519">
        <v>0.2286</v>
      </c>
      <c r="AJ14" s="519">
        <v>0.2306</v>
      </c>
    </row>
    <row r="15" spans="1:38">
      <c r="A15" s="92" t="s">
        <v>4</v>
      </c>
      <c r="B15" s="519">
        <v>2.2800000000000001E-2</v>
      </c>
      <c r="C15" s="519">
        <v>3.2500000000000001E-2</v>
      </c>
      <c r="D15" s="519">
        <v>2.7099999999999999E-2</v>
      </c>
      <c r="E15" s="519">
        <v>2.6599999999999999E-2</v>
      </c>
      <c r="F15" s="519">
        <v>2.75E-2</v>
      </c>
      <c r="G15" s="519">
        <v>2.86E-2</v>
      </c>
      <c r="H15" s="519">
        <v>3.1099999999999999E-2</v>
      </c>
      <c r="I15" s="519">
        <v>3.3399999999999999E-2</v>
      </c>
      <c r="J15" s="519">
        <v>3.3599999999999998E-2</v>
      </c>
      <c r="K15" s="519">
        <v>3.6499999999999998E-2</v>
      </c>
      <c r="L15" s="519">
        <v>7.6799999999999993E-2</v>
      </c>
      <c r="M15" s="519">
        <v>8.7099999999999997E-2</v>
      </c>
      <c r="N15" s="519">
        <v>7.6499999999999999E-2</v>
      </c>
      <c r="O15" s="519">
        <v>8.2299999999999998E-2</v>
      </c>
      <c r="P15" s="519">
        <v>0.1119</v>
      </c>
      <c r="Q15" s="519">
        <v>0.1094</v>
      </c>
      <c r="R15" s="519">
        <v>0.12540000000000001</v>
      </c>
      <c r="S15" s="519">
        <v>0.1066</v>
      </c>
      <c r="T15" s="519">
        <v>0.1162</v>
      </c>
      <c r="U15" s="519">
        <v>0.13039999999999999</v>
      </c>
      <c r="V15" s="519">
        <v>0.13450000000000001</v>
      </c>
      <c r="W15" s="519">
        <v>0.12</v>
      </c>
      <c r="X15" s="519">
        <v>0.121</v>
      </c>
      <c r="Y15" s="519">
        <v>8.9399999999999993E-2</v>
      </c>
      <c r="Z15" s="519">
        <v>0.1137</v>
      </c>
      <c r="AA15" s="519">
        <v>0.1326</v>
      </c>
      <c r="AB15" s="519">
        <v>0.11119999999999999</v>
      </c>
      <c r="AC15" s="519">
        <v>0.1186</v>
      </c>
      <c r="AD15" s="519">
        <v>0.1055</v>
      </c>
      <c r="AE15" s="519">
        <v>0.10979999999999999</v>
      </c>
      <c r="AF15" s="519">
        <v>0.10580000000000001</v>
      </c>
      <c r="AG15" s="519">
        <v>9.69E-2</v>
      </c>
      <c r="AH15" s="519">
        <v>0.1021</v>
      </c>
      <c r="AI15" s="519">
        <v>0.1016</v>
      </c>
      <c r="AJ15" s="519">
        <v>0.10630000000000001</v>
      </c>
    </row>
    <row r="16" spans="1:38">
      <c r="A16" s="92" t="s">
        <v>3</v>
      </c>
      <c r="B16" s="519">
        <v>54.122</v>
      </c>
      <c r="C16" s="519">
        <v>48.832599999999999</v>
      </c>
      <c r="D16" s="519">
        <v>42.887700000000002</v>
      </c>
      <c r="E16" s="519">
        <v>35.417700000000004</v>
      </c>
      <c r="F16" s="519">
        <v>36.360999999999997</v>
      </c>
      <c r="G16" s="519">
        <v>37.181699999999999</v>
      </c>
      <c r="H16" s="519">
        <v>41.335000000000001</v>
      </c>
      <c r="I16" s="519">
        <v>45.048400000000001</v>
      </c>
      <c r="J16" s="519">
        <v>47.5623</v>
      </c>
      <c r="K16" s="519">
        <v>40.825400000000002</v>
      </c>
      <c r="L16" s="519">
        <v>40.549300000000002</v>
      </c>
      <c r="M16" s="519">
        <v>36.527000000000001</v>
      </c>
      <c r="N16" s="519">
        <v>39.822400000000002</v>
      </c>
      <c r="O16" s="519">
        <v>42.1145</v>
      </c>
      <c r="P16" s="519">
        <v>49.092199999999998</v>
      </c>
      <c r="Q16" s="519">
        <v>52.978299999999997</v>
      </c>
      <c r="R16" s="519">
        <v>49.1389</v>
      </c>
      <c r="S16" s="519">
        <v>42.7453</v>
      </c>
      <c r="T16" s="519">
        <v>43.882399999999997</v>
      </c>
      <c r="U16" s="519">
        <v>61.095599999999997</v>
      </c>
      <c r="V16" s="519">
        <v>51.4634</v>
      </c>
      <c r="W16" s="519">
        <v>44.5364</v>
      </c>
      <c r="X16" s="519">
        <v>45.596400000000003</v>
      </c>
      <c r="Y16" s="519">
        <v>51.622999999999998</v>
      </c>
      <c r="Z16" s="519">
        <v>53.369700000000002</v>
      </c>
      <c r="AA16" s="519">
        <v>49.280200000000001</v>
      </c>
      <c r="AB16" s="519">
        <v>49.146900000000002</v>
      </c>
      <c r="AC16" s="519">
        <v>46.113500000000002</v>
      </c>
      <c r="AD16" s="519">
        <v>54.244900000000001</v>
      </c>
      <c r="AE16" s="519">
        <v>51.638199999999998</v>
      </c>
      <c r="AF16" s="519">
        <v>49.049799999999998</v>
      </c>
      <c r="AG16" s="519">
        <v>46.549500000000002</v>
      </c>
      <c r="AH16" s="519">
        <v>45.703899999999997</v>
      </c>
      <c r="AI16" s="519">
        <v>47.931600000000003</v>
      </c>
      <c r="AJ16" s="519">
        <v>48.351799999999997</v>
      </c>
    </row>
    <row r="17" spans="1:36">
      <c r="A17" s="92" t="s">
        <v>431</v>
      </c>
      <c r="B17" s="519">
        <v>0.33700000000000002</v>
      </c>
      <c r="C17" s="519">
        <v>0.34949999999999998</v>
      </c>
      <c r="D17" s="519">
        <v>0.34949999999999998</v>
      </c>
      <c r="E17" s="519">
        <v>0.39810000000000001</v>
      </c>
      <c r="F17" s="519">
        <v>0.39319999999999999</v>
      </c>
      <c r="G17" s="519">
        <v>0.3866</v>
      </c>
      <c r="H17" s="519">
        <v>0.42549999999999999</v>
      </c>
      <c r="I17" s="519">
        <v>0.37369999999999998</v>
      </c>
      <c r="J17" s="519">
        <v>0.44259999999999999</v>
      </c>
      <c r="K17" s="519">
        <v>0.49109999999999998</v>
      </c>
      <c r="L17" s="519">
        <v>0.51580000000000004</v>
      </c>
      <c r="M17" s="519">
        <v>0.43559999999999999</v>
      </c>
      <c r="N17" s="519">
        <v>0.41920000000000002</v>
      </c>
      <c r="O17" s="519">
        <v>0.41170000000000001</v>
      </c>
      <c r="P17" s="519">
        <v>0.54359999999999997</v>
      </c>
      <c r="Q17" s="519">
        <v>0.69159999999999999</v>
      </c>
      <c r="R17" s="519">
        <v>0.87829999999999997</v>
      </c>
      <c r="S17" s="519">
        <v>0.63300000000000001</v>
      </c>
      <c r="T17" s="519">
        <v>0.48110000000000003</v>
      </c>
      <c r="U17" s="519">
        <v>0.42680000000000001</v>
      </c>
      <c r="V17" s="519">
        <v>0.69079999999999997</v>
      </c>
      <c r="W17" s="519">
        <v>1.0405</v>
      </c>
      <c r="X17" s="519">
        <v>0.84119999999999995</v>
      </c>
      <c r="Y17" s="519">
        <v>0.89239999999999997</v>
      </c>
      <c r="Z17" s="519">
        <v>1.5197000000000001</v>
      </c>
      <c r="AA17" s="519">
        <v>1.9411</v>
      </c>
      <c r="AB17" s="519">
        <v>1.7427999999999999</v>
      </c>
      <c r="AC17" s="519">
        <v>2.0747</v>
      </c>
      <c r="AD17" s="519">
        <v>2.1190000000000002</v>
      </c>
      <c r="AE17" s="519">
        <v>2.8754</v>
      </c>
      <c r="AF17" s="519">
        <v>2.5699000000000001</v>
      </c>
      <c r="AG17" s="519">
        <v>2.9056999999999999</v>
      </c>
      <c r="AH17" s="519">
        <v>3.2719</v>
      </c>
      <c r="AI17" s="519">
        <v>3.5901999999999998</v>
      </c>
      <c r="AJ17" s="519">
        <v>3.5255000000000001</v>
      </c>
    </row>
    <row r="18" spans="1:36">
      <c r="A18" s="92" t="s">
        <v>1</v>
      </c>
      <c r="B18" s="519">
        <v>1.2896000000000001</v>
      </c>
      <c r="C18" s="519">
        <v>1.3504</v>
      </c>
      <c r="D18" s="519">
        <v>1.3648</v>
      </c>
      <c r="E18" s="519">
        <v>1.3281000000000001</v>
      </c>
      <c r="F18" s="519">
        <v>0.87290000000000001</v>
      </c>
      <c r="G18" s="519">
        <v>0.77790000000000004</v>
      </c>
      <c r="H18" s="519">
        <v>0.65980000000000005</v>
      </c>
      <c r="I18" s="519">
        <v>1.0049999999999999</v>
      </c>
      <c r="J18" s="519">
        <v>0.96120000000000005</v>
      </c>
      <c r="K18" s="519">
        <v>0.69289999999999996</v>
      </c>
      <c r="L18" s="519">
        <v>0.66520000000000001</v>
      </c>
      <c r="M18" s="519">
        <v>0.70679999999999998</v>
      </c>
      <c r="N18" s="519">
        <v>0.73750000000000004</v>
      </c>
      <c r="O18" s="519">
        <v>0.78469999999999995</v>
      </c>
      <c r="P18" s="519">
        <v>0.73229999999999995</v>
      </c>
      <c r="Q18" s="519">
        <v>0.83020000000000005</v>
      </c>
      <c r="R18" s="519">
        <v>0.6825</v>
      </c>
      <c r="S18" s="519">
        <v>0.64</v>
      </c>
      <c r="T18" s="519">
        <v>0.96130000000000004</v>
      </c>
      <c r="U18" s="519">
        <v>0.98719999999999997</v>
      </c>
      <c r="V18" s="519">
        <v>1.0142</v>
      </c>
      <c r="W18" s="519">
        <v>1.1409</v>
      </c>
      <c r="X18" s="519">
        <v>1.4637</v>
      </c>
      <c r="Y18" s="519">
        <v>1.5336000000000001</v>
      </c>
      <c r="Z18" s="519">
        <v>1.9047000000000001</v>
      </c>
      <c r="AA18" s="519">
        <v>2.0135999999999998</v>
      </c>
      <c r="AB18" s="519">
        <v>1.8809</v>
      </c>
      <c r="AC18" s="519">
        <v>2.0800999999999998</v>
      </c>
      <c r="AD18" s="519">
        <v>1.8281000000000001</v>
      </c>
      <c r="AE18" s="519">
        <v>2.3881999999999999</v>
      </c>
      <c r="AF18" s="519">
        <v>2.5354999999999999</v>
      </c>
      <c r="AG18" s="519">
        <v>3.0918000000000001</v>
      </c>
      <c r="AH18" s="519">
        <v>2.9659</v>
      </c>
      <c r="AI18" s="519">
        <v>3.1936</v>
      </c>
      <c r="AJ18" s="519">
        <v>3.2545999999999999</v>
      </c>
    </row>
    <row r="19" spans="1:36">
      <c r="A19" s="92" t="s">
        <v>23</v>
      </c>
      <c r="B19" s="519">
        <v>4.7416999999999998</v>
      </c>
      <c r="C19" s="519">
        <v>4.9893000000000001</v>
      </c>
      <c r="D19" s="519">
        <v>4.6028000000000002</v>
      </c>
      <c r="E19" s="519">
        <v>3.8645999999999998</v>
      </c>
      <c r="F19" s="519">
        <v>2.3957000000000002</v>
      </c>
      <c r="G19" s="519">
        <v>2.6293000000000002</v>
      </c>
      <c r="H19" s="519">
        <v>2.5036</v>
      </c>
      <c r="I19" s="519">
        <v>2.2825000000000002</v>
      </c>
      <c r="J19" s="519">
        <v>2.3923999999999999</v>
      </c>
      <c r="K19" s="519">
        <v>3.1013000000000002</v>
      </c>
      <c r="L19" s="519">
        <v>2.9205000000000001</v>
      </c>
      <c r="M19" s="519">
        <v>2.4443999999999999</v>
      </c>
      <c r="N19" s="519">
        <v>2.2113999999999998</v>
      </c>
      <c r="O19" s="519">
        <v>2.0167000000000002</v>
      </c>
      <c r="P19" s="519">
        <v>1.5221</v>
      </c>
      <c r="Q19" s="519">
        <v>1.5913999999999999</v>
      </c>
      <c r="R19" s="519">
        <v>2.0714999999999999</v>
      </c>
      <c r="S19" s="519">
        <v>2.2679999999999998</v>
      </c>
      <c r="T19" s="519">
        <v>1.3798999999999999</v>
      </c>
      <c r="U19" s="519">
        <v>0.61780000000000002</v>
      </c>
      <c r="V19" s="519">
        <v>1.2134</v>
      </c>
      <c r="W19" s="519">
        <v>1.4592000000000001</v>
      </c>
      <c r="X19" s="519">
        <v>1.9227000000000001</v>
      </c>
      <c r="Y19" s="519">
        <v>1.0166999999999999</v>
      </c>
      <c r="Z19" s="519">
        <v>1.0425</v>
      </c>
      <c r="AA19" s="519">
        <v>1.0947</v>
      </c>
      <c r="AB19" s="519">
        <v>1.24</v>
      </c>
      <c r="AC19" s="519">
        <v>1.2378</v>
      </c>
      <c r="AD19" s="519">
        <v>1.542</v>
      </c>
      <c r="AE19" s="519">
        <v>1.6117999999999999</v>
      </c>
      <c r="AF19" s="519">
        <v>1.3993</v>
      </c>
      <c r="AG19" s="519">
        <v>1.4541999999999999</v>
      </c>
      <c r="AH19" s="519">
        <v>2.0253000000000001</v>
      </c>
      <c r="AI19" s="519">
        <v>2.2006999999999999</v>
      </c>
      <c r="AJ19" s="519">
        <v>2.2433000000000001</v>
      </c>
    </row>
    <row r="21" spans="1:36">
      <c r="A21" s="136" t="s">
        <v>18</v>
      </c>
    </row>
    <row r="22" spans="1:36">
      <c r="A22" s="42" t="s">
        <v>3263</v>
      </c>
    </row>
    <row r="23" spans="1:36">
      <c r="A23" s="42"/>
    </row>
    <row r="24" spans="1:36">
      <c r="A24" s="240"/>
    </row>
    <row r="25" spans="1:36">
      <c r="A25" s="42"/>
    </row>
  </sheetData>
  <hyperlinks>
    <hyperlink ref="AL3" location="Content!A1" display="Back to content page" xr:uid="{3211F70F-D028-4407-890F-8FA1EDFEC8C2}"/>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AC47"/>
  <sheetViews>
    <sheetView topLeftCell="A28" zoomScale="89" zoomScaleNormal="89" workbookViewId="0">
      <selection activeCell="B29" sqref="B29:Z43"/>
    </sheetView>
  </sheetViews>
  <sheetFormatPr defaultColWidth="9.26953125" defaultRowHeight="18" customHeight="1"/>
  <cols>
    <col min="1" max="1" width="36.54296875" style="17" customWidth="1"/>
    <col min="2" max="26" width="11.7265625" style="17" customWidth="1"/>
    <col min="27" max="27" width="12.26953125" style="17" customWidth="1"/>
    <col min="28" max="28" width="15.26953125" style="17" customWidth="1"/>
    <col min="29" max="29" width="21.26953125" style="17" customWidth="1"/>
    <col min="30" max="16384" width="9.26953125" style="17"/>
  </cols>
  <sheetData>
    <row r="1" spans="1:29" ht="18" customHeight="1">
      <c r="A1" s="44" t="s">
        <v>3125</v>
      </c>
      <c r="B1" s="43"/>
      <c r="C1" s="43"/>
      <c r="D1" s="43"/>
      <c r="E1" s="43"/>
      <c r="F1" s="43"/>
      <c r="G1" s="43"/>
      <c r="H1" s="43"/>
      <c r="I1" s="43"/>
      <c r="J1" s="43"/>
      <c r="K1" s="274"/>
      <c r="L1" s="274"/>
      <c r="M1" s="274"/>
      <c r="N1" s="274"/>
      <c r="Q1" s="655"/>
      <c r="R1" s="655"/>
      <c r="S1" s="655"/>
      <c r="T1" s="655"/>
      <c r="U1" s="655"/>
      <c r="V1" s="655"/>
      <c r="W1" s="655"/>
      <c r="X1" s="655"/>
      <c r="Y1" s="655"/>
      <c r="Z1" s="655"/>
    </row>
    <row r="2" spans="1:29" ht="18" customHeight="1">
      <c r="A2" s="44"/>
      <c r="B2" s="43"/>
      <c r="C2" s="43"/>
      <c r="D2" s="43"/>
      <c r="E2" s="43"/>
      <c r="F2" s="43"/>
      <c r="G2" s="43"/>
      <c r="H2" s="43"/>
      <c r="I2" s="43"/>
      <c r="J2" s="43"/>
      <c r="K2" s="274"/>
      <c r="L2" s="274"/>
      <c r="M2" s="274"/>
      <c r="N2" s="274"/>
      <c r="O2" s="274"/>
      <c r="P2" s="274"/>
      <c r="Q2" s="274"/>
      <c r="R2" s="274"/>
      <c r="S2" s="274"/>
      <c r="T2" s="274"/>
      <c r="U2" s="274"/>
      <c r="V2" s="274"/>
      <c r="W2" s="274"/>
      <c r="X2" s="274"/>
      <c r="Y2" s="274"/>
      <c r="Z2" s="274"/>
    </row>
    <row r="3" spans="1:29" ht="18" customHeight="1">
      <c r="A3" s="368" t="s">
        <v>422</v>
      </c>
      <c r="B3" s="678">
        <v>2000</v>
      </c>
      <c r="C3" s="678">
        <v>2001</v>
      </c>
      <c r="D3" s="678">
        <v>2002</v>
      </c>
      <c r="E3" s="678">
        <v>2003</v>
      </c>
      <c r="F3" s="678">
        <v>2004</v>
      </c>
      <c r="G3" s="678">
        <v>2005</v>
      </c>
      <c r="H3" s="678">
        <v>2006</v>
      </c>
      <c r="I3" s="678">
        <v>2007</v>
      </c>
      <c r="J3" s="678">
        <v>2008</v>
      </c>
      <c r="K3" s="678">
        <v>2009</v>
      </c>
      <c r="L3" s="678">
        <v>2010</v>
      </c>
      <c r="M3" s="678">
        <v>2011</v>
      </c>
      <c r="N3" s="678">
        <v>2012</v>
      </c>
      <c r="O3" s="678">
        <v>2013</v>
      </c>
      <c r="P3" s="678">
        <v>2014</v>
      </c>
      <c r="Q3" s="678">
        <v>2015</v>
      </c>
      <c r="R3" s="678">
        <v>2016</v>
      </c>
      <c r="S3" s="678">
        <v>2017</v>
      </c>
      <c r="T3" s="678">
        <v>2018</v>
      </c>
      <c r="U3" s="678">
        <v>2019</v>
      </c>
      <c r="V3" s="678">
        <v>2020</v>
      </c>
      <c r="W3" s="678">
        <v>2021</v>
      </c>
      <c r="X3" s="678">
        <v>2022</v>
      </c>
      <c r="Y3" s="678">
        <v>2023</v>
      </c>
      <c r="Z3" s="678">
        <v>2024</v>
      </c>
      <c r="AB3" s="1" t="s">
        <v>528</v>
      </c>
    </row>
    <row r="4" spans="1:29" ht="18" customHeight="1">
      <c r="A4" s="244" t="s">
        <v>423</v>
      </c>
      <c r="B4" s="617">
        <v>742.22373821827102</v>
      </c>
      <c r="C4" s="617">
        <v>861.50926788983099</v>
      </c>
      <c r="D4" s="617">
        <v>981.14308464132102</v>
      </c>
      <c r="E4" s="617">
        <v>1270.60374697107</v>
      </c>
      <c r="F4" s="617">
        <v>1518.45621541491</v>
      </c>
      <c r="G4" s="617">
        <v>1700.1935624166799</v>
      </c>
      <c r="H4" s="617">
        <v>1893.3547203661701</v>
      </c>
      <c r="I4" s="617">
        <v>2108.29008521586</v>
      </c>
      <c r="J4" s="617">
        <v>2951.7835854833702</v>
      </c>
      <c r="K4" s="617">
        <v>2721.62541130522</v>
      </c>
      <c r="L4" s="617">
        <v>4046.6287438844001</v>
      </c>
      <c r="M4" s="617">
        <v>4801.5502366865203</v>
      </c>
      <c r="N4" s="617">
        <v>5547</v>
      </c>
      <c r="O4" s="617">
        <v>5145.9361702127699</v>
      </c>
      <c r="P4" s="617">
        <v>4497.5671617724001</v>
      </c>
      <c r="Q4" s="617">
        <v>4359.9649717777802</v>
      </c>
      <c r="R4" s="617">
        <v>4462.2287436707602</v>
      </c>
      <c r="S4" s="617">
        <v>4074.9694506300002</v>
      </c>
      <c r="T4" s="617">
        <v>3868.8796014128998</v>
      </c>
      <c r="U4" s="617">
        <v>5048.437543</v>
      </c>
      <c r="V4" s="617">
        <v>6066</v>
      </c>
      <c r="W4" s="617">
        <v>6391</v>
      </c>
      <c r="X4" s="617">
        <v>6825</v>
      </c>
      <c r="Y4" s="617">
        <v>7273.7</v>
      </c>
      <c r="Z4" s="617">
        <v>8702.0279039236229</v>
      </c>
      <c r="AC4" s="74"/>
    </row>
    <row r="5" spans="1:29" ht="18" customHeight="1">
      <c r="A5" s="244" t="s">
        <v>424</v>
      </c>
      <c r="B5" s="617">
        <v>1433.74479187982</v>
      </c>
      <c r="C5" s="617">
        <v>1660.1765255677701</v>
      </c>
      <c r="D5" s="617">
        <v>1599.9424306885101</v>
      </c>
      <c r="E5" s="617">
        <v>2095.6345573666999</v>
      </c>
      <c r="F5" s="617">
        <v>2492.86657873688</v>
      </c>
      <c r="G5" s="617">
        <v>3179.9078121125999</v>
      </c>
      <c r="H5" s="617">
        <v>4350.9060391667599</v>
      </c>
      <c r="I5" s="617">
        <v>4520.4722575253199</v>
      </c>
      <c r="J5" s="617">
        <v>7079.7307106415601</v>
      </c>
      <c r="K5" s="617">
        <v>6690.6301246528501</v>
      </c>
      <c r="L5" s="617">
        <v>7954.1337600664701</v>
      </c>
      <c r="M5" s="617">
        <v>8578.3721520427807</v>
      </c>
      <c r="N5" s="617">
        <v>5039</v>
      </c>
      <c r="O5" s="617">
        <v>12455.8648310388</v>
      </c>
      <c r="P5" s="617">
        <v>12689.5553807997</v>
      </c>
      <c r="Q5" s="617">
        <v>10816.5599705851</v>
      </c>
      <c r="R5" s="617">
        <v>9487.6979863523502</v>
      </c>
      <c r="S5" s="617">
        <v>7798.7852715462004</v>
      </c>
      <c r="T5" s="617">
        <v>8586.0608000491993</v>
      </c>
      <c r="U5" s="617">
        <v>8985.2665159999997</v>
      </c>
      <c r="V5" s="617">
        <v>8516</v>
      </c>
      <c r="W5" s="617">
        <v>10873</v>
      </c>
      <c r="X5" s="617">
        <v>15654</v>
      </c>
      <c r="Y5" s="617">
        <v>15117.5</v>
      </c>
      <c r="Z5" s="617">
        <v>15684.509316134998</v>
      </c>
      <c r="AC5" s="74"/>
    </row>
    <row r="6" spans="1:29" ht="18" customHeight="1">
      <c r="A6" s="244" t="s">
        <v>425</v>
      </c>
      <c r="B6" s="617">
        <v>52.561114478883702</v>
      </c>
      <c r="C6" s="617">
        <v>68.738950335334195</v>
      </c>
      <c r="D6" s="617">
        <v>98.740864890125806</v>
      </c>
      <c r="E6" s="617">
        <v>62.671859785783802</v>
      </c>
      <c r="F6" s="617">
        <v>157.79240037071401</v>
      </c>
      <c r="G6" s="617">
        <v>340.425760286225</v>
      </c>
      <c r="H6" s="617">
        <v>356.53031527890101</v>
      </c>
      <c r="I6" s="617">
        <v>431.87256493506499</v>
      </c>
      <c r="J6" s="617">
        <v>481.02284263959399</v>
      </c>
      <c r="K6" s="617">
        <v>409.05563851307897</v>
      </c>
      <c r="L6" s="617">
        <v>736.88840400000004</v>
      </c>
      <c r="M6" s="617">
        <v>1239.4875360000001</v>
      </c>
      <c r="N6" s="617">
        <v>1495.143401</v>
      </c>
      <c r="O6" s="617">
        <v>1278.9055006322001</v>
      </c>
      <c r="P6" s="617">
        <v>1241.9425825015201</v>
      </c>
      <c r="Q6" s="617">
        <v>915.97</v>
      </c>
      <c r="R6" s="617">
        <v>1017.9</v>
      </c>
      <c r="S6" s="617">
        <v>877.8</v>
      </c>
      <c r="T6" s="617">
        <v>999.34</v>
      </c>
      <c r="U6" s="617">
        <v>841.91730919999998</v>
      </c>
      <c r="V6" s="617">
        <v>1458</v>
      </c>
      <c r="W6" s="617">
        <v>1303</v>
      </c>
      <c r="X6" s="617">
        <v>1441.8</v>
      </c>
      <c r="Y6" s="617">
        <v>1727.5</v>
      </c>
      <c r="Z6" s="617">
        <v>2968.3217102243989</v>
      </c>
      <c r="AB6" s="74"/>
      <c r="AC6" s="74"/>
    </row>
    <row r="7" spans="1:29" ht="18" customHeight="1">
      <c r="A7" s="244" t="s">
        <v>426</v>
      </c>
      <c r="B7" s="617">
        <v>197.297238816998</v>
      </c>
      <c r="C7" s="617">
        <v>224.32547403987601</v>
      </c>
      <c r="D7" s="617">
        <v>210.70604354871901</v>
      </c>
      <c r="E7" s="617">
        <v>332.35345666991202</v>
      </c>
      <c r="F7" s="617">
        <v>375.26784059314201</v>
      </c>
      <c r="G7" s="617">
        <v>447.82558139534899</v>
      </c>
      <c r="H7" s="617">
        <v>639.61115602263499</v>
      </c>
      <c r="I7" s="617">
        <v>758.19724025974006</v>
      </c>
      <c r="J7" s="617">
        <v>970.92893401015203</v>
      </c>
      <c r="K7" s="617">
        <v>749.87358082783703</v>
      </c>
      <c r="L7" s="617">
        <v>878.75301863662196</v>
      </c>
      <c r="M7" s="617">
        <v>1177.312185</v>
      </c>
      <c r="N7" s="617">
        <v>1110.774161</v>
      </c>
      <c r="O7" s="617">
        <v>947.81229699999994</v>
      </c>
      <c r="P7" s="617">
        <v>779.87502593069905</v>
      </c>
      <c r="Q7" s="617">
        <v>771.2</v>
      </c>
      <c r="R7" s="617">
        <v>612.4</v>
      </c>
      <c r="S7" s="617">
        <v>600.64</v>
      </c>
      <c r="T7" s="617">
        <v>604.32000000000005</v>
      </c>
      <c r="U7" s="617">
        <v>732.8325208</v>
      </c>
      <c r="V7" s="617">
        <v>470</v>
      </c>
      <c r="W7" s="617">
        <v>617</v>
      </c>
      <c r="X7" s="617">
        <v>551.29999999999995</v>
      </c>
      <c r="Y7" s="617">
        <v>786.1</v>
      </c>
      <c r="Z7" s="617">
        <v>786.35752338389432</v>
      </c>
      <c r="AB7" s="74"/>
      <c r="AC7" s="74"/>
    </row>
    <row r="8" spans="1:29" ht="18" customHeight="1">
      <c r="A8" s="244" t="s">
        <v>427</v>
      </c>
      <c r="B8" s="617">
        <v>689.66262373938707</v>
      </c>
      <c r="C8" s="617">
        <v>792.77031755449718</v>
      </c>
      <c r="D8" s="617">
        <v>882.40221975119493</v>
      </c>
      <c r="E8" s="617">
        <v>1207.9318871852829</v>
      </c>
      <c r="F8" s="617">
        <v>1360.6638150441945</v>
      </c>
      <c r="G8" s="617">
        <v>1359.7678021304569</v>
      </c>
      <c r="H8" s="617">
        <v>1536.8244050872697</v>
      </c>
      <c r="I8" s="617">
        <v>1676.4175202807924</v>
      </c>
      <c r="J8" s="617">
        <v>2470.7607428437782</v>
      </c>
      <c r="K8" s="617">
        <v>2312.5697727921365</v>
      </c>
      <c r="L8" s="617">
        <v>3309.7403398844035</v>
      </c>
      <c r="M8" s="617">
        <v>3562.0627006865247</v>
      </c>
      <c r="N8" s="617">
        <v>4051.8565989999997</v>
      </c>
      <c r="O8" s="617">
        <v>3867.0306695805698</v>
      </c>
      <c r="P8" s="617">
        <v>3255.6245792708801</v>
      </c>
      <c r="Q8" s="617">
        <v>3443.9949717777799</v>
      </c>
      <c r="R8" s="617">
        <v>3444.3287436707601</v>
      </c>
      <c r="S8" s="617">
        <v>3197.16945063</v>
      </c>
      <c r="T8" s="617">
        <v>2869.5396014128996</v>
      </c>
      <c r="U8" s="617">
        <v>4206.5202337999999</v>
      </c>
      <c r="V8" s="617">
        <v>4608</v>
      </c>
      <c r="W8" s="617">
        <v>5088</v>
      </c>
      <c r="X8" s="617">
        <v>5383.2</v>
      </c>
      <c r="Y8" s="617">
        <v>5546.2</v>
      </c>
      <c r="Z8" s="617">
        <v>5733.7061936992241</v>
      </c>
      <c r="AC8" s="74"/>
    </row>
    <row r="9" spans="1:29" ht="18" customHeight="1">
      <c r="A9" s="244" t="s">
        <v>428</v>
      </c>
      <c r="B9" s="617">
        <v>1236.4475530628254</v>
      </c>
      <c r="C9" s="617">
        <v>1435.8510515278983</v>
      </c>
      <c r="D9" s="617">
        <v>1389.2363871397902</v>
      </c>
      <c r="E9" s="617">
        <v>1763.2811006967843</v>
      </c>
      <c r="F9" s="617">
        <v>2117.5987381437394</v>
      </c>
      <c r="G9" s="617">
        <v>2732.0822307172534</v>
      </c>
      <c r="H9" s="617">
        <v>3711.2948831441263</v>
      </c>
      <c r="I9" s="617">
        <v>3762.2750172655815</v>
      </c>
      <c r="J9" s="617">
        <v>6108.801776631406</v>
      </c>
      <c r="K9" s="617">
        <v>5940.7565438250149</v>
      </c>
      <c r="L9" s="617">
        <v>7075.3807414298517</v>
      </c>
      <c r="M9" s="617">
        <v>7401.059967042781</v>
      </c>
      <c r="N9" s="617">
        <v>3928.2258389999997</v>
      </c>
      <c r="O9" s="617">
        <v>11508.052534038799</v>
      </c>
      <c r="P9" s="617">
        <v>11909.680354869</v>
      </c>
      <c r="Q9" s="617">
        <v>10045.359970585099</v>
      </c>
      <c r="R9" s="617">
        <v>8875.2979863523506</v>
      </c>
      <c r="S9" s="617">
        <v>7198.1452715462001</v>
      </c>
      <c r="T9" s="617">
        <v>7981.7408000491996</v>
      </c>
      <c r="U9" s="617">
        <v>8252.4339951999991</v>
      </c>
      <c r="V9" s="617">
        <v>8046</v>
      </c>
      <c r="W9" s="617">
        <v>10256</v>
      </c>
      <c r="X9" s="617">
        <v>15102.7</v>
      </c>
      <c r="Y9" s="617">
        <v>14331.4</v>
      </c>
      <c r="Z9" s="617">
        <v>14898.151792751103</v>
      </c>
    </row>
    <row r="10" spans="1:29" ht="18" customHeight="1">
      <c r="A10" s="244"/>
      <c r="B10" s="285"/>
      <c r="C10" s="285"/>
      <c r="D10" s="285"/>
      <c r="E10" s="285"/>
      <c r="F10" s="285"/>
      <c r="G10" s="285"/>
      <c r="H10" s="285"/>
      <c r="I10" s="285"/>
      <c r="J10" s="285"/>
      <c r="K10" s="285"/>
      <c r="L10" s="285"/>
      <c r="M10" s="285"/>
      <c r="N10" s="285"/>
      <c r="O10" s="285"/>
      <c r="P10" s="285"/>
      <c r="Q10" s="285"/>
      <c r="R10" s="285"/>
      <c r="S10" s="285"/>
      <c r="T10" s="285"/>
      <c r="U10" s="285"/>
      <c r="V10" s="285"/>
      <c r="W10" s="285"/>
      <c r="X10" s="285"/>
      <c r="Y10" s="285"/>
      <c r="Z10" s="285"/>
    </row>
    <row r="11" spans="1:29" ht="18" customHeight="1">
      <c r="A11" s="245" t="s">
        <v>429</v>
      </c>
      <c r="B11" s="285">
        <v>52.561114478883702</v>
      </c>
      <c r="C11" s="285">
        <v>68.738950335334195</v>
      </c>
      <c r="D11" s="285">
        <v>98.740864890125806</v>
      </c>
      <c r="E11" s="285">
        <v>62.671859785783802</v>
      </c>
      <c r="F11" s="285">
        <v>157.79240037071401</v>
      </c>
      <c r="G11" s="285">
        <v>340.425760286225</v>
      </c>
      <c r="H11" s="285">
        <v>356.53031527890101</v>
      </c>
      <c r="I11" s="285">
        <v>431.87256493506499</v>
      </c>
      <c r="J11" s="285">
        <v>481.02284263959399</v>
      </c>
      <c r="K11" s="285">
        <v>409.05563851307897</v>
      </c>
      <c r="L11" s="285">
        <v>736.88840400000004</v>
      </c>
      <c r="M11" s="285">
        <v>1239.4875360000001</v>
      </c>
      <c r="N11" s="285">
        <v>1495.143401</v>
      </c>
      <c r="O11" s="285">
        <v>1278.9055006322001</v>
      </c>
      <c r="P11" s="285">
        <v>1241.9425825015201</v>
      </c>
      <c r="Q11" s="285">
        <v>915.97</v>
      </c>
      <c r="R11" s="285">
        <v>1017.9</v>
      </c>
      <c r="S11" s="285">
        <v>877.8</v>
      </c>
      <c r="T11" s="285">
        <v>999.34</v>
      </c>
      <c r="U11" s="285">
        <v>841.91730919999998</v>
      </c>
      <c r="V11" s="285">
        <v>1458</v>
      </c>
      <c r="W11" s="285">
        <v>1303</v>
      </c>
      <c r="X11" s="285">
        <v>1441.8</v>
      </c>
      <c r="Y11" s="285">
        <v>1727.5</v>
      </c>
      <c r="Z11" s="285">
        <v>2968.3217102243989</v>
      </c>
    </row>
    <row r="12" spans="1:29" ht="18" customHeight="1">
      <c r="A12" s="246" t="s">
        <v>13</v>
      </c>
      <c r="B12" s="980">
        <v>0.52622328047352696</v>
      </c>
      <c r="C12" s="980">
        <v>1.04627505739909</v>
      </c>
      <c r="D12" s="980">
        <v>0.94566129553143297</v>
      </c>
      <c r="E12" s="980">
        <v>0.39824732229795501</v>
      </c>
      <c r="F12" s="980">
        <v>0.67191844300278003</v>
      </c>
      <c r="G12" s="980">
        <v>1.40250447227191</v>
      </c>
      <c r="H12" s="980">
        <v>2.7938561034761502</v>
      </c>
      <c r="I12" s="980">
        <v>2.12581168831169</v>
      </c>
      <c r="J12" s="980">
        <v>1.23688663282572</v>
      </c>
      <c r="K12" s="980">
        <v>0.56445659686275496</v>
      </c>
      <c r="L12" s="980">
        <v>3.2387049999999999</v>
      </c>
      <c r="M12" s="980">
        <v>28.965420999999999</v>
      </c>
      <c r="N12" s="980">
        <v>2.6181960000000002</v>
      </c>
      <c r="O12" s="980">
        <v>38.290546933525299</v>
      </c>
      <c r="P12" s="980">
        <v>2.4645075519756801</v>
      </c>
      <c r="Q12" s="980">
        <v>3.5522081623313499</v>
      </c>
      <c r="R12" s="980">
        <v>17.725838028734898</v>
      </c>
      <c r="S12" s="980">
        <v>11.2252782687611</v>
      </c>
      <c r="T12" s="980">
        <v>2.7136478620737101</v>
      </c>
      <c r="U12" s="980">
        <v>3.6537102245576598</v>
      </c>
      <c r="V12" s="980">
        <v>0.43399852522996302</v>
      </c>
      <c r="W12" s="980">
        <v>4.1436435192042396</v>
      </c>
      <c r="X12" s="980">
        <v>2.9173331776982199</v>
      </c>
      <c r="Y12" s="980">
        <v>2.6583011042249201</v>
      </c>
      <c r="Z12" s="980">
        <v>4.4086941445647527</v>
      </c>
      <c r="AB12" s="74"/>
      <c r="AC12" s="74"/>
    </row>
    <row r="13" spans="1:29" ht="18" customHeight="1">
      <c r="A13" s="246" t="s">
        <v>12</v>
      </c>
      <c r="B13" s="980">
        <v>0.13057276531311299</v>
      </c>
      <c r="C13" s="980">
        <v>0.46646591271561499</v>
      </c>
      <c r="D13" s="980">
        <v>2.6082725427722001E-2</v>
      </c>
      <c r="E13" s="980">
        <v>0.131450827653359</v>
      </c>
      <c r="F13" s="980">
        <v>5.1899907321594101E-2</v>
      </c>
      <c r="G13" s="980">
        <v>4.2415026833631497</v>
      </c>
      <c r="H13" s="980">
        <v>5.6588520614389702E-2</v>
      </c>
      <c r="I13" s="980">
        <v>4.6266233766233802E-2</v>
      </c>
      <c r="J13" s="980">
        <v>0.17005076142132</v>
      </c>
      <c r="K13" s="980">
        <v>0.34156060013140999</v>
      </c>
      <c r="L13" s="980">
        <v>0.27271099999999998</v>
      </c>
      <c r="M13" s="980">
        <v>0.91049000000000002</v>
      </c>
      <c r="N13" s="980">
        <v>0.39951500000000001</v>
      </c>
      <c r="O13" s="980">
        <v>0.37032807836755099</v>
      </c>
      <c r="P13" s="980">
        <v>4.2333895914893596</v>
      </c>
      <c r="Q13" s="980">
        <v>0.110945113418199</v>
      </c>
      <c r="R13" s="980">
        <v>3.1725940000042301E-2</v>
      </c>
      <c r="S13" s="980">
        <v>1.3403330308504799</v>
      </c>
      <c r="T13" s="980">
        <v>2.63080156111723</v>
      </c>
      <c r="U13" s="980">
        <v>0.65430821196231104</v>
      </c>
      <c r="V13" s="980">
        <v>1.1472916040245199E-2</v>
      </c>
      <c r="W13" s="980">
        <v>0.49389951647838498</v>
      </c>
      <c r="X13" s="980">
        <v>0.77870575678510801</v>
      </c>
      <c r="Y13" s="980">
        <v>0.38436077647657002</v>
      </c>
      <c r="Z13" s="980">
        <v>0.80181573586503441</v>
      </c>
      <c r="AB13" s="74"/>
      <c r="AC13" s="74"/>
    </row>
    <row r="14" spans="1:29" ht="18" customHeight="1">
      <c r="A14" s="246" t="s">
        <v>483</v>
      </c>
      <c r="B14" s="980"/>
      <c r="C14" s="980"/>
      <c r="D14" s="980"/>
      <c r="E14" s="980"/>
      <c r="F14" s="980"/>
      <c r="G14" s="980"/>
      <c r="H14" s="980"/>
      <c r="I14" s="980"/>
      <c r="J14" s="980"/>
      <c r="K14" s="980"/>
      <c r="L14" s="980"/>
      <c r="M14" s="980"/>
      <c r="N14" s="980"/>
      <c r="O14" s="980"/>
      <c r="P14" s="980"/>
      <c r="Q14" s="980"/>
      <c r="R14" s="980"/>
      <c r="S14" s="980"/>
      <c r="T14" s="980"/>
      <c r="U14" s="980"/>
      <c r="V14" s="980"/>
      <c r="W14" s="980"/>
      <c r="X14" s="980">
        <v>25.098587541024699</v>
      </c>
      <c r="Y14" s="980">
        <v>54.661548184835503</v>
      </c>
      <c r="Z14" s="980">
        <v>31.155123181033364</v>
      </c>
      <c r="AB14" s="74"/>
      <c r="AC14" s="74"/>
    </row>
    <row r="15" spans="1:29" ht="18" customHeight="1">
      <c r="A15" s="246" t="s">
        <v>430</v>
      </c>
      <c r="B15" s="980">
        <v>7.3591031338565402</v>
      </c>
      <c r="C15" s="980">
        <v>17.8618815254056</v>
      </c>
      <c r="D15" s="980">
        <v>10.705312401299</v>
      </c>
      <c r="E15" s="980">
        <v>17.8812074001947</v>
      </c>
      <c r="F15" s="980">
        <v>12.291936978683999</v>
      </c>
      <c r="G15" s="980">
        <v>13.3237924865832</v>
      </c>
      <c r="H15" s="980">
        <v>23.487469684721098</v>
      </c>
      <c r="I15" s="980">
        <v>127.08360389610399</v>
      </c>
      <c r="J15" s="980">
        <v>129.005076142132</v>
      </c>
      <c r="K15" s="980">
        <v>82.4272275577366</v>
      </c>
      <c r="L15" s="980">
        <v>154.879738</v>
      </c>
      <c r="M15" s="980">
        <v>129.78554399999999</v>
      </c>
      <c r="N15" s="980">
        <v>187.35346899999999</v>
      </c>
      <c r="O15" s="980">
        <v>244.70835439033601</v>
      </c>
      <c r="P15" s="980">
        <v>282.84404486626102</v>
      </c>
      <c r="Q15" s="980">
        <v>150.720955299472</v>
      </c>
      <c r="R15" s="980">
        <v>146.20113104432201</v>
      </c>
      <c r="S15" s="980">
        <v>144.41694281514501</v>
      </c>
      <c r="T15" s="980">
        <v>148.03439529142599</v>
      </c>
      <c r="U15" s="980">
        <v>164.08193121518701</v>
      </c>
      <c r="V15" s="980">
        <v>144.21350154853201</v>
      </c>
      <c r="W15" s="980">
        <v>207.23454662533999</v>
      </c>
      <c r="X15" s="980">
        <v>280.53831902860998</v>
      </c>
      <c r="Y15" s="980">
        <v>312.80937736370498</v>
      </c>
      <c r="Z15" s="980">
        <v>313.31236451388759</v>
      </c>
      <c r="AB15" s="74"/>
      <c r="AC15" s="74"/>
    </row>
    <row r="16" spans="1:29" s="40" customFormat="1" ht="18" customHeight="1">
      <c r="A16" s="246" t="s">
        <v>482</v>
      </c>
      <c r="B16" s="980">
        <v>0.319004059210306</v>
      </c>
      <c r="C16" s="980">
        <v>0</v>
      </c>
      <c r="D16" s="980">
        <v>11.7961566572117</v>
      </c>
      <c r="E16" s="980">
        <v>8.6046738072054492</v>
      </c>
      <c r="F16" s="980">
        <v>114.936051899907</v>
      </c>
      <c r="G16" s="980">
        <v>293.54293381037598</v>
      </c>
      <c r="H16" s="980">
        <v>277.662894098626</v>
      </c>
      <c r="I16" s="980">
        <v>234.70292207792201</v>
      </c>
      <c r="J16" s="980">
        <v>230.907783417936</v>
      </c>
      <c r="K16" s="980">
        <v>22.491587442462301</v>
      </c>
      <c r="L16" s="980">
        <v>1.25559</v>
      </c>
      <c r="M16" s="980">
        <v>14.049023</v>
      </c>
      <c r="N16" s="980">
        <v>2.2734369999999999</v>
      </c>
      <c r="O16" s="980">
        <v>4.0046283168502796</v>
      </c>
      <c r="P16" s="980">
        <v>1.1580955987841901</v>
      </c>
      <c r="Q16" s="980">
        <v>8.5089768165593895</v>
      </c>
      <c r="R16" s="980">
        <v>0.114128241505999</v>
      </c>
      <c r="S16" s="980">
        <v>0.55608930857596495</v>
      </c>
      <c r="T16" s="980">
        <v>2.0443257249823401</v>
      </c>
      <c r="U16" s="980">
        <v>5.8986009717568999</v>
      </c>
      <c r="V16" s="980">
        <v>5.8505674731201898E-2</v>
      </c>
      <c r="W16" s="980">
        <v>0.14631410996910199</v>
      </c>
      <c r="X16" s="980">
        <v>0.25173544893084299</v>
      </c>
      <c r="Y16" s="980">
        <v>0.40668554368839999</v>
      </c>
      <c r="Z16" s="980">
        <v>0.13887447797530858</v>
      </c>
      <c r="AB16" s="74"/>
      <c r="AC16" s="74"/>
    </row>
    <row r="17" spans="1:29" ht="18" customHeight="1">
      <c r="A17" s="246" t="s">
        <v>11</v>
      </c>
      <c r="B17" s="980">
        <v>0</v>
      </c>
      <c r="C17" s="980">
        <v>0</v>
      </c>
      <c r="D17" s="980">
        <v>0</v>
      </c>
      <c r="E17" s="980">
        <v>0</v>
      </c>
      <c r="F17" s="980">
        <v>0</v>
      </c>
      <c r="G17" s="980">
        <v>0</v>
      </c>
      <c r="H17" s="980">
        <v>0</v>
      </c>
      <c r="I17" s="980">
        <v>0</v>
      </c>
      <c r="J17" s="980">
        <v>0</v>
      </c>
      <c r="K17" s="980">
        <v>0</v>
      </c>
      <c r="L17" s="980">
        <v>0</v>
      </c>
      <c r="M17" s="980">
        <v>8.4749999999999999E-3</v>
      </c>
      <c r="N17" s="980">
        <v>0</v>
      </c>
      <c r="O17" s="980">
        <v>0</v>
      </c>
      <c r="P17" s="980">
        <v>7.4012293617021302E-2</v>
      </c>
      <c r="Q17" s="980">
        <v>0</v>
      </c>
      <c r="R17" s="980">
        <v>0</v>
      </c>
      <c r="S17" s="980">
        <v>0</v>
      </c>
      <c r="T17" s="980">
        <v>0</v>
      </c>
      <c r="U17" s="980">
        <v>4.17012687828429E-4</v>
      </c>
      <c r="V17" s="980">
        <v>2.2279999999999999E-3</v>
      </c>
      <c r="W17" s="980">
        <v>3.0000399999991299E-2</v>
      </c>
      <c r="X17" s="980">
        <v>3.5E-4</v>
      </c>
      <c r="Y17" s="980">
        <v>0.133364813200014</v>
      </c>
      <c r="Z17" s="980">
        <v>4.5080000000000009E-2</v>
      </c>
      <c r="AB17" s="74"/>
      <c r="AC17" s="74"/>
    </row>
    <row r="18" spans="1:29" ht="18" customHeight="1">
      <c r="A18" s="246" t="s">
        <v>10</v>
      </c>
      <c r="B18" s="980">
        <v>0.144100960984863</v>
      </c>
      <c r="C18" s="980">
        <v>1.39012056316915</v>
      </c>
      <c r="D18" s="980">
        <v>12.0096807182631</v>
      </c>
      <c r="E18" s="980">
        <v>1.5968841285297</v>
      </c>
      <c r="F18" s="980">
        <v>1.9907321594068601</v>
      </c>
      <c r="G18" s="980">
        <v>0.82021466905187801</v>
      </c>
      <c r="H18" s="980">
        <v>1.0695230396119599</v>
      </c>
      <c r="I18" s="980">
        <v>1.0543831168831199</v>
      </c>
      <c r="J18" s="980">
        <v>3.91032148900169</v>
      </c>
      <c r="K18" s="980">
        <v>2.79961672363225</v>
      </c>
      <c r="L18" s="980">
        <v>11.055507</v>
      </c>
      <c r="M18" s="980">
        <v>10.695774</v>
      </c>
      <c r="N18" s="980">
        <v>7.1096779999999997</v>
      </c>
      <c r="O18" s="980">
        <v>1.92372578242364</v>
      </c>
      <c r="P18" s="980">
        <v>2.2969237343465001</v>
      </c>
      <c r="Q18" s="980">
        <v>3.0170621924497101</v>
      </c>
      <c r="R18" s="980">
        <v>5.0222026598896496</v>
      </c>
      <c r="S18" s="980">
        <v>5.17777540688851</v>
      </c>
      <c r="T18" s="980">
        <v>6.81634081385792</v>
      </c>
      <c r="U18" s="980">
        <v>5.7851998388049504</v>
      </c>
      <c r="V18" s="980">
        <v>2.2749009611991098</v>
      </c>
      <c r="W18" s="980">
        <v>2.3807655600005702</v>
      </c>
      <c r="X18" s="980">
        <v>5.5833694225439903</v>
      </c>
      <c r="Y18" s="980">
        <v>7.56289440420655</v>
      </c>
      <c r="Z18" s="980">
        <v>12.01951599700045</v>
      </c>
      <c r="AB18" s="74"/>
      <c r="AC18" s="74"/>
    </row>
    <row r="19" spans="1:29" ht="18" customHeight="1">
      <c r="A19" s="246" t="s">
        <v>9</v>
      </c>
      <c r="B19" s="980">
        <v>11.346866246382101</v>
      </c>
      <c r="C19" s="980">
        <v>12.115620985516101</v>
      </c>
      <c r="D19" s="980">
        <v>0.19633998261541799</v>
      </c>
      <c r="E19" s="980">
        <v>0.71957156767283303</v>
      </c>
      <c r="F19" s="980">
        <v>0.54031510658016701</v>
      </c>
      <c r="G19" s="980">
        <v>0.46601073345259397</v>
      </c>
      <c r="H19" s="980">
        <v>0.91673403395311204</v>
      </c>
      <c r="I19" s="980">
        <v>1.7824675324675301</v>
      </c>
      <c r="J19" s="980">
        <v>0.91793570219966203</v>
      </c>
      <c r="K19" s="980">
        <v>27.098167432220901</v>
      </c>
      <c r="L19" s="980">
        <v>46.305647</v>
      </c>
      <c r="M19" s="980">
        <v>63.351461999999998</v>
      </c>
      <c r="N19" s="980">
        <v>104.131034</v>
      </c>
      <c r="O19" s="980">
        <v>48.049637469328999</v>
      </c>
      <c r="P19" s="980">
        <v>41.489221256534897</v>
      </c>
      <c r="Q19" s="980">
        <v>52.216853901332897</v>
      </c>
      <c r="R19" s="980">
        <v>38.259585379098297</v>
      </c>
      <c r="S19" s="980">
        <v>46.584995491942998</v>
      </c>
      <c r="T19" s="980">
        <v>51.573042650881099</v>
      </c>
      <c r="U19" s="980">
        <v>57.383720912604602</v>
      </c>
      <c r="V19" s="980">
        <v>47.0463953099759</v>
      </c>
      <c r="W19" s="980">
        <v>64.048865051805606</v>
      </c>
      <c r="X19" s="980">
        <v>60.736696829928</v>
      </c>
      <c r="Y19" s="980">
        <v>64.657775828862597</v>
      </c>
      <c r="Z19" s="980">
        <v>77.678697557690043</v>
      </c>
      <c r="AB19" s="74"/>
      <c r="AC19" s="74"/>
    </row>
    <row r="20" spans="1:29" ht="18" customHeight="1">
      <c r="A20" s="246" t="s">
        <v>8</v>
      </c>
      <c r="B20" s="980">
        <v>0.29527458875840301</v>
      </c>
      <c r="C20" s="980">
        <v>0.67961839933461099</v>
      </c>
      <c r="D20" s="980">
        <v>1.1016240101403401</v>
      </c>
      <c r="E20" s="980">
        <v>9.0292112950340808</v>
      </c>
      <c r="F20" s="980">
        <v>12.582020389249299</v>
      </c>
      <c r="G20" s="980">
        <v>8.1860465116279109</v>
      </c>
      <c r="H20" s="980">
        <v>17.9361358124495</v>
      </c>
      <c r="I20" s="980">
        <v>20.1891233766234</v>
      </c>
      <c r="J20" s="980">
        <v>42.329949238578699</v>
      </c>
      <c r="K20" s="980">
        <v>1.57656576359786</v>
      </c>
      <c r="L20" s="980">
        <v>1.6394759999999999</v>
      </c>
      <c r="M20" s="980">
        <v>2.4801340000000001</v>
      </c>
      <c r="N20" s="980">
        <v>4.694769</v>
      </c>
      <c r="O20" s="980">
        <v>2.2581053336254402</v>
      </c>
      <c r="P20" s="980">
        <v>2.4421175349544102</v>
      </c>
      <c r="Q20" s="980">
        <v>1.18392125059954</v>
      </c>
      <c r="R20" s="980">
        <v>1.63545061442706</v>
      </c>
      <c r="S20" s="980">
        <v>2.5187843511428998</v>
      </c>
      <c r="T20" s="980">
        <v>2.7649222629370298</v>
      </c>
      <c r="U20" s="980">
        <v>1.4294525468052399</v>
      </c>
      <c r="V20" s="980">
        <v>1.0501008608217199</v>
      </c>
      <c r="W20" s="980">
        <v>0.17567462000001599</v>
      </c>
      <c r="X20" s="980">
        <v>4.3728705067797202</v>
      </c>
      <c r="Y20" s="980">
        <v>3.8941918767447801</v>
      </c>
      <c r="Z20" s="980">
        <v>0.90696608668368395</v>
      </c>
      <c r="AB20" s="74"/>
      <c r="AC20" s="74"/>
    </row>
    <row r="21" spans="1:29" ht="18" customHeight="1">
      <c r="A21" s="246" t="s">
        <v>6</v>
      </c>
      <c r="B21" s="980">
        <v>2.2726791549204002</v>
      </c>
      <c r="C21" s="980">
        <v>3.0897729261553999</v>
      </c>
      <c r="D21" s="980">
        <v>2.0899482560573199E-2</v>
      </c>
      <c r="E21" s="980">
        <v>2.0886075949367102</v>
      </c>
      <c r="F21" s="980">
        <v>3.56441149212234</v>
      </c>
      <c r="G21" s="980">
        <v>7.2441860465116301</v>
      </c>
      <c r="H21" s="980">
        <v>10.6014551333872</v>
      </c>
      <c r="I21" s="980">
        <v>20.9837662337662</v>
      </c>
      <c r="J21" s="980">
        <v>33.270727580372302</v>
      </c>
      <c r="K21" s="980">
        <v>21.918683194412299</v>
      </c>
      <c r="L21" s="980">
        <v>18.512177000000001</v>
      </c>
      <c r="M21" s="980">
        <v>65.732894000000002</v>
      </c>
      <c r="N21" s="980">
        <v>56.174017999999997</v>
      </c>
      <c r="O21" s="980">
        <v>67.064392159489202</v>
      </c>
      <c r="P21" s="980">
        <v>68.420594158054698</v>
      </c>
      <c r="Q21" s="980">
        <v>11.2940233015876</v>
      </c>
      <c r="R21" s="980">
        <v>23.582455513601101</v>
      </c>
      <c r="S21" s="980">
        <v>15.832797809822299</v>
      </c>
      <c r="T21" s="980">
        <v>9.6714976477552597</v>
      </c>
      <c r="U21" s="980">
        <v>32.637430078715298</v>
      </c>
      <c r="V21" s="980">
        <v>21.0238661817687</v>
      </c>
      <c r="W21" s="980">
        <v>15.484047905175901</v>
      </c>
      <c r="X21" s="980">
        <v>35.187454566811098</v>
      </c>
      <c r="Y21" s="980">
        <v>17.7090401920053</v>
      </c>
      <c r="Z21" s="980">
        <v>37.024449094610588</v>
      </c>
      <c r="AB21" s="74"/>
      <c r="AC21" s="74"/>
    </row>
    <row r="22" spans="1:29" ht="18" customHeight="1">
      <c r="A22" s="246" t="s">
        <v>17</v>
      </c>
      <c r="B22" s="980">
        <v>0.22196689327602001</v>
      </c>
      <c r="C22" s="980">
        <v>7.3043461526659401E-2</v>
      </c>
      <c r="D22" s="980">
        <v>0.192172524281258</v>
      </c>
      <c r="E22" s="980">
        <v>2.92112950340798E-3</v>
      </c>
      <c r="F22" s="980">
        <v>1.2974976830398499E-2</v>
      </c>
      <c r="G22" s="980">
        <v>4.7406082289803197E-2</v>
      </c>
      <c r="H22" s="980">
        <v>0.325788197251415</v>
      </c>
      <c r="I22" s="980">
        <v>9.0909090909090898E-2</v>
      </c>
      <c r="J22" s="980">
        <v>0.32148900169204703</v>
      </c>
      <c r="K22" s="980">
        <v>2.3928534917992001</v>
      </c>
      <c r="L22" s="980">
        <v>0.60665000000000002</v>
      </c>
      <c r="M22" s="980">
        <v>0.385438</v>
      </c>
      <c r="N22" s="980">
        <v>60.169286999999997</v>
      </c>
      <c r="O22" s="980">
        <v>4.9642256096645001</v>
      </c>
      <c r="P22" s="980">
        <v>0.76256057142857103</v>
      </c>
      <c r="Q22" s="980">
        <v>0.56730494675735499</v>
      </c>
      <c r="R22" s="980">
        <v>0.63004848870864905</v>
      </c>
      <c r="S22" s="980">
        <v>0.21740050894416499</v>
      </c>
      <c r="T22" s="980">
        <v>2.6667999462402401</v>
      </c>
      <c r="U22" s="980">
        <v>0.82192447225988996</v>
      </c>
      <c r="V22" s="980">
        <v>0.32626585550871201</v>
      </c>
      <c r="W22" s="980">
        <v>2.1301038125826701</v>
      </c>
      <c r="X22" s="980">
        <v>0.72413649437767702</v>
      </c>
      <c r="Y22" s="980">
        <v>1.56586417110654</v>
      </c>
      <c r="Z22" s="980">
        <v>0.57354320811726367</v>
      </c>
      <c r="AB22" s="74"/>
      <c r="AC22" s="74"/>
    </row>
    <row r="23" spans="1:29" ht="18" customHeight="1">
      <c r="A23" s="246" t="s">
        <v>4</v>
      </c>
      <c r="B23" s="980">
        <v>7.4146825440362302E-2</v>
      </c>
      <c r="C23" s="980">
        <v>7.2136976999789104E-2</v>
      </c>
      <c r="D23" s="980">
        <v>11.175538387605799</v>
      </c>
      <c r="E23" s="980">
        <v>0.182083739045764</v>
      </c>
      <c r="F23" s="980">
        <v>2.50231696014829E-2</v>
      </c>
      <c r="G23" s="980">
        <v>3.7567084078712003E-2</v>
      </c>
      <c r="H23" s="980">
        <v>2.5869037995149599E-2</v>
      </c>
      <c r="I23" s="980">
        <v>9.0097402597402607E-2</v>
      </c>
      <c r="J23" s="980">
        <v>0.15905245346869701</v>
      </c>
      <c r="K23" s="980">
        <v>0.137691111480193</v>
      </c>
      <c r="L23" s="980">
        <v>3.4385949999999998</v>
      </c>
      <c r="M23" s="980">
        <v>0.103863</v>
      </c>
      <c r="N23" s="980">
        <v>0.46925699999999998</v>
      </c>
      <c r="O23" s="980">
        <v>0.38412572546319501</v>
      </c>
      <c r="P23" s="980">
        <v>0.189523399392097</v>
      </c>
      <c r="Q23" s="980">
        <v>13.105301275099199</v>
      </c>
      <c r="R23" s="980">
        <v>0.402115236267093</v>
      </c>
      <c r="S23" s="980">
        <v>0.217132495225453</v>
      </c>
      <c r="T23" s="980">
        <v>9.4319921222666102E-3</v>
      </c>
      <c r="U23" s="980">
        <v>6.6305000000395197E-3</v>
      </c>
      <c r="V23" s="980">
        <v>0.264508349999998</v>
      </c>
      <c r="W23" s="980">
        <v>0.33450557999993402</v>
      </c>
      <c r="X23" s="980">
        <v>0.52883023200717205</v>
      </c>
      <c r="Y23" s="980">
        <v>0.13468096000006499</v>
      </c>
      <c r="Z23" s="980">
        <v>0.27583387397719061</v>
      </c>
      <c r="AB23" s="74"/>
      <c r="AC23" s="74"/>
    </row>
    <row r="24" spans="1:29" ht="18" customHeight="1">
      <c r="A24" s="246" t="s">
        <v>3</v>
      </c>
      <c r="B24" s="980">
        <v>17.391211090416899</v>
      </c>
      <c r="C24" s="980">
        <v>18.4598019859401</v>
      </c>
      <c r="D24" s="980">
        <v>0.252016878225784</v>
      </c>
      <c r="E24" s="980">
        <v>4.8685491723466402E-3</v>
      </c>
      <c r="F24" s="980">
        <v>2.8767377201112101</v>
      </c>
      <c r="G24" s="980">
        <v>0.559928443649374</v>
      </c>
      <c r="H24" s="980">
        <v>1.90945836701698</v>
      </c>
      <c r="I24" s="980">
        <v>0.19724025974025999</v>
      </c>
      <c r="J24" s="980">
        <v>0.65820642978003396</v>
      </c>
      <c r="K24" s="980">
        <v>193.29032941468199</v>
      </c>
      <c r="L24" s="980">
        <v>433.70261699999998</v>
      </c>
      <c r="M24" s="980">
        <v>857.60082499999999</v>
      </c>
      <c r="N24" s="980">
        <v>982.828124</v>
      </c>
      <c r="O24" s="980">
        <v>764.14605096269395</v>
      </c>
      <c r="P24" s="980">
        <v>692.47703208267501</v>
      </c>
      <c r="Q24" s="980">
        <v>628.37516472789798</v>
      </c>
      <c r="R24" s="980">
        <v>648.01153158971204</v>
      </c>
      <c r="S24" s="980">
        <v>706.27017575678497</v>
      </c>
      <c r="T24" s="980">
        <v>750.73494467778403</v>
      </c>
      <c r="U24" s="980">
        <v>971.63749346407201</v>
      </c>
      <c r="V24" s="980">
        <v>1161.62334739638</v>
      </c>
      <c r="W24" s="980">
        <v>916.67469370869696</v>
      </c>
      <c r="X24" s="980">
        <v>929.57557256205905</v>
      </c>
      <c r="Y24" s="980">
        <v>1123.45508899632</v>
      </c>
      <c r="Z24" s="980">
        <v>2292.7066536452912</v>
      </c>
      <c r="AB24" s="74"/>
      <c r="AC24" s="74"/>
    </row>
    <row r="25" spans="1:29" ht="18" customHeight="1">
      <c r="A25" s="246" t="s">
        <v>1</v>
      </c>
      <c r="B25" s="980">
        <v>8.4353117240898392</v>
      </c>
      <c r="C25" s="980">
        <v>12.570941630141199</v>
      </c>
      <c r="D25" s="980">
        <v>0.94894738190082595</v>
      </c>
      <c r="E25" s="980">
        <v>17.882181110029201</v>
      </c>
      <c r="F25" s="980">
        <v>7</v>
      </c>
      <c r="G25" s="980">
        <v>8.9874776386404296</v>
      </c>
      <c r="H25" s="980">
        <v>18.545675020210201</v>
      </c>
      <c r="I25" s="980">
        <v>22.8303571428571</v>
      </c>
      <c r="J25" s="980">
        <v>36.883248730964503</v>
      </c>
      <c r="K25" s="980">
        <v>47.840501191626899</v>
      </c>
      <c r="L25" s="980">
        <v>60.340435999999997</v>
      </c>
      <c r="M25" s="980">
        <v>60.593811000000002</v>
      </c>
      <c r="N25" s="980">
        <v>81.902102999999997</v>
      </c>
      <c r="O25" s="980">
        <v>96.074930336129199</v>
      </c>
      <c r="P25" s="980">
        <v>135.997323953799</v>
      </c>
      <c r="Q25" s="980">
        <v>37.716919046196303</v>
      </c>
      <c r="R25" s="980">
        <v>45.5537453672571</v>
      </c>
      <c r="S25" s="980">
        <v>64.8433007652648</v>
      </c>
      <c r="T25" s="980">
        <v>66.351801734444194</v>
      </c>
      <c r="U25" s="980">
        <v>63.5940183453759</v>
      </c>
      <c r="V25" s="980">
        <v>54.1221625424553</v>
      </c>
      <c r="W25" s="980">
        <v>68.607349354990205</v>
      </c>
      <c r="X25" s="980">
        <v>79.998849982289002</v>
      </c>
      <c r="Y25" s="980">
        <v>98.6112780030994</v>
      </c>
      <c r="Z25" s="980">
        <v>162.62598117405597</v>
      </c>
      <c r="AB25" s="74"/>
      <c r="AC25" s="74"/>
    </row>
    <row r="26" spans="1:29" ht="18" customHeight="1">
      <c r="A26" s="246" t="s">
        <v>23</v>
      </c>
      <c r="B26" s="980">
        <v>4.0446537557613196</v>
      </c>
      <c r="C26" s="980">
        <v>0.91327091103086799</v>
      </c>
      <c r="D26" s="980">
        <v>49.370432445062903</v>
      </c>
      <c r="E26" s="980">
        <v>4.1499513145082796</v>
      </c>
      <c r="F26" s="980">
        <v>1.2483781278962001</v>
      </c>
      <c r="G26" s="980">
        <v>1.56618962432916</v>
      </c>
      <c r="H26" s="980">
        <v>1.19886822958771</v>
      </c>
      <c r="I26" s="980">
        <v>0.69561688311688297</v>
      </c>
      <c r="J26" s="980">
        <v>1.2521150592216601</v>
      </c>
      <c r="K26" s="980">
        <v>6.1763979924343602</v>
      </c>
      <c r="L26" s="980">
        <v>1.640555</v>
      </c>
      <c r="M26" s="980">
        <v>4.8243819999999999</v>
      </c>
      <c r="N26" s="980">
        <v>5.0205140000000004</v>
      </c>
      <c r="O26" s="980">
        <v>6.6664495343014503</v>
      </c>
      <c r="P26" s="980">
        <v>7.0932359082066903</v>
      </c>
      <c r="Q26" s="980">
        <v>5.5953803971273404</v>
      </c>
      <c r="R26" s="980">
        <v>7.7609448235280096</v>
      </c>
      <c r="S26" s="980">
        <v>9.2404415192666196</v>
      </c>
      <c r="T26" s="980">
        <v>9.3216613572181899</v>
      </c>
      <c r="U26" s="980">
        <v>18.751173055768099</v>
      </c>
      <c r="V26" s="980">
        <v>21.1129226984872</v>
      </c>
      <c r="W26" s="980">
        <v>14.85570713299</v>
      </c>
      <c r="X26" s="980">
        <v>15.467267250712499</v>
      </c>
      <c r="Y26" s="980">
        <v>38.893881568141801</v>
      </c>
      <c r="Z26" s="980">
        <v>34.648117533646676</v>
      </c>
      <c r="AB26" s="74"/>
      <c r="AC26" s="74"/>
    </row>
    <row r="27" spans="1:29" ht="18" customHeight="1">
      <c r="A27" s="244"/>
      <c r="B27" s="285"/>
      <c r="C27" s="285"/>
      <c r="D27" s="285"/>
      <c r="E27" s="285"/>
      <c r="F27" s="285"/>
      <c r="G27" s="285"/>
      <c r="H27" s="285"/>
      <c r="I27" s="285"/>
      <c r="J27" s="285"/>
      <c r="K27" s="285"/>
      <c r="L27" s="285"/>
      <c r="M27" s="285"/>
      <c r="N27" s="285"/>
      <c r="O27" s="285"/>
      <c r="P27" s="285"/>
      <c r="Q27" s="285"/>
      <c r="R27" s="285"/>
      <c r="S27" s="285"/>
      <c r="T27" s="285"/>
      <c r="U27" s="285"/>
      <c r="V27" s="285"/>
      <c r="W27" s="285"/>
      <c r="X27" s="305"/>
      <c r="Y27" s="305"/>
      <c r="Z27" s="305"/>
      <c r="AC27" s="74"/>
    </row>
    <row r="28" spans="1:29" ht="18" customHeight="1">
      <c r="A28" s="245" t="s">
        <v>432</v>
      </c>
      <c r="B28" s="285">
        <v>197.297238816998</v>
      </c>
      <c r="C28" s="285">
        <v>224.32547403987601</v>
      </c>
      <c r="D28" s="285">
        <v>210.70604354871901</v>
      </c>
      <c r="E28" s="285">
        <v>332.35345666991202</v>
      </c>
      <c r="F28" s="285">
        <v>375.26784059314201</v>
      </c>
      <c r="G28" s="285">
        <v>447.82558139534899</v>
      </c>
      <c r="H28" s="285">
        <v>639.61115602263499</v>
      </c>
      <c r="I28" s="285">
        <v>758.19724025974006</v>
      </c>
      <c r="J28" s="285">
        <v>970.92893401015203</v>
      </c>
      <c r="K28" s="285">
        <v>749.87358082783703</v>
      </c>
      <c r="L28" s="285">
        <v>878.75301863662196</v>
      </c>
      <c r="M28" s="285">
        <v>1177.312185</v>
      </c>
      <c r="N28" s="285">
        <v>1110.774161</v>
      </c>
      <c r="O28" s="285">
        <v>947.81229699999994</v>
      </c>
      <c r="P28" s="285">
        <v>779.87502593069905</v>
      </c>
      <c r="Q28" s="285">
        <v>771.2</v>
      </c>
      <c r="R28" s="285">
        <v>612.4</v>
      </c>
      <c r="S28" s="285">
        <v>600.64</v>
      </c>
      <c r="T28" s="285">
        <v>604.32000000000005</v>
      </c>
      <c r="U28" s="285">
        <v>732.8325208</v>
      </c>
      <c r="V28" s="285">
        <v>470</v>
      </c>
      <c r="W28" s="285">
        <v>617</v>
      </c>
      <c r="X28" s="305">
        <v>551.29999999999995</v>
      </c>
      <c r="Y28" s="305">
        <v>786.1</v>
      </c>
      <c r="Z28" s="305">
        <v>786.35752338389432</v>
      </c>
      <c r="AC28" s="74"/>
    </row>
    <row r="29" spans="1:29" ht="18" customHeight="1">
      <c r="A29" s="246" t="s">
        <v>13</v>
      </c>
      <c r="B29" s="980">
        <v>0</v>
      </c>
      <c r="C29" s="980">
        <v>0</v>
      </c>
      <c r="D29" s="980">
        <v>2.2280502993274399E-5</v>
      </c>
      <c r="E29" s="980">
        <v>1.94741966893866E-3</v>
      </c>
      <c r="F29" s="980">
        <v>0</v>
      </c>
      <c r="G29" s="980">
        <v>0</v>
      </c>
      <c r="H29" s="980">
        <v>8.08407437348424E-4</v>
      </c>
      <c r="I29" s="980">
        <v>4.2207792207792201E-2</v>
      </c>
      <c r="J29" s="980">
        <v>0.10659898477157401</v>
      </c>
      <c r="K29" s="980">
        <v>0.220576815684079</v>
      </c>
      <c r="L29" s="980">
        <v>3.2573359474804802</v>
      </c>
      <c r="M29" s="980">
        <v>0.446021</v>
      </c>
      <c r="N29" s="980">
        <v>1.0267930000000001</v>
      </c>
      <c r="O29" s="980">
        <v>0.26888800000000002</v>
      </c>
      <c r="P29" s="980">
        <v>3.4236440382978701</v>
      </c>
      <c r="Q29" s="980">
        <v>1.5835522426923002E-2</v>
      </c>
      <c r="R29" s="980">
        <v>2.6168E-2</v>
      </c>
      <c r="S29" s="980">
        <v>6.5402714625132103E-3</v>
      </c>
      <c r="T29" s="980">
        <v>0.21000099999999999</v>
      </c>
      <c r="U29" s="980">
        <v>1.04589880192395E-2</v>
      </c>
      <c r="V29" s="980">
        <v>0.46062175742931699</v>
      </c>
      <c r="W29" s="980">
        <v>0.32491399999999998</v>
      </c>
      <c r="X29" s="980">
        <v>9.5060000000000006E-3</v>
      </c>
      <c r="Y29" s="980">
        <v>1.26975300000802E-2</v>
      </c>
      <c r="Z29" s="980">
        <v>2.6454079999999998E-2</v>
      </c>
      <c r="AB29" s="74"/>
      <c r="AC29" s="74"/>
    </row>
    <row r="30" spans="1:29" ht="18" customHeight="1">
      <c r="A30" s="246" t="s">
        <v>12</v>
      </c>
      <c r="B30" s="980">
        <v>0</v>
      </c>
      <c r="C30" s="980">
        <v>0.16255738031379099</v>
      </c>
      <c r="D30" s="980">
        <v>0.25585476561194198</v>
      </c>
      <c r="E30" s="980">
        <v>0.60370009737098296</v>
      </c>
      <c r="F30" s="980">
        <v>0.58572752548656204</v>
      </c>
      <c r="G30" s="980">
        <v>0.73255813953488402</v>
      </c>
      <c r="H30" s="980">
        <v>1.08569118835893</v>
      </c>
      <c r="I30" s="980">
        <v>1.9577922077922101</v>
      </c>
      <c r="J30" s="980">
        <v>0.487309644670051</v>
      </c>
      <c r="K30" s="980">
        <v>0.32072865733628703</v>
      </c>
      <c r="L30" s="980">
        <v>2.4310630404542199</v>
      </c>
      <c r="M30" s="980">
        <v>5.3720489999999996</v>
      </c>
      <c r="N30" s="980">
        <v>6.7154579999999999</v>
      </c>
      <c r="O30" s="980">
        <v>0.96672100000000005</v>
      </c>
      <c r="P30" s="980">
        <v>3.3950028048632199</v>
      </c>
      <c r="Q30" s="980">
        <v>0.12062169594911799</v>
      </c>
      <c r="R30" s="980">
        <v>0.304392</v>
      </c>
      <c r="S30" s="980">
        <v>0.40438581400511803</v>
      </c>
      <c r="T30" s="980">
        <v>0.26698647193453101</v>
      </c>
      <c r="U30" s="980">
        <v>0.13088478678662999</v>
      </c>
      <c r="V30" s="980">
        <v>1.52755263609925</v>
      </c>
      <c r="W30" s="980">
        <v>0.46045700000000001</v>
      </c>
      <c r="X30" s="980">
        <v>0.40190441840000007</v>
      </c>
      <c r="Y30" s="980">
        <v>0.31939365864560099</v>
      </c>
      <c r="Z30" s="980">
        <v>0.29237079183256875</v>
      </c>
      <c r="AB30" s="74"/>
      <c r="AC30" s="74"/>
    </row>
    <row r="31" spans="1:29" ht="18" customHeight="1">
      <c r="A31" s="246" t="s">
        <v>483</v>
      </c>
      <c r="B31" s="980"/>
      <c r="C31" s="980"/>
      <c r="D31" s="980"/>
      <c r="E31" s="980"/>
      <c r="F31" s="980"/>
      <c r="G31" s="980"/>
      <c r="H31" s="980"/>
      <c r="I31" s="980"/>
      <c r="J31" s="980"/>
      <c r="K31" s="980"/>
      <c r="L31" s="980"/>
      <c r="M31" s="980"/>
      <c r="N31" s="980"/>
      <c r="O31" s="980"/>
      <c r="P31" s="980"/>
      <c r="Q31" s="980"/>
      <c r="R31" s="980"/>
      <c r="S31" s="980"/>
      <c r="T31" s="980"/>
      <c r="U31" s="980"/>
      <c r="V31" s="980"/>
      <c r="W31" s="980"/>
      <c r="X31" s="980">
        <v>1.5683480100000001E-2</v>
      </c>
      <c r="Y31" s="980">
        <v>4.2636808000085001E-3</v>
      </c>
      <c r="Z31" s="980">
        <v>2.3839021000603276E-2</v>
      </c>
      <c r="AB31" s="74"/>
      <c r="AC31" s="74"/>
    </row>
    <row r="32" spans="1:29" ht="18" customHeight="1">
      <c r="A32" s="246" t="s">
        <v>430</v>
      </c>
      <c r="B32" s="980">
        <v>0.110687290475551</v>
      </c>
      <c r="C32" s="980">
        <v>0.101106054281338</v>
      </c>
      <c r="D32" s="980">
        <v>0.36280408613222298</v>
      </c>
      <c r="E32" s="980">
        <v>0.73612463485881197</v>
      </c>
      <c r="F32" s="980">
        <v>0.80722891566265098</v>
      </c>
      <c r="G32" s="980">
        <v>0.61985688729874799</v>
      </c>
      <c r="H32" s="980">
        <v>0.26273241713823797</v>
      </c>
      <c r="I32" s="980">
        <v>0.868506493506494</v>
      </c>
      <c r="J32" s="980">
        <v>4.2309644670050801</v>
      </c>
      <c r="K32" s="980">
        <v>1.0240129955701001</v>
      </c>
      <c r="L32" s="980">
        <v>1.1267214088005699</v>
      </c>
      <c r="M32" s="980">
        <v>0.40278000000000003</v>
      </c>
      <c r="N32" s="980">
        <v>0.90647500000000003</v>
      </c>
      <c r="O32" s="980">
        <v>0.109985</v>
      </c>
      <c r="P32" s="980">
        <v>0.82861945288753802</v>
      </c>
      <c r="Q32" s="980">
        <v>0.59009080035590999</v>
      </c>
      <c r="R32" s="980">
        <v>0.355929</v>
      </c>
      <c r="S32" s="980">
        <v>1.13044483862848</v>
      </c>
      <c r="T32" s="980">
        <v>0.53044053833016502</v>
      </c>
      <c r="U32" s="980">
        <v>1.2845281679895899</v>
      </c>
      <c r="V32" s="980">
        <v>2.1410967281080602</v>
      </c>
      <c r="W32" s="980">
        <v>2.5913010000000001</v>
      </c>
      <c r="X32" s="980">
        <v>1.0786115211</v>
      </c>
      <c r="Y32" s="980">
        <v>2.9059984478882601</v>
      </c>
      <c r="Z32" s="980">
        <v>6.753785120634622</v>
      </c>
      <c r="AB32" s="74"/>
      <c r="AC32" s="74"/>
    </row>
    <row r="33" spans="1:29" ht="18" customHeight="1">
      <c r="A33" s="246" t="s">
        <v>482</v>
      </c>
      <c r="B33" s="980">
        <v>12.707590290868801</v>
      </c>
      <c r="C33" s="980">
        <v>12.5982285135967</v>
      </c>
      <c r="D33" s="980">
        <v>15.294270129556701</v>
      </c>
      <c r="E33" s="980">
        <v>12.3563777994158</v>
      </c>
      <c r="F33" s="980">
        <v>17.393883225208501</v>
      </c>
      <c r="G33" s="980">
        <v>23.836314847942798</v>
      </c>
      <c r="H33" s="980">
        <v>17.4680679062247</v>
      </c>
      <c r="I33" s="980">
        <v>22.993506493506501</v>
      </c>
      <c r="J33" s="980">
        <v>76.587986463620993</v>
      </c>
      <c r="K33" s="980">
        <v>26.111550379299</v>
      </c>
      <c r="L33" s="980">
        <v>32.281598464868701</v>
      </c>
      <c r="M33" s="980">
        <v>48.456704999999999</v>
      </c>
      <c r="N33" s="980">
        <v>35.110374999999998</v>
      </c>
      <c r="O33" s="980">
        <v>37.55303</v>
      </c>
      <c r="P33" s="980">
        <v>47.3734360279635</v>
      </c>
      <c r="Q33" s="980">
        <v>34.903131989668701</v>
      </c>
      <c r="R33" s="980">
        <v>41.011232</v>
      </c>
      <c r="S33" s="980">
        <v>32.863757846576902</v>
      </c>
      <c r="T33" s="980">
        <v>37.582223520127698</v>
      </c>
      <c r="U33" s="980">
        <v>48.738888984870698</v>
      </c>
      <c r="V33" s="980">
        <v>26.352045906131</v>
      </c>
      <c r="W33" s="980">
        <v>39.580848000000003</v>
      </c>
      <c r="X33" s="980">
        <v>0.41817676609999993</v>
      </c>
      <c r="Y33" s="980">
        <v>37.751957005639802</v>
      </c>
      <c r="Z33" s="980">
        <v>42.919979609993838</v>
      </c>
      <c r="AB33" s="74"/>
      <c r="AC33" s="74"/>
    </row>
    <row r="34" spans="1:29" ht="18" customHeight="1">
      <c r="A34" s="246" t="s">
        <v>11</v>
      </c>
      <c r="B34" s="980">
        <v>0</v>
      </c>
      <c r="C34" s="980">
        <v>5.1251326463737501E-5</v>
      </c>
      <c r="D34" s="980">
        <v>0</v>
      </c>
      <c r="E34" s="980">
        <v>1.94741966893866E-3</v>
      </c>
      <c r="F34" s="980">
        <v>0</v>
      </c>
      <c r="G34" s="980">
        <v>0</v>
      </c>
      <c r="H34" s="980">
        <v>6.3864187550525503E-2</v>
      </c>
      <c r="I34" s="980">
        <v>8.9285714285714298E-3</v>
      </c>
      <c r="J34" s="980">
        <v>2.5380710659898501E-3</v>
      </c>
      <c r="K34" s="980">
        <v>4.2647107492969197E-2</v>
      </c>
      <c r="L34" s="980">
        <v>0.15124802413058899</v>
      </c>
      <c r="M34" s="980">
        <v>0.24724399999999999</v>
      </c>
      <c r="N34" s="980">
        <v>9.0676999999999994E-2</v>
      </c>
      <c r="O34" s="980">
        <v>0.447436</v>
      </c>
      <c r="P34" s="980">
        <v>0.44786827841945298</v>
      </c>
      <c r="Q34" s="980">
        <v>0.47892016861661002</v>
      </c>
      <c r="R34" s="980">
        <v>0.45628400000000002</v>
      </c>
      <c r="S34" s="980">
        <v>0.28926893923517399</v>
      </c>
      <c r="T34" s="980">
        <v>0.65398356524316104</v>
      </c>
      <c r="U34" s="980">
        <v>1.23526620653057</v>
      </c>
      <c r="V34" s="980">
        <v>0.66938448099665204</v>
      </c>
      <c r="W34" s="980">
        <v>0.49880099999999999</v>
      </c>
      <c r="X34" s="980">
        <v>14.7736947467</v>
      </c>
      <c r="Y34" s="980">
        <v>0.30537495882044902</v>
      </c>
      <c r="Z34" s="980">
        <v>0.32662518769904947</v>
      </c>
      <c r="AB34" s="74"/>
      <c r="AC34" s="74"/>
    </row>
    <row r="35" spans="1:29" ht="18" customHeight="1">
      <c r="A35" s="246" t="s">
        <v>10</v>
      </c>
      <c r="B35" s="980">
        <v>0</v>
      </c>
      <c r="C35" s="980">
        <v>1.34137041386001</v>
      </c>
      <c r="D35" s="980">
        <v>6.5097817441219104E-4</v>
      </c>
      <c r="E35" s="980">
        <v>6.8159688412852996E-3</v>
      </c>
      <c r="F35" s="980">
        <v>0.169601482854495</v>
      </c>
      <c r="G35" s="980">
        <v>3.2200357781753099E-2</v>
      </c>
      <c r="H35" s="980">
        <v>2.5060630557801101E-2</v>
      </c>
      <c r="I35" s="980">
        <v>1.7045454545454499E-2</v>
      </c>
      <c r="J35" s="980">
        <v>1.00761421319797</v>
      </c>
      <c r="K35" s="980">
        <v>0.284943330160845</v>
      </c>
      <c r="L35" s="980">
        <v>3.1767057359829698</v>
      </c>
      <c r="M35" s="980">
        <v>0.85367099999999996</v>
      </c>
      <c r="N35" s="980">
        <v>0.91986000000000001</v>
      </c>
      <c r="O35" s="980">
        <v>0.98857200000000001</v>
      </c>
      <c r="P35" s="980">
        <v>3.0915927999999999</v>
      </c>
      <c r="Q35" s="980">
        <v>1.4465045881214</v>
      </c>
      <c r="R35" s="980">
        <v>5.5889509999999998</v>
      </c>
      <c r="S35" s="980">
        <v>8.9387328936321193</v>
      </c>
      <c r="T35" s="980">
        <v>11.9834970278042</v>
      </c>
      <c r="U35" s="980">
        <v>8.2847234630465891</v>
      </c>
      <c r="V35" s="980">
        <v>2.5256428241481199</v>
      </c>
      <c r="W35" s="980">
        <v>7.6260870000000001</v>
      </c>
      <c r="X35" s="980">
        <v>26.034433275100035</v>
      </c>
      <c r="Y35" s="980">
        <v>4.4392619142683802</v>
      </c>
      <c r="Z35" s="980">
        <v>5.3422717377927862</v>
      </c>
      <c r="AB35" s="74"/>
      <c r="AC35" s="74"/>
    </row>
    <row r="36" spans="1:29" ht="18" customHeight="1">
      <c r="A36" s="246" t="s">
        <v>9</v>
      </c>
      <c r="B36" s="980">
        <v>1.8770312554522599</v>
      </c>
      <c r="C36" s="980">
        <v>2.0562180017616298</v>
      </c>
      <c r="D36" s="980">
        <v>1.4167832802290701</v>
      </c>
      <c r="E36" s="980">
        <v>1.41772151898734</v>
      </c>
      <c r="F36" s="980">
        <v>2.8637627432808199</v>
      </c>
      <c r="G36" s="980">
        <v>3.82558139534884</v>
      </c>
      <c r="H36" s="980">
        <v>3.70735650767987</v>
      </c>
      <c r="I36" s="980">
        <v>6.5211038961038996</v>
      </c>
      <c r="J36" s="980">
        <v>6.6751269035533003</v>
      </c>
      <c r="K36" s="980">
        <v>10.519995276643099</v>
      </c>
      <c r="L36" s="980">
        <v>11.978006036905599</v>
      </c>
      <c r="M36" s="980">
        <v>18.710008999999999</v>
      </c>
      <c r="N36" s="980">
        <v>12.563922</v>
      </c>
      <c r="O36" s="980">
        <v>11.007814</v>
      </c>
      <c r="P36" s="980">
        <v>12.0823855337386</v>
      </c>
      <c r="Q36" s="980">
        <v>12.7106436005371</v>
      </c>
      <c r="R36" s="980">
        <v>26.408615000000001</v>
      </c>
      <c r="S36" s="980">
        <v>16.585491179408901</v>
      </c>
      <c r="T36" s="980">
        <v>17.2334331964868</v>
      </c>
      <c r="U36" s="980">
        <v>23.952933021221</v>
      </c>
      <c r="V36" s="980">
        <v>22.435234673188098</v>
      </c>
      <c r="W36" s="980">
        <v>22.467479000000001</v>
      </c>
      <c r="X36" s="980">
        <v>13.469992092500002</v>
      </c>
      <c r="Y36" s="980">
        <v>25.0335424755311</v>
      </c>
      <c r="Z36" s="980">
        <v>20.467611685766652</v>
      </c>
      <c r="AB36" s="74"/>
      <c r="AC36" s="74"/>
    </row>
    <row r="37" spans="1:29" ht="18" customHeight="1">
      <c r="A37" s="246" t="s">
        <v>8</v>
      </c>
      <c r="B37" s="980">
        <v>3.1776814964358602</v>
      </c>
      <c r="C37" s="980">
        <v>0</v>
      </c>
      <c r="D37" s="980">
        <v>1.6965721496433901</v>
      </c>
      <c r="E37" s="980">
        <v>1.78286270691334</v>
      </c>
      <c r="F37" s="980">
        <v>4.1028730305838703</v>
      </c>
      <c r="G37" s="980">
        <v>4.68604651162791</v>
      </c>
      <c r="H37" s="980">
        <v>3.0776071139854499</v>
      </c>
      <c r="I37" s="980">
        <v>2.6355519480519498</v>
      </c>
      <c r="J37" s="980">
        <v>1.2165820642978</v>
      </c>
      <c r="K37" s="980">
        <v>3.7992826582314101</v>
      </c>
      <c r="L37" s="980">
        <v>8.1435558580553593</v>
      </c>
      <c r="M37" s="980">
        <v>7.9108850000000004</v>
      </c>
      <c r="N37" s="980">
        <v>18.162050000000001</v>
      </c>
      <c r="O37" s="980">
        <v>16.564630000000001</v>
      </c>
      <c r="P37" s="980">
        <v>12.7886103118541</v>
      </c>
      <c r="Q37" s="980">
        <v>23.2233346188025</v>
      </c>
      <c r="R37" s="980">
        <v>15.132210000000001</v>
      </c>
      <c r="S37" s="980">
        <v>16.1200073011439</v>
      </c>
      <c r="T37" s="980">
        <v>6.8384868729645101</v>
      </c>
      <c r="U37" s="980">
        <v>8.3871069747440608</v>
      </c>
      <c r="V37" s="980">
        <v>5.5538871198082296</v>
      </c>
      <c r="W37" s="980">
        <v>20.319787000000002</v>
      </c>
      <c r="X37" s="980">
        <v>22.626211722699995</v>
      </c>
      <c r="Y37" s="980">
        <v>25.079956932044301</v>
      </c>
      <c r="Z37" s="980">
        <v>8.9411659455476649</v>
      </c>
      <c r="AB37" s="74"/>
      <c r="AC37" s="74"/>
    </row>
    <row r="38" spans="1:29" ht="18" customHeight="1">
      <c r="A38" s="246" t="s">
        <v>6</v>
      </c>
      <c r="B38" s="980">
        <v>0.128513608249918</v>
      </c>
      <c r="C38" s="980">
        <v>0.42945260528343299</v>
      </c>
      <c r="D38" s="980">
        <v>3.0555288061472199E-2</v>
      </c>
      <c r="E38" s="980">
        <v>0.94255111976631001</v>
      </c>
      <c r="F38" s="980">
        <v>1.57089898053753</v>
      </c>
      <c r="G38" s="980">
        <v>2.0107334525939198</v>
      </c>
      <c r="H38" s="980">
        <v>17.160873080032299</v>
      </c>
      <c r="I38" s="980">
        <v>17.036525974025999</v>
      </c>
      <c r="J38" s="980">
        <v>18.200507614213201</v>
      </c>
      <c r="K38" s="980">
        <v>8.9175278783251208</v>
      </c>
      <c r="L38" s="980">
        <v>18.8998946941093</v>
      </c>
      <c r="M38" s="980">
        <v>30.432303000000001</v>
      </c>
      <c r="N38" s="980">
        <v>11.200017000000001</v>
      </c>
      <c r="O38" s="980">
        <v>73.918490000000006</v>
      </c>
      <c r="P38" s="980">
        <v>18.439332858966601</v>
      </c>
      <c r="Q38" s="980">
        <v>31.106930183942001</v>
      </c>
      <c r="R38" s="980">
        <v>10.927237999999999</v>
      </c>
      <c r="S38" s="980">
        <v>7.7927575799723696</v>
      </c>
      <c r="T38" s="980">
        <v>21.5893780463316</v>
      </c>
      <c r="U38" s="980">
        <v>8.3634484989868003</v>
      </c>
      <c r="V38" s="980">
        <v>2.38554038687785</v>
      </c>
      <c r="W38" s="980">
        <v>4.5924719999999999</v>
      </c>
      <c r="X38" s="980">
        <v>6.6470939486999985</v>
      </c>
      <c r="Y38" s="980">
        <v>3.40244093829731</v>
      </c>
      <c r="Z38" s="980">
        <v>3.7269977333070914</v>
      </c>
      <c r="AB38" s="74"/>
      <c r="AC38" s="74"/>
    </row>
    <row r="39" spans="1:29" ht="18" customHeight="1">
      <c r="A39" s="246" t="s">
        <v>17</v>
      </c>
      <c r="B39" s="980">
        <v>0.20055047628007899</v>
      </c>
      <c r="C39" s="980">
        <v>0.19114576445623699</v>
      </c>
      <c r="D39" s="980">
        <v>0.61273708153556095</v>
      </c>
      <c r="E39" s="980">
        <v>0.78578383641674798</v>
      </c>
      <c r="F39" s="980">
        <v>0.20759962928637599</v>
      </c>
      <c r="G39" s="980">
        <v>0.59570661896243304</v>
      </c>
      <c r="H39" s="980">
        <v>0.59498787388843999</v>
      </c>
      <c r="I39" s="980">
        <v>1.43587662337662</v>
      </c>
      <c r="J39" s="980">
        <v>1.1404399323181</v>
      </c>
      <c r="K39" s="980">
        <v>0.59942684342642505</v>
      </c>
      <c r="L39" s="980">
        <v>1.2921157636621701</v>
      </c>
      <c r="M39" s="980">
        <v>1.1144860000000001</v>
      </c>
      <c r="N39" s="980">
        <v>46.057526000000003</v>
      </c>
      <c r="O39" s="980">
        <v>21.481555</v>
      </c>
      <c r="P39" s="980">
        <v>3.2787519689969602</v>
      </c>
      <c r="Q39" s="980">
        <v>4.5454256246994804</v>
      </c>
      <c r="R39" s="980">
        <v>6.0482670000000001</v>
      </c>
      <c r="S39" s="980">
        <v>5.9447982815721003</v>
      </c>
      <c r="T39" s="980">
        <v>7.0691126013671601</v>
      </c>
      <c r="U39" s="980">
        <v>6.4865369031881803</v>
      </c>
      <c r="V39" s="980">
        <v>4.5884048737940901</v>
      </c>
      <c r="W39" s="980">
        <v>5.6212678183999998</v>
      </c>
      <c r="X39" s="980">
        <v>4.7060360599999997E-2</v>
      </c>
      <c r="Y39" s="980">
        <v>6.9041276855687901</v>
      </c>
      <c r="Z39" s="980">
        <v>3.0491667518151164</v>
      </c>
      <c r="AB39" s="74"/>
      <c r="AC39" s="74"/>
    </row>
    <row r="40" spans="1:29" ht="18" customHeight="1">
      <c r="A40" s="246" t="s">
        <v>4</v>
      </c>
      <c r="B40" s="980">
        <v>7.31792546844162E-3</v>
      </c>
      <c r="C40" s="980">
        <v>9.1276641227052493E-3</v>
      </c>
      <c r="D40" s="980">
        <v>9.8034213170407401E-4</v>
      </c>
      <c r="E40" s="980">
        <v>0.27653359298928898</v>
      </c>
      <c r="F40" s="980">
        <v>3.9851714550509697E-2</v>
      </c>
      <c r="G40" s="980">
        <v>1.08855098389982</v>
      </c>
      <c r="H40" s="980">
        <v>3.7526273241713799</v>
      </c>
      <c r="I40" s="980">
        <v>17.747564935064901</v>
      </c>
      <c r="J40" s="980">
        <v>2.1539763113367201</v>
      </c>
      <c r="K40" s="980">
        <v>6.4743800543805996</v>
      </c>
      <c r="L40" s="980">
        <v>6.22719776295245</v>
      </c>
      <c r="M40" s="980">
        <v>1.7149999999999999E-3</v>
      </c>
      <c r="N40" s="980">
        <v>1.8000000000000001E-4</v>
      </c>
      <c r="O40" s="980">
        <v>1.4966E-2</v>
      </c>
      <c r="P40" s="980">
        <v>3.8200184194528898E-2</v>
      </c>
      <c r="Q40" s="980">
        <v>5.0002009258614102E-2</v>
      </c>
      <c r="R40" s="980">
        <v>6.3259999999999997E-2</v>
      </c>
      <c r="S40" s="980">
        <v>2.3782282447329499</v>
      </c>
      <c r="T40" s="980">
        <v>1.8764791368084599</v>
      </c>
      <c r="U40" s="980">
        <v>4.4840108968030097E-2</v>
      </c>
      <c r="V40" s="980">
        <v>6.2399739016963905E-4</v>
      </c>
      <c r="W40" s="980">
        <v>1.8190000000000001E-3</v>
      </c>
      <c r="X40" s="980">
        <v>322.98295789950021</v>
      </c>
      <c r="Y40" s="980">
        <v>1.5802379698834801</v>
      </c>
      <c r="Z40" s="980">
        <v>0.15875832000003878</v>
      </c>
      <c r="AB40" s="74"/>
      <c r="AC40" s="74"/>
    </row>
    <row r="41" spans="1:29" ht="18" customHeight="1">
      <c r="A41" s="246" t="s">
        <v>3</v>
      </c>
      <c r="B41" s="980">
        <v>172.231495533838</v>
      </c>
      <c r="C41" s="980">
        <v>202.64080323969</v>
      </c>
      <c r="D41" s="980">
        <v>184.867532158617</v>
      </c>
      <c r="E41" s="980">
        <v>310.22590068159701</v>
      </c>
      <c r="F41" s="980">
        <v>339.83595922150101</v>
      </c>
      <c r="G41" s="980">
        <v>403.88193202146698</v>
      </c>
      <c r="H41" s="980">
        <v>579.48100242522196</v>
      </c>
      <c r="I41" s="980">
        <v>666.09415584415603</v>
      </c>
      <c r="J41" s="980">
        <v>829.85617597292696</v>
      </c>
      <c r="K41" s="980">
        <v>667.81978251064902</v>
      </c>
      <c r="L41" s="980">
        <v>758.396028706175</v>
      </c>
      <c r="M41" s="980">
        <v>988.15108699999996</v>
      </c>
      <c r="N41" s="980">
        <v>934.86339699999996</v>
      </c>
      <c r="O41" s="980">
        <v>729.67209800000001</v>
      </c>
      <c r="P41" s="980">
        <v>606.22801195927104</v>
      </c>
      <c r="Q41" s="980">
        <v>480.49127860702799</v>
      </c>
      <c r="R41" s="980">
        <v>476.772963</v>
      </c>
      <c r="S41" s="980">
        <v>1059.8741413115099</v>
      </c>
      <c r="T41" s="980">
        <v>449.03153579557102</v>
      </c>
      <c r="U41" s="980">
        <v>498.24059795315401</v>
      </c>
      <c r="V41" s="980">
        <v>420.130077609301</v>
      </c>
      <c r="W41" s="980">
        <v>432.13276231499998</v>
      </c>
      <c r="X41" s="980">
        <v>43.746936949699979</v>
      </c>
      <c r="Y41" s="980">
        <v>555.50809119256303</v>
      </c>
      <c r="Z41" s="980">
        <v>531.36471160874407</v>
      </c>
      <c r="AB41" s="74"/>
      <c r="AC41" s="74"/>
    </row>
    <row r="42" spans="1:29" ht="18" customHeight="1">
      <c r="A42" s="246" t="s">
        <v>1</v>
      </c>
      <c r="B42" s="980">
        <v>2.3822204550322699</v>
      </c>
      <c r="C42" s="980">
        <v>1.79384176394269</v>
      </c>
      <c r="D42" s="980">
        <v>4.2314763172168597</v>
      </c>
      <c r="E42" s="980">
        <v>2.0253164556962</v>
      </c>
      <c r="F42" s="980">
        <v>6.2066728452270601</v>
      </c>
      <c r="G42" s="980">
        <v>4.5384615384615401</v>
      </c>
      <c r="H42" s="980">
        <v>11.628132578819701</v>
      </c>
      <c r="I42" s="980">
        <v>18.980519480519501</v>
      </c>
      <c r="J42" s="980">
        <v>27.784263959390898</v>
      </c>
      <c r="K42" s="980">
        <v>23.111466228828402</v>
      </c>
      <c r="L42" s="980">
        <v>30.294016755145499</v>
      </c>
      <c r="M42" s="980">
        <v>68.511267000000004</v>
      </c>
      <c r="N42" s="980">
        <v>40.228088</v>
      </c>
      <c r="O42" s="980">
        <v>51.102494999999998</v>
      </c>
      <c r="P42" s="980">
        <v>63.659372535562298</v>
      </c>
      <c r="Q42" s="980">
        <v>30.473380043227301</v>
      </c>
      <c r="R42" s="980">
        <v>33.346248000000003</v>
      </c>
      <c r="S42" s="980">
        <v>42.035236201479599</v>
      </c>
      <c r="T42" s="980">
        <v>47.790506842859699</v>
      </c>
      <c r="U42" s="980">
        <v>47.290523353479301</v>
      </c>
      <c r="V42" s="980">
        <v>51.154535060046399</v>
      </c>
      <c r="W42" s="980">
        <v>70.461903683200006</v>
      </c>
      <c r="X42" s="980">
        <v>90.97993355029999</v>
      </c>
      <c r="Y42" s="980">
        <v>113.05937874952799</v>
      </c>
      <c r="Z42" s="980">
        <v>149.92679729692111</v>
      </c>
      <c r="AB42" s="74"/>
      <c r="AC42" s="74"/>
    </row>
    <row r="43" spans="1:29" ht="18" customHeight="1">
      <c r="A43" s="246" t="s">
        <v>23</v>
      </c>
      <c r="B43" s="980">
        <v>4.4741504848963896</v>
      </c>
      <c r="C43" s="980">
        <v>3.0015713872412002</v>
      </c>
      <c r="D43" s="980">
        <v>1.9358046913048299</v>
      </c>
      <c r="E43" s="980">
        <v>1.18987341772152</v>
      </c>
      <c r="F43" s="980">
        <v>1.483781278962</v>
      </c>
      <c r="G43" s="980">
        <v>1.97763864042934</v>
      </c>
      <c r="H43" s="980">
        <v>1.30234438156831</v>
      </c>
      <c r="I43" s="980">
        <v>1.8579545454545501</v>
      </c>
      <c r="J43" s="980">
        <v>1.47884940778342</v>
      </c>
      <c r="K43" s="980">
        <v>0.62726009181007503</v>
      </c>
      <c r="L43" s="980">
        <v>1.0975304378992199</v>
      </c>
      <c r="M43" s="980">
        <v>6.7019630000000001</v>
      </c>
      <c r="N43" s="980">
        <v>2.9293429999999998</v>
      </c>
      <c r="O43" s="980">
        <v>3.7156169999999999</v>
      </c>
      <c r="P43" s="980">
        <v>4.8001971756838904</v>
      </c>
      <c r="Q43" s="980">
        <v>5.3710071263579398</v>
      </c>
      <c r="R43" s="980">
        <v>2.0747589999999998</v>
      </c>
      <c r="S43" s="980">
        <v>0.78437406282111799</v>
      </c>
      <c r="T43" s="980">
        <v>1.1452793332250399</v>
      </c>
      <c r="U43" s="980">
        <v>0.98085522983238005</v>
      </c>
      <c r="V43" s="980">
        <v>4.6614914251689799</v>
      </c>
      <c r="W43" s="980">
        <v>9.9063040000000004</v>
      </c>
      <c r="X43" s="980">
        <v>8.0990508935999994</v>
      </c>
      <c r="Y43" s="980">
        <v>9.7977169124924703</v>
      </c>
      <c r="Z43" s="980">
        <v>13.036988492839077</v>
      </c>
      <c r="AB43" s="74"/>
      <c r="AC43" s="74"/>
    </row>
    <row r="45" spans="1:29" ht="18" customHeight="1">
      <c r="A45" s="17" t="s">
        <v>3563</v>
      </c>
    </row>
    <row r="46" spans="1:29" ht="18" customHeight="1">
      <c r="N46" s="307"/>
      <c r="O46" s="307"/>
      <c r="P46" s="307"/>
      <c r="Q46" s="307"/>
      <c r="R46" s="307"/>
      <c r="S46" s="307"/>
      <c r="T46" s="307"/>
      <c r="U46" s="307"/>
    </row>
    <row r="47" spans="1:29" ht="18" customHeight="1">
      <c r="A47" s="241" t="s">
        <v>2785</v>
      </c>
    </row>
  </sheetData>
  <hyperlinks>
    <hyperlink ref="AB3" location="Content!A1" display="Back to content page" xr:uid="{00000000-0004-0000-2000-000000000000}"/>
  </hyperlinks>
  <pageMargins left="0.7" right="0.7" top="0.75" bottom="0.75" header="0.3" footer="0.3"/>
  <pageSetup orientation="portrait" horizontalDpi="300" verticalDpi="300" r:id="rId1"/>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F93BE-55A8-4A86-AE85-05946263E541}">
  <dimension ref="A1:AL25"/>
  <sheetViews>
    <sheetView topLeftCell="S1" workbookViewId="0">
      <selection activeCell="B5" sqref="B5:AJ20"/>
    </sheetView>
  </sheetViews>
  <sheetFormatPr defaultRowHeight="14.5"/>
  <cols>
    <col min="1" max="1" width="33.26953125" customWidth="1"/>
  </cols>
  <sheetData>
    <row r="1" spans="1:38">
      <c r="A1" s="18" t="s">
        <v>3237</v>
      </c>
    </row>
    <row r="4" spans="1:38">
      <c r="A4" s="92" t="s">
        <v>2519</v>
      </c>
      <c r="B4" s="117" t="s">
        <v>436</v>
      </c>
      <c r="C4" s="117" t="s">
        <v>462</v>
      </c>
      <c r="D4" s="117" t="s">
        <v>463</v>
      </c>
      <c r="E4" s="117" t="s">
        <v>464</v>
      </c>
      <c r="F4" s="117" t="s">
        <v>465</v>
      </c>
      <c r="G4" s="117" t="s">
        <v>437</v>
      </c>
      <c r="H4" s="117" t="s">
        <v>466</v>
      </c>
      <c r="I4" s="117" t="s">
        <v>467</v>
      </c>
      <c r="J4" s="117" t="s">
        <v>468</v>
      </c>
      <c r="K4" s="117" t="s">
        <v>469</v>
      </c>
      <c r="L4" s="117" t="s">
        <v>438</v>
      </c>
      <c r="M4" s="117" t="s">
        <v>445</v>
      </c>
      <c r="N4" s="117" t="s">
        <v>446</v>
      </c>
      <c r="O4" s="117" t="s">
        <v>447</v>
      </c>
      <c r="P4" s="117" t="s">
        <v>448</v>
      </c>
      <c r="Q4" s="117" t="s">
        <v>439</v>
      </c>
      <c r="R4" s="117" t="s">
        <v>440</v>
      </c>
      <c r="S4" s="117" t="s">
        <v>441</v>
      </c>
      <c r="T4" s="117" t="s">
        <v>34</v>
      </c>
      <c r="U4" s="117" t="s">
        <v>442</v>
      </c>
      <c r="V4" s="117" t="s">
        <v>33</v>
      </c>
      <c r="W4" s="117" t="s">
        <v>596</v>
      </c>
      <c r="X4" s="117" t="s">
        <v>597</v>
      </c>
      <c r="Y4" s="117" t="s">
        <v>598</v>
      </c>
      <c r="Z4" s="117" t="s">
        <v>599</v>
      </c>
      <c r="AA4" s="117" t="s">
        <v>600</v>
      </c>
      <c r="AB4" s="117" t="s">
        <v>601</v>
      </c>
      <c r="AC4" s="117" t="s">
        <v>602</v>
      </c>
      <c r="AD4" s="117" t="s">
        <v>603</v>
      </c>
      <c r="AE4" s="117" t="s">
        <v>1144</v>
      </c>
      <c r="AF4" s="117" t="s">
        <v>1145</v>
      </c>
      <c r="AG4" s="117" t="s">
        <v>2774</v>
      </c>
      <c r="AH4" s="117" t="s">
        <v>2847</v>
      </c>
      <c r="AI4" s="117" t="s">
        <v>2953</v>
      </c>
      <c r="AJ4" s="117" t="s">
        <v>3181</v>
      </c>
      <c r="AL4" s="1" t="s">
        <v>528</v>
      </c>
    </row>
    <row r="5" spans="1:38">
      <c r="A5" s="92" t="s">
        <v>13</v>
      </c>
      <c r="B5" s="519">
        <v>0.15609999999999999</v>
      </c>
      <c r="C5" s="519">
        <v>0.16009999999999999</v>
      </c>
      <c r="D5" s="519">
        <v>0.18440000000000001</v>
      </c>
      <c r="E5" s="519">
        <v>0.1341</v>
      </c>
      <c r="F5" s="519">
        <v>0.15579999999999999</v>
      </c>
      <c r="G5" s="519">
        <v>0.15590000000000001</v>
      </c>
      <c r="H5" s="519">
        <v>0.1439</v>
      </c>
      <c r="I5" s="519">
        <v>0.1575</v>
      </c>
      <c r="J5" s="519">
        <v>0.17849999999999999</v>
      </c>
      <c r="K5" s="519">
        <v>0.17899999999999999</v>
      </c>
      <c r="L5" s="519">
        <v>0.17929999999999999</v>
      </c>
      <c r="M5" s="519">
        <v>0.2636</v>
      </c>
      <c r="N5" s="519">
        <v>0.28420000000000001</v>
      </c>
      <c r="O5" s="519">
        <v>0.32829999999999998</v>
      </c>
      <c r="P5" s="519">
        <v>0.35260000000000002</v>
      </c>
      <c r="Q5" s="519">
        <v>0.59</v>
      </c>
      <c r="R5" s="519">
        <v>0.58620000000000005</v>
      </c>
      <c r="S5" s="519">
        <v>0.57650000000000001</v>
      </c>
      <c r="T5" s="519">
        <v>0.71440000000000003</v>
      </c>
      <c r="U5" s="519">
        <v>0.68420000000000003</v>
      </c>
      <c r="V5" s="519">
        <v>0.59609999999999996</v>
      </c>
      <c r="W5" s="519">
        <v>0.58199999999999996</v>
      </c>
      <c r="X5" s="519">
        <v>1.1254999999999999</v>
      </c>
      <c r="Y5" s="519">
        <v>2.0808</v>
      </c>
      <c r="Z5" s="519">
        <v>2.4144000000000001</v>
      </c>
      <c r="AA5" s="519">
        <v>2.5937999999999999</v>
      </c>
      <c r="AB5" s="519">
        <v>2.2844000000000002</v>
      </c>
      <c r="AC5" s="519">
        <v>1.7246999999999999</v>
      </c>
      <c r="AD5" s="519">
        <v>1.7230000000000001</v>
      </c>
      <c r="AE5" s="519">
        <v>1.8169999999999999</v>
      </c>
      <c r="AF5" s="519">
        <v>1.7544999999999999</v>
      </c>
      <c r="AG5" s="519">
        <v>1.7568999999999999</v>
      </c>
      <c r="AH5" s="519">
        <v>1.7977000000000001</v>
      </c>
      <c r="AI5" s="519">
        <v>1.7977000000000001</v>
      </c>
      <c r="AJ5" s="519">
        <v>1.8125</v>
      </c>
    </row>
    <row r="6" spans="1:38">
      <c r="A6" s="92" t="s">
        <v>12</v>
      </c>
      <c r="B6" s="519">
        <v>8.6E-3</v>
      </c>
      <c r="C6" s="519">
        <v>5.0599999999999999E-2</v>
      </c>
      <c r="D6" s="519">
        <v>9.1300000000000006E-2</v>
      </c>
      <c r="E6" s="519">
        <v>9.3399999999999997E-2</v>
      </c>
      <c r="F6" s="519">
        <v>0.1246</v>
      </c>
      <c r="G6" s="519">
        <v>0.14399999999999999</v>
      </c>
      <c r="H6" s="519">
        <v>8.9599999999999999E-2</v>
      </c>
      <c r="I6" s="519">
        <v>0.1429</v>
      </c>
      <c r="J6" s="519">
        <v>0.13700000000000001</v>
      </c>
      <c r="K6" s="519">
        <v>0.16639999999999999</v>
      </c>
      <c r="L6" s="519">
        <v>5.74E-2</v>
      </c>
      <c r="M6" s="519">
        <v>8.2100000000000006E-2</v>
      </c>
      <c r="N6" s="519">
        <v>0.14030000000000001</v>
      </c>
      <c r="O6" s="519">
        <v>0.21310000000000001</v>
      </c>
      <c r="P6" s="519">
        <v>7.4999999999999997E-2</v>
      </c>
      <c r="Q6" s="519">
        <v>0.10340000000000001</v>
      </c>
      <c r="R6" s="519">
        <v>0.1172</v>
      </c>
      <c r="S6" s="519">
        <v>0.1086</v>
      </c>
      <c r="T6" s="519">
        <v>0.1086</v>
      </c>
      <c r="U6" s="519">
        <v>0.16439999999999999</v>
      </c>
      <c r="V6" s="519">
        <v>0.18129999999999999</v>
      </c>
      <c r="W6" s="519">
        <v>0.19839999999999999</v>
      </c>
      <c r="X6" s="519">
        <v>9.8799999999999999E-2</v>
      </c>
      <c r="Y6" s="519">
        <v>9.1800000000000007E-2</v>
      </c>
      <c r="Z6" s="519">
        <v>0.14879999999999999</v>
      </c>
      <c r="AA6" s="519">
        <v>0.1244</v>
      </c>
      <c r="AB6" s="519">
        <v>0.1111</v>
      </c>
      <c r="AC6" s="519">
        <v>9.1300000000000006E-2</v>
      </c>
      <c r="AD6" s="519">
        <v>0.1154</v>
      </c>
      <c r="AE6" s="519">
        <v>0.122</v>
      </c>
      <c r="AF6" s="519">
        <v>0.31469999999999998</v>
      </c>
      <c r="AG6" s="519">
        <v>0.34949999999999998</v>
      </c>
      <c r="AH6" s="519">
        <v>0.35410000000000003</v>
      </c>
      <c r="AI6" s="519">
        <v>0.35460000000000003</v>
      </c>
      <c r="AJ6" s="519">
        <v>0.35920000000000002</v>
      </c>
    </row>
    <row r="7" spans="1:38">
      <c r="A7" s="92" t="s">
        <v>483</v>
      </c>
      <c r="B7" s="519">
        <v>1.1000000000000001E-3</v>
      </c>
      <c r="C7" s="519">
        <v>1.1000000000000001E-3</v>
      </c>
      <c r="D7" s="519">
        <v>1.1000000000000001E-3</v>
      </c>
      <c r="E7" s="519">
        <v>1.1000000000000001E-3</v>
      </c>
      <c r="F7" s="519">
        <v>1.1999999999999999E-3</v>
      </c>
      <c r="G7" s="519">
        <v>1.1999999999999999E-3</v>
      </c>
      <c r="H7" s="519">
        <v>1.1999999999999999E-3</v>
      </c>
      <c r="I7" s="519">
        <v>1.2999999999999999E-3</v>
      </c>
      <c r="J7" s="519">
        <v>1.2999999999999999E-3</v>
      </c>
      <c r="K7" s="519">
        <v>1.2999999999999999E-3</v>
      </c>
      <c r="L7" s="519">
        <v>1.4E-3</v>
      </c>
      <c r="M7" s="519">
        <v>1.5E-3</v>
      </c>
      <c r="N7" s="519">
        <v>1.5E-3</v>
      </c>
      <c r="O7" s="519">
        <v>1.6000000000000001E-3</v>
      </c>
      <c r="P7" s="519">
        <v>1.6999999999999999E-3</v>
      </c>
      <c r="Q7" s="519">
        <v>1.6999999999999999E-3</v>
      </c>
      <c r="R7" s="519">
        <v>1.8E-3</v>
      </c>
      <c r="S7" s="519">
        <v>1.6999999999999999E-3</v>
      </c>
      <c r="T7" s="519">
        <v>1.6999999999999999E-3</v>
      </c>
      <c r="U7" s="519">
        <v>1.8E-3</v>
      </c>
      <c r="V7" s="519">
        <v>1.9E-3</v>
      </c>
      <c r="W7" s="519">
        <v>2E-3</v>
      </c>
      <c r="X7" s="519">
        <v>2E-3</v>
      </c>
      <c r="Y7" s="519">
        <v>2.2000000000000001E-3</v>
      </c>
      <c r="Z7" s="519">
        <v>2.2000000000000001E-3</v>
      </c>
      <c r="AA7" s="519">
        <v>2.0999999999999999E-3</v>
      </c>
      <c r="AB7" s="519">
        <v>2.0999999999999999E-3</v>
      </c>
      <c r="AC7" s="519">
        <v>2.3999999999999998E-3</v>
      </c>
      <c r="AD7" s="519">
        <v>2.3E-3</v>
      </c>
      <c r="AE7" s="519">
        <v>2.3999999999999998E-3</v>
      </c>
      <c r="AF7" s="519">
        <v>2E-3</v>
      </c>
      <c r="AG7" s="519">
        <v>2.2000000000000001E-3</v>
      </c>
      <c r="AH7" s="519">
        <v>2.3E-3</v>
      </c>
      <c r="AI7" s="519">
        <v>2.3E-3</v>
      </c>
      <c r="AJ7" s="519">
        <v>2.3999999999999998E-3</v>
      </c>
    </row>
    <row r="8" spans="1:38">
      <c r="A8" s="92" t="s">
        <v>89</v>
      </c>
      <c r="B8" s="519">
        <v>0.37409999999999999</v>
      </c>
      <c r="C8" s="519">
        <v>0.25469999999999998</v>
      </c>
      <c r="D8" s="519">
        <v>0.21329999999999999</v>
      </c>
      <c r="E8" s="519">
        <v>0.19389999999999999</v>
      </c>
      <c r="F8" s="519">
        <v>0.1883</v>
      </c>
      <c r="G8" s="519">
        <v>0.15479999999999999</v>
      </c>
      <c r="H8" s="519">
        <v>0.21690000000000001</v>
      </c>
      <c r="I8" s="519">
        <v>0.17100000000000001</v>
      </c>
      <c r="J8" s="519">
        <v>0.1774</v>
      </c>
      <c r="K8" s="519">
        <v>0.1905</v>
      </c>
      <c r="L8" s="519">
        <v>0.19109999999999999</v>
      </c>
      <c r="M8" s="519">
        <v>0.21129999999999999</v>
      </c>
      <c r="N8" s="519">
        <v>0.2417</v>
      </c>
      <c r="O8" s="519">
        <v>0.27310000000000001</v>
      </c>
      <c r="P8" s="519">
        <v>0.30630000000000002</v>
      </c>
      <c r="Q8" s="519">
        <v>0.3599</v>
      </c>
      <c r="R8" s="519">
        <v>0.35749999999999998</v>
      </c>
      <c r="S8" s="519">
        <v>0.35649999999999998</v>
      </c>
      <c r="T8" s="519">
        <v>0.3145</v>
      </c>
      <c r="U8" s="519">
        <v>0.32600000000000001</v>
      </c>
      <c r="V8" s="519">
        <v>0.34549999999999997</v>
      </c>
      <c r="W8" s="519">
        <v>0.33069999999999999</v>
      </c>
      <c r="X8" s="519">
        <v>0.3241</v>
      </c>
      <c r="Y8" s="519">
        <v>0.33550000000000002</v>
      </c>
      <c r="Z8" s="519">
        <v>0.29980000000000001</v>
      </c>
      <c r="AA8" s="519">
        <v>0.34810000000000002</v>
      </c>
      <c r="AB8" s="519">
        <v>0.30659999999999998</v>
      </c>
      <c r="AC8" s="519">
        <v>0.56720000000000004</v>
      </c>
      <c r="AD8" s="519">
        <v>0.67649999999999999</v>
      </c>
      <c r="AE8" s="519">
        <v>0.75649999999999995</v>
      </c>
      <c r="AF8" s="519">
        <v>0.67889999999999995</v>
      </c>
      <c r="AG8" s="519">
        <v>0.81859999999999999</v>
      </c>
      <c r="AH8" s="519">
        <v>1.0158</v>
      </c>
      <c r="AI8" s="519">
        <v>1.0194000000000001</v>
      </c>
      <c r="AJ8" s="519">
        <v>1.0338000000000001</v>
      </c>
    </row>
    <row r="9" spans="1:38">
      <c r="A9" s="92" t="s">
        <v>482</v>
      </c>
      <c r="B9" s="519">
        <v>2.8999999999999998E-3</v>
      </c>
      <c r="C9" s="519">
        <v>3.0000000000000001E-3</v>
      </c>
      <c r="D9" s="519">
        <v>2.8999999999999998E-3</v>
      </c>
      <c r="E9" s="519">
        <v>3.0000000000000001E-3</v>
      </c>
      <c r="F9" s="519">
        <v>3.0000000000000001E-3</v>
      </c>
      <c r="G9" s="519">
        <v>3.0000000000000001E-3</v>
      </c>
      <c r="H9" s="519">
        <v>3.0999999999999999E-3</v>
      </c>
      <c r="I9" s="519">
        <v>3.0999999999999999E-3</v>
      </c>
      <c r="J9" s="519">
        <v>3.0999999999999999E-3</v>
      </c>
      <c r="K9" s="519">
        <v>3.0000000000000001E-3</v>
      </c>
      <c r="L9" s="519">
        <v>3.0000000000000001E-3</v>
      </c>
      <c r="M9" s="519">
        <v>2.8999999999999998E-3</v>
      </c>
      <c r="N9" s="519">
        <v>3.2000000000000002E-3</v>
      </c>
      <c r="O9" s="519">
        <v>3.5000000000000001E-3</v>
      </c>
      <c r="P9" s="519">
        <v>3.8E-3</v>
      </c>
      <c r="Q9" s="519">
        <v>3.7000000000000002E-3</v>
      </c>
      <c r="R9" s="519">
        <v>3.3999999999999998E-3</v>
      </c>
      <c r="S9" s="519">
        <v>3.0000000000000001E-3</v>
      </c>
      <c r="T9" s="519">
        <v>2.7000000000000001E-3</v>
      </c>
      <c r="U9" s="519">
        <v>2.8E-3</v>
      </c>
      <c r="V9" s="519">
        <v>3.0999999999999999E-3</v>
      </c>
      <c r="W9" s="519">
        <v>3.3E-3</v>
      </c>
      <c r="X9" s="519">
        <v>3.3E-3</v>
      </c>
      <c r="Y9" s="519">
        <v>3.2000000000000002E-3</v>
      </c>
      <c r="Z9" s="519">
        <v>3.3E-3</v>
      </c>
      <c r="AA9" s="519">
        <v>3.3999999999999998E-3</v>
      </c>
      <c r="AB9" s="519">
        <v>3.5000000000000001E-3</v>
      </c>
      <c r="AC9" s="519">
        <v>3.8999999999999998E-3</v>
      </c>
      <c r="AD9" s="519">
        <v>4.1000000000000003E-3</v>
      </c>
      <c r="AE9" s="519">
        <v>4.3E-3</v>
      </c>
      <c r="AF9" s="519">
        <v>3.8999999999999998E-3</v>
      </c>
      <c r="AG9" s="519">
        <v>4.1000000000000003E-3</v>
      </c>
      <c r="AH9" s="519">
        <v>4.1999999999999997E-3</v>
      </c>
      <c r="AI9" s="519">
        <v>4.4000000000000003E-3</v>
      </c>
      <c r="AJ9" s="519">
        <v>4.5999999999999999E-3</v>
      </c>
    </row>
    <row r="10" spans="1:38">
      <c r="A10" s="92" t="s">
        <v>11</v>
      </c>
      <c r="B10" s="519">
        <v>4.1000000000000003E-3</v>
      </c>
      <c r="C10" s="519">
        <v>4.1000000000000003E-3</v>
      </c>
      <c r="D10" s="519">
        <v>4.1000000000000003E-3</v>
      </c>
      <c r="E10" s="519">
        <v>4.1000000000000003E-3</v>
      </c>
      <c r="F10" s="519">
        <v>4.1999999999999997E-3</v>
      </c>
      <c r="G10" s="519">
        <v>4.1999999999999997E-3</v>
      </c>
      <c r="H10" s="519">
        <v>4.3E-3</v>
      </c>
      <c r="I10" s="519">
        <v>4.3E-3</v>
      </c>
      <c r="J10" s="519">
        <v>4.4000000000000003E-3</v>
      </c>
      <c r="K10" s="519">
        <v>4.4000000000000003E-3</v>
      </c>
      <c r="L10" s="519">
        <v>4.8999999999999998E-3</v>
      </c>
      <c r="M10" s="519">
        <v>4.8999999999999998E-3</v>
      </c>
      <c r="N10" s="519">
        <v>5.1000000000000004E-3</v>
      </c>
      <c r="O10" s="519">
        <v>5.1000000000000004E-3</v>
      </c>
      <c r="P10" s="519">
        <v>5.1999999999999998E-3</v>
      </c>
      <c r="Q10" s="519">
        <v>5.1000000000000004E-3</v>
      </c>
      <c r="R10" s="519">
        <v>5.1000000000000004E-3</v>
      </c>
      <c r="S10" s="519">
        <v>5.4999999999999997E-3</v>
      </c>
      <c r="T10" s="519">
        <v>5.1000000000000004E-3</v>
      </c>
      <c r="U10" s="519">
        <v>5.3E-3</v>
      </c>
      <c r="V10" s="519">
        <v>5.4999999999999997E-3</v>
      </c>
      <c r="W10" s="519">
        <v>5.7999999999999996E-3</v>
      </c>
      <c r="X10" s="519">
        <v>5.7999999999999996E-3</v>
      </c>
      <c r="Y10" s="519">
        <v>6.1000000000000004E-3</v>
      </c>
      <c r="Z10" s="519">
        <v>6.1999999999999998E-3</v>
      </c>
      <c r="AA10" s="519">
        <v>5.7000000000000002E-3</v>
      </c>
      <c r="AB10" s="519">
        <v>5.7999999999999996E-3</v>
      </c>
      <c r="AC10" s="519">
        <v>6.3E-3</v>
      </c>
      <c r="AD10" s="519">
        <v>6.4999999999999997E-3</v>
      </c>
      <c r="AE10" s="519">
        <v>6.6E-3</v>
      </c>
      <c r="AF10" s="519">
        <v>5.4000000000000003E-3</v>
      </c>
      <c r="AG10" s="519">
        <v>5.4999999999999997E-3</v>
      </c>
      <c r="AH10" s="519">
        <v>5.7999999999999996E-3</v>
      </c>
      <c r="AI10" s="519">
        <v>5.8999999999999999E-3</v>
      </c>
      <c r="AJ10" s="519">
        <v>6.1000000000000004E-3</v>
      </c>
    </row>
    <row r="11" spans="1:38">
      <c r="A11" s="92" t="s">
        <v>10</v>
      </c>
      <c r="B11" s="519">
        <v>4.1399999999999999E-2</v>
      </c>
      <c r="C11" s="519">
        <v>4.2500000000000003E-2</v>
      </c>
      <c r="D11" s="519">
        <v>4.2999999999999997E-2</v>
      </c>
      <c r="E11" s="519">
        <v>4.6899999999999997E-2</v>
      </c>
      <c r="F11" s="519">
        <v>5.8500000000000003E-2</v>
      </c>
      <c r="G11" s="519">
        <v>5.9299999999999999E-2</v>
      </c>
      <c r="H11" s="519">
        <v>6.8599999999999994E-2</v>
      </c>
      <c r="I11" s="519">
        <v>8.6300000000000002E-2</v>
      </c>
      <c r="J11" s="519">
        <v>5.5399999999999998E-2</v>
      </c>
      <c r="K11" s="519">
        <v>5.6599999999999998E-2</v>
      </c>
      <c r="L11" s="519">
        <v>6.08E-2</v>
      </c>
      <c r="M11" s="519">
        <v>6.2300000000000001E-2</v>
      </c>
      <c r="N11" s="519">
        <v>5.6300000000000003E-2</v>
      </c>
      <c r="O11" s="519">
        <v>7.6100000000000001E-2</v>
      </c>
      <c r="P11" s="519">
        <v>9.8000000000000004E-2</v>
      </c>
      <c r="Q11" s="519">
        <v>0.1046</v>
      </c>
      <c r="R11" s="519">
        <v>0.10290000000000001</v>
      </c>
      <c r="S11" s="519">
        <v>0.1484</v>
      </c>
      <c r="T11" s="519">
        <v>0.10879999999999999</v>
      </c>
      <c r="U11" s="519">
        <v>9.8100000000000007E-2</v>
      </c>
      <c r="V11" s="519">
        <v>0.10879999999999999</v>
      </c>
      <c r="W11" s="519">
        <v>0.1225</v>
      </c>
      <c r="X11" s="519">
        <v>0.13930000000000001</v>
      </c>
      <c r="Y11" s="519">
        <v>0.1452</v>
      </c>
      <c r="Z11" s="519">
        <v>0.1145</v>
      </c>
      <c r="AA11" s="519">
        <v>0.11899999999999999</v>
      </c>
      <c r="AB11" s="519">
        <v>0.12770000000000001</v>
      </c>
      <c r="AC11" s="519">
        <v>0.14929999999999999</v>
      </c>
      <c r="AD11" s="519">
        <v>0.12280000000000001</v>
      </c>
      <c r="AE11" s="519">
        <v>0.11990000000000001</v>
      </c>
      <c r="AF11" s="519">
        <v>0.11749999999999999</v>
      </c>
      <c r="AG11" s="519">
        <v>0.1195</v>
      </c>
      <c r="AH11" s="519">
        <v>0.12130000000000001</v>
      </c>
      <c r="AI11" s="519">
        <v>0.12280000000000001</v>
      </c>
      <c r="AJ11" s="519">
        <v>0.125</v>
      </c>
    </row>
    <row r="12" spans="1:38">
      <c r="A12" s="92" t="s">
        <v>9</v>
      </c>
      <c r="B12" s="519">
        <v>6.83E-2</v>
      </c>
      <c r="C12" s="519">
        <v>7.3899999999999993E-2</v>
      </c>
      <c r="D12" s="519">
        <v>7.17E-2</v>
      </c>
      <c r="E12" s="519">
        <v>7.4899999999999994E-2</v>
      </c>
      <c r="F12" s="519">
        <v>7.7499999999999999E-2</v>
      </c>
      <c r="G12" s="519">
        <v>7.46E-2</v>
      </c>
      <c r="H12" s="519">
        <v>6.3899999999999998E-2</v>
      </c>
      <c r="I12" s="519">
        <v>0.10059999999999999</v>
      </c>
      <c r="J12" s="519">
        <v>8.43E-2</v>
      </c>
      <c r="K12" s="519">
        <v>0.1074</v>
      </c>
      <c r="L12" s="519">
        <v>9.5500000000000002E-2</v>
      </c>
      <c r="M12" s="519">
        <v>0.1074</v>
      </c>
      <c r="N12" s="519">
        <v>0.1056</v>
      </c>
      <c r="O12" s="519">
        <v>5.3199999999999997E-2</v>
      </c>
      <c r="P12" s="519">
        <v>9.7199999999999995E-2</v>
      </c>
      <c r="Q12" s="519">
        <v>0.1169</v>
      </c>
      <c r="R12" s="519">
        <v>0.12759999999999999</v>
      </c>
      <c r="S12" s="519">
        <v>0.1244</v>
      </c>
      <c r="T12" s="519">
        <v>0.14499999999999999</v>
      </c>
      <c r="U12" s="519">
        <v>0.1394</v>
      </c>
      <c r="V12" s="519">
        <v>0.12709999999999999</v>
      </c>
      <c r="W12" s="519">
        <v>0.1293</v>
      </c>
      <c r="X12" s="519">
        <v>0.14860000000000001</v>
      </c>
      <c r="Y12" s="519">
        <v>0.1439</v>
      </c>
      <c r="Z12" s="519">
        <v>0.15909999999999999</v>
      </c>
      <c r="AA12" s="519">
        <v>0.1193</v>
      </c>
      <c r="AB12" s="519">
        <v>0.126</v>
      </c>
      <c r="AC12" s="519">
        <v>0.1515</v>
      </c>
      <c r="AD12" s="519">
        <v>0.1605</v>
      </c>
      <c r="AE12" s="519">
        <v>0.1646</v>
      </c>
      <c r="AF12" s="519">
        <v>0.26800000000000002</v>
      </c>
      <c r="AG12" s="519">
        <v>0.26140000000000002</v>
      </c>
      <c r="AH12" s="519">
        <v>0.26819999999999999</v>
      </c>
      <c r="AI12" s="519">
        <v>0.26929999999999998</v>
      </c>
      <c r="AJ12" s="519">
        <v>0.27310000000000001</v>
      </c>
    </row>
    <row r="13" spans="1:38">
      <c r="A13" s="92" t="s">
        <v>8</v>
      </c>
      <c r="B13" s="519">
        <v>1.0200000000000001E-2</v>
      </c>
      <c r="C13" s="519">
        <v>1.0200000000000001E-2</v>
      </c>
      <c r="D13" s="519">
        <v>1.0200000000000001E-2</v>
      </c>
      <c r="E13" s="519">
        <v>1.14E-2</v>
      </c>
      <c r="F13" s="519">
        <v>1.06E-2</v>
      </c>
      <c r="G13" s="519">
        <v>1.0500000000000001E-2</v>
      </c>
      <c r="H13" s="519">
        <v>1.06E-2</v>
      </c>
      <c r="I13" s="519">
        <v>1.09E-2</v>
      </c>
      <c r="J13" s="519">
        <v>1.0800000000000001E-2</v>
      </c>
      <c r="K13" s="519">
        <v>1.06E-2</v>
      </c>
      <c r="L13" s="519">
        <v>1.1299999999999999E-2</v>
      </c>
      <c r="M13" s="519">
        <v>1.14E-2</v>
      </c>
      <c r="N13" s="519">
        <v>1.2E-2</v>
      </c>
      <c r="O13" s="519">
        <v>1.2800000000000001E-2</v>
      </c>
      <c r="P13" s="519">
        <v>1.46E-2</v>
      </c>
      <c r="Q13" s="519">
        <v>1.7500000000000002E-2</v>
      </c>
      <c r="R13" s="519">
        <v>1.7999999999999999E-2</v>
      </c>
      <c r="S13" s="519">
        <v>1.9E-2</v>
      </c>
      <c r="T13" s="519">
        <v>2.1100000000000001E-2</v>
      </c>
      <c r="U13" s="519">
        <v>1.4800000000000001E-2</v>
      </c>
      <c r="V13" s="519">
        <v>1.38E-2</v>
      </c>
      <c r="W13" s="519">
        <v>1.7500000000000002E-2</v>
      </c>
      <c r="X13" s="519">
        <v>1.8599999999999998E-2</v>
      </c>
      <c r="Y13" s="519">
        <v>1.8599999999999998E-2</v>
      </c>
      <c r="Z13" s="519">
        <v>1.9599999999999999E-2</v>
      </c>
      <c r="AA13" s="519">
        <v>1.84E-2</v>
      </c>
      <c r="AB13" s="519">
        <v>1.8200000000000001E-2</v>
      </c>
      <c r="AC13" s="519">
        <v>1.9099999999999999E-2</v>
      </c>
      <c r="AD13" s="519">
        <v>1.89E-2</v>
      </c>
      <c r="AE13" s="519">
        <v>1.9E-2</v>
      </c>
      <c r="AF13" s="519">
        <v>1.52E-2</v>
      </c>
      <c r="AG13" s="519">
        <v>1.49E-2</v>
      </c>
      <c r="AH13" s="519">
        <v>1.6299999999999999E-2</v>
      </c>
      <c r="AI13" s="519">
        <v>1.61E-2</v>
      </c>
      <c r="AJ13" s="519">
        <v>1.61E-2</v>
      </c>
    </row>
    <row r="14" spans="1:38">
      <c r="A14" s="92" t="s">
        <v>6</v>
      </c>
      <c r="B14" s="519">
        <v>7.6700000000000004E-2</v>
      </c>
      <c r="C14" s="519">
        <v>7.0599999999999996E-2</v>
      </c>
      <c r="D14" s="519">
        <v>7.5899999999999995E-2</v>
      </c>
      <c r="E14" s="519">
        <v>7.0400000000000004E-2</v>
      </c>
      <c r="F14" s="519">
        <v>7.2400000000000006E-2</v>
      </c>
      <c r="G14" s="519">
        <v>0.1089</v>
      </c>
      <c r="H14" s="519">
        <v>0.12470000000000001</v>
      </c>
      <c r="I14" s="519">
        <v>0.14299999999999999</v>
      </c>
      <c r="J14" s="519">
        <v>0.14050000000000001</v>
      </c>
      <c r="K14" s="519">
        <v>0.14349999999999999</v>
      </c>
      <c r="L14" s="519">
        <v>0.25309999999999999</v>
      </c>
      <c r="M14" s="519">
        <v>0.59150000000000003</v>
      </c>
      <c r="N14" s="519">
        <v>0.61250000000000004</v>
      </c>
      <c r="O14" s="519">
        <v>0.86029999999999995</v>
      </c>
      <c r="P14" s="519">
        <v>1.089</v>
      </c>
      <c r="Q14" s="519">
        <v>1.1508</v>
      </c>
      <c r="R14" s="519">
        <v>1.2032</v>
      </c>
      <c r="S14" s="519">
        <v>1.2705</v>
      </c>
      <c r="T14" s="519">
        <v>1.1964999999999999</v>
      </c>
      <c r="U14" s="519">
        <v>1.2075</v>
      </c>
      <c r="V14" s="519">
        <v>1.2654000000000001</v>
      </c>
      <c r="W14" s="519">
        <v>1.3088</v>
      </c>
      <c r="X14" s="519">
        <v>1.3849</v>
      </c>
      <c r="Y14" s="519">
        <v>1.4072</v>
      </c>
      <c r="Z14" s="519">
        <v>1.4790000000000001</v>
      </c>
      <c r="AA14" s="519">
        <v>1.5242</v>
      </c>
      <c r="AB14" s="519">
        <v>1.9695</v>
      </c>
      <c r="AC14" s="519">
        <v>1.9379</v>
      </c>
      <c r="AD14" s="519">
        <v>1.944</v>
      </c>
      <c r="AE14" s="519">
        <v>2.0438999999999998</v>
      </c>
      <c r="AF14" s="519">
        <v>2.0278999999999998</v>
      </c>
      <c r="AG14" s="519">
        <v>2.0304000000000002</v>
      </c>
      <c r="AH14" s="519">
        <v>2.0935999999999999</v>
      </c>
      <c r="AI14" s="519">
        <v>2.1221999999999999</v>
      </c>
      <c r="AJ14" s="519">
        <v>2.0186999999999999</v>
      </c>
    </row>
    <row r="15" spans="1:38">
      <c r="A15" s="92" t="s">
        <v>17</v>
      </c>
      <c r="B15" s="519">
        <v>1.47E-2</v>
      </c>
      <c r="C15" s="519">
        <v>1.1299999999999999E-2</v>
      </c>
      <c r="D15" s="519">
        <v>1.04E-2</v>
      </c>
      <c r="E15" s="519">
        <v>1.0200000000000001E-2</v>
      </c>
      <c r="F15" s="519">
        <v>8.9999999999999993E-3</v>
      </c>
      <c r="G15" s="519">
        <v>9.5999999999999992E-3</v>
      </c>
      <c r="H15" s="519">
        <v>3.0700000000000002E-2</v>
      </c>
      <c r="I15" s="519">
        <v>4.8300000000000003E-2</v>
      </c>
      <c r="J15" s="519">
        <v>6.9099999999999995E-2</v>
      </c>
      <c r="K15" s="519">
        <v>6.6E-3</v>
      </c>
      <c r="L15" s="519">
        <v>7.7000000000000002E-3</v>
      </c>
      <c r="M15" s="519">
        <v>7.6E-3</v>
      </c>
      <c r="N15" s="519">
        <v>7.6E-3</v>
      </c>
      <c r="O15" s="519">
        <v>2.5999999999999999E-2</v>
      </c>
      <c r="P15" s="519">
        <v>5.5500000000000001E-2</v>
      </c>
      <c r="Q15" s="519">
        <v>6.6799999999999998E-2</v>
      </c>
      <c r="R15" s="519">
        <v>6.4899999999999999E-2</v>
      </c>
      <c r="S15" s="519">
        <v>8.3799999999999999E-2</v>
      </c>
      <c r="T15" s="519">
        <v>8.2000000000000003E-2</v>
      </c>
      <c r="U15" s="519">
        <v>8.2299999999999998E-2</v>
      </c>
      <c r="V15" s="519">
        <v>8.1299999999999997E-2</v>
      </c>
      <c r="W15" s="519">
        <v>0.2172</v>
      </c>
      <c r="X15" s="519">
        <v>0.26629999999999998</v>
      </c>
      <c r="Y15" s="519">
        <v>0.30030000000000001</v>
      </c>
      <c r="Z15" s="519">
        <v>0.30780000000000002</v>
      </c>
      <c r="AA15" s="519">
        <v>0.32840000000000003</v>
      </c>
      <c r="AB15" s="519">
        <v>0.36980000000000002</v>
      </c>
      <c r="AC15" s="519">
        <v>0.3669</v>
      </c>
      <c r="AD15" s="519">
        <v>0.46100000000000002</v>
      </c>
      <c r="AE15" s="519">
        <v>0.434</v>
      </c>
      <c r="AF15" s="519">
        <v>0.37290000000000001</v>
      </c>
      <c r="AG15" s="519">
        <v>0.39560000000000001</v>
      </c>
      <c r="AH15" s="519">
        <v>0.36709999999999998</v>
      </c>
      <c r="AI15" s="519">
        <v>0.36670000000000003</v>
      </c>
      <c r="AJ15" s="519">
        <v>0.37080000000000002</v>
      </c>
    </row>
    <row r="16" spans="1:38">
      <c r="A16" s="92" t="s">
        <v>4</v>
      </c>
      <c r="B16" s="519">
        <v>1E-3</v>
      </c>
      <c r="C16" s="519">
        <v>1.4E-3</v>
      </c>
      <c r="D16" s="519">
        <v>1E-3</v>
      </c>
      <c r="E16" s="519">
        <v>1.1000000000000001E-3</v>
      </c>
      <c r="F16" s="519">
        <v>1.1000000000000001E-3</v>
      </c>
      <c r="G16" s="519">
        <v>1E-3</v>
      </c>
      <c r="H16" s="519">
        <v>1E-3</v>
      </c>
      <c r="I16" s="519">
        <v>1.1000000000000001E-3</v>
      </c>
      <c r="J16" s="519">
        <v>1.1000000000000001E-3</v>
      </c>
      <c r="K16" s="519">
        <v>1.1000000000000001E-3</v>
      </c>
      <c r="L16" s="519">
        <v>1.8E-3</v>
      </c>
      <c r="M16" s="519">
        <v>1.9E-3</v>
      </c>
      <c r="N16" s="519">
        <v>1.9E-3</v>
      </c>
      <c r="O16" s="519">
        <v>1.9E-3</v>
      </c>
      <c r="P16" s="519">
        <v>2.5999999999999999E-3</v>
      </c>
      <c r="Q16" s="519">
        <v>2.0999999999999999E-3</v>
      </c>
      <c r="R16" s="519">
        <v>2.3E-3</v>
      </c>
      <c r="S16" s="519">
        <v>2.2000000000000001E-3</v>
      </c>
      <c r="T16" s="519">
        <v>2.2000000000000001E-3</v>
      </c>
      <c r="U16" s="519">
        <v>2.7000000000000001E-3</v>
      </c>
      <c r="V16" s="519">
        <v>2.8999999999999998E-3</v>
      </c>
      <c r="W16" s="519">
        <v>2.7000000000000001E-3</v>
      </c>
      <c r="X16" s="519">
        <v>2.5999999999999999E-3</v>
      </c>
      <c r="Y16" s="519">
        <v>2.5000000000000001E-3</v>
      </c>
      <c r="Z16" s="519">
        <v>2.8999999999999998E-3</v>
      </c>
      <c r="AA16" s="519">
        <v>2.0999999999999999E-3</v>
      </c>
      <c r="AB16" s="519">
        <v>2.0999999999999999E-3</v>
      </c>
      <c r="AC16" s="519">
        <v>2.7000000000000001E-3</v>
      </c>
      <c r="AD16" s="519">
        <v>2.5999999999999999E-3</v>
      </c>
      <c r="AE16" s="519">
        <v>2.3999999999999998E-3</v>
      </c>
      <c r="AF16" s="519">
        <v>2E-3</v>
      </c>
      <c r="AG16" s="519">
        <v>1.8E-3</v>
      </c>
      <c r="AH16" s="519">
        <v>1.8E-3</v>
      </c>
      <c r="AI16" s="519">
        <v>1.6000000000000001E-3</v>
      </c>
      <c r="AJ16" s="519">
        <v>1.5E-3</v>
      </c>
    </row>
    <row r="17" spans="1:36">
      <c r="A17" s="92" t="s">
        <v>3</v>
      </c>
      <c r="B17" s="519">
        <v>10.0784</v>
      </c>
      <c r="C17" s="519">
        <v>9.5177999999999994</v>
      </c>
      <c r="D17" s="519">
        <v>9.1278000000000006</v>
      </c>
      <c r="E17" s="519">
        <v>9.8521000000000001</v>
      </c>
      <c r="F17" s="519">
        <v>11.31</v>
      </c>
      <c r="G17" s="519">
        <v>11.670299999999999</v>
      </c>
      <c r="H17" s="519">
        <v>12.8614</v>
      </c>
      <c r="I17" s="519">
        <v>13.6669</v>
      </c>
      <c r="J17" s="519">
        <v>13.775499999999999</v>
      </c>
      <c r="K17" s="519">
        <v>13.807499999999999</v>
      </c>
      <c r="L17" s="519">
        <v>13.9092</v>
      </c>
      <c r="M17" s="519">
        <v>13.3246</v>
      </c>
      <c r="N17" s="519">
        <v>14.211600000000001</v>
      </c>
      <c r="O17" s="519">
        <v>15.0419</v>
      </c>
      <c r="P17" s="519">
        <v>17.168099999999999</v>
      </c>
      <c r="Q17" s="519">
        <v>16.221800000000002</v>
      </c>
      <c r="R17" s="519">
        <v>17.4085</v>
      </c>
      <c r="S17" s="519">
        <v>18.567399999999999</v>
      </c>
      <c r="T17" s="519">
        <v>17.327000000000002</v>
      </c>
      <c r="U17" s="519">
        <v>14.486000000000001</v>
      </c>
      <c r="V17" s="519">
        <v>16.717199999999998</v>
      </c>
      <c r="W17" s="519">
        <v>17.539899999999999</v>
      </c>
      <c r="X17" s="519">
        <v>16.446999999999999</v>
      </c>
      <c r="Y17" s="519">
        <v>17.1004</v>
      </c>
      <c r="Z17" s="519">
        <v>17.7822</v>
      </c>
      <c r="AA17" s="519">
        <v>17.4255</v>
      </c>
      <c r="AB17" s="519">
        <v>17.974900000000002</v>
      </c>
      <c r="AC17" s="519">
        <v>18.266300000000001</v>
      </c>
      <c r="AD17" s="519">
        <v>17.9148</v>
      </c>
      <c r="AE17" s="519">
        <v>16.933399999999999</v>
      </c>
      <c r="AF17" s="519">
        <v>14.0848</v>
      </c>
      <c r="AG17" s="519">
        <v>17.056100000000001</v>
      </c>
      <c r="AH17" s="519">
        <v>16.827300000000001</v>
      </c>
      <c r="AI17" s="519">
        <v>18.284500000000001</v>
      </c>
      <c r="AJ17" s="519">
        <v>19.982299999999999</v>
      </c>
    </row>
    <row r="18" spans="1:36">
      <c r="A18" s="92" t="s">
        <v>431</v>
      </c>
      <c r="B18" s="519">
        <v>0.3478</v>
      </c>
      <c r="C18" s="519">
        <v>0.50060000000000004</v>
      </c>
      <c r="D18" s="519">
        <v>0.35670000000000002</v>
      </c>
      <c r="E18" s="519">
        <v>0.38740000000000002</v>
      </c>
      <c r="F18" s="519">
        <v>0.27979999999999999</v>
      </c>
      <c r="G18" s="519">
        <v>0.41399999999999998</v>
      </c>
      <c r="H18" s="519">
        <v>0.63339999999999996</v>
      </c>
      <c r="I18" s="519">
        <v>0.55800000000000005</v>
      </c>
      <c r="J18" s="519">
        <v>0.40389999999999998</v>
      </c>
      <c r="K18" s="519">
        <v>0.42809999999999998</v>
      </c>
      <c r="L18" s="519">
        <v>0.42849999999999999</v>
      </c>
      <c r="M18" s="519">
        <v>0.4592</v>
      </c>
      <c r="N18" s="519">
        <v>0.53210000000000002</v>
      </c>
      <c r="O18" s="519">
        <v>0.60029999999999994</v>
      </c>
      <c r="P18" s="519">
        <v>0.64480000000000004</v>
      </c>
      <c r="Q18" s="519">
        <v>0.7581</v>
      </c>
      <c r="R18" s="519">
        <v>0.66459999999999997</v>
      </c>
      <c r="S18" s="519">
        <v>0.72550000000000003</v>
      </c>
      <c r="T18" s="519">
        <v>0.77</v>
      </c>
      <c r="U18" s="519">
        <v>0.79520000000000002</v>
      </c>
      <c r="V18" s="519">
        <v>0.95209999999999995</v>
      </c>
      <c r="W18" s="519">
        <v>0.97240000000000004</v>
      </c>
      <c r="X18" s="519">
        <v>1.0337000000000001</v>
      </c>
      <c r="Y18" s="519">
        <v>0.9264</v>
      </c>
      <c r="Z18" s="519">
        <v>1.0570999999999999</v>
      </c>
      <c r="AA18" s="519">
        <v>1.2358</v>
      </c>
      <c r="AB18" s="519">
        <v>1.7702</v>
      </c>
      <c r="AC18" s="519">
        <v>1.8187</v>
      </c>
      <c r="AD18" s="519">
        <v>1.9212</v>
      </c>
      <c r="AE18" s="519">
        <v>2.7033999999999998</v>
      </c>
      <c r="AF18" s="519">
        <v>2.6728000000000001</v>
      </c>
      <c r="AG18" s="519">
        <v>2.698</v>
      </c>
      <c r="AH18" s="519">
        <v>3.1192000000000002</v>
      </c>
      <c r="AI18" s="519">
        <v>3.12</v>
      </c>
      <c r="AJ18" s="519">
        <v>3.1568999999999998</v>
      </c>
    </row>
    <row r="19" spans="1:36">
      <c r="A19" s="92" t="s">
        <v>1</v>
      </c>
      <c r="B19" s="519">
        <v>0.42099999999999999</v>
      </c>
      <c r="C19" s="519">
        <v>0.36120000000000002</v>
      </c>
      <c r="D19" s="519">
        <v>0.35199999999999998</v>
      </c>
      <c r="E19" s="519">
        <v>0.3695</v>
      </c>
      <c r="F19" s="519">
        <v>0.30790000000000001</v>
      </c>
      <c r="G19" s="519">
        <v>0.31109999999999999</v>
      </c>
      <c r="H19" s="519">
        <v>0.32479999999999998</v>
      </c>
      <c r="I19" s="519">
        <v>0.32579999999999998</v>
      </c>
      <c r="J19" s="519">
        <v>0.29849999999999999</v>
      </c>
      <c r="K19" s="519">
        <v>0.26650000000000001</v>
      </c>
      <c r="L19" s="519">
        <v>0.28910000000000002</v>
      </c>
      <c r="M19" s="519">
        <v>0.2114</v>
      </c>
      <c r="N19" s="519">
        <v>0.22450000000000001</v>
      </c>
      <c r="O19" s="519">
        <v>0.27889999999999998</v>
      </c>
      <c r="P19" s="519">
        <v>0.34110000000000001</v>
      </c>
      <c r="Q19" s="519">
        <v>0.33129999999999998</v>
      </c>
      <c r="R19" s="519">
        <v>0.41460000000000002</v>
      </c>
      <c r="S19" s="519">
        <v>0.40679999999999999</v>
      </c>
      <c r="T19" s="519">
        <v>0.35020000000000001</v>
      </c>
      <c r="U19" s="519">
        <v>0.44450000000000001</v>
      </c>
      <c r="V19" s="519">
        <v>0.55520000000000003</v>
      </c>
      <c r="W19" s="519">
        <v>0.51219999999999999</v>
      </c>
      <c r="X19" s="519">
        <v>0.80940000000000001</v>
      </c>
      <c r="Y19" s="519">
        <v>0.88919999999999999</v>
      </c>
      <c r="Z19" s="519">
        <v>0.91659999999999997</v>
      </c>
      <c r="AA19" s="519">
        <v>0.94730000000000003</v>
      </c>
      <c r="AB19" s="519">
        <v>1.1422000000000001</v>
      </c>
      <c r="AC19" s="519">
        <v>1.2432000000000001</v>
      </c>
      <c r="AD19" s="519">
        <v>1.4762</v>
      </c>
      <c r="AE19" s="519">
        <v>1.3446</v>
      </c>
      <c r="AF19" s="519">
        <v>1.4912000000000001</v>
      </c>
      <c r="AG19" s="519">
        <v>1.468</v>
      </c>
      <c r="AH19" s="519">
        <v>1.2892999999999999</v>
      </c>
      <c r="AI19" s="519">
        <v>1.2905</v>
      </c>
      <c r="AJ19" s="519">
        <v>1.3019000000000001</v>
      </c>
    </row>
    <row r="20" spans="1:36">
      <c r="A20" s="92" t="s">
        <v>23</v>
      </c>
      <c r="B20" s="519">
        <v>0.91549999999999998</v>
      </c>
      <c r="C20" s="519">
        <v>0.95840000000000003</v>
      </c>
      <c r="D20" s="519">
        <v>0.9123</v>
      </c>
      <c r="E20" s="519">
        <v>0.76390000000000002</v>
      </c>
      <c r="F20" s="519">
        <v>0.80149999999999999</v>
      </c>
      <c r="G20" s="519">
        <v>1.0074000000000001</v>
      </c>
      <c r="H20" s="519">
        <v>1.0434000000000001</v>
      </c>
      <c r="I20" s="519">
        <v>1.0713999999999999</v>
      </c>
      <c r="J20" s="519">
        <v>1.0333000000000001</v>
      </c>
      <c r="K20" s="519">
        <v>0.99260000000000004</v>
      </c>
      <c r="L20" s="519">
        <v>1.0516000000000001</v>
      </c>
      <c r="M20" s="519">
        <v>0.95779999999999998</v>
      </c>
      <c r="N20" s="519">
        <v>0.91279999999999994</v>
      </c>
      <c r="O20" s="519">
        <v>0.76049999999999995</v>
      </c>
      <c r="P20" s="519">
        <v>0.67849999999999999</v>
      </c>
      <c r="Q20" s="519">
        <v>0.77639999999999998</v>
      </c>
      <c r="R20" s="519">
        <v>0.70369999999999999</v>
      </c>
      <c r="S20" s="519">
        <v>0.57740000000000002</v>
      </c>
      <c r="T20" s="519">
        <v>0.52800000000000002</v>
      </c>
      <c r="U20" s="519">
        <v>0.4178</v>
      </c>
      <c r="V20" s="519">
        <v>0.59519999999999995</v>
      </c>
      <c r="W20" s="519">
        <v>0.71560000000000001</v>
      </c>
      <c r="X20" s="519">
        <v>0.80759999999999998</v>
      </c>
      <c r="Y20" s="519">
        <v>0.70889999999999997</v>
      </c>
      <c r="Z20" s="519">
        <v>0.79949999999999999</v>
      </c>
      <c r="AA20" s="519">
        <v>0.78449999999999998</v>
      </c>
      <c r="AB20" s="519">
        <v>0.6321</v>
      </c>
      <c r="AC20" s="519">
        <v>0.74260000000000004</v>
      </c>
      <c r="AD20" s="519">
        <v>1.1234</v>
      </c>
      <c r="AE20" s="519">
        <v>0.93579999999999997</v>
      </c>
      <c r="AF20" s="519">
        <v>0.72789999999999999</v>
      </c>
      <c r="AG20" s="519">
        <v>1.0019</v>
      </c>
      <c r="AH20" s="519">
        <v>0.96150000000000002</v>
      </c>
      <c r="AI20" s="519">
        <v>0.96360000000000001</v>
      </c>
      <c r="AJ20" s="519">
        <v>0.96899999999999997</v>
      </c>
    </row>
    <row r="22" spans="1:36">
      <c r="A22" s="136" t="s">
        <v>18</v>
      </c>
    </row>
    <row r="23" spans="1:36">
      <c r="A23" s="42" t="s">
        <v>3263</v>
      </c>
    </row>
    <row r="24" spans="1:36">
      <c r="A24" s="42"/>
    </row>
    <row r="25" spans="1:36">
      <c r="A25" s="240"/>
    </row>
  </sheetData>
  <hyperlinks>
    <hyperlink ref="AL4" location="Content!A1" display="Back to content page" xr:uid="{67FEFE73-32F7-4458-8488-57C98318593F}"/>
  </hyperlinks>
  <pageMargins left="0.7" right="0.7" top="0.75" bottom="0.75" header="0.3" footer="0.3"/>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6294D-06EC-4D28-9097-1B6A5BDD66D4}">
  <dimension ref="A1:AL26"/>
  <sheetViews>
    <sheetView topLeftCell="A4" workbookViewId="0">
      <selection activeCell="B5" sqref="B5:AJ20"/>
    </sheetView>
  </sheetViews>
  <sheetFormatPr defaultRowHeight="14.5"/>
  <cols>
    <col min="1" max="1" width="35.26953125" customWidth="1"/>
  </cols>
  <sheetData>
    <row r="1" spans="1:38">
      <c r="A1" s="18" t="s">
        <v>3238</v>
      </c>
    </row>
    <row r="4" spans="1:38">
      <c r="A4" s="92" t="s">
        <v>2519</v>
      </c>
      <c r="B4" s="117" t="s">
        <v>436</v>
      </c>
      <c r="C4" s="117" t="s">
        <v>462</v>
      </c>
      <c r="D4" s="117" t="s">
        <v>463</v>
      </c>
      <c r="E4" s="117" t="s">
        <v>464</v>
      </c>
      <c r="F4" s="117" t="s">
        <v>465</v>
      </c>
      <c r="G4" s="117" t="s">
        <v>437</v>
      </c>
      <c r="H4" s="117" t="s">
        <v>466</v>
      </c>
      <c r="I4" s="117" t="s">
        <v>467</v>
      </c>
      <c r="J4" s="117" t="s">
        <v>468</v>
      </c>
      <c r="K4" s="117" t="s">
        <v>469</v>
      </c>
      <c r="L4" s="117" t="s">
        <v>438</v>
      </c>
      <c r="M4" s="117" t="s">
        <v>445</v>
      </c>
      <c r="N4" s="117" t="s">
        <v>446</v>
      </c>
      <c r="O4" s="117" t="s">
        <v>447</v>
      </c>
      <c r="P4" s="117" t="s">
        <v>448</v>
      </c>
      <c r="Q4" s="117" t="s">
        <v>439</v>
      </c>
      <c r="R4" s="117" t="s">
        <v>440</v>
      </c>
      <c r="S4" s="117" t="s">
        <v>441</v>
      </c>
      <c r="T4" s="117" t="s">
        <v>34</v>
      </c>
      <c r="U4" s="117" t="s">
        <v>442</v>
      </c>
      <c r="V4" s="117" t="s">
        <v>33</v>
      </c>
      <c r="W4" s="117" t="s">
        <v>596</v>
      </c>
      <c r="X4" s="117" t="s">
        <v>597</v>
      </c>
      <c r="Y4" s="117" t="s">
        <v>598</v>
      </c>
      <c r="Z4" s="117" t="s">
        <v>599</v>
      </c>
      <c r="AA4" s="117" t="s">
        <v>600</v>
      </c>
      <c r="AB4" s="117" t="s">
        <v>601</v>
      </c>
      <c r="AC4" s="117" t="s">
        <v>602</v>
      </c>
      <c r="AD4" s="117" t="s">
        <v>603</v>
      </c>
      <c r="AE4" s="117" t="s">
        <v>1144</v>
      </c>
      <c r="AF4" s="117" t="s">
        <v>1145</v>
      </c>
      <c r="AG4" s="117" t="s">
        <v>2774</v>
      </c>
      <c r="AH4" s="117" t="s">
        <v>2847</v>
      </c>
      <c r="AI4" s="117" t="s">
        <v>2953</v>
      </c>
      <c r="AJ4" s="117" t="s">
        <v>3181</v>
      </c>
      <c r="AL4" s="1" t="s">
        <v>528</v>
      </c>
    </row>
    <row r="5" spans="1:38">
      <c r="A5" s="92" t="s">
        <v>13</v>
      </c>
      <c r="B5" s="519">
        <v>0.29160000000000003</v>
      </c>
      <c r="C5" s="519">
        <v>0.24490000000000001</v>
      </c>
      <c r="D5" s="519">
        <v>0.1726</v>
      </c>
      <c r="E5" s="519">
        <v>0.12520000000000001</v>
      </c>
      <c r="F5" s="519">
        <v>0.17499999999999999</v>
      </c>
      <c r="G5" s="519">
        <v>0.1719</v>
      </c>
      <c r="H5" s="519">
        <v>0.1971</v>
      </c>
      <c r="I5" s="519">
        <v>0.41660000000000003</v>
      </c>
      <c r="J5" s="519">
        <v>0.3851</v>
      </c>
      <c r="K5" s="519">
        <v>0.62109999999999999</v>
      </c>
      <c r="L5" s="519">
        <v>0.72850000000000004</v>
      </c>
      <c r="M5" s="519">
        <v>0.8206</v>
      </c>
      <c r="N5" s="519">
        <v>0.8206</v>
      </c>
      <c r="O5" s="519">
        <v>1.0275000000000001</v>
      </c>
      <c r="P5" s="519">
        <v>0.66269999999999996</v>
      </c>
      <c r="Q5" s="519">
        <v>0.59719999999999995</v>
      </c>
      <c r="R5" s="519">
        <v>0.64190000000000003</v>
      </c>
      <c r="S5" s="519">
        <v>1.0082</v>
      </c>
      <c r="T5" s="519">
        <v>1.2534000000000001</v>
      </c>
      <c r="U5" s="519">
        <v>2.2292999999999998</v>
      </c>
      <c r="V5" s="519">
        <v>2.3656999999999999</v>
      </c>
      <c r="W5" s="519">
        <v>2.2262</v>
      </c>
      <c r="X5" s="519">
        <v>2.4765999999999999</v>
      </c>
      <c r="Y5" s="519">
        <v>3.8599000000000001</v>
      </c>
      <c r="Z5" s="519">
        <v>5.5141</v>
      </c>
      <c r="AA5" s="519">
        <v>5.9131999999999998</v>
      </c>
      <c r="AB5" s="519">
        <v>4.0053999999999998</v>
      </c>
      <c r="AC5" s="519">
        <v>3.9428999999999998</v>
      </c>
      <c r="AD5" s="519">
        <v>3.0508999999999999</v>
      </c>
      <c r="AE5" s="519">
        <v>3.7349999999999999</v>
      </c>
      <c r="AF5" s="519">
        <v>3.5590000000000002</v>
      </c>
      <c r="AG5" s="519">
        <v>3.5992000000000002</v>
      </c>
      <c r="AH5" s="519">
        <v>3.71</v>
      </c>
      <c r="AI5" s="519">
        <v>3.7273999999999998</v>
      </c>
      <c r="AJ5" s="519">
        <v>3.7791999999999999</v>
      </c>
    </row>
    <row r="6" spans="1:38">
      <c r="A6" s="92" t="s">
        <v>12</v>
      </c>
      <c r="B6" s="519">
        <v>1.5232000000000001</v>
      </c>
      <c r="C6" s="519">
        <v>1.4035</v>
      </c>
      <c r="D6" s="519">
        <v>1.6483000000000001</v>
      </c>
      <c r="E6" s="519">
        <v>1.6400999999999999</v>
      </c>
      <c r="F6" s="519">
        <v>1.6581999999999999</v>
      </c>
      <c r="G6" s="519">
        <v>1.7501</v>
      </c>
      <c r="H6" s="519">
        <v>1.3149</v>
      </c>
      <c r="I6" s="519">
        <v>1.4028</v>
      </c>
      <c r="J6" s="519">
        <v>1.3158000000000001</v>
      </c>
      <c r="K6" s="519">
        <v>1.6605000000000001</v>
      </c>
      <c r="L6" s="519">
        <v>1.6605000000000001</v>
      </c>
      <c r="M6" s="519">
        <v>1.2443</v>
      </c>
      <c r="N6" s="519">
        <v>1.3109</v>
      </c>
      <c r="O6" s="519">
        <v>1.3734</v>
      </c>
      <c r="P6" s="519">
        <v>1.6125</v>
      </c>
      <c r="Q6" s="519">
        <v>1.6781999999999999</v>
      </c>
      <c r="R6" s="519">
        <v>1.2764</v>
      </c>
      <c r="S6" s="519">
        <v>1.0754999999999999</v>
      </c>
      <c r="T6" s="519">
        <v>1.0536000000000001</v>
      </c>
      <c r="U6" s="519">
        <v>0.93979999999999997</v>
      </c>
      <c r="V6" s="519">
        <v>0.56699999999999995</v>
      </c>
      <c r="W6" s="519">
        <v>1.0718000000000001</v>
      </c>
      <c r="X6" s="519">
        <v>0.48309999999999997</v>
      </c>
      <c r="Y6" s="519">
        <v>2.3161999999999998</v>
      </c>
      <c r="Z6" s="519">
        <v>3.7511999999999999</v>
      </c>
      <c r="AA6" s="519">
        <v>3.8144</v>
      </c>
      <c r="AB6" s="519">
        <v>3.6227</v>
      </c>
      <c r="AC6" s="519">
        <v>4.2847</v>
      </c>
      <c r="AD6" s="519">
        <v>4.7877999999999998</v>
      </c>
      <c r="AE6" s="519">
        <v>4.0669000000000004</v>
      </c>
      <c r="AF6" s="519">
        <v>2.9483000000000001</v>
      </c>
      <c r="AG6" s="519">
        <v>3.2456999999999998</v>
      </c>
      <c r="AH6" s="519">
        <v>3.4359999999999999</v>
      </c>
      <c r="AI6" s="519">
        <v>3.3005</v>
      </c>
      <c r="AJ6" s="519">
        <v>3.4447000000000001</v>
      </c>
    </row>
    <row r="7" spans="1:38">
      <c r="A7" s="92" t="s">
        <v>483</v>
      </c>
      <c r="B7" s="519">
        <v>0.01</v>
      </c>
      <c r="C7" s="519">
        <v>1.26E-2</v>
      </c>
      <c r="D7" s="519">
        <v>0.01</v>
      </c>
      <c r="E7" s="519">
        <v>9.7999999999999997E-3</v>
      </c>
      <c r="F7" s="519">
        <v>9.4000000000000004E-3</v>
      </c>
      <c r="G7" s="519">
        <v>9.5999999999999992E-3</v>
      </c>
      <c r="H7" s="519">
        <v>1.0200000000000001E-2</v>
      </c>
      <c r="I7" s="519">
        <v>9.7999999999999997E-3</v>
      </c>
      <c r="J7" s="519">
        <v>1.38E-2</v>
      </c>
      <c r="K7" s="519">
        <v>1.38E-2</v>
      </c>
      <c r="L7" s="519">
        <v>2.3199999999999998E-2</v>
      </c>
      <c r="M7" s="519">
        <v>2.5600000000000001E-2</v>
      </c>
      <c r="N7" s="519">
        <v>2.64E-2</v>
      </c>
      <c r="O7" s="519">
        <v>3.32E-2</v>
      </c>
      <c r="P7" s="519">
        <v>3.44E-2</v>
      </c>
      <c r="Q7" s="519">
        <v>3.3599999999999998E-2</v>
      </c>
      <c r="R7" s="519">
        <v>3.9199999999999999E-2</v>
      </c>
      <c r="S7" s="519">
        <v>2.46E-2</v>
      </c>
      <c r="T7" s="519">
        <v>2.35E-2</v>
      </c>
      <c r="U7" s="519">
        <v>2.9600000000000001E-2</v>
      </c>
      <c r="V7" s="519">
        <v>3.5400000000000001E-2</v>
      </c>
      <c r="W7" s="519">
        <v>3.1199999999999999E-2</v>
      </c>
      <c r="X7" s="519">
        <v>3.1899999999999998E-2</v>
      </c>
      <c r="Y7" s="519">
        <v>4.1300000000000003E-2</v>
      </c>
      <c r="Z7" s="519">
        <v>3.8800000000000001E-2</v>
      </c>
      <c r="AA7" s="519">
        <v>4.1500000000000002E-2</v>
      </c>
      <c r="AB7" s="519">
        <v>4.7199999999999999E-2</v>
      </c>
      <c r="AC7" s="519">
        <v>6.1199999999999997E-2</v>
      </c>
      <c r="AD7" s="519">
        <v>5.0299999999999997E-2</v>
      </c>
      <c r="AE7" s="519">
        <v>4.8099999999999997E-2</v>
      </c>
      <c r="AF7" s="519">
        <v>5.6099999999999997E-2</v>
      </c>
      <c r="AG7" s="519">
        <v>7.5499999999999998E-2</v>
      </c>
      <c r="AH7" s="519">
        <v>8.0399999999999999E-2</v>
      </c>
      <c r="AI7" s="519">
        <v>8.1900000000000001E-2</v>
      </c>
      <c r="AJ7" s="519">
        <v>8.3400000000000002E-2</v>
      </c>
    </row>
    <row r="8" spans="1:38">
      <c r="A8" s="92" t="s">
        <v>89</v>
      </c>
      <c r="B8" s="519">
        <v>2.5600000000000001E-2</v>
      </c>
      <c r="C8" s="519">
        <v>2.23E-2</v>
      </c>
      <c r="D8" s="519">
        <v>1.9099999999999999E-2</v>
      </c>
      <c r="E8" s="519">
        <v>1.5900000000000001E-2</v>
      </c>
      <c r="F8" s="519">
        <v>2.2200000000000001E-2</v>
      </c>
      <c r="G8" s="519">
        <v>2.2200000000000001E-2</v>
      </c>
      <c r="H8" s="519">
        <v>2.2200000000000001E-2</v>
      </c>
      <c r="I8" s="519">
        <v>2.2200000000000001E-2</v>
      </c>
      <c r="J8" s="519">
        <v>2.2200000000000001E-2</v>
      </c>
      <c r="K8" s="519">
        <v>2.2200000000000001E-2</v>
      </c>
      <c r="L8" s="519">
        <v>3.2000000000000002E-3</v>
      </c>
      <c r="M8" s="519">
        <v>6.4000000000000003E-3</v>
      </c>
      <c r="N8" s="519">
        <v>6.4000000000000003E-3</v>
      </c>
      <c r="O8" s="519">
        <v>6.4000000000000003E-3</v>
      </c>
      <c r="P8" s="519">
        <v>6.4000000000000003E-3</v>
      </c>
      <c r="Q8" s="519">
        <v>6.4000000000000003E-3</v>
      </c>
      <c r="R8" s="519">
        <v>2.9499999999999998E-2</v>
      </c>
      <c r="S8" s="519">
        <v>5.2600000000000001E-2</v>
      </c>
      <c r="T8" s="519">
        <v>5.8999999999999997E-2</v>
      </c>
      <c r="U8" s="519">
        <v>5.2600000000000001E-2</v>
      </c>
      <c r="V8" s="519">
        <v>5.2600000000000001E-2</v>
      </c>
      <c r="W8" s="519">
        <v>5.2600000000000001E-2</v>
      </c>
      <c r="X8" s="519">
        <v>3.2000000000000002E-3</v>
      </c>
      <c r="Y8" s="519">
        <v>3.2000000000000002E-3</v>
      </c>
      <c r="Z8" s="519">
        <v>7.1999999999999998E-3</v>
      </c>
      <c r="AA8" s="519">
        <v>1.1900000000000001E-2</v>
      </c>
      <c r="AB8" s="519">
        <v>1.03E-2</v>
      </c>
      <c r="AC8" s="519">
        <v>6.1999999999999998E-3</v>
      </c>
      <c r="AD8" s="519">
        <v>5.4999999999999997E-3</v>
      </c>
      <c r="AE8" s="519">
        <v>4.7999999999999996E-3</v>
      </c>
      <c r="AF8" s="519">
        <v>4.7000000000000002E-3</v>
      </c>
      <c r="AG8" s="519">
        <v>1.8E-3</v>
      </c>
      <c r="AH8" s="519">
        <v>3.7000000000000002E-3</v>
      </c>
      <c r="AI8" s="519">
        <v>3.8999999999999998E-3</v>
      </c>
      <c r="AJ8" s="519">
        <v>3.8999999999999998E-3</v>
      </c>
    </row>
    <row r="9" spans="1:38">
      <c r="A9" s="92" t="s">
        <v>482</v>
      </c>
      <c r="B9" s="519">
        <v>0.26850000000000002</v>
      </c>
      <c r="C9" s="519">
        <v>0.24410000000000001</v>
      </c>
      <c r="D9" s="519">
        <v>0.20749999999999999</v>
      </c>
      <c r="E9" s="519">
        <v>0.10249999999999999</v>
      </c>
      <c r="F9" s="519">
        <v>9.7600000000000006E-2</v>
      </c>
      <c r="G9" s="519">
        <v>5.3699999999999998E-2</v>
      </c>
      <c r="H9" s="519">
        <v>4.8800000000000003E-2</v>
      </c>
      <c r="I9" s="519">
        <v>6.0999999999999999E-2</v>
      </c>
      <c r="J9" s="519">
        <v>6.0999999999999999E-2</v>
      </c>
      <c r="K9" s="519">
        <v>4.8800000000000003E-2</v>
      </c>
      <c r="L9" s="519">
        <v>0.16350000000000001</v>
      </c>
      <c r="M9" s="519">
        <v>0.16600000000000001</v>
      </c>
      <c r="N9" s="519">
        <v>0.2172</v>
      </c>
      <c r="O9" s="519">
        <v>0.20749999999999999</v>
      </c>
      <c r="P9" s="519">
        <v>0.2099</v>
      </c>
      <c r="Q9" s="519">
        <v>0.2026</v>
      </c>
      <c r="R9" s="519">
        <v>0.20749999999999999</v>
      </c>
      <c r="S9" s="519">
        <v>0.2172</v>
      </c>
      <c r="T9" s="519">
        <v>0.22209999999999999</v>
      </c>
      <c r="U9" s="519">
        <v>0.22209999999999999</v>
      </c>
      <c r="V9" s="519">
        <v>7.5700000000000003E-2</v>
      </c>
      <c r="W9" s="519">
        <v>3.9100000000000003E-2</v>
      </c>
      <c r="X9" s="519">
        <v>5.3699999999999998E-2</v>
      </c>
      <c r="Y9" s="519">
        <v>4.8800000000000003E-2</v>
      </c>
      <c r="Z9" s="519">
        <v>5.1299999999999998E-2</v>
      </c>
      <c r="AA9" s="519">
        <v>4.3900000000000002E-2</v>
      </c>
      <c r="AB9" s="519">
        <v>5.8599999999999999E-2</v>
      </c>
      <c r="AC9" s="519">
        <v>4.2900000000000001E-2</v>
      </c>
      <c r="AD9" s="519">
        <v>4.2900000000000001E-2</v>
      </c>
      <c r="AE9" s="519">
        <v>8.2000000000000003E-2</v>
      </c>
      <c r="AF9" s="519">
        <v>3.5700000000000003E-2</v>
      </c>
      <c r="AG9" s="519">
        <v>3.9800000000000002E-2</v>
      </c>
      <c r="AH9" s="519">
        <v>4.36E-2</v>
      </c>
      <c r="AI9" s="519">
        <v>4.19E-2</v>
      </c>
      <c r="AJ9" s="519">
        <v>4.3700000000000003E-2</v>
      </c>
    </row>
    <row r="10" spans="1:38">
      <c r="A10" s="92" t="s">
        <v>11</v>
      </c>
      <c r="B10" s="519">
        <v>2.7400000000000001E-2</v>
      </c>
      <c r="C10" s="519">
        <v>3.5700000000000003E-2</v>
      </c>
      <c r="D10" s="519">
        <v>2.8500000000000001E-2</v>
      </c>
      <c r="E10" s="519">
        <v>2.7400000000000001E-2</v>
      </c>
      <c r="F10" s="519">
        <v>2.8899999999999999E-2</v>
      </c>
      <c r="G10" s="519">
        <v>2.9499999999999998E-2</v>
      </c>
      <c r="H10" s="519">
        <v>3.1300000000000001E-2</v>
      </c>
      <c r="I10" s="519">
        <v>0.03</v>
      </c>
      <c r="J10" s="519">
        <v>3.2800000000000003E-2</v>
      </c>
      <c r="K10" s="519">
        <v>3.27E-2</v>
      </c>
      <c r="L10" s="519">
        <v>9.0300000000000005E-2</v>
      </c>
      <c r="M10" s="519">
        <v>9.6500000000000002E-2</v>
      </c>
      <c r="N10" s="519">
        <v>0.1016</v>
      </c>
      <c r="O10" s="519">
        <v>9.9599999999999994E-2</v>
      </c>
      <c r="P10" s="519">
        <v>9.9699999999999997E-2</v>
      </c>
      <c r="Q10" s="519">
        <v>0.10100000000000001</v>
      </c>
      <c r="R10" s="519">
        <v>0.1003</v>
      </c>
      <c r="S10" s="519">
        <v>0.124</v>
      </c>
      <c r="T10" s="519">
        <v>9.6500000000000002E-2</v>
      </c>
      <c r="U10" s="519">
        <v>0.1145</v>
      </c>
      <c r="V10" s="519">
        <v>0.1188</v>
      </c>
      <c r="W10" s="519">
        <v>0.1211</v>
      </c>
      <c r="X10" s="519">
        <v>0.12690000000000001</v>
      </c>
      <c r="Y10" s="519">
        <v>0.13769999999999999</v>
      </c>
      <c r="Z10" s="519">
        <v>0.151</v>
      </c>
      <c r="AA10" s="519">
        <v>0.14510000000000001</v>
      </c>
      <c r="AB10" s="519">
        <v>0.15529999999999999</v>
      </c>
      <c r="AC10" s="519">
        <v>0.16900000000000001</v>
      </c>
      <c r="AD10" s="519">
        <v>0.18429999999999999</v>
      </c>
      <c r="AE10" s="519">
        <v>0.16700000000000001</v>
      </c>
      <c r="AF10" s="519">
        <v>0.1467</v>
      </c>
      <c r="AG10" s="519">
        <v>0.14499999999999999</v>
      </c>
      <c r="AH10" s="519">
        <v>0.18329999999999999</v>
      </c>
      <c r="AI10" s="519">
        <v>0.1852</v>
      </c>
      <c r="AJ10" s="519">
        <v>0.18679999999999999</v>
      </c>
    </row>
    <row r="11" spans="1:38">
      <c r="A11" s="92" t="s">
        <v>10</v>
      </c>
      <c r="B11" s="519">
        <v>0.1925</v>
      </c>
      <c r="C11" s="519">
        <v>0.19889999999999999</v>
      </c>
      <c r="D11" s="519">
        <v>0.1925</v>
      </c>
      <c r="E11" s="519">
        <v>0.1925</v>
      </c>
      <c r="F11" s="519">
        <v>0.19889999999999999</v>
      </c>
      <c r="G11" s="519">
        <v>0.2276</v>
      </c>
      <c r="H11" s="519">
        <v>0.1154</v>
      </c>
      <c r="I11" s="519">
        <v>0.19239999999999999</v>
      </c>
      <c r="J11" s="519">
        <v>0.28210000000000002</v>
      </c>
      <c r="K11" s="519">
        <v>0.2787</v>
      </c>
      <c r="L11" s="519">
        <v>0.3493</v>
      </c>
      <c r="M11" s="519">
        <v>0.33650000000000002</v>
      </c>
      <c r="N11" s="519">
        <v>0.27889999999999998</v>
      </c>
      <c r="O11" s="519">
        <v>0.37180000000000002</v>
      </c>
      <c r="P11" s="519">
        <v>0.375</v>
      </c>
      <c r="Q11" s="519">
        <v>0.36230000000000001</v>
      </c>
      <c r="R11" s="519">
        <v>0.37509999999999999</v>
      </c>
      <c r="S11" s="519">
        <v>0.35580000000000001</v>
      </c>
      <c r="T11" s="519">
        <v>0.41870000000000002</v>
      </c>
      <c r="U11" s="519">
        <v>0.37690000000000001</v>
      </c>
      <c r="V11" s="519">
        <v>0.44979999999999998</v>
      </c>
      <c r="W11" s="519">
        <v>0.64849999999999997</v>
      </c>
      <c r="X11" s="519">
        <v>0.97119999999999995</v>
      </c>
      <c r="Y11" s="519">
        <v>1.0932999999999999</v>
      </c>
      <c r="Z11" s="519">
        <v>1.1207</v>
      </c>
      <c r="AA11" s="519">
        <v>1.3313999999999999</v>
      </c>
      <c r="AB11" s="519">
        <v>1.2310000000000001</v>
      </c>
      <c r="AC11" s="519">
        <v>1.4153</v>
      </c>
      <c r="AD11" s="519">
        <v>1.262</v>
      </c>
      <c r="AE11" s="519">
        <v>1.524</v>
      </c>
      <c r="AF11" s="519">
        <v>1.2302</v>
      </c>
      <c r="AG11" s="519">
        <v>1.6749000000000001</v>
      </c>
      <c r="AH11" s="519">
        <v>1.7205999999999999</v>
      </c>
      <c r="AI11" s="519">
        <v>1.8333999999999999</v>
      </c>
      <c r="AJ11" s="519">
        <v>1.8678999999999999</v>
      </c>
    </row>
    <row r="12" spans="1:38">
      <c r="A12" s="92" t="s">
        <v>9</v>
      </c>
      <c r="B12" s="519">
        <v>8.6400000000000005E-2</v>
      </c>
      <c r="C12" s="519">
        <v>0.1414</v>
      </c>
      <c r="D12" s="519">
        <v>0.29659999999999997</v>
      </c>
      <c r="E12" s="519">
        <v>0.29049999999999998</v>
      </c>
      <c r="F12" s="519">
        <v>0.29530000000000001</v>
      </c>
      <c r="G12" s="519">
        <v>0.30380000000000001</v>
      </c>
      <c r="H12" s="519">
        <v>0.40570000000000001</v>
      </c>
      <c r="I12" s="519">
        <v>0.59689999999999999</v>
      </c>
      <c r="J12" s="519">
        <v>0.73909999999999998</v>
      </c>
      <c r="K12" s="519">
        <v>0.74350000000000005</v>
      </c>
      <c r="L12" s="519">
        <v>0.99170000000000003</v>
      </c>
      <c r="M12" s="519">
        <v>1.0456000000000001</v>
      </c>
      <c r="N12" s="519">
        <v>1.0119</v>
      </c>
      <c r="O12" s="519">
        <v>1.0463</v>
      </c>
      <c r="P12" s="519">
        <v>0.9274</v>
      </c>
      <c r="Q12" s="519">
        <v>1.3586</v>
      </c>
      <c r="R12" s="519">
        <v>1.4921</v>
      </c>
      <c r="S12" s="519">
        <v>1.7710999999999999</v>
      </c>
      <c r="T12" s="519">
        <v>1.8351</v>
      </c>
      <c r="U12" s="519">
        <v>1.7509999999999999</v>
      </c>
      <c r="V12" s="519">
        <v>1.9031</v>
      </c>
      <c r="W12" s="519">
        <v>2.4237000000000002</v>
      </c>
      <c r="X12" s="519">
        <v>2.3906999999999998</v>
      </c>
      <c r="Y12" s="519">
        <v>2.4253</v>
      </c>
      <c r="Z12" s="519">
        <v>2.2450000000000001</v>
      </c>
      <c r="AA12" s="519">
        <v>2.4790999999999999</v>
      </c>
      <c r="AB12" s="519">
        <v>2.4043000000000001</v>
      </c>
      <c r="AC12" s="519">
        <v>2.5266000000000002</v>
      </c>
      <c r="AD12" s="519">
        <v>2.6457999999999999</v>
      </c>
      <c r="AE12" s="519">
        <v>2.5752999999999999</v>
      </c>
      <c r="AF12" s="519">
        <v>2.2248999999999999</v>
      </c>
      <c r="AG12" s="519">
        <v>2.0326</v>
      </c>
      <c r="AH12" s="519">
        <v>1.7136</v>
      </c>
      <c r="AI12" s="519">
        <v>0.49370000000000003</v>
      </c>
      <c r="AJ12" s="519">
        <v>0.50260000000000005</v>
      </c>
    </row>
    <row r="13" spans="1:38">
      <c r="A13" s="92" t="s">
        <v>8</v>
      </c>
      <c r="B13" s="519">
        <v>0.43709999999999999</v>
      </c>
      <c r="C13" s="519">
        <v>0.48559999999999998</v>
      </c>
      <c r="D13" s="519">
        <v>0.498</v>
      </c>
      <c r="E13" s="519">
        <v>0.52780000000000005</v>
      </c>
      <c r="F13" s="519">
        <v>0.5988</v>
      </c>
      <c r="G13" s="519">
        <v>0.63500000000000001</v>
      </c>
      <c r="H13" s="519">
        <v>0.69199999999999995</v>
      </c>
      <c r="I13" s="519">
        <v>0.7087</v>
      </c>
      <c r="J13" s="519">
        <v>0.83709999999999996</v>
      </c>
      <c r="K13" s="519">
        <v>1.0221</v>
      </c>
      <c r="L13" s="519">
        <v>1.1571</v>
      </c>
      <c r="M13" s="519">
        <v>1.2642</v>
      </c>
      <c r="N13" s="519">
        <v>1.2859</v>
      </c>
      <c r="O13" s="519">
        <v>1.3794999999999999</v>
      </c>
      <c r="P13" s="519">
        <v>1.3976999999999999</v>
      </c>
      <c r="Q13" s="519">
        <v>1.5706</v>
      </c>
      <c r="R13" s="519">
        <v>1.8523000000000001</v>
      </c>
      <c r="S13" s="519">
        <v>1.9910000000000001</v>
      </c>
      <c r="T13" s="519">
        <v>2.0243000000000002</v>
      </c>
      <c r="U13" s="519">
        <v>2.0206</v>
      </c>
      <c r="V13" s="519">
        <v>2.2075999999999998</v>
      </c>
      <c r="W13" s="519">
        <v>2.1939000000000002</v>
      </c>
      <c r="X13" s="519">
        <v>2.2625999999999999</v>
      </c>
      <c r="Y13" s="519">
        <v>2.3454000000000002</v>
      </c>
      <c r="Z13" s="519">
        <v>2.4293</v>
      </c>
      <c r="AA13" s="519">
        <v>2.3914</v>
      </c>
      <c r="AB13" s="519">
        <v>2.4142000000000001</v>
      </c>
      <c r="AC13" s="519">
        <v>2.536</v>
      </c>
      <c r="AD13" s="519">
        <v>2.4689999999999999</v>
      </c>
      <c r="AE13" s="519">
        <v>2.4207999999999998</v>
      </c>
      <c r="AF13" s="519">
        <v>2.1903000000000001</v>
      </c>
      <c r="AG13" s="519">
        <v>2.4028</v>
      </c>
      <c r="AH13" s="519">
        <v>2.3144</v>
      </c>
      <c r="AI13" s="519">
        <v>2.5022000000000002</v>
      </c>
      <c r="AJ13" s="519">
        <v>2.5512999999999999</v>
      </c>
    </row>
    <row r="14" spans="1:38">
      <c r="A14" s="92" t="s">
        <v>6</v>
      </c>
      <c r="B14" s="519">
        <v>0.1113</v>
      </c>
      <c r="C14" s="519">
        <v>0.1255</v>
      </c>
      <c r="D14" s="519">
        <v>9.01E-2</v>
      </c>
      <c r="E14" s="519">
        <v>5.9400000000000001E-2</v>
      </c>
      <c r="F14" s="519">
        <v>2.5999999999999999E-2</v>
      </c>
      <c r="G14" s="519">
        <v>2.63E-2</v>
      </c>
      <c r="H14" s="519">
        <v>2.63E-2</v>
      </c>
      <c r="I14" s="519">
        <v>2.9600000000000001E-2</v>
      </c>
      <c r="J14" s="519">
        <v>2.0299999999999999E-2</v>
      </c>
      <c r="K14" s="519">
        <v>2.0500000000000001E-2</v>
      </c>
      <c r="L14" s="519">
        <v>4.65E-2</v>
      </c>
      <c r="M14" s="519">
        <v>4.7100000000000003E-2</v>
      </c>
      <c r="N14" s="519">
        <v>3.9899999999999998E-2</v>
      </c>
      <c r="O14" s="519">
        <v>3.39E-2</v>
      </c>
      <c r="P14" s="519">
        <v>3.7499999999999999E-2</v>
      </c>
      <c r="Q14" s="519">
        <v>1.7899999999999999E-2</v>
      </c>
      <c r="R14" s="519">
        <v>1.5100000000000001E-2</v>
      </c>
      <c r="S14" s="519">
        <v>8.9999999999999993E-3</v>
      </c>
      <c r="T14" s="519">
        <v>6.1000000000000004E-3</v>
      </c>
      <c r="U14" s="519">
        <v>8.6E-3</v>
      </c>
      <c r="V14" s="519">
        <v>1.09E-2</v>
      </c>
      <c r="W14" s="519">
        <v>4.9799999999999997E-2</v>
      </c>
      <c r="X14" s="519">
        <v>5.1799999999999999E-2</v>
      </c>
      <c r="Y14" s="519">
        <v>0.1008</v>
      </c>
      <c r="Z14" s="519">
        <v>0.10349999999999999</v>
      </c>
      <c r="AA14" s="519">
        <v>0.60019999999999996</v>
      </c>
      <c r="AB14" s="519">
        <v>1.6006</v>
      </c>
      <c r="AC14" s="519">
        <v>1.7264999999999999</v>
      </c>
      <c r="AD14" s="519">
        <v>1.4762</v>
      </c>
      <c r="AE14" s="519">
        <v>1.6112</v>
      </c>
      <c r="AF14" s="519">
        <v>1.4853000000000001</v>
      </c>
      <c r="AG14" s="519">
        <v>1.4948999999999999</v>
      </c>
      <c r="AH14" s="519">
        <v>1.6834</v>
      </c>
      <c r="AI14" s="519">
        <v>1.7330000000000001</v>
      </c>
      <c r="AJ14" s="519">
        <v>1.5374000000000001</v>
      </c>
    </row>
    <row r="15" spans="1:38">
      <c r="A15" s="92" t="s">
        <v>17</v>
      </c>
      <c r="B15" s="519">
        <v>0.32319999999999999</v>
      </c>
      <c r="C15" s="519">
        <v>6.59E-2</v>
      </c>
      <c r="D15" s="519">
        <v>3.2500000000000001E-2</v>
      </c>
      <c r="E15" s="519">
        <v>0.21340000000000001</v>
      </c>
      <c r="F15" s="519">
        <v>0.23150000000000001</v>
      </c>
      <c r="G15" s="519">
        <v>4.4400000000000002E-2</v>
      </c>
      <c r="H15" s="519">
        <v>4.3499999999999997E-2</v>
      </c>
      <c r="I15" s="519">
        <v>3.7100000000000001E-2</v>
      </c>
      <c r="J15" s="519">
        <v>4.6600000000000003E-2</v>
      </c>
      <c r="K15" s="519">
        <v>3.6400000000000002E-2</v>
      </c>
      <c r="L15" s="519">
        <v>6.4000000000000003E-3</v>
      </c>
      <c r="M15" s="519">
        <v>8.6E-3</v>
      </c>
      <c r="N15" s="519">
        <v>0</v>
      </c>
      <c r="O15" s="519">
        <v>1.72E-2</v>
      </c>
      <c r="P15" s="519">
        <v>5.4999999999999997E-3</v>
      </c>
      <c r="Q15" s="519">
        <v>4.2900000000000001E-2</v>
      </c>
      <c r="R15" s="519">
        <v>0.14749999999999999</v>
      </c>
      <c r="S15" s="519">
        <v>0.16869999999999999</v>
      </c>
      <c r="T15" s="519">
        <v>0.2162</v>
      </c>
      <c r="U15" s="519">
        <v>0.12570000000000001</v>
      </c>
      <c r="V15" s="519">
        <v>3.1300000000000001E-2</v>
      </c>
      <c r="W15" s="519">
        <v>1.9599999999999999E-2</v>
      </c>
      <c r="X15" s="519">
        <v>9.2299999999999993E-2</v>
      </c>
      <c r="Y15" s="519">
        <v>7.8200000000000006E-2</v>
      </c>
      <c r="Z15" s="519">
        <v>1.35E-2</v>
      </c>
      <c r="AA15" s="519">
        <v>4.1000000000000002E-2</v>
      </c>
      <c r="AB15" s="519">
        <v>9.3799999999999994E-2</v>
      </c>
      <c r="AC15" s="519">
        <v>9.6199999999999994E-2</v>
      </c>
      <c r="AD15" s="519">
        <v>3.1699999999999999E-2</v>
      </c>
      <c r="AE15" s="519">
        <v>8.3000000000000004E-2</v>
      </c>
      <c r="AF15" s="519">
        <v>0.1053</v>
      </c>
      <c r="AG15" s="519">
        <v>6.9199999999999998E-2</v>
      </c>
      <c r="AH15" s="519">
        <v>3.2899999999999999E-2</v>
      </c>
      <c r="AI15" s="519">
        <v>3.1600000000000003E-2</v>
      </c>
      <c r="AJ15" s="519">
        <v>3.3000000000000002E-2</v>
      </c>
    </row>
    <row r="16" spans="1:38">
      <c r="A16" s="92" t="s">
        <v>4</v>
      </c>
      <c r="B16" s="519">
        <v>6.9400000000000003E-2</v>
      </c>
      <c r="C16" s="519">
        <v>0.1022</v>
      </c>
      <c r="D16" s="519">
        <v>8.1199999999999994E-2</v>
      </c>
      <c r="E16" s="519">
        <v>8.14E-2</v>
      </c>
      <c r="F16" s="519">
        <v>7.8299999999999995E-2</v>
      </c>
      <c r="G16" s="519">
        <v>8.2799999999999999E-2</v>
      </c>
      <c r="H16" s="519">
        <v>8.77E-2</v>
      </c>
      <c r="I16" s="519">
        <v>8.9300000000000004E-2</v>
      </c>
      <c r="J16" s="519">
        <v>0.1016</v>
      </c>
      <c r="K16" s="519">
        <v>0.1012</v>
      </c>
      <c r="L16" s="519">
        <v>0.1966</v>
      </c>
      <c r="M16" s="519">
        <v>0.22409999999999999</v>
      </c>
      <c r="N16" s="519">
        <v>0.20219999999999999</v>
      </c>
      <c r="O16" s="519">
        <v>0.19650000000000001</v>
      </c>
      <c r="P16" s="519">
        <v>0.26269999999999999</v>
      </c>
      <c r="Q16" s="519">
        <v>0.24129999999999999</v>
      </c>
      <c r="R16" s="519">
        <v>0.25679999999999997</v>
      </c>
      <c r="S16" s="519">
        <v>0.20230000000000001</v>
      </c>
      <c r="T16" s="519">
        <v>0.2056</v>
      </c>
      <c r="U16" s="519">
        <v>0.2298</v>
      </c>
      <c r="V16" s="519">
        <v>0.2102</v>
      </c>
      <c r="W16" s="519">
        <v>0.17519999999999999</v>
      </c>
      <c r="X16" s="519">
        <v>0.1966</v>
      </c>
      <c r="Y16" s="519">
        <v>0.1915</v>
      </c>
      <c r="Z16" s="519">
        <v>0.2351</v>
      </c>
      <c r="AA16" s="519">
        <v>0.24179999999999999</v>
      </c>
      <c r="AB16" s="519">
        <v>0.26169999999999999</v>
      </c>
      <c r="AC16" s="519">
        <v>0.27260000000000001</v>
      </c>
      <c r="AD16" s="519">
        <v>0.24610000000000001</v>
      </c>
      <c r="AE16" s="519">
        <v>0.1918</v>
      </c>
      <c r="AF16" s="519">
        <v>0.1759</v>
      </c>
      <c r="AG16" s="519">
        <v>0.15029999999999999</v>
      </c>
      <c r="AH16" s="519">
        <v>0.158</v>
      </c>
      <c r="AI16" s="519">
        <v>0.1573</v>
      </c>
      <c r="AJ16" s="519">
        <v>0.16450000000000001</v>
      </c>
    </row>
    <row r="17" spans="1:36">
      <c r="A17" s="92" t="s">
        <v>3</v>
      </c>
      <c r="B17" s="519">
        <v>143.45840000000001</v>
      </c>
      <c r="C17" s="519">
        <v>142.99459999999999</v>
      </c>
      <c r="D17" s="519">
        <v>145.2998</v>
      </c>
      <c r="E17" s="519">
        <v>155.65039999999999</v>
      </c>
      <c r="F17" s="519">
        <v>159.44290000000001</v>
      </c>
      <c r="G17" s="519">
        <v>167.15539999999999</v>
      </c>
      <c r="H17" s="519">
        <v>175.2047</v>
      </c>
      <c r="I17" s="519">
        <v>184.31710000000001</v>
      </c>
      <c r="J17" s="519">
        <v>192.07560000000001</v>
      </c>
      <c r="K17" s="519">
        <v>181.9607</v>
      </c>
      <c r="L17" s="519">
        <v>189.3922</v>
      </c>
      <c r="M17" s="519">
        <v>176.08109999999999</v>
      </c>
      <c r="N17" s="519">
        <v>180.3553</v>
      </c>
      <c r="O17" s="519">
        <v>200.35429999999999</v>
      </c>
      <c r="P17" s="519">
        <v>214.17779999999999</v>
      </c>
      <c r="Q17" s="519">
        <v>210.27189999999999</v>
      </c>
      <c r="R17" s="519">
        <v>212.8295</v>
      </c>
      <c r="S17" s="519">
        <v>219.85560000000001</v>
      </c>
      <c r="T17" s="519">
        <v>247.08750000000001</v>
      </c>
      <c r="U17" s="519">
        <v>228.0795</v>
      </c>
      <c r="V17" s="519">
        <v>242.75</v>
      </c>
      <c r="W17" s="519">
        <v>230.67529999999999</v>
      </c>
      <c r="X17" s="519">
        <v>237.1909</v>
      </c>
      <c r="Y17" s="519">
        <v>241.04830000000001</v>
      </c>
      <c r="Z17" s="519">
        <v>252.61670000000001</v>
      </c>
      <c r="AA17" s="519">
        <v>232.67760000000001</v>
      </c>
      <c r="AB17" s="519">
        <v>235.54339999999999</v>
      </c>
      <c r="AC17" s="519">
        <v>224.7884</v>
      </c>
      <c r="AD17" s="519">
        <v>233.48179999999999</v>
      </c>
      <c r="AE17" s="519">
        <v>253.87819999999999</v>
      </c>
      <c r="AF17" s="519">
        <v>248.4657</v>
      </c>
      <c r="AG17" s="519">
        <v>237.61660000000001</v>
      </c>
      <c r="AH17" s="519">
        <v>227.78809999999999</v>
      </c>
      <c r="AI17" s="519">
        <v>218.47290000000001</v>
      </c>
      <c r="AJ17" s="519">
        <v>232.5513</v>
      </c>
    </row>
    <row r="18" spans="1:36">
      <c r="A18" s="92" t="s">
        <v>431</v>
      </c>
      <c r="B18" s="519">
        <v>0.25030000000000002</v>
      </c>
      <c r="C18" s="519">
        <v>0.25030000000000002</v>
      </c>
      <c r="D18" s="519">
        <v>0.25030000000000002</v>
      </c>
      <c r="E18" s="519">
        <v>0.30930000000000002</v>
      </c>
      <c r="F18" s="519">
        <v>0.40050000000000002</v>
      </c>
      <c r="G18" s="519">
        <v>0.55069999999999997</v>
      </c>
      <c r="H18" s="519">
        <v>0.39329999999999998</v>
      </c>
      <c r="I18" s="519">
        <v>0.43930000000000002</v>
      </c>
      <c r="J18" s="519">
        <v>7.5999999999999998E-2</v>
      </c>
      <c r="K18" s="519">
        <v>0.14630000000000001</v>
      </c>
      <c r="L18" s="519">
        <v>0.32729999999999998</v>
      </c>
      <c r="M18" s="519">
        <v>0.15640000000000001</v>
      </c>
      <c r="N18" s="519">
        <v>0.1196</v>
      </c>
      <c r="O18" s="519">
        <v>0.11509999999999999</v>
      </c>
      <c r="P18" s="519">
        <v>1.2521</v>
      </c>
      <c r="Q18" s="519">
        <v>1.3535999999999999</v>
      </c>
      <c r="R18" s="519">
        <v>1.5865</v>
      </c>
      <c r="S18" s="519">
        <v>1.3849</v>
      </c>
      <c r="T18" s="519">
        <v>1.2358</v>
      </c>
      <c r="U18" s="519">
        <v>1.2038</v>
      </c>
      <c r="V18" s="519">
        <v>1.4717</v>
      </c>
      <c r="W18" s="519">
        <v>1.9172</v>
      </c>
      <c r="X18" s="519">
        <v>2.4908000000000001</v>
      </c>
      <c r="Y18" s="519">
        <v>2.8464</v>
      </c>
      <c r="Z18" s="519">
        <v>2.4214000000000002</v>
      </c>
      <c r="AA18" s="519">
        <v>3.0286</v>
      </c>
      <c r="AB18" s="519">
        <v>2.3294000000000001</v>
      </c>
      <c r="AC18" s="519">
        <v>2.4557000000000002</v>
      </c>
      <c r="AD18" s="519">
        <v>2.5842999999999998</v>
      </c>
      <c r="AE18" s="519">
        <v>2.6383999999999999</v>
      </c>
      <c r="AF18" s="519">
        <v>2.3323999999999998</v>
      </c>
      <c r="AG18" s="519">
        <v>2.7795000000000001</v>
      </c>
      <c r="AH18" s="519">
        <v>3.3877000000000002</v>
      </c>
      <c r="AI18" s="519">
        <v>3.4895999999999998</v>
      </c>
      <c r="AJ18" s="519">
        <v>3.0669</v>
      </c>
    </row>
    <row r="19" spans="1:36">
      <c r="A19" s="92" t="s">
        <v>1</v>
      </c>
      <c r="B19" s="519">
        <v>9.3100000000000002E-2</v>
      </c>
      <c r="C19" s="519">
        <v>9.1499999999999998E-2</v>
      </c>
      <c r="D19" s="519">
        <v>8.9099999999999999E-2</v>
      </c>
      <c r="E19" s="519">
        <v>9.2299999999999993E-2</v>
      </c>
      <c r="F19" s="519">
        <v>7.0699999999999999E-2</v>
      </c>
      <c r="G19" s="519">
        <v>5.8999999999999997E-2</v>
      </c>
      <c r="H19" s="519">
        <v>5.2600000000000001E-2</v>
      </c>
      <c r="I19" s="519">
        <v>8.0100000000000005E-2</v>
      </c>
      <c r="J19" s="519">
        <v>7.7700000000000005E-2</v>
      </c>
      <c r="K19" s="519">
        <v>5.1900000000000002E-2</v>
      </c>
      <c r="L19" s="519">
        <v>5.5100000000000003E-2</v>
      </c>
      <c r="M19" s="519">
        <v>5.74E-2</v>
      </c>
      <c r="N19" s="519">
        <v>5.74E-2</v>
      </c>
      <c r="O19" s="519">
        <v>5.9700000000000003E-2</v>
      </c>
      <c r="P19" s="519">
        <v>5.2699999999999997E-2</v>
      </c>
      <c r="Q19" s="519">
        <v>5.74E-2</v>
      </c>
      <c r="R19" s="519">
        <v>3.49E-2</v>
      </c>
      <c r="S19" s="519">
        <v>2.52E-2</v>
      </c>
      <c r="T19" s="519">
        <v>2.5399999999999999E-2</v>
      </c>
      <c r="U19" s="519">
        <v>2.2200000000000001E-2</v>
      </c>
      <c r="V19" s="519">
        <v>2.5399999999999999E-2</v>
      </c>
      <c r="W19" s="519">
        <v>3.49E-2</v>
      </c>
      <c r="X19" s="519">
        <v>3.1699999999999999E-2</v>
      </c>
      <c r="Y19" s="519">
        <v>3.1699999999999999E-2</v>
      </c>
      <c r="Z19" s="519">
        <v>0.26590000000000003</v>
      </c>
      <c r="AA19" s="519">
        <v>0.30070000000000002</v>
      </c>
      <c r="AB19" s="519">
        <v>0.73709999999999998</v>
      </c>
      <c r="AC19" s="519">
        <v>2.2896999999999998</v>
      </c>
      <c r="AD19" s="519">
        <v>3.3586</v>
      </c>
      <c r="AE19" s="519">
        <v>2.8950999999999998</v>
      </c>
      <c r="AF19" s="519">
        <v>3.0255999999999998</v>
      </c>
      <c r="AG19" s="519">
        <v>1.9923</v>
      </c>
      <c r="AH19" s="519">
        <v>3.1293000000000002</v>
      </c>
      <c r="AI19" s="519">
        <v>3.6175000000000002</v>
      </c>
      <c r="AJ19" s="519">
        <v>3.6934</v>
      </c>
    </row>
    <row r="20" spans="1:36">
      <c r="A20" s="92" t="s">
        <v>23</v>
      </c>
      <c r="B20" s="519">
        <v>6.8160999999999996</v>
      </c>
      <c r="C20" s="519">
        <v>8.5493000000000006</v>
      </c>
      <c r="D20" s="519">
        <v>8.6522000000000006</v>
      </c>
      <c r="E20" s="519">
        <v>7.8898999999999999</v>
      </c>
      <c r="F20" s="519">
        <v>8.3895999999999997</v>
      </c>
      <c r="G20" s="519">
        <v>7.3292000000000002</v>
      </c>
      <c r="H20" s="519">
        <v>6.5688000000000004</v>
      </c>
      <c r="I20" s="519">
        <v>5.8613</v>
      </c>
      <c r="J20" s="519">
        <v>6.0989000000000004</v>
      </c>
      <c r="K20" s="519">
        <v>5.875</v>
      </c>
      <c r="L20" s="519">
        <v>5.2793000000000001</v>
      </c>
      <c r="M20" s="519">
        <v>6.8426999999999998</v>
      </c>
      <c r="N20" s="519">
        <v>6.2788000000000004</v>
      </c>
      <c r="O20" s="519">
        <v>4.6233000000000004</v>
      </c>
      <c r="P20" s="519">
        <v>5.6703000000000001</v>
      </c>
      <c r="Q20" s="519">
        <v>5.9965999999999999</v>
      </c>
      <c r="R20" s="519">
        <v>3.8483000000000001</v>
      </c>
      <c r="S20" s="519">
        <v>3.3565999999999998</v>
      </c>
      <c r="T20" s="519">
        <v>2.6562999999999999</v>
      </c>
      <c r="U20" s="519">
        <v>2.7136999999999998</v>
      </c>
      <c r="V20" s="519">
        <v>4.2801</v>
      </c>
      <c r="W20" s="519">
        <v>8.8827999999999996</v>
      </c>
      <c r="X20" s="519">
        <v>5.5053000000000001</v>
      </c>
      <c r="Y20" s="519">
        <v>6.7169999999999996</v>
      </c>
      <c r="Z20" s="519">
        <v>6.7736999999999998</v>
      </c>
      <c r="AA20" s="519">
        <v>6.7614999999999998</v>
      </c>
      <c r="AB20" s="519">
        <v>5.9458000000000002</v>
      </c>
      <c r="AC20" s="519">
        <v>5.0041000000000002</v>
      </c>
      <c r="AD20" s="519">
        <v>5.3006000000000002</v>
      </c>
      <c r="AE20" s="519">
        <v>4.9010999999999996</v>
      </c>
      <c r="AF20" s="519">
        <v>3.7606999999999999</v>
      </c>
      <c r="AG20" s="519">
        <v>3.8883999999999999</v>
      </c>
      <c r="AH20" s="519">
        <v>4.1341000000000001</v>
      </c>
      <c r="AI20" s="519">
        <v>4.78</v>
      </c>
      <c r="AJ20" s="519">
        <v>4.8803999999999998</v>
      </c>
    </row>
    <row r="22" spans="1:36">
      <c r="A22" s="136" t="s">
        <v>18</v>
      </c>
    </row>
    <row r="23" spans="1:36">
      <c r="A23" s="42" t="s">
        <v>3263</v>
      </c>
    </row>
    <row r="24" spans="1:36">
      <c r="A24" s="42"/>
    </row>
    <row r="25" spans="1:36">
      <c r="A25" s="240"/>
    </row>
    <row r="26" spans="1:36">
      <c r="A26" s="42"/>
    </row>
  </sheetData>
  <hyperlinks>
    <hyperlink ref="AL4" location="Content!A1" display="Back to content page" xr:uid="{2BCB9C7E-90F6-4E30-A1EC-BDFA340D742D}"/>
  </hyperlinks>
  <pageMargins left="0.7" right="0.7" top="0.75" bottom="0.75" header="0.3" footer="0.3"/>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E1F08-7B03-4AD1-9E33-B4503147C52D}">
  <dimension ref="A1:AL22"/>
  <sheetViews>
    <sheetView topLeftCell="S1" workbookViewId="0">
      <selection activeCell="B4" sqref="B4:AJ19"/>
    </sheetView>
  </sheetViews>
  <sheetFormatPr defaultRowHeight="14.5"/>
  <cols>
    <col min="1" max="1" width="34.08984375" customWidth="1"/>
  </cols>
  <sheetData>
    <row r="1" spans="1:38">
      <c r="A1" s="18" t="s">
        <v>3239</v>
      </c>
    </row>
    <row r="3" spans="1:38">
      <c r="A3" s="92" t="s">
        <v>2519</v>
      </c>
      <c r="B3" s="117" t="s">
        <v>436</v>
      </c>
      <c r="C3" s="117" t="s">
        <v>462</v>
      </c>
      <c r="D3" s="117" t="s">
        <v>463</v>
      </c>
      <c r="E3" s="117" t="s">
        <v>464</v>
      </c>
      <c r="F3" s="117" t="s">
        <v>465</v>
      </c>
      <c r="G3" s="117" t="s">
        <v>437</v>
      </c>
      <c r="H3" s="117" t="s">
        <v>466</v>
      </c>
      <c r="I3" s="117" t="s">
        <v>467</v>
      </c>
      <c r="J3" s="117" t="s">
        <v>468</v>
      </c>
      <c r="K3" s="117" t="s">
        <v>469</v>
      </c>
      <c r="L3" s="117" t="s">
        <v>438</v>
      </c>
      <c r="M3" s="117" t="s">
        <v>445</v>
      </c>
      <c r="N3" s="117" t="s">
        <v>446</v>
      </c>
      <c r="O3" s="117" t="s">
        <v>447</v>
      </c>
      <c r="P3" s="117" t="s">
        <v>448</v>
      </c>
      <c r="Q3" s="117" t="s">
        <v>439</v>
      </c>
      <c r="R3" s="117" t="s">
        <v>440</v>
      </c>
      <c r="S3" s="117" t="s">
        <v>441</v>
      </c>
      <c r="T3" s="117" t="s">
        <v>34</v>
      </c>
      <c r="U3" s="117" t="s">
        <v>442</v>
      </c>
      <c r="V3" s="117" t="s">
        <v>33</v>
      </c>
      <c r="W3" s="117" t="s">
        <v>596</v>
      </c>
      <c r="X3" s="117" t="s">
        <v>597</v>
      </c>
      <c r="Y3" s="117" t="s">
        <v>598</v>
      </c>
      <c r="Z3" s="117" t="s">
        <v>599</v>
      </c>
      <c r="AA3" s="117" t="s">
        <v>600</v>
      </c>
      <c r="AB3" s="117" t="s">
        <v>601</v>
      </c>
      <c r="AC3" s="117" t="s">
        <v>602</v>
      </c>
      <c r="AD3" s="117" t="s">
        <v>603</v>
      </c>
      <c r="AE3" s="117" t="s">
        <v>1144</v>
      </c>
      <c r="AF3" s="117" t="s">
        <v>1145</v>
      </c>
      <c r="AG3" s="117" t="s">
        <v>2774</v>
      </c>
      <c r="AH3" s="117" t="s">
        <v>2847</v>
      </c>
      <c r="AI3" s="117" t="s">
        <v>2953</v>
      </c>
      <c r="AJ3" s="117" t="s">
        <v>3181</v>
      </c>
      <c r="AL3" s="1" t="s">
        <v>528</v>
      </c>
    </row>
    <row r="4" spans="1:38">
      <c r="A4" s="92" t="s">
        <v>13</v>
      </c>
      <c r="B4" s="519">
        <v>1.0165</v>
      </c>
      <c r="C4" s="519">
        <v>1.2574000000000001</v>
      </c>
      <c r="D4" s="519">
        <v>1.1870000000000001</v>
      </c>
      <c r="E4" s="519">
        <v>1.2119</v>
      </c>
      <c r="F4" s="519">
        <v>1.5409999999999999</v>
      </c>
      <c r="G4" s="519">
        <v>1.0709</v>
      </c>
      <c r="H4" s="519">
        <v>0.98799999999999999</v>
      </c>
      <c r="I4" s="519">
        <v>1.0521</v>
      </c>
      <c r="J4" s="519">
        <v>0.83420000000000005</v>
      </c>
      <c r="K4" s="519">
        <v>1.1566000000000001</v>
      </c>
      <c r="L4" s="519">
        <v>1.0745</v>
      </c>
      <c r="M4" s="519">
        <v>1.2044999999999999</v>
      </c>
      <c r="N4" s="519">
        <v>1.4807999999999999</v>
      </c>
      <c r="O4" s="519">
        <v>2.7543000000000002</v>
      </c>
      <c r="P4" s="519">
        <v>3.4525000000000001</v>
      </c>
      <c r="Q4" s="519">
        <v>2.4765999999999999</v>
      </c>
      <c r="R4" s="519">
        <v>3.2932000000000001</v>
      </c>
      <c r="S4" s="519">
        <v>3.8961000000000001</v>
      </c>
      <c r="T4" s="519">
        <v>5.2039</v>
      </c>
      <c r="U4" s="519">
        <v>5.7572000000000001</v>
      </c>
      <c r="V4" s="519">
        <v>5.6836000000000002</v>
      </c>
      <c r="W4" s="519">
        <v>6.2762000000000002</v>
      </c>
      <c r="X4" s="519">
        <v>6.7413999999999996</v>
      </c>
      <c r="Y4" s="519">
        <v>7.6988000000000003</v>
      </c>
      <c r="Z4" s="519">
        <v>7.9394</v>
      </c>
      <c r="AA4" s="519">
        <v>7.9829999999999997</v>
      </c>
      <c r="AB4" s="519">
        <v>7.9134000000000002</v>
      </c>
      <c r="AC4" s="519">
        <v>6.7211999999999996</v>
      </c>
      <c r="AD4" s="519">
        <v>6.9462000000000002</v>
      </c>
      <c r="AE4" s="519">
        <v>7.9339000000000004</v>
      </c>
      <c r="AF4" s="519">
        <v>3.8997999999999999</v>
      </c>
      <c r="AG4" s="519">
        <v>7.09</v>
      </c>
      <c r="AH4" s="519">
        <v>8.2997999999999994</v>
      </c>
      <c r="AI4" s="519">
        <v>8.5626999999999995</v>
      </c>
      <c r="AJ4" s="519">
        <v>8.6862999999999992</v>
      </c>
    </row>
    <row r="5" spans="1:38">
      <c r="A5" s="92" t="s">
        <v>12</v>
      </c>
      <c r="B5" s="519">
        <v>0.64790000000000003</v>
      </c>
      <c r="C5" s="519">
        <v>0.70730000000000004</v>
      </c>
      <c r="D5" s="519">
        <v>0.81079999999999997</v>
      </c>
      <c r="E5" s="519">
        <v>0.79679999999999995</v>
      </c>
      <c r="F5" s="519">
        <v>0.76800000000000002</v>
      </c>
      <c r="G5" s="519">
        <v>0.8881</v>
      </c>
      <c r="H5" s="519">
        <v>0.89729999999999999</v>
      </c>
      <c r="I5" s="519">
        <v>0.96679999999999999</v>
      </c>
      <c r="J5" s="519">
        <v>1.0356000000000001</v>
      </c>
      <c r="K5" s="519">
        <v>1.127</v>
      </c>
      <c r="L5" s="519">
        <v>1.2188000000000001</v>
      </c>
      <c r="M5" s="519">
        <v>1.3081</v>
      </c>
      <c r="N5" s="519">
        <v>1.2456</v>
      </c>
      <c r="O5" s="519">
        <v>1.3371</v>
      </c>
      <c r="P5" s="519">
        <v>1.4641999999999999</v>
      </c>
      <c r="Q5" s="519">
        <v>1.4958</v>
      </c>
      <c r="R5" s="519">
        <v>1.5837000000000001</v>
      </c>
      <c r="S5" s="519">
        <v>1.7157</v>
      </c>
      <c r="T5" s="519">
        <v>1.984</v>
      </c>
      <c r="U5" s="519">
        <v>1.7845</v>
      </c>
      <c r="V5" s="519">
        <v>1.8894</v>
      </c>
      <c r="W5" s="519">
        <v>1.9813000000000001</v>
      </c>
      <c r="X5" s="519">
        <v>2.0621</v>
      </c>
      <c r="Y5" s="519">
        <v>2.1492</v>
      </c>
      <c r="Z5" s="519">
        <v>2.2282000000000002</v>
      </c>
      <c r="AA5" s="519">
        <v>2.3090999999999999</v>
      </c>
      <c r="AB5" s="519">
        <v>2.2622</v>
      </c>
      <c r="AC5" s="519">
        <v>2.3003</v>
      </c>
      <c r="AD5" s="519">
        <v>2.4586999999999999</v>
      </c>
      <c r="AE5" s="519">
        <v>2.3582000000000001</v>
      </c>
      <c r="AF5" s="519">
        <v>2.1312000000000002</v>
      </c>
      <c r="AG5" s="519">
        <v>2.2050000000000001</v>
      </c>
      <c r="AH5" s="519">
        <v>2.2723</v>
      </c>
      <c r="AI5" s="519">
        <v>2.2959999999999998</v>
      </c>
      <c r="AJ5" s="519">
        <v>2.3157000000000001</v>
      </c>
    </row>
    <row r="6" spans="1:38">
      <c r="A6" s="92" t="s">
        <v>483</v>
      </c>
      <c r="B6" s="519">
        <v>1.84E-2</v>
      </c>
      <c r="C6" s="519">
        <v>2.2100000000000002E-2</v>
      </c>
      <c r="D6" s="519">
        <v>1.9300000000000001E-2</v>
      </c>
      <c r="E6" s="519">
        <v>1.9E-2</v>
      </c>
      <c r="F6" s="519">
        <v>1.89E-2</v>
      </c>
      <c r="G6" s="519">
        <v>1.9699999999999999E-2</v>
      </c>
      <c r="H6" s="519">
        <v>2.0299999999999999E-2</v>
      </c>
      <c r="I6" s="519">
        <v>2.0400000000000001E-2</v>
      </c>
      <c r="J6" s="519">
        <v>2.58E-2</v>
      </c>
      <c r="K6" s="519">
        <v>2.7199999999999998E-2</v>
      </c>
      <c r="L6" s="519">
        <v>4.3499999999999997E-2</v>
      </c>
      <c r="M6" s="519">
        <v>4.6300000000000001E-2</v>
      </c>
      <c r="N6" s="519">
        <v>4.8000000000000001E-2</v>
      </c>
      <c r="O6" s="519">
        <v>6.3299999999999995E-2</v>
      </c>
      <c r="P6" s="519">
        <v>7.0499999999999993E-2</v>
      </c>
      <c r="Q6" s="519">
        <v>6.8699999999999997E-2</v>
      </c>
      <c r="R6" s="519">
        <v>8.2500000000000004E-2</v>
      </c>
      <c r="S6" s="519">
        <v>5.6399999999999999E-2</v>
      </c>
      <c r="T6" s="519">
        <v>5.79E-2</v>
      </c>
      <c r="U6" s="519">
        <v>7.2300000000000003E-2</v>
      </c>
      <c r="V6" s="519">
        <v>8.2400000000000001E-2</v>
      </c>
      <c r="W6" s="519">
        <v>7.1499999999999994E-2</v>
      </c>
      <c r="X6" s="519">
        <v>7.7100000000000002E-2</v>
      </c>
      <c r="Y6" s="519">
        <v>9.4799999999999995E-2</v>
      </c>
      <c r="Z6" s="519">
        <v>7.9399999999999998E-2</v>
      </c>
      <c r="AA6" s="519">
        <v>8.8900000000000007E-2</v>
      </c>
      <c r="AB6" s="519">
        <v>0.112</v>
      </c>
      <c r="AC6" s="519">
        <v>0.1454</v>
      </c>
      <c r="AD6" s="519">
        <v>0.11070000000000001</v>
      </c>
      <c r="AE6" s="519">
        <v>0.1246</v>
      </c>
      <c r="AF6" s="519">
        <v>0.15029999999999999</v>
      </c>
      <c r="AG6" s="519">
        <v>0.23469999999999999</v>
      </c>
      <c r="AH6" s="519">
        <v>0.25109999999999999</v>
      </c>
      <c r="AI6" s="519">
        <v>0.25609999999999999</v>
      </c>
      <c r="AJ6" s="519">
        <v>0.26079999999999998</v>
      </c>
    </row>
    <row r="7" spans="1:38">
      <c r="A7" s="92" t="s">
        <v>89</v>
      </c>
      <c r="B7" s="519">
        <v>0.56720000000000004</v>
      </c>
      <c r="C7" s="519">
        <v>0.48020000000000002</v>
      </c>
      <c r="D7" s="519">
        <v>0.43959999999999999</v>
      </c>
      <c r="E7" s="519">
        <v>0.44259999999999999</v>
      </c>
      <c r="F7" s="519">
        <v>0.45150000000000001</v>
      </c>
      <c r="G7" s="519">
        <v>0.45129999999999998</v>
      </c>
      <c r="H7" s="519">
        <v>0.45440000000000003</v>
      </c>
      <c r="I7" s="519">
        <v>0.44800000000000001</v>
      </c>
      <c r="J7" s="519">
        <v>0.45440000000000003</v>
      </c>
      <c r="K7" s="519">
        <v>0.43890000000000001</v>
      </c>
      <c r="L7" s="519">
        <v>0.7903</v>
      </c>
      <c r="M7" s="519">
        <v>0.64780000000000004</v>
      </c>
      <c r="N7" s="519">
        <v>0.69269999999999998</v>
      </c>
      <c r="O7" s="519">
        <v>0.82220000000000004</v>
      </c>
      <c r="P7" s="519">
        <v>0.89470000000000005</v>
      </c>
      <c r="Q7" s="519">
        <v>1.1101000000000001</v>
      </c>
      <c r="R7" s="519">
        <v>1.1956</v>
      </c>
      <c r="S7" s="519">
        <v>1.3347</v>
      </c>
      <c r="T7" s="519">
        <v>1.5168999999999999</v>
      </c>
      <c r="U7" s="519">
        <v>1.5163</v>
      </c>
      <c r="V7" s="519">
        <v>1.6546000000000001</v>
      </c>
      <c r="W7" s="519">
        <v>2.1267999999999998</v>
      </c>
      <c r="X7" s="519">
        <v>2.1120999999999999</v>
      </c>
      <c r="Y7" s="519">
        <v>2.4655999999999998</v>
      </c>
      <c r="Z7" s="519">
        <v>2.879</v>
      </c>
      <c r="AA7" s="519">
        <v>2.7673999999999999</v>
      </c>
      <c r="AB7" s="519">
        <v>2.2097000000000002</v>
      </c>
      <c r="AC7" s="519">
        <v>2.2662</v>
      </c>
      <c r="AD7" s="519">
        <v>3.1295999999999999</v>
      </c>
      <c r="AE7" s="519">
        <v>3.2898000000000001</v>
      </c>
      <c r="AF7" s="519">
        <v>3.4516</v>
      </c>
      <c r="AG7" s="519">
        <v>3.3207</v>
      </c>
      <c r="AH7" s="519">
        <v>4.7664999999999997</v>
      </c>
      <c r="AI7" s="519">
        <v>4.8318000000000003</v>
      </c>
      <c r="AJ7" s="519">
        <v>4.9241000000000001</v>
      </c>
    </row>
    <row r="8" spans="1:38">
      <c r="A8" s="92" t="s">
        <v>482</v>
      </c>
      <c r="B8" s="519">
        <v>0.45050000000000001</v>
      </c>
      <c r="C8" s="519">
        <v>0.45679999999999998</v>
      </c>
      <c r="D8" s="519">
        <v>0.44</v>
      </c>
      <c r="E8" s="519">
        <v>0.44319999999999998</v>
      </c>
      <c r="F8" s="519">
        <v>0.4526</v>
      </c>
      <c r="G8" s="519">
        <v>0.45150000000000001</v>
      </c>
      <c r="H8" s="519">
        <v>0.30130000000000001</v>
      </c>
      <c r="I8" s="519">
        <v>0.41039999999999999</v>
      </c>
      <c r="J8" s="519">
        <v>0.42630000000000001</v>
      </c>
      <c r="K8" s="519">
        <v>0.4894</v>
      </c>
      <c r="L8" s="519">
        <v>0.50900000000000001</v>
      </c>
      <c r="M8" s="519">
        <v>0.43940000000000001</v>
      </c>
      <c r="N8" s="519">
        <v>0.44690000000000002</v>
      </c>
      <c r="O8" s="519">
        <v>0.46729999999999999</v>
      </c>
      <c r="P8" s="519">
        <v>0.4703</v>
      </c>
      <c r="Q8" s="519">
        <v>0.49880000000000002</v>
      </c>
      <c r="R8" s="519">
        <v>0.50239999999999996</v>
      </c>
      <c r="S8" s="519">
        <v>0.51829999999999998</v>
      </c>
      <c r="T8" s="519">
        <v>0.48649999999999999</v>
      </c>
      <c r="U8" s="519">
        <v>0.56189999999999996</v>
      </c>
      <c r="V8" s="519">
        <v>0.58709999999999996</v>
      </c>
      <c r="W8" s="519">
        <v>0.5161</v>
      </c>
      <c r="X8" s="519">
        <v>0.51929999999999998</v>
      </c>
      <c r="Y8" s="519">
        <v>0.67320000000000002</v>
      </c>
      <c r="Z8" s="519">
        <v>0.67030000000000001</v>
      </c>
      <c r="AA8" s="519">
        <v>0.57410000000000005</v>
      </c>
      <c r="AB8" s="519">
        <v>0.4778</v>
      </c>
      <c r="AC8" s="519">
        <v>0.58640000000000003</v>
      </c>
      <c r="AD8" s="519">
        <v>0.58640000000000003</v>
      </c>
      <c r="AE8" s="519">
        <v>0.68510000000000004</v>
      </c>
      <c r="AF8" s="519">
        <v>0.753</v>
      </c>
      <c r="AG8" s="519">
        <v>0.73380000000000001</v>
      </c>
      <c r="AH8" s="519">
        <v>0.85750000000000004</v>
      </c>
      <c r="AI8" s="519">
        <v>0.86629999999999996</v>
      </c>
      <c r="AJ8" s="519">
        <v>0.87370000000000003</v>
      </c>
    </row>
    <row r="9" spans="1:38">
      <c r="A9" s="92" t="s">
        <v>11</v>
      </c>
      <c r="B9" s="519">
        <v>5.0200000000000002E-2</v>
      </c>
      <c r="C9" s="519">
        <v>6.2700000000000006E-2</v>
      </c>
      <c r="D9" s="519">
        <v>5.4600000000000003E-2</v>
      </c>
      <c r="E9" s="519">
        <v>5.3199999999999997E-2</v>
      </c>
      <c r="F9" s="519">
        <v>5.8000000000000003E-2</v>
      </c>
      <c r="G9" s="519">
        <v>6.0600000000000001E-2</v>
      </c>
      <c r="H9" s="519">
        <v>6.25E-2</v>
      </c>
      <c r="I9" s="519">
        <v>6.2700000000000006E-2</v>
      </c>
      <c r="J9" s="519">
        <v>6.1100000000000002E-2</v>
      </c>
      <c r="K9" s="519">
        <v>6.4500000000000002E-2</v>
      </c>
      <c r="L9" s="519">
        <v>0.16969999999999999</v>
      </c>
      <c r="M9" s="519">
        <v>0.1744</v>
      </c>
      <c r="N9" s="519">
        <v>0.1845</v>
      </c>
      <c r="O9" s="519">
        <v>0.19009999999999999</v>
      </c>
      <c r="P9" s="519">
        <v>0.2044</v>
      </c>
      <c r="Q9" s="519">
        <v>0.2064</v>
      </c>
      <c r="R9" s="519">
        <v>0.2112</v>
      </c>
      <c r="S9" s="519">
        <v>0.28389999999999999</v>
      </c>
      <c r="T9" s="519">
        <v>0.2382</v>
      </c>
      <c r="U9" s="519">
        <v>0.28010000000000002</v>
      </c>
      <c r="V9" s="519">
        <v>0.27650000000000002</v>
      </c>
      <c r="W9" s="519">
        <v>0.27729999999999999</v>
      </c>
      <c r="X9" s="519">
        <v>0.30680000000000002</v>
      </c>
      <c r="Y9" s="519">
        <v>0.31609999999999999</v>
      </c>
      <c r="Z9" s="519">
        <v>0.30890000000000001</v>
      </c>
      <c r="AA9" s="519">
        <v>0.31059999999999999</v>
      </c>
      <c r="AB9" s="519">
        <v>0.36830000000000002</v>
      </c>
      <c r="AC9" s="519">
        <v>0.40160000000000001</v>
      </c>
      <c r="AD9" s="519">
        <v>0.40550000000000003</v>
      </c>
      <c r="AE9" s="519">
        <v>0.433</v>
      </c>
      <c r="AF9" s="519">
        <v>0.39329999999999998</v>
      </c>
      <c r="AG9" s="519">
        <v>0.45100000000000001</v>
      </c>
      <c r="AH9" s="519">
        <v>0.57289999999999996</v>
      </c>
      <c r="AI9" s="519">
        <v>0.57899999999999996</v>
      </c>
      <c r="AJ9" s="519">
        <v>0.58450000000000002</v>
      </c>
    </row>
    <row r="10" spans="1:38">
      <c r="A10" s="92" t="s">
        <v>10</v>
      </c>
      <c r="B10" s="519">
        <v>0.53239999999999998</v>
      </c>
      <c r="C10" s="519">
        <v>0.59030000000000005</v>
      </c>
      <c r="D10" s="519">
        <v>0.59660000000000002</v>
      </c>
      <c r="E10" s="519">
        <v>0.61519999999999997</v>
      </c>
      <c r="F10" s="519">
        <v>0.69740000000000002</v>
      </c>
      <c r="G10" s="519">
        <v>0.67490000000000006</v>
      </c>
      <c r="H10" s="519">
        <v>0.69630000000000003</v>
      </c>
      <c r="I10" s="519">
        <v>0.73299999999999998</v>
      </c>
      <c r="J10" s="519">
        <v>0.82750000000000001</v>
      </c>
      <c r="K10" s="519">
        <v>0.90559999999999996</v>
      </c>
      <c r="L10" s="519">
        <v>0.90669999999999995</v>
      </c>
      <c r="M10" s="519">
        <v>0.86570000000000003</v>
      </c>
      <c r="N10" s="519">
        <v>0.6008</v>
      </c>
      <c r="O10" s="519">
        <v>0.83650000000000002</v>
      </c>
      <c r="P10" s="519">
        <v>0.88600000000000001</v>
      </c>
      <c r="Q10" s="519">
        <v>0.84699999999999998</v>
      </c>
      <c r="R10" s="519">
        <v>0.81620000000000004</v>
      </c>
      <c r="S10" s="519">
        <v>0.87319999999999998</v>
      </c>
      <c r="T10" s="519">
        <v>0.8901</v>
      </c>
      <c r="U10" s="519">
        <v>0.84650000000000003</v>
      </c>
      <c r="V10" s="519">
        <v>0.89380000000000004</v>
      </c>
      <c r="W10" s="519">
        <v>0.99509999999999998</v>
      </c>
      <c r="X10" s="519">
        <v>1.0226</v>
      </c>
      <c r="Y10" s="519">
        <v>1.0708</v>
      </c>
      <c r="Z10" s="519">
        <v>1.1383000000000001</v>
      </c>
      <c r="AA10" s="519">
        <v>1.1768000000000001</v>
      </c>
      <c r="AB10" s="519">
        <v>1.2194</v>
      </c>
      <c r="AC10" s="519">
        <v>1.2388999999999999</v>
      </c>
      <c r="AD10" s="519">
        <v>1.1911</v>
      </c>
      <c r="AE10" s="519">
        <v>1.4017999999999999</v>
      </c>
      <c r="AF10" s="519">
        <v>1.1551</v>
      </c>
      <c r="AG10" s="519">
        <v>1.3718999999999999</v>
      </c>
      <c r="AH10" s="519">
        <v>1.5185999999999999</v>
      </c>
      <c r="AI10" s="519">
        <v>1.5431999999999999</v>
      </c>
      <c r="AJ10" s="519">
        <v>1.5743</v>
      </c>
    </row>
    <row r="11" spans="1:38">
      <c r="A11" s="92" t="s">
        <v>9</v>
      </c>
      <c r="B11" s="519">
        <v>0.1542</v>
      </c>
      <c r="C11" s="519">
        <v>0.24440000000000001</v>
      </c>
      <c r="D11" s="519">
        <v>0.21329999999999999</v>
      </c>
      <c r="E11" s="519">
        <v>0.2009</v>
      </c>
      <c r="F11" s="519">
        <v>0.21340000000000001</v>
      </c>
      <c r="G11" s="519">
        <v>0.23769999999999999</v>
      </c>
      <c r="H11" s="519">
        <v>0.24490000000000001</v>
      </c>
      <c r="I11" s="519">
        <v>0.24579999999999999</v>
      </c>
      <c r="J11" s="519">
        <v>0.24959999999999999</v>
      </c>
      <c r="K11" s="519">
        <v>0.26329999999999998</v>
      </c>
      <c r="L11" s="519">
        <v>0.32240000000000002</v>
      </c>
      <c r="M11" s="519">
        <v>0.30170000000000002</v>
      </c>
      <c r="N11" s="519">
        <v>0.29499999999999998</v>
      </c>
      <c r="O11" s="519">
        <v>0.33389999999999997</v>
      </c>
      <c r="P11" s="519">
        <v>0.36030000000000001</v>
      </c>
      <c r="Q11" s="519">
        <v>0.32240000000000002</v>
      </c>
      <c r="R11" s="519">
        <v>0.35099999999999998</v>
      </c>
      <c r="S11" s="519">
        <v>0.35570000000000002</v>
      </c>
      <c r="T11" s="519">
        <v>0.433</v>
      </c>
      <c r="U11" s="519">
        <v>0.3906</v>
      </c>
      <c r="V11" s="519">
        <v>0.46970000000000001</v>
      </c>
      <c r="W11" s="519">
        <v>0.42470000000000002</v>
      </c>
      <c r="X11" s="519">
        <v>0.43070000000000003</v>
      </c>
      <c r="Y11" s="519">
        <v>0.45750000000000002</v>
      </c>
      <c r="Z11" s="519">
        <v>0.43519999999999998</v>
      </c>
      <c r="AA11" s="519">
        <v>0.41789999999999999</v>
      </c>
      <c r="AB11" s="519">
        <v>0.52669999999999995</v>
      </c>
      <c r="AC11" s="519">
        <v>0.60640000000000005</v>
      </c>
      <c r="AD11" s="519">
        <v>0.62749999999999995</v>
      </c>
      <c r="AE11" s="519">
        <v>0.75829999999999997</v>
      </c>
      <c r="AF11" s="519">
        <v>0.76719999999999999</v>
      </c>
      <c r="AG11" s="519">
        <v>0.88360000000000005</v>
      </c>
      <c r="AH11" s="519">
        <v>1.294</v>
      </c>
      <c r="AI11" s="519">
        <v>1.3196000000000001</v>
      </c>
      <c r="AJ11" s="519">
        <v>1.3439000000000001</v>
      </c>
    </row>
    <row r="12" spans="1:38">
      <c r="A12" s="92" t="s">
        <v>8</v>
      </c>
      <c r="B12" s="519">
        <v>0.443</v>
      </c>
      <c r="C12" s="519">
        <v>0.45240000000000002</v>
      </c>
      <c r="D12" s="519">
        <v>0.503</v>
      </c>
      <c r="E12" s="519">
        <v>0.54110000000000003</v>
      </c>
      <c r="F12" s="519">
        <v>0.54990000000000006</v>
      </c>
      <c r="G12" s="519">
        <v>0.54300000000000004</v>
      </c>
      <c r="H12" s="519">
        <v>0.53949999999999998</v>
      </c>
      <c r="I12" s="519">
        <v>0.52659999999999996</v>
      </c>
      <c r="J12" s="519">
        <v>0.53269999999999995</v>
      </c>
      <c r="K12" s="519">
        <v>0.70579999999999998</v>
      </c>
      <c r="L12" s="519">
        <v>0.75380000000000003</v>
      </c>
      <c r="M12" s="519">
        <v>0.75419999999999998</v>
      </c>
      <c r="N12" s="519">
        <v>0.77990000000000004</v>
      </c>
      <c r="O12" s="519">
        <v>0.81159999999999999</v>
      </c>
      <c r="P12" s="519">
        <v>0.83050000000000002</v>
      </c>
      <c r="Q12" s="519">
        <v>0.85819999999999996</v>
      </c>
      <c r="R12" s="519">
        <v>0.86819999999999997</v>
      </c>
      <c r="S12" s="519">
        <v>0.83189999999999997</v>
      </c>
      <c r="T12" s="519">
        <v>0.83840000000000003</v>
      </c>
      <c r="U12" s="519">
        <v>0.86950000000000005</v>
      </c>
      <c r="V12" s="519">
        <v>0.92300000000000004</v>
      </c>
      <c r="W12" s="519">
        <v>0.93240000000000001</v>
      </c>
      <c r="X12" s="519">
        <v>0.9546</v>
      </c>
      <c r="Y12" s="519">
        <v>0.97319999999999995</v>
      </c>
      <c r="Z12" s="519">
        <v>0.998</v>
      </c>
      <c r="AA12" s="519">
        <v>1.0325</v>
      </c>
      <c r="AB12" s="519">
        <v>1.095</v>
      </c>
      <c r="AC12" s="519">
        <v>1.1169</v>
      </c>
      <c r="AD12" s="519">
        <v>1.1372</v>
      </c>
      <c r="AE12" s="519">
        <v>1.2020999999999999</v>
      </c>
      <c r="AF12" s="519">
        <v>1.0123</v>
      </c>
      <c r="AG12" s="519">
        <v>1.0321</v>
      </c>
      <c r="AH12" s="519">
        <v>1.1476999999999999</v>
      </c>
      <c r="AI12" s="519">
        <v>1.2072000000000001</v>
      </c>
      <c r="AJ12" s="519">
        <v>1.2297</v>
      </c>
    </row>
    <row r="13" spans="1:38">
      <c r="A13" s="92" t="s">
        <v>6</v>
      </c>
      <c r="B13" s="519">
        <v>0.60870000000000002</v>
      </c>
      <c r="C13" s="519">
        <v>0.4995</v>
      </c>
      <c r="D13" s="519">
        <v>0.68659999999999999</v>
      </c>
      <c r="E13" s="519">
        <v>0.85009999999999997</v>
      </c>
      <c r="F13" s="519">
        <v>0.69579999999999997</v>
      </c>
      <c r="G13" s="519">
        <v>0.73070000000000002</v>
      </c>
      <c r="H13" s="519">
        <v>0.81079999999999997</v>
      </c>
      <c r="I13" s="519">
        <v>0.82640000000000002</v>
      </c>
      <c r="J13" s="519">
        <v>0.84199999999999997</v>
      </c>
      <c r="K13" s="519">
        <v>0.84509999999999996</v>
      </c>
      <c r="L13" s="519">
        <v>0.84799999999999998</v>
      </c>
      <c r="M13" s="519">
        <v>0.84079999999999999</v>
      </c>
      <c r="N13" s="519">
        <v>0.91100000000000003</v>
      </c>
      <c r="O13" s="519">
        <v>1.1253</v>
      </c>
      <c r="P13" s="519">
        <v>1.1416999999999999</v>
      </c>
      <c r="Q13" s="519">
        <v>1.0441</v>
      </c>
      <c r="R13" s="519">
        <v>1.1315</v>
      </c>
      <c r="S13" s="519">
        <v>1.4047000000000001</v>
      </c>
      <c r="T13" s="519">
        <v>1.3729</v>
      </c>
      <c r="U13" s="519">
        <v>1.5370999999999999</v>
      </c>
      <c r="V13" s="519">
        <v>1.7010000000000001</v>
      </c>
      <c r="W13" s="519">
        <v>2.0634999999999999</v>
      </c>
      <c r="X13" s="519">
        <v>2.3805999999999998</v>
      </c>
      <c r="Y13" s="519">
        <v>2.5771999999999999</v>
      </c>
      <c r="Z13" s="519">
        <v>3.0222000000000002</v>
      </c>
      <c r="AA13" s="519">
        <v>3.1389</v>
      </c>
      <c r="AB13" s="519">
        <v>3.4689999999999999</v>
      </c>
      <c r="AC13" s="519">
        <v>3.2749999999999999</v>
      </c>
      <c r="AD13" s="519">
        <v>3.2530999999999999</v>
      </c>
      <c r="AE13" s="519">
        <v>3.5939000000000001</v>
      </c>
      <c r="AF13" s="519">
        <v>3.2759</v>
      </c>
      <c r="AG13" s="519">
        <v>4.1683000000000003</v>
      </c>
      <c r="AH13" s="519">
        <v>4.3365999999999998</v>
      </c>
      <c r="AI13" s="519">
        <v>4.4259000000000004</v>
      </c>
      <c r="AJ13" s="519">
        <v>4.5132000000000003</v>
      </c>
    </row>
    <row r="14" spans="1:38">
      <c r="A14" s="92" t="s">
        <v>17</v>
      </c>
      <c r="B14" s="519">
        <v>0.59209999999999996</v>
      </c>
      <c r="C14" s="519">
        <v>0.4844</v>
      </c>
      <c r="D14" s="519">
        <v>0.52080000000000004</v>
      </c>
      <c r="E14" s="519">
        <v>0.53620000000000001</v>
      </c>
      <c r="F14" s="519">
        <v>0.57830000000000004</v>
      </c>
      <c r="G14" s="519">
        <v>0.62760000000000005</v>
      </c>
      <c r="H14" s="519">
        <v>1.0518000000000001</v>
      </c>
      <c r="I14" s="519">
        <v>1.0766</v>
      </c>
      <c r="J14" s="519">
        <v>1.1156999999999999</v>
      </c>
      <c r="K14" s="519">
        <v>1.1495</v>
      </c>
      <c r="L14" s="519">
        <v>1.1342000000000001</v>
      </c>
      <c r="M14" s="519">
        <v>1.3735999999999999</v>
      </c>
      <c r="N14" s="519">
        <v>1.2113</v>
      </c>
      <c r="O14" s="519">
        <v>1.2646999999999999</v>
      </c>
      <c r="P14" s="519">
        <v>1.3310999999999999</v>
      </c>
      <c r="Q14" s="519">
        <v>1.5565</v>
      </c>
      <c r="R14" s="519">
        <v>1.3815999999999999</v>
      </c>
      <c r="S14" s="519">
        <v>1.3855</v>
      </c>
      <c r="T14" s="519">
        <v>1.5241</v>
      </c>
      <c r="U14" s="519">
        <v>1.6853</v>
      </c>
      <c r="V14" s="519">
        <v>1.7665999999999999</v>
      </c>
      <c r="W14" s="519">
        <v>1.7931999999999999</v>
      </c>
      <c r="X14" s="519">
        <v>1.7628999999999999</v>
      </c>
      <c r="Y14" s="519">
        <v>1.8259000000000001</v>
      </c>
      <c r="Z14" s="519">
        <v>1.8962000000000001</v>
      </c>
      <c r="AA14" s="519">
        <v>2.0535000000000001</v>
      </c>
      <c r="AB14" s="519">
        <v>2.1343999999999999</v>
      </c>
      <c r="AC14" s="519">
        <v>2.1269</v>
      </c>
      <c r="AD14" s="519">
        <v>2.1141999999999999</v>
      </c>
      <c r="AE14" s="519">
        <v>2.1093000000000002</v>
      </c>
      <c r="AF14" s="519">
        <v>1.9348000000000001</v>
      </c>
      <c r="AG14" s="519">
        <v>2.0124</v>
      </c>
      <c r="AH14" s="519">
        <v>1.9507000000000001</v>
      </c>
      <c r="AI14" s="519">
        <v>1.9736</v>
      </c>
      <c r="AJ14" s="519">
        <v>1.9936</v>
      </c>
    </row>
    <row r="15" spans="1:38">
      <c r="A15" s="92" t="s">
        <v>4</v>
      </c>
      <c r="B15" s="519">
        <v>0.12709999999999999</v>
      </c>
      <c r="C15" s="519">
        <v>0.1794</v>
      </c>
      <c r="D15" s="519">
        <v>0.15559999999999999</v>
      </c>
      <c r="E15" s="519">
        <v>0.1578</v>
      </c>
      <c r="F15" s="519">
        <v>0.15690000000000001</v>
      </c>
      <c r="G15" s="519">
        <v>0.17</v>
      </c>
      <c r="H15" s="519">
        <v>0.17510000000000001</v>
      </c>
      <c r="I15" s="519">
        <v>0.18659999999999999</v>
      </c>
      <c r="J15" s="519">
        <v>0.18940000000000001</v>
      </c>
      <c r="K15" s="519">
        <v>0.19989999999999999</v>
      </c>
      <c r="L15" s="519">
        <v>0.36930000000000002</v>
      </c>
      <c r="M15" s="519">
        <v>0.40500000000000003</v>
      </c>
      <c r="N15" s="519">
        <v>0.36709999999999998</v>
      </c>
      <c r="O15" s="519">
        <v>0.37490000000000001</v>
      </c>
      <c r="P15" s="519">
        <v>0.53869999999999996</v>
      </c>
      <c r="Q15" s="519">
        <v>0.4929</v>
      </c>
      <c r="R15" s="519">
        <v>0.54039999999999999</v>
      </c>
      <c r="S15" s="519">
        <v>0.4632</v>
      </c>
      <c r="T15" s="519">
        <v>0.50749999999999995</v>
      </c>
      <c r="U15" s="519">
        <v>0.56230000000000002</v>
      </c>
      <c r="V15" s="519">
        <v>0.48909999999999998</v>
      </c>
      <c r="W15" s="519">
        <v>0.4012</v>
      </c>
      <c r="X15" s="519">
        <v>0.4753</v>
      </c>
      <c r="Y15" s="519">
        <v>0.43959999999999999</v>
      </c>
      <c r="Z15" s="519">
        <v>0.48099999999999998</v>
      </c>
      <c r="AA15" s="519">
        <v>0.51759999999999995</v>
      </c>
      <c r="AB15" s="519">
        <v>0.62060000000000004</v>
      </c>
      <c r="AC15" s="519">
        <v>0.64759999999999995</v>
      </c>
      <c r="AD15" s="519">
        <v>0.5413</v>
      </c>
      <c r="AE15" s="519">
        <v>0.4975</v>
      </c>
      <c r="AF15" s="519">
        <v>0.47160000000000002</v>
      </c>
      <c r="AG15" s="519">
        <v>0.46739999999999998</v>
      </c>
      <c r="AH15" s="519">
        <v>0.49380000000000002</v>
      </c>
      <c r="AI15" s="519">
        <v>0.49270000000000003</v>
      </c>
      <c r="AJ15" s="519">
        <v>0.51580000000000004</v>
      </c>
    </row>
    <row r="16" spans="1:38">
      <c r="A16" s="92" t="s">
        <v>3</v>
      </c>
      <c r="B16" s="519">
        <v>29.5458</v>
      </c>
      <c r="C16" s="519">
        <v>29.5745</v>
      </c>
      <c r="D16" s="519">
        <v>30.0627</v>
      </c>
      <c r="E16" s="519">
        <v>30.226700000000001</v>
      </c>
      <c r="F16" s="519">
        <v>31.330400000000001</v>
      </c>
      <c r="G16" s="519">
        <v>35.1738</v>
      </c>
      <c r="H16" s="519">
        <v>34.318600000000004</v>
      </c>
      <c r="I16" s="519">
        <v>35.227400000000003</v>
      </c>
      <c r="J16" s="519">
        <v>34.891500000000001</v>
      </c>
      <c r="K16" s="519">
        <v>35.359200000000001</v>
      </c>
      <c r="L16" s="519">
        <v>35.180300000000003</v>
      </c>
      <c r="M16" s="519">
        <v>36.005400000000002</v>
      </c>
      <c r="N16" s="519">
        <v>36.791200000000003</v>
      </c>
      <c r="O16" s="519">
        <v>38.9773</v>
      </c>
      <c r="P16" s="519">
        <v>41.255000000000003</v>
      </c>
      <c r="Q16" s="519">
        <v>43.201599999999999</v>
      </c>
      <c r="R16" s="519">
        <v>44.351500000000001</v>
      </c>
      <c r="S16" s="519">
        <v>48.752099999999999</v>
      </c>
      <c r="T16" s="519">
        <v>47.053199999999997</v>
      </c>
      <c r="U16" s="519">
        <v>45.070799999999998</v>
      </c>
      <c r="V16" s="519">
        <v>46.499099999999999</v>
      </c>
      <c r="W16" s="519">
        <v>48.781599999999997</v>
      </c>
      <c r="X16" s="519">
        <v>48.843200000000003</v>
      </c>
      <c r="Y16" s="519">
        <v>53.649299999999997</v>
      </c>
      <c r="Z16" s="519">
        <v>51.206499999999998</v>
      </c>
      <c r="AA16" s="519">
        <v>53.554000000000002</v>
      </c>
      <c r="AB16" s="519">
        <v>51.355499999999999</v>
      </c>
      <c r="AC16" s="519">
        <v>55.411000000000001</v>
      </c>
      <c r="AD16" s="519">
        <v>54.241199999999999</v>
      </c>
      <c r="AE16" s="519">
        <v>51.145400000000002</v>
      </c>
      <c r="AF16" s="519">
        <v>43.699399999999997</v>
      </c>
      <c r="AG16" s="519">
        <v>48.014600000000002</v>
      </c>
      <c r="AH16" s="519">
        <v>47.778599999999997</v>
      </c>
      <c r="AI16" s="519">
        <v>47.720300000000002</v>
      </c>
      <c r="AJ16" s="519">
        <v>44.484200000000001</v>
      </c>
    </row>
    <row r="17" spans="1:36">
      <c r="A17" s="92" t="s">
        <v>431</v>
      </c>
      <c r="B17" s="519">
        <v>0.69950000000000001</v>
      </c>
      <c r="C17" s="519">
        <v>0.65469999999999995</v>
      </c>
      <c r="D17" s="519">
        <v>0.68279999999999996</v>
      </c>
      <c r="E17" s="519">
        <v>0.7107</v>
      </c>
      <c r="F17" s="519">
        <v>0.7107</v>
      </c>
      <c r="G17" s="519">
        <v>0.8972</v>
      </c>
      <c r="H17" s="519">
        <v>1.2017</v>
      </c>
      <c r="I17" s="519">
        <v>1.1758</v>
      </c>
      <c r="J17" s="519">
        <v>1.3942000000000001</v>
      </c>
      <c r="K17" s="519">
        <v>1.1592</v>
      </c>
      <c r="L17" s="519">
        <v>1.4601</v>
      </c>
      <c r="M17" s="519">
        <v>1.7498</v>
      </c>
      <c r="N17" s="519">
        <v>2.1968000000000001</v>
      </c>
      <c r="O17" s="519">
        <v>2.3144</v>
      </c>
      <c r="P17" s="519">
        <v>2.3997000000000002</v>
      </c>
      <c r="Q17" s="519">
        <v>2.7635999999999998</v>
      </c>
      <c r="R17" s="519">
        <v>2.8557000000000001</v>
      </c>
      <c r="S17" s="519">
        <v>2.8441999999999998</v>
      </c>
      <c r="T17" s="519">
        <v>3.0931000000000002</v>
      </c>
      <c r="U17" s="519">
        <v>3.0196000000000001</v>
      </c>
      <c r="V17" s="519">
        <v>3.5356999999999998</v>
      </c>
      <c r="W17" s="519">
        <v>4.4344999999999999</v>
      </c>
      <c r="X17" s="519">
        <v>5.77</v>
      </c>
      <c r="Y17" s="519">
        <v>6.3510999999999997</v>
      </c>
      <c r="Z17" s="519">
        <v>5.7862999999999998</v>
      </c>
      <c r="AA17" s="519">
        <v>6.5305</v>
      </c>
      <c r="AB17" s="519">
        <v>7.6375999999999999</v>
      </c>
      <c r="AC17" s="519">
        <v>7.1681999999999997</v>
      </c>
      <c r="AD17" s="519">
        <v>7.4771999999999998</v>
      </c>
      <c r="AE17" s="519">
        <v>7.9837999999999996</v>
      </c>
      <c r="AF17" s="519">
        <v>8.0515000000000008</v>
      </c>
      <c r="AG17" s="519">
        <v>9.5241000000000007</v>
      </c>
      <c r="AH17" s="519">
        <v>9.9718</v>
      </c>
      <c r="AI17" s="519">
        <v>10.182700000000001</v>
      </c>
      <c r="AJ17" s="519">
        <v>10.3725</v>
      </c>
    </row>
    <row r="18" spans="1:36">
      <c r="A18" s="92" t="s">
        <v>1</v>
      </c>
      <c r="B18" s="519">
        <v>0.77339999999999998</v>
      </c>
      <c r="C18" s="519">
        <v>0.97</v>
      </c>
      <c r="D18" s="519">
        <v>0.92700000000000005</v>
      </c>
      <c r="E18" s="519">
        <v>0.66049999999999998</v>
      </c>
      <c r="F18" s="519">
        <v>0.81079999999999997</v>
      </c>
      <c r="G18" s="519">
        <v>0.80500000000000005</v>
      </c>
      <c r="H18" s="519">
        <v>0.62560000000000004</v>
      </c>
      <c r="I18" s="519">
        <v>0.72970000000000002</v>
      </c>
      <c r="J18" s="519">
        <v>0.69950000000000001</v>
      </c>
      <c r="K18" s="519">
        <v>0.67269999999999996</v>
      </c>
      <c r="L18" s="519">
        <v>0.73160000000000003</v>
      </c>
      <c r="M18" s="519">
        <v>0.76849999999999996</v>
      </c>
      <c r="N18" s="519">
        <v>0.8054</v>
      </c>
      <c r="O18" s="519">
        <v>0.86070000000000002</v>
      </c>
      <c r="P18" s="519">
        <v>0.92220000000000002</v>
      </c>
      <c r="Q18" s="519">
        <v>0.9899</v>
      </c>
      <c r="R18" s="519">
        <v>1.0161</v>
      </c>
      <c r="S18" s="519">
        <v>0.90400000000000003</v>
      </c>
      <c r="T18" s="519">
        <v>0.98170000000000002</v>
      </c>
      <c r="U18" s="519">
        <v>1.1458999999999999</v>
      </c>
      <c r="V18" s="519">
        <v>1.2333000000000001</v>
      </c>
      <c r="W18" s="519">
        <v>1.3439000000000001</v>
      </c>
      <c r="X18" s="519">
        <v>1.613</v>
      </c>
      <c r="Y18" s="519">
        <v>1.6626000000000001</v>
      </c>
      <c r="Z18" s="519">
        <v>1.8788</v>
      </c>
      <c r="AA18" s="519">
        <v>2.1008</v>
      </c>
      <c r="AB18" s="519">
        <v>2.0764</v>
      </c>
      <c r="AC18" s="519">
        <v>1.8672</v>
      </c>
      <c r="AD18" s="519">
        <v>1.8449</v>
      </c>
      <c r="AE18" s="519">
        <v>1.8445</v>
      </c>
      <c r="AF18" s="519">
        <v>1.9003000000000001</v>
      </c>
      <c r="AG18" s="519">
        <v>2.5246</v>
      </c>
      <c r="AH18" s="519">
        <v>2.4916999999999998</v>
      </c>
      <c r="AI18" s="519">
        <v>2.5407999999999999</v>
      </c>
      <c r="AJ18" s="519">
        <v>2.5853999999999999</v>
      </c>
    </row>
    <row r="19" spans="1:36">
      <c r="A19" s="92" t="s">
        <v>23</v>
      </c>
      <c r="B19" s="519">
        <v>2.0948000000000002</v>
      </c>
      <c r="C19" s="519">
        <v>1.5921000000000001</v>
      </c>
      <c r="D19" s="519">
        <v>2.214</v>
      </c>
      <c r="E19" s="519">
        <v>1.9722999999999999</v>
      </c>
      <c r="F19" s="519">
        <v>1.7484</v>
      </c>
      <c r="G19" s="519">
        <v>2.1739999999999999</v>
      </c>
      <c r="H19" s="519">
        <v>2.1349</v>
      </c>
      <c r="I19" s="519">
        <v>2.1375000000000002</v>
      </c>
      <c r="J19" s="519">
        <v>2.1221000000000001</v>
      </c>
      <c r="K19" s="519">
        <v>3.1276999999999999</v>
      </c>
      <c r="L19" s="519">
        <v>1.9226000000000001</v>
      </c>
      <c r="M19" s="519">
        <v>1.7959000000000001</v>
      </c>
      <c r="N19" s="519">
        <v>1.6642999999999999</v>
      </c>
      <c r="O19" s="519">
        <v>1.3935</v>
      </c>
      <c r="P19" s="519">
        <v>1.2143999999999999</v>
      </c>
      <c r="Q19" s="519">
        <v>1.3204</v>
      </c>
      <c r="R19" s="519">
        <v>1.276</v>
      </c>
      <c r="S19" s="519">
        <v>1.2316</v>
      </c>
      <c r="T19" s="519">
        <v>1.0301</v>
      </c>
      <c r="U19" s="519">
        <v>1.1054999999999999</v>
      </c>
      <c r="V19" s="519">
        <v>1.3179000000000001</v>
      </c>
      <c r="W19" s="519">
        <v>2.2545000000000002</v>
      </c>
      <c r="X19" s="519">
        <v>2.5546000000000002</v>
      </c>
      <c r="Y19" s="519">
        <v>2.8374000000000001</v>
      </c>
      <c r="Z19" s="519">
        <v>2.5505</v>
      </c>
      <c r="AA19" s="519">
        <v>2.3409</v>
      </c>
      <c r="AB19" s="519">
        <v>1.8381000000000001</v>
      </c>
      <c r="AC19" s="519">
        <v>1.9961</v>
      </c>
      <c r="AD19" s="519">
        <v>2.6232000000000002</v>
      </c>
      <c r="AE19" s="519">
        <v>2.2368000000000001</v>
      </c>
      <c r="AF19" s="519">
        <v>1.5124</v>
      </c>
      <c r="AG19" s="519">
        <v>1.5847</v>
      </c>
      <c r="AH19" s="519">
        <v>2.2482000000000002</v>
      </c>
      <c r="AI19" s="519">
        <v>2.2974000000000001</v>
      </c>
      <c r="AJ19" s="519">
        <v>2.3386999999999998</v>
      </c>
    </row>
    <row r="21" spans="1:36">
      <c r="A21" s="136" t="s">
        <v>18</v>
      </c>
    </row>
    <row r="22" spans="1:36">
      <c r="A22" s="42" t="s">
        <v>3263</v>
      </c>
    </row>
  </sheetData>
  <hyperlinks>
    <hyperlink ref="AL3" location="Content!A1" display="Back to content page" xr:uid="{13B67A92-8336-4836-BDE6-737002CD85AC}"/>
  </hyperlinks>
  <pageMargins left="0.7" right="0.7" top="0.75" bottom="0.75" header="0.3" footer="0.3"/>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E1255-DD5C-4A30-BD63-4B91625B1CCF}">
  <dimension ref="A1:AA22"/>
  <sheetViews>
    <sheetView topLeftCell="I1" workbookViewId="0">
      <selection activeCell="M21" sqref="M21"/>
    </sheetView>
  </sheetViews>
  <sheetFormatPr defaultRowHeight="14.5"/>
  <cols>
    <col min="1" max="1" width="36.453125" customWidth="1"/>
  </cols>
  <sheetData>
    <row r="1" spans="1:27">
      <c r="A1" s="18" t="s">
        <v>2939</v>
      </c>
    </row>
    <row r="3" spans="1:27">
      <c r="A3" s="92" t="s">
        <v>2519</v>
      </c>
      <c r="B3" s="117" t="s">
        <v>438</v>
      </c>
      <c r="C3" s="117" t="s">
        <v>445</v>
      </c>
      <c r="D3" s="117" t="s">
        <v>446</v>
      </c>
      <c r="E3" s="117" t="s">
        <v>447</v>
      </c>
      <c r="F3" s="117" t="s">
        <v>448</v>
      </c>
      <c r="G3" s="117" t="s">
        <v>439</v>
      </c>
      <c r="H3" s="117" t="s">
        <v>440</v>
      </c>
      <c r="I3" s="117" t="s">
        <v>441</v>
      </c>
      <c r="J3" s="117" t="s">
        <v>34</v>
      </c>
      <c r="K3" s="117" t="s">
        <v>442</v>
      </c>
      <c r="L3" s="117" t="s">
        <v>33</v>
      </c>
      <c r="M3" s="117" t="s">
        <v>596</v>
      </c>
      <c r="N3" s="117" t="s">
        <v>597</v>
      </c>
      <c r="O3" s="117" t="s">
        <v>598</v>
      </c>
      <c r="P3" s="117" t="s">
        <v>599</v>
      </c>
      <c r="Q3" s="117" t="s">
        <v>600</v>
      </c>
      <c r="R3" s="117" t="s">
        <v>601</v>
      </c>
      <c r="S3" s="117" t="s">
        <v>602</v>
      </c>
      <c r="T3" s="117" t="s">
        <v>603</v>
      </c>
      <c r="U3" s="117" t="s">
        <v>1144</v>
      </c>
      <c r="V3" s="117" t="s">
        <v>1145</v>
      </c>
      <c r="W3" s="117" t="s">
        <v>2774</v>
      </c>
      <c r="X3" s="117" t="s">
        <v>2847</v>
      </c>
      <c r="Y3" s="117" t="s">
        <v>2953</v>
      </c>
      <c r="AA3" s="1" t="s">
        <v>528</v>
      </c>
    </row>
    <row r="4" spans="1:27">
      <c r="A4" s="92" t="s">
        <v>13</v>
      </c>
      <c r="B4" s="519">
        <v>42.062600000000003</v>
      </c>
      <c r="C4" s="519">
        <v>42.062600000000003</v>
      </c>
      <c r="D4" s="519">
        <v>42.062600000000003</v>
      </c>
      <c r="E4" s="519">
        <v>42.062600000000003</v>
      </c>
      <c r="F4" s="519">
        <v>42.062600000000003</v>
      </c>
      <c r="G4" s="519">
        <v>42.062600000000003</v>
      </c>
      <c r="H4" s="519">
        <v>41.907400000000003</v>
      </c>
      <c r="I4" s="519">
        <v>42.153399999999998</v>
      </c>
      <c r="J4" s="519">
        <v>42.065399999999997</v>
      </c>
      <c r="K4" s="519">
        <v>42.233899999999998</v>
      </c>
      <c r="L4" s="519">
        <v>42.189900000000002</v>
      </c>
      <c r="M4" s="519">
        <v>63.552399999999999</v>
      </c>
      <c r="N4" s="519">
        <v>63.392200000000003</v>
      </c>
      <c r="O4" s="519">
        <v>63.417400000000001</v>
      </c>
      <c r="P4" s="519">
        <v>63.432499999999997</v>
      </c>
      <c r="Q4" s="519">
        <v>63.360399999999998</v>
      </c>
      <c r="R4" s="519">
        <v>63.430999999999997</v>
      </c>
      <c r="S4" s="519">
        <v>63.406700000000001</v>
      </c>
      <c r="T4" s="519">
        <v>63.409599999999998</v>
      </c>
      <c r="U4" s="519">
        <v>63.409599999999998</v>
      </c>
      <c r="V4" s="519">
        <v>63.409599999999998</v>
      </c>
      <c r="W4" s="519">
        <v>63.409599999999998</v>
      </c>
      <c r="X4" s="519">
        <v>63.409599999999998</v>
      </c>
      <c r="Y4" s="519">
        <v>63.409599999999998</v>
      </c>
    </row>
    <row r="5" spans="1:27">
      <c r="A5" s="92" t="s">
        <v>12</v>
      </c>
      <c r="B5" s="519">
        <v>15.198</v>
      </c>
      <c r="C5" s="519">
        <v>15.198</v>
      </c>
      <c r="D5" s="519">
        <v>15.198</v>
      </c>
      <c r="E5" s="519">
        <v>15.198</v>
      </c>
      <c r="F5" s="519">
        <v>15.198</v>
      </c>
      <c r="G5" s="519">
        <v>15.198</v>
      </c>
      <c r="H5" s="519">
        <v>15.198</v>
      </c>
      <c r="I5" s="519">
        <v>15.198</v>
      </c>
      <c r="J5" s="519">
        <v>15.198</v>
      </c>
      <c r="K5" s="519">
        <v>15.198</v>
      </c>
      <c r="L5" s="519">
        <v>15.198</v>
      </c>
      <c r="M5" s="519">
        <v>15.198</v>
      </c>
      <c r="N5" s="519">
        <v>15.198</v>
      </c>
      <c r="O5" s="519">
        <v>15.198</v>
      </c>
      <c r="P5" s="519">
        <v>15.198</v>
      </c>
      <c r="Q5" s="519">
        <v>15.198</v>
      </c>
      <c r="R5" s="519">
        <v>15.198</v>
      </c>
      <c r="S5" s="519">
        <v>15.198</v>
      </c>
      <c r="T5" s="519">
        <v>15.198</v>
      </c>
      <c r="U5" s="519">
        <v>15.198</v>
      </c>
      <c r="V5" s="519">
        <v>15.198</v>
      </c>
      <c r="W5" s="519">
        <v>15.198</v>
      </c>
      <c r="X5" s="519">
        <v>15.198</v>
      </c>
      <c r="Y5" s="519">
        <v>15.198</v>
      </c>
    </row>
    <row r="6" spans="1:27">
      <c r="A6" s="92" t="s">
        <v>483</v>
      </c>
      <c r="B6" s="519">
        <v>0</v>
      </c>
      <c r="C6" s="519">
        <v>0</v>
      </c>
      <c r="D6" s="519">
        <v>0</v>
      </c>
      <c r="E6" s="519">
        <v>0</v>
      </c>
      <c r="F6" s="519">
        <v>0</v>
      </c>
      <c r="G6" s="519">
        <v>0</v>
      </c>
      <c r="H6" s="519">
        <v>0</v>
      </c>
      <c r="I6" s="519">
        <v>0</v>
      </c>
      <c r="J6" s="519">
        <v>0</v>
      </c>
      <c r="K6" s="519">
        <v>0</v>
      </c>
      <c r="L6" s="519">
        <v>0</v>
      </c>
      <c r="M6" s="519">
        <v>0</v>
      </c>
      <c r="N6" s="519">
        <v>0</v>
      </c>
      <c r="O6" s="519">
        <v>0</v>
      </c>
      <c r="P6" s="519">
        <v>0</v>
      </c>
      <c r="Q6" s="519">
        <v>0</v>
      </c>
      <c r="R6" s="519">
        <v>0</v>
      </c>
      <c r="S6" s="519">
        <v>0</v>
      </c>
      <c r="T6" s="519">
        <v>0</v>
      </c>
      <c r="U6" s="519">
        <v>0</v>
      </c>
      <c r="V6" s="519">
        <v>0</v>
      </c>
      <c r="W6" s="519"/>
      <c r="X6" s="519"/>
      <c r="Y6" s="519"/>
    </row>
    <row r="7" spans="1:27">
      <c r="A7" s="92" t="s">
        <v>89</v>
      </c>
      <c r="B7" s="519">
        <v>483.73610000000002</v>
      </c>
      <c r="C7" s="519">
        <v>483.73610000000002</v>
      </c>
      <c r="D7" s="519">
        <v>483.73610000000002</v>
      </c>
      <c r="E7" s="519">
        <v>483.73610000000002</v>
      </c>
      <c r="F7" s="519">
        <v>483.73610000000002</v>
      </c>
      <c r="G7" s="519">
        <v>483.73610000000002</v>
      </c>
      <c r="H7" s="519">
        <v>483.73610000000002</v>
      </c>
      <c r="I7" s="519">
        <v>483.73610000000002</v>
      </c>
      <c r="J7" s="519">
        <v>483.73610000000002</v>
      </c>
      <c r="K7" s="519">
        <v>483.73610000000002</v>
      </c>
      <c r="L7" s="519">
        <v>483.73610000000002</v>
      </c>
      <c r="M7" s="519">
        <v>830.52710000000002</v>
      </c>
      <c r="N7" s="519">
        <v>830.52710000000002</v>
      </c>
      <c r="O7" s="519">
        <v>830.52710000000002</v>
      </c>
      <c r="P7" s="519">
        <v>830.52710000000002</v>
      </c>
      <c r="Q7" s="519">
        <v>529.22540000000004</v>
      </c>
      <c r="R7" s="519">
        <v>529.22540000000004</v>
      </c>
      <c r="S7" s="519">
        <v>529.22540000000004</v>
      </c>
      <c r="T7" s="519">
        <v>529.22540000000004</v>
      </c>
      <c r="U7" s="519">
        <v>529.22540000000004</v>
      </c>
      <c r="V7" s="519">
        <v>529.22540000000004</v>
      </c>
      <c r="W7" s="519">
        <v>529.22540000000004</v>
      </c>
      <c r="X7" s="519">
        <v>529.22540000000004</v>
      </c>
      <c r="Y7" s="519">
        <v>529.22540000000004</v>
      </c>
    </row>
    <row r="8" spans="1:27">
      <c r="A8" s="92" t="s">
        <v>482</v>
      </c>
      <c r="B8" s="519">
        <v>0.49099999999999999</v>
      </c>
      <c r="C8" s="519">
        <v>0.48220000000000002</v>
      </c>
      <c r="D8" s="519">
        <v>0.47339999999999999</v>
      </c>
      <c r="E8" s="519">
        <v>0.46460000000000001</v>
      </c>
      <c r="F8" s="519">
        <v>0.45579999999999998</v>
      </c>
      <c r="G8" s="519">
        <v>0.44700000000000001</v>
      </c>
      <c r="H8" s="519">
        <v>0.43819999999999998</v>
      </c>
      <c r="I8" s="519">
        <v>0.4294</v>
      </c>
      <c r="J8" s="519">
        <v>0.42059999999999997</v>
      </c>
      <c r="K8" s="519">
        <v>0.4118</v>
      </c>
      <c r="L8" s="519">
        <v>0.40300000000000002</v>
      </c>
      <c r="M8" s="519">
        <v>0.40300000000000002</v>
      </c>
      <c r="N8" s="519">
        <v>0.40300000000000002</v>
      </c>
      <c r="O8" s="519">
        <v>0.40300000000000002</v>
      </c>
      <c r="P8" s="519">
        <v>0.40300000000000002</v>
      </c>
      <c r="Q8" s="519">
        <v>0.40300000000000002</v>
      </c>
      <c r="R8" s="519">
        <v>0.40300000000000002</v>
      </c>
      <c r="S8" s="519">
        <v>0.40300000000000002</v>
      </c>
      <c r="T8" s="519">
        <v>0.40300000000000002</v>
      </c>
      <c r="U8" s="519">
        <v>0.40300000000000002</v>
      </c>
      <c r="V8" s="519">
        <v>0.40300000000000002</v>
      </c>
      <c r="W8" s="519">
        <v>0.40300000000000002</v>
      </c>
      <c r="X8" s="519">
        <v>0.40300000000000002</v>
      </c>
      <c r="Y8" s="519">
        <v>0.40300000000000002</v>
      </c>
    </row>
    <row r="9" spans="1:27">
      <c r="A9" s="92" t="s">
        <v>11</v>
      </c>
      <c r="B9" s="519">
        <v>0</v>
      </c>
      <c r="C9" s="519">
        <v>0</v>
      </c>
      <c r="D9" s="519">
        <v>0</v>
      </c>
      <c r="E9" s="519">
        <v>0</v>
      </c>
      <c r="F9" s="519">
        <v>0</v>
      </c>
      <c r="G9" s="519">
        <v>0</v>
      </c>
      <c r="H9" s="519">
        <v>0</v>
      </c>
      <c r="I9" s="519">
        <v>0</v>
      </c>
      <c r="J9" s="519">
        <v>0</v>
      </c>
      <c r="K9" s="519">
        <v>0</v>
      </c>
      <c r="L9" s="519">
        <v>0</v>
      </c>
      <c r="M9" s="519">
        <v>0</v>
      </c>
      <c r="N9" s="519">
        <v>0</v>
      </c>
      <c r="O9" s="519">
        <v>0</v>
      </c>
      <c r="P9" s="519">
        <v>0</v>
      </c>
      <c r="Q9" s="519">
        <v>0</v>
      </c>
      <c r="R9" s="519">
        <v>0</v>
      </c>
      <c r="S9" s="519">
        <v>0</v>
      </c>
      <c r="T9" s="519">
        <v>0</v>
      </c>
      <c r="U9" s="519">
        <v>0</v>
      </c>
      <c r="V9" s="519">
        <v>0</v>
      </c>
      <c r="W9" s="519">
        <v>0</v>
      </c>
      <c r="X9" s="519">
        <v>0</v>
      </c>
      <c r="Y9" s="519">
        <v>0</v>
      </c>
    </row>
    <row r="10" spans="1:27">
      <c r="A10" s="92" t="s">
        <v>10</v>
      </c>
      <c r="B10" s="519">
        <v>34.342300000000002</v>
      </c>
      <c r="C10" s="519">
        <v>34.342300000000002</v>
      </c>
      <c r="D10" s="519">
        <v>34.342300000000002</v>
      </c>
      <c r="E10" s="519">
        <v>34.342300000000002</v>
      </c>
      <c r="F10" s="519">
        <v>34.342300000000002</v>
      </c>
      <c r="G10" s="519">
        <v>34.342300000000002</v>
      </c>
      <c r="H10" s="519">
        <v>34.342300000000002</v>
      </c>
      <c r="I10" s="519">
        <v>34.342300000000002</v>
      </c>
      <c r="J10" s="519">
        <v>34.342300000000002</v>
      </c>
      <c r="K10" s="519">
        <v>34.342300000000002</v>
      </c>
      <c r="L10" s="519">
        <v>34.342300000000002</v>
      </c>
      <c r="M10" s="519">
        <v>34.342300000000002</v>
      </c>
      <c r="N10" s="519">
        <v>34.342300000000002</v>
      </c>
      <c r="O10" s="519">
        <v>34.342300000000002</v>
      </c>
      <c r="P10" s="519">
        <v>34.342300000000002</v>
      </c>
      <c r="Q10" s="519">
        <v>34.342300000000002</v>
      </c>
      <c r="R10" s="519">
        <v>34.342300000000002</v>
      </c>
      <c r="S10" s="519">
        <v>34.342300000000002</v>
      </c>
      <c r="T10" s="519">
        <v>34.342300000000002</v>
      </c>
      <c r="U10" s="519">
        <v>34.342300000000002</v>
      </c>
      <c r="V10" s="519">
        <v>34.342300000000002</v>
      </c>
      <c r="W10" s="519">
        <v>34.342300000000002</v>
      </c>
      <c r="X10" s="519">
        <v>34.342300000000002</v>
      </c>
      <c r="Y10" s="519">
        <v>34.342300000000002</v>
      </c>
    </row>
    <row r="11" spans="1:27">
      <c r="A11" s="92" t="s">
        <v>9</v>
      </c>
      <c r="B11" s="519">
        <v>2.0649999999999999</v>
      </c>
      <c r="C11" s="519">
        <v>2.0649999999999999</v>
      </c>
      <c r="D11" s="519">
        <v>2.0649999999999999</v>
      </c>
      <c r="E11" s="519">
        <v>2.0649999999999999</v>
      </c>
      <c r="F11" s="519">
        <v>2.0649999999999999</v>
      </c>
      <c r="G11" s="519">
        <v>2.0649999999999999</v>
      </c>
      <c r="H11" s="519">
        <v>2.0649999999999999</v>
      </c>
      <c r="I11" s="519">
        <v>2.0649999999999999</v>
      </c>
      <c r="J11" s="519">
        <v>2.0649999999999999</v>
      </c>
      <c r="K11" s="519">
        <v>2.0649999999999999</v>
      </c>
      <c r="L11" s="519">
        <v>2.0649999999999999</v>
      </c>
      <c r="M11" s="519">
        <v>2.0649999999999999</v>
      </c>
      <c r="N11" s="519">
        <v>2.0649999999999999</v>
      </c>
      <c r="O11" s="519">
        <v>2.0649999999999999</v>
      </c>
      <c r="P11" s="519">
        <v>2.0649999999999999</v>
      </c>
      <c r="Q11" s="519">
        <v>2.0649999999999999</v>
      </c>
      <c r="R11" s="519">
        <v>2.0649999999999999</v>
      </c>
      <c r="S11" s="519">
        <v>2.0649999999999999</v>
      </c>
      <c r="T11" s="519">
        <v>2.0649999999999999</v>
      </c>
      <c r="U11" s="519">
        <v>2.0649999999999999</v>
      </c>
      <c r="V11" s="519">
        <v>2.0649999999999999</v>
      </c>
      <c r="W11" s="519">
        <v>2.0649999999999999</v>
      </c>
      <c r="X11" s="519">
        <v>2.0649999999999999</v>
      </c>
      <c r="Y11" s="519">
        <v>2.0649999999999999</v>
      </c>
    </row>
    <row r="12" spans="1:27">
      <c r="A12" s="92" t="s">
        <v>8</v>
      </c>
      <c r="B12" s="519">
        <v>0</v>
      </c>
      <c r="C12" s="519">
        <v>0</v>
      </c>
      <c r="D12" s="519">
        <v>0</v>
      </c>
      <c r="E12" s="519">
        <v>0</v>
      </c>
      <c r="F12" s="519">
        <v>0</v>
      </c>
      <c r="G12" s="519">
        <v>0</v>
      </c>
      <c r="H12" s="519">
        <v>0</v>
      </c>
      <c r="I12" s="519">
        <v>0</v>
      </c>
      <c r="J12" s="519">
        <v>0</v>
      </c>
      <c r="K12" s="519">
        <v>0</v>
      </c>
      <c r="L12" s="519">
        <v>0</v>
      </c>
      <c r="M12" s="519">
        <v>0</v>
      </c>
      <c r="N12" s="519">
        <v>0</v>
      </c>
      <c r="O12" s="519">
        <v>0</v>
      </c>
      <c r="P12" s="519">
        <v>0</v>
      </c>
      <c r="Q12" s="519">
        <v>0</v>
      </c>
      <c r="R12" s="519">
        <v>0</v>
      </c>
      <c r="S12" s="519">
        <v>0</v>
      </c>
      <c r="T12" s="519">
        <v>0</v>
      </c>
      <c r="U12" s="519">
        <v>0</v>
      </c>
      <c r="V12" s="519">
        <v>0</v>
      </c>
      <c r="W12" s="519">
        <v>0</v>
      </c>
      <c r="X12" s="519">
        <v>0</v>
      </c>
      <c r="Y12" s="519"/>
    </row>
    <row r="13" spans="1:27">
      <c r="A13" s="92" t="s">
        <v>6</v>
      </c>
      <c r="B13" s="519">
        <v>33.9178</v>
      </c>
      <c r="C13" s="519">
        <v>33.9178</v>
      </c>
      <c r="D13" s="519">
        <v>33.9178</v>
      </c>
      <c r="E13" s="519">
        <v>33.9178</v>
      </c>
      <c r="F13" s="519">
        <v>40.654600000000002</v>
      </c>
      <c r="G13" s="519">
        <v>48.180999999999997</v>
      </c>
      <c r="H13" s="519">
        <v>35.635300000000001</v>
      </c>
      <c r="I13" s="519">
        <v>34.851999999999997</v>
      </c>
      <c r="J13" s="519">
        <v>44.2104</v>
      </c>
      <c r="K13" s="519">
        <v>40.009700000000002</v>
      </c>
      <c r="L13" s="519">
        <v>52.720999999999997</v>
      </c>
      <c r="M13" s="519">
        <v>35.700400000000002</v>
      </c>
      <c r="N13" s="519">
        <v>37.2134</v>
      </c>
      <c r="O13" s="519">
        <v>25.425000000000001</v>
      </c>
      <c r="P13" s="519">
        <v>22.360099999999999</v>
      </c>
      <c r="Q13" s="519">
        <v>25.738700000000001</v>
      </c>
      <c r="R13" s="519">
        <v>30.7105</v>
      </c>
      <c r="S13" s="519">
        <v>30.7105</v>
      </c>
      <c r="T13" s="519">
        <v>30.7105</v>
      </c>
      <c r="U13" s="519">
        <v>30.7105</v>
      </c>
      <c r="V13" s="519">
        <v>30.7105</v>
      </c>
      <c r="W13" s="519">
        <v>30.7105</v>
      </c>
      <c r="X13" s="519">
        <v>30.7105</v>
      </c>
      <c r="Y13" s="519">
        <v>30.7105</v>
      </c>
    </row>
    <row r="14" spans="1:27">
      <c r="A14" s="92" t="s">
        <v>17</v>
      </c>
      <c r="B14" s="519">
        <v>10.317399999999999</v>
      </c>
      <c r="C14" s="519">
        <v>10.5753</v>
      </c>
      <c r="D14" s="519">
        <v>10.5753</v>
      </c>
      <c r="E14" s="519">
        <v>10.5753</v>
      </c>
      <c r="F14" s="519">
        <v>10.5753</v>
      </c>
      <c r="G14" s="519">
        <v>10.5753</v>
      </c>
      <c r="H14" s="519">
        <v>10.5753</v>
      </c>
      <c r="I14" s="519">
        <v>10.5753</v>
      </c>
      <c r="J14" s="519">
        <v>10.5753</v>
      </c>
      <c r="K14" s="519">
        <v>10.5753</v>
      </c>
      <c r="L14" s="519">
        <v>10.5753</v>
      </c>
      <c r="M14" s="519">
        <v>11.606999999999999</v>
      </c>
      <c r="N14" s="519">
        <v>11.606999999999999</v>
      </c>
      <c r="O14" s="519">
        <v>11.606999999999999</v>
      </c>
      <c r="P14" s="519">
        <v>11.606999999999999</v>
      </c>
      <c r="Q14" s="519">
        <v>11.606999999999999</v>
      </c>
      <c r="R14" s="519">
        <v>11.606999999999999</v>
      </c>
      <c r="S14" s="519">
        <v>11.606999999999999</v>
      </c>
      <c r="T14" s="519">
        <v>11.606999999999999</v>
      </c>
      <c r="U14" s="519">
        <v>11.606999999999999</v>
      </c>
      <c r="V14" s="519">
        <v>11.606999999999999</v>
      </c>
      <c r="W14" s="519">
        <v>11.606999999999999</v>
      </c>
      <c r="X14" s="519">
        <v>11.606999999999999</v>
      </c>
      <c r="Y14" s="519">
        <v>11.606999999999999</v>
      </c>
    </row>
    <row r="15" spans="1:27">
      <c r="A15" s="92" t="s">
        <v>4</v>
      </c>
      <c r="B15" s="519">
        <v>2.9399999999999999E-2</v>
      </c>
      <c r="C15" s="519">
        <v>2.9399999999999999E-2</v>
      </c>
      <c r="D15" s="519">
        <v>2.9399999999999999E-2</v>
      </c>
      <c r="E15" s="519">
        <v>2.9399999999999999E-2</v>
      </c>
      <c r="F15" s="519">
        <v>2.9399999999999999E-2</v>
      </c>
      <c r="G15" s="519">
        <v>2.9399999999999999E-2</v>
      </c>
      <c r="H15" s="519">
        <v>2.9399999999999999E-2</v>
      </c>
      <c r="I15" s="519">
        <v>2.9399999999999999E-2</v>
      </c>
      <c r="J15" s="519">
        <v>2.9399999999999999E-2</v>
      </c>
      <c r="K15" s="519">
        <v>2.9399999999999999E-2</v>
      </c>
      <c r="L15" s="519">
        <v>2.9399999999999999E-2</v>
      </c>
      <c r="M15" s="519">
        <v>2.9399999999999999E-2</v>
      </c>
      <c r="N15" s="519">
        <v>2.9399999999999999E-2</v>
      </c>
      <c r="O15" s="519">
        <v>2.9399999999999999E-2</v>
      </c>
      <c r="P15" s="519">
        <v>2.9399999999999999E-2</v>
      </c>
      <c r="Q15" s="519">
        <v>2.9399999999999999E-2</v>
      </c>
      <c r="R15" s="519">
        <v>0.14219999999999999</v>
      </c>
      <c r="S15" s="519">
        <v>0.14219999999999999</v>
      </c>
      <c r="T15" s="519">
        <v>0.14219999999999999</v>
      </c>
      <c r="U15" s="519">
        <v>0.14219999999999999</v>
      </c>
      <c r="V15" s="519">
        <v>0.14219999999999999</v>
      </c>
      <c r="W15" s="519">
        <v>0.14219999999999999</v>
      </c>
      <c r="X15" s="519">
        <v>0.14219999999999999</v>
      </c>
      <c r="Y15" s="519">
        <v>0.14219999999999999</v>
      </c>
    </row>
    <row r="16" spans="1:27">
      <c r="A16" s="92" t="s">
        <v>3</v>
      </c>
      <c r="B16" s="519">
        <v>11.3851</v>
      </c>
      <c r="C16" s="519">
        <v>11.2758</v>
      </c>
      <c r="D16" s="519">
        <v>11.7096</v>
      </c>
      <c r="E16" s="519">
        <v>11.4481</v>
      </c>
      <c r="F16" s="519">
        <v>11.283799999999999</v>
      </c>
      <c r="G16" s="519">
        <v>11.434799999999999</v>
      </c>
      <c r="H16" s="519">
        <v>11.1652</v>
      </c>
      <c r="I16" s="519">
        <v>11.1632</v>
      </c>
      <c r="J16" s="519">
        <v>11.182700000000001</v>
      </c>
      <c r="K16" s="519">
        <v>11.2417</v>
      </c>
      <c r="L16" s="519">
        <v>11.559699999999999</v>
      </c>
      <c r="M16" s="519">
        <v>11.5657</v>
      </c>
      <c r="N16" s="519">
        <v>11.7644</v>
      </c>
      <c r="O16" s="519">
        <v>11.3246</v>
      </c>
      <c r="P16" s="519">
        <v>11.2218</v>
      </c>
      <c r="Q16" s="519">
        <v>13.165900000000001</v>
      </c>
      <c r="R16" s="519">
        <v>13.2766</v>
      </c>
      <c r="S16" s="519">
        <v>13.330500000000001</v>
      </c>
      <c r="T16" s="519">
        <v>13.351100000000001</v>
      </c>
      <c r="U16" s="519">
        <v>12.6149</v>
      </c>
      <c r="V16" s="519">
        <v>12.618</v>
      </c>
      <c r="W16" s="519">
        <v>12.848800000000001</v>
      </c>
      <c r="X16" s="519">
        <v>12.8582</v>
      </c>
      <c r="Y16" s="519">
        <v>12.8582</v>
      </c>
    </row>
    <row r="17" spans="1:25">
      <c r="A17" s="92" t="s">
        <v>431</v>
      </c>
      <c r="B17" s="519">
        <v>43.737000000000002</v>
      </c>
      <c r="C17" s="519">
        <v>43.737000000000002</v>
      </c>
      <c r="D17" s="519">
        <v>43.737000000000002</v>
      </c>
      <c r="E17" s="519">
        <v>43.737000000000002</v>
      </c>
      <c r="F17" s="519">
        <v>43.737000000000002</v>
      </c>
      <c r="G17" s="519">
        <v>43.737000000000002</v>
      </c>
      <c r="H17" s="519">
        <v>43.737000000000002</v>
      </c>
      <c r="I17" s="519">
        <v>43.737000000000002</v>
      </c>
      <c r="J17" s="519">
        <v>43.737000000000002</v>
      </c>
      <c r="K17" s="519">
        <v>43.737000000000002</v>
      </c>
      <c r="L17" s="519">
        <v>43.737000000000002</v>
      </c>
      <c r="M17" s="519">
        <v>43.737000000000002</v>
      </c>
      <c r="N17" s="519">
        <v>43.737000000000002</v>
      </c>
      <c r="O17" s="519">
        <v>43.737000000000002</v>
      </c>
      <c r="P17" s="519">
        <v>43.737000000000002</v>
      </c>
      <c r="Q17" s="519">
        <v>43.737000000000002</v>
      </c>
      <c r="R17" s="519">
        <v>43.737000000000002</v>
      </c>
      <c r="S17" s="519">
        <v>43.737000000000002</v>
      </c>
      <c r="T17" s="519">
        <v>43.737000000000002</v>
      </c>
      <c r="U17" s="519">
        <v>43.737000000000002</v>
      </c>
      <c r="V17" s="519">
        <v>43.737000000000002</v>
      </c>
      <c r="W17" s="519">
        <v>43.737000000000002</v>
      </c>
      <c r="X17" s="519">
        <v>43.737000000000002</v>
      </c>
      <c r="Y17" s="519">
        <v>43.737000000000002</v>
      </c>
    </row>
    <row r="18" spans="1:25">
      <c r="A18" s="92" t="s">
        <v>1</v>
      </c>
      <c r="B18" s="519">
        <v>29.0212</v>
      </c>
      <c r="C18" s="519">
        <v>29.026900000000001</v>
      </c>
      <c r="D18" s="519">
        <v>29.032499999999999</v>
      </c>
      <c r="E18" s="519">
        <v>29.0382</v>
      </c>
      <c r="F18" s="519">
        <v>29.043800000000001</v>
      </c>
      <c r="G18" s="519">
        <v>29.049499999999998</v>
      </c>
      <c r="H18" s="519">
        <v>30.365300000000001</v>
      </c>
      <c r="I18" s="519">
        <v>31.6812</v>
      </c>
      <c r="J18" s="519">
        <v>32.997</v>
      </c>
      <c r="K18" s="519">
        <v>34.312899999999999</v>
      </c>
      <c r="L18" s="519">
        <v>35.628700000000002</v>
      </c>
      <c r="M18" s="519">
        <v>31.7075</v>
      </c>
      <c r="N18" s="519">
        <v>31.7075</v>
      </c>
      <c r="O18" s="519">
        <v>31.7075</v>
      </c>
      <c r="P18" s="519">
        <v>31.7075</v>
      </c>
      <c r="Q18" s="519">
        <v>31.7075</v>
      </c>
      <c r="R18" s="519">
        <v>31.7075</v>
      </c>
      <c r="S18" s="519">
        <v>31.7075</v>
      </c>
      <c r="T18" s="519">
        <v>31.7075</v>
      </c>
      <c r="U18" s="519">
        <v>31.7075</v>
      </c>
      <c r="V18" s="519">
        <v>31.7075</v>
      </c>
      <c r="W18" s="519">
        <v>31.7075</v>
      </c>
      <c r="X18" s="519">
        <v>31.7075</v>
      </c>
      <c r="Y18" s="519">
        <v>31.7075</v>
      </c>
    </row>
    <row r="19" spans="1:25">
      <c r="A19" s="92" t="s">
        <v>23</v>
      </c>
      <c r="B19" s="519">
        <v>37.9634</v>
      </c>
      <c r="C19" s="519">
        <v>37.9634</v>
      </c>
      <c r="D19" s="519">
        <v>37.9634</v>
      </c>
      <c r="E19" s="519">
        <v>37.9634</v>
      </c>
      <c r="F19" s="519">
        <v>37.9634</v>
      </c>
      <c r="G19" s="519">
        <v>37.9634</v>
      </c>
      <c r="H19" s="519">
        <v>37.9634</v>
      </c>
      <c r="I19" s="519">
        <v>37.9634</v>
      </c>
      <c r="J19" s="519">
        <v>37.9634</v>
      </c>
      <c r="K19" s="519">
        <v>37.9634</v>
      </c>
      <c r="L19" s="519">
        <v>37.9634</v>
      </c>
      <c r="M19" s="519">
        <v>37.9634</v>
      </c>
      <c r="N19" s="519">
        <v>37.9634</v>
      </c>
      <c r="O19" s="519">
        <v>37.9634</v>
      </c>
      <c r="P19" s="519">
        <v>37.9634</v>
      </c>
      <c r="Q19" s="519">
        <v>37.9634</v>
      </c>
      <c r="R19" s="519">
        <v>37.9634</v>
      </c>
      <c r="S19" s="519">
        <v>37.9634</v>
      </c>
      <c r="T19" s="519">
        <v>37.9634</v>
      </c>
      <c r="U19" s="519">
        <v>37.9634</v>
      </c>
      <c r="V19" s="519">
        <v>37.9634</v>
      </c>
      <c r="W19" s="519">
        <v>37.9634</v>
      </c>
      <c r="X19" s="519">
        <v>37.9634</v>
      </c>
      <c r="Y19" s="519">
        <v>37.9634</v>
      </c>
    </row>
    <row r="21" spans="1:25">
      <c r="A21" s="136" t="s">
        <v>18</v>
      </c>
    </row>
    <row r="22" spans="1:25">
      <c r="A22" s="42" t="s">
        <v>3263</v>
      </c>
    </row>
  </sheetData>
  <hyperlinks>
    <hyperlink ref="AA3" location="Content!A1" display="Back to content page" xr:uid="{7DC99867-3008-437E-95D1-AB7F5E1A0D84}"/>
  </hyperlinks>
  <pageMargins left="0.7" right="0.7" top="0.75" bottom="0.75" header="0.3" footer="0.3"/>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1-000000000000}">
  <sheetPr codeName="Sheet335"/>
  <dimension ref="A1:BH24"/>
  <sheetViews>
    <sheetView zoomScaleNormal="100" workbookViewId="0">
      <selection activeCell="B5" sqref="B5:BD20"/>
    </sheetView>
  </sheetViews>
  <sheetFormatPr defaultColWidth="9.26953125" defaultRowHeight="14.5"/>
  <cols>
    <col min="1" max="1" width="33.7265625" customWidth="1"/>
    <col min="2" max="3" width="7.453125" customWidth="1"/>
    <col min="4" max="4" width="6.453125" customWidth="1"/>
    <col min="5" max="56" width="7.453125" customWidth="1"/>
  </cols>
  <sheetData>
    <row r="1" spans="1:60">
      <c r="A1" s="18" t="s">
        <v>3240</v>
      </c>
    </row>
    <row r="3" spans="1:60">
      <c r="A3" s="1142" t="s">
        <v>31</v>
      </c>
      <c r="B3" s="1041" t="s">
        <v>250</v>
      </c>
      <c r="C3" s="1042"/>
      <c r="D3" s="1042"/>
      <c r="E3" s="1042"/>
      <c r="F3" s="1042"/>
      <c r="G3" s="1042"/>
      <c r="H3" s="1042"/>
      <c r="I3" s="1042"/>
      <c r="J3" s="1042"/>
      <c r="K3" s="1042"/>
      <c r="L3" s="1042"/>
      <c r="M3" s="1042"/>
      <c r="N3" s="1042"/>
      <c r="O3" s="1042"/>
      <c r="P3" s="1042"/>
      <c r="Q3" s="1042"/>
      <c r="R3" s="1042"/>
      <c r="S3" s="1042"/>
      <c r="T3" s="1042"/>
      <c r="U3" s="1042"/>
      <c r="V3" s="1042"/>
      <c r="W3" s="1042"/>
      <c r="X3" s="1042"/>
      <c r="Y3" s="1042"/>
      <c r="Z3" s="1042"/>
      <c r="AA3" s="1042"/>
      <c r="AB3" s="1042"/>
      <c r="AC3" s="1042"/>
      <c r="AD3" s="1042"/>
      <c r="AE3" s="1042"/>
      <c r="AF3" s="1042"/>
      <c r="AG3" s="1042"/>
      <c r="AH3" s="1042"/>
      <c r="AI3" s="1042"/>
      <c r="AJ3" s="1042"/>
      <c r="AK3" s="1042"/>
      <c r="AL3" s="1042"/>
      <c r="AM3" s="1042"/>
      <c r="AN3" s="1042"/>
      <c r="AO3" s="1042"/>
      <c r="AP3" s="1042"/>
      <c r="AQ3" s="1042"/>
      <c r="AR3" s="1042"/>
      <c r="AS3" s="1042"/>
      <c r="AT3" s="1042"/>
      <c r="AU3" s="1042"/>
      <c r="AV3" s="1042"/>
      <c r="AW3" s="1042"/>
      <c r="AX3" s="1042"/>
      <c r="AY3" s="1042"/>
      <c r="AZ3" s="1042"/>
      <c r="BA3" s="1042"/>
      <c r="BB3" s="1042"/>
      <c r="BC3" s="315"/>
      <c r="BD3" s="315"/>
    </row>
    <row r="4" spans="1:60" s="125" customFormat="1">
      <c r="A4" s="1143"/>
      <c r="B4" s="3">
        <v>1970</v>
      </c>
      <c r="C4" s="3">
        <v>1971</v>
      </c>
      <c r="D4" s="3">
        <v>1972</v>
      </c>
      <c r="E4" s="3">
        <v>1973</v>
      </c>
      <c r="F4" s="3">
        <v>1974</v>
      </c>
      <c r="G4" s="3">
        <v>1975</v>
      </c>
      <c r="H4" s="3">
        <v>1976</v>
      </c>
      <c r="I4" s="3">
        <v>1977</v>
      </c>
      <c r="J4" s="3">
        <v>1978</v>
      </c>
      <c r="K4" s="3">
        <v>1979</v>
      </c>
      <c r="L4" s="3">
        <v>1980</v>
      </c>
      <c r="M4" s="3">
        <v>1981</v>
      </c>
      <c r="N4" s="3">
        <v>1982</v>
      </c>
      <c r="O4" s="3">
        <v>1983</v>
      </c>
      <c r="P4" s="3">
        <v>1984</v>
      </c>
      <c r="Q4" s="3">
        <v>1985</v>
      </c>
      <c r="R4" s="3">
        <v>1986</v>
      </c>
      <c r="S4" s="3">
        <v>1987</v>
      </c>
      <c r="T4" s="3">
        <v>1988</v>
      </c>
      <c r="U4" s="3">
        <v>1989</v>
      </c>
      <c r="V4" s="3">
        <v>1990</v>
      </c>
      <c r="W4" s="3">
        <v>1991</v>
      </c>
      <c r="X4" s="3">
        <v>1992</v>
      </c>
      <c r="Y4" s="3">
        <v>1993</v>
      </c>
      <c r="Z4" s="3">
        <v>1994</v>
      </c>
      <c r="AA4" s="3">
        <v>1995</v>
      </c>
      <c r="AB4" s="3">
        <v>1996</v>
      </c>
      <c r="AC4" s="3">
        <v>1997</v>
      </c>
      <c r="AD4" s="3">
        <v>1998</v>
      </c>
      <c r="AE4" s="3">
        <v>1999</v>
      </c>
      <c r="AF4" s="3">
        <v>2000</v>
      </c>
      <c r="AG4" s="3">
        <v>2001</v>
      </c>
      <c r="AH4" s="3">
        <v>2002</v>
      </c>
      <c r="AI4" s="3">
        <v>2003</v>
      </c>
      <c r="AJ4" s="3">
        <v>2004</v>
      </c>
      <c r="AK4" s="3">
        <v>2005</v>
      </c>
      <c r="AL4" s="3">
        <v>2006</v>
      </c>
      <c r="AM4" s="3">
        <v>2007</v>
      </c>
      <c r="AN4" s="3">
        <v>2008</v>
      </c>
      <c r="AO4" s="3">
        <v>2009</v>
      </c>
      <c r="AP4" s="3">
        <v>2010</v>
      </c>
      <c r="AQ4" s="3">
        <v>2011</v>
      </c>
      <c r="AR4" s="3">
        <v>2012</v>
      </c>
      <c r="AS4" s="117">
        <v>2013</v>
      </c>
      <c r="AT4" s="117">
        <v>2014</v>
      </c>
      <c r="AU4" s="117">
        <v>2015</v>
      </c>
      <c r="AV4" s="117">
        <v>2016</v>
      </c>
      <c r="AW4" s="117">
        <v>2017</v>
      </c>
      <c r="AX4" s="117">
        <v>2018</v>
      </c>
      <c r="AY4" s="117">
        <v>2019</v>
      </c>
      <c r="AZ4" s="117">
        <v>2020</v>
      </c>
      <c r="BA4" s="117">
        <v>2021</v>
      </c>
      <c r="BB4" s="117">
        <v>2022</v>
      </c>
      <c r="BC4" s="117">
        <v>2023</v>
      </c>
      <c r="BD4" s="117">
        <v>2024</v>
      </c>
      <c r="BE4" s="26"/>
      <c r="BF4" s="1" t="s">
        <v>528</v>
      </c>
    </row>
    <row r="5" spans="1:60">
      <c r="A5" s="92" t="s">
        <v>13</v>
      </c>
      <c r="B5" s="280"/>
      <c r="C5" s="280"/>
      <c r="D5" s="280"/>
      <c r="E5" s="280"/>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c r="AK5" s="280"/>
      <c r="AL5" s="280"/>
      <c r="AM5" s="280"/>
      <c r="AN5" s="280"/>
      <c r="AO5" s="280"/>
      <c r="AP5" s="280"/>
      <c r="AQ5" s="280"/>
      <c r="AR5" s="280"/>
      <c r="AS5" s="280"/>
      <c r="AT5" s="280"/>
      <c r="AU5" s="280"/>
      <c r="AV5" s="280"/>
      <c r="AW5" s="280"/>
      <c r="AX5" s="280"/>
      <c r="AY5" s="280"/>
      <c r="AZ5" s="280"/>
      <c r="BA5" s="280"/>
      <c r="BB5" s="280"/>
      <c r="BC5" s="280"/>
      <c r="BD5" s="280"/>
    </row>
    <row r="6" spans="1:60">
      <c r="A6" s="92" t="s">
        <v>12</v>
      </c>
      <c r="B6" s="280"/>
      <c r="C6" s="280">
        <v>444.33076923076919</v>
      </c>
      <c r="D6" s="280">
        <v>611.09230769230771</v>
      </c>
      <c r="E6" s="280">
        <v>315.83076923076925</v>
      </c>
      <c r="F6" s="280">
        <v>732.64615384615365</v>
      </c>
      <c r="G6" s="280">
        <v>617.83076923076908</v>
      </c>
      <c r="H6" s="280">
        <v>623.65384615384608</v>
      </c>
      <c r="I6" s="280">
        <v>584.7166666666667</v>
      </c>
      <c r="J6" s="280">
        <v>655.04615384615374</v>
      </c>
      <c r="K6" s="280">
        <v>329.82307692307688</v>
      </c>
      <c r="L6" s="280">
        <v>492.31538461538457</v>
      </c>
      <c r="M6" s="280">
        <v>540.87692307692305</v>
      </c>
      <c r="N6" s="280">
        <v>334.44615384615378</v>
      </c>
      <c r="O6" s="280">
        <v>371.99230769230769</v>
      </c>
      <c r="P6" s="280">
        <v>365.25384615384615</v>
      </c>
      <c r="Q6" s="280">
        <v>300.43076923076927</v>
      </c>
      <c r="R6" s="280">
        <v>324.18461538461537</v>
      </c>
      <c r="S6" s="280">
        <v>370.24615384615379</v>
      </c>
      <c r="T6" s="280">
        <v>648.9076923076924</v>
      </c>
      <c r="U6" s="280">
        <v>527.28461538461534</v>
      </c>
      <c r="V6" s="280">
        <v>379.93076923076922</v>
      </c>
      <c r="W6" s="280">
        <v>460.42307692307691</v>
      </c>
      <c r="X6" s="280">
        <v>276.8692307692308</v>
      </c>
      <c r="Y6" s="280">
        <v>354.35384615384612</v>
      </c>
      <c r="Z6" s="280">
        <v>409.66923076923075</v>
      </c>
      <c r="AA6" s="280">
        <v>336.7076923076923</v>
      </c>
      <c r="AB6" s="280">
        <v>490.96923076923082</v>
      </c>
      <c r="AC6" s="280">
        <v>471.12307692307695</v>
      </c>
      <c r="AD6" s="280">
        <v>410.36923076923091</v>
      </c>
      <c r="AE6" s="280">
        <v>370.4</v>
      </c>
      <c r="AF6" s="280">
        <v>760.57692307692298</v>
      </c>
      <c r="AG6" s="280">
        <v>385.57692307692309</v>
      </c>
      <c r="AH6" s="280">
        <v>382.40769230769223</v>
      </c>
      <c r="AI6" s="280">
        <v>264.79999999999995</v>
      </c>
      <c r="AJ6" s="280">
        <v>473.63076923076926</v>
      </c>
      <c r="AK6" s="280">
        <v>363.3692307692308</v>
      </c>
      <c r="AL6" s="280">
        <v>627.47692307692307</v>
      </c>
      <c r="AM6" s="280">
        <v>290.46923076923082</v>
      </c>
      <c r="AN6" s="280">
        <v>558.90769230769229</v>
      </c>
      <c r="AO6" s="280">
        <v>490.36923076923085</v>
      </c>
      <c r="AP6" s="280">
        <v>500.74615384615379</v>
      </c>
      <c r="AQ6" s="280">
        <v>478.01538461538468</v>
      </c>
      <c r="AR6" s="280">
        <v>297.17500000000001</v>
      </c>
      <c r="AS6" s="280">
        <v>334.83076923076925</v>
      </c>
      <c r="AT6" s="280">
        <v>549.23076923076917</v>
      </c>
      <c r="AU6" s="280">
        <v>261.5</v>
      </c>
      <c r="AV6" s="280"/>
      <c r="AW6" s="280"/>
      <c r="AX6" s="280"/>
      <c r="AY6" s="280"/>
      <c r="AZ6" s="280"/>
      <c r="BA6" s="280"/>
      <c r="BB6" s="280"/>
      <c r="BC6" s="280"/>
      <c r="BD6" s="280"/>
      <c r="BF6" s="33"/>
    </row>
    <row r="7" spans="1:60">
      <c r="A7" s="92" t="s">
        <v>483</v>
      </c>
      <c r="B7" s="280"/>
      <c r="C7" s="280"/>
      <c r="D7" s="280"/>
      <c r="E7" s="280"/>
      <c r="F7" s="280"/>
      <c r="G7" s="280"/>
      <c r="H7" s="280"/>
      <c r="I7" s="280"/>
      <c r="J7" s="280"/>
      <c r="K7" s="280"/>
      <c r="L7" s="280"/>
      <c r="M7" s="280"/>
      <c r="N7" s="280"/>
      <c r="O7" s="280"/>
      <c r="P7" s="280"/>
      <c r="Q7" s="280"/>
      <c r="R7" s="280"/>
      <c r="S7" s="280"/>
      <c r="T7" s="280"/>
      <c r="U7" s="280"/>
      <c r="V7" s="280"/>
      <c r="W7" s="280"/>
      <c r="X7" s="280"/>
      <c r="Y7" s="280"/>
      <c r="Z7" s="280"/>
      <c r="AA7" s="280"/>
      <c r="AB7" s="280"/>
      <c r="AC7" s="280"/>
      <c r="AD7" s="280"/>
      <c r="AE7" s="280"/>
      <c r="AF7" s="280"/>
      <c r="AG7" s="280"/>
      <c r="AH7" s="280"/>
      <c r="AI7" s="280"/>
      <c r="AJ7" s="280"/>
      <c r="AK7" s="280"/>
      <c r="AL7" s="280"/>
      <c r="AM7" s="280"/>
      <c r="AN7" s="280"/>
      <c r="AO7" s="280"/>
      <c r="AP7" s="280"/>
      <c r="AQ7" s="280"/>
      <c r="AR7" s="280"/>
      <c r="AS7" s="280"/>
      <c r="AT7" s="280"/>
      <c r="AU7" s="280"/>
      <c r="AV7" s="280"/>
      <c r="AW7" s="280"/>
      <c r="AX7" s="280"/>
      <c r="AY7" s="280"/>
      <c r="AZ7" s="280"/>
      <c r="BA7" s="280"/>
      <c r="BB7" s="280"/>
      <c r="BC7" s="280"/>
      <c r="BD7" s="280"/>
      <c r="BF7" s="33"/>
    </row>
    <row r="8" spans="1:60">
      <c r="A8" s="92" t="s">
        <v>89</v>
      </c>
      <c r="B8" s="280"/>
      <c r="C8" s="280"/>
      <c r="D8" s="280"/>
      <c r="E8" s="280"/>
      <c r="F8" s="280"/>
      <c r="G8" s="280"/>
      <c r="H8" s="280"/>
      <c r="I8" s="280"/>
      <c r="J8" s="280"/>
      <c r="K8" s="280"/>
      <c r="L8" s="280"/>
      <c r="M8" s="280"/>
      <c r="N8" s="280"/>
      <c r="O8" s="280"/>
      <c r="P8" s="280"/>
      <c r="Q8" s="280"/>
      <c r="R8" s="280"/>
      <c r="S8" s="280"/>
      <c r="T8" s="280"/>
      <c r="U8" s="280"/>
      <c r="V8" s="280"/>
      <c r="W8" s="280"/>
      <c r="X8" s="280"/>
      <c r="Y8" s="280"/>
      <c r="Z8" s="280"/>
      <c r="AA8" s="280"/>
      <c r="AB8" s="280"/>
      <c r="AC8" s="280"/>
      <c r="AD8" s="280"/>
      <c r="AE8" s="280"/>
      <c r="AF8" s="280"/>
      <c r="AG8" s="280"/>
      <c r="AH8" s="280"/>
      <c r="AI8" s="280"/>
      <c r="AJ8" s="280"/>
      <c r="AK8" s="280"/>
      <c r="AL8" s="280"/>
      <c r="AM8" s="280">
        <v>1684.5</v>
      </c>
      <c r="AN8" s="280">
        <v>1583</v>
      </c>
      <c r="AO8" s="280">
        <v>1611.1</v>
      </c>
      <c r="AP8" s="280">
        <v>1290.7</v>
      </c>
      <c r="AQ8" s="280">
        <v>2138</v>
      </c>
      <c r="AR8" s="280">
        <v>1383.6</v>
      </c>
      <c r="AS8" s="280">
        <v>2075.4</v>
      </c>
      <c r="AT8" s="280">
        <v>1390.9</v>
      </c>
      <c r="AU8" s="280"/>
      <c r="AV8" s="280"/>
      <c r="AW8" s="280"/>
      <c r="AX8" s="280"/>
      <c r="AY8" s="280"/>
      <c r="AZ8" s="280"/>
      <c r="BA8" s="280"/>
      <c r="BB8" s="280"/>
      <c r="BC8" s="280"/>
      <c r="BD8" s="280"/>
    </row>
    <row r="9" spans="1:60">
      <c r="A9" s="92" t="s">
        <v>482</v>
      </c>
      <c r="B9" s="280"/>
      <c r="C9" s="280"/>
      <c r="D9" s="280"/>
      <c r="E9" s="280"/>
      <c r="F9" s="280"/>
      <c r="G9" s="280"/>
      <c r="H9" s="280"/>
      <c r="I9" s="280"/>
      <c r="J9" s="280"/>
      <c r="K9" s="280"/>
      <c r="L9" s="280"/>
      <c r="M9" s="280"/>
      <c r="N9" s="280"/>
      <c r="O9" s="280"/>
      <c r="P9" s="280"/>
      <c r="Q9" s="280"/>
      <c r="R9" s="280"/>
      <c r="S9" s="280"/>
      <c r="T9" s="280"/>
      <c r="U9" s="280"/>
      <c r="V9" s="280"/>
      <c r="W9" s="280"/>
      <c r="X9" s="280"/>
      <c r="Y9" s="280"/>
      <c r="Z9" s="280"/>
      <c r="AA9" s="280"/>
      <c r="AB9" s="280"/>
      <c r="AC9" s="280"/>
      <c r="AD9" s="280"/>
      <c r="AE9" s="280"/>
      <c r="AF9" s="280"/>
      <c r="AG9" s="280"/>
      <c r="AH9" s="280"/>
      <c r="AI9" s="280"/>
      <c r="AJ9" s="280"/>
      <c r="AK9" s="280"/>
      <c r="AL9" s="280"/>
      <c r="AM9" s="280"/>
      <c r="AN9" s="280"/>
      <c r="AO9" s="280"/>
      <c r="AP9" s="280"/>
      <c r="AQ9" s="280"/>
      <c r="AR9" s="280"/>
      <c r="AS9" s="280"/>
      <c r="AT9" s="280"/>
      <c r="AU9" s="280"/>
      <c r="AV9" s="280"/>
      <c r="AW9" s="280"/>
      <c r="AX9" s="280"/>
      <c r="AY9" s="280"/>
      <c r="AZ9" s="280"/>
      <c r="BA9" s="280"/>
      <c r="BB9" s="280"/>
      <c r="BC9" s="280"/>
      <c r="BD9" s="280"/>
    </row>
    <row r="10" spans="1:60">
      <c r="A10" s="92" t="s">
        <v>11</v>
      </c>
      <c r="B10" s="280"/>
      <c r="C10" s="280"/>
      <c r="D10" s="280"/>
      <c r="E10" s="280"/>
      <c r="F10" s="280"/>
      <c r="G10" s="280"/>
      <c r="H10" s="280"/>
      <c r="I10" s="280"/>
      <c r="J10" s="280"/>
      <c r="K10" s="280"/>
      <c r="L10" s="280"/>
      <c r="M10" s="280"/>
      <c r="N10" s="280"/>
      <c r="O10" s="280"/>
      <c r="P10" s="280"/>
      <c r="Q10" s="280"/>
      <c r="R10" s="280"/>
      <c r="S10" s="280"/>
      <c r="T10" s="280"/>
      <c r="U10" s="280"/>
      <c r="V10" s="280"/>
      <c r="W10" s="280"/>
      <c r="X10" s="280"/>
      <c r="Y10" s="280"/>
      <c r="Z10" s="280"/>
      <c r="AA10" s="280"/>
      <c r="AB10" s="280"/>
      <c r="AC10" s="280"/>
      <c r="AD10" s="280"/>
      <c r="AE10" s="280" t="s">
        <v>7</v>
      </c>
      <c r="AF10" s="280">
        <v>899</v>
      </c>
      <c r="AG10" s="280">
        <v>948</v>
      </c>
      <c r="AH10" s="280">
        <v>784</v>
      </c>
      <c r="AI10" s="280">
        <v>532</v>
      </c>
      <c r="AJ10" s="280">
        <v>645</v>
      </c>
      <c r="AK10" s="280">
        <v>701</v>
      </c>
      <c r="AL10" s="280">
        <v>943</v>
      </c>
      <c r="AM10" s="280">
        <v>630</v>
      </c>
      <c r="AN10" s="280">
        <v>672</v>
      </c>
      <c r="AO10" s="280">
        <v>762</v>
      </c>
      <c r="AP10" s="280"/>
      <c r="AQ10" s="280"/>
      <c r="AR10" s="280">
        <v>627.25633543939489</v>
      </c>
      <c r="AS10" s="280"/>
      <c r="AT10" s="280"/>
      <c r="AU10" s="745"/>
      <c r="AV10" s="280"/>
      <c r="AW10" s="280"/>
      <c r="AX10" s="280"/>
      <c r="AY10" s="280"/>
      <c r="AZ10" s="280"/>
      <c r="BA10" s="280"/>
      <c r="BB10" s="280"/>
      <c r="BC10" s="280"/>
      <c r="BD10" s="280"/>
    </row>
    <row r="11" spans="1:60">
      <c r="A11" s="92" t="s">
        <v>10</v>
      </c>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745"/>
      <c r="AV11" s="280"/>
      <c r="AW11" s="280"/>
      <c r="AX11" s="280"/>
      <c r="AY11" s="280"/>
      <c r="AZ11" s="280"/>
      <c r="BA11" s="280"/>
      <c r="BB11" s="280"/>
      <c r="BC11" s="280"/>
      <c r="BD11" s="280"/>
    </row>
    <row r="12" spans="1:60">
      <c r="A12" s="92" t="s">
        <v>9</v>
      </c>
      <c r="B12" s="280">
        <v>966</v>
      </c>
      <c r="C12" s="280">
        <v>1132</v>
      </c>
      <c r="D12" s="280">
        <v>960</v>
      </c>
      <c r="E12" s="280">
        <v>987</v>
      </c>
      <c r="F12" s="280">
        <v>1318</v>
      </c>
      <c r="G12" s="280">
        <v>936</v>
      </c>
      <c r="H12" s="280">
        <v>1289</v>
      </c>
      <c r="I12" s="280">
        <v>988</v>
      </c>
      <c r="J12" s="280">
        <v>1365</v>
      </c>
      <c r="K12" s="280">
        <v>1112</v>
      </c>
      <c r="L12" s="280">
        <v>1078</v>
      </c>
      <c r="M12" s="280">
        <v>1159</v>
      </c>
      <c r="N12" s="280">
        <v>1054</v>
      </c>
      <c r="O12" s="280">
        <v>943</v>
      </c>
      <c r="P12" s="280">
        <v>1072</v>
      </c>
      <c r="Q12" s="280">
        <v>1264</v>
      </c>
      <c r="R12" s="280">
        <v>1348</v>
      </c>
      <c r="S12" s="280">
        <v>902</v>
      </c>
      <c r="T12" s="280">
        <v>1099</v>
      </c>
      <c r="U12" s="280">
        <v>1328</v>
      </c>
      <c r="V12" s="280">
        <v>1055</v>
      </c>
      <c r="W12" s="280">
        <v>962</v>
      </c>
      <c r="X12" s="280">
        <v>740</v>
      </c>
      <c r="Y12" s="280">
        <v>1048</v>
      </c>
      <c r="Z12" s="280">
        <v>770</v>
      </c>
      <c r="AA12" s="280">
        <v>816</v>
      </c>
      <c r="AB12" s="280">
        <v>1117</v>
      </c>
      <c r="AC12" s="280">
        <v>1188</v>
      </c>
      <c r="AD12" s="280">
        <v>1198</v>
      </c>
      <c r="AE12" s="280">
        <v>1234</v>
      </c>
      <c r="AF12" s="280">
        <v>907</v>
      </c>
      <c r="AG12" s="280">
        <v>1361</v>
      </c>
      <c r="AH12" s="280">
        <v>1105</v>
      </c>
      <c r="AI12" s="280">
        <v>1108</v>
      </c>
      <c r="AJ12" s="280">
        <v>893</v>
      </c>
      <c r="AK12" s="280">
        <v>843</v>
      </c>
      <c r="AL12" s="280">
        <v>1108</v>
      </c>
      <c r="AM12" s="280">
        <v>1114</v>
      </c>
      <c r="AN12" s="280">
        <v>1088</v>
      </c>
      <c r="AO12" s="280">
        <v>1027</v>
      </c>
      <c r="AP12" s="280">
        <v>988</v>
      </c>
      <c r="AQ12" s="280">
        <v>937</v>
      </c>
      <c r="AR12" s="280">
        <v>1021</v>
      </c>
      <c r="AS12" s="280">
        <v>993.3</v>
      </c>
      <c r="AT12" s="280">
        <v>1008</v>
      </c>
      <c r="AU12" s="280">
        <v>1039</v>
      </c>
      <c r="AV12" s="280"/>
      <c r="AW12" s="280"/>
      <c r="AX12" s="280"/>
      <c r="AY12" s="280"/>
      <c r="AZ12" s="280"/>
      <c r="BA12" s="280"/>
      <c r="BB12" s="280"/>
      <c r="BC12" s="280"/>
      <c r="BD12" s="280"/>
      <c r="BE12" s="130"/>
    </row>
    <row r="13" spans="1:60">
      <c r="A13" s="92" t="s">
        <v>8</v>
      </c>
      <c r="B13" s="280"/>
      <c r="C13" s="280"/>
      <c r="D13" s="280"/>
      <c r="E13" s="280"/>
      <c r="F13" s="280"/>
      <c r="G13" s="280"/>
      <c r="H13" s="280"/>
      <c r="I13" s="280"/>
      <c r="J13" s="280"/>
      <c r="K13" s="280"/>
      <c r="L13" s="280">
        <v>2802</v>
      </c>
      <c r="M13" s="280">
        <v>1858</v>
      </c>
      <c r="N13" s="280">
        <v>2927</v>
      </c>
      <c r="O13" s="280">
        <v>1437</v>
      </c>
      <c r="P13" s="280">
        <v>1491</v>
      </c>
      <c r="Q13" s="280">
        <v>2529</v>
      </c>
      <c r="R13" s="280">
        <v>1866</v>
      </c>
      <c r="S13" s="280">
        <v>2866</v>
      </c>
      <c r="T13" s="280">
        <v>1978</v>
      </c>
      <c r="U13" s="280">
        <v>2466</v>
      </c>
      <c r="V13" s="280">
        <v>1513</v>
      </c>
      <c r="W13" s="280">
        <v>1636</v>
      </c>
      <c r="X13" s="280">
        <v>2012</v>
      </c>
      <c r="Y13" s="280">
        <v>2255</v>
      </c>
      <c r="Z13" s="280">
        <v>1698</v>
      </c>
      <c r="AA13" s="280">
        <v>2658</v>
      </c>
      <c r="AB13" s="280">
        <v>1731</v>
      </c>
      <c r="AC13" s="280">
        <v>1822</v>
      </c>
      <c r="AD13" s="280">
        <v>1862</v>
      </c>
      <c r="AE13" s="280">
        <v>1171</v>
      </c>
      <c r="AF13" s="280">
        <v>2010</v>
      </c>
      <c r="AG13" s="280">
        <v>1891</v>
      </c>
      <c r="AH13" s="280">
        <v>2082</v>
      </c>
      <c r="AI13" s="280">
        <v>2148</v>
      </c>
      <c r="AJ13" s="280">
        <v>2271</v>
      </c>
      <c r="AK13" s="280">
        <v>2376</v>
      </c>
      <c r="AL13" s="280">
        <v>1914</v>
      </c>
      <c r="AM13" s="280">
        <v>1946</v>
      </c>
      <c r="AN13" s="280">
        <v>2381</v>
      </c>
      <c r="AO13" s="280">
        <v>2383</v>
      </c>
      <c r="AP13" s="280">
        <v>1806</v>
      </c>
      <c r="AQ13" s="280">
        <v>1948</v>
      </c>
      <c r="AR13" s="280">
        <v>1621</v>
      </c>
      <c r="AS13" s="280">
        <v>2126</v>
      </c>
      <c r="AT13" s="280">
        <v>2094</v>
      </c>
      <c r="AU13" s="280">
        <v>2377</v>
      </c>
      <c r="AV13" s="280">
        <v>1895</v>
      </c>
      <c r="AW13" s="280">
        <v>2140</v>
      </c>
      <c r="AX13" s="280">
        <v>2816</v>
      </c>
      <c r="AY13" s="280">
        <v>2130</v>
      </c>
      <c r="AZ13" s="280">
        <v>1993</v>
      </c>
      <c r="BA13" s="280">
        <v>2025</v>
      </c>
      <c r="BB13" s="280">
        <v>2201</v>
      </c>
      <c r="BC13" s="280">
        <v>2543</v>
      </c>
      <c r="BD13" s="280">
        <v>2180</v>
      </c>
      <c r="BH13" s="94"/>
    </row>
    <row r="14" spans="1:60">
      <c r="A14" s="92" t="s">
        <v>6</v>
      </c>
      <c r="B14" s="280"/>
      <c r="C14" s="280"/>
      <c r="D14" s="280"/>
      <c r="E14" s="280"/>
      <c r="F14" s="280"/>
      <c r="G14" s="280"/>
      <c r="H14" s="280"/>
      <c r="I14" s="280"/>
      <c r="J14" s="280"/>
      <c r="K14" s="280"/>
      <c r="L14" s="280"/>
      <c r="M14" s="280"/>
      <c r="N14" s="280"/>
      <c r="O14" s="280"/>
      <c r="P14" s="280"/>
      <c r="Q14" s="280"/>
      <c r="R14" s="280"/>
      <c r="S14" s="280"/>
      <c r="T14" s="280"/>
      <c r="U14" s="280"/>
      <c r="V14" s="280"/>
      <c r="W14" s="280"/>
      <c r="X14" s="280"/>
      <c r="Y14" s="280"/>
      <c r="Z14" s="280"/>
      <c r="AA14" s="280"/>
      <c r="AB14" s="280"/>
      <c r="AC14" s="280"/>
      <c r="AD14" s="280"/>
      <c r="AE14" s="280"/>
      <c r="AF14" s="280"/>
      <c r="AG14" s="280"/>
      <c r="AH14" s="280"/>
      <c r="AI14" s="280"/>
      <c r="AJ14" s="280"/>
      <c r="AK14" s="280"/>
      <c r="AL14" s="280"/>
      <c r="AM14" s="280"/>
      <c r="AN14" s="280">
        <v>81.099999999999994</v>
      </c>
      <c r="AO14" s="280">
        <v>93.4</v>
      </c>
      <c r="AP14" s="280">
        <v>94.9</v>
      </c>
      <c r="AQ14" s="280">
        <v>65.2</v>
      </c>
      <c r="AR14" s="280">
        <v>76.099999999999994</v>
      </c>
      <c r="AS14" s="280">
        <v>94.2</v>
      </c>
      <c r="AT14" s="280">
        <v>9.4</v>
      </c>
      <c r="AU14" s="280">
        <v>87.4</v>
      </c>
      <c r="AV14" s="280">
        <v>75.8</v>
      </c>
      <c r="AW14" s="280">
        <v>102.7</v>
      </c>
      <c r="AX14" s="280">
        <v>94.5</v>
      </c>
      <c r="AY14" s="280">
        <v>101.9</v>
      </c>
      <c r="AZ14" s="280">
        <v>76.2</v>
      </c>
      <c r="BA14" s="280"/>
      <c r="BB14" s="280"/>
      <c r="BC14" s="280"/>
      <c r="BD14" s="280"/>
    </row>
    <row r="15" spans="1:60">
      <c r="A15" s="92" t="s">
        <v>17</v>
      </c>
      <c r="B15" s="280"/>
      <c r="C15" s="280"/>
      <c r="D15" s="280"/>
      <c r="E15" s="280"/>
      <c r="F15" s="280"/>
      <c r="G15" s="280"/>
      <c r="H15" s="280"/>
      <c r="I15" s="280"/>
      <c r="J15" s="280"/>
      <c r="K15" s="280"/>
      <c r="L15" s="280"/>
      <c r="M15" s="280"/>
      <c r="N15" s="280"/>
      <c r="O15" s="280"/>
      <c r="P15" s="280"/>
      <c r="Q15" s="280"/>
      <c r="R15" s="280"/>
      <c r="S15" s="280"/>
      <c r="T15" s="280"/>
      <c r="U15" s="280"/>
      <c r="V15" s="280"/>
      <c r="W15" s="280"/>
      <c r="X15" s="280"/>
      <c r="Y15" s="280"/>
      <c r="Z15" s="280"/>
      <c r="AA15" s="280"/>
      <c r="AB15" s="280"/>
      <c r="AC15" s="280"/>
      <c r="AD15" s="280"/>
      <c r="AE15" s="280"/>
      <c r="AF15" s="280"/>
      <c r="AG15" s="280"/>
      <c r="AH15" s="280"/>
      <c r="AI15" s="280"/>
      <c r="AJ15" s="280"/>
      <c r="AK15" s="280"/>
      <c r="AL15" s="280"/>
      <c r="AM15" s="280"/>
      <c r="AN15" s="280"/>
      <c r="AO15" s="280"/>
      <c r="AP15" s="280"/>
      <c r="AQ15" s="280"/>
      <c r="AR15" s="280"/>
      <c r="AS15" s="280"/>
      <c r="AT15" s="280"/>
      <c r="AU15" s="280"/>
      <c r="AV15" s="280"/>
      <c r="AW15" s="280"/>
      <c r="AX15" s="280"/>
      <c r="AY15" s="280"/>
      <c r="AZ15" s="280"/>
      <c r="BA15" s="280"/>
      <c r="BB15" s="280"/>
      <c r="BC15" s="280"/>
      <c r="BD15" s="280"/>
    </row>
    <row r="16" spans="1:60">
      <c r="A16" s="92" t="s">
        <v>4</v>
      </c>
      <c r="B16" s="280"/>
      <c r="C16" s="280"/>
      <c r="D16" s="280">
        <v>200.45833331036076</v>
      </c>
      <c r="E16" s="280">
        <v>150.89166664704689</v>
      </c>
      <c r="F16" s="280">
        <v>242.64166664596021</v>
      </c>
      <c r="G16" s="280">
        <v>164.55833330936733</v>
      </c>
      <c r="H16" s="280">
        <v>169.63333330241335</v>
      </c>
      <c r="I16" s="280">
        <v>213.13333330303433</v>
      </c>
      <c r="J16" s="280">
        <v>227.45833331905305</v>
      </c>
      <c r="K16" s="280">
        <v>164.10833329645297</v>
      </c>
      <c r="L16" s="280">
        <v>161.46666666182375</v>
      </c>
      <c r="M16" s="280">
        <v>203.25833333469927</v>
      </c>
      <c r="N16" s="280">
        <v>180.39166664114842</v>
      </c>
      <c r="O16" s="280">
        <v>200.83333334823456</v>
      </c>
      <c r="P16" s="280">
        <v>169.48333332221952</v>
      </c>
      <c r="Q16" s="280">
        <v>183.83333331439658</v>
      </c>
      <c r="R16" s="280">
        <v>138.00833329868797</v>
      </c>
      <c r="S16" s="280">
        <v>165.58333331346506</v>
      </c>
      <c r="T16" s="280">
        <v>167.72500000397363</v>
      </c>
      <c r="U16" s="280">
        <v>174.74166662742689</v>
      </c>
      <c r="V16" s="280">
        <v>170.45833332184699</v>
      </c>
      <c r="W16" s="280">
        <v>208.18333337021377</v>
      </c>
      <c r="X16" s="280">
        <v>243.80833331122997</v>
      </c>
      <c r="Y16" s="280">
        <v>188.68333329508698</v>
      </c>
      <c r="Z16" s="280">
        <v>232.13333331793544</v>
      </c>
      <c r="AA16" s="280">
        <v>230.39999994511399</v>
      </c>
      <c r="AB16" s="280">
        <v>192.79166663438085</v>
      </c>
      <c r="AC16" s="280">
        <v>296.59999991953384</v>
      </c>
      <c r="AD16" s="280">
        <v>177.44999995393064</v>
      </c>
      <c r="AE16" s="280">
        <v>186.80833332613099</v>
      </c>
      <c r="AF16" s="280">
        <v>203.85833333246418</v>
      </c>
      <c r="AG16" s="280">
        <v>190.31666664561871</v>
      </c>
      <c r="AH16" s="280">
        <v>230.78333330216503</v>
      </c>
      <c r="AI16" s="280">
        <v>245.19999997690323</v>
      </c>
      <c r="AJ16" s="280">
        <v>223.13333330738058</v>
      </c>
      <c r="AK16" s="280">
        <v>221.72499995181954</v>
      </c>
      <c r="AL16" s="280">
        <v>193.21499998122454</v>
      </c>
      <c r="AM16" s="280">
        <v>172.34166664754358</v>
      </c>
      <c r="AN16" s="795">
        <v>160.39999999540552</v>
      </c>
      <c r="AO16" s="280">
        <v>193.87499992176888</v>
      </c>
      <c r="AP16" s="280">
        <v>171.10000001825395</v>
      </c>
      <c r="AQ16" s="280">
        <v>205.94166670677564</v>
      </c>
      <c r="AR16" s="280">
        <v>144.88333331421009</v>
      </c>
      <c r="AS16" s="280">
        <v>197.18333333209159</v>
      </c>
      <c r="AT16" s="280">
        <v>217</v>
      </c>
      <c r="AU16" s="280">
        <v>207.9</v>
      </c>
      <c r="AV16" s="280">
        <v>173.34999999999994</v>
      </c>
      <c r="AW16" s="280">
        <v>178.85</v>
      </c>
      <c r="AX16" s="280">
        <v>165.86666666666665</v>
      </c>
      <c r="AY16" s="280">
        <v>245.6</v>
      </c>
      <c r="AZ16" s="280">
        <v>233.6</v>
      </c>
      <c r="BA16" s="280"/>
      <c r="BB16" s="280"/>
      <c r="BC16" s="280"/>
      <c r="BD16" s="280"/>
    </row>
    <row r="17" spans="1:56">
      <c r="A17" s="92" t="s">
        <v>3</v>
      </c>
      <c r="B17" s="280"/>
      <c r="C17" s="280"/>
      <c r="D17" s="280"/>
      <c r="E17" s="280"/>
      <c r="F17" s="280"/>
      <c r="G17" s="280"/>
      <c r="H17" s="280"/>
      <c r="I17" s="280"/>
      <c r="J17" s="280"/>
      <c r="K17" s="280"/>
      <c r="L17" s="280"/>
      <c r="M17" s="280"/>
      <c r="N17" s="280"/>
      <c r="O17" s="280"/>
      <c r="P17" s="280"/>
      <c r="Q17" s="280"/>
      <c r="R17" s="280"/>
      <c r="S17" s="280"/>
      <c r="T17" s="280"/>
      <c r="U17" s="280"/>
      <c r="V17" s="280"/>
      <c r="W17" s="280"/>
      <c r="X17" s="280"/>
      <c r="Y17" s="280"/>
      <c r="Z17" s="280"/>
      <c r="AA17" s="280"/>
      <c r="AB17" s="280"/>
      <c r="AC17" s="280"/>
      <c r="AD17" s="280"/>
      <c r="AE17" s="280"/>
      <c r="AF17" s="280"/>
      <c r="AG17" s="280"/>
      <c r="AH17" s="280"/>
      <c r="AI17" s="280"/>
      <c r="AJ17" s="280"/>
      <c r="AK17" s="280"/>
      <c r="AL17" s="280"/>
      <c r="AM17" s="280"/>
      <c r="AN17" s="280"/>
      <c r="AO17" s="280"/>
      <c r="AP17" s="280"/>
      <c r="AQ17" s="280"/>
      <c r="AR17" s="280"/>
      <c r="AS17" s="280"/>
      <c r="AT17" s="280"/>
      <c r="AU17" s="280"/>
      <c r="AV17" s="280"/>
      <c r="AW17" s="280"/>
      <c r="AX17" s="280"/>
      <c r="AY17" s="280"/>
      <c r="AZ17" s="280"/>
      <c r="BA17" s="280"/>
      <c r="BB17" s="280"/>
      <c r="BC17" s="280"/>
      <c r="BD17" s="280"/>
    </row>
    <row r="18" spans="1:56">
      <c r="A18" s="92" t="s">
        <v>32</v>
      </c>
      <c r="B18" s="280"/>
      <c r="C18" s="280"/>
      <c r="D18" s="280"/>
      <c r="E18" s="280"/>
      <c r="F18" s="280"/>
      <c r="G18" s="280"/>
      <c r="H18" s="280"/>
      <c r="I18" s="280"/>
      <c r="J18" s="280"/>
      <c r="K18" s="280"/>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280"/>
      <c r="AI18" s="280"/>
      <c r="AJ18" s="280"/>
      <c r="AK18" s="280"/>
      <c r="AL18" s="280"/>
      <c r="AM18" s="280">
        <v>954</v>
      </c>
      <c r="AN18" s="280">
        <v>966.9</v>
      </c>
      <c r="AO18" s="280">
        <v>973.4</v>
      </c>
      <c r="AP18" s="280">
        <v>945.5</v>
      </c>
      <c r="AQ18" s="280">
        <v>1141.4000000000001</v>
      </c>
      <c r="AR18" s="280">
        <v>829.9</v>
      </c>
      <c r="AS18" s="280">
        <v>913.3</v>
      </c>
      <c r="AT18" s="280">
        <v>1078.8</v>
      </c>
      <c r="AU18" s="280">
        <v>1024.2</v>
      </c>
      <c r="AV18" s="280">
        <v>939.4</v>
      </c>
      <c r="AW18" s="280">
        <v>1113.7</v>
      </c>
      <c r="AX18" s="280">
        <v>1115.7</v>
      </c>
      <c r="AY18" s="280">
        <v>1206.7</v>
      </c>
      <c r="AZ18" s="280">
        <v>1256.5999999999999</v>
      </c>
      <c r="BA18" s="280">
        <v>914.599999886006</v>
      </c>
      <c r="BB18" s="280">
        <v>920.60000007599604</v>
      </c>
      <c r="BC18" s="280">
        <v>1236.8999998290101</v>
      </c>
      <c r="BD18" s="280">
        <v>1271.8000002615199</v>
      </c>
    </row>
    <row r="19" spans="1:56">
      <c r="A19" s="92" t="s">
        <v>251</v>
      </c>
      <c r="B19" s="280">
        <v>1066.2529629629628</v>
      </c>
      <c r="C19" s="280">
        <v>1020.5722222222222</v>
      </c>
      <c r="D19" s="280">
        <v>837.79814814814813</v>
      </c>
      <c r="E19" s="280">
        <v>1205.3294444444446</v>
      </c>
      <c r="F19" s="280">
        <v>1068.9640740740738</v>
      </c>
      <c r="G19" s="280">
        <v>1127.0309259259257</v>
      </c>
      <c r="H19" s="280">
        <v>935.92296296296308</v>
      </c>
      <c r="I19" s="280">
        <v>1282.8101851851852</v>
      </c>
      <c r="J19" s="280">
        <v>1071.1724074074073</v>
      </c>
      <c r="K19" s="280">
        <v>1080.7798148148149</v>
      </c>
      <c r="L19" s="280">
        <v>1103.821851851852</v>
      </c>
      <c r="M19" s="280">
        <v>836.98666666666645</v>
      </c>
      <c r="N19" s="280">
        <v>959.73500000000013</v>
      </c>
      <c r="O19" s="280">
        <v>888.6668518518519</v>
      </c>
      <c r="P19" s="280">
        <v>1087.1562962962962</v>
      </c>
      <c r="Q19" s="280">
        <v>1104.1733333333332</v>
      </c>
      <c r="R19" s="280">
        <v>916.85425925925949</v>
      </c>
      <c r="S19" s="280">
        <v>941.65870370370374</v>
      </c>
      <c r="T19" s="280">
        <v>1118.7707407407408</v>
      </c>
      <c r="U19" s="280">
        <v>990.18037037037038</v>
      </c>
      <c r="V19" s="280">
        <v>952.82111111111101</v>
      </c>
      <c r="W19" s="280">
        <v>795.22333333333336</v>
      </c>
      <c r="X19" s="280">
        <v>1031.8307407407408</v>
      </c>
      <c r="Y19" s="280">
        <v>784.18111111111125</v>
      </c>
      <c r="Z19" s="280">
        <v>741.43592592592597</v>
      </c>
      <c r="AA19" s="280">
        <v>932.70555555555563</v>
      </c>
      <c r="AB19" s="280">
        <v>974.26555555555547</v>
      </c>
      <c r="AC19" s="280">
        <v>995.91259259259277</v>
      </c>
      <c r="AD19" s="280">
        <v>967.58259259259239</v>
      </c>
      <c r="AE19" s="280">
        <v>862.66777777777759</v>
      </c>
      <c r="AF19" s="280">
        <v>1120.1372222222221</v>
      </c>
      <c r="AG19" s="280">
        <v>843.08888888888896</v>
      </c>
      <c r="AH19" s="280">
        <v>991.18314814814823</v>
      </c>
      <c r="AI19" s="280">
        <v>969.71462962962971</v>
      </c>
      <c r="AJ19" s="280">
        <v>847.48222222222228</v>
      </c>
      <c r="AK19" s="280">
        <v>921.80037037037027</v>
      </c>
      <c r="AL19" s="280">
        <v>898.53870370370362</v>
      </c>
      <c r="AM19" s="280">
        <v>876.7544444444444</v>
      </c>
      <c r="AN19" s="280"/>
      <c r="AO19" s="280"/>
      <c r="AP19" s="280"/>
      <c r="AQ19" s="280"/>
      <c r="AR19" s="280"/>
      <c r="AS19" s="280"/>
      <c r="AT19" s="280"/>
      <c r="AU19" s="745"/>
      <c r="AV19" s="280"/>
      <c r="AW19" s="280"/>
      <c r="AX19" s="280"/>
      <c r="AY19" s="280"/>
      <c r="AZ19" s="280"/>
      <c r="BA19" s="280"/>
      <c r="BB19" s="280"/>
      <c r="BC19" s="280"/>
      <c r="BD19" s="280"/>
    </row>
    <row r="20" spans="1:56">
      <c r="A20" s="92" t="s">
        <v>23</v>
      </c>
      <c r="B20" s="280"/>
      <c r="C20" s="280"/>
      <c r="D20" s="280"/>
      <c r="E20" s="280"/>
      <c r="F20" s="280"/>
      <c r="G20" s="280"/>
      <c r="H20" s="280"/>
      <c r="I20" s="280"/>
      <c r="J20" s="280"/>
      <c r="K20" s="280"/>
      <c r="L20" s="280"/>
      <c r="M20" s="280"/>
      <c r="N20" s="280"/>
      <c r="O20" s="280"/>
      <c r="P20" s="280"/>
      <c r="Q20" s="280"/>
      <c r="R20" s="280"/>
      <c r="S20" s="280"/>
      <c r="T20" s="280"/>
      <c r="U20" s="280"/>
      <c r="V20" s="280"/>
      <c r="W20" s="280"/>
      <c r="X20" s="280"/>
      <c r="Y20" s="280"/>
      <c r="Z20" s="280"/>
      <c r="AA20" s="280"/>
      <c r="AB20" s="280"/>
      <c r="AC20" s="280"/>
      <c r="AD20" s="280"/>
      <c r="AE20" s="280"/>
      <c r="AF20" s="280"/>
      <c r="AG20" s="280"/>
      <c r="AH20" s="280"/>
      <c r="AI20" s="280"/>
      <c r="AJ20" s="280"/>
      <c r="AK20" s="280"/>
      <c r="AL20" s="280"/>
      <c r="AM20" s="280"/>
      <c r="AN20" s="280"/>
      <c r="AO20" s="280"/>
      <c r="AP20" s="280"/>
      <c r="AQ20" s="280"/>
      <c r="AR20" s="280"/>
      <c r="AS20" s="280"/>
      <c r="AT20" s="280"/>
      <c r="AU20" s="280"/>
      <c r="AV20" s="280"/>
      <c r="AW20" s="280"/>
      <c r="AX20" s="280"/>
      <c r="AY20" s="280"/>
      <c r="AZ20" s="280"/>
      <c r="BA20" s="280"/>
      <c r="BB20" s="280"/>
      <c r="BC20" s="280"/>
      <c r="BD20" s="280"/>
    </row>
    <row r="22" spans="1:56">
      <c r="A22" s="164" t="s">
        <v>20</v>
      </c>
    </row>
    <row r="24" spans="1:56">
      <c r="A24" s="53" t="s">
        <v>102</v>
      </c>
    </row>
  </sheetData>
  <mergeCells count="2">
    <mergeCell ref="A3:A4"/>
    <mergeCell ref="B3:BB3"/>
  </mergeCells>
  <hyperlinks>
    <hyperlink ref="BF4" location="Content!A1" display="Back to content page" xr:uid="{00000000-0004-0000-4A01-000000000000}"/>
  </hyperlinks>
  <pageMargins left="0.7" right="0.7" top="0.75" bottom="0.75" header="0.3" footer="0.3"/>
  <pageSetup paperSize="9" orientation="portrait" r:id="rId1"/>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1-000000000000}">
  <sheetPr codeName="Sheet336"/>
  <dimension ref="A1:AJ24"/>
  <sheetViews>
    <sheetView topLeftCell="Q1" workbookViewId="0">
      <selection activeCell="U22" sqref="U22"/>
    </sheetView>
  </sheetViews>
  <sheetFormatPr defaultRowHeight="14.5"/>
  <cols>
    <col min="1" max="1" width="34.453125" customWidth="1"/>
  </cols>
  <sheetData>
    <row r="1" spans="1:36">
      <c r="A1" s="18" t="s">
        <v>3264</v>
      </c>
    </row>
    <row r="3" spans="1:36">
      <c r="A3" s="92" t="s">
        <v>2519</v>
      </c>
      <c r="B3" s="229">
        <v>1990</v>
      </c>
      <c r="C3" s="229">
        <v>1991</v>
      </c>
      <c r="D3" s="229">
        <v>1992</v>
      </c>
      <c r="E3" s="229">
        <v>1993</v>
      </c>
      <c r="F3" s="229">
        <v>1994</v>
      </c>
      <c r="G3" s="229">
        <v>1995</v>
      </c>
      <c r="H3" s="229">
        <v>1996</v>
      </c>
      <c r="I3" s="229">
        <v>1997</v>
      </c>
      <c r="J3" s="229">
        <v>1998</v>
      </c>
      <c r="K3" s="229">
        <v>1999</v>
      </c>
      <c r="L3" s="229">
        <v>2000</v>
      </c>
      <c r="M3" s="229">
        <v>2001</v>
      </c>
      <c r="N3" s="229">
        <v>2002</v>
      </c>
      <c r="O3" s="229">
        <v>2003</v>
      </c>
      <c r="P3" s="229">
        <v>2004</v>
      </c>
      <c r="Q3" s="229">
        <v>2005</v>
      </c>
      <c r="R3" s="229">
        <v>2006</v>
      </c>
      <c r="S3" s="229">
        <v>2007</v>
      </c>
      <c r="T3" s="229">
        <v>2008</v>
      </c>
      <c r="U3" s="229">
        <v>2009</v>
      </c>
      <c r="V3" s="229">
        <v>2010</v>
      </c>
      <c r="W3" s="229">
        <v>2011</v>
      </c>
      <c r="X3" s="229">
        <v>2012</v>
      </c>
      <c r="Y3" s="229">
        <v>2013</v>
      </c>
      <c r="Z3" s="229">
        <v>2014</v>
      </c>
      <c r="AA3" s="229">
        <v>2015</v>
      </c>
      <c r="AB3" s="229">
        <v>2016</v>
      </c>
      <c r="AC3" s="229">
        <v>2017</v>
      </c>
      <c r="AD3" s="229">
        <v>2018</v>
      </c>
      <c r="AE3" s="229">
        <v>2019</v>
      </c>
      <c r="AF3" s="229">
        <v>2020</v>
      </c>
      <c r="AG3" s="229">
        <v>2021</v>
      </c>
      <c r="AH3" s="229">
        <v>2022</v>
      </c>
      <c r="AJ3" s="1" t="s">
        <v>528</v>
      </c>
    </row>
    <row r="4" spans="1:36">
      <c r="A4" s="92" t="s">
        <v>13</v>
      </c>
      <c r="B4" s="312">
        <v>1010</v>
      </c>
      <c r="C4" s="312">
        <v>1010</v>
      </c>
      <c r="D4" s="312">
        <v>1010</v>
      </c>
      <c r="E4" s="312">
        <v>1010</v>
      </c>
      <c r="F4" s="312">
        <v>1010</v>
      </c>
      <c r="G4" s="312">
        <v>1010</v>
      </c>
      <c r="H4" s="312">
        <v>1010</v>
      </c>
      <c r="I4" s="312">
        <v>1010</v>
      </c>
      <c r="J4" s="312">
        <v>1010</v>
      </c>
      <c r="K4" s="312">
        <v>1010</v>
      </c>
      <c r="L4" s="312">
        <v>1010</v>
      </c>
      <c r="M4" s="312">
        <v>1010</v>
      </c>
      <c r="N4" s="312">
        <v>1010</v>
      </c>
      <c r="O4" s="312">
        <v>1010</v>
      </c>
      <c r="P4" s="312">
        <v>1010</v>
      </c>
      <c r="Q4" s="312">
        <v>1010</v>
      </c>
      <c r="R4" s="312">
        <v>1010</v>
      </c>
      <c r="S4" s="312">
        <v>1010</v>
      </c>
      <c r="T4" s="312">
        <v>1010</v>
      </c>
      <c r="U4" s="312">
        <v>1010</v>
      </c>
      <c r="V4" s="312">
        <v>1010</v>
      </c>
      <c r="W4" s="312">
        <v>1010</v>
      </c>
      <c r="X4" s="312">
        <v>1010</v>
      </c>
      <c r="Y4" s="312">
        <v>1010</v>
      </c>
      <c r="Z4" s="312">
        <v>1010</v>
      </c>
      <c r="AA4" s="312">
        <v>1010</v>
      </c>
      <c r="AB4" s="312">
        <v>1010</v>
      </c>
      <c r="AC4" s="312">
        <v>1010</v>
      </c>
      <c r="AD4" s="312">
        <v>1010</v>
      </c>
      <c r="AE4" s="312">
        <v>1010</v>
      </c>
      <c r="AF4" s="312">
        <v>1010</v>
      </c>
      <c r="AG4" s="312">
        <v>1010</v>
      </c>
      <c r="AH4" s="312">
        <v>1010</v>
      </c>
    </row>
    <row r="5" spans="1:36">
      <c r="A5" s="92" t="s">
        <v>12</v>
      </c>
      <c r="B5" s="312">
        <v>416</v>
      </c>
      <c r="C5" s="312">
        <v>416</v>
      </c>
      <c r="D5" s="312">
        <v>416</v>
      </c>
      <c r="E5" s="312">
        <v>416</v>
      </c>
      <c r="F5" s="312">
        <v>416</v>
      </c>
      <c r="G5" s="312">
        <v>416</v>
      </c>
      <c r="H5" s="312">
        <v>416</v>
      </c>
      <c r="I5" s="312">
        <v>416</v>
      </c>
      <c r="J5" s="312">
        <v>416</v>
      </c>
      <c r="K5" s="312">
        <v>416</v>
      </c>
      <c r="L5" s="312">
        <v>416</v>
      </c>
      <c r="M5" s="312">
        <v>416</v>
      </c>
      <c r="N5" s="312">
        <v>416</v>
      </c>
      <c r="O5" s="312">
        <v>416</v>
      </c>
      <c r="P5" s="312">
        <v>416</v>
      </c>
      <c r="Q5" s="312">
        <v>416</v>
      </c>
      <c r="R5" s="312">
        <v>416</v>
      </c>
      <c r="S5" s="312">
        <v>416</v>
      </c>
      <c r="T5" s="312">
        <v>416</v>
      </c>
      <c r="U5" s="312">
        <v>416</v>
      </c>
      <c r="V5" s="312">
        <v>416</v>
      </c>
      <c r="W5" s="312">
        <v>416</v>
      </c>
      <c r="X5" s="312">
        <v>416</v>
      </c>
      <c r="Y5" s="312">
        <v>416</v>
      </c>
      <c r="Z5" s="312">
        <v>416</v>
      </c>
      <c r="AA5" s="312">
        <v>416</v>
      </c>
      <c r="AB5" s="312">
        <v>416</v>
      </c>
      <c r="AC5" s="312">
        <v>416</v>
      </c>
      <c r="AD5" s="312">
        <v>416</v>
      </c>
      <c r="AE5" s="312">
        <v>416</v>
      </c>
      <c r="AF5" s="312">
        <v>416</v>
      </c>
      <c r="AG5" s="312">
        <v>416</v>
      </c>
      <c r="AH5" s="312">
        <v>416</v>
      </c>
    </row>
    <row r="6" spans="1:36">
      <c r="A6" s="92" t="s">
        <v>483</v>
      </c>
      <c r="B6" s="312">
        <v>900</v>
      </c>
      <c r="C6" s="312">
        <v>900</v>
      </c>
      <c r="D6" s="312">
        <v>900</v>
      </c>
      <c r="E6" s="312">
        <v>900</v>
      </c>
      <c r="F6" s="312">
        <v>900</v>
      </c>
      <c r="G6" s="312">
        <v>900</v>
      </c>
      <c r="H6" s="312">
        <v>900</v>
      </c>
      <c r="I6" s="312">
        <v>900</v>
      </c>
      <c r="J6" s="312">
        <v>900</v>
      </c>
      <c r="K6" s="312">
        <v>900</v>
      </c>
      <c r="L6" s="312">
        <v>900</v>
      </c>
      <c r="M6" s="312">
        <v>900</v>
      </c>
      <c r="N6" s="312">
        <v>900</v>
      </c>
      <c r="O6" s="312">
        <v>900</v>
      </c>
      <c r="P6" s="312">
        <v>900</v>
      </c>
      <c r="Q6" s="312">
        <v>900</v>
      </c>
      <c r="R6" s="312">
        <v>900</v>
      </c>
      <c r="S6" s="312">
        <v>900</v>
      </c>
      <c r="T6" s="312">
        <v>900</v>
      </c>
      <c r="U6" s="312">
        <v>900</v>
      </c>
      <c r="V6" s="312">
        <v>900</v>
      </c>
      <c r="W6" s="312">
        <v>900</v>
      </c>
      <c r="X6" s="312">
        <v>900</v>
      </c>
      <c r="Y6" s="312">
        <v>900</v>
      </c>
      <c r="Z6" s="312">
        <v>900</v>
      </c>
      <c r="AA6" s="312">
        <v>900</v>
      </c>
      <c r="AB6" s="312">
        <v>900</v>
      </c>
      <c r="AC6" s="312">
        <v>900</v>
      </c>
      <c r="AD6" s="312">
        <v>900</v>
      </c>
      <c r="AE6" s="312">
        <v>900</v>
      </c>
      <c r="AF6" s="312">
        <v>900</v>
      </c>
      <c r="AG6" s="312">
        <v>900</v>
      </c>
      <c r="AH6" s="312">
        <v>900</v>
      </c>
    </row>
    <row r="7" spans="1:36">
      <c r="A7" s="92" t="s">
        <v>89</v>
      </c>
      <c r="B7" s="312">
        <v>1543</v>
      </c>
      <c r="C7" s="312">
        <v>1543</v>
      </c>
      <c r="D7" s="312">
        <v>1543</v>
      </c>
      <c r="E7" s="312">
        <v>1543</v>
      </c>
      <c r="F7" s="312">
        <v>1543</v>
      </c>
      <c r="G7" s="312">
        <v>1543</v>
      </c>
      <c r="H7" s="312">
        <v>1543</v>
      </c>
      <c r="I7" s="312">
        <v>1543</v>
      </c>
      <c r="J7" s="312">
        <v>1543</v>
      </c>
      <c r="K7" s="312">
        <v>1543</v>
      </c>
      <c r="L7" s="312">
        <v>1543</v>
      </c>
      <c r="M7" s="312">
        <v>1543</v>
      </c>
      <c r="N7" s="312">
        <v>1543</v>
      </c>
      <c r="O7" s="312">
        <v>1543</v>
      </c>
      <c r="P7" s="312">
        <v>1543</v>
      </c>
      <c r="Q7" s="312">
        <v>1543</v>
      </c>
      <c r="R7" s="312">
        <v>1543</v>
      </c>
      <c r="S7" s="312">
        <v>1543</v>
      </c>
      <c r="T7" s="312">
        <v>1543</v>
      </c>
      <c r="U7" s="312">
        <v>1543</v>
      </c>
      <c r="V7" s="312">
        <v>1543</v>
      </c>
      <c r="W7" s="312">
        <v>1543</v>
      </c>
      <c r="X7" s="312">
        <v>1543</v>
      </c>
      <c r="Y7" s="312">
        <v>1543</v>
      </c>
      <c r="Z7" s="312">
        <v>1543</v>
      </c>
      <c r="AA7" s="312">
        <v>1543</v>
      </c>
      <c r="AB7" s="312">
        <v>1543</v>
      </c>
      <c r="AC7" s="312">
        <v>1543</v>
      </c>
      <c r="AD7" s="312">
        <v>1543</v>
      </c>
      <c r="AE7" s="312">
        <v>1543</v>
      </c>
      <c r="AF7" s="312">
        <v>1543</v>
      </c>
      <c r="AG7" s="312">
        <v>1543</v>
      </c>
      <c r="AH7" s="312">
        <v>1543</v>
      </c>
    </row>
    <row r="8" spans="1:36">
      <c r="A8" s="92" t="s">
        <v>482</v>
      </c>
      <c r="B8" s="312">
        <v>788</v>
      </c>
      <c r="C8" s="312">
        <v>788</v>
      </c>
      <c r="D8" s="312">
        <v>788</v>
      </c>
      <c r="E8" s="312">
        <v>788</v>
      </c>
      <c r="F8" s="312">
        <v>788</v>
      </c>
      <c r="G8" s="312">
        <v>788</v>
      </c>
      <c r="H8" s="312">
        <v>788</v>
      </c>
      <c r="I8" s="312">
        <v>788</v>
      </c>
      <c r="J8" s="312">
        <v>788</v>
      </c>
      <c r="K8" s="312">
        <v>788</v>
      </c>
      <c r="L8" s="312">
        <v>788</v>
      </c>
      <c r="M8" s="312">
        <v>788</v>
      </c>
      <c r="N8" s="312">
        <v>788</v>
      </c>
      <c r="O8" s="312">
        <v>788</v>
      </c>
      <c r="P8" s="312">
        <v>788</v>
      </c>
      <c r="Q8" s="312">
        <v>788</v>
      </c>
      <c r="R8" s="312">
        <v>788</v>
      </c>
      <c r="S8" s="312">
        <v>788</v>
      </c>
      <c r="T8" s="312">
        <v>788</v>
      </c>
      <c r="U8" s="312">
        <v>788</v>
      </c>
      <c r="V8" s="312">
        <v>788</v>
      </c>
      <c r="W8" s="312">
        <v>788</v>
      </c>
      <c r="X8" s="312">
        <v>788</v>
      </c>
      <c r="Y8" s="312">
        <v>788</v>
      </c>
      <c r="Z8" s="312">
        <v>788</v>
      </c>
      <c r="AA8" s="312">
        <v>788</v>
      </c>
      <c r="AB8" s="312">
        <v>788</v>
      </c>
      <c r="AC8" s="312">
        <v>788</v>
      </c>
      <c r="AD8" s="312">
        <v>788</v>
      </c>
      <c r="AE8" s="312">
        <v>788</v>
      </c>
      <c r="AF8" s="312">
        <v>788</v>
      </c>
      <c r="AG8" s="312">
        <v>788</v>
      </c>
      <c r="AH8" s="312">
        <v>788</v>
      </c>
    </row>
    <row r="9" spans="1:36">
      <c r="A9" s="92" t="s">
        <v>11</v>
      </c>
      <c r="B9" s="312">
        <v>788</v>
      </c>
      <c r="C9" s="312">
        <v>788</v>
      </c>
      <c r="D9" s="312">
        <v>788</v>
      </c>
      <c r="E9" s="312">
        <v>788</v>
      </c>
      <c r="F9" s="312">
        <v>788</v>
      </c>
      <c r="G9" s="312">
        <v>788</v>
      </c>
      <c r="H9" s="312">
        <v>788</v>
      </c>
      <c r="I9" s="312">
        <v>788</v>
      </c>
      <c r="J9" s="312">
        <v>788</v>
      </c>
      <c r="K9" s="312">
        <v>788</v>
      </c>
      <c r="L9" s="312">
        <v>788</v>
      </c>
      <c r="M9" s="312">
        <v>788</v>
      </c>
      <c r="N9" s="312">
        <v>788</v>
      </c>
      <c r="O9" s="312">
        <v>788</v>
      </c>
      <c r="P9" s="312">
        <v>788</v>
      </c>
      <c r="Q9" s="312">
        <v>788</v>
      </c>
      <c r="R9" s="312">
        <v>788</v>
      </c>
      <c r="S9" s="312">
        <v>788</v>
      </c>
      <c r="T9" s="312">
        <v>788</v>
      </c>
      <c r="U9" s="312">
        <v>788</v>
      </c>
      <c r="V9" s="312">
        <v>788</v>
      </c>
      <c r="W9" s="312">
        <v>788</v>
      </c>
      <c r="X9" s="312">
        <v>788</v>
      </c>
      <c r="Y9" s="312">
        <v>788</v>
      </c>
      <c r="Z9" s="312">
        <v>788</v>
      </c>
      <c r="AA9" s="312">
        <v>788</v>
      </c>
      <c r="AB9" s="312">
        <v>788</v>
      </c>
      <c r="AC9" s="312">
        <v>788</v>
      </c>
      <c r="AD9" s="312">
        <v>788</v>
      </c>
      <c r="AE9" s="312">
        <v>788</v>
      </c>
      <c r="AF9" s="312">
        <v>788</v>
      </c>
      <c r="AG9" s="312">
        <v>788</v>
      </c>
      <c r="AH9" s="312">
        <v>788</v>
      </c>
    </row>
    <row r="10" spans="1:36">
      <c r="A10" s="92" t="s">
        <v>10</v>
      </c>
      <c r="B10" s="312">
        <v>1513</v>
      </c>
      <c r="C10" s="312">
        <v>1513</v>
      </c>
      <c r="D10" s="312">
        <v>1513</v>
      </c>
      <c r="E10" s="312">
        <v>1513</v>
      </c>
      <c r="F10" s="312">
        <v>1513</v>
      </c>
      <c r="G10" s="312">
        <v>1513</v>
      </c>
      <c r="H10" s="312">
        <v>1513</v>
      </c>
      <c r="I10" s="312">
        <v>1513</v>
      </c>
      <c r="J10" s="312">
        <v>1513</v>
      </c>
      <c r="K10" s="312">
        <v>1513</v>
      </c>
      <c r="L10" s="312">
        <v>1513</v>
      </c>
      <c r="M10" s="312">
        <v>1513</v>
      </c>
      <c r="N10" s="312">
        <v>1513</v>
      </c>
      <c r="O10" s="312">
        <v>1513</v>
      </c>
      <c r="P10" s="312">
        <v>1513</v>
      </c>
      <c r="Q10" s="312">
        <v>1513</v>
      </c>
      <c r="R10" s="312">
        <v>1513</v>
      </c>
      <c r="S10" s="312">
        <v>1513</v>
      </c>
      <c r="T10" s="312">
        <v>1513</v>
      </c>
      <c r="U10" s="312">
        <v>1513</v>
      </c>
      <c r="V10" s="312">
        <v>1513</v>
      </c>
      <c r="W10" s="312">
        <v>1513</v>
      </c>
      <c r="X10" s="312">
        <v>1513</v>
      </c>
      <c r="Y10" s="312">
        <v>1513</v>
      </c>
      <c r="Z10" s="312">
        <v>1513</v>
      </c>
      <c r="AA10" s="312">
        <v>1513</v>
      </c>
      <c r="AB10" s="312">
        <v>1513</v>
      </c>
      <c r="AC10" s="312">
        <v>1513</v>
      </c>
      <c r="AD10" s="312">
        <v>1513</v>
      </c>
      <c r="AE10" s="312">
        <v>1513</v>
      </c>
      <c r="AF10" s="312">
        <v>1513</v>
      </c>
      <c r="AG10" s="312">
        <v>1513</v>
      </c>
      <c r="AH10" s="312">
        <v>1513</v>
      </c>
    </row>
    <row r="11" spans="1:36">
      <c r="A11" s="92" t="s">
        <v>9</v>
      </c>
      <c r="B11" s="312">
        <v>1181</v>
      </c>
      <c r="C11" s="312">
        <v>1181</v>
      </c>
      <c r="D11" s="312">
        <v>1181</v>
      </c>
      <c r="E11" s="312">
        <v>1181</v>
      </c>
      <c r="F11" s="312">
        <v>1181</v>
      </c>
      <c r="G11" s="312">
        <v>1181</v>
      </c>
      <c r="H11" s="312">
        <v>1181</v>
      </c>
      <c r="I11" s="312">
        <v>1181</v>
      </c>
      <c r="J11" s="312">
        <v>1181</v>
      </c>
      <c r="K11" s="312">
        <v>1181</v>
      </c>
      <c r="L11" s="312">
        <v>1181</v>
      </c>
      <c r="M11" s="312">
        <v>1181</v>
      </c>
      <c r="N11" s="312">
        <v>1181</v>
      </c>
      <c r="O11" s="312">
        <v>1181</v>
      </c>
      <c r="P11" s="312">
        <v>1181</v>
      </c>
      <c r="Q11" s="312">
        <v>1181</v>
      </c>
      <c r="R11" s="312">
        <v>1181</v>
      </c>
      <c r="S11" s="312">
        <v>1181</v>
      </c>
      <c r="T11" s="312">
        <v>1181</v>
      </c>
      <c r="U11" s="312">
        <v>1181</v>
      </c>
      <c r="V11" s="312">
        <v>1181</v>
      </c>
      <c r="W11" s="312">
        <v>1181</v>
      </c>
      <c r="X11" s="312">
        <v>1181</v>
      </c>
      <c r="Y11" s="312">
        <v>1181</v>
      </c>
      <c r="Z11" s="312">
        <v>1181</v>
      </c>
      <c r="AA11" s="312">
        <v>1181</v>
      </c>
      <c r="AB11" s="312">
        <v>1181</v>
      </c>
      <c r="AC11" s="312">
        <v>1181</v>
      </c>
      <c r="AD11" s="312">
        <v>1181</v>
      </c>
      <c r="AE11" s="312">
        <v>1181</v>
      </c>
      <c r="AF11" s="312">
        <v>1181</v>
      </c>
      <c r="AG11" s="312">
        <v>1181</v>
      </c>
      <c r="AH11" s="312">
        <v>1181</v>
      </c>
    </row>
    <row r="12" spans="1:36">
      <c r="A12" s="92" t="s">
        <v>8</v>
      </c>
      <c r="B12" s="312">
        <v>2041</v>
      </c>
      <c r="C12" s="312">
        <v>2041</v>
      </c>
      <c r="D12" s="312">
        <v>2041</v>
      </c>
      <c r="E12" s="312">
        <v>2041</v>
      </c>
      <c r="F12" s="312">
        <v>2041</v>
      </c>
      <c r="G12" s="312">
        <v>2041</v>
      </c>
      <c r="H12" s="312">
        <v>2041</v>
      </c>
      <c r="I12" s="312">
        <v>2041</v>
      </c>
      <c r="J12" s="312">
        <v>2041</v>
      </c>
      <c r="K12" s="312">
        <v>2041</v>
      </c>
      <c r="L12" s="312">
        <v>2041</v>
      </c>
      <c r="M12" s="312">
        <v>2041</v>
      </c>
      <c r="N12" s="312">
        <v>2041</v>
      </c>
      <c r="O12" s="312">
        <v>2041</v>
      </c>
      <c r="P12" s="312">
        <v>2041</v>
      </c>
      <c r="Q12" s="312">
        <v>2041</v>
      </c>
      <c r="R12" s="312">
        <v>2041</v>
      </c>
      <c r="S12" s="312">
        <v>2041</v>
      </c>
      <c r="T12" s="312">
        <v>2041</v>
      </c>
      <c r="U12" s="312">
        <v>2041</v>
      </c>
      <c r="V12" s="312">
        <v>2041</v>
      </c>
      <c r="W12" s="312">
        <v>2041</v>
      </c>
      <c r="X12" s="312">
        <v>2041</v>
      </c>
      <c r="Y12" s="312">
        <v>2041</v>
      </c>
      <c r="Z12" s="312">
        <v>2041</v>
      </c>
      <c r="AA12" s="312">
        <v>2041</v>
      </c>
      <c r="AB12" s="312">
        <v>2041</v>
      </c>
      <c r="AC12" s="312">
        <v>2041</v>
      </c>
      <c r="AD12" s="312">
        <v>2041</v>
      </c>
      <c r="AE12" s="312">
        <v>2041</v>
      </c>
      <c r="AF12" s="312">
        <v>2041</v>
      </c>
      <c r="AG12" s="312">
        <v>2041</v>
      </c>
      <c r="AH12" s="312">
        <v>2041</v>
      </c>
    </row>
    <row r="13" spans="1:36">
      <c r="A13" s="92" t="s">
        <v>6</v>
      </c>
      <c r="B13" s="312">
        <v>1032</v>
      </c>
      <c r="C13" s="312">
        <v>1032</v>
      </c>
      <c r="D13" s="312">
        <v>1032</v>
      </c>
      <c r="E13" s="312">
        <v>1032</v>
      </c>
      <c r="F13" s="312">
        <v>1032</v>
      </c>
      <c r="G13" s="312">
        <v>1032</v>
      </c>
      <c r="H13" s="312">
        <v>1032</v>
      </c>
      <c r="I13" s="312">
        <v>1032</v>
      </c>
      <c r="J13" s="312">
        <v>1032</v>
      </c>
      <c r="K13" s="312">
        <v>1032</v>
      </c>
      <c r="L13" s="312">
        <v>1032</v>
      </c>
      <c r="M13" s="312">
        <v>1032</v>
      </c>
      <c r="N13" s="312">
        <v>1032</v>
      </c>
      <c r="O13" s="312">
        <v>1032</v>
      </c>
      <c r="P13" s="312">
        <v>1032</v>
      </c>
      <c r="Q13" s="312">
        <v>1032</v>
      </c>
      <c r="R13" s="312">
        <v>1032</v>
      </c>
      <c r="S13" s="312">
        <v>1032</v>
      </c>
      <c r="T13" s="312">
        <v>1032</v>
      </c>
      <c r="U13" s="312">
        <v>1032</v>
      </c>
      <c r="V13" s="312">
        <v>1032</v>
      </c>
      <c r="W13" s="312">
        <v>1032</v>
      </c>
      <c r="X13" s="312">
        <v>1032</v>
      </c>
      <c r="Y13" s="312">
        <v>1032</v>
      </c>
      <c r="Z13" s="312">
        <v>1032</v>
      </c>
      <c r="AA13" s="312">
        <v>1032</v>
      </c>
      <c r="AB13" s="312">
        <v>1032</v>
      </c>
      <c r="AC13" s="312">
        <v>1032</v>
      </c>
      <c r="AD13" s="312">
        <v>1032</v>
      </c>
      <c r="AE13" s="312">
        <v>1032</v>
      </c>
      <c r="AF13" s="312">
        <v>1032</v>
      </c>
      <c r="AG13" s="312">
        <v>1032</v>
      </c>
      <c r="AH13" s="312">
        <v>1032</v>
      </c>
    </row>
    <row r="14" spans="1:36">
      <c r="A14" s="92" t="s">
        <v>17</v>
      </c>
      <c r="B14" s="312">
        <v>285</v>
      </c>
      <c r="C14" s="312">
        <v>285</v>
      </c>
      <c r="D14" s="312">
        <v>285</v>
      </c>
      <c r="E14" s="312">
        <v>285</v>
      </c>
      <c r="F14" s="312">
        <v>285</v>
      </c>
      <c r="G14" s="312">
        <v>285</v>
      </c>
      <c r="H14" s="312">
        <v>285</v>
      </c>
      <c r="I14" s="312">
        <v>285</v>
      </c>
      <c r="J14" s="312">
        <v>285</v>
      </c>
      <c r="K14" s="312">
        <v>285</v>
      </c>
      <c r="L14" s="312">
        <v>285</v>
      </c>
      <c r="M14" s="312">
        <v>285</v>
      </c>
      <c r="N14" s="312">
        <v>285</v>
      </c>
      <c r="O14" s="312">
        <v>285</v>
      </c>
      <c r="P14" s="312">
        <v>285</v>
      </c>
      <c r="Q14" s="312">
        <v>285</v>
      </c>
      <c r="R14" s="312">
        <v>285</v>
      </c>
      <c r="S14" s="312">
        <v>285</v>
      </c>
      <c r="T14" s="312">
        <v>285</v>
      </c>
      <c r="U14" s="312">
        <v>285</v>
      </c>
      <c r="V14" s="312">
        <v>285</v>
      </c>
      <c r="W14" s="312">
        <v>285</v>
      </c>
      <c r="X14" s="312">
        <v>285</v>
      </c>
      <c r="Y14" s="312">
        <v>285</v>
      </c>
      <c r="Z14" s="312">
        <v>285</v>
      </c>
      <c r="AA14" s="312">
        <v>285</v>
      </c>
      <c r="AB14" s="312">
        <v>285</v>
      </c>
      <c r="AC14" s="312">
        <v>285</v>
      </c>
      <c r="AD14" s="312">
        <v>285</v>
      </c>
      <c r="AE14" s="312">
        <v>285</v>
      </c>
      <c r="AF14" s="312">
        <v>285</v>
      </c>
      <c r="AG14" s="312">
        <v>285</v>
      </c>
      <c r="AH14" s="312">
        <v>285</v>
      </c>
    </row>
    <row r="15" spans="1:36">
      <c r="A15" s="92" t="s">
        <v>4</v>
      </c>
      <c r="B15" s="312">
        <v>2330</v>
      </c>
      <c r="C15" s="312">
        <v>2330</v>
      </c>
      <c r="D15" s="312">
        <v>2330</v>
      </c>
      <c r="E15" s="312">
        <v>2330</v>
      </c>
      <c r="F15" s="312">
        <v>2330</v>
      </c>
      <c r="G15" s="312">
        <v>2330</v>
      </c>
      <c r="H15" s="312">
        <v>2330</v>
      </c>
      <c r="I15" s="312">
        <v>2330</v>
      </c>
      <c r="J15" s="312">
        <v>2330</v>
      </c>
      <c r="K15" s="312">
        <v>2330</v>
      </c>
      <c r="L15" s="312">
        <v>1970</v>
      </c>
      <c r="M15" s="312">
        <v>2330</v>
      </c>
      <c r="N15" s="312">
        <v>2330</v>
      </c>
      <c r="O15" s="312">
        <v>2330</v>
      </c>
      <c r="P15" s="312">
        <v>2330</v>
      </c>
      <c r="Q15" s="312">
        <v>2330</v>
      </c>
      <c r="R15" s="312">
        <v>2330</v>
      </c>
      <c r="S15" s="312">
        <v>2330</v>
      </c>
      <c r="T15" s="312">
        <v>2330</v>
      </c>
      <c r="U15" s="312">
        <v>2330</v>
      </c>
      <c r="V15" s="312">
        <v>2330</v>
      </c>
      <c r="W15" s="312">
        <v>2330</v>
      </c>
      <c r="X15" s="312">
        <v>2330</v>
      </c>
      <c r="Y15" s="312">
        <v>2330</v>
      </c>
      <c r="Z15" s="312">
        <v>2330</v>
      </c>
      <c r="AA15" s="312">
        <v>2330</v>
      </c>
      <c r="AB15" s="312">
        <v>2330</v>
      </c>
      <c r="AC15" s="312">
        <v>2330</v>
      </c>
      <c r="AD15" s="312">
        <v>2330</v>
      </c>
      <c r="AE15" s="312">
        <v>2330</v>
      </c>
      <c r="AF15" s="312">
        <v>2330</v>
      </c>
      <c r="AG15" s="312">
        <v>2330</v>
      </c>
      <c r="AH15" s="312">
        <v>2330</v>
      </c>
    </row>
    <row r="16" spans="1:36">
      <c r="A16" s="92" t="s">
        <v>3</v>
      </c>
      <c r="B16" s="312">
        <v>495</v>
      </c>
      <c r="C16" s="312">
        <v>495</v>
      </c>
      <c r="D16" s="312">
        <v>495</v>
      </c>
      <c r="E16" s="312">
        <v>495</v>
      </c>
      <c r="F16" s="312">
        <v>495</v>
      </c>
      <c r="G16" s="312">
        <v>495</v>
      </c>
      <c r="H16" s="312">
        <v>495</v>
      </c>
      <c r="I16" s="312">
        <v>495</v>
      </c>
      <c r="J16" s="312">
        <v>495</v>
      </c>
      <c r="K16" s="312">
        <v>495</v>
      </c>
      <c r="L16" s="312">
        <v>495</v>
      </c>
      <c r="M16" s="312">
        <v>495</v>
      </c>
      <c r="N16" s="312">
        <v>495</v>
      </c>
      <c r="O16" s="312">
        <v>495</v>
      </c>
      <c r="P16" s="312">
        <v>495</v>
      </c>
      <c r="Q16" s="312">
        <v>495</v>
      </c>
      <c r="R16" s="312">
        <v>495</v>
      </c>
      <c r="S16" s="312">
        <v>495</v>
      </c>
      <c r="T16" s="312">
        <v>495</v>
      </c>
      <c r="U16" s="312">
        <v>495</v>
      </c>
      <c r="V16" s="312">
        <v>495</v>
      </c>
      <c r="W16" s="312">
        <v>495</v>
      </c>
      <c r="X16" s="312">
        <v>495</v>
      </c>
      <c r="Y16" s="312">
        <v>495</v>
      </c>
      <c r="Z16" s="312">
        <v>495</v>
      </c>
      <c r="AA16" s="312">
        <v>495</v>
      </c>
      <c r="AB16" s="312">
        <v>495</v>
      </c>
      <c r="AC16" s="312">
        <v>495</v>
      </c>
      <c r="AD16" s="312">
        <v>495</v>
      </c>
      <c r="AE16" s="312">
        <v>495</v>
      </c>
      <c r="AF16" s="312">
        <v>495</v>
      </c>
      <c r="AG16" s="312">
        <v>495</v>
      </c>
      <c r="AH16" s="312">
        <v>495</v>
      </c>
    </row>
    <row r="17" spans="1:34">
      <c r="A17" s="92" t="s">
        <v>431</v>
      </c>
      <c r="B17" s="312">
        <v>1071</v>
      </c>
      <c r="C17" s="312">
        <v>1071</v>
      </c>
      <c r="D17" s="312">
        <v>1071</v>
      </c>
      <c r="E17" s="312">
        <v>1071</v>
      </c>
      <c r="F17" s="312">
        <v>1071</v>
      </c>
      <c r="G17" s="312">
        <v>1071</v>
      </c>
      <c r="H17" s="312">
        <v>1071</v>
      </c>
      <c r="I17" s="312">
        <v>1071</v>
      </c>
      <c r="J17" s="312">
        <v>1071</v>
      </c>
      <c r="K17" s="312">
        <v>1071</v>
      </c>
      <c r="L17" s="312">
        <v>1071</v>
      </c>
      <c r="M17" s="312">
        <v>1071</v>
      </c>
      <c r="N17" s="312">
        <v>1071</v>
      </c>
      <c r="O17" s="312">
        <v>1071</v>
      </c>
      <c r="P17" s="312">
        <v>1071</v>
      </c>
      <c r="Q17" s="312">
        <v>1071</v>
      </c>
      <c r="R17" s="312">
        <v>1071</v>
      </c>
      <c r="S17" s="312">
        <v>1071</v>
      </c>
      <c r="T17" s="312">
        <v>1071</v>
      </c>
      <c r="U17" s="312">
        <v>1071</v>
      </c>
      <c r="V17" s="312">
        <v>1071</v>
      </c>
      <c r="W17" s="312">
        <v>1071</v>
      </c>
      <c r="X17" s="312">
        <v>1071</v>
      </c>
      <c r="Y17" s="312">
        <v>1071</v>
      </c>
      <c r="Z17" s="312">
        <v>1071</v>
      </c>
      <c r="AA17" s="312">
        <v>1071</v>
      </c>
      <c r="AB17" s="312">
        <v>1071</v>
      </c>
      <c r="AC17" s="312">
        <v>1071</v>
      </c>
      <c r="AD17" s="312">
        <v>1071</v>
      </c>
      <c r="AE17" s="312">
        <v>1071</v>
      </c>
      <c r="AF17" s="312">
        <v>1071</v>
      </c>
      <c r="AG17" s="312">
        <v>1071</v>
      </c>
      <c r="AH17" s="312">
        <v>1071</v>
      </c>
    </row>
    <row r="18" spans="1:34">
      <c r="A18" s="92" t="s">
        <v>1</v>
      </c>
      <c r="B18" s="312">
        <v>1020</v>
      </c>
      <c r="C18" s="312">
        <v>1020</v>
      </c>
      <c r="D18" s="312">
        <v>1020</v>
      </c>
      <c r="E18" s="312">
        <v>1020</v>
      </c>
      <c r="F18" s="312">
        <v>1020</v>
      </c>
      <c r="G18" s="312">
        <v>1020</v>
      </c>
      <c r="H18" s="312">
        <v>1020</v>
      </c>
      <c r="I18" s="312">
        <v>1020</v>
      </c>
      <c r="J18" s="312">
        <v>1020</v>
      </c>
      <c r="K18" s="312">
        <v>1020</v>
      </c>
      <c r="L18" s="312">
        <v>1020</v>
      </c>
      <c r="M18" s="312">
        <v>1020</v>
      </c>
      <c r="N18" s="312">
        <v>1020</v>
      </c>
      <c r="O18" s="312">
        <v>1020</v>
      </c>
      <c r="P18" s="312">
        <v>1020</v>
      </c>
      <c r="Q18" s="312">
        <v>1020</v>
      </c>
      <c r="R18" s="312">
        <v>1020</v>
      </c>
      <c r="S18" s="312">
        <v>1020</v>
      </c>
      <c r="T18" s="312">
        <v>1020</v>
      </c>
      <c r="U18" s="312">
        <v>1020</v>
      </c>
      <c r="V18" s="312">
        <v>1020</v>
      </c>
      <c r="W18" s="312">
        <v>1020</v>
      </c>
      <c r="X18" s="312">
        <v>1020</v>
      </c>
      <c r="Y18" s="312">
        <v>1020</v>
      </c>
      <c r="Z18" s="312">
        <v>1020</v>
      </c>
      <c r="AA18" s="312">
        <v>1020</v>
      </c>
      <c r="AB18" s="312">
        <v>1020</v>
      </c>
      <c r="AC18" s="312">
        <v>1020</v>
      </c>
      <c r="AD18" s="312">
        <v>1020</v>
      </c>
      <c r="AE18" s="312">
        <v>1020</v>
      </c>
      <c r="AF18" s="312">
        <v>1020</v>
      </c>
      <c r="AG18" s="312">
        <v>1020</v>
      </c>
      <c r="AH18" s="312">
        <v>1020</v>
      </c>
    </row>
    <row r="19" spans="1:34">
      <c r="A19" s="92" t="s">
        <v>23</v>
      </c>
      <c r="B19" s="312">
        <v>657</v>
      </c>
      <c r="C19" s="312">
        <v>657</v>
      </c>
      <c r="D19" s="312">
        <v>657</v>
      </c>
      <c r="E19" s="312">
        <v>657</v>
      </c>
      <c r="F19" s="312">
        <v>657</v>
      </c>
      <c r="G19" s="312">
        <v>657</v>
      </c>
      <c r="H19" s="312">
        <v>657</v>
      </c>
      <c r="I19" s="312">
        <v>657</v>
      </c>
      <c r="J19" s="312">
        <v>657</v>
      </c>
      <c r="K19" s="312">
        <v>657</v>
      </c>
      <c r="L19" s="312">
        <v>692</v>
      </c>
      <c r="M19" s="312">
        <v>657</v>
      </c>
      <c r="N19" s="312">
        <v>657</v>
      </c>
      <c r="O19" s="312">
        <v>657</v>
      </c>
      <c r="P19" s="312">
        <v>657</v>
      </c>
      <c r="Q19" s="312">
        <v>657</v>
      </c>
      <c r="R19" s="312">
        <v>657</v>
      </c>
      <c r="S19" s="312">
        <v>657</v>
      </c>
      <c r="T19" s="312">
        <v>657</v>
      </c>
      <c r="U19" s="312">
        <v>657</v>
      </c>
      <c r="V19" s="312">
        <v>657</v>
      </c>
      <c r="W19" s="312">
        <v>657</v>
      </c>
      <c r="X19" s="312">
        <v>657</v>
      </c>
      <c r="Y19" s="312">
        <v>657</v>
      </c>
      <c r="Z19" s="312">
        <v>657</v>
      </c>
      <c r="AA19" s="312">
        <v>657</v>
      </c>
      <c r="AB19" s="312">
        <v>657</v>
      </c>
      <c r="AC19" s="312">
        <v>657</v>
      </c>
      <c r="AD19" s="312">
        <v>657</v>
      </c>
      <c r="AE19" s="312">
        <v>657</v>
      </c>
      <c r="AF19" s="312">
        <v>657</v>
      </c>
      <c r="AG19" s="312">
        <v>657</v>
      </c>
      <c r="AH19" s="312">
        <v>657</v>
      </c>
    </row>
    <row r="21" spans="1:34">
      <c r="A21" s="164" t="s">
        <v>2662</v>
      </c>
    </row>
    <row r="22" spans="1:34">
      <c r="A22" s="42" t="s">
        <v>3263</v>
      </c>
    </row>
    <row r="23" spans="1:34">
      <c r="A23" s="164" t="s">
        <v>2208</v>
      </c>
    </row>
    <row r="24" spans="1:34">
      <c r="A24" t="s">
        <v>2661</v>
      </c>
    </row>
  </sheetData>
  <phoneticPr fontId="201" type="noConversion"/>
  <hyperlinks>
    <hyperlink ref="AJ3" location="Content!A1" display="Back to content page" xr:uid="{00000000-0004-0000-4B01-000000000000}"/>
  </hyperlinks>
  <pageMargins left="0.7" right="0.7" top="0.75" bottom="0.75" header="0.3" footer="0.3"/>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1-000000000000}">
  <sheetPr codeName="Sheet337"/>
  <dimension ref="A1:BH24"/>
  <sheetViews>
    <sheetView workbookViewId="0">
      <selection activeCell="C21" sqref="C21"/>
    </sheetView>
  </sheetViews>
  <sheetFormatPr defaultColWidth="9.26953125" defaultRowHeight="14.5"/>
  <cols>
    <col min="1" max="1" width="33.7265625" customWidth="1"/>
    <col min="2" max="56" width="6.26953125" customWidth="1"/>
  </cols>
  <sheetData>
    <row r="1" spans="1:60" ht="16.5">
      <c r="A1" s="18" t="s">
        <v>3241</v>
      </c>
    </row>
    <row r="3" spans="1:60" ht="16.5">
      <c r="A3" s="1083" t="s">
        <v>31</v>
      </c>
      <c r="B3" s="1041" t="s">
        <v>252</v>
      </c>
      <c r="C3" s="1042"/>
      <c r="D3" s="1042"/>
      <c r="E3" s="1042"/>
      <c r="F3" s="1042"/>
      <c r="G3" s="1042"/>
      <c r="H3" s="1042"/>
      <c r="I3" s="1042"/>
      <c r="J3" s="1042"/>
      <c r="K3" s="1042"/>
      <c r="L3" s="1042"/>
      <c r="M3" s="1042"/>
      <c r="N3" s="1042"/>
      <c r="O3" s="1042"/>
      <c r="P3" s="1042"/>
      <c r="Q3" s="1042"/>
      <c r="R3" s="1042"/>
      <c r="S3" s="1042"/>
      <c r="T3" s="1042"/>
      <c r="U3" s="1042"/>
      <c r="V3" s="1042"/>
      <c r="W3" s="1042"/>
      <c r="X3" s="1042"/>
      <c r="Y3" s="1042"/>
      <c r="Z3" s="1042"/>
      <c r="AA3" s="1042"/>
      <c r="AB3" s="1042"/>
      <c r="AC3" s="1042"/>
      <c r="AD3" s="1042"/>
      <c r="AE3" s="1042"/>
      <c r="AF3" s="1042"/>
      <c r="AG3" s="1042"/>
      <c r="AH3" s="1042"/>
      <c r="AI3" s="1042"/>
      <c r="AJ3" s="1042"/>
      <c r="AK3" s="1042"/>
      <c r="AL3" s="1042"/>
      <c r="AM3" s="1042"/>
      <c r="AN3" s="1042"/>
      <c r="AO3" s="1042"/>
      <c r="AP3" s="1042"/>
      <c r="AQ3" s="1042"/>
      <c r="AR3" s="1042"/>
      <c r="AS3" s="1042"/>
      <c r="AT3" s="1042"/>
      <c r="AU3" s="1042"/>
      <c r="AV3" s="1042"/>
      <c r="AW3" s="1042"/>
      <c r="AX3" s="1042"/>
      <c r="AY3" s="1042"/>
      <c r="AZ3" s="1042"/>
      <c r="BA3" s="1042"/>
      <c r="BB3" s="1042"/>
      <c r="BC3" s="315"/>
      <c r="BD3" s="315"/>
    </row>
    <row r="4" spans="1:60" s="125" customFormat="1">
      <c r="A4" s="1083"/>
      <c r="B4" s="3">
        <v>1970</v>
      </c>
      <c r="C4" s="3">
        <v>1971</v>
      </c>
      <c r="D4" s="3">
        <v>1972</v>
      </c>
      <c r="E4" s="3">
        <v>1973</v>
      </c>
      <c r="F4" s="3">
        <v>1974</v>
      </c>
      <c r="G4" s="3">
        <v>1975</v>
      </c>
      <c r="H4" s="3">
        <v>1976</v>
      </c>
      <c r="I4" s="3">
        <v>1977</v>
      </c>
      <c r="J4" s="3">
        <v>1978</v>
      </c>
      <c r="K4" s="3">
        <v>1979</v>
      </c>
      <c r="L4" s="3">
        <v>1980</v>
      </c>
      <c r="M4" s="3">
        <v>1981</v>
      </c>
      <c r="N4" s="3">
        <v>1982</v>
      </c>
      <c r="O4" s="3">
        <v>1983</v>
      </c>
      <c r="P4" s="3">
        <v>1984</v>
      </c>
      <c r="Q4" s="3">
        <v>1985</v>
      </c>
      <c r="R4" s="3">
        <v>1986</v>
      </c>
      <c r="S4" s="3">
        <v>1987</v>
      </c>
      <c r="T4" s="3">
        <v>1988</v>
      </c>
      <c r="U4" s="3">
        <v>1989</v>
      </c>
      <c r="V4" s="3">
        <v>1990</v>
      </c>
      <c r="W4" s="3">
        <v>1991</v>
      </c>
      <c r="X4" s="3">
        <v>1992</v>
      </c>
      <c r="Y4" s="3">
        <v>1993</v>
      </c>
      <c r="Z4" s="3">
        <v>1994</v>
      </c>
      <c r="AA4" s="3">
        <v>1995</v>
      </c>
      <c r="AB4" s="3">
        <v>1996</v>
      </c>
      <c r="AC4" s="3">
        <v>1997</v>
      </c>
      <c r="AD4" s="3">
        <v>1998</v>
      </c>
      <c r="AE4" s="3">
        <v>1999</v>
      </c>
      <c r="AF4" s="3">
        <v>2000</v>
      </c>
      <c r="AG4" s="3">
        <v>2001</v>
      </c>
      <c r="AH4" s="3">
        <v>2002</v>
      </c>
      <c r="AI4" s="3">
        <v>2003</v>
      </c>
      <c r="AJ4" s="3">
        <v>2004</v>
      </c>
      <c r="AK4" s="3">
        <v>2005</v>
      </c>
      <c r="AL4" s="3">
        <v>2006</v>
      </c>
      <c r="AM4" s="3">
        <v>2007</v>
      </c>
      <c r="AN4" s="3">
        <v>2008</v>
      </c>
      <c r="AO4" s="3">
        <v>2009</v>
      </c>
      <c r="AP4" s="3">
        <v>2010</v>
      </c>
      <c r="AQ4" s="3">
        <v>2011</v>
      </c>
      <c r="AR4" s="3">
        <v>2012</v>
      </c>
      <c r="AS4" s="117">
        <v>2013</v>
      </c>
      <c r="AT4" s="117">
        <v>2014</v>
      </c>
      <c r="AU4" s="117">
        <v>2015</v>
      </c>
      <c r="AV4" s="117">
        <v>2016</v>
      </c>
      <c r="AW4" s="117">
        <v>2017</v>
      </c>
      <c r="AX4" s="117">
        <v>2018</v>
      </c>
      <c r="AY4" s="117">
        <v>2019</v>
      </c>
      <c r="AZ4" s="117">
        <v>2020</v>
      </c>
      <c r="BA4" s="117">
        <v>2021</v>
      </c>
      <c r="BB4" s="117">
        <v>2022</v>
      </c>
      <c r="BC4" s="117">
        <v>2023</v>
      </c>
      <c r="BD4" s="117">
        <v>2024</v>
      </c>
      <c r="BF4" s="1" t="s">
        <v>528</v>
      </c>
    </row>
    <row r="5" spans="1:60">
      <c r="A5" s="92" t="s">
        <v>13</v>
      </c>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1"/>
      <c r="AV5" s="192"/>
      <c r="AW5" s="192"/>
      <c r="AX5" s="192"/>
      <c r="AY5" s="192"/>
      <c r="AZ5" s="192"/>
      <c r="BA5" s="192"/>
      <c r="BB5" s="192"/>
      <c r="BC5" s="192"/>
      <c r="BD5" s="192"/>
    </row>
    <row r="6" spans="1:60">
      <c r="A6" s="92" t="s">
        <v>12</v>
      </c>
      <c r="B6" s="192">
        <v>22</v>
      </c>
      <c r="C6" s="192">
        <v>21.726826293044159</v>
      </c>
      <c r="D6" s="192">
        <v>20.678870515896698</v>
      </c>
      <c r="E6" s="192">
        <v>21.935621366512439</v>
      </c>
      <c r="F6" s="192">
        <v>20.145173273874075</v>
      </c>
      <c r="G6" s="192">
        <v>20.581328887244823</v>
      </c>
      <c r="H6" s="192">
        <v>20.639091847182939</v>
      </c>
      <c r="I6" s="192">
        <v>20.936816640621633</v>
      </c>
      <c r="J6" s="192">
        <v>20.89349480414241</v>
      </c>
      <c r="K6" s="192">
        <v>21.609564042165395</v>
      </c>
      <c r="L6" s="192">
        <v>21.217930984999573</v>
      </c>
      <c r="M6" s="192">
        <v>20.679166666666671</v>
      </c>
      <c r="N6" s="192">
        <v>21.505952380952383</v>
      </c>
      <c r="O6" s="192">
        <v>22.157738095238095</v>
      </c>
      <c r="P6" s="192">
        <v>21.486111111111107</v>
      </c>
      <c r="Q6" s="192">
        <v>21.596309523809527</v>
      </c>
      <c r="R6" s="192">
        <v>21.725378787878789</v>
      </c>
      <c r="S6" s="192">
        <v>22.430873015873015</v>
      </c>
      <c r="T6" s="192">
        <v>21.658472222222223</v>
      </c>
      <c r="U6" s="192">
        <v>21.253851010101009</v>
      </c>
      <c r="V6" s="192">
        <v>21.975595238095238</v>
      </c>
      <c r="W6" s="192">
        <v>21.621926406926409</v>
      </c>
      <c r="X6" s="192">
        <v>22.189772727272729</v>
      </c>
      <c r="Y6" s="192">
        <v>21.685028860028861</v>
      </c>
      <c r="Z6" s="192">
        <v>21.633495670995671</v>
      </c>
      <c r="AA6" s="192">
        <v>21.962012987012987</v>
      </c>
      <c r="AB6" s="192">
        <v>21.662175324675324</v>
      </c>
      <c r="AC6" s="192">
        <v>21.288095238095242</v>
      </c>
      <c r="AD6" s="192">
        <v>22.352380952380951</v>
      </c>
      <c r="AE6" s="192">
        <v>22.216666666666669</v>
      </c>
      <c r="AF6" s="192">
        <v>21.146428571428569</v>
      </c>
      <c r="AG6" s="192">
        <v>21.557738095238097</v>
      </c>
      <c r="AH6" s="192">
        <v>21.970238095238095</v>
      </c>
      <c r="AI6" s="192">
        <v>22.414285714285715</v>
      </c>
      <c r="AJ6" s="192">
        <v>21.744047619047617</v>
      </c>
      <c r="AK6" s="192">
        <v>22.326893939393941</v>
      </c>
      <c r="AL6" s="192">
        <v>21.491666666666667</v>
      </c>
      <c r="AM6" s="746">
        <v>21.827976190476189</v>
      </c>
      <c r="AN6" s="746">
        <v>21.305357142857147</v>
      </c>
      <c r="AO6" s="746">
        <v>21.941666666666663</v>
      </c>
      <c r="AP6" s="746">
        <v>21.823809523809523</v>
      </c>
      <c r="AQ6" s="746">
        <v>21.707916666666666</v>
      </c>
      <c r="AR6" s="746">
        <v>21.505357142857143</v>
      </c>
      <c r="AS6" s="746">
        <v>22.027380952380952</v>
      </c>
      <c r="AT6" s="746">
        <v>21.6</v>
      </c>
      <c r="AU6" s="746">
        <v>22</v>
      </c>
      <c r="AV6" s="192"/>
      <c r="AW6" s="192"/>
      <c r="AX6" s="192"/>
      <c r="AY6" s="192"/>
      <c r="AZ6" s="192"/>
      <c r="BA6" s="192"/>
      <c r="BB6" s="192"/>
      <c r="BC6" s="192"/>
      <c r="BD6" s="192"/>
      <c r="BF6" s="33"/>
    </row>
    <row r="7" spans="1:60">
      <c r="A7" s="92" t="s">
        <v>483</v>
      </c>
      <c r="B7" s="192"/>
      <c r="C7" s="192"/>
      <c r="D7" s="192"/>
      <c r="E7" s="192"/>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F7" s="33"/>
    </row>
    <row r="8" spans="1:60">
      <c r="A8" s="92" t="s">
        <v>89</v>
      </c>
      <c r="B8" s="192"/>
      <c r="C8" s="192"/>
      <c r="D8" s="192"/>
      <c r="E8" s="192"/>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v>24.2</v>
      </c>
      <c r="AN8" s="192">
        <v>24.4</v>
      </c>
      <c r="AO8" s="192">
        <v>24.8</v>
      </c>
      <c r="AP8" s="192">
        <v>24.9</v>
      </c>
      <c r="AQ8" s="192">
        <v>24.7</v>
      </c>
      <c r="AR8" s="192">
        <v>25.2</v>
      </c>
      <c r="AS8" s="192">
        <v>25.1</v>
      </c>
      <c r="AT8" s="192">
        <v>25</v>
      </c>
      <c r="AU8" s="191"/>
      <c r="AV8" s="192"/>
      <c r="AW8" s="192"/>
      <c r="AX8" s="192"/>
      <c r="AY8" s="192"/>
      <c r="AZ8" s="192"/>
      <c r="BA8" s="192"/>
      <c r="BB8" s="192"/>
      <c r="BC8" s="192"/>
      <c r="BD8" s="192"/>
    </row>
    <row r="9" spans="1:60">
      <c r="A9" s="92" t="s">
        <v>482</v>
      </c>
      <c r="B9" s="192"/>
      <c r="C9" s="192"/>
      <c r="D9" s="192"/>
      <c r="E9" s="192"/>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1"/>
      <c r="AV9" s="192"/>
      <c r="AW9" s="192"/>
      <c r="AX9" s="192"/>
      <c r="AY9" s="192"/>
      <c r="AZ9" s="192"/>
      <c r="BA9" s="192"/>
      <c r="BB9" s="192"/>
      <c r="BC9" s="192"/>
      <c r="BD9" s="192"/>
    </row>
    <row r="10" spans="1:60">
      <c r="A10" s="92" t="s">
        <v>11</v>
      </c>
      <c r="B10" s="192"/>
      <c r="C10" s="192"/>
      <c r="D10" s="192"/>
      <c r="E10" s="192"/>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v>14.5</v>
      </c>
      <c r="AN10" s="192">
        <v>14.4</v>
      </c>
      <c r="AO10" s="192">
        <v>14.1</v>
      </c>
      <c r="AP10" s="192">
        <v>14.15</v>
      </c>
      <c r="AQ10" s="192">
        <v>13.45</v>
      </c>
      <c r="AR10" s="192">
        <v>14.001528333557765</v>
      </c>
      <c r="AS10" s="192"/>
      <c r="AT10" s="192"/>
      <c r="AU10" s="519"/>
      <c r="AV10" s="192"/>
      <c r="AW10" s="192"/>
      <c r="AX10" s="192"/>
      <c r="AY10" s="192"/>
      <c r="AZ10" s="192"/>
      <c r="BA10" s="192"/>
      <c r="BB10" s="192"/>
      <c r="BC10" s="192"/>
      <c r="BD10" s="192"/>
    </row>
    <row r="11" spans="1:60">
      <c r="A11" s="92" t="s">
        <v>10</v>
      </c>
      <c r="B11" s="192"/>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519"/>
      <c r="AV11" s="192"/>
      <c r="AW11" s="192"/>
      <c r="AX11" s="192"/>
      <c r="AY11" s="192"/>
      <c r="AZ11" s="192"/>
      <c r="BA11" s="192"/>
      <c r="BB11" s="192"/>
      <c r="BC11" s="192"/>
      <c r="BD11" s="192"/>
    </row>
    <row r="12" spans="1:60">
      <c r="A12" s="92" t="s">
        <v>9</v>
      </c>
      <c r="B12" s="192">
        <v>21.7</v>
      </c>
      <c r="C12" s="192">
        <v>21.4</v>
      </c>
      <c r="D12" s="192">
        <v>21.9</v>
      </c>
      <c r="E12" s="192">
        <v>21.9</v>
      </c>
      <c r="F12" s="192">
        <v>21.4</v>
      </c>
      <c r="G12" s="192">
        <v>21.8</v>
      </c>
      <c r="H12" s="192">
        <v>21.7</v>
      </c>
      <c r="I12" s="192">
        <v>22.3</v>
      </c>
      <c r="J12" s="192">
        <v>22.1</v>
      </c>
      <c r="K12" s="192">
        <v>22.1</v>
      </c>
      <c r="L12" s="192">
        <v>22.2</v>
      </c>
      <c r="M12" s="192">
        <v>21.9</v>
      </c>
      <c r="N12" s="192">
        <v>22</v>
      </c>
      <c r="O12" s="192">
        <v>23</v>
      </c>
      <c r="P12" s="192">
        <v>22.1</v>
      </c>
      <c r="Q12" s="192">
        <v>21.7</v>
      </c>
      <c r="R12" s="192">
        <v>21.9</v>
      </c>
      <c r="S12" s="192">
        <v>22.7</v>
      </c>
      <c r="T12" s="192">
        <v>22.3</v>
      </c>
      <c r="U12" s="192">
        <v>22.1</v>
      </c>
      <c r="V12" s="192">
        <v>22.5</v>
      </c>
      <c r="W12" s="192">
        <v>22.2</v>
      </c>
      <c r="X12" s="192">
        <v>22.9</v>
      </c>
      <c r="Y12" s="192">
        <v>22.4</v>
      </c>
      <c r="Z12" s="192">
        <v>22.4</v>
      </c>
      <c r="AA12" s="192">
        <v>22.7</v>
      </c>
      <c r="AB12" s="192">
        <v>22.4</v>
      </c>
      <c r="AC12" s="192">
        <v>22.4</v>
      </c>
      <c r="AD12" s="192">
        <v>22.7</v>
      </c>
      <c r="AE12" s="192">
        <v>22.1</v>
      </c>
      <c r="AF12" s="192">
        <v>22.2</v>
      </c>
      <c r="AG12" s="192">
        <v>22.6</v>
      </c>
      <c r="AH12" s="192">
        <v>22.4</v>
      </c>
      <c r="AI12" s="192">
        <v>22.4</v>
      </c>
      <c r="AJ12" s="192">
        <v>22.2</v>
      </c>
      <c r="AK12" s="192">
        <v>22.9</v>
      </c>
      <c r="AL12" s="192">
        <v>22.5</v>
      </c>
      <c r="AM12" s="192">
        <v>22.6</v>
      </c>
      <c r="AN12" s="192">
        <v>22.4</v>
      </c>
      <c r="AO12" s="192">
        <v>22.5</v>
      </c>
      <c r="AP12" s="192">
        <v>22.8</v>
      </c>
      <c r="AQ12" s="192">
        <v>22.6</v>
      </c>
      <c r="AR12" s="192">
        <v>22.6</v>
      </c>
      <c r="AS12" s="192">
        <v>22.6</v>
      </c>
      <c r="AT12" s="192">
        <v>24</v>
      </c>
      <c r="AU12" s="193">
        <v>22.6</v>
      </c>
      <c r="AV12" s="192"/>
      <c r="AW12" s="192"/>
      <c r="AX12" s="192"/>
      <c r="AY12" s="192"/>
      <c r="AZ12" s="192"/>
      <c r="BA12" s="192"/>
      <c r="BB12" s="192"/>
      <c r="BC12" s="192"/>
      <c r="BD12" s="192"/>
    </row>
    <row r="13" spans="1:60">
      <c r="A13" s="92" t="s">
        <v>8</v>
      </c>
      <c r="B13" s="192">
        <v>23.2</v>
      </c>
      <c r="C13" s="192">
        <v>22.8</v>
      </c>
      <c r="D13" s="192">
        <v>23.1</v>
      </c>
      <c r="E13" s="192">
        <v>22.9</v>
      </c>
      <c r="F13" s="192">
        <v>22.2</v>
      </c>
      <c r="G13" s="192">
        <v>22.8</v>
      </c>
      <c r="H13" s="192">
        <v>23.3</v>
      </c>
      <c r="I13" s="192">
        <v>23.6</v>
      </c>
      <c r="J13" s="192">
        <v>23.4</v>
      </c>
      <c r="K13" s="192">
        <v>23.4</v>
      </c>
      <c r="L13" s="192">
        <v>23.4</v>
      </c>
      <c r="M13" s="192">
        <v>23.5</v>
      </c>
      <c r="N13" s="192">
        <v>23.1</v>
      </c>
      <c r="O13" s="192">
        <v>23.2</v>
      </c>
      <c r="P13" s="192">
        <v>23</v>
      </c>
      <c r="Q13" s="192">
        <v>23</v>
      </c>
      <c r="R13" s="192">
        <v>23.1</v>
      </c>
      <c r="S13" s="192">
        <v>23.7</v>
      </c>
      <c r="T13" s="192">
        <v>23.6</v>
      </c>
      <c r="U13" s="192">
        <v>23.2</v>
      </c>
      <c r="V13" s="192">
        <v>23.4</v>
      </c>
      <c r="W13" s="192">
        <v>23.6</v>
      </c>
      <c r="X13" s="192">
        <v>23.2</v>
      </c>
      <c r="Y13" s="192">
        <v>23.1</v>
      </c>
      <c r="Z13" s="192">
        <v>23.6</v>
      </c>
      <c r="AA13" s="192">
        <v>23.3</v>
      </c>
      <c r="AB13" s="192">
        <v>23.1</v>
      </c>
      <c r="AC13" s="192">
        <v>23.3</v>
      </c>
      <c r="AD13" s="192">
        <v>23.7</v>
      </c>
      <c r="AE13" s="192">
        <v>23.4</v>
      </c>
      <c r="AF13" s="192">
        <v>23.2</v>
      </c>
      <c r="AG13" s="192">
        <v>23.5</v>
      </c>
      <c r="AH13" s="192">
        <v>23.5</v>
      </c>
      <c r="AI13" s="192">
        <v>23.7</v>
      </c>
      <c r="AJ13" s="192">
        <v>23.6</v>
      </c>
      <c r="AK13" s="192">
        <v>23.5</v>
      </c>
      <c r="AL13" s="192">
        <v>23.7</v>
      </c>
      <c r="AM13" s="192">
        <v>23.8</v>
      </c>
      <c r="AN13" s="192">
        <v>23.7</v>
      </c>
      <c r="AO13" s="192">
        <v>24</v>
      </c>
      <c r="AP13" s="192">
        <v>24</v>
      </c>
      <c r="AQ13" s="192">
        <v>24</v>
      </c>
      <c r="AR13" s="192">
        <v>24</v>
      </c>
      <c r="AS13" s="192">
        <v>23.9</v>
      </c>
      <c r="AT13" s="192">
        <v>24.4</v>
      </c>
      <c r="AU13" s="192">
        <v>24.2</v>
      </c>
      <c r="AV13" s="192">
        <v>24.1</v>
      </c>
      <c r="AW13" s="192">
        <v>24.7</v>
      </c>
      <c r="AX13" s="192">
        <v>24.4</v>
      </c>
      <c r="AY13" s="192">
        <v>24.5</v>
      </c>
      <c r="AZ13" s="192">
        <v>23.8</v>
      </c>
      <c r="BA13" s="192">
        <v>23.9</v>
      </c>
      <c r="BB13" s="192">
        <v>23.5</v>
      </c>
      <c r="BC13" s="192">
        <v>23.9</v>
      </c>
      <c r="BD13" s="192">
        <v>24.3</v>
      </c>
      <c r="BH13" s="94"/>
    </row>
    <row r="14" spans="1:60">
      <c r="A14" s="92" t="s">
        <v>6</v>
      </c>
      <c r="B14" s="192"/>
      <c r="C14" s="192"/>
      <c r="D14" s="192"/>
      <c r="E14" s="192"/>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746">
        <v>24.5</v>
      </c>
      <c r="AV14" s="746">
        <v>24.2</v>
      </c>
      <c r="AW14" s="746">
        <v>24.1</v>
      </c>
      <c r="AX14" s="746">
        <v>24.2</v>
      </c>
      <c r="AY14" s="746">
        <v>24.6</v>
      </c>
      <c r="AZ14" s="746">
        <v>24.4</v>
      </c>
      <c r="BA14" s="192"/>
      <c r="BB14" s="192"/>
      <c r="BC14" s="192"/>
      <c r="BD14" s="192"/>
    </row>
    <row r="15" spans="1:60">
      <c r="A15" s="92" t="s">
        <v>17</v>
      </c>
      <c r="B15" s="192"/>
      <c r="C15" s="192"/>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row>
    <row r="16" spans="1:60">
      <c r="A16" s="92" t="s">
        <v>4</v>
      </c>
      <c r="B16" s="192"/>
      <c r="C16" s="192"/>
      <c r="D16" s="192">
        <v>26.746840932096063</v>
      </c>
      <c r="E16" s="192">
        <v>27.182777139047783</v>
      </c>
      <c r="F16" s="192">
        <v>26.225306578601394</v>
      </c>
      <c r="G16" s="192">
        <v>26.418236684675033</v>
      </c>
      <c r="H16" s="192">
        <v>26.517665612821787</v>
      </c>
      <c r="I16" s="192">
        <v>26.847009085739668</v>
      </c>
      <c r="J16" s="192">
        <v>27.043833844984562</v>
      </c>
      <c r="K16" s="192">
        <v>26.925173450261369</v>
      </c>
      <c r="L16" s="192">
        <v>27.032100170850743</v>
      </c>
      <c r="M16" s="192">
        <v>26.902030212183789</v>
      </c>
      <c r="N16" s="192">
        <v>27.368732716267306</v>
      </c>
      <c r="O16" s="192">
        <v>27.290154250338674</v>
      </c>
      <c r="P16" s="192">
        <v>26.466801074023042</v>
      </c>
      <c r="Q16" s="192">
        <v>26.631909882028879</v>
      </c>
      <c r="R16" s="192">
        <v>27.182777139047783</v>
      </c>
      <c r="S16" s="192">
        <v>27.485174730420102</v>
      </c>
      <c r="T16" s="192">
        <v>27.208114262670264</v>
      </c>
      <c r="U16" s="192">
        <v>26.771724906439584</v>
      </c>
      <c r="V16" s="192">
        <v>27.032682410130892</v>
      </c>
      <c r="W16" s="192">
        <v>27.12386648543178</v>
      </c>
      <c r="X16" s="192">
        <v>26.739240825176225</v>
      </c>
      <c r="Y16" s="192">
        <v>26.843767920508977</v>
      </c>
      <c r="Z16" s="192">
        <v>27.128241804738838</v>
      </c>
      <c r="AA16" s="192">
        <v>27.235647723078731</v>
      </c>
      <c r="AB16" s="192">
        <v>26.810800579066083</v>
      </c>
      <c r="AC16" s="192">
        <v>27.420604197308425</v>
      </c>
      <c r="AD16" s="192">
        <v>27.600802609696995</v>
      </c>
      <c r="AE16" s="192">
        <v>26.922364307567488</v>
      </c>
      <c r="AF16" s="192">
        <v>26.938007976859797</v>
      </c>
      <c r="AG16" s="192">
        <v>27.28376920583348</v>
      </c>
      <c r="AH16" s="192">
        <v>27.18691180149716</v>
      </c>
      <c r="AI16" s="192">
        <v>27.291321042925123</v>
      </c>
      <c r="AJ16" s="192">
        <v>27.052793227136124</v>
      </c>
      <c r="AK16" s="192">
        <v>27.209928316995491</v>
      </c>
      <c r="AL16" s="192">
        <v>27.295488987118002</v>
      </c>
      <c r="AM16" s="192">
        <v>27.516609702880192</v>
      </c>
      <c r="AN16" s="192">
        <v>27.186755038797852</v>
      </c>
      <c r="AO16" s="192">
        <v>27.602366230761017</v>
      </c>
      <c r="AP16" s="192">
        <v>27.624720942229018</v>
      </c>
      <c r="AQ16" s="192">
        <v>27.6116897041599</v>
      </c>
      <c r="AR16" s="192">
        <v>27.585604683185608</v>
      </c>
      <c r="AS16" s="192">
        <v>27.522749615212277</v>
      </c>
      <c r="AT16" s="192">
        <v>30.1</v>
      </c>
      <c r="AU16" s="192">
        <v>27.8</v>
      </c>
      <c r="AV16" s="192"/>
      <c r="AW16" s="192"/>
      <c r="AX16" s="192"/>
      <c r="AY16" s="192"/>
      <c r="AZ16" s="192"/>
      <c r="BA16" s="192"/>
      <c r="BB16" s="192"/>
      <c r="BC16" s="192"/>
      <c r="BD16" s="192"/>
    </row>
    <row r="17" spans="1:56">
      <c r="A17" s="92" t="s">
        <v>3</v>
      </c>
      <c r="B17" s="192"/>
      <c r="C17" s="192"/>
      <c r="D17" s="192"/>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4"/>
      <c r="AV17" s="192"/>
      <c r="AW17" s="192"/>
      <c r="AX17" s="192"/>
      <c r="AY17" s="192"/>
      <c r="AZ17" s="192"/>
      <c r="BA17" s="192"/>
      <c r="BB17" s="192"/>
      <c r="BC17" s="192"/>
      <c r="BD17" s="192"/>
    </row>
    <row r="18" spans="1:56">
      <c r="A18" s="92" t="s">
        <v>32</v>
      </c>
      <c r="B18" s="192"/>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v>23.600359706208099</v>
      </c>
      <c r="AN18" s="192">
        <v>23.210791928693599</v>
      </c>
      <c r="AO18" s="192">
        <v>23.753006912147001</v>
      </c>
      <c r="AP18" s="192">
        <v>23.9358768568685</v>
      </c>
      <c r="AQ18" s="192">
        <v>23.8407629312327</v>
      </c>
      <c r="AR18" s="192">
        <v>23.7163481023162</v>
      </c>
      <c r="AS18" s="192">
        <v>23.708742317433199</v>
      </c>
      <c r="AT18" s="192">
        <v>23.535257294774102</v>
      </c>
      <c r="AU18" s="192">
        <v>23.859954559554598</v>
      </c>
      <c r="AV18" s="192">
        <v>24.0897599197924</v>
      </c>
      <c r="AW18" s="192">
        <v>24.206983486190399</v>
      </c>
      <c r="AX18" s="192">
        <v>23.774726063013102</v>
      </c>
      <c r="AY18" s="192">
        <v>24.257582563906901</v>
      </c>
      <c r="AZ18" s="192">
        <v>23.839822952946001</v>
      </c>
      <c r="BA18" s="192">
        <v>23.871280723561799</v>
      </c>
      <c r="BB18" s="192">
        <v>23.777582566564298</v>
      </c>
      <c r="BC18" s="192">
        <v>24.243153478950301</v>
      </c>
      <c r="BD18" s="192">
        <v>24.2881698807081</v>
      </c>
    </row>
    <row r="19" spans="1:56">
      <c r="A19" s="92" t="s">
        <v>251</v>
      </c>
      <c r="B19" s="192"/>
      <c r="C19" s="192"/>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794"/>
      <c r="AV19" s="192"/>
      <c r="AW19" s="192"/>
      <c r="AX19" s="192"/>
      <c r="AY19" s="192"/>
      <c r="AZ19" s="192"/>
      <c r="BA19" s="192"/>
      <c r="BB19" s="192"/>
      <c r="BC19" s="192"/>
      <c r="BD19" s="192"/>
    </row>
    <row r="20" spans="1:56">
      <c r="A20" s="92" t="s">
        <v>23</v>
      </c>
      <c r="B20" s="192"/>
      <c r="C20" s="192"/>
      <c r="D20" s="192"/>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3"/>
      <c r="AV20" s="192"/>
      <c r="AW20" s="192"/>
      <c r="AX20" s="192"/>
      <c r="AY20" s="192"/>
      <c r="AZ20" s="192"/>
      <c r="BA20" s="192"/>
      <c r="BB20" s="192"/>
      <c r="BC20" s="192"/>
      <c r="BD20" s="192"/>
    </row>
    <row r="22" spans="1:56">
      <c r="A22" s="164" t="s">
        <v>20</v>
      </c>
    </row>
    <row r="24" spans="1:56">
      <c r="A24" s="53" t="s">
        <v>102</v>
      </c>
    </row>
  </sheetData>
  <mergeCells count="2">
    <mergeCell ref="A3:A4"/>
    <mergeCell ref="B3:BB3"/>
  </mergeCells>
  <hyperlinks>
    <hyperlink ref="BF4" location="Content!A1" display="Back to content page" xr:uid="{00000000-0004-0000-4C01-000000000000}"/>
  </hyperlinks>
  <pageMargins left="0.7" right="0.7" top="0.75" bottom="0.75" header="0.3" footer="0.3"/>
  <pageSetup orientation="portrait" horizontalDpi="300" verticalDpi="300" r:id="rId1"/>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1-000000000000}">
  <sheetPr codeName="Sheet338"/>
  <dimension ref="A1:AE41"/>
  <sheetViews>
    <sheetView topLeftCell="I3" workbookViewId="0"/>
  </sheetViews>
  <sheetFormatPr defaultColWidth="9.26953125" defaultRowHeight="14.5"/>
  <cols>
    <col min="1" max="1" width="33.7265625" customWidth="1"/>
    <col min="2" max="2" width="12.26953125" style="15" customWidth="1"/>
    <col min="3" max="12" width="6.26953125" style="15" customWidth="1"/>
    <col min="13" max="25" width="6.26953125" customWidth="1"/>
  </cols>
  <sheetData>
    <row r="1" spans="1:31">
      <c r="A1" s="18" t="s">
        <v>3242</v>
      </c>
      <c r="N1" s="15"/>
      <c r="O1" s="15"/>
      <c r="P1" s="15"/>
      <c r="Q1" s="15"/>
      <c r="R1" s="15"/>
      <c r="S1" s="15"/>
      <c r="T1" s="15"/>
      <c r="U1" s="15"/>
      <c r="V1" s="15"/>
      <c r="W1" s="15"/>
      <c r="X1" s="15"/>
      <c r="Y1" s="15"/>
      <c r="Z1" s="15"/>
      <c r="AA1" s="15"/>
      <c r="AB1" s="15"/>
      <c r="AC1" s="15"/>
      <c r="AD1" s="15"/>
      <c r="AE1" s="15"/>
    </row>
    <row r="2" spans="1:31">
      <c r="B2" s="126"/>
      <c r="N2" s="15"/>
      <c r="O2" s="15"/>
      <c r="P2" s="15"/>
      <c r="Q2" s="15"/>
      <c r="R2" s="15"/>
      <c r="S2" s="15"/>
      <c r="T2" s="15"/>
      <c r="U2" s="15"/>
      <c r="V2" s="15"/>
      <c r="W2" s="15"/>
      <c r="X2" s="15"/>
      <c r="Y2" s="15"/>
      <c r="Z2" s="15"/>
      <c r="AA2" s="15"/>
      <c r="AB2" s="15"/>
      <c r="AC2" s="15"/>
      <c r="AD2" s="15"/>
      <c r="AE2" s="15"/>
    </row>
    <row r="3" spans="1:31" ht="18.75" customHeight="1">
      <c r="A3" s="1144" t="s">
        <v>14</v>
      </c>
      <c r="B3" s="1041" t="s">
        <v>217</v>
      </c>
      <c r="C3" s="1042"/>
      <c r="D3" s="1042"/>
      <c r="E3" s="1042"/>
      <c r="F3" s="1042"/>
      <c r="G3" s="1042"/>
      <c r="H3" s="1042"/>
      <c r="I3" s="1042"/>
      <c r="J3" s="1042"/>
      <c r="K3" s="1042"/>
      <c r="L3" s="1042"/>
      <c r="M3" s="1042"/>
      <c r="N3" s="1042"/>
      <c r="O3" s="1042"/>
      <c r="P3" s="1042"/>
      <c r="Q3" s="1042"/>
      <c r="R3" s="1042"/>
      <c r="S3" s="1042"/>
      <c r="T3" s="1042"/>
      <c r="U3" s="1042"/>
      <c r="V3" s="1042"/>
      <c r="W3" s="1042"/>
      <c r="X3" s="315"/>
      <c r="Y3" s="315"/>
    </row>
    <row r="4" spans="1:31" ht="31.5" customHeight="1">
      <c r="A4" s="1144"/>
      <c r="B4" s="239" t="s">
        <v>218</v>
      </c>
      <c r="C4" s="117">
        <v>2002</v>
      </c>
      <c r="D4" s="117">
        <v>2003</v>
      </c>
      <c r="E4" s="117">
        <v>2004</v>
      </c>
      <c r="F4" s="117">
        <v>2005</v>
      </c>
      <c r="G4" s="117">
        <v>2006</v>
      </c>
      <c r="H4" s="117">
        <v>2007</v>
      </c>
      <c r="I4" s="217">
        <v>2008</v>
      </c>
      <c r="J4" s="217">
        <v>2009</v>
      </c>
      <c r="K4" s="217">
        <v>2010</v>
      </c>
      <c r="L4" s="217">
        <v>2011</v>
      </c>
      <c r="M4" s="217">
        <v>2012</v>
      </c>
      <c r="N4" s="117">
        <v>2013</v>
      </c>
      <c r="O4" s="117">
        <v>2014</v>
      </c>
      <c r="P4" s="117">
        <v>2015</v>
      </c>
      <c r="Q4" s="217">
        <v>2016</v>
      </c>
      <c r="R4" s="117">
        <v>2017</v>
      </c>
      <c r="S4" s="117">
        <v>2018</v>
      </c>
      <c r="T4" s="117">
        <v>2019</v>
      </c>
      <c r="U4" s="217">
        <v>2020</v>
      </c>
      <c r="V4" s="117">
        <v>2021</v>
      </c>
      <c r="W4" s="117">
        <v>2022</v>
      </c>
      <c r="X4" s="117">
        <v>2023</v>
      </c>
      <c r="Y4" s="117">
        <v>2024</v>
      </c>
      <c r="AA4" s="1" t="s">
        <v>528</v>
      </c>
    </row>
    <row r="5" spans="1:31">
      <c r="A5" s="92" t="s">
        <v>13</v>
      </c>
      <c r="B5" s="192">
        <v>114.8</v>
      </c>
      <c r="C5" s="192">
        <v>105</v>
      </c>
      <c r="D5" s="192">
        <v>104.2</v>
      </c>
      <c r="E5" s="192">
        <v>75.599999999999994</v>
      </c>
      <c r="F5" s="192">
        <v>52</v>
      </c>
      <c r="G5" s="192">
        <v>42.1</v>
      </c>
      <c r="H5" s="192">
        <v>17</v>
      </c>
      <c r="I5" s="192">
        <v>9.6999999999999993</v>
      </c>
      <c r="J5" s="192"/>
      <c r="K5" s="192"/>
      <c r="L5" s="192"/>
      <c r="M5" s="192"/>
      <c r="N5" s="192"/>
      <c r="O5" s="192"/>
      <c r="P5" s="191"/>
      <c r="Q5" s="191"/>
      <c r="R5" s="191"/>
      <c r="S5" s="191"/>
      <c r="T5" s="191"/>
      <c r="U5" s="191"/>
      <c r="V5" s="191"/>
      <c r="W5" s="191"/>
      <c r="X5" s="191"/>
      <c r="Y5" s="191"/>
    </row>
    <row r="6" spans="1:31">
      <c r="A6" s="92" t="s">
        <v>12</v>
      </c>
      <c r="B6" s="192">
        <v>6.9</v>
      </c>
      <c r="C6" s="192">
        <v>3.6</v>
      </c>
      <c r="D6" s="192">
        <v>5.0999999999999996</v>
      </c>
      <c r="E6" s="192">
        <v>2.7</v>
      </c>
      <c r="F6" s="192">
        <v>1.9</v>
      </c>
      <c r="G6" s="192">
        <v>0.7</v>
      </c>
      <c r="H6" s="192">
        <v>0.6</v>
      </c>
      <c r="I6" s="192">
        <v>0.3</v>
      </c>
      <c r="J6" s="192">
        <v>2.5999999999999999E-2</v>
      </c>
      <c r="K6" s="192">
        <v>0.13400000000000001</v>
      </c>
      <c r="L6" s="192">
        <v>6.6000000000000003E-2</v>
      </c>
      <c r="M6" s="192">
        <v>1.9E-2</v>
      </c>
      <c r="N6" s="192">
        <v>3.7999999999999999E-2</v>
      </c>
      <c r="O6" s="192"/>
      <c r="P6" s="192"/>
      <c r="Q6" s="192"/>
      <c r="R6" s="192"/>
      <c r="S6" s="192"/>
      <c r="T6" s="192"/>
      <c r="U6" s="192"/>
      <c r="V6" s="192"/>
      <c r="W6" s="192"/>
      <c r="X6" s="192"/>
      <c r="Y6" s="192"/>
      <c r="AA6" s="33"/>
    </row>
    <row r="7" spans="1:31">
      <c r="A7" s="92" t="s">
        <v>483</v>
      </c>
      <c r="B7" s="191"/>
      <c r="C7" s="191"/>
      <c r="D7" s="191"/>
      <c r="E7" s="191"/>
      <c r="F7" s="191"/>
      <c r="G7" s="191"/>
      <c r="H7" s="191"/>
      <c r="I7" s="191"/>
      <c r="J7" s="191"/>
      <c r="K7" s="191"/>
      <c r="L7" s="191"/>
      <c r="M7" s="191"/>
      <c r="N7" s="191"/>
      <c r="O7" s="191"/>
      <c r="P7" s="191"/>
      <c r="Q7" s="191"/>
      <c r="R7" s="191"/>
      <c r="S7" s="191"/>
      <c r="T7" s="191"/>
      <c r="U7" s="191"/>
      <c r="V7" s="191"/>
      <c r="W7" s="191"/>
      <c r="X7" s="191"/>
      <c r="Y7" s="191"/>
      <c r="AA7" s="33"/>
    </row>
    <row r="8" spans="1:31">
      <c r="A8" s="92" t="s">
        <v>89</v>
      </c>
      <c r="B8" s="192">
        <v>665.7</v>
      </c>
      <c r="C8" s="192">
        <v>569.4</v>
      </c>
      <c r="D8" s="192">
        <v>566.9</v>
      </c>
      <c r="E8" s="192">
        <v>329.1</v>
      </c>
      <c r="F8" s="192">
        <v>268.7</v>
      </c>
      <c r="G8" s="192">
        <v>170.7</v>
      </c>
      <c r="H8" s="192">
        <v>48.9</v>
      </c>
      <c r="I8" s="192">
        <v>8.6</v>
      </c>
      <c r="J8" s="192"/>
      <c r="K8" s="192"/>
      <c r="L8" s="192"/>
      <c r="M8" s="192"/>
      <c r="N8" s="192"/>
      <c r="O8" s="192"/>
      <c r="P8" s="191"/>
      <c r="Q8" s="191"/>
      <c r="R8" s="191"/>
      <c r="S8" s="191"/>
      <c r="T8" s="191"/>
      <c r="U8" s="191"/>
      <c r="V8" s="191"/>
      <c r="W8" s="191"/>
      <c r="X8" s="191"/>
      <c r="Y8" s="191"/>
    </row>
    <row r="9" spans="1:31">
      <c r="A9" s="92" t="s">
        <v>482</v>
      </c>
      <c r="B9" s="192">
        <v>24.6</v>
      </c>
      <c r="C9" s="192">
        <v>1.2</v>
      </c>
      <c r="D9" s="192">
        <v>1.9</v>
      </c>
      <c r="E9" s="192">
        <v>3.1</v>
      </c>
      <c r="F9" s="192">
        <v>1.5</v>
      </c>
      <c r="G9" s="192">
        <v>0.2</v>
      </c>
      <c r="H9" s="192">
        <v>0</v>
      </c>
      <c r="I9" s="192">
        <v>0</v>
      </c>
      <c r="J9" s="192"/>
      <c r="K9" s="192"/>
      <c r="L9" s="192"/>
      <c r="M9" s="192"/>
      <c r="N9" s="192"/>
      <c r="O9" s="192"/>
      <c r="P9" s="191"/>
      <c r="Q9" s="191"/>
      <c r="R9" s="191"/>
      <c r="S9" s="191"/>
      <c r="T9" s="191"/>
      <c r="U9" s="191"/>
      <c r="V9" s="191"/>
      <c r="W9" s="191"/>
      <c r="X9" s="191"/>
      <c r="Y9" s="191"/>
      <c r="Z9" t="s">
        <v>15</v>
      </c>
    </row>
    <row r="10" spans="1:31">
      <c r="A10" s="92" t="s">
        <v>11</v>
      </c>
      <c r="B10" s="192">
        <v>5.0999999999999996</v>
      </c>
      <c r="C10" s="192">
        <v>1.6</v>
      </c>
      <c r="D10" s="192">
        <v>1.4</v>
      </c>
      <c r="E10" s="192">
        <v>1.2</v>
      </c>
      <c r="F10" s="192">
        <v>0</v>
      </c>
      <c r="G10" s="192">
        <v>0</v>
      </c>
      <c r="H10" s="192">
        <v>0</v>
      </c>
      <c r="I10" s="192">
        <v>0</v>
      </c>
      <c r="J10" s="192"/>
      <c r="K10" s="192"/>
      <c r="L10" s="192"/>
      <c r="M10" s="192"/>
      <c r="N10" s="192"/>
      <c r="O10" s="192"/>
      <c r="P10" s="519"/>
      <c r="Q10" s="519"/>
      <c r="R10" s="519"/>
      <c r="S10" s="519"/>
      <c r="T10" s="519"/>
      <c r="U10" s="519"/>
      <c r="V10" s="519"/>
      <c r="W10" s="519"/>
      <c r="X10" s="519"/>
      <c r="Y10" s="519"/>
    </row>
    <row r="11" spans="1:31">
      <c r="A11" s="92" t="s">
        <v>10</v>
      </c>
      <c r="B11" s="192">
        <v>47.9</v>
      </c>
      <c r="C11" s="192">
        <v>7.8</v>
      </c>
      <c r="D11" s="192">
        <v>7.2</v>
      </c>
      <c r="E11" s="192">
        <v>7.1</v>
      </c>
      <c r="F11" s="192">
        <v>7</v>
      </c>
      <c r="G11" s="192">
        <v>2.2999999999999998</v>
      </c>
      <c r="H11" s="192">
        <v>2.1</v>
      </c>
      <c r="I11" s="192">
        <v>0.8</v>
      </c>
      <c r="J11" s="192"/>
      <c r="K11" s="192"/>
      <c r="L11" s="192"/>
      <c r="M11" s="192"/>
      <c r="N11" s="192"/>
      <c r="O11" s="192"/>
      <c r="P11" s="519"/>
      <c r="Q11" s="519"/>
      <c r="R11" s="519"/>
      <c r="S11" s="519"/>
      <c r="T11" s="519"/>
      <c r="U11" s="519"/>
      <c r="V11" s="519"/>
      <c r="W11" s="519"/>
      <c r="X11" s="519"/>
      <c r="Y11" s="519"/>
    </row>
    <row r="12" spans="1:31">
      <c r="A12" s="92" t="s">
        <v>9</v>
      </c>
      <c r="B12" s="192">
        <v>57.7</v>
      </c>
      <c r="C12" s="192">
        <v>19</v>
      </c>
      <c r="D12" s="192">
        <v>18.7</v>
      </c>
      <c r="E12" s="192">
        <v>11.4</v>
      </c>
      <c r="F12" s="192">
        <v>5.6</v>
      </c>
      <c r="G12" s="192">
        <v>3.6</v>
      </c>
      <c r="H12" s="192">
        <v>2.2999999999999998</v>
      </c>
      <c r="I12" s="192">
        <v>0</v>
      </c>
      <c r="J12" s="192"/>
      <c r="K12" s="192"/>
      <c r="L12" s="192"/>
      <c r="M12" s="192"/>
      <c r="N12" s="192"/>
      <c r="O12" s="192"/>
      <c r="P12" s="192"/>
      <c r="Q12" s="192"/>
      <c r="R12" s="192"/>
      <c r="S12" s="192"/>
      <c r="T12" s="192"/>
      <c r="U12" s="192"/>
      <c r="V12" s="192"/>
      <c r="W12" s="192"/>
      <c r="X12" s="192"/>
      <c r="Y12" s="192"/>
    </row>
    <row r="13" spans="1:31">
      <c r="A13" s="92" t="s">
        <v>8</v>
      </c>
      <c r="B13" s="192">
        <v>31.974999999999998</v>
      </c>
      <c r="C13" s="192"/>
      <c r="D13" s="192"/>
      <c r="E13" s="192"/>
      <c r="F13" s="192"/>
      <c r="G13" s="192"/>
      <c r="H13" s="192"/>
      <c r="I13" s="192"/>
      <c r="J13" s="575">
        <v>192.12</v>
      </c>
      <c r="K13" s="575">
        <v>96.13</v>
      </c>
      <c r="L13" s="575">
        <v>157.4</v>
      </c>
      <c r="M13" s="575">
        <v>125.94</v>
      </c>
      <c r="N13" s="575">
        <v>96.87</v>
      </c>
      <c r="O13" s="575">
        <v>142.52000000000001</v>
      </c>
      <c r="P13" s="575">
        <v>122.34</v>
      </c>
      <c r="Q13" s="575">
        <v>110.97</v>
      </c>
      <c r="R13" s="575">
        <v>106.1</v>
      </c>
      <c r="S13" s="575">
        <v>124.48</v>
      </c>
      <c r="T13" s="575">
        <v>86.33</v>
      </c>
      <c r="U13" s="575">
        <v>36.82</v>
      </c>
      <c r="V13" s="575">
        <v>25.17</v>
      </c>
      <c r="W13" s="575">
        <v>32.9</v>
      </c>
      <c r="X13" s="575"/>
      <c r="Y13" s="575"/>
    </row>
    <row r="14" spans="1:31">
      <c r="A14" s="92" t="s">
        <v>6</v>
      </c>
      <c r="B14" s="192">
        <v>18.2</v>
      </c>
      <c r="C14" s="192">
        <v>9.9</v>
      </c>
      <c r="D14" s="192">
        <v>1.7</v>
      </c>
      <c r="E14" s="192">
        <v>1.6</v>
      </c>
      <c r="F14" s="192">
        <v>1.2</v>
      </c>
      <c r="G14" s="192">
        <v>2.7</v>
      </c>
      <c r="H14" s="192">
        <v>2.2999999999999998</v>
      </c>
      <c r="I14" s="192">
        <v>2.2999999999999998</v>
      </c>
      <c r="J14" s="192"/>
      <c r="K14" s="192"/>
      <c r="L14" s="192"/>
      <c r="M14" s="192"/>
      <c r="N14" s="192"/>
      <c r="O14" s="192"/>
      <c r="P14" s="194"/>
      <c r="Q14" s="194"/>
      <c r="R14" s="194"/>
      <c r="S14" s="194"/>
      <c r="T14" s="194"/>
      <c r="U14" s="194"/>
      <c r="V14" s="194"/>
      <c r="W14" s="194"/>
      <c r="X14" s="194"/>
      <c r="Y14" s="194"/>
    </row>
    <row r="15" spans="1:31">
      <c r="A15" s="92" t="s">
        <v>17</v>
      </c>
      <c r="B15" s="192">
        <v>21.9</v>
      </c>
      <c r="C15" s="192">
        <v>20</v>
      </c>
      <c r="D15" s="192">
        <v>17.2</v>
      </c>
      <c r="E15" s="192">
        <v>7.7</v>
      </c>
      <c r="F15" s="192">
        <v>0</v>
      </c>
      <c r="G15" s="192">
        <v>0</v>
      </c>
      <c r="H15" s="192">
        <v>0</v>
      </c>
      <c r="I15" s="192">
        <v>0</v>
      </c>
      <c r="J15" s="192"/>
      <c r="K15" s="192"/>
      <c r="L15" s="192"/>
      <c r="M15" s="192"/>
      <c r="N15" s="192"/>
      <c r="O15" s="192"/>
      <c r="P15" s="194"/>
      <c r="Q15" s="194"/>
      <c r="R15" s="194"/>
      <c r="S15" s="194"/>
      <c r="T15" s="194"/>
      <c r="U15" s="194"/>
      <c r="V15" s="194"/>
      <c r="W15" s="194"/>
      <c r="X15" s="194"/>
      <c r="Y15" s="194"/>
    </row>
    <row r="16" spans="1:31">
      <c r="A16" s="92" t="s">
        <v>4</v>
      </c>
      <c r="B16" s="192">
        <v>2.9</v>
      </c>
      <c r="C16" s="192">
        <v>1.5</v>
      </c>
      <c r="D16" s="192">
        <v>0.6</v>
      </c>
      <c r="E16" s="192">
        <v>0</v>
      </c>
      <c r="F16" s="192">
        <v>0</v>
      </c>
      <c r="G16" s="192">
        <v>0</v>
      </c>
      <c r="H16" s="192">
        <v>0</v>
      </c>
      <c r="I16" s="192">
        <v>0</v>
      </c>
      <c r="J16" s="192">
        <v>0</v>
      </c>
      <c r="K16" s="192">
        <v>0</v>
      </c>
      <c r="L16" s="192">
        <v>0</v>
      </c>
      <c r="M16" s="192">
        <v>0</v>
      </c>
      <c r="N16" s="192">
        <v>0</v>
      </c>
      <c r="O16" s="192">
        <v>0</v>
      </c>
      <c r="P16" s="194"/>
      <c r="Q16" s="194"/>
      <c r="R16" s="194"/>
      <c r="S16" s="194"/>
      <c r="T16" s="194"/>
      <c r="U16" s="194"/>
      <c r="V16" s="194"/>
      <c r="W16" s="194"/>
      <c r="X16" s="194"/>
      <c r="Y16" s="194"/>
      <c r="Z16" s="200" t="s">
        <v>15</v>
      </c>
    </row>
    <row r="17" spans="1:31">
      <c r="A17" s="92" t="s">
        <v>3</v>
      </c>
      <c r="B17" s="192">
        <v>592.6</v>
      </c>
      <c r="C17" s="192">
        <v>86.6</v>
      </c>
      <c r="D17" s="192">
        <v>60.8</v>
      </c>
      <c r="E17" s="192">
        <v>61.8</v>
      </c>
      <c r="F17" s="192">
        <v>30</v>
      </c>
      <c r="G17" s="192">
        <v>0</v>
      </c>
      <c r="H17" s="192">
        <v>0</v>
      </c>
      <c r="I17" s="192">
        <v>0</v>
      </c>
      <c r="J17" s="192"/>
      <c r="K17" s="192"/>
      <c r="L17" s="192"/>
      <c r="M17" s="192"/>
      <c r="N17" s="192"/>
      <c r="O17" s="192"/>
      <c r="P17" s="194"/>
      <c r="Q17" s="194"/>
      <c r="R17" s="194"/>
      <c r="S17" s="194"/>
      <c r="T17" s="194"/>
      <c r="U17" s="194"/>
      <c r="V17" s="194"/>
      <c r="W17" s="194"/>
      <c r="X17" s="194"/>
      <c r="Y17" s="194"/>
    </row>
    <row r="18" spans="1:31">
      <c r="A18" s="92" t="s">
        <v>32</v>
      </c>
      <c r="B18" s="192">
        <v>253.9</v>
      </c>
      <c r="C18" s="192">
        <v>71.5</v>
      </c>
      <c r="D18" s="192">
        <v>148.19999999999999</v>
      </c>
      <c r="E18" s="192">
        <v>98.8</v>
      </c>
      <c r="F18" s="192">
        <v>98.9</v>
      </c>
      <c r="G18" s="192">
        <v>54</v>
      </c>
      <c r="H18" s="192">
        <v>26.5</v>
      </c>
      <c r="I18" s="192">
        <v>13.9</v>
      </c>
      <c r="J18" s="192"/>
      <c r="K18" s="192"/>
      <c r="L18" s="192"/>
      <c r="M18" s="192"/>
      <c r="N18" s="192"/>
      <c r="O18" s="192"/>
      <c r="P18" s="519"/>
      <c r="Q18" s="519"/>
      <c r="R18" s="519"/>
      <c r="S18" s="519"/>
      <c r="T18" s="519"/>
      <c r="U18" s="519"/>
      <c r="V18" s="519"/>
      <c r="W18" s="519"/>
      <c r="X18" s="519"/>
      <c r="Y18" s="519"/>
    </row>
    <row r="19" spans="1:31">
      <c r="A19" s="92" t="s">
        <v>251</v>
      </c>
      <c r="B19" s="192">
        <v>27.4</v>
      </c>
      <c r="C19" s="192">
        <v>10.6</v>
      </c>
      <c r="D19" s="192">
        <v>10.4</v>
      </c>
      <c r="E19" s="192">
        <v>10</v>
      </c>
      <c r="F19" s="192">
        <v>9.5</v>
      </c>
      <c r="G19" s="192">
        <v>6.6</v>
      </c>
      <c r="H19" s="192">
        <v>4.0999999999999996</v>
      </c>
      <c r="I19" s="192">
        <v>2</v>
      </c>
      <c r="J19" s="192"/>
      <c r="K19" s="192"/>
      <c r="L19" s="192"/>
      <c r="M19" s="192"/>
      <c r="N19" s="192"/>
      <c r="O19" s="192"/>
      <c r="P19" s="191"/>
      <c r="Q19" s="191"/>
      <c r="R19" s="191"/>
      <c r="S19" s="191"/>
      <c r="T19" s="191"/>
      <c r="U19" s="191"/>
      <c r="V19" s="191"/>
      <c r="W19" s="191"/>
      <c r="X19" s="191"/>
      <c r="Y19" s="191"/>
    </row>
    <row r="20" spans="1:31">
      <c r="A20" s="92" t="s">
        <v>23</v>
      </c>
      <c r="B20" s="192">
        <v>451.4</v>
      </c>
      <c r="C20" s="192">
        <v>129.1</v>
      </c>
      <c r="D20" s="192">
        <v>117.5</v>
      </c>
      <c r="E20" s="192">
        <v>112.9</v>
      </c>
      <c r="F20" s="192">
        <v>49</v>
      </c>
      <c r="G20" s="192">
        <v>63</v>
      </c>
      <c r="H20" s="192">
        <v>54.3</v>
      </c>
      <c r="I20" s="192">
        <v>7</v>
      </c>
      <c r="J20" s="192"/>
      <c r="K20" s="192"/>
      <c r="L20" s="192"/>
      <c r="M20" s="192"/>
      <c r="N20" s="192"/>
      <c r="O20" s="192"/>
      <c r="P20" s="192"/>
      <c r="Q20" s="192"/>
      <c r="R20" s="192"/>
      <c r="S20" s="192"/>
      <c r="T20" s="192"/>
      <c r="U20" s="192"/>
      <c r="V20" s="192"/>
      <c r="W20" s="192"/>
      <c r="X20" s="192"/>
      <c r="Y20" s="192"/>
    </row>
    <row r="21" spans="1:31">
      <c r="N21" s="15"/>
      <c r="O21" s="15"/>
      <c r="P21" s="15"/>
      <c r="Q21" s="15"/>
      <c r="R21" s="15"/>
      <c r="S21" s="15"/>
      <c r="T21" s="15"/>
      <c r="U21" s="15"/>
      <c r="V21" s="15"/>
      <c r="W21" s="15"/>
      <c r="X21" s="15"/>
      <c r="Y21" s="15"/>
      <c r="Z21" s="15"/>
      <c r="AA21" s="15"/>
      <c r="AB21" s="15"/>
      <c r="AC21" s="15"/>
      <c r="AD21" s="15"/>
      <c r="AE21" s="15"/>
    </row>
    <row r="22" spans="1:31">
      <c r="A22" s="164" t="s">
        <v>144</v>
      </c>
      <c r="B22" s="166"/>
      <c r="D22" s="166"/>
      <c r="E22" s="166"/>
      <c r="F22" s="166"/>
      <c r="G22" s="166"/>
      <c r="H22" s="166"/>
      <c r="I22" s="166"/>
      <c r="J22" s="166"/>
      <c r="K22" s="166"/>
      <c r="L22" s="122"/>
      <c r="M22" s="122"/>
      <c r="N22" s="122"/>
      <c r="O22" s="122"/>
      <c r="P22" s="122"/>
      <c r="Q22" s="122"/>
      <c r="R22" s="122"/>
      <c r="S22" s="122"/>
      <c r="T22" s="122"/>
      <c r="U22" s="122"/>
      <c r="V22" s="122"/>
      <c r="W22" s="122"/>
      <c r="X22" s="122"/>
      <c r="Y22" s="122"/>
      <c r="Z22" s="122"/>
      <c r="AA22" s="123"/>
      <c r="AB22" s="15"/>
      <c r="AC22" s="15"/>
      <c r="AD22" s="15"/>
      <c r="AE22" s="15"/>
    </row>
    <row r="23" spans="1:31">
      <c r="A23" s="164"/>
      <c r="B23" s="166"/>
      <c r="D23" s="166"/>
      <c r="E23" s="166"/>
      <c r="F23" s="166"/>
      <c r="G23" s="166"/>
      <c r="H23" s="166"/>
      <c r="I23" s="166"/>
      <c r="J23" s="166"/>
      <c r="K23" s="166"/>
      <c r="L23" s="122"/>
      <c r="M23" s="122"/>
      <c r="N23" s="122"/>
      <c r="O23" s="122"/>
      <c r="P23" s="122"/>
      <c r="Q23" s="122"/>
      <c r="R23" s="122"/>
      <c r="S23" s="122"/>
      <c r="T23" s="122"/>
      <c r="U23" s="122"/>
      <c r="V23" s="122"/>
      <c r="W23" s="122"/>
      <c r="X23" s="122"/>
      <c r="Y23" s="122"/>
      <c r="Z23" s="122"/>
      <c r="AA23" s="123"/>
      <c r="AB23" s="15"/>
      <c r="AC23" s="15"/>
      <c r="AD23" s="15"/>
      <c r="AE23" s="15"/>
    </row>
    <row r="24" spans="1:31">
      <c r="A24" s="166" t="s">
        <v>219</v>
      </c>
      <c r="B24" s="146"/>
      <c r="D24" s="146"/>
      <c r="E24" s="146"/>
      <c r="F24" s="146"/>
      <c r="G24" s="146"/>
      <c r="H24" s="146"/>
      <c r="I24" s="146"/>
      <c r="J24" s="146"/>
      <c r="K24" s="146"/>
      <c r="AA24" s="123"/>
      <c r="AB24" s="15"/>
      <c r="AC24" s="15"/>
      <c r="AD24" s="15"/>
      <c r="AE24" s="15"/>
    </row>
    <row r="25" spans="1:31">
      <c r="A25" s="146"/>
      <c r="B25" s="17" t="s">
        <v>15</v>
      </c>
      <c r="D25" s="146"/>
      <c r="E25" s="146"/>
      <c r="F25" s="146"/>
      <c r="G25" s="146"/>
      <c r="H25" s="146"/>
      <c r="I25" s="146"/>
      <c r="J25" s="146"/>
      <c r="K25" s="146"/>
      <c r="AA25" s="123"/>
      <c r="AB25" s="15"/>
      <c r="AC25" s="15"/>
      <c r="AD25" s="15"/>
      <c r="AE25" s="15"/>
    </row>
    <row r="26" spans="1:31">
      <c r="A26" s="53" t="s">
        <v>102</v>
      </c>
      <c r="B26" s="146"/>
      <c r="C26" s="146"/>
      <c r="D26" s="146"/>
      <c r="E26" s="146"/>
      <c r="F26" s="146"/>
      <c r="G26" s="146"/>
      <c r="H26" s="146"/>
      <c r="I26" s="146"/>
      <c r="J26" s="146"/>
      <c r="K26" s="146"/>
      <c r="AA26" s="123"/>
      <c r="AB26" s="15"/>
      <c r="AC26" s="15"/>
      <c r="AD26" s="15"/>
      <c r="AE26" s="15"/>
    </row>
    <row r="27" spans="1:31">
      <c r="B27" s="146"/>
      <c r="C27" s="146"/>
      <c r="D27" s="146"/>
      <c r="E27" s="146"/>
      <c r="F27" s="146"/>
      <c r="G27" s="146"/>
      <c r="H27" s="146"/>
      <c r="I27" s="146"/>
      <c r="J27" s="146"/>
      <c r="K27" s="146"/>
      <c r="AA27" s="123"/>
      <c r="AB27" s="15"/>
      <c r="AC27" s="15"/>
      <c r="AD27" s="15"/>
      <c r="AE27" s="15"/>
    </row>
    <row r="28" spans="1:31" ht="15" customHeight="1">
      <c r="A28" s="89" t="s">
        <v>36</v>
      </c>
      <c r="B28" s="17"/>
      <c r="D28" s="166"/>
      <c r="E28" s="166"/>
      <c r="F28" s="166"/>
      <c r="G28" s="166"/>
      <c r="H28" s="166"/>
      <c r="I28" s="166"/>
      <c r="J28" s="166"/>
      <c r="K28" s="166"/>
      <c r="L28" s="166"/>
      <c r="M28" s="166"/>
      <c r="N28" s="166"/>
      <c r="O28" s="170"/>
      <c r="P28" s="170"/>
      <c r="Q28" s="170"/>
      <c r="R28" s="170"/>
      <c r="S28" s="170"/>
      <c r="T28" s="170"/>
      <c r="U28" s="170"/>
      <c r="V28" s="170"/>
      <c r="W28" s="170"/>
      <c r="X28" s="170"/>
      <c r="Y28" s="170"/>
      <c r="Z28" s="122"/>
      <c r="AA28" s="122"/>
      <c r="AB28" s="15"/>
      <c r="AC28" s="15"/>
      <c r="AD28" s="15"/>
      <c r="AE28" s="15"/>
    </row>
    <row r="29" spans="1:31">
      <c r="A29" s="167"/>
      <c r="B29" s="17"/>
      <c r="D29" s="170"/>
      <c r="E29" s="170"/>
      <c r="F29" s="170"/>
      <c r="G29" s="170"/>
      <c r="H29" s="170"/>
      <c r="I29" s="170"/>
      <c r="J29" s="170"/>
      <c r="K29" s="170"/>
      <c r="L29" s="170"/>
      <c r="M29" s="170"/>
      <c r="N29" s="170"/>
      <c r="O29" s="170"/>
      <c r="P29" s="170"/>
      <c r="Q29" s="170"/>
      <c r="R29" s="170"/>
      <c r="S29" s="170"/>
      <c r="T29" s="170"/>
      <c r="U29" s="170"/>
      <c r="V29" s="170"/>
      <c r="W29" s="170"/>
      <c r="X29" s="170"/>
      <c r="Y29" s="170"/>
      <c r="Z29" s="123"/>
      <c r="AA29" s="123"/>
      <c r="AB29" s="15"/>
      <c r="AC29" s="15"/>
      <c r="AD29" s="15"/>
      <c r="AE29" s="15"/>
    </row>
    <row r="30" spans="1:31" ht="15" customHeight="1">
      <c r="A30" s="166" t="s">
        <v>413</v>
      </c>
      <c r="B30" s="17"/>
      <c r="D30" s="53"/>
      <c r="E30" s="53"/>
      <c r="F30" s="53"/>
      <c r="G30" s="53"/>
      <c r="H30" s="53"/>
      <c r="I30" s="53"/>
      <c r="J30" s="53"/>
      <c r="K30" s="53"/>
      <c r="L30" s="53"/>
      <c r="M30" s="53"/>
      <c r="N30" s="53"/>
      <c r="O30" s="182"/>
      <c r="P30" s="182"/>
      <c r="Q30" s="182"/>
      <c r="R30" s="182"/>
      <c r="S30" s="182"/>
      <c r="T30" s="182"/>
      <c r="U30" s="182"/>
      <c r="V30" s="182"/>
      <c r="W30" s="182"/>
      <c r="X30" s="182"/>
      <c r="Y30" s="182"/>
      <c r="Z30" s="123"/>
      <c r="AA30" s="123"/>
      <c r="AB30" s="15"/>
      <c r="AC30" s="15"/>
      <c r="AD30" s="15"/>
      <c r="AE30" s="15"/>
    </row>
    <row r="31" spans="1:31">
      <c r="A31" s="170"/>
      <c r="B31" s="17"/>
      <c r="C31" s="53"/>
      <c r="D31" s="53"/>
      <c r="E31" s="53"/>
      <c r="F31" s="53"/>
      <c r="G31" s="53"/>
      <c r="H31" s="53"/>
      <c r="I31" s="53"/>
      <c r="J31" s="53"/>
      <c r="K31" s="53"/>
      <c r="L31" s="53"/>
      <c r="M31" s="53"/>
      <c r="N31" s="53"/>
      <c r="O31" s="182"/>
      <c r="P31" s="182"/>
      <c r="Q31" s="182"/>
      <c r="R31" s="182"/>
      <c r="S31" s="182"/>
      <c r="T31" s="182"/>
      <c r="U31" s="182"/>
      <c r="V31" s="182"/>
      <c r="W31" s="182"/>
      <c r="X31" s="182"/>
      <c r="Y31" s="182"/>
      <c r="Z31" s="123"/>
      <c r="AA31" s="123"/>
      <c r="AB31" s="15"/>
      <c r="AC31" s="15"/>
      <c r="AD31" s="15"/>
      <c r="AE31" s="15"/>
    </row>
    <row r="32" spans="1:31">
      <c r="A32" s="53" t="s">
        <v>230</v>
      </c>
      <c r="B32" s="169"/>
      <c r="C32" s="53"/>
      <c r="D32" s="53"/>
      <c r="E32" s="53"/>
      <c r="F32" s="53"/>
      <c r="G32" s="53"/>
      <c r="H32" s="53"/>
      <c r="I32" s="53"/>
      <c r="J32" s="53"/>
      <c r="K32" s="53"/>
      <c r="L32" s="53"/>
      <c r="M32" s="53"/>
      <c r="N32" s="53"/>
      <c r="O32" s="182"/>
      <c r="P32" s="182"/>
      <c r="Q32" s="182"/>
      <c r="R32" s="182"/>
      <c r="S32" s="182"/>
      <c r="T32" s="182"/>
      <c r="U32" s="182"/>
      <c r="V32" s="182"/>
      <c r="W32" s="182"/>
      <c r="X32" s="182"/>
      <c r="Y32" s="182"/>
      <c r="Z32" s="123"/>
      <c r="AA32" s="123"/>
      <c r="AB32" s="15"/>
      <c r="AC32" s="15"/>
      <c r="AD32" s="15"/>
      <c r="AE32" s="15"/>
    </row>
    <row r="33" spans="1:31">
      <c r="A33" s="168"/>
      <c r="B33" s="169"/>
      <c r="C33" s="53"/>
      <c r="D33" s="53"/>
      <c r="E33" s="53"/>
      <c r="F33" s="53"/>
      <c r="G33" s="53"/>
      <c r="H33" s="53"/>
      <c r="I33" s="53"/>
      <c r="J33" s="53"/>
      <c r="K33" s="53"/>
      <c r="L33" s="53"/>
      <c r="M33" s="53"/>
      <c r="N33" s="53"/>
      <c r="O33" s="182"/>
      <c r="P33" s="182"/>
      <c r="Q33" s="182"/>
      <c r="R33" s="182"/>
      <c r="S33" s="182"/>
      <c r="T33" s="182"/>
      <c r="U33" s="182"/>
      <c r="V33" s="182"/>
      <c r="W33" s="182"/>
      <c r="X33" s="182"/>
      <c r="Y33" s="182"/>
      <c r="Z33" s="123"/>
      <c r="AA33" s="123"/>
      <c r="AB33" s="15"/>
      <c r="AC33" s="15"/>
      <c r="AD33" s="15"/>
      <c r="AE33" s="15"/>
    </row>
    <row r="34" spans="1:31">
      <c r="A34" s="168"/>
      <c r="B34" s="169"/>
      <c r="C34" s="53"/>
      <c r="D34" s="53"/>
      <c r="E34" s="53"/>
      <c r="F34" s="53"/>
      <c r="G34" s="53"/>
      <c r="H34" s="53"/>
      <c r="I34" s="53"/>
      <c r="J34" s="53"/>
      <c r="K34" s="53"/>
      <c r="L34" s="53"/>
      <c r="M34" s="53"/>
      <c r="N34" s="53"/>
      <c r="O34" s="182"/>
      <c r="P34" s="182"/>
      <c r="Q34" s="182"/>
      <c r="R34" s="182"/>
      <c r="S34" s="182"/>
      <c r="T34" s="182"/>
      <c r="U34" s="182"/>
      <c r="V34" s="182"/>
      <c r="W34" s="182"/>
      <c r="X34" s="182"/>
      <c r="Y34" s="182"/>
      <c r="Z34" s="123"/>
      <c r="AA34" s="123"/>
      <c r="AB34" s="15"/>
      <c r="AC34" s="15"/>
      <c r="AD34" s="15"/>
      <c r="AE34" s="15"/>
    </row>
    <row r="35" spans="1:31">
      <c r="A35" s="168"/>
      <c r="B35" s="169"/>
      <c r="C35" s="53"/>
      <c r="D35" s="53"/>
      <c r="E35" s="53"/>
      <c r="F35" s="53"/>
      <c r="G35" s="53"/>
      <c r="H35" s="53"/>
      <c r="I35" s="53"/>
      <c r="J35" s="53"/>
      <c r="K35" s="53"/>
      <c r="L35" s="53"/>
      <c r="M35" s="53"/>
      <c r="N35" s="53"/>
      <c r="O35" s="182"/>
      <c r="P35" s="182"/>
      <c r="Q35" s="182"/>
      <c r="R35" s="182"/>
      <c r="S35" s="182"/>
      <c r="T35" s="182"/>
      <c r="U35" s="182"/>
      <c r="V35" s="182"/>
      <c r="W35" s="182"/>
      <c r="X35" s="182"/>
      <c r="Y35" s="182"/>
      <c r="Z35" s="123"/>
      <c r="AA35" s="123"/>
      <c r="AB35" s="15"/>
      <c r="AC35" s="15"/>
      <c r="AD35" s="15"/>
      <c r="AE35" s="15"/>
    </row>
    <row r="36" spans="1:31">
      <c r="A36" s="168"/>
      <c r="B36" s="169"/>
      <c r="C36" s="53"/>
      <c r="D36" s="53"/>
      <c r="E36" s="53"/>
      <c r="F36" s="53"/>
      <c r="G36" s="53"/>
      <c r="H36" s="53"/>
      <c r="I36" s="53"/>
      <c r="J36" s="53"/>
      <c r="K36" s="53"/>
      <c r="L36" s="53"/>
      <c r="M36" s="53"/>
      <c r="N36" s="53"/>
      <c r="O36" s="182"/>
      <c r="P36" s="182"/>
      <c r="Q36" s="182"/>
      <c r="R36" s="182"/>
      <c r="S36" s="182"/>
      <c r="T36" s="182"/>
      <c r="U36" s="182"/>
      <c r="V36" s="182"/>
      <c r="W36" s="182"/>
      <c r="X36" s="182"/>
      <c r="Y36" s="182"/>
      <c r="Z36" s="123"/>
      <c r="AA36" s="123"/>
      <c r="AB36" s="15"/>
      <c r="AC36" s="15"/>
      <c r="AD36" s="15"/>
      <c r="AE36" s="15"/>
    </row>
    <row r="37" spans="1:31">
      <c r="A37" s="168"/>
      <c r="B37" s="169"/>
      <c r="C37" s="53"/>
      <c r="D37" s="53"/>
      <c r="E37" s="53"/>
      <c r="F37" s="53"/>
      <c r="G37" s="53"/>
      <c r="H37" s="53"/>
      <c r="I37" s="53"/>
      <c r="J37" s="53"/>
      <c r="K37" s="53"/>
      <c r="L37" s="53"/>
      <c r="M37" s="53"/>
      <c r="N37" s="53"/>
      <c r="O37" s="182"/>
      <c r="P37" s="182"/>
      <c r="Q37" s="182"/>
      <c r="R37" s="182"/>
      <c r="S37" s="182"/>
      <c r="T37" s="182"/>
      <c r="U37" s="182"/>
      <c r="V37" s="182"/>
      <c r="W37" s="182"/>
      <c r="X37" s="182"/>
      <c r="Y37" s="182"/>
      <c r="Z37" s="123"/>
      <c r="AA37" s="123"/>
      <c r="AB37" s="15"/>
      <c r="AC37" s="15"/>
      <c r="AD37" s="15"/>
      <c r="AE37" s="15"/>
    </row>
    <row r="38" spans="1:31">
      <c r="A38" s="168"/>
      <c r="B38" s="169"/>
      <c r="C38" s="53"/>
      <c r="D38" s="53"/>
      <c r="E38" s="53"/>
      <c r="F38" s="53"/>
      <c r="G38" s="53"/>
      <c r="H38" s="53"/>
      <c r="I38" s="53"/>
      <c r="J38" s="53"/>
      <c r="K38" s="53"/>
      <c r="L38" s="53"/>
      <c r="M38" s="53"/>
      <c r="N38" s="53"/>
      <c r="O38" s="182"/>
      <c r="P38" s="182"/>
      <c r="Q38" s="182"/>
      <c r="R38" s="182"/>
      <c r="S38" s="182"/>
      <c r="T38" s="182"/>
      <c r="U38" s="182"/>
      <c r="V38" s="182"/>
      <c r="W38" s="182"/>
      <c r="X38" s="182"/>
      <c r="Y38" s="182"/>
      <c r="Z38" s="123"/>
      <c r="AA38" s="123"/>
      <c r="AB38" s="15"/>
      <c r="AC38" s="15"/>
      <c r="AD38" s="15"/>
      <c r="AE38" s="15"/>
    </row>
    <row r="39" spans="1:31">
      <c r="A39" s="168"/>
      <c r="B39" s="169"/>
      <c r="C39" s="53"/>
      <c r="D39" s="53"/>
      <c r="E39" s="53"/>
      <c r="F39" s="53"/>
      <c r="G39" s="53"/>
      <c r="H39" s="53"/>
      <c r="I39" s="53"/>
      <c r="J39" s="53"/>
      <c r="K39" s="53"/>
      <c r="L39" s="53"/>
      <c r="M39" s="53"/>
      <c r="N39" s="53"/>
      <c r="O39" s="182"/>
      <c r="P39" s="182"/>
      <c r="Q39" s="182"/>
      <c r="R39" s="182"/>
      <c r="S39" s="182"/>
      <c r="T39" s="182"/>
      <c r="U39" s="182"/>
      <c r="V39" s="182"/>
      <c r="W39" s="182"/>
      <c r="X39" s="182"/>
      <c r="Y39" s="182"/>
      <c r="Z39" s="123"/>
      <c r="AA39" s="123"/>
      <c r="AB39" s="15"/>
      <c r="AC39" s="15"/>
      <c r="AD39" s="15"/>
      <c r="AE39" s="15"/>
    </row>
    <row r="40" spans="1:31">
      <c r="A40" s="168"/>
      <c r="B40" s="169"/>
      <c r="C40" s="133"/>
      <c r="D40" s="133"/>
      <c r="E40" s="133"/>
      <c r="F40" s="133"/>
      <c r="G40" s="133"/>
      <c r="H40" s="133"/>
      <c r="I40" s="133"/>
      <c r="J40" s="133"/>
      <c r="K40" s="133"/>
      <c r="L40" s="133"/>
      <c r="M40" s="133"/>
      <c r="N40" s="133"/>
      <c r="O40" s="133"/>
      <c r="P40" s="133"/>
      <c r="Q40" s="133"/>
      <c r="R40" s="133"/>
      <c r="S40" s="133"/>
      <c r="T40" s="133"/>
      <c r="U40" s="133"/>
      <c r="V40" s="133"/>
      <c r="W40" s="133"/>
      <c r="X40" s="133"/>
      <c r="Y40" s="133"/>
      <c r="Z40" s="123"/>
      <c r="AA40" s="123"/>
      <c r="AB40" s="15"/>
      <c r="AC40" s="15"/>
      <c r="AD40" s="15"/>
      <c r="AE40" s="15"/>
    </row>
    <row r="41" spans="1:31">
      <c r="N41" s="15"/>
      <c r="O41" s="15"/>
      <c r="P41" s="15"/>
      <c r="Q41" s="15"/>
      <c r="R41" s="15"/>
      <c r="S41" s="15"/>
      <c r="T41" s="15"/>
      <c r="U41" s="15"/>
      <c r="V41" s="15"/>
      <c r="W41" s="15"/>
      <c r="X41" s="15"/>
      <c r="Y41" s="15"/>
      <c r="Z41" s="15"/>
      <c r="AA41" s="15"/>
      <c r="AB41" s="15"/>
      <c r="AC41" s="15"/>
      <c r="AD41" s="15"/>
      <c r="AE41" s="15"/>
    </row>
  </sheetData>
  <mergeCells count="2">
    <mergeCell ref="A3:A4"/>
    <mergeCell ref="B3:W3"/>
  </mergeCells>
  <hyperlinks>
    <hyperlink ref="AA4" location="Content!A1" display="Back to content page" xr:uid="{00000000-0004-0000-4D01-000000000000}"/>
  </hyperlinks>
  <pageMargins left="0.7" right="0.7" top="0.75" bottom="0.75" header="0.3" footer="0.3"/>
  <pageSetup orientation="portrait" r:id="rId1"/>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1-000000000000}">
  <sheetPr codeName="Sheet339"/>
  <dimension ref="A1:R44"/>
  <sheetViews>
    <sheetView workbookViewId="0">
      <selection activeCell="O21" sqref="O21"/>
    </sheetView>
  </sheetViews>
  <sheetFormatPr defaultColWidth="9.26953125" defaultRowHeight="14.5"/>
  <cols>
    <col min="1" max="1" width="33.7265625" customWidth="1"/>
    <col min="2" max="11" width="6.26953125" customWidth="1"/>
    <col min="12" max="13" width="8.54296875" customWidth="1"/>
    <col min="16" max="16" width="18" customWidth="1"/>
  </cols>
  <sheetData>
    <row r="1" spans="1:18">
      <c r="A1" s="44" t="s">
        <v>2941</v>
      </c>
    </row>
    <row r="2" spans="1:18">
      <c r="R2" s="26"/>
    </row>
    <row r="3" spans="1:18">
      <c r="A3" s="1106" t="s">
        <v>14</v>
      </c>
      <c r="B3" s="1041" t="s">
        <v>253</v>
      </c>
      <c r="C3" s="1042"/>
      <c r="D3" s="1042"/>
      <c r="E3" s="1042"/>
      <c r="F3" s="1042"/>
      <c r="G3" s="1042"/>
      <c r="H3" s="1042"/>
      <c r="I3" s="1042"/>
      <c r="J3" s="1042"/>
      <c r="K3" s="1042"/>
      <c r="L3" s="1042"/>
      <c r="M3" s="1042"/>
    </row>
    <row r="4" spans="1:18">
      <c r="A4" s="1106"/>
      <c r="B4" s="38">
        <v>2006</v>
      </c>
      <c r="C4" s="38">
        <v>2007</v>
      </c>
      <c r="D4" s="38">
        <v>2008</v>
      </c>
      <c r="E4" s="38"/>
      <c r="F4" s="38">
        <v>2010</v>
      </c>
      <c r="G4" s="38">
        <v>2011</v>
      </c>
      <c r="H4" s="38">
        <v>2012</v>
      </c>
      <c r="I4" s="180">
        <v>2013</v>
      </c>
      <c r="J4" s="180">
        <v>2014</v>
      </c>
      <c r="K4" s="180">
        <v>2015</v>
      </c>
      <c r="L4" s="180" t="s">
        <v>566</v>
      </c>
      <c r="M4" s="180">
        <v>2022</v>
      </c>
      <c r="O4" s="1" t="s">
        <v>528</v>
      </c>
    </row>
    <row r="5" spans="1:18">
      <c r="A5" s="27" t="s">
        <v>13</v>
      </c>
      <c r="B5" s="309">
        <v>26</v>
      </c>
      <c r="C5" s="309"/>
      <c r="D5" s="309">
        <v>26</v>
      </c>
      <c r="E5" s="309"/>
      <c r="F5" s="309">
        <v>33</v>
      </c>
      <c r="G5" s="309">
        <v>33</v>
      </c>
      <c r="H5" s="309">
        <v>33</v>
      </c>
      <c r="I5" s="309">
        <v>33</v>
      </c>
      <c r="J5" s="309">
        <v>33</v>
      </c>
      <c r="K5" s="309">
        <v>33</v>
      </c>
      <c r="L5" s="309">
        <v>48</v>
      </c>
      <c r="M5" s="192"/>
    </row>
    <row r="6" spans="1:18">
      <c r="A6" s="27" t="s">
        <v>12</v>
      </c>
      <c r="B6" s="309">
        <v>0</v>
      </c>
      <c r="C6" s="309"/>
      <c r="D6" s="309">
        <v>0</v>
      </c>
      <c r="E6" s="309"/>
      <c r="F6" s="309">
        <v>0</v>
      </c>
      <c r="G6" s="309">
        <v>0</v>
      </c>
      <c r="H6" s="309">
        <v>1</v>
      </c>
      <c r="I6" s="309">
        <v>3</v>
      </c>
      <c r="J6" s="309">
        <v>5</v>
      </c>
      <c r="K6" s="309">
        <v>13</v>
      </c>
      <c r="L6" s="309">
        <v>3</v>
      </c>
      <c r="M6" s="192"/>
      <c r="O6" s="33"/>
    </row>
    <row r="7" spans="1:18">
      <c r="A7" s="27" t="s">
        <v>483</v>
      </c>
      <c r="B7" s="309"/>
      <c r="C7" s="309"/>
      <c r="D7" s="309"/>
      <c r="E7" s="309"/>
      <c r="F7" s="309"/>
      <c r="G7" s="309"/>
      <c r="H7" s="309"/>
      <c r="I7" s="309"/>
      <c r="J7" s="309"/>
      <c r="K7" s="309"/>
      <c r="L7" s="309">
        <v>13</v>
      </c>
      <c r="M7" s="192"/>
      <c r="O7" s="33"/>
    </row>
    <row r="8" spans="1:18">
      <c r="A8" s="27" t="s">
        <v>89</v>
      </c>
      <c r="B8" s="309">
        <v>66</v>
      </c>
      <c r="C8" s="309"/>
      <c r="D8" s="309">
        <v>65</v>
      </c>
      <c r="E8" s="309"/>
      <c r="F8" s="309">
        <v>83</v>
      </c>
      <c r="G8" s="309">
        <v>83</v>
      </c>
      <c r="H8" s="309">
        <v>85</v>
      </c>
      <c r="I8" s="309">
        <v>85</v>
      </c>
      <c r="J8" s="309">
        <v>85</v>
      </c>
      <c r="K8" s="309">
        <v>85</v>
      </c>
      <c r="L8" s="309">
        <v>297</v>
      </c>
      <c r="M8" s="192"/>
    </row>
    <row r="9" spans="1:18">
      <c r="A9" s="27" t="s">
        <v>482</v>
      </c>
      <c r="B9" s="309">
        <v>11</v>
      </c>
      <c r="C9" s="309"/>
      <c r="D9" s="309">
        <v>11</v>
      </c>
      <c r="E9" s="309"/>
      <c r="F9" s="309">
        <v>11</v>
      </c>
      <c r="G9" s="309">
        <v>11</v>
      </c>
      <c r="H9" s="309">
        <v>3</v>
      </c>
      <c r="I9" s="309">
        <v>3</v>
      </c>
      <c r="J9" s="309">
        <v>34</v>
      </c>
      <c r="K9" s="309">
        <v>34</v>
      </c>
      <c r="L9" s="309">
        <v>15</v>
      </c>
      <c r="M9" s="192"/>
    </row>
    <row r="10" spans="1:18">
      <c r="A10" s="27" t="s">
        <v>11</v>
      </c>
      <c r="B10" s="309">
        <v>14</v>
      </c>
      <c r="C10" s="309"/>
      <c r="D10" s="309"/>
      <c r="E10" s="309"/>
      <c r="F10" s="309">
        <v>10</v>
      </c>
      <c r="G10" s="309">
        <v>10</v>
      </c>
      <c r="H10" s="309">
        <v>10</v>
      </c>
      <c r="I10" s="309">
        <v>10</v>
      </c>
      <c r="J10" s="309">
        <v>10</v>
      </c>
      <c r="K10" s="309">
        <v>10</v>
      </c>
      <c r="L10" s="309">
        <v>5</v>
      </c>
      <c r="M10" s="192"/>
    </row>
    <row r="11" spans="1:18">
      <c r="A11" s="27" t="s">
        <v>10</v>
      </c>
      <c r="B11" s="309">
        <v>277</v>
      </c>
      <c r="C11" s="309"/>
      <c r="D11" s="309">
        <v>281</v>
      </c>
      <c r="E11" s="309"/>
      <c r="F11" s="309">
        <v>280</v>
      </c>
      <c r="G11" s="309">
        <v>280</v>
      </c>
      <c r="H11" s="309">
        <v>358</v>
      </c>
      <c r="I11" s="309">
        <v>358</v>
      </c>
      <c r="J11" s="309">
        <v>358</v>
      </c>
      <c r="K11" s="309">
        <v>358</v>
      </c>
      <c r="L11" s="309">
        <v>2837</v>
      </c>
      <c r="M11" s="192"/>
    </row>
    <row r="12" spans="1:18">
      <c r="A12" s="27" t="s">
        <v>9</v>
      </c>
      <c r="B12" s="309">
        <v>14</v>
      </c>
      <c r="C12" s="309"/>
      <c r="D12" s="309">
        <v>14</v>
      </c>
      <c r="E12" s="309"/>
      <c r="F12" s="309">
        <v>14</v>
      </c>
      <c r="G12" s="309">
        <v>14</v>
      </c>
      <c r="H12" s="309">
        <v>16</v>
      </c>
      <c r="I12" s="309">
        <v>16</v>
      </c>
      <c r="J12" s="309">
        <v>16</v>
      </c>
      <c r="K12" s="309">
        <v>16</v>
      </c>
      <c r="L12" s="309">
        <v>50</v>
      </c>
      <c r="M12" s="192"/>
    </row>
    <row r="13" spans="1:18">
      <c r="A13" s="27" t="s">
        <v>165</v>
      </c>
      <c r="B13" s="309"/>
      <c r="C13" s="309"/>
      <c r="D13" s="309">
        <v>727</v>
      </c>
      <c r="E13" s="309"/>
      <c r="F13" s="309">
        <v>727</v>
      </c>
      <c r="G13" s="309">
        <v>727</v>
      </c>
      <c r="H13" s="309">
        <v>727</v>
      </c>
      <c r="I13" s="309">
        <v>727</v>
      </c>
      <c r="J13" s="309">
        <v>727</v>
      </c>
      <c r="K13" s="309">
        <v>727</v>
      </c>
      <c r="L13" s="309">
        <v>103</v>
      </c>
      <c r="M13" s="309">
        <v>192</v>
      </c>
      <c r="P13" s="17"/>
    </row>
    <row r="14" spans="1:18">
      <c r="A14" s="27" t="s">
        <v>6</v>
      </c>
      <c r="B14" s="309">
        <v>47</v>
      </c>
      <c r="C14" s="309"/>
      <c r="D14" s="309">
        <v>46</v>
      </c>
      <c r="E14" s="309"/>
      <c r="F14" s="309">
        <v>52</v>
      </c>
      <c r="G14" s="309">
        <v>52</v>
      </c>
      <c r="H14" s="309">
        <v>42</v>
      </c>
      <c r="I14" s="309">
        <v>42</v>
      </c>
      <c r="J14" s="309">
        <v>42</v>
      </c>
      <c r="K14" s="309">
        <v>42</v>
      </c>
      <c r="L14" s="309">
        <v>260</v>
      </c>
      <c r="M14" s="192"/>
    </row>
    <row r="15" spans="1:18">
      <c r="A15" s="27" t="s">
        <v>17</v>
      </c>
      <c r="B15" s="309">
        <v>24</v>
      </c>
      <c r="C15" s="309"/>
      <c r="D15" s="309">
        <v>24</v>
      </c>
      <c r="E15" s="309"/>
      <c r="F15" s="309">
        <v>26</v>
      </c>
      <c r="G15" s="309">
        <v>26</v>
      </c>
      <c r="H15" s="309">
        <v>25</v>
      </c>
      <c r="I15" s="309">
        <v>25</v>
      </c>
      <c r="J15" s="309">
        <v>25</v>
      </c>
      <c r="K15" s="309">
        <v>25</v>
      </c>
      <c r="L15" s="309">
        <v>31</v>
      </c>
      <c r="M15" s="192"/>
    </row>
    <row r="16" spans="1:18">
      <c r="A16" s="27" t="s">
        <v>4</v>
      </c>
      <c r="B16" s="309">
        <v>45</v>
      </c>
      <c r="C16" s="309"/>
      <c r="D16" s="309">
        <v>45</v>
      </c>
      <c r="E16" s="309"/>
      <c r="F16" s="309">
        <v>45</v>
      </c>
      <c r="G16" s="309">
        <v>45</v>
      </c>
      <c r="H16" s="309">
        <v>55</v>
      </c>
      <c r="I16" s="309">
        <v>55</v>
      </c>
      <c r="J16" s="309">
        <v>86</v>
      </c>
      <c r="K16" s="309">
        <v>86</v>
      </c>
      <c r="L16" s="309">
        <v>61</v>
      </c>
      <c r="M16" s="192"/>
    </row>
    <row r="17" spans="1:15">
      <c r="A17" s="27" t="s">
        <v>3</v>
      </c>
      <c r="B17" s="309">
        <v>73</v>
      </c>
      <c r="C17" s="309"/>
      <c r="D17" s="309">
        <v>74</v>
      </c>
      <c r="E17" s="309"/>
      <c r="F17" s="309">
        <v>97</v>
      </c>
      <c r="G17" s="309">
        <v>97</v>
      </c>
      <c r="H17" s="309">
        <v>67</v>
      </c>
      <c r="I17" s="309">
        <v>67</v>
      </c>
      <c r="J17" s="309">
        <v>67</v>
      </c>
      <c r="K17" s="309">
        <v>67</v>
      </c>
      <c r="L17" s="309">
        <v>316</v>
      </c>
      <c r="M17" s="192"/>
    </row>
    <row r="18" spans="1:15">
      <c r="A18" s="27" t="s">
        <v>32</v>
      </c>
      <c r="B18" s="309">
        <v>241</v>
      </c>
      <c r="C18" s="309"/>
      <c r="D18" s="309">
        <v>240</v>
      </c>
      <c r="E18" s="309"/>
      <c r="F18" s="309">
        <v>298</v>
      </c>
      <c r="G18" s="309">
        <v>298</v>
      </c>
      <c r="H18" s="309">
        <v>295</v>
      </c>
      <c r="I18" s="309">
        <v>295</v>
      </c>
      <c r="J18" s="309">
        <v>295</v>
      </c>
      <c r="K18" s="309">
        <v>295</v>
      </c>
      <c r="L18" s="309">
        <v>877</v>
      </c>
      <c r="M18" s="192"/>
    </row>
    <row r="19" spans="1:15" ht="17.25" customHeight="1">
      <c r="A19" s="27" t="s">
        <v>1</v>
      </c>
      <c r="B19" s="309">
        <v>8</v>
      </c>
      <c r="C19" s="309"/>
      <c r="D19" s="309">
        <v>8</v>
      </c>
      <c r="E19" s="309"/>
      <c r="F19" s="309">
        <v>9</v>
      </c>
      <c r="G19" s="309">
        <v>9</v>
      </c>
      <c r="H19" s="309">
        <v>10</v>
      </c>
      <c r="I19" s="309">
        <v>10</v>
      </c>
      <c r="J19" s="309">
        <v>10</v>
      </c>
      <c r="K19" s="309">
        <v>10</v>
      </c>
      <c r="L19" s="309">
        <v>48</v>
      </c>
      <c r="M19" s="192"/>
    </row>
    <row r="20" spans="1:15">
      <c r="A20" s="27" t="s">
        <v>23</v>
      </c>
      <c r="B20" s="309">
        <v>18</v>
      </c>
      <c r="C20" s="309"/>
      <c r="D20" s="309">
        <v>17</v>
      </c>
      <c r="E20" s="309"/>
      <c r="F20" s="309">
        <v>16</v>
      </c>
      <c r="G20" s="309">
        <v>16</v>
      </c>
      <c r="H20" s="309">
        <v>14</v>
      </c>
      <c r="I20" s="309">
        <v>14</v>
      </c>
      <c r="J20" s="309">
        <v>14</v>
      </c>
      <c r="K20" s="309">
        <v>14</v>
      </c>
      <c r="L20" s="309">
        <v>75</v>
      </c>
      <c r="M20" s="192"/>
    </row>
    <row r="22" spans="1:15" ht="15" customHeight="1">
      <c r="A22" s="44" t="s">
        <v>20</v>
      </c>
      <c r="B22" s="42"/>
      <c r="C22" s="42"/>
      <c r="F22" s="42"/>
      <c r="G22" s="42"/>
      <c r="H22" s="42"/>
      <c r="I22" s="42"/>
      <c r="J22" s="42"/>
      <c r="K22" s="42"/>
      <c r="L22" s="42"/>
      <c r="M22" s="42"/>
      <c r="N22" s="42"/>
      <c r="O22" s="129"/>
    </row>
    <row r="23" spans="1:15" ht="15" customHeight="1">
      <c r="B23" s="42"/>
      <c r="C23" s="42"/>
      <c r="F23" s="79"/>
      <c r="G23" s="79"/>
      <c r="H23" s="79"/>
      <c r="I23" s="79"/>
      <c r="J23" s="79"/>
      <c r="K23" s="79"/>
      <c r="L23" s="79"/>
      <c r="M23" s="79"/>
      <c r="N23" s="79"/>
      <c r="O23" s="129"/>
    </row>
    <row r="24" spans="1:15">
      <c r="A24" s="42" t="s">
        <v>221</v>
      </c>
      <c r="F24" s="17"/>
      <c r="G24" s="17"/>
      <c r="H24" s="17"/>
      <c r="I24" s="17"/>
      <c r="J24" s="17"/>
      <c r="K24" s="17"/>
      <c r="L24" s="17"/>
      <c r="M24" s="17"/>
      <c r="N24" s="17"/>
    </row>
    <row r="25" spans="1:15">
      <c r="A25" s="42"/>
      <c r="F25" s="17"/>
      <c r="G25" s="17"/>
      <c r="H25" s="17"/>
      <c r="I25" s="17"/>
      <c r="J25" s="17"/>
      <c r="K25" s="17"/>
      <c r="L25" s="17"/>
      <c r="M25" s="17"/>
      <c r="N25" s="17"/>
    </row>
    <row r="26" spans="1:15">
      <c r="A26" s="53" t="s">
        <v>102</v>
      </c>
    </row>
    <row r="27" spans="1:15">
      <c r="A27" s="17"/>
    </row>
    <row r="28" spans="1:15">
      <c r="A28" s="53" t="s">
        <v>2936</v>
      </c>
    </row>
    <row r="30" spans="1:15">
      <c r="A30" s="53" t="s">
        <v>567</v>
      </c>
    </row>
    <row r="44" ht="58.5" customHeight="1"/>
  </sheetData>
  <mergeCells count="2">
    <mergeCell ref="A3:A4"/>
    <mergeCell ref="B3:M3"/>
  </mergeCells>
  <hyperlinks>
    <hyperlink ref="O4" location="Content!A1" display="Back to content page" xr:uid="{00000000-0004-0000-4E01-000000000000}"/>
  </hyperlinks>
  <pageMargins left="0.7" right="0.7" top="0.75" bottom="0.75" header="0.3" footer="0.3"/>
  <pageSetup orientation="portrait" horizontalDpi="1200" verticalDpi="1200" r:id="rId1"/>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1-000000000000}">
  <sheetPr codeName="Sheet340"/>
  <dimension ref="A1:M46"/>
  <sheetViews>
    <sheetView workbookViewId="0">
      <selection activeCell="A28" sqref="A28"/>
    </sheetView>
  </sheetViews>
  <sheetFormatPr defaultColWidth="9.26953125" defaultRowHeight="14.5"/>
  <cols>
    <col min="1" max="1" width="33.7265625" customWidth="1"/>
    <col min="2" max="9" width="6.26953125" customWidth="1"/>
    <col min="10" max="10" width="9.26953125" customWidth="1"/>
  </cols>
  <sheetData>
    <row r="1" spans="1:13">
      <c r="A1" s="44" t="s">
        <v>2942</v>
      </c>
      <c r="B1" s="15"/>
      <c r="C1" s="15"/>
      <c r="D1" s="15"/>
      <c r="E1" s="15"/>
      <c r="F1" s="15"/>
      <c r="G1" s="15"/>
      <c r="K1" s="15"/>
      <c r="L1" s="15"/>
      <c r="M1" s="15"/>
    </row>
    <row r="3" spans="1:13">
      <c r="A3" s="1083" t="s">
        <v>14</v>
      </c>
      <c r="B3" s="1002" t="s">
        <v>220</v>
      </c>
      <c r="C3" s="1002"/>
      <c r="D3" s="1002"/>
      <c r="E3" s="1002"/>
      <c r="F3" s="1002"/>
      <c r="G3" s="1002"/>
      <c r="H3" s="1002"/>
      <c r="I3" s="1002"/>
      <c r="J3" s="1002"/>
    </row>
    <row r="4" spans="1:13">
      <c r="A4" s="1083"/>
      <c r="B4" s="229">
        <v>2006</v>
      </c>
      <c r="C4" s="229">
        <v>2008</v>
      </c>
      <c r="D4" s="229">
        <v>2010</v>
      </c>
      <c r="E4" s="229">
        <v>2011</v>
      </c>
      <c r="F4" s="229">
        <v>2012</v>
      </c>
      <c r="G4" s="117">
        <v>2013</v>
      </c>
      <c r="H4" s="180">
        <v>2014</v>
      </c>
      <c r="I4" s="180">
        <v>2015</v>
      </c>
      <c r="J4" s="180" t="s">
        <v>566</v>
      </c>
      <c r="L4" s="1" t="s">
        <v>528</v>
      </c>
    </row>
    <row r="5" spans="1:13">
      <c r="A5" s="92" t="s">
        <v>13</v>
      </c>
      <c r="B5" s="312">
        <v>62</v>
      </c>
      <c r="C5" s="312">
        <v>63</v>
      </c>
      <c r="D5" s="312">
        <v>84</v>
      </c>
      <c r="E5" s="312">
        <v>84</v>
      </c>
      <c r="F5" s="312">
        <v>84</v>
      </c>
      <c r="G5" s="312">
        <v>84</v>
      </c>
      <c r="H5" s="312">
        <v>84</v>
      </c>
      <c r="I5" s="312">
        <v>84</v>
      </c>
      <c r="J5" s="312">
        <v>160</v>
      </c>
      <c r="L5" s="33"/>
    </row>
    <row r="6" spans="1:13">
      <c r="A6" s="92" t="s">
        <v>12</v>
      </c>
      <c r="B6" s="312">
        <v>17</v>
      </c>
      <c r="C6" s="312">
        <v>15</v>
      </c>
      <c r="D6" s="312">
        <v>18</v>
      </c>
      <c r="E6" s="312">
        <v>18</v>
      </c>
      <c r="F6" s="312">
        <v>18</v>
      </c>
      <c r="G6" s="312">
        <v>18</v>
      </c>
      <c r="H6" s="312">
        <v>18</v>
      </c>
      <c r="I6" s="312">
        <v>18</v>
      </c>
      <c r="J6" s="312">
        <v>32</v>
      </c>
    </row>
    <row r="7" spans="1:13">
      <c r="A7" s="92" t="s">
        <v>483</v>
      </c>
      <c r="B7" s="312"/>
      <c r="C7" s="312"/>
      <c r="D7" s="312"/>
      <c r="E7" s="312"/>
      <c r="F7" s="312"/>
      <c r="G7" s="312"/>
      <c r="H7" s="312"/>
      <c r="I7" s="312"/>
      <c r="J7" s="312">
        <v>128</v>
      </c>
    </row>
    <row r="8" spans="1:13">
      <c r="A8" s="92" t="s">
        <v>89</v>
      </c>
      <c r="B8" s="312">
        <v>127</v>
      </c>
      <c r="C8" s="312">
        <v>125</v>
      </c>
      <c r="D8" s="312">
        <v>213</v>
      </c>
      <c r="E8" s="312">
        <v>213</v>
      </c>
      <c r="F8" s="312">
        <v>213</v>
      </c>
      <c r="G8" s="312">
        <v>213</v>
      </c>
      <c r="H8" s="312">
        <v>213</v>
      </c>
      <c r="I8" s="312">
        <v>213</v>
      </c>
      <c r="J8" s="312">
        <v>298</v>
      </c>
    </row>
    <row r="9" spans="1:13">
      <c r="A9" s="92" t="s">
        <v>482</v>
      </c>
      <c r="B9" s="312">
        <v>17</v>
      </c>
      <c r="C9" s="312">
        <v>14</v>
      </c>
      <c r="D9" s="312">
        <v>18</v>
      </c>
      <c r="E9" s="312">
        <v>18</v>
      </c>
      <c r="F9" s="312">
        <v>18</v>
      </c>
      <c r="G9" s="312">
        <v>18</v>
      </c>
      <c r="H9" s="312">
        <v>18</v>
      </c>
      <c r="I9" s="312">
        <v>18</v>
      </c>
      <c r="J9" s="312">
        <v>32</v>
      </c>
    </row>
    <row r="10" spans="1:13">
      <c r="A10" s="92" t="s">
        <v>11</v>
      </c>
      <c r="B10" s="312">
        <v>14</v>
      </c>
      <c r="C10" s="312">
        <v>10</v>
      </c>
      <c r="D10" s="312">
        <v>12</v>
      </c>
      <c r="E10" s="312">
        <v>12</v>
      </c>
      <c r="F10" s="312">
        <v>12</v>
      </c>
      <c r="G10" s="312">
        <v>12</v>
      </c>
      <c r="H10" s="312">
        <v>12</v>
      </c>
      <c r="I10" s="312">
        <v>12</v>
      </c>
      <c r="J10" s="312">
        <v>16</v>
      </c>
    </row>
    <row r="11" spans="1:13">
      <c r="A11" s="92" t="s">
        <v>10</v>
      </c>
      <c r="B11" s="312">
        <v>261</v>
      </c>
      <c r="C11" s="312">
        <v>355</v>
      </c>
      <c r="D11" s="312">
        <v>383</v>
      </c>
      <c r="E11" s="312">
        <v>383</v>
      </c>
      <c r="F11" s="312">
        <v>383</v>
      </c>
      <c r="G11" s="312">
        <v>383</v>
      </c>
      <c r="H11" s="312">
        <v>383</v>
      </c>
      <c r="I11" s="312">
        <v>383</v>
      </c>
      <c r="J11" s="312">
        <v>832</v>
      </c>
    </row>
    <row r="12" spans="1:13">
      <c r="A12" s="92" t="s">
        <v>9</v>
      </c>
      <c r="B12" s="312">
        <v>143</v>
      </c>
      <c r="C12" s="312">
        <v>140</v>
      </c>
      <c r="D12" s="312">
        <v>144</v>
      </c>
      <c r="E12" s="312">
        <v>144</v>
      </c>
      <c r="F12" s="312">
        <v>144</v>
      </c>
      <c r="G12" s="312">
        <v>144</v>
      </c>
      <c r="H12" s="312">
        <v>144</v>
      </c>
      <c r="I12" s="312">
        <v>144</v>
      </c>
      <c r="J12" s="312">
        <v>92</v>
      </c>
    </row>
    <row r="13" spans="1:13">
      <c r="A13" s="92" t="s">
        <v>165</v>
      </c>
      <c r="B13" s="312">
        <v>25</v>
      </c>
      <c r="C13" s="312">
        <v>25</v>
      </c>
      <c r="D13" s="312">
        <v>25</v>
      </c>
      <c r="E13" s="312">
        <v>25</v>
      </c>
      <c r="F13" s="312">
        <v>25</v>
      </c>
      <c r="G13" s="312">
        <v>25</v>
      </c>
      <c r="H13" s="312">
        <v>25</v>
      </c>
      <c r="I13" s="312">
        <v>25</v>
      </c>
      <c r="J13" s="312">
        <v>190</v>
      </c>
      <c r="M13" s="17"/>
    </row>
    <row r="14" spans="1:13">
      <c r="A14" s="92" t="s">
        <v>6</v>
      </c>
      <c r="B14" s="312">
        <v>96</v>
      </c>
      <c r="C14" s="312">
        <v>143</v>
      </c>
      <c r="D14" s="312">
        <v>157</v>
      </c>
      <c r="E14" s="312">
        <v>157</v>
      </c>
      <c r="F14" s="312">
        <v>157</v>
      </c>
      <c r="G14" s="312">
        <v>157</v>
      </c>
      <c r="H14" s="312">
        <v>157</v>
      </c>
      <c r="I14" s="312">
        <v>157</v>
      </c>
      <c r="J14" s="312">
        <v>243</v>
      </c>
    </row>
    <row r="15" spans="1:13">
      <c r="A15" s="92" t="s">
        <v>17</v>
      </c>
      <c r="B15" s="312">
        <v>57</v>
      </c>
      <c r="C15" s="312">
        <v>58</v>
      </c>
      <c r="D15" s="312">
        <v>66</v>
      </c>
      <c r="E15" s="312">
        <v>66</v>
      </c>
      <c r="F15" s="312">
        <v>66</v>
      </c>
      <c r="G15" s="312">
        <v>66</v>
      </c>
      <c r="H15" s="312">
        <v>66</v>
      </c>
      <c r="I15" s="312">
        <v>66</v>
      </c>
      <c r="J15" s="312">
        <v>106</v>
      </c>
    </row>
    <row r="16" spans="1:13">
      <c r="A16" s="92" t="s">
        <v>4</v>
      </c>
      <c r="B16" s="312">
        <v>50</v>
      </c>
      <c r="C16" s="312">
        <v>110</v>
      </c>
      <c r="D16" s="312">
        <v>145</v>
      </c>
      <c r="E16" s="312">
        <v>145</v>
      </c>
      <c r="F16" s="312">
        <v>145</v>
      </c>
      <c r="G16" s="312">
        <v>145</v>
      </c>
      <c r="H16" s="312">
        <v>145</v>
      </c>
      <c r="I16" s="312">
        <v>145</v>
      </c>
      <c r="J16" s="312">
        <v>399</v>
      </c>
    </row>
    <row r="17" spans="1:13">
      <c r="A17" s="92" t="s">
        <v>3</v>
      </c>
      <c r="B17" s="312">
        <v>306</v>
      </c>
      <c r="C17" s="312">
        <v>324</v>
      </c>
      <c r="D17" s="312">
        <v>344</v>
      </c>
      <c r="E17" s="312">
        <v>344</v>
      </c>
      <c r="F17" s="312">
        <v>344</v>
      </c>
      <c r="G17" s="312">
        <v>344</v>
      </c>
      <c r="H17" s="312">
        <v>344</v>
      </c>
      <c r="I17" s="312">
        <v>344</v>
      </c>
      <c r="J17" s="312">
        <v>479</v>
      </c>
    </row>
    <row r="18" spans="1:13">
      <c r="A18" s="92" t="s">
        <v>32</v>
      </c>
      <c r="B18" s="312">
        <v>292</v>
      </c>
      <c r="C18" s="312">
        <v>349</v>
      </c>
      <c r="D18" s="312">
        <v>393</v>
      </c>
      <c r="E18" s="312">
        <v>393</v>
      </c>
      <c r="F18" s="312">
        <v>393</v>
      </c>
      <c r="G18" s="312">
        <v>393</v>
      </c>
      <c r="H18" s="312">
        <v>393</v>
      </c>
      <c r="I18" s="312">
        <v>393</v>
      </c>
      <c r="J18" s="312">
        <v>560</v>
      </c>
    </row>
    <row r="19" spans="1:13">
      <c r="A19" s="92" t="s">
        <v>1</v>
      </c>
      <c r="B19" s="312">
        <v>38</v>
      </c>
      <c r="C19" s="312">
        <v>35</v>
      </c>
      <c r="D19" s="312">
        <v>58</v>
      </c>
      <c r="E19" s="312">
        <v>58</v>
      </c>
      <c r="F19" s="312">
        <v>58</v>
      </c>
      <c r="G19" s="312">
        <v>58</v>
      </c>
      <c r="H19" s="312">
        <v>58</v>
      </c>
      <c r="I19" s="312">
        <v>58</v>
      </c>
      <c r="J19" s="312">
        <v>76</v>
      </c>
    </row>
    <row r="20" spans="1:13">
      <c r="A20" s="92" t="s">
        <v>23</v>
      </c>
      <c r="B20" s="312">
        <v>32</v>
      </c>
      <c r="C20" s="312">
        <v>32</v>
      </c>
      <c r="D20" s="312">
        <v>39</v>
      </c>
      <c r="E20" s="312">
        <v>39</v>
      </c>
      <c r="F20" s="312">
        <v>39</v>
      </c>
      <c r="G20" s="312">
        <v>39</v>
      </c>
      <c r="H20" s="312">
        <v>39</v>
      </c>
      <c r="I20" s="312">
        <v>39</v>
      </c>
      <c r="J20" s="312">
        <v>52</v>
      </c>
    </row>
    <row r="21" spans="1:13">
      <c r="B21" s="15"/>
      <c r="C21" s="15"/>
      <c r="D21" s="15"/>
      <c r="E21" s="15"/>
      <c r="F21" s="15"/>
      <c r="G21" s="15"/>
      <c r="K21" s="15"/>
      <c r="L21" s="15"/>
      <c r="M21" s="15"/>
    </row>
    <row r="22" spans="1:13" ht="15" customHeight="1">
      <c r="A22" s="44" t="s">
        <v>20</v>
      </c>
      <c r="B22" s="42"/>
      <c r="D22" s="42"/>
      <c r="E22" s="42"/>
      <c r="F22" s="42"/>
      <c r="G22" s="42"/>
      <c r="H22" s="42"/>
      <c r="I22" s="42"/>
      <c r="J22" s="42"/>
      <c r="K22" s="42"/>
      <c r="L22" s="129"/>
    </row>
    <row r="23" spans="1:13" ht="14.65" customHeight="1">
      <c r="A23" s="42"/>
      <c r="B23" s="17" t="s">
        <v>15</v>
      </c>
      <c r="D23" s="17"/>
      <c r="E23" s="17"/>
      <c r="F23" s="17"/>
      <c r="G23" s="17"/>
      <c r="H23" s="17"/>
      <c r="I23" s="17"/>
      <c r="J23" s="17"/>
      <c r="K23" s="17"/>
    </row>
    <row r="24" spans="1:13">
      <c r="A24" s="17" t="s">
        <v>221</v>
      </c>
      <c r="C24" s="17"/>
      <c r="D24" s="17"/>
      <c r="E24" s="17"/>
      <c r="F24" s="17"/>
      <c r="G24" s="17"/>
      <c r="H24" s="17"/>
      <c r="I24" s="17"/>
      <c r="J24" s="17"/>
      <c r="K24" s="17"/>
    </row>
    <row r="25" spans="1:13">
      <c r="A25" s="17"/>
      <c r="C25" s="17"/>
      <c r="D25" s="17"/>
      <c r="E25" s="17"/>
      <c r="F25" s="17"/>
      <c r="G25" s="17"/>
      <c r="H25" s="17"/>
      <c r="I25" s="17"/>
      <c r="J25" s="17"/>
      <c r="K25" s="17"/>
    </row>
    <row r="26" spans="1:13">
      <c r="A26" s="53" t="s">
        <v>102</v>
      </c>
    </row>
    <row r="28" spans="1:13">
      <c r="A28" s="53" t="s">
        <v>565</v>
      </c>
    </row>
    <row r="30" spans="1:13">
      <c r="A30" s="53" t="s">
        <v>567</v>
      </c>
    </row>
    <row r="46" ht="49.5" customHeight="1"/>
  </sheetData>
  <mergeCells count="2">
    <mergeCell ref="A3:A4"/>
    <mergeCell ref="B3:J3"/>
  </mergeCells>
  <hyperlinks>
    <hyperlink ref="L4" location="Content!A1" display="Back to content page" xr:uid="{00000000-0004-0000-4F01-000000000000}"/>
  </hyperlinks>
  <pageMargins left="0.7" right="0.7" top="0.75" bottom="0.75" header="0.3" footer="0.3"/>
  <pageSetup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AD45"/>
  <sheetViews>
    <sheetView topLeftCell="A28" zoomScale="89" zoomScaleNormal="89" workbookViewId="0">
      <selection activeCell="B29" sqref="B29:Z43"/>
    </sheetView>
  </sheetViews>
  <sheetFormatPr defaultColWidth="9.26953125" defaultRowHeight="18" customHeight="1"/>
  <cols>
    <col min="1" max="1" width="36.54296875" style="17" customWidth="1"/>
    <col min="2" max="26" width="11.7265625" style="17" customWidth="1"/>
    <col min="27" max="27" width="10.7265625" style="17" customWidth="1"/>
    <col min="28" max="29" width="15.26953125" style="17" customWidth="1"/>
    <col min="30" max="16384" width="9.26953125" style="17"/>
  </cols>
  <sheetData>
    <row r="1" spans="1:30" ht="18" customHeight="1">
      <c r="A1" s="44" t="s">
        <v>3126</v>
      </c>
      <c r="B1" s="43"/>
      <c r="C1" s="43"/>
      <c r="D1" s="43"/>
      <c r="E1" s="43"/>
      <c r="F1" s="43"/>
      <c r="G1" s="43"/>
      <c r="H1" s="43"/>
      <c r="I1" s="43"/>
      <c r="J1" s="43"/>
      <c r="K1" s="43"/>
      <c r="L1" s="43"/>
      <c r="M1" s="43"/>
      <c r="N1" s="653"/>
      <c r="O1" s="653"/>
      <c r="P1" s="653"/>
      <c r="Q1" s="653"/>
      <c r="R1" s="653"/>
      <c r="S1" s="653"/>
      <c r="T1" s="654"/>
      <c r="U1" s="654"/>
      <c r="V1" s="654"/>
      <c r="W1" s="654"/>
      <c r="X1" s="654"/>
      <c r="Y1" s="654"/>
      <c r="Z1" s="654"/>
    </row>
    <row r="2" spans="1:30" ht="18" customHeight="1">
      <c r="A2" s="44"/>
      <c r="B2" s="43"/>
      <c r="C2" s="43"/>
      <c r="D2" s="43"/>
      <c r="E2" s="43"/>
      <c r="F2" s="43"/>
      <c r="G2" s="43"/>
      <c r="H2" s="43"/>
      <c r="I2" s="43"/>
      <c r="J2" s="43"/>
      <c r="K2" s="43"/>
      <c r="L2" s="43"/>
      <c r="M2" s="43"/>
      <c r="N2" s="43"/>
      <c r="O2" s="43"/>
      <c r="P2" s="43"/>
      <c r="Q2" s="43"/>
      <c r="R2" s="43"/>
      <c r="S2" s="43"/>
      <c r="T2" s="43"/>
      <c r="U2" s="43"/>
      <c r="V2" s="43"/>
      <c r="W2" s="43"/>
      <c r="X2" s="43"/>
      <c r="Y2" s="43"/>
      <c r="Z2" s="43"/>
    </row>
    <row r="3" spans="1:30" ht="18" customHeight="1">
      <c r="A3" s="368"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Z3" s="217">
        <v>2024</v>
      </c>
      <c r="AB3" s="1" t="s">
        <v>528</v>
      </c>
      <c r="AC3" s="652" t="s">
        <v>3255</v>
      </c>
      <c r="AD3" s="17" t="s">
        <v>3254</v>
      </c>
    </row>
    <row r="4" spans="1:30" ht="18" customHeight="1">
      <c r="A4" s="244" t="s">
        <v>423</v>
      </c>
      <c r="B4" s="280">
        <v>869.48541599999999</v>
      </c>
      <c r="C4" s="280">
        <v>978.78827699999999</v>
      </c>
      <c r="D4" s="280">
        <v>944.49067700000001</v>
      </c>
      <c r="E4" s="280">
        <v>979.30585499999995</v>
      </c>
      <c r="F4" s="280">
        <v>1582.2363869999999</v>
      </c>
      <c r="G4" s="280">
        <v>2176.3197220000002</v>
      </c>
      <c r="H4" s="280">
        <v>3681.5876870000002</v>
      </c>
      <c r="I4" s="280">
        <v>4617.4543249999997</v>
      </c>
      <c r="J4" s="280">
        <v>4902.6044250000004</v>
      </c>
      <c r="K4" s="280">
        <v>3879.7323099999999</v>
      </c>
      <c r="L4" s="280">
        <v>6530.3185309999999</v>
      </c>
      <c r="M4" s="280">
        <v>8783.2194981900011</v>
      </c>
      <c r="N4" s="280">
        <v>9639.9456682500004</v>
      </c>
      <c r="O4" s="280">
        <v>10606.85147707</v>
      </c>
      <c r="P4" s="280">
        <v>9686.6035892199998</v>
      </c>
      <c r="Q4" s="280">
        <v>6606.51265212</v>
      </c>
      <c r="R4" s="280">
        <v>6372.4590381400003</v>
      </c>
      <c r="S4" s="280">
        <v>7999.9895295799997</v>
      </c>
      <c r="T4" s="280">
        <v>9034.3261631429996</v>
      </c>
      <c r="U4" s="280">
        <v>7047.1527225970003</v>
      </c>
      <c r="V4" s="280">
        <v>7821.3405740380003</v>
      </c>
      <c r="W4" s="280">
        <v>11141.135122128</v>
      </c>
      <c r="X4" s="280">
        <v>11645.919526508</v>
      </c>
      <c r="Y4" s="280">
        <v>10447.545121726</v>
      </c>
      <c r="Z4" s="280">
        <v>11198.373891945999</v>
      </c>
      <c r="AD4" s="74" t="s">
        <v>2853</v>
      </c>
    </row>
    <row r="5" spans="1:30" ht="18" customHeight="1">
      <c r="A5" s="244" t="s">
        <v>424</v>
      </c>
      <c r="B5" s="280">
        <v>871.38649199999998</v>
      </c>
      <c r="C5" s="280">
        <v>1079.9557689999999</v>
      </c>
      <c r="D5" s="280">
        <v>1108.8274120000001</v>
      </c>
      <c r="E5" s="280">
        <v>1586.289565</v>
      </c>
      <c r="F5" s="280">
        <v>2169.579287</v>
      </c>
      <c r="G5" s="280">
        <v>2578.4391500000002</v>
      </c>
      <c r="H5" s="280">
        <v>3020.9063590000001</v>
      </c>
      <c r="I5" s="280">
        <v>3997.092776</v>
      </c>
      <c r="J5" s="280">
        <v>5042.0187660000001</v>
      </c>
      <c r="K5" s="280">
        <v>3819.455665</v>
      </c>
      <c r="L5" s="280">
        <v>5309.5652870000004</v>
      </c>
      <c r="M5" s="280">
        <v>7263.248587</v>
      </c>
      <c r="N5" s="280">
        <v>8782.8275051839992</v>
      </c>
      <c r="O5" s="280">
        <v>10572.652155006001</v>
      </c>
      <c r="P5" s="280">
        <v>9794.7764899199992</v>
      </c>
      <c r="Q5" s="280">
        <v>7935.2964011389995</v>
      </c>
      <c r="R5" s="280">
        <v>7289.8053472299998</v>
      </c>
      <c r="S5" s="280">
        <v>7988.00901024</v>
      </c>
      <c r="T5" s="280">
        <v>9466.3795239299998</v>
      </c>
      <c r="U5" s="280">
        <v>7180.8179577580004</v>
      </c>
      <c r="V5" s="280">
        <v>5323.5393309999999</v>
      </c>
      <c r="W5" s="280">
        <v>7096.5680114350007</v>
      </c>
      <c r="X5" s="280">
        <v>9038.3837766289998</v>
      </c>
      <c r="Y5" s="280">
        <v>10208.478667093999</v>
      </c>
      <c r="Z5" s="280">
        <v>11194.216647555999</v>
      </c>
      <c r="AD5" s="74" t="s">
        <v>2853</v>
      </c>
    </row>
    <row r="6" spans="1:30" ht="18" customHeight="1">
      <c r="A6" s="244" t="s">
        <v>425</v>
      </c>
      <c r="B6" s="280">
        <v>253.02458300000001</v>
      </c>
      <c r="C6" s="280">
        <v>286.615275</v>
      </c>
      <c r="D6" s="280">
        <v>348.394383</v>
      </c>
      <c r="E6" s="280">
        <v>430.30043400000005</v>
      </c>
      <c r="F6" s="280">
        <v>777.16034100000002</v>
      </c>
      <c r="G6" s="280">
        <v>509.58853300000004</v>
      </c>
      <c r="H6" s="280">
        <v>684.36828100000002</v>
      </c>
      <c r="I6" s="280">
        <v>1052.508415</v>
      </c>
      <c r="J6" s="280">
        <v>924.38149499999986</v>
      </c>
      <c r="K6" s="280">
        <v>838.65910000000008</v>
      </c>
      <c r="L6" s="280">
        <v>1205.2030530000002</v>
      </c>
      <c r="M6" s="280">
        <v>1836.2795081199999</v>
      </c>
      <c r="N6" s="280">
        <v>2865.5129273700004</v>
      </c>
      <c r="O6" s="280">
        <v>3126.07024619</v>
      </c>
      <c r="P6" s="280">
        <v>2080.0682037900001</v>
      </c>
      <c r="Q6" s="280">
        <v>1556.0700863900001</v>
      </c>
      <c r="R6" s="280">
        <v>1316.59972014</v>
      </c>
      <c r="S6" s="280">
        <v>1336.7522377999999</v>
      </c>
      <c r="T6" s="280">
        <v>1692.058775236</v>
      </c>
      <c r="U6" s="280">
        <v>1579.1863421760002</v>
      </c>
      <c r="V6" s="280">
        <v>1557.3116773740001</v>
      </c>
      <c r="W6" s="280">
        <v>2018.7428468549999</v>
      </c>
      <c r="X6" s="280">
        <v>2703.392382606</v>
      </c>
      <c r="Y6" s="280">
        <v>2941.9438460339998</v>
      </c>
      <c r="Z6" s="280">
        <v>2707.440700186</v>
      </c>
      <c r="AD6" s="74" t="s">
        <v>2853</v>
      </c>
    </row>
    <row r="7" spans="1:30" ht="18" customHeight="1">
      <c r="A7" s="244" t="s">
        <v>426</v>
      </c>
      <c r="B7" s="280">
        <v>597.73573400000009</v>
      </c>
      <c r="C7" s="280">
        <v>731.98145999999997</v>
      </c>
      <c r="D7" s="280">
        <v>739.51802199999997</v>
      </c>
      <c r="E7" s="280">
        <v>1047.5883759999999</v>
      </c>
      <c r="F7" s="280">
        <v>1215.421908</v>
      </c>
      <c r="G7" s="280">
        <v>1478.0016740000001</v>
      </c>
      <c r="H7" s="280">
        <v>1742.8724089999998</v>
      </c>
      <c r="I7" s="280">
        <v>2279.927291</v>
      </c>
      <c r="J7" s="280">
        <v>2967.5970790000006</v>
      </c>
      <c r="K7" s="280">
        <v>2213.7017000000001</v>
      </c>
      <c r="L7" s="280">
        <v>3290.8686020000005</v>
      </c>
      <c r="M7" s="280">
        <v>4185.6344170000002</v>
      </c>
      <c r="N7" s="280">
        <v>4595.6214432299994</v>
      </c>
      <c r="O7" s="280">
        <v>5308.4596389469998</v>
      </c>
      <c r="P7" s="280">
        <v>5304.7794548299998</v>
      </c>
      <c r="Q7" s="280">
        <v>3911.5064379800001</v>
      </c>
      <c r="R7" s="280">
        <v>4060.78770717</v>
      </c>
      <c r="S7" s="280">
        <v>4288.0419453899995</v>
      </c>
      <c r="T7" s="280">
        <v>4874.3923627299991</v>
      </c>
      <c r="U7" s="280">
        <v>3168.225897412</v>
      </c>
      <c r="V7" s="280">
        <v>2265.9820089999998</v>
      </c>
      <c r="W7" s="280">
        <v>3060.181255</v>
      </c>
      <c r="X7" s="280">
        <v>4047.5917369610002</v>
      </c>
      <c r="Y7" s="280">
        <v>3730.9115245029998</v>
      </c>
      <c r="Z7" s="280">
        <v>4449.2642751739995</v>
      </c>
      <c r="AD7" s="74" t="s">
        <v>2853</v>
      </c>
    </row>
    <row r="8" spans="1:30" ht="18" customHeight="1">
      <c r="A8" s="244" t="s">
        <v>427</v>
      </c>
      <c r="B8" s="280">
        <v>616.46083299999998</v>
      </c>
      <c r="C8" s="280">
        <v>692.173002</v>
      </c>
      <c r="D8" s="280">
        <v>596.12281000000007</v>
      </c>
      <c r="E8" s="280">
        <v>549.00542099999996</v>
      </c>
      <c r="F8" s="280">
        <v>810.51056800000015</v>
      </c>
      <c r="G8" s="280">
        <v>1666.7439799999997</v>
      </c>
      <c r="H8" s="280">
        <v>2997.2582849999999</v>
      </c>
      <c r="I8" s="280">
        <v>3564.9790299999995</v>
      </c>
      <c r="J8" s="280">
        <v>4080.2367200000003</v>
      </c>
      <c r="K8" s="280">
        <v>3369.2309340000002</v>
      </c>
      <c r="L8" s="280">
        <v>5885.4491150000003</v>
      </c>
      <c r="M8" s="280">
        <v>6968.3857729129995</v>
      </c>
      <c r="N8" s="280">
        <v>6774.1014134800016</v>
      </c>
      <c r="O8" s="280">
        <v>7480.7812308800003</v>
      </c>
      <c r="P8" s="280">
        <v>7606.5353854299992</v>
      </c>
      <c r="Q8" s="280">
        <v>5050.4425657299998</v>
      </c>
      <c r="R8" s="280">
        <v>5055.8593180000007</v>
      </c>
      <c r="S8" s="280">
        <v>6663.2372917800003</v>
      </c>
      <c r="T8" s="280">
        <v>7342.2673879069998</v>
      </c>
      <c r="U8" s="280">
        <v>5467.9663804210004</v>
      </c>
      <c r="V8" s="280">
        <v>6264.0288966640001</v>
      </c>
      <c r="W8" s="280">
        <v>9122.3922752729995</v>
      </c>
      <c r="X8" s="280">
        <v>8942.5271439019998</v>
      </c>
      <c r="Y8" s="280">
        <v>7505.6012756919999</v>
      </c>
      <c r="Z8" s="280">
        <v>8490.9331917599993</v>
      </c>
      <c r="AD8" s="74" t="s">
        <v>2853</v>
      </c>
    </row>
    <row r="9" spans="1:30" ht="18" customHeight="1">
      <c r="A9" s="244" t="s">
        <v>428</v>
      </c>
      <c r="B9" s="280">
        <v>273.65075799999988</v>
      </c>
      <c r="C9" s="280">
        <v>347.97430899999995</v>
      </c>
      <c r="D9" s="280">
        <v>366.21956699999998</v>
      </c>
      <c r="E9" s="280">
        <v>533.41430999999989</v>
      </c>
      <c r="F9" s="280">
        <v>954.85315800000035</v>
      </c>
      <c r="G9" s="280">
        <v>1098.3740339999999</v>
      </c>
      <c r="H9" s="280">
        <v>1276.1373180000001</v>
      </c>
      <c r="I9" s="280">
        <v>1720.4165289999996</v>
      </c>
      <c r="J9" s="280">
        <v>2080.2103979999993</v>
      </c>
      <c r="K9" s="280">
        <v>1610.6648500000006</v>
      </c>
      <c r="L9" s="280">
        <v>2024.2014119999999</v>
      </c>
      <c r="M9" s="280">
        <v>3086.8115559999997</v>
      </c>
      <c r="N9" s="280">
        <v>4212.3301669300017</v>
      </c>
      <c r="O9" s="280">
        <v>5264.1925160590008</v>
      </c>
      <c r="P9" s="280">
        <v>4489.9970350899994</v>
      </c>
      <c r="Q9" s="280">
        <v>4023.7899631589994</v>
      </c>
      <c r="R9" s="280">
        <v>3229.0176400599998</v>
      </c>
      <c r="S9" s="280">
        <v>3699.9670648500005</v>
      </c>
      <c r="T9" s="280">
        <v>4591.9871612000006</v>
      </c>
      <c r="U9" s="280">
        <v>4012.5920603460004</v>
      </c>
      <c r="V9" s="280">
        <v>3057.5573220000001</v>
      </c>
      <c r="W9" s="280">
        <v>4036.3867564350007</v>
      </c>
      <c r="X9" s="280">
        <v>4990.7920396680001</v>
      </c>
      <c r="Y9" s="280">
        <v>6477.5671425909995</v>
      </c>
      <c r="Z9" s="280">
        <v>6744.9523723819993</v>
      </c>
      <c r="AD9" s="74" t="s">
        <v>2853</v>
      </c>
    </row>
    <row r="10" spans="1:30" ht="18" customHeight="1">
      <c r="A10" s="244"/>
      <c r="B10" s="285"/>
      <c r="C10" s="285"/>
      <c r="D10" s="285"/>
      <c r="E10" s="285"/>
      <c r="F10" s="285"/>
      <c r="G10" s="285"/>
      <c r="H10" s="285"/>
      <c r="I10" s="285"/>
      <c r="J10" s="285"/>
      <c r="K10" s="285"/>
      <c r="L10" s="285"/>
      <c r="M10" s="285"/>
      <c r="N10" s="285"/>
      <c r="O10" s="285"/>
      <c r="P10" s="285"/>
      <c r="Q10" s="285"/>
      <c r="R10" s="285"/>
      <c r="S10" s="285"/>
      <c r="T10" s="285"/>
      <c r="U10" s="285"/>
      <c r="V10" s="285"/>
      <c r="W10" s="285"/>
      <c r="X10" s="285"/>
      <c r="Y10" s="285"/>
      <c r="Z10" s="285"/>
    </row>
    <row r="11" spans="1:30" ht="18" customHeight="1">
      <c r="A11" s="245" t="s">
        <v>429</v>
      </c>
      <c r="B11" s="523">
        <v>253.02458300000001</v>
      </c>
      <c r="C11" s="523">
        <v>286.615275</v>
      </c>
      <c r="D11" s="523">
        <v>348.394383</v>
      </c>
      <c r="E11" s="523">
        <v>430.30043400000005</v>
      </c>
      <c r="F11" s="523">
        <v>777.16034100000002</v>
      </c>
      <c r="G11" s="523">
        <v>509.58853300000004</v>
      </c>
      <c r="H11" s="523">
        <v>684.36828100000002</v>
      </c>
      <c r="I11" s="523">
        <v>1052.508415</v>
      </c>
      <c r="J11" s="523">
        <v>924.38149499999986</v>
      </c>
      <c r="K11" s="523">
        <v>838.65910000000008</v>
      </c>
      <c r="L11" s="523">
        <v>1205.2030530000002</v>
      </c>
      <c r="M11" s="523">
        <v>1836.2795081199999</v>
      </c>
      <c r="N11" s="523">
        <v>2865.5129273700004</v>
      </c>
      <c r="O11" s="523">
        <v>3126.07024619</v>
      </c>
      <c r="P11" s="523">
        <v>2080.0682037900001</v>
      </c>
      <c r="Q11" s="523">
        <v>1556.0700863900001</v>
      </c>
      <c r="R11" s="523">
        <v>1316.59972014</v>
      </c>
      <c r="S11" s="523">
        <v>1336.7522377999999</v>
      </c>
      <c r="T11" s="523">
        <v>1692.058775236</v>
      </c>
      <c r="U11" s="523">
        <v>1579.1863421760002</v>
      </c>
      <c r="V11" s="523">
        <v>1557.3116773740001</v>
      </c>
      <c r="W11" s="523">
        <v>2018.7428468549999</v>
      </c>
      <c r="X11" s="523">
        <v>2703.392382606</v>
      </c>
      <c r="Y11" s="523">
        <v>2941.9438460339998</v>
      </c>
      <c r="Z11" s="523">
        <v>2707.440700186</v>
      </c>
      <c r="AD11" s="74" t="s">
        <v>2853</v>
      </c>
    </row>
    <row r="12" spans="1:30" ht="18" customHeight="1">
      <c r="A12" s="246" t="s">
        <v>13</v>
      </c>
      <c r="B12" s="972">
        <v>0.359157</v>
      </c>
      <c r="C12" s="972">
        <v>3.2490999999999999E-2</v>
      </c>
      <c r="D12" s="972">
        <v>0.44648300000000002</v>
      </c>
      <c r="E12" s="972">
        <v>1.1032850000000001</v>
      </c>
      <c r="F12" s="972">
        <v>0.46868799999999999</v>
      </c>
      <c r="G12" s="972">
        <v>0.59824500000000003</v>
      </c>
      <c r="H12" s="972">
        <v>0.396202</v>
      </c>
      <c r="I12" s="972">
        <v>0.56944899999999998</v>
      </c>
      <c r="J12" s="972">
        <v>1.3086390000000001</v>
      </c>
      <c r="K12" s="972">
        <v>1.9784330000000001</v>
      </c>
      <c r="L12" s="972">
        <v>3.0370889999999999</v>
      </c>
      <c r="M12" s="972">
        <v>2.5129090000000001</v>
      </c>
      <c r="N12" s="972">
        <v>24.58943936</v>
      </c>
      <c r="O12" s="972">
        <v>6.2281148200000001</v>
      </c>
      <c r="P12" s="972">
        <v>8.0509993200000007</v>
      </c>
      <c r="Q12" s="972">
        <v>3.5603607300000002</v>
      </c>
      <c r="R12" s="972">
        <v>0.76287499999999997</v>
      </c>
      <c r="S12" s="972">
        <v>2.1276600000000001</v>
      </c>
      <c r="T12" s="972">
        <v>4.6316957580000002</v>
      </c>
      <c r="U12" s="972">
        <v>3.1268876469999998</v>
      </c>
      <c r="V12" s="972">
        <v>1.6934871920000001</v>
      </c>
      <c r="W12" s="972">
        <v>2.8996850620000001</v>
      </c>
      <c r="X12" s="972">
        <v>6.8273301880000004</v>
      </c>
      <c r="Y12" s="972">
        <v>14.570846979000001</v>
      </c>
      <c r="Z12" s="972">
        <v>14.950708000000001</v>
      </c>
      <c r="AD12" s="74" t="s">
        <v>2853</v>
      </c>
    </row>
    <row r="13" spans="1:30" ht="18" customHeight="1">
      <c r="A13" s="246" t="s">
        <v>12</v>
      </c>
      <c r="B13" s="972">
        <v>3.2239409999999999</v>
      </c>
      <c r="C13" s="972">
        <v>3.7995239999999999</v>
      </c>
      <c r="D13" s="972">
        <v>2.7336070000000001</v>
      </c>
      <c r="E13" s="972">
        <v>3.568282</v>
      </c>
      <c r="F13" s="972">
        <v>3.0045660000000001</v>
      </c>
      <c r="G13" s="972">
        <v>40.373753999999998</v>
      </c>
      <c r="H13" s="972">
        <v>5.9877570000000002</v>
      </c>
      <c r="I13" s="972">
        <v>19.956043000000001</v>
      </c>
      <c r="J13" s="972">
        <v>8.7702779999999994</v>
      </c>
      <c r="K13" s="972">
        <v>10.090362000000001</v>
      </c>
      <c r="L13" s="972">
        <v>16.915189000000002</v>
      </c>
      <c r="M13" s="972">
        <v>29.063471379999999</v>
      </c>
      <c r="N13" s="972">
        <v>63.399079069999999</v>
      </c>
      <c r="O13" s="972">
        <v>26.284114410000001</v>
      </c>
      <c r="P13" s="972">
        <v>43.313636939999995</v>
      </c>
      <c r="Q13" s="972">
        <v>30.38361725</v>
      </c>
      <c r="R13" s="972">
        <v>22.284361690000001</v>
      </c>
      <c r="S13" s="972">
        <v>25.484775129999999</v>
      </c>
      <c r="T13" s="972">
        <v>31.356431381</v>
      </c>
      <c r="U13" s="972">
        <v>31.058950856999999</v>
      </c>
      <c r="V13" s="972">
        <v>23.626456548</v>
      </c>
      <c r="W13" s="972">
        <v>53.989220093999997</v>
      </c>
      <c r="X13" s="972">
        <v>57.024581637999994</v>
      </c>
      <c r="Y13" s="972">
        <v>164.44571299200001</v>
      </c>
      <c r="Z13" s="972">
        <v>119.748384649</v>
      </c>
      <c r="AD13" s="74" t="s">
        <v>2853</v>
      </c>
    </row>
    <row r="14" spans="1:30" ht="18" customHeight="1">
      <c r="A14" s="246" t="s">
        <v>483</v>
      </c>
      <c r="B14" s="972"/>
      <c r="C14" s="972"/>
      <c r="D14" s="972"/>
      <c r="E14" s="972"/>
      <c r="F14" s="972"/>
      <c r="G14" s="972"/>
      <c r="H14" s="972"/>
      <c r="I14" s="972"/>
      <c r="J14" s="972"/>
      <c r="K14" s="972"/>
      <c r="L14" s="972"/>
      <c r="M14" s="972"/>
      <c r="N14" s="972"/>
      <c r="O14" s="972">
        <v>0</v>
      </c>
      <c r="P14" s="972">
        <v>0</v>
      </c>
      <c r="Q14" s="972">
        <v>0</v>
      </c>
      <c r="R14" s="972">
        <v>0</v>
      </c>
      <c r="S14" s="972">
        <v>0</v>
      </c>
      <c r="T14" s="972">
        <v>0</v>
      </c>
      <c r="U14" s="972">
        <v>0</v>
      </c>
      <c r="V14" s="972">
        <v>0</v>
      </c>
      <c r="W14" s="972">
        <v>0</v>
      </c>
      <c r="X14" s="972"/>
      <c r="Y14" s="972"/>
      <c r="Z14" s="972">
        <v>0</v>
      </c>
      <c r="AD14" s="74" t="s">
        <v>2853</v>
      </c>
    </row>
    <row r="15" spans="1:30" ht="18" customHeight="1">
      <c r="A15" s="246" t="s">
        <v>430</v>
      </c>
      <c r="B15" s="972">
        <v>36.962356999999997</v>
      </c>
      <c r="C15" s="972">
        <v>32.425513000000002</v>
      </c>
      <c r="D15" s="972">
        <v>38.972807000000003</v>
      </c>
      <c r="E15" s="972">
        <v>41.566842999999999</v>
      </c>
      <c r="F15" s="972">
        <v>108.31126</v>
      </c>
      <c r="G15" s="972">
        <v>101.60361899999999</v>
      </c>
      <c r="H15" s="972">
        <v>128.43040099999999</v>
      </c>
      <c r="I15" s="972">
        <v>245.94351499999999</v>
      </c>
      <c r="J15" s="972">
        <v>283.042753</v>
      </c>
      <c r="K15" s="972">
        <v>287.20874400000002</v>
      </c>
      <c r="L15" s="972">
        <v>322.52266500000002</v>
      </c>
      <c r="M15" s="972">
        <v>404.16692036000001</v>
      </c>
      <c r="N15" s="972">
        <v>806.07844970000008</v>
      </c>
      <c r="O15" s="972">
        <v>1189.25603998</v>
      </c>
      <c r="P15" s="972">
        <v>802.9283729</v>
      </c>
      <c r="Q15" s="972">
        <v>526.01292934000003</v>
      </c>
      <c r="R15" s="972">
        <v>428.57244949</v>
      </c>
      <c r="S15" s="972">
        <v>544.08534989999998</v>
      </c>
      <c r="T15" s="972">
        <v>863.74309752800002</v>
      </c>
      <c r="U15" s="972">
        <v>911.52827448899995</v>
      </c>
      <c r="V15" s="972">
        <v>976.52362565999999</v>
      </c>
      <c r="W15" s="972">
        <v>1119.9778746099998</v>
      </c>
      <c r="X15" s="972">
        <v>1594.712317234</v>
      </c>
      <c r="Y15" s="972">
        <v>1619.6435584649998</v>
      </c>
      <c r="Z15" s="972">
        <v>1200.155184474</v>
      </c>
      <c r="AD15" s="74" t="s">
        <v>2853</v>
      </c>
    </row>
    <row r="16" spans="1:30" s="40" customFormat="1" ht="18" customHeight="1">
      <c r="A16" s="246" t="s">
        <v>482</v>
      </c>
      <c r="B16" s="972">
        <v>1.8E-5</v>
      </c>
      <c r="C16" s="972">
        <v>0</v>
      </c>
      <c r="D16" s="972">
        <v>9.8489999999999994E-2</v>
      </c>
      <c r="E16" s="972">
        <v>1.0343E-2</v>
      </c>
      <c r="F16" s="972">
        <v>0</v>
      </c>
      <c r="G16" s="972">
        <v>0</v>
      </c>
      <c r="H16" s="972">
        <v>0</v>
      </c>
      <c r="I16" s="972">
        <v>0</v>
      </c>
      <c r="J16" s="972">
        <v>0</v>
      </c>
      <c r="K16" s="972">
        <v>3.4000000000000002E-4</v>
      </c>
      <c r="L16" s="972">
        <v>1.0111E-2</v>
      </c>
      <c r="M16" s="972">
        <v>2.4699999999999999E-4</v>
      </c>
      <c r="N16" s="972">
        <v>1.0349999999999999E-3</v>
      </c>
      <c r="O16" s="972">
        <v>4.4376992499999997</v>
      </c>
      <c r="P16" s="972">
        <v>17.905448829999997</v>
      </c>
      <c r="Q16" s="972">
        <v>8.0426318999999999</v>
      </c>
      <c r="R16" s="972">
        <v>6.96617</v>
      </c>
      <c r="S16" s="972">
        <v>4.1130360000000001</v>
      </c>
      <c r="T16" s="972">
        <v>5.3453678</v>
      </c>
      <c r="U16" s="972">
        <v>0.96159125100000009</v>
      </c>
      <c r="V16" s="972">
        <v>2.123679187</v>
      </c>
      <c r="W16" s="972">
        <v>2.7427562439999997</v>
      </c>
      <c r="X16" s="972">
        <v>3.0765963849999998</v>
      </c>
      <c r="Y16" s="972">
        <v>0.75816951499999996</v>
      </c>
      <c r="Z16" s="972">
        <v>0.688307</v>
      </c>
      <c r="AD16" s="74" t="s">
        <v>2853</v>
      </c>
    </row>
    <row r="17" spans="1:30" ht="18" customHeight="1">
      <c r="A17" s="246" t="s">
        <v>11</v>
      </c>
      <c r="B17" s="972">
        <v>0.22103</v>
      </c>
      <c r="C17" s="972">
        <v>0.23497699999999999</v>
      </c>
      <c r="D17" s="972">
        <v>0.59316899999999995</v>
      </c>
      <c r="E17" s="972">
        <v>0.23908199999999999</v>
      </c>
      <c r="F17" s="972">
        <v>0.65217000000000003</v>
      </c>
      <c r="G17" s="972">
        <v>0.88827599999999995</v>
      </c>
      <c r="H17" s="972">
        <v>0.85631800000000002</v>
      </c>
      <c r="I17" s="972">
        <v>3.4197479999999998</v>
      </c>
      <c r="J17" s="972">
        <v>3.181387</v>
      </c>
      <c r="K17" s="972">
        <v>4.5937229999999998</v>
      </c>
      <c r="L17" s="972">
        <v>5.0674340000000004</v>
      </c>
      <c r="M17" s="972">
        <v>1.9054070000000001</v>
      </c>
      <c r="N17" s="972">
        <v>8.222732259999999</v>
      </c>
      <c r="O17" s="972">
        <v>4.5365216200000003</v>
      </c>
      <c r="P17" s="972">
        <v>3.0128663100000002</v>
      </c>
      <c r="Q17" s="972">
        <v>2.2709592999999999</v>
      </c>
      <c r="R17" s="972">
        <v>4.4764200000000001</v>
      </c>
      <c r="S17" s="972">
        <v>1.3823080000000001</v>
      </c>
      <c r="T17" s="972">
        <v>0.62084499999999998</v>
      </c>
      <c r="U17" s="972">
        <v>1.126820546</v>
      </c>
      <c r="V17" s="972">
        <v>2.4001381980000001</v>
      </c>
      <c r="W17" s="972">
        <v>0.71242903199999996</v>
      </c>
      <c r="X17" s="972">
        <v>2.4316200650000002</v>
      </c>
      <c r="Y17" s="972">
        <v>6.9380396580000001</v>
      </c>
      <c r="Z17" s="972">
        <v>3.4019339999999998</v>
      </c>
      <c r="AD17" s="74" t="s">
        <v>2853</v>
      </c>
    </row>
    <row r="18" spans="1:30" ht="18" customHeight="1">
      <c r="A18" s="246" t="s">
        <v>10</v>
      </c>
      <c r="B18" s="972">
        <v>3.2486000000000001E-2</v>
      </c>
      <c r="C18" s="972">
        <v>1.5245E-2</v>
      </c>
      <c r="D18" s="972">
        <v>0.104878</v>
      </c>
      <c r="E18" s="972">
        <v>0.118967</v>
      </c>
      <c r="F18" s="972">
        <v>2.8811369999999998</v>
      </c>
      <c r="G18" s="972">
        <v>0.68663799999999997</v>
      </c>
      <c r="H18" s="972">
        <v>4.5125650000000004</v>
      </c>
      <c r="I18" s="972">
        <v>0.99472799999999995</v>
      </c>
      <c r="J18" s="972">
        <v>0.84853299999999998</v>
      </c>
      <c r="K18" s="972">
        <v>0.40560200000000002</v>
      </c>
      <c r="L18" s="972">
        <v>0.25298599999999999</v>
      </c>
      <c r="M18" s="972">
        <v>1.2028700000000001</v>
      </c>
      <c r="N18" s="972">
        <v>2.294638</v>
      </c>
      <c r="O18" s="972">
        <v>0</v>
      </c>
      <c r="P18" s="972">
        <v>4.5914550000000005E-2</v>
      </c>
      <c r="Q18" s="972">
        <v>4.182251E-2</v>
      </c>
      <c r="R18" s="972">
        <v>0.21287900000000001</v>
      </c>
      <c r="S18" s="972">
        <v>9.6402000000000002E-2</v>
      </c>
      <c r="T18" s="972">
        <v>0.30509191699999999</v>
      </c>
      <c r="U18" s="972">
        <v>0.25742173600000001</v>
      </c>
      <c r="V18" s="972">
        <v>2.8081807589999999</v>
      </c>
      <c r="W18" s="972">
        <v>0.21789440200000001</v>
      </c>
      <c r="X18" s="972">
        <v>0.90187005900000006</v>
      </c>
      <c r="Y18" s="972">
        <v>1.2291829999999999</v>
      </c>
      <c r="Z18" s="972">
        <v>0.48994100000000002</v>
      </c>
      <c r="AD18" s="74" t="s">
        <v>2853</v>
      </c>
    </row>
    <row r="19" spans="1:30" ht="18" customHeight="1">
      <c r="A19" s="246" t="s">
        <v>9</v>
      </c>
      <c r="B19" s="972">
        <v>16.200042</v>
      </c>
      <c r="C19" s="972">
        <v>9.7372040000000002</v>
      </c>
      <c r="D19" s="972">
        <v>15.431388999999999</v>
      </c>
      <c r="E19" s="972">
        <v>24.412002000000001</v>
      </c>
      <c r="F19" s="972">
        <v>52.214354999999998</v>
      </c>
      <c r="G19" s="972">
        <v>70.758589999999998</v>
      </c>
      <c r="H19" s="972">
        <v>57.612693999999998</v>
      </c>
      <c r="I19" s="972">
        <v>31.180959000000001</v>
      </c>
      <c r="J19" s="972">
        <v>62.975299999999997</v>
      </c>
      <c r="K19" s="972">
        <v>73.193244000000007</v>
      </c>
      <c r="L19" s="972">
        <v>102.671381</v>
      </c>
      <c r="M19" s="972">
        <v>119.885491</v>
      </c>
      <c r="N19" s="972">
        <v>186.73395744000001</v>
      </c>
      <c r="O19" s="972">
        <v>219.01915471000001</v>
      </c>
      <c r="P19" s="972">
        <v>145.62083175000001</v>
      </c>
      <c r="Q19" s="972">
        <v>107.71021737999999</v>
      </c>
      <c r="R19" s="972">
        <v>122.51781493999999</v>
      </c>
      <c r="S19" s="972">
        <v>99.361314300000004</v>
      </c>
      <c r="T19" s="972">
        <v>84.800513883000008</v>
      </c>
      <c r="U19" s="972">
        <v>103.91258945999999</v>
      </c>
      <c r="V19" s="972">
        <v>104.72090970900001</v>
      </c>
      <c r="W19" s="972">
        <v>122.26328962700001</v>
      </c>
      <c r="X19" s="972">
        <v>120.725619822</v>
      </c>
      <c r="Y19" s="972">
        <v>135.79541546300001</v>
      </c>
      <c r="Z19" s="972">
        <v>138.425434827</v>
      </c>
      <c r="AD19" s="74" t="s">
        <v>2853</v>
      </c>
    </row>
    <row r="20" spans="1:30" ht="18" customHeight="1">
      <c r="A20" s="246" t="s">
        <v>8</v>
      </c>
      <c r="B20" s="972">
        <v>0.16583899999999999</v>
      </c>
      <c r="C20" s="972">
        <v>3.39E-4</v>
      </c>
      <c r="D20" s="972">
        <v>0</v>
      </c>
      <c r="E20" s="972">
        <v>4.0999999999999999E-4</v>
      </c>
      <c r="F20" s="972">
        <v>5.0000000000000002E-5</v>
      </c>
      <c r="G20" s="972">
        <v>2.9859999999999999E-3</v>
      </c>
      <c r="H20" s="972">
        <v>0</v>
      </c>
      <c r="I20" s="972">
        <v>2.7692000000000001E-2</v>
      </c>
      <c r="J20" s="972">
        <v>2.0389999999999998E-2</v>
      </c>
      <c r="K20" s="972">
        <v>2.7364950000000001</v>
      </c>
      <c r="L20" s="972">
        <v>0.48933399999999999</v>
      </c>
      <c r="M20" s="972">
        <v>0.36062699999999998</v>
      </c>
      <c r="N20" s="972">
        <v>6.3173999999999994E-2</v>
      </c>
      <c r="O20" s="972">
        <v>50.197581979999995</v>
      </c>
      <c r="P20" s="972">
        <v>35.070145959999998</v>
      </c>
      <c r="Q20" s="972">
        <v>9.0312471599999995</v>
      </c>
      <c r="R20" s="972">
        <v>7.7603220000000004</v>
      </c>
      <c r="S20" s="972">
        <v>1.1110040000000001</v>
      </c>
      <c r="T20" s="972">
        <v>2.366987806</v>
      </c>
      <c r="U20" s="972">
        <v>10.364053337</v>
      </c>
      <c r="V20" s="972">
        <v>1.7313682189999999</v>
      </c>
      <c r="W20" s="972">
        <v>24.029883381999998</v>
      </c>
      <c r="X20" s="972">
        <v>25.999087081999999</v>
      </c>
      <c r="Y20" s="972">
        <v>21.099353495000003</v>
      </c>
      <c r="Z20" s="972">
        <v>21.200869999999998</v>
      </c>
      <c r="AD20" s="74" t="s">
        <v>2853</v>
      </c>
    </row>
    <row r="21" spans="1:30" ht="18" customHeight="1">
      <c r="A21" s="246" t="s">
        <v>6</v>
      </c>
      <c r="B21" s="972">
        <v>0.35032200000000002</v>
      </c>
      <c r="C21" s="972">
        <v>2.8447110000000002</v>
      </c>
      <c r="D21" s="972">
        <v>6.1587740000000002</v>
      </c>
      <c r="E21" s="972">
        <v>3.866584</v>
      </c>
      <c r="F21" s="972">
        <v>3.735249</v>
      </c>
      <c r="G21" s="972">
        <v>1.3480399999999999</v>
      </c>
      <c r="H21" s="972">
        <v>0.69061399999999995</v>
      </c>
      <c r="I21" s="972">
        <v>3.6541999999999998E-2</v>
      </c>
      <c r="J21" s="972">
        <v>19.744755000000001</v>
      </c>
      <c r="K21" s="972">
        <v>28.568037</v>
      </c>
      <c r="L21" s="972">
        <v>18.446183999999999</v>
      </c>
      <c r="M21" s="972">
        <v>65.531762999999998</v>
      </c>
      <c r="N21" s="972">
        <v>47.866650999999997</v>
      </c>
      <c r="O21" s="972">
        <v>27.547676339999999</v>
      </c>
      <c r="P21" s="972">
        <v>47.215103329999998</v>
      </c>
      <c r="Q21" s="972">
        <v>20.087281780000001</v>
      </c>
      <c r="R21" s="972">
        <v>20.15542129</v>
      </c>
      <c r="S21" s="972">
        <v>17.66658692</v>
      </c>
      <c r="T21" s="972">
        <v>12.587253480000001</v>
      </c>
      <c r="U21" s="972">
        <v>17.906849103999999</v>
      </c>
      <c r="V21" s="972">
        <v>17.933577897999999</v>
      </c>
      <c r="W21" s="972">
        <v>28.214683618000002</v>
      </c>
      <c r="X21" s="972">
        <v>31.497740518000001</v>
      </c>
      <c r="Y21" s="972">
        <v>32.932354662000002</v>
      </c>
      <c r="Z21" s="972">
        <v>37.384855060999996</v>
      </c>
      <c r="AD21" s="74" t="s">
        <v>2853</v>
      </c>
    </row>
    <row r="22" spans="1:30" ht="18" customHeight="1">
      <c r="A22" s="246" t="s">
        <v>17</v>
      </c>
      <c r="B22" s="972">
        <v>0.21746599999999999</v>
      </c>
      <c r="C22" s="972">
        <v>1.5667E-2</v>
      </c>
      <c r="D22" s="972">
        <v>0.113855</v>
      </c>
      <c r="E22" s="972">
        <v>1.180949</v>
      </c>
      <c r="F22" s="972">
        <v>1.5759559999999999</v>
      </c>
      <c r="G22" s="972">
        <v>0.75944900000000004</v>
      </c>
      <c r="H22" s="972">
        <v>1.2714240000000001</v>
      </c>
      <c r="I22" s="972">
        <v>1.0754630000000001</v>
      </c>
      <c r="J22" s="972">
        <v>0.76002099999999995</v>
      </c>
      <c r="K22" s="972">
        <v>3.3177569999999998</v>
      </c>
      <c r="L22" s="972">
        <v>5.2003500000000003</v>
      </c>
      <c r="M22" s="972">
        <v>24.335925</v>
      </c>
      <c r="N22" s="972">
        <v>20.287111469999999</v>
      </c>
      <c r="O22" s="972">
        <v>106.45013270999999</v>
      </c>
      <c r="P22" s="972">
        <v>51.467592209999999</v>
      </c>
      <c r="Q22" s="972">
        <v>34.598918820000002</v>
      </c>
      <c r="R22" s="972">
        <v>24.721657269999998</v>
      </c>
      <c r="S22" s="972">
        <v>25.757364829999997</v>
      </c>
      <c r="T22" s="972">
        <v>34.530980369000005</v>
      </c>
      <c r="U22" s="972">
        <v>42.212507334000001</v>
      </c>
      <c r="V22" s="972">
        <v>65.071938939000006</v>
      </c>
      <c r="W22" s="972">
        <v>91.966477257999998</v>
      </c>
      <c r="X22" s="972">
        <v>141.51278902000001</v>
      </c>
      <c r="Y22" s="972">
        <v>137.407813804</v>
      </c>
      <c r="Z22" s="972">
        <v>138.45999376699999</v>
      </c>
      <c r="AD22" s="74" t="s">
        <v>2853</v>
      </c>
    </row>
    <row r="23" spans="1:30" ht="18" customHeight="1">
      <c r="A23" s="246" t="s">
        <v>4</v>
      </c>
      <c r="B23" s="972">
        <v>2.102395</v>
      </c>
      <c r="C23" s="972">
        <v>0.84212299999999995</v>
      </c>
      <c r="D23" s="972">
        <v>1.807178</v>
      </c>
      <c r="E23" s="972">
        <v>1.258049</v>
      </c>
      <c r="F23" s="972">
        <v>1.7313780000000001</v>
      </c>
      <c r="G23" s="972">
        <v>8.7006099999999993</v>
      </c>
      <c r="H23" s="972">
        <v>17.642030999999999</v>
      </c>
      <c r="I23" s="972">
        <v>39.415796</v>
      </c>
      <c r="J23" s="972">
        <v>8.1538170000000001</v>
      </c>
      <c r="K23" s="972">
        <v>3.5709569999999999</v>
      </c>
      <c r="L23" s="972">
        <v>18.801780000000001</v>
      </c>
      <c r="M23" s="972">
        <v>46.391334100000002</v>
      </c>
      <c r="N23" s="972">
        <v>152.57625062</v>
      </c>
      <c r="O23" s="972">
        <v>0</v>
      </c>
      <c r="P23" s="972">
        <v>0</v>
      </c>
      <c r="Q23" s="972">
        <v>8.4560799999999995E-3</v>
      </c>
      <c r="R23" s="972">
        <v>0</v>
      </c>
      <c r="S23" s="972">
        <v>2.1780999999999998E-2</v>
      </c>
      <c r="T23" s="972">
        <v>2.748E-3</v>
      </c>
      <c r="U23" s="972">
        <v>0</v>
      </c>
      <c r="V23" s="972">
        <v>0</v>
      </c>
      <c r="W23" s="972">
        <v>9.1072E-2</v>
      </c>
      <c r="X23" s="972">
        <v>0.25134699999999999</v>
      </c>
      <c r="Y23" s="972">
        <v>0</v>
      </c>
      <c r="Z23" s="972">
        <v>0.74345499999999998</v>
      </c>
      <c r="AD23" s="74" t="s">
        <v>2853</v>
      </c>
    </row>
    <row r="24" spans="1:30" ht="18" customHeight="1">
      <c r="A24" s="246" t="s">
        <v>3</v>
      </c>
      <c r="B24" s="972">
        <v>5.4883509999999998</v>
      </c>
      <c r="C24" s="972">
        <v>3.7421950000000002</v>
      </c>
      <c r="D24" s="972">
        <v>54.161251999999998</v>
      </c>
      <c r="E24" s="972">
        <v>122.87355100000001</v>
      </c>
      <c r="F24" s="972">
        <v>123.435901</v>
      </c>
      <c r="G24" s="972">
        <v>11.514241</v>
      </c>
      <c r="H24" s="972">
        <v>13.806236</v>
      </c>
      <c r="I24" s="972">
        <v>72.972368000000003</v>
      </c>
      <c r="J24" s="972">
        <v>31.953638999999999</v>
      </c>
      <c r="K24" s="972">
        <v>32.51867</v>
      </c>
      <c r="L24" s="972">
        <v>31.834779999999999</v>
      </c>
      <c r="M24" s="972">
        <v>48.240851649999996</v>
      </c>
      <c r="N24" s="972">
        <v>99.89826948999999</v>
      </c>
      <c r="O24" s="972">
        <v>1139.1733089000002</v>
      </c>
      <c r="P24" s="972">
        <v>676.80442901000004</v>
      </c>
      <c r="Q24" s="972">
        <v>500.34030504000003</v>
      </c>
      <c r="R24" s="972">
        <v>364.92574023000003</v>
      </c>
      <c r="S24" s="972">
        <v>391.71182486000004</v>
      </c>
      <c r="T24" s="972">
        <v>435.781799122</v>
      </c>
      <c r="U24" s="972">
        <v>295.914961033</v>
      </c>
      <c r="V24" s="972">
        <v>198.78515781499999</v>
      </c>
      <c r="W24" s="972">
        <v>285.26954614099998</v>
      </c>
      <c r="X24" s="972">
        <v>268.52122833700003</v>
      </c>
      <c r="Y24" s="972">
        <v>385.38958038599998</v>
      </c>
      <c r="Z24" s="972">
        <v>470.543453</v>
      </c>
      <c r="AD24" s="74" t="s">
        <v>2853</v>
      </c>
    </row>
    <row r="25" spans="1:30" ht="18" customHeight="1">
      <c r="A25" s="246" t="s">
        <v>431</v>
      </c>
      <c r="B25" s="972">
        <v>170.471093</v>
      </c>
      <c r="C25" s="972">
        <v>217.21132600000001</v>
      </c>
      <c r="D25" s="972">
        <v>211.78952799999999</v>
      </c>
      <c r="E25" s="972">
        <v>211.154597</v>
      </c>
      <c r="F25" s="972">
        <v>391.46952099999999</v>
      </c>
      <c r="G25" s="972">
        <v>195.980615</v>
      </c>
      <c r="H25" s="972">
        <v>401.44918200000001</v>
      </c>
      <c r="I25" s="972">
        <v>555.31582400000002</v>
      </c>
      <c r="J25" s="972">
        <v>439.53160200000002</v>
      </c>
      <c r="K25" s="972">
        <v>306.16506099999998</v>
      </c>
      <c r="L25" s="972">
        <v>559.35666900000001</v>
      </c>
      <c r="M25" s="972">
        <v>847.84837900000002</v>
      </c>
      <c r="N25" s="972">
        <v>1022.5918041599999</v>
      </c>
      <c r="O25" s="972">
        <v>78.162319089999997</v>
      </c>
      <c r="P25" s="972">
        <v>53.334210290000001</v>
      </c>
      <c r="Q25" s="972">
        <v>45.595912499999997</v>
      </c>
      <c r="R25" s="972">
        <v>86.01624679999999</v>
      </c>
      <c r="S25" s="972">
        <v>89.87131801000001</v>
      </c>
      <c r="T25" s="972">
        <v>79.764520685000008</v>
      </c>
      <c r="U25" s="972">
        <v>61.097448619999994</v>
      </c>
      <c r="V25" s="972">
        <v>58.762607523</v>
      </c>
      <c r="W25" s="972">
        <v>89.025973260000001</v>
      </c>
      <c r="X25" s="972">
        <v>182.19341635000001</v>
      </c>
      <c r="Y25" s="972">
        <v>133.349767138</v>
      </c>
      <c r="Z25" s="972">
        <v>189.36844872400002</v>
      </c>
      <c r="AD25" s="74" t="s">
        <v>2853</v>
      </c>
    </row>
    <row r="26" spans="1:30" ht="18" customHeight="1">
      <c r="A26" s="246" t="s">
        <v>23</v>
      </c>
      <c r="B26" s="972">
        <v>17.230086</v>
      </c>
      <c r="C26" s="972">
        <v>15.71396</v>
      </c>
      <c r="D26" s="972">
        <v>15.982972999999999</v>
      </c>
      <c r="E26" s="972">
        <v>18.947489999999998</v>
      </c>
      <c r="F26" s="972">
        <v>87.680109999999999</v>
      </c>
      <c r="G26" s="972">
        <v>76.373469999999998</v>
      </c>
      <c r="H26" s="972">
        <v>51.712857</v>
      </c>
      <c r="I26" s="972">
        <v>81.600288000000006</v>
      </c>
      <c r="J26" s="972">
        <v>64.090380999999994</v>
      </c>
      <c r="K26" s="972">
        <v>84.311674999999994</v>
      </c>
      <c r="L26" s="972">
        <v>120.59710099999999</v>
      </c>
      <c r="M26" s="972">
        <v>244.83331262999999</v>
      </c>
      <c r="N26" s="972">
        <v>430.91033579999998</v>
      </c>
      <c r="O26" s="972">
        <v>274.77758238000001</v>
      </c>
      <c r="P26" s="972">
        <v>195.29865238999997</v>
      </c>
      <c r="Q26" s="972">
        <v>268.38542660000002</v>
      </c>
      <c r="R26" s="972">
        <v>227.22736243</v>
      </c>
      <c r="S26" s="972">
        <v>133.96151284999999</v>
      </c>
      <c r="T26" s="972">
        <v>136.202096506</v>
      </c>
      <c r="U26" s="972">
        <v>99.717987437999994</v>
      </c>
      <c r="V26" s="972">
        <v>101.099481211</v>
      </c>
      <c r="W26" s="972">
        <v>197.32244748699998</v>
      </c>
      <c r="X26" s="972">
        <v>267.71683890999998</v>
      </c>
      <c r="Y26" s="972">
        <v>288.384050479</v>
      </c>
      <c r="Z26" s="972">
        <v>371.87973068400004</v>
      </c>
      <c r="AD26" s="74" t="s">
        <v>2853</v>
      </c>
    </row>
    <row r="27" spans="1:30" ht="18" customHeight="1">
      <c r="A27" s="244"/>
      <c r="B27" s="285"/>
      <c r="C27" s="285"/>
      <c r="D27" s="285"/>
      <c r="E27" s="285"/>
      <c r="F27" s="285"/>
      <c r="G27" s="285"/>
      <c r="H27" s="285"/>
      <c r="I27" s="285"/>
      <c r="J27" s="285"/>
      <c r="K27" s="285"/>
      <c r="L27" s="285"/>
      <c r="M27" s="285"/>
      <c r="N27" s="285"/>
      <c r="O27" s="285"/>
      <c r="P27" s="285"/>
      <c r="Q27" s="285"/>
      <c r="R27" s="285"/>
      <c r="S27" s="285"/>
      <c r="T27" s="285"/>
      <c r="U27" s="285"/>
      <c r="V27" s="285"/>
      <c r="W27" s="285"/>
      <c r="X27" s="285"/>
      <c r="Y27" s="285"/>
      <c r="Z27" s="285"/>
      <c r="AD27" s="74" t="s">
        <v>2853</v>
      </c>
    </row>
    <row r="28" spans="1:30" ht="18" customHeight="1">
      <c r="A28" s="245" t="s">
        <v>432</v>
      </c>
      <c r="B28" s="523">
        <v>597.73573400000009</v>
      </c>
      <c r="C28" s="523">
        <v>731.98145999999997</v>
      </c>
      <c r="D28" s="523">
        <v>739.51802199999997</v>
      </c>
      <c r="E28" s="523">
        <v>1047.5883759999999</v>
      </c>
      <c r="F28" s="523">
        <v>1215.421908</v>
      </c>
      <c r="G28" s="523">
        <v>1478.0016740000001</v>
      </c>
      <c r="H28" s="523">
        <v>1742.8724089999998</v>
      </c>
      <c r="I28" s="523">
        <v>2279.927291</v>
      </c>
      <c r="J28" s="523">
        <v>2967.5970790000006</v>
      </c>
      <c r="K28" s="523">
        <v>2213.7017000000001</v>
      </c>
      <c r="L28" s="523">
        <v>3290.8686020000005</v>
      </c>
      <c r="M28" s="523">
        <v>4185.6344170000002</v>
      </c>
      <c r="N28" s="523">
        <v>4595.6214432299994</v>
      </c>
      <c r="O28" s="523">
        <v>5308.4596389469998</v>
      </c>
      <c r="P28" s="523">
        <v>5304.7794548299998</v>
      </c>
      <c r="Q28" s="523">
        <v>3911.5064379800001</v>
      </c>
      <c r="R28" s="523">
        <v>4060.78770717</v>
      </c>
      <c r="S28" s="523">
        <v>4288.0419453899995</v>
      </c>
      <c r="T28" s="523">
        <v>4874.3923627299991</v>
      </c>
      <c r="U28" s="523">
        <v>3168.225897412</v>
      </c>
      <c r="V28" s="523">
        <v>2265.9820089999998</v>
      </c>
      <c r="W28" s="523">
        <v>3060.181255</v>
      </c>
      <c r="X28" s="523">
        <v>4047.5917369610002</v>
      </c>
      <c r="Y28" s="523">
        <v>3730.9115245029998</v>
      </c>
      <c r="Z28" s="523">
        <v>4449.2642751739995</v>
      </c>
      <c r="AD28" s="74" t="s">
        <v>2853</v>
      </c>
    </row>
    <row r="29" spans="1:30" ht="18" customHeight="1">
      <c r="A29" s="246" t="s">
        <v>13</v>
      </c>
      <c r="B29" s="972">
        <v>1.8754E-2</v>
      </c>
      <c r="C29" s="972">
        <v>2.807E-3</v>
      </c>
      <c r="D29" s="972">
        <v>6.3455999999999999E-2</v>
      </c>
      <c r="E29" s="972">
        <v>4.6137999999999998E-2</v>
      </c>
      <c r="F29" s="972">
        <v>4.2906E-2</v>
      </c>
      <c r="G29" s="972">
        <v>3.1120999999999999E-2</v>
      </c>
      <c r="H29" s="972">
        <v>2.6298999999999999E-2</v>
      </c>
      <c r="I29" s="972">
        <v>2.3078000000000001E-2</v>
      </c>
      <c r="J29" s="972">
        <v>1.5800999999999999E-2</v>
      </c>
      <c r="K29" s="972">
        <v>5.3299999999999997E-3</v>
      </c>
      <c r="L29" s="972">
        <v>3.7608999999999997E-2</v>
      </c>
      <c r="M29" s="972">
        <v>5.9369999999999996E-3</v>
      </c>
      <c r="N29" s="972">
        <v>8.2354999999999998E-2</v>
      </c>
      <c r="O29" s="972">
        <v>0.27886196999999996</v>
      </c>
      <c r="P29" s="972">
        <v>0.13883522000000001</v>
      </c>
      <c r="Q29" s="972">
        <v>0.38834341999999999</v>
      </c>
      <c r="R29" s="972">
        <v>1.4838880000000001</v>
      </c>
      <c r="S29" s="972">
        <v>0.27338200000000001</v>
      </c>
      <c r="T29" s="972">
        <v>9.2491000000000004E-2</v>
      </c>
      <c r="U29" s="972">
        <v>0.22506100000000001</v>
      </c>
      <c r="V29" s="972">
        <v>0.22311300000000001</v>
      </c>
      <c r="W29" s="972">
        <v>3.06671</v>
      </c>
      <c r="X29" s="972">
        <v>0.20346930499999999</v>
      </c>
      <c r="Y29" s="972">
        <v>0.14042499999999999</v>
      </c>
      <c r="Z29" s="972">
        <v>0.46049499999999999</v>
      </c>
      <c r="AD29" s="74" t="s">
        <v>2853</v>
      </c>
    </row>
    <row r="30" spans="1:30" ht="18" customHeight="1">
      <c r="A30" s="246" t="s">
        <v>12</v>
      </c>
      <c r="B30" s="972">
        <v>5.7019190000000002</v>
      </c>
      <c r="C30" s="972">
        <v>4.5368250000000003</v>
      </c>
      <c r="D30" s="972">
        <v>4.4850079999999997</v>
      </c>
      <c r="E30" s="972">
        <v>6.835121</v>
      </c>
      <c r="F30" s="972">
        <v>9.9056990000000003</v>
      </c>
      <c r="G30" s="972">
        <v>11.868012999999999</v>
      </c>
      <c r="H30" s="972">
        <v>16.486059000000001</v>
      </c>
      <c r="I30" s="972">
        <v>22.785807999999999</v>
      </c>
      <c r="J30" s="972">
        <v>26.233332000000001</v>
      </c>
      <c r="K30" s="972">
        <v>32.149160999999999</v>
      </c>
      <c r="L30" s="972">
        <v>17.440011999999999</v>
      </c>
      <c r="M30" s="972">
        <v>41.589475999999998</v>
      </c>
      <c r="N30" s="972">
        <v>27.764536539999998</v>
      </c>
      <c r="O30" s="972">
        <v>26.454536749999999</v>
      </c>
      <c r="P30" s="972">
        <v>23.860024679999999</v>
      </c>
      <c r="Q30" s="972">
        <v>17.12672044</v>
      </c>
      <c r="R30" s="972">
        <v>15.830622999999999</v>
      </c>
      <c r="S30" s="972">
        <v>17.911878999999999</v>
      </c>
      <c r="T30" s="972">
        <v>23.566583400999999</v>
      </c>
      <c r="U30" s="972">
        <v>17.216733999999999</v>
      </c>
      <c r="V30" s="972">
        <v>17.761956999999999</v>
      </c>
      <c r="W30" s="972">
        <v>20.951391000000001</v>
      </c>
      <c r="X30" s="972">
        <v>65.105989133999998</v>
      </c>
      <c r="Y30" s="972">
        <v>23.457252</v>
      </c>
      <c r="Z30" s="972">
        <v>20.859068000000001</v>
      </c>
      <c r="AD30" s="74" t="s">
        <v>2853</v>
      </c>
    </row>
    <row r="31" spans="1:30" ht="18" customHeight="1">
      <c r="A31" s="246" t="s">
        <v>483</v>
      </c>
      <c r="B31" s="972"/>
      <c r="C31" s="972"/>
      <c r="D31" s="972"/>
      <c r="E31" s="972"/>
      <c r="F31" s="972"/>
      <c r="G31" s="972"/>
      <c r="H31" s="972"/>
      <c r="I31" s="972"/>
      <c r="J31" s="972"/>
      <c r="K31" s="972"/>
      <c r="L31" s="972"/>
      <c r="M31" s="972"/>
      <c r="N31" s="972"/>
      <c r="O31" s="972">
        <v>0</v>
      </c>
      <c r="P31" s="972">
        <v>0</v>
      </c>
      <c r="Q31" s="972">
        <v>0</v>
      </c>
      <c r="R31" s="972">
        <v>0</v>
      </c>
      <c r="S31" s="972">
        <v>0</v>
      </c>
      <c r="T31" s="972">
        <v>0</v>
      </c>
      <c r="U31" s="972">
        <v>0</v>
      </c>
      <c r="V31" s="972">
        <v>0</v>
      </c>
      <c r="W31" s="972">
        <v>0</v>
      </c>
      <c r="X31" s="972"/>
      <c r="Y31" s="972"/>
      <c r="Z31" s="972">
        <v>0</v>
      </c>
      <c r="AD31" s="74" t="s">
        <v>2853</v>
      </c>
    </row>
    <row r="32" spans="1:30" ht="18" customHeight="1">
      <c r="A32" s="246" t="s">
        <v>430</v>
      </c>
      <c r="B32" s="972">
        <v>12.601094</v>
      </c>
      <c r="C32" s="972">
        <v>0.66983099999999995</v>
      </c>
      <c r="D32" s="972">
        <v>1.6287259999999999</v>
      </c>
      <c r="E32" s="972">
        <v>12.129630000000001</v>
      </c>
      <c r="F32" s="972">
        <v>14.976611999999999</v>
      </c>
      <c r="G32" s="972">
        <v>23.355429000000001</v>
      </c>
      <c r="H32" s="972">
        <v>30.534371</v>
      </c>
      <c r="I32" s="972">
        <v>127.928656</v>
      </c>
      <c r="J32" s="972">
        <v>534.73061700000005</v>
      </c>
      <c r="K32" s="972">
        <v>494.75581899999997</v>
      </c>
      <c r="L32" s="972">
        <v>1268.5463749999999</v>
      </c>
      <c r="M32" s="972">
        <v>1340.46776</v>
      </c>
      <c r="N32" s="972">
        <v>1265.3464847499999</v>
      </c>
      <c r="O32" s="972">
        <v>1850.18212178</v>
      </c>
      <c r="P32" s="972">
        <v>1719.97176397</v>
      </c>
      <c r="Q32" s="972">
        <v>415.97217382999997</v>
      </c>
      <c r="R32" s="972">
        <v>738.21133199999997</v>
      </c>
      <c r="S32" s="972">
        <v>1012.481418</v>
      </c>
      <c r="T32" s="972">
        <v>1393.7260293459999</v>
      </c>
      <c r="U32" s="972">
        <v>232.06278499999999</v>
      </c>
      <c r="V32" s="972">
        <v>74.458196999999998</v>
      </c>
      <c r="W32" s="972">
        <v>319.62527399999999</v>
      </c>
      <c r="X32" s="972">
        <v>654.41719487899991</v>
      </c>
      <c r="Y32" s="972">
        <v>174.97597500000001</v>
      </c>
      <c r="Z32" s="972">
        <v>315.73635400000001</v>
      </c>
      <c r="AD32" s="74" t="s">
        <v>2853</v>
      </c>
    </row>
    <row r="33" spans="1:30" ht="18" customHeight="1">
      <c r="A33" s="246" t="s">
        <v>482</v>
      </c>
      <c r="B33" s="972">
        <v>4.2659999999999998E-3</v>
      </c>
      <c r="C33" s="972">
        <v>3.3089999999999999E-3</v>
      </c>
      <c r="D33" s="972">
        <v>2.3270000000000001E-3</v>
      </c>
      <c r="E33" s="972">
        <v>0</v>
      </c>
      <c r="F33" s="972">
        <v>1.8925999999999998E-2</v>
      </c>
      <c r="G33" s="972">
        <v>6.2059000000000003E-2</v>
      </c>
      <c r="H33" s="972">
        <v>0.72465299999999999</v>
      </c>
      <c r="I33" s="972">
        <v>0.78293800000000002</v>
      </c>
      <c r="J33" s="972">
        <v>3.605864</v>
      </c>
      <c r="K33" s="972">
        <v>0.75196700000000005</v>
      </c>
      <c r="L33" s="972">
        <v>0.98186200000000001</v>
      </c>
      <c r="M33" s="972">
        <v>0</v>
      </c>
      <c r="N33" s="972">
        <v>1.8811000000000001E-2</v>
      </c>
      <c r="O33" s="972">
        <v>19.054308110000001</v>
      </c>
      <c r="P33" s="972">
        <v>15.92960983</v>
      </c>
      <c r="Q33" s="972">
        <v>18.580519779999999</v>
      </c>
      <c r="R33" s="972">
        <v>11.156294000000001</v>
      </c>
      <c r="S33" s="972">
        <v>17.085695000000001</v>
      </c>
      <c r="T33" s="972">
        <v>13.893297220000001</v>
      </c>
      <c r="U33" s="972">
        <v>19.286548</v>
      </c>
      <c r="V33" s="972">
        <v>13.659489000000001</v>
      </c>
      <c r="W33" s="972">
        <v>21.719314000000001</v>
      </c>
      <c r="X33" s="972">
        <v>21.490519061000001</v>
      </c>
      <c r="Y33" s="972">
        <v>24.096222999999998</v>
      </c>
      <c r="Z33" s="972">
        <v>29.134723000000001</v>
      </c>
      <c r="AD33" s="74" t="s">
        <v>2853</v>
      </c>
    </row>
    <row r="34" spans="1:30" ht="18" customHeight="1">
      <c r="A34" s="246" t="s">
        <v>11</v>
      </c>
      <c r="B34" s="972">
        <v>3.768195</v>
      </c>
      <c r="C34" s="972">
        <v>2.9059819999999998</v>
      </c>
      <c r="D34" s="972">
        <v>2.175576</v>
      </c>
      <c r="E34" s="972">
        <v>4.3427110000000004</v>
      </c>
      <c r="F34" s="972">
        <v>5.3162130000000003</v>
      </c>
      <c r="G34" s="972">
        <v>3.7176079999999998</v>
      </c>
      <c r="H34" s="972">
        <v>5.2001080000000002</v>
      </c>
      <c r="I34" s="972">
        <v>8.2152229999999999</v>
      </c>
      <c r="J34" s="972">
        <v>9.6697190000000006</v>
      </c>
      <c r="K34" s="972">
        <v>6.6781030000000001</v>
      </c>
      <c r="L34" s="972">
        <v>12.239528</v>
      </c>
      <c r="M34" s="972">
        <v>11.600851</v>
      </c>
      <c r="N34" s="972">
        <v>19.883642510000001</v>
      </c>
      <c r="O34" s="972">
        <v>7.8206810000000002E-2</v>
      </c>
      <c r="P34" s="972">
        <v>6.2676720000000005E-2</v>
      </c>
      <c r="Q34" s="972">
        <v>6.1547690000000002E-2</v>
      </c>
      <c r="R34" s="972">
        <v>3.4074E-2</v>
      </c>
      <c r="S34" s="972">
        <v>0.167994</v>
      </c>
      <c r="T34" s="972">
        <v>0.27490192099999999</v>
      </c>
      <c r="U34" s="972">
        <v>2.2164E-2</v>
      </c>
      <c r="V34" s="972">
        <v>8.9771000000000004E-2</v>
      </c>
      <c r="W34" s="972">
        <v>0.29744799999999999</v>
      </c>
      <c r="X34" s="972">
        <v>9.5240327E-2</v>
      </c>
      <c r="Y34" s="972">
        <v>0.13730800000000001</v>
      </c>
      <c r="Z34" s="972">
        <v>0.16600300000000001</v>
      </c>
      <c r="AD34" s="74" t="s">
        <v>2853</v>
      </c>
    </row>
    <row r="35" spans="1:30" ht="18" customHeight="1">
      <c r="A35" s="246" t="s">
        <v>10</v>
      </c>
      <c r="B35" s="972">
        <v>1.3074000000000001E-2</v>
      </c>
      <c r="C35" s="972">
        <v>0.15529200000000001</v>
      </c>
      <c r="D35" s="972">
        <v>0.182976</v>
      </c>
      <c r="E35" s="972">
        <v>3.2788999999999999E-2</v>
      </c>
      <c r="F35" s="972">
        <v>1.4454E-2</v>
      </c>
      <c r="G35" s="972">
        <v>1.1408E-2</v>
      </c>
      <c r="H35" s="972">
        <v>6.0289999999999996E-3</v>
      </c>
      <c r="I35" s="972">
        <v>6.3299999999999997E-3</v>
      </c>
      <c r="J35" s="972">
        <v>3.1199999999999999E-4</v>
      </c>
      <c r="K35" s="972">
        <v>0</v>
      </c>
      <c r="L35" s="972">
        <v>6.3090000000000004E-3</v>
      </c>
      <c r="M35" s="972">
        <v>3.1961000000000003E-2</v>
      </c>
      <c r="N35" s="972">
        <v>4.0996650000000003E-2</v>
      </c>
      <c r="O35" s="972">
        <v>0.115413</v>
      </c>
      <c r="P35" s="972">
        <v>2.009147E-2</v>
      </c>
      <c r="Q35" s="972">
        <v>3.492108E-2</v>
      </c>
      <c r="R35" s="972">
        <v>2.7437E-2</v>
      </c>
      <c r="S35" s="972">
        <v>0.31569900000000001</v>
      </c>
      <c r="T35" s="972">
        <v>1.2982472E-2</v>
      </c>
      <c r="U35" s="972">
        <v>0.140379</v>
      </c>
      <c r="V35" s="972">
        <v>7.7646999999999994E-2</v>
      </c>
      <c r="W35" s="972">
        <v>8.7100000000000003E-4</v>
      </c>
      <c r="X35" s="972">
        <v>0.40259476599999999</v>
      </c>
      <c r="Y35" s="972">
        <v>0.48277199999999998</v>
      </c>
      <c r="Z35" s="972">
        <v>0.67494399999999999</v>
      </c>
      <c r="AD35" s="74" t="s">
        <v>2853</v>
      </c>
    </row>
    <row r="36" spans="1:30" ht="18" customHeight="1">
      <c r="A36" s="246" t="s">
        <v>9</v>
      </c>
      <c r="B36" s="972">
        <v>2.3929330000000002</v>
      </c>
      <c r="C36" s="972">
        <v>3.3216429999999999</v>
      </c>
      <c r="D36" s="972">
        <v>3.8013849999999998</v>
      </c>
      <c r="E36" s="972">
        <v>9.5905459999999998</v>
      </c>
      <c r="F36" s="972">
        <v>8.0178030000000007</v>
      </c>
      <c r="G36" s="972">
        <v>14.144420999999999</v>
      </c>
      <c r="H36" s="972">
        <v>13.036675000000001</v>
      </c>
      <c r="I36" s="972">
        <v>12.154934000000001</v>
      </c>
      <c r="J36" s="972">
        <v>16.214696</v>
      </c>
      <c r="K36" s="972">
        <v>11.859780000000001</v>
      </c>
      <c r="L36" s="972">
        <v>12.940097</v>
      </c>
      <c r="M36" s="972">
        <v>21.753025999999998</v>
      </c>
      <c r="N36" s="972">
        <v>68.930077900000001</v>
      </c>
      <c r="O36" s="972">
        <v>25.299581190000001</v>
      </c>
      <c r="P36" s="972">
        <v>21.596917340000001</v>
      </c>
      <c r="Q36" s="972">
        <v>17.54526628</v>
      </c>
      <c r="R36" s="972">
        <v>18.334537640000001</v>
      </c>
      <c r="S36" s="972">
        <v>14.933877000000001</v>
      </c>
      <c r="T36" s="972">
        <v>13.331480107000001</v>
      </c>
      <c r="U36" s="972">
        <v>21.180765000000001</v>
      </c>
      <c r="V36" s="972">
        <v>15.074659</v>
      </c>
      <c r="W36" s="972">
        <v>18.34008</v>
      </c>
      <c r="X36" s="972">
        <v>35.427264973</v>
      </c>
      <c r="Y36" s="972">
        <v>30.124498864</v>
      </c>
      <c r="Z36" s="972">
        <v>16.310138630000001</v>
      </c>
      <c r="AD36" s="74" t="s">
        <v>2853</v>
      </c>
    </row>
    <row r="37" spans="1:30" ht="18" customHeight="1">
      <c r="A37" s="246" t="s">
        <v>433</v>
      </c>
      <c r="B37" s="972">
        <v>2.6600000000000001E-4</v>
      </c>
      <c r="C37" s="972">
        <v>0</v>
      </c>
      <c r="D37" s="972">
        <v>3.1100000000000002E-4</v>
      </c>
      <c r="E37" s="972">
        <v>0</v>
      </c>
      <c r="F37" s="972">
        <v>0</v>
      </c>
      <c r="G37" s="972">
        <v>1.5809E-2</v>
      </c>
      <c r="H37" s="972">
        <v>1.11E-4</v>
      </c>
      <c r="I37" s="972">
        <v>8.1099999999999992E-3</v>
      </c>
      <c r="J37" s="972">
        <v>0</v>
      </c>
      <c r="K37" s="972">
        <v>1.258E-3</v>
      </c>
      <c r="L37" s="972">
        <v>0</v>
      </c>
      <c r="M37" s="972">
        <v>1.7359999999999999E-3</v>
      </c>
      <c r="N37" s="972">
        <v>1.0917E-2</v>
      </c>
      <c r="O37" s="972">
        <v>30.829890210000002</v>
      </c>
      <c r="P37" s="972">
        <v>128.035696</v>
      </c>
      <c r="Q37" s="972">
        <v>479.0799318</v>
      </c>
      <c r="R37" s="972">
        <v>344.46925900000002</v>
      </c>
      <c r="S37" s="972">
        <v>217.46299099999999</v>
      </c>
      <c r="T37" s="972">
        <v>206.010546729</v>
      </c>
      <c r="U37" s="972">
        <v>200.24857299999999</v>
      </c>
      <c r="V37" s="972">
        <v>109.71001699999999</v>
      </c>
      <c r="W37" s="972">
        <v>114.188954</v>
      </c>
      <c r="X37" s="972">
        <v>206.08644296900002</v>
      </c>
      <c r="Y37" s="972">
        <v>195.082795</v>
      </c>
      <c r="Z37" s="972">
        <v>155.28692899999999</v>
      </c>
      <c r="AD37" s="74" t="s">
        <v>2853</v>
      </c>
    </row>
    <row r="38" spans="1:30" ht="18" customHeight="1">
      <c r="A38" s="246" t="s">
        <v>6</v>
      </c>
      <c r="B38" s="972">
        <v>3.2781729999999998</v>
      </c>
      <c r="C38" s="972">
        <v>3.9563739999999998</v>
      </c>
      <c r="D38" s="972">
        <v>5.5245990000000003</v>
      </c>
      <c r="E38" s="972">
        <v>2.4276719999999998</v>
      </c>
      <c r="F38" s="972">
        <v>2.618468</v>
      </c>
      <c r="G38" s="972">
        <v>1.9582539999999999</v>
      </c>
      <c r="H38" s="972">
        <v>2.3898790000000001</v>
      </c>
      <c r="I38" s="972">
        <v>8.1281359999999996</v>
      </c>
      <c r="J38" s="972">
        <v>12.430365999999999</v>
      </c>
      <c r="K38" s="972">
        <v>11.715960000000001</v>
      </c>
      <c r="L38" s="972">
        <v>11.128169</v>
      </c>
      <c r="M38" s="972">
        <v>14.410467000000001</v>
      </c>
      <c r="N38" s="972">
        <v>38.705770909999998</v>
      </c>
      <c r="O38" s="972">
        <v>24.434382890000002</v>
      </c>
      <c r="P38" s="972">
        <v>40.757666479999997</v>
      </c>
      <c r="Q38" s="972">
        <v>99.225838330000002</v>
      </c>
      <c r="R38" s="972">
        <v>176.66540509000001</v>
      </c>
      <c r="S38" s="972">
        <v>180.50009850999999</v>
      </c>
      <c r="T38" s="972">
        <v>135.64791826800001</v>
      </c>
      <c r="U38" s="972">
        <v>82.321691000000001</v>
      </c>
      <c r="V38" s="972">
        <v>48.606527999999997</v>
      </c>
      <c r="W38" s="972">
        <v>59.549993000000001</v>
      </c>
      <c r="X38" s="972">
        <v>48.408123723999999</v>
      </c>
      <c r="Y38" s="972">
        <v>120.429421639</v>
      </c>
      <c r="Z38" s="972">
        <v>227.90041530000002</v>
      </c>
      <c r="AD38" s="74" t="s">
        <v>2853</v>
      </c>
    </row>
    <row r="39" spans="1:30" ht="18" customHeight="1">
      <c r="A39" s="246" t="s">
        <v>17</v>
      </c>
      <c r="B39" s="972">
        <v>9.1735589999999991</v>
      </c>
      <c r="C39" s="972">
        <v>4.9125699999999997</v>
      </c>
      <c r="D39" s="972">
        <v>3.553785</v>
      </c>
      <c r="E39" s="972">
        <v>10.736122</v>
      </c>
      <c r="F39" s="972">
        <v>2.3213720000000002</v>
      </c>
      <c r="G39" s="972">
        <v>10.501066</v>
      </c>
      <c r="H39" s="972">
        <v>16.565006</v>
      </c>
      <c r="I39" s="972">
        <v>59.863819999999997</v>
      </c>
      <c r="J39" s="972">
        <v>52.979134000000002</v>
      </c>
      <c r="K39" s="972">
        <v>39.156475999999998</v>
      </c>
      <c r="L39" s="972">
        <v>16.694600999999999</v>
      </c>
      <c r="M39" s="972">
        <v>18.961089000000001</v>
      </c>
      <c r="N39" s="972">
        <v>21.114698690000001</v>
      </c>
      <c r="O39" s="972">
        <v>38.0400347</v>
      </c>
      <c r="P39" s="972">
        <v>65.435273570000007</v>
      </c>
      <c r="Q39" s="972">
        <v>102.53603153</v>
      </c>
      <c r="R39" s="972">
        <v>94.337282000000002</v>
      </c>
      <c r="S39" s="972">
        <v>125.95603860999999</v>
      </c>
      <c r="T39" s="972">
        <v>104.06402692100001</v>
      </c>
      <c r="U39" s="972">
        <v>105.5691549</v>
      </c>
      <c r="V39" s="972">
        <v>85.747951</v>
      </c>
      <c r="W39" s="972">
        <v>129.43586099999999</v>
      </c>
      <c r="X39" s="972">
        <v>144.89699834599998</v>
      </c>
      <c r="Y39" s="972">
        <v>178.29179300000001</v>
      </c>
      <c r="Z39" s="972">
        <v>188.280463</v>
      </c>
      <c r="AD39" s="74" t="s">
        <v>2853</v>
      </c>
    </row>
    <row r="40" spans="1:30" ht="18" customHeight="1">
      <c r="A40" s="246" t="s">
        <v>4</v>
      </c>
      <c r="B40" s="972">
        <v>1.5260039999999999</v>
      </c>
      <c r="C40" s="972">
        <v>2.2031670000000001</v>
      </c>
      <c r="D40" s="972">
        <v>2.7418290000000001</v>
      </c>
      <c r="E40" s="972">
        <v>3.620609</v>
      </c>
      <c r="F40" s="972">
        <v>6.0895530000000004</v>
      </c>
      <c r="G40" s="972">
        <v>6.4420520000000003</v>
      </c>
      <c r="H40" s="972">
        <v>8.3149750000000004</v>
      </c>
      <c r="I40" s="972">
        <v>12.187191</v>
      </c>
      <c r="J40" s="972">
        <v>14.006698999999999</v>
      </c>
      <c r="K40" s="972">
        <v>9.0722520000000006</v>
      </c>
      <c r="L40" s="972">
        <v>12.413838999999999</v>
      </c>
      <c r="M40" s="972">
        <v>18.636033999999999</v>
      </c>
      <c r="N40" s="972">
        <v>24.682495890000002</v>
      </c>
      <c r="O40" s="972">
        <v>0.39138584999999998</v>
      </c>
      <c r="P40" s="972">
        <v>1.2827843600000002</v>
      </c>
      <c r="Q40" s="972">
        <v>1.2715073899999998</v>
      </c>
      <c r="R40" s="972">
        <v>0.96921000000000002</v>
      </c>
      <c r="S40" s="972">
        <v>0.20877899999999999</v>
      </c>
      <c r="T40" s="972">
        <v>0.41295799999999999</v>
      </c>
      <c r="U40" s="972">
        <v>0.540628</v>
      </c>
      <c r="V40" s="972">
        <v>4.7911000000000002E-2</v>
      </c>
      <c r="W40" s="972">
        <v>0.14174800000000001</v>
      </c>
      <c r="X40" s="972">
        <v>7.4063435999999996E-2</v>
      </c>
      <c r="Y40" s="972">
        <v>2.7906E-2</v>
      </c>
      <c r="Z40" s="972">
        <v>7.1458170000000001</v>
      </c>
      <c r="AD40" s="74" t="s">
        <v>2853</v>
      </c>
    </row>
    <row r="41" spans="1:30" ht="18" customHeight="1">
      <c r="A41" s="246" t="s">
        <v>3</v>
      </c>
      <c r="B41" s="972">
        <v>9.2160030000000006</v>
      </c>
      <c r="C41" s="972">
        <v>7.2318350000000002</v>
      </c>
      <c r="D41" s="972">
        <v>10.889499000000001</v>
      </c>
      <c r="E41" s="972">
        <v>23.692831000000002</v>
      </c>
      <c r="F41" s="972">
        <v>26.099430999999999</v>
      </c>
      <c r="G41" s="972">
        <v>68.460320999999993</v>
      </c>
      <c r="H41" s="972">
        <v>54.197355999999999</v>
      </c>
      <c r="I41" s="972">
        <v>23.505081000000001</v>
      </c>
      <c r="J41" s="972">
        <v>47.063580000000002</v>
      </c>
      <c r="K41" s="972">
        <v>33.844126000000003</v>
      </c>
      <c r="L41" s="972">
        <v>40.773428000000003</v>
      </c>
      <c r="M41" s="972">
        <v>54.424081999999999</v>
      </c>
      <c r="N41" s="972">
        <v>71.035912540000012</v>
      </c>
      <c r="O41" s="972">
        <v>3086.6521723870001</v>
      </c>
      <c r="P41" s="972">
        <v>3093.9862069299998</v>
      </c>
      <c r="Q41" s="972">
        <v>2613.0014019099999</v>
      </c>
      <c r="R41" s="972">
        <v>2420.8319728400002</v>
      </c>
      <c r="S41" s="972">
        <v>2461.0455853400003</v>
      </c>
      <c r="T41" s="972">
        <v>2728.4285372240001</v>
      </c>
      <c r="U41" s="972">
        <v>2223.161580512</v>
      </c>
      <c r="V41" s="972">
        <v>1763.991509</v>
      </c>
      <c r="W41" s="972">
        <v>2235.510213</v>
      </c>
      <c r="X41" s="972">
        <v>2718.1708310089998</v>
      </c>
      <c r="Y41" s="972">
        <v>2600.6238910000002</v>
      </c>
      <c r="Z41" s="972">
        <v>2877.326278346</v>
      </c>
      <c r="AD41" s="74" t="s">
        <v>2853</v>
      </c>
    </row>
    <row r="42" spans="1:30" ht="18" customHeight="1">
      <c r="A42" s="246" t="s">
        <v>431</v>
      </c>
      <c r="B42" s="972">
        <v>482.51179500000001</v>
      </c>
      <c r="C42" s="972">
        <v>605.05129699999998</v>
      </c>
      <c r="D42" s="972">
        <v>608.27449300000001</v>
      </c>
      <c r="E42" s="972">
        <v>767.14471900000001</v>
      </c>
      <c r="F42" s="972">
        <v>1008.03166</v>
      </c>
      <c r="G42" s="972">
        <v>1226.9645889999999</v>
      </c>
      <c r="H42" s="972">
        <v>1430.844979</v>
      </c>
      <c r="I42" s="972">
        <v>1895.386268</v>
      </c>
      <c r="J42" s="972">
        <v>2149.4604720000002</v>
      </c>
      <c r="K42" s="972">
        <v>1518.096493</v>
      </c>
      <c r="L42" s="972">
        <v>1825.8837590000001</v>
      </c>
      <c r="M42" s="972">
        <v>2575.7413230000002</v>
      </c>
      <c r="N42" s="972">
        <v>2965.2149884599999</v>
      </c>
      <c r="O42" s="972">
        <v>76.265632490000002</v>
      </c>
      <c r="P42" s="972">
        <v>91.542671069999997</v>
      </c>
      <c r="Q42" s="972">
        <v>56.410103659999997</v>
      </c>
      <c r="R42" s="972">
        <v>162.55359100000001</v>
      </c>
      <c r="S42" s="972">
        <v>165.22205299999999</v>
      </c>
      <c r="T42" s="972">
        <v>180.75253087900001</v>
      </c>
      <c r="U42" s="972">
        <v>204.417081</v>
      </c>
      <c r="V42" s="972">
        <v>73.720894000000001</v>
      </c>
      <c r="W42" s="972">
        <v>55.921861</v>
      </c>
      <c r="X42" s="972">
        <v>62.283914918999997</v>
      </c>
      <c r="Y42" s="972">
        <v>282.51605999999998</v>
      </c>
      <c r="Z42" s="972">
        <v>487.88885499999998</v>
      </c>
      <c r="AD42" s="74" t="s">
        <v>2853</v>
      </c>
    </row>
    <row r="43" spans="1:30" ht="18" customHeight="1">
      <c r="A43" s="246" t="s">
        <v>23</v>
      </c>
      <c r="B43" s="972">
        <v>67.529698999999994</v>
      </c>
      <c r="C43" s="972">
        <v>97.030528000000004</v>
      </c>
      <c r="D43" s="972">
        <v>96.194051999999999</v>
      </c>
      <c r="E43" s="972">
        <v>206.98948799999999</v>
      </c>
      <c r="F43" s="972">
        <v>131.96881099999999</v>
      </c>
      <c r="G43" s="972">
        <v>110.46952400000001</v>
      </c>
      <c r="H43" s="972">
        <v>164.54590899999999</v>
      </c>
      <c r="I43" s="972">
        <v>108.951718</v>
      </c>
      <c r="J43" s="972">
        <v>101.186487</v>
      </c>
      <c r="K43" s="972">
        <v>55.614975000000001</v>
      </c>
      <c r="L43" s="972">
        <v>71.783013999999994</v>
      </c>
      <c r="M43" s="972">
        <v>88.010675000000006</v>
      </c>
      <c r="N43" s="972">
        <v>92.789755389999996</v>
      </c>
      <c r="O43" s="972">
        <v>130.38311081000001</v>
      </c>
      <c r="P43" s="972">
        <v>102.15922506</v>
      </c>
      <c r="Q43" s="972">
        <v>90.271810840000001</v>
      </c>
      <c r="R43" s="972">
        <v>75.88244259999999</v>
      </c>
      <c r="S43" s="972">
        <v>74.47645593</v>
      </c>
      <c r="T43" s="972">
        <v>74.169542241000002</v>
      </c>
      <c r="U43" s="972">
        <v>61.832752999999997</v>
      </c>
      <c r="V43" s="972">
        <v>62.376711999999998</v>
      </c>
      <c r="W43" s="972">
        <v>81.395111999999997</v>
      </c>
      <c r="X43" s="972">
        <v>90.529090114999988</v>
      </c>
      <c r="Y43" s="972">
        <v>100.525204</v>
      </c>
      <c r="Z43" s="972">
        <v>122.09379189800001</v>
      </c>
      <c r="AD43" s="74" t="s">
        <v>2853</v>
      </c>
    </row>
    <row r="45" spans="1:30" ht="18" customHeight="1">
      <c r="A45" s="17" t="s">
        <v>2854</v>
      </c>
    </row>
  </sheetData>
  <hyperlinks>
    <hyperlink ref="AB3" location="Content!A1" display="Back to content page" xr:uid="{00000000-0004-0000-2100-000000000000}"/>
  </hyperlinks>
  <pageMargins left="0.7" right="0.7" top="0.75" bottom="0.75" header="0.3" footer="0.3"/>
  <pageSetup orientation="portrait" r:id="rId1"/>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C3046-9DE7-48C8-BD5D-02502504968A}">
  <sheetPr codeName="Sheet341"/>
  <dimension ref="A1:K24"/>
  <sheetViews>
    <sheetView workbookViewId="0">
      <selection activeCell="M16" sqref="M16"/>
    </sheetView>
  </sheetViews>
  <sheetFormatPr defaultRowHeight="14.5"/>
  <cols>
    <col min="1" max="1" width="31.54296875" customWidth="1"/>
  </cols>
  <sheetData>
    <row r="1" spans="1:11">
      <c r="A1" s="44" t="s">
        <v>2943</v>
      </c>
    </row>
    <row r="3" spans="1:11">
      <c r="A3" s="1083" t="s">
        <v>14</v>
      </c>
      <c r="B3" s="1002" t="s">
        <v>220</v>
      </c>
      <c r="C3" s="1002"/>
      <c r="D3" s="1002"/>
      <c r="E3" s="1002"/>
      <c r="F3" s="1002"/>
      <c r="G3" s="1002"/>
      <c r="H3" s="1002"/>
      <c r="K3" s="1" t="s">
        <v>528</v>
      </c>
    </row>
    <row r="4" spans="1:11">
      <c r="A4" s="1083"/>
      <c r="B4" s="229">
        <v>2013</v>
      </c>
      <c r="C4" s="229">
        <v>2014</v>
      </c>
      <c r="D4" s="229">
        <v>2015</v>
      </c>
      <c r="E4" s="229">
        <v>2016</v>
      </c>
      <c r="F4" s="229">
        <v>2017</v>
      </c>
      <c r="G4" s="229">
        <v>2018</v>
      </c>
      <c r="H4" s="229">
        <v>2019</v>
      </c>
    </row>
    <row r="5" spans="1:11">
      <c r="A5" s="92" t="s">
        <v>13</v>
      </c>
      <c r="B5" s="17"/>
      <c r="C5" s="312"/>
      <c r="D5" s="312"/>
      <c r="E5" s="312"/>
      <c r="F5" s="312"/>
      <c r="G5" s="312"/>
      <c r="H5" s="312"/>
    </row>
    <row r="6" spans="1:11">
      <c r="A6" s="92" t="s">
        <v>12</v>
      </c>
      <c r="B6" s="312">
        <v>163</v>
      </c>
      <c r="C6" s="312">
        <v>78</v>
      </c>
      <c r="D6" s="312">
        <v>268</v>
      </c>
      <c r="E6" s="312">
        <v>145</v>
      </c>
      <c r="F6" s="312">
        <v>152</v>
      </c>
      <c r="G6" s="312">
        <v>189</v>
      </c>
      <c r="H6" s="312">
        <v>180</v>
      </c>
    </row>
    <row r="7" spans="1:11">
      <c r="A7" s="92" t="s">
        <v>483</v>
      </c>
      <c r="B7" s="312"/>
      <c r="C7" s="312"/>
      <c r="D7" s="312"/>
      <c r="E7" s="312"/>
      <c r="F7" s="312"/>
      <c r="G7" s="312"/>
      <c r="H7" s="312"/>
    </row>
    <row r="8" spans="1:11">
      <c r="A8" s="92" t="s">
        <v>89</v>
      </c>
      <c r="B8" s="312"/>
      <c r="C8" s="312"/>
      <c r="D8" s="312"/>
      <c r="E8" s="312"/>
      <c r="F8" s="312"/>
      <c r="G8" s="312"/>
      <c r="H8" s="312"/>
    </row>
    <row r="9" spans="1:11">
      <c r="A9" s="92" t="s">
        <v>482</v>
      </c>
      <c r="B9" s="312"/>
      <c r="C9" s="312"/>
      <c r="D9" s="312"/>
      <c r="E9" s="312"/>
      <c r="F9" s="312"/>
      <c r="G9" s="312"/>
      <c r="H9" s="312"/>
    </row>
    <row r="10" spans="1:11">
      <c r="A10" s="92" t="s">
        <v>11</v>
      </c>
      <c r="B10" s="312"/>
      <c r="C10" s="312"/>
      <c r="D10" s="312"/>
      <c r="E10" s="312"/>
      <c r="F10" s="312"/>
      <c r="G10" s="312"/>
      <c r="H10" s="312"/>
    </row>
    <row r="11" spans="1:11">
      <c r="A11" s="92" t="s">
        <v>10</v>
      </c>
      <c r="B11" s="312"/>
      <c r="C11" s="312"/>
      <c r="D11" s="312"/>
      <c r="E11" s="312"/>
      <c r="F11" s="312"/>
      <c r="G11" s="312"/>
      <c r="H11" s="312"/>
    </row>
    <row r="12" spans="1:11">
      <c r="A12" s="92" t="s">
        <v>9</v>
      </c>
      <c r="B12" s="312"/>
      <c r="C12" s="312"/>
      <c r="D12" s="312"/>
      <c r="E12" s="312"/>
      <c r="F12" s="312"/>
      <c r="G12" s="312"/>
      <c r="H12" s="312"/>
    </row>
    <row r="13" spans="1:11">
      <c r="A13" s="92" t="s">
        <v>165</v>
      </c>
      <c r="B13" s="312"/>
      <c r="C13" s="312"/>
      <c r="D13" s="312"/>
      <c r="E13" s="312"/>
      <c r="F13" s="312"/>
      <c r="G13" s="312"/>
      <c r="H13" s="312"/>
    </row>
    <row r="14" spans="1:11">
      <c r="A14" s="92" t="s">
        <v>6</v>
      </c>
      <c r="B14" s="312"/>
      <c r="C14" s="312"/>
      <c r="D14" s="312"/>
      <c r="E14" s="312"/>
      <c r="F14" s="312"/>
      <c r="G14" s="312"/>
      <c r="H14" s="312"/>
    </row>
    <row r="15" spans="1:11">
      <c r="A15" s="92" t="s">
        <v>17</v>
      </c>
      <c r="B15" s="312"/>
      <c r="C15" s="312"/>
      <c r="D15" s="312"/>
      <c r="E15" s="312"/>
      <c r="F15" s="312"/>
      <c r="G15" s="312"/>
      <c r="H15" s="312"/>
    </row>
    <row r="16" spans="1:11">
      <c r="A16" s="92" t="s">
        <v>4</v>
      </c>
      <c r="B16" s="312"/>
      <c r="C16" s="312"/>
      <c r="D16" s="312"/>
      <c r="E16" s="312"/>
      <c r="F16" s="312"/>
      <c r="G16" s="312"/>
      <c r="H16" s="312"/>
    </row>
    <row r="17" spans="1:8">
      <c r="A17" s="92" t="s">
        <v>3</v>
      </c>
      <c r="B17" s="312"/>
      <c r="C17" s="312"/>
      <c r="D17" s="312"/>
      <c r="E17" s="312"/>
      <c r="F17" s="312"/>
      <c r="G17" s="312"/>
      <c r="H17" s="312"/>
    </row>
    <row r="18" spans="1:8">
      <c r="A18" s="92" t="s">
        <v>32</v>
      </c>
      <c r="B18" s="312"/>
      <c r="C18" s="312"/>
      <c r="D18" s="312"/>
      <c r="E18" s="312"/>
      <c r="F18" s="312"/>
      <c r="G18" s="312"/>
      <c r="H18" s="312"/>
    </row>
    <row r="19" spans="1:8">
      <c r="A19" s="92" t="s">
        <v>1</v>
      </c>
      <c r="B19" s="312"/>
      <c r="C19" s="312"/>
      <c r="D19" s="312"/>
      <c r="E19" s="312"/>
      <c r="F19" s="312"/>
      <c r="G19" s="312"/>
      <c r="H19" s="312"/>
    </row>
    <row r="20" spans="1:8">
      <c r="A20" s="92" t="s">
        <v>23</v>
      </c>
      <c r="B20" s="312"/>
      <c r="C20" s="312"/>
      <c r="D20" s="312"/>
      <c r="E20" s="312"/>
      <c r="F20" s="312"/>
      <c r="G20" s="312"/>
      <c r="H20" s="312"/>
    </row>
    <row r="22" spans="1:8">
      <c r="A22" s="44" t="s">
        <v>20</v>
      </c>
    </row>
    <row r="24" spans="1:8">
      <c r="A24" t="s">
        <v>2777</v>
      </c>
    </row>
  </sheetData>
  <mergeCells count="2">
    <mergeCell ref="A3:A4"/>
    <mergeCell ref="B3:H3"/>
  </mergeCells>
  <hyperlinks>
    <hyperlink ref="K3" location="Content!A1" display="Back to content page" xr:uid="{E6DE7D26-F9C0-488C-B4EC-587094E31AB1}"/>
  </hyperlinks>
  <pageMargins left="0.7" right="0.7" top="0.75" bottom="0.75" header="0.3" footer="0.3"/>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D2556-3847-46D0-9B4C-314BF2583571}">
  <dimension ref="A1:AA22"/>
  <sheetViews>
    <sheetView workbookViewId="0">
      <selection activeCell="K5" sqref="K5"/>
    </sheetView>
  </sheetViews>
  <sheetFormatPr defaultRowHeight="14.5"/>
  <cols>
    <col min="1" max="1" width="31.54296875" customWidth="1"/>
    <col min="2" max="19" width="8.81640625" customWidth="1"/>
  </cols>
  <sheetData>
    <row r="1" spans="1:27">
      <c r="A1" s="44" t="s">
        <v>3262</v>
      </c>
      <c r="H1" s="44"/>
    </row>
    <row r="3" spans="1:27">
      <c r="A3" s="215" t="s">
        <v>1037</v>
      </c>
      <c r="B3" s="229">
        <v>2000</v>
      </c>
      <c r="C3" s="229">
        <v>2001</v>
      </c>
      <c r="D3" s="229">
        <v>2002</v>
      </c>
      <c r="E3" s="229">
        <v>2003</v>
      </c>
      <c r="F3" s="229">
        <v>2004</v>
      </c>
      <c r="G3" s="229">
        <v>2005</v>
      </c>
      <c r="H3" s="229">
        <v>2006</v>
      </c>
      <c r="I3" s="229">
        <v>2007</v>
      </c>
      <c r="J3" s="229">
        <v>2008</v>
      </c>
      <c r="K3" s="229">
        <v>2009</v>
      </c>
      <c r="L3" s="229">
        <v>2010</v>
      </c>
      <c r="M3" s="229">
        <v>2011</v>
      </c>
      <c r="N3" s="229">
        <v>2012</v>
      </c>
      <c r="O3" s="229">
        <v>2013</v>
      </c>
      <c r="P3" s="229">
        <v>2014</v>
      </c>
      <c r="Q3" s="229">
        <v>2015</v>
      </c>
      <c r="R3" s="229">
        <v>2016</v>
      </c>
      <c r="S3" s="229">
        <v>2017</v>
      </c>
      <c r="T3" s="229">
        <v>2018</v>
      </c>
      <c r="U3" s="229">
        <v>2019</v>
      </c>
      <c r="V3" s="229">
        <v>2020</v>
      </c>
      <c r="W3" s="229">
        <v>2021</v>
      </c>
      <c r="X3" s="229">
        <v>2022</v>
      </c>
      <c r="AA3" s="1" t="s">
        <v>528</v>
      </c>
    </row>
    <row r="4" spans="1:27">
      <c r="A4" s="92" t="s">
        <v>13</v>
      </c>
      <c r="B4" s="305">
        <v>3.06</v>
      </c>
      <c r="C4" s="305">
        <v>3.2549999999999999</v>
      </c>
      <c r="D4" s="305">
        <v>3.58</v>
      </c>
      <c r="E4" s="305">
        <v>4.37</v>
      </c>
      <c r="F4" s="305">
        <v>4.835</v>
      </c>
      <c r="G4" s="305">
        <v>3.79</v>
      </c>
      <c r="H4" s="305">
        <v>4.88</v>
      </c>
      <c r="I4" s="305">
        <v>5.8449999999999998</v>
      </c>
      <c r="J4" s="305">
        <v>6.72</v>
      </c>
      <c r="K4" s="305">
        <v>7.83</v>
      </c>
      <c r="L4" s="305">
        <v>8.1</v>
      </c>
      <c r="M4" s="305">
        <v>8.5549999999999997</v>
      </c>
      <c r="N4" s="305">
        <v>9.4850000000000012</v>
      </c>
      <c r="O4" s="305">
        <v>10.639999999999999</v>
      </c>
      <c r="P4" s="305">
        <v>11.23</v>
      </c>
      <c r="Q4" s="305">
        <v>11.979999999999999</v>
      </c>
      <c r="R4" s="305">
        <v>11.129999999999999</v>
      </c>
      <c r="S4" s="305">
        <v>9.91</v>
      </c>
      <c r="T4" s="305">
        <v>10.1</v>
      </c>
      <c r="U4" s="305">
        <v>10.875</v>
      </c>
      <c r="V4" s="305">
        <v>7.99</v>
      </c>
      <c r="W4" s="305">
        <v>10.654999999999999</v>
      </c>
      <c r="X4" s="305">
        <v>11.5</v>
      </c>
    </row>
    <row r="5" spans="1:27">
      <c r="A5" s="92" t="s">
        <v>12</v>
      </c>
      <c r="B5" s="305">
        <v>2.0500000000000003</v>
      </c>
      <c r="C5" s="305">
        <v>2.0449999999999999</v>
      </c>
      <c r="D5" s="305">
        <v>2.1300000000000003</v>
      </c>
      <c r="E5" s="305">
        <v>2.04</v>
      </c>
      <c r="F5" s="305">
        <v>2.0300000000000002</v>
      </c>
      <c r="G5" s="305">
        <v>2.16</v>
      </c>
      <c r="H5" s="305">
        <v>2.0349999999999997</v>
      </c>
      <c r="I5" s="305">
        <v>2.44</v>
      </c>
      <c r="J5" s="305">
        <v>2.27</v>
      </c>
      <c r="K5" s="305">
        <v>2.04</v>
      </c>
      <c r="L5" s="305">
        <v>1.63</v>
      </c>
      <c r="M5" s="305">
        <v>1.94</v>
      </c>
      <c r="N5" s="305">
        <v>1.74</v>
      </c>
      <c r="O5" s="305">
        <v>2.75</v>
      </c>
      <c r="P5" s="305">
        <v>3.5300000000000002</v>
      </c>
      <c r="Q5" s="305">
        <v>3.5100000000000002</v>
      </c>
      <c r="R5" s="305">
        <v>3.3450000000000002</v>
      </c>
      <c r="S5" s="305">
        <v>3.7</v>
      </c>
      <c r="T5" s="305">
        <v>4.0750000000000002</v>
      </c>
      <c r="U5" s="305">
        <v>3.64</v>
      </c>
      <c r="V5" s="305">
        <v>2.915</v>
      </c>
      <c r="W5" s="305">
        <v>3.125</v>
      </c>
      <c r="X5" s="305">
        <v>3.2650000000000001</v>
      </c>
    </row>
    <row r="6" spans="1:27">
      <c r="A6" s="92" t="s">
        <v>483</v>
      </c>
      <c r="B6" s="660"/>
      <c r="C6" s="660"/>
      <c r="D6" s="660"/>
      <c r="E6" s="660"/>
      <c r="F6" s="660"/>
      <c r="G6" s="660"/>
      <c r="H6" s="660"/>
      <c r="I6" s="660"/>
      <c r="J6" s="660"/>
      <c r="K6" s="660"/>
      <c r="L6" s="660"/>
      <c r="M6" s="660"/>
      <c r="N6" s="660"/>
      <c r="O6" s="660"/>
      <c r="P6" s="660"/>
      <c r="Q6" s="660"/>
      <c r="R6" s="660"/>
      <c r="S6" s="660"/>
      <c r="T6" s="660"/>
      <c r="U6" s="660"/>
      <c r="V6" s="660"/>
      <c r="W6" s="660"/>
      <c r="X6" s="660"/>
    </row>
    <row r="7" spans="1:27">
      <c r="A7" s="92" t="s">
        <v>568</v>
      </c>
      <c r="B7" s="305">
        <v>0.44500000000000001</v>
      </c>
      <c r="C7" s="305">
        <v>0.38500000000000001</v>
      </c>
      <c r="D7" s="305">
        <v>0.42000000000000004</v>
      </c>
      <c r="E7" s="305">
        <v>0.52</v>
      </c>
      <c r="F7" s="305">
        <v>0.56000000000000005</v>
      </c>
      <c r="G7" s="305">
        <v>0.70500000000000007</v>
      </c>
      <c r="H7" s="305">
        <v>0.7649999999999999</v>
      </c>
      <c r="I7" s="305">
        <v>0.84000000000000008</v>
      </c>
      <c r="J7" s="305">
        <v>0.92999999999999994</v>
      </c>
      <c r="K7" s="305">
        <v>0.93500000000000005</v>
      </c>
      <c r="L7" s="305">
        <v>1.0050000000000001</v>
      </c>
      <c r="M7" s="305">
        <v>1.24</v>
      </c>
      <c r="N7" s="305">
        <v>1.2</v>
      </c>
      <c r="O7" s="305">
        <v>1.3599999999999999</v>
      </c>
      <c r="P7" s="305">
        <v>1.54</v>
      </c>
      <c r="Q7" s="305">
        <v>1.4449999999999998</v>
      </c>
      <c r="R7" s="305">
        <v>1.17</v>
      </c>
      <c r="S7" s="305">
        <v>1.19</v>
      </c>
      <c r="T7" s="305">
        <v>1.61</v>
      </c>
      <c r="U7" s="305">
        <v>1.65</v>
      </c>
      <c r="V7" s="305">
        <v>1.75</v>
      </c>
      <c r="W7" s="305">
        <v>1.6850000000000001</v>
      </c>
      <c r="X7" s="305">
        <v>2.415</v>
      </c>
    </row>
    <row r="8" spans="1:27">
      <c r="A8" s="92" t="s">
        <v>482</v>
      </c>
      <c r="B8" s="305">
        <v>0.71000000000000008</v>
      </c>
      <c r="C8" s="305">
        <v>0.75</v>
      </c>
      <c r="D8" s="305">
        <v>0.69500000000000006</v>
      </c>
      <c r="E8" s="305">
        <v>0.62</v>
      </c>
      <c r="F8" s="305">
        <v>0.61</v>
      </c>
      <c r="G8" s="305">
        <v>0.6</v>
      </c>
      <c r="H8" s="305">
        <v>0.60499999999999998</v>
      </c>
      <c r="I8" s="305">
        <v>0.62</v>
      </c>
      <c r="J8" s="305">
        <v>0.62</v>
      </c>
      <c r="K8" s="305">
        <v>0.61499999999999999</v>
      </c>
      <c r="L8" s="305">
        <v>0.48499999999999999</v>
      </c>
      <c r="M8" s="305">
        <v>0.45</v>
      </c>
      <c r="N8" s="305">
        <v>0.47000000000000003</v>
      </c>
      <c r="O8" s="305">
        <v>0.53500000000000003</v>
      </c>
      <c r="P8" s="305">
        <v>0.55499999999999994</v>
      </c>
      <c r="Q8" s="305">
        <v>0.6</v>
      </c>
      <c r="R8" s="305">
        <v>0.67500000000000004</v>
      </c>
      <c r="S8" s="305">
        <v>0.67</v>
      </c>
      <c r="T8" s="305">
        <v>0.67</v>
      </c>
      <c r="U8" s="305">
        <v>0.69</v>
      </c>
      <c r="V8" s="305">
        <v>0.53500000000000003</v>
      </c>
      <c r="W8" s="305">
        <v>0.55000000000000004</v>
      </c>
      <c r="X8" s="305">
        <v>0.60499999999999998</v>
      </c>
    </row>
    <row r="9" spans="1:27">
      <c r="A9" s="92" t="s">
        <v>11</v>
      </c>
      <c r="B9" s="660"/>
      <c r="C9" s="660"/>
      <c r="D9" s="660"/>
      <c r="E9" s="660"/>
      <c r="F9" s="660"/>
      <c r="G9" s="660"/>
      <c r="H9" s="660"/>
      <c r="I9" s="660"/>
      <c r="J9" s="660"/>
      <c r="K9" s="660"/>
      <c r="L9" s="660"/>
      <c r="M9" s="660"/>
      <c r="N9" s="660"/>
      <c r="O9" s="660"/>
      <c r="P9" s="660"/>
      <c r="Q9" s="660"/>
      <c r="R9" s="660"/>
      <c r="S9" s="660"/>
      <c r="T9" s="660"/>
      <c r="U9" s="660"/>
      <c r="V9" s="660"/>
      <c r="W9" s="660"/>
      <c r="X9" s="660"/>
    </row>
    <row r="10" spans="1:27">
      <c r="A10" s="92" t="s">
        <v>10</v>
      </c>
      <c r="B10" s="305">
        <v>0.94</v>
      </c>
      <c r="C10" s="305">
        <v>0.98499999999999999</v>
      </c>
      <c r="D10" s="305">
        <v>0.66</v>
      </c>
      <c r="E10" s="305">
        <v>0.86</v>
      </c>
      <c r="F10" s="305">
        <v>0.92500000000000004</v>
      </c>
      <c r="G10" s="305">
        <v>0.99</v>
      </c>
      <c r="H10" s="305">
        <v>0.93</v>
      </c>
      <c r="I10" s="305">
        <v>0.94500000000000006</v>
      </c>
      <c r="J10" s="305">
        <v>1.01</v>
      </c>
      <c r="K10" s="305">
        <v>0.95499999999999996</v>
      </c>
      <c r="L10" s="305">
        <v>1.0649999999999999</v>
      </c>
      <c r="M10" s="305">
        <v>1.1800000000000002</v>
      </c>
      <c r="N10" s="305">
        <v>1.45</v>
      </c>
      <c r="O10" s="305">
        <v>1.54</v>
      </c>
      <c r="P10" s="305">
        <v>1.5150000000000001</v>
      </c>
      <c r="Q10" s="305">
        <v>1.7050000000000001</v>
      </c>
      <c r="R10" s="305">
        <v>1.58</v>
      </c>
      <c r="S10" s="305">
        <v>1.72</v>
      </c>
      <c r="T10" s="305">
        <v>1.595</v>
      </c>
      <c r="U10" s="305">
        <v>1.9450000000000001</v>
      </c>
      <c r="V10" s="305">
        <v>1.5049999999999999</v>
      </c>
      <c r="W10" s="305">
        <v>1.99</v>
      </c>
      <c r="X10" s="305">
        <v>2.13</v>
      </c>
    </row>
    <row r="11" spans="1:27">
      <c r="A11" s="92" t="s">
        <v>9</v>
      </c>
      <c r="B11" s="660"/>
      <c r="C11" s="660"/>
      <c r="D11" s="660"/>
      <c r="E11" s="660"/>
      <c r="F11" s="660"/>
      <c r="G11" s="660"/>
      <c r="H11" s="660"/>
      <c r="I11" s="660"/>
      <c r="J11" s="660"/>
      <c r="K11" s="660"/>
      <c r="L11" s="660"/>
      <c r="M11" s="660"/>
      <c r="N11" s="660"/>
      <c r="O11" s="660"/>
      <c r="P11" s="660"/>
      <c r="Q11" s="660"/>
      <c r="R11" s="660"/>
      <c r="S11" s="660"/>
      <c r="T11" s="660"/>
      <c r="U11" s="660"/>
      <c r="V11" s="660"/>
      <c r="W11" s="660"/>
      <c r="X11" s="660"/>
    </row>
    <row r="12" spans="1:27">
      <c r="A12" s="92" t="s">
        <v>8</v>
      </c>
      <c r="B12" s="305">
        <v>1.395</v>
      </c>
      <c r="C12" s="305">
        <v>1.48</v>
      </c>
      <c r="D12" s="305">
        <v>1.4949999999999999</v>
      </c>
      <c r="E12" s="305">
        <v>1.57</v>
      </c>
      <c r="F12" s="305">
        <v>1.5649999999999999</v>
      </c>
      <c r="G12" s="305">
        <v>1.655</v>
      </c>
      <c r="H12" s="305">
        <v>1.855</v>
      </c>
      <c r="I12" s="305">
        <v>1.9</v>
      </c>
      <c r="J12" s="305">
        <v>1.9550000000000001</v>
      </c>
      <c r="K12" s="305">
        <v>1.89</v>
      </c>
      <c r="L12" s="305">
        <v>2.0049999999999999</v>
      </c>
      <c r="M12" s="305">
        <v>1.99</v>
      </c>
      <c r="N12" s="305">
        <v>2.0249999999999999</v>
      </c>
      <c r="O12" s="305">
        <v>2.0699999999999998</v>
      </c>
      <c r="P12" s="305">
        <v>2.14</v>
      </c>
      <c r="Q12" s="305">
        <v>2.15</v>
      </c>
      <c r="R12" s="305">
        <v>2.1850000000000001</v>
      </c>
      <c r="S12" s="305">
        <v>2.2450000000000001</v>
      </c>
      <c r="T12" s="305">
        <v>2.2250000000000001</v>
      </c>
      <c r="U12" s="305">
        <v>2.25</v>
      </c>
      <c r="V12" s="305">
        <v>2.02</v>
      </c>
      <c r="W12" s="305">
        <v>2.1349999999999998</v>
      </c>
      <c r="X12" s="305">
        <v>2.1749999999999998</v>
      </c>
    </row>
    <row r="13" spans="1:27">
      <c r="A13" s="92" t="s">
        <v>6</v>
      </c>
      <c r="B13" s="305">
        <v>0.69500000000000006</v>
      </c>
      <c r="C13" s="305">
        <v>0.72499999999999998</v>
      </c>
      <c r="D13" s="305">
        <v>0.76500000000000001</v>
      </c>
      <c r="E13" s="305">
        <v>0.92999999999999994</v>
      </c>
      <c r="F13" s="305">
        <v>0.94499999999999995</v>
      </c>
      <c r="G13" s="305">
        <v>0.84</v>
      </c>
      <c r="H13" s="305">
        <v>0.90500000000000003</v>
      </c>
      <c r="I13" s="305">
        <v>1.105</v>
      </c>
      <c r="J13" s="305">
        <v>1.115</v>
      </c>
      <c r="K13" s="305">
        <v>1.2650000000000001</v>
      </c>
      <c r="L13" s="305">
        <v>1.335</v>
      </c>
      <c r="M13" s="305">
        <v>1.75</v>
      </c>
      <c r="N13" s="305">
        <v>1.855</v>
      </c>
      <c r="O13" s="305">
        <v>2.165</v>
      </c>
      <c r="P13" s="305">
        <v>2.21</v>
      </c>
      <c r="Q13" s="305">
        <v>2.5049999999999999</v>
      </c>
      <c r="R13" s="305">
        <v>3.24</v>
      </c>
      <c r="S13" s="305">
        <v>3.165</v>
      </c>
      <c r="T13" s="305">
        <v>3.0549999999999997</v>
      </c>
      <c r="U13" s="305">
        <v>3.3249999999999997</v>
      </c>
      <c r="V13" s="305">
        <v>3</v>
      </c>
      <c r="W13" s="305">
        <v>3.5750000000000002</v>
      </c>
      <c r="X13" s="305">
        <v>3.9950000000000001</v>
      </c>
    </row>
    <row r="14" spans="1:27">
      <c r="A14" s="92" t="s">
        <v>17</v>
      </c>
      <c r="B14" s="305">
        <v>0.95499999999999996</v>
      </c>
      <c r="C14" s="305">
        <v>1.22</v>
      </c>
      <c r="D14" s="305">
        <v>1.06</v>
      </c>
      <c r="E14" s="305">
        <v>1.125</v>
      </c>
      <c r="F14" s="305">
        <v>1.17</v>
      </c>
      <c r="G14" s="305">
        <v>1.25</v>
      </c>
      <c r="H14" s="305">
        <v>1.2350000000000001</v>
      </c>
      <c r="I14" s="305">
        <v>1.2549999999999999</v>
      </c>
      <c r="J14" s="305">
        <v>1.44</v>
      </c>
      <c r="K14" s="305">
        <v>1.4850000000000001</v>
      </c>
      <c r="L14" s="305">
        <v>1.345</v>
      </c>
      <c r="M14" s="305">
        <v>1.3599999999999999</v>
      </c>
      <c r="N14" s="305">
        <v>1.415</v>
      </c>
      <c r="O14" s="305">
        <v>1.45</v>
      </c>
      <c r="P14" s="305">
        <v>1.5049999999999999</v>
      </c>
      <c r="Q14" s="305">
        <v>1.6800000000000002</v>
      </c>
      <c r="R14" s="305">
        <v>1.8299999999999998</v>
      </c>
      <c r="S14" s="305">
        <v>1.7550000000000001</v>
      </c>
      <c r="T14" s="305">
        <v>1.7350000000000001</v>
      </c>
      <c r="U14" s="305">
        <v>1.7749999999999999</v>
      </c>
      <c r="V14" s="305">
        <v>1.64</v>
      </c>
      <c r="W14" s="305">
        <v>1.72</v>
      </c>
      <c r="X14" s="305">
        <v>1.67</v>
      </c>
    </row>
    <row r="15" spans="1:27">
      <c r="A15" s="92" t="s">
        <v>3</v>
      </c>
      <c r="B15" s="305">
        <v>159.14499999999998</v>
      </c>
      <c r="C15" s="305">
        <v>173.30500000000001</v>
      </c>
      <c r="D15" s="305">
        <v>180.1</v>
      </c>
      <c r="E15" s="305">
        <v>191.96499999999997</v>
      </c>
      <c r="F15" s="305">
        <v>208.89500000000001</v>
      </c>
      <c r="G15" s="305">
        <v>208.47500000000002</v>
      </c>
      <c r="H15" s="305">
        <v>207.67000000000002</v>
      </c>
      <c r="I15" s="305">
        <v>213.11500000000001</v>
      </c>
      <c r="J15" s="305">
        <v>228.73999999999998</v>
      </c>
      <c r="K15" s="305">
        <v>225.97</v>
      </c>
      <c r="L15" s="305">
        <v>234.08500000000001</v>
      </c>
      <c r="M15" s="305">
        <v>221.92499999999998</v>
      </c>
      <c r="N15" s="305">
        <v>231.595</v>
      </c>
      <c r="O15" s="305">
        <v>240.36500000000001</v>
      </c>
      <c r="P15" s="305">
        <v>246.98000000000002</v>
      </c>
      <c r="Q15" s="305">
        <v>232.405</v>
      </c>
      <c r="R15" s="305">
        <v>231.27999999999997</v>
      </c>
      <c r="S15" s="305">
        <v>234.70000000000002</v>
      </c>
      <c r="T15" s="305">
        <v>240.37</v>
      </c>
      <c r="U15" s="305">
        <v>242.15</v>
      </c>
      <c r="V15" s="305">
        <v>230.78</v>
      </c>
      <c r="W15" s="305">
        <v>225.655</v>
      </c>
      <c r="X15" s="305">
        <v>216.82999999999998</v>
      </c>
    </row>
    <row r="16" spans="1:27">
      <c r="A16" s="92" t="s">
        <v>4</v>
      </c>
      <c r="B16" s="660"/>
      <c r="C16" s="660"/>
      <c r="D16" s="660"/>
      <c r="E16" s="660"/>
      <c r="F16" s="660"/>
      <c r="G16" s="660"/>
      <c r="H16" s="660"/>
      <c r="I16" s="660"/>
      <c r="J16" s="660"/>
      <c r="K16" s="660"/>
      <c r="L16" s="660"/>
      <c r="M16" s="660"/>
      <c r="N16" s="660"/>
      <c r="O16" s="660"/>
      <c r="P16" s="660"/>
      <c r="Q16" s="660"/>
      <c r="R16" s="660"/>
      <c r="S16" s="660"/>
      <c r="T16" s="660"/>
      <c r="U16" s="660"/>
      <c r="V16" s="660"/>
      <c r="W16" s="660"/>
      <c r="X16" s="660"/>
    </row>
    <row r="17" spans="1:24">
      <c r="A17" s="92" t="s">
        <v>32</v>
      </c>
      <c r="B17" s="305">
        <v>1.585</v>
      </c>
      <c r="C17" s="305">
        <v>1.6199999999999999</v>
      </c>
      <c r="D17" s="305">
        <v>1.8049999999999999</v>
      </c>
      <c r="E17" s="305">
        <v>1.865</v>
      </c>
      <c r="F17" s="305">
        <v>2.625</v>
      </c>
      <c r="G17" s="305">
        <v>3.0250000000000004</v>
      </c>
      <c r="H17" s="305">
        <v>3.375</v>
      </c>
      <c r="I17" s="305">
        <v>3.0449999999999999</v>
      </c>
      <c r="J17" s="305">
        <v>2.9699999999999998</v>
      </c>
      <c r="K17" s="305">
        <v>2.8149999999999999</v>
      </c>
      <c r="L17" s="305">
        <v>3.4799999999999995</v>
      </c>
      <c r="M17" s="305">
        <v>4.4450000000000003</v>
      </c>
      <c r="N17" s="305">
        <v>5.16</v>
      </c>
      <c r="O17" s="305">
        <v>5.69</v>
      </c>
      <c r="P17" s="305">
        <v>5.8</v>
      </c>
      <c r="Q17" s="305">
        <v>6.91</v>
      </c>
      <c r="R17" s="305">
        <v>6.98</v>
      </c>
      <c r="S17" s="305">
        <v>7.1400000000000006</v>
      </c>
      <c r="T17" s="305">
        <v>7.4550000000000001</v>
      </c>
      <c r="U17" s="305">
        <v>8.2949999999999999</v>
      </c>
      <c r="V17" s="305">
        <v>7.9450000000000003</v>
      </c>
      <c r="W17" s="305">
        <v>9.2600000000000016</v>
      </c>
      <c r="X17" s="305">
        <v>10.164999999999999</v>
      </c>
    </row>
    <row r="18" spans="1:24">
      <c r="A18" s="92" t="s">
        <v>1</v>
      </c>
      <c r="B18" s="305">
        <v>1.0549999999999999</v>
      </c>
      <c r="C18" s="305">
        <v>1.1200000000000001</v>
      </c>
      <c r="D18" s="305">
        <v>1.17</v>
      </c>
      <c r="E18" s="305">
        <v>1.24</v>
      </c>
      <c r="F18" s="305">
        <v>1.2149999999999999</v>
      </c>
      <c r="G18" s="305">
        <v>1.335</v>
      </c>
      <c r="H18" s="305">
        <v>1.17</v>
      </c>
      <c r="I18" s="305">
        <v>1.0150000000000001</v>
      </c>
      <c r="J18" s="305">
        <v>1.345</v>
      </c>
      <c r="K18" s="305">
        <v>1.425</v>
      </c>
      <c r="L18" s="305">
        <v>1.4949999999999999</v>
      </c>
      <c r="M18" s="305">
        <v>1.5699999999999998</v>
      </c>
      <c r="N18" s="305">
        <v>1.9550000000000001</v>
      </c>
      <c r="O18" s="305">
        <v>2.15</v>
      </c>
      <c r="P18" s="305">
        <v>2.665</v>
      </c>
      <c r="Q18" s="305">
        <v>2.8800000000000003</v>
      </c>
      <c r="R18" s="305">
        <v>2.9350000000000001</v>
      </c>
      <c r="S18" s="305">
        <v>3.8650000000000002</v>
      </c>
      <c r="T18" s="305">
        <v>4.2050000000000001</v>
      </c>
      <c r="U18" s="305">
        <v>4.41</v>
      </c>
      <c r="V18" s="305">
        <v>4.665</v>
      </c>
      <c r="W18" s="305">
        <v>4.915</v>
      </c>
      <c r="X18" s="305">
        <v>5.4149999999999991</v>
      </c>
    </row>
    <row r="19" spans="1:24">
      <c r="A19" s="92" t="s">
        <v>23</v>
      </c>
      <c r="B19" s="305">
        <v>7.95</v>
      </c>
      <c r="C19" s="305">
        <v>7.7750000000000004</v>
      </c>
      <c r="D19" s="305">
        <v>7.08</v>
      </c>
      <c r="E19" s="305">
        <v>5.92</v>
      </c>
      <c r="F19" s="305">
        <v>5.4700000000000006</v>
      </c>
      <c r="G19" s="305">
        <v>5.875</v>
      </c>
      <c r="H19" s="305">
        <v>5.72</v>
      </c>
      <c r="I19" s="305">
        <v>5.835</v>
      </c>
      <c r="J19" s="305">
        <v>4.38</v>
      </c>
      <c r="K19" s="305">
        <v>3.92</v>
      </c>
      <c r="L19" s="305">
        <v>5.15</v>
      </c>
      <c r="M19" s="305">
        <v>8.120000000000001</v>
      </c>
      <c r="N19" s="305">
        <v>6.6049999999999995</v>
      </c>
      <c r="O19" s="305">
        <v>6.33</v>
      </c>
      <c r="P19" s="305">
        <v>6.2250000000000005</v>
      </c>
      <c r="Q19" s="305">
        <v>6.2949999999999999</v>
      </c>
      <c r="R19" s="305">
        <v>5.7200000000000006</v>
      </c>
      <c r="S19" s="305">
        <v>5.375</v>
      </c>
      <c r="T19" s="305">
        <v>6.0949999999999998</v>
      </c>
      <c r="U19" s="305">
        <v>5.6899999999999995</v>
      </c>
      <c r="V19" s="305">
        <v>4.665</v>
      </c>
      <c r="W19" s="305">
        <v>5.1349999999999998</v>
      </c>
      <c r="X19" s="305">
        <v>5.8699999999999992</v>
      </c>
    </row>
    <row r="21" spans="1:24">
      <c r="A21" s="136" t="s">
        <v>18</v>
      </c>
    </row>
    <row r="22" spans="1:24">
      <c r="A22" s="17" t="s">
        <v>3256</v>
      </c>
    </row>
  </sheetData>
  <hyperlinks>
    <hyperlink ref="AA3" location="Content!A1" display="Back to content page" xr:uid="{22161C46-AF64-4EA1-914D-089D5DA5B2EE}"/>
  </hyperlinks>
  <pageMargins left="0.7" right="0.7" top="0.75" bottom="0.75" header="0.3" footer="0.3"/>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1-000000000000}">
  <sheetPr codeName="Sheet342"/>
  <dimension ref="B8:K12"/>
  <sheetViews>
    <sheetView topLeftCell="A7" workbookViewId="0">
      <selection activeCell="O9" sqref="O9"/>
    </sheetView>
  </sheetViews>
  <sheetFormatPr defaultColWidth="9.26953125" defaultRowHeight="14.5"/>
  <cols>
    <col min="2" max="2" width="9.7265625" customWidth="1"/>
  </cols>
  <sheetData>
    <row r="8" spans="2:11" ht="58.5">
      <c r="B8" s="986">
        <v>6</v>
      </c>
      <c r="C8" s="986"/>
      <c r="D8" s="986"/>
      <c r="E8" s="986"/>
      <c r="F8" s="986"/>
      <c r="G8" s="986"/>
      <c r="H8" s="986"/>
      <c r="I8" s="986"/>
      <c r="J8" s="986"/>
      <c r="K8" s="986"/>
    </row>
    <row r="9" spans="2:11" ht="58.5" customHeight="1">
      <c r="B9" s="1113" t="s">
        <v>1016</v>
      </c>
      <c r="C9" s="1113"/>
      <c r="D9" s="1113"/>
      <c r="E9" s="1113"/>
      <c r="F9" s="1113"/>
      <c r="G9" s="1113"/>
      <c r="H9" s="1113"/>
      <c r="I9" s="1113"/>
      <c r="J9" s="1113"/>
      <c r="K9" s="1113"/>
    </row>
    <row r="10" spans="2:11" ht="58.5" customHeight="1">
      <c r="B10" s="1113"/>
      <c r="C10" s="1113"/>
      <c r="D10" s="1113"/>
      <c r="E10" s="1113"/>
      <c r="F10" s="1113"/>
      <c r="G10" s="1113"/>
      <c r="H10" s="1113"/>
      <c r="I10" s="1113"/>
      <c r="J10" s="1113"/>
      <c r="K10" s="1113"/>
    </row>
    <row r="11" spans="2:11" ht="58.5">
      <c r="B11" s="986"/>
      <c r="C11" s="986"/>
      <c r="D11" s="986"/>
      <c r="E11" s="986"/>
      <c r="F11" s="986"/>
      <c r="G11" s="986"/>
      <c r="H11" s="986"/>
      <c r="I11" s="986"/>
      <c r="J11" s="986"/>
      <c r="K11" s="986"/>
    </row>
    <row r="12" spans="2:11" ht="58.5">
      <c r="B12" s="986"/>
      <c r="C12" s="986"/>
      <c r="D12" s="986"/>
      <c r="E12" s="986"/>
      <c r="F12" s="986"/>
      <c r="G12" s="986"/>
      <c r="H12" s="986"/>
      <c r="I12" s="986"/>
      <c r="J12" s="986"/>
      <c r="K12" s="986"/>
    </row>
  </sheetData>
  <mergeCells count="4">
    <mergeCell ref="B8:K8"/>
    <mergeCell ref="B11:K11"/>
    <mergeCell ref="B12:K12"/>
    <mergeCell ref="B9:K10"/>
  </mergeCells>
  <pageMargins left="0.7" right="0.7" top="0.75" bottom="0.75" header="0.3" footer="0.3"/>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1-000000000000}">
  <sheetPr codeName="Sheet344"/>
  <dimension ref="A1:G39"/>
  <sheetViews>
    <sheetView workbookViewId="0">
      <selection activeCell="K20" sqref="K20"/>
    </sheetView>
  </sheetViews>
  <sheetFormatPr defaultRowHeight="14.5"/>
  <cols>
    <col min="1" max="1" width="33.7265625" customWidth="1"/>
    <col min="2" max="2" width="11.54296875" customWidth="1"/>
    <col min="3" max="3" width="12.453125" customWidth="1"/>
  </cols>
  <sheetData>
    <row r="1" spans="1:7">
      <c r="A1" s="18" t="s">
        <v>2668</v>
      </c>
      <c r="B1" s="17"/>
      <c r="C1" s="17"/>
    </row>
    <row r="2" spans="1:7">
      <c r="A2" s="17"/>
      <c r="B2" s="17"/>
      <c r="C2" s="17"/>
    </row>
    <row r="3" spans="1:7">
      <c r="A3" s="215" t="s">
        <v>14</v>
      </c>
      <c r="B3" s="214" t="s">
        <v>35</v>
      </c>
      <c r="C3" s="214" t="s">
        <v>220</v>
      </c>
      <c r="E3" s="1" t="s">
        <v>528</v>
      </c>
    </row>
    <row r="4" spans="1:7">
      <c r="A4" s="92" t="s">
        <v>13</v>
      </c>
      <c r="B4" s="344">
        <v>2020</v>
      </c>
      <c r="C4" s="539">
        <v>0.94</v>
      </c>
    </row>
    <row r="5" spans="1:7">
      <c r="A5" s="92" t="s">
        <v>12</v>
      </c>
      <c r="B5" s="344">
        <v>2019</v>
      </c>
      <c r="C5" s="539">
        <v>0.2</v>
      </c>
    </row>
    <row r="6" spans="1:7">
      <c r="A6" s="92" t="s">
        <v>483</v>
      </c>
      <c r="B6" s="344">
        <v>2019</v>
      </c>
      <c r="C6" s="539">
        <v>0.76</v>
      </c>
    </row>
    <row r="7" spans="1:7">
      <c r="A7" s="92" t="s">
        <v>89</v>
      </c>
      <c r="B7" s="344"/>
      <c r="C7" s="539"/>
    </row>
    <row r="8" spans="1:7">
      <c r="A8" s="92" t="s">
        <v>482</v>
      </c>
      <c r="B8" s="344">
        <v>2021</v>
      </c>
      <c r="C8" s="539">
        <v>98.97</v>
      </c>
    </row>
    <row r="9" spans="1:7">
      <c r="A9" s="92" t="s">
        <v>11</v>
      </c>
      <c r="B9" s="344"/>
      <c r="C9" s="539"/>
    </row>
    <row r="10" spans="1:7">
      <c r="A10" s="92" t="s">
        <v>10</v>
      </c>
      <c r="B10" s="344">
        <v>2018</v>
      </c>
      <c r="C10" s="539">
        <v>0.38</v>
      </c>
    </row>
    <row r="11" spans="1:7">
      <c r="A11" s="92" t="s">
        <v>9</v>
      </c>
      <c r="B11" s="344">
        <v>2020</v>
      </c>
      <c r="C11" s="539">
        <v>3.5</v>
      </c>
    </row>
    <row r="12" spans="1:7">
      <c r="A12" s="92" t="s">
        <v>8</v>
      </c>
      <c r="B12" s="793">
        <v>2024</v>
      </c>
      <c r="C12" s="285">
        <v>0</v>
      </c>
      <c r="D12" s="67" t="s">
        <v>15</v>
      </c>
    </row>
    <row r="13" spans="1:7">
      <c r="A13" s="92" t="s">
        <v>6</v>
      </c>
      <c r="B13" s="344">
        <v>2018</v>
      </c>
      <c r="C13" s="539">
        <v>0.08</v>
      </c>
    </row>
    <row r="14" spans="1:7">
      <c r="A14" s="92" t="s">
        <v>5</v>
      </c>
      <c r="B14" s="344">
        <v>2018</v>
      </c>
      <c r="C14" s="539">
        <v>1.66</v>
      </c>
      <c r="G14" s="502"/>
    </row>
    <row r="15" spans="1:7">
      <c r="A15" s="92" t="s">
        <v>4</v>
      </c>
      <c r="B15" s="344">
        <v>2015</v>
      </c>
      <c r="C15" s="539">
        <v>0.98</v>
      </c>
    </row>
    <row r="16" spans="1:7">
      <c r="A16" s="92" t="s">
        <v>3</v>
      </c>
      <c r="B16" s="344">
        <v>2016</v>
      </c>
      <c r="C16" s="539">
        <v>48.42</v>
      </c>
      <c r="D16" s="74" t="s">
        <v>15</v>
      </c>
    </row>
    <row r="17" spans="1:4">
      <c r="A17" s="92" t="s">
        <v>32</v>
      </c>
      <c r="B17" s="344">
        <v>2019</v>
      </c>
      <c r="C17" s="539">
        <v>0.02</v>
      </c>
      <c r="D17" t="s">
        <v>15</v>
      </c>
    </row>
    <row r="18" spans="1:4">
      <c r="A18" s="92" t="s">
        <v>1</v>
      </c>
      <c r="B18" s="344">
        <v>2012</v>
      </c>
      <c r="C18" s="539">
        <v>0.01</v>
      </c>
    </row>
    <row r="19" spans="1:4">
      <c r="A19" s="92" t="s">
        <v>0</v>
      </c>
      <c r="B19" s="344">
        <v>2019</v>
      </c>
      <c r="C19" s="539">
        <v>2.2400000000000002</v>
      </c>
    </row>
    <row r="20" spans="1:4">
      <c r="A20" s="17"/>
      <c r="B20" s="17"/>
      <c r="C20" s="17"/>
    </row>
    <row r="21" spans="1:4">
      <c r="A21" s="136" t="s">
        <v>18</v>
      </c>
      <c r="B21" s="17"/>
      <c r="C21" s="17"/>
    </row>
    <row r="22" spans="1:4">
      <c r="B22" s="132"/>
      <c r="C22" s="132"/>
    </row>
    <row r="23" spans="1:4">
      <c r="A23" s="17" t="s">
        <v>3568</v>
      </c>
      <c r="B23" s="17"/>
      <c r="C23" s="17"/>
    </row>
    <row r="24" spans="1:4">
      <c r="A24" s="132"/>
      <c r="B24" s="132"/>
      <c r="C24" s="132"/>
    </row>
    <row r="25" spans="1:4">
      <c r="B25" s="42"/>
      <c r="C25" s="42"/>
    </row>
    <row r="26" spans="1:4">
      <c r="A26" s="17"/>
      <c r="B26" s="17"/>
      <c r="C26" s="17"/>
    </row>
    <row r="27" spans="1:4">
      <c r="A27" s="17"/>
      <c r="B27" s="17"/>
      <c r="C27" s="17"/>
    </row>
    <row r="28" spans="1:4">
      <c r="A28" s="17"/>
      <c r="B28" s="17"/>
      <c r="C28" s="17"/>
    </row>
    <row r="29" spans="1:4">
      <c r="A29" s="17"/>
      <c r="B29" s="17"/>
      <c r="C29" s="17"/>
    </row>
    <row r="30" spans="1:4">
      <c r="A30" s="17"/>
      <c r="B30" s="17"/>
      <c r="C30" s="17"/>
    </row>
    <row r="31" spans="1:4">
      <c r="A31" s="17"/>
      <c r="B31" s="17"/>
      <c r="C31" s="17"/>
    </row>
    <row r="32" spans="1:4">
      <c r="A32" s="17"/>
      <c r="B32" s="17"/>
      <c r="C32" s="17"/>
    </row>
    <row r="33" spans="1:3">
      <c r="A33" s="17"/>
      <c r="B33" s="17"/>
      <c r="C33" s="17"/>
    </row>
    <row r="34" spans="1:3">
      <c r="A34" s="17"/>
      <c r="B34" s="17"/>
      <c r="C34" s="17"/>
    </row>
    <row r="35" spans="1:3">
      <c r="A35" s="17"/>
      <c r="B35" s="17"/>
      <c r="C35" s="17"/>
    </row>
    <row r="36" spans="1:3">
      <c r="A36" s="17"/>
      <c r="B36" s="17"/>
      <c r="C36" s="17"/>
    </row>
    <row r="37" spans="1:3">
      <c r="A37" s="17"/>
      <c r="B37" s="17"/>
      <c r="C37" s="17"/>
    </row>
    <row r="38" spans="1:3">
      <c r="A38" s="17"/>
      <c r="B38" s="17"/>
      <c r="C38" s="17"/>
    </row>
    <row r="39" spans="1:3">
      <c r="A39" s="17"/>
      <c r="B39" s="17"/>
      <c r="C39" s="17"/>
    </row>
  </sheetData>
  <hyperlinks>
    <hyperlink ref="E3" location="Content!A1" display="Back to content page" xr:uid="{00000000-0004-0000-5101-000000000000}"/>
  </hyperlinks>
  <pageMargins left="0.7" right="0.7" top="0.75" bottom="0.75" header="0.3" footer="0.3"/>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1-000000000000}">
  <sheetPr codeName="Sheet345"/>
  <dimension ref="A1:W22"/>
  <sheetViews>
    <sheetView workbookViewId="0">
      <selection activeCell="A22" sqref="A22"/>
    </sheetView>
  </sheetViews>
  <sheetFormatPr defaultRowHeight="14.5"/>
  <cols>
    <col min="1" max="1" width="33.7265625" customWidth="1"/>
    <col min="2" max="17" width="11.7265625" customWidth="1"/>
  </cols>
  <sheetData>
    <row r="1" spans="1:23">
      <c r="A1" s="18" t="s">
        <v>3243</v>
      </c>
      <c r="B1" s="17"/>
      <c r="C1" s="17"/>
      <c r="D1" s="17"/>
      <c r="E1" s="17"/>
      <c r="F1" s="17"/>
      <c r="G1" s="17"/>
      <c r="H1" s="17"/>
      <c r="I1" s="17"/>
      <c r="J1" s="17"/>
      <c r="K1" s="17"/>
      <c r="L1" s="17"/>
      <c r="M1" s="17"/>
      <c r="N1" s="17"/>
      <c r="O1" s="14"/>
      <c r="P1" s="14"/>
      <c r="Q1" s="14"/>
    </row>
    <row r="2" spans="1:23">
      <c r="A2" s="17"/>
      <c r="B2" s="17"/>
      <c r="C2" s="17"/>
      <c r="D2" s="17"/>
      <c r="E2" s="17"/>
      <c r="F2" s="17"/>
      <c r="G2" s="17"/>
      <c r="H2" s="17"/>
      <c r="I2" s="17"/>
      <c r="J2" s="17"/>
      <c r="K2" s="17"/>
      <c r="L2" s="17"/>
      <c r="M2" s="17"/>
      <c r="N2" s="17"/>
      <c r="O2" s="14"/>
      <c r="P2" s="14"/>
      <c r="Q2" s="14"/>
    </row>
    <row r="3" spans="1:23">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T3" s="229">
        <v>2023</v>
      </c>
      <c r="U3" s="229">
        <v>2024</v>
      </c>
      <c r="W3" s="1" t="s">
        <v>528</v>
      </c>
    </row>
    <row r="4" spans="1:23">
      <c r="A4" s="92" t="s">
        <v>13</v>
      </c>
      <c r="B4" s="503">
        <v>17</v>
      </c>
      <c r="C4" s="503">
        <v>48</v>
      </c>
      <c r="D4" s="503">
        <v>439</v>
      </c>
      <c r="E4" s="503">
        <v>227</v>
      </c>
      <c r="F4" s="503">
        <v>73</v>
      </c>
      <c r="G4" s="503">
        <v>86</v>
      </c>
      <c r="H4" s="503">
        <v>245</v>
      </c>
      <c r="I4" s="503">
        <v>72</v>
      </c>
      <c r="J4" s="503">
        <v>50</v>
      </c>
      <c r="K4" s="503">
        <v>155</v>
      </c>
      <c r="L4" s="503">
        <v>439</v>
      </c>
      <c r="M4" s="503">
        <v>343</v>
      </c>
      <c r="N4" s="503">
        <v>2642</v>
      </c>
      <c r="O4" s="503">
        <v>89</v>
      </c>
      <c r="P4" s="503">
        <v>279</v>
      </c>
      <c r="Q4" s="503">
        <v>314</v>
      </c>
      <c r="R4" s="503"/>
      <c r="S4" s="503"/>
      <c r="T4" s="503"/>
      <c r="U4" s="503"/>
    </row>
    <row r="5" spans="1:23">
      <c r="A5" s="92" t="s">
        <v>12</v>
      </c>
      <c r="B5" s="503"/>
      <c r="C5" s="503"/>
      <c r="D5" s="503"/>
      <c r="E5" s="503"/>
      <c r="F5" s="503"/>
      <c r="G5" s="503"/>
      <c r="H5" s="503">
        <v>1</v>
      </c>
      <c r="I5" s="503"/>
      <c r="J5" s="503"/>
      <c r="K5" s="503"/>
      <c r="L5" s="503"/>
      <c r="M5" s="503"/>
      <c r="N5" s="503"/>
      <c r="O5" s="503">
        <v>1</v>
      </c>
      <c r="P5" s="503">
        <v>9</v>
      </c>
      <c r="Q5" s="503">
        <v>2</v>
      </c>
      <c r="R5" s="503">
        <v>0</v>
      </c>
      <c r="S5" s="503"/>
      <c r="T5" s="503"/>
      <c r="U5" s="503"/>
    </row>
    <row r="6" spans="1:23">
      <c r="A6" s="92" t="s">
        <v>483</v>
      </c>
      <c r="B6" s="503"/>
      <c r="C6" s="503">
        <v>53</v>
      </c>
      <c r="D6" s="503"/>
      <c r="E6" s="503"/>
      <c r="F6" s="503"/>
      <c r="G6" s="503"/>
      <c r="H6" s="503">
        <v>66</v>
      </c>
      <c r="I6" s="503">
        <v>3</v>
      </c>
      <c r="J6" s="503"/>
      <c r="K6" s="503">
        <v>4</v>
      </c>
      <c r="L6" s="503">
        <v>9</v>
      </c>
      <c r="M6" s="503"/>
      <c r="N6" s="503">
        <v>19</v>
      </c>
      <c r="O6" s="503">
        <v>0</v>
      </c>
      <c r="P6" s="503">
        <v>6</v>
      </c>
      <c r="Q6" s="503"/>
      <c r="R6" s="503"/>
      <c r="S6" s="503">
        <v>14</v>
      </c>
      <c r="T6" s="503"/>
      <c r="U6" s="503">
        <v>114</v>
      </c>
    </row>
    <row r="7" spans="1:23">
      <c r="A7" s="92" t="s">
        <v>89</v>
      </c>
      <c r="B7" s="503"/>
      <c r="C7" s="503"/>
      <c r="D7" s="503"/>
      <c r="E7" s="503"/>
      <c r="F7" s="503"/>
      <c r="G7" s="503"/>
      <c r="H7" s="503"/>
      <c r="I7" s="503"/>
      <c r="J7" s="503"/>
      <c r="K7" s="503"/>
      <c r="L7" s="503"/>
      <c r="M7" s="503"/>
      <c r="N7" s="503"/>
      <c r="O7" s="503"/>
      <c r="P7" s="503"/>
      <c r="Q7" s="503"/>
      <c r="R7" s="503"/>
      <c r="S7" s="503"/>
      <c r="T7" s="503"/>
      <c r="U7" s="503"/>
    </row>
    <row r="8" spans="1:23">
      <c r="A8" s="92" t="s">
        <v>482</v>
      </c>
      <c r="B8" s="503">
        <v>0</v>
      </c>
      <c r="C8" s="503">
        <v>2</v>
      </c>
      <c r="D8" s="503">
        <v>2</v>
      </c>
      <c r="E8" s="503">
        <v>0</v>
      </c>
      <c r="F8" s="503">
        <v>0</v>
      </c>
      <c r="G8" s="503">
        <v>2</v>
      </c>
      <c r="H8" s="503">
        <v>15</v>
      </c>
      <c r="I8" s="503">
        <v>0</v>
      </c>
      <c r="J8" s="503">
        <v>0</v>
      </c>
      <c r="K8" s="503">
        <v>27</v>
      </c>
      <c r="L8" s="503">
        <v>0</v>
      </c>
      <c r="M8" s="503">
        <v>1</v>
      </c>
      <c r="N8" s="503">
        <v>0</v>
      </c>
      <c r="O8" s="503">
        <v>0</v>
      </c>
      <c r="P8" s="503">
        <v>23</v>
      </c>
      <c r="Q8" s="503">
        <v>213</v>
      </c>
      <c r="R8" s="503">
        <v>1180</v>
      </c>
      <c r="S8" s="503">
        <v>119</v>
      </c>
      <c r="T8" s="503">
        <v>1</v>
      </c>
      <c r="U8" s="503"/>
    </row>
    <row r="9" spans="1:23">
      <c r="A9" s="92" t="s">
        <v>11</v>
      </c>
      <c r="B9" s="503"/>
      <c r="C9" s="503"/>
      <c r="D9" s="503"/>
      <c r="E9" s="503"/>
      <c r="F9" s="503"/>
      <c r="G9" s="503"/>
      <c r="H9" s="503"/>
      <c r="I9" s="503"/>
      <c r="J9" s="503"/>
      <c r="K9" s="503"/>
      <c r="L9" s="503"/>
      <c r="M9" s="503"/>
      <c r="N9" s="503"/>
      <c r="O9" s="503"/>
      <c r="P9" s="503"/>
      <c r="Q9" s="503"/>
      <c r="R9" s="503">
        <v>284</v>
      </c>
      <c r="S9" s="503"/>
      <c r="T9" s="503"/>
      <c r="U9" s="503"/>
    </row>
    <row r="10" spans="1:23">
      <c r="A10" s="92" t="s">
        <v>10</v>
      </c>
      <c r="B10" s="503">
        <v>315</v>
      </c>
      <c r="C10" s="503">
        <v>19</v>
      </c>
      <c r="D10" s="503">
        <v>181</v>
      </c>
      <c r="E10" s="503">
        <v>313</v>
      </c>
      <c r="F10" s="503">
        <v>77</v>
      </c>
      <c r="G10" s="503">
        <v>178</v>
      </c>
      <c r="H10" s="503">
        <v>124</v>
      </c>
      <c r="I10" s="503">
        <v>172</v>
      </c>
      <c r="J10" s="503">
        <v>115</v>
      </c>
      <c r="K10" s="503">
        <v>128</v>
      </c>
      <c r="L10" s="503">
        <v>224</v>
      </c>
      <c r="M10" s="503">
        <v>6</v>
      </c>
      <c r="N10" s="503">
        <v>99</v>
      </c>
      <c r="O10" s="503">
        <v>101</v>
      </c>
      <c r="P10" s="503"/>
      <c r="Q10" s="503"/>
      <c r="R10" s="503"/>
      <c r="S10" s="503"/>
      <c r="T10" s="503"/>
      <c r="U10" s="503"/>
    </row>
    <row r="11" spans="1:23">
      <c r="A11" s="92" t="s">
        <v>9</v>
      </c>
      <c r="B11" s="503">
        <v>2051</v>
      </c>
      <c r="C11" s="503">
        <v>1845</v>
      </c>
      <c r="D11" s="503">
        <v>2051</v>
      </c>
      <c r="E11" s="503">
        <v>3879</v>
      </c>
      <c r="F11" s="503">
        <v>5242</v>
      </c>
      <c r="G11" s="503">
        <v>1467</v>
      </c>
      <c r="H11" s="503">
        <v>1243</v>
      </c>
      <c r="I11" s="503">
        <v>625</v>
      </c>
      <c r="J11" s="503">
        <v>1931</v>
      </c>
      <c r="K11" s="503">
        <v>1811</v>
      </c>
      <c r="L11" s="503">
        <v>1164</v>
      </c>
      <c r="M11" s="503">
        <v>972</v>
      </c>
      <c r="N11" s="503">
        <v>966</v>
      </c>
      <c r="O11" s="503">
        <v>1344</v>
      </c>
      <c r="P11" s="503">
        <v>1331</v>
      </c>
      <c r="Q11" s="503">
        <v>676</v>
      </c>
      <c r="R11" s="503"/>
      <c r="S11" s="503"/>
      <c r="T11" s="503"/>
      <c r="U11" s="503"/>
    </row>
    <row r="12" spans="1:23">
      <c r="A12" s="92" t="s">
        <v>8</v>
      </c>
      <c r="B12" s="503">
        <v>8</v>
      </c>
      <c r="C12" s="503">
        <v>7</v>
      </c>
      <c r="D12" s="503">
        <v>159</v>
      </c>
      <c r="E12" s="503">
        <v>24</v>
      </c>
      <c r="F12" s="503">
        <v>153</v>
      </c>
      <c r="G12" s="503">
        <v>142</v>
      </c>
      <c r="H12" s="503">
        <v>8</v>
      </c>
      <c r="I12" s="503">
        <v>143</v>
      </c>
      <c r="J12" s="503">
        <v>26</v>
      </c>
      <c r="K12" s="503">
        <v>10</v>
      </c>
      <c r="L12" s="503">
        <v>0</v>
      </c>
      <c r="M12" s="503">
        <v>1</v>
      </c>
      <c r="N12" s="503">
        <v>1</v>
      </c>
      <c r="O12" s="503">
        <v>0</v>
      </c>
      <c r="P12" s="503">
        <v>0</v>
      </c>
      <c r="Q12" s="503">
        <v>3</v>
      </c>
      <c r="R12" s="503">
        <v>2</v>
      </c>
      <c r="S12" s="503">
        <v>2</v>
      </c>
      <c r="T12" s="503">
        <v>0</v>
      </c>
      <c r="U12" s="503"/>
    </row>
    <row r="13" spans="1:23">
      <c r="A13" s="92" t="s">
        <v>6</v>
      </c>
      <c r="B13" s="503">
        <v>1247</v>
      </c>
      <c r="C13" s="503">
        <v>911</v>
      </c>
      <c r="D13" s="503">
        <v>1091</v>
      </c>
      <c r="E13" s="503">
        <v>1203</v>
      </c>
      <c r="F13" s="503">
        <v>628</v>
      </c>
      <c r="G13" s="503">
        <v>19</v>
      </c>
      <c r="H13" s="503">
        <v>19</v>
      </c>
      <c r="I13" s="503">
        <v>28</v>
      </c>
      <c r="J13" s="503"/>
      <c r="K13" s="503"/>
      <c r="L13" s="503">
        <v>184</v>
      </c>
      <c r="M13" s="503">
        <v>59</v>
      </c>
      <c r="N13" s="503">
        <v>31</v>
      </c>
      <c r="O13" s="503">
        <v>24</v>
      </c>
      <c r="P13" s="503">
        <v>723</v>
      </c>
      <c r="Q13" s="503">
        <v>57</v>
      </c>
      <c r="R13" s="503"/>
      <c r="S13" s="503">
        <v>19600</v>
      </c>
      <c r="T13" s="503"/>
      <c r="U13" s="503"/>
    </row>
    <row r="14" spans="1:23">
      <c r="A14" s="92" t="s">
        <v>17</v>
      </c>
      <c r="B14" s="503"/>
      <c r="C14" s="503"/>
      <c r="D14" s="503"/>
      <c r="E14" s="503">
        <v>100</v>
      </c>
      <c r="F14" s="503">
        <v>105</v>
      </c>
      <c r="G14" s="503"/>
      <c r="H14" s="503">
        <v>110</v>
      </c>
      <c r="I14" s="503">
        <v>0</v>
      </c>
      <c r="J14" s="503">
        <v>0</v>
      </c>
      <c r="K14" s="503"/>
      <c r="L14" s="503">
        <v>0</v>
      </c>
      <c r="M14" s="503">
        <v>0</v>
      </c>
      <c r="N14" s="503">
        <v>39</v>
      </c>
      <c r="O14" s="503">
        <v>40</v>
      </c>
      <c r="P14" s="503">
        <v>59</v>
      </c>
      <c r="Q14" s="503">
        <v>0</v>
      </c>
      <c r="R14" s="503">
        <v>4337</v>
      </c>
      <c r="S14" s="503">
        <v>543</v>
      </c>
      <c r="T14" s="503">
        <v>0</v>
      </c>
      <c r="U14" s="503"/>
    </row>
    <row r="15" spans="1:23">
      <c r="A15" s="92" t="s">
        <v>4</v>
      </c>
      <c r="B15" s="503"/>
      <c r="C15" s="503"/>
      <c r="D15" s="503"/>
      <c r="E15" s="503"/>
      <c r="F15" s="503"/>
      <c r="G15" s="503"/>
      <c r="H15" s="503"/>
      <c r="I15" s="503"/>
      <c r="J15" s="503"/>
      <c r="K15" s="503"/>
      <c r="L15" s="503"/>
      <c r="M15" s="503"/>
      <c r="N15" s="503">
        <v>1</v>
      </c>
      <c r="O15" s="503">
        <v>0</v>
      </c>
      <c r="P15" s="503"/>
      <c r="Q15" s="503"/>
      <c r="R15" s="503"/>
      <c r="S15" s="503"/>
      <c r="T15" s="503"/>
      <c r="U15" s="503"/>
    </row>
    <row r="16" spans="1:23">
      <c r="A16" s="92" t="s">
        <v>3</v>
      </c>
      <c r="B16" s="503">
        <v>2</v>
      </c>
      <c r="C16" s="503">
        <v>12</v>
      </c>
      <c r="D16" s="503">
        <v>50</v>
      </c>
      <c r="E16" s="503">
        <v>236</v>
      </c>
      <c r="F16" s="503">
        <v>33</v>
      </c>
      <c r="G16" s="503">
        <v>91</v>
      </c>
      <c r="H16" s="503">
        <v>64</v>
      </c>
      <c r="I16" s="503">
        <v>307</v>
      </c>
      <c r="J16" s="503">
        <v>65</v>
      </c>
      <c r="K16" s="503">
        <v>33</v>
      </c>
      <c r="L16" s="503">
        <v>307</v>
      </c>
      <c r="M16" s="503">
        <v>300</v>
      </c>
      <c r="N16" s="503">
        <v>32</v>
      </c>
      <c r="O16" s="503">
        <v>0</v>
      </c>
      <c r="P16" s="503">
        <v>153</v>
      </c>
      <c r="Q16" s="503">
        <v>28469</v>
      </c>
      <c r="R16" s="503"/>
      <c r="S16" s="503"/>
      <c r="T16" s="503"/>
      <c r="U16" s="503"/>
    </row>
    <row r="17" spans="1:21">
      <c r="A17" s="92" t="s">
        <v>32</v>
      </c>
      <c r="B17" s="503">
        <v>2</v>
      </c>
      <c r="C17" s="503">
        <v>3</v>
      </c>
      <c r="D17" s="503">
        <v>40</v>
      </c>
      <c r="E17" s="503">
        <v>81</v>
      </c>
      <c r="F17" s="503">
        <v>97</v>
      </c>
      <c r="G17" s="503">
        <v>851</v>
      </c>
      <c r="H17" s="503">
        <v>1700</v>
      </c>
      <c r="I17" s="503">
        <v>433</v>
      </c>
      <c r="J17" s="503">
        <v>52</v>
      </c>
      <c r="K17" s="503">
        <v>0</v>
      </c>
      <c r="L17" s="503">
        <v>3996</v>
      </c>
      <c r="M17" s="503">
        <v>3620</v>
      </c>
      <c r="N17" s="503">
        <v>2880</v>
      </c>
      <c r="O17" s="503">
        <v>2630</v>
      </c>
      <c r="P17" s="503">
        <v>357</v>
      </c>
      <c r="Q17" s="503">
        <v>166</v>
      </c>
      <c r="R17" s="503">
        <v>12</v>
      </c>
      <c r="S17" s="503">
        <v>2</v>
      </c>
      <c r="T17" s="503">
        <v>7</v>
      </c>
      <c r="U17" s="503"/>
    </row>
    <row r="18" spans="1:21">
      <c r="A18" s="92" t="s">
        <v>1</v>
      </c>
      <c r="B18" s="503">
        <v>100</v>
      </c>
      <c r="C18" s="503">
        <v>1</v>
      </c>
      <c r="D18" s="503"/>
      <c r="E18" s="503"/>
      <c r="F18" s="503">
        <v>7</v>
      </c>
      <c r="G18" s="503">
        <v>3</v>
      </c>
      <c r="H18" s="503"/>
      <c r="I18" s="503">
        <v>2</v>
      </c>
      <c r="J18" s="503">
        <v>2</v>
      </c>
      <c r="K18" s="503">
        <v>3</v>
      </c>
      <c r="L18" s="503"/>
      <c r="M18" s="503">
        <v>8</v>
      </c>
      <c r="N18" s="503"/>
      <c r="O18" s="503"/>
      <c r="P18" s="503"/>
      <c r="Q18" s="503"/>
      <c r="R18" s="503"/>
      <c r="S18" s="503"/>
      <c r="T18" s="503"/>
      <c r="U18" s="503"/>
    </row>
    <row r="19" spans="1:21">
      <c r="A19" s="92" t="s">
        <v>23</v>
      </c>
      <c r="B19" s="503">
        <v>0</v>
      </c>
      <c r="C19" s="503"/>
      <c r="D19" s="503"/>
      <c r="E19" s="503"/>
      <c r="F19" s="503"/>
      <c r="G19" s="503"/>
      <c r="H19" s="503"/>
      <c r="I19" s="503"/>
      <c r="J19" s="503"/>
      <c r="K19" s="503"/>
      <c r="L19" s="503"/>
      <c r="M19" s="503"/>
      <c r="N19" s="503">
        <v>0</v>
      </c>
      <c r="O19" s="503"/>
      <c r="P19" s="503">
        <v>344</v>
      </c>
      <c r="Q19" s="503"/>
      <c r="R19" s="503"/>
      <c r="S19" s="503"/>
      <c r="T19" s="503"/>
      <c r="U19" s="503"/>
    </row>
    <row r="21" spans="1:21">
      <c r="A21" s="136" t="s">
        <v>18</v>
      </c>
    </row>
    <row r="22" spans="1:21">
      <c r="A22" s="17" t="s">
        <v>3256</v>
      </c>
    </row>
  </sheetData>
  <hyperlinks>
    <hyperlink ref="W3" location="Content!A1" display="Back to content page" xr:uid="{73B2125B-1944-4206-9768-494E1C2DE969}"/>
  </hyperlinks>
  <pageMargins left="0.7" right="0.7" top="0.75" bottom="0.75" header="0.3" footer="0.3"/>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1-000000000000}">
  <sheetPr codeName="Sheet347"/>
  <dimension ref="A1:W22"/>
  <sheetViews>
    <sheetView topLeftCell="E1" workbookViewId="0">
      <selection activeCell="U21" sqref="U21"/>
    </sheetView>
  </sheetViews>
  <sheetFormatPr defaultRowHeight="14.5"/>
  <cols>
    <col min="1" max="1" width="33.7265625" customWidth="1"/>
    <col min="2" max="17" width="8.453125" customWidth="1"/>
  </cols>
  <sheetData>
    <row r="1" spans="1:23">
      <c r="A1" s="18" t="s">
        <v>3244</v>
      </c>
      <c r="B1" s="17"/>
      <c r="C1" s="17"/>
      <c r="D1" s="17"/>
      <c r="E1" s="17"/>
      <c r="F1" s="17"/>
      <c r="G1" s="17"/>
      <c r="H1" s="17"/>
      <c r="I1" s="17"/>
      <c r="J1" s="17"/>
      <c r="K1" s="17"/>
      <c r="L1" s="17"/>
      <c r="M1" s="17"/>
      <c r="N1" s="17"/>
      <c r="O1" s="14"/>
      <c r="P1" s="14"/>
      <c r="Q1" s="14"/>
    </row>
    <row r="2" spans="1:23">
      <c r="A2" s="17"/>
      <c r="B2" s="17"/>
      <c r="C2" s="17"/>
      <c r="D2" s="17"/>
      <c r="E2" s="17"/>
      <c r="F2" s="17"/>
      <c r="G2" s="17"/>
      <c r="H2" s="17"/>
      <c r="I2" s="17"/>
      <c r="J2" s="17"/>
      <c r="K2" s="17"/>
      <c r="L2" s="17"/>
      <c r="M2" s="17"/>
      <c r="N2" s="17"/>
      <c r="O2" s="14"/>
      <c r="P2" s="14"/>
      <c r="Q2" s="14"/>
    </row>
    <row r="3" spans="1:23">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T3" s="229">
        <v>2023</v>
      </c>
      <c r="U3" s="229">
        <v>2024</v>
      </c>
      <c r="W3" s="1" t="s">
        <v>528</v>
      </c>
    </row>
    <row r="4" spans="1:23">
      <c r="A4" s="92" t="s">
        <v>13</v>
      </c>
      <c r="B4" s="285">
        <v>8.8123260181178303E-2</v>
      </c>
      <c r="C4" s="285">
        <v>0.23981679196178099</v>
      </c>
      <c r="D4" s="285">
        <v>2.1127545839194499</v>
      </c>
      <c r="E4" s="285">
        <v>1.05196547236146</v>
      </c>
      <c r="F4" s="285">
        <v>0.32567806954814998</v>
      </c>
      <c r="G4" s="285">
        <v>0.369180708590857</v>
      </c>
      <c r="H4" s="285">
        <v>1.0116295278886001</v>
      </c>
      <c r="I4" s="285">
        <v>0.28597081969643101</v>
      </c>
      <c r="J4" s="285">
        <v>0.19109044616561699</v>
      </c>
      <c r="K4" s="285">
        <v>0.57067603645537401</v>
      </c>
      <c r="L4" s="285">
        <v>1.5590707767702601</v>
      </c>
      <c r="M4" s="285">
        <v>1.17533898935239</v>
      </c>
      <c r="N4" s="285">
        <v>8.7382638286911298</v>
      </c>
      <c r="O4" s="285">
        <v>0.28437089569323498</v>
      </c>
      <c r="P4" s="285">
        <v>0.86175923917099095</v>
      </c>
      <c r="Q4" s="285">
        <v>0.93868273276970104</v>
      </c>
      <c r="R4" s="285"/>
      <c r="S4" s="285"/>
      <c r="T4" s="285"/>
      <c r="U4" s="285"/>
    </row>
    <row r="5" spans="1:23">
      <c r="A5" s="92" t="s">
        <v>12</v>
      </c>
      <c r="B5" s="285"/>
      <c r="C5" s="285"/>
      <c r="D5" s="285"/>
      <c r="E5" s="285"/>
      <c r="F5" s="285"/>
      <c r="G5" s="285"/>
      <c r="H5" s="285">
        <v>4.8226820381618803E-2</v>
      </c>
      <c r="I5" s="285"/>
      <c r="J5" s="285"/>
      <c r="K5" s="285"/>
      <c r="L5" s="285"/>
      <c r="M5" s="285"/>
      <c r="N5" s="285"/>
      <c r="O5" s="285">
        <v>4.34945051216954E-2</v>
      </c>
      <c r="P5" s="285">
        <v>0.385921084283878</v>
      </c>
      <c r="Q5" s="285">
        <v>8.45346410278736E-2</v>
      </c>
      <c r="R5" s="285">
        <v>0</v>
      </c>
      <c r="S5" s="285"/>
      <c r="T5" s="285"/>
      <c r="U5" s="285"/>
    </row>
    <row r="6" spans="1:23">
      <c r="A6" s="92" t="s">
        <v>483</v>
      </c>
      <c r="B6" s="285"/>
      <c r="C6" s="285">
        <v>8.7639085709372306</v>
      </c>
      <c r="D6" s="285"/>
      <c r="E6" s="285"/>
      <c r="F6" s="285"/>
      <c r="G6" s="285"/>
      <c r="H6" s="285">
        <v>9.8794113068365501</v>
      </c>
      <c r="I6" s="285">
        <v>0.44012147352669301</v>
      </c>
      <c r="J6" s="285"/>
      <c r="K6" s="285">
        <v>0.56219018050521197</v>
      </c>
      <c r="L6" s="285">
        <v>1.2385059764794</v>
      </c>
      <c r="M6" s="285"/>
      <c r="N6" s="285">
        <v>2.5110054726703499</v>
      </c>
      <c r="O6" s="285">
        <v>0</v>
      </c>
      <c r="P6" s="285">
        <v>0.76279784077357904</v>
      </c>
      <c r="Q6" s="285"/>
      <c r="R6" s="285"/>
      <c r="S6" s="285">
        <v>1.6782787573065101</v>
      </c>
      <c r="T6" s="285"/>
      <c r="U6" s="285">
        <v>13.1544330439358</v>
      </c>
    </row>
    <row r="7" spans="1:23">
      <c r="A7" s="92" t="s">
        <v>89</v>
      </c>
      <c r="B7" s="285"/>
      <c r="C7" s="285"/>
      <c r="D7" s="285"/>
      <c r="E7" s="285"/>
      <c r="F7" s="285"/>
      <c r="G7" s="285"/>
      <c r="H7" s="285"/>
      <c r="I7" s="285"/>
      <c r="J7" s="285"/>
      <c r="K7" s="285"/>
      <c r="L7" s="285"/>
      <c r="M7" s="285"/>
      <c r="N7" s="285"/>
      <c r="O7" s="285"/>
      <c r="P7" s="285"/>
      <c r="Q7" s="285"/>
      <c r="R7" s="285"/>
      <c r="S7" s="285"/>
      <c r="T7" s="285"/>
      <c r="U7" s="285"/>
    </row>
    <row r="8" spans="1:23">
      <c r="A8" s="92" t="s">
        <v>482</v>
      </c>
      <c r="B8" s="285">
        <v>0</v>
      </c>
      <c r="C8" s="285">
        <v>0.184427665625265</v>
      </c>
      <c r="D8" s="285">
        <v>0.18336763836234399</v>
      </c>
      <c r="E8" s="285">
        <v>0</v>
      </c>
      <c r="F8" s="285">
        <v>0</v>
      </c>
      <c r="G8" s="285">
        <v>0.17991274231997501</v>
      </c>
      <c r="H8" s="285">
        <v>1.34188201636559</v>
      </c>
      <c r="I8" s="285">
        <v>0</v>
      </c>
      <c r="J8" s="285">
        <v>0</v>
      </c>
      <c r="K8" s="285">
        <v>2.3761351545675899</v>
      </c>
      <c r="L8" s="285">
        <v>0</v>
      </c>
      <c r="M8" s="285">
        <v>8.6993815609648306E-2</v>
      </c>
      <c r="N8" s="285">
        <v>0</v>
      </c>
      <c r="O8" s="285">
        <v>0</v>
      </c>
      <c r="P8" s="285">
        <v>1.9493606944470301</v>
      </c>
      <c r="Q8" s="285">
        <v>17.858205845585999</v>
      </c>
      <c r="R8" s="285">
        <v>97.796025668970401</v>
      </c>
      <c r="S8" s="285">
        <v>9.7627648149956094</v>
      </c>
      <c r="T8" s="285">
        <v>8.1267381061124494E-2</v>
      </c>
      <c r="U8" s="285"/>
    </row>
    <row r="9" spans="1:23">
      <c r="A9" s="92" t="s">
        <v>11</v>
      </c>
      <c r="B9" s="285"/>
      <c r="C9" s="285"/>
      <c r="D9" s="285"/>
      <c r="E9" s="285"/>
      <c r="F9" s="285"/>
      <c r="G9" s="285"/>
      <c r="H9" s="285"/>
      <c r="I9" s="285"/>
      <c r="J9" s="285"/>
      <c r="K9" s="285"/>
      <c r="L9" s="285"/>
      <c r="M9" s="285"/>
      <c r="N9" s="285"/>
      <c r="O9" s="285"/>
      <c r="P9" s="285"/>
      <c r="Q9" s="285"/>
      <c r="R9" s="285">
        <v>12.557803480987801</v>
      </c>
      <c r="S9" s="285"/>
      <c r="T9" s="285"/>
      <c r="U9" s="285"/>
    </row>
    <row r="10" spans="1:23">
      <c r="A10" s="92" t="s">
        <v>10</v>
      </c>
      <c r="B10" s="285">
        <v>1.6440752460358601</v>
      </c>
      <c r="C10" s="285">
        <v>9.6295614155435E-2</v>
      </c>
      <c r="D10" s="285">
        <v>0.89081015147562204</v>
      </c>
      <c r="E10" s="285">
        <v>1.49590132595164</v>
      </c>
      <c r="F10" s="285">
        <v>0.35735368918954002</v>
      </c>
      <c r="G10" s="285">
        <v>0.80240396621969501</v>
      </c>
      <c r="H10" s="285">
        <v>0.54332823597972202</v>
      </c>
      <c r="I10" s="285">
        <v>0.73308664683525204</v>
      </c>
      <c r="J10" s="285">
        <v>0.47699455272220798</v>
      </c>
      <c r="K10" s="285">
        <v>0.51687207755277897</v>
      </c>
      <c r="L10" s="285">
        <v>0.88096364207988898</v>
      </c>
      <c r="M10" s="285">
        <v>2.29885480249159E-2</v>
      </c>
      <c r="N10" s="285">
        <v>0.369563290046522</v>
      </c>
      <c r="O10" s="285">
        <v>0.36734050493534698</v>
      </c>
      <c r="P10" s="285"/>
      <c r="Q10" s="285"/>
      <c r="R10" s="285"/>
      <c r="S10" s="285"/>
      <c r="T10" s="285"/>
      <c r="U10" s="285"/>
    </row>
    <row r="11" spans="1:23">
      <c r="A11" s="92" t="s">
        <v>9</v>
      </c>
      <c r="B11" s="285">
        <v>15.973481683961699</v>
      </c>
      <c r="C11" s="285">
        <v>13.9786483533493</v>
      </c>
      <c r="D11" s="285">
        <v>15.1071610374016</v>
      </c>
      <c r="E11" s="285">
        <v>27.753894292077899</v>
      </c>
      <c r="F11" s="285">
        <v>36.4134287056742</v>
      </c>
      <c r="G11" s="285">
        <v>9.8944704478741805</v>
      </c>
      <c r="H11" s="285">
        <v>8.1427986150298395</v>
      </c>
      <c r="I11" s="285">
        <v>3.9784648561829501</v>
      </c>
      <c r="J11" s="285">
        <v>11.9479147640339</v>
      </c>
      <c r="K11" s="285">
        <v>10.8955019685904</v>
      </c>
      <c r="L11" s="285">
        <v>6.8127597840214698</v>
      </c>
      <c r="M11" s="285">
        <v>5.5360203269908501</v>
      </c>
      <c r="N11" s="285">
        <v>5.3548517811949896</v>
      </c>
      <c r="O11" s="285">
        <v>7.2538542982405998</v>
      </c>
      <c r="P11" s="285">
        <v>6.9957812968443998</v>
      </c>
      <c r="Q11" s="285">
        <v>3.4606525848822298</v>
      </c>
      <c r="R11" s="285"/>
      <c r="S11" s="285"/>
      <c r="T11" s="285"/>
      <c r="U11" s="285"/>
    </row>
    <row r="12" spans="1:23">
      <c r="A12" s="92" t="s">
        <v>8</v>
      </c>
      <c r="B12" s="285">
        <v>0.63632711986414403</v>
      </c>
      <c r="C12" s="285">
        <v>0.55389343565063898</v>
      </c>
      <c r="D12" s="285">
        <v>12.5244384089079</v>
      </c>
      <c r="E12" s="285">
        <v>1.88289196515081</v>
      </c>
      <c r="F12" s="285">
        <v>11.962732569595</v>
      </c>
      <c r="G12" s="285">
        <v>11.070320704072399</v>
      </c>
      <c r="H12" s="285">
        <v>0.62195485074249701</v>
      </c>
      <c r="I12" s="285">
        <v>11.092408293708401</v>
      </c>
      <c r="J12" s="285">
        <v>2.0139676401876399</v>
      </c>
      <c r="K12" s="285">
        <v>0.77399081272905301</v>
      </c>
      <c r="L12" s="285">
        <v>0</v>
      </c>
      <c r="M12" s="285">
        <v>7.7411184213072706E-2</v>
      </c>
      <c r="N12" s="285">
        <v>7.7480039204899806E-2</v>
      </c>
      <c r="O12" s="285">
        <v>0</v>
      </c>
      <c r="P12" s="285">
        <v>0</v>
      </c>
      <c r="Q12" s="285">
        <v>0.233786333318527</v>
      </c>
      <c r="R12" s="285">
        <v>0.15629603406628401</v>
      </c>
      <c r="S12" s="285">
        <v>0.15672384474935899</v>
      </c>
      <c r="T12" s="285">
        <v>0</v>
      </c>
      <c r="U12" s="285"/>
    </row>
    <row r="13" spans="1:23">
      <c r="A13" s="92" t="s">
        <v>6</v>
      </c>
      <c r="B13" s="285">
        <v>6.1414748572107101</v>
      </c>
      <c r="C13" s="285">
        <v>4.3825284418158299</v>
      </c>
      <c r="D13" s="285">
        <v>5.1250408981552003</v>
      </c>
      <c r="E13" s="285">
        <v>5.5135341451382196</v>
      </c>
      <c r="F13" s="285">
        <v>2.8046050006375101</v>
      </c>
      <c r="G13" s="285">
        <v>8.2611443380616795E-2</v>
      </c>
      <c r="H13" s="285">
        <v>8.0341531002591698E-2</v>
      </c>
      <c r="I13" s="285">
        <v>0.115047157418943</v>
      </c>
      <c r="J13" s="285"/>
      <c r="K13" s="285"/>
      <c r="L13" s="285">
        <v>0.69309539870538805</v>
      </c>
      <c r="M13" s="285">
        <v>0.21582387747349299</v>
      </c>
      <c r="N13" s="285">
        <v>0.110060240940329</v>
      </c>
      <c r="O13" s="285">
        <v>8.2705449641271994E-2</v>
      </c>
      <c r="P13" s="285">
        <v>2.4193240749849898</v>
      </c>
      <c r="Q13" s="285">
        <v>0.18516299931314301</v>
      </c>
      <c r="R13" s="285"/>
      <c r="S13" s="285">
        <v>60.0191461076083</v>
      </c>
      <c r="T13" s="285"/>
      <c r="U13" s="285"/>
    </row>
    <row r="14" spans="1:23">
      <c r="A14" s="92" t="s">
        <v>17</v>
      </c>
      <c r="B14" s="285"/>
      <c r="C14" s="285"/>
      <c r="D14" s="285"/>
      <c r="E14" s="285">
        <v>4.8850642092839696</v>
      </c>
      <c r="F14" s="285">
        <v>5.0544095149981203</v>
      </c>
      <c r="G14" s="285"/>
      <c r="H14" s="285">
        <v>5.1250393113810802</v>
      </c>
      <c r="I14" s="285">
        <v>0</v>
      </c>
      <c r="J14" s="285">
        <v>0</v>
      </c>
      <c r="K14" s="285"/>
      <c r="L14" s="285">
        <v>0</v>
      </c>
      <c r="M14" s="285">
        <v>0</v>
      </c>
      <c r="N14" s="285">
        <v>1.55573541807198</v>
      </c>
      <c r="O14" s="285">
        <v>1.55199553646084</v>
      </c>
      <c r="P14" s="285">
        <v>2.2260001343145799</v>
      </c>
      <c r="Q14" s="285">
        <v>0</v>
      </c>
      <c r="R14" s="285">
        <v>154.311543513934</v>
      </c>
      <c r="S14" s="285">
        <v>18.791125051995699</v>
      </c>
      <c r="T14" s="285">
        <v>0</v>
      </c>
      <c r="U14" s="285"/>
    </row>
    <row r="15" spans="1:23">
      <c r="A15" s="92" t="s">
        <v>4</v>
      </c>
      <c r="B15" s="285"/>
      <c r="C15" s="285"/>
      <c r="D15" s="285"/>
      <c r="E15" s="285"/>
      <c r="F15" s="285"/>
      <c r="G15" s="285"/>
      <c r="H15" s="285"/>
      <c r="I15" s="285"/>
      <c r="J15" s="285"/>
      <c r="K15" s="285"/>
      <c r="L15" s="285"/>
      <c r="M15" s="285"/>
      <c r="N15" s="285">
        <v>0.88946605352806696</v>
      </c>
      <c r="O15" s="285">
        <v>0</v>
      </c>
      <c r="P15" s="285"/>
      <c r="Q15" s="285"/>
      <c r="R15" s="285"/>
      <c r="S15" s="285"/>
      <c r="T15" s="285"/>
      <c r="U15" s="285"/>
    </row>
    <row r="16" spans="1:23">
      <c r="A16" s="92" t="s">
        <v>3</v>
      </c>
      <c r="B16" s="285">
        <v>4.0412177538859204E-3</v>
      </c>
      <c r="C16" s="285">
        <v>2.4000827068500801E-2</v>
      </c>
      <c r="D16" s="285">
        <v>9.8953891128237395E-2</v>
      </c>
      <c r="E16" s="285">
        <v>0.46170762290436801</v>
      </c>
      <c r="F16" s="285">
        <v>6.3794600254915498E-2</v>
      </c>
      <c r="G16" s="285">
        <v>0.17384974655477101</v>
      </c>
      <c r="H16" s="285">
        <v>0.120765642853915</v>
      </c>
      <c r="I16" s="285">
        <v>0.57081693404481804</v>
      </c>
      <c r="J16" s="285">
        <v>0.118876073905877</v>
      </c>
      <c r="K16" s="285">
        <v>5.93580288875021E-2</v>
      </c>
      <c r="L16" s="285">
        <v>0.54122153912933901</v>
      </c>
      <c r="M16" s="285">
        <v>0.52393006015712595</v>
      </c>
      <c r="N16" s="285">
        <v>5.5521662279703503E-2</v>
      </c>
      <c r="O16" s="285">
        <v>0</v>
      </c>
      <c r="P16" s="285">
        <v>0.25676360219866801</v>
      </c>
      <c r="Q16" s="285">
        <v>47.007729104970302</v>
      </c>
      <c r="R16" s="285"/>
      <c r="S16" s="285"/>
      <c r="T16" s="285"/>
      <c r="U16" s="285"/>
    </row>
    <row r="17" spans="1:21">
      <c r="A17" s="92" t="s">
        <v>32</v>
      </c>
      <c r="B17" s="285">
        <v>5.10437476564539E-3</v>
      </c>
      <c r="C17" s="285">
        <v>7.4451105502130301E-3</v>
      </c>
      <c r="D17" s="285">
        <v>9.6535551437134395E-2</v>
      </c>
      <c r="E17" s="285">
        <v>0.19027158755659501</v>
      </c>
      <c r="F17" s="285">
        <v>0.22230379982280801</v>
      </c>
      <c r="G17" s="285">
        <v>1.9013153438069701</v>
      </c>
      <c r="H17" s="285">
        <v>3.6932943266415101</v>
      </c>
      <c r="I17" s="285">
        <v>0.91399844556938703</v>
      </c>
      <c r="J17" s="285">
        <v>0.106504718322875</v>
      </c>
      <c r="K17" s="285">
        <v>0</v>
      </c>
      <c r="L17" s="285">
        <v>7.6815188461912696</v>
      </c>
      <c r="M17" s="285">
        <v>6.7256226324112998</v>
      </c>
      <c r="N17" s="285">
        <v>5.1749334131614697</v>
      </c>
      <c r="O17" s="285">
        <v>4.5789183985380904</v>
      </c>
      <c r="P17" s="285">
        <v>0.60329642178808596</v>
      </c>
      <c r="Q17" s="285">
        <v>0.27225255432758699</v>
      </c>
      <c r="R17" s="285">
        <v>1.9099031214374299E-2</v>
      </c>
      <c r="S17" s="285">
        <v>3.09062543611622E-3</v>
      </c>
      <c r="T17" s="285">
        <v>1.0507732745604801E-2</v>
      </c>
      <c r="U17" s="285"/>
    </row>
    <row r="18" spans="1:21">
      <c r="A18" s="92" t="s">
        <v>1</v>
      </c>
      <c r="B18" s="285">
        <v>0.85332830893625</v>
      </c>
      <c r="C18" s="285">
        <v>8.2443268931674599E-3</v>
      </c>
      <c r="D18" s="285"/>
      <c r="E18" s="285"/>
      <c r="F18" s="285">
        <v>5.18887928287316E-2</v>
      </c>
      <c r="G18" s="285">
        <v>2.14813634135433E-2</v>
      </c>
      <c r="H18" s="285"/>
      <c r="I18" s="285">
        <v>1.34105521868621E-2</v>
      </c>
      <c r="J18" s="285">
        <v>1.29878588845754E-2</v>
      </c>
      <c r="K18" s="285">
        <v>1.88734856780127E-2</v>
      </c>
      <c r="L18" s="285"/>
      <c r="M18" s="285">
        <v>4.7296913409343E-2</v>
      </c>
      <c r="N18" s="285"/>
      <c r="O18" s="285"/>
      <c r="P18" s="285"/>
      <c r="Q18" s="285"/>
      <c r="R18" s="285"/>
      <c r="S18" s="285"/>
      <c r="T18" s="285"/>
      <c r="U18" s="285"/>
    </row>
    <row r="19" spans="1:21">
      <c r="A19" s="92" t="s">
        <v>23</v>
      </c>
      <c r="B19" s="285">
        <v>0</v>
      </c>
      <c r="C19" s="285"/>
      <c r="D19" s="285"/>
      <c r="E19" s="285"/>
      <c r="F19" s="285"/>
      <c r="G19" s="285"/>
      <c r="H19" s="285"/>
      <c r="I19" s="285"/>
      <c r="J19" s="285"/>
      <c r="K19" s="285"/>
      <c r="L19" s="285"/>
      <c r="M19" s="285"/>
      <c r="N19" s="285">
        <v>0</v>
      </c>
      <c r="O19" s="285"/>
      <c r="P19" s="285">
        <v>2.2525814321284101</v>
      </c>
      <c r="Q19" s="285"/>
      <c r="R19" s="285"/>
      <c r="S19" s="285"/>
      <c r="T19" s="285"/>
      <c r="U19" s="285"/>
    </row>
    <row r="21" spans="1:21">
      <c r="A21" s="136" t="s">
        <v>18</v>
      </c>
    </row>
    <row r="22" spans="1:21">
      <c r="A22" s="17" t="s">
        <v>3256</v>
      </c>
    </row>
  </sheetData>
  <hyperlinks>
    <hyperlink ref="W3" location="Content!A1" display="Back to content page" xr:uid="{B4500EF8-5D70-420D-AEF1-33DB74F55CAC}"/>
  </hyperlinks>
  <pageMargins left="0.7" right="0.7" top="0.75" bottom="0.75" header="0.3" footer="0.3"/>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1-000000000000}">
  <sheetPr codeName="Sheet349"/>
  <dimension ref="A1:W22"/>
  <sheetViews>
    <sheetView workbookViewId="0">
      <selection activeCell="A22" sqref="A22"/>
    </sheetView>
  </sheetViews>
  <sheetFormatPr defaultRowHeight="14.5"/>
  <cols>
    <col min="1" max="1" width="33.7265625" customWidth="1"/>
    <col min="2" max="10" width="12.7265625" customWidth="1"/>
    <col min="11" max="17" width="8.54296875" customWidth="1"/>
  </cols>
  <sheetData>
    <row r="1" spans="1:23">
      <c r="A1" s="18" t="s">
        <v>3245</v>
      </c>
      <c r="B1" s="17"/>
      <c r="C1" s="17"/>
      <c r="D1" s="17"/>
      <c r="E1" s="17"/>
      <c r="F1" s="17"/>
      <c r="G1" s="17"/>
      <c r="H1" s="17"/>
      <c r="I1" s="17"/>
      <c r="J1" s="17"/>
      <c r="K1" s="17"/>
      <c r="L1" s="17"/>
      <c r="M1" s="17"/>
      <c r="N1" s="17"/>
      <c r="O1" s="14"/>
      <c r="P1" s="14"/>
      <c r="Q1" s="14"/>
    </row>
    <row r="2" spans="1:23">
      <c r="A2" s="17"/>
      <c r="B2" s="17"/>
      <c r="C2" s="17"/>
      <c r="D2" s="17"/>
      <c r="E2" s="17"/>
      <c r="F2" s="17"/>
      <c r="G2" s="17"/>
      <c r="H2" s="17"/>
      <c r="I2" s="17"/>
      <c r="J2" s="17"/>
      <c r="K2" s="17"/>
      <c r="L2" s="17"/>
      <c r="M2" s="17"/>
      <c r="N2" s="17"/>
      <c r="O2" s="14"/>
      <c r="P2" s="14"/>
      <c r="Q2" s="14"/>
    </row>
    <row r="3" spans="1:23">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T3" s="229">
        <v>2023</v>
      </c>
      <c r="U3" s="229">
        <v>2024</v>
      </c>
      <c r="W3" s="1" t="s">
        <v>528</v>
      </c>
    </row>
    <row r="4" spans="1:23">
      <c r="A4" s="92" t="s">
        <v>13</v>
      </c>
      <c r="B4" s="503">
        <v>17</v>
      </c>
      <c r="C4" s="503">
        <v>47</v>
      </c>
      <c r="D4" s="503">
        <v>426</v>
      </c>
      <c r="E4" s="503">
        <v>217</v>
      </c>
      <c r="F4" s="503">
        <v>73</v>
      </c>
      <c r="G4" s="503">
        <v>86</v>
      </c>
      <c r="H4" s="503">
        <v>245</v>
      </c>
      <c r="I4" s="503">
        <v>72</v>
      </c>
      <c r="J4" s="503">
        <v>47</v>
      </c>
      <c r="K4" s="503">
        <v>152</v>
      </c>
      <c r="L4" s="503">
        <v>426</v>
      </c>
      <c r="M4" s="503">
        <v>343</v>
      </c>
      <c r="N4" s="503">
        <v>2642</v>
      </c>
      <c r="O4" s="503">
        <v>89</v>
      </c>
      <c r="P4" s="503">
        <v>276</v>
      </c>
      <c r="Q4" s="503">
        <v>310</v>
      </c>
      <c r="R4" s="503"/>
      <c r="S4" s="503"/>
      <c r="T4" s="503"/>
      <c r="U4" s="503"/>
    </row>
    <row r="5" spans="1:23">
      <c r="A5" s="92" t="s">
        <v>12</v>
      </c>
      <c r="B5" s="503"/>
      <c r="C5" s="503"/>
      <c r="D5" s="503"/>
      <c r="E5" s="503"/>
      <c r="F5" s="503"/>
      <c r="G5" s="503"/>
      <c r="H5" s="503">
        <v>1</v>
      </c>
      <c r="I5" s="503"/>
      <c r="J5" s="503"/>
      <c r="K5" s="503"/>
      <c r="L5" s="503"/>
      <c r="M5" s="503"/>
      <c r="N5" s="503"/>
      <c r="O5" s="503">
        <v>1</v>
      </c>
      <c r="P5" s="503">
        <v>9</v>
      </c>
      <c r="Q5" s="503">
        <v>2</v>
      </c>
      <c r="R5" s="503"/>
      <c r="S5" s="503"/>
      <c r="T5" s="503"/>
      <c r="U5" s="503"/>
    </row>
    <row r="6" spans="1:23">
      <c r="A6" s="92" t="s">
        <v>483</v>
      </c>
      <c r="B6" s="503"/>
      <c r="C6" s="503">
        <v>20</v>
      </c>
      <c r="D6" s="503"/>
      <c r="E6" s="503"/>
      <c r="F6" s="503"/>
      <c r="G6" s="503"/>
      <c r="H6" s="503">
        <v>0</v>
      </c>
      <c r="I6" s="503">
        <v>3</v>
      </c>
      <c r="J6" s="503"/>
      <c r="K6" s="503">
        <v>4</v>
      </c>
      <c r="L6" s="503">
        <v>6</v>
      </c>
      <c r="M6" s="503"/>
      <c r="N6" s="503">
        <v>5</v>
      </c>
      <c r="O6" s="503">
        <v>0</v>
      </c>
      <c r="P6" s="503">
        <v>6</v>
      </c>
      <c r="Q6" s="503"/>
      <c r="R6" s="503"/>
      <c r="S6" s="503">
        <v>14</v>
      </c>
      <c r="T6" s="503"/>
      <c r="U6" s="503">
        <v>114</v>
      </c>
    </row>
    <row r="7" spans="1:23">
      <c r="A7" s="92" t="s">
        <v>89</v>
      </c>
      <c r="B7" s="658"/>
      <c r="C7" s="658"/>
      <c r="D7" s="658"/>
      <c r="E7" s="658"/>
      <c r="F7" s="658"/>
      <c r="G7" s="658"/>
      <c r="H7" s="658"/>
      <c r="I7" s="658"/>
      <c r="J7" s="658"/>
      <c r="K7" s="658"/>
      <c r="L7" s="658"/>
      <c r="M7" s="658"/>
      <c r="N7" s="658"/>
      <c r="O7" s="658"/>
      <c r="P7" s="658"/>
      <c r="Q7" s="658"/>
      <c r="R7" s="658"/>
      <c r="S7" s="658"/>
      <c r="T7" s="658"/>
      <c r="U7" s="658"/>
    </row>
    <row r="8" spans="1:23">
      <c r="A8" s="92" t="s">
        <v>482</v>
      </c>
      <c r="B8" s="503">
        <v>0</v>
      </c>
      <c r="C8" s="503">
        <v>2</v>
      </c>
      <c r="D8" s="503">
        <v>2</v>
      </c>
      <c r="E8" s="503">
        <v>0</v>
      </c>
      <c r="F8" s="503">
        <v>0</v>
      </c>
      <c r="G8" s="503">
        <v>2</v>
      </c>
      <c r="H8" s="503">
        <v>15</v>
      </c>
      <c r="I8" s="503">
        <v>0</v>
      </c>
      <c r="J8" s="503">
        <v>0</v>
      </c>
      <c r="K8" s="503">
        <v>27</v>
      </c>
      <c r="L8" s="503">
        <v>0</v>
      </c>
      <c r="M8" s="503">
        <v>1</v>
      </c>
      <c r="N8" s="503"/>
      <c r="O8" s="503">
        <v>0</v>
      </c>
      <c r="P8" s="503">
        <v>23</v>
      </c>
      <c r="Q8" s="503">
        <v>213</v>
      </c>
      <c r="R8" s="503">
        <v>1180</v>
      </c>
      <c r="S8" s="503">
        <v>119</v>
      </c>
      <c r="T8" s="503">
        <v>1</v>
      </c>
      <c r="U8" s="503"/>
    </row>
    <row r="9" spans="1:23">
      <c r="A9" s="92" t="s">
        <v>11</v>
      </c>
      <c r="B9" s="503"/>
      <c r="C9" s="503"/>
      <c r="D9" s="503"/>
      <c r="E9" s="503"/>
      <c r="F9" s="503"/>
      <c r="G9" s="503"/>
      <c r="H9" s="503"/>
      <c r="I9" s="503"/>
      <c r="J9" s="503"/>
      <c r="K9" s="503"/>
      <c r="L9" s="503"/>
      <c r="M9" s="503"/>
      <c r="N9" s="503"/>
      <c r="O9" s="503"/>
      <c r="P9" s="503"/>
      <c r="Q9" s="503"/>
      <c r="R9" s="503">
        <v>277</v>
      </c>
      <c r="S9" s="503"/>
      <c r="T9" s="503"/>
      <c r="U9" s="503"/>
    </row>
    <row r="10" spans="1:23">
      <c r="A10" s="92" t="s">
        <v>10</v>
      </c>
      <c r="B10" s="503">
        <v>55</v>
      </c>
      <c r="C10" s="503">
        <v>13</v>
      </c>
      <c r="D10" s="503">
        <v>151</v>
      </c>
      <c r="E10" s="503">
        <v>137</v>
      </c>
      <c r="F10" s="503">
        <v>77</v>
      </c>
      <c r="G10" s="503">
        <v>144</v>
      </c>
      <c r="H10" s="503">
        <v>117</v>
      </c>
      <c r="I10" s="503">
        <v>169</v>
      </c>
      <c r="J10" s="503">
        <v>97</v>
      </c>
      <c r="K10" s="503">
        <v>118</v>
      </c>
      <c r="L10" s="503">
        <v>215</v>
      </c>
      <c r="M10" s="503">
        <v>6</v>
      </c>
      <c r="N10" s="503">
        <v>81</v>
      </c>
      <c r="O10" s="503">
        <v>72</v>
      </c>
      <c r="P10" s="503"/>
      <c r="Q10" s="503"/>
      <c r="R10" s="503"/>
      <c r="S10" s="503"/>
      <c r="T10" s="503"/>
      <c r="U10" s="503"/>
    </row>
    <row r="11" spans="1:23">
      <c r="A11" s="92" t="s">
        <v>9</v>
      </c>
      <c r="B11" s="503">
        <v>2051</v>
      </c>
      <c r="C11" s="503">
        <v>1845</v>
      </c>
      <c r="D11" s="503">
        <v>2040</v>
      </c>
      <c r="E11" s="503">
        <v>3879</v>
      </c>
      <c r="F11" s="503">
        <v>5236</v>
      </c>
      <c r="G11" s="503">
        <v>1444</v>
      </c>
      <c r="H11" s="503">
        <v>1243</v>
      </c>
      <c r="I11" s="503">
        <v>606</v>
      </c>
      <c r="J11" s="503">
        <v>1931</v>
      </c>
      <c r="K11" s="503">
        <v>1811</v>
      </c>
      <c r="L11" s="503">
        <v>992</v>
      </c>
      <c r="M11" s="503">
        <v>972</v>
      </c>
      <c r="N11" s="503">
        <v>946</v>
      </c>
      <c r="O11" s="503">
        <v>1324</v>
      </c>
      <c r="P11" s="503">
        <v>1319</v>
      </c>
      <c r="Q11" s="503">
        <v>676</v>
      </c>
      <c r="R11" s="503"/>
      <c r="S11" s="503"/>
      <c r="T11" s="503"/>
      <c r="U11" s="503"/>
    </row>
    <row r="12" spans="1:23">
      <c r="A12" s="92" t="s">
        <v>8</v>
      </c>
      <c r="B12" s="503">
        <v>6</v>
      </c>
      <c r="C12" s="503">
        <v>6</v>
      </c>
      <c r="D12" s="503">
        <v>159</v>
      </c>
      <c r="E12" s="503">
        <v>22</v>
      </c>
      <c r="F12" s="503">
        <v>141</v>
      </c>
      <c r="G12" s="503">
        <v>140</v>
      </c>
      <c r="H12" s="503">
        <v>8</v>
      </c>
      <c r="I12" s="503">
        <v>143</v>
      </c>
      <c r="J12" s="503">
        <v>26</v>
      </c>
      <c r="K12" s="503">
        <v>10</v>
      </c>
      <c r="L12" s="503">
        <v>0</v>
      </c>
      <c r="M12" s="503">
        <v>1</v>
      </c>
      <c r="N12" s="503">
        <v>1</v>
      </c>
      <c r="O12" s="503">
        <v>0</v>
      </c>
      <c r="P12" s="503">
        <v>0</v>
      </c>
      <c r="Q12" s="503">
        <v>0</v>
      </c>
      <c r="R12" s="503">
        <v>2</v>
      </c>
      <c r="S12" s="503">
        <v>2</v>
      </c>
      <c r="T12" s="503">
        <v>0</v>
      </c>
      <c r="U12" s="503"/>
    </row>
    <row r="13" spans="1:23">
      <c r="A13" s="92" t="s">
        <v>6</v>
      </c>
      <c r="B13" s="503">
        <v>1221</v>
      </c>
      <c r="C13" s="503">
        <v>911</v>
      </c>
      <c r="D13" s="503">
        <v>1080</v>
      </c>
      <c r="E13" s="503">
        <v>1188</v>
      </c>
      <c r="F13" s="503">
        <v>624</v>
      </c>
      <c r="G13" s="503">
        <v>19</v>
      </c>
      <c r="H13" s="503">
        <v>19</v>
      </c>
      <c r="I13" s="503">
        <v>28</v>
      </c>
      <c r="J13" s="503"/>
      <c r="K13" s="503"/>
      <c r="L13" s="503">
        <v>184</v>
      </c>
      <c r="M13" s="503">
        <v>59</v>
      </c>
      <c r="N13" s="503">
        <v>31</v>
      </c>
      <c r="O13" s="503">
        <v>24</v>
      </c>
      <c r="P13" s="503">
        <v>723</v>
      </c>
      <c r="Q13" s="503">
        <v>57</v>
      </c>
      <c r="R13" s="503"/>
      <c r="S13" s="503">
        <v>19600</v>
      </c>
      <c r="T13" s="503"/>
      <c r="U13" s="503"/>
    </row>
    <row r="14" spans="1:23">
      <c r="A14" s="92" t="s">
        <v>17</v>
      </c>
      <c r="B14" s="503"/>
      <c r="C14" s="503"/>
      <c r="D14" s="503"/>
      <c r="E14" s="503">
        <v>100</v>
      </c>
      <c r="F14" s="503">
        <v>105</v>
      </c>
      <c r="G14" s="503"/>
      <c r="H14" s="503">
        <v>110</v>
      </c>
      <c r="I14" s="503">
        <v>0</v>
      </c>
      <c r="J14" s="503">
        <v>0</v>
      </c>
      <c r="K14" s="503"/>
      <c r="L14" s="503">
        <v>0</v>
      </c>
      <c r="M14" s="503">
        <v>0</v>
      </c>
      <c r="N14" s="503">
        <v>39</v>
      </c>
      <c r="O14" s="503">
        <v>40</v>
      </c>
      <c r="P14" s="503">
        <v>59</v>
      </c>
      <c r="Q14" s="503">
        <v>0</v>
      </c>
      <c r="R14" s="503">
        <v>4337</v>
      </c>
      <c r="S14" s="503">
        <v>543</v>
      </c>
      <c r="T14" s="503"/>
      <c r="U14" s="503"/>
    </row>
    <row r="15" spans="1:23">
      <c r="A15" s="92" t="s">
        <v>4</v>
      </c>
      <c r="B15" s="503"/>
      <c r="C15" s="503"/>
      <c r="D15" s="503"/>
      <c r="E15" s="503"/>
      <c r="F15" s="503"/>
      <c r="G15" s="503"/>
      <c r="H15" s="503"/>
      <c r="I15" s="503"/>
      <c r="J15" s="503"/>
      <c r="K15" s="503"/>
      <c r="L15" s="503"/>
      <c r="M15" s="503"/>
      <c r="N15" s="503">
        <v>0</v>
      </c>
      <c r="O15" s="503">
        <v>0</v>
      </c>
      <c r="P15" s="503"/>
      <c r="Q15" s="503"/>
      <c r="R15" s="503"/>
      <c r="S15" s="503"/>
      <c r="T15" s="503"/>
      <c r="U15" s="503"/>
    </row>
    <row r="16" spans="1:23">
      <c r="A16" s="92" t="s">
        <v>3</v>
      </c>
      <c r="B16" s="503">
        <v>2</v>
      </c>
      <c r="C16" s="503">
        <v>12</v>
      </c>
      <c r="D16" s="503">
        <v>50</v>
      </c>
      <c r="E16" s="503">
        <v>236</v>
      </c>
      <c r="F16" s="503">
        <v>33</v>
      </c>
      <c r="G16" s="503">
        <v>91</v>
      </c>
      <c r="H16" s="503">
        <v>64</v>
      </c>
      <c r="I16" s="503">
        <v>307</v>
      </c>
      <c r="J16" s="503">
        <v>65</v>
      </c>
      <c r="K16" s="503">
        <v>33</v>
      </c>
      <c r="L16" s="503">
        <v>307</v>
      </c>
      <c r="M16" s="503">
        <v>300</v>
      </c>
      <c r="N16" s="503">
        <v>32</v>
      </c>
      <c r="O16" s="503">
        <v>0</v>
      </c>
      <c r="P16" s="503">
        <v>153</v>
      </c>
      <c r="Q16" s="503">
        <v>28469</v>
      </c>
      <c r="R16" s="503"/>
      <c r="S16" s="503"/>
      <c r="T16" s="503"/>
      <c r="U16" s="503"/>
    </row>
    <row r="17" spans="1:21">
      <c r="A17" s="92" t="s">
        <v>32</v>
      </c>
      <c r="B17" s="503">
        <v>2</v>
      </c>
      <c r="C17" s="503">
        <v>3</v>
      </c>
      <c r="D17" s="503">
        <v>39</v>
      </c>
      <c r="E17" s="503">
        <v>81</v>
      </c>
      <c r="F17" s="503">
        <v>97</v>
      </c>
      <c r="G17" s="503">
        <v>851</v>
      </c>
      <c r="H17" s="503">
        <v>330</v>
      </c>
      <c r="I17" s="503">
        <v>221</v>
      </c>
      <c r="J17" s="503">
        <v>52</v>
      </c>
      <c r="K17" s="503">
        <v>0</v>
      </c>
      <c r="L17" s="503">
        <v>3986</v>
      </c>
      <c r="M17" s="503">
        <v>3616</v>
      </c>
      <c r="N17" s="503">
        <v>2876</v>
      </c>
      <c r="O17" s="503">
        <v>2624</v>
      </c>
      <c r="P17" s="503">
        <v>355</v>
      </c>
      <c r="Q17" s="503">
        <v>159</v>
      </c>
      <c r="R17" s="503">
        <v>12</v>
      </c>
      <c r="S17" s="503">
        <v>2</v>
      </c>
      <c r="T17" s="503">
        <v>7</v>
      </c>
      <c r="U17" s="503"/>
    </row>
    <row r="18" spans="1:21">
      <c r="A18" s="92" t="s">
        <v>1</v>
      </c>
      <c r="B18" s="503">
        <v>100</v>
      </c>
      <c r="C18" s="503">
        <v>1</v>
      </c>
      <c r="D18" s="503"/>
      <c r="E18" s="503"/>
      <c r="F18" s="503">
        <v>7</v>
      </c>
      <c r="G18" s="503">
        <v>3</v>
      </c>
      <c r="H18" s="503"/>
      <c r="I18" s="503">
        <v>2</v>
      </c>
      <c r="J18" s="503">
        <v>2</v>
      </c>
      <c r="K18" s="503">
        <v>3</v>
      </c>
      <c r="L18" s="503"/>
      <c r="M18" s="503">
        <v>8</v>
      </c>
      <c r="N18" s="503"/>
      <c r="O18" s="503"/>
      <c r="P18" s="503"/>
      <c r="Q18" s="503"/>
      <c r="R18" s="503"/>
      <c r="S18" s="503"/>
      <c r="T18" s="503"/>
      <c r="U18" s="503"/>
    </row>
    <row r="19" spans="1:21">
      <c r="A19" s="92" t="s">
        <v>23</v>
      </c>
      <c r="B19" s="503">
        <v>0</v>
      </c>
      <c r="C19" s="503"/>
      <c r="D19" s="503"/>
      <c r="E19" s="503"/>
      <c r="F19" s="503"/>
      <c r="G19" s="503"/>
      <c r="H19" s="503"/>
      <c r="I19" s="503"/>
      <c r="J19" s="503"/>
      <c r="K19" s="503"/>
      <c r="L19" s="503"/>
      <c r="M19" s="503"/>
      <c r="N19" s="503">
        <v>0</v>
      </c>
      <c r="O19" s="503"/>
      <c r="P19" s="503"/>
      <c r="Q19" s="503"/>
      <c r="R19" s="503"/>
      <c r="S19" s="503"/>
      <c r="T19" s="503"/>
      <c r="U19" s="503"/>
    </row>
    <row r="21" spans="1:21">
      <c r="A21" s="136" t="s">
        <v>18</v>
      </c>
    </row>
    <row r="22" spans="1:21">
      <c r="A22" s="17" t="s">
        <v>3256</v>
      </c>
    </row>
  </sheetData>
  <hyperlinks>
    <hyperlink ref="W3" location="Content!A1" display="Back to content page" xr:uid="{076FAB94-92A9-4E84-A4D7-2B5E3571E282}"/>
  </hyperlinks>
  <pageMargins left="0.7" right="0.7" top="0.75" bottom="0.75" header="0.3" footer="0.3"/>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1-000000000000}">
  <sheetPr codeName="Sheet353"/>
  <dimension ref="A1:W22"/>
  <sheetViews>
    <sheetView topLeftCell="G1" workbookViewId="0">
      <selection activeCell="U21" sqref="U21"/>
    </sheetView>
  </sheetViews>
  <sheetFormatPr defaultRowHeight="14.5"/>
  <cols>
    <col min="1" max="1" width="33.7265625" customWidth="1"/>
    <col min="2" max="21" width="9.7265625" customWidth="1"/>
  </cols>
  <sheetData>
    <row r="1" spans="1:23">
      <c r="A1" s="18" t="s">
        <v>3246</v>
      </c>
      <c r="B1" s="17"/>
      <c r="C1" s="17"/>
      <c r="D1" s="17"/>
      <c r="E1" s="17"/>
      <c r="F1" s="17"/>
      <c r="G1" s="17"/>
      <c r="H1" s="17"/>
      <c r="I1" s="17"/>
      <c r="J1" s="17"/>
      <c r="K1" s="17"/>
      <c r="L1" s="17"/>
      <c r="M1" s="17"/>
      <c r="N1" s="17"/>
    </row>
    <row r="2" spans="1:23">
      <c r="A2" s="17"/>
      <c r="B2" s="17"/>
      <c r="C2" s="17"/>
      <c r="D2" s="17"/>
      <c r="E2" s="17"/>
      <c r="F2" s="17"/>
      <c r="G2" s="17"/>
      <c r="H2" s="17"/>
      <c r="I2" s="17"/>
      <c r="J2" s="17"/>
      <c r="K2" s="17"/>
      <c r="L2" s="17"/>
      <c r="M2" s="17"/>
      <c r="N2" s="17"/>
    </row>
    <row r="3" spans="1:23">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T3" s="229">
        <v>2023</v>
      </c>
      <c r="U3" s="229">
        <v>2024</v>
      </c>
      <c r="W3" s="1" t="s">
        <v>528</v>
      </c>
    </row>
    <row r="4" spans="1:23">
      <c r="A4" s="92" t="s">
        <v>13</v>
      </c>
      <c r="B4" s="280">
        <v>54.351316647038502</v>
      </c>
      <c r="C4" s="280">
        <v>81.8075031579625</v>
      </c>
      <c r="D4" s="280">
        <v>208.26273773241601</v>
      </c>
      <c r="E4" s="280">
        <v>455.08860492000099</v>
      </c>
      <c r="F4" s="280">
        <v>88.740581936743197</v>
      </c>
      <c r="G4" s="280">
        <v>80.339732107882298</v>
      </c>
      <c r="H4" s="280">
        <v>774.23930414422898</v>
      </c>
      <c r="I4" s="280">
        <v>78.6975808536817</v>
      </c>
      <c r="J4" s="280">
        <v>46.285927870235803</v>
      </c>
      <c r="K4" s="280">
        <v>113.034354807848</v>
      </c>
      <c r="L4" s="280">
        <v>144.30815932410599</v>
      </c>
      <c r="M4" s="280">
        <v>257.99204812927502</v>
      </c>
      <c r="N4" s="280">
        <v>128.318857593388</v>
      </c>
      <c r="O4" s="280">
        <v>106.00324534290699</v>
      </c>
      <c r="P4" s="280">
        <v>1239.6514761472499</v>
      </c>
      <c r="Q4" s="280">
        <v>240.54492386087301</v>
      </c>
      <c r="R4" s="280"/>
      <c r="S4" s="280"/>
      <c r="T4" s="280"/>
      <c r="U4" s="280"/>
    </row>
    <row r="5" spans="1:23">
      <c r="A5" s="92" t="s">
        <v>12</v>
      </c>
      <c r="B5" s="280"/>
      <c r="C5" s="280"/>
      <c r="D5" s="280"/>
      <c r="E5" s="280"/>
      <c r="F5" s="280"/>
      <c r="G5" s="280"/>
      <c r="H5" s="280"/>
      <c r="I5" s="280"/>
      <c r="J5" s="280"/>
      <c r="K5" s="280">
        <v>52.070768363808497</v>
      </c>
      <c r="L5" s="280"/>
      <c r="M5" s="280"/>
      <c r="N5" s="280">
        <v>286.00456954393201</v>
      </c>
      <c r="O5" s="280">
        <v>265.57744827307198</v>
      </c>
      <c r="P5" s="280">
        <v>8.1901030109134201</v>
      </c>
      <c r="Q5" s="280"/>
      <c r="R5" s="280"/>
      <c r="S5" s="280"/>
      <c r="T5" s="280"/>
      <c r="U5" s="280"/>
    </row>
    <row r="6" spans="1:23">
      <c r="A6" s="92" t="s">
        <v>483</v>
      </c>
      <c r="B6" s="280">
        <v>337.45193419012401</v>
      </c>
      <c r="C6" s="280"/>
      <c r="D6" s="280"/>
      <c r="E6" s="280"/>
      <c r="F6" s="280">
        <v>10.9043269927268</v>
      </c>
      <c r="G6" s="280"/>
      <c r="H6" s="280">
        <v>69.006191097752307</v>
      </c>
      <c r="I6" s="280">
        <v>9650.3968428619592</v>
      </c>
      <c r="J6" s="280">
        <v>153.40595697738601</v>
      </c>
      <c r="K6" s="280">
        <v>792.54760696722303</v>
      </c>
      <c r="L6" s="280">
        <v>314.71812980093102</v>
      </c>
      <c r="M6" s="280">
        <v>38.692751243358501</v>
      </c>
      <c r="N6" s="280">
        <v>75.065847814566197</v>
      </c>
      <c r="O6" s="280"/>
      <c r="P6" s="280">
        <v>4940.2602157700803</v>
      </c>
      <c r="Q6" s="280"/>
      <c r="R6" s="280"/>
      <c r="S6" s="280"/>
      <c r="T6" s="280"/>
      <c r="U6" s="280">
        <v>714.83958515072197</v>
      </c>
    </row>
    <row r="7" spans="1:23">
      <c r="A7" s="92" t="s">
        <v>89</v>
      </c>
      <c r="B7" s="617"/>
      <c r="C7" s="617"/>
      <c r="D7" s="617"/>
      <c r="E7" s="617"/>
      <c r="F7" s="617"/>
      <c r="G7" s="617"/>
      <c r="H7" s="617"/>
      <c r="I7" s="617"/>
      <c r="J7" s="617"/>
      <c r="K7" s="617"/>
      <c r="L7" s="617"/>
      <c r="M7" s="617"/>
      <c r="N7" s="617"/>
      <c r="O7" s="617"/>
      <c r="P7" s="617"/>
      <c r="Q7" s="617"/>
      <c r="R7" s="617"/>
      <c r="S7" s="617"/>
      <c r="T7" s="617"/>
      <c r="U7" s="617"/>
    </row>
    <row r="8" spans="1:23">
      <c r="A8" s="92" t="s">
        <v>482</v>
      </c>
      <c r="B8" s="280">
        <v>205.46383669656399</v>
      </c>
      <c r="C8" s="280">
        <v>204.89913650967</v>
      </c>
      <c r="D8" s="280">
        <v>32096.854786583001</v>
      </c>
      <c r="E8" s="280">
        <v>26214.585130012001</v>
      </c>
      <c r="F8" s="280">
        <v>23403.003927962902</v>
      </c>
      <c r="G8" s="280">
        <v>17339.900148428002</v>
      </c>
      <c r="H8" s="280">
        <v>14870.8259641646</v>
      </c>
      <c r="I8" s="280">
        <v>9050.7472885930001</v>
      </c>
      <c r="J8" s="280">
        <v>19566.810325755101</v>
      </c>
      <c r="K8" s="280">
        <v>22729.4928535535</v>
      </c>
      <c r="L8" s="280">
        <v>17579.166495305901</v>
      </c>
      <c r="M8" s="280">
        <v>55930.4119070175</v>
      </c>
      <c r="N8" s="280">
        <v>15400.3427747486</v>
      </c>
      <c r="O8" s="280">
        <v>48.591488447972502</v>
      </c>
      <c r="P8" s="280">
        <v>33394.667566197699</v>
      </c>
      <c r="Q8" s="280">
        <v>29084.0584910738</v>
      </c>
      <c r="R8" s="280">
        <v>13419.106525564101</v>
      </c>
      <c r="S8" s="280">
        <v>15782.0425837034</v>
      </c>
      <c r="T8" s="280">
        <v>22121.549996505499</v>
      </c>
      <c r="U8" s="280"/>
    </row>
    <row r="9" spans="1:23">
      <c r="A9" s="92" t="s">
        <v>11</v>
      </c>
      <c r="B9" s="280"/>
      <c r="C9" s="280"/>
      <c r="D9" s="280"/>
      <c r="E9" s="280"/>
      <c r="F9" s="280"/>
      <c r="G9" s="280"/>
      <c r="H9" s="280"/>
      <c r="I9" s="280"/>
      <c r="J9" s="280"/>
      <c r="K9" s="280"/>
      <c r="L9" s="280"/>
      <c r="M9" s="280"/>
      <c r="N9" s="280"/>
      <c r="O9" s="280"/>
      <c r="P9" s="280"/>
      <c r="Q9" s="280"/>
      <c r="R9" s="280">
        <v>9889.40289413153</v>
      </c>
      <c r="S9" s="280"/>
      <c r="T9" s="280"/>
      <c r="U9" s="280"/>
    </row>
    <row r="10" spans="1:23">
      <c r="A10" s="92" t="s">
        <v>10</v>
      </c>
      <c r="B10" s="280">
        <v>161.46384702020799</v>
      </c>
      <c r="C10" s="280">
        <v>7.7948765563715297</v>
      </c>
      <c r="D10" s="280">
        <v>1147.97375387841</v>
      </c>
      <c r="E10" s="280">
        <v>2625.3641778946899</v>
      </c>
      <c r="F10" s="280">
        <v>22.982019076189701</v>
      </c>
      <c r="G10" s="280">
        <v>486.95101819653797</v>
      </c>
      <c r="H10" s="280">
        <v>440.463932206658</v>
      </c>
      <c r="I10" s="280">
        <v>1396.31695563777</v>
      </c>
      <c r="J10" s="280">
        <v>722.41861954458204</v>
      </c>
      <c r="K10" s="280">
        <v>14.2382105113367</v>
      </c>
      <c r="L10" s="280">
        <v>122.92589105736199</v>
      </c>
      <c r="M10" s="280">
        <v>118.666884904616</v>
      </c>
      <c r="N10" s="280">
        <v>1663.88965362774</v>
      </c>
      <c r="O10" s="280">
        <v>466.72611521122099</v>
      </c>
      <c r="P10" s="280"/>
      <c r="Q10" s="280"/>
      <c r="R10" s="280"/>
      <c r="S10" s="280"/>
      <c r="T10" s="280"/>
      <c r="U10" s="280"/>
    </row>
    <row r="11" spans="1:23">
      <c r="A11" s="92" t="s">
        <v>9</v>
      </c>
      <c r="B11" s="280">
        <v>34356.490260810097</v>
      </c>
      <c r="C11" s="280">
        <v>24768.869300092501</v>
      </c>
      <c r="D11" s="280">
        <v>2391.6160633242698</v>
      </c>
      <c r="E11" s="280">
        <v>9808.0645418636304</v>
      </c>
      <c r="F11" s="280">
        <v>2434.0800239625601</v>
      </c>
      <c r="G11" s="280">
        <v>1563.96033227884</v>
      </c>
      <c r="H11" s="280">
        <v>28769.915955574801</v>
      </c>
      <c r="I11" s="280">
        <v>27920.0388400019</v>
      </c>
      <c r="J11" s="280">
        <v>10353.1496708043</v>
      </c>
      <c r="K11" s="280">
        <v>5527.8458587887599</v>
      </c>
      <c r="L11" s="280">
        <v>13197.708688615699</v>
      </c>
      <c r="M11" s="280">
        <v>1899.53273596333</v>
      </c>
      <c r="N11" s="280">
        <v>575.06451737180998</v>
      </c>
      <c r="O11" s="280">
        <v>796.213056279277</v>
      </c>
      <c r="P11" s="280">
        <v>22260.938752907099</v>
      </c>
      <c r="Q11" s="280">
        <v>667.78308547689005</v>
      </c>
      <c r="R11" s="280"/>
      <c r="S11" s="280"/>
      <c r="T11" s="280"/>
      <c r="U11" s="280"/>
    </row>
    <row r="12" spans="1:23">
      <c r="A12" s="92" t="s">
        <v>8</v>
      </c>
      <c r="B12" s="280">
        <v>98.869326248891397</v>
      </c>
      <c r="C12" s="280">
        <v>74.063465109856807</v>
      </c>
      <c r="D12" s="280">
        <v>122.093581973631</v>
      </c>
      <c r="E12" s="280">
        <v>254.34732295912201</v>
      </c>
      <c r="F12" s="280">
        <v>51.447568828715603</v>
      </c>
      <c r="G12" s="280">
        <v>13.331160847861799</v>
      </c>
      <c r="H12" s="280">
        <v>8.4741348413665296</v>
      </c>
      <c r="I12" s="280">
        <v>19.237183614263401</v>
      </c>
      <c r="J12" s="280">
        <v>341.52243559951199</v>
      </c>
      <c r="K12" s="280">
        <v>10.603674134387999</v>
      </c>
      <c r="L12" s="280">
        <v>91.3</v>
      </c>
      <c r="M12" s="280">
        <v>260.39999999999998</v>
      </c>
      <c r="N12" s="280">
        <v>197.8</v>
      </c>
      <c r="O12" s="280">
        <v>221.2</v>
      </c>
      <c r="P12" s="280">
        <v>154.9</v>
      </c>
      <c r="Q12" s="280">
        <v>235.8</v>
      </c>
      <c r="R12" s="280">
        <v>218.9</v>
      </c>
      <c r="S12" s="280">
        <v>204.6</v>
      </c>
      <c r="T12" s="280">
        <v>264.7</v>
      </c>
      <c r="U12" s="280">
        <v>933.9</v>
      </c>
    </row>
    <row r="13" spans="1:23">
      <c r="A13" s="92" t="s">
        <v>6</v>
      </c>
      <c r="B13" s="280">
        <v>96.726997751097301</v>
      </c>
      <c r="C13" s="280">
        <v>113.527210426357</v>
      </c>
      <c r="D13" s="280">
        <v>1053.29690216879</v>
      </c>
      <c r="E13" s="280">
        <v>1776.9208502153799</v>
      </c>
      <c r="F13" s="280">
        <v>104.56532083587101</v>
      </c>
      <c r="G13" s="280">
        <v>14.143948700902399</v>
      </c>
      <c r="H13" s="280">
        <v>68.184588811410094</v>
      </c>
      <c r="I13" s="280">
        <v>131.268806615014</v>
      </c>
      <c r="J13" s="280"/>
      <c r="K13" s="280"/>
      <c r="L13" s="280">
        <v>1536.95411392047</v>
      </c>
      <c r="M13" s="280">
        <v>5862.87026369471</v>
      </c>
      <c r="N13" s="280">
        <v>1716.7728931425499</v>
      </c>
      <c r="O13" s="280">
        <v>222.842941937604</v>
      </c>
      <c r="P13" s="280">
        <v>4791.3759629612496</v>
      </c>
      <c r="Q13" s="280">
        <v>0.22089620970690699</v>
      </c>
      <c r="R13" s="280"/>
      <c r="S13" s="280"/>
      <c r="T13" s="280"/>
      <c r="U13" s="280"/>
    </row>
    <row r="14" spans="1:23">
      <c r="A14" s="92" t="s">
        <v>17</v>
      </c>
      <c r="B14" s="280"/>
      <c r="C14" s="280"/>
      <c r="D14" s="280"/>
      <c r="E14" s="280">
        <v>10515.4426649784</v>
      </c>
      <c r="F14" s="280">
        <v>32614.9974439129</v>
      </c>
      <c r="G14" s="280"/>
      <c r="H14" s="280">
        <v>6575.4254365019297</v>
      </c>
      <c r="I14" s="280"/>
      <c r="J14" s="280">
        <v>0.35515967090904899</v>
      </c>
      <c r="K14" s="280"/>
      <c r="L14" s="280">
        <v>23436.2548961799</v>
      </c>
      <c r="M14" s="280">
        <v>24319.155399712901</v>
      </c>
      <c r="N14" s="280">
        <v>73.438689863346596</v>
      </c>
      <c r="O14" s="280">
        <v>328.01425663099798</v>
      </c>
      <c r="P14" s="280">
        <v>69343.563879035399</v>
      </c>
      <c r="Q14" s="280"/>
      <c r="R14" s="280">
        <v>2296.3493240464099</v>
      </c>
      <c r="S14" s="280">
        <v>2145.3720192880701</v>
      </c>
      <c r="T14" s="280">
        <v>5818.03823367121</v>
      </c>
      <c r="U14" s="280"/>
    </row>
    <row r="15" spans="1:23">
      <c r="A15" s="92" t="s">
        <v>4</v>
      </c>
      <c r="B15" s="280">
        <v>35.847915219680502</v>
      </c>
      <c r="C15" s="280">
        <v>0</v>
      </c>
      <c r="D15" s="280">
        <v>53.570647658197402</v>
      </c>
      <c r="E15" s="280">
        <v>16.207980809750701</v>
      </c>
      <c r="F15" s="280">
        <v>25.633357542615499</v>
      </c>
      <c r="G15" s="280"/>
      <c r="H15" s="280"/>
      <c r="I15" s="280"/>
      <c r="J15" s="280">
        <v>1473.16662258921</v>
      </c>
      <c r="K15" s="280">
        <v>30.576948802721301</v>
      </c>
      <c r="L15" s="280"/>
      <c r="M15" s="280"/>
      <c r="N15" s="280">
        <v>46.2522347834595</v>
      </c>
      <c r="O15" s="280"/>
      <c r="P15" s="280"/>
      <c r="Q15" s="280"/>
      <c r="R15" s="280"/>
      <c r="S15" s="280"/>
      <c r="T15" s="280"/>
      <c r="U15" s="280"/>
    </row>
    <row r="16" spans="1:23">
      <c r="A16" s="92" t="s">
        <v>3</v>
      </c>
      <c r="B16" s="280">
        <v>0.58597657431345795</v>
      </c>
      <c r="C16" s="280">
        <v>0</v>
      </c>
      <c r="D16" s="280">
        <v>32.061060725548899</v>
      </c>
      <c r="E16" s="280">
        <v>60.908234846956297</v>
      </c>
      <c r="F16" s="280">
        <v>39.243345005296497</v>
      </c>
      <c r="G16" s="280">
        <v>11.462620651962901</v>
      </c>
      <c r="H16" s="280">
        <v>452.29563693545498</v>
      </c>
      <c r="I16" s="280">
        <v>247.66389451065101</v>
      </c>
      <c r="J16" s="280">
        <v>214.51096093181701</v>
      </c>
      <c r="K16" s="280">
        <v>16.524915496651001</v>
      </c>
      <c r="L16" s="280">
        <v>4760.0822212479497</v>
      </c>
      <c r="M16" s="280">
        <v>81.551460296990498</v>
      </c>
      <c r="N16" s="280">
        <v>48.704643182923597</v>
      </c>
      <c r="O16" s="280"/>
      <c r="P16" s="280">
        <v>1264.5523498610501</v>
      </c>
      <c r="Q16" s="280">
        <v>1715.8522879079001</v>
      </c>
      <c r="R16" s="280"/>
      <c r="S16" s="280"/>
      <c r="T16" s="280"/>
      <c r="U16" s="280"/>
    </row>
    <row r="17" spans="1:21">
      <c r="A17" s="92" t="s">
        <v>32</v>
      </c>
      <c r="B17" s="280">
        <v>0.91878745781617099</v>
      </c>
      <c r="C17" s="280">
        <v>0.208463095405965</v>
      </c>
      <c r="D17" s="280">
        <v>12.0138493763514</v>
      </c>
      <c r="E17" s="280">
        <v>0.42752381401605299</v>
      </c>
      <c r="F17" s="280">
        <v>200.167383302308</v>
      </c>
      <c r="G17" s="280">
        <v>57.419276540351397</v>
      </c>
      <c r="H17" s="280">
        <v>42.001446598211999</v>
      </c>
      <c r="I17" s="280">
        <v>4.4538954276013998</v>
      </c>
      <c r="J17" s="280">
        <v>35.722092159024299</v>
      </c>
      <c r="K17" s="280"/>
      <c r="L17" s="280">
        <v>279.71993289935699</v>
      </c>
      <c r="M17" s="280">
        <v>634.89134487240904</v>
      </c>
      <c r="N17" s="280">
        <v>225.663033851432</v>
      </c>
      <c r="O17" s="280">
        <v>358.041821194281</v>
      </c>
      <c r="P17" s="280">
        <v>175.33112143797601</v>
      </c>
      <c r="Q17" s="280">
        <v>285.11238733049402</v>
      </c>
      <c r="R17" s="280">
        <v>38.513196443785901</v>
      </c>
      <c r="S17" s="280">
        <v>0.418779746593748</v>
      </c>
      <c r="T17" s="280">
        <v>4.42525659057757</v>
      </c>
      <c r="U17" s="280"/>
    </row>
    <row r="18" spans="1:21">
      <c r="A18" s="92" t="s">
        <v>1</v>
      </c>
      <c r="B18" s="280"/>
      <c r="C18" s="280">
        <v>26.909482979298598</v>
      </c>
      <c r="D18" s="280"/>
      <c r="E18" s="280">
        <v>9.6764353609510092</v>
      </c>
      <c r="F18" s="280">
        <v>64.964768621572006</v>
      </c>
      <c r="G18" s="280">
        <v>3.8594849599666201</v>
      </c>
      <c r="H18" s="280"/>
      <c r="I18" s="280">
        <v>9.7025345071947307</v>
      </c>
      <c r="J18" s="280">
        <v>26.4692564067647</v>
      </c>
      <c r="K18" s="280">
        <v>22.333624718981699</v>
      </c>
      <c r="L18" s="280"/>
      <c r="M18" s="280">
        <v>11.635040698698401</v>
      </c>
      <c r="N18" s="280"/>
      <c r="O18" s="280"/>
      <c r="P18" s="280">
        <v>12423.139252750299</v>
      </c>
      <c r="Q18" s="280"/>
      <c r="R18" s="280"/>
      <c r="S18" s="280">
        <v>0.178634003637584</v>
      </c>
      <c r="T18" s="280">
        <v>0.36189985844890199</v>
      </c>
      <c r="U18" s="280"/>
    </row>
    <row r="19" spans="1:21">
      <c r="A19" s="92" t="s">
        <v>23</v>
      </c>
      <c r="B19" s="280"/>
      <c r="C19" s="280"/>
      <c r="D19" s="280"/>
      <c r="E19" s="280"/>
      <c r="F19" s="280"/>
      <c r="G19" s="280"/>
      <c r="H19" s="280"/>
      <c r="I19" s="280"/>
      <c r="J19" s="280"/>
      <c r="K19" s="280"/>
      <c r="L19" s="280"/>
      <c r="M19" s="280"/>
      <c r="N19" s="280"/>
      <c r="O19" s="280"/>
      <c r="P19" s="280">
        <v>4599.2146872500198</v>
      </c>
      <c r="Q19" s="280"/>
      <c r="R19" s="280"/>
      <c r="S19" s="280"/>
      <c r="T19" s="280"/>
      <c r="U19" s="280"/>
    </row>
    <row r="21" spans="1:21">
      <c r="A21" s="136" t="s">
        <v>18</v>
      </c>
      <c r="L21" s="266"/>
      <c r="M21" s="266"/>
      <c r="N21" s="266"/>
      <c r="O21" s="266"/>
      <c r="P21" s="266"/>
      <c r="Q21" s="266"/>
      <c r="R21" s="266"/>
      <c r="S21" s="266"/>
      <c r="T21" s="266"/>
      <c r="U21" s="266"/>
    </row>
    <row r="22" spans="1:21">
      <c r="A22" s="17" t="s">
        <v>3257</v>
      </c>
    </row>
  </sheetData>
  <hyperlinks>
    <hyperlink ref="W3" location="Content!A1" display="Back to content page" xr:uid="{6BC79C02-749A-4A56-BCED-ED0387DFB954}"/>
  </hyperlinks>
  <pageMargins left="0.7" right="0.7" top="0.75" bottom="0.75" header="0.3" footer="0.3"/>
  <pageSetup paperSize="9" orientation="portrait" r:id="rId1"/>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92CDB-CEFF-4A5A-9835-E2F01BDD0CBC}">
  <dimension ref="A1:W21"/>
  <sheetViews>
    <sheetView workbookViewId="0">
      <selection activeCell="J20" sqref="J20"/>
    </sheetView>
  </sheetViews>
  <sheetFormatPr defaultRowHeight="14.5"/>
  <cols>
    <col min="1" max="1" width="28.453125" customWidth="1"/>
    <col min="2" max="21" width="9.54296875" customWidth="1"/>
  </cols>
  <sheetData>
    <row r="1" spans="1:23">
      <c r="A1" s="18" t="s">
        <v>3247</v>
      </c>
    </row>
    <row r="3" spans="1:23">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T3" s="229">
        <v>2023</v>
      </c>
      <c r="U3" s="229">
        <v>2024</v>
      </c>
      <c r="W3" s="1" t="s">
        <v>528</v>
      </c>
    </row>
    <row r="4" spans="1:23">
      <c r="A4" s="92" t="s">
        <v>13</v>
      </c>
      <c r="B4" s="280">
        <v>0</v>
      </c>
      <c r="C4" s="280">
        <v>1</v>
      </c>
      <c r="D4" s="280">
        <v>13</v>
      </c>
      <c r="E4" s="280">
        <v>10</v>
      </c>
      <c r="F4" s="280">
        <v>0</v>
      </c>
      <c r="G4" s="280">
        <v>0</v>
      </c>
      <c r="H4" s="280">
        <v>0</v>
      </c>
      <c r="I4" s="280">
        <v>0</v>
      </c>
      <c r="J4" s="280">
        <v>3</v>
      </c>
      <c r="K4" s="280">
        <v>3</v>
      </c>
      <c r="L4" s="280">
        <v>13</v>
      </c>
      <c r="M4" s="280">
        <v>0</v>
      </c>
      <c r="N4" s="280">
        <v>0</v>
      </c>
      <c r="O4" s="280">
        <v>0</v>
      </c>
      <c r="P4" s="280">
        <v>3</v>
      </c>
      <c r="Q4" s="280">
        <v>4</v>
      </c>
      <c r="R4" s="280"/>
      <c r="S4" s="280"/>
      <c r="T4" s="280"/>
      <c r="U4" s="280"/>
    </row>
    <row r="5" spans="1:23">
      <c r="A5" s="92" t="s">
        <v>12</v>
      </c>
      <c r="B5" s="280"/>
      <c r="C5" s="280"/>
      <c r="D5" s="280"/>
      <c r="E5" s="280"/>
      <c r="F5" s="280"/>
      <c r="G5" s="280"/>
      <c r="H5" s="280"/>
      <c r="I5" s="280"/>
      <c r="J5" s="280"/>
      <c r="K5" s="280"/>
      <c r="L5" s="280"/>
      <c r="M5" s="280"/>
      <c r="N5" s="280"/>
      <c r="O5" s="280">
        <v>0</v>
      </c>
      <c r="P5" s="280"/>
      <c r="Q5" s="280"/>
      <c r="R5" s="280"/>
      <c r="S5" s="280"/>
      <c r="T5" s="280"/>
      <c r="U5" s="280"/>
    </row>
    <row r="6" spans="1:23">
      <c r="A6" s="92" t="s">
        <v>483</v>
      </c>
      <c r="B6" s="280"/>
      <c r="C6" s="280">
        <v>33</v>
      </c>
      <c r="D6" s="280"/>
      <c r="E6" s="280"/>
      <c r="F6" s="280"/>
      <c r="G6" s="280"/>
      <c r="H6" s="280">
        <v>66</v>
      </c>
      <c r="I6" s="280"/>
      <c r="J6" s="280"/>
      <c r="K6" s="280"/>
      <c r="L6" s="280">
        <v>3</v>
      </c>
      <c r="M6" s="280"/>
      <c r="N6" s="280">
        <v>14</v>
      </c>
      <c r="O6" s="280"/>
      <c r="P6" s="280"/>
      <c r="Q6" s="280"/>
      <c r="R6" s="280"/>
      <c r="S6" s="280"/>
      <c r="T6" s="280"/>
      <c r="U6" s="280"/>
    </row>
    <row r="7" spans="1:23">
      <c r="A7" s="92" t="s">
        <v>89</v>
      </c>
      <c r="B7" s="280"/>
      <c r="C7" s="280"/>
      <c r="D7" s="280"/>
      <c r="E7" s="280"/>
      <c r="F7" s="280"/>
      <c r="G7" s="280"/>
      <c r="H7" s="280"/>
      <c r="I7" s="280"/>
      <c r="J7" s="280"/>
      <c r="K7" s="280"/>
      <c r="L7" s="280"/>
      <c r="M7" s="280"/>
      <c r="N7" s="280"/>
      <c r="O7" s="280"/>
      <c r="P7" s="280"/>
      <c r="Q7" s="280"/>
      <c r="R7" s="280"/>
      <c r="S7" s="280"/>
      <c r="T7" s="280"/>
      <c r="U7" s="280"/>
    </row>
    <row r="8" spans="1:23">
      <c r="A8" s="92" t="s">
        <v>482</v>
      </c>
      <c r="B8" s="280">
        <v>0</v>
      </c>
      <c r="C8" s="280">
        <v>0</v>
      </c>
      <c r="D8" s="280">
        <v>0</v>
      </c>
      <c r="E8" s="280">
        <v>0</v>
      </c>
      <c r="F8" s="280">
        <v>0</v>
      </c>
      <c r="G8" s="280">
        <v>0</v>
      </c>
      <c r="H8" s="280">
        <v>0</v>
      </c>
      <c r="I8" s="280">
        <v>0</v>
      </c>
      <c r="J8" s="280">
        <v>0</v>
      </c>
      <c r="K8" s="280">
        <v>0</v>
      </c>
      <c r="L8" s="280">
        <v>0</v>
      </c>
      <c r="M8" s="280">
        <v>0</v>
      </c>
      <c r="N8" s="280">
        <v>0</v>
      </c>
      <c r="O8" s="280">
        <v>0</v>
      </c>
      <c r="P8" s="280">
        <v>0</v>
      </c>
      <c r="Q8" s="280"/>
      <c r="R8" s="280"/>
      <c r="S8" s="280">
        <v>0</v>
      </c>
      <c r="T8" s="280"/>
      <c r="U8" s="280"/>
    </row>
    <row r="9" spans="1:23">
      <c r="A9" s="92" t="s">
        <v>11</v>
      </c>
      <c r="B9" s="280"/>
      <c r="C9" s="280"/>
      <c r="D9" s="280"/>
      <c r="E9" s="280"/>
      <c r="F9" s="280"/>
      <c r="G9" s="280"/>
      <c r="H9" s="280"/>
      <c r="I9" s="280"/>
      <c r="J9" s="280"/>
      <c r="K9" s="280"/>
      <c r="L9" s="280"/>
      <c r="M9" s="280"/>
      <c r="N9" s="280"/>
      <c r="O9" s="280"/>
      <c r="P9" s="280"/>
      <c r="Q9" s="280"/>
      <c r="R9" s="280">
        <v>7</v>
      </c>
      <c r="S9" s="280"/>
      <c r="T9" s="280"/>
      <c r="U9" s="280"/>
    </row>
    <row r="10" spans="1:23">
      <c r="A10" s="92" t="s">
        <v>10</v>
      </c>
      <c r="B10" s="280">
        <v>260</v>
      </c>
      <c r="C10" s="280">
        <v>6</v>
      </c>
      <c r="D10" s="280">
        <v>30</v>
      </c>
      <c r="E10" s="280">
        <v>176</v>
      </c>
      <c r="F10" s="280"/>
      <c r="G10" s="280">
        <v>34</v>
      </c>
      <c r="H10" s="280">
        <v>7</v>
      </c>
      <c r="I10" s="280">
        <v>3</v>
      </c>
      <c r="J10" s="280">
        <v>18</v>
      </c>
      <c r="K10" s="280">
        <v>10</v>
      </c>
      <c r="L10" s="280">
        <v>9</v>
      </c>
      <c r="M10" s="280"/>
      <c r="N10" s="280">
        <v>18</v>
      </c>
      <c r="O10" s="280">
        <v>29</v>
      </c>
      <c r="P10" s="280"/>
      <c r="Q10" s="280"/>
      <c r="R10" s="280"/>
      <c r="S10" s="280"/>
      <c r="T10" s="280"/>
      <c r="U10" s="280"/>
    </row>
    <row r="11" spans="1:23">
      <c r="A11" s="92" t="s">
        <v>9</v>
      </c>
      <c r="B11" s="280"/>
      <c r="C11" s="280">
        <v>0</v>
      </c>
      <c r="D11" s="280">
        <v>11</v>
      </c>
      <c r="E11" s="280">
        <v>0</v>
      </c>
      <c r="F11" s="280">
        <v>6</v>
      </c>
      <c r="G11" s="280">
        <v>23</v>
      </c>
      <c r="H11" s="280">
        <v>0</v>
      </c>
      <c r="I11" s="280">
        <v>19</v>
      </c>
      <c r="J11" s="280">
        <v>0</v>
      </c>
      <c r="K11" s="280">
        <v>0</v>
      </c>
      <c r="L11" s="280">
        <v>172</v>
      </c>
      <c r="M11" s="280">
        <v>0</v>
      </c>
      <c r="N11" s="280">
        <v>20</v>
      </c>
      <c r="O11" s="280">
        <v>20</v>
      </c>
      <c r="P11" s="280">
        <v>12</v>
      </c>
      <c r="Q11" s="280">
        <v>0</v>
      </c>
      <c r="R11" s="280"/>
      <c r="S11" s="280"/>
      <c r="T11" s="280"/>
      <c r="U11" s="280"/>
    </row>
    <row r="12" spans="1:23">
      <c r="A12" s="92" t="s">
        <v>8</v>
      </c>
      <c r="B12" s="280">
        <v>2</v>
      </c>
      <c r="C12" s="280">
        <v>1</v>
      </c>
      <c r="D12" s="280"/>
      <c r="E12" s="280">
        <v>2</v>
      </c>
      <c r="F12" s="280">
        <v>12</v>
      </c>
      <c r="G12" s="280">
        <v>2</v>
      </c>
      <c r="H12" s="280"/>
      <c r="I12" s="280"/>
      <c r="J12" s="280"/>
      <c r="K12" s="280"/>
      <c r="L12" s="280">
        <v>0</v>
      </c>
      <c r="M12" s="280">
        <v>0</v>
      </c>
      <c r="N12" s="280">
        <v>0</v>
      </c>
      <c r="O12" s="280">
        <v>0</v>
      </c>
      <c r="P12" s="280">
        <v>0</v>
      </c>
      <c r="Q12" s="280">
        <v>3</v>
      </c>
      <c r="R12" s="280">
        <v>0</v>
      </c>
      <c r="S12" s="280">
        <v>0</v>
      </c>
      <c r="T12" s="280">
        <v>0</v>
      </c>
      <c r="U12" s="280">
        <v>0</v>
      </c>
    </row>
    <row r="13" spans="1:23">
      <c r="A13" s="92" t="s">
        <v>6</v>
      </c>
      <c r="B13" s="280">
        <v>26</v>
      </c>
      <c r="C13" s="280"/>
      <c r="D13" s="280">
        <v>11</v>
      </c>
      <c r="E13" s="280">
        <v>15</v>
      </c>
      <c r="F13" s="280">
        <v>4</v>
      </c>
      <c r="G13" s="280"/>
      <c r="H13" s="280"/>
      <c r="I13" s="280"/>
      <c r="J13" s="280"/>
      <c r="K13" s="280"/>
      <c r="L13" s="280">
        <v>0</v>
      </c>
      <c r="M13" s="280">
        <v>0</v>
      </c>
      <c r="N13" s="280">
        <v>0</v>
      </c>
      <c r="O13" s="280">
        <v>0</v>
      </c>
      <c r="P13" s="280"/>
      <c r="Q13" s="280"/>
      <c r="R13" s="280"/>
      <c r="S13" s="280"/>
      <c r="T13" s="280"/>
      <c r="U13" s="280"/>
    </row>
    <row r="14" spans="1:23">
      <c r="A14" s="92" t="s">
        <v>17</v>
      </c>
      <c r="B14" s="280"/>
      <c r="C14" s="280"/>
      <c r="D14" s="280"/>
      <c r="E14" s="280">
        <v>0</v>
      </c>
      <c r="F14" s="280">
        <v>0</v>
      </c>
      <c r="G14" s="280"/>
      <c r="H14" s="280">
        <v>0</v>
      </c>
      <c r="I14" s="280"/>
      <c r="J14" s="280">
        <v>0</v>
      </c>
      <c r="K14" s="280"/>
      <c r="L14" s="280">
        <v>0</v>
      </c>
      <c r="M14" s="280">
        <v>0</v>
      </c>
      <c r="N14" s="280">
        <v>0</v>
      </c>
      <c r="O14" s="280"/>
      <c r="P14" s="280"/>
      <c r="Q14" s="280"/>
      <c r="R14" s="280">
        <v>0</v>
      </c>
      <c r="S14" s="280">
        <v>0</v>
      </c>
      <c r="T14" s="280"/>
      <c r="U14" s="280"/>
    </row>
    <row r="15" spans="1:23">
      <c r="A15" s="92" t="s">
        <v>4</v>
      </c>
      <c r="B15" s="280"/>
      <c r="C15" s="280"/>
      <c r="D15" s="280"/>
      <c r="E15" s="280"/>
      <c r="F15" s="280"/>
      <c r="G15" s="280"/>
      <c r="H15" s="280"/>
      <c r="I15" s="280"/>
      <c r="J15" s="280"/>
      <c r="K15" s="280"/>
      <c r="L15" s="280"/>
      <c r="M15" s="280"/>
      <c r="N15" s="280">
        <v>1</v>
      </c>
      <c r="O15" s="280"/>
      <c r="P15" s="280"/>
      <c r="Q15" s="280"/>
      <c r="R15" s="280"/>
      <c r="S15" s="280"/>
      <c r="T15" s="280"/>
      <c r="U15" s="280"/>
    </row>
    <row r="16" spans="1:23">
      <c r="A16" s="92" t="s">
        <v>32</v>
      </c>
      <c r="B16" s="280"/>
      <c r="C16" s="280"/>
      <c r="D16" s="280">
        <v>1</v>
      </c>
      <c r="E16" s="280"/>
      <c r="F16" s="280"/>
      <c r="G16" s="280"/>
      <c r="H16" s="280">
        <v>1370</v>
      </c>
      <c r="I16" s="280">
        <v>212</v>
      </c>
      <c r="J16" s="280"/>
      <c r="K16" s="280"/>
      <c r="L16" s="280">
        <v>10</v>
      </c>
      <c r="M16" s="280">
        <v>4</v>
      </c>
      <c r="N16" s="280">
        <v>4</v>
      </c>
      <c r="O16" s="280">
        <v>6</v>
      </c>
      <c r="P16" s="280">
        <v>2</v>
      </c>
      <c r="Q16" s="280">
        <v>7</v>
      </c>
      <c r="R16" s="280"/>
      <c r="S16" s="280"/>
      <c r="T16" s="280"/>
      <c r="U16" s="280"/>
    </row>
    <row r="17" spans="1:21">
      <c r="A17" s="92" t="s">
        <v>1</v>
      </c>
      <c r="B17" s="280"/>
      <c r="C17" s="280"/>
      <c r="D17" s="280"/>
      <c r="E17" s="280"/>
      <c r="F17" s="280"/>
      <c r="G17" s="280"/>
      <c r="H17" s="280"/>
      <c r="I17" s="280"/>
      <c r="J17" s="280"/>
      <c r="K17" s="280"/>
      <c r="L17" s="280"/>
      <c r="M17" s="280"/>
      <c r="N17" s="280"/>
      <c r="O17" s="280"/>
      <c r="P17" s="280"/>
      <c r="Q17" s="280"/>
      <c r="R17" s="280"/>
      <c r="S17" s="280"/>
      <c r="T17" s="280"/>
      <c r="U17" s="280"/>
    </row>
    <row r="18" spans="1:21">
      <c r="A18" s="92" t="s">
        <v>23</v>
      </c>
      <c r="B18" s="280"/>
      <c r="C18" s="280"/>
      <c r="D18" s="280"/>
      <c r="E18" s="280"/>
      <c r="F18" s="280"/>
      <c r="G18" s="280"/>
      <c r="H18" s="280"/>
      <c r="I18" s="280"/>
      <c r="J18" s="280"/>
      <c r="K18" s="280"/>
      <c r="L18" s="280"/>
      <c r="M18" s="280"/>
      <c r="N18" s="280">
        <v>0</v>
      </c>
      <c r="O18" s="280"/>
      <c r="P18" s="280">
        <v>344</v>
      </c>
      <c r="Q18" s="280"/>
      <c r="R18" s="280"/>
      <c r="S18" s="280"/>
      <c r="T18" s="280"/>
      <c r="U18" s="280"/>
    </row>
    <row r="20" spans="1:21">
      <c r="A20" s="136" t="s">
        <v>18</v>
      </c>
    </row>
    <row r="21" spans="1:21">
      <c r="A21" s="17" t="s">
        <v>3258</v>
      </c>
    </row>
  </sheetData>
  <hyperlinks>
    <hyperlink ref="W3" location="Content!A1" display="Back to content page" xr:uid="{EE91D4DA-B021-4434-9E5D-985F0E059A0F}"/>
  </hyperlinks>
  <pageMargins left="0.7" right="0.7" top="0.75" bottom="0.75" header="0.3" footer="0.3"/>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2FC84-56ED-4C91-AA29-114C5628031A}">
  <dimension ref="A1:W22"/>
  <sheetViews>
    <sheetView workbookViewId="0">
      <selection activeCell="I21" sqref="I21"/>
    </sheetView>
  </sheetViews>
  <sheetFormatPr defaultRowHeight="14.5"/>
  <cols>
    <col min="1" max="1" width="32.81640625" customWidth="1"/>
    <col min="2" max="21" width="12.7265625" customWidth="1"/>
  </cols>
  <sheetData>
    <row r="1" spans="1:23">
      <c r="A1" s="18" t="s">
        <v>3248</v>
      </c>
    </row>
    <row r="3" spans="1:23">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T3" s="229">
        <v>2023</v>
      </c>
      <c r="U3" s="229">
        <v>2024</v>
      </c>
      <c r="W3" s="1" t="s">
        <v>528</v>
      </c>
    </row>
    <row r="4" spans="1:23">
      <c r="A4" s="92" t="s">
        <v>13</v>
      </c>
      <c r="B4" s="280">
        <v>10485</v>
      </c>
      <c r="C4" s="280">
        <v>16374</v>
      </c>
      <c r="D4" s="280">
        <v>43274</v>
      </c>
      <c r="E4" s="280">
        <v>98202</v>
      </c>
      <c r="F4" s="280">
        <v>19891</v>
      </c>
      <c r="G4" s="280">
        <v>18715</v>
      </c>
      <c r="H4" s="280">
        <v>187508</v>
      </c>
      <c r="I4" s="280">
        <v>19814</v>
      </c>
      <c r="J4" s="280">
        <v>12111</v>
      </c>
      <c r="K4" s="280">
        <v>30701</v>
      </c>
      <c r="L4" s="280">
        <v>40634</v>
      </c>
      <c r="M4" s="280">
        <v>75290</v>
      </c>
      <c r="N4" s="280">
        <v>38797</v>
      </c>
      <c r="O4" s="280">
        <v>33176</v>
      </c>
      <c r="P4" s="280">
        <v>401345</v>
      </c>
      <c r="Q4" s="280">
        <v>80465</v>
      </c>
      <c r="R4" s="280"/>
      <c r="S4" s="280"/>
      <c r="T4" s="280"/>
      <c r="U4" s="280"/>
    </row>
    <row r="5" spans="1:23">
      <c r="A5" s="92" t="s">
        <v>12</v>
      </c>
      <c r="B5" s="280"/>
      <c r="C5" s="280"/>
      <c r="D5" s="280"/>
      <c r="E5" s="280"/>
      <c r="F5" s="280"/>
      <c r="G5" s="280"/>
      <c r="H5" s="280"/>
      <c r="I5" s="280"/>
      <c r="J5" s="280"/>
      <c r="K5" s="280">
        <v>1131</v>
      </c>
      <c r="L5" s="280"/>
      <c r="M5" s="280"/>
      <c r="N5" s="280">
        <v>6483</v>
      </c>
      <c r="O5" s="280">
        <v>6106</v>
      </c>
      <c r="P5" s="280">
        <v>191</v>
      </c>
      <c r="Q5" s="280"/>
      <c r="R5" s="280"/>
      <c r="S5" s="280"/>
      <c r="T5" s="280"/>
      <c r="U5" s="280"/>
    </row>
    <row r="6" spans="1:23">
      <c r="A6" s="92" t="s">
        <v>483</v>
      </c>
      <c r="B6" s="280">
        <v>2000</v>
      </c>
      <c r="C6" s="280"/>
      <c r="D6" s="280"/>
      <c r="E6" s="280"/>
      <c r="F6" s="280">
        <v>70</v>
      </c>
      <c r="G6" s="280"/>
      <c r="H6" s="280">
        <v>461</v>
      </c>
      <c r="I6" s="280">
        <v>65780</v>
      </c>
      <c r="J6" s="280">
        <v>1068</v>
      </c>
      <c r="K6" s="280">
        <v>5639</v>
      </c>
      <c r="L6" s="280">
        <v>2287</v>
      </c>
      <c r="M6" s="280">
        <v>287</v>
      </c>
      <c r="N6" s="280">
        <v>568</v>
      </c>
      <c r="O6" s="280"/>
      <c r="P6" s="280">
        <v>38859</v>
      </c>
      <c r="Q6" s="280"/>
      <c r="R6" s="280"/>
      <c r="S6" s="280"/>
      <c r="T6" s="280"/>
      <c r="U6" s="280">
        <v>6195</v>
      </c>
    </row>
    <row r="7" spans="1:23">
      <c r="A7" s="92" t="s">
        <v>89</v>
      </c>
      <c r="B7" s="280"/>
      <c r="C7" s="280"/>
      <c r="D7" s="280"/>
      <c r="E7" s="280"/>
      <c r="F7" s="280"/>
      <c r="G7" s="280"/>
      <c r="H7" s="280"/>
      <c r="I7" s="280"/>
      <c r="J7" s="280"/>
      <c r="K7" s="280"/>
      <c r="L7" s="280"/>
      <c r="M7" s="280"/>
      <c r="N7" s="280"/>
      <c r="O7" s="280"/>
      <c r="P7" s="280"/>
      <c r="Q7" s="280"/>
      <c r="R7" s="280"/>
      <c r="S7" s="280"/>
      <c r="T7" s="280"/>
      <c r="U7" s="280"/>
    </row>
    <row r="8" spans="1:23">
      <c r="A8" s="92" t="s">
        <v>482</v>
      </c>
      <c r="B8" s="280">
        <v>2217</v>
      </c>
      <c r="C8" s="280">
        <v>2222</v>
      </c>
      <c r="D8" s="280">
        <v>350082</v>
      </c>
      <c r="E8" s="280">
        <v>287860</v>
      </c>
      <c r="F8" s="280">
        <v>258639</v>
      </c>
      <c r="G8" s="280">
        <v>192759</v>
      </c>
      <c r="H8" s="280">
        <v>166231</v>
      </c>
      <c r="I8" s="280">
        <v>101718</v>
      </c>
      <c r="J8" s="280">
        <v>221103</v>
      </c>
      <c r="K8" s="280">
        <v>258275</v>
      </c>
      <c r="L8" s="280">
        <v>200897</v>
      </c>
      <c r="M8" s="280">
        <v>642924</v>
      </c>
      <c r="N8" s="280">
        <v>178366</v>
      </c>
      <c r="O8" s="280">
        <v>568</v>
      </c>
      <c r="P8" s="280">
        <v>394015</v>
      </c>
      <c r="Q8" s="280">
        <v>346894</v>
      </c>
      <c r="R8" s="280">
        <v>161914</v>
      </c>
      <c r="S8" s="280">
        <v>192370</v>
      </c>
      <c r="T8" s="280">
        <v>272207</v>
      </c>
      <c r="U8" s="280"/>
    </row>
    <row r="9" spans="1:23">
      <c r="A9" s="92" t="s">
        <v>11</v>
      </c>
      <c r="B9" s="280"/>
      <c r="C9" s="280"/>
      <c r="D9" s="280"/>
      <c r="E9" s="280"/>
      <c r="F9" s="280"/>
      <c r="G9" s="280"/>
      <c r="H9" s="280"/>
      <c r="I9" s="280"/>
      <c r="J9" s="280"/>
      <c r="K9" s="280"/>
      <c r="L9" s="280"/>
      <c r="M9" s="280"/>
      <c r="N9" s="280"/>
      <c r="O9" s="280"/>
      <c r="P9" s="280"/>
      <c r="Q9" s="280"/>
      <c r="R9" s="280">
        <v>223653</v>
      </c>
      <c r="S9" s="280"/>
      <c r="T9" s="280"/>
      <c r="U9" s="280"/>
    </row>
    <row r="10" spans="1:23">
      <c r="A10" s="92" t="s">
        <v>10</v>
      </c>
      <c r="B10" s="280">
        <v>30936</v>
      </c>
      <c r="C10" s="280">
        <v>1538</v>
      </c>
      <c r="D10" s="280">
        <v>233252</v>
      </c>
      <c r="E10" s="280">
        <v>549327</v>
      </c>
      <c r="F10" s="280">
        <v>4952</v>
      </c>
      <c r="G10" s="280">
        <v>108022</v>
      </c>
      <c r="H10" s="280">
        <v>100524</v>
      </c>
      <c r="I10" s="280">
        <v>327610</v>
      </c>
      <c r="J10" s="280">
        <v>174170</v>
      </c>
      <c r="K10" s="280">
        <v>3526</v>
      </c>
      <c r="L10" s="280">
        <v>31256</v>
      </c>
      <c r="M10" s="280">
        <v>30972</v>
      </c>
      <c r="N10" s="280">
        <v>445729</v>
      </c>
      <c r="O10" s="280">
        <v>128326</v>
      </c>
      <c r="P10" s="280"/>
      <c r="Q10" s="280"/>
      <c r="R10" s="280"/>
      <c r="S10" s="280"/>
      <c r="T10" s="280"/>
      <c r="U10" s="280"/>
    </row>
    <row r="11" spans="1:23">
      <c r="A11" s="92" t="s">
        <v>9</v>
      </c>
      <c r="B11" s="280">
        <v>4411384</v>
      </c>
      <c r="C11" s="280">
        <v>3269169</v>
      </c>
      <c r="D11" s="280">
        <v>324694</v>
      </c>
      <c r="E11" s="280">
        <v>1370816</v>
      </c>
      <c r="F11" s="280">
        <v>350405</v>
      </c>
      <c r="G11" s="280">
        <v>231880</v>
      </c>
      <c r="H11" s="280">
        <v>4391734</v>
      </c>
      <c r="I11" s="280">
        <v>4386120</v>
      </c>
      <c r="J11" s="280">
        <v>1673257</v>
      </c>
      <c r="K11" s="280">
        <v>918813</v>
      </c>
      <c r="L11" s="280">
        <v>2254906</v>
      </c>
      <c r="M11" s="280">
        <v>333515</v>
      </c>
      <c r="N11" s="280">
        <v>103740</v>
      </c>
      <c r="O11" s="280">
        <v>147523</v>
      </c>
      <c r="P11" s="280">
        <v>4235311</v>
      </c>
      <c r="Q11" s="280">
        <v>130444</v>
      </c>
      <c r="R11" s="280"/>
      <c r="S11" s="280"/>
      <c r="T11" s="280"/>
      <c r="U11" s="280"/>
    </row>
    <row r="12" spans="1:23">
      <c r="A12" s="92" t="s">
        <v>8</v>
      </c>
      <c r="B12" s="280">
        <v>1243</v>
      </c>
      <c r="C12" s="280">
        <v>936</v>
      </c>
      <c r="D12" s="280">
        <v>1550</v>
      </c>
      <c r="E12" s="280">
        <v>3242</v>
      </c>
      <c r="F12" s="280">
        <v>658</v>
      </c>
      <c r="G12" s="280">
        <v>171</v>
      </c>
      <c r="H12" s="280">
        <v>109</v>
      </c>
      <c r="I12" s="280">
        <v>248</v>
      </c>
      <c r="J12" s="280">
        <v>4409</v>
      </c>
      <c r="K12" s="280">
        <v>137</v>
      </c>
      <c r="L12" s="280">
        <v>1153</v>
      </c>
      <c r="M12" s="280">
        <v>3290</v>
      </c>
      <c r="N12" s="280">
        <v>2501</v>
      </c>
      <c r="O12" s="280">
        <v>2799</v>
      </c>
      <c r="P12" s="280">
        <v>1960</v>
      </c>
      <c r="Q12" s="280">
        <v>2985</v>
      </c>
      <c r="R12" s="280">
        <v>2771</v>
      </c>
      <c r="S12" s="280">
        <v>2580</v>
      </c>
      <c r="T12" s="280">
        <v>3304</v>
      </c>
      <c r="U12" s="280"/>
    </row>
    <row r="13" spans="1:23">
      <c r="A13" s="92" t="s">
        <v>6</v>
      </c>
      <c r="B13" s="280">
        <v>19640</v>
      </c>
      <c r="C13" s="280">
        <v>23599</v>
      </c>
      <c r="D13" s="280">
        <v>224222</v>
      </c>
      <c r="E13" s="280">
        <v>387707</v>
      </c>
      <c r="F13" s="280">
        <v>23414</v>
      </c>
      <c r="G13" s="280">
        <v>3253</v>
      </c>
      <c r="H13" s="280">
        <v>16125</v>
      </c>
      <c r="I13" s="280">
        <v>31948</v>
      </c>
      <c r="J13" s="280"/>
      <c r="K13" s="280"/>
      <c r="L13" s="280">
        <v>408024</v>
      </c>
      <c r="M13" s="280">
        <v>1602739</v>
      </c>
      <c r="N13" s="280">
        <v>483553</v>
      </c>
      <c r="O13" s="280">
        <v>64666</v>
      </c>
      <c r="P13" s="280">
        <v>1431873</v>
      </c>
      <c r="Q13" s="280">
        <v>68</v>
      </c>
      <c r="R13" s="280"/>
      <c r="S13" s="280"/>
      <c r="T13" s="280"/>
      <c r="U13" s="280"/>
    </row>
    <row r="14" spans="1:23">
      <c r="A14" s="92" t="s">
        <v>17</v>
      </c>
      <c r="B14" s="280"/>
      <c r="C14" s="280"/>
      <c r="D14" s="280"/>
      <c r="E14" s="280">
        <v>215257</v>
      </c>
      <c r="F14" s="280">
        <v>677542</v>
      </c>
      <c r="G14" s="280"/>
      <c r="H14" s="280">
        <v>141130</v>
      </c>
      <c r="I14" s="280"/>
      <c r="J14" s="280">
        <v>8</v>
      </c>
      <c r="K14" s="280"/>
      <c r="L14" s="280">
        <v>556447</v>
      </c>
      <c r="M14" s="280">
        <v>593196</v>
      </c>
      <c r="N14" s="280">
        <v>1841</v>
      </c>
      <c r="O14" s="280">
        <v>8454</v>
      </c>
      <c r="P14" s="280">
        <v>1837947</v>
      </c>
      <c r="Q14" s="280"/>
      <c r="R14" s="280">
        <v>64540</v>
      </c>
      <c r="S14" s="280">
        <v>61994</v>
      </c>
      <c r="T14" s="280">
        <v>172394</v>
      </c>
      <c r="U14" s="280"/>
    </row>
    <row r="15" spans="1:23">
      <c r="A15" s="92" t="s">
        <v>4</v>
      </c>
      <c r="B15" s="280">
        <v>32</v>
      </c>
      <c r="C15" s="280">
        <v>0</v>
      </c>
      <c r="D15" s="280">
        <v>49</v>
      </c>
      <c r="E15" s="280">
        <v>15</v>
      </c>
      <c r="F15" s="280">
        <v>24</v>
      </c>
      <c r="G15" s="280"/>
      <c r="H15" s="280"/>
      <c r="I15" s="280"/>
      <c r="J15" s="280">
        <v>1504</v>
      </c>
      <c r="K15" s="280">
        <v>32</v>
      </c>
      <c r="L15" s="280"/>
      <c r="M15" s="280"/>
      <c r="N15" s="280">
        <v>52</v>
      </c>
      <c r="O15" s="280"/>
      <c r="P15" s="280"/>
      <c r="Q15" s="280"/>
      <c r="R15" s="280"/>
      <c r="S15" s="280"/>
      <c r="T15" s="280"/>
      <c r="U15" s="280"/>
    </row>
    <row r="16" spans="1:23">
      <c r="A16" s="92" t="s">
        <v>3</v>
      </c>
      <c r="B16" s="280">
        <v>290</v>
      </c>
      <c r="C16" s="280">
        <v>0</v>
      </c>
      <c r="D16" s="280">
        <v>16200</v>
      </c>
      <c r="E16" s="280">
        <v>31133</v>
      </c>
      <c r="F16" s="280">
        <v>20300</v>
      </c>
      <c r="G16" s="280">
        <v>6000</v>
      </c>
      <c r="H16" s="280">
        <v>239695</v>
      </c>
      <c r="I16" s="280">
        <v>133200</v>
      </c>
      <c r="J16" s="280">
        <v>117292</v>
      </c>
      <c r="K16" s="280">
        <v>9187</v>
      </c>
      <c r="L16" s="280">
        <v>2700087</v>
      </c>
      <c r="M16" s="280">
        <v>46696</v>
      </c>
      <c r="N16" s="280">
        <v>28071</v>
      </c>
      <c r="O16" s="280"/>
      <c r="P16" s="280">
        <v>753520</v>
      </c>
      <c r="Q16" s="280">
        <v>1039161</v>
      </c>
      <c r="R16" s="280"/>
      <c r="S16" s="280"/>
      <c r="T16" s="280"/>
      <c r="U16" s="280"/>
    </row>
    <row r="17" spans="1:21">
      <c r="A17" s="92" t="s">
        <v>32</v>
      </c>
      <c r="B17" s="280">
        <v>360</v>
      </c>
      <c r="C17" s="280">
        <v>84</v>
      </c>
      <c r="D17" s="280">
        <v>4978</v>
      </c>
      <c r="E17" s="280">
        <v>182</v>
      </c>
      <c r="F17" s="280">
        <v>87341</v>
      </c>
      <c r="G17" s="280">
        <v>25700</v>
      </c>
      <c r="H17" s="280">
        <v>19333</v>
      </c>
      <c r="I17" s="280">
        <v>2110</v>
      </c>
      <c r="J17" s="280">
        <v>17441</v>
      </c>
      <c r="K17" s="280"/>
      <c r="L17" s="280">
        <v>145513</v>
      </c>
      <c r="M17" s="280">
        <v>341724</v>
      </c>
      <c r="N17" s="280">
        <v>125588</v>
      </c>
      <c r="O17" s="280">
        <v>205649</v>
      </c>
      <c r="P17" s="280">
        <v>103752</v>
      </c>
      <c r="Q17" s="280">
        <v>173841</v>
      </c>
      <c r="R17" s="280">
        <v>24198</v>
      </c>
      <c r="S17" s="280">
        <v>271</v>
      </c>
      <c r="T17" s="280">
        <v>2948</v>
      </c>
      <c r="U17" s="280"/>
    </row>
    <row r="18" spans="1:21">
      <c r="A18" s="92" t="s">
        <v>1</v>
      </c>
      <c r="B18" s="280"/>
      <c r="C18" s="280">
        <v>3264</v>
      </c>
      <c r="D18" s="280"/>
      <c r="E18" s="280">
        <v>1260</v>
      </c>
      <c r="F18" s="280">
        <v>8764</v>
      </c>
      <c r="G18" s="280">
        <v>539</v>
      </c>
      <c r="H18" s="280"/>
      <c r="I18" s="280">
        <v>1447</v>
      </c>
      <c r="J18" s="280">
        <v>4076</v>
      </c>
      <c r="K18" s="280">
        <v>3550</v>
      </c>
      <c r="L18" s="280"/>
      <c r="M18" s="280">
        <v>1968</v>
      </c>
      <c r="N18" s="280"/>
      <c r="O18" s="280"/>
      <c r="P18" s="280">
        <v>2300000</v>
      </c>
      <c r="Q18" s="280"/>
      <c r="R18" s="280"/>
      <c r="S18" s="280">
        <v>36</v>
      </c>
      <c r="T18" s="280">
        <v>75</v>
      </c>
      <c r="U18" s="280"/>
    </row>
    <row r="19" spans="1:21">
      <c r="A19" s="92" t="s">
        <v>23</v>
      </c>
      <c r="B19" s="280"/>
      <c r="C19" s="280"/>
      <c r="D19" s="280"/>
      <c r="E19" s="280"/>
      <c r="F19" s="280"/>
      <c r="G19" s="280"/>
      <c r="H19" s="280"/>
      <c r="I19" s="280"/>
      <c r="J19" s="280"/>
      <c r="K19" s="280"/>
      <c r="L19" s="280"/>
      <c r="M19" s="280"/>
      <c r="N19" s="280"/>
      <c r="O19" s="280"/>
      <c r="P19" s="280">
        <v>702363</v>
      </c>
      <c r="Q19" s="280"/>
      <c r="R19" s="280"/>
      <c r="S19" s="280"/>
      <c r="T19" s="280"/>
      <c r="U19" s="280"/>
    </row>
    <row r="21" spans="1:21">
      <c r="A21" s="136" t="s">
        <v>18</v>
      </c>
    </row>
    <row r="22" spans="1:21">
      <c r="A22" s="17" t="s">
        <v>3256</v>
      </c>
    </row>
  </sheetData>
  <hyperlinks>
    <hyperlink ref="W3" location="Content!A1" display="Back to content page" xr:uid="{A65FFF63-7D6B-4520-BE13-7E09C7817F0D}"/>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AB45"/>
  <sheetViews>
    <sheetView topLeftCell="A27" zoomScale="86" zoomScaleNormal="86" workbookViewId="0">
      <selection activeCell="B29" sqref="B29:Y43"/>
    </sheetView>
  </sheetViews>
  <sheetFormatPr defaultColWidth="9.26953125" defaultRowHeight="18" customHeight="1"/>
  <cols>
    <col min="1" max="1" width="36.54296875" style="17" customWidth="1"/>
    <col min="2" max="26" width="11.7265625" style="17" customWidth="1"/>
    <col min="27" max="27" width="8.54296875" style="17" customWidth="1"/>
    <col min="28" max="28" width="15.26953125" style="17" customWidth="1"/>
    <col min="29" max="16384" width="9.26953125" style="17"/>
  </cols>
  <sheetData>
    <row r="1" spans="1:28" ht="18" customHeight="1">
      <c r="A1" s="44" t="s">
        <v>3127</v>
      </c>
      <c r="B1" s="43"/>
      <c r="C1" s="43"/>
      <c r="D1" s="43"/>
      <c r="E1" s="43"/>
      <c r="F1" s="43"/>
      <c r="G1" s="43"/>
      <c r="H1" s="43"/>
      <c r="I1" s="43"/>
      <c r="J1" s="43"/>
      <c r="K1" s="274"/>
      <c r="L1" s="307"/>
      <c r="M1" s="307"/>
      <c r="N1" s="307"/>
      <c r="O1" s="307"/>
      <c r="P1" s="307"/>
      <c r="Q1" s="307"/>
      <c r="R1" s="307"/>
      <c r="S1" s="307"/>
      <c r="T1" s="307"/>
      <c r="U1" s="307"/>
      <c r="V1" s="307"/>
      <c r="W1" s="307"/>
      <c r="X1" s="307"/>
      <c r="Y1" s="307"/>
      <c r="Z1" s="656"/>
    </row>
    <row r="2" spans="1:28" ht="18" customHeight="1">
      <c r="A2" s="44"/>
      <c r="B2" s="43"/>
      <c r="C2" s="43"/>
      <c r="D2" s="43"/>
      <c r="E2" s="43"/>
      <c r="F2" s="43"/>
      <c r="G2" s="43"/>
      <c r="H2" s="43"/>
      <c r="I2" s="43"/>
      <c r="J2" s="43"/>
      <c r="K2" s="274"/>
      <c r="L2" s="274"/>
      <c r="M2" s="274"/>
      <c r="N2" s="274"/>
      <c r="O2" s="274"/>
      <c r="P2" s="274"/>
      <c r="Q2" s="274"/>
      <c r="R2" s="274"/>
      <c r="S2" s="274"/>
      <c r="T2" s="274"/>
      <c r="U2" s="274"/>
      <c r="V2" s="274"/>
      <c r="W2" s="274"/>
      <c r="X2" s="274"/>
      <c r="Y2" s="274"/>
      <c r="Z2" s="274"/>
    </row>
    <row r="3" spans="1:28" ht="18" customHeight="1">
      <c r="A3" s="368" t="s">
        <v>422</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Z3" s="217">
        <v>2024</v>
      </c>
      <c r="AB3" s="1" t="s">
        <v>528</v>
      </c>
    </row>
    <row r="4" spans="1:28" ht="18" customHeight="1">
      <c r="A4" s="244" t="s">
        <v>423</v>
      </c>
      <c r="B4" s="280">
        <v>1607.0584573029037</v>
      </c>
      <c r="C4" s="280">
        <v>1120.0509195646196</v>
      </c>
      <c r="D4" s="280">
        <v>2158.1873070977526</v>
      </c>
      <c r="E4" s="280">
        <v>1757.280528675966</v>
      </c>
      <c r="F4" s="280">
        <v>2895.5797522142975</v>
      </c>
      <c r="G4" s="280">
        <v>1878.3514382799999</v>
      </c>
      <c r="H4" s="280">
        <v>5775.9703370749994</v>
      </c>
      <c r="I4" s="280">
        <v>2800.6687101919997</v>
      </c>
      <c r="J4" s="280">
        <v>1166.270626128</v>
      </c>
      <c r="K4" s="280">
        <v>1795.149447513</v>
      </c>
      <c r="L4" s="280">
        <v>2640.5778306329998</v>
      </c>
      <c r="M4" s="280">
        <v>3121.2025774159997</v>
      </c>
      <c r="N4" s="280">
        <v>3980.9872640100002</v>
      </c>
      <c r="O4" s="280">
        <v>3907.0742008669999</v>
      </c>
      <c r="P4" s="280">
        <v>3871.5447167729999</v>
      </c>
      <c r="Q4" s="280">
        <v>3408.112370847</v>
      </c>
      <c r="R4" s="280">
        <v>3340.4185751100003</v>
      </c>
      <c r="S4" s="280">
        <v>3482.056205205</v>
      </c>
      <c r="T4" s="280">
        <v>4037.944750442</v>
      </c>
      <c r="U4" s="280">
        <v>4269.4993519979998</v>
      </c>
      <c r="V4" s="280">
        <v>4394.8116431489998</v>
      </c>
      <c r="W4" s="280">
        <v>6036.1882814840001</v>
      </c>
      <c r="X4" s="280">
        <v>6585.491124913</v>
      </c>
      <c r="Y4" s="280">
        <v>7225.0507863940002</v>
      </c>
      <c r="Z4" s="708">
        <v>7434</v>
      </c>
    </row>
    <row r="5" spans="1:28" ht="18" customHeight="1">
      <c r="A5" s="244" t="s">
        <v>424</v>
      </c>
      <c r="B5" s="280">
        <v>2018.4686019201508</v>
      </c>
      <c r="C5" s="280">
        <v>1416.5432379041576</v>
      </c>
      <c r="D5" s="280">
        <v>2244.1482313404808</v>
      </c>
      <c r="E5" s="280">
        <v>1196.1096908516338</v>
      </c>
      <c r="F5" s="280">
        <v>2707.6313421874429</v>
      </c>
      <c r="G5" s="280">
        <v>2345.5052668920002</v>
      </c>
      <c r="H5" s="280">
        <v>2122.2574413340003</v>
      </c>
      <c r="I5" s="280">
        <v>3077.9966340879996</v>
      </c>
      <c r="J5" s="280">
        <v>1916.1925830059999</v>
      </c>
      <c r="K5" s="280">
        <v>5719.4244084689999</v>
      </c>
      <c r="L5" s="280">
        <v>5337.3258701200002</v>
      </c>
      <c r="M5" s="280">
        <v>7984.000794689</v>
      </c>
      <c r="N5" s="280">
        <v>6938.3350927320007</v>
      </c>
      <c r="O5" s="280">
        <v>7216.3068383170003</v>
      </c>
      <c r="P5" s="280">
        <v>6069.7193244809996</v>
      </c>
      <c r="Q5" s="280">
        <v>6049.3750824870003</v>
      </c>
      <c r="R5" s="280">
        <v>5338.4497092770007</v>
      </c>
      <c r="S5" s="280">
        <v>5117.3995504980003</v>
      </c>
      <c r="T5" s="280">
        <v>6448.6524691929999</v>
      </c>
      <c r="U5" s="280">
        <v>4883.6101327320002</v>
      </c>
      <c r="V5" s="280">
        <v>5632.7280450100006</v>
      </c>
      <c r="W5" s="280">
        <v>7541.2436173000006</v>
      </c>
      <c r="X5" s="280">
        <v>8668.9653543980003</v>
      </c>
      <c r="Y5" s="280">
        <v>9211.4437571709987</v>
      </c>
      <c r="Z5" s="708">
        <v>9568</v>
      </c>
      <c r="AB5" s="13"/>
    </row>
    <row r="6" spans="1:28" ht="18" customHeight="1">
      <c r="A6" s="244" t="s">
        <v>425</v>
      </c>
      <c r="B6" s="280">
        <v>1317.108805201</v>
      </c>
      <c r="C6" s="280">
        <v>1085.6744155969998</v>
      </c>
      <c r="D6" s="280">
        <v>1389.919028823</v>
      </c>
      <c r="E6" s="280">
        <v>747.0450284069999</v>
      </c>
      <c r="F6" s="280">
        <v>1701.9435865989999</v>
      </c>
      <c r="G6" s="280">
        <v>1063.9320411219999</v>
      </c>
      <c r="H6" s="280">
        <v>3937.528432263</v>
      </c>
      <c r="I6" s="280">
        <v>1819.2241435369999</v>
      </c>
      <c r="J6" s="280">
        <v>744.24790417400004</v>
      </c>
      <c r="K6" s="280">
        <v>1031.882779114</v>
      </c>
      <c r="L6" s="280">
        <v>1471.4707913599998</v>
      </c>
      <c r="M6" s="280">
        <v>2299.5159125159998</v>
      </c>
      <c r="N6" s="280">
        <v>3128.53375508</v>
      </c>
      <c r="O6" s="280">
        <v>3170.0208833769998</v>
      </c>
      <c r="P6" s="280">
        <v>2781.1321920560003</v>
      </c>
      <c r="Q6" s="280">
        <v>2627.026561526</v>
      </c>
      <c r="R6" s="280">
        <v>2651.7138181700002</v>
      </c>
      <c r="S6" s="280">
        <v>2641.44521807</v>
      </c>
      <c r="T6" s="280">
        <v>2584.2315524529999</v>
      </c>
      <c r="U6" s="280">
        <v>2598.755320709</v>
      </c>
      <c r="V6" s="280">
        <v>3121.7657681000001</v>
      </c>
      <c r="W6" s="280">
        <v>3541.917779676</v>
      </c>
      <c r="X6" s="280">
        <v>3135.4668006420002</v>
      </c>
      <c r="Y6" s="280">
        <v>2863.6429814140001</v>
      </c>
      <c r="Z6" s="708">
        <v>2530</v>
      </c>
    </row>
    <row r="7" spans="1:28" ht="18" customHeight="1">
      <c r="A7" s="244" t="s">
        <v>426</v>
      </c>
      <c r="B7" s="280">
        <v>1283.164411103</v>
      </c>
      <c r="C7" s="280">
        <v>983.14330200100005</v>
      </c>
      <c r="D7" s="280">
        <v>1495.944799243</v>
      </c>
      <c r="E7" s="280">
        <v>642.89595705900001</v>
      </c>
      <c r="F7" s="280">
        <v>1851.239476687</v>
      </c>
      <c r="G7" s="280">
        <v>1429.3569767409999</v>
      </c>
      <c r="H7" s="280">
        <v>1367.8106120469999</v>
      </c>
      <c r="I7" s="280">
        <v>2056.8842969269999</v>
      </c>
      <c r="J7" s="280">
        <v>1385.422659866</v>
      </c>
      <c r="K7" s="280">
        <v>4897.2444998149995</v>
      </c>
      <c r="L7" s="280">
        <v>3092.6012555500001</v>
      </c>
      <c r="M7" s="280">
        <v>5251.0095224589995</v>
      </c>
      <c r="N7" s="280">
        <v>3712.8604762319997</v>
      </c>
      <c r="O7" s="280">
        <v>4105.9639905969998</v>
      </c>
      <c r="P7" s="280">
        <v>3148.659913251</v>
      </c>
      <c r="Q7" s="280">
        <v>2993.7472873759998</v>
      </c>
      <c r="R7" s="280">
        <v>2759.1671277399996</v>
      </c>
      <c r="S7" s="280">
        <v>2515.7773855700002</v>
      </c>
      <c r="T7" s="280">
        <v>3139.3010143829997</v>
      </c>
      <c r="U7" s="280">
        <v>2291.8636496529998</v>
      </c>
      <c r="V7" s="280">
        <v>3085.352320728</v>
      </c>
      <c r="W7" s="280">
        <v>4037.8863139970003</v>
      </c>
      <c r="X7" s="280">
        <v>4563.1196681169995</v>
      </c>
      <c r="Y7" s="280">
        <v>4505.7583459589996</v>
      </c>
      <c r="Z7" s="708">
        <v>4925</v>
      </c>
      <c r="AB7" s="13"/>
    </row>
    <row r="8" spans="1:28" ht="18" customHeight="1">
      <c r="A8" s="244" t="s">
        <v>427</v>
      </c>
      <c r="B8" s="280">
        <v>289.94965210190367</v>
      </c>
      <c r="C8" s="280">
        <v>34.376503967619783</v>
      </c>
      <c r="D8" s="280">
        <v>768.26827827475267</v>
      </c>
      <c r="E8" s="280">
        <v>1010.2355002689661</v>
      </c>
      <c r="F8" s="280">
        <v>1193.6361656152976</v>
      </c>
      <c r="G8" s="280">
        <v>814.41939715800004</v>
      </c>
      <c r="H8" s="280">
        <v>1838.4419048119994</v>
      </c>
      <c r="I8" s="280">
        <v>981.44456665499979</v>
      </c>
      <c r="J8" s="280">
        <v>422.02272195399996</v>
      </c>
      <c r="K8" s="280">
        <v>763.26666839900008</v>
      </c>
      <c r="L8" s="280">
        <v>1169.1070392730001</v>
      </c>
      <c r="M8" s="280">
        <v>821.68666489999987</v>
      </c>
      <c r="N8" s="280">
        <v>852.45350893000023</v>
      </c>
      <c r="O8" s="280">
        <v>737.05331749000015</v>
      </c>
      <c r="P8" s="280">
        <v>1090.4125247169995</v>
      </c>
      <c r="Q8" s="280">
        <v>781.08580932099994</v>
      </c>
      <c r="R8" s="280">
        <v>688.70475694000015</v>
      </c>
      <c r="S8" s="280">
        <v>840.61098713499996</v>
      </c>
      <c r="T8" s="280">
        <v>1453.713197989</v>
      </c>
      <c r="U8" s="280">
        <v>1670.7440312889998</v>
      </c>
      <c r="V8" s="280">
        <v>1273.0458750489997</v>
      </c>
      <c r="W8" s="280">
        <v>2494.2705018080001</v>
      </c>
      <c r="X8" s="280">
        <v>3450.0243242709998</v>
      </c>
      <c r="Y8" s="280">
        <v>4361.40780498</v>
      </c>
      <c r="Z8" s="617">
        <v>4904</v>
      </c>
    </row>
    <row r="9" spans="1:28" ht="18" customHeight="1">
      <c r="A9" s="244" t="s">
        <v>428</v>
      </c>
      <c r="B9" s="280">
        <v>735.30419081715081</v>
      </c>
      <c r="C9" s="280">
        <v>433.3999359031576</v>
      </c>
      <c r="D9" s="280">
        <v>748.2034320974808</v>
      </c>
      <c r="E9" s="280">
        <v>553.21373379263378</v>
      </c>
      <c r="F9" s="280">
        <v>856.39186550044292</v>
      </c>
      <c r="G9" s="280">
        <v>916.14829015100031</v>
      </c>
      <c r="H9" s="280">
        <v>754.44682928700036</v>
      </c>
      <c r="I9" s="280">
        <v>1021.1123371609997</v>
      </c>
      <c r="J9" s="280">
        <v>530.76992313999995</v>
      </c>
      <c r="K9" s="280">
        <v>822.17990865400043</v>
      </c>
      <c r="L9" s="280">
        <v>2244.7246145700001</v>
      </c>
      <c r="M9" s="280">
        <v>2732.9912722300005</v>
      </c>
      <c r="N9" s="280">
        <v>3225.474616500001</v>
      </c>
      <c r="O9" s="280">
        <v>3110.3428477200005</v>
      </c>
      <c r="P9" s="280">
        <v>2921.0594112299996</v>
      </c>
      <c r="Q9" s="280">
        <v>3055.6277951110005</v>
      </c>
      <c r="R9" s="280">
        <v>2579.2825815370011</v>
      </c>
      <c r="S9" s="280">
        <v>2601.6221649280001</v>
      </c>
      <c r="T9" s="280">
        <v>3309.3514548100002</v>
      </c>
      <c r="U9" s="280">
        <v>2591.7464830790004</v>
      </c>
      <c r="V9" s="280">
        <v>2547.3757242820006</v>
      </c>
      <c r="W9" s="280">
        <v>3503.3573033030002</v>
      </c>
      <c r="X9" s="280">
        <v>4105.8456862810008</v>
      </c>
      <c r="Y9" s="280">
        <v>4705.6854112119991</v>
      </c>
      <c r="Z9" s="617">
        <v>4643</v>
      </c>
    </row>
    <row r="10" spans="1:28" ht="18" customHeight="1">
      <c r="A10" s="244"/>
      <c r="B10" s="285"/>
      <c r="C10" s="285"/>
      <c r="D10" s="285"/>
      <c r="E10" s="285"/>
      <c r="F10" s="285"/>
      <c r="G10" s="285"/>
      <c r="H10" s="285"/>
      <c r="I10" s="285"/>
      <c r="J10" s="285"/>
      <c r="K10" s="285"/>
      <c r="L10" s="285"/>
      <c r="M10" s="285"/>
      <c r="N10" s="285"/>
      <c r="O10" s="285"/>
      <c r="P10" s="285"/>
      <c r="Q10" s="285"/>
      <c r="R10" s="285"/>
      <c r="S10" s="285"/>
      <c r="T10" s="285"/>
      <c r="U10" s="285"/>
      <c r="V10" s="285"/>
      <c r="W10" s="285"/>
      <c r="X10" s="285"/>
      <c r="Y10" s="285"/>
      <c r="Z10" s="285"/>
    </row>
    <row r="11" spans="1:28" ht="18" customHeight="1">
      <c r="A11" s="245" t="s">
        <v>429</v>
      </c>
      <c r="B11" s="523">
        <v>1317.108805201</v>
      </c>
      <c r="C11" s="523">
        <v>1085.6744155969998</v>
      </c>
      <c r="D11" s="523">
        <v>1389.919028823</v>
      </c>
      <c r="E11" s="523">
        <v>747.0450284069999</v>
      </c>
      <c r="F11" s="523">
        <v>1701.9435865989999</v>
      </c>
      <c r="G11" s="523">
        <v>1063.9320411219999</v>
      </c>
      <c r="H11" s="523">
        <v>3937.528432263</v>
      </c>
      <c r="I11" s="523">
        <v>1819.2241435369999</v>
      </c>
      <c r="J11" s="523">
        <v>744.24790417400004</v>
      </c>
      <c r="K11" s="523">
        <v>1031.882779114</v>
      </c>
      <c r="L11" s="523">
        <v>1471.4707913599998</v>
      </c>
      <c r="M11" s="523">
        <v>2299.5159125159998</v>
      </c>
      <c r="N11" s="523">
        <v>3128.53375508</v>
      </c>
      <c r="O11" s="523">
        <v>3170.0208833769998</v>
      </c>
      <c r="P11" s="523">
        <v>2781.1321920560003</v>
      </c>
      <c r="Q11" s="523">
        <v>2627.026561526</v>
      </c>
      <c r="R11" s="523">
        <v>2651.7138181700002</v>
      </c>
      <c r="S11" s="523">
        <v>2641.44521807</v>
      </c>
      <c r="T11" s="523">
        <v>2584.2315524529999</v>
      </c>
      <c r="U11" s="523">
        <v>2598.755320709</v>
      </c>
      <c r="V11" s="523">
        <v>3121.7657681000001</v>
      </c>
      <c r="W11" s="523">
        <v>3541.917779676</v>
      </c>
      <c r="X11" s="523">
        <v>3135.4668006420002</v>
      </c>
      <c r="Y11" s="523">
        <v>2863.6429814140001</v>
      </c>
      <c r="Z11" s="523"/>
    </row>
    <row r="12" spans="1:28" ht="18" customHeight="1">
      <c r="A12" s="246" t="s">
        <v>13</v>
      </c>
      <c r="B12" s="972">
        <v>0.74179361799999999</v>
      </c>
      <c r="C12" s="972">
        <v>0.30192210999999997</v>
      </c>
      <c r="D12" s="972">
        <v>4.1374178759999998</v>
      </c>
      <c r="E12" s="972">
        <v>3.4854860189999997</v>
      </c>
      <c r="F12" s="972">
        <v>13.94567949</v>
      </c>
      <c r="G12" s="972">
        <v>1.9009662760000001</v>
      </c>
      <c r="H12" s="972">
        <v>0.31752915100000001</v>
      </c>
      <c r="I12" s="972">
        <v>1.3240998689999999</v>
      </c>
      <c r="J12" s="972">
        <v>1.7719759420000001</v>
      </c>
      <c r="K12" s="972">
        <v>3.20962784</v>
      </c>
      <c r="L12" s="972">
        <v>4.1872455999999998</v>
      </c>
      <c r="M12" s="972">
        <v>8.8660877599999992</v>
      </c>
      <c r="N12" s="972">
        <v>0</v>
      </c>
      <c r="O12" s="972">
        <v>0</v>
      </c>
      <c r="P12" s="972">
        <v>0</v>
      </c>
      <c r="Q12" s="972">
        <v>6.4679999999999998E-3</v>
      </c>
      <c r="R12" s="972">
        <v>0</v>
      </c>
      <c r="S12" s="972">
        <v>0</v>
      </c>
      <c r="T12" s="972">
        <v>0</v>
      </c>
      <c r="U12" s="972">
        <v>2.8354852E-2</v>
      </c>
      <c r="V12" s="972">
        <v>0.126197012</v>
      </c>
      <c r="W12" s="972">
        <v>0.109363047</v>
      </c>
      <c r="X12" s="972">
        <v>3.79845465</v>
      </c>
      <c r="Y12" s="972">
        <v>0.10537800900000001</v>
      </c>
      <c r="Z12" s="285"/>
    </row>
    <row r="13" spans="1:28" ht="18" customHeight="1">
      <c r="A13" s="246" t="s">
        <v>12</v>
      </c>
      <c r="B13" s="972">
        <v>74.404353838999995</v>
      </c>
      <c r="C13" s="972">
        <v>16.242340321</v>
      </c>
      <c r="D13" s="972">
        <v>47.136170946999997</v>
      </c>
      <c r="E13" s="972">
        <v>62.136844688000004</v>
      </c>
      <c r="F13" s="972">
        <v>101.607115511</v>
      </c>
      <c r="G13" s="972">
        <v>80.344934507000005</v>
      </c>
      <c r="H13" s="972">
        <v>282.071707022</v>
      </c>
      <c r="I13" s="972">
        <v>151.79751497699999</v>
      </c>
      <c r="J13" s="972">
        <v>137.91315498199998</v>
      </c>
      <c r="K13" s="972">
        <v>36.733842852999999</v>
      </c>
      <c r="L13" s="972">
        <v>27.932794635</v>
      </c>
      <c r="M13" s="972">
        <v>39.42063125</v>
      </c>
      <c r="N13" s="972">
        <v>48.796281159999999</v>
      </c>
      <c r="O13" s="972">
        <v>44.007769209999999</v>
      </c>
      <c r="P13" s="972">
        <v>27.93888578</v>
      </c>
      <c r="Q13" s="972">
        <v>30.797899640000001</v>
      </c>
      <c r="R13" s="972">
        <v>29.07405756</v>
      </c>
      <c r="S13" s="972">
        <v>19.5208847</v>
      </c>
      <c r="T13" s="972">
        <v>31.03013047</v>
      </c>
      <c r="U13" s="972">
        <v>43.383984623000003</v>
      </c>
      <c r="V13" s="972">
        <v>39.719693184</v>
      </c>
      <c r="W13" s="972">
        <v>36.079989277999999</v>
      </c>
      <c r="X13" s="972">
        <v>37.061387314999997</v>
      </c>
      <c r="Y13" s="972">
        <v>26.953363438</v>
      </c>
      <c r="Z13" s="285"/>
    </row>
    <row r="14" spans="1:28" ht="18" customHeight="1">
      <c r="A14" s="246" t="s">
        <v>483</v>
      </c>
      <c r="B14" s="972" t="s">
        <v>101</v>
      </c>
      <c r="C14" s="972" t="s">
        <v>101</v>
      </c>
      <c r="D14" s="972" t="s">
        <v>101</v>
      </c>
      <c r="E14" s="972" t="s">
        <v>101</v>
      </c>
      <c r="F14" s="972" t="s">
        <v>101</v>
      </c>
      <c r="G14" s="972">
        <v>4.9053559999999996E-3</v>
      </c>
      <c r="H14" s="972">
        <v>2.6355521999999999E-2</v>
      </c>
      <c r="I14" s="972">
        <v>7.9002000000000003E-2</v>
      </c>
      <c r="J14" s="972">
        <v>0</v>
      </c>
      <c r="K14" s="972">
        <v>5.0000000000000004E-6</v>
      </c>
      <c r="L14" s="972">
        <v>0</v>
      </c>
      <c r="M14" s="972">
        <v>0</v>
      </c>
      <c r="N14" s="972">
        <v>0</v>
      </c>
      <c r="O14" s="972">
        <v>0</v>
      </c>
      <c r="P14" s="972">
        <v>0</v>
      </c>
      <c r="Q14" s="972">
        <v>0</v>
      </c>
      <c r="R14" s="972">
        <v>0</v>
      </c>
      <c r="S14" s="972">
        <v>0</v>
      </c>
      <c r="T14" s="972">
        <v>0</v>
      </c>
      <c r="U14" s="972">
        <v>0</v>
      </c>
      <c r="V14" s="972">
        <v>7.588E-6</v>
      </c>
      <c r="W14" s="972">
        <v>0</v>
      </c>
      <c r="X14" s="972">
        <v>0</v>
      </c>
      <c r="Y14" s="972">
        <v>0</v>
      </c>
      <c r="Z14" s="285"/>
    </row>
    <row r="15" spans="1:28" ht="18" customHeight="1">
      <c r="A15" s="246" t="s">
        <v>430</v>
      </c>
      <c r="B15" s="972">
        <v>4.7184614620000005</v>
      </c>
      <c r="C15" s="972">
        <v>0.48505760800000003</v>
      </c>
      <c r="D15" s="972">
        <v>17.156633881999998</v>
      </c>
      <c r="E15" s="972">
        <v>12.09987924</v>
      </c>
      <c r="F15" s="972">
        <v>24.443352106999999</v>
      </c>
      <c r="G15" s="972">
        <v>14.055143537000001</v>
      </c>
      <c r="H15" s="972">
        <v>947.29617005099999</v>
      </c>
      <c r="I15" s="972">
        <v>42.639568746000002</v>
      </c>
      <c r="J15" s="972">
        <v>11.419124653000001</v>
      </c>
      <c r="K15" s="972">
        <v>14.524406183</v>
      </c>
      <c r="L15" s="972">
        <v>25.006542929999998</v>
      </c>
      <c r="M15" s="972">
        <v>18.65800415</v>
      </c>
      <c r="N15" s="972">
        <v>16.342790520000001</v>
      </c>
      <c r="O15" s="972">
        <v>11.54094767</v>
      </c>
      <c r="P15" s="972">
        <v>4.3937555000000001</v>
      </c>
      <c r="Q15" s="972">
        <v>3.6881320199999998</v>
      </c>
      <c r="R15" s="972">
        <v>6.4835000000000004E-2</v>
      </c>
      <c r="S15" s="972">
        <v>1.9750000000000002E-3</v>
      </c>
      <c r="T15" s="972">
        <v>1.41652742</v>
      </c>
      <c r="U15" s="972">
        <v>0.708288955</v>
      </c>
      <c r="V15" s="972">
        <v>1.8976430000000001E-3</v>
      </c>
      <c r="W15" s="972">
        <v>4.2667000000000003E-5</v>
      </c>
      <c r="X15" s="972">
        <v>12.652761043</v>
      </c>
      <c r="Y15" s="972">
        <v>26.541853781</v>
      </c>
      <c r="Z15" s="285"/>
    </row>
    <row r="16" spans="1:28" s="40" customFormat="1" ht="18" customHeight="1">
      <c r="A16" s="246" t="s">
        <v>482</v>
      </c>
      <c r="B16" s="972">
        <v>0.12460595100000001</v>
      </c>
      <c r="C16" s="972">
        <v>7.9218759999999996E-3</v>
      </c>
      <c r="D16" s="972">
        <v>0.58424057700000009</v>
      </c>
      <c r="E16" s="972">
        <v>0.12737188699999999</v>
      </c>
      <c r="F16" s="972">
        <v>0.14551921800000001</v>
      </c>
      <c r="G16" s="972">
        <v>0.63670067500000005</v>
      </c>
      <c r="H16" s="972">
        <v>3.6113330939999999</v>
      </c>
      <c r="I16" s="972">
        <v>8.4763589849999992</v>
      </c>
      <c r="J16" s="972">
        <v>3.5772347140000003</v>
      </c>
      <c r="K16" s="972">
        <v>13.357055293</v>
      </c>
      <c r="L16" s="972">
        <v>16.573944109999999</v>
      </c>
      <c r="M16" s="972">
        <v>13.10839882</v>
      </c>
      <c r="N16" s="972">
        <v>0.25224787999999998</v>
      </c>
      <c r="O16" s="972">
        <v>0.26671921000000004</v>
      </c>
      <c r="P16" s="972">
        <v>0.53261738999999997</v>
      </c>
      <c r="Q16" s="972">
        <v>1.0300833199999999</v>
      </c>
      <c r="R16" s="972">
        <v>0.14551</v>
      </c>
      <c r="S16" s="972">
        <v>0.35959120999999999</v>
      </c>
      <c r="T16" s="972">
        <v>3.9990499999999998E-2</v>
      </c>
      <c r="U16" s="972">
        <v>27.310623967999998</v>
      </c>
      <c r="V16" s="972">
        <v>1.5556110139999999</v>
      </c>
      <c r="W16" s="972">
        <v>6.0573479999999997E-3</v>
      </c>
      <c r="X16" s="972">
        <v>7.6618793000000004E-2</v>
      </c>
      <c r="Y16" s="972">
        <v>2.4310863000000002E-2</v>
      </c>
      <c r="Z16" s="285"/>
    </row>
    <row r="17" spans="1:26" ht="18" customHeight="1">
      <c r="A17" s="246" t="s">
        <v>11</v>
      </c>
      <c r="B17" s="972">
        <v>0.19565854899999999</v>
      </c>
      <c r="C17" s="972">
        <v>1.7064523000000002E-2</v>
      </c>
      <c r="D17" s="972">
        <v>0.50184120500000007</v>
      </c>
      <c r="E17" s="972">
        <v>0.38909310399999997</v>
      </c>
      <c r="F17" s="972">
        <v>8.4217046060000005</v>
      </c>
      <c r="G17" s="972">
        <v>0.46082518</v>
      </c>
      <c r="H17" s="972">
        <v>0.33216325400000002</v>
      </c>
      <c r="I17" s="972">
        <v>4.6270994639999996</v>
      </c>
      <c r="J17" s="972">
        <v>0.83711722</v>
      </c>
      <c r="K17" s="972">
        <v>25.616983050999998</v>
      </c>
      <c r="L17" s="972">
        <v>7.3938162929999995</v>
      </c>
      <c r="M17" s="972">
        <v>3.7319033999999998</v>
      </c>
      <c r="N17" s="972">
        <v>0.89472039000000003</v>
      </c>
      <c r="O17" s="972">
        <v>8.8579999999999996E-3</v>
      </c>
      <c r="P17" s="972">
        <v>0.52610493000000003</v>
      </c>
      <c r="Q17" s="972">
        <v>0</v>
      </c>
      <c r="R17" s="972">
        <v>1.5E-5</v>
      </c>
      <c r="S17" s="972">
        <v>3.64E-3</v>
      </c>
      <c r="T17" s="972">
        <v>0</v>
      </c>
      <c r="U17" s="972">
        <v>0</v>
      </c>
      <c r="V17" s="972">
        <v>1.03E-7</v>
      </c>
      <c r="W17" s="972">
        <v>2.61466E-3</v>
      </c>
      <c r="X17" s="972">
        <v>0</v>
      </c>
      <c r="Y17" s="972">
        <v>0</v>
      </c>
      <c r="Z17" s="285"/>
    </row>
    <row r="18" spans="1:26" ht="18" customHeight="1">
      <c r="A18" s="246" t="s">
        <v>10</v>
      </c>
      <c r="B18" s="972">
        <v>0</v>
      </c>
      <c r="C18" s="972">
        <v>0</v>
      </c>
      <c r="D18" s="972">
        <v>0.43261717399999999</v>
      </c>
      <c r="E18" s="972">
        <v>4.1818258999999997E-2</v>
      </c>
      <c r="F18" s="972">
        <v>7.6465876999999988E-2</v>
      </c>
      <c r="G18" s="972">
        <v>3.8389334999999997E-2</v>
      </c>
      <c r="H18" s="972">
        <v>5.2490043E-2</v>
      </c>
      <c r="I18" s="972">
        <v>1.1152715</v>
      </c>
      <c r="J18" s="972">
        <v>4.2740023999999995E-2</v>
      </c>
      <c r="K18" s="972">
        <v>4.0160000000000001E-2</v>
      </c>
      <c r="L18" s="972">
        <v>1.2382499999999999E-2</v>
      </c>
      <c r="M18" s="972">
        <v>6.9999999999999999E-6</v>
      </c>
      <c r="N18" s="972">
        <v>0</v>
      </c>
      <c r="O18" s="972">
        <v>0</v>
      </c>
      <c r="P18" s="972">
        <v>1.02E-4</v>
      </c>
      <c r="Q18" s="972">
        <v>0.12744439999999999</v>
      </c>
      <c r="R18" s="972">
        <v>0.12994</v>
      </c>
      <c r="S18" s="972">
        <v>0.25384442000000002</v>
      </c>
      <c r="T18" s="972">
        <v>1.5552000000000001E-3</v>
      </c>
      <c r="U18" s="972">
        <v>8.7559179999999997E-3</v>
      </c>
      <c r="V18" s="972">
        <v>9.7539200000000006E-4</v>
      </c>
      <c r="W18" s="972">
        <v>1.0006E-5</v>
      </c>
      <c r="X18" s="972">
        <v>0.34593362099999997</v>
      </c>
      <c r="Y18" s="972">
        <v>0</v>
      </c>
      <c r="Z18" s="285"/>
    </row>
    <row r="19" spans="1:26" ht="18" customHeight="1">
      <c r="A19" s="246" t="s">
        <v>9</v>
      </c>
      <c r="B19" s="972">
        <v>21.126400159000003</v>
      </c>
      <c r="C19" s="972">
        <v>7.1822341989999998</v>
      </c>
      <c r="D19" s="972">
        <v>76.103564871999993</v>
      </c>
      <c r="E19" s="972">
        <v>50.041332652999998</v>
      </c>
      <c r="F19" s="972">
        <v>99.511815630000001</v>
      </c>
      <c r="G19" s="972">
        <v>35.823443591999997</v>
      </c>
      <c r="H19" s="972">
        <v>39.88898382</v>
      </c>
      <c r="I19" s="972">
        <v>45.377456529</v>
      </c>
      <c r="J19" s="972">
        <v>89.666544971000008</v>
      </c>
      <c r="K19" s="972">
        <v>28.649170789999999</v>
      </c>
      <c r="L19" s="972">
        <v>34.594050744999997</v>
      </c>
      <c r="M19" s="972">
        <v>19.630987319999999</v>
      </c>
      <c r="N19" s="972">
        <v>5.7981407000000003</v>
      </c>
      <c r="O19" s="972">
        <v>7.0270086200000001</v>
      </c>
      <c r="P19" s="972">
        <v>4.7523514999999996</v>
      </c>
      <c r="Q19" s="972">
        <v>3.46229911</v>
      </c>
      <c r="R19" s="972">
        <v>4.2352851399999993</v>
      </c>
      <c r="S19" s="972">
        <v>5.4656864599999997</v>
      </c>
      <c r="T19" s="972">
        <v>6.3440306</v>
      </c>
      <c r="U19" s="972">
        <v>5.2992357720000003</v>
      </c>
      <c r="V19" s="972">
        <v>3.317767651</v>
      </c>
      <c r="W19" s="972">
        <v>4.1623773399999999</v>
      </c>
      <c r="X19" s="972">
        <v>5.9957220810000003</v>
      </c>
      <c r="Y19" s="972">
        <v>6.8414495130000006</v>
      </c>
      <c r="Z19" s="285"/>
    </row>
    <row r="20" spans="1:26" ht="18" customHeight="1">
      <c r="A20" s="246" t="s">
        <v>8</v>
      </c>
      <c r="B20" s="972">
        <v>1.725771247</v>
      </c>
      <c r="C20" s="972">
        <v>8.8555448000000009E-2</v>
      </c>
      <c r="D20" s="972">
        <v>5.5323766760000002</v>
      </c>
      <c r="E20" s="972">
        <v>1.026045981</v>
      </c>
      <c r="F20" s="972">
        <v>2.7329104130000004</v>
      </c>
      <c r="G20" s="972">
        <v>1.6662801789999999</v>
      </c>
      <c r="H20" s="972">
        <v>1.733865518</v>
      </c>
      <c r="I20" s="972">
        <v>2.7211566880000002</v>
      </c>
      <c r="J20" s="972">
        <v>0.55370429799999998</v>
      </c>
      <c r="K20" s="972">
        <v>1.82447118</v>
      </c>
      <c r="L20" s="972">
        <v>5.8371649300000001</v>
      </c>
      <c r="M20" s="972">
        <v>4.8082788799999996</v>
      </c>
      <c r="N20" s="972">
        <v>2.812514E-2</v>
      </c>
      <c r="O20" s="972">
        <v>2.059482E-2</v>
      </c>
      <c r="P20" s="972">
        <v>1.220866E-2</v>
      </c>
      <c r="Q20" s="972">
        <v>4.1068879999999995E-2</v>
      </c>
      <c r="R20" s="972">
        <v>0.13131767000000003</v>
      </c>
      <c r="S20" s="972">
        <v>0.18597848</v>
      </c>
      <c r="T20" s="972">
        <v>1.757003E-2</v>
      </c>
      <c r="U20" s="972">
        <v>5.0581942999999997E-2</v>
      </c>
      <c r="V20" s="972">
        <v>0.110847431</v>
      </c>
      <c r="W20" s="972">
        <v>2.3223495E-2</v>
      </c>
      <c r="X20" s="972">
        <v>7.5989373779999996</v>
      </c>
      <c r="Y20" s="972">
        <v>0.71770256600000004</v>
      </c>
      <c r="Z20" s="285"/>
    </row>
    <row r="21" spans="1:26" ht="18" customHeight="1">
      <c r="A21" s="246" t="s">
        <v>6</v>
      </c>
      <c r="B21" s="972">
        <v>273.73997842299997</v>
      </c>
      <c r="C21" s="972">
        <v>362.06881748500001</v>
      </c>
      <c r="D21" s="972">
        <v>131.92173636000001</v>
      </c>
      <c r="E21" s="972">
        <v>40.995019880000001</v>
      </c>
      <c r="F21" s="972">
        <v>118.59471535600001</v>
      </c>
      <c r="G21" s="972">
        <v>68.950314062000004</v>
      </c>
      <c r="H21" s="972">
        <v>97.553261426000006</v>
      </c>
      <c r="I21" s="972">
        <v>427.81852153399996</v>
      </c>
      <c r="J21" s="972">
        <v>21.294290835000002</v>
      </c>
      <c r="K21" s="972">
        <v>97.71106378399999</v>
      </c>
      <c r="L21" s="972">
        <v>91.926404415999997</v>
      </c>
      <c r="M21" s="972">
        <v>130.59035448</v>
      </c>
      <c r="N21" s="972">
        <v>283.10548569000002</v>
      </c>
      <c r="O21" s="972">
        <v>369.54857914999997</v>
      </c>
      <c r="P21" s="972">
        <v>577.41878527599999</v>
      </c>
      <c r="Q21" s="972">
        <v>408.89002220999998</v>
      </c>
      <c r="R21" s="972">
        <v>268.2490535</v>
      </c>
      <c r="S21" s="972">
        <v>365.32375007000002</v>
      </c>
      <c r="T21" s="972">
        <v>392.20163344000002</v>
      </c>
      <c r="U21" s="972">
        <v>354.33834349199998</v>
      </c>
      <c r="V21" s="972">
        <v>407.51634141799997</v>
      </c>
      <c r="W21" s="972">
        <v>508.64104249900004</v>
      </c>
      <c r="X21" s="972">
        <v>190.3526607</v>
      </c>
      <c r="Y21" s="972">
        <v>397.697723301</v>
      </c>
      <c r="Z21" s="285"/>
    </row>
    <row r="22" spans="1:26" ht="18" customHeight="1">
      <c r="A22" s="246" t="s">
        <v>17</v>
      </c>
      <c r="B22" s="972">
        <v>5.5590393540000003</v>
      </c>
      <c r="C22" s="972">
        <v>5.0133234790000003</v>
      </c>
      <c r="D22" s="972">
        <v>16.975929107000002</v>
      </c>
      <c r="E22" s="972">
        <v>19.135632784000002</v>
      </c>
      <c r="F22" s="972">
        <v>15.472624630999999</v>
      </c>
      <c r="G22" s="972">
        <v>16.962894967999997</v>
      </c>
      <c r="H22" s="972">
        <v>15.103402091</v>
      </c>
      <c r="I22" s="972">
        <v>14.377952696000001</v>
      </c>
      <c r="J22" s="972">
        <v>7.6395793949999993</v>
      </c>
      <c r="K22" s="972">
        <v>18.431148565000001</v>
      </c>
      <c r="L22" s="972">
        <v>5.6831048200000005</v>
      </c>
      <c r="M22" s="972">
        <v>5.1850924660000004</v>
      </c>
      <c r="N22" s="972">
        <v>1.71397205</v>
      </c>
      <c r="O22" s="972">
        <v>7.9724380870000005</v>
      </c>
      <c r="P22" s="972">
        <v>8.9746962300000011</v>
      </c>
      <c r="Q22" s="972">
        <v>13.742707786</v>
      </c>
      <c r="R22" s="972">
        <v>7.3483363099999996</v>
      </c>
      <c r="S22" s="972">
        <v>9.5508553200000001</v>
      </c>
      <c r="T22" s="972">
        <v>7.659335972</v>
      </c>
      <c r="U22" s="972">
        <v>13.143222792</v>
      </c>
      <c r="V22" s="972">
        <v>5.771765984</v>
      </c>
      <c r="W22" s="972">
        <v>3.9571837790000002</v>
      </c>
      <c r="X22" s="972">
        <v>26.277884050999997</v>
      </c>
      <c r="Y22" s="972">
        <v>20.943755871</v>
      </c>
      <c r="Z22" s="285"/>
    </row>
    <row r="23" spans="1:26" ht="18" customHeight="1">
      <c r="A23" s="246" t="s">
        <v>4</v>
      </c>
      <c r="B23" s="972">
        <v>2.8794884430000001</v>
      </c>
      <c r="C23" s="972">
        <v>1.2492637000000001E-2</v>
      </c>
      <c r="D23" s="972">
        <v>0.189262606</v>
      </c>
      <c r="E23" s="972">
        <v>4.5671752999999995E-2</v>
      </c>
      <c r="F23" s="972">
        <v>7.2458471999999996E-2</v>
      </c>
      <c r="G23" s="972">
        <v>6.0177356000000001E-2</v>
      </c>
      <c r="H23" s="972">
        <v>5.6045892999999999E-2</v>
      </c>
      <c r="I23" s="972">
        <v>5.4192449999999996E-2</v>
      </c>
      <c r="J23" s="972">
        <v>1.1879410000000001E-3</v>
      </c>
      <c r="K23" s="972">
        <v>0.10815652000000001</v>
      </c>
      <c r="L23" s="972">
        <v>0.17349567999999999</v>
      </c>
      <c r="M23" s="972">
        <v>0.18125780999999999</v>
      </c>
      <c r="N23" s="972">
        <v>0</v>
      </c>
      <c r="O23" s="972">
        <v>0</v>
      </c>
      <c r="P23" s="972">
        <v>1.2049300000000001E-3</v>
      </c>
      <c r="Q23" s="972">
        <v>0</v>
      </c>
      <c r="R23" s="972">
        <v>0</v>
      </c>
      <c r="S23" s="972">
        <v>0</v>
      </c>
      <c r="T23" s="972">
        <v>0</v>
      </c>
      <c r="U23" s="972">
        <v>9.6000000000000002E-5</v>
      </c>
      <c r="V23" s="972">
        <v>7.1119930000000005E-3</v>
      </c>
      <c r="W23" s="972">
        <v>4.8369029000000001E-2</v>
      </c>
      <c r="X23" s="972">
        <v>8.4511901E-2</v>
      </c>
      <c r="Y23" s="972">
        <v>8.3226595E-2</v>
      </c>
      <c r="Z23" s="285"/>
    </row>
    <row r="24" spans="1:26" ht="18" customHeight="1">
      <c r="A24" s="246" t="s">
        <v>3</v>
      </c>
      <c r="B24" s="972">
        <v>837.83971147099999</v>
      </c>
      <c r="C24" s="972">
        <v>682.06121400199993</v>
      </c>
      <c r="D24" s="972">
        <v>950.62882677199991</v>
      </c>
      <c r="E24" s="972">
        <v>475.17991003399999</v>
      </c>
      <c r="F24" s="972">
        <v>1164.7574237379999</v>
      </c>
      <c r="G24" s="972">
        <v>735.54145022</v>
      </c>
      <c r="H24" s="972">
        <v>904.23366405100001</v>
      </c>
      <c r="I24" s="972">
        <v>968.02417975499998</v>
      </c>
      <c r="J24" s="972">
        <v>427.45596030199999</v>
      </c>
      <c r="K24" s="972">
        <v>721.02455930499991</v>
      </c>
      <c r="L24" s="972">
        <v>1176.2314593429999</v>
      </c>
      <c r="M24" s="972">
        <v>1966.7418495999998</v>
      </c>
      <c r="N24" s="972">
        <v>2673.96299752</v>
      </c>
      <c r="O24" s="972">
        <v>2613.8576031100001</v>
      </c>
      <c r="P24" s="972">
        <v>2052.8951221800003</v>
      </c>
      <c r="Q24" s="972">
        <v>2072.9163123900003</v>
      </c>
      <c r="R24" s="972">
        <v>2270.2205021</v>
      </c>
      <c r="S24" s="972">
        <v>2181.5231972699999</v>
      </c>
      <c r="T24" s="972">
        <v>2078.8535612400001</v>
      </c>
      <c r="U24" s="972">
        <v>2094.1487257859999</v>
      </c>
      <c r="V24" s="972">
        <v>2608.2191072840001</v>
      </c>
      <c r="W24" s="972">
        <v>2921.0770667689999</v>
      </c>
      <c r="X24" s="972">
        <v>2755.6796957820002</v>
      </c>
      <c r="Y24" s="972">
        <v>2233.3903250489998</v>
      </c>
      <c r="Z24" s="285"/>
    </row>
    <row r="25" spans="1:26" ht="18" customHeight="1">
      <c r="A25" s="246" t="s">
        <v>431</v>
      </c>
      <c r="B25" s="972">
        <v>3.7048166090000003</v>
      </c>
      <c r="C25" s="972">
        <v>0.62487891799999995</v>
      </c>
      <c r="D25" s="972">
        <v>6.7408173800000002</v>
      </c>
      <c r="E25" s="972">
        <v>3.1071855510000002</v>
      </c>
      <c r="F25" s="972">
        <v>6.0639560230000003</v>
      </c>
      <c r="G25" s="972">
        <v>3.6064295679999998</v>
      </c>
      <c r="H25" s="972">
        <v>3.3575626540000001</v>
      </c>
      <c r="I25" s="972">
        <v>31.069818798</v>
      </c>
      <c r="J25" s="972">
        <v>0.69045216700000001</v>
      </c>
      <c r="K25" s="972">
        <v>0.65618113199999994</v>
      </c>
      <c r="L25" s="972">
        <v>1.686652507</v>
      </c>
      <c r="M25" s="972">
        <v>3.0775296400000003</v>
      </c>
      <c r="N25" s="972">
        <v>0.40941644999999999</v>
      </c>
      <c r="O25" s="972">
        <v>0.11264826</v>
      </c>
      <c r="P25" s="972">
        <v>0.90829789000000005</v>
      </c>
      <c r="Q25" s="972">
        <v>0.77301388000000004</v>
      </c>
      <c r="R25" s="972">
        <v>0.26364459999999995</v>
      </c>
      <c r="S25" s="972">
        <v>0.12827542</v>
      </c>
      <c r="T25" s="972">
        <v>8.711141E-2</v>
      </c>
      <c r="U25" s="972">
        <v>0.30558452799999997</v>
      </c>
      <c r="V25" s="972">
        <v>2.8550010699999997</v>
      </c>
      <c r="W25" s="972">
        <v>7.7017545350000001</v>
      </c>
      <c r="X25" s="972">
        <v>5.5361980239999999</v>
      </c>
      <c r="Y25" s="972">
        <v>8.0190767960000002</v>
      </c>
      <c r="Z25" s="285"/>
    </row>
    <row r="26" spans="1:26" ht="18" customHeight="1">
      <c r="A26" s="246" t="s">
        <v>1</v>
      </c>
      <c r="B26" s="972">
        <v>90.348726077999999</v>
      </c>
      <c r="C26" s="972">
        <v>11.568592992000001</v>
      </c>
      <c r="D26" s="972">
        <v>131.877593391</v>
      </c>
      <c r="E26" s="972">
        <v>79.233736574000005</v>
      </c>
      <c r="F26" s="972">
        <v>146.09784552599999</v>
      </c>
      <c r="G26" s="972">
        <v>103.879186312</v>
      </c>
      <c r="H26" s="972">
        <v>1641.893898674</v>
      </c>
      <c r="I26" s="972">
        <v>119.721949546</v>
      </c>
      <c r="J26" s="972">
        <v>41.384836729999996</v>
      </c>
      <c r="K26" s="972">
        <v>69.995947616999999</v>
      </c>
      <c r="L26" s="972">
        <v>74.231732851999993</v>
      </c>
      <c r="M26" s="972">
        <v>85.515529939999993</v>
      </c>
      <c r="N26" s="972">
        <v>97.229577579999997</v>
      </c>
      <c r="O26" s="972">
        <v>115.65771724</v>
      </c>
      <c r="P26" s="972">
        <v>102.77805979</v>
      </c>
      <c r="Q26" s="972">
        <v>91.551109890000006</v>
      </c>
      <c r="R26" s="972">
        <v>71.851321290000001</v>
      </c>
      <c r="S26" s="972">
        <v>59.127539720000001</v>
      </c>
      <c r="T26" s="972">
        <v>66.580106170000008</v>
      </c>
      <c r="U26" s="972">
        <v>60.029522081000003</v>
      </c>
      <c r="V26" s="972">
        <v>52.563443335000002</v>
      </c>
      <c r="W26" s="972">
        <v>60.108685222999995</v>
      </c>
      <c r="X26" s="972">
        <v>90.006035303000004</v>
      </c>
      <c r="Y26" s="972">
        <v>142.324815632</v>
      </c>
      <c r="Z26" s="285"/>
    </row>
    <row r="27" spans="1:26" ht="18" customHeight="1">
      <c r="A27" s="244"/>
      <c r="B27" s="285"/>
      <c r="C27" s="285"/>
      <c r="D27" s="285"/>
      <c r="E27" s="285"/>
      <c r="F27" s="285"/>
      <c r="G27" s="285"/>
      <c r="H27" s="285"/>
      <c r="I27" s="285"/>
      <c r="J27" s="285"/>
      <c r="K27" s="285"/>
      <c r="L27" s="285"/>
      <c r="M27" s="285"/>
      <c r="N27" s="285"/>
      <c r="O27" s="285"/>
      <c r="P27" s="285"/>
      <c r="Q27" s="285"/>
      <c r="R27" s="285"/>
      <c r="S27" s="285"/>
      <c r="T27" s="285"/>
      <c r="U27" s="285"/>
      <c r="V27" s="285"/>
      <c r="W27" s="285"/>
      <c r="X27" s="285"/>
      <c r="Y27" s="285"/>
      <c r="Z27" s="285"/>
    </row>
    <row r="28" spans="1:26" ht="18" customHeight="1">
      <c r="A28" s="245" t="s">
        <v>432</v>
      </c>
      <c r="B28" s="523">
        <v>1283.164411103</v>
      </c>
      <c r="C28" s="523">
        <v>983.14330200100005</v>
      </c>
      <c r="D28" s="523">
        <v>1495.944799243</v>
      </c>
      <c r="E28" s="523">
        <v>642.89595705900001</v>
      </c>
      <c r="F28" s="523">
        <v>1851.239476687</v>
      </c>
      <c r="G28" s="523">
        <v>1429.3569767409999</v>
      </c>
      <c r="H28" s="523">
        <v>1367.8106120469999</v>
      </c>
      <c r="I28" s="523">
        <v>2056.8842969269999</v>
      </c>
      <c r="J28" s="523">
        <v>1385.422659866</v>
      </c>
      <c r="K28" s="523">
        <v>4897.2444998149995</v>
      </c>
      <c r="L28" s="523">
        <v>3092.6012555500001</v>
      </c>
      <c r="M28" s="523">
        <v>5251.0095224589995</v>
      </c>
      <c r="N28" s="523">
        <v>3712.8604762319997</v>
      </c>
      <c r="O28" s="523">
        <v>4105.9639905969998</v>
      </c>
      <c r="P28" s="523">
        <v>3148.659913251</v>
      </c>
      <c r="Q28" s="523">
        <v>2993.7472873759998</v>
      </c>
      <c r="R28" s="523">
        <v>2759.1671277399996</v>
      </c>
      <c r="S28" s="523">
        <v>2515.7773855700002</v>
      </c>
      <c r="T28" s="523">
        <v>3139.3010143829997</v>
      </c>
      <c r="U28" s="523">
        <v>2291.8636496529998</v>
      </c>
      <c r="V28" s="523">
        <v>3085.352320728</v>
      </c>
      <c r="W28" s="523">
        <v>4037.8863139970003</v>
      </c>
      <c r="X28" s="523">
        <v>4563.1196681169995</v>
      </c>
      <c r="Y28" s="523">
        <v>4505.7583459589996</v>
      </c>
      <c r="Z28" s="523"/>
    </row>
    <row r="29" spans="1:26" ht="18" customHeight="1">
      <c r="A29" s="246" t="s">
        <v>13</v>
      </c>
      <c r="B29" s="972">
        <v>7.7769299999999998E-4</v>
      </c>
      <c r="C29" s="972">
        <v>1.7102512E-2</v>
      </c>
      <c r="D29" s="972">
        <v>0</v>
      </c>
      <c r="E29" s="972">
        <v>9.2936800000000008E-4</v>
      </c>
      <c r="F29" s="972">
        <v>4.0100699000000004E-2</v>
      </c>
      <c r="G29" s="972">
        <v>2.1607139999999998E-3</v>
      </c>
      <c r="H29" s="972">
        <v>5.59576E-4</v>
      </c>
      <c r="I29" s="972">
        <v>1.8657865000000003E-2</v>
      </c>
      <c r="J29" s="972">
        <v>6.8174949999999998E-3</v>
      </c>
      <c r="K29" s="972">
        <v>5.2300000000000003E-4</v>
      </c>
      <c r="L29" s="972">
        <v>3.5127499999999998E-3</v>
      </c>
      <c r="M29" s="972">
        <v>9.5675000000000003E-4</v>
      </c>
      <c r="N29" s="972">
        <v>2.669935E-2</v>
      </c>
      <c r="O29" s="972">
        <v>4.7760099999999998E-3</v>
      </c>
      <c r="P29" s="972">
        <v>6.1920530000000001E-2</v>
      </c>
      <c r="Q29" s="972">
        <v>3.6364559999999997E-2</v>
      </c>
      <c r="R29" s="972">
        <v>5.4450150000000003E-2</v>
      </c>
      <c r="S29" s="972">
        <v>0.28334092</v>
      </c>
      <c r="T29" s="972">
        <v>0.16561904999999999</v>
      </c>
      <c r="U29" s="972">
        <v>4.0210240000000001E-2</v>
      </c>
      <c r="V29" s="972">
        <v>0</v>
      </c>
      <c r="W29" s="972">
        <v>2.4095599999999999E-4</v>
      </c>
      <c r="X29" s="972">
        <v>1.8371112000000002E-2</v>
      </c>
      <c r="Y29" s="972">
        <v>1.189360119</v>
      </c>
      <c r="Z29" s="285"/>
    </row>
    <row r="30" spans="1:26" ht="18" customHeight="1">
      <c r="A30" s="246" t="s">
        <v>12</v>
      </c>
      <c r="B30" s="972">
        <v>67.029100459000006</v>
      </c>
      <c r="C30" s="972">
        <v>27.297240690999999</v>
      </c>
      <c r="D30" s="972">
        <v>77.329699646999998</v>
      </c>
      <c r="E30" s="972">
        <v>29.481225002999999</v>
      </c>
      <c r="F30" s="972">
        <v>186.38063717399999</v>
      </c>
      <c r="G30" s="972">
        <v>153.29226441699998</v>
      </c>
      <c r="H30" s="972">
        <v>73.799525920999997</v>
      </c>
      <c r="I30" s="972">
        <v>252.31312194100002</v>
      </c>
      <c r="J30" s="972">
        <v>181.33028729</v>
      </c>
      <c r="K30" s="972">
        <v>104.18125086800001</v>
      </c>
      <c r="L30" s="972">
        <v>139.39198597000001</v>
      </c>
      <c r="M30" s="972">
        <v>131.56046720999998</v>
      </c>
      <c r="N30" s="972">
        <v>84.105578359999996</v>
      </c>
      <c r="O30" s="972">
        <v>119.21597023000001</v>
      </c>
      <c r="P30" s="972">
        <v>122.00661105</v>
      </c>
      <c r="Q30" s="972">
        <v>54.982582270000002</v>
      </c>
      <c r="R30" s="972">
        <v>39.622192759999997</v>
      </c>
      <c r="S30" s="972">
        <v>31.621653579999997</v>
      </c>
      <c r="T30" s="972">
        <v>50.191903780000004</v>
      </c>
      <c r="U30" s="972">
        <v>34.420956717000003</v>
      </c>
      <c r="V30" s="972">
        <v>30.664533226</v>
      </c>
      <c r="W30" s="972">
        <v>42.143519248000004</v>
      </c>
      <c r="X30" s="972">
        <v>42.010805887000004</v>
      </c>
      <c r="Y30" s="972">
        <v>45.066403154</v>
      </c>
      <c r="Z30" s="285"/>
    </row>
    <row r="31" spans="1:26" ht="18" customHeight="1">
      <c r="A31" s="246" t="s">
        <v>483</v>
      </c>
      <c r="B31" s="972" t="s">
        <v>101</v>
      </c>
      <c r="C31" s="972" t="s">
        <v>101</v>
      </c>
      <c r="D31" s="972" t="s">
        <v>101</v>
      </c>
      <c r="E31" s="972" t="s">
        <v>101</v>
      </c>
      <c r="F31" s="972" t="s">
        <v>101</v>
      </c>
      <c r="G31" s="972">
        <v>8.9240700000000001E-4</v>
      </c>
      <c r="H31" s="972">
        <v>0</v>
      </c>
      <c r="I31" s="972">
        <v>0</v>
      </c>
      <c r="J31" s="972">
        <v>0</v>
      </c>
      <c r="K31" s="972">
        <v>0</v>
      </c>
      <c r="L31" s="972">
        <v>3.6000000000000001E-5</v>
      </c>
      <c r="M31" s="972">
        <v>0</v>
      </c>
      <c r="N31" s="972">
        <v>0</v>
      </c>
      <c r="O31" s="972">
        <v>0</v>
      </c>
      <c r="P31" s="972">
        <v>0</v>
      </c>
      <c r="Q31" s="972">
        <v>4.4900000000000002E-4</v>
      </c>
      <c r="R31" s="972">
        <v>0</v>
      </c>
      <c r="S31" s="972">
        <v>0</v>
      </c>
      <c r="T31" s="972">
        <v>0</v>
      </c>
      <c r="U31" s="972">
        <v>0</v>
      </c>
      <c r="V31" s="972">
        <v>0</v>
      </c>
      <c r="W31" s="972">
        <v>0</v>
      </c>
      <c r="X31" s="972">
        <v>0</v>
      </c>
      <c r="Y31" s="972">
        <v>0</v>
      </c>
      <c r="Z31" s="285"/>
    </row>
    <row r="32" spans="1:26" ht="18" customHeight="1">
      <c r="A32" s="246" t="s">
        <v>430</v>
      </c>
      <c r="B32" s="972">
        <v>10.13716075</v>
      </c>
      <c r="C32" s="972">
        <v>4.3810697419999993</v>
      </c>
      <c r="D32" s="972">
        <v>4.4562924879999999</v>
      </c>
      <c r="E32" s="972">
        <v>2.8404019619999996</v>
      </c>
      <c r="F32" s="972">
        <v>2.7028754830000001</v>
      </c>
      <c r="G32" s="972">
        <v>3.6428166269999998</v>
      </c>
      <c r="H32" s="972">
        <v>1.2056621359999999</v>
      </c>
      <c r="I32" s="972">
        <v>0.70214504700000002</v>
      </c>
      <c r="J32" s="972">
        <v>8.4578576000000003E-2</v>
      </c>
      <c r="K32" s="972">
        <v>3.5698751899999999</v>
      </c>
      <c r="L32" s="972">
        <v>0.59369737</v>
      </c>
      <c r="M32" s="972">
        <v>0.45393392999999999</v>
      </c>
      <c r="N32" s="972">
        <v>5.7134480000000001E-2</v>
      </c>
      <c r="O32" s="972">
        <v>0.10456844</v>
      </c>
      <c r="P32" s="972">
        <v>0.77844937000000003</v>
      </c>
      <c r="Q32" s="972">
        <v>6.50646E-2</v>
      </c>
      <c r="R32" s="972">
        <v>1.1512059999999999E-2</v>
      </c>
      <c r="S32" s="972">
        <v>0.45366827000000004</v>
      </c>
      <c r="T32" s="972">
        <v>0.13454272</v>
      </c>
      <c r="U32" s="972">
        <v>0.42021541100000004</v>
      </c>
      <c r="V32" s="972">
        <v>1.6969924359999999</v>
      </c>
      <c r="W32" s="972">
        <v>0.73993574100000004</v>
      </c>
      <c r="X32" s="972">
        <v>2.0342206030000001</v>
      </c>
      <c r="Y32" s="972">
        <v>0.80419635499999997</v>
      </c>
      <c r="Z32" s="285"/>
    </row>
    <row r="33" spans="1:26" ht="18" customHeight="1">
      <c r="A33" s="246" t="s">
        <v>482</v>
      </c>
      <c r="B33" s="972">
        <v>6.7442327860000004</v>
      </c>
      <c r="C33" s="972">
        <v>11.843122900000001</v>
      </c>
      <c r="D33" s="972">
        <v>53.200866667</v>
      </c>
      <c r="E33" s="972">
        <v>7.2613360369999995</v>
      </c>
      <c r="F33" s="972">
        <v>5.8974957960000003</v>
      </c>
      <c r="G33" s="972">
        <v>5.1113045100000001</v>
      </c>
      <c r="H33" s="972">
        <v>4.07915809</v>
      </c>
      <c r="I33" s="972">
        <v>5.2012366070000002</v>
      </c>
      <c r="J33" s="972">
        <v>2.4917082450000003</v>
      </c>
      <c r="K33" s="972">
        <v>7.1146443030000004</v>
      </c>
      <c r="L33" s="972">
        <v>13.222796750000001</v>
      </c>
      <c r="M33" s="972">
        <v>22.578999449999998</v>
      </c>
      <c r="N33" s="972">
        <v>21.704360430000001</v>
      </c>
      <c r="O33" s="972">
        <v>24.671704030000001</v>
      </c>
      <c r="P33" s="972">
        <v>27.928676379999999</v>
      </c>
      <c r="Q33" s="972">
        <v>36.317631370000001</v>
      </c>
      <c r="R33" s="972">
        <v>38.96476371</v>
      </c>
      <c r="S33" s="972">
        <v>21.179732229999999</v>
      </c>
      <c r="T33" s="972">
        <v>30.817888889999999</v>
      </c>
      <c r="U33" s="972">
        <v>16.979255649999999</v>
      </c>
      <c r="V33" s="972">
        <v>14.364139947</v>
      </c>
      <c r="W33" s="972">
        <v>15.144903231000001</v>
      </c>
      <c r="X33" s="972">
        <v>34.636952215999997</v>
      </c>
      <c r="Y33" s="972">
        <v>39.178713191</v>
      </c>
      <c r="Z33" s="285"/>
    </row>
    <row r="34" spans="1:26" ht="18" customHeight="1">
      <c r="A34" s="246" t="s">
        <v>11</v>
      </c>
      <c r="B34" s="972">
        <v>1.1507338170000001</v>
      </c>
      <c r="C34" s="972">
        <v>1.8500272000000002E-2</v>
      </c>
      <c r="D34" s="972">
        <v>0</v>
      </c>
      <c r="E34" s="972">
        <v>7.0255188999999996E-2</v>
      </c>
      <c r="F34" s="972">
        <v>2.6667195000000001E-2</v>
      </c>
      <c r="G34" s="972">
        <v>2.3534799999999998E-3</v>
      </c>
      <c r="H34" s="972">
        <v>8.6731999999999996E-5</v>
      </c>
      <c r="I34" s="972">
        <v>2.0708503999999999E-2</v>
      </c>
      <c r="J34" s="972">
        <v>0</v>
      </c>
      <c r="K34" s="972">
        <v>0.51193820000000001</v>
      </c>
      <c r="L34" s="972">
        <v>1.43954687</v>
      </c>
      <c r="M34" s="972">
        <v>0.88874045999999995</v>
      </c>
      <c r="N34" s="972">
        <v>0.67845281999999996</v>
      </c>
      <c r="O34" s="972">
        <v>0.93968952000000006</v>
      </c>
      <c r="P34" s="972">
        <v>1.21081244</v>
      </c>
      <c r="Q34" s="972">
        <v>0.34799057999999999</v>
      </c>
      <c r="R34" s="972">
        <v>1.0133403000000001</v>
      </c>
      <c r="S34" s="972">
        <v>1.13312799</v>
      </c>
      <c r="T34" s="972">
        <v>8.6717329999999995E-2</v>
      </c>
      <c r="U34" s="972">
        <v>0.28249763999999999</v>
      </c>
      <c r="V34" s="972">
        <v>0.36768275099999997</v>
      </c>
      <c r="W34" s="972">
        <v>8.7437811000000004E-2</v>
      </c>
      <c r="X34" s="972">
        <v>8.0623339000000002E-2</v>
      </c>
      <c r="Y34" s="972">
        <v>0.26377862600000002</v>
      </c>
      <c r="Z34" s="285"/>
    </row>
    <row r="35" spans="1:26" ht="18" customHeight="1">
      <c r="A35" s="246" t="s">
        <v>10</v>
      </c>
      <c r="B35" s="972">
        <v>6.4202439999999994E-3</v>
      </c>
      <c r="C35" s="972">
        <v>0</v>
      </c>
      <c r="D35" s="972">
        <v>1.6284484000000002E-2</v>
      </c>
      <c r="E35" s="972">
        <v>1.3006999999999999E-5</v>
      </c>
      <c r="F35" s="972">
        <v>0.62052238800000004</v>
      </c>
      <c r="G35" s="972">
        <v>0.49720793499999999</v>
      </c>
      <c r="H35" s="972">
        <v>0.27120018099999998</v>
      </c>
      <c r="I35" s="972">
        <v>0.42447469100000002</v>
      </c>
      <c r="J35" s="972">
        <v>6.7872365000000004E-2</v>
      </c>
      <c r="K35" s="972">
        <v>0.25286460300000002</v>
      </c>
      <c r="L35" s="972">
        <v>1.1522799999999999E-3</v>
      </c>
      <c r="M35" s="972">
        <v>3.300061E-2</v>
      </c>
      <c r="N35" s="972">
        <v>4.7772189999999999E-2</v>
      </c>
      <c r="O35" s="972">
        <v>0.17469128</v>
      </c>
      <c r="P35" s="972">
        <v>3.58179E-2</v>
      </c>
      <c r="Q35" s="972">
        <v>0.21154638000000001</v>
      </c>
      <c r="R35" s="972">
        <v>3.2611419999999995E-2</v>
      </c>
      <c r="S35" s="972">
        <v>0.42330084000000001</v>
      </c>
      <c r="T35" s="972">
        <v>7.6764820000000011E-2</v>
      </c>
      <c r="U35" s="972">
        <v>0.30380913299999995</v>
      </c>
      <c r="V35" s="972">
        <v>1.1531265460000002</v>
      </c>
      <c r="W35" s="972">
        <v>1.545588811</v>
      </c>
      <c r="X35" s="972">
        <v>0.64222875899999998</v>
      </c>
      <c r="Y35" s="972">
        <v>0.63029714199999998</v>
      </c>
      <c r="Z35" s="285"/>
    </row>
    <row r="36" spans="1:26" ht="18" customHeight="1">
      <c r="A36" s="246" t="s">
        <v>9</v>
      </c>
      <c r="B36" s="972">
        <v>2.4277475709999998</v>
      </c>
      <c r="C36" s="972">
        <v>1.540641216</v>
      </c>
      <c r="D36" s="972">
        <v>3.3814294500000002</v>
      </c>
      <c r="E36" s="972">
        <v>3.050418461</v>
      </c>
      <c r="F36" s="972">
        <v>12.858949719</v>
      </c>
      <c r="G36" s="972">
        <v>4.1433595429999999</v>
      </c>
      <c r="H36" s="972">
        <v>16.700841142000002</v>
      </c>
      <c r="I36" s="972">
        <v>167.54483688400001</v>
      </c>
      <c r="J36" s="972">
        <v>15.931770153</v>
      </c>
      <c r="K36" s="972">
        <v>8.2011411929999998</v>
      </c>
      <c r="L36" s="972">
        <v>41.015316049999996</v>
      </c>
      <c r="M36" s="972">
        <v>66.241802329999999</v>
      </c>
      <c r="N36" s="972">
        <v>34.0350295</v>
      </c>
      <c r="O36" s="972">
        <v>38.069087429999996</v>
      </c>
      <c r="P36" s="972">
        <v>43.10922695</v>
      </c>
      <c r="Q36" s="972">
        <v>44.363892840000005</v>
      </c>
      <c r="R36" s="972">
        <v>43.213913939999998</v>
      </c>
      <c r="S36" s="972">
        <v>31.596288649999998</v>
      </c>
      <c r="T36" s="972">
        <v>33.351015019999998</v>
      </c>
      <c r="U36" s="972">
        <v>19.532991533000001</v>
      </c>
      <c r="V36" s="972">
        <v>36.023519884000002</v>
      </c>
      <c r="W36" s="972">
        <v>34.037371663999998</v>
      </c>
      <c r="X36" s="972">
        <v>38.681390235999999</v>
      </c>
      <c r="Y36" s="972">
        <v>49.218107064000002</v>
      </c>
      <c r="Z36" s="285"/>
    </row>
    <row r="37" spans="1:26" ht="18" customHeight="1">
      <c r="A37" s="246" t="s">
        <v>433</v>
      </c>
      <c r="B37" s="972">
        <v>9.8476925260000012</v>
      </c>
      <c r="C37" s="972">
        <v>11.525434075</v>
      </c>
      <c r="D37" s="972">
        <v>12.908094794</v>
      </c>
      <c r="E37" s="972">
        <v>2.5823827719999999</v>
      </c>
      <c r="F37" s="972">
        <v>7.4430752660000001</v>
      </c>
      <c r="G37" s="972">
        <v>6.3204423899999993</v>
      </c>
      <c r="H37" s="972">
        <v>6.1317495160000002</v>
      </c>
      <c r="I37" s="972">
        <v>9.1840452530000007</v>
      </c>
      <c r="J37" s="972">
        <v>4.7577984859999995</v>
      </c>
      <c r="K37" s="972">
        <v>43.352214926000002</v>
      </c>
      <c r="L37" s="972">
        <v>74.196927920000007</v>
      </c>
      <c r="M37" s="972">
        <v>119.94093271</v>
      </c>
      <c r="N37" s="972">
        <v>35.867190530000002</v>
      </c>
      <c r="O37" s="972">
        <v>41.960268159999998</v>
      </c>
      <c r="P37" s="972">
        <v>50.085427119999999</v>
      </c>
      <c r="Q37" s="972">
        <v>50.763473340000004</v>
      </c>
      <c r="R37" s="972">
        <v>79.046488159999996</v>
      </c>
      <c r="S37" s="972">
        <v>106.36006094</v>
      </c>
      <c r="T37" s="972">
        <v>201.22090635000001</v>
      </c>
      <c r="U37" s="972">
        <v>132.965462739</v>
      </c>
      <c r="V37" s="972">
        <v>164.15657513999997</v>
      </c>
      <c r="W37" s="972">
        <v>217.97879747499999</v>
      </c>
      <c r="X37" s="972">
        <v>315.02917550800004</v>
      </c>
      <c r="Y37" s="972">
        <v>268.64543254599999</v>
      </c>
      <c r="Z37" s="285"/>
    </row>
    <row r="38" spans="1:26" ht="18" customHeight="1">
      <c r="A38" s="246" t="s">
        <v>6</v>
      </c>
      <c r="B38" s="972">
        <v>253.38636963100001</v>
      </c>
      <c r="C38" s="972">
        <v>241.31703918299999</v>
      </c>
      <c r="D38" s="972">
        <v>234.83627054199999</v>
      </c>
      <c r="E38" s="972">
        <v>30.867902107999999</v>
      </c>
      <c r="F38" s="972">
        <v>107.677112538</v>
      </c>
      <c r="G38" s="972">
        <v>162.42894081400001</v>
      </c>
      <c r="H38" s="972">
        <v>184.88018361799999</v>
      </c>
      <c r="I38" s="972">
        <v>123.12414418700001</v>
      </c>
      <c r="J38" s="972">
        <v>65.886359330999994</v>
      </c>
      <c r="K38" s="972">
        <v>104.571588624</v>
      </c>
      <c r="L38" s="972">
        <v>164.72781599999999</v>
      </c>
      <c r="M38" s="972">
        <v>168.77041691900001</v>
      </c>
      <c r="N38" s="972">
        <v>157.89599377499999</v>
      </c>
      <c r="O38" s="972">
        <v>198.16015266700001</v>
      </c>
      <c r="P38" s="972">
        <v>146.334223552</v>
      </c>
      <c r="Q38" s="972">
        <v>171.92231574599998</v>
      </c>
      <c r="R38" s="972">
        <v>166.05563312000001</v>
      </c>
      <c r="S38" s="972">
        <v>116.31205808</v>
      </c>
      <c r="T38" s="972">
        <v>124.52759887000001</v>
      </c>
      <c r="U38" s="972">
        <v>91.482035284999995</v>
      </c>
      <c r="V38" s="972">
        <v>148.24054027</v>
      </c>
      <c r="W38" s="972">
        <v>254.55615050700001</v>
      </c>
      <c r="X38" s="972">
        <v>334.15037060600002</v>
      </c>
      <c r="Y38" s="972">
        <v>285.95540262599997</v>
      </c>
      <c r="Z38" s="285"/>
    </row>
    <row r="39" spans="1:26" ht="18" customHeight="1">
      <c r="A39" s="246" t="s">
        <v>17</v>
      </c>
      <c r="B39" s="972">
        <v>3.3280524270000003</v>
      </c>
      <c r="C39" s="972">
        <v>5.6856742889999996</v>
      </c>
      <c r="D39" s="972">
        <v>2.6232286559999998</v>
      </c>
      <c r="E39" s="972">
        <v>1.274260317</v>
      </c>
      <c r="F39" s="972">
        <v>1.772393146</v>
      </c>
      <c r="G39" s="972">
        <v>1.2956937120000001</v>
      </c>
      <c r="H39" s="972">
        <v>3.6843712809999998</v>
      </c>
      <c r="I39" s="972">
        <v>3.131156066</v>
      </c>
      <c r="J39" s="972">
        <v>4.1985870379999994</v>
      </c>
      <c r="K39" s="972">
        <v>3.2560449600000001</v>
      </c>
      <c r="L39" s="972">
        <v>14.80312307</v>
      </c>
      <c r="M39" s="972">
        <v>16.661207310000002</v>
      </c>
      <c r="N39" s="972">
        <v>13.441484457</v>
      </c>
      <c r="O39" s="972">
        <v>14.87974912</v>
      </c>
      <c r="P39" s="972">
        <v>17.503779229999999</v>
      </c>
      <c r="Q39" s="972">
        <v>19.505628390000002</v>
      </c>
      <c r="R39" s="972">
        <v>18.292736680000001</v>
      </c>
      <c r="S39" s="972">
        <v>21.90916142</v>
      </c>
      <c r="T39" s="972">
        <v>18.229196809999998</v>
      </c>
      <c r="U39" s="972">
        <v>10.747805647</v>
      </c>
      <c r="V39" s="972">
        <v>11.106589473</v>
      </c>
      <c r="W39" s="972">
        <v>20.324527918000001</v>
      </c>
      <c r="X39" s="972">
        <v>29.062110771</v>
      </c>
      <c r="Y39" s="972">
        <v>29.066403298000001</v>
      </c>
      <c r="Z39" s="285"/>
    </row>
    <row r="40" spans="1:26" ht="18" customHeight="1">
      <c r="A40" s="246" t="s">
        <v>4</v>
      </c>
      <c r="B40" s="972">
        <v>4.6840780000000004E-3</v>
      </c>
      <c r="C40" s="972">
        <v>1.4512281E-2</v>
      </c>
      <c r="D40" s="972">
        <v>2.2944234000000001E-2</v>
      </c>
      <c r="E40" s="972">
        <v>3.0945870000000002E-3</v>
      </c>
      <c r="F40" s="972">
        <v>6.6378785779999996</v>
      </c>
      <c r="G40" s="972">
        <v>1.4108665</v>
      </c>
      <c r="H40" s="972">
        <v>1.1936954019999999</v>
      </c>
      <c r="I40" s="972">
        <v>0.90469054599999998</v>
      </c>
      <c r="J40" s="972">
        <v>0</v>
      </c>
      <c r="K40" s="972">
        <v>0.53706283999999993</v>
      </c>
      <c r="L40" s="972">
        <v>1.1407387199999999</v>
      </c>
      <c r="M40" s="972">
        <v>0.24879960000000001</v>
      </c>
      <c r="N40" s="972">
        <v>8.4087410000000001E-2</v>
      </c>
      <c r="O40" s="972">
        <v>0.31614171999999996</v>
      </c>
      <c r="P40" s="972">
        <v>0.10588141000000001</v>
      </c>
      <c r="Q40" s="972">
        <v>0.27941669000000002</v>
      </c>
      <c r="R40" s="972">
        <v>5.8097070000000001E-2</v>
      </c>
      <c r="S40" s="972">
        <v>7.2297810000000004E-2</v>
      </c>
      <c r="T40" s="972">
        <v>0.12071967</v>
      </c>
      <c r="U40" s="972">
        <v>2.217834061</v>
      </c>
      <c r="V40" s="972">
        <v>7.4967419040000003</v>
      </c>
      <c r="W40" s="972">
        <v>21.486036341999998</v>
      </c>
      <c r="X40" s="972">
        <v>7.6956473079999999</v>
      </c>
      <c r="Y40" s="972">
        <v>12.234544896999999</v>
      </c>
      <c r="Z40" s="285"/>
    </row>
    <row r="41" spans="1:26" ht="18" customHeight="1">
      <c r="A41" s="246" t="s">
        <v>3</v>
      </c>
      <c r="B41" s="972">
        <v>897.17374886300001</v>
      </c>
      <c r="C41" s="972">
        <v>651.28145816999995</v>
      </c>
      <c r="D41" s="972">
        <v>1083.5673151370002</v>
      </c>
      <c r="E41" s="972">
        <v>551.39006148800001</v>
      </c>
      <c r="F41" s="972">
        <v>1285.0535740160001</v>
      </c>
      <c r="G41" s="972">
        <v>1049.4938695349999</v>
      </c>
      <c r="H41" s="972">
        <v>1042.1572028850001</v>
      </c>
      <c r="I41" s="972">
        <v>1394.1400830929999</v>
      </c>
      <c r="J41" s="972">
        <v>1071.8271373760001</v>
      </c>
      <c r="K41" s="972">
        <v>4560.4445729049994</v>
      </c>
      <c r="L41" s="972">
        <v>2527.1183158400004</v>
      </c>
      <c r="M41" s="972">
        <v>4530.8144901200003</v>
      </c>
      <c r="N41" s="972">
        <v>2939.3425716399997</v>
      </c>
      <c r="O41" s="972">
        <v>3422.1422172800003</v>
      </c>
      <c r="P41" s="972">
        <v>2578.0119462740004</v>
      </c>
      <c r="Q41" s="972">
        <v>2326.0923469600002</v>
      </c>
      <c r="R41" s="972">
        <v>2180.8038408800003</v>
      </c>
      <c r="S41" s="972">
        <v>2049.7523011799999</v>
      </c>
      <c r="T41" s="972">
        <v>2497.6113447329999</v>
      </c>
      <c r="U41" s="972">
        <v>1870.8844747959999</v>
      </c>
      <c r="V41" s="972">
        <v>2533.5866832670004</v>
      </c>
      <c r="W41" s="972">
        <v>3210.6873521849998</v>
      </c>
      <c r="X41" s="972">
        <v>3479.5284712350003</v>
      </c>
      <c r="Y41" s="972">
        <v>3495.544249948</v>
      </c>
      <c r="Z41" s="285"/>
    </row>
    <row r="42" spans="1:26" ht="18" customHeight="1">
      <c r="A42" s="246" t="s">
        <v>431</v>
      </c>
      <c r="B42" s="972">
        <v>2.8696073930000003</v>
      </c>
      <c r="C42" s="972">
        <v>4.5321330999999999E-2</v>
      </c>
      <c r="D42" s="972">
        <v>1.917144926</v>
      </c>
      <c r="E42" s="972">
        <v>4.3577761320000006</v>
      </c>
      <c r="F42" s="972">
        <v>1.7414109820000001</v>
      </c>
      <c r="G42" s="972">
        <v>2.18927337</v>
      </c>
      <c r="H42" s="972">
        <v>1.2128871810000001</v>
      </c>
      <c r="I42" s="972">
        <v>0.74502302200000003</v>
      </c>
      <c r="J42" s="972">
        <v>0.47178476899999999</v>
      </c>
      <c r="K42" s="972">
        <v>0.74751991200000001</v>
      </c>
      <c r="L42" s="972">
        <v>0.94939578000000002</v>
      </c>
      <c r="M42" s="972">
        <v>5.0829681100000004</v>
      </c>
      <c r="N42" s="972">
        <v>5.7431574400000001</v>
      </c>
      <c r="O42" s="972">
        <v>9.5813620999999998</v>
      </c>
      <c r="P42" s="972">
        <v>9.2316144100000006</v>
      </c>
      <c r="Q42" s="972">
        <v>11.391059689999999</v>
      </c>
      <c r="R42" s="972">
        <v>9.3794612799999992</v>
      </c>
      <c r="S42" s="972">
        <v>8.6532696199999997</v>
      </c>
      <c r="T42" s="972">
        <v>5.9485048200000001</v>
      </c>
      <c r="U42" s="972">
        <v>14.875574844000001</v>
      </c>
      <c r="V42" s="972">
        <v>23.754828484000001</v>
      </c>
      <c r="W42" s="972">
        <v>14.647913449999999</v>
      </c>
      <c r="X42" s="972">
        <v>13.254598546</v>
      </c>
      <c r="Y42" s="972">
        <v>32.197279710000004</v>
      </c>
      <c r="Z42" s="285"/>
    </row>
    <row r="43" spans="1:26" ht="18" customHeight="1">
      <c r="A43" s="246" t="s">
        <v>1</v>
      </c>
      <c r="B43" s="972">
        <v>29.058082863999999</v>
      </c>
      <c r="C43" s="972">
        <v>28.176185339</v>
      </c>
      <c r="D43" s="972">
        <v>21.685228216999999</v>
      </c>
      <c r="E43" s="972">
        <v>9.7159006290000001</v>
      </c>
      <c r="F43" s="972">
        <v>232.386783705</v>
      </c>
      <c r="G43" s="972">
        <v>39.525530787000001</v>
      </c>
      <c r="H43" s="972">
        <v>32.493488386999999</v>
      </c>
      <c r="I43" s="972">
        <v>99.429973222000001</v>
      </c>
      <c r="J43" s="972">
        <v>38.367958740999995</v>
      </c>
      <c r="K43" s="972">
        <v>60.503258291000002</v>
      </c>
      <c r="L43" s="972">
        <v>113.99689418000001</v>
      </c>
      <c r="M43" s="972">
        <v>187.73280695</v>
      </c>
      <c r="N43" s="972">
        <v>419.83096385000005</v>
      </c>
      <c r="O43" s="972">
        <v>235.74361261000001</v>
      </c>
      <c r="P43" s="972">
        <v>152.255526635</v>
      </c>
      <c r="Q43" s="972">
        <v>277.46752495999999</v>
      </c>
      <c r="R43" s="972">
        <v>182.61808621</v>
      </c>
      <c r="S43" s="972">
        <v>126.02712404</v>
      </c>
      <c r="T43" s="972">
        <v>176.81829152</v>
      </c>
      <c r="U43" s="972">
        <v>96.710525955999998</v>
      </c>
      <c r="V43" s="972">
        <v>112.740367398</v>
      </c>
      <c r="W43" s="972">
        <v>204.50653865799998</v>
      </c>
      <c r="X43" s="972">
        <v>266.29470199000002</v>
      </c>
      <c r="Y43" s="972">
        <v>245.76417728199999</v>
      </c>
      <c r="Z43" s="285"/>
    </row>
    <row r="45" spans="1:26" ht="18" customHeight="1">
      <c r="A45" s="241" t="s">
        <v>2781</v>
      </c>
    </row>
  </sheetData>
  <hyperlinks>
    <hyperlink ref="AB3" location="Content!A1" display="Back to content page" xr:uid="{00000000-0004-0000-2200-000000000000}"/>
  </hyperlinks>
  <pageMargins left="0.7" right="0.7" top="0.75" bottom="0.75" header="0.3" footer="0.3"/>
  <pageSetup orientation="portrait" r:id="rId1"/>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52082-9A1F-4095-B1E8-5DB96ED71E10}">
  <dimension ref="A1:W22"/>
  <sheetViews>
    <sheetView topLeftCell="J1" workbookViewId="0">
      <selection activeCell="T21" sqref="T21"/>
    </sheetView>
  </sheetViews>
  <sheetFormatPr defaultRowHeight="14.5"/>
  <cols>
    <col min="1" max="1" width="32.7265625" customWidth="1"/>
    <col min="2" max="21" width="12.7265625" customWidth="1"/>
  </cols>
  <sheetData>
    <row r="1" spans="1:23">
      <c r="A1" s="18" t="s">
        <v>3249</v>
      </c>
    </row>
    <row r="3" spans="1:23">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T3" s="229">
        <v>2023</v>
      </c>
      <c r="U3" s="229">
        <v>2024</v>
      </c>
      <c r="W3" s="1" t="s">
        <v>528</v>
      </c>
    </row>
    <row r="4" spans="1:23">
      <c r="A4" s="92" t="s">
        <v>13</v>
      </c>
      <c r="B4" s="617">
        <v>4997</v>
      </c>
      <c r="C4" s="617">
        <v>4877</v>
      </c>
      <c r="D4" s="617">
        <v>20885</v>
      </c>
      <c r="E4" s="617">
        <v>3216</v>
      </c>
      <c r="F4" s="617">
        <v>9096</v>
      </c>
      <c r="G4" s="617">
        <v>4954</v>
      </c>
      <c r="H4" s="617">
        <v>46070</v>
      </c>
      <c r="I4" s="617">
        <v>7282</v>
      </c>
      <c r="J4" s="617">
        <v>398</v>
      </c>
      <c r="K4" s="617">
        <v>21128</v>
      </c>
      <c r="L4" s="617">
        <v>20837</v>
      </c>
      <c r="M4" s="617">
        <v>15101</v>
      </c>
      <c r="N4" s="617">
        <v>9096</v>
      </c>
      <c r="O4" s="617">
        <v>7637</v>
      </c>
      <c r="P4" s="617">
        <v>349411</v>
      </c>
      <c r="Q4" s="617">
        <v>31464</v>
      </c>
      <c r="R4" s="617"/>
      <c r="S4" s="617"/>
      <c r="T4" s="617"/>
      <c r="U4" s="617"/>
    </row>
    <row r="5" spans="1:23">
      <c r="A5" s="92" t="s">
        <v>12</v>
      </c>
      <c r="B5" s="617"/>
      <c r="C5" s="617"/>
      <c r="D5" s="617"/>
      <c r="E5" s="617"/>
      <c r="F5" s="617"/>
      <c r="G5" s="617"/>
      <c r="H5" s="617"/>
      <c r="I5" s="617"/>
      <c r="J5" s="617"/>
      <c r="K5" s="617">
        <v>994</v>
      </c>
      <c r="L5" s="617"/>
      <c r="M5" s="617"/>
      <c r="N5" s="617">
        <v>2161</v>
      </c>
      <c r="O5" s="617">
        <v>2035</v>
      </c>
      <c r="P5" s="617">
        <v>191</v>
      </c>
      <c r="Q5" s="617"/>
      <c r="R5" s="617"/>
      <c r="S5" s="617"/>
      <c r="T5" s="617"/>
      <c r="U5" s="617"/>
    </row>
    <row r="6" spans="1:23">
      <c r="A6" s="92" t="s">
        <v>483</v>
      </c>
      <c r="B6" s="617"/>
      <c r="C6" s="617"/>
      <c r="D6" s="617"/>
      <c r="E6" s="617"/>
      <c r="F6" s="617"/>
      <c r="G6" s="617"/>
      <c r="H6" s="617"/>
      <c r="I6" s="617">
        <v>1852</v>
      </c>
      <c r="J6" s="617"/>
      <c r="K6" s="617">
        <v>2600</v>
      </c>
      <c r="L6" s="617">
        <v>1972</v>
      </c>
      <c r="M6" s="617"/>
      <c r="N6" s="617">
        <v>161</v>
      </c>
      <c r="O6" s="617"/>
      <c r="P6" s="617">
        <v>26468</v>
      </c>
      <c r="Q6" s="617"/>
      <c r="R6" s="617"/>
      <c r="S6" s="617"/>
      <c r="T6" s="617"/>
      <c r="U6" s="617">
        <v>212</v>
      </c>
    </row>
    <row r="7" spans="1:23">
      <c r="A7" s="92" t="s">
        <v>89</v>
      </c>
      <c r="B7" s="617"/>
      <c r="C7" s="617"/>
      <c r="D7" s="617"/>
      <c r="E7" s="617"/>
      <c r="F7" s="617"/>
      <c r="G7" s="617"/>
      <c r="H7" s="617"/>
      <c r="I7" s="617"/>
      <c r="J7" s="617"/>
      <c r="K7" s="617"/>
      <c r="L7" s="617"/>
      <c r="M7" s="617"/>
      <c r="N7" s="617"/>
      <c r="O7" s="617"/>
      <c r="P7" s="617"/>
      <c r="Q7" s="617"/>
      <c r="R7" s="617"/>
      <c r="S7" s="617"/>
      <c r="T7" s="617"/>
      <c r="U7" s="617"/>
    </row>
    <row r="8" spans="1:23">
      <c r="A8" s="92" t="s">
        <v>482</v>
      </c>
      <c r="B8" s="617">
        <v>1794</v>
      </c>
      <c r="C8" s="617">
        <v>1554</v>
      </c>
      <c r="D8" s="617">
        <v>174</v>
      </c>
      <c r="E8" s="617">
        <v>114</v>
      </c>
      <c r="F8" s="617">
        <v>86</v>
      </c>
      <c r="G8" s="617">
        <v>2604</v>
      </c>
      <c r="H8" s="617">
        <v>252</v>
      </c>
      <c r="I8" s="617">
        <v>978</v>
      </c>
      <c r="J8" s="617">
        <v>1290</v>
      </c>
      <c r="K8" s="617">
        <v>1776</v>
      </c>
      <c r="L8" s="617"/>
      <c r="M8" s="617">
        <v>4323</v>
      </c>
      <c r="N8" s="617">
        <v>1125</v>
      </c>
      <c r="O8" s="617">
        <v>568</v>
      </c>
      <c r="P8" s="617">
        <v>5596</v>
      </c>
      <c r="Q8" s="617">
        <v>1678</v>
      </c>
      <c r="R8" s="617">
        <v>20610</v>
      </c>
      <c r="S8" s="617">
        <v>2391</v>
      </c>
      <c r="T8" s="617">
        <v>30872</v>
      </c>
      <c r="U8" s="617"/>
    </row>
    <row r="9" spans="1:23">
      <c r="A9" s="92" t="s">
        <v>11</v>
      </c>
      <c r="B9" s="617"/>
      <c r="C9" s="617"/>
      <c r="D9" s="617"/>
      <c r="E9" s="617"/>
      <c r="F9" s="617"/>
      <c r="G9" s="617"/>
      <c r="H9" s="617"/>
      <c r="I9" s="617"/>
      <c r="J9" s="617"/>
      <c r="K9" s="617"/>
      <c r="L9" s="617"/>
      <c r="M9" s="617"/>
      <c r="N9" s="617"/>
      <c r="O9" s="617"/>
      <c r="P9" s="617"/>
      <c r="Q9" s="617"/>
      <c r="R9" s="617"/>
      <c r="S9" s="617"/>
      <c r="T9" s="617"/>
      <c r="U9" s="617"/>
    </row>
    <row r="10" spans="1:23">
      <c r="A10" s="92" t="s">
        <v>10</v>
      </c>
      <c r="B10" s="617">
        <v>30936</v>
      </c>
      <c r="C10" s="617">
        <v>1536</v>
      </c>
      <c r="D10" s="617"/>
      <c r="E10" s="617"/>
      <c r="F10" s="617"/>
      <c r="G10" s="617">
        <v>12</v>
      </c>
      <c r="H10" s="617">
        <v>66180</v>
      </c>
      <c r="I10" s="617">
        <v>143976</v>
      </c>
      <c r="J10" s="617">
        <v>147536</v>
      </c>
      <c r="K10" s="617">
        <v>696</v>
      </c>
      <c r="L10" s="617">
        <v>3304</v>
      </c>
      <c r="M10" s="617">
        <v>30804</v>
      </c>
      <c r="N10" s="617">
        <v>283280</v>
      </c>
      <c r="O10" s="617">
        <v>93340</v>
      </c>
      <c r="P10" s="617"/>
      <c r="Q10" s="617"/>
      <c r="R10" s="617"/>
      <c r="S10" s="617"/>
      <c r="T10" s="617"/>
      <c r="U10" s="617"/>
    </row>
    <row r="11" spans="1:23">
      <c r="A11" s="92" t="s">
        <v>9</v>
      </c>
      <c r="B11" s="617">
        <v>22036</v>
      </c>
      <c r="C11" s="617">
        <v>189210</v>
      </c>
      <c r="D11" s="617">
        <v>17894</v>
      </c>
      <c r="E11" s="617">
        <v>3156</v>
      </c>
      <c r="F11" s="617">
        <v>53459</v>
      </c>
      <c r="G11" s="617">
        <v>541</v>
      </c>
      <c r="H11" s="617">
        <v>12589</v>
      </c>
      <c r="I11" s="617">
        <v>7200</v>
      </c>
      <c r="J11" s="617">
        <v>5210</v>
      </c>
      <c r="K11" s="617">
        <v>12487</v>
      </c>
      <c r="L11" s="617">
        <v>1125422</v>
      </c>
      <c r="M11" s="617">
        <v>165417</v>
      </c>
      <c r="N11" s="617">
        <v>50899</v>
      </c>
      <c r="O11" s="617">
        <v>74642</v>
      </c>
      <c r="P11" s="617">
        <v>300000</v>
      </c>
      <c r="Q11" s="617">
        <v>64868</v>
      </c>
      <c r="R11" s="617"/>
      <c r="S11" s="617"/>
      <c r="T11" s="617"/>
      <c r="U11" s="617"/>
    </row>
    <row r="12" spans="1:23">
      <c r="A12" s="92" t="s">
        <v>8</v>
      </c>
      <c r="B12" s="617">
        <v>1180</v>
      </c>
      <c r="C12" s="617">
        <v>908</v>
      </c>
      <c r="D12" s="617">
        <v>1512</v>
      </c>
      <c r="E12" s="617">
        <v>3236</v>
      </c>
      <c r="F12" s="617">
        <v>640</v>
      </c>
      <c r="G12" s="617">
        <v>152</v>
      </c>
      <c r="H12" s="617">
        <v>84</v>
      </c>
      <c r="I12" s="617">
        <v>232</v>
      </c>
      <c r="J12" s="617">
        <v>4324</v>
      </c>
      <c r="K12" s="617">
        <v>136</v>
      </c>
      <c r="L12" s="617">
        <v>525</v>
      </c>
      <c r="M12" s="617">
        <v>2587</v>
      </c>
      <c r="N12" s="617">
        <v>1011</v>
      </c>
      <c r="O12" s="617">
        <v>2554</v>
      </c>
      <c r="P12" s="617">
        <v>1651</v>
      </c>
      <c r="Q12" s="617">
        <v>2520</v>
      </c>
      <c r="R12" s="617">
        <v>1968</v>
      </c>
      <c r="S12" s="617">
        <v>1173</v>
      </c>
      <c r="T12" s="617">
        <v>3090</v>
      </c>
      <c r="U12" s="617">
        <v>10972</v>
      </c>
    </row>
    <row r="13" spans="1:23">
      <c r="A13" s="92" t="s">
        <v>6</v>
      </c>
      <c r="B13" s="617">
        <v>10572</v>
      </c>
      <c r="C13" s="617">
        <v>8848</v>
      </c>
      <c r="D13" s="617">
        <v>125836</v>
      </c>
      <c r="E13" s="617">
        <v>53872</v>
      </c>
      <c r="F13" s="617">
        <v>6236</v>
      </c>
      <c r="G13" s="617">
        <v>552</v>
      </c>
      <c r="H13" s="617">
        <v>15484</v>
      </c>
      <c r="I13" s="617">
        <v>26560</v>
      </c>
      <c r="J13" s="617"/>
      <c r="K13" s="617"/>
      <c r="L13" s="617">
        <v>92020</v>
      </c>
      <c r="M13" s="617">
        <v>61240</v>
      </c>
      <c r="N13" s="617">
        <v>330019</v>
      </c>
      <c r="O13" s="617"/>
      <c r="P13" s="617">
        <v>731201</v>
      </c>
      <c r="Q13" s="617"/>
      <c r="R13" s="617"/>
      <c r="S13" s="617"/>
      <c r="T13" s="617"/>
      <c r="U13" s="617"/>
    </row>
    <row r="14" spans="1:23">
      <c r="A14" s="92" t="s">
        <v>17</v>
      </c>
      <c r="B14" s="617"/>
      <c r="C14" s="617"/>
      <c r="D14" s="617"/>
      <c r="E14" s="617"/>
      <c r="F14" s="617"/>
      <c r="G14" s="617"/>
      <c r="H14" s="617"/>
      <c r="I14" s="617"/>
      <c r="J14" s="617"/>
      <c r="K14" s="617"/>
      <c r="L14" s="617">
        <v>0</v>
      </c>
      <c r="M14" s="617">
        <v>0</v>
      </c>
      <c r="N14" s="617">
        <v>0</v>
      </c>
      <c r="O14" s="617">
        <v>0</v>
      </c>
      <c r="P14" s="617"/>
      <c r="Q14" s="617"/>
      <c r="R14" s="617">
        <v>0</v>
      </c>
      <c r="S14" s="617">
        <v>20</v>
      </c>
      <c r="T14" s="617">
        <v>52</v>
      </c>
      <c r="U14" s="617"/>
    </row>
    <row r="15" spans="1:23">
      <c r="A15" s="92" t="s">
        <v>4</v>
      </c>
      <c r="B15" s="617">
        <v>32</v>
      </c>
      <c r="C15" s="617">
        <v>0</v>
      </c>
      <c r="D15" s="617">
        <v>49</v>
      </c>
      <c r="E15" s="617">
        <v>13</v>
      </c>
      <c r="F15" s="617"/>
      <c r="G15" s="617"/>
      <c r="H15" s="617"/>
      <c r="I15" s="617"/>
      <c r="J15" s="617">
        <v>1504</v>
      </c>
      <c r="K15" s="617">
        <v>32</v>
      </c>
      <c r="L15" s="617"/>
      <c r="M15" s="617"/>
      <c r="N15" s="617">
        <v>52</v>
      </c>
      <c r="O15" s="617"/>
      <c r="P15" s="617"/>
      <c r="Q15" s="617"/>
      <c r="R15" s="617"/>
      <c r="S15" s="617"/>
      <c r="T15" s="617"/>
      <c r="U15" s="617"/>
    </row>
    <row r="16" spans="1:23">
      <c r="A16" s="92" t="s">
        <v>3</v>
      </c>
      <c r="B16" s="617">
        <v>232</v>
      </c>
      <c r="C16" s="617"/>
      <c r="D16" s="617"/>
      <c r="E16" s="617"/>
      <c r="F16" s="617"/>
      <c r="G16" s="617"/>
      <c r="H16" s="617"/>
      <c r="I16" s="617"/>
      <c r="J16" s="617"/>
      <c r="K16" s="617"/>
      <c r="L16" s="617">
        <v>0</v>
      </c>
      <c r="M16" s="617">
        <v>19532</v>
      </c>
      <c r="N16" s="617">
        <v>0</v>
      </c>
      <c r="O16" s="617"/>
      <c r="P16" s="617"/>
      <c r="Q16" s="617"/>
      <c r="R16" s="617"/>
      <c r="S16" s="617"/>
      <c r="T16" s="617"/>
      <c r="U16" s="617"/>
    </row>
    <row r="17" spans="1:21">
      <c r="A17" s="92" t="s">
        <v>32</v>
      </c>
      <c r="B17" s="617">
        <v>284</v>
      </c>
      <c r="C17" s="617">
        <v>36</v>
      </c>
      <c r="D17" s="617">
        <v>4568</v>
      </c>
      <c r="E17" s="617">
        <v>140</v>
      </c>
      <c r="F17" s="617">
        <v>87028</v>
      </c>
      <c r="G17" s="617">
        <v>25468</v>
      </c>
      <c r="H17" s="617">
        <v>14632</v>
      </c>
      <c r="I17" s="617">
        <v>1692</v>
      </c>
      <c r="J17" s="617">
        <v>16980</v>
      </c>
      <c r="K17" s="617"/>
      <c r="L17" s="617">
        <v>13135</v>
      </c>
      <c r="M17" s="617">
        <v>124290</v>
      </c>
      <c r="N17" s="617">
        <v>6132</v>
      </c>
      <c r="O17" s="617">
        <v>86015</v>
      </c>
      <c r="P17" s="617">
        <v>83628</v>
      </c>
      <c r="Q17" s="617">
        <v>125128</v>
      </c>
      <c r="R17" s="617">
        <v>16800</v>
      </c>
      <c r="S17" s="617">
        <v>184</v>
      </c>
      <c r="T17" s="617">
        <v>2324</v>
      </c>
      <c r="U17" s="617"/>
    </row>
    <row r="18" spans="1:21">
      <c r="A18" s="92" t="s">
        <v>1</v>
      </c>
      <c r="B18" s="617"/>
      <c r="C18" s="617">
        <v>1776</v>
      </c>
      <c r="D18" s="617"/>
      <c r="E18" s="617">
        <v>652</v>
      </c>
      <c r="F18" s="617">
        <v>4096</v>
      </c>
      <c r="G18" s="617">
        <v>16</v>
      </c>
      <c r="H18" s="617"/>
      <c r="I18" s="617">
        <v>1252</v>
      </c>
      <c r="J18" s="617">
        <v>2068</v>
      </c>
      <c r="K18" s="617">
        <v>2136</v>
      </c>
      <c r="L18" s="617"/>
      <c r="M18" s="617">
        <v>1272</v>
      </c>
      <c r="N18" s="617"/>
      <c r="O18" s="617"/>
      <c r="P18" s="617"/>
      <c r="Q18" s="617"/>
      <c r="R18" s="617"/>
      <c r="S18" s="617">
        <v>32</v>
      </c>
      <c r="T18" s="617"/>
      <c r="U18" s="617"/>
    </row>
    <row r="19" spans="1:21">
      <c r="A19" s="92" t="s">
        <v>23</v>
      </c>
      <c r="B19" s="617"/>
      <c r="C19" s="617"/>
      <c r="D19" s="617"/>
      <c r="E19" s="617"/>
      <c r="F19" s="617"/>
      <c r="G19" s="617"/>
      <c r="H19" s="617"/>
      <c r="I19" s="617"/>
      <c r="J19" s="617"/>
      <c r="K19" s="617"/>
      <c r="L19" s="617"/>
      <c r="M19" s="617"/>
      <c r="N19" s="617"/>
      <c r="O19" s="617"/>
      <c r="P19" s="617">
        <v>234121</v>
      </c>
      <c r="Q19" s="617"/>
      <c r="R19" s="617"/>
      <c r="S19" s="617"/>
      <c r="T19" s="617"/>
      <c r="U19" s="617"/>
    </row>
    <row r="21" spans="1:21">
      <c r="A21" s="136" t="s">
        <v>18</v>
      </c>
    </row>
    <row r="22" spans="1:21">
      <c r="A22" s="17" t="s">
        <v>3258</v>
      </c>
    </row>
  </sheetData>
  <hyperlinks>
    <hyperlink ref="W3" location="Content!A1" display="Back to content page" xr:uid="{C23EC915-4120-4781-8AC4-6ECC56615054}"/>
  </hyperlinks>
  <pageMargins left="0.7" right="0.7" top="0.75" bottom="0.75" header="0.3" footer="0.3"/>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3B093-14BE-4CBE-AFA9-29AB3185A695}">
  <dimension ref="A1:W22"/>
  <sheetViews>
    <sheetView workbookViewId="0">
      <selection activeCell="J21" sqref="J21"/>
    </sheetView>
  </sheetViews>
  <sheetFormatPr defaultRowHeight="14.5"/>
  <cols>
    <col min="1" max="1" width="31.453125" customWidth="1"/>
    <col min="2" max="21" width="11.1796875" customWidth="1"/>
  </cols>
  <sheetData>
    <row r="1" spans="1:23">
      <c r="A1" s="18" t="s">
        <v>3250</v>
      </c>
    </row>
    <row r="3" spans="1:23">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T3" s="229">
        <v>2023</v>
      </c>
      <c r="U3" s="229">
        <v>2024</v>
      </c>
      <c r="W3" s="1" t="s">
        <v>528</v>
      </c>
    </row>
    <row r="4" spans="1:23">
      <c r="A4" s="92" t="s">
        <v>13</v>
      </c>
      <c r="B4" s="280">
        <v>4738</v>
      </c>
      <c r="C4" s="280">
        <v>10757</v>
      </c>
      <c r="D4" s="280">
        <v>18979</v>
      </c>
      <c r="E4" s="280">
        <v>94046</v>
      </c>
      <c r="F4" s="280">
        <v>9389</v>
      </c>
      <c r="G4" s="280">
        <v>12931</v>
      </c>
      <c r="H4" s="280">
        <v>134381</v>
      </c>
      <c r="I4" s="280">
        <v>11381</v>
      </c>
      <c r="J4" s="280">
        <v>11630</v>
      </c>
      <c r="K4" s="280">
        <v>6317</v>
      </c>
      <c r="L4" s="280">
        <v>18972</v>
      </c>
      <c r="M4" s="280">
        <v>57586</v>
      </c>
      <c r="N4" s="280">
        <v>9389</v>
      </c>
      <c r="O4" s="280">
        <v>12725</v>
      </c>
      <c r="P4" s="280">
        <v>25742</v>
      </c>
      <c r="Q4" s="280">
        <v>24370</v>
      </c>
      <c r="R4" s="280"/>
      <c r="S4" s="280"/>
      <c r="T4" s="280"/>
      <c r="U4" s="280"/>
    </row>
    <row r="5" spans="1:23">
      <c r="A5" s="92" t="s">
        <v>12</v>
      </c>
      <c r="B5" s="280"/>
      <c r="C5" s="280"/>
      <c r="D5" s="280"/>
      <c r="E5" s="280"/>
      <c r="F5" s="280"/>
      <c r="G5" s="280"/>
      <c r="H5" s="280"/>
      <c r="I5" s="280"/>
      <c r="J5" s="280"/>
      <c r="K5" s="280">
        <v>137</v>
      </c>
      <c r="L5" s="280"/>
      <c r="M5" s="280"/>
      <c r="N5" s="280">
        <v>2161</v>
      </c>
      <c r="O5" s="280">
        <v>2035</v>
      </c>
      <c r="P5" s="280"/>
      <c r="Q5" s="280"/>
      <c r="R5" s="280"/>
      <c r="S5" s="280"/>
      <c r="T5" s="280"/>
      <c r="U5" s="280"/>
    </row>
    <row r="6" spans="1:23">
      <c r="A6" s="92" t="s">
        <v>483</v>
      </c>
      <c r="B6" s="280"/>
      <c r="C6" s="280"/>
      <c r="D6" s="280"/>
      <c r="E6" s="280"/>
      <c r="F6" s="280">
        <v>70</v>
      </c>
      <c r="G6" s="280"/>
      <c r="H6" s="280"/>
      <c r="I6" s="280">
        <v>472</v>
      </c>
      <c r="J6" s="280"/>
      <c r="K6" s="280">
        <v>9</v>
      </c>
      <c r="L6" s="280">
        <v>28</v>
      </c>
      <c r="M6" s="280"/>
      <c r="N6" s="280">
        <v>16</v>
      </c>
      <c r="O6" s="280"/>
      <c r="P6" s="280">
        <v>12220</v>
      </c>
      <c r="Q6" s="280"/>
      <c r="R6" s="280"/>
      <c r="S6" s="280"/>
      <c r="T6" s="280"/>
      <c r="U6" s="280">
        <v>136</v>
      </c>
    </row>
    <row r="7" spans="1:23">
      <c r="A7" s="92" t="s">
        <v>89</v>
      </c>
      <c r="B7" s="280"/>
      <c r="C7" s="280"/>
      <c r="D7" s="280"/>
      <c r="E7" s="280"/>
      <c r="F7" s="280"/>
      <c r="G7" s="280"/>
      <c r="H7" s="280"/>
      <c r="I7" s="280"/>
      <c r="J7" s="280"/>
      <c r="K7" s="280"/>
      <c r="L7" s="280"/>
      <c r="M7" s="280"/>
      <c r="N7" s="280"/>
      <c r="O7" s="280"/>
      <c r="P7" s="280"/>
      <c r="Q7" s="280"/>
      <c r="R7" s="280"/>
      <c r="S7" s="280"/>
      <c r="T7" s="280"/>
      <c r="U7" s="280"/>
    </row>
    <row r="8" spans="1:23">
      <c r="A8" s="92" t="s">
        <v>482</v>
      </c>
      <c r="B8" s="280">
        <v>342</v>
      </c>
      <c r="C8" s="280">
        <v>636</v>
      </c>
      <c r="D8" s="280">
        <v>3618</v>
      </c>
      <c r="E8" s="280">
        <v>30</v>
      </c>
      <c r="F8" s="280">
        <v>30</v>
      </c>
      <c r="G8" s="280">
        <v>42</v>
      </c>
      <c r="H8" s="280">
        <v>12</v>
      </c>
      <c r="I8" s="280">
        <v>24</v>
      </c>
      <c r="J8" s="280">
        <v>0</v>
      </c>
      <c r="K8" s="280">
        <v>216</v>
      </c>
      <c r="L8" s="280"/>
      <c r="M8" s="280">
        <v>345</v>
      </c>
      <c r="N8" s="280">
        <v>240</v>
      </c>
      <c r="O8" s="280"/>
      <c r="P8" s="280">
        <v>1123</v>
      </c>
      <c r="Q8" s="280">
        <v>405</v>
      </c>
      <c r="R8" s="280">
        <v>2825</v>
      </c>
      <c r="S8" s="280">
        <v>38</v>
      </c>
      <c r="T8" s="280">
        <v>2757</v>
      </c>
      <c r="U8" s="280"/>
    </row>
    <row r="9" spans="1:23">
      <c r="A9" s="92" t="s">
        <v>11</v>
      </c>
      <c r="B9" s="280"/>
      <c r="C9" s="280"/>
      <c r="D9" s="280"/>
      <c r="E9" s="280"/>
      <c r="F9" s="280"/>
      <c r="G9" s="280"/>
      <c r="H9" s="280"/>
      <c r="I9" s="280"/>
      <c r="J9" s="280"/>
      <c r="K9" s="280"/>
      <c r="L9" s="280"/>
      <c r="M9" s="280"/>
      <c r="N9" s="280"/>
      <c r="O9" s="280"/>
      <c r="P9" s="280"/>
      <c r="Q9" s="280"/>
      <c r="R9" s="280"/>
      <c r="S9" s="280"/>
      <c r="T9" s="280"/>
      <c r="U9" s="280"/>
    </row>
    <row r="10" spans="1:23">
      <c r="A10" s="92" t="s">
        <v>10</v>
      </c>
      <c r="B10" s="280"/>
      <c r="C10" s="280"/>
      <c r="D10" s="280">
        <v>233124</v>
      </c>
      <c r="E10" s="280">
        <v>548576</v>
      </c>
      <c r="F10" s="280">
        <v>4940</v>
      </c>
      <c r="G10" s="280">
        <v>107828</v>
      </c>
      <c r="H10" s="280">
        <v>34260</v>
      </c>
      <c r="I10" s="280">
        <v>183320</v>
      </c>
      <c r="J10" s="280">
        <v>26536</v>
      </c>
      <c r="K10" s="280">
        <v>2796</v>
      </c>
      <c r="L10" s="280">
        <v>27884</v>
      </c>
      <c r="M10" s="280">
        <v>136</v>
      </c>
      <c r="N10" s="280">
        <v>162196</v>
      </c>
      <c r="O10" s="280">
        <v>34956</v>
      </c>
      <c r="P10" s="280"/>
      <c r="Q10" s="280"/>
      <c r="R10" s="280"/>
      <c r="S10" s="280"/>
      <c r="T10" s="280"/>
      <c r="U10" s="280"/>
    </row>
    <row r="11" spans="1:23">
      <c r="A11" s="92" t="s">
        <v>9</v>
      </c>
      <c r="B11" s="280">
        <v>9948</v>
      </c>
      <c r="C11" s="280">
        <v>71459</v>
      </c>
      <c r="D11" s="280">
        <v>17210</v>
      </c>
      <c r="E11" s="280">
        <v>874</v>
      </c>
      <c r="F11" s="280">
        <v>53459</v>
      </c>
      <c r="G11" s="280"/>
      <c r="H11" s="280">
        <v>13589</v>
      </c>
      <c r="I11" s="280">
        <v>12543</v>
      </c>
      <c r="J11" s="280">
        <v>12874</v>
      </c>
      <c r="K11" s="280">
        <v>689</v>
      </c>
      <c r="L11" s="280"/>
      <c r="M11" s="280"/>
      <c r="N11" s="280"/>
      <c r="O11" s="280">
        <v>21541</v>
      </c>
      <c r="P11" s="280">
        <v>283000</v>
      </c>
      <c r="Q11" s="280">
        <v>491</v>
      </c>
      <c r="R11" s="280"/>
      <c r="S11" s="280"/>
      <c r="T11" s="280"/>
      <c r="U11" s="280"/>
    </row>
    <row r="12" spans="1:23">
      <c r="A12" s="92" t="s">
        <v>8</v>
      </c>
      <c r="B12" s="280">
        <v>24</v>
      </c>
      <c r="C12" s="280">
        <v>16</v>
      </c>
      <c r="D12" s="280">
        <v>32</v>
      </c>
      <c r="E12" s="280"/>
      <c r="F12" s="280">
        <v>16</v>
      </c>
      <c r="G12" s="280">
        <v>4</v>
      </c>
      <c r="H12" s="280">
        <v>12</v>
      </c>
      <c r="I12" s="280">
        <v>16</v>
      </c>
      <c r="J12" s="280">
        <v>76</v>
      </c>
      <c r="K12" s="280"/>
      <c r="L12" s="280">
        <v>0</v>
      </c>
      <c r="M12" s="280">
        <v>3</v>
      </c>
      <c r="N12" s="280">
        <v>0</v>
      </c>
      <c r="O12" s="280">
        <v>0</v>
      </c>
      <c r="P12" s="280">
        <v>0</v>
      </c>
      <c r="Q12" s="280">
        <v>3</v>
      </c>
      <c r="R12" s="280">
        <v>0</v>
      </c>
      <c r="S12" s="280">
        <v>0</v>
      </c>
      <c r="T12" s="280">
        <v>0</v>
      </c>
      <c r="U12" s="280"/>
    </row>
    <row r="13" spans="1:23">
      <c r="A13" s="92" t="s">
        <v>6</v>
      </c>
      <c r="B13" s="280">
        <v>9032</v>
      </c>
      <c r="C13" s="280">
        <v>14696</v>
      </c>
      <c r="D13" s="280">
        <v>98168</v>
      </c>
      <c r="E13" s="280">
        <v>333340</v>
      </c>
      <c r="F13" s="280">
        <v>17080</v>
      </c>
      <c r="G13" s="280">
        <v>2684</v>
      </c>
      <c r="H13" s="280">
        <v>624</v>
      </c>
      <c r="I13" s="280">
        <v>5344</v>
      </c>
      <c r="J13" s="280"/>
      <c r="K13" s="280"/>
      <c r="L13" s="280">
        <v>67250</v>
      </c>
      <c r="M13" s="280">
        <v>47200</v>
      </c>
      <c r="N13" s="280">
        <v>153371</v>
      </c>
      <c r="O13" s="280">
        <v>64607</v>
      </c>
      <c r="P13" s="280">
        <v>698800</v>
      </c>
      <c r="Q13" s="280"/>
      <c r="R13" s="280"/>
      <c r="S13" s="280"/>
      <c r="T13" s="280"/>
      <c r="U13" s="280"/>
    </row>
    <row r="14" spans="1:23">
      <c r="A14" s="92" t="s">
        <v>17</v>
      </c>
      <c r="B14" s="280"/>
      <c r="C14" s="280"/>
      <c r="D14" s="280"/>
      <c r="E14" s="280"/>
      <c r="F14" s="280"/>
      <c r="G14" s="280"/>
      <c r="H14" s="280"/>
      <c r="I14" s="280"/>
      <c r="J14" s="280"/>
      <c r="K14" s="280"/>
      <c r="L14" s="280">
        <v>0</v>
      </c>
      <c r="M14" s="280">
        <v>192</v>
      </c>
      <c r="N14" s="280">
        <v>157</v>
      </c>
      <c r="O14" s="280">
        <v>0</v>
      </c>
      <c r="P14" s="280">
        <v>0</v>
      </c>
      <c r="Q14" s="280"/>
      <c r="R14" s="280"/>
      <c r="S14" s="280">
        <v>20</v>
      </c>
      <c r="T14" s="280">
        <v>52</v>
      </c>
      <c r="U14" s="280"/>
    </row>
    <row r="15" spans="1:23">
      <c r="A15" s="92" t="s">
        <v>4</v>
      </c>
      <c r="B15" s="280"/>
      <c r="C15" s="280"/>
      <c r="D15" s="280"/>
      <c r="E15" s="280">
        <v>2</v>
      </c>
      <c r="F15" s="280">
        <v>24</v>
      </c>
      <c r="G15" s="280"/>
      <c r="H15" s="280"/>
      <c r="I15" s="280"/>
      <c r="J15" s="280"/>
      <c r="K15" s="280"/>
      <c r="L15" s="280"/>
      <c r="M15" s="280"/>
      <c r="N15" s="280"/>
      <c r="O15" s="280"/>
      <c r="P15" s="280"/>
      <c r="Q15" s="280"/>
      <c r="R15" s="280"/>
      <c r="S15" s="280"/>
      <c r="T15" s="280"/>
      <c r="U15" s="280"/>
    </row>
    <row r="16" spans="1:23">
      <c r="A16" s="92" t="s">
        <v>3</v>
      </c>
      <c r="B16" s="280"/>
      <c r="C16" s="280"/>
      <c r="D16" s="280">
        <v>12400</v>
      </c>
      <c r="E16" s="280">
        <v>14280</v>
      </c>
      <c r="F16" s="280"/>
      <c r="G16" s="280"/>
      <c r="H16" s="280">
        <v>14000</v>
      </c>
      <c r="I16" s="280"/>
      <c r="J16" s="280"/>
      <c r="K16" s="280"/>
      <c r="L16" s="280">
        <v>0</v>
      </c>
      <c r="M16" s="280">
        <v>0</v>
      </c>
      <c r="N16" s="280">
        <v>20935</v>
      </c>
      <c r="O16" s="280"/>
      <c r="P16" s="280"/>
      <c r="Q16" s="280"/>
      <c r="R16" s="280"/>
      <c r="S16" s="280"/>
      <c r="T16" s="280"/>
      <c r="U16" s="280"/>
    </row>
    <row r="17" spans="1:21">
      <c r="A17" s="92" t="s">
        <v>32</v>
      </c>
      <c r="B17" s="280">
        <v>76</v>
      </c>
      <c r="C17" s="280">
        <v>48</v>
      </c>
      <c r="D17" s="280">
        <v>400</v>
      </c>
      <c r="E17" s="280">
        <v>12</v>
      </c>
      <c r="F17" s="280">
        <v>280</v>
      </c>
      <c r="G17" s="280">
        <v>80</v>
      </c>
      <c r="H17" s="280">
        <v>4328</v>
      </c>
      <c r="I17" s="280">
        <v>216</v>
      </c>
      <c r="J17" s="280">
        <v>432</v>
      </c>
      <c r="K17" s="280"/>
      <c r="L17" s="280">
        <v>3188</v>
      </c>
      <c r="M17" s="280">
        <v>11935</v>
      </c>
      <c r="N17" s="280">
        <v>6270</v>
      </c>
      <c r="O17" s="280">
        <v>8765</v>
      </c>
      <c r="P17" s="280">
        <v>19824</v>
      </c>
      <c r="Q17" s="280">
        <v>48344</v>
      </c>
      <c r="R17" s="280">
        <v>7384</v>
      </c>
      <c r="S17" s="280">
        <v>84</v>
      </c>
      <c r="T17" s="280">
        <v>576</v>
      </c>
      <c r="U17" s="280"/>
    </row>
    <row r="18" spans="1:21">
      <c r="A18" s="92" t="s">
        <v>1</v>
      </c>
      <c r="B18" s="280"/>
      <c r="C18" s="280">
        <v>1480</v>
      </c>
      <c r="D18" s="280"/>
      <c r="E18" s="280">
        <v>608</v>
      </c>
      <c r="F18" s="280">
        <v>4668</v>
      </c>
      <c r="G18" s="280">
        <v>520</v>
      </c>
      <c r="H18" s="280"/>
      <c r="I18" s="280">
        <v>184</v>
      </c>
      <c r="J18" s="280">
        <v>2008</v>
      </c>
      <c r="K18" s="280">
        <v>1404</v>
      </c>
      <c r="L18" s="280"/>
      <c r="M18" s="280">
        <v>692</v>
      </c>
      <c r="N18" s="280"/>
      <c r="O18" s="280"/>
      <c r="P18" s="280"/>
      <c r="Q18" s="280"/>
      <c r="R18" s="280"/>
      <c r="S18" s="280">
        <v>4</v>
      </c>
      <c r="T18" s="280"/>
      <c r="U18" s="280"/>
    </row>
    <row r="19" spans="1:21">
      <c r="A19" s="92" t="s">
        <v>23</v>
      </c>
      <c r="B19" s="280"/>
      <c r="C19" s="280"/>
      <c r="D19" s="280"/>
      <c r="E19" s="280"/>
      <c r="F19" s="280"/>
      <c r="G19" s="280"/>
      <c r="H19" s="280"/>
      <c r="I19" s="280"/>
      <c r="J19" s="280"/>
      <c r="K19" s="280"/>
      <c r="L19" s="280"/>
      <c r="M19" s="280"/>
      <c r="N19" s="280"/>
      <c r="O19" s="280"/>
      <c r="P19" s="280">
        <v>234121</v>
      </c>
      <c r="Q19" s="280"/>
      <c r="R19" s="280"/>
      <c r="S19" s="280"/>
      <c r="T19" s="280"/>
      <c r="U19" s="280"/>
    </row>
    <row r="21" spans="1:21">
      <c r="A21" s="136" t="s">
        <v>18</v>
      </c>
    </row>
    <row r="22" spans="1:21">
      <c r="A22" s="17" t="s">
        <v>3256</v>
      </c>
    </row>
  </sheetData>
  <hyperlinks>
    <hyperlink ref="W3" location="Content!A1" display="Back to content page" xr:uid="{A03E9420-159C-49CB-BA8E-F942CAC857A3}"/>
  </hyperlinks>
  <pageMargins left="0.7" right="0.7" top="0.75" bottom="0.75" header="0.3" footer="0.3"/>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F1C0D-0F6F-4FEF-B1C4-C3FE3EF901ED}">
  <dimension ref="A1:W22"/>
  <sheetViews>
    <sheetView topLeftCell="J1" workbookViewId="0">
      <selection activeCell="T22" sqref="T22"/>
    </sheetView>
  </sheetViews>
  <sheetFormatPr defaultRowHeight="14.5"/>
  <cols>
    <col min="1" max="1" width="33.26953125" customWidth="1"/>
    <col min="2" max="20" width="12.81640625" customWidth="1"/>
  </cols>
  <sheetData>
    <row r="1" spans="1:23">
      <c r="A1" s="18" t="s">
        <v>3251</v>
      </c>
    </row>
    <row r="3" spans="1:23">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T3" s="229">
        <v>2023</v>
      </c>
      <c r="U3" s="229">
        <v>2024</v>
      </c>
      <c r="W3" s="1" t="s">
        <v>528</v>
      </c>
    </row>
    <row r="4" spans="1:23">
      <c r="A4" s="92" t="s">
        <v>13</v>
      </c>
      <c r="B4" s="617">
        <v>750</v>
      </c>
      <c r="C4" s="617">
        <v>732</v>
      </c>
      <c r="D4" s="617">
        <v>3133</v>
      </c>
      <c r="E4" s="617">
        <v>482</v>
      </c>
      <c r="F4" s="617">
        <v>1364</v>
      </c>
      <c r="G4" s="617">
        <v>743</v>
      </c>
      <c r="H4" s="617">
        <v>6911</v>
      </c>
      <c r="I4" s="617">
        <v>1092</v>
      </c>
      <c r="J4" s="617">
        <v>60</v>
      </c>
      <c r="K4" s="617">
        <v>3169</v>
      </c>
      <c r="L4" s="617">
        <v>548</v>
      </c>
      <c r="M4" s="617">
        <v>2265</v>
      </c>
      <c r="N4" s="617">
        <v>9389</v>
      </c>
      <c r="O4" s="617">
        <v>12725</v>
      </c>
      <c r="P4" s="617">
        <v>25742</v>
      </c>
      <c r="Q4" s="617">
        <v>24370</v>
      </c>
      <c r="R4" s="617"/>
      <c r="S4" s="617"/>
      <c r="T4" s="617"/>
      <c r="U4" s="728"/>
    </row>
    <row r="5" spans="1:23">
      <c r="A5" s="92" t="s">
        <v>12</v>
      </c>
      <c r="B5" s="617"/>
      <c r="C5" s="617"/>
      <c r="D5" s="617"/>
      <c r="E5" s="617"/>
      <c r="F5" s="617"/>
      <c r="G5" s="617"/>
      <c r="H5" s="617"/>
      <c r="I5" s="617"/>
      <c r="J5" s="617"/>
      <c r="K5" s="617"/>
      <c r="L5" s="617"/>
      <c r="M5" s="617"/>
      <c r="N5" s="617">
        <v>2161</v>
      </c>
      <c r="O5" s="617">
        <v>2035</v>
      </c>
      <c r="P5" s="617"/>
      <c r="Q5" s="617"/>
      <c r="R5" s="617"/>
      <c r="S5" s="617"/>
      <c r="T5" s="617"/>
      <c r="U5" s="728"/>
    </row>
    <row r="6" spans="1:23">
      <c r="A6" s="92" t="s">
        <v>483</v>
      </c>
      <c r="B6" s="617">
        <v>2000</v>
      </c>
      <c r="C6" s="617"/>
      <c r="D6" s="617"/>
      <c r="E6" s="617"/>
      <c r="F6" s="617"/>
      <c r="G6" s="617"/>
      <c r="H6" s="617">
        <v>387</v>
      </c>
      <c r="I6" s="617">
        <v>63370</v>
      </c>
      <c r="J6" s="617">
        <v>1038</v>
      </c>
      <c r="K6" s="617">
        <v>3030</v>
      </c>
      <c r="L6" s="617">
        <v>287</v>
      </c>
      <c r="M6" s="617">
        <v>287</v>
      </c>
      <c r="N6" s="617">
        <v>391</v>
      </c>
      <c r="O6" s="617"/>
      <c r="P6" s="617"/>
      <c r="Q6" s="617"/>
      <c r="R6" s="617"/>
      <c r="S6" s="617"/>
      <c r="T6" s="617"/>
      <c r="U6" s="728"/>
    </row>
    <row r="7" spans="1:23">
      <c r="A7" s="92" t="s">
        <v>89</v>
      </c>
      <c r="B7" s="617"/>
      <c r="C7" s="617"/>
      <c r="D7" s="617"/>
      <c r="E7" s="617"/>
      <c r="F7" s="617"/>
      <c r="G7" s="617"/>
      <c r="H7" s="617"/>
      <c r="I7" s="617"/>
      <c r="J7" s="617"/>
      <c r="K7" s="617"/>
      <c r="L7" s="617"/>
      <c r="M7" s="617"/>
      <c r="N7" s="617"/>
      <c r="O7" s="617"/>
      <c r="P7" s="617"/>
      <c r="Q7" s="617"/>
      <c r="R7" s="617"/>
      <c r="S7" s="617"/>
      <c r="T7" s="617"/>
      <c r="U7" s="728"/>
    </row>
    <row r="8" spans="1:23">
      <c r="A8" s="92" t="s">
        <v>482</v>
      </c>
      <c r="B8" s="617">
        <v>77</v>
      </c>
      <c r="C8" s="617">
        <v>29</v>
      </c>
      <c r="D8" s="617">
        <v>346276</v>
      </c>
      <c r="E8" s="617">
        <v>287715</v>
      </c>
      <c r="F8" s="617">
        <v>258521</v>
      </c>
      <c r="G8" s="617">
        <v>190112</v>
      </c>
      <c r="H8" s="617">
        <v>165967</v>
      </c>
      <c r="I8" s="617">
        <v>100713</v>
      </c>
      <c r="J8" s="617">
        <v>219808</v>
      </c>
      <c r="K8" s="617">
        <v>256266</v>
      </c>
      <c r="L8" s="617">
        <v>200897</v>
      </c>
      <c r="M8" s="617">
        <v>638251</v>
      </c>
      <c r="N8" s="617">
        <v>177000</v>
      </c>
      <c r="O8" s="617">
        <v>0</v>
      </c>
      <c r="P8" s="617">
        <v>206579</v>
      </c>
      <c r="Q8" s="617">
        <v>335428</v>
      </c>
      <c r="R8" s="617">
        <v>81685</v>
      </c>
      <c r="S8" s="617">
        <v>182206</v>
      </c>
      <c r="T8" s="617">
        <v>238500</v>
      </c>
      <c r="U8" s="728"/>
    </row>
    <row r="9" spans="1:23">
      <c r="A9" s="92" t="s">
        <v>11</v>
      </c>
      <c r="B9" s="617"/>
      <c r="C9" s="617"/>
      <c r="D9" s="617"/>
      <c r="E9" s="617"/>
      <c r="F9" s="617"/>
      <c r="G9" s="617"/>
      <c r="H9" s="617"/>
      <c r="I9" s="617"/>
      <c r="J9" s="617"/>
      <c r="K9" s="617"/>
      <c r="L9" s="617"/>
      <c r="M9" s="617"/>
      <c r="N9" s="617"/>
      <c r="O9" s="617"/>
      <c r="P9" s="617"/>
      <c r="Q9" s="617"/>
      <c r="R9" s="617"/>
      <c r="S9" s="617"/>
      <c r="T9" s="617"/>
      <c r="U9" s="728"/>
    </row>
    <row r="10" spans="1:23">
      <c r="A10" s="92" t="s">
        <v>10</v>
      </c>
      <c r="B10" s="617"/>
      <c r="C10" s="617"/>
      <c r="D10" s="617"/>
      <c r="E10" s="617"/>
      <c r="F10" s="617"/>
      <c r="G10" s="617"/>
      <c r="H10" s="617"/>
      <c r="I10" s="617"/>
      <c r="J10" s="617"/>
      <c r="K10" s="617"/>
      <c r="L10" s="617"/>
      <c r="M10" s="617"/>
      <c r="N10" s="617"/>
      <c r="O10" s="617"/>
      <c r="P10" s="617"/>
      <c r="Q10" s="617"/>
      <c r="R10" s="617"/>
      <c r="S10" s="617"/>
      <c r="T10" s="617"/>
      <c r="U10" s="728"/>
    </row>
    <row r="11" spans="1:23">
      <c r="A11" s="92" t="s">
        <v>9</v>
      </c>
      <c r="B11" s="617">
        <v>4379291</v>
      </c>
      <c r="C11" s="617">
        <v>3008029</v>
      </c>
      <c r="D11" s="617">
        <v>288339</v>
      </c>
      <c r="E11" s="617">
        <v>1366786</v>
      </c>
      <c r="F11" s="617">
        <v>243318</v>
      </c>
      <c r="G11" s="617">
        <v>231339</v>
      </c>
      <c r="H11" s="617">
        <v>4365398</v>
      </c>
      <c r="I11" s="617">
        <v>4364856</v>
      </c>
      <c r="J11" s="617">
        <v>1653052</v>
      </c>
      <c r="K11" s="617">
        <v>905623</v>
      </c>
      <c r="L11" s="617">
        <v>1125422</v>
      </c>
      <c r="M11" s="617">
        <v>165417</v>
      </c>
      <c r="N11" s="617">
        <v>50899</v>
      </c>
      <c r="O11" s="617">
        <v>46894</v>
      </c>
      <c r="P11" s="617">
        <v>3650587</v>
      </c>
      <c r="Q11" s="617">
        <v>64848</v>
      </c>
      <c r="R11" s="617"/>
      <c r="S11" s="617"/>
      <c r="T11" s="617"/>
      <c r="U11" s="728"/>
    </row>
    <row r="12" spans="1:23">
      <c r="A12" s="92" t="s">
        <v>8</v>
      </c>
      <c r="B12" s="617"/>
      <c r="C12" s="617"/>
      <c r="D12" s="617"/>
      <c r="E12" s="617"/>
      <c r="F12" s="617"/>
      <c r="G12" s="617"/>
      <c r="H12" s="617"/>
      <c r="I12" s="617"/>
      <c r="J12" s="617"/>
      <c r="K12" s="617"/>
      <c r="L12" s="617">
        <v>391</v>
      </c>
      <c r="M12" s="617">
        <v>672</v>
      </c>
      <c r="N12" s="617">
        <v>1368</v>
      </c>
      <c r="O12" s="617">
        <v>252</v>
      </c>
      <c r="P12" s="617">
        <v>297</v>
      </c>
      <c r="Q12" s="617">
        <v>462</v>
      </c>
      <c r="R12" s="617">
        <v>751</v>
      </c>
      <c r="S12" s="617">
        <v>1340</v>
      </c>
      <c r="T12" s="617">
        <v>191</v>
      </c>
      <c r="U12" s="617">
        <v>644</v>
      </c>
      <c r="V12" s="266"/>
    </row>
    <row r="13" spans="1:23">
      <c r="A13" s="92" t="s">
        <v>6</v>
      </c>
      <c r="B13" s="617"/>
      <c r="C13" s="617"/>
      <c r="D13" s="617"/>
      <c r="E13" s="617"/>
      <c r="F13" s="617"/>
      <c r="G13" s="617"/>
      <c r="H13" s="617"/>
      <c r="I13" s="617"/>
      <c r="J13" s="617"/>
      <c r="K13" s="617"/>
      <c r="L13" s="617">
        <v>248556</v>
      </c>
      <c r="M13" s="617">
        <v>1493928</v>
      </c>
      <c r="N13" s="617">
        <v>0</v>
      </c>
      <c r="O13" s="617"/>
      <c r="P13" s="617"/>
      <c r="Q13" s="617"/>
      <c r="R13" s="617"/>
      <c r="S13" s="617"/>
      <c r="T13" s="617"/>
      <c r="U13" s="728"/>
    </row>
    <row r="14" spans="1:23">
      <c r="A14" s="92" t="s">
        <v>17</v>
      </c>
      <c r="B14" s="617"/>
      <c r="C14" s="617"/>
      <c r="D14" s="617"/>
      <c r="E14" s="617">
        <v>215257</v>
      </c>
      <c r="F14" s="617">
        <v>677542</v>
      </c>
      <c r="G14" s="617"/>
      <c r="H14" s="617">
        <v>141130</v>
      </c>
      <c r="I14" s="617"/>
      <c r="J14" s="617">
        <v>8</v>
      </c>
      <c r="K14" s="617"/>
      <c r="L14" s="617">
        <v>556447</v>
      </c>
      <c r="M14" s="617">
        <v>593004</v>
      </c>
      <c r="N14" s="617">
        <v>1684</v>
      </c>
      <c r="O14" s="617">
        <v>4227</v>
      </c>
      <c r="P14" s="617">
        <v>922866</v>
      </c>
      <c r="Q14" s="617"/>
      <c r="R14" s="617">
        <v>59358</v>
      </c>
      <c r="S14" s="617">
        <v>56807</v>
      </c>
      <c r="T14" s="617">
        <v>172269</v>
      </c>
      <c r="U14" s="728"/>
    </row>
    <row r="15" spans="1:23">
      <c r="A15" s="657" t="s">
        <v>4</v>
      </c>
      <c r="B15" s="617"/>
      <c r="C15" s="617"/>
      <c r="D15" s="617"/>
      <c r="E15" s="617"/>
      <c r="F15" s="617"/>
      <c r="G15" s="617"/>
      <c r="H15" s="617"/>
      <c r="I15" s="617"/>
      <c r="J15" s="617"/>
      <c r="K15" s="617"/>
      <c r="L15" s="617"/>
      <c r="M15" s="617"/>
      <c r="N15" s="617"/>
      <c r="O15" s="617"/>
      <c r="P15" s="617"/>
      <c r="Q15" s="617"/>
      <c r="R15" s="617"/>
      <c r="S15" s="617"/>
      <c r="T15" s="617"/>
      <c r="U15" s="728"/>
    </row>
    <row r="16" spans="1:23">
      <c r="A16" s="92" t="s">
        <v>3</v>
      </c>
      <c r="B16" s="617">
        <v>0</v>
      </c>
      <c r="C16" s="617">
        <v>0</v>
      </c>
      <c r="D16" s="617">
        <v>3800</v>
      </c>
      <c r="E16" s="617">
        <v>16752</v>
      </c>
      <c r="F16" s="617">
        <v>20300</v>
      </c>
      <c r="G16" s="617">
        <v>6000</v>
      </c>
      <c r="H16" s="617">
        <v>225036</v>
      </c>
      <c r="I16" s="617">
        <v>133200</v>
      </c>
      <c r="J16" s="617">
        <v>117292</v>
      </c>
      <c r="K16" s="617">
        <v>9185</v>
      </c>
      <c r="L16" s="617">
        <v>2700000</v>
      </c>
      <c r="M16" s="617">
        <v>27032</v>
      </c>
      <c r="N16" s="617">
        <v>7118</v>
      </c>
      <c r="O16" s="617"/>
      <c r="P16" s="617">
        <v>753500</v>
      </c>
      <c r="Q16" s="617"/>
      <c r="R16" s="617"/>
      <c r="S16" s="617"/>
      <c r="T16" s="617"/>
      <c r="U16" s="728"/>
    </row>
    <row r="17" spans="1:21">
      <c r="A17" s="92" t="s">
        <v>32</v>
      </c>
      <c r="B17" s="617"/>
      <c r="C17" s="617"/>
      <c r="D17" s="617"/>
      <c r="E17" s="617"/>
      <c r="F17" s="617"/>
      <c r="G17" s="617"/>
      <c r="H17" s="617"/>
      <c r="I17" s="617"/>
      <c r="J17" s="617"/>
      <c r="K17" s="617"/>
      <c r="L17" s="617">
        <v>101758</v>
      </c>
      <c r="M17" s="617">
        <v>184007</v>
      </c>
      <c r="N17" s="617">
        <v>97089</v>
      </c>
      <c r="O17" s="617">
        <v>101217</v>
      </c>
      <c r="P17" s="617"/>
      <c r="Q17" s="617"/>
      <c r="R17" s="617"/>
      <c r="S17" s="617"/>
      <c r="T17" s="617"/>
      <c r="U17" s="728"/>
    </row>
    <row r="18" spans="1:21">
      <c r="A18" s="92" t="s">
        <v>1</v>
      </c>
      <c r="B18" s="617"/>
      <c r="C18" s="617"/>
      <c r="D18" s="617"/>
      <c r="E18" s="617"/>
      <c r="F18" s="617"/>
      <c r="G18" s="617"/>
      <c r="H18" s="617"/>
      <c r="I18" s="617"/>
      <c r="J18" s="617"/>
      <c r="K18" s="617"/>
      <c r="L18" s="617"/>
      <c r="M18" s="617"/>
      <c r="N18" s="617"/>
      <c r="O18" s="617"/>
      <c r="P18" s="617">
        <v>2300000</v>
      </c>
      <c r="Q18" s="617"/>
      <c r="R18" s="617"/>
      <c r="S18" s="617"/>
      <c r="T18" s="617"/>
      <c r="U18" s="728"/>
    </row>
    <row r="19" spans="1:21">
      <c r="A19" s="92" t="s">
        <v>23</v>
      </c>
      <c r="B19" s="617"/>
      <c r="C19" s="617"/>
      <c r="D19" s="617"/>
      <c r="E19" s="617"/>
      <c r="F19" s="617"/>
      <c r="G19" s="617"/>
      <c r="H19" s="617"/>
      <c r="I19" s="617"/>
      <c r="J19" s="617"/>
      <c r="K19" s="617"/>
      <c r="L19" s="617"/>
      <c r="M19" s="617"/>
      <c r="N19" s="617"/>
      <c r="O19" s="617"/>
      <c r="P19" s="617">
        <v>234121</v>
      </c>
      <c r="Q19" s="617"/>
      <c r="R19" s="617"/>
      <c r="S19" s="617"/>
      <c r="T19" s="617"/>
      <c r="U19" s="728"/>
    </row>
    <row r="21" spans="1:21">
      <c r="A21" s="136" t="s">
        <v>18</v>
      </c>
    </row>
    <row r="22" spans="1:21">
      <c r="A22" s="17" t="s">
        <v>3258</v>
      </c>
    </row>
  </sheetData>
  <hyperlinks>
    <hyperlink ref="W3" location="Content!A1" display="Back to content page" xr:uid="{EEC09F95-B5C3-4010-B9F9-F527BF73B078}"/>
  </hyperlinks>
  <pageMargins left="0.7" right="0.7" top="0.75" bottom="0.75" header="0.3" footer="0.3"/>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311A8-1F5E-4297-AD5D-69016651E41D}">
  <dimension ref="A1:V22"/>
  <sheetViews>
    <sheetView topLeftCell="I1" workbookViewId="0"/>
  </sheetViews>
  <sheetFormatPr defaultRowHeight="14.5"/>
  <cols>
    <col min="1" max="1" width="31.26953125" customWidth="1"/>
    <col min="2" max="20" width="12.7265625" customWidth="1"/>
  </cols>
  <sheetData>
    <row r="1" spans="1:22">
      <c r="A1" s="18" t="s">
        <v>3259</v>
      </c>
    </row>
    <row r="3" spans="1:22">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T3" s="229">
        <v>2023</v>
      </c>
      <c r="V3" s="1" t="s">
        <v>528</v>
      </c>
    </row>
    <row r="4" spans="1:22">
      <c r="A4" s="92" t="s">
        <v>13</v>
      </c>
      <c r="B4" s="503"/>
      <c r="C4" s="503"/>
      <c r="D4" s="503"/>
      <c r="E4" s="503"/>
      <c r="F4" s="503"/>
      <c r="G4" s="503">
        <v>5150</v>
      </c>
      <c r="H4" s="503"/>
      <c r="I4" s="503">
        <v>11483773</v>
      </c>
      <c r="J4" s="503">
        <v>74750871</v>
      </c>
      <c r="K4" s="503">
        <v>77382794</v>
      </c>
      <c r="L4" s="503">
        <v>66714331</v>
      </c>
      <c r="M4" s="503">
        <v>11783596</v>
      </c>
      <c r="N4" s="503">
        <v>35422828</v>
      </c>
      <c r="O4" s="503">
        <v>45486926</v>
      </c>
      <c r="P4" s="503">
        <v>6141</v>
      </c>
      <c r="Q4" s="503"/>
      <c r="R4" s="503"/>
      <c r="S4" s="503"/>
      <c r="T4" s="503"/>
    </row>
    <row r="5" spans="1:22">
      <c r="A5" s="92" t="s">
        <v>12</v>
      </c>
      <c r="B5" s="503"/>
      <c r="C5" s="503"/>
      <c r="D5" s="503"/>
      <c r="E5" s="503"/>
      <c r="F5" s="503"/>
      <c r="G5" s="503"/>
      <c r="H5" s="503"/>
      <c r="I5" s="503"/>
      <c r="J5" s="503"/>
      <c r="K5" s="503"/>
      <c r="L5" s="503"/>
      <c r="M5" s="503"/>
      <c r="N5" s="503"/>
      <c r="O5" s="503">
        <v>415</v>
      </c>
      <c r="P5" s="503"/>
      <c r="Q5" s="503"/>
      <c r="R5" s="503"/>
      <c r="S5" s="503"/>
      <c r="T5" s="503"/>
    </row>
    <row r="6" spans="1:22">
      <c r="A6" s="92" t="s">
        <v>483</v>
      </c>
      <c r="B6" s="503"/>
      <c r="C6" s="503"/>
      <c r="D6" s="503"/>
      <c r="E6" s="503"/>
      <c r="F6" s="503"/>
      <c r="G6" s="503"/>
      <c r="H6" s="503"/>
      <c r="I6" s="503"/>
      <c r="J6" s="503">
        <v>697</v>
      </c>
      <c r="K6" s="503"/>
      <c r="L6" s="503"/>
      <c r="M6" s="503"/>
      <c r="N6" s="503"/>
      <c r="O6" s="503">
        <v>0</v>
      </c>
      <c r="P6" s="503"/>
      <c r="Q6" s="503"/>
      <c r="R6" s="503"/>
      <c r="S6" s="503"/>
      <c r="T6" s="503"/>
    </row>
    <row r="7" spans="1:22">
      <c r="A7" s="92" t="s">
        <v>89</v>
      </c>
      <c r="B7" s="503"/>
      <c r="C7" s="503"/>
      <c r="D7" s="503"/>
      <c r="E7" s="503"/>
      <c r="F7" s="503"/>
      <c r="G7" s="503"/>
      <c r="H7" s="503"/>
      <c r="I7" s="503"/>
      <c r="J7" s="503"/>
      <c r="K7" s="503"/>
      <c r="L7" s="503"/>
      <c r="M7" s="503"/>
      <c r="N7" s="503"/>
      <c r="O7" s="503"/>
      <c r="P7" s="503"/>
      <c r="Q7" s="503"/>
      <c r="R7" s="503"/>
      <c r="S7" s="503"/>
      <c r="T7" s="503"/>
    </row>
    <row r="8" spans="1:22">
      <c r="A8" s="92" t="s">
        <v>482</v>
      </c>
      <c r="B8" s="503">
        <v>141723</v>
      </c>
      <c r="C8" s="503">
        <v>26428</v>
      </c>
      <c r="D8" s="503">
        <v>79604636</v>
      </c>
      <c r="E8" s="503">
        <v>10401773</v>
      </c>
      <c r="F8" s="503">
        <v>50927</v>
      </c>
      <c r="G8" s="503">
        <v>37913</v>
      </c>
      <c r="H8" s="503">
        <v>317289</v>
      </c>
      <c r="I8" s="503">
        <v>3025996</v>
      </c>
      <c r="J8" s="503">
        <v>978872</v>
      </c>
      <c r="K8" s="503">
        <v>62914</v>
      </c>
      <c r="L8" s="503">
        <v>22671677</v>
      </c>
      <c r="M8" s="503">
        <v>15677857</v>
      </c>
      <c r="N8" s="503">
        <v>13642024</v>
      </c>
      <c r="O8" s="503"/>
      <c r="P8" s="503">
        <v>1624495</v>
      </c>
      <c r="Q8" s="503">
        <v>42997</v>
      </c>
      <c r="R8" s="503">
        <v>9207993</v>
      </c>
      <c r="S8" s="503">
        <v>2642348</v>
      </c>
      <c r="T8" s="503"/>
    </row>
    <row r="9" spans="1:22">
      <c r="A9" s="92" t="s">
        <v>11</v>
      </c>
      <c r="B9" s="503"/>
      <c r="C9" s="503"/>
      <c r="D9" s="503"/>
      <c r="E9" s="503"/>
      <c r="F9" s="503"/>
      <c r="G9" s="503"/>
      <c r="H9" s="503"/>
      <c r="I9" s="503"/>
      <c r="J9" s="503"/>
      <c r="K9" s="503"/>
      <c r="L9" s="503"/>
      <c r="M9" s="503"/>
      <c r="N9" s="503"/>
      <c r="O9" s="503"/>
      <c r="P9" s="503"/>
      <c r="Q9" s="503"/>
      <c r="R9" s="503">
        <v>170491881</v>
      </c>
      <c r="S9" s="503"/>
      <c r="T9" s="503"/>
    </row>
    <row r="10" spans="1:22">
      <c r="A10" s="92" t="s">
        <v>10</v>
      </c>
      <c r="B10" s="503"/>
      <c r="C10" s="503"/>
      <c r="D10" s="503"/>
      <c r="E10" s="503"/>
      <c r="F10" s="503"/>
      <c r="G10" s="503"/>
      <c r="H10" s="503"/>
      <c r="I10" s="503"/>
      <c r="J10" s="503"/>
      <c r="K10" s="503"/>
      <c r="L10" s="503"/>
      <c r="M10" s="503"/>
      <c r="N10" s="503"/>
      <c r="O10" s="503"/>
      <c r="P10" s="503"/>
      <c r="Q10" s="503"/>
      <c r="R10" s="503"/>
      <c r="S10" s="503"/>
      <c r="T10" s="503"/>
    </row>
    <row r="11" spans="1:22">
      <c r="A11" s="92" t="s">
        <v>9</v>
      </c>
      <c r="B11" s="503"/>
      <c r="C11" s="503"/>
      <c r="D11" s="503"/>
      <c r="E11" s="503"/>
      <c r="F11" s="503"/>
      <c r="G11" s="503"/>
      <c r="H11" s="503"/>
      <c r="I11" s="503"/>
      <c r="J11" s="503"/>
      <c r="K11" s="503"/>
      <c r="L11" s="503">
        <v>59246710</v>
      </c>
      <c r="M11" s="503">
        <v>2404933</v>
      </c>
      <c r="N11" s="503"/>
      <c r="O11" s="503">
        <v>23064374</v>
      </c>
      <c r="P11" s="503">
        <v>29498627</v>
      </c>
      <c r="Q11" s="503">
        <v>8398244</v>
      </c>
      <c r="R11" s="503"/>
      <c r="S11" s="503"/>
      <c r="T11" s="503"/>
    </row>
    <row r="12" spans="1:22">
      <c r="A12" s="92" t="s">
        <v>8</v>
      </c>
      <c r="B12" s="503"/>
      <c r="C12" s="503"/>
      <c r="D12" s="503"/>
      <c r="E12" s="503"/>
      <c r="F12" s="503"/>
      <c r="G12" s="503"/>
      <c r="H12" s="503"/>
      <c r="I12" s="503"/>
      <c r="J12" s="503"/>
      <c r="K12" s="503"/>
      <c r="L12" s="503">
        <v>527717</v>
      </c>
      <c r="M12" s="503">
        <v>984753</v>
      </c>
      <c r="N12" s="503">
        <v>2059081</v>
      </c>
      <c r="O12" s="503">
        <v>383092</v>
      </c>
      <c r="P12" s="503">
        <v>140978</v>
      </c>
      <c r="Q12" s="503">
        <v>259868</v>
      </c>
      <c r="R12" s="503">
        <v>479707</v>
      </c>
      <c r="S12" s="503">
        <v>2692761</v>
      </c>
      <c r="T12" s="503">
        <v>428178</v>
      </c>
    </row>
    <row r="13" spans="1:22">
      <c r="A13" s="92" t="s">
        <v>6</v>
      </c>
      <c r="B13" s="503"/>
      <c r="C13" s="503"/>
      <c r="D13" s="503"/>
      <c r="E13" s="503"/>
      <c r="F13" s="503"/>
      <c r="G13" s="503"/>
      <c r="H13" s="503"/>
      <c r="I13" s="503"/>
      <c r="J13" s="503"/>
      <c r="K13" s="503"/>
      <c r="L13" s="503">
        <v>3894206</v>
      </c>
      <c r="M13" s="503"/>
      <c r="N13" s="503">
        <v>586937</v>
      </c>
      <c r="O13" s="503"/>
      <c r="P13" s="503">
        <v>237769617</v>
      </c>
      <c r="Q13" s="503"/>
      <c r="R13" s="503"/>
      <c r="S13" s="503"/>
      <c r="T13" s="503"/>
    </row>
    <row r="14" spans="1:22">
      <c r="A14" s="92" t="s">
        <v>17</v>
      </c>
      <c r="B14" s="503"/>
      <c r="C14" s="503"/>
      <c r="D14" s="503"/>
      <c r="E14" s="503"/>
      <c r="F14" s="503"/>
      <c r="G14" s="503"/>
      <c r="H14" s="503"/>
      <c r="I14" s="503"/>
      <c r="J14" s="503"/>
      <c r="K14" s="503"/>
      <c r="L14" s="503"/>
      <c r="M14" s="503"/>
      <c r="N14" s="503"/>
      <c r="O14" s="503"/>
      <c r="P14" s="503">
        <v>151294</v>
      </c>
      <c r="Q14" s="503"/>
      <c r="R14" s="503">
        <v>0</v>
      </c>
      <c r="S14" s="503"/>
      <c r="T14" s="503"/>
    </row>
    <row r="15" spans="1:22">
      <c r="A15" s="92" t="s">
        <v>4</v>
      </c>
      <c r="B15" s="503">
        <v>647</v>
      </c>
      <c r="C15" s="503"/>
      <c r="D15" s="503"/>
      <c r="E15" s="503"/>
      <c r="F15" s="503"/>
      <c r="G15" s="503"/>
      <c r="H15" s="503"/>
      <c r="I15" s="503"/>
      <c r="J15" s="503"/>
      <c r="K15" s="503"/>
      <c r="L15" s="503"/>
      <c r="M15" s="503"/>
      <c r="N15" s="503"/>
      <c r="O15" s="503"/>
      <c r="P15" s="503"/>
      <c r="Q15" s="503"/>
      <c r="R15" s="503"/>
      <c r="S15" s="503"/>
      <c r="T15" s="503"/>
    </row>
    <row r="16" spans="1:22">
      <c r="A16" s="92" t="s">
        <v>3</v>
      </c>
      <c r="B16" s="503"/>
      <c r="C16" s="503"/>
      <c r="D16" s="503"/>
      <c r="E16" s="503"/>
      <c r="F16" s="503"/>
      <c r="G16" s="503"/>
      <c r="H16" s="503"/>
      <c r="I16" s="503"/>
      <c r="J16" s="503"/>
      <c r="K16" s="503"/>
      <c r="L16" s="503"/>
      <c r="M16" s="503"/>
      <c r="N16" s="503"/>
      <c r="O16" s="503"/>
      <c r="P16" s="503"/>
      <c r="Q16" s="503"/>
      <c r="R16" s="503"/>
      <c r="S16" s="503"/>
      <c r="T16" s="503"/>
    </row>
    <row r="17" spans="1:20">
      <c r="A17" s="92" t="s">
        <v>32</v>
      </c>
      <c r="B17" s="503"/>
      <c r="C17" s="503"/>
      <c r="D17" s="503"/>
      <c r="E17" s="503"/>
      <c r="F17" s="503"/>
      <c r="G17" s="503"/>
      <c r="H17" s="503"/>
      <c r="I17" s="503"/>
      <c r="J17" s="503"/>
      <c r="K17" s="503"/>
      <c r="L17" s="503">
        <v>1652185</v>
      </c>
      <c r="M17" s="503">
        <v>2597467</v>
      </c>
      <c r="N17" s="503">
        <v>2368262</v>
      </c>
      <c r="O17" s="503">
        <v>4862553</v>
      </c>
      <c r="P17" s="503"/>
      <c r="Q17" s="503"/>
      <c r="R17" s="503"/>
      <c r="S17" s="503"/>
      <c r="T17" s="503"/>
    </row>
    <row r="18" spans="1:20">
      <c r="A18" s="92" t="s">
        <v>1</v>
      </c>
      <c r="B18" s="503"/>
      <c r="C18" s="503"/>
      <c r="D18" s="503"/>
      <c r="E18" s="503"/>
      <c r="F18" s="503"/>
      <c r="G18" s="503"/>
      <c r="H18" s="503"/>
      <c r="I18" s="503"/>
      <c r="J18" s="503"/>
      <c r="K18" s="503"/>
      <c r="L18" s="503"/>
      <c r="M18" s="503"/>
      <c r="N18" s="503"/>
      <c r="O18" s="503"/>
      <c r="P18" s="503"/>
      <c r="Q18" s="503"/>
      <c r="R18" s="503"/>
      <c r="S18" s="503"/>
      <c r="T18" s="503"/>
    </row>
    <row r="19" spans="1:20">
      <c r="A19" s="92" t="s">
        <v>23</v>
      </c>
      <c r="B19" s="503"/>
      <c r="C19" s="503"/>
      <c r="D19" s="503"/>
      <c r="E19" s="503"/>
      <c r="F19" s="503"/>
      <c r="G19" s="503"/>
      <c r="H19" s="503"/>
      <c r="I19" s="503"/>
      <c r="J19" s="503"/>
      <c r="K19" s="503"/>
      <c r="L19" s="503"/>
      <c r="M19" s="503"/>
      <c r="N19" s="503"/>
      <c r="O19" s="503"/>
      <c r="P19" s="503"/>
      <c r="Q19" s="503"/>
      <c r="R19" s="503"/>
      <c r="S19" s="503"/>
      <c r="T19" s="503"/>
    </row>
    <row r="21" spans="1:20">
      <c r="A21" s="136" t="s">
        <v>18</v>
      </c>
    </row>
    <row r="22" spans="1:20">
      <c r="A22" s="17" t="s">
        <v>3256</v>
      </c>
    </row>
  </sheetData>
  <hyperlinks>
    <hyperlink ref="V3" location="Content!A1" display="Back to content page" xr:uid="{FF350B69-5964-422B-8CC7-2E4F1EF8A9FD}"/>
  </hyperlinks>
  <pageMargins left="0.7" right="0.7" top="0.75" bottom="0.75" header="0.3" footer="0.3"/>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AC8C4-1C51-43D3-9904-3A816A431E57}">
  <dimension ref="A1:M22"/>
  <sheetViews>
    <sheetView topLeftCell="C1" workbookViewId="0">
      <selection activeCell="C21" sqref="C21"/>
    </sheetView>
  </sheetViews>
  <sheetFormatPr defaultRowHeight="14.5"/>
  <cols>
    <col min="1" max="1" width="33.26953125" customWidth="1"/>
    <col min="2" max="11" width="16.26953125" customWidth="1"/>
  </cols>
  <sheetData>
    <row r="1" spans="1:13">
      <c r="A1" s="18" t="s">
        <v>3260</v>
      </c>
    </row>
    <row r="3" spans="1:13">
      <c r="A3" s="219" t="s">
        <v>421</v>
      </c>
      <c r="B3" s="229">
        <v>2013</v>
      </c>
      <c r="C3" s="229">
        <v>2014</v>
      </c>
      <c r="D3" s="229">
        <v>2015</v>
      </c>
      <c r="E3" s="229">
        <v>2016</v>
      </c>
      <c r="F3" s="229">
        <v>2017</v>
      </c>
      <c r="G3" s="229">
        <v>2018</v>
      </c>
      <c r="H3" s="229">
        <v>2019</v>
      </c>
      <c r="I3" s="229">
        <v>2020</v>
      </c>
      <c r="J3" s="229">
        <v>2021</v>
      </c>
      <c r="K3" s="229">
        <v>2022</v>
      </c>
      <c r="M3" s="1" t="s">
        <v>528</v>
      </c>
    </row>
    <row r="4" spans="1:13">
      <c r="A4" s="92" t="s">
        <v>13</v>
      </c>
      <c r="B4" s="503">
        <v>533030489.41109997</v>
      </c>
      <c r="C4" s="503">
        <v>3498666094.5094199</v>
      </c>
      <c r="D4" s="503">
        <v>552227278.34454</v>
      </c>
      <c r="E4" s="503">
        <v>600416198.48853004</v>
      </c>
      <c r="F4" s="503">
        <v>456410619.28658998</v>
      </c>
      <c r="G4" s="503">
        <v>1613830107.2558</v>
      </c>
      <c r="H4" s="503">
        <v>3281972738.6900201</v>
      </c>
      <c r="I4" s="503">
        <v>156341652.63749999</v>
      </c>
      <c r="J4" s="503"/>
      <c r="K4" s="503"/>
    </row>
    <row r="5" spans="1:13">
      <c r="A5" s="92" t="s">
        <v>12</v>
      </c>
      <c r="B5" s="503"/>
      <c r="C5" s="503"/>
      <c r="D5" s="503"/>
      <c r="E5" s="503"/>
      <c r="F5" s="503"/>
      <c r="G5" s="503">
        <v>187363.54449999999</v>
      </c>
      <c r="H5" s="503"/>
      <c r="I5" s="503"/>
      <c r="J5" s="503"/>
      <c r="K5" s="503"/>
    </row>
    <row r="6" spans="1:13">
      <c r="A6" s="92" t="s">
        <v>483</v>
      </c>
      <c r="B6" s="503">
        <v>696.79479000000003</v>
      </c>
      <c r="C6" s="503">
        <v>3973125</v>
      </c>
      <c r="D6" s="503">
        <v>3145537.5</v>
      </c>
      <c r="E6" s="503"/>
      <c r="F6" s="503">
        <v>229425</v>
      </c>
      <c r="G6" s="503"/>
      <c r="H6" s="503">
        <v>114434775</v>
      </c>
      <c r="I6" s="503"/>
      <c r="J6" s="503"/>
      <c r="K6" s="503"/>
    </row>
    <row r="7" spans="1:13">
      <c r="A7" s="92" t="s">
        <v>89</v>
      </c>
      <c r="B7" s="503"/>
      <c r="C7" s="503"/>
      <c r="D7" s="503"/>
      <c r="E7" s="503"/>
      <c r="F7" s="503"/>
      <c r="G7" s="503"/>
      <c r="H7" s="503"/>
      <c r="I7" s="503"/>
      <c r="J7" s="503"/>
      <c r="K7" s="503"/>
    </row>
    <row r="8" spans="1:13">
      <c r="A8" s="92" t="s">
        <v>482</v>
      </c>
      <c r="B8" s="503">
        <v>3353945.84326</v>
      </c>
      <c r="C8" s="503">
        <v>2920601.9884500001</v>
      </c>
      <c r="D8" s="503">
        <v>22671677.271049999</v>
      </c>
      <c r="E8" s="503">
        <v>18175551.408599999</v>
      </c>
      <c r="F8" s="503">
        <v>15341684.546940001</v>
      </c>
      <c r="G8" s="503">
        <v>965221.47</v>
      </c>
      <c r="H8" s="503">
        <v>5087618.7955799997</v>
      </c>
      <c r="I8" s="503">
        <v>4107574.9328000001</v>
      </c>
      <c r="J8" s="503">
        <v>85553922.710610002</v>
      </c>
      <c r="K8" s="503">
        <v>9048505.6523899995</v>
      </c>
    </row>
    <row r="9" spans="1:13">
      <c r="A9" s="92" t="s">
        <v>11</v>
      </c>
      <c r="B9" s="503"/>
      <c r="C9" s="503"/>
      <c r="D9" s="503"/>
      <c r="E9" s="503"/>
      <c r="F9" s="503"/>
      <c r="G9" s="503"/>
      <c r="H9" s="503"/>
      <c r="I9" s="503"/>
      <c r="J9" s="503"/>
      <c r="K9" s="503"/>
    </row>
    <row r="10" spans="1:13">
      <c r="A10" s="92" t="s">
        <v>10</v>
      </c>
      <c r="B10" s="503">
        <v>382021680</v>
      </c>
      <c r="C10" s="503">
        <v>17485875</v>
      </c>
      <c r="D10" s="503">
        <v>186221376</v>
      </c>
      <c r="E10" s="503">
        <v>46121670</v>
      </c>
      <c r="F10" s="503">
        <v>1394967518.8066001</v>
      </c>
      <c r="G10" s="503">
        <v>343188262.5</v>
      </c>
      <c r="H10" s="503"/>
      <c r="I10" s="503"/>
      <c r="J10" s="503"/>
      <c r="K10" s="503"/>
    </row>
    <row r="11" spans="1:13">
      <c r="A11" s="92" t="s">
        <v>9</v>
      </c>
      <c r="B11" s="503">
        <v>10541700</v>
      </c>
      <c r="C11" s="503">
        <v>6382350</v>
      </c>
      <c r="D11" s="503">
        <v>273768096.76749003</v>
      </c>
      <c r="E11" s="503">
        <v>45608142.004579999</v>
      </c>
      <c r="F11" s="503">
        <v>69246450</v>
      </c>
      <c r="G11" s="503">
        <v>120426044.32538</v>
      </c>
      <c r="H11" s="503">
        <v>78500717.979839996</v>
      </c>
      <c r="I11" s="503">
        <v>9661844.1536599994</v>
      </c>
      <c r="J11" s="503"/>
      <c r="K11" s="503"/>
    </row>
    <row r="12" spans="1:13">
      <c r="A12" s="92" t="s">
        <v>8</v>
      </c>
      <c r="B12" s="503">
        <v>9154762.5</v>
      </c>
      <c r="C12" s="503">
        <v>272850</v>
      </c>
      <c r="D12" s="503">
        <v>678711.08803999994</v>
      </c>
      <c r="E12" s="503">
        <v>1681795.85222</v>
      </c>
      <c r="F12" s="503">
        <v>2356374.0451400001</v>
      </c>
      <c r="G12" s="503">
        <v>1184527.2054300001</v>
      </c>
      <c r="H12" s="503">
        <v>626929.90541999997</v>
      </c>
      <c r="I12" s="503">
        <v>915207.09381999995</v>
      </c>
      <c r="J12" s="503">
        <v>1035477.32064</v>
      </c>
      <c r="K12" s="503">
        <v>3104706.4419300002</v>
      </c>
    </row>
    <row r="13" spans="1:13">
      <c r="A13" s="92" t="s">
        <v>6</v>
      </c>
      <c r="B13" s="503"/>
      <c r="C13" s="503"/>
      <c r="D13" s="503">
        <v>428995256.23219001</v>
      </c>
      <c r="E13" s="503">
        <v>292546800</v>
      </c>
      <c r="F13" s="503">
        <v>16502018.782670001</v>
      </c>
      <c r="G13" s="503">
        <v>304077600</v>
      </c>
      <c r="H13" s="503"/>
      <c r="I13" s="503"/>
      <c r="J13" s="503"/>
      <c r="K13" s="503"/>
    </row>
    <row r="14" spans="1:13">
      <c r="A14" s="92" t="s">
        <v>17</v>
      </c>
      <c r="B14" s="503"/>
      <c r="C14" s="503"/>
      <c r="D14" s="503"/>
      <c r="E14" s="503"/>
      <c r="F14" s="503"/>
      <c r="G14" s="503"/>
      <c r="H14" s="503">
        <v>151294.08447</v>
      </c>
      <c r="I14" s="503"/>
      <c r="J14" s="503"/>
      <c r="K14" s="503"/>
    </row>
    <row r="15" spans="1:13">
      <c r="A15" s="92" t="s">
        <v>4</v>
      </c>
      <c r="B15" s="503">
        <v>4009.7396100000001</v>
      </c>
      <c r="C15" s="503">
        <v>76169.91</v>
      </c>
      <c r="D15" s="503"/>
      <c r="E15" s="503"/>
      <c r="F15" s="503">
        <v>120900</v>
      </c>
      <c r="G15" s="503"/>
      <c r="H15" s="503"/>
      <c r="I15" s="503"/>
      <c r="J15" s="503"/>
      <c r="K15" s="503"/>
    </row>
    <row r="16" spans="1:13">
      <c r="A16" s="92" t="s">
        <v>3</v>
      </c>
      <c r="B16" s="503"/>
      <c r="C16" s="503"/>
      <c r="D16" s="503"/>
      <c r="E16" s="503">
        <v>22222250812.5</v>
      </c>
      <c r="F16" s="503">
        <v>171000000</v>
      </c>
      <c r="G16" s="503"/>
      <c r="H16" s="503"/>
      <c r="I16" s="503"/>
      <c r="J16" s="503"/>
      <c r="K16" s="503"/>
    </row>
    <row r="17" spans="1:11">
      <c r="A17" s="92" t="s">
        <v>32</v>
      </c>
      <c r="B17" s="503">
        <v>28307164.5</v>
      </c>
      <c r="C17" s="503"/>
      <c r="D17" s="503">
        <v>439628765.15969998</v>
      </c>
      <c r="E17" s="503">
        <v>929822891.68594003</v>
      </c>
      <c r="F17" s="503">
        <v>373561735.63340002</v>
      </c>
      <c r="G17" s="503">
        <v>150191662.11454999</v>
      </c>
      <c r="H17" s="503">
        <v>248991216</v>
      </c>
      <c r="I17" s="503">
        <v>478499007.32700002</v>
      </c>
      <c r="J17" s="503">
        <v>79770502.055999994</v>
      </c>
      <c r="K17" s="503"/>
    </row>
    <row r="18" spans="1:11">
      <c r="A18" s="92" t="s">
        <v>1</v>
      </c>
      <c r="B18" s="503">
        <v>20521338.1208</v>
      </c>
      <c r="C18" s="503">
        <v>14661396</v>
      </c>
      <c r="D18" s="503"/>
      <c r="E18" s="503">
        <v>8177139</v>
      </c>
      <c r="F18" s="503"/>
      <c r="G18" s="503"/>
      <c r="H18" s="503"/>
      <c r="I18" s="503"/>
      <c r="J18" s="503"/>
      <c r="K18" s="503">
        <v>95304.6</v>
      </c>
    </row>
    <row r="19" spans="1:11">
      <c r="A19" s="92" t="s">
        <v>23</v>
      </c>
      <c r="B19" s="503"/>
      <c r="C19" s="503"/>
      <c r="D19" s="503"/>
      <c r="E19" s="503"/>
      <c r="F19" s="503"/>
      <c r="G19" s="503"/>
      <c r="H19" s="503">
        <v>131456777</v>
      </c>
      <c r="I19" s="503"/>
      <c r="J19" s="503"/>
      <c r="K19" s="503"/>
    </row>
    <row r="21" spans="1:11">
      <c r="A21" s="136" t="s">
        <v>18</v>
      </c>
    </row>
    <row r="22" spans="1:11">
      <c r="A22" s="17" t="s">
        <v>2901</v>
      </c>
    </row>
  </sheetData>
  <hyperlinks>
    <hyperlink ref="M3" location="Content!A1" display="Back to content page" xr:uid="{E3A5025A-59BE-4120-905A-EEDB8B329207}"/>
  </hyperlinks>
  <pageMargins left="0.7" right="0.7" top="0.75" bottom="0.75" header="0.3" footer="0.3"/>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D9D25-27C2-4A37-BF54-8A2508340D00}">
  <dimension ref="A1:U22"/>
  <sheetViews>
    <sheetView workbookViewId="0">
      <selection activeCell="H21" sqref="H21"/>
    </sheetView>
  </sheetViews>
  <sheetFormatPr defaultRowHeight="14.5"/>
  <cols>
    <col min="1" max="1" width="34.1796875" customWidth="1"/>
    <col min="2" max="13" width="15.54296875" customWidth="1"/>
    <col min="14" max="14" width="14.36328125" customWidth="1"/>
    <col min="15" max="15" width="14.81640625" customWidth="1"/>
    <col min="16" max="16" width="15.7265625" customWidth="1"/>
    <col min="17" max="17" width="12.36328125" customWidth="1"/>
    <col min="18" max="18" width="14.90625" customWidth="1"/>
    <col min="19" max="19" width="14.26953125" customWidth="1"/>
    <col min="20" max="20" width="12.7265625" customWidth="1"/>
    <col min="21" max="21" width="11.08984375" customWidth="1"/>
  </cols>
  <sheetData>
    <row r="1" spans="1:21">
      <c r="A1" s="18" t="s">
        <v>3252</v>
      </c>
    </row>
    <row r="3" spans="1:21">
      <c r="A3" s="219" t="s">
        <v>421</v>
      </c>
      <c r="B3" s="229">
        <v>2005</v>
      </c>
      <c r="C3" s="229">
        <v>2006</v>
      </c>
      <c r="D3" s="229">
        <v>2007</v>
      </c>
      <c r="E3" s="229">
        <v>2008</v>
      </c>
      <c r="F3" s="229">
        <v>2009</v>
      </c>
      <c r="G3" s="229">
        <v>2010</v>
      </c>
      <c r="H3" s="229">
        <v>2011</v>
      </c>
      <c r="I3" s="229">
        <v>2012</v>
      </c>
      <c r="J3" s="229">
        <v>2013</v>
      </c>
      <c r="K3" s="229">
        <v>2014</v>
      </c>
      <c r="L3" s="229">
        <v>2015</v>
      </c>
      <c r="M3" s="229">
        <v>2016</v>
      </c>
      <c r="N3" s="229">
        <v>2017</v>
      </c>
      <c r="O3" s="229">
        <v>2018</v>
      </c>
      <c r="P3" s="229">
        <v>2019</v>
      </c>
      <c r="Q3" s="229">
        <v>2020</v>
      </c>
      <c r="R3" s="229">
        <v>2021</v>
      </c>
      <c r="S3" s="229">
        <v>2022</v>
      </c>
      <c r="T3" s="229">
        <v>2023</v>
      </c>
      <c r="U3" s="229">
        <v>2024</v>
      </c>
    </row>
    <row r="4" spans="1:21">
      <c r="A4" s="92" t="s">
        <v>13</v>
      </c>
      <c r="B4" s="280"/>
      <c r="C4" s="280"/>
      <c r="D4" s="280">
        <v>2981756</v>
      </c>
      <c r="E4" s="280">
        <v>6941880</v>
      </c>
      <c r="F4" s="280">
        <v>3573281</v>
      </c>
      <c r="G4" s="280">
        <v>5432873</v>
      </c>
      <c r="H4" s="280"/>
      <c r="I4" s="280">
        <v>5224560</v>
      </c>
      <c r="J4" s="280">
        <v>445652239</v>
      </c>
      <c r="K4" s="280">
        <v>3389142926</v>
      </c>
      <c r="L4" s="280">
        <v>459761329</v>
      </c>
      <c r="M4" s="280">
        <v>559760206</v>
      </c>
      <c r="N4" s="280">
        <v>413699946</v>
      </c>
      <c r="O4" s="280">
        <v>1557014985</v>
      </c>
      <c r="P4" s="280">
        <v>3098806473</v>
      </c>
      <c r="Q4" s="280"/>
      <c r="R4" s="280"/>
      <c r="S4" s="280"/>
      <c r="T4" s="280"/>
      <c r="U4" s="280"/>
    </row>
    <row r="5" spans="1:21">
      <c r="A5" s="92" t="s">
        <v>12</v>
      </c>
      <c r="B5" s="280"/>
      <c r="C5" s="280"/>
      <c r="D5" s="280"/>
      <c r="E5" s="280"/>
      <c r="F5" s="280"/>
      <c r="G5" s="280"/>
      <c r="H5" s="280"/>
      <c r="I5" s="280"/>
      <c r="J5" s="280">
        <v>0</v>
      </c>
      <c r="K5" s="280"/>
      <c r="L5" s="280">
        <v>0</v>
      </c>
      <c r="M5" s="280">
        <v>0</v>
      </c>
      <c r="N5" s="280"/>
      <c r="O5" s="280">
        <v>201949</v>
      </c>
      <c r="P5" s="280"/>
      <c r="Q5" s="280"/>
      <c r="R5" s="280"/>
      <c r="S5" s="280"/>
      <c r="T5" s="280"/>
      <c r="U5" s="280"/>
    </row>
    <row r="6" spans="1:21">
      <c r="A6" s="92" t="s">
        <v>483</v>
      </c>
      <c r="B6" s="280"/>
      <c r="C6" s="280">
        <v>0</v>
      </c>
      <c r="D6" s="280"/>
      <c r="E6" s="280">
        <v>0</v>
      </c>
      <c r="F6" s="280"/>
      <c r="G6" s="280"/>
      <c r="H6" s="280"/>
      <c r="I6" s="280"/>
      <c r="J6" s="280"/>
      <c r="K6" s="280"/>
      <c r="L6" s="280"/>
      <c r="M6" s="280"/>
      <c r="N6" s="280"/>
      <c r="O6" s="280"/>
      <c r="P6" s="280"/>
      <c r="Q6" s="280"/>
      <c r="R6" s="280"/>
      <c r="S6" s="280">
        <v>0</v>
      </c>
      <c r="T6" s="280"/>
      <c r="U6" s="280"/>
    </row>
    <row r="7" spans="1:21">
      <c r="A7" s="92" t="s">
        <v>89</v>
      </c>
      <c r="B7" s="280"/>
      <c r="C7" s="280"/>
      <c r="D7" s="280"/>
      <c r="E7" s="280"/>
      <c r="F7" s="280"/>
      <c r="G7" s="280"/>
      <c r="H7" s="280"/>
      <c r="I7" s="280"/>
      <c r="J7" s="280"/>
      <c r="K7" s="280"/>
      <c r="L7" s="280"/>
      <c r="M7" s="280"/>
      <c r="N7" s="280"/>
      <c r="O7" s="280"/>
      <c r="P7" s="280"/>
      <c r="Q7" s="280"/>
      <c r="R7" s="280"/>
      <c r="S7" s="280"/>
      <c r="T7" s="280"/>
      <c r="U7" s="280"/>
    </row>
    <row r="8" spans="1:21">
      <c r="A8" s="92" t="s">
        <v>482</v>
      </c>
      <c r="B8" s="280"/>
      <c r="C8" s="280">
        <v>44303</v>
      </c>
      <c r="D8" s="280"/>
      <c r="E8" s="280">
        <v>133153</v>
      </c>
      <c r="F8" s="280"/>
      <c r="G8" s="280"/>
      <c r="H8" s="280">
        <v>388326</v>
      </c>
      <c r="I8" s="280">
        <v>986397</v>
      </c>
      <c r="J8" s="280">
        <v>931887</v>
      </c>
      <c r="K8" s="280">
        <v>720545</v>
      </c>
      <c r="L8" s="280"/>
      <c r="M8" s="280">
        <v>939076</v>
      </c>
      <c r="N8" s="280">
        <v>194811</v>
      </c>
      <c r="O8" s="280">
        <v>17371</v>
      </c>
      <c r="P8" s="280">
        <v>838882</v>
      </c>
      <c r="Q8" s="280"/>
      <c r="R8" s="280">
        <v>64212174</v>
      </c>
      <c r="S8" s="280">
        <v>1913682</v>
      </c>
      <c r="T8" s="280">
        <v>37298170</v>
      </c>
      <c r="U8" s="280"/>
    </row>
    <row r="9" spans="1:21">
      <c r="A9" s="92" t="s">
        <v>11</v>
      </c>
      <c r="B9" s="280"/>
      <c r="C9" s="280"/>
      <c r="D9" s="280"/>
      <c r="E9" s="280"/>
      <c r="F9" s="280"/>
      <c r="G9" s="280"/>
      <c r="H9" s="280"/>
      <c r="I9" s="280"/>
      <c r="J9" s="280"/>
      <c r="K9" s="280"/>
      <c r="L9" s="280"/>
      <c r="M9" s="280"/>
      <c r="N9" s="280"/>
      <c r="O9" s="280"/>
      <c r="P9" s="280"/>
      <c r="Q9" s="280"/>
      <c r="R9" s="280"/>
      <c r="S9" s="280"/>
      <c r="T9" s="280"/>
      <c r="U9" s="280"/>
    </row>
    <row r="10" spans="1:21">
      <c r="A10" s="92" t="s">
        <v>10</v>
      </c>
      <c r="B10" s="280">
        <v>182424</v>
      </c>
      <c r="C10" s="280">
        <v>1814736</v>
      </c>
      <c r="D10" s="280">
        <v>0</v>
      </c>
      <c r="E10" s="280">
        <v>138006</v>
      </c>
      <c r="F10" s="280">
        <v>963270</v>
      </c>
      <c r="G10" s="280">
        <v>0</v>
      </c>
      <c r="H10" s="280">
        <v>3288497</v>
      </c>
      <c r="I10" s="280">
        <v>29364780</v>
      </c>
      <c r="J10" s="280">
        <v>8636430</v>
      </c>
      <c r="K10" s="280">
        <v>0</v>
      </c>
      <c r="L10" s="280">
        <v>18267876</v>
      </c>
      <c r="M10" s="280">
        <v>275220</v>
      </c>
      <c r="N10" s="280">
        <v>23085819</v>
      </c>
      <c r="O10" s="280">
        <v>0</v>
      </c>
      <c r="P10" s="280"/>
      <c r="Q10" s="280"/>
      <c r="R10" s="280"/>
      <c r="S10" s="280"/>
      <c r="T10" s="280"/>
      <c r="U10" s="280"/>
    </row>
    <row r="11" spans="1:21">
      <c r="A11" s="92" t="s">
        <v>9</v>
      </c>
      <c r="B11" s="280"/>
      <c r="C11" s="280"/>
      <c r="D11" s="280"/>
      <c r="E11" s="280"/>
      <c r="F11" s="280"/>
      <c r="G11" s="280"/>
      <c r="H11" s="280"/>
      <c r="I11" s="280"/>
      <c r="J11" s="280"/>
      <c r="K11" s="280"/>
      <c r="L11" s="280">
        <v>84194459</v>
      </c>
      <c r="M11" s="280">
        <v>32088913</v>
      </c>
      <c r="N11" s="280"/>
      <c r="O11" s="280">
        <v>327720</v>
      </c>
      <c r="P11" s="280">
        <v>47217600</v>
      </c>
      <c r="Q11" s="280"/>
      <c r="R11" s="280"/>
      <c r="S11" s="280"/>
      <c r="T11" s="280"/>
      <c r="U11" s="280"/>
    </row>
    <row r="12" spans="1:21">
      <c r="A12" s="92" t="s">
        <v>8</v>
      </c>
      <c r="B12" s="280">
        <v>0</v>
      </c>
      <c r="C12" s="280">
        <v>0</v>
      </c>
      <c r="D12" s="280">
        <v>0</v>
      </c>
      <c r="E12" s="280">
        <v>0</v>
      </c>
      <c r="F12" s="280">
        <v>0</v>
      </c>
      <c r="G12" s="280">
        <v>0</v>
      </c>
      <c r="H12" s="280">
        <v>0</v>
      </c>
      <c r="I12" s="280">
        <v>0</v>
      </c>
      <c r="J12" s="280">
        <v>0</v>
      </c>
      <c r="K12" s="280">
        <v>0</v>
      </c>
      <c r="L12" s="280">
        <v>0</v>
      </c>
      <c r="M12" s="280">
        <v>0</v>
      </c>
      <c r="N12" s="280">
        <v>3482</v>
      </c>
      <c r="O12" s="280">
        <v>88472</v>
      </c>
      <c r="P12" s="280">
        <v>22720</v>
      </c>
      <c r="Q12" s="280">
        <v>2492</v>
      </c>
      <c r="R12" s="280">
        <v>60222</v>
      </c>
      <c r="S12" s="280">
        <v>70595</v>
      </c>
      <c r="T12" s="280">
        <v>374549</v>
      </c>
      <c r="U12" s="280">
        <v>5608669</v>
      </c>
    </row>
    <row r="13" spans="1:21">
      <c r="A13" s="92" t="s">
        <v>6</v>
      </c>
      <c r="B13" s="280">
        <v>0</v>
      </c>
      <c r="C13" s="280">
        <v>0</v>
      </c>
      <c r="D13" s="280">
        <v>13676988</v>
      </c>
      <c r="E13" s="280">
        <v>3757287</v>
      </c>
      <c r="F13" s="280">
        <v>3832646</v>
      </c>
      <c r="G13" s="280">
        <v>45870</v>
      </c>
      <c r="H13" s="280">
        <v>863192</v>
      </c>
      <c r="I13" s="280">
        <v>0</v>
      </c>
      <c r="J13" s="280"/>
      <c r="K13" s="280"/>
      <c r="L13" s="280"/>
      <c r="M13" s="280"/>
      <c r="N13" s="280">
        <v>11027084</v>
      </c>
      <c r="O13" s="280"/>
      <c r="P13" s="280">
        <v>38915047625</v>
      </c>
      <c r="Q13" s="280"/>
      <c r="R13" s="280"/>
      <c r="S13" s="280">
        <v>0</v>
      </c>
      <c r="T13" s="280"/>
      <c r="U13" s="280"/>
    </row>
    <row r="14" spans="1:21">
      <c r="A14" s="92" t="s">
        <v>17</v>
      </c>
      <c r="B14" s="280"/>
      <c r="C14" s="280"/>
      <c r="D14" s="280"/>
      <c r="E14" s="280"/>
      <c r="F14" s="280"/>
      <c r="G14" s="280"/>
      <c r="H14" s="280"/>
      <c r="I14" s="280"/>
      <c r="J14" s="280"/>
      <c r="K14" s="280"/>
      <c r="L14" s="280">
        <v>0</v>
      </c>
      <c r="M14" s="280">
        <v>0</v>
      </c>
      <c r="N14" s="280">
        <v>0</v>
      </c>
      <c r="O14" s="280"/>
      <c r="P14" s="280"/>
      <c r="Q14" s="280"/>
      <c r="R14" s="280"/>
      <c r="S14" s="280"/>
      <c r="T14" s="280"/>
      <c r="U14" s="280"/>
    </row>
    <row r="15" spans="1:21">
      <c r="A15" s="92" t="s">
        <v>4</v>
      </c>
      <c r="B15" s="280">
        <v>0</v>
      </c>
      <c r="C15" s="280"/>
      <c r="D15" s="280"/>
      <c r="E15" s="280"/>
      <c r="F15" s="280"/>
      <c r="G15" s="280"/>
      <c r="H15" s="280"/>
      <c r="I15" s="280"/>
      <c r="J15" s="280"/>
      <c r="K15" s="280">
        <v>3870</v>
      </c>
      <c r="L15" s="280"/>
      <c r="M15" s="280"/>
      <c r="N15" s="280"/>
      <c r="O15" s="280"/>
      <c r="P15" s="280"/>
      <c r="Q15" s="280"/>
      <c r="R15" s="280"/>
      <c r="S15" s="280"/>
      <c r="T15" s="280"/>
      <c r="U15" s="280"/>
    </row>
    <row r="16" spans="1:21">
      <c r="A16" s="92" t="s">
        <v>3</v>
      </c>
      <c r="B16" s="280"/>
      <c r="C16" s="280"/>
      <c r="D16" s="280"/>
      <c r="E16" s="280"/>
      <c r="F16" s="280"/>
      <c r="G16" s="280"/>
      <c r="H16" s="280"/>
      <c r="I16" s="280"/>
      <c r="J16" s="280"/>
      <c r="K16" s="280"/>
      <c r="L16" s="280"/>
      <c r="M16" s="280">
        <v>22188375000</v>
      </c>
      <c r="N16" s="280"/>
      <c r="O16" s="280"/>
      <c r="P16" s="280"/>
      <c r="Q16" s="280"/>
      <c r="R16" s="280"/>
      <c r="S16" s="280"/>
      <c r="T16" s="280"/>
      <c r="U16" s="280"/>
    </row>
    <row r="17" spans="1:21">
      <c r="A17" s="92" t="s">
        <v>32</v>
      </c>
      <c r="B17" s="280">
        <v>0</v>
      </c>
      <c r="C17" s="280">
        <v>103224</v>
      </c>
      <c r="D17" s="280">
        <v>0</v>
      </c>
      <c r="E17" s="280">
        <v>46266</v>
      </c>
      <c r="F17" s="280">
        <v>92532</v>
      </c>
      <c r="G17" s="280">
        <v>382272</v>
      </c>
      <c r="H17" s="280">
        <v>696036</v>
      </c>
      <c r="I17" s="280">
        <v>244596</v>
      </c>
      <c r="J17" s="280">
        <v>420552</v>
      </c>
      <c r="K17" s="280"/>
      <c r="L17" s="280">
        <v>409088268</v>
      </c>
      <c r="M17" s="280">
        <v>722079649</v>
      </c>
      <c r="N17" s="280">
        <v>339741473</v>
      </c>
      <c r="O17" s="280">
        <v>39109</v>
      </c>
      <c r="P17" s="280">
        <v>4605216</v>
      </c>
      <c r="Q17" s="280">
        <v>10874421</v>
      </c>
      <c r="R17" s="280">
        <v>1969896</v>
      </c>
      <c r="S17" s="280">
        <v>0</v>
      </c>
      <c r="T17" s="280">
        <v>292839</v>
      </c>
      <c r="U17" s="280"/>
    </row>
    <row r="18" spans="1:21">
      <c r="A18" s="92" t="s">
        <v>1</v>
      </c>
      <c r="B18" s="280"/>
      <c r="C18" s="280">
        <v>0</v>
      </c>
      <c r="D18" s="280">
        <v>0</v>
      </c>
      <c r="E18" s="280">
        <v>249150</v>
      </c>
      <c r="F18" s="280">
        <v>533174</v>
      </c>
      <c r="G18" s="280">
        <v>95304</v>
      </c>
      <c r="H18" s="280">
        <v>287892</v>
      </c>
      <c r="I18" s="280">
        <v>1130778</v>
      </c>
      <c r="J18" s="280">
        <v>4897901</v>
      </c>
      <c r="K18" s="280">
        <v>2742696</v>
      </c>
      <c r="L18" s="280"/>
      <c r="M18" s="280">
        <v>2079264</v>
      </c>
      <c r="N18" s="280"/>
      <c r="O18" s="280"/>
      <c r="P18" s="280"/>
      <c r="Q18" s="280"/>
      <c r="R18" s="280"/>
      <c r="S18" s="280">
        <v>0</v>
      </c>
      <c r="T18" s="280"/>
      <c r="U18" s="280"/>
    </row>
    <row r="19" spans="1:21">
      <c r="A19" s="92" t="s">
        <v>23</v>
      </c>
      <c r="B19" s="280"/>
      <c r="C19" s="280"/>
      <c r="D19" s="280"/>
      <c r="E19" s="280"/>
      <c r="F19" s="280"/>
      <c r="G19" s="280"/>
      <c r="H19" s="280">
        <v>0</v>
      </c>
      <c r="I19" s="280"/>
      <c r="J19" s="280"/>
      <c r="K19" s="280"/>
      <c r="L19" s="280"/>
      <c r="M19" s="280"/>
      <c r="N19" s="280"/>
      <c r="O19" s="280"/>
      <c r="P19" s="280"/>
      <c r="Q19" s="280"/>
      <c r="R19" s="280"/>
      <c r="S19" s="280"/>
      <c r="T19" s="280"/>
      <c r="U19" s="280"/>
    </row>
    <row r="21" spans="1:21">
      <c r="A21" s="136" t="s">
        <v>18</v>
      </c>
    </row>
    <row r="22" spans="1:21">
      <c r="A22" s="17" t="s">
        <v>3261</v>
      </c>
    </row>
  </sheetData>
  <pageMargins left="0.7" right="0.7" top="0.75" bottom="0.75" header="0.3" footer="0.3"/>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63CE-3AC3-46E2-8051-AA2715DC5653}">
  <sheetPr codeName="Sheet354">
    <tabColor rgb="FF33CCCC"/>
  </sheetPr>
  <dimension ref="A1:N21"/>
  <sheetViews>
    <sheetView workbookViewId="0">
      <selection activeCell="I23" sqref="I23"/>
    </sheetView>
  </sheetViews>
  <sheetFormatPr defaultRowHeight="14.5"/>
  <cols>
    <col min="1" max="1" width="30.26953125" customWidth="1"/>
  </cols>
  <sheetData>
    <row r="1" spans="1:14" ht="15.5">
      <c r="A1" s="1145" t="s">
        <v>2778</v>
      </c>
      <c r="B1" s="1145"/>
      <c r="C1" s="1145"/>
      <c r="D1" s="1145"/>
      <c r="E1" s="1145"/>
      <c r="F1" s="1145"/>
      <c r="G1" s="1145"/>
      <c r="H1" s="1145"/>
      <c r="I1" s="1145"/>
      <c r="J1" s="1145"/>
      <c r="K1" s="381"/>
    </row>
    <row r="2" spans="1:14">
      <c r="A2" s="498" t="s">
        <v>1141</v>
      </c>
      <c r="B2" s="499">
        <v>2013</v>
      </c>
      <c r="C2" s="499">
        <v>2014</v>
      </c>
      <c r="D2" s="499">
        <v>2015</v>
      </c>
      <c r="E2" s="499">
        <v>2016</v>
      </c>
      <c r="F2" s="499">
        <v>2017</v>
      </c>
      <c r="G2" s="499">
        <v>2018</v>
      </c>
      <c r="H2" s="499">
        <v>2019</v>
      </c>
      <c r="I2" s="499">
        <v>2020</v>
      </c>
      <c r="J2" s="499">
        <v>2021</v>
      </c>
      <c r="K2" s="499">
        <v>2022</v>
      </c>
    </row>
    <row r="3" spans="1:14">
      <c r="A3" s="500" t="s">
        <v>13</v>
      </c>
      <c r="B3" s="295">
        <v>25080</v>
      </c>
      <c r="C3" s="295">
        <v>25901</v>
      </c>
      <c r="D3" s="295">
        <v>26681</v>
      </c>
      <c r="E3" s="295">
        <v>27503</v>
      </c>
      <c r="F3" s="295">
        <v>28359</v>
      </c>
      <c r="G3" s="295">
        <v>29250</v>
      </c>
      <c r="H3" s="295">
        <v>30175</v>
      </c>
      <c r="I3" s="295">
        <v>31127</v>
      </c>
      <c r="J3" s="295">
        <v>32097</v>
      </c>
      <c r="K3" s="295">
        <v>33086</v>
      </c>
    </row>
    <row r="4" spans="1:14">
      <c r="A4" s="500" t="s">
        <v>12</v>
      </c>
      <c r="B4" s="295">
        <v>2110.1</v>
      </c>
      <c r="C4" s="295">
        <v>2149.3000000000002</v>
      </c>
      <c r="D4" s="295">
        <v>2185.9</v>
      </c>
      <c r="E4" s="295">
        <v>2219.6999999999998</v>
      </c>
      <c r="F4" s="295">
        <v>2254</v>
      </c>
      <c r="G4" s="295">
        <v>2288.6999999999998</v>
      </c>
      <c r="H4" s="295">
        <v>2323.5</v>
      </c>
      <c r="I4" s="295">
        <v>2374.6970000000001</v>
      </c>
      <c r="J4" s="295">
        <v>2410.3000000000002</v>
      </c>
      <c r="K4" s="295">
        <v>2445.6999999999998</v>
      </c>
    </row>
    <row r="5" spans="1:14">
      <c r="A5" s="500" t="s">
        <v>750</v>
      </c>
      <c r="B5" s="295">
        <v>744</v>
      </c>
      <c r="C5" s="295">
        <v>764</v>
      </c>
      <c r="D5" s="295">
        <v>785</v>
      </c>
      <c r="E5" s="295">
        <v>806</v>
      </c>
      <c r="F5" s="295">
        <v>758</v>
      </c>
      <c r="G5" s="295">
        <v>776</v>
      </c>
      <c r="H5" s="295">
        <v>794</v>
      </c>
      <c r="I5" s="295">
        <v>813</v>
      </c>
      <c r="J5" s="295">
        <v>832</v>
      </c>
      <c r="K5" s="295">
        <v>851</v>
      </c>
    </row>
    <row r="6" spans="1:14">
      <c r="A6" s="500" t="s">
        <v>1142</v>
      </c>
      <c r="B6" s="295">
        <v>80462</v>
      </c>
      <c r="C6" s="295">
        <v>83197</v>
      </c>
      <c r="D6" s="295">
        <v>86025.626847758875</v>
      </c>
      <c r="E6" s="295">
        <v>89216</v>
      </c>
      <c r="F6" s="295">
        <v>91984.000000000015</v>
      </c>
      <c r="G6" s="295">
        <v>95132</v>
      </c>
      <c r="H6" s="295">
        <v>98387</v>
      </c>
      <c r="I6" s="295">
        <v>101757</v>
      </c>
      <c r="J6" s="295">
        <v>105247.00000000001</v>
      </c>
      <c r="K6" s="295">
        <v>108581</v>
      </c>
    </row>
    <row r="7" spans="1:14">
      <c r="A7" s="500" t="s">
        <v>482</v>
      </c>
      <c r="B7" s="295">
        <v>1093</v>
      </c>
      <c r="C7" s="295">
        <v>1106</v>
      </c>
      <c r="D7" s="295">
        <v>1119</v>
      </c>
      <c r="E7" s="295">
        <v>1132</v>
      </c>
      <c r="F7" s="295">
        <v>1093</v>
      </c>
      <c r="G7" s="295">
        <v>1120</v>
      </c>
      <c r="H7" s="295">
        <v>1134</v>
      </c>
      <c r="I7" s="295">
        <v>1147</v>
      </c>
      <c r="J7" s="295">
        <v>1160</v>
      </c>
      <c r="K7" s="295">
        <v>1174</v>
      </c>
    </row>
    <row r="8" spans="1:14">
      <c r="A8" s="500" t="s">
        <v>11</v>
      </c>
      <c r="B8" s="295">
        <v>1908</v>
      </c>
      <c r="C8" s="295">
        <v>1916</v>
      </c>
      <c r="D8" s="295">
        <v>1924</v>
      </c>
      <c r="E8" s="295">
        <v>1942</v>
      </c>
      <c r="F8" s="295">
        <v>1953</v>
      </c>
      <c r="G8" s="295">
        <v>2183</v>
      </c>
      <c r="H8" s="295">
        <v>2125</v>
      </c>
      <c r="I8" s="295">
        <v>2050</v>
      </c>
      <c r="J8" s="295">
        <v>2077</v>
      </c>
      <c r="K8" s="295">
        <v>2090.482</v>
      </c>
    </row>
    <row r="9" spans="1:14">
      <c r="A9" s="500" t="s">
        <v>10</v>
      </c>
      <c r="B9" s="295">
        <v>21842</v>
      </c>
      <c r="C9" s="295">
        <v>22434</v>
      </c>
      <c r="D9" s="295">
        <v>23040</v>
      </c>
      <c r="E9" s="295">
        <v>23658</v>
      </c>
      <c r="F9" s="295">
        <v>24290</v>
      </c>
      <c r="G9" s="295">
        <v>25729.337</v>
      </c>
      <c r="H9" s="295">
        <v>26525.313999999998</v>
      </c>
      <c r="I9" s="295">
        <v>27340.456999999999</v>
      </c>
      <c r="J9" s="295">
        <v>28177.761999999999</v>
      </c>
      <c r="K9" s="295">
        <v>29036.222000000002</v>
      </c>
    </row>
    <row r="10" spans="1:14">
      <c r="A10" s="500" t="s">
        <v>9</v>
      </c>
      <c r="B10" s="295">
        <v>15317</v>
      </c>
      <c r="C10" s="295">
        <v>15805</v>
      </c>
      <c r="D10" s="295">
        <v>16311</v>
      </c>
      <c r="E10" s="295">
        <v>16833</v>
      </c>
      <c r="F10" s="295">
        <v>17373</v>
      </c>
      <c r="G10" s="295">
        <v>17563.749</v>
      </c>
      <c r="H10" s="295">
        <v>18005.268</v>
      </c>
      <c r="I10" s="295">
        <v>18449.828000000001</v>
      </c>
      <c r="J10" s="295">
        <v>18898.440999999999</v>
      </c>
      <c r="K10" s="295">
        <v>19351.892</v>
      </c>
    </row>
    <row r="11" spans="1:14">
      <c r="A11" s="500" t="s">
        <v>8</v>
      </c>
      <c r="B11" s="295">
        <v>1259</v>
      </c>
      <c r="C11" s="295">
        <v>1261</v>
      </c>
      <c r="D11" s="295">
        <v>1263</v>
      </c>
      <c r="E11" s="295">
        <v>1263</v>
      </c>
      <c r="F11" s="295">
        <v>1265</v>
      </c>
      <c r="G11" s="295">
        <v>1265</v>
      </c>
      <c r="H11" s="295">
        <v>1266</v>
      </c>
      <c r="I11" s="295">
        <v>1266</v>
      </c>
      <c r="J11" s="295">
        <v>1266</v>
      </c>
      <c r="K11" s="295">
        <v>1262</v>
      </c>
    </row>
    <row r="12" spans="1:14">
      <c r="A12" s="500" t="s">
        <v>6</v>
      </c>
      <c r="B12" s="295">
        <v>24366.112000000001</v>
      </c>
      <c r="C12" s="295">
        <v>25041.921999999999</v>
      </c>
      <c r="D12" s="295">
        <v>25727.911</v>
      </c>
      <c r="E12" s="295">
        <v>26423.623</v>
      </c>
      <c r="F12" s="295">
        <v>27864.264999999999</v>
      </c>
      <c r="G12" s="295">
        <v>28585.72</v>
      </c>
      <c r="H12" s="295">
        <v>29318.300999999999</v>
      </c>
      <c r="I12" s="295">
        <v>30066.648000000001</v>
      </c>
      <c r="J12" s="295">
        <v>30832.243999999999</v>
      </c>
      <c r="K12" s="295">
        <v>31616</v>
      </c>
    </row>
    <row r="13" spans="1:14">
      <c r="A13" s="500" t="s">
        <v>5</v>
      </c>
      <c r="B13" s="295">
        <v>2196</v>
      </c>
      <c r="C13" s="295">
        <v>2238</v>
      </c>
      <c r="D13" s="295">
        <v>2281</v>
      </c>
      <c r="E13" s="295">
        <v>2459</v>
      </c>
      <c r="F13" s="295">
        <v>2369</v>
      </c>
      <c r="G13" s="295">
        <v>2414</v>
      </c>
      <c r="H13" s="295">
        <v>2459</v>
      </c>
      <c r="I13" s="295">
        <v>2504</v>
      </c>
      <c r="J13" s="295">
        <v>2550</v>
      </c>
      <c r="K13" s="295">
        <v>2596.0370000000003</v>
      </c>
    </row>
    <row r="14" spans="1:14">
      <c r="A14" s="500" t="s">
        <v>4</v>
      </c>
      <c r="B14" s="295">
        <v>89.948999999999998</v>
      </c>
      <c r="C14" s="295">
        <v>91.358999999999995</v>
      </c>
      <c r="D14" s="295">
        <v>93.418999999999997</v>
      </c>
      <c r="E14" s="295">
        <v>94.677000000000007</v>
      </c>
      <c r="F14" s="295">
        <v>95.843000000000004</v>
      </c>
      <c r="G14" s="295">
        <v>96.762</v>
      </c>
      <c r="H14" s="295">
        <v>97.625</v>
      </c>
      <c r="I14" s="295">
        <v>98.462000000000003</v>
      </c>
      <c r="J14" s="295">
        <v>99.257999999999996</v>
      </c>
      <c r="K14" s="497">
        <v>100</v>
      </c>
      <c r="N14" s="17" t="s">
        <v>2776</v>
      </c>
    </row>
    <row r="15" spans="1:14">
      <c r="A15" s="500" t="s">
        <v>3</v>
      </c>
      <c r="B15" s="295">
        <v>53649.095999999998</v>
      </c>
      <c r="C15" s="295">
        <v>54488.423999999999</v>
      </c>
      <c r="D15" s="295">
        <v>55319.826000000001</v>
      </c>
      <c r="E15" s="295">
        <v>56140.764000000003</v>
      </c>
      <c r="F15" s="295">
        <v>56990.964</v>
      </c>
      <c r="G15" s="295">
        <v>57859.351000000002</v>
      </c>
      <c r="H15" s="295">
        <v>58726.826000000001</v>
      </c>
      <c r="I15" s="295">
        <v>59538.697</v>
      </c>
      <c r="J15" s="295">
        <v>60143</v>
      </c>
      <c r="K15" s="295">
        <v>60604.991999999998</v>
      </c>
    </row>
    <row r="16" spans="1:14">
      <c r="A16" s="500" t="s">
        <v>431</v>
      </c>
      <c r="B16" s="295">
        <v>46356</v>
      </c>
      <c r="C16" s="295">
        <v>47831</v>
      </c>
      <c r="D16" s="295">
        <v>49359</v>
      </c>
      <c r="E16" s="295">
        <v>50942</v>
      </c>
      <c r="F16" s="295">
        <v>52555</v>
      </c>
      <c r="G16" s="295">
        <v>54199</v>
      </c>
      <c r="H16" s="295">
        <v>55891</v>
      </c>
      <c r="I16" s="295">
        <v>57638</v>
      </c>
      <c r="J16" s="295">
        <v>59442</v>
      </c>
      <c r="K16" s="497">
        <v>61741</v>
      </c>
      <c r="N16" s="17" t="s">
        <v>2776</v>
      </c>
    </row>
    <row r="17" spans="1:11">
      <c r="A17" s="500" t="s">
        <v>1</v>
      </c>
      <c r="B17" s="295">
        <v>14580.29</v>
      </c>
      <c r="C17" s="295">
        <v>15023.315000000001</v>
      </c>
      <c r="D17" s="295">
        <v>15473.905000000001</v>
      </c>
      <c r="E17" s="295">
        <v>15933.883</v>
      </c>
      <c r="F17" s="295">
        <v>16405.228999999999</v>
      </c>
      <c r="G17" s="295">
        <v>16887.72</v>
      </c>
      <c r="H17" s="295">
        <v>17381.168000000001</v>
      </c>
      <c r="I17" s="295">
        <v>17885.421999999999</v>
      </c>
      <c r="J17" s="295">
        <v>18400.556</v>
      </c>
      <c r="K17" s="295">
        <v>19611</v>
      </c>
    </row>
    <row r="18" spans="1:11">
      <c r="A18" s="500" t="s">
        <v>0</v>
      </c>
      <c r="B18" s="295">
        <v>13257.157999999999</v>
      </c>
      <c r="C18" s="295">
        <v>13456.014999999999</v>
      </c>
      <c r="D18" s="295">
        <v>13657.855</v>
      </c>
      <c r="E18" s="295">
        <v>13862.723</v>
      </c>
      <c r="F18" s="295">
        <v>14070.664000000001</v>
      </c>
      <c r="G18" s="295">
        <v>14281.724</v>
      </c>
      <c r="H18" s="295">
        <v>14495.95</v>
      </c>
      <c r="I18" s="295">
        <v>14713.388999999999</v>
      </c>
      <c r="J18" s="295">
        <v>14934.09</v>
      </c>
      <c r="K18" s="295" t="s">
        <v>2779</v>
      </c>
    </row>
    <row r="20" spans="1:11">
      <c r="A20" s="136" t="s">
        <v>20</v>
      </c>
    </row>
    <row r="21" spans="1:11">
      <c r="A21" s="17" t="s">
        <v>2780</v>
      </c>
    </row>
  </sheetData>
  <mergeCells count="1">
    <mergeCell ref="A1:J1"/>
  </mergeCells>
  <pageMargins left="0.7" right="0.7" top="0.75" bottom="0.75" header="0.3" footer="0.3"/>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1-000000000000}">
  <sheetPr codeName="Sheet365">
    <tabColor rgb="FFFFC000"/>
  </sheetPr>
  <dimension ref="A1:AD1752"/>
  <sheetViews>
    <sheetView workbookViewId="0">
      <selection activeCell="C3" sqref="C3"/>
    </sheetView>
  </sheetViews>
  <sheetFormatPr defaultRowHeight="14.5"/>
  <cols>
    <col min="1" max="1" width="60" customWidth="1"/>
    <col min="2" max="2" width="53.7265625" style="323" customWidth="1"/>
    <col min="3" max="3" width="32.453125" customWidth="1"/>
    <col min="4" max="18" width="8.7265625" customWidth="1"/>
  </cols>
  <sheetData>
    <row r="1" spans="1:7">
      <c r="B1" s="333" t="s">
        <v>752</v>
      </c>
      <c r="C1" s="333" t="s">
        <v>753</v>
      </c>
    </row>
    <row r="2" spans="1:7" ht="29">
      <c r="A2" s="306" t="s">
        <v>13</v>
      </c>
      <c r="B2" s="329" t="s">
        <v>754</v>
      </c>
      <c r="C2" s="306" t="s">
        <v>756</v>
      </c>
      <c r="D2" s="306"/>
      <c r="E2" s="306"/>
      <c r="F2" s="306"/>
      <c r="G2" s="306"/>
    </row>
    <row r="3" spans="1:7" ht="29">
      <c r="B3" s="329" t="s">
        <v>755</v>
      </c>
      <c r="C3" s="306"/>
      <c r="D3" s="306"/>
      <c r="E3" s="306"/>
      <c r="F3" s="306"/>
      <c r="G3" s="306"/>
    </row>
    <row r="4" spans="1:7" ht="29">
      <c r="A4" s="306" t="s">
        <v>12</v>
      </c>
      <c r="B4" s="329" t="s">
        <v>757</v>
      </c>
      <c r="C4" s="306" t="s">
        <v>758</v>
      </c>
      <c r="D4" s="306"/>
      <c r="E4" s="306"/>
      <c r="F4" s="306"/>
      <c r="G4" s="306"/>
    </row>
    <row r="5" spans="1:7" ht="43.5">
      <c r="B5" s="329" t="s">
        <v>759</v>
      </c>
      <c r="C5" s="306" t="s">
        <v>760</v>
      </c>
      <c r="D5" s="306"/>
      <c r="E5" s="306"/>
      <c r="F5" s="306"/>
      <c r="G5" s="306"/>
    </row>
    <row r="6" spans="1:7" ht="29">
      <c r="A6" s="306"/>
      <c r="B6" s="332" t="s">
        <v>761</v>
      </c>
      <c r="C6" s="306" t="s">
        <v>762</v>
      </c>
      <c r="D6" s="8" t="s">
        <v>846</v>
      </c>
      <c r="E6" s="306"/>
      <c r="F6" s="306"/>
      <c r="G6" s="306"/>
    </row>
    <row r="7" spans="1:7" ht="29">
      <c r="B7" s="329" t="s">
        <v>763</v>
      </c>
      <c r="C7" s="306" t="s">
        <v>764</v>
      </c>
      <c r="D7" s="306"/>
      <c r="E7" s="306"/>
      <c r="F7" s="306"/>
      <c r="G7" s="306"/>
    </row>
    <row r="8" spans="1:7" ht="29">
      <c r="A8" s="306"/>
      <c r="B8" s="329" t="s">
        <v>765</v>
      </c>
      <c r="C8" s="306" t="s">
        <v>766</v>
      </c>
      <c r="D8" s="306"/>
      <c r="E8" s="306"/>
      <c r="F8" s="306"/>
      <c r="G8" s="306"/>
    </row>
    <row r="9" spans="1:7" ht="43.5">
      <c r="A9" s="306"/>
      <c r="B9" s="329" t="s">
        <v>767</v>
      </c>
      <c r="C9" s="306" t="s">
        <v>768</v>
      </c>
      <c r="D9" s="306"/>
      <c r="E9" s="306"/>
      <c r="F9" s="306"/>
      <c r="G9" s="306"/>
    </row>
    <row r="10" spans="1:7" ht="43.5">
      <c r="A10" s="306"/>
      <c r="B10" s="329" t="s">
        <v>769</v>
      </c>
      <c r="C10" s="306" t="s">
        <v>770</v>
      </c>
      <c r="D10" s="306"/>
      <c r="E10" s="306"/>
      <c r="F10" s="306"/>
      <c r="G10" s="306"/>
    </row>
    <row r="11" spans="1:7" ht="43.5">
      <c r="A11" s="306"/>
      <c r="B11" s="329" t="s">
        <v>771</v>
      </c>
      <c r="C11" s="306"/>
      <c r="D11" s="306"/>
      <c r="E11" s="306"/>
      <c r="F11" s="306"/>
      <c r="G11" s="306"/>
    </row>
    <row r="12" spans="1:7">
      <c r="A12" s="306" t="s">
        <v>750</v>
      </c>
      <c r="B12" s="329" t="s">
        <v>772</v>
      </c>
      <c r="C12" s="306" t="s">
        <v>773</v>
      </c>
      <c r="D12" s="306"/>
      <c r="E12" s="306"/>
      <c r="F12" s="306"/>
      <c r="G12" s="306"/>
    </row>
    <row r="13" spans="1:7" ht="29">
      <c r="A13" s="306" t="s">
        <v>430</v>
      </c>
      <c r="B13" s="329" t="s">
        <v>774</v>
      </c>
      <c r="C13" s="306" t="s">
        <v>775</v>
      </c>
      <c r="D13" s="306"/>
      <c r="E13" s="306"/>
      <c r="F13" s="306"/>
      <c r="G13" s="306"/>
    </row>
    <row r="14" spans="1:7" ht="43.5">
      <c r="A14" s="306" t="s">
        <v>751</v>
      </c>
      <c r="B14" s="329" t="s">
        <v>776</v>
      </c>
      <c r="C14" s="306" t="s">
        <v>777</v>
      </c>
      <c r="D14" s="306"/>
      <c r="E14" s="306"/>
      <c r="F14" s="306"/>
      <c r="G14" s="306"/>
    </row>
    <row r="15" spans="1:7">
      <c r="A15" s="306" t="s">
        <v>11</v>
      </c>
      <c r="B15" s="329" t="s">
        <v>778</v>
      </c>
      <c r="C15" s="306" t="s">
        <v>779</v>
      </c>
      <c r="D15" s="306"/>
      <c r="E15" s="306"/>
      <c r="F15" s="306"/>
      <c r="G15" s="306"/>
    </row>
    <row r="16" spans="1:7">
      <c r="A16" s="306" t="s">
        <v>10</v>
      </c>
      <c r="B16" t="s">
        <v>780</v>
      </c>
      <c r="C16" s="306" t="s">
        <v>781</v>
      </c>
      <c r="D16" s="306"/>
      <c r="E16" s="306"/>
      <c r="F16" s="306"/>
      <c r="G16" s="306"/>
    </row>
    <row r="17" spans="1:7">
      <c r="A17" s="306"/>
      <c r="B17" t="s">
        <v>782</v>
      </c>
      <c r="C17" s="306"/>
      <c r="D17" s="306"/>
      <c r="E17" s="306"/>
      <c r="F17" s="306"/>
      <c r="G17" s="306"/>
    </row>
    <row r="18" spans="1:7" ht="29">
      <c r="B18" s="329" t="s">
        <v>783</v>
      </c>
      <c r="C18" s="306"/>
      <c r="D18" s="306"/>
      <c r="E18" s="306"/>
      <c r="F18" s="306"/>
      <c r="G18" s="306"/>
    </row>
    <row r="19" spans="1:7" ht="29">
      <c r="A19" s="306"/>
      <c r="B19" s="329" t="s">
        <v>784</v>
      </c>
      <c r="C19" s="306" t="s">
        <v>785</v>
      </c>
      <c r="D19" s="306"/>
      <c r="E19" s="306"/>
      <c r="F19" s="306"/>
      <c r="G19" s="306"/>
    </row>
    <row r="20" spans="1:7" ht="29">
      <c r="A20" s="306"/>
      <c r="B20" s="329" t="s">
        <v>786</v>
      </c>
      <c r="C20" s="306"/>
      <c r="D20" s="306"/>
      <c r="E20" s="306"/>
      <c r="F20" s="306"/>
      <c r="G20" s="306"/>
    </row>
    <row r="21" spans="1:7">
      <c r="A21" s="306" t="s">
        <v>9</v>
      </c>
      <c r="B21" t="s">
        <v>787</v>
      </c>
      <c r="C21" s="306" t="s">
        <v>788</v>
      </c>
      <c r="D21" s="306"/>
      <c r="E21" s="306"/>
      <c r="F21" s="306"/>
      <c r="G21" s="306"/>
    </row>
    <row r="22" spans="1:7" ht="29">
      <c r="B22" s="329" t="s">
        <v>789</v>
      </c>
      <c r="C22" s="306" t="s">
        <v>816</v>
      </c>
      <c r="D22" s="306"/>
      <c r="E22" s="306"/>
      <c r="F22" s="306"/>
      <c r="G22" s="306"/>
    </row>
    <row r="23" spans="1:7" ht="29">
      <c r="A23" s="306" t="s">
        <v>8</v>
      </c>
      <c r="B23" s="329" t="s">
        <v>810</v>
      </c>
      <c r="C23" s="306" t="s">
        <v>811</v>
      </c>
      <c r="D23" s="306"/>
      <c r="E23" s="306"/>
      <c r="F23" s="306"/>
      <c r="G23" s="306"/>
    </row>
    <row r="24" spans="1:7">
      <c r="A24" s="306" t="s">
        <v>6</v>
      </c>
      <c r="B24" s="332" t="s">
        <v>790</v>
      </c>
      <c r="C24" s="306" t="s">
        <v>791</v>
      </c>
      <c r="D24" s="306"/>
      <c r="E24" s="306"/>
      <c r="F24" s="306"/>
      <c r="G24" s="306"/>
    </row>
    <row r="25" spans="1:7">
      <c r="A25" s="306"/>
      <c r="B25" s="329"/>
      <c r="C25" s="306" t="s">
        <v>819</v>
      </c>
      <c r="D25" s="306"/>
      <c r="E25" s="306"/>
      <c r="F25" s="306"/>
      <c r="G25" s="306"/>
    </row>
    <row r="26" spans="1:7" ht="29">
      <c r="A26" s="306" t="s">
        <v>17</v>
      </c>
      <c r="B26" s="329" t="s">
        <v>792</v>
      </c>
      <c r="C26" s="306"/>
      <c r="D26" s="306"/>
      <c r="E26" s="306"/>
      <c r="F26" s="306"/>
      <c r="G26" s="306"/>
    </row>
    <row r="27" spans="1:7" ht="29">
      <c r="A27" s="306"/>
      <c r="B27" s="329" t="s">
        <v>793</v>
      </c>
      <c r="C27" s="306"/>
      <c r="D27" s="306"/>
      <c r="E27" s="306"/>
      <c r="F27" s="306"/>
      <c r="G27" s="306"/>
    </row>
    <row r="28" spans="1:7" ht="43.5">
      <c r="A28" s="306"/>
      <c r="B28" s="329" t="s">
        <v>794</v>
      </c>
      <c r="C28" s="306" t="s">
        <v>795</v>
      </c>
      <c r="D28" s="306"/>
      <c r="E28" s="306"/>
      <c r="F28" s="306"/>
      <c r="G28" s="306"/>
    </row>
    <row r="29" spans="1:7">
      <c r="A29" s="306" t="s">
        <v>4</v>
      </c>
      <c r="B29" s="329" t="s">
        <v>796</v>
      </c>
      <c r="C29" s="306" t="s">
        <v>797</v>
      </c>
      <c r="D29" s="306"/>
      <c r="E29" s="306"/>
      <c r="F29" s="306"/>
      <c r="G29" s="306"/>
    </row>
    <row r="30" spans="1:7">
      <c r="A30" s="306"/>
      <c r="B30" s="329" t="s">
        <v>798</v>
      </c>
      <c r="C30" s="306" t="s">
        <v>799</v>
      </c>
      <c r="D30" s="306"/>
      <c r="E30" s="306"/>
      <c r="F30" s="306"/>
      <c r="G30" s="306"/>
    </row>
    <row r="31" spans="1:7">
      <c r="A31" s="306" t="s">
        <v>3</v>
      </c>
      <c r="B31" s="329" t="s">
        <v>800</v>
      </c>
      <c r="C31" s="306" t="s">
        <v>801</v>
      </c>
      <c r="D31" s="306"/>
      <c r="E31" s="306"/>
      <c r="F31" s="306"/>
      <c r="G31" s="306"/>
    </row>
    <row r="32" spans="1:7" ht="43.5">
      <c r="A32" s="306" t="s">
        <v>431</v>
      </c>
      <c r="B32" s="329" t="s">
        <v>802</v>
      </c>
      <c r="C32" s="331" t="s">
        <v>818</v>
      </c>
      <c r="D32" s="306"/>
      <c r="E32" s="306"/>
      <c r="F32" s="306"/>
      <c r="G32" s="306"/>
    </row>
    <row r="33" spans="1:7" ht="29">
      <c r="B33" s="329" t="s">
        <v>803</v>
      </c>
      <c r="C33" s="306"/>
      <c r="D33" s="306"/>
      <c r="E33" s="306"/>
      <c r="F33" s="306"/>
      <c r="G33" s="306"/>
    </row>
    <row r="34" spans="1:7">
      <c r="B34" t="s">
        <v>804</v>
      </c>
      <c r="C34" s="306" t="s">
        <v>805</v>
      </c>
      <c r="D34" s="306"/>
      <c r="E34" s="306"/>
      <c r="F34" s="306"/>
      <c r="G34" s="306"/>
    </row>
    <row r="35" spans="1:7">
      <c r="B35" t="s">
        <v>809</v>
      </c>
      <c r="C35" s="306" t="s">
        <v>806</v>
      </c>
      <c r="D35" s="306"/>
      <c r="E35" s="306"/>
      <c r="F35" s="306"/>
      <c r="G35" s="306"/>
    </row>
    <row r="36" spans="1:7">
      <c r="B36" t="s">
        <v>808</v>
      </c>
      <c r="C36" s="306" t="s">
        <v>807</v>
      </c>
      <c r="D36" s="306"/>
      <c r="E36" s="306"/>
      <c r="F36" s="306"/>
      <c r="G36" s="306"/>
    </row>
    <row r="37" spans="1:7">
      <c r="A37" s="306" t="s">
        <v>1</v>
      </c>
      <c r="B37" s="330" t="s">
        <v>812</v>
      </c>
      <c r="C37" s="306" t="s">
        <v>813</v>
      </c>
      <c r="D37" s="306"/>
      <c r="E37" s="306"/>
      <c r="F37" s="306"/>
      <c r="G37" s="306"/>
    </row>
    <row r="38" spans="1:7">
      <c r="A38" s="306" t="s">
        <v>23</v>
      </c>
      <c r="B38" s="329" t="s">
        <v>814</v>
      </c>
      <c r="C38" s="306" t="s">
        <v>815</v>
      </c>
      <c r="D38" s="306"/>
      <c r="E38" s="306"/>
      <c r="F38" s="306"/>
      <c r="G38" s="306"/>
    </row>
    <row r="39" spans="1:7">
      <c r="A39" s="306"/>
      <c r="B39" s="329"/>
      <c r="C39" s="306"/>
      <c r="D39" s="306"/>
      <c r="E39" s="306"/>
      <c r="F39" s="306"/>
      <c r="G39" s="306"/>
    </row>
    <row r="40" spans="1:7">
      <c r="A40" s="306"/>
      <c r="B40" s="329"/>
      <c r="C40" s="306"/>
      <c r="D40" s="306"/>
      <c r="E40" s="306"/>
      <c r="F40" s="306"/>
      <c r="G40" s="306"/>
    </row>
    <row r="41" spans="1:7">
      <c r="A41" s="306"/>
      <c r="B41" s="329"/>
      <c r="C41" s="306"/>
      <c r="D41" s="306"/>
      <c r="E41" s="306"/>
      <c r="F41" s="306"/>
      <c r="G41" s="306"/>
    </row>
    <row r="42" spans="1:7">
      <c r="A42" s="318" t="s">
        <v>631</v>
      </c>
      <c r="B42" s="322" t="s">
        <v>630</v>
      </c>
      <c r="C42" s="318" t="s">
        <v>590</v>
      </c>
    </row>
    <row r="43" spans="1:7">
      <c r="A43" s="31" t="s">
        <v>714</v>
      </c>
      <c r="B43" s="329"/>
      <c r="C43" s="306"/>
      <c r="D43" s="306"/>
      <c r="E43" s="306"/>
      <c r="F43" s="306"/>
      <c r="G43" s="306"/>
    </row>
    <row r="44" spans="1:7">
      <c r="A44" s="328" t="s">
        <v>742</v>
      </c>
    </row>
    <row r="45" spans="1:7">
      <c r="A45" s="328" t="s">
        <v>743</v>
      </c>
    </row>
    <row r="46" spans="1:7">
      <c r="A46" s="328" t="s">
        <v>749</v>
      </c>
    </row>
    <row r="47" spans="1:7">
      <c r="A47" s="327" t="s">
        <v>717</v>
      </c>
    </row>
    <row r="48" spans="1:7" ht="29">
      <c r="A48" s="327" t="s">
        <v>715</v>
      </c>
      <c r="B48" s="323" t="s">
        <v>817</v>
      </c>
      <c r="C48" s="335" t="s">
        <v>738</v>
      </c>
      <c r="D48" s="8" t="s">
        <v>1131</v>
      </c>
    </row>
    <row r="49" spans="1:5">
      <c r="A49" s="327" t="s">
        <v>718</v>
      </c>
    </row>
    <row r="50" spans="1:5" ht="29">
      <c r="A50" s="327" t="s">
        <v>719</v>
      </c>
      <c r="B50" s="323" t="s">
        <v>716</v>
      </c>
      <c r="C50" s="335" t="s">
        <v>738</v>
      </c>
    </row>
    <row r="51" spans="1:5" ht="29">
      <c r="A51" s="327" t="s">
        <v>720</v>
      </c>
    </row>
    <row r="52" spans="1:5" ht="29">
      <c r="A52" s="327" t="s">
        <v>721</v>
      </c>
    </row>
    <row r="53" spans="1:5" ht="29">
      <c r="A53" s="327" t="s">
        <v>722</v>
      </c>
      <c r="B53"/>
    </row>
    <row r="54" spans="1:5">
      <c r="A54" s="327" t="s">
        <v>723</v>
      </c>
      <c r="B54" s="323" t="s">
        <v>747</v>
      </c>
      <c r="C54" t="s">
        <v>748</v>
      </c>
      <c r="E54" t="s">
        <v>743</v>
      </c>
    </row>
    <row r="55" spans="1:5">
      <c r="A55" s="327" t="s">
        <v>724</v>
      </c>
    </row>
    <row r="56" spans="1:5" ht="29">
      <c r="A56" s="327" t="s">
        <v>725</v>
      </c>
    </row>
    <row r="57" spans="1:5" ht="29">
      <c r="A57" s="327" t="s">
        <v>726</v>
      </c>
      <c r="B57" s="323" t="s">
        <v>716</v>
      </c>
      <c r="C57" t="s">
        <v>739</v>
      </c>
      <c r="E57" t="s">
        <v>740</v>
      </c>
    </row>
    <row r="58" spans="1:5" ht="29">
      <c r="A58" s="327" t="s">
        <v>727</v>
      </c>
      <c r="C58" s="363" t="s">
        <v>2199</v>
      </c>
    </row>
    <row r="59" spans="1:5">
      <c r="A59" s="327" t="s">
        <v>728</v>
      </c>
    </row>
    <row r="60" spans="1:5" ht="29">
      <c r="A60" s="327" t="s">
        <v>729</v>
      </c>
    </row>
    <row r="61" spans="1:5" ht="29">
      <c r="A61" s="327" t="s">
        <v>730</v>
      </c>
    </row>
    <row r="62" spans="1:5" ht="29">
      <c r="A62" s="327" t="s">
        <v>731</v>
      </c>
    </row>
    <row r="63" spans="1:5">
      <c r="A63" s="327" t="s">
        <v>732</v>
      </c>
    </row>
    <row r="64" spans="1:5" ht="29">
      <c r="A64" s="327" t="s">
        <v>733</v>
      </c>
      <c r="B64" s="323" t="s">
        <v>746</v>
      </c>
      <c r="C64" s="335" t="s">
        <v>738</v>
      </c>
    </row>
    <row r="65" spans="1:3" ht="29">
      <c r="A65" s="327" t="s">
        <v>734</v>
      </c>
      <c r="B65" s="323" t="s">
        <v>746</v>
      </c>
      <c r="C65" s="335" t="s">
        <v>738</v>
      </c>
    </row>
    <row r="66" spans="1:3" ht="29">
      <c r="A66" s="327" t="s">
        <v>735</v>
      </c>
      <c r="B66" s="323" t="s">
        <v>746</v>
      </c>
      <c r="C66" s="335" t="s">
        <v>738</v>
      </c>
    </row>
    <row r="67" spans="1:3">
      <c r="A67" s="327" t="s">
        <v>736</v>
      </c>
      <c r="B67" s="323" t="s">
        <v>746</v>
      </c>
      <c r="C67" s="335" t="s">
        <v>738</v>
      </c>
    </row>
    <row r="68" spans="1:3">
      <c r="A68" s="327" t="s">
        <v>737</v>
      </c>
      <c r="B68" s="323" t="s">
        <v>746</v>
      </c>
      <c r="C68" s="335" t="s">
        <v>738</v>
      </c>
    </row>
    <row r="69" spans="1:3" ht="29">
      <c r="A69" s="362" t="s">
        <v>1146</v>
      </c>
      <c r="C69" t="s">
        <v>739</v>
      </c>
    </row>
    <row r="70" spans="1:3">
      <c r="A70" s="363" t="s">
        <v>1147</v>
      </c>
    </row>
    <row r="74" spans="1:3">
      <c r="A74" s="94" t="s">
        <v>591</v>
      </c>
    </row>
    <row r="75" spans="1:3">
      <c r="A75" t="s">
        <v>592</v>
      </c>
      <c r="B75" s="323" t="s">
        <v>593</v>
      </c>
      <c r="C75" t="s">
        <v>594</v>
      </c>
    </row>
    <row r="76" spans="1:3">
      <c r="A76" t="s">
        <v>605</v>
      </c>
      <c r="B76" s="323" t="s">
        <v>606</v>
      </c>
      <c r="C76" s="316" t="s">
        <v>604</v>
      </c>
    </row>
    <row r="77" spans="1:3" ht="29">
      <c r="A77" t="s">
        <v>610</v>
      </c>
      <c r="B77" s="324" t="s">
        <v>881</v>
      </c>
      <c r="C77" t="s">
        <v>611</v>
      </c>
    </row>
    <row r="78" spans="1:3">
      <c r="A78" t="s">
        <v>613</v>
      </c>
      <c r="B78" s="324" t="s">
        <v>612</v>
      </c>
      <c r="C78" t="s">
        <v>614</v>
      </c>
    </row>
    <row r="79" spans="1:3">
      <c r="A79" t="s">
        <v>615</v>
      </c>
      <c r="B79" s="324" t="s">
        <v>617</v>
      </c>
      <c r="C79" t="s">
        <v>616</v>
      </c>
    </row>
    <row r="80" spans="1:3">
      <c r="A80" t="s">
        <v>607</v>
      </c>
      <c r="B80" s="323" t="s">
        <v>608</v>
      </c>
    </row>
    <row r="81" spans="1:3">
      <c r="A81" t="s">
        <v>609</v>
      </c>
      <c r="B81" s="323" t="s">
        <v>608</v>
      </c>
    </row>
    <row r="82" spans="1:3">
      <c r="A82" s="94" t="s">
        <v>618</v>
      </c>
    </row>
    <row r="83" spans="1:3">
      <c r="A83" t="s">
        <v>620</v>
      </c>
      <c r="B83" s="323" t="s">
        <v>619</v>
      </c>
      <c r="C83" t="s">
        <v>616</v>
      </c>
    </row>
    <row r="84" spans="1:3">
      <c r="A84" t="s">
        <v>622</v>
      </c>
    </row>
    <row r="85" spans="1:3">
      <c r="A85" t="s">
        <v>621</v>
      </c>
      <c r="B85" s="323" t="s">
        <v>619</v>
      </c>
      <c r="C85" s="1" t="s">
        <v>616</v>
      </c>
    </row>
    <row r="86" spans="1:3">
      <c r="A86" t="s">
        <v>623</v>
      </c>
    </row>
    <row r="87" spans="1:3">
      <c r="A87" t="s">
        <v>624</v>
      </c>
      <c r="B87" s="324" t="s">
        <v>627</v>
      </c>
    </row>
    <row r="88" spans="1:3">
      <c r="A88" t="s">
        <v>625</v>
      </c>
      <c r="B88" s="324" t="s">
        <v>627</v>
      </c>
    </row>
    <row r="89" spans="1:3">
      <c r="A89" t="s">
        <v>626</v>
      </c>
      <c r="B89" s="324" t="s">
        <v>627</v>
      </c>
    </row>
    <row r="90" spans="1:3">
      <c r="A90" s="94" t="s">
        <v>628</v>
      </c>
    </row>
    <row r="91" spans="1:3">
      <c r="A91" t="s">
        <v>629</v>
      </c>
      <c r="B91" s="324" t="s">
        <v>627</v>
      </c>
    </row>
    <row r="92" spans="1:3">
      <c r="A92" t="s">
        <v>632</v>
      </c>
    </row>
    <row r="93" spans="1:3">
      <c r="A93" t="s">
        <v>633</v>
      </c>
    </row>
    <row r="94" spans="1:3">
      <c r="A94" t="s">
        <v>634</v>
      </c>
      <c r="B94" s="323" t="s">
        <v>636</v>
      </c>
      <c r="C94" t="s">
        <v>635</v>
      </c>
    </row>
    <row r="95" spans="1:3">
      <c r="A95" s="94" t="s">
        <v>637</v>
      </c>
    </row>
    <row r="96" spans="1:3">
      <c r="A96" t="s">
        <v>638</v>
      </c>
      <c r="B96" s="324" t="s">
        <v>627</v>
      </c>
    </row>
    <row r="97" spans="1:7">
      <c r="A97" t="s">
        <v>639</v>
      </c>
      <c r="B97" s="324" t="s">
        <v>627</v>
      </c>
      <c r="C97" t="s">
        <v>2201</v>
      </c>
      <c r="E97" t="s">
        <v>1011</v>
      </c>
    </row>
    <row r="98" spans="1:7">
      <c r="A98" t="s">
        <v>640</v>
      </c>
      <c r="B98" s="323" t="s">
        <v>642</v>
      </c>
      <c r="C98" t="s">
        <v>616</v>
      </c>
    </row>
    <row r="99" spans="1:7">
      <c r="A99" t="s">
        <v>641</v>
      </c>
      <c r="B99" s="324" t="s">
        <v>627</v>
      </c>
    </row>
    <row r="100" spans="1:7">
      <c r="A100" t="s">
        <v>643</v>
      </c>
      <c r="B100" s="323" t="s">
        <v>642</v>
      </c>
      <c r="C100" t="s">
        <v>646</v>
      </c>
    </row>
    <row r="101" spans="1:7">
      <c r="A101" t="s">
        <v>644</v>
      </c>
      <c r="B101" s="323" t="s">
        <v>642</v>
      </c>
      <c r="C101" t="s">
        <v>646</v>
      </c>
    </row>
    <row r="102" spans="1:7">
      <c r="A102" t="s">
        <v>645</v>
      </c>
      <c r="B102" s="323" t="s">
        <v>642</v>
      </c>
      <c r="C102" t="s">
        <v>646</v>
      </c>
    </row>
    <row r="103" spans="1:7">
      <c r="A103" t="s">
        <v>647</v>
      </c>
      <c r="B103" s="323" t="s">
        <v>642</v>
      </c>
      <c r="C103" t="s">
        <v>648</v>
      </c>
    </row>
    <row r="104" spans="1:7">
      <c r="A104" t="s">
        <v>649</v>
      </c>
      <c r="B104" s="323" t="s">
        <v>642</v>
      </c>
      <c r="C104" t="s">
        <v>662</v>
      </c>
    </row>
    <row r="105" spans="1:7" ht="18.5">
      <c r="A105" t="s">
        <v>650</v>
      </c>
      <c r="B105" s="323" t="s">
        <v>665</v>
      </c>
      <c r="C105" t="s">
        <v>664</v>
      </c>
      <c r="G105" s="320" t="s">
        <v>663</v>
      </c>
    </row>
    <row r="106" spans="1:7" ht="18.5">
      <c r="A106" t="s">
        <v>651</v>
      </c>
      <c r="B106" s="323" t="s">
        <v>665</v>
      </c>
      <c r="C106" t="s">
        <v>664</v>
      </c>
      <c r="G106" s="320" t="s">
        <v>663</v>
      </c>
    </row>
    <row r="107" spans="1:7" ht="18.5">
      <c r="A107" t="s">
        <v>652</v>
      </c>
      <c r="B107" s="323" t="s">
        <v>666</v>
      </c>
      <c r="C107" t="s">
        <v>664</v>
      </c>
      <c r="G107" s="320" t="s">
        <v>663</v>
      </c>
    </row>
    <row r="108" spans="1:7" ht="18.5">
      <c r="A108" t="s">
        <v>653</v>
      </c>
      <c r="B108" s="323" t="s">
        <v>665</v>
      </c>
      <c r="C108" t="s">
        <v>664</v>
      </c>
      <c r="G108" s="320" t="s">
        <v>663</v>
      </c>
    </row>
    <row r="109" spans="1:7" ht="29">
      <c r="A109" t="s">
        <v>654</v>
      </c>
      <c r="B109" s="323" t="s">
        <v>667</v>
      </c>
      <c r="C109" t="s">
        <v>664</v>
      </c>
      <c r="G109" s="320" t="s">
        <v>663</v>
      </c>
    </row>
    <row r="110" spans="1:7" ht="29">
      <c r="A110" t="s">
        <v>655</v>
      </c>
      <c r="B110" s="323" t="s">
        <v>669</v>
      </c>
      <c r="C110" t="s">
        <v>664</v>
      </c>
      <c r="G110" s="320" t="s">
        <v>663</v>
      </c>
    </row>
    <row r="111" spans="1:7" ht="29">
      <c r="A111" t="s">
        <v>656</v>
      </c>
      <c r="B111" s="323" t="s">
        <v>668</v>
      </c>
      <c r="C111" t="s">
        <v>664</v>
      </c>
      <c r="G111" s="320" t="s">
        <v>663</v>
      </c>
    </row>
    <row r="112" spans="1:7" ht="43.5">
      <c r="A112" t="s">
        <v>657</v>
      </c>
      <c r="B112" s="323" t="s">
        <v>670</v>
      </c>
      <c r="C112" t="s">
        <v>664</v>
      </c>
      <c r="G112" s="320" t="s">
        <v>663</v>
      </c>
    </row>
    <row r="113" spans="1:7" ht="18.5">
      <c r="A113" t="s">
        <v>658</v>
      </c>
      <c r="B113" s="323" t="s">
        <v>671</v>
      </c>
      <c r="C113" t="s">
        <v>664</v>
      </c>
      <c r="G113" s="320" t="s">
        <v>663</v>
      </c>
    </row>
    <row r="114" spans="1:7" ht="29">
      <c r="A114" t="s">
        <v>659</v>
      </c>
      <c r="B114" s="323" t="s">
        <v>672</v>
      </c>
      <c r="C114" t="s">
        <v>664</v>
      </c>
      <c r="G114" s="320" t="s">
        <v>663</v>
      </c>
    </row>
    <row r="115" spans="1:7" ht="43.5">
      <c r="A115" t="s">
        <v>660</v>
      </c>
      <c r="B115" s="324" t="s">
        <v>673</v>
      </c>
      <c r="C115" t="s">
        <v>664</v>
      </c>
      <c r="G115" s="320" t="s">
        <v>663</v>
      </c>
    </row>
    <row r="116" spans="1:7" ht="29">
      <c r="A116" t="s">
        <v>661</v>
      </c>
      <c r="B116" s="323" t="s">
        <v>674</v>
      </c>
      <c r="C116" t="s">
        <v>664</v>
      </c>
      <c r="G116" s="320" t="s">
        <v>663</v>
      </c>
    </row>
    <row r="117" spans="1:7">
      <c r="A117" t="s">
        <v>675</v>
      </c>
    </row>
    <row r="118" spans="1:7" ht="29">
      <c r="A118" t="s">
        <v>676</v>
      </c>
      <c r="B118" s="323" t="s">
        <v>686</v>
      </c>
      <c r="C118" t="s">
        <v>664</v>
      </c>
    </row>
    <row r="119" spans="1:7" ht="43.5">
      <c r="A119" t="s">
        <v>677</v>
      </c>
      <c r="B119" s="323" t="s">
        <v>687</v>
      </c>
      <c r="C119" t="s">
        <v>664</v>
      </c>
    </row>
    <row r="120" spans="1:7">
      <c r="A120" t="s">
        <v>678</v>
      </c>
    </row>
    <row r="121" spans="1:7" ht="29">
      <c r="A121" t="s">
        <v>679</v>
      </c>
      <c r="B121" s="323" t="s">
        <v>688</v>
      </c>
      <c r="C121" t="s">
        <v>664</v>
      </c>
    </row>
    <row r="122" spans="1:7">
      <c r="A122" t="s">
        <v>680</v>
      </c>
    </row>
    <row r="123" spans="1:7" ht="43.5">
      <c r="A123" t="s">
        <v>681</v>
      </c>
      <c r="B123" s="323" t="s">
        <v>690</v>
      </c>
      <c r="C123" t="s">
        <v>664</v>
      </c>
    </row>
    <row r="124" spans="1:7">
      <c r="A124" t="s">
        <v>682</v>
      </c>
    </row>
    <row r="125" spans="1:7" ht="43.5">
      <c r="A125" t="s">
        <v>683</v>
      </c>
      <c r="B125" s="323" t="s">
        <v>692</v>
      </c>
      <c r="C125" t="s">
        <v>664</v>
      </c>
    </row>
    <row r="126" spans="1:7">
      <c r="A126" t="s">
        <v>684</v>
      </c>
    </row>
    <row r="127" spans="1:7" ht="43.5">
      <c r="A127" t="s">
        <v>685</v>
      </c>
      <c r="B127" s="323" t="s">
        <v>693</v>
      </c>
      <c r="C127" t="s">
        <v>664</v>
      </c>
    </row>
    <row r="128" spans="1:7" ht="43.5">
      <c r="A128" t="s">
        <v>694</v>
      </c>
      <c r="B128" s="323" t="s">
        <v>707</v>
      </c>
      <c r="C128" t="s">
        <v>706</v>
      </c>
    </row>
    <row r="129" spans="1:3" ht="43.5">
      <c r="A129" t="s">
        <v>695</v>
      </c>
      <c r="B129" s="323" t="s">
        <v>708</v>
      </c>
      <c r="C129" t="s">
        <v>706</v>
      </c>
    </row>
    <row r="130" spans="1:3" ht="43.5">
      <c r="A130" t="s">
        <v>696</v>
      </c>
      <c r="B130" s="323" t="s">
        <v>709</v>
      </c>
      <c r="C130" t="s">
        <v>706</v>
      </c>
    </row>
    <row r="131" spans="1:3" ht="58">
      <c r="A131" t="s">
        <v>697</v>
      </c>
      <c r="B131" s="323" t="s">
        <v>710</v>
      </c>
      <c r="C131" t="s">
        <v>706</v>
      </c>
    </row>
    <row r="132" spans="1:3" ht="43.5">
      <c r="A132" t="s">
        <v>698</v>
      </c>
      <c r="B132" s="323" t="s">
        <v>712</v>
      </c>
      <c r="C132" t="s">
        <v>706</v>
      </c>
    </row>
    <row r="133" spans="1:3">
      <c r="A133" t="s">
        <v>699</v>
      </c>
      <c r="B133" s="324" t="s">
        <v>711</v>
      </c>
    </row>
    <row r="134" spans="1:3">
      <c r="A134" t="s">
        <v>700</v>
      </c>
    </row>
    <row r="135" spans="1:3">
      <c r="A135" t="s">
        <v>701</v>
      </c>
    </row>
    <row r="136" spans="1:3" ht="72.5">
      <c r="A136" t="s">
        <v>702</v>
      </c>
      <c r="B136" s="323" t="s">
        <v>713</v>
      </c>
    </row>
    <row r="137" spans="1:3">
      <c r="A137" t="s">
        <v>703</v>
      </c>
    </row>
    <row r="138" spans="1:3">
      <c r="A138" t="s">
        <v>704</v>
      </c>
    </row>
    <row r="139" spans="1:3">
      <c r="A139" t="s">
        <v>705</v>
      </c>
    </row>
    <row r="140" spans="1:3">
      <c r="A140" s="31" t="s">
        <v>834</v>
      </c>
    </row>
    <row r="141" spans="1:3" ht="29">
      <c r="A141" t="s">
        <v>835</v>
      </c>
      <c r="B141" s="323" t="s">
        <v>985</v>
      </c>
    </row>
    <row r="142" spans="1:3">
      <c r="A142" t="s">
        <v>836</v>
      </c>
      <c r="B142" s="323" t="s">
        <v>986</v>
      </c>
    </row>
    <row r="143" spans="1:3" ht="43.5">
      <c r="A143" t="s">
        <v>837</v>
      </c>
      <c r="B143" s="323" t="s">
        <v>1003</v>
      </c>
    </row>
    <row r="144" spans="1:3" ht="43.5">
      <c r="A144" t="s">
        <v>838</v>
      </c>
      <c r="B144" s="323" t="s">
        <v>1003</v>
      </c>
    </row>
    <row r="145" spans="1:4" ht="43.5">
      <c r="A145" t="s">
        <v>839</v>
      </c>
      <c r="B145" s="323" t="s">
        <v>1003</v>
      </c>
    </row>
    <row r="146" spans="1:4" ht="43.5">
      <c r="A146" t="s">
        <v>840</v>
      </c>
      <c r="B146" s="323" t="s">
        <v>1003</v>
      </c>
    </row>
    <row r="147" spans="1:4">
      <c r="A147" t="s">
        <v>841</v>
      </c>
      <c r="B147" s="323" t="s">
        <v>927</v>
      </c>
      <c r="C147" t="s">
        <v>1004</v>
      </c>
    </row>
    <row r="148" spans="1:4">
      <c r="C148" t="s">
        <v>1005</v>
      </c>
    </row>
    <row r="149" spans="1:4">
      <c r="C149" t="s">
        <v>1006</v>
      </c>
      <c r="D149" t="s">
        <v>1007</v>
      </c>
    </row>
    <row r="150" spans="1:4">
      <c r="C150" t="s">
        <v>761</v>
      </c>
    </row>
    <row r="151" spans="1:4">
      <c r="A151" t="s">
        <v>842</v>
      </c>
      <c r="B151" s="323" t="s">
        <v>927</v>
      </c>
      <c r="C151" t="s">
        <v>1010</v>
      </c>
    </row>
    <row r="152" spans="1:4">
      <c r="A152" t="s">
        <v>843</v>
      </c>
      <c r="B152" s="323" t="s">
        <v>927</v>
      </c>
    </row>
    <row r="153" spans="1:4" ht="29">
      <c r="A153" t="s">
        <v>844</v>
      </c>
      <c r="B153" s="323" t="s">
        <v>1012</v>
      </c>
      <c r="C153" t="s">
        <v>1010</v>
      </c>
    </row>
    <row r="154" spans="1:4" ht="29">
      <c r="A154" t="s">
        <v>845</v>
      </c>
      <c r="B154" s="323" t="s">
        <v>1008</v>
      </c>
      <c r="C154" t="s">
        <v>1009</v>
      </c>
    </row>
    <row r="158" spans="1:4">
      <c r="A158" s="31" t="s">
        <v>821</v>
      </c>
    </row>
    <row r="159" spans="1:4">
      <c r="A159" t="s">
        <v>822</v>
      </c>
      <c r="C159" t="s">
        <v>1123</v>
      </c>
    </row>
    <row r="160" spans="1:4">
      <c r="A160" t="s">
        <v>823</v>
      </c>
      <c r="C160" t="s">
        <v>1124</v>
      </c>
    </row>
    <row r="161" spans="1:3">
      <c r="A161" t="s">
        <v>824</v>
      </c>
      <c r="C161" t="s">
        <v>1124</v>
      </c>
    </row>
    <row r="162" spans="1:3">
      <c r="A162" t="s">
        <v>825</v>
      </c>
      <c r="C162" t="s">
        <v>875</v>
      </c>
    </row>
    <row r="163" spans="1:3">
      <c r="A163" t="s">
        <v>826</v>
      </c>
      <c r="B163" s="324" t="s">
        <v>874</v>
      </c>
      <c r="C163" t="s">
        <v>1125</v>
      </c>
    </row>
    <row r="164" spans="1:3">
      <c r="A164" t="s">
        <v>827</v>
      </c>
      <c r="B164" s="323" t="s">
        <v>828</v>
      </c>
      <c r="C164" s="8" t="s">
        <v>1126</v>
      </c>
    </row>
    <row r="165" spans="1:3">
      <c r="A165" t="s">
        <v>829</v>
      </c>
      <c r="C165" t="s">
        <v>1127</v>
      </c>
    </row>
    <row r="166" spans="1:3">
      <c r="A166" t="s">
        <v>830</v>
      </c>
      <c r="B166" s="324" t="s">
        <v>874</v>
      </c>
      <c r="C166" t="s">
        <v>1128</v>
      </c>
    </row>
    <row r="167" spans="1:3">
      <c r="A167" t="s">
        <v>831</v>
      </c>
      <c r="C167" t="s">
        <v>1124</v>
      </c>
    </row>
    <row r="168" spans="1:3">
      <c r="A168" t="s">
        <v>832</v>
      </c>
      <c r="C168" t="s">
        <v>1129</v>
      </c>
    </row>
    <row r="169" spans="1:3">
      <c r="A169" t="s">
        <v>833</v>
      </c>
      <c r="C169" t="s">
        <v>1129</v>
      </c>
    </row>
    <row r="170" spans="1:3">
      <c r="A170" s="31" t="s">
        <v>1017</v>
      </c>
    </row>
    <row r="171" spans="1:3">
      <c r="A171" s="31" t="s">
        <v>1034</v>
      </c>
      <c r="B171"/>
    </row>
    <row r="172" spans="1:3">
      <c r="A172" t="s">
        <v>1029</v>
      </c>
      <c r="B172"/>
    </row>
    <row r="173" spans="1:3">
      <c r="A173" t="s">
        <v>1041</v>
      </c>
      <c r="B173" s="8"/>
    </row>
    <row r="174" spans="1:3" ht="29">
      <c r="A174" s="323" t="s">
        <v>1042</v>
      </c>
      <c r="B174" s="8"/>
    </row>
    <row r="175" spans="1:3">
      <c r="B175" s="8"/>
    </row>
    <row r="176" spans="1:3">
      <c r="A176" t="s">
        <v>1018</v>
      </c>
      <c r="B176" t="s">
        <v>1043</v>
      </c>
      <c r="C176" t="s">
        <v>1042</v>
      </c>
    </row>
    <row r="177" spans="1:2">
      <c r="A177" t="s">
        <v>1019</v>
      </c>
    </row>
    <row r="178" spans="1:2">
      <c r="A178" t="s">
        <v>1020</v>
      </c>
    </row>
    <row r="179" spans="1:2">
      <c r="A179" t="s">
        <v>1021</v>
      </c>
    </row>
    <row r="180" spans="1:2" ht="30.5" thickBot="1">
      <c r="A180" t="s">
        <v>1022</v>
      </c>
      <c r="B180" s="343" t="s">
        <v>1040</v>
      </c>
    </row>
    <row r="181" spans="1:2">
      <c r="A181" t="s">
        <v>1023</v>
      </c>
    </row>
    <row r="182" spans="1:2">
      <c r="A182" t="s">
        <v>1024</v>
      </c>
    </row>
    <row r="183" spans="1:2">
      <c r="A183" t="s">
        <v>1025</v>
      </c>
    </row>
    <row r="184" spans="1:2">
      <c r="A184" t="s">
        <v>1026</v>
      </c>
    </row>
    <row r="185" spans="1:2">
      <c r="A185" t="s">
        <v>1027</v>
      </c>
    </row>
    <row r="186" spans="1:2">
      <c r="A186" t="s">
        <v>1028</v>
      </c>
    </row>
    <row r="187" spans="1:2">
      <c r="A187" t="s">
        <v>1030</v>
      </c>
    </row>
    <row r="188" spans="1:2">
      <c r="A188" t="s">
        <v>1031</v>
      </c>
    </row>
    <row r="189" spans="1:2">
      <c r="A189" t="s">
        <v>1032</v>
      </c>
    </row>
    <row r="190" spans="1:2">
      <c r="A190" t="s">
        <v>1033</v>
      </c>
    </row>
    <row r="192" spans="1:2">
      <c r="A192" s="31" t="s">
        <v>1044</v>
      </c>
    </row>
    <row r="193" spans="1:3" ht="29">
      <c r="A193" s="323" t="s">
        <v>1045</v>
      </c>
      <c r="B193" s="323" t="s">
        <v>1132</v>
      </c>
      <c r="C193" s="8" t="s">
        <v>1054</v>
      </c>
    </row>
    <row r="194" spans="1:3" ht="29">
      <c r="A194" s="323" t="s">
        <v>1046</v>
      </c>
      <c r="B194" s="323" t="s">
        <v>1132</v>
      </c>
    </row>
    <row r="195" spans="1:3" ht="29">
      <c r="A195" s="323" t="s">
        <v>1047</v>
      </c>
      <c r="B195" s="323" t="s">
        <v>1132</v>
      </c>
    </row>
    <row r="196" spans="1:3" ht="29">
      <c r="A196" s="323" t="s">
        <v>1048</v>
      </c>
      <c r="B196" s="323" t="s">
        <v>1132</v>
      </c>
    </row>
    <row r="197" spans="1:3" ht="29">
      <c r="A197" s="323" t="s">
        <v>1049</v>
      </c>
      <c r="B197" s="323" t="s">
        <v>1132</v>
      </c>
    </row>
    <row r="198" spans="1:3" ht="29">
      <c r="A198" s="323" t="s">
        <v>1050</v>
      </c>
      <c r="B198" s="323" t="s">
        <v>1132</v>
      </c>
    </row>
    <row r="199" spans="1:3" ht="29">
      <c r="A199" s="323" t="s">
        <v>1051</v>
      </c>
    </row>
    <row r="200" spans="1:3">
      <c r="A200" s="323" t="s">
        <v>1052</v>
      </c>
      <c r="B200" s="323" t="s">
        <v>1133</v>
      </c>
    </row>
    <row r="201" spans="1:3">
      <c r="A201" s="323" t="s">
        <v>1053</v>
      </c>
      <c r="B201" s="323" t="s">
        <v>1133</v>
      </c>
    </row>
    <row r="202" spans="1:3">
      <c r="A202" s="323"/>
    </row>
    <row r="203" spans="1:3">
      <c r="A203" s="31" t="s">
        <v>1056</v>
      </c>
    </row>
    <row r="204" spans="1:3" ht="72.5">
      <c r="A204" s="323" t="s">
        <v>1057</v>
      </c>
      <c r="B204" s="323" t="s">
        <v>1134</v>
      </c>
      <c r="C204" t="s">
        <v>1130</v>
      </c>
    </row>
    <row r="205" spans="1:3" ht="43.5">
      <c r="A205" s="323" t="s">
        <v>1058</v>
      </c>
      <c r="B205" s="323" t="s">
        <v>1135</v>
      </c>
    </row>
    <row r="206" spans="1:3" ht="43.5">
      <c r="A206" s="323" t="s">
        <v>1059</v>
      </c>
      <c r="B206" s="323" t="s">
        <v>1136</v>
      </c>
    </row>
    <row r="207" spans="1:3" ht="29">
      <c r="A207" s="323" t="s">
        <v>1060</v>
      </c>
      <c r="B207" s="323" t="s">
        <v>1120</v>
      </c>
    </row>
    <row r="208" spans="1:3" ht="29">
      <c r="A208" s="323" t="s">
        <v>1061</v>
      </c>
    </row>
    <row r="209" spans="1:4" ht="29">
      <c r="A209" s="323" t="s">
        <v>1062</v>
      </c>
      <c r="B209" s="323" t="s">
        <v>1137</v>
      </c>
    </row>
    <row r="210" spans="1:4">
      <c r="A210" s="323" t="s">
        <v>1063</v>
      </c>
    </row>
    <row r="211" spans="1:4" ht="72.5">
      <c r="A211" s="323" t="s">
        <v>1064</v>
      </c>
      <c r="B211" s="323" t="s">
        <v>1138</v>
      </c>
    </row>
    <row r="212" spans="1:4" ht="43.5">
      <c r="A212" s="323" t="s">
        <v>1065</v>
      </c>
      <c r="B212" s="323" t="s">
        <v>1139</v>
      </c>
    </row>
    <row r="213" spans="1:4" ht="29">
      <c r="A213" s="323" t="s">
        <v>1066</v>
      </c>
      <c r="B213" s="323" t="s">
        <v>1117</v>
      </c>
      <c r="C213" t="s">
        <v>1069</v>
      </c>
      <c r="D213" t="s">
        <v>1116</v>
      </c>
    </row>
    <row r="214" spans="1:4">
      <c r="A214" s="323" t="s">
        <v>1121</v>
      </c>
      <c r="B214" s="323" t="s">
        <v>1122</v>
      </c>
    </row>
    <row r="215" spans="1:4">
      <c r="A215" s="323"/>
    </row>
    <row r="216" spans="1:4">
      <c r="A216" s="345" t="s">
        <v>1071</v>
      </c>
    </row>
    <row r="217" spans="1:4">
      <c r="A217" s="323" t="s">
        <v>1088</v>
      </c>
      <c r="B217" s="323" t="s">
        <v>1011</v>
      </c>
      <c r="C217" t="s">
        <v>1089</v>
      </c>
    </row>
    <row r="218" spans="1:4" ht="29" hidden="1">
      <c r="A218" s="323" t="s">
        <v>1070</v>
      </c>
      <c r="B218" s="323" t="s">
        <v>1087</v>
      </c>
      <c r="C218" t="s">
        <v>1086</v>
      </c>
    </row>
    <row r="219" spans="1:4" ht="58">
      <c r="A219" s="346" t="s">
        <v>1072</v>
      </c>
      <c r="B219" s="323" t="s">
        <v>1091</v>
      </c>
      <c r="C219" t="s">
        <v>1090</v>
      </c>
    </row>
    <row r="220" spans="1:4">
      <c r="A220" s="323" t="s">
        <v>1073</v>
      </c>
      <c r="B220" s="323" t="s">
        <v>1093</v>
      </c>
      <c r="C220" t="s">
        <v>1092</v>
      </c>
    </row>
    <row r="221" spans="1:4" ht="43.5">
      <c r="A221" s="323" t="s">
        <v>1074</v>
      </c>
      <c r="B221" s="323" t="s">
        <v>1094</v>
      </c>
      <c r="C221" t="s">
        <v>1095</v>
      </c>
    </row>
    <row r="222" spans="1:4" ht="29">
      <c r="A222" s="323" t="s">
        <v>1075</v>
      </c>
      <c r="B222" s="323" t="s">
        <v>1097</v>
      </c>
      <c r="C222" t="s">
        <v>1096</v>
      </c>
    </row>
    <row r="223" spans="1:4">
      <c r="A223" s="323" t="s">
        <v>1076</v>
      </c>
      <c r="B223" s="323" t="s">
        <v>1099</v>
      </c>
      <c r="C223" s="323" t="s">
        <v>1098</v>
      </c>
    </row>
    <row r="224" spans="1:4">
      <c r="A224" s="323" t="s">
        <v>1077</v>
      </c>
      <c r="B224" s="323" t="s">
        <v>1103</v>
      </c>
      <c r="C224" t="s">
        <v>1102</v>
      </c>
      <c r="D224" t="s">
        <v>1113</v>
      </c>
    </row>
    <row r="225" spans="1:3">
      <c r="A225" s="323" t="s">
        <v>1078</v>
      </c>
      <c r="B225" s="323" t="s">
        <v>1100</v>
      </c>
      <c r="C225" t="s">
        <v>1101</v>
      </c>
    </row>
    <row r="226" spans="1:3">
      <c r="A226" s="323" t="s">
        <v>1079</v>
      </c>
      <c r="B226" s="323" t="s">
        <v>1104</v>
      </c>
    </row>
    <row r="227" spans="1:3">
      <c r="A227" s="323" t="s">
        <v>1080</v>
      </c>
      <c r="B227" s="323" t="s">
        <v>1106</v>
      </c>
      <c r="C227" t="s">
        <v>1105</v>
      </c>
    </row>
    <row r="228" spans="1:3">
      <c r="A228" s="323" t="s">
        <v>1085</v>
      </c>
      <c r="B228" s="323" t="s">
        <v>1107</v>
      </c>
      <c r="C228" t="s">
        <v>1108</v>
      </c>
    </row>
    <row r="229" spans="1:3">
      <c r="A229" s="323" t="s">
        <v>1114</v>
      </c>
      <c r="B229" s="323" t="s">
        <v>1115</v>
      </c>
    </row>
    <row r="230" spans="1:3">
      <c r="A230" s="323" t="s">
        <v>1081</v>
      </c>
      <c r="B230" s="323" t="s">
        <v>1109</v>
      </c>
    </row>
    <row r="231" spans="1:3">
      <c r="A231" s="323" t="s">
        <v>1082</v>
      </c>
    </row>
    <row r="232" spans="1:3" ht="43.5">
      <c r="A232" s="323" t="s">
        <v>1083</v>
      </c>
      <c r="B232" s="323" t="s">
        <v>1111</v>
      </c>
      <c r="C232" t="s">
        <v>1110</v>
      </c>
    </row>
    <row r="233" spans="1:3">
      <c r="A233" s="323" t="s">
        <v>1084</v>
      </c>
      <c r="C233" t="s">
        <v>1112</v>
      </c>
    </row>
    <row r="234" spans="1:3">
      <c r="A234" s="323"/>
    </row>
    <row r="235" spans="1:3">
      <c r="A235" s="323"/>
    </row>
    <row r="236" spans="1:3">
      <c r="A236" s="323"/>
    </row>
    <row r="237" spans="1:3">
      <c r="A237" s="323"/>
    </row>
    <row r="238" spans="1:3">
      <c r="A238" s="323" t="s">
        <v>1067</v>
      </c>
      <c r="B238" s="323" t="s">
        <v>1068</v>
      </c>
    </row>
    <row r="241" spans="1:1">
      <c r="A241" s="94" t="s">
        <v>1143</v>
      </c>
    </row>
    <row r="246" spans="1:1">
      <c r="A246" t="s">
        <v>820</v>
      </c>
    </row>
    <row r="296" spans="1:1">
      <c r="A296" s="94" t="s">
        <v>880</v>
      </c>
    </row>
    <row r="330" spans="1:2" ht="15" thickBot="1"/>
    <row r="331" spans="1:2">
      <c r="A331" s="336" t="s">
        <v>995</v>
      </c>
      <c r="B331" s="337"/>
    </row>
    <row r="332" spans="1:2">
      <c r="A332" s="338" t="s">
        <v>987</v>
      </c>
      <c r="B332" s="339" t="s">
        <v>988</v>
      </c>
    </row>
    <row r="333" spans="1:2">
      <c r="A333" s="338" t="s">
        <v>989</v>
      </c>
      <c r="B333" s="339" t="s">
        <v>994</v>
      </c>
    </row>
    <row r="334" spans="1:2">
      <c r="A334" s="338" t="s">
        <v>990</v>
      </c>
      <c r="B334" s="339" t="s">
        <v>992</v>
      </c>
    </row>
    <row r="335" spans="1:2" ht="15" thickBot="1">
      <c r="A335" s="340" t="s">
        <v>991</v>
      </c>
      <c r="B335" s="341" t="s">
        <v>993</v>
      </c>
    </row>
    <row r="339" spans="1:15" ht="15" thickBot="1"/>
    <row r="340" spans="1:15">
      <c r="A340" s="336" t="s">
        <v>996</v>
      </c>
      <c r="B340" s="337"/>
    </row>
    <row r="341" spans="1:15">
      <c r="A341" s="338" t="s">
        <v>997</v>
      </c>
      <c r="B341" s="339" t="s">
        <v>998</v>
      </c>
    </row>
    <row r="342" spans="1:15">
      <c r="A342" s="338" t="s">
        <v>999</v>
      </c>
      <c r="B342" s="339" t="s">
        <v>1000</v>
      </c>
    </row>
    <row r="343" spans="1:15">
      <c r="A343" s="338" t="s">
        <v>1001</v>
      </c>
      <c r="B343" s="339" t="s">
        <v>1002</v>
      </c>
    </row>
    <row r="344" spans="1:15" ht="15" thickBot="1">
      <c r="A344" s="340"/>
      <c r="B344" s="341"/>
    </row>
    <row r="349" spans="1:15" ht="54.5" thickBot="1">
      <c r="A349" s="342" t="s">
        <v>1040</v>
      </c>
    </row>
    <row r="351" spans="1:15">
      <c r="A351" t="s">
        <v>1035</v>
      </c>
      <c r="B351" s="323" t="s">
        <v>1036</v>
      </c>
    </row>
    <row r="352" spans="1:15">
      <c r="A352" t="s">
        <v>1037</v>
      </c>
      <c r="B352" s="323">
        <v>2008</v>
      </c>
      <c r="C352">
        <v>2009</v>
      </c>
      <c r="D352">
        <v>2010</v>
      </c>
      <c r="E352">
        <v>2011</v>
      </c>
      <c r="F352">
        <v>2012</v>
      </c>
      <c r="G352">
        <v>2013</v>
      </c>
      <c r="H352">
        <v>2014</v>
      </c>
      <c r="I352">
        <v>2015</v>
      </c>
      <c r="J352">
        <v>2016</v>
      </c>
      <c r="K352">
        <v>2017</v>
      </c>
      <c r="L352">
        <v>2018</v>
      </c>
      <c r="M352">
        <v>2019</v>
      </c>
      <c r="N352">
        <v>2020</v>
      </c>
      <c r="O352" t="s">
        <v>1038</v>
      </c>
    </row>
    <row r="353" spans="1:15">
      <c r="A353" t="s">
        <v>13</v>
      </c>
      <c r="C353">
        <v>86000</v>
      </c>
      <c r="D353">
        <v>79000</v>
      </c>
      <c r="E353">
        <v>227000</v>
      </c>
      <c r="F353">
        <v>6400</v>
      </c>
      <c r="G353">
        <v>2500</v>
      </c>
      <c r="I353">
        <v>5600</v>
      </c>
      <c r="J353">
        <v>19000</v>
      </c>
      <c r="K353">
        <v>14000</v>
      </c>
      <c r="L353">
        <v>11000</v>
      </c>
      <c r="M353">
        <v>6700</v>
      </c>
      <c r="N353">
        <v>15000</v>
      </c>
      <c r="O353">
        <v>472200</v>
      </c>
    </row>
    <row r="354" spans="1:15">
      <c r="A354" t="s">
        <v>12</v>
      </c>
      <c r="C354">
        <v>870</v>
      </c>
      <c r="G354">
        <v>1200</v>
      </c>
      <c r="H354">
        <v>2000</v>
      </c>
      <c r="I354">
        <v>250</v>
      </c>
      <c r="K354">
        <v>2000</v>
      </c>
      <c r="L354">
        <v>1600</v>
      </c>
      <c r="N354">
        <v>780</v>
      </c>
      <c r="O354">
        <v>8700</v>
      </c>
    </row>
    <row r="355" spans="1:15">
      <c r="A355" t="s">
        <v>483</v>
      </c>
      <c r="F355">
        <v>11000</v>
      </c>
      <c r="H355">
        <v>12000</v>
      </c>
      <c r="K355">
        <v>94</v>
      </c>
      <c r="M355">
        <v>19000</v>
      </c>
      <c r="O355">
        <v>42094</v>
      </c>
    </row>
    <row r="356" spans="1:15">
      <c r="A356" t="s">
        <v>1039</v>
      </c>
      <c r="B356" s="323">
        <v>5100</v>
      </c>
      <c r="C356">
        <v>130</v>
      </c>
      <c r="D356">
        <v>98000</v>
      </c>
      <c r="E356">
        <v>12000</v>
      </c>
      <c r="F356">
        <v>23000</v>
      </c>
      <c r="G356">
        <v>3800</v>
      </c>
      <c r="H356">
        <v>24000</v>
      </c>
      <c r="I356">
        <v>106000</v>
      </c>
      <c r="J356">
        <v>130000</v>
      </c>
      <c r="K356">
        <v>27000</v>
      </c>
      <c r="L356">
        <v>81000</v>
      </c>
      <c r="M356">
        <v>233000</v>
      </c>
      <c r="N356">
        <v>279000</v>
      </c>
      <c r="O356">
        <v>1022030</v>
      </c>
    </row>
    <row r="357" spans="1:15">
      <c r="A357" t="s">
        <v>482</v>
      </c>
      <c r="L357">
        <v>110</v>
      </c>
      <c r="O357">
        <v>110</v>
      </c>
    </row>
    <row r="358" spans="1:15">
      <c r="A358" t="s">
        <v>11</v>
      </c>
      <c r="D358">
        <v>5000</v>
      </c>
      <c r="E358">
        <v>3400</v>
      </c>
      <c r="H358">
        <v>2600</v>
      </c>
      <c r="L358">
        <v>1400</v>
      </c>
      <c r="O358">
        <v>12400</v>
      </c>
    </row>
    <row r="359" spans="1:15">
      <c r="A359" t="s">
        <v>10</v>
      </c>
      <c r="B359" s="323">
        <v>194000</v>
      </c>
      <c r="C359">
        <v>8100</v>
      </c>
      <c r="D359">
        <v>38000</v>
      </c>
      <c r="E359">
        <v>26000</v>
      </c>
      <c r="F359">
        <v>268000</v>
      </c>
      <c r="G359">
        <v>20000</v>
      </c>
      <c r="H359">
        <v>2800</v>
      </c>
      <c r="I359">
        <v>87000</v>
      </c>
      <c r="J359">
        <v>51000</v>
      </c>
      <c r="K359">
        <v>248000</v>
      </c>
      <c r="L359">
        <v>75000</v>
      </c>
      <c r="M359">
        <v>5700</v>
      </c>
      <c r="N359">
        <v>23000</v>
      </c>
      <c r="O359">
        <v>1046600</v>
      </c>
    </row>
    <row r="360" spans="1:15">
      <c r="A360" t="s">
        <v>9</v>
      </c>
      <c r="C360">
        <v>21000</v>
      </c>
      <c r="E360">
        <v>25000</v>
      </c>
      <c r="F360">
        <v>6200</v>
      </c>
      <c r="G360">
        <v>33000</v>
      </c>
      <c r="H360">
        <v>600</v>
      </c>
      <c r="I360">
        <v>343000</v>
      </c>
      <c r="J360">
        <v>9500</v>
      </c>
      <c r="K360">
        <v>84000</v>
      </c>
      <c r="L360">
        <v>20000</v>
      </c>
      <c r="M360">
        <v>117000</v>
      </c>
      <c r="N360">
        <v>29000</v>
      </c>
      <c r="O360">
        <v>688300</v>
      </c>
    </row>
    <row r="361" spans="1:15">
      <c r="A361" t="s">
        <v>8</v>
      </c>
      <c r="I361">
        <v>1400</v>
      </c>
      <c r="J361">
        <v>300</v>
      </c>
      <c r="K361">
        <v>100</v>
      </c>
      <c r="L361">
        <v>3600</v>
      </c>
      <c r="M361">
        <v>1000</v>
      </c>
      <c r="N361">
        <v>110</v>
      </c>
      <c r="O361">
        <v>6510</v>
      </c>
    </row>
    <row r="362" spans="1:15">
      <c r="A362" t="s">
        <v>6</v>
      </c>
      <c r="B362" s="323">
        <v>143000</v>
      </c>
      <c r="C362">
        <v>7300</v>
      </c>
      <c r="D362">
        <v>130000</v>
      </c>
      <c r="E362">
        <v>22000</v>
      </c>
      <c r="F362">
        <v>10000</v>
      </c>
      <c r="G362">
        <v>186000</v>
      </c>
      <c r="H362">
        <v>21000</v>
      </c>
      <c r="I362">
        <v>61000</v>
      </c>
      <c r="J362">
        <v>7000</v>
      </c>
      <c r="K362">
        <v>170000</v>
      </c>
      <c r="L362">
        <v>31000</v>
      </c>
      <c r="M362">
        <v>506000</v>
      </c>
      <c r="N362">
        <v>25000</v>
      </c>
      <c r="O362">
        <v>1319300</v>
      </c>
    </row>
    <row r="363" spans="1:15">
      <c r="A363" t="s">
        <v>17</v>
      </c>
      <c r="C363">
        <v>55000</v>
      </c>
      <c r="D363">
        <v>11000</v>
      </c>
      <c r="E363">
        <v>60000</v>
      </c>
      <c r="F363">
        <v>400</v>
      </c>
      <c r="G363">
        <v>18000</v>
      </c>
      <c r="H363">
        <v>160</v>
      </c>
      <c r="I363">
        <v>8</v>
      </c>
      <c r="K363">
        <v>3400</v>
      </c>
      <c r="L363">
        <v>13</v>
      </c>
      <c r="M363">
        <v>2</v>
      </c>
      <c r="N363">
        <v>200</v>
      </c>
      <c r="O363">
        <v>148183</v>
      </c>
    </row>
    <row r="364" spans="1:15">
      <c r="A364" t="s">
        <v>4</v>
      </c>
      <c r="G364">
        <v>1100</v>
      </c>
      <c r="H364">
        <v>7</v>
      </c>
      <c r="J364">
        <v>20</v>
      </c>
      <c r="O364">
        <v>1127</v>
      </c>
    </row>
    <row r="365" spans="1:15">
      <c r="A365" t="s">
        <v>3</v>
      </c>
      <c r="B365" s="323">
        <v>3500</v>
      </c>
      <c r="C365">
        <v>20000</v>
      </c>
      <c r="D365">
        <v>6000</v>
      </c>
      <c r="E365">
        <v>52000</v>
      </c>
      <c r="F365">
        <v>2000</v>
      </c>
      <c r="G365">
        <v>18000</v>
      </c>
      <c r="H365">
        <v>3500</v>
      </c>
      <c r="I365">
        <v>14</v>
      </c>
      <c r="J365">
        <v>12000</v>
      </c>
      <c r="K365">
        <v>15000</v>
      </c>
      <c r="L365">
        <v>2100</v>
      </c>
      <c r="M365">
        <v>1700</v>
      </c>
      <c r="N365">
        <v>370</v>
      </c>
      <c r="O365">
        <v>136184</v>
      </c>
    </row>
    <row r="366" spans="1:15">
      <c r="A366" t="s">
        <v>431</v>
      </c>
      <c r="B366" s="323">
        <v>2400</v>
      </c>
      <c r="C366">
        <v>11000</v>
      </c>
      <c r="E366">
        <v>22000</v>
      </c>
      <c r="F366">
        <v>10000</v>
      </c>
      <c r="H366">
        <v>14000</v>
      </c>
      <c r="I366">
        <v>3500</v>
      </c>
      <c r="J366">
        <v>36000</v>
      </c>
      <c r="K366">
        <v>1900</v>
      </c>
      <c r="L366">
        <v>29000</v>
      </c>
      <c r="M366">
        <v>11000</v>
      </c>
      <c r="N366">
        <v>57000</v>
      </c>
      <c r="O366">
        <v>197800</v>
      </c>
    </row>
    <row r="367" spans="1:15">
      <c r="A367" t="s">
        <v>1</v>
      </c>
      <c r="B367" s="323">
        <v>5800</v>
      </c>
      <c r="C367">
        <v>54000</v>
      </c>
      <c r="D367">
        <v>150</v>
      </c>
      <c r="G367">
        <v>5500</v>
      </c>
      <c r="H367">
        <v>26000</v>
      </c>
      <c r="I367">
        <v>25</v>
      </c>
      <c r="K367">
        <v>2800</v>
      </c>
      <c r="L367">
        <v>21</v>
      </c>
      <c r="M367">
        <v>1300</v>
      </c>
      <c r="N367">
        <v>6000</v>
      </c>
      <c r="O367">
        <v>101596</v>
      </c>
    </row>
    <row r="368" spans="1:15">
      <c r="A368" t="s">
        <v>23</v>
      </c>
      <c r="G368">
        <v>44000</v>
      </c>
      <c r="H368">
        <v>23000</v>
      </c>
      <c r="I368">
        <v>800</v>
      </c>
      <c r="J368">
        <v>400</v>
      </c>
      <c r="K368">
        <v>10000</v>
      </c>
      <c r="L368">
        <v>1100</v>
      </c>
      <c r="M368">
        <v>52000</v>
      </c>
      <c r="N368">
        <v>380</v>
      </c>
      <c r="O368">
        <v>131680</v>
      </c>
    </row>
    <row r="369" spans="1:15">
      <c r="A369" t="s">
        <v>1038</v>
      </c>
      <c r="B369" s="323">
        <v>353800</v>
      </c>
      <c r="C369">
        <v>263400</v>
      </c>
      <c r="D369">
        <v>367150</v>
      </c>
      <c r="E369">
        <v>449400</v>
      </c>
      <c r="F369">
        <v>337000</v>
      </c>
      <c r="G369">
        <v>333100</v>
      </c>
      <c r="H369">
        <v>131667</v>
      </c>
      <c r="I369">
        <v>608597</v>
      </c>
      <c r="J369">
        <v>265220</v>
      </c>
      <c r="K369">
        <v>578294</v>
      </c>
      <c r="L369">
        <v>256944</v>
      </c>
      <c r="M369">
        <v>954402</v>
      </c>
      <c r="N369">
        <v>435840</v>
      </c>
      <c r="O369">
        <v>5334814</v>
      </c>
    </row>
    <row r="379" spans="1:15">
      <c r="A379" t="s">
        <v>1055</v>
      </c>
    </row>
    <row r="383" spans="1:15">
      <c r="A383" t="s">
        <v>2203</v>
      </c>
    </row>
    <row r="384" spans="1:15">
      <c r="A384" t="s">
        <v>2204</v>
      </c>
      <c r="B384" s="323" t="s">
        <v>2205</v>
      </c>
    </row>
    <row r="385" spans="1:3">
      <c r="A385" t="s">
        <v>12</v>
      </c>
    </row>
    <row r="386" spans="1:3">
      <c r="A386" t="s">
        <v>483</v>
      </c>
    </row>
    <row r="387" spans="1:3">
      <c r="A387" t="s">
        <v>430</v>
      </c>
    </row>
    <row r="388" spans="1:3">
      <c r="A388" t="s">
        <v>482</v>
      </c>
    </row>
    <row r="389" spans="1:3">
      <c r="A389" t="s">
        <v>11</v>
      </c>
      <c r="B389" s="323" t="s">
        <v>2206</v>
      </c>
    </row>
    <row r="390" spans="1:3">
      <c r="A390" t="s">
        <v>10</v>
      </c>
      <c r="B390" s="323" t="s">
        <v>2205</v>
      </c>
    </row>
    <row r="391" spans="1:3">
      <c r="A391" t="s">
        <v>9</v>
      </c>
    </row>
    <row r="392" spans="1:3">
      <c r="A392" t="s">
        <v>8</v>
      </c>
      <c r="B392" s="323" t="s">
        <v>2205</v>
      </c>
    </row>
    <row r="393" spans="1:3">
      <c r="A393" t="s">
        <v>6</v>
      </c>
      <c r="B393" s="323" t="s">
        <v>2205</v>
      </c>
    </row>
    <row r="394" spans="1:3">
      <c r="A394" t="s">
        <v>17</v>
      </c>
      <c r="B394" s="323" t="s">
        <v>2205</v>
      </c>
    </row>
    <row r="395" spans="1:3">
      <c r="A395" t="s">
        <v>4</v>
      </c>
      <c r="B395" s="323" t="s">
        <v>2205</v>
      </c>
    </row>
    <row r="396" spans="1:3">
      <c r="A396" t="s">
        <v>3</v>
      </c>
      <c r="B396" s="323" t="s">
        <v>2205</v>
      </c>
    </row>
    <row r="397" spans="1:3">
      <c r="A397" t="s">
        <v>431</v>
      </c>
      <c r="B397" s="323" t="s">
        <v>2205</v>
      </c>
    </row>
    <row r="398" spans="1:3">
      <c r="A398" t="s">
        <v>1</v>
      </c>
      <c r="B398" s="323" t="s">
        <v>2205</v>
      </c>
    </row>
    <row r="399" spans="1:3">
      <c r="A399" t="s">
        <v>23</v>
      </c>
      <c r="B399" s="323" t="s">
        <v>2205</v>
      </c>
      <c r="C399" s="8" t="s">
        <v>2213</v>
      </c>
    </row>
    <row r="402" spans="1:7">
      <c r="A402" s="94" t="s">
        <v>834</v>
      </c>
    </row>
    <row r="404" spans="1:7">
      <c r="A404" s="350" t="s">
        <v>422</v>
      </c>
      <c r="B404"/>
      <c r="E404" t="s">
        <v>2275</v>
      </c>
    </row>
    <row r="405" spans="1:7">
      <c r="A405" s="351" t="s">
        <v>884</v>
      </c>
      <c r="B405" t="s">
        <v>2499</v>
      </c>
      <c r="C405">
        <v>2.1</v>
      </c>
      <c r="E405">
        <v>2.1</v>
      </c>
      <c r="G405" t="s">
        <v>2276</v>
      </c>
    </row>
    <row r="406" spans="1:7">
      <c r="A406" s="369" t="s">
        <v>885</v>
      </c>
      <c r="B406"/>
    </row>
    <row r="407" spans="1:7">
      <c r="A407" s="369" t="s">
        <v>886</v>
      </c>
      <c r="B407"/>
    </row>
    <row r="408" spans="1:7">
      <c r="A408" s="351" t="s">
        <v>887</v>
      </c>
      <c r="B408"/>
      <c r="C408" t="s">
        <v>2238</v>
      </c>
      <c r="E408">
        <v>2.2999999999999998</v>
      </c>
    </row>
    <row r="409" spans="1:7">
      <c r="A409" s="369" t="s">
        <v>885</v>
      </c>
      <c r="B409"/>
    </row>
    <row r="410" spans="1:7">
      <c r="A410" s="369" t="s">
        <v>886</v>
      </c>
      <c r="B410"/>
    </row>
    <row r="411" spans="1:7">
      <c r="A411" s="351" t="s">
        <v>888</v>
      </c>
      <c r="B411"/>
      <c r="E411">
        <v>2.1</v>
      </c>
    </row>
    <row r="412" spans="1:7">
      <c r="A412" s="369" t="s">
        <v>889</v>
      </c>
      <c r="B412"/>
    </row>
    <row r="413" spans="1:7">
      <c r="A413" s="351" t="s">
        <v>2214</v>
      </c>
      <c r="B413" t="s">
        <v>2499</v>
      </c>
      <c r="C413">
        <v>2.5</v>
      </c>
      <c r="E413">
        <v>2.6</v>
      </c>
    </row>
    <row r="414" spans="1:7">
      <c r="A414" s="369" t="s">
        <v>889</v>
      </c>
      <c r="B414"/>
      <c r="C414" t="s">
        <v>2237</v>
      </c>
      <c r="E414">
        <v>2.7</v>
      </c>
    </row>
    <row r="415" spans="1:7">
      <c r="A415" s="351" t="s">
        <v>2215</v>
      </c>
      <c r="B415"/>
      <c r="C415">
        <v>2.6</v>
      </c>
      <c r="E415">
        <v>2.8</v>
      </c>
    </row>
    <row r="416" spans="1:7">
      <c r="A416" s="369" t="s">
        <v>889</v>
      </c>
      <c r="B416"/>
      <c r="C416" t="s">
        <v>2239</v>
      </c>
      <c r="E416">
        <v>2.9</v>
      </c>
    </row>
    <row r="417" spans="1:5">
      <c r="A417" s="351" t="s">
        <v>890</v>
      </c>
      <c r="B417" t="s">
        <v>2499</v>
      </c>
      <c r="E417" s="375" t="s">
        <v>2278</v>
      </c>
    </row>
    <row r="418" spans="1:5">
      <c r="A418" s="369" t="s">
        <v>891</v>
      </c>
      <c r="B418"/>
    </row>
    <row r="419" spans="1:5">
      <c r="A419" s="369" t="s">
        <v>892</v>
      </c>
      <c r="B419"/>
    </row>
    <row r="420" spans="1:5">
      <c r="A420" s="351" t="s">
        <v>893</v>
      </c>
      <c r="B420" t="s">
        <v>2499</v>
      </c>
      <c r="C420">
        <v>2.8</v>
      </c>
      <c r="E420">
        <v>2.12</v>
      </c>
    </row>
    <row r="421" spans="1:5">
      <c r="A421" s="351" t="s">
        <v>894</v>
      </c>
      <c r="B421" t="s">
        <v>2499</v>
      </c>
      <c r="E421">
        <v>2.13</v>
      </c>
    </row>
    <row r="422" spans="1:5">
      <c r="A422" s="351" t="s">
        <v>895</v>
      </c>
      <c r="B422" t="s">
        <v>2499</v>
      </c>
      <c r="C422">
        <v>2.9</v>
      </c>
      <c r="E422">
        <v>2.14</v>
      </c>
    </row>
    <row r="423" spans="1:5">
      <c r="A423" s="370" t="s">
        <v>896</v>
      </c>
      <c r="B423" t="s">
        <v>2499</v>
      </c>
    </row>
    <row r="424" spans="1:5">
      <c r="A424" s="371" t="s">
        <v>2216</v>
      </c>
      <c r="B424"/>
    </row>
    <row r="425" spans="1:5">
      <c r="A425" s="371" t="s">
        <v>2217</v>
      </c>
      <c r="B425"/>
    </row>
    <row r="426" spans="1:5">
      <c r="A426" s="371" t="s">
        <v>2218</v>
      </c>
      <c r="B426"/>
    </row>
    <row r="427" spans="1:5">
      <c r="A427" s="371" t="s">
        <v>2219</v>
      </c>
      <c r="B427"/>
    </row>
    <row r="428" spans="1:5">
      <c r="A428" s="371" t="s">
        <v>2220</v>
      </c>
      <c r="B428"/>
    </row>
    <row r="429" spans="1:5">
      <c r="A429" s="371" t="s">
        <v>2221</v>
      </c>
      <c r="B429"/>
    </row>
    <row r="430" spans="1:5">
      <c r="A430" s="371" t="s">
        <v>2222</v>
      </c>
      <c r="B430"/>
    </row>
    <row r="431" spans="1:5">
      <c r="A431" s="371" t="s">
        <v>2223</v>
      </c>
      <c r="B431"/>
    </row>
    <row r="432" spans="1:5">
      <c r="A432" s="371" t="s">
        <v>2224</v>
      </c>
      <c r="B432"/>
    </row>
    <row r="433" spans="1:1" customFormat="1">
      <c r="A433" s="371" t="s">
        <v>2225</v>
      </c>
    </row>
    <row r="434" spans="1:1" customFormat="1">
      <c r="A434" s="370" t="s">
        <v>897</v>
      </c>
    </row>
    <row r="435" spans="1:1" customFormat="1">
      <c r="A435" s="371" t="s">
        <v>898</v>
      </c>
    </row>
    <row r="436" spans="1:1" customFormat="1">
      <c r="A436" s="371" t="s">
        <v>899</v>
      </c>
    </row>
    <row r="437" spans="1:1" customFormat="1">
      <c r="A437" s="371" t="s">
        <v>900</v>
      </c>
    </row>
    <row r="438" spans="1:1" customFormat="1">
      <c r="A438" s="371" t="s">
        <v>901</v>
      </c>
    </row>
    <row r="439" spans="1:1" customFormat="1">
      <c r="A439" s="371" t="s">
        <v>902</v>
      </c>
    </row>
    <row r="440" spans="1:1" customFormat="1">
      <c r="A440" s="371" t="s">
        <v>903</v>
      </c>
    </row>
    <row r="441" spans="1:1" customFormat="1">
      <c r="A441" s="351" t="s">
        <v>904</v>
      </c>
    </row>
    <row r="442" spans="1:1" customFormat="1">
      <c r="A442" s="369" t="s">
        <v>905</v>
      </c>
    </row>
    <row r="443" spans="1:1" customFormat="1">
      <c r="A443" s="369" t="s">
        <v>906</v>
      </c>
    </row>
    <row r="444" spans="1:1" customFormat="1">
      <c r="A444" s="369" t="s">
        <v>907</v>
      </c>
    </row>
    <row r="445" spans="1:1" customFormat="1">
      <c r="A445" s="369" t="s">
        <v>908</v>
      </c>
    </row>
    <row r="446" spans="1:1" customFormat="1">
      <c r="A446" s="369" t="s">
        <v>909</v>
      </c>
    </row>
    <row r="447" spans="1:1" customFormat="1">
      <c r="A447" s="369" t="s">
        <v>910</v>
      </c>
    </row>
    <row r="448" spans="1:1" customFormat="1">
      <c r="A448" s="369" t="s">
        <v>911</v>
      </c>
    </row>
    <row r="449" spans="1:1" customFormat="1">
      <c r="A449" s="369" t="s">
        <v>912</v>
      </c>
    </row>
    <row r="450" spans="1:1" customFormat="1">
      <c r="A450" s="369" t="s">
        <v>913</v>
      </c>
    </row>
    <row r="451" spans="1:1" customFormat="1">
      <c r="A451" s="369" t="s">
        <v>914</v>
      </c>
    </row>
    <row r="452" spans="1:1" customFormat="1">
      <c r="A452" s="369" t="s">
        <v>915</v>
      </c>
    </row>
    <row r="453" spans="1:1" customFormat="1">
      <c r="A453" s="369" t="s">
        <v>916</v>
      </c>
    </row>
    <row r="454" spans="1:1" customFormat="1">
      <c r="A454" s="370" t="s">
        <v>917</v>
      </c>
    </row>
    <row r="455" spans="1:1" customFormat="1">
      <c r="A455" s="371" t="s">
        <v>2226</v>
      </c>
    </row>
    <row r="456" spans="1:1" customFormat="1">
      <c r="A456" s="371" t="s">
        <v>2227</v>
      </c>
    </row>
    <row r="457" spans="1:1" customFormat="1">
      <c r="A457" s="371" t="s">
        <v>2228</v>
      </c>
    </row>
    <row r="458" spans="1:1" customFormat="1">
      <c r="A458" s="371" t="s">
        <v>2229</v>
      </c>
    </row>
    <row r="459" spans="1:1" customFormat="1">
      <c r="A459" s="371" t="s">
        <v>2230</v>
      </c>
    </row>
    <row r="460" spans="1:1" customFormat="1">
      <c r="A460" s="371" t="s">
        <v>2231</v>
      </c>
    </row>
    <row r="461" spans="1:1" customFormat="1">
      <c r="A461" s="371" t="s">
        <v>2232</v>
      </c>
    </row>
    <row r="462" spans="1:1" customFormat="1">
      <c r="A462" s="371" t="s">
        <v>2233</v>
      </c>
    </row>
    <row r="463" spans="1:1" customFormat="1">
      <c r="A463" s="371" t="s">
        <v>2234</v>
      </c>
    </row>
    <row r="464" spans="1:1" customFormat="1">
      <c r="A464" s="371" t="s">
        <v>2235</v>
      </c>
    </row>
    <row r="465" spans="1:5">
      <c r="A465" s="351" t="s">
        <v>2236</v>
      </c>
      <c r="B465"/>
    </row>
    <row r="466" spans="1:5">
      <c r="A466" s="351" t="s">
        <v>918</v>
      </c>
      <c r="B466"/>
    </row>
    <row r="467" spans="1:5">
      <c r="A467" s="351" t="s">
        <v>919</v>
      </c>
      <c r="B467"/>
      <c r="C467">
        <v>2.12</v>
      </c>
      <c r="E467">
        <v>2.16</v>
      </c>
    </row>
    <row r="468" spans="1:5">
      <c r="A468" s="351" t="s">
        <v>920</v>
      </c>
      <c r="B468"/>
      <c r="C468">
        <v>2.13</v>
      </c>
      <c r="E468">
        <v>2.17</v>
      </c>
    </row>
    <row r="469" spans="1:5">
      <c r="A469" s="351" t="s">
        <v>921</v>
      </c>
      <c r="B469"/>
    </row>
    <row r="470" spans="1:5">
      <c r="A470" s="351" t="s">
        <v>922</v>
      </c>
      <c r="B470"/>
      <c r="C470">
        <v>2.14</v>
      </c>
      <c r="E470">
        <v>2.1800000000000002</v>
      </c>
    </row>
    <row r="471" spans="1:5">
      <c r="A471" s="372" t="s">
        <v>923</v>
      </c>
      <c r="B471" t="s">
        <v>2499</v>
      </c>
      <c r="C471">
        <v>2.2999999999999998</v>
      </c>
      <c r="E471">
        <v>2.4</v>
      </c>
    </row>
    <row r="472" spans="1:5">
      <c r="A472" s="373" t="s">
        <v>508</v>
      </c>
      <c r="B472"/>
      <c r="C472">
        <v>2.2999999999999998</v>
      </c>
      <c r="E472">
        <v>2.4</v>
      </c>
    </row>
    <row r="473" spans="1:5">
      <c r="A473" s="373" t="s">
        <v>509</v>
      </c>
      <c r="B473"/>
      <c r="C473">
        <v>2.2999999999999998</v>
      </c>
      <c r="E473">
        <v>2.4</v>
      </c>
    </row>
    <row r="474" spans="1:5">
      <c r="A474" s="372" t="s">
        <v>924</v>
      </c>
      <c r="B474" t="s">
        <v>2499</v>
      </c>
      <c r="C474">
        <v>2.4</v>
      </c>
      <c r="E474">
        <v>2.5</v>
      </c>
    </row>
    <row r="475" spans="1:5">
      <c r="A475" s="373" t="s">
        <v>510</v>
      </c>
      <c r="B475"/>
      <c r="C475">
        <v>2.4</v>
      </c>
      <c r="E475">
        <v>2.5</v>
      </c>
    </row>
    <row r="476" spans="1:5">
      <c r="A476" s="373" t="s">
        <v>511</v>
      </c>
      <c r="B476"/>
      <c r="C476">
        <v>2.4</v>
      </c>
      <c r="E476">
        <v>2.5</v>
      </c>
    </row>
    <row r="477" spans="1:5">
      <c r="A477" s="373" t="s">
        <v>512</v>
      </c>
      <c r="B477"/>
      <c r="C477">
        <v>2.4</v>
      </c>
      <c r="E477">
        <v>2.5</v>
      </c>
    </row>
    <row r="478" spans="1:5">
      <c r="A478" s="372" t="s">
        <v>925</v>
      </c>
      <c r="B478"/>
      <c r="C478">
        <v>2.15</v>
      </c>
      <c r="E478">
        <v>2.19</v>
      </c>
    </row>
    <row r="479" spans="1:5">
      <c r="B479"/>
    </row>
    <row r="480" spans="1:5">
      <c r="A480" t="s">
        <v>2277</v>
      </c>
      <c r="B480"/>
      <c r="E480">
        <v>2.15</v>
      </c>
    </row>
    <row r="481" spans="1:4">
      <c r="A481" t="s">
        <v>2478</v>
      </c>
    </row>
    <row r="483" spans="1:4">
      <c r="A483" s="389" t="s">
        <v>821</v>
      </c>
    </row>
    <row r="485" spans="1:4">
      <c r="A485" s="350" t="s">
        <v>422</v>
      </c>
    </row>
    <row r="486" spans="1:4">
      <c r="A486" s="386" t="s">
        <v>848</v>
      </c>
      <c r="D486" t="s">
        <v>2279</v>
      </c>
    </row>
    <row r="487" spans="1:4">
      <c r="A487" s="386" t="s">
        <v>849</v>
      </c>
      <c r="D487" t="s">
        <v>2280</v>
      </c>
    </row>
    <row r="488" spans="1:4">
      <c r="A488" s="386" t="s">
        <v>850</v>
      </c>
      <c r="D488" t="s">
        <v>2281</v>
      </c>
    </row>
    <row r="489" spans="1:4">
      <c r="A489" s="386" t="s">
        <v>851</v>
      </c>
      <c r="D489" t="s">
        <v>2282</v>
      </c>
    </row>
    <row r="490" spans="1:4">
      <c r="A490" s="386" t="s">
        <v>852</v>
      </c>
      <c r="D490" t="s">
        <v>2284</v>
      </c>
    </row>
    <row r="491" spans="1:4">
      <c r="A491" s="386" t="s">
        <v>853</v>
      </c>
      <c r="D491" t="s">
        <v>2285</v>
      </c>
    </row>
    <row r="492" spans="1:4">
      <c r="A492" s="386" t="s">
        <v>854</v>
      </c>
      <c r="D492" t="s">
        <v>2287</v>
      </c>
    </row>
    <row r="493" spans="1:4">
      <c r="A493" s="386" t="s">
        <v>856</v>
      </c>
      <c r="D493" t="s">
        <v>2289</v>
      </c>
    </row>
    <row r="494" spans="1:4">
      <c r="A494" s="386" t="s">
        <v>857</v>
      </c>
      <c r="D494" t="s">
        <v>2292</v>
      </c>
    </row>
    <row r="495" spans="1:4">
      <c r="A495" s="386" t="s">
        <v>858</v>
      </c>
      <c r="D495" t="s">
        <v>2294</v>
      </c>
    </row>
    <row r="496" spans="1:4">
      <c r="A496" s="386" t="s">
        <v>859</v>
      </c>
      <c r="D496" t="s">
        <v>2297</v>
      </c>
    </row>
    <row r="497" spans="1:4">
      <c r="A497" s="387" t="s">
        <v>860</v>
      </c>
      <c r="D497" t="s">
        <v>2297</v>
      </c>
    </row>
    <row r="498" spans="1:4">
      <c r="A498" s="387" t="s">
        <v>861</v>
      </c>
      <c r="D498" t="s">
        <v>2297</v>
      </c>
    </row>
    <row r="499" spans="1:4">
      <c r="A499" s="386" t="s">
        <v>862</v>
      </c>
      <c r="D499" t="s">
        <v>2298</v>
      </c>
    </row>
    <row r="500" spans="1:4">
      <c r="A500" s="387" t="s">
        <v>860</v>
      </c>
    </row>
    <row r="501" spans="1:4">
      <c r="A501" s="387" t="s">
        <v>861</v>
      </c>
    </row>
    <row r="502" spans="1:4">
      <c r="A502" s="386" t="s">
        <v>863</v>
      </c>
      <c r="D502" t="s">
        <v>2299</v>
      </c>
    </row>
    <row r="503" spans="1:4">
      <c r="A503" s="387" t="s">
        <v>860</v>
      </c>
    </row>
    <row r="504" spans="1:4">
      <c r="A504" s="387" t="s">
        <v>861</v>
      </c>
    </row>
    <row r="505" spans="1:4">
      <c r="A505" s="386" t="s">
        <v>864</v>
      </c>
      <c r="D505" t="s">
        <v>2300</v>
      </c>
    </row>
    <row r="506" spans="1:4">
      <c r="A506" s="386" t="s">
        <v>865</v>
      </c>
      <c r="D506" t="s">
        <v>2301</v>
      </c>
    </row>
    <row r="507" spans="1:4">
      <c r="A507" s="386" t="s">
        <v>866</v>
      </c>
      <c r="D507" t="s">
        <v>2302</v>
      </c>
    </row>
    <row r="508" spans="1:4">
      <c r="A508" s="386" t="s">
        <v>867</v>
      </c>
      <c r="D508" t="s">
        <v>2303</v>
      </c>
    </row>
    <row r="509" spans="1:4">
      <c r="A509" s="386" t="s">
        <v>868</v>
      </c>
      <c r="D509" t="s">
        <v>2304</v>
      </c>
    </row>
    <row r="510" spans="1:4">
      <c r="A510" s="388" t="s">
        <v>869</v>
      </c>
    </row>
    <row r="511" spans="1:4">
      <c r="A511" s="388" t="s">
        <v>870</v>
      </c>
    </row>
    <row r="512" spans="1:4">
      <c r="A512" s="388" t="s">
        <v>871</v>
      </c>
      <c r="D512" t="s">
        <v>2305</v>
      </c>
    </row>
    <row r="513" spans="1:4">
      <c r="A513" s="388" t="s">
        <v>872</v>
      </c>
    </row>
    <row r="514" spans="1:4">
      <c r="A514" s="388" t="s">
        <v>873</v>
      </c>
    </row>
    <row r="519" spans="1:4">
      <c r="A519" s="389" t="s">
        <v>1056</v>
      </c>
    </row>
    <row r="521" spans="1:4">
      <c r="A521" s="386" t="s">
        <v>954</v>
      </c>
      <c r="D521" t="s">
        <v>2317</v>
      </c>
    </row>
    <row r="522" spans="1:4">
      <c r="A522" s="386" t="s">
        <v>955</v>
      </c>
      <c r="D522" t="s">
        <v>2318</v>
      </c>
    </row>
    <row r="523" spans="1:4">
      <c r="A523" s="386" t="s">
        <v>956</v>
      </c>
      <c r="D523" t="s">
        <v>2319</v>
      </c>
    </row>
    <row r="524" spans="1:4">
      <c r="A524" s="391" t="s">
        <v>885</v>
      </c>
    </row>
    <row r="525" spans="1:4">
      <c r="A525" s="391" t="s">
        <v>886</v>
      </c>
    </row>
    <row r="526" spans="1:4">
      <c r="A526" s="386" t="s">
        <v>957</v>
      </c>
      <c r="D526" t="s">
        <v>2320</v>
      </c>
    </row>
    <row r="527" spans="1:4">
      <c r="A527" s="386" t="s">
        <v>958</v>
      </c>
      <c r="D527" t="s">
        <v>2321</v>
      </c>
    </row>
    <row r="528" spans="1:4">
      <c r="A528" s="386" t="s">
        <v>959</v>
      </c>
      <c r="D528" t="s">
        <v>2322</v>
      </c>
    </row>
    <row r="529" spans="1:4">
      <c r="A529" s="392" t="s">
        <v>960</v>
      </c>
      <c r="D529" t="s">
        <v>2326</v>
      </c>
    </row>
    <row r="530" spans="1:4">
      <c r="A530" s="392" t="s">
        <v>961</v>
      </c>
      <c r="D530" t="s">
        <v>2327</v>
      </c>
    </row>
    <row r="531" spans="1:4">
      <c r="A531" s="386" t="s">
        <v>2308</v>
      </c>
      <c r="D531" t="s">
        <v>2328</v>
      </c>
    </row>
    <row r="532" spans="1:4">
      <c r="A532" s="386" t="s">
        <v>962</v>
      </c>
      <c r="D532" t="s">
        <v>2329</v>
      </c>
    </row>
    <row r="533" spans="1:4">
      <c r="A533" s="386" t="s">
        <v>963</v>
      </c>
      <c r="D533" t="s">
        <v>2330</v>
      </c>
    </row>
    <row r="534" spans="1:4">
      <c r="A534" s="391" t="s">
        <v>885</v>
      </c>
    </row>
    <row r="535" spans="1:4">
      <c r="A535" s="391" t="s">
        <v>886</v>
      </c>
    </row>
    <row r="536" spans="1:4">
      <c r="A536" s="388" t="s">
        <v>964</v>
      </c>
      <c r="D536" t="s">
        <v>2332</v>
      </c>
    </row>
    <row r="537" spans="1:4">
      <c r="A537" s="388" t="s">
        <v>965</v>
      </c>
      <c r="D537" t="s">
        <v>2335</v>
      </c>
    </row>
    <row r="538" spans="1:4">
      <c r="A538" s="393" t="s">
        <v>2309</v>
      </c>
    </row>
    <row r="539" spans="1:4">
      <c r="A539" s="393" t="s">
        <v>966</v>
      </c>
      <c r="D539" t="s">
        <v>2337</v>
      </c>
    </row>
    <row r="540" spans="1:4">
      <c r="A540" s="394" t="s">
        <v>967</v>
      </c>
    </row>
    <row r="541" spans="1:4">
      <c r="A541" s="388" t="s">
        <v>2310</v>
      </c>
      <c r="D541" t="s">
        <v>2338</v>
      </c>
    </row>
    <row r="542" spans="1:4">
      <c r="A542" s="388" t="s">
        <v>2311</v>
      </c>
    </row>
    <row r="543" spans="1:4">
      <c r="A543" s="388" t="s">
        <v>968</v>
      </c>
    </row>
    <row r="544" spans="1:4">
      <c r="A544" s="388" t="s">
        <v>969</v>
      </c>
    </row>
    <row r="545" spans="1:4">
      <c r="A545" s="388" t="s">
        <v>970</v>
      </c>
    </row>
    <row r="546" spans="1:4">
      <c r="A546" s="388" t="s">
        <v>971</v>
      </c>
      <c r="D546" t="s">
        <v>2341</v>
      </c>
    </row>
    <row r="547" spans="1:4">
      <c r="A547" s="391" t="s">
        <v>972</v>
      </c>
      <c r="D547" t="s">
        <v>2341</v>
      </c>
    </row>
    <row r="548" spans="1:4">
      <c r="A548" s="391" t="s">
        <v>973</v>
      </c>
      <c r="D548" t="s">
        <v>2341</v>
      </c>
    </row>
    <row r="549" spans="1:4">
      <c r="A549" s="388" t="s">
        <v>974</v>
      </c>
    </row>
    <row r="550" spans="1:4">
      <c r="A550" s="388" t="s">
        <v>975</v>
      </c>
    </row>
    <row r="551" spans="1:4">
      <c r="A551" s="388" t="s">
        <v>976</v>
      </c>
      <c r="D551" t="s">
        <v>2342</v>
      </c>
    </row>
    <row r="552" spans="1:4">
      <c r="A552" s="388" t="s">
        <v>977</v>
      </c>
    </row>
    <row r="553" spans="1:4">
      <c r="A553" s="388" t="s">
        <v>2312</v>
      </c>
    </row>
    <row r="554" spans="1:4">
      <c r="A554" s="391" t="s">
        <v>885</v>
      </c>
    </row>
    <row r="555" spans="1:4">
      <c r="A555" s="391" t="s">
        <v>886</v>
      </c>
    </row>
    <row r="556" spans="1:4">
      <c r="A556" s="388" t="s">
        <v>978</v>
      </c>
      <c r="D556" t="s">
        <v>2347</v>
      </c>
    </row>
    <row r="557" spans="1:4">
      <c r="A557" s="388" t="s">
        <v>2313</v>
      </c>
      <c r="D557" t="s">
        <v>2358</v>
      </c>
    </row>
    <row r="558" spans="1:4">
      <c r="A558" s="388" t="s">
        <v>2314</v>
      </c>
      <c r="D558" t="s">
        <v>2359</v>
      </c>
    </row>
    <row r="559" spans="1:4">
      <c r="A559" s="388" t="s">
        <v>979</v>
      </c>
      <c r="D559" t="s">
        <v>2360</v>
      </c>
    </row>
    <row r="560" spans="1:4">
      <c r="A560" s="388" t="s">
        <v>2315</v>
      </c>
      <c r="D560" t="s">
        <v>2361</v>
      </c>
    </row>
    <row r="561" spans="1:4">
      <c r="A561" s="388" t="s">
        <v>980</v>
      </c>
      <c r="D561" t="s">
        <v>2362</v>
      </c>
    </row>
    <row r="562" spans="1:4">
      <c r="A562" s="388" t="s">
        <v>2316</v>
      </c>
      <c r="D562" t="s">
        <v>2363</v>
      </c>
    </row>
    <row r="563" spans="1:4">
      <c r="A563" s="388" t="s">
        <v>981</v>
      </c>
      <c r="D563" t="s">
        <v>2364</v>
      </c>
    </row>
    <row r="564" spans="1:4">
      <c r="A564" s="388" t="s">
        <v>982</v>
      </c>
      <c r="D564" t="s">
        <v>2365</v>
      </c>
    </row>
    <row r="565" spans="1:4">
      <c r="A565" s="388" t="s">
        <v>983</v>
      </c>
      <c r="D565" t="s">
        <v>2366</v>
      </c>
    </row>
    <row r="568" spans="1:4">
      <c r="A568" t="s">
        <v>2344</v>
      </c>
      <c r="D568" t="s">
        <v>2345</v>
      </c>
    </row>
    <row r="571" spans="1:4">
      <c r="A571" s="400" t="s">
        <v>714</v>
      </c>
    </row>
    <row r="573" spans="1:4">
      <c r="A573" s="350" t="s">
        <v>422</v>
      </c>
    </row>
    <row r="574" spans="1:4">
      <c r="A574" s="396" t="s">
        <v>2369</v>
      </c>
      <c r="D574" t="s">
        <v>2436</v>
      </c>
    </row>
    <row r="575" spans="1:4">
      <c r="A575" s="386" t="s">
        <v>2370</v>
      </c>
    </row>
    <row r="576" spans="1:4">
      <c r="A576" s="386" t="s">
        <v>2371</v>
      </c>
    </row>
    <row r="577" spans="1:4">
      <c r="A577" s="386" t="s">
        <v>2372</v>
      </c>
    </row>
    <row r="578" spans="1:4">
      <c r="A578" s="386" t="s">
        <v>2373</v>
      </c>
    </row>
    <row r="579" spans="1:4">
      <c r="A579" s="386" t="s">
        <v>2374</v>
      </c>
    </row>
    <row r="580" spans="1:4">
      <c r="A580" s="396" t="s">
        <v>2375</v>
      </c>
    </row>
    <row r="581" spans="1:4">
      <c r="A581" s="386" t="s">
        <v>2376</v>
      </c>
    </row>
    <row r="582" spans="1:4">
      <c r="A582" s="386" t="s">
        <v>2377</v>
      </c>
    </row>
    <row r="583" spans="1:4">
      <c r="A583" s="397" t="s">
        <v>2378</v>
      </c>
    </row>
    <row r="584" spans="1:4">
      <c r="A584" s="398" t="s">
        <v>2379</v>
      </c>
    </row>
    <row r="585" spans="1:4">
      <c r="A585" s="398" t="s">
        <v>2380</v>
      </c>
    </row>
    <row r="586" spans="1:4">
      <c r="A586" s="396" t="s">
        <v>2381</v>
      </c>
      <c r="D586" t="s">
        <v>2437</v>
      </c>
    </row>
    <row r="587" spans="1:4">
      <c r="A587" s="386" t="s">
        <v>2382</v>
      </c>
    </row>
    <row r="588" spans="1:4">
      <c r="A588" s="386" t="s">
        <v>2383</v>
      </c>
    </row>
    <row r="589" spans="1:4">
      <c r="A589" s="386" t="s">
        <v>2384</v>
      </c>
    </row>
    <row r="590" spans="1:4">
      <c r="A590" s="386" t="s">
        <v>2385</v>
      </c>
    </row>
    <row r="591" spans="1:4">
      <c r="A591" s="386" t="s">
        <v>2386</v>
      </c>
    </row>
    <row r="592" spans="1:4">
      <c r="A592" s="386" t="s">
        <v>2387</v>
      </c>
    </row>
    <row r="593" spans="1:4">
      <c r="A593" s="386" t="s">
        <v>2388</v>
      </c>
      <c r="D593" t="s">
        <v>2435</v>
      </c>
    </row>
    <row r="594" spans="1:4">
      <c r="A594" s="396" t="s">
        <v>2389</v>
      </c>
      <c r="D594" t="s">
        <v>2461</v>
      </c>
    </row>
    <row r="595" spans="1:4">
      <c r="A595" s="386" t="s">
        <v>2390</v>
      </c>
    </row>
    <row r="596" spans="1:4">
      <c r="A596" s="386" t="s">
        <v>2391</v>
      </c>
      <c r="D596" t="s">
        <v>2462</v>
      </c>
    </row>
    <row r="597" spans="1:4">
      <c r="A597" s="386" t="s">
        <v>2392</v>
      </c>
    </row>
    <row r="598" spans="1:4">
      <c r="A598" s="386" t="s">
        <v>2393</v>
      </c>
      <c r="D598" t="s">
        <v>2463</v>
      </c>
    </row>
    <row r="599" spans="1:4">
      <c r="A599" s="396" t="s">
        <v>2394</v>
      </c>
      <c r="D599" t="s">
        <v>2457</v>
      </c>
    </row>
    <row r="600" spans="1:4">
      <c r="A600" s="386" t="s">
        <v>2252</v>
      </c>
      <c r="D600" t="s">
        <v>2457</v>
      </c>
    </row>
    <row r="601" spans="1:4">
      <c r="A601" s="386" t="s">
        <v>2253</v>
      </c>
      <c r="D601" t="s">
        <v>2457</v>
      </c>
    </row>
    <row r="602" spans="1:4">
      <c r="A602" s="386" t="s">
        <v>2395</v>
      </c>
      <c r="D602" t="s">
        <v>2457</v>
      </c>
    </row>
    <row r="603" spans="1:4">
      <c r="A603" s="386" t="s">
        <v>2396</v>
      </c>
      <c r="D603" t="s">
        <v>2457</v>
      </c>
    </row>
    <row r="604" spans="1:4">
      <c r="A604" s="386" t="s">
        <v>2397</v>
      </c>
      <c r="D604" t="s">
        <v>2457</v>
      </c>
    </row>
    <row r="605" spans="1:4">
      <c r="A605" s="396" t="s">
        <v>2398</v>
      </c>
      <c r="D605" t="s">
        <v>2473</v>
      </c>
    </row>
    <row r="606" spans="1:4">
      <c r="A606" s="396" t="s">
        <v>2399</v>
      </c>
      <c r="D606" t="s">
        <v>2474</v>
      </c>
    </row>
    <row r="607" spans="1:4">
      <c r="A607" s="386" t="s">
        <v>2400</v>
      </c>
      <c r="D607" t="s">
        <v>2474</v>
      </c>
    </row>
    <row r="608" spans="1:4">
      <c r="A608" s="386" t="s">
        <v>2401</v>
      </c>
      <c r="D608" t="s">
        <v>2474</v>
      </c>
    </row>
    <row r="609" spans="1:4">
      <c r="A609" s="396" t="s">
        <v>2402</v>
      </c>
      <c r="D609" t="s">
        <v>2469</v>
      </c>
    </row>
    <row r="610" spans="1:4">
      <c r="A610" s="386" t="s">
        <v>2403</v>
      </c>
      <c r="D610" t="s">
        <v>2469</v>
      </c>
    </row>
    <row r="611" spans="1:4">
      <c r="A611" s="386" t="s">
        <v>2404</v>
      </c>
      <c r="D611" t="s">
        <v>2469</v>
      </c>
    </row>
    <row r="612" spans="1:4">
      <c r="A612" s="386" t="s">
        <v>2405</v>
      </c>
      <c r="D612" t="s">
        <v>2469</v>
      </c>
    </row>
    <row r="613" spans="1:4">
      <c r="A613" s="386" t="s">
        <v>2406</v>
      </c>
      <c r="D613" t="s">
        <v>2469</v>
      </c>
    </row>
    <row r="614" spans="1:4">
      <c r="A614" s="386" t="s">
        <v>2407</v>
      </c>
      <c r="D614" t="s">
        <v>2469</v>
      </c>
    </row>
    <row r="615" spans="1:4">
      <c r="A615" s="386" t="s">
        <v>2408</v>
      </c>
      <c r="D615" t="s">
        <v>2469</v>
      </c>
    </row>
    <row r="616" spans="1:4">
      <c r="A616" s="396" t="s">
        <v>2409</v>
      </c>
    </row>
    <row r="617" spans="1:4">
      <c r="A617" s="386" t="s">
        <v>2410</v>
      </c>
    </row>
    <row r="618" spans="1:4">
      <c r="A618" s="386" t="s">
        <v>2411</v>
      </c>
    </row>
    <row r="619" spans="1:4">
      <c r="A619" s="386" t="s">
        <v>2412</v>
      </c>
    </row>
    <row r="620" spans="1:4">
      <c r="A620" s="386" t="s">
        <v>2413</v>
      </c>
    </row>
    <row r="621" spans="1:4">
      <c r="A621" s="370" t="s">
        <v>2414</v>
      </c>
    </row>
    <row r="622" spans="1:4">
      <c r="A622" s="370" t="s">
        <v>2415</v>
      </c>
    </row>
    <row r="623" spans="1:4">
      <c r="A623" s="370" t="s">
        <v>2416</v>
      </c>
    </row>
    <row r="624" spans="1:4">
      <c r="A624" s="399" t="s">
        <v>2417</v>
      </c>
      <c r="D624" t="s">
        <v>2451</v>
      </c>
    </row>
    <row r="625" spans="1:4">
      <c r="A625" s="399" t="s">
        <v>2418</v>
      </c>
    </row>
    <row r="626" spans="1:4">
      <c r="A626" s="399" t="s">
        <v>2419</v>
      </c>
    </row>
    <row r="627" spans="1:4">
      <c r="A627" s="399" t="s">
        <v>2420</v>
      </c>
      <c r="D627" t="s">
        <v>2464</v>
      </c>
    </row>
    <row r="628" spans="1:4">
      <c r="A628" s="399" t="s">
        <v>2421</v>
      </c>
      <c r="D628" t="s">
        <v>2465</v>
      </c>
    </row>
    <row r="629" spans="1:4">
      <c r="A629" s="399" t="s">
        <v>2422</v>
      </c>
      <c r="D629" t="s">
        <v>2466</v>
      </c>
    </row>
    <row r="630" spans="1:4">
      <c r="A630" s="399" t="s">
        <v>2423</v>
      </c>
      <c r="D630" t="s">
        <v>2467</v>
      </c>
    </row>
    <row r="631" spans="1:4">
      <c r="A631" s="399" t="s">
        <v>2424</v>
      </c>
      <c r="D631" t="s">
        <v>2468</v>
      </c>
    </row>
    <row r="632" spans="1:4">
      <c r="A632" s="399" t="s">
        <v>2425</v>
      </c>
      <c r="D632" t="s">
        <v>2471</v>
      </c>
    </row>
    <row r="633" spans="1:4">
      <c r="A633" s="388" t="s">
        <v>2403</v>
      </c>
      <c r="D633" t="s">
        <v>2471</v>
      </c>
    </row>
    <row r="634" spans="1:4">
      <c r="A634" s="388" t="s">
        <v>2404</v>
      </c>
      <c r="D634" t="s">
        <v>2471</v>
      </c>
    </row>
    <row r="635" spans="1:4">
      <c r="A635" s="388" t="s">
        <v>2405</v>
      </c>
      <c r="D635" t="s">
        <v>2471</v>
      </c>
    </row>
    <row r="636" spans="1:4">
      <c r="A636" s="388" t="s">
        <v>2406</v>
      </c>
      <c r="D636" t="s">
        <v>2471</v>
      </c>
    </row>
    <row r="637" spans="1:4">
      <c r="A637" s="388" t="s">
        <v>2407</v>
      </c>
      <c r="D637" t="s">
        <v>2471</v>
      </c>
    </row>
    <row r="638" spans="1:4">
      <c r="A638" s="388" t="s">
        <v>2408</v>
      </c>
      <c r="D638" t="s">
        <v>2471</v>
      </c>
    </row>
    <row r="639" spans="1:4">
      <c r="A639" s="399" t="s">
        <v>2426</v>
      </c>
      <c r="D639" t="s">
        <v>2470</v>
      </c>
    </row>
    <row r="640" spans="1:4">
      <c r="A640" s="388" t="s">
        <v>2403</v>
      </c>
      <c r="D640" t="s">
        <v>2470</v>
      </c>
    </row>
    <row r="641" spans="1:4">
      <c r="A641" s="388" t="s">
        <v>2404</v>
      </c>
      <c r="D641" t="s">
        <v>2470</v>
      </c>
    </row>
    <row r="642" spans="1:4">
      <c r="A642" s="388" t="s">
        <v>2405</v>
      </c>
      <c r="D642" t="s">
        <v>2470</v>
      </c>
    </row>
    <row r="643" spans="1:4">
      <c r="A643" s="388" t="s">
        <v>2406</v>
      </c>
      <c r="D643" t="s">
        <v>2470</v>
      </c>
    </row>
    <row r="644" spans="1:4">
      <c r="A644" s="388" t="s">
        <v>2407</v>
      </c>
      <c r="D644" t="s">
        <v>2470</v>
      </c>
    </row>
    <row r="645" spans="1:4">
      <c r="A645" s="388" t="s">
        <v>2408</v>
      </c>
      <c r="D645" t="s">
        <v>2470</v>
      </c>
    </row>
    <row r="646" spans="1:4">
      <c r="A646" s="399" t="s">
        <v>2427</v>
      </c>
      <c r="D646" t="s">
        <v>2472</v>
      </c>
    </row>
    <row r="647" spans="1:4">
      <c r="A647" s="388" t="s">
        <v>2403</v>
      </c>
      <c r="D647" t="s">
        <v>2472</v>
      </c>
    </row>
    <row r="648" spans="1:4">
      <c r="A648" s="388" t="s">
        <v>2404</v>
      </c>
      <c r="D648" t="s">
        <v>2472</v>
      </c>
    </row>
    <row r="649" spans="1:4">
      <c r="A649" s="388" t="s">
        <v>2405</v>
      </c>
      <c r="D649" t="s">
        <v>2472</v>
      </c>
    </row>
    <row r="650" spans="1:4">
      <c r="A650" s="388" t="s">
        <v>2406</v>
      </c>
      <c r="D650" t="s">
        <v>2472</v>
      </c>
    </row>
    <row r="651" spans="1:4">
      <c r="A651" s="388" t="s">
        <v>2407</v>
      </c>
      <c r="D651" t="s">
        <v>2472</v>
      </c>
    </row>
    <row r="652" spans="1:4">
      <c r="A652" s="388" t="s">
        <v>2408</v>
      </c>
      <c r="D652" t="s">
        <v>2472</v>
      </c>
    </row>
    <row r="653" spans="1:4">
      <c r="A653" s="399" t="s">
        <v>2428</v>
      </c>
      <c r="D653" t="s">
        <v>2458</v>
      </c>
    </row>
    <row r="654" spans="1:4">
      <c r="A654" s="399" t="s">
        <v>2429</v>
      </c>
      <c r="D654" t="s">
        <v>2459</v>
      </c>
    </row>
    <row r="655" spans="1:4">
      <c r="A655" s="399" t="s">
        <v>2430</v>
      </c>
      <c r="D655" t="s">
        <v>2460</v>
      </c>
    </row>
    <row r="656" spans="1:4">
      <c r="A656" s="399" t="s">
        <v>2431</v>
      </c>
    </row>
    <row r="657" spans="1:4">
      <c r="A657" s="399" t="s">
        <v>2432</v>
      </c>
    </row>
    <row r="660" spans="1:4">
      <c r="A660" t="s">
        <v>2433</v>
      </c>
      <c r="D660" t="s">
        <v>2434</v>
      </c>
    </row>
    <row r="662" spans="1:4">
      <c r="A662" t="s">
        <v>2438</v>
      </c>
      <c r="D662" t="s">
        <v>2439</v>
      </c>
    </row>
    <row r="664" spans="1:4">
      <c r="A664" t="s">
        <v>2440</v>
      </c>
      <c r="D664" t="s">
        <v>2441</v>
      </c>
    </row>
    <row r="666" spans="1:4">
      <c r="A666" s="396" t="s">
        <v>2442</v>
      </c>
      <c r="D666" t="s">
        <v>2443</v>
      </c>
    </row>
    <row r="667" spans="1:4">
      <c r="A667" s="386" t="s">
        <v>2370</v>
      </c>
      <c r="D667" t="s">
        <v>2443</v>
      </c>
    </row>
    <row r="668" spans="1:4">
      <c r="A668" s="386" t="s">
        <v>2371</v>
      </c>
      <c r="D668" t="s">
        <v>2443</v>
      </c>
    </row>
    <row r="669" spans="1:4">
      <c r="A669" s="386" t="s">
        <v>2372</v>
      </c>
      <c r="D669" t="s">
        <v>2443</v>
      </c>
    </row>
    <row r="670" spans="1:4">
      <c r="A670" s="386" t="s">
        <v>2373</v>
      </c>
      <c r="D670" t="s">
        <v>2443</v>
      </c>
    </row>
    <row r="671" spans="1:4">
      <c r="A671" s="396" t="s">
        <v>2444</v>
      </c>
      <c r="D671" t="s">
        <v>2443</v>
      </c>
    </row>
    <row r="673" spans="1:4">
      <c r="A673" s="396" t="s">
        <v>2445</v>
      </c>
      <c r="D673" t="s">
        <v>2446</v>
      </c>
    </row>
    <row r="675" spans="1:4">
      <c r="A675" t="s">
        <v>2447</v>
      </c>
      <c r="D675" t="s">
        <v>2449</v>
      </c>
    </row>
    <row r="677" spans="1:4">
      <c r="A677" t="s">
        <v>2450</v>
      </c>
      <c r="D677" t="s">
        <v>2448</v>
      </c>
    </row>
    <row r="679" spans="1:4">
      <c r="A679" t="s">
        <v>157</v>
      </c>
      <c r="D679" t="s">
        <v>2452</v>
      </c>
    </row>
    <row r="681" spans="1:4">
      <c r="A681" t="s">
        <v>2453</v>
      </c>
      <c r="D681" t="s">
        <v>2454</v>
      </c>
    </row>
    <row r="683" spans="1:4">
      <c r="A683" t="s">
        <v>2455</v>
      </c>
      <c r="D683" t="s">
        <v>2456</v>
      </c>
    </row>
    <row r="687" spans="1:4">
      <c r="A687" s="400" t="s">
        <v>1044</v>
      </c>
    </row>
    <row r="689" spans="1:4">
      <c r="A689" s="350" t="s">
        <v>422</v>
      </c>
      <c r="B689"/>
    </row>
    <row r="690" spans="1:4">
      <c r="A690" s="351" t="s">
        <v>2244</v>
      </c>
      <c r="B690"/>
      <c r="C690" t="s">
        <v>2255</v>
      </c>
    </row>
    <row r="691" spans="1:4">
      <c r="A691" s="351" t="s">
        <v>2245</v>
      </c>
      <c r="B691"/>
      <c r="C691" t="s">
        <v>2255</v>
      </c>
    </row>
    <row r="692" spans="1:4">
      <c r="A692" s="351" t="s">
        <v>2246</v>
      </c>
      <c r="B692"/>
      <c r="C692" t="s">
        <v>2257</v>
      </c>
    </row>
    <row r="693" spans="1:4">
      <c r="A693" s="351" t="s">
        <v>2247</v>
      </c>
      <c r="B693"/>
      <c r="C693" t="s">
        <v>2256</v>
      </c>
    </row>
    <row r="694" spans="1:4" ht="25">
      <c r="A694" s="374" t="s">
        <v>2248</v>
      </c>
      <c r="B694"/>
      <c r="C694" t="s">
        <v>2258</v>
      </c>
    </row>
    <row r="695" spans="1:4">
      <c r="A695" s="351" t="s">
        <v>2249</v>
      </c>
      <c r="B695"/>
      <c r="C695" t="s">
        <v>2259</v>
      </c>
    </row>
    <row r="696" spans="1:4">
      <c r="A696" s="351" t="s">
        <v>2250</v>
      </c>
      <c r="B696"/>
      <c r="C696" t="s">
        <v>2260</v>
      </c>
    </row>
    <row r="697" spans="1:4">
      <c r="A697" s="376" t="s">
        <v>2251</v>
      </c>
      <c r="B697"/>
      <c r="C697" t="s">
        <v>2261</v>
      </c>
    </row>
    <row r="698" spans="1:4">
      <c r="A698" s="351" t="s">
        <v>2252</v>
      </c>
      <c r="B698"/>
      <c r="C698" t="s">
        <v>2261</v>
      </c>
    </row>
    <row r="699" spans="1:4">
      <c r="A699" s="351" t="s">
        <v>2253</v>
      </c>
      <c r="B699"/>
      <c r="C699" t="s">
        <v>2261</v>
      </c>
    </row>
    <row r="700" spans="1:4">
      <c r="A700" s="351" t="s">
        <v>2254</v>
      </c>
      <c r="B700" t="s">
        <v>2502</v>
      </c>
      <c r="C700" t="s">
        <v>2262</v>
      </c>
      <c r="D700" t="s">
        <v>2501</v>
      </c>
    </row>
    <row r="702" spans="1:4">
      <c r="A702" s="404" t="s">
        <v>2476</v>
      </c>
    </row>
    <row r="703" spans="1:4">
      <c r="A703" s="350" t="s">
        <v>422</v>
      </c>
      <c r="B703"/>
    </row>
    <row r="704" spans="1:4">
      <c r="A704" s="351" t="s">
        <v>214</v>
      </c>
      <c r="B704"/>
      <c r="C704">
        <v>5.0999999999999996</v>
      </c>
    </row>
    <row r="705" spans="1:5">
      <c r="A705" s="351" t="s">
        <v>215</v>
      </c>
      <c r="B705"/>
      <c r="C705">
        <v>5.0999999999999996</v>
      </c>
    </row>
    <row r="706" spans="1:5">
      <c r="A706" s="351" t="s">
        <v>250</v>
      </c>
      <c r="B706"/>
      <c r="C706">
        <v>5.8</v>
      </c>
    </row>
    <row r="707" spans="1:5">
      <c r="A707" s="351" t="s">
        <v>930</v>
      </c>
      <c r="B707"/>
      <c r="C707">
        <v>5.3</v>
      </c>
    </row>
    <row r="708" spans="1:5" ht="29.65" customHeight="1">
      <c r="A708" s="374" t="s">
        <v>931</v>
      </c>
      <c r="B708"/>
      <c r="C708">
        <v>5.4</v>
      </c>
    </row>
    <row r="709" spans="1:5">
      <c r="A709" s="351" t="s">
        <v>932</v>
      </c>
      <c r="B709"/>
      <c r="C709">
        <v>5.5</v>
      </c>
      <c r="D709" t="s">
        <v>2241</v>
      </c>
    </row>
    <row r="710" spans="1:5">
      <c r="A710" s="351" t="s">
        <v>933</v>
      </c>
      <c r="B710"/>
      <c r="C710">
        <v>5.5</v>
      </c>
      <c r="D710" t="s">
        <v>2241</v>
      </c>
    </row>
    <row r="711" spans="1:5">
      <c r="A711" s="351" t="s">
        <v>934</v>
      </c>
      <c r="B711"/>
      <c r="C711">
        <v>5.5</v>
      </c>
      <c r="D711" t="s">
        <v>2241</v>
      </c>
    </row>
    <row r="712" spans="1:5">
      <c r="A712" s="351" t="s">
        <v>935</v>
      </c>
      <c r="B712"/>
      <c r="C712">
        <v>5.5</v>
      </c>
      <c r="D712" t="s">
        <v>2241</v>
      </c>
    </row>
    <row r="713" spans="1:5">
      <c r="A713" s="351" t="s">
        <v>936</v>
      </c>
      <c r="B713"/>
      <c r="C713">
        <v>5.5</v>
      </c>
      <c r="D713" t="s">
        <v>2241</v>
      </c>
    </row>
    <row r="714" spans="1:5">
      <c r="A714" s="351" t="s">
        <v>937</v>
      </c>
      <c r="B714"/>
      <c r="C714">
        <v>5.5</v>
      </c>
      <c r="D714" t="s">
        <v>2241</v>
      </c>
    </row>
    <row r="715" spans="1:5">
      <c r="A715" s="351" t="s">
        <v>938</v>
      </c>
      <c r="B715"/>
      <c r="C715">
        <v>5.5</v>
      </c>
      <c r="D715" t="s">
        <v>2241</v>
      </c>
    </row>
    <row r="716" spans="1:5">
      <c r="A716" s="351" t="s">
        <v>939</v>
      </c>
      <c r="B716"/>
      <c r="C716">
        <v>5.5</v>
      </c>
      <c r="D716" t="s">
        <v>2241</v>
      </c>
    </row>
    <row r="717" spans="1:5">
      <c r="A717" s="352" t="s">
        <v>940</v>
      </c>
      <c r="B717"/>
      <c r="E717" t="s">
        <v>2243</v>
      </c>
    </row>
    <row r="718" spans="1:5">
      <c r="A718" s="352" t="s">
        <v>941</v>
      </c>
      <c r="B718"/>
      <c r="E718" t="s">
        <v>2243</v>
      </c>
    </row>
    <row r="719" spans="1:5">
      <c r="A719" s="352" t="s">
        <v>942</v>
      </c>
      <c r="B719"/>
      <c r="E719" t="s">
        <v>2243</v>
      </c>
    </row>
    <row r="720" spans="1:5">
      <c r="A720" s="352" t="s">
        <v>943</v>
      </c>
      <c r="B720"/>
      <c r="E720" t="s">
        <v>2243</v>
      </c>
    </row>
    <row r="721" spans="1:5">
      <c r="A721" s="352" t="s">
        <v>944</v>
      </c>
      <c r="B721"/>
      <c r="E721" t="s">
        <v>2243</v>
      </c>
    </row>
    <row r="722" spans="1:5">
      <c r="A722" s="352" t="s">
        <v>945</v>
      </c>
      <c r="B722"/>
      <c r="E722" t="s">
        <v>2243</v>
      </c>
    </row>
    <row r="723" spans="1:5">
      <c r="A723" s="352" t="s">
        <v>946</v>
      </c>
      <c r="B723"/>
      <c r="D723">
        <v>5.6</v>
      </c>
    </row>
    <row r="724" spans="1:5">
      <c r="A724" s="352" t="s">
        <v>947</v>
      </c>
      <c r="B724"/>
      <c r="D724">
        <v>5.7</v>
      </c>
    </row>
    <row r="725" spans="1:5">
      <c r="A725" s="352" t="s">
        <v>948</v>
      </c>
      <c r="B725"/>
      <c r="D725">
        <v>5.9</v>
      </c>
    </row>
    <row r="726" spans="1:5">
      <c r="A726" s="352" t="s">
        <v>949</v>
      </c>
      <c r="B726"/>
      <c r="D726" s="375" t="s">
        <v>2242</v>
      </c>
    </row>
    <row r="727" spans="1:5">
      <c r="A727" s="352" t="s">
        <v>950</v>
      </c>
      <c r="B727"/>
      <c r="D727">
        <v>5.1100000000000003</v>
      </c>
    </row>
    <row r="728" spans="1:5">
      <c r="B728"/>
    </row>
    <row r="730" spans="1:5">
      <c r="A730" s="420">
        <v>44877</v>
      </c>
    </row>
    <row r="732" spans="1:5">
      <c r="A732" s="200" t="s">
        <v>2504</v>
      </c>
    </row>
    <row r="734" spans="1:5">
      <c r="A734" t="s">
        <v>2508</v>
      </c>
    </row>
    <row r="735" spans="1:5">
      <c r="A735" s="8" t="s">
        <v>2505</v>
      </c>
      <c r="B735" s="323" t="s">
        <v>2506</v>
      </c>
    </row>
    <row r="737" spans="1:2">
      <c r="A737" s="8" t="s">
        <v>2507</v>
      </c>
    </row>
    <row r="738" spans="1:2">
      <c r="A738" s="8" t="s">
        <v>2517</v>
      </c>
    </row>
    <row r="739" spans="1:2">
      <c r="A739" s="8" t="s">
        <v>2509</v>
      </c>
      <c r="B739" s="323" t="s">
        <v>2510</v>
      </c>
    </row>
    <row r="742" spans="1:2">
      <c r="A742" t="s">
        <v>2511</v>
      </c>
    </row>
    <row r="745" spans="1:2">
      <c r="A745" t="s">
        <v>2512</v>
      </c>
    </row>
    <row r="746" spans="1:2">
      <c r="A746" t="s">
        <v>2513</v>
      </c>
    </row>
    <row r="747" spans="1:2">
      <c r="A747" t="s">
        <v>2514</v>
      </c>
    </row>
    <row r="748" spans="1:2">
      <c r="A748" t="s">
        <v>2515</v>
      </c>
    </row>
    <row r="749" spans="1:2">
      <c r="A749" t="s">
        <v>2516</v>
      </c>
    </row>
    <row r="751" spans="1:2">
      <c r="A751" t="s">
        <v>2518</v>
      </c>
    </row>
    <row r="754" spans="1:2">
      <c r="A754" s="400" t="s">
        <v>821</v>
      </c>
    </row>
    <row r="756" spans="1:2">
      <c r="A756" t="s">
        <v>2525</v>
      </c>
    </row>
    <row r="758" spans="1:2" ht="43.5">
      <c r="A758" t="s">
        <v>2526</v>
      </c>
      <c r="B758" s="323" t="s">
        <v>2527</v>
      </c>
    </row>
    <row r="789" spans="1:1">
      <c r="A789" t="s">
        <v>3</v>
      </c>
    </row>
    <row r="791" spans="1:1">
      <c r="A791" t="s">
        <v>2528</v>
      </c>
    </row>
    <row r="794" spans="1:1">
      <c r="A794" t="s">
        <v>2529</v>
      </c>
    </row>
    <row r="797" spans="1:1">
      <c r="A797" t="s">
        <v>2530</v>
      </c>
    </row>
    <row r="799" spans="1:1">
      <c r="A799" t="s">
        <v>2531</v>
      </c>
    </row>
    <row r="802" spans="1:1">
      <c r="A802" t="s">
        <v>2532</v>
      </c>
    </row>
    <row r="805" spans="1:1">
      <c r="A805" t="s">
        <v>2533</v>
      </c>
    </row>
    <row r="809" spans="1:1">
      <c r="A809" t="s">
        <v>2534</v>
      </c>
    </row>
    <row r="813" spans="1:1">
      <c r="A813" t="s">
        <v>2535</v>
      </c>
    </row>
    <row r="816" spans="1:1">
      <c r="A816" t="s">
        <v>2536</v>
      </c>
    </row>
    <row r="820" spans="1:2">
      <c r="A820" t="s">
        <v>2537</v>
      </c>
    </row>
    <row r="823" spans="1:2">
      <c r="A823" s="1" t="s">
        <v>2538</v>
      </c>
    </row>
    <row r="826" spans="1:2">
      <c r="A826" t="s">
        <v>2542</v>
      </c>
    </row>
    <row r="828" spans="1:2">
      <c r="A828" t="s">
        <v>2543</v>
      </c>
      <c r="B828" s="324" t="s">
        <v>2544</v>
      </c>
    </row>
    <row r="832" spans="1:2">
      <c r="A832" t="s">
        <v>2551</v>
      </c>
    </row>
    <row r="834" spans="1:2">
      <c r="A834" t="s">
        <v>2552</v>
      </c>
    </row>
    <row r="836" spans="1:2">
      <c r="A836" t="s">
        <v>2553</v>
      </c>
    </row>
    <row r="839" spans="1:2">
      <c r="A839" t="s">
        <v>579</v>
      </c>
      <c r="B839" t="s">
        <v>579</v>
      </c>
    </row>
    <row r="840" spans="1:2">
      <c r="A840" t="s">
        <v>580</v>
      </c>
      <c r="B840" t="s">
        <v>580</v>
      </c>
    </row>
    <row r="841" spans="1:2">
      <c r="A841" t="s">
        <v>581</v>
      </c>
      <c r="B841" t="s">
        <v>581</v>
      </c>
    </row>
    <row r="842" spans="1:2">
      <c r="A842" t="s">
        <v>2283</v>
      </c>
      <c r="B842" t="s">
        <v>2283</v>
      </c>
    </row>
    <row r="843" spans="1:2">
      <c r="A843" t="s">
        <v>2306</v>
      </c>
      <c r="B843" t="s">
        <v>2306</v>
      </c>
    </row>
    <row r="844" spans="1:2">
      <c r="A844" t="s">
        <v>2286</v>
      </c>
      <c r="B844" t="s">
        <v>2563</v>
      </c>
    </row>
    <row r="845" spans="1:2">
      <c r="A845" t="s">
        <v>2288</v>
      </c>
      <c r="B845" t="s">
        <v>2564</v>
      </c>
    </row>
    <row r="846" spans="1:2">
      <c r="A846" t="s">
        <v>2290</v>
      </c>
      <c r="B846" t="s">
        <v>2290</v>
      </c>
    </row>
    <row r="847" spans="1:2">
      <c r="A847" t="s">
        <v>2291</v>
      </c>
      <c r="B847" t="s">
        <v>2291</v>
      </c>
    </row>
    <row r="848" spans="1:2">
      <c r="A848" t="s">
        <v>2293</v>
      </c>
      <c r="B848" t="s">
        <v>2293</v>
      </c>
    </row>
    <row r="849" spans="1:2">
      <c r="A849" t="s">
        <v>2545</v>
      </c>
      <c r="B849" t="s">
        <v>2545</v>
      </c>
    </row>
    <row r="850" spans="1:2">
      <c r="A850" t="s">
        <v>2546</v>
      </c>
      <c r="B850" t="s">
        <v>2546</v>
      </c>
    </row>
    <row r="851" spans="1:2">
      <c r="A851" t="s">
        <v>2554</v>
      </c>
      <c r="B851" t="s">
        <v>2554</v>
      </c>
    </row>
    <row r="852" spans="1:2">
      <c r="A852" t="s">
        <v>2555</v>
      </c>
      <c r="B852" t="s">
        <v>2555</v>
      </c>
    </row>
    <row r="853" spans="1:2">
      <c r="A853" t="s">
        <v>2556</v>
      </c>
      <c r="B853" t="s">
        <v>2556</v>
      </c>
    </row>
    <row r="854" spans="1:2">
      <c r="A854" t="s">
        <v>2557</v>
      </c>
      <c r="B854" t="s">
        <v>2557</v>
      </c>
    </row>
    <row r="855" spans="1:2">
      <c r="A855" t="s">
        <v>2558</v>
      </c>
      <c r="B855" t="s">
        <v>2558</v>
      </c>
    </row>
    <row r="856" spans="1:2">
      <c r="A856" s="395" t="s">
        <v>2559</v>
      </c>
      <c r="B856" s="395" t="s">
        <v>2565</v>
      </c>
    </row>
    <row r="857" spans="1:2">
      <c r="A857" t="s">
        <v>2560</v>
      </c>
      <c r="B857" t="s">
        <v>2560</v>
      </c>
    </row>
    <row r="858" spans="1:2">
      <c r="A858" t="s">
        <v>2561</v>
      </c>
      <c r="B858" t="s">
        <v>2561</v>
      </c>
    </row>
    <row r="859" spans="1:2">
      <c r="A859" t="s">
        <v>2562</v>
      </c>
      <c r="B859" t="s">
        <v>2562</v>
      </c>
    </row>
    <row r="864" spans="1:2">
      <c r="A864" s="433" t="s">
        <v>1056</v>
      </c>
    </row>
    <row r="866" spans="1:14">
      <c r="A866" t="s">
        <v>2568</v>
      </c>
      <c r="B866" s="323" t="s">
        <v>2569</v>
      </c>
    </row>
    <row r="868" spans="1:14">
      <c r="A868" t="s">
        <v>1035</v>
      </c>
      <c r="B868" s="323" t="s">
        <v>1036</v>
      </c>
    </row>
    <row r="869" spans="1:14">
      <c r="A869" t="s">
        <v>1037</v>
      </c>
      <c r="B869" s="323">
        <v>2010</v>
      </c>
      <c r="C869">
        <v>2011</v>
      </c>
      <c r="D869">
        <v>2012</v>
      </c>
      <c r="E869">
        <v>2013</v>
      </c>
      <c r="F869">
        <v>2014</v>
      </c>
      <c r="G869">
        <v>2015</v>
      </c>
      <c r="H869">
        <v>2016</v>
      </c>
      <c r="I869">
        <v>2017</v>
      </c>
      <c r="J869">
        <v>2018</v>
      </c>
      <c r="K869">
        <v>2019</v>
      </c>
      <c r="L869">
        <v>2020</v>
      </c>
      <c r="M869">
        <v>2021</v>
      </c>
      <c r="N869" t="s">
        <v>1038</v>
      </c>
    </row>
    <row r="870" spans="1:14">
      <c r="A870" t="s">
        <v>13</v>
      </c>
      <c r="E870">
        <v>90</v>
      </c>
      <c r="F870">
        <v>92</v>
      </c>
      <c r="G870">
        <v>99</v>
      </c>
      <c r="H870">
        <v>90</v>
      </c>
      <c r="I870">
        <v>90</v>
      </c>
      <c r="J870">
        <v>90</v>
      </c>
      <c r="K870">
        <v>90</v>
      </c>
      <c r="L870">
        <v>90</v>
      </c>
      <c r="M870">
        <v>90</v>
      </c>
      <c r="N870">
        <v>821</v>
      </c>
    </row>
    <row r="871" spans="1:14">
      <c r="A871" t="s">
        <v>12</v>
      </c>
      <c r="C871">
        <v>96</v>
      </c>
      <c r="D871">
        <v>96</v>
      </c>
      <c r="F871">
        <v>98</v>
      </c>
      <c r="G871">
        <v>98</v>
      </c>
      <c r="H871">
        <v>98</v>
      </c>
      <c r="I871">
        <v>97</v>
      </c>
      <c r="J871">
        <v>97</v>
      </c>
      <c r="K871">
        <v>97</v>
      </c>
      <c r="L871">
        <v>98</v>
      </c>
      <c r="M871">
        <v>98</v>
      </c>
      <c r="N871">
        <v>973</v>
      </c>
    </row>
    <row r="872" spans="1:14">
      <c r="A872" t="s">
        <v>483</v>
      </c>
      <c r="I872">
        <v>90.85</v>
      </c>
      <c r="J872">
        <v>90.85</v>
      </c>
      <c r="K872">
        <v>85.92</v>
      </c>
      <c r="L872">
        <v>92</v>
      </c>
      <c r="M872">
        <v>94.87</v>
      </c>
      <c r="N872">
        <v>454.49</v>
      </c>
    </row>
    <row r="873" spans="1:14">
      <c r="A873" t="s">
        <v>2570</v>
      </c>
      <c r="B873" s="323">
        <v>50</v>
      </c>
      <c r="C873">
        <v>50</v>
      </c>
      <c r="D873">
        <v>50</v>
      </c>
      <c r="E873">
        <v>50</v>
      </c>
      <c r="F873">
        <v>50</v>
      </c>
      <c r="G873">
        <v>50</v>
      </c>
      <c r="H873">
        <v>50</v>
      </c>
      <c r="I873">
        <v>50</v>
      </c>
      <c r="J873">
        <v>52</v>
      </c>
      <c r="K873">
        <v>54</v>
      </c>
      <c r="L873">
        <v>70</v>
      </c>
      <c r="N873">
        <v>576</v>
      </c>
    </row>
    <row r="874" spans="1:14">
      <c r="A874" t="s">
        <v>482</v>
      </c>
      <c r="B874" s="323">
        <v>92</v>
      </c>
      <c r="C874">
        <v>94.9</v>
      </c>
      <c r="D874">
        <v>96.8</v>
      </c>
      <c r="G874">
        <v>21</v>
      </c>
      <c r="H874">
        <v>21.21</v>
      </c>
      <c r="I874">
        <v>54</v>
      </c>
      <c r="K874">
        <v>54</v>
      </c>
      <c r="L874">
        <v>55</v>
      </c>
      <c r="N874">
        <v>488.90999999999997</v>
      </c>
    </row>
    <row r="875" spans="1:14">
      <c r="A875" t="s">
        <v>11</v>
      </c>
      <c r="C875">
        <v>75</v>
      </c>
      <c r="D875">
        <v>81</v>
      </c>
      <c r="F875">
        <v>92.66</v>
      </c>
      <c r="G875">
        <v>97</v>
      </c>
      <c r="H875">
        <v>97.6</v>
      </c>
      <c r="I875">
        <v>98.63</v>
      </c>
      <c r="J875">
        <v>98</v>
      </c>
      <c r="K875">
        <v>98</v>
      </c>
      <c r="L875">
        <v>98</v>
      </c>
      <c r="M875">
        <v>98</v>
      </c>
      <c r="N875">
        <v>933.89</v>
      </c>
    </row>
    <row r="876" spans="1:14">
      <c r="A876" t="s">
        <v>10</v>
      </c>
      <c r="E876">
        <v>92.16</v>
      </c>
      <c r="G876">
        <v>74.989999999999995</v>
      </c>
      <c r="H876">
        <v>78.010000000000005</v>
      </c>
      <c r="I876">
        <v>79.02</v>
      </c>
      <c r="J876">
        <v>80</v>
      </c>
      <c r="K876">
        <v>80</v>
      </c>
      <c r="L876">
        <v>80</v>
      </c>
      <c r="M876">
        <v>88</v>
      </c>
      <c r="N876">
        <v>652.17999999999995</v>
      </c>
    </row>
    <row r="877" spans="1:14">
      <c r="A877" t="s">
        <v>9</v>
      </c>
      <c r="B877" s="323">
        <v>85</v>
      </c>
      <c r="C877">
        <v>85</v>
      </c>
      <c r="D877">
        <v>85</v>
      </c>
      <c r="G877">
        <v>95</v>
      </c>
      <c r="H877">
        <v>96</v>
      </c>
      <c r="I877">
        <v>82</v>
      </c>
      <c r="J877">
        <v>84</v>
      </c>
      <c r="K877">
        <v>88</v>
      </c>
      <c r="L877">
        <v>86</v>
      </c>
      <c r="M877">
        <v>86.3</v>
      </c>
      <c r="N877">
        <v>872.3</v>
      </c>
    </row>
    <row r="878" spans="1:14">
      <c r="A878" t="s">
        <v>8</v>
      </c>
      <c r="B878" s="323">
        <v>99</v>
      </c>
      <c r="C878">
        <v>99</v>
      </c>
      <c r="D878">
        <v>99</v>
      </c>
      <c r="E878">
        <v>99</v>
      </c>
      <c r="F878">
        <v>99</v>
      </c>
      <c r="G878">
        <v>99</v>
      </c>
      <c r="H878">
        <v>99</v>
      </c>
      <c r="I878">
        <v>99</v>
      </c>
      <c r="J878">
        <v>99</v>
      </c>
      <c r="K878">
        <v>99</v>
      </c>
      <c r="L878">
        <v>99</v>
      </c>
      <c r="M878">
        <v>99</v>
      </c>
      <c r="N878">
        <v>1188</v>
      </c>
    </row>
    <row r="879" spans="1:14">
      <c r="A879" t="s">
        <v>6</v>
      </c>
      <c r="F879">
        <v>72</v>
      </c>
      <c r="G879">
        <v>78</v>
      </c>
      <c r="H879">
        <v>80</v>
      </c>
      <c r="I879">
        <v>80</v>
      </c>
      <c r="J879">
        <v>85</v>
      </c>
      <c r="K879">
        <v>85</v>
      </c>
      <c r="L879">
        <v>85</v>
      </c>
      <c r="N879">
        <v>565</v>
      </c>
    </row>
    <row r="880" spans="1:14">
      <c r="A880" t="s">
        <v>17</v>
      </c>
      <c r="B880" s="323">
        <v>92</v>
      </c>
      <c r="C880">
        <v>100</v>
      </c>
      <c r="D880">
        <v>100</v>
      </c>
      <c r="E880">
        <v>100</v>
      </c>
      <c r="F880">
        <v>100</v>
      </c>
      <c r="G880">
        <v>100</v>
      </c>
      <c r="H880">
        <v>100</v>
      </c>
      <c r="I880">
        <v>100</v>
      </c>
      <c r="J880">
        <v>100</v>
      </c>
      <c r="K880">
        <v>100</v>
      </c>
      <c r="L880">
        <v>100</v>
      </c>
      <c r="M880">
        <v>100</v>
      </c>
      <c r="N880">
        <v>1192</v>
      </c>
    </row>
    <row r="881" spans="1:14">
      <c r="A881" t="s">
        <v>4</v>
      </c>
      <c r="C881">
        <v>98</v>
      </c>
      <c r="D881">
        <v>98</v>
      </c>
      <c r="E881">
        <v>98</v>
      </c>
      <c r="F881">
        <v>98</v>
      </c>
      <c r="G881">
        <v>98</v>
      </c>
      <c r="H881">
        <v>98</v>
      </c>
      <c r="I881">
        <v>98</v>
      </c>
      <c r="J881">
        <v>99</v>
      </c>
      <c r="K881">
        <v>99</v>
      </c>
      <c r="L881">
        <v>99</v>
      </c>
      <c r="M881">
        <v>99</v>
      </c>
      <c r="N881">
        <v>1082</v>
      </c>
    </row>
    <row r="882" spans="1:14">
      <c r="A882" t="s">
        <v>3</v>
      </c>
      <c r="B882" s="323">
        <v>99.79</v>
      </c>
      <c r="C882">
        <v>99.79</v>
      </c>
      <c r="D882">
        <v>99.79</v>
      </c>
      <c r="E882">
        <v>99.79</v>
      </c>
      <c r="F882">
        <v>99.9</v>
      </c>
      <c r="G882">
        <v>99.9</v>
      </c>
      <c r="H882">
        <v>99.6</v>
      </c>
      <c r="I882">
        <v>99.97</v>
      </c>
      <c r="J882">
        <v>99.97</v>
      </c>
      <c r="K882">
        <v>99.97</v>
      </c>
      <c r="L882">
        <v>99.99</v>
      </c>
      <c r="M882">
        <v>99.97</v>
      </c>
      <c r="N882">
        <v>1198.43</v>
      </c>
    </row>
    <row r="883" spans="1:14">
      <c r="A883" t="s">
        <v>431</v>
      </c>
      <c r="B883" s="323">
        <v>85</v>
      </c>
      <c r="C883">
        <v>90</v>
      </c>
      <c r="D883">
        <v>95</v>
      </c>
      <c r="E883">
        <v>95</v>
      </c>
      <c r="F883">
        <v>95</v>
      </c>
      <c r="G883">
        <v>95</v>
      </c>
      <c r="H883">
        <v>95</v>
      </c>
      <c r="I883">
        <v>95</v>
      </c>
      <c r="J883">
        <v>95</v>
      </c>
      <c r="K883">
        <v>95</v>
      </c>
      <c r="L883">
        <v>95</v>
      </c>
      <c r="M883">
        <v>95</v>
      </c>
      <c r="N883">
        <v>1125</v>
      </c>
    </row>
    <row r="884" spans="1:14">
      <c r="A884" t="s">
        <v>1</v>
      </c>
      <c r="B884" s="323">
        <v>90</v>
      </c>
      <c r="C884">
        <v>62</v>
      </c>
      <c r="D884">
        <v>78</v>
      </c>
      <c r="E884">
        <v>78</v>
      </c>
      <c r="F884">
        <v>78</v>
      </c>
      <c r="G884">
        <v>93</v>
      </c>
      <c r="H884">
        <v>93</v>
      </c>
      <c r="I884">
        <v>93</v>
      </c>
      <c r="J884">
        <v>86.9</v>
      </c>
      <c r="K884">
        <v>86.9</v>
      </c>
      <c r="L884">
        <v>82.3</v>
      </c>
      <c r="M884">
        <v>82.3</v>
      </c>
      <c r="N884">
        <v>1003.3999999999999</v>
      </c>
    </row>
    <row r="885" spans="1:14">
      <c r="A885" t="s">
        <v>23</v>
      </c>
      <c r="B885" s="323">
        <v>61</v>
      </c>
      <c r="C885">
        <v>72.400000000000006</v>
      </c>
      <c r="D885">
        <v>81</v>
      </c>
      <c r="E885">
        <v>84</v>
      </c>
      <c r="F885">
        <v>88</v>
      </c>
      <c r="G885">
        <v>88.7</v>
      </c>
      <c r="H885">
        <v>88.9</v>
      </c>
      <c r="I885">
        <v>90.09</v>
      </c>
      <c r="J885">
        <v>93</v>
      </c>
      <c r="K885">
        <v>93.4</v>
      </c>
      <c r="L885">
        <v>93.44</v>
      </c>
      <c r="M885">
        <v>93.54</v>
      </c>
      <c r="N885">
        <v>1027.47</v>
      </c>
    </row>
    <row r="886" spans="1:14">
      <c r="A886" t="s">
        <v>1038</v>
      </c>
      <c r="B886" s="323">
        <v>753.79</v>
      </c>
      <c r="C886">
        <v>1022.0899999999999</v>
      </c>
      <c r="D886">
        <v>1059.5899999999999</v>
      </c>
      <c r="E886">
        <v>885.94999999999993</v>
      </c>
      <c r="F886">
        <v>1062.56</v>
      </c>
      <c r="G886">
        <v>1286.5899999999999</v>
      </c>
      <c r="H886">
        <v>1284.3200000000002</v>
      </c>
      <c r="I886">
        <v>1396.56</v>
      </c>
      <c r="J886">
        <v>1349.72</v>
      </c>
      <c r="K886">
        <v>1405.1900000000003</v>
      </c>
      <c r="L886">
        <v>1422.73</v>
      </c>
      <c r="M886">
        <v>1223.9799999999998</v>
      </c>
      <c r="N886">
        <v>14153.07</v>
      </c>
    </row>
    <row r="888" spans="1:14">
      <c r="A888" s="8" t="s">
        <v>2573</v>
      </c>
      <c r="B888" s="324"/>
    </row>
    <row r="889" spans="1:14">
      <c r="A889" s="8" t="s">
        <v>2572</v>
      </c>
      <c r="B889" s="324" t="s">
        <v>2574</v>
      </c>
    </row>
    <row r="892" spans="1:14">
      <c r="A892" t="s">
        <v>2575</v>
      </c>
      <c r="B892" s="323" t="s">
        <v>289</v>
      </c>
    </row>
    <row r="895" spans="1:14">
      <c r="A895" t="s">
        <v>2568</v>
      </c>
      <c r="B895" s="323" t="s">
        <v>2576</v>
      </c>
    </row>
    <row r="897" spans="1:14">
      <c r="A897" t="s">
        <v>1035</v>
      </c>
      <c r="B897" s="323" t="s">
        <v>1036</v>
      </c>
    </row>
    <row r="898" spans="1:14">
      <c r="A898" t="s">
        <v>1037</v>
      </c>
      <c r="B898" s="323">
        <v>2010</v>
      </c>
      <c r="C898">
        <v>2011</v>
      </c>
      <c r="D898">
        <v>2012</v>
      </c>
      <c r="E898">
        <v>2013</v>
      </c>
      <c r="F898">
        <v>2014</v>
      </c>
      <c r="G898">
        <v>2015</v>
      </c>
      <c r="H898">
        <v>2016</v>
      </c>
      <c r="I898">
        <v>2017</v>
      </c>
      <c r="J898">
        <v>2018</v>
      </c>
      <c r="K898">
        <v>2019</v>
      </c>
      <c r="L898">
        <v>2020</v>
      </c>
      <c r="M898">
        <v>2021</v>
      </c>
      <c r="N898" t="s">
        <v>1038</v>
      </c>
    </row>
    <row r="899" spans="1:14">
      <c r="A899" t="s">
        <v>13</v>
      </c>
      <c r="C899">
        <v>40</v>
      </c>
      <c r="D899">
        <v>47</v>
      </c>
      <c r="E899">
        <v>53</v>
      </c>
      <c r="F899">
        <v>46</v>
      </c>
      <c r="G899">
        <v>60.67</v>
      </c>
      <c r="H899">
        <v>62</v>
      </c>
      <c r="I899">
        <v>85</v>
      </c>
      <c r="J899">
        <v>85</v>
      </c>
      <c r="K899">
        <v>85</v>
      </c>
      <c r="L899">
        <v>87.2</v>
      </c>
      <c r="N899">
        <v>650.87000000000012</v>
      </c>
    </row>
    <row r="900" spans="1:14">
      <c r="A900" t="s">
        <v>12</v>
      </c>
      <c r="C900">
        <v>40</v>
      </c>
      <c r="D900">
        <v>45</v>
      </c>
      <c r="E900">
        <v>68.239999999999995</v>
      </c>
      <c r="F900">
        <v>78</v>
      </c>
      <c r="G900">
        <v>82</v>
      </c>
      <c r="H900">
        <v>84</v>
      </c>
      <c r="I900">
        <v>80</v>
      </c>
      <c r="J900">
        <v>95</v>
      </c>
      <c r="K900">
        <v>96</v>
      </c>
      <c r="L900">
        <v>97</v>
      </c>
      <c r="M900">
        <v>98</v>
      </c>
      <c r="N900">
        <v>863.24</v>
      </c>
    </row>
    <row r="901" spans="1:14">
      <c r="A901" t="s">
        <v>483</v>
      </c>
      <c r="G901">
        <v>72.959999999999994</v>
      </c>
      <c r="H901">
        <v>76.8</v>
      </c>
      <c r="I901">
        <v>89.83</v>
      </c>
      <c r="J901">
        <v>89.83</v>
      </c>
      <c r="K901">
        <v>79.87</v>
      </c>
      <c r="L901">
        <v>84</v>
      </c>
      <c r="M901">
        <v>94.87</v>
      </c>
      <c r="N901">
        <v>588.16</v>
      </c>
    </row>
    <row r="902" spans="1:14">
      <c r="A902" t="s">
        <v>2570</v>
      </c>
      <c r="B902" s="323">
        <v>0</v>
      </c>
      <c r="C902">
        <v>0</v>
      </c>
      <c r="D902">
        <v>20</v>
      </c>
      <c r="E902">
        <v>20</v>
      </c>
      <c r="F902">
        <v>20</v>
      </c>
      <c r="G902">
        <v>20</v>
      </c>
      <c r="H902">
        <v>20</v>
      </c>
      <c r="I902">
        <v>40</v>
      </c>
      <c r="J902">
        <v>50</v>
      </c>
      <c r="K902">
        <v>54</v>
      </c>
      <c r="L902">
        <v>54</v>
      </c>
      <c r="N902">
        <v>298</v>
      </c>
    </row>
    <row r="903" spans="1:14">
      <c r="A903" t="s">
        <v>482</v>
      </c>
      <c r="B903" s="323">
        <v>0</v>
      </c>
      <c r="F903">
        <v>21</v>
      </c>
      <c r="G903">
        <v>21</v>
      </c>
      <c r="H903">
        <v>21.21</v>
      </c>
      <c r="I903">
        <v>54</v>
      </c>
      <c r="K903">
        <v>54</v>
      </c>
      <c r="L903">
        <v>54</v>
      </c>
      <c r="N903">
        <v>225.21</v>
      </c>
    </row>
    <row r="904" spans="1:14">
      <c r="A904" t="s">
        <v>11</v>
      </c>
      <c r="D904">
        <v>32</v>
      </c>
      <c r="E904">
        <v>76.41</v>
      </c>
      <c r="F904">
        <v>91.96</v>
      </c>
      <c r="G904">
        <v>95.6</v>
      </c>
      <c r="H904">
        <v>96</v>
      </c>
      <c r="I904">
        <v>97.84</v>
      </c>
      <c r="J904">
        <v>97.84</v>
      </c>
      <c r="K904">
        <v>98</v>
      </c>
      <c r="L904">
        <v>98</v>
      </c>
      <c r="M904">
        <v>98</v>
      </c>
      <c r="N904">
        <v>881.65000000000009</v>
      </c>
    </row>
    <row r="905" spans="1:14">
      <c r="A905" t="s">
        <v>10</v>
      </c>
      <c r="F905">
        <v>30</v>
      </c>
      <c r="G905">
        <v>61</v>
      </c>
      <c r="H905">
        <v>63.01</v>
      </c>
      <c r="I905">
        <v>64</v>
      </c>
      <c r="J905">
        <v>65</v>
      </c>
      <c r="K905">
        <v>65</v>
      </c>
      <c r="L905">
        <v>65</v>
      </c>
      <c r="M905">
        <v>67.099999999999994</v>
      </c>
      <c r="N905">
        <v>480.11</v>
      </c>
    </row>
    <row r="906" spans="1:14">
      <c r="A906" t="s">
        <v>9</v>
      </c>
      <c r="D906">
        <v>2</v>
      </c>
      <c r="E906">
        <v>5</v>
      </c>
      <c r="F906">
        <v>5</v>
      </c>
      <c r="G906">
        <v>32</v>
      </c>
      <c r="H906">
        <v>42</v>
      </c>
      <c r="I906">
        <v>50</v>
      </c>
      <c r="J906">
        <v>54</v>
      </c>
      <c r="K906">
        <v>78</v>
      </c>
      <c r="L906">
        <v>82</v>
      </c>
      <c r="M906">
        <v>84.4</v>
      </c>
      <c r="N906">
        <v>434.4</v>
      </c>
    </row>
    <row r="907" spans="1:14">
      <c r="A907" t="s">
        <v>8</v>
      </c>
      <c r="D907">
        <v>90</v>
      </c>
      <c r="E907">
        <v>90</v>
      </c>
      <c r="F907">
        <v>90</v>
      </c>
      <c r="G907">
        <v>92.8</v>
      </c>
      <c r="H907">
        <v>95.4</v>
      </c>
      <c r="I907">
        <v>99</v>
      </c>
      <c r="J907">
        <v>99</v>
      </c>
      <c r="K907">
        <v>99</v>
      </c>
      <c r="L907">
        <v>99</v>
      </c>
      <c r="M907">
        <v>99</v>
      </c>
      <c r="N907">
        <v>953.2</v>
      </c>
    </row>
    <row r="908" spans="1:14">
      <c r="A908" t="s">
        <v>6</v>
      </c>
      <c r="D908">
        <v>31.73</v>
      </c>
      <c r="E908">
        <v>31.73</v>
      </c>
      <c r="F908">
        <v>40</v>
      </c>
      <c r="G908">
        <v>40</v>
      </c>
      <c r="H908">
        <v>75</v>
      </c>
      <c r="I908">
        <v>80</v>
      </c>
      <c r="J908">
        <v>82</v>
      </c>
      <c r="K908">
        <v>82</v>
      </c>
      <c r="L908">
        <v>85</v>
      </c>
      <c r="N908">
        <v>547.46</v>
      </c>
    </row>
    <row r="909" spans="1:14">
      <c r="A909" t="s">
        <v>17</v>
      </c>
      <c r="B909" s="323">
        <v>13</v>
      </c>
      <c r="C909">
        <v>23</v>
      </c>
      <c r="D909">
        <v>32</v>
      </c>
      <c r="E909">
        <v>37</v>
      </c>
      <c r="F909">
        <v>37</v>
      </c>
      <c r="G909">
        <v>50</v>
      </c>
      <c r="H909">
        <v>53</v>
      </c>
      <c r="I909">
        <v>53</v>
      </c>
      <c r="J909">
        <v>53</v>
      </c>
      <c r="K909">
        <v>69</v>
      </c>
      <c r="L909">
        <v>89</v>
      </c>
      <c r="M909">
        <v>89</v>
      </c>
      <c r="N909">
        <v>598</v>
      </c>
    </row>
    <row r="910" spans="1:14">
      <c r="A910" t="s">
        <v>4</v>
      </c>
      <c r="C910">
        <v>90</v>
      </c>
      <c r="D910">
        <v>90</v>
      </c>
      <c r="E910">
        <v>90</v>
      </c>
      <c r="F910">
        <v>90</v>
      </c>
      <c r="G910">
        <v>90</v>
      </c>
      <c r="H910">
        <v>90</v>
      </c>
      <c r="I910">
        <v>90</v>
      </c>
      <c r="J910">
        <v>98.5</v>
      </c>
      <c r="K910">
        <v>99</v>
      </c>
      <c r="L910">
        <v>99</v>
      </c>
      <c r="M910">
        <v>99</v>
      </c>
      <c r="N910">
        <v>1025.5</v>
      </c>
    </row>
    <row r="911" spans="1:14">
      <c r="A911" t="s">
        <v>3</v>
      </c>
      <c r="D911">
        <v>84.25</v>
      </c>
      <c r="E911">
        <v>90.4</v>
      </c>
      <c r="F911">
        <v>95</v>
      </c>
      <c r="G911">
        <v>98</v>
      </c>
      <c r="H911">
        <v>98</v>
      </c>
      <c r="I911">
        <v>98.61</v>
      </c>
      <c r="J911">
        <v>99.51</v>
      </c>
      <c r="K911">
        <v>99.66</v>
      </c>
      <c r="L911">
        <v>99.8</v>
      </c>
      <c r="M911">
        <v>99.88</v>
      </c>
      <c r="N911">
        <v>963.1099999999999</v>
      </c>
    </row>
    <row r="912" spans="1:14">
      <c r="A912" t="s">
        <v>431</v>
      </c>
      <c r="B912" s="323">
        <v>70</v>
      </c>
      <c r="C912">
        <v>80</v>
      </c>
      <c r="D912">
        <v>85</v>
      </c>
      <c r="E912">
        <v>85</v>
      </c>
      <c r="F912">
        <v>85</v>
      </c>
      <c r="G912">
        <v>85</v>
      </c>
      <c r="H912">
        <v>85</v>
      </c>
      <c r="I912">
        <v>85</v>
      </c>
      <c r="J912">
        <v>85</v>
      </c>
      <c r="K912">
        <v>85</v>
      </c>
      <c r="L912">
        <v>85</v>
      </c>
      <c r="M912">
        <v>85</v>
      </c>
      <c r="N912">
        <v>1000</v>
      </c>
    </row>
    <row r="913" spans="1:14">
      <c r="A913" t="s">
        <v>1</v>
      </c>
      <c r="B913" s="323">
        <v>15</v>
      </c>
      <c r="C913">
        <v>40</v>
      </c>
      <c r="F913">
        <v>42</v>
      </c>
      <c r="G913">
        <v>53</v>
      </c>
      <c r="H913">
        <v>53</v>
      </c>
      <c r="I913">
        <v>53</v>
      </c>
      <c r="J913">
        <v>76.5</v>
      </c>
      <c r="K913">
        <v>71.8</v>
      </c>
      <c r="L913">
        <v>78.099999999999994</v>
      </c>
      <c r="M913">
        <v>78.099999999999994</v>
      </c>
      <c r="N913">
        <v>560.5</v>
      </c>
    </row>
    <row r="914" spans="1:14">
      <c r="A914" t="s">
        <v>23</v>
      </c>
      <c r="B914" s="323">
        <v>5</v>
      </c>
      <c r="C914">
        <v>15</v>
      </c>
      <c r="D914">
        <v>35</v>
      </c>
      <c r="E914">
        <v>52</v>
      </c>
      <c r="F914">
        <v>53</v>
      </c>
      <c r="G914">
        <v>55.1</v>
      </c>
      <c r="H914">
        <v>55.25</v>
      </c>
      <c r="I914">
        <v>78.2</v>
      </c>
      <c r="J914">
        <v>84</v>
      </c>
      <c r="K914">
        <v>84.2</v>
      </c>
      <c r="L914">
        <v>84.28</v>
      </c>
      <c r="M914">
        <v>84.31</v>
      </c>
      <c r="N914">
        <v>685.33999999999992</v>
      </c>
    </row>
    <row r="915" spans="1:14">
      <c r="A915" t="s">
        <v>1038</v>
      </c>
      <c r="B915" s="323">
        <v>103</v>
      </c>
      <c r="C915">
        <v>328</v>
      </c>
      <c r="D915">
        <v>593.98</v>
      </c>
      <c r="E915">
        <v>698.78</v>
      </c>
      <c r="F915">
        <v>823.96</v>
      </c>
      <c r="G915">
        <v>1009.13</v>
      </c>
      <c r="H915">
        <v>1069.67</v>
      </c>
      <c r="I915">
        <v>1197.48</v>
      </c>
      <c r="J915">
        <v>1214.1799999999998</v>
      </c>
      <c r="K915">
        <v>1299.53</v>
      </c>
      <c r="L915">
        <v>1340.3799999999999</v>
      </c>
      <c r="M915">
        <v>1076.6600000000001</v>
      </c>
      <c r="N915">
        <v>10754.75</v>
      </c>
    </row>
    <row r="919" spans="1:14">
      <c r="A919" t="s">
        <v>2577</v>
      </c>
      <c r="B919" s="323" t="s">
        <v>289</v>
      </c>
    </row>
    <row r="922" spans="1:14" ht="29">
      <c r="A922" t="s">
        <v>2568</v>
      </c>
      <c r="B922" s="323" t="s">
        <v>2578</v>
      </c>
    </row>
    <row r="924" spans="1:14">
      <c r="A924" t="s">
        <v>1035</v>
      </c>
      <c r="B924" s="323" t="s">
        <v>1036</v>
      </c>
    </row>
    <row r="925" spans="1:14">
      <c r="A925" t="s">
        <v>1037</v>
      </c>
      <c r="B925" s="323">
        <v>2014</v>
      </c>
      <c r="C925">
        <v>2016</v>
      </c>
      <c r="D925">
        <v>2017</v>
      </c>
      <c r="E925">
        <v>2018</v>
      </c>
      <c r="F925">
        <v>2019</v>
      </c>
      <c r="G925">
        <v>2020</v>
      </c>
      <c r="H925" t="s">
        <v>1038</v>
      </c>
    </row>
    <row r="926" spans="1:14">
      <c r="A926" t="s">
        <v>13</v>
      </c>
      <c r="B926" s="323">
        <v>79.802682949027798</v>
      </c>
      <c r="H926">
        <v>79.802682949027798</v>
      </c>
    </row>
    <row r="927" spans="1:14">
      <c r="A927" t="s">
        <v>11</v>
      </c>
      <c r="F927">
        <v>82.790120561971193</v>
      </c>
      <c r="H927">
        <v>82.790120561971193</v>
      </c>
    </row>
    <row r="928" spans="1:14">
      <c r="A928" t="s">
        <v>8</v>
      </c>
      <c r="D928">
        <v>72.795905246026805</v>
      </c>
      <c r="E928">
        <v>74.6253436123569</v>
      </c>
      <c r="F928">
        <v>76.0744420523381</v>
      </c>
      <c r="G928">
        <v>77.527834088576896</v>
      </c>
      <c r="H928">
        <v>301.02352499929873</v>
      </c>
    </row>
    <row r="929" spans="1:14">
      <c r="A929" t="s">
        <v>6</v>
      </c>
      <c r="D929">
        <v>26.3915296266584</v>
      </c>
      <c r="H929">
        <v>26.3915296266584</v>
      </c>
    </row>
    <row r="930" spans="1:14">
      <c r="A930" t="s">
        <v>3</v>
      </c>
      <c r="C930">
        <v>55.009561536989402</v>
      </c>
      <c r="D930">
        <v>61.0392935184313</v>
      </c>
      <c r="E930">
        <v>80.709947458050905</v>
      </c>
      <c r="F930">
        <v>79.651137547443298</v>
      </c>
      <c r="H930">
        <v>276.40994006091489</v>
      </c>
    </row>
    <row r="931" spans="1:14">
      <c r="A931" t="s">
        <v>1</v>
      </c>
      <c r="E931">
        <v>45.219636888243599</v>
      </c>
      <c r="H931">
        <v>45.219636888243599</v>
      </c>
    </row>
    <row r="932" spans="1:14">
      <c r="A932" t="s">
        <v>23</v>
      </c>
      <c r="G932">
        <v>47.835099326089001</v>
      </c>
      <c r="H932">
        <v>47.835099326089001</v>
      </c>
    </row>
    <row r="933" spans="1:14">
      <c r="A933" t="s">
        <v>1038</v>
      </c>
      <c r="B933" s="323">
        <v>79.802682949027798</v>
      </c>
      <c r="C933">
        <v>55.009561536989402</v>
      </c>
      <c r="D933">
        <v>160.2267283911165</v>
      </c>
      <c r="E933">
        <v>200.5549279586514</v>
      </c>
      <c r="F933">
        <v>238.51570016175259</v>
      </c>
      <c r="G933">
        <v>125.36293341466589</v>
      </c>
      <c r="H933">
        <v>859.47253441220357</v>
      </c>
    </row>
    <row r="937" spans="1:14">
      <c r="A937" t="s">
        <v>2568</v>
      </c>
      <c r="B937" s="323" t="s">
        <v>2579</v>
      </c>
    </row>
    <row r="939" spans="1:14">
      <c r="A939" t="s">
        <v>1035</v>
      </c>
      <c r="B939" s="323" t="s">
        <v>1036</v>
      </c>
    </row>
    <row r="940" spans="1:14">
      <c r="A940" t="s">
        <v>1037</v>
      </c>
      <c r="B940" s="323">
        <v>2010</v>
      </c>
      <c r="C940">
        <v>2011</v>
      </c>
      <c r="D940">
        <v>2012</v>
      </c>
      <c r="E940">
        <v>2013</v>
      </c>
      <c r="F940">
        <v>2014</v>
      </c>
      <c r="G940">
        <v>2015</v>
      </c>
      <c r="H940">
        <v>2016</v>
      </c>
      <c r="I940">
        <v>2017</v>
      </c>
      <c r="J940">
        <v>2018</v>
      </c>
      <c r="K940">
        <v>2019</v>
      </c>
      <c r="L940">
        <v>2020</v>
      </c>
      <c r="M940">
        <v>2021</v>
      </c>
      <c r="N940" t="s">
        <v>1038</v>
      </c>
    </row>
    <row r="941" spans="1:14">
      <c r="A941" t="s">
        <v>13</v>
      </c>
      <c r="B941" s="323">
        <v>15000</v>
      </c>
      <c r="C941">
        <v>15817</v>
      </c>
      <c r="D941">
        <v>20512</v>
      </c>
      <c r="E941">
        <v>22282</v>
      </c>
      <c r="F941">
        <v>87750</v>
      </c>
      <c r="G941">
        <v>153571</v>
      </c>
      <c r="H941">
        <v>84724</v>
      </c>
      <c r="I941">
        <v>96919</v>
      </c>
      <c r="J941">
        <v>109561</v>
      </c>
      <c r="K941">
        <v>119068</v>
      </c>
      <c r="L941">
        <v>229597</v>
      </c>
      <c r="M941">
        <v>272698</v>
      </c>
      <c r="N941">
        <v>1227499</v>
      </c>
    </row>
    <row r="942" spans="1:14">
      <c r="A942" t="s">
        <v>12</v>
      </c>
      <c r="B942" s="323">
        <v>11978</v>
      </c>
      <c r="C942">
        <v>19125</v>
      </c>
      <c r="D942">
        <v>22236</v>
      </c>
      <c r="E942">
        <v>21590</v>
      </c>
      <c r="F942">
        <v>33290</v>
      </c>
      <c r="G942">
        <v>36845</v>
      </c>
      <c r="H942">
        <v>59057</v>
      </c>
      <c r="I942">
        <v>32434</v>
      </c>
      <c r="J942">
        <v>40044</v>
      </c>
      <c r="K942">
        <v>49295</v>
      </c>
      <c r="L942">
        <v>259525</v>
      </c>
      <c r="M942">
        <v>203020</v>
      </c>
      <c r="N942">
        <v>788439</v>
      </c>
    </row>
    <row r="943" spans="1:14">
      <c r="A943" t="s">
        <v>483</v>
      </c>
      <c r="B943" s="323">
        <v>329</v>
      </c>
      <c r="C943">
        <v>400</v>
      </c>
      <c r="D943">
        <v>1233</v>
      </c>
      <c r="E943">
        <v>1300</v>
      </c>
      <c r="F943">
        <v>1583</v>
      </c>
      <c r="G943">
        <v>1600</v>
      </c>
      <c r="H943">
        <v>1634</v>
      </c>
      <c r="I943">
        <v>1644</v>
      </c>
      <c r="J943">
        <v>1531</v>
      </c>
      <c r="K943">
        <v>1255</v>
      </c>
      <c r="L943">
        <v>1066</v>
      </c>
      <c r="M943">
        <v>1196</v>
      </c>
      <c r="N943">
        <v>14771</v>
      </c>
    </row>
    <row r="944" spans="1:14">
      <c r="A944" t="s">
        <v>2570</v>
      </c>
      <c r="B944" s="323">
        <v>0</v>
      </c>
      <c r="E944">
        <v>450</v>
      </c>
      <c r="F944">
        <v>500</v>
      </c>
      <c r="G944">
        <v>1000</v>
      </c>
      <c r="H944">
        <v>1000</v>
      </c>
      <c r="I944">
        <v>1000</v>
      </c>
      <c r="J944">
        <v>4620</v>
      </c>
      <c r="K944">
        <v>11900</v>
      </c>
      <c r="L944">
        <v>31000</v>
      </c>
      <c r="N944">
        <v>51470</v>
      </c>
    </row>
    <row r="945" spans="1:14">
      <c r="A945" t="s">
        <v>482</v>
      </c>
      <c r="B945" s="323">
        <v>3658</v>
      </c>
      <c r="C945">
        <v>8024</v>
      </c>
      <c r="D945">
        <v>3429</v>
      </c>
      <c r="E945">
        <v>4200</v>
      </c>
      <c r="F945">
        <v>5100</v>
      </c>
      <c r="G945">
        <v>6000</v>
      </c>
      <c r="H945">
        <v>7000</v>
      </c>
      <c r="I945">
        <v>8000</v>
      </c>
      <c r="K945">
        <v>10000</v>
      </c>
      <c r="L945">
        <v>12000</v>
      </c>
      <c r="N945">
        <v>67411</v>
      </c>
    </row>
    <row r="946" spans="1:14">
      <c r="A946" t="s">
        <v>11</v>
      </c>
      <c r="B946" s="323">
        <v>400</v>
      </c>
      <c r="C946">
        <v>1339</v>
      </c>
      <c r="D946">
        <v>1636</v>
      </c>
      <c r="E946">
        <v>2275</v>
      </c>
      <c r="F946">
        <v>1502</v>
      </c>
      <c r="G946">
        <v>2062</v>
      </c>
      <c r="H946">
        <v>2230</v>
      </c>
      <c r="I946">
        <v>4821</v>
      </c>
      <c r="J946">
        <v>5763</v>
      </c>
      <c r="K946">
        <v>4618</v>
      </c>
      <c r="L946">
        <v>5060</v>
      </c>
      <c r="M946">
        <v>14894</v>
      </c>
      <c r="N946">
        <v>46600</v>
      </c>
    </row>
    <row r="947" spans="1:14">
      <c r="A947" t="s">
        <v>10</v>
      </c>
      <c r="B947" s="323">
        <v>5391</v>
      </c>
      <c r="C947">
        <v>6852</v>
      </c>
      <c r="D947">
        <v>31077</v>
      </c>
      <c r="E947">
        <v>37988</v>
      </c>
      <c r="F947">
        <v>24835</v>
      </c>
      <c r="G947">
        <v>23694</v>
      </c>
      <c r="H947">
        <v>26385</v>
      </c>
      <c r="I947">
        <v>25062</v>
      </c>
      <c r="J947">
        <v>27211</v>
      </c>
      <c r="K947">
        <v>30000</v>
      </c>
      <c r="L947">
        <v>32000</v>
      </c>
      <c r="M947">
        <v>30933</v>
      </c>
      <c r="N947">
        <v>301428</v>
      </c>
    </row>
    <row r="948" spans="1:14">
      <c r="A948" t="s">
        <v>9</v>
      </c>
      <c r="B948" s="323">
        <v>1085</v>
      </c>
      <c r="C948">
        <v>1730</v>
      </c>
      <c r="D948">
        <v>1238</v>
      </c>
      <c r="E948">
        <v>8777</v>
      </c>
      <c r="F948">
        <v>8561</v>
      </c>
      <c r="G948">
        <v>5855</v>
      </c>
      <c r="H948">
        <v>8692</v>
      </c>
      <c r="I948">
        <v>10816</v>
      </c>
      <c r="J948">
        <v>11358</v>
      </c>
      <c r="K948">
        <v>11358</v>
      </c>
      <c r="L948">
        <v>12255</v>
      </c>
      <c r="M948">
        <v>13480</v>
      </c>
      <c r="N948">
        <v>95205</v>
      </c>
    </row>
    <row r="949" spans="1:14">
      <c r="A949" t="s">
        <v>8</v>
      </c>
      <c r="B949" s="323">
        <v>93922</v>
      </c>
      <c r="C949">
        <v>118235</v>
      </c>
      <c r="D949">
        <v>140800</v>
      </c>
      <c r="E949">
        <v>162400</v>
      </c>
      <c r="F949">
        <v>182000</v>
      </c>
      <c r="G949">
        <v>197400</v>
      </c>
      <c r="H949">
        <v>212600</v>
      </c>
      <c r="I949">
        <v>246000</v>
      </c>
      <c r="J949">
        <v>274700</v>
      </c>
      <c r="K949">
        <v>307200</v>
      </c>
      <c r="L949">
        <v>323200</v>
      </c>
      <c r="M949">
        <v>328900</v>
      </c>
      <c r="N949">
        <v>2587357</v>
      </c>
    </row>
    <row r="950" spans="1:14">
      <c r="A950" t="s">
        <v>6</v>
      </c>
      <c r="B950" s="323">
        <v>17323</v>
      </c>
      <c r="C950">
        <v>28374</v>
      </c>
      <c r="D950">
        <v>29438</v>
      </c>
      <c r="E950">
        <v>28852</v>
      </c>
      <c r="F950">
        <v>36985</v>
      </c>
      <c r="G950">
        <v>42570</v>
      </c>
      <c r="H950">
        <v>46599</v>
      </c>
      <c r="I950">
        <v>61641</v>
      </c>
      <c r="J950">
        <v>70142</v>
      </c>
      <c r="K950">
        <v>69975</v>
      </c>
      <c r="L950">
        <v>70000</v>
      </c>
      <c r="M950">
        <v>65495</v>
      </c>
      <c r="N950">
        <v>567394</v>
      </c>
    </row>
    <row r="951" spans="1:14">
      <c r="A951" t="s">
        <v>17</v>
      </c>
      <c r="B951" s="323">
        <v>9435</v>
      </c>
      <c r="C951">
        <v>17610</v>
      </c>
      <c r="D951">
        <v>24053</v>
      </c>
      <c r="E951">
        <v>35740</v>
      </c>
      <c r="F951">
        <v>41212</v>
      </c>
      <c r="G951">
        <v>70408</v>
      </c>
      <c r="H951">
        <v>64343</v>
      </c>
      <c r="I951">
        <v>65779</v>
      </c>
      <c r="J951">
        <v>61968</v>
      </c>
      <c r="K951">
        <v>63314</v>
      </c>
      <c r="L951">
        <v>71063</v>
      </c>
      <c r="M951">
        <v>77249</v>
      </c>
      <c r="N951">
        <v>602174</v>
      </c>
    </row>
    <row r="952" spans="1:14">
      <c r="A952" t="s">
        <v>4</v>
      </c>
      <c r="B952" s="323">
        <v>6793</v>
      </c>
      <c r="C952">
        <v>9412</v>
      </c>
      <c r="D952">
        <v>10577</v>
      </c>
      <c r="E952">
        <v>12411</v>
      </c>
      <c r="F952">
        <v>11827</v>
      </c>
      <c r="G952">
        <v>13420</v>
      </c>
      <c r="H952">
        <v>14035</v>
      </c>
      <c r="I952">
        <v>15221</v>
      </c>
      <c r="J952">
        <v>19689</v>
      </c>
      <c r="K952">
        <v>26974</v>
      </c>
      <c r="L952">
        <v>34966</v>
      </c>
      <c r="M952">
        <v>41280</v>
      </c>
      <c r="N952">
        <v>216605</v>
      </c>
    </row>
    <row r="953" spans="1:14">
      <c r="A953" t="s">
        <v>3</v>
      </c>
      <c r="B953" s="323">
        <v>743000</v>
      </c>
      <c r="C953">
        <v>907000</v>
      </c>
      <c r="D953">
        <v>1107200</v>
      </c>
      <c r="E953">
        <v>1615210</v>
      </c>
      <c r="F953">
        <v>1706313</v>
      </c>
      <c r="G953">
        <v>1409347</v>
      </c>
      <c r="H953">
        <v>1150770</v>
      </c>
      <c r="I953">
        <v>1123189</v>
      </c>
      <c r="J953">
        <v>1107013</v>
      </c>
      <c r="K953">
        <v>1250356</v>
      </c>
      <c r="L953">
        <v>1303057</v>
      </c>
      <c r="M953">
        <v>1694648</v>
      </c>
      <c r="N953">
        <v>15117103</v>
      </c>
    </row>
    <row r="954" spans="1:14">
      <c r="A954" t="s">
        <v>431</v>
      </c>
      <c r="B954" s="323">
        <v>7554</v>
      </c>
      <c r="C954">
        <v>28268</v>
      </c>
      <c r="D954">
        <v>41325</v>
      </c>
      <c r="E954">
        <v>56425</v>
      </c>
      <c r="F954">
        <v>84600</v>
      </c>
      <c r="G954">
        <v>106000</v>
      </c>
      <c r="H954">
        <v>318474</v>
      </c>
      <c r="I954">
        <v>763466</v>
      </c>
      <c r="J954">
        <v>861234</v>
      </c>
      <c r="K954">
        <v>1039655</v>
      </c>
      <c r="L954">
        <v>1135608</v>
      </c>
      <c r="M954">
        <v>1243047</v>
      </c>
      <c r="N954">
        <v>5685656</v>
      </c>
    </row>
    <row r="955" spans="1:14">
      <c r="A955" t="s">
        <v>1</v>
      </c>
      <c r="B955" s="323">
        <v>10267</v>
      </c>
      <c r="C955">
        <v>16415</v>
      </c>
      <c r="D955">
        <v>14999</v>
      </c>
      <c r="E955">
        <v>13447</v>
      </c>
      <c r="F955">
        <v>20521</v>
      </c>
      <c r="G955">
        <v>23390</v>
      </c>
      <c r="H955">
        <v>31784</v>
      </c>
      <c r="I955">
        <v>35912</v>
      </c>
      <c r="J955">
        <v>72228</v>
      </c>
      <c r="K955">
        <v>88891</v>
      </c>
      <c r="L955">
        <v>82317</v>
      </c>
      <c r="M955">
        <v>80592</v>
      </c>
      <c r="N955">
        <v>490763</v>
      </c>
    </row>
    <row r="956" spans="1:14">
      <c r="A956" t="s">
        <v>23</v>
      </c>
      <c r="B956" s="323">
        <v>33000</v>
      </c>
      <c r="C956">
        <v>34000</v>
      </c>
      <c r="D956">
        <v>71905</v>
      </c>
      <c r="E956">
        <v>103916</v>
      </c>
      <c r="F956">
        <v>152234</v>
      </c>
      <c r="G956">
        <v>163987</v>
      </c>
      <c r="H956">
        <v>170838</v>
      </c>
      <c r="I956">
        <v>187310</v>
      </c>
      <c r="J956">
        <v>203056</v>
      </c>
      <c r="K956">
        <v>204424</v>
      </c>
      <c r="L956">
        <v>203461</v>
      </c>
      <c r="M956">
        <v>205333</v>
      </c>
      <c r="N956">
        <v>1733464</v>
      </c>
    </row>
    <row r="957" spans="1:14">
      <c r="A957" t="s">
        <v>1038</v>
      </c>
      <c r="B957" s="323">
        <v>959135</v>
      </c>
      <c r="C957">
        <v>1212601</v>
      </c>
      <c r="D957">
        <v>1521658</v>
      </c>
      <c r="E957">
        <v>2127263</v>
      </c>
      <c r="F957">
        <v>2398813</v>
      </c>
      <c r="G957">
        <v>2257149</v>
      </c>
      <c r="H957">
        <v>2200165</v>
      </c>
      <c r="I957">
        <v>2679214</v>
      </c>
      <c r="J957">
        <v>2870118</v>
      </c>
      <c r="K957">
        <v>3288283</v>
      </c>
      <c r="L957">
        <v>3806175</v>
      </c>
      <c r="M957">
        <v>4272765</v>
      </c>
      <c r="N957">
        <v>29593339</v>
      </c>
    </row>
    <row r="964" spans="1:13">
      <c r="A964" t="s">
        <v>2568</v>
      </c>
      <c r="B964" s="323" t="s">
        <v>2581</v>
      </c>
    </row>
    <row r="966" spans="1:13">
      <c r="A966" t="s">
        <v>1035</v>
      </c>
      <c r="B966" s="323" t="s">
        <v>1036</v>
      </c>
    </row>
    <row r="967" spans="1:13">
      <c r="A967" t="s">
        <v>1037</v>
      </c>
      <c r="B967" s="323">
        <v>2010</v>
      </c>
      <c r="C967">
        <v>2011</v>
      </c>
      <c r="D967">
        <v>2012</v>
      </c>
      <c r="E967">
        <v>2013</v>
      </c>
      <c r="F967">
        <v>2014</v>
      </c>
      <c r="G967">
        <v>2015</v>
      </c>
      <c r="H967">
        <v>2016</v>
      </c>
      <c r="I967">
        <v>2017</v>
      </c>
      <c r="J967">
        <v>2018</v>
      </c>
      <c r="K967">
        <v>2019</v>
      </c>
      <c r="L967">
        <v>2020</v>
      </c>
      <c r="M967" t="s">
        <v>1038</v>
      </c>
    </row>
    <row r="968" spans="1:13">
      <c r="A968" t="s">
        <v>13</v>
      </c>
      <c r="F968">
        <v>8.7729767924522193</v>
      </c>
      <c r="G968">
        <v>14.671604309999999</v>
      </c>
      <c r="J968">
        <v>6.7114009452184096</v>
      </c>
      <c r="M968">
        <v>30.155982047670626</v>
      </c>
    </row>
    <row r="969" spans="1:13">
      <c r="A969" t="s">
        <v>12</v>
      </c>
      <c r="F969">
        <v>40.579569060390597</v>
      </c>
      <c r="K969">
        <v>63.454256291639403</v>
      </c>
      <c r="M969">
        <v>104.03382535202999</v>
      </c>
    </row>
    <row r="970" spans="1:13">
      <c r="A970" t="s">
        <v>2570</v>
      </c>
      <c r="I970">
        <v>1.271555083</v>
      </c>
      <c r="M970">
        <v>1.271555083</v>
      </c>
    </row>
    <row r="971" spans="1:13">
      <c r="A971" t="s">
        <v>11</v>
      </c>
      <c r="H971">
        <v>3.5689635699675</v>
      </c>
      <c r="K971">
        <v>3.1698860822189201</v>
      </c>
      <c r="M971">
        <v>6.7388496521864205</v>
      </c>
    </row>
    <row r="972" spans="1:13">
      <c r="A972" t="s">
        <v>10</v>
      </c>
      <c r="J972">
        <v>3.7</v>
      </c>
      <c r="M972">
        <v>3.7</v>
      </c>
    </row>
    <row r="973" spans="1:13">
      <c r="A973" t="s">
        <v>9</v>
      </c>
      <c r="J973">
        <v>10.4740134642299</v>
      </c>
      <c r="M973">
        <v>10.4740134642299</v>
      </c>
    </row>
    <row r="974" spans="1:13">
      <c r="A974" t="s">
        <v>8</v>
      </c>
      <c r="B974" s="323">
        <v>29.0167695881253</v>
      </c>
      <c r="D974">
        <v>39.219834362445098</v>
      </c>
      <c r="E974">
        <v>45.599613152804601</v>
      </c>
      <c r="F974">
        <v>51.852427714129803</v>
      </c>
      <c r="G974">
        <v>60</v>
      </c>
      <c r="I974">
        <v>66.498296199213598</v>
      </c>
      <c r="J974">
        <v>69.731227343345395</v>
      </c>
      <c r="K974">
        <v>71.201589132384996</v>
      </c>
      <c r="L974">
        <v>72.642292204282697</v>
      </c>
      <c r="M974">
        <v>505.76204969673142</v>
      </c>
    </row>
    <row r="975" spans="1:13">
      <c r="A975" t="s">
        <v>6</v>
      </c>
      <c r="I975">
        <v>2.15862058641479</v>
      </c>
      <c r="M975">
        <v>2.15862058641479</v>
      </c>
    </row>
    <row r="976" spans="1:13">
      <c r="A976" t="s">
        <v>17</v>
      </c>
      <c r="C976">
        <v>5.4</v>
      </c>
      <c r="E976">
        <v>9.2091379730000007</v>
      </c>
      <c r="M976">
        <v>14.609137973000001</v>
      </c>
    </row>
    <row r="977" spans="1:13">
      <c r="A977" t="s">
        <v>4</v>
      </c>
      <c r="B977" s="323">
        <v>26.088009689140101</v>
      </c>
      <c r="M977">
        <v>26.088009689140101</v>
      </c>
    </row>
    <row r="978" spans="1:13">
      <c r="A978" t="s">
        <v>3</v>
      </c>
      <c r="B978" s="323">
        <v>10.100913640046301</v>
      </c>
      <c r="C978">
        <v>23.939700853751098</v>
      </c>
      <c r="D978">
        <v>33.915062406470597</v>
      </c>
      <c r="E978">
        <v>34.354177289815901</v>
      </c>
      <c r="F978">
        <v>44.223644395927202</v>
      </c>
      <c r="G978">
        <v>49.9582340615665</v>
      </c>
      <c r="H978">
        <v>59.766952789999401</v>
      </c>
      <c r="I978">
        <v>61.833062773151603</v>
      </c>
      <c r="J978">
        <v>64.697129493186097</v>
      </c>
      <c r="K978">
        <v>63.250980322010498</v>
      </c>
      <c r="M978">
        <v>446.03985802592518</v>
      </c>
    </row>
    <row r="979" spans="1:13">
      <c r="A979" t="s">
        <v>1</v>
      </c>
      <c r="B979" s="323">
        <v>1.3440778942209499</v>
      </c>
      <c r="J979">
        <v>17.6999878081518</v>
      </c>
      <c r="M979">
        <v>19.044065702372748</v>
      </c>
    </row>
    <row r="980" spans="1:13">
      <c r="A980" t="s">
        <v>23</v>
      </c>
      <c r="F980">
        <v>33.157406351251801</v>
      </c>
      <c r="J980">
        <v>30.303639780000001</v>
      </c>
      <c r="L980">
        <v>50.082595133226597</v>
      </c>
      <c r="M980">
        <v>113.5436412644784</v>
      </c>
    </row>
    <row r="981" spans="1:13">
      <c r="A981" t="s">
        <v>1038</v>
      </c>
      <c r="B981" s="323">
        <v>66.549770811532639</v>
      </c>
      <c r="C981">
        <v>29.339700853751097</v>
      </c>
      <c r="D981">
        <v>73.134896768915695</v>
      </c>
      <c r="E981">
        <v>89.162928415620513</v>
      </c>
      <c r="F981">
        <v>178.58602431415164</v>
      </c>
      <c r="G981">
        <v>124.62983837156649</v>
      </c>
      <c r="H981">
        <v>63.335916359966902</v>
      </c>
      <c r="I981">
        <v>131.76153464177997</v>
      </c>
      <c r="J981">
        <v>203.31739883413161</v>
      </c>
      <c r="K981">
        <v>201.07671182825379</v>
      </c>
      <c r="L981">
        <v>122.7248873375093</v>
      </c>
      <c r="M981">
        <v>1283.6196085371796</v>
      </c>
    </row>
    <row r="991" spans="1:13">
      <c r="A991" s="306" t="s">
        <v>582</v>
      </c>
      <c r="B991" s="306" t="s">
        <v>582</v>
      </c>
    </row>
    <row r="992" spans="1:13">
      <c r="A992" s="306" t="s">
        <v>583</v>
      </c>
      <c r="B992" s="306" t="s">
        <v>583</v>
      </c>
    </row>
    <row r="993" spans="1:2">
      <c r="A993" s="306" t="s">
        <v>584</v>
      </c>
      <c r="B993" s="306" t="s">
        <v>584</v>
      </c>
    </row>
    <row r="994" spans="1:2">
      <c r="A994" s="306" t="s">
        <v>585</v>
      </c>
      <c r="B994" s="306" t="s">
        <v>585</v>
      </c>
    </row>
    <row r="995" spans="1:2">
      <c r="A995" s="306" t="s">
        <v>586</v>
      </c>
      <c r="B995" s="306" t="s">
        <v>586</v>
      </c>
    </row>
    <row r="996" spans="1:2">
      <c r="A996" s="306" t="s">
        <v>587</v>
      </c>
      <c r="B996" s="306" t="s">
        <v>587</v>
      </c>
    </row>
    <row r="997" spans="1:2">
      <c r="A997" s="306" t="s">
        <v>2323</v>
      </c>
      <c r="B997" s="306" t="s">
        <v>2601</v>
      </c>
    </row>
    <row r="998" spans="1:2">
      <c r="A998" s="306" t="s">
        <v>2325</v>
      </c>
      <c r="B998" s="306" t="s">
        <v>2600</v>
      </c>
    </row>
    <row r="999" spans="1:2">
      <c r="A999" s="306" t="s">
        <v>2324</v>
      </c>
      <c r="B999" s="306" t="s">
        <v>2599</v>
      </c>
    </row>
    <row r="1000" spans="1:2">
      <c r="A1000" s="306" t="s">
        <v>2367</v>
      </c>
      <c r="B1000" s="306" t="s">
        <v>2598</v>
      </c>
    </row>
    <row r="1001" spans="1:2">
      <c r="A1001" t="s">
        <v>2331</v>
      </c>
      <c r="B1001" t="s">
        <v>2606</v>
      </c>
    </row>
    <row r="1002" spans="1:2">
      <c r="A1002" t="s">
        <v>2368</v>
      </c>
      <c r="B1002" t="s">
        <v>2597</v>
      </c>
    </row>
    <row r="1003" spans="1:2">
      <c r="A1003" t="s">
        <v>2334</v>
      </c>
      <c r="B1003" t="s">
        <v>2596</v>
      </c>
    </row>
    <row r="1004" spans="1:2">
      <c r="A1004" t="s">
        <v>2336</v>
      </c>
      <c r="B1004" t="s">
        <v>2595</v>
      </c>
    </row>
    <row r="1005" spans="1:2">
      <c r="A1005" t="s">
        <v>2339</v>
      </c>
      <c r="B1005" t="s">
        <v>2594</v>
      </c>
    </row>
    <row r="1006" spans="1:2">
      <c r="A1006" t="s">
        <v>2340</v>
      </c>
      <c r="B1006" t="s">
        <v>2593</v>
      </c>
    </row>
    <row r="1007" spans="1:2">
      <c r="A1007" t="s">
        <v>2343</v>
      </c>
      <c r="B1007" t="s">
        <v>2592</v>
      </c>
    </row>
    <row r="1008" spans="1:2">
      <c r="A1008" t="s">
        <v>2346</v>
      </c>
      <c r="B1008" t="s">
        <v>2591</v>
      </c>
    </row>
    <row r="1009" spans="1:2">
      <c r="A1009" t="s">
        <v>2348</v>
      </c>
      <c r="B1009" t="s">
        <v>2590</v>
      </c>
    </row>
    <row r="1010" spans="1:2">
      <c r="A1010" t="s">
        <v>2349</v>
      </c>
      <c r="B1010" t="s">
        <v>2589</v>
      </c>
    </row>
    <row r="1011" spans="1:2">
      <c r="A1011" t="s">
        <v>2350</v>
      </c>
      <c r="B1011" t="s">
        <v>2588</v>
      </c>
    </row>
    <row r="1012" spans="1:2">
      <c r="A1012" t="s">
        <v>2351</v>
      </c>
      <c r="B1012" t="s">
        <v>2587</v>
      </c>
    </row>
    <row r="1013" spans="1:2">
      <c r="A1013" t="s">
        <v>2352</v>
      </c>
      <c r="B1013" t="s">
        <v>2586</v>
      </c>
    </row>
    <row r="1014" spans="1:2">
      <c r="A1014" t="s">
        <v>2353</v>
      </c>
      <c r="B1014" t="s">
        <v>2585</v>
      </c>
    </row>
    <row r="1015" spans="1:2">
      <c r="A1015" t="s">
        <v>2354</v>
      </c>
      <c r="B1015" t="s">
        <v>2584</v>
      </c>
    </row>
    <row r="1016" spans="1:2">
      <c r="A1016" t="s">
        <v>2355</v>
      </c>
      <c r="B1016" t="s">
        <v>2583</v>
      </c>
    </row>
    <row r="1017" spans="1:2">
      <c r="A1017" t="s">
        <v>2356</v>
      </c>
      <c r="B1017" t="s">
        <v>2582</v>
      </c>
    </row>
    <row r="1018" spans="1:2">
      <c r="A1018" t="s">
        <v>2357</v>
      </c>
      <c r="B1018"/>
    </row>
    <row r="1022" spans="1:2">
      <c r="A1022" s="200" t="s">
        <v>2647</v>
      </c>
    </row>
    <row r="1024" spans="1:2">
      <c r="A1024" t="s">
        <v>2634</v>
      </c>
    </row>
    <row r="1025" spans="1:1">
      <c r="A1025" t="s">
        <v>2635</v>
      </c>
    </row>
    <row r="1026" spans="1:1">
      <c r="A1026" t="s">
        <v>2624</v>
      </c>
    </row>
    <row r="1027" spans="1:1">
      <c r="A1027" t="s">
        <v>2636</v>
      </c>
    </row>
    <row r="1028" spans="1:1">
      <c r="A1028" t="s">
        <v>2652</v>
      </c>
    </row>
    <row r="1029" spans="1:1">
      <c r="A1029" t="s">
        <v>2638</v>
      </c>
    </row>
    <row r="1030" spans="1:1">
      <c r="A1030" t="s">
        <v>2639</v>
      </c>
    </row>
    <row r="1031" spans="1:1">
      <c r="A1031" t="s">
        <v>2640</v>
      </c>
    </row>
    <row r="1032" spans="1:1">
      <c r="A1032" t="s">
        <v>2641</v>
      </c>
    </row>
    <row r="1033" spans="1:1">
      <c r="A1033" t="s">
        <v>2642</v>
      </c>
    </row>
    <row r="1034" spans="1:1">
      <c r="A1034" t="s">
        <v>2648</v>
      </c>
    </row>
    <row r="1035" spans="1:1">
      <c r="A1035" t="s">
        <v>2643</v>
      </c>
    </row>
    <row r="1036" spans="1:1">
      <c r="A1036" t="s">
        <v>2646</v>
      </c>
    </row>
    <row r="1037" spans="1:1">
      <c r="A1037" t="s">
        <v>2633</v>
      </c>
    </row>
    <row r="1038" spans="1:1">
      <c r="A1038" t="s">
        <v>2632</v>
      </c>
    </row>
    <row r="1039" spans="1:1">
      <c r="A1039" t="s">
        <v>2631</v>
      </c>
    </row>
    <row r="1040" spans="1:1">
      <c r="A1040" t="s">
        <v>2630</v>
      </c>
    </row>
    <row r="1041" spans="1:1">
      <c r="A1041" t="s">
        <v>2629</v>
      </c>
    </row>
    <row r="1042" spans="1:1">
      <c r="A1042" t="s">
        <v>2628</v>
      </c>
    </row>
    <row r="1043" spans="1:1">
      <c r="A1043" t="s">
        <v>2649</v>
      </c>
    </row>
    <row r="1044" spans="1:1">
      <c r="A1044" t="s">
        <v>2650</v>
      </c>
    </row>
    <row r="1045" spans="1:1">
      <c r="A1045" t="s">
        <v>2627</v>
      </c>
    </row>
    <row r="1046" spans="1:1">
      <c r="A1046" t="s">
        <v>2626</v>
      </c>
    </row>
    <row r="1047" spans="1:1">
      <c r="A1047" t="s">
        <v>2625</v>
      </c>
    </row>
    <row r="1048" spans="1:1">
      <c r="A1048" t="s">
        <v>2644</v>
      </c>
    </row>
    <row r="1049" spans="1:1">
      <c r="A1049" t="s">
        <v>2645</v>
      </c>
    </row>
    <row r="1050" spans="1:1">
      <c r="A1050" t="s">
        <v>2651</v>
      </c>
    </row>
    <row r="1051" spans="1:1">
      <c r="A1051" t="s">
        <v>2653</v>
      </c>
    </row>
    <row r="1054" spans="1:1">
      <c r="A1054" s="200" t="s">
        <v>1044</v>
      </c>
    </row>
    <row r="1056" spans="1:1">
      <c r="A1056" t="s">
        <v>2654</v>
      </c>
    </row>
    <row r="1057" spans="1:1">
      <c r="A1057" t="s">
        <v>2655</v>
      </c>
    </row>
    <row r="1060" spans="1:1">
      <c r="A1060" s="200" t="s">
        <v>2656</v>
      </c>
    </row>
    <row r="1062" spans="1:1">
      <c r="A1062" t="s">
        <v>627</v>
      </c>
    </row>
    <row r="1065" spans="1:1">
      <c r="A1065" s="200" t="s">
        <v>618</v>
      </c>
    </row>
    <row r="1067" spans="1:1">
      <c r="A1067" t="s">
        <v>2657</v>
      </c>
    </row>
    <row r="1070" spans="1:1">
      <c r="A1070" s="200" t="s">
        <v>2658</v>
      </c>
    </row>
    <row r="1072" spans="1:1">
      <c r="A1072" t="s">
        <v>2659</v>
      </c>
    </row>
    <row r="1077" spans="1:1">
      <c r="A1077" t="s">
        <v>2660</v>
      </c>
    </row>
    <row r="1079" spans="1:1">
      <c r="A1079" t="s">
        <v>2663</v>
      </c>
    </row>
    <row r="1082" spans="1:1">
      <c r="A1082" t="s">
        <v>2664</v>
      </c>
    </row>
    <row r="1085" spans="1:1">
      <c r="A1085" t="s">
        <v>588</v>
      </c>
    </row>
    <row r="1086" spans="1:1">
      <c r="A1086" t="s">
        <v>589</v>
      </c>
    </row>
    <row r="1087" spans="1:1">
      <c r="A1087" t="s">
        <v>2665</v>
      </c>
    </row>
    <row r="1088" spans="1:1">
      <c r="A1088" t="s">
        <v>2667</v>
      </c>
    </row>
    <row r="1089" spans="1:13">
      <c r="A1089" t="s">
        <v>2666</v>
      </c>
    </row>
    <row r="1090" spans="1:13">
      <c r="A1090" t="s">
        <v>574</v>
      </c>
    </row>
    <row r="1091" spans="1:13">
      <c r="A1091" t="s">
        <v>2240</v>
      </c>
    </row>
    <row r="1097" spans="1:13">
      <c r="A1097" s="200" t="s">
        <v>2669</v>
      </c>
      <c r="B1097"/>
    </row>
    <row r="1098" spans="1:13">
      <c r="A1098" s="215" t="s">
        <v>14</v>
      </c>
      <c r="B1098" s="3">
        <v>2010</v>
      </c>
      <c r="C1098" s="3">
        <v>2011</v>
      </c>
      <c r="D1098" s="3">
        <v>2012</v>
      </c>
      <c r="E1098" s="214">
        <v>2013</v>
      </c>
      <c r="F1098" s="3">
        <v>2014</v>
      </c>
      <c r="G1098" s="3">
        <v>2015</v>
      </c>
      <c r="H1098" s="3">
        <v>2016</v>
      </c>
      <c r="I1098" s="214">
        <v>2017</v>
      </c>
      <c r="J1098" s="3">
        <v>2018</v>
      </c>
      <c r="K1098" s="214">
        <v>2019</v>
      </c>
      <c r="L1098" s="3">
        <v>2020</v>
      </c>
      <c r="M1098" s="214">
        <v>2021</v>
      </c>
    </row>
    <row r="1099" spans="1:13">
      <c r="A1099" s="92" t="s">
        <v>100</v>
      </c>
      <c r="B1099" s="451"/>
      <c r="C1099" s="451">
        <v>14.340733210539241</v>
      </c>
      <c r="D1099" s="451">
        <v>10.888768829479801</v>
      </c>
      <c r="E1099" s="451">
        <v>8.8704401426739707</v>
      </c>
      <c r="F1099" s="451">
        <v>6.2440621656704849</v>
      </c>
      <c r="G1099" s="451">
        <v>13.022096417424251</v>
      </c>
      <c r="H1099" s="451">
        <v>43.955762949207042</v>
      </c>
      <c r="I1099" s="451">
        <v>19.324850310227973</v>
      </c>
      <c r="J1099" s="451">
        <v>15.298007787112724</v>
      </c>
      <c r="K1099" s="451">
        <v>18.97668176671101</v>
      </c>
      <c r="L1099" s="451">
        <v>31.30350533676139</v>
      </c>
      <c r="M1099" s="451">
        <v>34.064958596226148</v>
      </c>
    </row>
    <row r="1100" spans="1:13">
      <c r="A1100" s="92" t="s">
        <v>12</v>
      </c>
      <c r="B1100" s="451">
        <v>2.5776299590263605</v>
      </c>
      <c r="C1100" s="451">
        <v>6.6087595053925172</v>
      </c>
      <c r="D1100" s="451">
        <v>7.9734933965106682</v>
      </c>
      <c r="E1100" s="451">
        <v>5.3080618562572282</v>
      </c>
      <c r="F1100" s="451">
        <v>2.8712874876810788</v>
      </c>
      <c r="G1100" s="451">
        <v>1.2841958152957396</v>
      </c>
      <c r="H1100" s="451">
        <v>2.8436866838396511</v>
      </c>
      <c r="I1100" s="451">
        <v>2.9794134447554099</v>
      </c>
      <c r="J1100" s="451">
        <v>-0.6751622922357462</v>
      </c>
      <c r="K1100" s="451">
        <v>1.3793741972803328</v>
      </c>
      <c r="L1100" s="451">
        <v>3.7213464747061056</v>
      </c>
      <c r="M1100" s="451">
        <v>5.950681825068119</v>
      </c>
    </row>
    <row r="1101" spans="1:13">
      <c r="A1101" s="92" t="s">
        <v>483</v>
      </c>
      <c r="B1101" s="313" t="s">
        <v>101</v>
      </c>
      <c r="C1101" s="313" t="s">
        <v>101</v>
      </c>
      <c r="D1101" s="313" t="s">
        <v>101</v>
      </c>
      <c r="E1101" s="313" t="s">
        <v>101</v>
      </c>
      <c r="F1101" s="313" t="s">
        <v>101</v>
      </c>
      <c r="G1101" s="313" t="s">
        <v>101</v>
      </c>
      <c r="H1101" s="313" t="s">
        <v>101</v>
      </c>
      <c r="I1101" s="313" t="s">
        <v>101</v>
      </c>
      <c r="J1101" s="313" t="s">
        <v>101</v>
      </c>
      <c r="K1101" s="313" t="s">
        <v>101</v>
      </c>
      <c r="L1101" s="313" t="s">
        <v>101</v>
      </c>
      <c r="M1101" s="313" t="s">
        <v>101</v>
      </c>
    </row>
    <row r="1102" spans="1:13">
      <c r="A1102" s="28" t="s">
        <v>89</v>
      </c>
      <c r="B1102" s="451"/>
      <c r="C1102" s="451"/>
      <c r="D1102" s="452">
        <v>6.7799128154411692</v>
      </c>
      <c r="E1102" s="452">
        <v>1.8102899776001768</v>
      </c>
      <c r="F1102" s="452">
        <v>1.635529097219024</v>
      </c>
      <c r="G1102" s="452">
        <v>0.89155780288014963</v>
      </c>
      <c r="H1102" s="452">
        <v>3.1592819078224865</v>
      </c>
      <c r="I1102" s="452">
        <v>29.18328851038401</v>
      </c>
      <c r="J1102" s="452">
        <v>31.555199588260187</v>
      </c>
      <c r="K1102" s="452">
        <v>6.0743295170735401</v>
      </c>
      <c r="L1102" s="452">
        <v>11.505390194704535</v>
      </c>
      <c r="M1102" s="452">
        <v>9.3361950022995401</v>
      </c>
    </row>
    <row r="1103" spans="1:13">
      <c r="A1103" s="92" t="s">
        <v>482</v>
      </c>
      <c r="B1103" s="451">
        <v>0.42387402034229266</v>
      </c>
      <c r="C1103" s="451">
        <v>5.9568745488062076</v>
      </c>
      <c r="D1103" s="451">
        <v>13.107578651984136</v>
      </c>
      <c r="E1103" s="451">
        <v>5.6869030582395874</v>
      </c>
      <c r="F1103" s="451">
        <v>6.3470946129624011</v>
      </c>
      <c r="G1103" s="451">
        <v>4.1527805637822537</v>
      </c>
      <c r="H1103" s="451">
        <v>15.024737290726485</v>
      </c>
      <c r="I1103" s="451">
        <v>8.1105028675344517</v>
      </c>
      <c r="J1103" s="451">
        <v>-3.4125826974434892E-2</v>
      </c>
      <c r="K1103" s="451">
        <v>2.1510564294552594</v>
      </c>
      <c r="L1103" s="451">
        <v>4.2785522647772574</v>
      </c>
      <c r="M1103" s="451">
        <v>4.7633086270358946</v>
      </c>
    </row>
    <row r="1104" spans="1:13">
      <c r="A1104" s="92" t="s">
        <v>11</v>
      </c>
      <c r="B1104" s="451" t="s">
        <v>484</v>
      </c>
      <c r="C1104" s="451">
        <v>7.0786202836339562</v>
      </c>
      <c r="D1104" s="451">
        <v>9.9129663348182024</v>
      </c>
      <c r="E1104" s="451">
        <v>5.3164715887994403</v>
      </c>
      <c r="F1104" s="451">
        <v>5.4307639582278577</v>
      </c>
      <c r="G1104" s="451">
        <v>6.2859696739926392</v>
      </c>
      <c r="H1104" s="451">
        <v>11.998765817098629</v>
      </c>
      <c r="I1104" s="451">
        <v>5.7145059611821543</v>
      </c>
      <c r="J1104" s="451">
        <v>5.16002300164413</v>
      </c>
      <c r="K1104" s="451">
        <v>6.9491963464139355</v>
      </c>
      <c r="L1104" s="451">
        <v>10.546505555782902</v>
      </c>
      <c r="M1104" s="451">
        <v>9.9875850039243801</v>
      </c>
    </row>
    <row r="1105" spans="1:13">
      <c r="A1105" s="92" t="s">
        <v>10</v>
      </c>
      <c r="B1105" s="456">
        <v>3.7</v>
      </c>
      <c r="C1105" s="456">
        <v>12.7</v>
      </c>
      <c r="D1105" s="456">
        <v>3.5</v>
      </c>
      <c r="E1105" s="456">
        <v>4.5999999999999996</v>
      </c>
      <c r="F1105" s="456">
        <v>6.3</v>
      </c>
      <c r="G1105" s="456">
        <v>5.8</v>
      </c>
      <c r="H1105" s="456">
        <v>4.2</v>
      </c>
      <c r="I1105" s="456">
        <v>9.1</v>
      </c>
      <c r="J1105" s="456">
        <v>10.4</v>
      </c>
      <c r="K1105" s="456">
        <v>4.8</v>
      </c>
      <c r="L1105" s="456">
        <v>4.3</v>
      </c>
      <c r="M1105" s="456">
        <v>7.4</v>
      </c>
    </row>
    <row r="1106" spans="1:13">
      <c r="A1106" s="92" t="s">
        <v>9</v>
      </c>
      <c r="B1106" s="451"/>
      <c r="C1106" s="451" t="s">
        <v>855</v>
      </c>
      <c r="D1106" s="451" t="s">
        <v>855</v>
      </c>
      <c r="E1106" s="451" t="s">
        <v>855</v>
      </c>
      <c r="F1106" s="451" t="s">
        <v>855</v>
      </c>
      <c r="G1106" s="451" t="s">
        <v>855</v>
      </c>
      <c r="H1106" s="451" t="s">
        <v>855</v>
      </c>
      <c r="I1106" s="451" t="s">
        <v>855</v>
      </c>
      <c r="J1106" s="451" t="s">
        <v>855</v>
      </c>
      <c r="K1106" s="451" t="s">
        <v>855</v>
      </c>
      <c r="L1106" s="451" t="s">
        <v>855</v>
      </c>
      <c r="M1106" s="451" t="s">
        <v>855</v>
      </c>
    </row>
    <row r="1107" spans="1:13">
      <c r="A1107" s="92" t="s">
        <v>8</v>
      </c>
      <c r="B1107" s="453">
        <v>3.4</v>
      </c>
      <c r="C1107" s="453">
        <v>5.7</v>
      </c>
      <c r="D1107" s="453">
        <v>1.8</v>
      </c>
      <c r="E1107" s="453">
        <v>3.3</v>
      </c>
      <c r="F1107" s="453">
        <v>4.7</v>
      </c>
      <c r="G1107" s="453">
        <v>3.3</v>
      </c>
      <c r="H1107" s="453">
        <v>0.9</v>
      </c>
      <c r="I1107" s="453">
        <v>3.6</v>
      </c>
      <c r="J1107" s="453">
        <v>6</v>
      </c>
      <c r="K1107" s="453">
        <v>0.7</v>
      </c>
      <c r="L1107" s="453">
        <v>6.1</v>
      </c>
      <c r="M1107" s="453">
        <v>4</v>
      </c>
    </row>
    <row r="1108" spans="1:13">
      <c r="A1108" s="92" t="s">
        <v>6</v>
      </c>
      <c r="B1108" s="451">
        <v>15.26</v>
      </c>
      <c r="C1108" s="451">
        <v>13.14</v>
      </c>
      <c r="D1108" s="451">
        <v>3.19</v>
      </c>
      <c r="E1108" s="451">
        <v>5.52</v>
      </c>
      <c r="F1108" s="451">
        <v>3.92</v>
      </c>
      <c r="G1108" s="451">
        <v>5.24</v>
      </c>
      <c r="H1108" s="451">
        <v>32.1</v>
      </c>
      <c r="I1108" s="451">
        <v>16.41</v>
      </c>
      <c r="J1108" s="451">
        <v>-0.1</v>
      </c>
      <c r="K1108" s="451">
        <v>3.35</v>
      </c>
      <c r="L1108" s="451">
        <v>7.75</v>
      </c>
      <c r="M1108" s="451">
        <v>11.12</v>
      </c>
    </row>
    <row r="1109" spans="1:13">
      <c r="A1109" s="92" t="s">
        <v>5</v>
      </c>
      <c r="B1109" s="460">
        <v>2.9832573307200008</v>
      </c>
      <c r="C1109" s="460">
        <v>4.9973708353216297</v>
      </c>
      <c r="D1109" s="460">
        <v>9.1362804658550392</v>
      </c>
      <c r="E1109" s="460">
        <v>6.6202489588797713</v>
      </c>
      <c r="F1109" s="460">
        <v>8.8495236022642505</v>
      </c>
      <c r="G1109" s="460">
        <v>5.7863636799572475</v>
      </c>
      <c r="H1109" s="460">
        <v>11.102761477582908</v>
      </c>
      <c r="I1109" s="460">
        <v>5.3264473672580968</v>
      </c>
      <c r="J1109" s="460">
        <v>3.2812758988587887</v>
      </c>
      <c r="K1109" s="460">
        <v>4.4957359427083299</v>
      </c>
      <c r="L1109" s="460">
        <v>5.4525907932632203</v>
      </c>
      <c r="M1109" s="460">
        <v>6.0509873464573447</v>
      </c>
    </row>
    <row r="1110" spans="1:13">
      <c r="A1110" s="92" t="s">
        <v>4</v>
      </c>
      <c r="B1110" s="452">
        <v>6.7</v>
      </c>
      <c r="C1110" s="452">
        <v>0.1</v>
      </c>
      <c r="D1110" s="452">
        <v>4.8</v>
      </c>
      <c r="E1110" s="451">
        <v>5.7</v>
      </c>
      <c r="F1110" s="451">
        <v>2.2999999999999998</v>
      </c>
      <c r="G1110" s="451">
        <v>0.4</v>
      </c>
      <c r="H1110" s="451">
        <v>1.2</v>
      </c>
      <c r="I1110" s="451">
        <v>0.3</v>
      </c>
      <c r="J1110" s="451">
        <v>1</v>
      </c>
      <c r="K1110" s="451">
        <v>-1.4</v>
      </c>
      <c r="L1110" s="451">
        <v>1.3</v>
      </c>
      <c r="M1110" s="451">
        <v>11.4</v>
      </c>
    </row>
    <row r="1111" spans="1:13">
      <c r="A1111" s="92" t="s">
        <v>3</v>
      </c>
      <c r="B1111" s="451">
        <v>0.8</v>
      </c>
      <c r="C1111" s="452">
        <v>7.5</v>
      </c>
      <c r="D1111" s="452">
        <v>7.2</v>
      </c>
      <c r="E1111" s="452">
        <v>5.9</v>
      </c>
      <c r="F1111" s="452">
        <v>7.8</v>
      </c>
      <c r="G1111" s="452">
        <v>5.2</v>
      </c>
      <c r="H1111" s="452">
        <v>10.8</v>
      </c>
      <c r="I1111" s="452">
        <v>6.9</v>
      </c>
      <c r="J1111" s="452">
        <v>3.3</v>
      </c>
      <c r="K1111" s="452">
        <v>3.1</v>
      </c>
      <c r="L1111" s="452">
        <v>4.7</v>
      </c>
      <c r="M1111" s="452">
        <v>6.4</v>
      </c>
    </row>
    <row r="1112" spans="1:13">
      <c r="A1112" s="92" t="s">
        <v>32</v>
      </c>
      <c r="B1112" s="450">
        <v>8.3000000000000007</v>
      </c>
      <c r="C1112" s="451">
        <v>15.108809568856852</v>
      </c>
      <c r="D1112" s="451">
        <v>20.179115023747919</v>
      </c>
      <c r="E1112" s="451">
        <v>8.5920135551468704</v>
      </c>
      <c r="F1112" s="451">
        <v>7.6800535968930106</v>
      </c>
      <c r="G1112" s="461">
        <v>8.6337184402413669</v>
      </c>
      <c r="H1112" s="461">
        <v>7.5535847845116244</v>
      </c>
      <c r="I1112" s="461">
        <v>9.572414905086891</v>
      </c>
      <c r="J1112" s="461">
        <v>3.7145208223883897</v>
      </c>
      <c r="K1112" s="461">
        <v>4.3320037035401437</v>
      </c>
      <c r="L1112" s="461">
        <v>5.0068329997547734</v>
      </c>
      <c r="M1112" s="461">
        <v>4.0659789700288274</v>
      </c>
    </row>
    <row r="1113" spans="1:13">
      <c r="A1113" s="92" t="s">
        <v>1</v>
      </c>
      <c r="B1113" s="451"/>
      <c r="C1113" s="451">
        <v>4.8706769690420799</v>
      </c>
      <c r="D1113" s="451">
        <v>7.1458865922698722</v>
      </c>
      <c r="E1113" s="451">
        <v>6.5641965530678128</v>
      </c>
      <c r="F1113" s="451">
        <v>7.3012081340011603</v>
      </c>
      <c r="G1113" s="451">
        <v>10.9852936687923</v>
      </c>
      <c r="H1113" s="451">
        <v>21.730293001649823</v>
      </c>
      <c r="I1113" s="451">
        <v>5.7413895800720445</v>
      </c>
      <c r="J1113" s="451">
        <v>7.2222132556020062</v>
      </c>
      <c r="K1113" s="451">
        <v>10.474100210327121</v>
      </c>
      <c r="L1113" s="451">
        <v>16.352950451472918</v>
      </c>
      <c r="M1113" s="451">
        <v>27.754423414130247</v>
      </c>
    </row>
    <row r="1114" spans="1:13">
      <c r="A1114" s="92" t="s">
        <v>0</v>
      </c>
      <c r="B1114" s="451">
        <v>4.8176677734358151</v>
      </c>
      <c r="C1114" s="451">
        <v>3.7129902729087405</v>
      </c>
      <c r="D1114" s="451">
        <v>5.0455186260297609</v>
      </c>
      <c r="E1114" s="451">
        <v>1.9232834579327545</v>
      </c>
      <c r="F1114" s="451">
        <v>-3.128949224070638</v>
      </c>
      <c r="G1114" s="451">
        <v>-3.3484199138484882</v>
      </c>
      <c r="H1114" s="451">
        <v>-3.3100555372599274</v>
      </c>
      <c r="I1114" s="451">
        <v>2.4246344340674852</v>
      </c>
      <c r="J1114" s="451">
        <v>14.825330375107228</v>
      </c>
      <c r="K1114" s="451">
        <v>357.66654346192865</v>
      </c>
      <c r="L1114" s="451">
        <v>604.10695662889498</v>
      </c>
      <c r="M1114" s="451">
        <v>4.265166137522157</v>
      </c>
    </row>
    <row r="1117" spans="1:13">
      <c r="A1117" s="200" t="s">
        <v>491</v>
      </c>
    </row>
    <row r="1119" spans="1:13">
      <c r="A1119" s="215" t="s">
        <v>14</v>
      </c>
      <c r="B1119" s="3">
        <v>2010</v>
      </c>
      <c r="C1119" s="3">
        <v>2011</v>
      </c>
      <c r="D1119" s="3">
        <v>2012</v>
      </c>
      <c r="E1119" s="214">
        <v>2013</v>
      </c>
      <c r="F1119" s="3">
        <v>2014</v>
      </c>
      <c r="G1119" s="3">
        <v>2015</v>
      </c>
      <c r="H1119" s="3">
        <v>2016</v>
      </c>
      <c r="I1119" s="214">
        <v>2017</v>
      </c>
      <c r="J1119" s="3">
        <v>2018</v>
      </c>
      <c r="K1119" s="214">
        <v>2019</v>
      </c>
      <c r="L1119" s="3">
        <v>2020</v>
      </c>
      <c r="M1119" s="214">
        <v>2021</v>
      </c>
    </row>
    <row r="1120" spans="1:13">
      <c r="A1120" s="92" t="s">
        <v>100</v>
      </c>
      <c r="B1120" s="451"/>
      <c r="C1120" s="451">
        <v>7.8168420364263795</v>
      </c>
      <c r="D1120" s="451">
        <v>9.8667457418580824</v>
      </c>
      <c r="E1120" s="451">
        <v>9.0302418242250297</v>
      </c>
      <c r="F1120" s="451">
        <v>7.717919298170699</v>
      </c>
      <c r="G1120" s="451">
        <v>5.5805034358608481</v>
      </c>
      <c r="H1120" s="451">
        <v>29.760489463656057</v>
      </c>
      <c r="I1120" s="451">
        <v>10.17592707174866</v>
      </c>
      <c r="J1120" s="451">
        <v>9.3442778691744479</v>
      </c>
      <c r="K1120" s="451">
        <v>16.609073397322476</v>
      </c>
      <c r="L1120" s="451">
        <v>5.4788626678661529</v>
      </c>
      <c r="M1120" s="451">
        <v>6.4761686748080933</v>
      </c>
    </row>
    <row r="1121" spans="1:13">
      <c r="A1121" s="92" t="s">
        <v>12</v>
      </c>
      <c r="B1121" s="451">
        <v>12.663994302981882</v>
      </c>
      <c r="C1121" s="451">
        <v>22.729334510659559</v>
      </c>
      <c r="D1121" s="451">
        <v>11.435720260348957</v>
      </c>
      <c r="E1121" s="451">
        <v>4.4279447421174636</v>
      </c>
      <c r="F1121" s="451">
        <v>6.1156480673400138</v>
      </c>
      <c r="G1121" s="451">
        <v>3.6655094211610724</v>
      </c>
      <c r="H1121" s="451">
        <v>0.14160703943787253</v>
      </c>
      <c r="I1121" s="451">
        <v>5.2146670768267889</v>
      </c>
      <c r="J1121" s="451">
        <v>7.9316982980697075</v>
      </c>
      <c r="K1121" s="451">
        <v>2.7248059269219946</v>
      </c>
      <c r="L1121" s="451">
        <v>15.233759756801378</v>
      </c>
      <c r="M1121" s="451">
        <v>8.9419166741281231</v>
      </c>
    </row>
    <row r="1122" spans="1:13">
      <c r="A1122" s="92" t="s">
        <v>483</v>
      </c>
      <c r="B1122" s="313" t="s">
        <v>101</v>
      </c>
      <c r="C1122" s="313" t="s">
        <v>101</v>
      </c>
      <c r="D1122" s="313" t="s">
        <v>101</v>
      </c>
      <c r="E1122" s="313" t="s">
        <v>101</v>
      </c>
      <c r="F1122" s="313" t="s">
        <v>101</v>
      </c>
      <c r="G1122" s="313" t="s">
        <v>101</v>
      </c>
      <c r="H1122" s="313" t="s">
        <v>101</v>
      </c>
      <c r="I1122" s="313" t="s">
        <v>101</v>
      </c>
      <c r="J1122" s="313" t="s">
        <v>101</v>
      </c>
      <c r="K1122" s="313" t="s">
        <v>101</v>
      </c>
      <c r="L1122" s="313" t="s">
        <v>101</v>
      </c>
      <c r="M1122" s="313" t="s">
        <v>101</v>
      </c>
    </row>
    <row r="1123" spans="1:13">
      <c r="A1123" s="28" t="s">
        <v>89</v>
      </c>
      <c r="B1123" s="451"/>
      <c r="C1123" s="451"/>
      <c r="D1123" s="452">
        <v>4.5324796376946441</v>
      </c>
      <c r="E1123" s="452">
        <v>1.4206394292237912</v>
      </c>
      <c r="F1123" s="452">
        <v>1.0001072617388362</v>
      </c>
      <c r="G1123" s="452">
        <v>0.43734375152152394</v>
      </c>
      <c r="H1123" s="452">
        <v>4.7251848208469944</v>
      </c>
      <c r="I1123" s="452">
        <v>54.078776776485171</v>
      </c>
      <c r="J1123" s="452">
        <v>35.308154184116887</v>
      </c>
      <c r="K1123" s="452">
        <v>4.1766673515491348</v>
      </c>
      <c r="L1123" s="452">
        <v>10.730820607037495</v>
      </c>
      <c r="M1123" s="452">
        <v>11.494161885554066</v>
      </c>
    </row>
    <row r="1124" spans="1:13">
      <c r="A1124" s="92" t="s">
        <v>482</v>
      </c>
      <c r="B1124" s="451">
        <v>9.7115329285465837</v>
      </c>
      <c r="C1124" s="451">
        <v>14.488854532059074</v>
      </c>
      <c r="D1124" s="451">
        <v>7.1352320409830696</v>
      </c>
      <c r="E1124" s="451">
        <v>5.1891406812629546</v>
      </c>
      <c r="F1124" s="451">
        <v>9.9691417256758932</v>
      </c>
      <c r="G1124" s="451">
        <v>6.0868700881343338</v>
      </c>
      <c r="H1124" s="451">
        <v>10.343754610275914</v>
      </c>
      <c r="I1124" s="451">
        <v>13.212325826181607</v>
      </c>
      <c r="J1124" s="451">
        <v>14.762218602173064</v>
      </c>
      <c r="K1124" s="451">
        <v>3.7542793233281735</v>
      </c>
      <c r="L1124" s="451">
        <v>-0.57592155914248389</v>
      </c>
      <c r="M1124" s="451">
        <v>5.3056769549952323</v>
      </c>
    </row>
    <row r="1125" spans="1:13">
      <c r="A1125" s="92" t="s">
        <v>11</v>
      </c>
      <c r="B1125" s="451" t="s">
        <v>484</v>
      </c>
      <c r="C1125" s="451">
        <v>17.492158091288129</v>
      </c>
      <c r="D1125" s="451">
        <v>12.074935110255607</v>
      </c>
      <c r="E1125" s="451">
        <v>15.350667206052918</v>
      </c>
      <c r="F1125" s="451">
        <v>10.958508338727937</v>
      </c>
      <c r="G1125" s="451">
        <v>-11.467089250654348</v>
      </c>
      <c r="H1125" s="451">
        <v>-0.89953917679507189</v>
      </c>
      <c r="I1125" s="451">
        <v>8.0862592891474954</v>
      </c>
      <c r="J1125" s="451">
        <v>14.194250532347843</v>
      </c>
      <c r="K1125" s="451">
        <v>11.309083580754551</v>
      </c>
      <c r="L1125" s="451">
        <v>-3.0087106710942924</v>
      </c>
      <c r="M1125" s="451">
        <v>9.7725738805278226</v>
      </c>
    </row>
    <row r="1126" spans="1:13">
      <c r="A1126" s="92" t="s">
        <v>10</v>
      </c>
      <c r="B1126" s="456">
        <v>-1</v>
      </c>
      <c r="C1126" s="456">
        <v>22</v>
      </c>
      <c r="D1126" s="456">
        <v>7</v>
      </c>
      <c r="E1126" s="456">
        <v>5.8</v>
      </c>
      <c r="F1126" s="456">
        <v>9.1</v>
      </c>
      <c r="G1126" s="456">
        <v>17.399999999999999</v>
      </c>
      <c r="H1126" s="456">
        <v>6.7</v>
      </c>
      <c r="I1126" s="456">
        <v>5.9</v>
      </c>
      <c r="J1126" s="456">
        <v>5.6</v>
      </c>
      <c r="K1126" s="456">
        <v>2.1</v>
      </c>
      <c r="L1126" s="456">
        <v>-1</v>
      </c>
      <c r="M1126" s="456">
        <v>11.4</v>
      </c>
    </row>
    <row r="1127" spans="1:13">
      <c r="A1127" s="92" t="s">
        <v>9</v>
      </c>
      <c r="B1127" s="451"/>
      <c r="C1127" s="451" t="s">
        <v>855</v>
      </c>
      <c r="D1127" s="451" t="s">
        <v>855</v>
      </c>
      <c r="E1127" s="451" t="s">
        <v>855</v>
      </c>
      <c r="F1127" s="451" t="s">
        <v>855</v>
      </c>
      <c r="G1127" s="451" t="s">
        <v>855</v>
      </c>
      <c r="H1127" s="451" t="s">
        <v>855</v>
      </c>
      <c r="I1127" s="451" t="s">
        <v>855</v>
      </c>
      <c r="J1127" s="451" t="s">
        <v>855</v>
      </c>
      <c r="K1127" s="451" t="s">
        <v>855</v>
      </c>
      <c r="L1127" s="451" t="s">
        <v>855</v>
      </c>
      <c r="M1127" s="451" t="s">
        <v>855</v>
      </c>
    </row>
    <row r="1128" spans="1:13">
      <c r="A1128" s="92" t="s">
        <v>8</v>
      </c>
      <c r="B1128" s="453">
        <v>0.9</v>
      </c>
      <c r="C1128" s="453">
        <v>6.8</v>
      </c>
      <c r="D1128" s="453">
        <v>1.9</v>
      </c>
      <c r="E1128" s="453">
        <v>0.4</v>
      </c>
      <c r="F1128" s="453">
        <v>0</v>
      </c>
      <c r="G1128" s="453">
        <v>0</v>
      </c>
      <c r="H1128" s="453">
        <v>-3.6</v>
      </c>
      <c r="I1128" s="453">
        <v>-3.1</v>
      </c>
      <c r="J1128" s="453">
        <v>-1.3</v>
      </c>
      <c r="K1128" s="453">
        <v>-2.4</v>
      </c>
      <c r="L1128" s="453">
        <v>-2.7</v>
      </c>
      <c r="M1128" s="453">
        <v>-3.3</v>
      </c>
    </row>
    <row r="1129" spans="1:13">
      <c r="A1129" s="92" t="s">
        <v>6</v>
      </c>
      <c r="B1129" s="451">
        <v>10.41</v>
      </c>
      <c r="C1129" s="451">
        <v>12.07</v>
      </c>
      <c r="D1129" s="451">
        <v>4.13</v>
      </c>
      <c r="E1129" s="451">
        <v>9</v>
      </c>
      <c r="F1129" s="451">
        <v>5.93</v>
      </c>
      <c r="G1129" s="451">
        <v>1.47</v>
      </c>
      <c r="H1129" s="451">
        <v>8.3699999999999992</v>
      </c>
      <c r="I1129" s="451">
        <v>46.91</v>
      </c>
      <c r="J1129" s="451">
        <v>10.37</v>
      </c>
      <c r="K1129" s="451">
        <v>5.18</v>
      </c>
      <c r="L1129" s="451">
        <v>-2.64</v>
      </c>
      <c r="M1129" s="451">
        <v>12.65</v>
      </c>
    </row>
    <row r="1130" spans="1:13">
      <c r="A1130" s="92" t="s">
        <v>5</v>
      </c>
      <c r="B1130" s="460">
        <v>11.214882455872631</v>
      </c>
      <c r="C1130" s="460">
        <v>9.0148156014176664</v>
      </c>
      <c r="D1130" s="460">
        <v>10.482855368242973</v>
      </c>
      <c r="E1130" s="460">
        <v>12.068796419175358</v>
      </c>
      <c r="F1130" s="460">
        <v>8.7165113579561009</v>
      </c>
      <c r="G1130" s="460">
        <v>6.1494681815953562</v>
      </c>
      <c r="H1130" s="460">
        <v>10.19190595471221</v>
      </c>
      <c r="I1130" s="460">
        <v>6.9441899301196202</v>
      </c>
      <c r="J1130" s="460">
        <v>7.5258325628222842</v>
      </c>
      <c r="K1130" s="460">
        <v>7.2814746058621116E-4</v>
      </c>
      <c r="L1130" s="460">
        <v>3.3783798094983548</v>
      </c>
      <c r="M1130" s="460">
        <v>0.77709419327412732</v>
      </c>
    </row>
    <row r="1131" spans="1:13">
      <c r="A1131" s="92" t="s">
        <v>4</v>
      </c>
      <c r="B1131" s="451" t="s">
        <v>855</v>
      </c>
      <c r="C1131" s="451" t="s">
        <v>855</v>
      </c>
      <c r="D1131" s="451" t="s">
        <v>855</v>
      </c>
      <c r="E1131" s="451" t="s">
        <v>855</v>
      </c>
      <c r="F1131" s="451" t="s">
        <v>855</v>
      </c>
      <c r="G1131" s="451" t="s">
        <v>855</v>
      </c>
      <c r="H1131" s="451" t="s">
        <v>855</v>
      </c>
      <c r="I1131" s="451" t="s">
        <v>855</v>
      </c>
      <c r="J1131" s="451" t="s">
        <v>855</v>
      </c>
      <c r="K1131" s="451" t="s">
        <v>855</v>
      </c>
      <c r="L1131" s="451" t="s">
        <v>855</v>
      </c>
      <c r="M1131" s="451" t="s">
        <v>855</v>
      </c>
    </row>
    <row r="1132" spans="1:13">
      <c r="A1132" s="92" t="s">
        <v>3</v>
      </c>
      <c r="B1132" s="451">
        <v>19.399999999999999</v>
      </c>
      <c r="C1132" s="452">
        <v>16.3</v>
      </c>
      <c r="D1132" s="452">
        <v>11.1</v>
      </c>
      <c r="E1132" s="452">
        <v>7.9</v>
      </c>
      <c r="F1132" s="452">
        <v>6.9</v>
      </c>
      <c r="G1132" s="452">
        <v>9.3000000000000007</v>
      </c>
      <c r="H1132" s="452">
        <v>9.3000000000000007</v>
      </c>
      <c r="I1132" s="452">
        <v>4.5</v>
      </c>
      <c r="J1132" s="452">
        <v>4.9000000000000004</v>
      </c>
      <c r="K1132" s="452">
        <v>9.4</v>
      </c>
      <c r="L1132" s="452">
        <v>8.5</v>
      </c>
      <c r="M1132" s="452">
        <v>10</v>
      </c>
    </row>
    <row r="1133" spans="1:13">
      <c r="A1133" s="92" t="s">
        <v>32</v>
      </c>
      <c r="B1133" s="450">
        <v>17.2</v>
      </c>
      <c r="C1133" s="451">
        <v>28.555016306531343</v>
      </c>
      <c r="D1133" s="451">
        <v>21.734412652174196</v>
      </c>
      <c r="E1133" s="451">
        <v>15.28411885510581</v>
      </c>
      <c r="F1133" s="451">
        <v>12.108523697863461</v>
      </c>
      <c r="G1133" s="461">
        <v>-0.87540385122145681</v>
      </c>
      <c r="H1133" s="461">
        <v>6.2763318072108554</v>
      </c>
      <c r="I1133" s="461">
        <v>10.506213605532079</v>
      </c>
      <c r="J1133" s="461">
        <v>17.187439590520381</v>
      </c>
      <c r="K1133" s="461">
        <v>8.9630832747664044</v>
      </c>
      <c r="L1133" s="461">
        <v>4.9691466524729444</v>
      </c>
      <c r="M1133" s="461">
        <v>2.529170832730876</v>
      </c>
    </row>
    <row r="1134" spans="1:13">
      <c r="A1134" s="92" t="s">
        <v>1</v>
      </c>
      <c r="B1134" s="451"/>
      <c r="C1134" s="451">
        <v>16.182432003163658</v>
      </c>
      <c r="D1134" s="451">
        <v>2.3214359817933334</v>
      </c>
      <c r="E1134" s="451">
        <v>6.2495028648232234</v>
      </c>
      <c r="F1134" s="451">
        <v>10.830015779865187</v>
      </c>
      <c r="G1134" s="451">
        <v>9.5199379884732398</v>
      </c>
      <c r="H1134" s="451">
        <v>0.99919358695520577</v>
      </c>
      <c r="I1134" s="451">
        <v>11.899404982502331</v>
      </c>
      <c r="J1134" s="451">
        <v>16.457334334061201</v>
      </c>
      <c r="K1134" s="451">
        <v>6.5076218472117189</v>
      </c>
      <c r="L1134" s="451">
        <v>22.441998999584541</v>
      </c>
      <c r="M1134" s="451">
        <v>19.221117112566233</v>
      </c>
    </row>
    <row r="1135" spans="1:13">
      <c r="A1135" s="92" t="s">
        <v>0</v>
      </c>
      <c r="B1135" s="451">
        <v>-0.11152526062528523</v>
      </c>
      <c r="C1135" s="451">
        <v>9.0962017626020213</v>
      </c>
      <c r="D1135" s="451">
        <v>6.821271498599188</v>
      </c>
      <c r="E1135" s="451">
        <v>-1.2742299039839793</v>
      </c>
      <c r="F1135" s="451">
        <v>-0.20991471348963842</v>
      </c>
      <c r="G1135" s="451">
        <v>-0.45984334340978705</v>
      </c>
      <c r="H1135" s="451">
        <v>-0.41689841177989706</v>
      </c>
      <c r="I1135" s="451">
        <v>0.8196989486987718</v>
      </c>
      <c r="J1135" s="451">
        <v>3.3380416311533168</v>
      </c>
      <c r="K1135" s="451">
        <v>267.93344594360826</v>
      </c>
      <c r="L1135" s="451">
        <v>365.90699396648898</v>
      </c>
      <c r="M1135" s="451">
        <v>4.156238581579264</v>
      </c>
    </row>
    <row r="1141" spans="1:13">
      <c r="A1141" s="200" t="s">
        <v>493</v>
      </c>
    </row>
    <row r="1143" spans="1:13">
      <c r="A1143" s="215" t="s">
        <v>14</v>
      </c>
      <c r="B1143" s="3">
        <v>2010</v>
      </c>
      <c r="C1143" s="3">
        <v>2011</v>
      </c>
      <c r="D1143" s="3">
        <v>2012</v>
      </c>
      <c r="E1143" s="214">
        <v>2013</v>
      </c>
      <c r="F1143" s="3">
        <v>2014</v>
      </c>
      <c r="G1143" s="3">
        <v>2015</v>
      </c>
      <c r="H1143" s="3">
        <v>2016</v>
      </c>
      <c r="I1143" s="214">
        <v>2017</v>
      </c>
      <c r="J1143" s="3">
        <v>2018</v>
      </c>
      <c r="K1143" s="214">
        <v>2019</v>
      </c>
      <c r="L1143" s="3">
        <v>2020</v>
      </c>
      <c r="M1143" s="214">
        <v>2021</v>
      </c>
    </row>
    <row r="1144" spans="1:13">
      <c r="A1144" s="92" t="s">
        <v>100</v>
      </c>
      <c r="B1144" s="451"/>
      <c r="C1144" s="451">
        <v>10.189531208948452</v>
      </c>
      <c r="D1144" s="451">
        <v>19.157685604130563</v>
      </c>
      <c r="E1144" s="451">
        <v>6.5573571013853211</v>
      </c>
      <c r="F1144" s="451">
        <v>4.9675784410000574</v>
      </c>
      <c r="G1144" s="451">
        <v>5.4388938182753179</v>
      </c>
      <c r="H1144" s="451">
        <v>18.770120641779215</v>
      </c>
      <c r="I1144" s="451">
        <v>4.6993464718224232</v>
      </c>
      <c r="J1144" s="451">
        <v>103.80078209772785</v>
      </c>
      <c r="K1144" s="451">
        <v>5.1712284350609252</v>
      </c>
      <c r="L1144" s="451">
        <v>7.5842369478817773</v>
      </c>
      <c r="M1144" s="451">
        <v>15.61242098241209</v>
      </c>
    </row>
    <row r="1145" spans="1:13">
      <c r="A1145" s="92" t="s">
        <v>12</v>
      </c>
      <c r="B1145" s="451">
        <v>0.81525672958365403</v>
      </c>
      <c r="C1145" s="451">
        <v>9.223232521353153E-2</v>
      </c>
      <c r="D1145" s="451">
        <v>32.107803566903158</v>
      </c>
      <c r="E1145" s="451">
        <v>19.43672584569341</v>
      </c>
      <c r="F1145" s="451">
        <v>2.8684903946180538</v>
      </c>
      <c r="G1145" s="451">
        <v>19.508525841646421</v>
      </c>
      <c r="H1145" s="451">
        <v>6.6714181371387262</v>
      </c>
      <c r="I1145" s="451">
        <v>19.017944401018077</v>
      </c>
      <c r="J1145" s="451">
        <v>6.3381000000000016</v>
      </c>
      <c r="K1145" s="451">
        <v>0</v>
      </c>
      <c r="L1145" s="451">
        <v>0</v>
      </c>
      <c r="M1145" s="451">
        <v>7.3855833333333409</v>
      </c>
    </row>
    <row r="1146" spans="1:13">
      <c r="A1146" s="92" t="s">
        <v>483</v>
      </c>
      <c r="B1146" s="313" t="s">
        <v>101</v>
      </c>
      <c r="C1146" s="313" t="s">
        <v>101</v>
      </c>
      <c r="D1146" s="313" t="s">
        <v>101</v>
      </c>
      <c r="E1146" s="313" t="s">
        <v>101</v>
      </c>
      <c r="F1146" s="313" t="s">
        <v>101</v>
      </c>
      <c r="G1146" s="313" t="s">
        <v>101</v>
      </c>
      <c r="H1146" s="313" t="s">
        <v>101</v>
      </c>
      <c r="I1146" s="313" t="s">
        <v>101</v>
      </c>
      <c r="J1146" s="313" t="s">
        <v>101</v>
      </c>
      <c r="K1146" s="313" t="s">
        <v>101</v>
      </c>
      <c r="L1146" s="313" t="s">
        <v>101</v>
      </c>
      <c r="M1146" s="313" t="s">
        <v>101</v>
      </c>
    </row>
    <row r="1147" spans="1:13">
      <c r="A1147" s="28" t="s">
        <v>89</v>
      </c>
      <c r="B1147" s="451"/>
      <c r="C1147" s="451"/>
      <c r="D1147" s="452">
        <v>1.1511715719918001</v>
      </c>
      <c r="E1147" s="452">
        <v>1.0684514993194338</v>
      </c>
      <c r="F1147" s="452">
        <v>0.65540863889539391</v>
      </c>
      <c r="G1147" s="452">
        <v>0.80557504441509664</v>
      </c>
      <c r="H1147" s="452">
        <v>4.4796178046724089</v>
      </c>
      <c r="I1147" s="452">
        <v>36.798624514864997</v>
      </c>
      <c r="J1147" s="452">
        <v>27.060295467663501</v>
      </c>
      <c r="K1147" s="452">
        <v>2.6808767230672381</v>
      </c>
      <c r="L1147" s="452">
        <v>8.1814119993871</v>
      </c>
      <c r="M1147" s="452">
        <v>7.7409077850588996</v>
      </c>
    </row>
    <row r="1148" spans="1:13">
      <c r="A1148" s="92" t="s">
        <v>482</v>
      </c>
      <c r="B1148" s="451">
        <v>34.734749726312863</v>
      </c>
      <c r="C1148" s="451">
        <v>7.8435653686101423</v>
      </c>
      <c r="D1148" s="451">
        <v>5.723345560621417</v>
      </c>
      <c r="E1148" s="451">
        <v>12.384030979003846</v>
      </c>
      <c r="F1148" s="451">
        <v>10.317138184152341</v>
      </c>
      <c r="G1148" s="451">
        <v>8.1165959418462048</v>
      </c>
      <c r="H1148" s="451">
        <v>7.0795960299364848</v>
      </c>
      <c r="I1148" s="451">
        <v>6.4887629202798953</v>
      </c>
      <c r="J1148" s="451">
        <v>10.519153412212461</v>
      </c>
      <c r="K1148" s="451">
        <v>4.5664945135093635</v>
      </c>
      <c r="L1148" s="451">
        <v>6.8154631420432565</v>
      </c>
      <c r="M1148" s="451">
        <v>17.556342162376307</v>
      </c>
    </row>
    <row r="1149" spans="1:13">
      <c r="A1149" s="92" t="s">
        <v>11</v>
      </c>
      <c r="B1149" s="451" t="s">
        <v>484</v>
      </c>
      <c r="C1149" s="451">
        <v>3.3362552612983412</v>
      </c>
      <c r="D1149" s="451">
        <v>7.5000000000000098</v>
      </c>
      <c r="E1149" s="451">
        <v>7.67500000000003</v>
      </c>
      <c r="F1149" s="451">
        <v>6.6583333333333563</v>
      </c>
      <c r="G1149" s="451">
        <v>8.4403833333333491</v>
      </c>
      <c r="H1149" s="451">
        <v>8.4625000000000092</v>
      </c>
      <c r="I1149" s="451">
        <v>4.6328900161344384</v>
      </c>
      <c r="J1149" s="451">
        <v>6.331584831935559</v>
      </c>
      <c r="K1149" s="451">
        <v>7.7681562429937445</v>
      </c>
      <c r="L1149" s="451">
        <v>1.9141709120069974</v>
      </c>
      <c r="M1149" s="451">
        <v>0</v>
      </c>
    </row>
    <row r="1150" spans="1:13">
      <c r="A1150" s="92" t="s">
        <v>10</v>
      </c>
      <c r="B1150" s="457">
        <v>1.2</v>
      </c>
      <c r="C1150" s="457">
        <v>0.2</v>
      </c>
      <c r="D1150" s="457">
        <v>21.6</v>
      </c>
      <c r="E1150" s="457">
        <v>0</v>
      </c>
      <c r="F1150" s="457">
        <v>0</v>
      </c>
      <c r="G1150" s="457">
        <v>0</v>
      </c>
      <c r="H1150" s="457">
        <v>4.9000000000000004</v>
      </c>
      <c r="I1150" s="457">
        <v>8.5</v>
      </c>
      <c r="J1150" s="457">
        <v>4.9000000000000004</v>
      </c>
      <c r="K1150" s="457">
        <v>0</v>
      </c>
      <c r="L1150" s="457">
        <v>0</v>
      </c>
      <c r="M1150" s="457">
        <v>0</v>
      </c>
    </row>
    <row r="1151" spans="1:13">
      <c r="A1151" s="92" t="s">
        <v>9</v>
      </c>
      <c r="B1151" s="451"/>
      <c r="C1151" s="451" t="s">
        <v>855</v>
      </c>
      <c r="D1151" s="451" t="s">
        <v>855</v>
      </c>
      <c r="E1151" s="451" t="s">
        <v>855</v>
      </c>
      <c r="F1151" s="451" t="s">
        <v>855</v>
      </c>
      <c r="G1151" s="451" t="s">
        <v>855</v>
      </c>
      <c r="H1151" s="451" t="s">
        <v>855</v>
      </c>
      <c r="I1151" s="451" t="s">
        <v>855</v>
      </c>
      <c r="J1151" s="451" t="s">
        <v>855</v>
      </c>
      <c r="K1151" s="451" t="s">
        <v>855</v>
      </c>
      <c r="L1151" s="451" t="s">
        <v>855</v>
      </c>
      <c r="M1151" s="451" t="s">
        <v>855</v>
      </c>
    </row>
    <row r="1152" spans="1:13">
      <c r="A1152" s="92" t="s">
        <v>8</v>
      </c>
      <c r="B1152" s="453">
        <v>0</v>
      </c>
      <c r="C1152" s="453">
        <v>0</v>
      </c>
      <c r="D1152" s="453">
        <v>37.1</v>
      </c>
      <c r="E1152" s="453">
        <v>0</v>
      </c>
      <c r="F1152" s="453">
        <v>0</v>
      </c>
      <c r="G1152" s="453">
        <v>0</v>
      </c>
      <c r="H1152" s="453">
        <v>-3.3</v>
      </c>
      <c r="I1152" s="453">
        <v>-0.7</v>
      </c>
      <c r="J1152" s="453">
        <v>0</v>
      </c>
      <c r="K1152" s="453">
        <v>0</v>
      </c>
      <c r="L1152" s="453">
        <v>0</v>
      </c>
      <c r="M1152" s="453">
        <v>0</v>
      </c>
    </row>
    <row r="1153" spans="1:13">
      <c r="A1153" s="92" t="s">
        <v>6</v>
      </c>
      <c r="B1153" s="451">
        <v>26.74</v>
      </c>
      <c r="C1153" s="451">
        <v>12.38</v>
      </c>
      <c r="D1153" s="451">
        <v>-2.0499999999999998</v>
      </c>
      <c r="E1153" s="451">
        <v>-0.42</v>
      </c>
      <c r="F1153" s="451">
        <v>0</v>
      </c>
      <c r="G1153" s="451">
        <v>2.0499999999999998</v>
      </c>
      <c r="H1153" s="451">
        <v>8.23</v>
      </c>
      <c r="I1153" s="451">
        <v>17.09</v>
      </c>
      <c r="J1153" s="451">
        <v>10.82</v>
      </c>
      <c r="K1153" s="451">
        <v>13.05</v>
      </c>
      <c r="L1153" s="451">
        <v>0.08</v>
      </c>
      <c r="M1153" s="451">
        <v>0</v>
      </c>
    </row>
    <row r="1154" spans="1:13">
      <c r="A1154" s="92" t="s">
        <v>5</v>
      </c>
      <c r="B1154" s="460">
        <v>4.9627604407058525</v>
      </c>
      <c r="C1154" s="460">
        <v>7.8985914159658925</v>
      </c>
      <c r="D1154" s="460">
        <v>9.9608176285689254</v>
      </c>
      <c r="E1154" s="460">
        <v>9.6944110667828163</v>
      </c>
      <c r="F1154" s="460">
        <v>12.285094233311909</v>
      </c>
      <c r="G1154" s="460">
        <v>10.041200065717598</v>
      </c>
      <c r="H1154" s="460">
        <v>12.132202949222352</v>
      </c>
      <c r="I1154" s="460">
        <v>9.7930507733943788</v>
      </c>
      <c r="J1154" s="460">
        <v>6.4893769958627088</v>
      </c>
      <c r="K1154" s="460">
        <v>4.387116824170473</v>
      </c>
      <c r="L1154" s="460">
        <v>4.9268088080667356</v>
      </c>
      <c r="M1154" s="460">
        <v>1.56594844920743</v>
      </c>
    </row>
    <row r="1155" spans="1:13">
      <c r="A1155" s="92" t="s">
        <v>4</v>
      </c>
      <c r="B1155" s="451" t="s">
        <v>855</v>
      </c>
      <c r="C1155" s="451" t="s">
        <v>855</v>
      </c>
      <c r="D1155" s="451" t="s">
        <v>855</v>
      </c>
      <c r="E1155" s="451" t="s">
        <v>855</v>
      </c>
      <c r="F1155" s="451" t="s">
        <v>855</v>
      </c>
      <c r="G1155" s="451" t="s">
        <v>855</v>
      </c>
      <c r="H1155" s="451" t="s">
        <v>855</v>
      </c>
      <c r="I1155" s="451" t="s">
        <v>855</v>
      </c>
      <c r="J1155" s="451" t="s">
        <v>855</v>
      </c>
      <c r="K1155" s="451" t="s">
        <v>855</v>
      </c>
      <c r="L1155" s="451" t="s">
        <v>855</v>
      </c>
      <c r="M1155" s="451" t="s">
        <v>855</v>
      </c>
    </row>
    <row r="1156" spans="1:13">
      <c r="A1156" s="92" t="s">
        <v>3</v>
      </c>
      <c r="B1156" s="451">
        <v>11.3</v>
      </c>
      <c r="C1156" s="452">
        <v>10.1</v>
      </c>
      <c r="D1156" s="452">
        <v>8.6</v>
      </c>
      <c r="E1156" s="452">
        <v>8</v>
      </c>
      <c r="F1156" s="452">
        <v>8.3000000000000007</v>
      </c>
      <c r="G1156" s="452">
        <v>10.1</v>
      </c>
      <c r="H1156" s="452">
        <v>10.5</v>
      </c>
      <c r="I1156" s="452">
        <v>8.1999999999999993</v>
      </c>
      <c r="J1156" s="452">
        <v>9.9</v>
      </c>
      <c r="K1156" s="452">
        <v>9.8000000000000007</v>
      </c>
      <c r="L1156" s="452">
        <v>6.4</v>
      </c>
      <c r="M1156" s="452">
        <v>5</v>
      </c>
    </row>
    <row r="1157" spans="1:13">
      <c r="A1157" s="92" t="s">
        <v>32</v>
      </c>
      <c r="B1157" s="462" t="s">
        <v>855</v>
      </c>
      <c r="C1157" s="462" t="s">
        <v>855</v>
      </c>
      <c r="D1157" s="462" t="s">
        <v>855</v>
      </c>
      <c r="E1157" s="462" t="s">
        <v>855</v>
      </c>
      <c r="F1157" s="462" t="s">
        <v>855</v>
      </c>
      <c r="G1157" s="462" t="s">
        <v>855</v>
      </c>
      <c r="H1157" s="462" t="s">
        <v>855</v>
      </c>
      <c r="I1157" s="462" t="s">
        <v>855</v>
      </c>
      <c r="J1157" s="462" t="s">
        <v>855</v>
      </c>
      <c r="K1157" s="462" t="s">
        <v>855</v>
      </c>
      <c r="L1157" s="462" t="s">
        <v>855</v>
      </c>
      <c r="M1157" s="462" t="s">
        <v>855</v>
      </c>
    </row>
    <row r="1158" spans="1:13">
      <c r="A1158" s="92" t="s">
        <v>1</v>
      </c>
      <c r="B1158" s="451" t="s">
        <v>855</v>
      </c>
      <c r="C1158" s="451" t="s">
        <v>855</v>
      </c>
      <c r="D1158" s="451" t="s">
        <v>855</v>
      </c>
      <c r="E1158" s="451" t="s">
        <v>855</v>
      </c>
      <c r="F1158" s="451" t="s">
        <v>855</v>
      </c>
      <c r="G1158" s="451" t="s">
        <v>855</v>
      </c>
      <c r="H1158" s="451" t="s">
        <v>855</v>
      </c>
      <c r="I1158" s="451" t="s">
        <v>855</v>
      </c>
      <c r="J1158" s="451" t="s">
        <v>855</v>
      </c>
      <c r="K1158" s="451" t="s">
        <v>855</v>
      </c>
      <c r="L1158" s="451" t="s">
        <v>855</v>
      </c>
      <c r="M1158" s="451" t="s">
        <v>855</v>
      </c>
    </row>
    <row r="1159" spans="1:13">
      <c r="A1159" s="92" t="s">
        <v>0</v>
      </c>
      <c r="B1159" s="451">
        <v>45.121451380936406</v>
      </c>
      <c r="C1159" s="451">
        <v>4.7454546620944598</v>
      </c>
      <c r="D1159" s="451">
        <v>15.422776454751499</v>
      </c>
      <c r="E1159" s="451">
        <v>2.4067618167639182</v>
      </c>
      <c r="F1159" s="451">
        <v>-1.1428304260945765</v>
      </c>
      <c r="G1159" s="451">
        <v>0.48045996636921018</v>
      </c>
      <c r="H1159" s="451">
        <v>-0.127966629058065</v>
      </c>
      <c r="I1159" s="451">
        <v>-0.56047071850656494</v>
      </c>
      <c r="J1159" s="451">
        <v>2.8690303209756962E-2</v>
      </c>
      <c r="K1159" s="451">
        <v>28.1628354120555</v>
      </c>
      <c r="L1159" s="451">
        <v>400.74933040800255</v>
      </c>
      <c r="M1159" s="451">
        <v>2.551427690635053</v>
      </c>
    </row>
    <row r="1163" spans="1:13">
      <c r="A1163" s="400"/>
      <c r="B1163" s="466"/>
      <c r="C1163" s="400"/>
    </row>
    <row r="1165" spans="1:13">
      <c r="A1165" s="200" t="s">
        <v>2670</v>
      </c>
    </row>
    <row r="1167" spans="1:13">
      <c r="A1167" s="215" t="s">
        <v>14</v>
      </c>
      <c r="B1167" s="3">
        <v>2010</v>
      </c>
      <c r="C1167" s="3">
        <v>2011</v>
      </c>
      <c r="D1167" s="3">
        <v>2012</v>
      </c>
      <c r="E1167" s="214">
        <v>2013</v>
      </c>
      <c r="F1167" s="3">
        <v>2014</v>
      </c>
      <c r="G1167" s="3">
        <v>2015</v>
      </c>
      <c r="H1167" s="3">
        <v>2016</v>
      </c>
      <c r="I1167" s="214">
        <v>2017</v>
      </c>
      <c r="J1167" s="3">
        <v>2018</v>
      </c>
      <c r="K1167" s="214">
        <v>2019</v>
      </c>
      <c r="L1167" s="3">
        <v>2020</v>
      </c>
      <c r="M1167" s="214">
        <v>2021</v>
      </c>
    </row>
    <row r="1168" spans="1:13">
      <c r="A1168" s="92" t="s">
        <v>100</v>
      </c>
      <c r="B1168" s="471" t="s">
        <v>101</v>
      </c>
      <c r="C1168" s="452">
        <v>60</v>
      </c>
      <c r="D1168" s="452">
        <v>60</v>
      </c>
      <c r="E1168" s="452">
        <v>60</v>
      </c>
      <c r="F1168" s="452">
        <v>60</v>
      </c>
      <c r="G1168" s="452">
        <v>115.06450999768106</v>
      </c>
      <c r="H1168" s="452">
        <v>160.26966976416898</v>
      </c>
      <c r="I1168" s="452">
        <v>160.36932857738091</v>
      </c>
      <c r="J1168" s="452">
        <v>160.99482912211957</v>
      </c>
      <c r="K1168" s="452">
        <v>161.24450139363196</v>
      </c>
      <c r="L1168" s="452">
        <v>161.30032449264391</v>
      </c>
      <c r="M1168" s="452">
        <v>160</v>
      </c>
    </row>
    <row r="1169" spans="1:13">
      <c r="A1169" s="92" t="s">
        <v>12</v>
      </c>
      <c r="B1169" s="452">
        <v>5.84</v>
      </c>
      <c r="C1169" s="452">
        <v>7.27</v>
      </c>
      <c r="D1169" s="452">
        <v>8.7200000000000006</v>
      </c>
      <c r="E1169" s="452">
        <v>9.64</v>
      </c>
      <c r="F1169" s="452">
        <v>9.59</v>
      </c>
      <c r="G1169" s="452">
        <v>8.02</v>
      </c>
      <c r="H1169" s="452">
        <v>7.58</v>
      </c>
      <c r="I1169" s="452">
        <v>7.87</v>
      </c>
      <c r="J1169" s="452">
        <v>8.7100000000000009</v>
      </c>
      <c r="K1169" s="452">
        <v>9.5399999999999991</v>
      </c>
      <c r="L1169" s="452">
        <v>8.5932127192982435</v>
      </c>
      <c r="M1169" s="452">
        <v>9.8233277777777772</v>
      </c>
    </row>
    <row r="1170" spans="1:13">
      <c r="A1170" s="92" t="s">
        <v>483</v>
      </c>
      <c r="B1170" s="471" t="s">
        <v>101</v>
      </c>
      <c r="C1170" s="471" t="s">
        <v>101</v>
      </c>
      <c r="D1170" s="471" t="s">
        <v>101</v>
      </c>
      <c r="E1170" s="471" t="s">
        <v>101</v>
      </c>
      <c r="F1170" s="471" t="s">
        <v>101</v>
      </c>
      <c r="G1170" s="471" t="s">
        <v>101</v>
      </c>
      <c r="H1170" s="471" t="s">
        <v>101</v>
      </c>
      <c r="I1170" s="471" t="s">
        <v>101</v>
      </c>
      <c r="J1170" s="471" t="s">
        <v>101</v>
      </c>
      <c r="K1170" s="471" t="s">
        <v>101</v>
      </c>
      <c r="L1170" s="471" t="s">
        <v>101</v>
      </c>
      <c r="M1170" s="471" t="s">
        <v>101</v>
      </c>
    </row>
    <row r="1171" spans="1:13">
      <c r="A1171" s="28" t="s">
        <v>89</v>
      </c>
      <c r="B1171" s="471" t="s">
        <v>101</v>
      </c>
      <c r="C1171" s="452">
        <v>1410.8334444444445</v>
      </c>
      <c r="D1171" s="452">
        <v>1523.3333333333333</v>
      </c>
      <c r="E1171" s="452">
        <v>1537.3333333333333</v>
      </c>
      <c r="F1171" s="452">
        <v>1576.6666666666665</v>
      </c>
      <c r="G1171" s="452">
        <v>1460</v>
      </c>
      <c r="H1171" s="452">
        <v>1380</v>
      </c>
      <c r="I1171" s="452">
        <v>1472.7777777777781</v>
      </c>
      <c r="J1171" s="452">
        <v>1742.3333333333333</v>
      </c>
      <c r="K1171" s="452">
        <v>1742.3333333333333</v>
      </c>
      <c r="L1171" s="452">
        <v>1775</v>
      </c>
      <c r="M1171" s="452">
        <v>2081.6666666666665</v>
      </c>
    </row>
    <row r="1172" spans="1:13">
      <c r="A1172" s="92" t="s">
        <v>482</v>
      </c>
      <c r="B1172" s="452">
        <v>7.3</v>
      </c>
      <c r="C1172" s="452">
        <v>9.15</v>
      </c>
      <c r="D1172" s="452">
        <v>10.851666666666665</v>
      </c>
      <c r="E1172" s="452">
        <v>11.18416666666667</v>
      </c>
      <c r="F1172" s="452">
        <v>12.135833333333332</v>
      </c>
      <c r="G1172" s="452">
        <v>11.08</v>
      </c>
      <c r="H1172" s="452">
        <v>11.07</v>
      </c>
      <c r="I1172" s="452">
        <v>11.78</v>
      </c>
      <c r="J1172" s="452">
        <v>12.99</v>
      </c>
      <c r="K1172" s="452">
        <v>12.91</v>
      </c>
      <c r="L1172" s="452">
        <v>12.5</v>
      </c>
      <c r="M1172" s="452">
        <v>15.65</v>
      </c>
    </row>
    <row r="1173" spans="1:13">
      <c r="A1173" s="92" t="s">
        <v>11</v>
      </c>
      <c r="B1173" s="451">
        <v>6.8316666666666661</v>
      </c>
      <c r="C1173" s="453">
        <v>8.8636363636363633</v>
      </c>
      <c r="D1173" s="453">
        <v>10.222727272727273</v>
      </c>
      <c r="E1173" s="453">
        <v>11.475</v>
      </c>
      <c r="F1173" s="453">
        <v>12.24090909090909</v>
      </c>
      <c r="G1173" s="453">
        <v>9.75</v>
      </c>
      <c r="H1173" s="453">
        <v>9.6645833333333329</v>
      </c>
      <c r="I1173" s="454">
        <v>9.5844444444444452</v>
      </c>
      <c r="J1173" s="455">
        <v>12.195833333333335</v>
      </c>
      <c r="K1173" s="455">
        <v>12.420850000000002</v>
      </c>
      <c r="L1173" s="455">
        <v>11.01873</v>
      </c>
      <c r="M1173" s="455">
        <v>14.38</v>
      </c>
    </row>
    <row r="1174" spans="1:13">
      <c r="A1174" s="92" t="s">
        <v>10</v>
      </c>
      <c r="B1174" s="451">
        <v>2970</v>
      </c>
      <c r="C1174" s="451">
        <v>3053.6260000000002</v>
      </c>
      <c r="D1174" s="451">
        <v>3242.75</v>
      </c>
      <c r="E1174" s="451">
        <v>3382.0839999999998</v>
      </c>
      <c r="F1174" s="451">
        <v>3586.6669999999999</v>
      </c>
      <c r="G1174" s="451">
        <v>3659.5830000000001</v>
      </c>
      <c r="H1174" s="451">
        <v>2172.0830000000001</v>
      </c>
      <c r="I1174" s="451">
        <v>2312.5</v>
      </c>
      <c r="J1174" s="451">
        <v>2484.0830000000001</v>
      </c>
      <c r="K1174" s="451">
        <v>2364.75</v>
      </c>
      <c r="L1174" s="451">
        <v>2130</v>
      </c>
      <c r="M1174" s="451">
        <v>2130</v>
      </c>
    </row>
    <row r="1175" spans="1:13">
      <c r="A1175" s="92" t="s">
        <v>9</v>
      </c>
      <c r="B1175" s="452"/>
      <c r="C1175" s="453">
        <v>305</v>
      </c>
      <c r="D1175" s="453">
        <v>476.44166666666666</v>
      </c>
      <c r="E1175" s="453">
        <v>701.18333333333339</v>
      </c>
      <c r="F1175" s="453">
        <v>828.23333333333346</v>
      </c>
      <c r="G1175" s="453">
        <v>718.86666666666679</v>
      </c>
      <c r="H1175" s="453">
        <v>770.38333333333355</v>
      </c>
      <c r="I1175" s="453">
        <v>824.70000000000016</v>
      </c>
      <c r="J1175" s="453">
        <v>871.54166666666663</v>
      </c>
      <c r="K1175" s="453">
        <v>878.33333333333337</v>
      </c>
      <c r="L1175" s="453">
        <v>769.8416666666667</v>
      </c>
      <c r="M1175" s="453">
        <v>972.0333333333333</v>
      </c>
    </row>
    <row r="1176" spans="1:13">
      <c r="A1176" s="92" t="s">
        <v>8</v>
      </c>
      <c r="B1176" s="453">
        <v>44.091666666666669</v>
      </c>
      <c r="C1176" s="453">
        <v>49.217500000000001</v>
      </c>
      <c r="D1176" s="453">
        <v>49.300000000000004</v>
      </c>
      <c r="E1176" s="453">
        <v>51.758333333333333</v>
      </c>
      <c r="F1176" s="453">
        <v>51.119166666666665</v>
      </c>
      <c r="G1176" s="453">
        <v>45.349166666666662</v>
      </c>
      <c r="H1176" s="453">
        <v>39.058333333333344</v>
      </c>
      <c r="I1176" s="453">
        <v>43.18333333333333</v>
      </c>
      <c r="J1176" s="453">
        <v>48.964999999999982</v>
      </c>
      <c r="K1176" s="453">
        <v>45.386666666666663</v>
      </c>
      <c r="L1176" s="453">
        <v>44</v>
      </c>
      <c r="M1176" s="453">
        <v>48.5</v>
      </c>
    </row>
    <row r="1177" spans="1:13">
      <c r="A1177" s="92" t="s">
        <v>6</v>
      </c>
      <c r="B1177" s="458">
        <v>40.536666870117188</v>
      </c>
      <c r="C1177" s="459">
        <v>48.088646794647211</v>
      </c>
      <c r="D1177" s="459">
        <v>48.088646794647211</v>
      </c>
      <c r="E1177" s="459">
        <v>48.088646794647211</v>
      </c>
      <c r="F1177" s="459">
        <v>48.088646794647211</v>
      </c>
      <c r="G1177" s="459">
        <v>48.088646794647211</v>
      </c>
      <c r="H1177" s="459">
        <v>50.603684636311193</v>
      </c>
      <c r="I1177" s="459">
        <v>62.778929924366146</v>
      </c>
      <c r="J1177" s="459">
        <v>69.446054006608676</v>
      </c>
      <c r="K1177" s="459">
        <v>67.196003340322306</v>
      </c>
      <c r="L1177" s="459">
        <v>63.332233148253778</v>
      </c>
      <c r="M1177" s="459">
        <v>64.401943418714737</v>
      </c>
    </row>
    <row r="1178" spans="1:13">
      <c r="A1178" s="92" t="s">
        <v>5</v>
      </c>
      <c r="B1178" s="471" t="s">
        <v>101</v>
      </c>
      <c r="C1178" s="471" t="s">
        <v>101</v>
      </c>
      <c r="D1178" s="471" t="s">
        <v>101</v>
      </c>
      <c r="E1178" s="451">
        <v>11.465833333333332</v>
      </c>
      <c r="F1178" s="451">
        <v>12.132083333333332</v>
      </c>
      <c r="G1178" s="451">
        <v>10.791145833333333</v>
      </c>
      <c r="H1178" s="451">
        <v>10.864479166666666</v>
      </c>
      <c r="I1178" s="451">
        <v>11.248854166666666</v>
      </c>
      <c r="J1178" s="451">
        <v>12.915312500000001</v>
      </c>
      <c r="K1178" s="451">
        <v>13.055416666666666</v>
      </c>
      <c r="L1178" s="451">
        <v>12.281846041629368</v>
      </c>
      <c r="M1178" s="451">
        <v>13.926041666666666</v>
      </c>
    </row>
    <row r="1179" spans="1:13">
      <c r="A1179" s="92" t="s">
        <v>4</v>
      </c>
      <c r="B1179" s="471" t="s">
        <v>101</v>
      </c>
      <c r="C1179" s="471" t="s">
        <v>101</v>
      </c>
      <c r="D1179" s="471" t="s">
        <v>101</v>
      </c>
      <c r="E1179" s="471" t="s">
        <v>101</v>
      </c>
      <c r="F1179" s="471" t="s">
        <v>101</v>
      </c>
      <c r="G1179" s="471" t="s">
        <v>101</v>
      </c>
      <c r="H1179" s="471" t="s">
        <v>101</v>
      </c>
      <c r="I1179" s="471" t="s">
        <v>101</v>
      </c>
      <c r="J1179" s="471" t="s">
        <v>101</v>
      </c>
      <c r="K1179" s="471" t="s">
        <v>101</v>
      </c>
      <c r="L1179" s="471" t="s">
        <v>101</v>
      </c>
      <c r="M1179" s="451">
        <v>20.55</v>
      </c>
    </row>
    <row r="1180" spans="1:13">
      <c r="A1180" s="92" t="s">
        <v>3</v>
      </c>
      <c r="B1180" s="471" t="s">
        <v>101</v>
      </c>
      <c r="C1180" s="471" t="s">
        <v>101</v>
      </c>
      <c r="D1180" s="471" t="s">
        <v>101</v>
      </c>
      <c r="E1180" s="471" t="s">
        <v>101</v>
      </c>
      <c r="F1180" s="471" t="s">
        <v>101</v>
      </c>
      <c r="G1180" s="471" t="s">
        <v>101</v>
      </c>
      <c r="H1180" s="471" t="s">
        <v>101</v>
      </c>
      <c r="I1180" s="471" t="s">
        <v>101</v>
      </c>
      <c r="J1180" s="471" t="s">
        <v>101</v>
      </c>
      <c r="K1180" s="471" t="s">
        <v>101</v>
      </c>
      <c r="L1180" s="471" t="s">
        <v>101</v>
      </c>
      <c r="M1180" s="471" t="s">
        <v>101</v>
      </c>
    </row>
    <row r="1181" spans="1:13">
      <c r="A1181" s="92" t="s">
        <v>32</v>
      </c>
      <c r="B1181" s="461">
        <v>1684.8641660105695</v>
      </c>
      <c r="C1181" s="463">
        <v>2073.751892295501</v>
      </c>
      <c r="D1181" s="463">
        <v>2211.7351133320444</v>
      </c>
      <c r="E1181" s="463">
        <v>2180.1403329999453</v>
      </c>
      <c r="F1181" s="463">
        <v>2280.6512000478542</v>
      </c>
      <c r="G1181" s="463">
        <v>2069.0324264758342</v>
      </c>
      <c r="H1181" s="463">
        <v>1941.7466921771127</v>
      </c>
      <c r="I1181" s="463">
        <v>2114.6251479208127</v>
      </c>
      <c r="J1181" s="463">
        <v>2391.1819537691631</v>
      </c>
      <c r="K1181" s="463">
        <v>2292.8100365478931</v>
      </c>
      <c r="L1181" s="463">
        <v>2030.1596270914672</v>
      </c>
      <c r="M1181" s="463">
        <v>2334.6609273465779</v>
      </c>
    </row>
    <row r="1182" spans="1:13">
      <c r="A1182" s="92" t="s">
        <v>1</v>
      </c>
      <c r="B1182" s="471" t="s">
        <v>101</v>
      </c>
      <c r="C1182" s="471" t="s">
        <v>101</v>
      </c>
      <c r="D1182" s="471" t="s">
        <v>101</v>
      </c>
      <c r="E1182" s="471" t="s">
        <v>101</v>
      </c>
      <c r="F1182" s="471" t="s">
        <v>101</v>
      </c>
      <c r="G1182" s="471" t="s">
        <v>101</v>
      </c>
      <c r="H1182" s="471" t="s">
        <v>101</v>
      </c>
      <c r="I1182" s="471" t="s">
        <v>101</v>
      </c>
      <c r="J1182" s="471" t="s">
        <v>101</v>
      </c>
      <c r="K1182" s="471" t="s">
        <v>101</v>
      </c>
      <c r="L1182" s="471" t="s">
        <v>101</v>
      </c>
      <c r="M1182" s="471" t="s">
        <v>101</v>
      </c>
    </row>
    <row r="1183" spans="1:13">
      <c r="A1183" s="92" t="s">
        <v>0</v>
      </c>
      <c r="B1183" s="452">
        <v>1.2481694937401751</v>
      </c>
      <c r="C1183" s="452">
        <v>1.4473056375843736</v>
      </c>
      <c r="D1183" s="452">
        <v>1.4754307965115916</v>
      </c>
      <c r="E1183" s="452">
        <v>1.5256843251876053</v>
      </c>
      <c r="F1183" s="452">
        <v>1.5082793183825134</v>
      </c>
      <c r="G1183" s="452">
        <v>1.4278853625276191</v>
      </c>
      <c r="H1183" s="452">
        <v>1.3370964018408</v>
      </c>
      <c r="I1183" s="452">
        <v>1.3615705298112861</v>
      </c>
      <c r="J1183" s="452">
        <v>1.4139386188930114</v>
      </c>
      <c r="K1183" s="452">
        <v>6.6040380302644897</v>
      </c>
      <c r="L1183" s="452">
        <v>50.184989735518947</v>
      </c>
      <c r="M1183" s="452">
        <v>101.48</v>
      </c>
    </row>
    <row r="1188" spans="1:13">
      <c r="A1188" s="200" t="s">
        <v>2671</v>
      </c>
    </row>
    <row r="1190" spans="1:13">
      <c r="A1190" s="215" t="s">
        <v>14</v>
      </c>
      <c r="B1190" s="3">
        <v>2010</v>
      </c>
      <c r="C1190" s="3">
        <v>2011</v>
      </c>
      <c r="D1190" s="3">
        <v>2012</v>
      </c>
      <c r="E1190" s="214">
        <v>2013</v>
      </c>
      <c r="F1190" s="3">
        <v>2014</v>
      </c>
      <c r="G1190" s="3">
        <v>2015</v>
      </c>
      <c r="H1190" s="3">
        <v>2016</v>
      </c>
      <c r="I1190" s="214">
        <v>2017</v>
      </c>
      <c r="J1190" s="3">
        <v>2018</v>
      </c>
      <c r="K1190" s="214">
        <v>2019</v>
      </c>
      <c r="L1190" s="3">
        <v>2020</v>
      </c>
      <c r="M1190" s="214">
        <v>2021</v>
      </c>
    </row>
    <row r="1191" spans="1:13">
      <c r="A1191" s="92" t="s">
        <v>100</v>
      </c>
      <c r="B1191" s="471" t="s">
        <v>101</v>
      </c>
      <c r="C1191" s="452">
        <v>40</v>
      </c>
      <c r="D1191" s="452">
        <v>40</v>
      </c>
      <c r="E1191" s="452">
        <v>40</v>
      </c>
      <c r="F1191" s="452">
        <v>40</v>
      </c>
      <c r="G1191" s="452">
        <v>75</v>
      </c>
      <c r="H1191" s="452">
        <v>136.30604799030448</v>
      </c>
      <c r="I1191" s="452">
        <v>136.30604828440306</v>
      </c>
      <c r="J1191" s="452">
        <v>136.30604828440306</v>
      </c>
      <c r="K1191" s="452">
        <v>135</v>
      </c>
      <c r="L1191" s="452">
        <v>135.22843554472473</v>
      </c>
      <c r="M1191" s="452">
        <v>127.05882352941177</v>
      </c>
    </row>
    <row r="1192" spans="1:13">
      <c r="A1192" s="92" t="s">
        <v>12</v>
      </c>
      <c r="B1192" s="452">
        <v>6.22</v>
      </c>
      <c r="C1192" s="452">
        <v>7.38</v>
      </c>
      <c r="D1192" s="452">
        <v>8.8800000000000008</v>
      </c>
      <c r="E1192" s="452">
        <v>9.8000000000000007</v>
      </c>
      <c r="F1192" s="452">
        <v>9.75</v>
      </c>
      <c r="G1192" s="452">
        <v>8.11</v>
      </c>
      <c r="H1192" s="452">
        <v>7.23</v>
      </c>
      <c r="I1192" s="452">
        <v>7.5</v>
      </c>
      <c r="J1192" s="452">
        <v>8.49</v>
      </c>
      <c r="K1192" s="452">
        <v>9.5299999999999994</v>
      </c>
      <c r="L1192" s="452">
        <v>8.6654824561403494</v>
      </c>
      <c r="M1192" s="452">
        <v>9.6916527777777759</v>
      </c>
    </row>
    <row r="1193" spans="1:13">
      <c r="A1193" s="92" t="s">
        <v>483</v>
      </c>
      <c r="B1193" s="471" t="s">
        <v>101</v>
      </c>
      <c r="C1193" s="471" t="s">
        <v>101</v>
      </c>
      <c r="D1193" s="471" t="s">
        <v>101</v>
      </c>
      <c r="E1193" s="471" t="s">
        <v>101</v>
      </c>
      <c r="F1193" s="471" t="s">
        <v>101</v>
      </c>
      <c r="G1193" s="471" t="s">
        <v>101</v>
      </c>
      <c r="H1193" s="471" t="s">
        <v>101</v>
      </c>
      <c r="I1193" s="471" t="s">
        <v>101</v>
      </c>
      <c r="J1193" s="471" t="s">
        <v>101</v>
      </c>
      <c r="K1193" s="471" t="s">
        <v>101</v>
      </c>
      <c r="L1193" s="471" t="s">
        <v>101</v>
      </c>
      <c r="M1193" s="471" t="s">
        <v>101</v>
      </c>
    </row>
    <row r="1194" spans="1:13">
      <c r="A1194" s="28" t="s">
        <v>89</v>
      </c>
      <c r="B1194" s="471" t="s">
        <v>101</v>
      </c>
      <c r="C1194" s="452">
        <v>1398.8888888888887</v>
      </c>
      <c r="D1194" s="452">
        <v>1511.6666666666667</v>
      </c>
      <c r="E1194" s="452">
        <v>1525</v>
      </c>
      <c r="F1194" s="452">
        <v>1563.3333333333335</v>
      </c>
      <c r="G1194" s="452">
        <v>1446.6666666666667</v>
      </c>
      <c r="H1194" s="452">
        <v>1376.6666666666667</v>
      </c>
      <c r="I1194" s="452">
        <v>1469.4444444444443</v>
      </c>
      <c r="J1194" s="452">
        <v>1736.6666666666667</v>
      </c>
      <c r="K1194" s="452">
        <v>1736.6666666666667</v>
      </c>
      <c r="L1194" s="452">
        <v>1808.3333333333333</v>
      </c>
      <c r="M1194" s="450">
        <v>2118.3333333333335</v>
      </c>
    </row>
    <row r="1195" spans="1:13">
      <c r="A1195" s="92" t="s">
        <v>482</v>
      </c>
      <c r="B1195" s="452">
        <v>7.51</v>
      </c>
      <c r="C1195" s="452">
        <v>9.57</v>
      </c>
      <c r="D1195" s="452">
        <v>11.297500000000001</v>
      </c>
      <c r="E1195" s="452">
        <v>11.478333333333333</v>
      </c>
      <c r="F1195" s="452">
        <v>12.435833333333333</v>
      </c>
      <c r="G1195" s="452">
        <v>11.23</v>
      </c>
      <c r="H1195" s="452">
        <v>11.03</v>
      </c>
      <c r="I1195" s="452">
        <v>11.66</v>
      </c>
      <c r="J1195" s="452">
        <v>12.98</v>
      </c>
      <c r="K1195" s="452">
        <v>12.96</v>
      </c>
      <c r="L1195" s="452">
        <v>12.81</v>
      </c>
      <c r="M1195" s="452">
        <v>15.65</v>
      </c>
    </row>
    <row r="1196" spans="1:13">
      <c r="A1196" s="92" t="s">
        <v>11</v>
      </c>
      <c r="B1196" s="451">
        <v>7.1758333333333333</v>
      </c>
      <c r="C1196" s="453">
        <v>9.4818181818181806</v>
      </c>
      <c r="D1196" s="453">
        <v>10.881818181818183</v>
      </c>
      <c r="E1196" s="453">
        <v>12.135</v>
      </c>
      <c r="F1196" s="453">
        <v>12.705113636363635</v>
      </c>
      <c r="G1196" s="453">
        <v>9.9875000000000007</v>
      </c>
      <c r="H1196" s="453">
        <v>9.3833333333333329</v>
      </c>
      <c r="I1196" s="454">
        <v>10.136111111111111</v>
      </c>
      <c r="J1196" s="455">
        <v>12.824999999999999</v>
      </c>
      <c r="K1196" s="455">
        <v>13.5</v>
      </c>
      <c r="L1196" s="455">
        <v>11.595800000000001</v>
      </c>
      <c r="M1196" s="455">
        <v>14.34</v>
      </c>
    </row>
    <row r="1197" spans="1:13">
      <c r="A1197" s="92" t="s">
        <v>10</v>
      </c>
      <c r="B1197" s="451">
        <v>2470.5729999999999</v>
      </c>
      <c r="C1197" s="451">
        <v>2563.5590000000002</v>
      </c>
      <c r="D1197" s="451">
        <v>2676.5830000000001</v>
      </c>
      <c r="E1197" s="451">
        <v>2738.8330000000001</v>
      </c>
      <c r="F1197" s="451">
        <v>2892.75</v>
      </c>
      <c r="G1197" s="451">
        <v>3044.4169999999999</v>
      </c>
      <c r="H1197" s="451">
        <v>3535.5830000000001</v>
      </c>
      <c r="I1197" s="451">
        <v>3772.5830000000001</v>
      </c>
      <c r="J1197" s="451">
        <v>4033.4169999999999</v>
      </c>
      <c r="K1197" s="451">
        <v>4146.9160000000002</v>
      </c>
      <c r="L1197" s="451">
        <v>4099.9979999999996</v>
      </c>
      <c r="M1197" s="451">
        <v>4099.9979999999996</v>
      </c>
    </row>
    <row r="1198" spans="1:13">
      <c r="A1198" s="92" t="s">
        <v>9</v>
      </c>
      <c r="B1198" s="471" t="s">
        <v>101</v>
      </c>
      <c r="C1198" s="453">
        <v>276.66666666666669</v>
      </c>
      <c r="D1198" s="453">
        <v>462.43333333333322</v>
      </c>
      <c r="E1198" s="453">
        <v>687.2166666666667</v>
      </c>
      <c r="F1198" s="453">
        <v>840.56666666666661</v>
      </c>
      <c r="G1198" s="453">
        <v>731.4000000000002</v>
      </c>
      <c r="H1198" s="453">
        <v>753.20833333333314</v>
      </c>
      <c r="I1198" s="453">
        <v>815.80000000000007</v>
      </c>
      <c r="J1198" s="453">
        <v>871.42499999999984</v>
      </c>
      <c r="K1198" s="453">
        <v>882.33333333333337</v>
      </c>
      <c r="L1198" s="453">
        <v>748.33333333333348</v>
      </c>
      <c r="M1198" s="453">
        <v>960.06666666666661</v>
      </c>
    </row>
    <row r="1199" spans="1:13">
      <c r="A1199" s="92" t="s">
        <v>8</v>
      </c>
      <c r="B1199" s="453">
        <v>35.291666666666664</v>
      </c>
      <c r="C1199" s="453">
        <v>41.027499999999996</v>
      </c>
      <c r="D1199" s="453">
        <v>41.199999999999996</v>
      </c>
      <c r="E1199" s="453">
        <v>43.491666666666667</v>
      </c>
      <c r="F1199" s="453">
        <v>42.836666666666666</v>
      </c>
      <c r="G1199" s="453">
        <v>36.674166666666672</v>
      </c>
      <c r="H1199" s="453">
        <v>29.770833333333332</v>
      </c>
      <c r="I1199" s="453">
        <v>33.340833333333343</v>
      </c>
      <c r="J1199" s="453">
        <v>39.445833333333333</v>
      </c>
      <c r="K1199" s="453">
        <v>36.392500000000005</v>
      </c>
      <c r="L1199" s="453">
        <v>35</v>
      </c>
      <c r="M1199" s="453">
        <v>36.200000000000003</v>
      </c>
    </row>
    <row r="1200" spans="1:13">
      <c r="A1200" s="92" t="s">
        <v>6</v>
      </c>
      <c r="B1200" s="458">
        <v>31.516666412353516</v>
      </c>
      <c r="C1200" s="459">
        <v>37.265305692698163</v>
      </c>
      <c r="D1200" s="459">
        <v>37.265305692698163</v>
      </c>
      <c r="E1200" s="459">
        <v>37.265305692698163</v>
      </c>
      <c r="F1200" s="459">
        <v>37.265305692698163</v>
      </c>
      <c r="G1200" s="459">
        <v>37.265305692698163</v>
      </c>
      <c r="H1200" s="459">
        <v>46.488468851640953</v>
      </c>
      <c r="I1200" s="459">
        <v>56.678740372691351</v>
      </c>
      <c r="J1200" s="459">
        <v>65.736004986915106</v>
      </c>
      <c r="K1200" s="459">
        <v>63.704764840143817</v>
      </c>
      <c r="L1200" s="459">
        <v>57.875777885213083</v>
      </c>
      <c r="M1200" s="459">
        <v>58.901111602783203</v>
      </c>
    </row>
    <row r="1201" spans="1:13">
      <c r="A1201" s="92" t="s">
        <v>5</v>
      </c>
      <c r="B1201" s="471" t="s">
        <v>101</v>
      </c>
      <c r="C1201" s="471" t="s">
        <v>101</v>
      </c>
      <c r="D1201" s="471" t="s">
        <v>101</v>
      </c>
      <c r="E1201" s="451">
        <v>11.777708333333333</v>
      </c>
      <c r="F1201" s="451">
        <v>12.584166666666667</v>
      </c>
      <c r="G1201" s="451">
        <v>10.725416666666666</v>
      </c>
      <c r="H1201" s="451">
        <v>10.478854166666666</v>
      </c>
      <c r="I1201" s="451">
        <v>11.162291666666667</v>
      </c>
      <c r="J1201" s="451">
        <v>13.3984375</v>
      </c>
      <c r="K1201" s="451">
        <v>13.7634375</v>
      </c>
      <c r="L1201" s="451">
        <v>12.596797762748333</v>
      </c>
      <c r="M1201" s="451">
        <v>13.887500000000001</v>
      </c>
    </row>
    <row r="1202" spans="1:13">
      <c r="A1202" s="92" t="s">
        <v>4</v>
      </c>
      <c r="B1202" s="471" t="s">
        <v>101</v>
      </c>
      <c r="C1202" s="471" t="s">
        <v>101</v>
      </c>
      <c r="D1202" s="471" t="s">
        <v>101</v>
      </c>
      <c r="E1202" s="471" t="s">
        <v>101</v>
      </c>
      <c r="F1202" s="471" t="s">
        <v>101</v>
      </c>
      <c r="G1202" s="471" t="s">
        <v>101</v>
      </c>
      <c r="H1202" s="471" t="s">
        <v>101</v>
      </c>
      <c r="I1202" s="471" t="s">
        <v>101</v>
      </c>
      <c r="J1202" s="471" t="s">
        <v>101</v>
      </c>
      <c r="K1202" s="471" t="s">
        <v>101</v>
      </c>
      <c r="L1202" s="471" t="s">
        <v>101</v>
      </c>
      <c r="M1202" s="451">
        <v>20.73</v>
      </c>
    </row>
    <row r="1203" spans="1:13">
      <c r="A1203" s="92" t="s">
        <v>3</v>
      </c>
      <c r="B1203" s="471" t="s">
        <v>101</v>
      </c>
      <c r="C1203" s="471" t="s">
        <v>101</v>
      </c>
      <c r="D1203" s="471" t="s">
        <v>101</v>
      </c>
      <c r="E1203" s="471" t="s">
        <v>101</v>
      </c>
      <c r="F1203" s="471" t="s">
        <v>101</v>
      </c>
      <c r="G1203" s="471" t="s">
        <v>101</v>
      </c>
      <c r="H1203" s="471" t="s">
        <v>101</v>
      </c>
      <c r="I1203" s="471" t="s">
        <v>101</v>
      </c>
      <c r="J1203" s="471" t="s">
        <v>101</v>
      </c>
      <c r="K1203" s="471" t="s">
        <v>101</v>
      </c>
      <c r="L1203" s="471" t="s">
        <v>101</v>
      </c>
      <c r="M1203" s="471" t="s">
        <v>101</v>
      </c>
    </row>
    <row r="1204" spans="1:13">
      <c r="A1204" s="92" t="s">
        <v>32</v>
      </c>
      <c r="B1204" s="461">
        <v>1626.3057630097844</v>
      </c>
      <c r="C1204" s="463">
        <v>2043.814129070536</v>
      </c>
      <c r="D1204" s="463">
        <v>2133.6431209035277</v>
      </c>
      <c r="E1204" s="463">
        <v>2100.110432752761</v>
      </c>
      <c r="F1204" s="463">
        <v>2184.8455445396207</v>
      </c>
      <c r="G1204" s="463">
        <v>1916.2584003200227</v>
      </c>
      <c r="H1204" s="463">
        <v>1776.7180323779487</v>
      </c>
      <c r="I1204" s="463">
        <v>1976.7527458546283</v>
      </c>
      <c r="J1204" s="463">
        <v>2308.998329710435</v>
      </c>
      <c r="K1204" s="463">
        <v>2258.2953962906563</v>
      </c>
      <c r="L1204" s="463">
        <v>1968.8280254659605</v>
      </c>
      <c r="M1204" s="463">
        <v>2190.0799005673111</v>
      </c>
    </row>
    <row r="1205" spans="1:13">
      <c r="A1205" s="92" t="s">
        <v>1</v>
      </c>
      <c r="B1205" s="471" t="s">
        <v>101</v>
      </c>
      <c r="C1205" s="471" t="s">
        <v>101</v>
      </c>
      <c r="D1205" s="471" t="s">
        <v>101</v>
      </c>
      <c r="E1205" s="471" t="s">
        <v>101</v>
      </c>
      <c r="F1205" s="471" t="s">
        <v>101</v>
      </c>
      <c r="G1205" s="471" t="s">
        <v>101</v>
      </c>
      <c r="H1205" s="471" t="s">
        <v>101</v>
      </c>
      <c r="I1205" s="471" t="s">
        <v>101</v>
      </c>
      <c r="J1205" s="471" t="s">
        <v>101</v>
      </c>
      <c r="K1205" s="471" t="s">
        <v>101</v>
      </c>
      <c r="L1205" s="471" t="s">
        <v>101</v>
      </c>
      <c r="M1205" s="471" t="s">
        <v>101</v>
      </c>
    </row>
    <row r="1206" spans="1:13">
      <c r="A1206" s="92" t="s">
        <v>0</v>
      </c>
      <c r="B1206" s="452">
        <v>1.0830322447696983</v>
      </c>
      <c r="C1206" s="452">
        <v>1.3347412510876255</v>
      </c>
      <c r="D1206" s="452">
        <v>1.3572346803715358</v>
      </c>
      <c r="E1206" s="452">
        <v>1.3766223477727102</v>
      </c>
      <c r="F1206" s="452">
        <v>1.3990574298420058</v>
      </c>
      <c r="G1206" s="452">
        <v>1.2788845245148353</v>
      </c>
      <c r="H1206" s="452">
        <v>1.1527450273910631</v>
      </c>
      <c r="I1206" s="452">
        <v>1.2240282788247963</v>
      </c>
      <c r="J1206" s="452">
        <v>1.3001386641708004</v>
      </c>
      <c r="K1206" s="452">
        <v>6.7656427943526394</v>
      </c>
      <c r="L1206" s="452">
        <v>47.508315888924571</v>
      </c>
      <c r="M1206" s="452">
        <v>435.86</v>
      </c>
    </row>
    <row r="1210" spans="1:13">
      <c r="A1210" s="200" t="s">
        <v>2672</v>
      </c>
    </row>
    <row r="1212" spans="1:13">
      <c r="A1212" s="215" t="s">
        <v>14</v>
      </c>
      <c r="B1212" s="3">
        <v>2010</v>
      </c>
      <c r="C1212" s="3">
        <v>2011</v>
      </c>
      <c r="D1212" s="3">
        <v>2012</v>
      </c>
      <c r="E1212" s="214">
        <v>2013</v>
      </c>
      <c r="F1212" s="3">
        <v>2014</v>
      </c>
      <c r="G1212" s="3">
        <v>2015</v>
      </c>
      <c r="H1212" s="3">
        <v>2016</v>
      </c>
      <c r="I1212" s="214">
        <v>2017</v>
      </c>
      <c r="J1212" s="3">
        <v>2018</v>
      </c>
      <c r="K1212" s="214">
        <v>2019</v>
      </c>
      <c r="L1212" s="3">
        <v>2020</v>
      </c>
      <c r="M1212" s="214">
        <v>2021</v>
      </c>
    </row>
    <row r="1213" spans="1:13">
      <c r="A1213" s="92" t="s">
        <v>100</v>
      </c>
      <c r="B1213" s="471" t="s">
        <v>101</v>
      </c>
      <c r="C1213" s="452">
        <v>101.37501282628661</v>
      </c>
      <c r="D1213" s="452">
        <v>106.41703543213544</v>
      </c>
      <c r="E1213" s="452">
        <v>108.49585152971409</v>
      </c>
      <c r="F1213" s="452">
        <v>114.3991596325847</v>
      </c>
      <c r="G1213" s="452">
        <v>87.445792419635012</v>
      </c>
      <c r="H1213" s="452">
        <v>120.82068468661033</v>
      </c>
      <c r="I1213" s="452">
        <v>127.19578485776498</v>
      </c>
      <c r="J1213" s="452">
        <v>143.60739840006613</v>
      </c>
      <c r="K1213" s="452">
        <v>152.02434314170807</v>
      </c>
      <c r="L1213" s="452">
        <v>160.50516336561972</v>
      </c>
      <c r="M1213" s="452">
        <v>76.545219311073467</v>
      </c>
    </row>
    <row r="1214" spans="1:13">
      <c r="A1214" s="92" t="s">
        <v>12</v>
      </c>
      <c r="B1214" s="452">
        <v>5.31</v>
      </c>
      <c r="C1214" s="452">
        <v>6.05</v>
      </c>
      <c r="D1214" s="452">
        <v>7.49</v>
      </c>
      <c r="E1214" s="452">
        <v>8.4</v>
      </c>
      <c r="F1214" s="452">
        <v>8.41</v>
      </c>
      <c r="G1214" s="452">
        <v>7.84</v>
      </c>
      <c r="H1214" s="452">
        <v>6.83</v>
      </c>
      <c r="I1214" s="452">
        <v>7.59</v>
      </c>
      <c r="J1214" s="452">
        <v>8.76</v>
      </c>
      <c r="K1214" s="452">
        <v>11.49</v>
      </c>
      <c r="L1214" s="452">
        <v>9.8166906256357027</v>
      </c>
      <c r="M1214" s="452">
        <v>8.9606569444444428</v>
      </c>
    </row>
    <row r="1215" spans="1:13">
      <c r="A1215" s="92" t="s">
        <v>483</v>
      </c>
      <c r="B1215" s="471" t="s">
        <v>101</v>
      </c>
      <c r="C1215" s="471" t="s">
        <v>101</v>
      </c>
      <c r="D1215" s="471" t="s">
        <v>101</v>
      </c>
      <c r="E1215" s="471" t="s">
        <v>101</v>
      </c>
      <c r="F1215" s="471" t="s">
        <v>101</v>
      </c>
      <c r="G1215" s="471" t="s">
        <v>101</v>
      </c>
      <c r="H1215" s="471" t="s">
        <v>101</v>
      </c>
      <c r="I1215" s="471" t="s">
        <v>101</v>
      </c>
      <c r="J1215" s="471" t="s">
        <v>101</v>
      </c>
      <c r="K1215" s="471" t="s">
        <v>101</v>
      </c>
      <c r="L1215" s="471" t="s">
        <v>101</v>
      </c>
      <c r="M1215" s="471" t="s">
        <v>101</v>
      </c>
    </row>
    <row r="1216" spans="1:13">
      <c r="A1216" s="28" t="s">
        <v>89</v>
      </c>
      <c r="B1216" s="471" t="s">
        <v>101</v>
      </c>
      <c r="C1216" s="452">
        <v>1490.146777777778</v>
      </c>
      <c r="D1216" s="452">
        <v>1602.6466666666668</v>
      </c>
      <c r="E1216" s="452">
        <v>1616.6466666666668</v>
      </c>
      <c r="F1216" s="452">
        <v>1655.98</v>
      </c>
      <c r="G1216" s="452">
        <v>1539.3133333333335</v>
      </c>
      <c r="H1216" s="452">
        <v>1459.3133333333335</v>
      </c>
      <c r="I1216" s="452">
        <v>1552.0911111111116</v>
      </c>
      <c r="J1216" s="452">
        <v>1821.6466666666668</v>
      </c>
      <c r="K1216" s="452">
        <v>1821.6466666666668</v>
      </c>
      <c r="L1216" s="452">
        <v>1854.3133333333335</v>
      </c>
      <c r="M1216" s="452">
        <v>2089.5699999999997</v>
      </c>
    </row>
    <row r="1217" spans="1:13">
      <c r="A1217" s="92" t="s">
        <v>482</v>
      </c>
      <c r="B1217" s="452">
        <v>6.31</v>
      </c>
      <c r="C1217" s="452">
        <v>7.25</v>
      </c>
      <c r="D1217" s="452">
        <v>8.31</v>
      </c>
      <c r="E1217" s="452">
        <v>8.5299999999999994</v>
      </c>
      <c r="F1217" s="452">
        <v>9.4</v>
      </c>
      <c r="G1217" s="452">
        <v>7.88</v>
      </c>
      <c r="H1217" s="452">
        <v>7.24</v>
      </c>
      <c r="I1217" s="452">
        <v>7.9</v>
      </c>
      <c r="J1217" s="452">
        <v>9.27</v>
      </c>
      <c r="K1217" s="452">
        <v>9.27</v>
      </c>
      <c r="L1217" s="452">
        <v>7.81</v>
      </c>
      <c r="M1217" s="452">
        <v>10.4</v>
      </c>
    </row>
    <row r="1218" spans="1:13">
      <c r="A1218" s="92" t="s">
        <v>11</v>
      </c>
      <c r="B1218" s="451">
        <v>5.0750000000000002</v>
      </c>
      <c r="C1218" s="453">
        <v>6.4624465781438678</v>
      </c>
      <c r="D1218" s="453">
        <v>7.6939119545979047</v>
      </c>
      <c r="E1218" s="453">
        <v>9.2273709752334536</v>
      </c>
      <c r="F1218" s="453">
        <v>9.8988810505367351</v>
      </c>
      <c r="G1218" s="453">
        <v>7.1489805711727996</v>
      </c>
      <c r="H1218" s="453">
        <v>6.6780896353470425</v>
      </c>
      <c r="I1218" s="454">
        <v>7.5205997625766763</v>
      </c>
      <c r="J1218" s="453">
        <v>9.5426677390113515</v>
      </c>
      <c r="K1218" s="453">
        <v>11.00536948346177</v>
      </c>
      <c r="L1218" s="453">
        <v>9.6733709597076967</v>
      </c>
      <c r="M1218" s="453">
        <v>10.741889104107109</v>
      </c>
    </row>
    <row r="1219" spans="1:13">
      <c r="A1219" s="92" t="s">
        <v>10</v>
      </c>
      <c r="B1219" s="451">
        <v>1744.7570000000001</v>
      </c>
      <c r="C1219" s="451">
        <v>1832.261</v>
      </c>
      <c r="D1219" s="451">
        <v>2009.645</v>
      </c>
      <c r="E1219" s="451">
        <v>2165.8330000000001</v>
      </c>
      <c r="F1219" s="451">
        <v>2375.6669999999999</v>
      </c>
      <c r="G1219" s="451">
        <v>2373.3330000000001</v>
      </c>
      <c r="H1219" s="451">
        <v>2894.0830000000001</v>
      </c>
      <c r="I1219" s="451">
        <v>3175.75</v>
      </c>
      <c r="J1219" s="451">
        <v>3383.4169999999999</v>
      </c>
      <c r="K1219" s="451">
        <v>3470.4169999999999</v>
      </c>
      <c r="L1219" s="451">
        <v>3400</v>
      </c>
      <c r="M1219" s="451">
        <v>3400</v>
      </c>
    </row>
    <row r="1220" spans="1:13">
      <c r="A1220" s="92" t="s">
        <v>9</v>
      </c>
      <c r="B1220" s="471" t="s">
        <v>101</v>
      </c>
      <c r="C1220" s="453">
        <v>157.66666666666666</v>
      </c>
      <c r="D1220" s="453">
        <v>342.11666666666673</v>
      </c>
      <c r="E1220" s="453">
        <v>578.9083333333333</v>
      </c>
      <c r="F1220" s="453">
        <v>718.73333333333346</v>
      </c>
      <c r="G1220" s="453">
        <v>631.02499999999986</v>
      </c>
      <c r="H1220" s="453">
        <v>598.91666666666674</v>
      </c>
      <c r="I1220" s="453">
        <v>648.69999999999993</v>
      </c>
      <c r="J1220" s="453">
        <v>699.89166666666677</v>
      </c>
      <c r="K1220" s="453">
        <v>710.5</v>
      </c>
      <c r="L1220" s="453">
        <v>537.05833333333328</v>
      </c>
      <c r="M1220" s="453">
        <v>739.73333333333346</v>
      </c>
    </row>
    <row r="1221" spans="1:13">
      <c r="A1221" s="92" t="s">
        <v>8</v>
      </c>
      <c r="B1221" s="471" t="s">
        <v>101</v>
      </c>
      <c r="C1221" s="471" t="s">
        <v>101</v>
      </c>
      <c r="D1221" s="471" t="s">
        <v>101</v>
      </c>
      <c r="E1221" s="471" t="s">
        <v>101</v>
      </c>
      <c r="F1221" s="471" t="s">
        <v>101</v>
      </c>
      <c r="G1221" s="471" t="s">
        <v>101</v>
      </c>
      <c r="H1221" s="471" t="s">
        <v>101</v>
      </c>
      <c r="I1221" s="471" t="s">
        <v>101</v>
      </c>
      <c r="J1221" s="471" t="s">
        <v>101</v>
      </c>
      <c r="K1221" s="471" t="s">
        <v>101</v>
      </c>
      <c r="L1221" s="471" t="s">
        <v>101</v>
      </c>
      <c r="M1221" s="471" t="s">
        <v>101</v>
      </c>
    </row>
    <row r="1222" spans="1:13">
      <c r="A1222" s="92" t="s">
        <v>6</v>
      </c>
      <c r="B1222" s="458">
        <v>24.646666844685871</v>
      </c>
      <c r="C1222" s="459">
        <v>29.115106866686496</v>
      </c>
      <c r="D1222" s="459">
        <v>29.115106866686496</v>
      </c>
      <c r="E1222" s="459">
        <v>29.115106866686496</v>
      </c>
      <c r="F1222" s="459">
        <v>29.115106866686496</v>
      </c>
      <c r="G1222" s="459">
        <v>29.115106866686496</v>
      </c>
      <c r="H1222" s="459">
        <v>33.47363872003848</v>
      </c>
      <c r="I1222" s="459">
        <v>44.988568396662934</v>
      </c>
      <c r="J1222" s="459">
        <v>50.454680143328559</v>
      </c>
      <c r="K1222" s="459">
        <v>48.608037002377174</v>
      </c>
      <c r="L1222" s="459">
        <v>43.776396937621236</v>
      </c>
      <c r="M1222" s="459">
        <v>45.054166475931801</v>
      </c>
    </row>
    <row r="1223" spans="1:13">
      <c r="A1223" s="92" t="s">
        <v>5</v>
      </c>
      <c r="B1223" s="471" t="s">
        <v>101</v>
      </c>
      <c r="C1223" s="471" t="s">
        <v>101</v>
      </c>
      <c r="D1223" s="471" t="s">
        <v>101</v>
      </c>
      <c r="E1223" s="471" t="s">
        <v>101</v>
      </c>
      <c r="F1223" s="471" t="s">
        <v>101</v>
      </c>
      <c r="G1223" s="471" t="s">
        <v>101</v>
      </c>
      <c r="H1223" s="471" t="s">
        <v>101</v>
      </c>
      <c r="I1223" s="471" t="s">
        <v>101</v>
      </c>
      <c r="J1223" s="471" t="s">
        <v>101</v>
      </c>
      <c r="K1223" s="471" t="s">
        <v>101</v>
      </c>
      <c r="L1223" s="471" t="s">
        <v>101</v>
      </c>
      <c r="M1223" s="471" t="s">
        <v>101</v>
      </c>
    </row>
    <row r="1224" spans="1:13">
      <c r="A1224" s="92" t="s">
        <v>4</v>
      </c>
      <c r="B1224" s="471" t="s">
        <v>101</v>
      </c>
      <c r="C1224" s="471" t="s">
        <v>101</v>
      </c>
      <c r="D1224" s="471" t="s">
        <v>101</v>
      </c>
      <c r="E1224" s="471" t="s">
        <v>101</v>
      </c>
      <c r="F1224" s="471" t="s">
        <v>101</v>
      </c>
      <c r="G1224" s="471" t="s">
        <v>101</v>
      </c>
      <c r="H1224" s="471" t="s">
        <v>101</v>
      </c>
      <c r="I1224" s="471" t="s">
        <v>101</v>
      </c>
      <c r="J1224" s="471" t="s">
        <v>101</v>
      </c>
      <c r="K1224" s="471" t="s">
        <v>101</v>
      </c>
      <c r="L1224" s="471" t="s">
        <v>101</v>
      </c>
      <c r="M1224" s="451">
        <v>30</v>
      </c>
    </row>
    <row r="1225" spans="1:13">
      <c r="A1225" s="92" t="s">
        <v>3</v>
      </c>
      <c r="B1225" s="471" t="s">
        <v>101</v>
      </c>
      <c r="C1225" s="471" t="s">
        <v>101</v>
      </c>
      <c r="D1225" s="471" t="s">
        <v>101</v>
      </c>
      <c r="E1225" s="471" t="s">
        <v>101</v>
      </c>
      <c r="F1225" s="471" t="s">
        <v>101</v>
      </c>
      <c r="G1225" s="471" t="s">
        <v>101</v>
      </c>
      <c r="H1225" s="471" t="s">
        <v>101</v>
      </c>
      <c r="I1225" s="471" t="s">
        <v>101</v>
      </c>
      <c r="J1225" s="471" t="s">
        <v>101</v>
      </c>
      <c r="K1225" s="471" t="s">
        <v>101</v>
      </c>
      <c r="L1225" s="471" t="s">
        <v>101</v>
      </c>
      <c r="M1225" s="471" t="s">
        <v>101</v>
      </c>
    </row>
    <row r="1226" spans="1:13">
      <c r="A1226" s="92" t="s">
        <v>32</v>
      </c>
      <c r="B1226" s="461">
        <v>1214.4887557954089</v>
      </c>
      <c r="C1226" s="463">
        <v>1806.978188516865</v>
      </c>
      <c r="D1226" s="463">
        <v>2120.686567326632</v>
      </c>
      <c r="E1226" s="463">
        <v>2097.9999935134783</v>
      </c>
      <c r="F1226" s="463">
        <v>2158.962644378405</v>
      </c>
      <c r="G1226" s="463">
        <v>1847.7742206946193</v>
      </c>
      <c r="H1226" s="463">
        <v>1821.746827139091</v>
      </c>
      <c r="I1226" s="463">
        <v>1939.2762551182043</v>
      </c>
      <c r="J1226" s="463">
        <v>2234.1945973275447</v>
      </c>
      <c r="K1226" s="463">
        <v>2221.5940035199055</v>
      </c>
      <c r="L1226" s="463">
        <v>1965.2318255093824</v>
      </c>
      <c r="M1226" s="463">
        <v>2212.1278557992273</v>
      </c>
    </row>
    <row r="1227" spans="1:13">
      <c r="A1227" s="92" t="s">
        <v>1</v>
      </c>
      <c r="B1227" s="471" t="s">
        <v>101</v>
      </c>
      <c r="C1227" s="471" t="s">
        <v>101</v>
      </c>
      <c r="D1227" s="471" t="s">
        <v>101</v>
      </c>
      <c r="E1227" s="471" t="s">
        <v>101</v>
      </c>
      <c r="F1227" s="471" t="s">
        <v>101</v>
      </c>
      <c r="G1227" s="471" t="s">
        <v>101</v>
      </c>
      <c r="H1227" s="471" t="s">
        <v>101</v>
      </c>
      <c r="I1227" s="471" t="s">
        <v>101</v>
      </c>
      <c r="J1227" s="471" t="s">
        <v>101</v>
      </c>
      <c r="K1227" s="471" t="s">
        <v>101</v>
      </c>
      <c r="L1227" s="471" t="s">
        <v>101</v>
      </c>
      <c r="M1227" s="471" t="s">
        <v>101</v>
      </c>
    </row>
    <row r="1228" spans="1:13">
      <c r="A1228" s="92" t="s">
        <v>0</v>
      </c>
      <c r="B1228" s="452">
        <v>1.0314573543332581</v>
      </c>
      <c r="C1228" s="452">
        <v>1.2806803298596692</v>
      </c>
      <c r="D1228" s="452">
        <v>1.385752305232306</v>
      </c>
      <c r="E1228" s="452">
        <v>1.3373992004415611</v>
      </c>
      <c r="F1228" s="452">
        <v>1.2907661373887074</v>
      </c>
      <c r="G1228" s="452">
        <v>1.3382884032386677</v>
      </c>
      <c r="H1228" s="452">
        <v>1.8695500944649557</v>
      </c>
      <c r="I1228" s="452">
        <v>1.3144426449436086</v>
      </c>
      <c r="J1228" s="452">
        <v>1.735547914517394</v>
      </c>
      <c r="K1228" s="452">
        <v>8.0405956623419534</v>
      </c>
      <c r="L1228" s="452">
        <v>54.182702009782354</v>
      </c>
      <c r="M1228" s="452">
        <v>1431.3</v>
      </c>
    </row>
    <row r="1233" spans="1:13">
      <c r="A1233" s="467"/>
      <c r="B1233" s="468"/>
      <c r="C1233" s="467"/>
    </row>
    <row r="1235" spans="1:13">
      <c r="A1235" s="200" t="s">
        <v>2673</v>
      </c>
    </row>
    <row r="1237" spans="1:13">
      <c r="A1237" s="215" t="s">
        <v>14</v>
      </c>
      <c r="B1237" s="3">
        <v>2010</v>
      </c>
      <c r="C1237" s="3">
        <v>2011</v>
      </c>
      <c r="D1237" s="3">
        <v>2012</v>
      </c>
      <c r="E1237" s="214">
        <v>2013</v>
      </c>
      <c r="F1237" s="3">
        <v>2014</v>
      </c>
      <c r="G1237" s="3">
        <v>2015</v>
      </c>
      <c r="H1237" s="3">
        <v>2016</v>
      </c>
      <c r="I1237" s="214">
        <v>2017</v>
      </c>
      <c r="J1237" s="3">
        <v>2018</v>
      </c>
      <c r="K1237" s="214">
        <v>2019</v>
      </c>
      <c r="L1237" s="3">
        <v>2020</v>
      </c>
      <c r="M1237" s="214">
        <v>2021</v>
      </c>
    </row>
    <row r="1238" spans="1:13">
      <c r="A1238" s="92" t="s">
        <v>100</v>
      </c>
      <c r="B1238" s="452" t="e">
        <f>B1168/B1378</f>
        <v>#VALUE!</v>
      </c>
      <c r="C1238" s="452">
        <f t="shared" ref="C1238:M1238" si="0">C1168/C1378</f>
        <v>0.63961859479224115</v>
      </c>
      <c r="D1238" s="452">
        <f t="shared" si="0"/>
        <v>0.62890292174476914</v>
      </c>
      <c r="E1238" s="452">
        <f t="shared" si="0"/>
        <v>0.62171375840634879</v>
      </c>
      <c r="F1238" s="452">
        <f t="shared" si="0"/>
        <v>0.61017786089286319</v>
      </c>
      <c r="G1238" s="452">
        <f t="shared" si="0"/>
        <v>0.95814408537102347</v>
      </c>
      <c r="H1238" s="452">
        <f t="shared" si="0"/>
        <v>0.97940508117971925</v>
      </c>
      <c r="I1238" s="452">
        <f t="shared" si="0"/>
        <v>0.96654609798325053</v>
      </c>
      <c r="J1238" s="452">
        <f t="shared" si="0"/>
        <v>0.63693426163550859</v>
      </c>
      <c r="K1238" s="452">
        <f t="shared" si="0"/>
        <v>0.442234248694447</v>
      </c>
      <c r="L1238" s="452">
        <f t="shared" si="0"/>
        <v>0.27888278415024104</v>
      </c>
      <c r="M1238" s="452">
        <f t="shared" si="0"/>
        <v>0.25635305091574689</v>
      </c>
    </row>
    <row r="1239" spans="1:13">
      <c r="A1239" s="92" t="s">
        <v>12</v>
      </c>
      <c r="B1239" s="452">
        <f t="shared" ref="B1239:M1239" si="1">B1169/B1379</f>
        <v>0.86008836524300436</v>
      </c>
      <c r="C1239" s="452">
        <f t="shared" si="1"/>
        <v>1.0631402762514235</v>
      </c>
      <c r="D1239" s="452">
        <f t="shared" si="1"/>
        <v>1.1444871442556603</v>
      </c>
      <c r="E1239" s="452">
        <f t="shared" si="1"/>
        <v>1.14776586403852</v>
      </c>
      <c r="F1239" s="452">
        <f t="shared" si="1"/>
        <v>1.0683943101712279</v>
      </c>
      <c r="G1239" s="452">
        <f t="shared" si="1"/>
        <v>0.79178577463310196</v>
      </c>
      <c r="H1239" s="452">
        <f t="shared" si="1"/>
        <v>0.69533919207310946</v>
      </c>
      <c r="I1239" s="452">
        <f t="shared" si="1"/>
        <v>0.76057675701005889</v>
      </c>
      <c r="J1239" s="452">
        <f t="shared" si="1"/>
        <v>0.85385220015305818</v>
      </c>
      <c r="K1239" s="452">
        <f t="shared" si="1"/>
        <v>0.88647993278222659</v>
      </c>
      <c r="L1239" s="452">
        <f t="shared" si="1"/>
        <v>0.74984404182358144</v>
      </c>
      <c r="M1239" s="452">
        <f t="shared" si="1"/>
        <v>0.88600151921471293</v>
      </c>
    </row>
    <row r="1240" spans="1:13">
      <c r="A1240" s="92" t="s">
        <v>483</v>
      </c>
      <c r="B1240" s="452" t="e">
        <f t="shared" ref="B1240:M1240" si="2">B1170/B1380</f>
        <v>#VALUE!</v>
      </c>
      <c r="C1240" s="452" t="e">
        <f t="shared" si="2"/>
        <v>#VALUE!</v>
      </c>
      <c r="D1240" s="452" t="e">
        <f t="shared" si="2"/>
        <v>#VALUE!</v>
      </c>
      <c r="E1240" s="452" t="e">
        <f t="shared" si="2"/>
        <v>#VALUE!</v>
      </c>
      <c r="F1240" s="452" t="e">
        <f t="shared" si="2"/>
        <v>#VALUE!</v>
      </c>
      <c r="G1240" s="452" t="e">
        <f t="shared" si="2"/>
        <v>#VALUE!</v>
      </c>
      <c r="H1240" s="452" t="e">
        <f t="shared" si="2"/>
        <v>#VALUE!</v>
      </c>
      <c r="I1240" s="452" t="e">
        <f t="shared" si="2"/>
        <v>#VALUE!</v>
      </c>
      <c r="J1240" s="452" t="e">
        <f t="shared" si="2"/>
        <v>#VALUE!</v>
      </c>
      <c r="K1240" s="452" t="e">
        <f t="shared" si="2"/>
        <v>#VALUE!</v>
      </c>
      <c r="L1240" s="452" t="e">
        <f t="shared" si="2"/>
        <v>#VALUE!</v>
      </c>
      <c r="M1240" s="452" t="e">
        <f t="shared" si="2"/>
        <v>#VALUE!</v>
      </c>
    </row>
    <row r="1241" spans="1:13">
      <c r="A1241" s="28" t="s">
        <v>89</v>
      </c>
      <c r="B1241" s="452" t="e">
        <f t="shared" ref="B1241:M1241" si="3">B1171/B1381</f>
        <v>#VALUE!</v>
      </c>
      <c r="C1241" s="452">
        <f t="shared" si="3"/>
        <v>1.5344486257335381</v>
      </c>
      <c r="D1241" s="452">
        <f t="shared" si="3"/>
        <v>1.6569463454780426</v>
      </c>
      <c r="E1241" s="452">
        <f t="shared" si="3"/>
        <v>1.6716132406699418</v>
      </c>
      <c r="F1241" s="452">
        <f t="shared" si="3"/>
        <v>1.7040807871195989</v>
      </c>
      <c r="G1241" s="452">
        <f t="shared" si="3"/>
        <v>1.577992373369971</v>
      </c>
      <c r="H1241" s="452">
        <f t="shared" si="3"/>
        <v>1.3659293071685814</v>
      </c>
      <c r="I1241" s="452">
        <f t="shared" si="3"/>
        <v>1.0046852269455002</v>
      </c>
      <c r="J1241" s="452">
        <f t="shared" si="3"/>
        <v>1.0738416618252842</v>
      </c>
      <c r="K1241" s="452">
        <f t="shared" si="3"/>
        <v>1.0573950091388706</v>
      </c>
      <c r="L1241" s="452">
        <f t="shared" si="3"/>
        <v>0.95866204375643271</v>
      </c>
      <c r="M1241" s="452">
        <f t="shared" si="3"/>
        <v>1.0463836287492565</v>
      </c>
    </row>
    <row r="1242" spans="1:13">
      <c r="A1242" s="92" t="s">
        <v>482</v>
      </c>
      <c r="B1242" s="452">
        <f t="shared" ref="B1242:M1242" si="4">B1172/B1382</f>
        <v>0.9965870307167235</v>
      </c>
      <c r="C1242" s="452">
        <f t="shared" si="4"/>
        <v>1.2602090707507541</v>
      </c>
      <c r="D1242" s="452">
        <f t="shared" si="4"/>
        <v>1.3233739837398373</v>
      </c>
      <c r="E1242" s="452">
        <f t="shared" si="4"/>
        <v>1.1650173611111114</v>
      </c>
      <c r="F1242" s="452">
        <f t="shared" si="4"/>
        <v>1.134190031152648</v>
      </c>
      <c r="G1242" s="452">
        <f t="shared" si="4"/>
        <v>0.86901960784313725</v>
      </c>
      <c r="H1242" s="452">
        <f t="shared" si="4"/>
        <v>0.75203804347826086</v>
      </c>
      <c r="I1242" s="452">
        <f t="shared" si="4"/>
        <v>0.88465004505857603</v>
      </c>
      <c r="J1242" s="452">
        <f t="shared" si="4"/>
        <v>0.91414496833216041</v>
      </c>
      <c r="K1242" s="452">
        <f t="shared" si="4"/>
        <v>0.89342560553633221</v>
      </c>
      <c r="L1242" s="452">
        <f t="shared" si="4"/>
        <v>0.7584951456310679</v>
      </c>
      <c r="M1242" s="452">
        <f t="shared" si="4"/>
        <v>1.0581473968897905</v>
      </c>
    </row>
    <row r="1243" spans="1:13">
      <c r="A1243" s="92" t="s">
        <v>11</v>
      </c>
      <c r="B1243" s="452">
        <f t="shared" ref="B1243:M1243" si="5">B1173/B1383</f>
        <v>0.93331329635600235</v>
      </c>
      <c r="C1243" s="452">
        <f t="shared" si="5"/>
        <v>1.2141967621419676</v>
      </c>
      <c r="D1243" s="452">
        <f t="shared" si="5"/>
        <v>1.2678250908730122</v>
      </c>
      <c r="E1243" s="452">
        <f t="shared" si="5"/>
        <v>1.2011179031987942</v>
      </c>
      <c r="F1243" s="452">
        <f t="shared" si="5"/>
        <v>1.1285272237811235</v>
      </c>
      <c r="G1243" s="452">
        <f t="shared" si="5"/>
        <v>0.76363978132489552</v>
      </c>
      <c r="H1243" s="452">
        <f t="shared" si="5"/>
        <v>0.6570255706024184</v>
      </c>
      <c r="I1243" s="452">
        <f t="shared" si="5"/>
        <v>0.71960150794306255</v>
      </c>
      <c r="J1243" s="452">
        <f t="shared" si="5"/>
        <v>0.88173420062996799</v>
      </c>
      <c r="K1243" s="452">
        <f t="shared" si="5"/>
        <v>0.86255902777777782</v>
      </c>
      <c r="L1243" s="452">
        <f t="shared" si="5"/>
        <v>0.66780181818181816</v>
      </c>
      <c r="M1243" s="452">
        <f t="shared" si="5"/>
        <v>0.90611216131064909</v>
      </c>
    </row>
    <row r="1244" spans="1:13">
      <c r="A1244" s="92" t="s">
        <v>10</v>
      </c>
      <c r="B1244" s="452">
        <f t="shared" ref="B1244:M1244" si="6">B1174/B1384</f>
        <v>1.4210866288667194</v>
      </c>
      <c r="C1244" s="452">
        <f t="shared" si="6"/>
        <v>1.4611000263164193</v>
      </c>
      <c r="D1244" s="452">
        <f t="shared" si="6"/>
        <v>1.4764126234927375</v>
      </c>
      <c r="E1244" s="452">
        <f t="shared" si="6"/>
        <v>1.5326503772059787</v>
      </c>
      <c r="F1244" s="452">
        <f t="shared" si="6"/>
        <v>1.4841270248870175</v>
      </c>
      <c r="G1244" s="452">
        <f t="shared" si="6"/>
        <v>1.2450724551348391</v>
      </c>
      <c r="H1244" s="452">
        <f t="shared" si="6"/>
        <v>0.6839177476409779</v>
      </c>
      <c r="I1244" s="452">
        <f t="shared" si="6"/>
        <v>0.74259159676356978</v>
      </c>
      <c r="J1244" s="452">
        <f t="shared" si="6"/>
        <v>0.74516391821812111</v>
      </c>
      <c r="K1244" s="452">
        <f t="shared" si="6"/>
        <v>0.6534547865304049</v>
      </c>
      <c r="L1244" s="452">
        <f t="shared" si="6"/>
        <v>0.56276212379778057</v>
      </c>
      <c r="M1244" s="452">
        <f t="shared" si="6"/>
        <v>0.55613898664524775</v>
      </c>
    </row>
    <row r="1245" spans="1:13">
      <c r="A1245" s="92" t="s">
        <v>9</v>
      </c>
      <c r="B1245" s="452">
        <f t="shared" ref="B1245:M1245" si="7">B1175/B1385</f>
        <v>0</v>
      </c>
      <c r="C1245" s="452">
        <f t="shared" si="7"/>
        <v>1.9488817891373802</v>
      </c>
      <c r="D1245" s="452">
        <f t="shared" si="7"/>
        <v>1.9126064527670998</v>
      </c>
      <c r="E1245" s="452">
        <f t="shared" si="7"/>
        <v>1.8992935820887833</v>
      </c>
      <c r="F1245" s="452">
        <f t="shared" si="7"/>
        <v>1.951500375193312</v>
      </c>
      <c r="G1245" s="452">
        <f t="shared" si="7"/>
        <v>1.4388651945231696</v>
      </c>
      <c r="H1245" s="452">
        <f t="shared" si="7"/>
        <v>1.0729494723149262</v>
      </c>
      <c r="I1245" s="452">
        <f t="shared" si="7"/>
        <v>1.1293018430611408</v>
      </c>
      <c r="J1245" s="452">
        <f t="shared" si="7"/>
        <v>1.1900901116182425</v>
      </c>
      <c r="K1245" s="452">
        <f t="shared" si="7"/>
        <v>1.1781172961300435</v>
      </c>
      <c r="L1245" s="452">
        <f t="shared" si="7"/>
        <v>1.0271026302125894</v>
      </c>
      <c r="M1245" s="452">
        <f t="shared" si="7"/>
        <v>1.206147834075155</v>
      </c>
    </row>
    <row r="1246" spans="1:13">
      <c r="A1246" s="92" t="s">
        <v>8</v>
      </c>
      <c r="B1246" s="452">
        <f>B1176/B1386</f>
        <v>1.4320125581898886</v>
      </c>
      <c r="C1246" s="452">
        <f t="shared" ref="C1246:M1246" si="8">C1176/C1386</f>
        <v>1.7145400169651239</v>
      </c>
      <c r="D1246" s="452">
        <f t="shared" si="8"/>
        <v>1.6406005485418376</v>
      </c>
      <c r="E1246" s="452">
        <f t="shared" si="8"/>
        <v>1.6858646047962591</v>
      </c>
      <c r="F1246" s="452">
        <f t="shared" si="8"/>
        <v>1.6693817058428768</v>
      </c>
      <c r="G1246" s="452">
        <f t="shared" si="8"/>
        <v>1.2935948525293786</v>
      </c>
      <c r="H1246" s="452">
        <f t="shared" si="8"/>
        <v>1.0989382010801345</v>
      </c>
      <c r="I1246" s="452">
        <f t="shared" si="8"/>
        <v>1.2523657072204855</v>
      </c>
      <c r="J1246" s="452">
        <f t="shared" si="8"/>
        <v>1.4429289409434951</v>
      </c>
      <c r="K1246" s="452">
        <f t="shared" si="8"/>
        <v>1.2794521358891675</v>
      </c>
      <c r="L1246" s="452">
        <f t="shared" si="8"/>
        <v>1.118257416079864</v>
      </c>
      <c r="M1246" s="452">
        <f t="shared" si="8"/>
        <v>1.1632889977645662</v>
      </c>
    </row>
    <row r="1247" spans="1:13">
      <c r="A1247" s="92" t="s">
        <v>6</v>
      </c>
      <c r="B1247" s="452">
        <f t="shared" ref="B1247:M1247" si="9">B1177/B1387</f>
        <v>1.229066659359761</v>
      </c>
      <c r="C1247" s="452">
        <f t="shared" si="9"/>
        <v>1.6549003772175701</v>
      </c>
      <c r="D1247" s="452">
        <f t="shared" si="9"/>
        <v>1.7113397435817512</v>
      </c>
      <c r="E1247" s="452">
        <f t="shared" si="9"/>
        <v>1.6083159463092713</v>
      </c>
      <c r="F1247" s="452">
        <f t="shared" si="9"/>
        <v>1.5664054330503978</v>
      </c>
      <c r="G1247" s="452">
        <f t="shared" si="9"/>
        <v>1.2562342422844099</v>
      </c>
      <c r="H1247" s="452">
        <f t="shared" si="9"/>
        <v>0.80875315065224862</v>
      </c>
      <c r="I1247" s="452">
        <f t="shared" si="9"/>
        <v>0.98693491470470285</v>
      </c>
      <c r="J1247" s="452">
        <f t="shared" si="9"/>
        <v>1.1516758541726149</v>
      </c>
      <c r="K1247" s="452">
        <f t="shared" si="9"/>
        <v>1.0742766321394455</v>
      </c>
      <c r="L1247" s="452">
        <f t="shared" si="9"/>
        <v>0.91164867062406474</v>
      </c>
      <c r="M1247" s="452">
        <f t="shared" si="9"/>
        <v>0.98368632073796758</v>
      </c>
    </row>
    <row r="1248" spans="1:13">
      <c r="A1248" s="92" t="s">
        <v>5</v>
      </c>
      <c r="B1248" s="452" t="e">
        <f t="shared" ref="B1248:M1248" si="10">B1178/B1388</f>
        <v>#VALUE!</v>
      </c>
      <c r="C1248" s="452" t="e">
        <f t="shared" si="10"/>
        <v>#VALUE!</v>
      </c>
      <c r="D1248" s="452" t="e">
        <f t="shared" si="10"/>
        <v>#VALUE!</v>
      </c>
      <c r="E1248" s="452">
        <f t="shared" si="10"/>
        <v>1.1881415545578815</v>
      </c>
      <c r="F1248" s="452">
        <f t="shared" si="10"/>
        <v>1.118742637323286</v>
      </c>
      <c r="G1248" s="452">
        <f t="shared" si="10"/>
        <v>0.84632068017403028</v>
      </c>
      <c r="H1248" s="452">
        <f t="shared" si="10"/>
        <v>0.73863971146459151</v>
      </c>
      <c r="I1248" s="452">
        <f t="shared" si="10"/>
        <v>0.84495896210943255</v>
      </c>
      <c r="J1248" s="452">
        <f t="shared" si="10"/>
        <v>0.97592333601792869</v>
      </c>
      <c r="K1248" s="452">
        <f t="shared" si="10"/>
        <v>0.90358648827757093</v>
      </c>
      <c r="L1248" s="452">
        <f t="shared" si="10"/>
        <v>0.74601513115841944</v>
      </c>
      <c r="M1248" s="452">
        <f t="shared" si="10"/>
        <v>0.94230651033781232</v>
      </c>
    </row>
    <row r="1249" spans="1:13">
      <c r="A1249" s="92" t="s">
        <v>4</v>
      </c>
      <c r="B1249" s="452" t="e">
        <f t="shared" ref="B1249:M1249" si="11">B1179/B1389</f>
        <v>#VALUE!</v>
      </c>
      <c r="C1249" s="452" t="e">
        <f t="shared" si="11"/>
        <v>#VALUE!</v>
      </c>
      <c r="D1249" s="452" t="e">
        <f t="shared" si="11"/>
        <v>#VALUE!</v>
      </c>
      <c r="E1249" s="452" t="e">
        <f t="shared" si="11"/>
        <v>#VALUE!</v>
      </c>
      <c r="F1249" s="452" t="e">
        <f t="shared" si="11"/>
        <v>#VALUE!</v>
      </c>
      <c r="G1249" s="452" t="e">
        <f t="shared" si="11"/>
        <v>#VALUE!</v>
      </c>
      <c r="H1249" s="452" t="e">
        <f t="shared" si="11"/>
        <v>#VALUE!</v>
      </c>
      <c r="I1249" s="452" t="e">
        <f t="shared" si="11"/>
        <v>#VALUE!</v>
      </c>
      <c r="J1249" s="452" t="e">
        <f t="shared" si="11"/>
        <v>#VALUE!</v>
      </c>
      <c r="K1249" s="452" t="e">
        <f t="shared" si="11"/>
        <v>#VALUE!</v>
      </c>
      <c r="L1249" s="452" t="e">
        <f t="shared" si="11"/>
        <v>#VALUE!</v>
      </c>
      <c r="M1249" s="452">
        <f t="shared" si="11"/>
        <v>1.2160266993307416</v>
      </c>
    </row>
    <row r="1250" spans="1:13">
      <c r="A1250" s="92" t="s">
        <v>3</v>
      </c>
      <c r="B1250" s="452" t="e">
        <f t="shared" ref="B1250:M1250" si="12">B1180/B1390</f>
        <v>#VALUE!</v>
      </c>
      <c r="C1250" s="452" t="e">
        <f t="shared" si="12"/>
        <v>#VALUE!</v>
      </c>
      <c r="D1250" s="452" t="e">
        <f t="shared" si="12"/>
        <v>#VALUE!</v>
      </c>
      <c r="E1250" s="452" t="e">
        <f t="shared" si="12"/>
        <v>#VALUE!</v>
      </c>
      <c r="F1250" s="452" t="e">
        <f t="shared" si="12"/>
        <v>#VALUE!</v>
      </c>
      <c r="G1250" s="452" t="e">
        <f t="shared" si="12"/>
        <v>#VALUE!</v>
      </c>
      <c r="H1250" s="452" t="e">
        <f t="shared" si="12"/>
        <v>#VALUE!</v>
      </c>
      <c r="I1250" s="452" t="e">
        <f t="shared" si="12"/>
        <v>#VALUE!</v>
      </c>
      <c r="J1250" s="452" t="e">
        <f t="shared" si="12"/>
        <v>#VALUE!</v>
      </c>
      <c r="K1250" s="452" t="e">
        <f t="shared" si="12"/>
        <v>#VALUE!</v>
      </c>
      <c r="L1250" s="452" t="e">
        <f t="shared" si="12"/>
        <v>#VALUE!</v>
      </c>
      <c r="M1250" s="452" t="e">
        <f t="shared" si="12"/>
        <v>#VALUE!</v>
      </c>
    </row>
    <row r="1251" spans="1:13">
      <c r="A1251" s="92" t="s">
        <v>32</v>
      </c>
      <c r="B1251" s="452">
        <f t="shared" ref="B1251:M1251" si="13">B1181/B1391</f>
        <v>1.1955326516785423</v>
      </c>
      <c r="C1251" s="452">
        <f t="shared" si="13"/>
        <v>1.3236432579916391</v>
      </c>
      <c r="D1251" s="452">
        <f t="shared" si="13"/>
        <v>1.4069561789644049</v>
      </c>
      <c r="E1251" s="452">
        <f t="shared" si="13"/>
        <v>1.3642930744680508</v>
      </c>
      <c r="F1251" s="452">
        <f t="shared" si="13"/>
        <v>1.3796208336143332</v>
      </c>
      <c r="G1251" s="452">
        <f t="shared" si="13"/>
        <v>1.0422654569100431</v>
      </c>
      <c r="H1251" s="452">
        <f t="shared" si="13"/>
        <v>0.89189595892568685</v>
      </c>
      <c r="I1251" s="452">
        <f t="shared" si="13"/>
        <v>0.94873038176715541</v>
      </c>
      <c r="J1251" s="452">
        <f t="shared" si="13"/>
        <v>1.0562690846228302</v>
      </c>
      <c r="K1251" s="452">
        <f t="shared" si="13"/>
        <v>1.0020147000034496</v>
      </c>
      <c r="L1251" s="452">
        <f t="shared" si="13"/>
        <v>0.88490960992566792</v>
      </c>
      <c r="M1251" s="452">
        <f t="shared" si="13"/>
        <v>1.0110258649517487</v>
      </c>
    </row>
    <row r="1252" spans="1:13">
      <c r="A1252" s="92" t="s">
        <v>1</v>
      </c>
      <c r="B1252" s="452" t="e">
        <f t="shared" ref="B1252:M1252" si="14">B1182/B1392</f>
        <v>#VALUE!</v>
      </c>
      <c r="C1252" s="452" t="e">
        <f t="shared" si="14"/>
        <v>#VALUE!</v>
      </c>
      <c r="D1252" s="452" t="e">
        <f t="shared" si="14"/>
        <v>#VALUE!</v>
      </c>
      <c r="E1252" s="452" t="e">
        <f t="shared" si="14"/>
        <v>#VALUE!</v>
      </c>
      <c r="F1252" s="452" t="e">
        <f t="shared" si="14"/>
        <v>#VALUE!</v>
      </c>
      <c r="G1252" s="452" t="e">
        <f t="shared" si="14"/>
        <v>#VALUE!</v>
      </c>
      <c r="H1252" s="452" t="e">
        <f t="shared" si="14"/>
        <v>#VALUE!</v>
      </c>
      <c r="I1252" s="452" t="e">
        <f t="shared" si="14"/>
        <v>#VALUE!</v>
      </c>
      <c r="J1252" s="452" t="e">
        <f t="shared" si="14"/>
        <v>#VALUE!</v>
      </c>
      <c r="K1252" s="452" t="e">
        <f t="shared" si="14"/>
        <v>#VALUE!</v>
      </c>
      <c r="L1252" s="452" t="e">
        <f t="shared" si="14"/>
        <v>#VALUE!</v>
      </c>
      <c r="M1252" s="452" t="e">
        <f t="shared" si="14"/>
        <v>#VALUE!</v>
      </c>
    </row>
    <row r="1253" spans="1:13">
      <c r="A1253" s="92" t="s">
        <v>0</v>
      </c>
      <c r="B1253" s="452">
        <f t="shared" ref="B1253:M1253" si="15">B1183/B1393</f>
        <v>1.2481694937401751</v>
      </c>
      <c r="C1253" s="452">
        <f t="shared" si="15"/>
        <v>1.4473056375843736</v>
      </c>
      <c r="D1253" s="452">
        <f t="shared" si="15"/>
        <v>1.4754307965115916</v>
      </c>
      <c r="E1253" s="452">
        <f t="shared" si="15"/>
        <v>1.5256843251876053</v>
      </c>
      <c r="F1253" s="452">
        <f t="shared" si="15"/>
        <v>1.5082793183825134</v>
      </c>
      <c r="G1253" s="452">
        <f t="shared" si="15"/>
        <v>1.4278853625276191</v>
      </c>
      <c r="H1253" s="452">
        <f t="shared" si="15"/>
        <v>1.3370964018408</v>
      </c>
      <c r="I1253" s="452">
        <f t="shared" si="15"/>
        <v>1.3615705298112861</v>
      </c>
      <c r="J1253" s="452">
        <f t="shared" si="15"/>
        <v>1.4139386188930114</v>
      </c>
      <c r="K1253" s="452">
        <f t="shared" si="15"/>
        <v>0.59495838110490895</v>
      </c>
      <c r="L1253" s="452">
        <f t="shared" si="15"/>
        <v>0.85933201601916009</v>
      </c>
      <c r="M1253" s="452">
        <f t="shared" si="15"/>
        <v>1.1457604154905725</v>
      </c>
    </row>
    <row r="1258" spans="1:13">
      <c r="A1258" s="200" t="s">
        <v>2674</v>
      </c>
    </row>
    <row r="1260" spans="1:13">
      <c r="A1260" s="215" t="s">
        <v>14</v>
      </c>
      <c r="B1260" s="3">
        <v>2010</v>
      </c>
      <c r="C1260" s="3">
        <v>2011</v>
      </c>
      <c r="D1260" s="3">
        <v>2012</v>
      </c>
      <c r="E1260" s="214">
        <v>2013</v>
      </c>
      <c r="F1260" s="3">
        <v>2014</v>
      </c>
      <c r="G1260" s="3">
        <v>2015</v>
      </c>
      <c r="H1260" s="3">
        <v>2016</v>
      </c>
      <c r="I1260" s="214">
        <v>2017</v>
      </c>
      <c r="J1260" s="3">
        <v>2018</v>
      </c>
      <c r="K1260" s="214">
        <v>2019</v>
      </c>
      <c r="L1260" s="3">
        <v>2020</v>
      </c>
      <c r="M1260" s="214">
        <v>2021</v>
      </c>
    </row>
    <row r="1261" spans="1:13">
      <c r="A1261" s="92" t="s">
        <v>100</v>
      </c>
      <c r="B1261" s="452" t="e">
        <f>B1191/B1378</f>
        <v>#VALUE!</v>
      </c>
      <c r="C1261" s="452">
        <f t="shared" ref="C1261:M1261" si="16">C1191/C1378</f>
        <v>0.42641239652816076</v>
      </c>
      <c r="D1261" s="452">
        <f t="shared" si="16"/>
        <v>0.41926861449651276</v>
      </c>
      <c r="E1261" s="452">
        <f t="shared" si="16"/>
        <v>0.41447583893756584</v>
      </c>
      <c r="F1261" s="452">
        <f t="shared" si="16"/>
        <v>0.40678524059524213</v>
      </c>
      <c r="G1261" s="452">
        <f t="shared" si="16"/>
        <v>0.62452624535814738</v>
      </c>
      <c r="H1261" s="452">
        <f t="shared" si="16"/>
        <v>0.83296381775584594</v>
      </c>
      <c r="I1261" s="452">
        <f t="shared" si="16"/>
        <v>0.82151668445276682</v>
      </c>
      <c r="J1261" s="452">
        <f t="shared" si="16"/>
        <v>0.53925950723936678</v>
      </c>
      <c r="K1261" s="452">
        <f t="shared" si="16"/>
        <v>0.37025525247528313</v>
      </c>
      <c r="L1261" s="452">
        <f t="shared" si="16"/>
        <v>0.23380537342139163</v>
      </c>
      <c r="M1261" s="452">
        <f t="shared" si="16"/>
        <v>0.20357448160956373</v>
      </c>
    </row>
    <row r="1262" spans="1:13">
      <c r="A1262" s="92" t="s">
        <v>12</v>
      </c>
      <c r="B1262" s="452">
        <f t="shared" ref="B1262:M1262" si="17">B1192/B1379</f>
        <v>0.91605301914580262</v>
      </c>
      <c r="C1262" s="452">
        <f t="shared" si="17"/>
        <v>1.0792263051905784</v>
      </c>
      <c r="D1262" s="452">
        <f t="shared" si="17"/>
        <v>1.1654869083704431</v>
      </c>
      <c r="E1262" s="452">
        <f t="shared" si="17"/>
        <v>1.1668159198731842</v>
      </c>
      <c r="F1262" s="452">
        <f t="shared" si="17"/>
        <v>1.0862194498612587</v>
      </c>
      <c r="G1262" s="452">
        <f t="shared" si="17"/>
        <v>0.80067115115641607</v>
      </c>
      <c r="H1262" s="452">
        <f t="shared" si="17"/>
        <v>0.66323250114625087</v>
      </c>
      <c r="I1262" s="452">
        <f t="shared" si="17"/>
        <v>0.72481901875164445</v>
      </c>
      <c r="J1262" s="452">
        <f t="shared" si="17"/>
        <v>0.83228532483346307</v>
      </c>
      <c r="K1262" s="452">
        <f t="shared" si="17"/>
        <v>0.88555070853402718</v>
      </c>
      <c r="L1262" s="452">
        <f t="shared" si="17"/>
        <v>0.75615030158292751</v>
      </c>
      <c r="M1262" s="452">
        <f t="shared" si="17"/>
        <v>0.87412527394612727</v>
      </c>
    </row>
    <row r="1263" spans="1:13">
      <c r="A1263" s="92" t="s">
        <v>483</v>
      </c>
      <c r="B1263" s="452" t="e">
        <f t="shared" ref="B1263:M1263" si="18">B1193/B1380</f>
        <v>#VALUE!</v>
      </c>
      <c r="C1263" s="452" t="e">
        <f t="shared" si="18"/>
        <v>#VALUE!</v>
      </c>
      <c r="D1263" s="452" t="e">
        <f t="shared" si="18"/>
        <v>#VALUE!</v>
      </c>
      <c r="E1263" s="452" t="e">
        <f t="shared" si="18"/>
        <v>#VALUE!</v>
      </c>
      <c r="F1263" s="452" t="e">
        <f t="shared" si="18"/>
        <v>#VALUE!</v>
      </c>
      <c r="G1263" s="452" t="e">
        <f t="shared" si="18"/>
        <v>#VALUE!</v>
      </c>
      <c r="H1263" s="452" t="e">
        <f t="shared" si="18"/>
        <v>#VALUE!</v>
      </c>
      <c r="I1263" s="452" t="e">
        <f t="shared" si="18"/>
        <v>#VALUE!</v>
      </c>
      <c r="J1263" s="452" t="e">
        <f t="shared" si="18"/>
        <v>#VALUE!</v>
      </c>
      <c r="K1263" s="452" t="e">
        <f t="shared" si="18"/>
        <v>#VALUE!</v>
      </c>
      <c r="L1263" s="452" t="e">
        <f t="shared" si="18"/>
        <v>#VALUE!</v>
      </c>
      <c r="M1263" s="452" t="e">
        <f t="shared" si="18"/>
        <v>#VALUE!</v>
      </c>
    </row>
    <row r="1264" spans="1:13">
      <c r="A1264" s="28" t="s">
        <v>89</v>
      </c>
      <c r="B1264" s="452" t="e">
        <f t="shared" ref="B1264:M1264" si="19">B1194/B1381</f>
        <v>#VALUE!</v>
      </c>
      <c r="C1264" s="452">
        <f t="shared" si="19"/>
        <v>1.5214575055347697</v>
      </c>
      <c r="D1264" s="452">
        <f t="shared" si="19"/>
        <v>1.6442563844076421</v>
      </c>
      <c r="E1264" s="452">
        <f t="shared" si="19"/>
        <v>1.6582026400834744</v>
      </c>
      <c r="F1264" s="452">
        <f t="shared" si="19"/>
        <v>1.6896699559388837</v>
      </c>
      <c r="G1264" s="452">
        <f t="shared" si="19"/>
        <v>1.5635814841154509</v>
      </c>
      <c r="H1264" s="452">
        <f t="shared" si="19"/>
        <v>1.3626299610160004</v>
      </c>
      <c r="I1264" s="452">
        <f t="shared" si="19"/>
        <v>1.0024113260169172</v>
      </c>
      <c r="J1264" s="452">
        <f t="shared" si="19"/>
        <v>1.0703491597684582</v>
      </c>
      <c r="K1264" s="452">
        <f t="shared" si="19"/>
        <v>1.0539559972476595</v>
      </c>
      <c r="L1264" s="452">
        <f t="shared" si="19"/>
        <v>0.97666508683167086</v>
      </c>
      <c r="M1264" s="452">
        <f t="shared" si="19"/>
        <v>1.0648147254926383</v>
      </c>
    </row>
    <row r="1265" spans="1:13">
      <c r="A1265" s="92" t="s">
        <v>482</v>
      </c>
      <c r="B1265" s="452">
        <f t="shared" ref="B1265:M1265" si="20">B1195/B1382</f>
        <v>1.0252559726962456</v>
      </c>
      <c r="C1265" s="452">
        <f t="shared" si="20"/>
        <v>1.3180547330147232</v>
      </c>
      <c r="D1265" s="452">
        <f t="shared" si="20"/>
        <v>1.3777439024390246</v>
      </c>
      <c r="E1265" s="452">
        <f t="shared" si="20"/>
        <v>1.1956597222222223</v>
      </c>
      <c r="F1265" s="452">
        <f t="shared" si="20"/>
        <v>1.162227414330218</v>
      </c>
      <c r="G1265" s="452">
        <f t="shared" si="20"/>
        <v>0.88078431372549026</v>
      </c>
      <c r="H1265" s="452">
        <f t="shared" si="20"/>
        <v>0.74932065217391297</v>
      </c>
      <c r="I1265" s="452">
        <f t="shared" si="20"/>
        <v>0.87563832982877743</v>
      </c>
      <c r="J1265" s="452">
        <f t="shared" si="20"/>
        <v>0.9134412385643913</v>
      </c>
      <c r="K1265" s="452">
        <f t="shared" si="20"/>
        <v>0.89688581314878901</v>
      </c>
      <c r="L1265" s="452">
        <f t="shared" si="20"/>
        <v>0.77730582524271841</v>
      </c>
      <c r="M1265" s="452">
        <f t="shared" si="20"/>
        <v>1.0581473968897905</v>
      </c>
    </row>
    <row r="1266" spans="1:13">
      <c r="A1266" s="92" t="s">
        <v>11</v>
      </c>
      <c r="B1266" s="452">
        <f t="shared" ref="B1266:M1266" si="21">B1196/B1383</f>
        <v>0.9803318852063353</v>
      </c>
      <c r="C1266" s="452">
        <f t="shared" si="21"/>
        <v>1.2988792029887919</v>
      </c>
      <c r="D1266" s="452">
        <f t="shared" si="21"/>
        <v>1.3495657036682933</v>
      </c>
      <c r="E1266" s="452">
        <f t="shared" si="21"/>
        <v>1.2702018087422542</v>
      </c>
      <c r="F1266" s="452">
        <f t="shared" si="21"/>
        <v>1.1713236748500604</v>
      </c>
      <c r="G1266" s="452">
        <f t="shared" si="21"/>
        <v>0.7822412631776815</v>
      </c>
      <c r="H1266" s="452">
        <f t="shared" si="21"/>
        <v>0.6379054041804898</v>
      </c>
      <c r="I1266" s="452">
        <f t="shared" si="21"/>
        <v>0.76102072295508782</v>
      </c>
      <c r="J1266" s="452">
        <f t="shared" si="21"/>
        <v>0.92722168416092965</v>
      </c>
      <c r="K1266" s="452">
        <f t="shared" si="21"/>
        <v>0.9375</v>
      </c>
      <c r="L1266" s="452">
        <f t="shared" si="21"/>
        <v>0.70277575757575761</v>
      </c>
      <c r="M1266" s="452">
        <f t="shared" si="21"/>
        <v>0.90359168241965981</v>
      </c>
    </row>
    <row r="1267" spans="1:13">
      <c r="A1267" s="92" t="s">
        <v>10</v>
      </c>
      <c r="B1267" s="452">
        <f t="shared" ref="B1267:M1267" si="22">B1197/B1384</f>
        <v>1.1821206248953324</v>
      </c>
      <c r="C1267" s="452">
        <f t="shared" si="22"/>
        <v>1.2266125983875213</v>
      </c>
      <c r="D1267" s="452">
        <f t="shared" si="22"/>
        <v>1.2186387877653417</v>
      </c>
      <c r="E1267" s="452">
        <f t="shared" si="22"/>
        <v>1.2411499627313167</v>
      </c>
      <c r="F1267" s="452">
        <f t="shared" si="22"/>
        <v>1.1969910926333334</v>
      </c>
      <c r="G1267" s="452">
        <f t="shared" si="22"/>
        <v>1.0357791444118747</v>
      </c>
      <c r="H1267" s="452">
        <f t="shared" si="22"/>
        <v>1.1132392095319248</v>
      </c>
      <c r="I1267" s="452">
        <f t="shared" si="22"/>
        <v>1.2114544578997182</v>
      </c>
      <c r="J1267" s="452">
        <f t="shared" si="22"/>
        <v>1.2099260836000967</v>
      </c>
      <c r="K1267" s="452">
        <f t="shared" si="22"/>
        <v>1.1459232940224211</v>
      </c>
      <c r="L1267" s="452">
        <f t="shared" si="22"/>
        <v>1.0832505080031234</v>
      </c>
      <c r="M1267" s="452">
        <f t="shared" si="22"/>
        <v>1.0705017525669211</v>
      </c>
    </row>
    <row r="1268" spans="1:13">
      <c r="A1268" s="92" t="s">
        <v>9</v>
      </c>
      <c r="B1268" s="452" t="e">
        <f t="shared" ref="B1268:M1268" si="23">B1198/B1385</f>
        <v>#VALUE!</v>
      </c>
      <c r="C1268" s="452">
        <f t="shared" si="23"/>
        <v>1.7678381256656017</v>
      </c>
      <c r="D1268" s="452">
        <f t="shared" si="23"/>
        <v>1.8563720161081609</v>
      </c>
      <c r="E1268" s="452">
        <f t="shared" si="23"/>
        <v>1.861462106207763</v>
      </c>
      <c r="F1268" s="452">
        <f t="shared" si="23"/>
        <v>1.9805604282710081</v>
      </c>
      <c r="G1268" s="452">
        <f t="shared" si="23"/>
        <v>1.463951595021209</v>
      </c>
      <c r="H1268" s="452">
        <f t="shared" si="23"/>
        <v>1.0490290337622457</v>
      </c>
      <c r="I1268" s="452">
        <f t="shared" si="23"/>
        <v>1.117114639953048</v>
      </c>
      <c r="J1268" s="452">
        <f t="shared" si="23"/>
        <v>1.1899308032894893</v>
      </c>
      <c r="K1268" s="452">
        <f t="shared" si="23"/>
        <v>1.1834825361883208</v>
      </c>
      <c r="L1268" s="452">
        <f t="shared" si="23"/>
        <v>0.99840677404542655</v>
      </c>
      <c r="M1268" s="452">
        <f t="shared" si="23"/>
        <v>1.1912989923882107</v>
      </c>
    </row>
    <row r="1269" spans="1:13">
      <c r="A1269" s="92" t="s">
        <v>8</v>
      </c>
      <c r="B1269" s="452">
        <f t="shared" ref="B1269:M1269" si="24">B1199/B1386</f>
        <v>1.1462054779690376</v>
      </c>
      <c r="C1269" s="452">
        <f t="shared" si="24"/>
        <v>1.4292333122575631</v>
      </c>
      <c r="D1269" s="452">
        <f t="shared" si="24"/>
        <v>1.3710495456373974</v>
      </c>
      <c r="E1269" s="452">
        <f t="shared" si="24"/>
        <v>1.4166039884771657</v>
      </c>
      <c r="F1269" s="452">
        <f t="shared" si="24"/>
        <v>1.3989028447768652</v>
      </c>
      <c r="G1269" s="452">
        <f t="shared" si="24"/>
        <v>1.0461385888194461</v>
      </c>
      <c r="H1269" s="452">
        <f t="shared" si="24"/>
        <v>0.837626781173198</v>
      </c>
      <c r="I1269" s="452">
        <f t="shared" si="24"/>
        <v>0.96692202972181429</v>
      </c>
      <c r="J1269" s="452">
        <f t="shared" si="24"/>
        <v>1.1624126318043562</v>
      </c>
      <c r="K1269" s="452">
        <f t="shared" si="24"/>
        <v>1.0259061807141572</v>
      </c>
      <c r="L1269" s="452">
        <f t="shared" si="24"/>
        <v>0.88952294460898262</v>
      </c>
      <c r="M1269" s="452">
        <f t="shared" si="24"/>
        <v>0.86826931379540817</v>
      </c>
    </row>
    <row r="1270" spans="1:13">
      <c r="A1270" s="92" t="s">
        <v>6</v>
      </c>
      <c r="B1270" s="452">
        <f t="shared" ref="B1270:M1270" si="25">B1200/B1387</f>
        <v>0.95558137588620484</v>
      </c>
      <c r="C1270" s="452">
        <f t="shared" si="25"/>
        <v>1.2824309386646919</v>
      </c>
      <c r="D1270" s="452">
        <f t="shared" si="25"/>
        <v>1.3261674623735999</v>
      </c>
      <c r="E1270" s="452">
        <f t="shared" si="25"/>
        <v>1.2463312940701727</v>
      </c>
      <c r="F1270" s="452">
        <f t="shared" si="25"/>
        <v>1.2138536056253473</v>
      </c>
      <c r="G1270" s="452">
        <f t="shared" si="25"/>
        <v>0.97349283418751731</v>
      </c>
      <c r="H1270" s="452">
        <f t="shared" si="25"/>
        <v>0.74298336026276091</v>
      </c>
      <c r="I1270" s="452">
        <f t="shared" si="25"/>
        <v>0.89103506323992065</v>
      </c>
      <c r="J1270" s="452">
        <f t="shared" si="25"/>
        <v>1.0901493364330863</v>
      </c>
      <c r="K1270" s="452">
        <f t="shared" si="25"/>
        <v>1.0184614682676869</v>
      </c>
      <c r="L1270" s="452">
        <f t="shared" si="25"/>
        <v>0.83310461904725897</v>
      </c>
      <c r="M1270" s="452">
        <f t="shared" si="25"/>
        <v>0.89966567286976029</v>
      </c>
    </row>
    <row r="1271" spans="1:13">
      <c r="A1271" s="92" t="s">
        <v>5</v>
      </c>
      <c r="B1271" s="452" t="e">
        <f t="shared" ref="B1271:M1271" si="26">B1201/B1388</f>
        <v>#VALUE!</v>
      </c>
      <c r="C1271" s="452" t="e">
        <f t="shared" si="26"/>
        <v>#VALUE!</v>
      </c>
      <c r="D1271" s="452" t="e">
        <f t="shared" si="26"/>
        <v>#VALUE!</v>
      </c>
      <c r="E1271" s="452">
        <f t="shared" si="26"/>
        <v>1.2204594538814724</v>
      </c>
      <c r="F1271" s="452">
        <f t="shared" si="26"/>
        <v>1.1604308525067104</v>
      </c>
      <c r="G1271" s="452">
        <f t="shared" si="26"/>
        <v>0.8411657175871311</v>
      </c>
      <c r="H1271" s="452">
        <f t="shared" si="26"/>
        <v>0.71242235356238803</v>
      </c>
      <c r="I1271" s="452">
        <f t="shared" si="26"/>
        <v>0.83845681006141903</v>
      </c>
      <c r="J1271" s="452">
        <f t="shared" si="26"/>
        <v>1.0124298442200075</v>
      </c>
      <c r="K1271" s="452">
        <f t="shared" si="26"/>
        <v>0.95258975448909433</v>
      </c>
      <c r="L1271" s="452">
        <f t="shared" si="26"/>
        <v>0.76514570393573167</v>
      </c>
      <c r="M1271" s="452">
        <f t="shared" si="26"/>
        <v>0.93969858596931066</v>
      </c>
    </row>
    <row r="1272" spans="1:13">
      <c r="A1272" s="92" t="s">
        <v>4</v>
      </c>
      <c r="B1272" s="452" t="e">
        <f t="shared" ref="B1272:M1272" si="27">B1202/B1389</f>
        <v>#VALUE!</v>
      </c>
      <c r="C1272" s="452" t="e">
        <f t="shared" si="27"/>
        <v>#VALUE!</v>
      </c>
      <c r="D1272" s="452" t="e">
        <f t="shared" si="27"/>
        <v>#VALUE!</v>
      </c>
      <c r="E1272" s="452" t="e">
        <f t="shared" si="27"/>
        <v>#VALUE!</v>
      </c>
      <c r="F1272" s="452" t="e">
        <f t="shared" si="27"/>
        <v>#VALUE!</v>
      </c>
      <c r="G1272" s="452" t="e">
        <f t="shared" si="27"/>
        <v>#VALUE!</v>
      </c>
      <c r="H1272" s="452" t="e">
        <f t="shared" si="27"/>
        <v>#VALUE!</v>
      </c>
      <c r="I1272" s="452" t="e">
        <f t="shared" si="27"/>
        <v>#VALUE!</v>
      </c>
      <c r="J1272" s="452" t="e">
        <f t="shared" si="27"/>
        <v>#VALUE!</v>
      </c>
      <c r="K1272" s="452" t="e">
        <f t="shared" si="27"/>
        <v>#VALUE!</v>
      </c>
      <c r="L1272" s="452" t="e">
        <f t="shared" si="27"/>
        <v>#VALUE!</v>
      </c>
      <c r="M1272" s="452">
        <f t="shared" si="27"/>
        <v>1.2266780280840035</v>
      </c>
    </row>
    <row r="1273" spans="1:13">
      <c r="A1273" s="92" t="s">
        <v>3</v>
      </c>
      <c r="B1273" s="452" t="e">
        <f t="shared" ref="B1273:M1273" si="28">B1203/B1390</f>
        <v>#VALUE!</v>
      </c>
      <c r="C1273" s="452" t="e">
        <f t="shared" si="28"/>
        <v>#VALUE!</v>
      </c>
      <c r="D1273" s="452" t="e">
        <f t="shared" si="28"/>
        <v>#VALUE!</v>
      </c>
      <c r="E1273" s="452" t="e">
        <f t="shared" si="28"/>
        <v>#VALUE!</v>
      </c>
      <c r="F1273" s="452" t="e">
        <f t="shared" si="28"/>
        <v>#VALUE!</v>
      </c>
      <c r="G1273" s="452" t="e">
        <f t="shared" si="28"/>
        <v>#VALUE!</v>
      </c>
      <c r="H1273" s="452" t="e">
        <f t="shared" si="28"/>
        <v>#VALUE!</v>
      </c>
      <c r="I1273" s="452" t="e">
        <f t="shared" si="28"/>
        <v>#VALUE!</v>
      </c>
      <c r="J1273" s="452" t="e">
        <f t="shared" si="28"/>
        <v>#VALUE!</v>
      </c>
      <c r="K1273" s="452" t="e">
        <f t="shared" si="28"/>
        <v>#VALUE!</v>
      </c>
      <c r="L1273" s="452" t="e">
        <f t="shared" si="28"/>
        <v>#VALUE!</v>
      </c>
      <c r="M1273" s="452" t="e">
        <f t="shared" si="28"/>
        <v>#VALUE!</v>
      </c>
    </row>
    <row r="1274" spans="1:13">
      <c r="A1274" s="92" t="s">
        <v>32</v>
      </c>
      <c r="B1274" s="452">
        <f t="shared" ref="B1274:M1274" si="29">B1204/B1391</f>
        <v>1.1539812410485946</v>
      </c>
      <c r="C1274" s="452">
        <f t="shared" si="29"/>
        <v>1.3045344539928103</v>
      </c>
      <c r="D1274" s="452">
        <f t="shared" si="29"/>
        <v>1.3572793389971549</v>
      </c>
      <c r="E1274" s="452">
        <f t="shared" si="29"/>
        <v>1.3142117852019781</v>
      </c>
      <c r="F1274" s="452">
        <f t="shared" si="29"/>
        <v>1.3216656854029525</v>
      </c>
      <c r="G1274" s="452">
        <f t="shared" si="29"/>
        <v>0.96530625214470722</v>
      </c>
      <c r="H1274" s="452">
        <f t="shared" si="29"/>
        <v>0.81609390123464642</v>
      </c>
      <c r="I1274" s="452">
        <f t="shared" si="29"/>
        <v>0.88687368022550506</v>
      </c>
      <c r="J1274" s="452">
        <f t="shared" si="29"/>
        <v>1.0199656903041059</v>
      </c>
      <c r="K1274" s="452">
        <f t="shared" si="29"/>
        <v>0.98693094847070029</v>
      </c>
      <c r="L1274" s="452">
        <f t="shared" si="29"/>
        <v>0.85817628169556304</v>
      </c>
      <c r="M1274" s="452">
        <f t="shared" si="29"/>
        <v>0.9484149924507671</v>
      </c>
    </row>
    <row r="1275" spans="1:13">
      <c r="A1275" s="92" t="s">
        <v>1</v>
      </c>
      <c r="B1275" s="452" t="e">
        <f t="shared" ref="B1275:M1275" si="30">B1205/B1392</f>
        <v>#VALUE!</v>
      </c>
      <c r="C1275" s="452" t="e">
        <f t="shared" si="30"/>
        <v>#VALUE!</v>
      </c>
      <c r="D1275" s="452" t="e">
        <f t="shared" si="30"/>
        <v>#VALUE!</v>
      </c>
      <c r="E1275" s="452" t="e">
        <f t="shared" si="30"/>
        <v>#VALUE!</v>
      </c>
      <c r="F1275" s="452" t="e">
        <f t="shared" si="30"/>
        <v>#VALUE!</v>
      </c>
      <c r="G1275" s="452" t="e">
        <f t="shared" si="30"/>
        <v>#VALUE!</v>
      </c>
      <c r="H1275" s="452" t="e">
        <f t="shared" si="30"/>
        <v>#VALUE!</v>
      </c>
      <c r="I1275" s="452" t="e">
        <f t="shared" si="30"/>
        <v>#VALUE!</v>
      </c>
      <c r="J1275" s="452" t="e">
        <f t="shared" si="30"/>
        <v>#VALUE!</v>
      </c>
      <c r="K1275" s="452" t="e">
        <f t="shared" si="30"/>
        <v>#VALUE!</v>
      </c>
      <c r="L1275" s="452" t="e">
        <f t="shared" si="30"/>
        <v>#VALUE!</v>
      </c>
      <c r="M1275" s="452" t="e">
        <f t="shared" si="30"/>
        <v>#VALUE!</v>
      </c>
    </row>
    <row r="1276" spans="1:13">
      <c r="A1276" s="92" t="s">
        <v>0</v>
      </c>
      <c r="B1276" s="452">
        <f t="shared" ref="B1276:M1276" si="31">B1206/B1393</f>
        <v>1.0830322447696983</v>
      </c>
      <c r="C1276" s="452">
        <f t="shared" si="31"/>
        <v>1.3347412510876255</v>
      </c>
      <c r="D1276" s="452">
        <f t="shared" si="31"/>
        <v>1.3572346803715358</v>
      </c>
      <c r="E1276" s="452">
        <f t="shared" si="31"/>
        <v>1.3766223477727102</v>
      </c>
      <c r="F1276" s="452">
        <f t="shared" si="31"/>
        <v>1.3990574298420058</v>
      </c>
      <c r="G1276" s="452">
        <f t="shared" si="31"/>
        <v>1.2788845245148353</v>
      </c>
      <c r="H1276" s="452">
        <f t="shared" si="31"/>
        <v>1.1527450273910631</v>
      </c>
      <c r="I1276" s="452">
        <f t="shared" si="31"/>
        <v>1.2240282788247963</v>
      </c>
      <c r="J1276" s="452">
        <f t="shared" si="31"/>
        <v>1.3001386641708004</v>
      </c>
      <c r="K1276" s="452">
        <f t="shared" si="31"/>
        <v>0.60951736886059815</v>
      </c>
      <c r="L1276" s="452">
        <f t="shared" si="31"/>
        <v>0.81349855974185914</v>
      </c>
      <c r="M1276" s="452">
        <f t="shared" si="31"/>
        <v>4.9210793722479398</v>
      </c>
    </row>
    <row r="1280" spans="1:13">
      <c r="A1280" s="200" t="s">
        <v>2675</v>
      </c>
    </row>
    <row r="1282" spans="1:13">
      <c r="A1282" s="215" t="s">
        <v>14</v>
      </c>
      <c r="B1282" s="3">
        <v>2010</v>
      </c>
      <c r="C1282" s="3">
        <v>2011</v>
      </c>
      <c r="D1282" s="3">
        <v>2012</v>
      </c>
      <c r="E1282" s="214">
        <v>2013</v>
      </c>
      <c r="F1282" s="3">
        <v>2014</v>
      </c>
      <c r="G1282" s="3">
        <v>2015</v>
      </c>
      <c r="H1282" s="3">
        <v>2016</v>
      </c>
      <c r="I1282" s="214">
        <v>2017</v>
      </c>
      <c r="J1282" s="3">
        <v>2018</v>
      </c>
      <c r="K1282" s="214">
        <v>2019</v>
      </c>
      <c r="L1282" s="3">
        <v>2020</v>
      </c>
      <c r="M1282" s="214">
        <v>2021</v>
      </c>
    </row>
    <row r="1283" spans="1:13">
      <c r="A1283" s="92" t="s">
        <v>100</v>
      </c>
      <c r="B1283" s="452" t="e">
        <f>B1213/B1378</f>
        <v>#VALUE!</v>
      </c>
      <c r="C1283" s="452">
        <f t="shared" ref="C1283:M1283" si="32">C1213/C1378</f>
        <v>1.0806890541832477</v>
      </c>
      <c r="D1283" s="452">
        <f t="shared" si="32"/>
        <v>1.1154330751114432</v>
      </c>
      <c r="E1283" s="452">
        <f t="shared" si="32"/>
        <v>1.1242227271005958</v>
      </c>
      <c r="F1283" s="452">
        <f t="shared" si="32"/>
        <v>1.1633972418758618</v>
      </c>
      <c r="G1283" s="452">
        <f t="shared" si="32"/>
        <v>0.72816256549603464</v>
      </c>
      <c r="H1283" s="452">
        <f t="shared" si="32"/>
        <v>0.73833303998068189</v>
      </c>
      <c r="I1283" s="452">
        <f t="shared" si="32"/>
        <v>0.76660911799520848</v>
      </c>
      <c r="J1283" s="452">
        <f t="shared" si="32"/>
        <v>0.56814540419780046</v>
      </c>
      <c r="K1283" s="452">
        <f t="shared" si="32"/>
        <v>0.41694675223942368</v>
      </c>
      <c r="L1283" s="452">
        <f t="shared" si="32"/>
        <v>0.27750797756104129</v>
      </c>
      <c r="M1283" s="452">
        <f t="shared" si="32"/>
        <v>0.12264125314630395</v>
      </c>
    </row>
    <row r="1284" spans="1:13">
      <c r="A1284" s="92" t="s">
        <v>12</v>
      </c>
      <c r="B1284" s="452">
        <f t="shared" ref="B1284:M1284" si="33">B1214/B1379</f>
        <v>0.78203240058910151</v>
      </c>
      <c r="C1284" s="452">
        <f t="shared" si="33"/>
        <v>0.884731591653523</v>
      </c>
      <c r="D1284" s="452">
        <f t="shared" si="33"/>
        <v>0.98305145762326784</v>
      </c>
      <c r="E1284" s="452">
        <f t="shared" si="33"/>
        <v>1.0001279313198721</v>
      </c>
      <c r="F1284" s="452">
        <f t="shared" si="33"/>
        <v>0.93693390495724993</v>
      </c>
      <c r="G1284" s="452">
        <f t="shared" si="33"/>
        <v>0.77401502158647373</v>
      </c>
      <c r="H1284" s="452">
        <f t="shared" si="33"/>
        <v>0.62653914008698386</v>
      </c>
      <c r="I1284" s="452">
        <f t="shared" si="33"/>
        <v>0.73351684697666419</v>
      </c>
      <c r="J1284" s="452">
        <f t="shared" si="33"/>
        <v>0.85875376272569337</v>
      </c>
      <c r="K1284" s="452">
        <f t="shared" si="33"/>
        <v>1.0676786611811095</v>
      </c>
      <c r="L1284" s="452">
        <f t="shared" si="33"/>
        <v>0.85660476663487806</v>
      </c>
      <c r="M1284" s="452">
        <f t="shared" si="33"/>
        <v>0.80819411156161491</v>
      </c>
    </row>
    <row r="1285" spans="1:13">
      <c r="A1285" s="92" t="s">
        <v>483</v>
      </c>
      <c r="B1285" s="452" t="e">
        <f t="shared" ref="B1285:M1285" si="34">B1215/B1380</f>
        <v>#VALUE!</v>
      </c>
      <c r="C1285" s="452" t="e">
        <f t="shared" si="34"/>
        <v>#VALUE!</v>
      </c>
      <c r="D1285" s="452" t="e">
        <f t="shared" si="34"/>
        <v>#VALUE!</v>
      </c>
      <c r="E1285" s="452" t="e">
        <f t="shared" si="34"/>
        <v>#VALUE!</v>
      </c>
      <c r="F1285" s="452" t="e">
        <f t="shared" si="34"/>
        <v>#VALUE!</v>
      </c>
      <c r="G1285" s="452" t="e">
        <f t="shared" si="34"/>
        <v>#VALUE!</v>
      </c>
      <c r="H1285" s="452" t="e">
        <f t="shared" si="34"/>
        <v>#VALUE!</v>
      </c>
      <c r="I1285" s="452" t="e">
        <f t="shared" si="34"/>
        <v>#VALUE!</v>
      </c>
      <c r="J1285" s="452" t="e">
        <f t="shared" si="34"/>
        <v>#VALUE!</v>
      </c>
      <c r="K1285" s="452" t="e">
        <f t="shared" si="34"/>
        <v>#VALUE!</v>
      </c>
      <c r="L1285" s="452" t="e">
        <f t="shared" si="34"/>
        <v>#VALUE!</v>
      </c>
      <c r="M1285" s="452" t="e">
        <f t="shared" si="34"/>
        <v>#VALUE!</v>
      </c>
    </row>
    <row r="1286" spans="1:13">
      <c r="A1286" s="28" t="s">
        <v>89</v>
      </c>
      <c r="B1286" s="452" t="e">
        <f t="shared" ref="B1286:M1286" si="35">B1216/B1381</f>
        <v>#VALUE!</v>
      </c>
      <c r="C1286" s="452">
        <f t="shared" si="35"/>
        <v>1.6207112783626749</v>
      </c>
      <c r="D1286" s="452">
        <f t="shared" si="35"/>
        <v>1.7432163265377902</v>
      </c>
      <c r="E1286" s="452">
        <f t="shared" si="35"/>
        <v>1.7578542759008624</v>
      </c>
      <c r="F1286" s="452">
        <f t="shared" si="35"/>
        <v>1.7898036163980848</v>
      </c>
      <c r="G1286" s="452">
        <f t="shared" si="35"/>
        <v>1.6637155481004851</v>
      </c>
      <c r="H1286" s="452">
        <f t="shared" si="35"/>
        <v>1.4444339495230967</v>
      </c>
      <c r="I1286" s="452">
        <f t="shared" si="35"/>
        <v>1.0587904256401994</v>
      </c>
      <c r="J1286" s="452">
        <f t="shared" si="35"/>
        <v>1.1227243641430016</v>
      </c>
      <c r="K1286" s="452">
        <f t="shared" si="35"/>
        <v>1.1055290379267992</v>
      </c>
      <c r="L1286" s="452">
        <f t="shared" si="35"/>
        <v>1.0014984844496546</v>
      </c>
      <c r="M1286" s="452">
        <f t="shared" si="35"/>
        <v>1.05035636787458</v>
      </c>
    </row>
    <row r="1287" spans="1:13">
      <c r="A1287" s="92" t="s">
        <v>482</v>
      </c>
      <c r="B1287" s="452">
        <f t="shared" ref="B1287:M1287" si="36">B1217/B1382</f>
        <v>0.86143344709897607</v>
      </c>
      <c r="C1287" s="452">
        <f t="shared" si="36"/>
        <v>0.99852631288994176</v>
      </c>
      <c r="D1287" s="452">
        <f t="shared" si="36"/>
        <v>1.0134146341463417</v>
      </c>
      <c r="E1287" s="452">
        <f t="shared" si="36"/>
        <v>0.88854166666666667</v>
      </c>
      <c r="F1287" s="452">
        <f t="shared" si="36"/>
        <v>0.87850467289719636</v>
      </c>
      <c r="G1287" s="452">
        <f t="shared" si="36"/>
        <v>0.61803921568627451</v>
      </c>
      <c r="H1287" s="452">
        <f t="shared" si="36"/>
        <v>0.49184782608695654</v>
      </c>
      <c r="I1287" s="452">
        <f t="shared" si="36"/>
        <v>0.59327125262841696</v>
      </c>
      <c r="J1287" s="452">
        <f t="shared" si="36"/>
        <v>0.65235749472202664</v>
      </c>
      <c r="K1287" s="452">
        <f t="shared" si="36"/>
        <v>0.64152249134948092</v>
      </c>
      <c r="L1287" s="452">
        <f t="shared" si="36"/>
        <v>0.47390776699029125</v>
      </c>
      <c r="M1287" s="452">
        <f t="shared" si="36"/>
        <v>0.70317782285327934</v>
      </c>
    </row>
    <row r="1288" spans="1:13">
      <c r="A1288" s="92" t="s">
        <v>11</v>
      </c>
      <c r="B1288" s="452">
        <f t="shared" ref="B1288:M1288" si="37">B1218/B1383</f>
        <v>0.69332495423372231</v>
      </c>
      <c r="C1288" s="452">
        <f t="shared" si="37"/>
        <v>0.88526665454025588</v>
      </c>
      <c r="D1288" s="452">
        <f t="shared" si="37"/>
        <v>0.95420080794199624</v>
      </c>
      <c r="E1288" s="452">
        <f t="shared" si="37"/>
        <v>0.96585276495074679</v>
      </c>
      <c r="F1288" s="452">
        <f t="shared" si="37"/>
        <v>0.91260842373204398</v>
      </c>
      <c r="G1288" s="452">
        <f t="shared" si="37"/>
        <v>0.55992266257090495</v>
      </c>
      <c r="H1288" s="452">
        <f t="shared" si="37"/>
        <v>0.45399532518539204</v>
      </c>
      <c r="I1288" s="452">
        <f t="shared" si="37"/>
        <v>0.56464774365960735</v>
      </c>
      <c r="J1288" s="452">
        <f t="shared" si="37"/>
        <v>0.68991566879955368</v>
      </c>
      <c r="K1288" s="452">
        <f t="shared" si="37"/>
        <v>0.76426176968484516</v>
      </c>
      <c r="L1288" s="452">
        <f t="shared" si="37"/>
        <v>0.58626490664895137</v>
      </c>
      <c r="M1288" s="452">
        <f t="shared" si="37"/>
        <v>0.6768676184062451</v>
      </c>
    </row>
    <row r="1289" spans="1:13">
      <c r="A1289" s="92" t="s">
        <v>10</v>
      </c>
      <c r="B1289" s="452">
        <f>B1219/B1384</f>
        <v>0.83483193377832021</v>
      </c>
      <c r="C1289" s="452">
        <f t="shared" ref="C1289:M1289" si="38">C1219/C1384</f>
        <v>0.8767008780114357</v>
      </c>
      <c r="D1289" s="452">
        <f t="shared" si="38"/>
        <v>0.91498427160251716</v>
      </c>
      <c r="E1289" s="452">
        <f t="shared" si="38"/>
        <v>0.98148501468773597</v>
      </c>
      <c r="F1289" s="452">
        <f t="shared" si="38"/>
        <v>0.98302730552690454</v>
      </c>
      <c r="G1289" s="452">
        <f t="shared" si="38"/>
        <v>0.80746127227133069</v>
      </c>
      <c r="H1289" s="452">
        <f t="shared" si="38"/>
        <v>0.91125188441051486</v>
      </c>
      <c r="I1289" s="452">
        <f t="shared" si="38"/>
        <v>1.0197990328310949</v>
      </c>
      <c r="J1289" s="452">
        <f t="shared" si="38"/>
        <v>1.0149420404575049</v>
      </c>
      <c r="K1289" s="452">
        <f t="shared" si="38"/>
        <v>0.95898534724875273</v>
      </c>
      <c r="L1289" s="452">
        <f t="shared" si="38"/>
        <v>0.89830573751758414</v>
      </c>
      <c r="M1289" s="452">
        <f t="shared" si="38"/>
        <v>0.88773359370602922</v>
      </c>
    </row>
    <row r="1290" spans="1:13">
      <c r="A1290" s="92" t="s">
        <v>9</v>
      </c>
      <c r="B1290" s="452" t="e">
        <f t="shared" ref="B1290:M1290" si="39">B1220/B1385</f>
        <v>#VALUE!</v>
      </c>
      <c r="C1290" s="452">
        <f t="shared" si="39"/>
        <v>1.007454739084132</v>
      </c>
      <c r="D1290" s="452">
        <f t="shared" si="39"/>
        <v>1.3733780860178848</v>
      </c>
      <c r="E1290" s="452">
        <f t="shared" si="39"/>
        <v>1.5680875882927154</v>
      </c>
      <c r="F1290" s="452">
        <f t="shared" si="39"/>
        <v>1.6934942282737633</v>
      </c>
      <c r="G1290" s="452">
        <f t="shared" si="39"/>
        <v>1.2630435537985478</v>
      </c>
      <c r="H1290" s="452">
        <f t="shared" si="39"/>
        <v>0.83413969858375414</v>
      </c>
      <c r="I1290" s="452">
        <f t="shared" si="39"/>
        <v>0.88829647822694535</v>
      </c>
      <c r="J1290" s="452">
        <f t="shared" si="39"/>
        <v>0.95570204335689979</v>
      </c>
      <c r="K1290" s="452">
        <f t="shared" si="39"/>
        <v>0.95300076535149425</v>
      </c>
      <c r="L1290" s="452">
        <f t="shared" si="39"/>
        <v>0.71652919116821367</v>
      </c>
      <c r="M1290" s="452">
        <f t="shared" si="39"/>
        <v>0.91789831397400101</v>
      </c>
    </row>
    <row r="1291" spans="1:13">
      <c r="A1291" s="92" t="s">
        <v>8</v>
      </c>
      <c r="B1291" s="452" t="e">
        <f>B1221/B1386</f>
        <v>#VALUE!</v>
      </c>
      <c r="C1291" s="452" t="e">
        <f t="shared" ref="C1291:M1291" si="40">C1221/C1386</f>
        <v>#VALUE!</v>
      </c>
      <c r="D1291" s="452" t="e">
        <f t="shared" si="40"/>
        <v>#VALUE!</v>
      </c>
      <c r="E1291" s="452" t="e">
        <f t="shared" si="40"/>
        <v>#VALUE!</v>
      </c>
      <c r="F1291" s="452" t="e">
        <f t="shared" si="40"/>
        <v>#VALUE!</v>
      </c>
      <c r="G1291" s="452" t="e">
        <f t="shared" si="40"/>
        <v>#VALUE!</v>
      </c>
      <c r="H1291" s="452" t="e">
        <f t="shared" si="40"/>
        <v>#VALUE!</v>
      </c>
      <c r="I1291" s="452" t="e">
        <f t="shared" si="40"/>
        <v>#VALUE!</v>
      </c>
      <c r="J1291" s="452" t="e">
        <f t="shared" si="40"/>
        <v>#VALUE!</v>
      </c>
      <c r="K1291" s="452" t="e">
        <f t="shared" si="40"/>
        <v>#VALUE!</v>
      </c>
      <c r="L1291" s="452" t="e">
        <f t="shared" si="40"/>
        <v>#VALUE!</v>
      </c>
      <c r="M1291" s="452" t="e">
        <f t="shared" si="40"/>
        <v>#VALUE!</v>
      </c>
    </row>
    <row r="1292" spans="1:13">
      <c r="A1292" s="92" t="s">
        <v>6</v>
      </c>
      <c r="B1292" s="452">
        <f t="shared" ref="B1292:M1292" si="41">B1222/B1387</f>
        <v>0.74728384995762909</v>
      </c>
      <c r="C1292" s="452">
        <f t="shared" si="41"/>
        <v>1.0019537780333756</v>
      </c>
      <c r="D1292" s="452">
        <f t="shared" si="41"/>
        <v>1.0361247995262097</v>
      </c>
      <c r="E1292" s="452">
        <f t="shared" si="41"/>
        <v>0.9737493935346655</v>
      </c>
      <c r="F1292" s="452">
        <f t="shared" si="41"/>
        <v>0.94837481650444611</v>
      </c>
      <c r="G1292" s="452">
        <f t="shared" si="41"/>
        <v>0.76058272901479873</v>
      </c>
      <c r="H1292" s="452">
        <f t="shared" si="41"/>
        <v>0.53497904299246413</v>
      </c>
      <c r="I1292" s="452">
        <f t="shared" si="41"/>
        <v>0.70725622381171094</v>
      </c>
      <c r="J1292" s="452">
        <f t="shared" si="41"/>
        <v>0.83672769723596285</v>
      </c>
      <c r="K1292" s="452">
        <f t="shared" si="41"/>
        <v>0.77710690651282455</v>
      </c>
      <c r="L1292" s="452">
        <f t="shared" si="41"/>
        <v>0.63014822135628668</v>
      </c>
      <c r="M1292" s="452">
        <f t="shared" si="41"/>
        <v>0.68816505996535515</v>
      </c>
    </row>
    <row r="1293" spans="1:13">
      <c r="A1293" s="92" t="s">
        <v>5</v>
      </c>
      <c r="B1293" s="452" t="e">
        <f t="shared" ref="B1293:M1293" si="42">B1223/B1388</f>
        <v>#VALUE!</v>
      </c>
      <c r="C1293" s="452" t="e">
        <f t="shared" si="42"/>
        <v>#VALUE!</v>
      </c>
      <c r="D1293" s="452" t="e">
        <f t="shared" si="42"/>
        <v>#VALUE!</v>
      </c>
      <c r="E1293" s="452" t="e">
        <f t="shared" si="42"/>
        <v>#VALUE!</v>
      </c>
      <c r="F1293" s="452" t="e">
        <f t="shared" si="42"/>
        <v>#VALUE!</v>
      </c>
      <c r="G1293" s="452" t="e">
        <f t="shared" si="42"/>
        <v>#VALUE!</v>
      </c>
      <c r="H1293" s="452" t="e">
        <f t="shared" si="42"/>
        <v>#VALUE!</v>
      </c>
      <c r="I1293" s="452" t="e">
        <f t="shared" si="42"/>
        <v>#VALUE!</v>
      </c>
      <c r="J1293" s="452" t="e">
        <f t="shared" si="42"/>
        <v>#VALUE!</v>
      </c>
      <c r="K1293" s="452" t="e">
        <f t="shared" si="42"/>
        <v>#VALUE!</v>
      </c>
      <c r="L1293" s="452" t="e">
        <f t="shared" si="42"/>
        <v>#VALUE!</v>
      </c>
      <c r="M1293" s="452" t="e">
        <f t="shared" si="42"/>
        <v>#VALUE!</v>
      </c>
    </row>
    <row r="1294" spans="1:13">
      <c r="A1294" s="92" t="s">
        <v>4</v>
      </c>
      <c r="B1294" s="452" t="e">
        <f t="shared" ref="B1294:M1294" si="43">B1224/B1389</f>
        <v>#VALUE!</v>
      </c>
      <c r="C1294" s="452" t="e">
        <f t="shared" si="43"/>
        <v>#VALUE!</v>
      </c>
      <c r="D1294" s="452" t="e">
        <f t="shared" si="43"/>
        <v>#VALUE!</v>
      </c>
      <c r="E1294" s="452" t="e">
        <f t="shared" si="43"/>
        <v>#VALUE!</v>
      </c>
      <c r="F1294" s="452" t="e">
        <f t="shared" si="43"/>
        <v>#VALUE!</v>
      </c>
      <c r="G1294" s="452" t="e">
        <f t="shared" si="43"/>
        <v>#VALUE!</v>
      </c>
      <c r="H1294" s="452" t="e">
        <f t="shared" si="43"/>
        <v>#VALUE!</v>
      </c>
      <c r="I1294" s="452" t="e">
        <f t="shared" si="43"/>
        <v>#VALUE!</v>
      </c>
      <c r="J1294" s="452" t="e">
        <f t="shared" si="43"/>
        <v>#VALUE!</v>
      </c>
      <c r="K1294" s="452" t="e">
        <f t="shared" si="43"/>
        <v>#VALUE!</v>
      </c>
      <c r="L1294" s="452" t="e">
        <f t="shared" si="43"/>
        <v>#VALUE!</v>
      </c>
      <c r="M1294" s="452">
        <f t="shared" si="43"/>
        <v>1.7752214588769948</v>
      </c>
    </row>
    <row r="1295" spans="1:13">
      <c r="A1295" s="92" t="s">
        <v>3</v>
      </c>
      <c r="B1295" s="452" t="e">
        <f t="shared" ref="B1295:M1295" si="44">B1225/B1390</f>
        <v>#VALUE!</v>
      </c>
      <c r="C1295" s="452" t="e">
        <f t="shared" si="44"/>
        <v>#VALUE!</v>
      </c>
      <c r="D1295" s="452" t="e">
        <f t="shared" si="44"/>
        <v>#VALUE!</v>
      </c>
      <c r="E1295" s="452" t="e">
        <f t="shared" si="44"/>
        <v>#VALUE!</v>
      </c>
      <c r="F1295" s="452" t="e">
        <f t="shared" si="44"/>
        <v>#VALUE!</v>
      </c>
      <c r="G1295" s="452" t="e">
        <f t="shared" si="44"/>
        <v>#VALUE!</v>
      </c>
      <c r="H1295" s="452" t="e">
        <f t="shared" si="44"/>
        <v>#VALUE!</v>
      </c>
      <c r="I1295" s="452" t="e">
        <f t="shared" si="44"/>
        <v>#VALUE!</v>
      </c>
      <c r="J1295" s="452" t="e">
        <f t="shared" si="44"/>
        <v>#VALUE!</v>
      </c>
      <c r="K1295" s="452" t="e">
        <f t="shared" si="44"/>
        <v>#VALUE!</v>
      </c>
      <c r="L1295" s="452" t="e">
        <f t="shared" si="44"/>
        <v>#VALUE!</v>
      </c>
      <c r="M1295" s="452" t="e">
        <f t="shared" si="44"/>
        <v>#VALUE!</v>
      </c>
    </row>
    <row r="1296" spans="1:13">
      <c r="A1296" s="92" t="s">
        <v>32</v>
      </c>
      <c r="B1296" s="452">
        <f t="shared" ref="B1296:M1296" si="45">B1226/B1391</f>
        <v>0.86176737089009359</v>
      </c>
      <c r="C1296" s="452">
        <f t="shared" si="45"/>
        <v>1.1533657933981394</v>
      </c>
      <c r="D1296" s="452">
        <f t="shared" si="45"/>
        <v>1.3490372565691044</v>
      </c>
      <c r="E1296" s="452">
        <f t="shared" si="45"/>
        <v>1.3128911098332154</v>
      </c>
      <c r="F1296" s="452">
        <f t="shared" si="45"/>
        <v>1.3060084957827143</v>
      </c>
      <c r="G1296" s="452">
        <f t="shared" si="45"/>
        <v>0.93080766533910586</v>
      </c>
      <c r="H1296" s="452">
        <f t="shared" si="45"/>
        <v>0.83677682565756795</v>
      </c>
      <c r="I1296" s="452">
        <f t="shared" si="45"/>
        <v>0.87005978514881965</v>
      </c>
      <c r="J1296" s="452">
        <f t="shared" si="45"/>
        <v>0.98692225343561468</v>
      </c>
      <c r="K1296" s="452">
        <f t="shared" si="45"/>
        <v>0.97089153199890998</v>
      </c>
      <c r="L1296" s="452">
        <f t="shared" si="45"/>
        <v>0.85660876362539562</v>
      </c>
      <c r="M1296" s="452">
        <f t="shared" si="45"/>
        <v>0.95796286843895173</v>
      </c>
    </row>
    <row r="1297" spans="1:13">
      <c r="A1297" s="92" t="s">
        <v>1</v>
      </c>
      <c r="B1297" s="452" t="e">
        <f t="shared" ref="B1297:M1297" si="46">B1227/B1392</f>
        <v>#VALUE!</v>
      </c>
      <c r="C1297" s="452" t="e">
        <f t="shared" si="46"/>
        <v>#VALUE!</v>
      </c>
      <c r="D1297" s="452" t="e">
        <f t="shared" si="46"/>
        <v>#VALUE!</v>
      </c>
      <c r="E1297" s="452" t="e">
        <f t="shared" si="46"/>
        <v>#VALUE!</v>
      </c>
      <c r="F1297" s="452" t="e">
        <f t="shared" si="46"/>
        <v>#VALUE!</v>
      </c>
      <c r="G1297" s="452" t="e">
        <f t="shared" si="46"/>
        <v>#VALUE!</v>
      </c>
      <c r="H1297" s="452" t="e">
        <f t="shared" si="46"/>
        <v>#VALUE!</v>
      </c>
      <c r="I1297" s="452" t="e">
        <f t="shared" si="46"/>
        <v>#VALUE!</v>
      </c>
      <c r="J1297" s="452" t="e">
        <f t="shared" si="46"/>
        <v>#VALUE!</v>
      </c>
      <c r="K1297" s="452" t="e">
        <f t="shared" si="46"/>
        <v>#VALUE!</v>
      </c>
      <c r="L1297" s="452" t="e">
        <f t="shared" si="46"/>
        <v>#VALUE!</v>
      </c>
      <c r="M1297" s="452" t="e">
        <f t="shared" si="46"/>
        <v>#VALUE!</v>
      </c>
    </row>
    <row r="1298" spans="1:13">
      <c r="A1298" s="92" t="s">
        <v>0</v>
      </c>
      <c r="B1298" s="452">
        <f t="shared" ref="B1298:M1298" si="47">B1228/B1393</f>
        <v>1.0314573543332581</v>
      </c>
      <c r="C1298" s="452">
        <f t="shared" si="47"/>
        <v>1.2806803298596692</v>
      </c>
      <c r="D1298" s="452">
        <f t="shared" si="47"/>
        <v>1.385752305232306</v>
      </c>
      <c r="E1298" s="452">
        <f t="shared" si="47"/>
        <v>1.3373992004415611</v>
      </c>
      <c r="F1298" s="452">
        <f t="shared" si="47"/>
        <v>1.2907661373887074</v>
      </c>
      <c r="G1298" s="452">
        <f t="shared" si="47"/>
        <v>1.3382884032386677</v>
      </c>
      <c r="H1298" s="452">
        <f t="shared" si="47"/>
        <v>1.8695500944649557</v>
      </c>
      <c r="I1298" s="452">
        <f t="shared" si="47"/>
        <v>1.3144426449436086</v>
      </c>
      <c r="J1298" s="452">
        <f t="shared" si="47"/>
        <v>1.735547914517394</v>
      </c>
      <c r="K1298" s="452">
        <f t="shared" si="47"/>
        <v>0.72437798759837424</v>
      </c>
      <c r="L1298" s="452">
        <f t="shared" si="47"/>
        <v>0.927785993318191</v>
      </c>
      <c r="M1298" s="452">
        <f t="shared" si="47"/>
        <v>16.160099356441233</v>
      </c>
    </row>
    <row r="1303" spans="1:13">
      <c r="A1303" s="464"/>
      <c r="B1303" s="465"/>
      <c r="C1303" s="464"/>
    </row>
    <row r="1305" spans="1:13">
      <c r="A1305" s="200" t="s">
        <v>2676</v>
      </c>
    </row>
    <row r="1307" spans="1:13">
      <c r="A1307" s="215" t="s">
        <v>14</v>
      </c>
      <c r="B1307" s="3">
        <v>2010</v>
      </c>
      <c r="C1307" s="3">
        <v>2011</v>
      </c>
      <c r="D1307" s="3">
        <v>2012</v>
      </c>
      <c r="E1307" s="214">
        <v>2013</v>
      </c>
      <c r="F1307" s="3">
        <v>2014</v>
      </c>
      <c r="G1307" s="3">
        <v>2015</v>
      </c>
      <c r="H1307" s="3">
        <v>2016</v>
      </c>
      <c r="I1307" s="214">
        <v>2017</v>
      </c>
      <c r="J1307" s="3">
        <v>2018</v>
      </c>
      <c r="K1307" s="214">
        <v>2019</v>
      </c>
      <c r="L1307" s="3">
        <v>2020</v>
      </c>
      <c r="M1307" s="214">
        <v>2021</v>
      </c>
    </row>
    <row r="1308" spans="1:13">
      <c r="A1308" s="92" t="s">
        <v>100</v>
      </c>
      <c r="B1308" s="452" t="e">
        <f>B1238*100</f>
        <v>#VALUE!</v>
      </c>
      <c r="C1308" s="452">
        <f t="shared" ref="C1308:M1308" si="48">C1238*100</f>
        <v>63.961859479224117</v>
      </c>
      <c r="D1308" s="452">
        <f t="shared" si="48"/>
        <v>62.890292174476912</v>
      </c>
      <c r="E1308" s="452">
        <f t="shared" si="48"/>
        <v>62.17137584063488</v>
      </c>
      <c r="F1308" s="452">
        <f t="shared" si="48"/>
        <v>61.017786089286318</v>
      </c>
      <c r="G1308" s="452">
        <f t="shared" si="48"/>
        <v>95.814408537102352</v>
      </c>
      <c r="H1308" s="452">
        <f t="shared" si="48"/>
        <v>97.94050811797193</v>
      </c>
      <c r="I1308" s="452">
        <f t="shared" si="48"/>
        <v>96.654609798325055</v>
      </c>
      <c r="J1308" s="452">
        <f t="shared" si="48"/>
        <v>63.693426163550861</v>
      </c>
      <c r="K1308" s="452">
        <f t="shared" si="48"/>
        <v>44.223424869444699</v>
      </c>
      <c r="L1308" s="452">
        <f t="shared" si="48"/>
        <v>27.888278415024104</v>
      </c>
      <c r="M1308" s="452">
        <f t="shared" si="48"/>
        <v>25.63530509157469</v>
      </c>
    </row>
    <row r="1309" spans="1:13">
      <c r="A1309" s="92" t="s">
        <v>12</v>
      </c>
      <c r="B1309" s="452">
        <f t="shared" ref="B1309:M1309" si="49">B1239*100</f>
        <v>86.008836524300435</v>
      </c>
      <c r="C1309" s="452">
        <f t="shared" si="49"/>
        <v>106.31402762514234</v>
      </c>
      <c r="D1309" s="452">
        <f t="shared" si="49"/>
        <v>114.44871442556604</v>
      </c>
      <c r="E1309" s="452">
        <f t="shared" si="49"/>
        <v>114.77658640385199</v>
      </c>
      <c r="F1309" s="452">
        <f t="shared" si="49"/>
        <v>106.83943101712279</v>
      </c>
      <c r="G1309" s="452">
        <f t="shared" si="49"/>
        <v>79.178577463310191</v>
      </c>
      <c r="H1309" s="452">
        <f t="shared" si="49"/>
        <v>69.533919207310944</v>
      </c>
      <c r="I1309" s="452">
        <f t="shared" si="49"/>
        <v>76.057675701005891</v>
      </c>
      <c r="J1309" s="452">
        <f t="shared" si="49"/>
        <v>85.385220015305819</v>
      </c>
      <c r="K1309" s="452">
        <f t="shared" si="49"/>
        <v>88.647993278222657</v>
      </c>
      <c r="L1309" s="452">
        <f t="shared" si="49"/>
        <v>74.984404182358148</v>
      </c>
      <c r="M1309" s="452">
        <f t="shared" si="49"/>
        <v>88.600151921471294</v>
      </c>
    </row>
    <row r="1310" spans="1:13">
      <c r="A1310" s="92" t="s">
        <v>483</v>
      </c>
      <c r="B1310" s="452" t="e">
        <f t="shared" ref="B1310:M1310" si="50">B1240*100</f>
        <v>#VALUE!</v>
      </c>
      <c r="C1310" s="452" t="e">
        <f t="shared" si="50"/>
        <v>#VALUE!</v>
      </c>
      <c r="D1310" s="452" t="e">
        <f t="shared" si="50"/>
        <v>#VALUE!</v>
      </c>
      <c r="E1310" s="452" t="e">
        <f t="shared" si="50"/>
        <v>#VALUE!</v>
      </c>
      <c r="F1310" s="452" t="e">
        <f t="shared" si="50"/>
        <v>#VALUE!</v>
      </c>
      <c r="G1310" s="452" t="e">
        <f t="shared" si="50"/>
        <v>#VALUE!</v>
      </c>
      <c r="H1310" s="452" t="e">
        <f t="shared" si="50"/>
        <v>#VALUE!</v>
      </c>
      <c r="I1310" s="452" t="e">
        <f t="shared" si="50"/>
        <v>#VALUE!</v>
      </c>
      <c r="J1310" s="452" t="e">
        <f t="shared" si="50"/>
        <v>#VALUE!</v>
      </c>
      <c r="K1310" s="452" t="e">
        <f t="shared" si="50"/>
        <v>#VALUE!</v>
      </c>
      <c r="L1310" s="452" t="e">
        <f t="shared" si="50"/>
        <v>#VALUE!</v>
      </c>
      <c r="M1310" s="452" t="e">
        <f t="shared" si="50"/>
        <v>#VALUE!</v>
      </c>
    </row>
    <row r="1311" spans="1:13">
      <c r="A1311" s="28" t="s">
        <v>89</v>
      </c>
      <c r="B1311" s="452" t="e">
        <f t="shared" ref="B1311:M1311" si="51">B1241*100</f>
        <v>#VALUE!</v>
      </c>
      <c r="C1311" s="452">
        <f t="shared" si="51"/>
        <v>153.44486257335382</v>
      </c>
      <c r="D1311" s="452">
        <f t="shared" si="51"/>
        <v>165.69463454780427</v>
      </c>
      <c r="E1311" s="452">
        <f t="shared" si="51"/>
        <v>167.16132406699418</v>
      </c>
      <c r="F1311" s="452">
        <f t="shared" si="51"/>
        <v>170.40807871195989</v>
      </c>
      <c r="G1311" s="452">
        <f t="shared" si="51"/>
        <v>157.79923733699709</v>
      </c>
      <c r="H1311" s="452">
        <f t="shared" si="51"/>
        <v>136.59293071685815</v>
      </c>
      <c r="I1311" s="452">
        <f t="shared" si="51"/>
        <v>100.46852269455002</v>
      </c>
      <c r="J1311" s="452">
        <f t="shared" si="51"/>
        <v>107.38416618252842</v>
      </c>
      <c r="K1311" s="452">
        <f t="shared" si="51"/>
        <v>105.73950091388707</v>
      </c>
      <c r="L1311" s="452">
        <f t="shared" si="51"/>
        <v>95.866204375643278</v>
      </c>
      <c r="M1311" s="452">
        <f t="shared" si="51"/>
        <v>104.63836287492565</v>
      </c>
    </row>
    <row r="1312" spans="1:13">
      <c r="A1312" s="92" t="s">
        <v>482</v>
      </c>
      <c r="B1312" s="452">
        <f t="shared" ref="B1312:M1312" si="52">B1242*100</f>
        <v>99.658703071672349</v>
      </c>
      <c r="C1312" s="452">
        <f t="shared" si="52"/>
        <v>126.0209070750754</v>
      </c>
      <c r="D1312" s="452">
        <f t="shared" si="52"/>
        <v>132.33739837398372</v>
      </c>
      <c r="E1312" s="452">
        <f t="shared" si="52"/>
        <v>116.50173611111114</v>
      </c>
      <c r="F1312" s="452">
        <f t="shared" si="52"/>
        <v>113.4190031152648</v>
      </c>
      <c r="G1312" s="452">
        <f t="shared" si="52"/>
        <v>86.901960784313729</v>
      </c>
      <c r="H1312" s="452">
        <f t="shared" si="52"/>
        <v>75.203804347826093</v>
      </c>
      <c r="I1312" s="452">
        <f t="shared" si="52"/>
        <v>88.465004505857607</v>
      </c>
      <c r="J1312" s="452">
        <f t="shared" si="52"/>
        <v>91.414496833216035</v>
      </c>
      <c r="K1312" s="452">
        <f t="shared" si="52"/>
        <v>89.34256055363322</v>
      </c>
      <c r="L1312" s="452">
        <f t="shared" si="52"/>
        <v>75.849514563106794</v>
      </c>
      <c r="M1312" s="452">
        <f t="shared" si="52"/>
        <v>105.81473968897906</v>
      </c>
    </row>
    <row r="1313" spans="1:13">
      <c r="A1313" s="92" t="s">
        <v>11</v>
      </c>
      <c r="B1313" s="452">
        <f t="shared" ref="B1313:M1313" si="53">B1243*100</f>
        <v>93.331329635600241</v>
      </c>
      <c r="C1313" s="452">
        <f t="shared" si="53"/>
        <v>121.41967621419676</v>
      </c>
      <c r="D1313" s="452">
        <f t="shared" si="53"/>
        <v>126.78250908730122</v>
      </c>
      <c r="E1313" s="452">
        <f t="shared" si="53"/>
        <v>120.11179031987942</v>
      </c>
      <c r="F1313" s="452">
        <f t="shared" si="53"/>
        <v>112.85272237811235</v>
      </c>
      <c r="G1313" s="452">
        <f t="shared" si="53"/>
        <v>76.363978132489549</v>
      </c>
      <c r="H1313" s="452">
        <f t="shared" si="53"/>
        <v>65.702557060241844</v>
      </c>
      <c r="I1313" s="452">
        <f t="shared" si="53"/>
        <v>71.960150794306259</v>
      </c>
      <c r="J1313" s="452">
        <f t="shared" si="53"/>
        <v>88.173420062996797</v>
      </c>
      <c r="K1313" s="452">
        <f t="shared" si="53"/>
        <v>86.255902777777777</v>
      </c>
      <c r="L1313" s="452">
        <f t="shared" si="53"/>
        <v>66.780181818181816</v>
      </c>
      <c r="M1313" s="452">
        <f t="shared" si="53"/>
        <v>90.611216131064907</v>
      </c>
    </row>
    <row r="1314" spans="1:13">
      <c r="A1314" s="92" t="s">
        <v>10</v>
      </c>
      <c r="B1314" s="452">
        <f t="shared" ref="B1314:M1314" si="54">B1244*100</f>
        <v>142.10866288667194</v>
      </c>
      <c r="C1314" s="452">
        <f t="shared" si="54"/>
        <v>146.11000263164192</v>
      </c>
      <c r="D1314" s="452">
        <f t="shared" si="54"/>
        <v>147.64126234927375</v>
      </c>
      <c r="E1314" s="452">
        <f t="shared" si="54"/>
        <v>153.26503772059789</v>
      </c>
      <c r="F1314" s="452">
        <f t="shared" si="54"/>
        <v>148.41270248870174</v>
      </c>
      <c r="G1314" s="452">
        <f t="shared" si="54"/>
        <v>124.50724551348391</v>
      </c>
      <c r="H1314" s="452">
        <f t="shared" si="54"/>
        <v>68.391774764097789</v>
      </c>
      <c r="I1314" s="452">
        <f t="shared" si="54"/>
        <v>74.259159676356973</v>
      </c>
      <c r="J1314" s="452">
        <f t="shared" si="54"/>
        <v>74.516391821812107</v>
      </c>
      <c r="K1314" s="452">
        <f t="shared" si="54"/>
        <v>65.345478653040487</v>
      </c>
      <c r="L1314" s="452">
        <f t="shared" si="54"/>
        <v>56.276212379778059</v>
      </c>
      <c r="M1314" s="452">
        <f t="shared" si="54"/>
        <v>55.613898664524775</v>
      </c>
    </row>
    <row r="1315" spans="1:13">
      <c r="A1315" s="92" t="s">
        <v>9</v>
      </c>
      <c r="B1315" s="452">
        <f t="shared" ref="B1315:M1315" si="55">B1245*100</f>
        <v>0</v>
      </c>
      <c r="C1315" s="452">
        <f t="shared" si="55"/>
        <v>194.88817891373802</v>
      </c>
      <c r="D1315" s="452">
        <f t="shared" si="55"/>
        <v>191.26064527670999</v>
      </c>
      <c r="E1315" s="452">
        <f t="shared" si="55"/>
        <v>189.92935820887834</v>
      </c>
      <c r="F1315" s="452">
        <f t="shared" si="55"/>
        <v>195.15003751933119</v>
      </c>
      <c r="G1315" s="452">
        <f t="shared" si="55"/>
        <v>143.88651945231697</v>
      </c>
      <c r="H1315" s="452">
        <f t="shared" si="55"/>
        <v>107.29494723149261</v>
      </c>
      <c r="I1315" s="452">
        <f t="shared" si="55"/>
        <v>112.93018430611409</v>
      </c>
      <c r="J1315" s="452">
        <f t="shared" si="55"/>
        <v>119.00901116182425</v>
      </c>
      <c r="K1315" s="452">
        <f t="shared" si="55"/>
        <v>117.81172961300435</v>
      </c>
      <c r="L1315" s="452">
        <f t="shared" si="55"/>
        <v>102.71026302125894</v>
      </c>
      <c r="M1315" s="452">
        <f t="shared" si="55"/>
        <v>120.6147834075155</v>
      </c>
    </row>
    <row r="1316" spans="1:13">
      <c r="A1316" s="92" t="s">
        <v>8</v>
      </c>
      <c r="B1316" s="452">
        <f t="shared" ref="B1316:M1316" si="56">B1246*100</f>
        <v>143.20125581898887</v>
      </c>
      <c r="C1316" s="452">
        <f t="shared" si="56"/>
        <v>171.45400169651239</v>
      </c>
      <c r="D1316" s="452">
        <f t="shared" si="56"/>
        <v>164.06005485418376</v>
      </c>
      <c r="E1316" s="452">
        <f t="shared" si="56"/>
        <v>168.58646047962591</v>
      </c>
      <c r="F1316" s="452">
        <f t="shared" si="56"/>
        <v>166.93817058428769</v>
      </c>
      <c r="G1316" s="452">
        <f t="shared" si="56"/>
        <v>129.35948525293784</v>
      </c>
      <c r="H1316" s="452">
        <f t="shared" si="56"/>
        <v>109.89382010801346</v>
      </c>
      <c r="I1316" s="452">
        <f t="shared" si="56"/>
        <v>125.23657072204854</v>
      </c>
      <c r="J1316" s="452">
        <f t="shared" si="56"/>
        <v>144.29289409434952</v>
      </c>
      <c r="K1316" s="452">
        <f t="shared" si="56"/>
        <v>127.94521358891674</v>
      </c>
      <c r="L1316" s="452">
        <f t="shared" si="56"/>
        <v>111.8257416079864</v>
      </c>
      <c r="M1316" s="452">
        <f t="shared" si="56"/>
        <v>116.32889977645662</v>
      </c>
    </row>
    <row r="1317" spans="1:13">
      <c r="A1317" s="92" t="s">
        <v>6</v>
      </c>
      <c r="B1317" s="452">
        <f t="shared" ref="B1317:M1317" si="57">B1247*100</f>
        <v>122.90666593597609</v>
      </c>
      <c r="C1317" s="452">
        <f t="shared" si="57"/>
        <v>165.49003772175701</v>
      </c>
      <c r="D1317" s="452">
        <f t="shared" si="57"/>
        <v>171.13397435817512</v>
      </c>
      <c r="E1317" s="452">
        <f t="shared" si="57"/>
        <v>160.83159463092713</v>
      </c>
      <c r="F1317" s="452">
        <f t="shared" si="57"/>
        <v>156.64054330503978</v>
      </c>
      <c r="G1317" s="452">
        <f t="shared" si="57"/>
        <v>125.623424228441</v>
      </c>
      <c r="H1317" s="452">
        <f t="shared" si="57"/>
        <v>80.875315065224868</v>
      </c>
      <c r="I1317" s="452">
        <f t="shared" si="57"/>
        <v>98.693491470470292</v>
      </c>
      <c r="J1317" s="452">
        <f t="shared" si="57"/>
        <v>115.16758541726149</v>
      </c>
      <c r="K1317" s="452">
        <f t="shared" si="57"/>
        <v>107.42766321394454</v>
      </c>
      <c r="L1317" s="452">
        <f t="shared" si="57"/>
        <v>91.164867062406472</v>
      </c>
      <c r="M1317" s="452">
        <f t="shared" si="57"/>
        <v>98.368632073796761</v>
      </c>
    </row>
    <row r="1318" spans="1:13">
      <c r="A1318" s="92" t="s">
        <v>5</v>
      </c>
      <c r="B1318" s="452" t="e">
        <f t="shared" ref="B1318:M1318" si="58">B1248*100</f>
        <v>#VALUE!</v>
      </c>
      <c r="C1318" s="452" t="e">
        <f t="shared" si="58"/>
        <v>#VALUE!</v>
      </c>
      <c r="D1318" s="452" t="e">
        <f t="shared" si="58"/>
        <v>#VALUE!</v>
      </c>
      <c r="E1318" s="452">
        <f t="shared" si="58"/>
        <v>118.81415545578815</v>
      </c>
      <c r="F1318" s="452">
        <f t="shared" si="58"/>
        <v>111.8742637323286</v>
      </c>
      <c r="G1318" s="452">
        <f t="shared" si="58"/>
        <v>84.632068017403029</v>
      </c>
      <c r="H1318" s="452">
        <f t="shared" si="58"/>
        <v>73.86397114645915</v>
      </c>
      <c r="I1318" s="452">
        <f t="shared" si="58"/>
        <v>84.495896210943258</v>
      </c>
      <c r="J1318" s="452">
        <f t="shared" si="58"/>
        <v>97.592333601792873</v>
      </c>
      <c r="K1318" s="452">
        <f t="shared" si="58"/>
        <v>90.358648827757094</v>
      </c>
      <c r="L1318" s="452">
        <f t="shared" si="58"/>
        <v>74.601513115841939</v>
      </c>
      <c r="M1318" s="452">
        <f t="shared" si="58"/>
        <v>94.230651033781228</v>
      </c>
    </row>
    <row r="1319" spans="1:13">
      <c r="A1319" s="92" t="s">
        <v>4</v>
      </c>
      <c r="B1319" s="452" t="e">
        <f t="shared" ref="B1319:M1319" si="59">B1249*100</f>
        <v>#VALUE!</v>
      </c>
      <c r="C1319" s="452" t="e">
        <f t="shared" si="59"/>
        <v>#VALUE!</v>
      </c>
      <c r="D1319" s="452" t="e">
        <f t="shared" si="59"/>
        <v>#VALUE!</v>
      </c>
      <c r="E1319" s="452" t="e">
        <f t="shared" si="59"/>
        <v>#VALUE!</v>
      </c>
      <c r="F1319" s="452" t="e">
        <f t="shared" si="59"/>
        <v>#VALUE!</v>
      </c>
      <c r="G1319" s="452" t="e">
        <f t="shared" si="59"/>
        <v>#VALUE!</v>
      </c>
      <c r="H1319" s="452" t="e">
        <f t="shared" si="59"/>
        <v>#VALUE!</v>
      </c>
      <c r="I1319" s="452" t="e">
        <f t="shared" si="59"/>
        <v>#VALUE!</v>
      </c>
      <c r="J1319" s="452" t="e">
        <f t="shared" si="59"/>
        <v>#VALUE!</v>
      </c>
      <c r="K1319" s="452" t="e">
        <f t="shared" si="59"/>
        <v>#VALUE!</v>
      </c>
      <c r="L1319" s="452" t="e">
        <f t="shared" si="59"/>
        <v>#VALUE!</v>
      </c>
      <c r="M1319" s="452">
        <f t="shared" si="59"/>
        <v>121.60266993307415</v>
      </c>
    </row>
    <row r="1320" spans="1:13">
      <c r="A1320" s="92" t="s">
        <v>3</v>
      </c>
      <c r="B1320" s="452" t="e">
        <f t="shared" ref="B1320:M1320" si="60">B1250*100</f>
        <v>#VALUE!</v>
      </c>
      <c r="C1320" s="452" t="e">
        <f t="shared" si="60"/>
        <v>#VALUE!</v>
      </c>
      <c r="D1320" s="452" t="e">
        <f t="shared" si="60"/>
        <v>#VALUE!</v>
      </c>
      <c r="E1320" s="452" t="e">
        <f t="shared" si="60"/>
        <v>#VALUE!</v>
      </c>
      <c r="F1320" s="452" t="e">
        <f t="shared" si="60"/>
        <v>#VALUE!</v>
      </c>
      <c r="G1320" s="452" t="e">
        <f t="shared" si="60"/>
        <v>#VALUE!</v>
      </c>
      <c r="H1320" s="452" t="e">
        <f t="shared" si="60"/>
        <v>#VALUE!</v>
      </c>
      <c r="I1320" s="452" t="e">
        <f t="shared" si="60"/>
        <v>#VALUE!</v>
      </c>
      <c r="J1320" s="452" t="e">
        <f t="shared" si="60"/>
        <v>#VALUE!</v>
      </c>
      <c r="K1320" s="452" t="e">
        <f t="shared" si="60"/>
        <v>#VALUE!</v>
      </c>
      <c r="L1320" s="452" t="e">
        <f t="shared" si="60"/>
        <v>#VALUE!</v>
      </c>
      <c r="M1320" s="452" t="e">
        <f t="shared" si="60"/>
        <v>#VALUE!</v>
      </c>
    </row>
    <row r="1321" spans="1:13">
      <c r="A1321" s="92" t="s">
        <v>32</v>
      </c>
      <c r="B1321" s="452">
        <f t="shared" ref="B1321:M1321" si="61">B1251*100</f>
        <v>119.55326516785422</v>
      </c>
      <c r="C1321" s="452">
        <f t="shared" si="61"/>
        <v>132.36432579916391</v>
      </c>
      <c r="D1321" s="452">
        <f t="shared" si="61"/>
        <v>140.6956178964405</v>
      </c>
      <c r="E1321" s="452">
        <f t="shared" si="61"/>
        <v>136.42930744680507</v>
      </c>
      <c r="F1321" s="452">
        <f t="shared" si="61"/>
        <v>137.96208336143332</v>
      </c>
      <c r="G1321" s="452">
        <f t="shared" si="61"/>
        <v>104.22654569100432</v>
      </c>
      <c r="H1321" s="452">
        <f t="shared" si="61"/>
        <v>89.18959589256869</v>
      </c>
      <c r="I1321" s="452">
        <f t="shared" si="61"/>
        <v>94.873038176715539</v>
      </c>
      <c r="J1321" s="452">
        <f t="shared" si="61"/>
        <v>105.62690846228303</v>
      </c>
      <c r="K1321" s="452">
        <f t="shared" si="61"/>
        <v>100.20147000034495</v>
      </c>
      <c r="L1321" s="452">
        <f t="shared" si="61"/>
        <v>88.490960992566798</v>
      </c>
      <c r="M1321" s="452">
        <f t="shared" si="61"/>
        <v>101.10258649517488</v>
      </c>
    </row>
    <row r="1322" spans="1:13">
      <c r="A1322" s="92" t="s">
        <v>1</v>
      </c>
      <c r="B1322" s="452" t="e">
        <f t="shared" ref="B1322:M1322" si="62">B1252*100</f>
        <v>#VALUE!</v>
      </c>
      <c r="C1322" s="452" t="e">
        <f t="shared" si="62"/>
        <v>#VALUE!</v>
      </c>
      <c r="D1322" s="452" t="e">
        <f t="shared" si="62"/>
        <v>#VALUE!</v>
      </c>
      <c r="E1322" s="452" t="e">
        <f t="shared" si="62"/>
        <v>#VALUE!</v>
      </c>
      <c r="F1322" s="452" t="e">
        <f t="shared" si="62"/>
        <v>#VALUE!</v>
      </c>
      <c r="G1322" s="452" t="e">
        <f t="shared" si="62"/>
        <v>#VALUE!</v>
      </c>
      <c r="H1322" s="452" t="e">
        <f t="shared" si="62"/>
        <v>#VALUE!</v>
      </c>
      <c r="I1322" s="452" t="e">
        <f t="shared" si="62"/>
        <v>#VALUE!</v>
      </c>
      <c r="J1322" s="452" t="e">
        <f t="shared" si="62"/>
        <v>#VALUE!</v>
      </c>
      <c r="K1322" s="452" t="e">
        <f t="shared" si="62"/>
        <v>#VALUE!</v>
      </c>
      <c r="L1322" s="452" t="e">
        <f t="shared" si="62"/>
        <v>#VALUE!</v>
      </c>
      <c r="M1322" s="452" t="e">
        <f t="shared" si="62"/>
        <v>#VALUE!</v>
      </c>
    </row>
    <row r="1323" spans="1:13">
      <c r="A1323" s="92" t="s">
        <v>0</v>
      </c>
      <c r="B1323" s="452">
        <f t="shared" ref="B1323:M1323" si="63">B1253*100</f>
        <v>124.81694937401751</v>
      </c>
      <c r="C1323" s="452">
        <f t="shared" si="63"/>
        <v>144.73056375843737</v>
      </c>
      <c r="D1323" s="452">
        <f t="shared" si="63"/>
        <v>147.54307965115916</v>
      </c>
      <c r="E1323" s="452">
        <f t="shared" si="63"/>
        <v>152.56843251876055</v>
      </c>
      <c r="F1323" s="452">
        <f t="shared" si="63"/>
        <v>150.82793183825135</v>
      </c>
      <c r="G1323" s="452">
        <f t="shared" si="63"/>
        <v>142.7885362527619</v>
      </c>
      <c r="H1323" s="452">
        <f t="shared" si="63"/>
        <v>133.70964018408</v>
      </c>
      <c r="I1323" s="452">
        <f t="shared" si="63"/>
        <v>136.1570529811286</v>
      </c>
      <c r="J1323" s="452">
        <f t="shared" si="63"/>
        <v>141.39386188930115</v>
      </c>
      <c r="K1323" s="452">
        <f t="shared" si="63"/>
        <v>59.495838110490894</v>
      </c>
      <c r="L1323" s="452">
        <f t="shared" si="63"/>
        <v>85.933201601916011</v>
      </c>
      <c r="M1323" s="452">
        <f t="shared" si="63"/>
        <v>114.57604154905725</v>
      </c>
    </row>
    <row r="1328" spans="1:13">
      <c r="A1328" s="200" t="s">
        <v>2677</v>
      </c>
    </row>
    <row r="1330" spans="1:13">
      <c r="A1330" s="215" t="s">
        <v>14</v>
      </c>
      <c r="B1330" s="3">
        <v>2010</v>
      </c>
      <c r="C1330" s="3">
        <v>2011</v>
      </c>
      <c r="D1330" s="3">
        <v>2012</v>
      </c>
      <c r="E1330" s="214">
        <v>2013</v>
      </c>
      <c r="F1330" s="3">
        <v>2014</v>
      </c>
      <c r="G1330" s="3">
        <v>2015</v>
      </c>
      <c r="H1330" s="3">
        <v>2016</v>
      </c>
      <c r="I1330" s="214">
        <v>2017</v>
      </c>
      <c r="J1330" s="3">
        <v>2018</v>
      </c>
      <c r="K1330" s="214">
        <v>2019</v>
      </c>
      <c r="L1330" s="3">
        <v>2020</v>
      </c>
      <c r="M1330" s="214">
        <v>2021</v>
      </c>
    </row>
    <row r="1331" spans="1:13">
      <c r="A1331" s="92" t="s">
        <v>100</v>
      </c>
      <c r="B1331" s="452" t="e">
        <f>B1261*100</f>
        <v>#VALUE!</v>
      </c>
      <c r="C1331" s="452">
        <f t="shared" ref="C1331:M1331" si="64">C1261*100</f>
        <v>42.641239652816076</v>
      </c>
      <c r="D1331" s="452">
        <f t="shared" si="64"/>
        <v>41.926861449651277</v>
      </c>
      <c r="E1331" s="452">
        <f t="shared" si="64"/>
        <v>41.447583893756587</v>
      </c>
      <c r="F1331" s="452">
        <f t="shared" si="64"/>
        <v>40.678524059524214</v>
      </c>
      <c r="G1331" s="452">
        <f t="shared" si="64"/>
        <v>62.452624535814735</v>
      </c>
      <c r="H1331" s="452">
        <f t="shared" si="64"/>
        <v>83.296381775584592</v>
      </c>
      <c r="I1331" s="452">
        <f t="shared" si="64"/>
        <v>82.151668445276684</v>
      </c>
      <c r="J1331" s="452">
        <f t="shared" si="64"/>
        <v>53.92595072393668</v>
      </c>
      <c r="K1331" s="452">
        <f t="shared" si="64"/>
        <v>37.025525247528314</v>
      </c>
      <c r="L1331" s="452">
        <f t="shared" si="64"/>
        <v>23.380537342139164</v>
      </c>
      <c r="M1331" s="452">
        <f t="shared" si="64"/>
        <v>20.357448160956373</v>
      </c>
    </row>
    <row r="1332" spans="1:13">
      <c r="A1332" s="92" t="s">
        <v>12</v>
      </c>
      <c r="B1332" s="452">
        <f t="shared" ref="B1332:M1332" si="65">B1262*100</f>
        <v>91.605301914580266</v>
      </c>
      <c r="C1332" s="452">
        <f t="shared" si="65"/>
        <v>107.92263051905783</v>
      </c>
      <c r="D1332" s="452">
        <f t="shared" si="65"/>
        <v>116.5486908370443</v>
      </c>
      <c r="E1332" s="452">
        <f t="shared" si="65"/>
        <v>116.68159198731843</v>
      </c>
      <c r="F1332" s="452">
        <f t="shared" si="65"/>
        <v>108.62194498612587</v>
      </c>
      <c r="G1332" s="452">
        <f t="shared" si="65"/>
        <v>80.067115115641613</v>
      </c>
      <c r="H1332" s="452">
        <f t="shared" si="65"/>
        <v>66.323250114625083</v>
      </c>
      <c r="I1332" s="452">
        <f t="shared" si="65"/>
        <v>72.481901875164439</v>
      </c>
      <c r="J1332" s="452">
        <f t="shared" si="65"/>
        <v>83.228532483346314</v>
      </c>
      <c r="K1332" s="452">
        <f t="shared" si="65"/>
        <v>88.555070853402711</v>
      </c>
      <c r="L1332" s="452">
        <f t="shared" si="65"/>
        <v>75.615030158292754</v>
      </c>
      <c r="M1332" s="452">
        <f t="shared" si="65"/>
        <v>87.412527394612724</v>
      </c>
    </row>
    <row r="1333" spans="1:13">
      <c r="A1333" s="92" t="s">
        <v>483</v>
      </c>
      <c r="B1333" s="452" t="e">
        <f t="shared" ref="B1333:M1333" si="66">B1263*100</f>
        <v>#VALUE!</v>
      </c>
      <c r="C1333" s="452" t="e">
        <f t="shared" si="66"/>
        <v>#VALUE!</v>
      </c>
      <c r="D1333" s="452" t="e">
        <f t="shared" si="66"/>
        <v>#VALUE!</v>
      </c>
      <c r="E1333" s="452" t="e">
        <f t="shared" si="66"/>
        <v>#VALUE!</v>
      </c>
      <c r="F1333" s="452" t="e">
        <f t="shared" si="66"/>
        <v>#VALUE!</v>
      </c>
      <c r="G1333" s="452" t="e">
        <f t="shared" si="66"/>
        <v>#VALUE!</v>
      </c>
      <c r="H1333" s="452" t="e">
        <f t="shared" si="66"/>
        <v>#VALUE!</v>
      </c>
      <c r="I1333" s="452" t="e">
        <f t="shared" si="66"/>
        <v>#VALUE!</v>
      </c>
      <c r="J1333" s="452" t="e">
        <f t="shared" si="66"/>
        <v>#VALUE!</v>
      </c>
      <c r="K1333" s="452" t="e">
        <f t="shared" si="66"/>
        <v>#VALUE!</v>
      </c>
      <c r="L1333" s="452" t="e">
        <f t="shared" si="66"/>
        <v>#VALUE!</v>
      </c>
      <c r="M1333" s="452" t="e">
        <f t="shared" si="66"/>
        <v>#VALUE!</v>
      </c>
    </row>
    <row r="1334" spans="1:13">
      <c r="A1334" s="28" t="s">
        <v>89</v>
      </c>
      <c r="B1334" s="452" t="e">
        <f t="shared" ref="B1334:M1334" si="67">B1264*100</f>
        <v>#VALUE!</v>
      </c>
      <c r="C1334" s="452">
        <f t="shared" si="67"/>
        <v>152.14575055347697</v>
      </c>
      <c r="D1334" s="452">
        <f t="shared" si="67"/>
        <v>164.4256384407642</v>
      </c>
      <c r="E1334" s="452">
        <f t="shared" si="67"/>
        <v>165.82026400834744</v>
      </c>
      <c r="F1334" s="452">
        <f t="shared" si="67"/>
        <v>168.96699559388836</v>
      </c>
      <c r="G1334" s="452">
        <f t="shared" si="67"/>
        <v>156.3581484115451</v>
      </c>
      <c r="H1334" s="452">
        <f t="shared" si="67"/>
        <v>136.26299610160004</v>
      </c>
      <c r="I1334" s="452">
        <f t="shared" si="67"/>
        <v>100.24113260169172</v>
      </c>
      <c r="J1334" s="452">
        <f t="shared" si="67"/>
        <v>107.03491597684582</v>
      </c>
      <c r="K1334" s="452">
        <f t="shared" si="67"/>
        <v>105.39559972476596</v>
      </c>
      <c r="L1334" s="452">
        <f t="shared" si="67"/>
        <v>97.666508683167081</v>
      </c>
      <c r="M1334" s="452">
        <f t="shared" si="67"/>
        <v>106.48147254926383</v>
      </c>
    </row>
    <row r="1335" spans="1:13">
      <c r="A1335" s="92" t="s">
        <v>482</v>
      </c>
      <c r="B1335" s="452">
        <f t="shared" ref="B1335:M1335" si="68">B1265*100</f>
        <v>102.52559726962455</v>
      </c>
      <c r="C1335" s="452">
        <f t="shared" si="68"/>
        <v>131.80547330147232</v>
      </c>
      <c r="D1335" s="452">
        <f t="shared" si="68"/>
        <v>137.77439024390245</v>
      </c>
      <c r="E1335" s="452">
        <f t="shared" si="68"/>
        <v>119.56597222222223</v>
      </c>
      <c r="F1335" s="452">
        <f t="shared" si="68"/>
        <v>116.22274143302181</v>
      </c>
      <c r="G1335" s="452">
        <f t="shared" si="68"/>
        <v>88.078431372549034</v>
      </c>
      <c r="H1335" s="452">
        <f t="shared" si="68"/>
        <v>74.932065217391298</v>
      </c>
      <c r="I1335" s="452">
        <f t="shared" si="68"/>
        <v>87.563832982877742</v>
      </c>
      <c r="J1335" s="452">
        <f t="shared" si="68"/>
        <v>91.344123856439126</v>
      </c>
      <c r="K1335" s="452">
        <f t="shared" si="68"/>
        <v>89.688581314878903</v>
      </c>
      <c r="L1335" s="452">
        <f t="shared" si="68"/>
        <v>77.730582524271838</v>
      </c>
      <c r="M1335" s="452">
        <f t="shared" si="68"/>
        <v>105.81473968897906</v>
      </c>
    </row>
    <row r="1336" spans="1:13">
      <c r="A1336" s="92" t="s">
        <v>11</v>
      </c>
      <c r="B1336" s="452">
        <f t="shared" ref="B1336:M1336" si="69">B1266*100</f>
        <v>98.03318852063353</v>
      </c>
      <c r="C1336" s="452">
        <f t="shared" si="69"/>
        <v>129.88792029887918</v>
      </c>
      <c r="D1336" s="452">
        <f t="shared" si="69"/>
        <v>134.95657036682934</v>
      </c>
      <c r="E1336" s="452">
        <f t="shared" si="69"/>
        <v>127.02018087422542</v>
      </c>
      <c r="F1336" s="452">
        <f t="shared" si="69"/>
        <v>117.13236748500604</v>
      </c>
      <c r="G1336" s="452">
        <f t="shared" si="69"/>
        <v>78.224126317768153</v>
      </c>
      <c r="H1336" s="452">
        <f t="shared" si="69"/>
        <v>63.790540418048977</v>
      </c>
      <c r="I1336" s="452">
        <f t="shared" si="69"/>
        <v>76.102072295508776</v>
      </c>
      <c r="J1336" s="452">
        <f t="shared" si="69"/>
        <v>92.72216841609297</v>
      </c>
      <c r="K1336" s="452">
        <f t="shared" si="69"/>
        <v>93.75</v>
      </c>
      <c r="L1336" s="452">
        <f t="shared" si="69"/>
        <v>70.277575757575761</v>
      </c>
      <c r="M1336" s="452">
        <f t="shared" si="69"/>
        <v>90.359168241965975</v>
      </c>
    </row>
    <row r="1337" spans="1:13">
      <c r="A1337" s="92" t="s">
        <v>10</v>
      </c>
      <c r="B1337" s="452">
        <f t="shared" ref="B1337:M1337" si="70">B1267*100</f>
        <v>118.21206248953324</v>
      </c>
      <c r="C1337" s="452">
        <f t="shared" si="70"/>
        <v>122.66125983875213</v>
      </c>
      <c r="D1337" s="452">
        <f t="shared" si="70"/>
        <v>121.86387877653418</v>
      </c>
      <c r="E1337" s="452">
        <f t="shared" si="70"/>
        <v>124.11499627313167</v>
      </c>
      <c r="F1337" s="452">
        <f t="shared" si="70"/>
        <v>119.69910926333334</v>
      </c>
      <c r="G1337" s="452">
        <f t="shared" si="70"/>
        <v>103.57791444118747</v>
      </c>
      <c r="H1337" s="452">
        <f t="shared" si="70"/>
        <v>111.32392095319248</v>
      </c>
      <c r="I1337" s="452">
        <f t="shared" si="70"/>
        <v>121.14544578997182</v>
      </c>
      <c r="J1337" s="452">
        <f t="shared" si="70"/>
        <v>120.99260836000967</v>
      </c>
      <c r="K1337" s="452">
        <f t="shared" si="70"/>
        <v>114.59232940224211</v>
      </c>
      <c r="L1337" s="452">
        <f t="shared" si="70"/>
        <v>108.32505080031234</v>
      </c>
      <c r="M1337" s="452">
        <f t="shared" si="70"/>
        <v>107.05017525669211</v>
      </c>
    </row>
    <row r="1338" spans="1:13">
      <c r="A1338" s="92" t="s">
        <v>9</v>
      </c>
      <c r="B1338" s="452" t="e">
        <f t="shared" ref="B1338:M1338" si="71">B1268*100</f>
        <v>#VALUE!</v>
      </c>
      <c r="C1338" s="452">
        <f t="shared" si="71"/>
        <v>176.78381256656019</v>
      </c>
      <c r="D1338" s="452">
        <f t="shared" si="71"/>
        <v>185.63720161081611</v>
      </c>
      <c r="E1338" s="452">
        <f t="shared" si="71"/>
        <v>186.14621062077629</v>
      </c>
      <c r="F1338" s="452">
        <f t="shared" si="71"/>
        <v>198.05604282710081</v>
      </c>
      <c r="G1338" s="452">
        <f t="shared" si="71"/>
        <v>146.39515950212089</v>
      </c>
      <c r="H1338" s="452">
        <f t="shared" si="71"/>
        <v>104.90290337622457</v>
      </c>
      <c r="I1338" s="452">
        <f t="shared" si="71"/>
        <v>111.71146399530481</v>
      </c>
      <c r="J1338" s="452">
        <f t="shared" si="71"/>
        <v>118.99308032894893</v>
      </c>
      <c r="K1338" s="452">
        <f t="shared" si="71"/>
        <v>118.34825361883208</v>
      </c>
      <c r="L1338" s="452">
        <f t="shared" si="71"/>
        <v>99.84067740454266</v>
      </c>
      <c r="M1338" s="452">
        <f t="shared" si="71"/>
        <v>119.12989923882107</v>
      </c>
    </row>
    <row r="1339" spans="1:13">
      <c r="A1339" s="92" t="s">
        <v>8</v>
      </c>
      <c r="B1339" s="452">
        <f t="shared" ref="B1339:M1339" si="72">B1269*100</f>
        <v>114.62054779690376</v>
      </c>
      <c r="C1339" s="452">
        <f t="shared" si="72"/>
        <v>142.9233312257563</v>
      </c>
      <c r="D1339" s="452">
        <f t="shared" si="72"/>
        <v>137.10495456373974</v>
      </c>
      <c r="E1339" s="452">
        <f t="shared" si="72"/>
        <v>141.66039884771658</v>
      </c>
      <c r="F1339" s="452">
        <f t="shared" si="72"/>
        <v>139.89028447768652</v>
      </c>
      <c r="G1339" s="452">
        <f t="shared" si="72"/>
        <v>104.61385888194461</v>
      </c>
      <c r="H1339" s="452">
        <f t="shared" si="72"/>
        <v>83.762678117319794</v>
      </c>
      <c r="I1339" s="452">
        <f t="shared" si="72"/>
        <v>96.692202972181434</v>
      </c>
      <c r="J1339" s="452">
        <f t="shared" si="72"/>
        <v>116.24126318043562</v>
      </c>
      <c r="K1339" s="452">
        <f t="shared" si="72"/>
        <v>102.59061807141572</v>
      </c>
      <c r="L1339" s="452">
        <f t="shared" si="72"/>
        <v>88.952294460898258</v>
      </c>
      <c r="M1339" s="452">
        <f t="shared" si="72"/>
        <v>86.826931379540824</v>
      </c>
    </row>
    <row r="1340" spans="1:13">
      <c r="A1340" s="92" t="s">
        <v>6</v>
      </c>
      <c r="B1340" s="452">
        <f t="shared" ref="B1340:M1340" si="73">B1270*100</f>
        <v>95.558137588620482</v>
      </c>
      <c r="C1340" s="452">
        <f t="shared" si="73"/>
        <v>128.2430938664692</v>
      </c>
      <c r="D1340" s="452">
        <f t="shared" si="73"/>
        <v>132.61674623735999</v>
      </c>
      <c r="E1340" s="452">
        <f t="shared" si="73"/>
        <v>124.63312940701728</v>
      </c>
      <c r="F1340" s="452">
        <f t="shared" si="73"/>
        <v>121.38536056253473</v>
      </c>
      <c r="G1340" s="452">
        <f t="shared" si="73"/>
        <v>97.349283418751725</v>
      </c>
      <c r="H1340" s="452">
        <f t="shared" si="73"/>
        <v>74.29833602627609</v>
      </c>
      <c r="I1340" s="452">
        <f t="shared" si="73"/>
        <v>89.103506323992065</v>
      </c>
      <c r="J1340" s="452">
        <f t="shared" si="73"/>
        <v>109.01493364330864</v>
      </c>
      <c r="K1340" s="452">
        <f t="shared" si="73"/>
        <v>101.84614682676869</v>
      </c>
      <c r="L1340" s="452">
        <f t="shared" si="73"/>
        <v>83.310461904725898</v>
      </c>
      <c r="M1340" s="452">
        <f t="shared" si="73"/>
        <v>89.96656728697603</v>
      </c>
    </row>
    <row r="1341" spans="1:13">
      <c r="A1341" s="92" t="s">
        <v>5</v>
      </c>
      <c r="B1341" s="452" t="e">
        <f t="shared" ref="B1341:M1341" si="74">B1271*100</f>
        <v>#VALUE!</v>
      </c>
      <c r="C1341" s="452" t="e">
        <f t="shared" si="74"/>
        <v>#VALUE!</v>
      </c>
      <c r="D1341" s="452" t="e">
        <f t="shared" si="74"/>
        <v>#VALUE!</v>
      </c>
      <c r="E1341" s="452">
        <f t="shared" si="74"/>
        <v>122.04594538814723</v>
      </c>
      <c r="F1341" s="452">
        <f t="shared" si="74"/>
        <v>116.04308525067104</v>
      </c>
      <c r="G1341" s="452">
        <f t="shared" si="74"/>
        <v>84.116571758713107</v>
      </c>
      <c r="H1341" s="452">
        <f t="shared" si="74"/>
        <v>71.242235356238808</v>
      </c>
      <c r="I1341" s="452">
        <f t="shared" si="74"/>
        <v>83.845681006141902</v>
      </c>
      <c r="J1341" s="452">
        <f t="shared" si="74"/>
        <v>101.24298442200075</v>
      </c>
      <c r="K1341" s="452">
        <f t="shared" si="74"/>
        <v>95.258975448909439</v>
      </c>
      <c r="L1341" s="452">
        <f t="shared" si="74"/>
        <v>76.514570393573166</v>
      </c>
      <c r="M1341" s="452">
        <f t="shared" si="74"/>
        <v>93.969858596931061</v>
      </c>
    </row>
    <row r="1342" spans="1:13">
      <c r="A1342" s="92" t="s">
        <v>4</v>
      </c>
      <c r="B1342" s="452" t="e">
        <f t="shared" ref="B1342:M1342" si="75">B1272*100</f>
        <v>#VALUE!</v>
      </c>
      <c r="C1342" s="452" t="e">
        <f t="shared" si="75"/>
        <v>#VALUE!</v>
      </c>
      <c r="D1342" s="452" t="e">
        <f t="shared" si="75"/>
        <v>#VALUE!</v>
      </c>
      <c r="E1342" s="452" t="e">
        <f t="shared" si="75"/>
        <v>#VALUE!</v>
      </c>
      <c r="F1342" s="452" t="e">
        <f t="shared" si="75"/>
        <v>#VALUE!</v>
      </c>
      <c r="G1342" s="452" t="e">
        <f t="shared" si="75"/>
        <v>#VALUE!</v>
      </c>
      <c r="H1342" s="452" t="e">
        <f t="shared" si="75"/>
        <v>#VALUE!</v>
      </c>
      <c r="I1342" s="452" t="e">
        <f t="shared" si="75"/>
        <v>#VALUE!</v>
      </c>
      <c r="J1342" s="452" t="e">
        <f t="shared" si="75"/>
        <v>#VALUE!</v>
      </c>
      <c r="K1342" s="452" t="e">
        <f t="shared" si="75"/>
        <v>#VALUE!</v>
      </c>
      <c r="L1342" s="452" t="e">
        <f t="shared" si="75"/>
        <v>#VALUE!</v>
      </c>
      <c r="M1342" s="452">
        <f t="shared" si="75"/>
        <v>122.66780280840035</v>
      </c>
    </row>
    <row r="1343" spans="1:13">
      <c r="A1343" s="92" t="s">
        <v>3</v>
      </c>
      <c r="B1343" s="452" t="e">
        <f t="shared" ref="B1343:M1343" si="76">B1273*100</f>
        <v>#VALUE!</v>
      </c>
      <c r="C1343" s="452" t="e">
        <f t="shared" si="76"/>
        <v>#VALUE!</v>
      </c>
      <c r="D1343" s="452" t="e">
        <f t="shared" si="76"/>
        <v>#VALUE!</v>
      </c>
      <c r="E1343" s="452" t="e">
        <f t="shared" si="76"/>
        <v>#VALUE!</v>
      </c>
      <c r="F1343" s="452" t="e">
        <f t="shared" si="76"/>
        <v>#VALUE!</v>
      </c>
      <c r="G1343" s="452" t="e">
        <f t="shared" si="76"/>
        <v>#VALUE!</v>
      </c>
      <c r="H1343" s="452" t="e">
        <f t="shared" si="76"/>
        <v>#VALUE!</v>
      </c>
      <c r="I1343" s="452" t="e">
        <f t="shared" si="76"/>
        <v>#VALUE!</v>
      </c>
      <c r="J1343" s="452" t="e">
        <f t="shared" si="76"/>
        <v>#VALUE!</v>
      </c>
      <c r="K1343" s="452" t="e">
        <f t="shared" si="76"/>
        <v>#VALUE!</v>
      </c>
      <c r="L1343" s="452" t="e">
        <f t="shared" si="76"/>
        <v>#VALUE!</v>
      </c>
      <c r="M1343" s="452" t="e">
        <f t="shared" si="76"/>
        <v>#VALUE!</v>
      </c>
    </row>
    <row r="1344" spans="1:13">
      <c r="A1344" s="92" t="s">
        <v>32</v>
      </c>
      <c r="B1344" s="452">
        <f t="shared" ref="B1344:M1344" si="77">B1274*100</f>
        <v>115.39812410485946</v>
      </c>
      <c r="C1344" s="452">
        <f t="shared" si="77"/>
        <v>130.45344539928104</v>
      </c>
      <c r="D1344" s="452">
        <f t="shared" si="77"/>
        <v>135.72793389971548</v>
      </c>
      <c r="E1344" s="452">
        <f t="shared" si="77"/>
        <v>131.4211785201978</v>
      </c>
      <c r="F1344" s="452">
        <f t="shared" si="77"/>
        <v>132.16656854029526</v>
      </c>
      <c r="G1344" s="452">
        <f t="shared" si="77"/>
        <v>96.530625214470717</v>
      </c>
      <c r="H1344" s="452">
        <f t="shared" si="77"/>
        <v>81.609390123464635</v>
      </c>
      <c r="I1344" s="452">
        <f t="shared" si="77"/>
        <v>88.687368022550501</v>
      </c>
      <c r="J1344" s="452">
        <f t="shared" si="77"/>
        <v>101.99656903041058</v>
      </c>
      <c r="K1344" s="452">
        <f t="shared" si="77"/>
        <v>98.693094847070029</v>
      </c>
      <c r="L1344" s="452">
        <f t="shared" si="77"/>
        <v>85.817628169556301</v>
      </c>
      <c r="M1344" s="452">
        <f t="shared" si="77"/>
        <v>94.841499245076704</v>
      </c>
    </row>
    <row r="1345" spans="1:13">
      <c r="A1345" s="92" t="s">
        <v>1</v>
      </c>
      <c r="B1345" s="452" t="e">
        <f t="shared" ref="B1345:M1345" si="78">B1275*100</f>
        <v>#VALUE!</v>
      </c>
      <c r="C1345" s="452" t="e">
        <f t="shared" si="78"/>
        <v>#VALUE!</v>
      </c>
      <c r="D1345" s="452" t="e">
        <f t="shared" si="78"/>
        <v>#VALUE!</v>
      </c>
      <c r="E1345" s="452" t="e">
        <f t="shared" si="78"/>
        <v>#VALUE!</v>
      </c>
      <c r="F1345" s="452" t="e">
        <f t="shared" si="78"/>
        <v>#VALUE!</v>
      </c>
      <c r="G1345" s="452" t="e">
        <f t="shared" si="78"/>
        <v>#VALUE!</v>
      </c>
      <c r="H1345" s="452" t="e">
        <f t="shared" si="78"/>
        <v>#VALUE!</v>
      </c>
      <c r="I1345" s="452" t="e">
        <f t="shared" si="78"/>
        <v>#VALUE!</v>
      </c>
      <c r="J1345" s="452" t="e">
        <f t="shared" si="78"/>
        <v>#VALUE!</v>
      </c>
      <c r="K1345" s="452" t="e">
        <f t="shared" si="78"/>
        <v>#VALUE!</v>
      </c>
      <c r="L1345" s="452" t="e">
        <f t="shared" si="78"/>
        <v>#VALUE!</v>
      </c>
      <c r="M1345" s="452" t="e">
        <f t="shared" si="78"/>
        <v>#VALUE!</v>
      </c>
    </row>
    <row r="1346" spans="1:13">
      <c r="A1346" s="92" t="s">
        <v>0</v>
      </c>
      <c r="B1346" s="452">
        <f t="shared" ref="B1346:M1346" si="79">B1276*100</f>
        <v>108.30322447696983</v>
      </c>
      <c r="C1346" s="452">
        <f t="shared" si="79"/>
        <v>133.47412510876256</v>
      </c>
      <c r="D1346" s="452">
        <f t="shared" si="79"/>
        <v>135.72346803715359</v>
      </c>
      <c r="E1346" s="452">
        <f t="shared" si="79"/>
        <v>137.66223477727101</v>
      </c>
      <c r="F1346" s="452">
        <f t="shared" si="79"/>
        <v>139.90574298420057</v>
      </c>
      <c r="G1346" s="452">
        <f t="shared" si="79"/>
        <v>127.88845245148353</v>
      </c>
      <c r="H1346" s="452">
        <f t="shared" si="79"/>
        <v>115.27450273910631</v>
      </c>
      <c r="I1346" s="452">
        <f t="shared" si="79"/>
        <v>122.40282788247963</v>
      </c>
      <c r="J1346" s="452">
        <f t="shared" si="79"/>
        <v>130.01386641708004</v>
      </c>
      <c r="K1346" s="452">
        <f t="shared" si="79"/>
        <v>60.951736886059813</v>
      </c>
      <c r="L1346" s="452">
        <f t="shared" si="79"/>
        <v>81.349855974185914</v>
      </c>
      <c r="M1346" s="452">
        <f t="shared" si="79"/>
        <v>492.107937224794</v>
      </c>
    </row>
    <row r="1350" spans="1:13">
      <c r="A1350" s="200" t="s">
        <v>2678</v>
      </c>
    </row>
    <row r="1352" spans="1:13">
      <c r="A1352" s="215" t="s">
        <v>14</v>
      </c>
      <c r="B1352" s="3">
        <v>2010</v>
      </c>
      <c r="C1352" s="3">
        <v>2011</v>
      </c>
      <c r="D1352" s="3">
        <v>2012</v>
      </c>
      <c r="E1352" s="214">
        <v>2013</v>
      </c>
      <c r="F1352" s="3">
        <v>2014</v>
      </c>
      <c r="G1352" s="3">
        <v>2015</v>
      </c>
      <c r="H1352" s="3">
        <v>2016</v>
      </c>
      <c r="I1352" s="214">
        <v>2017</v>
      </c>
      <c r="J1352" s="3">
        <v>2018</v>
      </c>
      <c r="K1352" s="214">
        <v>2019</v>
      </c>
      <c r="L1352" s="3">
        <v>2020</v>
      </c>
      <c r="M1352" s="214">
        <v>2021</v>
      </c>
    </row>
    <row r="1353" spans="1:13">
      <c r="A1353" s="92" t="s">
        <v>100</v>
      </c>
      <c r="B1353" s="452" t="e">
        <f>B1283*100</f>
        <v>#VALUE!</v>
      </c>
      <c r="C1353" s="452">
        <f t="shared" ref="C1353:M1353" si="80">C1283*100</f>
        <v>108.06890541832476</v>
      </c>
      <c r="D1353" s="452">
        <f t="shared" si="80"/>
        <v>111.54330751114432</v>
      </c>
      <c r="E1353" s="452">
        <f t="shared" si="80"/>
        <v>112.42227271005957</v>
      </c>
      <c r="F1353" s="452">
        <f t="shared" si="80"/>
        <v>116.33972418758619</v>
      </c>
      <c r="G1353" s="452">
        <f t="shared" si="80"/>
        <v>72.816256549603466</v>
      </c>
      <c r="H1353" s="452">
        <f t="shared" si="80"/>
        <v>73.833303998068189</v>
      </c>
      <c r="I1353" s="452">
        <f t="shared" si="80"/>
        <v>76.660911799520846</v>
      </c>
      <c r="J1353" s="452">
        <f t="shared" si="80"/>
        <v>56.814540419780045</v>
      </c>
      <c r="K1353" s="452">
        <f t="shared" si="80"/>
        <v>41.694675223942369</v>
      </c>
      <c r="L1353" s="452">
        <f t="shared" si="80"/>
        <v>27.750797756104127</v>
      </c>
      <c r="M1353" s="452">
        <f t="shared" si="80"/>
        <v>12.264125314630395</v>
      </c>
    </row>
    <row r="1354" spans="1:13">
      <c r="A1354" s="92" t="s">
        <v>12</v>
      </c>
      <c r="B1354" s="452">
        <f t="shared" ref="B1354:M1354" si="81">B1284*100</f>
        <v>78.203240058910154</v>
      </c>
      <c r="C1354" s="452">
        <f t="shared" si="81"/>
        <v>88.4731591653523</v>
      </c>
      <c r="D1354" s="452">
        <f t="shared" si="81"/>
        <v>98.305145762326788</v>
      </c>
      <c r="E1354" s="452">
        <f t="shared" si="81"/>
        <v>100.01279313198721</v>
      </c>
      <c r="F1354" s="452">
        <f t="shared" si="81"/>
        <v>93.693390495724998</v>
      </c>
      <c r="G1354" s="452">
        <f t="shared" si="81"/>
        <v>77.401502158647375</v>
      </c>
      <c r="H1354" s="452">
        <f t="shared" si="81"/>
        <v>62.653914008698386</v>
      </c>
      <c r="I1354" s="452">
        <f t="shared" si="81"/>
        <v>73.351684697666414</v>
      </c>
      <c r="J1354" s="452">
        <f t="shared" si="81"/>
        <v>85.875376272569341</v>
      </c>
      <c r="K1354" s="452">
        <f t="shared" si="81"/>
        <v>106.76786611811096</v>
      </c>
      <c r="L1354" s="452">
        <f t="shared" si="81"/>
        <v>85.660476663487799</v>
      </c>
      <c r="M1354" s="452">
        <f t="shared" si="81"/>
        <v>80.819411156161493</v>
      </c>
    </row>
    <row r="1355" spans="1:13">
      <c r="A1355" s="92" t="s">
        <v>483</v>
      </c>
      <c r="B1355" s="452" t="e">
        <f t="shared" ref="B1355:M1355" si="82">B1285*100</f>
        <v>#VALUE!</v>
      </c>
      <c r="C1355" s="452" t="e">
        <f t="shared" si="82"/>
        <v>#VALUE!</v>
      </c>
      <c r="D1355" s="452" t="e">
        <f t="shared" si="82"/>
        <v>#VALUE!</v>
      </c>
      <c r="E1355" s="452" t="e">
        <f t="shared" si="82"/>
        <v>#VALUE!</v>
      </c>
      <c r="F1355" s="452" t="e">
        <f t="shared" si="82"/>
        <v>#VALUE!</v>
      </c>
      <c r="G1355" s="452" t="e">
        <f t="shared" si="82"/>
        <v>#VALUE!</v>
      </c>
      <c r="H1355" s="452" t="e">
        <f t="shared" si="82"/>
        <v>#VALUE!</v>
      </c>
      <c r="I1355" s="452" t="e">
        <f t="shared" si="82"/>
        <v>#VALUE!</v>
      </c>
      <c r="J1355" s="452" t="e">
        <f t="shared" si="82"/>
        <v>#VALUE!</v>
      </c>
      <c r="K1355" s="452" t="e">
        <f t="shared" si="82"/>
        <v>#VALUE!</v>
      </c>
      <c r="L1355" s="452" t="e">
        <f t="shared" si="82"/>
        <v>#VALUE!</v>
      </c>
      <c r="M1355" s="452" t="e">
        <f t="shared" si="82"/>
        <v>#VALUE!</v>
      </c>
    </row>
    <row r="1356" spans="1:13">
      <c r="A1356" s="28" t="s">
        <v>89</v>
      </c>
      <c r="B1356" s="452" t="e">
        <f t="shared" ref="B1356:M1356" si="83">B1286*100</f>
        <v>#VALUE!</v>
      </c>
      <c r="C1356" s="452">
        <f t="shared" si="83"/>
        <v>162.07112783626749</v>
      </c>
      <c r="D1356" s="452">
        <f t="shared" si="83"/>
        <v>174.32163265377903</v>
      </c>
      <c r="E1356" s="452">
        <f t="shared" si="83"/>
        <v>175.78542759008624</v>
      </c>
      <c r="F1356" s="452">
        <f t="shared" si="83"/>
        <v>178.98036163980848</v>
      </c>
      <c r="G1356" s="452">
        <f t="shared" si="83"/>
        <v>166.37155481004851</v>
      </c>
      <c r="H1356" s="452">
        <f t="shared" si="83"/>
        <v>144.44339495230966</v>
      </c>
      <c r="I1356" s="452">
        <f t="shared" si="83"/>
        <v>105.87904256401994</v>
      </c>
      <c r="J1356" s="452">
        <f t="shared" si="83"/>
        <v>112.27243641430016</v>
      </c>
      <c r="K1356" s="452">
        <f t="shared" si="83"/>
        <v>110.55290379267993</v>
      </c>
      <c r="L1356" s="452">
        <f t="shared" si="83"/>
        <v>100.14984844496546</v>
      </c>
      <c r="M1356" s="452">
        <f t="shared" si="83"/>
        <v>105.035636787458</v>
      </c>
    </row>
    <row r="1357" spans="1:13">
      <c r="A1357" s="92" t="s">
        <v>482</v>
      </c>
      <c r="B1357" s="452">
        <f t="shared" ref="B1357:M1357" si="84">B1287*100</f>
        <v>86.143344709897605</v>
      </c>
      <c r="C1357" s="452">
        <f t="shared" si="84"/>
        <v>99.852631288994175</v>
      </c>
      <c r="D1357" s="452">
        <f t="shared" si="84"/>
        <v>101.34146341463418</v>
      </c>
      <c r="E1357" s="452">
        <f t="shared" si="84"/>
        <v>88.854166666666671</v>
      </c>
      <c r="F1357" s="452">
        <f t="shared" si="84"/>
        <v>87.850467289719631</v>
      </c>
      <c r="G1357" s="452">
        <f t="shared" si="84"/>
        <v>61.803921568627452</v>
      </c>
      <c r="H1357" s="452">
        <f t="shared" si="84"/>
        <v>49.184782608695656</v>
      </c>
      <c r="I1357" s="452">
        <f t="shared" si="84"/>
        <v>59.327125262841697</v>
      </c>
      <c r="J1357" s="452">
        <f t="shared" si="84"/>
        <v>65.23574947220267</v>
      </c>
      <c r="K1357" s="452">
        <f t="shared" si="84"/>
        <v>64.152249134948093</v>
      </c>
      <c r="L1357" s="452">
        <f t="shared" si="84"/>
        <v>47.390776699029125</v>
      </c>
      <c r="M1357" s="452">
        <f t="shared" si="84"/>
        <v>70.317782285327937</v>
      </c>
    </row>
    <row r="1358" spans="1:13">
      <c r="A1358" s="92" t="s">
        <v>11</v>
      </c>
      <c r="B1358" s="452">
        <f t="shared" ref="B1358:M1358" si="85">B1288*100</f>
        <v>69.332495423372237</v>
      </c>
      <c r="C1358" s="452">
        <f t="shared" si="85"/>
        <v>88.52666545402559</v>
      </c>
      <c r="D1358" s="452">
        <f t="shared" si="85"/>
        <v>95.42008079419962</v>
      </c>
      <c r="E1358" s="452">
        <f t="shared" si="85"/>
        <v>96.58527649507468</v>
      </c>
      <c r="F1358" s="452">
        <f t="shared" si="85"/>
        <v>91.260842373204397</v>
      </c>
      <c r="G1358" s="452">
        <f t="shared" si="85"/>
        <v>55.992266257090492</v>
      </c>
      <c r="H1358" s="452">
        <f t="shared" si="85"/>
        <v>45.399532518539203</v>
      </c>
      <c r="I1358" s="452">
        <f t="shared" si="85"/>
        <v>56.464774365960736</v>
      </c>
      <c r="J1358" s="452">
        <f t="shared" si="85"/>
        <v>68.991566879955371</v>
      </c>
      <c r="K1358" s="452">
        <f t="shared" si="85"/>
        <v>76.426176968484512</v>
      </c>
      <c r="L1358" s="452">
        <f t="shared" si="85"/>
        <v>58.626490664895137</v>
      </c>
      <c r="M1358" s="452">
        <f t="shared" si="85"/>
        <v>67.686761840624513</v>
      </c>
    </row>
    <row r="1359" spans="1:13">
      <c r="A1359" s="92" t="s">
        <v>10</v>
      </c>
      <c r="B1359" s="452">
        <f t="shared" ref="B1359:M1359" si="86">B1289*100</f>
        <v>83.483193377832023</v>
      </c>
      <c r="C1359" s="452">
        <f t="shared" si="86"/>
        <v>87.670087801143566</v>
      </c>
      <c r="D1359" s="452">
        <f t="shared" si="86"/>
        <v>91.498427160251723</v>
      </c>
      <c r="E1359" s="452">
        <f t="shared" si="86"/>
        <v>98.148501468773603</v>
      </c>
      <c r="F1359" s="452">
        <f t="shared" si="86"/>
        <v>98.302730552690448</v>
      </c>
      <c r="G1359" s="452">
        <f t="shared" si="86"/>
        <v>80.746127227133073</v>
      </c>
      <c r="H1359" s="452">
        <f t="shared" si="86"/>
        <v>91.125188441051492</v>
      </c>
      <c r="I1359" s="452">
        <f t="shared" si="86"/>
        <v>101.97990328310948</v>
      </c>
      <c r="J1359" s="452">
        <f t="shared" si="86"/>
        <v>101.49420404575049</v>
      </c>
      <c r="K1359" s="452">
        <f t="shared" si="86"/>
        <v>95.898534724875276</v>
      </c>
      <c r="L1359" s="452">
        <f t="shared" si="86"/>
        <v>89.830573751758408</v>
      </c>
      <c r="M1359" s="452">
        <f t="shared" si="86"/>
        <v>88.773359370602918</v>
      </c>
    </row>
    <row r="1360" spans="1:13">
      <c r="A1360" s="92" t="s">
        <v>9</v>
      </c>
      <c r="B1360" s="452" t="e">
        <f t="shared" ref="B1360:M1360" si="87">B1290*100</f>
        <v>#VALUE!</v>
      </c>
      <c r="C1360" s="452">
        <f t="shared" si="87"/>
        <v>100.7454739084132</v>
      </c>
      <c r="D1360" s="452">
        <f t="shared" si="87"/>
        <v>137.33780860178848</v>
      </c>
      <c r="E1360" s="452">
        <f t="shared" si="87"/>
        <v>156.80875882927154</v>
      </c>
      <c r="F1360" s="452">
        <f t="shared" si="87"/>
        <v>169.34942282737632</v>
      </c>
      <c r="G1360" s="452">
        <f t="shared" si="87"/>
        <v>126.30435537985478</v>
      </c>
      <c r="H1360" s="452">
        <f t="shared" si="87"/>
        <v>83.41396985837541</v>
      </c>
      <c r="I1360" s="452">
        <f t="shared" si="87"/>
        <v>88.82964782269454</v>
      </c>
      <c r="J1360" s="452">
        <f t="shared" si="87"/>
        <v>95.570204335689979</v>
      </c>
      <c r="K1360" s="452">
        <f t="shared" si="87"/>
        <v>95.300076535149429</v>
      </c>
      <c r="L1360" s="452">
        <f t="shared" si="87"/>
        <v>71.652919116821366</v>
      </c>
      <c r="M1360" s="452">
        <f t="shared" si="87"/>
        <v>91.789831397400107</v>
      </c>
    </row>
    <row r="1361" spans="1:13">
      <c r="A1361" s="92" t="s">
        <v>8</v>
      </c>
      <c r="B1361" s="452" t="e">
        <f t="shared" ref="B1361:M1361" si="88">B1291*100</f>
        <v>#VALUE!</v>
      </c>
      <c r="C1361" s="452" t="e">
        <f t="shared" si="88"/>
        <v>#VALUE!</v>
      </c>
      <c r="D1361" s="452" t="e">
        <f t="shared" si="88"/>
        <v>#VALUE!</v>
      </c>
      <c r="E1361" s="452" t="e">
        <f t="shared" si="88"/>
        <v>#VALUE!</v>
      </c>
      <c r="F1361" s="452" t="e">
        <f t="shared" si="88"/>
        <v>#VALUE!</v>
      </c>
      <c r="G1361" s="452" t="e">
        <f t="shared" si="88"/>
        <v>#VALUE!</v>
      </c>
      <c r="H1361" s="452" t="e">
        <f t="shared" si="88"/>
        <v>#VALUE!</v>
      </c>
      <c r="I1361" s="452" t="e">
        <f t="shared" si="88"/>
        <v>#VALUE!</v>
      </c>
      <c r="J1361" s="452" t="e">
        <f t="shared" si="88"/>
        <v>#VALUE!</v>
      </c>
      <c r="K1361" s="452" t="e">
        <f t="shared" si="88"/>
        <v>#VALUE!</v>
      </c>
      <c r="L1361" s="452" t="e">
        <f t="shared" si="88"/>
        <v>#VALUE!</v>
      </c>
      <c r="M1361" s="452" t="e">
        <f t="shared" si="88"/>
        <v>#VALUE!</v>
      </c>
    </row>
    <row r="1362" spans="1:13">
      <c r="A1362" s="92" t="s">
        <v>6</v>
      </c>
      <c r="B1362" s="452">
        <f t="shared" ref="B1362:M1362" si="89">B1292*100</f>
        <v>74.728384995762909</v>
      </c>
      <c r="C1362" s="452">
        <f t="shared" si="89"/>
        <v>100.19537780333756</v>
      </c>
      <c r="D1362" s="452">
        <f t="shared" si="89"/>
        <v>103.61247995262097</v>
      </c>
      <c r="E1362" s="452">
        <f t="shared" si="89"/>
        <v>97.374939353466544</v>
      </c>
      <c r="F1362" s="452">
        <f t="shared" si="89"/>
        <v>94.837481650444616</v>
      </c>
      <c r="G1362" s="452">
        <f t="shared" si="89"/>
        <v>76.058272901479867</v>
      </c>
      <c r="H1362" s="452">
        <f t="shared" si="89"/>
        <v>53.497904299246414</v>
      </c>
      <c r="I1362" s="452">
        <f t="shared" si="89"/>
        <v>70.725622381171092</v>
      </c>
      <c r="J1362" s="452">
        <f t="shared" si="89"/>
        <v>83.672769723596289</v>
      </c>
      <c r="K1362" s="452">
        <f t="shared" si="89"/>
        <v>77.710690651282448</v>
      </c>
      <c r="L1362" s="452">
        <f t="shared" si="89"/>
        <v>63.01482213562867</v>
      </c>
      <c r="M1362" s="452">
        <f t="shared" si="89"/>
        <v>68.816505996535511</v>
      </c>
    </row>
    <row r="1363" spans="1:13">
      <c r="A1363" s="92" t="s">
        <v>5</v>
      </c>
      <c r="B1363" s="452" t="e">
        <f t="shared" ref="B1363:M1363" si="90">B1293*100</f>
        <v>#VALUE!</v>
      </c>
      <c r="C1363" s="452" t="e">
        <f t="shared" si="90"/>
        <v>#VALUE!</v>
      </c>
      <c r="D1363" s="452" t="e">
        <f t="shared" si="90"/>
        <v>#VALUE!</v>
      </c>
      <c r="E1363" s="452" t="e">
        <f t="shared" si="90"/>
        <v>#VALUE!</v>
      </c>
      <c r="F1363" s="452" t="e">
        <f t="shared" si="90"/>
        <v>#VALUE!</v>
      </c>
      <c r="G1363" s="452" t="e">
        <f t="shared" si="90"/>
        <v>#VALUE!</v>
      </c>
      <c r="H1363" s="452" t="e">
        <f t="shared" si="90"/>
        <v>#VALUE!</v>
      </c>
      <c r="I1363" s="452" t="e">
        <f t="shared" si="90"/>
        <v>#VALUE!</v>
      </c>
      <c r="J1363" s="452" t="e">
        <f t="shared" si="90"/>
        <v>#VALUE!</v>
      </c>
      <c r="K1363" s="452" t="e">
        <f t="shared" si="90"/>
        <v>#VALUE!</v>
      </c>
      <c r="L1363" s="452" t="e">
        <f t="shared" si="90"/>
        <v>#VALUE!</v>
      </c>
      <c r="M1363" s="452" t="e">
        <f t="shared" si="90"/>
        <v>#VALUE!</v>
      </c>
    </row>
    <row r="1364" spans="1:13">
      <c r="A1364" s="92" t="s">
        <v>4</v>
      </c>
      <c r="B1364" s="452" t="e">
        <f t="shared" ref="B1364:M1364" si="91">B1294*100</f>
        <v>#VALUE!</v>
      </c>
      <c r="C1364" s="452" t="e">
        <f t="shared" si="91"/>
        <v>#VALUE!</v>
      </c>
      <c r="D1364" s="452" t="e">
        <f t="shared" si="91"/>
        <v>#VALUE!</v>
      </c>
      <c r="E1364" s="452" t="e">
        <f t="shared" si="91"/>
        <v>#VALUE!</v>
      </c>
      <c r="F1364" s="452" t="e">
        <f t="shared" si="91"/>
        <v>#VALUE!</v>
      </c>
      <c r="G1364" s="452" t="e">
        <f t="shared" si="91"/>
        <v>#VALUE!</v>
      </c>
      <c r="H1364" s="452" t="e">
        <f t="shared" si="91"/>
        <v>#VALUE!</v>
      </c>
      <c r="I1364" s="452" t="e">
        <f t="shared" si="91"/>
        <v>#VALUE!</v>
      </c>
      <c r="J1364" s="452" t="e">
        <f t="shared" si="91"/>
        <v>#VALUE!</v>
      </c>
      <c r="K1364" s="452" t="e">
        <f t="shared" si="91"/>
        <v>#VALUE!</v>
      </c>
      <c r="L1364" s="452" t="e">
        <f t="shared" si="91"/>
        <v>#VALUE!</v>
      </c>
      <c r="M1364" s="452">
        <f t="shared" si="91"/>
        <v>177.52214588769948</v>
      </c>
    </row>
    <row r="1365" spans="1:13">
      <c r="A1365" s="92" t="s">
        <v>3</v>
      </c>
      <c r="B1365" s="452" t="e">
        <f t="shared" ref="B1365:M1365" si="92">B1295*100</f>
        <v>#VALUE!</v>
      </c>
      <c r="C1365" s="452" t="e">
        <f t="shared" si="92"/>
        <v>#VALUE!</v>
      </c>
      <c r="D1365" s="452" t="e">
        <f t="shared" si="92"/>
        <v>#VALUE!</v>
      </c>
      <c r="E1365" s="452" t="e">
        <f t="shared" si="92"/>
        <v>#VALUE!</v>
      </c>
      <c r="F1365" s="452" t="e">
        <f t="shared" si="92"/>
        <v>#VALUE!</v>
      </c>
      <c r="G1365" s="452" t="e">
        <f t="shared" si="92"/>
        <v>#VALUE!</v>
      </c>
      <c r="H1365" s="452" t="e">
        <f t="shared" si="92"/>
        <v>#VALUE!</v>
      </c>
      <c r="I1365" s="452" t="e">
        <f t="shared" si="92"/>
        <v>#VALUE!</v>
      </c>
      <c r="J1365" s="452" t="e">
        <f t="shared" si="92"/>
        <v>#VALUE!</v>
      </c>
      <c r="K1365" s="452" t="e">
        <f t="shared" si="92"/>
        <v>#VALUE!</v>
      </c>
      <c r="L1365" s="452" t="e">
        <f t="shared" si="92"/>
        <v>#VALUE!</v>
      </c>
      <c r="M1365" s="452" t="e">
        <f t="shared" si="92"/>
        <v>#VALUE!</v>
      </c>
    </row>
    <row r="1366" spans="1:13">
      <c r="A1366" s="92" t="s">
        <v>32</v>
      </c>
      <c r="B1366" s="452">
        <f t="shared" ref="B1366:M1366" si="93">B1296*100</f>
        <v>86.176737089009364</v>
      </c>
      <c r="C1366" s="452">
        <f t="shared" si="93"/>
        <v>115.33657933981394</v>
      </c>
      <c r="D1366" s="452">
        <f t="shared" si="93"/>
        <v>134.90372565691044</v>
      </c>
      <c r="E1366" s="452">
        <f t="shared" si="93"/>
        <v>131.28911098332154</v>
      </c>
      <c r="F1366" s="452">
        <f t="shared" si="93"/>
        <v>130.60084957827144</v>
      </c>
      <c r="G1366" s="452">
        <f t="shared" si="93"/>
        <v>93.080766533910591</v>
      </c>
      <c r="H1366" s="452">
        <f t="shared" si="93"/>
        <v>83.677682565756797</v>
      </c>
      <c r="I1366" s="452">
        <f t="shared" si="93"/>
        <v>87.00597851488196</v>
      </c>
      <c r="J1366" s="452">
        <f t="shared" si="93"/>
        <v>98.692225343561475</v>
      </c>
      <c r="K1366" s="452">
        <f t="shared" si="93"/>
        <v>97.089153199891001</v>
      </c>
      <c r="L1366" s="452">
        <f t="shared" si="93"/>
        <v>85.660876362539568</v>
      </c>
      <c r="M1366" s="452">
        <f t="shared" si="93"/>
        <v>95.796286843895174</v>
      </c>
    </row>
    <row r="1367" spans="1:13">
      <c r="A1367" s="92" t="s">
        <v>1</v>
      </c>
      <c r="B1367" s="452" t="e">
        <f t="shared" ref="B1367:M1367" si="94">B1297*100</f>
        <v>#VALUE!</v>
      </c>
      <c r="C1367" s="452" t="e">
        <f t="shared" si="94"/>
        <v>#VALUE!</v>
      </c>
      <c r="D1367" s="452" t="e">
        <f t="shared" si="94"/>
        <v>#VALUE!</v>
      </c>
      <c r="E1367" s="452" t="e">
        <f t="shared" si="94"/>
        <v>#VALUE!</v>
      </c>
      <c r="F1367" s="452" t="e">
        <f t="shared" si="94"/>
        <v>#VALUE!</v>
      </c>
      <c r="G1367" s="452" t="e">
        <f t="shared" si="94"/>
        <v>#VALUE!</v>
      </c>
      <c r="H1367" s="452" t="e">
        <f t="shared" si="94"/>
        <v>#VALUE!</v>
      </c>
      <c r="I1367" s="452" t="e">
        <f t="shared" si="94"/>
        <v>#VALUE!</v>
      </c>
      <c r="J1367" s="452" t="e">
        <f t="shared" si="94"/>
        <v>#VALUE!</v>
      </c>
      <c r="K1367" s="452" t="e">
        <f t="shared" si="94"/>
        <v>#VALUE!</v>
      </c>
      <c r="L1367" s="452" t="e">
        <f t="shared" si="94"/>
        <v>#VALUE!</v>
      </c>
      <c r="M1367" s="452" t="e">
        <f t="shared" si="94"/>
        <v>#VALUE!</v>
      </c>
    </row>
    <row r="1368" spans="1:13">
      <c r="A1368" s="92" t="s">
        <v>0</v>
      </c>
      <c r="B1368" s="452">
        <f t="shared" ref="B1368:M1368" si="95">B1298*100</f>
        <v>103.14573543332581</v>
      </c>
      <c r="C1368" s="452">
        <f t="shared" si="95"/>
        <v>128.06803298596691</v>
      </c>
      <c r="D1368" s="452">
        <f t="shared" si="95"/>
        <v>138.5752305232306</v>
      </c>
      <c r="E1368" s="452">
        <f t="shared" si="95"/>
        <v>133.73992004415612</v>
      </c>
      <c r="F1368" s="452">
        <f t="shared" si="95"/>
        <v>129.07661373887075</v>
      </c>
      <c r="G1368" s="452">
        <f t="shared" si="95"/>
        <v>133.82884032386676</v>
      </c>
      <c r="H1368" s="452">
        <f t="shared" si="95"/>
        <v>186.95500944649558</v>
      </c>
      <c r="I1368" s="452">
        <f t="shared" si="95"/>
        <v>131.44426449436085</v>
      </c>
      <c r="J1368" s="452">
        <f t="shared" si="95"/>
        <v>173.55479145173939</v>
      </c>
      <c r="K1368" s="452">
        <f t="shared" si="95"/>
        <v>72.43779875983742</v>
      </c>
      <c r="L1368" s="452">
        <f t="shared" si="95"/>
        <v>92.778599331819095</v>
      </c>
      <c r="M1368" s="452">
        <f t="shared" si="95"/>
        <v>1616.0099356441233</v>
      </c>
    </row>
    <row r="1376" spans="1:13">
      <c r="A1376" s="464" t="s">
        <v>2679</v>
      </c>
      <c r="B1376" s="465"/>
      <c r="C1376" s="464"/>
      <c r="D1376" s="464"/>
      <c r="E1376" s="464"/>
      <c r="F1376" s="464"/>
      <c r="G1376" s="464"/>
      <c r="H1376" s="464"/>
      <c r="I1376" s="464"/>
      <c r="J1376" s="464"/>
      <c r="K1376" s="464"/>
      <c r="L1376" s="464"/>
      <c r="M1376" s="464"/>
    </row>
    <row r="1377" spans="1:13">
      <c r="A1377" s="469" t="s">
        <v>1141</v>
      </c>
      <c r="B1377" s="470">
        <v>2010</v>
      </c>
      <c r="C1377" s="469">
        <v>2011</v>
      </c>
      <c r="D1377" s="469">
        <v>2012</v>
      </c>
      <c r="E1377" s="469">
        <v>2013</v>
      </c>
      <c r="F1377" s="469">
        <v>2014</v>
      </c>
      <c r="G1377" s="469">
        <v>2015</v>
      </c>
      <c r="H1377" s="469">
        <v>2016</v>
      </c>
      <c r="I1377" s="469">
        <v>2017</v>
      </c>
      <c r="J1377" s="469">
        <v>2018</v>
      </c>
      <c r="K1377" s="469">
        <v>2019</v>
      </c>
      <c r="L1377" s="469">
        <v>2020</v>
      </c>
      <c r="M1377" s="469">
        <v>2021</v>
      </c>
    </row>
    <row r="1378" spans="1:13">
      <c r="A1378" s="464" t="s">
        <v>13</v>
      </c>
      <c r="B1378" s="465">
        <v>91.906598303891442</v>
      </c>
      <c r="C1378" s="464">
        <v>93.805903218759624</v>
      </c>
      <c r="D1378" s="464">
        <v>95.404231599913132</v>
      </c>
      <c r="E1378" s="464">
        <v>96.507434794107169</v>
      </c>
      <c r="F1378" s="464">
        <v>98.331984566275466</v>
      </c>
      <c r="G1378" s="464">
        <v>120.09102989257035</v>
      </c>
      <c r="H1378" s="464">
        <v>163.63981854282392</v>
      </c>
      <c r="I1378" s="464">
        <v>165.92</v>
      </c>
      <c r="J1378" s="464">
        <v>252.76522055623116</v>
      </c>
      <c r="K1378" s="464">
        <v>364.61332850102406</v>
      </c>
      <c r="L1378" s="464">
        <v>578.38035784147735</v>
      </c>
      <c r="M1378" s="464">
        <v>624.13924635749959</v>
      </c>
    </row>
    <row r="1379" spans="1:13">
      <c r="A1379" s="464" t="s">
        <v>12</v>
      </c>
      <c r="B1379" s="465">
        <v>6.79</v>
      </c>
      <c r="C1379" s="464">
        <v>6.8382321339885985</v>
      </c>
      <c r="D1379" s="464">
        <v>7.6191332019471689</v>
      </c>
      <c r="E1379" s="464">
        <v>8.3989255143734383</v>
      </c>
      <c r="F1379" s="464">
        <v>8.9760867394202464</v>
      </c>
      <c r="G1379" s="464">
        <v>10.129002385419605</v>
      </c>
      <c r="H1379" s="464">
        <v>10.90115455365131</v>
      </c>
      <c r="I1379" s="464">
        <v>10.347410603156147</v>
      </c>
      <c r="J1379" s="464">
        <v>10.200828666177449</v>
      </c>
      <c r="K1379" s="464">
        <v>10.761664925745819</v>
      </c>
      <c r="L1379" s="464">
        <v>11.46</v>
      </c>
      <c r="M1379" s="464">
        <v>11.087258390351812</v>
      </c>
    </row>
    <row r="1380" spans="1:13">
      <c r="A1380" s="464" t="s">
        <v>483</v>
      </c>
      <c r="B1380" s="465">
        <v>371.5</v>
      </c>
      <c r="C1380" s="464">
        <v>353.9</v>
      </c>
      <c r="D1380" s="464">
        <v>382.9</v>
      </c>
      <c r="E1380" s="464">
        <v>370.5</v>
      </c>
      <c r="F1380" s="464">
        <v>370.8</v>
      </c>
      <c r="G1380" s="464">
        <v>443.6</v>
      </c>
      <c r="H1380" s="464">
        <v>444.8</v>
      </c>
      <c r="I1380" s="464">
        <v>436.6</v>
      </c>
      <c r="J1380" s="464">
        <v>400.34097035040429</v>
      </c>
      <c r="K1380" s="464">
        <v>443.96800000000002</v>
      </c>
      <c r="L1380" s="464">
        <v>431.02454990000001</v>
      </c>
      <c r="M1380" s="464">
        <v>416.39</v>
      </c>
    </row>
    <row r="1381" spans="1:13">
      <c r="A1381" s="464" t="s">
        <v>430</v>
      </c>
      <c r="B1381" s="465">
        <v>905.85</v>
      </c>
      <c r="C1381" s="464">
        <v>919.44</v>
      </c>
      <c r="D1381" s="464">
        <v>919.36189574915841</v>
      </c>
      <c r="E1381" s="464">
        <v>919.67046917934658</v>
      </c>
      <c r="F1381" s="464">
        <v>925.23</v>
      </c>
      <c r="G1381" s="464">
        <v>925.22627145656872</v>
      </c>
      <c r="H1381" s="464">
        <v>1010.30118671411</v>
      </c>
      <c r="I1381" s="464">
        <v>1465.9096583468224</v>
      </c>
      <c r="J1381" s="464">
        <v>1622.5235016229178</v>
      </c>
      <c r="K1381" s="464">
        <v>1647.7601258514242</v>
      </c>
      <c r="L1381" s="464">
        <v>1851.5388311868685</v>
      </c>
      <c r="M1381" s="464">
        <v>1989.3914712282767</v>
      </c>
    </row>
    <row r="1382" spans="1:13">
      <c r="A1382" s="464" t="s">
        <v>482</v>
      </c>
      <c r="B1382" s="465">
        <v>7.3250000000000002</v>
      </c>
      <c r="C1382" s="464">
        <v>7.2606999999999999</v>
      </c>
      <c r="D1382" s="464">
        <v>8.1999999999999993</v>
      </c>
      <c r="E1382" s="464">
        <v>9.6</v>
      </c>
      <c r="F1382" s="464">
        <v>10.7</v>
      </c>
      <c r="G1382" s="464">
        <v>12.75</v>
      </c>
      <c r="H1382" s="464">
        <v>14.72</v>
      </c>
      <c r="I1382" s="464">
        <v>13.316000000000001</v>
      </c>
      <c r="J1382" s="464">
        <v>14.21</v>
      </c>
      <c r="K1382" s="464">
        <v>14.45</v>
      </c>
      <c r="L1382" s="464">
        <v>16.48</v>
      </c>
      <c r="M1382" s="464">
        <v>14.79</v>
      </c>
    </row>
    <row r="1383" spans="1:13">
      <c r="A1383" s="464" t="s">
        <v>11</v>
      </c>
      <c r="B1383" s="465">
        <v>7.3197999999999999</v>
      </c>
      <c r="C1383" s="464">
        <v>7.3</v>
      </c>
      <c r="D1383" s="464">
        <v>8.0632000000000001</v>
      </c>
      <c r="E1383" s="464">
        <v>9.5535999999999994</v>
      </c>
      <c r="F1383" s="464">
        <v>10.8468</v>
      </c>
      <c r="G1383" s="464">
        <v>12.767799999999999</v>
      </c>
      <c r="H1383" s="464">
        <v>14.7096</v>
      </c>
      <c r="I1383" s="464">
        <v>13.319100000000001</v>
      </c>
      <c r="J1383" s="464">
        <v>13.831643736422883</v>
      </c>
      <c r="K1383" s="464">
        <v>14.4</v>
      </c>
      <c r="L1383" s="464">
        <v>16.5</v>
      </c>
      <c r="M1383" s="464">
        <v>15.87</v>
      </c>
    </row>
    <row r="1384" spans="1:13">
      <c r="A1384" s="464" t="s">
        <v>10</v>
      </c>
      <c r="B1384" s="465">
        <v>2089.9499999999998</v>
      </c>
      <c r="C1384" s="464">
        <v>2089.9499999999998</v>
      </c>
      <c r="D1384" s="464">
        <v>2196.3710878661091</v>
      </c>
      <c r="E1384" s="464">
        <v>2206.6898297872331</v>
      </c>
      <c r="F1384" s="464">
        <v>2416.684650205762</v>
      </c>
      <c r="G1384" s="464">
        <v>2939.2530409836058</v>
      </c>
      <c r="H1384" s="464">
        <v>3175.9418548387098</v>
      </c>
      <c r="I1384" s="464">
        <v>3114.0939516129024</v>
      </c>
      <c r="J1384" s="464">
        <v>3333.6061224489808</v>
      </c>
      <c r="K1384" s="464">
        <v>3618.8425714285736</v>
      </c>
      <c r="L1384" s="464">
        <v>3784.9029099999998</v>
      </c>
      <c r="M1384" s="464">
        <v>3829.9778493297636</v>
      </c>
    </row>
    <row r="1385" spans="1:13">
      <c r="A1385" s="464" t="s">
        <v>9</v>
      </c>
      <c r="B1385" s="465">
        <v>150.5</v>
      </c>
      <c r="C1385" s="464">
        <v>156.5</v>
      </c>
      <c r="D1385" s="464">
        <v>249.10596007734136</v>
      </c>
      <c r="E1385" s="464">
        <v>369.18112078396751</v>
      </c>
      <c r="F1385" s="464">
        <v>424.40849300440959</v>
      </c>
      <c r="G1385" s="464">
        <v>499.60668268502695</v>
      </c>
      <c r="H1385" s="464">
        <v>718.00523063887101</v>
      </c>
      <c r="I1385" s="464">
        <v>730.27419999999995</v>
      </c>
      <c r="J1385" s="464">
        <v>732.33249999999998</v>
      </c>
      <c r="K1385" s="464">
        <v>745.53980000000001</v>
      </c>
      <c r="L1385" s="464">
        <v>749.52750000000003</v>
      </c>
      <c r="M1385" s="464">
        <v>805.899</v>
      </c>
    </row>
    <row r="1386" spans="1:13">
      <c r="A1386" s="464" t="s">
        <v>8</v>
      </c>
      <c r="B1386" s="465">
        <v>30.79</v>
      </c>
      <c r="C1386" s="464">
        <v>28.705950000000001</v>
      </c>
      <c r="D1386" s="464">
        <v>30.049971666666664</v>
      </c>
      <c r="E1386" s="464">
        <v>30.701358333333332</v>
      </c>
      <c r="F1386" s="464">
        <v>30.621616666666664</v>
      </c>
      <c r="G1386" s="464">
        <v>35.056699999999999</v>
      </c>
      <c r="H1386" s="464">
        <v>35.541883333333331</v>
      </c>
      <c r="I1386" s="464">
        <v>34.481408333333327</v>
      </c>
      <c r="J1386" s="464">
        <v>33.934449999999998</v>
      </c>
      <c r="K1386" s="464">
        <v>35.473516666666676</v>
      </c>
      <c r="L1386" s="464">
        <v>39.346933333333332</v>
      </c>
      <c r="M1386" s="464">
        <v>41.692133333333338</v>
      </c>
    </row>
    <row r="1387" spans="1:13">
      <c r="A1387" s="464" t="s">
        <v>6</v>
      </c>
      <c r="B1387" s="465">
        <v>32.981666666666669</v>
      </c>
      <c r="C1387" s="464">
        <v>29.058333333333326</v>
      </c>
      <c r="D1387" s="464">
        <v>28.1</v>
      </c>
      <c r="E1387" s="464">
        <v>29.9</v>
      </c>
      <c r="F1387" s="464">
        <v>30.7</v>
      </c>
      <c r="G1387" s="464">
        <v>38.28</v>
      </c>
      <c r="H1387" s="464">
        <v>62.57</v>
      </c>
      <c r="I1387" s="464">
        <v>63.61</v>
      </c>
      <c r="J1387" s="464">
        <v>60.3</v>
      </c>
      <c r="K1387" s="464">
        <v>62.55</v>
      </c>
      <c r="L1387" s="464">
        <v>69.47</v>
      </c>
      <c r="M1387" s="464">
        <v>65.47</v>
      </c>
    </row>
    <row r="1388" spans="1:13">
      <c r="A1388" s="464" t="s">
        <v>5</v>
      </c>
      <c r="B1388" s="465">
        <v>7.3302499999999995</v>
      </c>
      <c r="C1388" s="464">
        <v>7.2530666666666663</v>
      </c>
      <c r="D1388" s="464">
        <v>8.2099333333333337</v>
      </c>
      <c r="E1388" s="464">
        <v>9.6502250000000007</v>
      </c>
      <c r="F1388" s="464">
        <v>10.844391666666667</v>
      </c>
      <c r="G1388" s="464">
        <v>12.750658333333332</v>
      </c>
      <c r="H1388" s="464">
        <v>14.708766666666664</v>
      </c>
      <c r="I1388" s="464">
        <v>13.312900000000001</v>
      </c>
      <c r="J1388" s="464">
        <v>13.233941666666666</v>
      </c>
      <c r="K1388" s="464">
        <v>14.448441666666666</v>
      </c>
      <c r="L1388" s="464">
        <v>16.463266666666666</v>
      </c>
      <c r="M1388" s="464">
        <v>14.778674999999998</v>
      </c>
    </row>
    <row r="1389" spans="1:13">
      <c r="A1389" s="464" t="s">
        <v>4</v>
      </c>
      <c r="B1389" s="465">
        <v>12.070573234109951</v>
      </c>
      <c r="C1389" s="464">
        <v>12.37998517997152</v>
      </c>
      <c r="D1389" s="464">
        <v>13.694599999999999</v>
      </c>
      <c r="E1389" s="464">
        <v>12.057700000000001</v>
      </c>
      <c r="F1389" s="464">
        <v>12.746875000000001</v>
      </c>
      <c r="G1389" s="464">
        <v>13.313924999999999</v>
      </c>
      <c r="H1389" s="464">
        <v>13.319591666666666</v>
      </c>
      <c r="I1389" s="464">
        <v>13.647841666666668</v>
      </c>
      <c r="J1389" s="464">
        <v>13.924984106802288</v>
      </c>
      <c r="K1389" s="464">
        <v>14.034000000000001</v>
      </c>
      <c r="L1389" s="464">
        <v>17.624153413654621</v>
      </c>
      <c r="M1389" s="464">
        <v>16.8993</v>
      </c>
    </row>
    <row r="1390" spans="1:13">
      <c r="A1390" s="464" t="s">
        <v>3</v>
      </c>
      <c r="B1390" s="465">
        <v>7.3222000000000005</v>
      </c>
      <c r="C1390" s="464">
        <v>7.2530999999999999</v>
      </c>
      <c r="D1390" s="464">
        <v>8.2205999999999992</v>
      </c>
      <c r="E1390" s="464">
        <v>9.6587999999999994</v>
      </c>
      <c r="F1390" s="464">
        <v>10.8605</v>
      </c>
      <c r="G1390" s="464">
        <v>12.7721</v>
      </c>
      <c r="H1390" s="464">
        <v>14.712899999999999</v>
      </c>
      <c r="I1390" s="464">
        <v>13.3209</v>
      </c>
      <c r="J1390" s="464">
        <v>13.2471</v>
      </c>
      <c r="K1390" s="464">
        <v>14.4566</v>
      </c>
      <c r="L1390" s="464">
        <v>16.4651</v>
      </c>
      <c r="M1390" s="464">
        <v>14.795500000000001</v>
      </c>
    </row>
    <row r="1391" spans="1:13">
      <c r="A1391" s="464" t="s">
        <v>431</v>
      </c>
      <c r="B1391" s="465">
        <v>1409.3</v>
      </c>
      <c r="C1391" s="464">
        <v>1566.7</v>
      </c>
      <c r="D1391" s="464">
        <v>1572</v>
      </c>
      <c r="E1391" s="464">
        <v>1598</v>
      </c>
      <c r="F1391" s="464">
        <v>1653.1</v>
      </c>
      <c r="G1391" s="464">
        <v>1985.13</v>
      </c>
      <c r="H1391" s="464">
        <v>2177.1</v>
      </c>
      <c r="I1391" s="464">
        <v>2228.9</v>
      </c>
      <c r="J1391" s="464">
        <v>2263.8000000000002</v>
      </c>
      <c r="K1391" s="464">
        <v>2288.1999999999998</v>
      </c>
      <c r="L1391" s="464">
        <v>2294.1999999999998</v>
      </c>
      <c r="M1391" s="464">
        <v>2309.1999999999998</v>
      </c>
    </row>
    <row r="1392" spans="1:13">
      <c r="A1392" s="464" t="s">
        <v>1</v>
      </c>
      <c r="B1392" s="465">
        <v>4.8</v>
      </c>
      <c r="C1392" s="464">
        <v>4.8605208333333305</v>
      </c>
      <c r="D1392" s="464">
        <v>5.1427402767134964</v>
      </c>
      <c r="E1392" s="464">
        <v>5.3972383239843396</v>
      </c>
      <c r="F1392" s="464">
        <v>6.1952469417524334</v>
      </c>
      <c r="G1392" s="464">
        <v>8.8560471824681386</v>
      </c>
      <c r="H1392" s="464">
        <v>10.233585169220945</v>
      </c>
      <c r="I1392" s="464">
        <v>9.5463089749413292</v>
      </c>
      <c r="J1392" s="464">
        <v>10.46676825000001</v>
      </c>
      <c r="K1392" s="464">
        <v>12.9085060467128</v>
      </c>
      <c r="L1392" s="464">
        <v>18.319467881372546</v>
      </c>
      <c r="M1392" s="464">
        <v>19.908577206632643</v>
      </c>
    </row>
    <row r="1393" spans="1:17">
      <c r="A1393" s="464" t="s">
        <v>0</v>
      </c>
      <c r="B1393" s="465">
        <v>1</v>
      </c>
      <c r="C1393" s="464">
        <v>1</v>
      </c>
      <c r="D1393" s="464">
        <v>1</v>
      </c>
      <c r="E1393" s="464">
        <v>1</v>
      </c>
      <c r="F1393" s="464">
        <v>1</v>
      </c>
      <c r="G1393" s="464">
        <v>1</v>
      </c>
      <c r="H1393" s="464">
        <v>1</v>
      </c>
      <c r="I1393" s="464">
        <v>1</v>
      </c>
      <c r="J1393" s="464">
        <v>1</v>
      </c>
      <c r="K1393" s="464">
        <v>11.1</v>
      </c>
      <c r="L1393" s="464">
        <v>58.4</v>
      </c>
      <c r="M1393" s="464">
        <v>88.57</v>
      </c>
    </row>
    <row r="1402" spans="1:17">
      <c r="A1402" s="472"/>
      <c r="B1402" s="473"/>
      <c r="C1402" s="472"/>
    </row>
    <row r="1404" spans="1:17">
      <c r="A1404" t="s">
        <v>2680</v>
      </c>
    </row>
    <row r="1405" spans="1:17">
      <c r="A1405" t="s">
        <v>2681</v>
      </c>
      <c r="B1405" s="323">
        <v>2006</v>
      </c>
      <c r="C1405">
        <v>2007</v>
      </c>
      <c r="D1405">
        <v>2008</v>
      </c>
      <c r="E1405">
        <v>2009</v>
      </c>
      <c r="F1405">
        <v>2010</v>
      </c>
      <c r="G1405">
        <v>2011</v>
      </c>
      <c r="H1405">
        <v>2012</v>
      </c>
      <c r="I1405">
        <v>2013</v>
      </c>
      <c r="J1405">
        <v>2014</v>
      </c>
      <c r="K1405">
        <v>2015</v>
      </c>
      <c r="L1405">
        <v>2016</v>
      </c>
      <c r="M1405">
        <v>2017</v>
      </c>
      <c r="N1405">
        <v>2018</v>
      </c>
      <c r="O1405">
        <v>2019</v>
      </c>
      <c r="P1405">
        <v>2020</v>
      </c>
      <c r="Q1405">
        <v>2021</v>
      </c>
    </row>
    <row r="1406" spans="1:17">
      <c r="A1406" t="s">
        <v>2682</v>
      </c>
      <c r="G1406">
        <v>6.48965626378601</v>
      </c>
      <c r="H1406">
        <v>6.6598808617159708</v>
      </c>
      <c r="I1406">
        <v>6.9588870466820651</v>
      </c>
      <c r="J1406">
        <v>7.4765335260942205</v>
      </c>
      <c r="K1406">
        <v>7.9611375639294355</v>
      </c>
      <c r="L1406">
        <v>8.3044290588192062</v>
      </c>
      <c r="M1406">
        <v>8.1376884266911009</v>
      </c>
      <c r="N1406">
        <v>7.5608971317350182</v>
      </c>
      <c r="O1406">
        <v>6.8652887791893074</v>
      </c>
      <c r="P1406">
        <v>7.946964914554437</v>
      </c>
      <c r="Q1406">
        <v>7.6287424468832992</v>
      </c>
    </row>
    <row r="1407" spans="1:17">
      <c r="A1407" s="389" t="s">
        <v>2204</v>
      </c>
    </row>
    <row r="1408" spans="1:17" s="8" customFormat="1">
      <c r="A1408" s="8" t="s">
        <v>2683</v>
      </c>
      <c r="B1408" s="324"/>
    </row>
    <row r="1409" spans="1:30" s="8" customFormat="1">
      <c r="A1409" s="8" t="s">
        <v>421</v>
      </c>
      <c r="B1409" s="324"/>
    </row>
    <row r="1410" spans="1:30">
      <c r="F1410">
        <v>2010</v>
      </c>
      <c r="G1410">
        <v>2011</v>
      </c>
      <c r="H1410">
        <v>2012</v>
      </c>
      <c r="I1410">
        <v>2013</v>
      </c>
      <c r="J1410">
        <v>2014</v>
      </c>
      <c r="K1410">
        <v>2015</v>
      </c>
      <c r="L1410">
        <v>2016</v>
      </c>
      <c r="M1410">
        <v>2017</v>
      </c>
      <c r="N1410">
        <v>2018</v>
      </c>
      <c r="O1410">
        <v>2019</v>
      </c>
      <c r="P1410">
        <v>2020</v>
      </c>
      <c r="Q1410">
        <v>2021</v>
      </c>
      <c r="S1410" s="389">
        <v>2010</v>
      </c>
      <c r="T1410" s="389">
        <v>2011</v>
      </c>
      <c r="U1410" s="389">
        <v>2012</v>
      </c>
      <c r="V1410" s="389">
        <v>2013</v>
      </c>
      <c r="W1410" s="389">
        <v>2014</v>
      </c>
      <c r="X1410" s="389">
        <v>2015</v>
      </c>
      <c r="Y1410" s="389">
        <v>2016</v>
      </c>
      <c r="Z1410" s="389">
        <v>2017</v>
      </c>
      <c r="AA1410" s="389">
        <v>2018</v>
      </c>
      <c r="AB1410" s="389">
        <v>2019</v>
      </c>
      <c r="AC1410" s="389">
        <v>2020</v>
      </c>
      <c r="AD1410" s="389">
        <v>2021</v>
      </c>
    </row>
    <row r="1411" spans="1:30">
      <c r="A1411" t="s">
        <v>2682</v>
      </c>
      <c r="F1411">
        <v>5100.5236003586424</v>
      </c>
      <c r="G1411">
        <v>6449.9794952023221</v>
      </c>
      <c r="H1411">
        <v>7683.9009362522756</v>
      </c>
      <c r="I1411">
        <v>8784.8087440640265</v>
      </c>
      <c r="J1411">
        <v>10873.760514572396</v>
      </c>
      <c r="K1411">
        <v>10429.010067303494</v>
      </c>
      <c r="L1411">
        <v>9752.1590855925569</v>
      </c>
      <c r="M1411">
        <v>12048.833340073927</v>
      </c>
      <c r="N1411">
        <v>8571.134263601487</v>
      </c>
      <c r="O1411">
        <v>6460.6181249980718</v>
      </c>
      <c r="P1411">
        <v>5361.6615855645096</v>
      </c>
      <c r="Q1411">
        <v>8102.5137673128165</v>
      </c>
      <c r="S1411">
        <f>(F1411/F$1422)*100</f>
        <v>6.1534792873585067</v>
      </c>
      <c r="T1411">
        <f t="shared" ref="T1411:AD1411" si="96">(G1411/G$1422)*100</f>
        <v>5.7907827812751904</v>
      </c>
      <c r="U1411">
        <f t="shared" si="96"/>
        <v>5.916234195695127</v>
      </c>
      <c r="V1411">
        <f t="shared" si="96"/>
        <v>6.339170902971258</v>
      </c>
      <c r="W1411">
        <f t="shared" si="96"/>
        <v>7.5047069761906533</v>
      </c>
      <c r="X1411">
        <f t="shared" si="96"/>
        <v>9.1485606430114341</v>
      </c>
      <c r="Y1411">
        <f t="shared" si="96"/>
        <v>9.8849695610387762</v>
      </c>
      <c r="Z1411">
        <f t="shared" si="96"/>
        <v>10.123538661394067</v>
      </c>
      <c r="AA1411">
        <f t="shared" si="96"/>
        <v>8.6296444205686296</v>
      </c>
      <c r="AB1411">
        <f t="shared" si="96"/>
        <v>7.9010532423620132</v>
      </c>
      <c r="AC1411">
        <f t="shared" si="96"/>
        <v>9.9445185430320944</v>
      </c>
      <c r="AD1411">
        <f t="shared" si="96"/>
        <v>11.565740842481921</v>
      </c>
    </row>
    <row r="1412" spans="1:30">
      <c r="A1412" t="s">
        <v>2684</v>
      </c>
      <c r="F1412">
        <v>31181.672858480335</v>
      </c>
      <c r="G1412">
        <v>47479.490383055891</v>
      </c>
      <c r="H1412">
        <v>52114.123516642081</v>
      </c>
      <c r="I1412">
        <v>48426.392872949444</v>
      </c>
      <c r="J1412">
        <v>40525.319908023426</v>
      </c>
      <c r="K1412">
        <v>25782.171223245401</v>
      </c>
      <c r="L1412">
        <v>21264.956958573126</v>
      </c>
      <c r="M1412">
        <v>25683.758285866104</v>
      </c>
      <c r="N1412">
        <v>30439.836560338212</v>
      </c>
      <c r="O1412">
        <v>26510.049820363591</v>
      </c>
      <c r="P1412">
        <v>15982.711222546077</v>
      </c>
      <c r="Q1412">
        <v>24030.276505049904</v>
      </c>
      <c r="S1412">
        <f t="shared" ref="S1412:S1422" si="97">(F1412/F$1422)*100</f>
        <v>37.618839380795322</v>
      </c>
      <c r="T1412">
        <f t="shared" ref="T1412:T1422" si="98">(G1412/G$1422)*100</f>
        <v>42.627021617422464</v>
      </c>
      <c r="U1412">
        <f t="shared" ref="U1412:U1422" si="99">(H1412/H$1422)*100</f>
        <v>40.12536889605142</v>
      </c>
      <c r="V1412">
        <f t="shared" ref="V1412:V1422" si="100">(I1412/I$1422)*100</f>
        <v>34.944776782247779</v>
      </c>
      <c r="W1412">
        <f t="shared" ref="W1412:W1422" si="101">(J1412/J$1422)*100</f>
        <v>27.969224687128502</v>
      </c>
      <c r="X1412">
        <f t="shared" ref="X1412:X1422" si="102">(K1412/K$1422)*100</f>
        <v>22.616696639679333</v>
      </c>
      <c r="Y1412">
        <f t="shared" ref="Y1412:Y1422" si="103">(L1412/L$1422)*100</f>
        <v>21.554555294615842</v>
      </c>
      <c r="Z1412">
        <f t="shared" ref="Z1412:Z1422" si="104">(M1412/M$1422)*100</f>
        <v>21.57972582391702</v>
      </c>
      <c r="AA1412">
        <f t="shared" ref="AA1412:AA1422" si="105">(N1412/N$1422)*100</f>
        <v>30.647631650278985</v>
      </c>
      <c r="AB1412">
        <f t="shared" ref="AB1412:AB1422" si="106">(O1412/O$1422)*100</f>
        <v>32.420630818266289</v>
      </c>
      <c r="AC1412">
        <f t="shared" ref="AC1412:AC1422" si="107">(P1412/P$1422)*100</f>
        <v>29.643864235754886</v>
      </c>
      <c r="AD1412">
        <f t="shared" ref="AD1412:AD1422" si="108">(Q1412/Q$1422)*100</f>
        <v>34.301447478164995</v>
      </c>
    </row>
    <row r="1413" spans="1:30">
      <c r="A1413" t="s">
        <v>2685</v>
      </c>
      <c r="F1413">
        <v>4130.571607563732</v>
      </c>
      <c r="G1413">
        <v>4979.1635119451485</v>
      </c>
      <c r="H1413">
        <v>6020.6289660259226</v>
      </c>
      <c r="I1413">
        <v>6987.3085261911465</v>
      </c>
      <c r="J1413">
        <v>7349.5641360755562</v>
      </c>
      <c r="K1413">
        <v>6843.7973345005448</v>
      </c>
      <c r="L1413">
        <v>6827.0639454599323</v>
      </c>
      <c r="M1413">
        <v>8073.4369028234332</v>
      </c>
      <c r="N1413">
        <v>6105.1034286539589</v>
      </c>
      <c r="O1413">
        <v>5047.3567646180181</v>
      </c>
      <c r="P1413">
        <v>3817.6515727405204</v>
      </c>
      <c r="Q1413">
        <v>4629.549134227922</v>
      </c>
      <c r="S1413">
        <f t="shared" si="97"/>
        <v>4.9832897215312038</v>
      </c>
      <c r="T1413">
        <f t="shared" si="98"/>
        <v>4.4702862003782586</v>
      </c>
      <c r="U1413">
        <f t="shared" si="99"/>
        <v>4.6355947667602395</v>
      </c>
      <c r="V1413">
        <f t="shared" si="100"/>
        <v>5.0420839189292055</v>
      </c>
      <c r="W1413">
        <f t="shared" si="101"/>
        <v>5.0724241323918706</v>
      </c>
      <c r="X1413">
        <f t="shared" si="102"/>
        <v>6.0035319305571262</v>
      </c>
      <c r="Y1413">
        <f t="shared" si="103"/>
        <v>6.9200388036980227</v>
      </c>
      <c r="Z1413">
        <f t="shared" si="104"/>
        <v>6.7833746479189925</v>
      </c>
      <c r="AA1413">
        <f t="shared" si="105"/>
        <v>6.1467794249603189</v>
      </c>
      <c r="AB1413">
        <f t="shared" si="106"/>
        <v>6.1726964446540373</v>
      </c>
      <c r="AC1413">
        <f t="shared" si="107"/>
        <v>7.0807726765464203</v>
      </c>
      <c r="AD1413">
        <f t="shared" si="108"/>
        <v>6.6083399598806869</v>
      </c>
    </row>
    <row r="1414" spans="1:30">
      <c r="A1414" t="s">
        <v>2686</v>
      </c>
      <c r="F1414">
        <v>453.77340044307124</v>
      </c>
      <c r="G1414">
        <v>458.5085091709937</v>
      </c>
      <c r="H1414">
        <v>494.31864231748909</v>
      </c>
      <c r="I1414">
        <v>607.0319729470466</v>
      </c>
      <c r="J1414">
        <v>613.32330035446012</v>
      </c>
      <c r="K1414">
        <v>580.89993840858983</v>
      </c>
      <c r="L1414">
        <v>550.2248862390926</v>
      </c>
      <c r="M1414">
        <v>543.79731587193498</v>
      </c>
      <c r="N1414">
        <v>518.43576446509587</v>
      </c>
      <c r="O1414">
        <v>477.82903366176953</v>
      </c>
      <c r="P1414">
        <v>386.09854232621962</v>
      </c>
      <c r="Q1414">
        <v>460.16871511877486</v>
      </c>
      <c r="S1414">
        <f t="shared" si="97"/>
        <v>0.54745070105828686</v>
      </c>
      <c r="T1414">
        <f t="shared" si="98"/>
        <v>0.41164831329316687</v>
      </c>
      <c r="U1414">
        <f t="shared" si="99"/>
        <v>0.38060158238774833</v>
      </c>
      <c r="V1414">
        <f t="shared" si="100"/>
        <v>0.43803792799465729</v>
      </c>
      <c r="W1414">
        <f t="shared" si="101"/>
        <v>0.42329529371756591</v>
      </c>
      <c r="X1414">
        <f t="shared" si="102"/>
        <v>0.50957840483000627</v>
      </c>
      <c r="Y1414">
        <f t="shared" si="103"/>
        <v>0.55771816317421907</v>
      </c>
      <c r="Z1414">
        <f t="shared" si="104"/>
        <v>0.45690341926150979</v>
      </c>
      <c r="AA1414">
        <f t="shared" si="105"/>
        <v>0.52197482441017795</v>
      </c>
      <c r="AB1414">
        <f t="shared" si="106"/>
        <v>0.5843639977883941</v>
      </c>
      <c r="AC1414">
        <f t="shared" si="107"/>
        <v>0.71611459476260464</v>
      </c>
      <c r="AD1414">
        <f t="shared" si="108"/>
        <v>0.65685690339119751</v>
      </c>
    </row>
    <row r="1415" spans="1:30">
      <c r="A1415" t="s">
        <v>2687</v>
      </c>
      <c r="F1415">
        <v>7453.0382983314839</v>
      </c>
      <c r="G1415">
        <v>8901.105342192599</v>
      </c>
      <c r="H1415">
        <v>13427.043771482928</v>
      </c>
      <c r="I1415">
        <v>16016.60872268628</v>
      </c>
      <c r="J1415">
        <v>18081.306033337172</v>
      </c>
      <c r="K1415">
        <v>14731.634421287899</v>
      </c>
      <c r="L1415">
        <v>13658.610166219143</v>
      </c>
      <c r="M1415">
        <v>16420.266546277064</v>
      </c>
      <c r="N1415">
        <v>10664.31986362219</v>
      </c>
      <c r="O1415">
        <v>8748.9341402156952</v>
      </c>
      <c r="P1415">
        <v>4436.287104993402</v>
      </c>
      <c r="Q1415">
        <v>4407.3239037867979</v>
      </c>
      <c r="S1415">
        <f t="shared" si="97"/>
        <v>8.9916487776760192</v>
      </c>
      <c r="T1415">
        <f t="shared" si="98"/>
        <v>7.9914002189039017</v>
      </c>
      <c r="U1415">
        <f t="shared" si="99"/>
        <v>10.338177986282995</v>
      </c>
      <c r="V1415">
        <f t="shared" si="100"/>
        <v>11.557681326612217</v>
      </c>
      <c r="W1415">
        <f t="shared" si="101"/>
        <v>12.479114593812604</v>
      </c>
      <c r="X1415">
        <f t="shared" si="102"/>
        <v>12.922918858460141</v>
      </c>
      <c r="Y1415">
        <f t="shared" si="103"/>
        <v>13.844620924881815</v>
      </c>
      <c r="Z1415">
        <f t="shared" si="104"/>
        <v>13.796456347250924</v>
      </c>
      <c r="AA1415">
        <f t="shared" si="105"/>
        <v>10.737118983316082</v>
      </c>
      <c r="AB1415">
        <f t="shared" si="106"/>
        <v>10.699563589479848</v>
      </c>
      <c r="AC1415">
        <f t="shared" si="107"/>
        <v>8.2281842435932404</v>
      </c>
      <c r="AD1415">
        <f t="shared" si="108"/>
        <v>6.291129832535816</v>
      </c>
    </row>
    <row r="1416" spans="1:30">
      <c r="A1416" t="s">
        <v>2688</v>
      </c>
      <c r="F1416">
        <v>16105.008678197555</v>
      </c>
      <c r="G1416">
        <v>20219.032797477295</v>
      </c>
      <c r="H1416">
        <v>23564.959775736399</v>
      </c>
      <c r="I1416">
        <v>27833.085583843149</v>
      </c>
      <c r="J1416">
        <v>34710.562328015039</v>
      </c>
      <c r="K1416">
        <v>27198.255091731637</v>
      </c>
      <c r="L1416">
        <v>22829.39690197372</v>
      </c>
      <c r="M1416">
        <v>29349.741053322254</v>
      </c>
      <c r="N1416">
        <v>22471.981252820136</v>
      </c>
      <c r="O1416">
        <v>18663.946348496731</v>
      </c>
      <c r="P1416">
        <v>14118.42277810451</v>
      </c>
      <c r="Q1416">
        <v>17869.25376948922</v>
      </c>
      <c r="S1416">
        <f t="shared" si="97"/>
        <v>19.429738020827767</v>
      </c>
      <c r="T1416">
        <f t="shared" si="98"/>
        <v>18.152620029995489</v>
      </c>
      <c r="U1416">
        <f t="shared" si="99"/>
        <v>18.143885768703068</v>
      </c>
      <c r="V1416">
        <f t="shared" si="100"/>
        <v>20.084522203426282</v>
      </c>
      <c r="W1416">
        <f t="shared" si="101"/>
        <v>23.956072869313022</v>
      </c>
      <c r="X1416">
        <f t="shared" si="102"/>
        <v>23.858917048215787</v>
      </c>
      <c r="Y1416">
        <f t="shared" si="103"/>
        <v>23.140300675188506</v>
      </c>
      <c r="Z1416">
        <f t="shared" si="104"/>
        <v>24.659917675763072</v>
      </c>
      <c r="AA1416">
        <f t="shared" si="105"/>
        <v>22.625384420945601</v>
      </c>
      <c r="AB1416">
        <f t="shared" si="106"/>
        <v>22.825189627208427</v>
      </c>
      <c r="AC1416">
        <f t="shared" si="107"/>
        <v>26.186083339022353</v>
      </c>
      <c r="AD1416">
        <f t="shared" si="108"/>
        <v>25.507041898553613</v>
      </c>
    </row>
    <row r="1417" spans="1:30">
      <c r="A1417" t="s">
        <v>2689</v>
      </c>
      <c r="F1417">
        <v>1468.0460039555633</v>
      </c>
      <c r="G1417">
        <v>2691.7071502780627</v>
      </c>
      <c r="H1417">
        <v>2912.0889223027762</v>
      </c>
      <c r="I1417">
        <v>3375.0977481370201</v>
      </c>
      <c r="J1417">
        <v>3645.774241988931</v>
      </c>
      <c r="K1417">
        <v>2983.572503254843</v>
      </c>
      <c r="L1417">
        <v>2071.9454785869561</v>
      </c>
      <c r="M1417">
        <v>2117.9250586657199</v>
      </c>
      <c r="N1417">
        <v>1397.75864556186</v>
      </c>
      <c r="O1417">
        <v>955.46531161817882</v>
      </c>
      <c r="P1417">
        <v>542.0809071017145</v>
      </c>
      <c r="Q1417">
        <v>511.7074508813273</v>
      </c>
      <c r="S1417">
        <f t="shared" si="97"/>
        <v>1.7711104557176811</v>
      </c>
      <c r="T1417">
        <f t="shared" si="98"/>
        <v>2.4166110031294887</v>
      </c>
      <c r="U1417">
        <f t="shared" si="99"/>
        <v>2.2421684253826002</v>
      </c>
      <c r="V1417">
        <f t="shared" si="100"/>
        <v>2.4354908641728854</v>
      </c>
      <c r="W1417">
        <f t="shared" si="101"/>
        <v>2.5161918317773853</v>
      </c>
      <c r="X1417">
        <f t="shared" si="102"/>
        <v>2.6172564608431537</v>
      </c>
      <c r="Y1417">
        <f t="shared" si="103"/>
        <v>2.1001624161588945</v>
      </c>
      <c r="Z1417">
        <f t="shared" si="104"/>
        <v>1.7794997746401027</v>
      </c>
      <c r="AA1417">
        <f t="shared" si="105"/>
        <v>1.4073003322556861</v>
      </c>
      <c r="AB1417">
        <f t="shared" si="106"/>
        <v>1.1684922637843569</v>
      </c>
      <c r="AC1417">
        <f t="shared" si="107"/>
        <v>1.005422208482986</v>
      </c>
      <c r="AD1417">
        <f t="shared" si="108"/>
        <v>0.73042464771068982</v>
      </c>
    </row>
    <row r="1418" spans="1:30">
      <c r="A1418" t="s">
        <v>2690</v>
      </c>
      <c r="F1418">
        <v>1656.8149404373446</v>
      </c>
      <c r="G1418">
        <v>1969.615916524609</v>
      </c>
      <c r="H1418">
        <v>2206.5557153067689</v>
      </c>
      <c r="I1418">
        <v>2270.2816330859669</v>
      </c>
      <c r="J1418">
        <v>2167.325464157977</v>
      </c>
      <c r="K1418">
        <v>2220.7948152495032</v>
      </c>
      <c r="L1418">
        <v>2026.7588920459632</v>
      </c>
      <c r="M1418">
        <v>2360.9451626185046</v>
      </c>
      <c r="N1418">
        <v>2322.0805084489352</v>
      </c>
      <c r="O1418">
        <v>1749.0992885650478</v>
      </c>
      <c r="P1418">
        <v>1294.208231021144</v>
      </c>
      <c r="Q1418">
        <v>1238.0674699943979</v>
      </c>
      <c r="S1418">
        <f t="shared" si="97"/>
        <v>1.9988489844945416</v>
      </c>
      <c r="T1418">
        <f t="shared" si="98"/>
        <v>1.7683184797130098</v>
      </c>
      <c r="U1418">
        <f t="shared" si="99"/>
        <v>1.6989417856773663</v>
      </c>
      <c r="V1418">
        <f t="shared" si="100"/>
        <v>1.6382489009488379</v>
      </c>
      <c r="W1418">
        <f t="shared" si="101"/>
        <v>1.4958157767723868</v>
      </c>
      <c r="X1418">
        <f t="shared" si="102"/>
        <v>1.9481308304315981</v>
      </c>
      <c r="Y1418">
        <f t="shared" si="103"/>
        <v>2.0543604528598292</v>
      </c>
      <c r="Z1418">
        <f t="shared" si="104"/>
        <v>1.9836874622296903</v>
      </c>
      <c r="AA1418">
        <f t="shared" si="105"/>
        <v>2.3379320038124667</v>
      </c>
      <c r="AB1418">
        <f t="shared" si="106"/>
        <v>2.1390718872018279</v>
      </c>
      <c r="AC1418">
        <f t="shared" si="107"/>
        <v>2.4004270964407515</v>
      </c>
      <c r="AD1418">
        <f t="shared" si="108"/>
        <v>1.7672500059461662</v>
      </c>
    </row>
    <row r="1419" spans="1:30">
      <c r="A1419" t="s">
        <v>2691</v>
      </c>
      <c r="F1419">
        <v>5575.4049404625548</v>
      </c>
      <c r="G1419">
        <v>6178.4664194121851</v>
      </c>
      <c r="H1419">
        <v>7514.6861616953465</v>
      </c>
      <c r="I1419">
        <v>8251.7625637312794</v>
      </c>
      <c r="J1419">
        <v>9063.3040480709296</v>
      </c>
      <c r="K1419">
        <v>7722.8651347001951</v>
      </c>
      <c r="L1419">
        <v>7604.5146042713695</v>
      </c>
      <c r="M1419">
        <v>9426.4808896954073</v>
      </c>
      <c r="N1419">
        <v>7408.3980514957257</v>
      </c>
      <c r="O1419">
        <v>6019.366932207603</v>
      </c>
      <c r="P1419">
        <v>4312.2440893221328</v>
      </c>
      <c r="Q1419">
        <v>5049.5262505806586</v>
      </c>
      <c r="S1419">
        <f t="shared" si="97"/>
        <v>6.7263954660184782</v>
      </c>
      <c r="T1419">
        <f t="shared" si="98"/>
        <v>5.5470187126690664</v>
      </c>
      <c r="U1419">
        <f t="shared" si="99"/>
        <v>5.7859469569662494</v>
      </c>
      <c r="V1419">
        <f t="shared" si="100"/>
        <v>5.9545215685633135</v>
      </c>
      <c r="W1419">
        <f t="shared" si="101"/>
        <v>6.2551902835952466</v>
      </c>
      <c r="X1419">
        <f t="shared" si="102"/>
        <v>6.7746698456176047</v>
      </c>
      <c r="Y1419">
        <f t="shared" si="103"/>
        <v>7.7080772298670759</v>
      </c>
      <c r="Z1419">
        <f t="shared" si="104"/>
        <v>7.9202144335692388</v>
      </c>
      <c r="AA1419">
        <f t="shared" si="105"/>
        <v>7.4589708834613671</v>
      </c>
      <c r="AB1419">
        <f t="shared" si="106"/>
        <v>7.3614223432683952</v>
      </c>
      <c r="AC1419">
        <f t="shared" si="107"/>
        <v>7.9981159989286201</v>
      </c>
      <c r="AD1419">
        <f t="shared" si="108"/>
        <v>7.2078263201636084</v>
      </c>
    </row>
    <row r="1420" spans="1:30">
      <c r="A1420" t="s">
        <v>2692</v>
      </c>
      <c r="F1420">
        <v>8972.5220997988981</v>
      </c>
      <c r="G1420">
        <v>11055.313114592987</v>
      </c>
      <c r="H1420">
        <v>12871.91245439677</v>
      </c>
      <c r="I1420">
        <v>14870.904465391463</v>
      </c>
      <c r="J1420">
        <v>16592.05663136586</v>
      </c>
      <c r="K1420">
        <v>14382.234401893773</v>
      </c>
      <c r="L1420">
        <v>10871.941664158148</v>
      </c>
      <c r="M1420">
        <v>11293.419622052679</v>
      </c>
      <c r="N1420">
        <v>7860.9031184513406</v>
      </c>
      <c r="O1420">
        <v>5785.2922408320583</v>
      </c>
      <c r="P1420">
        <v>2666.3132184511383</v>
      </c>
      <c r="Q1420">
        <v>2566.8133775755282</v>
      </c>
      <c r="S1420">
        <f t="shared" si="97"/>
        <v>10.824815886078193</v>
      </c>
      <c r="T1420">
        <f t="shared" si="98"/>
        <v>9.9254450147027526</v>
      </c>
      <c r="U1420">
        <f t="shared" si="99"/>
        <v>9.9107535688557356</v>
      </c>
      <c r="V1420">
        <f t="shared" si="100"/>
        <v>10.730934233664843</v>
      </c>
      <c r="W1420">
        <f t="shared" si="101"/>
        <v>11.451284308118533</v>
      </c>
      <c r="X1420">
        <f t="shared" si="102"/>
        <v>12.616417354916862</v>
      </c>
      <c r="Y1420">
        <f t="shared" si="103"/>
        <v>11.020001978675943</v>
      </c>
      <c r="Z1420">
        <f t="shared" si="104"/>
        <v>9.4888332286032906</v>
      </c>
      <c r="AA1420">
        <f t="shared" si="105"/>
        <v>7.914564939771453</v>
      </c>
      <c r="AB1420">
        <f t="shared" si="106"/>
        <v>7.0751592391094267</v>
      </c>
      <c r="AC1420">
        <f t="shared" si="107"/>
        <v>4.9453328635673746</v>
      </c>
      <c r="AD1420">
        <f t="shared" si="108"/>
        <v>3.6639367940129923</v>
      </c>
    </row>
    <row r="1421" spans="1:30">
      <c r="A1421" t="s">
        <v>2693</v>
      </c>
      <c r="F1421">
        <v>791.07353940602979</v>
      </c>
      <c r="G1421">
        <v>1001.1684071441979</v>
      </c>
      <c r="H1421">
        <v>1068.0226355049201</v>
      </c>
      <c r="I1421">
        <v>1156.4916915322679</v>
      </c>
      <c r="J1421">
        <v>1270.242823896943</v>
      </c>
      <c r="K1421">
        <v>1120.9495422100676</v>
      </c>
      <c r="L1421">
        <v>1198.8676352729051</v>
      </c>
      <c r="M1421">
        <v>1699.3967715705078</v>
      </c>
      <c r="N1421">
        <v>1562.0350101679244</v>
      </c>
      <c r="O1421">
        <v>1351.1166585331682</v>
      </c>
      <c r="P1421">
        <v>998.06903029634861</v>
      </c>
      <c r="Q1421">
        <v>1190.9584240540594</v>
      </c>
      <c r="S1421">
        <f t="shared" si="97"/>
        <v>0.9543833184440329</v>
      </c>
      <c r="T1421">
        <f t="shared" si="98"/>
        <v>0.89884762851722422</v>
      </c>
      <c r="U1421">
        <f t="shared" si="99"/>
        <v>0.82232606723746915</v>
      </c>
      <c r="V1421">
        <f t="shared" si="100"/>
        <v>0.83453137046872206</v>
      </c>
      <c r="W1421">
        <f t="shared" si="101"/>
        <v>0.87667924718225942</v>
      </c>
      <c r="X1421">
        <f t="shared" si="102"/>
        <v>0.9833219834369421</v>
      </c>
      <c r="Y1421">
        <f t="shared" si="103"/>
        <v>1.2151944998410709</v>
      </c>
      <c r="Z1421">
        <f t="shared" si="104"/>
        <v>1.4278485254520701</v>
      </c>
      <c r="AA1421">
        <f t="shared" si="105"/>
        <v>1.5726981162192688</v>
      </c>
      <c r="AB1421">
        <f t="shared" si="106"/>
        <v>1.6523565468770072</v>
      </c>
      <c r="AC1421">
        <f t="shared" si="107"/>
        <v>1.8511641998686681</v>
      </c>
      <c r="AD1421">
        <f t="shared" si="108"/>
        <v>1.7000053171582776</v>
      </c>
    </row>
    <row r="1422" spans="1:30">
      <c r="A1422" t="s">
        <v>2694</v>
      </c>
      <c r="F1422">
        <v>82888.449967435183</v>
      </c>
      <c r="G1422">
        <v>111383.55104699628</v>
      </c>
      <c r="H1422">
        <v>129878.24149766365</v>
      </c>
      <c r="I1422">
        <v>138579.77452455909</v>
      </c>
      <c r="J1422">
        <v>144892.53942985865</v>
      </c>
      <c r="K1422">
        <v>113996.18447378596</v>
      </c>
      <c r="L1422">
        <v>98656.44021839292</v>
      </c>
      <c r="M1422">
        <v>119018.00094883757</v>
      </c>
      <c r="N1422">
        <v>99321.986467626833</v>
      </c>
      <c r="O1422">
        <v>81769.07466410991</v>
      </c>
      <c r="P1422">
        <v>53915.748282467714</v>
      </c>
      <c r="Q1422">
        <v>70056.158768071429</v>
      </c>
      <c r="S1422">
        <f t="shared" si="97"/>
        <v>100</v>
      </c>
      <c r="T1422">
        <f t="shared" si="98"/>
        <v>100</v>
      </c>
      <c r="U1422">
        <f t="shared" si="99"/>
        <v>100</v>
      </c>
      <c r="V1422">
        <f t="shared" si="100"/>
        <v>100</v>
      </c>
      <c r="W1422">
        <f t="shared" si="101"/>
        <v>100</v>
      </c>
      <c r="X1422">
        <f t="shared" si="102"/>
        <v>100</v>
      </c>
      <c r="Y1422">
        <f t="shared" si="103"/>
        <v>100</v>
      </c>
      <c r="Z1422">
        <f t="shared" si="104"/>
        <v>100</v>
      </c>
      <c r="AA1422">
        <f t="shared" si="105"/>
        <v>100</v>
      </c>
      <c r="AB1422">
        <f t="shared" si="106"/>
        <v>100</v>
      </c>
      <c r="AC1422">
        <f t="shared" si="107"/>
        <v>100</v>
      </c>
      <c r="AD1422">
        <f t="shared" si="108"/>
        <v>100</v>
      </c>
    </row>
    <row r="1423" spans="1:30">
      <c r="A1423" t="s">
        <v>2695</v>
      </c>
      <c r="F1423">
        <v>910.22757986637941</v>
      </c>
      <c r="G1423">
        <v>559.74334881895174</v>
      </c>
      <c r="H1423">
        <v>-1739.7970427147293</v>
      </c>
      <c r="I1423">
        <v>-1854.5203318462711</v>
      </c>
      <c r="J1423">
        <v>775.82130932441339</v>
      </c>
      <c r="K1423">
        <v>2168.1190709365246</v>
      </c>
      <c r="L1423">
        <v>2477.657649553229</v>
      </c>
      <c r="M1423">
        <v>3102.8772233126806</v>
      </c>
      <c r="N1423">
        <v>2067.5245612149029</v>
      </c>
      <c r="O1423">
        <v>1416.1164104941649</v>
      </c>
      <c r="P1423">
        <v>893.80834441245611</v>
      </c>
      <c r="Q1423">
        <v>1202.0839741165551</v>
      </c>
    </row>
    <row r="1424" spans="1:30">
      <c r="A1424" t="s">
        <v>2696</v>
      </c>
      <c r="F1424">
        <v>83798.677547301646</v>
      </c>
      <c r="G1424">
        <v>111943.29439581523</v>
      </c>
      <c r="H1424">
        <v>128138.44445494896</v>
      </c>
      <c r="I1424">
        <v>136725.25419271283</v>
      </c>
      <c r="J1424">
        <v>145668.36073918312</v>
      </c>
      <c r="K1424">
        <v>116164.30354472263</v>
      </c>
      <c r="L1424">
        <v>101134.09786794614</v>
      </c>
      <c r="M1424">
        <v>122120.8781721502</v>
      </c>
      <c r="N1424">
        <v>101389.51102884179</v>
      </c>
      <c r="O1424">
        <v>83185.191074604081</v>
      </c>
      <c r="P1424">
        <v>54809.556626880178</v>
      </c>
      <c r="Q1424">
        <v>71258.242742187984</v>
      </c>
    </row>
    <row r="1427" spans="1:30">
      <c r="A1427" s="389" t="s">
        <v>12</v>
      </c>
    </row>
    <row r="1428" spans="1:30" ht="13.9" customHeight="1"/>
    <row r="1429" spans="1:30" s="8" customFormat="1">
      <c r="A1429" s="8" t="s">
        <v>2697</v>
      </c>
      <c r="B1429" s="324"/>
    </row>
    <row r="1430" spans="1:30" s="8" customFormat="1">
      <c r="A1430" s="8" t="s">
        <v>421</v>
      </c>
      <c r="B1430" s="324"/>
    </row>
    <row r="1431" spans="1:30">
      <c r="F1431">
        <v>2010</v>
      </c>
      <c r="G1431">
        <v>2011</v>
      </c>
      <c r="H1431">
        <v>2012</v>
      </c>
      <c r="I1431">
        <v>2013</v>
      </c>
      <c r="J1431">
        <v>2014</v>
      </c>
      <c r="K1431">
        <v>2015</v>
      </c>
      <c r="L1431">
        <v>2016</v>
      </c>
      <c r="M1431">
        <v>2017</v>
      </c>
      <c r="N1431">
        <v>2018</v>
      </c>
      <c r="O1431">
        <v>2019</v>
      </c>
      <c r="P1431">
        <v>2020</v>
      </c>
      <c r="Q1431">
        <v>2021</v>
      </c>
      <c r="S1431" s="389">
        <v>2010</v>
      </c>
      <c r="T1431" s="389">
        <v>2011</v>
      </c>
      <c r="U1431" s="389">
        <v>2012</v>
      </c>
      <c r="V1431" s="389">
        <v>2013</v>
      </c>
      <c r="W1431" s="389">
        <v>2014</v>
      </c>
      <c r="X1431" s="389">
        <v>2015</v>
      </c>
      <c r="Y1431" s="389">
        <v>2016</v>
      </c>
      <c r="Z1431" s="389">
        <v>2017</v>
      </c>
      <c r="AA1431" s="389">
        <v>2018</v>
      </c>
      <c r="AB1431" s="389">
        <v>2019</v>
      </c>
      <c r="AC1431" s="389">
        <v>2020</v>
      </c>
      <c r="AD1431" s="389">
        <v>2021</v>
      </c>
    </row>
    <row r="1432" spans="1:30">
      <c r="A1432" t="s">
        <v>2682</v>
      </c>
      <c r="F1432">
        <v>264.39164104110557</v>
      </c>
      <c r="G1432">
        <v>320.18294767175507</v>
      </c>
      <c r="H1432">
        <v>322.835391593324</v>
      </c>
      <c r="I1432">
        <v>284.5126911966567</v>
      </c>
      <c r="J1432">
        <v>281.49335505038681</v>
      </c>
      <c r="K1432">
        <v>263.54690668890873</v>
      </c>
      <c r="L1432">
        <v>298.01604475653204</v>
      </c>
      <c r="M1432">
        <v>296.65617840742181</v>
      </c>
      <c r="N1432">
        <v>360.5889979365362</v>
      </c>
      <c r="O1432">
        <v>348.28475934914889</v>
      </c>
      <c r="P1432">
        <v>330.22435973588682</v>
      </c>
      <c r="Q1432">
        <v>303.28922370248182</v>
      </c>
      <c r="S1432">
        <f>(F1432/F$1443)*100</f>
        <v>2.2219947572317467</v>
      </c>
      <c r="T1432">
        <f t="shared" ref="T1432:AA1432" si="109">(G1432/G$1443)*100</f>
        <v>2.2243794573320637</v>
      </c>
      <c r="U1432">
        <f t="shared" si="109"/>
        <v>2.4246101442360044</v>
      </c>
      <c r="V1432">
        <f t="shared" si="109"/>
        <v>2.0717826889126729</v>
      </c>
      <c r="W1432">
        <f t="shared" si="109"/>
        <v>1.8830272453367953</v>
      </c>
      <c r="X1432">
        <f t="shared" si="109"/>
        <v>2.0211807946267939</v>
      </c>
      <c r="Y1432">
        <f t="shared" si="109"/>
        <v>2.0486995445761695</v>
      </c>
      <c r="Z1432">
        <f t="shared" si="109"/>
        <v>1.9205229229355796</v>
      </c>
      <c r="AA1432">
        <f t="shared" si="109"/>
        <v>2.2204760398829753</v>
      </c>
      <c r="AB1432">
        <f>(O1432/O$1443)*100</f>
        <v>2.1913644720981962</v>
      </c>
      <c r="AC1432">
        <f t="shared" ref="AC1432" si="110">(P1432/P$1443)*100</f>
        <v>2.3337752597351726</v>
      </c>
      <c r="AD1432">
        <f>(Q1432/Q$1443)*100</f>
        <v>1.8116955003344013</v>
      </c>
    </row>
    <row r="1433" spans="1:30">
      <c r="A1433" t="s">
        <v>2684</v>
      </c>
      <c r="F1433">
        <v>2433.6573577320869</v>
      </c>
      <c r="G1433">
        <v>3579.1320194972736</v>
      </c>
      <c r="H1433">
        <v>2546.9484425389169</v>
      </c>
      <c r="I1433">
        <v>2858.4831340043129</v>
      </c>
      <c r="J1433">
        <v>3598.779939879335</v>
      </c>
      <c r="K1433">
        <v>2484.8532838102046</v>
      </c>
      <c r="L1433">
        <v>3452.7756275251058</v>
      </c>
      <c r="M1433">
        <v>3031.447064655893</v>
      </c>
      <c r="N1433">
        <v>2724.6025399013488</v>
      </c>
      <c r="O1433">
        <v>2245.237567626868</v>
      </c>
      <c r="P1433">
        <v>1305.0648673231922</v>
      </c>
      <c r="Q1433">
        <v>2002.521183295104</v>
      </c>
      <c r="S1433">
        <f t="shared" ref="S1433:S1443" si="111">(F1433/F$1443)*100</f>
        <v>20.452892793756803</v>
      </c>
      <c r="T1433">
        <f t="shared" ref="T1433:T1443" si="112">(G1433/G$1443)*100</f>
        <v>24.864996081586977</v>
      </c>
      <c r="U1433">
        <f t="shared" ref="U1433:U1443" si="113">(H1433/H$1443)*100</f>
        <v>19.128500751259182</v>
      </c>
      <c r="V1433">
        <f t="shared" ref="V1433:V1443" si="114">(I1433/I$1443)*100</f>
        <v>20.81508507993253</v>
      </c>
      <c r="W1433">
        <f t="shared" ref="W1433:W1443" si="115">(J1433/J$1443)*100</f>
        <v>24.073750073252359</v>
      </c>
      <c r="X1433">
        <f t="shared" ref="X1433:X1443" si="116">(K1433/K$1443)*100</f>
        <v>19.056712893355584</v>
      </c>
      <c r="Y1433">
        <f t="shared" ref="Y1433:Y1443" si="117">(L1433/L$1443)*100</f>
        <v>23.735969858311925</v>
      </c>
      <c r="Z1433">
        <f t="shared" ref="Z1433:Z1443" si="118">(M1433/M$1443)*100</f>
        <v>19.625290154387574</v>
      </c>
      <c r="AA1433">
        <f t="shared" ref="AA1433:AA1443" si="119">(N1433/N$1443)*100</f>
        <v>16.777868134290745</v>
      </c>
      <c r="AB1433">
        <f t="shared" ref="AB1433:AB1443" si="120">(O1433/O$1443)*100</f>
        <v>14.126756066823321</v>
      </c>
      <c r="AC1433">
        <f t="shared" ref="AC1433:AC1443" si="121">(P1433/P$1443)*100</f>
        <v>9.2232084336370654</v>
      </c>
      <c r="AD1433">
        <f t="shared" ref="AD1433:AD1443" si="122">(Q1433/Q$1443)*100</f>
        <v>11.96204261005655</v>
      </c>
    </row>
    <row r="1434" spans="1:30">
      <c r="A1434" t="s">
        <v>2685</v>
      </c>
      <c r="F1434">
        <v>1074.6714793577826</v>
      </c>
      <c r="G1434">
        <v>1168.2426407060382</v>
      </c>
      <c r="H1434">
        <v>1126.0010217486374</v>
      </c>
      <c r="I1434">
        <v>1140.772286677631</v>
      </c>
      <c r="J1434">
        <v>1214.2137384302771</v>
      </c>
      <c r="K1434">
        <v>979.89906315253108</v>
      </c>
      <c r="L1434">
        <v>980.85984939785465</v>
      </c>
      <c r="M1434">
        <v>994.26919208051299</v>
      </c>
      <c r="N1434">
        <v>1046.9445326437346</v>
      </c>
      <c r="O1434">
        <v>1018.4552026311598</v>
      </c>
      <c r="P1434">
        <v>846.33062916862343</v>
      </c>
      <c r="Q1434">
        <v>980.19477178552643</v>
      </c>
      <c r="S1434">
        <f t="shared" si="111"/>
        <v>9.0317318031556972</v>
      </c>
      <c r="T1434">
        <f t="shared" si="112"/>
        <v>8.1160316314843861</v>
      </c>
      <c r="U1434">
        <f t="shared" si="113"/>
        <v>8.4566734962905752</v>
      </c>
      <c r="V1434">
        <f t="shared" si="114"/>
        <v>8.3069485076025096</v>
      </c>
      <c r="W1434">
        <f t="shared" si="115"/>
        <v>8.1223855203160866</v>
      </c>
      <c r="X1434">
        <f t="shared" si="116"/>
        <v>7.5149930310300803</v>
      </c>
      <c r="Y1434">
        <f t="shared" si="117"/>
        <v>6.7428823451304813</v>
      </c>
      <c r="Z1434">
        <f t="shared" si="118"/>
        <v>6.4368009633589063</v>
      </c>
      <c r="AA1434">
        <f t="shared" si="119"/>
        <v>6.4469943984010376</v>
      </c>
      <c r="AB1434">
        <f t="shared" si="120"/>
        <v>6.4079937107789116</v>
      </c>
      <c r="AC1434">
        <f t="shared" si="121"/>
        <v>5.9812228434315262</v>
      </c>
      <c r="AD1434">
        <f t="shared" si="122"/>
        <v>5.8551848160525726</v>
      </c>
    </row>
    <row r="1435" spans="1:30">
      <c r="A1435" t="s">
        <v>2686</v>
      </c>
      <c r="F1435">
        <v>53.101038008494143</v>
      </c>
      <c r="G1435">
        <v>98.11377853290908</v>
      </c>
      <c r="H1435">
        <v>64.203225081602511</v>
      </c>
      <c r="I1435">
        <v>120.07459773670783</v>
      </c>
      <c r="J1435">
        <v>172.02602999224555</v>
      </c>
      <c r="K1435">
        <v>189.19562616658504</v>
      </c>
      <c r="L1435">
        <v>180.36072756938793</v>
      </c>
      <c r="M1435">
        <v>266.24043985855104</v>
      </c>
      <c r="N1435">
        <v>285.51443161059541</v>
      </c>
      <c r="O1435">
        <v>152.56330465384951</v>
      </c>
      <c r="P1435">
        <v>181.86814644723501</v>
      </c>
      <c r="Q1435">
        <v>196.72054475017842</v>
      </c>
      <c r="S1435">
        <f t="shared" si="111"/>
        <v>0.44627064454013315</v>
      </c>
      <c r="T1435">
        <f t="shared" si="112"/>
        <v>0.68161741603293635</v>
      </c>
      <c r="U1435">
        <f t="shared" si="113"/>
        <v>0.48218935990021738</v>
      </c>
      <c r="V1435">
        <f t="shared" si="114"/>
        <v>0.87436687594759699</v>
      </c>
      <c r="W1435">
        <f t="shared" si="115"/>
        <v>1.1507543448922275</v>
      </c>
      <c r="X1435">
        <f t="shared" si="116"/>
        <v>1.4509696616802876</v>
      </c>
      <c r="Y1435">
        <f t="shared" si="117"/>
        <v>1.2398827074317538</v>
      </c>
      <c r="Z1435">
        <f t="shared" si="118"/>
        <v>1.7236144229518142</v>
      </c>
      <c r="AA1435">
        <f t="shared" si="119"/>
        <v>1.7581733166016169</v>
      </c>
      <c r="AB1435">
        <f t="shared" si="120"/>
        <v>0.95990937469987858</v>
      </c>
      <c r="AC1435">
        <f t="shared" si="121"/>
        <v>1.2853060902348832</v>
      </c>
      <c r="AD1435">
        <f t="shared" si="122"/>
        <v>1.1751084374064229</v>
      </c>
    </row>
    <row r="1436" spans="1:30">
      <c r="A1436" t="s">
        <v>2687</v>
      </c>
      <c r="F1436">
        <v>1152.1265529092568</v>
      </c>
      <c r="G1436">
        <v>1415.1867337582598</v>
      </c>
      <c r="H1436">
        <v>1503.2957084115737</v>
      </c>
      <c r="I1436">
        <v>1461.7973752898681</v>
      </c>
      <c r="J1436">
        <v>1478.0252928146988</v>
      </c>
      <c r="K1436">
        <v>1426.0311109980937</v>
      </c>
      <c r="L1436">
        <v>1471.1201441650323</v>
      </c>
      <c r="M1436">
        <v>1683.2216783218639</v>
      </c>
      <c r="N1436">
        <v>1869.614515779256</v>
      </c>
      <c r="O1436">
        <v>1894.39661615061</v>
      </c>
      <c r="P1436">
        <v>1602.9529720998469</v>
      </c>
      <c r="Q1436">
        <v>2049.8211009883944</v>
      </c>
      <c r="S1436">
        <f t="shared" si="111"/>
        <v>9.6826781291237634</v>
      </c>
      <c r="T1436">
        <f t="shared" si="112"/>
        <v>9.8316050924982683</v>
      </c>
      <c r="U1436">
        <f t="shared" si="113"/>
        <v>11.290292574218885</v>
      </c>
      <c r="V1436">
        <f t="shared" si="114"/>
        <v>10.644609504361959</v>
      </c>
      <c r="W1436">
        <f t="shared" si="115"/>
        <v>9.8871317767653562</v>
      </c>
      <c r="X1436">
        <f t="shared" si="116"/>
        <v>10.936446685340497</v>
      </c>
      <c r="Y1436">
        <f t="shared" si="117"/>
        <v>10.113157403420882</v>
      </c>
      <c r="Z1436">
        <f t="shared" si="118"/>
        <v>10.897011600950234</v>
      </c>
      <c r="AA1436">
        <f t="shared" si="119"/>
        <v>11.512925407768272</v>
      </c>
      <c r="AB1436">
        <f t="shared" si="120"/>
        <v>11.919308351169846</v>
      </c>
      <c r="AC1436">
        <f t="shared" si="121"/>
        <v>11.328455574257399</v>
      </c>
      <c r="AD1436">
        <f t="shared" si="122"/>
        <v>12.244588250831391</v>
      </c>
    </row>
    <row r="1437" spans="1:30">
      <c r="A1437" t="s">
        <v>2688</v>
      </c>
      <c r="F1437">
        <v>1696.5116214217292</v>
      </c>
      <c r="G1437">
        <v>1999.4305827330879</v>
      </c>
      <c r="H1437">
        <v>1936.1003886739138</v>
      </c>
      <c r="I1437">
        <v>2103.2109688496607</v>
      </c>
      <c r="J1437">
        <v>2334.3378118750575</v>
      </c>
      <c r="K1437">
        <v>1944.8480967974426</v>
      </c>
      <c r="L1437">
        <v>2235.4345960322485</v>
      </c>
      <c r="M1437">
        <v>2531.2188535524137</v>
      </c>
      <c r="N1437">
        <v>2707.2027682342828</v>
      </c>
      <c r="O1437">
        <v>2667.8629303392972</v>
      </c>
      <c r="P1437">
        <v>2358.3510200611349</v>
      </c>
      <c r="Q1437">
        <v>2927.7475617721034</v>
      </c>
      <c r="S1437">
        <f t="shared" si="111"/>
        <v>14.257787854177046</v>
      </c>
      <c r="T1437">
        <f t="shared" si="112"/>
        <v>13.890472140797563</v>
      </c>
      <c r="U1437">
        <f t="shared" si="113"/>
        <v>14.540811710481364</v>
      </c>
      <c r="V1437">
        <f t="shared" si="114"/>
        <v>15.315295982287564</v>
      </c>
      <c r="W1437">
        <f t="shared" si="115"/>
        <v>15.615365765184059</v>
      </c>
      <c r="X1437">
        <f t="shared" si="116"/>
        <v>14.915332041265403</v>
      </c>
      <c r="Y1437">
        <f t="shared" si="117"/>
        <v>15.367406954758266</v>
      </c>
      <c r="Z1437">
        <f t="shared" si="118"/>
        <v>16.38686191304522</v>
      </c>
      <c r="AA1437">
        <f t="shared" si="119"/>
        <v>16.67072183668531</v>
      </c>
      <c r="AB1437">
        <f t="shared" si="120"/>
        <v>16.785862387140966</v>
      </c>
      <c r="AC1437">
        <f t="shared" si="121"/>
        <v>16.667035917010693</v>
      </c>
      <c r="AD1437">
        <f t="shared" si="122"/>
        <v>17.488874213944349</v>
      </c>
    </row>
    <row r="1438" spans="1:30">
      <c r="A1438" t="s">
        <v>2689</v>
      </c>
      <c r="F1438">
        <v>311.6403467284814</v>
      </c>
      <c r="G1438">
        <v>348.43197625359318</v>
      </c>
      <c r="H1438">
        <v>344.32633196495931</v>
      </c>
      <c r="I1438">
        <v>345.09285565768414</v>
      </c>
      <c r="J1438">
        <v>369.0446336258205</v>
      </c>
      <c r="K1438">
        <v>354.95047314857015</v>
      </c>
      <c r="L1438">
        <v>361.10375874827741</v>
      </c>
      <c r="M1438">
        <v>409.38107532081085</v>
      </c>
      <c r="N1438">
        <v>443.49127573395293</v>
      </c>
      <c r="O1438">
        <v>450.08216621751308</v>
      </c>
      <c r="P1438">
        <v>441.97265235083631</v>
      </c>
      <c r="Q1438">
        <v>495.96990408369959</v>
      </c>
      <c r="S1438">
        <f t="shared" si="111"/>
        <v>2.6190813516109257</v>
      </c>
      <c r="T1438">
        <f t="shared" si="112"/>
        <v>2.4206315042444611</v>
      </c>
      <c r="U1438">
        <f t="shared" si="113"/>
        <v>2.5860148519945563</v>
      </c>
      <c r="V1438">
        <f t="shared" si="114"/>
        <v>2.5129192002364751</v>
      </c>
      <c r="W1438">
        <f t="shared" si="115"/>
        <v>2.468694508750894</v>
      </c>
      <c r="X1438">
        <f t="shared" si="116"/>
        <v>2.722168468546764</v>
      </c>
      <c r="Y1438">
        <f t="shared" si="117"/>
        <v>2.4823935459472399</v>
      </c>
      <c r="Z1438">
        <f t="shared" si="118"/>
        <v>2.6502928190824573</v>
      </c>
      <c r="AA1438">
        <f t="shared" si="119"/>
        <v>2.7309811372494921</v>
      </c>
      <c r="AB1438">
        <f t="shared" si="120"/>
        <v>2.831861119668782</v>
      </c>
      <c r="AC1438">
        <f t="shared" si="121"/>
        <v>3.1235274174227516</v>
      </c>
      <c r="AD1438">
        <f t="shared" si="122"/>
        <v>2.9626718435969619</v>
      </c>
    </row>
    <row r="1439" spans="1:30">
      <c r="A1439" t="s">
        <v>2690</v>
      </c>
      <c r="F1439">
        <v>532.11862284725885</v>
      </c>
      <c r="G1439">
        <v>571.66190017548422</v>
      </c>
      <c r="H1439">
        <v>574.58317791949025</v>
      </c>
      <c r="I1439">
        <v>581.28469348128351</v>
      </c>
      <c r="J1439">
        <v>574.97602449905821</v>
      </c>
      <c r="K1439">
        <v>612.190138408145</v>
      </c>
      <c r="L1439">
        <v>707.73976052001933</v>
      </c>
      <c r="M1439">
        <v>763.57624452534355</v>
      </c>
      <c r="N1439">
        <v>899.92523209633237</v>
      </c>
      <c r="O1439">
        <v>936.22029453621246</v>
      </c>
      <c r="P1439">
        <v>897.91991854258958</v>
      </c>
      <c r="Q1439">
        <v>1041.0253179006106</v>
      </c>
      <c r="S1439">
        <f t="shared" si="111"/>
        <v>4.4720203162858745</v>
      </c>
      <c r="T1439">
        <f t="shared" si="112"/>
        <v>3.9714575574254831</v>
      </c>
      <c r="U1439">
        <f t="shared" si="113"/>
        <v>4.3153267521731227</v>
      </c>
      <c r="V1439">
        <f t="shared" si="114"/>
        <v>4.2328360124083773</v>
      </c>
      <c r="W1439">
        <f t="shared" si="115"/>
        <v>3.8462560487559743</v>
      </c>
      <c r="X1439">
        <f t="shared" si="116"/>
        <v>4.6949780817235256</v>
      </c>
      <c r="Y1439">
        <f t="shared" si="117"/>
        <v>4.8653290672331515</v>
      </c>
      <c r="Z1439">
        <f t="shared" si="118"/>
        <v>4.9433175094906341</v>
      </c>
      <c r="AA1439">
        <f t="shared" si="119"/>
        <v>5.5416621887829374</v>
      </c>
      <c r="AB1439">
        <f t="shared" si="120"/>
        <v>5.8905818771336893</v>
      </c>
      <c r="AC1439">
        <f t="shared" si="121"/>
        <v>6.3458168040484084</v>
      </c>
      <c r="AD1439">
        <f t="shared" si="122"/>
        <v>6.2185555462559368</v>
      </c>
    </row>
    <row r="1440" spans="1:30">
      <c r="A1440" t="s">
        <v>2691</v>
      </c>
      <c r="F1440">
        <v>1029.5592566212408</v>
      </c>
      <c r="G1440">
        <v>1123.5984669225966</v>
      </c>
      <c r="H1440">
        <v>1130.7047095236903</v>
      </c>
      <c r="I1440">
        <v>1132.6239483561098</v>
      </c>
      <c r="J1440">
        <v>1172.5255001320716</v>
      </c>
      <c r="K1440">
        <v>1140.2587094745111</v>
      </c>
      <c r="L1440">
        <v>1146.6743581548001</v>
      </c>
      <c r="M1440">
        <v>1305.7208129969376</v>
      </c>
      <c r="N1440">
        <v>1420.3903108257396</v>
      </c>
      <c r="O1440">
        <v>1435.0761249455716</v>
      </c>
      <c r="P1440">
        <v>1319.23745137423</v>
      </c>
      <c r="Q1440">
        <v>1502.3766711134276</v>
      </c>
      <c r="S1440">
        <f t="shared" si="111"/>
        <v>8.6526005945707709</v>
      </c>
      <c r="T1440">
        <f t="shared" si="112"/>
        <v>7.8058790022592461</v>
      </c>
      <c r="U1440">
        <f t="shared" si="113"/>
        <v>8.4919998867412172</v>
      </c>
      <c r="V1440">
        <f t="shared" si="114"/>
        <v>8.2476134171117206</v>
      </c>
      <c r="W1440">
        <f t="shared" si="115"/>
        <v>7.8435153902856189</v>
      </c>
      <c r="X1440">
        <f t="shared" si="116"/>
        <v>8.7448152340344141</v>
      </c>
      <c r="Y1440">
        <f t="shared" si="117"/>
        <v>7.8827676451048534</v>
      </c>
      <c r="Z1440">
        <f t="shared" si="118"/>
        <v>8.4531081259690453</v>
      </c>
      <c r="AA1440">
        <f t="shared" si="119"/>
        <v>8.746641385396849</v>
      </c>
      <c r="AB1440">
        <f t="shared" si="120"/>
        <v>9.0293208374630609</v>
      </c>
      <c r="AC1440">
        <f t="shared" si="121"/>
        <v>9.3233695061008994</v>
      </c>
      <c r="AD1440">
        <f t="shared" si="122"/>
        <v>8.9744337818399735</v>
      </c>
    </row>
    <row r="1441" spans="1:30">
      <c r="A1441" t="s">
        <v>2692</v>
      </c>
      <c r="F1441">
        <v>3057.7660691819333</v>
      </c>
      <c r="G1441">
        <v>3443.5806736237737</v>
      </c>
      <c r="H1441">
        <v>3429.4010703275544</v>
      </c>
      <c r="I1441">
        <v>3372.7403247627462</v>
      </c>
      <c r="J1441">
        <v>3404.7562593164721</v>
      </c>
      <c r="K1441">
        <v>3310.7552370755593</v>
      </c>
      <c r="L1441">
        <v>3381.2858082099833</v>
      </c>
      <c r="M1441">
        <v>3790.9710966704065</v>
      </c>
      <c r="N1441">
        <v>4078.9045422803183</v>
      </c>
      <c r="O1441">
        <v>4344.8770370351413</v>
      </c>
      <c r="P1441">
        <v>4504.7716563544855</v>
      </c>
      <c r="Q1441">
        <v>4832.7659894536009</v>
      </c>
      <c r="S1441">
        <f t="shared" si="111"/>
        <v>25.698014308656042</v>
      </c>
      <c r="T1441">
        <f t="shared" si="112"/>
        <v>23.923291873517044</v>
      </c>
      <c r="U1441">
        <f t="shared" si="113"/>
        <v>25.756038031432322</v>
      </c>
      <c r="V1441">
        <f t="shared" si="114"/>
        <v>24.559835941417841</v>
      </c>
      <c r="W1441">
        <f t="shared" si="115"/>
        <v>22.775844207321715</v>
      </c>
      <c r="X1441">
        <f t="shared" si="116"/>
        <v>25.390678968529944</v>
      </c>
      <c r="Y1441">
        <f t="shared" si="117"/>
        <v>23.244515915312387</v>
      </c>
      <c r="Z1441">
        <f t="shared" si="118"/>
        <v>24.542374038617361</v>
      </c>
      <c r="AA1441">
        <f t="shared" si="119"/>
        <v>25.117543399638986</v>
      </c>
      <c r="AB1441">
        <f t="shared" si="120"/>
        <v>27.337426973223522</v>
      </c>
      <c r="AC1441">
        <f t="shared" si="121"/>
        <v>31.836308656226098</v>
      </c>
      <c r="AD1441">
        <f t="shared" si="122"/>
        <v>28.868484974102206</v>
      </c>
    </row>
    <row r="1442" spans="1:30">
      <c r="A1442" t="s">
        <v>2693</v>
      </c>
      <c r="F1442">
        <v>293.22533136966126</v>
      </c>
      <c r="G1442">
        <v>326.69262409156534</v>
      </c>
      <c r="H1442">
        <v>336.52121993939369</v>
      </c>
      <c r="I1442">
        <v>332.18534861695753</v>
      </c>
      <c r="J1442">
        <v>348.80081696562513</v>
      </c>
      <c r="K1442">
        <v>332.72580343781613</v>
      </c>
      <c r="L1442">
        <v>331.22526406248352</v>
      </c>
      <c r="M1442">
        <v>373.93300980007996</v>
      </c>
      <c r="N1442">
        <v>402.0862834256983</v>
      </c>
      <c r="O1442">
        <v>400.45526694568747</v>
      </c>
      <c r="P1442">
        <v>361.09895796092582</v>
      </c>
      <c r="Q1442">
        <v>408.21633632517739</v>
      </c>
      <c r="S1442">
        <f t="shared" si="111"/>
        <v>2.4643182606882483</v>
      </c>
      <c r="T1442">
        <f t="shared" si="112"/>
        <v>2.2696035725055843</v>
      </c>
      <c r="U1442">
        <f t="shared" si="113"/>
        <v>2.5273956476356862</v>
      </c>
      <c r="V1442">
        <f t="shared" si="114"/>
        <v>2.4189284909590745</v>
      </c>
      <c r="W1442">
        <f t="shared" si="115"/>
        <v>2.3332751191389169</v>
      </c>
      <c r="X1442">
        <f t="shared" si="116"/>
        <v>2.5517241398666948</v>
      </c>
      <c r="Y1442">
        <f t="shared" si="117"/>
        <v>2.2769950127729093</v>
      </c>
      <c r="Z1442">
        <f t="shared" si="118"/>
        <v>2.4208055292111914</v>
      </c>
      <c r="AA1442">
        <f t="shared" si="119"/>
        <v>2.4760127553018001</v>
      </c>
      <c r="AB1442">
        <f t="shared" si="120"/>
        <v>2.5196148297998247</v>
      </c>
      <c r="AC1442">
        <f t="shared" si="121"/>
        <v>2.551973497895097</v>
      </c>
      <c r="AD1442">
        <f t="shared" si="122"/>
        <v>2.4384766812842966</v>
      </c>
    </row>
    <row r="1443" spans="1:30">
      <c r="A1443" t="s">
        <v>2694</v>
      </c>
      <c r="F1443">
        <v>11898.841803321608</v>
      </c>
      <c r="G1443">
        <v>14394.259334501532</v>
      </c>
      <c r="H1443">
        <v>13314.940233208072</v>
      </c>
      <c r="I1443">
        <v>13732.747778965977</v>
      </c>
      <c r="J1443">
        <v>14948.979402581048</v>
      </c>
      <c r="K1443">
        <v>13039.254449158369</v>
      </c>
      <c r="L1443">
        <v>14546.595939141722</v>
      </c>
      <c r="M1443">
        <v>15446.635646190232</v>
      </c>
      <c r="N1443">
        <v>16239.265430467793</v>
      </c>
      <c r="O1443">
        <v>15893.51127043106</v>
      </c>
      <c r="P1443">
        <v>14149.792631418988</v>
      </c>
      <c r="Q1443">
        <v>16740.629076271423</v>
      </c>
      <c r="S1443">
        <f t="shared" si="111"/>
        <v>100</v>
      </c>
      <c r="T1443">
        <f t="shared" si="112"/>
        <v>100</v>
      </c>
      <c r="U1443">
        <f t="shared" si="113"/>
        <v>100</v>
      </c>
      <c r="V1443">
        <f t="shared" si="114"/>
        <v>100</v>
      </c>
      <c r="W1443">
        <f t="shared" si="115"/>
        <v>100</v>
      </c>
      <c r="X1443">
        <f t="shared" si="116"/>
        <v>100</v>
      </c>
      <c r="Y1443">
        <f t="shared" si="117"/>
        <v>100</v>
      </c>
      <c r="Z1443">
        <f t="shared" si="118"/>
        <v>100</v>
      </c>
      <c r="AA1443">
        <f t="shared" si="119"/>
        <v>100</v>
      </c>
      <c r="AB1443">
        <f t="shared" si="120"/>
        <v>100</v>
      </c>
      <c r="AC1443">
        <f t="shared" si="121"/>
        <v>100</v>
      </c>
      <c r="AD1443">
        <f t="shared" si="122"/>
        <v>100</v>
      </c>
    </row>
    <row r="1444" spans="1:30">
      <c r="A1444" t="s">
        <v>2695</v>
      </c>
      <c r="F1444">
        <v>745.17833171435439</v>
      </c>
      <c r="G1444">
        <v>716.3861902641969</v>
      </c>
      <c r="H1444">
        <v>631.57144759520031</v>
      </c>
      <c r="I1444">
        <v>538.96138761047189</v>
      </c>
      <c r="J1444">
        <v>521.10265330875006</v>
      </c>
      <c r="K1444">
        <v>491.48051831115799</v>
      </c>
      <c r="L1444">
        <v>536.04601604157756</v>
      </c>
      <c r="M1444">
        <v>658.53016698230363</v>
      </c>
      <c r="N1444">
        <v>791.25242578693599</v>
      </c>
      <c r="O1444">
        <v>793.47366939855272</v>
      </c>
      <c r="P1444">
        <v>775.32919152791931</v>
      </c>
      <c r="Q1444">
        <v>874.22829877781555</v>
      </c>
    </row>
    <row r="1445" spans="1:30">
      <c r="A1445" t="s">
        <v>2696</v>
      </c>
      <c r="F1445">
        <v>12644.02013503596</v>
      </c>
      <c r="G1445">
        <v>15110.645524765732</v>
      </c>
      <c r="H1445">
        <v>13946.511680803269</v>
      </c>
      <c r="I1445">
        <v>14271.709166576449</v>
      </c>
      <c r="J1445">
        <v>15470.082055889798</v>
      </c>
      <c r="K1445">
        <v>13530.734967469525</v>
      </c>
      <c r="L1445">
        <v>15082.641955183304</v>
      </c>
      <c r="M1445">
        <v>16105.16581317254</v>
      </c>
      <c r="N1445">
        <v>17030.51785625473</v>
      </c>
      <c r="O1445">
        <v>16686.98493982961</v>
      </c>
      <c r="P1445">
        <v>14925.121822946905</v>
      </c>
      <c r="Q1445">
        <v>17614.85737504924</v>
      </c>
    </row>
    <row r="1448" spans="1:30" s="200" customFormat="1">
      <c r="A1448" s="200" t="s">
        <v>2698</v>
      </c>
      <c r="B1448" s="474"/>
    </row>
    <row r="1449" spans="1:30" s="200" customFormat="1">
      <c r="A1449" s="200" t="s">
        <v>421</v>
      </c>
      <c r="B1449" s="474"/>
    </row>
    <row r="1450" spans="1:30">
      <c r="F1450">
        <v>2010</v>
      </c>
      <c r="G1450">
        <v>2011</v>
      </c>
      <c r="H1450">
        <v>2012</v>
      </c>
      <c r="I1450">
        <v>2013</v>
      </c>
      <c r="J1450">
        <v>2014</v>
      </c>
      <c r="K1450">
        <v>2015</v>
      </c>
      <c r="L1450">
        <v>2016</v>
      </c>
      <c r="M1450">
        <v>2017</v>
      </c>
      <c r="N1450">
        <v>2018</v>
      </c>
      <c r="O1450">
        <v>2019</v>
      </c>
      <c r="P1450">
        <v>2020</v>
      </c>
      <c r="Q1450">
        <v>2021</v>
      </c>
      <c r="S1450" s="389">
        <v>2010</v>
      </c>
      <c r="T1450" s="389">
        <v>2011</v>
      </c>
      <c r="U1450" s="389">
        <v>2012</v>
      </c>
      <c r="V1450" s="389">
        <v>2013</v>
      </c>
      <c r="W1450" s="389">
        <v>2014</v>
      </c>
      <c r="X1450" s="389">
        <v>2015</v>
      </c>
      <c r="Y1450" s="389">
        <v>2016</v>
      </c>
      <c r="Z1450" s="389">
        <v>2017</v>
      </c>
      <c r="AA1450" s="389">
        <v>2018</v>
      </c>
      <c r="AB1450" s="389">
        <v>2019</v>
      </c>
      <c r="AC1450" s="389">
        <v>2020</v>
      </c>
      <c r="AD1450" s="389">
        <v>2021</v>
      </c>
    </row>
    <row r="1451" spans="1:30">
      <c r="A1451" t="s">
        <v>2682</v>
      </c>
      <c r="F1451">
        <v>273.53195390761738</v>
      </c>
      <c r="G1451">
        <v>309.73593732937729</v>
      </c>
      <c r="H1451">
        <v>303.30728829181623</v>
      </c>
      <c r="I1451">
        <v>340.10998437344153</v>
      </c>
      <c r="J1451">
        <v>342.65620656110292</v>
      </c>
      <c r="K1451">
        <v>293.82009637187423</v>
      </c>
      <c r="L1451">
        <v>315.90816431368478</v>
      </c>
      <c r="M1451">
        <v>340.75983534471783</v>
      </c>
      <c r="N1451">
        <v>414.80258413167661</v>
      </c>
      <c r="O1451">
        <v>419.06062975793424</v>
      </c>
      <c r="P1451">
        <v>435.83714848550562</v>
      </c>
      <c r="Q1451">
        <v>457.06794766533147</v>
      </c>
      <c r="S1451">
        <f>(F1451/F$1462)*100</f>
        <v>31.618599829699008</v>
      </c>
      <c r="T1451">
        <f t="shared" ref="T1451:AD1462" si="123">(G1451/G$1462)*100</f>
        <v>31.622393389337788</v>
      </c>
      <c r="U1451">
        <f t="shared" si="123"/>
        <v>31.283701119217</v>
      </c>
      <c r="V1451">
        <f t="shared" si="123"/>
        <v>31.913736225170215</v>
      </c>
      <c r="W1451">
        <f t="shared" si="123"/>
        <v>31.283943604033322</v>
      </c>
      <c r="X1451">
        <f t="shared" si="123"/>
        <v>31.727066091195834</v>
      </c>
      <c r="Y1451">
        <f t="shared" si="123"/>
        <v>32.720969894705625</v>
      </c>
      <c r="Z1451">
        <f t="shared" si="123"/>
        <v>33.293442743286256</v>
      </c>
      <c r="AA1451">
        <f t="shared" si="123"/>
        <v>35.205251884708147</v>
      </c>
      <c r="AB1451">
        <f t="shared" si="123"/>
        <v>36.96724891261173</v>
      </c>
      <c r="AC1451">
        <f t="shared" si="123"/>
        <v>37.345288465340673</v>
      </c>
      <c r="AD1451">
        <f t="shared" si="123"/>
        <v>36.883434637280502</v>
      </c>
    </row>
    <row r="1452" spans="1:30">
      <c r="A1452" t="s">
        <v>2684</v>
      </c>
      <c r="F1452">
        <v>10.449013519391157</v>
      </c>
      <c r="G1452">
        <v>12.737627332513142</v>
      </c>
      <c r="H1452">
        <v>11.443022566254534</v>
      </c>
      <c r="I1452">
        <v>12.243628167556752</v>
      </c>
      <c r="J1452">
        <v>12.661568303616594</v>
      </c>
      <c r="K1452">
        <v>9.9645247380976354</v>
      </c>
      <c r="L1452">
        <v>10.827966654001431</v>
      </c>
      <c r="M1452">
        <v>9.7509562370564673</v>
      </c>
      <c r="N1452">
        <v>10.738059877607807</v>
      </c>
      <c r="O1452">
        <v>9.8814660030590851</v>
      </c>
      <c r="P1452">
        <v>8.6389828939816979</v>
      </c>
      <c r="Q1452">
        <v>9.3801480622885833</v>
      </c>
      <c r="S1452">
        <f t="shared" ref="S1452:S1462" si="124">(F1452/F$1462)*100</f>
        <v>1.2078412498611677</v>
      </c>
      <c r="T1452">
        <f t="shared" si="123"/>
        <v>1.3004440680293912</v>
      </c>
      <c r="U1452">
        <f t="shared" si="123"/>
        <v>1.1802555087919437</v>
      </c>
      <c r="V1452">
        <f t="shared" si="123"/>
        <v>1.1488634198678418</v>
      </c>
      <c r="W1452">
        <f t="shared" si="123"/>
        <v>1.1559801957894014</v>
      </c>
      <c r="X1452">
        <f t="shared" si="123"/>
        <v>1.0759819999951588</v>
      </c>
      <c r="Y1452">
        <f t="shared" si="123"/>
        <v>1.1215334420880911</v>
      </c>
      <c r="Z1452">
        <f t="shared" si="123"/>
        <v>0.9527029582060802</v>
      </c>
      <c r="AA1452">
        <f t="shared" si="123"/>
        <v>0.91136390467677475</v>
      </c>
      <c r="AB1452">
        <f t="shared" si="123"/>
        <v>0.8716891719644525</v>
      </c>
      <c r="AC1452">
        <f t="shared" si="123"/>
        <v>0.74024279330934406</v>
      </c>
      <c r="AD1452">
        <f t="shared" si="123"/>
        <v>0.75693795574735334</v>
      </c>
    </row>
    <row r="1453" spans="1:30">
      <c r="A1453" t="s">
        <v>2685</v>
      </c>
      <c r="F1453">
        <v>64.258096933042538</v>
      </c>
      <c r="G1453">
        <v>74.699388101387299</v>
      </c>
      <c r="H1453">
        <v>70.343061032847444</v>
      </c>
      <c r="I1453">
        <v>82.363311456638584</v>
      </c>
      <c r="J1453">
        <v>87.877345273522835</v>
      </c>
      <c r="K1453">
        <v>69.641828012090244</v>
      </c>
      <c r="L1453">
        <v>72.560799680967449</v>
      </c>
      <c r="M1453">
        <v>74.10772273463111</v>
      </c>
      <c r="N1453">
        <v>83.793132526306209</v>
      </c>
      <c r="O1453">
        <v>76.323179942013851</v>
      </c>
      <c r="P1453">
        <v>78.150029817378766</v>
      </c>
      <c r="Q1453">
        <v>90.485363122626538</v>
      </c>
      <c r="S1453">
        <f t="shared" si="124"/>
        <v>7.4278380412918201</v>
      </c>
      <c r="T1453">
        <f t="shared" si="123"/>
        <v>7.6264106026964544</v>
      </c>
      <c r="U1453">
        <f t="shared" si="123"/>
        <v>7.2553195459161515</v>
      </c>
      <c r="V1453">
        <f t="shared" si="123"/>
        <v>7.7284440834661936</v>
      </c>
      <c r="W1453">
        <f t="shared" si="123"/>
        <v>8.0230559405286002</v>
      </c>
      <c r="X1453">
        <f t="shared" si="123"/>
        <v>7.5200127810685258</v>
      </c>
      <c r="Y1453">
        <f t="shared" si="123"/>
        <v>7.5156643927035445</v>
      </c>
      <c r="Z1453">
        <f t="shared" si="123"/>
        <v>7.2405869700131023</v>
      </c>
      <c r="AA1453">
        <f t="shared" si="123"/>
        <v>7.1117163914796011</v>
      </c>
      <c r="AB1453">
        <f t="shared" si="123"/>
        <v>6.7328157081906372</v>
      </c>
      <c r="AC1453">
        <f t="shared" si="123"/>
        <v>6.6963897346672461</v>
      </c>
      <c r="AD1453">
        <f t="shared" si="123"/>
        <v>7.301783013688075</v>
      </c>
    </row>
    <row r="1454" spans="1:30">
      <c r="A1454" t="s">
        <v>2686</v>
      </c>
      <c r="F1454">
        <v>11.703428935512189</v>
      </c>
      <c r="G1454">
        <v>10.773033985958309</v>
      </c>
      <c r="H1454">
        <v>10.119890779009204</v>
      </c>
      <c r="I1454">
        <v>10.050300930907374</v>
      </c>
      <c r="J1454">
        <v>9.3573844124800463</v>
      </c>
      <c r="K1454">
        <v>2.5466141962832203</v>
      </c>
      <c r="L1454">
        <v>2.8143764567631822</v>
      </c>
      <c r="M1454">
        <v>3.5220007701906031</v>
      </c>
      <c r="N1454">
        <v>3.8575542424068754</v>
      </c>
      <c r="O1454">
        <v>3.8083183416913275</v>
      </c>
      <c r="P1454">
        <v>2.4643252486037532</v>
      </c>
      <c r="Q1454">
        <v>3.8628352162847874</v>
      </c>
      <c r="S1454">
        <f t="shared" si="124"/>
        <v>1.3528439031012056</v>
      </c>
      <c r="T1454">
        <f t="shared" si="123"/>
        <v>1.0998695264037355</v>
      </c>
      <c r="U1454">
        <f t="shared" si="123"/>
        <v>1.0437851337916106</v>
      </c>
      <c r="V1454">
        <f t="shared" si="123"/>
        <v>0.94305568089522607</v>
      </c>
      <c r="W1454">
        <f t="shared" si="123"/>
        <v>0.85431368420021636</v>
      </c>
      <c r="X1454">
        <f t="shared" si="123"/>
        <v>0.27498662587052874</v>
      </c>
      <c r="Y1454">
        <f t="shared" si="123"/>
        <v>0.29150600622868161</v>
      </c>
      <c r="Z1454">
        <f t="shared" si="123"/>
        <v>0.34411194871464063</v>
      </c>
      <c r="AA1454">
        <f t="shared" si="123"/>
        <v>0.32739952439579717</v>
      </c>
      <c r="AB1454">
        <f t="shared" si="123"/>
        <v>0.33594912544537958</v>
      </c>
      <c r="AC1454">
        <f t="shared" si="123"/>
        <v>0.21115900193760134</v>
      </c>
      <c r="AD1454">
        <f t="shared" si="123"/>
        <v>0.31171433250170982</v>
      </c>
    </row>
    <row r="1455" spans="1:30">
      <c r="A1455" t="s">
        <v>2687</v>
      </c>
      <c r="F1455">
        <v>19.486142453403538</v>
      </c>
      <c r="G1455">
        <v>20.326955124910409</v>
      </c>
      <c r="H1455">
        <v>20.906515935185002</v>
      </c>
      <c r="I1455">
        <v>24.011723755182214</v>
      </c>
      <c r="J1455">
        <v>22.673352772458099</v>
      </c>
      <c r="K1455">
        <v>17.792673306249927</v>
      </c>
      <c r="L1455">
        <v>13.040540831854205</v>
      </c>
      <c r="M1455">
        <v>10.229055889118541</v>
      </c>
      <c r="N1455">
        <v>10.807610115075542</v>
      </c>
      <c r="O1455">
        <v>10.351905327620955</v>
      </c>
      <c r="P1455">
        <v>9.2366048409745556</v>
      </c>
      <c r="Q1455">
        <v>15.55399965024437</v>
      </c>
      <c r="S1455">
        <f t="shared" si="124"/>
        <v>2.2524773857564204</v>
      </c>
      <c r="T1455">
        <f t="shared" si="123"/>
        <v>2.0752741090026778</v>
      </c>
      <c r="U1455">
        <f t="shared" si="123"/>
        <v>2.1563385424857335</v>
      </c>
      <c r="V1455">
        <f t="shared" si="123"/>
        <v>2.2531059170351657</v>
      </c>
      <c r="W1455">
        <f t="shared" si="123"/>
        <v>2.0700395202718913</v>
      </c>
      <c r="X1455">
        <f t="shared" si="123"/>
        <v>1.9212753957168895</v>
      </c>
      <c r="Y1455">
        <f t="shared" si="123"/>
        <v>1.350706288002373</v>
      </c>
      <c r="Z1455">
        <f t="shared" si="123"/>
        <v>0.99941498744336188</v>
      </c>
      <c r="AA1455">
        <f t="shared" si="123"/>
        <v>0.91726679371932629</v>
      </c>
      <c r="AB1455">
        <f t="shared" si="123"/>
        <v>0.91318876981358754</v>
      </c>
      <c r="AC1455">
        <f t="shared" si="123"/>
        <v>0.79145082842342529</v>
      </c>
      <c r="AD1455">
        <f t="shared" si="123"/>
        <v>1.255141456272336</v>
      </c>
    </row>
    <row r="1456" spans="1:30">
      <c r="A1456" t="s">
        <v>2688</v>
      </c>
      <c r="F1456">
        <v>200.13530721968462</v>
      </c>
      <c r="G1456">
        <v>229.80417293980477</v>
      </c>
      <c r="H1456">
        <v>232.56883826785838</v>
      </c>
      <c r="I1456">
        <v>254.29505441527917</v>
      </c>
      <c r="J1456">
        <v>259.78609450572293</v>
      </c>
      <c r="K1456">
        <v>218.80706447396128</v>
      </c>
      <c r="L1456">
        <v>223.90176831937424</v>
      </c>
      <c r="M1456">
        <v>243.27076295924158</v>
      </c>
      <c r="N1456">
        <v>278.99829366476672</v>
      </c>
      <c r="O1456">
        <v>260.16414741901315</v>
      </c>
      <c r="P1456">
        <v>256.22752549738181</v>
      </c>
      <c r="Q1456">
        <v>278.42972451421326</v>
      </c>
      <c r="S1456">
        <f t="shared" si="124"/>
        <v>23.134402033739342</v>
      </c>
      <c r="T1456">
        <f t="shared" si="123"/>
        <v>23.461784970357318</v>
      </c>
      <c r="U1456">
        <f t="shared" si="123"/>
        <v>23.987600387021455</v>
      </c>
      <c r="V1456">
        <f t="shared" si="123"/>
        <v>23.861414433113737</v>
      </c>
      <c r="W1456">
        <f t="shared" si="123"/>
        <v>23.718039755336708</v>
      </c>
      <c r="X1456">
        <f t="shared" si="123"/>
        <v>23.627063912604605</v>
      </c>
      <c r="Y1456">
        <f t="shared" si="123"/>
        <v>23.19117974195462</v>
      </c>
      <c r="Z1456">
        <f t="shared" si="123"/>
        <v>23.768415105335624</v>
      </c>
      <c r="AA1456">
        <f t="shared" si="123"/>
        <v>23.67922857672913</v>
      </c>
      <c r="AB1456">
        <f t="shared" si="123"/>
        <v>22.950265696234801</v>
      </c>
      <c r="AC1456">
        <f t="shared" si="123"/>
        <v>21.955197912135709</v>
      </c>
      <c r="AD1456">
        <f t="shared" si="123"/>
        <v>22.468091664820399</v>
      </c>
    </row>
    <row r="1457" spans="1:30">
      <c r="A1457" t="s">
        <v>2689</v>
      </c>
      <c r="F1457">
        <v>33.813167886888017</v>
      </c>
      <c r="G1457">
        <v>46.410364934305306</v>
      </c>
      <c r="H1457">
        <v>51.250682821580831</v>
      </c>
      <c r="I1457">
        <v>58.220682665407864</v>
      </c>
      <c r="J1457">
        <v>63.0181890341197</v>
      </c>
      <c r="K1457">
        <v>52.591169933806647</v>
      </c>
      <c r="L1457">
        <v>53.097305902080571</v>
      </c>
      <c r="M1457">
        <v>49.758790454612686</v>
      </c>
      <c r="N1457">
        <v>52.960021894627808</v>
      </c>
      <c r="O1457">
        <v>49.322202899422329</v>
      </c>
      <c r="P1457">
        <v>52.461515779264921</v>
      </c>
      <c r="Q1457">
        <v>48.903780327798259</v>
      </c>
      <c r="S1457">
        <f t="shared" si="124"/>
        <v>3.9085927955277482</v>
      </c>
      <c r="T1457">
        <f t="shared" si="123"/>
        <v>4.7382516538100576</v>
      </c>
      <c r="U1457">
        <f t="shared" si="123"/>
        <v>5.2860946816535304</v>
      </c>
      <c r="V1457">
        <f t="shared" si="123"/>
        <v>5.4630548787213336</v>
      </c>
      <c r="W1457">
        <f t="shared" si="123"/>
        <v>5.7534561873466572</v>
      </c>
      <c r="X1457">
        <f t="shared" si="123"/>
        <v>5.6788611293332796</v>
      </c>
      <c r="Y1457">
        <f t="shared" si="123"/>
        <v>5.4996848583716442</v>
      </c>
      <c r="Z1457">
        <f t="shared" si="123"/>
        <v>4.8616100524286923</v>
      </c>
      <c r="AA1457">
        <f t="shared" si="123"/>
        <v>4.4948391884370835</v>
      </c>
      <c r="AB1457">
        <f t="shared" si="123"/>
        <v>4.3509364087828954</v>
      </c>
      <c r="AC1457">
        <f t="shared" si="123"/>
        <v>4.4952350824469143</v>
      </c>
      <c r="AD1457">
        <f t="shared" si="123"/>
        <v>3.94632656796355</v>
      </c>
    </row>
    <row r="1458" spans="1:30">
      <c r="A1458" t="s">
        <v>2690</v>
      </c>
      <c r="F1458">
        <v>16.52892483412246</v>
      </c>
      <c r="G1458">
        <v>18.407202710659252</v>
      </c>
      <c r="H1458">
        <v>21.353589761734693</v>
      </c>
      <c r="I1458">
        <v>22.804191585918488</v>
      </c>
      <c r="J1458">
        <v>25.205130039692598</v>
      </c>
      <c r="K1458">
        <v>26.048993803530827</v>
      </c>
      <c r="L1458">
        <v>28.96033643306788</v>
      </c>
      <c r="M1458">
        <v>30.905727508298281</v>
      </c>
      <c r="N1458">
        <v>31.883816004851678</v>
      </c>
      <c r="O1458">
        <v>31.438788004291816</v>
      </c>
      <c r="P1458">
        <v>29.200408259438671</v>
      </c>
      <c r="Q1458">
        <v>31.972243026258262</v>
      </c>
      <c r="S1458">
        <f t="shared" si="124"/>
        <v>1.9106413436501177</v>
      </c>
      <c r="T1458">
        <f t="shared" si="123"/>
        <v>1.8792775882985784</v>
      </c>
      <c r="U1458">
        <f t="shared" si="123"/>
        <v>2.2024506027885802</v>
      </c>
      <c r="V1458">
        <f t="shared" si="123"/>
        <v>2.1397988548967706</v>
      </c>
      <c r="W1458">
        <f t="shared" si="123"/>
        <v>2.3011865875934752</v>
      </c>
      <c r="X1458">
        <f t="shared" si="123"/>
        <v>2.8128033385700211</v>
      </c>
      <c r="Y1458">
        <f t="shared" si="123"/>
        <v>2.9996385140145336</v>
      </c>
      <c r="Z1458">
        <f t="shared" si="123"/>
        <v>3.0195990328385562</v>
      </c>
      <c r="AA1458">
        <f t="shared" si="123"/>
        <v>2.706052991078205</v>
      </c>
      <c r="AB1458">
        <f t="shared" si="123"/>
        <v>2.773358839117916</v>
      </c>
      <c r="AC1458">
        <f t="shared" si="123"/>
        <v>2.5020760014235441</v>
      </c>
      <c r="AD1458">
        <f t="shared" si="123"/>
        <v>2.5800236964542012</v>
      </c>
    </row>
    <row r="1459" spans="1:30">
      <c r="A1459" t="s">
        <v>2691</v>
      </c>
      <c r="F1459">
        <v>146.03530618825201</v>
      </c>
      <c r="G1459">
        <v>160.53614276370027</v>
      </c>
      <c r="H1459">
        <v>157.827397739129</v>
      </c>
      <c r="I1459">
        <v>168.25571582389082</v>
      </c>
      <c r="J1459">
        <v>170.37734582161647</v>
      </c>
      <c r="K1459">
        <v>147.25751755250744</v>
      </c>
      <c r="L1459">
        <v>153.60947239608393</v>
      </c>
      <c r="M1459">
        <v>164.99446659163115</v>
      </c>
      <c r="N1459">
        <v>188.10110116854185</v>
      </c>
      <c r="O1459">
        <v>178.84983026212382</v>
      </c>
      <c r="P1459">
        <v>193.04573340256164</v>
      </c>
      <c r="Q1459">
        <v>202.37866406010207</v>
      </c>
      <c r="S1459">
        <f t="shared" si="124"/>
        <v>16.880776967408341</v>
      </c>
      <c r="T1459">
        <f t="shared" si="123"/>
        <v>16.389887151784283</v>
      </c>
      <c r="U1459">
        <f t="shared" si="123"/>
        <v>16.278623461709664</v>
      </c>
      <c r="V1459">
        <f t="shared" si="123"/>
        <v>15.788035576412074</v>
      </c>
      <c r="W1459">
        <f t="shared" si="123"/>
        <v>15.555169222180323</v>
      </c>
      <c r="X1459">
        <f t="shared" si="123"/>
        <v>15.901053227824969</v>
      </c>
      <c r="Y1459">
        <f t="shared" si="123"/>
        <v>15.910481239804239</v>
      </c>
      <c r="Z1459">
        <f t="shared" si="123"/>
        <v>16.120543728020319</v>
      </c>
      <c r="AA1459">
        <f t="shared" si="123"/>
        <v>15.964574233046061</v>
      </c>
      <c r="AB1459">
        <f t="shared" si="123"/>
        <v>15.777159016578098</v>
      </c>
      <c r="AC1459">
        <f t="shared" si="123"/>
        <v>16.541381628375976</v>
      </c>
      <c r="AD1459">
        <f t="shared" si="123"/>
        <v>16.331095334880988</v>
      </c>
    </row>
    <row r="1460" spans="1:30">
      <c r="A1460" t="s">
        <v>2692</v>
      </c>
      <c r="F1460">
        <v>84.274750348706462</v>
      </c>
      <c r="G1460">
        <v>89.445356715034052</v>
      </c>
      <c r="H1460">
        <v>83.739201845516575</v>
      </c>
      <c r="I1460">
        <v>86.103134759976882</v>
      </c>
      <c r="J1460">
        <v>94.413092860108762</v>
      </c>
      <c r="K1460">
        <v>81.180052720074158</v>
      </c>
      <c r="L1460">
        <v>84.203101017211964</v>
      </c>
      <c r="M1460">
        <v>89.393251610558522</v>
      </c>
      <c r="N1460">
        <v>94.568451459700299</v>
      </c>
      <c r="O1460">
        <v>87.080559163661931</v>
      </c>
      <c r="P1460">
        <v>93.930479606892888</v>
      </c>
      <c r="Q1460">
        <v>92.930074656295034</v>
      </c>
      <c r="S1460">
        <f t="shared" si="124"/>
        <v>9.741639208717439</v>
      </c>
      <c r="T1460">
        <f t="shared" si="123"/>
        <v>9.1318956440130936</v>
      </c>
      <c r="U1460">
        <f t="shared" si="123"/>
        <v>8.6370234531802659</v>
      </c>
      <c r="V1460">
        <f t="shared" si="123"/>
        <v>8.0793650793650809</v>
      </c>
      <c r="W1460">
        <f t="shared" si="123"/>
        <v>8.6197588602303945</v>
      </c>
      <c r="X1460">
        <f t="shared" si="123"/>
        <v>8.7659248966984649</v>
      </c>
      <c r="Y1460">
        <f t="shared" si="123"/>
        <v>8.721544564733799</v>
      </c>
      <c r="Z1460">
        <f t="shared" si="123"/>
        <v>8.7340372761993308</v>
      </c>
      <c r="AA1460">
        <f t="shared" si="123"/>
        <v>8.0262425581434584</v>
      </c>
      <c r="AB1460">
        <f t="shared" si="123"/>
        <v>7.6817731790075268</v>
      </c>
      <c r="AC1460">
        <f t="shared" si="123"/>
        <v>8.0485586618687996</v>
      </c>
      <c r="AD1460">
        <f t="shared" si="123"/>
        <v>7.4990608112664132</v>
      </c>
    </row>
    <row r="1461" spans="1:30">
      <c r="A1461" t="s">
        <v>2693</v>
      </c>
      <c r="F1461">
        <v>4.8848270788238262</v>
      </c>
      <c r="G1461">
        <v>6.6067228377102651</v>
      </c>
      <c r="H1461">
        <v>6.6730807883996794</v>
      </c>
      <c r="I1461">
        <v>7.2588712560837445</v>
      </c>
      <c r="J1461">
        <v>7.2897945877719552</v>
      </c>
      <c r="K1461">
        <v>6.4360293640221169</v>
      </c>
      <c r="L1461">
        <v>6.5370492898744175</v>
      </c>
      <c r="M1461">
        <v>6.8117817093796287</v>
      </c>
      <c r="N1461">
        <v>7.7300121071282657</v>
      </c>
      <c r="O1461">
        <v>7.3186917778268041</v>
      </c>
      <c r="P1461">
        <v>7.8544598747632737</v>
      </c>
      <c r="Q1461">
        <v>8.2580636669524594</v>
      </c>
      <c r="S1461">
        <f t="shared" si="124"/>
        <v>0.5646557575308826</v>
      </c>
      <c r="T1461">
        <f t="shared" si="123"/>
        <v>0.67451129626662398</v>
      </c>
      <c r="U1461">
        <f t="shared" si="123"/>
        <v>0.68827447604171932</v>
      </c>
      <c r="V1461">
        <f t="shared" si="123"/>
        <v>0.68112585105636281</v>
      </c>
      <c r="W1461">
        <f t="shared" si="123"/>
        <v>0.66554616085198015</v>
      </c>
      <c r="X1461">
        <f t="shared" si="123"/>
        <v>0.69497060112173237</v>
      </c>
      <c r="Y1461">
        <f t="shared" si="123"/>
        <v>0.6770910573928518</v>
      </c>
      <c r="Z1461">
        <f t="shared" si="123"/>
        <v>0.66553519751403034</v>
      </c>
      <c r="AA1461">
        <f t="shared" si="123"/>
        <v>0.65606395358642677</v>
      </c>
      <c r="AB1461">
        <f t="shared" si="123"/>
        <v>0.6456151722529736</v>
      </c>
      <c r="AC1461">
        <f t="shared" si="123"/>
        <v>0.67301989007078178</v>
      </c>
      <c r="AD1461">
        <f t="shared" si="123"/>
        <v>0.66639052912448349</v>
      </c>
    </row>
    <row r="1462" spans="1:30">
      <c r="A1462" t="s">
        <v>2694</v>
      </c>
      <c r="F1462">
        <v>865.09825033647371</v>
      </c>
      <c r="G1462">
        <v>979.48290477536034</v>
      </c>
      <c r="H1462">
        <v>969.53773831287549</v>
      </c>
      <c r="I1462">
        <v>1065.7165991902834</v>
      </c>
      <c r="J1462">
        <v>1095.3101402373247</v>
      </c>
      <c r="K1462">
        <v>926.08656447249768</v>
      </c>
      <c r="L1462">
        <v>965.460881294964</v>
      </c>
      <c r="M1462">
        <v>1023.5043518094365</v>
      </c>
      <c r="N1462">
        <v>1178.2406371926895</v>
      </c>
      <c r="O1462">
        <v>1133.5997188986594</v>
      </c>
      <c r="P1462">
        <v>1167.0472137067475</v>
      </c>
      <c r="Q1462">
        <v>1239.222843968395</v>
      </c>
      <c r="S1462">
        <f t="shared" si="124"/>
        <v>100</v>
      </c>
      <c r="T1462">
        <f t="shared" si="123"/>
        <v>100</v>
      </c>
      <c r="U1462">
        <f t="shared" si="123"/>
        <v>100</v>
      </c>
      <c r="V1462">
        <f t="shared" si="123"/>
        <v>100</v>
      </c>
      <c r="W1462">
        <f t="shared" si="123"/>
        <v>100</v>
      </c>
      <c r="X1462">
        <f t="shared" si="123"/>
        <v>100</v>
      </c>
      <c r="Y1462">
        <f t="shared" si="123"/>
        <v>100</v>
      </c>
      <c r="Z1462">
        <f t="shared" si="123"/>
        <v>100</v>
      </c>
      <c r="AA1462">
        <f t="shared" si="123"/>
        <v>100</v>
      </c>
      <c r="AB1462">
        <f t="shared" si="123"/>
        <v>100</v>
      </c>
      <c r="AC1462">
        <f t="shared" si="123"/>
        <v>100</v>
      </c>
      <c r="AD1462">
        <f t="shared" si="123"/>
        <v>100</v>
      </c>
    </row>
    <row r="1463" spans="1:30">
      <c r="A1463" t="s">
        <v>2695</v>
      </c>
      <c r="F1463">
        <v>41.892328398384926</v>
      </c>
      <c r="G1463">
        <v>42.263351229160783</v>
      </c>
      <c r="H1463">
        <v>46.351527814050669</v>
      </c>
      <c r="I1463">
        <v>50.280701754385966</v>
      </c>
      <c r="J1463">
        <v>52.783171521035598</v>
      </c>
      <c r="K1463">
        <v>39.526600541027953</v>
      </c>
      <c r="L1463">
        <v>46.58723021582734</v>
      </c>
      <c r="M1463">
        <v>51.202473660100779</v>
      </c>
      <c r="N1463">
        <v>58.792383850693312</v>
      </c>
      <c r="O1463">
        <v>46.859233097880924</v>
      </c>
      <c r="P1463">
        <v>57.128996493849129</v>
      </c>
      <c r="Q1463">
        <v>55.515262134057018</v>
      </c>
    </row>
    <row r="1464" spans="1:30">
      <c r="A1464" t="s">
        <v>2696</v>
      </c>
      <c r="F1464">
        <v>906.99057873485867</v>
      </c>
      <c r="G1464">
        <v>1021.7462560045211</v>
      </c>
      <c r="H1464">
        <v>1015.8892661269261</v>
      </c>
      <c r="I1464">
        <v>1115.9973009446694</v>
      </c>
      <c r="J1464">
        <v>1148.0933117583602</v>
      </c>
      <c r="K1464">
        <v>965.61316501352565</v>
      </c>
      <c r="L1464">
        <v>1012.0481115107914</v>
      </c>
      <c r="M1464">
        <v>1074.7068254695373</v>
      </c>
      <c r="N1464">
        <v>1237.0330210433829</v>
      </c>
      <c r="O1464">
        <v>1180.4589519965402</v>
      </c>
      <c r="P1464">
        <v>1224.1762102005966</v>
      </c>
      <c r="Q1464">
        <v>1294.7381061024521</v>
      </c>
    </row>
    <row r="1468" spans="1:30">
      <c r="A1468" s="8" t="s">
        <v>2699</v>
      </c>
    </row>
    <row r="1469" spans="1:30">
      <c r="A1469" s="8" t="s">
        <v>421</v>
      </c>
    </row>
    <row r="1470" spans="1:30">
      <c r="F1470">
        <v>2010</v>
      </c>
      <c r="G1470">
        <v>2011</v>
      </c>
      <c r="H1470">
        <v>2012</v>
      </c>
      <c r="I1470">
        <v>2013</v>
      </c>
      <c r="J1470">
        <v>2014</v>
      </c>
      <c r="K1470">
        <v>2015</v>
      </c>
      <c r="L1470">
        <v>2016</v>
      </c>
      <c r="M1470">
        <v>2017</v>
      </c>
      <c r="N1470">
        <v>2018</v>
      </c>
      <c r="O1470">
        <v>2019</v>
      </c>
      <c r="P1470">
        <v>2020</v>
      </c>
      <c r="Q1470">
        <v>2021</v>
      </c>
      <c r="S1470" s="389">
        <v>2010</v>
      </c>
      <c r="T1470" s="389">
        <v>2011</v>
      </c>
      <c r="U1470" s="389">
        <v>2012</v>
      </c>
      <c r="V1470" s="389">
        <v>2013</v>
      </c>
      <c r="W1470" s="389">
        <v>2014</v>
      </c>
      <c r="X1470" s="389">
        <v>2015</v>
      </c>
      <c r="Y1470" s="389">
        <v>2016</v>
      </c>
      <c r="Z1470" s="389">
        <v>2017</v>
      </c>
      <c r="AA1470" s="389">
        <v>2018</v>
      </c>
      <c r="AB1470" s="389">
        <v>2019</v>
      </c>
      <c r="AC1470" s="389">
        <v>2020</v>
      </c>
      <c r="AD1470" s="389">
        <v>2021</v>
      </c>
    </row>
    <row r="1471" spans="1:30">
      <c r="A1471" t="s">
        <v>2682</v>
      </c>
      <c r="F1471">
        <v>4579.2057910044305</v>
      </c>
      <c r="G1471">
        <v>4137.3870413962431</v>
      </c>
      <c r="H1471">
        <v>4584.5972407474201</v>
      </c>
      <c r="I1471">
        <v>4751.057275777961</v>
      </c>
      <c r="J1471">
        <v>4771.442951677348</v>
      </c>
      <c r="K1471">
        <v>4958.1523964486496</v>
      </c>
      <c r="L1471">
        <v>4723.518819662153</v>
      </c>
      <c r="M1471">
        <v>4053.0378550904356</v>
      </c>
      <c r="N1471">
        <v>3935.6712408529584</v>
      </c>
      <c r="O1471">
        <v>629.6933507657086</v>
      </c>
      <c r="P1471">
        <v>627.3771541306121</v>
      </c>
      <c r="Q1471">
        <v>615.84169856485892</v>
      </c>
      <c r="S1471">
        <f>(F1471/F$1482)*100</f>
        <v>22.439364296625843</v>
      </c>
      <c r="T1471">
        <f t="shared" ref="T1471:AD1482" si="125">(G1471/G$1482)*100</f>
        <v>16.633143666127818</v>
      </c>
      <c r="U1471">
        <f t="shared" si="125"/>
        <v>16.293601064226262</v>
      </c>
      <c r="V1471">
        <f t="shared" si="125"/>
        <v>14.449314498766078</v>
      </c>
      <c r="W1471">
        <f t="shared" si="125"/>
        <v>13.07485230273023</v>
      </c>
      <c r="X1471">
        <f t="shared" si="125"/>
        <v>12.9861822957629</v>
      </c>
      <c r="Y1471">
        <f t="shared" si="125"/>
        <v>12.882372042305922</v>
      </c>
      <c r="Z1471">
        <f t="shared" si="125"/>
        <v>10.639269233706676</v>
      </c>
      <c r="AA1471">
        <f t="shared" si="125"/>
        <v>8.4716870021992996</v>
      </c>
      <c r="AB1471">
        <f t="shared" si="125"/>
        <v>1.2506664121497302</v>
      </c>
      <c r="AC1471">
        <f t="shared" si="125"/>
        <v>1.197254816251563</v>
      </c>
      <c r="AD1471">
        <f t="shared" si="125"/>
        <v>0.92506185142903297</v>
      </c>
    </row>
    <row r="1472" spans="1:30">
      <c r="A1472" t="s">
        <v>2684</v>
      </c>
      <c r="F1472">
        <v>3706.8771510450297</v>
      </c>
      <c r="G1472">
        <v>5349.7838197927385</v>
      </c>
      <c r="H1472">
        <v>5231.5495109574313</v>
      </c>
      <c r="I1472">
        <v>6814.2469502419635</v>
      </c>
      <c r="J1472">
        <v>7824.7713958534268</v>
      </c>
      <c r="K1472">
        <v>6920.9177648590312</v>
      </c>
      <c r="L1472">
        <v>6233.7189891488879</v>
      </c>
      <c r="M1472">
        <v>11069.294868245852</v>
      </c>
      <c r="N1472">
        <v>14697.163443251829</v>
      </c>
      <c r="O1472">
        <v>15507.265209266232</v>
      </c>
      <c r="P1472">
        <v>16610.039812206054</v>
      </c>
      <c r="Q1472">
        <v>27618.508501592783</v>
      </c>
      <c r="S1472">
        <f t="shared" ref="S1472:S1482" si="126">(F1472/F$1482)*100</f>
        <v>18.164714710690642</v>
      </c>
      <c r="T1472">
        <f t="shared" si="125"/>
        <v>21.507227138051206</v>
      </c>
      <c r="U1472">
        <f t="shared" si="125"/>
        <v>18.592861314332534</v>
      </c>
      <c r="V1472">
        <f t="shared" si="125"/>
        <v>20.724060254605373</v>
      </c>
      <c r="W1472">
        <f t="shared" si="125"/>
        <v>21.441675262500343</v>
      </c>
      <c r="X1472">
        <f t="shared" si="125"/>
        <v>18.126974034283119</v>
      </c>
      <c r="Y1472">
        <f t="shared" si="125"/>
        <v>17.001115120177914</v>
      </c>
      <c r="Z1472">
        <f t="shared" si="125"/>
        <v>29.057021557951252</v>
      </c>
      <c r="AA1472">
        <f t="shared" si="125"/>
        <v>31.636221851805601</v>
      </c>
      <c r="AB1472">
        <f t="shared" si="125"/>
        <v>30.799778523853998</v>
      </c>
      <c r="AC1472">
        <f t="shared" si="125"/>
        <v>31.697759525291534</v>
      </c>
      <c r="AD1472">
        <f t="shared" si="125"/>
        <v>41.4860323159835</v>
      </c>
    </row>
    <row r="1473" spans="1:30">
      <c r="A1473" t="s">
        <v>2685</v>
      </c>
      <c r="F1473">
        <v>3466.5629163126409</v>
      </c>
      <c r="G1473">
        <v>3759.3265644169755</v>
      </c>
      <c r="H1473">
        <v>4844.5513935408462</v>
      </c>
      <c r="I1473">
        <v>5000.6351977115601</v>
      </c>
      <c r="J1473">
        <v>5762.0782151429721</v>
      </c>
      <c r="K1473">
        <v>6760.763766888831</v>
      </c>
      <c r="L1473">
        <v>6291.8579489263284</v>
      </c>
      <c r="M1473">
        <v>5065.317624730963</v>
      </c>
      <c r="N1473">
        <v>5827.2948887309167</v>
      </c>
      <c r="O1473">
        <v>7560.6089546858657</v>
      </c>
      <c r="P1473">
        <v>7203.8517487423132</v>
      </c>
      <c r="Q1473">
        <v>7465.160413099421</v>
      </c>
      <c r="S1473">
        <f t="shared" si="126"/>
        <v>16.987109050464984</v>
      </c>
      <c r="T1473">
        <f t="shared" si="125"/>
        <v>15.113263083246975</v>
      </c>
      <c r="U1473">
        <f t="shared" si="125"/>
        <v>17.217474861243705</v>
      </c>
      <c r="V1473">
        <f t="shared" si="125"/>
        <v>15.208351840696785</v>
      </c>
      <c r="W1473">
        <f t="shared" si="125"/>
        <v>15.789421016401217</v>
      </c>
      <c r="X1473">
        <f t="shared" si="125"/>
        <v>17.707505480931278</v>
      </c>
      <c r="Y1473">
        <f t="shared" si="125"/>
        <v>17.159676510234835</v>
      </c>
      <c r="Z1473">
        <f t="shared" si="125"/>
        <v>13.296514834192152</v>
      </c>
      <c r="AA1473">
        <f t="shared" si="125"/>
        <v>12.543481237560142</v>
      </c>
      <c r="AB1473">
        <f t="shared" si="125"/>
        <v>15.016515044228781</v>
      </c>
      <c r="AC1473">
        <f t="shared" si="125"/>
        <v>13.747466169207037</v>
      </c>
      <c r="AD1473">
        <f t="shared" si="125"/>
        <v>11.213490624375414</v>
      </c>
    </row>
    <row r="1474" spans="1:30">
      <c r="A1474" t="s">
        <v>2686</v>
      </c>
      <c r="F1474">
        <v>862.92171042504174</v>
      </c>
      <c r="G1474">
        <v>91.666667682903594</v>
      </c>
      <c r="H1474">
        <v>126.12482952865686</v>
      </c>
      <c r="I1474">
        <v>178.07468332430571</v>
      </c>
      <c r="J1474">
        <v>244.530616406928</v>
      </c>
      <c r="K1474">
        <v>340.72632120290484</v>
      </c>
      <c r="L1474">
        <v>312.99678210560199</v>
      </c>
      <c r="M1474">
        <v>328.50577157100133</v>
      </c>
      <c r="N1474">
        <v>409.45751784175803</v>
      </c>
      <c r="O1474">
        <v>473.45105776591498</v>
      </c>
      <c r="P1474">
        <v>512.71723847237422</v>
      </c>
      <c r="Q1474">
        <v>519.19284437663225</v>
      </c>
      <c r="S1474">
        <f t="shared" si="126"/>
        <v>4.2285530512153935</v>
      </c>
      <c r="T1474">
        <f t="shared" si="125"/>
        <v>0.36851878678732214</v>
      </c>
      <c r="U1474">
        <f t="shared" si="125"/>
        <v>0.44824606147920892</v>
      </c>
      <c r="V1474">
        <f t="shared" si="125"/>
        <v>0.54157568605605655</v>
      </c>
      <c r="W1474">
        <f t="shared" si="125"/>
        <v>0.6700701916371492</v>
      </c>
      <c r="X1474">
        <f t="shared" si="125"/>
        <v>0.89241591752501748</v>
      </c>
      <c r="Y1474">
        <f t="shared" si="125"/>
        <v>0.85363076745766464</v>
      </c>
      <c r="Z1474">
        <f t="shared" si="125"/>
        <v>0.86233128668679626</v>
      </c>
      <c r="AA1474">
        <f t="shared" si="125"/>
        <v>0.88137339721013763</v>
      </c>
      <c r="AB1474">
        <f t="shared" si="125"/>
        <v>0.94034554283376326</v>
      </c>
      <c r="AC1474">
        <f t="shared" si="125"/>
        <v>0.97844363489279151</v>
      </c>
      <c r="AD1474">
        <f t="shared" si="125"/>
        <v>0.77988466027389458</v>
      </c>
    </row>
    <row r="1475" spans="1:30">
      <c r="A1475" t="s">
        <v>2687</v>
      </c>
      <c r="F1475">
        <v>231.45421970584209</v>
      </c>
      <c r="G1475">
        <v>954.12502132150223</v>
      </c>
      <c r="H1475">
        <v>1517.9131958337716</v>
      </c>
      <c r="I1475">
        <v>1898.8533419873363</v>
      </c>
      <c r="J1475">
        <v>2069.9400206821006</v>
      </c>
      <c r="K1475">
        <v>2237.1342943775385</v>
      </c>
      <c r="L1475">
        <v>2018.5898344859299</v>
      </c>
      <c r="M1475">
        <v>1316.9280158586653</v>
      </c>
      <c r="N1475">
        <v>1445.1932779737033</v>
      </c>
      <c r="O1475">
        <v>1693.303368910375</v>
      </c>
      <c r="P1475">
        <v>1608.0103435853021</v>
      </c>
      <c r="Q1475">
        <v>1620.2821340247967</v>
      </c>
      <c r="S1475">
        <f t="shared" si="126"/>
        <v>1.1341891565942164</v>
      </c>
      <c r="T1475">
        <f t="shared" si="125"/>
        <v>3.8357780880302021</v>
      </c>
      <c r="U1475">
        <f t="shared" si="125"/>
        <v>5.3946444506013282</v>
      </c>
      <c r="V1475">
        <f t="shared" si="125"/>
        <v>5.774952296468653</v>
      </c>
      <c r="W1475">
        <f t="shared" si="125"/>
        <v>5.672112256191749</v>
      </c>
      <c r="X1475">
        <f t="shared" si="125"/>
        <v>5.8594071831471792</v>
      </c>
      <c r="Y1475">
        <f t="shared" si="125"/>
        <v>5.505265511046364</v>
      </c>
      <c r="Z1475">
        <f t="shared" si="125"/>
        <v>3.4569506190360624</v>
      </c>
      <c r="AA1475">
        <f t="shared" si="125"/>
        <v>3.1108353211997986</v>
      </c>
      <c r="AB1475">
        <f t="shared" si="125"/>
        <v>3.3631570771725503</v>
      </c>
      <c r="AC1475">
        <f t="shared" si="125"/>
        <v>3.0686455758939402</v>
      </c>
      <c r="AD1475">
        <f t="shared" si="125"/>
        <v>2.4338416742992059</v>
      </c>
    </row>
    <row r="1476" spans="1:30">
      <c r="A1476" t="s">
        <v>2688</v>
      </c>
      <c r="F1476">
        <v>4053.4569212872357</v>
      </c>
      <c r="G1476">
        <v>5890.714544461197</v>
      </c>
      <c r="H1476">
        <v>6519.9068420482417</v>
      </c>
      <c r="I1476">
        <v>7414.2480927272472</v>
      </c>
      <c r="J1476">
        <v>8031.473188291171</v>
      </c>
      <c r="K1476">
        <v>7872.4982225979074</v>
      </c>
      <c r="L1476">
        <v>8195.4609587375398</v>
      </c>
      <c r="M1476">
        <v>8373.7307245375814</v>
      </c>
      <c r="N1476">
        <v>10315.372539505917</v>
      </c>
      <c r="O1476">
        <v>11849.56704728126</v>
      </c>
      <c r="P1476">
        <v>11910.635824778285</v>
      </c>
      <c r="Q1476">
        <v>13614.002663960786</v>
      </c>
      <c r="S1476">
        <f t="shared" si="126"/>
        <v>19.863050639943538</v>
      </c>
      <c r="T1476">
        <f t="shared" si="125"/>
        <v>23.681879489114973</v>
      </c>
      <c r="U1476">
        <f t="shared" si="125"/>
        <v>23.171667102197695</v>
      </c>
      <c r="V1476">
        <f t="shared" si="125"/>
        <v>22.548834132114401</v>
      </c>
      <c r="W1476">
        <f t="shared" si="125"/>
        <v>22.008085766451359</v>
      </c>
      <c r="X1476">
        <f t="shared" si="125"/>
        <v>20.619313177011712</v>
      </c>
      <c r="Y1476">
        <f t="shared" si="125"/>
        <v>22.351340422139256</v>
      </c>
      <c r="Z1476">
        <f t="shared" si="125"/>
        <v>21.981135842840317</v>
      </c>
      <c r="AA1476">
        <f t="shared" si="125"/>
        <v>22.204244744496638</v>
      </c>
      <c r="AB1476">
        <f t="shared" si="125"/>
        <v>23.535035722594095</v>
      </c>
      <c r="AC1476">
        <f t="shared" si="125"/>
        <v>22.729654741086478</v>
      </c>
      <c r="AD1476">
        <f t="shared" si="125"/>
        <v>20.44972683569754</v>
      </c>
    </row>
    <row r="1477" spans="1:30">
      <c r="A1477" t="s">
        <v>2689</v>
      </c>
      <c r="F1477">
        <v>509.99782517629518</v>
      </c>
      <c r="G1477">
        <v>512.84343010503301</v>
      </c>
      <c r="H1477">
        <v>591.57293808495945</v>
      </c>
      <c r="I1477">
        <v>609.32480513065627</v>
      </c>
      <c r="J1477">
        <v>642.69429651389737</v>
      </c>
      <c r="K1477">
        <v>763.44207678532803</v>
      </c>
      <c r="L1477">
        <v>710.50232052265096</v>
      </c>
      <c r="M1477">
        <v>783.4091529197882</v>
      </c>
      <c r="N1477">
        <v>862.22200922316165</v>
      </c>
      <c r="O1477">
        <v>1103.8898634891943</v>
      </c>
      <c r="P1477">
        <v>1346.5193224249833</v>
      </c>
      <c r="Q1477">
        <v>1437.5913076993663</v>
      </c>
      <c r="S1477">
        <f t="shared" si="126"/>
        <v>2.4991292184550598</v>
      </c>
      <c r="T1477">
        <f t="shared" si="125"/>
        <v>2.0617356717702946</v>
      </c>
      <c r="U1477">
        <f t="shared" si="125"/>
        <v>2.1024427986562118</v>
      </c>
      <c r="V1477">
        <f t="shared" si="125"/>
        <v>1.8531297835786547</v>
      </c>
      <c r="W1477">
        <f t="shared" si="125"/>
        <v>1.7611303515160517</v>
      </c>
      <c r="X1477">
        <f t="shared" si="125"/>
        <v>1.9995750813329736</v>
      </c>
      <c r="Y1477">
        <f t="shared" si="125"/>
        <v>1.9377408197876387</v>
      </c>
      <c r="Z1477">
        <f t="shared" si="125"/>
        <v>2.0564576981671778</v>
      </c>
      <c r="AA1477">
        <f t="shared" si="125"/>
        <v>1.8559667567565834</v>
      </c>
      <c r="AB1477">
        <f t="shared" si="125"/>
        <v>2.1924925414881322</v>
      </c>
      <c r="AC1477">
        <f t="shared" si="125"/>
        <v>2.5696293423102206</v>
      </c>
      <c r="AD1477">
        <f t="shared" si="125"/>
        <v>2.15941999347841</v>
      </c>
    </row>
    <row r="1478" spans="1:30">
      <c r="A1478" t="s">
        <v>2690</v>
      </c>
      <c r="F1478">
        <v>102.16363005919496</v>
      </c>
      <c r="G1478">
        <v>459.05345753851702</v>
      </c>
      <c r="H1478">
        <v>508.47431080891187</v>
      </c>
      <c r="I1478">
        <v>586.4372114368598</v>
      </c>
      <c r="J1478">
        <v>613.98540176732865</v>
      </c>
      <c r="K1478">
        <v>628.55350696184303</v>
      </c>
      <c r="L1478">
        <v>679.62491185945225</v>
      </c>
      <c r="M1478">
        <v>595.29581291018656</v>
      </c>
      <c r="N1478">
        <v>722.84966769426273</v>
      </c>
      <c r="O1478">
        <v>897.54248838696469</v>
      </c>
      <c r="P1478">
        <v>980.97961651719856</v>
      </c>
      <c r="Q1478">
        <v>975.79764843645705</v>
      </c>
      <c r="S1478">
        <f t="shared" si="126"/>
        <v>0.50062980730576478</v>
      </c>
      <c r="T1478">
        <f t="shared" si="125"/>
        <v>1.8454889603690807</v>
      </c>
      <c r="U1478">
        <f t="shared" si="125"/>
        <v>1.8071113200724982</v>
      </c>
      <c r="V1478">
        <f t="shared" si="125"/>
        <v>1.7835221109690904</v>
      </c>
      <c r="W1478">
        <f t="shared" si="125"/>
        <v>1.6824613697452317</v>
      </c>
      <c r="X1478">
        <f t="shared" si="125"/>
        <v>1.6462806649295589</v>
      </c>
      <c r="Y1478">
        <f t="shared" si="125"/>
        <v>1.853529391552005</v>
      </c>
      <c r="Z1478">
        <f t="shared" si="125"/>
        <v>1.5626580983681519</v>
      </c>
      <c r="AA1478">
        <f t="shared" si="125"/>
        <v>1.5559623148356259</v>
      </c>
      <c r="AB1478">
        <f t="shared" si="125"/>
        <v>1.7826553866860297</v>
      </c>
      <c r="AC1478">
        <f t="shared" si="125"/>
        <v>1.8720518635195866</v>
      </c>
      <c r="AD1478">
        <f t="shared" si="125"/>
        <v>1.4657552117472576</v>
      </c>
    </row>
    <row r="1479" spans="1:30">
      <c r="A1479" t="s">
        <v>2691</v>
      </c>
      <c r="F1479">
        <v>1524.5788819754382</v>
      </c>
      <c r="G1479">
        <v>1444.0591796427607</v>
      </c>
      <c r="H1479">
        <v>1622.8799194107969</v>
      </c>
      <c r="I1479">
        <v>1673.5857748082938</v>
      </c>
      <c r="J1479">
        <v>1732.4043915917234</v>
      </c>
      <c r="K1479">
        <v>1821.8520205581237</v>
      </c>
      <c r="L1479">
        <v>1714.0522744255913</v>
      </c>
      <c r="M1479">
        <v>1637.1523985332767</v>
      </c>
      <c r="N1479">
        <v>1964.5093127963873</v>
      </c>
      <c r="O1479">
        <v>2398.4788889793726</v>
      </c>
      <c r="P1479">
        <v>2524.0012658377364</v>
      </c>
      <c r="Q1479">
        <v>2458.6993259600854</v>
      </c>
      <c r="S1479">
        <f t="shared" si="126"/>
        <v>7.4708546619140783</v>
      </c>
      <c r="T1479">
        <f t="shared" si="125"/>
        <v>5.8054137930694898</v>
      </c>
      <c r="U1479">
        <f t="shared" si="125"/>
        <v>5.7676948690289542</v>
      </c>
      <c r="V1479">
        <f t="shared" si="125"/>
        <v>5.0898496476042654</v>
      </c>
      <c r="W1479">
        <f t="shared" si="125"/>
        <v>4.7471869155850062</v>
      </c>
      <c r="X1479">
        <f t="shared" si="125"/>
        <v>4.7717174792404151</v>
      </c>
      <c r="Y1479">
        <f t="shared" si="125"/>
        <v>4.674705435108323</v>
      </c>
      <c r="Z1479">
        <f t="shared" si="125"/>
        <v>4.2975431682010612</v>
      </c>
      <c r="AA1479">
        <f t="shared" si="125"/>
        <v>4.2286834932151862</v>
      </c>
      <c r="AB1479">
        <f t="shared" si="125"/>
        <v>4.7637425153831856</v>
      </c>
      <c r="AC1479">
        <f t="shared" si="125"/>
        <v>4.8166763036451847</v>
      </c>
      <c r="AD1479">
        <f t="shared" si="125"/>
        <v>3.6932363558366821</v>
      </c>
    </row>
    <row r="1480" spans="1:30">
      <c r="A1480" t="s">
        <v>2692</v>
      </c>
      <c r="F1480">
        <v>1369.8020762647734</v>
      </c>
      <c r="G1480">
        <v>2108.4393912145579</v>
      </c>
      <c r="H1480">
        <v>2403.257482818171</v>
      </c>
      <c r="I1480">
        <v>3735.484925105553</v>
      </c>
      <c r="J1480">
        <v>4565.5546350377854</v>
      </c>
      <c r="K1480">
        <v>5619.2643744489205</v>
      </c>
      <c r="L1480">
        <v>5543.3210832882705</v>
      </c>
      <c r="M1480">
        <v>4552.9158742203781</v>
      </c>
      <c r="N1480">
        <v>5850.8945047106854</v>
      </c>
      <c r="O1480">
        <v>7731.4604788705046</v>
      </c>
      <c r="P1480">
        <v>8543.4815309383412</v>
      </c>
      <c r="Q1480">
        <v>9709.9366139918002</v>
      </c>
      <c r="S1480">
        <f t="shared" si="126"/>
        <v>6.7124058639080202</v>
      </c>
      <c r="T1480">
        <f t="shared" si="125"/>
        <v>8.4763583765563677</v>
      </c>
      <c r="U1480">
        <f t="shared" si="125"/>
        <v>8.5411469368838304</v>
      </c>
      <c r="V1480">
        <f t="shared" si="125"/>
        <v>11.360670552937425</v>
      </c>
      <c r="W1480">
        <f t="shared" si="125"/>
        <v>12.510670909767393</v>
      </c>
      <c r="X1480">
        <f t="shared" si="125"/>
        <v>14.71773872601165</v>
      </c>
      <c r="Y1480">
        <f t="shared" si="125"/>
        <v>15.118204726447019</v>
      </c>
      <c r="Z1480">
        <f t="shared" si="125"/>
        <v>11.951454567198157</v>
      </c>
      <c r="AA1480">
        <f t="shared" si="125"/>
        <v>12.594280338327859</v>
      </c>
      <c r="AB1480">
        <f t="shared" si="125"/>
        <v>15.355852060416872</v>
      </c>
      <c r="AC1480">
        <f t="shared" si="125"/>
        <v>16.303947861548547</v>
      </c>
      <c r="AD1480">
        <f t="shared" si="125"/>
        <v>14.585390957335145</v>
      </c>
    </row>
    <row r="1481" spans="1:30">
      <c r="A1481" t="s">
        <v>2693</v>
      </c>
      <c r="F1481">
        <v>0</v>
      </c>
      <c r="G1481">
        <v>166.95490981284524</v>
      </c>
      <c r="H1481">
        <v>186.58175649451874</v>
      </c>
      <c r="I1481">
        <v>218.90069955650137</v>
      </c>
      <c r="J1481">
        <v>234.40864429044285</v>
      </c>
      <c r="K1481">
        <v>256.91083729334696</v>
      </c>
      <c r="L1481">
        <v>242.88615491668426</v>
      </c>
      <c r="M1481">
        <v>319.48935510257888</v>
      </c>
      <c r="N1481">
        <v>426.13091620857534</v>
      </c>
      <c r="O1481">
        <v>503.36500413763025</v>
      </c>
      <c r="P1481">
        <v>533.69166351241449</v>
      </c>
      <c r="Q1481">
        <v>538.01627475874204</v>
      </c>
      <c r="S1481">
        <f t="shared" si="126"/>
        <v>0</v>
      </c>
      <c r="T1481">
        <f t="shared" si="125"/>
        <v>0.67119294687627762</v>
      </c>
      <c r="U1481">
        <f t="shared" si="125"/>
        <v>0.66310922127778338</v>
      </c>
      <c r="V1481">
        <f t="shared" si="125"/>
        <v>0.66573919620320154</v>
      </c>
      <c r="W1481">
        <f t="shared" si="125"/>
        <v>0.6423336574742764</v>
      </c>
      <c r="X1481">
        <f t="shared" si="125"/>
        <v>0.67288995982417821</v>
      </c>
      <c r="Y1481">
        <f t="shared" si="125"/>
        <v>0.66241925374305477</v>
      </c>
      <c r="Z1481">
        <f t="shared" si="125"/>
        <v>0.83866309365220815</v>
      </c>
      <c r="AA1481">
        <f t="shared" si="125"/>
        <v>0.91726354239310881</v>
      </c>
      <c r="AB1481">
        <f t="shared" si="125"/>
        <v>0.9997591731928247</v>
      </c>
      <c r="AC1481">
        <f t="shared" si="125"/>
        <v>1.0184701663531126</v>
      </c>
      <c r="AD1481">
        <f t="shared" si="125"/>
        <v>0.80815951954389609</v>
      </c>
    </row>
    <row r="1482" spans="1:30">
      <c r="A1482" t="s">
        <v>2694</v>
      </c>
      <c r="F1482">
        <v>20407.021029971849</v>
      </c>
      <c r="G1482">
        <v>24874.35402738527</v>
      </c>
      <c r="H1482">
        <v>28137.409420273721</v>
      </c>
      <c r="I1482">
        <v>32880.848957808244</v>
      </c>
      <c r="J1482">
        <v>36493.283757255122</v>
      </c>
      <c r="K1482">
        <v>38180.215582422432</v>
      </c>
      <c r="L1482">
        <v>36666.530078079093</v>
      </c>
      <c r="M1482">
        <v>38095.077453720703</v>
      </c>
      <c r="N1482">
        <v>46456.759318790166</v>
      </c>
      <c r="O1482">
        <v>50348.62571253904</v>
      </c>
      <c r="P1482">
        <v>52401.305521145616</v>
      </c>
      <c r="Q1482">
        <v>66573.029426465742</v>
      </c>
      <c r="S1482">
        <f t="shared" si="126"/>
        <v>100</v>
      </c>
      <c r="T1482">
        <f t="shared" si="125"/>
        <v>100</v>
      </c>
      <c r="U1482">
        <f t="shared" si="125"/>
        <v>100</v>
      </c>
      <c r="V1482">
        <f t="shared" si="125"/>
        <v>100</v>
      </c>
      <c r="W1482">
        <f t="shared" si="125"/>
        <v>100</v>
      </c>
      <c r="X1482">
        <f t="shared" si="125"/>
        <v>100</v>
      </c>
      <c r="Y1482">
        <f t="shared" si="125"/>
        <v>100</v>
      </c>
      <c r="Z1482">
        <f t="shared" si="125"/>
        <v>100</v>
      </c>
      <c r="AA1482">
        <f t="shared" si="125"/>
        <v>100</v>
      </c>
      <c r="AB1482">
        <f t="shared" si="125"/>
        <v>100</v>
      </c>
      <c r="AC1482">
        <f t="shared" si="125"/>
        <v>100</v>
      </c>
      <c r="AD1482">
        <f t="shared" si="125"/>
        <v>100</v>
      </c>
    </row>
    <row r="1483" spans="1:30">
      <c r="A1483" t="s">
        <v>2695</v>
      </c>
      <c r="F1483">
        <v>1160.2362422034553</v>
      </c>
      <c r="G1483">
        <v>1519.4981728008354</v>
      </c>
      <c r="H1483">
        <v>1904.8011357311632</v>
      </c>
      <c r="I1483">
        <v>2006.3732394029321</v>
      </c>
      <c r="J1483">
        <v>1859.5427170866058</v>
      </c>
      <c r="K1483">
        <v>2009.9544636536345</v>
      </c>
      <c r="L1483">
        <v>1933.7541317618598</v>
      </c>
      <c r="M1483">
        <v>1365.4680070804027</v>
      </c>
      <c r="N1483">
        <v>1579.7355316608846</v>
      </c>
      <c r="O1483">
        <v>1574.5725417721533</v>
      </c>
      <c r="P1483">
        <v>1668.4499623272006</v>
      </c>
      <c r="Q1483">
        <v>2015.3359489066672</v>
      </c>
    </row>
    <row r="1484" spans="1:30">
      <c r="A1484" t="s">
        <v>2696</v>
      </c>
      <c r="F1484">
        <v>21567.257272175306</v>
      </c>
      <c r="G1484">
        <v>26393.852200186109</v>
      </c>
      <c r="H1484">
        <v>30042.210556004888</v>
      </c>
      <c r="I1484">
        <v>34887.222197211173</v>
      </c>
      <c r="J1484">
        <v>38352.826474341724</v>
      </c>
      <c r="K1484">
        <v>40190.170046076062</v>
      </c>
      <c r="L1484">
        <v>38600.284299776285</v>
      </c>
      <c r="M1484">
        <v>39460.545460801106</v>
      </c>
      <c r="N1484">
        <v>48036.494850451047</v>
      </c>
      <c r="O1484">
        <v>51923.198254311195</v>
      </c>
      <c r="P1484">
        <v>54069.755483472814</v>
      </c>
      <c r="Q1484">
        <v>68588.374362132206</v>
      </c>
    </row>
    <row r="1490" spans="1:30">
      <c r="A1490" s="8" t="s">
        <v>2700</v>
      </c>
    </row>
    <row r="1491" spans="1:30">
      <c r="A1491" s="8" t="s">
        <v>421</v>
      </c>
    </row>
    <row r="1492" spans="1:30">
      <c r="F1492">
        <v>2010</v>
      </c>
      <c r="G1492">
        <v>2011</v>
      </c>
      <c r="H1492">
        <v>2012</v>
      </c>
      <c r="I1492">
        <v>2013</v>
      </c>
      <c r="J1492">
        <v>2014</v>
      </c>
      <c r="K1492">
        <v>2015</v>
      </c>
      <c r="L1492">
        <v>2016</v>
      </c>
      <c r="M1492">
        <v>2017</v>
      </c>
      <c r="N1492">
        <v>2018</v>
      </c>
      <c r="O1492">
        <v>2019</v>
      </c>
      <c r="P1492">
        <v>2020</v>
      </c>
      <c r="S1492" s="389">
        <v>2010</v>
      </c>
      <c r="T1492" s="389">
        <v>2011</v>
      </c>
      <c r="U1492" s="389">
        <v>2012</v>
      </c>
      <c r="V1492" s="389">
        <v>2013</v>
      </c>
      <c r="W1492" s="389">
        <v>2014</v>
      </c>
      <c r="X1492" s="389">
        <v>2015</v>
      </c>
      <c r="Y1492" s="389">
        <v>2016</v>
      </c>
      <c r="Z1492" s="389">
        <v>2017</v>
      </c>
      <c r="AA1492" s="389">
        <v>2018</v>
      </c>
      <c r="AB1492" s="389">
        <v>2019</v>
      </c>
      <c r="AC1492" s="389">
        <v>2020</v>
      </c>
      <c r="AD1492" s="389">
        <v>2021</v>
      </c>
    </row>
    <row r="1493" spans="1:30">
      <c r="A1493" t="s">
        <v>2682</v>
      </c>
      <c r="F1493">
        <v>441.96262035912696</v>
      </c>
      <c r="G1493">
        <v>461.86056781847071</v>
      </c>
      <c r="H1493">
        <v>492.32844510338674</v>
      </c>
      <c r="I1493">
        <v>461.32538540631299</v>
      </c>
      <c r="J1493">
        <v>408.45353626933468</v>
      </c>
      <c r="K1493">
        <v>374.55491707278992</v>
      </c>
      <c r="L1493">
        <v>336.58156486559096</v>
      </c>
      <c r="M1493">
        <v>365.32434243828283</v>
      </c>
      <c r="N1493">
        <v>363.54000035300481</v>
      </c>
      <c r="O1493">
        <v>377.31322519692583</v>
      </c>
      <c r="P1493">
        <v>318.05827925641705</v>
      </c>
      <c r="Q1493">
        <v>379.88040718955074</v>
      </c>
      <c r="S1493">
        <f>(F1493/F$1504)*100</f>
        <v>10.425786751149245</v>
      </c>
      <c r="T1493">
        <f t="shared" ref="T1493:AD1493" si="127">(G1493/G$1504)*100</f>
        <v>10.056574115237774</v>
      </c>
      <c r="U1493">
        <f t="shared" si="127"/>
        <v>10.696381875435362</v>
      </c>
      <c r="V1493">
        <f t="shared" si="127"/>
        <v>10.626899315810055</v>
      </c>
      <c r="W1493">
        <f t="shared" si="127"/>
        <v>9.7094361505426221</v>
      </c>
      <c r="X1493">
        <f t="shared" si="127"/>
        <v>9.8294519446627557</v>
      </c>
      <c r="Y1493">
        <f t="shared" si="127"/>
        <v>9.3672216937695119</v>
      </c>
      <c r="Z1493">
        <f t="shared" si="127"/>
        <v>8.8364671696915256</v>
      </c>
      <c r="AA1493">
        <f t="shared" si="127"/>
        <v>8.9604790915458921</v>
      </c>
      <c r="AB1493">
        <f t="shared" si="127"/>
        <v>9.0001039857962155</v>
      </c>
      <c r="AC1493">
        <f t="shared" si="127"/>
        <v>8.7030696944089474</v>
      </c>
      <c r="AD1493">
        <f t="shared" si="127"/>
        <v>8.6176427323900935</v>
      </c>
    </row>
    <row r="1494" spans="1:30">
      <c r="A1494" t="s">
        <v>2684</v>
      </c>
      <c r="F1494">
        <v>5.402029199730717</v>
      </c>
      <c r="G1494">
        <v>11.194602474138218</v>
      </c>
      <c r="H1494">
        <v>69.175888220777551</v>
      </c>
      <c r="I1494">
        <v>76.520302935830031</v>
      </c>
      <c r="J1494">
        <v>35.092262411770001</v>
      </c>
      <c r="K1494">
        <v>1.7363302748541924</v>
      </c>
      <c r="L1494">
        <v>2.4714489439393077</v>
      </c>
      <c r="M1494">
        <v>7.3500476035463347</v>
      </c>
      <c r="N1494">
        <v>6.8810468548651542</v>
      </c>
      <c r="O1494">
        <v>5.8916098778384818</v>
      </c>
      <c r="P1494">
        <v>8.1663851998841555</v>
      </c>
      <c r="Q1494">
        <v>8.6466525633774811</v>
      </c>
      <c r="S1494">
        <f t="shared" ref="S1494:S1504" si="128">(F1494/F$1504)*100</f>
        <v>0.12743250642805362</v>
      </c>
      <c r="T1494">
        <f t="shared" ref="T1494:T1504" si="129">(G1494/G$1504)*100</f>
        <v>0.24375181021308417</v>
      </c>
      <c r="U1494">
        <f t="shared" ref="U1494:U1504" si="130">(H1494/H$1504)*100</f>
        <v>1.5029229457308428</v>
      </c>
      <c r="V1494">
        <f t="shared" ref="V1494:V1504" si="131">(I1494/I$1504)*100</f>
        <v>1.7626898077549895</v>
      </c>
      <c r="W1494">
        <f t="shared" ref="W1494:W1504" si="132">(J1494/J$1504)*100</f>
        <v>0.83418565640840125</v>
      </c>
      <c r="X1494">
        <f t="shared" ref="X1494:X1504" si="133">(K1494/K$1504)*100</f>
        <v>4.5566549039391127E-2</v>
      </c>
      <c r="Y1494">
        <f t="shared" ref="Y1494:Y1504" si="134">(L1494/L$1504)*100</f>
        <v>6.8781575045433335E-2</v>
      </c>
      <c r="Z1494">
        <f t="shared" ref="Z1494:Z1504" si="135">(M1494/M$1504)*100</f>
        <v>0.17778299116593721</v>
      </c>
      <c r="AA1494">
        <f t="shared" ref="AA1494:AA1504" si="136">(N1494/N$1504)*100</f>
        <v>0.16960300492682004</v>
      </c>
      <c r="AB1494">
        <f t="shared" ref="AB1494:AB1504" si="137">(O1494/O$1504)*100</f>
        <v>0.1405333765245462</v>
      </c>
      <c r="AC1494">
        <f t="shared" ref="AC1494:AC1504" si="138">(P1494/P$1504)*100</f>
        <v>0.22345785090751605</v>
      </c>
      <c r="AD1494">
        <f t="shared" ref="AD1494:AD1504" si="139">(Q1494/Q$1504)*100</f>
        <v>0.19615058110936381</v>
      </c>
    </row>
    <row r="1495" spans="1:30">
      <c r="A1495" t="s">
        <v>2685</v>
      </c>
      <c r="F1495">
        <v>1415.5252695875267</v>
      </c>
      <c r="G1495">
        <v>1505.7775127933262</v>
      </c>
      <c r="H1495">
        <v>1496.7205704860755</v>
      </c>
      <c r="I1495">
        <v>1351.8175399825695</v>
      </c>
      <c r="J1495">
        <v>1355.3537071158974</v>
      </c>
      <c r="K1495">
        <v>1269.8557066132346</v>
      </c>
      <c r="L1495">
        <v>1173.2248421261513</v>
      </c>
      <c r="M1495">
        <v>1292.2139345775836</v>
      </c>
      <c r="N1495">
        <v>1238.9521409073827</v>
      </c>
      <c r="O1495">
        <v>1305.6633751416928</v>
      </c>
      <c r="P1495">
        <v>1039.1587959051515</v>
      </c>
      <c r="Q1495">
        <v>1244.5025933582774</v>
      </c>
      <c r="S1495">
        <f t="shared" si="128"/>
        <v>33.391884113617287</v>
      </c>
      <c r="T1495">
        <f t="shared" si="129"/>
        <v>32.786871652607196</v>
      </c>
      <c r="U1495">
        <f t="shared" si="130"/>
        <v>32.517915513446745</v>
      </c>
      <c r="V1495">
        <f t="shared" si="131"/>
        <v>31.139905466264885</v>
      </c>
      <c r="W1495">
        <f t="shared" si="132"/>
        <v>32.218402124361873</v>
      </c>
      <c r="X1495">
        <f t="shared" si="133"/>
        <v>33.324847908443942</v>
      </c>
      <c r="Y1495">
        <f t="shared" si="134"/>
        <v>32.651393718553891</v>
      </c>
      <c r="Z1495">
        <f t="shared" si="135"/>
        <v>31.256077634743889</v>
      </c>
      <c r="AA1495">
        <f t="shared" si="136"/>
        <v>30.537505482881489</v>
      </c>
      <c r="AB1495">
        <f t="shared" si="137"/>
        <v>31.144167132195793</v>
      </c>
      <c r="AC1495">
        <f t="shared" si="138"/>
        <v>28.434636084506671</v>
      </c>
      <c r="AD1495">
        <f t="shared" si="139"/>
        <v>28.231723790227587</v>
      </c>
    </row>
    <row r="1496" spans="1:30">
      <c r="A1496" t="s">
        <v>2686</v>
      </c>
      <c r="F1496">
        <v>70.707706091491161</v>
      </c>
      <c r="G1496">
        <v>80.502529956348681</v>
      </c>
      <c r="H1496">
        <v>64.235433166880938</v>
      </c>
      <c r="I1496">
        <v>62.205531280802866</v>
      </c>
      <c r="J1496">
        <v>62.697227887208669</v>
      </c>
      <c r="K1496">
        <v>41.528124016292189</v>
      </c>
      <c r="L1496">
        <v>32.314722330716549</v>
      </c>
      <c r="M1496">
        <v>43.835724198380262</v>
      </c>
      <c r="N1496">
        <v>49.208957913066783</v>
      </c>
      <c r="O1496">
        <v>97.820985043583462</v>
      </c>
      <c r="P1496">
        <v>90.496029531485235</v>
      </c>
      <c r="Q1496">
        <v>118.85272305216176</v>
      </c>
      <c r="S1496">
        <f t="shared" si="128"/>
        <v>1.6679769541908493</v>
      </c>
      <c r="T1496">
        <f t="shared" si="129"/>
        <v>1.7528659413253185</v>
      </c>
      <c r="U1496">
        <f t="shared" si="130"/>
        <v>1.3955860765726824</v>
      </c>
      <c r="V1496">
        <f t="shared" si="131"/>
        <v>1.4329406937477385</v>
      </c>
      <c r="W1496">
        <f t="shared" si="132"/>
        <v>1.4903891799958844</v>
      </c>
      <c r="X1496">
        <f t="shared" si="133"/>
        <v>1.0898233630472169</v>
      </c>
      <c r="Y1496">
        <f t="shared" si="134"/>
        <v>0.89933377119244406</v>
      </c>
      <c r="Z1496">
        <f t="shared" si="135"/>
        <v>1.0602987338684615</v>
      </c>
      <c r="AA1496">
        <f t="shared" si="136"/>
        <v>1.2128949718562991</v>
      </c>
      <c r="AB1496">
        <f t="shared" si="137"/>
        <v>2.3333373404172968</v>
      </c>
      <c r="AC1496">
        <f t="shared" si="138"/>
        <v>2.4762545214075447</v>
      </c>
      <c r="AD1496">
        <f t="shared" si="139"/>
        <v>2.6961914477578444</v>
      </c>
    </row>
    <row r="1497" spans="1:30">
      <c r="A1497" t="s">
        <v>2687</v>
      </c>
      <c r="F1497">
        <v>149.17838813925627</v>
      </c>
      <c r="G1497">
        <v>150.08434410180121</v>
      </c>
      <c r="H1497">
        <v>145.48108906280063</v>
      </c>
      <c r="I1497">
        <v>134.75572573963592</v>
      </c>
      <c r="J1497">
        <v>122.11352941385577</v>
      </c>
      <c r="K1497">
        <v>117.64912370092706</v>
      </c>
      <c r="L1497">
        <v>119.60328222401223</v>
      </c>
      <c r="M1497">
        <v>125.17695239072147</v>
      </c>
      <c r="N1497">
        <v>123.19292612522077</v>
      </c>
      <c r="O1497">
        <v>119.26818623888724</v>
      </c>
      <c r="P1497">
        <v>91.437487958636368</v>
      </c>
      <c r="Q1497">
        <v>137.58451393012939</v>
      </c>
      <c r="S1497">
        <f t="shared" si="128"/>
        <v>3.5190805533650358</v>
      </c>
      <c r="T1497">
        <f t="shared" si="129"/>
        <v>3.2679436937552993</v>
      </c>
      <c r="U1497">
        <f t="shared" si="130"/>
        <v>3.1607381205511293</v>
      </c>
      <c r="V1497">
        <f t="shared" si="131"/>
        <v>3.1041767372128395</v>
      </c>
      <c r="W1497">
        <f t="shared" si="132"/>
        <v>2.9027867595187615</v>
      </c>
      <c r="X1497">
        <f t="shared" si="133"/>
        <v>3.0874682323959726</v>
      </c>
      <c r="Y1497">
        <f t="shared" si="134"/>
        <v>3.3286150426634356</v>
      </c>
      <c r="Z1497">
        <f t="shared" si="135"/>
        <v>3.0277808010823022</v>
      </c>
      <c r="AA1497">
        <f t="shared" si="136"/>
        <v>3.0364406604486995</v>
      </c>
      <c r="AB1497">
        <f t="shared" si="137"/>
        <v>2.8449203650019315</v>
      </c>
      <c r="AC1497">
        <f t="shared" si="138"/>
        <v>2.5020157697078269</v>
      </c>
      <c r="AD1497">
        <f t="shared" si="139"/>
        <v>3.1211248701431225</v>
      </c>
    </row>
    <row r="1498" spans="1:30">
      <c r="A1498" t="s">
        <v>2688</v>
      </c>
      <c r="F1498">
        <v>751.20651440709105</v>
      </c>
      <c r="G1498">
        <v>843.04237462721574</v>
      </c>
      <c r="H1498">
        <v>812.76214927369506</v>
      </c>
      <c r="I1498">
        <v>804.35127792000378</v>
      </c>
      <c r="J1498">
        <v>810.1036077494972</v>
      </c>
      <c r="K1498">
        <v>677.26926721393943</v>
      </c>
      <c r="L1498">
        <v>656.11112461904077</v>
      </c>
      <c r="M1498">
        <v>759.08450103427469</v>
      </c>
      <c r="N1498">
        <v>768.3093231779751</v>
      </c>
      <c r="O1498">
        <v>771.72824135141411</v>
      </c>
      <c r="P1498">
        <v>672.23414331888318</v>
      </c>
      <c r="Q1498">
        <v>803.0365399847235</v>
      </c>
      <c r="S1498">
        <f t="shared" si="128"/>
        <v>17.720772220325891</v>
      </c>
      <c r="T1498">
        <f t="shared" si="129"/>
        <v>18.356445025756944</v>
      </c>
      <c r="U1498">
        <f t="shared" si="130"/>
        <v>17.658159728523145</v>
      </c>
      <c r="V1498">
        <f t="shared" si="131"/>
        <v>18.528700815955705</v>
      </c>
      <c r="W1498">
        <f t="shared" si="132"/>
        <v>19.257145688123877</v>
      </c>
      <c r="X1498">
        <f t="shared" si="133"/>
        <v>17.773590499634633</v>
      </c>
      <c r="Y1498">
        <f t="shared" si="134"/>
        <v>18.259878144274726</v>
      </c>
      <c r="Z1498">
        <f t="shared" si="135"/>
        <v>18.360740014318136</v>
      </c>
      <c r="AA1498">
        <f t="shared" si="136"/>
        <v>18.937172304261178</v>
      </c>
      <c r="AB1498">
        <f t="shared" si="137"/>
        <v>18.408139331223619</v>
      </c>
      <c r="AC1498">
        <f t="shared" si="138"/>
        <v>18.394429517581866</v>
      </c>
      <c r="AD1498">
        <f t="shared" si="139"/>
        <v>18.217001644915033</v>
      </c>
    </row>
    <row r="1499" spans="1:30">
      <c r="A1499" t="s">
        <v>2689</v>
      </c>
      <c r="F1499">
        <v>122.58624735943226</v>
      </c>
      <c r="G1499">
        <v>121.36990968412312</v>
      </c>
      <c r="H1499">
        <v>118.76370779409754</v>
      </c>
      <c r="I1499">
        <v>86.749603787495943</v>
      </c>
      <c r="J1499">
        <v>85.502522400681855</v>
      </c>
      <c r="K1499">
        <v>82.931899659139049</v>
      </c>
      <c r="L1499">
        <v>81.654465403330718</v>
      </c>
      <c r="M1499">
        <v>93.233715239837792</v>
      </c>
      <c r="N1499">
        <v>90.417984153727957</v>
      </c>
      <c r="O1499">
        <v>92.800409100184496</v>
      </c>
      <c r="P1499">
        <v>156.42870545165141</v>
      </c>
      <c r="Q1499">
        <v>189.00250949224451</v>
      </c>
      <c r="S1499">
        <f t="shared" si="128"/>
        <v>2.8917786589158996</v>
      </c>
      <c r="T1499">
        <f t="shared" si="129"/>
        <v>2.6427142240422419</v>
      </c>
      <c r="U1499">
        <f t="shared" si="130"/>
        <v>2.5802733604830008</v>
      </c>
      <c r="V1499">
        <f t="shared" si="131"/>
        <v>1.9983277190007385</v>
      </c>
      <c r="W1499">
        <f t="shared" si="132"/>
        <v>2.0324987011799021</v>
      </c>
      <c r="X1499">
        <f t="shared" si="133"/>
        <v>2.1763834493212171</v>
      </c>
      <c r="Y1499">
        <f t="shared" si="134"/>
        <v>2.2724817980588856</v>
      </c>
      <c r="Z1499">
        <f t="shared" si="135"/>
        <v>2.2551376082046208</v>
      </c>
      <c r="AA1499">
        <f t="shared" si="136"/>
        <v>2.2286088345780315</v>
      </c>
      <c r="AB1499">
        <f t="shared" si="137"/>
        <v>2.2135808555085195</v>
      </c>
      <c r="AC1499">
        <f t="shared" si="138"/>
        <v>4.280378831623902</v>
      </c>
      <c r="AD1499">
        <f t="shared" si="139"/>
        <v>4.2875496380012628</v>
      </c>
    </row>
    <row r="1500" spans="1:30">
      <c r="A1500" t="s">
        <v>2690</v>
      </c>
      <c r="F1500">
        <v>210.87444784090954</v>
      </c>
      <c r="G1500">
        <v>237.38464680935775</v>
      </c>
      <c r="H1500">
        <v>232.16557958052823</v>
      </c>
      <c r="I1500">
        <v>247.41884800326841</v>
      </c>
      <c r="J1500">
        <v>232.21153154368619</v>
      </c>
      <c r="K1500">
        <v>218.03960553702871</v>
      </c>
      <c r="L1500">
        <v>186.53865952297016</v>
      </c>
      <c r="M1500">
        <v>241.05707696890931</v>
      </c>
      <c r="N1500">
        <v>245.08701359289287</v>
      </c>
      <c r="O1500">
        <v>246.73991529461941</v>
      </c>
      <c r="P1500">
        <v>209.09756686055985</v>
      </c>
      <c r="Q1500">
        <v>324.36311776778462</v>
      </c>
      <c r="S1500">
        <f t="shared" si="128"/>
        <v>4.9744750419598818</v>
      </c>
      <c r="T1500">
        <f t="shared" si="129"/>
        <v>5.1688246644085476</v>
      </c>
      <c r="U1500">
        <f t="shared" si="130"/>
        <v>5.0440548829219489</v>
      </c>
      <c r="V1500">
        <f t="shared" si="131"/>
        <v>5.699437468087063</v>
      </c>
      <c r="W1500">
        <f t="shared" si="132"/>
        <v>5.5199498565643985</v>
      </c>
      <c r="X1500">
        <f t="shared" si="133"/>
        <v>5.7220175919969085</v>
      </c>
      <c r="Y1500">
        <f t="shared" si="134"/>
        <v>5.1914577642065147</v>
      </c>
      <c r="Z1500">
        <f t="shared" si="135"/>
        <v>5.8306898807801835</v>
      </c>
      <c r="AA1500">
        <f t="shared" si="136"/>
        <v>6.0408677415857541</v>
      </c>
      <c r="AB1500">
        <f t="shared" si="137"/>
        <v>5.8855209592484155</v>
      </c>
      <c r="AC1500">
        <f t="shared" si="138"/>
        <v>5.7215636756044974</v>
      </c>
      <c r="AD1500">
        <f t="shared" si="139"/>
        <v>7.3582248823171978</v>
      </c>
    </row>
    <row r="1501" spans="1:30">
      <c r="A1501" t="s">
        <v>2691</v>
      </c>
      <c r="F1501">
        <v>376.31691802212373</v>
      </c>
      <c r="G1501">
        <v>435.90305690109938</v>
      </c>
      <c r="H1501">
        <v>436.47779874345196</v>
      </c>
      <c r="I1501">
        <v>409.15936756851164</v>
      </c>
      <c r="J1501">
        <v>401.41335678302391</v>
      </c>
      <c r="K1501">
        <v>382.37458921593577</v>
      </c>
      <c r="L1501">
        <v>331.81641662412392</v>
      </c>
      <c r="M1501">
        <v>402.48184523637684</v>
      </c>
      <c r="N1501">
        <v>397.93567195962157</v>
      </c>
      <c r="O1501">
        <v>410.15476686930435</v>
      </c>
      <c r="P1501">
        <v>377.90058033375038</v>
      </c>
      <c r="Q1501">
        <v>418.01738781333478</v>
      </c>
      <c r="S1501">
        <f t="shared" si="128"/>
        <v>8.8772211888877042</v>
      </c>
      <c r="T1501">
        <f t="shared" si="129"/>
        <v>9.4913740298080107</v>
      </c>
      <c r="U1501">
        <f t="shared" si="130"/>
        <v>9.4829645980113337</v>
      </c>
      <c r="V1501">
        <f t="shared" si="131"/>
        <v>9.4252246696580535</v>
      </c>
      <c r="W1501">
        <f t="shared" si="132"/>
        <v>9.5420825420146258</v>
      </c>
      <c r="X1501">
        <f t="shared" si="133"/>
        <v>10.034663752198934</v>
      </c>
      <c r="Y1501">
        <f t="shared" si="134"/>
        <v>9.234605399114983</v>
      </c>
      <c r="Z1501">
        <f t="shared" si="135"/>
        <v>9.735233048230123</v>
      </c>
      <c r="AA1501">
        <f t="shared" si="136"/>
        <v>9.8082584169887532</v>
      </c>
      <c r="AB1501">
        <f t="shared" si="137"/>
        <v>9.7834777727897659</v>
      </c>
      <c r="AC1501">
        <f t="shared" si="138"/>
        <v>10.340542292724678</v>
      </c>
      <c r="AD1501">
        <f t="shared" si="139"/>
        <v>9.4827857292066309</v>
      </c>
    </row>
    <row r="1502" spans="1:30">
      <c r="A1502" t="s">
        <v>2692</v>
      </c>
      <c r="F1502">
        <v>652.87682329553991</v>
      </c>
      <c r="G1502">
        <v>701.19616733393173</v>
      </c>
      <c r="H1502">
        <v>697.20762244546256</v>
      </c>
      <c r="I1502">
        <v>674.80118505894609</v>
      </c>
      <c r="J1502">
        <v>661.92903470063084</v>
      </c>
      <c r="K1502">
        <v>615.7365184009642</v>
      </c>
      <c r="L1502">
        <v>646.31856660771416</v>
      </c>
      <c r="M1502">
        <v>771.30510758447599</v>
      </c>
      <c r="N1502">
        <v>742.18492229327069</v>
      </c>
      <c r="O1502">
        <v>735.52441422052459</v>
      </c>
      <c r="P1502">
        <v>668.20004438837714</v>
      </c>
      <c r="Q1502">
        <v>755.80356929880452</v>
      </c>
      <c r="S1502">
        <f t="shared" si="128"/>
        <v>15.401199605785804</v>
      </c>
      <c r="T1502">
        <f t="shared" si="129"/>
        <v>15.267878917270808</v>
      </c>
      <c r="U1502">
        <f t="shared" si="130"/>
        <v>15.14760938619942</v>
      </c>
      <c r="V1502">
        <f t="shared" si="131"/>
        <v>15.544438868229246</v>
      </c>
      <c r="W1502">
        <f t="shared" si="132"/>
        <v>15.734856300468273</v>
      </c>
      <c r="X1502">
        <f t="shared" si="133"/>
        <v>16.158785380516139</v>
      </c>
      <c r="Y1502">
        <f t="shared" si="134"/>
        <v>17.987346694497237</v>
      </c>
      <c r="Z1502">
        <f t="shared" si="135"/>
        <v>18.65633211161402</v>
      </c>
      <c r="AA1502">
        <f t="shared" si="136"/>
        <v>18.293262011915758</v>
      </c>
      <c r="AB1502">
        <f t="shared" si="137"/>
        <v>17.54456448914981</v>
      </c>
      <c r="AC1502">
        <f t="shared" si="138"/>
        <v>18.284043948533274</v>
      </c>
      <c r="AD1502">
        <f t="shared" si="139"/>
        <v>17.145514779951231</v>
      </c>
    </row>
    <row r="1503" spans="1:30">
      <c r="A1503" t="s">
        <v>2693</v>
      </c>
      <c r="F1503">
        <v>42.492713948758222</v>
      </c>
      <c r="G1503">
        <v>44.307605600704065</v>
      </c>
      <c r="H1503">
        <v>37.438525264421507</v>
      </c>
      <c r="I1503">
        <v>32.005199548373341</v>
      </c>
      <c r="J1503">
        <v>31.898541733823247</v>
      </c>
      <c r="K1503">
        <v>28.861058935452842</v>
      </c>
      <c r="L1503">
        <v>26.549480227279616</v>
      </c>
      <c r="M1503">
        <v>33.217290670649923</v>
      </c>
      <c r="N1503">
        <v>31.43915211622042</v>
      </c>
      <c r="O1503">
        <v>29.415602540958158</v>
      </c>
      <c r="P1503">
        <v>23.374805389676556</v>
      </c>
      <c r="Q1503">
        <v>28.480746235014593</v>
      </c>
      <c r="S1503">
        <f t="shared" si="128"/>
        <v>1.0023924053743551</v>
      </c>
      <c r="T1503">
        <f t="shared" si="129"/>
        <v>0.96475592557478551</v>
      </c>
      <c r="U1503">
        <f t="shared" si="130"/>
        <v>0.81339351212439703</v>
      </c>
      <c r="V1503">
        <f t="shared" si="131"/>
        <v>0.73725843827868964</v>
      </c>
      <c r="W1503">
        <f t="shared" si="132"/>
        <v>0.75826704082137841</v>
      </c>
      <c r="X1503">
        <f t="shared" si="133"/>
        <v>0.75740132874288812</v>
      </c>
      <c r="Y1503">
        <f t="shared" si="134"/>
        <v>0.73888439862293442</v>
      </c>
      <c r="Z1503">
        <f t="shared" si="135"/>
        <v>0.80346000630080083</v>
      </c>
      <c r="AA1503">
        <f t="shared" si="136"/>
        <v>0.77490747901132695</v>
      </c>
      <c r="AB1503">
        <f t="shared" si="137"/>
        <v>0.70165439214408909</v>
      </c>
      <c r="AC1503">
        <f t="shared" si="138"/>
        <v>0.63960781299327407</v>
      </c>
      <c r="AD1503">
        <f t="shared" si="139"/>
        <v>0.64608990398063149</v>
      </c>
    </row>
    <row r="1504" spans="1:30">
      <c r="A1504" t="s">
        <v>2694</v>
      </c>
      <c r="F1504">
        <v>4239.1296782509862</v>
      </c>
      <c r="G1504">
        <v>4592.6233181005164</v>
      </c>
      <c r="H1504">
        <v>4602.7568091415778</v>
      </c>
      <c r="I1504">
        <v>4341.1099672317505</v>
      </c>
      <c r="J1504">
        <v>4206.76885800941</v>
      </c>
      <c r="K1504">
        <v>3810.5371406405579</v>
      </c>
      <c r="L1504">
        <v>3593.1845734948697</v>
      </c>
      <c r="M1504">
        <v>4134.2805379430392</v>
      </c>
      <c r="N1504">
        <v>4057.1491394472487</v>
      </c>
      <c r="O1504">
        <v>4192.3207308759329</v>
      </c>
      <c r="P1504">
        <v>3654.552823594473</v>
      </c>
      <c r="Q1504">
        <v>4408.1707606854034</v>
      </c>
      <c r="S1504">
        <f t="shared" si="128"/>
        <v>100</v>
      </c>
      <c r="T1504">
        <f t="shared" si="129"/>
        <v>100</v>
      </c>
      <c r="U1504">
        <f t="shared" si="130"/>
        <v>100</v>
      </c>
      <c r="V1504">
        <f t="shared" si="131"/>
        <v>100</v>
      </c>
      <c r="W1504">
        <f t="shared" si="132"/>
        <v>100</v>
      </c>
      <c r="X1504">
        <f t="shared" si="133"/>
        <v>100</v>
      </c>
      <c r="Y1504">
        <f t="shared" si="134"/>
        <v>100</v>
      </c>
      <c r="Z1504">
        <f t="shared" si="135"/>
        <v>100</v>
      </c>
      <c r="AA1504">
        <f t="shared" si="136"/>
        <v>100</v>
      </c>
      <c r="AB1504">
        <f t="shared" si="137"/>
        <v>100</v>
      </c>
      <c r="AC1504">
        <f t="shared" si="138"/>
        <v>100</v>
      </c>
      <c r="AD1504">
        <f t="shared" si="139"/>
        <v>100</v>
      </c>
    </row>
    <row r="1505" spans="1:30">
      <c r="A1505" t="s">
        <v>2695</v>
      </c>
      <c r="F1505">
        <v>197.34603308980374</v>
      </c>
      <c r="G1505">
        <v>228.14217965597325</v>
      </c>
      <c r="H1505">
        <v>289.73540515434456</v>
      </c>
      <c r="I1505">
        <v>282.80998229980469</v>
      </c>
      <c r="J1505">
        <v>279.31978314836448</v>
      </c>
      <c r="K1505">
        <v>251.52939261642157</v>
      </c>
      <c r="L1505">
        <v>220.141369363536</v>
      </c>
      <c r="M1505">
        <v>273.11943514850554</v>
      </c>
      <c r="N1505">
        <v>290.92188599577759</v>
      </c>
      <c r="O1505">
        <v>303.50339262543253</v>
      </c>
      <c r="P1505">
        <v>325.32932318530038</v>
      </c>
      <c r="Q1505">
        <v>333.04769375422586</v>
      </c>
    </row>
    <row r="1506" spans="1:30">
      <c r="A1506" t="s">
        <v>2696</v>
      </c>
      <c r="F1506">
        <v>4436.4757113407904</v>
      </c>
      <c r="G1506">
        <v>4820.7654977564898</v>
      </c>
      <c r="H1506">
        <v>4892.4922142959231</v>
      </c>
      <c r="I1506">
        <v>4623.9199495315552</v>
      </c>
      <c r="J1506">
        <v>4486.0886411577749</v>
      </c>
      <c r="K1506">
        <v>4062.0665332569797</v>
      </c>
      <c r="L1506">
        <v>3813.3259428584056</v>
      </c>
      <c r="M1506">
        <v>4407.3999730915448</v>
      </c>
      <c r="N1506">
        <v>4348.0804121217452</v>
      </c>
      <c r="O1506">
        <v>4495.8241235013656</v>
      </c>
      <c r="P1506">
        <v>3979.8821467797734</v>
      </c>
      <c r="Q1506">
        <v>4741.2184544396287</v>
      </c>
    </row>
    <row r="1514" spans="1:30">
      <c r="A1514" s="8" t="s">
        <v>2701</v>
      </c>
    </row>
    <row r="1515" spans="1:30">
      <c r="A1515" s="8" t="s">
        <v>421</v>
      </c>
    </row>
    <row r="1516" spans="1:30">
      <c r="F1516">
        <v>2010</v>
      </c>
      <c r="G1516">
        <v>2011</v>
      </c>
      <c r="H1516">
        <v>2012</v>
      </c>
      <c r="I1516">
        <v>2013</v>
      </c>
      <c r="J1516">
        <v>2014</v>
      </c>
      <c r="K1516">
        <v>2015</v>
      </c>
      <c r="L1516">
        <v>2016</v>
      </c>
      <c r="M1516">
        <v>2017</v>
      </c>
      <c r="N1516">
        <v>2018</v>
      </c>
      <c r="O1516">
        <v>2019</v>
      </c>
      <c r="P1516">
        <v>2020</v>
      </c>
      <c r="Q1516">
        <v>2021</v>
      </c>
      <c r="S1516" s="389">
        <v>2010</v>
      </c>
      <c r="T1516" s="389">
        <v>2011</v>
      </c>
      <c r="U1516" s="389">
        <v>2012</v>
      </c>
      <c r="V1516" s="389">
        <v>2013</v>
      </c>
      <c r="W1516" s="389">
        <v>2014</v>
      </c>
      <c r="X1516" s="389">
        <v>2015</v>
      </c>
      <c r="Y1516" s="389">
        <v>2016</v>
      </c>
      <c r="Z1516" s="389">
        <v>2017</v>
      </c>
      <c r="AA1516" s="389">
        <v>2018</v>
      </c>
      <c r="AB1516" s="389">
        <v>2019</v>
      </c>
      <c r="AC1516" s="389">
        <v>2020</v>
      </c>
      <c r="AD1516" s="389">
        <v>2021</v>
      </c>
    </row>
    <row r="1517" spans="1:30">
      <c r="A1517" t="s">
        <v>2682</v>
      </c>
      <c r="F1517">
        <v>108.65766847911118</v>
      </c>
      <c r="G1517">
        <v>116.56328410318453</v>
      </c>
      <c r="H1517">
        <v>123.52950788937528</v>
      </c>
      <c r="I1517">
        <v>121.078800763782</v>
      </c>
      <c r="J1517">
        <v>96.735738699479356</v>
      </c>
      <c r="K1517">
        <v>89.179085027727297</v>
      </c>
      <c r="L1517">
        <v>104.11692565537889</v>
      </c>
      <c r="M1517">
        <v>114.5383957980002</v>
      </c>
      <c r="N1517">
        <v>103.94024937882352</v>
      </c>
      <c r="O1517">
        <v>106.82292474640739</v>
      </c>
      <c r="P1517">
        <v>106.23320978338069</v>
      </c>
      <c r="Q1517">
        <v>93.355309955714716</v>
      </c>
      <c r="S1517">
        <f>(F1517/F$1528)*100</f>
        <v>5.3922400895011293</v>
      </c>
      <c r="T1517">
        <f t="shared" ref="T1517:AD1517" si="140">(G1517/G$1528)*100</f>
        <v>5.0693660764061379</v>
      </c>
      <c r="U1517">
        <f t="shared" si="140"/>
        <v>5.5273410067235256</v>
      </c>
      <c r="V1517">
        <f t="shared" si="140"/>
        <v>5.6920745605518297</v>
      </c>
      <c r="W1517">
        <f t="shared" si="140"/>
        <v>4.4407674030844859</v>
      </c>
      <c r="X1517">
        <f t="shared" si="140"/>
        <v>4.2468839080591358</v>
      </c>
      <c r="Y1517">
        <f t="shared" si="140"/>
        <v>5.5416955450291194</v>
      </c>
      <c r="Z1517">
        <f t="shared" si="140"/>
        <v>5.637251657398668</v>
      </c>
      <c r="AA1517">
        <f t="shared" si="140"/>
        <v>4.8392722243296582</v>
      </c>
      <c r="AB1517">
        <f t="shared" si="140"/>
        <v>4.9753515822892078</v>
      </c>
      <c r="AC1517">
        <f t="shared" si="140"/>
        <v>5.6786082260226243</v>
      </c>
      <c r="AD1517">
        <f t="shared" si="140"/>
        <v>4.8112056365958198</v>
      </c>
    </row>
    <row r="1518" spans="1:30">
      <c r="A1518" t="s">
        <v>2684</v>
      </c>
      <c r="F1518">
        <v>119.64345721619492</v>
      </c>
      <c r="G1518">
        <v>222.78484658019184</v>
      </c>
      <c r="H1518">
        <v>145.92514327622936</v>
      </c>
      <c r="I1518">
        <v>145.03772405299526</v>
      </c>
      <c r="J1518">
        <v>225.65106364017822</v>
      </c>
      <c r="K1518">
        <v>197.93467398497557</v>
      </c>
      <c r="L1518">
        <v>98.100494079374073</v>
      </c>
      <c r="M1518">
        <v>87.122162454318413</v>
      </c>
      <c r="N1518">
        <v>144.26162738858463</v>
      </c>
      <c r="O1518">
        <v>127.1483458413018</v>
      </c>
      <c r="P1518">
        <v>179.390693433357</v>
      </c>
      <c r="Q1518">
        <v>112.69839538593449</v>
      </c>
      <c r="S1518">
        <f t="shared" ref="S1518:S1528" si="141">(F1518/F$1528)*100</f>
        <v>5.9374202987956171</v>
      </c>
      <c r="T1518">
        <f t="shared" ref="T1518:T1528" si="142">(G1518/G$1528)*100</f>
        <v>9.6889681195943211</v>
      </c>
      <c r="U1518">
        <f t="shared" ref="U1518:U1528" si="143">(H1518/H$1528)*100</f>
        <v>6.5294361009276045</v>
      </c>
      <c r="V1518">
        <f t="shared" ref="V1518:V1528" si="144">(I1518/I$1528)*100</f>
        <v>6.8184152320192117</v>
      </c>
      <c r="W1518">
        <f t="shared" ref="W1518:W1528" si="145">(J1518/J$1528)*100</f>
        <v>10.358776408351751</v>
      </c>
      <c r="X1518">
        <f t="shared" ref="X1518:X1528" si="146">(K1518/K$1528)*100</f>
        <v>9.4260395420334877</v>
      </c>
      <c r="Y1518">
        <f t="shared" ref="Y1518:Y1528" si="147">(L1518/L$1528)*100</f>
        <v>5.2214668036227891</v>
      </c>
      <c r="Z1518">
        <f t="shared" ref="Z1518:Z1528" si="148">(M1518/M$1528)*100</f>
        <v>4.2879032072172381</v>
      </c>
      <c r="AA1518">
        <f t="shared" ref="AA1518:AA1528" si="149">(N1518/N$1528)*100</f>
        <v>6.7165635125020735</v>
      </c>
      <c r="AB1518">
        <f t="shared" ref="AB1518:AB1528" si="150">(O1518/O$1528)*100</f>
        <v>5.9220221237038526</v>
      </c>
      <c r="AC1518">
        <f t="shared" ref="AC1518:AC1528" si="151">(P1518/P$1528)*100</f>
        <v>9.5891809113154505</v>
      </c>
      <c r="AD1518">
        <f t="shared" ref="AD1518:AD1528" si="152">(Q1518/Q$1528)*100</f>
        <v>5.808080497759847</v>
      </c>
    </row>
    <row r="1519" spans="1:30">
      <c r="A1519" t="s">
        <v>2685</v>
      </c>
      <c r="F1519">
        <v>292.41134238251573</v>
      </c>
      <c r="G1519">
        <v>327.90563533567405</v>
      </c>
      <c r="H1519">
        <v>288.97044193160383</v>
      </c>
      <c r="I1519">
        <v>261.54318919554765</v>
      </c>
      <c r="J1519">
        <v>299.20481428106694</v>
      </c>
      <c r="K1519">
        <v>356.77671776553007</v>
      </c>
      <c r="L1519">
        <v>352.32876378086775</v>
      </c>
      <c r="M1519">
        <v>351.59559188873016</v>
      </c>
      <c r="N1519">
        <v>406.76555910923776</v>
      </c>
      <c r="O1519">
        <v>413.22003779105012</v>
      </c>
      <c r="P1519">
        <v>335.0420296530832</v>
      </c>
      <c r="Q1519">
        <v>366.75765108183339</v>
      </c>
      <c r="S1519">
        <f t="shared" si="141"/>
        <v>14.511190835306426</v>
      </c>
      <c r="T1519">
        <f t="shared" si="142"/>
        <v>14.260697241179173</v>
      </c>
      <c r="U1519">
        <f t="shared" si="143"/>
        <v>12.930013247117866</v>
      </c>
      <c r="V1519">
        <f t="shared" si="144"/>
        <v>12.295491236405514</v>
      </c>
      <c r="W1519">
        <f t="shared" si="145"/>
        <v>13.735347493784742</v>
      </c>
      <c r="X1519">
        <f t="shared" si="146"/>
        <v>16.990410935226432</v>
      </c>
      <c r="Y1519">
        <f t="shared" si="147"/>
        <v>18.752942697258572</v>
      </c>
      <c r="Z1519">
        <f t="shared" si="148"/>
        <v>17.304527615388647</v>
      </c>
      <c r="AA1519">
        <f t="shared" si="149"/>
        <v>18.938277363920815</v>
      </c>
      <c r="AB1519">
        <f t="shared" si="150"/>
        <v>19.246008979233185</v>
      </c>
      <c r="AC1519">
        <f t="shared" si="151"/>
        <v>17.909394148316096</v>
      </c>
      <c r="AD1519">
        <f t="shared" si="152"/>
        <v>18.901404526283656</v>
      </c>
    </row>
    <row r="1520" spans="1:30">
      <c r="A1520" t="s">
        <v>2686</v>
      </c>
      <c r="F1520">
        <v>128.47941665526423</v>
      </c>
      <c r="G1520">
        <v>143.63192623608734</v>
      </c>
      <c r="H1520">
        <v>144.80175628041403</v>
      </c>
      <c r="I1520">
        <v>132.99668579919319</v>
      </c>
      <c r="J1520">
        <v>128.09145981202406</v>
      </c>
      <c r="K1520">
        <v>120.17631671185889</v>
      </c>
      <c r="L1520">
        <v>105.051970205682</v>
      </c>
      <c r="M1520">
        <v>121.51347341485277</v>
      </c>
      <c r="N1520">
        <v>116.75198020043368</v>
      </c>
      <c r="O1520">
        <v>118.35348976982964</v>
      </c>
      <c r="P1520">
        <v>102.31345806699811</v>
      </c>
      <c r="Q1520">
        <v>103.37103475319491</v>
      </c>
      <c r="S1520">
        <f t="shared" si="141"/>
        <v>6.3759131855237641</v>
      </c>
      <c r="T1520">
        <f t="shared" si="142"/>
        <v>6.2465880225675408</v>
      </c>
      <c r="U1520">
        <f t="shared" si="143"/>
        <v>6.4791700299743331</v>
      </c>
      <c r="V1520">
        <f t="shared" si="144"/>
        <v>6.2523500984471267</v>
      </c>
      <c r="W1520">
        <f t="shared" si="145"/>
        <v>5.8801885114441603</v>
      </c>
      <c r="X1520">
        <f t="shared" si="146"/>
        <v>5.7230332136142401</v>
      </c>
      <c r="Y1520">
        <f t="shared" si="147"/>
        <v>5.5914639394203407</v>
      </c>
      <c r="Z1520">
        <f t="shared" si="148"/>
        <v>5.9805449921982197</v>
      </c>
      <c r="AA1520">
        <f t="shared" si="149"/>
        <v>5.4357635112096938</v>
      </c>
      <c r="AB1520">
        <f t="shared" si="150"/>
        <v>5.5123956210118212</v>
      </c>
      <c r="AC1520">
        <f t="shared" si="151"/>
        <v>5.4690811451219901</v>
      </c>
      <c r="AD1520">
        <f t="shared" si="152"/>
        <v>5.3273810059785385</v>
      </c>
    </row>
    <row r="1521" spans="1:30">
      <c r="A1521" t="s">
        <v>2687</v>
      </c>
      <c r="F1521">
        <v>162.59439428203299</v>
      </c>
      <c r="G1521">
        <v>157.32846612799659</v>
      </c>
      <c r="H1521">
        <v>197.97063888639124</v>
      </c>
      <c r="I1521">
        <v>154.30996673946865</v>
      </c>
      <c r="J1521">
        <v>132.54370402589933</v>
      </c>
      <c r="K1521">
        <v>120.61642159622254</v>
      </c>
      <c r="L1521">
        <v>91.251417481504419</v>
      </c>
      <c r="M1521">
        <v>99.108123361141139</v>
      </c>
      <c r="N1521">
        <v>93.813980986440853</v>
      </c>
      <c r="O1521">
        <v>74.119601779513886</v>
      </c>
      <c r="P1521">
        <v>39.500048088304922</v>
      </c>
      <c r="Q1521">
        <v>46.522884453026549</v>
      </c>
      <c r="S1521">
        <f t="shared" si="141"/>
        <v>8.0689013803409679</v>
      </c>
      <c r="T1521">
        <f t="shared" si="142"/>
        <v>6.8422539325184353</v>
      </c>
      <c r="U1521">
        <f t="shared" si="143"/>
        <v>8.8582173534111632</v>
      </c>
      <c r="V1521">
        <f t="shared" si="144"/>
        <v>7.2543156240119062</v>
      </c>
      <c r="W1521">
        <f t="shared" si="145"/>
        <v>6.0845739975256894</v>
      </c>
      <c r="X1521">
        <f t="shared" si="146"/>
        <v>5.743991876182724</v>
      </c>
      <c r="Y1521">
        <f t="shared" si="147"/>
        <v>4.8569199537128327</v>
      </c>
      <c r="Z1521">
        <f t="shared" si="148"/>
        <v>4.8778178600002633</v>
      </c>
      <c r="AA1521">
        <f t="shared" si="149"/>
        <v>4.3678112680569416</v>
      </c>
      <c r="AB1521">
        <f t="shared" si="150"/>
        <v>3.4521717025422736</v>
      </c>
      <c r="AC1521">
        <f t="shared" si="151"/>
        <v>2.1114423489595842</v>
      </c>
      <c r="AD1521">
        <f t="shared" si="152"/>
        <v>2.3976264876339326</v>
      </c>
    </row>
    <row r="1522" spans="1:30">
      <c r="A1522" t="s">
        <v>2688</v>
      </c>
      <c r="F1522">
        <v>343.45894700995791</v>
      </c>
      <c r="G1522">
        <v>387.28890817459319</v>
      </c>
      <c r="H1522">
        <v>416.58710803301022</v>
      </c>
      <c r="I1522">
        <v>408.65521043853494</v>
      </c>
      <c r="J1522">
        <v>378.39786977231972</v>
      </c>
      <c r="K1522">
        <v>317.71442748211848</v>
      </c>
      <c r="L1522">
        <v>302.7502017399288</v>
      </c>
      <c r="M1522">
        <v>340.65694137547922</v>
      </c>
      <c r="N1522">
        <v>314.60178623122573</v>
      </c>
      <c r="O1522">
        <v>266.1094920668337</v>
      </c>
      <c r="P1522">
        <v>182.57858501781118</v>
      </c>
      <c r="Q1522">
        <v>202.26157955501392</v>
      </c>
      <c r="S1522">
        <f t="shared" si="141"/>
        <v>17.044476741381377</v>
      </c>
      <c r="T1522">
        <f t="shared" si="142"/>
        <v>16.843290474989427</v>
      </c>
      <c r="U1522">
        <f t="shared" si="143"/>
        <v>18.640234583993418</v>
      </c>
      <c r="V1522">
        <f t="shared" si="144"/>
        <v>19.211421922754447</v>
      </c>
      <c r="W1522">
        <f t="shared" si="145"/>
        <v>17.370797474362696</v>
      </c>
      <c r="X1522">
        <f t="shared" si="146"/>
        <v>15.130187633260771</v>
      </c>
      <c r="Y1522">
        <f t="shared" si="147"/>
        <v>16.11408936326151</v>
      </c>
      <c r="Z1522">
        <f t="shared" si="148"/>
        <v>16.766158579346978</v>
      </c>
      <c r="AA1522">
        <f t="shared" si="149"/>
        <v>14.647296835747689</v>
      </c>
      <c r="AB1522">
        <f t="shared" si="150"/>
        <v>12.3942335932103</v>
      </c>
      <c r="AC1522">
        <f t="shared" si="151"/>
        <v>9.7595870151323556</v>
      </c>
      <c r="AD1522">
        <f t="shared" si="152"/>
        <v>10.423853255733178</v>
      </c>
    </row>
    <row r="1523" spans="1:30">
      <c r="A1523" t="s">
        <v>2689</v>
      </c>
      <c r="F1523">
        <v>71.450691834972005</v>
      </c>
      <c r="G1523">
        <v>79.65600601614338</v>
      </c>
      <c r="H1523">
        <v>77.17242422102936</v>
      </c>
      <c r="I1523">
        <v>74.767361851597812</v>
      </c>
      <c r="J1523">
        <v>78.319390315892051</v>
      </c>
      <c r="K1523">
        <v>74.310933149264841</v>
      </c>
      <c r="L1523">
        <v>72.455010186169076</v>
      </c>
      <c r="M1523">
        <v>70.747761108060246</v>
      </c>
      <c r="N1523">
        <v>72.015485354300878</v>
      </c>
      <c r="O1523">
        <v>69.41804077890184</v>
      </c>
      <c r="P1523">
        <v>58.848093148433804</v>
      </c>
      <c r="Q1523">
        <v>61.036537004553757</v>
      </c>
      <c r="S1523">
        <f t="shared" si="141"/>
        <v>3.5458085041572081</v>
      </c>
      <c r="T1523">
        <f t="shared" si="142"/>
        <v>3.4642594174232642</v>
      </c>
      <c r="U1523">
        <f t="shared" si="143"/>
        <v>3.4530883533281487</v>
      </c>
      <c r="V1523">
        <f t="shared" si="144"/>
        <v>3.514912566613035</v>
      </c>
      <c r="W1523">
        <f t="shared" si="145"/>
        <v>3.5953433572750089</v>
      </c>
      <c r="X1523">
        <f t="shared" si="146"/>
        <v>3.5388331926297383</v>
      </c>
      <c r="Y1523">
        <f t="shared" si="147"/>
        <v>3.8564681451770189</v>
      </c>
      <c r="Z1523">
        <f t="shared" si="148"/>
        <v>3.4820020900853317</v>
      </c>
      <c r="AA1523">
        <f t="shared" si="149"/>
        <v>3.3529122748832894</v>
      </c>
      <c r="AB1523">
        <f t="shared" si="150"/>
        <v>3.2331932480658057</v>
      </c>
      <c r="AC1523">
        <f t="shared" si="151"/>
        <v>3.1456760698453525</v>
      </c>
      <c r="AD1523">
        <f t="shared" si="152"/>
        <v>3.1456092965028186</v>
      </c>
    </row>
    <row r="1524" spans="1:30">
      <c r="A1524" t="s">
        <v>2690</v>
      </c>
      <c r="F1524">
        <v>97.422028484264729</v>
      </c>
      <c r="G1524">
        <v>111.41948908975679</v>
      </c>
      <c r="H1524">
        <v>110.62187244405064</v>
      </c>
      <c r="I1524">
        <v>143.30243768853333</v>
      </c>
      <c r="J1524">
        <v>184.74354620690622</v>
      </c>
      <c r="K1524">
        <v>203.52917529898059</v>
      </c>
      <c r="L1524">
        <v>178.62180424675361</v>
      </c>
      <c r="M1524">
        <v>194.4091375511498</v>
      </c>
      <c r="N1524">
        <v>192.84704793065271</v>
      </c>
      <c r="O1524">
        <v>283.4796667098999</v>
      </c>
      <c r="P1524">
        <v>267.07899983723956</v>
      </c>
      <c r="Q1524">
        <v>272.61553922387588</v>
      </c>
      <c r="S1524">
        <f t="shared" si="141"/>
        <v>4.8346607740286967</v>
      </c>
      <c r="T1524">
        <f t="shared" si="142"/>
        <v>4.8456611581235096</v>
      </c>
      <c r="U1524">
        <f t="shared" si="143"/>
        <v>4.9497874819359691</v>
      </c>
      <c r="V1524">
        <f t="shared" si="144"/>
        <v>6.7368371249672894</v>
      </c>
      <c r="W1524">
        <f t="shared" si="145"/>
        <v>8.480868900733137</v>
      </c>
      <c r="X1524">
        <f t="shared" si="146"/>
        <v>9.692460728084864</v>
      </c>
      <c r="Y1524">
        <f t="shared" si="147"/>
        <v>9.5072693571043718</v>
      </c>
      <c r="Z1524">
        <f t="shared" si="148"/>
        <v>9.5682607150047012</v>
      </c>
      <c r="AA1524">
        <f t="shared" si="149"/>
        <v>8.9786138495152912</v>
      </c>
      <c r="AB1524">
        <f t="shared" si="150"/>
        <v>13.203261487739335</v>
      </c>
      <c r="AC1524">
        <f t="shared" si="151"/>
        <v>14.276486689672716</v>
      </c>
      <c r="AD1524">
        <f t="shared" si="152"/>
        <v>14.049649875938638</v>
      </c>
    </row>
    <row r="1525" spans="1:30">
      <c r="A1525" t="s">
        <v>2691</v>
      </c>
      <c r="F1525">
        <v>213.02139649297015</v>
      </c>
      <c r="G1525">
        <v>233.0180110670116</v>
      </c>
      <c r="H1525">
        <v>224.07313668901739</v>
      </c>
      <c r="I1525">
        <v>200.91475029523559</v>
      </c>
      <c r="J1525">
        <v>184.81791390910914</v>
      </c>
      <c r="K1525">
        <v>170.87844561719345</v>
      </c>
      <c r="L1525">
        <v>151.20924428423848</v>
      </c>
      <c r="M1525">
        <v>166.91745912187125</v>
      </c>
      <c r="N1525">
        <v>157.3832012004566</v>
      </c>
      <c r="O1525">
        <v>145.97929580344095</v>
      </c>
      <c r="P1525">
        <v>118.02104051365997</v>
      </c>
      <c r="Q1525">
        <v>124.89446956140858</v>
      </c>
      <c r="S1525">
        <f t="shared" si="141"/>
        <v>10.571389301545087</v>
      </c>
      <c r="T1525">
        <f t="shared" si="142"/>
        <v>10.134010975952474</v>
      </c>
      <c r="U1525">
        <f t="shared" si="143"/>
        <v>10.026176401799598</v>
      </c>
      <c r="V1525">
        <f t="shared" si="144"/>
        <v>9.4452681376178802</v>
      </c>
      <c r="W1525">
        <f t="shared" si="145"/>
        <v>8.4842828372185046</v>
      </c>
      <c r="X1525">
        <f t="shared" si="146"/>
        <v>8.1375685868517742</v>
      </c>
      <c r="Y1525">
        <f t="shared" si="147"/>
        <v>8.0482168498786599</v>
      </c>
      <c r="Z1525">
        <f t="shared" si="148"/>
        <v>8.215199073880969</v>
      </c>
      <c r="AA1525">
        <f t="shared" si="149"/>
        <v>7.3274805351835726</v>
      </c>
      <c r="AB1525">
        <f t="shared" si="150"/>
        <v>6.7990866387651563</v>
      </c>
      <c r="AC1525">
        <f t="shared" si="151"/>
        <v>6.3087169527420741</v>
      </c>
      <c r="AD1525">
        <f t="shared" si="152"/>
        <v>6.4366234359731838</v>
      </c>
    </row>
    <row r="1526" spans="1:30">
      <c r="A1526" t="s">
        <v>2692</v>
      </c>
      <c r="F1526">
        <v>451.41845001034761</v>
      </c>
      <c r="G1526">
        <v>493.51983057309502</v>
      </c>
      <c r="H1526">
        <v>478.79904387358908</v>
      </c>
      <c r="I1526">
        <v>462.25754944368975</v>
      </c>
      <c r="J1526">
        <v>447.98778881826036</v>
      </c>
      <c r="K1526">
        <v>429.92059097573281</v>
      </c>
      <c r="L1526">
        <v>405.11241814709865</v>
      </c>
      <c r="M1526">
        <v>465.1792983223458</v>
      </c>
      <c r="N1526">
        <v>523.17296330877559</v>
      </c>
      <c r="O1526">
        <v>521.69723510742188</v>
      </c>
      <c r="P1526">
        <v>463.66532944187975</v>
      </c>
      <c r="Q1526">
        <v>537.99050805248703</v>
      </c>
      <c r="S1526">
        <f t="shared" si="141"/>
        <v>22.402069705316848</v>
      </c>
      <c r="T1526">
        <f t="shared" si="142"/>
        <v>21.463299583480097</v>
      </c>
      <c r="U1526">
        <f t="shared" si="143"/>
        <v>21.423914288985269</v>
      </c>
      <c r="V1526">
        <f t="shared" si="144"/>
        <v>21.731338772877255</v>
      </c>
      <c r="W1526">
        <f t="shared" si="145"/>
        <v>20.565404227121846</v>
      </c>
      <c r="X1526">
        <f t="shared" si="146"/>
        <v>20.473666431881803</v>
      </c>
      <c r="Y1526">
        <f t="shared" si="147"/>
        <v>21.562389292136849</v>
      </c>
      <c r="Z1526">
        <f t="shared" si="148"/>
        <v>22.894792197718019</v>
      </c>
      <c r="AA1526">
        <f t="shared" si="149"/>
        <v>24.357998032437028</v>
      </c>
      <c r="AB1526">
        <f t="shared" si="150"/>
        <v>24.298409450307723</v>
      </c>
      <c r="AC1526">
        <f t="shared" si="151"/>
        <v>24.784846087763185</v>
      </c>
      <c r="AD1526">
        <f t="shared" si="152"/>
        <v>27.726146118576807</v>
      </c>
    </row>
    <row r="1527" spans="1:30">
      <c r="A1527" t="s">
        <v>2693</v>
      </c>
      <c r="F1527">
        <v>26.516956710930081</v>
      </c>
      <c r="G1527">
        <v>26.249678102258134</v>
      </c>
      <c r="H1527">
        <v>26.430178402979134</v>
      </c>
      <c r="I1527">
        <v>22.283455691052492</v>
      </c>
      <c r="J1527">
        <v>21.863060195911036</v>
      </c>
      <c r="K1527">
        <v>18.83424626763026</v>
      </c>
      <c r="L1527">
        <v>17.79362552024778</v>
      </c>
      <c r="M1527">
        <v>20.024367879777092</v>
      </c>
      <c r="N1527">
        <v>22.29489782991557</v>
      </c>
      <c r="O1527">
        <v>20.694605774349636</v>
      </c>
      <c r="P1527">
        <v>18.089895999792851</v>
      </c>
      <c r="Q1527">
        <v>18.868567377197419</v>
      </c>
      <c r="S1527">
        <f t="shared" si="141"/>
        <v>1.3159291841029277</v>
      </c>
      <c r="T1527">
        <f t="shared" si="142"/>
        <v>1.1416049977656126</v>
      </c>
      <c r="U1527">
        <f t="shared" si="143"/>
        <v>1.1826211518031158</v>
      </c>
      <c r="V1527">
        <f t="shared" si="144"/>
        <v>1.0475747237345023</v>
      </c>
      <c r="W1527">
        <f t="shared" si="145"/>
        <v>1.0036493890979941</v>
      </c>
      <c r="X1527">
        <f t="shared" si="146"/>
        <v>0.8969239521750253</v>
      </c>
      <c r="Y1527">
        <f t="shared" si="147"/>
        <v>0.94707805339793305</v>
      </c>
      <c r="Z1527">
        <f t="shared" si="148"/>
        <v>0.98554201176095868</v>
      </c>
      <c r="AA1527">
        <f t="shared" si="149"/>
        <v>1.0380105922139475</v>
      </c>
      <c r="AB1527">
        <f t="shared" si="150"/>
        <v>0.9638655731313388</v>
      </c>
      <c r="AC1527">
        <f t="shared" si="151"/>
        <v>0.96698040510857286</v>
      </c>
      <c r="AD1527">
        <f t="shared" si="152"/>
        <v>0.97241986302358285</v>
      </c>
    </row>
    <row r="1528" spans="1:30">
      <c r="A1528" t="s">
        <v>2694</v>
      </c>
      <c r="F1528">
        <v>2015.0747495585606</v>
      </c>
      <c r="G1528">
        <v>2299.3660814059926</v>
      </c>
      <c r="H1528">
        <v>2234.8812519276894</v>
      </c>
      <c r="I1528">
        <v>2127.1471319596308</v>
      </c>
      <c r="J1528">
        <v>2178.3563496770462</v>
      </c>
      <c r="K1528">
        <v>2099.8710338772348</v>
      </c>
      <c r="L1528">
        <v>1878.7918753272436</v>
      </c>
      <c r="M1528">
        <v>2031.8127122757262</v>
      </c>
      <c r="N1528">
        <v>2147.8487789188475</v>
      </c>
      <c r="O1528">
        <v>2147.0427361689508</v>
      </c>
      <c r="P1528">
        <v>1870.7613829839411</v>
      </c>
      <c r="Q1528">
        <v>1940.3724764042406</v>
      </c>
      <c r="S1528">
        <f t="shared" si="141"/>
        <v>100</v>
      </c>
      <c r="T1528">
        <f t="shared" si="142"/>
        <v>100</v>
      </c>
      <c r="U1528">
        <f t="shared" si="143"/>
        <v>100</v>
      </c>
      <c r="V1528">
        <f t="shared" si="144"/>
        <v>100</v>
      </c>
      <c r="W1528">
        <f t="shared" si="145"/>
        <v>100</v>
      </c>
      <c r="X1528">
        <f t="shared" si="146"/>
        <v>100</v>
      </c>
      <c r="Y1528">
        <f t="shared" si="147"/>
        <v>100</v>
      </c>
      <c r="Z1528">
        <f t="shared" si="148"/>
        <v>100</v>
      </c>
      <c r="AA1528">
        <f t="shared" si="149"/>
        <v>100</v>
      </c>
      <c r="AB1528">
        <f t="shared" si="150"/>
        <v>100</v>
      </c>
      <c r="AC1528">
        <f t="shared" si="151"/>
        <v>100</v>
      </c>
      <c r="AD1528">
        <f t="shared" si="152"/>
        <v>100</v>
      </c>
    </row>
    <row r="1529" spans="1:30">
      <c r="A1529" t="s">
        <v>2695</v>
      </c>
      <c r="F1529">
        <v>219.67948826646776</v>
      </c>
      <c r="G1529">
        <v>265.87440804259421</v>
      </c>
      <c r="H1529">
        <v>288.54504855973744</v>
      </c>
      <c r="I1529">
        <v>263.65288776122355</v>
      </c>
      <c r="J1529">
        <v>264.02459909691106</v>
      </c>
      <c r="K1529">
        <v>258.17652151555086</v>
      </c>
      <c r="L1529">
        <v>235.63616750497974</v>
      </c>
      <c r="M1529">
        <v>275.7431350935874</v>
      </c>
      <c r="N1529">
        <v>297.93333268063861</v>
      </c>
      <c r="O1529">
        <v>297.17919243706598</v>
      </c>
      <c r="P1529">
        <v>241.72641453598484</v>
      </c>
      <c r="Q1529">
        <v>269.83264906269693</v>
      </c>
    </row>
    <row r="1530" spans="1:30">
      <c r="A1530" t="s">
        <v>2696</v>
      </c>
      <c r="F1530">
        <v>2234.7542378250287</v>
      </c>
      <c r="G1530">
        <v>2565.2404894485867</v>
      </c>
      <c r="H1530">
        <v>2523.4263004874269</v>
      </c>
      <c r="I1530">
        <v>2390.8000197208544</v>
      </c>
      <c r="J1530">
        <v>2442.3809487739572</v>
      </c>
      <c r="K1530">
        <v>2358.0475553927859</v>
      </c>
      <c r="L1530">
        <v>2114.4280428322231</v>
      </c>
      <c r="M1530">
        <v>2307.5558473693136</v>
      </c>
      <c r="N1530">
        <v>2445.7821115994861</v>
      </c>
      <c r="O1530">
        <v>2444.2219286060167</v>
      </c>
      <c r="P1530">
        <v>2112.4877975199261</v>
      </c>
      <c r="Q1530">
        <v>2210.2051254669377</v>
      </c>
    </row>
    <row r="1535" spans="1:30">
      <c r="A1535" s="8" t="s">
        <v>2702</v>
      </c>
    </row>
    <row r="1536" spans="1:30">
      <c r="A1536" s="8" t="s">
        <v>421</v>
      </c>
    </row>
    <row r="1537" spans="1:30">
      <c r="F1537">
        <v>2010</v>
      </c>
      <c r="G1537">
        <v>2011</v>
      </c>
      <c r="H1537">
        <v>2012</v>
      </c>
      <c r="I1537">
        <v>2013</v>
      </c>
      <c r="J1537">
        <v>2014</v>
      </c>
      <c r="K1537">
        <v>2015</v>
      </c>
      <c r="L1537">
        <v>2016</v>
      </c>
      <c r="M1537">
        <v>2017</v>
      </c>
      <c r="N1537">
        <v>2018</v>
      </c>
      <c r="O1537">
        <v>2019</v>
      </c>
      <c r="P1537">
        <v>2020</v>
      </c>
      <c r="Q1537">
        <v>2021</v>
      </c>
      <c r="S1537" s="389">
        <v>2010</v>
      </c>
      <c r="T1537" s="389">
        <v>2011</v>
      </c>
      <c r="U1537" s="389">
        <v>2012</v>
      </c>
      <c r="V1537" s="389">
        <v>2013</v>
      </c>
      <c r="W1537" s="389">
        <v>2014</v>
      </c>
      <c r="X1537" s="389">
        <v>2015</v>
      </c>
      <c r="Y1537" s="389">
        <v>2016</v>
      </c>
      <c r="Z1537" s="389">
        <v>2017</v>
      </c>
      <c r="AA1537" s="389">
        <v>2018</v>
      </c>
      <c r="AB1537" s="389">
        <v>2019</v>
      </c>
      <c r="AC1537" s="389">
        <v>2020</v>
      </c>
      <c r="AD1537" s="389">
        <v>2021</v>
      </c>
    </row>
    <row r="1538" spans="1:30">
      <c r="A1538" t="s">
        <v>2682</v>
      </c>
      <c r="F1538">
        <v>2838.6719942312056</v>
      </c>
      <c r="G1538">
        <v>3174.9596436617317</v>
      </c>
      <c r="H1538">
        <v>3160.9437291675422</v>
      </c>
      <c r="I1538">
        <v>3212.3288390867647</v>
      </c>
      <c r="J1538">
        <v>3158.6731346871743</v>
      </c>
      <c r="K1538">
        <v>2848.293769717453</v>
      </c>
      <c r="L1538">
        <v>2910.7973552956182</v>
      </c>
      <c r="M1538">
        <v>3163.7799049649952</v>
      </c>
      <c r="N1538">
        <v>3240.6773755182653</v>
      </c>
      <c r="O1538">
        <v>3174.1479479293266</v>
      </c>
      <c r="P1538">
        <v>3208.1293268112427</v>
      </c>
      <c r="Q1538">
        <v>3292.2602949159027</v>
      </c>
      <c r="S1538">
        <f>(F1538/F$1549)*100</f>
        <v>30.340334604828577</v>
      </c>
      <c r="T1538">
        <f t="shared" ref="T1538:AD1549" si="153">(G1538/G$1549)*100</f>
        <v>30.248573602845447</v>
      </c>
      <c r="U1538">
        <f t="shared" si="153"/>
        <v>29.097120122522124</v>
      </c>
      <c r="V1538">
        <f t="shared" si="153"/>
        <v>27.624678694261089</v>
      </c>
      <c r="W1538">
        <f t="shared" si="153"/>
        <v>26.948209631573384</v>
      </c>
      <c r="X1538">
        <f t="shared" si="153"/>
        <v>26.967039258461263</v>
      </c>
      <c r="Y1538">
        <f t="shared" si="153"/>
        <v>26.302844166166274</v>
      </c>
      <c r="Z1538">
        <f t="shared" si="153"/>
        <v>25.650060945686015</v>
      </c>
      <c r="AA1538">
        <f t="shared" si="153"/>
        <v>25.450873073711328</v>
      </c>
      <c r="AB1538">
        <f t="shared" si="153"/>
        <v>24.112406128784674</v>
      </c>
      <c r="AC1538">
        <f t="shared" si="153"/>
        <v>26.664867179961792</v>
      </c>
      <c r="AD1538">
        <f t="shared" si="153"/>
        <v>24.549276475882895</v>
      </c>
    </row>
    <row r="1539" spans="1:30">
      <c r="A1539" t="s">
        <v>2684</v>
      </c>
      <c r="F1539">
        <v>114.30824670884768</v>
      </c>
      <c r="G1539">
        <v>132.32212372597007</v>
      </c>
      <c r="H1539">
        <v>172.39260209368607</v>
      </c>
      <c r="I1539">
        <v>357.22316135300088</v>
      </c>
      <c r="J1539">
        <v>452.18265485875776</v>
      </c>
      <c r="K1539">
        <v>350.15268148116712</v>
      </c>
      <c r="L1539">
        <v>262.11731797440592</v>
      </c>
      <c r="M1539">
        <v>443.61118406769361</v>
      </c>
      <c r="N1539">
        <v>624.08885987143196</v>
      </c>
      <c r="O1539">
        <v>573.27768120104622</v>
      </c>
      <c r="P1539">
        <v>252.98061222637975</v>
      </c>
      <c r="Q1539">
        <v>624.00413771876083</v>
      </c>
      <c r="S1539">
        <f t="shared" ref="S1539:S1549" si="154">(F1539/F$1549)*100</f>
        <v>1.2217510372053426</v>
      </c>
      <c r="T1539">
        <f t="shared" si="153"/>
        <v>1.2606634250612447</v>
      </c>
      <c r="U1539">
        <f t="shared" si="153"/>
        <v>1.5869084302475629</v>
      </c>
      <c r="V1539">
        <f t="shared" si="153"/>
        <v>3.0719691379199729</v>
      </c>
      <c r="W1539">
        <f t="shared" si="153"/>
        <v>3.8577948573023253</v>
      </c>
      <c r="X1539">
        <f t="shared" si="153"/>
        <v>3.3151710713094062</v>
      </c>
      <c r="Y1539">
        <f t="shared" si="153"/>
        <v>2.3685712629191462</v>
      </c>
      <c r="Z1539">
        <f t="shared" si="153"/>
        <v>3.5965377647375174</v>
      </c>
      <c r="AA1539">
        <f t="shared" si="153"/>
        <v>4.9013229392403943</v>
      </c>
      <c r="AB1539">
        <f t="shared" si="153"/>
        <v>4.354902323536983</v>
      </c>
      <c r="AC1539">
        <f t="shared" si="153"/>
        <v>2.102687808669732</v>
      </c>
      <c r="AD1539">
        <f t="shared" si="153"/>
        <v>4.6529887453337189</v>
      </c>
    </row>
    <row r="1540" spans="1:30">
      <c r="A1540" t="s">
        <v>2685</v>
      </c>
      <c r="F1540">
        <v>874.60143464705493</v>
      </c>
      <c r="G1540">
        <v>953.50526437247674</v>
      </c>
      <c r="H1540">
        <v>978.20079499948565</v>
      </c>
      <c r="I1540">
        <v>1046.3873867236771</v>
      </c>
      <c r="J1540">
        <v>1104.6863584941957</v>
      </c>
      <c r="K1540">
        <v>941.30937551379304</v>
      </c>
      <c r="L1540">
        <v>1180.7562514145261</v>
      </c>
      <c r="M1540">
        <v>1184.0792000331201</v>
      </c>
      <c r="N1540">
        <v>1266.5644861866472</v>
      </c>
      <c r="O1540">
        <v>1395.1456787897814</v>
      </c>
      <c r="P1540">
        <v>1241.4934185694997</v>
      </c>
      <c r="Q1540">
        <v>1348.3433432501622</v>
      </c>
      <c r="S1540">
        <f t="shared" si="154"/>
        <v>9.3479275615432265</v>
      </c>
      <c r="T1540">
        <f t="shared" si="153"/>
        <v>9.0842648118850828</v>
      </c>
      <c r="U1540">
        <f t="shared" si="153"/>
        <v>9.0045342387485565</v>
      </c>
      <c r="V1540">
        <f t="shared" si="153"/>
        <v>8.9984919962885375</v>
      </c>
      <c r="W1540">
        <f t="shared" si="153"/>
        <v>9.4246280942865823</v>
      </c>
      <c r="X1540">
        <f t="shared" si="153"/>
        <v>8.9121168447298906</v>
      </c>
      <c r="Y1540">
        <f t="shared" si="153"/>
        <v>10.669670158480947</v>
      </c>
      <c r="Z1540">
        <f t="shared" si="153"/>
        <v>9.5998155869520616</v>
      </c>
      <c r="AA1540">
        <f t="shared" si="153"/>
        <v>9.9470475589849645</v>
      </c>
      <c r="AB1540">
        <f t="shared" si="153"/>
        <v>10.598220299637775</v>
      </c>
      <c r="AC1540">
        <f t="shared" si="153"/>
        <v>10.318866148658906</v>
      </c>
      <c r="AD1540">
        <f t="shared" si="153"/>
        <v>10.054142307332363</v>
      </c>
    </row>
    <row r="1541" spans="1:30">
      <c r="A1541" t="s">
        <v>2686</v>
      </c>
      <c r="F1541">
        <v>118.36029773217527</v>
      </c>
      <c r="G1541">
        <v>113.65085595340881</v>
      </c>
      <c r="H1541">
        <v>115.85267819810146</v>
      </c>
      <c r="I1541">
        <v>105.74428148162043</v>
      </c>
      <c r="J1541">
        <v>92.140993456779256</v>
      </c>
      <c r="K1541">
        <v>101.88555567876395</v>
      </c>
      <c r="L1541">
        <v>105.23106531505225</v>
      </c>
      <c r="M1541">
        <v>113.84989775184555</v>
      </c>
      <c r="N1541">
        <v>105.61822008279606</v>
      </c>
      <c r="O1541">
        <v>107.4433390470075</v>
      </c>
      <c r="P1541">
        <v>104.20508032037044</v>
      </c>
      <c r="Q1541">
        <v>107.79380166445736</v>
      </c>
      <c r="S1541">
        <f t="shared" si="154"/>
        <v>1.2650602269015945</v>
      </c>
      <c r="T1541">
        <f t="shared" si="153"/>
        <v>1.0827779459168905</v>
      </c>
      <c r="U1541">
        <f t="shared" si="153"/>
        <v>1.0664471065841563</v>
      </c>
      <c r="V1541">
        <f t="shared" si="153"/>
        <v>0.90935640341096713</v>
      </c>
      <c r="W1541">
        <f t="shared" si="153"/>
        <v>0.78610058763824298</v>
      </c>
      <c r="X1541">
        <f t="shared" si="153"/>
        <v>0.9646307586214754</v>
      </c>
      <c r="Y1541">
        <f t="shared" si="153"/>
        <v>0.95089969330427004</v>
      </c>
      <c r="Z1541">
        <f t="shared" si="153"/>
        <v>0.92302780336019297</v>
      </c>
      <c r="AA1541">
        <f t="shared" si="153"/>
        <v>0.82947964333187008</v>
      </c>
      <c r="AB1541">
        <f t="shared" si="153"/>
        <v>0.81619302862811494</v>
      </c>
      <c r="AC1541">
        <f t="shared" si="153"/>
        <v>0.86611677496859651</v>
      </c>
      <c r="AD1541">
        <f t="shared" si="153"/>
        <v>0.80378208355328284</v>
      </c>
    </row>
    <row r="1542" spans="1:30">
      <c r="A1542" t="s">
        <v>2687</v>
      </c>
      <c r="F1542">
        <v>650.6664304355013</v>
      </c>
      <c r="G1542">
        <v>751.74444767185673</v>
      </c>
      <c r="H1542">
        <v>683.82307282345687</v>
      </c>
      <c r="I1542">
        <v>662.21861222402811</v>
      </c>
      <c r="J1542">
        <v>703.5870571181182</v>
      </c>
      <c r="K1542">
        <v>703.41437924529077</v>
      </c>
      <c r="L1542">
        <v>699.8320878477673</v>
      </c>
      <c r="M1542">
        <v>850.34224102743849</v>
      </c>
      <c r="N1542">
        <v>907.61949861505002</v>
      </c>
      <c r="O1542">
        <v>1027.6594919292013</v>
      </c>
      <c r="P1542">
        <v>886.37815662356434</v>
      </c>
      <c r="Q1542">
        <v>1004.4934319618061</v>
      </c>
      <c r="S1542">
        <f t="shared" si="154"/>
        <v>6.9544622470159956</v>
      </c>
      <c r="T1542">
        <f t="shared" si="153"/>
        <v>7.1620429259085254</v>
      </c>
      <c r="U1542">
        <f t="shared" si="153"/>
        <v>6.2947283461247867</v>
      </c>
      <c r="V1542">
        <f t="shared" si="153"/>
        <v>5.6948019036709052</v>
      </c>
      <c r="W1542">
        <f t="shared" si="153"/>
        <v>6.0026507019880757</v>
      </c>
      <c r="X1542">
        <f t="shared" si="153"/>
        <v>6.6597776471475463</v>
      </c>
      <c r="Y1542">
        <f t="shared" si="153"/>
        <v>6.3238941438687508</v>
      </c>
      <c r="Z1542">
        <f t="shared" si="153"/>
        <v>6.8940732169187822</v>
      </c>
      <c r="AA1542">
        <f t="shared" si="153"/>
        <v>7.1280494729232133</v>
      </c>
      <c r="AB1542">
        <f t="shared" si="153"/>
        <v>7.8066124950673332</v>
      </c>
      <c r="AC1542">
        <f t="shared" si="153"/>
        <v>7.3672702718250926</v>
      </c>
      <c r="AD1542">
        <f t="shared" si="153"/>
        <v>7.490169297220997</v>
      </c>
    </row>
    <row r="1543" spans="1:30">
      <c r="A1543" t="s">
        <v>2688</v>
      </c>
      <c r="F1543">
        <v>2214.0634195351818</v>
      </c>
      <c r="G1543">
        <v>2434.5371767835222</v>
      </c>
      <c r="H1543">
        <v>2610.9068440127189</v>
      </c>
      <c r="I1543">
        <v>2653.0797362537396</v>
      </c>
      <c r="J1543">
        <v>2633.8461234676656</v>
      </c>
      <c r="K1543">
        <v>2399.3988782063216</v>
      </c>
      <c r="L1543">
        <v>2574.9984666309315</v>
      </c>
      <c r="M1543">
        <v>2847.3765953491265</v>
      </c>
      <c r="N1543">
        <v>2564.248495322212</v>
      </c>
      <c r="O1543">
        <v>2647.0185159976932</v>
      </c>
      <c r="P1543">
        <v>2309.7353602330727</v>
      </c>
      <c r="Q1543">
        <v>2732.6234082995888</v>
      </c>
      <c r="S1543">
        <f t="shared" si="154"/>
        <v>23.66438430418285</v>
      </c>
      <c r="T1543">
        <f t="shared" si="153"/>
        <v>23.194397802130258</v>
      </c>
      <c r="U1543">
        <f t="shared" si="153"/>
        <v>24.033920429504274</v>
      </c>
      <c r="V1543">
        <f t="shared" si="153"/>
        <v>22.815371319550312</v>
      </c>
      <c r="W1543">
        <f t="shared" si="153"/>
        <v>22.470649682953965</v>
      </c>
      <c r="X1543">
        <f t="shared" si="153"/>
        <v>22.716997956189193</v>
      </c>
      <c r="Y1543">
        <f t="shared" si="153"/>
        <v>23.268463973519005</v>
      </c>
      <c r="Z1543">
        <f t="shared" si="153"/>
        <v>23.084849578634998</v>
      </c>
      <c r="AA1543">
        <f t="shared" si="153"/>
        <v>20.138494339771722</v>
      </c>
      <c r="AB1543">
        <f t="shared" si="153"/>
        <v>20.108068853497056</v>
      </c>
      <c r="AC1543">
        <f t="shared" si="153"/>
        <v>19.197725629936798</v>
      </c>
      <c r="AD1543">
        <f t="shared" si="153"/>
        <v>20.376252648799028</v>
      </c>
    </row>
    <row r="1544" spans="1:30">
      <c r="A1544" t="s">
        <v>2689</v>
      </c>
      <c r="F1544">
        <v>207.57023574515995</v>
      </c>
      <c r="G1544">
        <v>250.03379470075981</v>
      </c>
      <c r="H1544">
        <v>216.35983631091057</v>
      </c>
      <c r="I1544">
        <v>291.03147505801712</v>
      </c>
      <c r="J1544">
        <v>292.06431727063153</v>
      </c>
      <c r="K1544">
        <v>245.87686072282168</v>
      </c>
      <c r="L1544">
        <v>236.6223569127267</v>
      </c>
      <c r="M1544">
        <v>306.60595856053692</v>
      </c>
      <c r="N1544">
        <v>257.45458128954118</v>
      </c>
      <c r="O1544">
        <v>272.87582692876038</v>
      </c>
      <c r="P1544">
        <v>324.4724580901638</v>
      </c>
      <c r="Q1544">
        <v>347.54867930817386</v>
      </c>
      <c r="S1544">
        <f t="shared" si="154"/>
        <v>2.2185551621707935</v>
      </c>
      <c r="T1544">
        <f t="shared" si="153"/>
        <v>2.3821296933027982</v>
      </c>
      <c r="U1544">
        <f t="shared" si="153"/>
        <v>1.9916356272769657</v>
      </c>
      <c r="V1544">
        <f t="shared" si="153"/>
        <v>2.5027484392538661</v>
      </c>
      <c r="W1544">
        <f t="shared" si="153"/>
        <v>2.4917457780862842</v>
      </c>
      <c r="X1544">
        <f t="shared" si="153"/>
        <v>2.3279097915933327</v>
      </c>
      <c r="Y1544">
        <f t="shared" si="153"/>
        <v>2.1381910935102999</v>
      </c>
      <c r="Z1544">
        <f t="shared" si="153"/>
        <v>2.4857802248021001</v>
      </c>
      <c r="AA1544">
        <f t="shared" si="153"/>
        <v>2.0219365001114027</v>
      </c>
      <c r="AB1544">
        <f t="shared" si="153"/>
        <v>2.0729004663839081</v>
      </c>
      <c r="AC1544">
        <f t="shared" si="153"/>
        <v>2.6969034341049172</v>
      </c>
      <c r="AD1544">
        <f t="shared" si="153"/>
        <v>2.5915534778158431</v>
      </c>
    </row>
    <row r="1545" spans="1:30">
      <c r="A1545" t="s">
        <v>2690</v>
      </c>
      <c r="F1545">
        <v>253.05077097601082</v>
      </c>
      <c r="G1545">
        <v>314.53322870982777</v>
      </c>
      <c r="H1545">
        <v>326.40116769973343</v>
      </c>
      <c r="I1545">
        <v>364.57563880787802</v>
      </c>
      <c r="J1545">
        <v>375.48975900729556</v>
      </c>
      <c r="K1545">
        <v>346.77135329173836</v>
      </c>
      <c r="L1545">
        <v>358.11776877640438</v>
      </c>
      <c r="M1545">
        <v>373.2568886693665</v>
      </c>
      <c r="N1545">
        <v>354.26422552903972</v>
      </c>
      <c r="O1545">
        <v>336.3069741717668</v>
      </c>
      <c r="P1545">
        <v>284.05860645126688</v>
      </c>
      <c r="Q1545">
        <v>350.63684655678452</v>
      </c>
      <c r="S1545">
        <f t="shared" si="154"/>
        <v>2.704660869246128</v>
      </c>
      <c r="T1545">
        <f t="shared" si="153"/>
        <v>2.9966306936100104</v>
      </c>
      <c r="U1545">
        <f t="shared" si="153"/>
        <v>3.0045881225452327</v>
      </c>
      <c r="V1545">
        <f t="shared" si="153"/>
        <v>3.1351973556623141</v>
      </c>
      <c r="W1545">
        <f t="shared" si="153"/>
        <v>3.2034896644155944</v>
      </c>
      <c r="X1545">
        <f t="shared" si="153"/>
        <v>3.2831573756016379</v>
      </c>
      <c r="Y1545">
        <f t="shared" si="153"/>
        <v>3.2360603351944066</v>
      </c>
      <c r="Z1545">
        <f t="shared" si="153"/>
        <v>3.0261466443166882</v>
      </c>
      <c r="AA1545">
        <f t="shared" si="153"/>
        <v>2.7822374132674339</v>
      </c>
      <c r="AB1545">
        <f t="shared" si="153"/>
        <v>2.554755001405149</v>
      </c>
      <c r="AC1545">
        <f t="shared" si="153"/>
        <v>2.3609974040157278</v>
      </c>
      <c r="AD1545">
        <f t="shared" si="153"/>
        <v>2.6145809011659904</v>
      </c>
    </row>
    <row r="1546" spans="1:30">
      <c r="A1546" t="s">
        <v>2691</v>
      </c>
      <c r="F1546">
        <v>745.12878209020289</v>
      </c>
      <c r="G1546">
        <v>842.9918466929787</v>
      </c>
      <c r="H1546">
        <v>891.68349382254348</v>
      </c>
      <c r="I1546">
        <v>1078.1959454148764</v>
      </c>
      <c r="J1546">
        <v>1063.5466499755164</v>
      </c>
      <c r="K1546">
        <v>1026.7502889814925</v>
      </c>
      <c r="L1546">
        <v>1104.7788601134748</v>
      </c>
      <c r="M1546">
        <v>1203.6084464355072</v>
      </c>
      <c r="N1546">
        <v>1202.760593368442</v>
      </c>
      <c r="O1546">
        <v>1236.1554819926412</v>
      </c>
      <c r="P1546">
        <v>1036.919291031169</v>
      </c>
      <c r="Q1546">
        <v>1071.5887545633182</v>
      </c>
      <c r="S1546">
        <f t="shared" si="154"/>
        <v>7.964096104885801</v>
      </c>
      <c r="T1546">
        <f t="shared" si="153"/>
        <v>8.0313779648179793</v>
      </c>
      <c r="U1546">
        <f t="shared" si="153"/>
        <v>8.2081251531350983</v>
      </c>
      <c r="V1546">
        <f t="shared" si="153"/>
        <v>9.2720322400145623</v>
      </c>
      <c r="W1546">
        <f t="shared" si="153"/>
        <v>9.073644804129529</v>
      </c>
      <c r="X1546">
        <f t="shared" si="153"/>
        <v>9.7210532305265023</v>
      </c>
      <c r="Y1546">
        <f t="shared" si="153"/>
        <v>9.9831155002160372</v>
      </c>
      <c r="Z1546">
        <f t="shared" si="153"/>
        <v>9.7581471951838576</v>
      </c>
      <c r="AA1546">
        <f t="shared" si="153"/>
        <v>9.4459594870922405</v>
      </c>
      <c r="AB1546">
        <f t="shared" si="153"/>
        <v>9.3904517083315824</v>
      </c>
      <c r="AC1546">
        <f t="shared" si="153"/>
        <v>8.618516386048757</v>
      </c>
      <c r="AD1546">
        <f t="shared" si="153"/>
        <v>7.9904765260651693</v>
      </c>
    </row>
    <row r="1547" spans="1:30">
      <c r="A1547" t="s">
        <v>2692</v>
      </c>
      <c r="F1547">
        <v>1195.7546831509317</v>
      </c>
      <c r="G1547">
        <v>1384.7553304888663</v>
      </c>
      <c r="H1547">
        <v>1551.6366047344613</v>
      </c>
      <c r="I1547">
        <v>1673.3780146322836</v>
      </c>
      <c r="J1547">
        <v>1661.3623091511704</v>
      </c>
      <c r="K1547">
        <v>1429.725290801978</v>
      </c>
      <c r="L1547">
        <v>1463.9361091875944</v>
      </c>
      <c r="M1547">
        <v>1667.2581747659417</v>
      </c>
      <c r="N1547">
        <v>1981.8926258721824</v>
      </c>
      <c r="O1547">
        <v>2202.6796733101569</v>
      </c>
      <c r="P1547">
        <v>2211.6461056652597</v>
      </c>
      <c r="Q1547">
        <v>2366.8549232151945</v>
      </c>
      <c r="S1547">
        <f t="shared" si="154"/>
        <v>12.780482305041943</v>
      </c>
      <c r="T1547">
        <f t="shared" si="153"/>
        <v>13.192883764631491</v>
      </c>
      <c r="U1547">
        <f t="shared" si="153"/>
        <v>14.283125719024142</v>
      </c>
      <c r="V1547">
        <f t="shared" si="153"/>
        <v>14.390348032176913</v>
      </c>
      <c r="W1547">
        <f t="shared" si="153"/>
        <v>14.173907166698502</v>
      </c>
      <c r="X1547">
        <f t="shared" si="153"/>
        <v>13.536334789545441</v>
      </c>
      <c r="Y1547">
        <f t="shared" si="153"/>
        <v>13.22856889337611</v>
      </c>
      <c r="Z1547">
        <f t="shared" si="153"/>
        <v>13.517145654736307</v>
      </c>
      <c r="AA1547">
        <f t="shared" si="153"/>
        <v>15.564924187718812</v>
      </c>
      <c r="AB1547">
        <f t="shared" si="153"/>
        <v>16.732650060978127</v>
      </c>
      <c r="AC1547">
        <f t="shared" si="153"/>
        <v>18.382441494420998</v>
      </c>
      <c r="AD1547">
        <f t="shared" si="153"/>
        <v>17.648840214135806</v>
      </c>
    </row>
    <row r="1548" spans="1:30">
      <c r="A1548" t="s">
        <v>2693</v>
      </c>
      <c r="F1548">
        <v>143.9235342447918</v>
      </c>
      <c r="G1548">
        <v>143.19558171041282</v>
      </c>
      <c r="H1548">
        <v>155.22385822771201</v>
      </c>
      <c r="I1548">
        <v>184.31184849023771</v>
      </c>
      <c r="J1548">
        <v>183.69332767976306</v>
      </c>
      <c r="K1548">
        <v>168.55166309852515</v>
      </c>
      <c r="L1548">
        <v>169.28614909548335</v>
      </c>
      <c r="M1548">
        <v>180.62678199303897</v>
      </c>
      <c r="N1548">
        <v>227.88061176356217</v>
      </c>
      <c r="O1548">
        <v>191.25125537057926</v>
      </c>
      <c r="P1548">
        <v>171.27844047274957</v>
      </c>
      <c r="Q1548">
        <v>164.67651485066483</v>
      </c>
      <c r="S1548">
        <f t="shared" si="154"/>
        <v>1.5382855769777348</v>
      </c>
      <c r="T1548">
        <f t="shared" si="153"/>
        <v>1.3642573698902667</v>
      </c>
      <c r="U1548">
        <f t="shared" si="153"/>
        <v>1.4288667042872516</v>
      </c>
      <c r="V1548">
        <f t="shared" si="153"/>
        <v>1.585004477790521</v>
      </c>
      <c r="W1548">
        <f t="shared" si="153"/>
        <v>1.5671790309274309</v>
      </c>
      <c r="X1548">
        <f t="shared" si="153"/>
        <v>1.5958112762742716</v>
      </c>
      <c r="Y1548">
        <f t="shared" si="153"/>
        <v>1.5297207794448728</v>
      </c>
      <c r="Z1548">
        <f t="shared" si="153"/>
        <v>1.4644153846712837</v>
      </c>
      <c r="AA1548">
        <f t="shared" si="153"/>
        <v>1.7896753838467436</v>
      </c>
      <c r="AB1548">
        <f t="shared" si="153"/>
        <v>1.4528396337491685</v>
      </c>
      <c r="AC1548">
        <f t="shared" si="153"/>
        <v>1.4236074673886037</v>
      </c>
      <c r="AD1548">
        <f t="shared" si="153"/>
        <v>1.2279373226949153</v>
      </c>
    </row>
    <row r="1549" spans="1:30">
      <c r="A1549" t="s">
        <v>2694</v>
      </c>
      <c r="F1549">
        <v>9356.099829497065</v>
      </c>
      <c r="G1549">
        <v>10496.229294471812</v>
      </c>
      <c r="H1549">
        <v>10863.424682090335</v>
      </c>
      <c r="I1549">
        <v>11628.474939526128</v>
      </c>
      <c r="J1549">
        <v>11721.272685167078</v>
      </c>
      <c r="K1549">
        <v>10562.130096739349</v>
      </c>
      <c r="L1549">
        <v>11066.473788563972</v>
      </c>
      <c r="M1549">
        <v>12334.395273618635</v>
      </c>
      <c r="N1549">
        <v>12733.069573419154</v>
      </c>
      <c r="O1549">
        <v>13163.961866667978</v>
      </c>
      <c r="P1549">
        <v>12031.296856494748</v>
      </c>
      <c r="Q1549">
        <v>13410.824136304813</v>
      </c>
      <c r="S1549">
        <f t="shared" si="154"/>
        <v>100</v>
      </c>
      <c r="T1549">
        <f t="shared" si="153"/>
        <v>100</v>
      </c>
      <c r="U1549">
        <f t="shared" si="153"/>
        <v>100</v>
      </c>
      <c r="V1549">
        <f t="shared" si="153"/>
        <v>100</v>
      </c>
      <c r="W1549">
        <f t="shared" si="153"/>
        <v>100</v>
      </c>
      <c r="X1549">
        <f t="shared" si="153"/>
        <v>100</v>
      </c>
      <c r="Y1549">
        <f t="shared" si="153"/>
        <v>100</v>
      </c>
      <c r="Z1549">
        <f t="shared" si="153"/>
        <v>100</v>
      </c>
      <c r="AA1549">
        <f t="shared" si="153"/>
        <v>100</v>
      </c>
      <c r="AB1549">
        <f t="shared" si="153"/>
        <v>100</v>
      </c>
      <c r="AC1549">
        <f t="shared" si="153"/>
        <v>100</v>
      </c>
      <c r="AD1549">
        <f t="shared" si="153"/>
        <v>100</v>
      </c>
    </row>
    <row r="1550" spans="1:30">
      <c r="A1550" t="s">
        <v>2695</v>
      </c>
      <c r="F1550">
        <v>626.61150861418218</v>
      </c>
      <c r="G1550">
        <v>697.24043663630709</v>
      </c>
      <c r="H1550">
        <v>708.14646070583967</v>
      </c>
      <c r="I1550">
        <v>796.34352313737975</v>
      </c>
      <c r="J1550">
        <v>791.97914956854663</v>
      </c>
      <c r="K1550">
        <v>738.75999968103508</v>
      </c>
      <c r="L1550">
        <v>784.36848619280556</v>
      </c>
      <c r="M1550">
        <v>850.44859748734928</v>
      </c>
      <c r="N1550">
        <v>1031.6945682306671</v>
      </c>
      <c r="O1550">
        <v>938.67329885138281</v>
      </c>
      <c r="P1550">
        <v>1034.6183490344804</v>
      </c>
      <c r="Q1550">
        <v>1143.9299789056568</v>
      </c>
    </row>
    <row r="1551" spans="1:30">
      <c r="A1551" t="s">
        <v>2696</v>
      </c>
      <c r="F1551">
        <v>9982.7113381112486</v>
      </c>
      <c r="G1551">
        <v>11193.469731108113</v>
      </c>
      <c r="H1551">
        <v>11571.571142796171</v>
      </c>
      <c r="I1551">
        <v>12424.818462663505</v>
      </c>
      <c r="J1551">
        <v>12513.251834735596</v>
      </c>
      <c r="K1551">
        <v>11300.890096420375</v>
      </c>
      <c r="L1551">
        <v>11850.842274756798</v>
      </c>
      <c r="M1551">
        <v>13184.843871105986</v>
      </c>
      <c r="N1551">
        <v>13764.764141649841</v>
      </c>
      <c r="O1551">
        <v>14102.635165519359</v>
      </c>
      <c r="P1551">
        <v>13065.915205529223</v>
      </c>
      <c r="Q1551">
        <v>14554.754115210468</v>
      </c>
    </row>
    <row r="1554" spans="1:30">
      <c r="A1554" s="8" t="s">
        <v>2703</v>
      </c>
    </row>
    <row r="1555" spans="1:30">
      <c r="A1555" s="8" t="s">
        <v>421</v>
      </c>
    </row>
    <row r="1556" spans="1:30">
      <c r="F1556">
        <v>2010</v>
      </c>
      <c r="G1556">
        <v>2011</v>
      </c>
      <c r="H1556">
        <v>2012</v>
      </c>
      <c r="I1556">
        <v>2013</v>
      </c>
      <c r="J1556">
        <v>2014</v>
      </c>
      <c r="K1556">
        <v>2015</v>
      </c>
      <c r="L1556">
        <v>2016</v>
      </c>
      <c r="M1556">
        <v>2017</v>
      </c>
      <c r="N1556">
        <v>2018</v>
      </c>
      <c r="O1556">
        <v>2019</v>
      </c>
      <c r="P1556">
        <v>2020</v>
      </c>
      <c r="Q1556">
        <v>2021</v>
      </c>
      <c r="S1556" s="389">
        <v>2010</v>
      </c>
      <c r="T1556" s="389">
        <v>2011</v>
      </c>
      <c r="U1556" s="389">
        <v>2012</v>
      </c>
      <c r="V1556" s="389">
        <v>2013</v>
      </c>
      <c r="W1556" s="389">
        <v>2014</v>
      </c>
      <c r="X1556" s="389">
        <v>2015</v>
      </c>
      <c r="Y1556" s="389">
        <v>2016</v>
      </c>
      <c r="Z1556" s="389">
        <v>2017</v>
      </c>
      <c r="AA1556" s="389">
        <v>2018</v>
      </c>
      <c r="AB1556" s="389">
        <v>2019</v>
      </c>
      <c r="AC1556" s="389">
        <v>2020</v>
      </c>
      <c r="AD1556" s="389">
        <v>2021</v>
      </c>
    </row>
    <row r="1557" spans="1:30">
      <c r="A1557" t="s">
        <v>2682</v>
      </c>
      <c r="F1557">
        <v>2219.4055715730274</v>
      </c>
      <c r="G1557">
        <v>2643.5345245990625</v>
      </c>
      <c r="H1557">
        <v>1862.7227758030244</v>
      </c>
      <c r="I1557">
        <v>1505.2316283443749</v>
      </c>
      <c r="J1557">
        <v>1793.9638896408185</v>
      </c>
      <c r="K1557">
        <v>2023.9718842390325</v>
      </c>
      <c r="L1557">
        <v>1684.3949873061601</v>
      </c>
      <c r="M1557">
        <v>2050.4128243884284</v>
      </c>
      <c r="N1557">
        <v>2137.1340117445752</v>
      </c>
      <c r="O1557">
        <v>2536.1157113796271</v>
      </c>
      <c r="P1557">
        <v>2943.9851122823025</v>
      </c>
      <c r="Q1557">
        <v>3160.7154873401291</v>
      </c>
      <c r="S1557">
        <f>(F1557/F$1568)*100</f>
        <v>24.940237485063594</v>
      </c>
      <c r="T1557">
        <f t="shared" ref="T1557:AD1557" si="155">(G1557/G$1568)*100</f>
        <v>25.308926482140748</v>
      </c>
      <c r="U1557">
        <f t="shared" si="155"/>
        <v>23.747596818051029</v>
      </c>
      <c r="V1557">
        <f t="shared" si="155"/>
        <v>24.583640995235548</v>
      </c>
      <c r="W1557">
        <f t="shared" si="155"/>
        <v>25.002486149692139</v>
      </c>
      <c r="X1557">
        <f t="shared" si="155"/>
        <v>25.316610272244439</v>
      </c>
      <c r="Y1557">
        <f t="shared" si="155"/>
        <v>24.000742419973129</v>
      </c>
      <c r="Z1557">
        <f t="shared" si="155"/>
        <v>24.442545955746322</v>
      </c>
      <c r="AA1557">
        <f t="shared" si="155"/>
        <v>23.12836088856638</v>
      </c>
      <c r="AB1557">
        <f t="shared" si="155"/>
        <v>24.422764572660785</v>
      </c>
      <c r="AC1557">
        <f t="shared" si="155"/>
        <v>26.48846778918341</v>
      </c>
      <c r="AD1557">
        <f t="shared" si="155"/>
        <v>27.281424342018294</v>
      </c>
    </row>
    <row r="1558" spans="1:30">
      <c r="A1558" t="s">
        <v>2684</v>
      </c>
      <c r="F1558">
        <v>62.381308457610686</v>
      </c>
      <c r="G1558">
        <v>88.260427628971925</v>
      </c>
      <c r="H1558">
        <v>65.272805847777818</v>
      </c>
      <c r="I1558">
        <v>52.157628623051799</v>
      </c>
      <c r="J1558">
        <v>61.769112930289751</v>
      </c>
      <c r="K1558">
        <v>61.958203271477466</v>
      </c>
      <c r="L1558">
        <v>53.521028213389037</v>
      </c>
      <c r="M1558">
        <v>61.79719891514722</v>
      </c>
      <c r="N1558">
        <v>73.006732179251713</v>
      </c>
      <c r="O1558">
        <v>80.798790923612103</v>
      </c>
      <c r="P1558">
        <v>84.163315222252891</v>
      </c>
      <c r="Q1558">
        <v>78.534779833531019</v>
      </c>
      <c r="S1558">
        <f t="shared" ref="S1558:S1568" si="156">(F1558/F$1568)*100</f>
        <v>0.70100060461645297</v>
      </c>
      <c r="T1558">
        <f t="shared" ref="T1558:T1568" si="157">(G1558/G$1568)*100</f>
        <v>0.84499621751024623</v>
      </c>
      <c r="U1558">
        <f t="shared" ref="U1558:U1568" si="158">(H1558/H$1568)*100</f>
        <v>0.83215403633410301</v>
      </c>
      <c r="V1558">
        <f t="shared" ref="V1558:V1568" si="159">(I1558/I$1568)*100</f>
        <v>0.85184525297429714</v>
      </c>
      <c r="W1558">
        <f t="shared" ref="W1558:W1568" si="160">(J1558/J$1568)*100</f>
        <v>0.86087652011075311</v>
      </c>
      <c r="X1558">
        <f t="shared" ref="X1558:X1568" si="161">(K1558/K$1568)*100</f>
        <v>0.77499677619397511</v>
      </c>
      <c r="Y1558">
        <f t="shared" ref="Y1558:Y1568" si="162">(L1558/L$1568)*100</f>
        <v>0.76261472034895261</v>
      </c>
      <c r="Z1558">
        <f t="shared" ref="Z1558:Z1568" si="163">(M1558/M$1568)*100</f>
        <v>0.73667158947389544</v>
      </c>
      <c r="AA1558">
        <f t="shared" ref="AA1558:AA1568" si="164">(N1558/N$1568)*100</f>
        <v>0.79008898826998497</v>
      </c>
      <c r="AB1558">
        <f t="shared" ref="AB1558:AB1568" si="165">(O1558/O$1568)*100</f>
        <v>0.77809140948444477</v>
      </c>
      <c r="AC1558">
        <f t="shared" ref="AC1558:AC1568" si="166">(P1558/P$1568)*100</f>
        <v>0.75725833496734052</v>
      </c>
      <c r="AD1558">
        <f t="shared" ref="AD1558:AD1568" si="167">(Q1558/Q$1568)*100</f>
        <v>0.67786571199693013</v>
      </c>
    </row>
    <row r="1559" spans="1:30">
      <c r="A1559" t="s">
        <v>2685</v>
      </c>
      <c r="F1559">
        <v>1229.9670486639916</v>
      </c>
      <c r="G1559">
        <v>1353.3917457902062</v>
      </c>
      <c r="H1559">
        <v>1033.4124571570503</v>
      </c>
      <c r="I1559">
        <v>752.80827320124615</v>
      </c>
      <c r="J1559">
        <v>879.91630503617773</v>
      </c>
      <c r="K1559">
        <v>983.28646022579278</v>
      </c>
      <c r="L1559">
        <v>872.10306998338717</v>
      </c>
      <c r="M1559">
        <v>1010.3552884656204</v>
      </c>
      <c r="N1559">
        <v>1128.1758713162537</v>
      </c>
      <c r="O1559">
        <v>1274.2158852469906</v>
      </c>
      <c r="P1559">
        <v>1419.2014465146331</v>
      </c>
      <c r="Q1559">
        <v>1476.1560006968014</v>
      </c>
      <c r="S1559">
        <f t="shared" si="156"/>
        <v>13.821570372440315</v>
      </c>
      <c r="T1559">
        <f t="shared" si="157"/>
        <v>12.957232779449132</v>
      </c>
      <c r="U1559">
        <f t="shared" si="158"/>
        <v>13.174833473938358</v>
      </c>
      <c r="V1559">
        <f t="shared" si="159"/>
        <v>12.294963763801912</v>
      </c>
      <c r="W1559">
        <f t="shared" si="160"/>
        <v>12.263399144539138</v>
      </c>
      <c r="X1559">
        <f t="shared" si="161"/>
        <v>12.299321098954181</v>
      </c>
      <c r="Y1559">
        <f t="shared" si="162"/>
        <v>12.426492185074746</v>
      </c>
      <c r="Z1559">
        <f t="shared" si="163"/>
        <v>12.0442358125214</v>
      </c>
      <c r="AA1559">
        <f t="shared" si="164"/>
        <v>12.209275859249995</v>
      </c>
      <c r="AB1559">
        <f t="shared" si="165"/>
        <v>12.270684038782614</v>
      </c>
      <c r="AC1559">
        <f t="shared" si="166"/>
        <v>12.769246571774298</v>
      </c>
      <c r="AD1559">
        <f t="shared" si="167"/>
        <v>12.7413044329138</v>
      </c>
    </row>
    <row r="1560" spans="1:30">
      <c r="A1560" t="s">
        <v>2686</v>
      </c>
      <c r="F1560">
        <v>288.7629342195097</v>
      </c>
      <c r="G1560">
        <v>322.7025292351629</v>
      </c>
      <c r="H1560">
        <v>258.23882804037044</v>
      </c>
      <c r="I1560">
        <v>187.66724740022934</v>
      </c>
      <c r="J1560">
        <v>219.21705808521546</v>
      </c>
      <c r="K1560">
        <v>237.47821640082586</v>
      </c>
      <c r="L1560">
        <v>207.7874397766241</v>
      </c>
      <c r="M1560">
        <v>242.23901104544021</v>
      </c>
      <c r="N1560">
        <v>297.98088744616956</v>
      </c>
      <c r="O1560">
        <v>336.58321129094986</v>
      </c>
      <c r="P1560">
        <v>372.66998645077001</v>
      </c>
      <c r="Q1560">
        <v>347.77184654603343</v>
      </c>
      <c r="S1560">
        <f t="shared" si="156"/>
        <v>3.2449301959776569</v>
      </c>
      <c r="T1560">
        <f t="shared" si="157"/>
        <v>3.0895206822586583</v>
      </c>
      <c r="U1560">
        <f t="shared" si="158"/>
        <v>3.2922513487950291</v>
      </c>
      <c r="V1560">
        <f t="shared" si="159"/>
        <v>3.0650061756447351</v>
      </c>
      <c r="W1560">
        <f t="shared" si="160"/>
        <v>3.0552295339953792</v>
      </c>
      <c r="X1560">
        <f t="shared" si="161"/>
        <v>2.9704678704209697</v>
      </c>
      <c r="Y1560">
        <f t="shared" si="162"/>
        <v>2.9607383409280912</v>
      </c>
      <c r="Z1560">
        <f t="shared" si="163"/>
        <v>2.8876810022482848</v>
      </c>
      <c r="AA1560">
        <f t="shared" si="164"/>
        <v>3.224790520798646</v>
      </c>
      <c r="AB1560">
        <f t="shared" si="165"/>
        <v>3.2412923793596291</v>
      </c>
      <c r="AC1560">
        <f t="shared" si="166"/>
        <v>3.353093360055706</v>
      </c>
      <c r="AD1560">
        <f t="shared" si="167"/>
        <v>3.0017606323098391</v>
      </c>
    </row>
    <row r="1561" spans="1:30">
      <c r="A1561" t="s">
        <v>2687</v>
      </c>
      <c r="F1561">
        <v>296.24730829873823</v>
      </c>
      <c r="G1561">
        <v>366.76093331634678</v>
      </c>
      <c r="H1561">
        <v>272.91300980277282</v>
      </c>
      <c r="I1561">
        <v>209.15137478742909</v>
      </c>
      <c r="J1561">
        <v>236.15600539632811</v>
      </c>
      <c r="K1561">
        <v>260.22539661304887</v>
      </c>
      <c r="L1561">
        <v>230.11920530211614</v>
      </c>
      <c r="M1561">
        <v>272.90160326080263</v>
      </c>
      <c r="N1561">
        <v>317.70564122994966</v>
      </c>
      <c r="O1561">
        <v>352.88749112680676</v>
      </c>
      <c r="P1561">
        <v>369.75508929020674</v>
      </c>
      <c r="Q1561">
        <v>377.17483316423534</v>
      </c>
      <c r="S1561">
        <f t="shared" si="156"/>
        <v>3.329034727999137</v>
      </c>
      <c r="T1561">
        <f t="shared" si="157"/>
        <v>3.5113312920445292</v>
      </c>
      <c r="U1561">
        <f t="shared" si="158"/>
        <v>3.4793304765402189</v>
      </c>
      <c r="V1561">
        <f t="shared" si="159"/>
        <v>3.415887770767577</v>
      </c>
      <c r="W1561">
        <f t="shared" si="160"/>
        <v>3.2913077504979724</v>
      </c>
      <c r="X1561">
        <f t="shared" si="161"/>
        <v>3.2549982538269027</v>
      </c>
      <c r="Y1561">
        <f t="shared" si="162"/>
        <v>3.278940993037474</v>
      </c>
      <c r="Z1561">
        <f t="shared" si="163"/>
        <v>3.253203403606582</v>
      </c>
      <c r="AA1561">
        <f t="shared" si="164"/>
        <v>3.4382545438511722</v>
      </c>
      <c r="AB1561">
        <f t="shared" si="165"/>
        <v>3.3983024030628841</v>
      </c>
      <c r="AC1561">
        <f t="shared" si="166"/>
        <v>3.3268666107341018</v>
      </c>
      <c r="AD1561">
        <f t="shared" si="167"/>
        <v>3.2555498006379566</v>
      </c>
    </row>
    <row r="1562" spans="1:30">
      <c r="A1562" t="s">
        <v>2688</v>
      </c>
      <c r="F1562">
        <v>1794.2867002176606</v>
      </c>
      <c r="G1562">
        <v>2034.3080292728264</v>
      </c>
      <c r="H1562">
        <v>1577.6502034487185</v>
      </c>
      <c r="I1562">
        <v>1187.0713190396314</v>
      </c>
      <c r="J1562">
        <v>1406.552499086677</v>
      </c>
      <c r="K1562">
        <v>1565.0883293089867</v>
      </c>
      <c r="L1562">
        <v>1400.9029619549963</v>
      </c>
      <c r="M1562">
        <v>1673.8189573176762</v>
      </c>
      <c r="N1562">
        <v>1868.5981165099242</v>
      </c>
      <c r="O1562">
        <v>2057.5801415921683</v>
      </c>
      <c r="P1562">
        <v>2029.4872759447596</v>
      </c>
      <c r="Q1562">
        <v>2092.68628421528</v>
      </c>
      <c r="S1562">
        <f t="shared" si="156"/>
        <v>20.163027881381122</v>
      </c>
      <c r="T1562">
        <f t="shared" si="157"/>
        <v>19.476254944203294</v>
      </c>
      <c r="U1562">
        <f t="shared" si="158"/>
        <v>20.113245748694361</v>
      </c>
      <c r="V1562">
        <f t="shared" si="159"/>
        <v>19.387404963785734</v>
      </c>
      <c r="W1562">
        <f t="shared" si="160"/>
        <v>19.60313113340904</v>
      </c>
      <c r="X1562">
        <f t="shared" si="161"/>
        <v>19.576720202144031</v>
      </c>
      <c r="Y1562">
        <f t="shared" si="162"/>
        <v>19.961298506968266</v>
      </c>
      <c r="Z1562">
        <f t="shared" si="163"/>
        <v>19.953248584484218</v>
      </c>
      <c r="AA1562">
        <f t="shared" si="164"/>
        <v>20.222228160160032</v>
      </c>
      <c r="AB1562">
        <f t="shared" si="165"/>
        <v>19.814472644921626</v>
      </c>
      <c r="AC1562">
        <f t="shared" si="166"/>
        <v>18.26028539109862</v>
      </c>
      <c r="AD1562">
        <f t="shared" si="167"/>
        <v>18.062828737060212</v>
      </c>
    </row>
    <row r="1563" spans="1:30">
      <c r="A1563" t="s">
        <v>2689</v>
      </c>
      <c r="F1563">
        <v>362.39506537390088</v>
      </c>
      <c r="G1563">
        <v>480.44875463274286</v>
      </c>
      <c r="H1563">
        <v>346.44829440278505</v>
      </c>
      <c r="I1563">
        <v>296.27217605224826</v>
      </c>
      <c r="J1563">
        <v>352.5274026437545</v>
      </c>
      <c r="K1563">
        <v>415.83773389446469</v>
      </c>
      <c r="L1563">
        <v>385.84470111541833</v>
      </c>
      <c r="M1563">
        <v>466.96843459621061</v>
      </c>
      <c r="N1563">
        <v>555.06461358169065</v>
      </c>
      <c r="O1563">
        <v>624.69286678963124</v>
      </c>
      <c r="P1563">
        <v>668.35177795302752</v>
      </c>
      <c r="Q1563">
        <v>711.10557394308671</v>
      </c>
      <c r="S1563">
        <f t="shared" si="156"/>
        <v>4.0723602344722876</v>
      </c>
      <c r="T1563">
        <f t="shared" si="157"/>
        <v>4.5997667502679533</v>
      </c>
      <c r="U1563">
        <f t="shared" si="158"/>
        <v>4.4168217196098691</v>
      </c>
      <c r="V1563">
        <f t="shared" si="159"/>
        <v>4.8387561593805071</v>
      </c>
      <c r="W1563">
        <f t="shared" si="160"/>
        <v>4.913176654716354</v>
      </c>
      <c r="X1563">
        <f t="shared" si="161"/>
        <v>5.2014565654194325</v>
      </c>
      <c r="Y1563">
        <f t="shared" si="162"/>
        <v>5.4978549303290283</v>
      </c>
      <c r="Z1563">
        <f t="shared" si="163"/>
        <v>5.5666338440431842</v>
      </c>
      <c r="AA1563">
        <f t="shared" si="164"/>
        <v>6.0069862857642438</v>
      </c>
      <c r="AB1563">
        <f t="shared" si="165"/>
        <v>6.0157849846386418</v>
      </c>
      <c r="AC1563">
        <f t="shared" si="166"/>
        <v>6.0134864365627303</v>
      </c>
      <c r="AD1563">
        <f t="shared" si="167"/>
        <v>6.1378422045325198</v>
      </c>
    </row>
    <row r="1564" spans="1:30">
      <c r="A1564" t="s">
        <v>2690</v>
      </c>
      <c r="F1564">
        <v>459.43958552753338</v>
      </c>
      <c r="G1564">
        <v>593.24176091221852</v>
      </c>
      <c r="H1564">
        <v>441.08377545822651</v>
      </c>
      <c r="I1564">
        <v>380.41719624695963</v>
      </c>
      <c r="J1564">
        <v>437.11481659830804</v>
      </c>
      <c r="K1564">
        <v>484.70767428616881</v>
      </c>
      <c r="L1564">
        <v>438.32729673230529</v>
      </c>
      <c r="M1564">
        <v>525.24914614264071</v>
      </c>
      <c r="N1564">
        <v>609.41795781877465</v>
      </c>
      <c r="O1564">
        <v>659.73309183988022</v>
      </c>
      <c r="P1564">
        <v>698.24911549117951</v>
      </c>
      <c r="Q1564">
        <v>732.67815765956459</v>
      </c>
      <c r="S1564">
        <f t="shared" si="156"/>
        <v>5.1628834854976562</v>
      </c>
      <c r="T1564">
        <f t="shared" si="157"/>
        <v>5.6796353417552723</v>
      </c>
      <c r="U1564">
        <f t="shared" si="158"/>
        <v>5.6233164691133677</v>
      </c>
      <c r="V1564">
        <f t="shared" si="159"/>
        <v>6.2130237000372901</v>
      </c>
      <c r="W1564">
        <f t="shared" si="160"/>
        <v>6.0920719814558666</v>
      </c>
      <c r="X1564">
        <f t="shared" si="161"/>
        <v>6.0629079788243248</v>
      </c>
      <c r="Y1564">
        <f t="shared" si="162"/>
        <v>6.2456731489922275</v>
      </c>
      <c r="Z1564">
        <f t="shared" si="163"/>
        <v>6.2613861170309928</v>
      </c>
      <c r="AA1564">
        <f t="shared" si="164"/>
        <v>6.5952057208148176</v>
      </c>
      <c r="AB1564">
        <f t="shared" si="165"/>
        <v>6.3532219411368702</v>
      </c>
      <c r="AC1564">
        <f t="shared" si="166"/>
        <v>6.2824873425312191</v>
      </c>
      <c r="AD1564">
        <f t="shared" si="167"/>
        <v>6.3240439721007293</v>
      </c>
    </row>
    <row r="1565" spans="1:30">
      <c r="A1565" t="s">
        <v>2691</v>
      </c>
      <c r="F1565">
        <v>807.06863142701116</v>
      </c>
      <c r="G1565">
        <v>959.08221172940819</v>
      </c>
      <c r="H1565">
        <v>690.18879523111684</v>
      </c>
      <c r="I1565">
        <v>574.9616643758568</v>
      </c>
      <c r="J1565">
        <v>654.85821900903659</v>
      </c>
      <c r="K1565">
        <v>717.67532109396871</v>
      </c>
      <c r="L1565">
        <v>627.48562758343201</v>
      </c>
      <c r="M1565">
        <v>743.63163863655598</v>
      </c>
      <c r="N1565">
        <v>780.14154471063694</v>
      </c>
      <c r="O1565">
        <v>826.821726966558</v>
      </c>
      <c r="P1565">
        <v>857.43352370422383</v>
      </c>
      <c r="Q1565">
        <v>893.46737042243944</v>
      </c>
      <c r="S1565">
        <f t="shared" si="156"/>
        <v>9.0693127891305778</v>
      </c>
      <c r="T1565">
        <f t="shared" si="157"/>
        <v>9.1821540294314907</v>
      </c>
      <c r="U1565">
        <f t="shared" si="158"/>
        <v>8.7991221508627504</v>
      </c>
      <c r="V1565">
        <f t="shared" si="159"/>
        <v>9.3903495494484623</v>
      </c>
      <c r="W1565">
        <f t="shared" si="160"/>
        <v>9.1267631669351292</v>
      </c>
      <c r="X1565">
        <f t="shared" si="161"/>
        <v>8.97695592889872</v>
      </c>
      <c r="Y1565">
        <f t="shared" si="162"/>
        <v>8.9409675482059416</v>
      </c>
      <c r="Z1565">
        <f t="shared" si="163"/>
        <v>8.8646785102616334</v>
      </c>
      <c r="AA1565">
        <f t="shared" si="164"/>
        <v>8.4428000729360697</v>
      </c>
      <c r="AB1565">
        <f t="shared" si="165"/>
        <v>7.9622835388216879</v>
      </c>
      <c r="AC1565">
        <f t="shared" si="166"/>
        <v>7.7147469867461309</v>
      </c>
      <c r="AD1565">
        <f t="shared" si="167"/>
        <v>7.7118812388755762</v>
      </c>
    </row>
    <row r="1566" spans="1:30">
      <c r="A1566" t="s">
        <v>2692</v>
      </c>
      <c r="F1566">
        <v>1220.7416274196676</v>
      </c>
      <c r="G1566">
        <v>1425.9308050883051</v>
      </c>
      <c r="H1566">
        <v>1204.3009525381785</v>
      </c>
      <c r="I1566">
        <v>867.585741340342</v>
      </c>
      <c r="J1566">
        <v>1005.0815138660229</v>
      </c>
      <c r="K1566">
        <v>1102.5095662300125</v>
      </c>
      <c r="L1566">
        <v>989.25888638619369</v>
      </c>
      <c r="M1566">
        <v>1189.2883522381046</v>
      </c>
      <c r="N1566">
        <v>1298.2733548385936</v>
      </c>
      <c r="O1566">
        <v>1438.1828997474036</v>
      </c>
      <c r="P1566">
        <v>1472.9786688981483</v>
      </c>
      <c r="Q1566">
        <v>1505.6479495943131</v>
      </c>
      <c r="S1566">
        <f t="shared" si="156"/>
        <v>13.717901083834306</v>
      </c>
      <c r="T1566">
        <f t="shared" si="157"/>
        <v>13.651714240453572</v>
      </c>
      <c r="U1566">
        <f t="shared" si="158"/>
        <v>15.353467429495653</v>
      </c>
      <c r="V1566">
        <f t="shared" si="159"/>
        <v>14.169524474552581</v>
      </c>
      <c r="W1566">
        <f t="shared" si="160"/>
        <v>14.007827456760122</v>
      </c>
      <c r="X1566">
        <f t="shared" si="161"/>
        <v>13.790609062813491</v>
      </c>
      <c r="Y1566">
        <f t="shared" si="162"/>
        <v>14.095831380260998</v>
      </c>
      <c r="Z1566">
        <f t="shared" si="163"/>
        <v>14.17725974908692</v>
      </c>
      <c r="AA1566">
        <f t="shared" si="164"/>
        <v>14.050094433809205</v>
      </c>
      <c r="AB1566">
        <f t="shared" si="165"/>
        <v>13.849684466427615</v>
      </c>
      <c r="AC1566">
        <f t="shared" si="166"/>
        <v>13.253106431307751</v>
      </c>
      <c r="AD1566">
        <f t="shared" si="167"/>
        <v>12.995861470954331</v>
      </c>
    </row>
    <row r="1567" spans="1:30">
      <c r="A1567" t="s">
        <v>2693</v>
      </c>
      <c r="F1567">
        <v>158.19931916753549</v>
      </c>
      <c r="G1567">
        <v>177.40605443266026</v>
      </c>
      <c r="H1567">
        <v>91.605060067457032</v>
      </c>
      <c r="I1567">
        <v>109.57523743070458</v>
      </c>
      <c r="J1567">
        <v>127.98519718573137</v>
      </c>
      <c r="K1567">
        <v>141.90134387720482</v>
      </c>
      <c r="L1567">
        <v>128.35014383165193</v>
      </c>
      <c r="M1567">
        <v>152.04152084244521</v>
      </c>
      <c r="N1567">
        <v>174.81891171785199</v>
      </c>
      <c r="O1567">
        <v>196.61681468459986</v>
      </c>
      <c r="P1567">
        <v>197.93912946461435</v>
      </c>
      <c r="Q1567">
        <v>209.65727682833631</v>
      </c>
      <c r="S1567">
        <f t="shared" si="156"/>
        <v>1.7777411395868816</v>
      </c>
      <c r="T1567">
        <f t="shared" si="157"/>
        <v>1.6984672404850993</v>
      </c>
      <c r="U1567">
        <f t="shared" si="158"/>
        <v>1.1678603285652613</v>
      </c>
      <c r="V1567">
        <f t="shared" si="159"/>
        <v>1.7895971943713669</v>
      </c>
      <c r="W1567">
        <f t="shared" si="160"/>
        <v>1.783730507888065</v>
      </c>
      <c r="X1567">
        <f t="shared" si="161"/>
        <v>1.7749559902595278</v>
      </c>
      <c r="Y1567">
        <f t="shared" si="162"/>
        <v>1.8288458258811364</v>
      </c>
      <c r="Z1567">
        <f t="shared" si="163"/>
        <v>1.81245543149657</v>
      </c>
      <c r="AA1567">
        <f t="shared" si="164"/>
        <v>1.8919145257794663</v>
      </c>
      <c r="AB1567">
        <f t="shared" si="165"/>
        <v>1.8934176207032152</v>
      </c>
      <c r="AC1567">
        <f t="shared" si="166"/>
        <v>1.7809547450386951</v>
      </c>
      <c r="AD1567">
        <f t="shared" si="167"/>
        <v>1.809637456599817</v>
      </c>
    </row>
    <row r="1568" spans="1:30">
      <c r="A1568" t="s">
        <v>2694</v>
      </c>
      <c r="F1568">
        <v>8898.895100346188</v>
      </c>
      <c r="G1568">
        <v>10445.067776637912</v>
      </c>
      <c r="H1568">
        <v>7843.8369577974781</v>
      </c>
      <c r="I1568">
        <v>6122.8994868420732</v>
      </c>
      <c r="J1568">
        <v>7175.1420194783632</v>
      </c>
      <c r="K1568">
        <v>7994.6401294409843</v>
      </c>
      <c r="L1568">
        <v>7018.095348185675</v>
      </c>
      <c r="M1568">
        <v>8388.7039758490719</v>
      </c>
      <c r="N1568">
        <v>9240.317643093671</v>
      </c>
      <c r="O1568">
        <v>10384.228631588227</v>
      </c>
      <c r="P1568">
        <v>11114.214441216118</v>
      </c>
      <c r="Q1568">
        <v>11585.59556024375</v>
      </c>
      <c r="S1568">
        <f t="shared" si="156"/>
        <v>100</v>
      </c>
      <c r="T1568">
        <f t="shared" si="157"/>
        <v>100</v>
      </c>
      <c r="U1568">
        <f t="shared" si="158"/>
        <v>100</v>
      </c>
      <c r="V1568">
        <f t="shared" si="159"/>
        <v>100</v>
      </c>
      <c r="W1568">
        <f t="shared" si="160"/>
        <v>100</v>
      </c>
      <c r="X1568">
        <f t="shared" si="161"/>
        <v>100</v>
      </c>
      <c r="Y1568">
        <f t="shared" si="162"/>
        <v>100</v>
      </c>
      <c r="Z1568">
        <f t="shared" si="163"/>
        <v>100</v>
      </c>
      <c r="AA1568">
        <f t="shared" si="164"/>
        <v>100</v>
      </c>
      <c r="AB1568">
        <f t="shared" si="165"/>
        <v>100</v>
      </c>
      <c r="AC1568">
        <f t="shared" si="166"/>
        <v>100</v>
      </c>
      <c r="AD1568">
        <f t="shared" si="167"/>
        <v>100</v>
      </c>
    </row>
    <row r="1569" spans="1:30">
      <c r="A1569" t="s">
        <v>2695</v>
      </c>
      <c r="F1569">
        <v>653.96447688657349</v>
      </c>
      <c r="G1569">
        <v>749.94955719509676</v>
      </c>
      <c r="H1569">
        <v>617.50836987724347</v>
      </c>
      <c r="I1569">
        <v>313.16558559739548</v>
      </c>
      <c r="J1569">
        <v>405.74670622340523</v>
      </c>
      <c r="K1569">
        <v>481.73663651923414</v>
      </c>
      <c r="L1569">
        <v>453.47609247694095</v>
      </c>
      <c r="M1569">
        <v>554.81899812426627</v>
      </c>
      <c r="N1569">
        <v>638.9139484899863</v>
      </c>
      <c r="O1569">
        <v>667.63694823502249</v>
      </c>
      <c r="P1569">
        <v>654.91067664099592</v>
      </c>
      <c r="Q1569">
        <v>753.36909257999287</v>
      </c>
    </row>
    <row r="1570" spans="1:30">
      <c r="A1570" t="s">
        <v>2696</v>
      </c>
      <c r="F1570">
        <v>9552.8595772327608</v>
      </c>
      <c r="G1570">
        <v>11195.017333833008</v>
      </c>
      <c r="H1570">
        <v>8461.3453276747223</v>
      </c>
      <c r="I1570">
        <v>6436.0650724394691</v>
      </c>
      <c r="J1570">
        <v>7580.8887257017677</v>
      </c>
      <c r="K1570">
        <v>8476.3767659602181</v>
      </c>
      <c r="L1570">
        <v>7471.5714406626157</v>
      </c>
      <c r="M1570">
        <v>8943.5229739733386</v>
      </c>
      <c r="N1570">
        <v>9879.2315915836571</v>
      </c>
      <c r="O1570">
        <v>11051.865579823248</v>
      </c>
      <c r="P1570">
        <v>11769.125117857113</v>
      </c>
      <c r="Q1570">
        <v>12338.964652823743</v>
      </c>
    </row>
    <row r="1575" spans="1:30">
      <c r="A1575" s="8" t="s">
        <v>2704</v>
      </c>
    </row>
    <row r="1576" spans="1:30">
      <c r="A1576" s="8" t="s">
        <v>421</v>
      </c>
    </row>
    <row r="1577" spans="1:30">
      <c r="F1577">
        <v>2010</v>
      </c>
      <c r="G1577">
        <v>2011</v>
      </c>
      <c r="H1577">
        <v>2012</v>
      </c>
      <c r="I1577">
        <v>2013</v>
      </c>
      <c r="J1577">
        <v>2014</v>
      </c>
      <c r="K1577">
        <v>2015</v>
      </c>
      <c r="L1577">
        <v>2016</v>
      </c>
      <c r="M1577">
        <v>2017</v>
      </c>
      <c r="N1577">
        <v>2018</v>
      </c>
      <c r="O1577">
        <v>2019</v>
      </c>
      <c r="P1577">
        <v>2020</v>
      </c>
      <c r="Q1577">
        <v>2021</v>
      </c>
      <c r="S1577" s="389">
        <v>2010</v>
      </c>
      <c r="T1577" s="389">
        <v>2011</v>
      </c>
      <c r="U1577" s="389">
        <v>2012</v>
      </c>
      <c r="V1577" s="389">
        <v>2013</v>
      </c>
      <c r="W1577" s="389">
        <v>2014</v>
      </c>
      <c r="X1577" s="389">
        <v>2015</v>
      </c>
      <c r="Y1577" s="389">
        <v>2016</v>
      </c>
      <c r="Z1577" s="389">
        <v>2017</v>
      </c>
      <c r="AA1577" s="389">
        <v>2018</v>
      </c>
      <c r="AB1577" s="389">
        <v>2019</v>
      </c>
      <c r="AC1577" s="389">
        <v>2020</v>
      </c>
      <c r="AD1577" s="389">
        <v>2021</v>
      </c>
    </row>
    <row r="1578" spans="1:30">
      <c r="A1578" t="s">
        <v>2682</v>
      </c>
      <c r="F1578">
        <v>364.24163689509584</v>
      </c>
      <c r="G1578">
        <v>426.60145370559064</v>
      </c>
      <c r="H1578">
        <v>426.75581003043658</v>
      </c>
      <c r="I1578">
        <v>409.42813876584722</v>
      </c>
      <c r="J1578">
        <v>417.32438807934989</v>
      </c>
      <c r="K1578">
        <v>368.84265837054346</v>
      </c>
      <c r="L1578">
        <v>390.07941036467486</v>
      </c>
      <c r="M1578">
        <v>410.68147527563292</v>
      </c>
      <c r="N1578">
        <v>377.80162242080388</v>
      </c>
      <c r="O1578">
        <v>390.81968164197758</v>
      </c>
      <c r="P1578">
        <v>358.42555733147145</v>
      </c>
      <c r="Q1578">
        <v>376.4355344943113</v>
      </c>
      <c r="S1578">
        <f>(F1578/F$1589)*100</f>
        <v>4.0930656934306571</v>
      </c>
      <c r="T1578">
        <f t="shared" ref="T1578:AD1578" si="168">(G1578/G$1589)*100</f>
        <v>4.1849926695988273</v>
      </c>
      <c r="U1578">
        <f t="shared" si="168"/>
        <v>4.1458817596073958</v>
      </c>
      <c r="V1578">
        <f t="shared" si="168"/>
        <v>3.8047607758990827</v>
      </c>
      <c r="W1578">
        <f t="shared" si="168"/>
        <v>3.6332501774295407</v>
      </c>
      <c r="X1578">
        <f t="shared" si="168"/>
        <v>3.4987968551498523</v>
      </c>
      <c r="Y1578">
        <f t="shared" si="168"/>
        <v>3.5247230491210741</v>
      </c>
      <c r="Z1578">
        <f t="shared" si="168"/>
        <v>3.4283660919131034</v>
      </c>
      <c r="AA1578">
        <f t="shared" si="168"/>
        <v>2.9446929621176809</v>
      </c>
      <c r="AB1578">
        <f t="shared" si="168"/>
        <v>3.1104204060813769</v>
      </c>
      <c r="AC1578">
        <f t="shared" si="168"/>
        <v>3.5796991035361914</v>
      </c>
      <c r="AD1578">
        <f t="shared" si="168"/>
        <v>3.6923986042883863</v>
      </c>
    </row>
    <row r="1579" spans="1:30">
      <c r="A1579" t="s">
        <v>2684</v>
      </c>
      <c r="F1579">
        <v>38.096784670347517</v>
      </c>
      <c r="G1579">
        <v>36.264258803488474</v>
      </c>
      <c r="H1579">
        <v>33.277901593140719</v>
      </c>
      <c r="I1579">
        <v>32.246130260794651</v>
      </c>
      <c r="J1579">
        <v>35.359227372658722</v>
      </c>
      <c r="K1579">
        <v>29.87446238337499</v>
      </c>
      <c r="L1579">
        <v>32.450026593174719</v>
      </c>
      <c r="M1579">
        <v>38.298560410221263</v>
      </c>
      <c r="N1579">
        <v>45.989433485504939</v>
      </c>
      <c r="O1579">
        <v>45.525103648686738</v>
      </c>
      <c r="P1579">
        <v>37.411510456329516</v>
      </c>
      <c r="Q1579">
        <v>39.759471427796754</v>
      </c>
      <c r="S1579">
        <f t="shared" ref="S1579:S1589" si="169">(F1579/F$1589)*100</f>
        <v>0.42810218978102199</v>
      </c>
      <c r="T1579">
        <f t="shared" ref="T1579:T1589" si="170">(G1579/G$1589)*100</f>
        <v>0.35575513384389834</v>
      </c>
      <c r="U1579">
        <f t="shared" ref="U1579:U1589" si="171">(H1579/H$1589)*100</f>
        <v>0.32329084214031467</v>
      </c>
      <c r="V1579">
        <f t="shared" ref="V1579:V1589" si="172">(I1579/I$1589)*100</f>
        <v>0.29965896325696834</v>
      </c>
      <c r="W1579">
        <f t="shared" ref="W1579:W1589" si="173">(J1579/J$1589)*100</f>
        <v>0.30783947163197367</v>
      </c>
      <c r="X1579">
        <f t="shared" ref="X1579:X1589" si="174">(K1579/K$1589)*100</f>
        <v>0.28338553761110336</v>
      </c>
      <c r="Y1579">
        <f t="shared" ref="Y1579:Y1589" si="175">(L1579/L$1589)*100</f>
        <v>0.29321557005694404</v>
      </c>
      <c r="Z1579">
        <f t="shared" ref="Z1579:Z1589" si="176">(M1579/M$1589)*100</f>
        <v>0.31971611524811022</v>
      </c>
      <c r="AA1579">
        <f t="shared" ref="AA1579:AA1589" si="177">(N1579/N$1589)*100</f>
        <v>0.35845468383326973</v>
      </c>
      <c r="AB1579">
        <f t="shared" ref="AB1579:AB1589" si="178">(O1579/O$1589)*100</f>
        <v>0.36232108573171617</v>
      </c>
      <c r="AC1579">
        <f t="shared" ref="AC1579:AC1589" si="179">(P1579/P$1589)*100</f>
        <v>0.37363951231470582</v>
      </c>
      <c r="AD1579">
        <f t="shared" ref="AD1579:AD1589" si="180">(Q1579/Q$1589)*100</f>
        <v>0.38999457637403057</v>
      </c>
    </row>
    <row r="1580" spans="1:30">
      <c r="A1580" t="s">
        <v>2685</v>
      </c>
      <c r="F1580">
        <v>1416.6937317310815</v>
      </c>
      <c r="G1580">
        <v>1597.1497198316026</v>
      </c>
      <c r="H1580">
        <v>1592.4973417889526</v>
      </c>
      <c r="I1580">
        <v>1686.817874236292</v>
      </c>
      <c r="J1580">
        <v>1768.1596648512702</v>
      </c>
      <c r="K1580">
        <v>1561.9969395501066</v>
      </c>
      <c r="L1580">
        <v>1559.5483084980783</v>
      </c>
      <c r="M1580">
        <v>1623.6168635780775</v>
      </c>
      <c r="N1580">
        <v>1668.8120401138624</v>
      </c>
      <c r="O1580">
        <v>1518.7024696896046</v>
      </c>
      <c r="P1580">
        <v>1233.9377057096629</v>
      </c>
      <c r="Q1580">
        <v>1343.4679647897847</v>
      </c>
      <c r="S1580">
        <f t="shared" si="169"/>
        <v>15.91970802919708</v>
      </c>
      <c r="T1580">
        <f t="shared" si="170"/>
        <v>15.66816008639279</v>
      </c>
      <c r="U1580">
        <f t="shared" si="171"/>
        <v>15.470921605203692</v>
      </c>
      <c r="V1580">
        <f t="shared" si="172"/>
        <v>15.675372248047045</v>
      </c>
      <c r="W1580">
        <f t="shared" si="173"/>
        <v>15.393699959905401</v>
      </c>
      <c r="X1580">
        <f t="shared" si="174"/>
        <v>14.816914084707895</v>
      </c>
      <c r="Y1580">
        <f t="shared" si="175"/>
        <v>14.091940571900432</v>
      </c>
      <c r="Z1580">
        <f t="shared" si="176"/>
        <v>13.553942255645868</v>
      </c>
      <c r="AA1580">
        <f t="shared" si="177"/>
        <v>13.007194193959975</v>
      </c>
      <c r="AB1580">
        <f t="shared" si="178"/>
        <v>12.086912134625081</v>
      </c>
      <c r="AC1580">
        <f t="shared" si="179"/>
        <v>12.32369067606257</v>
      </c>
      <c r="AD1580">
        <f t="shared" si="180"/>
        <v>13.177871862601547</v>
      </c>
    </row>
    <row r="1581" spans="1:30">
      <c r="A1581" t="s">
        <v>2686</v>
      </c>
      <c r="F1581">
        <v>190.32153296524845</v>
      </c>
      <c r="G1581">
        <v>195.19646623783569</v>
      </c>
      <c r="H1581">
        <v>183.89368420369561</v>
      </c>
      <c r="I1581">
        <v>195.9392133301377</v>
      </c>
      <c r="J1581">
        <v>223.11261352879308</v>
      </c>
      <c r="K1581">
        <v>241.90676571406681</v>
      </c>
      <c r="L1581">
        <v>276.91325380587182</v>
      </c>
      <c r="M1581">
        <v>238.86644209080006</v>
      </c>
      <c r="N1581">
        <v>254.30512786593025</v>
      </c>
      <c r="O1581">
        <v>233.8707955636792</v>
      </c>
      <c r="P1581">
        <v>194.23253681101627</v>
      </c>
      <c r="Q1581">
        <v>187.47338867252421</v>
      </c>
      <c r="S1581">
        <f t="shared" si="169"/>
        <v>2.1386861313868613</v>
      </c>
      <c r="T1581">
        <f t="shared" si="170"/>
        <v>1.9148921627930022</v>
      </c>
      <c r="U1581">
        <f t="shared" si="171"/>
        <v>1.786505193667379</v>
      </c>
      <c r="V1581">
        <f t="shared" si="172"/>
        <v>1.8208368276450697</v>
      </c>
      <c r="W1581">
        <f t="shared" si="173"/>
        <v>1.9424312737172802</v>
      </c>
      <c r="X1581">
        <f t="shared" si="174"/>
        <v>2.2946983270833159</v>
      </c>
      <c r="Y1581">
        <f t="shared" si="175"/>
        <v>2.5021636681213044</v>
      </c>
      <c r="Z1581">
        <f t="shared" si="176"/>
        <v>1.9940553929548359</v>
      </c>
      <c r="AA1581">
        <f t="shared" si="177"/>
        <v>1.9821262689633325</v>
      </c>
      <c r="AB1581">
        <f t="shared" si="178"/>
        <v>1.8613097780836543</v>
      </c>
      <c r="AC1581">
        <f t="shared" si="179"/>
        <v>1.9398561951790405</v>
      </c>
      <c r="AD1581">
        <f t="shared" si="180"/>
        <v>1.8388978065143409</v>
      </c>
    </row>
    <row r="1582" spans="1:30">
      <c r="A1582" t="s">
        <v>2687</v>
      </c>
      <c r="F1582">
        <v>602.50081195193241</v>
      </c>
      <c r="G1582">
        <v>659.34065934065927</v>
      </c>
      <c r="H1582">
        <v>633.71108003817869</v>
      </c>
      <c r="I1582">
        <v>583.78524511537626</v>
      </c>
      <c r="J1582">
        <v>551.31088972261136</v>
      </c>
      <c r="K1582">
        <v>470.81436279735073</v>
      </c>
      <c r="L1582">
        <v>471.67291764354275</v>
      </c>
      <c r="M1582">
        <v>535.09737692405645</v>
      </c>
      <c r="N1582">
        <v>624.29624737384609</v>
      </c>
      <c r="O1582">
        <v>643.21027545706238</v>
      </c>
      <c r="P1582">
        <v>432.89285105253646</v>
      </c>
      <c r="Q1582">
        <v>537.73263876150304</v>
      </c>
      <c r="S1582">
        <f t="shared" si="169"/>
        <v>6.7704379562043799</v>
      </c>
      <c r="T1582">
        <f t="shared" si="170"/>
        <v>6.4681819579860358</v>
      </c>
      <c r="U1582">
        <f t="shared" si="171"/>
        <v>6.1564275068780132</v>
      </c>
      <c r="V1582">
        <f t="shared" si="172"/>
        <v>5.4250379782370137</v>
      </c>
      <c r="W1582">
        <f t="shared" si="173"/>
        <v>4.7997443837925351</v>
      </c>
      <c r="X1582">
        <f t="shared" si="174"/>
        <v>4.4660881124543703</v>
      </c>
      <c r="Y1582">
        <f t="shared" si="175"/>
        <v>4.2619947638613862</v>
      </c>
      <c r="Z1582">
        <f t="shared" si="176"/>
        <v>4.4669891713202574</v>
      </c>
      <c r="AA1582">
        <f t="shared" si="177"/>
        <v>4.8659419568893112</v>
      </c>
      <c r="AB1582">
        <f t="shared" si="178"/>
        <v>5.1191238828540664</v>
      </c>
      <c r="AC1582">
        <f t="shared" si="179"/>
        <v>4.323425378416581</v>
      </c>
      <c r="AD1582">
        <f t="shared" si="180"/>
        <v>5.274537239186408</v>
      </c>
    </row>
    <row r="1583" spans="1:30">
      <c r="A1583" t="s">
        <v>2688</v>
      </c>
      <c r="F1583">
        <v>2141.9616758687885</v>
      </c>
      <c r="G1583">
        <v>2492.0965862477988</v>
      </c>
      <c r="H1583">
        <v>2531.5165299934006</v>
      </c>
      <c r="I1583">
        <v>2560.6813305556693</v>
      </c>
      <c r="J1583">
        <v>2777.4040821072826</v>
      </c>
      <c r="K1583">
        <v>2603.4777910616813</v>
      </c>
      <c r="L1583">
        <v>2779.806803508583</v>
      </c>
      <c r="M1583">
        <v>3077.9458868201086</v>
      </c>
      <c r="N1583">
        <v>3330.9582677725443</v>
      </c>
      <c r="O1583">
        <v>3244.9063339510762</v>
      </c>
      <c r="P1583">
        <v>2102.9360656746881</v>
      </c>
      <c r="Q1583">
        <v>2026.8531118373501</v>
      </c>
      <c r="S1583">
        <f t="shared" si="169"/>
        <v>24.069708029197081</v>
      </c>
      <c r="T1583">
        <f t="shared" si="170"/>
        <v>24.447656834702016</v>
      </c>
      <c r="U1583">
        <f t="shared" si="171"/>
        <v>24.593380943298019</v>
      </c>
      <c r="V1583">
        <f t="shared" si="172"/>
        <v>23.796068134064424</v>
      </c>
      <c r="W1583">
        <f t="shared" si="173"/>
        <v>24.180240029947917</v>
      </c>
      <c r="X1583">
        <f t="shared" si="174"/>
        <v>24.696275501485111</v>
      </c>
      <c r="Y1583">
        <f t="shared" si="175"/>
        <v>25.118088399668014</v>
      </c>
      <c r="Z1583">
        <f t="shared" si="176"/>
        <v>25.694670800612982</v>
      </c>
      <c r="AA1583">
        <f t="shared" si="177"/>
        <v>25.962433155706304</v>
      </c>
      <c r="AB1583">
        <f t="shared" si="178"/>
        <v>25.825267638875371</v>
      </c>
      <c r="AC1583">
        <f t="shared" si="179"/>
        <v>21.002627170717727</v>
      </c>
      <c r="AD1583">
        <f t="shared" si="180"/>
        <v>19.881092286623385</v>
      </c>
    </row>
    <row r="1584" spans="1:30">
      <c r="A1584" t="s">
        <v>2689</v>
      </c>
      <c r="F1584">
        <v>433.64728808054565</v>
      </c>
      <c r="G1584">
        <v>474.15257115685074</v>
      </c>
      <c r="H1584">
        <v>458.40309444551337</v>
      </c>
      <c r="I1584">
        <v>468.98062188332779</v>
      </c>
      <c r="J1584">
        <v>489.8521626312176</v>
      </c>
      <c r="K1584">
        <v>454.97512677993046</v>
      </c>
      <c r="L1584">
        <v>465.85698005877282</v>
      </c>
      <c r="M1584">
        <v>499.52009728957518</v>
      </c>
      <c r="N1584">
        <v>534.9710904540517</v>
      </c>
      <c r="O1584">
        <v>546.55218219646508</v>
      </c>
      <c r="P1584">
        <v>510.62747130291569</v>
      </c>
      <c r="Q1584">
        <v>517.57936291680767</v>
      </c>
      <c r="S1584">
        <f t="shared" si="169"/>
        <v>4.8729927007299274</v>
      </c>
      <c r="T1584">
        <f t="shared" si="170"/>
        <v>4.6514727442356394</v>
      </c>
      <c r="U1584">
        <f t="shared" si="171"/>
        <v>4.4533313504828342</v>
      </c>
      <c r="V1584">
        <f t="shared" si="172"/>
        <v>4.3581740135817171</v>
      </c>
      <c r="W1584">
        <f t="shared" si="173"/>
        <v>4.2646811632195183</v>
      </c>
      <c r="X1584">
        <f t="shared" si="174"/>
        <v>4.3158390349464959</v>
      </c>
      <c r="Y1584">
        <f t="shared" si="175"/>
        <v>4.2094424662712013</v>
      </c>
      <c r="Z1584">
        <f t="shared" si="176"/>
        <v>4.1699902890124942</v>
      </c>
      <c r="AA1584">
        <f t="shared" si="177"/>
        <v>4.1697163577604615</v>
      </c>
      <c r="AB1584">
        <f t="shared" si="178"/>
        <v>4.3498501747655984</v>
      </c>
      <c r="AC1584">
        <f t="shared" si="179"/>
        <v>5.0997833828394308</v>
      </c>
      <c r="AD1584">
        <f t="shared" si="180"/>
        <v>5.0768568376782017</v>
      </c>
    </row>
    <row r="1585" spans="1:30">
      <c r="A1585" t="s">
        <v>2690</v>
      </c>
      <c r="F1585">
        <v>1032.0558622929523</v>
      </c>
      <c r="G1585">
        <v>1191.4254710260416</v>
      </c>
      <c r="H1585">
        <v>1222.4969929256174</v>
      </c>
      <c r="I1585">
        <v>1283.534721016915</v>
      </c>
      <c r="J1585">
        <v>1393.933653866244</v>
      </c>
      <c r="K1585">
        <v>1287.3198749679427</v>
      </c>
      <c r="L1585">
        <v>1360.4096884639803</v>
      </c>
      <c r="M1585">
        <v>1465.0504213808028</v>
      </c>
      <c r="N1585">
        <v>1575.9293784944375</v>
      </c>
      <c r="O1585">
        <v>1555.4968000294984</v>
      </c>
      <c r="P1585">
        <v>1412.0989692179451</v>
      </c>
      <c r="Q1585">
        <v>1416.6865533447351</v>
      </c>
      <c r="S1585">
        <f t="shared" si="169"/>
        <v>11.597445255474453</v>
      </c>
      <c r="T1585">
        <f t="shared" si="170"/>
        <v>11.687974382896414</v>
      </c>
      <c r="U1585">
        <f t="shared" si="171"/>
        <v>11.8764123768666</v>
      </c>
      <c r="V1585">
        <f t="shared" si="172"/>
        <v>11.927715998588553</v>
      </c>
      <c r="W1585">
        <f t="shared" si="173"/>
        <v>12.135666737673562</v>
      </c>
      <c r="X1585">
        <f t="shared" si="174"/>
        <v>12.211360665297287</v>
      </c>
      <c r="Y1585">
        <f t="shared" si="175"/>
        <v>12.292541615292718</v>
      </c>
      <c r="Z1585">
        <f t="shared" si="176"/>
        <v>12.230230701869118</v>
      </c>
      <c r="AA1585">
        <f t="shared" si="177"/>
        <v>12.283240394553484</v>
      </c>
      <c r="AB1585">
        <f t="shared" si="178"/>
        <v>12.379747529803941</v>
      </c>
      <c r="AC1585">
        <f t="shared" si="179"/>
        <v>14.103038443598217</v>
      </c>
      <c r="AD1585">
        <f t="shared" si="180"/>
        <v>13.896061803281418</v>
      </c>
    </row>
    <row r="1586" spans="1:30">
      <c r="A1586" t="s">
        <v>2691</v>
      </c>
      <c r="F1586">
        <v>1110.1006820396233</v>
      </c>
      <c r="G1586">
        <v>1290.4990080453704</v>
      </c>
      <c r="H1586">
        <v>1325.4255425532017</v>
      </c>
      <c r="I1586">
        <v>1414.259570153637</v>
      </c>
      <c r="J1586">
        <v>1538.7699205127244</v>
      </c>
      <c r="K1586">
        <v>1417.263564728471</v>
      </c>
      <c r="L1586">
        <v>1485.9178920909344</v>
      </c>
      <c r="M1586">
        <v>1655.5068615249959</v>
      </c>
      <c r="N1586">
        <v>1809.2571606672723</v>
      </c>
      <c r="O1586">
        <v>1812.1756752522963</v>
      </c>
      <c r="P1586">
        <v>1484.0933215024102</v>
      </c>
      <c r="Q1586">
        <v>1485.3561052735179</v>
      </c>
      <c r="S1586">
        <f t="shared" si="169"/>
        <v>12.474452554744527</v>
      </c>
      <c r="T1586">
        <f t="shared" si="170"/>
        <v>12.659893307634212</v>
      </c>
      <c r="U1586">
        <f t="shared" si="171"/>
        <v>12.876350951606593</v>
      </c>
      <c r="V1586">
        <f t="shared" si="172"/>
        <v>13.142524487155033</v>
      </c>
      <c r="W1586">
        <f t="shared" si="173"/>
        <v>13.396619623541092</v>
      </c>
      <c r="X1586">
        <f t="shared" si="174"/>
        <v>13.443990792976177</v>
      </c>
      <c r="Y1586">
        <f t="shared" si="175"/>
        <v>13.426622641933255</v>
      </c>
      <c r="Z1586">
        <f t="shared" si="176"/>
        <v>13.820159736137324</v>
      </c>
      <c r="AA1586">
        <f t="shared" si="177"/>
        <v>14.101863283540419</v>
      </c>
      <c r="AB1586">
        <f t="shared" si="178"/>
        <v>14.422580193575429</v>
      </c>
      <c r="AC1586">
        <f t="shared" si="179"/>
        <v>14.822066741276304</v>
      </c>
      <c r="AD1586">
        <f t="shared" si="180"/>
        <v>14.569630939201497</v>
      </c>
    </row>
    <row r="1587" spans="1:30">
      <c r="A1587" t="s">
        <v>2692</v>
      </c>
      <c r="F1587">
        <v>1197.7265345891524</v>
      </c>
      <c r="G1587">
        <v>1379.1217500204662</v>
      </c>
      <c r="H1587">
        <v>1407.9880164057838</v>
      </c>
      <c r="I1587">
        <v>1605.5577265545405</v>
      </c>
      <c r="J1587">
        <v>1725.1915707164039</v>
      </c>
      <c r="K1587">
        <v>1593.1251316352102</v>
      </c>
      <c r="L1587">
        <v>1711.609190226188</v>
      </c>
      <c r="M1587">
        <v>1842.3498309140343</v>
      </c>
      <c r="N1587">
        <v>1962.5121770180242</v>
      </c>
      <c r="O1587">
        <v>1934.4949852643429</v>
      </c>
      <c r="P1587">
        <v>1780.2777651690785</v>
      </c>
      <c r="Q1587">
        <v>1807.2850613593528</v>
      </c>
      <c r="S1587">
        <f t="shared" si="169"/>
        <v>13.459124087591242</v>
      </c>
      <c r="T1587">
        <f t="shared" si="170"/>
        <v>13.529289139045236</v>
      </c>
      <c r="U1587">
        <f t="shared" si="171"/>
        <v>13.678435530956715</v>
      </c>
      <c r="V1587">
        <f t="shared" si="172"/>
        <v>14.92023259527366</v>
      </c>
      <c r="W1587">
        <f t="shared" si="173"/>
        <v>15.019617255662322</v>
      </c>
      <c r="X1587">
        <f t="shared" si="174"/>
        <v>15.112192350662824</v>
      </c>
      <c r="Y1587">
        <f t="shared" si="175"/>
        <v>15.465949249250707</v>
      </c>
      <c r="Z1587">
        <f t="shared" si="176"/>
        <v>15.379923541738282</v>
      </c>
      <c r="AA1587">
        <f t="shared" si="177"/>
        <v>15.296376332916987</v>
      </c>
      <c r="AB1587">
        <f t="shared" si="178"/>
        <v>15.396084077312278</v>
      </c>
      <c r="AC1587">
        <f t="shared" si="179"/>
        <v>17.780145945696486</v>
      </c>
      <c r="AD1587">
        <f t="shared" si="180"/>
        <v>17.727382849440772</v>
      </c>
    </row>
    <row r="1588" spans="1:30">
      <c r="A1588" t="s">
        <v>2693</v>
      </c>
      <c r="F1588">
        <v>371.67911659629749</v>
      </c>
      <c r="G1588">
        <v>451.71819779523059</v>
      </c>
      <c r="H1588">
        <v>477.57116576316241</v>
      </c>
      <c r="I1588">
        <v>519.68356067919194</v>
      </c>
      <c r="J1588">
        <v>565.83704437350127</v>
      </c>
      <c r="K1588">
        <v>512.38885705736993</v>
      </c>
      <c r="L1588">
        <v>532.68759642553664</v>
      </c>
      <c r="M1588">
        <v>591.99329558282909</v>
      </c>
      <c r="N1588">
        <v>645.08307817204457</v>
      </c>
      <c r="O1588">
        <v>639.09644474323397</v>
      </c>
      <c r="P1588">
        <v>465.79488481879378</v>
      </c>
      <c r="Q1588">
        <v>456.2488481094291</v>
      </c>
      <c r="S1588">
        <f t="shared" si="169"/>
        <v>4.1766423357664237</v>
      </c>
      <c r="T1588">
        <f t="shared" si="170"/>
        <v>4.4313898372275018</v>
      </c>
      <c r="U1588">
        <f t="shared" si="171"/>
        <v>4.6395468755556557</v>
      </c>
      <c r="V1588">
        <f t="shared" si="172"/>
        <v>4.8293496228957675</v>
      </c>
      <c r="W1588">
        <f t="shared" si="173"/>
        <v>4.9262099234788463</v>
      </c>
      <c r="X1588">
        <f t="shared" si="174"/>
        <v>4.8604587376255761</v>
      </c>
      <c r="Y1588">
        <f t="shared" si="175"/>
        <v>4.8133180045229711</v>
      </c>
      <c r="Z1588">
        <f t="shared" si="176"/>
        <v>4.9419559035476261</v>
      </c>
      <c r="AA1588">
        <f t="shared" si="177"/>
        <v>5.0279604097587605</v>
      </c>
      <c r="AB1588">
        <f t="shared" si="178"/>
        <v>5.0863830982914857</v>
      </c>
      <c r="AC1588">
        <f t="shared" si="179"/>
        <v>4.6520274503627697</v>
      </c>
      <c r="AD1588">
        <f t="shared" si="180"/>
        <v>4.4752751948100116</v>
      </c>
    </row>
    <row r="1589" spans="1:30">
      <c r="A1589" t="s">
        <v>2694</v>
      </c>
      <c r="F1589">
        <v>8898.9931796037672</v>
      </c>
      <c r="G1589">
        <v>10193.600978194416</v>
      </c>
      <c r="H1589">
        <v>10293.487242888694</v>
      </c>
      <c r="I1589">
        <v>10760.943010118617</v>
      </c>
      <c r="J1589">
        <v>11486.255217762058</v>
      </c>
      <c r="K1589">
        <v>10541.985535046048</v>
      </c>
      <c r="L1589">
        <v>11066.952067679336</v>
      </c>
      <c r="M1589">
        <v>11978.927111791134</v>
      </c>
      <c r="N1589">
        <v>12829.915623838324</v>
      </c>
      <c r="O1589">
        <v>12564.850747437924</v>
      </c>
      <c r="P1589">
        <v>10012.728639046845</v>
      </c>
      <c r="Q1589">
        <v>10194.878040987112</v>
      </c>
      <c r="S1589">
        <f t="shared" si="169"/>
        <v>100</v>
      </c>
      <c r="T1589">
        <f t="shared" si="170"/>
        <v>100</v>
      </c>
      <c r="U1589">
        <f t="shared" si="171"/>
        <v>100</v>
      </c>
      <c r="V1589">
        <f t="shared" si="172"/>
        <v>100</v>
      </c>
      <c r="W1589">
        <f t="shared" si="173"/>
        <v>100</v>
      </c>
      <c r="X1589">
        <f t="shared" si="174"/>
        <v>100</v>
      </c>
      <c r="Y1589">
        <f t="shared" si="175"/>
        <v>100</v>
      </c>
      <c r="Z1589">
        <f t="shared" si="176"/>
        <v>100</v>
      </c>
      <c r="AA1589">
        <f t="shared" si="177"/>
        <v>100</v>
      </c>
      <c r="AB1589">
        <f t="shared" si="178"/>
        <v>100</v>
      </c>
      <c r="AC1589">
        <f t="shared" si="179"/>
        <v>100</v>
      </c>
      <c r="AD1589">
        <f t="shared" si="180"/>
        <v>100</v>
      </c>
    </row>
    <row r="1590" spans="1:30">
      <c r="A1590" t="s">
        <v>2695</v>
      </c>
      <c r="F1590">
        <v>1102.8580708022084</v>
      </c>
      <c r="G1590">
        <v>1324.8124517739352</v>
      </c>
      <c r="H1590">
        <v>1375.2092833365402</v>
      </c>
      <c r="I1590">
        <v>1532.0227688080038</v>
      </c>
      <c r="J1590">
        <v>1587.8596655848235</v>
      </c>
      <c r="K1590">
        <v>1465.3142195357805</v>
      </c>
      <c r="L1590">
        <v>1527.2171283363805</v>
      </c>
      <c r="M1590">
        <v>1734.5875571787599</v>
      </c>
      <c r="N1590">
        <v>1905.7504694197196</v>
      </c>
      <c r="O1590">
        <v>1871.4891304076129</v>
      </c>
      <c r="P1590">
        <v>1388.3088549171132</v>
      </c>
      <c r="Q1590">
        <v>1334.1501322631605</v>
      </c>
    </row>
    <row r="1591" spans="1:30">
      <c r="A1591" t="s">
        <v>2696</v>
      </c>
      <c r="F1591">
        <v>10001.851250405976</v>
      </c>
      <c r="G1591">
        <v>11518.41342996835</v>
      </c>
      <c r="H1591">
        <v>11668.696526225234</v>
      </c>
      <c r="I1591">
        <v>12292.965778926622</v>
      </c>
      <c r="J1591">
        <v>13074.11488334688</v>
      </c>
      <c r="K1591">
        <v>12007.299754581829</v>
      </c>
      <c r="L1591">
        <v>12594.169196015719</v>
      </c>
      <c r="M1591">
        <v>13713.514668969894</v>
      </c>
      <c r="N1591">
        <v>14735.666093258043</v>
      </c>
      <c r="O1591">
        <v>14436.339877845538</v>
      </c>
      <c r="P1591">
        <v>11401.037493963959</v>
      </c>
      <c r="Q1591">
        <v>11529.028173250272</v>
      </c>
    </row>
    <row r="1593" spans="1:30">
      <c r="A1593" s="8" t="s">
        <v>2705</v>
      </c>
    </row>
    <row r="1594" spans="1:30">
      <c r="A1594" s="8" t="s">
        <v>421</v>
      </c>
    </row>
    <row r="1595" spans="1:30">
      <c r="F1595">
        <v>2010</v>
      </c>
      <c r="G1595">
        <v>2011</v>
      </c>
      <c r="H1595">
        <v>2012</v>
      </c>
      <c r="I1595">
        <v>2013</v>
      </c>
      <c r="J1595">
        <v>2014</v>
      </c>
      <c r="K1595">
        <v>2015</v>
      </c>
      <c r="L1595">
        <v>2016</v>
      </c>
      <c r="M1595">
        <v>2017</v>
      </c>
      <c r="N1595">
        <v>2018</v>
      </c>
      <c r="O1595">
        <v>2019</v>
      </c>
      <c r="P1595">
        <v>2020</v>
      </c>
      <c r="Q1595">
        <v>2021</v>
      </c>
      <c r="S1595" s="389">
        <v>2010</v>
      </c>
      <c r="T1595" s="389">
        <v>2011</v>
      </c>
      <c r="U1595" s="389">
        <v>2012</v>
      </c>
      <c r="V1595" s="389">
        <v>2013</v>
      </c>
      <c r="W1595" s="389">
        <v>2014</v>
      </c>
      <c r="X1595" s="389">
        <v>2015</v>
      </c>
      <c r="Y1595" s="389">
        <v>2016</v>
      </c>
      <c r="Z1595" s="389">
        <v>2017</v>
      </c>
      <c r="AA1595" s="389">
        <v>2018</v>
      </c>
      <c r="AB1595" s="389">
        <v>2019</v>
      </c>
      <c r="AC1595" s="389">
        <v>2020</v>
      </c>
      <c r="AD1595" s="389">
        <v>2021</v>
      </c>
    </row>
    <row r="1596" spans="1:30">
      <c r="A1596" t="s">
        <v>2682</v>
      </c>
      <c r="F1596">
        <v>3069.5660651467056</v>
      </c>
      <c r="G1596">
        <v>3704.6507168541307</v>
      </c>
      <c r="H1596">
        <v>4113.3004629031093</v>
      </c>
      <c r="I1596">
        <v>4016.8695399578337</v>
      </c>
      <c r="J1596">
        <v>4330.4851229215001</v>
      </c>
      <c r="K1596">
        <v>3817.9255655947941</v>
      </c>
      <c r="L1596">
        <v>2749.3494736904036</v>
      </c>
      <c r="M1596">
        <v>3309.2077724370192</v>
      </c>
      <c r="N1596">
        <v>3648.7545924872084</v>
      </c>
      <c r="O1596">
        <v>3726.0478208019008</v>
      </c>
      <c r="P1596">
        <v>3679.7730553329793</v>
      </c>
      <c r="Q1596">
        <v>4337.5480517808182</v>
      </c>
      <c r="S1596">
        <f>(F1596/F$1607)*100</f>
        <v>29.750117483095185</v>
      </c>
      <c r="T1596">
        <f t="shared" ref="T1596:AD1596" si="181">(G1596/G$1607)*100</f>
        <v>28.712280524047895</v>
      </c>
      <c r="U1596">
        <f t="shared" si="181"/>
        <v>27.801525160594785</v>
      </c>
      <c r="V1596">
        <f t="shared" si="181"/>
        <v>26.555377131684192</v>
      </c>
      <c r="W1596">
        <f t="shared" si="181"/>
        <v>26.828106080344298</v>
      </c>
      <c r="X1596">
        <f t="shared" si="181"/>
        <v>25.907484520716935</v>
      </c>
      <c r="Y1596">
        <f t="shared" si="181"/>
        <v>25.79324099526773</v>
      </c>
      <c r="Z1596">
        <f t="shared" si="181"/>
        <v>27.824347922371896</v>
      </c>
      <c r="AA1596">
        <f t="shared" si="181"/>
        <v>27.323684613923092</v>
      </c>
      <c r="AB1596">
        <f t="shared" si="181"/>
        <v>27.250041171934896</v>
      </c>
      <c r="AC1596">
        <f t="shared" si="181"/>
        <v>29.226675425021902</v>
      </c>
      <c r="AD1596">
        <f t="shared" si="181"/>
        <v>30.727603273044313</v>
      </c>
    </row>
    <row r="1597" spans="1:30">
      <c r="A1597" t="s">
        <v>2684</v>
      </c>
      <c r="F1597">
        <v>139.42694105450417</v>
      </c>
      <c r="G1597">
        <v>261.94647756772963</v>
      </c>
      <c r="H1597">
        <v>465.51422555556633</v>
      </c>
      <c r="I1597">
        <v>553.68352208021099</v>
      </c>
      <c r="J1597">
        <v>795.45997428582643</v>
      </c>
      <c r="K1597">
        <v>838.20822291289005</v>
      </c>
      <c r="L1597">
        <v>934.68669769980374</v>
      </c>
      <c r="M1597">
        <v>1504.1604279452126</v>
      </c>
      <c r="N1597">
        <v>1812.9775172767472</v>
      </c>
      <c r="O1597">
        <v>1654.0137603127425</v>
      </c>
      <c r="P1597">
        <v>1345.9990548870232</v>
      </c>
      <c r="Q1597">
        <v>1579.6283274223922</v>
      </c>
      <c r="S1597">
        <f t="shared" ref="S1597:S1606" si="182">(F1597/F$1607)*100</f>
        <v>1.3513206064459928</v>
      </c>
      <c r="T1597">
        <f t="shared" ref="T1597:T1607" si="183">(G1597/G$1607)*100</f>
        <v>2.0301726994110609</v>
      </c>
      <c r="U1597">
        <f t="shared" ref="U1597:U1607" si="184">(H1597/H$1607)*100</f>
        <v>3.1463797918772971</v>
      </c>
      <c r="V1597">
        <f t="shared" ref="V1597:V1607" si="185">(I1597/I$1607)*100</f>
        <v>3.6603814473381036</v>
      </c>
      <c r="W1597">
        <f t="shared" ref="W1597:W1607" si="186">(J1597/J$1607)*100</f>
        <v>4.9280124436522517</v>
      </c>
      <c r="X1597">
        <f t="shared" ref="X1597:X1607" si="187">(K1597/K$1607)*100</f>
        <v>5.6878705954735489</v>
      </c>
      <c r="Y1597">
        <f t="shared" ref="Y1597:Y1607" si="188">(L1597/L$1607)*100</f>
        <v>8.7688376758017039</v>
      </c>
      <c r="Z1597">
        <f t="shared" ref="Z1597:Z1607" si="189">(M1597/M$1607)*100</f>
        <v>12.647221315870979</v>
      </c>
      <c r="AA1597">
        <f t="shared" ref="AA1597:AA1607" si="190">(N1597/N$1607)*100</f>
        <v>13.576475106382976</v>
      </c>
      <c r="AB1597">
        <f t="shared" ref="AB1597:AB1607" si="191">(O1597/O$1607)*100</f>
        <v>12.096447827598986</v>
      </c>
      <c r="AC1597">
        <f t="shared" ref="AC1597:AC1607" si="192">(P1597/P$1607)*100</f>
        <v>10.690626000034536</v>
      </c>
      <c r="AD1597">
        <f t="shared" ref="AD1597:AD1607" si="193">(Q1597/Q$1607)*100</f>
        <v>11.190237430100638</v>
      </c>
    </row>
    <row r="1598" spans="1:30">
      <c r="A1598" t="s">
        <v>2685</v>
      </c>
      <c r="F1598">
        <v>1141.035614494687</v>
      </c>
      <c r="G1598">
        <v>1411.1025177203592</v>
      </c>
      <c r="H1598">
        <v>1428.0661293061178</v>
      </c>
      <c r="I1598">
        <v>1399.2380482822448</v>
      </c>
      <c r="J1598">
        <v>1452.1064919652349</v>
      </c>
      <c r="K1598">
        <v>1364.8622304824889</v>
      </c>
      <c r="L1598">
        <v>1020.0191268239406</v>
      </c>
      <c r="M1598">
        <v>1083.6636755169968</v>
      </c>
      <c r="N1598">
        <v>1294.5095139958714</v>
      </c>
      <c r="O1598">
        <v>1359.2360784897701</v>
      </c>
      <c r="P1598">
        <v>1111.0131907583291</v>
      </c>
      <c r="Q1598">
        <v>1231.5523077293451</v>
      </c>
      <c r="S1598">
        <f t="shared" si="182"/>
        <v>11.058873750609518</v>
      </c>
      <c r="T1598">
        <f t="shared" si="183"/>
        <v>10.936515864411117</v>
      </c>
      <c r="U1598">
        <f t="shared" si="184"/>
        <v>9.6522043023513628</v>
      </c>
      <c r="V1598">
        <f t="shared" si="185"/>
        <v>9.25031139286809</v>
      </c>
      <c r="W1598">
        <f t="shared" si="186"/>
        <v>8.9960514585760745</v>
      </c>
      <c r="X1598">
        <f t="shared" si="187"/>
        <v>9.2616124912921176</v>
      </c>
      <c r="Y1598">
        <f t="shared" si="188"/>
        <v>9.5693906539416922</v>
      </c>
      <c r="Z1598">
        <f t="shared" si="189"/>
        <v>9.1116174057019261</v>
      </c>
      <c r="AA1598">
        <f t="shared" si="190"/>
        <v>9.6939294747239302</v>
      </c>
      <c r="AB1598">
        <f t="shared" si="191"/>
        <v>9.940623653416818</v>
      </c>
      <c r="AC1598">
        <f t="shared" si="192"/>
        <v>8.8242457974825665</v>
      </c>
      <c r="AD1598">
        <f t="shared" si="193"/>
        <v>8.7244337746005769</v>
      </c>
    </row>
    <row r="1599" spans="1:30">
      <c r="A1599" t="s">
        <v>2686</v>
      </c>
      <c r="F1599">
        <v>378.40576166895016</v>
      </c>
      <c r="G1599">
        <v>425.93337308006596</v>
      </c>
      <c r="H1599">
        <v>533.05645652099656</v>
      </c>
      <c r="I1599">
        <v>543.77078829140157</v>
      </c>
      <c r="J1599">
        <v>545.70418013921972</v>
      </c>
      <c r="K1599">
        <v>497.18110316578191</v>
      </c>
      <c r="L1599">
        <v>304.00062932124467</v>
      </c>
      <c r="M1599">
        <v>387.71968729537554</v>
      </c>
      <c r="N1599">
        <v>448.63796659802574</v>
      </c>
      <c r="O1599">
        <v>430.0910267433556</v>
      </c>
      <c r="P1599">
        <v>409.72193148979051</v>
      </c>
      <c r="Q1599">
        <v>439.43076335232132</v>
      </c>
      <c r="S1599">
        <f t="shared" si="182"/>
        <v>3.6674942408816809</v>
      </c>
      <c r="T1599">
        <f t="shared" si="183"/>
        <v>3.3011259163491977</v>
      </c>
      <c r="U1599">
        <f t="shared" si="184"/>
        <v>3.6028932536395346</v>
      </c>
      <c r="V1599">
        <f t="shared" si="185"/>
        <v>3.5948487280029897</v>
      </c>
      <c r="W1599">
        <f t="shared" si="186"/>
        <v>3.3807320006183263</v>
      </c>
      <c r="X1599">
        <f t="shared" si="187"/>
        <v>3.3737461647589195</v>
      </c>
      <c r="Y1599">
        <f t="shared" si="188"/>
        <v>2.8520061090199871</v>
      </c>
      <c r="Z1599">
        <f t="shared" si="189"/>
        <v>3.2600091071691937</v>
      </c>
      <c r="AA1599">
        <f t="shared" si="190"/>
        <v>3.3596236727995823</v>
      </c>
      <c r="AB1599">
        <f t="shared" si="191"/>
        <v>3.1454234486754054</v>
      </c>
      <c r="AC1599">
        <f t="shared" si="192"/>
        <v>3.2542251182611523</v>
      </c>
      <c r="AD1599">
        <f t="shared" si="193"/>
        <v>3.112969355282996</v>
      </c>
    </row>
    <row r="1600" spans="1:30">
      <c r="A1600" t="s">
        <v>2687</v>
      </c>
      <c r="F1600">
        <v>220.08583516031899</v>
      </c>
      <c r="G1600">
        <v>278.55602566724201</v>
      </c>
      <c r="H1600">
        <v>323.40583000517495</v>
      </c>
      <c r="I1600">
        <v>297.34009882641436</v>
      </c>
      <c r="J1600">
        <v>341.31805288043682</v>
      </c>
      <c r="K1600">
        <v>315.27024911906688</v>
      </c>
      <c r="L1600">
        <v>197.94300622131755</v>
      </c>
      <c r="M1600">
        <v>197.78214422826838</v>
      </c>
      <c r="N1600">
        <v>208.0295157269401</v>
      </c>
      <c r="O1600">
        <v>196.56756105995143</v>
      </c>
      <c r="P1600">
        <v>166.45400665971331</v>
      </c>
      <c r="Q1600">
        <v>204.89631473950303</v>
      </c>
      <c r="S1600">
        <f t="shared" si="182"/>
        <v>2.1330635384359056</v>
      </c>
      <c r="T1600">
        <f t="shared" si="183"/>
        <v>2.1589022452873405</v>
      </c>
      <c r="U1600">
        <f t="shared" si="184"/>
        <v>2.1858785666306684</v>
      </c>
      <c r="V1600">
        <f t="shared" si="185"/>
        <v>1.9657044825982997</v>
      </c>
      <c r="W1600">
        <f t="shared" si="186"/>
        <v>2.1145245093545872</v>
      </c>
      <c r="X1600">
        <f t="shared" si="187"/>
        <v>2.1393447720666412</v>
      </c>
      <c r="Y1600">
        <f t="shared" si="188"/>
        <v>1.8570180734212289</v>
      </c>
      <c r="Z1600">
        <f t="shared" si="189"/>
        <v>1.6629838838397728</v>
      </c>
      <c r="AA1600">
        <f t="shared" si="190"/>
        <v>1.5578282216660184</v>
      </c>
      <c r="AB1600">
        <f t="shared" si="191"/>
        <v>1.4375752511940949</v>
      </c>
      <c r="AC1600">
        <f t="shared" si="192"/>
        <v>1.3220644731846527</v>
      </c>
      <c r="AD1600">
        <f t="shared" si="193"/>
        <v>1.4515049968932112</v>
      </c>
    </row>
    <row r="1601" spans="1:30">
      <c r="A1601" t="s">
        <v>2688</v>
      </c>
      <c r="F1601">
        <v>2362.9518357831116</v>
      </c>
      <c r="G1601">
        <v>2865.5801014479184</v>
      </c>
      <c r="H1601">
        <v>3405.9169698876312</v>
      </c>
      <c r="I1601">
        <v>3320.7510416096875</v>
      </c>
      <c r="J1601">
        <v>3633.260728178228</v>
      </c>
      <c r="K1601">
        <v>3225.234336549724</v>
      </c>
      <c r="L1601">
        <v>2173.0391849989537</v>
      </c>
      <c r="M1601">
        <v>2300.4693640939845</v>
      </c>
      <c r="N1601">
        <v>2541.9210511438137</v>
      </c>
      <c r="O1601">
        <v>2675.080913832332</v>
      </c>
      <c r="P1601">
        <v>2470.3753486697969</v>
      </c>
      <c r="Q1601">
        <v>2518.1073026671161</v>
      </c>
      <c r="S1601">
        <f t="shared" si="182"/>
        <v>22.901639264142442</v>
      </c>
      <c r="T1601">
        <f t="shared" si="183"/>
        <v>22.209202978997574</v>
      </c>
      <c r="U1601">
        <f t="shared" si="184"/>
        <v>23.020367023321487</v>
      </c>
      <c r="V1601">
        <f t="shared" si="185"/>
        <v>21.953363282817509</v>
      </c>
      <c r="W1601">
        <f t="shared" si="186"/>
        <v>22.508680082326521</v>
      </c>
      <c r="X1601">
        <f t="shared" si="187"/>
        <v>21.885630616486175</v>
      </c>
      <c r="Y1601">
        <f t="shared" si="188"/>
        <v>20.3865401351119</v>
      </c>
      <c r="Z1601">
        <f t="shared" si="189"/>
        <v>19.3427141397562</v>
      </c>
      <c r="AA1601">
        <f t="shared" si="190"/>
        <v>19.035165932494522</v>
      </c>
      <c r="AB1601">
        <f t="shared" si="191"/>
        <v>19.563910219622453</v>
      </c>
      <c r="AC1601">
        <f t="shared" si="192"/>
        <v>19.621008526302738</v>
      </c>
      <c r="AD1601">
        <f t="shared" si="193"/>
        <v>17.838511820876246</v>
      </c>
    </row>
    <row r="1602" spans="1:30">
      <c r="A1602" t="s">
        <v>2689</v>
      </c>
      <c r="F1602">
        <v>381.07006601591689</v>
      </c>
      <c r="G1602">
        <v>472.0734971103609</v>
      </c>
      <c r="H1602">
        <v>575.60503637239174</v>
      </c>
      <c r="I1602">
        <v>596.32655472261058</v>
      </c>
      <c r="J1602">
        <v>627.27576936106732</v>
      </c>
      <c r="K1602">
        <v>595.17207449631007</v>
      </c>
      <c r="L1602">
        <v>355.91150265218579</v>
      </c>
      <c r="M1602">
        <v>390.9096470607787</v>
      </c>
      <c r="N1602">
        <v>440.40034583551972</v>
      </c>
      <c r="O1602">
        <v>486.43673342575943</v>
      </c>
      <c r="P1602">
        <v>464.60199868128217</v>
      </c>
      <c r="Q1602">
        <v>494.1712577124124</v>
      </c>
      <c r="S1602">
        <f t="shared" si="182"/>
        <v>3.6933165772154624</v>
      </c>
      <c r="T1602">
        <f t="shared" si="183"/>
        <v>3.6587272898188021</v>
      </c>
      <c r="U1602">
        <f t="shared" si="184"/>
        <v>3.8904762843358274</v>
      </c>
      <c r="V1602">
        <f t="shared" si="185"/>
        <v>3.9422929713726949</v>
      </c>
      <c r="W1602">
        <f t="shared" si="186"/>
        <v>3.8860821373045402</v>
      </c>
      <c r="X1602">
        <f t="shared" si="187"/>
        <v>4.0386882987264183</v>
      </c>
      <c r="Y1602">
        <f t="shared" si="188"/>
        <v>3.3390121004054807</v>
      </c>
      <c r="Z1602">
        <f t="shared" si="189"/>
        <v>3.2868307987868164</v>
      </c>
      <c r="AA1602">
        <f t="shared" si="190"/>
        <v>3.2979362816696707</v>
      </c>
      <c r="AB1602">
        <f t="shared" si="191"/>
        <v>3.5575015810024415</v>
      </c>
      <c r="AC1602">
        <f t="shared" si="192"/>
        <v>3.6901112142214858</v>
      </c>
      <c r="AD1602">
        <f t="shared" si="193"/>
        <v>3.5007562278633748</v>
      </c>
    </row>
    <row r="1603" spans="1:30">
      <c r="A1603" t="s">
        <v>2690</v>
      </c>
      <c r="F1603">
        <v>356.65214440811326</v>
      </c>
      <c r="G1603">
        <v>611.71285551288111</v>
      </c>
      <c r="H1603">
        <v>708.38787671176931</v>
      </c>
      <c r="I1603">
        <v>856.63733575922652</v>
      </c>
      <c r="J1603">
        <v>845.18968046444479</v>
      </c>
      <c r="K1603">
        <v>753.6855547089026</v>
      </c>
      <c r="L1603">
        <v>691.95852111322381</v>
      </c>
      <c r="M1603">
        <v>645.87580353652731</v>
      </c>
      <c r="N1603">
        <v>628.87139688839238</v>
      </c>
      <c r="O1603">
        <v>648.26726162004547</v>
      </c>
      <c r="P1603">
        <v>620.82143605415274</v>
      </c>
      <c r="Q1603">
        <v>756.58434230907642</v>
      </c>
      <c r="S1603">
        <f t="shared" si="182"/>
        <v>3.4566590102800374</v>
      </c>
      <c r="T1603">
        <f t="shared" si="183"/>
        <v>4.7409789613220861</v>
      </c>
      <c r="U1603">
        <f t="shared" si="184"/>
        <v>4.7879467000965548</v>
      </c>
      <c r="V1603">
        <f t="shared" si="185"/>
        <v>5.6631979928345482</v>
      </c>
      <c r="W1603">
        <f t="shared" si="186"/>
        <v>5.23609659469634</v>
      </c>
      <c r="X1603">
        <f t="shared" si="187"/>
        <v>5.1143209857384635</v>
      </c>
      <c r="Y1603">
        <f t="shared" si="188"/>
        <v>6.4916639607279807</v>
      </c>
      <c r="Z1603">
        <f t="shared" si="189"/>
        <v>5.4306269983789228</v>
      </c>
      <c r="AA1603">
        <f t="shared" si="190"/>
        <v>4.7093010164826339</v>
      </c>
      <c r="AB1603">
        <f t="shared" si="191"/>
        <v>4.7410313606125136</v>
      </c>
      <c r="AC1603">
        <f t="shared" si="192"/>
        <v>4.9308874040898782</v>
      </c>
      <c r="AD1603">
        <f t="shared" si="193"/>
        <v>5.3597154972210106</v>
      </c>
    </row>
    <row r="1604" spans="1:30">
      <c r="A1604" t="s">
        <v>2691</v>
      </c>
      <c r="F1604">
        <v>774.31059839929435</v>
      </c>
      <c r="G1604">
        <v>939.27287315080491</v>
      </c>
      <c r="H1604">
        <v>996.2259894383202</v>
      </c>
      <c r="I1604">
        <v>955.40758426997991</v>
      </c>
      <c r="J1604">
        <v>946.76477336361324</v>
      </c>
      <c r="K1604">
        <v>823.53964773982364</v>
      </c>
      <c r="L1604">
        <v>490.07582963177583</v>
      </c>
      <c r="M1604">
        <v>508.0250152004337</v>
      </c>
      <c r="N1604">
        <v>557.60511716475537</v>
      </c>
      <c r="O1604">
        <v>574.51159726081755</v>
      </c>
      <c r="P1604">
        <v>481.27265362572018</v>
      </c>
      <c r="Q1604">
        <v>433.15278583572763</v>
      </c>
      <c r="S1604">
        <f t="shared" si="182"/>
        <v>7.5045888512856536</v>
      </c>
      <c r="T1604">
        <f t="shared" si="183"/>
        <v>7.2796785132378901</v>
      </c>
      <c r="U1604">
        <f t="shared" si="184"/>
        <v>6.7334254234031876</v>
      </c>
      <c r="V1604">
        <f t="shared" si="185"/>
        <v>6.3161644814152957</v>
      </c>
      <c r="W1604">
        <f t="shared" si="186"/>
        <v>5.8653719045215098</v>
      </c>
      <c r="X1604">
        <f t="shared" si="187"/>
        <v>5.5883333264231014</v>
      </c>
      <c r="Y1604">
        <f t="shared" si="188"/>
        <v>4.5976854163544552</v>
      </c>
      <c r="Z1604">
        <f t="shared" si="189"/>
        <v>4.2715555348146887</v>
      </c>
      <c r="AA1604">
        <f t="shared" si="190"/>
        <v>4.1756237571827937</v>
      </c>
      <c r="AB1604">
        <f t="shared" si="191"/>
        <v>4.2016274165107381</v>
      </c>
      <c r="AC1604">
        <f t="shared" si="192"/>
        <v>3.8225182441815275</v>
      </c>
      <c r="AD1604">
        <f t="shared" si="193"/>
        <v>3.0684955649793282</v>
      </c>
    </row>
    <row r="1605" spans="1:30">
      <c r="A1605" t="s">
        <v>2692</v>
      </c>
      <c r="F1605">
        <v>1378.9042936353251</v>
      </c>
      <c r="G1605">
        <v>1791.2025441595574</v>
      </c>
      <c r="H1605">
        <v>2098.2030945910251</v>
      </c>
      <c r="I1605">
        <v>2437.8059678093646</v>
      </c>
      <c r="J1605">
        <v>2479.6442226944218</v>
      </c>
      <c r="K1605">
        <v>2382.1256089484555</v>
      </c>
      <c r="L1605">
        <v>1663.1053415487154</v>
      </c>
      <c r="M1605">
        <v>1478.1830299352255</v>
      </c>
      <c r="N1605">
        <v>1680.3792661853495</v>
      </c>
      <c r="O1605">
        <v>1819.8599870103917</v>
      </c>
      <c r="P1605">
        <v>1743.9617209148284</v>
      </c>
      <c r="Q1605">
        <v>2013.2288513136982</v>
      </c>
      <c r="S1605">
        <f t="shared" si="182"/>
        <v>13.364287936130376</v>
      </c>
      <c r="T1605">
        <f t="shared" si="183"/>
        <v>13.882418034531948</v>
      </c>
      <c r="U1605">
        <f t="shared" si="184"/>
        <v>14.181615627743238</v>
      </c>
      <c r="V1605">
        <f t="shared" si="185"/>
        <v>16.116245799142291</v>
      </c>
      <c r="W1605">
        <f t="shared" si="186"/>
        <v>15.361825836981344</v>
      </c>
      <c r="X1605">
        <f t="shared" si="187"/>
        <v>16.164506426311366</v>
      </c>
      <c r="Y1605">
        <f t="shared" si="188"/>
        <v>15.602555180990993</v>
      </c>
      <c r="Z1605">
        <f t="shared" si="189"/>
        <v>12.428799200956293</v>
      </c>
      <c r="AA1605">
        <f t="shared" si="190"/>
        <v>12.583513617375452</v>
      </c>
      <c r="AB1605">
        <f t="shared" si="191"/>
        <v>13.309345976809633</v>
      </c>
      <c r="AC1605">
        <f t="shared" si="192"/>
        <v>13.851452903317179</v>
      </c>
      <c r="AD1605">
        <f t="shared" si="193"/>
        <v>14.261904814084117</v>
      </c>
    </row>
    <row r="1606" spans="1:30">
      <c r="A1606" t="s">
        <v>2693</v>
      </c>
      <c r="F1606">
        <v>115.4192255526266</v>
      </c>
      <c r="G1606">
        <v>140.63870901770196</v>
      </c>
      <c r="H1606">
        <v>147.55106481368855</v>
      </c>
      <c r="I1606">
        <v>148.55812149303017</v>
      </c>
      <c r="J1606">
        <v>144.38933332113956</v>
      </c>
      <c r="K1606">
        <v>123.5621600813751</v>
      </c>
      <c r="L1606">
        <v>79.09645591468805</v>
      </c>
      <c r="M1606">
        <v>87.212149337147267</v>
      </c>
      <c r="N1606">
        <v>91.729807181540224</v>
      </c>
      <c r="O1606">
        <v>103.43658471660173</v>
      </c>
      <c r="P1606">
        <v>96.466207222851367</v>
      </c>
      <c r="Q1606">
        <v>107.82848408846013</v>
      </c>
      <c r="S1606">
        <f t="shared" si="182"/>
        <v>1.1186387414777446</v>
      </c>
      <c r="T1606">
        <f t="shared" si="183"/>
        <v>1.0899969725850946</v>
      </c>
      <c r="U1606">
        <f t="shared" si="184"/>
        <v>0.99728786600604391</v>
      </c>
      <c r="V1606">
        <f t="shared" si="185"/>
        <v>0.98211228992599731</v>
      </c>
      <c r="W1606">
        <f t="shared" si="186"/>
        <v>0.89451695162420819</v>
      </c>
      <c r="X1606">
        <f t="shared" si="187"/>
        <v>0.83846180200631037</v>
      </c>
      <c r="Y1606">
        <f t="shared" si="188"/>
        <v>0.74204969895684292</v>
      </c>
      <c r="Z1606">
        <f t="shared" si="189"/>
        <v>0.73329369235331809</v>
      </c>
      <c r="AA1606">
        <f t="shared" si="190"/>
        <v>0.68691830529930864</v>
      </c>
      <c r="AB1606">
        <f t="shared" si="191"/>
        <v>0.75647209262201942</v>
      </c>
      <c r="AC1606">
        <f t="shared" si="192"/>
        <v>0.76618489390239219</v>
      </c>
      <c r="AD1606">
        <f t="shared" si="193"/>
        <v>0.76386724505418802</v>
      </c>
    </row>
    <row r="1607" spans="1:30">
      <c r="A1607" t="s">
        <v>2694</v>
      </c>
      <c r="F1607">
        <v>10317.828381319554</v>
      </c>
      <c r="G1607">
        <v>12902.669691288751</v>
      </c>
      <c r="H1607">
        <v>14795.233136105793</v>
      </c>
      <c r="I1607">
        <v>15126.388603102003</v>
      </c>
      <c r="J1607">
        <v>16141.598329575132</v>
      </c>
      <c r="K1607">
        <v>14736.766753799613</v>
      </c>
      <c r="L1607">
        <v>10659.185769616253</v>
      </c>
      <c r="M1607">
        <v>11893.208716586969</v>
      </c>
      <c r="N1607">
        <v>13353.816090484166</v>
      </c>
      <c r="O1607">
        <v>13673.549325273669</v>
      </c>
      <c r="P1607">
        <v>12590.460604296466</v>
      </c>
      <c r="Q1607">
        <v>14116.128788950871</v>
      </c>
      <c r="S1607">
        <f>(F1607/F$1607)*100</f>
        <v>100</v>
      </c>
      <c r="T1607">
        <f t="shared" si="183"/>
        <v>100</v>
      </c>
      <c r="U1607">
        <f t="shared" si="184"/>
        <v>100</v>
      </c>
      <c r="V1607">
        <f t="shared" si="185"/>
        <v>100</v>
      </c>
      <c r="W1607">
        <f t="shared" si="186"/>
        <v>100</v>
      </c>
      <c r="X1607">
        <f t="shared" si="187"/>
        <v>100</v>
      </c>
      <c r="Y1607">
        <f t="shared" si="188"/>
        <v>100</v>
      </c>
      <c r="Z1607">
        <f t="shared" si="189"/>
        <v>100</v>
      </c>
      <c r="AA1607">
        <f t="shared" si="190"/>
        <v>100</v>
      </c>
      <c r="AB1607">
        <f t="shared" si="191"/>
        <v>100</v>
      </c>
      <c r="AC1607">
        <f t="shared" si="192"/>
        <v>100</v>
      </c>
      <c r="AD1607">
        <f t="shared" si="193"/>
        <v>100</v>
      </c>
    </row>
    <row r="1608" spans="1:30">
      <c r="A1608" t="s">
        <v>2695</v>
      </c>
      <c r="F1608">
        <v>1116.2505319678364</v>
      </c>
      <c r="G1608">
        <v>1483.4690009320336</v>
      </c>
      <c r="H1608">
        <v>1714.4244189279359</v>
      </c>
      <c r="I1608">
        <v>1963.8001345631271</v>
      </c>
      <c r="J1608">
        <v>1951.14011286136</v>
      </c>
      <c r="K1608">
        <v>1923.6203631138976</v>
      </c>
      <c r="L1608">
        <v>1370.5699304279208</v>
      </c>
      <c r="M1608">
        <v>1320.5347098038831</v>
      </c>
      <c r="N1608">
        <v>1498.0366235230101</v>
      </c>
      <c r="O1608">
        <v>1716.0716426858514</v>
      </c>
      <c r="P1608">
        <v>1565.3853928629264</v>
      </c>
      <c r="Q1608">
        <v>1659.4237460859936</v>
      </c>
    </row>
    <row r="1609" spans="1:30">
      <c r="A1609" t="s">
        <v>2696</v>
      </c>
      <c r="F1609">
        <v>11434.078913287391</v>
      </c>
      <c r="G1609">
        <v>14386.138692220784</v>
      </c>
      <c r="H1609">
        <v>16509.657555033729</v>
      </c>
      <c r="I1609">
        <v>17090.188737665132</v>
      </c>
      <c r="J1609">
        <v>18092.738442436494</v>
      </c>
      <c r="K1609">
        <v>16660.387116913513</v>
      </c>
      <c r="L1609">
        <v>12029.755700044174</v>
      </c>
      <c r="M1609">
        <v>13213.743426390851</v>
      </c>
      <c r="N1609">
        <v>14851.852714007176</v>
      </c>
      <c r="O1609">
        <v>15389.620967959519</v>
      </c>
      <c r="P1609">
        <v>14155.845997159393</v>
      </c>
      <c r="Q1609">
        <v>15775.552535036864</v>
      </c>
    </row>
    <row r="1614" spans="1:30">
      <c r="A1614" s="8" t="s">
        <v>2706</v>
      </c>
    </row>
    <row r="1615" spans="1:30">
      <c r="A1615" s="8" t="s">
        <v>421</v>
      </c>
    </row>
    <row r="1616" spans="1:30">
      <c r="F1616">
        <v>2010</v>
      </c>
      <c r="G1616">
        <v>2011</v>
      </c>
      <c r="H1616">
        <v>2012</v>
      </c>
      <c r="I1616">
        <v>2013</v>
      </c>
      <c r="J1616">
        <v>2014</v>
      </c>
      <c r="K1616">
        <v>2015</v>
      </c>
      <c r="L1616">
        <v>2016</v>
      </c>
      <c r="M1616">
        <v>2017</v>
      </c>
      <c r="N1616">
        <v>2018</v>
      </c>
      <c r="O1616">
        <v>2019</v>
      </c>
      <c r="P1616">
        <v>2020</v>
      </c>
      <c r="Q1616">
        <v>2021</v>
      </c>
      <c r="S1616" s="389">
        <v>2010</v>
      </c>
      <c r="T1616" s="389">
        <v>2011</v>
      </c>
      <c r="U1616" s="389">
        <v>2012</v>
      </c>
      <c r="V1616" s="389">
        <v>2013</v>
      </c>
      <c r="W1616" s="389">
        <v>2014</v>
      </c>
      <c r="X1616" s="389">
        <v>2015</v>
      </c>
      <c r="Y1616" s="389">
        <v>2016</v>
      </c>
      <c r="Z1616" s="389">
        <v>2017</v>
      </c>
      <c r="AA1616" s="389">
        <v>2018</v>
      </c>
      <c r="AB1616" s="389">
        <v>2019</v>
      </c>
      <c r="AC1616" s="389">
        <v>2020</v>
      </c>
      <c r="AD1616" s="389">
        <v>2021</v>
      </c>
    </row>
    <row r="1617" spans="1:30">
      <c r="A1617" t="s">
        <v>2682</v>
      </c>
      <c r="F1617">
        <v>967.51194086910175</v>
      </c>
      <c r="G1617">
        <v>1001.8979134295573</v>
      </c>
      <c r="H1617">
        <v>1032.9108433923973</v>
      </c>
      <c r="I1617">
        <v>951.70945948940789</v>
      </c>
      <c r="J1617">
        <v>1011.9713030114524</v>
      </c>
      <c r="K1617">
        <v>761.59702106782561</v>
      </c>
      <c r="L1617">
        <v>720.53228775492539</v>
      </c>
      <c r="M1617">
        <v>989.26471379278382</v>
      </c>
      <c r="N1617">
        <v>1062.859979257782</v>
      </c>
      <c r="O1617">
        <v>888.46472102216876</v>
      </c>
      <c r="P1617">
        <v>969.27855732511921</v>
      </c>
      <c r="Q1617">
        <v>1167.492212669554</v>
      </c>
      <c r="S1617">
        <f>(F1617/F$1628)*100</f>
        <v>9.1400682685623895</v>
      </c>
      <c r="T1617">
        <f t="shared" ref="T1617:AD1617" si="194">(G1617/G$1628)*100</f>
        <v>8.5880303159525369</v>
      </c>
      <c r="U1617">
        <f t="shared" si="194"/>
        <v>8.5555303908091105</v>
      </c>
      <c r="V1617">
        <f t="shared" si="194"/>
        <v>8.4915803370412135</v>
      </c>
      <c r="W1617">
        <f t="shared" si="194"/>
        <v>8.8015722105212948</v>
      </c>
      <c r="X1617">
        <f t="shared" si="194"/>
        <v>7.216408799212366</v>
      </c>
      <c r="Y1617">
        <f t="shared" si="194"/>
        <v>7.306014763518907</v>
      </c>
      <c r="Z1617">
        <f t="shared" si="194"/>
        <v>8.3100912143091339</v>
      </c>
      <c r="AA1617">
        <f t="shared" si="194"/>
        <v>8.3996451944932957</v>
      </c>
      <c r="AB1617">
        <f t="shared" si="194"/>
        <v>7.6529745987128024</v>
      </c>
      <c r="AC1617">
        <f t="shared" si="194"/>
        <v>9.7569355432507407</v>
      </c>
      <c r="AD1617">
        <f t="shared" si="194"/>
        <v>10.185571177361776</v>
      </c>
    </row>
    <row r="1618" spans="1:30">
      <c r="A1618" t="s">
        <v>2684</v>
      </c>
      <c r="F1618">
        <v>1163.7301818613246</v>
      </c>
      <c r="G1618">
        <v>1295.1064754545644</v>
      </c>
      <c r="H1618">
        <v>1619.9950025468747</v>
      </c>
      <c r="I1618">
        <v>1235.9456033507213</v>
      </c>
      <c r="J1618">
        <v>1182.8123889167257</v>
      </c>
      <c r="K1618">
        <v>1016.9096551423756</v>
      </c>
      <c r="L1618">
        <v>1009.209380399886</v>
      </c>
      <c r="M1618">
        <v>1052.1619656190035</v>
      </c>
      <c r="N1618">
        <v>1210.0217914424381</v>
      </c>
      <c r="O1618">
        <v>1140.5499225243179</v>
      </c>
      <c r="P1618">
        <v>981.29918923054049</v>
      </c>
      <c r="Q1618">
        <v>1124.2820156481312</v>
      </c>
      <c r="S1618">
        <f t="shared" ref="S1618:S1628" si="195">(F1618/F$1628)*100</f>
        <v>10.993738536027116</v>
      </c>
      <c r="T1618">
        <f t="shared" ref="T1618:T1628" si="196">(G1618/G$1628)*100</f>
        <v>11.101344283189036</v>
      </c>
      <c r="U1618">
        <f t="shared" ref="U1618:U1628" si="197">(H1618/H$1628)*100</f>
        <v>13.418308623548219</v>
      </c>
      <c r="V1618">
        <f t="shared" ref="V1618:V1628" si="198">(I1618/I$1628)*100</f>
        <v>11.027663199540081</v>
      </c>
      <c r="W1618">
        <f t="shared" ref="W1618:W1628" si="199">(J1618/J$1628)*100</f>
        <v>10.287454418489517</v>
      </c>
      <c r="X1618">
        <f t="shared" ref="X1618:X1628" si="200">(K1618/K$1628)*100</f>
        <v>9.6355888749201295</v>
      </c>
      <c r="Y1618">
        <f t="shared" ref="Y1618:Y1628" si="201">(L1618/L$1628)*100</f>
        <v>10.23312731155667</v>
      </c>
      <c r="Z1618">
        <f t="shared" ref="Z1618:Z1628" si="202">(M1618/M$1628)*100</f>
        <v>8.8384451447766672</v>
      </c>
      <c r="AA1618">
        <f t="shared" ref="AA1618:AA1628" si="203">(N1618/N$1628)*100</f>
        <v>9.5626459967184125</v>
      </c>
      <c r="AB1618">
        <f t="shared" ref="AB1618:AB1628" si="204">(O1618/O$1628)*100</f>
        <v>9.8243626101442754</v>
      </c>
      <c r="AC1618">
        <f t="shared" ref="AC1618:AC1628" si="205">(P1618/P$1628)*100</f>
        <v>9.8779374263564641</v>
      </c>
      <c r="AD1618">
        <f t="shared" ref="AD1618:AD1628" si="206">(Q1618/Q$1628)*100</f>
        <v>9.8085917572222936</v>
      </c>
    </row>
    <row r="1619" spans="1:30">
      <c r="A1619" t="s">
        <v>2685</v>
      </c>
      <c r="F1619">
        <v>1407.3664736394012</v>
      </c>
      <c r="G1619">
        <v>1661.7479222964014</v>
      </c>
      <c r="H1619">
        <v>1563.2538438540275</v>
      </c>
      <c r="I1619">
        <v>1255.5172917566213</v>
      </c>
      <c r="J1619">
        <v>1232.0018281075381</v>
      </c>
      <c r="K1619">
        <v>1307.4790831024966</v>
      </c>
      <c r="L1619">
        <v>1252.2019207542003</v>
      </c>
      <c r="M1619">
        <v>1574.8582258508807</v>
      </c>
      <c r="N1619">
        <v>1682.7290553836172</v>
      </c>
      <c r="O1619">
        <v>1563.0205836499438</v>
      </c>
      <c r="P1619">
        <v>1165.0998763388063</v>
      </c>
      <c r="Q1619">
        <v>1386.5405159285947</v>
      </c>
      <c r="S1619">
        <f t="shared" si="195"/>
        <v>13.295366294285746</v>
      </c>
      <c r="T1619">
        <f t="shared" si="196"/>
        <v>14.244107451328702</v>
      </c>
      <c r="U1619">
        <f t="shared" si="197"/>
        <v>12.948325458290697</v>
      </c>
      <c r="V1619">
        <f t="shared" si="198"/>
        <v>11.202290616314317</v>
      </c>
      <c r="W1619">
        <f t="shared" si="199"/>
        <v>10.715277223093377</v>
      </c>
      <c r="X1619">
        <f t="shared" si="200"/>
        <v>12.388839897059803</v>
      </c>
      <c r="Y1619">
        <f t="shared" si="201"/>
        <v>12.697010079093966</v>
      </c>
      <c r="Z1619">
        <f t="shared" si="202"/>
        <v>13.229235131869046</v>
      </c>
      <c r="AA1619">
        <f t="shared" si="203"/>
        <v>13.298390474310215</v>
      </c>
      <c r="AB1619">
        <f t="shared" si="204"/>
        <v>13.463401011777274</v>
      </c>
      <c r="AC1619">
        <f t="shared" si="205"/>
        <v>11.728108817612179</v>
      </c>
      <c r="AD1619">
        <f t="shared" si="206"/>
        <v>12.09661782924791</v>
      </c>
    </row>
    <row r="1620" spans="1:30">
      <c r="A1620" t="s">
        <v>2686</v>
      </c>
      <c r="F1620">
        <v>210.04115027341285</v>
      </c>
      <c r="G1620">
        <v>242.48714170312047</v>
      </c>
      <c r="H1620">
        <v>239.6759644189161</v>
      </c>
      <c r="I1620">
        <v>261.30830099047233</v>
      </c>
      <c r="J1620">
        <v>268.24598068332364</v>
      </c>
      <c r="K1620">
        <v>199.97766838142019</v>
      </c>
      <c r="L1620">
        <v>352.22349438040641</v>
      </c>
      <c r="M1620">
        <v>433.61028412761306</v>
      </c>
      <c r="N1620">
        <v>501.04418757434325</v>
      </c>
      <c r="O1620">
        <v>428.47970435140644</v>
      </c>
      <c r="P1620">
        <v>386.37894283713439</v>
      </c>
      <c r="Q1620">
        <v>382.74221820037997</v>
      </c>
      <c r="S1620">
        <f t="shared" si="195"/>
        <v>1.984255048037801</v>
      </c>
      <c r="T1620">
        <f t="shared" si="196"/>
        <v>2.0785420313398979</v>
      </c>
      <c r="U1620">
        <f t="shared" si="197"/>
        <v>1.985219741519864</v>
      </c>
      <c r="V1620">
        <f t="shared" si="198"/>
        <v>2.3315103243660023</v>
      </c>
      <c r="W1620">
        <f t="shared" si="199"/>
        <v>2.3330566411720222</v>
      </c>
      <c r="X1620">
        <f t="shared" si="200"/>
        <v>1.8948611481309001</v>
      </c>
      <c r="Y1620">
        <f t="shared" si="201"/>
        <v>3.5714569544408006</v>
      </c>
      <c r="Z1620">
        <f t="shared" si="202"/>
        <v>3.6424436880478259</v>
      </c>
      <c r="AA1620">
        <f t="shared" si="203"/>
        <v>3.9596875265983584</v>
      </c>
      <c r="AB1620">
        <f t="shared" si="204"/>
        <v>3.6907985380586252</v>
      </c>
      <c r="AC1620">
        <f t="shared" si="205"/>
        <v>3.8893612285562784</v>
      </c>
      <c r="AD1620">
        <f t="shared" si="206"/>
        <v>3.3391641192597104</v>
      </c>
    </row>
    <row r="1621" spans="1:30">
      <c r="A1621" t="s">
        <v>2687</v>
      </c>
      <c r="F1621">
        <v>357.45373392950904</v>
      </c>
      <c r="G1621">
        <v>422.28837463833798</v>
      </c>
      <c r="H1621">
        <v>421.825572775669</v>
      </c>
      <c r="I1621">
        <v>477.60954286363784</v>
      </c>
      <c r="J1621">
        <v>628.04839070041578</v>
      </c>
      <c r="K1621">
        <v>632.18235484082857</v>
      </c>
      <c r="L1621">
        <v>336.35752126566251</v>
      </c>
      <c r="M1621">
        <v>300.04556201128224</v>
      </c>
      <c r="N1621">
        <v>282.55321194499561</v>
      </c>
      <c r="O1621">
        <v>260.6044959235079</v>
      </c>
      <c r="P1621">
        <v>197.25006202254818</v>
      </c>
      <c r="Q1621">
        <v>220.17133309798581</v>
      </c>
      <c r="S1621">
        <f t="shared" si="195"/>
        <v>3.3768591300624311</v>
      </c>
      <c r="T1621">
        <f t="shared" si="196"/>
        <v>3.6197553811188312</v>
      </c>
      <c r="U1621">
        <f t="shared" si="197"/>
        <v>3.4939525812797365</v>
      </c>
      <c r="V1621">
        <f t="shared" si="198"/>
        <v>4.2614474013318855</v>
      </c>
      <c r="W1621">
        <f t="shared" si="199"/>
        <v>5.4624209658925897</v>
      </c>
      <c r="X1621">
        <f t="shared" si="200"/>
        <v>5.990157763200946</v>
      </c>
      <c r="Y1621">
        <f t="shared" si="201"/>
        <v>3.4105800086274578</v>
      </c>
      <c r="Z1621">
        <f t="shared" si="202"/>
        <v>2.5204638899964684</v>
      </c>
      <c r="AA1621">
        <f t="shared" si="203"/>
        <v>2.2329815546915097</v>
      </c>
      <c r="AB1621">
        <f t="shared" si="204"/>
        <v>2.2447707156210162</v>
      </c>
      <c r="AC1621">
        <f t="shared" si="205"/>
        <v>1.9855552632540816</v>
      </c>
      <c r="AD1621">
        <f t="shared" si="206"/>
        <v>1.9208443192579121</v>
      </c>
    </row>
    <row r="1622" spans="1:30">
      <c r="A1622" t="s">
        <v>2688</v>
      </c>
      <c r="F1622">
        <v>1813.5678827899528</v>
      </c>
      <c r="G1622">
        <v>1969.4068708658385</v>
      </c>
      <c r="H1622">
        <v>1935.9076477103315</v>
      </c>
      <c r="I1622">
        <v>1899.8736084636139</v>
      </c>
      <c r="J1622">
        <v>2067.7440748227937</v>
      </c>
      <c r="K1622">
        <v>1858.6391665206916</v>
      </c>
      <c r="L1622">
        <v>1691.9739153764772</v>
      </c>
      <c r="M1622">
        <v>2029.8024645265664</v>
      </c>
      <c r="N1622">
        <v>2048.1235329496694</v>
      </c>
      <c r="O1622">
        <v>1909.5809130210996</v>
      </c>
      <c r="P1622">
        <v>1489.4102230555291</v>
      </c>
      <c r="Q1622">
        <v>1816.949347169488</v>
      </c>
      <c r="S1622">
        <f t="shared" si="195"/>
        <v>17.132743853768073</v>
      </c>
      <c r="T1622">
        <f t="shared" si="196"/>
        <v>16.881286690722515</v>
      </c>
      <c r="U1622">
        <f t="shared" si="197"/>
        <v>16.034991615915711</v>
      </c>
      <c r="V1622">
        <f t="shared" si="198"/>
        <v>16.951527817269444</v>
      </c>
      <c r="W1622">
        <f t="shared" si="199"/>
        <v>17.984105609785662</v>
      </c>
      <c r="X1622">
        <f t="shared" si="200"/>
        <v>17.611282167352595</v>
      </c>
      <c r="Y1622">
        <f t="shared" si="201"/>
        <v>17.156186634947829</v>
      </c>
      <c r="Z1622">
        <f t="shared" si="202"/>
        <v>17.050889809437262</v>
      </c>
      <c r="AA1622">
        <f t="shared" si="203"/>
        <v>16.186055855902019</v>
      </c>
      <c r="AB1622">
        <f t="shared" si="204"/>
        <v>16.448570073467927</v>
      </c>
      <c r="AC1622">
        <f t="shared" si="205"/>
        <v>14.992676185796503</v>
      </c>
      <c r="AD1622">
        <f t="shared" si="206"/>
        <v>15.851640550936969</v>
      </c>
    </row>
    <row r="1623" spans="1:30">
      <c r="A1623" t="s">
        <v>2689</v>
      </c>
      <c r="F1623">
        <v>252.09660669603556</v>
      </c>
      <c r="G1623">
        <v>288.17301824614037</v>
      </c>
      <c r="H1623">
        <v>280.70411293800925</v>
      </c>
      <c r="I1623">
        <v>181.0343000827053</v>
      </c>
      <c r="J1623">
        <v>233.06946666268357</v>
      </c>
      <c r="K1623">
        <v>165.27545437400619</v>
      </c>
      <c r="L1623">
        <v>159.60369346590076</v>
      </c>
      <c r="M1623">
        <v>196.98217914461725</v>
      </c>
      <c r="N1623">
        <v>185.81731134407863</v>
      </c>
      <c r="O1623">
        <v>178.33107961505942</v>
      </c>
      <c r="P1623">
        <v>180.78685994818264</v>
      </c>
      <c r="Q1623">
        <v>210.51723320827986</v>
      </c>
      <c r="S1623">
        <f t="shared" si="195"/>
        <v>2.3815522043116868</v>
      </c>
      <c r="T1623">
        <f t="shared" si="196"/>
        <v>2.4701504851585869</v>
      </c>
      <c r="U1623">
        <f t="shared" si="197"/>
        <v>2.3250531102749847</v>
      </c>
      <c r="V1623">
        <f t="shared" si="198"/>
        <v>1.6152695421742085</v>
      </c>
      <c r="W1623">
        <f t="shared" si="199"/>
        <v>2.0271105858384995</v>
      </c>
      <c r="X1623">
        <f t="shared" si="200"/>
        <v>1.5660450477683556</v>
      </c>
      <c r="Y1623">
        <f t="shared" si="201"/>
        <v>1.6183409967751943</v>
      </c>
      <c r="Z1623">
        <f t="shared" si="202"/>
        <v>1.6547035929435092</v>
      </c>
      <c r="AA1623">
        <f t="shared" si="203"/>
        <v>1.4684902214258686</v>
      </c>
      <c r="AB1623">
        <f t="shared" si="204"/>
        <v>1.5360916310609782</v>
      </c>
      <c r="AC1623">
        <f t="shared" si="205"/>
        <v>1.8198336548875642</v>
      </c>
      <c r="AD1623">
        <f t="shared" si="206"/>
        <v>1.8366188995824213</v>
      </c>
    </row>
    <row r="1624" spans="1:30">
      <c r="A1624" t="s">
        <v>2690</v>
      </c>
      <c r="F1624">
        <v>628.42113532363237</v>
      </c>
      <c r="G1624">
        <v>633.78954556944541</v>
      </c>
      <c r="H1624">
        <v>655.53317998749571</v>
      </c>
      <c r="I1624">
        <v>788.2117922201943</v>
      </c>
      <c r="J1624">
        <v>725.43097924032543</v>
      </c>
      <c r="K1624">
        <v>797.9180910552659</v>
      </c>
      <c r="L1624">
        <v>740.12740665714114</v>
      </c>
      <c r="M1624">
        <v>922.80534909983919</v>
      </c>
      <c r="N1624">
        <v>1056.0788531131755</v>
      </c>
      <c r="O1624">
        <v>874.25136327057771</v>
      </c>
      <c r="P1624">
        <v>740.6003570701846</v>
      </c>
      <c r="Q1624">
        <v>889.03985334865956</v>
      </c>
      <c r="S1624">
        <f t="shared" si="195"/>
        <v>5.9366833995928792</v>
      </c>
      <c r="T1624">
        <f t="shared" si="196"/>
        <v>5.432693050185569</v>
      </c>
      <c r="U1624">
        <f t="shared" si="197"/>
        <v>5.4297368252490541</v>
      </c>
      <c r="V1624">
        <f t="shared" si="198"/>
        <v>7.0327805292929408</v>
      </c>
      <c r="W1624">
        <f t="shared" si="199"/>
        <v>6.3094013916525471</v>
      </c>
      <c r="X1624">
        <f t="shared" si="200"/>
        <v>7.5605641488310855</v>
      </c>
      <c r="Y1624">
        <f t="shared" si="201"/>
        <v>7.5047043023854716</v>
      </c>
      <c r="Z1624">
        <f t="shared" si="202"/>
        <v>7.7518145721291214</v>
      </c>
      <c r="AA1624">
        <f t="shared" si="203"/>
        <v>8.346054830056417</v>
      </c>
      <c r="AB1624">
        <f t="shared" si="204"/>
        <v>7.5305449025621209</v>
      </c>
      <c r="AC1624">
        <f t="shared" si="205"/>
        <v>7.4550188824805543</v>
      </c>
      <c r="AD1624">
        <f t="shared" si="206"/>
        <v>7.7562647592212013</v>
      </c>
    </row>
    <row r="1625" spans="1:30">
      <c r="A1625" t="s">
        <v>2691</v>
      </c>
      <c r="F1625">
        <v>973.28942585326649</v>
      </c>
      <c r="G1625">
        <v>1086.0145282493752</v>
      </c>
      <c r="H1625">
        <v>1052.0839282111585</v>
      </c>
      <c r="I1625">
        <v>968.91358653301711</v>
      </c>
      <c r="J1625">
        <v>909.73883379576648</v>
      </c>
      <c r="K1625">
        <v>826.52480088558116</v>
      </c>
      <c r="L1625">
        <v>751.96724436715556</v>
      </c>
      <c r="M1625">
        <v>909.30401799390984</v>
      </c>
      <c r="N1625">
        <v>954.92881696406789</v>
      </c>
      <c r="O1625">
        <v>909.96558984156354</v>
      </c>
      <c r="P1625">
        <v>791.86990662524454</v>
      </c>
      <c r="Q1625">
        <v>904.82368603009888</v>
      </c>
      <c r="S1625">
        <f t="shared" si="195"/>
        <v>9.1946480674725972</v>
      </c>
      <c r="T1625">
        <f t="shared" si="196"/>
        <v>9.3090579061539103</v>
      </c>
      <c r="U1625">
        <f t="shared" si="197"/>
        <v>8.7143397506893194</v>
      </c>
      <c r="V1625">
        <f t="shared" si="198"/>
        <v>8.6450833052662528</v>
      </c>
      <c r="W1625">
        <f t="shared" si="199"/>
        <v>7.9124101785703047</v>
      </c>
      <c r="X1625">
        <f t="shared" si="200"/>
        <v>7.8316231299265713</v>
      </c>
      <c r="Y1625">
        <f t="shared" si="201"/>
        <v>7.6247572557049699</v>
      </c>
      <c r="Z1625">
        <f t="shared" si="202"/>
        <v>7.6383997384242956</v>
      </c>
      <c r="AA1625">
        <f t="shared" si="203"/>
        <v>7.5466791534447282</v>
      </c>
      <c r="AB1625">
        <f t="shared" si="204"/>
        <v>7.8381767784186849</v>
      </c>
      <c r="AC1625">
        <f t="shared" si="205"/>
        <v>7.9711075615912268</v>
      </c>
      <c r="AD1625">
        <f t="shared" si="206"/>
        <v>7.8939679057464911</v>
      </c>
    </row>
    <row r="1626" spans="1:30">
      <c r="A1626" t="s">
        <v>2692</v>
      </c>
      <c r="F1626">
        <v>2390.1374095855072</v>
      </c>
      <c r="G1626">
        <v>2579.3245431383721</v>
      </c>
      <c r="H1626">
        <v>2855.6905356174402</v>
      </c>
      <c r="I1626">
        <v>2907.6970649081368</v>
      </c>
      <c r="J1626">
        <v>2949.6026017156428</v>
      </c>
      <c r="K1626">
        <v>2721.2635861295807</v>
      </c>
      <c r="L1626">
        <v>2594.6180239572973</v>
      </c>
      <c r="M1626">
        <v>3193.3819865565069</v>
      </c>
      <c r="N1626">
        <v>3347.3809839523278</v>
      </c>
      <c r="O1626">
        <v>3144.6798679774001</v>
      </c>
      <c r="P1626">
        <v>2762.7031780220818</v>
      </c>
      <c r="Q1626">
        <v>3042.717563271065</v>
      </c>
      <c r="S1626">
        <f t="shared" si="195"/>
        <v>22.579586020646364</v>
      </c>
      <c r="T1626">
        <f t="shared" si="196"/>
        <v>22.109355727997741</v>
      </c>
      <c r="U1626">
        <f t="shared" si="197"/>
        <v>23.65349083177297</v>
      </c>
      <c r="V1626">
        <f t="shared" si="198"/>
        <v>25.943782502375335</v>
      </c>
      <c r="W1626">
        <f t="shared" si="199"/>
        <v>25.654028146930479</v>
      </c>
      <c r="X1626">
        <f t="shared" si="200"/>
        <v>25.784962315619175</v>
      </c>
      <c r="Y1626">
        <f t="shared" si="201"/>
        <v>26.30876910150608</v>
      </c>
      <c r="Z1626">
        <f t="shared" si="202"/>
        <v>26.825272569031416</v>
      </c>
      <c r="AA1626">
        <f t="shared" si="203"/>
        <v>26.453919749267428</v>
      </c>
      <c r="AB1626">
        <f t="shared" si="204"/>
        <v>27.087350326107185</v>
      </c>
      <c r="AC1626">
        <f t="shared" si="205"/>
        <v>27.809876355341579</v>
      </c>
      <c r="AD1626">
        <f t="shared" si="206"/>
        <v>26.545630006765712</v>
      </c>
    </row>
    <row r="1627" spans="1:30">
      <c r="A1627" t="s">
        <v>2693</v>
      </c>
      <c r="F1627">
        <v>421.8046038753422</v>
      </c>
      <c r="G1627">
        <v>485.96753464971613</v>
      </c>
      <c r="H1627">
        <v>415.49418823539139</v>
      </c>
      <c r="I1627">
        <v>279.86308083166455</v>
      </c>
      <c r="J1627">
        <v>288.95388216562276</v>
      </c>
      <c r="K1627">
        <v>265.91767626708076</v>
      </c>
      <c r="L1627">
        <v>253.36457713142207</v>
      </c>
      <c r="M1627">
        <v>302.16177469645572</v>
      </c>
      <c r="N1627">
        <v>322.09442176202157</v>
      </c>
      <c r="O1627">
        <v>311.4755215124855</v>
      </c>
      <c r="P1627">
        <v>269.57477558627937</v>
      </c>
      <c r="Q1627">
        <v>316.9404483709709</v>
      </c>
      <c r="S1627">
        <f t="shared" si="195"/>
        <v>3.9847806652922175</v>
      </c>
      <c r="T1627">
        <f t="shared" si="196"/>
        <v>4.1655979758000692</v>
      </c>
      <c r="U1627">
        <f t="shared" si="197"/>
        <v>3.4415101529745611</v>
      </c>
      <c r="V1627">
        <f t="shared" si="198"/>
        <v>2.4970644250283276</v>
      </c>
      <c r="W1627">
        <f t="shared" si="199"/>
        <v>2.5131626280537014</v>
      </c>
      <c r="X1627">
        <f t="shared" si="200"/>
        <v>2.5196667079780624</v>
      </c>
      <c r="Y1627">
        <f t="shared" si="201"/>
        <v>2.5690525914426532</v>
      </c>
      <c r="Z1627">
        <f t="shared" si="202"/>
        <v>2.5382406490352563</v>
      </c>
      <c r="AA1627">
        <f t="shared" si="203"/>
        <v>2.5454706308687576</v>
      </c>
      <c r="AB1627">
        <f t="shared" si="204"/>
        <v>2.6829588140691034</v>
      </c>
      <c r="AC1627">
        <f t="shared" si="205"/>
        <v>2.7135890808728282</v>
      </c>
      <c r="AD1627">
        <f t="shared" si="206"/>
        <v>2.7650886753976076</v>
      </c>
    </row>
    <row r="1628" spans="1:30">
      <c r="A1628" t="s">
        <v>2694</v>
      </c>
      <c r="F1628">
        <v>10585.3907480855</v>
      </c>
      <c r="G1628">
        <v>11666.213049673339</v>
      </c>
      <c r="H1628">
        <v>12073.01939458967</v>
      </c>
      <c r="I1628">
        <v>11207.683631490192</v>
      </c>
      <c r="J1628">
        <v>11497.619729822291</v>
      </c>
      <c r="K1628">
        <v>10553.684557767154</v>
      </c>
      <c r="L1628">
        <v>9862.179465510475</v>
      </c>
      <c r="M1628">
        <v>11904.378523419458</v>
      </c>
      <c r="N1628">
        <v>12653.629464665722</v>
      </c>
      <c r="O1628">
        <v>11609.403762709531</v>
      </c>
      <c r="P1628">
        <v>9934.2519280616507</v>
      </c>
      <c r="Q1628">
        <v>11462.216426943207</v>
      </c>
      <c r="S1628">
        <f t="shared" si="195"/>
        <v>100</v>
      </c>
      <c r="T1628">
        <f t="shared" si="196"/>
        <v>100</v>
      </c>
      <c r="U1628">
        <f t="shared" si="197"/>
        <v>100</v>
      </c>
      <c r="V1628">
        <f t="shared" si="198"/>
        <v>100</v>
      </c>
      <c r="W1628">
        <f t="shared" si="199"/>
        <v>100</v>
      </c>
      <c r="X1628">
        <f t="shared" si="200"/>
        <v>100</v>
      </c>
      <c r="Y1628">
        <f t="shared" si="201"/>
        <v>100</v>
      </c>
      <c r="Z1628">
        <f t="shared" si="202"/>
        <v>100</v>
      </c>
      <c r="AA1628">
        <f t="shared" si="203"/>
        <v>100</v>
      </c>
      <c r="AB1628">
        <f t="shared" si="204"/>
        <v>100</v>
      </c>
      <c r="AC1628">
        <f t="shared" si="205"/>
        <v>100</v>
      </c>
      <c r="AD1628">
        <f t="shared" si="206"/>
        <v>100</v>
      </c>
    </row>
    <row r="1629" spans="1:30">
      <c r="A1629" t="s">
        <v>2695</v>
      </c>
      <c r="F1629">
        <v>846.02167242317807</v>
      </c>
      <c r="G1629">
        <v>938.22603629912862</v>
      </c>
      <c r="H1629">
        <v>943.359199544641</v>
      </c>
      <c r="I1629">
        <v>960.23465450287426</v>
      </c>
      <c r="J1629">
        <v>936.08581855290788</v>
      </c>
      <c r="K1629">
        <v>898.16724230415559</v>
      </c>
      <c r="L1629">
        <v>859.8395091546879</v>
      </c>
      <c r="M1629">
        <v>983.12252883011956</v>
      </c>
      <c r="N1629">
        <v>1028.3897085886481</v>
      </c>
      <c r="O1629">
        <v>932.48817328483528</v>
      </c>
      <c r="P1629">
        <v>647.35512665317538</v>
      </c>
      <c r="Q1629">
        <v>848.40024192375176</v>
      </c>
    </row>
    <row r="1630" spans="1:30">
      <c r="A1630" t="s">
        <v>2696</v>
      </c>
      <c r="F1630">
        <v>11431.412420508677</v>
      </c>
      <c r="G1630">
        <v>12604.439085972466</v>
      </c>
      <c r="H1630">
        <v>13016.378594134309</v>
      </c>
      <c r="I1630">
        <v>12167.918285993066</v>
      </c>
      <c r="J1630">
        <v>12433.705548375197</v>
      </c>
      <c r="K1630">
        <v>11451.851800071308</v>
      </c>
      <c r="L1630">
        <v>10722.018974665163</v>
      </c>
      <c r="M1630">
        <v>12887.501052249578</v>
      </c>
      <c r="N1630">
        <v>13682.01917325437</v>
      </c>
      <c r="O1630">
        <v>12541.891935994367</v>
      </c>
      <c r="P1630">
        <v>10581.607054714827</v>
      </c>
      <c r="Q1630">
        <v>12310.61666886696</v>
      </c>
    </row>
    <row r="1633" spans="1:30">
      <c r="A1633" s="8" t="s">
        <v>2707</v>
      </c>
    </row>
    <row r="1634" spans="1:30">
      <c r="A1634" s="8" t="s">
        <v>421</v>
      </c>
    </row>
    <row r="1635" spans="1:30">
      <c r="F1635">
        <v>2010</v>
      </c>
      <c r="G1635">
        <v>2011</v>
      </c>
      <c r="H1635">
        <v>2012</v>
      </c>
      <c r="I1635">
        <v>2013</v>
      </c>
      <c r="J1635">
        <v>2014</v>
      </c>
      <c r="K1635">
        <v>2015</v>
      </c>
      <c r="L1635">
        <v>2016</v>
      </c>
      <c r="M1635">
        <v>2017</v>
      </c>
      <c r="N1635">
        <v>2018</v>
      </c>
      <c r="O1635">
        <v>2019</v>
      </c>
      <c r="P1635">
        <v>2020</v>
      </c>
      <c r="Q1635">
        <v>2021</v>
      </c>
      <c r="S1635" s="389">
        <v>2010</v>
      </c>
      <c r="T1635" s="389">
        <v>2011</v>
      </c>
      <c r="U1635" s="389">
        <v>2012</v>
      </c>
      <c r="V1635" s="389">
        <v>2013</v>
      </c>
      <c r="W1635" s="389">
        <v>2014</v>
      </c>
      <c r="X1635" s="389">
        <v>2015</v>
      </c>
      <c r="Y1635" s="389">
        <v>2016</v>
      </c>
      <c r="Z1635" s="389">
        <v>2017</v>
      </c>
      <c r="AA1635" s="389">
        <v>2018</v>
      </c>
      <c r="AB1635" s="389">
        <v>2019</v>
      </c>
      <c r="AC1635" s="389">
        <v>2020</v>
      </c>
      <c r="AD1635" s="389">
        <v>2021</v>
      </c>
    </row>
    <row r="1636" spans="1:30">
      <c r="A1636" t="s">
        <v>2682</v>
      </c>
      <c r="F1636">
        <v>21.522205382105593</v>
      </c>
      <c r="G1636">
        <v>22.642795375733041</v>
      </c>
      <c r="H1636">
        <v>21.190270946503357</v>
      </c>
      <c r="I1636">
        <v>34.844485805676975</v>
      </c>
      <c r="J1636">
        <v>32.341443357561751</v>
      </c>
      <c r="K1636">
        <v>32.137401605818383</v>
      </c>
      <c r="L1636">
        <v>33.291058451081319</v>
      </c>
      <c r="M1636">
        <v>43.239358870749911</v>
      </c>
      <c r="N1636">
        <v>42.586447560440625</v>
      </c>
      <c r="O1636">
        <v>44.584817957890678</v>
      </c>
      <c r="P1636">
        <v>29.833924439880299</v>
      </c>
      <c r="Q1636">
        <v>29.953214557018011</v>
      </c>
      <c r="S1636">
        <f>(F1636/F$1647)*100</f>
        <v>2.667255277846651</v>
      </c>
      <c r="T1636">
        <f t="shared" ref="T1636:AD1647" si="207">(G1636/G$1647)*100</f>
        <v>2.7143345422782592</v>
      </c>
      <c r="U1636">
        <f t="shared" si="207"/>
        <v>2.4393558458631173</v>
      </c>
      <c r="V1636">
        <f t="shared" si="207"/>
        <v>3.1373444775768617</v>
      </c>
      <c r="W1636">
        <f t="shared" si="207"/>
        <v>2.8102611219843929</v>
      </c>
      <c r="X1636">
        <f t="shared" si="207"/>
        <v>2.7242340075185725</v>
      </c>
      <c r="Y1636">
        <f t="shared" si="207"/>
        <v>2.683465572270225</v>
      </c>
      <c r="Z1636">
        <f t="shared" si="207"/>
        <v>3.347661244819629</v>
      </c>
      <c r="AA1636">
        <f t="shared" si="207"/>
        <v>3.1626275651171709</v>
      </c>
      <c r="AB1636">
        <f t="shared" si="207"/>
        <v>3.1636420979478115</v>
      </c>
      <c r="AC1636">
        <f t="shared" si="207"/>
        <v>2.9789903477810422</v>
      </c>
      <c r="AD1636">
        <f t="shared" si="207"/>
        <v>2.6976805229124921</v>
      </c>
    </row>
    <row r="1637" spans="1:30">
      <c r="A1637" t="s">
        <v>2684</v>
      </c>
      <c r="F1637">
        <v>0</v>
      </c>
      <c r="G1637">
        <v>0</v>
      </c>
      <c r="H1637">
        <v>0</v>
      </c>
      <c r="I1637">
        <v>0</v>
      </c>
      <c r="J1637">
        <v>0</v>
      </c>
      <c r="K1637">
        <v>0</v>
      </c>
      <c r="L1637">
        <v>0</v>
      </c>
      <c r="M1637">
        <v>0</v>
      </c>
      <c r="N1637">
        <v>0</v>
      </c>
      <c r="O1637">
        <v>0</v>
      </c>
      <c r="P1637">
        <v>0</v>
      </c>
      <c r="Q1637">
        <v>0</v>
      </c>
      <c r="S1637">
        <f t="shared" ref="S1637:S1647" si="208">(F1637/F$1647)*100</f>
        <v>0</v>
      </c>
      <c r="T1637">
        <f t="shared" si="207"/>
        <v>0</v>
      </c>
      <c r="U1637">
        <f t="shared" si="207"/>
        <v>0</v>
      </c>
      <c r="V1637">
        <f t="shared" si="207"/>
        <v>0</v>
      </c>
      <c r="W1637">
        <f t="shared" si="207"/>
        <v>0</v>
      </c>
      <c r="X1637">
        <f t="shared" si="207"/>
        <v>0</v>
      </c>
      <c r="Y1637">
        <f t="shared" si="207"/>
        <v>0</v>
      </c>
      <c r="Z1637">
        <f t="shared" si="207"/>
        <v>0</v>
      </c>
      <c r="AA1637">
        <f t="shared" si="207"/>
        <v>0</v>
      </c>
      <c r="AB1637">
        <f t="shared" si="207"/>
        <v>0</v>
      </c>
      <c r="AC1637">
        <f t="shared" si="207"/>
        <v>0</v>
      </c>
      <c r="AD1637">
        <f t="shared" si="207"/>
        <v>0</v>
      </c>
    </row>
    <row r="1638" spans="1:30">
      <c r="A1638" t="s">
        <v>2685</v>
      </c>
      <c r="F1638">
        <v>76.464190436129925</v>
      </c>
      <c r="G1638">
        <v>76.861712997026871</v>
      </c>
      <c r="H1638">
        <v>87.327949079081151</v>
      </c>
      <c r="I1638">
        <v>94.256519419938442</v>
      </c>
      <c r="J1638">
        <v>100.85946978577319</v>
      </c>
      <c r="K1638">
        <v>89.224912782650236</v>
      </c>
      <c r="L1638">
        <v>92.007293332312415</v>
      </c>
      <c r="M1638">
        <v>91.09673676504049</v>
      </c>
      <c r="N1638">
        <v>95.032649655659526</v>
      </c>
      <c r="O1638">
        <v>88.102858474534699</v>
      </c>
      <c r="P1638">
        <v>78.193291403372911</v>
      </c>
      <c r="Q1638">
        <v>91.488410376058852</v>
      </c>
      <c r="S1638">
        <f t="shared" si="208"/>
        <v>9.4762368393998599</v>
      </c>
      <c r="T1638">
        <f t="shared" si="207"/>
        <v>9.2138978030115997</v>
      </c>
      <c r="U1638">
        <f t="shared" si="207"/>
        <v>10.052912661243941</v>
      </c>
      <c r="V1638">
        <f t="shared" si="207"/>
        <v>8.486713574334944</v>
      </c>
      <c r="W1638">
        <f t="shared" si="207"/>
        <v>8.7640320683661308</v>
      </c>
      <c r="X1638">
        <f t="shared" si="207"/>
        <v>7.5634472475947572</v>
      </c>
      <c r="Y1638">
        <f t="shared" si="207"/>
        <v>7.4163578913487127</v>
      </c>
      <c r="Z1638">
        <f t="shared" si="207"/>
        <v>7.0528570071874537</v>
      </c>
      <c r="AA1638">
        <f t="shared" si="207"/>
        <v>7.0574770755544556</v>
      </c>
      <c r="AB1638">
        <f t="shared" si="207"/>
        <v>6.2515879796307834</v>
      </c>
      <c r="AC1638">
        <f t="shared" si="207"/>
        <v>7.8077914563764592</v>
      </c>
      <c r="AD1638">
        <f t="shared" si="207"/>
        <v>8.2397334107130931</v>
      </c>
    </row>
    <row r="1639" spans="1:30">
      <c r="A1639" t="s">
        <v>2686</v>
      </c>
      <c r="F1639">
        <v>13.549174778408043</v>
      </c>
      <c r="G1639">
        <v>4.5045833256760366</v>
      </c>
      <c r="H1639">
        <v>14.9698050795655</v>
      </c>
      <c r="I1639">
        <v>33.377926146918647</v>
      </c>
      <c r="J1639">
        <v>33.521111423638047</v>
      </c>
      <c r="K1639">
        <v>38.74957633085171</v>
      </c>
      <c r="L1639">
        <v>40.571364547985354</v>
      </c>
      <c r="M1639">
        <v>38.296279351498427</v>
      </c>
      <c r="N1639">
        <v>36.859796777142897</v>
      </c>
      <c r="O1639">
        <v>46.816236853976562</v>
      </c>
      <c r="P1639">
        <v>34.186311592993249</v>
      </c>
      <c r="Q1639">
        <v>38.75154321753817</v>
      </c>
      <c r="S1639">
        <f t="shared" si="208"/>
        <v>1.6791544963242038</v>
      </c>
      <c r="T1639">
        <f t="shared" si="207"/>
        <v>0.53999278430776831</v>
      </c>
      <c r="U1639">
        <f t="shared" si="207"/>
        <v>1.7232758195711115</v>
      </c>
      <c r="V1639">
        <f t="shared" si="207"/>
        <v>3.0052976776297426</v>
      </c>
      <c r="W1639">
        <f t="shared" si="207"/>
        <v>2.9127666059323012</v>
      </c>
      <c r="X1639">
        <f t="shared" si="207"/>
        <v>3.2847370460196488</v>
      </c>
      <c r="Y1639">
        <f t="shared" si="207"/>
        <v>3.2703033502080552</v>
      </c>
      <c r="Z1639">
        <f t="shared" si="207"/>
        <v>2.9649600168452732</v>
      </c>
      <c r="AA1639">
        <f t="shared" si="207"/>
        <v>2.7373452356307095</v>
      </c>
      <c r="AB1639">
        <f t="shared" si="207"/>
        <v>3.3219787488786503</v>
      </c>
      <c r="AC1639">
        <f t="shared" si="207"/>
        <v>3.4135868536834924</v>
      </c>
      <c r="AD1639">
        <f t="shared" si="207"/>
        <v>3.4900856190829423</v>
      </c>
    </row>
    <row r="1640" spans="1:30">
      <c r="A1640" t="s">
        <v>2687</v>
      </c>
      <c r="F1640">
        <v>43.432180664231886</v>
      </c>
      <c r="G1640">
        <v>62.378766791169134</v>
      </c>
      <c r="H1640">
        <v>45.285858838274613</v>
      </c>
      <c r="I1640">
        <v>37.253308841999591</v>
      </c>
      <c r="J1640">
        <v>84.443810488736446</v>
      </c>
      <c r="K1640">
        <v>94.379538887745795</v>
      </c>
      <c r="L1640">
        <v>98.947479505408879</v>
      </c>
      <c r="M1640">
        <v>99.495022209370504</v>
      </c>
      <c r="N1640">
        <v>113.10441436742178</v>
      </c>
      <c r="O1640">
        <v>118.18190434404309</v>
      </c>
      <c r="P1640">
        <v>74.558786288635758</v>
      </c>
      <c r="Q1640">
        <v>65.462055499107564</v>
      </c>
      <c r="S1640">
        <f t="shared" si="208"/>
        <v>5.382567030113913</v>
      </c>
      <c r="T1640">
        <f t="shared" si="207"/>
        <v>7.4777357917323348</v>
      </c>
      <c r="U1640">
        <f t="shared" si="207"/>
        <v>5.2131624352970185</v>
      </c>
      <c r="V1640">
        <f t="shared" si="207"/>
        <v>3.3542312381567934</v>
      </c>
      <c r="W1640">
        <f t="shared" si="207"/>
        <v>7.3376180210964117</v>
      </c>
      <c r="X1640">
        <f t="shared" si="207"/>
        <v>8.0003963172109511</v>
      </c>
      <c r="Y1640">
        <f t="shared" si="207"/>
        <v>7.9757798961496835</v>
      </c>
      <c r="Z1640">
        <f t="shared" si="207"/>
        <v>7.703065877974737</v>
      </c>
      <c r="AA1640">
        <f t="shared" si="207"/>
        <v>8.3995533580763801</v>
      </c>
      <c r="AB1640">
        <f t="shared" si="207"/>
        <v>8.3859319141233684</v>
      </c>
      <c r="AC1640">
        <f t="shared" si="207"/>
        <v>7.4448772283947831</v>
      </c>
      <c r="AD1640">
        <f t="shared" si="207"/>
        <v>5.8957181965760945</v>
      </c>
    </row>
    <row r="1641" spans="1:30">
      <c r="A1641" t="s">
        <v>2688</v>
      </c>
      <c r="F1641">
        <v>299.21229848283934</v>
      </c>
      <c r="G1641">
        <v>281.55190206440727</v>
      </c>
      <c r="H1641">
        <v>288.2427564234448</v>
      </c>
      <c r="I1641">
        <v>384.6343040460867</v>
      </c>
      <c r="J1641">
        <v>341.74917155233993</v>
      </c>
      <c r="K1641">
        <v>335.79120213442047</v>
      </c>
      <c r="L1641">
        <v>357.64369745508634</v>
      </c>
      <c r="M1641">
        <v>380.25066098494023</v>
      </c>
      <c r="N1641">
        <v>376.47688688186111</v>
      </c>
      <c r="O1641">
        <v>366.24098559445105</v>
      </c>
      <c r="P1641">
        <v>195.373770229938</v>
      </c>
      <c r="Q1641">
        <v>235.82248054408316</v>
      </c>
      <c r="S1641">
        <f t="shared" si="208"/>
        <v>37.081496443135521</v>
      </c>
      <c r="T1641">
        <f t="shared" si="207"/>
        <v>33.751400413952872</v>
      </c>
      <c r="U1641">
        <f t="shared" si="207"/>
        <v>33.181579163585582</v>
      </c>
      <c r="V1641">
        <f t="shared" si="207"/>
        <v>34.631887421596133</v>
      </c>
      <c r="W1641">
        <f t="shared" si="207"/>
        <v>29.695780725239757</v>
      </c>
      <c r="X1641">
        <f t="shared" si="207"/>
        <v>28.46446092625342</v>
      </c>
      <c r="Y1641">
        <f t="shared" si="207"/>
        <v>28.828297864737308</v>
      </c>
      <c r="Z1641">
        <f t="shared" si="207"/>
        <v>29.439622472234277</v>
      </c>
      <c r="AA1641">
        <f t="shared" si="207"/>
        <v>27.958570115345722</v>
      </c>
      <c r="AB1641">
        <f t="shared" si="207"/>
        <v>25.987666947857146</v>
      </c>
      <c r="AC1641">
        <f t="shared" si="207"/>
        <v>19.508548964030012</v>
      </c>
      <c r="AD1641">
        <f t="shared" si="207"/>
        <v>21.238912819112706</v>
      </c>
    </row>
    <row r="1642" spans="1:30">
      <c r="A1642" t="s">
        <v>2689</v>
      </c>
      <c r="F1642">
        <v>30.725559611539975</v>
      </c>
      <c r="G1642">
        <v>38.540272783838482</v>
      </c>
      <c r="H1642">
        <v>38.989387664624822</v>
      </c>
      <c r="I1642">
        <v>60.149281924531827</v>
      </c>
      <c r="J1642">
        <v>46.777661665991985</v>
      </c>
      <c r="K1642">
        <v>47.867119657622752</v>
      </c>
      <c r="L1642">
        <v>49.587314343081495</v>
      </c>
      <c r="M1642">
        <v>54.28435383334471</v>
      </c>
      <c r="N1642">
        <v>54.544195734677338</v>
      </c>
      <c r="O1642">
        <v>57.279266081541955</v>
      </c>
      <c r="P1642">
        <v>48.273225546970806</v>
      </c>
      <c r="Q1642">
        <v>63.76687448564973</v>
      </c>
      <c r="S1642">
        <f t="shared" si="208"/>
        <v>3.8078305444854998</v>
      </c>
      <c r="T1642">
        <f t="shared" si="207"/>
        <v>4.6200653210033611</v>
      </c>
      <c r="U1642">
        <f t="shared" si="207"/>
        <v>4.4883329225207458</v>
      </c>
      <c r="V1642">
        <f t="shared" si="207"/>
        <v>5.4157498127120762</v>
      </c>
      <c r="W1642">
        <f t="shared" si="207"/>
        <v>4.0646746189990592</v>
      </c>
      <c r="X1642">
        <f t="shared" si="207"/>
        <v>4.0576160080610846</v>
      </c>
      <c r="Y1642">
        <f t="shared" si="207"/>
        <v>3.9970447637323057</v>
      </c>
      <c r="Z1642">
        <f t="shared" si="207"/>
        <v>4.2027826562177752</v>
      </c>
      <c r="AA1642">
        <f t="shared" si="207"/>
        <v>4.0506543003572411</v>
      </c>
      <c r="AB1642">
        <f t="shared" si="207"/>
        <v>4.0644126367471092</v>
      </c>
      <c r="AC1642">
        <f t="shared" si="207"/>
        <v>4.8201996773998745</v>
      </c>
      <c r="AD1642">
        <f t="shared" si="207"/>
        <v>5.7430448735138526</v>
      </c>
    </row>
    <row r="1643" spans="1:30">
      <c r="A1643" t="s">
        <v>2690</v>
      </c>
      <c r="F1643">
        <v>42.794572439365623</v>
      </c>
      <c r="G1643">
        <v>46.343321110145702</v>
      </c>
      <c r="H1643">
        <v>49.955735082856073</v>
      </c>
      <c r="I1643">
        <v>50.691653733630488</v>
      </c>
      <c r="J1643">
        <v>57.526365669374883</v>
      </c>
      <c r="K1643">
        <v>69.242238082065569</v>
      </c>
      <c r="L1643">
        <v>74.554742725334464</v>
      </c>
      <c r="M1643">
        <v>74.395027986366202</v>
      </c>
      <c r="N1643">
        <v>75.649190770213039</v>
      </c>
      <c r="O1643">
        <v>107.07736795613012</v>
      </c>
      <c r="P1643">
        <v>80.072085512648641</v>
      </c>
      <c r="Q1643">
        <v>76.964103109962309</v>
      </c>
      <c r="S1643">
        <f t="shared" si="208"/>
        <v>5.3035479949927726</v>
      </c>
      <c r="T1643">
        <f t="shared" si="207"/>
        <v>5.5554658868655409</v>
      </c>
      <c r="U1643">
        <f t="shared" si="207"/>
        <v>5.7507435707830092</v>
      </c>
      <c r="V1643">
        <f t="shared" si="207"/>
        <v>4.5641993624865966</v>
      </c>
      <c r="W1643">
        <f t="shared" si="207"/>
        <v>4.9986671015999429</v>
      </c>
      <c r="X1643">
        <f t="shared" si="207"/>
        <v>5.8695491954679166</v>
      </c>
      <c r="Y1643">
        <f t="shared" si="207"/>
        <v>6.0095741818145996</v>
      </c>
      <c r="Z1643">
        <f t="shared" si="207"/>
        <v>5.7597836439176247</v>
      </c>
      <c r="AA1643">
        <f t="shared" si="207"/>
        <v>5.6179895181237747</v>
      </c>
      <c r="AB1643">
        <f t="shared" si="207"/>
        <v>7.5979780678572455</v>
      </c>
      <c r="AC1643">
        <f t="shared" si="207"/>
        <v>7.9953936448943956</v>
      </c>
      <c r="AD1643">
        <f t="shared" si="207"/>
        <v>6.9316287080956327</v>
      </c>
    </row>
    <row r="1644" spans="1:30">
      <c r="A1644" t="s">
        <v>2691</v>
      </c>
      <c r="F1644">
        <v>184.74283544843428</v>
      </c>
      <c r="G1644">
        <v>191.3506687835187</v>
      </c>
      <c r="H1644">
        <v>207.98846114998469</v>
      </c>
      <c r="I1644">
        <v>266.5359018948115</v>
      </c>
      <c r="J1644">
        <v>225.99533544224101</v>
      </c>
      <c r="K1644">
        <v>248.51323090090196</v>
      </c>
      <c r="L1644">
        <v>252.69765742099972</v>
      </c>
      <c r="M1644">
        <v>259.68915059397233</v>
      </c>
      <c r="N1644">
        <v>285.39871107319271</v>
      </c>
      <c r="O1644">
        <v>298.74407296301189</v>
      </c>
      <c r="P1644">
        <v>223.01554175639012</v>
      </c>
      <c r="Q1644">
        <v>265.4710357792041</v>
      </c>
      <c r="S1644">
        <f t="shared" si="208"/>
        <v>22.895251399463394</v>
      </c>
      <c r="T1644">
        <f t="shared" si="207"/>
        <v>22.938410269069362</v>
      </c>
      <c r="U1644">
        <f t="shared" si="207"/>
        <v>23.942962780379595</v>
      </c>
      <c r="V1644">
        <f t="shared" si="207"/>
        <v>23.998487007359319</v>
      </c>
      <c r="W1644">
        <f t="shared" si="207"/>
        <v>19.637525076463767</v>
      </c>
      <c r="X1644">
        <f t="shared" si="207"/>
        <v>21.066052671040531</v>
      </c>
      <c r="Y1644">
        <f t="shared" si="207"/>
        <v>20.368996824748383</v>
      </c>
      <c r="Z1644">
        <f t="shared" si="207"/>
        <v>20.105554935312853</v>
      </c>
      <c r="AA1644">
        <f t="shared" si="207"/>
        <v>21.194766936311499</v>
      </c>
      <c r="AB1644">
        <f t="shared" si="207"/>
        <v>21.198232246475026</v>
      </c>
      <c r="AC1644">
        <f t="shared" si="207"/>
        <v>22.268647480026658</v>
      </c>
      <c r="AD1644">
        <f t="shared" si="207"/>
        <v>23.909154767202423</v>
      </c>
    </row>
    <row r="1645" spans="1:30">
      <c r="A1645" t="s">
        <v>2692</v>
      </c>
      <c r="F1645">
        <v>84.230161021905332</v>
      </c>
      <c r="G1645">
        <v>98.524553469881397</v>
      </c>
      <c r="H1645">
        <v>102.15001879911709</v>
      </c>
      <c r="I1645">
        <v>134.26435370354122</v>
      </c>
      <c r="J1645">
        <v>202.23535859580807</v>
      </c>
      <c r="K1645">
        <v>200.25982036006209</v>
      </c>
      <c r="L1645">
        <v>215.1926618785549</v>
      </c>
      <c r="M1645">
        <v>224.4071616737719</v>
      </c>
      <c r="N1645">
        <v>242.7098698022107</v>
      </c>
      <c r="O1645">
        <v>253.6511287363781</v>
      </c>
      <c r="P1645">
        <v>216.87724174504817</v>
      </c>
      <c r="Q1645">
        <v>219.37352930525788</v>
      </c>
      <c r="S1645">
        <f t="shared" si="208"/>
        <v>10.438676592425059</v>
      </c>
      <c r="T1645">
        <f t="shared" si="207"/>
        <v>11.810758976890796</v>
      </c>
      <c r="U1645">
        <f t="shared" si="207"/>
        <v>11.759181661326103</v>
      </c>
      <c r="V1645">
        <f t="shared" si="207"/>
        <v>12.088958091572778</v>
      </c>
      <c r="W1645">
        <f t="shared" si="207"/>
        <v>17.572937591837238</v>
      </c>
      <c r="X1645">
        <f t="shared" si="207"/>
        <v>16.975691428197802</v>
      </c>
      <c r="Y1645">
        <f t="shared" si="207"/>
        <v>17.345861814661916</v>
      </c>
      <c r="Z1645">
        <f t="shared" si="207"/>
        <v>17.37396616912951</v>
      </c>
      <c r="AA1645">
        <f t="shared" si="207"/>
        <v>18.024535234432435</v>
      </c>
      <c r="AB1645">
        <f t="shared" si="207"/>
        <v>17.998534609254023</v>
      </c>
      <c r="AC1645">
        <f t="shared" si="207"/>
        <v>21.655723205768982</v>
      </c>
      <c r="AD1645">
        <f t="shared" si="207"/>
        <v>19.757468639061607</v>
      </c>
    </row>
    <row r="1646" spans="1:30">
      <c r="A1646" t="s">
        <v>2693</v>
      </c>
      <c r="F1646">
        <v>10.231009526553013</v>
      </c>
      <c r="G1646">
        <v>11.496828069332288</v>
      </c>
      <c r="H1646">
        <v>12.580023800473713</v>
      </c>
      <c r="I1646">
        <v>14.628562870736323</v>
      </c>
      <c r="J1646">
        <v>25.384374392789436</v>
      </c>
      <c r="K1646">
        <v>23.52075413168048</v>
      </c>
      <c r="L1646">
        <v>26.106155020566618</v>
      </c>
      <c r="M1646">
        <v>26.47511064714066</v>
      </c>
      <c r="N1646">
        <v>24.190559239100089</v>
      </c>
      <c r="O1646">
        <v>28.609029412790068</v>
      </c>
      <c r="P1646">
        <v>21.093535639948843</v>
      </c>
      <c r="Q1646">
        <v>23.278918206946027</v>
      </c>
      <c r="S1646">
        <f t="shared" si="208"/>
        <v>1.2679329870203171</v>
      </c>
      <c r="T1646">
        <f t="shared" si="207"/>
        <v>1.3781972162618914</v>
      </c>
      <c r="U1646">
        <f t="shared" si="207"/>
        <v>1.4481718839865254</v>
      </c>
      <c r="V1646">
        <f t="shared" si="207"/>
        <v>1.3171335399621018</v>
      </c>
      <c r="W1646">
        <f t="shared" si="207"/>
        <v>2.2057370684809929</v>
      </c>
      <c r="X1646">
        <f t="shared" si="207"/>
        <v>1.993815152635307</v>
      </c>
      <c r="Y1646">
        <f t="shared" si="207"/>
        <v>2.1043178403288216</v>
      </c>
      <c r="Z1646">
        <f t="shared" si="207"/>
        <v>2.0497459763608927</v>
      </c>
      <c r="AA1646">
        <f t="shared" si="207"/>
        <v>1.796480661050617</v>
      </c>
      <c r="AB1646">
        <f t="shared" si="207"/>
        <v>2.0300347512288419</v>
      </c>
      <c r="AC1646">
        <f t="shared" si="207"/>
        <v>2.1062411416442917</v>
      </c>
      <c r="AD1646">
        <f t="shared" si="207"/>
        <v>2.0965724437291664</v>
      </c>
    </row>
    <row r="1647" spans="1:30">
      <c r="A1647" t="s">
        <v>2694</v>
      </c>
      <c r="F1647">
        <v>806.90459442941153</v>
      </c>
      <c r="G1647">
        <v>834.19324416539882</v>
      </c>
      <c r="H1647">
        <v>868.68305755553286</v>
      </c>
      <c r="I1647">
        <v>1110.6362739162525</v>
      </c>
      <c r="J1647">
        <v>1150.8341023742548</v>
      </c>
      <c r="K1647">
        <v>1179.6857948738195</v>
      </c>
      <c r="L1647">
        <v>1240.5994246804114</v>
      </c>
      <c r="M1647">
        <v>1291.628862916195</v>
      </c>
      <c r="N1647">
        <v>1346.5527218619197</v>
      </c>
      <c r="O1647">
        <v>1409.2876683747481</v>
      </c>
      <c r="P1647">
        <v>1001.4777141558269</v>
      </c>
      <c r="Q1647">
        <v>1110.3321650808257</v>
      </c>
      <c r="S1647">
        <f t="shared" si="208"/>
        <v>100</v>
      </c>
      <c r="T1647">
        <f t="shared" si="207"/>
        <v>100</v>
      </c>
      <c r="U1647">
        <f t="shared" si="207"/>
        <v>100</v>
      </c>
      <c r="V1647">
        <f t="shared" si="207"/>
        <v>100</v>
      </c>
      <c r="W1647">
        <f t="shared" si="207"/>
        <v>100</v>
      </c>
      <c r="X1647">
        <f t="shared" si="207"/>
        <v>100</v>
      </c>
      <c r="Y1647">
        <f t="shared" si="207"/>
        <v>100</v>
      </c>
      <c r="Z1647">
        <f t="shared" si="207"/>
        <v>100</v>
      </c>
      <c r="AA1647">
        <f t="shared" si="207"/>
        <v>100</v>
      </c>
      <c r="AB1647">
        <f t="shared" si="207"/>
        <v>100</v>
      </c>
      <c r="AC1647">
        <f t="shared" si="207"/>
        <v>100</v>
      </c>
      <c r="AD1647">
        <f t="shared" si="207"/>
        <v>100</v>
      </c>
    </row>
    <row r="1648" spans="1:30">
      <c r="A1648" t="s">
        <v>2695</v>
      </c>
      <c r="F1648">
        <v>162.83402303096423</v>
      </c>
      <c r="G1648">
        <v>184.37097999864093</v>
      </c>
      <c r="H1648">
        <v>191.54630292231977</v>
      </c>
      <c r="I1648">
        <v>217.5207543727245</v>
      </c>
      <c r="J1648">
        <v>236.76096952241241</v>
      </c>
      <c r="K1648">
        <v>236.31181182215602</v>
      </c>
      <c r="L1648">
        <v>249.57310033816418</v>
      </c>
      <c r="M1648">
        <v>281.80015744836021</v>
      </c>
      <c r="N1648">
        <v>288.12917620543544</v>
      </c>
      <c r="O1648">
        <v>274.8493505751436</v>
      </c>
      <c r="P1648">
        <v>199.82467830416127</v>
      </c>
      <c r="Q1648">
        <v>208.59563916950816</v>
      </c>
    </row>
    <row r="1649" spans="1:30">
      <c r="A1649" t="s">
        <v>2696</v>
      </c>
      <c r="F1649">
        <v>969.73853461426881</v>
      </c>
      <c r="G1649">
        <v>1018.56341640863</v>
      </c>
      <c r="H1649">
        <v>1060.2281191126428</v>
      </c>
      <c r="I1649">
        <v>1328.1554525324066</v>
      </c>
      <c r="J1649">
        <v>1387.5950718966674</v>
      </c>
      <c r="K1649">
        <v>1415.9976066959755</v>
      </c>
      <c r="L1649">
        <v>1490.1725250185757</v>
      </c>
      <c r="M1649">
        <v>1573.4290203645551</v>
      </c>
      <c r="N1649">
        <v>1634.6818980673552</v>
      </c>
      <c r="O1649">
        <v>1684.1370189498916</v>
      </c>
      <c r="P1649">
        <v>1201.3023924599881</v>
      </c>
      <c r="Q1649">
        <v>1318.927804250334</v>
      </c>
    </row>
    <row r="1652" spans="1:30">
      <c r="A1652" s="8" t="s">
        <v>2708</v>
      </c>
    </row>
    <row r="1653" spans="1:30">
      <c r="A1653" s="8" t="s">
        <v>421</v>
      </c>
    </row>
    <row r="1654" spans="1:30">
      <c r="F1654">
        <v>2010</v>
      </c>
      <c r="G1654">
        <v>2011</v>
      </c>
      <c r="H1654">
        <v>2012</v>
      </c>
      <c r="I1654">
        <v>2013</v>
      </c>
      <c r="J1654">
        <v>2014</v>
      </c>
      <c r="K1654">
        <v>2015</v>
      </c>
      <c r="L1654">
        <v>2016</v>
      </c>
      <c r="M1654">
        <v>2017</v>
      </c>
      <c r="N1654">
        <v>2018</v>
      </c>
      <c r="O1654">
        <v>2019</v>
      </c>
      <c r="P1654">
        <v>2020</v>
      </c>
      <c r="Q1654">
        <v>2021</v>
      </c>
      <c r="S1654" s="389">
        <v>2010</v>
      </c>
      <c r="T1654" s="389">
        <v>2011</v>
      </c>
      <c r="U1654" s="389">
        <v>2012</v>
      </c>
      <c r="V1654" s="389">
        <v>2013</v>
      </c>
      <c r="W1654" s="389">
        <v>2014</v>
      </c>
      <c r="X1654" s="389">
        <v>2015</v>
      </c>
      <c r="Y1654" s="389">
        <v>2016</v>
      </c>
      <c r="Z1654" s="389">
        <v>2017</v>
      </c>
      <c r="AA1654" s="389">
        <v>2018</v>
      </c>
      <c r="AB1654" s="389">
        <v>2019</v>
      </c>
      <c r="AC1654" s="389">
        <v>2020</v>
      </c>
      <c r="AD1654" s="389">
        <v>2021</v>
      </c>
    </row>
    <row r="1655" spans="1:30">
      <c r="A1655" t="s">
        <v>2682</v>
      </c>
      <c r="F1655">
        <v>8795.9674618737008</v>
      </c>
      <c r="G1655">
        <v>9375.4786034025728</v>
      </c>
      <c r="H1655">
        <v>8575.6605622720217</v>
      </c>
      <c r="I1655">
        <v>7717.5914227112689</v>
      </c>
      <c r="J1655">
        <v>8091.3167688136818</v>
      </c>
      <c r="K1655">
        <v>7732.4441328327894</v>
      </c>
      <c r="L1655">
        <v>7809.779376940347</v>
      </c>
      <c r="M1655">
        <v>9506.8524830852457</v>
      </c>
      <c r="N1655">
        <v>9149.4911033760054</v>
      </c>
      <c r="O1655">
        <v>7619.2088853357363</v>
      </c>
      <c r="P1655">
        <v>8507.0741330321944</v>
      </c>
      <c r="Q1655">
        <v>10327.936296663898</v>
      </c>
      <c r="S1655">
        <f>(F1655/F$1666)*100</f>
        <v>2.2989068086863367</v>
      </c>
      <c r="T1655">
        <f t="shared" ref="T1655:AD1666" si="209">(G1655/G$1666)*100</f>
        <v>2.2404823647304664</v>
      </c>
      <c r="U1655">
        <f t="shared" si="209"/>
        <v>2.1781966889596194</v>
      </c>
      <c r="V1655">
        <f t="shared" si="209"/>
        <v>2.1283547755130319</v>
      </c>
      <c r="W1655">
        <f t="shared" si="209"/>
        <v>2.3503786442762227</v>
      </c>
      <c r="X1655">
        <f t="shared" si="209"/>
        <v>2.4803004473324184</v>
      </c>
      <c r="Y1655">
        <f t="shared" si="209"/>
        <v>2.6791507354148565</v>
      </c>
      <c r="Z1655">
        <f t="shared" si="209"/>
        <v>2.757565859632825</v>
      </c>
      <c r="AA1655">
        <f t="shared" si="209"/>
        <v>2.5162350728178717</v>
      </c>
      <c r="AB1655">
        <f t="shared" si="209"/>
        <v>2.1833393254739182</v>
      </c>
      <c r="AC1655">
        <f t="shared" si="209"/>
        <v>2.7849236554180963</v>
      </c>
      <c r="AD1655">
        <f t="shared" si="209"/>
        <v>2.7421086428093364</v>
      </c>
    </row>
    <row r="1656" spans="1:30">
      <c r="A1656" t="s">
        <v>2684</v>
      </c>
      <c r="F1656">
        <v>26200.34726854353</v>
      </c>
      <c r="G1656">
        <v>29841.250477622241</v>
      </c>
      <c r="H1656">
        <v>26638.552787908844</v>
      </c>
      <c r="I1656">
        <v>24670.052438720952</v>
      </c>
      <c r="J1656">
        <v>22025.572891300049</v>
      </c>
      <c r="K1656">
        <v>17841.628372411727</v>
      </c>
      <c r="L1656">
        <v>17102.746757924109</v>
      </c>
      <c r="M1656">
        <v>20141.72479926435</v>
      </c>
      <c r="N1656">
        <v>21709.50625783244</v>
      </c>
      <c r="O1656">
        <v>21746.58291356367</v>
      </c>
      <c r="P1656">
        <v>21365.800712422628</v>
      </c>
      <c r="Q1656">
        <v>32100.736039471129</v>
      </c>
      <c r="S1656">
        <f t="shared" ref="S1656:S1666" si="210">(F1656/F$1666)*100</f>
        <v>6.8477011751895054</v>
      </c>
      <c r="T1656">
        <f t="shared" si="209"/>
        <v>7.1312407893878271</v>
      </c>
      <c r="U1656">
        <f t="shared" si="209"/>
        <v>6.7661268843325448</v>
      </c>
      <c r="V1656">
        <f t="shared" si="209"/>
        <v>6.803498791811208</v>
      </c>
      <c r="W1656">
        <f t="shared" si="209"/>
        <v>6.3980236629953406</v>
      </c>
      <c r="X1656">
        <f t="shared" si="209"/>
        <v>5.7229768586791696</v>
      </c>
      <c r="Y1656">
        <f t="shared" si="209"/>
        <v>5.8671102399383983</v>
      </c>
      <c r="Z1656">
        <f t="shared" si="209"/>
        <v>5.8423261283787351</v>
      </c>
      <c r="AA1656">
        <f t="shared" si="209"/>
        <v>5.9704108613604649</v>
      </c>
      <c r="AB1656">
        <f t="shared" si="209"/>
        <v>6.2316403690211395</v>
      </c>
      <c r="AC1656">
        <f t="shared" si="209"/>
        <v>6.9944287413616468</v>
      </c>
      <c r="AD1656">
        <f t="shared" si="209"/>
        <v>8.5228745807435029</v>
      </c>
    </row>
    <row r="1657" spans="1:30">
      <c r="A1657" t="s">
        <v>2685</v>
      </c>
      <c r="F1657">
        <v>57837.120125121037</v>
      </c>
      <c r="G1657">
        <v>58997.826482625853</v>
      </c>
      <c r="H1657">
        <v>54153.868041119735</v>
      </c>
      <c r="I1657">
        <v>49532.532349814137</v>
      </c>
      <c r="J1657">
        <v>47505.801863185508</v>
      </c>
      <c r="K1657">
        <v>43328.219595097471</v>
      </c>
      <c r="L1657">
        <v>40384.00737769447</v>
      </c>
      <c r="M1657">
        <v>47700.898531781044</v>
      </c>
      <c r="N1657">
        <v>50437.103690711047</v>
      </c>
      <c r="O1657">
        <v>48147.052555185255</v>
      </c>
      <c r="P1657">
        <v>39360.263828904164</v>
      </c>
      <c r="Q1657">
        <v>49326.057245060314</v>
      </c>
      <c r="S1657">
        <f t="shared" si="210"/>
        <v>15.116262062902965</v>
      </c>
      <c r="T1657">
        <f t="shared" si="209"/>
        <v>14.098863149640051</v>
      </c>
      <c r="U1657">
        <f t="shared" si="209"/>
        <v>13.754949278247972</v>
      </c>
      <c r="V1657">
        <f t="shared" si="209"/>
        <v>13.660065167448906</v>
      </c>
      <c r="W1657">
        <f t="shared" si="209"/>
        <v>13.799561353079923</v>
      </c>
      <c r="X1657">
        <f t="shared" si="209"/>
        <v>13.89819319709289</v>
      </c>
      <c r="Y1657">
        <f t="shared" si="209"/>
        <v>13.85376434376778</v>
      </c>
      <c r="Z1657">
        <f t="shared" si="209"/>
        <v>13.836163914301213</v>
      </c>
      <c r="AA1657">
        <f t="shared" si="209"/>
        <v>13.870892691626382</v>
      </c>
      <c r="AB1657">
        <f t="shared" si="209"/>
        <v>13.796885586339105</v>
      </c>
      <c r="AC1657">
        <f t="shared" si="209"/>
        <v>12.885197437622661</v>
      </c>
      <c r="AD1657">
        <f t="shared" si="209"/>
        <v>13.096266669564805</v>
      </c>
    </row>
    <row r="1658" spans="1:30">
      <c r="A1658" t="s">
        <v>2686</v>
      </c>
      <c r="F1658">
        <v>7614.3880840170896</v>
      </c>
      <c r="G1658">
        <v>9791.0493493860267</v>
      </c>
      <c r="H1658">
        <v>10553.507009289628</v>
      </c>
      <c r="I1658">
        <v>9894.5748978945358</v>
      </c>
      <c r="J1658">
        <v>9591.4942387201627</v>
      </c>
      <c r="K1658">
        <v>8930.2257333720063</v>
      </c>
      <c r="L1658">
        <v>8545.0527787471765</v>
      </c>
      <c r="M1658">
        <v>10174.528235981194</v>
      </c>
      <c r="N1658">
        <v>10815.186942842327</v>
      </c>
      <c r="O1658">
        <v>10454.441856839378</v>
      </c>
      <c r="P1658">
        <v>9544.4718919158786</v>
      </c>
      <c r="Q1658">
        <v>11601.546696467451</v>
      </c>
      <c r="S1658">
        <f t="shared" si="210"/>
        <v>1.9900901960133179</v>
      </c>
      <c r="T1658">
        <f t="shared" si="209"/>
        <v>2.3397923804704526</v>
      </c>
      <c r="U1658">
        <f t="shared" si="209"/>
        <v>2.6805648215227977</v>
      </c>
      <c r="V1658">
        <f t="shared" si="209"/>
        <v>2.7287225485444142</v>
      </c>
      <c r="W1658">
        <f t="shared" si="209"/>
        <v>2.786152596605306</v>
      </c>
      <c r="X1658">
        <f t="shared" si="209"/>
        <v>2.8645073279239477</v>
      </c>
      <c r="Y1658">
        <f t="shared" si="209"/>
        <v>2.9313868332741926</v>
      </c>
      <c r="Z1658">
        <f t="shared" si="209"/>
        <v>2.9512324664058167</v>
      </c>
      <c r="AA1658">
        <f t="shared" si="209"/>
        <v>2.9743241888743324</v>
      </c>
      <c r="AB1658">
        <f t="shared" si="209"/>
        <v>2.9957958070750785</v>
      </c>
      <c r="AC1658">
        <f t="shared" si="209"/>
        <v>3.1245320229501106</v>
      </c>
      <c r="AD1658">
        <f t="shared" si="209"/>
        <v>3.0802573285251142</v>
      </c>
    </row>
    <row r="1659" spans="1:30">
      <c r="A1659" t="s">
        <v>2687</v>
      </c>
      <c r="F1659">
        <v>13941.539806294666</v>
      </c>
      <c r="G1659">
        <v>15310.333456688812</v>
      </c>
      <c r="H1659">
        <v>14807.454775221664</v>
      </c>
      <c r="I1659">
        <v>14239.703974936776</v>
      </c>
      <c r="J1659">
        <v>13391.241411486973</v>
      </c>
      <c r="K1659">
        <v>12044.295429670869</v>
      </c>
      <c r="L1659">
        <v>10903.592281731551</v>
      </c>
      <c r="M1659">
        <v>11990.948565122679</v>
      </c>
      <c r="N1659">
        <v>12331.413444283202</v>
      </c>
      <c r="O1659">
        <v>11440.267595945534</v>
      </c>
      <c r="P1659">
        <v>8274.3408504497584</v>
      </c>
      <c r="Q1659">
        <v>9530.0477360845325</v>
      </c>
      <c r="S1659">
        <f t="shared" si="210"/>
        <v>3.6437493570985886</v>
      </c>
      <c r="T1659">
        <f t="shared" si="209"/>
        <v>3.6587499752177948</v>
      </c>
      <c r="U1659">
        <f t="shared" si="209"/>
        <v>3.7610570904828262</v>
      </c>
      <c r="V1659">
        <f t="shared" si="209"/>
        <v>3.9270207888643811</v>
      </c>
      <c r="W1659">
        <f t="shared" si="209"/>
        <v>3.8899092364321111</v>
      </c>
      <c r="X1659">
        <f t="shared" si="209"/>
        <v>3.8633931042799885</v>
      </c>
      <c r="Y1659">
        <f t="shared" si="209"/>
        <v>3.7404855976494211</v>
      </c>
      <c r="Z1659">
        <f t="shared" si="209"/>
        <v>3.4781049192281879</v>
      </c>
      <c r="AA1659">
        <f t="shared" si="209"/>
        <v>3.3913071946126214</v>
      </c>
      <c r="AB1659">
        <f t="shared" si="209"/>
        <v>3.2782912914025193</v>
      </c>
      <c r="AC1659">
        <f t="shared" si="209"/>
        <v>2.7087347784985631</v>
      </c>
      <c r="AD1659">
        <f t="shared" si="209"/>
        <v>2.5302660195477942</v>
      </c>
    </row>
    <row r="1660" spans="1:30">
      <c r="A1660" t="s">
        <v>2688</v>
      </c>
      <c r="F1660">
        <v>69965.562080818811</v>
      </c>
      <c r="G1660">
        <v>78579.854993272005</v>
      </c>
      <c r="H1660">
        <v>76631.975480104593</v>
      </c>
      <c r="I1660">
        <v>71674.342769182447</v>
      </c>
      <c r="J1660">
        <v>68963.609396011816</v>
      </c>
      <c r="K1660">
        <v>62501.741590015779</v>
      </c>
      <c r="L1660">
        <v>57852.199567110816</v>
      </c>
      <c r="M1660">
        <v>68227.051378319433</v>
      </c>
      <c r="N1660">
        <v>72050.233560085733</v>
      </c>
      <c r="O1660">
        <v>68404.868833822838</v>
      </c>
      <c r="P1660">
        <v>55380.967833826042</v>
      </c>
      <c r="Q1660">
        <v>69483.573002218938</v>
      </c>
      <c r="S1660">
        <f t="shared" si="210"/>
        <v>18.286141659612074</v>
      </c>
      <c r="T1660">
        <f t="shared" si="209"/>
        <v>18.77843113754302</v>
      </c>
      <c r="U1660">
        <f t="shared" si="209"/>
        <v>19.464333277549308</v>
      </c>
      <c r="V1660">
        <f t="shared" si="209"/>
        <v>19.766326222664375</v>
      </c>
      <c r="W1660">
        <f t="shared" si="209"/>
        <v>20.032659626099196</v>
      </c>
      <c r="X1660">
        <f t="shared" si="209"/>
        <v>20.048395431209983</v>
      </c>
      <c r="Y1660">
        <f t="shared" si="209"/>
        <v>19.846240916003264</v>
      </c>
      <c r="Z1660">
        <f t="shared" si="209"/>
        <v>19.789997574803152</v>
      </c>
      <c r="AA1660">
        <f t="shared" si="209"/>
        <v>19.814798729266165</v>
      </c>
      <c r="AB1660">
        <f t="shared" si="209"/>
        <v>19.601909125528525</v>
      </c>
      <c r="AC1660">
        <f t="shared" si="209"/>
        <v>18.129825245262985</v>
      </c>
      <c r="AD1660">
        <f t="shared" si="209"/>
        <v>18.448168209964948</v>
      </c>
    </row>
    <row r="1661" spans="1:30">
      <c r="A1661" t="s">
        <v>2689</v>
      </c>
      <c r="F1661">
        <v>14863.967607831675</v>
      </c>
      <c r="G1661">
        <v>14880.404664956421</v>
      </c>
      <c r="H1661">
        <v>13321.490145478561</v>
      </c>
      <c r="I1661">
        <v>12217.476191824475</v>
      </c>
      <c r="J1661">
        <v>10756.875445810112</v>
      </c>
      <c r="K1661">
        <v>9206.267957836928</v>
      </c>
      <c r="L1661">
        <v>8107.0316146017212</v>
      </c>
      <c r="M1661">
        <v>9062.6401674642111</v>
      </c>
      <c r="N1661">
        <v>9149.6892292721568</v>
      </c>
      <c r="O1661">
        <v>8782.3683660278602</v>
      </c>
      <c r="P1661">
        <v>6833.3529600568809</v>
      </c>
      <c r="Q1661">
        <v>8178.9712974061322</v>
      </c>
      <c r="S1661">
        <f t="shared" si="210"/>
        <v>3.8848343273041603</v>
      </c>
      <c r="T1661">
        <f t="shared" si="209"/>
        <v>3.5560087801585136</v>
      </c>
      <c r="U1661">
        <f t="shared" si="209"/>
        <v>3.3836257296081604</v>
      </c>
      <c r="V1661">
        <f t="shared" si="209"/>
        <v>3.3693314887161034</v>
      </c>
      <c r="W1661">
        <f t="shared" si="209"/>
        <v>3.1246743947064894</v>
      </c>
      <c r="X1661">
        <f t="shared" si="209"/>
        <v>2.9530521193328902</v>
      </c>
      <c r="Y1661">
        <f t="shared" si="209"/>
        <v>2.7811233408748306</v>
      </c>
      <c r="Z1661">
        <f t="shared" si="209"/>
        <v>2.6287172508882959</v>
      </c>
      <c r="AA1661">
        <f t="shared" si="209"/>
        <v>2.5162895601465216</v>
      </c>
      <c r="AB1661">
        <f t="shared" si="209"/>
        <v>2.5166510740047539</v>
      </c>
      <c r="AC1661">
        <f t="shared" si="209"/>
        <v>2.2370048746125883</v>
      </c>
      <c r="AD1661">
        <f t="shared" si="209"/>
        <v>2.1715497888141853</v>
      </c>
    </row>
    <row r="1662" spans="1:30">
      <c r="A1662" t="s">
        <v>2690</v>
      </c>
      <c r="F1662">
        <v>27321.745157151887</v>
      </c>
      <c r="G1662">
        <v>30469.894259301353</v>
      </c>
      <c r="H1662">
        <v>27592.215838755259</v>
      </c>
      <c r="I1662">
        <v>25764.698064416421</v>
      </c>
      <c r="J1662">
        <v>24065.690791008728</v>
      </c>
      <c r="K1662">
        <v>22513.857711467761</v>
      </c>
      <c r="L1662">
        <v>21338.556887006718</v>
      </c>
      <c r="M1662">
        <v>24937.409554825772</v>
      </c>
      <c r="N1662">
        <v>26544.961814845043</v>
      </c>
      <c r="O1662">
        <v>25586.905074523853</v>
      </c>
      <c r="P1662">
        <v>22879.516390686858</v>
      </c>
      <c r="Q1662">
        <v>27352.820477098812</v>
      </c>
      <c r="S1662">
        <f t="shared" si="210"/>
        <v>7.1407888034171654</v>
      </c>
      <c r="T1662">
        <f t="shared" si="209"/>
        <v>7.2814694194268688</v>
      </c>
      <c r="U1662">
        <f t="shared" si="209"/>
        <v>7.0083549534885892</v>
      </c>
      <c r="V1662">
        <f t="shared" si="209"/>
        <v>7.1053797955253071</v>
      </c>
      <c r="W1662">
        <f t="shared" si="209"/>
        <v>6.9906403754892166</v>
      </c>
      <c r="X1662">
        <f t="shared" si="209"/>
        <v>7.2216663183927121</v>
      </c>
      <c r="Y1662">
        <f t="shared" si="209"/>
        <v>7.3202081156501366</v>
      </c>
      <c r="Z1662">
        <f t="shared" si="209"/>
        <v>7.2333665993471099</v>
      </c>
      <c r="AA1662">
        <f t="shared" si="209"/>
        <v>7.3002272115963507</v>
      </c>
      <c r="AB1662">
        <f t="shared" si="209"/>
        <v>7.332112415751733</v>
      </c>
      <c r="AC1662">
        <f t="shared" si="209"/>
        <v>7.4899672231066887</v>
      </c>
      <c r="AD1662">
        <f t="shared" si="209"/>
        <v>7.2622838949628843</v>
      </c>
    </row>
    <row r="1663" spans="1:30">
      <c r="A1663" t="s">
        <v>2691</v>
      </c>
      <c r="F1663">
        <v>66182.592500218976</v>
      </c>
      <c r="G1663">
        <v>70422.522343599194</v>
      </c>
      <c r="H1663">
        <v>65233.156155101751</v>
      </c>
      <c r="I1663">
        <v>58347.743122090054</v>
      </c>
      <c r="J1663">
        <v>55230.934588271186</v>
      </c>
      <c r="K1663">
        <v>49664.423771458816</v>
      </c>
      <c r="L1663">
        <v>46105.596429833844</v>
      </c>
      <c r="M1663">
        <v>55253.905521465</v>
      </c>
      <c r="N1663">
        <v>59377.654025064912</v>
      </c>
      <c r="O1663">
        <v>57899.339377409822</v>
      </c>
      <c r="P1663">
        <v>51772.923705976609</v>
      </c>
      <c r="Q1663">
        <v>61895.341821147551</v>
      </c>
      <c r="S1663">
        <f t="shared" si="210"/>
        <v>17.297427846880247</v>
      </c>
      <c r="T1663">
        <f t="shared" si="209"/>
        <v>16.829052261226341</v>
      </c>
      <c r="U1663">
        <f t="shared" si="209"/>
        <v>16.569061207080139</v>
      </c>
      <c r="V1663">
        <f t="shared" si="209"/>
        <v>16.091121039247845</v>
      </c>
      <c r="W1663">
        <f t="shared" si="209"/>
        <v>16.043570270296357</v>
      </c>
      <c r="X1663">
        <f t="shared" si="209"/>
        <v>15.930628192166191</v>
      </c>
      <c r="Y1663">
        <f t="shared" si="209"/>
        <v>15.816559805319763</v>
      </c>
      <c r="Z1663">
        <f t="shared" si="209"/>
        <v>16.026995659021974</v>
      </c>
      <c r="AA1663">
        <f t="shared" si="209"/>
        <v>16.329666197979531</v>
      </c>
      <c r="AB1663">
        <f t="shared" si="209"/>
        <v>16.591473797884866</v>
      </c>
      <c r="AC1663">
        <f t="shared" si="209"/>
        <v>16.948675617986993</v>
      </c>
      <c r="AD1663">
        <f t="shared" si="209"/>
        <v>16.433462298971634</v>
      </c>
    </row>
    <row r="1664" spans="1:30">
      <c r="A1664" t="s">
        <v>2692</v>
      </c>
      <c r="F1664">
        <v>85637.620597989517</v>
      </c>
      <c r="G1664">
        <v>96168.107421658613</v>
      </c>
      <c r="H1664">
        <v>91829.796337781314</v>
      </c>
      <c r="I1664">
        <v>84656.107040173563</v>
      </c>
      <c r="J1664">
        <v>80917.78034049549</v>
      </c>
      <c r="K1664">
        <v>74566.48641782011</v>
      </c>
      <c r="L1664">
        <v>70038.675813760638</v>
      </c>
      <c r="M1664">
        <v>83611.260306069904</v>
      </c>
      <c r="N1664">
        <v>87574.077764991103</v>
      </c>
      <c r="O1664">
        <v>84571.52110526475</v>
      </c>
      <c r="P1664">
        <v>77828.811145385102</v>
      </c>
      <c r="Q1664">
        <v>92585.561564719072</v>
      </c>
      <c r="S1664">
        <f t="shared" si="210"/>
        <v>22.382177961181078</v>
      </c>
      <c r="T1664">
        <f t="shared" si="209"/>
        <v>22.98154129961268</v>
      </c>
      <c r="U1664">
        <f t="shared" si="209"/>
        <v>23.324542392778376</v>
      </c>
      <c r="V1664">
        <f t="shared" si="209"/>
        <v>23.346432821653231</v>
      </c>
      <c r="W1664">
        <f t="shared" si="209"/>
        <v>23.505126333401421</v>
      </c>
      <c r="X1664">
        <f t="shared" si="209"/>
        <v>23.918347994629514</v>
      </c>
      <c r="Y1664">
        <f t="shared" si="209"/>
        <v>24.026820830300235</v>
      </c>
      <c r="Z1664">
        <f t="shared" si="209"/>
        <v>24.25235453175635</v>
      </c>
      <c r="AA1664">
        <f t="shared" si="209"/>
        <v>24.084068004683058</v>
      </c>
      <c r="AB1664">
        <f t="shared" si="209"/>
        <v>24.234580075584255</v>
      </c>
      <c r="AC1664">
        <f t="shared" si="209"/>
        <v>25.478477540267402</v>
      </c>
      <c r="AD1664">
        <f t="shared" si="209"/>
        <v>24.58183912772386</v>
      </c>
    </row>
    <row r="1665" spans="1:30">
      <c r="A1665" t="s">
        <v>2693</v>
      </c>
      <c r="F1665">
        <v>4254.3744527352792</v>
      </c>
      <c r="G1665">
        <v>4621.3185458317766</v>
      </c>
      <c r="H1665">
        <v>4366.9229032493131</v>
      </c>
      <c r="I1665">
        <v>3893.4943257806663</v>
      </c>
      <c r="J1665">
        <v>3715.5658229825781</v>
      </c>
      <c r="K1665">
        <v>3424.7429675944363</v>
      </c>
      <c r="L1665">
        <v>3314.8133771553157</v>
      </c>
      <c r="M1665">
        <v>4148.0090534497067</v>
      </c>
      <c r="N1665">
        <v>4478.9784942212082</v>
      </c>
      <c r="O1665">
        <v>4317.885017895499</v>
      </c>
      <c r="P1665">
        <v>3721.3218595519056</v>
      </c>
      <c r="Q1665">
        <v>4259.5340846681811</v>
      </c>
      <c r="S1665">
        <f t="shared" si="210"/>
        <v>1.1119198017145617</v>
      </c>
      <c r="T1665">
        <f t="shared" si="209"/>
        <v>1.1043684425859865</v>
      </c>
      <c r="U1665">
        <f t="shared" si="209"/>
        <v>1.1091876759496511</v>
      </c>
      <c r="V1665">
        <f t="shared" si="209"/>
        <v>1.0737465600112006</v>
      </c>
      <c r="W1665">
        <f t="shared" si="209"/>
        <v>1.0793035066183989</v>
      </c>
      <c r="X1665">
        <f t="shared" si="209"/>
        <v>1.098539008960302</v>
      </c>
      <c r="Y1665">
        <f t="shared" si="209"/>
        <v>1.137149241807129</v>
      </c>
      <c r="Z1665">
        <f t="shared" si="209"/>
        <v>1.2031750962363403</v>
      </c>
      <c r="AA1665">
        <f t="shared" si="209"/>
        <v>1.2317802870367167</v>
      </c>
      <c r="AB1665">
        <f t="shared" si="209"/>
        <v>1.2373211319340907</v>
      </c>
      <c r="AC1665">
        <f t="shared" si="209"/>
        <v>1.2182328629122503</v>
      </c>
      <c r="AD1665">
        <f t="shared" si="209"/>
        <v>1.1309234383719475</v>
      </c>
    </row>
    <row r="1666" spans="1:30">
      <c r="A1666" t="s">
        <v>2694</v>
      </c>
      <c r="F1666">
        <v>382615.22514259617</v>
      </c>
      <c r="G1666">
        <v>418458.04059834487</v>
      </c>
      <c r="H1666">
        <v>393704.60003628273</v>
      </c>
      <c r="I1666">
        <v>362608.31659754529</v>
      </c>
      <c r="J1666">
        <v>344255.88355808635</v>
      </c>
      <c r="K1666">
        <v>311754.33367957867</v>
      </c>
      <c r="L1666">
        <v>291502.05226250668</v>
      </c>
      <c r="M1666">
        <v>344755.22859682853</v>
      </c>
      <c r="N1666">
        <v>363618.29632752511</v>
      </c>
      <c r="O1666">
        <v>348970.44158181426</v>
      </c>
      <c r="P1666">
        <v>305468.84531220805</v>
      </c>
      <c r="Q1666">
        <v>376642.12626100599</v>
      </c>
      <c r="S1666">
        <f t="shared" si="210"/>
        <v>100</v>
      </c>
      <c r="T1666">
        <f t="shared" si="209"/>
        <v>100</v>
      </c>
      <c r="U1666">
        <f t="shared" si="209"/>
        <v>100</v>
      </c>
      <c r="V1666">
        <f t="shared" si="209"/>
        <v>100</v>
      </c>
      <c r="W1666">
        <f t="shared" si="209"/>
        <v>100</v>
      </c>
      <c r="X1666">
        <f t="shared" si="209"/>
        <v>100</v>
      </c>
      <c r="Y1666">
        <f t="shared" si="209"/>
        <v>100</v>
      </c>
      <c r="Z1666">
        <f t="shared" si="209"/>
        <v>100</v>
      </c>
      <c r="AA1666">
        <f t="shared" si="209"/>
        <v>100</v>
      </c>
      <c r="AB1666">
        <f t="shared" si="209"/>
        <v>100</v>
      </c>
      <c r="AC1666">
        <f t="shared" si="209"/>
        <v>100</v>
      </c>
      <c r="AD1666">
        <f t="shared" si="209"/>
        <v>100</v>
      </c>
    </row>
    <row r="1667" spans="1:30">
      <c r="A1667" t="s">
        <v>2695</v>
      </c>
      <c r="F1667">
        <v>34692.851875119501</v>
      </c>
      <c r="G1667">
        <v>40248.859108519115</v>
      </c>
      <c r="H1667">
        <v>40130.525752378177</v>
      </c>
      <c r="I1667">
        <v>37920.756201598546</v>
      </c>
      <c r="J1667">
        <v>36377.883154550895</v>
      </c>
      <c r="K1667">
        <v>34374.535119518325</v>
      </c>
      <c r="L1667">
        <v>31993.284804491297</v>
      </c>
      <c r="M1667">
        <v>36464.503149186618</v>
      </c>
      <c r="N1667">
        <v>40138.67186025621</v>
      </c>
      <c r="O1667">
        <v>39341.131386356406</v>
      </c>
      <c r="P1667">
        <v>32027.804264778228</v>
      </c>
      <c r="Q1667">
        <v>41897.130884390521</v>
      </c>
    </row>
    <row r="1668" spans="1:30">
      <c r="A1668" t="s">
        <v>2696</v>
      </c>
      <c r="F1668">
        <v>417308.07701771567</v>
      </c>
      <c r="G1668">
        <v>458706.89970686403</v>
      </c>
      <c r="H1668">
        <v>433835.12578866089</v>
      </c>
      <c r="I1668">
        <v>400529.07279914385</v>
      </c>
      <c r="J1668">
        <v>380633.76671263721</v>
      </c>
      <c r="K1668">
        <v>346128.86879909702</v>
      </c>
      <c r="L1668">
        <v>323495.33706699801</v>
      </c>
      <c r="M1668">
        <v>381219.73174601514</v>
      </c>
      <c r="N1668">
        <v>403756.96818778134</v>
      </c>
      <c r="O1668">
        <v>388311.57296817063</v>
      </c>
      <c r="P1668">
        <v>337496.64957698627</v>
      </c>
      <c r="Q1668">
        <v>418539.25714539655</v>
      </c>
    </row>
    <row r="1672" spans="1:30">
      <c r="A1672" s="8" t="s">
        <v>2709</v>
      </c>
    </row>
    <row r="1673" spans="1:30">
      <c r="A1673" s="8" t="s">
        <v>421</v>
      </c>
    </row>
    <row r="1674" spans="1:30">
      <c r="F1674">
        <v>2010</v>
      </c>
      <c r="G1674">
        <v>2011</v>
      </c>
      <c r="H1674">
        <v>2012</v>
      </c>
      <c r="I1674">
        <v>2013</v>
      </c>
      <c r="J1674">
        <v>2014</v>
      </c>
      <c r="K1674">
        <v>2015</v>
      </c>
      <c r="L1674">
        <v>2016</v>
      </c>
      <c r="M1674">
        <v>2017</v>
      </c>
      <c r="N1674">
        <v>2018</v>
      </c>
      <c r="O1674">
        <v>2019</v>
      </c>
      <c r="P1674">
        <v>2020</v>
      </c>
      <c r="Q1674">
        <v>2021</v>
      </c>
      <c r="S1674" s="389">
        <v>2010</v>
      </c>
      <c r="T1674" s="389">
        <v>2011</v>
      </c>
      <c r="U1674" s="389">
        <v>2012</v>
      </c>
      <c r="V1674" s="389">
        <v>2013</v>
      </c>
      <c r="W1674" s="389">
        <v>2014</v>
      </c>
      <c r="X1674" s="389">
        <v>2015</v>
      </c>
      <c r="Y1674" s="389">
        <v>2016</v>
      </c>
      <c r="Z1674" s="389">
        <v>2017</v>
      </c>
      <c r="AA1674" s="389">
        <v>2018</v>
      </c>
      <c r="AB1674" s="389">
        <v>2019</v>
      </c>
      <c r="AC1674" s="389">
        <v>2020</v>
      </c>
      <c r="AD1674" s="389">
        <v>2021</v>
      </c>
    </row>
    <row r="1675" spans="1:30">
      <c r="A1675" t="s">
        <v>2682</v>
      </c>
      <c r="F1675">
        <v>9218.0397395933978</v>
      </c>
      <c r="G1675">
        <v>9775.7144901808897</v>
      </c>
      <c r="H1675">
        <v>10525.560667652735</v>
      </c>
      <c r="I1675">
        <v>12234.809270737986</v>
      </c>
      <c r="J1675">
        <v>12893.232772411713</v>
      </c>
      <c r="K1675">
        <v>12711.792256189921</v>
      </c>
      <c r="L1675">
        <v>13659.965445802627</v>
      </c>
      <c r="M1675">
        <v>15323.520021632419</v>
      </c>
      <c r="N1675">
        <v>15886.000532896103</v>
      </c>
      <c r="O1675">
        <v>16254.058834604393</v>
      </c>
      <c r="P1675">
        <v>17420.270395324413</v>
      </c>
      <c r="Q1675">
        <v>18289.087436332986</v>
      </c>
      <c r="S1675">
        <f>(F1675/F$1686)*100</f>
        <v>31.669172516696264</v>
      </c>
      <c r="T1675">
        <f t="shared" ref="T1675:AD1686" si="211">(G1675/G$1686)*100</f>
        <v>30.93993881893778</v>
      </c>
      <c r="U1675">
        <f t="shared" si="211"/>
        <v>28.684508397699261</v>
      </c>
      <c r="V1675">
        <f t="shared" si="211"/>
        <v>28.96210988808015</v>
      </c>
      <c r="W1675">
        <f t="shared" si="211"/>
        <v>27.973373798886218</v>
      </c>
      <c r="X1675">
        <f t="shared" si="211"/>
        <v>29.178050656948539</v>
      </c>
      <c r="Y1675">
        <f t="shared" si="211"/>
        <v>29.911503469958124</v>
      </c>
      <c r="Z1675">
        <f t="shared" si="211"/>
        <v>31.346920845903188</v>
      </c>
      <c r="AA1675">
        <f t="shared" si="211"/>
        <v>30.252770769119103</v>
      </c>
      <c r="AB1675">
        <f t="shared" si="211"/>
        <v>28.931393561026226</v>
      </c>
      <c r="AC1675">
        <f t="shared" si="211"/>
        <v>28.519256118833518</v>
      </c>
      <c r="AD1675">
        <f t="shared" si="211"/>
        <v>28.325982631631106</v>
      </c>
    </row>
    <row r="1676" spans="1:30">
      <c r="A1676" t="s">
        <v>2684</v>
      </c>
      <c r="F1676">
        <v>1251.3571867072419</v>
      </c>
      <c r="G1676">
        <v>1696.9544667864068</v>
      </c>
      <c r="H1676">
        <v>1953.9172413294782</v>
      </c>
      <c r="I1676">
        <v>1955.8701088884166</v>
      </c>
      <c r="J1676">
        <v>1874.0145098146877</v>
      </c>
      <c r="K1676">
        <v>2042.9994099405678</v>
      </c>
      <c r="L1676">
        <v>2434.138248698443</v>
      </c>
      <c r="M1676">
        <v>2335.7786729255959</v>
      </c>
      <c r="N1676">
        <v>2903.5510664030921</v>
      </c>
      <c r="O1676">
        <v>3152.4354817325466</v>
      </c>
      <c r="P1676">
        <v>4336.139595229105</v>
      </c>
      <c r="Q1676">
        <v>5017.9721359863506</v>
      </c>
      <c r="S1676">
        <f t="shared" ref="S1676:S1686" si="212">(F1676/F$1686)*100</f>
        <v>4.2991186570418689</v>
      </c>
      <c r="T1676">
        <f t="shared" si="211"/>
        <v>5.370826596217734</v>
      </c>
      <c r="U1676">
        <f t="shared" si="211"/>
        <v>5.3248617614802702</v>
      </c>
      <c r="V1676">
        <f t="shared" si="211"/>
        <v>4.6299148410852826</v>
      </c>
      <c r="W1676">
        <f t="shared" si="211"/>
        <v>4.0658932723028025</v>
      </c>
      <c r="X1676">
        <f t="shared" si="211"/>
        <v>4.689404851336743</v>
      </c>
      <c r="Y1676">
        <f t="shared" si="211"/>
        <v>5.3300819069548675</v>
      </c>
      <c r="Z1676">
        <f t="shared" si="211"/>
        <v>4.778240839597073</v>
      </c>
      <c r="AA1676">
        <f t="shared" si="211"/>
        <v>5.5294260280570615</v>
      </c>
      <c r="AB1676">
        <f t="shared" si="211"/>
        <v>5.6111739551216795</v>
      </c>
      <c r="AC1676">
        <f t="shared" si="211"/>
        <v>7.0988264175592324</v>
      </c>
      <c r="AD1676">
        <f t="shared" si="211"/>
        <v>7.7717924453456213</v>
      </c>
    </row>
    <row r="1677" spans="1:30">
      <c r="A1677" t="s">
        <v>2685</v>
      </c>
      <c r="F1677">
        <v>2124.5137277326858</v>
      </c>
      <c r="G1677">
        <v>2544.5896045859104</v>
      </c>
      <c r="H1677">
        <v>3741.590589658073</v>
      </c>
      <c r="I1677">
        <v>4160.7485427521651</v>
      </c>
      <c r="J1677">
        <v>4557.207065393939</v>
      </c>
      <c r="K1677">
        <v>3733.5951723224321</v>
      </c>
      <c r="L1677">
        <v>3889.1765479280189</v>
      </c>
      <c r="M1677">
        <v>4083.7550725033116</v>
      </c>
      <c r="N1677">
        <v>4602.3395967270508</v>
      </c>
      <c r="O1677">
        <v>5183.2895507001431</v>
      </c>
      <c r="P1677">
        <v>5462.0387839094337</v>
      </c>
      <c r="Q1677">
        <v>5471.6629349299283</v>
      </c>
      <c r="S1677">
        <f t="shared" si="212"/>
        <v>7.2989045022953727</v>
      </c>
      <c r="T1677">
        <f t="shared" si="211"/>
        <v>8.0535746787891647</v>
      </c>
      <c r="U1677">
        <f t="shared" si="211"/>
        <v>10.196671709815321</v>
      </c>
      <c r="V1677">
        <f t="shared" si="211"/>
        <v>9.8492795306639813</v>
      </c>
      <c r="W1677">
        <f t="shared" si="211"/>
        <v>9.887392787320664</v>
      </c>
      <c r="X1677">
        <f t="shared" si="211"/>
        <v>8.5699189284276827</v>
      </c>
      <c r="Y1677">
        <f t="shared" si="211"/>
        <v>8.5162087905847805</v>
      </c>
      <c r="Z1677">
        <f t="shared" si="211"/>
        <v>8.3540300682283881</v>
      </c>
      <c r="AA1677">
        <f t="shared" si="211"/>
        <v>8.7645423738406798</v>
      </c>
      <c r="AB1677">
        <f t="shared" si="211"/>
        <v>9.2259903485030375</v>
      </c>
      <c r="AC1677">
        <f t="shared" si="211"/>
        <v>8.9420703280888532</v>
      </c>
      <c r="AD1677">
        <f t="shared" si="211"/>
        <v>8.4744648851676576</v>
      </c>
    </row>
    <row r="1678" spans="1:30">
      <c r="A1678" t="s">
        <v>2686</v>
      </c>
      <c r="F1678">
        <v>469.38172833487442</v>
      </c>
      <c r="G1678">
        <v>347.94462501039715</v>
      </c>
      <c r="H1678">
        <v>510.27648678037406</v>
      </c>
      <c r="I1678">
        <v>547.13898753137801</v>
      </c>
      <c r="J1678">
        <v>720.02531604408989</v>
      </c>
      <c r="K1678">
        <v>599.23495121491089</v>
      </c>
      <c r="L1678">
        <v>416.15006021929361</v>
      </c>
      <c r="M1678">
        <v>418.70869736058233</v>
      </c>
      <c r="N1678">
        <v>404.22690366641086</v>
      </c>
      <c r="O1678">
        <v>436.19625562959709</v>
      </c>
      <c r="P1678">
        <v>498.3464398889048</v>
      </c>
      <c r="Q1678">
        <v>544.34254038479401</v>
      </c>
      <c r="S1678">
        <f t="shared" si="212"/>
        <v>1.6125913264372498</v>
      </c>
      <c r="T1678">
        <f t="shared" si="211"/>
        <v>1.1012377070763586</v>
      </c>
      <c r="U1678">
        <f t="shared" si="211"/>
        <v>1.3906176243117188</v>
      </c>
      <c r="V1678">
        <f t="shared" si="211"/>
        <v>1.2951815700826907</v>
      </c>
      <c r="W1678">
        <f t="shared" si="211"/>
        <v>1.5621789869070197</v>
      </c>
      <c r="X1678">
        <f t="shared" si="211"/>
        <v>1.3754557508166321</v>
      </c>
      <c r="Y1678">
        <f t="shared" si="211"/>
        <v>0.91125222971171937</v>
      </c>
      <c r="Z1678">
        <f t="shared" si="211"/>
        <v>0.85654134135788296</v>
      </c>
      <c r="AA1678">
        <f t="shared" si="211"/>
        <v>0.76979626369818011</v>
      </c>
      <c r="AB1678">
        <f t="shared" si="211"/>
        <v>0.77640702976900644</v>
      </c>
      <c r="AC1678">
        <f t="shared" si="211"/>
        <v>0.81585816021059954</v>
      </c>
      <c r="AD1678">
        <f t="shared" si="211"/>
        <v>0.84307308378690715</v>
      </c>
    </row>
    <row r="1679" spans="1:30">
      <c r="A1679" t="s">
        <v>2687</v>
      </c>
      <c r="F1679">
        <v>2412.6386457083063</v>
      </c>
      <c r="G1679">
        <v>3001.360940072082</v>
      </c>
      <c r="H1679">
        <v>3863.3168304895744</v>
      </c>
      <c r="I1679">
        <v>4957.2198145594375</v>
      </c>
      <c r="J1679">
        <v>5411.6552925302103</v>
      </c>
      <c r="K1679">
        <v>5262.5252641346906</v>
      </c>
      <c r="L1679">
        <v>5633.4805000683937</v>
      </c>
      <c r="M1679">
        <v>6502.6810727171242</v>
      </c>
      <c r="N1679">
        <v>7485.1798413053266</v>
      </c>
      <c r="O1679">
        <v>8684.687426686347</v>
      </c>
      <c r="P1679">
        <v>9296.5106901577055</v>
      </c>
      <c r="Q1679">
        <v>9685.0685256747383</v>
      </c>
      <c r="S1679">
        <f t="shared" si="212"/>
        <v>8.2887763179414353</v>
      </c>
      <c r="T1679">
        <f t="shared" si="211"/>
        <v>9.4992467254085575</v>
      </c>
      <c r="U1679">
        <f t="shared" si="211"/>
        <v>10.528402957926614</v>
      </c>
      <c r="V1679">
        <f t="shared" si="211"/>
        <v>11.734677822237821</v>
      </c>
      <c r="W1679">
        <f t="shared" si="211"/>
        <v>11.741217973865222</v>
      </c>
      <c r="X1679">
        <f t="shared" si="211"/>
        <v>12.079353221464366</v>
      </c>
      <c r="Y1679">
        <f t="shared" si="211"/>
        <v>12.335746543013029</v>
      </c>
      <c r="Z1679">
        <f t="shared" si="211"/>
        <v>13.302363202766351</v>
      </c>
      <c r="AA1679">
        <f t="shared" si="211"/>
        <v>14.254527402018081</v>
      </c>
      <c r="AB1679">
        <f t="shared" si="211"/>
        <v>15.458299520919274</v>
      </c>
      <c r="AC1679">
        <f t="shared" si="211"/>
        <v>15.219601267224988</v>
      </c>
      <c r="AD1679">
        <f t="shared" si="211"/>
        <v>15.000151527485153</v>
      </c>
    </row>
    <row r="1680" spans="1:30">
      <c r="A1680" t="s">
        <v>2688</v>
      </c>
      <c r="F1680">
        <v>5403.2576528022764</v>
      </c>
      <c r="G1680">
        <v>5702.1834368786867</v>
      </c>
      <c r="H1680">
        <v>7283.7994689707375</v>
      </c>
      <c r="I1680">
        <v>8527.657046698936</v>
      </c>
      <c r="J1680">
        <v>9402.5999957194363</v>
      </c>
      <c r="K1680">
        <v>8613.8807457572057</v>
      </c>
      <c r="L1680">
        <v>8696.9806875647901</v>
      </c>
      <c r="M1680">
        <v>9127.3878999680546</v>
      </c>
      <c r="N1680">
        <v>9642.3133017648634</v>
      </c>
      <c r="O1680">
        <v>10336.596709572023</v>
      </c>
      <c r="P1680">
        <v>11164.952628563982</v>
      </c>
      <c r="Q1680">
        <v>11822.129314594074</v>
      </c>
      <c r="S1680">
        <f t="shared" si="212"/>
        <v>18.563241599379619</v>
      </c>
      <c r="T1680">
        <f t="shared" si="211"/>
        <v>18.047295351004301</v>
      </c>
      <c r="U1680">
        <f t="shared" si="211"/>
        <v>19.849983638110718</v>
      </c>
      <c r="V1680">
        <f t="shared" si="211"/>
        <v>20.18657872052453</v>
      </c>
      <c r="W1680">
        <f t="shared" si="211"/>
        <v>20.400038454627754</v>
      </c>
      <c r="X1680">
        <f t="shared" si="211"/>
        <v>19.771897124123541</v>
      </c>
      <c r="Y1680">
        <f t="shared" si="211"/>
        <v>19.043955055844421</v>
      </c>
      <c r="Z1680">
        <f t="shared" si="211"/>
        <v>18.671656748987182</v>
      </c>
      <c r="AA1680">
        <f t="shared" si="211"/>
        <v>18.362500580197366</v>
      </c>
      <c r="AB1680">
        <f t="shared" si="211"/>
        <v>18.39861357272585</v>
      </c>
      <c r="AC1680">
        <f t="shared" si="211"/>
        <v>18.278484566698943</v>
      </c>
      <c r="AD1680">
        <f t="shared" si="211"/>
        <v>18.310013050122517</v>
      </c>
    </row>
    <row r="1681" spans="1:30">
      <c r="A1681" t="s">
        <v>2689</v>
      </c>
      <c r="F1681">
        <v>809.82167933783705</v>
      </c>
      <c r="G1681">
        <v>785.74030546461267</v>
      </c>
      <c r="H1681">
        <v>815.68388711694024</v>
      </c>
      <c r="I1681">
        <v>896.85776620136426</v>
      </c>
      <c r="J1681">
        <v>967.02975009330351</v>
      </c>
      <c r="K1681">
        <v>846.84529970945982</v>
      </c>
      <c r="L1681">
        <v>799.02429899660103</v>
      </c>
      <c r="M1681">
        <v>820.74568999956034</v>
      </c>
      <c r="N1681">
        <v>860.5795208663618</v>
      </c>
      <c r="O1681">
        <v>896.88070992663211</v>
      </c>
      <c r="P1681">
        <v>957.52662076657998</v>
      </c>
      <c r="Q1681">
        <v>1028.5650237315788</v>
      </c>
      <c r="S1681">
        <f t="shared" si="212"/>
        <v>2.7821948261466156</v>
      </c>
      <c r="T1681">
        <f t="shared" si="211"/>
        <v>2.4868521889696424</v>
      </c>
      <c r="U1681">
        <f t="shared" si="211"/>
        <v>2.2229211391825676</v>
      </c>
      <c r="V1681">
        <f t="shared" si="211"/>
        <v>2.1230321293872723</v>
      </c>
      <c r="W1681">
        <f t="shared" si="211"/>
        <v>2.0980839446167487</v>
      </c>
      <c r="X1681">
        <f t="shared" si="211"/>
        <v>1.9438089103044744</v>
      </c>
      <c r="Y1681">
        <f t="shared" si="211"/>
        <v>1.7496397181122871</v>
      </c>
      <c r="Z1681">
        <f t="shared" si="211"/>
        <v>1.6789778159791002</v>
      </c>
      <c r="AA1681">
        <f t="shared" si="211"/>
        <v>1.6388590016383493</v>
      </c>
      <c r="AB1681">
        <f t="shared" si="211"/>
        <v>1.5964018009420193</v>
      </c>
      <c r="AC1681">
        <f t="shared" si="211"/>
        <v>1.5675960429163429</v>
      </c>
      <c r="AD1681">
        <f t="shared" si="211"/>
        <v>1.593032736004329</v>
      </c>
    </row>
    <row r="1682" spans="1:30">
      <c r="A1682" t="s">
        <v>2690</v>
      </c>
      <c r="F1682">
        <v>990.33340664426555</v>
      </c>
      <c r="G1682">
        <v>1118.9284692165149</v>
      </c>
      <c r="H1682">
        <v>1629.7688210751273</v>
      </c>
      <c r="I1682">
        <v>1590.236373761915</v>
      </c>
      <c r="J1682">
        <v>2186.7948184947072</v>
      </c>
      <c r="K1682">
        <v>2110.2000665517321</v>
      </c>
      <c r="L1682">
        <v>2420.1304725249229</v>
      </c>
      <c r="M1682">
        <v>2148.8769189603436</v>
      </c>
      <c r="N1682">
        <v>2185.396835431995</v>
      </c>
      <c r="O1682">
        <v>2153.4889010579009</v>
      </c>
      <c r="P1682">
        <v>2292.6321558118889</v>
      </c>
      <c r="Q1682">
        <v>2344.8744095380371</v>
      </c>
      <c r="S1682">
        <f t="shared" si="212"/>
        <v>3.4023545558557302</v>
      </c>
      <c r="T1682">
        <f t="shared" si="211"/>
        <v>3.5413859943536545</v>
      </c>
      <c r="U1682">
        <f t="shared" si="211"/>
        <v>4.4414847731682165</v>
      </c>
      <c r="V1682">
        <f t="shared" si="211"/>
        <v>3.7643905667633355</v>
      </c>
      <c r="W1682">
        <f t="shared" si="211"/>
        <v>4.7445066694299358</v>
      </c>
      <c r="X1682">
        <f t="shared" si="211"/>
        <v>4.8436540809704294</v>
      </c>
      <c r="Y1682">
        <f t="shared" si="211"/>
        <v>5.2994087952780458</v>
      </c>
      <c r="Z1682">
        <f t="shared" si="211"/>
        <v>4.3959008498794168</v>
      </c>
      <c r="AA1682">
        <f t="shared" si="211"/>
        <v>4.1617970089435374</v>
      </c>
      <c r="AB1682">
        <f t="shared" si="211"/>
        <v>3.8331001234698312</v>
      </c>
      <c r="AC1682">
        <f t="shared" si="211"/>
        <v>3.7533380455117249</v>
      </c>
      <c r="AD1682">
        <f t="shared" si="211"/>
        <v>3.6317214857849827</v>
      </c>
    </row>
    <row r="1683" spans="1:30">
      <c r="A1683" t="s">
        <v>2691</v>
      </c>
      <c r="F1683">
        <v>2632.4677518843396</v>
      </c>
      <c r="G1683">
        <v>2644.5408222651049</v>
      </c>
      <c r="H1683">
        <v>2439.1407321339188</v>
      </c>
      <c r="I1683">
        <v>2770.3068412775033</v>
      </c>
      <c r="J1683">
        <v>3066.6358012379046</v>
      </c>
      <c r="K1683">
        <v>2846.9860103520323</v>
      </c>
      <c r="L1683">
        <v>2959.0660869919666</v>
      </c>
      <c r="M1683">
        <v>3180.1610612762033</v>
      </c>
      <c r="N1683">
        <v>3391.476661578602</v>
      </c>
      <c r="O1683">
        <v>3661.4000018360584</v>
      </c>
      <c r="P1683">
        <v>4023.8977112807797</v>
      </c>
      <c r="Q1683">
        <v>4339.6738941788954</v>
      </c>
      <c r="S1683">
        <f t="shared" si="212"/>
        <v>9.044013449083053</v>
      </c>
      <c r="T1683">
        <f t="shared" si="211"/>
        <v>8.3699182629823028</v>
      </c>
      <c r="U1683">
        <f t="shared" si="211"/>
        <v>6.6472043649973527</v>
      </c>
      <c r="V1683">
        <f t="shared" si="211"/>
        <v>6.5578407791509186</v>
      </c>
      <c r="W1683">
        <f t="shared" si="211"/>
        <v>6.6534244038959285</v>
      </c>
      <c r="X1683">
        <f t="shared" si="211"/>
        <v>6.5348379170706865</v>
      </c>
      <c r="Y1683">
        <f t="shared" si="211"/>
        <v>6.4795270441985355</v>
      </c>
      <c r="Z1683">
        <f t="shared" si="211"/>
        <v>6.5055716261222862</v>
      </c>
      <c r="AA1683">
        <f t="shared" si="211"/>
        <v>6.4586152945854112</v>
      </c>
      <c r="AB1683">
        <f t="shared" si="211"/>
        <v>6.5171047745896367</v>
      </c>
      <c r="AC1683">
        <f t="shared" si="211"/>
        <v>6.5876457035251121</v>
      </c>
      <c r="AD1683">
        <f t="shared" si="211"/>
        <v>6.7212499137191086</v>
      </c>
    </row>
    <row r="1684" spans="1:30">
      <c r="A1684" t="s">
        <v>2692</v>
      </c>
      <c r="F1684">
        <v>3364.1599222931336</v>
      </c>
      <c r="G1684">
        <v>3548.9784075470598</v>
      </c>
      <c r="H1684">
        <v>3430.1083119014952</v>
      </c>
      <c r="I1684">
        <v>4040.8201868734236</v>
      </c>
      <c r="J1684">
        <v>4376.0746299819493</v>
      </c>
      <c r="K1684">
        <v>4221.8898510025383</v>
      </c>
      <c r="L1684">
        <v>4161.6205658557164</v>
      </c>
      <c r="M1684">
        <v>4276.5178914648877</v>
      </c>
      <c r="N1684">
        <v>4430.6414401896373</v>
      </c>
      <c r="O1684">
        <v>4631.5371844753809</v>
      </c>
      <c r="P1684">
        <v>4808.5878221957728</v>
      </c>
      <c r="Q1684">
        <v>5084.125902467993</v>
      </c>
      <c r="S1684">
        <f t="shared" si="212"/>
        <v>11.557789287373605</v>
      </c>
      <c r="T1684">
        <f t="shared" si="211"/>
        <v>11.232444944001779</v>
      </c>
      <c r="U1684">
        <f t="shared" si="211"/>
        <v>9.3478127944416922</v>
      </c>
      <c r="V1684">
        <f t="shared" si="211"/>
        <v>9.5653864069710632</v>
      </c>
      <c r="W1684">
        <f t="shared" si="211"/>
        <v>9.4944048212828474</v>
      </c>
      <c r="X1684">
        <f t="shared" si="211"/>
        <v>9.6907275904091463</v>
      </c>
      <c r="Y1684">
        <f t="shared" si="211"/>
        <v>9.1127849839834045</v>
      </c>
      <c r="Z1684">
        <f t="shared" si="211"/>
        <v>8.7483598840599583</v>
      </c>
      <c r="AA1684">
        <f t="shared" si="211"/>
        <v>8.4375661182091601</v>
      </c>
      <c r="AB1684">
        <f t="shared" si="211"/>
        <v>8.2438993509307004</v>
      </c>
      <c r="AC1684">
        <f t="shared" si="211"/>
        <v>7.8722858232965596</v>
      </c>
      <c r="AD1684">
        <f t="shared" si="211"/>
        <v>7.8742508346391933</v>
      </c>
    </row>
    <row r="1685" spans="1:30">
      <c r="A1685" t="s">
        <v>2693</v>
      </c>
      <c r="F1685">
        <v>431.32441499818941</v>
      </c>
      <c r="G1685">
        <v>428.84277980649273</v>
      </c>
      <c r="H1685">
        <v>501.07108299579966</v>
      </c>
      <c r="I1685">
        <v>562.52693077676599</v>
      </c>
      <c r="J1685">
        <v>635.81961476100059</v>
      </c>
      <c r="K1685">
        <v>576.33442899053966</v>
      </c>
      <c r="L1685">
        <v>598.200358988007</v>
      </c>
      <c r="M1685">
        <v>665.52003033824747</v>
      </c>
      <c r="N1685">
        <v>719.18876941176336</v>
      </c>
      <c r="O1685">
        <v>790.8182028860748</v>
      </c>
      <c r="P1685">
        <v>821.58237530335225</v>
      </c>
      <c r="Q1685">
        <v>938.9691470111544</v>
      </c>
      <c r="S1685">
        <f t="shared" si="212"/>
        <v>1.4818429617491837</v>
      </c>
      <c r="T1685">
        <f t="shared" si="211"/>
        <v>1.3572787322587379</v>
      </c>
      <c r="U1685">
        <f t="shared" si="211"/>
        <v>1.3655308388662339</v>
      </c>
      <c r="V1685">
        <f t="shared" si="211"/>
        <v>1.3316077450530168</v>
      </c>
      <c r="W1685">
        <f t="shared" si="211"/>
        <v>1.3794848868649088</v>
      </c>
      <c r="X1685">
        <f t="shared" si="211"/>
        <v>1.3228909681277152</v>
      </c>
      <c r="Y1685">
        <f t="shared" si="211"/>
        <v>1.3098914623607683</v>
      </c>
      <c r="Z1685">
        <f t="shared" si="211"/>
        <v>1.3614367771194191</v>
      </c>
      <c r="AA1685">
        <f t="shared" si="211"/>
        <v>1.3695991596931183</v>
      </c>
      <c r="AB1685">
        <f t="shared" si="211"/>
        <v>1.4076159620027227</v>
      </c>
      <c r="AC1685">
        <f t="shared" si="211"/>
        <v>1.3450375713045617</v>
      </c>
      <c r="AD1685">
        <f t="shared" si="211"/>
        <v>1.454267406313426</v>
      </c>
    </row>
    <row r="1686" spans="1:30">
      <c r="A1686" t="s">
        <v>2694</v>
      </c>
      <c r="F1686">
        <v>29107.295856036548</v>
      </c>
      <c r="G1686">
        <v>31595.778347814154</v>
      </c>
      <c r="H1686">
        <v>36694.234120104265</v>
      </c>
      <c r="I1686">
        <v>42244.191870059265</v>
      </c>
      <c r="J1686">
        <v>46091.089566482915</v>
      </c>
      <c r="K1686">
        <v>43566.283456166049</v>
      </c>
      <c r="L1686">
        <v>45667.933273638788</v>
      </c>
      <c r="M1686">
        <v>48883.653029146211</v>
      </c>
      <c r="N1686">
        <v>52510.894470241183</v>
      </c>
      <c r="O1686">
        <v>56181.389259107105</v>
      </c>
      <c r="P1686">
        <v>61082.485190840693</v>
      </c>
      <c r="Q1686">
        <v>64566.471264830529</v>
      </c>
      <c r="S1686">
        <f t="shared" si="212"/>
        <v>100</v>
      </c>
      <c r="T1686">
        <f t="shared" si="211"/>
        <v>100</v>
      </c>
      <c r="U1686">
        <f t="shared" si="211"/>
        <v>100</v>
      </c>
      <c r="V1686">
        <f t="shared" si="211"/>
        <v>100</v>
      </c>
      <c r="W1686">
        <f t="shared" si="211"/>
        <v>100</v>
      </c>
      <c r="X1686">
        <f t="shared" si="211"/>
        <v>100</v>
      </c>
      <c r="Y1686">
        <f t="shared" si="211"/>
        <v>100</v>
      </c>
      <c r="Z1686">
        <f t="shared" si="211"/>
        <v>100</v>
      </c>
      <c r="AA1686">
        <f t="shared" si="211"/>
        <v>100</v>
      </c>
      <c r="AB1686">
        <f t="shared" si="211"/>
        <v>100</v>
      </c>
      <c r="AC1686">
        <f t="shared" si="211"/>
        <v>100</v>
      </c>
      <c r="AD1686">
        <f t="shared" si="211"/>
        <v>100</v>
      </c>
    </row>
    <row r="1687" spans="1:30">
      <c r="A1687" t="s">
        <v>2695</v>
      </c>
      <c r="F1687">
        <v>1997.5207549847444</v>
      </c>
      <c r="G1687">
        <v>2081.7482563823291</v>
      </c>
      <c r="H1687">
        <v>2948.6787531806617</v>
      </c>
      <c r="I1687">
        <v>3423.6428134159387</v>
      </c>
      <c r="J1687">
        <v>3877.6889349403241</v>
      </c>
      <c r="K1687">
        <v>3961.7452832969375</v>
      </c>
      <c r="L1687">
        <v>4105.7676539786698</v>
      </c>
      <c r="M1687">
        <v>4391.2800935663327</v>
      </c>
      <c r="N1687">
        <v>4492.330775437671</v>
      </c>
      <c r="O1687">
        <v>4845.5552815628262</v>
      </c>
      <c r="P1687">
        <v>4808.2147068584691</v>
      </c>
      <c r="Q1687">
        <v>5382.3242548683065</v>
      </c>
    </row>
    <row r="1688" spans="1:30">
      <c r="A1688" t="s">
        <v>2696</v>
      </c>
      <c r="F1688">
        <v>31104.816611021291</v>
      </c>
      <c r="G1688">
        <v>33677.526604196486</v>
      </c>
      <c r="H1688">
        <v>39642.912873284928</v>
      </c>
      <c r="I1688">
        <v>45667.834683475223</v>
      </c>
      <c r="J1688">
        <v>49968.778501423265</v>
      </c>
      <c r="K1688">
        <v>47528.028739462949</v>
      </c>
      <c r="L1688">
        <v>49773.700927617472</v>
      </c>
      <c r="M1688">
        <v>53274.933122712544</v>
      </c>
      <c r="N1688">
        <v>57003.225245678943</v>
      </c>
      <c r="O1688">
        <v>61026.944540669931</v>
      </c>
      <c r="P1688">
        <v>65890.69989769916</v>
      </c>
      <c r="Q1688">
        <v>69948.795519698833</v>
      </c>
    </row>
    <row r="1693" spans="1:30">
      <c r="A1693" s="8" t="s">
        <v>2710</v>
      </c>
    </row>
    <row r="1694" spans="1:30">
      <c r="A1694" s="8" t="s">
        <v>421</v>
      </c>
    </row>
    <row r="1695" spans="1:30">
      <c r="F1695">
        <v>2010</v>
      </c>
      <c r="G1695">
        <v>2011</v>
      </c>
      <c r="H1695">
        <v>2012</v>
      </c>
      <c r="I1695">
        <v>2013</v>
      </c>
      <c r="J1695">
        <v>2014</v>
      </c>
      <c r="K1695">
        <v>2015</v>
      </c>
      <c r="L1695">
        <v>2016</v>
      </c>
      <c r="M1695">
        <v>2017</v>
      </c>
      <c r="N1695">
        <v>2018</v>
      </c>
      <c r="O1695">
        <v>2019</v>
      </c>
      <c r="P1695">
        <v>2020</v>
      </c>
      <c r="Q1695">
        <v>2021</v>
      </c>
      <c r="S1695" s="389">
        <v>2010</v>
      </c>
      <c r="T1695" s="389">
        <v>2011</v>
      </c>
      <c r="U1695" s="389">
        <v>2012</v>
      </c>
      <c r="V1695" s="389">
        <v>2013</v>
      </c>
      <c r="W1695" s="389">
        <v>2014</v>
      </c>
      <c r="X1695" s="389">
        <v>2015</v>
      </c>
      <c r="Y1695" s="389">
        <v>2016</v>
      </c>
      <c r="Z1695" s="389">
        <v>2017</v>
      </c>
      <c r="AA1695" s="389">
        <v>2018</v>
      </c>
      <c r="AB1695" s="389">
        <v>2019</v>
      </c>
      <c r="AC1695" s="389">
        <v>2020</v>
      </c>
      <c r="AD1695" s="389">
        <v>2021</v>
      </c>
    </row>
    <row r="1696" spans="1:30">
      <c r="A1696" t="s">
        <v>2682</v>
      </c>
      <c r="F1696">
        <v>1908.0541666666668</v>
      </c>
      <c r="G1696">
        <v>2263.4611345663416</v>
      </c>
      <c r="H1696">
        <v>2379.4124030350504</v>
      </c>
      <c r="I1696">
        <v>2306.6055735722448</v>
      </c>
      <c r="J1696">
        <v>1828.0950067821486</v>
      </c>
      <c r="K1696">
        <v>1031.3743605704713</v>
      </c>
      <c r="L1696">
        <v>1315.237991127663</v>
      </c>
      <c r="M1696">
        <v>1038.0818414753755</v>
      </c>
      <c r="N1696">
        <v>878.39160646072298</v>
      </c>
      <c r="O1696">
        <v>665.85256609216924</v>
      </c>
      <c r="P1696">
        <v>539.8955943505805</v>
      </c>
      <c r="Q1696">
        <v>755.6542008932721</v>
      </c>
      <c r="S1696">
        <f>(F1696/F$1707)*100</f>
        <v>9.9728103157466066</v>
      </c>
      <c r="T1696">
        <f t="shared" ref="T1696:AD1707" si="213">(G1696/G$1707)*100</f>
        <v>10.211628425038983</v>
      </c>
      <c r="U1696">
        <f t="shared" si="213"/>
        <v>9.8613081039262465</v>
      </c>
      <c r="V1696">
        <f t="shared" si="213"/>
        <v>8.7590937873777523</v>
      </c>
      <c r="W1696">
        <f t="shared" si="213"/>
        <v>7.2714023395867837</v>
      </c>
      <c r="X1696">
        <f t="shared" si="213"/>
        <v>5.2507861318861986</v>
      </c>
      <c r="Y1696">
        <f t="shared" si="213"/>
        <v>6.5364517570271365</v>
      </c>
      <c r="Z1696">
        <f t="shared" si="213"/>
        <v>4.3076190807375658</v>
      </c>
      <c r="AA1696">
        <f t="shared" si="213"/>
        <v>3.6288564307027884</v>
      </c>
      <c r="AB1696">
        <f t="shared" si="213"/>
        <v>3.095858468925583</v>
      </c>
      <c r="AC1696">
        <f t="shared" si="213"/>
        <v>3.073880222909616</v>
      </c>
      <c r="AD1696">
        <f t="shared" si="213"/>
        <v>3.5426822088778995</v>
      </c>
    </row>
    <row r="1697" spans="1:30">
      <c r="A1697" t="s">
        <v>2684</v>
      </c>
      <c r="F1697">
        <v>2589.3125000000005</v>
      </c>
      <c r="G1697">
        <v>3603.5232849703198</v>
      </c>
      <c r="H1697">
        <v>3705.6119840021374</v>
      </c>
      <c r="I1697">
        <v>4759.2487968990663</v>
      </c>
      <c r="J1697">
        <v>3946.5093530370241</v>
      </c>
      <c r="K1697">
        <v>2624.6698466123066</v>
      </c>
      <c r="L1697">
        <v>2784.3712177918169</v>
      </c>
      <c r="M1697">
        <v>4085.9037877767546</v>
      </c>
      <c r="N1697">
        <v>3911.6766585376022</v>
      </c>
      <c r="O1697">
        <v>3303.4955830871577</v>
      </c>
      <c r="P1697">
        <v>2770.3970622206466</v>
      </c>
      <c r="Q1697">
        <v>3886.3651177555334</v>
      </c>
      <c r="S1697">
        <f t="shared" ref="S1697:S1707" si="214">(F1697/F$1707)*100</f>
        <v>13.533537392076992</v>
      </c>
      <c r="T1697">
        <f t="shared" si="213"/>
        <v>16.257332739288628</v>
      </c>
      <c r="U1697">
        <f t="shared" si="213"/>
        <v>15.357649410096061</v>
      </c>
      <c r="V1697">
        <f t="shared" si="213"/>
        <v>18.072750299022022</v>
      </c>
      <c r="W1697">
        <f t="shared" si="213"/>
        <v>15.697574380112226</v>
      </c>
      <c r="X1697">
        <f t="shared" si="213"/>
        <v>13.362345001235965</v>
      </c>
      <c r="Y1697">
        <f t="shared" si="213"/>
        <v>13.837729948134189</v>
      </c>
      <c r="Z1697">
        <f t="shared" si="213"/>
        <v>16.954845384127207</v>
      </c>
      <c r="AA1697">
        <f t="shared" si="213"/>
        <v>16.160119123131551</v>
      </c>
      <c r="AB1697">
        <f t="shared" si="213"/>
        <v>15.359488419457351</v>
      </c>
      <c r="AC1697">
        <f t="shared" si="213"/>
        <v>15.773176940646009</v>
      </c>
      <c r="AD1697">
        <f t="shared" si="213"/>
        <v>18.220181325797714</v>
      </c>
    </row>
    <row r="1698" spans="1:30">
      <c r="A1698" t="s">
        <v>2685</v>
      </c>
      <c r="F1698">
        <v>1534.8541666666667</v>
      </c>
      <c r="G1698">
        <v>1763.319260195882</v>
      </c>
      <c r="H1698">
        <v>1806.1479873014141</v>
      </c>
      <c r="I1698">
        <v>1734.7019786757089</v>
      </c>
      <c r="J1698">
        <v>1838.9904562508516</v>
      </c>
      <c r="K1698">
        <v>1557.636236097326</v>
      </c>
      <c r="L1698">
        <v>1623.0480056936335</v>
      </c>
      <c r="M1698">
        <v>2096.4647229138109</v>
      </c>
      <c r="N1698">
        <v>1800.2985350620886</v>
      </c>
      <c r="O1698">
        <v>1580.1405666477679</v>
      </c>
      <c r="P1698">
        <v>1399.1836534762688</v>
      </c>
      <c r="Q1698">
        <v>2098.6934207473209</v>
      </c>
      <c r="S1698">
        <f t="shared" si="214"/>
        <v>8.0222090829007708</v>
      </c>
      <c r="T1698">
        <f t="shared" si="213"/>
        <v>7.9552331625454817</v>
      </c>
      <c r="U1698">
        <f t="shared" si="213"/>
        <v>7.4854538714460697</v>
      </c>
      <c r="V1698">
        <f t="shared" si="213"/>
        <v>6.5873496095124189</v>
      </c>
      <c r="W1698">
        <f t="shared" si="213"/>
        <v>7.3147399103714834</v>
      </c>
      <c r="X1698">
        <f t="shared" si="213"/>
        <v>7.9300155789207416</v>
      </c>
      <c r="Y1698">
        <f t="shared" si="213"/>
        <v>8.0662017521707874</v>
      </c>
      <c r="Z1698">
        <f t="shared" si="213"/>
        <v>8.6994792526971931</v>
      </c>
      <c r="AA1698">
        <f t="shared" si="213"/>
        <v>7.4374855908154585</v>
      </c>
      <c r="AB1698">
        <f t="shared" si="213"/>
        <v>7.3468088950373014</v>
      </c>
      <c r="AC1698">
        <f t="shared" si="213"/>
        <v>7.9662123670642986</v>
      </c>
      <c r="AD1698">
        <f t="shared" si="213"/>
        <v>9.839161662545628</v>
      </c>
    </row>
    <row r="1699" spans="1:30">
      <c r="A1699" t="s">
        <v>2686</v>
      </c>
      <c r="F1699">
        <v>371.671875</v>
      </c>
      <c r="G1699">
        <v>572.66990420265347</v>
      </c>
      <c r="H1699">
        <v>526.98422517497534</v>
      </c>
      <c r="I1699">
        <v>500.68235601001061</v>
      </c>
      <c r="J1699">
        <v>692.96672761612672</v>
      </c>
      <c r="K1699">
        <v>681.74885201067195</v>
      </c>
      <c r="L1699">
        <v>784.9571647832903</v>
      </c>
      <c r="M1699">
        <v>991.58229896473449</v>
      </c>
      <c r="N1699">
        <v>839.5054096687544</v>
      </c>
      <c r="O1699">
        <v>692.52653178920525</v>
      </c>
      <c r="P1699">
        <v>466.24716696520414</v>
      </c>
      <c r="Q1699">
        <v>458.94791502006291</v>
      </c>
      <c r="S1699">
        <f t="shared" si="214"/>
        <v>1.9426141950405231</v>
      </c>
      <c r="T1699">
        <f t="shared" si="213"/>
        <v>2.5836062226182519</v>
      </c>
      <c r="U1699">
        <f t="shared" si="213"/>
        <v>2.184049223131971</v>
      </c>
      <c r="V1699">
        <f t="shared" si="213"/>
        <v>1.9012889608105259</v>
      </c>
      <c r="W1699">
        <f t="shared" si="213"/>
        <v>2.7563337057154231</v>
      </c>
      <c r="X1699">
        <f t="shared" si="213"/>
        <v>3.4708225785125864</v>
      </c>
      <c r="Y1699">
        <f t="shared" si="213"/>
        <v>3.9010693680918433</v>
      </c>
      <c r="Z1699">
        <f t="shared" si="213"/>
        <v>4.1146648178253811</v>
      </c>
      <c r="AA1699">
        <f t="shared" si="213"/>
        <v>3.4682077812209369</v>
      </c>
      <c r="AB1699">
        <f t="shared" si="213"/>
        <v>3.2198781495699742</v>
      </c>
      <c r="AC1699">
        <f t="shared" si="213"/>
        <v>2.6545649946373522</v>
      </c>
      <c r="AD1699">
        <f t="shared" si="213"/>
        <v>2.1516543035440949</v>
      </c>
    </row>
    <row r="1700" spans="1:30">
      <c r="A1700" t="s">
        <v>2687</v>
      </c>
      <c r="F1700">
        <v>2033.6145833333335</v>
      </c>
      <c r="G1700">
        <v>2141.2520091725437</v>
      </c>
      <c r="H1700">
        <v>2132.1901184960188</v>
      </c>
      <c r="I1700">
        <v>2147.0610160948722</v>
      </c>
      <c r="J1700">
        <v>2404.8436067321109</v>
      </c>
      <c r="K1700">
        <v>2072.4144329688402</v>
      </c>
      <c r="L1700">
        <v>2172.4742240741502</v>
      </c>
      <c r="M1700">
        <v>2448.8208019836979</v>
      </c>
      <c r="N1700">
        <v>2514.8148035192694</v>
      </c>
      <c r="O1700">
        <v>2556.6714078782643</v>
      </c>
      <c r="P1700">
        <v>2664.9409423971897</v>
      </c>
      <c r="Q1700">
        <v>3021.260604196319</v>
      </c>
      <c r="S1700">
        <f t="shared" si="214"/>
        <v>10.629075866514658</v>
      </c>
      <c r="T1700">
        <f t="shared" si="213"/>
        <v>9.6602806861216308</v>
      </c>
      <c r="U1700">
        <f t="shared" si="213"/>
        <v>8.8367126555347806</v>
      </c>
      <c r="V1700">
        <f t="shared" si="213"/>
        <v>8.1532399915570259</v>
      </c>
      <c r="W1700">
        <f t="shared" si="213"/>
        <v>9.5654686235987523</v>
      </c>
      <c r="X1700">
        <f t="shared" si="213"/>
        <v>10.550780958074883</v>
      </c>
      <c r="Y1700">
        <f t="shared" si="213"/>
        <v>10.796732648264342</v>
      </c>
      <c r="Z1700">
        <f t="shared" si="213"/>
        <v>10.161614229702591</v>
      </c>
      <c r="AA1700">
        <f t="shared" si="213"/>
        <v>10.389331824956974</v>
      </c>
      <c r="AB1700">
        <f t="shared" si="213"/>
        <v>11.88715525539356</v>
      </c>
      <c r="AC1700">
        <f t="shared" si="213"/>
        <v>15.172765519434043</v>
      </c>
      <c r="AD1700">
        <f t="shared" si="213"/>
        <v>14.1643706581891</v>
      </c>
    </row>
    <row r="1701" spans="1:30">
      <c r="A1701" t="s">
        <v>2688</v>
      </c>
      <c r="F1701">
        <v>5186.625</v>
      </c>
      <c r="G1701">
        <v>5983.041940807102</v>
      </c>
      <c r="H1701">
        <v>6600.2166498074903</v>
      </c>
      <c r="I1701">
        <v>7581.9516470399121</v>
      </c>
      <c r="J1701">
        <v>7290.7666836640119</v>
      </c>
      <c r="K1701">
        <v>5814.6935014012115</v>
      </c>
      <c r="L1701">
        <v>5690.9088102535952</v>
      </c>
      <c r="M1701">
        <v>6772.984215126703</v>
      </c>
      <c r="N1701">
        <v>7993.2397155372782</v>
      </c>
      <c r="O1701">
        <v>6892.9553752936827</v>
      </c>
      <c r="P1701">
        <v>5026.6470945716519</v>
      </c>
      <c r="Q1701">
        <v>5871.5396277066038</v>
      </c>
      <c r="S1701">
        <f t="shared" si="214"/>
        <v>27.108888315404695</v>
      </c>
      <c r="T1701">
        <f t="shared" si="213"/>
        <v>26.992555877329771</v>
      </c>
      <c r="U1701">
        <f t="shared" si="213"/>
        <v>27.354135774611564</v>
      </c>
      <c r="V1701">
        <f t="shared" si="213"/>
        <v>28.791669598255119</v>
      </c>
      <c r="W1701">
        <f t="shared" si="213"/>
        <v>28.999640458672012</v>
      </c>
      <c r="X1701">
        <f t="shared" si="213"/>
        <v>29.602938724827965</v>
      </c>
      <c r="Y1701">
        <f t="shared" si="213"/>
        <v>28.282600672118729</v>
      </c>
      <c r="Z1701">
        <f t="shared" si="213"/>
        <v>28.105140532222865</v>
      </c>
      <c r="AA1701">
        <f t="shared" si="213"/>
        <v>33.022081643915833</v>
      </c>
      <c r="AB1701">
        <f t="shared" si="213"/>
        <v>32.048557535445731</v>
      </c>
      <c r="AC1701">
        <f t="shared" si="213"/>
        <v>28.61907237849508</v>
      </c>
      <c r="AD1701">
        <f t="shared" si="213"/>
        <v>27.527139997645122</v>
      </c>
    </row>
    <row r="1702" spans="1:30">
      <c r="A1702" t="s">
        <v>2689</v>
      </c>
      <c r="F1702">
        <v>330.72916666666669</v>
      </c>
      <c r="G1702">
        <v>686.28447740082765</v>
      </c>
      <c r="H1702">
        <v>805.5821949164324</v>
      </c>
      <c r="I1702">
        <v>760.79649508023363</v>
      </c>
      <c r="J1702">
        <v>619.18435795473238</v>
      </c>
      <c r="K1702">
        <v>601.82606191971638</v>
      </c>
      <c r="L1702">
        <v>484.24378339123678</v>
      </c>
      <c r="M1702">
        <v>495.16205817432717</v>
      </c>
      <c r="N1702">
        <v>481.21175105867894</v>
      </c>
      <c r="O1702">
        <v>592.87895344058904</v>
      </c>
      <c r="P1702">
        <v>473.57270725212788</v>
      </c>
      <c r="Q1702">
        <v>511.38762425514511</v>
      </c>
      <c r="S1702">
        <f t="shared" si="214"/>
        <v>1.7286192932424325</v>
      </c>
      <c r="T1702">
        <f t="shared" si="213"/>
        <v>3.0961795500111382</v>
      </c>
      <c r="U1702">
        <f t="shared" si="213"/>
        <v>3.3386790019985813</v>
      </c>
      <c r="V1702">
        <f t="shared" si="213"/>
        <v>2.8890452402729894</v>
      </c>
      <c r="W1702">
        <f t="shared" si="213"/>
        <v>2.4628580967422984</v>
      </c>
      <c r="X1702">
        <f t="shared" si="213"/>
        <v>3.063931061838542</v>
      </c>
      <c r="Y1702">
        <f t="shared" si="213"/>
        <v>2.4065881233124182</v>
      </c>
      <c r="Z1702">
        <f t="shared" si="213"/>
        <v>2.0547219348500785</v>
      </c>
      <c r="AA1702">
        <f t="shared" si="213"/>
        <v>1.9880066527447171</v>
      </c>
      <c r="AB1702">
        <f t="shared" si="213"/>
        <v>2.7565701816379469</v>
      </c>
      <c r="AC1702">
        <f t="shared" si="213"/>
        <v>2.6962727500732679</v>
      </c>
      <c r="AD1702">
        <f t="shared" si="213"/>
        <v>2.3975038266807962</v>
      </c>
    </row>
    <row r="1703" spans="1:30">
      <c r="A1703" t="s">
        <v>2690</v>
      </c>
      <c r="F1703">
        <v>828.72916666666674</v>
      </c>
      <c r="G1703">
        <v>768.78592400505818</v>
      </c>
      <c r="H1703">
        <v>797.1625591444174</v>
      </c>
      <c r="I1703">
        <v>818.21474889772048</v>
      </c>
      <c r="J1703">
        <v>848.4407561828624</v>
      </c>
      <c r="K1703">
        <v>801.56528683055478</v>
      </c>
      <c r="L1703">
        <v>943.89696672992545</v>
      </c>
      <c r="M1703">
        <v>1334.1072485115403</v>
      </c>
      <c r="N1703">
        <v>1474.2621627291965</v>
      </c>
      <c r="O1703">
        <v>1651.942516319072</v>
      </c>
      <c r="P1703">
        <v>1418.4800654839255</v>
      </c>
      <c r="Q1703">
        <v>1628.6949922869148</v>
      </c>
      <c r="S1703">
        <f t="shared" si="214"/>
        <v>4.3315116135994165</v>
      </c>
      <c r="T1703">
        <f t="shared" si="213"/>
        <v>3.4683856835226843</v>
      </c>
      <c r="U1703">
        <f t="shared" si="213"/>
        <v>3.3037844110631163</v>
      </c>
      <c r="V1703">
        <f t="shared" si="213"/>
        <v>3.10708506297052</v>
      </c>
      <c r="W1703">
        <f t="shared" si="213"/>
        <v>3.3747447898609346</v>
      </c>
      <c r="X1703">
        <f t="shared" si="213"/>
        <v>4.0808149327691963</v>
      </c>
      <c r="Y1703">
        <f t="shared" si="213"/>
        <v>4.6909662192350279</v>
      </c>
      <c r="Z1703">
        <f t="shared" si="213"/>
        <v>5.5360045902266428</v>
      </c>
      <c r="AA1703">
        <f t="shared" si="213"/>
        <v>6.0905474169064302</v>
      </c>
      <c r="AB1703">
        <f t="shared" si="213"/>
        <v>7.6806495758352566</v>
      </c>
      <c r="AC1703">
        <f t="shared" si="213"/>
        <v>8.0760759404368478</v>
      </c>
      <c r="AD1703">
        <f t="shared" si="213"/>
        <v>7.6356999882255971</v>
      </c>
    </row>
    <row r="1704" spans="1:30">
      <c r="A1704" t="s">
        <v>2691</v>
      </c>
      <c r="F1704">
        <v>1478.1875</v>
      </c>
      <c r="G1704">
        <v>1474.3275969224842</v>
      </c>
      <c r="H1704">
        <v>1652.9514505119889</v>
      </c>
      <c r="I1704">
        <v>1776.2973255038012</v>
      </c>
      <c r="J1704">
        <v>1778.1857775121789</v>
      </c>
      <c r="K1704">
        <v>1481.5526306109091</v>
      </c>
      <c r="L1704">
        <v>1446.6113053444192</v>
      </c>
      <c r="M1704">
        <v>1704.2859227275317</v>
      </c>
      <c r="N1704">
        <v>1263.1554871695146</v>
      </c>
      <c r="O1704">
        <v>1132.1912005804552</v>
      </c>
      <c r="P1704">
        <v>855.42877672415693</v>
      </c>
      <c r="Q1704">
        <v>1070.7445227626881</v>
      </c>
      <c r="S1704">
        <f t="shared" si="214"/>
        <v>7.7260299032082091</v>
      </c>
      <c r="T1704">
        <f t="shared" si="213"/>
        <v>6.6514442711814059</v>
      </c>
      <c r="U1704">
        <f t="shared" si="213"/>
        <v>6.8505415511572441</v>
      </c>
      <c r="V1704">
        <f t="shared" si="213"/>
        <v>6.7453035953000784</v>
      </c>
      <c r="W1704">
        <f t="shared" si="213"/>
        <v>7.0728841634885766</v>
      </c>
      <c r="X1704">
        <f t="shared" si="213"/>
        <v>7.5426695716659093</v>
      </c>
      <c r="Y1704">
        <f t="shared" si="213"/>
        <v>7.1893490549544472</v>
      </c>
      <c r="Z1704">
        <f t="shared" si="213"/>
        <v>7.0720961165639373</v>
      </c>
      <c r="AA1704">
        <f t="shared" si="213"/>
        <v>5.2184126975689296</v>
      </c>
      <c r="AB1704">
        <f t="shared" si="213"/>
        <v>5.2640838156277958</v>
      </c>
      <c r="AC1704">
        <f t="shared" si="213"/>
        <v>4.8703594294801729</v>
      </c>
      <c r="AD1704">
        <f t="shared" si="213"/>
        <v>5.0198987401389381</v>
      </c>
    </row>
    <row r="1705" spans="1:30">
      <c r="A1705" t="s">
        <v>2692</v>
      </c>
      <c r="F1705">
        <v>2630.0208333333335</v>
      </c>
      <c r="G1705">
        <v>2676.7913246608532</v>
      </c>
      <c r="H1705">
        <v>3495.2960936785444</v>
      </c>
      <c r="I1705">
        <v>3676.4172357969742</v>
      </c>
      <c r="J1705">
        <v>3650.007854828722</v>
      </c>
      <c r="K1705">
        <v>2810.5089649108299</v>
      </c>
      <c r="L1705">
        <v>2707.2916814459004</v>
      </c>
      <c r="M1705">
        <v>2960.3064466257424</v>
      </c>
      <c r="N1705">
        <v>2692.7704207019365</v>
      </c>
      <c r="O1705">
        <v>2275.0778573404423</v>
      </c>
      <c r="P1705">
        <v>1805.849395529571</v>
      </c>
      <c r="Q1705">
        <v>1836.9469410308329</v>
      </c>
      <c r="S1705">
        <f t="shared" si="214"/>
        <v>13.74630728807672</v>
      </c>
      <c r="T1705">
        <f t="shared" si="213"/>
        <v>12.076371871983365</v>
      </c>
      <c r="U1705">
        <f t="shared" si="213"/>
        <v>14.486009928437882</v>
      </c>
      <c r="V1705">
        <f t="shared" si="213"/>
        <v>13.960810525575178</v>
      </c>
      <c r="W1705">
        <f t="shared" si="213"/>
        <v>14.518214620491287</v>
      </c>
      <c r="X1705">
        <f t="shared" si="213"/>
        <v>14.308462630710594</v>
      </c>
      <c r="Y1705">
        <f t="shared" si="213"/>
        <v>13.454661123953457</v>
      </c>
      <c r="Z1705">
        <f t="shared" si="213"/>
        <v>12.284072435167396</v>
      </c>
      <c r="AA1705">
        <f t="shared" si="213"/>
        <v>11.124511192613967</v>
      </c>
      <c r="AB1705">
        <f t="shared" si="213"/>
        <v>10.57789578472169</v>
      </c>
      <c r="AC1705">
        <f t="shared" si="213"/>
        <v>10.281552212235912</v>
      </c>
      <c r="AD1705">
        <f t="shared" si="213"/>
        <v>8.6120334393029552</v>
      </c>
    </row>
    <row r="1706" spans="1:30">
      <c r="A1706" t="s">
        <v>2693</v>
      </c>
      <c r="F1706">
        <v>241.68125000000001</v>
      </c>
      <c r="G1706">
        <v>232.95240136302277</v>
      </c>
      <c r="H1706">
        <v>228.10407231952703</v>
      </c>
      <c r="I1706">
        <v>272.72836803570266</v>
      </c>
      <c r="J1706">
        <v>243.69650059065088</v>
      </c>
      <c r="K1706">
        <v>165.27012219373594</v>
      </c>
      <c r="L1706">
        <v>168.51865416499831</v>
      </c>
      <c r="M1706">
        <v>171.04830822952027</v>
      </c>
      <c r="N1706">
        <v>356.41493408667441</v>
      </c>
      <c r="O1706">
        <v>164.11648487754658</v>
      </c>
      <c r="P1706">
        <v>143.33931624018658</v>
      </c>
      <c r="Q1706">
        <v>189.76745353461723</v>
      </c>
      <c r="S1706">
        <f t="shared" si="214"/>
        <v>1.2631933124483457</v>
      </c>
      <c r="T1706">
        <f t="shared" si="213"/>
        <v>1.050967179030222</v>
      </c>
      <c r="U1706">
        <f t="shared" si="213"/>
        <v>0.94536135645670805</v>
      </c>
      <c r="V1706">
        <f t="shared" si="213"/>
        <v>1.035657496657989</v>
      </c>
      <c r="W1706">
        <f t="shared" si="213"/>
        <v>0.96932342026529017</v>
      </c>
      <c r="X1706">
        <f t="shared" si="213"/>
        <v>0.84139968842158519</v>
      </c>
      <c r="Y1706">
        <f t="shared" si="213"/>
        <v>0.83750169972221689</v>
      </c>
      <c r="Z1706">
        <f t="shared" si="213"/>
        <v>0.70978118180948824</v>
      </c>
      <c r="AA1706">
        <f t="shared" si="213"/>
        <v>1.4724396454222859</v>
      </c>
      <c r="AB1706">
        <f t="shared" si="213"/>
        <v>0.76305391834762393</v>
      </c>
      <c r="AC1706">
        <f t="shared" si="213"/>
        <v>0.81609832339174182</v>
      </c>
      <c r="AD1706">
        <f t="shared" si="213"/>
        <v>0.88967384905216051</v>
      </c>
    </row>
    <row r="1707" spans="1:30">
      <c r="A1707" t="s">
        <v>2694</v>
      </c>
      <c r="F1707">
        <v>19132.5625</v>
      </c>
      <c r="G1707">
        <v>22165.525813848839</v>
      </c>
      <c r="H1707">
        <v>24128.770523737065</v>
      </c>
      <c r="I1707">
        <v>26333.838060920949</v>
      </c>
      <c r="J1707">
        <v>25140.886467383054</v>
      </c>
      <c r="K1707">
        <v>19642.284691568246</v>
      </c>
      <c r="L1707">
        <v>20121.589510909973</v>
      </c>
      <c r="M1707">
        <v>24098.738120029673</v>
      </c>
      <c r="N1707">
        <v>24205.741484531747</v>
      </c>
      <c r="O1707">
        <v>21507.849043346392</v>
      </c>
      <c r="P1707">
        <v>17563.976316537675</v>
      </c>
      <c r="Q1707">
        <v>21330.00242018931</v>
      </c>
      <c r="S1707">
        <f t="shared" si="214"/>
        <v>100</v>
      </c>
      <c r="T1707">
        <f t="shared" si="213"/>
        <v>100</v>
      </c>
      <c r="U1707">
        <f t="shared" si="213"/>
        <v>100</v>
      </c>
      <c r="V1707">
        <f t="shared" si="213"/>
        <v>100</v>
      </c>
      <c r="W1707">
        <f t="shared" si="213"/>
        <v>100</v>
      </c>
      <c r="X1707">
        <f t="shared" si="213"/>
        <v>100</v>
      </c>
      <c r="Y1707">
        <f t="shared" si="213"/>
        <v>100</v>
      </c>
      <c r="Z1707">
        <f t="shared" si="213"/>
        <v>100</v>
      </c>
      <c r="AA1707">
        <f t="shared" si="213"/>
        <v>100</v>
      </c>
      <c r="AB1707">
        <f t="shared" si="213"/>
        <v>100</v>
      </c>
      <c r="AC1707">
        <f t="shared" si="213"/>
        <v>100</v>
      </c>
      <c r="AD1707">
        <f t="shared" si="213"/>
        <v>100</v>
      </c>
    </row>
    <row r="1708" spans="1:30">
      <c r="A1708" t="s">
        <v>2695</v>
      </c>
      <c r="F1708">
        <v>1120.7500000000002</v>
      </c>
      <c r="G1708">
        <v>1295.4990248815936</v>
      </c>
      <c r="H1708">
        <v>1397.2900853146327</v>
      </c>
      <c r="I1708">
        <v>1704.7422121630027</v>
      </c>
      <c r="J1708">
        <v>1823.7691098079081</v>
      </c>
      <c r="K1708">
        <v>1064.5494322414556</v>
      </c>
      <c r="L1708">
        <v>994.98854327462936</v>
      </c>
      <c r="M1708">
        <v>1696.7500258496034</v>
      </c>
      <c r="N1708">
        <v>2084.5611439973154</v>
      </c>
      <c r="O1708">
        <v>1767.4026879152145</v>
      </c>
      <c r="P1708">
        <v>571.00457653774765</v>
      </c>
      <c r="Q1708">
        <v>939.89639770771782</v>
      </c>
    </row>
    <row r="1709" spans="1:30">
      <c r="A1709" t="s">
        <v>2696</v>
      </c>
      <c r="F1709">
        <v>20253.3125</v>
      </c>
      <c r="G1709">
        <v>23461.065986584097</v>
      </c>
      <c r="H1709">
        <v>25526.080053938007</v>
      </c>
      <c r="I1709">
        <v>28038.598801078086</v>
      </c>
      <c r="J1709">
        <v>26964.704001410821</v>
      </c>
      <c r="K1709">
        <v>20706.867998967977</v>
      </c>
      <c r="L1709">
        <v>21116.548738945119</v>
      </c>
      <c r="M1709">
        <v>25795.519571637731</v>
      </c>
      <c r="N1709">
        <v>26290.302628528989</v>
      </c>
      <c r="O1709">
        <v>23275.251731261604</v>
      </c>
      <c r="P1709">
        <v>18134.986351749256</v>
      </c>
      <c r="Q1709">
        <v>22269.898817897028</v>
      </c>
    </row>
    <row r="1713" spans="1:30">
      <c r="A1713" s="8" t="s">
        <v>2711</v>
      </c>
    </row>
    <row r="1714" spans="1:30">
      <c r="A1714" s="8" t="s">
        <v>421</v>
      </c>
    </row>
    <row r="1715" spans="1:30">
      <c r="F1715" s="389">
        <v>2010</v>
      </c>
      <c r="G1715" s="389">
        <v>2011</v>
      </c>
      <c r="H1715" s="389">
        <v>2012</v>
      </c>
      <c r="I1715" s="389">
        <v>2013</v>
      </c>
      <c r="J1715" s="389">
        <v>2014</v>
      </c>
      <c r="K1715" s="389">
        <v>2015</v>
      </c>
      <c r="L1715" s="389">
        <v>2016</v>
      </c>
      <c r="M1715" s="389">
        <v>2017</v>
      </c>
      <c r="N1715" s="389">
        <v>2018</v>
      </c>
      <c r="O1715" s="389">
        <v>2019</v>
      </c>
      <c r="P1715" s="389">
        <v>2020</v>
      </c>
      <c r="Q1715" s="389">
        <v>2021</v>
      </c>
      <c r="S1715" s="389">
        <v>2010</v>
      </c>
      <c r="T1715" s="389">
        <v>2011</v>
      </c>
      <c r="U1715" s="389">
        <v>2012</v>
      </c>
      <c r="V1715" s="389">
        <v>2013</v>
      </c>
      <c r="W1715" s="389">
        <v>2014</v>
      </c>
      <c r="X1715" s="389">
        <v>2015</v>
      </c>
      <c r="Y1715" s="389">
        <v>2016</v>
      </c>
      <c r="Z1715" s="389">
        <v>2017</v>
      </c>
      <c r="AA1715" s="389">
        <v>2018</v>
      </c>
      <c r="AB1715" s="389">
        <v>2019</v>
      </c>
      <c r="AC1715" s="389">
        <v>2020</v>
      </c>
      <c r="AD1715" s="389">
        <v>2021</v>
      </c>
    </row>
    <row r="1716" spans="1:30">
      <c r="A1716" t="s">
        <v>2682</v>
      </c>
      <c r="F1716">
        <v>1213.8885406397364</v>
      </c>
      <c r="G1716">
        <v>1232.0697514456006</v>
      </c>
      <c r="H1716">
        <v>1386.3496336401413</v>
      </c>
      <c r="I1716">
        <v>1372.7238842860934</v>
      </c>
      <c r="J1716">
        <v>1714.5641402654612</v>
      </c>
      <c r="K1716">
        <v>1662.5132861522111</v>
      </c>
      <c r="L1716">
        <v>1626.3513352570667</v>
      </c>
      <c r="M1716">
        <v>1898.9512856190145</v>
      </c>
      <c r="N1716">
        <v>2294.8255235640004</v>
      </c>
      <c r="O1716">
        <v>1876.9332049271688</v>
      </c>
      <c r="P1716">
        <v>2071.2288811958615</v>
      </c>
      <c r="Q1716">
        <v>3187.3798355460954</v>
      </c>
      <c r="S1716">
        <f>(F1716/F$1727)*100</f>
        <v>11.33667979134705</v>
      </c>
      <c r="T1716">
        <f t="shared" ref="T1716:AD1727" si="215">(G1716/G$1727)*100</f>
        <v>9.8161214492829565</v>
      </c>
      <c r="U1716">
        <f t="shared" si="215"/>
        <v>9.0939230812336866</v>
      </c>
      <c r="V1716">
        <f t="shared" si="215"/>
        <v>8.0032102714558153</v>
      </c>
      <c r="W1716">
        <f t="shared" si="215"/>
        <v>9.7110801296300533</v>
      </c>
      <c r="X1716">
        <f t="shared" si="215"/>
        <v>9.2775268919626335</v>
      </c>
      <c r="Y1716">
        <f t="shared" si="215"/>
        <v>8.7102628190029936</v>
      </c>
      <c r="Z1716">
        <f t="shared" si="215"/>
        <v>9.4882979678990083</v>
      </c>
      <c r="AA1716">
        <f t="shared" si="215"/>
        <v>10.408325828571813</v>
      </c>
      <c r="AB1716">
        <f t="shared" si="215"/>
        <v>10.388278806901464</v>
      </c>
      <c r="AC1716">
        <f t="shared" si="215"/>
        <v>9.2900400131092429</v>
      </c>
      <c r="AD1716">
        <f t="shared" si="215"/>
        <v>9.3852970729611371</v>
      </c>
    </row>
    <row r="1717" spans="1:30">
      <c r="A1717" t="s">
        <v>2684</v>
      </c>
      <c r="F1717">
        <v>841.73101523466539</v>
      </c>
      <c r="G1717">
        <v>1014.5442308306906</v>
      </c>
      <c r="H1717">
        <v>1071.0155810449128</v>
      </c>
      <c r="I1717">
        <v>1194.1720896420607</v>
      </c>
      <c r="J1717">
        <v>1163.4885646471296</v>
      </c>
      <c r="K1717">
        <v>1095.1608523338871</v>
      </c>
      <c r="L1717">
        <v>1225.291889788853</v>
      </c>
      <c r="M1717">
        <v>1308.9195384517805</v>
      </c>
      <c r="N1717">
        <v>1537.8399868162915</v>
      </c>
      <c r="O1717">
        <v>2299.7547450325824</v>
      </c>
      <c r="P1717">
        <v>2817.4655454882131</v>
      </c>
      <c r="Q1717">
        <v>3833.1295278485341</v>
      </c>
      <c r="S1717">
        <f t="shared" ref="S1717:S1727" si="216">(F1717/F$1727)*100</f>
        <v>7.8610470983867007</v>
      </c>
      <c r="T1717">
        <f t="shared" si="215"/>
        <v>8.0830564777834617</v>
      </c>
      <c r="U1717">
        <f t="shared" si="215"/>
        <v>7.0254523653254779</v>
      </c>
      <c r="V1717">
        <f t="shared" si="215"/>
        <v>6.9622233889225091</v>
      </c>
      <c r="W1717">
        <f t="shared" si="215"/>
        <v>6.5898559382253152</v>
      </c>
      <c r="X1717">
        <f t="shared" si="215"/>
        <v>6.1114604876740364</v>
      </c>
      <c r="Y1717">
        <f t="shared" si="215"/>
        <v>6.5623055478149865</v>
      </c>
      <c r="Z1717">
        <f t="shared" si="215"/>
        <v>6.5401459694564474</v>
      </c>
      <c r="AA1717">
        <f t="shared" si="215"/>
        <v>6.9749702060711556</v>
      </c>
      <c r="AB1717">
        <f t="shared" si="215"/>
        <v>12.728472923904658</v>
      </c>
      <c r="AC1717">
        <f t="shared" si="215"/>
        <v>12.63711987157591</v>
      </c>
      <c r="AD1717">
        <f t="shared" si="215"/>
        <v>11.286718619726139</v>
      </c>
    </row>
    <row r="1718" spans="1:30">
      <c r="A1718" t="s">
        <v>2685</v>
      </c>
      <c r="F1718">
        <v>1163.1406321580644</v>
      </c>
      <c r="G1718">
        <v>1304.0865620917482</v>
      </c>
      <c r="H1718">
        <v>2420.1656367482228</v>
      </c>
      <c r="I1718">
        <v>2482.2379187646297</v>
      </c>
      <c r="J1718">
        <v>2468.487487617188</v>
      </c>
      <c r="K1718">
        <v>2385.8480639347363</v>
      </c>
      <c r="L1718">
        <v>2395.1277997279271</v>
      </c>
      <c r="M1718">
        <v>2508.1934103792878</v>
      </c>
      <c r="N1718">
        <v>2926.7834191071324</v>
      </c>
      <c r="O1718">
        <v>2718.5770549558579</v>
      </c>
      <c r="P1718">
        <v>3705.8822750656336</v>
      </c>
      <c r="Q1718">
        <v>4481.4472322665706</v>
      </c>
      <c r="S1718">
        <f t="shared" si="216"/>
        <v>10.862737770085277</v>
      </c>
      <c r="T1718">
        <f t="shared" si="215"/>
        <v>10.389892340795516</v>
      </c>
      <c r="U1718">
        <f t="shared" si="215"/>
        <v>15.875360450483713</v>
      </c>
      <c r="V1718">
        <f t="shared" si="215"/>
        <v>14.471863012703206</v>
      </c>
      <c r="W1718">
        <f t="shared" si="215"/>
        <v>13.98120911797923</v>
      </c>
      <c r="X1718">
        <f t="shared" si="215"/>
        <v>13.314040710327868</v>
      </c>
      <c r="Y1718">
        <f t="shared" si="215"/>
        <v>12.827605061997913</v>
      </c>
      <c r="Z1718">
        <f t="shared" si="215"/>
        <v>12.532436518529078</v>
      </c>
      <c r="AA1718">
        <f t="shared" si="215"/>
        <v>13.274610702611401</v>
      </c>
      <c r="AB1718">
        <f t="shared" si="215"/>
        <v>15.046532466253851</v>
      </c>
      <c r="AC1718">
        <f t="shared" si="215"/>
        <v>16.621917032826687</v>
      </c>
      <c r="AD1718">
        <f t="shared" si="215"/>
        <v>13.195701724207943</v>
      </c>
    </row>
    <row r="1719" spans="1:30">
      <c r="A1719" t="s">
        <v>2686</v>
      </c>
      <c r="F1719">
        <v>417.95277874534287</v>
      </c>
      <c r="G1719">
        <v>478.54396720295398</v>
      </c>
      <c r="H1719">
        <v>495.38076773603109</v>
      </c>
      <c r="I1719">
        <v>495.24009996820843</v>
      </c>
      <c r="J1719">
        <v>589.76251735375354</v>
      </c>
      <c r="K1719">
        <v>577.41441283916731</v>
      </c>
      <c r="L1719">
        <v>503.38186355925677</v>
      </c>
      <c r="M1719">
        <v>542.71099834828362</v>
      </c>
      <c r="N1719">
        <v>599.61436678975497</v>
      </c>
      <c r="O1719">
        <v>585.06546573193691</v>
      </c>
      <c r="P1719">
        <v>686.58331668099834</v>
      </c>
      <c r="Q1719">
        <v>903.2033633809217</v>
      </c>
      <c r="S1719">
        <f t="shared" si="216"/>
        <v>3.9033211550399649</v>
      </c>
      <c r="T1719">
        <f t="shared" si="215"/>
        <v>3.8126459117873104</v>
      </c>
      <c r="U1719">
        <f t="shared" si="215"/>
        <v>3.2495082686214505</v>
      </c>
      <c r="V1719">
        <f t="shared" si="215"/>
        <v>2.8873327697388005</v>
      </c>
      <c r="W1719">
        <f t="shared" si="215"/>
        <v>3.34034226482067</v>
      </c>
      <c r="X1719">
        <f t="shared" si="215"/>
        <v>3.2222165004892069</v>
      </c>
      <c r="Y1719">
        <f t="shared" si="215"/>
        <v>2.6959662619440028</v>
      </c>
      <c r="Z1719">
        <f t="shared" si="215"/>
        <v>2.7117091953761592</v>
      </c>
      <c r="AA1719">
        <f t="shared" si="215"/>
        <v>2.7195887604334832</v>
      </c>
      <c r="AB1719">
        <f t="shared" si="215"/>
        <v>3.23816700688017</v>
      </c>
      <c r="AC1719">
        <f t="shared" si="215"/>
        <v>3.0795179336322565</v>
      </c>
      <c r="AD1719">
        <f t="shared" si="215"/>
        <v>2.6594984971959827</v>
      </c>
    </row>
    <row r="1720" spans="1:30">
      <c r="A1720" t="s">
        <v>2687</v>
      </c>
      <c r="F1720">
        <v>191.14294305618532</v>
      </c>
      <c r="G1720">
        <v>290.90885056279899</v>
      </c>
      <c r="H1720">
        <v>378.78166973312636</v>
      </c>
      <c r="I1720">
        <v>401.15335445016029</v>
      </c>
      <c r="J1720">
        <v>428.41091439325135</v>
      </c>
      <c r="K1720">
        <v>428.541350017078</v>
      </c>
      <c r="L1720">
        <v>444.00652891336364</v>
      </c>
      <c r="M1720">
        <v>513.35699945965769</v>
      </c>
      <c r="N1720">
        <v>639.99244624812218</v>
      </c>
      <c r="O1720">
        <v>518.30164147957476</v>
      </c>
      <c r="P1720">
        <v>526.31869514797427</v>
      </c>
      <c r="Q1720">
        <v>1156.8402362784841</v>
      </c>
      <c r="S1720">
        <f t="shared" si="216"/>
        <v>1.785111455670926</v>
      </c>
      <c r="T1720">
        <f t="shared" si="215"/>
        <v>2.3177231682258568</v>
      </c>
      <c r="U1720">
        <f t="shared" si="215"/>
        <v>2.4846628047859682</v>
      </c>
      <c r="V1720">
        <f t="shared" si="215"/>
        <v>2.3387912773399124</v>
      </c>
      <c r="W1720">
        <f t="shared" si="215"/>
        <v>2.4264666572560021</v>
      </c>
      <c r="X1720">
        <f t="shared" si="215"/>
        <v>2.3914418803251651</v>
      </c>
      <c r="Y1720">
        <f t="shared" si="215"/>
        <v>2.3779693085672364</v>
      </c>
      <c r="Z1720">
        <f t="shared" si="215"/>
        <v>2.5650390358444639</v>
      </c>
      <c r="AA1720">
        <f t="shared" si="215"/>
        <v>2.9027260852624086</v>
      </c>
      <c r="AB1720">
        <f t="shared" si="215"/>
        <v>2.8686486784027214</v>
      </c>
      <c r="AC1720">
        <f t="shared" si="215"/>
        <v>2.3606863451754658</v>
      </c>
      <c r="AD1720">
        <f t="shared" si="215"/>
        <v>3.4063368169510748</v>
      </c>
    </row>
    <row r="1721" spans="1:30">
      <c r="A1721" t="s">
        <v>2688</v>
      </c>
      <c r="F1721">
        <v>3867.1377714573482</v>
      </c>
      <c r="G1721">
        <v>3294.5002397022909</v>
      </c>
      <c r="H1721">
        <v>3684.1209517974585</v>
      </c>
      <c r="I1721">
        <v>4274.2973513021243</v>
      </c>
      <c r="J1721">
        <v>4337.7473907112962</v>
      </c>
      <c r="K1721">
        <v>4458.9427693069874</v>
      </c>
      <c r="L1721">
        <v>4832.2528622789414</v>
      </c>
      <c r="M1721">
        <v>6183.7601373923717</v>
      </c>
      <c r="N1721">
        <v>5273.0686440629652</v>
      </c>
      <c r="O1721">
        <v>4726.645031572386</v>
      </c>
      <c r="P1721">
        <v>6028.2176433314553</v>
      </c>
      <c r="Q1721">
        <v>10335.806343458749</v>
      </c>
      <c r="S1721">
        <f t="shared" si="216"/>
        <v>36.115756229917793</v>
      </c>
      <c r="T1721">
        <f t="shared" si="215"/>
        <v>26.24787633140539</v>
      </c>
      <c r="U1721">
        <f t="shared" si="215"/>
        <v>24.166423638486005</v>
      </c>
      <c r="V1721">
        <f t="shared" si="215"/>
        <v>24.919869798133519</v>
      </c>
      <c r="W1721">
        <f t="shared" si="215"/>
        <v>24.568466996381428</v>
      </c>
      <c r="X1721">
        <f t="shared" si="215"/>
        <v>24.882785476988051</v>
      </c>
      <c r="Y1721">
        <f t="shared" si="215"/>
        <v>25.880135199493125</v>
      </c>
      <c r="Z1721">
        <f t="shared" si="215"/>
        <v>30.897769305582141</v>
      </c>
      <c r="AA1721">
        <f t="shared" si="215"/>
        <v>23.916335250879936</v>
      </c>
      <c r="AB1721">
        <f t="shared" si="215"/>
        <v>26.160604053640167</v>
      </c>
      <c r="AC1721">
        <f t="shared" si="215"/>
        <v>27.038239772876448</v>
      </c>
      <c r="AD1721">
        <f t="shared" si="215"/>
        <v>30.433967091134811</v>
      </c>
    </row>
    <row r="1722" spans="1:30">
      <c r="A1722" t="s">
        <v>2689</v>
      </c>
      <c r="F1722">
        <v>605.29771324524359</v>
      </c>
      <c r="G1722">
        <v>1330.9440077606353</v>
      </c>
      <c r="H1722">
        <v>738.3831265977376</v>
      </c>
      <c r="I1722">
        <v>1382.8809255615856</v>
      </c>
      <c r="J1722">
        <v>1382.75966271881</v>
      </c>
      <c r="K1722">
        <v>1419.5699573808399</v>
      </c>
      <c r="L1722">
        <v>1420.2932241769067</v>
      </c>
      <c r="M1722">
        <v>815.82122976845858</v>
      </c>
      <c r="N1722">
        <v>326.63063595464678</v>
      </c>
      <c r="O1722">
        <v>931.79932159167197</v>
      </c>
      <c r="P1722">
        <v>1120.5765166470537</v>
      </c>
      <c r="Q1722">
        <v>1418.4850099560165</v>
      </c>
      <c r="S1722">
        <f t="shared" si="216"/>
        <v>5.6529624621709731</v>
      </c>
      <c r="T1722">
        <f t="shared" si="215"/>
        <v>10.603870444059545</v>
      </c>
      <c r="U1722">
        <f t="shared" si="215"/>
        <v>4.8435107528608041</v>
      </c>
      <c r="V1722">
        <f t="shared" si="215"/>
        <v>8.0624275240979202</v>
      </c>
      <c r="W1722">
        <f t="shared" si="215"/>
        <v>7.8317804328997322</v>
      </c>
      <c r="X1722">
        <f t="shared" si="215"/>
        <v>7.9218004236852799</v>
      </c>
      <c r="Y1722">
        <f t="shared" si="215"/>
        <v>7.6066757498462483</v>
      </c>
      <c r="Z1722">
        <f t="shared" si="215"/>
        <v>4.0763314863327977</v>
      </c>
      <c r="AA1722">
        <f t="shared" si="215"/>
        <v>1.4814538402595789</v>
      </c>
      <c r="AB1722">
        <f t="shared" si="215"/>
        <v>5.1572379450506531</v>
      </c>
      <c r="AC1722">
        <f t="shared" si="215"/>
        <v>5.0260986469980029</v>
      </c>
      <c r="AD1722">
        <f t="shared" si="215"/>
        <v>4.1767545441281069</v>
      </c>
    </row>
    <row r="1723" spans="1:30">
      <c r="A1723" t="s">
        <v>2690</v>
      </c>
      <c r="F1723">
        <v>743.33859902815232</v>
      </c>
      <c r="G1723">
        <v>736.28964206473881</v>
      </c>
      <c r="H1723">
        <v>1145.0192423706972</v>
      </c>
      <c r="I1723">
        <v>1309.1162941504135</v>
      </c>
      <c r="J1723">
        <v>955.70806875183848</v>
      </c>
      <c r="K1723">
        <v>988.78374684367782</v>
      </c>
      <c r="L1723">
        <v>1088.0790579057334</v>
      </c>
      <c r="M1723">
        <v>1173.1130314091713</v>
      </c>
      <c r="N1723">
        <v>1383.9293488517956</v>
      </c>
      <c r="O1723">
        <v>1249.6954967414038</v>
      </c>
      <c r="P1723">
        <v>1635.4241921781709</v>
      </c>
      <c r="Q1723">
        <v>2378.5285605175745</v>
      </c>
      <c r="S1723">
        <f t="shared" si="216"/>
        <v>6.942146162191742</v>
      </c>
      <c r="T1723">
        <f t="shared" si="215"/>
        <v>5.8661520907208704</v>
      </c>
      <c r="U1723">
        <f t="shared" si="215"/>
        <v>7.5108880645864904</v>
      </c>
      <c r="V1723">
        <f t="shared" si="215"/>
        <v>7.6323673622999282</v>
      </c>
      <c r="W1723">
        <f t="shared" si="215"/>
        <v>5.4130127991281487</v>
      </c>
      <c r="X1723">
        <f t="shared" si="215"/>
        <v>5.5178312727408301</v>
      </c>
      <c r="Y1723">
        <f t="shared" si="215"/>
        <v>5.8274336896056207</v>
      </c>
      <c r="Z1723">
        <f t="shared" si="215"/>
        <v>5.8615753212474244</v>
      </c>
      <c r="AA1723">
        <f t="shared" si="215"/>
        <v>6.2768988050132215</v>
      </c>
      <c r="AB1723">
        <f t="shared" si="215"/>
        <v>6.9167007167858561</v>
      </c>
      <c r="AC1723">
        <f t="shared" si="215"/>
        <v>7.3353342654096378</v>
      </c>
      <c r="AD1723">
        <f t="shared" si="215"/>
        <v>7.003619991577005</v>
      </c>
    </row>
    <row r="1724" spans="1:30">
      <c r="A1724" t="s">
        <v>2691</v>
      </c>
      <c r="F1724">
        <v>132.47798520324585</v>
      </c>
      <c r="G1724">
        <v>627.70023831319475</v>
      </c>
      <c r="H1724">
        <v>789.50211263061965</v>
      </c>
      <c r="I1724">
        <v>848.88522916347756</v>
      </c>
      <c r="J1724">
        <v>877.41066187223635</v>
      </c>
      <c r="K1724">
        <v>912.42074395281782</v>
      </c>
      <c r="L1724">
        <v>946.33581708565407</v>
      </c>
      <c r="M1724">
        <v>441.08820400780087</v>
      </c>
      <c r="N1724">
        <v>520.35472679512679</v>
      </c>
      <c r="O1724">
        <v>1091.4510999458382</v>
      </c>
      <c r="P1724">
        <v>1206.3927904171896</v>
      </c>
      <c r="Q1724">
        <v>1320.1724199377563</v>
      </c>
      <c r="S1724">
        <f t="shared" si="216"/>
        <v>1.2372309708603961</v>
      </c>
      <c r="T1724">
        <f t="shared" si="215"/>
        <v>5.0010007678515969</v>
      </c>
      <c r="U1724">
        <f t="shared" si="215"/>
        <v>5.178831739496097</v>
      </c>
      <c r="V1724">
        <f t="shared" si="215"/>
        <v>4.9491431329334628</v>
      </c>
      <c r="W1724">
        <f t="shared" si="215"/>
        <v>4.9695459294475892</v>
      </c>
      <c r="X1724">
        <f t="shared" si="215"/>
        <v>5.0916934374693525</v>
      </c>
      <c r="Y1724">
        <f t="shared" si="215"/>
        <v>5.0682982841152828</v>
      </c>
      <c r="Z1724">
        <f t="shared" si="215"/>
        <v>2.2039408495869703</v>
      </c>
      <c r="AA1724">
        <f t="shared" si="215"/>
        <v>2.3601016666878203</v>
      </c>
      <c r="AB1724">
        <f t="shared" si="215"/>
        <v>6.0408640544971375</v>
      </c>
      <c r="AC1724">
        <f t="shared" si="215"/>
        <v>5.4110086027920721</v>
      </c>
      <c r="AD1724">
        <f t="shared" si="215"/>
        <v>3.8872713601524764</v>
      </c>
    </row>
    <row r="1725" spans="1:30">
      <c r="A1725" t="s">
        <v>2692</v>
      </c>
      <c r="F1725">
        <v>1392.5526329653178</v>
      </c>
      <c r="G1725">
        <v>2081.3522403096458</v>
      </c>
      <c r="H1725">
        <v>2898.0487019324455</v>
      </c>
      <c r="I1725">
        <v>3158.0788976206309</v>
      </c>
      <c r="J1725">
        <v>3499.5128992393652</v>
      </c>
      <c r="K1725">
        <v>3744.6375235077012</v>
      </c>
      <c r="L1725">
        <v>3940.2159861487817</v>
      </c>
      <c r="M1725">
        <v>4363.9820807579681</v>
      </c>
      <c r="N1725">
        <v>5552.9334308697235</v>
      </c>
      <c r="O1725">
        <v>1509.76314399078</v>
      </c>
      <c r="P1725">
        <v>1969.234467355672</v>
      </c>
      <c r="Q1725">
        <v>3913.2996510871662</v>
      </c>
      <c r="S1725">
        <f t="shared" si="216"/>
        <v>13.005249464011836</v>
      </c>
      <c r="T1725">
        <f t="shared" si="215"/>
        <v>16.582507886136288</v>
      </c>
      <c r="U1725">
        <f t="shared" si="215"/>
        <v>19.010090486224154</v>
      </c>
      <c r="V1725">
        <f t="shared" si="215"/>
        <v>18.412129169479581</v>
      </c>
      <c r="W1725">
        <f t="shared" si="215"/>
        <v>19.820810071255661</v>
      </c>
      <c r="X1725">
        <f t="shared" si="215"/>
        <v>20.896660263931484</v>
      </c>
      <c r="Y1725">
        <f t="shared" si="215"/>
        <v>21.102646186574539</v>
      </c>
      <c r="Z1725">
        <f t="shared" si="215"/>
        <v>21.805068209164649</v>
      </c>
      <c r="AA1725">
        <f t="shared" si="215"/>
        <v>25.185679634196966</v>
      </c>
      <c r="AB1725">
        <f t="shared" si="215"/>
        <v>8.3560994237772732</v>
      </c>
      <c r="AC1725">
        <f t="shared" si="215"/>
        <v>8.8325665806501963</v>
      </c>
      <c r="AD1725">
        <f t="shared" si="215"/>
        <v>11.522780984989096</v>
      </c>
    </row>
    <row r="1726" spans="1:30">
      <c r="A1726" t="s">
        <v>2693</v>
      </c>
      <c r="F1726">
        <v>138.95892927430216</v>
      </c>
      <c r="G1726">
        <v>160.55280993483393</v>
      </c>
      <c r="H1726">
        <v>238.02430378560075</v>
      </c>
      <c r="I1726">
        <v>233.37962018677428</v>
      </c>
      <c r="J1726">
        <v>237.89882802222283</v>
      </c>
      <c r="K1726">
        <v>245.95675392087497</v>
      </c>
      <c r="L1726">
        <v>250.33140284979305</v>
      </c>
      <c r="M1726">
        <v>263.71661175940073</v>
      </c>
      <c r="N1726">
        <v>992.00676521361629</v>
      </c>
      <c r="O1726">
        <v>559.81154778598398</v>
      </c>
      <c r="P1726">
        <v>527.83132999957627</v>
      </c>
      <c r="Q1726">
        <v>1033.1243925536553</v>
      </c>
      <c r="S1726">
        <f t="shared" si="216"/>
        <v>1.2977574403173642</v>
      </c>
      <c r="T1726">
        <f t="shared" si="215"/>
        <v>1.2791531319511973</v>
      </c>
      <c r="U1726">
        <f t="shared" si="215"/>
        <v>1.5613483478961399</v>
      </c>
      <c r="V1726">
        <f t="shared" si="215"/>
        <v>1.3606422928953557</v>
      </c>
      <c r="W1726">
        <f t="shared" si="215"/>
        <v>1.3474296629761515</v>
      </c>
      <c r="X1726">
        <f t="shared" si="215"/>
        <v>1.3725426544060939</v>
      </c>
      <c r="Y1726">
        <f t="shared" si="215"/>
        <v>1.3407018910380535</v>
      </c>
      <c r="Z1726">
        <f t="shared" si="215"/>
        <v>1.3176861409808451</v>
      </c>
      <c r="AA1726">
        <f t="shared" si="215"/>
        <v>4.4993092200122113</v>
      </c>
      <c r="AB1726">
        <f t="shared" si="215"/>
        <v>3.0983939239060474</v>
      </c>
      <c r="AC1726">
        <f t="shared" si="215"/>
        <v>2.3674709349541154</v>
      </c>
      <c r="AD1726">
        <f t="shared" si="215"/>
        <v>3.0420532969762366</v>
      </c>
    </row>
    <row r="1727" spans="1:30">
      <c r="A1727" t="s">
        <v>2694</v>
      </c>
      <c r="F1727">
        <v>10707.619541007602</v>
      </c>
      <c r="G1727">
        <v>12551.492540219133</v>
      </c>
      <c r="H1727">
        <v>15244.791728016995</v>
      </c>
      <c r="I1727">
        <v>17152.165665096156</v>
      </c>
      <c r="J1727">
        <v>17655.751135592556</v>
      </c>
      <c r="K1727">
        <v>17919.789460189979</v>
      </c>
      <c r="L1727">
        <v>18671.667767692277</v>
      </c>
      <c r="M1727">
        <v>20013.613527353198</v>
      </c>
      <c r="N1727">
        <v>22047.979294273176</v>
      </c>
      <c r="O1727">
        <v>18067.797753755185</v>
      </c>
      <c r="P1727">
        <v>22295.155653507791</v>
      </c>
      <c r="Q1727">
        <v>33961.41657283152</v>
      </c>
      <c r="S1727">
        <f t="shared" si="216"/>
        <v>100</v>
      </c>
      <c r="T1727">
        <f t="shared" si="215"/>
        <v>100</v>
      </c>
      <c r="U1727">
        <f t="shared" si="215"/>
        <v>100</v>
      </c>
      <c r="V1727">
        <f t="shared" si="215"/>
        <v>100</v>
      </c>
      <c r="W1727">
        <f t="shared" si="215"/>
        <v>100</v>
      </c>
      <c r="X1727">
        <f t="shared" si="215"/>
        <v>100</v>
      </c>
      <c r="Y1727">
        <f t="shared" si="215"/>
        <v>100</v>
      </c>
      <c r="Z1727">
        <f t="shared" si="215"/>
        <v>100</v>
      </c>
      <c r="AA1727">
        <f t="shared" si="215"/>
        <v>100</v>
      </c>
      <c r="AB1727">
        <f t="shared" si="215"/>
        <v>100</v>
      </c>
      <c r="AC1727">
        <f t="shared" si="215"/>
        <v>100</v>
      </c>
      <c r="AD1727">
        <f t="shared" si="215"/>
        <v>100</v>
      </c>
    </row>
    <row r="1728" spans="1:30">
      <c r="A1728" t="s">
        <v>2695</v>
      </c>
      <c r="F1728">
        <v>1334.0356363271599</v>
      </c>
      <c r="G1728">
        <v>1551.1423221999999</v>
      </c>
      <c r="H1728">
        <v>1870.9914490000001</v>
      </c>
      <c r="I1728">
        <v>1939.8394212400001</v>
      </c>
      <c r="J1728">
        <v>1840.73876346</v>
      </c>
      <c r="K1728">
        <v>2044.31177736</v>
      </c>
      <c r="L1728">
        <v>1878.0426084499998</v>
      </c>
      <c r="M1728">
        <v>2027.28877369112</v>
      </c>
      <c r="N1728">
        <v>2153.203855146563</v>
      </c>
      <c r="O1728">
        <v>1047.0123235384306</v>
      </c>
      <c r="P1728">
        <v>1314.3533967536264</v>
      </c>
      <c r="Q1728">
        <v>2054.584806187197</v>
      </c>
    </row>
    <row r="1729" spans="1:30">
      <c r="A1729" t="s">
        <v>2696</v>
      </c>
      <c r="F1729">
        <v>12041.6551773347</v>
      </c>
      <c r="G1729">
        <v>14102.634862419132</v>
      </c>
      <c r="H1729">
        <v>17115.783177016994</v>
      </c>
      <c r="I1729">
        <v>19092.005086336158</v>
      </c>
      <c r="J1729">
        <v>19496.489899052554</v>
      </c>
      <c r="K1729">
        <v>19964.101237549978</v>
      </c>
      <c r="L1729">
        <v>20549.710376142277</v>
      </c>
      <c r="M1729">
        <v>22040.902301044302</v>
      </c>
      <c r="N1729">
        <v>24201.183149419739</v>
      </c>
      <c r="O1729">
        <v>19114.810077293616</v>
      </c>
      <c r="P1729">
        <v>23609.509050261426</v>
      </c>
      <c r="Q1729">
        <v>36016.001379018715</v>
      </c>
    </row>
    <row r="1731" spans="1:30">
      <c r="A1731" s="200" t="s">
        <v>2712</v>
      </c>
    </row>
    <row r="1732" spans="1:30">
      <c r="S1732" s="389">
        <v>2010</v>
      </c>
      <c r="T1732" s="389">
        <v>2011</v>
      </c>
      <c r="U1732" s="389">
        <v>2012</v>
      </c>
      <c r="V1732" s="389">
        <v>2013</v>
      </c>
      <c r="W1732" s="389">
        <v>2014</v>
      </c>
      <c r="X1732" s="389">
        <v>2015</v>
      </c>
      <c r="Y1732" s="389">
        <v>2016</v>
      </c>
      <c r="Z1732" s="389">
        <v>2017</v>
      </c>
      <c r="AA1732" s="389">
        <v>2018</v>
      </c>
      <c r="AB1732" s="389">
        <v>2019</v>
      </c>
      <c r="AC1732" s="389">
        <v>2020</v>
      </c>
      <c r="AD1732" s="389">
        <v>2021</v>
      </c>
    </row>
    <row r="1733" spans="1:30">
      <c r="A1733" s="92" t="s">
        <v>13</v>
      </c>
      <c r="S1733">
        <v>6.1534792873585067</v>
      </c>
      <c r="T1733">
        <v>5.7907827812751904</v>
      </c>
      <c r="U1733">
        <v>5.916234195695127</v>
      </c>
      <c r="V1733">
        <v>6.339170902971258</v>
      </c>
      <c r="W1733">
        <v>7.5047069761906533</v>
      </c>
      <c r="X1733">
        <v>9.1485606430114341</v>
      </c>
      <c r="Y1733">
        <v>9.8849695610387762</v>
      </c>
      <c r="Z1733">
        <v>10.123538661394067</v>
      </c>
      <c r="AA1733">
        <v>8.6296444205686296</v>
      </c>
      <c r="AB1733">
        <v>7.9010532423620132</v>
      </c>
      <c r="AC1733">
        <v>9.9445185430320944</v>
      </c>
      <c r="AD1733">
        <v>11.565740842481921</v>
      </c>
    </row>
    <row r="1734" spans="1:30">
      <c r="A1734" s="92" t="s">
        <v>12</v>
      </c>
      <c r="S1734">
        <v>2.2219947572317467</v>
      </c>
      <c r="T1734">
        <v>2.2243794573320637</v>
      </c>
      <c r="U1734">
        <v>2.4246101442360044</v>
      </c>
      <c r="V1734">
        <v>2.0717826889126729</v>
      </c>
      <c r="W1734">
        <v>1.8830272453367953</v>
      </c>
      <c r="X1734">
        <v>2.0211807946267939</v>
      </c>
      <c r="Y1734">
        <v>2.0486995445761695</v>
      </c>
      <c r="Z1734">
        <v>1.9205229229355796</v>
      </c>
      <c r="AA1734">
        <v>2.2204760398829753</v>
      </c>
      <c r="AB1734">
        <v>2.1913644720981962</v>
      </c>
      <c r="AC1734">
        <v>2.3337752597351726</v>
      </c>
      <c r="AD1734">
        <v>1.8116955003344013</v>
      </c>
    </row>
    <row r="1735" spans="1:30">
      <c r="A1735" s="92" t="s">
        <v>483</v>
      </c>
      <c r="S1735">
        <v>31.618599829699008</v>
      </c>
      <c r="T1735">
        <v>31.622393389337788</v>
      </c>
      <c r="U1735">
        <v>31.283701119217</v>
      </c>
      <c r="V1735">
        <v>31.913736225170215</v>
      </c>
      <c r="W1735">
        <v>31.283943604033322</v>
      </c>
      <c r="X1735">
        <v>31.727066091195834</v>
      </c>
      <c r="Y1735">
        <v>32.720969894705625</v>
      </c>
      <c r="Z1735">
        <v>33.293442743286256</v>
      </c>
      <c r="AA1735">
        <v>35.205251884708147</v>
      </c>
      <c r="AB1735">
        <v>36.96724891261173</v>
      </c>
      <c r="AC1735">
        <v>37.345288465340673</v>
      </c>
      <c r="AD1735">
        <v>36.883434637280502</v>
      </c>
    </row>
    <row r="1736" spans="1:30">
      <c r="A1736" s="92" t="s">
        <v>89</v>
      </c>
      <c r="S1736">
        <v>22.439364296625843</v>
      </c>
      <c r="T1736">
        <v>16.633143666127818</v>
      </c>
      <c r="U1736">
        <v>16.293601064226262</v>
      </c>
      <c r="V1736">
        <v>14.449314498766078</v>
      </c>
      <c r="W1736">
        <v>13.07485230273023</v>
      </c>
      <c r="X1736">
        <v>12.9861822957629</v>
      </c>
      <c r="Y1736">
        <v>12.882372042305922</v>
      </c>
      <c r="Z1736">
        <v>10.639269233706676</v>
      </c>
      <c r="AA1736">
        <v>8.4716870021992996</v>
      </c>
      <c r="AB1736">
        <v>1.2506664121497302</v>
      </c>
      <c r="AC1736">
        <v>1.197254816251563</v>
      </c>
      <c r="AD1736">
        <v>0.92506185142903297</v>
      </c>
    </row>
    <row r="1737" spans="1:30">
      <c r="A1737" s="92" t="s">
        <v>482</v>
      </c>
      <c r="S1737">
        <v>10.425786751149245</v>
      </c>
      <c r="T1737">
        <v>10.056574115237774</v>
      </c>
      <c r="U1737">
        <v>10.696381875435362</v>
      </c>
      <c r="V1737">
        <v>10.626899315810055</v>
      </c>
      <c r="W1737">
        <v>9.7094361505426221</v>
      </c>
      <c r="X1737">
        <v>9.8294519446627557</v>
      </c>
      <c r="Y1737">
        <v>9.3672216937695119</v>
      </c>
      <c r="Z1737">
        <v>8.8364671696915256</v>
      </c>
      <c r="AA1737">
        <v>8.9604790915458921</v>
      </c>
      <c r="AB1737">
        <v>9.0001039857962155</v>
      </c>
      <c r="AC1737">
        <v>8.7030696944089474</v>
      </c>
      <c r="AD1737">
        <v>8.6176427323900935</v>
      </c>
    </row>
    <row r="1738" spans="1:30">
      <c r="A1738" s="92" t="s">
        <v>11</v>
      </c>
      <c r="S1738">
        <v>5.3922400895011293</v>
      </c>
      <c r="T1738">
        <v>5.0693660764061379</v>
      </c>
      <c r="U1738">
        <v>5.5273410067235256</v>
      </c>
      <c r="V1738">
        <v>5.6920745605518297</v>
      </c>
      <c r="W1738">
        <v>4.4407674030844859</v>
      </c>
      <c r="X1738">
        <v>4.2468839080591358</v>
      </c>
      <c r="Y1738">
        <v>5.5416955450291194</v>
      </c>
      <c r="Z1738">
        <v>5.637251657398668</v>
      </c>
      <c r="AA1738">
        <v>4.8392722243296582</v>
      </c>
      <c r="AB1738">
        <v>4.9753515822892078</v>
      </c>
      <c r="AC1738">
        <v>5.6786082260226243</v>
      </c>
      <c r="AD1738">
        <v>4.8112056365958198</v>
      </c>
    </row>
    <row r="1739" spans="1:30">
      <c r="A1739" s="92" t="s">
        <v>10</v>
      </c>
      <c r="S1739">
        <v>30.340334604828577</v>
      </c>
      <c r="T1739">
        <v>30.248573602845447</v>
      </c>
      <c r="U1739">
        <v>29.097120122522124</v>
      </c>
      <c r="V1739">
        <v>27.624678694261089</v>
      </c>
      <c r="W1739">
        <v>26.948209631573384</v>
      </c>
      <c r="X1739">
        <v>26.967039258461263</v>
      </c>
      <c r="Y1739">
        <v>26.302844166166274</v>
      </c>
      <c r="Z1739">
        <v>25.650060945686015</v>
      </c>
      <c r="AA1739">
        <v>25.450873073711328</v>
      </c>
      <c r="AB1739">
        <v>24.112406128784674</v>
      </c>
      <c r="AC1739">
        <v>26.664867179961792</v>
      </c>
      <c r="AD1739">
        <v>24.549276475882895</v>
      </c>
    </row>
    <row r="1740" spans="1:30">
      <c r="A1740" s="92" t="s">
        <v>9</v>
      </c>
      <c r="S1740">
        <v>24.940237485063594</v>
      </c>
      <c r="T1740">
        <v>25.308926482140748</v>
      </c>
      <c r="U1740">
        <v>23.747596818051029</v>
      </c>
      <c r="V1740">
        <v>24.583640995235548</v>
      </c>
      <c r="W1740">
        <v>25.002486149692139</v>
      </c>
      <c r="X1740">
        <v>25.316610272244439</v>
      </c>
      <c r="Y1740">
        <v>24.000742419973129</v>
      </c>
      <c r="Z1740">
        <v>24.442545955746322</v>
      </c>
      <c r="AA1740">
        <v>23.12836088856638</v>
      </c>
      <c r="AB1740">
        <v>24.422764572660785</v>
      </c>
      <c r="AC1740">
        <v>26.48846778918341</v>
      </c>
      <c r="AD1740">
        <v>27.281424342018294</v>
      </c>
    </row>
    <row r="1741" spans="1:30">
      <c r="A1741" s="92" t="s">
        <v>8</v>
      </c>
      <c r="S1741">
        <v>4.0930656934306571</v>
      </c>
      <c r="T1741">
        <v>4.1849926695988273</v>
      </c>
      <c r="U1741">
        <v>4.1458817596073958</v>
      </c>
      <c r="V1741">
        <v>3.8047607758990827</v>
      </c>
      <c r="W1741">
        <v>3.6332501774295407</v>
      </c>
      <c r="X1741">
        <v>3.4987968551498523</v>
      </c>
      <c r="Y1741">
        <v>3.5247230491210741</v>
      </c>
      <c r="Z1741">
        <v>3.4283660919131034</v>
      </c>
      <c r="AA1741">
        <v>2.9446929621176809</v>
      </c>
      <c r="AB1741">
        <v>3.1104204060813769</v>
      </c>
      <c r="AC1741">
        <v>3.5796991035361914</v>
      </c>
      <c r="AD1741">
        <v>3.6923986042883863</v>
      </c>
    </row>
    <row r="1742" spans="1:30">
      <c r="A1742" s="92" t="s">
        <v>6</v>
      </c>
      <c r="S1742">
        <v>29.750117483095185</v>
      </c>
      <c r="T1742">
        <v>28.712280524047895</v>
      </c>
      <c r="U1742">
        <v>27.801525160594785</v>
      </c>
      <c r="V1742">
        <v>26.555377131684192</v>
      </c>
      <c r="W1742">
        <v>26.828106080344298</v>
      </c>
      <c r="X1742">
        <v>25.907484520716935</v>
      </c>
      <c r="Y1742">
        <v>25.79324099526773</v>
      </c>
      <c r="Z1742">
        <v>27.824347922371896</v>
      </c>
      <c r="AA1742">
        <v>27.323684613923092</v>
      </c>
      <c r="AB1742">
        <v>27.250041171934896</v>
      </c>
      <c r="AC1742">
        <v>29.226675425021902</v>
      </c>
      <c r="AD1742">
        <v>30.727603273044313</v>
      </c>
    </row>
    <row r="1743" spans="1:30">
      <c r="A1743" s="92" t="s">
        <v>5</v>
      </c>
      <c r="S1743">
        <v>9.1400682685623895</v>
      </c>
      <c r="T1743">
        <v>8.5880303159525369</v>
      </c>
      <c r="U1743">
        <v>8.5555303908091105</v>
      </c>
      <c r="V1743">
        <v>8.4915803370412135</v>
      </c>
      <c r="W1743">
        <v>8.8015722105212948</v>
      </c>
      <c r="X1743">
        <v>7.216408799212366</v>
      </c>
      <c r="Y1743">
        <v>7.306014763518907</v>
      </c>
      <c r="Z1743">
        <v>8.3100912143091339</v>
      </c>
      <c r="AA1743">
        <v>8.3996451944932957</v>
      </c>
      <c r="AB1743">
        <v>7.6529745987128024</v>
      </c>
      <c r="AC1743">
        <v>9.7569355432507407</v>
      </c>
      <c r="AD1743">
        <v>10.185571177361776</v>
      </c>
    </row>
    <row r="1744" spans="1:30">
      <c r="A1744" s="92" t="s">
        <v>4</v>
      </c>
      <c r="S1744">
        <v>2.667255277846651</v>
      </c>
      <c r="T1744">
        <v>2.7143345422782592</v>
      </c>
      <c r="U1744">
        <v>2.4393558458631173</v>
      </c>
      <c r="V1744">
        <v>3.1373444775768617</v>
      </c>
      <c r="W1744">
        <v>2.8102611219843929</v>
      </c>
      <c r="X1744">
        <v>2.7242340075185725</v>
      </c>
      <c r="Y1744">
        <v>2.683465572270225</v>
      </c>
      <c r="Z1744">
        <v>3.347661244819629</v>
      </c>
      <c r="AA1744">
        <v>3.1626275651171709</v>
      </c>
      <c r="AB1744">
        <v>3.1636420979478115</v>
      </c>
      <c r="AC1744">
        <v>2.9789903477810422</v>
      </c>
      <c r="AD1744">
        <v>2.6976805229124921</v>
      </c>
    </row>
    <row r="1745" spans="1:30">
      <c r="A1745" s="92" t="s">
        <v>3</v>
      </c>
      <c r="S1745">
        <v>2.2989068086863367</v>
      </c>
      <c r="T1745">
        <v>2.2404823647304664</v>
      </c>
      <c r="U1745">
        <v>2.1781966889596194</v>
      </c>
      <c r="V1745">
        <v>2.1283547755130319</v>
      </c>
      <c r="W1745">
        <v>2.3503786442762227</v>
      </c>
      <c r="X1745">
        <v>2.4803004473324184</v>
      </c>
      <c r="Y1745">
        <v>2.6791507354148565</v>
      </c>
      <c r="Z1745">
        <v>2.757565859632825</v>
      </c>
      <c r="AA1745">
        <v>2.5162350728178717</v>
      </c>
      <c r="AB1745">
        <v>2.1833393254739182</v>
      </c>
      <c r="AC1745">
        <v>2.7849236554180963</v>
      </c>
      <c r="AD1745">
        <v>2.7421086428093364</v>
      </c>
    </row>
    <row r="1746" spans="1:30">
      <c r="A1746" s="92" t="s">
        <v>32</v>
      </c>
      <c r="S1746">
        <v>31.669172516696264</v>
      </c>
      <c r="T1746">
        <v>30.93993881893778</v>
      </c>
      <c r="U1746">
        <v>28.684508397699261</v>
      </c>
      <c r="V1746">
        <v>28.96210988808015</v>
      </c>
      <c r="W1746">
        <v>27.973373798886218</v>
      </c>
      <c r="X1746">
        <v>29.178050656948539</v>
      </c>
      <c r="Y1746">
        <v>29.911503469958124</v>
      </c>
      <c r="Z1746">
        <v>31.346920845903188</v>
      </c>
      <c r="AA1746">
        <v>30.252770769119103</v>
      </c>
      <c r="AB1746">
        <v>28.931393561026226</v>
      </c>
      <c r="AC1746">
        <v>28.519256118833518</v>
      </c>
      <c r="AD1746">
        <v>28.325982631631106</v>
      </c>
    </row>
    <row r="1747" spans="1:30">
      <c r="A1747" s="92" t="s">
        <v>1</v>
      </c>
      <c r="S1747">
        <v>9.9728103157466066</v>
      </c>
      <c r="T1747">
        <v>10.211628425038983</v>
      </c>
      <c r="U1747">
        <v>9.8613081039262465</v>
      </c>
      <c r="V1747">
        <v>8.7590937873777523</v>
      </c>
      <c r="W1747">
        <v>7.2714023395867837</v>
      </c>
      <c r="X1747">
        <v>5.2507861318861986</v>
      </c>
      <c r="Y1747">
        <v>6.5364517570271365</v>
      </c>
      <c r="Z1747">
        <v>4.3076190807375658</v>
      </c>
      <c r="AA1747">
        <v>3.6288564307027884</v>
      </c>
      <c r="AB1747">
        <v>3.095858468925583</v>
      </c>
      <c r="AC1747">
        <v>3.073880222909616</v>
      </c>
      <c r="AD1747">
        <v>3.5426822088778995</v>
      </c>
    </row>
    <row r="1748" spans="1:30">
      <c r="A1748" s="92" t="s">
        <v>0</v>
      </c>
      <c r="S1748">
        <v>11.33667979134705</v>
      </c>
      <c r="T1748">
        <v>9.8161214492829565</v>
      </c>
      <c r="U1748">
        <v>9.0939230812336866</v>
      </c>
      <c r="V1748">
        <v>8.0032102714558153</v>
      </c>
      <c r="W1748">
        <v>9.7110801296300533</v>
      </c>
      <c r="X1748">
        <v>9.2775268919626335</v>
      </c>
      <c r="Y1748">
        <v>8.7102628190029936</v>
      </c>
      <c r="Z1748">
        <v>9.4882979678990083</v>
      </c>
      <c r="AA1748">
        <v>10.408325828571813</v>
      </c>
      <c r="AB1748">
        <v>10.388278806901464</v>
      </c>
      <c r="AC1748">
        <v>9.2900400131092429</v>
      </c>
      <c r="AD1748">
        <v>9.3852970729611371</v>
      </c>
    </row>
    <row r="1751" spans="1:30">
      <c r="A1751" s="485" t="s">
        <v>347</v>
      </c>
    </row>
    <row r="1752" spans="1:30">
      <c r="A1752" t="s">
        <v>2715</v>
      </c>
    </row>
  </sheetData>
  <sheetProtection algorithmName="SHA-512" hashValue="lAPVnKTUNh2gdz0BZPQk1pYoPVsL25G1Cf3yOB8TU+qOgzC+H1PR89oV3D5KeL/T0fDi5n9YPkUN5QktPlxgIg==" saltValue="3bvm75E3VcMUJ4KDNt+Hrg==" spinCount="100000" sheet="1" objects="1" scenarios="1"/>
  <hyperlinks>
    <hyperlink ref="C76" r:id="rId1" xr:uid="{00000000-0004-0000-6001-000000000000}"/>
    <hyperlink ref="C85" r:id="rId2" location="data/RL" xr:uid="{00000000-0004-0000-6001-000001000000}"/>
    <hyperlink ref="B37" r:id="rId3" xr:uid="{00000000-0004-0000-6001-000002000000}"/>
    <hyperlink ref="B24" r:id="rId4" xr:uid="{00000000-0004-0000-6001-000003000000}"/>
    <hyperlink ref="B6" r:id="rId5" xr:uid="{00000000-0004-0000-6001-000004000000}"/>
    <hyperlink ref="A219" r:id="rId6" xr:uid="{00000000-0004-0000-6001-000005000000}"/>
    <hyperlink ref="A823" r:id="rId7" xr:uid="{00000000-0004-0000-6001-000006000000}"/>
  </hyperlinks>
  <pageMargins left="0.7" right="0.7" top="0.75" bottom="0.75" header="0.3" footer="0.3"/>
  <pageSetup paperSize="9" orientation="portrait" r:id="rId8"/>
  <drawing r:id="rId9"/>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1-000000000000}">
  <sheetPr codeName="Sheet366">
    <tabColor rgb="FFC00000"/>
  </sheetPr>
  <dimension ref="A1:K48"/>
  <sheetViews>
    <sheetView topLeftCell="A38" workbookViewId="0">
      <selection activeCell="D126" sqref="A1:XFD1048576"/>
    </sheetView>
  </sheetViews>
  <sheetFormatPr defaultRowHeight="14.5"/>
  <cols>
    <col min="1" max="1" width="28.54296875" customWidth="1"/>
  </cols>
  <sheetData>
    <row r="1" spans="1:11">
      <c r="B1" s="1146" t="s">
        <v>2267</v>
      </c>
      <c r="C1" s="1146"/>
      <c r="D1" s="1146" t="s">
        <v>2268</v>
      </c>
      <c r="E1" s="1146"/>
    </row>
    <row r="2" spans="1:11">
      <c r="A2" s="379" t="s">
        <v>12</v>
      </c>
      <c r="B2">
        <v>2020</v>
      </c>
      <c r="C2">
        <v>2021</v>
      </c>
      <c r="D2">
        <v>2020</v>
      </c>
      <c r="E2">
        <v>2021</v>
      </c>
    </row>
    <row r="3" spans="1:11">
      <c r="A3" s="244" t="s">
        <v>423</v>
      </c>
      <c r="B3">
        <v>49115.5</v>
      </c>
      <c r="C3">
        <v>82262.399999999994</v>
      </c>
      <c r="D3">
        <f>B3/J16</f>
        <v>4285.820244328097</v>
      </c>
      <c r="E3">
        <f>C3/K16</f>
        <v>7377.6479657943473</v>
      </c>
    </row>
    <row r="4" spans="1:11">
      <c r="A4" s="244" t="s">
        <v>424</v>
      </c>
      <c r="B4">
        <v>74564.399999999994</v>
      </c>
      <c r="C4">
        <v>93143.3</v>
      </c>
      <c r="D4">
        <f>B4/J16</f>
        <v>6506.4921465968573</v>
      </c>
      <c r="E4">
        <f>C4/K16</f>
        <v>8353.4941573838441</v>
      </c>
    </row>
    <row r="5" spans="1:11">
      <c r="A5" s="244" t="s">
        <v>425</v>
      </c>
    </row>
    <row r="6" spans="1:11">
      <c r="A6" s="244" t="s">
        <v>426</v>
      </c>
    </row>
    <row r="9" spans="1:11">
      <c r="A9" t="s">
        <v>2266</v>
      </c>
    </row>
    <row r="14" spans="1:11" s="381" customFormat="1" ht="18" customHeight="1">
      <c r="A14" s="1145" t="s">
        <v>2269</v>
      </c>
      <c r="B14" s="1145"/>
      <c r="C14" s="1145"/>
      <c r="D14" s="1145"/>
      <c r="E14" s="1145"/>
      <c r="F14" s="1145"/>
      <c r="G14" s="1145"/>
      <c r="H14" s="1145"/>
      <c r="I14" s="1145"/>
      <c r="J14" s="1145"/>
      <c r="K14" s="1145"/>
    </row>
    <row r="15" spans="1:11" s="381" customFormat="1" ht="30.75" customHeight="1">
      <c r="A15" s="382" t="s">
        <v>1141</v>
      </c>
      <c r="B15" s="380">
        <v>2012</v>
      </c>
      <c r="C15" s="380">
        <v>2013</v>
      </c>
      <c r="D15" s="380">
        <v>2014</v>
      </c>
      <c r="E15" s="380">
        <v>2015</v>
      </c>
      <c r="F15" s="380">
        <v>2016</v>
      </c>
      <c r="G15" s="380">
        <v>2017</v>
      </c>
      <c r="H15" s="380">
        <v>2018</v>
      </c>
      <c r="I15" s="380">
        <v>2019</v>
      </c>
      <c r="J15" s="380">
        <v>2020</v>
      </c>
      <c r="K15" s="380">
        <v>2021</v>
      </c>
    </row>
    <row r="16" spans="1:11" s="381" customFormat="1" ht="25.15" customHeight="1">
      <c r="A16" s="378" t="s">
        <v>12</v>
      </c>
      <c r="B16" s="385">
        <v>7.6191332019471689</v>
      </c>
      <c r="C16" s="385">
        <v>8.3989255143734383</v>
      </c>
      <c r="D16" s="385">
        <v>8.9760867394202464</v>
      </c>
      <c r="E16" s="385">
        <v>10.129002385419605</v>
      </c>
      <c r="F16" s="385">
        <v>10.89</v>
      </c>
      <c r="G16" s="385">
        <v>10.3</v>
      </c>
      <c r="H16" s="385">
        <v>10.210000000000001</v>
      </c>
      <c r="I16" s="385">
        <v>10.761664925745819</v>
      </c>
      <c r="J16" s="385">
        <v>11.46</v>
      </c>
      <c r="K16" s="385">
        <v>11.150220284486405</v>
      </c>
    </row>
    <row r="19" spans="1:11">
      <c r="A19" s="379" t="s">
        <v>483</v>
      </c>
    </row>
    <row r="21" spans="1:11">
      <c r="B21" s="1146" t="s">
        <v>2272</v>
      </c>
      <c r="C21" s="1146"/>
      <c r="D21" s="1146" t="s">
        <v>2268</v>
      </c>
      <c r="E21" s="1146"/>
    </row>
    <row r="22" spans="1:11">
      <c r="A22" s="379"/>
      <c r="B22">
        <v>2020</v>
      </c>
      <c r="C22">
        <v>2021</v>
      </c>
      <c r="D22">
        <v>2020</v>
      </c>
      <c r="E22">
        <v>2021</v>
      </c>
    </row>
    <row r="23" spans="1:11">
      <c r="A23" s="244" t="s">
        <v>423</v>
      </c>
      <c r="B23" s="19">
        <v>8924</v>
      </c>
      <c r="C23" s="19">
        <v>14492</v>
      </c>
      <c r="D23">
        <f>B23/J31</f>
        <v>20.704157111399837</v>
      </c>
      <c r="E23">
        <f>C23/K31</f>
        <v>34.803909796104612</v>
      </c>
      <c r="F23" s="1" t="s">
        <v>2270</v>
      </c>
    </row>
    <row r="24" spans="1:11">
      <c r="A24" s="244" t="s">
        <v>424</v>
      </c>
      <c r="B24" s="19">
        <v>103035</v>
      </c>
      <c r="C24" s="19">
        <v>107789</v>
      </c>
      <c r="D24">
        <f>B24/J31</f>
        <v>239.04670864781292</v>
      </c>
      <c r="E24">
        <f>C24/K31</f>
        <v>258.8654866831576</v>
      </c>
      <c r="F24" t="s">
        <v>2273</v>
      </c>
    </row>
    <row r="25" spans="1:11">
      <c r="A25" s="244" t="s">
        <v>425</v>
      </c>
    </row>
    <row r="26" spans="1:11">
      <c r="A26" s="244" t="s">
        <v>426</v>
      </c>
    </row>
    <row r="27" spans="1:11">
      <c r="B27" s="19">
        <v>17276</v>
      </c>
      <c r="D27">
        <f>B27/I31</f>
        <v>38.912714429868821</v>
      </c>
    </row>
    <row r="29" spans="1:11" s="381" customFormat="1" ht="18" customHeight="1">
      <c r="A29" s="1145" t="s">
        <v>2269</v>
      </c>
      <c r="B29" s="1145"/>
      <c r="C29" s="1145"/>
      <c r="D29" s="1145"/>
      <c r="E29" s="1145"/>
      <c r="F29" s="1145"/>
      <c r="G29" s="1145"/>
      <c r="H29" s="1145"/>
      <c r="I29" s="1145"/>
      <c r="J29" s="1145"/>
      <c r="K29" s="1145"/>
    </row>
    <row r="30" spans="1:11" s="381" customFormat="1" ht="30.75" customHeight="1">
      <c r="A30" s="382" t="s">
        <v>1141</v>
      </c>
      <c r="B30" s="380">
        <v>2012</v>
      </c>
      <c r="C30" s="380">
        <v>2013</v>
      </c>
      <c r="D30" s="380">
        <v>2014</v>
      </c>
      <c r="E30" s="380">
        <v>2015</v>
      </c>
      <c r="F30" s="380">
        <v>2016</v>
      </c>
      <c r="G30" s="380">
        <v>2017</v>
      </c>
      <c r="H30" s="380">
        <v>2018</v>
      </c>
      <c r="I30" s="380">
        <v>2019</v>
      </c>
      <c r="J30" s="380">
        <v>2020</v>
      </c>
      <c r="K30" s="380">
        <v>2021</v>
      </c>
    </row>
    <row r="31" spans="1:11" s="381" customFormat="1" ht="25.15" customHeight="1">
      <c r="A31" s="378" t="s">
        <v>750</v>
      </c>
      <c r="B31" s="377">
        <v>382.9</v>
      </c>
      <c r="C31" s="377">
        <v>370.5</v>
      </c>
      <c r="D31" s="377">
        <v>370.8</v>
      </c>
      <c r="E31" s="377">
        <v>443.6</v>
      </c>
      <c r="F31" s="377">
        <v>444.8</v>
      </c>
      <c r="G31" s="377">
        <v>436.6</v>
      </c>
      <c r="H31" s="377">
        <v>400.34097035040429</v>
      </c>
      <c r="I31" s="377">
        <v>443.96800000000002</v>
      </c>
      <c r="J31" s="377">
        <v>431.02454990000001</v>
      </c>
      <c r="K31" s="384">
        <v>416.39</v>
      </c>
    </row>
    <row r="34" spans="1:11">
      <c r="A34" t="s">
        <v>2270</v>
      </c>
    </row>
    <row r="36" spans="1:11">
      <c r="A36" t="s">
        <v>2271</v>
      </c>
    </row>
    <row r="39" spans="1:11">
      <c r="A39" s="379" t="s">
        <v>482</v>
      </c>
    </row>
    <row r="41" spans="1:11">
      <c r="A41" t="s">
        <v>2274</v>
      </c>
    </row>
    <row r="42" spans="1:11">
      <c r="A42" t="s">
        <v>1141</v>
      </c>
      <c r="B42">
        <v>2012</v>
      </c>
      <c r="C42">
        <v>2013</v>
      </c>
      <c r="D42">
        <v>2014</v>
      </c>
      <c r="E42">
        <v>2015</v>
      </c>
      <c r="F42">
        <v>2016</v>
      </c>
      <c r="G42">
        <v>2017</v>
      </c>
      <c r="H42">
        <v>2018</v>
      </c>
      <c r="I42">
        <v>2019</v>
      </c>
      <c r="J42">
        <v>2020</v>
      </c>
      <c r="K42">
        <v>2021</v>
      </c>
    </row>
    <row r="43" spans="1:11">
      <c r="A43" t="s">
        <v>482</v>
      </c>
      <c r="B43">
        <v>4892.6183086488309</v>
      </c>
      <c r="C43">
        <v>4624.0918445587158</v>
      </c>
      <c r="D43">
        <v>4485.4156572573656</v>
      </c>
      <c r="E43">
        <v>4061.4820677813364</v>
      </c>
      <c r="F43">
        <v>3813.3224557275357</v>
      </c>
      <c r="G43">
        <v>4407.4036628858357</v>
      </c>
      <c r="H43">
        <v>4346.9868825742005</v>
      </c>
      <c r="I43">
        <v>4495.6794796847971</v>
      </c>
      <c r="J43">
        <v>3970.3906313886919</v>
      </c>
      <c r="K43">
        <v>4939.1681057605874</v>
      </c>
    </row>
    <row r="46" spans="1:11">
      <c r="B46">
        <f>'1.1.19'!N4/Estimates2022!B43</f>
        <v>0.43640014463740873</v>
      </c>
      <c r="C46">
        <f>'1.1.19'!O4/Estimates2022!C43</f>
        <v>0.44547764219994135</v>
      </c>
      <c r="D46">
        <f>'1.1.19'!P4/Estimates2022!D43</f>
        <v>0.44943574101728517</v>
      </c>
      <c r="E46">
        <f>'1.1.19'!Q4/Estimates2022!E43</f>
        <v>0.44882730346407723</v>
      </c>
      <c r="F46">
        <f>'1.1.19'!R4/Estimates2022!F43</f>
        <v>0.44544833484739216</v>
      </c>
      <c r="G46">
        <f>'1.1.19'!S4/Estimates2022!G43</f>
        <v>0.44095251888670689</v>
      </c>
      <c r="H46">
        <f>'1.1.19'!T4/Estimates2022!H43</f>
        <v>0.45948431722600364</v>
      </c>
      <c r="I46">
        <f>'1.1.19'!U4/Estimates2022!I43</f>
        <v>0.46608280849392636</v>
      </c>
      <c r="J46">
        <f>'1.1.19'!V4/Estimates2022!J43</f>
        <v>0.45523325648635765</v>
      </c>
      <c r="K46">
        <f>'1.1.19'!W4/Estimates2022!K43</f>
        <v>0.42157834285928852</v>
      </c>
    </row>
    <row r="48" spans="1:11">
      <c r="B48">
        <f>'1.1.19'!N5/Estimates2022!B43</f>
        <v>0.4058804847170745</v>
      </c>
      <c r="C48">
        <f>'1.1.19'!O5/Estimates2022!C43</f>
        <v>0.4199865108551582</v>
      </c>
      <c r="D48">
        <f>'1.1.19'!P5/Estimates2022!D43</f>
        <v>0.38921081244619138</v>
      </c>
      <c r="E48">
        <f>'1.1.19'!Q5/Estimates2022!E43</f>
        <v>0.37403244500100763</v>
      </c>
      <c r="F48">
        <f>'1.1.19'!R5/Estimates2022!F43</f>
        <v>0.39946149824861188</v>
      </c>
      <c r="G48">
        <f>'1.1.19'!S5/Estimates2022!G43</f>
        <v>0.4466296153529789</v>
      </c>
      <c r="H48">
        <f>'1.1.19'!T5/Estimates2022!H43</f>
        <v>0.52460332613876659</v>
      </c>
      <c r="I48">
        <f>'1.1.19'!U5/Estimates2022!I43</f>
        <v>0.49078284605037714</v>
      </c>
      <c r="J48">
        <f>'1.1.19'!V5/Estimates2022!J43</f>
        <v>0.47652092813050678</v>
      </c>
      <c r="K48">
        <f>'1.1.19'!W5/Estimates2022!K43</f>
        <v>0.48354115717878415</v>
      </c>
    </row>
  </sheetData>
  <sheetProtection algorithmName="SHA-512" hashValue="JpHbEX7jwoCH3NjKmZiDTP4w10xV1ESVpmrfPKObJgZRASjukUO4/8RmZG0DRojyKM3wuJKINN8LhollgpPKAw==" saltValue="udTId2ZqwHhIYuB7HhcOqg==" spinCount="100000" sheet="1" objects="1" scenarios="1"/>
  <mergeCells count="6">
    <mergeCell ref="A29:K29"/>
    <mergeCell ref="B1:C1"/>
    <mergeCell ref="D1:E1"/>
    <mergeCell ref="A14:K14"/>
    <mergeCell ref="B21:C21"/>
    <mergeCell ref="D21:E21"/>
  </mergeCells>
  <hyperlinks>
    <hyperlink ref="F23" r:id="rId1" xr:uid="{00000000-0004-0000-6101-000000000000}"/>
  </hyperlinks>
  <pageMargins left="0.7" right="0.7" top="0.75" bottom="0.75" header="0.3" footer="0.3"/>
</worksheet>
</file>

<file path=xl/worksheets/sheet3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1-000000000000}">
  <sheetPr codeName="Sheet367">
    <tabColor rgb="FFC00000"/>
  </sheetPr>
  <dimension ref="A2:P59"/>
  <sheetViews>
    <sheetView topLeftCell="A39" workbookViewId="0">
      <selection activeCell="Q45" sqref="Q45"/>
    </sheetView>
  </sheetViews>
  <sheetFormatPr defaultRowHeight="14.5"/>
  <cols>
    <col min="1" max="1" width="19.26953125" customWidth="1"/>
  </cols>
  <sheetData>
    <row r="2" spans="1:16">
      <c r="A2" s="1145" t="s">
        <v>1140</v>
      </c>
      <c r="B2" s="1145"/>
      <c r="C2" s="1145"/>
      <c r="D2" s="1145"/>
      <c r="E2" s="1145"/>
      <c r="F2" s="1145"/>
      <c r="G2" s="1145"/>
      <c r="H2" s="1145"/>
      <c r="I2" s="1145"/>
      <c r="J2" s="1145"/>
      <c r="K2" s="1145"/>
      <c r="L2" s="1145"/>
      <c r="M2" s="1145"/>
      <c r="N2" s="1145"/>
      <c r="O2" s="1145"/>
      <c r="P2" s="1145"/>
    </row>
    <row r="3" spans="1:16" ht="28">
      <c r="A3" s="354" t="s">
        <v>1141</v>
      </c>
      <c r="B3" s="355">
        <v>2007</v>
      </c>
      <c r="C3" s="380">
        <v>2008</v>
      </c>
      <c r="D3" s="380">
        <v>2009</v>
      </c>
      <c r="E3" s="380">
        <v>2010</v>
      </c>
      <c r="F3" s="380">
        <v>2011</v>
      </c>
      <c r="G3" s="355">
        <v>2012</v>
      </c>
      <c r="H3" s="355">
        <v>2013</v>
      </c>
      <c r="I3" s="355">
        <v>2014</v>
      </c>
      <c r="J3" s="355">
        <v>2015</v>
      </c>
      <c r="K3" s="355">
        <v>2016</v>
      </c>
      <c r="L3" s="355">
        <v>2017</v>
      </c>
      <c r="M3" s="355">
        <v>2018</v>
      </c>
      <c r="N3" s="355">
        <v>2019</v>
      </c>
      <c r="O3" s="355">
        <v>2020</v>
      </c>
      <c r="P3" s="355">
        <v>2021</v>
      </c>
    </row>
    <row r="4" spans="1:16">
      <c r="A4" s="356" t="s">
        <v>13</v>
      </c>
      <c r="B4" s="416">
        <v>20805.58851125939</v>
      </c>
      <c r="C4" s="414">
        <v>21452.303429941621</v>
      </c>
      <c r="D4" s="414">
        <v>22099.018348623857</v>
      </c>
      <c r="E4" s="414">
        <v>22802.438959549625</v>
      </c>
      <c r="F4" s="414">
        <v>23532.862281067559</v>
      </c>
      <c r="G4" s="357">
        <v>24292</v>
      </c>
      <c r="H4" s="357">
        <v>25080</v>
      </c>
      <c r="I4" s="357">
        <v>25901</v>
      </c>
      <c r="J4" s="357">
        <v>26681</v>
      </c>
      <c r="K4" s="357">
        <v>27503</v>
      </c>
      <c r="L4" s="357">
        <v>28359</v>
      </c>
      <c r="M4" s="357">
        <v>29250</v>
      </c>
      <c r="N4" s="357">
        <v>30175</v>
      </c>
      <c r="O4" s="357">
        <v>31127</v>
      </c>
      <c r="P4" s="357">
        <v>32097</v>
      </c>
    </row>
    <row r="5" spans="1:16">
      <c r="A5" s="356" t="s">
        <v>12</v>
      </c>
      <c r="B5" s="416">
        <v>1879.5573829948355</v>
      </c>
      <c r="C5" s="414">
        <v>1914.8854589855243</v>
      </c>
      <c r="D5" s="414">
        <v>1950.8775599027706</v>
      </c>
      <c r="E5" s="414">
        <v>1987.5461667292132</v>
      </c>
      <c r="F5" s="414">
        <v>2025</v>
      </c>
      <c r="G5" s="357">
        <v>2068.5</v>
      </c>
      <c r="H5" s="357">
        <v>2110.1</v>
      </c>
      <c r="I5" s="357">
        <v>2149.3000000000002</v>
      </c>
      <c r="J5" s="357">
        <v>2185.9</v>
      </c>
      <c r="K5" s="357">
        <v>2219.6999999999998</v>
      </c>
      <c r="L5" s="357">
        <v>2254</v>
      </c>
      <c r="M5" s="357">
        <v>2288.6999999999998</v>
      </c>
      <c r="N5" s="357">
        <v>2323.5</v>
      </c>
      <c r="O5" s="357">
        <v>2374.6970000000001</v>
      </c>
      <c r="P5" s="357">
        <v>2410.3000000000002</v>
      </c>
    </row>
    <row r="6" spans="1:16">
      <c r="A6" s="356" t="s">
        <v>750</v>
      </c>
      <c r="B6" s="419">
        <v>641.62400000000002</v>
      </c>
      <c r="C6" s="414">
        <v>652.202</v>
      </c>
      <c r="D6" s="414">
        <v>669.327</v>
      </c>
      <c r="E6" s="414">
        <v>687.05200000000002</v>
      </c>
      <c r="F6" s="414">
        <v>705.37599999999998</v>
      </c>
      <c r="G6" s="357">
        <v>724</v>
      </c>
      <c r="H6" s="357">
        <v>744</v>
      </c>
      <c r="I6" s="357">
        <v>764</v>
      </c>
      <c r="J6" s="357">
        <v>785</v>
      </c>
      <c r="K6" s="357">
        <v>806</v>
      </c>
      <c r="L6" s="357">
        <v>758.31600000000003</v>
      </c>
      <c r="M6" s="357">
        <v>776.11</v>
      </c>
      <c r="N6" s="357">
        <v>794.28</v>
      </c>
      <c r="O6" s="357">
        <v>812.76900000000001</v>
      </c>
      <c r="P6" s="358">
        <v>831.6</v>
      </c>
    </row>
    <row r="7" spans="1:16">
      <c r="A7" s="356" t="s">
        <v>1142</v>
      </c>
      <c r="B7" s="416">
        <v>65837</v>
      </c>
      <c r="C7" s="414">
        <v>68076</v>
      </c>
      <c r="D7" s="414">
        <v>70391</v>
      </c>
      <c r="E7" s="414">
        <v>72884</v>
      </c>
      <c r="F7" s="414">
        <v>75259</v>
      </c>
      <c r="G7" s="357">
        <v>77817</v>
      </c>
      <c r="H7" s="357">
        <v>80462</v>
      </c>
      <c r="I7" s="357">
        <v>83197</v>
      </c>
      <c r="J7" s="357">
        <v>86025.626847758875</v>
      </c>
      <c r="K7" s="357">
        <v>89216</v>
      </c>
      <c r="L7" s="357">
        <v>91984.000000000015</v>
      </c>
      <c r="M7" s="357">
        <v>95132</v>
      </c>
      <c r="N7" s="357">
        <v>98387</v>
      </c>
      <c r="O7" s="357">
        <v>101757</v>
      </c>
      <c r="P7" s="357">
        <v>105247.00000000001</v>
      </c>
    </row>
    <row r="8" spans="1:16">
      <c r="A8" s="356" t="s">
        <v>482</v>
      </c>
      <c r="B8" s="417">
        <v>1018</v>
      </c>
      <c r="C8" s="415">
        <v>1032</v>
      </c>
      <c r="D8" s="415">
        <v>1044</v>
      </c>
      <c r="E8" s="415">
        <v>1055</v>
      </c>
      <c r="F8" s="415">
        <v>1067</v>
      </c>
      <c r="G8" s="358">
        <v>1080</v>
      </c>
      <c r="H8" s="358">
        <v>1093</v>
      </c>
      <c r="I8" s="358">
        <v>1106</v>
      </c>
      <c r="J8" s="358">
        <v>1119</v>
      </c>
      <c r="K8" s="357">
        <v>1132</v>
      </c>
      <c r="L8" s="357">
        <v>1093</v>
      </c>
      <c r="M8" s="357">
        <v>1120</v>
      </c>
      <c r="N8" s="357">
        <v>1134</v>
      </c>
      <c r="O8" s="359">
        <v>1146.903</v>
      </c>
      <c r="P8" s="359">
        <v>1160.3620000000001</v>
      </c>
    </row>
    <row r="9" spans="1:16">
      <c r="A9" s="356" t="s">
        <v>11</v>
      </c>
      <c r="B9" s="417">
        <v>1880</v>
      </c>
      <c r="C9" s="415">
        <v>1884</v>
      </c>
      <c r="D9" s="415">
        <v>1887</v>
      </c>
      <c r="E9" s="415">
        <v>1892</v>
      </c>
      <c r="F9" s="415">
        <v>1897</v>
      </c>
      <c r="G9" s="358">
        <v>1901</v>
      </c>
      <c r="H9" s="358">
        <v>1908</v>
      </c>
      <c r="I9" s="358">
        <v>1916</v>
      </c>
      <c r="J9" s="358">
        <v>1924</v>
      </c>
      <c r="K9" s="358">
        <v>1942</v>
      </c>
      <c r="L9" s="358">
        <v>1953</v>
      </c>
      <c r="M9" s="358">
        <v>2183</v>
      </c>
      <c r="N9" s="358">
        <v>2125</v>
      </c>
      <c r="O9" s="358">
        <v>2050</v>
      </c>
      <c r="P9" s="358">
        <v>2077</v>
      </c>
    </row>
    <row r="10" spans="1:16">
      <c r="A10" s="356" t="s">
        <v>10</v>
      </c>
      <c r="B10" s="417">
        <v>18556</v>
      </c>
      <c r="C10" s="415">
        <v>19072</v>
      </c>
      <c r="D10" s="415">
        <v>19601.026000000002</v>
      </c>
      <c r="E10" s="415">
        <v>20142.014999999999</v>
      </c>
      <c r="F10" s="415">
        <v>20696.07</v>
      </c>
      <c r="G10" s="358">
        <v>21263</v>
      </c>
      <c r="H10" s="358">
        <v>21842</v>
      </c>
      <c r="I10" s="358">
        <v>22434</v>
      </c>
      <c r="J10" s="358">
        <v>23040</v>
      </c>
      <c r="K10" s="358">
        <v>23658</v>
      </c>
      <c r="L10" s="358">
        <v>24290</v>
      </c>
      <c r="M10" s="358">
        <v>25729.337</v>
      </c>
      <c r="N10" s="358">
        <v>26525.313999999998</v>
      </c>
      <c r="O10" s="358">
        <v>27340.456999999999</v>
      </c>
      <c r="P10" s="360">
        <v>28177.761999999999</v>
      </c>
    </row>
    <row r="11" spans="1:16">
      <c r="A11" s="356" t="s">
        <v>9</v>
      </c>
      <c r="B11" s="417">
        <v>12900</v>
      </c>
      <c r="C11" s="415">
        <v>13077</v>
      </c>
      <c r="D11" s="415">
        <v>13520</v>
      </c>
      <c r="E11" s="415">
        <v>13948</v>
      </c>
      <c r="F11" s="415">
        <v>14389</v>
      </c>
      <c r="G11" s="358">
        <v>14845</v>
      </c>
      <c r="H11" s="358">
        <v>15317</v>
      </c>
      <c r="I11" s="358">
        <v>15805</v>
      </c>
      <c r="J11" s="358">
        <v>16311</v>
      </c>
      <c r="K11" s="357">
        <v>16833</v>
      </c>
      <c r="L11" s="357">
        <v>17373</v>
      </c>
      <c r="M11" s="357">
        <v>17564</v>
      </c>
      <c r="N11" s="357">
        <v>18005</v>
      </c>
      <c r="O11" s="357">
        <v>18450</v>
      </c>
      <c r="P11" s="357">
        <v>18898</v>
      </c>
    </row>
    <row r="12" spans="1:16">
      <c r="A12" s="356" t="s">
        <v>8</v>
      </c>
      <c r="B12" s="417">
        <v>1240</v>
      </c>
      <c r="C12" s="415">
        <v>1244</v>
      </c>
      <c r="D12" s="415">
        <v>1247</v>
      </c>
      <c r="E12" s="415">
        <v>1250</v>
      </c>
      <c r="F12" s="415">
        <v>1252</v>
      </c>
      <c r="G12" s="358">
        <v>1256</v>
      </c>
      <c r="H12" s="358">
        <v>1259</v>
      </c>
      <c r="I12" s="358">
        <v>1261</v>
      </c>
      <c r="J12" s="358">
        <v>1263</v>
      </c>
      <c r="K12" s="357">
        <v>1263</v>
      </c>
      <c r="L12" s="357">
        <v>1265</v>
      </c>
      <c r="M12" s="357">
        <v>1265</v>
      </c>
      <c r="N12" s="357">
        <v>1266</v>
      </c>
      <c r="O12" s="357">
        <v>1266</v>
      </c>
      <c r="P12" s="357">
        <v>1266</v>
      </c>
    </row>
    <row r="13" spans="1:16">
      <c r="A13" s="356" t="s">
        <v>6</v>
      </c>
      <c r="B13" s="416">
        <v>20632.434000000001</v>
      </c>
      <c r="C13" s="414">
        <v>21207.929</v>
      </c>
      <c r="D13" s="414">
        <v>21802.866000000002</v>
      </c>
      <c r="E13" s="414">
        <v>22416.881000000001</v>
      </c>
      <c r="F13" s="414">
        <v>23049.620999999999</v>
      </c>
      <c r="G13" s="357">
        <v>23700.715</v>
      </c>
      <c r="H13" s="357">
        <v>24366.112000000001</v>
      </c>
      <c r="I13" s="357">
        <v>25041.921999999999</v>
      </c>
      <c r="J13" s="357">
        <v>25727.911</v>
      </c>
      <c r="K13" s="357">
        <v>26423.623</v>
      </c>
      <c r="L13" s="357">
        <v>27864.264999999999</v>
      </c>
      <c r="M13" s="357">
        <v>28585.72</v>
      </c>
      <c r="N13" s="357">
        <v>29318.300999999999</v>
      </c>
      <c r="O13" s="357">
        <v>30066.648000000001</v>
      </c>
      <c r="P13" s="357">
        <v>30832.243999999999</v>
      </c>
    </row>
    <row r="14" spans="1:16">
      <c r="A14" s="356" t="s">
        <v>5</v>
      </c>
      <c r="B14" s="417">
        <v>2028</v>
      </c>
      <c r="C14" s="415">
        <v>2116</v>
      </c>
      <c r="D14" s="415">
        <v>2103</v>
      </c>
      <c r="E14" s="415">
        <v>2143</v>
      </c>
      <c r="F14" s="415">
        <v>2116.0770000000002</v>
      </c>
      <c r="G14" s="358">
        <v>2155</v>
      </c>
      <c r="H14" s="358">
        <v>2196</v>
      </c>
      <c r="I14" s="358">
        <v>2238</v>
      </c>
      <c r="J14" s="358">
        <v>2281</v>
      </c>
      <c r="K14" s="358">
        <v>2459</v>
      </c>
      <c r="L14" s="358">
        <v>2369</v>
      </c>
      <c r="M14" s="358">
        <v>2414</v>
      </c>
      <c r="N14" s="358">
        <v>2459</v>
      </c>
      <c r="O14" s="358">
        <v>2504</v>
      </c>
      <c r="P14" s="358">
        <v>2550</v>
      </c>
    </row>
    <row r="15" spans="1:16">
      <c r="A15" s="356" t="s">
        <v>4</v>
      </c>
      <c r="B15" s="417">
        <v>84</v>
      </c>
      <c r="C15" s="415">
        <v>85</v>
      </c>
      <c r="D15" s="415">
        <v>87</v>
      </c>
      <c r="E15" s="415">
        <v>88</v>
      </c>
      <c r="F15" s="415">
        <v>86.78369075428013</v>
      </c>
      <c r="G15" s="358">
        <v>88.302999999999997</v>
      </c>
      <c r="H15" s="358">
        <v>89.948999999999998</v>
      </c>
      <c r="I15" s="358">
        <v>91.358999999999995</v>
      </c>
      <c r="J15" s="358">
        <v>93.418999999999997</v>
      </c>
      <c r="K15" s="358">
        <v>94.677000000000007</v>
      </c>
      <c r="L15" s="358">
        <v>95.843000000000004</v>
      </c>
      <c r="M15" s="358">
        <v>96.762</v>
      </c>
      <c r="N15" s="358">
        <v>97.625</v>
      </c>
      <c r="O15" s="358">
        <v>98.462000000000003</v>
      </c>
      <c r="P15" s="358">
        <v>99.257999999999996</v>
      </c>
    </row>
    <row r="16" spans="1:16">
      <c r="A16" s="356" t="s">
        <v>3</v>
      </c>
      <c r="B16" s="416">
        <v>48883.844990928817</v>
      </c>
      <c r="C16" s="414">
        <v>49177</v>
      </c>
      <c r="D16" s="414">
        <v>50545</v>
      </c>
      <c r="E16" s="414">
        <v>51329</v>
      </c>
      <c r="F16" s="414">
        <v>52129</v>
      </c>
      <c r="G16" s="357">
        <v>52827.909</v>
      </c>
      <c r="H16" s="357">
        <v>53649.095999999998</v>
      </c>
      <c r="I16" s="357">
        <v>54488.423999999999</v>
      </c>
      <c r="J16" s="357">
        <v>55319.826000000001</v>
      </c>
      <c r="K16" s="357">
        <v>56140.764000000003</v>
      </c>
      <c r="L16" s="357">
        <v>56990.964</v>
      </c>
      <c r="M16" s="357">
        <v>57859.351000000002</v>
      </c>
      <c r="N16" s="357">
        <v>58726.826000000001</v>
      </c>
      <c r="O16" s="357">
        <v>59538.697</v>
      </c>
      <c r="P16" s="357">
        <v>60143</v>
      </c>
    </row>
    <row r="17" spans="1:16">
      <c r="A17" s="356" t="s">
        <v>431</v>
      </c>
      <c r="B17" s="416">
        <v>39446</v>
      </c>
      <c r="C17" s="414">
        <v>40668</v>
      </c>
      <c r="D17" s="414">
        <v>41916</v>
      </c>
      <c r="E17" s="414">
        <v>43187</v>
      </c>
      <c r="F17" s="414">
        <v>44485</v>
      </c>
      <c r="G17" s="357">
        <v>44929</v>
      </c>
      <c r="H17" s="357">
        <v>46356</v>
      </c>
      <c r="I17" s="357">
        <v>47831</v>
      </c>
      <c r="J17" s="357">
        <v>49359</v>
      </c>
      <c r="K17" s="357">
        <v>50942</v>
      </c>
      <c r="L17" s="357">
        <v>52555</v>
      </c>
      <c r="M17" s="357">
        <v>54199</v>
      </c>
      <c r="N17" s="357">
        <v>55891</v>
      </c>
      <c r="O17" s="357">
        <v>57638</v>
      </c>
      <c r="P17" s="357">
        <v>59442</v>
      </c>
    </row>
    <row r="18" spans="1:16">
      <c r="A18" s="356" t="s">
        <v>1</v>
      </c>
      <c r="B18" s="416">
        <v>11970</v>
      </c>
      <c r="C18" s="414">
        <v>12292</v>
      </c>
      <c r="D18" s="414">
        <v>12626</v>
      </c>
      <c r="E18" s="414">
        <v>13093</v>
      </c>
      <c r="F18" s="414">
        <v>13719</v>
      </c>
      <c r="G18" s="357">
        <v>14145.326999999999</v>
      </c>
      <c r="H18" s="357">
        <v>14580.29</v>
      </c>
      <c r="I18" s="357">
        <v>15023.315000000001</v>
      </c>
      <c r="J18" s="357">
        <v>15473.905000000001</v>
      </c>
      <c r="K18" s="357">
        <v>15933.883</v>
      </c>
      <c r="L18" s="357">
        <v>16405.228999999999</v>
      </c>
      <c r="M18" s="357">
        <v>16887.72</v>
      </c>
      <c r="N18" s="357">
        <v>17381.168000000001</v>
      </c>
      <c r="O18" s="357">
        <v>17885.421999999999</v>
      </c>
      <c r="P18" s="357">
        <v>18400.556</v>
      </c>
    </row>
    <row r="19" spans="1:16">
      <c r="A19" s="356" t="s">
        <v>0</v>
      </c>
      <c r="B19" s="416">
        <v>12040</v>
      </c>
      <c r="C19" s="414">
        <v>12122</v>
      </c>
      <c r="D19" s="414">
        <v>12231</v>
      </c>
      <c r="E19" s="414">
        <v>12336</v>
      </c>
      <c r="F19" s="414">
        <v>12754</v>
      </c>
      <c r="G19" s="357">
        <v>13061</v>
      </c>
      <c r="H19" s="357">
        <v>13668</v>
      </c>
      <c r="I19" s="357">
        <v>13993</v>
      </c>
      <c r="J19" s="357">
        <v>14327</v>
      </c>
      <c r="K19" s="357">
        <v>14670</v>
      </c>
      <c r="L19" s="357">
        <v>15022</v>
      </c>
      <c r="M19" s="357">
        <v>15384</v>
      </c>
      <c r="N19" s="357">
        <v>15761</v>
      </c>
      <c r="O19" s="357">
        <v>16153</v>
      </c>
      <c r="P19" s="357">
        <v>16559</v>
      </c>
    </row>
    <row r="22" spans="1:16">
      <c r="A22" s="418" t="s">
        <v>2503</v>
      </c>
    </row>
    <row r="24" spans="1:16">
      <c r="D24">
        <f>D6/C6-1</f>
        <v>2.6257202523144674E-2</v>
      </c>
      <c r="E24">
        <f>E6/D6-1</f>
        <v>2.6481824280209842E-2</v>
      </c>
    </row>
    <row r="26" spans="1:16">
      <c r="B26" s="414">
        <v>22802.438959549625</v>
      </c>
      <c r="C26" s="414">
        <v>23532.862281067559</v>
      </c>
      <c r="E26">
        <v>22802</v>
      </c>
      <c r="F26">
        <v>23533</v>
      </c>
      <c r="G26">
        <v>24292</v>
      </c>
      <c r="H26">
        <v>25080</v>
      </c>
      <c r="I26">
        <v>25901</v>
      </c>
      <c r="J26">
        <v>26681</v>
      </c>
      <c r="K26">
        <v>27503</v>
      </c>
      <c r="L26">
        <v>28359</v>
      </c>
      <c r="M26">
        <v>29250</v>
      </c>
      <c r="N26">
        <v>30175</v>
      </c>
      <c r="O26">
        <v>31127</v>
      </c>
      <c r="P26">
        <v>32097</v>
      </c>
    </row>
    <row r="27" spans="1:16">
      <c r="B27" s="414">
        <v>1987.5461667292132</v>
      </c>
      <c r="C27" s="414">
        <v>2025</v>
      </c>
      <c r="E27">
        <v>1988</v>
      </c>
      <c r="F27">
        <v>2025</v>
      </c>
      <c r="G27">
        <v>2068.5</v>
      </c>
      <c r="H27">
        <v>2110.1</v>
      </c>
      <c r="I27">
        <v>2149.3000000000002</v>
      </c>
      <c r="J27">
        <v>2185.9</v>
      </c>
      <c r="K27">
        <v>2219.6999999999998</v>
      </c>
      <c r="L27">
        <v>2254</v>
      </c>
      <c r="M27">
        <v>2288.6999999999998</v>
      </c>
      <c r="N27">
        <v>2323.5</v>
      </c>
      <c r="O27">
        <v>2374.6970000000001</v>
      </c>
      <c r="P27">
        <v>2410.3000000000002</v>
      </c>
    </row>
    <row r="28" spans="1:16">
      <c r="B28" s="414">
        <v>687.05200000000002</v>
      </c>
      <c r="C28" s="414">
        <v>705.37599999999998</v>
      </c>
      <c r="E28">
        <v>687</v>
      </c>
      <c r="F28">
        <v>705</v>
      </c>
      <c r="G28">
        <v>687.96698805311951</v>
      </c>
      <c r="H28">
        <v>701.7263278141819</v>
      </c>
      <c r="I28">
        <v>715.76085437046538</v>
      </c>
      <c r="J28">
        <v>730.07607145787483</v>
      </c>
      <c r="K28">
        <v>744.67759288703235</v>
      </c>
      <c r="L28">
        <v>758.31600000000003</v>
      </c>
      <c r="M28">
        <v>776.11</v>
      </c>
      <c r="N28">
        <v>794.28</v>
      </c>
      <c r="O28">
        <v>812.76900000000001</v>
      </c>
      <c r="P28">
        <v>831.6</v>
      </c>
    </row>
    <row r="29" spans="1:16">
      <c r="B29" s="414">
        <v>72884</v>
      </c>
      <c r="C29" s="414">
        <v>75259</v>
      </c>
      <c r="E29">
        <v>72884</v>
      </c>
      <c r="F29">
        <v>75259</v>
      </c>
      <c r="G29">
        <v>77817</v>
      </c>
      <c r="H29">
        <v>80462</v>
      </c>
      <c r="I29">
        <v>83197</v>
      </c>
      <c r="J29">
        <v>86025.626847758875</v>
      </c>
      <c r="K29">
        <v>89216</v>
      </c>
      <c r="L29">
        <v>91984.000000000015</v>
      </c>
      <c r="M29">
        <v>95132</v>
      </c>
      <c r="N29">
        <v>98387</v>
      </c>
      <c r="O29">
        <v>101757</v>
      </c>
      <c r="P29">
        <v>105247.00000000001</v>
      </c>
    </row>
    <row r="30" spans="1:16">
      <c r="B30" s="415">
        <v>1055</v>
      </c>
      <c r="C30" s="415">
        <v>1067</v>
      </c>
      <c r="E30">
        <v>1055</v>
      </c>
      <c r="F30">
        <v>1067</v>
      </c>
      <c r="G30">
        <v>1080</v>
      </c>
      <c r="H30">
        <v>1093</v>
      </c>
      <c r="I30">
        <v>1106</v>
      </c>
      <c r="J30">
        <v>1119</v>
      </c>
      <c r="K30">
        <v>1132</v>
      </c>
      <c r="L30">
        <v>1093</v>
      </c>
      <c r="M30">
        <v>1120</v>
      </c>
      <c r="N30">
        <v>1134</v>
      </c>
      <c r="O30">
        <v>1160</v>
      </c>
      <c r="P30">
        <v>1183.2</v>
      </c>
    </row>
    <row r="31" spans="1:16">
      <c r="B31" s="415">
        <v>1892</v>
      </c>
      <c r="C31" s="415">
        <v>1897</v>
      </c>
      <c r="E31">
        <v>1892</v>
      </c>
      <c r="F31">
        <v>1897</v>
      </c>
      <c r="G31">
        <v>1901</v>
      </c>
      <c r="H31">
        <v>1908</v>
      </c>
      <c r="I31">
        <v>1916</v>
      </c>
      <c r="J31">
        <v>1924</v>
      </c>
      <c r="K31">
        <v>1942</v>
      </c>
      <c r="L31">
        <v>1953</v>
      </c>
      <c r="M31">
        <v>2183</v>
      </c>
      <c r="N31">
        <v>2125</v>
      </c>
      <c r="O31">
        <v>2050</v>
      </c>
      <c r="P31">
        <v>2077</v>
      </c>
    </row>
    <row r="32" spans="1:16">
      <c r="B32" s="415">
        <v>20142.014999999999</v>
      </c>
      <c r="C32" s="415">
        <v>20696.07</v>
      </c>
      <c r="E32">
        <v>20142</v>
      </c>
      <c r="F32">
        <v>20696</v>
      </c>
      <c r="G32">
        <v>21263</v>
      </c>
      <c r="H32">
        <v>21842</v>
      </c>
      <c r="I32">
        <v>22434</v>
      </c>
      <c r="J32">
        <v>23040</v>
      </c>
      <c r="K32">
        <v>23658</v>
      </c>
      <c r="L32">
        <v>24290</v>
      </c>
      <c r="M32">
        <v>25729.337</v>
      </c>
      <c r="N32">
        <v>26525.313999999998</v>
      </c>
      <c r="O32">
        <v>27340.456999999999</v>
      </c>
      <c r="P32">
        <v>28177.761999999999</v>
      </c>
    </row>
    <row r="33" spans="2:16">
      <c r="B33" s="415">
        <v>13948</v>
      </c>
      <c r="C33" s="415">
        <v>14389</v>
      </c>
      <c r="E33">
        <v>13948</v>
      </c>
      <c r="F33">
        <v>14389</v>
      </c>
      <c r="G33">
        <v>14845</v>
      </c>
      <c r="H33">
        <v>15317</v>
      </c>
      <c r="I33">
        <v>15805</v>
      </c>
      <c r="J33">
        <v>16311</v>
      </c>
      <c r="K33">
        <v>16833</v>
      </c>
      <c r="L33">
        <v>17373</v>
      </c>
      <c r="M33">
        <v>17564</v>
      </c>
      <c r="N33">
        <v>18005</v>
      </c>
      <c r="O33">
        <v>18450</v>
      </c>
      <c r="P33">
        <v>18898</v>
      </c>
    </row>
    <row r="34" spans="2:16">
      <c r="B34" s="415">
        <v>1250</v>
      </c>
      <c r="C34" s="415">
        <v>1252</v>
      </c>
      <c r="E34">
        <v>1250</v>
      </c>
      <c r="F34">
        <v>1252</v>
      </c>
      <c r="G34">
        <v>1256</v>
      </c>
      <c r="H34">
        <v>1259</v>
      </c>
      <c r="I34">
        <v>1261</v>
      </c>
      <c r="J34">
        <v>1263</v>
      </c>
      <c r="K34">
        <v>1263</v>
      </c>
      <c r="L34">
        <v>1265</v>
      </c>
      <c r="M34">
        <v>1265</v>
      </c>
      <c r="N34">
        <v>1266</v>
      </c>
      <c r="O34">
        <v>1266</v>
      </c>
      <c r="P34">
        <v>1266</v>
      </c>
    </row>
    <row r="35" spans="2:16">
      <c r="B35" s="414">
        <v>22416.881000000001</v>
      </c>
      <c r="C35" s="414">
        <v>23049.620999999999</v>
      </c>
      <c r="E35">
        <v>22417</v>
      </c>
      <c r="F35">
        <v>23050</v>
      </c>
      <c r="G35">
        <v>23700.715</v>
      </c>
      <c r="H35">
        <v>24366.112000000001</v>
      </c>
      <c r="I35">
        <v>25041.921999999999</v>
      </c>
      <c r="J35">
        <v>25727.911</v>
      </c>
      <c r="K35">
        <v>26423.623</v>
      </c>
      <c r="L35">
        <v>27864.264999999999</v>
      </c>
      <c r="M35">
        <v>28585.72</v>
      </c>
      <c r="N35">
        <v>29318.300999999999</v>
      </c>
      <c r="O35">
        <v>30066.648000000001</v>
      </c>
      <c r="P35">
        <v>30832.243999999999</v>
      </c>
    </row>
    <row r="36" spans="2:16">
      <c r="B36" s="415">
        <v>2143</v>
      </c>
      <c r="C36" s="415">
        <v>2116.0770000000002</v>
      </c>
      <c r="E36">
        <v>2143</v>
      </c>
      <c r="F36">
        <v>2116</v>
      </c>
      <c r="G36">
        <v>2155</v>
      </c>
      <c r="H36">
        <v>2196</v>
      </c>
      <c r="I36">
        <v>2238</v>
      </c>
      <c r="J36">
        <v>2281</v>
      </c>
      <c r="K36">
        <v>2459</v>
      </c>
      <c r="L36">
        <v>2369</v>
      </c>
      <c r="M36">
        <v>2414</v>
      </c>
      <c r="N36">
        <v>2459</v>
      </c>
      <c r="O36">
        <v>2504</v>
      </c>
      <c r="P36">
        <v>2550</v>
      </c>
    </row>
    <row r="37" spans="2:16">
      <c r="B37" s="415">
        <v>88</v>
      </c>
      <c r="C37" s="415">
        <v>86.78369075428013</v>
      </c>
      <c r="E37">
        <v>88</v>
      </c>
      <c r="F37">
        <v>87</v>
      </c>
      <c r="G37">
        <v>88.302999999999997</v>
      </c>
      <c r="H37">
        <v>89.948999999999998</v>
      </c>
      <c r="I37">
        <v>91.358999999999995</v>
      </c>
      <c r="J37">
        <v>93.418999999999997</v>
      </c>
      <c r="K37">
        <v>94.677000000000007</v>
      </c>
      <c r="L37">
        <v>95.843000000000004</v>
      </c>
      <c r="M37">
        <v>96.762</v>
      </c>
      <c r="N37">
        <v>97.625</v>
      </c>
      <c r="O37">
        <v>98.462000000000003</v>
      </c>
      <c r="P37">
        <v>99.257999999999996</v>
      </c>
    </row>
    <row r="38" spans="2:16">
      <c r="B38" s="414">
        <v>51329</v>
      </c>
      <c r="C38" s="414">
        <v>52129</v>
      </c>
      <c r="E38">
        <v>51329</v>
      </c>
      <c r="F38">
        <v>52129</v>
      </c>
      <c r="G38">
        <v>52827.909</v>
      </c>
      <c r="H38">
        <v>53649.095999999998</v>
      </c>
      <c r="I38">
        <v>54488.423999999999</v>
      </c>
      <c r="J38">
        <v>55319.826000000001</v>
      </c>
      <c r="K38">
        <v>56140.764000000003</v>
      </c>
      <c r="L38">
        <v>56990.964</v>
      </c>
      <c r="M38">
        <v>57859.351000000002</v>
      </c>
      <c r="N38">
        <v>58726.826000000001</v>
      </c>
      <c r="O38">
        <v>59538.697</v>
      </c>
      <c r="P38">
        <v>60143</v>
      </c>
    </row>
    <row r="39" spans="2:16">
      <c r="B39" s="414">
        <v>43187</v>
      </c>
      <c r="C39" s="414">
        <v>44485</v>
      </c>
      <c r="E39">
        <v>43187</v>
      </c>
      <c r="F39">
        <v>44485</v>
      </c>
      <c r="G39">
        <v>44929</v>
      </c>
      <c r="H39">
        <v>46356</v>
      </c>
      <c r="I39">
        <v>47831</v>
      </c>
      <c r="J39">
        <v>49359</v>
      </c>
      <c r="K39">
        <v>50942</v>
      </c>
      <c r="L39">
        <v>52555</v>
      </c>
      <c r="M39">
        <v>54199</v>
      </c>
      <c r="N39">
        <v>55891</v>
      </c>
      <c r="O39">
        <v>57638</v>
      </c>
      <c r="P39">
        <v>59442</v>
      </c>
    </row>
    <row r="40" spans="2:16">
      <c r="B40" s="414">
        <v>13093</v>
      </c>
      <c r="C40" s="414">
        <v>13719</v>
      </c>
      <c r="E40">
        <v>13093</v>
      </c>
      <c r="F40">
        <v>13719</v>
      </c>
      <c r="G40">
        <v>14145.326999999999</v>
      </c>
      <c r="H40">
        <v>14580.29</v>
      </c>
      <c r="I40">
        <v>15023.315000000001</v>
      </c>
      <c r="J40">
        <v>15473.905000000001</v>
      </c>
      <c r="K40">
        <v>15933.883</v>
      </c>
      <c r="L40">
        <v>16405.228999999999</v>
      </c>
      <c r="M40">
        <v>16887.72</v>
      </c>
      <c r="N40">
        <v>17381.168000000001</v>
      </c>
      <c r="O40">
        <v>17885.421999999999</v>
      </c>
      <c r="P40">
        <v>18400.556</v>
      </c>
    </row>
    <row r="41" spans="2:16">
      <c r="B41" s="414">
        <v>12336</v>
      </c>
      <c r="C41" s="414">
        <v>12754</v>
      </c>
      <c r="E41">
        <v>12336</v>
      </c>
      <c r="F41">
        <v>12754</v>
      </c>
      <c r="G41">
        <v>13061</v>
      </c>
      <c r="H41">
        <v>13668</v>
      </c>
      <c r="I41">
        <v>13993</v>
      </c>
      <c r="J41">
        <v>14327</v>
      </c>
      <c r="K41">
        <v>14670</v>
      </c>
      <c r="L41">
        <v>15022</v>
      </c>
      <c r="M41">
        <v>15384</v>
      </c>
      <c r="N41">
        <v>15761</v>
      </c>
      <c r="O41">
        <v>16153</v>
      </c>
      <c r="P41">
        <v>16559</v>
      </c>
    </row>
    <row r="44" spans="2:16">
      <c r="E44" t="b">
        <f>E26=E4</f>
        <v>0</v>
      </c>
      <c r="F44" t="b">
        <f t="shared" ref="F44:P44" si="0">F26=F4</f>
        <v>0</v>
      </c>
      <c r="G44" t="b">
        <f t="shared" si="0"/>
        <v>1</v>
      </c>
      <c r="H44" t="b">
        <f t="shared" si="0"/>
        <v>1</v>
      </c>
      <c r="I44" t="b">
        <f t="shared" si="0"/>
        <v>1</v>
      </c>
      <c r="J44" t="b">
        <f t="shared" si="0"/>
        <v>1</v>
      </c>
      <c r="K44" t="b">
        <f t="shared" si="0"/>
        <v>1</v>
      </c>
      <c r="L44" t="b">
        <f t="shared" si="0"/>
        <v>1</v>
      </c>
      <c r="M44" t="b">
        <f t="shared" si="0"/>
        <v>1</v>
      </c>
      <c r="N44" t="b">
        <f t="shared" si="0"/>
        <v>1</v>
      </c>
      <c r="O44" t="b">
        <f t="shared" si="0"/>
        <v>1</v>
      </c>
      <c r="P44" t="b">
        <f t="shared" si="0"/>
        <v>1</v>
      </c>
    </row>
    <row r="45" spans="2:16">
      <c r="E45" t="b">
        <f t="shared" ref="E45:P45" si="1">E27=E5</f>
        <v>0</v>
      </c>
      <c r="F45" t="b">
        <f t="shared" si="1"/>
        <v>1</v>
      </c>
      <c r="G45" t="b">
        <f t="shared" si="1"/>
        <v>1</v>
      </c>
      <c r="H45" t="b">
        <f t="shared" si="1"/>
        <v>1</v>
      </c>
      <c r="I45" t="b">
        <f t="shared" si="1"/>
        <v>1</v>
      </c>
      <c r="J45" t="b">
        <f t="shared" si="1"/>
        <v>1</v>
      </c>
      <c r="K45" t="b">
        <f t="shared" si="1"/>
        <v>1</v>
      </c>
      <c r="L45" t="b">
        <f t="shared" si="1"/>
        <v>1</v>
      </c>
      <c r="M45" t="b">
        <f t="shared" si="1"/>
        <v>1</v>
      </c>
      <c r="N45" t="b">
        <f t="shared" si="1"/>
        <v>1</v>
      </c>
      <c r="O45" t="b">
        <f t="shared" si="1"/>
        <v>1</v>
      </c>
      <c r="P45" t="b">
        <f t="shared" si="1"/>
        <v>1</v>
      </c>
    </row>
    <row r="46" spans="2:16">
      <c r="E46" t="b">
        <f t="shared" ref="E46:P46" si="2">E28=E6</f>
        <v>0</v>
      </c>
      <c r="F46" t="b">
        <f t="shared" si="2"/>
        <v>0</v>
      </c>
      <c r="G46" t="b">
        <f t="shared" si="2"/>
        <v>0</v>
      </c>
      <c r="H46" t="b">
        <f t="shared" si="2"/>
        <v>0</v>
      </c>
      <c r="I46" t="b">
        <f t="shared" si="2"/>
        <v>0</v>
      </c>
      <c r="J46" t="b">
        <f t="shared" si="2"/>
        <v>0</v>
      </c>
      <c r="K46" t="b">
        <f t="shared" si="2"/>
        <v>0</v>
      </c>
      <c r="L46" t="b">
        <f t="shared" si="2"/>
        <v>1</v>
      </c>
      <c r="M46" t="b">
        <f t="shared" si="2"/>
        <v>1</v>
      </c>
      <c r="N46" t="b">
        <f t="shared" si="2"/>
        <v>1</v>
      </c>
      <c r="O46" t="b">
        <f t="shared" si="2"/>
        <v>1</v>
      </c>
      <c r="P46" t="b">
        <f t="shared" si="2"/>
        <v>1</v>
      </c>
    </row>
    <row r="47" spans="2:16">
      <c r="E47" t="b">
        <f t="shared" ref="E47:P47" si="3">E29=E7</f>
        <v>1</v>
      </c>
      <c r="F47" t="b">
        <f t="shared" si="3"/>
        <v>1</v>
      </c>
      <c r="G47" t="b">
        <f t="shared" si="3"/>
        <v>1</v>
      </c>
      <c r="H47" t="b">
        <f t="shared" si="3"/>
        <v>1</v>
      </c>
      <c r="I47" t="b">
        <f t="shared" si="3"/>
        <v>1</v>
      </c>
      <c r="J47" t="b">
        <f t="shared" si="3"/>
        <v>1</v>
      </c>
      <c r="K47" t="b">
        <f t="shared" si="3"/>
        <v>1</v>
      </c>
      <c r="L47" t="b">
        <f t="shared" si="3"/>
        <v>1</v>
      </c>
      <c r="M47" t="b">
        <f t="shared" si="3"/>
        <v>1</v>
      </c>
      <c r="N47" t="b">
        <f t="shared" si="3"/>
        <v>1</v>
      </c>
      <c r="O47" t="b">
        <f t="shared" si="3"/>
        <v>1</v>
      </c>
      <c r="P47" t="b">
        <f t="shared" si="3"/>
        <v>1</v>
      </c>
    </row>
    <row r="48" spans="2:16">
      <c r="E48" t="b">
        <f t="shared" ref="E48:P48" si="4">E30=E8</f>
        <v>1</v>
      </c>
      <c r="F48" t="b">
        <f t="shared" si="4"/>
        <v>1</v>
      </c>
      <c r="G48" t="b">
        <f t="shared" si="4"/>
        <v>1</v>
      </c>
      <c r="H48" t="b">
        <f t="shared" si="4"/>
        <v>1</v>
      </c>
      <c r="I48" t="b">
        <f t="shared" si="4"/>
        <v>1</v>
      </c>
      <c r="J48" t="b">
        <f t="shared" si="4"/>
        <v>1</v>
      </c>
      <c r="K48" t="b">
        <f t="shared" si="4"/>
        <v>1</v>
      </c>
      <c r="L48" t="b">
        <f t="shared" si="4"/>
        <v>1</v>
      </c>
      <c r="M48" t="b">
        <f t="shared" si="4"/>
        <v>1</v>
      </c>
      <c r="N48" t="b">
        <f t="shared" si="4"/>
        <v>1</v>
      </c>
      <c r="O48" t="b">
        <f t="shared" si="4"/>
        <v>0</v>
      </c>
      <c r="P48" t="b">
        <f t="shared" si="4"/>
        <v>0</v>
      </c>
    </row>
    <row r="49" spans="5:16">
      <c r="E49" t="b">
        <f t="shared" ref="E49:P49" si="5">E31=E9</f>
        <v>1</v>
      </c>
      <c r="F49" t="b">
        <f t="shared" si="5"/>
        <v>1</v>
      </c>
      <c r="G49" t="b">
        <f t="shared" si="5"/>
        <v>1</v>
      </c>
      <c r="H49" t="b">
        <f t="shared" si="5"/>
        <v>1</v>
      </c>
      <c r="I49" t="b">
        <f t="shared" si="5"/>
        <v>1</v>
      </c>
      <c r="J49" t="b">
        <f t="shared" si="5"/>
        <v>1</v>
      </c>
      <c r="K49" t="b">
        <f t="shared" si="5"/>
        <v>1</v>
      </c>
      <c r="L49" t="b">
        <f t="shared" si="5"/>
        <v>1</v>
      </c>
      <c r="M49" t="b">
        <f t="shared" si="5"/>
        <v>1</v>
      </c>
      <c r="N49" t="b">
        <f t="shared" si="5"/>
        <v>1</v>
      </c>
      <c r="O49" t="b">
        <f t="shared" si="5"/>
        <v>1</v>
      </c>
      <c r="P49" t="b">
        <f t="shared" si="5"/>
        <v>1</v>
      </c>
    </row>
    <row r="50" spans="5:16">
      <c r="E50" t="b">
        <f t="shared" ref="E50:P50" si="6">E32=E10</f>
        <v>0</v>
      </c>
      <c r="F50" t="b">
        <f t="shared" si="6"/>
        <v>0</v>
      </c>
      <c r="G50" t="b">
        <f t="shared" si="6"/>
        <v>1</v>
      </c>
      <c r="H50" t="b">
        <f t="shared" si="6"/>
        <v>1</v>
      </c>
      <c r="I50" t="b">
        <f t="shared" si="6"/>
        <v>1</v>
      </c>
      <c r="J50" t="b">
        <f t="shared" si="6"/>
        <v>1</v>
      </c>
      <c r="K50" t="b">
        <f t="shared" si="6"/>
        <v>1</v>
      </c>
      <c r="L50" t="b">
        <f t="shared" si="6"/>
        <v>1</v>
      </c>
      <c r="M50" t="b">
        <f t="shared" si="6"/>
        <v>1</v>
      </c>
      <c r="N50" t="b">
        <f t="shared" si="6"/>
        <v>1</v>
      </c>
      <c r="O50" t="b">
        <f t="shared" si="6"/>
        <v>1</v>
      </c>
      <c r="P50" t="b">
        <f t="shared" si="6"/>
        <v>1</v>
      </c>
    </row>
    <row r="51" spans="5:16">
      <c r="E51" t="b">
        <f t="shared" ref="E51:P51" si="7">E33=E11</f>
        <v>1</v>
      </c>
      <c r="F51" t="b">
        <f t="shared" si="7"/>
        <v>1</v>
      </c>
      <c r="G51" t="b">
        <f t="shared" si="7"/>
        <v>1</v>
      </c>
      <c r="H51" t="b">
        <f t="shared" si="7"/>
        <v>1</v>
      </c>
      <c r="I51" t="b">
        <f t="shared" si="7"/>
        <v>1</v>
      </c>
      <c r="J51" t="b">
        <f t="shared" si="7"/>
        <v>1</v>
      </c>
      <c r="K51" t="b">
        <f t="shared" si="7"/>
        <v>1</v>
      </c>
      <c r="L51" t="b">
        <f t="shared" si="7"/>
        <v>1</v>
      </c>
      <c r="M51" t="b">
        <f t="shared" si="7"/>
        <v>1</v>
      </c>
      <c r="N51" t="b">
        <f t="shared" si="7"/>
        <v>1</v>
      </c>
      <c r="O51" t="b">
        <f t="shared" si="7"/>
        <v>1</v>
      </c>
      <c r="P51" t="b">
        <f t="shared" si="7"/>
        <v>1</v>
      </c>
    </row>
    <row r="52" spans="5:16">
      <c r="E52" t="b">
        <f t="shared" ref="E52:P52" si="8">E34=E12</f>
        <v>1</v>
      </c>
      <c r="F52" t="b">
        <f t="shared" si="8"/>
        <v>1</v>
      </c>
      <c r="G52" t="b">
        <f t="shared" si="8"/>
        <v>1</v>
      </c>
      <c r="H52" t="b">
        <f t="shared" si="8"/>
        <v>1</v>
      </c>
      <c r="I52" t="b">
        <f t="shared" si="8"/>
        <v>1</v>
      </c>
      <c r="J52" t="b">
        <f t="shared" si="8"/>
        <v>1</v>
      </c>
      <c r="K52" t="b">
        <f t="shared" si="8"/>
        <v>1</v>
      </c>
      <c r="L52" t="b">
        <f t="shared" si="8"/>
        <v>1</v>
      </c>
      <c r="M52" t="b">
        <f t="shared" si="8"/>
        <v>1</v>
      </c>
      <c r="N52" t="b">
        <f t="shared" si="8"/>
        <v>1</v>
      </c>
      <c r="O52" t="b">
        <f t="shared" si="8"/>
        <v>1</v>
      </c>
      <c r="P52" t="b">
        <f t="shared" si="8"/>
        <v>1</v>
      </c>
    </row>
    <row r="53" spans="5:16">
      <c r="E53" t="b">
        <f t="shared" ref="E53:P53" si="9">E35=E13</f>
        <v>0</v>
      </c>
      <c r="F53" t="b">
        <f t="shared" si="9"/>
        <v>0</v>
      </c>
      <c r="G53" t="b">
        <f t="shared" si="9"/>
        <v>1</v>
      </c>
      <c r="H53" t="b">
        <f t="shared" si="9"/>
        <v>1</v>
      </c>
      <c r="I53" t="b">
        <f t="shared" si="9"/>
        <v>1</v>
      </c>
      <c r="J53" t="b">
        <f t="shared" si="9"/>
        <v>1</v>
      </c>
      <c r="K53" t="b">
        <f t="shared" si="9"/>
        <v>1</v>
      </c>
      <c r="L53" t="b">
        <f t="shared" si="9"/>
        <v>1</v>
      </c>
      <c r="M53" t="b">
        <f t="shared" si="9"/>
        <v>1</v>
      </c>
      <c r="N53" t="b">
        <f t="shared" si="9"/>
        <v>1</v>
      </c>
      <c r="O53" t="b">
        <f t="shared" si="9"/>
        <v>1</v>
      </c>
      <c r="P53" t="b">
        <f t="shared" si="9"/>
        <v>1</v>
      </c>
    </row>
    <row r="54" spans="5:16">
      <c r="E54" t="b">
        <f t="shared" ref="E54:P54" si="10">E36=E14</f>
        <v>1</v>
      </c>
      <c r="F54" t="b">
        <f t="shared" si="10"/>
        <v>0</v>
      </c>
      <c r="G54" t="b">
        <f t="shared" si="10"/>
        <v>1</v>
      </c>
      <c r="H54" t="b">
        <f t="shared" si="10"/>
        <v>1</v>
      </c>
      <c r="I54" t="b">
        <f t="shared" si="10"/>
        <v>1</v>
      </c>
      <c r="J54" t="b">
        <f t="shared" si="10"/>
        <v>1</v>
      </c>
      <c r="K54" t="b">
        <f t="shared" si="10"/>
        <v>1</v>
      </c>
      <c r="L54" t="b">
        <f t="shared" si="10"/>
        <v>1</v>
      </c>
      <c r="M54" t="b">
        <f t="shared" si="10"/>
        <v>1</v>
      </c>
      <c r="N54" t="b">
        <f t="shared" si="10"/>
        <v>1</v>
      </c>
      <c r="O54" t="b">
        <f t="shared" si="10"/>
        <v>1</v>
      </c>
      <c r="P54" t="b">
        <f t="shared" si="10"/>
        <v>1</v>
      </c>
    </row>
    <row r="55" spans="5:16">
      <c r="E55" t="b">
        <f t="shared" ref="E55:P55" si="11">E37=E15</f>
        <v>1</v>
      </c>
      <c r="F55" t="b">
        <f t="shared" si="11"/>
        <v>0</v>
      </c>
      <c r="G55" t="b">
        <f t="shared" si="11"/>
        <v>1</v>
      </c>
      <c r="H55" t="b">
        <f t="shared" si="11"/>
        <v>1</v>
      </c>
      <c r="I55" t="b">
        <f t="shared" si="11"/>
        <v>1</v>
      </c>
      <c r="J55" t="b">
        <f t="shared" si="11"/>
        <v>1</v>
      </c>
      <c r="K55" t="b">
        <f t="shared" si="11"/>
        <v>1</v>
      </c>
      <c r="L55" t="b">
        <f t="shared" si="11"/>
        <v>1</v>
      </c>
      <c r="M55" t="b">
        <f t="shared" si="11"/>
        <v>1</v>
      </c>
      <c r="N55" t="b">
        <f t="shared" si="11"/>
        <v>1</v>
      </c>
      <c r="O55" t="b">
        <f t="shared" si="11"/>
        <v>1</v>
      </c>
      <c r="P55" t="b">
        <f t="shared" si="11"/>
        <v>1</v>
      </c>
    </row>
    <row r="56" spans="5:16">
      <c r="E56" t="b">
        <f t="shared" ref="E56:P56" si="12">E38=E16</f>
        <v>1</v>
      </c>
      <c r="F56" t="b">
        <f t="shared" si="12"/>
        <v>1</v>
      </c>
      <c r="G56" t="b">
        <f t="shared" si="12"/>
        <v>1</v>
      </c>
      <c r="H56" t="b">
        <f t="shared" si="12"/>
        <v>1</v>
      </c>
      <c r="I56" t="b">
        <f t="shared" si="12"/>
        <v>1</v>
      </c>
      <c r="J56" t="b">
        <f t="shared" si="12"/>
        <v>1</v>
      </c>
      <c r="K56" t="b">
        <f t="shared" si="12"/>
        <v>1</v>
      </c>
      <c r="L56" t="b">
        <f t="shared" si="12"/>
        <v>1</v>
      </c>
      <c r="M56" t="b">
        <f t="shared" si="12"/>
        <v>1</v>
      </c>
      <c r="N56" t="b">
        <f t="shared" si="12"/>
        <v>1</v>
      </c>
      <c r="O56" t="b">
        <f t="shared" si="12"/>
        <v>1</v>
      </c>
      <c r="P56" t="b">
        <f t="shared" si="12"/>
        <v>1</v>
      </c>
    </row>
    <row r="57" spans="5:16">
      <c r="E57" t="b">
        <f t="shared" ref="E57:P57" si="13">E39=E17</f>
        <v>1</v>
      </c>
      <c r="F57" t="b">
        <f t="shared" si="13"/>
        <v>1</v>
      </c>
      <c r="G57" t="b">
        <f t="shared" si="13"/>
        <v>1</v>
      </c>
      <c r="H57" t="b">
        <f t="shared" si="13"/>
        <v>1</v>
      </c>
      <c r="I57" t="b">
        <f t="shared" si="13"/>
        <v>1</v>
      </c>
      <c r="J57" t="b">
        <f t="shared" si="13"/>
        <v>1</v>
      </c>
      <c r="K57" t="b">
        <f t="shared" si="13"/>
        <v>1</v>
      </c>
      <c r="L57" t="b">
        <f t="shared" si="13"/>
        <v>1</v>
      </c>
      <c r="M57" t="b">
        <f t="shared" si="13"/>
        <v>1</v>
      </c>
      <c r="N57" t="b">
        <f t="shared" si="13"/>
        <v>1</v>
      </c>
      <c r="O57" t="b">
        <f t="shared" si="13"/>
        <v>1</v>
      </c>
      <c r="P57" t="b">
        <f t="shared" si="13"/>
        <v>1</v>
      </c>
    </row>
    <row r="58" spans="5:16">
      <c r="E58" t="b">
        <f t="shared" ref="E58:P58" si="14">E40=E18</f>
        <v>1</v>
      </c>
      <c r="F58" t="b">
        <f t="shared" si="14"/>
        <v>1</v>
      </c>
      <c r="G58" t="b">
        <f t="shared" si="14"/>
        <v>1</v>
      </c>
      <c r="H58" t="b">
        <f t="shared" si="14"/>
        <v>1</v>
      </c>
      <c r="I58" t="b">
        <f t="shared" si="14"/>
        <v>1</v>
      </c>
      <c r="J58" t="b">
        <f t="shared" si="14"/>
        <v>1</v>
      </c>
      <c r="K58" t="b">
        <f t="shared" si="14"/>
        <v>1</v>
      </c>
      <c r="L58" t="b">
        <f t="shared" si="14"/>
        <v>1</v>
      </c>
      <c r="M58" t="b">
        <f t="shared" si="14"/>
        <v>1</v>
      </c>
      <c r="N58" t="b">
        <f t="shared" si="14"/>
        <v>1</v>
      </c>
      <c r="O58" t="b">
        <f t="shared" si="14"/>
        <v>1</v>
      </c>
      <c r="P58" t="b">
        <f t="shared" si="14"/>
        <v>1</v>
      </c>
    </row>
    <row r="59" spans="5:16">
      <c r="E59" t="b">
        <f t="shared" ref="E59:P59" si="15">E41=E19</f>
        <v>1</v>
      </c>
      <c r="F59" t="b">
        <f t="shared" si="15"/>
        <v>1</v>
      </c>
      <c r="G59" t="b">
        <f t="shared" si="15"/>
        <v>1</v>
      </c>
      <c r="H59" t="b">
        <f t="shared" si="15"/>
        <v>1</v>
      </c>
      <c r="I59" t="b">
        <f t="shared" si="15"/>
        <v>1</v>
      </c>
      <c r="J59" t="b">
        <f t="shared" si="15"/>
        <v>1</v>
      </c>
      <c r="K59" t="b">
        <f t="shared" si="15"/>
        <v>1</v>
      </c>
      <c r="L59" t="b">
        <f t="shared" si="15"/>
        <v>1</v>
      </c>
      <c r="M59" t="b">
        <f t="shared" si="15"/>
        <v>1</v>
      </c>
      <c r="N59" t="b">
        <f t="shared" si="15"/>
        <v>1</v>
      </c>
      <c r="O59" t="b">
        <f t="shared" si="15"/>
        <v>1</v>
      </c>
      <c r="P59" t="b">
        <f t="shared" si="15"/>
        <v>1</v>
      </c>
    </row>
  </sheetData>
  <sheetProtection algorithmName="SHA-512" hashValue="+VjNOMj72YcI6w12/8SdjfFdgGzhTtpIbgdsWn+yW46O3ghm2/+x0Az6TfHGCnCMkEP/i7kZqC3uKtI1hoYXZA==" saltValue="EWZdmQ8jlAyUF+ZWQPqROQ==" spinCount="100000" sheet="1" objects="1" scenarios="1"/>
  <mergeCells count="1">
    <mergeCell ref="A2:P2"/>
  </mergeCells>
  <pageMargins left="0.7" right="0.7" top="0.75" bottom="0.75" header="0.3" footer="0.3"/>
  <legacy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3C591-8618-43E3-9E2B-9AE7B45C429A}">
  <dimension ref="A1:O21"/>
  <sheetViews>
    <sheetView workbookViewId="0">
      <selection activeCell="H1" sqref="H1"/>
    </sheetView>
  </sheetViews>
  <sheetFormatPr defaultColWidth="9.26953125" defaultRowHeight="14"/>
  <cols>
    <col min="1" max="1" width="36.54296875" style="17" customWidth="1"/>
    <col min="2" max="12" width="11.7265625" style="17" customWidth="1"/>
    <col min="13" max="13" width="8.54296875" style="17" customWidth="1"/>
    <col min="14" max="14" width="15.26953125" style="17" customWidth="1"/>
    <col min="15" max="15" width="21.26953125" style="17" customWidth="1"/>
    <col min="16" max="16384" width="9.26953125" style="17"/>
  </cols>
  <sheetData>
    <row r="1" spans="1:15" ht="18" customHeight="1">
      <c r="A1" s="44" t="s">
        <v>3128</v>
      </c>
      <c r="B1" s="43"/>
      <c r="C1" s="43"/>
      <c r="D1" s="43"/>
      <c r="E1" s="43"/>
      <c r="F1" s="43"/>
      <c r="G1" s="43"/>
      <c r="H1" s="43"/>
      <c r="I1" s="43"/>
      <c r="J1" s="43"/>
      <c r="K1" s="43"/>
      <c r="L1" s="43"/>
    </row>
    <row r="2" spans="1:15" ht="18" customHeight="1">
      <c r="A2" s="44"/>
      <c r="B2" s="43"/>
      <c r="C2" s="43"/>
      <c r="D2" s="43"/>
      <c r="E2" s="43"/>
      <c r="F2" s="43"/>
      <c r="G2" s="43"/>
      <c r="H2" s="43"/>
      <c r="I2" s="43"/>
      <c r="J2" s="43"/>
      <c r="K2" s="43"/>
      <c r="L2" s="43"/>
    </row>
    <row r="3" spans="1:15" ht="18" customHeight="1">
      <c r="A3" s="250" t="s">
        <v>421</v>
      </c>
      <c r="B3" s="217">
        <v>2005</v>
      </c>
      <c r="C3" s="217">
        <v>2010</v>
      </c>
      <c r="D3" s="217">
        <v>2015</v>
      </c>
      <c r="E3" s="217">
        <v>2016</v>
      </c>
      <c r="F3" s="217">
        <v>2017</v>
      </c>
      <c r="G3" s="217">
        <v>2018</v>
      </c>
      <c r="H3" s="217">
        <v>2019</v>
      </c>
      <c r="I3" s="217">
        <v>2020</v>
      </c>
      <c r="J3" s="217">
        <v>2021</v>
      </c>
      <c r="K3" s="217">
        <v>2022</v>
      </c>
      <c r="L3" s="217">
        <v>2023</v>
      </c>
      <c r="N3" s="1" t="s">
        <v>528</v>
      </c>
    </row>
    <row r="4" spans="1:15" ht="18" customHeight="1">
      <c r="A4" s="250" t="s">
        <v>13</v>
      </c>
      <c r="B4" s="282">
        <v>44.257505000000002</v>
      </c>
      <c r="C4" s="282">
        <v>57.32950833333333</v>
      </c>
      <c r="D4" s="282">
        <v>54.303417142857143</v>
      </c>
      <c r="E4" s="282">
        <v>47.095954285714285</v>
      </c>
      <c r="F4" s="282">
        <v>44.400755000000004</v>
      </c>
      <c r="G4" s="282">
        <v>44.464701666666677</v>
      </c>
      <c r="H4" s="282">
        <v>41.54927285714286</v>
      </c>
      <c r="I4" s="282">
        <v>37.782714285714285</v>
      </c>
      <c r="J4" s="282">
        <v>40.593452857142857</v>
      </c>
      <c r="K4" s="282">
        <v>35.517001428571426</v>
      </c>
      <c r="L4" s="282">
        <v>33.856478571428568</v>
      </c>
    </row>
    <row r="5" spans="1:15" ht="18" customHeight="1">
      <c r="A5" s="250" t="s">
        <v>12</v>
      </c>
      <c r="B5" s="282">
        <v>60.981608000000008</v>
      </c>
      <c r="C5" s="282">
        <v>51.545555714285705</v>
      </c>
      <c r="D5" s="282">
        <v>95.504123333333339</v>
      </c>
      <c r="E5" s="282">
        <v>91.214643333333342</v>
      </c>
      <c r="F5" s="282">
        <v>95.999252857142864</v>
      </c>
      <c r="G5" s="282">
        <v>96.682410000000004</v>
      </c>
      <c r="H5" s="282">
        <v>91.33279499999999</v>
      </c>
      <c r="I5" s="282">
        <v>86.165696666666676</v>
      </c>
      <c r="J5" s="282">
        <v>89.386894999999996</v>
      </c>
      <c r="K5" s="282">
        <v>92.649788333333333</v>
      </c>
      <c r="L5" s="282">
        <v>93.764553333333325</v>
      </c>
    </row>
    <row r="6" spans="1:15" ht="18" customHeight="1">
      <c r="A6" s="250" t="s">
        <v>483</v>
      </c>
      <c r="B6" s="282">
        <v>52.282451999999999</v>
      </c>
      <c r="C6" s="282">
        <v>40.824117999999999</v>
      </c>
      <c r="D6" s="282">
        <v>61.832307999999998</v>
      </c>
      <c r="E6" s="282">
        <v>70.315653999999995</v>
      </c>
      <c r="F6" s="282">
        <v>61.056615999999998</v>
      </c>
      <c r="G6" s="282">
        <v>61.701610000000002</v>
      </c>
      <c r="H6" s="282">
        <v>72.246207999999996</v>
      </c>
      <c r="I6" s="282">
        <v>52.859554000000003</v>
      </c>
      <c r="J6" s="282">
        <v>53.650645999999995</v>
      </c>
      <c r="K6" s="282">
        <v>71.720371999999998</v>
      </c>
      <c r="L6" s="282">
        <v>59.702712000000005</v>
      </c>
    </row>
    <row r="7" spans="1:15" ht="18" customHeight="1">
      <c r="A7" s="250" t="s">
        <v>568</v>
      </c>
      <c r="B7" s="282">
        <v>59.249563333333334</v>
      </c>
      <c r="C7" s="282">
        <v>53.005818333333337</v>
      </c>
      <c r="D7" s="282">
        <v>53.465676666666667</v>
      </c>
      <c r="E7" s="282">
        <v>48.69876</v>
      </c>
      <c r="F7" s="282">
        <v>44.886431666666674</v>
      </c>
      <c r="G7" s="282">
        <v>45.697023333333334</v>
      </c>
      <c r="H7" s="282">
        <v>64.722545714285715</v>
      </c>
      <c r="I7" s="282">
        <v>58.151254285714288</v>
      </c>
      <c r="J7" s="282">
        <v>53.50505857142857</v>
      </c>
      <c r="K7" s="282">
        <v>45.455968333333338</v>
      </c>
      <c r="L7" s="282">
        <v>42.798622857142853</v>
      </c>
    </row>
    <row r="8" spans="1:15" s="40" customFormat="1" ht="18" customHeight="1">
      <c r="A8" s="250" t="s">
        <v>482</v>
      </c>
      <c r="B8" s="282">
        <v>18.904366666666665</v>
      </c>
      <c r="C8" s="282">
        <v>44.092801428571434</v>
      </c>
      <c r="D8" s="282">
        <v>54.238480000000003</v>
      </c>
      <c r="E8" s="282">
        <v>53.267998333333331</v>
      </c>
      <c r="F8" s="282">
        <v>58.089572857142855</v>
      </c>
      <c r="G8" s="282">
        <v>58.945704285714285</v>
      </c>
      <c r="H8" s="282">
        <v>73.353255714285723</v>
      </c>
      <c r="I8" s="282">
        <v>53.97916166666667</v>
      </c>
      <c r="J8" s="282">
        <v>57.68834833333333</v>
      </c>
      <c r="K8" s="282">
        <v>74.290601999999993</v>
      </c>
      <c r="L8" s="282">
        <v>59.642818333333331</v>
      </c>
      <c r="O8" s="17"/>
    </row>
    <row r="9" spans="1:15" ht="18" customHeight="1">
      <c r="A9" s="250" t="s">
        <v>11</v>
      </c>
      <c r="B9" s="282">
        <v>42.56277</v>
      </c>
      <c r="C9" s="282">
        <v>47.433968</v>
      </c>
      <c r="D9" s="282">
        <v>86.963673999999997</v>
      </c>
      <c r="E9" s="282">
        <v>90.40400600000001</v>
      </c>
      <c r="F9" s="282">
        <v>90.322755999999998</v>
      </c>
      <c r="G9" s="282">
        <v>90.577618000000001</v>
      </c>
      <c r="H9" s="282">
        <v>89.239797999999979</v>
      </c>
      <c r="I9" s="282">
        <v>87.772397999999995</v>
      </c>
      <c r="J9" s="282">
        <v>87.836020000000005</v>
      </c>
      <c r="K9" s="282">
        <v>88.059616000000005</v>
      </c>
      <c r="L9" s="282">
        <v>84.535591999999994</v>
      </c>
    </row>
    <row r="10" spans="1:15" ht="18" customHeight="1">
      <c r="A10" s="250" t="s">
        <v>10</v>
      </c>
      <c r="B10" s="282">
        <v>60.446065999999995</v>
      </c>
      <c r="C10" s="282">
        <v>61.714269999999999</v>
      </c>
      <c r="D10" s="282">
        <v>67.132757999999995</v>
      </c>
      <c r="E10" s="282">
        <v>70.677937999999997</v>
      </c>
      <c r="F10" s="282">
        <v>69.679726000000002</v>
      </c>
      <c r="G10" s="282">
        <v>70.388311999999999</v>
      </c>
      <c r="H10" s="282">
        <v>70.257795999999999</v>
      </c>
      <c r="I10" s="282">
        <v>70.487582000000003</v>
      </c>
      <c r="J10" s="282">
        <v>70.746753999999996</v>
      </c>
      <c r="K10" s="282">
        <v>77.850526666666667</v>
      </c>
      <c r="L10" s="282">
        <v>72.510241999999991</v>
      </c>
    </row>
    <row r="11" spans="1:15" ht="18" customHeight="1">
      <c r="A11" s="250" t="s">
        <v>9</v>
      </c>
      <c r="B11" s="282">
        <v>49.050996666666663</v>
      </c>
      <c r="C11" s="282">
        <v>65.243685000000013</v>
      </c>
      <c r="D11" s="282">
        <v>80.440708000000001</v>
      </c>
      <c r="E11" s="282">
        <v>78.457542000000004</v>
      </c>
      <c r="F11" s="282">
        <v>79.294441999999989</v>
      </c>
      <c r="G11" s="282">
        <v>79.656813999999983</v>
      </c>
      <c r="H11" s="282">
        <v>90.747881428571432</v>
      </c>
      <c r="I11" s="282">
        <v>85.283286000000004</v>
      </c>
      <c r="J11" s="282">
        <v>70.723571666666672</v>
      </c>
      <c r="K11" s="282">
        <v>86.262974999999997</v>
      </c>
      <c r="L11" s="282">
        <v>85.461593333333326</v>
      </c>
    </row>
    <row r="12" spans="1:15" ht="18" customHeight="1">
      <c r="A12" s="250" t="s">
        <v>8</v>
      </c>
      <c r="B12" s="282">
        <v>45.015246000000005</v>
      </c>
      <c r="C12" s="282">
        <v>45.859621666666669</v>
      </c>
      <c r="D12" s="282">
        <v>50.250639999999997</v>
      </c>
      <c r="E12" s="282">
        <v>56.58849166666667</v>
      </c>
      <c r="F12" s="282">
        <v>67.493524000000008</v>
      </c>
      <c r="G12" s="282">
        <v>67.613113999999996</v>
      </c>
      <c r="H12" s="282">
        <v>66.313568000000004</v>
      </c>
      <c r="I12" s="282">
        <v>68.287884000000005</v>
      </c>
      <c r="J12" s="282">
        <v>58.794261666666671</v>
      </c>
      <c r="K12" s="282">
        <v>70.015202000000002</v>
      </c>
      <c r="L12" s="282">
        <v>58.394669999999998</v>
      </c>
    </row>
    <row r="13" spans="1:15" ht="18" customHeight="1">
      <c r="A13" s="250" t="s">
        <v>6</v>
      </c>
      <c r="B13" s="282">
        <v>47.881540000000008</v>
      </c>
      <c r="C13" s="282">
        <v>67.855883333333338</v>
      </c>
      <c r="D13" s="282">
        <v>85.229613999999998</v>
      </c>
      <c r="E13" s="282">
        <v>84.608257999999992</v>
      </c>
      <c r="F13" s="282">
        <v>85.503996666666652</v>
      </c>
      <c r="G13" s="282">
        <v>86.499518333333342</v>
      </c>
      <c r="H13" s="282">
        <v>78.095553333333328</v>
      </c>
      <c r="I13" s="282">
        <v>69.254253333333324</v>
      </c>
      <c r="J13" s="282">
        <v>76.840150000000008</v>
      </c>
      <c r="K13" s="282">
        <v>65.851405</v>
      </c>
      <c r="L13" s="282">
        <v>68.50733666666666</v>
      </c>
    </row>
    <row r="14" spans="1:15" ht="18" customHeight="1">
      <c r="A14" s="250" t="s">
        <v>17</v>
      </c>
      <c r="B14" s="282">
        <v>62.755525000000006</v>
      </c>
      <c r="C14" s="282">
        <v>21.075897142857141</v>
      </c>
      <c r="D14" s="282">
        <v>79.1511</v>
      </c>
      <c r="E14" s="282">
        <v>53.913996666666669</v>
      </c>
      <c r="F14" s="282">
        <v>64.677610000000001</v>
      </c>
      <c r="G14" s="282">
        <v>69.456491428571425</v>
      </c>
      <c r="H14" s="282">
        <v>61.226776666666666</v>
      </c>
      <c r="I14" s="282">
        <v>54.599891666666657</v>
      </c>
      <c r="J14" s="282">
        <v>64.771233333333342</v>
      </c>
      <c r="K14" s="282">
        <v>70.031394285714299</v>
      </c>
      <c r="L14" s="282">
        <v>70.494829999999993</v>
      </c>
    </row>
    <row r="15" spans="1:15" ht="18" customHeight="1">
      <c r="A15" s="250" t="s">
        <v>4</v>
      </c>
      <c r="B15" s="282">
        <v>52.764588333333336</v>
      </c>
      <c r="C15" s="282">
        <v>35.312618333333333</v>
      </c>
      <c r="D15" s="282">
        <v>42.26051833333333</v>
      </c>
      <c r="E15" s="282">
        <v>39.860621666666667</v>
      </c>
      <c r="F15" s="282">
        <v>49.953861666666661</v>
      </c>
      <c r="G15" s="282">
        <v>53.12783666666666</v>
      </c>
      <c r="H15" s="282">
        <v>48.505883333333337</v>
      </c>
      <c r="I15" s="282">
        <v>40.60845333333333</v>
      </c>
      <c r="J15" s="282">
        <v>45.098771666666664</v>
      </c>
      <c r="K15" s="282">
        <v>48.788436666666662</v>
      </c>
      <c r="L15" s="282">
        <v>52.129704000000004</v>
      </c>
    </row>
    <row r="16" spans="1:15" ht="18" customHeight="1">
      <c r="A16" s="250" t="s">
        <v>3</v>
      </c>
      <c r="B16" s="282">
        <v>49.316181428571426</v>
      </c>
      <c r="C16" s="282">
        <v>55.370048571428576</v>
      </c>
      <c r="D16" s="282">
        <v>64.792728571428583</v>
      </c>
      <c r="E16" s="282">
        <v>67.867960000000011</v>
      </c>
      <c r="F16" s="282">
        <v>67.043308571428568</v>
      </c>
      <c r="G16" s="282">
        <v>68.131761428571423</v>
      </c>
      <c r="H16" s="282">
        <v>68.953484285714282</v>
      </c>
      <c r="I16" s="282">
        <v>64.942525714285708</v>
      </c>
      <c r="J16" s="282">
        <v>64.938698571428574</v>
      </c>
      <c r="K16" s="282">
        <v>67.701038571428569</v>
      </c>
      <c r="L16" s="282">
        <v>68.723205714285726</v>
      </c>
    </row>
    <row r="17" spans="1:12" ht="18" customHeight="1">
      <c r="A17" s="250" t="s">
        <v>32</v>
      </c>
      <c r="B17" s="282">
        <v>40.130344999999998</v>
      </c>
      <c r="C17" s="282">
        <v>54.87032</v>
      </c>
      <c r="D17" s="282">
        <v>82.198801428571429</v>
      </c>
      <c r="E17" s="282">
        <v>77.788452857142843</v>
      </c>
      <c r="F17" s="282">
        <v>61.310074285714293</v>
      </c>
      <c r="G17" s="282">
        <v>75.882641428571432</v>
      </c>
      <c r="H17" s="282">
        <v>76.937119999999979</v>
      </c>
      <c r="I17" s="282">
        <v>65.448315714285712</v>
      </c>
      <c r="J17" s="282">
        <v>65.99606285714286</v>
      </c>
      <c r="K17" s="282">
        <v>72.98101166666666</v>
      </c>
      <c r="L17" s="282">
        <v>63.247031666666679</v>
      </c>
    </row>
    <row r="18" spans="1:12" ht="18" customHeight="1">
      <c r="A18" s="250" t="s">
        <v>1</v>
      </c>
      <c r="B18" s="282">
        <v>52.974062857142847</v>
      </c>
      <c r="C18" s="282">
        <v>55.230141428571422</v>
      </c>
      <c r="D18" s="282">
        <v>84.65820166666667</v>
      </c>
      <c r="E18" s="282">
        <v>72.006828333333331</v>
      </c>
      <c r="F18" s="282">
        <v>91.197528333333324</v>
      </c>
      <c r="G18" s="282">
        <v>91.681626666666659</v>
      </c>
      <c r="H18" s="282">
        <v>92.171411428571417</v>
      </c>
      <c r="I18" s="282">
        <v>73.466697142857143</v>
      </c>
      <c r="J18" s="282">
        <v>68.654717142857152</v>
      </c>
      <c r="K18" s="282">
        <v>76.998249999999999</v>
      </c>
      <c r="L18" s="282">
        <v>70.601211666666657</v>
      </c>
    </row>
    <row r="19" spans="1:12" ht="18" customHeight="1">
      <c r="A19" s="250" t="s">
        <v>23</v>
      </c>
      <c r="B19" s="282">
        <v>71.036455000000004</v>
      </c>
      <c r="C19" s="282">
        <v>77.633201666666665</v>
      </c>
      <c r="D19" s="282">
        <v>69.257708333333326</v>
      </c>
      <c r="E19" s="282">
        <v>68.432360000000003</v>
      </c>
      <c r="F19" s="282">
        <v>81.070638000000002</v>
      </c>
      <c r="G19" s="282">
        <v>81.191481999999993</v>
      </c>
      <c r="H19" s="282">
        <v>83.251035000000002</v>
      </c>
      <c r="I19" s="282">
        <v>81.609261666666669</v>
      </c>
      <c r="J19" s="282">
        <v>76.759724285714285</v>
      </c>
      <c r="K19" s="282">
        <v>67.404721666666674</v>
      </c>
      <c r="L19" s="282">
        <v>83.126795000000001</v>
      </c>
    </row>
    <row r="21" spans="1:12" ht="18" customHeight="1">
      <c r="A21" s="241" t="s">
        <v>3298</v>
      </c>
    </row>
  </sheetData>
  <hyperlinks>
    <hyperlink ref="N3" location="Content!A1" display="Back to content page" xr:uid="{D4D29E79-6750-4ACC-97FE-B33E65A4C2DF}"/>
  </hyperlinks>
  <pageMargins left="0.7" right="0.7" top="0.75" bottom="0.75" header="0.3" footer="0.3"/>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1-000000000000}">
  <sheetPr codeName="Sheet368">
    <tabColor rgb="FFFF0000"/>
  </sheetPr>
  <dimension ref="A1:B59"/>
  <sheetViews>
    <sheetView topLeftCell="A43" workbookViewId="0">
      <selection activeCell="C51" sqref="C51"/>
    </sheetView>
  </sheetViews>
  <sheetFormatPr defaultRowHeight="14.5"/>
  <cols>
    <col min="1" max="1" width="49.26953125" customWidth="1"/>
    <col min="2" max="2" width="58.54296875" customWidth="1"/>
  </cols>
  <sheetData>
    <row r="1" spans="1:2">
      <c r="A1" s="200" t="s">
        <v>13</v>
      </c>
    </row>
    <row r="2" spans="1:2">
      <c r="A2" t="s">
        <v>877</v>
      </c>
    </row>
    <row r="3" spans="1:2">
      <c r="A3" t="s">
        <v>878</v>
      </c>
    </row>
    <row r="4" spans="1:2">
      <c r="A4" t="s">
        <v>879</v>
      </c>
    </row>
    <row r="6" spans="1:2">
      <c r="A6" s="200" t="s">
        <v>12</v>
      </c>
    </row>
    <row r="7" spans="1:2" ht="29">
      <c r="A7" t="s">
        <v>847</v>
      </c>
      <c r="B7" s="332" t="s">
        <v>761</v>
      </c>
    </row>
    <row r="8" spans="1:2">
      <c r="A8" t="s">
        <v>876</v>
      </c>
    </row>
    <row r="13" spans="1:2">
      <c r="A13" s="200" t="s">
        <v>10</v>
      </c>
    </row>
    <row r="14" spans="1:2">
      <c r="A14" t="s">
        <v>877</v>
      </c>
    </row>
    <row r="15" spans="1:2">
      <c r="A15" t="s">
        <v>882</v>
      </c>
    </row>
    <row r="16" spans="1:2">
      <c r="A16" t="s">
        <v>883</v>
      </c>
    </row>
    <row r="20" spans="1:1">
      <c r="A20" s="200" t="s">
        <v>8</v>
      </c>
    </row>
    <row r="21" spans="1:1">
      <c r="A21" t="s">
        <v>926</v>
      </c>
    </row>
    <row r="22" spans="1:1">
      <c r="A22" t="s">
        <v>928</v>
      </c>
    </row>
    <row r="23" spans="1:1">
      <c r="A23" s="335" t="s">
        <v>929</v>
      </c>
    </row>
    <row r="24" spans="1:1">
      <c r="A24" s="335" t="s">
        <v>951</v>
      </c>
    </row>
    <row r="25" spans="1:1">
      <c r="A25" t="s">
        <v>952</v>
      </c>
    </row>
    <row r="26" spans="1:1">
      <c r="A26" t="s">
        <v>953</v>
      </c>
    </row>
    <row r="27" spans="1:1">
      <c r="A27" t="s">
        <v>984</v>
      </c>
    </row>
    <row r="29" spans="1:1">
      <c r="A29" s="200" t="s">
        <v>431</v>
      </c>
    </row>
    <row r="30" spans="1:1">
      <c r="A30" t="s">
        <v>1013</v>
      </c>
    </row>
    <row r="31" spans="1:1">
      <c r="A31" t="s">
        <v>1014</v>
      </c>
    </row>
    <row r="32" spans="1:1">
      <c r="A32" t="s">
        <v>1015</v>
      </c>
    </row>
    <row r="36" spans="1:1">
      <c r="A36" s="200" t="s">
        <v>11</v>
      </c>
    </row>
    <row r="37" spans="1:1">
      <c r="A37" s="8" t="s">
        <v>2202</v>
      </c>
    </row>
    <row r="41" spans="1:1">
      <c r="A41" s="200" t="s">
        <v>3</v>
      </c>
    </row>
    <row r="42" spans="1:1">
      <c r="A42" t="s">
        <v>2211</v>
      </c>
    </row>
    <row r="46" spans="1:1">
      <c r="A46" s="200" t="s">
        <v>2210</v>
      </c>
    </row>
    <row r="49" spans="1:1">
      <c r="A49" s="200" t="s">
        <v>1</v>
      </c>
    </row>
    <row r="50" spans="1:1">
      <c r="A50" t="s">
        <v>2212</v>
      </c>
    </row>
    <row r="54" spans="1:1">
      <c r="A54" s="200" t="s">
        <v>23</v>
      </c>
    </row>
    <row r="55" spans="1:1">
      <c r="A55" t="s">
        <v>2263</v>
      </c>
    </row>
    <row r="57" spans="1:1">
      <c r="A57" t="s">
        <v>2264</v>
      </c>
    </row>
    <row r="59" spans="1:1">
      <c r="A59" t="s">
        <v>2475</v>
      </c>
    </row>
  </sheetData>
  <sheetProtection algorithmName="SHA-512" hashValue="aWH443oxUOPfaMXp84TfR85SPmoLs9TEX7DguEuWpyrZR0ri59dgYS1jJP6M4PYiZTMGwq1R7Jw2Sc7RQ2JMKA==" saltValue="khS/EkuofkjYDitPf/+IyA==" spinCount="100000" sheet="1" objects="1" scenarios="1"/>
  <hyperlinks>
    <hyperlink ref="B7" r:id="rId1" xr:uid="{00000000-0004-0000-6301-000000000000}"/>
  </hyperlinks>
  <pageMargins left="0.7" right="0.7"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pageSetUpPr fitToPage="1"/>
  </sheetPr>
  <dimension ref="B8:H9"/>
  <sheetViews>
    <sheetView topLeftCell="A4" workbookViewId="0">
      <selection activeCell="J22" sqref="J22"/>
    </sheetView>
  </sheetViews>
  <sheetFormatPr defaultColWidth="9.26953125" defaultRowHeight="14.5"/>
  <cols>
    <col min="2" max="2" width="8.7265625" customWidth="1"/>
  </cols>
  <sheetData>
    <row r="8" spans="2:8" ht="58.5">
      <c r="B8" s="986">
        <v>2</v>
      </c>
      <c r="C8" s="986"/>
      <c r="D8" s="986"/>
      <c r="E8" s="986"/>
      <c r="F8" s="986"/>
      <c r="G8" s="986"/>
      <c r="H8" s="986"/>
    </row>
    <row r="9" spans="2:8" ht="58.5">
      <c r="B9" s="986" t="s">
        <v>489</v>
      </c>
      <c r="C9" s="986"/>
      <c r="D9" s="986"/>
      <c r="E9" s="986"/>
      <c r="F9" s="986"/>
      <c r="G9" s="986"/>
      <c r="H9" s="986"/>
    </row>
  </sheetData>
  <mergeCells count="2">
    <mergeCell ref="B8:H8"/>
    <mergeCell ref="B9:H9"/>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AH31"/>
  <sheetViews>
    <sheetView workbookViewId="0">
      <selection activeCell="J21" sqref="J21"/>
    </sheetView>
  </sheetViews>
  <sheetFormatPr defaultRowHeight="14.5"/>
  <cols>
    <col min="1" max="1" width="32.54296875" customWidth="1"/>
    <col min="2" max="19" width="8.7265625" customWidth="1"/>
    <col min="20" max="21" width="8.81640625" customWidth="1"/>
    <col min="34" max="34" width="13.26953125" customWidth="1"/>
  </cols>
  <sheetData>
    <row r="1" spans="1:34">
      <c r="A1" s="18" t="s">
        <v>3129</v>
      </c>
      <c r="B1" s="17"/>
      <c r="C1" s="17"/>
      <c r="D1" s="17"/>
      <c r="E1" s="17"/>
      <c r="F1" s="17"/>
      <c r="G1" s="17"/>
      <c r="H1" s="17"/>
      <c r="I1" s="17"/>
      <c r="J1" s="17"/>
      <c r="K1" s="17"/>
      <c r="L1" s="17"/>
      <c r="M1" s="17"/>
      <c r="N1" s="17"/>
      <c r="O1" s="17"/>
      <c r="P1" s="17"/>
      <c r="Q1" s="17"/>
      <c r="R1" s="17"/>
      <c r="S1" s="17"/>
      <c r="T1" s="17"/>
      <c r="U1" s="17"/>
      <c r="V1" s="17"/>
      <c r="W1" s="17"/>
      <c r="X1" s="17"/>
      <c r="Y1" s="17"/>
      <c r="Z1" s="17"/>
      <c r="AA1" s="14"/>
      <c r="AB1" s="14"/>
      <c r="AC1" s="14"/>
      <c r="AD1" s="14"/>
      <c r="AE1" s="14"/>
    </row>
    <row r="2" spans="1:34">
      <c r="A2" s="17"/>
      <c r="B2" s="17"/>
      <c r="C2" s="17"/>
      <c r="D2" s="17"/>
      <c r="E2" s="17"/>
      <c r="F2" s="17"/>
      <c r="G2" s="17"/>
      <c r="H2" s="17"/>
      <c r="I2" s="17"/>
      <c r="J2" s="17"/>
      <c r="K2" s="17"/>
      <c r="L2" s="17"/>
      <c r="M2" s="17"/>
      <c r="N2" s="17"/>
      <c r="O2" s="17"/>
      <c r="P2" s="17"/>
      <c r="Q2" s="17"/>
      <c r="R2" s="17"/>
      <c r="S2" s="17"/>
      <c r="T2" s="17"/>
      <c r="U2" s="17"/>
      <c r="V2" s="17"/>
      <c r="W2" s="17"/>
      <c r="X2" s="17"/>
      <c r="Y2" s="17"/>
      <c r="Z2" s="17"/>
      <c r="AA2" s="14"/>
      <c r="AB2" s="14"/>
      <c r="AC2" s="14"/>
      <c r="AD2" s="14"/>
      <c r="AE2" s="14"/>
      <c r="AG2" s="261"/>
    </row>
    <row r="3" spans="1:34">
      <c r="A3" s="368" t="s">
        <v>14</v>
      </c>
      <c r="B3" s="217">
        <v>1995</v>
      </c>
      <c r="C3" s="217">
        <v>1996</v>
      </c>
      <c r="D3" s="217">
        <v>1997</v>
      </c>
      <c r="E3" s="217">
        <v>1998</v>
      </c>
      <c r="F3" s="217">
        <v>1999</v>
      </c>
      <c r="G3" s="217">
        <v>2000</v>
      </c>
      <c r="H3" s="217">
        <v>2001</v>
      </c>
      <c r="I3" s="217">
        <v>2002</v>
      </c>
      <c r="J3" s="217">
        <v>2003</v>
      </c>
      <c r="K3" s="217">
        <v>2004</v>
      </c>
      <c r="L3" s="217">
        <v>2005</v>
      </c>
      <c r="M3" s="217">
        <v>2006</v>
      </c>
      <c r="N3" s="217">
        <v>2007</v>
      </c>
      <c r="O3" s="217">
        <v>2008</v>
      </c>
      <c r="P3" s="217">
        <v>2009</v>
      </c>
      <c r="Q3" s="217">
        <v>2010</v>
      </c>
      <c r="R3" s="217">
        <v>2011</v>
      </c>
      <c r="S3" s="217">
        <v>2012</v>
      </c>
      <c r="T3" s="217">
        <v>2013</v>
      </c>
      <c r="U3" s="217">
        <v>2014</v>
      </c>
      <c r="V3" s="217">
        <v>2015</v>
      </c>
      <c r="W3" s="217">
        <v>2016</v>
      </c>
      <c r="X3" s="368">
        <v>2017</v>
      </c>
      <c r="Y3" s="217">
        <v>2018</v>
      </c>
      <c r="Z3" s="217">
        <v>2019</v>
      </c>
      <c r="AA3" s="217">
        <v>2020</v>
      </c>
      <c r="AB3" s="217">
        <v>2021</v>
      </c>
      <c r="AC3" s="217">
        <v>2022</v>
      </c>
      <c r="AD3" s="217">
        <v>2023</v>
      </c>
      <c r="AE3" s="217">
        <v>2024</v>
      </c>
      <c r="AG3" s="1" t="s">
        <v>528</v>
      </c>
      <c r="AH3" s="10"/>
    </row>
    <row r="4" spans="1:34">
      <c r="A4" s="92" t="s">
        <v>13</v>
      </c>
      <c r="B4" s="544"/>
      <c r="C4" s="544"/>
      <c r="D4" s="544"/>
      <c r="E4" s="544"/>
      <c r="F4" s="544"/>
      <c r="G4" s="544"/>
      <c r="H4" s="544"/>
      <c r="I4" s="544"/>
      <c r="J4" s="544"/>
      <c r="K4" s="544"/>
      <c r="L4" s="544"/>
      <c r="M4" s="544"/>
      <c r="N4" s="544"/>
      <c r="O4" s="544"/>
      <c r="P4" s="544"/>
      <c r="Q4" s="544"/>
      <c r="R4" s="544"/>
      <c r="S4" s="544"/>
      <c r="T4" s="544"/>
      <c r="U4" s="544"/>
      <c r="V4" s="544"/>
      <c r="W4" s="544"/>
      <c r="X4" s="544"/>
      <c r="Y4" s="544"/>
      <c r="Z4" s="544"/>
      <c r="AA4" s="544"/>
      <c r="AB4" s="544"/>
      <c r="AC4" s="544"/>
      <c r="AD4" s="544"/>
      <c r="AE4" s="544"/>
      <c r="AH4" s="504"/>
    </row>
    <row r="5" spans="1:34">
      <c r="A5" s="92" t="s">
        <v>12</v>
      </c>
      <c r="B5" s="544">
        <v>636</v>
      </c>
      <c r="C5" s="544">
        <v>656</v>
      </c>
      <c r="D5" s="544">
        <v>765</v>
      </c>
      <c r="E5" s="544">
        <v>940</v>
      </c>
      <c r="F5" s="544">
        <v>1039</v>
      </c>
      <c r="G5" s="544">
        <v>1306</v>
      </c>
      <c r="H5" s="544">
        <v>1451</v>
      </c>
      <c r="I5" s="544">
        <v>1485</v>
      </c>
      <c r="J5" s="544">
        <v>1592</v>
      </c>
      <c r="K5" s="544">
        <v>1727</v>
      </c>
      <c r="L5" s="544">
        <v>1684</v>
      </c>
      <c r="M5" s="544">
        <v>1642</v>
      </c>
      <c r="N5" s="544">
        <v>1965</v>
      </c>
      <c r="O5" s="544">
        <v>2344</v>
      </c>
      <c r="P5" s="544"/>
      <c r="Q5" s="544"/>
      <c r="R5" s="544"/>
      <c r="S5" s="544"/>
      <c r="T5" s="544"/>
      <c r="U5" s="544"/>
      <c r="V5" s="544">
        <v>1660</v>
      </c>
      <c r="W5" s="544">
        <v>1712</v>
      </c>
      <c r="X5" s="544">
        <v>1775</v>
      </c>
      <c r="Y5" s="544">
        <v>1830</v>
      </c>
      <c r="Z5" s="544">
        <f>1555399/1000</f>
        <v>1555.3989999999999</v>
      </c>
      <c r="AA5" s="544">
        <f>358225/1000</f>
        <v>358.22500000000002</v>
      </c>
      <c r="AB5" s="709">
        <v>338</v>
      </c>
      <c r="AC5" s="544"/>
      <c r="AD5" s="544"/>
      <c r="AE5" s="544"/>
      <c r="AH5" s="504"/>
    </row>
    <row r="6" spans="1:34">
      <c r="A6" s="92" t="s">
        <v>483</v>
      </c>
      <c r="B6" s="544"/>
      <c r="C6" s="544"/>
      <c r="D6" s="544"/>
      <c r="E6" s="544"/>
      <c r="F6" s="544"/>
      <c r="G6" s="544"/>
      <c r="H6" s="544"/>
      <c r="I6" s="544"/>
      <c r="J6" s="544"/>
      <c r="K6" s="544"/>
      <c r="L6" s="544"/>
      <c r="M6" s="544"/>
      <c r="N6" s="544"/>
      <c r="O6" s="544"/>
      <c r="P6" s="544"/>
      <c r="Q6" s="544"/>
      <c r="R6" s="544"/>
      <c r="S6" s="544"/>
      <c r="T6" s="544"/>
      <c r="U6" s="544"/>
      <c r="V6" s="544"/>
      <c r="W6" s="544"/>
      <c r="X6" s="544"/>
      <c r="Y6" s="544"/>
      <c r="Z6" s="544"/>
      <c r="AA6" s="709">
        <v>7</v>
      </c>
      <c r="AB6" s="709">
        <v>28.8</v>
      </c>
      <c r="AC6" s="544"/>
      <c r="AD6" s="544"/>
      <c r="AE6" s="544"/>
      <c r="AG6" s="261"/>
      <c r="AH6" s="504"/>
    </row>
    <row r="7" spans="1:34">
      <c r="A7" s="92" t="s">
        <v>89</v>
      </c>
      <c r="B7" s="544">
        <v>85</v>
      </c>
      <c r="C7" s="544"/>
      <c r="D7" s="544"/>
      <c r="E7" s="544"/>
      <c r="F7" s="544"/>
      <c r="G7" s="544"/>
      <c r="H7" s="544"/>
      <c r="I7" s="544"/>
      <c r="J7" s="544"/>
      <c r="K7" s="544"/>
      <c r="L7" s="544"/>
      <c r="M7" s="544"/>
      <c r="N7" s="544"/>
      <c r="O7" s="544"/>
      <c r="P7" s="544"/>
      <c r="Q7" s="544"/>
      <c r="R7" s="544">
        <v>197</v>
      </c>
      <c r="S7" s="544"/>
      <c r="T7" s="544"/>
      <c r="U7" s="544"/>
      <c r="V7" s="544"/>
      <c r="W7" s="544"/>
      <c r="X7" s="544"/>
      <c r="Y7" s="544"/>
      <c r="Z7" s="544"/>
      <c r="AA7" s="544"/>
      <c r="AB7" s="544"/>
      <c r="AC7" s="544"/>
      <c r="AD7" s="544"/>
      <c r="AE7" s="544"/>
      <c r="AH7" s="504"/>
    </row>
    <row r="8" spans="1:34">
      <c r="A8" s="92" t="s">
        <v>482</v>
      </c>
      <c r="B8" s="544"/>
      <c r="C8" s="544">
        <v>1337</v>
      </c>
      <c r="D8" s="544">
        <v>1635</v>
      </c>
      <c r="E8" s="544">
        <v>986</v>
      </c>
      <c r="F8" s="544">
        <v>1253</v>
      </c>
      <c r="G8" s="544">
        <v>1151</v>
      </c>
      <c r="H8" s="544">
        <v>1312</v>
      </c>
      <c r="I8" s="544">
        <v>1371</v>
      </c>
      <c r="J8" s="544">
        <v>1543</v>
      </c>
      <c r="K8" s="544"/>
      <c r="L8" s="544">
        <v>1182</v>
      </c>
      <c r="M8" s="544">
        <v>1200</v>
      </c>
      <c r="N8" s="544">
        <v>1230</v>
      </c>
      <c r="O8" s="544">
        <v>1186</v>
      </c>
      <c r="P8" s="544">
        <v>1344</v>
      </c>
      <c r="Q8" s="544">
        <v>1343</v>
      </c>
      <c r="R8" s="544">
        <v>1328</v>
      </c>
      <c r="S8" s="544">
        <v>1278</v>
      </c>
      <c r="T8" s="544">
        <v>1299</v>
      </c>
      <c r="U8" s="544">
        <v>1325</v>
      </c>
      <c r="V8" s="544">
        <v>1256</v>
      </c>
      <c r="W8" s="544">
        <v>1279</v>
      </c>
      <c r="X8" s="544">
        <v>1343</v>
      </c>
      <c r="Y8" s="544">
        <v>1277</v>
      </c>
      <c r="Z8" s="544">
        <v>1226</v>
      </c>
      <c r="AA8" s="544">
        <v>345.3</v>
      </c>
      <c r="AB8" s="544">
        <v>210.7</v>
      </c>
      <c r="AC8" s="544">
        <v>502.5</v>
      </c>
      <c r="AD8" s="544"/>
      <c r="AE8" s="544"/>
    </row>
    <row r="9" spans="1:34">
      <c r="A9" s="92" t="s">
        <v>11</v>
      </c>
      <c r="B9" s="544">
        <v>209</v>
      </c>
      <c r="C9" s="544">
        <v>312</v>
      </c>
      <c r="D9" s="544">
        <v>313</v>
      </c>
      <c r="E9" s="544">
        <v>290</v>
      </c>
      <c r="F9" s="544">
        <v>308</v>
      </c>
      <c r="G9" s="544">
        <v>302</v>
      </c>
      <c r="H9" s="544">
        <v>295</v>
      </c>
      <c r="I9" s="544">
        <v>287</v>
      </c>
      <c r="J9" s="544">
        <v>329</v>
      </c>
      <c r="K9" s="544">
        <v>304</v>
      </c>
      <c r="L9" s="544">
        <v>304</v>
      </c>
      <c r="M9" s="544">
        <v>357</v>
      </c>
      <c r="N9" s="544">
        <v>300</v>
      </c>
      <c r="O9" s="544">
        <v>293</v>
      </c>
      <c r="P9" s="544">
        <v>344</v>
      </c>
      <c r="Q9" s="544">
        <v>426</v>
      </c>
      <c r="R9" s="544">
        <v>398</v>
      </c>
      <c r="S9" s="544">
        <v>423</v>
      </c>
      <c r="T9" s="544">
        <v>433</v>
      </c>
      <c r="U9" s="544">
        <v>1079</v>
      </c>
      <c r="V9" s="544">
        <v>1082</v>
      </c>
      <c r="W9" s="544">
        <v>1196</v>
      </c>
      <c r="X9" s="544">
        <v>1137</v>
      </c>
      <c r="Y9" s="544">
        <v>1173</v>
      </c>
      <c r="Z9" s="544">
        <v>1142</v>
      </c>
      <c r="AA9" s="544"/>
      <c r="AB9" s="544">
        <v>278.5</v>
      </c>
      <c r="AC9" s="544"/>
      <c r="AD9" s="710">
        <v>733</v>
      </c>
      <c r="AE9" s="710">
        <v>960</v>
      </c>
    </row>
    <row r="10" spans="1:34">
      <c r="A10" s="92" t="s">
        <v>10</v>
      </c>
      <c r="B10" s="544"/>
      <c r="C10" s="544"/>
      <c r="D10" s="544"/>
      <c r="E10" s="544"/>
      <c r="F10" s="544"/>
      <c r="G10" s="544"/>
      <c r="H10" s="544"/>
      <c r="I10" s="544"/>
      <c r="J10" s="544"/>
      <c r="K10" s="544"/>
      <c r="L10" s="544"/>
      <c r="M10" s="544"/>
      <c r="N10" s="544"/>
      <c r="O10" s="544"/>
      <c r="P10" s="544"/>
      <c r="Q10" s="544"/>
      <c r="R10" s="544"/>
      <c r="S10" s="544"/>
      <c r="T10" s="544"/>
      <c r="U10" s="544"/>
      <c r="V10" s="544">
        <v>282</v>
      </c>
      <c r="W10" s="503">
        <v>333</v>
      </c>
      <c r="X10" s="503">
        <v>285</v>
      </c>
      <c r="Y10" s="503">
        <v>360</v>
      </c>
      <c r="Z10" s="503">
        <v>486</v>
      </c>
      <c r="AA10" s="503">
        <v>87</v>
      </c>
      <c r="AB10" s="544"/>
      <c r="AC10" s="544"/>
      <c r="AD10" s="544"/>
      <c r="AE10" s="544"/>
    </row>
    <row r="11" spans="1:34">
      <c r="A11" s="92" t="s">
        <v>9</v>
      </c>
      <c r="B11" s="544"/>
      <c r="C11" s="544"/>
      <c r="D11" s="544"/>
      <c r="E11" s="544"/>
      <c r="F11" s="544"/>
      <c r="G11" s="544"/>
      <c r="H11" s="544"/>
      <c r="I11" s="544"/>
      <c r="J11" s="544"/>
      <c r="K11" s="544"/>
      <c r="L11" s="544"/>
      <c r="M11" s="544"/>
      <c r="N11" s="544"/>
      <c r="O11" s="544"/>
      <c r="P11" s="544"/>
      <c r="Q11" s="544"/>
      <c r="R11" s="544"/>
      <c r="S11" s="544"/>
      <c r="T11" s="544"/>
      <c r="U11" s="544"/>
      <c r="V11" s="544"/>
      <c r="W11" s="544"/>
      <c r="X11" s="544"/>
      <c r="Y11" s="544"/>
      <c r="Z11" s="544"/>
      <c r="AA11" s="544"/>
      <c r="AB11" s="544"/>
      <c r="AC11" s="544"/>
      <c r="AD11" s="544"/>
      <c r="AE11" s="544"/>
    </row>
    <row r="12" spans="1:34">
      <c r="A12" s="92" t="s">
        <v>8</v>
      </c>
      <c r="B12" s="544">
        <v>437</v>
      </c>
      <c r="C12" s="544">
        <v>509</v>
      </c>
      <c r="D12" s="544">
        <v>558</v>
      </c>
      <c r="E12" s="544">
        <v>579</v>
      </c>
      <c r="F12" s="544">
        <v>600</v>
      </c>
      <c r="G12" s="544">
        <v>678</v>
      </c>
      <c r="H12" s="544">
        <v>675</v>
      </c>
      <c r="I12" s="544">
        <v>709</v>
      </c>
      <c r="J12" s="544">
        <v>721</v>
      </c>
      <c r="K12" s="544">
        <v>739</v>
      </c>
      <c r="L12" s="544">
        <v>782</v>
      </c>
      <c r="M12" s="544">
        <v>807</v>
      </c>
      <c r="N12" s="544">
        <v>933</v>
      </c>
      <c r="O12" s="544">
        <v>970</v>
      </c>
      <c r="P12" s="544">
        <v>890</v>
      </c>
      <c r="Q12" s="544">
        <v>956</v>
      </c>
      <c r="R12" s="544">
        <v>983</v>
      </c>
      <c r="S12" s="544">
        <v>984</v>
      </c>
      <c r="T12" s="544">
        <v>1015</v>
      </c>
      <c r="U12" s="544">
        <v>1065</v>
      </c>
      <c r="V12" s="544">
        <v>1174</v>
      </c>
      <c r="W12" s="544">
        <v>1307</v>
      </c>
      <c r="X12" s="544">
        <v>1371</v>
      </c>
      <c r="Y12" s="544">
        <v>1431</v>
      </c>
      <c r="Z12" s="544">
        <v>1418</v>
      </c>
      <c r="AA12" s="544">
        <v>315.60000000000002</v>
      </c>
      <c r="AB12" s="544">
        <v>180.3</v>
      </c>
      <c r="AC12" s="572">
        <v>997</v>
      </c>
      <c r="AD12" s="709">
        <v>1295.4100000000001</v>
      </c>
      <c r="AE12" s="709">
        <v>1423</v>
      </c>
      <c r="AF12" s="67" t="s">
        <v>15</v>
      </c>
    </row>
    <row r="13" spans="1:34">
      <c r="A13" s="92" t="s">
        <v>6</v>
      </c>
      <c r="B13" s="544"/>
      <c r="C13" s="544"/>
      <c r="D13" s="544"/>
      <c r="E13" s="544"/>
      <c r="F13" s="544"/>
      <c r="G13" s="544"/>
      <c r="H13" s="544">
        <v>404</v>
      </c>
      <c r="I13" s="544">
        <v>943</v>
      </c>
      <c r="J13" s="544">
        <v>726</v>
      </c>
      <c r="K13" s="544">
        <v>711</v>
      </c>
      <c r="L13" s="544">
        <v>954</v>
      </c>
      <c r="M13" s="544">
        <v>1095</v>
      </c>
      <c r="N13" s="544">
        <v>1259</v>
      </c>
      <c r="O13" s="544">
        <v>1439</v>
      </c>
      <c r="P13" s="544">
        <v>1711</v>
      </c>
      <c r="Q13" s="544">
        <v>1836</v>
      </c>
      <c r="R13" s="544">
        <v>2013</v>
      </c>
      <c r="S13" s="544">
        <v>2206</v>
      </c>
      <c r="T13" s="544">
        <v>1970</v>
      </c>
      <c r="U13" s="544">
        <v>1751</v>
      </c>
      <c r="V13" s="544">
        <v>1634</v>
      </c>
      <c r="W13" s="544">
        <v>1715</v>
      </c>
      <c r="X13" s="544">
        <v>1514</v>
      </c>
      <c r="Y13" s="544">
        <v>2870</v>
      </c>
      <c r="Z13" s="544">
        <v>2033</v>
      </c>
      <c r="AA13" s="544">
        <v>959</v>
      </c>
      <c r="AB13" s="544">
        <v>549</v>
      </c>
      <c r="AC13" s="544">
        <v>879</v>
      </c>
      <c r="AD13" s="544"/>
      <c r="AE13" s="544"/>
    </row>
    <row r="14" spans="1:34">
      <c r="A14" s="92" t="s">
        <v>5</v>
      </c>
      <c r="B14" s="544">
        <v>421</v>
      </c>
      <c r="C14" s="544">
        <v>560</v>
      </c>
      <c r="D14" s="544">
        <v>610</v>
      </c>
      <c r="E14" s="544">
        <v>681</v>
      </c>
      <c r="F14" s="544">
        <v>694</v>
      </c>
      <c r="G14" s="544">
        <v>759</v>
      </c>
      <c r="H14" s="544">
        <v>700</v>
      </c>
      <c r="I14" s="544">
        <v>799</v>
      </c>
      <c r="J14" s="544">
        <v>739</v>
      </c>
      <c r="K14" s="544">
        <v>986</v>
      </c>
      <c r="L14" s="544">
        <v>856</v>
      </c>
      <c r="M14" s="544">
        <v>961</v>
      </c>
      <c r="N14" s="544">
        <v>1048</v>
      </c>
      <c r="O14" s="544">
        <v>1079</v>
      </c>
      <c r="P14" s="544">
        <v>1100</v>
      </c>
      <c r="Q14" s="544">
        <v>1114</v>
      </c>
      <c r="R14" s="544">
        <v>1163</v>
      </c>
      <c r="S14" s="544">
        <v>1245</v>
      </c>
      <c r="T14" s="544">
        <v>1327</v>
      </c>
      <c r="U14" s="544">
        <v>1429</v>
      </c>
      <c r="V14" s="544">
        <v>1488</v>
      </c>
      <c r="W14" s="544">
        <v>1551</v>
      </c>
      <c r="X14" s="544">
        <v>1581</v>
      </c>
      <c r="Y14" s="544">
        <v>1639</v>
      </c>
      <c r="Z14" s="544">
        <v>1651</v>
      </c>
      <c r="AA14" s="544">
        <v>187.1</v>
      </c>
      <c r="AB14" s="544">
        <v>261.3</v>
      </c>
      <c r="AC14" s="544">
        <v>528</v>
      </c>
      <c r="AD14" s="709">
        <v>1012</v>
      </c>
      <c r="AE14" s="544"/>
    </row>
    <row r="15" spans="1:34">
      <c r="A15" s="92" t="s">
        <v>4</v>
      </c>
      <c r="B15" s="544">
        <v>127</v>
      </c>
      <c r="C15" s="544">
        <v>142</v>
      </c>
      <c r="D15" s="544">
        <v>136</v>
      </c>
      <c r="E15" s="544">
        <v>134</v>
      </c>
      <c r="F15" s="544">
        <v>130</v>
      </c>
      <c r="G15" s="544">
        <v>140</v>
      </c>
      <c r="H15" s="544">
        <v>138</v>
      </c>
      <c r="I15" s="544">
        <v>135</v>
      </c>
      <c r="J15" s="544">
        <v>127</v>
      </c>
      <c r="K15" s="544">
        <v>126</v>
      </c>
      <c r="L15" s="544">
        <v>135</v>
      </c>
      <c r="M15" s="544">
        <v>151</v>
      </c>
      <c r="N15" s="544">
        <v>171</v>
      </c>
      <c r="O15" s="544">
        <v>173</v>
      </c>
      <c r="P15" s="544">
        <v>178</v>
      </c>
      <c r="Q15" s="544">
        <v>191</v>
      </c>
      <c r="R15" s="544">
        <v>210</v>
      </c>
      <c r="S15" s="544">
        <v>216</v>
      </c>
      <c r="T15" s="544">
        <v>237</v>
      </c>
      <c r="U15" s="544">
        <v>239</v>
      </c>
      <c r="V15" s="544">
        <v>296</v>
      </c>
      <c r="W15" s="544">
        <v>333</v>
      </c>
      <c r="X15" s="544">
        <v>382</v>
      </c>
      <c r="Y15" s="544">
        <v>405</v>
      </c>
      <c r="Z15" s="544">
        <v>428</v>
      </c>
      <c r="AA15" s="544">
        <v>124.5</v>
      </c>
      <c r="AB15" s="544">
        <v>183</v>
      </c>
      <c r="AC15" s="544">
        <v>339</v>
      </c>
      <c r="AD15" s="544"/>
      <c r="AE15" s="544"/>
    </row>
    <row r="16" spans="1:34">
      <c r="A16" s="92" t="s">
        <v>3</v>
      </c>
      <c r="B16" s="544">
        <v>4684</v>
      </c>
      <c r="C16" s="544">
        <v>5186</v>
      </c>
      <c r="D16" s="544">
        <v>5170</v>
      </c>
      <c r="E16" s="544">
        <v>5898</v>
      </c>
      <c r="F16" s="544">
        <v>6026</v>
      </c>
      <c r="G16" s="544">
        <v>6001</v>
      </c>
      <c r="H16" s="544">
        <v>5908</v>
      </c>
      <c r="I16" s="544">
        <v>6550</v>
      </c>
      <c r="J16" s="544">
        <v>6640</v>
      </c>
      <c r="K16" s="544">
        <v>6815</v>
      </c>
      <c r="L16" s="544">
        <v>7518</v>
      </c>
      <c r="M16" s="544">
        <v>8509</v>
      </c>
      <c r="N16" s="544">
        <v>9208</v>
      </c>
      <c r="O16" s="544">
        <v>9729</v>
      </c>
      <c r="P16" s="544">
        <v>7012</v>
      </c>
      <c r="Q16" s="544">
        <v>8074</v>
      </c>
      <c r="R16" s="544">
        <v>8339</v>
      </c>
      <c r="S16" s="544">
        <v>9188</v>
      </c>
      <c r="T16" s="544">
        <v>9537</v>
      </c>
      <c r="U16" s="544">
        <v>9549</v>
      </c>
      <c r="V16" s="544">
        <v>8904</v>
      </c>
      <c r="W16" s="544">
        <v>10044</v>
      </c>
      <c r="X16" s="544">
        <v>10285</v>
      </c>
      <c r="Y16" s="544">
        <v>10472</v>
      </c>
      <c r="Z16" s="544">
        <v>10228</v>
      </c>
      <c r="AA16" s="544">
        <v>2802</v>
      </c>
      <c r="AB16" s="544">
        <v>2257</v>
      </c>
      <c r="AC16" s="544">
        <v>5698</v>
      </c>
      <c r="AD16" s="709">
        <v>11302</v>
      </c>
      <c r="AE16" s="709">
        <v>11422</v>
      </c>
      <c r="AF16" s="74" t="s">
        <v>15</v>
      </c>
    </row>
    <row r="17" spans="1:32">
      <c r="A17" s="92" t="s">
        <v>32</v>
      </c>
      <c r="B17" s="544">
        <v>293.834</v>
      </c>
      <c r="C17" s="544">
        <v>326</v>
      </c>
      <c r="D17" s="544">
        <v>360</v>
      </c>
      <c r="E17" s="544">
        <v>482</v>
      </c>
      <c r="F17" s="544">
        <v>627</v>
      </c>
      <c r="G17" s="544">
        <v>501.66800000000001</v>
      </c>
      <c r="H17" s="544">
        <v>525</v>
      </c>
      <c r="I17" s="544">
        <v>575</v>
      </c>
      <c r="J17" s="544">
        <v>576</v>
      </c>
      <c r="K17" s="544">
        <v>583</v>
      </c>
      <c r="L17" s="544">
        <v>613</v>
      </c>
      <c r="M17" s="544">
        <v>843</v>
      </c>
      <c r="N17" s="544">
        <v>909</v>
      </c>
      <c r="O17" s="544">
        <v>925</v>
      </c>
      <c r="P17" s="544">
        <v>882</v>
      </c>
      <c r="Q17" s="544">
        <v>939</v>
      </c>
      <c r="R17" s="544">
        <v>996</v>
      </c>
      <c r="S17" s="544">
        <v>1035</v>
      </c>
      <c r="T17" s="544">
        <v>1096</v>
      </c>
      <c r="U17" s="544">
        <v>1140</v>
      </c>
      <c r="V17" s="503">
        <v>1137.182</v>
      </c>
      <c r="W17" s="503">
        <v>1284.279</v>
      </c>
      <c r="X17" s="503">
        <v>1327.143</v>
      </c>
      <c r="Y17" s="503">
        <v>1505.702</v>
      </c>
      <c r="Z17" s="709">
        <v>1527</v>
      </c>
      <c r="AA17" s="709">
        <v>621</v>
      </c>
      <c r="AB17" s="709">
        <v>923</v>
      </c>
      <c r="AC17" s="709">
        <v>1455</v>
      </c>
      <c r="AD17" s="709">
        <v>1808</v>
      </c>
      <c r="AE17" s="709"/>
      <c r="AF17" t="s">
        <v>15</v>
      </c>
    </row>
    <row r="18" spans="1:32">
      <c r="A18" s="92" t="s">
        <v>1</v>
      </c>
      <c r="B18" s="544"/>
      <c r="C18" s="544"/>
      <c r="D18" s="544"/>
      <c r="E18" s="544"/>
      <c r="F18" s="544"/>
      <c r="G18" s="544">
        <v>457</v>
      </c>
      <c r="H18" s="544">
        <v>492</v>
      </c>
      <c r="I18" s="544">
        <v>565</v>
      </c>
      <c r="J18" s="544">
        <v>413</v>
      </c>
      <c r="K18" s="544">
        <v>515</v>
      </c>
      <c r="L18" s="544">
        <v>669</v>
      </c>
      <c r="M18" s="544">
        <v>757</v>
      </c>
      <c r="N18" s="544">
        <v>897</v>
      </c>
      <c r="O18" s="544">
        <v>812</v>
      </c>
      <c r="P18" s="544">
        <v>710</v>
      </c>
      <c r="Q18" s="544">
        <v>815</v>
      </c>
      <c r="R18" s="544">
        <v>920</v>
      </c>
      <c r="S18" s="544">
        <v>859</v>
      </c>
      <c r="T18" s="544">
        <v>914</v>
      </c>
      <c r="U18" s="544">
        <v>947</v>
      </c>
      <c r="V18" s="544">
        <v>931.78200000000004</v>
      </c>
      <c r="W18" s="544">
        <v>956</v>
      </c>
      <c r="X18" s="544">
        <v>1009</v>
      </c>
      <c r="Y18" s="544">
        <v>1072</v>
      </c>
      <c r="Z18" s="544">
        <v>1266</v>
      </c>
      <c r="AA18" s="544">
        <v>501</v>
      </c>
      <c r="AB18" s="544">
        <v>554</v>
      </c>
      <c r="AC18" s="544">
        <v>1061</v>
      </c>
      <c r="AD18" s="711">
        <v>1392</v>
      </c>
      <c r="AE18" s="711">
        <v>1883</v>
      </c>
    </row>
    <row r="19" spans="1:32">
      <c r="A19" s="92" t="s">
        <v>0</v>
      </c>
      <c r="B19" s="544">
        <v>1416</v>
      </c>
      <c r="C19" s="544">
        <v>1597</v>
      </c>
      <c r="D19" s="544">
        <v>1336</v>
      </c>
      <c r="E19" s="544">
        <v>2090</v>
      </c>
      <c r="F19" s="544">
        <v>2250</v>
      </c>
      <c r="G19" s="544">
        <v>1967</v>
      </c>
      <c r="H19" s="544">
        <v>2217</v>
      </c>
      <c r="I19" s="544">
        <v>2041</v>
      </c>
      <c r="J19" s="544">
        <v>2256</v>
      </c>
      <c r="K19" s="544">
        <v>1854</v>
      </c>
      <c r="L19" s="544">
        <v>1559</v>
      </c>
      <c r="M19" s="544">
        <v>2287</v>
      </c>
      <c r="N19" s="544">
        <v>2506</v>
      </c>
      <c r="O19" s="544">
        <v>1956</v>
      </c>
      <c r="P19" s="544">
        <v>2017</v>
      </c>
      <c r="Q19" s="544">
        <v>2239</v>
      </c>
      <c r="R19" s="544">
        <v>2423</v>
      </c>
      <c r="S19" s="544">
        <v>1794</v>
      </c>
      <c r="T19" s="544">
        <v>1833</v>
      </c>
      <c r="U19" s="544">
        <v>1880</v>
      </c>
      <c r="V19" s="544">
        <v>2057</v>
      </c>
      <c r="W19" s="544">
        <v>2168</v>
      </c>
      <c r="X19" s="544">
        <v>2423</v>
      </c>
      <c r="Y19" s="544">
        <v>2580</v>
      </c>
      <c r="Z19" s="544">
        <v>2294</v>
      </c>
      <c r="AA19" s="544">
        <v>639</v>
      </c>
      <c r="AB19" s="544">
        <v>381</v>
      </c>
      <c r="AC19" s="544">
        <v>1044</v>
      </c>
      <c r="AD19" s="709">
        <v>1603</v>
      </c>
      <c r="AE19" s="709">
        <v>1614</v>
      </c>
    </row>
    <row r="21" spans="1:32">
      <c r="A21" s="136" t="s">
        <v>18</v>
      </c>
    </row>
    <row r="23" spans="1:32">
      <c r="A23" s="17" t="s">
        <v>2863</v>
      </c>
    </row>
    <row r="24" spans="1:32">
      <c r="A24" s="17" t="s">
        <v>2770</v>
      </c>
    </row>
    <row r="25" spans="1:32">
      <c r="A25" s="17"/>
    </row>
    <row r="26" spans="1:32">
      <c r="A26" s="17" t="s">
        <v>3303</v>
      </c>
    </row>
    <row r="27" spans="1:32">
      <c r="A27" s="17" t="s">
        <v>3575</v>
      </c>
    </row>
    <row r="28" spans="1:32">
      <c r="A28" s="44" t="s">
        <v>36</v>
      </c>
      <c r="B28" s="67"/>
      <c r="C28" s="17"/>
      <c r="D28" s="17"/>
      <c r="E28" s="17"/>
    </row>
    <row r="29" spans="1:32">
      <c r="B29" s="17"/>
      <c r="C29" s="72" t="s">
        <v>42</v>
      </c>
      <c r="D29" s="67"/>
      <c r="E29" s="73" t="s">
        <v>2479</v>
      </c>
    </row>
    <row r="30" spans="1:32">
      <c r="A30" s="17"/>
      <c r="B30" s="17"/>
      <c r="C30" s="45" t="s">
        <v>41</v>
      </c>
      <c r="D30" s="45"/>
      <c r="E30" s="45" t="s">
        <v>2480</v>
      </c>
    </row>
    <row r="31" spans="1:32">
      <c r="A31" s="17"/>
      <c r="B31" s="17"/>
      <c r="C31" s="17" t="s">
        <v>40</v>
      </c>
      <c r="D31" s="17"/>
      <c r="E31" s="17" t="s">
        <v>39</v>
      </c>
    </row>
  </sheetData>
  <hyperlinks>
    <hyperlink ref="AG3" location="Content!A1" display="Back to content page" xr:uid="{00000000-0004-0000-99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AH53"/>
  <sheetViews>
    <sheetView topLeftCell="C4" zoomScale="78" zoomScaleNormal="78" workbookViewId="0">
      <selection activeCell="N29" sqref="N29"/>
    </sheetView>
  </sheetViews>
  <sheetFormatPr defaultRowHeight="14.5"/>
  <cols>
    <col min="1" max="1" width="33.7265625" customWidth="1"/>
    <col min="2" max="31" width="8.453125" customWidth="1"/>
    <col min="33" max="33" width="17" customWidth="1"/>
  </cols>
  <sheetData>
    <row r="1" spans="1:34">
      <c r="A1" s="18" t="s">
        <v>3130</v>
      </c>
      <c r="B1" s="17"/>
      <c r="C1" s="17"/>
      <c r="D1" s="17"/>
      <c r="E1" s="17"/>
      <c r="F1" s="17"/>
      <c r="G1" s="17"/>
      <c r="H1" s="17"/>
      <c r="I1" s="17"/>
      <c r="J1" s="17"/>
      <c r="K1" s="17"/>
      <c r="L1" s="17"/>
      <c r="M1" s="17"/>
      <c r="N1" s="17"/>
      <c r="O1" s="17"/>
      <c r="P1" s="17"/>
      <c r="Q1" s="17"/>
      <c r="R1" s="17"/>
      <c r="S1" s="17"/>
      <c r="T1" s="17"/>
      <c r="U1" s="17"/>
      <c r="V1" s="17"/>
      <c r="W1" s="17"/>
      <c r="X1" s="17"/>
      <c r="Y1" s="17"/>
      <c r="Z1" s="17"/>
      <c r="AA1" s="14"/>
      <c r="AB1" s="14"/>
      <c r="AC1" s="14"/>
      <c r="AD1" s="14"/>
      <c r="AE1" s="14"/>
    </row>
    <row r="2" spans="1:34">
      <c r="A2" s="17"/>
      <c r="B2" s="17"/>
      <c r="C2" s="17"/>
      <c r="D2" s="17"/>
      <c r="E2" s="17"/>
      <c r="F2" s="17"/>
      <c r="G2" s="17"/>
      <c r="H2" s="17"/>
      <c r="I2" s="17"/>
      <c r="J2" s="17"/>
      <c r="K2" s="17"/>
      <c r="L2" s="17"/>
      <c r="M2" s="17"/>
      <c r="N2" s="17"/>
      <c r="O2" s="17"/>
      <c r="P2" s="17"/>
      <c r="Q2" s="17"/>
      <c r="R2" s="17"/>
      <c r="S2" s="17"/>
      <c r="T2" s="17"/>
      <c r="U2" s="17"/>
      <c r="V2" s="17"/>
      <c r="W2" s="17"/>
      <c r="X2" s="17"/>
      <c r="Y2" s="17"/>
      <c r="Z2" s="17"/>
      <c r="AA2" s="14"/>
      <c r="AB2" s="14"/>
      <c r="AC2" s="14"/>
      <c r="AD2" s="14"/>
      <c r="AE2" s="14"/>
      <c r="AG2" s="261"/>
    </row>
    <row r="3" spans="1:34">
      <c r="A3" s="368" t="s">
        <v>14</v>
      </c>
      <c r="B3" s="217">
        <v>1995</v>
      </c>
      <c r="C3" s="217">
        <v>1996</v>
      </c>
      <c r="D3" s="217">
        <v>1997</v>
      </c>
      <c r="E3" s="217">
        <v>1998</v>
      </c>
      <c r="F3" s="217">
        <v>1999</v>
      </c>
      <c r="G3" s="217">
        <v>2000</v>
      </c>
      <c r="H3" s="217">
        <v>2001</v>
      </c>
      <c r="I3" s="217">
        <v>2002</v>
      </c>
      <c r="J3" s="217">
        <v>2003</v>
      </c>
      <c r="K3" s="217">
        <v>2004</v>
      </c>
      <c r="L3" s="217">
        <v>2005</v>
      </c>
      <c r="M3" s="217">
        <v>2006</v>
      </c>
      <c r="N3" s="217">
        <v>2007</v>
      </c>
      <c r="O3" s="217">
        <v>2008</v>
      </c>
      <c r="P3" s="217">
        <v>2009</v>
      </c>
      <c r="Q3" s="217">
        <v>2010</v>
      </c>
      <c r="R3" s="217">
        <v>2011</v>
      </c>
      <c r="S3" s="217">
        <v>2012</v>
      </c>
      <c r="T3" s="217">
        <v>2013</v>
      </c>
      <c r="U3" s="217">
        <v>2014</v>
      </c>
      <c r="V3" s="217">
        <v>2015</v>
      </c>
      <c r="W3" s="217">
        <v>2016</v>
      </c>
      <c r="X3" s="368">
        <v>2017</v>
      </c>
      <c r="Y3" s="217">
        <v>2018</v>
      </c>
      <c r="Z3" s="217">
        <v>2019</v>
      </c>
      <c r="AA3" s="217">
        <v>2020</v>
      </c>
      <c r="AB3" s="217">
        <v>2021</v>
      </c>
      <c r="AC3" s="217">
        <v>2022</v>
      </c>
      <c r="AD3" s="217">
        <v>2023</v>
      </c>
      <c r="AE3" s="217">
        <v>2024</v>
      </c>
      <c r="AG3" s="1" t="s">
        <v>528</v>
      </c>
      <c r="AH3" s="10"/>
    </row>
    <row r="4" spans="1:34">
      <c r="A4" s="92" t="s">
        <v>13</v>
      </c>
      <c r="B4" s="295">
        <v>9</v>
      </c>
      <c r="C4" s="295">
        <v>21</v>
      </c>
      <c r="D4" s="295">
        <v>45</v>
      </c>
      <c r="E4" s="295">
        <v>52</v>
      </c>
      <c r="F4" s="295">
        <v>45</v>
      </c>
      <c r="G4" s="295">
        <v>51</v>
      </c>
      <c r="H4" s="295">
        <v>67</v>
      </c>
      <c r="I4" s="295">
        <v>91</v>
      </c>
      <c r="J4" s="295">
        <v>107</v>
      </c>
      <c r="K4" s="295">
        <v>194</v>
      </c>
      <c r="L4" s="295">
        <v>210</v>
      </c>
      <c r="M4" s="295">
        <v>121</v>
      </c>
      <c r="N4" s="295">
        <v>195</v>
      </c>
      <c r="O4" s="295">
        <v>294</v>
      </c>
      <c r="P4" s="295">
        <v>366</v>
      </c>
      <c r="Q4" s="295">
        <v>425</v>
      </c>
      <c r="R4" s="295">
        <v>481</v>
      </c>
      <c r="S4" s="295">
        <v>528</v>
      </c>
      <c r="T4" s="295">
        <v>650</v>
      </c>
      <c r="U4" s="295">
        <v>595</v>
      </c>
      <c r="V4" s="295">
        <v>592</v>
      </c>
      <c r="W4" s="295">
        <v>397</v>
      </c>
      <c r="X4" s="295">
        <v>261</v>
      </c>
      <c r="Y4" s="295">
        <v>218</v>
      </c>
      <c r="Z4" s="295">
        <v>218</v>
      </c>
      <c r="AA4" s="295">
        <v>64</v>
      </c>
      <c r="AB4" s="295">
        <v>64</v>
      </c>
      <c r="AC4" s="295">
        <v>130</v>
      </c>
      <c r="AD4" s="295">
        <v>130</v>
      </c>
      <c r="AE4" s="295"/>
    </row>
    <row r="5" spans="1:34">
      <c r="A5" s="92" t="s">
        <v>12</v>
      </c>
      <c r="B5" s="295">
        <v>521</v>
      </c>
      <c r="C5" s="295">
        <v>521</v>
      </c>
      <c r="D5" s="295">
        <v>512</v>
      </c>
      <c r="E5" s="295">
        <v>607</v>
      </c>
      <c r="F5" s="295">
        <v>750</v>
      </c>
      <c r="G5" s="295">
        <v>843</v>
      </c>
      <c r="H5" s="295">
        <v>1104</v>
      </c>
      <c r="I5" s="295">
        <v>1193</v>
      </c>
      <c r="J5" s="295">
        <v>1274</v>
      </c>
      <c r="K5" s="295">
        <v>1406</v>
      </c>
      <c r="L5" s="295">
        <v>1523</v>
      </c>
      <c r="M5" s="295">
        <v>1474</v>
      </c>
      <c r="N5" s="295">
        <v>1426</v>
      </c>
      <c r="O5" s="295">
        <v>1736</v>
      </c>
      <c r="P5" s="295">
        <v>2101</v>
      </c>
      <c r="Q5" s="295">
        <v>1721</v>
      </c>
      <c r="R5" s="295">
        <v>1973</v>
      </c>
      <c r="S5" s="295"/>
      <c r="T5" s="295">
        <v>1614</v>
      </c>
      <c r="U5" s="295">
        <v>1544</v>
      </c>
      <c r="V5" s="295">
        <v>1966</v>
      </c>
      <c r="W5" s="295">
        <v>1528</v>
      </c>
      <c r="X5" s="295">
        <v>1574</v>
      </c>
      <c r="Y5" s="295">
        <v>1623</v>
      </c>
      <c r="Z5" s="295">
        <v>1655</v>
      </c>
      <c r="AA5" s="295">
        <v>1454.6</v>
      </c>
      <c r="AB5" s="295">
        <v>328.5</v>
      </c>
      <c r="AC5" s="295">
        <v>314</v>
      </c>
      <c r="AD5" s="295"/>
      <c r="AE5" s="295"/>
    </row>
    <row r="6" spans="1:34">
      <c r="A6" s="92" t="s">
        <v>483</v>
      </c>
      <c r="B6" s="295">
        <v>23</v>
      </c>
      <c r="C6" s="295">
        <v>24</v>
      </c>
      <c r="D6" s="295">
        <v>26</v>
      </c>
      <c r="E6" s="295">
        <v>27</v>
      </c>
      <c r="F6" s="295">
        <v>24</v>
      </c>
      <c r="G6" s="295">
        <v>24</v>
      </c>
      <c r="H6" s="295">
        <v>19.399999999999999</v>
      </c>
      <c r="I6" s="295">
        <v>18.899999999999999</v>
      </c>
      <c r="J6" s="295">
        <v>20.6</v>
      </c>
      <c r="K6" s="295">
        <v>23.3</v>
      </c>
      <c r="L6" s="295">
        <v>25.9</v>
      </c>
      <c r="M6" s="295">
        <v>28.5</v>
      </c>
      <c r="N6" s="295">
        <v>15.2</v>
      </c>
      <c r="O6" s="295">
        <v>14.8</v>
      </c>
      <c r="P6" s="295">
        <v>11.3</v>
      </c>
      <c r="Q6" s="295">
        <v>15.3</v>
      </c>
      <c r="R6" s="295">
        <v>18.8</v>
      </c>
      <c r="S6" s="295">
        <v>22.700000000000003</v>
      </c>
      <c r="T6" s="295">
        <v>21.9</v>
      </c>
      <c r="U6" s="295">
        <v>22.8</v>
      </c>
      <c r="V6" s="295">
        <v>23.6</v>
      </c>
      <c r="W6" s="295">
        <v>26.8</v>
      </c>
      <c r="X6" s="295">
        <v>28</v>
      </c>
      <c r="Y6" s="295">
        <v>35.9</v>
      </c>
      <c r="Z6" s="295">
        <v>45.1</v>
      </c>
      <c r="AA6" s="295">
        <v>7</v>
      </c>
      <c r="AB6" s="295">
        <v>28.8</v>
      </c>
      <c r="AC6" s="295"/>
      <c r="AD6" s="295"/>
      <c r="AE6" s="295"/>
      <c r="AG6" s="261"/>
    </row>
    <row r="7" spans="1:34">
      <c r="A7" s="92" t="s">
        <v>89</v>
      </c>
      <c r="B7" s="295">
        <v>35</v>
      </c>
      <c r="C7" s="295">
        <v>37</v>
      </c>
      <c r="D7" s="295">
        <v>30</v>
      </c>
      <c r="E7" s="295">
        <v>53</v>
      </c>
      <c r="F7" s="295">
        <v>80</v>
      </c>
      <c r="G7" s="295">
        <v>103</v>
      </c>
      <c r="H7" s="295">
        <v>55</v>
      </c>
      <c r="I7" s="295">
        <v>28</v>
      </c>
      <c r="J7" s="295">
        <v>35</v>
      </c>
      <c r="K7" s="295">
        <v>36</v>
      </c>
      <c r="L7" s="295">
        <v>61</v>
      </c>
      <c r="M7" s="295">
        <v>55</v>
      </c>
      <c r="N7" s="295">
        <v>47</v>
      </c>
      <c r="O7" s="295">
        <v>50</v>
      </c>
      <c r="P7" s="295">
        <v>53</v>
      </c>
      <c r="Q7" s="295">
        <v>81</v>
      </c>
      <c r="R7" s="295">
        <v>186</v>
      </c>
      <c r="S7" s="295">
        <v>167</v>
      </c>
      <c r="T7" s="295">
        <v>191</v>
      </c>
      <c r="U7" s="295">
        <v>334</v>
      </c>
      <c r="V7" s="295">
        <v>354</v>
      </c>
      <c r="W7" s="295">
        <v>351</v>
      </c>
      <c r="X7" s="295">
        <v>430</v>
      </c>
      <c r="Y7" s="295">
        <v>392</v>
      </c>
      <c r="Z7" s="295">
        <v>479</v>
      </c>
      <c r="AA7" s="295">
        <v>202</v>
      </c>
      <c r="AB7" s="295">
        <v>382</v>
      </c>
      <c r="AC7" s="280"/>
      <c r="AD7" s="280"/>
      <c r="AE7" s="280"/>
    </row>
    <row r="8" spans="1:34">
      <c r="A8" s="92" t="s">
        <v>482</v>
      </c>
      <c r="B8" s="295">
        <v>300</v>
      </c>
      <c r="C8" s="295">
        <v>315</v>
      </c>
      <c r="D8" s="295">
        <v>269</v>
      </c>
      <c r="E8" s="295">
        <v>284</v>
      </c>
      <c r="F8" s="295">
        <v>289</v>
      </c>
      <c r="G8" s="295">
        <v>281</v>
      </c>
      <c r="H8" s="295">
        <v>283</v>
      </c>
      <c r="I8" s="295">
        <v>256</v>
      </c>
      <c r="J8" s="295">
        <v>461</v>
      </c>
      <c r="K8" s="295">
        <v>459</v>
      </c>
      <c r="L8" s="295">
        <v>837</v>
      </c>
      <c r="M8" s="295">
        <v>873</v>
      </c>
      <c r="N8" s="295">
        <v>869</v>
      </c>
      <c r="O8" s="295">
        <v>756</v>
      </c>
      <c r="P8" s="295">
        <v>908</v>
      </c>
      <c r="Q8" s="295">
        <v>868</v>
      </c>
      <c r="R8" s="295">
        <v>879</v>
      </c>
      <c r="S8" s="295">
        <v>888</v>
      </c>
      <c r="T8" s="295">
        <v>968</v>
      </c>
      <c r="U8" s="295">
        <v>939</v>
      </c>
      <c r="V8" s="295">
        <v>873</v>
      </c>
      <c r="W8" s="295">
        <v>947</v>
      </c>
      <c r="X8" s="295">
        <v>921</v>
      </c>
      <c r="Y8" s="295">
        <v>782</v>
      </c>
      <c r="Z8" s="295">
        <v>680</v>
      </c>
      <c r="AA8" s="295">
        <v>193.7</v>
      </c>
      <c r="AB8" s="295">
        <v>170.3</v>
      </c>
      <c r="AC8" s="295">
        <v>393</v>
      </c>
      <c r="AD8" s="295"/>
      <c r="AE8" s="295"/>
    </row>
    <row r="9" spans="1:34">
      <c r="A9" s="92" t="s">
        <v>11</v>
      </c>
      <c r="B9" s="295">
        <v>87</v>
      </c>
      <c r="C9" s="295">
        <v>134</v>
      </c>
      <c r="D9" s="295">
        <v>144</v>
      </c>
      <c r="E9" s="295">
        <v>150</v>
      </c>
      <c r="F9" s="295">
        <v>186</v>
      </c>
      <c r="G9" s="280"/>
      <c r="H9" s="280"/>
      <c r="I9" s="280"/>
      <c r="J9" s="280"/>
      <c r="K9" s="280"/>
      <c r="L9" s="280"/>
      <c r="M9" s="295">
        <v>347</v>
      </c>
      <c r="N9" s="295">
        <v>292</v>
      </c>
      <c r="O9" s="295">
        <v>285</v>
      </c>
      <c r="P9" s="295">
        <v>320</v>
      </c>
      <c r="Q9" s="295">
        <v>414</v>
      </c>
      <c r="R9" s="295">
        <v>397</v>
      </c>
      <c r="S9" s="295">
        <v>317</v>
      </c>
      <c r="T9" s="295">
        <v>320</v>
      </c>
      <c r="U9" s="280"/>
      <c r="V9" s="280"/>
      <c r="W9" s="280"/>
      <c r="X9" s="280"/>
      <c r="Y9" s="280"/>
      <c r="Z9" s="280"/>
      <c r="AA9" s="280"/>
      <c r="AB9" s="280"/>
      <c r="AC9" s="280"/>
      <c r="AD9" s="280"/>
      <c r="AE9" s="280"/>
      <c r="AH9" s="19"/>
    </row>
    <row r="10" spans="1:34">
      <c r="A10" s="92" t="s">
        <v>10</v>
      </c>
      <c r="B10" s="295">
        <v>75</v>
      </c>
      <c r="C10" s="295">
        <v>83</v>
      </c>
      <c r="D10" s="295">
        <v>101</v>
      </c>
      <c r="E10" s="295">
        <v>121</v>
      </c>
      <c r="F10" s="295">
        <v>138</v>
      </c>
      <c r="G10" s="295">
        <v>160</v>
      </c>
      <c r="H10" s="295">
        <v>170</v>
      </c>
      <c r="I10" s="295">
        <v>62</v>
      </c>
      <c r="J10" s="295">
        <v>139</v>
      </c>
      <c r="K10" s="295">
        <v>229</v>
      </c>
      <c r="L10" s="295">
        <v>277</v>
      </c>
      <c r="M10" s="295">
        <v>312</v>
      </c>
      <c r="N10" s="295">
        <v>344</v>
      </c>
      <c r="O10" s="295">
        <v>375</v>
      </c>
      <c r="P10" s="295">
        <v>163</v>
      </c>
      <c r="Q10" s="295">
        <v>196</v>
      </c>
      <c r="R10" s="295">
        <v>225</v>
      </c>
      <c r="S10" s="295">
        <v>256</v>
      </c>
      <c r="T10" s="295">
        <v>196</v>
      </c>
      <c r="U10" s="295">
        <v>222</v>
      </c>
      <c r="V10" s="295">
        <v>244</v>
      </c>
      <c r="W10" s="295">
        <v>293</v>
      </c>
      <c r="X10" s="295">
        <v>255</v>
      </c>
      <c r="Y10" s="295">
        <v>291</v>
      </c>
      <c r="Z10" s="295">
        <v>384</v>
      </c>
      <c r="AA10" s="295">
        <v>68.3</v>
      </c>
      <c r="AB10" s="295">
        <v>7.7550000000000008</v>
      </c>
      <c r="AC10" s="280">
        <v>13</v>
      </c>
      <c r="AD10" s="295"/>
      <c r="AE10" s="295"/>
    </row>
    <row r="11" spans="1:34" ht="15" customHeight="1">
      <c r="A11" s="92" t="s">
        <v>9</v>
      </c>
      <c r="B11" s="295">
        <v>192</v>
      </c>
      <c r="C11" s="295">
        <v>194</v>
      </c>
      <c r="D11" s="295">
        <v>207</v>
      </c>
      <c r="E11" s="295">
        <v>220</v>
      </c>
      <c r="F11" s="295">
        <v>254</v>
      </c>
      <c r="G11" s="295">
        <v>228</v>
      </c>
      <c r="H11" s="295">
        <v>266</v>
      </c>
      <c r="I11" s="295">
        <v>383</v>
      </c>
      <c r="J11" s="295">
        <v>424</v>
      </c>
      <c r="K11" s="295">
        <v>427</v>
      </c>
      <c r="L11" s="295">
        <v>438</v>
      </c>
      <c r="M11" s="295">
        <v>638</v>
      </c>
      <c r="N11" s="295">
        <v>735</v>
      </c>
      <c r="O11" s="295">
        <v>742</v>
      </c>
      <c r="P11" s="295">
        <v>755</v>
      </c>
      <c r="Q11" s="295">
        <v>746</v>
      </c>
      <c r="R11" s="295">
        <v>767</v>
      </c>
      <c r="S11" s="295">
        <v>770</v>
      </c>
      <c r="T11" s="295">
        <v>795</v>
      </c>
      <c r="U11" s="295">
        <v>819</v>
      </c>
      <c r="V11" s="295">
        <v>805</v>
      </c>
      <c r="W11" s="295">
        <v>849</v>
      </c>
      <c r="X11" s="295">
        <v>837</v>
      </c>
      <c r="Y11" s="295">
        <v>871</v>
      </c>
      <c r="Z11" s="295">
        <v>978.40000000000009</v>
      </c>
      <c r="AA11" s="295">
        <v>198.99999999999997</v>
      </c>
      <c r="AB11" s="295">
        <v>431.89999999999992</v>
      </c>
      <c r="AC11" s="280">
        <v>740</v>
      </c>
      <c r="AD11" s="295"/>
      <c r="AE11" s="295"/>
    </row>
    <row r="12" spans="1:34">
      <c r="A12" s="92" t="s">
        <v>8</v>
      </c>
      <c r="B12" s="295">
        <v>422</v>
      </c>
      <c r="C12" s="295">
        <v>487</v>
      </c>
      <c r="D12" s="295">
        <v>536</v>
      </c>
      <c r="E12" s="295">
        <v>558</v>
      </c>
      <c r="F12" s="295">
        <v>578</v>
      </c>
      <c r="G12" s="280">
        <v>656</v>
      </c>
      <c r="H12" s="280">
        <v>660</v>
      </c>
      <c r="I12" s="280">
        <v>682</v>
      </c>
      <c r="J12" s="280">
        <v>702</v>
      </c>
      <c r="K12" s="280">
        <v>719</v>
      </c>
      <c r="L12" s="280">
        <v>761</v>
      </c>
      <c r="M12" s="280">
        <v>788</v>
      </c>
      <c r="N12" s="280">
        <v>907</v>
      </c>
      <c r="O12" s="280">
        <v>930</v>
      </c>
      <c r="P12" s="280">
        <v>871</v>
      </c>
      <c r="Q12" s="280">
        <v>935</v>
      </c>
      <c r="R12" s="280">
        <v>965</v>
      </c>
      <c r="S12" s="280">
        <v>965</v>
      </c>
      <c r="T12" s="280">
        <v>993</v>
      </c>
      <c r="U12" s="280">
        <v>1038</v>
      </c>
      <c r="V12" s="280">
        <v>1151</v>
      </c>
      <c r="W12" s="280">
        <v>1275</v>
      </c>
      <c r="X12" s="280">
        <v>1342</v>
      </c>
      <c r="Y12" s="280">
        <v>1399</v>
      </c>
      <c r="Z12" s="280">
        <v>1383</v>
      </c>
      <c r="AA12" s="280">
        <v>309</v>
      </c>
      <c r="AB12" s="280">
        <v>180</v>
      </c>
      <c r="AC12" s="280">
        <v>997</v>
      </c>
      <c r="AD12" s="280">
        <v>1300</v>
      </c>
      <c r="AE12" s="710">
        <v>1382</v>
      </c>
      <c r="AF12" s="67" t="s">
        <v>15</v>
      </c>
    </row>
    <row r="13" spans="1:34">
      <c r="A13" s="92" t="s">
        <v>6</v>
      </c>
      <c r="B13" s="295"/>
      <c r="C13" s="295"/>
      <c r="D13" s="295"/>
      <c r="E13" s="295"/>
      <c r="F13" s="295"/>
      <c r="G13" s="295"/>
      <c r="H13" s="295">
        <v>323</v>
      </c>
      <c r="I13" s="295">
        <v>541</v>
      </c>
      <c r="J13" s="295">
        <v>441</v>
      </c>
      <c r="K13" s="295">
        <v>470</v>
      </c>
      <c r="L13" s="295">
        <v>578</v>
      </c>
      <c r="M13" s="295">
        <v>664</v>
      </c>
      <c r="N13" s="295">
        <v>771</v>
      </c>
      <c r="O13" s="295">
        <v>1193</v>
      </c>
      <c r="P13" s="295">
        <v>1461</v>
      </c>
      <c r="Q13" s="295">
        <v>1718</v>
      </c>
      <c r="R13" s="295">
        <v>1902</v>
      </c>
      <c r="S13" s="295">
        <v>2113</v>
      </c>
      <c r="T13" s="295">
        <v>1886</v>
      </c>
      <c r="U13" s="295">
        <v>1661</v>
      </c>
      <c r="V13" s="295">
        <v>1552</v>
      </c>
      <c r="W13" s="295">
        <v>1639</v>
      </c>
      <c r="X13" s="295">
        <v>1447</v>
      </c>
      <c r="Y13" s="295">
        <v>2743</v>
      </c>
      <c r="Z13" s="295">
        <v>2019</v>
      </c>
      <c r="AA13" s="295">
        <v>952</v>
      </c>
      <c r="AB13" s="295">
        <v>492</v>
      </c>
      <c r="AC13" s="295"/>
      <c r="AD13" s="295"/>
      <c r="AE13" s="295"/>
    </row>
    <row r="14" spans="1:34">
      <c r="A14" s="92" t="s">
        <v>5</v>
      </c>
      <c r="B14" s="295">
        <v>272</v>
      </c>
      <c r="C14" s="295">
        <v>461</v>
      </c>
      <c r="D14" s="295">
        <v>502</v>
      </c>
      <c r="E14" s="295">
        <v>614</v>
      </c>
      <c r="F14" s="295">
        <v>635</v>
      </c>
      <c r="G14" s="295">
        <v>656</v>
      </c>
      <c r="H14" s="295">
        <v>670</v>
      </c>
      <c r="I14" s="295">
        <v>757</v>
      </c>
      <c r="J14" s="295">
        <v>695</v>
      </c>
      <c r="K14" s="295">
        <v>716</v>
      </c>
      <c r="L14" s="295">
        <v>778</v>
      </c>
      <c r="M14" s="295">
        <v>833</v>
      </c>
      <c r="N14" s="295">
        <v>929</v>
      </c>
      <c r="O14" s="295">
        <v>931</v>
      </c>
      <c r="P14" s="295">
        <v>980</v>
      </c>
      <c r="Q14" s="295">
        <v>984</v>
      </c>
      <c r="R14" s="295">
        <v>1027</v>
      </c>
      <c r="S14" s="295">
        <v>1079</v>
      </c>
      <c r="T14" s="295">
        <v>1176</v>
      </c>
      <c r="U14" s="295">
        <v>1320</v>
      </c>
      <c r="V14" s="295">
        <v>1388</v>
      </c>
      <c r="W14" s="295">
        <v>1469</v>
      </c>
      <c r="X14" s="295">
        <v>1499</v>
      </c>
      <c r="Y14" s="295">
        <v>1557</v>
      </c>
      <c r="Z14" s="295">
        <v>1596</v>
      </c>
      <c r="AA14" s="295">
        <v>169.6</v>
      </c>
      <c r="AB14" s="280">
        <v>232.8</v>
      </c>
      <c r="AC14" s="280">
        <v>461</v>
      </c>
      <c r="AD14" s="280">
        <v>864</v>
      </c>
      <c r="AE14" s="295"/>
    </row>
    <row r="15" spans="1:34">
      <c r="A15" s="92" t="s">
        <v>4</v>
      </c>
      <c r="B15" s="295">
        <v>121</v>
      </c>
      <c r="C15" s="295">
        <v>131</v>
      </c>
      <c r="D15" s="295">
        <v>130</v>
      </c>
      <c r="E15" s="295">
        <v>128</v>
      </c>
      <c r="F15" s="295">
        <v>125</v>
      </c>
      <c r="G15" s="295">
        <v>130</v>
      </c>
      <c r="H15" s="295">
        <v>130</v>
      </c>
      <c r="I15" s="295">
        <v>132</v>
      </c>
      <c r="J15" s="295">
        <v>122</v>
      </c>
      <c r="K15" s="295">
        <v>121</v>
      </c>
      <c r="L15" s="295">
        <v>129</v>
      </c>
      <c r="M15" s="295">
        <v>141</v>
      </c>
      <c r="N15" s="295">
        <v>161</v>
      </c>
      <c r="O15" s="295">
        <v>159</v>
      </c>
      <c r="P15" s="295">
        <v>158</v>
      </c>
      <c r="Q15" s="295">
        <v>175</v>
      </c>
      <c r="R15" s="295">
        <v>194</v>
      </c>
      <c r="S15" s="295">
        <v>208</v>
      </c>
      <c r="T15" s="295">
        <v>230</v>
      </c>
      <c r="U15" s="295">
        <v>233</v>
      </c>
      <c r="V15" s="295">
        <v>276</v>
      </c>
      <c r="W15" s="295">
        <v>303</v>
      </c>
      <c r="X15" s="295">
        <v>350</v>
      </c>
      <c r="Y15" s="295">
        <v>362</v>
      </c>
      <c r="Z15" s="295">
        <v>384</v>
      </c>
      <c r="AA15" s="295">
        <v>114.9</v>
      </c>
      <c r="AB15" s="280">
        <v>183</v>
      </c>
      <c r="AC15" s="280">
        <v>332</v>
      </c>
      <c r="AD15" s="710">
        <v>350.87900000000002</v>
      </c>
      <c r="AE15" s="710">
        <v>352.762</v>
      </c>
    </row>
    <row r="16" spans="1:34">
      <c r="A16" s="92" t="s">
        <v>3</v>
      </c>
      <c r="B16" s="295">
        <v>4488</v>
      </c>
      <c r="C16" s="295">
        <v>4915</v>
      </c>
      <c r="D16" s="295">
        <v>4976</v>
      </c>
      <c r="E16" s="295">
        <v>5732</v>
      </c>
      <c r="F16" s="295">
        <v>5890</v>
      </c>
      <c r="G16" s="295">
        <v>5872</v>
      </c>
      <c r="H16" s="295">
        <v>5787</v>
      </c>
      <c r="I16" s="295">
        <v>6430</v>
      </c>
      <c r="J16" s="295">
        <v>6505</v>
      </c>
      <c r="K16" s="295">
        <v>6678</v>
      </c>
      <c r="L16" s="295">
        <v>7369</v>
      </c>
      <c r="M16" s="295">
        <v>8396</v>
      </c>
      <c r="N16" s="295">
        <v>9091</v>
      </c>
      <c r="O16" s="295">
        <v>9592</v>
      </c>
      <c r="P16" s="295">
        <v>7012</v>
      </c>
      <c r="Q16" s="295">
        <v>8074</v>
      </c>
      <c r="R16" s="295">
        <v>8339</v>
      </c>
      <c r="S16" s="295">
        <v>9188</v>
      </c>
      <c r="T16" s="295">
        <v>9537</v>
      </c>
      <c r="U16" s="295">
        <v>9549</v>
      </c>
      <c r="V16" s="295">
        <v>8904</v>
      </c>
      <c r="W16" s="295">
        <v>10044</v>
      </c>
      <c r="X16" s="295">
        <v>10285</v>
      </c>
      <c r="Y16" s="295">
        <v>10472</v>
      </c>
      <c r="Z16" s="295">
        <v>10227.5</v>
      </c>
      <c r="AA16" s="295">
        <v>2802</v>
      </c>
      <c r="AB16" s="280">
        <v>2256</v>
      </c>
      <c r="AC16" s="280">
        <v>5698</v>
      </c>
      <c r="AD16" s="280">
        <v>8483</v>
      </c>
      <c r="AE16" s="280">
        <v>8919</v>
      </c>
      <c r="AF16" s="74" t="s">
        <v>15</v>
      </c>
    </row>
    <row r="17" spans="1:32">
      <c r="A17" s="92" t="s">
        <v>32</v>
      </c>
      <c r="B17" s="295">
        <v>285</v>
      </c>
      <c r="C17" s="295">
        <v>315</v>
      </c>
      <c r="D17" s="295">
        <v>347</v>
      </c>
      <c r="E17" s="295">
        <v>450</v>
      </c>
      <c r="F17" s="295">
        <v>564</v>
      </c>
      <c r="G17" s="295">
        <v>459</v>
      </c>
      <c r="H17" s="295">
        <v>501</v>
      </c>
      <c r="I17" s="295">
        <v>550</v>
      </c>
      <c r="J17" s="295">
        <v>552</v>
      </c>
      <c r="K17" s="295">
        <v>566</v>
      </c>
      <c r="L17" s="295">
        <v>590</v>
      </c>
      <c r="M17" s="295">
        <v>622</v>
      </c>
      <c r="N17" s="295">
        <v>692</v>
      </c>
      <c r="O17" s="295">
        <v>750</v>
      </c>
      <c r="P17" s="295">
        <v>695</v>
      </c>
      <c r="Q17" s="295">
        <v>754</v>
      </c>
      <c r="R17" s="295">
        <v>843</v>
      </c>
      <c r="S17" s="295">
        <v>1043</v>
      </c>
      <c r="T17" s="295">
        <v>1063</v>
      </c>
      <c r="U17" s="295">
        <v>1113</v>
      </c>
      <c r="V17" s="295">
        <v>1104</v>
      </c>
      <c r="W17" s="295">
        <v>1233</v>
      </c>
      <c r="X17" s="295">
        <v>1275</v>
      </c>
      <c r="Y17" s="295">
        <v>1378</v>
      </c>
      <c r="Z17" s="295">
        <v>1443</v>
      </c>
      <c r="AA17" s="295">
        <v>592</v>
      </c>
      <c r="AB17" s="280">
        <v>922.7</v>
      </c>
      <c r="AC17" s="280">
        <v>1455</v>
      </c>
      <c r="AD17" s="280">
        <v>1810</v>
      </c>
      <c r="AE17" s="280"/>
      <c r="AF17" t="s">
        <v>15</v>
      </c>
    </row>
    <row r="18" spans="1:32">
      <c r="A18" s="92" t="s">
        <v>1</v>
      </c>
      <c r="B18" s="295">
        <v>163</v>
      </c>
      <c r="C18" s="295">
        <v>264</v>
      </c>
      <c r="D18" s="295">
        <v>341</v>
      </c>
      <c r="E18" s="295">
        <v>362</v>
      </c>
      <c r="F18" s="295">
        <v>404</v>
      </c>
      <c r="G18" s="295">
        <v>457</v>
      </c>
      <c r="H18" s="295">
        <v>492</v>
      </c>
      <c r="I18" s="295">
        <v>565</v>
      </c>
      <c r="J18" s="295">
        <v>413</v>
      </c>
      <c r="K18" s="295">
        <v>515</v>
      </c>
      <c r="L18" s="295">
        <v>669</v>
      </c>
      <c r="M18" s="295">
        <v>757</v>
      </c>
      <c r="N18" s="295">
        <v>897</v>
      </c>
      <c r="O18" s="295">
        <v>812</v>
      </c>
      <c r="P18" s="295">
        <v>710</v>
      </c>
      <c r="Q18" s="295">
        <v>815</v>
      </c>
      <c r="R18" s="295">
        <v>920</v>
      </c>
      <c r="S18" s="295">
        <v>859</v>
      </c>
      <c r="T18" s="295">
        <v>915</v>
      </c>
      <c r="U18" s="295">
        <v>947</v>
      </c>
      <c r="V18" s="295">
        <v>932</v>
      </c>
      <c r="W18" s="295">
        <v>956</v>
      </c>
      <c r="X18" s="295">
        <v>1009</v>
      </c>
      <c r="Y18" s="295">
        <v>1072</v>
      </c>
      <c r="Z18" s="295">
        <v>1266</v>
      </c>
      <c r="AA18" s="295">
        <v>502</v>
      </c>
      <c r="AB18" s="295">
        <v>554</v>
      </c>
      <c r="AC18" s="280">
        <v>550</v>
      </c>
      <c r="AD18" s="280">
        <v>1060</v>
      </c>
      <c r="AE18" s="280"/>
    </row>
    <row r="19" spans="1:32">
      <c r="A19" s="92" t="s">
        <v>0</v>
      </c>
      <c r="B19" s="295">
        <v>1363</v>
      </c>
      <c r="C19" s="295">
        <v>1577</v>
      </c>
      <c r="D19" s="295">
        <v>1281</v>
      </c>
      <c r="E19" s="295">
        <v>1986</v>
      </c>
      <c r="F19" s="295">
        <v>2101</v>
      </c>
      <c r="G19" s="295">
        <v>1868</v>
      </c>
      <c r="H19" s="295">
        <v>2068</v>
      </c>
      <c r="I19" s="295"/>
      <c r="J19" s="295"/>
      <c r="K19" s="295"/>
      <c r="L19" s="295"/>
      <c r="M19" s="295"/>
      <c r="N19" s="295"/>
      <c r="O19" s="295"/>
      <c r="P19" s="295"/>
      <c r="Q19" s="295"/>
      <c r="R19" s="295"/>
      <c r="S19" s="295"/>
      <c r="T19" s="295"/>
      <c r="U19" s="295"/>
      <c r="V19" s="295"/>
      <c r="W19" s="295"/>
      <c r="X19" s="295"/>
      <c r="Y19" s="295"/>
      <c r="Z19" s="295"/>
      <c r="AA19" s="295"/>
      <c r="AB19" s="295"/>
      <c r="AC19" s="295">
        <v>1044</v>
      </c>
      <c r="AD19" s="295">
        <v>1060</v>
      </c>
      <c r="AE19" s="295"/>
    </row>
    <row r="20" spans="1:32">
      <c r="A20" s="17"/>
      <c r="B20" s="17"/>
      <c r="C20" s="17"/>
      <c r="D20" s="17"/>
      <c r="E20" s="17"/>
      <c r="F20" s="17"/>
      <c r="G20" s="17"/>
      <c r="H20" s="17"/>
      <c r="I20" s="17"/>
      <c r="J20" s="17"/>
      <c r="K20" s="17"/>
      <c r="L20" s="17"/>
      <c r="M20" s="17"/>
      <c r="N20" s="17"/>
      <c r="O20" s="17"/>
      <c r="P20" s="17"/>
      <c r="Q20" s="17"/>
      <c r="R20" s="17"/>
      <c r="S20" s="17"/>
      <c r="T20" s="17"/>
      <c r="U20" s="265"/>
      <c r="V20" s="265"/>
      <c r="W20" s="17"/>
      <c r="X20" s="17"/>
      <c r="Y20" s="17"/>
      <c r="Z20" s="17"/>
      <c r="AA20" s="190"/>
      <c r="AB20" s="190"/>
      <c r="AC20" s="190"/>
      <c r="AD20" s="190"/>
      <c r="AE20" s="190"/>
    </row>
    <row r="21" spans="1:32" ht="15" customHeight="1">
      <c r="A21" s="136" t="s">
        <v>18</v>
      </c>
      <c r="B21" s="405"/>
      <c r="C21" s="405">
        <f>((C19-B19)/B19)*100</f>
        <v>15.700660308143801</v>
      </c>
      <c r="D21" s="405"/>
      <c r="E21" s="405"/>
      <c r="F21" s="405"/>
      <c r="G21" s="405"/>
      <c r="H21" s="405"/>
      <c r="I21" s="405"/>
      <c r="J21" s="405"/>
      <c r="K21" s="405"/>
      <c r="L21" s="405"/>
      <c r="M21" s="405"/>
      <c r="N21" s="405"/>
      <c r="O21" s="405"/>
      <c r="P21" s="405"/>
      <c r="Q21" s="405"/>
      <c r="R21" s="405"/>
      <c r="S21" s="405"/>
      <c r="T21" s="405"/>
      <c r="U21" s="405"/>
      <c r="V21" s="405"/>
      <c r="W21" s="405"/>
      <c r="X21" s="405"/>
      <c r="Y21" s="405"/>
      <c r="Z21" s="405"/>
      <c r="AA21" s="405"/>
      <c r="AB21" s="405"/>
      <c r="AC21" s="405"/>
      <c r="AD21" s="405"/>
      <c r="AE21" s="405"/>
    </row>
    <row r="22" spans="1:32">
      <c r="D22" s="132"/>
      <c r="E22" s="132"/>
      <c r="F22" s="132"/>
      <c r="G22" s="475"/>
      <c r="H22" s="475"/>
      <c r="I22" s="475"/>
      <c r="J22" s="475"/>
      <c r="K22" s="475"/>
      <c r="L22" s="475"/>
      <c r="M22" s="475"/>
      <c r="N22" s="475"/>
      <c r="O22" s="475"/>
      <c r="P22" s="475"/>
      <c r="Q22" s="475"/>
      <c r="R22" s="475"/>
      <c r="S22" s="475"/>
      <c r="T22" s="475"/>
      <c r="U22" s="475"/>
      <c r="V22" s="475"/>
      <c r="W22" s="475"/>
      <c r="X22" s="475"/>
      <c r="Y22" s="475"/>
      <c r="Z22" s="475"/>
      <c r="AA22" s="476"/>
      <c r="AB22" s="476"/>
      <c r="AC22" s="476"/>
      <c r="AD22" s="476"/>
      <c r="AE22" s="476"/>
    </row>
    <row r="23" spans="1:32">
      <c r="A23" s="132"/>
      <c r="C23" s="42"/>
      <c r="D23" s="42"/>
      <c r="E23" s="42"/>
      <c r="F23" s="42"/>
      <c r="G23" s="42"/>
      <c r="H23" s="42"/>
      <c r="I23" s="42"/>
      <c r="J23" s="42"/>
      <c r="K23" s="42"/>
      <c r="L23" s="42"/>
      <c r="M23" s="42"/>
      <c r="N23" s="42"/>
      <c r="O23" s="42"/>
      <c r="P23" s="42"/>
      <c r="Q23" s="42"/>
      <c r="R23" s="42"/>
      <c r="AA23" s="17"/>
      <c r="AB23" s="17"/>
      <c r="AC23" s="17"/>
      <c r="AD23" s="17"/>
      <c r="AE23" s="17"/>
    </row>
    <row r="24" spans="1:32">
      <c r="A24" s="17" t="s">
        <v>2862</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row>
    <row r="25" spans="1:32">
      <c r="A25" s="17" t="s">
        <v>2908</v>
      </c>
      <c r="C25" s="42"/>
      <c r="D25" s="42"/>
      <c r="E25" s="42"/>
      <c r="F25" s="42"/>
      <c r="G25" s="42"/>
      <c r="H25" s="42"/>
      <c r="I25" s="42"/>
      <c r="J25" s="42"/>
      <c r="K25" s="42"/>
      <c r="L25" s="42"/>
      <c r="M25" s="42"/>
      <c r="N25" s="42"/>
      <c r="O25" s="42"/>
      <c r="P25" s="42"/>
      <c r="Q25" s="42"/>
      <c r="R25" s="42"/>
      <c r="AA25" s="17"/>
      <c r="AB25" s="17"/>
      <c r="AC25" s="17"/>
      <c r="AD25" s="17"/>
      <c r="AE25" s="17"/>
    </row>
    <row r="26" spans="1:32">
      <c r="A26" s="17" t="s">
        <v>3304</v>
      </c>
      <c r="C26" s="42"/>
      <c r="D26" s="42"/>
      <c r="E26" s="42"/>
      <c r="F26" s="42"/>
      <c r="G26" s="42"/>
      <c r="H26" s="42"/>
      <c r="I26" s="42"/>
      <c r="J26" s="42"/>
      <c r="K26" s="42"/>
      <c r="L26" s="42"/>
      <c r="M26" s="42"/>
      <c r="N26" s="42"/>
      <c r="O26" s="42"/>
      <c r="P26" s="42"/>
      <c r="Q26" s="42"/>
      <c r="R26" s="42"/>
      <c r="AA26" s="17"/>
      <c r="AB26" s="17"/>
      <c r="AC26" s="17"/>
      <c r="AD26" s="17"/>
      <c r="AE26" s="17"/>
    </row>
    <row r="27" spans="1:32">
      <c r="A27" s="17"/>
      <c r="C27" s="42"/>
      <c r="D27" s="42"/>
      <c r="E27" s="42"/>
      <c r="F27" s="42"/>
      <c r="G27" s="42"/>
      <c r="H27" s="42"/>
      <c r="I27" s="42"/>
      <c r="J27" s="42"/>
      <c r="K27" s="42"/>
      <c r="L27" s="42"/>
      <c r="M27" s="42"/>
      <c r="N27" s="42"/>
      <c r="O27" s="42"/>
      <c r="P27" s="42"/>
      <c r="Q27" s="42"/>
      <c r="R27" s="42"/>
      <c r="AA27" s="17"/>
      <c r="AB27" s="17"/>
      <c r="AC27" s="17"/>
      <c r="AD27" s="17"/>
      <c r="AE27" s="17"/>
    </row>
    <row r="28" spans="1:32">
      <c r="A28" s="17" t="s">
        <v>102</v>
      </c>
      <c r="C28" s="42"/>
      <c r="D28" s="42"/>
      <c r="E28" s="42"/>
      <c r="F28" s="42"/>
      <c r="G28" s="42"/>
      <c r="H28" s="42"/>
      <c r="I28" s="42"/>
      <c r="J28" s="42"/>
      <c r="K28" s="42"/>
      <c r="L28" s="42"/>
      <c r="M28" s="42"/>
      <c r="N28" s="42"/>
      <c r="O28" s="42"/>
      <c r="P28" s="42"/>
      <c r="Q28" s="42"/>
      <c r="R28" s="42"/>
      <c r="AA28" s="17"/>
      <c r="AB28" s="17"/>
      <c r="AC28" s="17"/>
      <c r="AD28" s="17"/>
      <c r="AE28" s="17"/>
    </row>
    <row r="29" spans="1:32">
      <c r="A29" s="17" t="s">
        <v>2773</v>
      </c>
      <c r="C29" s="42"/>
      <c r="D29" s="42"/>
      <c r="E29" s="42"/>
      <c r="F29" s="42"/>
      <c r="G29" s="42"/>
      <c r="H29" s="42"/>
      <c r="I29" s="42"/>
      <c r="J29" s="42"/>
      <c r="K29" s="42"/>
      <c r="L29" s="42"/>
      <c r="M29" s="42"/>
      <c r="N29" s="42"/>
      <c r="O29" s="42"/>
      <c r="P29" s="42"/>
      <c r="Q29" s="42"/>
      <c r="R29" s="42"/>
      <c r="AA29" s="17"/>
      <c r="AB29" s="17"/>
      <c r="AC29" s="17"/>
      <c r="AD29" s="17"/>
      <c r="AE29" s="17"/>
    </row>
    <row r="30" spans="1:32">
      <c r="A30" s="17" t="s">
        <v>2771</v>
      </c>
      <c r="C30" s="42"/>
      <c r="D30" s="42"/>
      <c r="E30" s="42"/>
      <c r="F30" s="42"/>
      <c r="G30" s="42"/>
      <c r="H30" s="42"/>
      <c r="I30" s="42"/>
      <c r="J30" s="42"/>
      <c r="K30" s="42"/>
      <c r="L30" s="42"/>
      <c r="M30" s="42"/>
      <c r="N30" s="42"/>
      <c r="O30" s="42"/>
      <c r="P30" s="42"/>
      <c r="Q30" s="42"/>
      <c r="R30" s="42"/>
      <c r="AA30" s="17"/>
      <c r="AB30" s="17"/>
      <c r="AC30" s="17"/>
      <c r="AD30" s="17"/>
      <c r="AE30" s="17"/>
    </row>
    <row r="31" spans="1:32">
      <c r="A31" s="17" t="s">
        <v>2772</v>
      </c>
      <c r="C31" s="42"/>
      <c r="D31" s="42"/>
      <c r="E31" s="42"/>
      <c r="F31" s="42"/>
      <c r="G31" s="42"/>
      <c r="H31" s="42"/>
      <c r="I31" s="42"/>
      <c r="J31" s="42"/>
      <c r="K31" s="42"/>
      <c r="L31" s="42"/>
      <c r="M31" s="42"/>
      <c r="N31" s="42"/>
      <c r="O31" s="42"/>
      <c r="P31" s="42"/>
      <c r="Q31" s="42"/>
      <c r="R31" s="42"/>
      <c r="AA31" s="17"/>
      <c r="AB31" s="17"/>
      <c r="AC31" s="17"/>
      <c r="AD31" s="17"/>
      <c r="AE31" s="17"/>
    </row>
    <row r="32" spans="1:32">
      <c r="A32" s="17" t="s">
        <v>3576</v>
      </c>
      <c r="C32" s="42"/>
      <c r="D32" s="42"/>
      <c r="E32" s="42"/>
      <c r="F32" s="42"/>
      <c r="G32" s="42"/>
      <c r="H32" s="42"/>
      <c r="I32" s="42"/>
      <c r="J32" s="42"/>
      <c r="K32" s="42"/>
      <c r="L32" s="42"/>
      <c r="M32" s="42"/>
      <c r="N32" s="42"/>
      <c r="O32" s="42"/>
      <c r="P32" s="42"/>
      <c r="Q32" s="42"/>
      <c r="R32" s="42"/>
      <c r="AA32" s="17"/>
      <c r="AB32" s="17"/>
      <c r="AC32" s="17"/>
      <c r="AD32" s="17"/>
      <c r="AE32" s="17"/>
    </row>
    <row r="33" spans="1:31">
      <c r="A33" s="17" t="s">
        <v>3577</v>
      </c>
      <c r="C33" s="42"/>
      <c r="D33" s="42"/>
      <c r="E33" s="42"/>
      <c r="F33" s="42"/>
      <c r="G33" s="42"/>
      <c r="H33" s="42"/>
      <c r="I33" s="42"/>
      <c r="J33" s="42"/>
      <c r="K33" s="42"/>
      <c r="L33" s="42"/>
      <c r="M33" s="42"/>
      <c r="N33" s="42"/>
      <c r="O33" s="42"/>
      <c r="P33" s="42"/>
      <c r="Q33" s="42"/>
      <c r="R33" s="42"/>
      <c r="AA33" s="17"/>
      <c r="AB33" s="17"/>
      <c r="AC33" s="17"/>
      <c r="AD33" s="17"/>
      <c r="AE33" s="17"/>
    </row>
    <row r="34" spans="1:31">
      <c r="A34" s="44" t="s">
        <v>36</v>
      </c>
      <c r="B34" s="67"/>
      <c r="C34" s="17"/>
      <c r="D34" s="17"/>
      <c r="E34" s="17"/>
      <c r="F34" s="17"/>
      <c r="I34" s="17"/>
      <c r="J34" s="17"/>
      <c r="K34" s="17"/>
      <c r="L34" s="17"/>
      <c r="M34" s="17"/>
      <c r="N34" s="17"/>
      <c r="O34" s="17"/>
      <c r="P34" s="17"/>
      <c r="Q34" s="17"/>
      <c r="R34" s="17"/>
      <c r="S34" s="17"/>
      <c r="T34" s="17"/>
      <c r="U34" s="17"/>
      <c r="V34" s="17"/>
      <c r="W34" s="17"/>
      <c r="X34" s="569"/>
      <c r="Y34" s="17"/>
      <c r="Z34" s="17"/>
      <c r="AA34" s="17"/>
      <c r="AB34" s="17"/>
      <c r="AC34" s="17"/>
      <c r="AD34" s="17"/>
      <c r="AE34" s="17"/>
    </row>
    <row r="35" spans="1:31">
      <c r="B35" s="17"/>
      <c r="C35" s="72" t="s">
        <v>42</v>
      </c>
      <c r="D35" s="67"/>
      <c r="E35" s="73" t="s">
        <v>2479</v>
      </c>
      <c r="F35" s="17"/>
      <c r="I35" s="68"/>
      <c r="J35" s="69"/>
      <c r="K35" s="70"/>
      <c r="L35" s="70"/>
      <c r="M35" s="69"/>
      <c r="N35" s="71"/>
      <c r="O35" s="71"/>
      <c r="P35" s="71"/>
      <c r="Q35" s="17"/>
      <c r="R35" s="17"/>
      <c r="S35" s="17"/>
      <c r="T35" s="17"/>
      <c r="U35" s="17"/>
      <c r="V35" s="17"/>
      <c r="W35" s="17"/>
      <c r="X35" s="17"/>
      <c r="Y35" s="17"/>
      <c r="Z35" s="17"/>
      <c r="AA35" s="17"/>
      <c r="AB35" s="17"/>
      <c r="AC35" s="17"/>
      <c r="AD35" s="17"/>
      <c r="AE35" s="17"/>
    </row>
    <row r="36" spans="1:31">
      <c r="A36" s="17"/>
      <c r="B36" s="17"/>
      <c r="C36" s="45" t="s">
        <v>41</v>
      </c>
      <c r="D36" s="45"/>
      <c r="E36" s="45" t="s">
        <v>2480</v>
      </c>
      <c r="F36" s="17"/>
      <c r="I36" s="45"/>
      <c r="J36" s="45"/>
      <c r="K36" s="45"/>
      <c r="L36" s="45"/>
      <c r="M36" s="45"/>
      <c r="N36" s="45"/>
      <c r="O36" s="45"/>
      <c r="P36" s="45"/>
      <c r="Q36" s="17"/>
      <c r="R36" s="17"/>
      <c r="S36" s="17"/>
      <c r="T36" s="17"/>
      <c r="U36" s="17"/>
      <c r="V36" s="17"/>
      <c r="W36" s="17"/>
      <c r="X36" s="17"/>
      <c r="Y36" s="17"/>
      <c r="Z36" s="17"/>
      <c r="AA36" s="17"/>
      <c r="AB36" s="17"/>
      <c r="AC36" s="17"/>
      <c r="AD36" s="17"/>
      <c r="AE36" s="17"/>
    </row>
    <row r="37" spans="1:31">
      <c r="A37" s="17"/>
      <c r="B37" s="17"/>
      <c r="C37" s="17" t="s">
        <v>40</v>
      </c>
      <c r="D37" s="17"/>
      <c r="E37" s="17" t="s">
        <v>39</v>
      </c>
      <c r="F37" s="17"/>
      <c r="I37" s="17"/>
      <c r="J37" s="17"/>
      <c r="K37" s="17"/>
      <c r="L37" s="17"/>
      <c r="M37" s="17"/>
      <c r="N37" s="17"/>
      <c r="O37" s="17"/>
      <c r="P37" s="81"/>
      <c r="Q37" s="17"/>
      <c r="R37" s="17"/>
      <c r="S37" s="17"/>
      <c r="T37" s="17"/>
      <c r="U37" s="17"/>
      <c r="V37" s="17"/>
      <c r="W37" s="17"/>
      <c r="X37" s="17"/>
      <c r="Y37" s="17"/>
      <c r="Z37" s="17"/>
      <c r="AA37" s="17"/>
      <c r="AB37" s="17"/>
      <c r="AC37" s="17"/>
      <c r="AD37" s="17"/>
      <c r="AE37" s="17"/>
    </row>
    <row r="38" spans="1:31">
      <c r="A38" s="17"/>
      <c r="B38" s="17"/>
      <c r="C38" s="17" t="s">
        <v>15</v>
      </c>
      <c r="D38" s="17"/>
      <c r="E38" s="17" t="s">
        <v>38</v>
      </c>
      <c r="F38" s="17"/>
      <c r="I38" s="17"/>
      <c r="J38" s="17"/>
      <c r="K38" s="17"/>
      <c r="L38" s="17"/>
      <c r="M38" s="17"/>
      <c r="N38" s="17"/>
      <c r="O38" s="17"/>
      <c r="P38" s="17"/>
      <c r="Q38" s="17"/>
      <c r="R38" s="17"/>
      <c r="S38" s="17"/>
      <c r="T38" s="17"/>
      <c r="U38" s="17"/>
      <c r="V38" s="17"/>
      <c r="W38" s="17"/>
      <c r="X38" s="17"/>
      <c r="Y38" s="17"/>
      <c r="Z38" s="17"/>
      <c r="AA38" s="17"/>
      <c r="AB38" s="17"/>
      <c r="AC38" s="17"/>
      <c r="AD38" s="17"/>
      <c r="AE38" s="17"/>
    </row>
    <row r="39" spans="1:31">
      <c r="A39" s="17"/>
      <c r="B39" s="17"/>
      <c r="C39" s="17"/>
      <c r="D39" s="17"/>
      <c r="E39" s="17"/>
      <c r="F39" s="17"/>
      <c r="I39" s="17"/>
      <c r="J39" s="17"/>
      <c r="K39" s="17"/>
      <c r="L39" s="17"/>
      <c r="M39" s="17"/>
      <c r="N39" s="17"/>
      <c r="O39" s="17"/>
      <c r="P39" s="17"/>
      <c r="Q39" s="17"/>
      <c r="R39" s="17"/>
      <c r="S39" s="17"/>
      <c r="T39" s="17"/>
      <c r="U39" s="17"/>
      <c r="V39" s="17"/>
      <c r="W39" s="17"/>
      <c r="X39" s="17"/>
      <c r="Y39" s="17"/>
      <c r="Z39" s="17"/>
      <c r="AA39" s="17"/>
      <c r="AB39" s="17"/>
      <c r="AC39" s="17"/>
      <c r="AD39" s="17"/>
      <c r="AE39" s="17"/>
    </row>
    <row r="40" spans="1:31">
      <c r="A40" s="17"/>
      <c r="B40" s="17"/>
      <c r="C40" s="17" t="s">
        <v>74</v>
      </c>
      <c r="D40" s="17"/>
      <c r="E40" s="17"/>
      <c r="F40" s="17"/>
      <c r="I40" s="17"/>
      <c r="J40" s="17"/>
      <c r="K40" s="17"/>
      <c r="L40" s="17"/>
      <c r="M40" s="17"/>
      <c r="N40" s="17"/>
      <c r="O40" s="17"/>
      <c r="P40" s="17"/>
      <c r="Q40" s="17"/>
      <c r="R40" s="17"/>
      <c r="S40" s="17"/>
      <c r="T40" s="17"/>
      <c r="U40" s="17"/>
      <c r="V40" s="17"/>
      <c r="W40" s="17"/>
      <c r="X40" s="17"/>
      <c r="Y40" s="17"/>
      <c r="Z40" s="17"/>
      <c r="AA40" s="17"/>
      <c r="AB40" s="17"/>
      <c r="AC40" s="17"/>
      <c r="AD40" s="17"/>
      <c r="AE40" s="17"/>
    </row>
    <row r="41" spans="1:31">
      <c r="A41" s="17"/>
      <c r="B41" s="17"/>
      <c r="C41" s="17" t="s">
        <v>75</v>
      </c>
      <c r="D41" s="17"/>
      <c r="E41" s="17"/>
      <c r="F41" s="17"/>
      <c r="I41" s="17"/>
      <c r="J41" s="17"/>
      <c r="K41" s="17"/>
      <c r="L41" s="17"/>
      <c r="M41" s="17"/>
      <c r="N41" s="17"/>
      <c r="O41" s="17"/>
      <c r="P41" s="17"/>
      <c r="Q41" s="17"/>
      <c r="R41" s="17"/>
      <c r="S41" s="17"/>
      <c r="T41" s="17"/>
      <c r="U41" s="17"/>
      <c r="V41" s="17"/>
      <c r="W41" s="17"/>
      <c r="X41" s="17"/>
      <c r="Y41" s="17"/>
      <c r="Z41" s="17"/>
      <c r="AA41" s="17"/>
      <c r="AB41" s="17"/>
      <c r="AC41" s="17"/>
      <c r="AD41" s="17"/>
      <c r="AE41" s="17"/>
    </row>
    <row r="42" spans="1:31">
      <c r="A42" s="17"/>
      <c r="B42" s="17"/>
      <c r="C42" s="17" t="s">
        <v>2481</v>
      </c>
      <c r="D42" s="17"/>
      <c r="E42" s="17"/>
      <c r="F42" s="17"/>
      <c r="I42" s="17"/>
      <c r="J42" s="17"/>
      <c r="K42" s="17"/>
      <c r="L42" s="17"/>
      <c r="M42" s="17"/>
      <c r="N42" s="17"/>
      <c r="O42" s="17"/>
      <c r="P42" s="17"/>
      <c r="Q42" s="17"/>
      <c r="R42" s="17"/>
      <c r="S42" s="17"/>
      <c r="T42" s="17"/>
      <c r="U42" s="17"/>
      <c r="V42" s="17"/>
      <c r="W42" s="17"/>
      <c r="X42" s="17"/>
      <c r="Y42" s="17"/>
      <c r="Z42" s="17"/>
      <c r="AA42" s="17"/>
      <c r="AB42" s="17"/>
      <c r="AC42" s="17"/>
      <c r="AD42" s="17"/>
      <c r="AE42" s="17"/>
    </row>
    <row r="43" spans="1:31">
      <c r="A43" s="17"/>
      <c r="B43" s="17"/>
      <c r="C43" s="17" t="s">
        <v>76</v>
      </c>
      <c r="D43" s="17"/>
      <c r="E43" s="17"/>
      <c r="F43" s="17"/>
      <c r="I43" s="17"/>
      <c r="J43" s="17"/>
      <c r="K43" s="17"/>
      <c r="L43" s="17"/>
      <c r="M43" s="17"/>
      <c r="N43" s="17"/>
      <c r="O43" s="17"/>
      <c r="P43" s="17"/>
      <c r="Q43" s="17"/>
      <c r="R43" s="17"/>
      <c r="S43" s="17"/>
      <c r="T43" s="17"/>
      <c r="U43" s="17"/>
      <c r="V43" s="17"/>
      <c r="W43" s="17"/>
      <c r="X43" s="17"/>
      <c r="Y43" s="17"/>
      <c r="Z43" s="17"/>
    </row>
    <row r="44" spans="1:31">
      <c r="A44" s="17"/>
      <c r="B44" s="17"/>
      <c r="C44" s="17" t="s">
        <v>2482</v>
      </c>
      <c r="D44" s="17"/>
      <c r="E44" s="17"/>
      <c r="F44" s="17"/>
      <c r="I44" s="17"/>
      <c r="J44" s="17"/>
      <c r="K44" s="17"/>
      <c r="L44" s="17"/>
      <c r="M44" s="17"/>
      <c r="N44" s="17"/>
      <c r="O44" s="17"/>
      <c r="P44" s="17"/>
      <c r="Q44" s="17"/>
      <c r="R44" s="17"/>
      <c r="S44" s="17"/>
      <c r="T44" s="17"/>
      <c r="U44" s="17"/>
      <c r="V44" s="17"/>
      <c r="W44" s="17"/>
      <c r="X44" s="17"/>
      <c r="Y44" s="17"/>
      <c r="Z44" s="17"/>
    </row>
    <row r="45" spans="1:31">
      <c r="A45" s="17"/>
      <c r="B45" s="17"/>
      <c r="C45" s="17" t="s">
        <v>2483</v>
      </c>
      <c r="D45" s="17"/>
      <c r="E45" s="17"/>
      <c r="F45" s="17"/>
      <c r="I45" s="17"/>
      <c r="J45" s="17"/>
      <c r="K45" s="17"/>
      <c r="L45" s="17"/>
      <c r="M45" s="17"/>
      <c r="N45" s="17"/>
      <c r="O45" s="17"/>
      <c r="P45" s="17"/>
      <c r="Q45" s="17"/>
      <c r="R45" s="17"/>
      <c r="S45" s="17"/>
      <c r="T45" s="17"/>
      <c r="U45" s="17"/>
      <c r="V45" s="17"/>
      <c r="W45" s="17"/>
      <c r="X45" s="17"/>
      <c r="Y45" s="17"/>
      <c r="Z45" s="17"/>
    </row>
    <row r="46" spans="1:31">
      <c r="A46" s="17"/>
      <c r="B46" s="17"/>
      <c r="C46" s="17" t="s">
        <v>77</v>
      </c>
      <c r="D46" s="17"/>
      <c r="E46" s="17"/>
      <c r="F46" s="17"/>
      <c r="I46" s="17"/>
      <c r="J46" s="17"/>
      <c r="K46" s="17"/>
      <c r="L46" s="17"/>
      <c r="M46" s="17"/>
      <c r="N46" s="17"/>
      <c r="O46" s="17"/>
      <c r="P46" s="17"/>
      <c r="Q46" s="17"/>
      <c r="R46" s="17"/>
      <c r="S46" s="17"/>
      <c r="T46" s="17"/>
      <c r="U46" s="17"/>
      <c r="V46" s="17"/>
      <c r="W46" s="17"/>
      <c r="X46" s="17"/>
      <c r="Y46" s="17"/>
      <c r="Z46" s="17"/>
    </row>
    <row r="47" spans="1:31">
      <c r="A47" s="17"/>
      <c r="B47" s="17"/>
      <c r="C47" s="17" t="s">
        <v>78</v>
      </c>
      <c r="D47" s="17"/>
      <c r="E47" s="17"/>
      <c r="F47" s="17"/>
      <c r="I47" s="17"/>
      <c r="J47" s="17"/>
      <c r="K47" s="17"/>
      <c r="L47" s="17"/>
      <c r="M47" s="17"/>
      <c r="N47" s="17"/>
      <c r="O47" s="17"/>
      <c r="P47" s="17"/>
      <c r="Q47" s="17"/>
      <c r="R47" s="17"/>
      <c r="S47" s="17"/>
      <c r="T47" s="17"/>
      <c r="U47" s="17"/>
      <c r="V47" s="17"/>
      <c r="W47" s="17"/>
      <c r="X47" s="17"/>
      <c r="Y47" s="17"/>
      <c r="Z47" s="17"/>
    </row>
    <row r="48" spans="1:31">
      <c r="A48" s="17"/>
      <c r="B48" s="17"/>
      <c r="C48" s="17" t="s">
        <v>79</v>
      </c>
      <c r="D48" s="17"/>
      <c r="E48" s="17"/>
      <c r="F48" s="17"/>
      <c r="I48" s="17"/>
      <c r="J48" s="17"/>
      <c r="K48" s="17"/>
      <c r="L48" s="17"/>
      <c r="M48" s="17"/>
      <c r="N48" s="17"/>
      <c r="O48" s="17"/>
      <c r="P48" s="17"/>
      <c r="Q48" s="17"/>
      <c r="R48" s="17"/>
      <c r="S48" s="17"/>
      <c r="T48" s="17"/>
      <c r="U48" s="17"/>
      <c r="V48" s="17"/>
      <c r="W48" s="17"/>
      <c r="X48" s="17"/>
      <c r="Y48" s="17"/>
      <c r="Z48" s="17"/>
    </row>
    <row r="49" spans="1:26">
      <c r="A49" s="17"/>
      <c r="B49" s="17"/>
      <c r="C49" s="17" t="s">
        <v>2486</v>
      </c>
      <c r="D49" s="17"/>
      <c r="E49" s="17"/>
      <c r="F49" s="17"/>
      <c r="I49" s="17"/>
      <c r="J49" s="17"/>
      <c r="K49" s="17"/>
      <c r="L49" s="17"/>
      <c r="M49" s="17"/>
      <c r="N49" s="17"/>
      <c r="O49" s="17"/>
      <c r="P49" s="17"/>
      <c r="Q49" s="17"/>
      <c r="R49" s="17"/>
      <c r="S49" s="17"/>
      <c r="T49" s="17"/>
      <c r="U49" s="17"/>
      <c r="V49" s="17"/>
      <c r="W49" s="17"/>
      <c r="X49" s="17"/>
      <c r="Y49" s="17"/>
      <c r="Z49" s="17"/>
    </row>
    <row r="50" spans="1:26">
      <c r="A50" s="17"/>
      <c r="B50" s="17"/>
      <c r="C50" s="13" t="s">
        <v>2484</v>
      </c>
      <c r="D50" s="17"/>
      <c r="E50" s="17"/>
      <c r="F50" s="17"/>
      <c r="I50" s="17"/>
      <c r="J50" s="17"/>
      <c r="K50" s="17"/>
      <c r="L50" s="17"/>
      <c r="M50" s="17"/>
      <c r="N50" s="17"/>
      <c r="O50" s="17"/>
      <c r="P50" s="17"/>
      <c r="Q50" s="17"/>
      <c r="R50" s="17"/>
      <c r="S50" s="17"/>
      <c r="T50" s="17"/>
      <c r="U50" s="17"/>
      <c r="V50" s="17"/>
      <c r="W50" s="17"/>
      <c r="X50" s="17"/>
      <c r="Y50" s="17"/>
      <c r="Z50" s="17"/>
    </row>
    <row r="51" spans="1:26">
      <c r="A51" s="17"/>
      <c r="B51" s="17"/>
      <c r="C51" s="17" t="s">
        <v>80</v>
      </c>
      <c r="D51" s="17"/>
      <c r="E51" s="17"/>
      <c r="F51" s="17"/>
      <c r="I51" s="17"/>
      <c r="J51" s="17"/>
      <c r="K51" s="17"/>
      <c r="L51" s="17"/>
      <c r="M51" s="17"/>
      <c r="N51" s="17"/>
      <c r="O51" s="17"/>
      <c r="P51" s="17"/>
      <c r="Q51" s="17"/>
      <c r="R51" s="17"/>
      <c r="S51" s="17"/>
      <c r="T51" s="17"/>
      <c r="U51" s="17"/>
      <c r="V51" s="17"/>
      <c r="W51" s="17"/>
      <c r="X51" s="17"/>
      <c r="Y51" s="17"/>
      <c r="Z51" s="17"/>
    </row>
    <row r="52" spans="1:26">
      <c r="A52" s="17"/>
      <c r="B52" s="17"/>
      <c r="C52" s="17" t="s">
        <v>81</v>
      </c>
      <c r="D52" s="17"/>
      <c r="E52" s="17"/>
      <c r="F52" s="17"/>
      <c r="I52" s="17"/>
      <c r="J52" s="17"/>
      <c r="K52" s="17"/>
      <c r="L52" s="17"/>
      <c r="M52" s="17"/>
      <c r="N52" s="17"/>
      <c r="O52" s="17"/>
      <c r="P52" s="17"/>
      <c r="Q52" s="17"/>
      <c r="R52" s="17"/>
      <c r="S52" s="17"/>
      <c r="T52" s="17"/>
      <c r="U52" s="17"/>
      <c r="V52" s="17"/>
      <c r="W52" s="17"/>
      <c r="X52" s="17"/>
      <c r="Y52" s="17"/>
      <c r="Z52" s="17"/>
    </row>
    <row r="53" spans="1:26">
      <c r="A53" s="17"/>
      <c r="B53" s="17"/>
      <c r="C53" s="17" t="s">
        <v>2485</v>
      </c>
      <c r="D53" s="17"/>
      <c r="E53" s="17"/>
      <c r="F53" s="17"/>
      <c r="I53" s="17"/>
      <c r="J53" s="17"/>
      <c r="K53" s="17"/>
      <c r="L53" s="17"/>
      <c r="M53" s="17"/>
      <c r="N53" s="17"/>
      <c r="O53" s="17"/>
      <c r="P53" s="17"/>
      <c r="Q53" s="17"/>
      <c r="R53" s="17"/>
      <c r="S53" s="17"/>
      <c r="T53" s="17"/>
      <c r="U53" s="17"/>
      <c r="V53" s="17"/>
      <c r="W53" s="17"/>
      <c r="X53" s="17"/>
      <c r="Y53" s="17"/>
      <c r="Z53" s="17"/>
    </row>
  </sheetData>
  <hyperlinks>
    <hyperlink ref="AG3" location="Content!A1" display="Back to content page" xr:uid="{00000000-0004-0000-9A00-000000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8:L9"/>
  <sheetViews>
    <sheetView workbookViewId="0">
      <selection activeCell="D126" sqref="A1:XFD1048576"/>
    </sheetView>
  </sheetViews>
  <sheetFormatPr defaultColWidth="9.26953125" defaultRowHeight="14.5"/>
  <cols>
    <col min="2" max="2" width="9.7265625" customWidth="1"/>
  </cols>
  <sheetData>
    <row r="8" spans="2:12" ht="58.5">
      <c r="B8" s="986">
        <v>1</v>
      </c>
      <c r="C8" s="986"/>
      <c r="D8" s="986"/>
      <c r="E8" s="986"/>
      <c r="F8" s="986"/>
      <c r="G8" s="986"/>
      <c r="H8" s="986"/>
      <c r="I8" s="986"/>
      <c r="J8" s="986"/>
      <c r="K8" s="986"/>
      <c r="L8" s="986"/>
    </row>
    <row r="9" spans="2:12" ht="58.5">
      <c r="B9" s="286" t="s">
        <v>539</v>
      </c>
      <c r="C9" s="286"/>
      <c r="D9" s="286"/>
      <c r="E9" s="286"/>
      <c r="F9" s="286"/>
      <c r="G9" s="286"/>
      <c r="H9" s="286"/>
    </row>
  </sheetData>
  <mergeCells count="1">
    <mergeCell ref="B8:L8"/>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AF51"/>
  <sheetViews>
    <sheetView zoomScale="99" zoomScaleNormal="99" workbookViewId="0">
      <selection activeCell="I21" sqref="I21"/>
    </sheetView>
  </sheetViews>
  <sheetFormatPr defaultRowHeight="14.5"/>
  <cols>
    <col min="1" max="1" width="33.7265625" customWidth="1"/>
    <col min="2" max="30" width="8.26953125" customWidth="1"/>
  </cols>
  <sheetData>
    <row r="1" spans="1:32">
      <c r="A1" s="18" t="s">
        <v>3131</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row>
    <row r="2" spans="1:32">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row>
    <row r="3" spans="1:32">
      <c r="A3" s="368" t="s">
        <v>14</v>
      </c>
      <c r="B3" s="217">
        <v>1996</v>
      </c>
      <c r="C3" s="217">
        <v>1997</v>
      </c>
      <c r="D3" s="217">
        <v>1998</v>
      </c>
      <c r="E3" s="217">
        <v>1999</v>
      </c>
      <c r="F3" s="217">
        <v>2000</v>
      </c>
      <c r="G3" s="217">
        <v>2001</v>
      </c>
      <c r="H3" s="217">
        <v>2002</v>
      </c>
      <c r="I3" s="217">
        <v>2003</v>
      </c>
      <c r="J3" s="217">
        <v>2004</v>
      </c>
      <c r="K3" s="217">
        <v>2005</v>
      </c>
      <c r="L3" s="217">
        <v>2006</v>
      </c>
      <c r="M3" s="217">
        <v>2007</v>
      </c>
      <c r="N3" s="217">
        <v>2008</v>
      </c>
      <c r="O3" s="217">
        <v>2009</v>
      </c>
      <c r="P3" s="217">
        <v>2010</v>
      </c>
      <c r="Q3" s="217">
        <v>2011</v>
      </c>
      <c r="R3" s="217">
        <v>2012</v>
      </c>
      <c r="S3" s="217">
        <v>2013</v>
      </c>
      <c r="T3" s="217">
        <v>2014</v>
      </c>
      <c r="U3" s="217">
        <v>2015</v>
      </c>
      <c r="V3" s="217">
        <v>2016</v>
      </c>
      <c r="W3" s="217">
        <v>2017</v>
      </c>
      <c r="X3" s="368">
        <v>2018</v>
      </c>
      <c r="Y3" s="217">
        <v>2019</v>
      </c>
      <c r="Z3" s="217">
        <v>2020</v>
      </c>
      <c r="AA3" s="217">
        <v>2021</v>
      </c>
      <c r="AB3" s="217">
        <v>2022</v>
      </c>
      <c r="AC3" s="217">
        <v>2023</v>
      </c>
      <c r="AD3" s="217">
        <v>2024</v>
      </c>
      <c r="AF3" s="1" t="s">
        <v>528</v>
      </c>
    </row>
    <row r="4" spans="1:32">
      <c r="A4" s="137" t="s">
        <v>13</v>
      </c>
      <c r="B4" s="285">
        <f>(('2.2'!C4-'2.2'!B4)/'2.2'!B4)*100</f>
        <v>133.33333333333331</v>
      </c>
      <c r="C4" s="285">
        <f>(('2.2'!D4-'2.2'!C4)/'2.2'!C4)*100</f>
        <v>114.28571428571428</v>
      </c>
      <c r="D4" s="285">
        <f>(('2.2'!E4-'2.2'!D4)/'2.2'!D4)*100</f>
        <v>15.555555555555555</v>
      </c>
      <c r="E4" s="285">
        <f>(('2.2'!F4-'2.2'!E4)/'2.2'!E4)*100</f>
        <v>-13.461538461538462</v>
      </c>
      <c r="F4" s="285">
        <f>(('2.2'!G4-'2.2'!F4)/'2.2'!F4)*100</f>
        <v>13.333333333333334</v>
      </c>
      <c r="G4" s="285">
        <f>(('2.2'!H4-'2.2'!G4)/'2.2'!G4)*100</f>
        <v>31.372549019607842</v>
      </c>
      <c r="H4" s="285">
        <f>(('2.2'!I4-'2.2'!H4)/'2.2'!H4)*100</f>
        <v>35.820895522388057</v>
      </c>
      <c r="I4" s="285">
        <f>(('2.2'!J4-'2.2'!I4)/'2.2'!I4)*100</f>
        <v>17.582417582417584</v>
      </c>
      <c r="J4" s="285">
        <f>(('2.2'!K4-'2.2'!J4)/'2.2'!J4)*100</f>
        <v>81.308411214953267</v>
      </c>
      <c r="K4" s="285">
        <f>(('2.2'!L4-'2.2'!K4)/'2.2'!K4)*100</f>
        <v>8.2474226804123703</v>
      </c>
      <c r="L4" s="285">
        <f>(('2.2'!M4-'2.2'!L4)/'2.2'!L4)*100</f>
        <v>-42.38095238095238</v>
      </c>
      <c r="M4" s="285">
        <f>(('2.2'!N4-'2.2'!M4)/'2.2'!M4)*100</f>
        <v>61.157024793388423</v>
      </c>
      <c r="N4" s="285">
        <f>(('2.2'!O4-'2.2'!N4)/'2.2'!N4)*100</f>
        <v>50.769230769230766</v>
      </c>
      <c r="O4" s="285">
        <f>(('2.2'!P4-'2.2'!O4)/'2.2'!O4)*100</f>
        <v>24.489795918367346</v>
      </c>
      <c r="P4" s="285">
        <f>(('2.2'!Q4-'2.2'!P4)/'2.2'!P4)*100</f>
        <v>16.120218579234972</v>
      </c>
      <c r="Q4" s="285">
        <f>(('2.2'!R4-'2.2'!Q4)/'2.2'!Q4)*100</f>
        <v>13.176470588235295</v>
      </c>
      <c r="R4" s="285">
        <f>(('2.2'!S4-'2.2'!R4)/'2.2'!R4)*100</f>
        <v>9.7713097713097721</v>
      </c>
      <c r="S4" s="285">
        <f>(('2.2'!T4-'2.2'!S4)/'2.2'!S4)*100</f>
        <v>23.106060606060606</v>
      </c>
      <c r="T4" s="285">
        <f>(('2.2'!U4-'2.2'!T4)/'2.2'!T4)*100</f>
        <v>-8.4615384615384617</v>
      </c>
      <c r="U4" s="285">
        <f>(('2.2'!V4-'2.2'!U4)/'2.2'!U4)*100</f>
        <v>-0.50420168067226889</v>
      </c>
      <c r="V4" s="285">
        <f>(('2.2'!W4-'2.2'!V4)/'2.2'!V4)*100</f>
        <v>-32.939189189189186</v>
      </c>
      <c r="W4" s="285">
        <f>(('2.2'!X4-'2.2'!W4)/'2.2'!W4)*100</f>
        <v>-34.256926952141058</v>
      </c>
      <c r="X4" s="285">
        <f>(('2.2'!Y4-'2.2'!X4)/'2.2'!X4)*100</f>
        <v>-16.475095785440612</v>
      </c>
      <c r="Y4" s="285">
        <f>(('2.2'!Z4-'2.2'!Y4)/'2.2'!Y4)*100</f>
        <v>0</v>
      </c>
      <c r="Z4" s="285">
        <f>(('2.2'!AA4-'2.2'!Z4)/'2.2'!Z4)*100</f>
        <v>-70.642201834862391</v>
      </c>
      <c r="AA4" s="285">
        <f>(('2.2'!AB4-'2.2'!AA4)/'2.2'!AA4)*100</f>
        <v>0</v>
      </c>
      <c r="AB4" s="285">
        <f>(('2.2'!AC4-'2.2'!AB4)/'2.2'!AB4)*100</f>
        <v>103.125</v>
      </c>
      <c r="AC4" s="285">
        <f>(('2.2'!AD4-'2.2'!AC4)/'2.2'!AC4)*100</f>
        <v>0</v>
      </c>
      <c r="AD4" s="285"/>
      <c r="AF4" s="261"/>
    </row>
    <row r="5" spans="1:32">
      <c r="A5" s="137" t="s">
        <v>12</v>
      </c>
      <c r="B5" s="285">
        <f>(('2.2'!C5-'2.2'!B5)/'2.2'!B5)*100</f>
        <v>0</v>
      </c>
      <c r="C5" s="285">
        <f>(('2.2'!D5-'2.2'!C5)/'2.2'!C5)*100</f>
        <v>-1.727447216890595</v>
      </c>
      <c r="D5" s="285">
        <f>(('2.2'!E5-'2.2'!D5)/'2.2'!D5)*100</f>
        <v>18.5546875</v>
      </c>
      <c r="E5" s="285">
        <f>(('2.2'!F5-'2.2'!E5)/'2.2'!E5)*100</f>
        <v>23.558484349258649</v>
      </c>
      <c r="F5" s="285">
        <f>(('2.2'!G5-'2.2'!F5)/'2.2'!F5)*100</f>
        <v>12.4</v>
      </c>
      <c r="G5" s="285">
        <f>(('2.2'!H5-'2.2'!G5)/'2.2'!G5)*100</f>
        <v>30.960854092526692</v>
      </c>
      <c r="H5" s="285">
        <f>(('2.2'!I5-'2.2'!H5)/'2.2'!H5)*100</f>
        <v>8.0615942028985508</v>
      </c>
      <c r="I5" s="285">
        <f>(('2.2'!J5-'2.2'!I5)/'2.2'!I5)*100</f>
        <v>6.7896060352053649</v>
      </c>
      <c r="J5" s="285">
        <f>(('2.2'!K5-'2.2'!J5)/'2.2'!J5)*100</f>
        <v>10.361067503924646</v>
      </c>
      <c r="K5" s="285">
        <f>(('2.2'!L5-'2.2'!K5)/'2.2'!K5)*100</f>
        <v>8.3214793741109538</v>
      </c>
      <c r="L5" s="285">
        <f>(('2.2'!M5-'2.2'!L5)/'2.2'!L5)*100</f>
        <v>-3.217334208798424</v>
      </c>
      <c r="M5" s="285">
        <f>(('2.2'!N5-'2.2'!M5)/'2.2'!M5)*100</f>
        <v>-3.2564450474898234</v>
      </c>
      <c r="N5" s="285">
        <f>(('2.2'!O5-'2.2'!N5)/'2.2'!N5)*100</f>
        <v>21.739130434782609</v>
      </c>
      <c r="O5" s="285">
        <f>(('2.2'!P5-'2.2'!O5)/'2.2'!O5)*100</f>
        <v>21.025345622119815</v>
      </c>
      <c r="P5" s="285">
        <f>(('2.2'!Q5-'2.2'!P5)/'2.2'!P5)*100</f>
        <v>-18.086625416468351</v>
      </c>
      <c r="Q5" s="285">
        <f>(('2.2'!R5-'2.2'!Q5)/'2.2'!Q5)*100</f>
        <v>14.642649622312609</v>
      </c>
      <c r="R5" s="285"/>
      <c r="S5" s="285"/>
      <c r="T5" s="285">
        <f>(('2.2'!U5-'2.2'!T5)/'2.2'!T5)*100</f>
        <v>-4.337050805452292</v>
      </c>
      <c r="U5" s="285">
        <f>(('2.2'!V5-'2.2'!U5)/'2.2'!U5)*100</f>
        <v>27.331606217616581</v>
      </c>
      <c r="V5" s="285">
        <f>(('2.2'!W5-'2.2'!V5)/'2.2'!V5)*100</f>
        <v>-22.278738555442523</v>
      </c>
      <c r="W5" s="285">
        <f>(('2.2'!X5-'2.2'!W5)/'2.2'!W5)*100</f>
        <v>3.0104712041884816</v>
      </c>
      <c r="X5" s="285">
        <f>(('2.2'!Y5-'2.2'!X5)/'2.2'!X5)*100</f>
        <v>3.1130876747141043</v>
      </c>
      <c r="Y5" s="285">
        <f>(('2.2'!Z5-'2.2'!Y5)/'2.2'!Y5)*100</f>
        <v>1.9716574245224894</v>
      </c>
      <c r="Z5" s="285">
        <f>(('2.2'!AA5-'2.2'!Z5)/'2.2'!Z5)*100</f>
        <v>-12.108761329305141</v>
      </c>
      <c r="AA5" s="285">
        <f>(('2.2'!AB5-'2.2'!AA5)/'2.2'!AA5)*100</f>
        <v>-77.416471882304421</v>
      </c>
      <c r="AB5" s="285">
        <f>(('2.2'!AC5-'2.2'!AB5)/'2.2'!AB5)*100</f>
        <v>-4.4140030441400304</v>
      </c>
      <c r="AC5" s="285"/>
      <c r="AD5" s="285"/>
    </row>
    <row r="6" spans="1:32">
      <c r="A6" s="137" t="s">
        <v>483</v>
      </c>
      <c r="B6" s="285">
        <f>(('2.2'!C6-'2.2'!B6)/'2.2'!B6)*100</f>
        <v>4.3478260869565215</v>
      </c>
      <c r="C6" s="285">
        <f>(('2.2'!D6-'2.2'!C6)/'2.2'!C6)*100</f>
        <v>8.3333333333333321</v>
      </c>
      <c r="D6" s="285">
        <f>(('2.2'!E6-'2.2'!D6)/'2.2'!D6)*100</f>
        <v>3.8461538461538463</v>
      </c>
      <c r="E6" s="285">
        <f>(('2.2'!F6-'2.2'!E6)/'2.2'!E6)*100</f>
        <v>-11.111111111111111</v>
      </c>
      <c r="F6" s="285">
        <f>(('2.2'!G6-'2.2'!F6)/'2.2'!F6)*100</f>
        <v>0</v>
      </c>
      <c r="G6" s="285">
        <f>(('2.2'!H6-'2.2'!G6)/'2.2'!G6)*100</f>
        <v>-19.166666666666675</v>
      </c>
      <c r="H6" s="285">
        <f>(('2.2'!I6-'2.2'!H6)/'2.2'!H6)*100</f>
        <v>-2.5773195876288661</v>
      </c>
      <c r="I6" s="285">
        <f>(('2.2'!J6-'2.2'!I6)/'2.2'!I6)*100</f>
        <v>8.9947089947090113</v>
      </c>
      <c r="J6" s="285">
        <f>(('2.2'!K6-'2.2'!J6)/'2.2'!J6)*100</f>
        <v>13.106796116504851</v>
      </c>
      <c r="K6" s="285">
        <f>(('2.2'!L6-'2.2'!K6)/'2.2'!K6)*100</f>
        <v>11.158798283261794</v>
      </c>
      <c r="L6" s="285">
        <f>(('2.2'!M6-'2.2'!L6)/'2.2'!L6)*100</f>
        <v>10.038610038610045</v>
      </c>
      <c r="M6" s="285">
        <f>(('2.2'!N6-'2.2'!M6)/'2.2'!M6)*100</f>
        <v>-46.666666666666664</v>
      </c>
      <c r="N6" s="285">
        <f>(('2.2'!O6-'2.2'!N6)/'2.2'!N6)*100</f>
        <v>-2.6315789473684119</v>
      </c>
      <c r="O6" s="285">
        <f>(('2.2'!P6-'2.2'!O6)/'2.2'!O6)*100</f>
        <v>-23.648648648648649</v>
      </c>
      <c r="P6" s="285">
        <f>(('2.2'!Q6-'2.2'!P6)/'2.2'!P6)*100</f>
        <v>35.398230088495573</v>
      </c>
      <c r="Q6" s="285">
        <f>(('2.2'!R6-'2.2'!Q6)/'2.2'!Q6)*100</f>
        <v>22.875816993464053</v>
      </c>
      <c r="R6" s="285">
        <f>(('2.2'!S6-'2.2'!R6)/'2.2'!R6)*100</f>
        <v>20.744680851063841</v>
      </c>
      <c r="S6" s="285">
        <f>(('2.2'!T6-'2.2'!S6)/'2.2'!S6)*100</f>
        <v>-3.5242290748898863</v>
      </c>
      <c r="T6" s="285">
        <f>(('2.2'!U6-'2.2'!T6)/'2.2'!T6)*100</f>
        <v>4.1095890410959006</v>
      </c>
      <c r="U6" s="285">
        <f>(('2.2'!V6-'2.2'!U6)/'2.2'!U6)*100</f>
        <v>3.5087719298245648</v>
      </c>
      <c r="V6" s="285">
        <f>(('2.2'!W6-'2.2'!V6)/'2.2'!V6)*100</f>
        <v>13.559322033898303</v>
      </c>
      <c r="W6" s="285">
        <f>(('2.2'!X6-'2.2'!W6)/'2.2'!W6)*100</f>
        <v>4.4776119402985044</v>
      </c>
      <c r="X6" s="285">
        <f>(('2.2'!Y6-'2.2'!X6)/'2.2'!X6)*100</f>
        <v>28.214285714285708</v>
      </c>
      <c r="Y6" s="285">
        <f>(('2.2'!Z6-'2.2'!Y6)/'2.2'!Y6)*100</f>
        <v>25.626740947075216</v>
      </c>
      <c r="Z6" s="285">
        <f>(('2.2'!AA6-'2.2'!Z6)/'2.2'!Z6)*100</f>
        <v>-84.478935698447899</v>
      </c>
      <c r="AA6" s="285">
        <f>(('2.2'!AB6-'2.2'!AA6)/'2.2'!AA6)*100</f>
        <v>311.42857142857144</v>
      </c>
      <c r="AB6" s="285"/>
      <c r="AC6" s="285"/>
      <c r="AD6" s="285"/>
    </row>
    <row r="7" spans="1:32">
      <c r="A7" s="137" t="s">
        <v>89</v>
      </c>
      <c r="B7" s="285">
        <f>(('2.2'!C7-'2.2'!B7)/'2.2'!B7)*100</f>
        <v>5.7142857142857144</v>
      </c>
      <c r="C7" s="285">
        <f>(('2.2'!D7-'2.2'!C7)/'2.2'!C7)*100</f>
        <v>-18.918918918918919</v>
      </c>
      <c r="D7" s="285">
        <f>(('2.2'!E7-'2.2'!D7)/'2.2'!D7)*100</f>
        <v>76.666666666666671</v>
      </c>
      <c r="E7" s="285">
        <f>(('2.2'!F7-'2.2'!E7)/'2.2'!E7)*100</f>
        <v>50.943396226415096</v>
      </c>
      <c r="F7" s="285">
        <f>(('2.2'!G7-'2.2'!F7)/'2.2'!F7)*100</f>
        <v>28.749999999999996</v>
      </c>
      <c r="G7" s="285">
        <f>(('2.2'!H7-'2.2'!G7)/'2.2'!G7)*100</f>
        <v>-46.601941747572816</v>
      </c>
      <c r="H7" s="285">
        <f>(('2.2'!I7-'2.2'!H7)/'2.2'!H7)*100</f>
        <v>-49.090909090909093</v>
      </c>
      <c r="I7" s="285">
        <f>(('2.2'!J7-'2.2'!I7)/'2.2'!I7)*100</f>
        <v>25</v>
      </c>
      <c r="J7" s="285">
        <f>(('2.2'!K7-'2.2'!J7)/'2.2'!J7)*100</f>
        <v>2.8571428571428572</v>
      </c>
      <c r="K7" s="285">
        <f>(('2.2'!L7-'2.2'!K7)/'2.2'!K7)*100</f>
        <v>69.444444444444443</v>
      </c>
      <c r="L7" s="285">
        <f>(('2.2'!M7-'2.2'!L7)/'2.2'!L7)*100</f>
        <v>-9.8360655737704921</v>
      </c>
      <c r="M7" s="285">
        <f>(('2.2'!N7-'2.2'!M7)/'2.2'!M7)*100</f>
        <v>-14.545454545454545</v>
      </c>
      <c r="N7" s="285">
        <f>(('2.2'!O7-'2.2'!N7)/'2.2'!N7)*100</f>
        <v>6.3829787234042552</v>
      </c>
      <c r="O7" s="285">
        <f>(('2.2'!P7-'2.2'!O7)/'2.2'!O7)*100</f>
        <v>6</v>
      </c>
      <c r="P7" s="285">
        <f>(('2.2'!Q7-'2.2'!P7)/'2.2'!P7)*100</f>
        <v>52.830188679245282</v>
      </c>
      <c r="Q7" s="285">
        <f>(('2.2'!R7-'2.2'!Q7)/'2.2'!Q7)*100</f>
        <v>129.62962962962962</v>
      </c>
      <c r="R7" s="285">
        <f>(('2.2'!S7-'2.2'!R7)/'2.2'!R7)*100</f>
        <v>-10.21505376344086</v>
      </c>
      <c r="S7" s="285">
        <f>(('2.2'!T7-'2.2'!S7)/'2.2'!S7)*100</f>
        <v>14.37125748502994</v>
      </c>
      <c r="T7" s="285">
        <f>(('2.2'!U7-'2.2'!T7)/'2.2'!T7)*100</f>
        <v>74.869109947643977</v>
      </c>
      <c r="U7" s="285">
        <f>(('2.2'!V7-'2.2'!U7)/'2.2'!U7)*100</f>
        <v>5.9880239520958085</v>
      </c>
      <c r="V7" s="285">
        <f>(('2.2'!W7-'2.2'!V7)/'2.2'!V7)*100</f>
        <v>-0.84745762711864403</v>
      </c>
      <c r="W7" s="285">
        <f>(('2.2'!X7-'2.2'!W7)/'2.2'!W7)*100</f>
        <v>22.507122507122507</v>
      </c>
      <c r="X7" s="285">
        <f>(('2.2'!Y7-'2.2'!X7)/'2.2'!X7)*100</f>
        <v>-8.8372093023255811</v>
      </c>
      <c r="Y7" s="285">
        <f>(('2.2'!Z7-'2.2'!Y7)/'2.2'!Y7)*100</f>
        <v>22.193877551020407</v>
      </c>
      <c r="Z7" s="285">
        <f>(('2.2'!AA7-'2.2'!Z7)/'2.2'!Z7)*100</f>
        <v>-57.82881002087683</v>
      </c>
      <c r="AA7" s="285">
        <f>(('2.2'!AB7-'2.2'!AA7)/'2.2'!AA7)*100</f>
        <v>89.10891089108911</v>
      </c>
      <c r="AB7" s="285"/>
      <c r="AC7" s="285"/>
      <c r="AD7" s="285"/>
    </row>
    <row r="8" spans="1:32">
      <c r="A8" s="137" t="s">
        <v>482</v>
      </c>
      <c r="B8" s="285">
        <f>(('2.2'!C8-'2.2'!B8)/'2.2'!B8)*100</f>
        <v>5</v>
      </c>
      <c r="C8" s="285">
        <f>(('2.2'!D8-'2.2'!C8)/'2.2'!C8)*100</f>
        <v>-14.603174603174605</v>
      </c>
      <c r="D8" s="285">
        <f>(('2.2'!E8-'2.2'!D8)/'2.2'!D8)*100</f>
        <v>5.5762081784386615</v>
      </c>
      <c r="E8" s="285">
        <f>(('2.2'!F8-'2.2'!E8)/'2.2'!E8)*100</f>
        <v>1.7605633802816902</v>
      </c>
      <c r="F8" s="285">
        <f>(('2.2'!G8-'2.2'!F8)/'2.2'!F8)*100</f>
        <v>-2.7681660899653981</v>
      </c>
      <c r="G8" s="285">
        <f>(('2.2'!H8-'2.2'!G8)/'2.2'!G8)*100</f>
        <v>0.71174377224199281</v>
      </c>
      <c r="H8" s="285">
        <f>(('2.2'!I8-'2.2'!H8)/'2.2'!H8)*100</f>
        <v>-9.5406360424028271</v>
      </c>
      <c r="I8" s="285">
        <f>(('2.2'!J8-'2.2'!I8)/'2.2'!I8)*100</f>
        <v>80.078125</v>
      </c>
      <c r="J8" s="285">
        <f>(('2.2'!K8-'2.2'!J8)/'2.2'!J8)*100</f>
        <v>-0.43383947939262474</v>
      </c>
      <c r="K8" s="285">
        <f>(('2.2'!L8-'2.2'!K8)/'2.2'!K8)*100</f>
        <v>82.35294117647058</v>
      </c>
      <c r="L8" s="285">
        <f>(('2.2'!M8-'2.2'!L8)/'2.2'!L8)*100</f>
        <v>4.3010752688172049</v>
      </c>
      <c r="M8" s="285">
        <f>(('2.2'!N8-'2.2'!M8)/'2.2'!M8)*100</f>
        <v>-0.45819014891179843</v>
      </c>
      <c r="N8" s="285">
        <f>(('2.2'!O8-'2.2'!N8)/'2.2'!N8)*100</f>
        <v>-13.003452243958574</v>
      </c>
      <c r="O8" s="285">
        <f>(('2.2'!P8-'2.2'!O8)/'2.2'!O8)*100</f>
        <v>20.105820105820104</v>
      </c>
      <c r="P8" s="285">
        <f>(('2.2'!Q8-'2.2'!P8)/'2.2'!P8)*100</f>
        <v>-4.4052863436123353</v>
      </c>
      <c r="Q8" s="285">
        <f>(('2.2'!R8-'2.2'!Q8)/'2.2'!Q8)*100</f>
        <v>1.2672811059907834</v>
      </c>
      <c r="R8" s="285">
        <f>(('2.2'!S8-'2.2'!R8)/'2.2'!R8)*100</f>
        <v>1.0238907849829351</v>
      </c>
      <c r="S8" s="285">
        <f>(('2.2'!T8-'2.2'!S8)/'2.2'!S8)*100</f>
        <v>9.0090090090090094</v>
      </c>
      <c r="T8" s="285">
        <f>(('2.2'!U8-'2.2'!T8)/'2.2'!T8)*100</f>
        <v>-2.9958677685950414</v>
      </c>
      <c r="U8" s="285">
        <f>(('2.2'!V8-'2.2'!U8)/'2.2'!U8)*100</f>
        <v>-7.0287539936102235</v>
      </c>
      <c r="V8" s="285">
        <f>(('2.2'!W8-'2.2'!V8)/'2.2'!V8)*100</f>
        <v>8.4765177548682704</v>
      </c>
      <c r="W8" s="285">
        <f>(('2.2'!X8-'2.2'!W8)/'2.2'!W8)*100</f>
        <v>-2.7455121436114043</v>
      </c>
      <c r="X8" s="285">
        <f>(('2.2'!Y8-'2.2'!X8)/'2.2'!X8)*100</f>
        <v>-15.092290988056462</v>
      </c>
      <c r="Y8" s="285">
        <f>(('2.2'!Z8-'2.2'!Y8)/'2.2'!Y8)*100</f>
        <v>-13.043478260869565</v>
      </c>
      <c r="Z8" s="285">
        <f>(('2.2'!AA8-'2.2'!Z8)/'2.2'!Z8)*100</f>
        <v>-71.514705882352942</v>
      </c>
      <c r="AA8" s="285">
        <f>(('2.2'!AB8-'2.2'!AA8)/'2.2'!AA8)*100</f>
        <v>-12.080536912751667</v>
      </c>
      <c r="AB8" s="285">
        <f>(('2.2'!AC8-'2.2'!AB8)/'2.2'!AB8)*100</f>
        <v>130.76923076923075</v>
      </c>
      <c r="AC8" s="285"/>
      <c r="AD8" s="285"/>
      <c r="AE8" t="s">
        <v>15</v>
      </c>
    </row>
    <row r="9" spans="1:32">
      <c r="A9" s="137" t="s">
        <v>11</v>
      </c>
      <c r="B9" s="285">
        <f>(('2.2'!C9-'2.2'!B9)/'2.2'!B9)*100</f>
        <v>54.022988505747129</v>
      </c>
      <c r="C9" s="285">
        <f>(('2.2'!D9-'2.2'!C9)/'2.2'!C9)*100</f>
        <v>7.4626865671641784</v>
      </c>
      <c r="D9" s="285">
        <f>(('2.2'!E9-'2.2'!D9)/'2.2'!D9)*100</f>
        <v>4.1666666666666661</v>
      </c>
      <c r="E9" s="285">
        <f>(('2.2'!F9-'2.2'!E9)/'2.2'!E9)*100</f>
        <v>24</v>
      </c>
      <c r="F9" s="285"/>
      <c r="G9" s="285"/>
      <c r="H9" s="285"/>
      <c r="I9" s="285"/>
      <c r="J9" s="285"/>
      <c r="K9" s="285"/>
      <c r="L9" s="285"/>
      <c r="M9" s="285">
        <f>(('2.2'!N9-'2.2'!M9)/'2.2'!M9)*100</f>
        <v>-15.85014409221902</v>
      </c>
      <c r="N9" s="285">
        <f>(('2.2'!O9-'2.2'!N9)/'2.2'!N9)*100</f>
        <v>-2.3972602739726026</v>
      </c>
      <c r="O9" s="285">
        <f>(('2.2'!P9-'2.2'!O9)/'2.2'!O9)*100</f>
        <v>12.280701754385964</v>
      </c>
      <c r="P9" s="285">
        <f>(('2.2'!Q9-'2.2'!P9)/'2.2'!P9)*100</f>
        <v>29.375</v>
      </c>
      <c r="Q9" s="285">
        <f>(('2.2'!R9-'2.2'!Q9)/'2.2'!Q9)*100</f>
        <v>-4.1062801932367154</v>
      </c>
      <c r="R9" s="285">
        <f>(('2.2'!S9-'2.2'!R9)/'2.2'!R9)*100</f>
        <v>-20.151133501259448</v>
      </c>
      <c r="S9" s="285">
        <f>(('2.2'!T9-'2.2'!S9)/'2.2'!S9)*100</f>
        <v>0.94637223974763407</v>
      </c>
      <c r="T9" s="285"/>
      <c r="U9" s="285"/>
      <c r="V9" s="285"/>
      <c r="W9" s="285"/>
      <c r="X9" s="285"/>
      <c r="Y9" s="285"/>
      <c r="Z9" s="285"/>
      <c r="AA9" s="285"/>
      <c r="AB9" s="285"/>
      <c r="AC9" s="285"/>
      <c r="AD9" s="285"/>
    </row>
    <row r="10" spans="1:32">
      <c r="A10" s="137" t="s">
        <v>10</v>
      </c>
      <c r="B10" s="285">
        <f>(('2.2'!C10-'2.2'!B10)/'2.2'!B10)*100</f>
        <v>10.666666666666668</v>
      </c>
      <c r="C10" s="285">
        <f>(('2.2'!D10-'2.2'!C10)/'2.2'!C10)*100</f>
        <v>21.686746987951807</v>
      </c>
      <c r="D10" s="285">
        <f>(('2.2'!E10-'2.2'!D10)/'2.2'!D10)*100</f>
        <v>19.801980198019802</v>
      </c>
      <c r="E10" s="285">
        <f>(('2.2'!F10-'2.2'!E10)/'2.2'!E10)*100</f>
        <v>14.049586776859504</v>
      </c>
      <c r="F10" s="285">
        <f>(('2.2'!G10-'2.2'!F10)/'2.2'!F10)*100</f>
        <v>15.942028985507244</v>
      </c>
      <c r="G10" s="285">
        <f>(('2.2'!H10-'2.2'!G10)/'2.2'!G10)*100</f>
        <v>6.25</v>
      </c>
      <c r="H10" s="285">
        <f>(('2.2'!I10-'2.2'!H10)/'2.2'!H10)*100</f>
        <v>-63.529411764705877</v>
      </c>
      <c r="I10" s="285">
        <f>(('2.2'!J10-'2.2'!I10)/'2.2'!I10)*100</f>
        <v>124.19354838709677</v>
      </c>
      <c r="J10" s="285">
        <f>(('2.2'!K10-'2.2'!J10)/'2.2'!J10)*100</f>
        <v>64.748201438848923</v>
      </c>
      <c r="K10" s="285">
        <f>(('2.2'!L10-'2.2'!K10)/'2.2'!K10)*100</f>
        <v>20.960698689956331</v>
      </c>
      <c r="L10" s="285">
        <f>(('2.2'!M10-'2.2'!L10)/'2.2'!L10)*100</f>
        <v>12.63537906137184</v>
      </c>
      <c r="M10" s="285">
        <f>(('2.2'!N10-'2.2'!M10)/'2.2'!M10)*100</f>
        <v>10.256410256410255</v>
      </c>
      <c r="N10" s="285">
        <f>(('2.2'!O10-'2.2'!N10)/'2.2'!N10)*100</f>
        <v>9.0116279069767433</v>
      </c>
      <c r="O10" s="285">
        <f>(('2.2'!P10-'2.2'!O10)/'2.2'!O10)*100</f>
        <v>-56.533333333333339</v>
      </c>
      <c r="P10" s="285">
        <f>(('2.2'!Q10-'2.2'!P10)/'2.2'!P10)*100</f>
        <v>20.245398773006134</v>
      </c>
      <c r="Q10" s="285">
        <f>(('2.2'!R10-'2.2'!Q10)/'2.2'!Q10)*100</f>
        <v>14.795918367346939</v>
      </c>
      <c r="R10" s="285">
        <f>(('2.2'!S10-'2.2'!R10)/'2.2'!R10)*100</f>
        <v>13.777777777777779</v>
      </c>
      <c r="S10" s="285">
        <f>(('2.2'!T10-'2.2'!S10)/'2.2'!S10)*100</f>
        <v>-23.4375</v>
      </c>
      <c r="T10" s="285">
        <f>(('2.2'!U10-'2.2'!T10)/'2.2'!T10)*100</f>
        <v>13.26530612244898</v>
      </c>
      <c r="U10" s="285">
        <f>(('2.2'!V10-'2.2'!U10)/'2.2'!U10)*100</f>
        <v>9.9099099099099099</v>
      </c>
      <c r="V10" s="285">
        <f>(('2.2'!W10-'2.2'!V10)/'2.2'!V10)*100</f>
        <v>20.081967213114755</v>
      </c>
      <c r="W10" s="285">
        <f>(('2.2'!X10-'2.2'!W10)/'2.2'!W10)*100</f>
        <v>-12.969283276450511</v>
      </c>
      <c r="X10" s="285">
        <f>(('2.2'!Y10-'2.2'!X10)/'2.2'!X10)*100</f>
        <v>14.117647058823529</v>
      </c>
      <c r="Y10" s="285">
        <f>(('2.2'!Z10-'2.2'!Y10)/'2.2'!Y10)*100</f>
        <v>31.958762886597935</v>
      </c>
      <c r="Z10" s="285">
        <f>(('2.2'!AA10-'2.2'!Z10)/'2.2'!Z10)*100</f>
        <v>-82.213541666666671</v>
      </c>
      <c r="AA10" s="285">
        <f>(('2.2'!AB10-'2.2'!AA10)/'2.2'!AA10)*100</f>
        <v>-88.645680819912144</v>
      </c>
      <c r="AB10" s="285">
        <f>(('2.2'!AC10-'2.2'!AB10)/'2.2'!AB10)*100</f>
        <v>67.633784655061234</v>
      </c>
      <c r="AC10" s="285"/>
      <c r="AD10" s="285"/>
    </row>
    <row r="11" spans="1:32">
      <c r="A11" s="137" t="s">
        <v>9</v>
      </c>
      <c r="B11" s="285">
        <f>(('2.2'!C11-'2.2'!B11)/'2.2'!B11)*100</f>
        <v>1.0416666666666665</v>
      </c>
      <c r="C11" s="285">
        <f>(('2.2'!D11-'2.2'!C11)/'2.2'!C11)*100</f>
        <v>6.7010309278350517</v>
      </c>
      <c r="D11" s="285">
        <f>(('2.2'!E11-'2.2'!D11)/'2.2'!D11)*100</f>
        <v>6.2801932367149762</v>
      </c>
      <c r="E11" s="285">
        <f>(('2.2'!F11-'2.2'!E11)/'2.2'!E11)*100</f>
        <v>15.454545454545453</v>
      </c>
      <c r="F11" s="285">
        <f>(('2.2'!G11-'2.2'!F11)/'2.2'!F11)*100</f>
        <v>-10.236220472440944</v>
      </c>
      <c r="G11" s="285">
        <f>(('2.2'!H11-'2.2'!G11)/'2.2'!G11)*100</f>
        <v>16.666666666666664</v>
      </c>
      <c r="H11" s="285">
        <f>(('2.2'!I11-'2.2'!H11)/'2.2'!H11)*100</f>
        <v>43.984962406015036</v>
      </c>
      <c r="I11" s="285">
        <f>(('2.2'!J11-'2.2'!I11)/'2.2'!I11)*100</f>
        <v>10.704960835509137</v>
      </c>
      <c r="J11" s="285">
        <f>(('2.2'!K11-'2.2'!J11)/'2.2'!J11)*100</f>
        <v>0.70754716981132082</v>
      </c>
      <c r="K11" s="285">
        <f>(('2.2'!L11-'2.2'!K11)/'2.2'!K11)*100</f>
        <v>2.5761124121779861</v>
      </c>
      <c r="L11" s="285">
        <f>(('2.2'!M11-'2.2'!L11)/'2.2'!L11)*100</f>
        <v>45.662100456621005</v>
      </c>
      <c r="M11" s="285">
        <f>(('2.2'!N11-'2.2'!M11)/'2.2'!M11)*100</f>
        <v>15.203761755485893</v>
      </c>
      <c r="N11" s="285">
        <f>(('2.2'!O11-'2.2'!N11)/'2.2'!N11)*100</f>
        <v>0.95238095238095244</v>
      </c>
      <c r="O11" s="285">
        <f>(('2.2'!P11-'2.2'!O11)/'2.2'!O11)*100</f>
        <v>1.7520215633423182</v>
      </c>
      <c r="P11" s="285">
        <f>(('2.2'!Q11-'2.2'!P11)/'2.2'!P11)*100</f>
        <v>-1.1920529801324504</v>
      </c>
      <c r="Q11" s="285">
        <f>(('2.2'!R11-'2.2'!Q11)/'2.2'!Q11)*100</f>
        <v>2.8150134048257374</v>
      </c>
      <c r="R11" s="285">
        <f>(('2.2'!S11-'2.2'!R11)/'2.2'!R11)*100</f>
        <v>0.39113428943937423</v>
      </c>
      <c r="S11" s="285">
        <f>(('2.2'!T11-'2.2'!S11)/'2.2'!S11)*100</f>
        <v>3.2467532467532463</v>
      </c>
      <c r="T11" s="285">
        <f>(('2.2'!U11-'2.2'!T11)/'2.2'!T11)*100</f>
        <v>3.0188679245283021</v>
      </c>
      <c r="U11" s="285">
        <f>(('2.2'!V11-'2.2'!U11)/'2.2'!U11)*100</f>
        <v>-1.7094017094017095</v>
      </c>
      <c r="V11" s="285">
        <f>(('2.2'!W11-'2.2'!V11)/'2.2'!V11)*100</f>
        <v>5.4658385093167698</v>
      </c>
      <c r="W11" s="285">
        <f>(('2.2'!X11-'2.2'!W11)/'2.2'!W11)*100</f>
        <v>-1.4134275618374559</v>
      </c>
      <c r="X11" s="285">
        <f>(('2.2'!Y11-'2.2'!X11)/'2.2'!X11)*100</f>
        <v>4.0621266427718039</v>
      </c>
      <c r="Y11" s="285">
        <f>(('2.2'!Z11-'2.2'!Y11)/'2.2'!Y11)*100</f>
        <v>12.33065442020667</v>
      </c>
      <c r="Z11" s="285">
        <f>(('2.2'!AA11-'2.2'!Z11)/'2.2'!Z11)*100</f>
        <v>-79.660670482420286</v>
      </c>
      <c r="AA11" s="285">
        <f>(('2.2'!AB11-'2.2'!AA11)/'2.2'!AA11)*100</f>
        <v>117.03517587939697</v>
      </c>
      <c r="AB11" s="285">
        <f>(('2.2'!AC11-'2.2'!AB11)/'2.2'!AB11)*100</f>
        <v>71.335957397545755</v>
      </c>
      <c r="AC11" s="285"/>
      <c r="AD11" s="285"/>
    </row>
    <row r="12" spans="1:32">
      <c r="A12" s="137" t="s">
        <v>8</v>
      </c>
      <c r="B12" s="285">
        <f>(('2.2'!C12-'2.2'!B12)/'2.2'!B12)*100</f>
        <v>15.402843601895736</v>
      </c>
      <c r="C12" s="285">
        <f>(('2.2'!D12-'2.2'!C12)/'2.2'!C12)*100</f>
        <v>10.061601642710473</v>
      </c>
      <c r="D12" s="285">
        <f>(('2.2'!E12-'2.2'!D12)/'2.2'!D12)*100</f>
        <v>4.1044776119402986</v>
      </c>
      <c r="E12" s="285">
        <f>(('2.2'!F12-'2.2'!E12)/'2.2'!E12)*100</f>
        <v>3.5842293906810032</v>
      </c>
      <c r="F12" s="285">
        <f>(('2.2'!G12-'2.2'!F12)/'2.2'!F12)*100</f>
        <v>13.494809688581316</v>
      </c>
      <c r="G12" s="285">
        <f>(('2.2'!H12-'2.2'!G12)/'2.2'!G12)*100</f>
        <v>0.6097560975609756</v>
      </c>
      <c r="H12" s="285">
        <f>(('2.2'!I12-'2.2'!H12)/'2.2'!H12)*100</f>
        <v>3.3333333333333335</v>
      </c>
      <c r="I12" s="285">
        <f>(('2.2'!J12-'2.2'!I12)/'2.2'!I12)*100</f>
        <v>2.9325513196480939</v>
      </c>
      <c r="J12" s="285">
        <f>(('2.2'!K12-'2.2'!J12)/'2.2'!J12)*100</f>
        <v>2.4216524216524213</v>
      </c>
      <c r="K12" s="285">
        <f>(('2.2'!L12-'2.2'!K12)/'2.2'!K12)*100</f>
        <v>5.8414464534075101</v>
      </c>
      <c r="L12" s="285">
        <f>(('2.2'!M12-'2.2'!L12)/'2.2'!L12)*100</f>
        <v>3.5479632063074904</v>
      </c>
      <c r="M12" s="285">
        <f>(('2.2'!N12-'2.2'!M12)/'2.2'!M12)*100</f>
        <v>15.101522842639595</v>
      </c>
      <c r="N12" s="285">
        <f>(('2.2'!O12-'2.2'!N12)/'2.2'!N12)*100</f>
        <v>2.535832414553473</v>
      </c>
      <c r="O12" s="285">
        <f>(('2.2'!P12-'2.2'!O12)/'2.2'!O12)*100</f>
        <v>-6.3440860215053769</v>
      </c>
      <c r="P12" s="285">
        <f>(('2.2'!Q12-'2.2'!P12)/'2.2'!P12)*100</f>
        <v>7.3478760045924227</v>
      </c>
      <c r="Q12" s="285">
        <f>(('2.2'!R12-'2.2'!Q12)/'2.2'!Q12)*100</f>
        <v>3.2085561497326207</v>
      </c>
      <c r="R12" s="285">
        <f>(('2.2'!S12-'2.2'!R12)/'2.2'!R12)*100</f>
        <v>0</v>
      </c>
      <c r="S12" s="285">
        <f>(('2.2'!T12-'2.2'!S12)/'2.2'!S12)*100</f>
        <v>2.9015544041450778</v>
      </c>
      <c r="T12" s="285">
        <f>(('2.2'!U12-'2.2'!T12)/'2.2'!T12)*100</f>
        <v>4.5317220543806647</v>
      </c>
      <c r="U12" s="285">
        <f>(('2.2'!V12-'2.2'!U12)/'2.2'!U12)*100</f>
        <v>10.886319845857418</v>
      </c>
      <c r="V12" s="285">
        <f>(('2.2'!W12-'2.2'!V12)/'2.2'!V12)*100</f>
        <v>10.773240660295395</v>
      </c>
      <c r="W12" s="285">
        <f>(('2.2'!X12-'2.2'!W12)/'2.2'!W12)*100</f>
        <v>5.2549019607843137</v>
      </c>
      <c r="X12" s="285">
        <f>(('2.2'!Y12-'2.2'!X12)/'2.2'!X12)*100</f>
        <v>4.247391952309985</v>
      </c>
      <c r="Y12" s="285">
        <f>(('2.2'!Z12-'2.2'!Y12)/'2.2'!Y12)*100</f>
        <v>-1.143674052894925</v>
      </c>
      <c r="Z12" s="285">
        <f>(('2.2'!AA12-'2.2'!Z12)/'2.2'!Z12)*100</f>
        <v>-77.657266811279825</v>
      </c>
      <c r="AA12" s="285">
        <f>(('2.2'!AB12-'2.2'!AA12)/'2.2'!AA12)*100</f>
        <v>-41.747572815533978</v>
      </c>
      <c r="AB12" s="285">
        <f>(('2.2'!AC12-'2.2'!AB12)/'2.2'!AB12)*100</f>
        <v>453.88888888888886</v>
      </c>
      <c r="AC12" s="285">
        <f>(('2.2'!AD12-'2.2'!AC12)/'2.2'!AC12)*100</f>
        <v>30.391173520561686</v>
      </c>
      <c r="AD12" s="285">
        <f>(('2.2'!AE12-'2.2'!AD12)/'2.2'!AD12)*100</f>
        <v>6.3076923076923075</v>
      </c>
      <c r="AE12" s="17" t="s">
        <v>15</v>
      </c>
    </row>
    <row r="13" spans="1:32">
      <c r="A13" s="137" t="s">
        <v>6</v>
      </c>
      <c r="B13" s="285"/>
      <c r="C13" s="285"/>
      <c r="D13" s="285"/>
      <c r="E13" s="285"/>
      <c r="F13" s="285"/>
      <c r="G13" s="285"/>
      <c r="H13" s="285">
        <f>(('2.2'!I13-'2.2'!H13)/'2.2'!H13)*100</f>
        <v>67.492260061919509</v>
      </c>
      <c r="I13" s="285">
        <f>(('2.2'!J13-'2.2'!I13)/'2.2'!I13)*100</f>
        <v>-18.484288354898336</v>
      </c>
      <c r="J13" s="285">
        <f>(('2.2'!K13-'2.2'!J13)/'2.2'!J13)*100</f>
        <v>6.5759637188208613</v>
      </c>
      <c r="K13" s="285">
        <f>(('2.2'!L13-'2.2'!K13)/'2.2'!K13)*100</f>
        <v>22.978723404255319</v>
      </c>
      <c r="L13" s="285">
        <f>(('2.2'!M13-'2.2'!L13)/'2.2'!L13)*100</f>
        <v>14.878892733564014</v>
      </c>
      <c r="M13" s="285">
        <f>(('2.2'!N13-'2.2'!M13)/'2.2'!M13)*100</f>
        <v>16.114457831325304</v>
      </c>
      <c r="N13" s="285">
        <f>(('2.2'!O13-'2.2'!N13)/'2.2'!N13)*100</f>
        <v>54.734111543450069</v>
      </c>
      <c r="O13" s="285">
        <f>(('2.2'!P13-'2.2'!O13)/'2.2'!O13)*100</f>
        <v>22.464375523889355</v>
      </c>
      <c r="P13" s="285">
        <f>(('2.2'!Q13-'2.2'!P13)/'2.2'!P13)*100</f>
        <v>17.590691307323748</v>
      </c>
      <c r="Q13" s="285">
        <f>(('2.2'!R13-'2.2'!Q13)/'2.2'!Q13)*100</f>
        <v>10.710128055878929</v>
      </c>
      <c r="R13" s="285">
        <f>(('2.2'!S13-'2.2'!R13)/'2.2'!R13)*100</f>
        <v>11.093585699263933</v>
      </c>
      <c r="S13" s="285">
        <f>(('2.2'!T13-'2.2'!S13)/'2.2'!S13)*100</f>
        <v>-10.743019403691434</v>
      </c>
      <c r="T13" s="285">
        <f>(('2.2'!U13-'2.2'!T13)/'2.2'!T13)*100</f>
        <v>-11.930010604453871</v>
      </c>
      <c r="U13" s="285">
        <f>(('2.2'!V13-'2.2'!U13)/'2.2'!U13)*100</f>
        <v>-6.5623118603251056</v>
      </c>
      <c r="V13" s="285">
        <f>(('2.2'!W13-'2.2'!V13)/'2.2'!V13)*100</f>
        <v>5.605670103092784</v>
      </c>
      <c r="W13" s="285">
        <f>(('2.2'!X13-'2.2'!W13)/'2.2'!W13)*100</f>
        <v>-11.714460036607688</v>
      </c>
      <c r="X13" s="285">
        <f>(('2.2'!Y13-'2.2'!X13)/'2.2'!X13)*100</f>
        <v>89.564616447823084</v>
      </c>
      <c r="Y13" s="285">
        <f>(('2.2'!Z13-'2.2'!Y13)/'2.2'!Y13)*100</f>
        <v>-26.394458621946775</v>
      </c>
      <c r="Z13" s="285">
        <f>(('2.2'!AA13-'2.2'!Z13)/'2.2'!Z13)*100</f>
        <v>-52.847944526993565</v>
      </c>
      <c r="AA13" s="285">
        <f>(('2.2'!AB13-'2.2'!AA13)/'2.2'!AA13)*100</f>
        <v>-48.319327731092436</v>
      </c>
      <c r="AB13" s="285"/>
      <c r="AC13" s="285"/>
      <c r="AD13" s="285"/>
    </row>
    <row r="14" spans="1:32">
      <c r="A14" s="137" t="s">
        <v>5</v>
      </c>
      <c r="B14" s="285">
        <f>(('2.2'!C14-'2.2'!B14)/'2.2'!B14)*100</f>
        <v>69.485294117647058</v>
      </c>
      <c r="C14" s="285">
        <f>(('2.2'!D14-'2.2'!C14)/'2.2'!C14)*100</f>
        <v>8.8937093275488071</v>
      </c>
      <c r="D14" s="285">
        <f>(('2.2'!E14-'2.2'!D14)/'2.2'!D14)*100</f>
        <v>22.310756972111552</v>
      </c>
      <c r="E14" s="285">
        <f>(('2.2'!F14-'2.2'!E14)/'2.2'!E14)*100</f>
        <v>3.4201954397394139</v>
      </c>
      <c r="F14" s="285">
        <f>(('2.2'!G14-'2.2'!F14)/'2.2'!F14)*100</f>
        <v>3.3070866141732282</v>
      </c>
      <c r="G14" s="285">
        <f>(('2.2'!H14-'2.2'!G14)/'2.2'!G14)*100</f>
        <v>2.1341463414634148</v>
      </c>
      <c r="H14" s="285">
        <f>(('2.2'!I14-'2.2'!H14)/'2.2'!H14)*100</f>
        <v>12.985074626865673</v>
      </c>
      <c r="I14" s="285">
        <f>(('2.2'!J14-'2.2'!I14)/'2.2'!I14)*100</f>
        <v>-8.1902245706737133</v>
      </c>
      <c r="J14" s="285">
        <f>(('2.2'!K14-'2.2'!J14)/'2.2'!J14)*100</f>
        <v>3.0215827338129495</v>
      </c>
      <c r="K14" s="285">
        <f>(('2.2'!L14-'2.2'!K14)/'2.2'!K14)*100</f>
        <v>8.6592178770949726</v>
      </c>
      <c r="L14" s="285">
        <f>(('2.2'!M14-'2.2'!L14)/'2.2'!L14)*100</f>
        <v>7.069408740359898</v>
      </c>
      <c r="M14" s="285">
        <f>(('2.2'!N14-'2.2'!M14)/'2.2'!M14)*100</f>
        <v>11.524609843937576</v>
      </c>
      <c r="N14" s="285">
        <f>(('2.2'!O14-'2.2'!N14)/'2.2'!N14)*100</f>
        <v>0.2152852529601722</v>
      </c>
      <c r="O14" s="285">
        <f>(('2.2'!P14-'2.2'!O14)/'2.2'!O14)*100</f>
        <v>5.2631578947368416</v>
      </c>
      <c r="P14" s="285">
        <f>(('2.2'!Q14-'2.2'!P14)/'2.2'!P14)*100</f>
        <v>0.40816326530612246</v>
      </c>
      <c r="Q14" s="285">
        <f>(('2.2'!R14-'2.2'!Q14)/'2.2'!Q14)*100</f>
        <v>4.3699186991869921</v>
      </c>
      <c r="R14" s="285">
        <f>(('2.2'!S14-'2.2'!R14)/'2.2'!R14)*100</f>
        <v>5.0632911392405067</v>
      </c>
      <c r="S14" s="285">
        <f>(('2.2'!T14-'2.2'!S14)/'2.2'!S14)*100</f>
        <v>8.9898053753475438</v>
      </c>
      <c r="T14" s="285">
        <f>(('2.2'!U14-'2.2'!T14)/'2.2'!T14)*100</f>
        <v>12.244897959183673</v>
      </c>
      <c r="U14" s="285">
        <f>(('2.2'!V14-'2.2'!U14)/'2.2'!U14)*100</f>
        <v>5.1515151515151514</v>
      </c>
      <c r="V14" s="285">
        <f>(('2.2'!W14-'2.2'!V14)/'2.2'!V14)*100</f>
        <v>5.8357348703170029</v>
      </c>
      <c r="W14" s="285">
        <f>(('2.2'!X14-'2.2'!W14)/'2.2'!W14)*100</f>
        <v>2.0422055820285911</v>
      </c>
      <c r="X14" s="285">
        <f>(('2.2'!Y14-'2.2'!X14)/'2.2'!X14)*100</f>
        <v>3.8692461641094065</v>
      </c>
      <c r="Y14" s="285">
        <f>(('2.2'!Z14-'2.2'!Y14)/'2.2'!Y14)*100</f>
        <v>2.5048169556840074</v>
      </c>
      <c r="Z14" s="285">
        <f>(('2.2'!AA14-'2.2'!Z14)/'2.2'!Z14)*100</f>
        <v>-89.373433583959908</v>
      </c>
      <c r="AA14" s="285">
        <f>(('2.2'!AB14-'2.2'!AA14)/'2.2'!AA14)*100</f>
        <v>37.264150943396238</v>
      </c>
      <c r="AB14" s="285">
        <f>(('2.2'!AC14-'2.2'!AB14)/'2.2'!AB14)*100</f>
        <v>98.024054982817859</v>
      </c>
      <c r="AC14" s="285">
        <f>(('2.2'!AD14-'2.2'!AC14)/'2.2'!AC14)*100</f>
        <v>87.418655097613879</v>
      </c>
      <c r="AD14" s="285"/>
    </row>
    <row r="15" spans="1:32">
      <c r="A15" s="137" t="s">
        <v>4</v>
      </c>
      <c r="B15" s="285">
        <f>(('2.2'!C15-'2.2'!B15)/'2.2'!B15)*100</f>
        <v>8.2644628099173563</v>
      </c>
      <c r="C15" s="285">
        <f>(('2.2'!D15-'2.2'!C15)/'2.2'!C15)*100</f>
        <v>-0.76335877862595414</v>
      </c>
      <c r="D15" s="285">
        <f>(('2.2'!E15-'2.2'!D15)/'2.2'!D15)*100</f>
        <v>-1.5384615384615385</v>
      </c>
      <c r="E15" s="285">
        <f>(('2.2'!F15-'2.2'!E15)/'2.2'!E15)*100</f>
        <v>-2.34375</v>
      </c>
      <c r="F15" s="285">
        <f>(('2.2'!G15-'2.2'!F15)/'2.2'!F15)*100</f>
        <v>4</v>
      </c>
      <c r="G15" s="285">
        <f>(('2.2'!H15-'2.2'!G15)/'2.2'!G15)*100</f>
        <v>0</v>
      </c>
      <c r="H15" s="285">
        <f>(('2.2'!I15-'2.2'!H15)/'2.2'!H15)*100</f>
        <v>1.5384615384615385</v>
      </c>
      <c r="I15" s="285">
        <f>(('2.2'!J15-'2.2'!I15)/'2.2'!I15)*100</f>
        <v>-7.5757575757575761</v>
      </c>
      <c r="J15" s="285">
        <f>(('2.2'!K15-'2.2'!J15)/'2.2'!J15)*100</f>
        <v>-0.81967213114754101</v>
      </c>
      <c r="K15" s="285">
        <f>(('2.2'!L15-'2.2'!K15)/'2.2'!K15)*100</f>
        <v>6.6115702479338845</v>
      </c>
      <c r="L15" s="285">
        <f>(('2.2'!M15-'2.2'!L15)/'2.2'!L15)*100</f>
        <v>9.3023255813953494</v>
      </c>
      <c r="M15" s="285">
        <f>(('2.2'!N15-'2.2'!M15)/'2.2'!M15)*100</f>
        <v>14.184397163120568</v>
      </c>
      <c r="N15" s="285">
        <f>(('2.2'!O15-'2.2'!N15)/'2.2'!N15)*100</f>
        <v>-1.2422360248447204</v>
      </c>
      <c r="O15" s="285">
        <f>(('2.2'!P15-'2.2'!O15)/'2.2'!O15)*100</f>
        <v>-0.62893081761006298</v>
      </c>
      <c r="P15" s="285">
        <f>(('2.2'!Q15-'2.2'!P15)/'2.2'!P15)*100</f>
        <v>10.759493670886076</v>
      </c>
      <c r="Q15" s="285">
        <f>(('2.2'!R15-'2.2'!Q15)/'2.2'!Q15)*100</f>
        <v>10.857142857142858</v>
      </c>
      <c r="R15" s="285">
        <f>(('2.2'!S15-'2.2'!R15)/'2.2'!R15)*100</f>
        <v>7.216494845360824</v>
      </c>
      <c r="S15" s="285">
        <f>(('2.2'!T15-'2.2'!S15)/'2.2'!S15)*100</f>
        <v>10.576923076923077</v>
      </c>
      <c r="T15" s="285">
        <f>(('2.2'!U15-'2.2'!T15)/'2.2'!T15)*100</f>
        <v>1.3043478260869565</v>
      </c>
      <c r="U15" s="285">
        <f>(('2.2'!V15-'2.2'!U15)/'2.2'!U15)*100</f>
        <v>18.454935622317599</v>
      </c>
      <c r="V15" s="285">
        <f>(('2.2'!W15-'2.2'!V15)/'2.2'!V15)*100</f>
        <v>9.7826086956521738</v>
      </c>
      <c r="W15" s="285">
        <f>(('2.2'!X15-'2.2'!W15)/'2.2'!W15)*100</f>
        <v>15.511551155115511</v>
      </c>
      <c r="X15" s="285">
        <f>(('2.2'!Y15-'2.2'!X15)/'2.2'!X15)*100</f>
        <v>3.4285714285714288</v>
      </c>
      <c r="Y15" s="285">
        <f>(('2.2'!Z15-'2.2'!Y15)/'2.2'!Y15)*100</f>
        <v>6.0773480662983426</v>
      </c>
      <c r="Z15" s="285">
        <f>(('2.2'!AA15-'2.2'!Z15)/'2.2'!Z15)*100</f>
        <v>-70.078125</v>
      </c>
      <c r="AA15" s="285">
        <f>(('2.2'!AB15-'2.2'!AA15)/'2.2'!AA15)*100</f>
        <v>59.268929503916446</v>
      </c>
      <c r="AB15" s="285">
        <f>(('2.2'!AC15-'2.2'!AB15)/'2.2'!AB15)*100</f>
        <v>81.420765027322403</v>
      </c>
      <c r="AC15" s="285">
        <f>(('2.2'!AD15-'2.2'!AC15)/'2.2'!AC15)*100</f>
        <v>5.6864457831325357</v>
      </c>
      <c r="AD15" s="285"/>
    </row>
    <row r="16" spans="1:32">
      <c r="A16" s="137" t="s">
        <v>3</v>
      </c>
      <c r="B16" s="285">
        <f>(('2.2'!C16-'2.2'!B16)/'2.2'!B16)*100</f>
        <v>9.5142602495543667</v>
      </c>
      <c r="C16" s="285">
        <f>(('2.2'!D16-'2.2'!C16)/'2.2'!C16)*100</f>
        <v>1.2410986775178026</v>
      </c>
      <c r="D16" s="285">
        <f>(('2.2'!E16-'2.2'!D16)/'2.2'!D16)*100</f>
        <v>15.192926045016078</v>
      </c>
      <c r="E16" s="285">
        <f>(('2.2'!F16-'2.2'!E16)/'2.2'!E16)*100</f>
        <v>2.7564549895324495</v>
      </c>
      <c r="F16" s="285">
        <f>(('2.2'!G16-'2.2'!F16)/'2.2'!F16)*100</f>
        <v>-0.30560271646859083</v>
      </c>
      <c r="G16" s="285">
        <f>(('2.2'!H16-'2.2'!G16)/'2.2'!G16)*100</f>
        <v>-1.4475476839237058</v>
      </c>
      <c r="H16" s="285">
        <f>(('2.2'!I16-'2.2'!H16)/'2.2'!H16)*100</f>
        <v>11.111111111111111</v>
      </c>
      <c r="I16" s="285">
        <f>(('2.2'!J16-'2.2'!I16)/'2.2'!I16)*100</f>
        <v>1.166407465007776</v>
      </c>
      <c r="J16" s="285">
        <f>(('2.2'!K16-'2.2'!J16)/'2.2'!J16)*100</f>
        <v>2.6594926979246734</v>
      </c>
      <c r="K16" s="285">
        <f>(('2.2'!L16-'2.2'!K16)/'2.2'!K16)*100</f>
        <v>10.347409404013177</v>
      </c>
      <c r="L16" s="285">
        <f>(('2.2'!M16-'2.2'!L16)/'2.2'!L16)*100</f>
        <v>13.936762111548379</v>
      </c>
      <c r="M16" s="285">
        <f>(('2.2'!N16-'2.2'!M16)/'2.2'!M16)*100</f>
        <v>8.2777513101476892</v>
      </c>
      <c r="N16" s="285">
        <f>(('2.2'!O16-'2.2'!N16)/'2.2'!N16)*100</f>
        <v>5.5109448905510945</v>
      </c>
      <c r="O16" s="285">
        <f>(('2.2'!P16-'2.2'!O16)/'2.2'!O16)*100</f>
        <v>-26.897414512093409</v>
      </c>
      <c r="P16" s="285">
        <f>(('2.2'!Q16-'2.2'!P16)/'2.2'!P16)*100</f>
        <v>15.145464917284654</v>
      </c>
      <c r="Q16" s="285">
        <f>(('2.2'!R16-'2.2'!Q16)/'2.2'!Q16)*100</f>
        <v>3.2821402031211298</v>
      </c>
      <c r="R16" s="285">
        <f>(('2.2'!S16-'2.2'!R16)/'2.2'!R16)*100</f>
        <v>10.181076867729944</v>
      </c>
      <c r="S16" s="285">
        <f>(('2.2'!T16-'2.2'!S16)/'2.2'!S16)*100</f>
        <v>3.798432738354375</v>
      </c>
      <c r="T16" s="285">
        <f>(('2.2'!U16-'2.2'!T16)/'2.2'!T16)*100</f>
        <v>0.12582573136206354</v>
      </c>
      <c r="U16" s="285">
        <f>(('2.2'!V16-'2.2'!U16)/'2.2'!U16)*100</f>
        <v>-6.7546339930882811</v>
      </c>
      <c r="V16" s="285">
        <f>(('2.2'!W16-'2.2'!V16)/'2.2'!V16)*100</f>
        <v>12.80323450134771</v>
      </c>
      <c r="W16" s="285">
        <f>(('2.2'!X16-'2.2'!W16)/'2.2'!W16)*100</f>
        <v>2.3994424532058942</v>
      </c>
      <c r="X16" s="285">
        <f>(('2.2'!Y16-'2.2'!X16)/'2.2'!X16)*100</f>
        <v>1.8181818181818181</v>
      </c>
      <c r="Y16" s="285">
        <f>(('2.2'!Z16-'2.2'!Y16)/'2.2'!Y16)*100</f>
        <v>-2.3347975553857907</v>
      </c>
      <c r="Z16" s="285">
        <f>(('2.2'!AA16-'2.2'!Z16)/'2.2'!Z16)*100</f>
        <v>-72.603275482767046</v>
      </c>
      <c r="AA16" s="285">
        <f>(('2.2'!AB16-'2.2'!AA16)/'2.2'!AA16)*100</f>
        <v>-19.486081370449678</v>
      </c>
      <c r="AB16" s="285">
        <f>(('2.2'!AC16-'2.2'!AB16)/'2.2'!AB16)*100</f>
        <v>152.5709219858156</v>
      </c>
      <c r="AC16" s="285">
        <f>(('2.2'!AD16-'2.2'!AC16)/'2.2'!AC16)*100</f>
        <v>48.87679887679888</v>
      </c>
      <c r="AD16" s="285">
        <f>(('2.2'!AE16-'2.2'!AD16)/'2.2'!AD16)*100</f>
        <v>5.1396911469998825</v>
      </c>
    </row>
    <row r="17" spans="1:31">
      <c r="A17" s="137" t="s">
        <v>32</v>
      </c>
      <c r="B17" s="285">
        <f>(('2.2'!C17-'2.2'!B17)/'2.2'!B17)*100</f>
        <v>10.526315789473683</v>
      </c>
      <c r="C17" s="285">
        <f>(('2.2'!D17-'2.2'!C17)/'2.2'!C17)*100</f>
        <v>10.158730158730158</v>
      </c>
      <c r="D17" s="285">
        <f>(('2.2'!E17-'2.2'!D17)/'2.2'!D17)*100</f>
        <v>29.682997118155619</v>
      </c>
      <c r="E17" s="285">
        <f>(('2.2'!F17-'2.2'!E17)/'2.2'!E17)*100</f>
        <v>25.333333333333336</v>
      </c>
      <c r="F17" s="285">
        <f>(('2.2'!G17-'2.2'!F17)/'2.2'!F17)*100</f>
        <v>-18.617021276595743</v>
      </c>
      <c r="G17" s="285">
        <f>(('2.2'!H17-'2.2'!G17)/'2.2'!G17)*100</f>
        <v>9.1503267973856204</v>
      </c>
      <c r="H17" s="285">
        <f>(('2.2'!I17-'2.2'!H17)/'2.2'!H17)*100</f>
        <v>9.780439121756487</v>
      </c>
      <c r="I17" s="285">
        <f>(('2.2'!J17-'2.2'!I17)/'2.2'!I17)*100</f>
        <v>0.36363636363636365</v>
      </c>
      <c r="J17" s="285">
        <f>(('2.2'!K17-'2.2'!J17)/'2.2'!J17)*100</f>
        <v>2.5362318840579712</v>
      </c>
      <c r="K17" s="285">
        <f>(('2.2'!L17-'2.2'!K17)/'2.2'!K17)*100</f>
        <v>4.2402826855123674</v>
      </c>
      <c r="L17" s="285">
        <f>(('2.2'!M17-'2.2'!L17)/'2.2'!L17)*100</f>
        <v>5.4237288135593218</v>
      </c>
      <c r="M17" s="285">
        <f>(('2.2'!N17-'2.2'!M17)/'2.2'!M17)*100</f>
        <v>11.254019292604502</v>
      </c>
      <c r="N17" s="285">
        <f>(('2.2'!O17-'2.2'!N17)/'2.2'!N17)*100</f>
        <v>8.3815028901734099</v>
      </c>
      <c r="O17" s="285">
        <f>(('2.2'!P17-'2.2'!O17)/'2.2'!O17)*100</f>
        <v>-7.333333333333333</v>
      </c>
      <c r="P17" s="285">
        <f>(('2.2'!Q17-'2.2'!P17)/'2.2'!P17)*100</f>
        <v>8.4892086330935257</v>
      </c>
      <c r="Q17" s="285">
        <f>(('2.2'!R17-'2.2'!Q17)/'2.2'!Q17)*100</f>
        <v>11.803713527851459</v>
      </c>
      <c r="R17" s="285">
        <f>(('2.2'!S17-'2.2'!R17)/'2.2'!R17)*100</f>
        <v>23.724792408066431</v>
      </c>
      <c r="S17" s="285">
        <f>(('2.2'!T17-'2.2'!S17)/'2.2'!S17)*100</f>
        <v>1.9175455417066156</v>
      </c>
      <c r="T17" s="285">
        <f>(('2.2'!U17-'2.2'!T17)/'2.2'!T17)*100</f>
        <v>4.7036688617121358</v>
      </c>
      <c r="U17" s="285">
        <f>(('2.2'!V17-'2.2'!U17)/'2.2'!U17)*100</f>
        <v>-0.80862533692722371</v>
      </c>
      <c r="V17" s="285">
        <f>(('2.2'!W17-'2.2'!V17)/'2.2'!V17)*100</f>
        <v>11.684782608695652</v>
      </c>
      <c r="W17" s="285">
        <f>(('2.2'!X17-'2.2'!W17)/'2.2'!W17)*100</f>
        <v>3.4063260340632602</v>
      </c>
      <c r="X17" s="285">
        <f>(('2.2'!Y17-'2.2'!X17)/'2.2'!X17)*100</f>
        <v>8.0784313725490193</v>
      </c>
      <c r="Y17" s="285">
        <f>(('2.2'!Z17-'2.2'!Y17)/'2.2'!Y17)*100</f>
        <v>4.716981132075472</v>
      </c>
      <c r="Z17" s="285">
        <f>(('2.2'!AA17-'2.2'!Z17)/'2.2'!Z17)*100</f>
        <v>-58.974358974358978</v>
      </c>
      <c r="AA17" s="285">
        <f>(('2.2'!AB17-'2.2'!AA17)/'2.2'!AA17)*100</f>
        <v>55.861486486486491</v>
      </c>
      <c r="AB17" s="285">
        <f>(('2.2'!AC17-'2.2'!AB17)/'2.2'!AB17)*100</f>
        <v>57.689389834182279</v>
      </c>
      <c r="AC17" s="285">
        <f>(('2.2'!AD17-'2.2'!AC17)/'2.2'!AC17)*100</f>
        <v>24.398625429553263</v>
      </c>
      <c r="AD17" s="285"/>
      <c r="AE17" t="s">
        <v>15</v>
      </c>
    </row>
    <row r="18" spans="1:31">
      <c r="A18" s="137" t="s">
        <v>1</v>
      </c>
      <c r="B18" s="285">
        <f>(('2.2'!C18-'2.2'!B18)/'2.2'!B18)*100</f>
        <v>61.963190184049076</v>
      </c>
      <c r="C18" s="285">
        <f>(('2.2'!D18-'2.2'!C18)/'2.2'!C18)*100</f>
        <v>29.166666666666668</v>
      </c>
      <c r="D18" s="285">
        <f>(('2.2'!E18-'2.2'!D18)/'2.2'!D18)*100</f>
        <v>6.1583577712609969</v>
      </c>
      <c r="E18" s="285">
        <f>(('2.2'!F18-'2.2'!E18)/'2.2'!E18)*100</f>
        <v>11.602209944751381</v>
      </c>
      <c r="F18" s="285">
        <f>(('2.2'!G18-'2.2'!F18)/'2.2'!F18)*100</f>
        <v>13.118811881188119</v>
      </c>
      <c r="G18" s="285">
        <f>(('2.2'!H18-'2.2'!G18)/'2.2'!G18)*100</f>
        <v>7.6586433260393871</v>
      </c>
      <c r="H18" s="285">
        <f>(('2.2'!I18-'2.2'!H18)/'2.2'!H18)*100</f>
        <v>14.83739837398374</v>
      </c>
      <c r="I18" s="285">
        <f>(('2.2'!J18-'2.2'!I18)/'2.2'!I18)*100</f>
        <v>-26.902654867256636</v>
      </c>
      <c r="J18" s="285">
        <f>(('2.2'!K18-'2.2'!J18)/'2.2'!J18)*100</f>
        <v>24.697336561743342</v>
      </c>
      <c r="K18" s="285">
        <f>(('2.2'!L18-'2.2'!K18)/'2.2'!K18)*100</f>
        <v>29.902912621359224</v>
      </c>
      <c r="L18" s="285">
        <f>(('2.2'!M18-'2.2'!L18)/'2.2'!L18)*100</f>
        <v>13.153961136023916</v>
      </c>
      <c r="M18" s="285">
        <f>(('2.2'!N18-'2.2'!M18)/'2.2'!M18)*100</f>
        <v>18.494055482166445</v>
      </c>
      <c r="N18" s="285">
        <f>(('2.2'!O18-'2.2'!N18)/'2.2'!N18)*100</f>
        <v>-9.4760312151616493</v>
      </c>
      <c r="O18" s="285">
        <f>(('2.2'!P18-'2.2'!O18)/'2.2'!O18)*100</f>
        <v>-12.561576354679804</v>
      </c>
      <c r="P18" s="285">
        <f>(('2.2'!Q18-'2.2'!P18)/'2.2'!P18)*100</f>
        <v>14.788732394366196</v>
      </c>
      <c r="Q18" s="285">
        <f>(('2.2'!R18-'2.2'!Q18)/'2.2'!Q18)*100</f>
        <v>12.883435582822086</v>
      </c>
      <c r="R18" s="285">
        <f>(('2.2'!S18-'2.2'!R18)/'2.2'!R18)*100</f>
        <v>-6.6304347826086962</v>
      </c>
      <c r="S18" s="285">
        <f>(('2.2'!T18-'2.2'!S18)/'2.2'!S18)*100</f>
        <v>6.5192083818393476</v>
      </c>
      <c r="T18" s="285">
        <f>(('2.2'!U18-'2.2'!T18)/'2.2'!T18)*100</f>
        <v>3.4972677595628414</v>
      </c>
      <c r="U18" s="285">
        <f>(('2.2'!V18-'2.2'!U18)/'2.2'!U18)*100</f>
        <v>-1.583949313621964</v>
      </c>
      <c r="V18" s="285">
        <f>(('2.2'!W18-'2.2'!V18)/'2.2'!V18)*100</f>
        <v>2.5751072961373391</v>
      </c>
      <c r="W18" s="285">
        <f>(('2.2'!X18-'2.2'!W18)/'2.2'!W18)*100</f>
        <v>5.543933054393305</v>
      </c>
      <c r="X18" s="285">
        <f>(('2.2'!Y18-'2.2'!X18)/'2.2'!X18)*100</f>
        <v>6.2438057482656095</v>
      </c>
      <c r="Y18" s="285">
        <f>(('2.2'!Z18-'2.2'!Y18)/'2.2'!Y18)*100</f>
        <v>18.097014925373134</v>
      </c>
      <c r="Z18" s="285">
        <f>(('2.2'!AA18-'2.2'!Z18)/'2.2'!Z18)*100</f>
        <v>-60.347551342812011</v>
      </c>
      <c r="AA18" s="285">
        <f>(('2.2'!AB18-'2.2'!AA18)/'2.2'!AA18)*100</f>
        <v>10.358565737051793</v>
      </c>
      <c r="AB18" s="285">
        <f>(('2.2'!AC18-'2.2'!AB18)/'2.2'!AB18)*100</f>
        <v>-0.72202166064981954</v>
      </c>
      <c r="AC18" s="285">
        <f>(('2.2'!AD18-'2.2'!AC18)/'2.2'!AC18)*100</f>
        <v>92.72727272727272</v>
      </c>
      <c r="AD18" s="285"/>
    </row>
    <row r="19" spans="1:31">
      <c r="A19" s="137" t="s">
        <v>0</v>
      </c>
      <c r="B19" s="285">
        <f>(('2.2'!C19-'2.2'!B19)/'2.2'!B19)*100</f>
        <v>15.700660308143801</v>
      </c>
      <c r="C19" s="285">
        <f>(('2.2'!D19-'2.2'!C19)/'2.2'!C19)*100</f>
        <v>-18.76981610653139</v>
      </c>
      <c r="D19" s="285">
        <f>(('2.2'!E19-'2.2'!D19)/'2.2'!D19)*100</f>
        <v>55.035128805620602</v>
      </c>
      <c r="E19" s="285">
        <f>(('2.2'!F19-'2.2'!E19)/'2.2'!E19)*100</f>
        <v>5.7905337361530718</v>
      </c>
      <c r="F19" s="285">
        <f>(('2.2'!G19-'2.2'!F19)/'2.2'!F19)*100</f>
        <v>-11.089957163255592</v>
      </c>
      <c r="G19" s="285">
        <f>(('2.2'!H19-'2.2'!G19)/'2.2'!G19)*100</f>
        <v>10.706638115631693</v>
      </c>
      <c r="H19" s="285"/>
      <c r="I19" s="285"/>
      <c r="J19" s="285"/>
      <c r="K19" s="285"/>
      <c r="L19" s="285"/>
      <c r="M19" s="285"/>
      <c r="N19" s="285"/>
      <c r="O19" s="285"/>
      <c r="P19" s="285"/>
      <c r="Q19" s="285"/>
      <c r="R19" s="285"/>
      <c r="S19" s="285"/>
      <c r="T19" s="285"/>
      <c r="U19" s="285"/>
      <c r="V19" s="285"/>
      <c r="W19" s="285"/>
      <c r="X19" s="285"/>
      <c r="Y19" s="285"/>
      <c r="Z19" s="285"/>
      <c r="AA19" s="285"/>
      <c r="AB19" s="285"/>
      <c r="AC19" s="285">
        <f>(('2.2'!AD19-'2.2'!AC19)/'2.2'!AC19)*100</f>
        <v>1.5325670498084289</v>
      </c>
      <c r="AD19" s="285"/>
    </row>
    <row r="20" spans="1:31">
      <c r="B20" s="66"/>
      <c r="C20" s="66"/>
      <c r="D20" s="66"/>
      <c r="E20" s="66"/>
      <c r="F20" s="66"/>
      <c r="G20" s="66"/>
      <c r="H20" s="66"/>
      <c r="I20" s="66"/>
      <c r="J20" s="66"/>
      <c r="K20" s="66"/>
      <c r="L20" s="65"/>
      <c r="M20" s="65"/>
      <c r="N20" s="65"/>
      <c r="O20" s="65"/>
      <c r="P20" s="65"/>
      <c r="Q20" s="65"/>
      <c r="R20" s="65"/>
      <c r="S20" s="17"/>
      <c r="T20" s="17"/>
      <c r="U20" s="17"/>
      <c r="V20" s="17"/>
      <c r="W20" s="17"/>
      <c r="X20" s="17"/>
      <c r="Y20" s="17"/>
      <c r="Z20" s="17"/>
      <c r="AA20" s="17"/>
      <c r="AB20" s="17"/>
      <c r="AC20" s="17"/>
      <c r="AD20" s="17"/>
    </row>
    <row r="21" spans="1:31" ht="14.65" customHeight="1">
      <c r="A21" t="s">
        <v>18</v>
      </c>
      <c r="B21" s="19"/>
      <c r="C21" s="19"/>
      <c r="D21" s="17"/>
      <c r="E21" s="17"/>
      <c r="F21" s="17"/>
      <c r="G21" s="17"/>
      <c r="H21" s="17"/>
      <c r="I21" s="17"/>
      <c r="J21" s="17"/>
      <c r="K21" s="17"/>
      <c r="L21" s="17"/>
      <c r="M21" s="17"/>
      <c r="N21" s="17"/>
      <c r="O21" s="17"/>
      <c r="P21" s="17"/>
      <c r="Q21" s="17"/>
      <c r="R21" s="17"/>
    </row>
    <row r="22" spans="1:31">
      <c r="A22" s="17"/>
      <c r="B22" s="19"/>
      <c r="C22" s="17"/>
      <c r="D22" s="17"/>
      <c r="G22" s="17"/>
      <c r="H22" s="17"/>
      <c r="I22" s="17"/>
      <c r="J22" s="17"/>
      <c r="K22" s="17"/>
      <c r="L22" s="17"/>
      <c r="M22" s="17"/>
      <c r="N22" s="17"/>
      <c r="O22" s="17"/>
      <c r="P22" s="17"/>
      <c r="Q22" s="17"/>
      <c r="R22" s="17"/>
    </row>
    <row r="23" spans="1:31" ht="14.65" customHeight="1">
      <c r="A23" s="17" t="s">
        <v>3305</v>
      </c>
      <c r="C23" s="42"/>
      <c r="D23" s="42"/>
      <c r="E23" s="42"/>
      <c r="F23" s="42"/>
      <c r="G23" s="42"/>
      <c r="H23" s="42"/>
      <c r="I23" s="42"/>
      <c r="J23" s="42"/>
      <c r="K23" s="42"/>
      <c r="L23" s="42"/>
      <c r="M23" s="42"/>
      <c r="N23" s="42"/>
      <c r="O23" s="42"/>
      <c r="P23" s="42"/>
      <c r="Q23" s="17"/>
      <c r="R23" s="17"/>
    </row>
    <row r="24" spans="1:31">
      <c r="A24" s="17"/>
      <c r="B24" s="42"/>
      <c r="C24" s="42"/>
      <c r="D24" s="42"/>
      <c r="E24" s="42"/>
      <c r="F24" s="42"/>
      <c r="G24" s="42"/>
      <c r="H24" s="42"/>
      <c r="I24" s="42"/>
      <c r="J24" s="42"/>
      <c r="K24" s="42"/>
      <c r="L24" s="42"/>
      <c r="M24" s="42"/>
      <c r="N24" s="42"/>
      <c r="O24" s="42"/>
      <c r="P24" s="42"/>
      <c r="S24" s="17"/>
      <c r="T24" s="17"/>
      <c r="U24" s="17"/>
      <c r="V24" s="17"/>
      <c r="W24" s="17"/>
      <c r="X24" s="17"/>
      <c r="Y24" s="17"/>
      <c r="Z24" s="17"/>
      <c r="AA24" s="17"/>
      <c r="AB24" s="17"/>
      <c r="AC24" s="17"/>
      <c r="AD24" s="17"/>
    </row>
    <row r="25" spans="1:31">
      <c r="A25" s="42" t="s">
        <v>102</v>
      </c>
      <c r="AC25" s="17"/>
      <c r="AD25" s="17"/>
    </row>
    <row r="26" spans="1:31">
      <c r="S26" s="17"/>
      <c r="T26" s="17"/>
      <c r="U26" s="17"/>
      <c r="V26" s="17"/>
      <c r="W26" s="17"/>
      <c r="X26" s="17"/>
      <c r="Y26" s="17"/>
      <c r="Z26" s="17"/>
      <c r="AA26" s="17"/>
      <c r="AB26" s="17"/>
      <c r="AC26" s="17"/>
      <c r="AD26" s="17"/>
    </row>
    <row r="27" spans="1:31">
      <c r="S27" s="17"/>
      <c r="T27" s="17"/>
      <c r="U27" s="17"/>
      <c r="V27" s="17"/>
      <c r="W27" s="17"/>
      <c r="X27" s="17"/>
      <c r="Y27" s="17"/>
      <c r="Z27" s="17"/>
      <c r="AA27" s="17"/>
      <c r="AB27" s="17"/>
      <c r="AC27" s="17"/>
      <c r="AD27" s="17"/>
    </row>
    <row r="28" spans="1:31">
      <c r="S28" s="17"/>
      <c r="T28" s="17"/>
      <c r="U28" s="17"/>
      <c r="V28" s="17"/>
      <c r="W28" s="17"/>
      <c r="X28" s="17"/>
      <c r="Y28" s="17"/>
      <c r="Z28" s="17"/>
      <c r="AA28" s="17"/>
      <c r="AB28" s="17"/>
      <c r="AC28" s="17"/>
      <c r="AD28" s="17"/>
    </row>
    <row r="33" spans="19:30">
      <c r="S33" s="17"/>
      <c r="T33" s="17"/>
      <c r="U33" s="17"/>
      <c r="V33" s="17"/>
      <c r="W33" s="17"/>
      <c r="X33" s="17"/>
      <c r="Y33" s="17"/>
      <c r="Z33" s="17"/>
      <c r="AA33" s="17"/>
      <c r="AB33" s="17"/>
      <c r="AC33" s="17"/>
      <c r="AD33" s="17"/>
    </row>
    <row r="34" spans="19:30">
      <c r="S34" s="17"/>
      <c r="T34" s="17"/>
      <c r="U34" s="17"/>
      <c r="V34" s="17"/>
      <c r="W34" s="17"/>
      <c r="X34" s="17"/>
      <c r="Y34" s="17"/>
      <c r="Z34" s="17"/>
      <c r="AA34" s="17"/>
      <c r="AB34" s="17"/>
      <c r="AC34" s="17"/>
      <c r="AD34" s="17"/>
    </row>
    <row r="35" spans="19:30">
      <c r="S35" s="17"/>
      <c r="T35" s="17"/>
      <c r="U35" s="17"/>
      <c r="V35" s="17"/>
      <c r="W35" s="17"/>
      <c r="X35" s="17"/>
      <c r="Y35" s="17"/>
      <c r="Z35" s="17"/>
      <c r="AA35" s="17"/>
      <c r="AB35" s="17"/>
      <c r="AC35" s="17"/>
      <c r="AD35" s="17"/>
    </row>
    <row r="36" spans="19:30">
      <c r="S36" s="17"/>
      <c r="T36" s="17"/>
      <c r="U36" s="17"/>
      <c r="V36" s="17"/>
      <c r="W36" s="17"/>
      <c r="X36" s="17"/>
      <c r="Y36" s="17"/>
      <c r="Z36" s="17"/>
      <c r="AA36" s="17"/>
      <c r="AB36" s="17"/>
      <c r="AC36" s="17"/>
      <c r="AD36" s="17"/>
    </row>
    <row r="37" spans="19:30">
      <c r="S37" s="17"/>
      <c r="T37" s="17"/>
      <c r="U37" s="17"/>
      <c r="V37" s="17"/>
      <c r="W37" s="17"/>
      <c r="X37" s="17"/>
      <c r="Y37" s="17"/>
      <c r="Z37" s="17"/>
      <c r="AA37" s="17"/>
      <c r="AB37" s="17"/>
      <c r="AC37" s="17"/>
      <c r="AD37" s="17"/>
    </row>
    <row r="38" spans="19:30">
      <c r="S38" s="17"/>
      <c r="T38" s="17"/>
      <c r="U38" s="17"/>
      <c r="V38" s="17"/>
      <c r="W38" s="17"/>
      <c r="X38" s="17"/>
      <c r="Y38" s="17"/>
      <c r="Z38" s="17"/>
      <c r="AA38" s="17"/>
      <c r="AB38" s="17"/>
      <c r="AC38" s="17"/>
      <c r="AD38" s="17"/>
    </row>
    <row r="39" spans="19:30">
      <c r="S39" s="17"/>
      <c r="T39" s="17"/>
      <c r="U39" s="17"/>
      <c r="V39" s="17"/>
      <c r="W39" s="17"/>
      <c r="X39" s="17"/>
      <c r="Y39" s="17"/>
      <c r="Z39" s="17"/>
      <c r="AA39" s="17"/>
      <c r="AB39" s="17"/>
      <c r="AC39" s="17"/>
      <c r="AD39" s="17"/>
    </row>
    <row r="40" spans="19:30">
      <c r="S40" s="17"/>
      <c r="T40" s="17"/>
      <c r="U40" s="17"/>
      <c r="V40" s="17"/>
      <c r="W40" s="17"/>
      <c r="X40" s="17"/>
      <c r="Y40" s="17"/>
      <c r="Z40" s="17"/>
      <c r="AA40" s="17"/>
      <c r="AB40" s="17"/>
      <c r="AC40" s="17"/>
      <c r="AD40" s="17"/>
    </row>
    <row r="41" spans="19:30">
      <c r="S41" s="17"/>
      <c r="T41" s="17"/>
      <c r="U41" s="17"/>
      <c r="V41" s="17"/>
      <c r="W41" s="17"/>
      <c r="X41" s="17"/>
      <c r="Y41" s="17"/>
      <c r="Z41" s="17"/>
      <c r="AA41" s="17"/>
      <c r="AB41" s="17"/>
      <c r="AC41" s="17"/>
      <c r="AD41" s="17"/>
    </row>
    <row r="42" spans="19:30">
      <c r="S42" s="17"/>
      <c r="T42" s="17"/>
      <c r="U42" s="17"/>
      <c r="V42" s="17"/>
      <c r="W42" s="17"/>
      <c r="X42" s="17"/>
      <c r="Y42" s="17"/>
      <c r="Z42" s="17"/>
      <c r="AA42" s="17"/>
      <c r="AB42" s="17"/>
      <c r="AC42" s="17"/>
      <c r="AD42" s="17"/>
    </row>
    <row r="43" spans="19:30">
      <c r="S43" s="17"/>
      <c r="T43" s="17"/>
      <c r="U43" s="17"/>
      <c r="V43" s="17"/>
      <c r="W43" s="17"/>
      <c r="X43" s="17"/>
      <c r="Y43" s="17"/>
      <c r="Z43" s="17"/>
      <c r="AA43" s="17"/>
      <c r="AB43" s="17"/>
      <c r="AC43" s="17"/>
      <c r="AD43" s="17"/>
    </row>
    <row r="44" spans="19:30">
      <c r="S44" s="17"/>
      <c r="T44" s="17"/>
      <c r="U44" s="17"/>
      <c r="V44" s="17"/>
      <c r="W44" s="17"/>
      <c r="X44" s="17"/>
      <c r="Y44" s="17"/>
      <c r="Z44" s="17"/>
      <c r="AA44" s="17"/>
      <c r="AB44" s="17"/>
      <c r="AC44" s="17"/>
      <c r="AD44" s="17"/>
    </row>
    <row r="45" spans="19:30">
      <c r="S45" s="17"/>
      <c r="T45" s="17"/>
      <c r="U45" s="17"/>
      <c r="V45" s="17"/>
      <c r="W45" s="17"/>
      <c r="X45" s="17"/>
      <c r="Y45" s="17"/>
      <c r="Z45" s="17"/>
      <c r="AA45" s="17"/>
      <c r="AB45" s="17"/>
      <c r="AC45" s="17"/>
      <c r="AD45" s="17"/>
    </row>
    <row r="46" spans="19:30">
      <c r="S46" s="17"/>
      <c r="T46" s="17"/>
      <c r="U46" s="17"/>
      <c r="V46" s="17"/>
      <c r="W46" s="17"/>
      <c r="X46" s="17"/>
      <c r="Y46" s="17"/>
      <c r="Z46" s="17"/>
      <c r="AA46" s="17"/>
      <c r="AB46" s="17"/>
      <c r="AC46" s="17"/>
      <c r="AD46" s="17"/>
    </row>
    <row r="47" spans="19:30">
      <c r="S47" s="17"/>
      <c r="T47" s="17"/>
      <c r="U47" s="17"/>
      <c r="V47" s="17"/>
      <c r="W47" s="17"/>
      <c r="X47" s="17"/>
      <c r="Y47" s="17"/>
      <c r="Z47" s="17"/>
      <c r="AA47" s="17"/>
      <c r="AB47" s="17"/>
      <c r="AC47" s="17"/>
      <c r="AD47" s="17"/>
    </row>
    <row r="48" spans="19:30">
      <c r="S48" s="17"/>
      <c r="T48" s="17"/>
      <c r="U48" s="17"/>
      <c r="V48" s="17"/>
      <c r="W48" s="17"/>
      <c r="X48" s="17"/>
      <c r="Y48" s="17"/>
      <c r="Z48" s="17"/>
      <c r="AA48" s="17"/>
      <c r="AB48" s="17"/>
      <c r="AC48" s="17"/>
      <c r="AD48" s="17"/>
    </row>
    <row r="49" spans="19:30">
      <c r="S49" s="17"/>
      <c r="T49" s="17"/>
      <c r="U49" s="17"/>
      <c r="V49" s="17"/>
      <c r="W49" s="17"/>
      <c r="X49" s="17"/>
      <c r="Y49" s="17"/>
      <c r="Z49" s="17"/>
      <c r="AA49" s="17"/>
      <c r="AB49" s="17"/>
      <c r="AC49" s="17"/>
      <c r="AD49" s="17"/>
    </row>
    <row r="50" spans="19:30">
      <c r="S50" s="17"/>
      <c r="T50" s="17"/>
      <c r="U50" s="17"/>
      <c r="V50" s="17"/>
      <c r="W50" s="17"/>
      <c r="X50" s="17"/>
      <c r="Y50" s="17"/>
      <c r="Z50" s="17"/>
      <c r="AA50" s="17"/>
      <c r="AB50" s="17"/>
      <c r="AC50" s="17"/>
      <c r="AD50" s="17"/>
    </row>
    <row r="51" spans="19:30">
      <c r="S51" s="17"/>
      <c r="T51" s="17"/>
      <c r="U51" s="17"/>
      <c r="V51" s="17"/>
      <c r="W51" s="17"/>
      <c r="X51" s="17"/>
      <c r="Y51" s="17"/>
      <c r="Z51" s="17"/>
      <c r="AA51" s="17"/>
      <c r="AB51" s="17"/>
      <c r="AC51" s="17"/>
      <c r="AD51" s="17"/>
    </row>
  </sheetData>
  <hyperlinks>
    <hyperlink ref="AF3" location="Content!A1" display="Back to content page" xr:uid="{00000000-0004-0000-9B00-000000000000}"/>
  </hyperlink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S22"/>
  <sheetViews>
    <sheetView topLeftCell="B1" workbookViewId="0">
      <selection activeCell="L21" sqref="L21"/>
    </sheetView>
  </sheetViews>
  <sheetFormatPr defaultRowHeight="14.5"/>
  <cols>
    <col min="1" max="1" width="31.7265625" customWidth="1"/>
    <col min="19" max="19" width="17.7265625" customWidth="1"/>
  </cols>
  <sheetData>
    <row r="1" spans="1:19">
      <c r="A1" s="18" t="s">
        <v>3571</v>
      </c>
      <c r="B1" s="17"/>
      <c r="C1" s="17"/>
      <c r="D1" s="17"/>
      <c r="E1" s="17"/>
      <c r="F1" s="17"/>
      <c r="G1" s="17"/>
      <c r="H1" s="17"/>
      <c r="I1" s="17"/>
      <c r="J1" s="17"/>
      <c r="K1" s="17"/>
      <c r="L1" s="17"/>
      <c r="M1" s="14"/>
      <c r="N1" s="14"/>
      <c r="O1" s="14"/>
      <c r="P1" s="14"/>
    </row>
    <row r="2" spans="1:19">
      <c r="A2" s="17"/>
      <c r="B2" s="17"/>
      <c r="C2" s="17"/>
      <c r="D2" s="17"/>
      <c r="E2" s="17"/>
      <c r="F2" s="17"/>
      <c r="G2" s="17"/>
      <c r="H2" s="17"/>
      <c r="I2" s="17"/>
      <c r="J2" s="17"/>
      <c r="K2" s="17"/>
      <c r="L2" s="17"/>
      <c r="M2" s="14"/>
      <c r="N2" s="14"/>
      <c r="O2" s="14"/>
      <c r="P2" s="14"/>
    </row>
    <row r="3" spans="1:19">
      <c r="A3" s="368" t="s">
        <v>14</v>
      </c>
      <c r="B3" s="217">
        <v>2009</v>
      </c>
      <c r="C3" s="217">
        <v>2010</v>
      </c>
      <c r="D3" s="217">
        <v>2011</v>
      </c>
      <c r="E3" s="217">
        <v>2012</v>
      </c>
      <c r="F3" s="217">
        <v>2013</v>
      </c>
      <c r="G3" s="217">
        <v>2014</v>
      </c>
      <c r="H3" s="217">
        <v>2015</v>
      </c>
      <c r="I3" s="217">
        <v>2016</v>
      </c>
      <c r="J3" s="217">
        <v>2017</v>
      </c>
      <c r="K3" s="217">
        <v>2018</v>
      </c>
      <c r="L3" s="217">
        <v>2019</v>
      </c>
      <c r="M3" s="217">
        <v>2020</v>
      </c>
      <c r="N3" s="217">
        <v>2021</v>
      </c>
      <c r="O3" s="217">
        <v>2022</v>
      </c>
      <c r="P3" s="217">
        <v>2023</v>
      </c>
      <c r="Q3" s="217">
        <v>2024</v>
      </c>
      <c r="R3" s="1" t="s">
        <v>528</v>
      </c>
    </row>
    <row r="4" spans="1:19">
      <c r="A4" s="92" t="s">
        <v>13</v>
      </c>
      <c r="B4" s="295"/>
      <c r="C4" s="295"/>
      <c r="D4" s="295"/>
      <c r="E4" s="295"/>
      <c r="F4" s="295"/>
      <c r="G4" s="280"/>
      <c r="H4" s="295"/>
      <c r="I4" s="295"/>
      <c r="J4" s="295"/>
      <c r="K4" s="295"/>
      <c r="L4" s="295"/>
      <c r="M4" s="280"/>
      <c r="N4" s="295"/>
      <c r="O4" s="295"/>
      <c r="P4" s="295"/>
      <c r="Q4" s="295"/>
    </row>
    <row r="5" spans="1:19">
      <c r="A5" s="92" t="s">
        <v>12</v>
      </c>
      <c r="B5" s="295"/>
      <c r="C5" s="295"/>
      <c r="D5" s="295"/>
      <c r="E5" s="295"/>
      <c r="F5" s="295"/>
      <c r="G5" s="280"/>
      <c r="H5" s="280"/>
      <c r="I5" s="295"/>
      <c r="J5" s="295"/>
      <c r="K5" s="295"/>
      <c r="L5" s="280"/>
      <c r="M5" s="295"/>
      <c r="N5" s="295"/>
      <c r="O5" s="295"/>
      <c r="P5" s="295"/>
      <c r="Q5" s="295"/>
    </row>
    <row r="6" spans="1:19">
      <c r="A6" s="92" t="s">
        <v>483</v>
      </c>
      <c r="B6" s="712"/>
      <c r="C6" s="712"/>
      <c r="D6" s="712"/>
      <c r="E6" s="712"/>
      <c r="F6" s="712"/>
      <c r="G6" s="712"/>
      <c r="H6" s="712"/>
      <c r="I6" s="712"/>
      <c r="J6" s="280">
        <v>3.1</v>
      </c>
      <c r="K6" s="280">
        <v>4.4000000000000004</v>
      </c>
      <c r="L6" s="280">
        <v>5.5</v>
      </c>
      <c r="M6" s="280">
        <v>0.5</v>
      </c>
      <c r="N6" s="280">
        <v>3.2</v>
      </c>
      <c r="O6" s="295"/>
      <c r="P6" s="295"/>
      <c r="Q6" s="295"/>
    </row>
    <row r="7" spans="1:19">
      <c r="A7" s="92" t="s">
        <v>89</v>
      </c>
      <c r="B7" s="295"/>
      <c r="C7" s="295"/>
      <c r="D7" s="295"/>
      <c r="E7" s="295"/>
      <c r="F7" s="295"/>
      <c r="G7" s="295"/>
      <c r="H7" s="295"/>
      <c r="I7" s="295"/>
      <c r="J7" s="280"/>
      <c r="K7" s="280"/>
      <c r="L7" s="280"/>
      <c r="M7" s="280"/>
      <c r="N7" s="295"/>
      <c r="O7" s="295"/>
      <c r="P7" s="295"/>
      <c r="Q7" s="295"/>
    </row>
    <row r="8" spans="1:19">
      <c r="A8" s="92" t="s">
        <v>482</v>
      </c>
      <c r="B8" s="295"/>
      <c r="C8" s="295"/>
      <c r="D8" s="295"/>
      <c r="E8" s="295"/>
      <c r="F8" s="295"/>
      <c r="G8" s="280"/>
      <c r="H8" s="280"/>
      <c r="I8" s="295"/>
      <c r="J8" s="295"/>
      <c r="K8" s="295"/>
      <c r="L8" s="295"/>
      <c r="M8" s="280"/>
      <c r="N8" s="295"/>
      <c r="O8" s="295"/>
      <c r="P8" s="295"/>
      <c r="Q8" s="295"/>
    </row>
    <row r="9" spans="1:19">
      <c r="A9" s="92" t="s">
        <v>11</v>
      </c>
      <c r="B9" s="295"/>
      <c r="C9" s="295"/>
      <c r="D9" s="295"/>
      <c r="E9" s="295"/>
      <c r="F9" s="295"/>
      <c r="G9" s="280"/>
      <c r="H9" s="280"/>
      <c r="I9" s="295"/>
      <c r="J9" s="295"/>
      <c r="K9" s="295"/>
      <c r="L9" s="295"/>
      <c r="M9" s="280"/>
      <c r="N9" s="295"/>
      <c r="O9" s="295"/>
      <c r="P9" s="295"/>
      <c r="Q9" s="295"/>
    </row>
    <row r="10" spans="1:19">
      <c r="A10" s="92" t="s">
        <v>10</v>
      </c>
      <c r="B10" s="295"/>
      <c r="C10" s="295"/>
      <c r="D10" s="295"/>
      <c r="E10" s="295"/>
      <c r="F10" s="295"/>
      <c r="G10" s="280"/>
      <c r="H10" s="280"/>
      <c r="I10" s="280"/>
      <c r="J10" s="280"/>
      <c r="K10" s="280"/>
      <c r="L10" s="280"/>
      <c r="M10" s="280"/>
      <c r="N10" s="295"/>
      <c r="O10" s="295"/>
      <c r="P10" s="295"/>
      <c r="Q10" s="295"/>
    </row>
    <row r="11" spans="1:19">
      <c r="A11" s="92" t="s">
        <v>9</v>
      </c>
      <c r="B11" s="295"/>
      <c r="C11" s="295"/>
      <c r="D11" s="295"/>
      <c r="E11" s="295"/>
      <c r="F11" s="295"/>
      <c r="G11" s="280"/>
      <c r="H11" s="295"/>
      <c r="I11" s="295"/>
      <c r="J11" s="295"/>
      <c r="K11" s="295"/>
      <c r="L11" s="280"/>
      <c r="M11" s="280"/>
      <c r="N11" s="295"/>
      <c r="O11" s="295"/>
      <c r="P11" s="295"/>
      <c r="Q11" s="295"/>
    </row>
    <row r="12" spans="1:19">
      <c r="A12" s="92" t="s">
        <v>8</v>
      </c>
      <c r="B12" s="712"/>
      <c r="C12" s="712"/>
      <c r="D12" s="712"/>
      <c r="E12" s="295"/>
      <c r="F12" s="423">
        <v>123</v>
      </c>
      <c r="G12" s="423">
        <v>121</v>
      </c>
      <c r="H12" s="423">
        <v>128</v>
      </c>
      <c r="I12" s="423">
        <v>133</v>
      </c>
      <c r="J12" s="423">
        <v>141</v>
      </c>
      <c r="K12" s="423">
        <v>158</v>
      </c>
      <c r="L12" s="423">
        <v>154</v>
      </c>
      <c r="M12" s="423">
        <v>25</v>
      </c>
      <c r="N12" s="423">
        <v>10</v>
      </c>
      <c r="O12" s="295">
        <v>118.506</v>
      </c>
      <c r="P12" s="593">
        <v>139.18899999999999</v>
      </c>
      <c r="Q12" s="710">
        <v>142</v>
      </c>
      <c r="S12" s="504"/>
    </row>
    <row r="13" spans="1:19">
      <c r="A13" s="92" t="s">
        <v>6</v>
      </c>
      <c r="B13" s="295"/>
      <c r="C13" s="295"/>
      <c r="D13" s="295"/>
      <c r="E13" s="295"/>
      <c r="F13" s="295"/>
      <c r="G13" s="280"/>
      <c r="H13" s="280"/>
      <c r="I13" s="295"/>
      <c r="J13" s="295"/>
      <c r="K13" s="295"/>
      <c r="L13" s="295"/>
      <c r="M13" s="280"/>
      <c r="N13" s="295"/>
      <c r="O13" s="295"/>
      <c r="P13" s="295"/>
      <c r="Q13" s="295"/>
    </row>
    <row r="14" spans="1:19">
      <c r="A14" s="92" t="s">
        <v>5</v>
      </c>
      <c r="B14" s="295"/>
      <c r="C14" s="295"/>
      <c r="D14" s="295"/>
      <c r="E14" s="295"/>
      <c r="F14" s="295"/>
      <c r="G14" s="295"/>
      <c r="H14" s="295"/>
      <c r="I14" s="295"/>
      <c r="J14" s="295"/>
      <c r="K14" s="295"/>
      <c r="L14" s="295"/>
      <c r="M14" s="280"/>
      <c r="N14" s="295"/>
      <c r="O14" s="295"/>
      <c r="P14" s="295"/>
      <c r="Q14" s="295"/>
    </row>
    <row r="15" spans="1:19">
      <c r="A15" s="92" t="s">
        <v>4</v>
      </c>
      <c r="B15" s="295"/>
      <c r="C15" s="295"/>
      <c r="D15" s="295"/>
      <c r="E15" s="295"/>
      <c r="F15" s="295"/>
      <c r="G15" s="280"/>
      <c r="H15" s="295"/>
      <c r="I15" s="295"/>
      <c r="J15" s="295"/>
      <c r="K15" s="295"/>
      <c r="L15" s="295"/>
      <c r="M15" s="280"/>
      <c r="N15" s="295"/>
      <c r="O15" s="295"/>
      <c r="P15" s="295"/>
      <c r="Q15" s="295"/>
    </row>
    <row r="16" spans="1:19">
      <c r="A16" s="92" t="s">
        <v>3</v>
      </c>
      <c r="B16" s="295">
        <v>4936</v>
      </c>
      <c r="C16" s="295">
        <v>5564</v>
      </c>
      <c r="D16" s="295">
        <v>5951</v>
      </c>
      <c r="E16" s="295">
        <v>6447</v>
      </c>
      <c r="F16" s="447">
        <v>6619</v>
      </c>
      <c r="G16" s="447">
        <v>7094</v>
      </c>
      <c r="H16" s="447">
        <v>6575</v>
      </c>
      <c r="I16" s="447">
        <v>7314</v>
      </c>
      <c r="J16" s="447">
        <v>7387</v>
      </c>
      <c r="K16" s="447">
        <v>7610</v>
      </c>
      <c r="L16" s="447">
        <v>7441</v>
      </c>
      <c r="M16" s="447">
        <v>2097</v>
      </c>
      <c r="N16" s="447">
        <v>1824</v>
      </c>
      <c r="O16" s="447">
        <v>4139</v>
      </c>
      <c r="P16" s="295"/>
      <c r="Q16" s="295"/>
    </row>
    <row r="17" spans="1:17">
      <c r="A17" s="92" t="s">
        <v>32</v>
      </c>
      <c r="B17" s="295"/>
      <c r="C17" s="295"/>
      <c r="D17" s="295"/>
      <c r="E17" s="295"/>
      <c r="F17" s="295"/>
      <c r="G17" s="280"/>
      <c r="H17" s="280"/>
      <c r="I17" s="280"/>
      <c r="J17" s="280"/>
      <c r="K17" s="280"/>
      <c r="L17" s="280"/>
      <c r="M17" s="280"/>
      <c r="N17" s="280"/>
      <c r="O17" s="295"/>
      <c r="P17" s="295"/>
      <c r="Q17" s="295"/>
    </row>
    <row r="18" spans="1:17">
      <c r="A18" s="92" t="s">
        <v>1</v>
      </c>
      <c r="B18" s="295"/>
      <c r="C18" s="295"/>
      <c r="D18" s="295"/>
      <c r="E18" s="295"/>
      <c r="F18" s="295"/>
      <c r="G18" s="280"/>
      <c r="H18" s="280"/>
      <c r="I18" s="295"/>
      <c r="J18" s="295"/>
      <c r="K18" s="295"/>
      <c r="L18" s="295"/>
      <c r="M18" s="280"/>
      <c r="N18" s="295"/>
      <c r="O18" s="295"/>
      <c r="P18" s="295"/>
      <c r="Q18" s="295"/>
    </row>
    <row r="19" spans="1:17">
      <c r="A19" s="92" t="s">
        <v>0</v>
      </c>
      <c r="B19" s="295"/>
      <c r="C19" s="295"/>
      <c r="D19" s="295"/>
      <c r="E19" s="295"/>
      <c r="F19" s="295"/>
      <c r="G19" s="280"/>
      <c r="H19" s="280"/>
      <c r="I19" s="295"/>
      <c r="J19" s="295"/>
      <c r="K19" s="295"/>
      <c r="L19" s="295"/>
      <c r="M19" s="280"/>
      <c r="N19" s="295"/>
      <c r="O19" s="295"/>
      <c r="P19" s="295"/>
      <c r="Q19" s="295"/>
    </row>
    <row r="20" spans="1:17">
      <c r="A20" s="17"/>
      <c r="B20" s="17"/>
      <c r="C20" s="17"/>
      <c r="D20" s="17"/>
      <c r="E20" s="17"/>
      <c r="F20" s="17"/>
      <c r="G20" s="265"/>
      <c r="H20" s="265"/>
      <c r="I20" s="17"/>
      <c r="J20" s="17"/>
      <c r="K20" s="17"/>
      <c r="L20" s="17"/>
      <c r="M20" s="190"/>
      <c r="N20" s="190"/>
      <c r="O20" s="190"/>
      <c r="P20" s="190"/>
    </row>
    <row r="21" spans="1:17">
      <c r="A21" s="136" t="s">
        <v>18</v>
      </c>
      <c r="B21" s="17"/>
      <c r="C21" s="17"/>
      <c r="D21" s="17"/>
      <c r="N21" s="264"/>
      <c r="O21" s="264"/>
      <c r="P21" s="264"/>
    </row>
    <row r="22" spans="1:17">
      <c r="A22" s="17" t="s">
        <v>3578</v>
      </c>
    </row>
  </sheetData>
  <hyperlinks>
    <hyperlink ref="R3" location="Content!A1" display="Back to content page" xr:uid="{00000000-0004-0000-9C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AK142"/>
  <sheetViews>
    <sheetView workbookViewId="0">
      <selection activeCell="I1" sqref="I1"/>
    </sheetView>
  </sheetViews>
  <sheetFormatPr defaultColWidth="8.7265625" defaultRowHeight="14.5"/>
  <cols>
    <col min="1" max="1" width="15.453125" customWidth="1"/>
    <col min="2" max="2" width="21.54296875" customWidth="1"/>
    <col min="4" max="27" width="8.7265625" customWidth="1"/>
    <col min="34" max="34" width="78.26953125" customWidth="1"/>
  </cols>
  <sheetData>
    <row r="1" spans="1:37">
      <c r="A1" s="18" t="s">
        <v>3132</v>
      </c>
    </row>
    <row r="2" spans="1:37">
      <c r="A2" s="408"/>
    </row>
    <row r="3" spans="1:37" s="406" customFormat="1" ht="14.25" customHeight="1">
      <c r="A3" s="368" t="s">
        <v>2519</v>
      </c>
      <c r="B3" s="368" t="s">
        <v>2520</v>
      </c>
      <c r="C3" s="368" t="s">
        <v>2487</v>
      </c>
      <c r="D3" s="217">
        <v>1995</v>
      </c>
      <c r="E3" s="217">
        <v>1996</v>
      </c>
      <c r="F3" s="217">
        <v>1997</v>
      </c>
      <c r="G3" s="217">
        <v>1998</v>
      </c>
      <c r="H3" s="217">
        <v>1999</v>
      </c>
      <c r="I3" s="217">
        <v>2000</v>
      </c>
      <c r="J3" s="217">
        <v>2001</v>
      </c>
      <c r="K3" s="217">
        <v>2002</v>
      </c>
      <c r="L3" s="217">
        <v>2003</v>
      </c>
      <c r="M3" s="217">
        <v>2004</v>
      </c>
      <c r="N3" s="217">
        <v>2005</v>
      </c>
      <c r="O3" s="217">
        <v>2006</v>
      </c>
      <c r="P3" s="217">
        <v>2007</v>
      </c>
      <c r="Q3" s="217">
        <v>2008</v>
      </c>
      <c r="R3" s="217">
        <v>2009</v>
      </c>
      <c r="S3" s="217">
        <v>2010</v>
      </c>
      <c r="T3" s="217">
        <v>2011</v>
      </c>
      <c r="U3" s="217">
        <v>2012</v>
      </c>
      <c r="V3" s="217">
        <v>2013</v>
      </c>
      <c r="W3" s="217">
        <v>2014</v>
      </c>
      <c r="X3" s="217">
        <v>2015</v>
      </c>
      <c r="Y3" s="217">
        <v>2016</v>
      </c>
      <c r="Z3" s="217">
        <v>2017</v>
      </c>
      <c r="AA3" s="217">
        <v>2018</v>
      </c>
      <c r="AB3" s="217">
        <v>2019</v>
      </c>
      <c r="AC3" s="217">
        <v>2020</v>
      </c>
      <c r="AD3" s="217">
        <v>2021</v>
      </c>
      <c r="AE3" s="217">
        <v>2022</v>
      </c>
      <c r="AF3" s="217">
        <v>2023</v>
      </c>
      <c r="AG3" s="217">
        <v>2024</v>
      </c>
      <c r="AH3" s="413" t="s">
        <v>2208</v>
      </c>
      <c r="AJ3" s="1" t="s">
        <v>528</v>
      </c>
    </row>
    <row r="4" spans="1:37" s="406" customFormat="1" ht="22.4" customHeight="1">
      <c r="A4" s="988" t="s">
        <v>13</v>
      </c>
      <c r="B4" s="409" t="s">
        <v>27</v>
      </c>
      <c r="C4" s="410" t="s">
        <v>42</v>
      </c>
      <c r="D4" s="535">
        <v>9</v>
      </c>
      <c r="E4" s="535">
        <v>21</v>
      </c>
      <c r="F4" s="535">
        <v>45</v>
      </c>
      <c r="G4" s="535">
        <v>51</v>
      </c>
      <c r="H4" s="535">
        <v>45</v>
      </c>
      <c r="I4" s="535">
        <v>51</v>
      </c>
      <c r="J4" s="535">
        <v>67</v>
      </c>
      <c r="K4" s="535">
        <v>91</v>
      </c>
      <c r="L4" s="535">
        <v>106</v>
      </c>
      <c r="M4" s="535">
        <v>194</v>
      </c>
      <c r="N4" s="535">
        <v>209</v>
      </c>
      <c r="O4" s="535">
        <v>121</v>
      </c>
      <c r="P4" s="535">
        <v>194</v>
      </c>
      <c r="Q4" s="535">
        <v>294</v>
      </c>
      <c r="R4" s="535">
        <v>364</v>
      </c>
      <c r="S4" s="535">
        <v>426</v>
      </c>
      <c r="T4" s="535">
        <v>481</v>
      </c>
      <c r="U4" s="535">
        <v>528</v>
      </c>
      <c r="V4" s="535">
        <v>650</v>
      </c>
      <c r="W4" s="535">
        <v>595</v>
      </c>
      <c r="X4" s="535">
        <v>592.4</v>
      </c>
      <c r="Y4" s="535">
        <v>397.40000000000003</v>
      </c>
      <c r="Z4" s="535">
        <v>261</v>
      </c>
      <c r="AA4" s="535">
        <v>217.9</v>
      </c>
      <c r="AB4" s="535">
        <v>217.5</v>
      </c>
      <c r="AC4" s="535">
        <v>63.6</v>
      </c>
      <c r="AD4" s="535">
        <v>63.800000000000004</v>
      </c>
      <c r="AE4" s="535">
        <v>129.80000000000001</v>
      </c>
      <c r="AF4" s="642"/>
      <c r="AG4" s="642"/>
      <c r="AH4" s="987"/>
    </row>
    <row r="5" spans="1:37" s="407" customFormat="1" ht="16.149999999999999" customHeight="1">
      <c r="A5" s="988"/>
      <c r="B5" s="411" t="s">
        <v>2307</v>
      </c>
      <c r="C5" s="412"/>
      <c r="D5" s="536">
        <v>2</v>
      </c>
      <c r="E5" s="536">
        <v>5</v>
      </c>
      <c r="F5" s="536">
        <v>14</v>
      </c>
      <c r="G5" s="536">
        <v>7</v>
      </c>
      <c r="H5" s="536">
        <v>8</v>
      </c>
      <c r="I5" s="536">
        <v>8</v>
      </c>
      <c r="J5" s="536">
        <v>15</v>
      </c>
      <c r="K5" s="536">
        <v>17</v>
      </c>
      <c r="L5" s="536">
        <v>31</v>
      </c>
      <c r="M5" s="536">
        <v>42</v>
      </c>
      <c r="N5" s="536">
        <v>43</v>
      </c>
      <c r="O5" s="536">
        <v>19</v>
      </c>
      <c r="P5" s="536">
        <v>33</v>
      </c>
      <c r="Q5" s="536">
        <v>37</v>
      </c>
      <c r="R5" s="536">
        <v>46</v>
      </c>
      <c r="S5" s="536">
        <v>73</v>
      </c>
      <c r="T5" s="536">
        <v>148</v>
      </c>
      <c r="U5" s="536">
        <v>173</v>
      </c>
      <c r="V5" s="536">
        <v>223</v>
      </c>
      <c r="W5" s="536">
        <v>105.5</v>
      </c>
      <c r="X5" s="536">
        <v>176</v>
      </c>
      <c r="Y5" s="536">
        <v>52.7</v>
      </c>
      <c r="Z5" s="536">
        <v>40.700000000000003</v>
      </c>
      <c r="AA5" s="536">
        <v>34.700000000000003</v>
      </c>
      <c r="AB5" s="536">
        <v>31.3</v>
      </c>
      <c r="AC5" s="536">
        <v>8.1</v>
      </c>
      <c r="AD5" s="536">
        <v>11.7</v>
      </c>
      <c r="AE5" s="536">
        <v>25.2</v>
      </c>
      <c r="AF5" s="643"/>
      <c r="AG5" s="643"/>
      <c r="AH5" s="987"/>
      <c r="AK5" s="406"/>
    </row>
    <row r="6" spans="1:37" s="407" customFormat="1" ht="16.149999999999999" customHeight="1">
      <c r="A6" s="988"/>
      <c r="B6" s="411" t="s">
        <v>2488</v>
      </c>
      <c r="C6" s="412"/>
      <c r="D6" s="536">
        <v>1</v>
      </c>
      <c r="E6" s="536">
        <v>2</v>
      </c>
      <c r="F6" s="536">
        <v>3</v>
      </c>
      <c r="G6" s="536">
        <v>8</v>
      </c>
      <c r="H6" s="536">
        <v>6</v>
      </c>
      <c r="I6" s="536">
        <v>8</v>
      </c>
      <c r="J6" s="536">
        <v>9</v>
      </c>
      <c r="K6" s="536">
        <v>15</v>
      </c>
      <c r="L6" s="536">
        <v>15</v>
      </c>
      <c r="M6" s="536">
        <v>34</v>
      </c>
      <c r="N6" s="536">
        <v>36</v>
      </c>
      <c r="O6" s="536">
        <v>21</v>
      </c>
      <c r="P6" s="536">
        <v>38</v>
      </c>
      <c r="Q6" s="536">
        <v>59</v>
      </c>
      <c r="R6" s="536">
        <v>76</v>
      </c>
      <c r="S6" s="536">
        <v>83</v>
      </c>
      <c r="T6" s="536">
        <v>58</v>
      </c>
      <c r="U6" s="536">
        <v>68</v>
      </c>
      <c r="V6" s="536">
        <v>74</v>
      </c>
      <c r="W6" s="536">
        <v>83.6</v>
      </c>
      <c r="X6" s="536">
        <v>105.1</v>
      </c>
      <c r="Y6" s="536">
        <v>61.7</v>
      </c>
      <c r="Z6" s="536">
        <v>33.6</v>
      </c>
      <c r="AA6" s="536">
        <v>37.799999999999997</v>
      </c>
      <c r="AB6" s="536">
        <v>32.700000000000003</v>
      </c>
      <c r="AC6" s="536">
        <v>9.9</v>
      </c>
      <c r="AD6" s="536">
        <v>8.8000000000000007</v>
      </c>
      <c r="AE6" s="536">
        <v>18.8</v>
      </c>
      <c r="AF6" s="643"/>
      <c r="AG6" s="643"/>
      <c r="AH6" s="987"/>
      <c r="AK6" s="406"/>
    </row>
    <row r="7" spans="1:37" s="407" customFormat="1" ht="16.149999999999999" customHeight="1">
      <c r="A7" s="988"/>
      <c r="B7" s="411" t="s">
        <v>2489</v>
      </c>
      <c r="C7" s="412"/>
      <c r="D7" s="536"/>
      <c r="E7" s="536">
        <v>1</v>
      </c>
      <c r="F7" s="536">
        <v>1</v>
      </c>
      <c r="G7" s="536">
        <v>2</v>
      </c>
      <c r="H7" s="536">
        <v>2</v>
      </c>
      <c r="I7" s="536">
        <v>3</v>
      </c>
      <c r="J7" s="536">
        <v>4</v>
      </c>
      <c r="K7" s="536">
        <v>5</v>
      </c>
      <c r="L7" s="536">
        <v>5</v>
      </c>
      <c r="M7" s="536">
        <v>16</v>
      </c>
      <c r="N7" s="536">
        <v>15</v>
      </c>
      <c r="O7" s="536">
        <v>15</v>
      </c>
      <c r="P7" s="536">
        <v>28</v>
      </c>
      <c r="Q7" s="536">
        <v>59</v>
      </c>
      <c r="R7" s="536">
        <v>66</v>
      </c>
      <c r="S7" s="536">
        <v>81</v>
      </c>
      <c r="T7" s="536">
        <v>88</v>
      </c>
      <c r="U7" s="536">
        <v>94</v>
      </c>
      <c r="V7" s="536">
        <v>106</v>
      </c>
      <c r="W7" s="536">
        <v>65.8</v>
      </c>
      <c r="X7" s="536">
        <v>98.1</v>
      </c>
      <c r="Y7" s="536">
        <v>50.7</v>
      </c>
      <c r="Z7" s="536">
        <v>40.1</v>
      </c>
      <c r="AA7" s="536">
        <v>29.2</v>
      </c>
      <c r="AB7" s="536">
        <v>27.5</v>
      </c>
      <c r="AC7" s="536">
        <v>3.2</v>
      </c>
      <c r="AD7" s="536">
        <v>6.6</v>
      </c>
      <c r="AE7" s="536">
        <v>7.4</v>
      </c>
      <c r="AF7" s="643"/>
      <c r="AG7" s="643"/>
      <c r="AH7" s="987"/>
      <c r="AK7" s="406"/>
    </row>
    <row r="8" spans="1:37" s="407" customFormat="1" ht="16.149999999999999" customHeight="1">
      <c r="A8" s="988"/>
      <c r="B8" s="411" t="s">
        <v>2490</v>
      </c>
      <c r="C8" s="412"/>
      <c r="D8" s="536">
        <v>6</v>
      </c>
      <c r="E8" s="536">
        <v>13</v>
      </c>
      <c r="F8" s="536">
        <v>27</v>
      </c>
      <c r="G8" s="536">
        <v>34</v>
      </c>
      <c r="H8" s="536">
        <v>29</v>
      </c>
      <c r="I8" s="536">
        <v>31</v>
      </c>
      <c r="J8" s="536">
        <v>38</v>
      </c>
      <c r="K8" s="536">
        <v>52</v>
      </c>
      <c r="L8" s="536">
        <v>55</v>
      </c>
      <c r="M8" s="536">
        <v>101</v>
      </c>
      <c r="N8" s="536">
        <v>110</v>
      </c>
      <c r="O8" s="536">
        <v>63</v>
      </c>
      <c r="P8" s="536">
        <v>89</v>
      </c>
      <c r="Q8" s="536">
        <v>130</v>
      </c>
      <c r="R8" s="536">
        <v>161</v>
      </c>
      <c r="S8" s="536">
        <v>170</v>
      </c>
      <c r="T8" s="536">
        <v>170</v>
      </c>
      <c r="U8" s="536">
        <v>177</v>
      </c>
      <c r="V8" s="536">
        <v>231</v>
      </c>
      <c r="W8" s="536">
        <v>326</v>
      </c>
      <c r="X8" s="536">
        <v>198</v>
      </c>
      <c r="Y8" s="536">
        <v>213.1</v>
      </c>
      <c r="Z8" s="536">
        <v>134.5</v>
      </c>
      <c r="AA8" s="536">
        <v>105.7</v>
      </c>
      <c r="AB8" s="536">
        <v>111.9</v>
      </c>
      <c r="AC8" s="536">
        <v>37.700000000000003</v>
      </c>
      <c r="AD8" s="536">
        <v>30</v>
      </c>
      <c r="AE8" s="536">
        <v>66</v>
      </c>
      <c r="AF8" s="643"/>
      <c r="AG8" s="643"/>
      <c r="AH8" s="987"/>
      <c r="AK8" s="406"/>
    </row>
    <row r="9" spans="1:37" s="407" customFormat="1" ht="16.149999999999999" customHeight="1">
      <c r="A9" s="988"/>
      <c r="B9" s="411" t="s">
        <v>2491</v>
      </c>
      <c r="C9" s="412"/>
      <c r="D9" s="536"/>
      <c r="E9" s="536"/>
      <c r="F9" s="536"/>
      <c r="G9" s="536"/>
      <c r="H9" s="536"/>
      <c r="I9" s="536"/>
      <c r="J9" s="536"/>
      <c r="K9" s="536">
        <v>1</v>
      </c>
      <c r="L9" s="536"/>
      <c r="M9" s="536">
        <v>1</v>
      </c>
      <c r="N9" s="536">
        <v>3</v>
      </c>
      <c r="O9" s="536">
        <v>1</v>
      </c>
      <c r="P9" s="536">
        <v>2</v>
      </c>
      <c r="Q9" s="536">
        <v>3</v>
      </c>
      <c r="R9" s="536">
        <v>4</v>
      </c>
      <c r="S9" s="536">
        <v>9</v>
      </c>
      <c r="T9" s="536">
        <v>3</v>
      </c>
      <c r="U9" s="536">
        <v>6</v>
      </c>
      <c r="V9" s="536">
        <v>8</v>
      </c>
      <c r="W9" s="536">
        <v>6.6</v>
      </c>
      <c r="X9" s="536">
        <v>4.9000000000000004</v>
      </c>
      <c r="Y9" s="536">
        <v>9.8000000000000007</v>
      </c>
      <c r="Z9" s="536">
        <v>5.4</v>
      </c>
      <c r="AA9" s="536">
        <v>4.3</v>
      </c>
      <c r="AB9" s="536">
        <v>5.5</v>
      </c>
      <c r="AC9" s="536">
        <v>1.9</v>
      </c>
      <c r="AD9" s="536">
        <v>3.5</v>
      </c>
      <c r="AE9" s="536">
        <v>6.2</v>
      </c>
      <c r="AF9" s="643"/>
      <c r="AG9" s="643"/>
      <c r="AH9" s="987"/>
      <c r="AK9" s="406"/>
    </row>
    <row r="10" spans="1:37" s="407" customFormat="1" ht="16.149999999999999" customHeight="1">
      <c r="A10" s="988"/>
      <c r="B10" s="411" t="s">
        <v>2492</v>
      </c>
      <c r="C10" s="412"/>
      <c r="D10" s="536"/>
      <c r="E10" s="536"/>
      <c r="F10" s="536"/>
      <c r="G10" s="536"/>
      <c r="H10" s="536"/>
      <c r="I10" s="536">
        <v>1</v>
      </c>
      <c r="J10" s="536">
        <v>1</v>
      </c>
      <c r="K10" s="536">
        <v>1</v>
      </c>
      <c r="L10" s="536"/>
      <c r="M10" s="536"/>
      <c r="N10" s="536">
        <v>2</v>
      </c>
      <c r="O10" s="536">
        <v>2</v>
      </c>
      <c r="P10" s="536">
        <v>4</v>
      </c>
      <c r="Q10" s="536">
        <v>6</v>
      </c>
      <c r="R10" s="536">
        <v>11</v>
      </c>
      <c r="S10" s="536">
        <v>10</v>
      </c>
      <c r="T10" s="536">
        <v>14</v>
      </c>
      <c r="U10" s="536">
        <v>10</v>
      </c>
      <c r="V10" s="536">
        <v>8</v>
      </c>
      <c r="W10" s="536">
        <v>7.5</v>
      </c>
      <c r="X10" s="536">
        <v>10.3</v>
      </c>
      <c r="Y10" s="536">
        <v>9.4</v>
      </c>
      <c r="Z10" s="536">
        <v>6.7</v>
      </c>
      <c r="AA10" s="536">
        <v>6.2</v>
      </c>
      <c r="AB10" s="536">
        <v>8.6</v>
      </c>
      <c r="AC10" s="536">
        <v>2.8</v>
      </c>
      <c r="AD10" s="536">
        <v>3.2</v>
      </c>
      <c r="AE10" s="536">
        <v>6.2</v>
      </c>
      <c r="AF10" s="643"/>
      <c r="AG10" s="643"/>
      <c r="AH10" s="987"/>
      <c r="AK10" s="406"/>
    </row>
    <row r="11" spans="1:37" s="407" customFormat="1" ht="16.149999999999999" customHeight="1">
      <c r="A11" s="988"/>
      <c r="B11" s="411" t="s">
        <v>2493</v>
      </c>
      <c r="C11" s="412"/>
      <c r="D11" s="536"/>
      <c r="E11" s="536"/>
      <c r="F11" s="536"/>
      <c r="G11" s="536"/>
      <c r="H11" s="536"/>
      <c r="I11" s="536"/>
      <c r="J11" s="536"/>
      <c r="K11" s="536"/>
      <c r="L11" s="536"/>
      <c r="M11" s="536"/>
      <c r="N11" s="536"/>
      <c r="O11" s="536"/>
      <c r="P11" s="536"/>
      <c r="Q11" s="536"/>
      <c r="R11" s="536"/>
      <c r="S11" s="536"/>
      <c r="T11" s="536"/>
      <c r="U11" s="536"/>
      <c r="V11" s="536"/>
      <c r="W11" s="536"/>
      <c r="X11" s="536"/>
      <c r="Y11" s="536"/>
      <c r="Z11" s="536"/>
      <c r="AA11" s="536"/>
      <c r="AB11" s="536"/>
      <c r="AC11" s="536"/>
      <c r="AD11" s="536"/>
      <c r="AE11" s="555"/>
      <c r="AF11" s="643"/>
      <c r="AG11" s="643"/>
      <c r="AH11" s="987"/>
    </row>
    <row r="12" spans="1:37" s="406" customFormat="1" ht="22.4" customHeight="1">
      <c r="A12" s="988" t="s">
        <v>12</v>
      </c>
      <c r="B12" s="409" t="s">
        <v>27</v>
      </c>
      <c r="C12" s="410" t="s">
        <v>42</v>
      </c>
      <c r="D12" s="535">
        <v>521</v>
      </c>
      <c r="E12" s="535">
        <v>512</v>
      </c>
      <c r="F12" s="535">
        <v>606</v>
      </c>
      <c r="G12" s="535">
        <v>750</v>
      </c>
      <c r="H12" s="535">
        <v>843</v>
      </c>
      <c r="I12" s="535">
        <v>1104</v>
      </c>
      <c r="J12" s="535">
        <v>1194</v>
      </c>
      <c r="K12" s="535">
        <v>1275</v>
      </c>
      <c r="L12" s="535">
        <v>1405</v>
      </c>
      <c r="M12" s="535">
        <v>1522</v>
      </c>
      <c r="N12" s="535"/>
      <c r="O12" s="535">
        <v>1426</v>
      </c>
      <c r="P12" s="535">
        <v>1736</v>
      </c>
      <c r="Q12" s="535">
        <v>2101</v>
      </c>
      <c r="R12" s="535">
        <v>1721</v>
      </c>
      <c r="S12" s="535">
        <v>1972.6000000000001</v>
      </c>
      <c r="T12" s="535"/>
      <c r="U12" s="535">
        <v>1613.9</v>
      </c>
      <c r="V12" s="535">
        <v>1544</v>
      </c>
      <c r="W12" s="535">
        <v>1965.6</v>
      </c>
      <c r="X12" s="535">
        <v>1527.7</v>
      </c>
      <c r="Y12" s="535">
        <v>1574.2</v>
      </c>
      <c r="Z12" s="535">
        <v>1622.7</v>
      </c>
      <c r="AA12" s="535">
        <v>1654.6999999999998</v>
      </c>
      <c r="AB12" s="535"/>
      <c r="AC12" s="535">
        <v>328.49999999999994</v>
      </c>
      <c r="AD12" s="535">
        <v>313.84000000000003</v>
      </c>
      <c r="AE12" s="554"/>
      <c r="AF12" s="642"/>
      <c r="AG12" s="642"/>
      <c r="AH12" s="987"/>
    </row>
    <row r="13" spans="1:37" s="407" customFormat="1" ht="16.149999999999999" customHeight="1">
      <c r="A13" s="988"/>
      <c r="B13" s="411" t="s">
        <v>2307</v>
      </c>
      <c r="C13" s="412"/>
      <c r="D13" s="536">
        <v>463</v>
      </c>
      <c r="E13" s="536">
        <v>439</v>
      </c>
      <c r="F13" s="536">
        <v>516</v>
      </c>
      <c r="G13" s="536">
        <v>629</v>
      </c>
      <c r="H13" s="536">
        <v>720</v>
      </c>
      <c r="I13" s="536">
        <v>914</v>
      </c>
      <c r="J13" s="536">
        <v>1019</v>
      </c>
      <c r="K13" s="536">
        <v>1096</v>
      </c>
      <c r="L13" s="536">
        <v>1235</v>
      </c>
      <c r="M13" s="536">
        <v>1353</v>
      </c>
      <c r="N13" s="536"/>
      <c r="O13" s="536">
        <v>1240</v>
      </c>
      <c r="P13" s="536">
        <v>1546</v>
      </c>
      <c r="Q13" s="536">
        <v>1933</v>
      </c>
      <c r="R13" s="536">
        <v>1548</v>
      </c>
      <c r="S13" s="536">
        <v>1787</v>
      </c>
      <c r="T13" s="536"/>
      <c r="U13" s="536">
        <v>1363.8</v>
      </c>
      <c r="V13" s="536">
        <v>1182.0999999999999</v>
      </c>
      <c r="W13" s="536">
        <v>1723</v>
      </c>
      <c r="X13" s="536">
        <v>1355.8</v>
      </c>
      <c r="Y13" s="536">
        <v>1380.5</v>
      </c>
      <c r="Z13" s="536">
        <v>1379.6</v>
      </c>
      <c r="AA13" s="536">
        <v>1384</v>
      </c>
      <c r="AB13" s="536"/>
      <c r="AC13" s="536">
        <v>299.39999999999998</v>
      </c>
      <c r="AD13" s="536">
        <v>283.44</v>
      </c>
      <c r="AE13" s="555"/>
      <c r="AF13" s="643"/>
      <c r="AG13" s="643"/>
      <c r="AH13" s="987"/>
      <c r="AK13" s="406"/>
    </row>
    <row r="14" spans="1:37" s="407" customFormat="1" ht="16.149999999999999" customHeight="1">
      <c r="A14" s="988"/>
      <c r="B14" s="411" t="s">
        <v>2488</v>
      </c>
      <c r="C14" s="412"/>
      <c r="D14" s="536">
        <v>7</v>
      </c>
      <c r="E14" s="536">
        <v>8</v>
      </c>
      <c r="F14" s="536">
        <v>9</v>
      </c>
      <c r="G14" s="536">
        <v>11</v>
      </c>
      <c r="H14" s="536">
        <v>12</v>
      </c>
      <c r="I14" s="536">
        <v>27</v>
      </c>
      <c r="J14" s="536">
        <v>25</v>
      </c>
      <c r="K14" s="536">
        <v>19</v>
      </c>
      <c r="L14" s="536">
        <v>18</v>
      </c>
      <c r="M14" s="536">
        <v>21</v>
      </c>
      <c r="N14" s="536"/>
      <c r="O14" s="536">
        <v>25</v>
      </c>
      <c r="P14" s="536">
        <v>33</v>
      </c>
      <c r="Q14" s="536">
        <v>38</v>
      </c>
      <c r="R14" s="536">
        <v>32</v>
      </c>
      <c r="S14" s="536">
        <v>33</v>
      </c>
      <c r="T14" s="536"/>
      <c r="U14" s="536">
        <v>40.4</v>
      </c>
      <c r="V14" s="536">
        <v>149.9</v>
      </c>
      <c r="W14" s="536">
        <v>59.6</v>
      </c>
      <c r="X14" s="536">
        <v>45.5</v>
      </c>
      <c r="Y14" s="536">
        <v>50.7</v>
      </c>
      <c r="Z14" s="536">
        <v>58.5</v>
      </c>
      <c r="AA14" s="536">
        <v>71.099999999999994</v>
      </c>
      <c r="AB14" s="536"/>
      <c r="AC14" s="536">
        <v>6.7</v>
      </c>
      <c r="AD14" s="536">
        <v>10.3</v>
      </c>
      <c r="AE14" s="555"/>
      <c r="AF14" s="643"/>
      <c r="AG14" s="643"/>
      <c r="AH14" s="987"/>
      <c r="AK14" s="406"/>
    </row>
    <row r="15" spans="1:37" s="407" customFormat="1" ht="16.149999999999999" customHeight="1">
      <c r="A15" s="988"/>
      <c r="B15" s="411" t="s">
        <v>2489</v>
      </c>
      <c r="C15" s="412"/>
      <c r="D15" s="536">
        <v>7</v>
      </c>
      <c r="E15" s="536">
        <v>8</v>
      </c>
      <c r="F15" s="536">
        <v>9</v>
      </c>
      <c r="G15" s="536">
        <v>9</v>
      </c>
      <c r="H15" s="536">
        <v>10</v>
      </c>
      <c r="I15" s="536">
        <v>15</v>
      </c>
      <c r="J15" s="536">
        <v>12</v>
      </c>
      <c r="K15" s="536">
        <v>12</v>
      </c>
      <c r="L15" s="536">
        <v>12</v>
      </c>
      <c r="M15" s="536">
        <v>12</v>
      </c>
      <c r="N15" s="536"/>
      <c r="O15" s="536">
        <v>15</v>
      </c>
      <c r="P15" s="536">
        <v>25</v>
      </c>
      <c r="Q15" s="536">
        <v>28</v>
      </c>
      <c r="R15" s="536">
        <v>22</v>
      </c>
      <c r="S15" s="536">
        <v>26.2</v>
      </c>
      <c r="T15" s="536"/>
      <c r="U15" s="536">
        <v>45.9</v>
      </c>
      <c r="V15" s="536">
        <v>52.5</v>
      </c>
      <c r="W15" s="536">
        <v>37.299999999999997</v>
      </c>
      <c r="X15" s="536">
        <v>23.2</v>
      </c>
      <c r="Y15" s="536">
        <v>26.7</v>
      </c>
      <c r="Z15" s="536">
        <v>39.200000000000003</v>
      </c>
      <c r="AA15" s="536">
        <v>39.4</v>
      </c>
      <c r="AB15" s="536"/>
      <c r="AC15" s="536">
        <v>4.4000000000000004</v>
      </c>
      <c r="AD15" s="536">
        <v>1.3</v>
      </c>
      <c r="AE15" s="555"/>
      <c r="AF15" s="643"/>
      <c r="AG15" s="643"/>
      <c r="AH15" s="987"/>
      <c r="AK15" s="406"/>
    </row>
    <row r="16" spans="1:37" s="407" customFormat="1" ht="16.149999999999999" customHeight="1">
      <c r="A16" s="988"/>
      <c r="B16" s="411" t="s">
        <v>2490</v>
      </c>
      <c r="C16" s="412"/>
      <c r="D16" s="536">
        <v>29</v>
      </c>
      <c r="E16" s="536">
        <v>31</v>
      </c>
      <c r="F16" s="536">
        <v>38</v>
      </c>
      <c r="G16" s="536">
        <v>39</v>
      </c>
      <c r="H16" s="536">
        <v>44</v>
      </c>
      <c r="I16" s="536">
        <v>66</v>
      </c>
      <c r="J16" s="536">
        <v>55</v>
      </c>
      <c r="K16" s="536">
        <v>57</v>
      </c>
      <c r="L16" s="536">
        <v>55</v>
      </c>
      <c r="M16" s="536">
        <v>58</v>
      </c>
      <c r="N16" s="536"/>
      <c r="O16" s="536">
        <v>67</v>
      </c>
      <c r="P16" s="536">
        <v>78</v>
      </c>
      <c r="Q16" s="536">
        <v>86</v>
      </c>
      <c r="R16" s="536">
        <v>86</v>
      </c>
      <c r="S16" s="536">
        <v>97</v>
      </c>
      <c r="T16" s="536"/>
      <c r="U16" s="536">
        <v>139.69999999999999</v>
      </c>
      <c r="V16" s="536">
        <v>150.9</v>
      </c>
      <c r="W16" s="536">
        <v>130.69999999999999</v>
      </c>
      <c r="X16" s="536">
        <v>98.6</v>
      </c>
      <c r="Y16" s="536">
        <v>108.1</v>
      </c>
      <c r="Z16" s="536">
        <v>139</v>
      </c>
      <c r="AA16" s="536">
        <v>149</v>
      </c>
      <c r="AB16" s="536"/>
      <c r="AC16" s="536">
        <v>14.1</v>
      </c>
      <c r="AD16" s="536">
        <v>16.600000000000001</v>
      </c>
      <c r="AE16" s="555"/>
      <c r="AF16" s="643"/>
      <c r="AG16" s="643"/>
      <c r="AH16" s="987"/>
      <c r="AK16" s="406"/>
    </row>
    <row r="17" spans="1:37" s="407" customFormat="1" ht="16.149999999999999" customHeight="1">
      <c r="A17" s="988"/>
      <c r="B17" s="411" t="s">
        <v>2491</v>
      </c>
      <c r="C17" s="412"/>
      <c r="D17" s="536"/>
      <c r="E17" s="536"/>
      <c r="F17" s="536"/>
      <c r="G17" s="536"/>
      <c r="H17" s="536"/>
      <c r="I17" s="536"/>
      <c r="J17" s="536"/>
      <c r="K17" s="536"/>
      <c r="L17" s="536"/>
      <c r="M17" s="536"/>
      <c r="N17" s="536"/>
      <c r="O17" s="536"/>
      <c r="P17" s="536"/>
      <c r="Q17" s="536"/>
      <c r="R17" s="536"/>
      <c r="S17" s="536"/>
      <c r="T17" s="536"/>
      <c r="U17" s="536"/>
      <c r="V17" s="536"/>
      <c r="W17" s="536">
        <v>1.4</v>
      </c>
      <c r="X17" s="537">
        <v>0.9</v>
      </c>
      <c r="Y17" s="537">
        <v>0.7</v>
      </c>
      <c r="Z17" s="537">
        <v>0.8</v>
      </c>
      <c r="AA17" s="536">
        <v>1.1000000000000001</v>
      </c>
      <c r="AB17" s="536"/>
      <c r="AC17" s="536">
        <v>0.2</v>
      </c>
      <c r="AD17" s="536">
        <v>0.3</v>
      </c>
      <c r="AE17" s="555"/>
      <c r="AF17" s="643"/>
      <c r="AG17" s="643"/>
      <c r="AH17" s="987"/>
      <c r="AK17" s="406"/>
    </row>
    <row r="18" spans="1:37" s="407" customFormat="1" ht="16.149999999999999" customHeight="1">
      <c r="A18" s="988"/>
      <c r="B18" s="411" t="s">
        <v>2492</v>
      </c>
      <c r="C18" s="412"/>
      <c r="D18" s="536">
        <v>1</v>
      </c>
      <c r="E18" s="536">
        <v>1</v>
      </c>
      <c r="F18" s="536">
        <v>1</v>
      </c>
      <c r="G18" s="536">
        <v>1</v>
      </c>
      <c r="H18" s="536">
        <v>1</v>
      </c>
      <c r="I18" s="536">
        <v>2</v>
      </c>
      <c r="J18" s="536">
        <v>3</v>
      </c>
      <c r="K18" s="536">
        <v>5</v>
      </c>
      <c r="L18" s="536">
        <v>2</v>
      </c>
      <c r="M18" s="536">
        <v>2</v>
      </c>
      <c r="N18" s="536"/>
      <c r="O18" s="536">
        <v>4</v>
      </c>
      <c r="P18" s="536">
        <v>2</v>
      </c>
      <c r="Q18" s="536">
        <v>2</v>
      </c>
      <c r="R18" s="536">
        <v>3</v>
      </c>
      <c r="S18" s="536">
        <v>4</v>
      </c>
      <c r="T18" s="536"/>
      <c r="U18" s="536">
        <v>8.6</v>
      </c>
      <c r="V18" s="536">
        <v>2.8</v>
      </c>
      <c r="W18" s="536">
        <v>9.3000000000000007</v>
      </c>
      <c r="X18" s="536">
        <v>2.7</v>
      </c>
      <c r="Y18" s="536">
        <v>4.3</v>
      </c>
      <c r="Z18" s="536">
        <v>4.9000000000000004</v>
      </c>
      <c r="AA18" s="536">
        <v>5.8</v>
      </c>
      <c r="AB18" s="536"/>
      <c r="AC18" s="536">
        <v>1.2</v>
      </c>
      <c r="AD18" s="536">
        <v>1.5</v>
      </c>
      <c r="AE18" s="555"/>
      <c r="AF18" s="643"/>
      <c r="AG18" s="643"/>
      <c r="AH18" s="987"/>
      <c r="AK18" s="406"/>
    </row>
    <row r="19" spans="1:37" s="407" customFormat="1" ht="16.149999999999999" customHeight="1">
      <c r="A19" s="988"/>
      <c r="B19" s="411" t="s">
        <v>2493</v>
      </c>
      <c r="C19" s="412"/>
      <c r="D19" s="536">
        <v>14</v>
      </c>
      <c r="E19" s="536">
        <v>25</v>
      </c>
      <c r="F19" s="536">
        <v>33</v>
      </c>
      <c r="G19" s="536">
        <v>61</v>
      </c>
      <c r="H19" s="536">
        <v>56</v>
      </c>
      <c r="I19" s="536">
        <v>80</v>
      </c>
      <c r="J19" s="536">
        <v>80</v>
      </c>
      <c r="K19" s="536">
        <v>86</v>
      </c>
      <c r="L19" s="536">
        <v>83</v>
      </c>
      <c r="M19" s="536">
        <v>76</v>
      </c>
      <c r="N19" s="536"/>
      <c r="O19" s="536">
        <v>75</v>
      </c>
      <c r="P19" s="536">
        <v>52</v>
      </c>
      <c r="Q19" s="536">
        <v>14</v>
      </c>
      <c r="R19" s="536">
        <v>30</v>
      </c>
      <c r="S19" s="536">
        <v>25.4</v>
      </c>
      <c r="T19" s="536"/>
      <c r="U19" s="536">
        <v>15.5</v>
      </c>
      <c r="V19" s="536">
        <v>5.8</v>
      </c>
      <c r="W19" s="536">
        <v>4.3</v>
      </c>
      <c r="X19" s="536">
        <v>1</v>
      </c>
      <c r="Y19" s="536">
        <v>3.2</v>
      </c>
      <c r="Z19" s="537">
        <v>0.7</v>
      </c>
      <c r="AA19" s="536">
        <v>4.3</v>
      </c>
      <c r="AB19" s="536"/>
      <c r="AC19" s="536">
        <v>2.5</v>
      </c>
      <c r="AD19" s="536">
        <v>0.4</v>
      </c>
      <c r="AE19" s="555"/>
      <c r="AF19" s="643"/>
      <c r="AG19" s="643"/>
      <c r="AH19" s="987"/>
    </row>
    <row r="20" spans="1:37" s="406" customFormat="1" ht="22.4" customHeight="1">
      <c r="A20" s="988" t="s">
        <v>483</v>
      </c>
      <c r="B20" s="409" t="s">
        <v>27</v>
      </c>
      <c r="C20" s="410" t="s">
        <v>42</v>
      </c>
      <c r="D20" s="535">
        <v>22</v>
      </c>
      <c r="E20" s="535">
        <v>24</v>
      </c>
      <c r="F20" s="535">
        <v>26</v>
      </c>
      <c r="G20" s="535">
        <v>26</v>
      </c>
      <c r="H20" s="535">
        <v>24</v>
      </c>
      <c r="I20" s="535">
        <v>24</v>
      </c>
      <c r="J20" s="538">
        <v>19.3</v>
      </c>
      <c r="K20" s="538">
        <v>18.899999999999999</v>
      </c>
      <c r="L20" s="538">
        <v>14.399999999999999</v>
      </c>
      <c r="M20" s="538">
        <v>17.599999999999998</v>
      </c>
      <c r="N20" s="538">
        <v>19.600000000000001</v>
      </c>
      <c r="O20" s="538">
        <v>17.100000000000001</v>
      </c>
      <c r="P20" s="538">
        <v>15.2</v>
      </c>
      <c r="Q20" s="538">
        <v>14.8</v>
      </c>
      <c r="R20" s="538">
        <v>11.3</v>
      </c>
      <c r="S20" s="538">
        <v>15.299999999999999</v>
      </c>
      <c r="T20" s="538">
        <v>18.8</v>
      </c>
      <c r="U20" s="538">
        <v>22.8</v>
      </c>
      <c r="V20" s="538">
        <v>21.9</v>
      </c>
      <c r="W20" s="538">
        <v>22.7</v>
      </c>
      <c r="X20" s="538">
        <v>23.5</v>
      </c>
      <c r="Y20" s="538">
        <v>26.8</v>
      </c>
      <c r="Z20" s="538">
        <v>28</v>
      </c>
      <c r="AA20" s="538">
        <v>35.799999999999997</v>
      </c>
      <c r="AB20" s="538">
        <v>45.076999999999998</v>
      </c>
      <c r="AC20" s="538">
        <v>7.0000000000000009</v>
      </c>
      <c r="AD20" s="538">
        <v>28.799999999999997</v>
      </c>
      <c r="AE20" s="556"/>
      <c r="AF20" s="644"/>
      <c r="AG20" s="644"/>
      <c r="AH20" s="987" t="s">
        <v>2495</v>
      </c>
    </row>
    <row r="21" spans="1:37" s="407" customFormat="1" ht="16.149999999999999" customHeight="1">
      <c r="A21" s="988"/>
      <c r="B21" s="411" t="s">
        <v>2307</v>
      </c>
      <c r="C21" s="412"/>
      <c r="D21" s="536">
        <v>8</v>
      </c>
      <c r="E21" s="536">
        <v>11</v>
      </c>
      <c r="F21" s="536">
        <v>14</v>
      </c>
      <c r="G21" s="536">
        <v>11</v>
      </c>
      <c r="H21" s="536">
        <v>14</v>
      </c>
      <c r="I21" s="536">
        <v>16</v>
      </c>
      <c r="J21" s="537">
        <v>11.8</v>
      </c>
      <c r="K21" s="537">
        <v>8.6999999999999993</v>
      </c>
      <c r="L21" s="537">
        <v>5.6</v>
      </c>
      <c r="M21" s="537">
        <v>6.3</v>
      </c>
      <c r="N21" s="537">
        <v>8.9</v>
      </c>
      <c r="O21" s="537">
        <v>5.5</v>
      </c>
      <c r="P21" s="537">
        <v>4.2</v>
      </c>
      <c r="Q21" s="537">
        <v>2.1</v>
      </c>
      <c r="R21" s="537">
        <v>2.9</v>
      </c>
      <c r="S21" s="537">
        <v>1.8</v>
      </c>
      <c r="T21" s="537">
        <v>1.5</v>
      </c>
      <c r="U21" s="537">
        <v>6.7</v>
      </c>
      <c r="V21" s="537">
        <v>5.6</v>
      </c>
      <c r="W21" s="537">
        <v>7.1</v>
      </c>
      <c r="X21" s="537">
        <v>9.1999999999999993</v>
      </c>
      <c r="Y21" s="537">
        <v>8.1999999999999993</v>
      </c>
      <c r="Z21" s="537">
        <v>11.6</v>
      </c>
      <c r="AA21" s="537">
        <v>10.9</v>
      </c>
      <c r="AB21" s="537">
        <v>11.933</v>
      </c>
      <c r="AC21" s="537">
        <v>1</v>
      </c>
      <c r="AD21" s="537">
        <v>3.9</v>
      </c>
      <c r="AE21" s="557"/>
      <c r="AF21" s="645"/>
      <c r="AG21" s="645"/>
      <c r="AH21" s="987"/>
    </row>
    <row r="22" spans="1:37" s="407" customFormat="1" ht="16.149999999999999" customHeight="1">
      <c r="A22" s="988"/>
      <c r="B22" s="411" t="s">
        <v>2488</v>
      </c>
      <c r="C22" s="412"/>
      <c r="D22" s="536"/>
      <c r="E22" s="536"/>
      <c r="F22" s="536"/>
      <c r="G22" s="536"/>
      <c r="H22" s="536"/>
      <c r="I22" s="536"/>
      <c r="J22" s="537">
        <v>0.2</v>
      </c>
      <c r="K22" s="537">
        <v>0.1</v>
      </c>
      <c r="L22" s="537"/>
      <c r="M22" s="537">
        <v>0.1</v>
      </c>
      <c r="N22" s="537">
        <v>0.2</v>
      </c>
      <c r="O22" s="537">
        <v>0.4</v>
      </c>
      <c r="P22" s="537">
        <v>0.4</v>
      </c>
      <c r="Q22" s="537">
        <v>0.3</v>
      </c>
      <c r="R22" s="537">
        <v>0.1</v>
      </c>
      <c r="S22" s="537">
        <v>0.2</v>
      </c>
      <c r="T22" s="537">
        <v>0.8</v>
      </c>
      <c r="U22" s="537">
        <v>0.3</v>
      </c>
      <c r="V22" s="537">
        <v>0.2</v>
      </c>
      <c r="W22" s="537">
        <v>0.7</v>
      </c>
      <c r="X22" s="537">
        <v>0.8</v>
      </c>
      <c r="Y22" s="537">
        <v>0.9</v>
      </c>
      <c r="Z22" s="537">
        <v>0.5</v>
      </c>
      <c r="AA22" s="537">
        <v>0.5</v>
      </c>
      <c r="AB22" s="537">
        <v>0.92300000000000004</v>
      </c>
      <c r="AC22" s="537">
        <v>0.2</v>
      </c>
      <c r="AD22" s="537">
        <v>0.6</v>
      </c>
      <c r="AE22" s="557"/>
      <c r="AF22" s="645"/>
      <c r="AG22" s="645"/>
      <c r="AH22" s="987"/>
    </row>
    <row r="23" spans="1:37" s="407" customFormat="1" ht="16.149999999999999" customHeight="1">
      <c r="A23" s="988"/>
      <c r="B23" s="411" t="s">
        <v>2489</v>
      </c>
      <c r="C23" s="412"/>
      <c r="D23" s="536"/>
      <c r="E23" s="536"/>
      <c r="F23" s="536">
        <v>1</v>
      </c>
      <c r="G23" s="536"/>
      <c r="H23" s="536"/>
      <c r="I23" s="536"/>
      <c r="J23" s="537">
        <v>0.1</v>
      </c>
      <c r="K23" s="537">
        <v>0.1</v>
      </c>
      <c r="L23" s="537">
        <v>0.6</v>
      </c>
      <c r="M23" s="537">
        <v>0.4</v>
      </c>
      <c r="N23" s="537">
        <v>0.3</v>
      </c>
      <c r="O23" s="537">
        <v>0.9</v>
      </c>
      <c r="P23" s="537">
        <v>0.5</v>
      </c>
      <c r="Q23" s="537">
        <v>0.4</v>
      </c>
      <c r="R23" s="537">
        <v>0.3</v>
      </c>
      <c r="S23" s="537">
        <v>0.2</v>
      </c>
      <c r="T23" s="537">
        <v>0.6</v>
      </c>
      <c r="U23" s="537">
        <v>0.5</v>
      </c>
      <c r="V23" s="537">
        <v>0.4</v>
      </c>
      <c r="W23" s="537">
        <v>1.1000000000000001</v>
      </c>
      <c r="X23" s="537">
        <v>1.2</v>
      </c>
      <c r="Y23" s="537">
        <v>1.6</v>
      </c>
      <c r="Z23" s="537">
        <v>0.7</v>
      </c>
      <c r="AA23" s="537">
        <v>0.9</v>
      </c>
      <c r="AB23" s="537">
        <v>1.845</v>
      </c>
      <c r="AC23" s="537">
        <v>0.2</v>
      </c>
      <c r="AD23" s="537">
        <v>0.6</v>
      </c>
      <c r="AE23" s="557"/>
      <c r="AF23" s="645"/>
      <c r="AG23" s="645"/>
      <c r="AH23" s="987"/>
    </row>
    <row r="24" spans="1:37" s="407" customFormat="1" ht="16.149999999999999" customHeight="1">
      <c r="A24" s="988"/>
      <c r="B24" s="411" t="s">
        <v>2490</v>
      </c>
      <c r="C24" s="412"/>
      <c r="D24" s="536">
        <v>14</v>
      </c>
      <c r="E24" s="536">
        <v>11</v>
      </c>
      <c r="F24" s="536">
        <v>11</v>
      </c>
      <c r="G24" s="536">
        <v>13</v>
      </c>
      <c r="H24" s="536">
        <v>9</v>
      </c>
      <c r="I24" s="536">
        <v>7</v>
      </c>
      <c r="J24" s="537">
        <v>6.9</v>
      </c>
      <c r="K24" s="537">
        <v>9.5</v>
      </c>
      <c r="L24" s="537">
        <v>8</v>
      </c>
      <c r="M24" s="537">
        <v>10.6</v>
      </c>
      <c r="N24" s="537">
        <v>9.6</v>
      </c>
      <c r="O24" s="537">
        <v>9.5</v>
      </c>
      <c r="P24" s="537">
        <v>9.1</v>
      </c>
      <c r="Q24" s="537">
        <v>11</v>
      </c>
      <c r="R24" s="537">
        <v>7.5</v>
      </c>
      <c r="S24" s="537">
        <v>12.5</v>
      </c>
      <c r="T24" s="537">
        <v>14.6</v>
      </c>
      <c r="U24" s="537">
        <v>14.5</v>
      </c>
      <c r="V24" s="537">
        <v>14.2</v>
      </c>
      <c r="W24" s="537">
        <v>13</v>
      </c>
      <c r="X24" s="537">
        <v>11.7</v>
      </c>
      <c r="Y24" s="537">
        <v>15.3</v>
      </c>
      <c r="Z24" s="537">
        <v>14.7</v>
      </c>
      <c r="AA24" s="537">
        <v>23.2</v>
      </c>
      <c r="AB24" s="537">
        <v>29.638000000000002</v>
      </c>
      <c r="AC24" s="537">
        <v>5.4</v>
      </c>
      <c r="AD24" s="537">
        <v>23.3</v>
      </c>
      <c r="AE24" s="557"/>
      <c r="AF24" s="645"/>
      <c r="AG24" s="645"/>
      <c r="AH24" s="987"/>
    </row>
    <row r="25" spans="1:37" s="407" customFormat="1" ht="16.149999999999999" customHeight="1">
      <c r="A25" s="988"/>
      <c r="B25" s="411" t="s">
        <v>2491</v>
      </c>
      <c r="C25" s="412"/>
      <c r="D25" s="536"/>
      <c r="E25" s="536"/>
      <c r="F25" s="536"/>
      <c r="G25" s="536"/>
      <c r="H25" s="536"/>
      <c r="I25" s="536"/>
      <c r="J25" s="537"/>
      <c r="K25" s="537"/>
      <c r="L25" s="537"/>
      <c r="M25" s="537"/>
      <c r="N25" s="537"/>
      <c r="O25" s="537"/>
      <c r="P25" s="537"/>
      <c r="Q25" s="537"/>
      <c r="R25" s="537"/>
      <c r="S25" s="537"/>
      <c r="T25" s="537"/>
      <c r="U25" s="537">
        <v>0.8</v>
      </c>
      <c r="V25" s="537">
        <v>0.8</v>
      </c>
      <c r="W25" s="537">
        <v>0.8</v>
      </c>
      <c r="X25" s="537">
        <v>0.6</v>
      </c>
      <c r="Y25" s="537">
        <v>0.8</v>
      </c>
      <c r="Z25" s="537">
        <v>0.5</v>
      </c>
      <c r="AA25" s="537">
        <v>0.3</v>
      </c>
      <c r="AB25" s="537">
        <v>0.73799999999999999</v>
      </c>
      <c r="AC25" s="537">
        <v>0.2</v>
      </c>
      <c r="AD25" s="537">
        <v>0.4</v>
      </c>
      <c r="AE25" s="557"/>
      <c r="AF25" s="645"/>
      <c r="AG25" s="645"/>
      <c r="AH25" s="987"/>
    </row>
    <row r="26" spans="1:37" s="407" customFormat="1" ht="16.149999999999999" customHeight="1">
      <c r="A26" s="988"/>
      <c r="B26" s="411" t="s">
        <v>2492</v>
      </c>
      <c r="C26" s="412"/>
      <c r="D26" s="536"/>
      <c r="E26" s="536"/>
      <c r="F26" s="536"/>
      <c r="G26" s="536"/>
      <c r="H26" s="536"/>
      <c r="I26" s="536"/>
      <c r="J26" s="537"/>
      <c r="K26" s="537"/>
      <c r="L26" s="537"/>
      <c r="M26" s="537"/>
      <c r="N26" s="537"/>
      <c r="O26" s="537"/>
      <c r="P26" s="537"/>
      <c r="Q26" s="537"/>
      <c r="R26" s="537"/>
      <c r="S26" s="537"/>
      <c r="T26" s="537"/>
      <c r="U26" s="537"/>
      <c r="V26" s="537"/>
      <c r="W26" s="537"/>
      <c r="X26" s="537"/>
      <c r="Y26" s="537"/>
      <c r="Z26" s="537"/>
      <c r="AA26" s="537"/>
      <c r="AB26" s="537"/>
      <c r="AC26" s="537"/>
      <c r="AD26" s="537"/>
      <c r="AE26" s="557"/>
      <c r="AF26" s="645"/>
      <c r="AG26" s="645"/>
      <c r="AH26" s="987"/>
    </row>
    <row r="27" spans="1:37" s="407" customFormat="1" ht="16.149999999999999" customHeight="1">
      <c r="A27" s="988"/>
      <c r="B27" s="411" t="s">
        <v>2493</v>
      </c>
      <c r="C27" s="412"/>
      <c r="D27" s="536"/>
      <c r="E27" s="536">
        <v>2</v>
      </c>
      <c r="F27" s="536"/>
      <c r="G27" s="536">
        <v>2</v>
      </c>
      <c r="H27" s="536">
        <v>1</v>
      </c>
      <c r="I27" s="536">
        <v>1</v>
      </c>
      <c r="J27" s="537">
        <v>0.3</v>
      </c>
      <c r="K27" s="537">
        <v>0.5</v>
      </c>
      <c r="L27" s="537">
        <v>0.2</v>
      </c>
      <c r="M27" s="537">
        <v>0.2</v>
      </c>
      <c r="N27" s="537">
        <v>0.6</v>
      </c>
      <c r="O27" s="537">
        <v>0.8</v>
      </c>
      <c r="P27" s="537">
        <v>1</v>
      </c>
      <c r="Q27" s="537">
        <v>1</v>
      </c>
      <c r="R27" s="537">
        <v>0.5</v>
      </c>
      <c r="S27" s="537">
        <v>0.6</v>
      </c>
      <c r="T27" s="537">
        <v>1.3</v>
      </c>
      <c r="U27" s="537"/>
      <c r="V27" s="537">
        <v>0.7</v>
      </c>
      <c r="W27" s="537"/>
      <c r="X27" s="537"/>
      <c r="Y27" s="537"/>
      <c r="Z27" s="537"/>
      <c r="AA27" s="537"/>
      <c r="AB27" s="537"/>
      <c r="AC27" s="537"/>
      <c r="AD27" s="537"/>
      <c r="AE27" s="557"/>
      <c r="AF27" s="645"/>
      <c r="AG27" s="645"/>
      <c r="AH27" s="987"/>
    </row>
    <row r="28" spans="1:37" s="406" customFormat="1" ht="22.4" customHeight="1">
      <c r="A28" s="988" t="s">
        <v>89</v>
      </c>
      <c r="B28" s="409" t="s">
        <v>27</v>
      </c>
      <c r="C28" s="410" t="s">
        <v>42</v>
      </c>
      <c r="D28" s="535">
        <v>35</v>
      </c>
      <c r="E28" s="535"/>
      <c r="F28" s="535"/>
      <c r="G28" s="535">
        <v>52</v>
      </c>
      <c r="H28" s="535">
        <v>79</v>
      </c>
      <c r="I28" s="535">
        <v>102</v>
      </c>
      <c r="J28" s="535">
        <v>55</v>
      </c>
      <c r="K28" s="535">
        <v>28</v>
      </c>
      <c r="L28" s="535">
        <v>35</v>
      </c>
      <c r="M28" s="535">
        <v>37</v>
      </c>
      <c r="N28" s="535">
        <v>61</v>
      </c>
      <c r="O28" s="535">
        <v>55</v>
      </c>
      <c r="P28" s="535">
        <v>47</v>
      </c>
      <c r="Q28" s="535">
        <v>50</v>
      </c>
      <c r="R28" s="535">
        <v>53</v>
      </c>
      <c r="S28" s="535">
        <v>81</v>
      </c>
      <c r="T28" s="535">
        <v>186</v>
      </c>
      <c r="U28" s="535">
        <v>167.39999999999998</v>
      </c>
      <c r="V28" s="535">
        <v>190.79999999999998</v>
      </c>
      <c r="W28" s="535"/>
      <c r="X28" s="535">
        <v>353.6</v>
      </c>
      <c r="Y28" s="535">
        <v>351.10000000000008</v>
      </c>
      <c r="Z28" s="535">
        <v>430.30000000000007</v>
      </c>
      <c r="AA28" s="535">
        <v>392</v>
      </c>
      <c r="AB28" s="535">
        <v>479</v>
      </c>
      <c r="AC28" s="535">
        <v>202.29999999999995</v>
      </c>
      <c r="AD28" s="535">
        <v>381.79999999999995</v>
      </c>
      <c r="AE28" s="554"/>
      <c r="AF28" s="642"/>
      <c r="AG28" s="642"/>
      <c r="AH28" s="987" t="s">
        <v>2498</v>
      </c>
    </row>
    <row r="29" spans="1:37" s="407" customFormat="1" ht="16.149999999999999" customHeight="1">
      <c r="A29" s="988"/>
      <c r="B29" s="411" t="s">
        <v>2307</v>
      </c>
      <c r="C29" s="412"/>
      <c r="D29" s="536">
        <v>20</v>
      </c>
      <c r="E29" s="536"/>
      <c r="F29" s="536"/>
      <c r="G29" s="536">
        <v>22</v>
      </c>
      <c r="H29" s="536">
        <v>73</v>
      </c>
      <c r="I29" s="536">
        <v>96</v>
      </c>
      <c r="J29" s="536">
        <v>38</v>
      </c>
      <c r="K29" s="536">
        <v>9</v>
      </c>
      <c r="L29" s="536">
        <v>20</v>
      </c>
      <c r="M29" s="536">
        <v>15</v>
      </c>
      <c r="N29" s="536">
        <v>36</v>
      </c>
      <c r="O29" s="536">
        <v>33</v>
      </c>
      <c r="P29" s="536">
        <v>28</v>
      </c>
      <c r="Q29" s="536">
        <v>28</v>
      </c>
      <c r="R29" s="536">
        <v>31</v>
      </c>
      <c r="S29" s="536">
        <v>20</v>
      </c>
      <c r="T29" s="536">
        <v>44</v>
      </c>
      <c r="U29" s="536">
        <v>66</v>
      </c>
      <c r="V29" s="536">
        <v>72</v>
      </c>
      <c r="W29" s="536"/>
      <c r="X29" s="536">
        <v>189.9</v>
      </c>
      <c r="Y29" s="536">
        <v>221</v>
      </c>
      <c r="Z29" s="536">
        <v>271.3</v>
      </c>
      <c r="AA29" s="536">
        <v>235.9</v>
      </c>
      <c r="AB29" s="536">
        <v>289.8</v>
      </c>
      <c r="AC29" s="536">
        <v>128.4</v>
      </c>
      <c r="AD29" s="536">
        <v>248.7</v>
      </c>
      <c r="AE29" s="555"/>
      <c r="AF29" s="643"/>
      <c r="AG29" s="643"/>
      <c r="AH29" s="987"/>
      <c r="AK29" s="406"/>
    </row>
    <row r="30" spans="1:37" s="407" customFormat="1" ht="16.149999999999999" customHeight="1">
      <c r="A30" s="988"/>
      <c r="B30" s="411" t="s">
        <v>2488</v>
      </c>
      <c r="C30" s="412"/>
      <c r="D30" s="536"/>
      <c r="E30" s="536"/>
      <c r="F30" s="536"/>
      <c r="G30" s="536">
        <v>1</v>
      </c>
      <c r="H30" s="536">
        <v>1</v>
      </c>
      <c r="I30" s="536"/>
      <c r="J30" s="536">
        <v>3</v>
      </c>
      <c r="K30" s="536">
        <v>4</v>
      </c>
      <c r="L30" s="536">
        <v>3</v>
      </c>
      <c r="M30" s="536">
        <v>5</v>
      </c>
      <c r="N30" s="536">
        <v>4</v>
      </c>
      <c r="O30" s="536">
        <v>3</v>
      </c>
      <c r="P30" s="536">
        <v>3</v>
      </c>
      <c r="Q30" s="536">
        <v>4</v>
      </c>
      <c r="R30" s="536">
        <v>3</v>
      </c>
      <c r="S30" s="536">
        <v>7</v>
      </c>
      <c r="T30" s="536">
        <v>21</v>
      </c>
      <c r="U30" s="536">
        <v>18</v>
      </c>
      <c r="V30" s="536">
        <v>20.399999999999999</v>
      </c>
      <c r="W30" s="536"/>
      <c r="X30" s="536">
        <v>18.7</v>
      </c>
      <c r="Y30" s="536">
        <v>9.3000000000000007</v>
      </c>
      <c r="Z30" s="536">
        <v>18.600000000000001</v>
      </c>
      <c r="AA30" s="536">
        <v>18.600000000000001</v>
      </c>
      <c r="AB30" s="536">
        <v>22.4</v>
      </c>
      <c r="AC30" s="536">
        <v>8</v>
      </c>
      <c r="AD30" s="536">
        <v>15</v>
      </c>
      <c r="AE30" s="555"/>
      <c r="AF30" s="643"/>
      <c r="AG30" s="643"/>
      <c r="AH30" s="987"/>
      <c r="AK30" s="406"/>
    </row>
    <row r="31" spans="1:37" s="407" customFormat="1" ht="16.149999999999999" customHeight="1">
      <c r="A31" s="988"/>
      <c r="B31" s="411" t="s">
        <v>2489</v>
      </c>
      <c r="C31" s="412"/>
      <c r="D31" s="536"/>
      <c r="E31" s="536"/>
      <c r="F31" s="536"/>
      <c r="G31" s="536">
        <v>1</v>
      </c>
      <c r="H31" s="536">
        <v>1</v>
      </c>
      <c r="I31" s="536"/>
      <c r="J31" s="536">
        <v>3</v>
      </c>
      <c r="K31" s="536">
        <v>4</v>
      </c>
      <c r="L31" s="536">
        <v>3</v>
      </c>
      <c r="M31" s="536">
        <v>4</v>
      </c>
      <c r="N31" s="536">
        <v>6</v>
      </c>
      <c r="O31" s="536">
        <v>6</v>
      </c>
      <c r="P31" s="536">
        <v>5</v>
      </c>
      <c r="Q31" s="536">
        <v>5</v>
      </c>
      <c r="R31" s="536">
        <v>6</v>
      </c>
      <c r="S31" s="536">
        <v>4</v>
      </c>
      <c r="T31" s="536">
        <v>14</v>
      </c>
      <c r="U31" s="536">
        <v>21.6</v>
      </c>
      <c r="V31" s="536">
        <v>13.6</v>
      </c>
      <c r="W31" s="536"/>
      <c r="X31" s="536">
        <v>23.3</v>
      </c>
      <c r="Y31" s="536">
        <v>19.3</v>
      </c>
      <c r="Z31" s="536">
        <v>22.3</v>
      </c>
      <c r="AA31" s="536">
        <v>25.7</v>
      </c>
      <c r="AB31" s="536">
        <v>35.299999999999997</v>
      </c>
      <c r="AC31" s="536">
        <v>10.199999999999999</v>
      </c>
      <c r="AD31" s="536">
        <v>18.2</v>
      </c>
      <c r="AE31" s="555"/>
      <c r="AF31" s="643"/>
      <c r="AG31" s="643"/>
      <c r="AH31" s="987"/>
      <c r="AK31" s="406"/>
    </row>
    <row r="32" spans="1:37" s="407" customFormat="1" ht="16.149999999999999" customHeight="1">
      <c r="A32" s="988"/>
      <c r="B32" s="411" t="s">
        <v>2490</v>
      </c>
      <c r="C32" s="412"/>
      <c r="D32" s="536">
        <v>15</v>
      </c>
      <c r="E32" s="536"/>
      <c r="F32" s="536"/>
      <c r="G32" s="536">
        <v>8</v>
      </c>
      <c r="H32" s="536">
        <v>4</v>
      </c>
      <c r="I32" s="536">
        <v>6</v>
      </c>
      <c r="J32" s="536">
        <v>11</v>
      </c>
      <c r="K32" s="536">
        <v>11</v>
      </c>
      <c r="L32" s="536">
        <v>9</v>
      </c>
      <c r="M32" s="536">
        <v>13</v>
      </c>
      <c r="N32" s="536">
        <v>15</v>
      </c>
      <c r="O32" s="536">
        <v>13</v>
      </c>
      <c r="P32" s="536">
        <v>11</v>
      </c>
      <c r="Q32" s="536">
        <v>13</v>
      </c>
      <c r="R32" s="536">
        <v>13</v>
      </c>
      <c r="S32" s="536">
        <v>35</v>
      </c>
      <c r="T32" s="536">
        <v>68</v>
      </c>
      <c r="U32" s="536">
        <v>50.8</v>
      </c>
      <c r="V32" s="536">
        <v>49.1</v>
      </c>
      <c r="W32" s="536"/>
      <c r="X32" s="536">
        <v>94.9</v>
      </c>
      <c r="Y32" s="536">
        <v>72.099999999999994</v>
      </c>
      <c r="Z32" s="536">
        <v>80</v>
      </c>
      <c r="AA32" s="536">
        <v>78</v>
      </c>
      <c r="AB32" s="536">
        <v>95</v>
      </c>
      <c r="AC32" s="536">
        <v>41.3</v>
      </c>
      <c r="AD32" s="536">
        <v>75.900000000000006</v>
      </c>
      <c r="AE32" s="555"/>
      <c r="AF32" s="643"/>
      <c r="AG32" s="643"/>
      <c r="AH32" s="987"/>
      <c r="AK32" s="406"/>
    </row>
    <row r="33" spans="1:37" s="407" customFormat="1" ht="16.149999999999999" customHeight="1">
      <c r="A33" s="988"/>
      <c r="B33" s="411" t="s">
        <v>2491</v>
      </c>
      <c r="C33" s="412"/>
      <c r="D33" s="536"/>
      <c r="E33" s="536"/>
      <c r="F33" s="536"/>
      <c r="G33" s="536"/>
      <c r="H33" s="536"/>
      <c r="I33" s="536"/>
      <c r="J33" s="536"/>
      <c r="K33" s="536"/>
      <c r="L33" s="536"/>
      <c r="M33" s="536"/>
      <c r="N33" s="536"/>
      <c r="O33" s="536"/>
      <c r="P33" s="536"/>
      <c r="Q33" s="536"/>
      <c r="R33" s="536"/>
      <c r="S33" s="536">
        <v>2</v>
      </c>
      <c r="T33" s="536">
        <v>6</v>
      </c>
      <c r="U33" s="536">
        <v>11</v>
      </c>
      <c r="V33" s="536">
        <v>3.2</v>
      </c>
      <c r="W33" s="536"/>
      <c r="X33" s="536">
        <v>7.6</v>
      </c>
      <c r="Y33" s="536">
        <v>13.6</v>
      </c>
      <c r="Z33" s="536">
        <v>7.6</v>
      </c>
      <c r="AA33" s="536">
        <v>7.8</v>
      </c>
      <c r="AB33" s="536">
        <v>9.3000000000000007</v>
      </c>
      <c r="AC33" s="536">
        <v>5.2</v>
      </c>
      <c r="AD33" s="536">
        <v>9.3000000000000007</v>
      </c>
      <c r="AE33" s="555"/>
      <c r="AF33" s="643"/>
      <c r="AG33" s="643"/>
      <c r="AH33" s="987"/>
      <c r="AK33" s="406"/>
    </row>
    <row r="34" spans="1:37" s="407" customFormat="1" ht="16.149999999999999" customHeight="1">
      <c r="A34" s="988"/>
      <c r="B34" s="411" t="s">
        <v>2492</v>
      </c>
      <c r="C34" s="412"/>
      <c r="D34" s="536"/>
      <c r="E34" s="536"/>
      <c r="F34" s="536"/>
      <c r="G34" s="536"/>
      <c r="H34" s="536"/>
      <c r="I34" s="536"/>
      <c r="J34" s="536"/>
      <c r="K34" s="536"/>
      <c r="L34" s="536"/>
      <c r="M34" s="536"/>
      <c r="N34" s="536"/>
      <c r="O34" s="536"/>
      <c r="P34" s="536"/>
      <c r="Q34" s="536"/>
      <c r="R34" s="536"/>
      <c r="S34" s="536">
        <v>3</v>
      </c>
      <c r="T34" s="536">
        <v>6</v>
      </c>
      <c r="U34" s="536"/>
      <c r="V34" s="536">
        <v>5</v>
      </c>
      <c r="W34" s="536"/>
      <c r="X34" s="536">
        <v>19.2</v>
      </c>
      <c r="Y34" s="536">
        <v>15.8</v>
      </c>
      <c r="Z34" s="536">
        <v>30.5</v>
      </c>
      <c r="AA34" s="536">
        <v>26</v>
      </c>
      <c r="AB34" s="536">
        <v>27.2</v>
      </c>
      <c r="AC34" s="536">
        <v>9.1999999999999993</v>
      </c>
      <c r="AD34" s="536">
        <v>14.7</v>
      </c>
      <c r="AE34" s="555"/>
      <c r="AF34" s="643"/>
      <c r="AG34" s="643"/>
      <c r="AH34" s="987"/>
      <c r="AK34" s="406"/>
    </row>
    <row r="35" spans="1:37" s="407" customFormat="1" ht="16.149999999999999" customHeight="1">
      <c r="A35" s="988"/>
      <c r="B35" s="411" t="s">
        <v>2493</v>
      </c>
      <c r="C35" s="412"/>
      <c r="D35" s="536"/>
      <c r="E35" s="536"/>
      <c r="F35" s="536"/>
      <c r="G35" s="536">
        <v>20</v>
      </c>
      <c r="H35" s="536"/>
      <c r="I35" s="536"/>
      <c r="J35" s="536"/>
      <c r="K35" s="536"/>
      <c r="L35" s="536"/>
      <c r="M35" s="536"/>
      <c r="N35" s="536"/>
      <c r="O35" s="536"/>
      <c r="P35" s="536"/>
      <c r="Q35" s="536"/>
      <c r="R35" s="536"/>
      <c r="S35" s="536">
        <v>10</v>
      </c>
      <c r="T35" s="536">
        <v>27</v>
      </c>
      <c r="U35" s="536"/>
      <c r="V35" s="536">
        <v>27.5</v>
      </c>
      <c r="W35" s="536"/>
      <c r="X35" s="536"/>
      <c r="Y35" s="536"/>
      <c r="Z35" s="713" t="s">
        <v>25</v>
      </c>
      <c r="AA35" s="713" t="s">
        <v>25</v>
      </c>
      <c r="AB35" s="713" t="s">
        <v>25</v>
      </c>
      <c r="AC35" s="713" t="s">
        <v>25</v>
      </c>
      <c r="AD35" s="713" t="s">
        <v>25</v>
      </c>
      <c r="AE35" s="555"/>
      <c r="AF35" s="643"/>
      <c r="AG35" s="643"/>
      <c r="AH35" s="987"/>
    </row>
    <row r="36" spans="1:37" s="406" customFormat="1" ht="22.4" customHeight="1">
      <c r="A36" s="988" t="s">
        <v>482</v>
      </c>
      <c r="B36" s="409" t="s">
        <v>27</v>
      </c>
      <c r="C36" s="410" t="s">
        <v>41</v>
      </c>
      <c r="D36" s="535">
        <v>300</v>
      </c>
      <c r="E36" s="535">
        <v>312</v>
      </c>
      <c r="F36" s="535">
        <v>265</v>
      </c>
      <c r="G36" s="535">
        <v>283</v>
      </c>
      <c r="H36" s="535">
        <v>288</v>
      </c>
      <c r="I36" s="535">
        <v>280</v>
      </c>
      <c r="J36" s="535">
        <v>256</v>
      </c>
      <c r="K36" s="535">
        <v>228</v>
      </c>
      <c r="L36" s="535">
        <v>211</v>
      </c>
      <c r="M36" s="535">
        <v>271</v>
      </c>
      <c r="N36" s="535">
        <v>1182</v>
      </c>
      <c r="O36" s="535">
        <v>1200</v>
      </c>
      <c r="P36" s="535">
        <v>1230</v>
      </c>
      <c r="Q36" s="535">
        <v>1187</v>
      </c>
      <c r="R36" s="535">
        <v>1343</v>
      </c>
      <c r="S36" s="535">
        <v>1342</v>
      </c>
      <c r="T36" s="535">
        <v>1328</v>
      </c>
      <c r="U36" s="535">
        <v>1278.7</v>
      </c>
      <c r="V36" s="535">
        <v>1299</v>
      </c>
      <c r="W36" s="535">
        <v>1324.5</v>
      </c>
      <c r="X36" s="535">
        <v>1255.9000000000001</v>
      </c>
      <c r="Y36" s="535">
        <v>1278.8000000000002</v>
      </c>
      <c r="Z36" s="535">
        <v>1343</v>
      </c>
      <c r="AA36" s="535">
        <v>1277.3999999999999</v>
      </c>
      <c r="AB36" s="535">
        <v>1225.4999999999998</v>
      </c>
      <c r="AC36" s="535">
        <v>345.3</v>
      </c>
      <c r="AD36" s="535">
        <v>210.70000000000002</v>
      </c>
      <c r="AE36" s="535">
        <v>502.54800000000006</v>
      </c>
      <c r="AF36" s="642"/>
      <c r="AG36" s="642"/>
      <c r="AH36" s="987"/>
    </row>
    <row r="37" spans="1:37" s="407" customFormat="1" ht="16.149999999999999" customHeight="1">
      <c r="A37" s="988"/>
      <c r="B37" s="411" t="s">
        <v>2307</v>
      </c>
      <c r="C37" s="412"/>
      <c r="D37" s="536">
        <v>253</v>
      </c>
      <c r="E37" s="536">
        <v>264</v>
      </c>
      <c r="F37" s="536">
        <v>131</v>
      </c>
      <c r="G37" s="536">
        <v>201</v>
      </c>
      <c r="H37" s="536">
        <v>199</v>
      </c>
      <c r="I37" s="536">
        <v>177</v>
      </c>
      <c r="J37" s="536">
        <v>145</v>
      </c>
      <c r="K37" s="536">
        <v>173</v>
      </c>
      <c r="L37" s="536">
        <v>110</v>
      </c>
      <c r="M37" s="536">
        <v>152</v>
      </c>
      <c r="N37" s="536">
        <v>1043</v>
      </c>
      <c r="O37" s="536">
        <v>1056</v>
      </c>
      <c r="P37" s="536">
        <v>1075</v>
      </c>
      <c r="Q37" s="536">
        <v>1041</v>
      </c>
      <c r="R37" s="536">
        <v>1191</v>
      </c>
      <c r="S37" s="536">
        <v>1218</v>
      </c>
      <c r="T37" s="536">
        <v>1225</v>
      </c>
      <c r="U37" s="536">
        <v>1165.2</v>
      </c>
      <c r="V37" s="536">
        <v>1170</v>
      </c>
      <c r="W37" s="536">
        <v>1177.8</v>
      </c>
      <c r="X37" s="536">
        <v>1104.5</v>
      </c>
      <c r="Y37" s="536">
        <v>1111</v>
      </c>
      <c r="Z37" s="536">
        <v>1156.3</v>
      </c>
      <c r="AA37" s="536">
        <v>1116.3</v>
      </c>
      <c r="AB37" s="536">
        <v>1087.7</v>
      </c>
      <c r="AC37" s="536">
        <v>315.2</v>
      </c>
      <c r="AD37" s="536">
        <v>196.8</v>
      </c>
      <c r="AE37" s="536">
        <v>447.7</v>
      </c>
      <c r="AF37" s="643"/>
      <c r="AG37" s="643"/>
      <c r="AH37" s="987"/>
      <c r="AK37" s="406"/>
    </row>
    <row r="38" spans="1:37" s="407" customFormat="1" ht="16.149999999999999" customHeight="1">
      <c r="A38" s="988"/>
      <c r="B38" s="411" t="s">
        <v>2488</v>
      </c>
      <c r="C38" s="412"/>
      <c r="D38" s="536">
        <v>6</v>
      </c>
      <c r="E38" s="536">
        <v>6</v>
      </c>
      <c r="F38" s="536">
        <v>17</v>
      </c>
      <c r="G38" s="536">
        <v>5</v>
      </c>
      <c r="H38" s="536">
        <v>10</v>
      </c>
      <c r="I38" s="536">
        <v>11</v>
      </c>
      <c r="J38" s="536">
        <v>20</v>
      </c>
      <c r="K38" s="536">
        <v>10</v>
      </c>
      <c r="L38" s="536">
        <v>11</v>
      </c>
      <c r="M38" s="536">
        <v>5</v>
      </c>
      <c r="N38" s="536">
        <v>17</v>
      </c>
      <c r="O38" s="536">
        <v>19</v>
      </c>
      <c r="P38" s="536">
        <v>19</v>
      </c>
      <c r="Q38" s="536">
        <v>20</v>
      </c>
      <c r="R38" s="536">
        <v>20</v>
      </c>
      <c r="S38" s="536">
        <v>20</v>
      </c>
      <c r="T38" s="536">
        <v>19</v>
      </c>
      <c r="U38" s="536">
        <v>20.3</v>
      </c>
      <c r="V38" s="536">
        <v>21</v>
      </c>
      <c r="W38" s="536">
        <v>22.7</v>
      </c>
      <c r="X38" s="536">
        <v>23.4</v>
      </c>
      <c r="Y38" s="536">
        <v>24.2</v>
      </c>
      <c r="Z38" s="536">
        <v>25.6</v>
      </c>
      <c r="AA38" s="536">
        <v>22.8</v>
      </c>
      <c r="AB38" s="536">
        <v>21.1</v>
      </c>
      <c r="AC38" s="536">
        <v>4.2</v>
      </c>
      <c r="AD38" s="536">
        <v>2.2000000000000002</v>
      </c>
      <c r="AE38" s="536">
        <v>8.3000000000000007</v>
      </c>
      <c r="AF38" s="643"/>
      <c r="AG38" s="643"/>
      <c r="AH38" s="987"/>
      <c r="AK38" s="406"/>
    </row>
    <row r="39" spans="1:37" s="407" customFormat="1" ht="16.149999999999999" customHeight="1">
      <c r="A39" s="988"/>
      <c r="B39" s="411" t="s">
        <v>2489</v>
      </c>
      <c r="C39" s="412"/>
      <c r="D39" s="536">
        <v>4</v>
      </c>
      <c r="E39" s="536">
        <v>4</v>
      </c>
      <c r="F39" s="536">
        <v>13</v>
      </c>
      <c r="G39" s="536">
        <v>1</v>
      </c>
      <c r="H39" s="536">
        <v>6</v>
      </c>
      <c r="I39" s="536">
        <v>7</v>
      </c>
      <c r="J39" s="536">
        <v>6</v>
      </c>
      <c r="K39" s="536">
        <v>5</v>
      </c>
      <c r="L39" s="536">
        <v>2</v>
      </c>
      <c r="M39" s="536">
        <v>3</v>
      </c>
      <c r="N39" s="536">
        <v>10</v>
      </c>
      <c r="O39" s="536">
        <v>10</v>
      </c>
      <c r="P39" s="536">
        <v>12</v>
      </c>
      <c r="Q39" s="536">
        <v>12</v>
      </c>
      <c r="R39" s="536">
        <v>11</v>
      </c>
      <c r="S39" s="536">
        <v>11</v>
      </c>
      <c r="T39" s="536">
        <v>10</v>
      </c>
      <c r="U39" s="536">
        <v>11.4</v>
      </c>
      <c r="V39" s="536">
        <v>12</v>
      </c>
      <c r="W39" s="536">
        <v>13.4</v>
      </c>
      <c r="X39" s="536">
        <v>12.8</v>
      </c>
      <c r="Y39" s="536">
        <v>14.7</v>
      </c>
      <c r="Z39" s="536">
        <v>14.4</v>
      </c>
      <c r="AA39" s="536">
        <v>13</v>
      </c>
      <c r="AB39" s="536">
        <v>12.6</v>
      </c>
      <c r="AC39" s="536">
        <v>3</v>
      </c>
      <c r="AD39" s="536">
        <v>2.2999999999999998</v>
      </c>
      <c r="AE39" s="536">
        <v>5.8</v>
      </c>
      <c r="AF39" s="643"/>
      <c r="AG39" s="643"/>
      <c r="AH39" s="987"/>
      <c r="AK39" s="406"/>
    </row>
    <row r="40" spans="1:37" s="407" customFormat="1" ht="16.149999999999999" customHeight="1">
      <c r="A40" s="988"/>
      <c r="B40" s="411" t="s">
        <v>2490</v>
      </c>
      <c r="C40" s="412"/>
      <c r="D40" s="536">
        <v>33</v>
      </c>
      <c r="E40" s="536">
        <v>38</v>
      </c>
      <c r="F40" s="536">
        <v>104</v>
      </c>
      <c r="G40" s="536">
        <v>76</v>
      </c>
      <c r="H40" s="536">
        <v>73</v>
      </c>
      <c r="I40" s="536">
        <v>85</v>
      </c>
      <c r="J40" s="536">
        <v>85</v>
      </c>
      <c r="K40" s="536">
        <v>40</v>
      </c>
      <c r="L40" s="536">
        <v>88</v>
      </c>
      <c r="M40" s="536">
        <v>111</v>
      </c>
      <c r="N40" s="536">
        <v>108</v>
      </c>
      <c r="O40" s="536">
        <v>110</v>
      </c>
      <c r="P40" s="536">
        <v>119</v>
      </c>
      <c r="Q40" s="536">
        <v>108</v>
      </c>
      <c r="R40" s="536">
        <v>114</v>
      </c>
      <c r="S40" s="536">
        <v>85</v>
      </c>
      <c r="T40" s="536">
        <v>67</v>
      </c>
      <c r="U40" s="536">
        <v>74</v>
      </c>
      <c r="V40" s="536">
        <v>87</v>
      </c>
      <c r="W40" s="536">
        <v>101.1</v>
      </c>
      <c r="X40" s="536">
        <v>104.5</v>
      </c>
      <c r="Y40" s="536">
        <v>114.2</v>
      </c>
      <c r="Z40" s="536">
        <v>131.1</v>
      </c>
      <c r="AA40" s="536">
        <v>112.6</v>
      </c>
      <c r="AB40" s="536">
        <v>91.5</v>
      </c>
      <c r="AC40" s="536">
        <v>18.7</v>
      </c>
      <c r="AD40" s="536">
        <v>5.4</v>
      </c>
      <c r="AE40" s="536">
        <v>32</v>
      </c>
      <c r="AF40" s="643"/>
      <c r="AG40" s="643"/>
      <c r="AH40" s="987"/>
      <c r="AK40" s="406"/>
    </row>
    <row r="41" spans="1:37" s="407" customFormat="1" ht="16.149999999999999" customHeight="1">
      <c r="A41" s="988"/>
      <c r="B41" s="411" t="s">
        <v>2491</v>
      </c>
      <c r="C41" s="412"/>
      <c r="D41" s="536">
        <v>4</v>
      </c>
      <c r="E41" s="536"/>
      <c r="F41" s="536"/>
      <c r="G41" s="536"/>
      <c r="H41" s="536"/>
      <c r="I41" s="536"/>
      <c r="J41" s="536"/>
      <c r="K41" s="536"/>
      <c r="L41" s="536"/>
      <c r="M41" s="536"/>
      <c r="N41" s="536"/>
      <c r="O41" s="536"/>
      <c r="P41" s="536"/>
      <c r="Q41" s="536"/>
      <c r="R41" s="536"/>
      <c r="S41" s="536"/>
      <c r="T41" s="536"/>
      <c r="U41" s="536"/>
      <c r="V41" s="536"/>
      <c r="W41" s="536"/>
      <c r="X41" s="536">
        <v>0.3</v>
      </c>
      <c r="Y41" s="536">
        <v>0.3</v>
      </c>
      <c r="Z41" s="536">
        <v>0.4</v>
      </c>
      <c r="AA41" s="536">
        <v>0.4</v>
      </c>
      <c r="AB41" s="536">
        <v>0.3</v>
      </c>
      <c r="AC41" s="536">
        <v>0.1</v>
      </c>
      <c r="AD41" s="536">
        <v>0.1</v>
      </c>
      <c r="AE41" s="536">
        <v>0.14799999999999999</v>
      </c>
      <c r="AF41" s="643"/>
      <c r="AG41" s="643"/>
      <c r="AH41" s="987"/>
      <c r="AK41" s="406"/>
    </row>
    <row r="42" spans="1:37" s="407" customFormat="1" ht="16.149999999999999" customHeight="1">
      <c r="A42" s="988"/>
      <c r="B42" s="411" t="s">
        <v>2492</v>
      </c>
      <c r="C42" s="412"/>
      <c r="D42" s="536"/>
      <c r="E42" s="536"/>
      <c r="F42" s="536"/>
      <c r="G42" s="536"/>
      <c r="H42" s="536"/>
      <c r="I42" s="536"/>
      <c r="J42" s="536"/>
      <c r="K42" s="536"/>
      <c r="L42" s="536"/>
      <c r="M42" s="536"/>
      <c r="N42" s="536">
        <v>4</v>
      </c>
      <c r="O42" s="536">
        <v>5</v>
      </c>
      <c r="P42" s="536">
        <v>5</v>
      </c>
      <c r="Q42" s="536">
        <v>6</v>
      </c>
      <c r="R42" s="536">
        <v>7</v>
      </c>
      <c r="S42" s="536">
        <v>8</v>
      </c>
      <c r="T42" s="536">
        <v>7</v>
      </c>
      <c r="U42" s="536">
        <v>7.8</v>
      </c>
      <c r="V42" s="536">
        <v>9</v>
      </c>
      <c r="W42" s="536">
        <v>9.5</v>
      </c>
      <c r="X42" s="536">
        <v>10.4</v>
      </c>
      <c r="Y42" s="536">
        <v>14.4</v>
      </c>
      <c r="Z42" s="536">
        <v>15.2</v>
      </c>
      <c r="AA42" s="536">
        <v>12.3</v>
      </c>
      <c r="AB42" s="536">
        <v>12.3</v>
      </c>
      <c r="AC42" s="536">
        <v>4.0999999999999996</v>
      </c>
      <c r="AD42" s="536">
        <v>3.9</v>
      </c>
      <c r="AE42" s="536">
        <v>8.6</v>
      </c>
      <c r="AF42" s="643"/>
      <c r="AG42" s="643"/>
      <c r="AH42" s="987"/>
      <c r="AK42" s="406"/>
    </row>
    <row r="43" spans="1:37" s="407" customFormat="1" ht="16.149999999999999" customHeight="1">
      <c r="A43" s="988"/>
      <c r="B43" s="411" t="s">
        <v>2493</v>
      </c>
      <c r="C43" s="412"/>
      <c r="D43" s="536"/>
      <c r="E43" s="536"/>
      <c r="F43" s="536"/>
      <c r="G43" s="536"/>
      <c r="H43" s="536"/>
      <c r="I43" s="536"/>
      <c r="J43" s="536"/>
      <c r="K43" s="536"/>
      <c r="L43" s="536"/>
      <c r="M43" s="536"/>
      <c r="N43" s="536"/>
      <c r="O43" s="536"/>
      <c r="P43" s="536"/>
      <c r="Q43" s="536"/>
      <c r="R43" s="536"/>
      <c r="S43" s="536"/>
      <c r="T43" s="536"/>
      <c r="U43" s="536"/>
      <c r="V43" s="536"/>
      <c r="W43" s="536"/>
      <c r="X43" s="536"/>
      <c r="Y43" s="536"/>
      <c r="Z43" s="536"/>
      <c r="AA43" s="536"/>
      <c r="AB43" s="536"/>
      <c r="AC43" s="536"/>
      <c r="AD43" s="536"/>
      <c r="AE43" s="555"/>
      <c r="AF43" s="643"/>
      <c r="AG43" s="643"/>
      <c r="AH43" s="987"/>
    </row>
    <row r="44" spans="1:37" s="406" customFormat="1" ht="22.4" customHeight="1">
      <c r="A44" s="988" t="s">
        <v>11</v>
      </c>
      <c r="B44" s="409" t="s">
        <v>27</v>
      </c>
      <c r="C44" s="410" t="s">
        <v>41</v>
      </c>
      <c r="D44" s="535">
        <v>209</v>
      </c>
      <c r="E44" s="535">
        <v>311</v>
      </c>
      <c r="F44" s="535">
        <v>323</v>
      </c>
      <c r="G44" s="535">
        <v>290</v>
      </c>
      <c r="H44" s="535">
        <v>308</v>
      </c>
      <c r="I44" s="535">
        <v>302</v>
      </c>
      <c r="J44" s="535">
        <v>295</v>
      </c>
      <c r="K44" s="535">
        <v>287</v>
      </c>
      <c r="L44" s="535">
        <v>329</v>
      </c>
      <c r="M44" s="535">
        <v>304</v>
      </c>
      <c r="N44" s="535">
        <v>304</v>
      </c>
      <c r="O44" s="535">
        <v>357</v>
      </c>
      <c r="P44" s="535">
        <v>300</v>
      </c>
      <c r="Q44" s="535">
        <v>293</v>
      </c>
      <c r="R44" s="535">
        <v>344</v>
      </c>
      <c r="S44" s="535">
        <v>426</v>
      </c>
      <c r="T44" s="535">
        <v>398</v>
      </c>
      <c r="U44" s="535">
        <v>423</v>
      </c>
      <c r="V44" s="535">
        <v>432.79999999999995</v>
      </c>
      <c r="W44" s="535">
        <v>1078.5999999999999</v>
      </c>
      <c r="X44" s="535">
        <v>1082.3999999999999</v>
      </c>
      <c r="Y44" s="535">
        <v>1196.2</v>
      </c>
      <c r="Z44" s="535">
        <v>1137.1000000000004</v>
      </c>
      <c r="AA44" s="535">
        <v>1172.6999999999996</v>
      </c>
      <c r="AB44" s="535">
        <v>1142.3999999999999</v>
      </c>
      <c r="AC44" s="535"/>
      <c r="AD44" s="535">
        <v>278.5</v>
      </c>
      <c r="AE44" s="554"/>
      <c r="AF44" s="714">
        <v>733</v>
      </c>
      <c r="AG44" s="714">
        <v>960</v>
      </c>
      <c r="AH44" s="987"/>
    </row>
    <row r="45" spans="1:37" s="407" customFormat="1" ht="16.149999999999999" customHeight="1">
      <c r="A45" s="988"/>
      <c r="B45" s="411" t="s">
        <v>2307</v>
      </c>
      <c r="C45" s="412"/>
      <c r="D45" s="536">
        <v>202</v>
      </c>
      <c r="E45" s="536">
        <v>304</v>
      </c>
      <c r="F45" s="536">
        <v>313</v>
      </c>
      <c r="G45" s="536">
        <v>286</v>
      </c>
      <c r="H45" s="536">
        <v>302</v>
      </c>
      <c r="I45" s="536">
        <v>293</v>
      </c>
      <c r="J45" s="536">
        <v>286</v>
      </c>
      <c r="K45" s="536">
        <v>278</v>
      </c>
      <c r="L45" s="536">
        <v>303</v>
      </c>
      <c r="M45" s="536">
        <v>290</v>
      </c>
      <c r="N45" s="536">
        <v>289</v>
      </c>
      <c r="O45" s="536">
        <v>330</v>
      </c>
      <c r="P45" s="536">
        <v>271</v>
      </c>
      <c r="Q45" s="536">
        <v>259</v>
      </c>
      <c r="R45" s="536">
        <v>314</v>
      </c>
      <c r="S45" s="536">
        <v>401</v>
      </c>
      <c r="T45" s="536">
        <v>380</v>
      </c>
      <c r="U45" s="536">
        <v>404</v>
      </c>
      <c r="V45" s="536">
        <v>408.4</v>
      </c>
      <c r="W45" s="536">
        <v>1017.6</v>
      </c>
      <c r="X45" s="536">
        <v>1019.1</v>
      </c>
      <c r="Y45" s="536">
        <v>1131.5</v>
      </c>
      <c r="Z45" s="536">
        <v>1060.8</v>
      </c>
      <c r="AA45" s="536">
        <v>1104</v>
      </c>
      <c r="AB45" s="536">
        <v>1064.0999999999999</v>
      </c>
      <c r="AC45" s="536"/>
      <c r="AD45" s="536">
        <v>262.39999999999998</v>
      </c>
      <c r="AE45" s="555"/>
      <c r="AF45" s="715">
        <v>691</v>
      </c>
      <c r="AG45" s="715">
        <v>905</v>
      </c>
      <c r="AH45" s="987"/>
    </row>
    <row r="46" spans="1:37" s="407" customFormat="1" ht="16.149999999999999" customHeight="1">
      <c r="A46" s="988"/>
      <c r="B46" s="411" t="s">
        <v>2488</v>
      </c>
      <c r="C46" s="412"/>
      <c r="D46" s="536">
        <v>1</v>
      </c>
      <c r="E46" s="536">
        <v>1</v>
      </c>
      <c r="F46" s="536">
        <v>3</v>
      </c>
      <c r="G46" s="536">
        <v>1</v>
      </c>
      <c r="H46" s="536">
        <v>1</v>
      </c>
      <c r="I46" s="536">
        <v>1</v>
      </c>
      <c r="J46" s="536">
        <v>1</v>
      </c>
      <c r="K46" s="536">
        <v>1</v>
      </c>
      <c r="L46" s="536">
        <v>3</v>
      </c>
      <c r="M46" s="536">
        <v>1</v>
      </c>
      <c r="N46" s="536">
        <v>1</v>
      </c>
      <c r="O46" s="536">
        <v>3</v>
      </c>
      <c r="P46" s="536">
        <v>3</v>
      </c>
      <c r="Q46" s="536">
        <v>5</v>
      </c>
      <c r="R46" s="536">
        <v>4</v>
      </c>
      <c r="S46" s="536">
        <v>4</v>
      </c>
      <c r="T46" s="536">
        <v>3</v>
      </c>
      <c r="U46" s="536">
        <v>3</v>
      </c>
      <c r="V46" s="536">
        <v>3.4</v>
      </c>
      <c r="W46" s="536">
        <v>10.9</v>
      </c>
      <c r="X46" s="536">
        <v>10.9</v>
      </c>
      <c r="Y46" s="536">
        <v>11.6</v>
      </c>
      <c r="Z46" s="536">
        <v>10.4</v>
      </c>
      <c r="AA46" s="536">
        <v>10.6</v>
      </c>
      <c r="AB46" s="536">
        <v>11.3</v>
      </c>
      <c r="AC46" s="536"/>
      <c r="AD46" s="536">
        <v>1.8</v>
      </c>
      <c r="AE46" s="555"/>
      <c r="AF46" s="715">
        <v>6</v>
      </c>
      <c r="AG46" s="715">
        <v>8</v>
      </c>
      <c r="AH46" s="987"/>
    </row>
    <row r="47" spans="1:37" s="407" customFormat="1" ht="16.149999999999999" customHeight="1">
      <c r="A47" s="988"/>
      <c r="B47" s="411" t="s">
        <v>2489</v>
      </c>
      <c r="C47" s="412"/>
      <c r="D47" s="536">
        <v>1</v>
      </c>
      <c r="E47" s="536">
        <v>1</v>
      </c>
      <c r="F47" s="536">
        <v>2</v>
      </c>
      <c r="G47" s="536">
        <v>1</v>
      </c>
      <c r="H47" s="536">
        <v>1</v>
      </c>
      <c r="I47" s="536">
        <v>2</v>
      </c>
      <c r="J47" s="536">
        <v>2</v>
      </c>
      <c r="K47" s="536">
        <v>2</v>
      </c>
      <c r="L47" s="536">
        <v>4</v>
      </c>
      <c r="M47" s="536">
        <v>3</v>
      </c>
      <c r="N47" s="536">
        <v>3</v>
      </c>
      <c r="O47" s="536">
        <v>3</v>
      </c>
      <c r="P47" s="536">
        <v>5</v>
      </c>
      <c r="Q47" s="536">
        <v>6</v>
      </c>
      <c r="R47" s="536">
        <v>5</v>
      </c>
      <c r="S47" s="536">
        <v>4</v>
      </c>
      <c r="T47" s="536">
        <v>2</v>
      </c>
      <c r="U47" s="536">
        <v>3</v>
      </c>
      <c r="V47" s="536">
        <v>4</v>
      </c>
      <c r="W47" s="536">
        <v>21</v>
      </c>
      <c r="X47" s="536">
        <v>20</v>
      </c>
      <c r="Y47" s="536">
        <v>17.399999999999999</v>
      </c>
      <c r="Z47" s="536">
        <v>23.9</v>
      </c>
      <c r="AA47" s="536">
        <v>16.100000000000001</v>
      </c>
      <c r="AB47" s="536">
        <v>24.3</v>
      </c>
      <c r="AC47" s="536"/>
      <c r="AD47" s="536">
        <v>7.6</v>
      </c>
      <c r="AE47" s="555"/>
      <c r="AF47" s="715">
        <v>16</v>
      </c>
      <c r="AG47" s="715">
        <v>20</v>
      </c>
      <c r="AH47" s="987"/>
    </row>
    <row r="48" spans="1:37" s="407" customFormat="1" ht="16.149999999999999" customHeight="1">
      <c r="A48" s="988"/>
      <c r="B48" s="411" t="s">
        <v>2490</v>
      </c>
      <c r="C48" s="412"/>
      <c r="D48" s="536">
        <v>5</v>
      </c>
      <c r="E48" s="536">
        <v>5</v>
      </c>
      <c r="F48" s="536">
        <v>5</v>
      </c>
      <c r="G48" s="536">
        <v>2</v>
      </c>
      <c r="H48" s="536">
        <v>4</v>
      </c>
      <c r="I48" s="536">
        <v>6</v>
      </c>
      <c r="J48" s="536">
        <v>6</v>
      </c>
      <c r="K48" s="536">
        <v>6</v>
      </c>
      <c r="L48" s="536">
        <v>13</v>
      </c>
      <c r="M48" s="536">
        <v>8</v>
      </c>
      <c r="N48" s="536">
        <v>8</v>
      </c>
      <c r="O48" s="536">
        <v>20</v>
      </c>
      <c r="P48" s="536">
        <v>20</v>
      </c>
      <c r="Q48" s="536">
        <v>23</v>
      </c>
      <c r="R48" s="536">
        <v>20</v>
      </c>
      <c r="S48" s="536">
        <v>17</v>
      </c>
      <c r="T48" s="536">
        <v>13</v>
      </c>
      <c r="U48" s="536">
        <v>13</v>
      </c>
      <c r="V48" s="536">
        <v>17</v>
      </c>
      <c r="W48" s="536">
        <v>23.5</v>
      </c>
      <c r="X48" s="536">
        <v>27.7</v>
      </c>
      <c r="Y48" s="536">
        <v>30.8</v>
      </c>
      <c r="Z48" s="536">
        <v>35.4</v>
      </c>
      <c r="AA48" s="536">
        <v>35</v>
      </c>
      <c r="AB48" s="536">
        <v>35.6</v>
      </c>
      <c r="AC48" s="536"/>
      <c r="AD48" s="536">
        <v>3.5</v>
      </c>
      <c r="AE48" s="555"/>
      <c r="AF48" s="715">
        <v>17</v>
      </c>
      <c r="AG48" s="715">
        <v>24</v>
      </c>
      <c r="AH48" s="987"/>
    </row>
    <row r="49" spans="1:34" s="407" customFormat="1" ht="16.149999999999999" customHeight="1">
      <c r="A49" s="988"/>
      <c r="B49" s="411" t="s">
        <v>2491</v>
      </c>
      <c r="C49" s="412"/>
      <c r="D49" s="536"/>
      <c r="E49" s="536"/>
      <c r="F49" s="536"/>
      <c r="G49" s="536"/>
      <c r="H49" s="536"/>
      <c r="I49" s="536"/>
      <c r="J49" s="536"/>
      <c r="K49" s="536"/>
      <c r="L49" s="536"/>
      <c r="M49" s="536"/>
      <c r="N49" s="536"/>
      <c r="O49" s="536"/>
      <c r="P49" s="536"/>
      <c r="Q49" s="536"/>
      <c r="R49" s="536"/>
      <c r="S49" s="536"/>
      <c r="T49" s="536"/>
      <c r="U49" s="536"/>
      <c r="V49" s="536"/>
      <c r="W49" s="537">
        <v>0.5</v>
      </c>
      <c r="X49" s="537">
        <v>0.6</v>
      </c>
      <c r="Y49" s="537">
        <v>0.3</v>
      </c>
      <c r="Z49" s="537">
        <v>0.9</v>
      </c>
      <c r="AA49" s="537">
        <v>0.3</v>
      </c>
      <c r="AB49" s="537">
        <v>0.4</v>
      </c>
      <c r="AC49" s="537"/>
      <c r="AD49" s="537">
        <v>0.2</v>
      </c>
      <c r="AE49" s="557"/>
      <c r="AF49" s="716" t="s">
        <v>3570</v>
      </c>
      <c r="AG49" s="716" t="s">
        <v>3570</v>
      </c>
      <c r="AH49" s="987"/>
    </row>
    <row r="50" spans="1:34" s="407" customFormat="1" ht="16.149999999999999" customHeight="1">
      <c r="A50" s="988"/>
      <c r="B50" s="411" t="s">
        <v>2492</v>
      </c>
      <c r="C50" s="412"/>
      <c r="D50" s="536"/>
      <c r="E50" s="536"/>
      <c r="F50" s="536"/>
      <c r="G50" s="536"/>
      <c r="H50" s="536"/>
      <c r="I50" s="536"/>
      <c r="J50" s="536"/>
      <c r="K50" s="536"/>
      <c r="L50" s="536"/>
      <c r="M50" s="536"/>
      <c r="N50" s="536"/>
      <c r="O50" s="536"/>
      <c r="P50" s="536"/>
      <c r="Q50" s="536"/>
      <c r="R50" s="536"/>
      <c r="S50" s="536"/>
      <c r="T50" s="536"/>
      <c r="U50" s="536"/>
      <c r="V50" s="536"/>
      <c r="W50" s="536">
        <v>4.5999999999999996</v>
      </c>
      <c r="X50" s="536">
        <v>3.6</v>
      </c>
      <c r="Y50" s="536">
        <v>4.4000000000000004</v>
      </c>
      <c r="Z50" s="536">
        <v>4.7</v>
      </c>
      <c r="AA50" s="536">
        <v>3.6</v>
      </c>
      <c r="AB50" s="536">
        <v>5</v>
      </c>
      <c r="AC50" s="536"/>
      <c r="AD50" s="536">
        <v>2.4</v>
      </c>
      <c r="AE50" s="555"/>
      <c r="AF50" s="715" t="s">
        <v>3570</v>
      </c>
      <c r="AG50" s="715" t="s">
        <v>3570</v>
      </c>
      <c r="AH50" s="987"/>
    </row>
    <row r="51" spans="1:34" s="407" customFormat="1" ht="16.149999999999999" customHeight="1">
      <c r="A51" s="988"/>
      <c r="B51" s="411" t="s">
        <v>2493</v>
      </c>
      <c r="C51" s="412"/>
      <c r="D51" s="536"/>
      <c r="E51" s="536"/>
      <c r="F51" s="536"/>
      <c r="G51" s="536"/>
      <c r="H51" s="536"/>
      <c r="I51" s="536"/>
      <c r="J51" s="536"/>
      <c r="K51" s="536"/>
      <c r="L51" s="536">
        <v>6</v>
      </c>
      <c r="M51" s="536">
        <v>2</v>
      </c>
      <c r="N51" s="536">
        <v>3</v>
      </c>
      <c r="O51" s="536">
        <v>1</v>
      </c>
      <c r="P51" s="536">
        <v>1</v>
      </c>
      <c r="Q51" s="536"/>
      <c r="R51" s="536">
        <v>1</v>
      </c>
      <c r="S51" s="536"/>
      <c r="T51" s="536"/>
      <c r="U51" s="536"/>
      <c r="V51" s="536"/>
      <c r="W51" s="537">
        <v>0.5</v>
      </c>
      <c r="X51" s="537">
        <v>0.5</v>
      </c>
      <c r="Y51" s="537">
        <v>0.2</v>
      </c>
      <c r="Z51" s="537">
        <v>1</v>
      </c>
      <c r="AA51" s="536">
        <v>3.1</v>
      </c>
      <c r="AB51" s="536">
        <v>1.7</v>
      </c>
      <c r="AC51" s="536"/>
      <c r="AD51" s="536">
        <v>0.6</v>
      </c>
      <c r="AE51" s="555"/>
      <c r="AF51" s="715">
        <v>2</v>
      </c>
      <c r="AG51" s="715">
        <v>2</v>
      </c>
      <c r="AH51" s="987"/>
    </row>
    <row r="52" spans="1:34" s="406" customFormat="1" ht="22.4" customHeight="1">
      <c r="A52" s="988" t="s">
        <v>10</v>
      </c>
      <c r="B52" s="409" t="s">
        <v>27</v>
      </c>
      <c r="C52" s="410" t="s">
        <v>42</v>
      </c>
      <c r="D52" s="535">
        <v>74</v>
      </c>
      <c r="E52" s="535">
        <v>82</v>
      </c>
      <c r="F52" s="535">
        <v>100</v>
      </c>
      <c r="G52" s="535">
        <v>119</v>
      </c>
      <c r="H52" s="535">
        <v>137</v>
      </c>
      <c r="I52" s="535">
        <v>159</v>
      </c>
      <c r="J52" s="535">
        <v>169</v>
      </c>
      <c r="K52" s="535">
        <v>62</v>
      </c>
      <c r="L52" s="535">
        <v>139</v>
      </c>
      <c r="M52" s="535">
        <v>228</v>
      </c>
      <c r="N52" s="535">
        <v>277</v>
      </c>
      <c r="O52" s="535">
        <v>312</v>
      </c>
      <c r="P52" s="535">
        <v>344</v>
      </c>
      <c r="Q52" s="535">
        <v>375</v>
      </c>
      <c r="R52" s="535">
        <v>163</v>
      </c>
      <c r="S52" s="535">
        <v>196</v>
      </c>
      <c r="T52" s="535">
        <v>225</v>
      </c>
      <c r="U52" s="535">
        <v>256</v>
      </c>
      <c r="V52" s="535">
        <v>196</v>
      </c>
      <c r="W52" s="535">
        <v>222.29999999999998</v>
      </c>
      <c r="X52" s="535">
        <v>244.39999999999998</v>
      </c>
      <c r="Y52" s="535">
        <v>293.20000000000005</v>
      </c>
      <c r="Z52" s="535">
        <v>255.45400000000001</v>
      </c>
      <c r="AA52" s="535">
        <v>291.3</v>
      </c>
      <c r="AB52" s="535">
        <v>383.69999999999993</v>
      </c>
      <c r="AC52" s="535">
        <v>68.300000000000011</v>
      </c>
      <c r="AD52" s="535">
        <v>7.7550000000000008</v>
      </c>
      <c r="AE52" s="554"/>
      <c r="AF52" s="642"/>
      <c r="AG52" s="642"/>
      <c r="AH52" s="987" t="s">
        <v>2494</v>
      </c>
    </row>
    <row r="53" spans="1:34" s="407" customFormat="1" ht="16.149999999999999" customHeight="1">
      <c r="A53" s="988"/>
      <c r="B53" s="411" t="s">
        <v>2307</v>
      </c>
      <c r="C53" s="412"/>
      <c r="D53" s="536">
        <v>8</v>
      </c>
      <c r="E53" s="536">
        <v>9</v>
      </c>
      <c r="F53" s="536">
        <v>6</v>
      </c>
      <c r="G53" s="536">
        <v>15</v>
      </c>
      <c r="H53" s="536">
        <v>20</v>
      </c>
      <c r="I53" s="536">
        <v>24</v>
      </c>
      <c r="J53" s="536">
        <v>31</v>
      </c>
      <c r="K53" s="536">
        <v>6</v>
      </c>
      <c r="L53" s="536">
        <v>22</v>
      </c>
      <c r="M53" s="536">
        <v>39</v>
      </c>
      <c r="N53" s="536">
        <v>52</v>
      </c>
      <c r="O53" s="536">
        <v>59</v>
      </c>
      <c r="P53" s="536">
        <v>64</v>
      </c>
      <c r="Q53" s="536">
        <v>84</v>
      </c>
      <c r="R53" s="536">
        <v>37</v>
      </c>
      <c r="S53" s="536">
        <v>40</v>
      </c>
      <c r="T53" s="536">
        <v>39</v>
      </c>
      <c r="U53" s="536">
        <v>45.3</v>
      </c>
      <c r="V53" s="536">
        <v>35</v>
      </c>
      <c r="W53" s="536">
        <v>36.9</v>
      </c>
      <c r="X53" s="536">
        <v>12.1</v>
      </c>
      <c r="Y53" s="536">
        <v>21.6</v>
      </c>
      <c r="Z53" s="536">
        <v>11.5</v>
      </c>
      <c r="AA53" s="536">
        <v>20.7</v>
      </c>
      <c r="AB53" s="536">
        <v>28.7</v>
      </c>
      <c r="AC53" s="536">
        <v>8</v>
      </c>
      <c r="AD53" s="536">
        <v>0.49299999999999999</v>
      </c>
      <c r="AE53" s="555"/>
      <c r="AF53" s="643"/>
      <c r="AG53" s="643"/>
      <c r="AH53" s="987"/>
    </row>
    <row r="54" spans="1:34" s="407" customFormat="1" ht="16.149999999999999" customHeight="1">
      <c r="A54" s="988"/>
      <c r="B54" s="411" t="s">
        <v>2488</v>
      </c>
      <c r="C54" s="412"/>
      <c r="D54" s="536">
        <v>5</v>
      </c>
      <c r="E54" s="536">
        <v>6</v>
      </c>
      <c r="F54" s="536">
        <v>2</v>
      </c>
      <c r="G54" s="536">
        <v>2</v>
      </c>
      <c r="H54" s="536">
        <v>7</v>
      </c>
      <c r="I54" s="536">
        <v>6</v>
      </c>
      <c r="J54" s="536">
        <v>7</v>
      </c>
      <c r="K54" s="536">
        <v>2</v>
      </c>
      <c r="L54" s="536">
        <v>4</v>
      </c>
      <c r="M54" s="536">
        <v>9</v>
      </c>
      <c r="N54" s="536">
        <v>14</v>
      </c>
      <c r="O54" s="536">
        <v>16</v>
      </c>
      <c r="P54" s="536">
        <v>14</v>
      </c>
      <c r="Q54" s="536">
        <v>11</v>
      </c>
      <c r="R54" s="536">
        <v>5</v>
      </c>
      <c r="S54" s="536">
        <v>6</v>
      </c>
      <c r="T54" s="536">
        <v>10</v>
      </c>
      <c r="U54" s="536">
        <v>10</v>
      </c>
      <c r="V54" s="536">
        <v>6</v>
      </c>
      <c r="W54" s="536">
        <v>8.6999999999999993</v>
      </c>
      <c r="X54" s="536">
        <v>5.7</v>
      </c>
      <c r="Y54" s="536">
        <v>14</v>
      </c>
      <c r="Z54" s="536">
        <v>4.3</v>
      </c>
      <c r="AA54" s="536">
        <v>10.8</v>
      </c>
      <c r="AB54" s="536">
        <v>11.2</v>
      </c>
      <c r="AC54" s="536">
        <v>4.9000000000000004</v>
      </c>
      <c r="AD54" s="536">
        <v>0.251</v>
      </c>
      <c r="AE54" s="555"/>
      <c r="AF54" s="643"/>
      <c r="AG54" s="643"/>
      <c r="AH54" s="987"/>
    </row>
    <row r="55" spans="1:34" s="407" customFormat="1" ht="16.149999999999999" customHeight="1">
      <c r="A55" s="988"/>
      <c r="B55" s="411" t="s">
        <v>2489</v>
      </c>
      <c r="C55" s="412"/>
      <c r="D55" s="536">
        <v>4</v>
      </c>
      <c r="E55" s="536">
        <v>4</v>
      </c>
      <c r="F55" s="536">
        <v>1</v>
      </c>
      <c r="G55" s="536">
        <v>1</v>
      </c>
      <c r="H55" s="536">
        <v>2</v>
      </c>
      <c r="I55" s="536">
        <v>2</v>
      </c>
      <c r="J55" s="536">
        <v>3</v>
      </c>
      <c r="K55" s="536">
        <v>1</v>
      </c>
      <c r="L55" s="536">
        <v>5</v>
      </c>
      <c r="M55" s="536">
        <v>3</v>
      </c>
      <c r="N55" s="536">
        <v>6</v>
      </c>
      <c r="O55" s="536">
        <v>7</v>
      </c>
      <c r="P55" s="536">
        <v>14</v>
      </c>
      <c r="Q55" s="536">
        <v>16</v>
      </c>
      <c r="R55" s="536">
        <v>6</v>
      </c>
      <c r="S55" s="536">
        <v>7</v>
      </c>
      <c r="T55" s="536">
        <v>23</v>
      </c>
      <c r="U55" s="536">
        <v>23.4</v>
      </c>
      <c r="V55" s="536">
        <v>12</v>
      </c>
      <c r="W55" s="536">
        <v>12.7</v>
      </c>
      <c r="X55" s="536">
        <v>7.4</v>
      </c>
      <c r="Y55" s="536">
        <v>13.5</v>
      </c>
      <c r="Z55" s="536">
        <v>5.5</v>
      </c>
      <c r="AA55" s="536">
        <v>12.2</v>
      </c>
      <c r="AB55" s="536">
        <v>17</v>
      </c>
      <c r="AC55" s="536">
        <v>5.8</v>
      </c>
      <c r="AD55" s="536">
        <v>0.224</v>
      </c>
      <c r="AE55" s="555"/>
      <c r="AF55" s="643"/>
      <c r="AG55" s="643"/>
      <c r="AH55" s="987"/>
    </row>
    <row r="56" spans="1:34" s="407" customFormat="1" ht="16.149999999999999" customHeight="1">
      <c r="A56" s="988"/>
      <c r="B56" s="411" t="s">
        <v>2490</v>
      </c>
      <c r="C56" s="412"/>
      <c r="D56" s="536">
        <v>57</v>
      </c>
      <c r="E56" s="536">
        <v>63</v>
      </c>
      <c r="F56" s="536">
        <v>64</v>
      </c>
      <c r="G56" s="536">
        <v>82</v>
      </c>
      <c r="H56" s="536">
        <v>95</v>
      </c>
      <c r="I56" s="536">
        <v>110</v>
      </c>
      <c r="J56" s="536">
        <v>119</v>
      </c>
      <c r="K56" s="536">
        <v>43</v>
      </c>
      <c r="L56" s="536">
        <v>99</v>
      </c>
      <c r="M56" s="536">
        <v>176</v>
      </c>
      <c r="N56" s="536">
        <v>203</v>
      </c>
      <c r="O56" s="536">
        <v>228</v>
      </c>
      <c r="P56" s="536">
        <v>247</v>
      </c>
      <c r="Q56" s="536">
        <v>262</v>
      </c>
      <c r="R56" s="536">
        <v>111</v>
      </c>
      <c r="S56" s="536">
        <v>143</v>
      </c>
      <c r="T56" s="536">
        <v>153</v>
      </c>
      <c r="U56" s="536">
        <v>177.3</v>
      </c>
      <c r="V56" s="536">
        <v>142</v>
      </c>
      <c r="W56" s="536">
        <v>162.1</v>
      </c>
      <c r="X56" s="536">
        <v>99.6</v>
      </c>
      <c r="Y56" s="536">
        <v>110.9</v>
      </c>
      <c r="Z56" s="536">
        <v>75.099999999999994</v>
      </c>
      <c r="AA56" s="536">
        <v>141.6</v>
      </c>
      <c r="AB56" s="536">
        <v>255</v>
      </c>
      <c r="AC56" s="536">
        <v>36.700000000000003</v>
      </c>
      <c r="AD56" s="536">
        <v>6.0060000000000002</v>
      </c>
      <c r="AE56" s="555"/>
      <c r="AF56" s="643"/>
      <c r="AG56" s="643"/>
      <c r="AH56" s="987"/>
    </row>
    <row r="57" spans="1:34" s="407" customFormat="1" ht="16.149999999999999" customHeight="1">
      <c r="A57" s="988"/>
      <c r="B57" s="411" t="s">
        <v>2491</v>
      </c>
      <c r="C57" s="412"/>
      <c r="D57" s="536"/>
      <c r="E57" s="536"/>
      <c r="F57" s="536"/>
      <c r="G57" s="536"/>
      <c r="H57" s="536"/>
      <c r="I57" s="536"/>
      <c r="J57" s="536"/>
      <c r="K57" s="536"/>
      <c r="L57" s="536"/>
      <c r="M57" s="536"/>
      <c r="N57" s="536"/>
      <c r="O57" s="536"/>
      <c r="P57" s="536"/>
      <c r="Q57" s="536"/>
      <c r="R57" s="536"/>
      <c r="S57" s="536"/>
      <c r="T57" s="536"/>
      <c r="U57" s="536"/>
      <c r="V57" s="536"/>
      <c r="W57" s="536"/>
      <c r="X57" s="537">
        <v>0.2</v>
      </c>
      <c r="Y57" s="537">
        <v>0.4</v>
      </c>
      <c r="Z57" s="537">
        <v>0.154</v>
      </c>
      <c r="AA57" s="537">
        <v>0.5</v>
      </c>
      <c r="AB57" s="537">
        <v>0.7</v>
      </c>
      <c r="AC57" s="537">
        <v>0.2</v>
      </c>
      <c r="AD57" s="537">
        <v>1.6E-2</v>
      </c>
      <c r="AE57" s="557"/>
      <c r="AF57" s="645"/>
      <c r="AG57" s="645"/>
      <c r="AH57" s="987"/>
    </row>
    <row r="58" spans="1:34" s="407" customFormat="1" ht="16.149999999999999" customHeight="1">
      <c r="A58" s="988"/>
      <c r="B58" s="411" t="s">
        <v>2492</v>
      </c>
      <c r="C58" s="412"/>
      <c r="D58" s="536"/>
      <c r="E58" s="536"/>
      <c r="F58" s="536"/>
      <c r="G58" s="536"/>
      <c r="H58" s="536"/>
      <c r="I58" s="536"/>
      <c r="J58" s="536"/>
      <c r="K58" s="536"/>
      <c r="L58" s="536"/>
      <c r="M58" s="536"/>
      <c r="N58" s="536"/>
      <c r="O58" s="536"/>
      <c r="P58" s="536"/>
      <c r="Q58" s="536"/>
      <c r="R58" s="536"/>
      <c r="S58" s="536"/>
      <c r="T58" s="536"/>
      <c r="U58" s="536"/>
      <c r="V58" s="536"/>
      <c r="W58" s="536"/>
      <c r="X58" s="536">
        <v>3.6</v>
      </c>
      <c r="Y58" s="536">
        <v>7.3</v>
      </c>
      <c r="Z58" s="536">
        <v>2.9</v>
      </c>
      <c r="AA58" s="536">
        <v>5.0999999999999996</v>
      </c>
      <c r="AB58" s="536">
        <v>6.2</v>
      </c>
      <c r="AC58" s="536">
        <v>3.8</v>
      </c>
      <c r="AD58" s="536">
        <v>0.13700000000000001</v>
      </c>
      <c r="AE58" s="555"/>
      <c r="AF58" s="643"/>
      <c r="AG58" s="643"/>
      <c r="AH58" s="987"/>
    </row>
    <row r="59" spans="1:34" s="407" customFormat="1" ht="16.149999999999999" customHeight="1">
      <c r="A59" s="988"/>
      <c r="B59" s="411" t="s">
        <v>2493</v>
      </c>
      <c r="C59" s="412"/>
      <c r="D59" s="536"/>
      <c r="E59" s="536"/>
      <c r="F59" s="536">
        <v>27</v>
      </c>
      <c r="G59" s="536">
        <v>19</v>
      </c>
      <c r="H59" s="536">
        <v>13</v>
      </c>
      <c r="I59" s="536">
        <v>17</v>
      </c>
      <c r="J59" s="536">
        <v>9</v>
      </c>
      <c r="K59" s="536">
        <v>10</v>
      </c>
      <c r="L59" s="536">
        <v>9</v>
      </c>
      <c r="M59" s="536">
        <v>1</v>
      </c>
      <c r="N59" s="536">
        <v>2</v>
      </c>
      <c r="O59" s="536">
        <v>2</v>
      </c>
      <c r="P59" s="536">
        <v>5</v>
      </c>
      <c r="Q59" s="536">
        <v>2</v>
      </c>
      <c r="R59" s="536">
        <v>4</v>
      </c>
      <c r="S59" s="536"/>
      <c r="T59" s="536"/>
      <c r="U59" s="536"/>
      <c r="V59" s="536">
        <v>1</v>
      </c>
      <c r="W59" s="536">
        <v>1.9</v>
      </c>
      <c r="X59" s="536">
        <v>115.8</v>
      </c>
      <c r="Y59" s="536">
        <v>125.5</v>
      </c>
      <c r="Z59" s="536">
        <v>156</v>
      </c>
      <c r="AA59" s="536">
        <v>100.4</v>
      </c>
      <c r="AB59" s="536">
        <v>64.900000000000006</v>
      </c>
      <c r="AC59" s="536">
        <v>8.9</v>
      </c>
      <c r="AD59" s="536">
        <v>0.628</v>
      </c>
      <c r="AE59" s="555"/>
      <c r="AF59" s="643"/>
      <c r="AG59" s="643"/>
      <c r="AH59" s="987"/>
    </row>
    <row r="60" spans="1:34" s="406" customFormat="1" ht="22.4" customHeight="1">
      <c r="A60" s="988" t="s">
        <v>9</v>
      </c>
      <c r="B60" s="409" t="s">
        <v>27</v>
      </c>
      <c r="C60" s="410" t="s">
        <v>42</v>
      </c>
      <c r="D60" s="535">
        <v>192</v>
      </c>
      <c r="E60" s="535">
        <v>194</v>
      </c>
      <c r="F60" s="535">
        <v>206</v>
      </c>
      <c r="G60" s="535">
        <v>219</v>
      </c>
      <c r="H60" s="535">
        <v>254</v>
      </c>
      <c r="I60" s="535">
        <v>228</v>
      </c>
      <c r="J60" s="535">
        <v>266</v>
      </c>
      <c r="K60" s="535">
        <v>383</v>
      </c>
      <c r="L60" s="535">
        <v>424</v>
      </c>
      <c r="M60" s="535">
        <v>428</v>
      </c>
      <c r="N60" s="535">
        <v>438</v>
      </c>
      <c r="O60" s="535">
        <v>638</v>
      </c>
      <c r="P60" s="535">
        <v>734</v>
      </c>
      <c r="Q60" s="535">
        <v>742</v>
      </c>
      <c r="R60" s="535">
        <v>755</v>
      </c>
      <c r="S60" s="535">
        <v>745</v>
      </c>
      <c r="T60" s="535">
        <v>766</v>
      </c>
      <c r="U60" s="535">
        <v>770.2</v>
      </c>
      <c r="V60" s="535">
        <v>795.00000000000011</v>
      </c>
      <c r="W60" s="535">
        <v>819.09999999999991</v>
      </c>
      <c r="X60" s="535">
        <v>804.9</v>
      </c>
      <c r="Y60" s="535">
        <v>849.19999999999993</v>
      </c>
      <c r="Z60" s="535">
        <v>837.3</v>
      </c>
      <c r="AA60" s="535">
        <v>870.7</v>
      </c>
      <c r="AB60" s="535">
        <v>978.40000000000009</v>
      </c>
      <c r="AC60" s="535">
        <v>198.99999999999997</v>
      </c>
      <c r="AD60" s="535">
        <v>431.89999999999992</v>
      </c>
      <c r="AE60" s="554"/>
      <c r="AF60" s="642"/>
      <c r="AG60" s="642"/>
      <c r="AH60" s="987"/>
    </row>
    <row r="61" spans="1:34" s="407" customFormat="1" ht="16.149999999999999" customHeight="1">
      <c r="A61" s="988"/>
      <c r="B61" s="411" t="s">
        <v>2307</v>
      </c>
      <c r="C61" s="412"/>
      <c r="D61" s="536">
        <v>140</v>
      </c>
      <c r="E61" s="536">
        <v>143</v>
      </c>
      <c r="F61" s="536">
        <v>153</v>
      </c>
      <c r="G61" s="536">
        <v>162</v>
      </c>
      <c r="H61" s="536">
        <v>188</v>
      </c>
      <c r="I61" s="536">
        <v>171</v>
      </c>
      <c r="J61" s="536">
        <v>203</v>
      </c>
      <c r="K61" s="536">
        <v>300</v>
      </c>
      <c r="L61" s="536">
        <v>320</v>
      </c>
      <c r="M61" s="536">
        <v>336</v>
      </c>
      <c r="N61" s="536">
        <v>337</v>
      </c>
      <c r="O61" s="536">
        <v>484</v>
      </c>
      <c r="P61" s="536">
        <v>559</v>
      </c>
      <c r="Q61" s="536">
        <v>574</v>
      </c>
      <c r="R61" s="536">
        <v>574</v>
      </c>
      <c r="S61" s="536">
        <v>562</v>
      </c>
      <c r="T61" s="536">
        <v>588</v>
      </c>
      <c r="U61" s="536">
        <v>631.1</v>
      </c>
      <c r="V61" s="536">
        <v>642.20000000000005</v>
      </c>
      <c r="W61" s="536">
        <v>637.29999999999995</v>
      </c>
      <c r="X61" s="536">
        <v>635.9</v>
      </c>
      <c r="Y61" s="536">
        <v>645</v>
      </c>
      <c r="Z61" s="536">
        <v>698.3</v>
      </c>
      <c r="AA61" s="536">
        <v>726.2</v>
      </c>
      <c r="AB61" s="536">
        <v>896.1</v>
      </c>
      <c r="AC61" s="536">
        <v>184.6</v>
      </c>
      <c r="AD61" s="536">
        <v>392.7</v>
      </c>
      <c r="AE61" s="555"/>
      <c r="AF61" s="643"/>
      <c r="AG61" s="643"/>
      <c r="AH61" s="987"/>
    </row>
    <row r="62" spans="1:34" s="407" customFormat="1" ht="16.149999999999999" customHeight="1">
      <c r="A62" s="988"/>
      <c r="B62" s="411" t="s">
        <v>2488</v>
      </c>
      <c r="C62" s="412"/>
      <c r="D62" s="536">
        <v>6</v>
      </c>
      <c r="E62" s="536">
        <v>10</v>
      </c>
      <c r="F62" s="536">
        <v>10</v>
      </c>
      <c r="G62" s="536">
        <v>11</v>
      </c>
      <c r="H62" s="536">
        <v>13</v>
      </c>
      <c r="I62" s="536">
        <v>11</v>
      </c>
      <c r="J62" s="536">
        <v>12</v>
      </c>
      <c r="K62" s="536">
        <v>15</v>
      </c>
      <c r="L62" s="536">
        <v>18</v>
      </c>
      <c r="M62" s="536">
        <v>21</v>
      </c>
      <c r="N62" s="536">
        <v>19</v>
      </c>
      <c r="O62" s="536">
        <v>36</v>
      </c>
      <c r="P62" s="536">
        <v>47</v>
      </c>
      <c r="Q62" s="536">
        <v>45</v>
      </c>
      <c r="R62" s="536">
        <v>46</v>
      </c>
      <c r="S62" s="536">
        <v>46</v>
      </c>
      <c r="T62" s="536">
        <v>45</v>
      </c>
      <c r="U62" s="536">
        <v>28.4</v>
      </c>
      <c r="V62" s="536">
        <v>49.9</v>
      </c>
      <c r="W62" s="536">
        <v>47.5</v>
      </c>
      <c r="X62" s="536">
        <v>48.3</v>
      </c>
      <c r="Y62" s="536">
        <v>56.9</v>
      </c>
      <c r="Z62" s="536">
        <v>45.6</v>
      </c>
      <c r="AA62" s="536">
        <v>47.4</v>
      </c>
      <c r="AB62" s="536">
        <v>15.7</v>
      </c>
      <c r="AC62" s="536">
        <v>3.6</v>
      </c>
      <c r="AD62" s="536">
        <v>9.9</v>
      </c>
      <c r="AE62" s="555"/>
      <c r="AF62" s="643"/>
      <c r="AG62" s="643"/>
      <c r="AH62" s="987"/>
    </row>
    <row r="63" spans="1:34" s="407" customFormat="1" ht="16.149999999999999" customHeight="1">
      <c r="A63" s="988"/>
      <c r="B63" s="411" t="s">
        <v>2489</v>
      </c>
      <c r="C63" s="412"/>
      <c r="D63" s="536">
        <v>8</v>
      </c>
      <c r="E63" s="536">
        <v>8</v>
      </c>
      <c r="F63" s="536">
        <v>8</v>
      </c>
      <c r="G63" s="536">
        <v>9</v>
      </c>
      <c r="H63" s="536">
        <v>10</v>
      </c>
      <c r="I63" s="536"/>
      <c r="J63" s="536"/>
      <c r="K63" s="536">
        <v>6</v>
      </c>
      <c r="L63" s="536">
        <v>10</v>
      </c>
      <c r="M63" s="536">
        <v>11</v>
      </c>
      <c r="N63" s="536">
        <v>9</v>
      </c>
      <c r="O63" s="536">
        <v>10</v>
      </c>
      <c r="P63" s="536">
        <v>13</v>
      </c>
      <c r="Q63" s="536">
        <v>12</v>
      </c>
      <c r="R63" s="536">
        <v>12</v>
      </c>
      <c r="S63" s="536">
        <v>20</v>
      </c>
      <c r="T63" s="536">
        <v>10</v>
      </c>
      <c r="U63" s="536">
        <v>7</v>
      </c>
      <c r="V63" s="536">
        <v>18.5</v>
      </c>
      <c r="W63" s="536">
        <v>8.4</v>
      </c>
      <c r="X63" s="536">
        <v>9.1</v>
      </c>
      <c r="Y63" s="536">
        <v>12.4</v>
      </c>
      <c r="Z63" s="536">
        <v>15.4</v>
      </c>
      <c r="AA63" s="536">
        <v>16</v>
      </c>
      <c r="AB63" s="536">
        <v>6.4</v>
      </c>
      <c r="AC63" s="536">
        <v>2.1</v>
      </c>
      <c r="AD63" s="536">
        <v>6</v>
      </c>
      <c r="AE63" s="555"/>
      <c r="AF63" s="643"/>
      <c r="AG63" s="643"/>
      <c r="AH63" s="987"/>
    </row>
    <row r="64" spans="1:34" s="407" customFormat="1" ht="16.149999999999999" customHeight="1">
      <c r="A64" s="988"/>
      <c r="B64" s="411" t="s">
        <v>2490</v>
      </c>
      <c r="C64" s="412"/>
      <c r="D64" s="536">
        <v>36</v>
      </c>
      <c r="E64" s="536">
        <v>31</v>
      </c>
      <c r="F64" s="536">
        <v>33</v>
      </c>
      <c r="G64" s="536">
        <v>35</v>
      </c>
      <c r="H64" s="536">
        <v>40</v>
      </c>
      <c r="I64" s="536">
        <v>38</v>
      </c>
      <c r="J64" s="536">
        <v>43</v>
      </c>
      <c r="K64" s="536">
        <v>55</v>
      </c>
      <c r="L64" s="536">
        <v>68</v>
      </c>
      <c r="M64" s="536">
        <v>49</v>
      </c>
      <c r="N64" s="536">
        <v>60</v>
      </c>
      <c r="O64" s="536">
        <v>94</v>
      </c>
      <c r="P64" s="536">
        <v>99</v>
      </c>
      <c r="Q64" s="536">
        <v>98</v>
      </c>
      <c r="R64" s="536">
        <v>105</v>
      </c>
      <c r="S64" s="536">
        <v>105</v>
      </c>
      <c r="T64" s="536">
        <v>102</v>
      </c>
      <c r="U64" s="536">
        <v>92</v>
      </c>
      <c r="V64" s="536">
        <v>71.7</v>
      </c>
      <c r="W64" s="536">
        <v>106.5</v>
      </c>
      <c r="X64" s="536">
        <v>96.6</v>
      </c>
      <c r="Y64" s="536">
        <v>115.6</v>
      </c>
      <c r="Z64" s="536">
        <v>50</v>
      </c>
      <c r="AA64" s="536">
        <v>52</v>
      </c>
      <c r="AB64" s="536">
        <v>42.1</v>
      </c>
      <c r="AC64" s="536">
        <v>6.4</v>
      </c>
      <c r="AD64" s="536">
        <v>16.399999999999999</v>
      </c>
      <c r="AE64" s="555"/>
      <c r="AF64" s="643"/>
      <c r="AG64" s="643"/>
      <c r="AH64" s="987"/>
    </row>
    <row r="65" spans="1:37" s="407" customFormat="1" ht="16.149999999999999" customHeight="1">
      <c r="A65" s="988"/>
      <c r="B65" s="411" t="s">
        <v>2491</v>
      </c>
      <c r="C65" s="412"/>
      <c r="D65" s="536"/>
      <c r="E65" s="536"/>
      <c r="F65" s="536"/>
      <c r="G65" s="536"/>
      <c r="H65" s="536"/>
      <c r="I65" s="536"/>
      <c r="J65" s="536"/>
      <c r="K65" s="536"/>
      <c r="L65" s="536"/>
      <c r="M65" s="536"/>
      <c r="N65" s="536"/>
      <c r="O65" s="536">
        <v>6</v>
      </c>
      <c r="P65" s="536">
        <v>2</v>
      </c>
      <c r="Q65" s="536">
        <v>2</v>
      </c>
      <c r="R65" s="536">
        <v>2</v>
      </c>
      <c r="S65" s="536">
        <v>2</v>
      </c>
      <c r="T65" s="536">
        <v>3</v>
      </c>
      <c r="U65" s="536">
        <v>2.2999999999999998</v>
      </c>
      <c r="V65" s="536"/>
      <c r="W65" s="536">
        <v>1.1000000000000001</v>
      </c>
      <c r="X65" s="536">
        <v>0.9</v>
      </c>
      <c r="Y65" s="536">
        <v>1.2</v>
      </c>
      <c r="Z65" s="536">
        <v>1.1000000000000001</v>
      </c>
      <c r="AA65" s="536">
        <v>1.1000000000000001</v>
      </c>
      <c r="AB65" s="536"/>
      <c r="AC65" s="536"/>
      <c r="AD65" s="536"/>
      <c r="AE65" s="555"/>
      <c r="AF65" s="643"/>
      <c r="AG65" s="643"/>
      <c r="AH65" s="987"/>
    </row>
    <row r="66" spans="1:37" s="407" customFormat="1" ht="16.149999999999999" customHeight="1">
      <c r="A66" s="988"/>
      <c r="B66" s="411" t="s">
        <v>2492</v>
      </c>
      <c r="C66" s="412"/>
      <c r="D66" s="536">
        <v>2</v>
      </c>
      <c r="E66" s="536">
        <v>2</v>
      </c>
      <c r="F66" s="536">
        <v>2</v>
      </c>
      <c r="G66" s="536">
        <v>2</v>
      </c>
      <c r="H66" s="536">
        <v>3</v>
      </c>
      <c r="I66" s="536"/>
      <c r="J66" s="536"/>
      <c r="K66" s="536">
        <v>2</v>
      </c>
      <c r="L66" s="536">
        <v>4</v>
      </c>
      <c r="M66" s="536">
        <v>7</v>
      </c>
      <c r="N66" s="536">
        <v>10</v>
      </c>
      <c r="O66" s="536"/>
      <c r="P66" s="536">
        <v>13</v>
      </c>
      <c r="Q66" s="536">
        <v>10</v>
      </c>
      <c r="R66" s="536">
        <v>14</v>
      </c>
      <c r="S66" s="536">
        <v>8</v>
      </c>
      <c r="T66" s="536">
        <v>16</v>
      </c>
      <c r="U66" s="536">
        <v>4.2</v>
      </c>
      <c r="V66" s="536"/>
      <c r="W66" s="536">
        <v>10</v>
      </c>
      <c r="X66" s="536">
        <v>6.1</v>
      </c>
      <c r="Y66" s="536">
        <v>8.8000000000000007</v>
      </c>
      <c r="Z66" s="536">
        <v>10.4</v>
      </c>
      <c r="AA66" s="536">
        <v>10.8</v>
      </c>
      <c r="AB66" s="536">
        <v>6.4</v>
      </c>
      <c r="AC66" s="536">
        <v>2.1</v>
      </c>
      <c r="AD66" s="536">
        <v>6</v>
      </c>
      <c r="AE66" s="555"/>
      <c r="AF66" s="643"/>
      <c r="AG66" s="643"/>
      <c r="AH66" s="987"/>
    </row>
    <row r="67" spans="1:37" s="407" customFormat="1" ht="16.149999999999999" customHeight="1">
      <c r="A67" s="988"/>
      <c r="B67" s="411" t="s">
        <v>2493</v>
      </c>
      <c r="C67" s="412"/>
      <c r="D67" s="536"/>
      <c r="E67" s="536"/>
      <c r="F67" s="536"/>
      <c r="G67" s="536"/>
      <c r="H67" s="536"/>
      <c r="I67" s="536">
        <v>8</v>
      </c>
      <c r="J67" s="536">
        <v>8</v>
      </c>
      <c r="K67" s="536">
        <v>5</v>
      </c>
      <c r="L67" s="536">
        <v>4</v>
      </c>
      <c r="M67" s="536">
        <v>4</v>
      </c>
      <c r="N67" s="536">
        <v>3</v>
      </c>
      <c r="O67" s="536">
        <v>8</v>
      </c>
      <c r="P67" s="536">
        <v>1</v>
      </c>
      <c r="Q67" s="536">
        <v>1</v>
      </c>
      <c r="R67" s="536">
        <v>2</v>
      </c>
      <c r="S67" s="536">
        <v>2</v>
      </c>
      <c r="T67" s="536">
        <v>2</v>
      </c>
      <c r="U67" s="536">
        <v>5.2</v>
      </c>
      <c r="V67" s="536">
        <v>12.7</v>
      </c>
      <c r="W67" s="536">
        <v>8.3000000000000007</v>
      </c>
      <c r="X67" s="536">
        <v>8</v>
      </c>
      <c r="Y67" s="536">
        <v>9.3000000000000007</v>
      </c>
      <c r="Z67" s="536">
        <v>16.5</v>
      </c>
      <c r="AA67" s="536">
        <v>17.2</v>
      </c>
      <c r="AB67" s="536">
        <v>11.7</v>
      </c>
      <c r="AC67" s="536">
        <v>0.2</v>
      </c>
      <c r="AD67" s="536">
        <v>0.9</v>
      </c>
      <c r="AE67" s="555"/>
      <c r="AF67" s="643"/>
      <c r="AG67" s="643"/>
      <c r="AH67" s="987"/>
    </row>
    <row r="68" spans="1:37" s="406" customFormat="1" ht="22.4" customHeight="1">
      <c r="A68" s="988" t="s">
        <v>8</v>
      </c>
      <c r="B68" s="409" t="s">
        <v>27</v>
      </c>
      <c r="C68" s="410" t="s">
        <v>42</v>
      </c>
      <c r="D68" s="535">
        <v>422</v>
      </c>
      <c r="E68" s="535">
        <v>487</v>
      </c>
      <c r="F68" s="535">
        <v>536</v>
      </c>
      <c r="G68" s="535">
        <v>558</v>
      </c>
      <c r="H68" s="535">
        <v>578</v>
      </c>
      <c r="I68" s="535">
        <v>657</v>
      </c>
      <c r="J68" s="535">
        <v>660</v>
      </c>
      <c r="K68" s="535">
        <v>681</v>
      </c>
      <c r="L68" s="535">
        <v>702</v>
      </c>
      <c r="M68" s="535">
        <v>718</v>
      </c>
      <c r="N68" s="535">
        <v>761</v>
      </c>
      <c r="O68" s="535">
        <v>788</v>
      </c>
      <c r="P68" s="535">
        <v>907</v>
      </c>
      <c r="Q68" s="535">
        <v>930</v>
      </c>
      <c r="R68" s="535">
        <v>871</v>
      </c>
      <c r="S68" s="535">
        <v>935</v>
      </c>
      <c r="T68" s="535">
        <v>965</v>
      </c>
      <c r="U68" s="535">
        <v>965.4</v>
      </c>
      <c r="V68" s="535">
        <v>992.5</v>
      </c>
      <c r="W68" s="535">
        <v>1038.4000000000001</v>
      </c>
      <c r="X68" s="535">
        <v>1151.2</v>
      </c>
      <c r="Y68" s="535">
        <v>1275.3</v>
      </c>
      <c r="Z68" s="535">
        <v>1341.8</v>
      </c>
      <c r="AA68" s="535">
        <v>1399.3</v>
      </c>
      <c r="AB68" s="535">
        <v>1383.4</v>
      </c>
      <c r="AC68" s="535">
        <v>309</v>
      </c>
      <c r="AD68" s="535">
        <v>179.7</v>
      </c>
      <c r="AE68" s="535">
        <v>997.19999999999993</v>
      </c>
      <c r="AF68" s="535">
        <v>1295.4100000000001</v>
      </c>
      <c r="AG68" s="535">
        <v>1382.1769999999999</v>
      </c>
      <c r="AH68" s="987"/>
    </row>
    <row r="69" spans="1:37" s="407" customFormat="1" ht="16.149999999999999" customHeight="1">
      <c r="A69" s="988"/>
      <c r="B69" s="411" t="s">
        <v>2307</v>
      </c>
      <c r="C69" s="412"/>
      <c r="D69" s="536">
        <v>144</v>
      </c>
      <c r="E69" s="536">
        <v>163</v>
      </c>
      <c r="F69" s="536">
        <v>164</v>
      </c>
      <c r="G69" s="536">
        <v>163</v>
      </c>
      <c r="H69" s="536">
        <v>156</v>
      </c>
      <c r="I69" s="536">
        <v>164</v>
      </c>
      <c r="J69" s="536">
        <v>168</v>
      </c>
      <c r="K69" s="536">
        <v>172</v>
      </c>
      <c r="L69" s="536">
        <v>174</v>
      </c>
      <c r="M69" s="536">
        <v>175</v>
      </c>
      <c r="N69" s="536">
        <v>185</v>
      </c>
      <c r="O69" s="536">
        <v>189</v>
      </c>
      <c r="P69" s="536">
        <v>211</v>
      </c>
      <c r="Q69" s="536">
        <v>213</v>
      </c>
      <c r="R69" s="536">
        <v>204</v>
      </c>
      <c r="S69" s="536">
        <v>226</v>
      </c>
      <c r="T69" s="536">
        <v>231</v>
      </c>
      <c r="U69" s="536">
        <v>270</v>
      </c>
      <c r="V69" s="536">
        <v>277.3</v>
      </c>
      <c r="W69" s="536">
        <v>273.7</v>
      </c>
      <c r="X69" s="536">
        <v>284.10000000000002</v>
      </c>
      <c r="Y69" s="536">
        <v>291.3</v>
      </c>
      <c r="Z69" s="536">
        <v>301.10000000000002</v>
      </c>
      <c r="AA69" s="536">
        <v>311.8</v>
      </c>
      <c r="AB69" s="536">
        <v>310</v>
      </c>
      <c r="AC69" s="536">
        <v>58.7</v>
      </c>
      <c r="AD69" s="536">
        <v>17.2</v>
      </c>
      <c r="AE69" s="536">
        <v>206.2</v>
      </c>
      <c r="AF69" s="536">
        <v>291.66500000000002</v>
      </c>
      <c r="AG69" s="536">
        <v>303.41899999999998</v>
      </c>
      <c r="AH69" s="987"/>
      <c r="AK69" s="406"/>
    </row>
    <row r="70" spans="1:37" s="407" customFormat="1" ht="16.149999999999999" customHeight="1">
      <c r="A70" s="988"/>
      <c r="B70" s="411" t="s">
        <v>2488</v>
      </c>
      <c r="C70" s="412"/>
      <c r="D70" s="536">
        <v>4</v>
      </c>
      <c r="E70" s="536">
        <v>4</v>
      </c>
      <c r="F70" s="536">
        <v>6</v>
      </c>
      <c r="G70" s="536">
        <v>6</v>
      </c>
      <c r="H70" s="536">
        <v>6</v>
      </c>
      <c r="I70" s="536">
        <v>8</v>
      </c>
      <c r="J70" s="536">
        <v>8</v>
      </c>
      <c r="K70" s="536">
        <v>7</v>
      </c>
      <c r="L70" s="536">
        <v>8</v>
      </c>
      <c r="M70" s="536">
        <v>8</v>
      </c>
      <c r="N70" s="536">
        <v>9</v>
      </c>
      <c r="O70" s="536">
        <v>10</v>
      </c>
      <c r="P70" s="536">
        <v>10</v>
      </c>
      <c r="Q70" s="536">
        <v>14</v>
      </c>
      <c r="R70" s="536">
        <v>13</v>
      </c>
      <c r="S70" s="536">
        <v>14</v>
      </c>
      <c r="T70" s="536">
        <v>14</v>
      </c>
      <c r="U70" s="536">
        <v>16.100000000000001</v>
      </c>
      <c r="V70" s="536">
        <v>15.2</v>
      </c>
      <c r="W70" s="536">
        <v>16.3</v>
      </c>
      <c r="X70" s="536">
        <v>17.899999999999999</v>
      </c>
      <c r="Y70" s="536">
        <v>19.8</v>
      </c>
      <c r="Z70" s="536">
        <v>24.8</v>
      </c>
      <c r="AA70" s="536">
        <v>25.9</v>
      </c>
      <c r="AB70" s="536">
        <v>25.4</v>
      </c>
      <c r="AC70" s="536">
        <v>6.4</v>
      </c>
      <c r="AD70" s="536">
        <v>2.6</v>
      </c>
      <c r="AE70" s="536">
        <v>16.5</v>
      </c>
      <c r="AF70" s="536">
        <v>22.959</v>
      </c>
      <c r="AG70" s="536">
        <v>30.74</v>
      </c>
      <c r="AH70" s="987"/>
      <c r="AK70" s="406"/>
    </row>
    <row r="71" spans="1:37" s="407" customFormat="1" ht="16.149999999999999" customHeight="1">
      <c r="A71" s="988"/>
      <c r="B71" s="411" t="s">
        <v>2489</v>
      </c>
      <c r="C71" s="412"/>
      <c r="D71" s="536">
        <v>19</v>
      </c>
      <c r="E71" s="536">
        <v>23</v>
      </c>
      <c r="F71" s="536">
        <v>25</v>
      </c>
      <c r="G71" s="536">
        <v>23</v>
      </c>
      <c r="H71" s="536">
        <v>21</v>
      </c>
      <c r="I71" s="536">
        <v>24</v>
      </c>
      <c r="J71" s="536">
        <v>24</v>
      </c>
      <c r="K71" s="536">
        <v>25</v>
      </c>
      <c r="L71" s="536">
        <v>22</v>
      </c>
      <c r="M71" s="536">
        <v>27</v>
      </c>
      <c r="N71" s="536">
        <v>29</v>
      </c>
      <c r="O71" s="536">
        <v>34</v>
      </c>
      <c r="P71" s="536">
        <v>40</v>
      </c>
      <c r="Q71" s="536">
        <v>40</v>
      </c>
      <c r="R71" s="536">
        <v>26</v>
      </c>
      <c r="S71" s="536">
        <v>31</v>
      </c>
      <c r="T71" s="536">
        <v>46</v>
      </c>
      <c r="U71" s="536">
        <v>54.7</v>
      </c>
      <c r="V71" s="536">
        <v>79.099999999999994</v>
      </c>
      <c r="W71" s="536">
        <v>99.1</v>
      </c>
      <c r="X71" s="536">
        <v>125.8</v>
      </c>
      <c r="Y71" s="536">
        <v>124.7</v>
      </c>
      <c r="Z71" s="536">
        <v>122.8</v>
      </c>
      <c r="AA71" s="536">
        <v>112.8</v>
      </c>
      <c r="AB71" s="536">
        <v>88.5</v>
      </c>
      <c r="AC71" s="536">
        <v>13.4</v>
      </c>
      <c r="AD71" s="536">
        <v>3.9</v>
      </c>
      <c r="AE71" s="536">
        <v>19.2</v>
      </c>
      <c r="AF71" s="536">
        <v>44.917999999999999</v>
      </c>
      <c r="AG71" s="536">
        <v>55.737000000000002</v>
      </c>
      <c r="AH71" s="987"/>
      <c r="AK71" s="406"/>
    </row>
    <row r="72" spans="1:37" s="407" customFormat="1" ht="16.149999999999999" customHeight="1">
      <c r="A72" s="988"/>
      <c r="B72" s="411" t="s">
        <v>2490</v>
      </c>
      <c r="C72" s="412"/>
      <c r="D72" s="536">
        <v>244</v>
      </c>
      <c r="E72" s="536">
        <v>282</v>
      </c>
      <c r="F72" s="536">
        <v>326</v>
      </c>
      <c r="G72" s="536">
        <v>352</v>
      </c>
      <c r="H72" s="536">
        <v>379</v>
      </c>
      <c r="I72" s="536">
        <v>440</v>
      </c>
      <c r="J72" s="536">
        <v>438</v>
      </c>
      <c r="K72" s="536">
        <v>452</v>
      </c>
      <c r="L72" s="536">
        <v>466</v>
      </c>
      <c r="M72" s="536">
        <v>477</v>
      </c>
      <c r="N72" s="536">
        <v>503</v>
      </c>
      <c r="O72" s="536">
        <v>511</v>
      </c>
      <c r="P72" s="536">
        <v>596</v>
      </c>
      <c r="Q72" s="536">
        <v>609</v>
      </c>
      <c r="R72" s="536">
        <v>580</v>
      </c>
      <c r="S72" s="536">
        <v>606</v>
      </c>
      <c r="T72" s="536">
        <v>610</v>
      </c>
      <c r="U72" s="536">
        <v>556</v>
      </c>
      <c r="V72" s="536">
        <v>547.6</v>
      </c>
      <c r="W72" s="536">
        <v>571.29999999999995</v>
      </c>
      <c r="X72" s="536">
        <v>632.29999999999995</v>
      </c>
      <c r="Y72" s="536">
        <v>735.6</v>
      </c>
      <c r="Z72" s="536">
        <v>781.9</v>
      </c>
      <c r="AA72" s="536">
        <v>826.4</v>
      </c>
      <c r="AB72" s="536">
        <v>839</v>
      </c>
      <c r="AC72" s="536">
        <v>209.4</v>
      </c>
      <c r="AD72" s="536">
        <v>146.19999999999999</v>
      </c>
      <c r="AE72" s="536">
        <v>678.9</v>
      </c>
      <c r="AF72" s="536">
        <v>838.721</v>
      </c>
      <c r="AG72" s="536">
        <v>892.69</v>
      </c>
      <c r="AH72" s="987"/>
      <c r="AK72" s="406"/>
    </row>
    <row r="73" spans="1:37" s="407" customFormat="1" ht="16.149999999999999" customHeight="1">
      <c r="A73" s="988"/>
      <c r="B73" s="411" t="s">
        <v>2491</v>
      </c>
      <c r="C73" s="412"/>
      <c r="D73" s="536"/>
      <c r="E73" s="536">
        <v>1</v>
      </c>
      <c r="F73" s="536">
        <v>1</v>
      </c>
      <c r="G73" s="536">
        <v>1</v>
      </c>
      <c r="H73" s="536">
        <v>1</v>
      </c>
      <c r="I73" s="536">
        <v>1</v>
      </c>
      <c r="J73" s="536">
        <v>1</v>
      </c>
      <c r="K73" s="536">
        <v>2</v>
      </c>
      <c r="L73" s="536">
        <v>5</v>
      </c>
      <c r="M73" s="536">
        <v>4</v>
      </c>
      <c r="N73" s="536">
        <v>4</v>
      </c>
      <c r="O73" s="536">
        <v>5</v>
      </c>
      <c r="P73" s="536">
        <v>5</v>
      </c>
      <c r="Q73" s="536">
        <v>7</v>
      </c>
      <c r="R73" s="536">
        <v>6</v>
      </c>
      <c r="S73" s="536">
        <v>6</v>
      </c>
      <c r="T73" s="536">
        <v>6</v>
      </c>
      <c r="U73" s="536">
        <v>8.9</v>
      </c>
      <c r="V73" s="536">
        <v>12.6</v>
      </c>
      <c r="W73" s="536">
        <v>12.7</v>
      </c>
      <c r="X73" s="536">
        <v>14.4</v>
      </c>
      <c r="Y73" s="536">
        <v>15.3</v>
      </c>
      <c r="Z73" s="536">
        <v>19.600000000000001</v>
      </c>
      <c r="AA73" s="536">
        <v>31.5</v>
      </c>
      <c r="AB73" s="536">
        <v>40.200000000000003</v>
      </c>
      <c r="AC73" s="536">
        <v>7.2</v>
      </c>
      <c r="AD73" s="536">
        <v>6.4</v>
      </c>
      <c r="AE73" s="536">
        <v>36.6</v>
      </c>
      <c r="AF73" s="536">
        <v>38.959000000000003</v>
      </c>
      <c r="AG73" s="536">
        <v>37.521000000000001</v>
      </c>
      <c r="AH73" s="987"/>
      <c r="AK73" s="406"/>
    </row>
    <row r="74" spans="1:37" s="407" customFormat="1" ht="16.149999999999999" customHeight="1">
      <c r="A74" s="988"/>
      <c r="B74" s="411" t="s">
        <v>2492</v>
      </c>
      <c r="C74" s="412"/>
      <c r="D74" s="536">
        <v>11</v>
      </c>
      <c r="E74" s="536">
        <v>14</v>
      </c>
      <c r="F74" s="536">
        <v>14</v>
      </c>
      <c r="G74" s="536">
        <v>13</v>
      </c>
      <c r="H74" s="536">
        <v>15</v>
      </c>
      <c r="I74" s="536">
        <v>20</v>
      </c>
      <c r="J74" s="536">
        <v>21</v>
      </c>
      <c r="K74" s="536">
        <v>23</v>
      </c>
      <c r="L74" s="536">
        <v>27</v>
      </c>
      <c r="M74" s="536">
        <v>27</v>
      </c>
      <c r="N74" s="536">
        <v>31</v>
      </c>
      <c r="O74" s="536">
        <v>39</v>
      </c>
      <c r="P74" s="536">
        <v>45</v>
      </c>
      <c r="Q74" s="536">
        <v>46</v>
      </c>
      <c r="R74" s="536">
        <v>41</v>
      </c>
      <c r="S74" s="536">
        <v>51</v>
      </c>
      <c r="T74" s="536">
        <v>56</v>
      </c>
      <c r="U74" s="536">
        <v>59</v>
      </c>
      <c r="V74" s="536">
        <v>60.4</v>
      </c>
      <c r="W74" s="536">
        <v>65.099999999999994</v>
      </c>
      <c r="X74" s="536">
        <v>76.400000000000006</v>
      </c>
      <c r="Y74" s="536">
        <v>87.8</v>
      </c>
      <c r="Z74" s="536">
        <v>90.9</v>
      </c>
      <c r="AA74" s="536">
        <v>90.3</v>
      </c>
      <c r="AB74" s="536">
        <v>79.7</v>
      </c>
      <c r="AC74" s="536">
        <v>13.7</v>
      </c>
      <c r="AD74" s="536">
        <v>3.3</v>
      </c>
      <c r="AE74" s="536">
        <v>39.299999999999997</v>
      </c>
      <c r="AF74" s="536">
        <v>57.612000000000002</v>
      </c>
      <c r="AG74" s="536">
        <v>61.34</v>
      </c>
      <c r="AH74" s="987"/>
      <c r="AK74" s="406"/>
    </row>
    <row r="75" spans="1:37" s="407" customFormat="1" ht="16.149999999999999" customHeight="1">
      <c r="A75" s="988"/>
      <c r="B75" s="411" t="s">
        <v>2493</v>
      </c>
      <c r="C75" s="412"/>
      <c r="D75" s="536"/>
      <c r="E75" s="536"/>
      <c r="F75" s="536"/>
      <c r="G75" s="536"/>
      <c r="H75" s="536"/>
      <c r="I75" s="536"/>
      <c r="J75" s="536"/>
      <c r="K75" s="536"/>
      <c r="L75" s="536"/>
      <c r="M75" s="536"/>
      <c r="N75" s="536"/>
      <c r="O75" s="536"/>
      <c r="P75" s="536"/>
      <c r="Q75" s="536">
        <v>1</v>
      </c>
      <c r="R75" s="536">
        <v>1</v>
      </c>
      <c r="S75" s="536">
        <v>1</v>
      </c>
      <c r="T75" s="536">
        <v>2</v>
      </c>
      <c r="U75" s="537">
        <v>0.7</v>
      </c>
      <c r="V75" s="537">
        <v>0.3</v>
      </c>
      <c r="W75" s="537">
        <v>0.2</v>
      </c>
      <c r="X75" s="537">
        <v>0.3</v>
      </c>
      <c r="Y75" s="537">
        <v>0.8</v>
      </c>
      <c r="Z75" s="537">
        <v>0.7</v>
      </c>
      <c r="AA75" s="537">
        <v>0.6</v>
      </c>
      <c r="AB75" s="537">
        <v>0.6</v>
      </c>
      <c r="AC75" s="537">
        <v>0.2</v>
      </c>
      <c r="AD75" s="537">
        <v>0.1</v>
      </c>
      <c r="AE75" s="537">
        <v>0.5</v>
      </c>
      <c r="AF75" s="536">
        <v>0.57599999999999996</v>
      </c>
      <c r="AG75" s="536">
        <v>0.73</v>
      </c>
      <c r="AH75" s="987"/>
    </row>
    <row r="76" spans="1:37" s="406" customFormat="1" ht="22.4" customHeight="1">
      <c r="A76" s="988" t="s">
        <v>6</v>
      </c>
      <c r="B76" s="409" t="s">
        <v>27</v>
      </c>
      <c r="C76" s="410" t="s">
        <v>41</v>
      </c>
      <c r="D76" s="535"/>
      <c r="E76" s="535"/>
      <c r="F76" s="535"/>
      <c r="G76" s="535"/>
      <c r="H76" s="535"/>
      <c r="I76" s="535"/>
      <c r="J76" s="535">
        <v>405</v>
      </c>
      <c r="K76" s="535">
        <v>943</v>
      </c>
      <c r="L76" s="535">
        <v>726</v>
      </c>
      <c r="M76" s="535">
        <v>711</v>
      </c>
      <c r="N76" s="535">
        <v>954</v>
      </c>
      <c r="O76" s="535">
        <v>1094</v>
      </c>
      <c r="P76" s="535">
        <v>1259</v>
      </c>
      <c r="Q76" s="535">
        <v>1439</v>
      </c>
      <c r="R76" s="535">
        <v>1711</v>
      </c>
      <c r="S76" s="535">
        <v>1836</v>
      </c>
      <c r="T76" s="535">
        <v>2013</v>
      </c>
      <c r="U76" s="535">
        <v>2206</v>
      </c>
      <c r="V76" s="535">
        <v>1970</v>
      </c>
      <c r="W76" s="535">
        <v>1750.5</v>
      </c>
      <c r="X76" s="535">
        <v>1634</v>
      </c>
      <c r="Y76" s="535">
        <v>1715</v>
      </c>
      <c r="Z76" s="535">
        <v>1513.6000000000001</v>
      </c>
      <c r="AA76" s="535">
        <v>2869.8999999999996</v>
      </c>
      <c r="AB76" s="535">
        <v>2033</v>
      </c>
      <c r="AC76" s="535">
        <v>958.6</v>
      </c>
      <c r="AD76" s="535">
        <v>548.80000000000007</v>
      </c>
      <c r="AE76" s="554"/>
      <c r="AF76" s="642"/>
      <c r="AG76" s="642"/>
      <c r="AH76" s="987" t="s">
        <v>2496</v>
      </c>
    </row>
    <row r="77" spans="1:37" s="407" customFormat="1" ht="16.149999999999999" customHeight="1">
      <c r="A77" s="988"/>
      <c r="B77" s="411" t="s">
        <v>2307</v>
      </c>
      <c r="C77" s="412"/>
      <c r="D77" s="536"/>
      <c r="E77" s="536"/>
      <c r="F77" s="536"/>
      <c r="G77" s="536"/>
      <c r="H77" s="536"/>
      <c r="I77" s="536"/>
      <c r="J77" s="536">
        <v>368</v>
      </c>
      <c r="K77" s="536">
        <v>848</v>
      </c>
      <c r="L77" s="536">
        <v>592</v>
      </c>
      <c r="M77" s="536">
        <v>623</v>
      </c>
      <c r="N77" s="536">
        <v>852</v>
      </c>
      <c r="O77" s="536">
        <v>977</v>
      </c>
      <c r="P77" s="536">
        <v>1043</v>
      </c>
      <c r="Q77" s="536">
        <v>1213</v>
      </c>
      <c r="R77" s="536">
        <v>1443</v>
      </c>
      <c r="S77" s="536">
        <v>1466</v>
      </c>
      <c r="T77" s="536">
        <v>1584</v>
      </c>
      <c r="U77" s="536">
        <v>1581</v>
      </c>
      <c r="V77" s="536">
        <v>1411</v>
      </c>
      <c r="W77" s="536">
        <v>1255.3</v>
      </c>
      <c r="X77" s="536">
        <v>1275</v>
      </c>
      <c r="Y77" s="536">
        <v>1353</v>
      </c>
      <c r="Z77" s="536">
        <v>1193.9000000000001</v>
      </c>
      <c r="AA77" s="536">
        <v>2263.6</v>
      </c>
      <c r="AB77" s="536">
        <v>1391.8</v>
      </c>
      <c r="AC77" s="536">
        <v>613</v>
      </c>
      <c r="AD77" s="536">
        <v>380.7</v>
      </c>
      <c r="AE77" s="555"/>
      <c r="AF77" s="643"/>
      <c r="AG77" s="643"/>
      <c r="AH77" s="987"/>
    </row>
    <row r="78" spans="1:37" s="407" customFormat="1" ht="16.149999999999999" customHeight="1">
      <c r="A78" s="988"/>
      <c r="B78" s="411" t="s">
        <v>2488</v>
      </c>
      <c r="C78" s="412"/>
      <c r="D78" s="536"/>
      <c r="E78" s="536"/>
      <c r="F78" s="536"/>
      <c r="G78" s="536"/>
      <c r="H78" s="536"/>
      <c r="I78" s="536"/>
      <c r="J78" s="536"/>
      <c r="K78" s="536">
        <v>10</v>
      </c>
      <c r="L78" s="536">
        <v>5</v>
      </c>
      <c r="M78" s="536">
        <v>6</v>
      </c>
      <c r="N78" s="536">
        <v>12</v>
      </c>
      <c r="O78" s="536">
        <v>14</v>
      </c>
      <c r="P78" s="536">
        <v>19</v>
      </c>
      <c r="Q78" s="536">
        <v>39</v>
      </c>
      <c r="R78" s="536">
        <v>46</v>
      </c>
      <c r="S78" s="536">
        <v>102</v>
      </c>
      <c r="T78" s="536">
        <v>107</v>
      </c>
      <c r="U78" s="536">
        <v>135</v>
      </c>
      <c r="V78" s="536">
        <v>121</v>
      </c>
      <c r="W78" s="536">
        <v>107.5</v>
      </c>
      <c r="X78" s="536">
        <v>76</v>
      </c>
      <c r="Y78" s="536">
        <v>68</v>
      </c>
      <c r="Z78" s="536">
        <v>60.5</v>
      </c>
      <c r="AA78" s="536">
        <v>114.6</v>
      </c>
      <c r="AB78" s="536">
        <v>124.7</v>
      </c>
      <c r="AC78" s="536">
        <v>64.2</v>
      </c>
      <c r="AD78" s="536">
        <v>32.1</v>
      </c>
      <c r="AE78" s="555"/>
      <c r="AF78" s="643"/>
      <c r="AG78" s="643"/>
      <c r="AH78" s="987"/>
    </row>
    <row r="79" spans="1:37" s="407" customFormat="1" ht="16.149999999999999" customHeight="1">
      <c r="A79" s="988"/>
      <c r="B79" s="411" t="s">
        <v>2489</v>
      </c>
      <c r="C79" s="412"/>
      <c r="D79" s="536"/>
      <c r="E79" s="536"/>
      <c r="F79" s="536"/>
      <c r="G79" s="536"/>
      <c r="H79" s="536"/>
      <c r="I79" s="536"/>
      <c r="J79" s="536"/>
      <c r="K79" s="536">
        <v>6</v>
      </c>
      <c r="L79" s="536"/>
      <c r="M79" s="536"/>
      <c r="N79" s="536">
        <v>8</v>
      </c>
      <c r="O79" s="536">
        <v>9</v>
      </c>
      <c r="P79" s="536">
        <v>13</v>
      </c>
      <c r="Q79" s="536">
        <v>19</v>
      </c>
      <c r="R79" s="536">
        <v>22</v>
      </c>
      <c r="S79" s="536">
        <v>28</v>
      </c>
      <c r="T79" s="536">
        <v>33</v>
      </c>
      <c r="U79" s="536">
        <v>29</v>
      </c>
      <c r="V79" s="536">
        <v>26</v>
      </c>
      <c r="W79" s="536">
        <v>22.7</v>
      </c>
      <c r="X79" s="536">
        <v>42</v>
      </c>
      <c r="Y79" s="536">
        <v>42</v>
      </c>
      <c r="Z79" s="536">
        <v>37</v>
      </c>
      <c r="AA79" s="536">
        <v>70.2</v>
      </c>
      <c r="AB79" s="536">
        <v>64.400000000000006</v>
      </c>
      <c r="AC79" s="536">
        <v>34.9</v>
      </c>
      <c r="AD79" s="536">
        <v>19.100000000000001</v>
      </c>
      <c r="AE79" s="555"/>
      <c r="AF79" s="643"/>
      <c r="AG79" s="643"/>
      <c r="AH79" s="987"/>
    </row>
    <row r="80" spans="1:37" s="407" customFormat="1" ht="16.149999999999999" customHeight="1">
      <c r="A80" s="988"/>
      <c r="B80" s="411" t="s">
        <v>2490</v>
      </c>
      <c r="C80" s="412"/>
      <c r="D80" s="536"/>
      <c r="E80" s="536"/>
      <c r="F80" s="536"/>
      <c r="G80" s="536"/>
      <c r="H80" s="536"/>
      <c r="I80" s="536"/>
      <c r="J80" s="536">
        <v>37</v>
      </c>
      <c r="K80" s="536">
        <v>54</v>
      </c>
      <c r="L80" s="536">
        <v>43</v>
      </c>
      <c r="M80" s="536">
        <v>57</v>
      </c>
      <c r="N80" s="536">
        <v>48</v>
      </c>
      <c r="O80" s="536">
        <v>55</v>
      </c>
      <c r="P80" s="536">
        <v>66</v>
      </c>
      <c r="Q80" s="536">
        <v>162</v>
      </c>
      <c r="R80" s="536">
        <v>193</v>
      </c>
      <c r="S80" s="536">
        <v>219</v>
      </c>
      <c r="T80" s="536">
        <v>273</v>
      </c>
      <c r="U80" s="536">
        <v>444</v>
      </c>
      <c r="V80" s="536">
        <v>397</v>
      </c>
      <c r="W80" s="536">
        <v>352.8</v>
      </c>
      <c r="X80" s="536">
        <v>213</v>
      </c>
      <c r="Y80" s="536">
        <v>221</v>
      </c>
      <c r="Z80" s="536">
        <v>195</v>
      </c>
      <c r="AA80" s="536">
        <v>369.8</v>
      </c>
      <c r="AB80" s="536">
        <v>426.6</v>
      </c>
      <c r="AC80" s="536">
        <v>228.1</v>
      </c>
      <c r="AD80" s="536">
        <v>111</v>
      </c>
      <c r="AE80" s="555"/>
      <c r="AF80" s="643"/>
      <c r="AG80" s="643"/>
      <c r="AH80" s="987"/>
    </row>
    <row r="81" spans="1:37" s="407" customFormat="1" ht="16.149999999999999" customHeight="1">
      <c r="A81" s="988"/>
      <c r="B81" s="411" t="s">
        <v>2491</v>
      </c>
      <c r="C81" s="412"/>
      <c r="D81" s="536"/>
      <c r="E81" s="536"/>
      <c r="F81" s="536"/>
      <c r="G81" s="536"/>
      <c r="H81" s="536"/>
      <c r="I81" s="536"/>
      <c r="J81" s="536"/>
      <c r="K81" s="536"/>
      <c r="L81" s="536"/>
      <c r="M81" s="536"/>
      <c r="N81" s="536"/>
      <c r="O81" s="536"/>
      <c r="P81" s="536"/>
      <c r="Q81" s="536"/>
      <c r="R81" s="536"/>
      <c r="S81" s="536"/>
      <c r="T81" s="536"/>
      <c r="U81" s="536"/>
      <c r="V81" s="536"/>
      <c r="W81" s="536"/>
      <c r="X81" s="536"/>
      <c r="Y81" s="536"/>
      <c r="Z81" s="536"/>
      <c r="AA81" s="536"/>
      <c r="AB81" s="536"/>
      <c r="AC81" s="536"/>
      <c r="AD81" s="536"/>
      <c r="AE81" s="555"/>
      <c r="AF81" s="643"/>
      <c r="AG81" s="643"/>
      <c r="AH81" s="987"/>
    </row>
    <row r="82" spans="1:37" s="407" customFormat="1" ht="16.149999999999999" customHeight="1">
      <c r="A82" s="988"/>
      <c r="B82" s="411" t="s">
        <v>2492</v>
      </c>
      <c r="C82" s="412"/>
      <c r="D82" s="536"/>
      <c r="E82" s="536"/>
      <c r="F82" s="536"/>
      <c r="G82" s="536"/>
      <c r="H82" s="536"/>
      <c r="I82" s="536"/>
      <c r="J82" s="536"/>
      <c r="K82" s="536"/>
      <c r="L82" s="536"/>
      <c r="M82" s="536"/>
      <c r="N82" s="536"/>
      <c r="O82" s="536"/>
      <c r="P82" s="536"/>
      <c r="Q82" s="536"/>
      <c r="R82" s="536"/>
      <c r="S82" s="536"/>
      <c r="T82" s="536"/>
      <c r="U82" s="536"/>
      <c r="V82" s="536"/>
      <c r="W82" s="536"/>
      <c r="X82" s="536"/>
      <c r="Y82" s="536"/>
      <c r="Z82" s="536"/>
      <c r="AA82" s="536"/>
      <c r="AB82" s="536"/>
      <c r="AC82" s="536"/>
      <c r="AD82" s="536"/>
      <c r="AE82" s="555"/>
      <c r="AF82" s="643"/>
      <c r="AG82" s="643"/>
      <c r="AH82" s="987"/>
    </row>
    <row r="83" spans="1:37" s="407" customFormat="1" ht="16.149999999999999" customHeight="1">
      <c r="A83" s="988"/>
      <c r="B83" s="411" t="s">
        <v>2493</v>
      </c>
      <c r="C83" s="412"/>
      <c r="D83" s="536"/>
      <c r="E83" s="536"/>
      <c r="F83" s="536"/>
      <c r="G83" s="536"/>
      <c r="H83" s="536"/>
      <c r="I83" s="536"/>
      <c r="J83" s="536"/>
      <c r="K83" s="536">
        <v>25</v>
      </c>
      <c r="L83" s="536">
        <v>86</v>
      </c>
      <c r="M83" s="536">
        <v>25</v>
      </c>
      <c r="N83" s="536">
        <v>34</v>
      </c>
      <c r="O83" s="536">
        <v>39</v>
      </c>
      <c r="P83" s="536">
        <v>118</v>
      </c>
      <c r="Q83" s="536">
        <v>6</v>
      </c>
      <c r="R83" s="536">
        <v>7</v>
      </c>
      <c r="S83" s="536">
        <v>21</v>
      </c>
      <c r="T83" s="536">
        <v>16</v>
      </c>
      <c r="U83" s="536">
        <v>17</v>
      </c>
      <c r="V83" s="536">
        <v>15</v>
      </c>
      <c r="W83" s="536">
        <v>12.2</v>
      </c>
      <c r="X83" s="536">
        <v>28</v>
      </c>
      <c r="Y83" s="536">
        <v>31</v>
      </c>
      <c r="Z83" s="536">
        <v>27.2</v>
      </c>
      <c r="AA83" s="536">
        <v>51.7</v>
      </c>
      <c r="AB83" s="536">
        <v>25.5</v>
      </c>
      <c r="AC83" s="536">
        <v>18.399999999999999</v>
      </c>
      <c r="AD83" s="536">
        <v>5.9</v>
      </c>
      <c r="AE83" s="555"/>
      <c r="AF83" s="643"/>
      <c r="AG83" s="643"/>
      <c r="AH83" s="987"/>
    </row>
    <row r="84" spans="1:37" s="406" customFormat="1" ht="22.4" customHeight="1">
      <c r="A84" s="988" t="s">
        <v>17</v>
      </c>
      <c r="B84" s="409" t="s">
        <v>27</v>
      </c>
      <c r="C84" s="410" t="s">
        <v>42</v>
      </c>
      <c r="D84" s="535"/>
      <c r="E84" s="535">
        <v>461</v>
      </c>
      <c r="F84" s="535">
        <v>502</v>
      </c>
      <c r="G84" s="535">
        <v>614</v>
      </c>
      <c r="H84" s="535"/>
      <c r="I84" s="535"/>
      <c r="J84" s="535">
        <v>670</v>
      </c>
      <c r="K84" s="535">
        <v>758</v>
      </c>
      <c r="L84" s="535">
        <v>695</v>
      </c>
      <c r="M84" s="535"/>
      <c r="N84" s="535">
        <v>778</v>
      </c>
      <c r="O84" s="535">
        <v>834</v>
      </c>
      <c r="P84" s="535">
        <v>929</v>
      </c>
      <c r="Q84" s="535">
        <v>931</v>
      </c>
      <c r="R84" s="535">
        <v>980</v>
      </c>
      <c r="S84" s="535">
        <v>984</v>
      </c>
      <c r="T84" s="535">
        <v>1027</v>
      </c>
      <c r="U84" s="535">
        <v>1078.8</v>
      </c>
      <c r="V84" s="535">
        <v>1176.0999999999999</v>
      </c>
      <c r="W84" s="535">
        <v>1319.9</v>
      </c>
      <c r="X84" s="535">
        <v>1387.8</v>
      </c>
      <c r="Y84" s="535">
        <v>1469.2</v>
      </c>
      <c r="Z84" s="535">
        <v>1499.3999999999999</v>
      </c>
      <c r="AA84" s="535">
        <v>1557.2</v>
      </c>
      <c r="AB84" s="535">
        <v>1595.9999999999998</v>
      </c>
      <c r="AC84" s="535">
        <v>169.6</v>
      </c>
      <c r="AD84" s="535">
        <v>232.79999999999998</v>
      </c>
      <c r="AE84" s="535">
        <v>461</v>
      </c>
      <c r="AF84" s="535">
        <v>860</v>
      </c>
      <c r="AG84" s="642"/>
      <c r="AH84" s="987"/>
    </row>
    <row r="85" spans="1:37" s="407" customFormat="1" ht="16.149999999999999" customHeight="1">
      <c r="A85" s="988"/>
      <c r="B85" s="411" t="s">
        <v>2307</v>
      </c>
      <c r="C85" s="412"/>
      <c r="D85" s="536"/>
      <c r="E85" s="536">
        <v>351</v>
      </c>
      <c r="F85" s="536">
        <v>384</v>
      </c>
      <c r="G85" s="536">
        <v>469</v>
      </c>
      <c r="H85" s="536"/>
      <c r="I85" s="536"/>
      <c r="J85" s="536">
        <v>536</v>
      </c>
      <c r="K85" s="536">
        <v>592</v>
      </c>
      <c r="L85" s="536">
        <v>526</v>
      </c>
      <c r="M85" s="536"/>
      <c r="N85" s="536">
        <v>602</v>
      </c>
      <c r="O85" s="536">
        <v>629</v>
      </c>
      <c r="P85" s="536">
        <v>690</v>
      </c>
      <c r="Q85" s="536">
        <v>676</v>
      </c>
      <c r="R85" s="536">
        <v>724</v>
      </c>
      <c r="S85" s="536">
        <v>714</v>
      </c>
      <c r="T85" s="536">
        <v>784</v>
      </c>
      <c r="U85" s="536">
        <v>826.6</v>
      </c>
      <c r="V85" s="536">
        <v>912.9</v>
      </c>
      <c r="W85" s="536">
        <v>1029.4000000000001</v>
      </c>
      <c r="X85" s="536">
        <v>1083.3</v>
      </c>
      <c r="Y85" s="536">
        <v>1093.9000000000001</v>
      </c>
      <c r="Z85" s="536">
        <v>1090.5</v>
      </c>
      <c r="AA85" s="536">
        <v>1164.2</v>
      </c>
      <c r="AB85" s="536">
        <v>1251.8</v>
      </c>
      <c r="AC85" s="536">
        <v>112</v>
      </c>
      <c r="AD85" s="536">
        <v>162.69999999999999</v>
      </c>
      <c r="AE85" s="536">
        <v>255.6</v>
      </c>
      <c r="AF85" s="536">
        <v>621</v>
      </c>
      <c r="AG85" s="643"/>
      <c r="AH85" s="987"/>
      <c r="AK85" s="406"/>
    </row>
    <row r="86" spans="1:37" s="407" customFormat="1" ht="16.149999999999999" customHeight="1">
      <c r="A86" s="988"/>
      <c r="B86" s="411" t="s">
        <v>2488</v>
      </c>
      <c r="C86" s="412"/>
      <c r="D86" s="536"/>
      <c r="E86" s="536">
        <v>8</v>
      </c>
      <c r="F86" s="536">
        <v>9</v>
      </c>
      <c r="G86" s="536">
        <v>12</v>
      </c>
      <c r="H86" s="536"/>
      <c r="I86" s="536"/>
      <c r="J86" s="536">
        <v>9</v>
      </c>
      <c r="K86" s="536">
        <v>10</v>
      </c>
      <c r="L86" s="536">
        <v>12</v>
      </c>
      <c r="M86" s="536"/>
      <c r="N86" s="536">
        <v>12</v>
      </c>
      <c r="O86" s="536">
        <v>16</v>
      </c>
      <c r="P86" s="536">
        <v>19</v>
      </c>
      <c r="Q86" s="536">
        <v>29</v>
      </c>
      <c r="R86" s="536">
        <v>27</v>
      </c>
      <c r="S86" s="536">
        <v>26</v>
      </c>
      <c r="T86" s="536">
        <v>25</v>
      </c>
      <c r="U86" s="536">
        <v>26.6</v>
      </c>
      <c r="V86" s="536">
        <v>29.1</v>
      </c>
      <c r="W86" s="536">
        <v>31.2</v>
      </c>
      <c r="X86" s="536">
        <v>34.299999999999997</v>
      </c>
      <c r="Y86" s="536">
        <v>37.4</v>
      </c>
      <c r="Z86" s="536">
        <v>43</v>
      </c>
      <c r="AA86" s="536">
        <v>39.299999999999997</v>
      </c>
      <c r="AB86" s="536">
        <v>38.200000000000003</v>
      </c>
      <c r="AC86" s="536">
        <v>6.1</v>
      </c>
      <c r="AD86" s="536">
        <v>6</v>
      </c>
      <c r="AE86" s="536">
        <v>17.600000000000001</v>
      </c>
      <c r="AF86" s="536">
        <v>34</v>
      </c>
      <c r="AG86" s="643"/>
      <c r="AH86" s="987"/>
      <c r="AK86" s="406"/>
    </row>
    <row r="87" spans="1:37" s="407" customFormat="1" ht="16.149999999999999" customHeight="1">
      <c r="A87" s="988"/>
      <c r="B87" s="411" t="s">
        <v>2489</v>
      </c>
      <c r="C87" s="412"/>
      <c r="D87" s="536"/>
      <c r="E87" s="536"/>
      <c r="F87" s="536"/>
      <c r="G87" s="536"/>
      <c r="H87" s="536"/>
      <c r="I87" s="536"/>
      <c r="J87" s="536"/>
      <c r="K87" s="536">
        <v>3</v>
      </c>
      <c r="L87" s="536">
        <v>4</v>
      </c>
      <c r="M87" s="536"/>
      <c r="N87" s="536">
        <v>4</v>
      </c>
      <c r="O87" s="536">
        <v>5</v>
      </c>
      <c r="P87" s="536">
        <v>6</v>
      </c>
      <c r="Q87" s="536">
        <v>10</v>
      </c>
      <c r="R87" s="536">
        <v>11</v>
      </c>
      <c r="S87" s="536">
        <v>11</v>
      </c>
      <c r="T87" s="536">
        <v>12</v>
      </c>
      <c r="U87" s="536">
        <v>13.8</v>
      </c>
      <c r="V87" s="536">
        <v>16.899999999999999</v>
      </c>
      <c r="W87" s="536">
        <v>20.100000000000001</v>
      </c>
      <c r="X87" s="536">
        <v>19</v>
      </c>
      <c r="Y87" s="536">
        <v>21.3</v>
      </c>
      <c r="Z87" s="536">
        <v>18.600000000000001</v>
      </c>
      <c r="AA87" s="536">
        <v>17.5</v>
      </c>
      <c r="AB87" s="536">
        <v>23.6</v>
      </c>
      <c r="AC87" s="536">
        <v>1.9</v>
      </c>
      <c r="AD87" s="536">
        <v>1.5</v>
      </c>
      <c r="AE87" s="536">
        <v>5.5</v>
      </c>
      <c r="AF87" s="536">
        <v>12</v>
      </c>
      <c r="AG87" s="643"/>
      <c r="AH87" s="987"/>
      <c r="AK87" s="406"/>
    </row>
    <row r="88" spans="1:37" s="407" customFormat="1" ht="16.149999999999999" customHeight="1">
      <c r="A88" s="988"/>
      <c r="B88" s="411" t="s">
        <v>2490</v>
      </c>
      <c r="C88" s="412"/>
      <c r="D88" s="536"/>
      <c r="E88" s="536">
        <v>94</v>
      </c>
      <c r="F88" s="536">
        <v>101</v>
      </c>
      <c r="G88" s="536">
        <v>121</v>
      </c>
      <c r="H88" s="536"/>
      <c r="I88" s="536"/>
      <c r="J88" s="536">
        <v>112</v>
      </c>
      <c r="K88" s="536">
        <v>141</v>
      </c>
      <c r="L88" s="536">
        <v>142</v>
      </c>
      <c r="M88" s="536"/>
      <c r="N88" s="536">
        <v>146</v>
      </c>
      <c r="O88" s="536">
        <v>167</v>
      </c>
      <c r="P88" s="536">
        <v>195</v>
      </c>
      <c r="Q88" s="536">
        <v>204</v>
      </c>
      <c r="R88" s="536">
        <v>206</v>
      </c>
      <c r="S88" s="536">
        <v>219</v>
      </c>
      <c r="T88" s="536">
        <v>194</v>
      </c>
      <c r="U88" s="536">
        <v>198.2</v>
      </c>
      <c r="V88" s="536">
        <v>199.7</v>
      </c>
      <c r="W88" s="536">
        <v>221.8</v>
      </c>
      <c r="X88" s="536">
        <v>233.7</v>
      </c>
      <c r="Y88" s="536">
        <v>297.5</v>
      </c>
      <c r="Z88" s="536">
        <v>311.60000000000002</v>
      </c>
      <c r="AA88" s="536">
        <v>305.7</v>
      </c>
      <c r="AB88" s="536">
        <v>255.6</v>
      </c>
      <c r="AC88" s="536">
        <v>45.4</v>
      </c>
      <c r="AD88" s="536">
        <v>58.9</v>
      </c>
      <c r="AE88" s="536">
        <v>155</v>
      </c>
      <c r="AF88" s="536">
        <v>185</v>
      </c>
      <c r="AG88" s="643"/>
      <c r="AH88" s="987"/>
      <c r="AK88" s="406"/>
    </row>
    <row r="89" spans="1:37" s="407" customFormat="1" ht="16.149999999999999" customHeight="1">
      <c r="A89" s="988"/>
      <c r="B89" s="411" t="s">
        <v>2491</v>
      </c>
      <c r="C89" s="412"/>
      <c r="D89" s="536"/>
      <c r="E89" s="536"/>
      <c r="F89" s="536"/>
      <c r="G89" s="536"/>
      <c r="H89" s="536"/>
      <c r="I89" s="536"/>
      <c r="J89" s="536"/>
      <c r="K89" s="536"/>
      <c r="L89" s="536"/>
      <c r="M89" s="536"/>
      <c r="N89" s="536"/>
      <c r="O89" s="536"/>
      <c r="P89" s="536"/>
      <c r="Q89" s="536"/>
      <c r="R89" s="536"/>
      <c r="S89" s="536"/>
      <c r="T89" s="536"/>
      <c r="U89" s="536"/>
      <c r="V89" s="536"/>
      <c r="W89" s="536"/>
      <c r="X89" s="536"/>
      <c r="Y89" s="536"/>
      <c r="Z89" s="536"/>
      <c r="AA89" s="536"/>
      <c r="AB89" s="536"/>
      <c r="AC89" s="536"/>
      <c r="AD89" s="536"/>
      <c r="AE89" s="536" t="s">
        <v>25</v>
      </c>
      <c r="AF89" s="536"/>
      <c r="AG89" s="643"/>
      <c r="AH89" s="987"/>
      <c r="AK89" s="406"/>
    </row>
    <row r="90" spans="1:37" s="407" customFormat="1" ht="16.149999999999999" customHeight="1">
      <c r="A90" s="988"/>
      <c r="B90" s="411" t="s">
        <v>2492</v>
      </c>
      <c r="C90" s="412"/>
      <c r="D90" s="536"/>
      <c r="E90" s="536"/>
      <c r="F90" s="536"/>
      <c r="G90" s="536"/>
      <c r="H90" s="536"/>
      <c r="I90" s="536"/>
      <c r="J90" s="536"/>
      <c r="K90" s="536"/>
      <c r="L90" s="536"/>
      <c r="M90" s="536"/>
      <c r="N90" s="536"/>
      <c r="O90" s="536"/>
      <c r="P90" s="536"/>
      <c r="Q90" s="536"/>
      <c r="R90" s="536"/>
      <c r="S90" s="536"/>
      <c r="T90" s="536"/>
      <c r="U90" s="536"/>
      <c r="V90" s="536"/>
      <c r="W90" s="536"/>
      <c r="X90" s="536"/>
      <c r="Y90" s="536"/>
      <c r="Z90" s="536"/>
      <c r="AA90" s="536"/>
      <c r="AB90" s="536"/>
      <c r="AC90" s="536"/>
      <c r="AD90" s="536"/>
      <c r="AE90" s="536" t="s">
        <v>25</v>
      </c>
      <c r="AF90" s="536"/>
      <c r="AG90" s="643"/>
      <c r="AH90" s="987"/>
      <c r="AK90" s="406"/>
    </row>
    <row r="91" spans="1:37" s="407" customFormat="1" ht="16.149999999999999" customHeight="1">
      <c r="A91" s="988"/>
      <c r="B91" s="411" t="s">
        <v>2493</v>
      </c>
      <c r="C91" s="412"/>
      <c r="D91" s="536"/>
      <c r="E91" s="536">
        <v>8</v>
      </c>
      <c r="F91" s="536">
        <v>8</v>
      </c>
      <c r="G91" s="536">
        <v>12</v>
      </c>
      <c r="H91" s="536"/>
      <c r="I91" s="536"/>
      <c r="J91" s="536">
        <v>13</v>
      </c>
      <c r="K91" s="536">
        <v>12</v>
      </c>
      <c r="L91" s="536">
        <v>11</v>
      </c>
      <c r="M91" s="536"/>
      <c r="N91" s="536">
        <v>14</v>
      </c>
      <c r="O91" s="536">
        <v>17</v>
      </c>
      <c r="P91" s="536">
        <v>19</v>
      </c>
      <c r="Q91" s="536">
        <v>12</v>
      </c>
      <c r="R91" s="536">
        <v>12</v>
      </c>
      <c r="S91" s="536">
        <v>14</v>
      </c>
      <c r="T91" s="536">
        <v>12</v>
      </c>
      <c r="U91" s="536">
        <v>13.6</v>
      </c>
      <c r="V91" s="536">
        <v>17.5</v>
      </c>
      <c r="W91" s="536">
        <v>17.399999999999999</v>
      </c>
      <c r="X91" s="536">
        <v>17.5</v>
      </c>
      <c r="Y91" s="536">
        <v>19.100000000000001</v>
      </c>
      <c r="Z91" s="536">
        <v>35.700000000000003</v>
      </c>
      <c r="AA91" s="536">
        <v>30.5</v>
      </c>
      <c r="AB91" s="536">
        <v>26.8</v>
      </c>
      <c r="AC91" s="536">
        <v>4.2</v>
      </c>
      <c r="AD91" s="536">
        <v>3.7</v>
      </c>
      <c r="AE91" s="536">
        <v>27.3</v>
      </c>
      <c r="AF91" s="536">
        <v>8</v>
      </c>
      <c r="AG91" s="643"/>
      <c r="AH91" s="987"/>
      <c r="AK91" s="406"/>
    </row>
    <row r="92" spans="1:37" s="406" customFormat="1" ht="22.4" customHeight="1">
      <c r="A92" s="988" t="s">
        <v>4</v>
      </c>
      <c r="B92" s="409" t="s">
        <v>27</v>
      </c>
      <c r="C92" s="410" t="s">
        <v>42</v>
      </c>
      <c r="D92" s="535">
        <v>120</v>
      </c>
      <c r="E92" s="535">
        <v>130</v>
      </c>
      <c r="F92" s="535">
        <v>130</v>
      </c>
      <c r="G92" s="535">
        <v>128</v>
      </c>
      <c r="H92" s="535">
        <v>124</v>
      </c>
      <c r="I92" s="535">
        <v>131</v>
      </c>
      <c r="J92" s="535">
        <v>130</v>
      </c>
      <c r="K92" s="535">
        <v>133</v>
      </c>
      <c r="L92" s="535">
        <v>122</v>
      </c>
      <c r="M92" s="535">
        <v>121</v>
      </c>
      <c r="N92" s="535">
        <v>129</v>
      </c>
      <c r="O92" s="535">
        <v>140</v>
      </c>
      <c r="P92" s="535">
        <v>162</v>
      </c>
      <c r="Q92" s="535">
        <v>158</v>
      </c>
      <c r="R92" s="535">
        <v>157</v>
      </c>
      <c r="S92" s="535">
        <v>174</v>
      </c>
      <c r="T92" s="535">
        <v>194</v>
      </c>
      <c r="U92" s="535">
        <v>207</v>
      </c>
      <c r="V92" s="535">
        <v>230.29999999999998</v>
      </c>
      <c r="W92" s="535">
        <v>232.9</v>
      </c>
      <c r="X92" s="535">
        <v>276.2</v>
      </c>
      <c r="Y92" s="535">
        <v>303.19999999999993</v>
      </c>
      <c r="Z92" s="535">
        <v>350.00000000000006</v>
      </c>
      <c r="AA92" s="535">
        <v>361.8</v>
      </c>
      <c r="AB92" s="535">
        <v>384.20000000000005</v>
      </c>
      <c r="AC92" s="535">
        <v>114.8</v>
      </c>
      <c r="AD92" s="535">
        <v>182.79999999999998</v>
      </c>
      <c r="AE92" s="535">
        <v>332.09999999999997</v>
      </c>
      <c r="AF92" s="642"/>
      <c r="AG92" s="642"/>
      <c r="AH92" s="987"/>
    </row>
    <row r="93" spans="1:37" s="407" customFormat="1" ht="16.149999999999999" customHeight="1">
      <c r="A93" s="988"/>
      <c r="B93" s="411" t="s">
        <v>2307</v>
      </c>
      <c r="C93" s="412"/>
      <c r="D93" s="536">
        <v>14</v>
      </c>
      <c r="E93" s="536">
        <v>13</v>
      </c>
      <c r="F93" s="536">
        <v>14</v>
      </c>
      <c r="G93" s="536">
        <v>12</v>
      </c>
      <c r="H93" s="536">
        <v>14</v>
      </c>
      <c r="I93" s="536">
        <v>14</v>
      </c>
      <c r="J93" s="536">
        <v>14</v>
      </c>
      <c r="K93" s="536">
        <v>14</v>
      </c>
      <c r="L93" s="536">
        <v>14</v>
      </c>
      <c r="M93" s="536">
        <v>13</v>
      </c>
      <c r="N93" s="536">
        <v>12</v>
      </c>
      <c r="O93" s="536">
        <v>13</v>
      </c>
      <c r="P93" s="536">
        <v>17</v>
      </c>
      <c r="Q93" s="536">
        <v>19</v>
      </c>
      <c r="R93" s="536">
        <v>18</v>
      </c>
      <c r="S93" s="536">
        <v>22</v>
      </c>
      <c r="T93" s="536">
        <v>24</v>
      </c>
      <c r="U93" s="536">
        <v>25</v>
      </c>
      <c r="V93" s="536">
        <v>27.1</v>
      </c>
      <c r="W93" s="536">
        <v>28</v>
      </c>
      <c r="X93" s="536">
        <v>35.6</v>
      </c>
      <c r="Y93" s="536">
        <v>32.799999999999997</v>
      </c>
      <c r="Z93" s="536">
        <v>35.5</v>
      </c>
      <c r="AA93" s="536">
        <v>34.6</v>
      </c>
      <c r="AB93" s="536">
        <v>34.1</v>
      </c>
      <c r="AC93" s="536">
        <v>7.8</v>
      </c>
      <c r="AD93" s="536">
        <v>6.7</v>
      </c>
      <c r="AE93" s="536">
        <v>23.1</v>
      </c>
      <c r="AF93" s="643"/>
      <c r="AG93" s="643"/>
      <c r="AH93" s="987"/>
      <c r="AK93" s="406"/>
    </row>
    <row r="94" spans="1:37" s="407" customFormat="1" ht="16.149999999999999" customHeight="1">
      <c r="A94" s="988"/>
      <c r="B94" s="411" t="s">
        <v>2488</v>
      </c>
      <c r="C94" s="412"/>
      <c r="D94" s="536">
        <v>6</v>
      </c>
      <c r="E94" s="536">
        <v>7</v>
      </c>
      <c r="F94" s="536">
        <v>7</v>
      </c>
      <c r="G94" s="536">
        <v>7</v>
      </c>
      <c r="H94" s="536">
        <v>4</v>
      </c>
      <c r="I94" s="536">
        <v>6</v>
      </c>
      <c r="J94" s="536">
        <v>7</v>
      </c>
      <c r="K94" s="536">
        <v>4</v>
      </c>
      <c r="L94" s="536">
        <v>3</v>
      </c>
      <c r="M94" s="536">
        <v>4</v>
      </c>
      <c r="N94" s="536">
        <v>4</v>
      </c>
      <c r="O94" s="536">
        <v>3</v>
      </c>
      <c r="P94" s="536">
        <v>4</v>
      </c>
      <c r="Q94" s="536">
        <v>4</v>
      </c>
      <c r="R94" s="536">
        <v>5</v>
      </c>
      <c r="S94" s="536">
        <v>4</v>
      </c>
      <c r="T94" s="536">
        <v>5</v>
      </c>
      <c r="U94" s="536">
        <v>6</v>
      </c>
      <c r="V94" s="536">
        <v>6.1</v>
      </c>
      <c r="W94" s="536">
        <v>6.7</v>
      </c>
      <c r="X94" s="536">
        <v>8.5</v>
      </c>
      <c r="Y94" s="536">
        <v>9.5</v>
      </c>
      <c r="Z94" s="536">
        <v>14.5</v>
      </c>
      <c r="AA94" s="536">
        <v>14.3</v>
      </c>
      <c r="AB94" s="536">
        <v>15.6</v>
      </c>
      <c r="AC94" s="536">
        <v>4</v>
      </c>
      <c r="AD94" s="536">
        <v>6.4</v>
      </c>
      <c r="AE94" s="536">
        <v>12.2</v>
      </c>
      <c r="AF94" s="643"/>
      <c r="AG94" s="643"/>
      <c r="AH94" s="987"/>
      <c r="AK94" s="406"/>
    </row>
    <row r="95" spans="1:37" s="407" customFormat="1" ht="16.149999999999999" customHeight="1">
      <c r="A95" s="988"/>
      <c r="B95" s="411" t="s">
        <v>2489</v>
      </c>
      <c r="C95" s="412"/>
      <c r="D95" s="536">
        <v>4</v>
      </c>
      <c r="E95" s="536">
        <v>4</v>
      </c>
      <c r="F95" s="536">
        <v>3</v>
      </c>
      <c r="G95" s="536">
        <v>3</v>
      </c>
      <c r="H95" s="536">
        <v>3</v>
      </c>
      <c r="I95" s="536">
        <v>3</v>
      </c>
      <c r="J95" s="536">
        <v>3</v>
      </c>
      <c r="K95" s="536">
        <v>3</v>
      </c>
      <c r="L95" s="536">
        <v>2</v>
      </c>
      <c r="M95" s="536">
        <v>2</v>
      </c>
      <c r="N95" s="536">
        <v>3</v>
      </c>
      <c r="O95" s="536">
        <v>3</v>
      </c>
      <c r="P95" s="536">
        <v>4</v>
      </c>
      <c r="Q95" s="536">
        <v>3</v>
      </c>
      <c r="R95" s="536">
        <v>4</v>
      </c>
      <c r="S95" s="536">
        <v>4</v>
      </c>
      <c r="T95" s="536">
        <v>6</v>
      </c>
      <c r="U95" s="536">
        <v>9</v>
      </c>
      <c r="V95" s="536">
        <v>13</v>
      </c>
      <c r="W95" s="536">
        <v>18.7</v>
      </c>
      <c r="X95" s="536">
        <v>20</v>
      </c>
      <c r="Y95" s="536">
        <v>21.3</v>
      </c>
      <c r="Z95" s="536">
        <v>19.2</v>
      </c>
      <c r="AA95" s="536">
        <v>15.7</v>
      </c>
      <c r="AB95" s="536">
        <v>12.4</v>
      </c>
      <c r="AC95" s="536">
        <v>2.8</v>
      </c>
      <c r="AD95" s="536">
        <v>0.9</v>
      </c>
      <c r="AE95" s="536">
        <v>3.1</v>
      </c>
      <c r="AF95" s="643"/>
      <c r="AG95" s="643"/>
      <c r="AH95" s="987"/>
      <c r="AK95" s="406"/>
    </row>
    <row r="96" spans="1:37" s="407" customFormat="1" ht="16.149999999999999" customHeight="1">
      <c r="A96" s="988"/>
      <c r="B96" s="411" t="s">
        <v>2490</v>
      </c>
      <c r="C96" s="412"/>
      <c r="D96" s="536">
        <v>94</v>
      </c>
      <c r="E96" s="536">
        <v>103</v>
      </c>
      <c r="F96" s="536">
        <v>103</v>
      </c>
      <c r="G96" s="536">
        <v>103</v>
      </c>
      <c r="H96" s="536">
        <v>101</v>
      </c>
      <c r="I96" s="536">
        <v>105</v>
      </c>
      <c r="J96" s="536">
        <v>103</v>
      </c>
      <c r="K96" s="536">
        <v>108</v>
      </c>
      <c r="L96" s="536">
        <v>100</v>
      </c>
      <c r="M96" s="536">
        <v>99</v>
      </c>
      <c r="N96" s="536">
        <v>104</v>
      </c>
      <c r="O96" s="536">
        <v>114</v>
      </c>
      <c r="P96" s="536">
        <v>130</v>
      </c>
      <c r="Q96" s="536">
        <v>125</v>
      </c>
      <c r="R96" s="536">
        <v>122</v>
      </c>
      <c r="S96" s="536">
        <v>132</v>
      </c>
      <c r="T96" s="536">
        <v>144</v>
      </c>
      <c r="U96" s="536">
        <v>146</v>
      </c>
      <c r="V96" s="536">
        <v>161</v>
      </c>
      <c r="W96" s="536">
        <v>156</v>
      </c>
      <c r="X96" s="536">
        <v>175.2</v>
      </c>
      <c r="Y96" s="536">
        <v>195.7</v>
      </c>
      <c r="Z96" s="536">
        <v>227.9</v>
      </c>
      <c r="AA96" s="536">
        <v>248.2</v>
      </c>
      <c r="AB96" s="536">
        <v>273.10000000000002</v>
      </c>
      <c r="AC96" s="536">
        <v>88</v>
      </c>
      <c r="AD96" s="536">
        <v>136.1</v>
      </c>
      <c r="AE96" s="536">
        <v>262.89999999999998</v>
      </c>
      <c r="AF96" s="643"/>
      <c r="AG96" s="643"/>
      <c r="AH96" s="987"/>
      <c r="AK96" s="406"/>
    </row>
    <row r="97" spans="1:37" s="407" customFormat="1" ht="16.149999999999999" customHeight="1">
      <c r="A97" s="988"/>
      <c r="B97" s="411" t="s">
        <v>2491</v>
      </c>
      <c r="C97" s="412"/>
      <c r="D97" s="536">
        <v>1</v>
      </c>
      <c r="E97" s="536">
        <v>1</v>
      </c>
      <c r="F97" s="536">
        <v>1</v>
      </c>
      <c r="G97" s="536">
        <v>1</v>
      </c>
      <c r="H97" s="536">
        <v>1</v>
      </c>
      <c r="I97" s="536">
        <v>2</v>
      </c>
      <c r="J97" s="536">
        <v>1</v>
      </c>
      <c r="K97" s="536">
        <v>2</v>
      </c>
      <c r="L97" s="536">
        <v>2</v>
      </c>
      <c r="M97" s="536">
        <v>2</v>
      </c>
      <c r="N97" s="536">
        <v>4</v>
      </c>
      <c r="O97" s="536">
        <v>5</v>
      </c>
      <c r="P97" s="536">
        <v>5</v>
      </c>
      <c r="Q97" s="536">
        <v>5</v>
      </c>
      <c r="R97" s="536">
        <v>6</v>
      </c>
      <c r="S97" s="536">
        <v>8</v>
      </c>
      <c r="T97" s="536">
        <v>12</v>
      </c>
      <c r="U97" s="536">
        <v>18</v>
      </c>
      <c r="V97" s="536">
        <v>19.5</v>
      </c>
      <c r="W97" s="536">
        <v>18.7</v>
      </c>
      <c r="X97" s="536">
        <v>27.1</v>
      </c>
      <c r="Y97" s="536">
        <v>30.5</v>
      </c>
      <c r="Z97" s="536">
        <v>36.799999999999997</v>
      </c>
      <c r="AA97" s="536">
        <v>33</v>
      </c>
      <c r="AB97" s="536">
        <v>33</v>
      </c>
      <c r="AC97" s="536">
        <v>9</v>
      </c>
      <c r="AD97" s="536">
        <v>31.6</v>
      </c>
      <c r="AE97" s="536">
        <v>24.2</v>
      </c>
      <c r="AF97" s="643"/>
      <c r="AG97" s="643"/>
      <c r="AH97" s="987"/>
      <c r="AK97" s="406"/>
    </row>
    <row r="98" spans="1:37" s="407" customFormat="1" ht="16.149999999999999" customHeight="1">
      <c r="A98" s="988"/>
      <c r="B98" s="411" t="s">
        <v>2492</v>
      </c>
      <c r="C98" s="412"/>
      <c r="D98" s="536">
        <v>1</v>
      </c>
      <c r="E98" s="536">
        <v>2</v>
      </c>
      <c r="F98" s="536">
        <v>2</v>
      </c>
      <c r="G98" s="536">
        <v>2</v>
      </c>
      <c r="H98" s="536">
        <v>1</v>
      </c>
      <c r="I98" s="536">
        <v>1</v>
      </c>
      <c r="J98" s="536">
        <v>2</v>
      </c>
      <c r="K98" s="536">
        <v>2</v>
      </c>
      <c r="L98" s="536">
        <v>1</v>
      </c>
      <c r="M98" s="536">
        <v>1</v>
      </c>
      <c r="N98" s="536">
        <v>2</v>
      </c>
      <c r="O98" s="536">
        <v>2</v>
      </c>
      <c r="P98" s="536">
        <v>2</v>
      </c>
      <c r="Q98" s="536">
        <v>2</v>
      </c>
      <c r="R98" s="536">
        <v>2</v>
      </c>
      <c r="S98" s="536">
        <v>4</v>
      </c>
      <c r="T98" s="536">
        <v>3</v>
      </c>
      <c r="U98" s="536">
        <v>3</v>
      </c>
      <c r="V98" s="536">
        <v>3.6</v>
      </c>
      <c r="W98" s="536">
        <v>4.8</v>
      </c>
      <c r="X98" s="536">
        <v>9.8000000000000007</v>
      </c>
      <c r="Y98" s="536">
        <v>13.4</v>
      </c>
      <c r="Z98" s="536">
        <v>16.100000000000001</v>
      </c>
      <c r="AA98" s="536">
        <v>16</v>
      </c>
      <c r="AB98" s="536">
        <v>16</v>
      </c>
      <c r="AC98" s="536">
        <v>3.2</v>
      </c>
      <c r="AD98" s="536">
        <v>1.1000000000000001</v>
      </c>
      <c r="AE98" s="536">
        <v>6.6</v>
      </c>
      <c r="AF98" s="643"/>
      <c r="AG98" s="643"/>
      <c r="AH98" s="987"/>
      <c r="AK98" s="406"/>
    </row>
    <row r="99" spans="1:37" s="407" customFormat="1" ht="16.149999999999999" customHeight="1">
      <c r="A99" s="988"/>
      <c r="B99" s="411" t="s">
        <v>2493</v>
      </c>
      <c r="C99" s="412"/>
      <c r="D99" s="537"/>
      <c r="E99" s="537"/>
      <c r="F99" s="537"/>
      <c r="G99" s="537"/>
      <c r="H99" s="537"/>
      <c r="I99" s="537"/>
      <c r="J99" s="537"/>
      <c r="K99" s="537"/>
      <c r="L99" s="537"/>
      <c r="M99" s="537"/>
      <c r="N99" s="537"/>
      <c r="O99" s="537"/>
      <c r="P99" s="537"/>
      <c r="Q99" s="537"/>
      <c r="R99" s="537"/>
      <c r="S99" s="537"/>
      <c r="T99" s="537"/>
      <c r="U99" s="537"/>
      <c r="V99" s="537"/>
      <c r="W99" s="537"/>
      <c r="X99" s="537"/>
      <c r="Y99" s="537"/>
      <c r="Z99" s="537"/>
      <c r="AA99" s="537"/>
      <c r="AB99" s="537"/>
      <c r="AC99" s="537"/>
      <c r="AD99" s="537"/>
      <c r="AE99" s="557"/>
      <c r="AF99" s="645"/>
      <c r="AG99" s="645"/>
      <c r="AH99" s="987"/>
    </row>
    <row r="100" spans="1:37" s="406" customFormat="1" ht="22.4" customHeight="1">
      <c r="A100" s="988" t="s">
        <v>3</v>
      </c>
      <c r="B100" s="409" t="s">
        <v>27</v>
      </c>
      <c r="C100" s="410" t="s">
        <v>42</v>
      </c>
      <c r="D100" s="535">
        <v>4683</v>
      </c>
      <c r="E100" s="535">
        <v>5185</v>
      </c>
      <c r="F100" s="535">
        <v>5170</v>
      </c>
      <c r="G100" s="535">
        <v>5899</v>
      </c>
      <c r="H100" s="535">
        <v>6026</v>
      </c>
      <c r="I100" s="535">
        <v>5872</v>
      </c>
      <c r="J100" s="535">
        <v>5787</v>
      </c>
      <c r="K100" s="535">
        <v>6430</v>
      </c>
      <c r="L100" s="535">
        <v>6505</v>
      </c>
      <c r="M100" s="535">
        <v>6677</v>
      </c>
      <c r="N100" s="535">
        <v>7369</v>
      </c>
      <c r="O100" s="535">
        <v>8396</v>
      </c>
      <c r="P100" s="535">
        <v>9091</v>
      </c>
      <c r="Q100" s="535">
        <v>9592</v>
      </c>
      <c r="R100" s="535">
        <v>7011.7</v>
      </c>
      <c r="S100" s="535">
        <v>8073.5</v>
      </c>
      <c r="T100" s="535">
        <v>8339</v>
      </c>
      <c r="U100" s="535">
        <v>9188</v>
      </c>
      <c r="V100" s="535">
        <v>9536.4999999999982</v>
      </c>
      <c r="W100" s="535">
        <v>9549</v>
      </c>
      <c r="X100" s="535">
        <v>8903.7000000000007</v>
      </c>
      <c r="Y100" s="535">
        <v>10044.1</v>
      </c>
      <c r="Z100" s="535">
        <v>10285.200000000001</v>
      </c>
      <c r="AA100" s="535">
        <v>10472.1</v>
      </c>
      <c r="AB100" s="535">
        <v>10228.599999999999</v>
      </c>
      <c r="AC100" s="535">
        <v>2802.4</v>
      </c>
      <c r="AD100" s="535">
        <v>2255.7000000000003</v>
      </c>
      <c r="AE100" s="535">
        <v>5698.0619999999999</v>
      </c>
      <c r="AF100" s="535">
        <v>8483</v>
      </c>
      <c r="AG100" s="535">
        <v>8919</v>
      </c>
      <c r="AH100" s="987" t="s">
        <v>2497</v>
      </c>
    </row>
    <row r="101" spans="1:37" s="407" customFormat="1" ht="16.149999999999999" customHeight="1">
      <c r="A101" s="988"/>
      <c r="B101" s="411" t="s">
        <v>2307</v>
      </c>
      <c r="C101" s="412"/>
      <c r="D101" s="536">
        <v>3449</v>
      </c>
      <c r="E101" s="536">
        <v>3790</v>
      </c>
      <c r="F101" s="536">
        <v>3677</v>
      </c>
      <c r="G101" s="536">
        <v>4305</v>
      </c>
      <c r="H101" s="536">
        <v>4363</v>
      </c>
      <c r="I101" s="536">
        <v>4234</v>
      </c>
      <c r="J101" s="536">
        <v>4131</v>
      </c>
      <c r="K101" s="536">
        <v>4453</v>
      </c>
      <c r="L101" s="536">
        <v>4450</v>
      </c>
      <c r="M101" s="536">
        <v>4638</v>
      </c>
      <c r="N101" s="536">
        <v>5370</v>
      </c>
      <c r="O101" s="536">
        <v>6281</v>
      </c>
      <c r="P101" s="536">
        <v>6862</v>
      </c>
      <c r="Q101" s="536">
        <v>7344</v>
      </c>
      <c r="R101" s="536">
        <v>5083.1000000000004</v>
      </c>
      <c r="S101" s="536">
        <v>5733.5</v>
      </c>
      <c r="T101" s="536">
        <v>6130</v>
      </c>
      <c r="U101" s="536">
        <v>6648</v>
      </c>
      <c r="V101" s="536">
        <v>6846.7</v>
      </c>
      <c r="W101" s="536">
        <v>7272</v>
      </c>
      <c r="X101" s="536">
        <v>6738.2</v>
      </c>
      <c r="Y101" s="536">
        <v>7492</v>
      </c>
      <c r="Z101" s="536">
        <v>7549.9</v>
      </c>
      <c r="AA101" s="536">
        <v>7777.7</v>
      </c>
      <c r="AB101" s="536">
        <v>7591.7</v>
      </c>
      <c r="AC101" s="536">
        <v>2134.6999999999998</v>
      </c>
      <c r="AD101" s="536">
        <v>1870.8</v>
      </c>
      <c r="AE101" s="536">
        <v>4231.8969999999999</v>
      </c>
      <c r="AF101" s="536">
        <v>6404</v>
      </c>
      <c r="AG101" s="536">
        <v>6764</v>
      </c>
      <c r="AH101" s="987"/>
    </row>
    <row r="102" spans="1:37" s="407" customFormat="1" ht="16.149999999999999" customHeight="1">
      <c r="A102" s="988"/>
      <c r="B102" s="411" t="s">
        <v>2488</v>
      </c>
      <c r="C102" s="412"/>
      <c r="D102" s="536">
        <v>160</v>
      </c>
      <c r="E102" s="536">
        <v>178</v>
      </c>
      <c r="F102" s="536">
        <v>208</v>
      </c>
      <c r="G102" s="536">
        <v>255</v>
      </c>
      <c r="H102" s="536">
        <v>245</v>
      </c>
      <c r="I102" s="536">
        <v>248</v>
      </c>
      <c r="J102" s="536">
        <v>242</v>
      </c>
      <c r="K102" s="536">
        <v>255</v>
      </c>
      <c r="L102" s="536">
        <v>262</v>
      </c>
      <c r="M102" s="536">
        <v>291</v>
      </c>
      <c r="N102" s="536">
        <v>322</v>
      </c>
      <c r="O102" s="536">
        <v>358</v>
      </c>
      <c r="P102" s="536">
        <v>387</v>
      </c>
      <c r="Q102" s="536">
        <v>407</v>
      </c>
      <c r="R102" s="536">
        <v>333.5</v>
      </c>
      <c r="S102" s="536">
        <v>458</v>
      </c>
      <c r="T102" s="536">
        <v>433</v>
      </c>
      <c r="U102" s="536">
        <v>514</v>
      </c>
      <c r="V102" s="536">
        <v>545.5</v>
      </c>
      <c r="W102" s="536">
        <v>435</v>
      </c>
      <c r="X102" s="536">
        <v>403.8</v>
      </c>
      <c r="Y102" s="536">
        <v>473.7</v>
      </c>
      <c r="Z102" s="536">
        <v>545.5</v>
      </c>
      <c r="AA102" s="536">
        <v>561.20000000000005</v>
      </c>
      <c r="AB102" s="536">
        <v>560.70000000000005</v>
      </c>
      <c r="AC102" s="536">
        <v>119.9</v>
      </c>
      <c r="AD102" s="536">
        <v>99.4</v>
      </c>
      <c r="AE102" s="536">
        <v>326.2</v>
      </c>
      <c r="AF102" s="536">
        <v>456</v>
      </c>
      <c r="AG102" s="536">
        <v>506</v>
      </c>
      <c r="AH102" s="987"/>
    </row>
    <row r="103" spans="1:37" s="407" customFormat="1" ht="16.149999999999999" customHeight="1">
      <c r="A103" s="988"/>
      <c r="B103" s="411" t="s">
        <v>2489</v>
      </c>
      <c r="C103" s="412"/>
      <c r="D103" s="536">
        <v>173</v>
      </c>
      <c r="E103" s="536">
        <v>180</v>
      </c>
      <c r="F103" s="536">
        <v>190</v>
      </c>
      <c r="G103" s="536">
        <v>199</v>
      </c>
      <c r="H103" s="536">
        <v>188</v>
      </c>
      <c r="I103" s="536">
        <v>192</v>
      </c>
      <c r="J103" s="536">
        <v>194</v>
      </c>
      <c r="K103" s="536">
        <v>229</v>
      </c>
      <c r="L103" s="536">
        <v>225</v>
      </c>
      <c r="M103" s="536">
        <v>239</v>
      </c>
      <c r="N103" s="536">
        <v>239</v>
      </c>
      <c r="O103" s="536">
        <v>258</v>
      </c>
      <c r="P103" s="536">
        <v>282</v>
      </c>
      <c r="Q103" s="536">
        <v>271</v>
      </c>
      <c r="R103" s="536">
        <v>216.1</v>
      </c>
      <c r="S103" s="536">
        <v>293</v>
      </c>
      <c r="T103" s="536">
        <v>305</v>
      </c>
      <c r="U103" s="536">
        <v>401</v>
      </c>
      <c r="V103" s="536">
        <v>436.9</v>
      </c>
      <c r="W103" s="536">
        <v>293</v>
      </c>
      <c r="X103" s="536">
        <v>270.3</v>
      </c>
      <c r="Y103" s="536">
        <v>337.9</v>
      </c>
      <c r="Z103" s="536">
        <v>327.7</v>
      </c>
      <c r="AA103" s="536">
        <v>323.7</v>
      </c>
      <c r="AB103" s="536">
        <v>319.5</v>
      </c>
      <c r="AC103" s="536">
        <v>55.2</v>
      </c>
      <c r="AD103" s="536">
        <v>20.399999999999999</v>
      </c>
      <c r="AE103" s="536">
        <v>104.878</v>
      </c>
      <c r="AF103" s="536">
        <v>200</v>
      </c>
      <c r="AG103" s="536">
        <v>228</v>
      </c>
      <c r="AH103" s="987"/>
    </row>
    <row r="104" spans="1:37" s="407" customFormat="1" ht="16.149999999999999" customHeight="1">
      <c r="A104" s="988"/>
      <c r="B104" s="411" t="s">
        <v>2490</v>
      </c>
      <c r="C104" s="412"/>
      <c r="D104" s="536">
        <v>738</v>
      </c>
      <c r="E104" s="536">
        <v>817</v>
      </c>
      <c r="F104" s="536">
        <v>924</v>
      </c>
      <c r="G104" s="536">
        <v>1016</v>
      </c>
      <c r="H104" s="536">
        <v>1049</v>
      </c>
      <c r="I104" s="536">
        <v>1042</v>
      </c>
      <c r="J104" s="536">
        <v>1028</v>
      </c>
      <c r="K104" s="536">
        <v>1274</v>
      </c>
      <c r="L104" s="536">
        <v>1339</v>
      </c>
      <c r="M104" s="536">
        <v>1306</v>
      </c>
      <c r="N104" s="536">
        <v>1329</v>
      </c>
      <c r="O104" s="536">
        <v>1403</v>
      </c>
      <c r="P104" s="536">
        <v>1438</v>
      </c>
      <c r="Q104" s="536">
        <v>1434</v>
      </c>
      <c r="R104" s="536">
        <v>1248.4000000000001</v>
      </c>
      <c r="S104" s="536">
        <v>1355</v>
      </c>
      <c r="T104" s="536">
        <v>1307</v>
      </c>
      <c r="U104" s="536">
        <v>1434</v>
      </c>
      <c r="V104" s="536">
        <v>1517</v>
      </c>
      <c r="W104" s="536">
        <v>1400</v>
      </c>
      <c r="X104" s="536">
        <v>1350.6</v>
      </c>
      <c r="Y104" s="536">
        <v>1569.9</v>
      </c>
      <c r="Z104" s="536">
        <v>1687.5</v>
      </c>
      <c r="AA104" s="536">
        <v>1645.9</v>
      </c>
      <c r="AB104" s="536">
        <v>1586.4</v>
      </c>
      <c r="AC104" s="536">
        <v>453</v>
      </c>
      <c r="AD104" s="536">
        <v>221</v>
      </c>
      <c r="AE104" s="536">
        <v>918.90800000000002</v>
      </c>
      <c r="AF104" s="536">
        <v>1266</v>
      </c>
      <c r="AG104" s="536">
        <v>1267</v>
      </c>
      <c r="AH104" s="987"/>
    </row>
    <row r="105" spans="1:37" s="407" customFormat="1" ht="16.149999999999999" customHeight="1">
      <c r="A105" s="988"/>
      <c r="B105" s="411" t="s">
        <v>2491</v>
      </c>
      <c r="C105" s="412"/>
      <c r="D105" s="536">
        <v>8</v>
      </c>
      <c r="E105" s="536">
        <v>8</v>
      </c>
      <c r="F105" s="536">
        <v>7</v>
      </c>
      <c r="G105" s="536">
        <v>11</v>
      </c>
      <c r="H105" s="536">
        <v>10</v>
      </c>
      <c r="I105" s="536">
        <v>11</v>
      </c>
      <c r="J105" s="536">
        <v>13</v>
      </c>
      <c r="K105" s="536">
        <v>15</v>
      </c>
      <c r="L105" s="536">
        <v>15</v>
      </c>
      <c r="M105" s="536">
        <v>16</v>
      </c>
      <c r="N105" s="536">
        <v>17</v>
      </c>
      <c r="O105" s="536">
        <v>20</v>
      </c>
      <c r="P105" s="536">
        <v>21</v>
      </c>
      <c r="Q105" s="536">
        <v>23</v>
      </c>
      <c r="R105" s="536">
        <v>19.3</v>
      </c>
      <c r="S105" s="536">
        <v>21</v>
      </c>
      <c r="T105" s="536">
        <v>20</v>
      </c>
      <c r="U105" s="536">
        <v>23</v>
      </c>
      <c r="V105" s="536">
        <v>25.8</v>
      </c>
      <c r="W105" s="536">
        <v>24</v>
      </c>
      <c r="X105" s="536">
        <v>25.2</v>
      </c>
      <c r="Y105" s="536">
        <v>33.299999999999997</v>
      </c>
      <c r="Z105" s="536">
        <v>34.4</v>
      </c>
      <c r="AA105" s="536">
        <v>29.2</v>
      </c>
      <c r="AB105" s="536">
        <v>33.799999999999997</v>
      </c>
      <c r="AC105" s="536">
        <v>8.8000000000000007</v>
      </c>
      <c r="AD105" s="536">
        <v>11.6</v>
      </c>
      <c r="AE105" s="536">
        <v>26.946999999999999</v>
      </c>
      <c r="AF105" s="536">
        <v>38</v>
      </c>
      <c r="AG105" s="536">
        <v>42</v>
      </c>
      <c r="AH105" s="987"/>
    </row>
    <row r="106" spans="1:37" s="407" customFormat="1" ht="16.149999999999999" customHeight="1">
      <c r="A106" s="988"/>
      <c r="B106" s="411" t="s">
        <v>2492</v>
      </c>
      <c r="C106" s="412"/>
      <c r="D106" s="536">
        <v>25</v>
      </c>
      <c r="E106" s="536">
        <v>27</v>
      </c>
      <c r="F106" s="536">
        <v>30</v>
      </c>
      <c r="G106" s="536">
        <v>34</v>
      </c>
      <c r="H106" s="536">
        <v>39</v>
      </c>
      <c r="I106" s="536">
        <v>26</v>
      </c>
      <c r="J106" s="536">
        <v>28</v>
      </c>
      <c r="K106" s="536">
        <v>34</v>
      </c>
      <c r="L106" s="536">
        <v>41</v>
      </c>
      <c r="M106" s="536">
        <v>36</v>
      </c>
      <c r="N106" s="536">
        <v>36</v>
      </c>
      <c r="O106" s="536">
        <v>44</v>
      </c>
      <c r="P106" s="536">
        <v>52</v>
      </c>
      <c r="Q106" s="536">
        <v>52</v>
      </c>
      <c r="R106" s="536">
        <v>74.900000000000006</v>
      </c>
      <c r="S106" s="536">
        <v>98</v>
      </c>
      <c r="T106" s="536">
        <v>119</v>
      </c>
      <c r="U106" s="536">
        <v>142</v>
      </c>
      <c r="V106" s="536">
        <v>144.5</v>
      </c>
      <c r="W106" s="536">
        <v>110</v>
      </c>
      <c r="X106" s="536">
        <v>102</v>
      </c>
      <c r="Y106" s="536">
        <v>125.7</v>
      </c>
      <c r="Z106" s="536">
        <v>127.5</v>
      </c>
      <c r="AA106" s="536">
        <v>120.8</v>
      </c>
      <c r="AB106" s="536">
        <v>120.9</v>
      </c>
      <c r="AC106" s="536">
        <v>27</v>
      </c>
      <c r="AD106" s="536">
        <v>28.2</v>
      </c>
      <c r="AE106" s="536">
        <v>79.102000000000004</v>
      </c>
      <c r="AF106" s="536">
        <v>106</v>
      </c>
      <c r="AG106" s="536">
        <v>100</v>
      </c>
      <c r="AH106" s="987"/>
    </row>
    <row r="107" spans="1:37" s="407" customFormat="1" ht="16.149999999999999" customHeight="1">
      <c r="A107" s="988"/>
      <c r="B107" s="411" t="s">
        <v>2493</v>
      </c>
      <c r="C107" s="412"/>
      <c r="D107" s="536">
        <v>130</v>
      </c>
      <c r="E107" s="536">
        <v>185</v>
      </c>
      <c r="F107" s="536">
        <v>134</v>
      </c>
      <c r="G107" s="536">
        <v>79</v>
      </c>
      <c r="H107" s="536">
        <v>132</v>
      </c>
      <c r="I107" s="536">
        <v>119</v>
      </c>
      <c r="J107" s="536">
        <v>151</v>
      </c>
      <c r="K107" s="536">
        <v>170</v>
      </c>
      <c r="L107" s="536">
        <v>173</v>
      </c>
      <c r="M107" s="536">
        <v>151</v>
      </c>
      <c r="N107" s="536">
        <v>56</v>
      </c>
      <c r="O107" s="536">
        <v>32</v>
      </c>
      <c r="P107" s="536">
        <v>49</v>
      </c>
      <c r="Q107" s="536">
        <v>61</v>
      </c>
      <c r="R107" s="536">
        <v>36.4</v>
      </c>
      <c r="S107" s="536">
        <v>115</v>
      </c>
      <c r="T107" s="536">
        <v>25</v>
      </c>
      <c r="U107" s="536">
        <v>26</v>
      </c>
      <c r="V107" s="536">
        <v>20.100000000000001</v>
      </c>
      <c r="W107" s="536">
        <v>15</v>
      </c>
      <c r="X107" s="536">
        <v>13.6</v>
      </c>
      <c r="Y107" s="536">
        <v>11.6</v>
      </c>
      <c r="Z107" s="536">
        <v>12.7</v>
      </c>
      <c r="AA107" s="536">
        <v>13.6</v>
      </c>
      <c r="AB107" s="536">
        <v>15.6</v>
      </c>
      <c r="AC107" s="536">
        <v>3.8</v>
      </c>
      <c r="AD107" s="536">
        <v>4.3</v>
      </c>
      <c r="AE107" s="536">
        <v>10.130000000000001</v>
      </c>
      <c r="AF107" s="536">
        <v>13</v>
      </c>
      <c r="AG107" s="536">
        <v>12</v>
      </c>
      <c r="AH107" s="987"/>
    </row>
    <row r="108" spans="1:37" s="406" customFormat="1" ht="22.4" customHeight="1">
      <c r="A108" s="988" t="s">
        <v>431</v>
      </c>
      <c r="B108" s="409" t="s">
        <v>27</v>
      </c>
      <c r="C108" s="410" t="s">
        <v>41</v>
      </c>
      <c r="D108" s="535">
        <v>294</v>
      </c>
      <c r="E108" s="535">
        <v>326</v>
      </c>
      <c r="F108" s="535">
        <v>360</v>
      </c>
      <c r="G108" s="535">
        <v>482</v>
      </c>
      <c r="H108" s="535">
        <v>627</v>
      </c>
      <c r="I108" s="535">
        <v>501</v>
      </c>
      <c r="J108" s="535">
        <v>526</v>
      </c>
      <c r="K108" s="535">
        <v>576</v>
      </c>
      <c r="L108" s="535">
        <v>577</v>
      </c>
      <c r="M108" s="535">
        <v>583</v>
      </c>
      <c r="N108" s="535">
        <v>614</v>
      </c>
      <c r="O108" s="535">
        <v>643</v>
      </c>
      <c r="P108" s="535">
        <v>719</v>
      </c>
      <c r="Q108" s="535">
        <v>770</v>
      </c>
      <c r="R108" s="535">
        <v>714</v>
      </c>
      <c r="S108" s="535">
        <v>783</v>
      </c>
      <c r="T108" s="535">
        <v>868</v>
      </c>
      <c r="U108" s="535">
        <v>1077</v>
      </c>
      <c r="V108" s="535">
        <v>1095.8</v>
      </c>
      <c r="W108" s="535">
        <v>1140</v>
      </c>
      <c r="X108" s="535">
        <v>1137</v>
      </c>
      <c r="Y108" s="535">
        <v>1284.3</v>
      </c>
      <c r="Z108" s="535">
        <v>1327.2</v>
      </c>
      <c r="AA108" s="535">
        <v>1505.8</v>
      </c>
      <c r="AB108" s="535">
        <v>1527</v>
      </c>
      <c r="AC108" s="535">
        <v>620.89999999999986</v>
      </c>
      <c r="AD108" s="535">
        <v>1026.9999999999998</v>
      </c>
      <c r="AE108" s="554"/>
      <c r="AF108" s="642"/>
      <c r="AG108" s="642"/>
      <c r="AH108" s="987"/>
    </row>
    <row r="109" spans="1:37" s="407" customFormat="1" ht="16.149999999999999" customHeight="1">
      <c r="A109" s="988"/>
      <c r="B109" s="411" t="s">
        <v>2307</v>
      </c>
      <c r="C109" s="412"/>
      <c r="D109" s="536">
        <v>123</v>
      </c>
      <c r="E109" s="536">
        <v>136</v>
      </c>
      <c r="F109" s="536">
        <v>151</v>
      </c>
      <c r="G109" s="536">
        <v>202</v>
      </c>
      <c r="H109" s="536">
        <v>262</v>
      </c>
      <c r="I109" s="536">
        <v>202</v>
      </c>
      <c r="J109" s="536">
        <v>213</v>
      </c>
      <c r="K109" s="536">
        <v>250</v>
      </c>
      <c r="L109" s="536">
        <v>268</v>
      </c>
      <c r="M109" s="536">
        <v>256</v>
      </c>
      <c r="N109" s="536">
        <v>276</v>
      </c>
      <c r="O109" s="536">
        <v>293</v>
      </c>
      <c r="P109" s="536">
        <v>306</v>
      </c>
      <c r="Q109" s="536">
        <v>373</v>
      </c>
      <c r="R109" s="536">
        <v>349</v>
      </c>
      <c r="S109" s="536">
        <v>392</v>
      </c>
      <c r="T109" s="536">
        <v>446</v>
      </c>
      <c r="U109" s="536">
        <v>489</v>
      </c>
      <c r="V109" s="536">
        <v>521.9</v>
      </c>
      <c r="W109" s="536">
        <v>526</v>
      </c>
      <c r="X109" s="536">
        <v>531</v>
      </c>
      <c r="Y109" s="536">
        <v>568.6</v>
      </c>
      <c r="Z109" s="536">
        <v>596.20000000000005</v>
      </c>
      <c r="AA109" s="536">
        <v>700.7</v>
      </c>
      <c r="AB109" s="536">
        <v>721.3</v>
      </c>
      <c r="AC109" s="536">
        <v>299.2</v>
      </c>
      <c r="AD109" s="536">
        <v>525.4</v>
      </c>
      <c r="AE109" s="555"/>
      <c r="AF109" s="643"/>
      <c r="AG109" s="643"/>
      <c r="AH109" s="987"/>
    </row>
    <row r="110" spans="1:37" s="407" customFormat="1" ht="16.149999999999999" customHeight="1">
      <c r="A110" s="988"/>
      <c r="B110" s="411" t="s">
        <v>2488</v>
      </c>
      <c r="C110" s="412"/>
      <c r="D110" s="536">
        <v>29</v>
      </c>
      <c r="E110" s="536">
        <v>32</v>
      </c>
      <c r="F110" s="536">
        <v>35</v>
      </c>
      <c r="G110" s="536">
        <v>47</v>
      </c>
      <c r="H110" s="536">
        <v>62</v>
      </c>
      <c r="I110" s="536">
        <v>49</v>
      </c>
      <c r="J110" s="536">
        <v>46</v>
      </c>
      <c r="K110" s="536">
        <v>59</v>
      </c>
      <c r="L110" s="536">
        <v>50</v>
      </c>
      <c r="M110" s="536">
        <v>53</v>
      </c>
      <c r="N110" s="536">
        <v>62</v>
      </c>
      <c r="O110" s="536">
        <v>71</v>
      </c>
      <c r="P110" s="536">
        <v>81</v>
      </c>
      <c r="Q110" s="536">
        <v>88</v>
      </c>
      <c r="R110" s="536">
        <v>68</v>
      </c>
      <c r="S110" s="536">
        <v>71</v>
      </c>
      <c r="T110" s="536">
        <v>95</v>
      </c>
      <c r="U110" s="536">
        <v>101</v>
      </c>
      <c r="V110" s="536">
        <v>100.6</v>
      </c>
      <c r="W110" s="536">
        <v>124</v>
      </c>
      <c r="X110" s="536">
        <v>98.5</v>
      </c>
      <c r="Y110" s="536">
        <v>118.4</v>
      </c>
      <c r="Z110" s="536">
        <v>125.6</v>
      </c>
      <c r="AA110" s="536">
        <v>134.9</v>
      </c>
      <c r="AB110" s="536">
        <v>138.1</v>
      </c>
      <c r="AC110" s="536">
        <v>42.4</v>
      </c>
      <c r="AD110" s="536">
        <v>61.3</v>
      </c>
      <c r="AE110" s="555"/>
      <c r="AF110" s="643"/>
      <c r="AG110" s="643"/>
      <c r="AH110" s="987"/>
    </row>
    <row r="111" spans="1:37" s="407" customFormat="1" ht="16.149999999999999" customHeight="1">
      <c r="A111" s="988"/>
      <c r="B111" s="411" t="s">
        <v>2489</v>
      </c>
      <c r="C111" s="412"/>
      <c r="D111" s="536">
        <v>22</v>
      </c>
      <c r="E111" s="536">
        <v>25</v>
      </c>
      <c r="F111" s="536">
        <v>27</v>
      </c>
      <c r="G111" s="536">
        <v>37</v>
      </c>
      <c r="H111" s="536">
        <v>48</v>
      </c>
      <c r="I111" s="536">
        <v>38</v>
      </c>
      <c r="J111" s="536">
        <v>47</v>
      </c>
      <c r="K111" s="536">
        <v>30</v>
      </c>
      <c r="L111" s="536">
        <v>27</v>
      </c>
      <c r="M111" s="536">
        <v>23</v>
      </c>
      <c r="N111" s="536">
        <v>25</v>
      </c>
      <c r="O111" s="536">
        <v>28</v>
      </c>
      <c r="P111" s="536">
        <v>30</v>
      </c>
      <c r="Q111" s="536">
        <v>32</v>
      </c>
      <c r="R111" s="536">
        <v>31</v>
      </c>
      <c r="S111" s="536">
        <v>43</v>
      </c>
      <c r="T111" s="536">
        <v>40</v>
      </c>
      <c r="U111" s="536">
        <v>79</v>
      </c>
      <c r="V111" s="536">
        <v>57.2</v>
      </c>
      <c r="W111" s="536">
        <v>71</v>
      </c>
      <c r="X111" s="536">
        <v>70.8</v>
      </c>
      <c r="Y111" s="536">
        <v>79.900000000000006</v>
      </c>
      <c r="Z111" s="536">
        <v>77.8</v>
      </c>
      <c r="AA111" s="536">
        <v>80.3</v>
      </c>
      <c r="AB111" s="536">
        <v>79</v>
      </c>
      <c r="AC111" s="536">
        <v>20.9</v>
      </c>
      <c r="AD111" s="536">
        <v>17.5</v>
      </c>
      <c r="AE111" s="555"/>
      <c r="AF111" s="643"/>
      <c r="AG111" s="643"/>
      <c r="AH111" s="987"/>
    </row>
    <row r="112" spans="1:37" s="407" customFormat="1" ht="16.149999999999999" customHeight="1">
      <c r="A112" s="988"/>
      <c r="B112" s="411" t="s">
        <v>2490</v>
      </c>
      <c r="C112" s="412"/>
      <c r="D112" s="536">
        <v>88</v>
      </c>
      <c r="E112" s="536">
        <v>97</v>
      </c>
      <c r="F112" s="536">
        <v>107</v>
      </c>
      <c r="G112" s="536">
        <v>143</v>
      </c>
      <c r="H112" s="536">
        <v>186</v>
      </c>
      <c r="I112" s="536">
        <v>157</v>
      </c>
      <c r="J112" s="536">
        <v>162</v>
      </c>
      <c r="K112" s="536">
        <v>192</v>
      </c>
      <c r="L112" s="536">
        <v>191</v>
      </c>
      <c r="M112" s="536">
        <v>222</v>
      </c>
      <c r="N112" s="536">
        <v>220</v>
      </c>
      <c r="O112" s="536">
        <v>229</v>
      </c>
      <c r="P112" s="536">
        <v>274</v>
      </c>
      <c r="Q112" s="536">
        <v>246</v>
      </c>
      <c r="R112" s="536">
        <v>233</v>
      </c>
      <c r="S112" s="536">
        <v>243</v>
      </c>
      <c r="T112" s="536">
        <v>250</v>
      </c>
      <c r="U112" s="536">
        <v>330</v>
      </c>
      <c r="V112" s="536">
        <v>361.7</v>
      </c>
      <c r="W112" s="536">
        <v>362</v>
      </c>
      <c r="X112" s="536">
        <v>367.9</v>
      </c>
      <c r="Y112" s="536">
        <v>408.9</v>
      </c>
      <c r="Z112" s="536">
        <v>447.9</v>
      </c>
      <c r="AA112" s="536">
        <v>502.2</v>
      </c>
      <c r="AB112" s="536">
        <v>519.4</v>
      </c>
      <c r="AC112" s="536">
        <v>231.1</v>
      </c>
      <c r="AD112" s="536">
        <v>361.7</v>
      </c>
      <c r="AE112" s="555"/>
      <c r="AF112" s="643"/>
      <c r="AG112" s="643"/>
      <c r="AH112" s="987"/>
    </row>
    <row r="113" spans="1:37" s="407" customFormat="1" ht="16.149999999999999" customHeight="1">
      <c r="A113" s="988"/>
      <c r="B113" s="411" t="s">
        <v>2491</v>
      </c>
      <c r="C113" s="412"/>
      <c r="D113" s="536">
        <v>18</v>
      </c>
      <c r="E113" s="536">
        <v>20</v>
      </c>
      <c r="F113" s="536">
        <v>22</v>
      </c>
      <c r="G113" s="536">
        <v>29</v>
      </c>
      <c r="H113" s="536">
        <v>38</v>
      </c>
      <c r="I113" s="536">
        <v>30</v>
      </c>
      <c r="J113" s="536">
        <v>30</v>
      </c>
      <c r="K113" s="536">
        <v>17</v>
      </c>
      <c r="L113" s="536">
        <v>14</v>
      </c>
      <c r="M113" s="536">
        <v>12</v>
      </c>
      <c r="N113" s="536">
        <v>11</v>
      </c>
      <c r="O113" s="536">
        <v>7</v>
      </c>
      <c r="P113" s="536">
        <v>11</v>
      </c>
      <c r="Q113" s="536">
        <v>10</v>
      </c>
      <c r="R113" s="536">
        <v>11</v>
      </c>
      <c r="S113" s="536">
        <v>10</v>
      </c>
      <c r="T113" s="536">
        <v>15</v>
      </c>
      <c r="U113" s="536">
        <v>21</v>
      </c>
      <c r="V113" s="536">
        <v>18.100000000000001</v>
      </c>
      <c r="W113" s="536">
        <v>22</v>
      </c>
      <c r="X113" s="536">
        <v>27.9</v>
      </c>
      <c r="Y113" s="536">
        <v>25.2</v>
      </c>
      <c r="Z113" s="536">
        <v>32.200000000000003</v>
      </c>
      <c r="AA113" s="536">
        <v>32.299999999999997</v>
      </c>
      <c r="AB113" s="536">
        <v>28.3</v>
      </c>
      <c r="AC113" s="536">
        <v>12.3</v>
      </c>
      <c r="AD113" s="536">
        <v>27.8</v>
      </c>
      <c r="AE113" s="555"/>
      <c r="AF113" s="643"/>
      <c r="AG113" s="643"/>
      <c r="AH113" s="987"/>
    </row>
    <row r="114" spans="1:37" s="407" customFormat="1" ht="16.149999999999999" customHeight="1">
      <c r="A114" s="988"/>
      <c r="B114" s="411" t="s">
        <v>2492</v>
      </c>
      <c r="C114" s="412"/>
      <c r="D114" s="536">
        <v>14</v>
      </c>
      <c r="E114" s="536">
        <v>16</v>
      </c>
      <c r="F114" s="536">
        <v>18</v>
      </c>
      <c r="G114" s="536">
        <v>24</v>
      </c>
      <c r="H114" s="536">
        <v>31</v>
      </c>
      <c r="I114" s="536">
        <v>25</v>
      </c>
      <c r="J114" s="536">
        <v>28</v>
      </c>
      <c r="K114" s="536">
        <v>28</v>
      </c>
      <c r="L114" s="536">
        <v>27</v>
      </c>
      <c r="M114" s="536">
        <v>17</v>
      </c>
      <c r="N114" s="536">
        <v>20</v>
      </c>
      <c r="O114" s="536">
        <v>15</v>
      </c>
      <c r="P114" s="536">
        <v>17</v>
      </c>
      <c r="Q114" s="536">
        <v>21</v>
      </c>
      <c r="R114" s="536">
        <v>22</v>
      </c>
      <c r="S114" s="536">
        <v>24</v>
      </c>
      <c r="T114" s="536">
        <v>22</v>
      </c>
      <c r="U114" s="536">
        <v>57</v>
      </c>
      <c r="V114" s="536">
        <v>36.299999999999997</v>
      </c>
      <c r="W114" s="536">
        <v>35</v>
      </c>
      <c r="X114" s="536">
        <v>40.9</v>
      </c>
      <c r="Y114" s="536">
        <v>83.3</v>
      </c>
      <c r="Z114" s="536">
        <v>47.5</v>
      </c>
      <c r="AA114" s="536">
        <v>55.4</v>
      </c>
      <c r="AB114" s="536">
        <v>40.9</v>
      </c>
      <c r="AC114" s="536">
        <v>15</v>
      </c>
      <c r="AD114" s="536">
        <v>33.299999999999997</v>
      </c>
      <c r="AE114" s="555"/>
      <c r="AF114" s="643"/>
      <c r="AG114" s="643"/>
      <c r="AH114" s="987"/>
    </row>
    <row r="115" spans="1:37" s="407" customFormat="1" ht="16.149999999999999" customHeight="1">
      <c r="A115" s="988"/>
      <c r="B115" s="411" t="s">
        <v>2493</v>
      </c>
      <c r="C115" s="412"/>
      <c r="D115" s="536"/>
      <c r="E115" s="536"/>
      <c r="F115" s="536"/>
      <c r="G115" s="536"/>
      <c r="H115" s="536"/>
      <c r="I115" s="536"/>
      <c r="J115" s="536"/>
      <c r="K115" s="536"/>
      <c r="L115" s="536"/>
      <c r="M115" s="536"/>
      <c r="N115" s="536"/>
      <c r="O115" s="536"/>
      <c r="P115" s="536"/>
      <c r="Q115" s="536"/>
      <c r="R115" s="536"/>
      <c r="S115" s="536"/>
      <c r="T115" s="536"/>
      <c r="U115" s="536"/>
      <c r="V115" s="536"/>
      <c r="W115" s="536"/>
      <c r="X115" s="536"/>
      <c r="Y115" s="536"/>
      <c r="Z115" s="536"/>
      <c r="AA115" s="536"/>
      <c r="AB115" s="536"/>
      <c r="AC115" s="536"/>
      <c r="AD115" s="536"/>
      <c r="AE115" s="555"/>
      <c r="AF115" s="643"/>
      <c r="AG115" s="643"/>
      <c r="AH115" s="987"/>
    </row>
    <row r="116" spans="1:37" s="406" customFormat="1" ht="22.4" customHeight="1">
      <c r="A116" s="988" t="s">
        <v>1</v>
      </c>
      <c r="B116" s="409" t="s">
        <v>27</v>
      </c>
      <c r="C116" s="410" t="s">
        <v>42</v>
      </c>
      <c r="D116" s="535">
        <v>159</v>
      </c>
      <c r="E116" s="535">
        <v>264</v>
      </c>
      <c r="F116" s="535">
        <v>340</v>
      </c>
      <c r="G116" s="535">
        <v>361</v>
      </c>
      <c r="H116" s="535">
        <v>403</v>
      </c>
      <c r="I116" s="535">
        <v>456</v>
      </c>
      <c r="J116" s="535">
        <v>493</v>
      </c>
      <c r="K116" s="535">
        <v>565</v>
      </c>
      <c r="L116" s="535">
        <v>412</v>
      </c>
      <c r="M116" s="535">
        <v>515</v>
      </c>
      <c r="N116" s="535">
        <v>670</v>
      </c>
      <c r="O116" s="535">
        <v>756</v>
      </c>
      <c r="P116" s="535">
        <v>898</v>
      </c>
      <c r="Q116" s="535">
        <v>812</v>
      </c>
      <c r="R116" s="535">
        <v>710</v>
      </c>
      <c r="S116" s="535">
        <v>814</v>
      </c>
      <c r="T116" s="535">
        <v>920</v>
      </c>
      <c r="U116" s="535">
        <v>859</v>
      </c>
      <c r="V116" s="535">
        <v>914.5</v>
      </c>
      <c r="W116" s="535">
        <v>946.90000000000009</v>
      </c>
      <c r="X116" s="535">
        <v>931.80000000000007</v>
      </c>
      <c r="Y116" s="535">
        <v>956.20000000000016</v>
      </c>
      <c r="Z116" s="535">
        <v>1009.1999999999999</v>
      </c>
      <c r="AA116" s="535">
        <v>1072.0000000000002</v>
      </c>
      <c r="AB116" s="535">
        <v>1266.4000000000001</v>
      </c>
      <c r="AC116" s="535">
        <v>501.6</v>
      </c>
      <c r="AD116" s="535">
        <v>554.30000000000007</v>
      </c>
      <c r="AE116" s="554"/>
      <c r="AF116" s="642"/>
      <c r="AG116" s="642"/>
      <c r="AH116" s="987"/>
    </row>
    <row r="117" spans="1:37" s="407" customFormat="1" ht="16.149999999999999" customHeight="1">
      <c r="A117" s="988"/>
      <c r="B117" s="411" t="s">
        <v>2307</v>
      </c>
      <c r="C117" s="412"/>
      <c r="D117" s="536">
        <v>120</v>
      </c>
      <c r="E117" s="536">
        <v>187</v>
      </c>
      <c r="F117" s="536">
        <v>204</v>
      </c>
      <c r="G117" s="536">
        <v>260</v>
      </c>
      <c r="H117" s="536">
        <v>302</v>
      </c>
      <c r="I117" s="536">
        <v>294</v>
      </c>
      <c r="J117" s="536">
        <v>317</v>
      </c>
      <c r="K117" s="536">
        <v>364</v>
      </c>
      <c r="L117" s="536">
        <v>298</v>
      </c>
      <c r="M117" s="536">
        <v>367</v>
      </c>
      <c r="N117" s="536">
        <v>461</v>
      </c>
      <c r="O117" s="536">
        <v>510</v>
      </c>
      <c r="P117" s="536">
        <v>661</v>
      </c>
      <c r="Q117" s="536">
        <v>607</v>
      </c>
      <c r="R117" s="536">
        <v>467</v>
      </c>
      <c r="S117" s="536">
        <v>583</v>
      </c>
      <c r="T117" s="536">
        <v>652</v>
      </c>
      <c r="U117" s="536">
        <v>654</v>
      </c>
      <c r="V117" s="536">
        <v>720.4</v>
      </c>
      <c r="W117" s="536">
        <v>731.5</v>
      </c>
      <c r="X117" s="536">
        <v>710.1</v>
      </c>
      <c r="Y117" s="536">
        <v>744.5</v>
      </c>
      <c r="Z117" s="536">
        <v>782.5</v>
      </c>
      <c r="AA117" s="536">
        <v>830.2</v>
      </c>
      <c r="AB117" s="536">
        <v>1026.4000000000001</v>
      </c>
      <c r="AC117" s="536">
        <v>444.1</v>
      </c>
      <c r="AD117" s="536">
        <v>486.5</v>
      </c>
      <c r="AE117" s="555"/>
      <c r="AF117" s="643"/>
      <c r="AG117" s="643"/>
      <c r="AH117" s="987"/>
    </row>
    <row r="118" spans="1:37" s="407" customFormat="1" ht="16.149999999999999" customHeight="1">
      <c r="A118" s="988"/>
      <c r="B118" s="411" t="s">
        <v>2488</v>
      </c>
      <c r="C118" s="412"/>
      <c r="D118" s="536">
        <v>5</v>
      </c>
      <c r="E118" s="536">
        <v>12</v>
      </c>
      <c r="F118" s="536">
        <v>28</v>
      </c>
      <c r="G118" s="536">
        <v>15</v>
      </c>
      <c r="H118" s="536">
        <v>15</v>
      </c>
      <c r="I118" s="536">
        <v>27</v>
      </c>
      <c r="J118" s="536">
        <v>30</v>
      </c>
      <c r="K118" s="536">
        <v>34</v>
      </c>
      <c r="L118" s="536">
        <v>23</v>
      </c>
      <c r="M118" s="536">
        <v>29</v>
      </c>
      <c r="N118" s="536">
        <v>38</v>
      </c>
      <c r="O118" s="536">
        <v>52</v>
      </c>
      <c r="P118" s="536">
        <v>51</v>
      </c>
      <c r="Q118" s="536">
        <v>47</v>
      </c>
      <c r="R118" s="536">
        <v>63</v>
      </c>
      <c r="S118" s="536">
        <v>42</v>
      </c>
      <c r="T118" s="536">
        <v>52</v>
      </c>
      <c r="U118" s="536">
        <v>32</v>
      </c>
      <c r="V118" s="536">
        <v>41.2</v>
      </c>
      <c r="W118" s="536">
        <v>44.6</v>
      </c>
      <c r="X118" s="536">
        <v>49</v>
      </c>
      <c r="Y118" s="536">
        <v>48.2</v>
      </c>
      <c r="Z118" s="536">
        <v>47.9</v>
      </c>
      <c r="AA118" s="536">
        <v>51.7</v>
      </c>
      <c r="AB118" s="536">
        <v>51.6</v>
      </c>
      <c r="AC118" s="536">
        <v>8.5</v>
      </c>
      <c r="AD118" s="536">
        <v>14.6</v>
      </c>
      <c r="AE118" s="555"/>
      <c r="AF118" s="643"/>
      <c r="AG118" s="643"/>
      <c r="AH118" s="987"/>
    </row>
    <row r="119" spans="1:37" s="407" customFormat="1" ht="16.149999999999999" customHeight="1">
      <c r="A119" s="988"/>
      <c r="B119" s="411" t="s">
        <v>2489</v>
      </c>
      <c r="C119" s="412"/>
      <c r="D119" s="536">
        <v>7</v>
      </c>
      <c r="E119" s="536">
        <v>16</v>
      </c>
      <c r="F119" s="536">
        <v>34</v>
      </c>
      <c r="G119" s="536">
        <v>17</v>
      </c>
      <c r="H119" s="536">
        <v>17</v>
      </c>
      <c r="I119" s="536">
        <v>28</v>
      </c>
      <c r="J119" s="536">
        <v>30</v>
      </c>
      <c r="K119" s="536">
        <v>34</v>
      </c>
      <c r="L119" s="536">
        <v>17</v>
      </c>
      <c r="M119" s="536">
        <v>23</v>
      </c>
      <c r="N119" s="536">
        <v>40</v>
      </c>
      <c r="O119" s="536">
        <v>38</v>
      </c>
      <c r="P119" s="536">
        <v>28</v>
      </c>
      <c r="Q119" s="536">
        <v>35</v>
      </c>
      <c r="R119" s="536">
        <v>39</v>
      </c>
      <c r="S119" s="536">
        <v>64</v>
      </c>
      <c r="T119" s="536">
        <v>80</v>
      </c>
      <c r="U119" s="536">
        <v>92</v>
      </c>
      <c r="V119" s="536">
        <v>57.3</v>
      </c>
      <c r="W119" s="536">
        <v>71.599999999999994</v>
      </c>
      <c r="X119" s="536">
        <v>58.6</v>
      </c>
      <c r="Y119" s="536">
        <v>56.2</v>
      </c>
      <c r="Z119" s="536">
        <v>62.8</v>
      </c>
      <c r="AA119" s="536">
        <v>68.7</v>
      </c>
      <c r="AB119" s="536">
        <v>70.900000000000006</v>
      </c>
      <c r="AC119" s="536">
        <v>12.6</v>
      </c>
      <c r="AD119" s="536">
        <v>8.4</v>
      </c>
      <c r="AE119" s="555"/>
      <c r="AF119" s="643"/>
      <c r="AG119" s="643"/>
      <c r="AH119" s="987"/>
    </row>
    <row r="120" spans="1:37" s="407" customFormat="1" ht="16.149999999999999" customHeight="1">
      <c r="A120" s="988"/>
      <c r="B120" s="411" t="s">
        <v>2490</v>
      </c>
      <c r="C120" s="412"/>
      <c r="D120" s="536">
        <v>23</v>
      </c>
      <c r="E120" s="536">
        <v>44</v>
      </c>
      <c r="F120" s="536">
        <v>71</v>
      </c>
      <c r="G120" s="536">
        <v>67</v>
      </c>
      <c r="H120" s="536">
        <v>67</v>
      </c>
      <c r="I120" s="536">
        <v>105</v>
      </c>
      <c r="J120" s="536">
        <v>113</v>
      </c>
      <c r="K120" s="536">
        <v>130</v>
      </c>
      <c r="L120" s="536">
        <v>71</v>
      </c>
      <c r="M120" s="536">
        <v>92</v>
      </c>
      <c r="N120" s="536">
        <v>122</v>
      </c>
      <c r="O120" s="536">
        <v>143</v>
      </c>
      <c r="P120" s="536">
        <v>146</v>
      </c>
      <c r="Q120" s="536">
        <v>109</v>
      </c>
      <c r="R120" s="536">
        <v>128</v>
      </c>
      <c r="S120" s="536">
        <v>104</v>
      </c>
      <c r="T120" s="536">
        <v>114</v>
      </c>
      <c r="U120" s="536">
        <v>66</v>
      </c>
      <c r="V120" s="536">
        <v>78.5</v>
      </c>
      <c r="W120" s="536">
        <v>78.099999999999994</v>
      </c>
      <c r="X120" s="536">
        <v>88.6</v>
      </c>
      <c r="Y120" s="536">
        <v>86.2</v>
      </c>
      <c r="Z120" s="536">
        <v>93.7</v>
      </c>
      <c r="AA120" s="536">
        <v>95.9</v>
      </c>
      <c r="AB120" s="536">
        <v>86.7</v>
      </c>
      <c r="AC120" s="536">
        <v>21.8</v>
      </c>
      <c r="AD120" s="536">
        <v>25.2</v>
      </c>
      <c r="AE120" s="555"/>
      <c r="AF120" s="643"/>
      <c r="AG120" s="643"/>
      <c r="AH120" s="987"/>
    </row>
    <row r="121" spans="1:37" s="407" customFormat="1" ht="16.149999999999999" customHeight="1">
      <c r="A121" s="988"/>
      <c r="B121" s="411" t="s">
        <v>2491</v>
      </c>
      <c r="C121" s="412"/>
      <c r="D121" s="536"/>
      <c r="E121" s="536"/>
      <c r="F121" s="536"/>
      <c r="G121" s="536"/>
      <c r="H121" s="536"/>
      <c r="I121" s="536"/>
      <c r="J121" s="536"/>
      <c r="K121" s="536"/>
      <c r="L121" s="536"/>
      <c r="M121" s="536"/>
      <c r="N121" s="536"/>
      <c r="O121" s="536"/>
      <c r="P121" s="536"/>
      <c r="Q121" s="536"/>
      <c r="R121" s="536"/>
      <c r="S121" s="536"/>
      <c r="T121" s="536"/>
      <c r="U121" s="536"/>
      <c r="V121" s="536"/>
      <c r="W121" s="536"/>
      <c r="X121" s="536"/>
      <c r="Y121" s="536"/>
      <c r="Z121" s="536"/>
      <c r="AA121" s="536"/>
      <c r="AB121" s="536"/>
      <c r="AC121" s="536">
        <v>2.2000000000000002</v>
      </c>
      <c r="AD121" s="536">
        <v>3.1</v>
      </c>
      <c r="AE121" s="555"/>
      <c r="AF121" s="643"/>
      <c r="AG121" s="643"/>
      <c r="AH121" s="987"/>
    </row>
    <row r="122" spans="1:37" s="407" customFormat="1" ht="16.149999999999999" customHeight="1">
      <c r="A122" s="988"/>
      <c r="B122" s="411" t="s">
        <v>2492</v>
      </c>
      <c r="C122" s="412"/>
      <c r="D122" s="536">
        <v>4</v>
      </c>
      <c r="E122" s="536">
        <v>5</v>
      </c>
      <c r="F122" s="536">
        <v>3</v>
      </c>
      <c r="G122" s="536">
        <v>2</v>
      </c>
      <c r="H122" s="536">
        <v>2</v>
      </c>
      <c r="I122" s="536">
        <v>2</v>
      </c>
      <c r="J122" s="536">
        <v>3</v>
      </c>
      <c r="K122" s="536">
        <v>3</v>
      </c>
      <c r="L122" s="536">
        <v>3</v>
      </c>
      <c r="M122" s="536">
        <v>4</v>
      </c>
      <c r="N122" s="536">
        <v>9</v>
      </c>
      <c r="O122" s="536">
        <v>13</v>
      </c>
      <c r="P122" s="536">
        <v>12</v>
      </c>
      <c r="Q122" s="536">
        <v>14</v>
      </c>
      <c r="R122" s="536">
        <v>13</v>
      </c>
      <c r="S122" s="536">
        <v>21</v>
      </c>
      <c r="T122" s="536">
        <v>22</v>
      </c>
      <c r="U122" s="536">
        <v>15</v>
      </c>
      <c r="V122" s="536">
        <v>17.100000000000001</v>
      </c>
      <c r="W122" s="536">
        <v>21.1</v>
      </c>
      <c r="X122" s="536">
        <v>25.5</v>
      </c>
      <c r="Y122" s="536">
        <v>21.1</v>
      </c>
      <c r="Z122" s="536">
        <v>22.3</v>
      </c>
      <c r="AA122" s="536">
        <v>25.5</v>
      </c>
      <c r="AB122" s="536">
        <v>30.8</v>
      </c>
      <c r="AC122" s="536">
        <v>11.7</v>
      </c>
      <c r="AD122" s="536">
        <v>15.8</v>
      </c>
      <c r="AE122" s="555"/>
      <c r="AF122" s="643"/>
      <c r="AG122" s="643"/>
      <c r="AH122" s="987"/>
    </row>
    <row r="123" spans="1:37" s="407" customFormat="1" ht="16.149999999999999" customHeight="1">
      <c r="A123" s="988"/>
      <c r="B123" s="411" t="s">
        <v>2493</v>
      </c>
      <c r="C123" s="412"/>
      <c r="D123" s="536"/>
      <c r="E123" s="536"/>
      <c r="F123" s="536"/>
      <c r="G123" s="536"/>
      <c r="H123" s="536"/>
      <c r="I123" s="536"/>
      <c r="J123" s="536"/>
      <c r="K123" s="536"/>
      <c r="L123" s="536"/>
      <c r="M123" s="536"/>
      <c r="N123" s="536"/>
      <c r="O123" s="536"/>
      <c r="P123" s="536"/>
      <c r="Q123" s="536"/>
      <c r="R123" s="536"/>
      <c r="S123" s="536"/>
      <c r="T123" s="536"/>
      <c r="U123" s="536"/>
      <c r="V123" s="536"/>
      <c r="W123" s="536"/>
      <c r="X123" s="536"/>
      <c r="Y123" s="536"/>
      <c r="Z123" s="536"/>
      <c r="AA123" s="536"/>
      <c r="AB123" s="536"/>
      <c r="AC123" s="536">
        <v>0.7</v>
      </c>
      <c r="AD123" s="536">
        <v>0.7</v>
      </c>
      <c r="AE123" s="555"/>
      <c r="AF123" s="643"/>
      <c r="AG123" s="643"/>
      <c r="AH123" s="987"/>
    </row>
    <row r="124" spans="1:37" s="406" customFormat="1" ht="22.4" customHeight="1">
      <c r="A124" s="988" t="s">
        <v>23</v>
      </c>
      <c r="B124" s="409" t="s">
        <v>27</v>
      </c>
      <c r="C124" s="410" t="s">
        <v>41</v>
      </c>
      <c r="D124" s="535">
        <v>1363</v>
      </c>
      <c r="E124" s="535">
        <v>1577</v>
      </c>
      <c r="F124" s="535">
        <v>1281</v>
      </c>
      <c r="G124" s="535">
        <v>1986</v>
      </c>
      <c r="H124" s="535">
        <v>2250</v>
      </c>
      <c r="I124" s="535">
        <v>1967</v>
      </c>
      <c r="J124" s="535">
        <v>2217</v>
      </c>
      <c r="K124" s="535">
        <v>2041</v>
      </c>
      <c r="L124" s="535">
        <v>2255</v>
      </c>
      <c r="M124" s="535">
        <v>1854</v>
      </c>
      <c r="N124" s="535">
        <v>1559</v>
      </c>
      <c r="O124" s="535">
        <v>2287</v>
      </c>
      <c r="P124" s="535">
        <v>2506</v>
      </c>
      <c r="Q124" s="535">
        <v>1955</v>
      </c>
      <c r="R124" s="535">
        <v>2016</v>
      </c>
      <c r="S124" s="535">
        <v>2239</v>
      </c>
      <c r="T124" s="535">
        <v>2423</v>
      </c>
      <c r="U124" s="535">
        <v>1794</v>
      </c>
      <c r="V124" s="535">
        <v>1832.8000000000002</v>
      </c>
      <c r="W124" s="535">
        <v>1880</v>
      </c>
      <c r="X124" s="535">
        <v>2056.5999999999995</v>
      </c>
      <c r="Y124" s="535">
        <v>2167.8000000000002</v>
      </c>
      <c r="Z124" s="535">
        <v>2422.8999999999996</v>
      </c>
      <c r="AA124" s="535">
        <v>2579.9</v>
      </c>
      <c r="AB124" s="535">
        <v>2294.4</v>
      </c>
      <c r="AC124" s="535">
        <v>639.35000000000014</v>
      </c>
      <c r="AD124" s="535">
        <v>380.70000000000005</v>
      </c>
      <c r="AE124" s="535">
        <v>1043.8000000000002</v>
      </c>
      <c r="AF124" s="642"/>
      <c r="AG124" s="642"/>
      <c r="AH124" s="987"/>
    </row>
    <row r="125" spans="1:37" s="407" customFormat="1" ht="16.149999999999999" customHeight="1">
      <c r="A125" s="988"/>
      <c r="B125" s="411" t="s">
        <v>2307</v>
      </c>
      <c r="C125" s="412"/>
      <c r="D125" s="536">
        <v>1137</v>
      </c>
      <c r="E125" s="536">
        <v>1242</v>
      </c>
      <c r="F125" s="536">
        <v>935</v>
      </c>
      <c r="G125" s="536">
        <v>1486</v>
      </c>
      <c r="H125" s="536">
        <v>1653</v>
      </c>
      <c r="I125" s="536">
        <v>1497</v>
      </c>
      <c r="J125" s="536">
        <v>1737</v>
      </c>
      <c r="K125" s="536">
        <v>1760</v>
      </c>
      <c r="L125" s="536">
        <v>1942</v>
      </c>
      <c r="M125" s="536">
        <v>1523</v>
      </c>
      <c r="N125" s="536">
        <v>1356</v>
      </c>
      <c r="O125" s="536">
        <v>2083</v>
      </c>
      <c r="P125" s="536">
        <v>2290</v>
      </c>
      <c r="Q125" s="536">
        <v>1732</v>
      </c>
      <c r="R125" s="536">
        <v>1679</v>
      </c>
      <c r="S125" s="536">
        <v>1951</v>
      </c>
      <c r="T125" s="536">
        <v>2041</v>
      </c>
      <c r="U125" s="536">
        <v>1562</v>
      </c>
      <c r="V125" s="536">
        <v>1570</v>
      </c>
      <c r="W125" s="536">
        <v>1598.4</v>
      </c>
      <c r="X125" s="536">
        <v>1760.4</v>
      </c>
      <c r="Y125" s="536">
        <v>1848.5</v>
      </c>
      <c r="Z125" s="536">
        <v>1948.1</v>
      </c>
      <c r="AA125" s="536">
        <v>2064</v>
      </c>
      <c r="AB125" s="536">
        <v>1871.9</v>
      </c>
      <c r="AC125" s="536">
        <v>567.70000000000005</v>
      </c>
      <c r="AD125" s="536">
        <v>269.2</v>
      </c>
      <c r="AE125" s="536">
        <v>692.8</v>
      </c>
      <c r="AF125" s="643"/>
      <c r="AG125" s="643"/>
      <c r="AH125" s="987"/>
      <c r="AK125" s="406"/>
    </row>
    <row r="126" spans="1:37" s="407" customFormat="1" ht="16.149999999999999" customHeight="1">
      <c r="A126" s="988"/>
      <c r="B126" s="411" t="s">
        <v>2488</v>
      </c>
      <c r="C126" s="412"/>
      <c r="D126" s="536">
        <v>40</v>
      </c>
      <c r="E126" s="536">
        <v>48</v>
      </c>
      <c r="F126" s="536">
        <v>62</v>
      </c>
      <c r="G126" s="536">
        <v>119</v>
      </c>
      <c r="H126" s="536">
        <v>116</v>
      </c>
      <c r="I126" s="536">
        <v>117</v>
      </c>
      <c r="J126" s="536">
        <v>112</v>
      </c>
      <c r="K126" s="536">
        <v>65</v>
      </c>
      <c r="L126" s="536">
        <v>61</v>
      </c>
      <c r="M126" s="536">
        <v>75</v>
      </c>
      <c r="N126" s="536">
        <v>44</v>
      </c>
      <c r="O126" s="536">
        <v>45</v>
      </c>
      <c r="P126" s="536">
        <v>40</v>
      </c>
      <c r="Q126" s="536">
        <v>43</v>
      </c>
      <c r="R126" s="536">
        <v>58</v>
      </c>
      <c r="S126" s="536">
        <v>69</v>
      </c>
      <c r="T126" s="536">
        <v>90</v>
      </c>
      <c r="U126" s="536">
        <v>59</v>
      </c>
      <c r="V126" s="536">
        <v>54</v>
      </c>
      <c r="W126" s="536">
        <v>66.8</v>
      </c>
      <c r="X126" s="536">
        <v>76.8</v>
      </c>
      <c r="Y126" s="536">
        <v>92.6</v>
      </c>
      <c r="Z126" s="536">
        <v>121</v>
      </c>
      <c r="AA126" s="536">
        <v>120.3</v>
      </c>
      <c r="AB126" s="536">
        <v>101.2</v>
      </c>
      <c r="AC126" s="536">
        <v>17.100000000000001</v>
      </c>
      <c r="AD126" s="536">
        <v>20.7</v>
      </c>
      <c r="AE126" s="536">
        <v>100.1</v>
      </c>
      <c r="AF126" s="643"/>
      <c r="AG126" s="643"/>
      <c r="AH126" s="987"/>
      <c r="AK126" s="406"/>
    </row>
    <row r="127" spans="1:37" s="407" customFormat="1" ht="16.149999999999999" customHeight="1">
      <c r="A127" s="988"/>
      <c r="B127" s="411" t="s">
        <v>2489</v>
      </c>
      <c r="C127" s="412"/>
      <c r="D127" s="536">
        <v>34</v>
      </c>
      <c r="E127" s="536">
        <v>57</v>
      </c>
      <c r="F127" s="536">
        <v>56</v>
      </c>
      <c r="G127" s="536">
        <v>79</v>
      </c>
      <c r="H127" s="536">
        <v>101</v>
      </c>
      <c r="I127" s="536">
        <v>81</v>
      </c>
      <c r="J127" s="536">
        <v>103</v>
      </c>
      <c r="K127" s="536">
        <v>66</v>
      </c>
      <c r="L127" s="536">
        <v>68</v>
      </c>
      <c r="M127" s="536">
        <v>90</v>
      </c>
      <c r="N127" s="536">
        <v>39</v>
      </c>
      <c r="O127" s="536">
        <v>54</v>
      </c>
      <c r="P127" s="536">
        <v>58</v>
      </c>
      <c r="Q127" s="536">
        <v>63</v>
      </c>
      <c r="R127" s="536">
        <v>104</v>
      </c>
      <c r="S127" s="536">
        <v>84</v>
      </c>
      <c r="T127" s="536">
        <v>125</v>
      </c>
      <c r="U127" s="536">
        <v>56</v>
      </c>
      <c r="V127" s="536">
        <v>73</v>
      </c>
      <c r="W127" s="536">
        <v>66.599999999999994</v>
      </c>
      <c r="X127" s="536">
        <v>59</v>
      </c>
      <c r="Y127" s="536">
        <v>79.400000000000006</v>
      </c>
      <c r="Z127" s="536">
        <v>119.7</v>
      </c>
      <c r="AA127" s="536">
        <v>141.9</v>
      </c>
      <c r="AB127" s="536">
        <v>113.4</v>
      </c>
      <c r="AC127" s="536">
        <v>14.2</v>
      </c>
      <c r="AD127" s="536">
        <v>17.100000000000001</v>
      </c>
      <c r="AE127" s="536">
        <v>50.1</v>
      </c>
      <c r="AF127" s="643"/>
      <c r="AG127" s="643"/>
      <c r="AH127" s="987"/>
      <c r="AK127" s="406"/>
    </row>
    <row r="128" spans="1:37" s="407" customFormat="1" ht="16.149999999999999" customHeight="1">
      <c r="A128" s="988"/>
      <c r="B128" s="411" t="s">
        <v>2490</v>
      </c>
      <c r="C128" s="412"/>
      <c r="D128" s="536">
        <v>152</v>
      </c>
      <c r="E128" s="536">
        <v>230</v>
      </c>
      <c r="F128" s="536">
        <v>228</v>
      </c>
      <c r="G128" s="536">
        <v>302</v>
      </c>
      <c r="H128" s="536">
        <v>380</v>
      </c>
      <c r="I128" s="536">
        <v>272</v>
      </c>
      <c r="J128" s="536">
        <v>265</v>
      </c>
      <c r="K128" s="536">
        <v>150</v>
      </c>
      <c r="L128" s="536">
        <v>170</v>
      </c>
      <c r="M128" s="536">
        <v>156</v>
      </c>
      <c r="N128" s="536">
        <v>113</v>
      </c>
      <c r="O128" s="536">
        <v>97</v>
      </c>
      <c r="P128" s="536">
        <v>112</v>
      </c>
      <c r="Q128" s="536">
        <v>111</v>
      </c>
      <c r="R128" s="536">
        <v>160</v>
      </c>
      <c r="S128" s="536">
        <v>128</v>
      </c>
      <c r="T128" s="536">
        <v>158</v>
      </c>
      <c r="U128" s="536">
        <v>114</v>
      </c>
      <c r="V128" s="536">
        <v>131.4</v>
      </c>
      <c r="W128" s="536">
        <v>143.5</v>
      </c>
      <c r="X128" s="536">
        <v>153</v>
      </c>
      <c r="Y128" s="536">
        <v>141.1</v>
      </c>
      <c r="Z128" s="536">
        <v>222.6</v>
      </c>
      <c r="AA128" s="536">
        <v>237.2</v>
      </c>
      <c r="AB128" s="536">
        <v>190.5</v>
      </c>
      <c r="AC128" s="536">
        <v>37.450000000000003</v>
      </c>
      <c r="AD128" s="536">
        <v>70.599999999999994</v>
      </c>
      <c r="AE128" s="536">
        <v>177.6</v>
      </c>
      <c r="AF128" s="643"/>
      <c r="AG128" s="643"/>
      <c r="AH128" s="987"/>
      <c r="AK128" s="406"/>
    </row>
    <row r="129" spans="1:37" s="407" customFormat="1" ht="16.149999999999999" customHeight="1">
      <c r="A129" s="988"/>
      <c r="B129" s="411" t="s">
        <v>2491</v>
      </c>
      <c r="C129" s="412"/>
      <c r="D129" s="536"/>
      <c r="E129" s="536"/>
      <c r="F129" s="536"/>
      <c r="G129" s="536"/>
      <c r="H129" s="536"/>
      <c r="I129" s="536"/>
      <c r="J129" s="536"/>
      <c r="K129" s="536"/>
      <c r="L129" s="536">
        <v>2</v>
      </c>
      <c r="M129" s="536">
        <v>4</v>
      </c>
      <c r="N129" s="536">
        <v>2</v>
      </c>
      <c r="O129" s="536">
        <v>4</v>
      </c>
      <c r="P129" s="536">
        <v>1</v>
      </c>
      <c r="Q129" s="536">
        <v>1</v>
      </c>
      <c r="R129" s="536">
        <v>5</v>
      </c>
      <c r="S129" s="536">
        <v>2</v>
      </c>
      <c r="T129" s="536">
        <v>3</v>
      </c>
      <c r="U129" s="536">
        <v>1</v>
      </c>
      <c r="V129" s="536">
        <v>1.4</v>
      </c>
      <c r="W129" s="536">
        <v>2.2999999999999998</v>
      </c>
      <c r="X129" s="536">
        <v>0.7</v>
      </c>
      <c r="Y129" s="536">
        <v>1.3</v>
      </c>
      <c r="Z129" s="536">
        <v>2.8</v>
      </c>
      <c r="AA129" s="536">
        <v>2.4</v>
      </c>
      <c r="AB129" s="536">
        <v>4.4000000000000004</v>
      </c>
      <c r="AC129" s="536">
        <v>0.3</v>
      </c>
      <c r="AD129" s="536">
        <v>0.3</v>
      </c>
      <c r="AE129" s="536">
        <v>3.8</v>
      </c>
      <c r="AF129" s="643"/>
      <c r="AG129" s="643"/>
      <c r="AH129" s="987"/>
      <c r="AK129" s="406"/>
    </row>
    <row r="130" spans="1:37" s="407" customFormat="1" ht="16.149999999999999" customHeight="1">
      <c r="A130" s="988"/>
      <c r="B130" s="411" t="s">
        <v>2492</v>
      </c>
      <c r="C130" s="412"/>
      <c r="D130" s="536"/>
      <c r="E130" s="536"/>
      <c r="F130" s="536"/>
      <c r="G130" s="536"/>
      <c r="H130" s="536"/>
      <c r="I130" s="536"/>
      <c r="J130" s="536"/>
      <c r="K130" s="536"/>
      <c r="L130" s="536">
        <v>12</v>
      </c>
      <c r="M130" s="536">
        <v>6</v>
      </c>
      <c r="N130" s="536">
        <v>5</v>
      </c>
      <c r="O130" s="536">
        <v>4</v>
      </c>
      <c r="P130" s="536">
        <v>5</v>
      </c>
      <c r="Q130" s="536">
        <v>5</v>
      </c>
      <c r="R130" s="536">
        <v>10</v>
      </c>
      <c r="S130" s="536">
        <v>5</v>
      </c>
      <c r="T130" s="536">
        <v>6</v>
      </c>
      <c r="U130" s="536">
        <v>2</v>
      </c>
      <c r="V130" s="536">
        <v>3</v>
      </c>
      <c r="W130" s="536">
        <v>2.4</v>
      </c>
      <c r="X130" s="536">
        <v>6.7</v>
      </c>
      <c r="Y130" s="536">
        <v>4.9000000000000004</v>
      </c>
      <c r="Z130" s="536">
        <v>8.6999999999999993</v>
      </c>
      <c r="AA130" s="536">
        <v>14.1</v>
      </c>
      <c r="AB130" s="536">
        <v>13</v>
      </c>
      <c r="AC130" s="536">
        <v>2.6</v>
      </c>
      <c r="AD130" s="536">
        <v>2.8</v>
      </c>
      <c r="AE130" s="536">
        <v>19.399999999999999</v>
      </c>
      <c r="AF130" s="643"/>
      <c r="AG130" s="643"/>
      <c r="AH130" s="987"/>
      <c r="AK130" s="406"/>
    </row>
    <row r="131" spans="1:37" s="407" customFormat="1" ht="16.149999999999999" customHeight="1">
      <c r="A131" s="988"/>
      <c r="B131" s="411" t="s">
        <v>2493</v>
      </c>
      <c r="C131" s="412"/>
      <c r="D131" s="536"/>
      <c r="E131" s="536"/>
      <c r="F131" s="536"/>
      <c r="G131" s="536"/>
      <c r="H131" s="536"/>
      <c r="I131" s="536"/>
      <c r="J131" s="536"/>
      <c r="K131" s="536"/>
      <c r="L131" s="536"/>
      <c r="M131" s="536"/>
      <c r="N131" s="536"/>
      <c r="O131" s="536"/>
      <c r="P131" s="536"/>
      <c r="Q131" s="536"/>
      <c r="R131" s="536"/>
      <c r="S131" s="536"/>
      <c r="T131" s="536"/>
      <c r="U131" s="536"/>
      <c r="V131" s="536"/>
      <c r="W131" s="536"/>
      <c r="X131" s="536"/>
      <c r="Y131" s="536"/>
      <c r="Z131" s="536"/>
      <c r="AA131" s="536"/>
      <c r="AB131" s="536"/>
      <c r="AC131" s="536"/>
      <c r="AD131" s="536"/>
      <c r="AE131" s="555"/>
      <c r="AF131" s="643"/>
      <c r="AG131" s="643"/>
      <c r="AH131" s="987"/>
    </row>
    <row r="134" spans="1:37">
      <c r="A134" s="136" t="s">
        <v>18</v>
      </c>
    </row>
    <row r="136" spans="1:37">
      <c r="A136" s="17" t="s">
        <v>2865</v>
      </c>
    </row>
    <row r="138" spans="1:37">
      <c r="A138" s="17" t="s">
        <v>3306</v>
      </c>
    </row>
    <row r="139" spans="1:37">
      <c r="A139" s="17" t="s">
        <v>3579</v>
      </c>
    </row>
    <row r="140" spans="1:37">
      <c r="A140" s="44" t="s">
        <v>36</v>
      </c>
      <c r="B140" s="67"/>
      <c r="C140" s="17"/>
      <c r="D140" s="17"/>
      <c r="E140" s="17"/>
    </row>
    <row r="141" spans="1:37">
      <c r="B141" s="17"/>
      <c r="C141" s="72" t="s">
        <v>42</v>
      </c>
      <c r="D141" s="67"/>
      <c r="E141" s="73" t="s">
        <v>2479</v>
      </c>
    </row>
    <row r="142" spans="1:37">
      <c r="A142" s="17"/>
      <c r="B142" s="17"/>
      <c r="C142" s="45" t="s">
        <v>41</v>
      </c>
      <c r="D142" s="45"/>
      <c r="E142" s="45" t="s">
        <v>2480</v>
      </c>
    </row>
  </sheetData>
  <mergeCells count="32">
    <mergeCell ref="AH108:AH115"/>
    <mergeCell ref="AH116:AH123"/>
    <mergeCell ref="AH124:AH131"/>
    <mergeCell ref="A124:A131"/>
    <mergeCell ref="AH20:AH27"/>
    <mergeCell ref="AH28:AH35"/>
    <mergeCell ref="AH60:AH67"/>
    <mergeCell ref="AH68:AH75"/>
    <mergeCell ref="A76:A83"/>
    <mergeCell ref="A84:A91"/>
    <mergeCell ref="A92:A99"/>
    <mergeCell ref="A100:A107"/>
    <mergeCell ref="A108:A115"/>
    <mergeCell ref="A116:A123"/>
    <mergeCell ref="A44:A51"/>
    <mergeCell ref="A52:A59"/>
    <mergeCell ref="AH12:AH19"/>
    <mergeCell ref="AH4:AH11"/>
    <mergeCell ref="AH36:AH43"/>
    <mergeCell ref="AH44:AH51"/>
    <mergeCell ref="AH52:AH59"/>
    <mergeCell ref="A4:A11"/>
    <mergeCell ref="A12:A19"/>
    <mergeCell ref="A20:A27"/>
    <mergeCell ref="A28:A35"/>
    <mergeCell ref="A36:A43"/>
    <mergeCell ref="AH100:AH107"/>
    <mergeCell ref="A60:A67"/>
    <mergeCell ref="A68:A75"/>
    <mergeCell ref="AH76:AH83"/>
    <mergeCell ref="AH84:AH91"/>
    <mergeCell ref="AH92:AH99"/>
  </mergeCells>
  <hyperlinks>
    <hyperlink ref="AJ3" location="Content!A1" display="Back to content page" xr:uid="{00000000-0004-0000-9D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AC81"/>
  <sheetViews>
    <sheetView workbookViewId="0">
      <selection activeCell="J1" sqref="J1"/>
    </sheetView>
  </sheetViews>
  <sheetFormatPr defaultColWidth="8.7265625" defaultRowHeight="14.5"/>
  <cols>
    <col min="1" max="1" width="31.54296875" customWidth="1"/>
    <col min="2" max="2" width="22.453125" customWidth="1"/>
    <col min="3" max="16" width="8.453125" customWidth="1"/>
    <col min="17" max="22" width="8.453125" bestFit="1" customWidth="1"/>
    <col min="23" max="27" width="8.453125" customWidth="1"/>
  </cols>
  <sheetData>
    <row r="1" spans="1:29">
      <c r="A1" s="44" t="s">
        <v>3134</v>
      </c>
      <c r="C1" s="17"/>
      <c r="D1" s="17"/>
      <c r="E1" s="17"/>
      <c r="F1" s="17"/>
      <c r="G1" s="17"/>
      <c r="H1" s="17"/>
      <c r="I1" s="17"/>
      <c r="J1" s="17"/>
      <c r="K1" s="17"/>
      <c r="L1" s="17"/>
      <c r="M1" s="17"/>
      <c r="N1" s="17"/>
      <c r="O1" s="17"/>
      <c r="P1" s="17"/>
      <c r="Q1" s="17"/>
      <c r="R1" s="17"/>
      <c r="S1" s="17"/>
      <c r="T1" s="17"/>
      <c r="U1" s="17"/>
      <c r="V1" s="17"/>
      <c r="W1" s="17"/>
      <c r="X1" s="17"/>
      <c r="Y1" s="17"/>
      <c r="Z1" s="17"/>
      <c r="AA1" s="17"/>
    </row>
    <row r="2" spans="1:29">
      <c r="B2" s="17"/>
      <c r="C2" s="17"/>
      <c r="D2" s="17"/>
      <c r="E2" s="17"/>
      <c r="F2" s="17"/>
      <c r="G2" s="17"/>
      <c r="H2" s="17"/>
      <c r="I2" s="17"/>
      <c r="J2" s="17"/>
      <c r="K2" s="17"/>
      <c r="L2" s="17"/>
      <c r="M2" s="17"/>
      <c r="N2" s="17"/>
      <c r="O2" s="17"/>
      <c r="P2" s="17"/>
      <c r="Q2" s="17"/>
      <c r="R2" s="17"/>
      <c r="S2" s="17"/>
      <c r="T2" s="17"/>
      <c r="U2" s="17"/>
      <c r="V2" s="17"/>
      <c r="W2" s="17"/>
      <c r="X2" s="17"/>
      <c r="Y2" s="17"/>
      <c r="Z2" s="17"/>
      <c r="AA2" s="17"/>
    </row>
    <row r="3" spans="1:29">
      <c r="A3" s="368" t="s">
        <v>14</v>
      </c>
      <c r="B3" s="368" t="s">
        <v>2522</v>
      </c>
      <c r="C3" s="3">
        <v>2000</v>
      </c>
      <c r="D3" s="3">
        <v>2001</v>
      </c>
      <c r="E3" s="3">
        <v>2002</v>
      </c>
      <c r="F3" s="3">
        <v>2003</v>
      </c>
      <c r="G3" s="3">
        <v>2004</v>
      </c>
      <c r="H3" s="3">
        <v>2005</v>
      </c>
      <c r="I3" s="3">
        <v>2006</v>
      </c>
      <c r="J3" s="3">
        <v>2007</v>
      </c>
      <c r="K3" s="3">
        <v>2008</v>
      </c>
      <c r="L3" s="3">
        <v>2009</v>
      </c>
      <c r="M3" s="3">
        <v>2010</v>
      </c>
      <c r="N3" s="3">
        <v>2011</v>
      </c>
      <c r="O3" s="3">
        <v>2012</v>
      </c>
      <c r="P3" s="3">
        <v>2013</v>
      </c>
      <c r="Q3" s="3">
        <v>2014</v>
      </c>
      <c r="R3" s="214">
        <v>2015</v>
      </c>
      <c r="S3" s="3">
        <v>2016</v>
      </c>
      <c r="T3" s="3">
        <v>2017</v>
      </c>
      <c r="U3" s="214">
        <v>2018</v>
      </c>
      <c r="V3" s="3">
        <v>2019</v>
      </c>
      <c r="W3" s="214">
        <v>2020</v>
      </c>
      <c r="X3" s="3">
        <v>2021</v>
      </c>
      <c r="Y3" s="3">
        <v>2022</v>
      </c>
      <c r="Z3" s="3">
        <v>2023</v>
      </c>
      <c r="AA3" s="3">
        <v>2024</v>
      </c>
      <c r="AC3" s="1" t="s">
        <v>528</v>
      </c>
    </row>
    <row r="4" spans="1:29">
      <c r="A4" s="989" t="s">
        <v>13</v>
      </c>
      <c r="B4" s="273" t="s">
        <v>507</v>
      </c>
      <c r="C4" s="544">
        <v>50</v>
      </c>
      <c r="D4" s="544">
        <v>67</v>
      </c>
      <c r="E4" s="544">
        <v>91</v>
      </c>
      <c r="F4" s="544">
        <v>107</v>
      </c>
      <c r="G4" s="544">
        <v>194</v>
      </c>
      <c r="H4" s="544">
        <v>210</v>
      </c>
      <c r="I4" s="544">
        <v>121</v>
      </c>
      <c r="J4" s="544">
        <v>194</v>
      </c>
      <c r="K4" s="544">
        <v>294</v>
      </c>
      <c r="L4" s="544">
        <v>366</v>
      </c>
      <c r="M4" s="544">
        <v>425</v>
      </c>
      <c r="N4" s="544">
        <v>481</v>
      </c>
      <c r="O4" s="544">
        <v>528</v>
      </c>
      <c r="P4" s="544">
        <v>650</v>
      </c>
      <c r="Q4" s="544">
        <v>595</v>
      </c>
      <c r="R4" s="544">
        <v>592</v>
      </c>
      <c r="S4" s="544">
        <v>397</v>
      </c>
      <c r="T4" s="295">
        <v>261</v>
      </c>
      <c r="U4" s="295">
        <v>218</v>
      </c>
      <c r="V4" s="295">
        <v>218</v>
      </c>
      <c r="W4" s="295">
        <v>64</v>
      </c>
      <c r="X4" s="295">
        <v>64</v>
      </c>
      <c r="Y4" s="295">
        <v>130</v>
      </c>
      <c r="Z4" s="295"/>
      <c r="AA4" s="295"/>
    </row>
    <row r="5" spans="1:29">
      <c r="A5" s="989"/>
      <c r="B5" s="273" t="s">
        <v>510</v>
      </c>
      <c r="C5" s="544">
        <v>48</v>
      </c>
      <c r="D5" s="544">
        <v>58</v>
      </c>
      <c r="E5" s="544">
        <v>61</v>
      </c>
      <c r="F5" s="544">
        <v>83</v>
      </c>
      <c r="G5" s="544">
        <v>144</v>
      </c>
      <c r="H5" s="544">
        <v>153</v>
      </c>
      <c r="I5" s="544">
        <v>120</v>
      </c>
      <c r="J5" s="544">
        <v>172</v>
      </c>
      <c r="K5" s="544">
        <v>294</v>
      </c>
      <c r="L5" s="544">
        <v>366</v>
      </c>
      <c r="M5" s="544">
        <v>425</v>
      </c>
      <c r="N5" s="544">
        <v>481</v>
      </c>
      <c r="O5" s="544">
        <v>528</v>
      </c>
      <c r="P5" s="544">
        <v>650</v>
      </c>
      <c r="Q5" s="544">
        <v>595</v>
      </c>
      <c r="R5" s="544">
        <v>592</v>
      </c>
      <c r="S5" s="544">
        <v>397</v>
      </c>
      <c r="T5" s="295">
        <v>261</v>
      </c>
      <c r="U5" s="295">
        <v>218</v>
      </c>
      <c r="V5" s="295">
        <v>218</v>
      </c>
      <c r="W5" s="295">
        <v>64</v>
      </c>
      <c r="X5" s="295">
        <v>64</v>
      </c>
      <c r="Y5" s="295">
        <v>130</v>
      </c>
      <c r="Z5" s="295"/>
      <c r="AA5" s="295"/>
    </row>
    <row r="6" spans="1:29">
      <c r="A6" s="989"/>
      <c r="B6" s="273" t="s">
        <v>511</v>
      </c>
      <c r="C6" s="544"/>
      <c r="D6" s="544">
        <v>1</v>
      </c>
      <c r="E6" s="544">
        <v>3</v>
      </c>
      <c r="F6" s="544">
        <v>3</v>
      </c>
      <c r="G6" s="544">
        <v>4</v>
      </c>
      <c r="H6" s="544">
        <v>5</v>
      </c>
      <c r="I6" s="544"/>
      <c r="J6" s="544">
        <v>18</v>
      </c>
      <c r="K6" s="544"/>
      <c r="L6" s="544"/>
      <c r="M6" s="544"/>
      <c r="N6" s="544"/>
      <c r="O6" s="544"/>
      <c r="P6" s="544"/>
      <c r="Q6" s="544"/>
      <c r="R6" s="544"/>
      <c r="S6" s="544"/>
      <c r="T6" s="295"/>
      <c r="U6" s="295"/>
      <c r="V6" s="295"/>
      <c r="W6" s="295"/>
      <c r="X6" s="295"/>
      <c r="Y6" s="295" t="s">
        <v>25</v>
      </c>
      <c r="Z6" s="295"/>
      <c r="AA6" s="295"/>
    </row>
    <row r="7" spans="1:29">
      <c r="A7" s="989"/>
      <c r="B7" s="273" t="s">
        <v>512</v>
      </c>
      <c r="C7" s="544">
        <v>2</v>
      </c>
      <c r="D7" s="544">
        <v>8</v>
      </c>
      <c r="E7" s="544">
        <v>27</v>
      </c>
      <c r="F7" s="544">
        <v>21</v>
      </c>
      <c r="G7" s="544">
        <v>46</v>
      </c>
      <c r="H7" s="544">
        <v>52</v>
      </c>
      <c r="I7" s="544">
        <v>1</v>
      </c>
      <c r="J7" s="544">
        <v>4</v>
      </c>
      <c r="K7" s="544"/>
      <c r="L7" s="544"/>
      <c r="M7" s="544"/>
      <c r="N7" s="544"/>
      <c r="O7" s="544"/>
      <c r="P7" s="544"/>
      <c r="Q7" s="544"/>
      <c r="R7" s="544"/>
      <c r="S7" s="544"/>
      <c r="T7" s="295"/>
      <c r="U7" s="295"/>
      <c r="V7" s="295"/>
      <c r="W7" s="295"/>
      <c r="X7" s="295"/>
      <c r="Y7" s="295" t="s">
        <v>25</v>
      </c>
      <c r="Z7" s="295"/>
      <c r="AA7" s="295"/>
    </row>
    <row r="8" spans="1:29">
      <c r="A8" s="989" t="s">
        <v>12</v>
      </c>
      <c r="B8" s="273" t="s">
        <v>507</v>
      </c>
      <c r="C8" s="544"/>
      <c r="D8" s="544">
        <v>1188</v>
      </c>
      <c r="E8" s="544">
        <v>1274</v>
      </c>
      <c r="F8" s="544">
        <v>1406</v>
      </c>
      <c r="G8" s="544">
        <v>1523</v>
      </c>
      <c r="H8" s="544"/>
      <c r="I8" s="544">
        <v>1426</v>
      </c>
      <c r="J8" s="544">
        <v>1736</v>
      </c>
      <c r="K8" s="544">
        <v>2101</v>
      </c>
      <c r="L8" s="544"/>
      <c r="M8" s="544"/>
      <c r="N8" s="544"/>
      <c r="O8" s="544"/>
      <c r="P8" s="544"/>
      <c r="Q8" s="544">
        <v>2083</v>
      </c>
      <c r="R8" s="544">
        <v>1660.2</v>
      </c>
      <c r="S8" s="544">
        <v>1712.1</v>
      </c>
      <c r="T8" s="295">
        <v>1774.9</v>
      </c>
      <c r="U8" s="295">
        <v>1830.2</v>
      </c>
      <c r="V8" s="295"/>
      <c r="W8" s="295">
        <v>358.2</v>
      </c>
      <c r="X8" s="295">
        <v>337.6</v>
      </c>
      <c r="Y8" s="295"/>
      <c r="Z8" s="295"/>
      <c r="AA8" s="295"/>
    </row>
    <row r="9" spans="1:29">
      <c r="A9" s="989"/>
      <c r="B9" s="273" t="s">
        <v>510</v>
      </c>
      <c r="C9" s="544"/>
      <c r="D9" s="544">
        <v>77</v>
      </c>
      <c r="E9" s="544">
        <v>95</v>
      </c>
      <c r="F9" s="544">
        <v>71</v>
      </c>
      <c r="G9" s="544">
        <v>66</v>
      </c>
      <c r="H9" s="544"/>
      <c r="I9" s="544">
        <v>68</v>
      </c>
      <c r="J9" s="544">
        <v>83</v>
      </c>
      <c r="K9" s="544">
        <v>85</v>
      </c>
      <c r="L9" s="544"/>
      <c r="M9" s="544"/>
      <c r="N9" s="544"/>
      <c r="O9" s="544"/>
      <c r="P9" s="544"/>
      <c r="Q9" s="544">
        <v>130</v>
      </c>
      <c r="R9" s="544">
        <v>128.69999999999999</v>
      </c>
      <c r="S9" s="544">
        <v>119.5</v>
      </c>
      <c r="T9" s="295">
        <v>119.4</v>
      </c>
      <c r="U9" s="295">
        <v>129.30000000000001</v>
      </c>
      <c r="V9" s="295"/>
      <c r="W9" s="295">
        <v>14.8</v>
      </c>
      <c r="X9" s="295">
        <v>36.6</v>
      </c>
      <c r="Y9" s="295"/>
      <c r="Z9" s="295"/>
      <c r="AA9" s="295"/>
    </row>
    <row r="10" spans="1:29">
      <c r="A10" s="989"/>
      <c r="B10" s="273" t="s">
        <v>511</v>
      </c>
      <c r="C10" s="544"/>
      <c r="D10" s="544"/>
      <c r="E10" s="544"/>
      <c r="F10" s="544"/>
      <c r="G10" s="544"/>
      <c r="H10" s="544"/>
      <c r="I10" s="544"/>
      <c r="J10" s="544"/>
      <c r="K10" s="544"/>
      <c r="L10" s="544"/>
      <c r="M10" s="544"/>
      <c r="N10" s="544"/>
      <c r="O10" s="544"/>
      <c r="P10" s="544"/>
      <c r="Q10" s="544"/>
      <c r="R10" s="544"/>
      <c r="S10" s="544"/>
      <c r="T10" s="295"/>
      <c r="U10" s="295"/>
      <c r="V10" s="295"/>
      <c r="W10" s="295"/>
      <c r="X10" s="295" t="s">
        <v>25</v>
      </c>
      <c r="Y10" s="295"/>
      <c r="Z10" s="295"/>
      <c r="AA10" s="295"/>
    </row>
    <row r="11" spans="1:29">
      <c r="A11" s="989"/>
      <c r="B11" s="273" t="s">
        <v>512</v>
      </c>
      <c r="C11" s="544"/>
      <c r="D11" s="544">
        <v>1111</v>
      </c>
      <c r="E11" s="544">
        <v>1179</v>
      </c>
      <c r="F11" s="544">
        <v>1335</v>
      </c>
      <c r="G11" s="544">
        <v>1457</v>
      </c>
      <c r="H11" s="544"/>
      <c r="I11" s="544">
        <v>1358</v>
      </c>
      <c r="J11" s="544">
        <v>1653</v>
      </c>
      <c r="K11" s="544">
        <v>2016</v>
      </c>
      <c r="L11" s="544"/>
      <c r="M11" s="544"/>
      <c r="N11" s="544"/>
      <c r="O11" s="544"/>
      <c r="P11" s="544"/>
      <c r="Q11" s="544">
        <v>1953</v>
      </c>
      <c r="R11" s="544">
        <v>1531.5</v>
      </c>
      <c r="S11" s="544">
        <v>1592.6</v>
      </c>
      <c r="T11" s="295">
        <v>1655.5</v>
      </c>
      <c r="U11" s="295">
        <v>1700.9</v>
      </c>
      <c r="V11" s="295"/>
      <c r="W11" s="295">
        <v>343.4</v>
      </c>
      <c r="X11" s="295">
        <v>301</v>
      </c>
      <c r="Y11" s="295"/>
      <c r="Z11" s="295"/>
      <c r="AA11" s="295"/>
    </row>
    <row r="12" spans="1:29">
      <c r="A12" s="989" t="s">
        <v>483</v>
      </c>
      <c r="B12" s="273" t="s">
        <v>507</v>
      </c>
      <c r="C12" s="544">
        <v>24</v>
      </c>
      <c r="D12" s="544">
        <v>19.399999999999999</v>
      </c>
      <c r="E12" s="544">
        <v>18.899999999999999</v>
      </c>
      <c r="F12" s="544">
        <v>14.4</v>
      </c>
      <c r="G12" s="544">
        <v>17.600000000000001</v>
      </c>
      <c r="H12" s="544">
        <v>19.600000000000001</v>
      </c>
      <c r="I12" s="544">
        <v>17.100000000000001</v>
      </c>
      <c r="J12" s="544">
        <v>15.2</v>
      </c>
      <c r="K12" s="544">
        <v>14.8</v>
      </c>
      <c r="L12" s="544">
        <v>11.3</v>
      </c>
      <c r="M12" s="544">
        <v>15.3</v>
      </c>
      <c r="N12" s="544">
        <v>18.8</v>
      </c>
      <c r="O12" s="544">
        <v>22.8</v>
      </c>
      <c r="P12" s="544">
        <v>21.9</v>
      </c>
      <c r="Q12" s="544">
        <v>22.8</v>
      </c>
      <c r="R12" s="544">
        <v>23.6</v>
      </c>
      <c r="S12" s="544">
        <v>26.8</v>
      </c>
      <c r="T12" s="295">
        <v>28</v>
      </c>
      <c r="U12" s="295">
        <v>35.9</v>
      </c>
      <c r="V12" s="295">
        <v>45.1</v>
      </c>
      <c r="W12" s="295">
        <f>W9</f>
        <v>14.8</v>
      </c>
      <c r="X12" s="295">
        <v>28</v>
      </c>
      <c r="Y12" s="295">
        <f>Y13+Y14+Y15</f>
        <v>50</v>
      </c>
      <c r="Z12" s="295">
        <f t="shared" ref="Z12:AA12" si="0">Z13+Z14+Z15</f>
        <v>100</v>
      </c>
      <c r="AA12" s="295">
        <f t="shared" si="0"/>
        <v>103</v>
      </c>
    </row>
    <row r="13" spans="1:29">
      <c r="A13" s="989"/>
      <c r="B13" s="273" t="s">
        <v>510</v>
      </c>
      <c r="C13" s="544">
        <v>24</v>
      </c>
      <c r="D13" s="544">
        <v>19.399999999999999</v>
      </c>
      <c r="E13" s="544">
        <v>18.899999999999999</v>
      </c>
      <c r="F13" s="544">
        <v>14.4</v>
      </c>
      <c r="G13" s="544">
        <v>17.600000000000001</v>
      </c>
      <c r="H13" s="544">
        <v>19.600000000000001</v>
      </c>
      <c r="I13" s="544">
        <v>17.100000000000001</v>
      </c>
      <c r="J13" s="544">
        <v>15.2</v>
      </c>
      <c r="K13" s="544">
        <v>14.8</v>
      </c>
      <c r="L13" s="544">
        <v>11.3</v>
      </c>
      <c r="M13" s="544">
        <v>15.3</v>
      </c>
      <c r="N13" s="544">
        <v>18.8</v>
      </c>
      <c r="O13" s="544">
        <v>22.8</v>
      </c>
      <c r="P13" s="544">
        <v>21.9</v>
      </c>
      <c r="Q13" s="544">
        <v>22.8</v>
      </c>
      <c r="R13" s="544">
        <v>23.6</v>
      </c>
      <c r="S13" s="544">
        <v>26.8</v>
      </c>
      <c r="T13" s="295">
        <v>28</v>
      </c>
      <c r="U13" s="295">
        <v>35.9</v>
      </c>
      <c r="V13" s="295">
        <v>45.1</v>
      </c>
      <c r="W13" s="295">
        <f>W12</f>
        <v>14.8</v>
      </c>
      <c r="X13" s="295">
        <v>28</v>
      </c>
      <c r="Y13" s="295">
        <v>50</v>
      </c>
      <c r="Z13" s="295">
        <v>69</v>
      </c>
      <c r="AA13" s="295">
        <v>77</v>
      </c>
    </row>
    <row r="14" spans="1:29">
      <c r="A14" s="989"/>
      <c r="B14" s="273" t="s">
        <v>511</v>
      </c>
      <c r="C14" s="544"/>
      <c r="D14" s="544"/>
      <c r="E14" s="544"/>
      <c r="F14" s="544"/>
      <c r="G14" s="544"/>
      <c r="H14" s="544"/>
      <c r="I14" s="544"/>
      <c r="J14" s="544"/>
      <c r="K14" s="544"/>
      <c r="L14" s="544"/>
      <c r="M14" s="544"/>
      <c r="N14" s="544"/>
      <c r="O14" s="544"/>
      <c r="P14" s="544"/>
      <c r="Q14" s="544"/>
      <c r="R14" s="544"/>
      <c r="S14" s="544"/>
      <c r="T14" s="295"/>
      <c r="U14" s="295"/>
      <c r="V14" s="295"/>
      <c r="W14" s="295"/>
      <c r="X14" s="295"/>
      <c r="Y14" s="295"/>
      <c r="Z14" s="295">
        <v>31</v>
      </c>
      <c r="AA14" s="295">
        <v>26</v>
      </c>
    </row>
    <row r="15" spans="1:29">
      <c r="A15" s="989"/>
      <c r="B15" s="273" t="s">
        <v>512</v>
      </c>
      <c r="C15" s="544"/>
      <c r="D15" s="544"/>
      <c r="E15" s="544"/>
      <c r="F15" s="544"/>
      <c r="G15" s="544"/>
      <c r="H15" s="544"/>
      <c r="I15" s="544"/>
      <c r="J15" s="544"/>
      <c r="K15" s="544"/>
      <c r="L15" s="544"/>
      <c r="M15" s="544"/>
      <c r="N15" s="544"/>
      <c r="O15" s="544"/>
      <c r="P15" s="544"/>
      <c r="Q15" s="544"/>
      <c r="R15" s="544"/>
      <c r="S15" s="544"/>
      <c r="T15" s="295"/>
      <c r="U15" s="295"/>
      <c r="V15" s="295"/>
      <c r="W15" s="295"/>
      <c r="X15" s="295"/>
      <c r="Y15" s="295"/>
      <c r="Z15" s="295"/>
      <c r="AA15" s="295"/>
    </row>
    <row r="16" spans="1:29">
      <c r="A16" s="989" t="s">
        <v>89</v>
      </c>
      <c r="B16" s="273" t="s">
        <v>507</v>
      </c>
      <c r="C16" s="544"/>
      <c r="D16" s="544">
        <v>54</v>
      </c>
      <c r="E16" s="544">
        <v>28</v>
      </c>
      <c r="F16" s="544">
        <v>35</v>
      </c>
      <c r="G16" s="544">
        <v>36</v>
      </c>
      <c r="H16" s="544">
        <v>61</v>
      </c>
      <c r="I16" s="544">
        <v>55</v>
      </c>
      <c r="J16" s="544">
        <v>47</v>
      </c>
      <c r="K16" s="544">
        <v>50</v>
      </c>
      <c r="L16" s="544">
        <v>53</v>
      </c>
      <c r="M16" s="544">
        <v>81</v>
      </c>
      <c r="N16" s="544">
        <v>186</v>
      </c>
      <c r="O16" s="544">
        <v>167</v>
      </c>
      <c r="P16" s="544">
        <v>191</v>
      </c>
      <c r="Q16" s="544"/>
      <c r="R16" s="544">
        <v>353.70000000000005</v>
      </c>
      <c r="S16" s="544">
        <v>351.29999999999995</v>
      </c>
      <c r="T16" s="295"/>
      <c r="U16" s="295"/>
      <c r="V16" s="295"/>
      <c r="W16" s="295"/>
      <c r="X16" s="295"/>
      <c r="Y16" s="295"/>
      <c r="Z16" s="295"/>
      <c r="AA16" s="295"/>
    </row>
    <row r="17" spans="1:27">
      <c r="A17" s="989"/>
      <c r="B17" s="273" t="s">
        <v>510</v>
      </c>
      <c r="C17" s="544"/>
      <c r="D17" s="544">
        <v>26</v>
      </c>
      <c r="E17" s="544">
        <v>28</v>
      </c>
      <c r="F17" s="544">
        <v>35</v>
      </c>
      <c r="G17" s="544">
        <v>36</v>
      </c>
      <c r="H17" s="544">
        <v>39</v>
      </c>
      <c r="I17" s="544">
        <v>41</v>
      </c>
      <c r="J17" s="544">
        <v>47</v>
      </c>
      <c r="K17" s="544">
        <v>50</v>
      </c>
      <c r="L17" s="544">
        <v>53</v>
      </c>
      <c r="M17" s="544">
        <v>81</v>
      </c>
      <c r="N17" s="544">
        <v>160</v>
      </c>
      <c r="O17" s="544">
        <v>156</v>
      </c>
      <c r="P17" s="544">
        <v>180</v>
      </c>
      <c r="Q17" s="544"/>
      <c r="R17" s="544">
        <v>187.4</v>
      </c>
      <c r="S17" s="544">
        <v>186.2</v>
      </c>
      <c r="T17" s="295"/>
      <c r="U17" s="295"/>
      <c r="V17" s="295"/>
      <c r="W17" s="295"/>
      <c r="X17" s="295"/>
      <c r="Y17" s="295"/>
      <c r="Z17" s="295"/>
      <c r="AA17" s="295"/>
    </row>
    <row r="18" spans="1:27">
      <c r="A18" s="989"/>
      <c r="B18" s="273" t="s">
        <v>511</v>
      </c>
      <c r="C18" s="544"/>
      <c r="D18" s="544">
        <v>28</v>
      </c>
      <c r="E18" s="544"/>
      <c r="F18" s="544"/>
      <c r="G18" s="544"/>
      <c r="H18" s="544"/>
      <c r="I18" s="544"/>
      <c r="J18" s="544"/>
      <c r="K18" s="544"/>
      <c r="L18" s="544"/>
      <c r="M18" s="544"/>
      <c r="N18" s="544"/>
      <c r="O18" s="544">
        <v>1</v>
      </c>
      <c r="P18" s="544">
        <v>3</v>
      </c>
      <c r="Q18" s="544"/>
      <c r="R18" s="544"/>
      <c r="S18" s="544"/>
      <c r="T18" s="295"/>
      <c r="U18" s="295"/>
      <c r="V18" s="295"/>
      <c r="W18" s="295"/>
      <c r="X18" s="295"/>
      <c r="Y18" s="295"/>
      <c r="Z18" s="295"/>
      <c r="AA18" s="295"/>
    </row>
    <row r="19" spans="1:27">
      <c r="A19" s="989"/>
      <c r="B19" s="273" t="s">
        <v>512</v>
      </c>
      <c r="C19" s="544"/>
      <c r="D19" s="544"/>
      <c r="E19" s="544"/>
      <c r="F19" s="544"/>
      <c r="G19" s="544"/>
      <c r="H19" s="544">
        <v>22</v>
      </c>
      <c r="I19" s="544">
        <v>14</v>
      </c>
      <c r="J19" s="544"/>
      <c r="K19" s="544"/>
      <c r="L19" s="544"/>
      <c r="M19" s="544"/>
      <c r="N19" s="544">
        <v>26</v>
      </c>
      <c r="O19" s="544">
        <v>10</v>
      </c>
      <c r="P19" s="544">
        <v>8</v>
      </c>
      <c r="Q19" s="544"/>
      <c r="R19" s="544">
        <v>166.3</v>
      </c>
      <c r="S19" s="544">
        <v>165.1</v>
      </c>
      <c r="T19" s="295"/>
      <c r="U19" s="295"/>
      <c r="V19" s="295"/>
      <c r="W19" s="295"/>
      <c r="X19" s="295"/>
      <c r="Y19" s="295"/>
      <c r="Z19" s="295"/>
      <c r="AA19" s="295"/>
    </row>
    <row r="20" spans="1:27">
      <c r="A20" s="989" t="s">
        <v>482</v>
      </c>
      <c r="B20" s="273" t="s">
        <v>507</v>
      </c>
      <c r="C20" s="544">
        <v>1151</v>
      </c>
      <c r="D20" s="544">
        <v>1312</v>
      </c>
      <c r="E20" s="544">
        <v>1371</v>
      </c>
      <c r="F20" s="544">
        <v>1543</v>
      </c>
      <c r="G20" s="544"/>
      <c r="H20" s="544">
        <v>1182</v>
      </c>
      <c r="I20" s="544">
        <v>1200</v>
      </c>
      <c r="J20" s="544">
        <v>1230</v>
      </c>
      <c r="K20" s="544">
        <v>1186</v>
      </c>
      <c r="L20" s="544">
        <v>1344</v>
      </c>
      <c r="M20" s="544">
        <v>1342</v>
      </c>
      <c r="N20" s="544">
        <v>1328</v>
      </c>
      <c r="O20" s="544">
        <v>1279</v>
      </c>
      <c r="P20" s="544">
        <v>1299</v>
      </c>
      <c r="Q20" s="544">
        <v>1324.6000000000001</v>
      </c>
      <c r="R20" s="544">
        <v>1256</v>
      </c>
      <c r="S20" s="544">
        <v>1278.6000000000001</v>
      </c>
      <c r="T20" s="295">
        <v>1342.6</v>
      </c>
      <c r="U20" s="295">
        <v>1277.2</v>
      </c>
      <c r="V20" s="295">
        <v>1225.5</v>
      </c>
      <c r="W20" s="295">
        <v>345</v>
      </c>
      <c r="X20" s="295">
        <v>210.7</v>
      </c>
      <c r="Y20" s="295">
        <v>502.59999999999997</v>
      </c>
      <c r="Z20" s="295"/>
      <c r="AA20" s="295"/>
    </row>
    <row r="21" spans="1:27">
      <c r="A21" s="989"/>
      <c r="B21" s="273" t="s">
        <v>510</v>
      </c>
      <c r="C21" s="544">
        <v>20</v>
      </c>
      <c r="D21" s="544">
        <v>13</v>
      </c>
      <c r="E21" s="544">
        <v>14</v>
      </c>
      <c r="F21" s="544">
        <v>17</v>
      </c>
      <c r="G21" s="544"/>
      <c r="H21" s="544">
        <v>22</v>
      </c>
      <c r="I21" s="544">
        <v>22</v>
      </c>
      <c r="J21" s="544">
        <v>27</v>
      </c>
      <c r="K21" s="544">
        <v>27</v>
      </c>
      <c r="L21" s="544">
        <v>26</v>
      </c>
      <c r="M21" s="544">
        <v>25</v>
      </c>
      <c r="N21" s="544">
        <v>22</v>
      </c>
      <c r="O21" s="544">
        <v>23</v>
      </c>
      <c r="P21" s="544">
        <v>22</v>
      </c>
      <c r="Q21" s="544">
        <v>16.2</v>
      </c>
      <c r="R21" s="544">
        <v>20</v>
      </c>
      <c r="S21" s="544">
        <v>20.399999999999999</v>
      </c>
      <c r="T21" s="295">
        <v>20.100000000000001</v>
      </c>
      <c r="U21" s="295">
        <v>19.5</v>
      </c>
      <c r="V21" s="295">
        <v>19</v>
      </c>
      <c r="W21" s="295">
        <v>11</v>
      </c>
      <c r="X21" s="295">
        <v>11.6</v>
      </c>
      <c r="Y21" s="295">
        <v>37.200000000000003</v>
      </c>
      <c r="Z21" s="295"/>
      <c r="AA21" s="295"/>
    </row>
    <row r="22" spans="1:27">
      <c r="A22" s="989"/>
      <c r="B22" s="273" t="s">
        <v>511</v>
      </c>
      <c r="C22" s="544"/>
      <c r="D22" s="544"/>
      <c r="E22" s="544"/>
      <c r="F22" s="544"/>
      <c r="G22" s="544"/>
      <c r="H22" s="544"/>
      <c r="I22" s="544"/>
      <c r="J22" s="544"/>
      <c r="K22" s="544"/>
      <c r="L22" s="544"/>
      <c r="M22" s="544"/>
      <c r="N22" s="544"/>
      <c r="O22" s="544"/>
      <c r="P22" s="544"/>
      <c r="Q22" s="544"/>
      <c r="R22" s="544"/>
      <c r="S22" s="544"/>
      <c r="T22" s="295"/>
      <c r="U22" s="295"/>
      <c r="V22" s="295"/>
      <c r="W22" s="295"/>
      <c r="X22" s="295"/>
      <c r="Y22" s="295" t="s">
        <v>25</v>
      </c>
      <c r="Z22" s="295"/>
      <c r="AA22" s="295"/>
    </row>
    <row r="23" spans="1:27">
      <c r="A23" s="989"/>
      <c r="B23" s="273" t="s">
        <v>512</v>
      </c>
      <c r="C23" s="544">
        <v>1131</v>
      </c>
      <c r="D23" s="544">
        <v>1299</v>
      </c>
      <c r="E23" s="544">
        <v>1357</v>
      </c>
      <c r="F23" s="544">
        <v>1526</v>
      </c>
      <c r="G23" s="544"/>
      <c r="H23" s="544">
        <v>1160</v>
      </c>
      <c r="I23" s="544">
        <v>1178</v>
      </c>
      <c r="J23" s="544">
        <v>1203</v>
      </c>
      <c r="K23" s="544">
        <v>1159</v>
      </c>
      <c r="L23" s="544">
        <v>1318</v>
      </c>
      <c r="M23" s="544">
        <v>1317</v>
      </c>
      <c r="N23" s="544">
        <v>1306</v>
      </c>
      <c r="O23" s="544">
        <v>1256</v>
      </c>
      <c r="P23" s="544">
        <v>1277</v>
      </c>
      <c r="Q23" s="544">
        <v>1308.4000000000001</v>
      </c>
      <c r="R23" s="544">
        <v>1236</v>
      </c>
      <c r="S23" s="544">
        <v>1258.2</v>
      </c>
      <c r="T23" s="295">
        <v>1322.5</v>
      </c>
      <c r="U23" s="295">
        <v>1257.7</v>
      </c>
      <c r="V23" s="295">
        <v>1206.5</v>
      </c>
      <c r="W23" s="295">
        <v>334</v>
      </c>
      <c r="X23" s="295">
        <v>199.1</v>
      </c>
      <c r="Y23" s="295">
        <v>465.4</v>
      </c>
      <c r="Z23" s="717">
        <v>733</v>
      </c>
      <c r="AA23" s="717">
        <v>960</v>
      </c>
    </row>
    <row r="24" spans="1:27">
      <c r="A24" s="989" t="s">
        <v>11</v>
      </c>
      <c r="B24" s="273" t="s">
        <v>507</v>
      </c>
      <c r="C24" s="544">
        <v>302</v>
      </c>
      <c r="D24" s="544">
        <v>295</v>
      </c>
      <c r="E24" s="544">
        <v>288</v>
      </c>
      <c r="F24" s="544">
        <v>329</v>
      </c>
      <c r="G24" s="544">
        <v>304</v>
      </c>
      <c r="H24" s="544">
        <v>304</v>
      </c>
      <c r="I24" s="544">
        <v>357</v>
      </c>
      <c r="J24" s="544">
        <v>300</v>
      </c>
      <c r="K24" s="544">
        <v>293</v>
      </c>
      <c r="L24" s="544">
        <v>344</v>
      </c>
      <c r="M24" s="544">
        <v>426</v>
      </c>
      <c r="N24" s="544">
        <v>398</v>
      </c>
      <c r="O24" s="544">
        <v>423</v>
      </c>
      <c r="P24" s="544">
        <v>433</v>
      </c>
      <c r="Q24" s="544">
        <v>1079</v>
      </c>
      <c r="R24" s="544">
        <v>1082.4000000000001</v>
      </c>
      <c r="S24" s="544">
        <v>1196.3</v>
      </c>
      <c r="T24" s="295">
        <v>1137.1999999999998</v>
      </c>
      <c r="U24" s="295">
        <v>1172.6000000000001</v>
      </c>
      <c r="V24" s="295">
        <v>1142.3000000000002</v>
      </c>
      <c r="W24" s="295"/>
      <c r="X24" s="295">
        <v>278.60000000000002</v>
      </c>
      <c r="Y24" s="295"/>
      <c r="Z24" s="717">
        <v>7</v>
      </c>
      <c r="AA24" s="717">
        <v>9</v>
      </c>
    </row>
    <row r="25" spans="1:27">
      <c r="A25" s="989"/>
      <c r="B25" s="273" t="s">
        <v>510</v>
      </c>
      <c r="C25" s="544">
        <v>9</v>
      </c>
      <c r="D25" s="544">
        <v>9</v>
      </c>
      <c r="E25" s="544">
        <v>9</v>
      </c>
      <c r="F25" s="544">
        <v>11</v>
      </c>
      <c r="G25" s="544">
        <v>10</v>
      </c>
      <c r="H25" s="544">
        <v>11</v>
      </c>
      <c r="I25" s="544">
        <v>13</v>
      </c>
      <c r="J25" s="544">
        <v>15</v>
      </c>
      <c r="K25" s="544">
        <v>15</v>
      </c>
      <c r="L25" s="544">
        <v>14</v>
      </c>
      <c r="M25" s="544">
        <v>13</v>
      </c>
      <c r="N25" s="544">
        <v>12</v>
      </c>
      <c r="O25" s="544">
        <v>11</v>
      </c>
      <c r="P25" s="544">
        <v>14</v>
      </c>
      <c r="Q25" s="544"/>
      <c r="R25" s="544">
        <v>12.4</v>
      </c>
      <c r="S25" s="544">
        <v>13.7</v>
      </c>
      <c r="T25" s="295">
        <v>12.1</v>
      </c>
      <c r="U25" s="295">
        <v>19.2</v>
      </c>
      <c r="V25" s="295">
        <v>15.4</v>
      </c>
      <c r="W25" s="295"/>
      <c r="X25" s="295">
        <v>2.1</v>
      </c>
      <c r="Y25" s="295"/>
      <c r="Z25" s="717" t="s">
        <v>3570</v>
      </c>
      <c r="AA25" s="717" t="s">
        <v>3570</v>
      </c>
    </row>
    <row r="26" spans="1:27">
      <c r="A26" s="989"/>
      <c r="B26" s="273" t="s">
        <v>511</v>
      </c>
      <c r="C26" s="544"/>
      <c r="D26" s="544"/>
      <c r="E26" s="544"/>
      <c r="F26" s="544"/>
      <c r="G26" s="544"/>
      <c r="H26" s="544"/>
      <c r="I26" s="544"/>
      <c r="J26" s="544"/>
      <c r="K26" s="544"/>
      <c r="L26" s="544"/>
      <c r="M26" s="544"/>
      <c r="N26" s="544"/>
      <c r="O26" s="544"/>
      <c r="P26" s="544"/>
      <c r="Q26" s="544"/>
      <c r="R26" s="544"/>
      <c r="S26" s="544"/>
      <c r="T26" s="295"/>
      <c r="U26" s="295"/>
      <c r="V26" s="295"/>
      <c r="W26" s="295"/>
      <c r="X26" s="295"/>
      <c r="Y26" s="295"/>
      <c r="Z26" s="717">
        <v>726</v>
      </c>
      <c r="AA26" s="717">
        <v>951</v>
      </c>
    </row>
    <row r="27" spans="1:27">
      <c r="A27" s="989"/>
      <c r="B27" s="273" t="s">
        <v>512</v>
      </c>
      <c r="C27" s="544">
        <v>293</v>
      </c>
      <c r="D27" s="544">
        <v>286</v>
      </c>
      <c r="E27" s="544">
        <v>279</v>
      </c>
      <c r="F27" s="544">
        <v>318</v>
      </c>
      <c r="G27" s="544">
        <v>294</v>
      </c>
      <c r="H27" s="544">
        <v>293</v>
      </c>
      <c r="I27" s="544">
        <v>344</v>
      </c>
      <c r="J27" s="544">
        <v>285</v>
      </c>
      <c r="K27" s="544">
        <v>278</v>
      </c>
      <c r="L27" s="544">
        <v>330</v>
      </c>
      <c r="M27" s="544">
        <v>413</v>
      </c>
      <c r="N27" s="544">
        <v>386</v>
      </c>
      <c r="O27" s="544">
        <v>412</v>
      </c>
      <c r="P27" s="544">
        <v>419</v>
      </c>
      <c r="Q27" s="544">
        <v>1079</v>
      </c>
      <c r="R27" s="544">
        <v>1070</v>
      </c>
      <c r="S27" s="544">
        <v>1182.5999999999999</v>
      </c>
      <c r="T27" s="295">
        <v>1125.0999999999999</v>
      </c>
      <c r="U27" s="295">
        <v>1153.4000000000001</v>
      </c>
      <c r="V27" s="295">
        <v>1126.9000000000001</v>
      </c>
      <c r="W27" s="295"/>
      <c r="X27" s="295">
        <v>276.5</v>
      </c>
      <c r="Y27" s="295"/>
      <c r="Z27" s="295"/>
      <c r="AA27" s="295"/>
    </row>
    <row r="28" spans="1:27">
      <c r="A28" s="989" t="s">
        <v>10</v>
      </c>
      <c r="B28" s="273" t="s">
        <v>507</v>
      </c>
      <c r="C28" s="544">
        <v>160</v>
      </c>
      <c r="D28" s="544">
        <v>170</v>
      </c>
      <c r="E28" s="544">
        <v>62</v>
      </c>
      <c r="F28" s="544">
        <v>139</v>
      </c>
      <c r="G28" s="544">
        <v>229</v>
      </c>
      <c r="H28" s="544">
        <v>277</v>
      </c>
      <c r="I28" s="544">
        <v>312</v>
      </c>
      <c r="J28" s="544">
        <v>344</v>
      </c>
      <c r="K28" s="544">
        <v>375</v>
      </c>
      <c r="L28" s="544">
        <v>163</v>
      </c>
      <c r="M28" s="544">
        <v>196</v>
      </c>
      <c r="N28" s="544">
        <v>225</v>
      </c>
      <c r="O28" s="544">
        <v>256</v>
      </c>
      <c r="P28" s="544">
        <v>196</v>
      </c>
      <c r="Q28" s="544">
        <v>222</v>
      </c>
      <c r="R28" s="544">
        <v>282</v>
      </c>
      <c r="S28" s="544">
        <v>333</v>
      </c>
      <c r="T28" s="295">
        <v>285</v>
      </c>
      <c r="U28" s="295">
        <v>360</v>
      </c>
      <c r="V28" s="295">
        <v>486</v>
      </c>
      <c r="W28" s="295">
        <v>87</v>
      </c>
      <c r="X28" s="295">
        <v>7.8</v>
      </c>
      <c r="Y28" s="295"/>
      <c r="Z28" s="295"/>
      <c r="AA28" s="295"/>
    </row>
    <row r="29" spans="1:27">
      <c r="A29" s="989"/>
      <c r="B29" s="273" t="s">
        <v>510</v>
      </c>
      <c r="C29" s="544">
        <v>160</v>
      </c>
      <c r="D29" s="544">
        <v>170</v>
      </c>
      <c r="E29" s="544">
        <v>62</v>
      </c>
      <c r="F29" s="544">
        <v>139</v>
      </c>
      <c r="G29" s="544">
        <v>229</v>
      </c>
      <c r="H29" s="544">
        <v>277</v>
      </c>
      <c r="I29" s="544">
        <v>312</v>
      </c>
      <c r="J29" s="544">
        <v>344</v>
      </c>
      <c r="K29" s="544">
        <v>375</v>
      </c>
      <c r="L29" s="544">
        <v>163</v>
      </c>
      <c r="M29" s="544">
        <v>196</v>
      </c>
      <c r="N29" s="544">
        <v>225</v>
      </c>
      <c r="O29" s="544">
        <v>256</v>
      </c>
      <c r="P29" s="544">
        <v>196</v>
      </c>
      <c r="Q29" s="544">
        <v>222</v>
      </c>
      <c r="R29" s="544">
        <v>244</v>
      </c>
      <c r="S29" s="544">
        <v>293</v>
      </c>
      <c r="T29" s="295">
        <v>255</v>
      </c>
      <c r="U29" s="295">
        <v>291</v>
      </c>
      <c r="V29" s="295">
        <v>384</v>
      </c>
      <c r="W29" s="295">
        <v>68</v>
      </c>
      <c r="X29" s="295">
        <v>7.8</v>
      </c>
      <c r="Y29" s="295"/>
      <c r="Z29" s="295"/>
      <c r="AA29" s="295"/>
    </row>
    <row r="30" spans="1:27">
      <c r="A30" s="989"/>
      <c r="B30" s="273" t="s">
        <v>511</v>
      </c>
      <c r="C30" s="544"/>
      <c r="D30" s="544"/>
      <c r="E30" s="544"/>
      <c r="F30" s="544"/>
      <c r="G30" s="544"/>
      <c r="H30" s="544"/>
      <c r="I30" s="544"/>
      <c r="J30" s="544"/>
      <c r="K30" s="544"/>
      <c r="L30" s="544"/>
      <c r="M30" s="544"/>
      <c r="N30" s="544"/>
      <c r="O30" s="544"/>
      <c r="P30" s="544"/>
      <c r="Q30" s="544"/>
      <c r="R30" s="544">
        <v>38</v>
      </c>
      <c r="S30" s="544">
        <v>40</v>
      </c>
      <c r="T30" s="295">
        <v>30</v>
      </c>
      <c r="U30" s="295">
        <v>69</v>
      </c>
      <c r="V30" s="295">
        <v>102</v>
      </c>
      <c r="W30" s="295">
        <v>19</v>
      </c>
      <c r="X30" s="295"/>
      <c r="Y30" s="295"/>
      <c r="Z30" s="295"/>
      <c r="AA30" s="295"/>
    </row>
    <row r="31" spans="1:27">
      <c r="A31" s="989"/>
      <c r="B31" s="273" t="s">
        <v>512</v>
      </c>
      <c r="C31" s="544"/>
      <c r="D31" s="544"/>
      <c r="E31" s="544"/>
      <c r="F31" s="544"/>
      <c r="G31" s="544"/>
      <c r="H31" s="544"/>
      <c r="I31" s="544"/>
      <c r="J31" s="544"/>
      <c r="K31" s="544"/>
      <c r="L31" s="544"/>
      <c r="M31" s="544"/>
      <c r="N31" s="544"/>
      <c r="O31" s="544"/>
      <c r="P31" s="544"/>
      <c r="Q31" s="544"/>
      <c r="R31" s="544"/>
      <c r="S31" s="544"/>
      <c r="T31" s="295"/>
      <c r="U31" s="295"/>
      <c r="V31" s="295"/>
      <c r="W31" s="295"/>
      <c r="X31" s="295"/>
      <c r="Y31" s="295"/>
      <c r="Z31" s="295"/>
      <c r="AA31" s="295"/>
    </row>
    <row r="32" spans="1:27">
      <c r="A32" s="989" t="s">
        <v>9</v>
      </c>
      <c r="B32" s="273" t="s">
        <v>507</v>
      </c>
      <c r="C32" s="544">
        <v>228</v>
      </c>
      <c r="D32" s="544">
        <v>266</v>
      </c>
      <c r="E32" s="544">
        <v>383</v>
      </c>
      <c r="F32" s="544">
        <v>424</v>
      </c>
      <c r="G32" s="544">
        <v>427</v>
      </c>
      <c r="H32" s="544">
        <v>438</v>
      </c>
      <c r="I32" s="544">
        <v>638</v>
      </c>
      <c r="J32" s="544">
        <v>735</v>
      </c>
      <c r="K32" s="544">
        <v>742</v>
      </c>
      <c r="L32" s="544">
        <v>755</v>
      </c>
      <c r="M32" s="544">
        <v>746</v>
      </c>
      <c r="N32" s="544">
        <v>767</v>
      </c>
      <c r="O32" s="544">
        <v>770.4</v>
      </c>
      <c r="P32" s="544">
        <v>795.09999999999991</v>
      </c>
      <c r="Q32" s="544">
        <v>819.1</v>
      </c>
      <c r="R32" s="544">
        <v>804.90000000000009</v>
      </c>
      <c r="S32" s="544">
        <v>849.3</v>
      </c>
      <c r="T32" s="295">
        <v>837.3</v>
      </c>
      <c r="U32" s="295">
        <v>871.2</v>
      </c>
      <c r="V32" s="295">
        <v>978.3</v>
      </c>
      <c r="W32" s="295">
        <v>198.9</v>
      </c>
      <c r="X32" s="295">
        <v>432</v>
      </c>
      <c r="Y32" s="295"/>
      <c r="Z32" s="295"/>
      <c r="AA32" s="295"/>
    </row>
    <row r="33" spans="1:27">
      <c r="A33" s="989"/>
      <c r="B33" s="273" t="s">
        <v>510</v>
      </c>
      <c r="C33" s="544">
        <v>74</v>
      </c>
      <c r="D33" s="544">
        <v>84</v>
      </c>
      <c r="E33" s="544">
        <v>94</v>
      </c>
      <c r="F33" s="544">
        <v>114</v>
      </c>
      <c r="G33" s="544">
        <v>114</v>
      </c>
      <c r="H33" s="544">
        <v>106</v>
      </c>
      <c r="I33" s="544">
        <v>201</v>
      </c>
      <c r="J33" s="544">
        <v>232</v>
      </c>
      <c r="K33" s="544">
        <v>227</v>
      </c>
      <c r="L33" s="544">
        <v>251</v>
      </c>
      <c r="M33" s="544">
        <v>224</v>
      </c>
      <c r="N33" s="544">
        <v>227</v>
      </c>
      <c r="O33" s="544">
        <v>198.5</v>
      </c>
      <c r="P33" s="544">
        <v>219.8</v>
      </c>
      <c r="Q33" s="544">
        <v>230.4</v>
      </c>
      <c r="R33" s="544">
        <v>220.6</v>
      </c>
      <c r="S33" s="544">
        <v>233.2</v>
      </c>
      <c r="T33" s="295">
        <v>129.19999999999999</v>
      </c>
      <c r="U33" s="295">
        <v>134.4</v>
      </c>
      <c r="V33" s="295">
        <v>347.3</v>
      </c>
      <c r="W33" s="295">
        <v>38.6</v>
      </c>
      <c r="X33" s="295">
        <v>136.1</v>
      </c>
      <c r="Y33" s="295"/>
      <c r="Z33" s="295"/>
      <c r="AA33" s="295"/>
    </row>
    <row r="34" spans="1:27">
      <c r="A34" s="989"/>
      <c r="B34" s="273" t="s">
        <v>511</v>
      </c>
      <c r="C34" s="544"/>
      <c r="D34" s="544"/>
      <c r="E34" s="544"/>
      <c r="F34" s="544"/>
      <c r="G34" s="544">
        <v>3</v>
      </c>
      <c r="H34" s="544">
        <v>7</v>
      </c>
      <c r="I34" s="544">
        <v>5</v>
      </c>
      <c r="J34" s="544">
        <v>9</v>
      </c>
      <c r="K34" s="544">
        <v>15</v>
      </c>
      <c r="L34" s="544">
        <v>21</v>
      </c>
      <c r="M34" s="544">
        <v>4</v>
      </c>
      <c r="N34" s="544">
        <v>4</v>
      </c>
      <c r="O34" s="544">
        <v>3.1</v>
      </c>
      <c r="P34" s="544">
        <v>9.1</v>
      </c>
      <c r="Q34" s="544">
        <v>4.7</v>
      </c>
      <c r="R34" s="544">
        <v>2</v>
      </c>
      <c r="S34" s="544">
        <v>2.2999999999999998</v>
      </c>
      <c r="T34" s="295">
        <v>1.2</v>
      </c>
      <c r="U34" s="295">
        <v>1.3</v>
      </c>
      <c r="V34" s="295">
        <v>1</v>
      </c>
      <c r="W34" s="295">
        <v>0.8</v>
      </c>
      <c r="X34" s="295">
        <v>0.4</v>
      </c>
      <c r="Y34" s="295"/>
      <c r="Z34" s="295"/>
      <c r="AA34" s="295"/>
    </row>
    <row r="35" spans="1:27">
      <c r="A35" s="989"/>
      <c r="B35" s="273" t="s">
        <v>512</v>
      </c>
      <c r="C35" s="544">
        <v>154</v>
      </c>
      <c r="D35" s="544">
        <v>182</v>
      </c>
      <c r="E35" s="544">
        <v>289</v>
      </c>
      <c r="F35" s="544">
        <v>310</v>
      </c>
      <c r="G35" s="544">
        <v>310</v>
      </c>
      <c r="H35" s="544">
        <v>325</v>
      </c>
      <c r="I35" s="544">
        <v>432</v>
      </c>
      <c r="J35" s="544">
        <v>494</v>
      </c>
      <c r="K35" s="544">
        <v>500</v>
      </c>
      <c r="L35" s="544">
        <v>483</v>
      </c>
      <c r="M35" s="544">
        <v>518</v>
      </c>
      <c r="N35" s="544">
        <v>536</v>
      </c>
      <c r="O35" s="544">
        <v>568.79999999999995</v>
      </c>
      <c r="P35" s="544">
        <v>566.19999999999993</v>
      </c>
      <c r="Q35" s="544">
        <v>584</v>
      </c>
      <c r="R35" s="544">
        <v>582.30000000000007</v>
      </c>
      <c r="S35" s="544">
        <v>613.79999999999995</v>
      </c>
      <c r="T35" s="295">
        <v>706.9</v>
      </c>
      <c r="U35" s="295">
        <v>735.5</v>
      </c>
      <c r="V35" s="295">
        <v>630</v>
      </c>
      <c r="W35" s="295">
        <v>159.5</v>
      </c>
      <c r="X35" s="295">
        <v>295.5</v>
      </c>
      <c r="Y35" s="295"/>
      <c r="Z35" s="295"/>
      <c r="AA35" s="295"/>
    </row>
    <row r="36" spans="1:27">
      <c r="A36" s="989" t="s">
        <v>8</v>
      </c>
      <c r="B36" s="273" t="s">
        <v>507</v>
      </c>
      <c r="C36" s="546">
        <v>656</v>
      </c>
      <c r="D36" s="546">
        <v>660</v>
      </c>
      <c r="E36" s="546">
        <v>682</v>
      </c>
      <c r="F36" s="546">
        <v>702</v>
      </c>
      <c r="G36" s="546">
        <v>719</v>
      </c>
      <c r="H36" s="546">
        <v>761</v>
      </c>
      <c r="I36" s="546">
        <v>788</v>
      </c>
      <c r="J36" s="546">
        <v>907</v>
      </c>
      <c r="K36" s="546">
        <v>930</v>
      </c>
      <c r="L36" s="546">
        <v>871</v>
      </c>
      <c r="M36" s="546">
        <v>935</v>
      </c>
      <c r="N36" s="546">
        <v>965</v>
      </c>
      <c r="O36" s="546">
        <v>965.4</v>
      </c>
      <c r="P36" s="546">
        <v>993</v>
      </c>
      <c r="Q36" s="546">
        <v>1038</v>
      </c>
      <c r="R36" s="546">
        <v>1151.3</v>
      </c>
      <c r="S36" s="546">
        <v>1275.2</v>
      </c>
      <c r="T36" s="595">
        <v>1341.8999999999999</v>
      </c>
      <c r="U36" s="595">
        <v>1399.4</v>
      </c>
      <c r="V36" s="595">
        <v>1383.5</v>
      </c>
      <c r="W36" s="718">
        <v>309</v>
      </c>
      <c r="X36" s="718">
        <v>179.8</v>
      </c>
      <c r="Y36" s="295">
        <v>997.3</v>
      </c>
      <c r="Z36" s="595">
        <v>1295.4000000000001</v>
      </c>
      <c r="AA36" s="710">
        <v>1382.2</v>
      </c>
    </row>
    <row r="37" spans="1:27">
      <c r="A37" s="989"/>
      <c r="B37" s="273" t="s">
        <v>510</v>
      </c>
      <c r="C37" s="546">
        <v>646</v>
      </c>
      <c r="D37" s="546">
        <v>650</v>
      </c>
      <c r="E37" s="546">
        <v>668</v>
      </c>
      <c r="F37" s="546">
        <v>690</v>
      </c>
      <c r="G37" s="546">
        <v>708</v>
      </c>
      <c r="H37" s="546">
        <v>748</v>
      </c>
      <c r="I37" s="546">
        <v>775</v>
      </c>
      <c r="J37" s="546">
        <v>895</v>
      </c>
      <c r="K37" s="546">
        <v>914</v>
      </c>
      <c r="L37" s="546">
        <v>848</v>
      </c>
      <c r="M37" s="546">
        <v>911</v>
      </c>
      <c r="N37" s="546">
        <v>940</v>
      </c>
      <c r="O37" s="546">
        <v>948.5</v>
      </c>
      <c r="P37" s="546">
        <v>980</v>
      </c>
      <c r="Q37" s="546">
        <v>1035</v>
      </c>
      <c r="R37" s="546">
        <v>1131.8</v>
      </c>
      <c r="S37" s="546">
        <v>1246.9000000000001</v>
      </c>
      <c r="T37" s="595">
        <v>1312.3</v>
      </c>
      <c r="U37" s="595">
        <v>1359.7</v>
      </c>
      <c r="V37" s="595">
        <v>1338.2</v>
      </c>
      <c r="W37" s="718">
        <v>279.3</v>
      </c>
      <c r="X37" s="718">
        <v>178.7</v>
      </c>
      <c r="Y37" s="295">
        <v>990.1</v>
      </c>
      <c r="Z37" s="595">
        <v>1275.3</v>
      </c>
      <c r="AA37" s="710">
        <v>1348.4</v>
      </c>
    </row>
    <row r="38" spans="1:27">
      <c r="A38" s="989"/>
      <c r="B38" s="273" t="s">
        <v>511</v>
      </c>
      <c r="C38" s="546">
        <v>10</v>
      </c>
      <c r="D38" s="546">
        <v>10</v>
      </c>
      <c r="E38" s="546">
        <v>14</v>
      </c>
      <c r="F38" s="546">
        <v>12</v>
      </c>
      <c r="G38" s="546">
        <v>11</v>
      </c>
      <c r="H38" s="546">
        <v>13</v>
      </c>
      <c r="I38" s="546">
        <v>13</v>
      </c>
      <c r="J38" s="546">
        <v>12</v>
      </c>
      <c r="K38" s="546">
        <v>16</v>
      </c>
      <c r="L38" s="546">
        <v>23</v>
      </c>
      <c r="M38" s="546">
        <v>24</v>
      </c>
      <c r="N38" s="546">
        <v>25</v>
      </c>
      <c r="O38" s="546">
        <v>16.899999999999999</v>
      </c>
      <c r="P38" s="546">
        <v>13</v>
      </c>
      <c r="Q38" s="546">
        <v>3</v>
      </c>
      <c r="R38" s="546">
        <v>19.399999999999999</v>
      </c>
      <c r="S38" s="546">
        <v>28.4</v>
      </c>
      <c r="T38" s="595">
        <v>29.6</v>
      </c>
      <c r="U38" s="595">
        <v>39.700000000000003</v>
      </c>
      <c r="V38" s="595">
        <v>45.3</v>
      </c>
      <c r="W38" s="718">
        <v>29.7</v>
      </c>
      <c r="X38" s="718">
        <v>1</v>
      </c>
      <c r="Y38" s="295">
        <v>7.2</v>
      </c>
      <c r="Z38" s="595">
        <v>20.100000000000001</v>
      </c>
      <c r="AA38" s="710">
        <v>33.799999999999997</v>
      </c>
    </row>
    <row r="39" spans="1:27">
      <c r="A39" s="989"/>
      <c r="B39" s="273" t="s">
        <v>512</v>
      </c>
      <c r="C39" s="546"/>
      <c r="D39" s="546"/>
      <c r="E39" s="546"/>
      <c r="F39" s="546"/>
      <c r="G39" s="546"/>
      <c r="H39" s="546"/>
      <c r="I39" s="546"/>
      <c r="J39" s="546"/>
      <c r="K39" s="546"/>
      <c r="L39" s="546"/>
      <c r="M39" s="546"/>
      <c r="N39" s="546"/>
      <c r="O39" s="546"/>
      <c r="P39" s="546"/>
      <c r="Q39" s="546"/>
      <c r="R39" s="546"/>
      <c r="S39" s="546"/>
      <c r="T39" s="595"/>
      <c r="U39" s="595"/>
      <c r="V39" s="595"/>
      <c r="W39" s="595"/>
      <c r="X39" s="595"/>
      <c r="Y39" s="595"/>
      <c r="Z39" s="595" t="s">
        <v>95</v>
      </c>
      <c r="AA39" s="719"/>
    </row>
    <row r="40" spans="1:27">
      <c r="A40" s="989" t="s">
        <v>6</v>
      </c>
      <c r="B40" s="273" t="s">
        <v>507</v>
      </c>
      <c r="C40" s="544"/>
      <c r="D40" s="544">
        <v>404</v>
      </c>
      <c r="E40" s="544">
        <v>943</v>
      </c>
      <c r="F40" s="544">
        <v>726</v>
      </c>
      <c r="G40" s="544">
        <v>711</v>
      </c>
      <c r="H40" s="544">
        <v>954</v>
      </c>
      <c r="I40" s="544">
        <v>664</v>
      </c>
      <c r="J40" s="544">
        <v>771</v>
      </c>
      <c r="K40" s="544">
        <v>1439</v>
      </c>
      <c r="L40" s="544">
        <v>1711</v>
      </c>
      <c r="M40" s="544">
        <v>1836</v>
      </c>
      <c r="N40" s="544">
        <v>2013</v>
      </c>
      <c r="O40" s="544">
        <v>2206</v>
      </c>
      <c r="P40" s="544">
        <v>1970</v>
      </c>
      <c r="Q40" s="544">
        <v>1750.6</v>
      </c>
      <c r="R40" s="544">
        <v>1634</v>
      </c>
      <c r="S40" s="544">
        <v>1715.3</v>
      </c>
      <c r="T40" s="295">
        <v>1513.7</v>
      </c>
      <c r="U40" s="295">
        <v>2869.8</v>
      </c>
      <c r="V40" s="295">
        <v>2033</v>
      </c>
      <c r="W40" s="295">
        <v>960</v>
      </c>
      <c r="X40" s="295">
        <v>548.9</v>
      </c>
      <c r="Y40" s="295"/>
      <c r="Z40" s="295"/>
      <c r="AA40" s="295"/>
    </row>
    <row r="41" spans="1:27">
      <c r="A41" s="989"/>
      <c r="B41" s="273" t="s">
        <v>510</v>
      </c>
      <c r="C41" s="544"/>
      <c r="D41" s="544">
        <v>15</v>
      </c>
      <c r="E41" s="544">
        <v>55</v>
      </c>
      <c r="F41" s="544">
        <v>70</v>
      </c>
      <c r="G41" s="544">
        <v>116</v>
      </c>
      <c r="H41" s="544">
        <v>156</v>
      </c>
      <c r="I41" s="544">
        <v>140</v>
      </c>
      <c r="J41" s="544">
        <v>54</v>
      </c>
      <c r="K41" s="544">
        <v>109</v>
      </c>
      <c r="L41" s="544">
        <v>190</v>
      </c>
      <c r="M41" s="544">
        <v>508</v>
      </c>
      <c r="N41" s="544">
        <v>604</v>
      </c>
      <c r="O41" s="544">
        <v>730</v>
      </c>
      <c r="P41" s="544">
        <v>675</v>
      </c>
      <c r="Q41" s="544">
        <v>738.5</v>
      </c>
      <c r="R41" s="544">
        <v>616</v>
      </c>
      <c r="S41" s="544">
        <v>605.20000000000005</v>
      </c>
      <c r="T41" s="295">
        <v>534.1</v>
      </c>
      <c r="U41" s="295">
        <v>1012.6</v>
      </c>
      <c r="V41" s="295">
        <v>843</v>
      </c>
      <c r="W41" s="295">
        <v>434</v>
      </c>
      <c r="X41" s="295">
        <v>219.9</v>
      </c>
      <c r="Y41" s="295"/>
      <c r="Z41" s="295"/>
      <c r="AA41" s="295"/>
    </row>
    <row r="42" spans="1:27">
      <c r="A42" s="989"/>
      <c r="B42" s="273" t="s">
        <v>511</v>
      </c>
      <c r="C42" s="544"/>
      <c r="D42" s="544"/>
      <c r="E42" s="544"/>
      <c r="F42" s="544"/>
      <c r="G42" s="544"/>
      <c r="H42" s="544"/>
      <c r="I42" s="544"/>
      <c r="J42" s="544"/>
      <c r="K42" s="544"/>
      <c r="L42" s="544"/>
      <c r="M42" s="544"/>
      <c r="N42" s="544"/>
      <c r="O42" s="544"/>
      <c r="P42" s="544"/>
      <c r="Q42" s="544"/>
      <c r="R42" s="544"/>
      <c r="S42" s="544"/>
      <c r="T42" s="295"/>
      <c r="U42" s="295"/>
      <c r="V42" s="295">
        <v>3</v>
      </c>
      <c r="W42" s="295">
        <v>1</v>
      </c>
      <c r="X42" s="295">
        <v>0.1</v>
      </c>
      <c r="Y42" s="295"/>
      <c r="Z42" s="295"/>
      <c r="AA42" s="295"/>
    </row>
    <row r="43" spans="1:27">
      <c r="A43" s="989"/>
      <c r="B43" s="273" t="s">
        <v>512</v>
      </c>
      <c r="C43" s="544"/>
      <c r="D43" s="544">
        <v>389</v>
      </c>
      <c r="E43" s="544">
        <v>888</v>
      </c>
      <c r="F43" s="544">
        <v>656</v>
      </c>
      <c r="G43" s="544">
        <v>595</v>
      </c>
      <c r="H43" s="544">
        <v>798</v>
      </c>
      <c r="I43" s="544">
        <v>524</v>
      </c>
      <c r="J43" s="544">
        <v>717</v>
      </c>
      <c r="K43" s="544">
        <v>1330</v>
      </c>
      <c r="L43" s="544">
        <v>1521</v>
      </c>
      <c r="M43" s="544">
        <v>1328</v>
      </c>
      <c r="N43" s="544">
        <v>1409</v>
      </c>
      <c r="O43" s="544">
        <v>1476</v>
      </c>
      <c r="P43" s="544">
        <v>1295</v>
      </c>
      <c r="Q43" s="544">
        <v>1012.1</v>
      </c>
      <c r="R43" s="544">
        <v>1018</v>
      </c>
      <c r="S43" s="544">
        <v>1110.0999999999999</v>
      </c>
      <c r="T43" s="295">
        <v>979.6</v>
      </c>
      <c r="U43" s="295">
        <v>1857.2</v>
      </c>
      <c r="V43" s="295">
        <v>1187</v>
      </c>
      <c r="W43" s="295">
        <v>525</v>
      </c>
      <c r="X43" s="295">
        <v>328.9</v>
      </c>
      <c r="Y43" s="295"/>
      <c r="Z43" s="295"/>
      <c r="AA43" s="295"/>
    </row>
    <row r="44" spans="1:27">
      <c r="A44" s="989" t="s">
        <v>5</v>
      </c>
      <c r="B44" s="273" t="s">
        <v>507</v>
      </c>
      <c r="C44" s="544"/>
      <c r="D44" s="544">
        <v>670</v>
      </c>
      <c r="E44" s="544">
        <v>757</v>
      </c>
      <c r="F44" s="544">
        <v>691</v>
      </c>
      <c r="G44" s="544">
        <v>167</v>
      </c>
      <c r="H44" s="544">
        <v>777</v>
      </c>
      <c r="I44" s="544">
        <v>833</v>
      </c>
      <c r="J44" s="544">
        <v>929</v>
      </c>
      <c r="K44" s="544">
        <v>931</v>
      </c>
      <c r="L44" s="544"/>
      <c r="M44" s="544">
        <v>984</v>
      </c>
      <c r="N44" s="544">
        <v>1027.2</v>
      </c>
      <c r="O44" s="544">
        <v>1079</v>
      </c>
      <c r="P44" s="544">
        <v>1176.0999999999999</v>
      </c>
      <c r="Q44" s="544">
        <v>1320.1</v>
      </c>
      <c r="R44" s="544">
        <v>1387.7</v>
      </c>
      <c r="S44" s="544">
        <v>1469.3</v>
      </c>
      <c r="T44" s="295">
        <v>1499.4</v>
      </c>
      <c r="U44" s="295">
        <v>1557.1999999999998</v>
      </c>
      <c r="V44" s="295">
        <v>1596</v>
      </c>
      <c r="W44" s="295">
        <v>170</v>
      </c>
      <c r="X44" s="295">
        <v>232.8</v>
      </c>
      <c r="Y44" s="295">
        <v>461</v>
      </c>
      <c r="Z44" s="295">
        <f>Z45+Z46+Z47</f>
        <v>864</v>
      </c>
      <c r="AA44" s="295"/>
    </row>
    <row r="45" spans="1:27">
      <c r="A45" s="989"/>
      <c r="B45" s="273" t="s">
        <v>510</v>
      </c>
      <c r="C45" s="544"/>
      <c r="D45" s="544">
        <v>165</v>
      </c>
      <c r="E45" s="544">
        <v>183</v>
      </c>
      <c r="F45" s="544">
        <v>167</v>
      </c>
      <c r="G45" s="544">
        <v>167</v>
      </c>
      <c r="H45" s="544">
        <v>185</v>
      </c>
      <c r="I45" s="544">
        <v>217</v>
      </c>
      <c r="J45" s="544">
        <v>246</v>
      </c>
      <c r="K45" s="544">
        <v>273</v>
      </c>
      <c r="L45" s="544"/>
      <c r="M45" s="544">
        <v>282</v>
      </c>
      <c r="N45" s="544">
        <v>281.5</v>
      </c>
      <c r="O45" s="544">
        <v>291.3</v>
      </c>
      <c r="P45" s="544">
        <v>320.7</v>
      </c>
      <c r="Q45" s="544">
        <v>341.1</v>
      </c>
      <c r="R45" s="544">
        <v>376.7</v>
      </c>
      <c r="S45" s="544">
        <v>426.5</v>
      </c>
      <c r="T45" s="295">
        <v>408</v>
      </c>
      <c r="U45" s="295">
        <v>435.8</v>
      </c>
      <c r="V45" s="295">
        <v>683.6</v>
      </c>
      <c r="W45" s="295">
        <v>80</v>
      </c>
      <c r="X45" s="295">
        <v>98.4</v>
      </c>
      <c r="Y45" s="295">
        <v>214.3</v>
      </c>
      <c r="Z45" s="295">
        <v>637</v>
      </c>
      <c r="AA45" s="295"/>
    </row>
    <row r="46" spans="1:27">
      <c r="A46" s="989"/>
      <c r="B46" s="273" t="s">
        <v>511</v>
      </c>
      <c r="C46" s="544"/>
      <c r="D46" s="544"/>
      <c r="E46" s="544"/>
      <c r="F46" s="544">
        <v>4</v>
      </c>
      <c r="G46" s="544"/>
      <c r="H46" s="544">
        <v>3</v>
      </c>
      <c r="I46" s="544">
        <v>3</v>
      </c>
      <c r="J46" s="544">
        <v>6</v>
      </c>
      <c r="K46" s="544">
        <v>9</v>
      </c>
      <c r="L46" s="544"/>
      <c r="M46" s="544">
        <v>15</v>
      </c>
      <c r="N46" s="544">
        <v>15.3</v>
      </c>
      <c r="O46" s="544">
        <v>10.199999999999999</v>
      </c>
      <c r="P46" s="544">
        <v>11.7</v>
      </c>
      <c r="Q46" s="544">
        <v>8.6</v>
      </c>
      <c r="R46" s="544">
        <v>10.3</v>
      </c>
      <c r="S46" s="544">
        <v>9.8000000000000007</v>
      </c>
      <c r="T46" s="295">
        <v>8.9</v>
      </c>
      <c r="U46" s="295">
        <v>9.1999999999999993</v>
      </c>
      <c r="V46" s="295">
        <v>38.6</v>
      </c>
      <c r="W46" s="295">
        <v>3</v>
      </c>
      <c r="X46" s="295">
        <v>0.5</v>
      </c>
      <c r="Y46" s="295" t="s">
        <v>25</v>
      </c>
      <c r="Z46" s="295">
        <v>37</v>
      </c>
      <c r="AA46" s="295"/>
    </row>
    <row r="47" spans="1:27">
      <c r="A47" s="989"/>
      <c r="B47" s="273" t="s">
        <v>512</v>
      </c>
      <c r="C47" s="544"/>
      <c r="D47" s="544">
        <v>505</v>
      </c>
      <c r="E47" s="544">
        <v>574</v>
      </c>
      <c r="F47" s="544">
        <v>520</v>
      </c>
      <c r="G47" s="544"/>
      <c r="H47" s="544">
        <v>589</v>
      </c>
      <c r="I47" s="544">
        <v>613</v>
      </c>
      <c r="J47" s="544">
        <v>677</v>
      </c>
      <c r="K47" s="544">
        <v>649</v>
      </c>
      <c r="L47" s="544"/>
      <c r="M47" s="544">
        <v>687</v>
      </c>
      <c r="N47" s="544">
        <v>730.4</v>
      </c>
      <c r="O47" s="544">
        <v>777.5</v>
      </c>
      <c r="P47" s="544">
        <v>843.7</v>
      </c>
      <c r="Q47" s="544">
        <v>970.4</v>
      </c>
      <c r="R47" s="544">
        <v>1000.7</v>
      </c>
      <c r="S47" s="544">
        <v>1033</v>
      </c>
      <c r="T47" s="295">
        <v>1082.5</v>
      </c>
      <c r="U47" s="295">
        <v>1112.1999999999998</v>
      </c>
      <c r="V47" s="295">
        <v>873.8</v>
      </c>
      <c r="W47" s="295">
        <v>87</v>
      </c>
      <c r="X47" s="295">
        <v>133.9</v>
      </c>
      <c r="Y47" s="295">
        <v>246.7</v>
      </c>
      <c r="Z47" s="295">
        <v>190</v>
      </c>
      <c r="AA47" s="295"/>
    </row>
    <row r="48" spans="1:27">
      <c r="A48" s="989" t="s">
        <v>4</v>
      </c>
      <c r="B48" s="273" t="s">
        <v>507</v>
      </c>
      <c r="C48" s="544">
        <v>130</v>
      </c>
      <c r="D48" s="544">
        <v>130</v>
      </c>
      <c r="E48" s="544">
        <v>132</v>
      </c>
      <c r="F48" s="544">
        <v>122</v>
      </c>
      <c r="G48" s="544">
        <v>121</v>
      </c>
      <c r="H48" s="544">
        <v>129</v>
      </c>
      <c r="I48" s="544">
        <v>141</v>
      </c>
      <c r="J48" s="544">
        <v>161</v>
      </c>
      <c r="K48" s="544">
        <v>159</v>
      </c>
      <c r="L48" s="544">
        <v>157</v>
      </c>
      <c r="M48" s="544">
        <v>175</v>
      </c>
      <c r="N48" s="544">
        <v>194</v>
      </c>
      <c r="O48" s="544">
        <v>208</v>
      </c>
      <c r="P48" s="544">
        <v>230.29999999999998</v>
      </c>
      <c r="Q48" s="544">
        <v>233</v>
      </c>
      <c r="R48" s="544">
        <v>276</v>
      </c>
      <c r="S48" s="544">
        <v>303</v>
      </c>
      <c r="T48" s="295">
        <v>350</v>
      </c>
      <c r="U48" s="295">
        <v>361.8</v>
      </c>
      <c r="V48" s="295">
        <v>384.2</v>
      </c>
      <c r="W48" s="295">
        <v>115</v>
      </c>
      <c r="X48" s="295">
        <v>182.9</v>
      </c>
      <c r="Y48" s="295">
        <f>332068/1000</f>
        <v>332.06799999999998</v>
      </c>
      <c r="Z48" s="710">
        <v>350.87900000000002</v>
      </c>
      <c r="AA48" s="710">
        <v>352.762</v>
      </c>
    </row>
    <row r="49" spans="1:27">
      <c r="A49" s="989"/>
      <c r="B49" s="273" t="s">
        <v>510</v>
      </c>
      <c r="C49" s="544">
        <v>127</v>
      </c>
      <c r="D49" s="544">
        <v>127</v>
      </c>
      <c r="E49" s="544">
        <v>129</v>
      </c>
      <c r="F49" s="544">
        <v>119</v>
      </c>
      <c r="G49" s="544">
        <v>117</v>
      </c>
      <c r="H49" s="544">
        <v>125</v>
      </c>
      <c r="I49" s="544">
        <v>137</v>
      </c>
      <c r="J49" s="544">
        <v>159</v>
      </c>
      <c r="K49" s="544">
        <v>156</v>
      </c>
      <c r="L49" s="544">
        <v>155</v>
      </c>
      <c r="M49" s="544">
        <v>174</v>
      </c>
      <c r="N49" s="544">
        <v>193</v>
      </c>
      <c r="O49" s="544">
        <v>207</v>
      </c>
      <c r="P49" s="544">
        <v>229.6</v>
      </c>
      <c r="Q49" s="544">
        <v>232</v>
      </c>
      <c r="R49" s="544">
        <v>275</v>
      </c>
      <c r="S49" s="544">
        <v>302</v>
      </c>
      <c r="T49" s="295">
        <v>348</v>
      </c>
      <c r="U49" s="295">
        <v>355.8</v>
      </c>
      <c r="V49" s="295">
        <v>371.9</v>
      </c>
      <c r="W49" s="295">
        <v>108</v>
      </c>
      <c r="X49" s="295">
        <v>182.3</v>
      </c>
      <c r="Y49" s="295">
        <f>330546/1000</f>
        <v>330.54599999999999</v>
      </c>
      <c r="Z49" s="710">
        <v>345.88400000000001</v>
      </c>
      <c r="AA49" s="710">
        <v>343.90300000000002</v>
      </c>
    </row>
    <row r="50" spans="1:27">
      <c r="A50" s="989"/>
      <c r="B50" s="273" t="s">
        <v>511</v>
      </c>
      <c r="C50" s="544">
        <v>3</v>
      </c>
      <c r="D50" s="544">
        <v>3</v>
      </c>
      <c r="E50" s="544">
        <v>3</v>
      </c>
      <c r="F50" s="544">
        <v>3</v>
      </c>
      <c r="G50" s="544">
        <v>4</v>
      </c>
      <c r="H50" s="544">
        <v>4</v>
      </c>
      <c r="I50" s="544">
        <v>4</v>
      </c>
      <c r="J50" s="544">
        <v>2</v>
      </c>
      <c r="K50" s="544">
        <v>3</v>
      </c>
      <c r="L50" s="544">
        <v>2</v>
      </c>
      <c r="M50" s="544">
        <v>1</v>
      </c>
      <c r="N50" s="544">
        <v>1</v>
      </c>
      <c r="O50" s="544">
        <v>1</v>
      </c>
      <c r="P50" s="544">
        <v>0.7</v>
      </c>
      <c r="Q50" s="544">
        <v>1</v>
      </c>
      <c r="R50" s="544">
        <v>1</v>
      </c>
      <c r="S50" s="544">
        <v>1</v>
      </c>
      <c r="T50" s="295">
        <v>2</v>
      </c>
      <c r="U50" s="295">
        <v>6</v>
      </c>
      <c r="V50" s="295">
        <v>12.3</v>
      </c>
      <c r="W50" s="295">
        <v>7</v>
      </c>
      <c r="X50" s="295">
        <v>0.6</v>
      </c>
      <c r="Y50" s="295">
        <f>1522/1000</f>
        <v>1.522</v>
      </c>
      <c r="Z50" s="710">
        <v>4.9950000000000001</v>
      </c>
      <c r="AA50" s="710">
        <v>8.859</v>
      </c>
    </row>
    <row r="51" spans="1:27">
      <c r="A51" s="989"/>
      <c r="B51" s="273" t="s">
        <v>512</v>
      </c>
      <c r="C51" s="544"/>
      <c r="D51" s="544"/>
      <c r="E51" s="544"/>
      <c r="F51" s="544"/>
      <c r="G51" s="544"/>
      <c r="H51" s="544"/>
      <c r="I51" s="544"/>
      <c r="J51" s="544"/>
      <c r="K51" s="544"/>
      <c r="L51" s="544"/>
      <c r="M51" s="544"/>
      <c r="N51" s="544"/>
      <c r="O51" s="544"/>
      <c r="P51" s="544"/>
      <c r="Q51" s="544"/>
      <c r="R51" s="544"/>
      <c r="S51" s="544"/>
      <c r="T51" s="295"/>
      <c r="U51" s="295"/>
      <c r="V51" s="295"/>
      <c r="W51" s="295"/>
      <c r="X51" s="295"/>
      <c r="Y51" s="295"/>
      <c r="Z51" s="295"/>
      <c r="AA51" s="295"/>
    </row>
    <row r="52" spans="1:27">
      <c r="A52" s="989" t="s">
        <v>3</v>
      </c>
      <c r="B52" s="273" t="s">
        <v>507</v>
      </c>
      <c r="C52" s="544">
        <v>6000</v>
      </c>
      <c r="D52" s="544">
        <v>5908</v>
      </c>
      <c r="E52" s="544">
        <v>6549</v>
      </c>
      <c r="F52" s="544">
        <v>6640</v>
      </c>
      <c r="G52" s="544">
        <v>6815</v>
      </c>
      <c r="H52" s="544">
        <v>7518</v>
      </c>
      <c r="I52" s="544">
        <v>8509</v>
      </c>
      <c r="J52" s="544">
        <v>9208</v>
      </c>
      <c r="K52" s="544">
        <v>9729</v>
      </c>
      <c r="L52" s="544">
        <v>7012</v>
      </c>
      <c r="M52" s="544">
        <v>8074</v>
      </c>
      <c r="N52" s="544">
        <v>8339</v>
      </c>
      <c r="O52" s="544">
        <v>9188</v>
      </c>
      <c r="P52" s="544">
        <v>9537</v>
      </c>
      <c r="Q52" s="544">
        <v>9549</v>
      </c>
      <c r="R52" s="544">
        <v>8903.7999999999993</v>
      </c>
      <c r="S52" s="544">
        <v>10044.200000000001</v>
      </c>
      <c r="T52" s="295">
        <v>10285.1</v>
      </c>
      <c r="U52" s="295">
        <v>10472.1</v>
      </c>
      <c r="V52" s="295">
        <v>10228.700000000001</v>
      </c>
      <c r="W52" s="295">
        <v>2802</v>
      </c>
      <c r="X52" s="295">
        <v>2256</v>
      </c>
      <c r="Y52" s="295">
        <v>5698</v>
      </c>
      <c r="Z52" s="295">
        <f>Z53+Z54+Z55</f>
        <v>8484</v>
      </c>
      <c r="AA52" s="295">
        <f>AA53+AA54+AA55</f>
        <v>8919</v>
      </c>
    </row>
    <row r="53" spans="1:27">
      <c r="A53" s="989"/>
      <c r="B53" s="273" t="s">
        <v>510</v>
      </c>
      <c r="C53" s="544">
        <v>1597</v>
      </c>
      <c r="D53" s="544">
        <v>1596</v>
      </c>
      <c r="E53" s="544">
        <v>1885</v>
      </c>
      <c r="F53" s="544">
        <v>1980</v>
      </c>
      <c r="G53" s="544">
        <v>2025</v>
      </c>
      <c r="H53" s="544">
        <v>2127</v>
      </c>
      <c r="I53" s="544">
        <v>2318</v>
      </c>
      <c r="J53" s="544">
        <v>2501</v>
      </c>
      <c r="K53" s="544">
        <v>2581</v>
      </c>
      <c r="L53" s="544">
        <v>2152</v>
      </c>
      <c r="M53" s="544">
        <v>2739</v>
      </c>
      <c r="N53" s="544">
        <v>2503</v>
      </c>
      <c r="O53" s="544">
        <v>2937</v>
      </c>
      <c r="P53" s="544">
        <v>3164</v>
      </c>
      <c r="Q53" s="544">
        <v>2573</v>
      </c>
      <c r="R53" s="544">
        <v>2535.5</v>
      </c>
      <c r="S53" s="544">
        <v>2893.3</v>
      </c>
      <c r="T53" s="295">
        <v>3060.3</v>
      </c>
      <c r="U53" s="295">
        <v>3088.5</v>
      </c>
      <c r="V53" s="295">
        <v>3006.3</v>
      </c>
      <c r="W53" s="295">
        <v>774</v>
      </c>
      <c r="X53" s="295">
        <v>606</v>
      </c>
      <c r="Y53" s="295">
        <v>1838</v>
      </c>
      <c r="Z53" s="295">
        <v>2509</v>
      </c>
      <c r="AA53" s="295">
        <v>2674</v>
      </c>
    </row>
    <row r="54" spans="1:27">
      <c r="A54" s="989"/>
      <c r="B54" s="273" t="s">
        <v>511</v>
      </c>
      <c r="C54" s="544">
        <v>26</v>
      </c>
      <c r="D54" s="544">
        <v>17</v>
      </c>
      <c r="E54" s="544">
        <v>18</v>
      </c>
      <c r="F54" s="544">
        <v>5</v>
      </c>
      <c r="G54" s="544">
        <v>3</v>
      </c>
      <c r="H54" s="544">
        <v>3</v>
      </c>
      <c r="I54" s="544">
        <v>7</v>
      </c>
      <c r="J54" s="544">
        <v>5</v>
      </c>
      <c r="K54" s="544">
        <v>2</v>
      </c>
      <c r="L54" s="544">
        <v>1</v>
      </c>
      <c r="M54" s="544">
        <v>5</v>
      </c>
      <c r="N54" s="544">
        <v>9</v>
      </c>
      <c r="O54" s="544">
        <v>12</v>
      </c>
      <c r="P54" s="544">
        <v>7</v>
      </c>
      <c r="Q54" s="544">
        <v>4</v>
      </c>
      <c r="R54" s="544">
        <v>6.8</v>
      </c>
      <c r="S54" s="544">
        <v>11.3</v>
      </c>
      <c r="T54" s="295">
        <v>9.1</v>
      </c>
      <c r="U54" s="295">
        <v>15.6</v>
      </c>
      <c r="V54" s="295">
        <v>16.100000000000001</v>
      </c>
      <c r="W54" s="295">
        <v>10</v>
      </c>
      <c r="X54" s="295">
        <v>0</v>
      </c>
      <c r="Y54" s="295">
        <v>6</v>
      </c>
      <c r="Z54" s="295">
        <v>16</v>
      </c>
      <c r="AA54" s="295">
        <v>30</v>
      </c>
    </row>
    <row r="55" spans="1:27">
      <c r="A55" s="989"/>
      <c r="B55" s="273" t="s">
        <v>512</v>
      </c>
      <c r="C55" s="544">
        <v>4377</v>
      </c>
      <c r="D55" s="544">
        <v>4295</v>
      </c>
      <c r="E55" s="544">
        <v>4646</v>
      </c>
      <c r="F55" s="544">
        <v>4655</v>
      </c>
      <c r="G55" s="544">
        <v>4787</v>
      </c>
      <c r="H55" s="544">
        <v>5388</v>
      </c>
      <c r="I55" s="544">
        <v>6184</v>
      </c>
      <c r="J55" s="544">
        <v>6702</v>
      </c>
      <c r="K55" s="544">
        <v>7146</v>
      </c>
      <c r="L55" s="544">
        <v>4854</v>
      </c>
      <c r="M55" s="544">
        <v>5328</v>
      </c>
      <c r="N55" s="544">
        <v>5827</v>
      </c>
      <c r="O55" s="544">
        <v>6240</v>
      </c>
      <c r="P55" s="544">
        <v>6365</v>
      </c>
      <c r="Q55" s="544">
        <v>6971</v>
      </c>
      <c r="R55" s="544">
        <v>6361</v>
      </c>
      <c r="S55" s="544">
        <v>7139.6</v>
      </c>
      <c r="T55" s="295">
        <v>7215.7</v>
      </c>
      <c r="U55" s="295">
        <v>7368</v>
      </c>
      <c r="V55" s="295">
        <v>7206.3</v>
      </c>
      <c r="W55" s="295">
        <v>2018</v>
      </c>
      <c r="X55" s="295">
        <v>1650</v>
      </c>
      <c r="Y55" s="295">
        <v>3855</v>
      </c>
      <c r="Z55" s="295">
        <v>5959</v>
      </c>
      <c r="AA55" s="295">
        <v>6215</v>
      </c>
    </row>
    <row r="56" spans="1:27">
      <c r="A56" s="989" t="s">
        <v>32</v>
      </c>
      <c r="B56" s="273" t="s">
        <v>507</v>
      </c>
      <c r="C56" s="544">
        <v>502</v>
      </c>
      <c r="D56" s="544">
        <v>525</v>
      </c>
      <c r="E56" s="544">
        <v>575</v>
      </c>
      <c r="F56" s="544">
        <v>576</v>
      </c>
      <c r="G56" s="544">
        <v>583</v>
      </c>
      <c r="H56" s="544">
        <v>613</v>
      </c>
      <c r="I56" s="544">
        <v>644</v>
      </c>
      <c r="J56" s="544">
        <v>720</v>
      </c>
      <c r="K56" s="544">
        <v>770</v>
      </c>
      <c r="L56" s="544">
        <v>714</v>
      </c>
      <c r="M56" s="544">
        <v>783</v>
      </c>
      <c r="N56" s="544">
        <v>868</v>
      </c>
      <c r="O56" s="544">
        <v>1076</v>
      </c>
      <c r="P56" s="544">
        <v>1095.9000000000001</v>
      </c>
      <c r="Q56" s="544">
        <v>1140</v>
      </c>
      <c r="R56" s="544">
        <v>1137</v>
      </c>
      <c r="S56" s="544">
        <v>1284.3000000000002</v>
      </c>
      <c r="T56" s="295">
        <v>1327</v>
      </c>
      <c r="U56" s="295">
        <v>1505.7</v>
      </c>
      <c r="V56" s="295">
        <v>1527</v>
      </c>
      <c r="W56" s="295">
        <v>621</v>
      </c>
      <c r="X56" s="295">
        <v>1026.9000000000001</v>
      </c>
      <c r="Y56" s="295"/>
      <c r="Z56" s="295"/>
      <c r="AA56" s="295"/>
    </row>
    <row r="57" spans="1:27">
      <c r="A57" s="989"/>
      <c r="B57" s="273" t="s">
        <v>510</v>
      </c>
      <c r="C57" s="544">
        <v>312</v>
      </c>
      <c r="D57" s="544">
        <v>315</v>
      </c>
      <c r="E57" s="544">
        <v>316</v>
      </c>
      <c r="F57" s="544">
        <v>320</v>
      </c>
      <c r="G57" s="544">
        <v>257</v>
      </c>
      <c r="H57" s="544">
        <v>331</v>
      </c>
      <c r="I57" s="544">
        <v>359</v>
      </c>
      <c r="J57" s="544">
        <v>389</v>
      </c>
      <c r="K57" s="544">
        <v>439</v>
      </c>
      <c r="L57" s="544">
        <v>380</v>
      </c>
      <c r="M57" s="544">
        <v>405</v>
      </c>
      <c r="N57" s="544">
        <v>476</v>
      </c>
      <c r="O57" s="544">
        <v>604</v>
      </c>
      <c r="P57" s="544">
        <v>562.5</v>
      </c>
      <c r="Q57" s="544">
        <v>636</v>
      </c>
      <c r="R57" s="544">
        <v>651.79999999999995</v>
      </c>
      <c r="S57" s="544">
        <v>768.1</v>
      </c>
      <c r="T57" s="295">
        <v>769</v>
      </c>
      <c r="U57" s="295">
        <v>929</v>
      </c>
      <c r="V57" s="295">
        <v>936</v>
      </c>
      <c r="W57" s="295">
        <v>366</v>
      </c>
      <c r="X57" s="295">
        <v>609.9</v>
      </c>
      <c r="Y57" s="295"/>
      <c r="Z57" s="295"/>
      <c r="AA57" s="295"/>
    </row>
    <row r="58" spans="1:27">
      <c r="A58" s="989"/>
      <c r="B58" s="273" t="s">
        <v>511</v>
      </c>
      <c r="C58" s="544">
        <v>15</v>
      </c>
      <c r="D58" s="544">
        <v>21</v>
      </c>
      <c r="E58" s="544">
        <v>20</v>
      </c>
      <c r="F58" s="544">
        <v>25</v>
      </c>
      <c r="G58" s="544">
        <v>24</v>
      </c>
      <c r="H58" s="544">
        <v>10</v>
      </c>
      <c r="I58" s="544">
        <v>14</v>
      </c>
      <c r="J58" s="544">
        <v>16</v>
      </c>
      <c r="K58" s="544">
        <v>9</v>
      </c>
      <c r="L58" s="544">
        <v>10</v>
      </c>
      <c r="M58" s="544">
        <v>23</v>
      </c>
      <c r="N58" s="544">
        <v>3</v>
      </c>
      <c r="O58" s="544">
        <v>3</v>
      </c>
      <c r="P58" s="544">
        <v>59.2</v>
      </c>
      <c r="Q58" s="544">
        <v>60</v>
      </c>
      <c r="R58" s="544">
        <v>62.5</v>
      </c>
      <c r="S58" s="544">
        <v>77.099999999999994</v>
      </c>
      <c r="T58" s="295">
        <v>76</v>
      </c>
      <c r="U58" s="295">
        <v>11.4</v>
      </c>
      <c r="V58" s="295">
        <v>10</v>
      </c>
      <c r="W58" s="295">
        <v>11</v>
      </c>
      <c r="X58" s="295">
        <v>12.9</v>
      </c>
      <c r="Y58" s="295"/>
      <c r="Z58" s="295"/>
      <c r="AA58" s="295"/>
    </row>
    <row r="59" spans="1:27">
      <c r="A59" s="989"/>
      <c r="B59" s="273" t="s">
        <v>512</v>
      </c>
      <c r="C59" s="544">
        <v>175</v>
      </c>
      <c r="D59" s="544">
        <v>189</v>
      </c>
      <c r="E59" s="544">
        <v>239</v>
      </c>
      <c r="F59" s="544">
        <v>231</v>
      </c>
      <c r="G59" s="544">
        <v>302</v>
      </c>
      <c r="H59" s="544">
        <v>272</v>
      </c>
      <c r="I59" s="544">
        <v>271</v>
      </c>
      <c r="J59" s="544">
        <v>315</v>
      </c>
      <c r="K59" s="544">
        <v>322</v>
      </c>
      <c r="L59" s="544">
        <v>324</v>
      </c>
      <c r="M59" s="544">
        <v>355</v>
      </c>
      <c r="N59" s="544">
        <v>389</v>
      </c>
      <c r="O59" s="544">
        <v>469</v>
      </c>
      <c r="P59" s="544">
        <v>474.2</v>
      </c>
      <c r="Q59" s="544">
        <v>444</v>
      </c>
      <c r="R59" s="544">
        <v>422.7</v>
      </c>
      <c r="S59" s="544">
        <v>439.1</v>
      </c>
      <c r="T59" s="295">
        <v>482</v>
      </c>
      <c r="U59" s="295">
        <v>565.30000000000007</v>
      </c>
      <c r="V59" s="295">
        <v>581</v>
      </c>
      <c r="W59" s="295">
        <v>244</v>
      </c>
      <c r="X59" s="295">
        <v>404.1</v>
      </c>
      <c r="Y59" s="295"/>
      <c r="Z59" s="295"/>
      <c r="AA59" s="295"/>
    </row>
    <row r="60" spans="1:27">
      <c r="A60" s="989" t="s">
        <v>1</v>
      </c>
      <c r="B60" s="273" t="s">
        <v>507</v>
      </c>
      <c r="C60" s="544">
        <v>458</v>
      </c>
      <c r="D60" s="544">
        <v>492</v>
      </c>
      <c r="E60" s="544">
        <v>565</v>
      </c>
      <c r="F60" s="544">
        <v>413</v>
      </c>
      <c r="G60" s="544">
        <v>515</v>
      </c>
      <c r="H60" s="544">
        <v>668</v>
      </c>
      <c r="I60" s="544">
        <v>757</v>
      </c>
      <c r="J60" s="544">
        <v>897</v>
      </c>
      <c r="K60" s="544">
        <v>812</v>
      </c>
      <c r="L60" s="544">
        <v>710</v>
      </c>
      <c r="M60" s="544">
        <v>815</v>
      </c>
      <c r="N60" s="544">
        <v>920</v>
      </c>
      <c r="O60" s="544">
        <v>859</v>
      </c>
      <c r="P60" s="544">
        <v>915</v>
      </c>
      <c r="Q60" s="544">
        <v>947</v>
      </c>
      <c r="R60" s="544">
        <v>931.9</v>
      </c>
      <c r="S60" s="544">
        <v>956.30000000000007</v>
      </c>
      <c r="T60" s="295">
        <v>1009.0999999999999</v>
      </c>
      <c r="U60" s="544">
        <v>1072.0999999999999</v>
      </c>
      <c r="V60" s="295">
        <v>1266.4000000000001</v>
      </c>
      <c r="W60" s="295">
        <v>501</v>
      </c>
      <c r="X60" s="295">
        <v>554</v>
      </c>
      <c r="Y60" s="295" t="s">
        <v>2789</v>
      </c>
      <c r="Z60" s="720">
        <v>1392</v>
      </c>
      <c r="AA60" s="720">
        <v>1883</v>
      </c>
    </row>
    <row r="61" spans="1:27">
      <c r="A61" s="989"/>
      <c r="B61" s="273" t="s">
        <v>510</v>
      </c>
      <c r="C61" s="544">
        <v>57</v>
      </c>
      <c r="D61" s="544">
        <v>62</v>
      </c>
      <c r="E61" s="544">
        <v>71</v>
      </c>
      <c r="F61" s="544">
        <v>104</v>
      </c>
      <c r="G61" s="544">
        <v>137</v>
      </c>
      <c r="H61" s="544">
        <v>164</v>
      </c>
      <c r="I61" s="544">
        <v>227</v>
      </c>
      <c r="J61" s="544">
        <v>281</v>
      </c>
      <c r="K61" s="544">
        <v>236</v>
      </c>
      <c r="L61" s="544">
        <v>191</v>
      </c>
      <c r="M61" s="544">
        <v>249</v>
      </c>
      <c r="N61" s="544">
        <v>297</v>
      </c>
      <c r="O61" s="544">
        <v>252</v>
      </c>
      <c r="P61" s="544">
        <v>241</v>
      </c>
      <c r="Q61" s="544">
        <v>262.39999999999998</v>
      </c>
      <c r="R61" s="544">
        <v>272.8</v>
      </c>
      <c r="S61" s="544">
        <v>285.5</v>
      </c>
      <c r="T61" s="295">
        <v>294</v>
      </c>
      <c r="U61" s="295">
        <v>319</v>
      </c>
      <c r="V61" s="295">
        <v>326.5</v>
      </c>
      <c r="W61" s="295">
        <v>89</v>
      </c>
      <c r="X61" s="295">
        <v>106</v>
      </c>
      <c r="Y61" s="295">
        <v>223</v>
      </c>
      <c r="Z61" s="721">
        <v>291</v>
      </c>
      <c r="AA61" s="721">
        <v>351</v>
      </c>
    </row>
    <row r="62" spans="1:27">
      <c r="A62" s="989"/>
      <c r="B62" s="273" t="s">
        <v>511</v>
      </c>
      <c r="C62" s="544"/>
      <c r="D62" s="544"/>
      <c r="E62" s="544"/>
      <c r="F62" s="544"/>
      <c r="G62" s="544"/>
      <c r="H62" s="544"/>
      <c r="I62" s="544"/>
      <c r="J62" s="544"/>
      <c r="K62" s="544"/>
      <c r="L62" s="544"/>
      <c r="M62" s="544"/>
      <c r="N62" s="544"/>
      <c r="O62" s="544">
        <v>8</v>
      </c>
      <c r="P62" s="544">
        <v>8</v>
      </c>
      <c r="Q62" s="544">
        <v>4.3</v>
      </c>
      <c r="R62" s="544">
        <v>3.2</v>
      </c>
      <c r="S62" s="544">
        <v>7.1</v>
      </c>
      <c r="T62" s="295">
        <v>7.3</v>
      </c>
      <c r="U62" s="295">
        <v>4.5</v>
      </c>
      <c r="V62" s="295">
        <v>6.3</v>
      </c>
      <c r="W62" s="295">
        <v>2</v>
      </c>
      <c r="X62" s="295">
        <v>7</v>
      </c>
      <c r="Y62" s="295">
        <v>5</v>
      </c>
      <c r="Z62" s="241">
        <v>8</v>
      </c>
      <c r="AA62" s="722">
        <v>13</v>
      </c>
    </row>
    <row r="63" spans="1:27">
      <c r="A63" s="989"/>
      <c r="B63" s="273" t="s">
        <v>512</v>
      </c>
      <c r="C63" s="544">
        <v>401</v>
      </c>
      <c r="D63" s="544">
        <v>430</v>
      </c>
      <c r="E63" s="544">
        <v>494</v>
      </c>
      <c r="F63" s="544">
        <v>309</v>
      </c>
      <c r="G63" s="544">
        <v>378</v>
      </c>
      <c r="H63" s="544">
        <v>504</v>
      </c>
      <c r="I63" s="544">
        <v>530</v>
      </c>
      <c r="J63" s="544">
        <v>616</v>
      </c>
      <c r="K63" s="544">
        <v>576</v>
      </c>
      <c r="L63" s="544">
        <v>519</v>
      </c>
      <c r="M63" s="544">
        <v>566</v>
      </c>
      <c r="N63" s="544">
        <v>623</v>
      </c>
      <c r="O63" s="544">
        <v>599</v>
      </c>
      <c r="P63" s="544">
        <v>666</v>
      </c>
      <c r="Q63" s="544">
        <v>680.3</v>
      </c>
      <c r="R63" s="544">
        <v>655.9</v>
      </c>
      <c r="S63" s="544">
        <v>663.7</v>
      </c>
      <c r="T63" s="295">
        <v>707.8</v>
      </c>
      <c r="U63" s="295">
        <v>748.59999999999991</v>
      </c>
      <c r="V63" s="295">
        <v>933.6</v>
      </c>
      <c r="W63" s="295">
        <v>410</v>
      </c>
      <c r="X63" s="295">
        <v>442</v>
      </c>
      <c r="Y63" s="295">
        <v>833</v>
      </c>
      <c r="Z63" s="295"/>
      <c r="AA63" s="295"/>
    </row>
    <row r="64" spans="1:27">
      <c r="A64" s="989" t="s">
        <v>0</v>
      </c>
      <c r="B64" s="273" t="s">
        <v>507</v>
      </c>
      <c r="C64" s="544">
        <v>1967</v>
      </c>
      <c r="D64" s="544">
        <v>2763</v>
      </c>
      <c r="E64" s="544">
        <v>2078</v>
      </c>
      <c r="F64" s="544">
        <v>2356</v>
      </c>
      <c r="G64" s="544">
        <v>1854</v>
      </c>
      <c r="H64" s="544">
        <v>1558</v>
      </c>
      <c r="I64" s="544">
        <v>2287</v>
      </c>
      <c r="J64" s="544">
        <v>2506</v>
      </c>
      <c r="K64" s="544">
        <v>1955</v>
      </c>
      <c r="L64" s="544">
        <v>2017</v>
      </c>
      <c r="M64" s="544">
        <v>2239</v>
      </c>
      <c r="N64" s="544">
        <v>2423</v>
      </c>
      <c r="O64" s="544">
        <v>1794</v>
      </c>
      <c r="P64" s="544">
        <v>1833</v>
      </c>
      <c r="Q64" s="544">
        <v>1880</v>
      </c>
      <c r="R64" s="544">
        <v>2056.6</v>
      </c>
      <c r="S64" s="544">
        <v>2168</v>
      </c>
      <c r="T64" s="295">
        <v>2422.9</v>
      </c>
      <c r="U64" s="295">
        <v>2580</v>
      </c>
      <c r="V64" s="295">
        <v>2294.2000000000003</v>
      </c>
      <c r="W64" s="295">
        <v>639</v>
      </c>
      <c r="X64" s="295">
        <v>380.8</v>
      </c>
      <c r="Y64" s="295">
        <v>1043.8</v>
      </c>
      <c r="Z64" s="295"/>
      <c r="AA64" s="295"/>
    </row>
    <row r="65" spans="1:27">
      <c r="A65" s="989"/>
      <c r="B65" s="273" t="s">
        <v>510</v>
      </c>
      <c r="C65" s="544">
        <v>463</v>
      </c>
      <c r="D65" s="544">
        <v>452</v>
      </c>
      <c r="E65" s="544">
        <v>340</v>
      </c>
      <c r="F65" s="544">
        <v>340</v>
      </c>
      <c r="G65" s="544">
        <v>330</v>
      </c>
      <c r="H65" s="544">
        <v>327</v>
      </c>
      <c r="I65" s="544">
        <v>275</v>
      </c>
      <c r="J65" s="544">
        <v>982</v>
      </c>
      <c r="K65" s="544">
        <v>429</v>
      </c>
      <c r="L65" s="544">
        <v>573</v>
      </c>
      <c r="M65" s="544">
        <v>326</v>
      </c>
      <c r="N65" s="544">
        <v>350</v>
      </c>
      <c r="O65" s="544">
        <v>228</v>
      </c>
      <c r="P65" s="544">
        <v>223</v>
      </c>
      <c r="Q65" s="544">
        <v>198</v>
      </c>
      <c r="R65" s="544">
        <v>280.60000000000002</v>
      </c>
      <c r="S65" s="544">
        <v>239</v>
      </c>
      <c r="T65" s="295">
        <v>310.10000000000002</v>
      </c>
      <c r="U65" s="295">
        <v>337.2</v>
      </c>
      <c r="V65" s="295">
        <v>320.8</v>
      </c>
      <c r="W65" s="295">
        <v>77</v>
      </c>
      <c r="X65" s="295">
        <v>147.4</v>
      </c>
      <c r="Y65" s="295">
        <v>367</v>
      </c>
      <c r="Z65" s="295"/>
      <c r="AA65" s="295"/>
    </row>
    <row r="66" spans="1:27">
      <c r="A66" s="989"/>
      <c r="B66" s="273" t="s">
        <v>511</v>
      </c>
      <c r="C66" s="544"/>
      <c r="D66" s="544"/>
      <c r="E66" s="544"/>
      <c r="F66" s="544"/>
      <c r="G66" s="544"/>
      <c r="H66" s="544"/>
      <c r="I66" s="544"/>
      <c r="J66" s="544"/>
      <c r="K66" s="544"/>
      <c r="L66" s="544"/>
      <c r="M66" s="544"/>
      <c r="N66" s="544"/>
      <c r="O66" s="544"/>
      <c r="P66" s="544"/>
      <c r="Q66" s="544"/>
      <c r="R66" s="544"/>
      <c r="S66" s="544"/>
      <c r="T66" s="295"/>
      <c r="U66" s="295"/>
      <c r="V66" s="295"/>
      <c r="W66" s="295"/>
      <c r="X66" s="295"/>
      <c r="Y66" s="295" t="s">
        <v>25</v>
      </c>
      <c r="Z66" s="295"/>
      <c r="AA66" s="295"/>
    </row>
    <row r="67" spans="1:27">
      <c r="A67" s="989"/>
      <c r="B67" s="273" t="s">
        <v>512</v>
      </c>
      <c r="C67" s="544">
        <v>1504</v>
      </c>
      <c r="D67" s="544">
        <v>2311</v>
      </c>
      <c r="E67" s="544">
        <v>1738</v>
      </c>
      <c r="F67" s="544">
        <v>2016</v>
      </c>
      <c r="G67" s="544">
        <v>1524</v>
      </c>
      <c r="H67" s="544">
        <v>1231</v>
      </c>
      <c r="I67" s="544">
        <v>2012</v>
      </c>
      <c r="J67" s="544">
        <v>1524</v>
      </c>
      <c r="K67" s="544">
        <v>1526</v>
      </c>
      <c r="L67" s="544">
        <v>1444</v>
      </c>
      <c r="M67" s="544">
        <v>1913</v>
      </c>
      <c r="N67" s="544">
        <v>2073</v>
      </c>
      <c r="O67" s="544">
        <v>1566</v>
      </c>
      <c r="P67" s="544">
        <v>1610</v>
      </c>
      <c r="Q67" s="544">
        <v>1682</v>
      </c>
      <c r="R67" s="544">
        <v>1776</v>
      </c>
      <c r="S67" s="544">
        <v>1929</v>
      </c>
      <c r="T67" s="295">
        <v>2112.8000000000002</v>
      </c>
      <c r="U67" s="295">
        <v>2242.8000000000002</v>
      </c>
      <c r="V67" s="295">
        <v>1973.4</v>
      </c>
      <c r="W67" s="295">
        <v>562</v>
      </c>
      <c r="X67" s="295">
        <v>233.4</v>
      </c>
      <c r="Y67" s="295">
        <v>676.8</v>
      </c>
      <c r="Z67" s="295"/>
      <c r="AA67" s="295"/>
    </row>
    <row r="68" spans="1:27">
      <c r="A68" s="989" t="s">
        <v>19</v>
      </c>
      <c r="B68" s="273" t="s">
        <v>507</v>
      </c>
      <c r="C68" s="547">
        <v>11628</v>
      </c>
      <c r="D68" s="547">
        <v>14923.4</v>
      </c>
      <c r="E68" s="547">
        <v>15796.9</v>
      </c>
      <c r="F68" s="547">
        <v>16223.4</v>
      </c>
      <c r="G68" s="547">
        <v>14215.6</v>
      </c>
      <c r="H68" s="547">
        <v>15469.6</v>
      </c>
      <c r="I68" s="547">
        <v>18749.099999999999</v>
      </c>
      <c r="J68" s="547">
        <v>20700.2</v>
      </c>
      <c r="K68" s="547">
        <v>21780.799999999999</v>
      </c>
      <c r="L68" s="547">
        <v>16228.3</v>
      </c>
      <c r="M68" s="547">
        <v>19072.3</v>
      </c>
      <c r="N68" s="547">
        <v>20153</v>
      </c>
      <c r="O68" s="547">
        <v>20821.599999999999</v>
      </c>
      <c r="P68" s="547">
        <v>21336.300000000003</v>
      </c>
      <c r="Q68" s="547">
        <v>24003.200000000001</v>
      </c>
      <c r="R68" s="547">
        <v>23532.799999999999</v>
      </c>
      <c r="S68" s="547">
        <v>25359.8</v>
      </c>
      <c r="T68" s="596">
        <v>25415.1</v>
      </c>
      <c r="U68" s="596">
        <v>27583.200000000001</v>
      </c>
      <c r="V68" s="596">
        <v>23829.800000000003</v>
      </c>
      <c r="W68" s="596" t="s">
        <v>7</v>
      </c>
      <c r="X68" s="596" t="s">
        <v>7</v>
      </c>
      <c r="Y68" s="596" t="s">
        <v>7</v>
      </c>
      <c r="Z68" s="596" t="s">
        <v>7</v>
      </c>
      <c r="AA68" s="596" t="s">
        <v>7</v>
      </c>
    </row>
    <row r="69" spans="1:27">
      <c r="A69" s="989"/>
      <c r="B69" s="273" t="s">
        <v>510</v>
      </c>
      <c r="C69" s="547">
        <v>3537</v>
      </c>
      <c r="D69" s="547">
        <v>3838.4</v>
      </c>
      <c r="E69" s="547">
        <v>4028.9</v>
      </c>
      <c r="F69" s="547">
        <v>4274.3999999999996</v>
      </c>
      <c r="G69" s="547">
        <v>4473.6000000000004</v>
      </c>
      <c r="H69" s="547">
        <v>4790.6000000000004</v>
      </c>
      <c r="I69" s="547">
        <v>5242.1000000000004</v>
      </c>
      <c r="J69" s="547">
        <v>6442.2</v>
      </c>
      <c r="K69" s="547">
        <v>6224.8</v>
      </c>
      <c r="L69" s="547">
        <v>5373.3</v>
      </c>
      <c r="M69" s="547">
        <v>6573.3</v>
      </c>
      <c r="N69" s="547">
        <v>6790.3</v>
      </c>
      <c r="O69" s="547">
        <v>7393.1</v>
      </c>
      <c r="P69" s="547">
        <v>7699.5</v>
      </c>
      <c r="Q69" s="547">
        <v>7232.4</v>
      </c>
      <c r="R69" s="547">
        <v>7569.1</v>
      </c>
      <c r="S69" s="547">
        <v>8056.4000000000005</v>
      </c>
      <c r="T69" s="596">
        <v>7860.6</v>
      </c>
      <c r="U69" s="596">
        <v>8684.9000000000015</v>
      </c>
      <c r="V69" s="596">
        <v>8507.7999999999993</v>
      </c>
      <c r="W69" s="596" t="s">
        <v>7</v>
      </c>
      <c r="X69" s="596" t="s">
        <v>7</v>
      </c>
      <c r="Y69" s="596" t="s">
        <v>7</v>
      </c>
      <c r="Z69" s="596" t="s">
        <v>7</v>
      </c>
      <c r="AA69" s="596" t="s">
        <v>7</v>
      </c>
    </row>
    <row r="70" spans="1:27">
      <c r="A70" s="989"/>
      <c r="B70" s="273" t="s">
        <v>511</v>
      </c>
      <c r="C70" s="547">
        <v>54</v>
      </c>
      <c r="D70" s="547">
        <v>80</v>
      </c>
      <c r="E70" s="547">
        <v>58</v>
      </c>
      <c r="F70" s="547">
        <v>52</v>
      </c>
      <c r="G70" s="547">
        <v>49</v>
      </c>
      <c r="H70" s="547">
        <v>45</v>
      </c>
      <c r="I70" s="547">
        <v>46</v>
      </c>
      <c r="J70" s="547">
        <v>68</v>
      </c>
      <c r="K70" s="547">
        <v>54</v>
      </c>
      <c r="L70" s="547">
        <v>57</v>
      </c>
      <c r="M70" s="547">
        <v>72</v>
      </c>
      <c r="N70" s="547">
        <v>57.3</v>
      </c>
      <c r="O70" s="547">
        <v>54.2</v>
      </c>
      <c r="P70" s="547">
        <v>111.7</v>
      </c>
      <c r="Q70" s="547">
        <v>85.6</v>
      </c>
      <c r="R70" s="547">
        <v>142.79999999999998</v>
      </c>
      <c r="S70" s="547">
        <v>176.6</v>
      </c>
      <c r="T70" s="596">
        <v>164.10000000000002</v>
      </c>
      <c r="U70" s="596">
        <v>156.70000000000002</v>
      </c>
      <c r="V70" s="596">
        <v>233.5</v>
      </c>
      <c r="W70" s="596" t="s">
        <v>7</v>
      </c>
      <c r="X70" s="596" t="s">
        <v>7</v>
      </c>
      <c r="Y70" s="596" t="s">
        <v>7</v>
      </c>
      <c r="Z70" s="596" t="s">
        <v>7</v>
      </c>
      <c r="AA70" s="596" t="s">
        <v>7</v>
      </c>
    </row>
    <row r="71" spans="1:27">
      <c r="A71" s="989"/>
      <c r="B71" s="273" t="s">
        <v>512</v>
      </c>
      <c r="C71" s="547">
        <v>8037</v>
      </c>
      <c r="D71" s="547">
        <v>11005</v>
      </c>
      <c r="E71" s="547">
        <v>11710</v>
      </c>
      <c r="F71" s="547">
        <v>11897</v>
      </c>
      <c r="G71" s="547">
        <v>9693</v>
      </c>
      <c r="H71" s="547">
        <v>10634</v>
      </c>
      <c r="I71" s="547">
        <v>13461</v>
      </c>
      <c r="J71" s="547">
        <v>14190</v>
      </c>
      <c r="K71" s="547">
        <v>15502</v>
      </c>
      <c r="L71" s="547">
        <v>10798</v>
      </c>
      <c r="M71" s="547">
        <v>12427</v>
      </c>
      <c r="N71" s="547">
        <v>13305.4</v>
      </c>
      <c r="O71" s="547">
        <v>13374.3</v>
      </c>
      <c r="P71" s="547">
        <v>13525.1</v>
      </c>
      <c r="Q71" s="547">
        <v>16685.199999999997</v>
      </c>
      <c r="R71" s="547">
        <v>15820.9</v>
      </c>
      <c r="S71" s="547">
        <v>17126.800000000003</v>
      </c>
      <c r="T71" s="596">
        <v>17390.399999999998</v>
      </c>
      <c r="U71" s="596">
        <v>18741.599999999999</v>
      </c>
      <c r="V71" s="596">
        <v>15088.5</v>
      </c>
      <c r="W71" s="596" t="s">
        <v>7</v>
      </c>
      <c r="X71" s="596" t="s">
        <v>7</v>
      </c>
      <c r="Y71" s="596" t="s">
        <v>7</v>
      </c>
      <c r="Z71" s="596" t="s">
        <v>7</v>
      </c>
      <c r="AA71" s="596" t="s">
        <v>7</v>
      </c>
    </row>
    <row r="72" spans="1:27">
      <c r="B72" s="17"/>
      <c r="C72" s="17"/>
      <c r="D72" s="17"/>
      <c r="E72" s="17"/>
      <c r="F72" s="17"/>
      <c r="G72" s="17"/>
      <c r="H72" s="17"/>
      <c r="I72" s="17"/>
      <c r="J72" s="17"/>
      <c r="K72" s="17"/>
      <c r="L72" s="17"/>
      <c r="M72" s="17"/>
      <c r="N72" s="17"/>
      <c r="O72" s="17"/>
      <c r="P72" s="17"/>
      <c r="Q72" s="265"/>
      <c r="R72" s="265"/>
      <c r="S72" s="17"/>
      <c r="T72" s="17"/>
      <c r="U72" s="17"/>
      <c r="V72" s="17"/>
      <c r="W72" s="17"/>
      <c r="X72" s="17"/>
      <c r="Y72" s="17"/>
      <c r="Z72" s="17"/>
      <c r="AA72" s="17"/>
    </row>
    <row r="73" spans="1:27">
      <c r="A73" s="136" t="s">
        <v>18</v>
      </c>
      <c r="C73" s="17"/>
      <c r="D73" s="17"/>
      <c r="E73" s="17"/>
      <c r="F73" s="17"/>
      <c r="G73" s="17"/>
      <c r="H73" s="17"/>
      <c r="I73" s="17"/>
      <c r="J73" s="17"/>
      <c r="K73" s="17"/>
      <c r="L73" s="17"/>
      <c r="M73" s="17"/>
      <c r="N73" s="17"/>
      <c r="R73" s="264"/>
    </row>
    <row r="74" spans="1:27">
      <c r="C74" s="132"/>
      <c r="D74" s="132"/>
      <c r="E74" s="132"/>
      <c r="F74" s="132"/>
      <c r="G74" s="132"/>
      <c r="H74" s="132"/>
      <c r="I74" s="132"/>
      <c r="J74" s="132"/>
      <c r="K74" s="132"/>
      <c r="L74" s="132"/>
      <c r="M74" s="132"/>
      <c r="N74" s="132"/>
      <c r="Q74" s="130"/>
      <c r="R74" s="130"/>
      <c r="S74" s="130"/>
      <c r="T74" s="130"/>
      <c r="U74" s="130"/>
      <c r="V74" s="130"/>
      <c r="W74" s="130"/>
      <c r="X74" s="130"/>
      <c r="Y74" s="130"/>
      <c r="Z74" s="130"/>
      <c r="AA74" s="130"/>
    </row>
    <row r="75" spans="1:27">
      <c r="A75" s="132"/>
      <c r="C75" s="42"/>
      <c r="D75" s="42"/>
      <c r="E75" s="42"/>
      <c r="F75" s="42"/>
      <c r="G75" s="42"/>
      <c r="H75" s="42"/>
      <c r="I75" s="42"/>
      <c r="J75" s="42"/>
      <c r="K75" s="42"/>
      <c r="L75" s="42"/>
      <c r="M75" s="42"/>
      <c r="N75" s="42"/>
    </row>
    <row r="76" spans="1:27">
      <c r="A76" s="17" t="s">
        <v>2866</v>
      </c>
      <c r="C76" s="42"/>
      <c r="D76" s="42"/>
      <c r="E76" s="42"/>
      <c r="F76" s="42"/>
      <c r="G76" s="42"/>
      <c r="H76" s="42"/>
      <c r="I76" s="42"/>
      <c r="J76" s="42"/>
      <c r="K76" s="42"/>
      <c r="L76" s="42"/>
      <c r="M76" s="42"/>
      <c r="N76" s="42"/>
    </row>
    <row r="77" spans="1:27">
      <c r="B77" s="132"/>
      <c r="C77" s="42"/>
      <c r="D77" s="42"/>
      <c r="E77" s="42"/>
      <c r="F77" s="42"/>
      <c r="G77" s="42"/>
      <c r="H77" s="42"/>
      <c r="I77" s="42"/>
      <c r="J77" s="42"/>
      <c r="K77" s="42"/>
      <c r="L77" s="42"/>
      <c r="M77" s="42"/>
      <c r="N77" s="42"/>
    </row>
    <row r="78" spans="1:27">
      <c r="B78" s="132"/>
      <c r="C78" s="42"/>
      <c r="D78" s="42"/>
      <c r="E78" s="42"/>
      <c r="F78" s="42"/>
      <c r="G78" s="42"/>
      <c r="H78" s="42"/>
      <c r="I78" s="42"/>
      <c r="J78" s="42"/>
      <c r="K78" s="42"/>
      <c r="L78" s="42"/>
      <c r="M78" s="42"/>
      <c r="N78" s="42"/>
    </row>
    <row r="79" spans="1:27">
      <c r="A79" s="17" t="s">
        <v>3308</v>
      </c>
      <c r="B79" s="132"/>
      <c r="C79" s="42"/>
      <c r="D79" s="42"/>
      <c r="E79" s="42"/>
      <c r="F79" s="42"/>
      <c r="G79" s="42"/>
      <c r="H79" s="42"/>
      <c r="I79" s="42"/>
      <c r="J79" s="42"/>
      <c r="K79" s="42"/>
      <c r="L79" s="42"/>
      <c r="M79" s="42"/>
      <c r="N79" s="42"/>
    </row>
    <row r="80" spans="1:27">
      <c r="A80" s="17" t="s">
        <v>3580</v>
      </c>
      <c r="B80" s="132"/>
      <c r="C80" s="42"/>
      <c r="D80" s="42"/>
      <c r="E80" s="42"/>
      <c r="F80" s="42"/>
      <c r="G80" s="42"/>
      <c r="H80" s="42"/>
      <c r="I80" s="42"/>
      <c r="J80" s="42"/>
      <c r="K80" s="42"/>
      <c r="L80" s="42"/>
      <c r="M80" s="42"/>
      <c r="N80" s="42"/>
    </row>
    <row r="81" spans="1:1">
      <c r="A81" s="74" t="s">
        <v>2948</v>
      </c>
    </row>
  </sheetData>
  <mergeCells count="17">
    <mergeCell ref="A52:A55"/>
    <mergeCell ref="A56:A59"/>
    <mergeCell ref="A60:A63"/>
    <mergeCell ref="A64:A67"/>
    <mergeCell ref="A68:A71"/>
    <mergeCell ref="A48:A51"/>
    <mergeCell ref="A4:A7"/>
    <mergeCell ref="A8:A11"/>
    <mergeCell ref="A12:A15"/>
    <mergeCell ref="A16:A19"/>
    <mergeCell ref="A20:A23"/>
    <mergeCell ref="A24:A27"/>
    <mergeCell ref="A28:A31"/>
    <mergeCell ref="A32:A35"/>
    <mergeCell ref="A36:A39"/>
    <mergeCell ref="A40:A43"/>
    <mergeCell ref="A44:A47"/>
  </mergeCells>
  <hyperlinks>
    <hyperlink ref="AC3" location="Content!A1" display="Back to content page" xr:uid="{00000000-0004-0000-9F00-000000000000}"/>
  </hyperlinks>
  <pageMargins left="0.7" right="0.7" top="0.75" bottom="0.75" header="0.3" footer="0.3"/>
  <pageSetup paperSize="9" orientation="portrait" horizontalDpi="4294967293"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AG64"/>
  <sheetViews>
    <sheetView workbookViewId="0">
      <selection activeCell="I1" sqref="I1"/>
    </sheetView>
  </sheetViews>
  <sheetFormatPr defaultRowHeight="14.5"/>
  <cols>
    <col min="1" max="1" width="31.54296875" customWidth="1"/>
    <col min="2" max="2" width="32.453125" customWidth="1"/>
    <col min="3" max="19" width="8.453125" customWidth="1"/>
    <col min="20" max="22" width="8.453125" bestFit="1" customWidth="1"/>
    <col min="23" max="27" width="8.453125" customWidth="1"/>
    <col min="32" max="32" width="15" customWidth="1"/>
  </cols>
  <sheetData>
    <row r="1" spans="1:33">
      <c r="A1" s="44" t="s">
        <v>3133</v>
      </c>
      <c r="C1" s="17"/>
      <c r="D1" s="17"/>
      <c r="E1" s="17"/>
      <c r="F1" s="17"/>
      <c r="G1" s="17"/>
      <c r="H1" s="17"/>
      <c r="I1" s="17"/>
      <c r="J1" s="17"/>
      <c r="K1" s="17"/>
      <c r="L1" s="17"/>
      <c r="M1" s="17"/>
      <c r="N1" s="17"/>
      <c r="O1" s="17"/>
      <c r="P1" s="17"/>
      <c r="Q1" s="17"/>
      <c r="R1" s="17"/>
      <c r="S1" s="17"/>
      <c r="T1" s="17"/>
      <c r="U1" s="17"/>
      <c r="V1" s="17"/>
      <c r="W1" s="17"/>
      <c r="X1" s="17"/>
      <c r="Y1" s="17"/>
      <c r="Z1" s="17"/>
      <c r="AA1" s="17"/>
    </row>
    <row r="2" spans="1:33">
      <c r="B2" s="17"/>
      <c r="C2" s="17"/>
      <c r="D2" s="17"/>
      <c r="E2" s="17"/>
      <c r="F2" s="17"/>
      <c r="G2" s="17"/>
      <c r="H2" s="17"/>
      <c r="I2" s="17"/>
      <c r="J2" s="17"/>
      <c r="K2" s="17"/>
      <c r="L2" s="17"/>
      <c r="M2" s="17"/>
      <c r="N2" s="17"/>
      <c r="O2" s="17"/>
      <c r="P2" s="17"/>
      <c r="Q2" s="17"/>
      <c r="R2" s="17"/>
      <c r="S2" s="17"/>
      <c r="T2" s="17"/>
      <c r="U2" s="17"/>
      <c r="V2" s="17"/>
      <c r="W2" s="17"/>
      <c r="X2" s="17"/>
      <c r="Y2" s="17"/>
      <c r="Z2" s="17"/>
      <c r="AA2" s="17"/>
    </row>
    <row r="3" spans="1:33">
      <c r="A3" s="368" t="s">
        <v>14</v>
      </c>
      <c r="B3" s="368" t="s">
        <v>2521</v>
      </c>
      <c r="C3" s="3">
        <v>2000</v>
      </c>
      <c r="D3" s="3">
        <v>2001</v>
      </c>
      <c r="E3" s="3">
        <v>2002</v>
      </c>
      <c r="F3" s="3">
        <v>2003</v>
      </c>
      <c r="G3" s="3">
        <v>2004</v>
      </c>
      <c r="H3" s="3">
        <v>2005</v>
      </c>
      <c r="I3" s="3">
        <v>2006</v>
      </c>
      <c r="J3" s="3">
        <v>2007</v>
      </c>
      <c r="K3" s="3">
        <v>2008</v>
      </c>
      <c r="L3" s="3">
        <v>2009</v>
      </c>
      <c r="M3" s="3">
        <v>2010</v>
      </c>
      <c r="N3" s="3">
        <v>2011</v>
      </c>
      <c r="O3" s="3">
        <v>2012</v>
      </c>
      <c r="P3" s="3">
        <v>2013</v>
      </c>
      <c r="Q3" s="3">
        <v>2014</v>
      </c>
      <c r="R3" s="214">
        <v>2015</v>
      </c>
      <c r="S3" s="3">
        <v>2016</v>
      </c>
      <c r="T3" s="3">
        <v>2017</v>
      </c>
      <c r="U3" s="214">
        <v>2018</v>
      </c>
      <c r="V3" s="3">
        <v>2019</v>
      </c>
      <c r="W3" s="214">
        <v>2020</v>
      </c>
      <c r="X3" s="3">
        <v>2021</v>
      </c>
      <c r="Y3" s="3">
        <v>2022</v>
      </c>
      <c r="Z3" s="3">
        <v>2023</v>
      </c>
      <c r="AA3" s="3">
        <v>2024</v>
      </c>
      <c r="AC3" s="1" t="s">
        <v>528</v>
      </c>
      <c r="AF3" s="44"/>
      <c r="AG3" s="44"/>
    </row>
    <row r="4" spans="1:33">
      <c r="A4" s="989" t="s">
        <v>13</v>
      </c>
      <c r="B4" s="273" t="s">
        <v>507</v>
      </c>
      <c r="C4" s="295">
        <v>51</v>
      </c>
      <c r="D4" s="295">
        <v>67</v>
      </c>
      <c r="E4" s="295">
        <v>91</v>
      </c>
      <c r="F4" s="295">
        <v>107</v>
      </c>
      <c r="G4" s="295">
        <v>194</v>
      </c>
      <c r="H4" s="295">
        <v>210</v>
      </c>
      <c r="I4" s="295">
        <v>122</v>
      </c>
      <c r="J4" s="295">
        <v>194</v>
      </c>
      <c r="K4" s="295">
        <v>294</v>
      </c>
      <c r="L4" s="295">
        <v>365</v>
      </c>
      <c r="M4" s="295">
        <v>425</v>
      </c>
      <c r="N4" s="295">
        <v>481</v>
      </c>
      <c r="O4" s="295">
        <v>528</v>
      </c>
      <c r="P4" s="295">
        <v>650</v>
      </c>
      <c r="Q4" s="295">
        <v>595</v>
      </c>
      <c r="R4" s="295">
        <v>592.4</v>
      </c>
      <c r="S4" s="295">
        <v>397.4</v>
      </c>
      <c r="T4" s="295">
        <v>260.89999999999998</v>
      </c>
      <c r="U4" s="295">
        <v>217.89999999999998</v>
      </c>
      <c r="V4" s="295">
        <v>217.5</v>
      </c>
      <c r="W4" s="295">
        <v>64</v>
      </c>
      <c r="X4" s="295">
        <v>63.7</v>
      </c>
      <c r="Y4" s="295">
        <v>129</v>
      </c>
      <c r="Z4" s="295"/>
      <c r="AA4" s="295"/>
      <c r="AF4" s="504"/>
    </row>
    <row r="5" spans="1:33">
      <c r="A5" s="989"/>
      <c r="B5" s="273" t="s">
        <v>508</v>
      </c>
      <c r="C5" s="295">
        <v>46</v>
      </c>
      <c r="D5" s="295">
        <v>56</v>
      </c>
      <c r="E5" s="295">
        <v>62</v>
      </c>
      <c r="F5" s="295">
        <v>88</v>
      </c>
      <c r="G5" s="295">
        <v>173</v>
      </c>
      <c r="H5" s="295">
        <v>182</v>
      </c>
      <c r="I5" s="295">
        <v>98</v>
      </c>
      <c r="J5" s="295">
        <v>166</v>
      </c>
      <c r="K5" s="295">
        <v>235</v>
      </c>
      <c r="L5" s="295">
        <v>289</v>
      </c>
      <c r="M5" s="295">
        <v>313</v>
      </c>
      <c r="N5" s="295">
        <v>246</v>
      </c>
      <c r="O5" s="295">
        <v>289</v>
      </c>
      <c r="P5" s="295">
        <v>386</v>
      </c>
      <c r="Q5" s="295">
        <v>360</v>
      </c>
      <c r="R5" s="295">
        <v>320</v>
      </c>
      <c r="S5" s="295">
        <v>290.8</v>
      </c>
      <c r="T5" s="295">
        <v>187.3</v>
      </c>
      <c r="U5" s="295">
        <v>167.2</v>
      </c>
      <c r="V5" s="295">
        <v>168</v>
      </c>
      <c r="W5" s="295">
        <v>57</v>
      </c>
      <c r="X5" s="295">
        <v>57.6</v>
      </c>
      <c r="Y5" s="295">
        <v>92</v>
      </c>
      <c r="Z5" s="295"/>
      <c r="AA5" s="295"/>
      <c r="AF5" s="504"/>
    </row>
    <row r="6" spans="1:33">
      <c r="A6" s="989"/>
      <c r="B6" s="273" t="s">
        <v>509</v>
      </c>
      <c r="C6" s="295">
        <v>5</v>
      </c>
      <c r="D6" s="295">
        <v>11</v>
      </c>
      <c r="E6" s="295">
        <v>29</v>
      </c>
      <c r="F6" s="295">
        <v>19</v>
      </c>
      <c r="G6" s="295">
        <v>21</v>
      </c>
      <c r="H6" s="295">
        <v>28</v>
      </c>
      <c r="I6" s="295">
        <v>24</v>
      </c>
      <c r="J6" s="295">
        <v>28</v>
      </c>
      <c r="K6" s="295">
        <v>59</v>
      </c>
      <c r="L6" s="295">
        <v>76</v>
      </c>
      <c r="M6" s="295">
        <v>112</v>
      </c>
      <c r="N6" s="295">
        <v>235</v>
      </c>
      <c r="O6" s="295">
        <v>239</v>
      </c>
      <c r="P6" s="295">
        <v>264</v>
      </c>
      <c r="Q6" s="295">
        <v>235</v>
      </c>
      <c r="R6" s="295">
        <v>272.39999999999998</v>
      </c>
      <c r="S6" s="295">
        <v>106.6</v>
      </c>
      <c r="T6" s="295">
        <v>73.599999999999994</v>
      </c>
      <c r="U6" s="295">
        <v>50.7</v>
      </c>
      <c r="V6" s="295">
        <v>49.5</v>
      </c>
      <c r="W6" s="295">
        <v>6</v>
      </c>
      <c r="X6" s="295">
        <v>6.1</v>
      </c>
      <c r="Y6" s="295">
        <v>37</v>
      </c>
      <c r="Z6" s="295"/>
      <c r="AA6" s="295"/>
      <c r="AF6" s="504"/>
    </row>
    <row r="7" spans="1:33">
      <c r="A7" s="989" t="s">
        <v>12</v>
      </c>
      <c r="B7" s="273" t="s">
        <v>507</v>
      </c>
      <c r="C7" s="295">
        <v>1104</v>
      </c>
      <c r="D7" s="295">
        <v>1193</v>
      </c>
      <c r="E7" s="295">
        <v>1274</v>
      </c>
      <c r="F7" s="295">
        <v>1406</v>
      </c>
      <c r="G7" s="295">
        <v>1523</v>
      </c>
      <c r="H7" s="295">
        <v>1474</v>
      </c>
      <c r="I7" s="295">
        <v>1426</v>
      </c>
      <c r="J7" s="295">
        <v>1736</v>
      </c>
      <c r="K7" s="295">
        <v>2101</v>
      </c>
      <c r="L7" s="295">
        <v>1721.4</v>
      </c>
      <c r="M7" s="295">
        <v>1973</v>
      </c>
      <c r="N7" s="295"/>
      <c r="O7" s="295">
        <v>1614.4</v>
      </c>
      <c r="P7" s="295">
        <v>1544.1</v>
      </c>
      <c r="Q7" s="295">
        <v>1966</v>
      </c>
      <c r="R7" s="295">
        <v>1527.6000000000001</v>
      </c>
      <c r="S7" s="295">
        <v>1574.2</v>
      </c>
      <c r="T7" s="295">
        <v>1622.6</v>
      </c>
      <c r="U7" s="295">
        <v>1654.6999999999998</v>
      </c>
      <c r="V7" s="295"/>
      <c r="W7" s="295">
        <v>328.5</v>
      </c>
      <c r="X7" s="295">
        <v>313.8</v>
      </c>
      <c r="Y7" s="295"/>
      <c r="Z7" s="295"/>
      <c r="AA7" s="295"/>
      <c r="AF7" s="7"/>
    </row>
    <row r="8" spans="1:33">
      <c r="A8" s="989"/>
      <c r="B8" s="273" t="s">
        <v>508</v>
      </c>
      <c r="C8" s="295">
        <v>961</v>
      </c>
      <c r="D8" s="295">
        <v>1095</v>
      </c>
      <c r="E8" s="295">
        <v>1151</v>
      </c>
      <c r="F8" s="295">
        <v>1300</v>
      </c>
      <c r="G8" s="295">
        <v>1443</v>
      </c>
      <c r="H8" s="295">
        <v>1396</v>
      </c>
      <c r="I8" s="295">
        <v>1349</v>
      </c>
      <c r="J8" s="295">
        <v>1618</v>
      </c>
      <c r="K8" s="295">
        <v>1954</v>
      </c>
      <c r="L8" s="295">
        <v>1575.7</v>
      </c>
      <c r="M8" s="295">
        <v>1785</v>
      </c>
      <c r="N8" s="295"/>
      <c r="O8" s="295">
        <v>1465.4</v>
      </c>
      <c r="P8" s="295">
        <v>1187.0999999999999</v>
      </c>
      <c r="Q8" s="295">
        <v>1357</v>
      </c>
      <c r="R8" s="295">
        <v>1037.4000000000001</v>
      </c>
      <c r="S8" s="295">
        <v>1112.7</v>
      </c>
      <c r="T8" s="295">
        <v>1241.2</v>
      </c>
      <c r="U8" s="295">
        <v>1282.3</v>
      </c>
      <c r="V8" s="295"/>
      <c r="W8" s="295">
        <v>259.2</v>
      </c>
      <c r="X8" s="295">
        <v>203.10000000000002</v>
      </c>
      <c r="Y8" s="295"/>
      <c r="Z8" s="295"/>
      <c r="AA8" s="295"/>
      <c r="AF8" s="7"/>
    </row>
    <row r="9" spans="1:33">
      <c r="A9" s="989"/>
      <c r="B9" s="273" t="s">
        <v>509</v>
      </c>
      <c r="C9" s="295">
        <v>143</v>
      </c>
      <c r="D9" s="295">
        <v>98</v>
      </c>
      <c r="E9" s="295">
        <v>123</v>
      </c>
      <c r="F9" s="295">
        <v>106</v>
      </c>
      <c r="G9" s="295">
        <v>80</v>
      </c>
      <c r="H9" s="295">
        <v>78</v>
      </c>
      <c r="I9" s="295">
        <v>77</v>
      </c>
      <c r="J9" s="295">
        <v>118</v>
      </c>
      <c r="K9" s="295">
        <v>147</v>
      </c>
      <c r="L9" s="295">
        <v>145.69999999999999</v>
      </c>
      <c r="M9" s="295">
        <v>188</v>
      </c>
      <c r="N9" s="295"/>
      <c r="O9" s="295">
        <v>149</v>
      </c>
      <c r="P9" s="295">
        <v>357</v>
      </c>
      <c r="Q9" s="295">
        <v>609</v>
      </c>
      <c r="R9" s="295">
        <v>490.2</v>
      </c>
      <c r="S9" s="295">
        <v>461.5</v>
      </c>
      <c r="T9" s="295">
        <v>381.4</v>
      </c>
      <c r="U9" s="295">
        <v>372.4</v>
      </c>
      <c r="V9" s="295"/>
      <c r="W9" s="295">
        <v>69.3</v>
      </c>
      <c r="X9" s="295">
        <v>110.7</v>
      </c>
      <c r="Y9" s="295"/>
      <c r="Z9" s="295"/>
      <c r="AA9" s="295"/>
      <c r="AF9" s="7"/>
    </row>
    <row r="10" spans="1:33">
      <c r="A10" s="989" t="s">
        <v>483</v>
      </c>
      <c r="B10" s="273" t="s">
        <v>507</v>
      </c>
      <c r="C10" s="295">
        <v>24</v>
      </c>
      <c r="D10" s="295">
        <v>19.3</v>
      </c>
      <c r="E10" s="295">
        <v>18.899999999999999</v>
      </c>
      <c r="F10" s="295">
        <v>20.5</v>
      </c>
      <c r="G10" s="295">
        <v>23.3</v>
      </c>
      <c r="H10" s="295">
        <v>25.9</v>
      </c>
      <c r="I10" s="295">
        <v>28.5</v>
      </c>
      <c r="J10" s="295">
        <v>15.200000000000001</v>
      </c>
      <c r="K10" s="295">
        <v>14.8</v>
      </c>
      <c r="L10" s="295">
        <v>11.3</v>
      </c>
      <c r="M10" s="295">
        <v>15.3</v>
      </c>
      <c r="N10" s="295">
        <v>18.8</v>
      </c>
      <c r="O10" s="295">
        <v>22.700000000000003</v>
      </c>
      <c r="P10" s="295">
        <v>21.900000000000002</v>
      </c>
      <c r="Q10" s="295">
        <v>22.799999999999997</v>
      </c>
      <c r="R10" s="295">
        <v>23.599999999999998</v>
      </c>
      <c r="S10" s="295">
        <v>26.799999999999997</v>
      </c>
      <c r="T10" s="295">
        <v>28.000000000000004</v>
      </c>
      <c r="U10" s="295">
        <v>35.9</v>
      </c>
      <c r="V10" s="295">
        <v>45.1</v>
      </c>
      <c r="W10" s="295">
        <f>W12+W11</f>
        <v>6.9</v>
      </c>
      <c r="X10" s="295">
        <f>X11+X12</f>
        <v>28</v>
      </c>
      <c r="Y10" s="295"/>
      <c r="Z10" s="295"/>
      <c r="AA10" s="295"/>
      <c r="AF10" s="7"/>
    </row>
    <row r="11" spans="1:33">
      <c r="A11" s="989"/>
      <c r="B11" s="273" t="s">
        <v>508</v>
      </c>
      <c r="C11" s="295">
        <v>22</v>
      </c>
      <c r="D11" s="295">
        <v>16.3</v>
      </c>
      <c r="E11" s="295">
        <v>14.6</v>
      </c>
      <c r="F11" s="295">
        <v>16.399999999999999</v>
      </c>
      <c r="G11" s="295">
        <v>19</v>
      </c>
      <c r="H11" s="295">
        <v>21</v>
      </c>
      <c r="I11" s="295">
        <v>23.1</v>
      </c>
      <c r="J11" s="295">
        <v>10.8</v>
      </c>
      <c r="K11" s="295">
        <v>10.6</v>
      </c>
      <c r="L11" s="295">
        <v>8.3000000000000007</v>
      </c>
      <c r="M11" s="295">
        <v>12</v>
      </c>
      <c r="N11" s="295">
        <v>15.3</v>
      </c>
      <c r="O11" s="295">
        <v>17.100000000000001</v>
      </c>
      <c r="P11" s="295">
        <v>18.600000000000001</v>
      </c>
      <c r="Q11" s="295">
        <v>17.7</v>
      </c>
      <c r="R11" s="295">
        <v>17.899999999999999</v>
      </c>
      <c r="S11" s="295">
        <v>21.7</v>
      </c>
      <c r="T11" s="295">
        <v>21.200000000000003</v>
      </c>
      <c r="U11" s="295">
        <v>25.5</v>
      </c>
      <c r="V11" s="295">
        <v>37</v>
      </c>
      <c r="W11" s="295">
        <v>2.4</v>
      </c>
      <c r="X11" s="295">
        <v>24</v>
      </c>
      <c r="Y11" s="295"/>
      <c r="Z11" s="295"/>
      <c r="AA11" s="295"/>
      <c r="AF11" s="7"/>
    </row>
    <row r="12" spans="1:33">
      <c r="A12" s="989"/>
      <c r="B12" s="273" t="s">
        <v>509</v>
      </c>
      <c r="C12" s="295">
        <v>2</v>
      </c>
      <c r="D12" s="295">
        <v>3</v>
      </c>
      <c r="E12" s="295">
        <v>4.3</v>
      </c>
      <c r="F12" s="295">
        <v>4.0999999999999996</v>
      </c>
      <c r="G12" s="295">
        <v>4.3</v>
      </c>
      <c r="H12" s="295">
        <v>4.9000000000000004</v>
      </c>
      <c r="I12" s="295">
        <v>5.4</v>
      </c>
      <c r="J12" s="295">
        <v>4.4000000000000004</v>
      </c>
      <c r="K12" s="295">
        <v>4.2</v>
      </c>
      <c r="L12" s="295">
        <v>3</v>
      </c>
      <c r="M12" s="295">
        <v>3.3</v>
      </c>
      <c r="N12" s="295">
        <v>3.5</v>
      </c>
      <c r="O12" s="295">
        <v>5.6</v>
      </c>
      <c r="P12" s="295">
        <v>3.3</v>
      </c>
      <c r="Q12" s="295">
        <v>5.0999999999999996</v>
      </c>
      <c r="R12" s="295">
        <v>5.7</v>
      </c>
      <c r="S12" s="295">
        <v>5.0999999999999996</v>
      </c>
      <c r="T12" s="295">
        <v>6.8</v>
      </c>
      <c r="U12" s="295">
        <v>10.4</v>
      </c>
      <c r="V12" s="295">
        <v>8.1</v>
      </c>
      <c r="W12" s="295">
        <v>4.5</v>
      </c>
      <c r="X12" s="295">
        <v>4</v>
      </c>
      <c r="Y12" s="295"/>
      <c r="Z12" s="295"/>
      <c r="AA12" s="295">
        <v>2.1859999999999999</v>
      </c>
      <c r="AF12" s="7"/>
    </row>
    <row r="13" spans="1:33">
      <c r="A13" s="989" t="s">
        <v>89</v>
      </c>
      <c r="B13" s="273" t="s">
        <v>507</v>
      </c>
      <c r="C13" s="295">
        <v>103</v>
      </c>
      <c r="D13" s="295">
        <v>54</v>
      </c>
      <c r="E13" s="295">
        <v>28</v>
      </c>
      <c r="F13" s="295">
        <v>35</v>
      </c>
      <c r="G13" s="295">
        <v>36</v>
      </c>
      <c r="H13" s="295">
        <v>61</v>
      </c>
      <c r="I13" s="295">
        <v>55</v>
      </c>
      <c r="J13" s="295">
        <v>47</v>
      </c>
      <c r="K13" s="295">
        <v>50</v>
      </c>
      <c r="L13" s="295">
        <v>53</v>
      </c>
      <c r="M13" s="295">
        <v>81</v>
      </c>
      <c r="N13" s="295">
        <v>186</v>
      </c>
      <c r="O13" s="295">
        <v>167</v>
      </c>
      <c r="P13" s="295">
        <v>191.3</v>
      </c>
      <c r="Q13" s="295">
        <v>333.6</v>
      </c>
      <c r="R13" s="295">
        <v>353.7</v>
      </c>
      <c r="S13" s="295">
        <v>351.3</v>
      </c>
      <c r="T13" s="295"/>
      <c r="U13" s="295"/>
      <c r="V13" s="295"/>
      <c r="W13" s="295"/>
      <c r="X13" s="295"/>
      <c r="Y13" s="295"/>
      <c r="Z13" s="295"/>
      <c r="AA13" s="295"/>
      <c r="AF13" s="7"/>
    </row>
    <row r="14" spans="1:33">
      <c r="A14" s="989"/>
      <c r="B14" s="273" t="s">
        <v>508</v>
      </c>
      <c r="C14" s="295">
        <v>93</v>
      </c>
      <c r="D14" s="295">
        <v>49</v>
      </c>
      <c r="E14" s="295">
        <v>25</v>
      </c>
      <c r="F14" s="295">
        <v>14</v>
      </c>
      <c r="G14" s="295">
        <v>14</v>
      </c>
      <c r="H14" s="295">
        <v>19</v>
      </c>
      <c r="I14" s="295">
        <v>20</v>
      </c>
      <c r="J14" s="295">
        <v>21</v>
      </c>
      <c r="K14" s="295">
        <v>18</v>
      </c>
      <c r="L14" s="295">
        <v>19</v>
      </c>
      <c r="M14" s="295">
        <v>46</v>
      </c>
      <c r="N14" s="295">
        <v>67</v>
      </c>
      <c r="O14" s="295">
        <v>91</v>
      </c>
      <c r="P14" s="295">
        <v>107.1</v>
      </c>
      <c r="Q14" s="295">
        <v>194.8</v>
      </c>
      <c r="R14" s="295">
        <v>206.89999999999998</v>
      </c>
      <c r="S14" s="295">
        <v>205.5</v>
      </c>
      <c r="T14" s="295"/>
      <c r="U14" s="295"/>
      <c r="V14" s="295"/>
      <c r="W14" s="295"/>
      <c r="X14" s="295"/>
      <c r="Y14" s="295"/>
      <c r="Z14" s="295"/>
      <c r="AA14" s="295"/>
      <c r="AF14" s="7"/>
    </row>
    <row r="15" spans="1:33">
      <c r="A15" s="989"/>
      <c r="B15" s="273" t="s">
        <v>509</v>
      </c>
      <c r="C15" s="295">
        <v>10</v>
      </c>
      <c r="D15" s="295">
        <v>5</v>
      </c>
      <c r="E15" s="295">
        <v>3</v>
      </c>
      <c r="F15" s="295">
        <v>21</v>
      </c>
      <c r="G15" s="295">
        <v>22</v>
      </c>
      <c r="H15" s="295">
        <v>42</v>
      </c>
      <c r="I15" s="295">
        <v>35</v>
      </c>
      <c r="J15" s="295">
        <v>26</v>
      </c>
      <c r="K15" s="295">
        <v>32</v>
      </c>
      <c r="L15" s="295">
        <v>34</v>
      </c>
      <c r="M15" s="295">
        <v>35</v>
      </c>
      <c r="N15" s="295">
        <v>119</v>
      </c>
      <c r="O15" s="295">
        <v>76</v>
      </c>
      <c r="P15" s="295">
        <v>84.2</v>
      </c>
      <c r="Q15" s="295">
        <v>138.80000000000001</v>
      </c>
      <c r="R15" s="295">
        <v>146.80000000000001</v>
      </c>
      <c r="S15" s="295">
        <v>145.80000000000001</v>
      </c>
      <c r="T15" s="295"/>
      <c r="U15" s="295"/>
      <c r="V15" s="295"/>
      <c r="W15" s="295"/>
      <c r="X15" s="295"/>
      <c r="Y15" s="295"/>
      <c r="Z15" s="295"/>
      <c r="AA15" s="295"/>
      <c r="AF15" s="7"/>
    </row>
    <row r="16" spans="1:33">
      <c r="A16" s="989" t="s">
        <v>482</v>
      </c>
      <c r="B16" s="273" t="s">
        <v>507</v>
      </c>
      <c r="C16" s="295">
        <v>281</v>
      </c>
      <c r="D16" s="295">
        <v>283</v>
      </c>
      <c r="E16" s="295">
        <v>256</v>
      </c>
      <c r="F16" s="295">
        <v>461</v>
      </c>
      <c r="G16" s="295">
        <v>459</v>
      </c>
      <c r="H16" s="295">
        <v>1182</v>
      </c>
      <c r="I16" s="295">
        <v>1200</v>
      </c>
      <c r="J16" s="295">
        <v>1230</v>
      </c>
      <c r="K16" s="295">
        <v>1186</v>
      </c>
      <c r="L16" s="295">
        <v>1344</v>
      </c>
      <c r="M16" s="295">
        <v>1343</v>
      </c>
      <c r="N16" s="295">
        <v>1328</v>
      </c>
      <c r="O16" s="295">
        <v>1279</v>
      </c>
      <c r="P16" s="295">
        <v>1299</v>
      </c>
      <c r="Q16" s="295">
        <v>1325</v>
      </c>
      <c r="R16" s="295">
        <v>1255.8999999999999</v>
      </c>
      <c r="S16" s="295">
        <v>1278.6999999999998</v>
      </c>
      <c r="T16" s="295">
        <v>1342.6</v>
      </c>
      <c r="U16" s="295">
        <v>1277.1999999999998</v>
      </c>
      <c r="V16" s="295">
        <v>1225</v>
      </c>
      <c r="W16" s="295">
        <v>345</v>
      </c>
      <c r="X16" s="295">
        <v>210.7</v>
      </c>
      <c r="Y16" s="295">
        <v>502.5</v>
      </c>
      <c r="Z16" s="295"/>
      <c r="AA16" s="295"/>
      <c r="AF16" s="504"/>
    </row>
    <row r="17" spans="1:32">
      <c r="A17" s="989"/>
      <c r="B17" s="273" t="s">
        <v>508</v>
      </c>
      <c r="C17" s="295">
        <v>204</v>
      </c>
      <c r="D17" s="295">
        <v>190</v>
      </c>
      <c r="E17" s="295">
        <v>147</v>
      </c>
      <c r="F17" s="295">
        <v>339</v>
      </c>
      <c r="G17" s="295">
        <v>338</v>
      </c>
      <c r="H17" s="295">
        <v>1014</v>
      </c>
      <c r="I17" s="295">
        <v>1026</v>
      </c>
      <c r="J17" s="295">
        <v>1065</v>
      </c>
      <c r="K17" s="295">
        <v>1035</v>
      </c>
      <c r="L17" s="295">
        <v>1193</v>
      </c>
      <c r="M17" s="295">
        <v>1214</v>
      </c>
      <c r="N17" s="295">
        <v>1193</v>
      </c>
      <c r="O17" s="295">
        <v>1151</v>
      </c>
      <c r="P17" s="295">
        <v>1169</v>
      </c>
      <c r="Q17" s="295">
        <v>1170</v>
      </c>
      <c r="R17" s="295">
        <v>1045.5999999999999</v>
      </c>
      <c r="S17" s="295">
        <v>1097.1999999999998</v>
      </c>
      <c r="T17" s="295">
        <v>1152.0999999999999</v>
      </c>
      <c r="U17" s="295">
        <v>1097.5999999999999</v>
      </c>
      <c r="V17" s="295">
        <v>1040</v>
      </c>
      <c r="W17" s="295">
        <v>296</v>
      </c>
      <c r="X17" s="295">
        <v>139.69999999999999</v>
      </c>
      <c r="Y17" s="295">
        <v>417.1</v>
      </c>
      <c r="Z17" s="295"/>
      <c r="AA17" s="295"/>
      <c r="AF17" s="504"/>
    </row>
    <row r="18" spans="1:32">
      <c r="A18" s="989"/>
      <c r="B18" s="273" t="s">
        <v>509</v>
      </c>
      <c r="C18" s="295">
        <v>77</v>
      </c>
      <c r="D18" s="295">
        <v>93</v>
      </c>
      <c r="E18" s="295">
        <v>109</v>
      </c>
      <c r="F18" s="295">
        <v>122</v>
      </c>
      <c r="G18" s="295">
        <v>121</v>
      </c>
      <c r="H18" s="295">
        <v>168</v>
      </c>
      <c r="I18" s="295">
        <v>174</v>
      </c>
      <c r="J18" s="295">
        <v>165</v>
      </c>
      <c r="K18" s="295">
        <v>151</v>
      </c>
      <c r="L18" s="295">
        <v>151</v>
      </c>
      <c r="M18" s="295">
        <v>129</v>
      </c>
      <c r="N18" s="295">
        <v>135</v>
      </c>
      <c r="O18" s="295">
        <v>128</v>
      </c>
      <c r="P18" s="295">
        <v>130</v>
      </c>
      <c r="Q18" s="295">
        <v>155</v>
      </c>
      <c r="R18" s="295">
        <v>210.3</v>
      </c>
      <c r="S18" s="295">
        <v>181.5</v>
      </c>
      <c r="T18" s="295">
        <v>190.5</v>
      </c>
      <c r="U18" s="295">
        <v>179.6</v>
      </c>
      <c r="V18" s="295">
        <v>185</v>
      </c>
      <c r="W18" s="295">
        <v>49</v>
      </c>
      <c r="X18" s="295">
        <v>71</v>
      </c>
      <c r="Y18" s="295">
        <v>85.4</v>
      </c>
      <c r="Z18" s="295"/>
      <c r="AA18" s="295"/>
      <c r="AF18" s="504"/>
    </row>
    <row r="19" spans="1:32">
      <c r="A19" s="989" t="s">
        <v>11</v>
      </c>
      <c r="B19" s="273" t="s">
        <v>507</v>
      </c>
      <c r="C19" s="295">
        <v>301</v>
      </c>
      <c r="D19" s="295">
        <v>294</v>
      </c>
      <c r="E19" s="295">
        <v>287</v>
      </c>
      <c r="F19" s="295">
        <v>329</v>
      </c>
      <c r="G19" s="295">
        <v>303</v>
      </c>
      <c r="H19" s="295">
        <v>304</v>
      </c>
      <c r="I19" s="295"/>
      <c r="J19" s="295">
        <v>300</v>
      </c>
      <c r="K19" s="295">
        <v>293</v>
      </c>
      <c r="L19" s="295">
        <v>344</v>
      </c>
      <c r="M19" s="295">
        <v>426</v>
      </c>
      <c r="N19" s="295">
        <v>398</v>
      </c>
      <c r="O19" s="295">
        <v>423</v>
      </c>
      <c r="P19" s="295">
        <v>433</v>
      </c>
      <c r="Q19" s="295"/>
      <c r="R19" s="295"/>
      <c r="S19" s="295">
        <v>1196.2</v>
      </c>
      <c r="T19" s="295"/>
      <c r="U19" s="295"/>
      <c r="V19" s="295"/>
      <c r="W19" s="295"/>
      <c r="X19" s="295"/>
      <c r="Y19" s="295"/>
      <c r="Z19" s="295"/>
      <c r="AA19" s="295"/>
      <c r="AF19" s="7"/>
    </row>
    <row r="20" spans="1:32">
      <c r="A20" s="989"/>
      <c r="B20" s="273" t="s">
        <v>508</v>
      </c>
      <c r="C20" s="295">
        <v>256</v>
      </c>
      <c r="D20" s="295">
        <v>250</v>
      </c>
      <c r="E20" s="295">
        <v>244</v>
      </c>
      <c r="F20" s="295">
        <v>275</v>
      </c>
      <c r="G20" s="295">
        <v>246</v>
      </c>
      <c r="H20" s="295">
        <v>244</v>
      </c>
      <c r="I20" s="295"/>
      <c r="J20" s="295">
        <v>254</v>
      </c>
      <c r="K20" s="295">
        <v>254</v>
      </c>
      <c r="L20" s="295">
        <v>304</v>
      </c>
      <c r="M20" s="295">
        <v>374</v>
      </c>
      <c r="N20" s="295">
        <v>347</v>
      </c>
      <c r="O20" s="295">
        <v>373</v>
      </c>
      <c r="P20" s="295">
        <v>387</v>
      </c>
      <c r="Q20" s="295"/>
      <c r="R20" s="295"/>
      <c r="S20" s="295">
        <v>908.6</v>
      </c>
      <c r="T20" s="295"/>
      <c r="U20" s="295"/>
      <c r="V20" s="295"/>
      <c r="W20" s="295"/>
      <c r="X20" s="295"/>
      <c r="Y20" s="295"/>
      <c r="Z20" s="295"/>
      <c r="AA20" s="295"/>
      <c r="AF20" s="7"/>
    </row>
    <row r="21" spans="1:32">
      <c r="A21" s="989"/>
      <c r="B21" s="273" t="s">
        <v>509</v>
      </c>
      <c r="C21" s="295">
        <v>45</v>
      </c>
      <c r="D21" s="295">
        <v>44</v>
      </c>
      <c r="E21" s="295">
        <v>43</v>
      </c>
      <c r="F21" s="295">
        <v>54</v>
      </c>
      <c r="G21" s="295">
        <v>57</v>
      </c>
      <c r="H21" s="295">
        <v>60</v>
      </c>
      <c r="I21" s="295"/>
      <c r="J21" s="295">
        <v>46</v>
      </c>
      <c r="K21" s="295">
        <v>39</v>
      </c>
      <c r="L21" s="295">
        <v>40</v>
      </c>
      <c r="M21" s="295">
        <v>52</v>
      </c>
      <c r="N21" s="295">
        <v>51</v>
      </c>
      <c r="O21" s="295">
        <v>50</v>
      </c>
      <c r="P21" s="295">
        <v>46</v>
      </c>
      <c r="Q21" s="295"/>
      <c r="R21" s="295"/>
      <c r="S21" s="295">
        <v>287.60000000000002</v>
      </c>
      <c r="T21" s="295"/>
      <c r="U21" s="295"/>
      <c r="V21" s="295"/>
      <c r="W21" s="295"/>
      <c r="X21" s="295"/>
      <c r="Y21" s="295"/>
      <c r="Z21" s="295"/>
      <c r="AA21" s="295"/>
      <c r="AF21" s="7"/>
    </row>
    <row r="22" spans="1:32">
      <c r="A22" s="989" t="s">
        <v>10</v>
      </c>
      <c r="B22" s="273" t="s">
        <v>507</v>
      </c>
      <c r="C22" s="295">
        <v>160</v>
      </c>
      <c r="D22" s="295">
        <v>170</v>
      </c>
      <c r="E22" s="295">
        <v>62</v>
      </c>
      <c r="F22" s="295">
        <v>140</v>
      </c>
      <c r="G22" s="295">
        <v>229</v>
      </c>
      <c r="H22" s="295">
        <v>277</v>
      </c>
      <c r="I22" s="295">
        <v>312</v>
      </c>
      <c r="J22" s="295">
        <v>344</v>
      </c>
      <c r="K22" s="295">
        <v>375</v>
      </c>
      <c r="L22" s="295">
        <v>163</v>
      </c>
      <c r="M22" s="295">
        <v>196</v>
      </c>
      <c r="N22" s="295">
        <v>225</v>
      </c>
      <c r="O22" s="295">
        <v>256</v>
      </c>
      <c r="P22" s="295">
        <v>196</v>
      </c>
      <c r="Q22" s="295">
        <v>222.3</v>
      </c>
      <c r="R22" s="295">
        <v>244.39999999999998</v>
      </c>
      <c r="S22" s="295">
        <v>293.2</v>
      </c>
      <c r="T22" s="295">
        <v>255.40000000000003</v>
      </c>
      <c r="U22" s="295">
        <v>291.3</v>
      </c>
      <c r="V22" s="295">
        <v>383.59999999999997</v>
      </c>
      <c r="W22" s="295">
        <v>68</v>
      </c>
      <c r="X22" s="295">
        <v>7.7549999999999999</v>
      </c>
      <c r="Y22" s="295"/>
      <c r="Z22" s="295"/>
      <c r="AA22" s="295"/>
      <c r="AF22" s="504"/>
    </row>
    <row r="23" spans="1:32">
      <c r="A23" s="989"/>
      <c r="B23" s="273" t="s">
        <v>508</v>
      </c>
      <c r="C23" s="295">
        <v>131</v>
      </c>
      <c r="D23" s="295">
        <v>129</v>
      </c>
      <c r="E23" s="295">
        <v>47</v>
      </c>
      <c r="F23" s="295">
        <v>115</v>
      </c>
      <c r="G23" s="295">
        <v>158</v>
      </c>
      <c r="H23" s="295">
        <v>197</v>
      </c>
      <c r="I23" s="295">
        <v>222</v>
      </c>
      <c r="J23" s="295">
        <v>245</v>
      </c>
      <c r="K23" s="295">
        <v>267</v>
      </c>
      <c r="L23" s="295">
        <v>130</v>
      </c>
      <c r="M23" s="295">
        <v>161</v>
      </c>
      <c r="N23" s="295">
        <v>185</v>
      </c>
      <c r="O23" s="295">
        <v>209.9</v>
      </c>
      <c r="P23" s="295">
        <v>159</v>
      </c>
      <c r="Q23" s="295">
        <v>181.8</v>
      </c>
      <c r="R23" s="295">
        <v>191.6</v>
      </c>
      <c r="S23" s="295">
        <v>234.7</v>
      </c>
      <c r="T23" s="295">
        <v>214.60000000000002</v>
      </c>
      <c r="U23" s="295">
        <v>257.90000000000003</v>
      </c>
      <c r="V23" s="295">
        <v>343.2</v>
      </c>
      <c r="W23" s="295">
        <v>65</v>
      </c>
      <c r="X23" s="295">
        <v>7.173</v>
      </c>
      <c r="Y23" s="295"/>
      <c r="Z23" s="295"/>
      <c r="AA23" s="295"/>
      <c r="AF23" s="504"/>
    </row>
    <row r="24" spans="1:32">
      <c r="A24" s="989"/>
      <c r="B24" s="273" t="s">
        <v>509</v>
      </c>
      <c r="C24" s="295">
        <v>29</v>
      </c>
      <c r="D24" s="295">
        <v>41</v>
      </c>
      <c r="E24" s="295">
        <v>15</v>
      </c>
      <c r="F24" s="295">
        <v>25</v>
      </c>
      <c r="G24" s="295">
        <v>71</v>
      </c>
      <c r="H24" s="295">
        <v>80</v>
      </c>
      <c r="I24" s="295">
        <v>90</v>
      </c>
      <c r="J24" s="295">
        <v>99</v>
      </c>
      <c r="K24" s="295">
        <v>108</v>
      </c>
      <c r="L24" s="295">
        <v>33</v>
      </c>
      <c r="M24" s="295">
        <v>35</v>
      </c>
      <c r="N24" s="295">
        <v>40</v>
      </c>
      <c r="O24" s="295">
        <v>46.1</v>
      </c>
      <c r="P24" s="295">
        <v>37</v>
      </c>
      <c r="Q24" s="295">
        <v>40.5</v>
      </c>
      <c r="R24" s="295">
        <v>52.8</v>
      </c>
      <c r="S24" s="295">
        <v>58.5</v>
      </c>
      <c r="T24" s="295">
        <v>40.799999999999997</v>
      </c>
      <c r="U24" s="295">
        <v>33.4</v>
      </c>
      <c r="V24" s="295">
        <v>40.4</v>
      </c>
      <c r="W24" s="295">
        <v>3</v>
      </c>
      <c r="X24" s="295">
        <v>0.58199999999999996</v>
      </c>
      <c r="Y24" s="295"/>
      <c r="Z24" s="295"/>
      <c r="AA24" s="295"/>
      <c r="AF24" s="504"/>
    </row>
    <row r="25" spans="1:32">
      <c r="A25" s="989" t="s">
        <v>9</v>
      </c>
      <c r="B25" s="273" t="s">
        <v>507</v>
      </c>
      <c r="C25" s="295">
        <v>227</v>
      </c>
      <c r="D25" s="295">
        <v>266</v>
      </c>
      <c r="E25" s="295">
        <v>383</v>
      </c>
      <c r="F25" s="295">
        <v>424</v>
      </c>
      <c r="G25" s="295">
        <v>427</v>
      </c>
      <c r="H25" s="295">
        <v>437</v>
      </c>
      <c r="I25" s="295">
        <v>638</v>
      </c>
      <c r="J25" s="295">
        <v>734</v>
      </c>
      <c r="K25" s="295">
        <v>742</v>
      </c>
      <c r="L25" s="295">
        <v>755</v>
      </c>
      <c r="M25" s="295">
        <v>746</v>
      </c>
      <c r="N25" s="295">
        <v>767</v>
      </c>
      <c r="O25" s="295">
        <v>770.40000000000009</v>
      </c>
      <c r="P25" s="295">
        <v>795</v>
      </c>
      <c r="Q25" s="295">
        <v>819.2</v>
      </c>
      <c r="R25" s="295">
        <v>804.90000000000009</v>
      </c>
      <c r="S25" s="295">
        <v>849.40000000000009</v>
      </c>
      <c r="T25" s="295">
        <v>837.30000000000007</v>
      </c>
      <c r="U25" s="295">
        <v>871.09999999999991</v>
      </c>
      <c r="V25" s="295">
        <v>977</v>
      </c>
      <c r="W25" s="295">
        <v>198</v>
      </c>
      <c r="X25" s="295">
        <v>431</v>
      </c>
      <c r="Y25" s="295"/>
      <c r="Z25" s="295"/>
      <c r="AA25" s="295"/>
      <c r="AF25" s="504"/>
    </row>
    <row r="26" spans="1:32">
      <c r="A26" s="989"/>
      <c r="B26" s="273" t="s">
        <v>508</v>
      </c>
      <c r="C26" s="295">
        <v>103</v>
      </c>
      <c r="D26" s="295">
        <v>122</v>
      </c>
      <c r="E26" s="295">
        <v>177</v>
      </c>
      <c r="F26" s="295">
        <v>215</v>
      </c>
      <c r="G26" s="295">
        <v>219</v>
      </c>
      <c r="H26" s="295">
        <v>210</v>
      </c>
      <c r="I26" s="295">
        <v>326</v>
      </c>
      <c r="J26" s="295">
        <v>429</v>
      </c>
      <c r="K26" s="295">
        <v>370</v>
      </c>
      <c r="L26" s="295">
        <v>373</v>
      </c>
      <c r="M26" s="295">
        <v>311</v>
      </c>
      <c r="N26" s="295">
        <v>307</v>
      </c>
      <c r="O26" s="295">
        <v>283.60000000000002</v>
      </c>
      <c r="P26" s="295">
        <v>320.39999999999998</v>
      </c>
      <c r="Q26" s="295">
        <v>240.1</v>
      </c>
      <c r="R26" s="295">
        <v>215.8</v>
      </c>
      <c r="S26" s="295">
        <v>236.3</v>
      </c>
      <c r="T26" s="295">
        <v>264.10000000000002</v>
      </c>
      <c r="U26" s="295">
        <v>274.8</v>
      </c>
      <c r="V26" s="295">
        <v>556</v>
      </c>
      <c r="W26" s="295">
        <v>39</v>
      </c>
      <c r="X26" s="295">
        <v>126</v>
      </c>
      <c r="Y26" s="295"/>
      <c r="Z26" s="295"/>
      <c r="AA26" s="295"/>
      <c r="AF26" s="504"/>
    </row>
    <row r="27" spans="1:32">
      <c r="A27" s="989"/>
      <c r="B27" s="273" t="s">
        <v>509</v>
      </c>
      <c r="C27" s="295">
        <v>124</v>
      </c>
      <c r="D27" s="295">
        <v>144</v>
      </c>
      <c r="E27" s="295">
        <v>206</v>
      </c>
      <c r="F27" s="295">
        <v>209</v>
      </c>
      <c r="G27" s="295">
        <v>208</v>
      </c>
      <c r="H27" s="295">
        <v>227</v>
      </c>
      <c r="I27" s="295">
        <v>312</v>
      </c>
      <c r="J27" s="295">
        <v>305</v>
      </c>
      <c r="K27" s="295">
        <v>372</v>
      </c>
      <c r="L27" s="295">
        <v>382</v>
      </c>
      <c r="M27" s="295">
        <v>435</v>
      </c>
      <c r="N27" s="295">
        <v>460</v>
      </c>
      <c r="O27" s="295">
        <v>486.8</v>
      </c>
      <c r="P27" s="295">
        <v>474.6</v>
      </c>
      <c r="Q27" s="295">
        <v>579.1</v>
      </c>
      <c r="R27" s="295">
        <v>589.1</v>
      </c>
      <c r="S27" s="295">
        <v>613.1</v>
      </c>
      <c r="T27" s="295">
        <v>573.20000000000005</v>
      </c>
      <c r="U27" s="295">
        <v>596.29999999999995</v>
      </c>
      <c r="V27" s="295">
        <v>421</v>
      </c>
      <c r="W27" s="295">
        <v>159</v>
      </c>
      <c r="X27" s="295">
        <v>305</v>
      </c>
      <c r="Y27" s="295"/>
      <c r="Z27" s="295"/>
      <c r="AA27" s="295"/>
      <c r="AF27" s="504"/>
    </row>
    <row r="28" spans="1:32">
      <c r="A28" s="989" t="s">
        <v>8</v>
      </c>
      <c r="B28" s="273" t="s">
        <v>507</v>
      </c>
      <c r="C28" s="595">
        <v>678.5</v>
      </c>
      <c r="D28" s="595">
        <v>674.5</v>
      </c>
      <c r="E28" s="595">
        <v>709.40000000000009</v>
      </c>
      <c r="F28" s="595">
        <v>721.40000000000009</v>
      </c>
      <c r="G28" s="595">
        <v>738.5</v>
      </c>
      <c r="H28" s="595">
        <v>781.6</v>
      </c>
      <c r="I28" s="595">
        <v>806.6</v>
      </c>
      <c r="J28" s="595">
        <v>932.7</v>
      </c>
      <c r="K28" s="595">
        <v>970.5</v>
      </c>
      <c r="L28" s="595">
        <v>890</v>
      </c>
      <c r="M28" s="595">
        <v>956.40000000000009</v>
      </c>
      <c r="N28" s="595">
        <v>982.6</v>
      </c>
      <c r="O28" s="595">
        <v>984.1</v>
      </c>
      <c r="P28" s="595">
        <v>1014.6999999999999</v>
      </c>
      <c r="Q28" s="595">
        <v>1065.0999999999999</v>
      </c>
      <c r="R28" s="595">
        <v>1173.9000000000001</v>
      </c>
      <c r="S28" s="595">
        <v>1306.9000000000001</v>
      </c>
      <c r="T28" s="595">
        <v>1371.5</v>
      </c>
      <c r="U28" s="595">
        <v>1431.1</v>
      </c>
      <c r="V28" s="595">
        <v>1418.3</v>
      </c>
      <c r="W28" s="718">
        <v>315.60000000000002</v>
      </c>
      <c r="X28" s="718">
        <v>180.3</v>
      </c>
      <c r="Y28" s="295">
        <v>1003.1</v>
      </c>
      <c r="Z28" s="295">
        <v>1317.3</v>
      </c>
      <c r="AA28" s="710" t="s">
        <v>3572</v>
      </c>
      <c r="AD28" s="504"/>
      <c r="AF28" s="7"/>
    </row>
    <row r="29" spans="1:32">
      <c r="A29" s="989"/>
      <c r="B29" s="273" t="s">
        <v>508</v>
      </c>
      <c r="C29" s="595">
        <v>651.5</v>
      </c>
      <c r="D29" s="595">
        <v>648</v>
      </c>
      <c r="E29" s="595">
        <v>680.80000000000007</v>
      </c>
      <c r="F29" s="595">
        <v>690.2</v>
      </c>
      <c r="G29" s="595">
        <v>708.1</v>
      </c>
      <c r="H29" s="595">
        <v>751.4</v>
      </c>
      <c r="I29" s="595">
        <v>774.1</v>
      </c>
      <c r="J29" s="595">
        <v>898.1</v>
      </c>
      <c r="K29" s="595">
        <v>933</v>
      </c>
      <c r="L29" s="595">
        <v>861</v>
      </c>
      <c r="M29" s="595">
        <v>920.30000000000007</v>
      </c>
      <c r="N29" s="595">
        <v>941.9</v>
      </c>
      <c r="O29" s="595">
        <v>941.5</v>
      </c>
      <c r="P29" s="595">
        <v>971.3</v>
      </c>
      <c r="Q29" s="595">
        <v>1020.3</v>
      </c>
      <c r="R29" s="595">
        <v>1125.5999999999999</v>
      </c>
      <c r="S29" s="595">
        <v>1256.5</v>
      </c>
      <c r="T29" s="595">
        <v>1318.8999999999999</v>
      </c>
      <c r="U29" s="595">
        <v>1372.6</v>
      </c>
      <c r="V29" s="595">
        <v>1362.2</v>
      </c>
      <c r="W29" s="718">
        <v>304.89999999999998</v>
      </c>
      <c r="X29" s="718">
        <v>173.5</v>
      </c>
      <c r="Y29" s="295">
        <v>974.6</v>
      </c>
      <c r="Z29" s="295">
        <v>1280</v>
      </c>
      <c r="AA29" s="710">
        <v>1386.8</v>
      </c>
      <c r="AD29" s="504"/>
      <c r="AF29" s="7"/>
    </row>
    <row r="30" spans="1:32">
      <c r="A30" s="989"/>
      <c r="B30" s="273" t="s">
        <v>509</v>
      </c>
      <c r="C30" s="595">
        <v>27</v>
      </c>
      <c r="D30" s="595">
        <v>26.5</v>
      </c>
      <c r="E30" s="595">
        <v>28.6</v>
      </c>
      <c r="F30" s="595">
        <v>31.2</v>
      </c>
      <c r="G30" s="595">
        <v>30.4</v>
      </c>
      <c r="H30" s="595">
        <v>30.2</v>
      </c>
      <c r="I30" s="595">
        <v>32.5</v>
      </c>
      <c r="J30" s="595">
        <v>34.6</v>
      </c>
      <c r="K30" s="595">
        <v>37.5</v>
      </c>
      <c r="L30" s="595">
        <v>29</v>
      </c>
      <c r="M30" s="595">
        <v>36.1</v>
      </c>
      <c r="N30" s="595">
        <v>40.700000000000003</v>
      </c>
      <c r="O30" s="595">
        <v>42.6</v>
      </c>
      <c r="P30" s="595">
        <v>43.4</v>
      </c>
      <c r="Q30" s="595">
        <v>44.8</v>
      </c>
      <c r="R30" s="595">
        <v>48.3</v>
      </c>
      <c r="S30" s="595">
        <v>50.4</v>
      </c>
      <c r="T30" s="595">
        <v>52.6</v>
      </c>
      <c r="U30" s="595">
        <v>58.5</v>
      </c>
      <c r="V30" s="595">
        <v>56.1</v>
      </c>
      <c r="W30" s="718">
        <v>10.7</v>
      </c>
      <c r="X30" s="718">
        <v>6.8</v>
      </c>
      <c r="Y30" s="295">
        <v>28.6</v>
      </c>
      <c r="Z30" s="295">
        <v>37.299999999999997</v>
      </c>
      <c r="AA30" s="710">
        <v>36.700000000000003</v>
      </c>
      <c r="AD30" s="504"/>
      <c r="AF30" s="7"/>
    </row>
    <row r="31" spans="1:32">
      <c r="A31" s="989" t="s">
        <v>6</v>
      </c>
      <c r="B31" s="273" t="s">
        <v>507</v>
      </c>
      <c r="C31" s="295"/>
      <c r="D31" s="295">
        <v>323</v>
      </c>
      <c r="E31" s="295">
        <v>541</v>
      </c>
      <c r="F31" s="295">
        <v>441</v>
      </c>
      <c r="G31" s="295">
        <v>470</v>
      </c>
      <c r="H31" s="295">
        <v>578</v>
      </c>
      <c r="I31" s="295">
        <v>664</v>
      </c>
      <c r="J31" s="295">
        <v>771</v>
      </c>
      <c r="K31" s="295">
        <v>1193</v>
      </c>
      <c r="L31" s="295">
        <v>1461</v>
      </c>
      <c r="M31" s="295">
        <v>1718</v>
      </c>
      <c r="N31" s="295">
        <v>1901</v>
      </c>
      <c r="O31" s="295">
        <v>2112</v>
      </c>
      <c r="P31" s="295">
        <v>1886.4</v>
      </c>
      <c r="Q31" s="295">
        <v>1750.5</v>
      </c>
      <c r="R31" s="295">
        <v>1634</v>
      </c>
      <c r="S31" s="295">
        <v>1715.3</v>
      </c>
      <c r="T31" s="295">
        <v>1513.6</v>
      </c>
      <c r="U31" s="295">
        <v>2869.9</v>
      </c>
      <c r="V31" s="295">
        <v>2032.9</v>
      </c>
      <c r="W31" s="295">
        <v>959</v>
      </c>
      <c r="X31" s="295">
        <v>548.70000000000005</v>
      </c>
      <c r="Y31" s="295"/>
      <c r="Z31" s="295"/>
      <c r="AA31" s="295"/>
      <c r="AF31" s="7"/>
    </row>
    <row r="32" spans="1:32">
      <c r="A32" s="989"/>
      <c r="B32" s="273" t="s">
        <v>508</v>
      </c>
      <c r="C32" s="295"/>
      <c r="D32" s="295">
        <v>179</v>
      </c>
      <c r="E32" s="295">
        <v>331</v>
      </c>
      <c r="F32" s="295">
        <v>254</v>
      </c>
      <c r="G32" s="295">
        <v>216</v>
      </c>
      <c r="H32" s="295">
        <v>303</v>
      </c>
      <c r="I32" s="295">
        <v>354</v>
      </c>
      <c r="J32" s="295">
        <v>420</v>
      </c>
      <c r="K32" s="295">
        <v>979</v>
      </c>
      <c r="L32" s="295">
        <v>1030</v>
      </c>
      <c r="M32" s="295">
        <v>1313</v>
      </c>
      <c r="N32" s="295">
        <v>1283</v>
      </c>
      <c r="O32" s="295">
        <v>1675</v>
      </c>
      <c r="P32" s="295">
        <v>1574.7</v>
      </c>
      <c r="Q32" s="295">
        <v>1486.5</v>
      </c>
      <c r="R32" s="295">
        <v>1443</v>
      </c>
      <c r="S32" s="295">
        <v>1531</v>
      </c>
      <c r="T32" s="295">
        <v>1351</v>
      </c>
      <c r="U32" s="295">
        <v>2561.6</v>
      </c>
      <c r="V32" s="295">
        <v>1830.5</v>
      </c>
      <c r="W32" s="295">
        <v>851</v>
      </c>
      <c r="X32" s="295">
        <v>497.2</v>
      </c>
      <c r="Y32" s="295"/>
      <c r="Z32" s="295"/>
      <c r="AA32" s="295"/>
      <c r="AF32" s="7"/>
    </row>
    <row r="33" spans="1:32">
      <c r="A33" s="989"/>
      <c r="B33" s="273" t="s">
        <v>509</v>
      </c>
      <c r="C33" s="295"/>
      <c r="D33" s="295">
        <v>144</v>
      </c>
      <c r="E33" s="295">
        <v>210</v>
      </c>
      <c r="F33" s="295">
        <v>187</v>
      </c>
      <c r="G33" s="295">
        <v>254</v>
      </c>
      <c r="H33" s="295">
        <v>275</v>
      </c>
      <c r="I33" s="295">
        <v>310</v>
      </c>
      <c r="J33" s="295">
        <v>351</v>
      </c>
      <c r="K33" s="295">
        <v>214</v>
      </c>
      <c r="L33" s="295">
        <v>431</v>
      </c>
      <c r="M33" s="295">
        <v>405</v>
      </c>
      <c r="N33" s="295">
        <v>618</v>
      </c>
      <c r="O33" s="295">
        <v>437</v>
      </c>
      <c r="P33" s="295">
        <v>311.7</v>
      </c>
      <c r="Q33" s="295">
        <v>264</v>
      </c>
      <c r="R33" s="295">
        <v>191</v>
      </c>
      <c r="S33" s="295">
        <v>184.3</v>
      </c>
      <c r="T33" s="295">
        <v>162.6</v>
      </c>
      <c r="U33" s="295">
        <v>308.3</v>
      </c>
      <c r="V33" s="295">
        <v>202.4</v>
      </c>
      <c r="W33" s="295">
        <v>108</v>
      </c>
      <c r="X33" s="295">
        <v>51.5</v>
      </c>
      <c r="Y33" s="295"/>
      <c r="Z33" s="295"/>
      <c r="AA33" s="295"/>
      <c r="AF33" s="7"/>
    </row>
    <row r="34" spans="1:32" ht="14" customHeight="1">
      <c r="A34" s="989" t="s">
        <v>5</v>
      </c>
      <c r="B34" s="273" t="s">
        <v>507</v>
      </c>
      <c r="C34" s="295"/>
      <c r="D34" s="295">
        <v>671</v>
      </c>
      <c r="E34" s="295">
        <v>757</v>
      </c>
      <c r="F34" s="295">
        <v>695</v>
      </c>
      <c r="G34" s="295"/>
      <c r="H34" s="295">
        <v>778</v>
      </c>
      <c r="I34" s="295">
        <v>833</v>
      </c>
      <c r="J34" s="295">
        <v>928</v>
      </c>
      <c r="K34" s="295"/>
      <c r="L34" s="295"/>
      <c r="M34" s="295">
        <v>984</v>
      </c>
      <c r="N34" s="295">
        <v>1027</v>
      </c>
      <c r="O34" s="295">
        <v>1078.8999999999999</v>
      </c>
      <c r="P34" s="295">
        <v>1176.0999999999999</v>
      </c>
      <c r="Q34" s="295">
        <v>1320</v>
      </c>
      <c r="R34" s="295">
        <v>1387.8</v>
      </c>
      <c r="S34" s="295">
        <v>1469.3</v>
      </c>
      <c r="T34" s="295">
        <v>1499.3999999999999</v>
      </c>
      <c r="U34" s="295">
        <v>1557.2999999999997</v>
      </c>
      <c r="V34" s="295">
        <v>1596</v>
      </c>
      <c r="W34" s="295">
        <v>170</v>
      </c>
      <c r="X34" s="295">
        <v>232.7</v>
      </c>
      <c r="Y34" s="295">
        <v>461</v>
      </c>
      <c r="Z34" s="522">
        <f>Z35+Z36</f>
        <v>1000</v>
      </c>
      <c r="AA34" s="295"/>
      <c r="AF34" s="7"/>
    </row>
    <row r="35" spans="1:32">
      <c r="A35" s="989"/>
      <c r="B35" s="273" t="s">
        <v>508</v>
      </c>
      <c r="C35" s="295"/>
      <c r="D35" s="295">
        <v>521</v>
      </c>
      <c r="E35" s="295">
        <v>704</v>
      </c>
      <c r="F35" s="295">
        <v>597</v>
      </c>
      <c r="G35" s="295"/>
      <c r="H35" s="295">
        <v>677</v>
      </c>
      <c r="I35" s="295">
        <v>731</v>
      </c>
      <c r="J35" s="295">
        <v>839</v>
      </c>
      <c r="K35" s="295"/>
      <c r="L35" s="295"/>
      <c r="M35" s="295">
        <v>843</v>
      </c>
      <c r="N35" s="295">
        <v>904</v>
      </c>
      <c r="O35" s="295">
        <v>930.59999999999991</v>
      </c>
      <c r="P35" s="295">
        <v>1029.0999999999999</v>
      </c>
      <c r="Q35" s="295">
        <v>1152.5999999999999</v>
      </c>
      <c r="R35" s="295">
        <v>1209.0999999999999</v>
      </c>
      <c r="S35" s="295">
        <v>1245.7</v>
      </c>
      <c r="T35" s="295">
        <v>1293.5999999999999</v>
      </c>
      <c r="U35" s="295">
        <v>1365.6999999999998</v>
      </c>
      <c r="V35" s="295">
        <v>1398.9</v>
      </c>
      <c r="W35" s="295">
        <v>137</v>
      </c>
      <c r="X35" s="295">
        <v>166.39999999999998</v>
      </c>
      <c r="Y35" s="295">
        <v>390.9</v>
      </c>
      <c r="Z35" s="522">
        <v>864</v>
      </c>
      <c r="AA35" s="295"/>
      <c r="AF35" s="7"/>
    </row>
    <row r="36" spans="1:32">
      <c r="A36" s="989"/>
      <c r="B36" s="273" t="s">
        <v>509</v>
      </c>
      <c r="C36" s="295"/>
      <c r="D36" s="295">
        <v>150</v>
      </c>
      <c r="E36" s="295">
        <v>53</v>
      </c>
      <c r="F36" s="295">
        <v>98</v>
      </c>
      <c r="G36" s="295"/>
      <c r="H36" s="295">
        <v>101</v>
      </c>
      <c r="I36" s="295">
        <v>102</v>
      </c>
      <c r="J36" s="295">
        <v>89</v>
      </c>
      <c r="K36" s="295"/>
      <c r="L36" s="295"/>
      <c r="M36" s="295">
        <v>141</v>
      </c>
      <c r="N36" s="295">
        <v>123</v>
      </c>
      <c r="O36" s="295">
        <v>148.30000000000001</v>
      </c>
      <c r="P36" s="295">
        <v>147</v>
      </c>
      <c r="Q36" s="295">
        <v>167.4</v>
      </c>
      <c r="R36" s="295">
        <v>178.7</v>
      </c>
      <c r="S36" s="295">
        <v>223.6</v>
      </c>
      <c r="T36" s="295">
        <v>205.8</v>
      </c>
      <c r="U36" s="295">
        <v>191.6</v>
      </c>
      <c r="V36" s="295">
        <v>197.1</v>
      </c>
      <c r="W36" s="295">
        <v>33</v>
      </c>
      <c r="X36" s="295">
        <v>66.3</v>
      </c>
      <c r="Y36" s="295">
        <v>70.099999999999994</v>
      </c>
      <c r="Z36" s="522">
        <v>136</v>
      </c>
      <c r="AA36" s="295"/>
      <c r="AF36" s="7"/>
    </row>
    <row r="37" spans="1:32">
      <c r="A37" s="989" t="s">
        <v>4</v>
      </c>
      <c r="B37" s="273" t="s">
        <v>507</v>
      </c>
      <c r="C37" s="295">
        <v>130</v>
      </c>
      <c r="D37" s="295">
        <v>130</v>
      </c>
      <c r="E37" s="295">
        <v>132</v>
      </c>
      <c r="F37" s="295">
        <v>122</v>
      </c>
      <c r="G37" s="295">
        <v>121</v>
      </c>
      <c r="H37" s="295">
        <v>129</v>
      </c>
      <c r="I37" s="295">
        <v>141</v>
      </c>
      <c r="J37" s="295">
        <v>161</v>
      </c>
      <c r="K37" s="295">
        <v>159</v>
      </c>
      <c r="L37" s="295">
        <v>157</v>
      </c>
      <c r="M37" s="295">
        <v>175</v>
      </c>
      <c r="N37" s="295">
        <v>194</v>
      </c>
      <c r="O37" s="295">
        <v>208</v>
      </c>
      <c r="P37" s="295">
        <v>230</v>
      </c>
      <c r="Q37" s="295">
        <v>232.7</v>
      </c>
      <c r="R37" s="295">
        <v>276.2</v>
      </c>
      <c r="S37" s="295">
        <v>303.2</v>
      </c>
      <c r="T37" s="295">
        <v>349.90000000000003</v>
      </c>
      <c r="U37" s="295">
        <v>361.9</v>
      </c>
      <c r="V37" s="295">
        <v>384.2</v>
      </c>
      <c r="W37" s="295">
        <v>115</v>
      </c>
      <c r="X37" s="295">
        <v>182.9</v>
      </c>
      <c r="Y37" s="295">
        <v>332</v>
      </c>
      <c r="Z37" s="295"/>
      <c r="AA37" s="295"/>
      <c r="AF37" s="7"/>
    </row>
    <row r="38" spans="1:32">
      <c r="A38" s="989"/>
      <c r="B38" s="273" t="s">
        <v>508</v>
      </c>
      <c r="C38" s="295">
        <v>124</v>
      </c>
      <c r="D38" s="295">
        <v>124</v>
      </c>
      <c r="E38" s="295">
        <v>125</v>
      </c>
      <c r="F38" s="295">
        <v>116</v>
      </c>
      <c r="G38" s="295">
        <v>114</v>
      </c>
      <c r="H38" s="295">
        <v>122</v>
      </c>
      <c r="I38" s="295">
        <v>134</v>
      </c>
      <c r="J38" s="295">
        <v>153</v>
      </c>
      <c r="K38" s="295">
        <v>149</v>
      </c>
      <c r="L38" s="295">
        <v>147</v>
      </c>
      <c r="M38" s="295">
        <v>165</v>
      </c>
      <c r="N38" s="295">
        <v>187</v>
      </c>
      <c r="O38" s="295">
        <v>202</v>
      </c>
      <c r="P38" s="295">
        <v>222</v>
      </c>
      <c r="Q38" s="295">
        <v>223.79999999999998</v>
      </c>
      <c r="R38" s="295">
        <v>265.8</v>
      </c>
      <c r="S38" s="295">
        <v>293.8</v>
      </c>
      <c r="T38" s="295">
        <v>340.8</v>
      </c>
      <c r="U38" s="295">
        <v>352</v>
      </c>
      <c r="V38" s="295">
        <v>375.5</v>
      </c>
      <c r="W38" s="295">
        <v>113</v>
      </c>
      <c r="X38" s="295">
        <v>181</v>
      </c>
      <c r="Y38" s="295">
        <v>325.8</v>
      </c>
      <c r="Z38" s="295"/>
      <c r="AA38" s="295"/>
      <c r="AF38" s="7"/>
    </row>
    <row r="39" spans="1:32">
      <c r="A39" s="989"/>
      <c r="B39" s="273" t="s">
        <v>509</v>
      </c>
      <c r="C39" s="295">
        <v>6</v>
      </c>
      <c r="D39" s="295">
        <v>6</v>
      </c>
      <c r="E39" s="295">
        <v>7</v>
      </c>
      <c r="F39" s="295">
        <v>6</v>
      </c>
      <c r="G39" s="295">
        <v>7</v>
      </c>
      <c r="H39" s="295">
        <v>7</v>
      </c>
      <c r="I39" s="295">
        <v>7</v>
      </c>
      <c r="J39" s="295">
        <v>8</v>
      </c>
      <c r="K39" s="295">
        <v>10</v>
      </c>
      <c r="L39" s="295">
        <v>10</v>
      </c>
      <c r="M39" s="295">
        <v>10</v>
      </c>
      <c r="N39" s="295">
        <v>7</v>
      </c>
      <c r="O39" s="295">
        <v>6</v>
      </c>
      <c r="P39" s="295">
        <v>8</v>
      </c>
      <c r="Q39" s="295">
        <v>8.9</v>
      </c>
      <c r="R39" s="295">
        <v>10.4</v>
      </c>
      <c r="S39" s="295">
        <v>9.4</v>
      </c>
      <c r="T39" s="295">
        <v>9.1</v>
      </c>
      <c r="U39" s="295">
        <v>9.9</v>
      </c>
      <c r="V39" s="295">
        <v>8.6999999999999993</v>
      </c>
      <c r="W39" s="295">
        <v>2</v>
      </c>
      <c r="X39" s="295">
        <v>1.9</v>
      </c>
      <c r="Y39" s="295">
        <v>6.2</v>
      </c>
      <c r="Z39" s="295"/>
      <c r="AA39" s="295"/>
      <c r="AF39" s="7"/>
    </row>
    <row r="40" spans="1:32">
      <c r="A40" s="989" t="s">
        <v>3</v>
      </c>
      <c r="B40" s="273" t="s">
        <v>507</v>
      </c>
      <c r="C40" s="295">
        <v>5872</v>
      </c>
      <c r="D40" s="295">
        <v>5787</v>
      </c>
      <c r="E40" s="295">
        <v>6430</v>
      </c>
      <c r="F40" s="295">
        <v>6505</v>
      </c>
      <c r="G40" s="295">
        <v>6678</v>
      </c>
      <c r="H40" s="295">
        <v>7369</v>
      </c>
      <c r="I40" s="295">
        <v>8396</v>
      </c>
      <c r="J40" s="295">
        <v>9091</v>
      </c>
      <c r="K40" s="295">
        <v>9592</v>
      </c>
      <c r="L40" s="295">
        <v>7012</v>
      </c>
      <c r="M40" s="295">
        <v>8074</v>
      </c>
      <c r="N40" s="295">
        <v>8339</v>
      </c>
      <c r="O40" s="295">
        <v>9188</v>
      </c>
      <c r="P40" s="295">
        <v>9537</v>
      </c>
      <c r="Q40" s="295">
        <v>9549</v>
      </c>
      <c r="R40" s="295">
        <v>8903.6999999999989</v>
      </c>
      <c r="S40" s="295">
        <v>10044.200000000001</v>
      </c>
      <c r="T40" s="295">
        <v>10285.199999999999</v>
      </c>
      <c r="U40" s="295">
        <v>10472.1</v>
      </c>
      <c r="V40" s="295">
        <v>10228.500000000002</v>
      </c>
      <c r="W40" s="295">
        <v>2802</v>
      </c>
      <c r="X40" s="295">
        <v>2256</v>
      </c>
      <c r="Y40" s="295">
        <v>5698</v>
      </c>
      <c r="Z40" s="522">
        <f>Z41+Z42</f>
        <v>8483</v>
      </c>
      <c r="AA40" s="522">
        <f>AA41+AA42</f>
        <v>8919</v>
      </c>
      <c r="AF40" s="7"/>
    </row>
    <row r="41" spans="1:32">
      <c r="A41" s="989"/>
      <c r="B41" s="273" t="s">
        <v>508</v>
      </c>
      <c r="C41" s="295">
        <v>5243</v>
      </c>
      <c r="D41" s="295">
        <v>5231</v>
      </c>
      <c r="E41" s="295">
        <v>5890</v>
      </c>
      <c r="F41" s="295">
        <v>6099</v>
      </c>
      <c r="G41" s="295">
        <v>6317</v>
      </c>
      <c r="H41" s="295">
        <v>7034</v>
      </c>
      <c r="I41" s="295">
        <v>8072</v>
      </c>
      <c r="J41" s="295">
        <v>8781</v>
      </c>
      <c r="K41" s="295">
        <v>9297</v>
      </c>
      <c r="L41" s="295">
        <v>6815</v>
      </c>
      <c r="M41" s="295">
        <v>7743</v>
      </c>
      <c r="N41" s="295">
        <v>8072</v>
      </c>
      <c r="O41" s="295">
        <v>8896</v>
      </c>
      <c r="P41" s="295">
        <v>9265</v>
      </c>
      <c r="Q41" s="295">
        <v>9142</v>
      </c>
      <c r="R41" s="295">
        <v>8503.2999999999993</v>
      </c>
      <c r="S41" s="295">
        <v>9706.6</v>
      </c>
      <c r="T41" s="295">
        <v>9951.4</v>
      </c>
      <c r="U41" s="295">
        <v>10156</v>
      </c>
      <c r="V41" s="295">
        <v>9953.3000000000011</v>
      </c>
      <c r="W41" s="295">
        <v>2692</v>
      </c>
      <c r="X41" s="295">
        <v>2062</v>
      </c>
      <c r="Y41" s="522">
        <v>5435</v>
      </c>
      <c r="Z41" s="522">
        <v>8185</v>
      </c>
      <c r="AA41" s="522">
        <v>8643</v>
      </c>
      <c r="AF41" s="7"/>
    </row>
    <row r="42" spans="1:32">
      <c r="A42" s="989"/>
      <c r="B42" s="273" t="s">
        <v>509</v>
      </c>
      <c r="C42" s="295">
        <v>629</v>
      </c>
      <c r="D42" s="295">
        <v>556</v>
      </c>
      <c r="E42" s="295">
        <v>540</v>
      </c>
      <c r="F42" s="295">
        <v>406</v>
      </c>
      <c r="G42" s="295">
        <v>361</v>
      </c>
      <c r="H42" s="295">
        <v>335</v>
      </c>
      <c r="I42" s="295">
        <v>324</v>
      </c>
      <c r="J42" s="295">
        <v>310</v>
      </c>
      <c r="K42" s="295">
        <v>295</v>
      </c>
      <c r="L42" s="295">
        <v>197</v>
      </c>
      <c r="M42" s="295">
        <v>331</v>
      </c>
      <c r="N42" s="295">
        <v>267</v>
      </c>
      <c r="O42" s="295">
        <v>293</v>
      </c>
      <c r="P42" s="295">
        <v>271</v>
      </c>
      <c r="Q42" s="295">
        <v>407</v>
      </c>
      <c r="R42" s="295">
        <v>400.4</v>
      </c>
      <c r="S42" s="295">
        <v>337.6</v>
      </c>
      <c r="T42" s="295">
        <v>333.8</v>
      </c>
      <c r="U42" s="295">
        <v>316.10000000000002</v>
      </c>
      <c r="V42" s="295">
        <v>275.2</v>
      </c>
      <c r="W42" s="295">
        <v>111</v>
      </c>
      <c r="X42" s="295">
        <v>194</v>
      </c>
      <c r="Y42" s="522">
        <v>263.02</v>
      </c>
      <c r="Z42" s="522">
        <v>298</v>
      </c>
      <c r="AA42" s="522">
        <v>276</v>
      </c>
      <c r="AF42" s="7"/>
    </row>
    <row r="43" spans="1:32">
      <c r="A43" s="989" t="s">
        <v>32</v>
      </c>
      <c r="B43" s="273" t="s">
        <v>507</v>
      </c>
      <c r="C43" s="295">
        <v>502</v>
      </c>
      <c r="D43" s="295">
        <v>525</v>
      </c>
      <c r="E43" s="295">
        <v>575</v>
      </c>
      <c r="F43" s="295">
        <v>576</v>
      </c>
      <c r="G43" s="295">
        <v>583</v>
      </c>
      <c r="H43" s="295">
        <v>613</v>
      </c>
      <c r="I43" s="295">
        <v>644</v>
      </c>
      <c r="J43" s="295">
        <v>718</v>
      </c>
      <c r="K43" s="295">
        <v>770</v>
      </c>
      <c r="L43" s="295">
        <v>714</v>
      </c>
      <c r="M43" s="295">
        <v>783</v>
      </c>
      <c r="N43" s="295">
        <v>868</v>
      </c>
      <c r="O43" s="295">
        <v>1077</v>
      </c>
      <c r="P43" s="295">
        <v>1096</v>
      </c>
      <c r="Q43" s="295">
        <v>1140.0999999999999</v>
      </c>
      <c r="R43" s="295">
        <v>1137.1000000000001</v>
      </c>
      <c r="S43" s="295">
        <v>1284.3</v>
      </c>
      <c r="T43" s="295">
        <v>1327</v>
      </c>
      <c r="U43" s="295">
        <v>1505.6</v>
      </c>
      <c r="V43" s="295">
        <v>1526.8</v>
      </c>
      <c r="W43" s="295">
        <v>621</v>
      </c>
      <c r="X43" s="295">
        <v>1026.9000000000001</v>
      </c>
      <c r="Y43" s="295"/>
      <c r="Z43" s="295"/>
      <c r="AA43" s="295"/>
      <c r="AF43" s="504"/>
    </row>
    <row r="44" spans="1:32">
      <c r="A44" s="989"/>
      <c r="B44" s="273" t="s">
        <v>508</v>
      </c>
      <c r="C44" s="295">
        <v>372</v>
      </c>
      <c r="D44" s="295">
        <v>373</v>
      </c>
      <c r="E44" s="295">
        <v>460</v>
      </c>
      <c r="F44" s="295">
        <v>443</v>
      </c>
      <c r="G44" s="295">
        <v>500</v>
      </c>
      <c r="H44" s="295">
        <v>528</v>
      </c>
      <c r="I44" s="295">
        <v>573</v>
      </c>
      <c r="J44" s="295">
        <v>661</v>
      </c>
      <c r="K44" s="295">
        <v>733</v>
      </c>
      <c r="L44" s="295">
        <v>685</v>
      </c>
      <c r="M44" s="295">
        <v>727</v>
      </c>
      <c r="N44" s="295">
        <v>821</v>
      </c>
      <c r="O44" s="295">
        <v>1021</v>
      </c>
      <c r="P44" s="295">
        <v>1030</v>
      </c>
      <c r="Q44" s="295">
        <v>1071.8</v>
      </c>
      <c r="R44" s="295">
        <v>1060.9000000000001</v>
      </c>
      <c r="S44" s="295">
        <v>1217.2</v>
      </c>
      <c r="T44" s="295">
        <v>1269</v>
      </c>
      <c r="U44" s="295">
        <v>1429.5</v>
      </c>
      <c r="V44" s="295">
        <v>1462.2</v>
      </c>
      <c r="W44" s="295">
        <v>601</v>
      </c>
      <c r="X44" s="295">
        <v>934.2</v>
      </c>
      <c r="Y44" s="295"/>
      <c r="Z44" s="295"/>
      <c r="AA44" s="295"/>
      <c r="AF44" s="504"/>
    </row>
    <row r="45" spans="1:32">
      <c r="A45" s="989"/>
      <c r="B45" s="273" t="s">
        <v>509</v>
      </c>
      <c r="C45" s="295">
        <v>130</v>
      </c>
      <c r="D45" s="295">
        <v>152</v>
      </c>
      <c r="E45" s="295">
        <v>115</v>
      </c>
      <c r="F45" s="295">
        <v>133</v>
      </c>
      <c r="G45" s="295">
        <v>83</v>
      </c>
      <c r="H45" s="295">
        <v>85</v>
      </c>
      <c r="I45" s="295">
        <v>71</v>
      </c>
      <c r="J45" s="295">
        <v>57</v>
      </c>
      <c r="K45" s="295">
        <v>37</v>
      </c>
      <c r="L45" s="295">
        <v>29</v>
      </c>
      <c r="M45" s="295">
        <v>56</v>
      </c>
      <c r="N45" s="295">
        <v>47</v>
      </c>
      <c r="O45" s="295">
        <v>56</v>
      </c>
      <c r="P45" s="295">
        <v>66</v>
      </c>
      <c r="Q45" s="295">
        <v>68.3</v>
      </c>
      <c r="R45" s="295">
        <v>76.2</v>
      </c>
      <c r="S45" s="295">
        <v>67.099999999999994</v>
      </c>
      <c r="T45" s="295">
        <v>58</v>
      </c>
      <c r="U45" s="295">
        <v>76.099999999999994</v>
      </c>
      <c r="V45" s="295">
        <v>64.599999999999994</v>
      </c>
      <c r="W45" s="295">
        <v>20</v>
      </c>
      <c r="X45" s="295">
        <v>92.7</v>
      </c>
      <c r="Y45" s="295"/>
      <c r="Z45" s="295"/>
      <c r="AA45" s="295"/>
      <c r="AF45" s="504"/>
    </row>
    <row r="46" spans="1:32">
      <c r="A46" s="989" t="s">
        <v>1</v>
      </c>
      <c r="B46" s="273" t="s">
        <v>507</v>
      </c>
      <c r="C46" s="295">
        <v>457</v>
      </c>
      <c r="D46" s="295">
        <v>492</v>
      </c>
      <c r="E46" s="295">
        <v>565</v>
      </c>
      <c r="F46" s="295">
        <v>413</v>
      </c>
      <c r="G46" s="295">
        <v>515</v>
      </c>
      <c r="H46" s="295">
        <v>669</v>
      </c>
      <c r="I46" s="295">
        <v>756</v>
      </c>
      <c r="J46" s="295">
        <v>897</v>
      </c>
      <c r="K46" s="295">
        <v>811</v>
      </c>
      <c r="L46" s="295">
        <v>710</v>
      </c>
      <c r="M46" s="295">
        <v>815</v>
      </c>
      <c r="N46" s="295">
        <v>920.1</v>
      </c>
      <c r="O46" s="295">
        <v>858.6</v>
      </c>
      <c r="P46" s="295">
        <v>914.69999999999993</v>
      </c>
      <c r="Q46" s="295">
        <v>947</v>
      </c>
      <c r="R46" s="295">
        <v>931.7</v>
      </c>
      <c r="S46" s="295">
        <v>956.3</v>
      </c>
      <c r="T46" s="295">
        <v>1009.2</v>
      </c>
      <c r="U46" s="295">
        <v>1071.7</v>
      </c>
      <c r="V46" s="295">
        <v>1266.4000000000001</v>
      </c>
      <c r="W46" s="295">
        <v>501</v>
      </c>
      <c r="X46" s="295">
        <v>554</v>
      </c>
      <c r="Y46" s="295" t="s">
        <v>2789</v>
      </c>
      <c r="Z46" s="295"/>
      <c r="AA46" s="295"/>
      <c r="AF46" s="7"/>
    </row>
    <row r="47" spans="1:32">
      <c r="A47" s="989"/>
      <c r="B47" s="273" t="s">
        <v>508</v>
      </c>
      <c r="C47" s="295">
        <v>256</v>
      </c>
      <c r="D47" s="295">
        <v>291</v>
      </c>
      <c r="E47" s="295">
        <v>317</v>
      </c>
      <c r="F47" s="295">
        <v>257</v>
      </c>
      <c r="G47" s="295">
        <v>355</v>
      </c>
      <c r="H47" s="295">
        <v>416</v>
      </c>
      <c r="I47" s="295">
        <v>466</v>
      </c>
      <c r="J47" s="295">
        <v>557</v>
      </c>
      <c r="K47" s="295">
        <v>472</v>
      </c>
      <c r="L47" s="295">
        <v>381</v>
      </c>
      <c r="M47" s="295">
        <v>373</v>
      </c>
      <c r="N47" s="295">
        <v>349.5</v>
      </c>
      <c r="O47" s="295">
        <v>385</v>
      </c>
      <c r="P47" s="295">
        <v>379.4</v>
      </c>
      <c r="Q47" s="295">
        <v>513</v>
      </c>
      <c r="R47" s="295">
        <v>349.6</v>
      </c>
      <c r="S47" s="295">
        <v>407.8</v>
      </c>
      <c r="T47" s="295">
        <v>410.1</v>
      </c>
      <c r="U47" s="295">
        <v>445.3</v>
      </c>
      <c r="V47" s="295">
        <v>686</v>
      </c>
      <c r="W47" s="295">
        <v>150</v>
      </c>
      <c r="X47" s="295">
        <v>166</v>
      </c>
      <c r="Y47" s="295">
        <v>318</v>
      </c>
      <c r="Z47" s="295"/>
      <c r="AA47" s="295"/>
      <c r="AF47" s="7"/>
    </row>
    <row r="48" spans="1:32">
      <c r="A48" s="989"/>
      <c r="B48" s="273" t="s">
        <v>509</v>
      </c>
      <c r="C48" s="295">
        <v>201</v>
      </c>
      <c r="D48" s="295">
        <v>201</v>
      </c>
      <c r="E48" s="295">
        <v>248</v>
      </c>
      <c r="F48" s="295">
        <v>156</v>
      </c>
      <c r="G48" s="295">
        <v>160</v>
      </c>
      <c r="H48" s="295">
        <v>253</v>
      </c>
      <c r="I48" s="295">
        <v>290</v>
      </c>
      <c r="J48" s="295">
        <v>340</v>
      </c>
      <c r="K48" s="295">
        <v>339</v>
      </c>
      <c r="L48" s="295">
        <v>329</v>
      </c>
      <c r="M48" s="295">
        <v>442</v>
      </c>
      <c r="N48" s="295">
        <v>570.6</v>
      </c>
      <c r="O48" s="295">
        <v>473.6</v>
      </c>
      <c r="P48" s="295">
        <v>535.29999999999995</v>
      </c>
      <c r="Q48" s="295">
        <v>434</v>
      </c>
      <c r="R48" s="295">
        <v>582.1</v>
      </c>
      <c r="S48" s="295">
        <v>548.5</v>
      </c>
      <c r="T48" s="295">
        <v>599.1</v>
      </c>
      <c r="U48" s="295">
        <v>626.4</v>
      </c>
      <c r="V48" s="295">
        <v>580.4</v>
      </c>
      <c r="W48" s="295">
        <v>351</v>
      </c>
      <c r="X48" s="295">
        <v>388</v>
      </c>
      <c r="Y48" s="295">
        <v>743</v>
      </c>
      <c r="Z48" s="295"/>
      <c r="AA48" s="295"/>
      <c r="AF48" s="7"/>
    </row>
    <row r="49" spans="1:32">
      <c r="A49" s="989" t="s">
        <v>0</v>
      </c>
      <c r="B49" s="273" t="s">
        <v>507</v>
      </c>
      <c r="C49" s="295">
        <v>1966</v>
      </c>
      <c r="D49" s="295">
        <v>2217</v>
      </c>
      <c r="E49" s="295"/>
      <c r="F49" s="295"/>
      <c r="G49" s="295">
        <v>1854</v>
      </c>
      <c r="H49" s="295">
        <v>1558</v>
      </c>
      <c r="I49" s="295">
        <v>2287</v>
      </c>
      <c r="J49" s="295">
        <v>2506</v>
      </c>
      <c r="K49" s="295">
        <v>1956</v>
      </c>
      <c r="L49" s="295">
        <v>2017</v>
      </c>
      <c r="M49" s="295">
        <v>2239</v>
      </c>
      <c r="N49" s="295">
        <v>2423</v>
      </c>
      <c r="O49" s="295">
        <v>1794</v>
      </c>
      <c r="P49" s="295">
        <v>1832.6</v>
      </c>
      <c r="Q49" s="295">
        <v>1880</v>
      </c>
      <c r="R49" s="295">
        <v>2056.6</v>
      </c>
      <c r="S49" s="295">
        <v>2167.6999999999998</v>
      </c>
      <c r="T49" s="295">
        <v>2423</v>
      </c>
      <c r="U49" s="295">
        <v>2579.9</v>
      </c>
      <c r="V49" s="295">
        <v>2294.2000000000003</v>
      </c>
      <c r="W49" s="295">
        <v>639</v>
      </c>
      <c r="X49" s="295">
        <v>380.8</v>
      </c>
      <c r="Y49" s="295">
        <v>1043.8000000000002</v>
      </c>
      <c r="Z49" s="295"/>
      <c r="AA49" s="295"/>
      <c r="AF49" s="7"/>
    </row>
    <row r="50" spans="1:32">
      <c r="A50" s="989"/>
      <c r="B50" s="273" t="s">
        <v>508</v>
      </c>
      <c r="C50" s="295">
        <v>1614</v>
      </c>
      <c r="D50" s="295">
        <v>1781</v>
      </c>
      <c r="E50" s="295"/>
      <c r="F50" s="295"/>
      <c r="G50" s="295">
        <v>1261</v>
      </c>
      <c r="H50" s="295">
        <v>1293</v>
      </c>
      <c r="I50" s="295">
        <v>1894</v>
      </c>
      <c r="J50" s="295">
        <v>2128</v>
      </c>
      <c r="K50" s="295">
        <v>1827</v>
      </c>
      <c r="L50" s="295">
        <v>1881</v>
      </c>
      <c r="M50" s="295">
        <v>1896</v>
      </c>
      <c r="N50" s="295">
        <v>2006</v>
      </c>
      <c r="O50" s="295">
        <v>1425</v>
      </c>
      <c r="P50" s="295">
        <v>1595.1999999999998</v>
      </c>
      <c r="Q50" s="295">
        <v>1695.6</v>
      </c>
      <c r="R50" s="295">
        <v>1896.7</v>
      </c>
      <c r="S50" s="295">
        <v>2025.5</v>
      </c>
      <c r="T50" s="295">
        <v>2257.4</v>
      </c>
      <c r="U50" s="295">
        <v>2277.5</v>
      </c>
      <c r="V50" s="295">
        <v>2073.6000000000004</v>
      </c>
      <c r="W50" s="295">
        <v>539</v>
      </c>
      <c r="X50" s="295">
        <v>275.10000000000002</v>
      </c>
      <c r="Y50" s="295">
        <v>869.40000000000009</v>
      </c>
      <c r="Z50" s="295"/>
      <c r="AA50" s="295"/>
      <c r="AF50" s="7"/>
    </row>
    <row r="51" spans="1:32">
      <c r="A51" s="989"/>
      <c r="B51" s="273" t="s">
        <v>509</v>
      </c>
      <c r="C51" s="295">
        <v>352</v>
      </c>
      <c r="D51" s="295">
        <v>436</v>
      </c>
      <c r="E51" s="295"/>
      <c r="F51" s="295"/>
      <c r="G51" s="295">
        <v>593</v>
      </c>
      <c r="H51" s="295">
        <v>265</v>
      </c>
      <c r="I51" s="295">
        <v>393</v>
      </c>
      <c r="J51" s="295">
        <v>378</v>
      </c>
      <c r="K51" s="295">
        <v>129</v>
      </c>
      <c r="L51" s="295">
        <v>136</v>
      </c>
      <c r="M51" s="295">
        <v>343</v>
      </c>
      <c r="N51" s="295">
        <v>417</v>
      </c>
      <c r="O51" s="295">
        <v>369</v>
      </c>
      <c r="P51" s="295">
        <v>237.4</v>
      </c>
      <c r="Q51" s="295">
        <v>184.4</v>
      </c>
      <c r="R51" s="295">
        <v>159.9</v>
      </c>
      <c r="S51" s="295">
        <v>142.19999999999999</v>
      </c>
      <c r="T51" s="295">
        <v>165.6</v>
      </c>
      <c r="U51" s="295">
        <v>302.39999999999998</v>
      </c>
      <c r="V51" s="295">
        <v>220.6</v>
      </c>
      <c r="W51" s="295">
        <v>100</v>
      </c>
      <c r="X51" s="295">
        <v>105.7</v>
      </c>
      <c r="Y51" s="295">
        <v>174.4</v>
      </c>
      <c r="Z51" s="295"/>
      <c r="AA51" s="295"/>
      <c r="AF51" s="7"/>
    </row>
    <row r="52" spans="1:32">
      <c r="A52" s="989" t="s">
        <v>19</v>
      </c>
      <c r="B52" s="273" t="s">
        <v>507</v>
      </c>
      <c r="C52" s="596">
        <v>11856.5</v>
      </c>
      <c r="D52" s="596">
        <v>13165.8</v>
      </c>
      <c r="E52" s="596">
        <v>12109.3</v>
      </c>
      <c r="F52" s="596">
        <v>12395.9</v>
      </c>
      <c r="G52" s="596">
        <v>14153.8</v>
      </c>
      <c r="H52" s="596">
        <v>16446.5</v>
      </c>
      <c r="I52" s="596">
        <v>18309.099999999999</v>
      </c>
      <c r="J52" s="596">
        <v>20604.900000000001</v>
      </c>
      <c r="K52" s="596">
        <v>20507.3</v>
      </c>
      <c r="L52" s="596">
        <v>17717.7</v>
      </c>
      <c r="M52" s="596">
        <v>20949.7</v>
      </c>
      <c r="N52" s="596">
        <v>20058.5</v>
      </c>
      <c r="O52" s="596">
        <v>22361.1</v>
      </c>
      <c r="P52" s="596">
        <v>22817.8</v>
      </c>
      <c r="Q52" s="596">
        <v>23168.3</v>
      </c>
      <c r="R52" s="596">
        <v>22303.399999999998</v>
      </c>
      <c r="S52" s="596">
        <v>25214.399999999998</v>
      </c>
      <c r="T52" s="596">
        <v>24125.499999999996</v>
      </c>
      <c r="U52" s="596">
        <v>26197.7</v>
      </c>
      <c r="V52" s="596">
        <v>22583.600000000002</v>
      </c>
      <c r="W52" s="596">
        <f>W4+W7+W10+W13+W16+W19+W22+W25+W28+W31+W34+W37+W40+W43+W46+W49</f>
        <v>7133</v>
      </c>
      <c r="X52" s="596">
        <f t="shared" ref="X52:AA52" si="0">X4+X7+X10+X13+X16+X19+X22+X25+X28+X31+X34+X37+X40+X43+X46+X49</f>
        <v>6417.2550000000001</v>
      </c>
      <c r="Y52" s="596">
        <f t="shared" si="0"/>
        <v>10230.400000000001</v>
      </c>
      <c r="Z52" s="596">
        <f t="shared" si="0"/>
        <v>10800.3</v>
      </c>
      <c r="AA52" s="596" t="e">
        <f t="shared" si="0"/>
        <v>#VALUE!</v>
      </c>
      <c r="AF52" s="7"/>
    </row>
    <row r="53" spans="1:32">
      <c r="A53" s="989"/>
      <c r="B53" s="273" t="s">
        <v>508</v>
      </c>
      <c r="C53" s="596">
        <v>10076.5</v>
      </c>
      <c r="D53" s="596">
        <v>11055.3</v>
      </c>
      <c r="E53" s="596">
        <v>10375.4</v>
      </c>
      <c r="F53" s="596">
        <v>10818.6</v>
      </c>
      <c r="G53" s="596">
        <v>12081.1</v>
      </c>
      <c r="H53" s="596">
        <v>14407.4</v>
      </c>
      <c r="I53" s="596">
        <v>16062.2</v>
      </c>
      <c r="J53" s="596">
        <v>18245.900000000001</v>
      </c>
      <c r="K53" s="596">
        <v>18533.599999999999</v>
      </c>
      <c r="L53" s="596">
        <v>15692</v>
      </c>
      <c r="M53" s="596">
        <v>18196.3</v>
      </c>
      <c r="N53" s="596">
        <v>16924.7</v>
      </c>
      <c r="O53" s="596">
        <v>19355.099999999999</v>
      </c>
      <c r="P53" s="596">
        <v>19800.900000000001</v>
      </c>
      <c r="Q53" s="596">
        <v>19826.999999999996</v>
      </c>
      <c r="R53" s="596">
        <v>18889.100000000002</v>
      </c>
      <c r="S53" s="596">
        <v>21791.599999999999</v>
      </c>
      <c r="T53" s="596">
        <v>21272.7</v>
      </c>
      <c r="U53" s="596">
        <v>23065.599999999999</v>
      </c>
      <c r="V53" s="596">
        <v>20695.600000000006</v>
      </c>
      <c r="W53" s="596">
        <f t="shared" ref="W53:AA53" si="1">W5+W8+W11+W14+W17+W20+W23+W26+W29+W32+W35+W38+W41+W44+W47+W50</f>
        <v>6106.5</v>
      </c>
      <c r="X53" s="596">
        <f t="shared" si="1"/>
        <v>5012.9730000000009</v>
      </c>
      <c r="Y53" s="596">
        <f t="shared" si="1"/>
        <v>8822.7999999999993</v>
      </c>
      <c r="Z53" s="596">
        <f t="shared" si="1"/>
        <v>10329</v>
      </c>
      <c r="AA53" s="596">
        <f t="shared" si="1"/>
        <v>10029.799999999999</v>
      </c>
      <c r="AF53" s="7"/>
    </row>
    <row r="54" spans="1:32">
      <c r="A54" s="989"/>
      <c r="B54" s="273" t="s">
        <v>509</v>
      </c>
      <c r="C54" s="596">
        <v>1780</v>
      </c>
      <c r="D54" s="596">
        <v>2110.5</v>
      </c>
      <c r="E54" s="596">
        <v>1733.9</v>
      </c>
      <c r="F54" s="596">
        <v>1577.3000000000002</v>
      </c>
      <c r="G54" s="596">
        <v>2072.6999999999998</v>
      </c>
      <c r="H54" s="596">
        <v>2039.1</v>
      </c>
      <c r="I54" s="596">
        <v>2246.9</v>
      </c>
      <c r="J54" s="596">
        <v>2359</v>
      </c>
      <c r="K54" s="596">
        <v>1973.7</v>
      </c>
      <c r="L54" s="596">
        <v>2025.7</v>
      </c>
      <c r="M54" s="596">
        <v>2753.3999999999996</v>
      </c>
      <c r="N54" s="596">
        <v>3133.7999999999997</v>
      </c>
      <c r="O54" s="596">
        <v>3005.9999999999995</v>
      </c>
      <c r="P54" s="596">
        <v>3016.9</v>
      </c>
      <c r="Q54" s="596">
        <v>3341.3000000000006</v>
      </c>
      <c r="R54" s="596">
        <v>3414.2999999999997</v>
      </c>
      <c r="S54" s="596">
        <v>3422.7999999999997</v>
      </c>
      <c r="T54" s="596">
        <v>2852.7999999999993</v>
      </c>
      <c r="U54" s="596">
        <v>3132.1</v>
      </c>
      <c r="V54" s="596">
        <v>1888</v>
      </c>
      <c r="W54" s="596">
        <f t="shared" ref="W54:AA54" si="2">W6+W9+W12+W15+W18+W21+W24+W27+W30+W33+W36+W39+W42+W45+W48+W51</f>
        <v>1026.5</v>
      </c>
      <c r="X54" s="596">
        <f t="shared" si="2"/>
        <v>1404.2819999999999</v>
      </c>
      <c r="Y54" s="596">
        <f t="shared" si="2"/>
        <v>1407.72</v>
      </c>
      <c r="Z54" s="596">
        <f t="shared" si="2"/>
        <v>471.3</v>
      </c>
      <c r="AA54" s="596">
        <f t="shared" si="2"/>
        <v>314.88600000000002</v>
      </c>
      <c r="AF54" s="7"/>
    </row>
    <row r="55" spans="1:32">
      <c r="B55" s="17"/>
      <c r="C55" s="17"/>
      <c r="D55" s="17"/>
      <c r="E55" s="17"/>
      <c r="F55" s="17"/>
      <c r="G55" s="17"/>
      <c r="H55" s="17"/>
      <c r="I55" s="17"/>
      <c r="J55" s="17"/>
      <c r="K55" s="17"/>
      <c r="L55" s="17"/>
      <c r="M55" s="17"/>
      <c r="N55" s="17"/>
      <c r="O55" s="17"/>
      <c r="P55" s="17"/>
      <c r="Q55" s="265"/>
      <c r="R55" s="265"/>
      <c r="S55" s="17"/>
      <c r="T55" s="17"/>
      <c r="U55" s="17"/>
      <c r="V55" s="17"/>
      <c r="W55" s="17"/>
      <c r="X55" s="17"/>
      <c r="Y55" s="17"/>
      <c r="Z55" s="17"/>
      <c r="AA55" s="17"/>
    </row>
    <row r="56" spans="1:32">
      <c r="A56" s="136" t="s">
        <v>18</v>
      </c>
      <c r="C56" s="17"/>
      <c r="D56" s="17"/>
      <c r="E56" s="17"/>
      <c r="F56" s="17"/>
      <c r="G56" s="17"/>
      <c r="H56" s="17"/>
      <c r="I56" s="17"/>
      <c r="J56" s="17"/>
      <c r="K56" s="17"/>
      <c r="L56" s="17"/>
      <c r="M56" s="17"/>
      <c r="N56" s="17"/>
      <c r="R56" s="264"/>
    </row>
    <row r="57" spans="1:32">
      <c r="C57" s="132"/>
      <c r="D57" s="132"/>
      <c r="E57" s="132"/>
      <c r="F57" s="132"/>
      <c r="G57" s="132"/>
      <c r="H57" s="132"/>
      <c r="I57" s="132"/>
      <c r="J57" s="132"/>
      <c r="K57" s="132"/>
      <c r="L57" s="132"/>
      <c r="M57" s="132"/>
      <c r="N57" s="132"/>
      <c r="Q57" s="130"/>
      <c r="R57" s="130"/>
      <c r="S57" s="130"/>
      <c r="T57" s="130"/>
      <c r="U57" s="130"/>
      <c r="V57" s="130"/>
      <c r="W57" s="130"/>
      <c r="X57" s="130"/>
      <c r="Y57" s="130"/>
      <c r="Z57" s="130"/>
      <c r="AA57" s="130"/>
    </row>
    <row r="58" spans="1:32">
      <c r="A58" s="132"/>
      <c r="C58" s="42"/>
      <c r="D58" s="42"/>
      <c r="E58" s="42"/>
      <c r="F58" s="42"/>
      <c r="G58" s="42"/>
      <c r="H58" s="42"/>
      <c r="I58" s="42"/>
      <c r="J58" s="42"/>
      <c r="K58" s="42"/>
      <c r="L58" s="42"/>
      <c r="M58" s="42"/>
      <c r="N58" s="42"/>
    </row>
    <row r="59" spans="1:32">
      <c r="A59" s="17" t="s">
        <v>2864</v>
      </c>
      <c r="C59" s="42"/>
      <c r="D59" s="42"/>
      <c r="E59" s="42"/>
      <c r="F59" s="42"/>
      <c r="G59" s="42"/>
      <c r="H59" s="42"/>
      <c r="I59" s="42"/>
      <c r="J59" s="42"/>
      <c r="K59" s="42"/>
      <c r="L59" s="42"/>
      <c r="M59" s="42"/>
      <c r="N59" s="42"/>
    </row>
    <row r="60" spans="1:32">
      <c r="A60" s="17"/>
      <c r="C60" s="42"/>
      <c r="D60" s="42"/>
      <c r="E60" s="42"/>
      <c r="F60" s="42"/>
      <c r="G60" s="42"/>
      <c r="H60" s="42"/>
      <c r="I60" s="42"/>
      <c r="J60" s="42"/>
      <c r="K60" s="42"/>
      <c r="L60" s="42"/>
      <c r="M60" s="42"/>
      <c r="N60" s="42"/>
    </row>
    <row r="61" spans="1:32">
      <c r="A61" s="17" t="s">
        <v>3307</v>
      </c>
      <c r="B61" s="132"/>
      <c r="C61" s="42"/>
      <c r="D61" s="42"/>
      <c r="E61" s="42"/>
      <c r="F61" s="42"/>
      <c r="G61" s="42"/>
      <c r="H61" s="42"/>
      <c r="I61" s="42"/>
      <c r="J61" s="42"/>
      <c r="K61" s="42"/>
      <c r="L61" s="42"/>
      <c r="M61" s="42"/>
      <c r="N61" s="42"/>
    </row>
    <row r="62" spans="1:32">
      <c r="A62" s="17" t="s">
        <v>3585</v>
      </c>
      <c r="B62" s="132"/>
      <c r="C62" s="42"/>
      <c r="D62" s="42"/>
      <c r="E62" s="42"/>
      <c r="F62" s="42"/>
      <c r="G62" s="42"/>
      <c r="H62" s="42"/>
      <c r="I62" s="42"/>
      <c r="J62" s="42"/>
      <c r="K62" s="42"/>
      <c r="L62" s="42"/>
      <c r="M62" s="42"/>
      <c r="N62" s="42"/>
    </row>
    <row r="63" spans="1:32">
      <c r="A63" s="74" t="s">
        <v>2948</v>
      </c>
    </row>
    <row r="64" spans="1:32">
      <c r="A64" s="17" t="s">
        <v>3573</v>
      </c>
    </row>
  </sheetData>
  <mergeCells count="17">
    <mergeCell ref="A37:A39"/>
    <mergeCell ref="A4:A6"/>
    <mergeCell ref="A7:A9"/>
    <mergeCell ref="A10:A12"/>
    <mergeCell ref="A13:A15"/>
    <mergeCell ref="A16:A18"/>
    <mergeCell ref="A19:A21"/>
    <mergeCell ref="A22:A24"/>
    <mergeCell ref="A25:A27"/>
    <mergeCell ref="A28:A30"/>
    <mergeCell ref="A31:A33"/>
    <mergeCell ref="A34:A36"/>
    <mergeCell ref="A40:A42"/>
    <mergeCell ref="A43:A45"/>
    <mergeCell ref="A46:A48"/>
    <mergeCell ref="A49:A51"/>
    <mergeCell ref="A52:A54"/>
  </mergeCells>
  <hyperlinks>
    <hyperlink ref="AC3" location="Content!A1" display="Back to content page" xr:uid="{00000000-0004-0000-9E00-000000000000}"/>
  </hyperlinks>
  <pageMargins left="0.7" right="0.7" top="0.75" bottom="0.75" header="0.3" footer="0.3"/>
  <pageSetup paperSize="9" orientation="portrait" horizontalDpi="4294967293" r:id="rId1"/>
  <legacy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AI36"/>
  <sheetViews>
    <sheetView zoomScale="83" zoomScaleNormal="83" workbookViewId="0">
      <selection activeCell="H50" sqref="H50"/>
    </sheetView>
  </sheetViews>
  <sheetFormatPr defaultRowHeight="14.5"/>
  <cols>
    <col min="1" max="1" width="33.7265625" customWidth="1"/>
    <col min="2" max="13" width="8.26953125" customWidth="1"/>
    <col min="14" max="14" width="9.453125" customWidth="1"/>
    <col min="15" max="16" width="8.26953125" customWidth="1"/>
    <col min="17" max="19" width="9.453125" customWidth="1"/>
    <col min="20" max="21" width="9.453125" bestFit="1" customWidth="1"/>
    <col min="22" max="27" width="8.26953125" bestFit="1" customWidth="1"/>
    <col min="28" max="31" width="8.26953125" customWidth="1"/>
    <col min="32" max="33" width="11.26953125" bestFit="1" customWidth="1"/>
  </cols>
  <sheetData>
    <row r="1" spans="1:35">
      <c r="A1" s="35" t="s">
        <v>3135</v>
      </c>
      <c r="B1" s="17"/>
      <c r="C1" s="17"/>
      <c r="D1" s="17"/>
      <c r="E1" s="17"/>
      <c r="F1" s="17"/>
      <c r="G1" s="17"/>
      <c r="H1" s="17"/>
      <c r="I1" s="17"/>
      <c r="J1" s="17"/>
      <c r="K1" s="17"/>
      <c r="L1" s="17"/>
      <c r="M1" s="17"/>
      <c r="N1" s="17"/>
      <c r="O1" s="17"/>
      <c r="P1" s="17"/>
      <c r="Q1" s="17"/>
      <c r="R1" s="17"/>
      <c r="S1" s="17"/>
      <c r="T1" s="17"/>
      <c r="U1" s="17"/>
      <c r="V1" s="17"/>
      <c r="W1" s="17"/>
      <c r="X1" s="17"/>
      <c r="Y1" s="17"/>
      <c r="Z1" s="17"/>
      <c r="AA1" s="14"/>
      <c r="AB1" s="14"/>
      <c r="AC1" s="14"/>
      <c r="AD1" s="14"/>
      <c r="AE1" s="14"/>
    </row>
    <row r="2" spans="1:35">
      <c r="A2" s="17"/>
      <c r="B2" s="17"/>
      <c r="C2" s="17"/>
      <c r="D2" s="17"/>
      <c r="E2" s="17"/>
      <c r="F2" s="17"/>
      <c r="G2" s="17"/>
      <c r="H2" s="17"/>
      <c r="I2" s="17"/>
      <c r="J2" s="17"/>
      <c r="K2" s="17"/>
      <c r="L2" s="17"/>
      <c r="M2" s="17"/>
      <c r="N2" s="17"/>
      <c r="O2" s="17"/>
      <c r="P2" s="17"/>
      <c r="Q2" s="17"/>
      <c r="R2" s="17"/>
      <c r="S2" s="17"/>
      <c r="T2" s="17"/>
      <c r="U2" s="17"/>
      <c r="V2" s="17"/>
      <c r="W2" s="17"/>
      <c r="X2" s="17"/>
      <c r="Y2" s="17"/>
      <c r="Z2" s="17"/>
      <c r="AA2" s="14"/>
      <c r="AB2" s="14"/>
      <c r="AC2" s="14"/>
      <c r="AD2" s="14"/>
      <c r="AE2" s="14"/>
    </row>
    <row r="3" spans="1:35">
      <c r="A3" s="368" t="s">
        <v>14</v>
      </c>
      <c r="B3" s="217">
        <v>1995</v>
      </c>
      <c r="C3" s="217">
        <v>1996</v>
      </c>
      <c r="D3" s="217">
        <v>1997</v>
      </c>
      <c r="E3" s="217">
        <v>1998</v>
      </c>
      <c r="F3" s="217">
        <v>1999</v>
      </c>
      <c r="G3" s="217">
        <v>2000</v>
      </c>
      <c r="H3" s="217">
        <v>2001</v>
      </c>
      <c r="I3" s="217">
        <v>2002</v>
      </c>
      <c r="J3" s="217">
        <v>2003</v>
      </c>
      <c r="K3" s="217">
        <v>2004</v>
      </c>
      <c r="L3" s="217">
        <v>2005</v>
      </c>
      <c r="M3" s="217">
        <v>2006</v>
      </c>
      <c r="N3" s="217">
        <v>2007</v>
      </c>
      <c r="O3" s="217">
        <v>2008</v>
      </c>
      <c r="P3" s="217">
        <v>2009</v>
      </c>
      <c r="Q3" s="217">
        <v>2010</v>
      </c>
      <c r="R3" s="217">
        <v>2011</v>
      </c>
      <c r="S3" s="217">
        <v>2012</v>
      </c>
      <c r="T3" s="217">
        <v>2013</v>
      </c>
      <c r="U3" s="217">
        <v>2014</v>
      </c>
      <c r="V3" s="217">
        <v>2015</v>
      </c>
      <c r="W3" s="217">
        <v>2016</v>
      </c>
      <c r="X3" s="368">
        <v>2017</v>
      </c>
      <c r="Y3" s="217">
        <v>2018</v>
      </c>
      <c r="Z3" s="217">
        <v>2019</v>
      </c>
      <c r="AA3" s="217">
        <v>2020</v>
      </c>
      <c r="AB3" s="217">
        <v>2021</v>
      </c>
      <c r="AC3" s="217">
        <v>2022</v>
      </c>
      <c r="AD3" s="217">
        <v>2023</v>
      </c>
      <c r="AE3" s="217">
        <v>2024</v>
      </c>
      <c r="AG3" s="1" t="s">
        <v>528</v>
      </c>
    </row>
    <row r="4" spans="1:35">
      <c r="A4" s="92" t="s">
        <v>13</v>
      </c>
      <c r="B4" s="503">
        <v>27</v>
      </c>
      <c r="C4" s="503">
        <v>38</v>
      </c>
      <c r="D4" s="503">
        <v>24</v>
      </c>
      <c r="E4" s="503">
        <v>39</v>
      </c>
      <c r="F4" s="503">
        <v>31</v>
      </c>
      <c r="G4" s="503">
        <v>34</v>
      </c>
      <c r="H4" s="503">
        <v>35</v>
      </c>
      <c r="I4" s="503">
        <v>51</v>
      </c>
      <c r="J4" s="503">
        <v>63</v>
      </c>
      <c r="K4" s="503">
        <v>82</v>
      </c>
      <c r="L4" s="503">
        <v>103</v>
      </c>
      <c r="M4" s="503">
        <v>91</v>
      </c>
      <c r="N4" s="503">
        <v>236</v>
      </c>
      <c r="O4" s="503">
        <v>293</v>
      </c>
      <c r="P4" s="503">
        <v>554</v>
      </c>
      <c r="Q4" s="503">
        <v>726</v>
      </c>
      <c r="R4" s="503">
        <v>646.47086053992791</v>
      </c>
      <c r="S4" s="503">
        <v>706.4652302559789</v>
      </c>
      <c r="T4" s="503">
        <v>1233.7194998194282</v>
      </c>
      <c r="U4" s="503">
        <v>1589.03116190835</v>
      </c>
      <c r="V4" s="503">
        <v>1162.7144231106602</v>
      </c>
      <c r="W4" s="503">
        <v>622.81634081101208</v>
      </c>
      <c r="X4" s="503">
        <v>880.40664642521699</v>
      </c>
      <c r="Y4" s="503">
        <v>543.93233878845194</v>
      </c>
      <c r="Z4" s="503">
        <v>384.04391671025064</v>
      </c>
      <c r="AA4" s="503">
        <v>16.21303762859684</v>
      </c>
      <c r="AB4" s="503">
        <v>22.270962713946972</v>
      </c>
      <c r="AC4" s="503">
        <v>19.66129577797166</v>
      </c>
      <c r="AD4" s="503">
        <v>7.5264719789143033</v>
      </c>
      <c r="AE4" s="503">
        <v>17.451502762058219</v>
      </c>
    </row>
    <row r="5" spans="1:35">
      <c r="A5" s="92" t="s">
        <v>12</v>
      </c>
      <c r="B5" s="503">
        <v>176</v>
      </c>
      <c r="C5" s="503">
        <v>105</v>
      </c>
      <c r="D5" s="503">
        <v>141</v>
      </c>
      <c r="E5" s="503">
        <v>179</v>
      </c>
      <c r="F5" s="503">
        <v>239</v>
      </c>
      <c r="G5" s="503">
        <v>227</v>
      </c>
      <c r="H5" s="503">
        <v>235</v>
      </c>
      <c r="I5" s="503">
        <v>324</v>
      </c>
      <c r="J5" s="503">
        <v>459</v>
      </c>
      <c r="K5" s="503">
        <v>582</v>
      </c>
      <c r="L5" s="503">
        <v>563</v>
      </c>
      <c r="M5" s="503">
        <v>539</v>
      </c>
      <c r="N5" s="503">
        <v>549</v>
      </c>
      <c r="O5" s="503">
        <v>555</v>
      </c>
      <c r="P5" s="503">
        <v>454</v>
      </c>
      <c r="Q5" s="503">
        <v>80</v>
      </c>
      <c r="R5" s="503">
        <v>466.65401221349566</v>
      </c>
      <c r="S5" s="503">
        <v>461.23464884400386</v>
      </c>
      <c r="T5" s="503">
        <v>482.00228272710478</v>
      </c>
      <c r="U5" s="503">
        <v>528.08005791530127</v>
      </c>
      <c r="V5" s="503">
        <v>533.82325444145624</v>
      </c>
      <c r="W5" s="503">
        <v>503.10572195838654</v>
      </c>
      <c r="X5" s="503">
        <v>542.14825628831852</v>
      </c>
      <c r="Y5" s="503">
        <v>583.39155684727734</v>
      </c>
      <c r="Z5" s="503">
        <v>704.96812706390267</v>
      </c>
      <c r="AA5" s="503">
        <v>168.75510540842174</v>
      </c>
      <c r="AB5" s="503">
        <v>190.87585265266944</v>
      </c>
      <c r="AC5" s="503">
        <v>462.22837345226884</v>
      </c>
      <c r="AD5" s="503">
        <v>547.27447766630814</v>
      </c>
      <c r="AE5" s="503">
        <v>586.64040782783945</v>
      </c>
    </row>
    <row r="6" spans="1:35">
      <c r="A6" s="92" t="s">
        <v>483</v>
      </c>
      <c r="B6" s="503"/>
      <c r="C6" s="503"/>
      <c r="D6" s="503"/>
      <c r="E6" s="503"/>
      <c r="F6" s="503"/>
      <c r="G6" s="503">
        <v>15</v>
      </c>
      <c r="H6" s="503">
        <v>9</v>
      </c>
      <c r="I6" s="503">
        <v>10.9</v>
      </c>
      <c r="J6" s="503">
        <v>15.6</v>
      </c>
      <c r="K6" s="503">
        <v>21.4</v>
      </c>
      <c r="L6" s="503">
        <v>24.4</v>
      </c>
      <c r="M6" s="503">
        <v>27.4</v>
      </c>
      <c r="N6" s="503">
        <v>30.4</v>
      </c>
      <c r="O6" s="503">
        <v>37.4</v>
      </c>
      <c r="P6" s="503">
        <v>32.299999999999997</v>
      </c>
      <c r="Q6" s="503">
        <v>35.200000000000003</v>
      </c>
      <c r="R6" s="503">
        <v>73.849230278828486</v>
      </c>
      <c r="S6" s="503">
        <v>71.374361699134468</v>
      </c>
      <c r="T6" s="503">
        <v>80.441320416496154</v>
      </c>
      <c r="U6" s="503">
        <v>99.090900056573375</v>
      </c>
      <c r="V6" s="503">
        <v>80.00796079205945</v>
      </c>
      <c r="W6" s="503">
        <v>77.257325054224012</v>
      </c>
      <c r="X6" s="503">
        <v>88.502712329045892</v>
      </c>
      <c r="Y6" s="503">
        <v>110.07979437004498</v>
      </c>
      <c r="Z6" s="503">
        <v>100.61905424417068</v>
      </c>
      <c r="AA6" s="503">
        <v>46.658636183097983</v>
      </c>
      <c r="AB6" s="503"/>
      <c r="AC6" s="503"/>
      <c r="AD6" s="503"/>
      <c r="AE6" s="503"/>
      <c r="AG6" s="261"/>
      <c r="AI6" s="504"/>
    </row>
    <row r="7" spans="1:35">
      <c r="A7" s="92" t="s">
        <v>89</v>
      </c>
      <c r="B7" s="503"/>
      <c r="C7" s="503"/>
      <c r="D7" s="503"/>
      <c r="E7" s="503"/>
      <c r="F7" s="503"/>
      <c r="G7" s="503"/>
      <c r="H7" s="503"/>
      <c r="I7" s="503"/>
      <c r="J7" s="503"/>
      <c r="K7" s="503"/>
      <c r="L7" s="503">
        <v>3.2</v>
      </c>
      <c r="M7" s="503">
        <v>3.1</v>
      </c>
      <c r="N7" s="503">
        <v>0.7</v>
      </c>
      <c r="O7" s="503">
        <v>0.7</v>
      </c>
      <c r="P7" s="503">
        <v>24</v>
      </c>
      <c r="Q7" s="503">
        <v>10.7</v>
      </c>
      <c r="R7" s="503"/>
      <c r="S7" s="503">
        <v>91.292297174393809</v>
      </c>
      <c r="T7" s="503">
        <v>91.846000673248</v>
      </c>
      <c r="U7" s="503">
        <v>131.72785721625598</v>
      </c>
      <c r="V7" s="503">
        <v>90.333438225696099</v>
      </c>
      <c r="W7" s="503">
        <v>63.938025610178599</v>
      </c>
      <c r="X7" s="503">
        <v>34.5682351599322</v>
      </c>
      <c r="Y7" s="503">
        <v>18.46054131865785</v>
      </c>
      <c r="Z7" s="503">
        <v>20.354500502024599</v>
      </c>
      <c r="AA7" s="503">
        <v>23.546972754381851</v>
      </c>
      <c r="AB7" s="503">
        <v>19.2054743833774</v>
      </c>
      <c r="AC7" s="503">
        <v>15.9854137383052</v>
      </c>
      <c r="AD7" s="503">
        <v>32.002585664559902</v>
      </c>
      <c r="AE7" s="503">
        <v>56.292810888598964</v>
      </c>
      <c r="AI7" s="7"/>
    </row>
    <row r="8" spans="1:35">
      <c r="A8" s="92" t="s">
        <v>482</v>
      </c>
      <c r="B8" s="503">
        <v>54</v>
      </c>
      <c r="C8" s="503">
        <v>42</v>
      </c>
      <c r="D8" s="503">
        <v>44</v>
      </c>
      <c r="E8" s="503">
        <v>51</v>
      </c>
      <c r="F8" s="503">
        <v>15</v>
      </c>
      <c r="G8" s="503">
        <v>24</v>
      </c>
      <c r="H8" s="503">
        <v>23</v>
      </c>
      <c r="I8" s="503">
        <v>45</v>
      </c>
      <c r="J8" s="503">
        <v>70.040000000000006</v>
      </c>
      <c r="K8" s="503">
        <v>75.099999999999994</v>
      </c>
      <c r="L8" s="503">
        <v>77.3</v>
      </c>
      <c r="M8" s="503">
        <v>75.099999999999994</v>
      </c>
      <c r="N8" s="503">
        <v>32.200000000000003</v>
      </c>
      <c r="O8" s="503">
        <v>26.3</v>
      </c>
      <c r="P8" s="503">
        <v>40.1</v>
      </c>
      <c r="Q8" s="503">
        <v>51.4</v>
      </c>
      <c r="R8" s="503">
        <v>9.8991938436532418</v>
      </c>
      <c r="S8" s="503">
        <v>29.575631786873174</v>
      </c>
      <c r="T8" s="503">
        <v>4.2415066333333336</v>
      </c>
      <c r="U8" s="503">
        <v>15.076622517412524</v>
      </c>
      <c r="V8" s="503">
        <v>14.000142595731038</v>
      </c>
      <c r="W8" s="503">
        <v>13.018534529398909</v>
      </c>
      <c r="X8" s="503">
        <v>12.8267054585386</v>
      </c>
      <c r="Y8" s="503">
        <v>14.909282783669951</v>
      </c>
      <c r="Z8" s="503">
        <v>14.258625164013839</v>
      </c>
      <c r="AA8" s="503">
        <v>6.6587545212378627</v>
      </c>
      <c r="AB8" s="503">
        <v>7.6452710906017574</v>
      </c>
      <c r="AC8" s="503">
        <v>11.498036035445159</v>
      </c>
      <c r="AD8" s="503">
        <v>21.517476265843779</v>
      </c>
      <c r="AE8" s="503">
        <v>19.700111788686918</v>
      </c>
      <c r="AI8" s="7"/>
    </row>
    <row r="9" spans="1:35">
      <c r="A9" s="92" t="s">
        <v>11</v>
      </c>
      <c r="B9" s="503">
        <v>29</v>
      </c>
      <c r="C9" s="503">
        <v>34</v>
      </c>
      <c r="D9" s="503">
        <v>34</v>
      </c>
      <c r="E9" s="503">
        <v>25</v>
      </c>
      <c r="F9" s="503">
        <v>23.1</v>
      </c>
      <c r="G9" s="503">
        <v>24</v>
      </c>
      <c r="H9" s="503">
        <v>23</v>
      </c>
      <c r="I9" s="503">
        <v>20</v>
      </c>
      <c r="J9" s="503">
        <v>28</v>
      </c>
      <c r="K9" s="503">
        <v>42</v>
      </c>
      <c r="L9" s="503">
        <v>26</v>
      </c>
      <c r="M9" s="503">
        <v>27</v>
      </c>
      <c r="N9" s="503">
        <v>43</v>
      </c>
      <c r="O9" s="503">
        <v>24</v>
      </c>
      <c r="P9" s="503">
        <v>40</v>
      </c>
      <c r="Q9" s="503">
        <v>25</v>
      </c>
      <c r="R9" s="503">
        <v>23.918532260613777</v>
      </c>
      <c r="S9" s="503">
        <v>21.615960835665945</v>
      </c>
      <c r="T9" s="503">
        <v>17.30195249347096</v>
      </c>
      <c r="U9" s="503">
        <v>16.226824403202531</v>
      </c>
      <c r="V9" s="503">
        <v>36.412353687773241</v>
      </c>
      <c r="W9" s="503">
        <v>46.684283462855277</v>
      </c>
      <c r="X9" s="503">
        <v>22.825288837606585</v>
      </c>
      <c r="Y9" s="503">
        <v>23.545259027279933</v>
      </c>
      <c r="Z9" s="503">
        <v>20.749127955262722</v>
      </c>
      <c r="AA9" s="503">
        <v>5.9764319990281241</v>
      </c>
      <c r="AB9" s="503">
        <v>10.202236356193673</v>
      </c>
      <c r="AC9" s="503">
        <v>10.595269907619414</v>
      </c>
      <c r="AD9" s="503">
        <v>10.733404710920771</v>
      </c>
      <c r="AE9" s="503">
        <v>9.1027732463295266</v>
      </c>
      <c r="AI9" s="7"/>
    </row>
    <row r="10" spans="1:35">
      <c r="A10" s="92" t="s">
        <v>10</v>
      </c>
      <c r="B10" s="503">
        <v>106</v>
      </c>
      <c r="C10" s="503">
        <v>102</v>
      </c>
      <c r="D10" s="503">
        <v>110</v>
      </c>
      <c r="E10" s="503">
        <v>136</v>
      </c>
      <c r="F10" s="503">
        <v>137</v>
      </c>
      <c r="G10" s="503">
        <v>152</v>
      </c>
      <c r="H10" s="503">
        <v>149</v>
      </c>
      <c r="I10" s="503">
        <v>109</v>
      </c>
      <c r="J10" s="503">
        <v>119</v>
      </c>
      <c r="K10" s="503">
        <v>239</v>
      </c>
      <c r="L10" s="503">
        <v>180.18</v>
      </c>
      <c r="M10" s="503">
        <v>231.91</v>
      </c>
      <c r="N10" s="503">
        <v>313</v>
      </c>
      <c r="O10" s="503">
        <v>459.65</v>
      </c>
      <c r="P10" s="503">
        <v>178.5</v>
      </c>
      <c r="Q10" s="503">
        <v>211.1</v>
      </c>
      <c r="R10" s="503">
        <v>478.15298059387749</v>
      </c>
      <c r="S10" s="503">
        <v>560.28026300099464</v>
      </c>
      <c r="T10" s="503">
        <v>573.97514639763506</v>
      </c>
      <c r="U10" s="503">
        <v>667.71428976872676</v>
      </c>
      <c r="V10" s="503">
        <v>621.39434003074666</v>
      </c>
      <c r="W10" s="503">
        <v>750.13373988290186</v>
      </c>
      <c r="X10" s="503">
        <v>670.56905262473731</v>
      </c>
      <c r="Y10" s="503">
        <v>696.67189667674802</v>
      </c>
      <c r="Z10" s="503">
        <v>747.48669353379591</v>
      </c>
      <c r="AA10" s="503">
        <v>144.63536982008856</v>
      </c>
      <c r="AB10" s="503">
        <v>99.799772747875878</v>
      </c>
      <c r="AC10" s="503">
        <v>367.02442087924487</v>
      </c>
      <c r="AD10" s="503"/>
      <c r="AE10" s="503"/>
      <c r="AI10" s="504"/>
    </row>
    <row r="11" spans="1:35">
      <c r="A11" s="92" t="s">
        <v>9</v>
      </c>
      <c r="B11" s="503">
        <v>22</v>
      </c>
      <c r="C11" s="503">
        <v>31</v>
      </c>
      <c r="D11" s="503">
        <v>32</v>
      </c>
      <c r="E11" s="503">
        <v>25</v>
      </c>
      <c r="F11" s="503">
        <v>42</v>
      </c>
      <c r="G11" s="503">
        <v>29</v>
      </c>
      <c r="H11" s="503">
        <v>40</v>
      </c>
      <c r="I11" s="503">
        <v>45</v>
      </c>
      <c r="J11" s="503">
        <v>35</v>
      </c>
      <c r="K11" s="503">
        <v>36</v>
      </c>
      <c r="L11" s="503">
        <v>43</v>
      </c>
      <c r="M11" s="503">
        <v>43</v>
      </c>
      <c r="N11" s="503">
        <v>48</v>
      </c>
      <c r="O11" s="503">
        <v>43</v>
      </c>
      <c r="P11" s="503">
        <v>46</v>
      </c>
      <c r="Q11" s="503">
        <v>45</v>
      </c>
      <c r="R11" s="503">
        <v>30.906617453346108</v>
      </c>
      <c r="S11" s="503">
        <v>31.070224179574975</v>
      </c>
      <c r="T11" s="503">
        <v>28.729664000582162</v>
      </c>
      <c r="U11" s="503">
        <v>32.395200969380141</v>
      </c>
      <c r="V11" s="503">
        <v>34.633692481098599</v>
      </c>
      <c r="W11" s="503">
        <v>26.148921049525701</v>
      </c>
      <c r="X11" s="503">
        <v>40.536891574132703</v>
      </c>
      <c r="Y11" s="503">
        <v>49.055121686491695</v>
      </c>
      <c r="Z11" s="503">
        <v>39.142262394615202</v>
      </c>
      <c r="AA11" s="503">
        <v>26.3555755485318</v>
      </c>
      <c r="AB11" s="503">
        <v>27.474108490816803</v>
      </c>
      <c r="AC11" s="503">
        <v>28</v>
      </c>
      <c r="AD11" s="503">
        <v>28.215489546851899</v>
      </c>
      <c r="AE11" s="503"/>
      <c r="AI11" s="7"/>
    </row>
    <row r="12" spans="1:35">
      <c r="A12" s="92" t="s">
        <v>8</v>
      </c>
      <c r="B12" s="503">
        <v>419.77528089887636</v>
      </c>
      <c r="C12" s="503">
        <v>452.9</v>
      </c>
      <c r="D12" s="503">
        <v>478.28978622327787</v>
      </c>
      <c r="E12" s="503">
        <v>495.82985821517929</v>
      </c>
      <c r="F12" s="503">
        <v>543.45924453280327</v>
      </c>
      <c r="G12" s="503">
        <v>542</v>
      </c>
      <c r="H12" s="503">
        <v>625</v>
      </c>
      <c r="I12" s="503">
        <v>612</v>
      </c>
      <c r="J12" s="503">
        <v>684</v>
      </c>
      <c r="K12" s="503">
        <v>845</v>
      </c>
      <c r="L12" s="503">
        <v>879</v>
      </c>
      <c r="M12" s="503">
        <v>1025</v>
      </c>
      <c r="N12" s="503">
        <v>1297</v>
      </c>
      <c r="O12" s="503">
        <v>1453</v>
      </c>
      <c r="P12" s="503">
        <v>1117</v>
      </c>
      <c r="Q12" s="503">
        <v>1277</v>
      </c>
      <c r="R12" s="503">
        <v>1488.0887063483353</v>
      </c>
      <c r="S12" s="503">
        <v>1476.8067169003987</v>
      </c>
      <c r="T12" s="503">
        <v>1321.0816133813842</v>
      </c>
      <c r="U12" s="503">
        <v>1446.8210637692221</v>
      </c>
      <c r="V12" s="503">
        <v>1431.7092025204884</v>
      </c>
      <c r="W12" s="503">
        <v>1571.8778736636073</v>
      </c>
      <c r="X12" s="503">
        <v>1747.6809362726631</v>
      </c>
      <c r="Y12" s="503">
        <v>1887.108632769955</v>
      </c>
      <c r="Z12" s="503">
        <v>1778.9812599939858</v>
      </c>
      <c r="AA12" s="503">
        <v>448.93275539340704</v>
      </c>
      <c r="AB12" s="503">
        <v>365.84839346191603</v>
      </c>
      <c r="AC12" s="503">
        <v>1467.6760343821772</v>
      </c>
      <c r="AD12" s="503">
        <v>1899.6746542338306</v>
      </c>
      <c r="AE12" s="503">
        <v>2016.043417302825</v>
      </c>
      <c r="AH12" s="504"/>
      <c r="AI12" s="7"/>
    </row>
    <row r="13" spans="1:35">
      <c r="A13" s="92" t="s">
        <v>6</v>
      </c>
      <c r="B13" s="503">
        <v>0</v>
      </c>
      <c r="C13" s="503">
        <v>49</v>
      </c>
      <c r="D13" s="503">
        <v>61</v>
      </c>
      <c r="E13" s="503">
        <v>61</v>
      </c>
      <c r="F13" s="503">
        <v>61</v>
      </c>
      <c r="G13" s="503">
        <v>74</v>
      </c>
      <c r="H13" s="503">
        <v>64</v>
      </c>
      <c r="I13" s="503">
        <v>65</v>
      </c>
      <c r="J13" s="503">
        <v>106</v>
      </c>
      <c r="K13" s="503">
        <v>96</v>
      </c>
      <c r="L13" s="503">
        <v>121.706717228</v>
      </c>
      <c r="M13" s="503">
        <v>143.15608843100387</v>
      </c>
      <c r="N13" s="503">
        <v>150.29759516000001</v>
      </c>
      <c r="O13" s="503">
        <v>185.43</v>
      </c>
      <c r="P13" s="503">
        <v>192.84420742384796</v>
      </c>
      <c r="Q13" s="503">
        <v>107.3123680108377</v>
      </c>
      <c r="R13" s="503">
        <v>138.20933722000001</v>
      </c>
      <c r="S13" s="503">
        <v>189.37418084999999</v>
      </c>
      <c r="T13" s="503">
        <v>198.70594282168753</v>
      </c>
      <c r="U13" s="503">
        <v>206.63088798191043</v>
      </c>
      <c r="V13" s="503">
        <v>192.79768235731075</v>
      </c>
      <c r="W13" s="503">
        <v>107.85151215367063</v>
      </c>
      <c r="X13" s="503">
        <v>150.5</v>
      </c>
      <c r="Y13" s="503">
        <v>241.83174939962095</v>
      </c>
      <c r="Z13" s="503">
        <v>252.27632255650627</v>
      </c>
      <c r="AA13" s="503">
        <v>89.997766421327498</v>
      </c>
      <c r="AB13" s="503">
        <v>126.87125772050602</v>
      </c>
      <c r="AC13" s="503">
        <v>200.33391303845252</v>
      </c>
      <c r="AD13" s="503">
        <v>221.24891749605774</v>
      </c>
      <c r="AE13" s="503">
        <v>207.1022575368529</v>
      </c>
      <c r="AI13" s="7"/>
    </row>
    <row r="14" spans="1:35">
      <c r="A14" s="92" t="s">
        <v>17</v>
      </c>
      <c r="B14" s="503">
        <v>278</v>
      </c>
      <c r="C14" s="503">
        <v>293</v>
      </c>
      <c r="D14" s="503">
        <v>333</v>
      </c>
      <c r="E14" s="503">
        <v>288</v>
      </c>
      <c r="F14" s="503">
        <v>287</v>
      </c>
      <c r="G14" s="503">
        <v>193</v>
      </c>
      <c r="H14" s="503">
        <v>264</v>
      </c>
      <c r="I14" s="503">
        <v>251</v>
      </c>
      <c r="J14" s="503">
        <v>383</v>
      </c>
      <c r="K14" s="503">
        <v>426</v>
      </c>
      <c r="L14" s="503">
        <v>363</v>
      </c>
      <c r="M14" s="503">
        <v>473</v>
      </c>
      <c r="N14" s="503">
        <v>542</v>
      </c>
      <c r="O14" s="503">
        <v>484</v>
      </c>
      <c r="P14" s="503">
        <v>469</v>
      </c>
      <c r="Q14" s="503">
        <v>560</v>
      </c>
      <c r="R14" s="503">
        <v>268.42251000602346</v>
      </c>
      <c r="S14" s="503">
        <v>294.00085276015233</v>
      </c>
      <c r="T14" s="503">
        <v>247.03130001207182</v>
      </c>
      <c r="U14" s="503">
        <v>451.93806525356007</v>
      </c>
      <c r="V14" s="503">
        <v>484.23356491422317</v>
      </c>
      <c r="W14" s="503">
        <v>225.57135270806447</v>
      </c>
      <c r="X14" s="503">
        <v>341.01684120322329</v>
      </c>
      <c r="Y14" s="503">
        <v>382.7893168693833</v>
      </c>
      <c r="Z14" s="503">
        <v>349.66103083062347</v>
      </c>
      <c r="AA14" s="503">
        <v>114.48697018130729</v>
      </c>
      <c r="AB14" s="503">
        <v>128.90601439776466</v>
      </c>
      <c r="AC14" s="503">
        <v>280.76909308590859</v>
      </c>
      <c r="AD14" s="503">
        <v>347.61602664845555</v>
      </c>
      <c r="AE14" s="503">
        <v>433.84490423719757</v>
      </c>
      <c r="AI14" s="7"/>
    </row>
    <row r="15" spans="1:35">
      <c r="A15" s="92" t="s">
        <v>4</v>
      </c>
      <c r="B15" s="503">
        <v>224</v>
      </c>
      <c r="C15" s="503">
        <v>182</v>
      </c>
      <c r="D15" s="503">
        <v>195</v>
      </c>
      <c r="E15" s="503">
        <v>191</v>
      </c>
      <c r="F15" s="503">
        <v>202</v>
      </c>
      <c r="G15" s="503">
        <v>225</v>
      </c>
      <c r="H15" s="503">
        <v>221</v>
      </c>
      <c r="I15" s="503">
        <v>247</v>
      </c>
      <c r="J15" s="503">
        <v>258</v>
      </c>
      <c r="K15" s="503">
        <v>256</v>
      </c>
      <c r="L15" s="503">
        <v>269</v>
      </c>
      <c r="M15" s="503">
        <v>323</v>
      </c>
      <c r="N15" s="503">
        <v>366</v>
      </c>
      <c r="O15" s="503">
        <v>360</v>
      </c>
      <c r="P15" s="503">
        <v>302</v>
      </c>
      <c r="Q15" s="503">
        <v>352</v>
      </c>
      <c r="R15" s="503">
        <v>291.00205817236696</v>
      </c>
      <c r="S15" s="503">
        <v>388.45629431311204</v>
      </c>
      <c r="T15" s="503">
        <v>430.17152836540401</v>
      </c>
      <c r="U15" s="503">
        <v>397.55</v>
      </c>
      <c r="V15" s="503">
        <v>392.42320000000001</v>
      </c>
      <c r="W15" s="503">
        <v>659.96707207378404</v>
      </c>
      <c r="X15" s="503">
        <v>741.4601039461345</v>
      </c>
      <c r="Y15" s="503">
        <v>800.35106221932938</v>
      </c>
      <c r="Z15" s="503">
        <v>856.3890088266927</v>
      </c>
      <c r="AA15" s="503">
        <v>327.17898422110233</v>
      </c>
      <c r="AB15" s="503">
        <v>588.41528696361513</v>
      </c>
      <c r="AC15" s="503">
        <v>936.42567971664516</v>
      </c>
      <c r="AD15" s="503">
        <v>993.69903469971337</v>
      </c>
      <c r="AE15" s="503">
        <v>925.08296559668293</v>
      </c>
      <c r="AI15" s="504"/>
    </row>
    <row r="16" spans="1:35">
      <c r="A16" s="92" t="s">
        <v>2790</v>
      </c>
      <c r="B16" s="503">
        <v>2654</v>
      </c>
      <c r="C16" s="503">
        <v>3137</v>
      </c>
      <c r="D16" s="503">
        <v>3422</v>
      </c>
      <c r="E16" s="503">
        <v>3419</v>
      </c>
      <c r="F16" s="503">
        <v>3407</v>
      </c>
      <c r="G16" s="545">
        <v>3337.2769807650716</v>
      </c>
      <c r="H16" s="545">
        <v>3249.7596473468866</v>
      </c>
      <c r="I16" s="545">
        <v>3686.2992171682595</v>
      </c>
      <c r="J16" s="545">
        <v>6619.4115918225443</v>
      </c>
      <c r="K16" s="545">
        <v>7537.6156817873143</v>
      </c>
      <c r="L16" s="545">
        <v>8616.0645954006723</v>
      </c>
      <c r="M16" s="545">
        <v>9218.3330427473702</v>
      </c>
      <c r="N16" s="545">
        <v>10188.557056656839</v>
      </c>
      <c r="O16" s="545">
        <v>9151.0731791194539</v>
      </c>
      <c r="P16" s="545">
        <v>8630.3960434077653</v>
      </c>
      <c r="Q16" s="545">
        <v>10291.913560484554</v>
      </c>
      <c r="R16" s="503">
        <v>9557.3345000000008</v>
      </c>
      <c r="S16" s="503">
        <v>9993.6335999999992</v>
      </c>
      <c r="T16" s="503">
        <v>9242.1594000000005</v>
      </c>
      <c r="U16" s="503">
        <v>9354.8016000000007</v>
      </c>
      <c r="V16" s="503">
        <v>8240.0483999999997</v>
      </c>
      <c r="W16" s="503">
        <v>7910.7200999999995</v>
      </c>
      <c r="X16" s="503">
        <v>8831.5007000000005</v>
      </c>
      <c r="Y16" s="503">
        <v>8944.1330999999991</v>
      </c>
      <c r="Z16" s="503">
        <v>8383.75</v>
      </c>
      <c r="AA16" s="503">
        <v>2471</v>
      </c>
      <c r="AB16" s="503">
        <v>2120</v>
      </c>
      <c r="AC16" s="503">
        <v>4772</v>
      </c>
      <c r="AD16" s="503">
        <v>5676</v>
      </c>
      <c r="AE16" s="503">
        <v>6366</v>
      </c>
      <c r="AI16" s="7"/>
    </row>
    <row r="17" spans="1:35">
      <c r="A17" s="92" t="s">
        <v>32</v>
      </c>
      <c r="B17" s="503">
        <v>258.10000000000002</v>
      </c>
      <c r="C17" s="503">
        <v>322</v>
      </c>
      <c r="D17" s="503">
        <v>392.4</v>
      </c>
      <c r="E17" s="503">
        <v>570</v>
      </c>
      <c r="F17" s="503">
        <v>733.3</v>
      </c>
      <c r="G17" s="503">
        <v>739.1</v>
      </c>
      <c r="H17" s="503">
        <v>725</v>
      </c>
      <c r="I17" s="503">
        <v>730</v>
      </c>
      <c r="J17" s="503">
        <v>731</v>
      </c>
      <c r="K17" s="503">
        <v>746.1</v>
      </c>
      <c r="L17" s="503">
        <v>823.1</v>
      </c>
      <c r="M17" s="503">
        <v>950</v>
      </c>
      <c r="N17" s="503">
        <v>1198</v>
      </c>
      <c r="O17" s="503">
        <v>1288.7</v>
      </c>
      <c r="P17" s="503">
        <v>1159.8</v>
      </c>
      <c r="Q17" s="503">
        <v>1254.5</v>
      </c>
      <c r="R17" s="503">
        <v>1353.2</v>
      </c>
      <c r="S17" s="503">
        <v>1712.7</v>
      </c>
      <c r="T17" s="503">
        <v>1880.4048919739719</v>
      </c>
      <c r="U17" s="503">
        <v>2010.10132938174</v>
      </c>
      <c r="V17" s="503">
        <v>1902.0000000000002</v>
      </c>
      <c r="W17" s="503">
        <v>2131.6</v>
      </c>
      <c r="X17" s="503">
        <v>2250.3000000000002</v>
      </c>
      <c r="Y17" s="503">
        <v>2449.3654345715936</v>
      </c>
      <c r="Z17" s="503">
        <v>2604.4600000000005</v>
      </c>
      <c r="AA17" s="503">
        <v>714.53825495788999</v>
      </c>
      <c r="AB17" s="503">
        <v>1310.3400000000004</v>
      </c>
      <c r="AC17" s="503">
        <v>2527.7656009373641</v>
      </c>
      <c r="AD17" s="503">
        <v>3373.8252394583747</v>
      </c>
      <c r="AE17" s="503">
        <v>3903.0590859491845</v>
      </c>
      <c r="AH17" s="504"/>
      <c r="AI17" s="504"/>
    </row>
    <row r="18" spans="1:35">
      <c r="A18" s="92" t="s">
        <v>1</v>
      </c>
      <c r="B18" s="503"/>
      <c r="C18" s="503"/>
      <c r="D18" s="503">
        <v>29</v>
      </c>
      <c r="E18" s="503">
        <v>40</v>
      </c>
      <c r="F18" s="503">
        <v>53</v>
      </c>
      <c r="G18" s="503"/>
      <c r="H18" s="503"/>
      <c r="I18" s="503"/>
      <c r="J18" s="503"/>
      <c r="K18" s="503"/>
      <c r="L18" s="503"/>
      <c r="M18" s="503">
        <v>332.2602739726027</v>
      </c>
      <c r="N18" s="503">
        <v>416.83561643835611</v>
      </c>
      <c r="O18" s="503">
        <v>447.04109589041087</v>
      </c>
      <c r="P18" s="503">
        <v>296.01369863013696</v>
      </c>
      <c r="Q18" s="503">
        <v>377.5684931506849</v>
      </c>
      <c r="R18" s="503">
        <v>554.95951493337202</v>
      </c>
      <c r="S18" s="503">
        <v>518.04800370866599</v>
      </c>
      <c r="T18" s="503">
        <v>551.50842642413397</v>
      </c>
      <c r="U18" s="503">
        <v>641.54217703787492</v>
      </c>
      <c r="V18" s="503">
        <v>660.14690017197302</v>
      </c>
      <c r="W18" s="503">
        <v>682.59189477782002</v>
      </c>
      <c r="X18" s="503">
        <v>652.55218808242796</v>
      </c>
      <c r="Y18" s="503">
        <v>742.19237320110403</v>
      </c>
      <c r="Z18" s="503">
        <v>819.22241407081731</v>
      </c>
      <c r="AA18" s="503">
        <v>411.55640033981558</v>
      </c>
      <c r="AB18" s="503">
        <v>392.99692513571136</v>
      </c>
      <c r="AC18" s="503">
        <v>828.51055705756357</v>
      </c>
      <c r="AD18" s="503">
        <v>800.66220949362969</v>
      </c>
      <c r="AE18" s="503">
        <v>894.86950556579757</v>
      </c>
      <c r="AF18" t="s">
        <v>15</v>
      </c>
      <c r="AI18" s="7"/>
    </row>
    <row r="19" spans="1:35">
      <c r="A19" s="92" t="s">
        <v>23</v>
      </c>
      <c r="B19" s="503">
        <v>145</v>
      </c>
      <c r="C19" s="503">
        <v>232</v>
      </c>
      <c r="D19" s="503">
        <v>205</v>
      </c>
      <c r="E19" s="503">
        <v>158</v>
      </c>
      <c r="F19" s="503">
        <v>202</v>
      </c>
      <c r="G19" s="503">
        <v>125</v>
      </c>
      <c r="H19" s="503">
        <v>81</v>
      </c>
      <c r="I19" s="503">
        <v>76</v>
      </c>
      <c r="J19" s="503">
        <v>61</v>
      </c>
      <c r="K19" s="503">
        <v>194</v>
      </c>
      <c r="L19" s="503">
        <v>99</v>
      </c>
      <c r="M19" s="503">
        <v>338</v>
      </c>
      <c r="N19" s="503">
        <v>365</v>
      </c>
      <c r="O19" s="503">
        <v>294</v>
      </c>
      <c r="P19" s="503">
        <v>523</v>
      </c>
      <c r="Q19" s="503">
        <v>634</v>
      </c>
      <c r="R19" s="503">
        <v>151.82024209669743</v>
      </c>
      <c r="S19" s="503">
        <v>160.78775101092327</v>
      </c>
      <c r="T19" s="503">
        <v>169.86998755742576</v>
      </c>
      <c r="U19" s="503">
        <v>172.30800698506732</v>
      </c>
      <c r="V19" s="503">
        <v>174.78291130638044</v>
      </c>
      <c r="W19" s="503">
        <v>177.29534353047393</v>
      </c>
      <c r="X19" s="503">
        <v>149.154796</v>
      </c>
      <c r="Y19" s="503">
        <v>182.07000000000002</v>
      </c>
      <c r="Z19" s="503">
        <v>278.90149100000002</v>
      </c>
      <c r="AA19" s="503">
        <v>62.602016965100006</v>
      </c>
      <c r="AB19" s="503">
        <v>16.174906</v>
      </c>
      <c r="AC19" s="503">
        <v>263.58</v>
      </c>
      <c r="AD19" s="503">
        <v>155.14999999999998</v>
      </c>
      <c r="AE19" s="503">
        <v>202.75</v>
      </c>
    </row>
    <row r="20" spans="1:35">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90"/>
      <c r="AB20" s="190"/>
      <c r="AC20" s="190"/>
      <c r="AD20" s="190"/>
      <c r="AE20" s="190"/>
    </row>
    <row r="21" spans="1:35" ht="15" customHeight="1">
      <c r="A21" s="44" t="s">
        <v>18</v>
      </c>
      <c r="D21" s="17"/>
      <c r="E21" s="17"/>
      <c r="F21" s="17"/>
      <c r="G21" s="17"/>
      <c r="H21" s="17"/>
      <c r="I21" s="17"/>
      <c r="J21" s="17"/>
      <c r="K21" s="17"/>
      <c r="L21" s="17"/>
      <c r="M21" s="17"/>
      <c r="N21" s="17"/>
      <c r="O21" s="17"/>
      <c r="P21" s="17"/>
      <c r="Q21" s="17"/>
      <c r="R21" s="17"/>
      <c r="S21" s="17"/>
      <c r="T21" s="17"/>
      <c r="AA21" s="17"/>
      <c r="AB21" s="17"/>
      <c r="AC21" s="17"/>
      <c r="AD21" s="17"/>
      <c r="AE21" s="17"/>
    </row>
    <row r="22" spans="1:35" ht="15" customHeight="1">
      <c r="A22" s="44"/>
      <c r="D22" s="17"/>
      <c r="E22" s="17"/>
      <c r="F22" s="17"/>
      <c r="G22" s="17"/>
      <c r="H22" s="17"/>
      <c r="I22" s="17"/>
      <c r="J22" s="17"/>
      <c r="K22" s="17"/>
      <c r="L22" s="17"/>
      <c r="M22" s="17"/>
      <c r="N22" s="17"/>
      <c r="O22" s="17"/>
      <c r="P22" s="17"/>
      <c r="Q22" s="17"/>
      <c r="R22" s="17"/>
      <c r="S22" s="17"/>
      <c r="T22" s="17"/>
      <c r="AA22" s="17"/>
      <c r="AB22" s="17"/>
      <c r="AC22" s="17"/>
      <c r="AD22" s="17"/>
      <c r="AE22" s="17"/>
    </row>
    <row r="23" spans="1:35" ht="14.65" customHeight="1">
      <c r="A23" s="17" t="s">
        <v>399</v>
      </c>
      <c r="B23" s="17"/>
      <c r="D23" s="42"/>
      <c r="E23" s="42"/>
      <c r="F23" s="42"/>
      <c r="G23" s="42"/>
      <c r="H23" s="42"/>
      <c r="I23" s="42"/>
      <c r="J23" s="42"/>
      <c r="K23" s="42"/>
      <c r="L23" s="42"/>
      <c r="M23" s="42"/>
      <c r="N23" s="42"/>
      <c r="O23" s="42"/>
      <c r="P23" s="42"/>
      <c r="Q23" s="42"/>
      <c r="R23" s="42"/>
      <c r="S23" s="17"/>
      <c r="T23" s="17"/>
      <c r="AA23" s="17"/>
      <c r="AB23" s="17"/>
      <c r="AC23" s="17"/>
      <c r="AD23" s="17"/>
      <c r="AE23" s="17"/>
    </row>
    <row r="24" spans="1:35">
      <c r="A24" s="17"/>
      <c r="B24" s="17"/>
      <c r="C24" s="42"/>
      <c r="D24" s="42"/>
      <c r="E24" s="42"/>
      <c r="F24" s="42"/>
      <c r="G24" s="42"/>
      <c r="H24" s="42"/>
      <c r="I24" s="42"/>
      <c r="J24" s="42"/>
      <c r="K24" s="42"/>
      <c r="L24" s="42"/>
      <c r="M24" s="42"/>
      <c r="N24" s="42"/>
      <c r="O24" s="42"/>
      <c r="P24" s="42"/>
      <c r="Q24" s="42"/>
      <c r="R24" s="42"/>
      <c r="S24" s="17"/>
      <c r="T24" s="17"/>
      <c r="AA24" s="17"/>
      <c r="AB24" s="17"/>
      <c r="AC24" s="17"/>
      <c r="AD24" s="17"/>
      <c r="AE24" s="17"/>
    </row>
    <row r="25" spans="1:35">
      <c r="A25" s="17" t="s">
        <v>3309</v>
      </c>
      <c r="B25" s="17"/>
      <c r="C25" s="42"/>
      <c r="D25" s="42"/>
      <c r="E25" s="42"/>
      <c r="F25" s="42"/>
      <c r="G25" s="42"/>
      <c r="H25" s="42"/>
      <c r="I25" s="42"/>
      <c r="J25" s="42"/>
      <c r="K25" s="42"/>
      <c r="L25" s="42"/>
      <c r="M25" s="42"/>
      <c r="N25" s="42"/>
      <c r="O25" s="42"/>
      <c r="P25" s="42"/>
      <c r="Q25" s="42"/>
      <c r="R25" s="42"/>
      <c r="S25" s="17"/>
      <c r="T25" s="17"/>
      <c r="AA25" s="17"/>
      <c r="AB25" s="17"/>
      <c r="AC25" s="17"/>
      <c r="AD25" s="17"/>
      <c r="AE25" s="17"/>
    </row>
    <row r="26" spans="1:35">
      <c r="A26" s="17"/>
      <c r="B26" s="17"/>
      <c r="C26" s="42"/>
      <c r="D26" s="42"/>
      <c r="E26" s="42"/>
      <c r="F26" s="42"/>
      <c r="G26" s="42"/>
      <c r="H26" s="42"/>
      <c r="I26" s="42"/>
      <c r="J26" s="42"/>
      <c r="K26" s="42"/>
      <c r="L26" s="42"/>
      <c r="M26" s="42"/>
      <c r="N26" s="42"/>
      <c r="O26" s="42"/>
      <c r="P26" s="42"/>
      <c r="Q26" s="42"/>
      <c r="R26" s="42"/>
      <c r="S26" s="17"/>
      <c r="T26" s="17"/>
      <c r="AA26" s="17"/>
      <c r="AB26" s="17"/>
      <c r="AC26" s="17"/>
      <c r="AD26" s="17"/>
      <c r="AE26" s="17"/>
    </row>
    <row r="27" spans="1:35">
      <c r="A27" s="17" t="s">
        <v>2823</v>
      </c>
      <c r="B27" s="17"/>
      <c r="C27" s="42"/>
      <c r="D27" s="42"/>
      <c r="E27" s="42"/>
      <c r="F27" s="42"/>
      <c r="G27" s="42"/>
      <c r="H27" s="42"/>
      <c r="I27" s="42"/>
      <c r="J27" s="42"/>
      <c r="K27" s="42"/>
      <c r="L27" s="42"/>
      <c r="M27" s="42"/>
      <c r="N27" s="42"/>
      <c r="O27" s="42"/>
      <c r="P27" s="42"/>
      <c r="Q27" s="42"/>
      <c r="R27" s="42"/>
      <c r="S27" s="17"/>
      <c r="T27" s="17"/>
      <c r="AA27" s="17"/>
      <c r="AB27" s="17"/>
      <c r="AC27" s="17"/>
      <c r="AD27" s="17"/>
      <c r="AE27" s="17"/>
    </row>
    <row r="28" spans="1:35">
      <c r="A28" s="17"/>
      <c r="B28" s="17"/>
      <c r="C28" s="42"/>
      <c r="D28" s="42"/>
      <c r="E28" s="42"/>
      <c r="F28" s="42"/>
      <c r="G28" s="42"/>
      <c r="H28" s="42"/>
      <c r="I28" s="42"/>
      <c r="J28" s="42"/>
      <c r="K28" s="42"/>
      <c r="L28" s="42"/>
      <c r="M28" s="42"/>
      <c r="N28" s="42"/>
      <c r="O28" s="42"/>
      <c r="P28" s="42"/>
      <c r="Q28" s="42"/>
      <c r="R28" s="42"/>
      <c r="S28" s="17"/>
      <c r="T28" s="17"/>
      <c r="AA28" s="17"/>
      <c r="AB28" s="17"/>
      <c r="AC28" s="17"/>
      <c r="AD28" s="17"/>
      <c r="AE28" s="17"/>
    </row>
    <row r="29" spans="1:35">
      <c r="A29" s="17" t="s">
        <v>2867</v>
      </c>
      <c r="B29" s="17"/>
      <c r="C29" s="42"/>
      <c r="D29" s="42"/>
      <c r="E29" s="42"/>
      <c r="F29" s="42"/>
      <c r="G29" s="42"/>
      <c r="H29" s="42"/>
      <c r="I29" s="42"/>
      <c r="J29" s="42"/>
      <c r="K29" s="42"/>
      <c r="L29" s="42"/>
      <c r="M29" s="42"/>
      <c r="N29" s="42"/>
      <c r="O29" s="42"/>
      <c r="P29" s="42"/>
      <c r="Q29" s="42"/>
      <c r="R29" s="42"/>
      <c r="S29" s="17"/>
      <c r="T29" s="17"/>
      <c r="AA29" s="17"/>
      <c r="AB29" s="17"/>
      <c r="AC29" s="17"/>
      <c r="AD29" s="17"/>
      <c r="AE29" s="17"/>
    </row>
    <row r="30" spans="1:35">
      <c r="A30" s="17"/>
      <c r="B30" s="17"/>
      <c r="C30" s="42"/>
      <c r="D30" s="42"/>
      <c r="E30" s="42"/>
      <c r="F30" s="42"/>
      <c r="G30" s="42"/>
      <c r="H30" s="42"/>
      <c r="I30" s="42"/>
      <c r="J30" s="42"/>
      <c r="K30" s="42"/>
      <c r="L30" s="42"/>
      <c r="M30" s="42"/>
      <c r="N30" s="42"/>
      <c r="O30" s="42"/>
      <c r="P30" s="42"/>
      <c r="Q30" s="42"/>
      <c r="R30" s="42"/>
      <c r="S30" s="17"/>
      <c r="T30" s="17"/>
      <c r="AA30" s="17"/>
      <c r="AB30" s="17"/>
      <c r="AC30" s="17"/>
      <c r="AD30" s="17"/>
      <c r="AE30" s="17"/>
    </row>
    <row r="31" spans="1:35">
      <c r="A31" s="17" t="s">
        <v>4330</v>
      </c>
      <c r="U31" s="17"/>
      <c r="V31" s="17"/>
      <c r="W31" s="17"/>
      <c r="X31" s="17"/>
      <c r="Y31" s="17"/>
      <c r="Z31" s="17"/>
      <c r="AA31" s="17"/>
      <c r="AB31" s="17"/>
      <c r="AC31" s="17"/>
      <c r="AD31" s="17"/>
      <c r="AE31" s="17"/>
    </row>
    <row r="32" spans="1:35">
      <c r="U32" s="17"/>
      <c r="V32" s="17"/>
      <c r="W32" s="17"/>
      <c r="X32" s="17"/>
      <c r="Y32" s="17"/>
      <c r="Z32" s="17"/>
      <c r="AA32" s="17"/>
      <c r="AB32" s="17"/>
      <c r="AC32" s="17"/>
      <c r="AD32" s="17"/>
      <c r="AE32" s="17"/>
    </row>
    <row r="33" spans="1:31">
      <c r="A33" s="53"/>
      <c r="U33" s="17"/>
      <c r="V33" s="17"/>
      <c r="W33" s="17"/>
      <c r="X33" s="17"/>
      <c r="Y33" s="17"/>
      <c r="Z33" s="17"/>
      <c r="AA33" s="17"/>
      <c r="AB33" s="17"/>
      <c r="AC33" s="17"/>
      <c r="AD33" s="17"/>
      <c r="AE33" s="17"/>
    </row>
    <row r="34" spans="1:31">
      <c r="U34" s="17"/>
      <c r="V34" s="17"/>
      <c r="W34" s="17"/>
      <c r="X34" s="17"/>
      <c r="Y34" s="17"/>
      <c r="Z34" s="17"/>
      <c r="AA34" s="17"/>
      <c r="AB34" s="17"/>
      <c r="AC34" s="17"/>
      <c r="AD34" s="17"/>
      <c r="AE34" s="17"/>
    </row>
    <row r="35" spans="1:31">
      <c r="U35" s="17"/>
      <c r="V35" s="17"/>
      <c r="W35" s="17"/>
      <c r="X35" s="17"/>
      <c r="Y35" s="17"/>
      <c r="Z35" s="17"/>
    </row>
    <row r="36" spans="1:31">
      <c r="U36" s="17"/>
      <c r="V36" s="17"/>
      <c r="W36" s="17"/>
      <c r="X36" s="17"/>
      <c r="Y36" s="17"/>
      <c r="Z36" s="17"/>
    </row>
  </sheetData>
  <hyperlinks>
    <hyperlink ref="AG3" location="Content!A1" display="Back to content page" xr:uid="{00000000-0004-0000-A000-000000000000}"/>
  </hyperlink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AL57"/>
  <sheetViews>
    <sheetView zoomScale="96" zoomScaleNormal="96" workbookViewId="0">
      <selection activeCell="P1" sqref="P1"/>
    </sheetView>
  </sheetViews>
  <sheetFormatPr defaultColWidth="9.26953125" defaultRowHeight="14.5"/>
  <cols>
    <col min="1" max="1" width="33.7265625" bestFit="1" customWidth="1"/>
    <col min="2" max="24" width="6.26953125" customWidth="1"/>
    <col min="25" max="32" width="6.26953125" bestFit="1" customWidth="1"/>
    <col min="33" max="36" width="6.26953125" customWidth="1"/>
  </cols>
  <sheetData>
    <row r="1" spans="1:38">
      <c r="A1" s="44" t="s">
        <v>2856</v>
      </c>
      <c r="Z1" s="17"/>
      <c r="AA1" s="17"/>
      <c r="AB1" s="17"/>
      <c r="AC1" s="17"/>
      <c r="AD1" s="17"/>
      <c r="AE1" s="17"/>
      <c r="AF1" s="14"/>
      <c r="AG1" s="14"/>
      <c r="AH1" s="14"/>
      <c r="AI1" s="14"/>
      <c r="AJ1" s="14"/>
    </row>
    <row r="2" spans="1:38">
      <c r="Z2" s="17"/>
      <c r="AA2" s="17"/>
      <c r="AB2" s="17"/>
      <c r="AC2" s="17"/>
      <c r="AD2" s="17"/>
      <c r="AE2" s="17"/>
      <c r="AF2" s="14"/>
      <c r="AG2" s="14"/>
      <c r="AH2" s="14"/>
      <c r="AI2" s="14"/>
      <c r="AJ2" s="14"/>
    </row>
    <row r="3" spans="1:38">
      <c r="A3" s="368" t="s">
        <v>14</v>
      </c>
      <c r="B3" s="87">
        <v>1990</v>
      </c>
      <c r="C3" s="87">
        <v>1991</v>
      </c>
      <c r="D3" s="87">
        <v>1992</v>
      </c>
      <c r="E3" s="87">
        <v>1993</v>
      </c>
      <c r="F3" s="87">
        <v>1994</v>
      </c>
      <c r="G3" s="32">
        <v>1995</v>
      </c>
      <c r="H3" s="32">
        <v>1996</v>
      </c>
      <c r="I3" s="32">
        <v>1997</v>
      </c>
      <c r="J3" s="32">
        <v>1998</v>
      </c>
      <c r="K3" s="32">
        <v>1999</v>
      </c>
      <c r="L3" s="32">
        <v>2000</v>
      </c>
      <c r="M3" s="32">
        <v>2001</v>
      </c>
      <c r="N3" s="32">
        <v>2002</v>
      </c>
      <c r="O3" s="32">
        <v>2003</v>
      </c>
      <c r="P3" s="32">
        <v>2004</v>
      </c>
      <c r="Q3" s="32">
        <v>2005</v>
      </c>
      <c r="R3" s="32">
        <v>2006</v>
      </c>
      <c r="S3" s="32">
        <v>2007</v>
      </c>
      <c r="T3" s="32">
        <v>2008</v>
      </c>
      <c r="U3" s="32">
        <v>2009</v>
      </c>
      <c r="V3" s="3">
        <v>2010</v>
      </c>
      <c r="W3" s="3">
        <v>2011</v>
      </c>
      <c r="X3" s="3">
        <v>2012</v>
      </c>
      <c r="Y3" s="109">
        <v>2013</v>
      </c>
      <c r="Z3" s="109">
        <v>2014</v>
      </c>
      <c r="AA3" s="109">
        <v>2015</v>
      </c>
      <c r="AB3" s="109">
        <v>2016</v>
      </c>
      <c r="AC3" s="109">
        <v>2017</v>
      </c>
      <c r="AD3" s="109">
        <v>2018</v>
      </c>
      <c r="AE3" s="109">
        <v>2019</v>
      </c>
      <c r="AF3" s="109">
        <v>2020</v>
      </c>
      <c r="AG3" s="109">
        <v>2021</v>
      </c>
      <c r="AH3" s="109">
        <v>2022</v>
      </c>
      <c r="AI3" s="109">
        <v>2023</v>
      </c>
      <c r="AJ3" s="109">
        <v>2024</v>
      </c>
      <c r="AL3" s="1" t="s">
        <v>528</v>
      </c>
    </row>
    <row r="4" spans="1:38">
      <c r="A4" s="92" t="s">
        <v>13</v>
      </c>
      <c r="B4" s="279"/>
      <c r="C4" s="279"/>
      <c r="D4" s="279"/>
      <c r="E4" s="279"/>
      <c r="F4" s="279"/>
      <c r="G4" s="279"/>
      <c r="H4" s="279"/>
      <c r="I4" s="279"/>
      <c r="J4" s="279"/>
      <c r="K4" s="279"/>
      <c r="L4" s="279"/>
      <c r="M4" s="548">
        <v>4</v>
      </c>
      <c r="N4" s="548">
        <v>4</v>
      </c>
      <c r="O4" s="279"/>
      <c r="P4" s="279"/>
      <c r="Q4" s="279"/>
      <c r="R4" s="279"/>
      <c r="S4" s="279"/>
      <c r="T4" s="279"/>
      <c r="U4" s="279"/>
      <c r="V4" s="279"/>
      <c r="W4" s="279"/>
      <c r="X4" s="279"/>
      <c r="Y4" s="278"/>
      <c r="Z4" s="278"/>
      <c r="AA4" s="278"/>
      <c r="AB4" s="278"/>
      <c r="AC4" s="278"/>
      <c r="AD4" s="278"/>
      <c r="AE4" s="278"/>
      <c r="AF4" s="278"/>
      <c r="AG4" s="278"/>
      <c r="AH4" s="278"/>
      <c r="AI4" s="278"/>
      <c r="AJ4" s="278"/>
    </row>
    <row r="5" spans="1:38">
      <c r="A5" s="92" t="s">
        <v>12</v>
      </c>
      <c r="B5" s="279"/>
      <c r="C5" s="279"/>
      <c r="D5" s="279"/>
      <c r="E5" s="279"/>
      <c r="F5" s="279"/>
      <c r="G5" s="279"/>
      <c r="H5" s="279"/>
      <c r="I5" s="279"/>
      <c r="J5" s="279"/>
      <c r="K5" s="279"/>
      <c r="L5" s="279"/>
      <c r="M5" s="279"/>
      <c r="N5" s="279"/>
      <c r="O5" s="279"/>
      <c r="P5" s="279"/>
      <c r="Q5" s="279">
        <v>5.5</v>
      </c>
      <c r="R5" s="279"/>
      <c r="S5" s="279"/>
      <c r="T5" s="279">
        <v>7.7</v>
      </c>
      <c r="U5" s="279">
        <v>7.6</v>
      </c>
      <c r="V5" s="548">
        <v>2.2000000000000002</v>
      </c>
      <c r="W5" s="548">
        <v>2.5</v>
      </c>
      <c r="X5" s="548" t="s">
        <v>25</v>
      </c>
      <c r="Y5" s="422">
        <v>2.2000000000000002</v>
      </c>
      <c r="Z5" s="422">
        <v>2.2000000000000002</v>
      </c>
      <c r="AA5" s="422">
        <v>2.2000000000000002</v>
      </c>
      <c r="AB5" s="422">
        <v>2.2999999999999998</v>
      </c>
      <c r="AC5" s="422">
        <v>1.8</v>
      </c>
      <c r="AD5" s="422">
        <v>1.8</v>
      </c>
      <c r="AE5" s="278"/>
      <c r="AF5" s="278"/>
      <c r="AG5" s="278"/>
      <c r="AH5" s="278"/>
      <c r="AI5" s="278"/>
      <c r="AJ5" s="278"/>
    </row>
    <row r="6" spans="1:38">
      <c r="A6" s="92" t="s">
        <v>483</v>
      </c>
      <c r="B6" s="279"/>
      <c r="C6" s="279"/>
      <c r="D6" s="279"/>
      <c r="E6" s="279"/>
      <c r="F6" s="279"/>
      <c r="G6" s="279"/>
      <c r="H6" s="279"/>
      <c r="I6" s="279"/>
      <c r="J6" s="279"/>
      <c r="K6" s="279"/>
      <c r="L6" s="548">
        <v>7</v>
      </c>
      <c r="M6" s="548">
        <v>7</v>
      </c>
      <c r="N6" s="548">
        <v>7</v>
      </c>
      <c r="O6" s="548">
        <v>7</v>
      </c>
      <c r="P6" s="548">
        <v>7</v>
      </c>
      <c r="Q6" s="548">
        <v>7</v>
      </c>
      <c r="R6" s="548">
        <v>7</v>
      </c>
      <c r="S6" s="548">
        <v>7</v>
      </c>
      <c r="T6" s="548">
        <v>8</v>
      </c>
      <c r="U6" s="548">
        <v>6</v>
      </c>
      <c r="V6" s="548">
        <v>6</v>
      </c>
      <c r="W6" s="548">
        <v>7</v>
      </c>
      <c r="X6" s="548">
        <v>7</v>
      </c>
      <c r="Y6" s="422">
        <v>7</v>
      </c>
      <c r="Z6" s="422">
        <v>7</v>
      </c>
      <c r="AA6" s="422">
        <v>7</v>
      </c>
      <c r="AB6" s="422">
        <v>7</v>
      </c>
      <c r="AC6" s="422">
        <v>7</v>
      </c>
      <c r="AD6" s="422">
        <v>7</v>
      </c>
      <c r="AE6" s="422">
        <v>7</v>
      </c>
      <c r="AF6" s="422">
        <v>5</v>
      </c>
      <c r="AG6" s="422">
        <v>7</v>
      </c>
      <c r="AH6" s="278"/>
      <c r="AI6" s="278"/>
      <c r="AJ6" s="278"/>
    </row>
    <row r="7" spans="1:38">
      <c r="A7" s="92" t="s">
        <v>89</v>
      </c>
      <c r="B7" s="279"/>
      <c r="C7" s="279"/>
      <c r="D7" s="279"/>
      <c r="E7" s="279"/>
      <c r="F7" s="279"/>
      <c r="G7" s="279"/>
      <c r="H7" s="279"/>
      <c r="I7" s="279"/>
      <c r="J7" s="279"/>
      <c r="K7" s="279"/>
      <c r="L7" s="279"/>
      <c r="M7" s="279"/>
      <c r="N7" s="279"/>
      <c r="O7" s="279"/>
      <c r="P7" s="279"/>
      <c r="Q7" s="279"/>
      <c r="R7" s="279"/>
      <c r="S7" s="279"/>
      <c r="T7" s="279">
        <v>4</v>
      </c>
      <c r="U7" s="279">
        <v>4</v>
      </c>
      <c r="V7" s="548">
        <v>4</v>
      </c>
      <c r="W7" s="548">
        <v>4</v>
      </c>
      <c r="X7" s="279"/>
      <c r="Y7" s="278"/>
      <c r="Z7" s="278"/>
      <c r="AA7" s="278"/>
      <c r="AB7" s="278"/>
      <c r="AC7" s="278"/>
      <c r="AD7" s="278"/>
      <c r="AE7" s="278"/>
      <c r="AF7" s="278"/>
      <c r="AG7" s="278"/>
      <c r="AH7" s="278"/>
      <c r="AI7" s="278"/>
      <c r="AJ7" s="278"/>
    </row>
    <row r="8" spans="1:38">
      <c r="A8" s="92" t="s">
        <v>482</v>
      </c>
      <c r="B8" s="279"/>
      <c r="C8" s="279"/>
      <c r="D8" s="279"/>
      <c r="E8" s="279"/>
      <c r="F8" s="279"/>
      <c r="G8" s="279"/>
      <c r="H8" s="279"/>
      <c r="I8" s="279"/>
      <c r="J8" s="279"/>
      <c r="K8" s="279"/>
      <c r="L8" s="279"/>
      <c r="M8" s="279"/>
      <c r="N8" s="279"/>
      <c r="O8" s="279"/>
      <c r="P8" s="279"/>
      <c r="Q8" s="279">
        <v>1.1000000000000001</v>
      </c>
      <c r="R8" s="279"/>
      <c r="S8" s="279">
        <v>2.42</v>
      </c>
      <c r="T8" s="279">
        <v>2.5</v>
      </c>
      <c r="U8" s="279">
        <v>2.48</v>
      </c>
      <c r="V8" s="279">
        <v>3.16</v>
      </c>
      <c r="W8" s="279">
        <v>2.61</v>
      </c>
      <c r="X8" s="279">
        <v>2.37</v>
      </c>
      <c r="Y8" s="422">
        <v>0.91</v>
      </c>
      <c r="Z8" s="422">
        <v>0.92</v>
      </c>
      <c r="AA8" s="422">
        <v>0.88</v>
      </c>
      <c r="AB8" s="422">
        <v>0.94</v>
      </c>
      <c r="AC8" s="422">
        <v>1.07</v>
      </c>
      <c r="AD8" s="422">
        <v>0.96</v>
      </c>
      <c r="AE8" s="422">
        <v>1.0900000000000001</v>
      </c>
      <c r="AF8" s="422">
        <v>1.37</v>
      </c>
      <c r="AG8" s="422">
        <v>1.66</v>
      </c>
      <c r="AH8" s="575">
        <v>1.48</v>
      </c>
      <c r="AI8" s="278"/>
      <c r="AJ8" s="278"/>
    </row>
    <row r="9" spans="1:38">
      <c r="A9" s="92" t="s">
        <v>11</v>
      </c>
      <c r="B9" s="279"/>
      <c r="C9" s="279"/>
      <c r="D9" s="279"/>
      <c r="E9" s="279"/>
      <c r="F9" s="279"/>
      <c r="G9" s="279"/>
      <c r="H9" s="279"/>
      <c r="I9" s="279"/>
      <c r="J9" s="279"/>
      <c r="K9" s="279"/>
      <c r="L9" s="279"/>
      <c r="M9" s="279"/>
      <c r="N9" s="279"/>
      <c r="O9" s="279"/>
      <c r="P9" s="279"/>
      <c r="Q9" s="279"/>
      <c r="R9" s="279"/>
      <c r="S9" s="279"/>
      <c r="T9" s="279">
        <v>9.1</v>
      </c>
      <c r="U9" s="279">
        <v>4</v>
      </c>
      <c r="V9" s="279">
        <v>10</v>
      </c>
      <c r="W9" s="279">
        <v>9</v>
      </c>
      <c r="X9" s="279">
        <v>10</v>
      </c>
      <c r="Y9" s="278">
        <v>12</v>
      </c>
      <c r="Z9" s="278">
        <v>5</v>
      </c>
      <c r="AA9" s="278">
        <v>5</v>
      </c>
      <c r="AB9" s="278"/>
      <c r="AC9" s="278"/>
      <c r="AD9" s="278"/>
      <c r="AE9" s="278"/>
      <c r="AF9" s="278"/>
      <c r="AG9" s="278"/>
      <c r="AH9" s="278"/>
      <c r="AI9" s="278"/>
      <c r="AJ9" s="278"/>
    </row>
    <row r="10" spans="1:38">
      <c r="A10" s="92" t="s">
        <v>10</v>
      </c>
      <c r="B10" s="279"/>
      <c r="C10" s="279"/>
      <c r="D10" s="279"/>
      <c r="E10" s="279"/>
      <c r="F10" s="279"/>
      <c r="G10" s="279"/>
      <c r="H10" s="279"/>
      <c r="I10" s="279"/>
      <c r="J10" s="279"/>
      <c r="K10" s="279"/>
      <c r="L10" s="279"/>
      <c r="M10" s="279"/>
      <c r="N10" s="279"/>
      <c r="O10" s="279"/>
      <c r="P10" s="279"/>
      <c r="Q10" s="279">
        <v>20</v>
      </c>
      <c r="R10" s="279">
        <v>17</v>
      </c>
      <c r="S10" s="279">
        <v>17</v>
      </c>
      <c r="T10" s="279">
        <v>17</v>
      </c>
      <c r="U10" s="279">
        <v>21</v>
      </c>
      <c r="V10" s="279">
        <v>21</v>
      </c>
      <c r="W10" s="279">
        <v>21</v>
      </c>
      <c r="X10" s="279">
        <v>21</v>
      </c>
      <c r="Y10" s="278">
        <v>23</v>
      </c>
      <c r="Z10" s="278">
        <v>20</v>
      </c>
      <c r="AA10" s="278">
        <v>20</v>
      </c>
      <c r="AB10" s="422">
        <v>20</v>
      </c>
      <c r="AC10" s="422">
        <v>22</v>
      </c>
      <c r="AD10" s="422">
        <v>21</v>
      </c>
      <c r="AE10" s="422">
        <v>21</v>
      </c>
      <c r="AF10" s="422">
        <v>18</v>
      </c>
      <c r="AG10" s="422">
        <v>23</v>
      </c>
      <c r="AH10" s="278"/>
      <c r="AI10" s="278"/>
      <c r="AJ10" s="278"/>
    </row>
    <row r="11" spans="1:38">
      <c r="A11" s="92" t="s">
        <v>9</v>
      </c>
      <c r="B11" s="279"/>
      <c r="C11" s="279"/>
      <c r="D11" s="279"/>
      <c r="E11" s="279"/>
      <c r="F11" s="279"/>
      <c r="G11" s="279"/>
      <c r="H11" s="279"/>
      <c r="I11" s="279"/>
      <c r="J11" s="279"/>
      <c r="K11" s="279"/>
      <c r="L11" s="279"/>
      <c r="M11" s="279"/>
      <c r="N11" s="279"/>
      <c r="O11" s="279"/>
      <c r="P11" s="279"/>
      <c r="Q11" s="279">
        <v>8</v>
      </c>
      <c r="R11" s="279">
        <v>9.8000000000000007</v>
      </c>
      <c r="S11" s="279">
        <v>7.7</v>
      </c>
      <c r="T11" s="279">
        <v>8.4</v>
      </c>
      <c r="U11" s="279">
        <v>7</v>
      </c>
      <c r="V11" s="279">
        <v>8.5</v>
      </c>
      <c r="W11" s="279">
        <v>7.6</v>
      </c>
      <c r="X11" s="279">
        <v>8.6999999999999993</v>
      </c>
      <c r="Y11" s="278">
        <v>7.3</v>
      </c>
      <c r="Z11" s="278">
        <v>10.1</v>
      </c>
      <c r="AA11" s="422">
        <v>8.8000000000000007</v>
      </c>
      <c r="AB11" s="422">
        <v>9.3000000000000007</v>
      </c>
      <c r="AC11" s="422">
        <v>10.199999999999999</v>
      </c>
      <c r="AD11" s="422">
        <v>10.8</v>
      </c>
      <c r="AE11" s="278"/>
      <c r="AF11" s="278"/>
      <c r="AG11" s="278"/>
      <c r="AH11" s="278"/>
      <c r="AI11" s="278"/>
      <c r="AJ11" s="278"/>
    </row>
    <row r="12" spans="1:38" ht="13.5" customHeight="1">
      <c r="A12" s="92" t="s">
        <v>2791</v>
      </c>
      <c r="B12" s="279">
        <v>12.5</v>
      </c>
      <c r="C12" s="279">
        <v>12.3</v>
      </c>
      <c r="D12" s="279">
        <v>12.3</v>
      </c>
      <c r="E12" s="279">
        <v>12.3</v>
      </c>
      <c r="F12" s="279">
        <v>11.4</v>
      </c>
      <c r="G12" s="279">
        <v>10.7</v>
      </c>
      <c r="H12" s="279">
        <v>10.6</v>
      </c>
      <c r="I12" s="279">
        <v>10.5</v>
      </c>
      <c r="J12" s="279">
        <v>10.3</v>
      </c>
      <c r="K12" s="279">
        <v>10.4</v>
      </c>
      <c r="L12" s="279">
        <v>10.4</v>
      </c>
      <c r="M12" s="279">
        <v>10.4</v>
      </c>
      <c r="N12" s="279">
        <v>10.5</v>
      </c>
      <c r="O12" s="279">
        <v>10.4</v>
      </c>
      <c r="P12" s="279">
        <v>10.6</v>
      </c>
      <c r="Q12" s="279">
        <v>10.7</v>
      </c>
      <c r="R12" s="279">
        <v>10.1</v>
      </c>
      <c r="S12" s="279">
        <v>10.3</v>
      </c>
      <c r="T12" s="279">
        <v>9.9</v>
      </c>
      <c r="U12" s="279">
        <v>9.8000000000000007</v>
      </c>
      <c r="V12" s="279">
        <v>10.5</v>
      </c>
      <c r="W12" s="279">
        <v>10.1</v>
      </c>
      <c r="X12" s="279">
        <v>10.5</v>
      </c>
      <c r="Y12" s="278">
        <v>10.8</v>
      </c>
      <c r="Z12" s="278">
        <v>10.9</v>
      </c>
      <c r="AA12" s="278">
        <v>10.6</v>
      </c>
      <c r="AB12" s="278">
        <v>10.4</v>
      </c>
      <c r="AC12" s="278">
        <v>10.3</v>
      </c>
      <c r="AD12" s="278">
        <v>10.4</v>
      </c>
      <c r="AE12" s="278">
        <v>10.6</v>
      </c>
      <c r="AF12" s="278">
        <v>12.6</v>
      </c>
      <c r="AG12" s="192">
        <v>14.7</v>
      </c>
      <c r="AH12" s="278">
        <v>11.8</v>
      </c>
      <c r="AI12" s="575">
        <v>11.3</v>
      </c>
      <c r="AJ12" s="575">
        <v>11.4</v>
      </c>
    </row>
    <row r="13" spans="1:38">
      <c r="A13" s="92" t="s">
        <v>6</v>
      </c>
      <c r="B13" s="279"/>
      <c r="C13" s="279"/>
      <c r="D13" s="279"/>
      <c r="E13" s="279"/>
      <c r="F13" s="279"/>
      <c r="G13" s="279"/>
      <c r="H13" s="279"/>
      <c r="I13" s="279"/>
      <c r="J13" s="279"/>
      <c r="K13" s="279"/>
      <c r="L13" s="548" t="s">
        <v>25</v>
      </c>
      <c r="M13" s="548">
        <v>2</v>
      </c>
      <c r="N13" s="548">
        <v>2.2999999999999998</v>
      </c>
      <c r="O13" s="548">
        <v>2.1</v>
      </c>
      <c r="P13" s="548">
        <v>2.19</v>
      </c>
      <c r="Q13" s="548">
        <v>2.1</v>
      </c>
      <c r="R13" s="548">
        <v>2.1</v>
      </c>
      <c r="S13" s="548">
        <v>1.7</v>
      </c>
      <c r="T13" s="548">
        <v>1.8</v>
      </c>
      <c r="U13" s="548">
        <v>1.9</v>
      </c>
      <c r="V13" s="548">
        <v>2</v>
      </c>
      <c r="W13" s="548">
        <v>2.1</v>
      </c>
      <c r="X13" s="548">
        <v>1.7</v>
      </c>
      <c r="Y13" s="422">
        <v>1.7</v>
      </c>
      <c r="Z13" s="422">
        <v>1.7</v>
      </c>
      <c r="AA13" s="422">
        <v>1.6</v>
      </c>
      <c r="AB13" s="422">
        <v>1.6</v>
      </c>
      <c r="AC13" s="422">
        <v>1.7</v>
      </c>
      <c r="AD13" s="422">
        <v>1.85</v>
      </c>
      <c r="AE13" s="422">
        <v>1.66</v>
      </c>
      <c r="AF13" s="422">
        <v>2</v>
      </c>
      <c r="AG13" s="422">
        <v>2</v>
      </c>
      <c r="AH13" s="278"/>
      <c r="AI13" s="278"/>
      <c r="AJ13" s="278"/>
    </row>
    <row r="14" spans="1:38">
      <c r="A14" s="92" t="s">
        <v>17</v>
      </c>
      <c r="B14" s="279"/>
      <c r="C14" s="279"/>
      <c r="D14" s="279"/>
      <c r="E14" s="279"/>
      <c r="F14" s="279"/>
      <c r="G14" s="279"/>
      <c r="H14" s="279"/>
      <c r="I14" s="279"/>
      <c r="J14" s="279"/>
      <c r="K14" s="279"/>
      <c r="L14" s="279"/>
      <c r="M14" s="279"/>
      <c r="N14" s="279"/>
      <c r="O14" s="279"/>
      <c r="P14" s="279"/>
      <c r="Q14" s="279">
        <v>1.9</v>
      </c>
      <c r="R14" s="279"/>
      <c r="S14" s="279"/>
      <c r="T14" s="279">
        <v>17</v>
      </c>
      <c r="U14" s="279">
        <v>9.5</v>
      </c>
      <c r="V14" s="279"/>
      <c r="W14" s="279"/>
      <c r="X14" s="279"/>
      <c r="Y14" s="278"/>
      <c r="Z14" s="278"/>
      <c r="AA14" s="278"/>
      <c r="AB14" s="278">
        <v>19</v>
      </c>
      <c r="AC14" s="278">
        <v>19</v>
      </c>
      <c r="AD14" s="278">
        <v>16</v>
      </c>
      <c r="AE14" s="278">
        <v>15</v>
      </c>
      <c r="AF14" s="422">
        <v>19</v>
      </c>
      <c r="AG14" s="278"/>
      <c r="AH14" s="278"/>
      <c r="AI14" s="278"/>
      <c r="AJ14" s="278"/>
    </row>
    <row r="15" spans="1:38">
      <c r="A15" s="92" t="s">
        <v>4</v>
      </c>
      <c r="B15" s="279">
        <v>10.1</v>
      </c>
      <c r="C15" s="279">
        <v>10.5</v>
      </c>
      <c r="D15" s="279">
        <v>10.199999999999999</v>
      </c>
      <c r="E15" s="279">
        <v>9.6</v>
      </c>
      <c r="F15" s="279">
        <v>10.1</v>
      </c>
      <c r="G15" s="279">
        <v>9.5</v>
      </c>
      <c r="H15" s="279">
        <v>9.6999999999999993</v>
      </c>
      <c r="I15" s="279">
        <v>10.3</v>
      </c>
      <c r="J15" s="279">
        <v>10.5</v>
      </c>
      <c r="K15" s="279">
        <v>10.4</v>
      </c>
      <c r="L15" s="279">
        <v>10.4</v>
      </c>
      <c r="M15" s="279">
        <v>10.4</v>
      </c>
      <c r="N15" s="279">
        <v>10.1</v>
      </c>
      <c r="O15" s="279">
        <v>10.1</v>
      </c>
      <c r="P15" s="279">
        <v>10</v>
      </c>
      <c r="Q15" s="279">
        <v>9.6999999999999993</v>
      </c>
      <c r="R15" s="279">
        <v>9.8000000000000007</v>
      </c>
      <c r="S15" s="279">
        <v>9.9</v>
      </c>
      <c r="T15" s="279">
        <v>10.1</v>
      </c>
      <c r="U15" s="279">
        <v>10.199999999999999</v>
      </c>
      <c r="V15" s="279">
        <v>10.4</v>
      </c>
      <c r="W15" s="279">
        <v>10</v>
      </c>
      <c r="X15" s="279">
        <v>9.9</v>
      </c>
      <c r="Y15" s="278">
        <v>10.199999999999999</v>
      </c>
      <c r="Z15" s="278">
        <v>10.199999999999999</v>
      </c>
      <c r="AA15" s="278">
        <v>9.9</v>
      </c>
      <c r="AB15" s="422">
        <v>9.9</v>
      </c>
      <c r="AC15" s="422">
        <v>9.5</v>
      </c>
      <c r="AD15" s="660">
        <v>10.1</v>
      </c>
      <c r="AE15" s="660">
        <v>9.9</v>
      </c>
      <c r="AF15" s="660">
        <v>8.8000000000000007</v>
      </c>
      <c r="AG15" s="660">
        <v>9.8000000000000007</v>
      </c>
      <c r="AH15" s="701">
        <v>9.9</v>
      </c>
      <c r="AI15" s="660">
        <v>9.5</v>
      </c>
      <c r="AJ15" s="660">
        <v>9.1999999999999993</v>
      </c>
    </row>
    <row r="16" spans="1:38">
      <c r="A16" s="92" t="s">
        <v>3</v>
      </c>
      <c r="B16" s="279"/>
      <c r="C16" s="279"/>
      <c r="D16" s="279"/>
      <c r="E16" s="279"/>
      <c r="F16" s="279"/>
      <c r="G16" s="279"/>
      <c r="H16" s="279"/>
      <c r="I16" s="279"/>
      <c r="J16" s="279"/>
      <c r="K16" s="279"/>
      <c r="L16" s="279"/>
      <c r="M16" s="279"/>
      <c r="N16" s="279"/>
      <c r="O16" s="279"/>
      <c r="P16" s="279"/>
      <c r="Q16" s="279">
        <v>8.4</v>
      </c>
      <c r="R16" s="279"/>
      <c r="S16" s="279"/>
      <c r="T16" s="279">
        <v>8.1999999999999993</v>
      </c>
      <c r="U16" s="279">
        <v>7.5</v>
      </c>
      <c r="V16" s="548">
        <v>8.5</v>
      </c>
      <c r="W16" s="548">
        <v>8.3000000000000007</v>
      </c>
      <c r="X16" s="548">
        <v>7.7</v>
      </c>
      <c r="Y16" s="422">
        <v>8.6999999999999993</v>
      </c>
      <c r="Z16" s="278"/>
      <c r="AA16" s="278"/>
      <c r="AB16" s="278"/>
      <c r="AC16" s="278"/>
      <c r="AD16" s="278"/>
      <c r="AE16" s="278"/>
      <c r="AF16" s="278"/>
      <c r="AG16" s="278"/>
      <c r="AH16" s="278"/>
      <c r="AI16" s="278"/>
      <c r="AJ16" s="278"/>
    </row>
    <row r="17" spans="1:36">
      <c r="A17" s="92" t="s">
        <v>32</v>
      </c>
      <c r="B17" s="279"/>
      <c r="C17" s="279"/>
      <c r="D17" s="279"/>
      <c r="E17" s="279"/>
      <c r="F17" s="279"/>
      <c r="G17" s="279"/>
      <c r="H17" s="279"/>
      <c r="I17" s="279"/>
      <c r="J17" s="279"/>
      <c r="K17" s="279"/>
      <c r="L17" s="279"/>
      <c r="M17" s="279"/>
      <c r="N17" s="279"/>
      <c r="O17" s="279"/>
      <c r="P17" s="279"/>
      <c r="Q17" s="279">
        <v>12</v>
      </c>
      <c r="R17" s="279"/>
      <c r="S17" s="279"/>
      <c r="T17" s="279">
        <v>12</v>
      </c>
      <c r="U17" s="279">
        <v>12</v>
      </c>
      <c r="V17" s="279">
        <v>11</v>
      </c>
      <c r="W17" s="279">
        <v>10</v>
      </c>
      <c r="X17" s="279">
        <v>10</v>
      </c>
      <c r="Y17" s="278">
        <v>10</v>
      </c>
      <c r="Z17" s="278">
        <v>10</v>
      </c>
      <c r="AA17" s="278">
        <v>10</v>
      </c>
      <c r="AB17" s="278">
        <v>10</v>
      </c>
      <c r="AC17" s="575"/>
      <c r="AD17" s="575"/>
      <c r="AE17" s="575"/>
      <c r="AF17" s="575"/>
      <c r="AG17" s="575"/>
      <c r="AH17" s="575"/>
      <c r="AI17" s="575"/>
      <c r="AJ17" s="278"/>
    </row>
    <row r="18" spans="1:36">
      <c r="A18" s="92" t="s">
        <v>1</v>
      </c>
      <c r="B18" s="279"/>
      <c r="C18" s="279"/>
      <c r="D18" s="279"/>
      <c r="E18" s="279"/>
      <c r="F18" s="279"/>
      <c r="G18" s="279"/>
      <c r="H18" s="279"/>
      <c r="I18" s="279"/>
      <c r="J18" s="279"/>
      <c r="K18" s="279"/>
      <c r="L18" s="279"/>
      <c r="M18" s="279"/>
      <c r="N18" s="279"/>
      <c r="O18" s="279"/>
      <c r="P18" s="279"/>
      <c r="Q18" s="279">
        <v>7</v>
      </c>
      <c r="R18" s="279"/>
      <c r="S18" s="279"/>
      <c r="T18" s="279">
        <v>8</v>
      </c>
      <c r="U18" s="279">
        <v>8</v>
      </c>
      <c r="V18" s="279"/>
      <c r="W18" s="279"/>
      <c r="X18" s="279">
        <v>5</v>
      </c>
      <c r="Y18" s="278">
        <v>6</v>
      </c>
      <c r="Z18" s="278">
        <v>5.5</v>
      </c>
      <c r="AA18" s="278">
        <v>4</v>
      </c>
      <c r="AB18" s="422">
        <v>3.7</v>
      </c>
      <c r="AC18" s="422">
        <v>4.5</v>
      </c>
      <c r="AD18" s="422">
        <v>4</v>
      </c>
      <c r="AE18" s="422">
        <v>3.8</v>
      </c>
      <c r="AF18" s="278"/>
      <c r="AG18" s="278">
        <v>3</v>
      </c>
      <c r="AH18" s="278">
        <v>3</v>
      </c>
      <c r="AI18" s="278"/>
      <c r="AJ18" s="278"/>
    </row>
    <row r="19" spans="1:36">
      <c r="A19" s="92" t="s">
        <v>23</v>
      </c>
      <c r="B19" s="279"/>
      <c r="C19" s="279"/>
      <c r="D19" s="279"/>
      <c r="E19" s="279"/>
      <c r="F19" s="279"/>
      <c r="G19" s="279"/>
      <c r="H19" s="279"/>
      <c r="I19" s="279"/>
      <c r="J19" s="279"/>
      <c r="K19" s="279"/>
      <c r="L19" s="279"/>
      <c r="M19" s="279">
        <v>2.8</v>
      </c>
      <c r="N19" s="279">
        <v>2.5</v>
      </c>
      <c r="O19" s="279">
        <v>2.2999999999999998</v>
      </c>
      <c r="P19" s="279">
        <v>2.7</v>
      </c>
      <c r="Q19" s="279">
        <v>3.3</v>
      </c>
      <c r="R19" s="279"/>
      <c r="S19" s="279"/>
      <c r="T19" s="279">
        <v>3</v>
      </c>
      <c r="U19" s="279">
        <v>3</v>
      </c>
      <c r="V19" s="279"/>
      <c r="W19" s="279"/>
      <c r="X19" s="279">
        <v>3.5</v>
      </c>
      <c r="Y19" s="278"/>
      <c r="Z19" s="278">
        <v>3.5</v>
      </c>
      <c r="AA19" s="422">
        <v>3</v>
      </c>
      <c r="AB19" s="422">
        <v>3</v>
      </c>
      <c r="AC19" s="422">
        <v>3</v>
      </c>
      <c r="AD19" s="422">
        <v>3</v>
      </c>
      <c r="AE19" s="422">
        <v>3</v>
      </c>
      <c r="AF19" s="422">
        <v>3</v>
      </c>
      <c r="AG19" s="422">
        <v>3</v>
      </c>
      <c r="AH19" s="422">
        <v>3</v>
      </c>
      <c r="AI19" s="278"/>
      <c r="AJ19" s="278"/>
    </row>
    <row r="20" spans="1:36">
      <c r="A20" s="17"/>
      <c r="AF20" s="190"/>
      <c r="AG20" s="190"/>
      <c r="AH20" s="190"/>
      <c r="AI20" s="190"/>
      <c r="AJ20" s="190"/>
    </row>
    <row r="21" spans="1:36" ht="15" customHeight="1">
      <c r="A21" s="44" t="s">
        <v>20</v>
      </c>
      <c r="D21" s="17"/>
      <c r="E21" s="17"/>
      <c r="F21" s="17"/>
      <c r="G21" s="17"/>
      <c r="H21" s="17"/>
      <c r="I21" s="17"/>
      <c r="J21" s="17"/>
      <c r="K21" s="17"/>
      <c r="L21" s="491"/>
      <c r="M21" s="491"/>
      <c r="N21" s="491"/>
      <c r="O21" s="491"/>
      <c r="P21" s="491"/>
      <c r="Q21" s="491"/>
      <c r="R21" s="491"/>
      <c r="S21" s="491"/>
      <c r="T21" s="491"/>
      <c r="U21" s="491"/>
      <c r="V21" s="491"/>
      <c r="W21" s="491"/>
      <c r="X21" s="491"/>
      <c r="Y21" s="491"/>
      <c r="Z21" s="491"/>
      <c r="AA21" s="491"/>
      <c r="AB21" s="491"/>
      <c r="AC21" s="491"/>
      <c r="AD21" s="491"/>
      <c r="AE21" s="491"/>
      <c r="AF21" s="476"/>
      <c r="AG21" s="476"/>
      <c r="AH21" s="476"/>
      <c r="AI21" s="476"/>
      <c r="AJ21" s="476"/>
    </row>
    <row r="23" spans="1:36" ht="14.65" customHeight="1">
      <c r="A23" s="17" t="s">
        <v>103</v>
      </c>
      <c r="B23" s="17"/>
      <c r="D23" s="42"/>
      <c r="E23" s="42"/>
      <c r="F23" s="42"/>
      <c r="G23" s="42"/>
      <c r="H23" s="42"/>
      <c r="I23" s="42"/>
      <c r="J23" s="42"/>
      <c r="K23" s="42"/>
      <c r="L23" s="42"/>
      <c r="M23" s="42"/>
      <c r="N23" s="42"/>
      <c r="O23" s="42"/>
      <c r="P23" s="42"/>
      <c r="Q23" s="42"/>
      <c r="R23" s="42"/>
      <c r="S23" s="42"/>
      <c r="T23" s="42"/>
      <c r="U23" s="42"/>
      <c r="AF23" s="17"/>
      <c r="AG23" s="17"/>
      <c r="AH23" s="17"/>
      <c r="AI23" s="17"/>
      <c r="AJ23" s="17"/>
    </row>
    <row r="24" spans="1:36">
      <c r="C24" s="42"/>
      <c r="D24" s="42"/>
      <c r="E24" s="42"/>
      <c r="F24" s="42"/>
      <c r="G24" s="42"/>
      <c r="H24" s="42"/>
      <c r="I24" s="42"/>
      <c r="J24" s="42"/>
      <c r="K24" s="42"/>
      <c r="L24" s="42"/>
      <c r="M24" s="42"/>
      <c r="N24" s="42"/>
      <c r="O24" s="42"/>
      <c r="P24" s="42"/>
      <c r="Q24" s="42"/>
      <c r="R24" s="42"/>
      <c r="S24" s="42"/>
      <c r="T24" s="42"/>
      <c r="U24" s="42"/>
      <c r="AF24" s="17"/>
      <c r="AG24" s="17"/>
      <c r="AH24" s="17"/>
      <c r="AI24" s="17"/>
      <c r="AJ24" s="17"/>
    </row>
    <row r="25" spans="1:36">
      <c r="A25" s="17" t="s">
        <v>540</v>
      </c>
      <c r="Z25" s="17"/>
      <c r="AA25" s="17"/>
      <c r="AB25" s="17"/>
      <c r="AC25" s="17"/>
      <c r="AD25" s="17"/>
      <c r="AE25" s="17"/>
      <c r="AF25" s="17"/>
      <c r="AG25" s="17"/>
      <c r="AH25" s="17"/>
      <c r="AI25" s="17"/>
      <c r="AJ25" s="17"/>
    </row>
    <row r="26" spans="1:36">
      <c r="A26" s="17"/>
      <c r="Z26" s="17"/>
      <c r="AA26" s="17"/>
      <c r="AB26" s="17"/>
      <c r="AC26" s="17"/>
      <c r="AD26" s="17"/>
      <c r="AE26" s="17"/>
      <c r="AF26" s="17"/>
      <c r="AG26" s="17"/>
      <c r="AH26" s="17"/>
      <c r="AI26" s="17"/>
      <c r="AJ26" s="17"/>
    </row>
    <row r="27" spans="1:36">
      <c r="A27" s="17" t="s">
        <v>2824</v>
      </c>
      <c r="Z27" s="17"/>
      <c r="AA27" s="17"/>
      <c r="AB27" s="17"/>
      <c r="AC27" s="17"/>
      <c r="AD27" s="17"/>
      <c r="AE27" s="17"/>
      <c r="AF27" s="17"/>
      <c r="AG27" s="17"/>
      <c r="AH27" s="17"/>
      <c r="AI27" s="17"/>
      <c r="AJ27" s="17"/>
    </row>
    <row r="28" spans="1:36">
      <c r="Z28" s="17"/>
      <c r="AA28" s="17"/>
      <c r="AB28" s="17"/>
      <c r="AC28" s="17"/>
      <c r="AD28" s="17"/>
      <c r="AE28" s="17"/>
      <c r="AF28" s="17"/>
      <c r="AG28" s="17"/>
      <c r="AH28" s="17"/>
      <c r="AI28" s="17"/>
      <c r="AJ28" s="17"/>
    </row>
    <row r="29" spans="1:36">
      <c r="A29" s="17" t="s">
        <v>2868</v>
      </c>
      <c r="Z29" s="17"/>
      <c r="AA29" s="17"/>
      <c r="AB29" s="17"/>
      <c r="AC29" s="17"/>
      <c r="AD29" s="17"/>
      <c r="AE29" s="17"/>
      <c r="AF29" s="17"/>
      <c r="AG29" s="17"/>
      <c r="AH29" s="17"/>
      <c r="AI29" s="17"/>
      <c r="AJ29" s="17"/>
    </row>
    <row r="30" spans="1:36">
      <c r="A30" s="17"/>
      <c r="Z30" s="17"/>
      <c r="AA30" s="17"/>
      <c r="AB30" s="17"/>
      <c r="AC30" s="17"/>
      <c r="AD30" s="17"/>
      <c r="AE30" s="17"/>
      <c r="AF30" s="17"/>
      <c r="AG30" s="17"/>
      <c r="AH30" s="17"/>
      <c r="AI30" s="17"/>
      <c r="AJ30" s="17"/>
    </row>
    <row r="31" spans="1:36">
      <c r="A31" s="17" t="s">
        <v>3310</v>
      </c>
      <c r="Z31" s="17"/>
      <c r="AA31" s="17"/>
      <c r="AB31" s="17"/>
      <c r="AC31" s="17"/>
      <c r="AD31" s="17"/>
      <c r="AE31" s="17"/>
      <c r="AF31" s="17"/>
      <c r="AG31" s="17"/>
      <c r="AH31" s="17"/>
      <c r="AI31" s="17"/>
      <c r="AJ31" s="17"/>
    </row>
    <row r="32" spans="1:36">
      <c r="A32" s="17" t="s">
        <v>3584</v>
      </c>
      <c r="Z32" s="17"/>
      <c r="AA32" s="17"/>
      <c r="AB32" s="17"/>
      <c r="AC32" s="17"/>
      <c r="AD32" s="17"/>
      <c r="AE32" s="17"/>
      <c r="AF32" s="17"/>
      <c r="AG32" s="17"/>
      <c r="AH32" s="17"/>
      <c r="AI32" s="17"/>
      <c r="AJ32" s="17"/>
    </row>
    <row r="33" spans="1:36">
      <c r="Z33" s="17"/>
      <c r="AA33" s="17"/>
      <c r="AB33" s="17"/>
      <c r="AC33" s="17"/>
      <c r="AD33" s="17"/>
      <c r="AE33" s="17"/>
      <c r="AF33" s="17"/>
      <c r="AG33" s="17"/>
      <c r="AH33" s="17"/>
      <c r="AI33" s="17"/>
      <c r="AJ33" s="17"/>
    </row>
    <row r="34" spans="1:36">
      <c r="A34" t="s">
        <v>2792</v>
      </c>
      <c r="Z34" s="17"/>
      <c r="AA34" s="17"/>
      <c r="AB34" s="17"/>
      <c r="AC34" s="17"/>
      <c r="AD34" s="17"/>
      <c r="AE34" s="17"/>
      <c r="AF34" s="182"/>
      <c r="AG34" s="182"/>
      <c r="AH34" s="182"/>
      <c r="AI34" s="182"/>
      <c r="AJ34" s="182"/>
    </row>
    <row r="35" spans="1:36">
      <c r="AF35" s="17"/>
      <c r="AG35" s="17"/>
      <c r="AH35" s="17"/>
      <c r="AI35" s="17"/>
      <c r="AJ35" s="17"/>
    </row>
    <row r="36" spans="1:36">
      <c r="AF36" s="17"/>
      <c r="AG36" s="17"/>
      <c r="AH36" s="17"/>
      <c r="AI36" s="17"/>
      <c r="AJ36" s="17"/>
    </row>
    <row r="37" spans="1:36">
      <c r="AF37" s="17"/>
      <c r="AG37" s="17"/>
      <c r="AH37" s="17"/>
      <c r="AI37" s="17"/>
      <c r="AJ37" s="17"/>
    </row>
    <row r="38" spans="1:36">
      <c r="AF38" s="17"/>
      <c r="AG38" s="17"/>
      <c r="AH38" s="17"/>
      <c r="AI38" s="17"/>
      <c r="AJ38" s="17"/>
    </row>
    <row r="39" spans="1:36">
      <c r="Z39" s="17"/>
      <c r="AA39" s="17"/>
      <c r="AB39" s="17"/>
      <c r="AC39" s="17"/>
      <c r="AD39" s="17"/>
      <c r="AE39" s="17"/>
      <c r="AF39" s="17"/>
      <c r="AG39" s="17"/>
      <c r="AH39" s="17"/>
      <c r="AI39" s="17"/>
      <c r="AJ39" s="17"/>
    </row>
    <row r="40" spans="1:36">
      <c r="Z40" s="17"/>
      <c r="AA40" s="17"/>
      <c r="AB40" s="17"/>
      <c r="AC40" s="17"/>
      <c r="AD40" s="17"/>
      <c r="AE40" s="17"/>
      <c r="AF40" s="17"/>
      <c r="AG40" s="17"/>
      <c r="AH40" s="17"/>
      <c r="AI40" s="17"/>
      <c r="AJ40" s="17"/>
    </row>
    <row r="41" spans="1:36">
      <c r="Z41" s="17"/>
      <c r="AA41" s="17"/>
      <c r="AB41" s="17"/>
      <c r="AC41" s="17"/>
      <c r="AD41" s="17"/>
      <c r="AE41" s="17"/>
      <c r="AF41" s="17"/>
      <c r="AG41" s="17"/>
      <c r="AH41" s="17"/>
      <c r="AI41" s="17"/>
      <c r="AJ41" s="17"/>
    </row>
    <row r="42" spans="1:36">
      <c r="Z42" s="17"/>
      <c r="AA42" s="17"/>
      <c r="AB42" s="17"/>
      <c r="AC42" s="17"/>
      <c r="AD42" s="17"/>
      <c r="AE42" s="17"/>
      <c r="AF42" s="17"/>
      <c r="AG42" s="17"/>
      <c r="AH42" s="17"/>
      <c r="AI42" s="17"/>
      <c r="AJ42" s="17"/>
    </row>
    <row r="43" spans="1:36">
      <c r="Z43" s="17"/>
      <c r="AA43" s="17"/>
      <c r="AB43" s="17"/>
      <c r="AC43" s="17"/>
      <c r="AD43" s="17"/>
      <c r="AE43" s="17"/>
      <c r="AF43" s="17"/>
      <c r="AG43" s="17"/>
      <c r="AH43" s="17"/>
      <c r="AI43" s="17"/>
      <c r="AJ43" s="17"/>
    </row>
    <row r="44" spans="1:36">
      <c r="Z44" s="17"/>
      <c r="AA44" s="17"/>
      <c r="AB44" s="17"/>
      <c r="AC44" s="17"/>
      <c r="AD44" s="17"/>
      <c r="AE44" s="17"/>
      <c r="AF44" s="17"/>
      <c r="AG44" s="17"/>
      <c r="AH44" s="17"/>
      <c r="AI44" s="17"/>
      <c r="AJ44" s="17"/>
    </row>
    <row r="45" spans="1:36">
      <c r="Z45" s="17"/>
      <c r="AA45" s="17"/>
      <c r="AB45" s="17"/>
      <c r="AC45" s="17"/>
      <c r="AD45" s="17"/>
      <c r="AE45" s="17"/>
      <c r="AF45" s="17"/>
      <c r="AG45" s="17"/>
      <c r="AH45" s="17"/>
      <c r="AI45" s="17"/>
      <c r="AJ45" s="17"/>
    </row>
    <row r="46" spans="1:36">
      <c r="Z46" s="17"/>
      <c r="AA46" s="17"/>
      <c r="AB46" s="17"/>
      <c r="AC46" s="17"/>
      <c r="AD46" s="17"/>
      <c r="AE46" s="17"/>
      <c r="AF46" s="17"/>
      <c r="AG46" s="17"/>
      <c r="AH46" s="17"/>
      <c r="AI46" s="17"/>
      <c r="AJ46" s="17"/>
    </row>
    <row r="47" spans="1:36">
      <c r="Z47" s="17"/>
      <c r="AA47" s="17"/>
      <c r="AB47" s="17"/>
      <c r="AC47" s="17"/>
      <c r="AD47" s="17"/>
      <c r="AE47" s="17"/>
      <c r="AF47" s="17"/>
      <c r="AG47" s="17"/>
      <c r="AH47" s="17"/>
      <c r="AI47" s="17"/>
      <c r="AJ47" s="17"/>
    </row>
    <row r="48" spans="1:36">
      <c r="Z48" s="17"/>
      <c r="AA48" s="17"/>
      <c r="AB48" s="17"/>
      <c r="AC48" s="17"/>
      <c r="AD48" s="17"/>
      <c r="AE48" s="17"/>
      <c r="AF48" s="17"/>
      <c r="AG48" s="17"/>
      <c r="AH48" s="17"/>
      <c r="AI48" s="17"/>
      <c r="AJ48" s="17"/>
    </row>
    <row r="49" spans="26:31">
      <c r="Z49" s="17"/>
      <c r="AA49" s="17"/>
      <c r="AB49" s="17"/>
      <c r="AC49" s="17"/>
      <c r="AD49" s="17"/>
      <c r="AE49" s="17"/>
    </row>
    <row r="50" spans="26:31">
      <c r="Z50" s="17"/>
      <c r="AA50" s="17"/>
      <c r="AB50" s="17"/>
      <c r="AC50" s="17"/>
      <c r="AD50" s="17"/>
      <c r="AE50" s="17"/>
    </row>
    <row r="51" spans="26:31">
      <c r="Z51" s="17"/>
      <c r="AA51" s="17"/>
      <c r="AB51" s="17"/>
      <c r="AC51" s="17"/>
      <c r="AD51" s="17"/>
      <c r="AE51" s="17"/>
    </row>
    <row r="52" spans="26:31">
      <c r="Z52" s="17"/>
      <c r="AA52" s="17"/>
      <c r="AB52" s="17"/>
      <c r="AC52" s="17"/>
      <c r="AD52" s="17"/>
      <c r="AE52" s="17"/>
    </row>
    <row r="53" spans="26:31">
      <c r="Z53" s="17"/>
      <c r="AA53" s="17"/>
      <c r="AB53" s="17"/>
      <c r="AC53" s="17"/>
      <c r="AD53" s="17"/>
      <c r="AE53" s="17"/>
    </row>
    <row r="54" spans="26:31">
      <c r="Z54" s="17"/>
      <c r="AA54" s="17"/>
      <c r="AB54" s="17"/>
      <c r="AC54" s="17"/>
      <c r="AD54" s="17"/>
      <c r="AE54" s="17"/>
    </row>
    <row r="55" spans="26:31">
      <c r="Z55" s="17"/>
      <c r="AA55" s="17"/>
      <c r="AB55" s="17"/>
      <c r="AC55" s="17"/>
      <c r="AD55" s="17"/>
      <c r="AE55" s="17"/>
    </row>
    <row r="56" spans="26:31">
      <c r="Z56" s="17"/>
      <c r="AA56" s="17"/>
      <c r="AB56" s="17"/>
      <c r="AC56" s="17"/>
      <c r="AD56" s="17"/>
      <c r="AE56" s="17"/>
    </row>
    <row r="57" spans="26:31">
      <c r="Z57" s="17"/>
      <c r="AA57" s="17"/>
      <c r="AB57" s="17"/>
      <c r="AC57" s="17"/>
      <c r="AD57" s="17"/>
      <c r="AE57" s="17"/>
    </row>
  </sheetData>
  <hyperlinks>
    <hyperlink ref="AL3" location="Content!A1" display="Back to content page" xr:uid="{00000000-0004-0000-A200-000000000000}"/>
  </hyperlink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AB26"/>
  <sheetViews>
    <sheetView workbookViewId="0">
      <selection activeCell="L1" sqref="L1"/>
    </sheetView>
  </sheetViews>
  <sheetFormatPr defaultRowHeight="14.5"/>
  <cols>
    <col min="1" max="1" width="33.26953125" customWidth="1"/>
  </cols>
  <sheetData>
    <row r="1" spans="1:28">
      <c r="A1" s="44" t="s">
        <v>3574</v>
      </c>
      <c r="P1" s="17"/>
      <c r="Q1" s="17"/>
      <c r="R1" s="17"/>
      <c r="S1" s="17"/>
      <c r="T1" s="17"/>
      <c r="U1" s="17"/>
      <c r="V1" s="14"/>
      <c r="W1" s="14"/>
      <c r="X1" s="14"/>
      <c r="Y1" s="14"/>
      <c r="Z1" s="14"/>
    </row>
    <row r="2" spans="1:28">
      <c r="P2" s="17"/>
      <c r="Q2" s="17"/>
      <c r="R2" s="17"/>
      <c r="S2" s="17"/>
      <c r="T2" s="17"/>
      <c r="U2" s="17"/>
      <c r="V2" s="14"/>
      <c r="W2" s="14"/>
      <c r="X2" s="14"/>
      <c r="Y2" s="14"/>
      <c r="Z2" s="14"/>
    </row>
    <row r="3" spans="1:28">
      <c r="A3" s="368" t="s">
        <v>14</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Z3" s="217">
        <v>2024</v>
      </c>
      <c r="AB3" s="1" t="s">
        <v>528</v>
      </c>
    </row>
    <row r="4" spans="1:28">
      <c r="A4" s="92" t="s">
        <v>13</v>
      </c>
      <c r="B4" s="285"/>
      <c r="C4" s="285"/>
      <c r="D4" s="285">
        <v>4</v>
      </c>
      <c r="E4" s="285">
        <v>4</v>
      </c>
      <c r="F4" s="285"/>
      <c r="G4" s="285"/>
      <c r="H4" s="285"/>
      <c r="I4" s="285"/>
      <c r="J4" s="285"/>
      <c r="K4" s="285"/>
      <c r="L4" s="285"/>
      <c r="M4" s="285"/>
      <c r="N4" s="285"/>
      <c r="O4" s="285"/>
      <c r="P4" s="285"/>
      <c r="Q4" s="285"/>
      <c r="R4" s="285"/>
      <c r="S4" s="285"/>
      <c r="T4" s="285"/>
      <c r="U4" s="285"/>
      <c r="V4" s="285"/>
      <c r="W4" s="285"/>
      <c r="X4" s="285"/>
      <c r="Y4" s="285"/>
      <c r="Z4" s="285"/>
    </row>
    <row r="5" spans="1:28">
      <c r="A5" s="92" t="s">
        <v>12</v>
      </c>
      <c r="B5" s="285">
        <v>9.8000000000000007</v>
      </c>
      <c r="C5" s="285">
        <v>10.3</v>
      </c>
      <c r="D5" s="285">
        <v>8.1999999999999993</v>
      </c>
      <c r="E5" s="285">
        <v>6</v>
      </c>
      <c r="F5" s="285">
        <v>9.6</v>
      </c>
      <c r="G5" s="285">
        <v>2.5</v>
      </c>
      <c r="H5" s="285">
        <v>2.1</v>
      </c>
      <c r="I5" s="285">
        <v>2</v>
      </c>
      <c r="J5" s="285">
        <v>2.6</v>
      </c>
      <c r="K5" s="285">
        <v>2.7</v>
      </c>
      <c r="L5" s="285">
        <v>2.2000000000000002</v>
      </c>
      <c r="M5" s="285">
        <v>2.5</v>
      </c>
      <c r="N5" s="285"/>
      <c r="O5" s="285">
        <v>2.2000000000000002</v>
      </c>
      <c r="P5" s="285">
        <v>2.2000000000000002</v>
      </c>
      <c r="Q5" s="285">
        <v>2.2000000000000002</v>
      </c>
      <c r="R5" s="285">
        <v>2.2999999999999998</v>
      </c>
      <c r="S5" s="285">
        <v>1.8</v>
      </c>
      <c r="T5" s="285">
        <v>1.8</v>
      </c>
      <c r="U5" s="285"/>
      <c r="V5" s="285"/>
      <c r="W5" s="285"/>
      <c r="X5" s="285"/>
      <c r="Y5" s="285"/>
      <c r="Z5" s="285"/>
    </row>
    <row r="6" spans="1:28">
      <c r="A6" s="92" t="s">
        <v>483</v>
      </c>
      <c r="B6" s="285">
        <v>7</v>
      </c>
      <c r="C6" s="285">
        <v>7</v>
      </c>
      <c r="D6" s="285">
        <v>7</v>
      </c>
      <c r="E6" s="285">
        <v>7</v>
      </c>
      <c r="F6" s="285">
        <v>7</v>
      </c>
      <c r="G6" s="285">
        <v>7</v>
      </c>
      <c r="H6" s="285">
        <v>7</v>
      </c>
      <c r="I6" s="285">
        <v>7</v>
      </c>
      <c r="J6" s="285">
        <v>8</v>
      </c>
      <c r="K6" s="285">
        <v>6</v>
      </c>
      <c r="L6" s="285">
        <v>6</v>
      </c>
      <c r="M6" s="285">
        <v>7</v>
      </c>
      <c r="N6" s="285">
        <v>7</v>
      </c>
      <c r="O6" s="285">
        <v>7</v>
      </c>
      <c r="P6" s="285">
        <v>7</v>
      </c>
      <c r="Q6" s="285">
        <v>7</v>
      </c>
      <c r="R6" s="285">
        <v>7</v>
      </c>
      <c r="S6" s="285">
        <v>7</v>
      </c>
      <c r="T6" s="285">
        <v>7</v>
      </c>
      <c r="U6" s="285">
        <v>7</v>
      </c>
      <c r="V6" s="285">
        <v>7</v>
      </c>
      <c r="W6" s="285">
        <v>7</v>
      </c>
      <c r="X6" s="285"/>
      <c r="Y6" s="285"/>
      <c r="Z6" s="285"/>
    </row>
    <row r="7" spans="1:28">
      <c r="A7" s="92" t="s">
        <v>89</v>
      </c>
      <c r="B7" s="285">
        <v>4</v>
      </c>
      <c r="C7" s="285">
        <v>7</v>
      </c>
      <c r="D7" s="285">
        <v>8</v>
      </c>
      <c r="E7" s="285">
        <v>7</v>
      </c>
      <c r="F7" s="285"/>
      <c r="G7" s="285"/>
      <c r="H7" s="285"/>
      <c r="I7" s="285">
        <v>4</v>
      </c>
      <c r="J7" s="285">
        <v>4</v>
      </c>
      <c r="K7" s="285">
        <v>5</v>
      </c>
      <c r="L7" s="285">
        <v>4</v>
      </c>
      <c r="M7" s="285">
        <v>4</v>
      </c>
      <c r="N7" s="285"/>
      <c r="O7" s="285"/>
      <c r="P7" s="285"/>
      <c r="Q7" s="285"/>
      <c r="R7" s="285"/>
      <c r="S7" s="285"/>
      <c r="T7" s="285"/>
      <c r="U7" s="285"/>
      <c r="V7" s="285"/>
      <c r="W7" s="285"/>
      <c r="X7" s="285"/>
      <c r="Y7" s="285"/>
      <c r="Z7" s="285"/>
    </row>
    <row r="8" spans="1:28">
      <c r="A8" s="92" t="s">
        <v>482</v>
      </c>
      <c r="B8" s="285">
        <v>0.8</v>
      </c>
      <c r="C8" s="285">
        <v>1</v>
      </c>
      <c r="D8" s="285">
        <v>0.83</v>
      </c>
      <c r="E8" s="285">
        <v>1</v>
      </c>
      <c r="F8" s="285"/>
      <c r="G8" s="285">
        <v>1.08</v>
      </c>
      <c r="H8" s="285">
        <v>0.97</v>
      </c>
      <c r="I8" s="285">
        <v>0.77</v>
      </c>
      <c r="J8" s="285">
        <v>1.23</v>
      </c>
      <c r="K8" s="285">
        <v>1.29</v>
      </c>
      <c r="L8" s="285">
        <v>1.27</v>
      </c>
      <c r="M8" s="285">
        <v>0.9</v>
      </c>
      <c r="N8" s="285">
        <v>1.27</v>
      </c>
      <c r="O8" s="285">
        <v>0.91</v>
      </c>
      <c r="P8" s="285">
        <v>0.92</v>
      </c>
      <c r="Q8" s="285">
        <v>0.88</v>
      </c>
      <c r="R8" s="285">
        <v>0.94</v>
      </c>
      <c r="S8" s="285">
        <v>1.07</v>
      </c>
      <c r="T8" s="285">
        <v>0.96</v>
      </c>
      <c r="U8" s="285">
        <v>1.0900000000000001</v>
      </c>
      <c r="V8" s="285">
        <v>1.37</v>
      </c>
      <c r="W8" s="285">
        <v>1.66</v>
      </c>
      <c r="X8" s="285"/>
      <c r="Y8" s="285"/>
      <c r="Z8" s="285"/>
    </row>
    <row r="9" spans="1:28">
      <c r="A9" s="92" t="s">
        <v>11</v>
      </c>
      <c r="B9" s="285"/>
      <c r="C9" s="285"/>
      <c r="D9" s="285"/>
      <c r="E9" s="285"/>
      <c r="F9" s="285"/>
      <c r="G9" s="285"/>
      <c r="H9" s="285">
        <v>7.2</v>
      </c>
      <c r="I9" s="285">
        <v>7.96</v>
      </c>
      <c r="J9" s="285">
        <v>9.1</v>
      </c>
      <c r="K9" s="285">
        <v>9</v>
      </c>
      <c r="L9" s="285">
        <v>10</v>
      </c>
      <c r="M9" s="285">
        <v>9</v>
      </c>
      <c r="N9" s="285">
        <v>10</v>
      </c>
      <c r="O9" s="285">
        <v>12</v>
      </c>
      <c r="P9" s="285">
        <v>5</v>
      </c>
      <c r="Q9" s="285"/>
      <c r="R9" s="285"/>
      <c r="S9" s="285"/>
      <c r="T9" s="285"/>
      <c r="U9" s="285"/>
      <c r="V9" s="285"/>
      <c r="W9" s="285"/>
      <c r="X9" s="285"/>
      <c r="Y9" s="285"/>
      <c r="Z9" s="285"/>
    </row>
    <row r="10" spans="1:28">
      <c r="A10" s="92" t="s">
        <v>10</v>
      </c>
      <c r="B10" s="285">
        <v>4</v>
      </c>
      <c r="C10" s="285">
        <v>4</v>
      </c>
      <c r="D10" s="285">
        <v>2</v>
      </c>
      <c r="E10" s="285">
        <v>4</v>
      </c>
      <c r="F10" s="285">
        <v>4</v>
      </c>
      <c r="G10" s="285">
        <v>4</v>
      </c>
      <c r="H10" s="285">
        <v>4</v>
      </c>
      <c r="I10" s="285">
        <v>4</v>
      </c>
      <c r="J10" s="285">
        <v>4</v>
      </c>
      <c r="K10" s="285">
        <v>4</v>
      </c>
      <c r="L10" s="285">
        <v>4</v>
      </c>
      <c r="M10" s="285"/>
      <c r="N10" s="285"/>
      <c r="O10" s="285"/>
      <c r="P10" s="285"/>
      <c r="Q10" s="285">
        <v>20</v>
      </c>
      <c r="R10" s="285">
        <v>20</v>
      </c>
      <c r="S10" s="285">
        <v>22</v>
      </c>
      <c r="T10" s="285">
        <v>21</v>
      </c>
      <c r="U10" s="285">
        <v>21</v>
      </c>
      <c r="V10" s="285">
        <v>18</v>
      </c>
      <c r="W10" s="285"/>
      <c r="X10" s="285"/>
      <c r="Y10" s="285"/>
      <c r="Z10" s="285"/>
    </row>
    <row r="11" spans="1:28">
      <c r="A11" s="92" t="s">
        <v>9</v>
      </c>
      <c r="B11" s="285">
        <v>7.2</v>
      </c>
      <c r="C11" s="285">
        <v>8.1</v>
      </c>
      <c r="D11" s="285">
        <v>7.6</v>
      </c>
      <c r="E11" s="285">
        <v>8.1</v>
      </c>
      <c r="F11" s="285">
        <v>8</v>
      </c>
      <c r="G11" s="285">
        <v>8</v>
      </c>
      <c r="H11" s="285">
        <v>9.8000000000000007</v>
      </c>
      <c r="I11" s="285">
        <v>7.7</v>
      </c>
      <c r="J11" s="285">
        <v>8.4</v>
      </c>
      <c r="K11" s="285">
        <v>8</v>
      </c>
      <c r="L11" s="285">
        <v>8.5</v>
      </c>
      <c r="M11" s="285">
        <v>8</v>
      </c>
      <c r="N11" s="285">
        <v>8.6999999999999993</v>
      </c>
      <c r="O11" s="285"/>
      <c r="P11" s="285">
        <v>10.1</v>
      </c>
      <c r="Q11" s="285">
        <v>8.8000000000000007</v>
      </c>
      <c r="R11" s="285">
        <v>9.3000000000000007</v>
      </c>
      <c r="S11" s="285">
        <v>10.199999999999999</v>
      </c>
      <c r="T11" s="285">
        <v>10.8</v>
      </c>
      <c r="U11" s="285"/>
      <c r="V11" s="285"/>
      <c r="W11" s="285"/>
      <c r="X11" s="285"/>
      <c r="Y11" s="285"/>
      <c r="Z11" s="285"/>
    </row>
    <row r="12" spans="1:28">
      <c r="A12" s="92" t="s">
        <v>8</v>
      </c>
      <c r="B12" s="575">
        <v>10.4</v>
      </c>
      <c r="C12" s="575">
        <v>10.4</v>
      </c>
      <c r="D12" s="575">
        <v>10.5</v>
      </c>
      <c r="E12" s="575">
        <v>10.4</v>
      </c>
      <c r="F12" s="575">
        <v>10.6</v>
      </c>
      <c r="G12" s="575">
        <v>10.7</v>
      </c>
      <c r="H12" s="575">
        <v>10.1</v>
      </c>
      <c r="I12" s="575">
        <v>10.3</v>
      </c>
      <c r="J12" s="575">
        <v>9.9</v>
      </c>
      <c r="K12" s="575">
        <v>9.8000000000000007</v>
      </c>
      <c r="L12" s="575">
        <v>10.5</v>
      </c>
      <c r="M12" s="575">
        <v>10.1</v>
      </c>
      <c r="N12" s="575">
        <v>10.5</v>
      </c>
      <c r="O12" s="575">
        <v>10.8</v>
      </c>
      <c r="P12" s="575">
        <v>10.9</v>
      </c>
      <c r="Q12" s="575">
        <v>10.6</v>
      </c>
      <c r="R12" s="575">
        <v>10.4</v>
      </c>
      <c r="S12" s="575">
        <v>10.3</v>
      </c>
      <c r="T12" s="575">
        <v>10.4</v>
      </c>
      <c r="U12" s="575">
        <v>10.6</v>
      </c>
      <c r="V12" s="575">
        <v>12.6</v>
      </c>
      <c r="W12" s="575">
        <v>14.7</v>
      </c>
      <c r="X12" s="575">
        <v>11.8</v>
      </c>
      <c r="Y12" s="575">
        <v>11.3</v>
      </c>
      <c r="Z12" s="575">
        <v>11.4</v>
      </c>
    </row>
    <row r="13" spans="1:28">
      <c r="A13" s="92" t="s">
        <v>6</v>
      </c>
      <c r="B13" s="285"/>
      <c r="C13" s="285">
        <v>2</v>
      </c>
      <c r="D13" s="285">
        <v>2.2999999999999998</v>
      </c>
      <c r="E13" s="285">
        <v>2.1</v>
      </c>
      <c r="F13" s="285">
        <v>2.19</v>
      </c>
      <c r="G13" s="285">
        <v>2.1</v>
      </c>
      <c r="H13" s="285">
        <v>2.1</v>
      </c>
      <c r="I13" s="285">
        <v>1.7</v>
      </c>
      <c r="J13" s="285">
        <v>1.8</v>
      </c>
      <c r="K13" s="285">
        <v>1.9</v>
      </c>
      <c r="L13" s="285">
        <v>2</v>
      </c>
      <c r="M13" s="285">
        <v>2.1</v>
      </c>
      <c r="N13" s="285">
        <v>1.7</v>
      </c>
      <c r="O13" s="285">
        <v>1.7</v>
      </c>
      <c r="P13" s="285">
        <v>1.7</v>
      </c>
      <c r="Q13" s="285">
        <v>1.6</v>
      </c>
      <c r="R13" s="285">
        <v>1.6</v>
      </c>
      <c r="S13" s="285">
        <v>1.7</v>
      </c>
      <c r="T13" s="285">
        <v>1.85</v>
      </c>
      <c r="U13" s="285">
        <v>1.66</v>
      </c>
      <c r="V13" s="285">
        <v>2</v>
      </c>
      <c r="W13" s="285">
        <v>2</v>
      </c>
      <c r="X13" s="285"/>
      <c r="Y13" s="285"/>
      <c r="Z13" s="285"/>
    </row>
    <row r="14" spans="1:28">
      <c r="A14" s="92" t="s">
        <v>17</v>
      </c>
      <c r="B14" s="285">
        <v>2.7471563031634645</v>
      </c>
      <c r="C14" s="285">
        <v>2.6940225381059153</v>
      </c>
      <c r="D14" s="285">
        <v>3.0645108151739193</v>
      </c>
      <c r="E14" s="285">
        <v>3.2414229479546997</v>
      </c>
      <c r="F14" s="285"/>
      <c r="G14" s="285">
        <v>3.7352010714455228</v>
      </c>
      <c r="H14" s="285"/>
      <c r="I14" s="285"/>
      <c r="J14" s="285">
        <v>5.6558196166942842</v>
      </c>
      <c r="K14" s="285">
        <v>3.9590800556837231</v>
      </c>
      <c r="L14" s="285">
        <v>3.3154354877607335</v>
      </c>
      <c r="M14" s="285">
        <v>4.3580510576816973</v>
      </c>
      <c r="N14" s="285">
        <v>14.195064008780847</v>
      </c>
      <c r="O14" s="285">
        <v>14.485745728912303</v>
      </c>
      <c r="P14" s="285">
        <v>14.800569712847482</v>
      </c>
      <c r="Q14" s="285">
        <v>15.117277153537021</v>
      </c>
      <c r="R14" s="285">
        <v>15.433978331193142</v>
      </c>
      <c r="S14" s="285"/>
      <c r="T14" s="285"/>
      <c r="U14" s="285"/>
      <c r="V14" s="285"/>
      <c r="W14" s="285"/>
      <c r="X14" s="285"/>
      <c r="Y14" s="285"/>
      <c r="Z14" s="285"/>
    </row>
    <row r="15" spans="1:28">
      <c r="A15" s="92" t="s">
        <v>4</v>
      </c>
      <c r="B15" s="285"/>
      <c r="C15" s="285"/>
      <c r="D15" s="285"/>
      <c r="E15" s="285"/>
      <c r="F15" s="285"/>
      <c r="G15" s="285"/>
      <c r="H15" s="285"/>
      <c r="I15" s="285"/>
      <c r="J15" s="285"/>
      <c r="K15" s="285"/>
      <c r="L15" s="285"/>
      <c r="M15" s="285"/>
      <c r="N15" s="285"/>
      <c r="O15" s="285">
        <v>10.199999999999999</v>
      </c>
      <c r="P15" s="285">
        <v>10.199999999999999</v>
      </c>
      <c r="Q15" s="285">
        <v>9.9</v>
      </c>
      <c r="R15" s="285">
        <v>9.9</v>
      </c>
      <c r="S15" s="285">
        <v>9.5</v>
      </c>
      <c r="T15" s="285">
        <v>10.4</v>
      </c>
      <c r="U15" s="285">
        <v>9.43</v>
      </c>
      <c r="V15" s="285">
        <v>8.6999999999999993</v>
      </c>
      <c r="W15" s="285">
        <v>10</v>
      </c>
      <c r="X15" s="285"/>
      <c r="Y15" s="285"/>
      <c r="Z15" s="285"/>
    </row>
    <row r="16" spans="1:28">
      <c r="A16" s="92" t="s">
        <v>3</v>
      </c>
      <c r="B16" s="285"/>
      <c r="C16" s="285"/>
      <c r="D16" s="285">
        <v>10.1</v>
      </c>
      <c r="E16" s="285">
        <v>9.6</v>
      </c>
      <c r="F16" s="285">
        <v>9</v>
      </c>
      <c r="G16" s="285">
        <v>8.4</v>
      </c>
      <c r="H16" s="285">
        <v>8.1999999999999993</v>
      </c>
      <c r="I16" s="285">
        <v>7.9</v>
      </c>
      <c r="J16" s="285">
        <v>8.1999999999999993</v>
      </c>
      <c r="K16" s="285">
        <v>8.3000000000000007</v>
      </c>
      <c r="L16" s="285">
        <v>8.5</v>
      </c>
      <c r="M16" s="285">
        <v>8.3000000000000007</v>
      </c>
      <c r="N16" s="285">
        <v>7.7</v>
      </c>
      <c r="O16" s="285">
        <v>8.6999999999999993</v>
      </c>
      <c r="P16" s="285"/>
      <c r="Q16" s="285"/>
      <c r="R16" s="285"/>
      <c r="S16" s="285"/>
      <c r="T16" s="285"/>
      <c r="U16" s="285"/>
      <c r="V16" s="285"/>
      <c r="W16" s="285"/>
      <c r="X16" s="285"/>
      <c r="Y16" s="285"/>
      <c r="Z16" s="285"/>
    </row>
    <row r="17" spans="1:26">
      <c r="A17" s="92" t="s">
        <v>32</v>
      </c>
      <c r="B17" s="285">
        <v>8</v>
      </c>
      <c r="C17" s="285">
        <v>8</v>
      </c>
      <c r="D17" s="285">
        <v>11</v>
      </c>
      <c r="E17" s="285">
        <v>11</v>
      </c>
      <c r="F17" s="285">
        <v>11</v>
      </c>
      <c r="G17" s="285">
        <v>12</v>
      </c>
      <c r="H17" s="285">
        <v>12</v>
      </c>
      <c r="I17" s="285">
        <v>12</v>
      </c>
      <c r="J17" s="561">
        <v>12</v>
      </c>
      <c r="K17" s="561">
        <v>12</v>
      </c>
      <c r="L17" s="561">
        <v>11</v>
      </c>
      <c r="M17" s="561">
        <v>10</v>
      </c>
      <c r="N17" s="561">
        <v>10</v>
      </c>
      <c r="O17" s="561">
        <v>10</v>
      </c>
      <c r="P17" s="561">
        <v>10</v>
      </c>
      <c r="Q17" s="561">
        <v>10</v>
      </c>
      <c r="R17" s="561">
        <v>10</v>
      </c>
      <c r="S17" s="561">
        <v>9</v>
      </c>
      <c r="T17" s="561">
        <v>10</v>
      </c>
      <c r="U17" s="561">
        <v>13</v>
      </c>
      <c r="V17" s="561">
        <v>10</v>
      </c>
      <c r="W17" s="575">
        <v>10</v>
      </c>
      <c r="X17" s="575">
        <v>9</v>
      </c>
      <c r="Y17" s="575">
        <v>10</v>
      </c>
      <c r="Z17" s="285"/>
    </row>
    <row r="18" spans="1:26">
      <c r="A18" s="92" t="s">
        <v>1</v>
      </c>
      <c r="B18" s="285"/>
      <c r="C18" s="285"/>
      <c r="D18" s="285"/>
      <c r="E18" s="285"/>
      <c r="F18" s="285"/>
      <c r="G18" s="285"/>
      <c r="H18" s="285"/>
      <c r="I18" s="285"/>
      <c r="J18" s="285"/>
      <c r="K18" s="285"/>
      <c r="L18" s="285"/>
      <c r="M18" s="285"/>
      <c r="N18" s="285">
        <v>5</v>
      </c>
      <c r="O18" s="285">
        <v>6</v>
      </c>
      <c r="P18" s="285">
        <v>5.5</v>
      </c>
      <c r="Q18" s="285">
        <v>4</v>
      </c>
      <c r="R18" s="285">
        <v>3.7</v>
      </c>
      <c r="S18" s="285">
        <v>4.5</v>
      </c>
      <c r="T18" s="285">
        <v>4</v>
      </c>
      <c r="U18" s="285">
        <v>3.8</v>
      </c>
      <c r="V18" s="285"/>
      <c r="W18" s="285"/>
      <c r="X18" s="285"/>
      <c r="Y18" s="285"/>
      <c r="Z18" s="285"/>
    </row>
    <row r="19" spans="1:26">
      <c r="A19" s="92" t="s">
        <v>23</v>
      </c>
      <c r="B19" s="285"/>
      <c r="C19" s="285"/>
      <c r="D19" s="285">
        <v>3</v>
      </c>
      <c r="E19" s="285">
        <v>3</v>
      </c>
      <c r="F19" s="285">
        <v>4</v>
      </c>
      <c r="G19" s="285">
        <v>3</v>
      </c>
      <c r="H19" s="285">
        <v>3</v>
      </c>
      <c r="I19" s="285">
        <v>3</v>
      </c>
      <c r="J19" s="285">
        <v>3</v>
      </c>
      <c r="K19" s="285">
        <v>3</v>
      </c>
      <c r="L19" s="285">
        <v>3</v>
      </c>
      <c r="M19" s="285">
        <v>3</v>
      </c>
      <c r="N19" s="285">
        <v>3</v>
      </c>
      <c r="O19" s="285">
        <v>3</v>
      </c>
      <c r="P19" s="285">
        <v>3</v>
      </c>
      <c r="Q19" s="285">
        <v>3</v>
      </c>
      <c r="R19" s="285">
        <v>3</v>
      </c>
      <c r="S19" s="285">
        <v>3</v>
      </c>
      <c r="T19" s="285">
        <v>3</v>
      </c>
      <c r="U19" s="285">
        <v>3</v>
      </c>
      <c r="V19" s="285"/>
      <c r="W19" s="285"/>
      <c r="X19" s="285"/>
      <c r="Y19" s="285"/>
      <c r="Z19" s="285"/>
    </row>
    <row r="22" spans="1:26">
      <c r="A22" s="136" t="s">
        <v>18</v>
      </c>
    </row>
    <row r="23" spans="1:26">
      <c r="A23" s="17" t="s">
        <v>2869</v>
      </c>
    </row>
    <row r="25" spans="1:26">
      <c r="A25" s="17" t="s">
        <v>2822</v>
      </c>
    </row>
    <row r="26" spans="1:26">
      <c r="A26" s="17" t="s">
        <v>3583</v>
      </c>
    </row>
  </sheetData>
  <hyperlinks>
    <hyperlink ref="AB3" location="Content!A1" display="Back to content page" xr:uid="{00000000-0004-0000-A3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AB23"/>
  <sheetViews>
    <sheetView workbookViewId="0">
      <selection activeCell="I2" sqref="I2"/>
    </sheetView>
  </sheetViews>
  <sheetFormatPr defaultColWidth="8.7265625" defaultRowHeight="14.5"/>
  <cols>
    <col min="1" max="1" width="34" customWidth="1"/>
    <col min="2" max="26" width="11.54296875" customWidth="1"/>
  </cols>
  <sheetData>
    <row r="1" spans="1:28">
      <c r="A1" s="44" t="s">
        <v>3136</v>
      </c>
    </row>
    <row r="3" spans="1:28">
      <c r="A3" s="368" t="s">
        <v>14</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Z3" s="217">
        <v>2024</v>
      </c>
      <c r="AB3" s="1" t="s">
        <v>528</v>
      </c>
    </row>
    <row r="4" spans="1:28">
      <c r="A4" s="92" t="s">
        <v>13</v>
      </c>
      <c r="B4" s="280"/>
      <c r="C4" s="280"/>
      <c r="D4" s="280"/>
      <c r="E4" s="280"/>
      <c r="F4" s="280"/>
      <c r="G4" s="280"/>
      <c r="H4" s="280"/>
      <c r="I4" s="280"/>
      <c r="J4" s="280"/>
      <c r="K4" s="280"/>
      <c r="L4" s="280"/>
      <c r="M4" s="280"/>
      <c r="N4" s="280"/>
      <c r="O4" s="280"/>
      <c r="P4" s="280"/>
      <c r="Q4" s="280"/>
      <c r="R4" s="280"/>
      <c r="S4" s="280"/>
      <c r="T4" s="280"/>
      <c r="U4" s="280"/>
      <c r="V4" s="280"/>
      <c r="W4" s="280"/>
      <c r="X4" s="280"/>
      <c r="Y4" s="280"/>
      <c r="Z4" s="280"/>
    </row>
    <row r="5" spans="1:28">
      <c r="A5" s="92" t="s">
        <v>12</v>
      </c>
      <c r="B5" s="280"/>
      <c r="C5" s="280"/>
      <c r="D5" s="280"/>
      <c r="E5" s="280"/>
      <c r="F5" s="280"/>
      <c r="G5" s="280"/>
      <c r="H5" s="280"/>
      <c r="I5" s="280"/>
      <c r="J5" s="280"/>
      <c r="K5" s="280"/>
      <c r="L5" s="280"/>
      <c r="M5" s="280"/>
      <c r="N5" s="280"/>
      <c r="O5" s="280"/>
      <c r="P5" s="280"/>
      <c r="Q5" s="280"/>
      <c r="R5" s="280"/>
      <c r="S5" s="280"/>
      <c r="T5" s="280"/>
      <c r="U5" s="280"/>
      <c r="V5" s="280"/>
      <c r="W5" s="280"/>
      <c r="X5" s="280"/>
      <c r="Y5" s="280"/>
      <c r="Z5" s="280"/>
    </row>
    <row r="6" spans="1:28">
      <c r="A6" s="92" t="s">
        <v>483</v>
      </c>
      <c r="B6" s="280"/>
      <c r="C6" s="280"/>
      <c r="D6" s="280"/>
      <c r="E6" s="280"/>
      <c r="F6" s="280"/>
      <c r="G6" s="280"/>
      <c r="H6" s="280"/>
      <c r="I6" s="280"/>
      <c r="J6" s="280"/>
      <c r="K6" s="280"/>
      <c r="L6" s="280"/>
      <c r="M6" s="280"/>
      <c r="N6" s="280"/>
      <c r="O6" s="280"/>
      <c r="P6" s="280"/>
      <c r="Q6" s="280"/>
      <c r="R6" s="280"/>
      <c r="S6" s="280"/>
      <c r="T6" s="280"/>
      <c r="U6" s="280"/>
      <c r="V6" s="280"/>
      <c r="W6" s="280"/>
      <c r="X6" s="280"/>
      <c r="Y6" s="280"/>
      <c r="Z6" s="280"/>
    </row>
    <row r="7" spans="1:28">
      <c r="A7" s="92" t="s">
        <v>89</v>
      </c>
      <c r="B7" s="280"/>
      <c r="C7" s="280"/>
      <c r="D7" s="280"/>
      <c r="E7" s="280"/>
      <c r="F7" s="280"/>
      <c r="G7" s="280"/>
      <c r="H7" s="280"/>
      <c r="I7" s="280"/>
      <c r="J7" s="280"/>
      <c r="K7" s="280"/>
      <c r="L7" s="280"/>
      <c r="M7" s="280"/>
      <c r="N7" s="280"/>
      <c r="O7" s="280"/>
      <c r="P7" s="280"/>
      <c r="Q7" s="280"/>
      <c r="R7" s="280"/>
      <c r="S7" s="280"/>
      <c r="T7" s="280"/>
      <c r="U7" s="280"/>
      <c r="V7" s="280"/>
      <c r="W7" s="280"/>
      <c r="X7" s="280"/>
      <c r="Y7" s="280"/>
      <c r="Z7" s="280"/>
    </row>
    <row r="8" spans="1:28">
      <c r="A8" s="92" t="s">
        <v>482</v>
      </c>
      <c r="B8" s="280"/>
      <c r="C8" s="280"/>
      <c r="D8" s="280"/>
      <c r="E8" s="280"/>
      <c r="F8" s="280"/>
      <c r="G8" s="280"/>
      <c r="H8" s="280"/>
      <c r="I8" s="280"/>
      <c r="J8" s="280"/>
      <c r="K8" s="280"/>
      <c r="L8" s="280"/>
      <c r="M8" s="280"/>
      <c r="N8" s="280"/>
      <c r="O8" s="280"/>
      <c r="P8" s="280"/>
      <c r="Q8" s="280"/>
      <c r="R8" s="280"/>
      <c r="S8" s="280"/>
      <c r="T8" s="280"/>
      <c r="U8" s="280"/>
      <c r="V8" s="280"/>
      <c r="W8" s="280"/>
      <c r="X8" s="280"/>
      <c r="Y8" s="280"/>
      <c r="Z8" s="280"/>
    </row>
    <row r="9" spans="1:28">
      <c r="A9" s="92" t="s">
        <v>11</v>
      </c>
      <c r="B9" s="280"/>
      <c r="C9" s="280"/>
      <c r="D9" s="280"/>
      <c r="E9" s="280"/>
      <c r="F9" s="280"/>
      <c r="G9" s="280"/>
      <c r="H9" s="280"/>
      <c r="I9" s="280"/>
      <c r="J9" s="280"/>
      <c r="K9" s="280"/>
      <c r="L9" s="280"/>
      <c r="M9" s="280"/>
      <c r="N9" s="280"/>
      <c r="O9" s="280"/>
      <c r="P9" s="280"/>
      <c r="Q9" s="280"/>
      <c r="R9" s="280"/>
      <c r="S9" s="280"/>
      <c r="T9" s="280"/>
      <c r="U9" s="280"/>
      <c r="V9" s="280"/>
      <c r="W9" s="280"/>
      <c r="X9" s="280"/>
      <c r="Y9" s="280"/>
      <c r="Z9" s="280"/>
    </row>
    <row r="10" spans="1:28">
      <c r="A10" s="92" t="s">
        <v>10</v>
      </c>
      <c r="B10" s="280"/>
      <c r="C10" s="280"/>
      <c r="D10" s="280"/>
      <c r="E10" s="280"/>
      <c r="F10" s="280"/>
      <c r="G10" s="280"/>
      <c r="H10" s="280"/>
      <c r="I10" s="280"/>
      <c r="J10" s="280"/>
      <c r="K10" s="280"/>
      <c r="L10" s="280"/>
      <c r="M10" s="280"/>
      <c r="N10" s="280"/>
      <c r="O10" s="280"/>
      <c r="P10" s="280"/>
      <c r="Q10" s="280"/>
      <c r="R10" s="280"/>
      <c r="S10" s="280"/>
      <c r="T10" s="280"/>
      <c r="U10" s="280"/>
      <c r="V10" s="280"/>
      <c r="W10" s="280"/>
      <c r="X10" s="280"/>
      <c r="Y10" s="280"/>
      <c r="Z10" s="280"/>
    </row>
    <row r="11" spans="1:28">
      <c r="A11" s="92" t="s">
        <v>9</v>
      </c>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row>
    <row r="12" spans="1:28">
      <c r="A12" s="92" t="s">
        <v>8</v>
      </c>
      <c r="B12" s="423">
        <v>6412876</v>
      </c>
      <c r="C12" s="423">
        <v>6527800</v>
      </c>
      <c r="D12" s="423">
        <v>6768870</v>
      </c>
      <c r="E12" s="423">
        <v>6952313</v>
      </c>
      <c r="F12" s="423">
        <v>7118603</v>
      </c>
      <c r="G12" s="423">
        <v>7498251</v>
      </c>
      <c r="H12" s="423">
        <v>7760679</v>
      </c>
      <c r="I12" s="423">
        <v>8986934</v>
      </c>
      <c r="J12" s="423">
        <v>9218625</v>
      </c>
      <c r="K12" s="423">
        <v>8639304</v>
      </c>
      <c r="L12" s="423">
        <v>9336446</v>
      </c>
      <c r="M12" s="423">
        <v>9494297.4341128506</v>
      </c>
      <c r="N12" s="423">
        <v>10043683</v>
      </c>
      <c r="O12" s="423">
        <v>10675598</v>
      </c>
      <c r="P12" s="423">
        <v>11266751</v>
      </c>
      <c r="Q12" s="423">
        <v>12049901</v>
      </c>
      <c r="R12" s="423">
        <v>13117907</v>
      </c>
      <c r="S12" s="423">
        <v>13640751</v>
      </c>
      <c r="T12" s="423">
        <v>14296274</v>
      </c>
      <c r="U12" s="423">
        <v>14465865</v>
      </c>
      <c r="V12" s="423">
        <v>4485257</v>
      </c>
      <c r="W12" s="423">
        <v>2168241</v>
      </c>
      <c r="X12" s="423">
        <v>11363042</v>
      </c>
      <c r="Y12" s="593">
        <v>14384016</v>
      </c>
      <c r="Z12" s="593">
        <v>15420230</v>
      </c>
    </row>
    <row r="13" spans="1:28">
      <c r="A13" s="92" t="s">
        <v>6</v>
      </c>
      <c r="B13" s="280"/>
      <c r="C13" s="280"/>
      <c r="D13" s="280"/>
      <c r="E13" s="280"/>
      <c r="F13" s="280"/>
      <c r="G13" s="280"/>
      <c r="H13" s="280"/>
      <c r="I13" s="280"/>
      <c r="J13" s="280"/>
      <c r="K13" s="280"/>
      <c r="L13" s="280"/>
      <c r="M13" s="280"/>
      <c r="N13" s="280"/>
      <c r="O13" s="280"/>
      <c r="P13" s="280"/>
      <c r="Q13" s="280"/>
      <c r="R13" s="280"/>
      <c r="S13" s="280"/>
      <c r="T13" s="280"/>
      <c r="U13" s="280"/>
      <c r="V13" s="280"/>
      <c r="W13" s="280"/>
      <c r="X13" s="280"/>
      <c r="Y13" s="280"/>
      <c r="Z13" s="280"/>
    </row>
    <row r="14" spans="1:28">
      <c r="A14" s="92" t="s">
        <v>17</v>
      </c>
      <c r="B14" s="280"/>
      <c r="C14" s="280"/>
      <c r="D14" s="280"/>
      <c r="E14" s="280"/>
      <c r="F14" s="280"/>
      <c r="G14" s="280"/>
      <c r="H14" s="280"/>
      <c r="I14" s="280"/>
      <c r="J14" s="280"/>
      <c r="K14" s="280"/>
      <c r="L14" s="280"/>
      <c r="M14" s="280"/>
      <c r="N14" s="280"/>
      <c r="O14" s="280"/>
      <c r="P14" s="280"/>
      <c r="Q14" s="280"/>
      <c r="R14" s="280"/>
      <c r="S14" s="280"/>
      <c r="T14" s="280"/>
      <c r="U14" s="280"/>
      <c r="V14" s="280"/>
      <c r="W14" s="280"/>
      <c r="X14" s="280"/>
      <c r="Y14" s="280"/>
      <c r="Z14" s="280"/>
    </row>
    <row r="15" spans="1:28">
      <c r="A15" s="92" t="s">
        <v>4</v>
      </c>
      <c r="B15" s="280"/>
      <c r="C15" s="280"/>
      <c r="D15" s="280"/>
      <c r="E15" s="280"/>
      <c r="F15" s="280"/>
      <c r="G15" s="280"/>
      <c r="H15" s="280"/>
      <c r="I15" s="280"/>
      <c r="J15" s="280"/>
      <c r="K15" s="280"/>
      <c r="L15" s="280"/>
      <c r="M15" s="280"/>
      <c r="N15" s="280"/>
      <c r="O15" s="280"/>
      <c r="P15" s="280"/>
      <c r="Q15" s="280"/>
      <c r="R15" s="280"/>
      <c r="S15" s="280"/>
      <c r="T15" s="280"/>
      <c r="U15" s="280"/>
      <c r="V15" s="280"/>
      <c r="W15" s="280"/>
      <c r="X15" s="280"/>
      <c r="Y15" s="280"/>
      <c r="Z15" s="280"/>
    </row>
    <row r="16" spans="1:28">
      <c r="A16" s="92" t="s">
        <v>3</v>
      </c>
      <c r="B16" s="280"/>
      <c r="C16" s="280"/>
      <c r="D16" s="280"/>
      <c r="E16" s="280"/>
      <c r="F16" s="280"/>
      <c r="G16" s="280"/>
      <c r="H16" s="280"/>
      <c r="I16" s="280"/>
      <c r="J16" s="280"/>
      <c r="K16" s="280"/>
      <c r="L16" s="280"/>
      <c r="M16" s="280"/>
      <c r="N16" s="280"/>
      <c r="O16" s="280"/>
      <c r="P16" s="280"/>
      <c r="Q16" s="280"/>
      <c r="R16" s="280"/>
      <c r="S16" s="280"/>
      <c r="T16" s="280"/>
      <c r="U16" s="280"/>
      <c r="V16" s="280"/>
      <c r="W16" s="280"/>
      <c r="X16" s="280"/>
      <c r="Y16" s="280"/>
      <c r="Z16" s="280"/>
    </row>
    <row r="17" spans="1:26">
      <c r="A17" s="92" t="s">
        <v>32</v>
      </c>
      <c r="B17" s="280"/>
      <c r="C17" s="280"/>
      <c r="D17" s="280"/>
      <c r="E17" s="280"/>
      <c r="F17" s="280"/>
      <c r="G17" s="280"/>
      <c r="H17" s="280"/>
      <c r="I17" s="280"/>
      <c r="J17" s="280"/>
      <c r="K17" s="280"/>
      <c r="L17" s="280"/>
      <c r="M17" s="280"/>
      <c r="N17" s="280"/>
      <c r="O17" s="280"/>
      <c r="P17" s="280"/>
      <c r="Q17" s="280"/>
      <c r="R17" s="280"/>
      <c r="S17" s="280"/>
      <c r="T17" s="280"/>
      <c r="U17" s="280"/>
      <c r="V17" s="280"/>
      <c r="W17" s="280"/>
      <c r="X17" s="280"/>
      <c r="Y17" s="280"/>
      <c r="Z17" s="280"/>
    </row>
    <row r="18" spans="1:26">
      <c r="A18" s="92" t="s">
        <v>1</v>
      </c>
      <c r="B18" s="280"/>
      <c r="C18" s="280"/>
      <c r="D18" s="280"/>
      <c r="E18" s="280"/>
      <c r="F18" s="280"/>
      <c r="G18" s="280"/>
      <c r="H18" s="280"/>
      <c r="I18" s="280"/>
      <c r="J18" s="280"/>
      <c r="K18" s="280"/>
      <c r="L18" s="280"/>
      <c r="M18" s="280"/>
      <c r="N18" s="280"/>
      <c r="O18" s="280"/>
      <c r="P18" s="280"/>
      <c r="Q18" s="280"/>
      <c r="R18" s="280"/>
      <c r="S18" s="280"/>
      <c r="T18" s="280"/>
      <c r="U18" s="280"/>
      <c r="V18" s="280"/>
      <c r="W18" s="280"/>
      <c r="X18" s="280"/>
      <c r="Y18" s="280"/>
      <c r="Z18" s="280"/>
    </row>
    <row r="19" spans="1:26">
      <c r="A19" s="92" t="s">
        <v>23</v>
      </c>
      <c r="B19" s="280"/>
      <c r="C19" s="280"/>
      <c r="D19" s="280"/>
      <c r="E19" s="280"/>
      <c r="F19" s="280"/>
      <c r="G19" s="280"/>
      <c r="H19" s="280"/>
      <c r="I19" s="280"/>
      <c r="J19" s="280"/>
      <c r="K19" s="280"/>
      <c r="L19" s="280"/>
      <c r="M19" s="280"/>
      <c r="N19" s="280"/>
      <c r="O19" s="280"/>
      <c r="P19" s="280"/>
      <c r="Q19" s="280"/>
      <c r="R19" s="280"/>
      <c r="S19" s="280"/>
      <c r="T19" s="280"/>
      <c r="U19" s="280"/>
      <c r="V19" s="280"/>
      <c r="W19" s="280"/>
      <c r="X19" s="280"/>
      <c r="Y19" s="280"/>
      <c r="Z19" s="280"/>
    </row>
    <row r="22" spans="1:26">
      <c r="A22" s="136" t="s">
        <v>18</v>
      </c>
    </row>
    <row r="23" spans="1:26">
      <c r="A23" s="17" t="s">
        <v>2869</v>
      </c>
    </row>
  </sheetData>
  <hyperlinks>
    <hyperlink ref="AB3" location="Content!A1" display="Back to content page" xr:uid="{00000000-0004-0000-A4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AD53"/>
  <sheetViews>
    <sheetView zoomScale="98" zoomScaleNormal="98" workbookViewId="0">
      <selection activeCell="J1" sqref="J1"/>
    </sheetView>
  </sheetViews>
  <sheetFormatPr defaultColWidth="8.7265625" defaultRowHeight="14.5"/>
  <cols>
    <col min="1" max="1" width="33.7265625" customWidth="1"/>
    <col min="2" max="12" width="9.7265625" customWidth="1"/>
    <col min="13" max="15" width="10.7265625" customWidth="1"/>
    <col min="16" max="16" width="10.453125" bestFit="1" customWidth="1"/>
    <col min="17" max="22" width="10.453125" customWidth="1"/>
    <col min="30" max="30" width="15" customWidth="1"/>
  </cols>
  <sheetData>
    <row r="1" spans="1:30">
      <c r="A1" s="44" t="s">
        <v>3137</v>
      </c>
      <c r="P1" s="17"/>
      <c r="Q1" s="17"/>
      <c r="R1" s="17"/>
      <c r="S1" s="17"/>
      <c r="T1" s="17"/>
      <c r="U1" s="17"/>
      <c r="V1" s="17"/>
    </row>
    <row r="2" spans="1:30">
      <c r="P2" s="17"/>
      <c r="Q2" s="17"/>
      <c r="R2" s="17"/>
      <c r="S2" s="17"/>
      <c r="T2" s="17"/>
      <c r="U2" s="17"/>
      <c r="V2" s="17"/>
    </row>
    <row r="3" spans="1:30">
      <c r="A3" s="368" t="s">
        <v>14</v>
      </c>
      <c r="B3" s="217">
        <v>2000</v>
      </c>
      <c r="C3" s="217">
        <v>2001</v>
      </c>
      <c r="D3" s="217">
        <v>2002</v>
      </c>
      <c r="E3" s="217">
        <v>2003</v>
      </c>
      <c r="F3" s="217">
        <v>2004</v>
      </c>
      <c r="G3" s="217">
        <v>2005</v>
      </c>
      <c r="H3" s="217">
        <v>2006</v>
      </c>
      <c r="I3" s="217">
        <v>2007</v>
      </c>
      <c r="J3" s="217">
        <v>2008</v>
      </c>
      <c r="K3" s="217">
        <v>2009</v>
      </c>
      <c r="L3" s="217">
        <v>2010</v>
      </c>
      <c r="M3" s="217">
        <v>2011</v>
      </c>
      <c r="N3" s="217">
        <v>2012</v>
      </c>
      <c r="O3" s="217">
        <v>2013</v>
      </c>
      <c r="P3" s="217">
        <v>2014</v>
      </c>
      <c r="Q3" s="217">
        <v>2015</v>
      </c>
      <c r="R3" s="217">
        <v>2016</v>
      </c>
      <c r="S3" s="217">
        <v>2017</v>
      </c>
      <c r="T3" s="217">
        <v>2018</v>
      </c>
      <c r="U3" s="217">
        <v>2019</v>
      </c>
      <c r="V3" s="217">
        <v>2020</v>
      </c>
      <c r="W3" s="217">
        <v>2021</v>
      </c>
      <c r="X3" s="217">
        <v>2022</v>
      </c>
      <c r="Y3" s="217">
        <v>2023</v>
      </c>
      <c r="Z3" s="217">
        <v>2024</v>
      </c>
      <c r="AB3" s="1" t="s">
        <v>528</v>
      </c>
    </row>
    <row r="4" spans="1:30">
      <c r="A4" s="92" t="s">
        <v>13</v>
      </c>
      <c r="B4" s="295"/>
      <c r="C4" s="295"/>
      <c r="D4" s="295"/>
      <c r="E4" s="295"/>
      <c r="F4" s="295"/>
      <c r="G4" s="295"/>
      <c r="H4" s="295">
        <v>50</v>
      </c>
      <c r="I4" s="295">
        <v>77</v>
      </c>
      <c r="J4" s="295">
        <v>81</v>
      </c>
      <c r="K4" s="295">
        <v>87</v>
      </c>
      <c r="L4" s="295">
        <v>136</v>
      </c>
      <c r="M4" s="295">
        <v>148</v>
      </c>
      <c r="N4" s="295">
        <v>161</v>
      </c>
      <c r="O4" s="295">
        <v>178</v>
      </c>
      <c r="P4" s="295">
        <v>183</v>
      </c>
      <c r="Q4" s="295">
        <v>196</v>
      </c>
      <c r="R4" s="295">
        <v>220</v>
      </c>
      <c r="S4" s="295">
        <v>233</v>
      </c>
      <c r="T4" s="295">
        <v>238</v>
      </c>
      <c r="U4" s="295">
        <v>235</v>
      </c>
      <c r="V4" s="295">
        <v>235</v>
      </c>
      <c r="W4" s="295">
        <v>229</v>
      </c>
      <c r="X4" s="295">
        <v>247</v>
      </c>
      <c r="Y4" s="295"/>
      <c r="Z4" s="295"/>
      <c r="AD4" s="7"/>
    </row>
    <row r="5" spans="1:30">
      <c r="A5" s="92" t="s">
        <v>12</v>
      </c>
      <c r="B5" s="295"/>
      <c r="C5" s="295"/>
      <c r="D5" s="295"/>
      <c r="E5" s="295"/>
      <c r="F5" s="295"/>
      <c r="G5" s="295"/>
      <c r="H5" s="295"/>
      <c r="I5" s="295"/>
      <c r="J5" s="295"/>
      <c r="K5" s="295">
        <v>388</v>
      </c>
      <c r="L5" s="295">
        <v>399</v>
      </c>
      <c r="M5" s="295">
        <v>428</v>
      </c>
      <c r="N5" s="295"/>
      <c r="O5" s="295">
        <v>528</v>
      </c>
      <c r="P5" s="295">
        <v>520</v>
      </c>
      <c r="Q5" s="295">
        <v>575</v>
      </c>
      <c r="R5" s="295">
        <v>708</v>
      </c>
      <c r="S5" s="295">
        <v>860</v>
      </c>
      <c r="T5" s="295">
        <v>933</v>
      </c>
      <c r="U5" s="280"/>
      <c r="V5" s="295"/>
      <c r="W5" s="295"/>
      <c r="X5" s="295"/>
      <c r="Y5" s="278"/>
      <c r="Z5" s="278"/>
      <c r="AD5" s="7"/>
    </row>
    <row r="6" spans="1:30">
      <c r="A6" s="92" t="s">
        <v>483</v>
      </c>
      <c r="B6" s="295">
        <v>17</v>
      </c>
      <c r="C6" s="295">
        <v>15</v>
      </c>
      <c r="D6" s="295">
        <v>39</v>
      </c>
      <c r="E6" s="295">
        <v>37</v>
      </c>
      <c r="F6" s="295">
        <v>39</v>
      </c>
      <c r="G6" s="295">
        <v>33</v>
      </c>
      <c r="H6" s="295">
        <v>33</v>
      </c>
      <c r="I6" s="295">
        <v>38</v>
      </c>
      <c r="J6" s="295">
        <v>39</v>
      </c>
      <c r="K6" s="295">
        <v>40</v>
      </c>
      <c r="L6" s="295">
        <v>42</v>
      </c>
      <c r="M6" s="295">
        <v>51</v>
      </c>
      <c r="N6" s="295"/>
      <c r="O6" s="295"/>
      <c r="P6" s="295"/>
      <c r="Q6" s="295"/>
      <c r="R6" s="295"/>
      <c r="S6" s="295">
        <v>63</v>
      </c>
      <c r="T6" s="295">
        <v>72</v>
      </c>
      <c r="U6" s="295">
        <v>72</v>
      </c>
      <c r="V6" s="191">
        <v>68</v>
      </c>
      <c r="W6" s="191">
        <v>71</v>
      </c>
      <c r="X6" s="191"/>
      <c r="Y6" s="593">
        <v>106</v>
      </c>
      <c r="Z6" s="295"/>
      <c r="AD6" s="7"/>
    </row>
    <row r="7" spans="1:30">
      <c r="A7" s="92" t="s">
        <v>89</v>
      </c>
      <c r="B7" s="295"/>
      <c r="C7" s="295"/>
      <c r="D7" s="295"/>
      <c r="E7" s="295"/>
      <c r="F7" s="295"/>
      <c r="G7" s="295"/>
      <c r="H7" s="295"/>
      <c r="I7" s="295"/>
      <c r="J7" s="295"/>
      <c r="K7" s="295"/>
      <c r="L7" s="295"/>
      <c r="M7" s="295"/>
      <c r="N7" s="295"/>
      <c r="O7" s="295"/>
      <c r="P7" s="295"/>
      <c r="Q7" s="295"/>
      <c r="R7" s="295"/>
      <c r="S7" s="295"/>
      <c r="T7" s="295"/>
      <c r="U7" s="295"/>
      <c r="V7" s="295"/>
      <c r="W7" s="295"/>
      <c r="X7" s="295"/>
      <c r="Y7" s="278"/>
      <c r="Z7" s="278"/>
      <c r="AD7" s="7"/>
    </row>
    <row r="8" spans="1:30">
      <c r="A8" s="92" t="s">
        <v>482</v>
      </c>
      <c r="B8" s="295"/>
      <c r="C8" s="295"/>
      <c r="D8" s="295"/>
      <c r="E8" s="295"/>
      <c r="F8" s="295"/>
      <c r="G8" s="295"/>
      <c r="H8" s="295"/>
      <c r="I8" s="295"/>
      <c r="J8" s="295">
        <v>129</v>
      </c>
      <c r="K8" s="295">
        <v>142</v>
      </c>
      <c r="L8" s="295">
        <v>142</v>
      </c>
      <c r="M8" s="295">
        <v>141</v>
      </c>
      <c r="N8" s="295">
        <v>139</v>
      </c>
      <c r="O8" s="295">
        <v>138</v>
      </c>
      <c r="P8" s="295">
        <v>137</v>
      </c>
      <c r="Q8" s="295">
        <v>140</v>
      </c>
      <c r="R8" s="295">
        <v>138</v>
      </c>
      <c r="S8" s="295">
        <v>157</v>
      </c>
      <c r="T8" s="295">
        <v>152</v>
      </c>
      <c r="U8" s="295">
        <v>165</v>
      </c>
      <c r="V8" s="295">
        <v>178</v>
      </c>
      <c r="W8" s="295">
        <v>176</v>
      </c>
      <c r="X8" s="295">
        <v>189</v>
      </c>
      <c r="Y8" s="295"/>
      <c r="Z8" s="295"/>
      <c r="AD8" s="7"/>
    </row>
    <row r="9" spans="1:30">
      <c r="A9" s="92" t="s">
        <v>11</v>
      </c>
      <c r="B9" s="295"/>
      <c r="C9" s="295"/>
      <c r="D9" s="295"/>
      <c r="E9" s="295"/>
      <c r="F9" s="295"/>
      <c r="G9" s="295"/>
      <c r="H9" s="295"/>
      <c r="I9" s="295">
        <v>103</v>
      </c>
      <c r="J9" s="295">
        <v>108</v>
      </c>
      <c r="K9" s="295">
        <v>121</v>
      </c>
      <c r="L9" s="295">
        <v>137</v>
      </c>
      <c r="M9" s="295">
        <v>135</v>
      </c>
      <c r="N9" s="295">
        <v>145</v>
      </c>
      <c r="O9" s="295"/>
      <c r="P9" s="295">
        <v>153</v>
      </c>
      <c r="Q9" s="295">
        <v>155</v>
      </c>
      <c r="R9" s="295">
        <v>143</v>
      </c>
      <c r="S9" s="295">
        <v>159</v>
      </c>
      <c r="T9" s="295">
        <v>177</v>
      </c>
      <c r="U9" s="295">
        <v>170</v>
      </c>
      <c r="V9" s="295"/>
      <c r="W9" s="295">
        <v>129</v>
      </c>
      <c r="X9" s="295"/>
      <c r="Y9" s="710">
        <v>165</v>
      </c>
      <c r="Z9" s="710">
        <v>192</v>
      </c>
      <c r="AD9" s="7"/>
    </row>
    <row r="10" spans="1:30">
      <c r="A10" s="92" t="s">
        <v>10</v>
      </c>
      <c r="B10" s="295">
        <v>644</v>
      </c>
      <c r="C10" s="295">
        <v>695</v>
      </c>
      <c r="D10" s="295">
        <v>717</v>
      </c>
      <c r="E10" s="295">
        <v>768</v>
      </c>
      <c r="F10" s="295">
        <v>853</v>
      </c>
      <c r="G10" s="295">
        <v>937</v>
      </c>
      <c r="H10" s="295">
        <v>1015</v>
      </c>
      <c r="I10" s="295">
        <v>1181</v>
      </c>
      <c r="J10" s="295">
        <v>1292</v>
      </c>
      <c r="K10" s="295">
        <v>1396</v>
      </c>
      <c r="L10" s="295">
        <v>1573</v>
      </c>
      <c r="M10" s="295">
        <v>1693</v>
      </c>
      <c r="N10" s="295">
        <v>2010</v>
      </c>
      <c r="O10" s="295">
        <v>2251</v>
      </c>
      <c r="P10" s="295">
        <v>2377</v>
      </c>
      <c r="Q10" s="295">
        <v>2558</v>
      </c>
      <c r="R10" s="295">
        <v>2715</v>
      </c>
      <c r="S10" s="295">
        <v>2931</v>
      </c>
      <c r="T10" s="295">
        <v>3078</v>
      </c>
      <c r="U10" s="295">
        <v>3200</v>
      </c>
      <c r="V10" s="295">
        <v>3361</v>
      </c>
      <c r="W10" s="295">
        <v>3527</v>
      </c>
      <c r="X10" s="278"/>
      <c r="Y10" s="278"/>
      <c r="Z10" s="278"/>
      <c r="AD10" s="7"/>
    </row>
    <row r="11" spans="1:30">
      <c r="A11" s="92" t="s">
        <v>9</v>
      </c>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D11" s="7"/>
    </row>
    <row r="12" spans="1:30">
      <c r="A12" s="92" t="s">
        <v>8</v>
      </c>
      <c r="B12" s="595">
        <v>95</v>
      </c>
      <c r="C12" s="595">
        <v>95</v>
      </c>
      <c r="D12" s="595">
        <v>95</v>
      </c>
      <c r="E12" s="595">
        <v>97</v>
      </c>
      <c r="F12" s="595">
        <v>103</v>
      </c>
      <c r="G12" s="595">
        <v>99</v>
      </c>
      <c r="H12" s="595">
        <v>98</v>
      </c>
      <c r="I12" s="595">
        <v>97</v>
      </c>
      <c r="J12" s="595">
        <v>102</v>
      </c>
      <c r="K12" s="595">
        <v>102</v>
      </c>
      <c r="L12" s="595">
        <v>112</v>
      </c>
      <c r="M12" s="595">
        <v>109</v>
      </c>
      <c r="N12" s="595">
        <v>117</v>
      </c>
      <c r="O12" s="595">
        <v>107</v>
      </c>
      <c r="P12" s="595">
        <v>112</v>
      </c>
      <c r="Q12" s="595">
        <v>115</v>
      </c>
      <c r="R12" s="595">
        <v>111</v>
      </c>
      <c r="S12" s="595">
        <v>111</v>
      </c>
      <c r="T12" s="595">
        <v>113</v>
      </c>
      <c r="U12" s="595">
        <v>112</v>
      </c>
      <c r="V12" s="423">
        <v>106</v>
      </c>
      <c r="W12" s="423">
        <v>111</v>
      </c>
      <c r="X12" s="191">
        <v>105</v>
      </c>
      <c r="Y12" s="593">
        <v>107</v>
      </c>
      <c r="Z12" s="724">
        <v>109</v>
      </c>
      <c r="AA12" s="188"/>
      <c r="AB12" s="188"/>
      <c r="AD12" s="7"/>
    </row>
    <row r="13" spans="1:30">
      <c r="A13" s="92" t="s">
        <v>6</v>
      </c>
      <c r="B13" s="295"/>
      <c r="C13" s="295"/>
      <c r="D13" s="295"/>
      <c r="E13" s="295">
        <v>320</v>
      </c>
      <c r="F13" s="295"/>
      <c r="G13" s="295"/>
      <c r="H13" s="295">
        <v>519</v>
      </c>
      <c r="I13" s="295">
        <v>568</v>
      </c>
      <c r="J13" s="295">
        <v>682</v>
      </c>
      <c r="K13" s="295">
        <v>848</v>
      </c>
      <c r="L13" s="295">
        <v>1162</v>
      </c>
      <c r="M13" s="295">
        <v>1208</v>
      </c>
      <c r="N13" s="295">
        <v>1294</v>
      </c>
      <c r="O13" s="295">
        <v>1422</v>
      </c>
      <c r="P13" s="295">
        <v>1514</v>
      </c>
      <c r="Q13" s="295">
        <v>1663</v>
      </c>
      <c r="R13" s="295">
        <v>2094</v>
      </c>
      <c r="S13" s="295">
        <v>2103</v>
      </c>
      <c r="T13" s="295">
        <v>2188</v>
      </c>
      <c r="U13" s="295">
        <v>2188</v>
      </c>
      <c r="V13" s="295">
        <v>2188</v>
      </c>
      <c r="W13" s="295">
        <v>2707</v>
      </c>
      <c r="X13" s="278"/>
      <c r="Y13" s="295"/>
      <c r="Z13" s="724">
        <v>2962</v>
      </c>
      <c r="AD13" s="7"/>
    </row>
    <row r="14" spans="1:30">
      <c r="A14" s="92" t="s">
        <v>17</v>
      </c>
      <c r="B14" s="295">
        <v>64</v>
      </c>
      <c r="C14" s="295">
        <v>68</v>
      </c>
      <c r="D14" s="295">
        <v>94</v>
      </c>
      <c r="E14" s="295"/>
      <c r="F14" s="295"/>
      <c r="G14" s="295">
        <v>61</v>
      </c>
      <c r="H14" s="295"/>
      <c r="I14" s="295"/>
      <c r="J14" s="295">
        <v>394</v>
      </c>
      <c r="K14" s="295">
        <v>266</v>
      </c>
      <c r="L14" s="295">
        <v>239</v>
      </c>
      <c r="M14" s="295">
        <v>278</v>
      </c>
      <c r="N14" s="295">
        <v>1830</v>
      </c>
      <c r="O14" s="295">
        <v>1952</v>
      </c>
      <c r="P14" s="295">
        <v>2123</v>
      </c>
      <c r="Q14" s="295">
        <v>2337</v>
      </c>
      <c r="R14" s="295">
        <v>2326</v>
      </c>
      <c r="S14" s="295">
        <v>2195</v>
      </c>
      <c r="T14" s="295">
        <v>2233</v>
      </c>
      <c r="U14" s="295">
        <v>2336</v>
      </c>
      <c r="V14" s="295"/>
      <c r="W14" s="295"/>
      <c r="X14" s="295"/>
      <c r="Y14" s="295"/>
      <c r="Z14" s="295"/>
      <c r="AD14" s="7"/>
    </row>
    <row r="15" spans="1:30">
      <c r="A15" s="92" t="s">
        <v>4</v>
      </c>
      <c r="B15" s="295"/>
      <c r="C15" s="295"/>
      <c r="D15" s="295"/>
      <c r="E15" s="295"/>
      <c r="F15" s="295"/>
      <c r="G15" s="295"/>
      <c r="H15" s="295"/>
      <c r="I15" s="295"/>
      <c r="J15" s="295"/>
      <c r="K15" s="295"/>
      <c r="L15" s="295">
        <v>225</v>
      </c>
      <c r="M15" s="295">
        <v>391</v>
      </c>
      <c r="N15" s="295">
        <v>417</v>
      </c>
      <c r="O15" s="295">
        <v>438</v>
      </c>
      <c r="P15" s="295">
        <v>435</v>
      </c>
      <c r="Q15" s="295">
        <v>487</v>
      </c>
      <c r="R15" s="295">
        <v>539</v>
      </c>
      <c r="S15" s="295">
        <v>585</v>
      </c>
      <c r="T15" s="295">
        <v>646</v>
      </c>
      <c r="U15" s="295">
        <v>697</v>
      </c>
      <c r="V15" s="295">
        <v>712</v>
      </c>
      <c r="W15" s="295">
        <v>776</v>
      </c>
      <c r="X15" s="295">
        <v>815</v>
      </c>
      <c r="Y15" s="278"/>
      <c r="Z15" s="278"/>
      <c r="AD15" s="7"/>
    </row>
    <row r="16" spans="1:30">
      <c r="A16" s="92" t="s">
        <v>3</v>
      </c>
      <c r="B16" s="295"/>
      <c r="C16" s="295"/>
      <c r="D16" s="295"/>
      <c r="E16" s="295"/>
      <c r="F16" s="295"/>
      <c r="G16" s="295"/>
      <c r="H16" s="295"/>
      <c r="I16" s="295">
        <v>2555</v>
      </c>
      <c r="J16" s="295">
        <v>2584</v>
      </c>
      <c r="K16" s="295">
        <v>2813</v>
      </c>
      <c r="L16" s="295">
        <v>2808</v>
      </c>
      <c r="M16" s="295">
        <v>2670</v>
      </c>
      <c r="N16" s="295">
        <v>2657</v>
      </c>
      <c r="O16" s="295">
        <v>2651</v>
      </c>
      <c r="P16" s="295">
        <v>2689</v>
      </c>
      <c r="Q16" s="295">
        <v>2725</v>
      </c>
      <c r="R16" s="295">
        <v>2855</v>
      </c>
      <c r="S16" s="295">
        <v>3005</v>
      </c>
      <c r="T16" s="295">
        <v>3003</v>
      </c>
      <c r="U16" s="295">
        <v>3023</v>
      </c>
      <c r="V16" s="295">
        <v>3295</v>
      </c>
      <c r="W16" s="295">
        <v>3189</v>
      </c>
      <c r="X16" s="295">
        <v>3504</v>
      </c>
      <c r="Y16" s="295"/>
      <c r="Z16" s="295"/>
      <c r="AD16" s="7"/>
    </row>
    <row r="17" spans="1:30" ht="14.15" customHeight="1">
      <c r="A17" s="92" t="s">
        <v>32</v>
      </c>
      <c r="B17" s="295">
        <v>326</v>
      </c>
      <c r="C17" s="295">
        <v>329</v>
      </c>
      <c r="D17" s="295">
        <v>465</v>
      </c>
      <c r="E17" s="295">
        <v>469</v>
      </c>
      <c r="F17" s="295">
        <v>474</v>
      </c>
      <c r="G17" s="295">
        <v>495</v>
      </c>
      <c r="H17" s="295">
        <v>496</v>
      </c>
      <c r="I17" s="295"/>
      <c r="J17" s="295"/>
      <c r="K17" s="295"/>
      <c r="L17" s="295"/>
      <c r="M17" s="295"/>
      <c r="N17" s="295"/>
      <c r="O17" s="295"/>
      <c r="P17" s="295"/>
      <c r="Q17" s="295"/>
      <c r="R17" s="295"/>
      <c r="S17" s="295"/>
      <c r="T17" s="295"/>
      <c r="U17" s="295"/>
      <c r="V17" s="295"/>
      <c r="W17" s="295"/>
      <c r="X17" s="191"/>
      <c r="Y17" s="278"/>
      <c r="Z17" s="278"/>
      <c r="AD17" s="7"/>
    </row>
    <row r="18" spans="1:30">
      <c r="A18" s="92" t="s">
        <v>1</v>
      </c>
      <c r="B18" s="295">
        <v>336</v>
      </c>
      <c r="C18" s="295">
        <v>415</v>
      </c>
      <c r="D18" s="295">
        <v>474</v>
      </c>
      <c r="E18" s="295">
        <v>556</v>
      </c>
      <c r="F18" s="295">
        <v>559</v>
      </c>
      <c r="G18" s="295">
        <v>592</v>
      </c>
      <c r="H18" s="295">
        <v>639</v>
      </c>
      <c r="I18" s="295">
        <v>687</v>
      </c>
      <c r="J18" s="295"/>
      <c r="K18" s="295"/>
      <c r="L18" s="295"/>
      <c r="M18" s="295"/>
      <c r="N18" s="295">
        <v>897</v>
      </c>
      <c r="O18" s="295">
        <v>1092</v>
      </c>
      <c r="P18" s="295">
        <v>1115</v>
      </c>
      <c r="Q18" s="295">
        <v>1172</v>
      </c>
      <c r="R18" s="295">
        <v>1192</v>
      </c>
      <c r="S18" s="295">
        <v>1227</v>
      </c>
      <c r="T18" s="295">
        <v>1268</v>
      </c>
      <c r="U18" s="295">
        <v>1388</v>
      </c>
      <c r="V18" s="295">
        <v>1792</v>
      </c>
      <c r="W18" s="295">
        <v>2103</v>
      </c>
      <c r="X18" s="191">
        <v>2223</v>
      </c>
      <c r="Y18" s="295"/>
      <c r="Z18" s="295"/>
      <c r="AD18" s="7"/>
    </row>
    <row r="19" spans="1:30">
      <c r="A19" s="92" t="s">
        <v>23</v>
      </c>
      <c r="B19" s="295"/>
      <c r="C19" s="295"/>
      <c r="D19" s="295"/>
      <c r="E19" s="295"/>
      <c r="F19" s="295"/>
      <c r="G19" s="295"/>
      <c r="H19" s="295"/>
      <c r="I19" s="295"/>
      <c r="J19" s="295"/>
      <c r="K19" s="295">
        <v>120</v>
      </c>
      <c r="L19" s="295">
        <v>121</v>
      </c>
      <c r="M19" s="295">
        <v>116</v>
      </c>
      <c r="N19" s="295">
        <v>116</v>
      </c>
      <c r="O19" s="295">
        <v>99</v>
      </c>
      <c r="P19" s="295">
        <v>99</v>
      </c>
      <c r="Q19" s="295">
        <v>96</v>
      </c>
      <c r="R19" s="295">
        <v>96</v>
      </c>
      <c r="S19" s="295">
        <v>96</v>
      </c>
      <c r="T19" s="295">
        <v>96</v>
      </c>
      <c r="U19" s="295">
        <v>97</v>
      </c>
      <c r="V19" s="295">
        <v>95</v>
      </c>
      <c r="W19" s="295">
        <v>95</v>
      </c>
      <c r="X19" s="295">
        <v>75</v>
      </c>
      <c r="Y19" s="295"/>
      <c r="Z19" s="295"/>
      <c r="AD19" s="7"/>
    </row>
    <row r="20" spans="1:30">
      <c r="A20" s="17"/>
    </row>
    <row r="21" spans="1:30" ht="14.65" customHeight="1">
      <c r="A21" s="44" t="s">
        <v>18</v>
      </c>
      <c r="B21" s="475"/>
      <c r="C21" s="475"/>
      <c r="D21" s="475"/>
      <c r="E21" s="475"/>
      <c r="F21" s="475"/>
      <c r="G21" s="475"/>
      <c r="H21" s="475"/>
      <c r="I21" s="475"/>
      <c r="J21" s="475"/>
      <c r="K21" s="475"/>
      <c r="L21" s="475"/>
      <c r="M21" s="475"/>
      <c r="N21" s="475"/>
      <c r="O21" s="475"/>
      <c r="P21" s="475"/>
      <c r="Q21" s="475"/>
      <c r="R21" s="475"/>
      <c r="S21" s="475"/>
      <c r="T21" s="475"/>
      <c r="U21" s="475"/>
      <c r="V21" s="478"/>
      <c r="W21" s="478"/>
      <c r="X21" s="478"/>
      <c r="Y21" s="478"/>
      <c r="Z21" s="478"/>
    </row>
    <row r="23" spans="1:30">
      <c r="A23" s="17" t="s">
        <v>2870</v>
      </c>
    </row>
    <row r="24" spans="1:30">
      <c r="A24" s="17"/>
      <c r="P24" s="17"/>
      <c r="Q24" s="17"/>
      <c r="R24" s="17"/>
      <c r="S24" s="17"/>
      <c r="T24" s="17"/>
      <c r="U24" s="17"/>
      <c r="V24" s="17"/>
    </row>
    <row r="25" spans="1:30">
      <c r="A25" s="17" t="s">
        <v>3311</v>
      </c>
      <c r="P25" s="17"/>
      <c r="Q25" s="17"/>
      <c r="R25" s="17"/>
      <c r="S25" s="17"/>
      <c r="T25" s="17"/>
      <c r="U25" s="17"/>
      <c r="V25" s="17"/>
    </row>
    <row r="26" spans="1:30">
      <c r="A26" s="17"/>
      <c r="P26" s="17"/>
      <c r="Q26" s="17"/>
      <c r="R26" s="17"/>
      <c r="S26" s="17"/>
      <c r="T26" s="17"/>
      <c r="U26" s="17"/>
      <c r="V26" s="17"/>
    </row>
    <row r="27" spans="1:30">
      <c r="A27" s="17" t="s">
        <v>3581</v>
      </c>
      <c r="P27" s="17"/>
      <c r="Q27" s="17"/>
      <c r="R27" s="17"/>
      <c r="S27" s="17"/>
      <c r="T27" s="17"/>
      <c r="U27" s="17"/>
      <c r="V27" s="17"/>
    </row>
    <row r="28" spans="1:30">
      <c r="P28" s="17"/>
      <c r="Q28" s="17"/>
      <c r="R28" s="17"/>
      <c r="S28" s="17"/>
      <c r="T28" s="17"/>
      <c r="U28" s="17"/>
      <c r="V28" s="17"/>
    </row>
    <row r="29" spans="1:30">
      <c r="P29" s="17"/>
      <c r="Q29" s="17"/>
      <c r="R29" s="17"/>
      <c r="S29" s="17"/>
      <c r="T29" s="17"/>
      <c r="U29" s="17"/>
      <c r="V29" s="17"/>
    </row>
    <row r="30" spans="1:30">
      <c r="P30" s="17"/>
      <c r="Q30" s="17"/>
      <c r="R30" s="17"/>
      <c r="S30" s="17"/>
      <c r="T30" s="17"/>
      <c r="U30" s="17"/>
      <c r="V30" s="17"/>
    </row>
    <row r="35" spans="16:22">
      <c r="P35" s="17"/>
      <c r="Q35" s="17"/>
      <c r="R35" s="17"/>
      <c r="S35" s="17"/>
      <c r="T35" s="17"/>
      <c r="U35" s="17"/>
      <c r="V35" s="17"/>
    </row>
    <row r="36" spans="16:22">
      <c r="P36" s="17"/>
      <c r="Q36" s="17"/>
      <c r="R36" s="17"/>
      <c r="S36" s="17"/>
      <c r="T36" s="17"/>
      <c r="U36" s="17"/>
      <c r="V36" s="17"/>
    </row>
    <row r="37" spans="16:22">
      <c r="P37" s="17"/>
      <c r="Q37" s="17"/>
      <c r="R37" s="17"/>
      <c r="S37" s="17"/>
      <c r="T37" s="17"/>
      <c r="U37" s="17"/>
      <c r="V37" s="17"/>
    </row>
    <row r="38" spans="16:22">
      <c r="P38" s="17"/>
      <c r="Q38" s="17"/>
      <c r="R38" s="17"/>
      <c r="S38" s="17"/>
      <c r="T38" s="17"/>
      <c r="U38" s="17"/>
      <c r="V38" s="17"/>
    </row>
    <row r="39" spans="16:22">
      <c r="P39" s="17"/>
      <c r="Q39" s="17"/>
      <c r="R39" s="17"/>
      <c r="S39" s="17"/>
      <c r="T39" s="17"/>
      <c r="U39" s="17"/>
      <c r="V39" s="17"/>
    </row>
    <row r="40" spans="16:22">
      <c r="P40" s="17"/>
      <c r="Q40" s="17"/>
      <c r="R40" s="17"/>
      <c r="S40" s="17"/>
      <c r="T40" s="17"/>
      <c r="U40" s="17"/>
      <c r="V40" s="17"/>
    </row>
    <row r="41" spans="16:22">
      <c r="P41" s="17"/>
      <c r="Q41" s="17"/>
      <c r="R41" s="17"/>
      <c r="S41" s="17"/>
      <c r="T41" s="17"/>
      <c r="U41" s="17"/>
      <c r="V41" s="17"/>
    </row>
    <row r="42" spans="16:22">
      <c r="P42" s="17"/>
      <c r="Q42" s="17"/>
      <c r="R42" s="17"/>
      <c r="S42" s="17"/>
      <c r="T42" s="17"/>
      <c r="U42" s="17"/>
      <c r="V42" s="17"/>
    </row>
    <row r="43" spans="16:22">
      <c r="P43" s="17"/>
      <c r="Q43" s="17"/>
      <c r="R43" s="17"/>
      <c r="S43" s="17"/>
      <c r="T43" s="17"/>
      <c r="U43" s="17"/>
      <c r="V43" s="17"/>
    </row>
    <row r="44" spans="16:22">
      <c r="P44" s="17"/>
      <c r="Q44" s="17"/>
      <c r="R44" s="17"/>
      <c r="S44" s="17"/>
      <c r="T44" s="17"/>
      <c r="U44" s="17"/>
      <c r="V44" s="17"/>
    </row>
    <row r="45" spans="16:22">
      <c r="P45" s="17"/>
      <c r="Q45" s="17"/>
      <c r="R45" s="17"/>
      <c r="S45" s="17"/>
      <c r="T45" s="17"/>
      <c r="U45" s="17"/>
      <c r="V45" s="17"/>
    </row>
    <row r="46" spans="16:22">
      <c r="P46" s="17"/>
      <c r="Q46" s="17"/>
      <c r="R46" s="17"/>
      <c r="S46" s="17"/>
      <c r="T46" s="17"/>
      <c r="U46" s="17"/>
      <c r="V46" s="17"/>
    </row>
    <row r="47" spans="16:22">
      <c r="P47" s="17"/>
      <c r="Q47" s="17"/>
      <c r="R47" s="17"/>
      <c r="S47" s="17"/>
      <c r="T47" s="17"/>
      <c r="U47" s="17"/>
      <c r="V47" s="17"/>
    </row>
    <row r="48" spans="16:22">
      <c r="P48" s="17"/>
      <c r="Q48" s="17"/>
      <c r="R48" s="17"/>
      <c r="S48" s="17"/>
      <c r="T48" s="17"/>
      <c r="U48" s="17"/>
      <c r="V48" s="17"/>
    </row>
    <row r="49" spans="16:22">
      <c r="P49" s="17"/>
      <c r="Q49" s="17"/>
      <c r="R49" s="17"/>
      <c r="S49" s="17"/>
      <c r="T49" s="17"/>
      <c r="U49" s="17"/>
      <c r="V49" s="17"/>
    </row>
    <row r="50" spans="16:22">
      <c r="P50" s="17"/>
      <c r="Q50" s="17"/>
      <c r="R50" s="17"/>
      <c r="S50" s="17"/>
      <c r="T50" s="17"/>
      <c r="U50" s="17"/>
      <c r="V50" s="17"/>
    </row>
    <row r="51" spans="16:22">
      <c r="P51" s="17"/>
      <c r="Q51" s="17"/>
      <c r="R51" s="17"/>
      <c r="S51" s="17"/>
      <c r="T51" s="17"/>
      <c r="U51" s="17"/>
      <c r="V51" s="17"/>
    </row>
    <row r="52" spans="16:22">
      <c r="P52" s="17"/>
      <c r="Q52" s="17"/>
      <c r="R52" s="17"/>
      <c r="S52" s="17"/>
      <c r="T52" s="17"/>
      <c r="U52" s="17"/>
      <c r="V52" s="17"/>
    </row>
    <row r="53" spans="16:22">
      <c r="P53" s="17"/>
      <c r="Q53" s="17"/>
      <c r="R53" s="17"/>
      <c r="S53" s="17"/>
      <c r="T53" s="17"/>
      <c r="U53" s="17"/>
      <c r="V53" s="17"/>
    </row>
  </sheetData>
  <hyperlinks>
    <hyperlink ref="AB3" location="Content!A1" display="Back to content page" xr:uid="{00000000-0004-0000-A500-000000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8:L9"/>
  <sheetViews>
    <sheetView workbookViewId="0">
      <selection activeCell="R8" sqref="R8"/>
    </sheetView>
  </sheetViews>
  <sheetFormatPr defaultColWidth="9.26953125" defaultRowHeight="14.5"/>
  <cols>
    <col min="2" max="2" width="9.7265625" customWidth="1"/>
  </cols>
  <sheetData>
    <row r="8" spans="2:12" ht="58.5">
      <c r="B8" s="986">
        <v>1.1000000000000001</v>
      </c>
      <c r="C8" s="986"/>
      <c r="D8" s="986"/>
      <c r="E8" s="986"/>
      <c r="F8" s="986"/>
      <c r="G8" s="986"/>
      <c r="H8" s="986"/>
      <c r="I8" s="986"/>
      <c r="J8" s="986"/>
      <c r="K8" s="986"/>
      <c r="L8" s="986"/>
    </row>
    <row r="9" spans="2:12" ht="58.5">
      <c r="B9" s="286" t="s">
        <v>526</v>
      </c>
      <c r="C9" s="286"/>
      <c r="D9" s="286"/>
      <c r="E9" s="286"/>
      <c r="F9" s="286"/>
      <c r="G9" s="286"/>
      <c r="H9" s="286"/>
    </row>
  </sheetData>
  <mergeCells count="1">
    <mergeCell ref="B8:L8"/>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7"/>
  <dimension ref="A1:AM58"/>
  <sheetViews>
    <sheetView zoomScale="102" zoomScaleNormal="102" workbookViewId="0">
      <selection activeCell="K1" sqref="K1"/>
    </sheetView>
  </sheetViews>
  <sheetFormatPr defaultRowHeight="14.5"/>
  <cols>
    <col min="1" max="1" width="33.7265625" bestFit="1" customWidth="1"/>
    <col min="2" max="2" width="6.26953125" customWidth="1"/>
    <col min="3" max="6" width="7.7265625" customWidth="1"/>
    <col min="7" max="36" width="10" customWidth="1"/>
    <col min="37" max="37" width="12.453125" customWidth="1"/>
    <col min="38" max="38" width="19.453125" customWidth="1"/>
  </cols>
  <sheetData>
    <row r="1" spans="1:39">
      <c r="A1" s="44" t="s">
        <v>3138</v>
      </c>
      <c r="H1" s="130"/>
      <c r="Z1" s="17"/>
      <c r="AA1" s="17"/>
      <c r="AB1" s="17"/>
      <c r="AC1" s="17"/>
      <c r="AD1" s="17"/>
      <c r="AE1" s="17"/>
      <c r="AF1" s="14"/>
      <c r="AG1" s="14"/>
      <c r="AH1" s="14"/>
      <c r="AI1" s="14"/>
      <c r="AJ1" s="14"/>
    </row>
    <row r="2" spans="1:39">
      <c r="Z2" s="17"/>
      <c r="AA2" s="17"/>
      <c r="AB2" s="17"/>
      <c r="AC2" s="17"/>
      <c r="AD2" s="17"/>
      <c r="AE2" s="17"/>
      <c r="AF2" s="14"/>
      <c r="AG2" s="14"/>
      <c r="AH2" s="14"/>
      <c r="AI2" s="14"/>
      <c r="AJ2" s="14"/>
    </row>
    <row r="3" spans="1:39">
      <c r="A3" s="368" t="s">
        <v>14</v>
      </c>
      <c r="B3" s="217">
        <v>1990</v>
      </c>
      <c r="C3" s="217">
        <v>1991</v>
      </c>
      <c r="D3" s="217">
        <v>1992</v>
      </c>
      <c r="E3" s="217">
        <v>1993</v>
      </c>
      <c r="F3" s="217">
        <v>1994</v>
      </c>
      <c r="G3" s="217">
        <v>1995</v>
      </c>
      <c r="H3" s="217">
        <v>1996</v>
      </c>
      <c r="I3" s="217">
        <v>1997</v>
      </c>
      <c r="J3" s="217">
        <v>1998</v>
      </c>
      <c r="K3" s="217">
        <v>1999</v>
      </c>
      <c r="L3" s="217">
        <v>2000</v>
      </c>
      <c r="M3" s="217">
        <v>2001</v>
      </c>
      <c r="N3" s="217">
        <v>2002</v>
      </c>
      <c r="O3" s="217">
        <v>2003</v>
      </c>
      <c r="P3" s="217">
        <v>2004</v>
      </c>
      <c r="Q3" s="217">
        <v>2005</v>
      </c>
      <c r="R3" s="217">
        <v>2006</v>
      </c>
      <c r="S3" s="217">
        <v>2007</v>
      </c>
      <c r="T3" s="217">
        <v>2008</v>
      </c>
      <c r="U3" s="217">
        <v>2009</v>
      </c>
      <c r="V3" s="217">
        <v>2010</v>
      </c>
      <c r="W3" s="217">
        <v>2011</v>
      </c>
      <c r="X3" s="368">
        <v>2012</v>
      </c>
      <c r="Y3" s="217">
        <v>2013</v>
      </c>
      <c r="Z3" s="217">
        <v>2014</v>
      </c>
      <c r="AA3" s="217">
        <v>2015</v>
      </c>
      <c r="AB3" s="217">
        <v>2016</v>
      </c>
      <c r="AC3" s="217">
        <v>2017</v>
      </c>
      <c r="AD3" s="217">
        <v>2018</v>
      </c>
      <c r="AE3" s="217">
        <v>2019</v>
      </c>
      <c r="AF3" s="217">
        <v>2020</v>
      </c>
      <c r="AG3" s="217">
        <v>2021</v>
      </c>
      <c r="AH3" s="217">
        <v>2022</v>
      </c>
      <c r="AI3" s="217">
        <v>2023</v>
      </c>
      <c r="AJ3" s="217">
        <v>2024</v>
      </c>
      <c r="AL3" s="1" t="s">
        <v>528</v>
      </c>
    </row>
    <row r="4" spans="1:39">
      <c r="A4" s="92" t="s">
        <v>13</v>
      </c>
      <c r="B4" s="503"/>
      <c r="C4" s="503"/>
      <c r="D4" s="503"/>
      <c r="E4" s="503"/>
      <c r="F4" s="503"/>
      <c r="G4" s="503"/>
      <c r="H4" s="503"/>
      <c r="I4" s="503"/>
      <c r="J4" s="503"/>
      <c r="K4" s="503"/>
      <c r="L4" s="544">
        <v>9119</v>
      </c>
      <c r="M4" s="544">
        <v>14060</v>
      </c>
      <c r="N4" s="544">
        <v>14893</v>
      </c>
      <c r="O4" s="544">
        <v>10612</v>
      </c>
      <c r="P4" s="544">
        <v>10736</v>
      </c>
      <c r="Q4" s="544">
        <v>10723</v>
      </c>
      <c r="R4" s="544">
        <v>7242</v>
      </c>
      <c r="S4" s="503"/>
      <c r="T4" s="503"/>
      <c r="U4" s="503"/>
      <c r="V4" s="280"/>
      <c r="W4" s="280"/>
      <c r="X4" s="280"/>
      <c r="Y4" s="295">
        <v>19121</v>
      </c>
      <c r="Z4" s="295">
        <v>14617</v>
      </c>
      <c r="AA4" s="295">
        <v>15035</v>
      </c>
      <c r="AB4" s="295">
        <v>16411</v>
      </c>
      <c r="AC4" s="295">
        <v>16879</v>
      </c>
      <c r="AD4" s="295">
        <v>17023</v>
      </c>
      <c r="AE4" s="295">
        <v>17902</v>
      </c>
      <c r="AF4" s="295">
        <v>17902</v>
      </c>
      <c r="AG4" s="295">
        <v>16112</v>
      </c>
      <c r="AH4" s="295">
        <v>18590</v>
      </c>
      <c r="AI4" s="278"/>
      <c r="AJ4" s="278"/>
    </row>
    <row r="5" spans="1:39">
      <c r="A5" s="92" t="s">
        <v>12</v>
      </c>
      <c r="B5" s="503"/>
      <c r="C5" s="503"/>
      <c r="D5" s="503"/>
      <c r="E5" s="503"/>
      <c r="F5" s="503"/>
      <c r="G5" s="544">
        <v>3226</v>
      </c>
      <c r="H5" s="544">
        <v>3340</v>
      </c>
      <c r="I5" s="544">
        <v>3560</v>
      </c>
      <c r="J5" s="544">
        <v>3260</v>
      </c>
      <c r="K5" s="544">
        <v>3720</v>
      </c>
      <c r="L5" s="544">
        <v>4700</v>
      </c>
      <c r="M5" s="544">
        <v>5400</v>
      </c>
      <c r="N5" s="544">
        <v>6450</v>
      </c>
      <c r="O5" s="544">
        <v>6646</v>
      </c>
      <c r="P5" s="544">
        <v>7800</v>
      </c>
      <c r="Q5" s="544">
        <v>8040</v>
      </c>
      <c r="R5" s="544">
        <v>8468</v>
      </c>
      <c r="S5" s="544">
        <v>8509</v>
      </c>
      <c r="T5" s="544">
        <v>8681</v>
      </c>
      <c r="U5" s="544">
        <v>11275</v>
      </c>
      <c r="V5" s="295">
        <v>12686</v>
      </c>
      <c r="W5" s="295">
        <v>14386</v>
      </c>
      <c r="X5" s="295"/>
      <c r="Y5" s="295">
        <v>15804</v>
      </c>
      <c r="Z5" s="295">
        <v>14958</v>
      </c>
      <c r="AA5" s="295">
        <v>16806</v>
      </c>
      <c r="AB5" s="295">
        <v>20769</v>
      </c>
      <c r="AC5" s="295">
        <v>22562</v>
      </c>
      <c r="AD5" s="295">
        <v>25330</v>
      </c>
      <c r="AE5" s="295"/>
      <c r="AF5" s="295"/>
      <c r="AG5" s="295"/>
      <c r="AH5" s="295"/>
      <c r="AI5" s="295"/>
      <c r="AJ5" s="295"/>
      <c r="AM5" s="7"/>
    </row>
    <row r="6" spans="1:39">
      <c r="A6" s="92" t="s">
        <v>483</v>
      </c>
      <c r="B6" s="503"/>
      <c r="C6" s="503"/>
      <c r="D6" s="503"/>
      <c r="E6" s="503"/>
      <c r="F6" s="503"/>
      <c r="G6" s="544">
        <v>784</v>
      </c>
      <c r="H6" s="544">
        <v>784</v>
      </c>
      <c r="I6" s="544">
        <v>742</v>
      </c>
      <c r="J6" s="544">
        <v>772</v>
      </c>
      <c r="K6" s="544">
        <v>778</v>
      </c>
      <c r="L6" s="544">
        <v>778</v>
      </c>
      <c r="M6" s="544">
        <v>820</v>
      </c>
      <c r="N6" s="544">
        <v>752</v>
      </c>
      <c r="O6" s="544">
        <v>862</v>
      </c>
      <c r="P6" s="544">
        <v>862</v>
      </c>
      <c r="Q6" s="544">
        <v>656</v>
      </c>
      <c r="R6" s="544">
        <v>656</v>
      </c>
      <c r="S6" s="544">
        <v>470</v>
      </c>
      <c r="T6" s="544">
        <v>760</v>
      </c>
      <c r="U6" s="544">
        <v>820</v>
      </c>
      <c r="V6" s="295">
        <v>1026</v>
      </c>
      <c r="W6" s="295">
        <v>1026</v>
      </c>
      <c r="X6" s="295">
        <v>1026</v>
      </c>
      <c r="Y6" s="295">
        <v>1026</v>
      </c>
      <c r="Z6" s="295">
        <v>1030</v>
      </c>
      <c r="AA6" s="295">
        <v>1096</v>
      </c>
      <c r="AB6" s="295">
        <v>1195</v>
      </c>
      <c r="AC6" s="295">
        <v>1270</v>
      </c>
      <c r="AD6" s="295">
        <v>1540</v>
      </c>
      <c r="AE6" s="295">
        <v>1536</v>
      </c>
      <c r="AF6" s="295">
        <v>1514</v>
      </c>
      <c r="AG6" s="295">
        <v>1640</v>
      </c>
      <c r="AH6" s="295">
        <v>1689</v>
      </c>
      <c r="AI6" s="295">
        <v>1752</v>
      </c>
      <c r="AJ6" s="295">
        <v>1802</v>
      </c>
    </row>
    <row r="7" spans="1:39">
      <c r="A7" s="92" t="s">
        <v>89</v>
      </c>
      <c r="B7" s="503"/>
      <c r="C7" s="503"/>
      <c r="D7" s="503"/>
      <c r="E7" s="503"/>
      <c r="F7" s="503"/>
      <c r="G7" s="544">
        <v>27342</v>
      </c>
      <c r="H7" s="544"/>
      <c r="I7" s="544"/>
      <c r="J7" s="544"/>
      <c r="K7" s="544">
        <v>9000</v>
      </c>
      <c r="L7" s="544">
        <v>10000</v>
      </c>
      <c r="M7" s="544">
        <v>10000</v>
      </c>
      <c r="N7" s="544">
        <v>10000</v>
      </c>
      <c r="O7" s="544">
        <v>10000</v>
      </c>
      <c r="P7" s="544"/>
      <c r="Q7" s="544"/>
      <c r="R7" s="544"/>
      <c r="S7" s="544"/>
      <c r="T7" s="544"/>
      <c r="U7" s="544"/>
      <c r="V7" s="295"/>
      <c r="W7" s="295"/>
      <c r="X7" s="295"/>
      <c r="Y7" s="295"/>
      <c r="Z7" s="295"/>
      <c r="AA7" s="295"/>
      <c r="AB7" s="295"/>
      <c r="AC7" s="295"/>
      <c r="AD7" s="295"/>
      <c r="AE7" s="295"/>
      <c r="AF7" s="295"/>
      <c r="AG7" s="295"/>
      <c r="AH7" s="295"/>
      <c r="AI7" s="295"/>
      <c r="AJ7" s="295"/>
      <c r="AM7" s="7"/>
    </row>
    <row r="8" spans="1:39">
      <c r="A8" s="92" t="s">
        <v>482</v>
      </c>
      <c r="B8" s="503"/>
      <c r="C8" s="503"/>
      <c r="D8" s="503"/>
      <c r="E8" s="503"/>
      <c r="F8" s="503"/>
      <c r="G8" s="544">
        <v>2284</v>
      </c>
      <c r="H8" s="544">
        <v>2284</v>
      </c>
      <c r="I8" s="544">
        <v>2284</v>
      </c>
      <c r="J8" s="544">
        <v>2284</v>
      </c>
      <c r="K8" s="544">
        <v>1989</v>
      </c>
      <c r="L8" s="544">
        <v>2193</v>
      </c>
      <c r="M8" s="544">
        <v>2585</v>
      </c>
      <c r="N8" s="544">
        <v>2283</v>
      </c>
      <c r="O8" s="544">
        <v>2436</v>
      </c>
      <c r="P8" s="544">
        <v>2490</v>
      </c>
      <c r="Q8" s="544">
        <v>2377</v>
      </c>
      <c r="R8" s="544">
        <v>2520</v>
      </c>
      <c r="S8" s="544">
        <v>3296</v>
      </c>
      <c r="T8" s="544">
        <v>2778</v>
      </c>
      <c r="U8" s="544">
        <v>3309</v>
      </c>
      <c r="V8" s="295">
        <v>3004</v>
      </c>
      <c r="W8" s="295">
        <v>5364</v>
      </c>
      <c r="X8" s="295">
        <v>5441</v>
      </c>
      <c r="Y8" s="295">
        <v>5382</v>
      </c>
      <c r="Z8" s="295">
        <v>5383</v>
      </c>
      <c r="AA8" s="295">
        <v>5439</v>
      </c>
      <c r="AB8" s="295">
        <v>5303</v>
      </c>
      <c r="AC8" s="295">
        <v>6169</v>
      </c>
      <c r="AD8" s="295">
        <v>6365</v>
      </c>
      <c r="AE8" s="295">
        <v>6658</v>
      </c>
      <c r="AF8" s="295">
        <v>6881</v>
      </c>
      <c r="AG8" s="295">
        <v>6185</v>
      </c>
      <c r="AH8" s="295">
        <v>6148</v>
      </c>
      <c r="AI8" s="278"/>
      <c r="AJ8" s="278"/>
    </row>
    <row r="9" spans="1:39">
      <c r="A9" s="92" t="s">
        <v>11</v>
      </c>
      <c r="B9" s="503"/>
      <c r="C9" s="503"/>
      <c r="D9" s="503"/>
      <c r="E9" s="503"/>
      <c r="F9" s="503"/>
      <c r="G9" s="544">
        <v>1988</v>
      </c>
      <c r="H9" s="544">
        <v>3922</v>
      </c>
      <c r="I9" s="544">
        <v>1922</v>
      </c>
      <c r="J9" s="544"/>
      <c r="K9" s="544"/>
      <c r="L9" s="544"/>
      <c r="M9" s="544"/>
      <c r="N9" s="544"/>
      <c r="O9" s="544"/>
      <c r="P9" s="544">
        <v>3072</v>
      </c>
      <c r="Q9" s="544">
        <v>2498</v>
      </c>
      <c r="R9" s="544">
        <v>3574</v>
      </c>
      <c r="S9" s="544">
        <v>4350</v>
      </c>
      <c r="T9" s="544">
        <v>4532</v>
      </c>
      <c r="U9" s="544">
        <v>4791</v>
      </c>
      <c r="V9" s="295">
        <v>5013</v>
      </c>
      <c r="W9" s="295">
        <v>5025</v>
      </c>
      <c r="X9" s="295">
        <v>4846</v>
      </c>
      <c r="Y9" s="295"/>
      <c r="Z9" s="295">
        <v>5225</v>
      </c>
      <c r="AA9" s="295">
        <v>5649</v>
      </c>
      <c r="AB9" s="295">
        <v>5757</v>
      </c>
      <c r="AC9" s="295">
        <v>6881</v>
      </c>
      <c r="AD9" s="295">
        <v>6251</v>
      </c>
      <c r="AE9" s="295">
        <v>5971</v>
      </c>
      <c r="AF9" s="295"/>
      <c r="AG9" s="295">
        <v>3631</v>
      </c>
      <c r="AH9" s="278"/>
      <c r="AI9" s="710">
        <v>5453</v>
      </c>
      <c r="AJ9" s="710">
        <v>6063</v>
      </c>
      <c r="AM9" s="7"/>
    </row>
    <row r="10" spans="1:39">
      <c r="A10" s="92" t="s">
        <v>10</v>
      </c>
      <c r="B10" s="503"/>
      <c r="C10" s="503"/>
      <c r="D10" s="503"/>
      <c r="E10" s="503"/>
      <c r="F10" s="503"/>
      <c r="G10" s="544">
        <v>6904</v>
      </c>
      <c r="H10" s="544">
        <v>9588</v>
      </c>
      <c r="I10" s="544">
        <v>9911</v>
      </c>
      <c r="J10" s="544">
        <v>10271</v>
      </c>
      <c r="K10" s="544">
        <v>12900</v>
      </c>
      <c r="L10" s="544">
        <v>14000</v>
      </c>
      <c r="M10" s="544">
        <v>15100</v>
      </c>
      <c r="N10" s="544">
        <v>15800</v>
      </c>
      <c r="O10" s="544">
        <v>16700</v>
      </c>
      <c r="P10" s="544">
        <v>17390</v>
      </c>
      <c r="Q10" s="544">
        <v>18494</v>
      </c>
      <c r="R10" s="544">
        <v>20182</v>
      </c>
      <c r="S10" s="544">
        <v>22678</v>
      </c>
      <c r="T10" s="544">
        <v>23534</v>
      </c>
      <c r="U10" s="544">
        <v>25688</v>
      </c>
      <c r="V10" s="295">
        <v>28179</v>
      </c>
      <c r="W10" s="295">
        <v>30388</v>
      </c>
      <c r="X10" s="295">
        <v>32627</v>
      </c>
      <c r="Y10" s="295">
        <v>35398</v>
      </c>
      <c r="Z10" s="295">
        <v>37154</v>
      </c>
      <c r="AA10" s="295">
        <v>41612</v>
      </c>
      <c r="AB10" s="295">
        <v>44325</v>
      </c>
      <c r="AC10" s="295">
        <v>47089</v>
      </c>
      <c r="AD10" s="295">
        <v>49702</v>
      </c>
      <c r="AE10" s="295">
        <v>53147</v>
      </c>
      <c r="AF10" s="295">
        <v>56206</v>
      </c>
      <c r="AG10" s="295"/>
      <c r="AH10" s="295"/>
      <c r="AI10" s="295"/>
      <c r="AJ10" s="295"/>
      <c r="AM10" s="7"/>
    </row>
    <row r="11" spans="1:39">
      <c r="A11" s="92" t="s">
        <v>9</v>
      </c>
      <c r="B11" s="503"/>
      <c r="C11" s="503"/>
      <c r="D11" s="503"/>
      <c r="E11" s="503"/>
      <c r="F11" s="503"/>
      <c r="G11" s="544"/>
      <c r="H11" s="544"/>
      <c r="I11" s="544"/>
      <c r="J11" s="544"/>
      <c r="K11" s="544"/>
      <c r="L11" s="544">
        <v>64110</v>
      </c>
      <c r="M11" s="544">
        <v>44251</v>
      </c>
      <c r="N11" s="544">
        <v>63585</v>
      </c>
      <c r="O11" s="544">
        <v>113874</v>
      </c>
      <c r="P11" s="544">
        <v>113874</v>
      </c>
      <c r="Q11" s="544"/>
      <c r="R11" s="544"/>
      <c r="S11" s="544"/>
      <c r="T11" s="544"/>
      <c r="U11" s="544"/>
      <c r="V11" s="295"/>
      <c r="W11" s="295"/>
      <c r="X11" s="295"/>
      <c r="Y11" s="295"/>
      <c r="Z11" s="295"/>
      <c r="AA11" s="295"/>
      <c r="AB11" s="295"/>
      <c r="AC11" s="295"/>
      <c r="AD11" s="295"/>
      <c r="AE11" s="295"/>
      <c r="AF11" s="295"/>
      <c r="AG11" s="295"/>
      <c r="AH11" s="295"/>
      <c r="AI11" s="278"/>
      <c r="AJ11" s="278"/>
      <c r="AM11" s="7"/>
    </row>
    <row r="12" spans="1:39">
      <c r="A12" s="92" t="s">
        <v>8</v>
      </c>
      <c r="B12" s="503">
        <v>9572</v>
      </c>
      <c r="C12" s="503">
        <v>10482</v>
      </c>
      <c r="D12" s="503">
        <v>10917</v>
      </c>
      <c r="E12" s="503">
        <v>11058</v>
      </c>
      <c r="F12" s="503">
        <v>12187</v>
      </c>
      <c r="G12" s="503">
        <v>12359</v>
      </c>
      <c r="H12" s="503">
        <v>13833</v>
      </c>
      <c r="I12" s="503">
        <v>14126</v>
      </c>
      <c r="J12" s="503">
        <v>14995</v>
      </c>
      <c r="K12" s="503">
        <v>16947</v>
      </c>
      <c r="L12" s="503">
        <v>17776</v>
      </c>
      <c r="M12" s="503">
        <v>18350</v>
      </c>
      <c r="N12" s="503">
        <v>19597</v>
      </c>
      <c r="O12" s="503">
        <v>19727</v>
      </c>
      <c r="P12" s="503">
        <v>21355</v>
      </c>
      <c r="Q12" s="503">
        <v>21072</v>
      </c>
      <c r="R12" s="503">
        <v>21403</v>
      </c>
      <c r="S12" s="503">
        <v>21788</v>
      </c>
      <c r="T12" s="503">
        <v>23095</v>
      </c>
      <c r="U12" s="503">
        <v>23235</v>
      </c>
      <c r="V12" s="280">
        <v>24698</v>
      </c>
      <c r="W12" s="280">
        <v>24242</v>
      </c>
      <c r="X12" s="280">
        <v>25496</v>
      </c>
      <c r="Y12" s="280">
        <v>25105</v>
      </c>
      <c r="Z12" s="280">
        <v>26174</v>
      </c>
      <c r="AA12" s="280">
        <v>28732</v>
      </c>
      <c r="AB12" s="280">
        <v>29139</v>
      </c>
      <c r="AC12" s="280">
        <v>29650</v>
      </c>
      <c r="AD12" s="280">
        <v>30427</v>
      </c>
      <c r="AE12" s="280">
        <v>31024</v>
      </c>
      <c r="AF12" s="280">
        <v>28104</v>
      </c>
      <c r="AG12" s="309">
        <v>32157</v>
      </c>
      <c r="AH12" s="309">
        <v>30145</v>
      </c>
      <c r="AI12" s="725">
        <v>30752</v>
      </c>
      <c r="AJ12" s="710">
        <v>31484</v>
      </c>
      <c r="AK12" s="44"/>
    </row>
    <row r="13" spans="1:39">
      <c r="A13" s="92" t="s">
        <v>6</v>
      </c>
      <c r="B13" s="503"/>
      <c r="C13" s="503"/>
      <c r="D13" s="503"/>
      <c r="E13" s="503"/>
      <c r="F13" s="503"/>
      <c r="G13" s="544"/>
      <c r="H13" s="544"/>
      <c r="I13" s="544"/>
      <c r="J13" s="544"/>
      <c r="K13" s="544"/>
      <c r="L13" s="544">
        <v>10559</v>
      </c>
      <c r="M13" s="544">
        <v>11790</v>
      </c>
      <c r="N13" s="544">
        <v>12292</v>
      </c>
      <c r="O13" s="544">
        <v>13601</v>
      </c>
      <c r="P13" s="544">
        <v>13807</v>
      </c>
      <c r="Q13" s="544">
        <v>14827</v>
      </c>
      <c r="R13" s="544">
        <v>15740</v>
      </c>
      <c r="S13" s="544">
        <v>17035</v>
      </c>
      <c r="T13" s="544">
        <v>17505</v>
      </c>
      <c r="U13" s="544">
        <v>18412</v>
      </c>
      <c r="V13" s="295">
        <v>37550</v>
      </c>
      <c r="W13" s="295">
        <v>38461</v>
      </c>
      <c r="X13" s="295">
        <v>40883</v>
      </c>
      <c r="Y13" s="295">
        <v>45403</v>
      </c>
      <c r="Z13" s="295">
        <v>45403</v>
      </c>
      <c r="AA13" s="295">
        <v>56426</v>
      </c>
      <c r="AB13" s="295">
        <v>56571</v>
      </c>
      <c r="AC13" s="295">
        <v>56999</v>
      </c>
      <c r="AD13" s="295">
        <v>57995</v>
      </c>
      <c r="AE13" s="295">
        <v>57995</v>
      </c>
      <c r="AF13" s="295">
        <v>57995</v>
      </c>
      <c r="AG13" s="295">
        <v>69712</v>
      </c>
      <c r="AH13" s="295">
        <v>70190</v>
      </c>
      <c r="AI13" s="278"/>
      <c r="AJ13" s="278"/>
    </row>
    <row r="14" spans="1:39">
      <c r="A14" s="92" t="s">
        <v>17</v>
      </c>
      <c r="B14" s="503"/>
      <c r="C14" s="503"/>
      <c r="D14" s="503"/>
      <c r="E14" s="503"/>
      <c r="F14" s="503"/>
      <c r="G14" s="544">
        <v>5624</v>
      </c>
      <c r="H14" s="544"/>
      <c r="I14" s="544">
        <v>5501</v>
      </c>
      <c r="J14" s="544">
        <v>5767</v>
      </c>
      <c r="K14" s="544">
        <v>4898</v>
      </c>
      <c r="L14" s="544">
        <v>4930</v>
      </c>
      <c r="M14" s="544">
        <v>4913</v>
      </c>
      <c r="N14" s="544">
        <v>5674</v>
      </c>
      <c r="O14" s="544">
        <v>6091</v>
      </c>
      <c r="P14" s="544"/>
      <c r="Q14" s="544">
        <v>7240</v>
      </c>
      <c r="R14" s="544"/>
      <c r="S14" s="544"/>
      <c r="T14" s="544">
        <v>11557</v>
      </c>
      <c r="U14" s="544">
        <v>8239</v>
      </c>
      <c r="V14" s="295">
        <v>7025</v>
      </c>
      <c r="W14" s="295">
        <v>9399</v>
      </c>
      <c r="X14" s="295">
        <v>31155</v>
      </c>
      <c r="Y14" s="295">
        <v>32354</v>
      </c>
      <c r="Z14" s="295">
        <v>33648</v>
      </c>
      <c r="AA14" s="295">
        <v>34995</v>
      </c>
      <c r="AB14" s="295">
        <v>36394</v>
      </c>
      <c r="AC14" s="295"/>
      <c r="AD14" s="295"/>
      <c r="AE14" s="295"/>
      <c r="AF14" s="295"/>
      <c r="AG14" s="295"/>
      <c r="AH14" s="295"/>
      <c r="AI14" s="295"/>
      <c r="AJ14" s="295"/>
      <c r="AM14" s="7"/>
    </row>
    <row r="15" spans="1:39">
      <c r="A15" s="92" t="s">
        <v>4</v>
      </c>
      <c r="B15" s="503">
        <v>3590</v>
      </c>
      <c r="C15" s="503">
        <v>3680</v>
      </c>
      <c r="D15" s="503">
        <v>3880</v>
      </c>
      <c r="E15" s="503">
        <v>3960</v>
      </c>
      <c r="F15" s="503">
        <v>4240</v>
      </c>
      <c r="G15" s="544">
        <v>4340</v>
      </c>
      <c r="H15" s="544">
        <v>4478</v>
      </c>
      <c r="I15" s="544">
        <v>4600</v>
      </c>
      <c r="J15" s="544">
        <v>4732</v>
      </c>
      <c r="K15" s="544">
        <v>4777</v>
      </c>
      <c r="L15" s="544">
        <v>5000</v>
      </c>
      <c r="M15" s="544">
        <v>4940</v>
      </c>
      <c r="N15" s="544">
        <v>4780</v>
      </c>
      <c r="O15" s="544">
        <v>4930</v>
      </c>
      <c r="P15" s="544">
        <v>5030</v>
      </c>
      <c r="Q15" s="544">
        <v>4920</v>
      </c>
      <c r="R15" s="544">
        <v>5140</v>
      </c>
      <c r="S15" s="544">
        <v>5460</v>
      </c>
      <c r="T15" s="544">
        <v>4840</v>
      </c>
      <c r="U15" s="544">
        <v>5050</v>
      </c>
      <c r="V15" s="295">
        <v>5280</v>
      </c>
      <c r="W15" s="295">
        <v>6040</v>
      </c>
      <c r="X15" s="295">
        <v>6550</v>
      </c>
      <c r="Y15" s="295">
        <v>6490</v>
      </c>
      <c r="Z15" s="295">
        <v>9080</v>
      </c>
      <c r="AA15" s="295">
        <v>10280</v>
      </c>
      <c r="AB15" s="295">
        <v>10350</v>
      </c>
      <c r="AC15" s="295">
        <v>11680</v>
      </c>
      <c r="AD15" s="295">
        <v>12024</v>
      </c>
      <c r="AE15" s="295">
        <v>12673</v>
      </c>
      <c r="AF15" s="295">
        <v>5493</v>
      </c>
      <c r="AG15" s="295">
        <v>14217</v>
      </c>
      <c r="AH15" s="295">
        <v>14626</v>
      </c>
      <c r="AI15" s="278"/>
      <c r="AJ15" s="278"/>
    </row>
    <row r="16" spans="1:39">
      <c r="A16" s="92" t="s">
        <v>3</v>
      </c>
      <c r="B16" s="503"/>
      <c r="C16" s="503"/>
      <c r="D16" s="503"/>
      <c r="E16" s="503"/>
      <c r="F16" s="503"/>
      <c r="G16" s="544">
        <v>94744</v>
      </c>
      <c r="H16" s="544">
        <v>96340</v>
      </c>
      <c r="I16" s="544">
        <v>103267</v>
      </c>
      <c r="J16" s="544">
        <v>107408</v>
      </c>
      <c r="K16" s="544">
        <v>110418</v>
      </c>
      <c r="L16" s="544">
        <v>108737</v>
      </c>
      <c r="M16" s="544">
        <v>108906</v>
      </c>
      <c r="N16" s="544">
        <v>110133</v>
      </c>
      <c r="O16" s="544">
        <v>110479</v>
      </c>
      <c r="P16" s="544">
        <v>105691</v>
      </c>
      <c r="Q16" s="544"/>
      <c r="R16" s="544"/>
      <c r="S16" s="544"/>
      <c r="T16" s="544"/>
      <c r="U16" s="544"/>
      <c r="V16" s="295"/>
      <c r="W16" s="295"/>
      <c r="X16" s="295"/>
      <c r="Y16" s="295"/>
      <c r="Z16" s="295"/>
      <c r="AA16" s="295"/>
      <c r="AB16" s="295"/>
      <c r="AC16" s="295"/>
      <c r="AD16" s="295"/>
      <c r="AE16" s="295"/>
      <c r="AF16" s="295"/>
      <c r="AG16" s="295"/>
      <c r="AH16" s="295"/>
      <c r="AI16" s="278"/>
      <c r="AJ16" s="278"/>
      <c r="AM16" s="7"/>
    </row>
    <row r="17" spans="1:39">
      <c r="A17" s="92" t="s">
        <v>32</v>
      </c>
      <c r="B17" s="503"/>
      <c r="C17" s="503"/>
      <c r="D17" s="503"/>
      <c r="E17" s="503"/>
      <c r="F17" s="503"/>
      <c r="G17" s="544">
        <v>12145</v>
      </c>
      <c r="H17" s="544">
        <v>12348</v>
      </c>
      <c r="I17" s="544">
        <v>13248</v>
      </c>
      <c r="J17" s="544">
        <v>13400</v>
      </c>
      <c r="K17" s="544">
        <v>17235</v>
      </c>
      <c r="L17" s="544">
        <v>17303</v>
      </c>
      <c r="M17" s="544">
        <v>18284</v>
      </c>
      <c r="N17" s="544">
        <v>45500</v>
      </c>
      <c r="O17" s="544">
        <v>55500</v>
      </c>
      <c r="P17" s="544">
        <v>55932</v>
      </c>
      <c r="Q17" s="544">
        <v>56562</v>
      </c>
      <c r="R17" s="544"/>
      <c r="S17" s="544"/>
      <c r="T17" s="544"/>
      <c r="U17" s="544"/>
      <c r="V17" s="295"/>
      <c r="W17" s="295"/>
      <c r="X17" s="295"/>
      <c r="Y17" s="295"/>
      <c r="Z17" s="295"/>
      <c r="AA17" s="295"/>
      <c r="AB17" s="295"/>
      <c r="AC17" s="295"/>
      <c r="AD17" s="295"/>
      <c r="AE17" s="295"/>
      <c r="AF17" s="295"/>
      <c r="AG17" s="295"/>
      <c r="AH17" s="295"/>
      <c r="AI17" s="295"/>
      <c r="AJ17" s="295"/>
      <c r="AM17" s="7"/>
    </row>
    <row r="18" spans="1:39">
      <c r="A18" s="92" t="s">
        <v>1</v>
      </c>
      <c r="B18" s="503"/>
      <c r="C18" s="503"/>
      <c r="D18" s="503"/>
      <c r="E18" s="503"/>
      <c r="F18" s="503"/>
      <c r="G18" s="544">
        <v>6283</v>
      </c>
      <c r="H18" s="544">
        <v>6737</v>
      </c>
      <c r="I18" s="544">
        <v>7348</v>
      </c>
      <c r="J18" s="544">
        <v>7424</v>
      </c>
      <c r="K18" s="544">
        <v>7892</v>
      </c>
      <c r="L18" s="544">
        <v>7920</v>
      </c>
      <c r="M18" s="544">
        <v>8136</v>
      </c>
      <c r="N18" s="544">
        <v>8601</v>
      </c>
      <c r="O18" s="544">
        <v>8774</v>
      </c>
      <c r="P18" s="544">
        <v>9115</v>
      </c>
      <c r="Q18" s="544">
        <v>9417</v>
      </c>
      <c r="R18" s="544">
        <v>9960</v>
      </c>
      <c r="S18" s="544">
        <v>9660</v>
      </c>
      <c r="T18" s="544">
        <v>9894</v>
      </c>
      <c r="U18" s="544">
        <v>10129</v>
      </c>
      <c r="V18" s="295"/>
      <c r="W18" s="295"/>
      <c r="X18" s="295">
        <v>51662</v>
      </c>
      <c r="Y18" s="295">
        <v>73991</v>
      </c>
      <c r="Z18" s="295">
        <v>74853</v>
      </c>
      <c r="AA18" s="295">
        <v>75253</v>
      </c>
      <c r="AB18" s="295">
        <v>69576</v>
      </c>
      <c r="AC18" s="295">
        <v>70054</v>
      </c>
      <c r="AD18" s="295">
        <v>70126</v>
      </c>
      <c r="AE18" s="295">
        <v>70404</v>
      </c>
      <c r="AF18" s="295">
        <v>67838</v>
      </c>
      <c r="AG18" s="295">
        <v>65517</v>
      </c>
      <c r="AH18" s="295">
        <v>68933</v>
      </c>
      <c r="AI18" s="278"/>
      <c r="AJ18" s="278"/>
      <c r="AK18" t="s">
        <v>15</v>
      </c>
      <c r="AM18" s="7"/>
    </row>
    <row r="19" spans="1:39">
      <c r="A19" s="92" t="s">
        <v>23</v>
      </c>
      <c r="B19" s="280"/>
      <c r="C19" s="280"/>
      <c r="D19" s="280"/>
      <c r="E19" s="280">
        <v>2865.1680000000001</v>
      </c>
      <c r="F19" s="280">
        <v>2922.7939999999999</v>
      </c>
      <c r="G19" s="280">
        <v>2990.9380000000001</v>
      </c>
      <c r="H19" s="280">
        <v>3344.5729999999999</v>
      </c>
      <c r="I19" s="280">
        <v>5495.6260000000002</v>
      </c>
      <c r="J19" s="280">
        <v>2352.0419999999999</v>
      </c>
      <c r="K19" s="280">
        <v>1057.289</v>
      </c>
      <c r="L19" s="280">
        <v>3433.8690000000001</v>
      </c>
      <c r="M19" s="280">
        <v>2826.8820000000001</v>
      </c>
      <c r="N19" s="280">
        <v>2720.4929999999999</v>
      </c>
      <c r="O19" s="280">
        <v>3425</v>
      </c>
      <c r="P19" s="280">
        <v>4091</v>
      </c>
      <c r="Q19" s="280">
        <v>4094</v>
      </c>
      <c r="R19" s="280">
        <v>4093</v>
      </c>
      <c r="S19" s="280">
        <v>3430</v>
      </c>
      <c r="T19" s="280">
        <v>2013</v>
      </c>
      <c r="U19" s="280">
        <v>1698</v>
      </c>
      <c r="V19" s="280">
        <v>3328</v>
      </c>
      <c r="W19" s="280">
        <v>3166</v>
      </c>
      <c r="X19" s="280">
        <v>3495</v>
      </c>
      <c r="Y19" s="280">
        <v>3895.5730659025789</v>
      </c>
      <c r="Z19" s="280">
        <v>3075</v>
      </c>
      <c r="AA19" s="280">
        <v>2881</v>
      </c>
      <c r="AB19" s="295">
        <v>12772</v>
      </c>
      <c r="AC19" s="295">
        <v>12772</v>
      </c>
      <c r="AD19" s="295">
        <v>12772</v>
      </c>
      <c r="AE19" s="295">
        <v>13158</v>
      </c>
      <c r="AF19" s="295">
        <v>14551</v>
      </c>
      <c r="AG19" s="295">
        <v>14551</v>
      </c>
      <c r="AH19" s="295">
        <v>14469</v>
      </c>
      <c r="AI19" s="295">
        <v>14469</v>
      </c>
      <c r="AJ19" s="295">
        <v>14469</v>
      </c>
    </row>
    <row r="20" spans="1:39">
      <c r="A20" s="17"/>
      <c r="AF20" s="190"/>
      <c r="AG20" s="190"/>
      <c r="AH20" s="190"/>
      <c r="AI20" s="190"/>
      <c r="AJ20" s="190"/>
    </row>
    <row r="21" spans="1:39">
      <c r="A21" s="44" t="s">
        <v>18</v>
      </c>
      <c r="B21" s="17"/>
      <c r="D21" s="17"/>
      <c r="E21" s="17"/>
      <c r="G21" s="405"/>
      <c r="H21" s="405"/>
      <c r="I21" s="405"/>
      <c r="J21" s="405"/>
      <c r="K21" s="405"/>
      <c r="L21" s="475"/>
      <c r="M21" s="475"/>
      <c r="N21" s="475"/>
      <c r="O21" s="475"/>
      <c r="P21" s="475"/>
      <c r="Q21" s="475"/>
      <c r="R21" s="475"/>
      <c r="S21" s="475"/>
      <c r="T21" s="475"/>
      <c r="U21" s="475"/>
      <c r="V21" s="475"/>
      <c r="W21" s="475"/>
      <c r="X21" s="475"/>
      <c r="Y21" s="475"/>
      <c r="Z21" s="475"/>
      <c r="AA21" s="475"/>
      <c r="AB21" s="475"/>
      <c r="AC21" s="475"/>
      <c r="AD21" s="475"/>
      <c r="AE21" s="475"/>
      <c r="AF21" s="477"/>
      <c r="AG21" s="478"/>
      <c r="AH21" s="478"/>
      <c r="AI21" s="478"/>
      <c r="AJ21" s="478"/>
    </row>
    <row r="23" spans="1:39">
      <c r="A23" s="17" t="s">
        <v>104</v>
      </c>
      <c r="B23" s="17"/>
      <c r="AF23" s="17"/>
      <c r="AG23" s="17"/>
      <c r="AH23" s="17"/>
      <c r="AI23" s="17"/>
      <c r="AJ23" s="17"/>
    </row>
    <row r="24" spans="1:39">
      <c r="AF24" s="17"/>
      <c r="AG24" s="17"/>
      <c r="AH24" s="17"/>
      <c r="AI24" s="17"/>
      <c r="AJ24" s="17"/>
    </row>
    <row r="25" spans="1:39">
      <c r="A25" s="17" t="s">
        <v>2825</v>
      </c>
      <c r="Z25" s="17"/>
      <c r="AA25" s="17"/>
      <c r="AB25" s="17"/>
      <c r="AC25" s="17"/>
      <c r="AD25" s="17"/>
      <c r="AE25" s="17"/>
      <c r="AF25" s="17"/>
      <c r="AG25" s="17"/>
      <c r="AH25" s="17"/>
      <c r="AI25" s="17"/>
      <c r="AJ25" s="17"/>
    </row>
    <row r="26" spans="1:39">
      <c r="A26" s="17"/>
      <c r="Z26" s="17"/>
      <c r="AA26" s="17"/>
      <c r="AB26" s="17"/>
      <c r="AC26" s="17"/>
      <c r="AD26" s="17"/>
      <c r="AE26" s="17"/>
      <c r="AF26" s="17"/>
      <c r="AG26" s="17"/>
      <c r="AH26" s="17"/>
      <c r="AI26" s="17"/>
      <c r="AJ26" s="17"/>
    </row>
    <row r="27" spans="1:39">
      <c r="A27" s="17" t="s">
        <v>2871</v>
      </c>
      <c r="Z27" s="17"/>
      <c r="AA27" s="17"/>
      <c r="AB27" s="17"/>
      <c r="AC27" s="17"/>
      <c r="AD27" s="17"/>
      <c r="AE27" s="17"/>
      <c r="AF27" s="17"/>
      <c r="AG27" s="17"/>
      <c r="AH27" s="17"/>
      <c r="AI27" s="17"/>
      <c r="AJ27" s="17"/>
    </row>
    <row r="28" spans="1:39">
      <c r="A28" s="17"/>
      <c r="Z28" s="17"/>
      <c r="AA28" s="17"/>
      <c r="AB28" s="17"/>
      <c r="AC28" s="17"/>
      <c r="AD28" s="17"/>
      <c r="AE28" s="17"/>
      <c r="AF28" s="17"/>
      <c r="AG28" s="17"/>
      <c r="AH28" s="17"/>
      <c r="AI28" s="17"/>
      <c r="AJ28" s="17"/>
    </row>
    <row r="29" spans="1:39">
      <c r="A29" s="17" t="s">
        <v>3312</v>
      </c>
      <c r="Z29" s="17"/>
      <c r="AA29" s="17"/>
      <c r="AB29" s="17"/>
      <c r="AC29" s="17"/>
      <c r="AD29" s="17"/>
      <c r="AE29" s="17"/>
      <c r="AF29" s="17"/>
      <c r="AG29" s="17"/>
      <c r="AH29" s="17"/>
      <c r="AI29" s="17"/>
      <c r="AJ29" s="17"/>
    </row>
    <row r="30" spans="1:39">
      <c r="A30" s="17"/>
      <c r="Z30" s="17"/>
      <c r="AA30" s="17"/>
      <c r="AB30" s="17"/>
      <c r="AC30" s="17"/>
      <c r="AD30" s="17"/>
      <c r="AE30" s="17"/>
      <c r="AF30" s="17"/>
      <c r="AG30" s="17"/>
      <c r="AH30" s="17"/>
      <c r="AI30" s="17"/>
      <c r="AJ30" s="17"/>
    </row>
    <row r="31" spans="1:39">
      <c r="A31" s="17" t="s">
        <v>3582</v>
      </c>
      <c r="B31" s="8" t="s">
        <v>15</v>
      </c>
      <c r="AF31" s="17"/>
      <c r="AG31" s="17"/>
      <c r="AH31" s="17"/>
      <c r="AI31" s="17"/>
      <c r="AJ31" s="17"/>
    </row>
    <row r="32" spans="1:39">
      <c r="Z32" s="17"/>
      <c r="AA32" s="17"/>
      <c r="AB32" s="17"/>
      <c r="AC32" s="17"/>
      <c r="AD32" s="17"/>
      <c r="AE32" s="17"/>
      <c r="AF32" s="17"/>
      <c r="AG32" s="17"/>
      <c r="AH32" s="17"/>
      <c r="AI32" s="17"/>
      <c r="AJ32" s="17"/>
    </row>
    <row r="33" spans="26:36">
      <c r="Z33" s="17"/>
      <c r="AA33" s="17"/>
      <c r="AB33" s="17"/>
      <c r="AC33" s="17"/>
      <c r="AD33" s="17"/>
      <c r="AE33" s="17"/>
      <c r="AF33" s="17"/>
      <c r="AG33" s="17"/>
      <c r="AH33" s="17"/>
      <c r="AI33" s="17"/>
      <c r="AJ33" s="17"/>
    </row>
    <row r="34" spans="26:36">
      <c r="Z34" s="17"/>
      <c r="AA34" s="17"/>
      <c r="AB34" s="17"/>
      <c r="AC34" s="17"/>
      <c r="AD34" s="17"/>
      <c r="AE34" s="17"/>
      <c r="AF34" s="17"/>
      <c r="AG34" s="17"/>
      <c r="AH34" s="17"/>
      <c r="AI34" s="17"/>
      <c r="AJ34" s="17"/>
    </row>
    <row r="35" spans="26:36">
      <c r="Z35" s="17"/>
      <c r="AA35" s="17"/>
      <c r="AB35" s="17"/>
      <c r="AC35" s="17"/>
      <c r="AD35" s="17"/>
      <c r="AE35" s="17"/>
      <c r="AF35" s="182"/>
      <c r="AG35" s="182"/>
      <c r="AH35" s="182"/>
      <c r="AI35" s="182"/>
      <c r="AJ35" s="182"/>
    </row>
    <row r="36" spans="26:36">
      <c r="AF36" s="17"/>
      <c r="AG36" s="17"/>
      <c r="AH36" s="17"/>
      <c r="AI36" s="17"/>
      <c r="AJ36" s="17"/>
    </row>
    <row r="37" spans="26:36">
      <c r="AF37" s="17"/>
      <c r="AG37" s="17"/>
      <c r="AH37" s="17"/>
      <c r="AI37" s="17"/>
      <c r="AJ37" s="17"/>
    </row>
    <row r="38" spans="26:36">
      <c r="AF38" s="17"/>
      <c r="AG38" s="17"/>
      <c r="AH38" s="17"/>
      <c r="AI38" s="17"/>
      <c r="AJ38" s="17"/>
    </row>
    <row r="39" spans="26:36">
      <c r="AF39" s="17"/>
      <c r="AG39" s="17"/>
      <c r="AH39" s="17"/>
      <c r="AI39" s="17"/>
      <c r="AJ39" s="17"/>
    </row>
    <row r="40" spans="26:36">
      <c r="Z40" s="17"/>
      <c r="AA40" s="17"/>
      <c r="AB40" s="17"/>
      <c r="AC40" s="17"/>
      <c r="AD40" s="17"/>
      <c r="AE40" s="17"/>
      <c r="AF40" s="17"/>
      <c r="AG40" s="17"/>
      <c r="AH40" s="17"/>
      <c r="AI40" s="17"/>
      <c r="AJ40" s="17"/>
    </row>
    <row r="41" spans="26:36">
      <c r="Z41" s="17"/>
      <c r="AA41" s="17"/>
      <c r="AB41" s="17"/>
      <c r="AC41" s="17"/>
      <c r="AD41" s="17"/>
      <c r="AE41" s="17"/>
      <c r="AF41" s="17"/>
      <c r="AG41" s="17"/>
      <c r="AH41" s="17"/>
      <c r="AI41" s="17"/>
      <c r="AJ41" s="17"/>
    </row>
    <row r="42" spans="26:36">
      <c r="Z42" s="17"/>
      <c r="AA42" s="17"/>
      <c r="AB42" s="17"/>
      <c r="AC42" s="17"/>
      <c r="AD42" s="17"/>
      <c r="AE42" s="17"/>
      <c r="AF42" s="17"/>
      <c r="AG42" s="17"/>
      <c r="AH42" s="17"/>
      <c r="AI42" s="17"/>
      <c r="AJ42" s="17"/>
    </row>
    <row r="43" spans="26:36">
      <c r="Z43" s="17"/>
      <c r="AA43" s="17"/>
      <c r="AB43" s="17"/>
      <c r="AC43" s="17"/>
      <c r="AD43" s="17"/>
      <c r="AE43" s="17"/>
      <c r="AF43" s="17"/>
      <c r="AG43" s="17"/>
      <c r="AH43" s="17"/>
      <c r="AI43" s="17"/>
      <c r="AJ43" s="17"/>
    </row>
    <row r="44" spans="26:36">
      <c r="Z44" s="17"/>
      <c r="AA44" s="17"/>
      <c r="AB44" s="17"/>
      <c r="AC44" s="17"/>
      <c r="AD44" s="17"/>
      <c r="AE44" s="17"/>
      <c r="AF44" s="17"/>
      <c r="AG44" s="17"/>
      <c r="AH44" s="17"/>
      <c r="AI44" s="17"/>
      <c r="AJ44" s="17"/>
    </row>
    <row r="45" spans="26:36">
      <c r="Z45" s="17"/>
      <c r="AA45" s="17"/>
      <c r="AB45" s="17"/>
      <c r="AC45" s="17"/>
      <c r="AD45" s="17"/>
      <c r="AE45" s="17"/>
      <c r="AF45" s="17"/>
      <c r="AG45" s="17"/>
      <c r="AH45" s="17"/>
      <c r="AI45" s="17"/>
      <c r="AJ45" s="17"/>
    </row>
    <row r="46" spans="26:36">
      <c r="Z46" s="17"/>
      <c r="AA46" s="17"/>
      <c r="AB46" s="17"/>
      <c r="AC46" s="17"/>
      <c r="AD46" s="17"/>
      <c r="AE46" s="17"/>
      <c r="AF46" s="17"/>
      <c r="AG46" s="17"/>
      <c r="AH46" s="17"/>
      <c r="AI46" s="17"/>
      <c r="AJ46" s="17"/>
    </row>
    <row r="47" spans="26:36">
      <c r="Z47" s="17"/>
      <c r="AA47" s="17"/>
      <c r="AB47" s="17"/>
      <c r="AC47" s="17"/>
      <c r="AD47" s="17"/>
      <c r="AE47" s="17"/>
      <c r="AF47" s="17"/>
      <c r="AG47" s="17"/>
      <c r="AH47" s="17"/>
      <c r="AI47" s="17"/>
      <c r="AJ47" s="17"/>
    </row>
    <row r="48" spans="26:36">
      <c r="Z48" s="17"/>
      <c r="AA48" s="17"/>
      <c r="AB48" s="17"/>
      <c r="AC48" s="17"/>
      <c r="AD48" s="17"/>
      <c r="AE48" s="17"/>
      <c r="AF48" s="17"/>
      <c r="AG48" s="17"/>
      <c r="AH48" s="17"/>
      <c r="AI48" s="17"/>
      <c r="AJ48" s="17"/>
    </row>
    <row r="49" spans="26:36">
      <c r="Z49" s="17"/>
      <c r="AA49" s="17"/>
      <c r="AB49" s="17"/>
      <c r="AC49" s="17"/>
      <c r="AD49" s="17"/>
      <c r="AE49" s="17"/>
      <c r="AF49" s="17"/>
      <c r="AG49" s="17"/>
      <c r="AH49" s="17"/>
      <c r="AI49" s="17"/>
      <c r="AJ49" s="17"/>
    </row>
    <row r="50" spans="26:36">
      <c r="Z50" s="17"/>
      <c r="AA50" s="17"/>
      <c r="AB50" s="17"/>
      <c r="AC50" s="17"/>
      <c r="AD50" s="17"/>
      <c r="AE50" s="17"/>
    </row>
    <row r="51" spans="26:36">
      <c r="Z51" s="17"/>
      <c r="AA51" s="17"/>
      <c r="AB51" s="17"/>
      <c r="AC51" s="17"/>
      <c r="AD51" s="17"/>
      <c r="AE51" s="17"/>
    </row>
    <row r="52" spans="26:36">
      <c r="Z52" s="17"/>
      <c r="AA52" s="17"/>
      <c r="AB52" s="17"/>
      <c r="AC52" s="17"/>
      <c r="AD52" s="17"/>
      <c r="AE52" s="17"/>
    </row>
    <row r="53" spans="26:36">
      <c r="Z53" s="17"/>
      <c r="AA53" s="17"/>
      <c r="AB53" s="17"/>
      <c r="AC53" s="17"/>
      <c r="AD53" s="17"/>
      <c r="AE53" s="17"/>
    </row>
    <row r="54" spans="26:36">
      <c r="Z54" s="17"/>
      <c r="AA54" s="17"/>
      <c r="AB54" s="17"/>
      <c r="AC54" s="17"/>
      <c r="AD54" s="17"/>
      <c r="AE54" s="17"/>
    </row>
    <row r="55" spans="26:36">
      <c r="Z55" s="17"/>
      <c r="AA55" s="17"/>
      <c r="AB55" s="17"/>
      <c r="AC55" s="17"/>
      <c r="AD55" s="17"/>
      <c r="AE55" s="17"/>
    </row>
    <row r="56" spans="26:36">
      <c r="Z56" s="17"/>
      <c r="AA56" s="17"/>
      <c r="AB56" s="17"/>
      <c r="AC56" s="17"/>
      <c r="AD56" s="17"/>
      <c r="AE56" s="17"/>
    </row>
    <row r="57" spans="26:36">
      <c r="Z57" s="17"/>
      <c r="AA57" s="17"/>
      <c r="AB57" s="17"/>
      <c r="AC57" s="17"/>
      <c r="AD57" s="17"/>
      <c r="AE57" s="17"/>
    </row>
    <row r="58" spans="26:36">
      <c r="Z58" s="17"/>
      <c r="AA58" s="17"/>
      <c r="AB58" s="17"/>
      <c r="AC58" s="17"/>
      <c r="AD58" s="17"/>
      <c r="AE58" s="17"/>
    </row>
  </sheetData>
  <hyperlinks>
    <hyperlink ref="AL3" location="Content!A1" display="Back to content page" xr:uid="{00000000-0004-0000-A600-000000000000}"/>
  </hyperlink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8"/>
  <dimension ref="A1:AL62"/>
  <sheetViews>
    <sheetView topLeftCell="Q1" zoomScale="102" zoomScaleNormal="102" workbookViewId="0">
      <selection activeCell="AG2" sqref="AG2"/>
    </sheetView>
  </sheetViews>
  <sheetFormatPr defaultRowHeight="14.5"/>
  <cols>
    <col min="1" max="1" width="33.7265625" bestFit="1" customWidth="1"/>
    <col min="2" max="31" width="7" customWidth="1"/>
    <col min="32" max="35" width="6.26953125" customWidth="1"/>
  </cols>
  <sheetData>
    <row r="1" spans="1:38">
      <c r="A1" s="44" t="s">
        <v>2857</v>
      </c>
      <c r="Z1" s="17"/>
      <c r="AA1" s="17"/>
      <c r="AB1" s="17"/>
      <c r="AC1" s="17"/>
      <c r="AD1" s="17"/>
      <c r="AE1" s="17"/>
      <c r="AF1" s="14"/>
      <c r="AG1" s="14"/>
      <c r="AH1" s="14"/>
      <c r="AI1" s="14"/>
    </row>
    <row r="2" spans="1:38">
      <c r="Z2" s="17"/>
      <c r="AA2" s="17"/>
      <c r="AB2" s="17"/>
      <c r="AC2" s="17"/>
      <c r="AD2" s="17"/>
      <c r="AE2" s="17"/>
      <c r="AF2" s="14"/>
      <c r="AG2" s="14"/>
      <c r="AH2" s="14"/>
      <c r="AI2" s="14"/>
    </row>
    <row r="3" spans="1:38">
      <c r="A3" s="368" t="s">
        <v>14</v>
      </c>
      <c r="B3" s="217">
        <v>1990</v>
      </c>
      <c r="C3" s="217">
        <v>1991</v>
      </c>
      <c r="D3" s="217">
        <v>1992</v>
      </c>
      <c r="E3" s="217">
        <v>1993</v>
      </c>
      <c r="F3" s="217">
        <v>1994</v>
      </c>
      <c r="G3" s="217">
        <v>1995</v>
      </c>
      <c r="H3" s="217">
        <v>1996</v>
      </c>
      <c r="I3" s="217">
        <v>1997</v>
      </c>
      <c r="J3" s="217">
        <v>1998</v>
      </c>
      <c r="K3" s="217">
        <v>1999</v>
      </c>
      <c r="L3" s="217">
        <v>2000</v>
      </c>
      <c r="M3" s="217">
        <v>2001</v>
      </c>
      <c r="N3" s="217">
        <v>2002</v>
      </c>
      <c r="O3" s="217">
        <v>2003</v>
      </c>
      <c r="P3" s="217">
        <v>2004</v>
      </c>
      <c r="Q3" s="217">
        <v>2005</v>
      </c>
      <c r="R3" s="217">
        <v>2006</v>
      </c>
      <c r="S3" s="217">
        <v>2007</v>
      </c>
      <c r="T3" s="217">
        <v>2008</v>
      </c>
      <c r="U3" s="217">
        <v>2009</v>
      </c>
      <c r="V3" s="217">
        <v>2010</v>
      </c>
      <c r="W3" s="217">
        <v>2011</v>
      </c>
      <c r="X3" s="368">
        <v>2012</v>
      </c>
      <c r="Y3" s="217">
        <v>2013</v>
      </c>
      <c r="Z3" s="217">
        <v>2014</v>
      </c>
      <c r="AA3" s="217">
        <v>2015</v>
      </c>
      <c r="AB3" s="217">
        <v>2016</v>
      </c>
      <c r="AC3" s="217">
        <v>2017</v>
      </c>
      <c r="AD3" s="217">
        <v>2018</v>
      </c>
      <c r="AE3" s="217">
        <v>2019</v>
      </c>
      <c r="AF3" s="217">
        <v>2020</v>
      </c>
      <c r="AG3" s="217">
        <v>2021</v>
      </c>
      <c r="AH3" s="217">
        <v>2022</v>
      </c>
      <c r="AI3" s="217">
        <v>2023</v>
      </c>
      <c r="AJ3" s="217">
        <v>2024</v>
      </c>
      <c r="AL3" s="1" t="s">
        <v>528</v>
      </c>
    </row>
    <row r="4" spans="1:38">
      <c r="A4" s="92" t="s">
        <v>13</v>
      </c>
      <c r="B4" s="278"/>
      <c r="C4" s="278"/>
      <c r="D4" s="278"/>
      <c r="E4" s="278"/>
      <c r="F4" s="278"/>
      <c r="G4" s="278"/>
      <c r="H4" s="278"/>
      <c r="I4" s="278"/>
      <c r="J4" s="278"/>
      <c r="K4" s="278"/>
      <c r="L4" s="422">
        <v>46</v>
      </c>
      <c r="M4" s="422">
        <v>71</v>
      </c>
      <c r="N4" s="422">
        <v>79</v>
      </c>
      <c r="O4" s="422">
        <v>82</v>
      </c>
      <c r="P4" s="422">
        <v>96</v>
      </c>
      <c r="Q4" s="278">
        <v>97.6</v>
      </c>
      <c r="R4" s="422">
        <v>84</v>
      </c>
      <c r="S4" s="422">
        <v>79</v>
      </c>
      <c r="T4" s="278">
        <v>92</v>
      </c>
      <c r="U4" s="422">
        <v>75</v>
      </c>
      <c r="V4" s="422">
        <v>78.599999999999994</v>
      </c>
      <c r="W4" s="278">
        <v>67.5</v>
      </c>
      <c r="X4" s="422">
        <v>75</v>
      </c>
      <c r="Y4" s="422">
        <v>79</v>
      </c>
      <c r="Z4" s="422">
        <v>78.7</v>
      </c>
      <c r="AA4" s="422">
        <v>80.900000000000006</v>
      </c>
      <c r="AB4" s="422">
        <v>74.400000000000006</v>
      </c>
      <c r="AC4" s="422">
        <v>54.4</v>
      </c>
      <c r="AD4" s="422">
        <v>52.3</v>
      </c>
      <c r="AE4" s="422">
        <v>44.3</v>
      </c>
      <c r="AF4" s="422">
        <v>22.15</v>
      </c>
      <c r="AG4" s="422">
        <v>19.940000000000001</v>
      </c>
      <c r="AH4" s="422">
        <v>21.09</v>
      </c>
      <c r="AI4" s="278"/>
      <c r="AJ4" s="728"/>
    </row>
    <row r="5" spans="1:38">
      <c r="A5" s="92" t="s">
        <v>12</v>
      </c>
      <c r="B5" s="278"/>
      <c r="C5" s="278"/>
      <c r="D5" s="278"/>
      <c r="E5" s="278"/>
      <c r="F5" s="278"/>
      <c r="G5" s="278"/>
      <c r="H5" s="278"/>
      <c r="I5" s="278"/>
      <c r="J5" s="278"/>
      <c r="K5" s="278"/>
      <c r="L5" s="278"/>
      <c r="M5" s="278"/>
      <c r="N5" s="278"/>
      <c r="O5" s="278"/>
      <c r="P5" s="278"/>
      <c r="Q5" s="278">
        <v>41.5</v>
      </c>
      <c r="R5" s="422">
        <v>43.9</v>
      </c>
      <c r="S5" s="422">
        <v>27.2</v>
      </c>
      <c r="T5" s="278">
        <v>36.1</v>
      </c>
      <c r="U5" s="278">
        <v>27.2</v>
      </c>
      <c r="V5" s="278">
        <v>40.700000000000003</v>
      </c>
      <c r="W5" s="278">
        <v>43.3</v>
      </c>
      <c r="X5" s="278"/>
      <c r="Y5" s="278">
        <v>38.6</v>
      </c>
      <c r="Z5" s="278">
        <v>45.2</v>
      </c>
      <c r="AA5" s="278">
        <v>47.3</v>
      </c>
      <c r="AB5" s="422">
        <v>32.200000000000003</v>
      </c>
      <c r="AC5" s="422">
        <v>26.7</v>
      </c>
      <c r="AD5" s="422">
        <v>27.7</v>
      </c>
      <c r="AE5" s="278"/>
      <c r="AF5" s="278"/>
      <c r="AG5" s="278"/>
      <c r="AH5" s="278"/>
      <c r="AI5" s="278"/>
      <c r="AJ5" s="728"/>
    </row>
    <row r="6" spans="1:38">
      <c r="A6" s="92" t="s">
        <v>483</v>
      </c>
      <c r="B6" s="278"/>
      <c r="C6" s="278"/>
      <c r="D6" s="278"/>
      <c r="E6" s="278"/>
      <c r="F6" s="278"/>
      <c r="G6" s="278"/>
      <c r="H6" s="278"/>
      <c r="I6" s="278"/>
      <c r="J6" s="422">
        <v>45</v>
      </c>
      <c r="K6" s="422">
        <v>30</v>
      </c>
      <c r="L6" s="422">
        <v>27</v>
      </c>
      <c r="M6" s="422">
        <v>17</v>
      </c>
      <c r="N6" s="422">
        <v>19</v>
      </c>
      <c r="O6" s="422">
        <v>14</v>
      </c>
      <c r="P6" s="422">
        <v>16</v>
      </c>
      <c r="Q6" s="278"/>
      <c r="R6" s="278"/>
      <c r="S6" s="278"/>
      <c r="T6" s="278"/>
      <c r="U6" s="278"/>
      <c r="V6" s="278"/>
      <c r="W6" s="278"/>
      <c r="X6" s="278"/>
      <c r="Y6" s="278"/>
      <c r="Z6" s="278"/>
      <c r="AA6" s="278"/>
      <c r="AB6" s="278"/>
      <c r="AC6" s="278"/>
      <c r="AD6" s="278"/>
      <c r="AE6" s="278"/>
      <c r="AF6" s="278"/>
      <c r="AG6" s="278"/>
      <c r="AH6" s="278"/>
      <c r="AI6" s="278"/>
      <c r="AJ6" s="728"/>
    </row>
    <row r="7" spans="1:38">
      <c r="A7" s="92" t="s">
        <v>89</v>
      </c>
      <c r="B7" s="278"/>
      <c r="C7" s="278"/>
      <c r="D7" s="278"/>
      <c r="E7" s="278"/>
      <c r="F7" s="278"/>
      <c r="G7" s="422">
        <v>50</v>
      </c>
      <c r="H7" s="422"/>
      <c r="I7" s="422"/>
      <c r="J7" s="422"/>
      <c r="K7" s="422">
        <v>40</v>
      </c>
      <c r="L7" s="422">
        <v>50</v>
      </c>
      <c r="M7" s="422">
        <v>50</v>
      </c>
      <c r="N7" s="422">
        <v>50</v>
      </c>
      <c r="O7" s="422">
        <v>50</v>
      </c>
      <c r="P7" s="278"/>
      <c r="Q7" s="278"/>
      <c r="R7" s="278"/>
      <c r="S7" s="278">
        <v>76</v>
      </c>
      <c r="T7" s="278">
        <v>76</v>
      </c>
      <c r="U7" s="422">
        <v>76</v>
      </c>
      <c r="V7" s="278"/>
      <c r="W7" s="278"/>
      <c r="X7" s="278"/>
      <c r="Y7" s="278"/>
      <c r="Z7" s="278"/>
      <c r="AA7" s="278"/>
      <c r="AB7" s="278"/>
      <c r="AC7" s="278"/>
      <c r="AD7" s="278"/>
      <c r="AE7" s="278"/>
      <c r="AF7" s="278"/>
      <c r="AG7" s="278"/>
      <c r="AH7" s="278"/>
      <c r="AI7" s="278"/>
      <c r="AJ7" s="728"/>
    </row>
    <row r="8" spans="1:38">
      <c r="A8" s="92" t="s">
        <v>482</v>
      </c>
      <c r="B8" s="278"/>
      <c r="C8" s="278"/>
      <c r="D8" s="278"/>
      <c r="E8" s="278"/>
      <c r="F8" s="278"/>
      <c r="G8" s="278"/>
      <c r="H8" s="278"/>
      <c r="I8" s="278"/>
      <c r="J8" s="278"/>
      <c r="K8" s="278"/>
      <c r="L8" s="422">
        <v>46.99</v>
      </c>
      <c r="M8" s="422">
        <v>42</v>
      </c>
      <c r="N8" s="422">
        <v>33.299999999999997</v>
      </c>
      <c r="O8" s="422">
        <v>33.6</v>
      </c>
      <c r="P8" s="278"/>
      <c r="Q8" s="278">
        <v>46.7</v>
      </c>
      <c r="R8" s="278"/>
      <c r="S8" s="278">
        <v>25.47</v>
      </c>
      <c r="T8" s="278">
        <v>44.72</v>
      </c>
      <c r="U8" s="278">
        <v>37.69</v>
      </c>
      <c r="V8" s="278">
        <v>38.049999999999997</v>
      </c>
      <c r="W8" s="278">
        <v>34.409999999999997</v>
      </c>
      <c r="X8" s="278">
        <v>37.51</v>
      </c>
      <c r="Y8" s="278">
        <v>34.909999999999997</v>
      </c>
      <c r="Z8" s="278">
        <v>36</v>
      </c>
      <c r="AA8" s="278">
        <v>34.5</v>
      </c>
      <c r="AB8" s="422">
        <v>40.51</v>
      </c>
      <c r="AC8" s="422">
        <v>43.06</v>
      </c>
      <c r="AD8" s="422">
        <v>27.15</v>
      </c>
      <c r="AE8" s="422">
        <v>27.7</v>
      </c>
      <c r="AF8" s="422">
        <v>17.78</v>
      </c>
      <c r="AG8" s="422">
        <v>16.7</v>
      </c>
      <c r="AH8" s="422">
        <v>28.55</v>
      </c>
      <c r="AI8" s="278"/>
      <c r="AJ8" s="728"/>
    </row>
    <row r="9" spans="1:38">
      <c r="A9" s="92" t="s">
        <v>11</v>
      </c>
      <c r="B9" s="278"/>
      <c r="C9" s="278"/>
      <c r="D9" s="278"/>
      <c r="E9" s="278"/>
      <c r="F9" s="278"/>
      <c r="G9" s="278"/>
      <c r="H9" s="278"/>
      <c r="I9" s="278"/>
      <c r="J9" s="278"/>
      <c r="K9" s="278"/>
      <c r="L9" s="278"/>
      <c r="M9" s="278"/>
      <c r="N9" s="278"/>
      <c r="O9" s="278"/>
      <c r="P9" s="278"/>
      <c r="Q9" s="278">
        <v>14.6</v>
      </c>
      <c r="R9" s="278">
        <v>17.25</v>
      </c>
      <c r="S9" s="278">
        <v>22.7</v>
      </c>
      <c r="T9" s="278">
        <v>18.2</v>
      </c>
      <c r="U9" s="278">
        <v>18.5</v>
      </c>
      <c r="V9" s="278">
        <v>17.100000000000001</v>
      </c>
      <c r="W9" s="278">
        <v>19.399999999999999</v>
      </c>
      <c r="X9" s="278">
        <v>20.059999999999999</v>
      </c>
      <c r="Y9" s="278">
        <v>21.26</v>
      </c>
      <c r="Z9" s="278">
        <v>19</v>
      </c>
      <c r="AA9" s="278">
        <v>18</v>
      </c>
      <c r="AB9" s="422">
        <v>21</v>
      </c>
      <c r="AC9" s="422">
        <v>20</v>
      </c>
      <c r="AD9" s="422">
        <v>19.8</v>
      </c>
      <c r="AE9" s="422">
        <v>20.010000000000002</v>
      </c>
      <c r="AF9" s="278"/>
      <c r="AG9" s="422">
        <v>17.010000000000002</v>
      </c>
      <c r="AI9" s="710">
        <v>20</v>
      </c>
      <c r="AJ9" s="710">
        <v>20</v>
      </c>
      <c r="AK9" s="679"/>
    </row>
    <row r="10" spans="1:38">
      <c r="A10" s="92" t="s">
        <v>10</v>
      </c>
      <c r="B10" s="278"/>
      <c r="C10" s="278"/>
      <c r="D10" s="278"/>
      <c r="E10" s="278"/>
      <c r="F10" s="278"/>
      <c r="G10" s="278"/>
      <c r="H10" s="278"/>
      <c r="I10" s="278"/>
      <c r="J10" s="278"/>
      <c r="K10" s="278"/>
      <c r="L10" s="278"/>
      <c r="M10" s="278"/>
      <c r="N10" s="278"/>
      <c r="O10" s="278"/>
      <c r="P10" s="278"/>
      <c r="Q10" s="278">
        <v>57</v>
      </c>
      <c r="R10" s="278"/>
      <c r="S10" s="278"/>
      <c r="T10" s="278">
        <v>64</v>
      </c>
      <c r="U10" s="278">
        <v>39</v>
      </c>
      <c r="V10" s="278"/>
      <c r="W10" s="278"/>
      <c r="X10" s="278"/>
      <c r="Y10" s="278"/>
      <c r="Z10" s="278"/>
      <c r="AA10" s="278">
        <v>57.999999999999993</v>
      </c>
      <c r="AB10" s="278">
        <v>51</v>
      </c>
      <c r="AC10" s="278">
        <v>53</v>
      </c>
      <c r="AD10" s="278">
        <v>56.999999999999993</v>
      </c>
      <c r="AE10" s="278">
        <v>60</v>
      </c>
      <c r="AF10" s="278">
        <v>29</v>
      </c>
      <c r="AG10" s="278"/>
      <c r="AH10" s="278"/>
      <c r="AI10" s="278"/>
      <c r="AJ10" s="728"/>
    </row>
    <row r="11" spans="1:38">
      <c r="A11" s="92" t="s">
        <v>9</v>
      </c>
      <c r="B11" s="278"/>
      <c r="C11" s="278"/>
      <c r="D11" s="278"/>
      <c r="E11" s="278"/>
      <c r="F11" s="278"/>
      <c r="G11" s="278"/>
      <c r="H11" s="278"/>
      <c r="I11" s="278"/>
      <c r="J11" s="278"/>
      <c r="K11" s="278"/>
      <c r="L11" s="278"/>
      <c r="M11" s="278"/>
      <c r="N11" s="278"/>
      <c r="O11" s="278"/>
      <c r="P11" s="278"/>
      <c r="Q11" s="278">
        <v>54</v>
      </c>
      <c r="R11" s="278"/>
      <c r="S11" s="278"/>
      <c r="T11" s="278">
        <v>53.4</v>
      </c>
      <c r="U11" s="278">
        <v>55.1</v>
      </c>
      <c r="V11" s="422">
        <v>42.7</v>
      </c>
      <c r="W11" s="422">
        <v>42.3</v>
      </c>
      <c r="X11" s="422">
        <v>44.8</v>
      </c>
      <c r="Y11" s="278"/>
      <c r="Z11" s="278"/>
      <c r="AA11" s="278"/>
      <c r="AB11" s="278"/>
      <c r="AC11" s="278"/>
      <c r="AD11" s="278"/>
      <c r="AE11" s="278"/>
      <c r="AF11" s="278"/>
      <c r="AG11" s="278"/>
      <c r="AH11" s="278"/>
      <c r="AI11" s="278"/>
      <c r="AJ11" s="728"/>
    </row>
    <row r="12" spans="1:38">
      <c r="A12" s="92" t="s">
        <v>8</v>
      </c>
      <c r="B12" s="278">
        <v>54.3</v>
      </c>
      <c r="C12" s="278">
        <v>47.1</v>
      </c>
      <c r="D12" s="278">
        <v>47.3</v>
      </c>
      <c r="E12" s="278">
        <v>53</v>
      </c>
      <c r="F12" s="278">
        <v>60</v>
      </c>
      <c r="G12" s="278">
        <v>59</v>
      </c>
      <c r="H12" s="278">
        <v>60</v>
      </c>
      <c r="I12" s="278">
        <v>64</v>
      </c>
      <c r="J12" s="278">
        <v>63</v>
      </c>
      <c r="K12" s="278">
        <v>62</v>
      </c>
      <c r="L12" s="278">
        <v>62</v>
      </c>
      <c r="M12" s="278">
        <v>58</v>
      </c>
      <c r="N12" s="278">
        <v>59</v>
      </c>
      <c r="O12" s="278">
        <v>55</v>
      </c>
      <c r="P12" s="278">
        <v>56</v>
      </c>
      <c r="Q12" s="278">
        <v>57</v>
      </c>
      <c r="R12" s="278">
        <v>59</v>
      </c>
      <c r="S12" s="278">
        <v>68</v>
      </c>
      <c r="T12" s="278">
        <v>61</v>
      </c>
      <c r="U12" s="278">
        <v>54</v>
      </c>
      <c r="V12" s="278">
        <v>57</v>
      </c>
      <c r="W12" s="278">
        <v>57</v>
      </c>
      <c r="X12" s="278">
        <v>55</v>
      </c>
      <c r="Y12" s="278">
        <v>55</v>
      </c>
      <c r="Z12" s="278">
        <v>58</v>
      </c>
      <c r="AA12" s="278">
        <v>63</v>
      </c>
      <c r="AB12" s="278">
        <v>65</v>
      </c>
      <c r="AC12" s="278">
        <v>68</v>
      </c>
      <c r="AD12" s="278">
        <v>67</v>
      </c>
      <c r="AE12" s="278">
        <v>64</v>
      </c>
      <c r="AF12" s="278">
        <v>20</v>
      </c>
      <c r="AG12" s="192">
        <v>17</v>
      </c>
      <c r="AH12" s="278">
        <v>55</v>
      </c>
      <c r="AI12" s="562">
        <v>66</v>
      </c>
      <c r="AJ12" s="689">
        <v>65</v>
      </c>
      <c r="AK12" s="680"/>
    </row>
    <row r="13" spans="1:38">
      <c r="A13" s="92" t="s">
        <v>6</v>
      </c>
      <c r="B13" s="278"/>
      <c r="C13" s="278"/>
      <c r="D13" s="278"/>
      <c r="E13" s="278"/>
      <c r="F13" s="278"/>
      <c r="G13" s="278"/>
      <c r="H13" s="278"/>
      <c r="I13" s="278"/>
      <c r="J13" s="278"/>
      <c r="K13" s="278"/>
      <c r="L13" s="278"/>
      <c r="M13" s="422">
        <v>20.9</v>
      </c>
      <c r="N13" s="422">
        <v>19</v>
      </c>
      <c r="O13" s="278">
        <v>12</v>
      </c>
      <c r="P13" s="278">
        <v>23</v>
      </c>
      <c r="Q13" s="278">
        <v>23</v>
      </c>
      <c r="R13" s="278">
        <v>28</v>
      </c>
      <c r="S13" s="278">
        <v>27</v>
      </c>
      <c r="T13" s="278">
        <v>27</v>
      </c>
      <c r="U13" s="278">
        <v>28</v>
      </c>
      <c r="V13" s="278">
        <v>31</v>
      </c>
      <c r="W13" s="278">
        <v>35</v>
      </c>
      <c r="X13" s="278">
        <v>25</v>
      </c>
      <c r="Y13" s="278">
        <v>24.6</v>
      </c>
      <c r="Z13" s="278">
        <v>25</v>
      </c>
      <c r="AA13" s="278">
        <v>24</v>
      </c>
      <c r="AB13" s="422">
        <v>20</v>
      </c>
      <c r="AC13" s="422">
        <v>17.899999999999999</v>
      </c>
      <c r="AD13" s="422">
        <v>21.3</v>
      </c>
      <c r="AE13" s="422">
        <v>20.04</v>
      </c>
      <c r="AF13" s="278">
        <v>13.1</v>
      </c>
      <c r="AG13" s="278">
        <v>14.4</v>
      </c>
      <c r="AH13" s="278"/>
      <c r="AI13" s="278"/>
      <c r="AJ13" s="689">
        <v>17</v>
      </c>
    </row>
    <row r="14" spans="1:38">
      <c r="A14" s="92" t="s">
        <v>17</v>
      </c>
      <c r="B14" s="278"/>
      <c r="C14" s="278"/>
      <c r="D14" s="278"/>
      <c r="E14" s="278"/>
      <c r="F14" s="278"/>
      <c r="G14" s="278"/>
      <c r="H14" s="278"/>
      <c r="I14" s="278"/>
      <c r="J14" s="278"/>
      <c r="K14" s="278"/>
      <c r="L14" s="422">
        <v>45</v>
      </c>
      <c r="M14" s="422">
        <v>49.8</v>
      </c>
      <c r="N14" s="422">
        <v>59.1</v>
      </c>
      <c r="O14" s="422">
        <v>43.3</v>
      </c>
      <c r="P14" s="278"/>
      <c r="Q14" s="278">
        <v>39</v>
      </c>
      <c r="R14" s="422">
        <v>59.6</v>
      </c>
      <c r="S14" s="278"/>
      <c r="T14" s="278">
        <v>32</v>
      </c>
      <c r="U14" s="278">
        <v>31</v>
      </c>
      <c r="V14" s="278">
        <v>28</v>
      </c>
      <c r="W14" s="278">
        <v>29</v>
      </c>
      <c r="X14" s="278">
        <v>29</v>
      </c>
      <c r="Y14" s="278">
        <v>36</v>
      </c>
      <c r="Z14" s="422">
        <v>38</v>
      </c>
      <c r="AA14" s="422">
        <v>28</v>
      </c>
      <c r="AB14" s="422">
        <v>33</v>
      </c>
      <c r="AC14" s="422">
        <v>36</v>
      </c>
      <c r="AD14" s="278"/>
      <c r="AE14" s="278"/>
      <c r="AF14" s="278"/>
      <c r="AG14" s="278"/>
      <c r="AH14" s="278"/>
      <c r="AI14" s="278"/>
      <c r="AJ14" s="728"/>
    </row>
    <row r="15" spans="1:38">
      <c r="A15" s="92" t="s">
        <v>4</v>
      </c>
      <c r="B15" s="278">
        <v>67</v>
      </c>
      <c r="C15" s="278">
        <v>56</v>
      </c>
      <c r="D15" s="278">
        <v>55</v>
      </c>
      <c r="E15" s="278">
        <v>58</v>
      </c>
      <c r="F15" s="278">
        <v>54</v>
      </c>
      <c r="G15" s="278">
        <v>53</v>
      </c>
      <c r="H15" s="278">
        <v>57</v>
      </c>
      <c r="I15" s="278">
        <v>56</v>
      </c>
      <c r="J15" s="278">
        <v>53</v>
      </c>
      <c r="K15" s="278">
        <v>53</v>
      </c>
      <c r="L15" s="278">
        <v>52</v>
      </c>
      <c r="M15" s="278">
        <v>51</v>
      </c>
      <c r="N15" s="278">
        <v>51</v>
      </c>
      <c r="O15" s="278">
        <v>51</v>
      </c>
      <c r="P15" s="278">
        <v>44</v>
      </c>
      <c r="Q15" s="278">
        <v>46</v>
      </c>
      <c r="R15" s="278">
        <v>51</v>
      </c>
      <c r="S15" s="278">
        <v>56</v>
      </c>
      <c r="T15" s="278">
        <v>57</v>
      </c>
      <c r="U15" s="278">
        <v>54</v>
      </c>
      <c r="V15" s="278">
        <v>57</v>
      </c>
      <c r="W15" s="278">
        <v>61</v>
      </c>
      <c r="X15" s="278">
        <v>57</v>
      </c>
      <c r="Y15" s="278">
        <v>64</v>
      </c>
      <c r="Z15" s="278">
        <v>58</v>
      </c>
      <c r="AA15" s="278">
        <v>59</v>
      </c>
      <c r="AB15" s="422">
        <v>60</v>
      </c>
      <c r="AC15" s="422">
        <v>60</v>
      </c>
      <c r="AD15" s="422">
        <v>63</v>
      </c>
      <c r="AE15" s="422">
        <v>63</v>
      </c>
      <c r="AF15" s="278">
        <v>44</v>
      </c>
      <c r="AG15" s="278">
        <v>32</v>
      </c>
      <c r="AH15" s="726">
        <v>48</v>
      </c>
      <c r="AI15" s="687">
        <v>48</v>
      </c>
      <c r="AJ15" s="687">
        <v>40</v>
      </c>
    </row>
    <row r="16" spans="1:38">
      <c r="A16" s="92" t="s">
        <v>3</v>
      </c>
      <c r="B16" s="278"/>
      <c r="C16" s="278"/>
      <c r="D16" s="278"/>
      <c r="E16" s="278"/>
      <c r="F16" s="278"/>
      <c r="G16" s="278"/>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728"/>
    </row>
    <row r="17" spans="1:36">
      <c r="A17" s="92" t="s">
        <v>32</v>
      </c>
      <c r="B17" s="278"/>
      <c r="C17" s="278"/>
      <c r="D17" s="278"/>
      <c r="E17" s="278"/>
      <c r="F17" s="278"/>
      <c r="G17" s="278"/>
      <c r="H17" s="278"/>
      <c r="I17" s="278"/>
      <c r="J17" s="278"/>
      <c r="K17" s="278"/>
      <c r="L17" s="422">
        <v>54.2</v>
      </c>
      <c r="M17" s="422">
        <v>58.6</v>
      </c>
      <c r="N17" s="422">
        <v>51</v>
      </c>
      <c r="O17" s="278">
        <v>47.389855609033695</v>
      </c>
      <c r="P17" s="278">
        <v>47.146290162516323</v>
      </c>
      <c r="Q17" s="278">
        <v>51.280858972551883</v>
      </c>
      <c r="R17" s="278">
        <v>56.79226754398006</v>
      </c>
      <c r="S17" s="278">
        <v>61.279107636214178</v>
      </c>
      <c r="T17" s="278">
        <v>65.939249969767459</v>
      </c>
      <c r="U17" s="278">
        <v>50.445210778318739</v>
      </c>
      <c r="V17" s="278">
        <v>35.31666666666667</v>
      </c>
      <c r="W17" s="278">
        <v>36.824999999999996</v>
      </c>
      <c r="X17" s="278">
        <v>34.991666666666667</v>
      </c>
      <c r="Y17" s="278">
        <v>32.125</v>
      </c>
      <c r="Z17" s="278">
        <v>32.927500000000002</v>
      </c>
      <c r="AA17" s="278">
        <v>30.924999999999997</v>
      </c>
      <c r="AB17" s="278"/>
      <c r="AC17" s="278"/>
      <c r="AD17" s="278"/>
      <c r="AE17" s="278"/>
      <c r="AF17" s="278"/>
      <c r="AG17" s="278"/>
      <c r="AH17" s="278"/>
      <c r="AI17" s="278"/>
      <c r="AJ17" s="728"/>
    </row>
    <row r="18" spans="1:36">
      <c r="A18" s="92" t="s">
        <v>1</v>
      </c>
      <c r="B18" s="278"/>
      <c r="C18" s="278"/>
      <c r="D18" s="278"/>
      <c r="E18" s="278"/>
      <c r="F18" s="278"/>
      <c r="G18" s="278"/>
      <c r="H18" s="278"/>
      <c r="I18" s="278"/>
      <c r="J18" s="278"/>
      <c r="K18" s="278"/>
      <c r="L18" s="278"/>
      <c r="M18" s="278"/>
      <c r="N18" s="278"/>
      <c r="O18" s="278"/>
      <c r="P18" s="278"/>
      <c r="Q18" s="278">
        <v>57.2</v>
      </c>
      <c r="R18" s="278"/>
      <c r="S18" s="278"/>
      <c r="T18" s="278">
        <v>63.1</v>
      </c>
      <c r="U18" s="278"/>
      <c r="V18" s="278"/>
      <c r="W18" s="278"/>
      <c r="X18" s="278">
        <v>54</v>
      </c>
      <c r="Y18" s="278">
        <v>60</v>
      </c>
      <c r="Z18" s="278">
        <v>72.2</v>
      </c>
      <c r="AA18" s="278">
        <v>71.400000000000006</v>
      </c>
      <c r="AB18" s="422">
        <v>39.700000000000003</v>
      </c>
      <c r="AC18" s="422">
        <v>41.8</v>
      </c>
      <c r="AD18" s="422">
        <v>39.799999999999997</v>
      </c>
      <c r="AE18" s="422">
        <v>44.6</v>
      </c>
      <c r="AF18" s="278">
        <v>36.6</v>
      </c>
      <c r="AG18" s="278">
        <v>38.4</v>
      </c>
      <c r="AH18" s="422">
        <v>44.5</v>
      </c>
      <c r="AI18" s="729">
        <v>51</v>
      </c>
      <c r="AJ18" s="728"/>
    </row>
    <row r="19" spans="1:36">
      <c r="A19" s="92" t="s">
        <v>23</v>
      </c>
      <c r="B19" s="278"/>
      <c r="C19" s="278"/>
      <c r="D19" s="278"/>
      <c r="E19" s="278"/>
      <c r="F19" s="278"/>
      <c r="G19" s="278"/>
      <c r="H19" s="278"/>
      <c r="I19" s="278"/>
      <c r="J19" s="278"/>
      <c r="K19" s="278"/>
      <c r="L19" s="422">
        <v>29</v>
      </c>
      <c r="M19" s="422">
        <v>31</v>
      </c>
      <c r="N19" s="422">
        <v>36</v>
      </c>
      <c r="O19" s="278">
        <v>36</v>
      </c>
      <c r="P19" s="278">
        <v>28</v>
      </c>
      <c r="Q19" s="278">
        <v>29</v>
      </c>
      <c r="R19" s="278">
        <v>26</v>
      </c>
      <c r="S19" s="278">
        <v>32</v>
      </c>
      <c r="T19" s="278">
        <v>34</v>
      </c>
      <c r="U19" s="278">
        <v>25</v>
      </c>
      <c r="V19" s="278">
        <v>32</v>
      </c>
      <c r="W19" s="278">
        <v>35</v>
      </c>
      <c r="X19" s="278">
        <v>37</v>
      </c>
      <c r="Y19" s="278">
        <v>37</v>
      </c>
      <c r="Z19" s="278">
        <v>37</v>
      </c>
      <c r="AA19" s="278">
        <v>31</v>
      </c>
      <c r="AB19" s="422">
        <v>33</v>
      </c>
      <c r="AC19" s="422">
        <v>35</v>
      </c>
      <c r="AD19" s="422">
        <v>39</v>
      </c>
      <c r="AE19" s="422">
        <v>32</v>
      </c>
      <c r="AF19" s="422">
        <v>15</v>
      </c>
      <c r="AG19" s="422">
        <v>18</v>
      </c>
      <c r="AH19" s="422">
        <v>30</v>
      </c>
      <c r="AI19" s="278"/>
      <c r="AJ19" s="728"/>
    </row>
    <row r="20" spans="1:36">
      <c r="A20" s="17"/>
      <c r="Z20" s="17"/>
      <c r="AA20" s="17"/>
      <c r="AB20" s="17"/>
      <c r="AC20" s="17"/>
      <c r="AD20" s="17"/>
      <c r="AE20" s="17"/>
      <c r="AF20" s="190"/>
      <c r="AG20" s="190"/>
      <c r="AH20" s="190"/>
      <c r="AI20" s="190"/>
    </row>
    <row r="21" spans="1:36" ht="15.65" customHeight="1">
      <c r="A21" s="44" t="s">
        <v>20</v>
      </c>
      <c r="D21" s="17"/>
      <c r="E21" s="17"/>
      <c r="F21" s="17"/>
      <c r="G21" s="17"/>
      <c r="H21" s="17"/>
      <c r="I21" s="17"/>
      <c r="J21" s="17"/>
      <c r="K21" s="17"/>
      <c r="L21" s="479"/>
      <c r="M21" s="479"/>
      <c r="N21" s="479"/>
      <c r="O21" s="479"/>
      <c r="P21" s="479"/>
      <c r="Q21" s="480"/>
      <c r="R21" s="480"/>
      <c r="S21" s="480"/>
      <c r="T21" s="480"/>
      <c r="U21" s="480"/>
      <c r="V21" s="480"/>
      <c r="W21" s="480"/>
      <c r="X21" s="480"/>
      <c r="Y21" s="480"/>
      <c r="Z21" s="480"/>
      <c r="AA21" s="480"/>
      <c r="AB21" s="480"/>
      <c r="AC21" s="480"/>
      <c r="AD21" s="480"/>
      <c r="AE21" s="480"/>
      <c r="AF21" s="480"/>
      <c r="AG21" s="17"/>
      <c r="AH21" s="17"/>
      <c r="AI21" s="17"/>
    </row>
    <row r="22" spans="1:36" ht="15.65" customHeight="1">
      <c r="A22" s="44"/>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row>
    <row r="23" spans="1:36">
      <c r="A23" s="17" t="s">
        <v>105</v>
      </c>
      <c r="AF23" s="17"/>
      <c r="AG23" s="17"/>
      <c r="AH23" s="17"/>
      <c r="AI23" s="17"/>
    </row>
    <row r="24" spans="1:36" ht="14.65" customHeight="1">
      <c r="D24" s="42"/>
      <c r="E24" s="42"/>
      <c r="F24" s="42"/>
      <c r="G24" s="42"/>
      <c r="H24" s="42"/>
      <c r="I24" s="42"/>
      <c r="J24" s="42"/>
      <c r="K24" s="42"/>
      <c r="L24" s="42"/>
      <c r="M24" s="42"/>
      <c r="N24" s="42"/>
      <c r="O24" s="42"/>
      <c r="P24" s="42"/>
      <c r="Q24" s="42"/>
      <c r="R24" s="42"/>
      <c r="S24" s="42"/>
      <c r="T24" s="42"/>
      <c r="U24" s="42"/>
      <c r="V24" s="42"/>
      <c r="AF24" s="17"/>
      <c r="AG24" s="17"/>
      <c r="AH24" s="17"/>
      <c r="AI24" s="17"/>
    </row>
    <row r="25" spans="1:36" ht="14.65" customHeight="1">
      <c r="A25" s="42" t="s">
        <v>102</v>
      </c>
      <c r="C25" s="42"/>
      <c r="D25" s="42"/>
      <c r="E25" s="42"/>
      <c r="F25" s="42"/>
      <c r="G25" s="42"/>
      <c r="H25" s="42"/>
      <c r="I25" s="42"/>
      <c r="J25" s="42"/>
      <c r="K25" s="42"/>
      <c r="L25" s="42"/>
      <c r="M25" s="42"/>
      <c r="N25" s="42"/>
      <c r="O25" s="42"/>
      <c r="P25" s="42"/>
      <c r="Q25" s="42"/>
      <c r="R25" s="42"/>
      <c r="S25" s="42"/>
      <c r="T25" s="42"/>
      <c r="U25" s="42"/>
      <c r="V25" s="42"/>
      <c r="AF25" s="17"/>
      <c r="AG25" s="17"/>
      <c r="AH25" s="17"/>
      <c r="AI25" s="17"/>
    </row>
    <row r="26" spans="1:36">
      <c r="AF26" s="17"/>
      <c r="AG26" s="17"/>
      <c r="AH26" s="17"/>
      <c r="AI26" s="17"/>
    </row>
    <row r="27" spans="1:36">
      <c r="A27" s="17" t="s">
        <v>541</v>
      </c>
      <c r="AF27" s="17"/>
      <c r="AG27" s="17"/>
      <c r="AH27" s="17"/>
      <c r="AI27" s="17"/>
    </row>
    <row r="28" spans="1:36">
      <c r="A28" s="17"/>
      <c r="AF28" s="17"/>
      <c r="AG28" s="17"/>
      <c r="AH28" s="17"/>
      <c r="AI28" s="17"/>
    </row>
    <row r="29" spans="1:36">
      <c r="A29" s="17" t="s">
        <v>2826</v>
      </c>
      <c r="AF29" s="17"/>
      <c r="AG29" s="17"/>
      <c r="AH29" s="17"/>
      <c r="AI29" s="17"/>
    </row>
    <row r="30" spans="1:36">
      <c r="A30" s="17"/>
      <c r="AF30" s="17"/>
      <c r="AG30" s="17"/>
      <c r="AH30" s="17"/>
      <c r="AI30" s="17"/>
    </row>
    <row r="31" spans="1:36">
      <c r="A31" s="17" t="s">
        <v>2872</v>
      </c>
      <c r="AF31" s="17"/>
      <c r="AG31" s="17"/>
      <c r="AH31" s="17"/>
      <c r="AI31" s="17"/>
    </row>
    <row r="32" spans="1:36">
      <c r="A32" s="17"/>
      <c r="AF32" s="17"/>
      <c r="AG32" s="17"/>
      <c r="AH32" s="17"/>
      <c r="AI32" s="17"/>
    </row>
    <row r="33" spans="1:35">
      <c r="A33" s="17" t="s">
        <v>3313</v>
      </c>
      <c r="AF33" s="17"/>
      <c r="AG33" s="17"/>
      <c r="AH33" s="17"/>
      <c r="AI33" s="17"/>
    </row>
    <row r="34" spans="1:35">
      <c r="A34" s="17" t="s">
        <v>3580</v>
      </c>
      <c r="AF34" s="17"/>
      <c r="AG34" s="17"/>
      <c r="AH34" s="17"/>
      <c r="AI34" s="17"/>
    </row>
    <row r="35" spans="1:35" ht="14.65" customHeight="1">
      <c r="A35" s="44" t="s">
        <v>272</v>
      </c>
      <c r="D35" s="17"/>
      <c r="E35" s="17"/>
      <c r="F35" s="17"/>
      <c r="G35" s="17"/>
      <c r="H35" s="17"/>
      <c r="I35" s="17"/>
      <c r="J35" s="17"/>
      <c r="K35" s="17"/>
      <c r="L35" s="17"/>
      <c r="M35" s="17"/>
      <c r="N35" s="17"/>
      <c r="O35" s="17"/>
      <c r="P35" s="17"/>
      <c r="Q35" s="17"/>
      <c r="R35" s="17"/>
      <c r="S35" s="17"/>
      <c r="T35" s="17"/>
      <c r="U35" s="17"/>
      <c r="Z35" s="17"/>
      <c r="AA35" s="17"/>
      <c r="AB35" s="17"/>
      <c r="AC35" s="17"/>
      <c r="AD35" s="17"/>
      <c r="AE35" s="17"/>
      <c r="AF35" s="17"/>
      <c r="AG35" s="17"/>
      <c r="AH35" s="17"/>
      <c r="AI35" s="17"/>
    </row>
    <row r="36" spans="1:35">
      <c r="C36" s="17"/>
      <c r="D36" s="17"/>
      <c r="E36" s="17"/>
      <c r="F36" s="17"/>
      <c r="G36" s="17"/>
      <c r="H36" s="17"/>
      <c r="I36" s="17"/>
      <c r="J36" s="17"/>
      <c r="K36" s="17"/>
      <c r="L36" s="17"/>
      <c r="M36" s="17"/>
      <c r="N36" s="17"/>
      <c r="O36" s="17"/>
      <c r="P36" s="17"/>
      <c r="Q36" s="17"/>
      <c r="R36" s="17"/>
      <c r="S36" s="17"/>
      <c r="T36" s="17"/>
      <c r="U36" s="17"/>
      <c r="Z36" s="17"/>
      <c r="AA36" s="17"/>
      <c r="AB36" s="17"/>
      <c r="AC36" s="17"/>
      <c r="AD36" s="17"/>
      <c r="AE36" s="17"/>
      <c r="AF36" s="17"/>
      <c r="AG36" s="17"/>
      <c r="AH36" s="17"/>
      <c r="AI36" s="17"/>
    </row>
    <row r="37" spans="1:35">
      <c r="A37" s="17" t="s">
        <v>273</v>
      </c>
      <c r="Z37" s="17"/>
      <c r="AA37" s="17"/>
      <c r="AB37" s="17"/>
      <c r="AC37" s="17"/>
      <c r="AD37" s="17"/>
      <c r="AE37" s="17"/>
      <c r="AF37" s="17"/>
      <c r="AG37" s="17"/>
      <c r="AH37" s="17"/>
      <c r="AI37" s="17"/>
    </row>
    <row r="38" spans="1:35">
      <c r="Z38" s="17"/>
      <c r="AA38" s="17"/>
      <c r="AB38" s="17"/>
      <c r="AC38" s="17"/>
      <c r="AD38" s="17"/>
      <c r="AE38" s="17"/>
      <c r="AF38" s="182"/>
      <c r="AG38" s="182"/>
      <c r="AH38" s="182"/>
      <c r="AI38" s="182"/>
    </row>
    <row r="39" spans="1:35">
      <c r="Z39" s="17"/>
      <c r="AA39" s="17"/>
      <c r="AB39" s="17"/>
      <c r="AC39" s="17"/>
      <c r="AD39" s="17"/>
      <c r="AE39" s="17"/>
      <c r="AF39" s="17"/>
      <c r="AG39" s="17"/>
      <c r="AH39" s="17"/>
      <c r="AI39" s="17"/>
    </row>
    <row r="40" spans="1:35">
      <c r="AF40" s="17"/>
      <c r="AG40" s="17"/>
      <c r="AH40" s="17"/>
      <c r="AI40" s="17"/>
    </row>
    <row r="41" spans="1:35">
      <c r="AF41" s="17"/>
      <c r="AG41" s="17"/>
      <c r="AH41" s="17"/>
      <c r="AI41" s="17"/>
    </row>
    <row r="42" spans="1:35">
      <c r="AF42" s="17"/>
      <c r="AG42" s="17"/>
      <c r="AH42" s="17"/>
      <c r="AI42" s="17"/>
    </row>
    <row r="43" spans="1:35">
      <c r="AF43" s="17"/>
      <c r="AG43" s="17"/>
      <c r="AH43" s="17"/>
      <c r="AI43" s="17"/>
    </row>
    <row r="44" spans="1:35">
      <c r="Z44" s="17"/>
      <c r="AA44" s="17"/>
      <c r="AB44" s="17"/>
      <c r="AC44" s="17"/>
      <c r="AD44" s="17"/>
      <c r="AE44" s="17"/>
      <c r="AF44" s="17"/>
      <c r="AG44" s="17"/>
      <c r="AH44" s="17"/>
      <c r="AI44" s="17"/>
    </row>
    <row r="45" spans="1:35">
      <c r="Z45" s="17"/>
      <c r="AA45" s="17"/>
      <c r="AB45" s="17"/>
      <c r="AC45" s="17"/>
      <c r="AD45" s="17"/>
      <c r="AE45" s="17"/>
      <c r="AF45" s="17"/>
      <c r="AG45" s="17"/>
      <c r="AH45" s="17"/>
      <c r="AI45" s="17"/>
    </row>
    <row r="46" spans="1:35">
      <c r="Z46" s="17"/>
      <c r="AA46" s="17"/>
      <c r="AB46" s="17"/>
      <c r="AC46" s="17"/>
      <c r="AD46" s="17"/>
      <c r="AE46" s="17"/>
      <c r="AF46" s="17"/>
      <c r="AG46" s="17"/>
      <c r="AH46" s="17"/>
      <c r="AI46" s="17"/>
    </row>
    <row r="47" spans="1:35">
      <c r="Z47" s="17"/>
      <c r="AA47" s="17"/>
      <c r="AB47" s="17"/>
      <c r="AC47" s="17"/>
      <c r="AD47" s="17"/>
      <c r="AE47" s="17"/>
      <c r="AF47" s="17"/>
      <c r="AG47" s="17"/>
      <c r="AH47" s="17"/>
      <c r="AI47" s="17"/>
    </row>
    <row r="48" spans="1:35">
      <c r="Z48" s="17"/>
      <c r="AA48" s="17"/>
      <c r="AB48" s="17"/>
      <c r="AC48" s="17"/>
      <c r="AD48" s="17"/>
      <c r="AE48" s="17"/>
      <c r="AF48" s="17"/>
      <c r="AG48" s="17"/>
      <c r="AH48" s="17"/>
      <c r="AI48" s="17"/>
    </row>
    <row r="49" spans="26:35">
      <c r="Z49" s="17"/>
      <c r="AA49" s="17"/>
      <c r="AB49" s="17"/>
      <c r="AC49" s="17"/>
      <c r="AD49" s="17"/>
      <c r="AE49" s="17"/>
      <c r="AF49" s="17"/>
      <c r="AG49" s="17"/>
      <c r="AH49" s="17"/>
      <c r="AI49" s="17"/>
    </row>
    <row r="50" spans="26:35">
      <c r="Z50" s="17"/>
      <c r="AA50" s="17"/>
      <c r="AB50" s="17"/>
      <c r="AC50" s="17"/>
      <c r="AD50" s="17"/>
      <c r="AE50" s="17"/>
      <c r="AF50" s="17"/>
      <c r="AG50" s="17"/>
      <c r="AH50" s="17"/>
      <c r="AI50" s="17"/>
    </row>
    <row r="51" spans="26:35">
      <c r="Z51" s="17"/>
      <c r="AA51" s="17"/>
      <c r="AB51" s="17"/>
      <c r="AC51" s="17"/>
      <c r="AD51" s="17"/>
      <c r="AE51" s="17"/>
      <c r="AF51" s="17"/>
      <c r="AG51" s="17"/>
      <c r="AH51" s="17"/>
      <c r="AI51" s="17"/>
    </row>
    <row r="52" spans="26:35">
      <c r="Z52" s="17"/>
      <c r="AA52" s="17"/>
      <c r="AB52" s="17"/>
      <c r="AC52" s="17"/>
      <c r="AD52" s="17"/>
      <c r="AE52" s="17"/>
      <c r="AF52" s="17"/>
      <c r="AG52" s="17"/>
      <c r="AH52" s="17"/>
      <c r="AI52" s="17"/>
    </row>
    <row r="53" spans="26:35">
      <c r="Z53" s="17"/>
      <c r="AA53" s="17"/>
      <c r="AB53" s="17"/>
      <c r="AC53" s="17"/>
      <c r="AD53" s="17"/>
      <c r="AE53" s="17"/>
    </row>
    <row r="54" spans="26:35">
      <c r="Z54" s="17"/>
      <c r="AA54" s="17"/>
      <c r="AB54" s="17"/>
      <c r="AC54" s="17"/>
      <c r="AD54" s="17"/>
      <c r="AE54" s="17"/>
    </row>
    <row r="55" spans="26:35">
      <c r="Z55" s="17"/>
      <c r="AA55" s="17"/>
      <c r="AB55" s="17"/>
      <c r="AC55" s="17"/>
      <c r="AD55" s="17"/>
      <c r="AE55" s="17"/>
    </row>
    <row r="56" spans="26:35">
      <c r="Z56" s="17"/>
      <c r="AA56" s="17"/>
      <c r="AB56" s="17"/>
      <c r="AC56" s="17"/>
      <c r="AD56" s="17"/>
      <c r="AE56" s="17"/>
    </row>
    <row r="57" spans="26:35">
      <c r="Z57" s="17"/>
      <c r="AA57" s="17"/>
      <c r="AB57" s="17"/>
      <c r="AC57" s="17"/>
      <c r="AD57" s="17"/>
      <c r="AE57" s="17"/>
    </row>
    <row r="58" spans="26:35">
      <c r="Z58" s="17"/>
      <c r="AA58" s="17"/>
      <c r="AB58" s="17"/>
      <c r="AC58" s="17"/>
      <c r="AD58" s="17"/>
      <c r="AE58" s="17"/>
    </row>
    <row r="59" spans="26:35">
      <c r="Z59" s="17"/>
      <c r="AA59" s="17"/>
      <c r="AB59" s="17"/>
      <c r="AC59" s="17"/>
      <c r="AD59" s="17"/>
      <c r="AE59" s="17"/>
    </row>
    <row r="60" spans="26:35">
      <c r="Z60" s="17"/>
      <c r="AA60" s="17"/>
      <c r="AB60" s="17"/>
      <c r="AC60" s="17"/>
      <c r="AD60" s="17"/>
      <c r="AE60" s="17"/>
    </row>
    <row r="61" spans="26:35">
      <c r="Z61" s="17"/>
      <c r="AA61" s="17"/>
      <c r="AB61" s="17"/>
      <c r="AC61" s="17"/>
      <c r="AD61" s="17"/>
      <c r="AE61" s="17"/>
    </row>
    <row r="62" spans="26:35">
      <c r="Z62" s="17"/>
      <c r="AA62" s="17"/>
      <c r="AB62" s="17"/>
      <c r="AC62" s="17"/>
      <c r="AD62" s="17"/>
      <c r="AE62" s="17"/>
    </row>
  </sheetData>
  <hyperlinks>
    <hyperlink ref="AL3" location="Content!A1" display="Back to content page" xr:uid="{00000000-0004-0000-A700-000000000000}"/>
  </hyperlink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9"/>
  <dimension ref="A1:AC58"/>
  <sheetViews>
    <sheetView zoomScale="98" zoomScaleNormal="98" workbookViewId="0">
      <selection activeCell="I21" sqref="I21"/>
    </sheetView>
  </sheetViews>
  <sheetFormatPr defaultRowHeight="14.5"/>
  <cols>
    <col min="1" max="1" width="33.7265625" customWidth="1"/>
    <col min="2" max="12" width="9.7265625" style="306" customWidth="1"/>
    <col min="13" max="15" width="10.7265625" style="306" customWidth="1"/>
    <col min="16" max="16" width="10.453125" style="306" bestFit="1" customWidth="1"/>
    <col min="17" max="21" width="10.453125" style="306" customWidth="1"/>
    <col min="22" max="26" width="9.7265625" style="306" customWidth="1"/>
    <col min="29" max="29" width="13.7265625" customWidth="1"/>
  </cols>
  <sheetData>
    <row r="1" spans="1:29">
      <c r="A1" s="44" t="s">
        <v>3139</v>
      </c>
      <c r="P1" s="13"/>
      <c r="Q1" s="13"/>
      <c r="R1" s="13"/>
      <c r="S1" s="13"/>
      <c r="T1" s="13"/>
      <c r="U1" s="13"/>
      <c r="V1" s="13"/>
      <c r="W1" s="13"/>
      <c r="X1" s="13"/>
      <c r="Y1" s="13"/>
      <c r="Z1" s="13"/>
    </row>
    <row r="2" spans="1:29">
      <c r="P2" s="13"/>
      <c r="Q2" s="13"/>
      <c r="R2" s="13"/>
      <c r="S2" s="13"/>
      <c r="T2" s="13"/>
      <c r="U2" s="13"/>
      <c r="V2" s="13"/>
      <c r="W2" s="13"/>
      <c r="X2" s="13"/>
      <c r="Y2" s="13"/>
      <c r="Z2" s="13"/>
    </row>
    <row r="3" spans="1:29">
      <c r="A3" s="368" t="s">
        <v>14</v>
      </c>
      <c r="B3" s="217">
        <v>2000</v>
      </c>
      <c r="C3" s="217">
        <v>2001</v>
      </c>
      <c r="D3" s="217">
        <v>2002</v>
      </c>
      <c r="E3" s="217">
        <v>2003</v>
      </c>
      <c r="F3" s="217">
        <v>2004</v>
      </c>
      <c r="G3" s="217">
        <v>2005</v>
      </c>
      <c r="H3" s="217">
        <v>2006</v>
      </c>
      <c r="I3" s="217">
        <v>2007</v>
      </c>
      <c r="J3" s="217">
        <v>2008</v>
      </c>
      <c r="K3" s="217">
        <v>2009</v>
      </c>
      <c r="L3" s="217">
        <v>2010</v>
      </c>
      <c r="M3" s="217">
        <v>2011</v>
      </c>
      <c r="N3" s="368">
        <v>2012</v>
      </c>
      <c r="O3" s="217">
        <v>2013</v>
      </c>
      <c r="P3" s="217">
        <v>2014</v>
      </c>
      <c r="Q3" s="217">
        <v>2015</v>
      </c>
      <c r="R3" s="217">
        <v>2016</v>
      </c>
      <c r="S3" s="217">
        <v>2017</v>
      </c>
      <c r="T3" s="217">
        <v>2018</v>
      </c>
      <c r="U3" s="217">
        <v>2019</v>
      </c>
      <c r="V3" s="217">
        <v>2020</v>
      </c>
      <c r="W3" s="217">
        <v>2021</v>
      </c>
      <c r="X3" s="217">
        <v>2022</v>
      </c>
      <c r="Y3" s="217">
        <v>2023</v>
      </c>
      <c r="Z3" s="217">
        <v>2024</v>
      </c>
      <c r="AB3" s="1" t="s">
        <v>528</v>
      </c>
    </row>
    <row r="4" spans="1:29">
      <c r="A4" s="92" t="s">
        <v>13</v>
      </c>
      <c r="B4" s="280"/>
      <c r="C4" s="280"/>
      <c r="D4" s="280"/>
      <c r="E4" s="280"/>
      <c r="F4" s="280"/>
      <c r="G4" s="280">
        <v>9593</v>
      </c>
      <c r="H4" s="280"/>
      <c r="I4" s="280"/>
      <c r="J4" s="280"/>
      <c r="K4" s="280"/>
      <c r="L4" s="280"/>
      <c r="M4" s="280"/>
      <c r="N4" s="280"/>
      <c r="O4" s="295">
        <v>9156</v>
      </c>
      <c r="P4" s="295">
        <v>10626</v>
      </c>
      <c r="Q4" s="295">
        <v>11172</v>
      </c>
      <c r="R4" s="295">
        <v>12950</v>
      </c>
      <c r="S4" s="295">
        <v>13344</v>
      </c>
      <c r="T4" s="295">
        <v>13427</v>
      </c>
      <c r="U4" s="295">
        <v>14323</v>
      </c>
      <c r="V4" s="552">
        <v>14323</v>
      </c>
      <c r="W4" s="295">
        <v>14037</v>
      </c>
      <c r="X4" s="295">
        <v>15728</v>
      </c>
      <c r="Y4" s="280"/>
      <c r="Z4" s="280"/>
    </row>
    <row r="5" spans="1:29">
      <c r="A5" s="92" t="s">
        <v>12</v>
      </c>
      <c r="B5" s="295">
        <v>2400</v>
      </c>
      <c r="C5" s="295">
        <v>2800</v>
      </c>
      <c r="D5" s="295">
        <v>3350</v>
      </c>
      <c r="E5" s="295">
        <v>3589</v>
      </c>
      <c r="F5" s="295">
        <v>4050</v>
      </c>
      <c r="G5" s="280">
        <v>4795</v>
      </c>
      <c r="H5" s="295">
        <v>4801</v>
      </c>
      <c r="I5" s="295">
        <v>4832</v>
      </c>
      <c r="J5" s="280">
        <v>4942</v>
      </c>
      <c r="K5" s="280">
        <v>6396</v>
      </c>
      <c r="L5" s="280">
        <v>6693</v>
      </c>
      <c r="M5" s="280">
        <v>7131</v>
      </c>
      <c r="N5" s="280">
        <v>7457</v>
      </c>
      <c r="O5" s="280">
        <v>8362</v>
      </c>
      <c r="P5" s="280">
        <v>8900</v>
      </c>
      <c r="Q5" s="280">
        <v>8944</v>
      </c>
      <c r="R5" s="295">
        <v>10938</v>
      </c>
      <c r="S5" s="295">
        <v>11829</v>
      </c>
      <c r="T5" s="295">
        <v>12690</v>
      </c>
      <c r="U5" s="280"/>
      <c r="V5" s="280"/>
      <c r="W5" s="280"/>
      <c r="X5" s="280"/>
      <c r="Y5" s="280"/>
      <c r="Z5" s="280"/>
      <c r="AC5" s="7"/>
    </row>
    <row r="6" spans="1:29">
      <c r="A6" s="92" t="s">
        <v>483</v>
      </c>
      <c r="B6" s="295">
        <v>389</v>
      </c>
      <c r="C6" s="295">
        <v>410</v>
      </c>
      <c r="D6" s="295">
        <v>376</v>
      </c>
      <c r="E6" s="295">
        <v>375</v>
      </c>
      <c r="F6" s="295">
        <v>375</v>
      </c>
      <c r="G6" s="295">
        <v>328</v>
      </c>
      <c r="H6" s="295">
        <v>328</v>
      </c>
      <c r="I6" s="295">
        <v>235</v>
      </c>
      <c r="J6" s="295">
        <v>245</v>
      </c>
      <c r="K6" s="295">
        <v>260</v>
      </c>
      <c r="L6" s="295">
        <v>311</v>
      </c>
      <c r="M6" s="295">
        <v>311</v>
      </c>
      <c r="N6" s="280"/>
      <c r="O6" s="280"/>
      <c r="P6" s="280"/>
      <c r="Q6" s="280"/>
      <c r="R6" s="280"/>
      <c r="S6" s="295">
        <v>739</v>
      </c>
      <c r="T6" s="295">
        <v>770</v>
      </c>
      <c r="U6" s="295">
        <v>768</v>
      </c>
      <c r="V6" s="295">
        <v>765</v>
      </c>
      <c r="W6" s="295">
        <v>900</v>
      </c>
      <c r="X6" s="280"/>
      <c r="Y6" s="280"/>
      <c r="Z6" s="280"/>
      <c r="AC6" s="7"/>
    </row>
    <row r="7" spans="1:29">
      <c r="A7" s="92" t="s">
        <v>89</v>
      </c>
      <c r="B7" s="295">
        <v>5829</v>
      </c>
      <c r="C7" s="295">
        <v>5829</v>
      </c>
      <c r="D7" s="295">
        <v>5829</v>
      </c>
      <c r="E7" s="295">
        <v>5829</v>
      </c>
      <c r="F7" s="280"/>
      <c r="G7" s="280"/>
      <c r="H7" s="280"/>
      <c r="I7" s="280"/>
      <c r="J7" s="280"/>
      <c r="K7" s="280"/>
      <c r="L7" s="280"/>
      <c r="M7" s="280"/>
      <c r="N7" s="280"/>
      <c r="O7" s="280"/>
      <c r="P7" s="280"/>
      <c r="Q7" s="280"/>
      <c r="R7" s="280"/>
      <c r="S7" s="280"/>
      <c r="T7" s="280"/>
      <c r="U7" s="280"/>
      <c r="V7" s="280"/>
      <c r="W7" s="280"/>
      <c r="X7" s="280"/>
      <c r="Y7" s="280"/>
      <c r="Z7" s="280"/>
      <c r="AC7" s="7"/>
    </row>
    <row r="8" spans="1:29">
      <c r="A8" s="92" t="s">
        <v>482</v>
      </c>
      <c r="B8" s="295">
        <v>1162</v>
      </c>
      <c r="C8" s="295">
        <v>1276</v>
      </c>
      <c r="D8" s="295">
        <v>1153</v>
      </c>
      <c r="E8" s="295">
        <v>1339</v>
      </c>
      <c r="F8" s="295">
        <v>1307</v>
      </c>
      <c r="G8" s="280">
        <v>1244</v>
      </c>
      <c r="H8" s="295">
        <v>1250</v>
      </c>
      <c r="I8" s="280">
        <v>1596</v>
      </c>
      <c r="J8" s="280">
        <v>1781</v>
      </c>
      <c r="K8" s="280">
        <v>1797</v>
      </c>
      <c r="L8" s="280">
        <v>1570</v>
      </c>
      <c r="M8" s="280">
        <v>1557</v>
      </c>
      <c r="N8" s="280">
        <v>1487</v>
      </c>
      <c r="O8" s="280">
        <v>1696</v>
      </c>
      <c r="P8" s="280">
        <v>1696</v>
      </c>
      <c r="Q8" s="280">
        <v>2729</v>
      </c>
      <c r="R8" s="295">
        <v>2724</v>
      </c>
      <c r="S8" s="295">
        <v>2989</v>
      </c>
      <c r="T8" s="295">
        <v>3075</v>
      </c>
      <c r="U8" s="295">
        <v>3298</v>
      </c>
      <c r="V8" s="295">
        <v>3389</v>
      </c>
      <c r="W8" s="295">
        <v>3038</v>
      </c>
      <c r="X8" s="295">
        <v>3243</v>
      </c>
      <c r="Y8" s="280"/>
      <c r="Z8" s="280"/>
    </row>
    <row r="9" spans="1:29">
      <c r="A9" s="92" t="s">
        <v>11</v>
      </c>
      <c r="B9" s="280"/>
      <c r="C9" s="280"/>
      <c r="D9" s="280"/>
      <c r="E9" s="280"/>
      <c r="F9" s="295">
        <v>1492</v>
      </c>
      <c r="G9" s="280">
        <v>1209</v>
      </c>
      <c r="H9" s="295">
        <v>1770</v>
      </c>
      <c r="I9" s="295">
        <v>2105</v>
      </c>
      <c r="J9" s="280">
        <v>2254</v>
      </c>
      <c r="K9" s="280">
        <v>2368</v>
      </c>
      <c r="L9" s="280">
        <v>2506</v>
      </c>
      <c r="M9" s="280">
        <v>2756</v>
      </c>
      <c r="N9" s="280">
        <v>3018</v>
      </c>
      <c r="O9" s="280">
        <v>2627</v>
      </c>
      <c r="P9" s="280">
        <v>2746</v>
      </c>
      <c r="Q9" s="280">
        <v>2917</v>
      </c>
      <c r="R9" s="295">
        <v>2899</v>
      </c>
      <c r="S9" s="295">
        <v>3501</v>
      </c>
      <c r="T9" s="295">
        <v>3350</v>
      </c>
      <c r="U9" s="295">
        <v>4028</v>
      </c>
      <c r="V9" s="280"/>
      <c r="W9" s="295">
        <v>2457</v>
      </c>
      <c r="X9" s="280"/>
      <c r="Y9" s="710">
        <v>3567</v>
      </c>
      <c r="Z9" s="710">
        <v>3598</v>
      </c>
      <c r="AC9" s="7"/>
    </row>
    <row r="10" spans="1:29">
      <c r="A10" s="92" t="s">
        <v>10</v>
      </c>
      <c r="B10" s="295">
        <v>7779</v>
      </c>
      <c r="C10" s="295">
        <v>8435</v>
      </c>
      <c r="D10" s="295">
        <v>8780</v>
      </c>
      <c r="E10" s="295">
        <v>9325</v>
      </c>
      <c r="F10" s="295">
        <v>10230</v>
      </c>
      <c r="G10" s="280">
        <v>10879</v>
      </c>
      <c r="H10" s="280">
        <v>11872</v>
      </c>
      <c r="I10" s="280">
        <v>13340</v>
      </c>
      <c r="J10" s="280">
        <v>14443</v>
      </c>
      <c r="K10" s="280">
        <v>16055</v>
      </c>
      <c r="L10" s="280">
        <v>17612</v>
      </c>
      <c r="M10" s="280">
        <v>19112</v>
      </c>
      <c r="N10" s="280">
        <v>20520</v>
      </c>
      <c r="O10" s="280">
        <v>22263</v>
      </c>
      <c r="P10" s="280">
        <v>23382</v>
      </c>
      <c r="Q10" s="280">
        <v>24046</v>
      </c>
      <c r="R10" s="295">
        <v>25272</v>
      </c>
      <c r="S10" s="295">
        <v>26848</v>
      </c>
      <c r="T10" s="295">
        <v>28170</v>
      </c>
      <c r="U10" s="295">
        <v>29746</v>
      </c>
      <c r="V10" s="295">
        <v>29907</v>
      </c>
      <c r="W10" s="295">
        <v>32137</v>
      </c>
      <c r="X10" s="280"/>
      <c r="Y10" s="280"/>
      <c r="Z10" s="280"/>
      <c r="AC10" s="7"/>
    </row>
    <row r="11" spans="1:29">
      <c r="A11" s="92" t="s">
        <v>9</v>
      </c>
      <c r="B11" s="295">
        <v>42261</v>
      </c>
      <c r="C11" s="295">
        <v>39600</v>
      </c>
      <c r="D11" s="295">
        <v>59396</v>
      </c>
      <c r="E11" s="295">
        <v>20871</v>
      </c>
      <c r="F11" s="295">
        <v>20871</v>
      </c>
      <c r="G11" s="280"/>
      <c r="H11" s="280"/>
      <c r="I11" s="280"/>
      <c r="J11" s="280"/>
      <c r="K11" s="280"/>
      <c r="L11" s="280"/>
      <c r="M11" s="280"/>
      <c r="N11" s="280"/>
      <c r="O11" s="280"/>
      <c r="P11" s="280"/>
      <c r="Q11" s="280"/>
      <c r="R11" s="280"/>
      <c r="S11" s="280"/>
      <c r="T11" s="280"/>
      <c r="U11" s="280"/>
      <c r="V11" s="280"/>
      <c r="W11" s="280"/>
      <c r="X11" s="280"/>
      <c r="Y11" s="280"/>
      <c r="Z11" s="280"/>
      <c r="AC11" s="7"/>
    </row>
    <row r="12" spans="1:29">
      <c r="A12" s="92" t="s">
        <v>8</v>
      </c>
      <c r="B12" s="280">
        <v>8657</v>
      </c>
      <c r="C12" s="280">
        <v>9024</v>
      </c>
      <c r="D12" s="280">
        <v>9623</v>
      </c>
      <c r="E12" s="280">
        <v>9647</v>
      </c>
      <c r="F12" s="280">
        <v>10640</v>
      </c>
      <c r="G12" s="280">
        <v>10497</v>
      </c>
      <c r="H12" s="280">
        <v>10666</v>
      </c>
      <c r="I12" s="280">
        <v>10857</v>
      </c>
      <c r="J12" s="280">
        <v>11488</v>
      </c>
      <c r="K12" s="280">
        <v>11456</v>
      </c>
      <c r="L12" s="280">
        <v>12075</v>
      </c>
      <c r="M12" s="280">
        <v>11925</v>
      </c>
      <c r="N12" s="280">
        <v>12527</v>
      </c>
      <c r="O12" s="280">
        <v>12376</v>
      </c>
      <c r="P12" s="280">
        <v>12799</v>
      </c>
      <c r="Q12" s="280">
        <v>13617</v>
      </c>
      <c r="R12" s="280">
        <v>13547</v>
      </c>
      <c r="S12" s="280">
        <v>13511</v>
      </c>
      <c r="T12" s="280">
        <v>13574</v>
      </c>
      <c r="U12" s="280">
        <v>13489</v>
      </c>
      <c r="V12" s="280">
        <v>12171</v>
      </c>
      <c r="W12" s="309">
        <v>13902</v>
      </c>
      <c r="X12" s="309">
        <v>13017</v>
      </c>
      <c r="Y12" s="309">
        <v>13387</v>
      </c>
      <c r="Z12" s="710">
        <v>14059</v>
      </c>
      <c r="AA12" s="44"/>
    </row>
    <row r="13" spans="1:29">
      <c r="A13" s="92" t="s">
        <v>6</v>
      </c>
      <c r="B13" s="280"/>
      <c r="C13" s="280"/>
      <c r="D13" s="280"/>
      <c r="E13" s="295">
        <v>6899</v>
      </c>
      <c r="F13" s="280"/>
      <c r="G13" s="280">
        <v>9168</v>
      </c>
      <c r="H13" s="280">
        <v>9780</v>
      </c>
      <c r="I13" s="280">
        <v>11583</v>
      </c>
      <c r="J13" s="280">
        <v>13503</v>
      </c>
      <c r="K13" s="280">
        <v>16359</v>
      </c>
      <c r="L13" s="280">
        <v>20779</v>
      </c>
      <c r="M13" s="280">
        <v>21061</v>
      </c>
      <c r="N13" s="280">
        <v>22145</v>
      </c>
      <c r="O13" s="280">
        <v>20306</v>
      </c>
      <c r="P13" s="280">
        <v>27640</v>
      </c>
      <c r="Q13" s="280">
        <v>29022</v>
      </c>
      <c r="R13" s="295">
        <v>34431</v>
      </c>
      <c r="S13" s="295">
        <v>34687</v>
      </c>
      <c r="T13" s="295">
        <v>35331</v>
      </c>
      <c r="U13" s="295">
        <v>35331</v>
      </c>
      <c r="V13" s="295">
        <v>35331</v>
      </c>
      <c r="W13" s="295">
        <v>43317</v>
      </c>
      <c r="X13" s="295">
        <v>43780</v>
      </c>
      <c r="Y13" s="280"/>
      <c r="Z13" s="710">
        <v>46613</v>
      </c>
    </row>
    <row r="14" spans="1:29">
      <c r="A14" s="92" t="s">
        <v>17</v>
      </c>
      <c r="B14" s="295">
        <v>2344</v>
      </c>
      <c r="C14" s="295">
        <v>2352</v>
      </c>
      <c r="D14" s="295">
        <v>2726</v>
      </c>
      <c r="E14" s="295">
        <v>2749</v>
      </c>
      <c r="F14" s="295" t="s">
        <v>25</v>
      </c>
      <c r="G14" s="280">
        <v>2900</v>
      </c>
      <c r="H14" s="280"/>
      <c r="I14" s="280"/>
      <c r="J14" s="295">
        <v>5704</v>
      </c>
      <c r="K14" s="295">
        <v>4035</v>
      </c>
      <c r="L14" s="295">
        <v>3334</v>
      </c>
      <c r="M14" s="295">
        <v>4734</v>
      </c>
      <c r="N14" s="295">
        <v>15541</v>
      </c>
      <c r="O14" s="295">
        <v>16133</v>
      </c>
      <c r="P14" s="295">
        <v>16778</v>
      </c>
      <c r="Q14" s="295">
        <v>17450</v>
      </c>
      <c r="R14" s="295">
        <v>18148</v>
      </c>
      <c r="S14" s="295">
        <v>22148</v>
      </c>
      <c r="T14" s="295">
        <v>25706</v>
      </c>
      <c r="U14" s="295">
        <v>25707</v>
      </c>
      <c r="V14" s="280"/>
      <c r="W14" s="280"/>
      <c r="X14" s="280"/>
      <c r="Y14" s="280"/>
      <c r="Z14" s="280"/>
      <c r="AC14" s="7"/>
    </row>
    <row r="15" spans="1:29">
      <c r="A15" s="92" t="s">
        <v>4</v>
      </c>
      <c r="B15" s="295">
        <v>2471</v>
      </c>
      <c r="C15" s="295">
        <v>2444</v>
      </c>
      <c r="D15" s="295">
        <v>2458</v>
      </c>
      <c r="E15" s="295">
        <v>2435</v>
      </c>
      <c r="F15" s="295">
        <v>2477</v>
      </c>
      <c r="G15" s="295">
        <v>2419</v>
      </c>
      <c r="H15" s="295">
        <v>2529</v>
      </c>
      <c r="I15" s="295">
        <v>2712</v>
      </c>
      <c r="J15" s="295">
        <v>2361</v>
      </c>
      <c r="K15" s="295">
        <v>2600</v>
      </c>
      <c r="L15" s="295">
        <v>2609</v>
      </c>
      <c r="M15" s="295">
        <v>2874</v>
      </c>
      <c r="N15" s="295">
        <v>3105</v>
      </c>
      <c r="O15" s="295">
        <v>3169</v>
      </c>
      <c r="P15" s="295">
        <v>4519</v>
      </c>
      <c r="Q15" s="295">
        <v>5150</v>
      </c>
      <c r="R15" s="295">
        <v>5509</v>
      </c>
      <c r="S15" s="295">
        <v>5692</v>
      </c>
      <c r="T15" s="295">
        <v>6059</v>
      </c>
      <c r="U15" s="295">
        <v>6215</v>
      </c>
      <c r="V15" s="295">
        <v>2676</v>
      </c>
      <c r="W15" s="553">
        <v>6754</v>
      </c>
      <c r="X15" s="295">
        <v>7112</v>
      </c>
      <c r="Y15" s="280"/>
      <c r="Z15" s="280"/>
    </row>
    <row r="16" spans="1:29">
      <c r="A16" s="92" t="s">
        <v>3</v>
      </c>
      <c r="B16" s="295">
        <v>52819</v>
      </c>
      <c r="C16" s="295">
        <v>51874</v>
      </c>
      <c r="D16" s="295">
        <v>52257</v>
      </c>
      <c r="E16" s="295">
        <v>52329</v>
      </c>
      <c r="F16" s="295">
        <v>68400</v>
      </c>
      <c r="G16" s="295">
        <v>125250</v>
      </c>
      <c r="H16" s="295">
        <v>130083.33333333334</v>
      </c>
      <c r="I16" s="295">
        <v>130083.33333333334</v>
      </c>
      <c r="J16" s="295">
        <v>128924.99999999999</v>
      </c>
      <c r="K16" s="295">
        <v>129750.00000000003</v>
      </c>
      <c r="L16" s="295">
        <v>132350</v>
      </c>
      <c r="M16" s="295">
        <v>130941.66666666669</v>
      </c>
      <c r="N16" s="295">
        <v>133083.33333333337</v>
      </c>
      <c r="O16" s="295">
        <v>133916.66666666666</v>
      </c>
      <c r="P16" s="295">
        <v>134950</v>
      </c>
      <c r="Q16" s="295">
        <v>136450.00000000003</v>
      </c>
      <c r="R16" s="295">
        <v>136999.99999999997</v>
      </c>
      <c r="S16" s="295">
        <v>137200.00000000003</v>
      </c>
      <c r="T16" s="295">
        <v>137441.66666666666</v>
      </c>
      <c r="U16" s="295">
        <v>137350</v>
      </c>
      <c r="V16" s="295">
        <v>137258.33333333334</v>
      </c>
      <c r="W16" s="295">
        <v>137216.66666666663</v>
      </c>
      <c r="X16" s="295">
        <v>137566.66666666669</v>
      </c>
      <c r="Y16" s="295"/>
      <c r="Z16" s="280"/>
      <c r="AC16" s="7"/>
    </row>
    <row r="17" spans="1:29" ht="14.15" customHeight="1">
      <c r="A17" s="92" t="s">
        <v>32</v>
      </c>
      <c r="B17" s="295">
        <v>10025</v>
      </c>
      <c r="C17" s="295">
        <v>10325</v>
      </c>
      <c r="D17" s="295">
        <v>25300</v>
      </c>
      <c r="E17" s="295">
        <v>30600</v>
      </c>
      <c r="F17" s="295">
        <v>30840</v>
      </c>
      <c r="G17" s="280">
        <v>31365</v>
      </c>
      <c r="H17" s="280"/>
      <c r="I17" s="280"/>
      <c r="J17" s="280"/>
      <c r="K17" s="280"/>
      <c r="L17" s="280"/>
      <c r="M17" s="280"/>
      <c r="N17" s="280"/>
      <c r="O17" s="280"/>
      <c r="P17" s="280"/>
      <c r="Q17" s="280"/>
      <c r="R17" s="280"/>
      <c r="S17" s="280"/>
      <c r="T17" s="280"/>
      <c r="U17" s="280"/>
      <c r="V17" s="280"/>
      <c r="W17" s="280"/>
      <c r="X17" s="280"/>
      <c r="Y17" s="280"/>
      <c r="Z17" s="280"/>
      <c r="AC17" s="7"/>
    </row>
    <row r="18" spans="1:29">
      <c r="A18" s="92" t="s">
        <v>1</v>
      </c>
      <c r="B18" s="295">
        <v>4744</v>
      </c>
      <c r="C18" s="295">
        <v>4822</v>
      </c>
      <c r="D18" s="295">
        <v>5060</v>
      </c>
      <c r="E18" s="295">
        <v>5202</v>
      </c>
      <c r="F18" s="295">
        <v>5360</v>
      </c>
      <c r="G18" s="280">
        <v>5521</v>
      </c>
      <c r="H18" s="295">
        <v>5667</v>
      </c>
      <c r="I18" s="295">
        <v>5549</v>
      </c>
      <c r="J18" s="280">
        <v>5979</v>
      </c>
      <c r="K18" s="280">
        <v>5768</v>
      </c>
      <c r="L18" s="280"/>
      <c r="M18" s="280"/>
      <c r="N18" s="280">
        <v>35580</v>
      </c>
      <c r="O18" s="280">
        <v>42426</v>
      </c>
      <c r="P18" s="280">
        <v>42932</v>
      </c>
      <c r="Q18" s="280">
        <v>43119</v>
      </c>
      <c r="R18" s="295">
        <v>43439</v>
      </c>
      <c r="S18" s="295">
        <v>48306</v>
      </c>
      <c r="T18" s="295">
        <v>48418</v>
      </c>
      <c r="U18" s="295">
        <v>48481</v>
      </c>
      <c r="V18" s="295">
        <v>47915</v>
      </c>
      <c r="W18" s="295">
        <v>47570</v>
      </c>
      <c r="X18" s="295">
        <v>48058</v>
      </c>
      <c r="Y18" s="295"/>
      <c r="Z18" s="280"/>
      <c r="AA18" t="s">
        <v>15</v>
      </c>
      <c r="AC18" s="7"/>
    </row>
    <row r="19" spans="1:29">
      <c r="A19" s="92" t="s">
        <v>23</v>
      </c>
      <c r="B19" s="295">
        <v>5206</v>
      </c>
      <c r="C19" s="295">
        <v>5590</v>
      </c>
      <c r="D19" s="295">
        <v>5766</v>
      </c>
      <c r="E19" s="295">
        <v>5766</v>
      </c>
      <c r="F19" s="295">
        <v>5766</v>
      </c>
      <c r="G19" s="295">
        <v>5657</v>
      </c>
      <c r="H19" s="295">
        <v>6022</v>
      </c>
      <c r="I19" s="295">
        <v>6266</v>
      </c>
      <c r="J19" s="280">
        <v>8510</v>
      </c>
      <c r="K19" s="280">
        <v>12180</v>
      </c>
      <c r="L19" s="295">
        <v>6248</v>
      </c>
      <c r="M19" s="295">
        <v>6360</v>
      </c>
      <c r="N19" s="295">
        <v>6427</v>
      </c>
      <c r="O19" s="295">
        <v>6722</v>
      </c>
      <c r="P19" s="280">
        <v>6427</v>
      </c>
      <c r="Q19" s="280">
        <v>6427</v>
      </c>
      <c r="R19" s="295">
        <v>6483</v>
      </c>
      <c r="S19" s="295">
        <v>6483</v>
      </c>
      <c r="T19" s="295">
        <v>6483</v>
      </c>
      <c r="U19" s="295">
        <v>6676</v>
      </c>
      <c r="V19" s="295">
        <v>7217</v>
      </c>
      <c r="W19" s="295">
        <v>7217</v>
      </c>
      <c r="X19" s="295">
        <v>7177</v>
      </c>
      <c r="Y19" s="309">
        <v>7177</v>
      </c>
      <c r="Z19" s="309">
        <v>7177</v>
      </c>
    </row>
    <row r="20" spans="1:29">
      <c r="A20" s="17"/>
      <c r="V20" s="190"/>
      <c r="W20" s="190"/>
      <c r="X20" s="190"/>
      <c r="Y20" s="190"/>
      <c r="Z20" s="190"/>
    </row>
    <row r="21" spans="1:29" ht="14.65" customHeight="1">
      <c r="A21" s="44" t="s">
        <v>18</v>
      </c>
      <c r="B21" s="481"/>
      <c r="C21" s="481"/>
      <c r="D21" s="481"/>
      <c r="E21" s="481"/>
      <c r="F21" s="481"/>
      <c r="G21" s="481"/>
      <c r="H21" s="481"/>
      <c r="I21" s="481"/>
      <c r="J21" s="481"/>
      <c r="K21" s="481"/>
      <c r="L21" s="481"/>
      <c r="M21" s="481"/>
      <c r="N21" s="482"/>
      <c r="O21" s="482"/>
      <c r="P21" s="482"/>
      <c r="Q21" s="482"/>
      <c r="R21" s="482"/>
      <c r="S21" s="481"/>
      <c r="T21" s="481"/>
      <c r="U21" s="481"/>
      <c r="V21" s="482"/>
      <c r="W21" s="478"/>
      <c r="X21" s="478"/>
      <c r="Y21" s="478"/>
      <c r="Z21" s="478"/>
    </row>
    <row r="23" spans="1:29">
      <c r="A23" s="17" t="s">
        <v>106</v>
      </c>
      <c r="B23" s="53"/>
      <c r="C23" s="53"/>
      <c r="D23" s="53"/>
      <c r="E23" s="53"/>
      <c r="F23" s="53"/>
      <c r="G23" s="53"/>
      <c r="V23" s="13"/>
      <c r="W23" s="13"/>
      <c r="X23" s="13"/>
      <c r="Y23" s="13"/>
      <c r="Z23" s="13"/>
    </row>
    <row r="24" spans="1:29">
      <c r="V24" s="13"/>
      <c r="W24" s="13"/>
      <c r="X24" s="13"/>
      <c r="Y24" s="13"/>
      <c r="Z24" s="13"/>
    </row>
    <row r="25" spans="1:29">
      <c r="A25" s="17" t="s">
        <v>542</v>
      </c>
      <c r="P25" s="13"/>
      <c r="Q25" s="13"/>
      <c r="R25" s="13"/>
      <c r="S25" s="13"/>
      <c r="T25" s="13"/>
      <c r="U25" s="13"/>
      <c r="V25" s="13"/>
      <c r="W25" s="13"/>
      <c r="X25" s="13"/>
      <c r="Y25" s="13"/>
      <c r="Z25" s="13"/>
    </row>
    <row r="26" spans="1:29">
      <c r="A26" s="17"/>
      <c r="P26" s="13"/>
      <c r="Q26" s="13"/>
      <c r="R26" s="13"/>
      <c r="S26" s="13"/>
      <c r="T26" s="13"/>
      <c r="U26" s="13"/>
      <c r="V26" s="13"/>
      <c r="W26" s="13"/>
      <c r="X26" s="13"/>
      <c r="Y26" s="13"/>
      <c r="Z26" s="13"/>
    </row>
    <row r="27" spans="1:29">
      <c r="A27" s="17" t="s">
        <v>2827</v>
      </c>
      <c r="P27" s="13"/>
      <c r="Q27" s="13"/>
      <c r="R27" s="13"/>
      <c r="S27" s="13"/>
      <c r="T27" s="13"/>
      <c r="U27" s="13"/>
      <c r="V27" s="13"/>
      <c r="W27" s="13"/>
      <c r="X27" s="13"/>
      <c r="Y27" s="13"/>
      <c r="Z27" s="13"/>
    </row>
    <row r="28" spans="1:29">
      <c r="A28" s="17"/>
      <c r="P28" s="13"/>
      <c r="Q28" s="13"/>
      <c r="R28" s="13"/>
      <c r="S28" s="13"/>
      <c r="T28" s="13"/>
      <c r="U28" s="13"/>
      <c r="V28" s="13"/>
      <c r="W28" s="13"/>
      <c r="X28" s="13"/>
      <c r="Y28" s="13"/>
      <c r="Z28" s="13"/>
    </row>
    <row r="29" spans="1:29">
      <c r="A29" s="17" t="s">
        <v>2873</v>
      </c>
      <c r="P29" s="13"/>
      <c r="Q29" s="13"/>
      <c r="R29" s="13"/>
      <c r="S29" s="13"/>
      <c r="T29" s="13"/>
      <c r="U29" s="13"/>
      <c r="V29" s="13"/>
      <c r="W29" s="13"/>
      <c r="X29" s="13"/>
      <c r="Y29" s="13"/>
      <c r="Z29" s="13"/>
    </row>
    <row r="30" spans="1:29">
      <c r="A30" s="17"/>
      <c r="P30" s="13"/>
      <c r="Q30" s="13"/>
      <c r="R30" s="13"/>
      <c r="S30" s="13"/>
      <c r="T30" s="13"/>
      <c r="U30" s="13"/>
      <c r="V30" s="13"/>
      <c r="W30" s="13"/>
      <c r="X30" s="13"/>
      <c r="Y30" s="13"/>
      <c r="Z30" s="13"/>
    </row>
    <row r="31" spans="1:29">
      <c r="A31" s="17" t="s">
        <v>3314</v>
      </c>
      <c r="P31" s="13"/>
      <c r="Q31" s="13"/>
      <c r="R31" s="13"/>
      <c r="S31" s="13"/>
      <c r="T31" s="13"/>
      <c r="U31" s="13"/>
      <c r="V31" s="13"/>
      <c r="W31" s="13"/>
      <c r="X31" s="13"/>
      <c r="Y31" s="13"/>
      <c r="Z31" s="13"/>
    </row>
    <row r="32" spans="1:29">
      <c r="A32" s="17" t="s">
        <v>3581</v>
      </c>
      <c r="P32" s="13"/>
      <c r="Q32" s="13"/>
      <c r="R32" s="13"/>
      <c r="S32" s="13"/>
      <c r="T32" s="13"/>
      <c r="U32" s="13"/>
      <c r="V32" s="13"/>
      <c r="W32" s="13"/>
      <c r="X32" s="13"/>
      <c r="Y32" s="13"/>
      <c r="Z32" s="13"/>
    </row>
    <row r="33" spans="16:26">
      <c r="P33" s="13"/>
      <c r="Q33" s="13"/>
      <c r="R33" s="13"/>
      <c r="S33" s="13"/>
      <c r="T33" s="13"/>
      <c r="U33" s="13"/>
      <c r="V33" s="13"/>
      <c r="W33" s="13"/>
      <c r="X33" s="13"/>
      <c r="Y33" s="13"/>
      <c r="Z33" s="13"/>
    </row>
    <row r="34" spans="16:26">
      <c r="P34" s="13"/>
      <c r="Q34" s="13"/>
      <c r="R34" s="13"/>
      <c r="S34" s="13"/>
      <c r="T34" s="13"/>
      <c r="U34" s="13"/>
      <c r="V34" s="13"/>
      <c r="W34" s="13"/>
      <c r="X34" s="13"/>
      <c r="Y34" s="13"/>
      <c r="Z34" s="13"/>
    </row>
    <row r="35" spans="16:26">
      <c r="P35" s="13"/>
      <c r="Q35" s="13"/>
      <c r="R35" s="13"/>
      <c r="S35" s="13"/>
      <c r="T35" s="13"/>
      <c r="U35" s="13"/>
      <c r="V35" s="182"/>
      <c r="W35" s="182"/>
      <c r="X35" s="182"/>
      <c r="Y35" s="182"/>
      <c r="Z35" s="182"/>
    </row>
    <row r="36" spans="16:26">
      <c r="V36" s="13"/>
      <c r="W36" s="13"/>
      <c r="X36" s="13"/>
      <c r="Y36" s="13"/>
      <c r="Z36" s="13"/>
    </row>
    <row r="37" spans="16:26">
      <c r="V37" s="13"/>
      <c r="W37" s="13"/>
      <c r="X37" s="13"/>
      <c r="Y37" s="13"/>
      <c r="Z37" s="13"/>
    </row>
    <row r="38" spans="16:26">
      <c r="V38" s="13"/>
      <c r="W38" s="13"/>
      <c r="X38" s="13"/>
      <c r="Y38" s="13"/>
      <c r="Z38" s="13"/>
    </row>
    <row r="39" spans="16:26">
      <c r="V39" s="13"/>
      <c r="W39" s="13"/>
      <c r="X39" s="13"/>
      <c r="Y39" s="13"/>
      <c r="Z39" s="13"/>
    </row>
    <row r="40" spans="16:26">
      <c r="P40" s="13"/>
      <c r="Q40" s="13"/>
      <c r="R40" s="13"/>
      <c r="S40" s="13"/>
      <c r="T40" s="13"/>
      <c r="U40" s="13"/>
      <c r="V40" s="13"/>
      <c r="W40" s="13"/>
      <c r="X40" s="13"/>
      <c r="Y40" s="13"/>
      <c r="Z40" s="13"/>
    </row>
    <row r="41" spans="16:26">
      <c r="P41" s="13"/>
      <c r="Q41" s="13"/>
      <c r="R41" s="13"/>
      <c r="S41" s="13"/>
      <c r="T41" s="13"/>
      <c r="U41" s="13"/>
      <c r="V41" s="13"/>
      <c r="W41" s="13"/>
      <c r="X41" s="13"/>
      <c r="Y41" s="13"/>
      <c r="Z41" s="13"/>
    </row>
    <row r="42" spans="16:26">
      <c r="P42" s="13"/>
      <c r="Q42" s="13"/>
      <c r="R42" s="13"/>
      <c r="S42" s="13"/>
      <c r="T42" s="13"/>
      <c r="U42" s="13"/>
      <c r="V42" s="13"/>
      <c r="W42" s="13"/>
      <c r="X42" s="13"/>
      <c r="Y42" s="13"/>
      <c r="Z42" s="13"/>
    </row>
    <row r="43" spans="16:26">
      <c r="P43" s="13"/>
      <c r="Q43" s="13"/>
      <c r="R43" s="13"/>
      <c r="S43" s="13"/>
      <c r="T43" s="13"/>
      <c r="U43" s="13"/>
      <c r="V43" s="13"/>
      <c r="W43" s="13"/>
      <c r="X43" s="13"/>
      <c r="Y43" s="13"/>
      <c r="Z43" s="13"/>
    </row>
    <row r="44" spans="16:26">
      <c r="P44" s="13"/>
      <c r="Q44" s="13"/>
      <c r="R44" s="13"/>
      <c r="S44" s="13"/>
      <c r="T44" s="13"/>
      <c r="U44" s="13"/>
      <c r="V44" s="13"/>
      <c r="W44" s="13"/>
      <c r="X44" s="13"/>
      <c r="Y44" s="13"/>
      <c r="Z44" s="13"/>
    </row>
    <row r="45" spans="16:26">
      <c r="P45" s="13"/>
      <c r="Q45" s="13"/>
      <c r="R45" s="13"/>
      <c r="S45" s="13"/>
      <c r="T45" s="13"/>
      <c r="U45" s="13"/>
      <c r="V45" s="13"/>
      <c r="W45" s="13"/>
      <c r="X45" s="13"/>
      <c r="Y45" s="13"/>
      <c r="Z45" s="13"/>
    </row>
    <row r="46" spans="16:26">
      <c r="P46" s="13"/>
      <c r="Q46" s="13"/>
      <c r="R46" s="13"/>
      <c r="S46" s="13"/>
      <c r="T46" s="13"/>
      <c r="U46" s="13"/>
      <c r="V46" s="13"/>
      <c r="W46" s="13"/>
      <c r="X46" s="13"/>
      <c r="Y46" s="13"/>
      <c r="Z46" s="13"/>
    </row>
    <row r="47" spans="16:26">
      <c r="P47" s="13"/>
      <c r="Q47" s="13"/>
      <c r="R47" s="13"/>
      <c r="S47" s="13"/>
      <c r="T47" s="13"/>
      <c r="U47" s="13"/>
      <c r="V47" s="13"/>
      <c r="W47" s="13"/>
      <c r="X47" s="13"/>
      <c r="Y47" s="13"/>
      <c r="Z47" s="13"/>
    </row>
    <row r="48" spans="16:26">
      <c r="P48" s="13"/>
      <c r="Q48" s="13"/>
      <c r="R48" s="13"/>
      <c r="S48" s="13"/>
      <c r="T48" s="13"/>
      <c r="U48" s="13"/>
      <c r="V48" s="13"/>
      <c r="W48" s="13"/>
      <c r="X48" s="13"/>
      <c r="Y48" s="13"/>
      <c r="Z48" s="13"/>
    </row>
    <row r="49" spans="16:26">
      <c r="P49" s="13"/>
      <c r="Q49" s="13"/>
      <c r="R49" s="13"/>
      <c r="S49" s="13"/>
      <c r="T49" s="13"/>
      <c r="U49" s="13"/>
      <c r="V49" s="13"/>
      <c r="W49" s="13"/>
      <c r="X49" s="13"/>
      <c r="Y49" s="13"/>
      <c r="Z49" s="13"/>
    </row>
    <row r="50" spans="16:26">
      <c r="P50" s="13"/>
      <c r="Q50" s="13"/>
      <c r="R50" s="13"/>
      <c r="S50" s="13"/>
      <c r="T50" s="13"/>
      <c r="U50" s="13"/>
    </row>
    <row r="51" spans="16:26">
      <c r="P51" s="13"/>
      <c r="Q51" s="13"/>
      <c r="R51" s="13"/>
      <c r="S51" s="13"/>
      <c r="T51" s="13"/>
      <c r="U51" s="13"/>
    </row>
    <row r="52" spans="16:26">
      <c r="P52" s="13"/>
      <c r="Q52" s="13"/>
      <c r="R52" s="13"/>
      <c r="S52" s="13"/>
      <c r="T52" s="13"/>
      <c r="U52" s="13"/>
    </row>
    <row r="53" spans="16:26">
      <c r="P53" s="13"/>
      <c r="Q53" s="13"/>
      <c r="R53" s="13"/>
      <c r="S53" s="13"/>
      <c r="T53" s="13"/>
      <c r="U53" s="13"/>
    </row>
    <row r="54" spans="16:26">
      <c r="P54" s="13"/>
      <c r="Q54" s="13"/>
      <c r="R54" s="13"/>
      <c r="S54" s="13"/>
      <c r="T54" s="13"/>
      <c r="U54" s="13"/>
    </row>
    <row r="55" spans="16:26">
      <c r="P55" s="13"/>
      <c r="Q55" s="13"/>
      <c r="R55" s="13"/>
      <c r="S55" s="13"/>
      <c r="T55" s="13"/>
      <c r="U55" s="13"/>
    </row>
    <row r="56" spans="16:26">
      <c r="P56" s="13"/>
      <c r="Q56" s="13"/>
      <c r="R56" s="13"/>
      <c r="S56" s="13"/>
      <c r="T56" s="13"/>
      <c r="U56" s="13"/>
    </row>
    <row r="57" spans="16:26">
      <c r="P57" s="13"/>
      <c r="Q57" s="13"/>
      <c r="R57" s="13"/>
      <c r="S57" s="13"/>
      <c r="T57" s="13"/>
      <c r="U57" s="13"/>
    </row>
    <row r="58" spans="16:26">
      <c r="P58" s="13"/>
      <c r="Q58" s="13"/>
      <c r="R58" s="13"/>
      <c r="S58" s="13"/>
      <c r="T58" s="13"/>
      <c r="U58" s="13"/>
    </row>
  </sheetData>
  <hyperlinks>
    <hyperlink ref="AB3" location="Content!A1" display="Back to content page" xr:uid="{00000000-0004-0000-A800-000000000000}"/>
  </hyperlink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0"/>
  <dimension ref="A1:AA121"/>
  <sheetViews>
    <sheetView workbookViewId="0"/>
  </sheetViews>
  <sheetFormatPr defaultColWidth="8.7265625" defaultRowHeight="14.5"/>
  <cols>
    <col min="1" max="1" width="31.54296875" customWidth="1"/>
    <col min="2" max="2" width="59.26953125" customWidth="1"/>
    <col min="3" max="17" width="8.7265625" customWidth="1"/>
  </cols>
  <sheetData>
    <row r="1" spans="1:27">
      <c r="A1" s="44" t="s">
        <v>2874</v>
      </c>
      <c r="C1" s="17"/>
      <c r="D1" s="17"/>
      <c r="E1" s="17"/>
      <c r="F1" s="17"/>
      <c r="G1" s="17"/>
      <c r="H1" s="17"/>
      <c r="I1" s="17"/>
      <c r="J1" s="17"/>
      <c r="K1" s="17"/>
      <c r="L1" s="17"/>
      <c r="M1" s="17"/>
      <c r="N1" s="17"/>
      <c r="O1" s="17"/>
      <c r="P1" s="17"/>
      <c r="Q1" s="17"/>
      <c r="R1" s="17"/>
      <c r="S1" s="17"/>
      <c r="T1" s="17"/>
      <c r="U1" s="17"/>
      <c r="V1" s="17"/>
      <c r="W1" s="17"/>
      <c r="X1" s="17"/>
      <c r="Y1" s="17"/>
    </row>
    <row r="2" spans="1:27">
      <c r="A2" s="44"/>
      <c r="C2" s="17"/>
      <c r="D2" s="17"/>
      <c r="E2" s="17"/>
      <c r="F2" s="17"/>
      <c r="G2" s="17"/>
      <c r="H2" s="17"/>
      <c r="I2" s="17"/>
      <c r="J2" s="17"/>
      <c r="K2" s="17"/>
      <c r="L2" s="17"/>
      <c r="M2" s="17"/>
      <c r="N2" s="17"/>
      <c r="O2" s="17"/>
      <c r="P2" s="17"/>
      <c r="Q2" s="17"/>
      <c r="R2" s="17"/>
      <c r="S2" s="17"/>
      <c r="T2" s="17"/>
      <c r="U2" s="17"/>
      <c r="V2" s="17"/>
      <c r="W2" s="17"/>
      <c r="X2" s="17"/>
      <c r="Y2" s="17"/>
    </row>
    <row r="3" spans="1:27">
      <c r="A3" s="368" t="s">
        <v>14</v>
      </c>
      <c r="B3" s="368" t="s">
        <v>2523</v>
      </c>
      <c r="C3" s="217">
        <v>2000</v>
      </c>
      <c r="D3" s="217">
        <v>2001</v>
      </c>
      <c r="E3" s="217">
        <v>2002</v>
      </c>
      <c r="F3" s="217">
        <v>2003</v>
      </c>
      <c r="G3" s="217">
        <v>2004</v>
      </c>
      <c r="H3" s="217">
        <v>2005</v>
      </c>
      <c r="I3" s="217">
        <v>2006</v>
      </c>
      <c r="J3" s="217">
        <v>2007</v>
      </c>
      <c r="K3" s="217">
        <v>2008</v>
      </c>
      <c r="L3" s="217">
        <v>2009</v>
      </c>
      <c r="M3" s="217">
        <v>2010</v>
      </c>
      <c r="N3" s="217">
        <v>2011</v>
      </c>
      <c r="O3" s="217">
        <v>2012</v>
      </c>
      <c r="P3" s="217">
        <v>2013</v>
      </c>
      <c r="Q3" s="217">
        <v>2014</v>
      </c>
      <c r="R3" s="217">
        <v>2015</v>
      </c>
      <c r="S3" s="217">
        <v>2016</v>
      </c>
      <c r="T3" s="217">
        <v>2017</v>
      </c>
      <c r="U3" s="217">
        <v>2018</v>
      </c>
      <c r="V3" s="217">
        <v>2019</v>
      </c>
      <c r="W3" s="217">
        <v>2020</v>
      </c>
      <c r="X3" s="217">
        <v>2021</v>
      </c>
      <c r="Y3" s="217">
        <v>2022</v>
      </c>
      <c r="AA3" s="1" t="s">
        <v>528</v>
      </c>
    </row>
    <row r="4" spans="1:27">
      <c r="A4" s="989" t="s">
        <v>13</v>
      </c>
      <c r="B4" s="283" t="s">
        <v>507</v>
      </c>
      <c r="C4" s="549"/>
      <c r="D4" s="549"/>
      <c r="E4" s="549"/>
      <c r="F4" s="549"/>
      <c r="G4" s="549"/>
      <c r="H4" s="549"/>
      <c r="I4" s="549"/>
      <c r="J4" s="549">
        <v>72.149000000000001</v>
      </c>
      <c r="K4" s="549">
        <v>102.726</v>
      </c>
      <c r="L4" s="549">
        <v>134.64099999999999</v>
      </c>
      <c r="M4" s="549">
        <v>138.86699999999999</v>
      </c>
      <c r="N4" s="549">
        <v>145.56399999999999</v>
      </c>
      <c r="O4" s="549">
        <v>157.95399999999998</v>
      </c>
      <c r="P4" s="549">
        <v>173.47800000000001</v>
      </c>
      <c r="Q4" s="549">
        <v>202.76599999999999</v>
      </c>
      <c r="R4" s="549">
        <v>219.3</v>
      </c>
      <c r="S4" s="549">
        <v>221</v>
      </c>
      <c r="T4" s="549">
        <v>223</v>
      </c>
      <c r="U4" s="549">
        <v>579</v>
      </c>
      <c r="V4" s="549">
        <v>215.5</v>
      </c>
      <c r="W4" s="549">
        <v>181</v>
      </c>
      <c r="X4" s="549">
        <v>183</v>
      </c>
      <c r="Y4" s="549">
        <v>192</v>
      </c>
    </row>
    <row r="5" spans="1:27" ht="28">
      <c r="A5" s="989"/>
      <c r="B5" s="283" t="s">
        <v>513</v>
      </c>
      <c r="C5" s="549"/>
      <c r="D5" s="549"/>
      <c r="E5" s="549"/>
      <c r="F5" s="549"/>
      <c r="G5" s="549"/>
      <c r="H5" s="549"/>
      <c r="I5" s="549"/>
      <c r="J5" s="549">
        <v>33.462000000000003</v>
      </c>
      <c r="K5" s="549">
        <v>46.241999999999997</v>
      </c>
      <c r="L5" s="549">
        <v>70.41</v>
      </c>
      <c r="M5" s="549">
        <v>72.593999999999994</v>
      </c>
      <c r="N5" s="549">
        <v>72.084000000000003</v>
      </c>
      <c r="O5" s="549">
        <v>78.7</v>
      </c>
      <c r="P5" s="549">
        <v>84.141000000000005</v>
      </c>
      <c r="Q5" s="549">
        <v>88.978999999999999</v>
      </c>
      <c r="R5" s="549">
        <v>92.3</v>
      </c>
      <c r="S5" s="549">
        <v>93</v>
      </c>
      <c r="T5" s="549">
        <v>94</v>
      </c>
      <c r="U5" s="549">
        <v>161</v>
      </c>
      <c r="V5" s="549">
        <v>107.2</v>
      </c>
      <c r="W5" s="549">
        <v>102</v>
      </c>
      <c r="X5" s="549">
        <v>90</v>
      </c>
      <c r="Y5" s="549">
        <v>92</v>
      </c>
    </row>
    <row r="6" spans="1:27">
      <c r="A6" s="989"/>
      <c r="B6" s="283" t="s">
        <v>514</v>
      </c>
      <c r="C6" s="549"/>
      <c r="D6" s="549"/>
      <c r="E6" s="549"/>
      <c r="F6" s="549"/>
      <c r="G6" s="549"/>
      <c r="H6" s="549"/>
      <c r="I6" s="549"/>
      <c r="J6" s="549"/>
      <c r="K6" s="549"/>
      <c r="L6" s="549"/>
      <c r="M6" s="549"/>
      <c r="N6" s="549"/>
      <c r="O6" s="549"/>
      <c r="P6" s="549"/>
      <c r="Q6" s="549"/>
      <c r="R6" s="549"/>
      <c r="S6" s="549"/>
      <c r="T6" s="549"/>
      <c r="U6" s="549"/>
      <c r="V6" s="549"/>
      <c r="W6" s="549" t="s">
        <v>25</v>
      </c>
      <c r="X6" s="549" t="s">
        <v>25</v>
      </c>
      <c r="Y6" s="549" t="s">
        <v>25</v>
      </c>
    </row>
    <row r="7" spans="1:27">
      <c r="A7" s="989"/>
      <c r="B7" s="283" t="s">
        <v>515</v>
      </c>
      <c r="C7" s="549"/>
      <c r="D7" s="549"/>
      <c r="E7" s="549"/>
      <c r="F7" s="549"/>
      <c r="G7" s="549"/>
      <c r="H7" s="549"/>
      <c r="I7" s="549"/>
      <c r="J7" s="549">
        <v>35.731999999999999</v>
      </c>
      <c r="K7" s="549">
        <v>48.555</v>
      </c>
      <c r="L7" s="549">
        <v>54.313000000000002</v>
      </c>
      <c r="M7" s="549">
        <v>55.927</v>
      </c>
      <c r="N7" s="549">
        <v>61.292000000000002</v>
      </c>
      <c r="O7" s="549">
        <v>65.718999999999994</v>
      </c>
      <c r="P7" s="549">
        <v>74.843999999999994</v>
      </c>
      <c r="Q7" s="549">
        <v>98.475999999999999</v>
      </c>
      <c r="R7" s="549">
        <v>104</v>
      </c>
      <c r="S7" s="549">
        <v>105</v>
      </c>
      <c r="T7" s="549">
        <v>106</v>
      </c>
      <c r="U7" s="549">
        <v>169</v>
      </c>
      <c r="V7" s="549">
        <v>55.4</v>
      </c>
      <c r="W7" s="549">
        <v>76</v>
      </c>
      <c r="X7" s="549">
        <v>91</v>
      </c>
      <c r="Y7" s="549">
        <v>96</v>
      </c>
    </row>
    <row r="8" spans="1:27">
      <c r="A8" s="989"/>
      <c r="B8" s="283" t="s">
        <v>516</v>
      </c>
      <c r="C8" s="549"/>
      <c r="D8" s="549"/>
      <c r="E8" s="549"/>
      <c r="F8" s="549"/>
      <c r="G8" s="549"/>
      <c r="H8" s="549"/>
      <c r="I8" s="549"/>
      <c r="J8" s="549"/>
      <c r="K8" s="549"/>
      <c r="L8" s="549"/>
      <c r="M8" s="549"/>
      <c r="N8" s="549"/>
      <c r="O8" s="549"/>
      <c r="P8" s="549"/>
      <c r="Q8" s="549"/>
      <c r="R8" s="549"/>
      <c r="S8" s="549"/>
      <c r="T8" s="549"/>
      <c r="U8" s="549"/>
      <c r="V8" s="549"/>
      <c r="W8" s="549" t="s">
        <v>25</v>
      </c>
      <c r="X8" s="549" t="s">
        <v>25</v>
      </c>
      <c r="Y8" s="549" t="s">
        <v>25</v>
      </c>
    </row>
    <row r="9" spans="1:27">
      <c r="A9" s="989"/>
      <c r="B9" s="283" t="s">
        <v>517</v>
      </c>
      <c r="C9" s="549"/>
      <c r="D9" s="549"/>
      <c r="E9" s="549"/>
      <c r="F9" s="549"/>
      <c r="G9" s="549"/>
      <c r="H9" s="549"/>
      <c r="I9" s="549"/>
      <c r="J9" s="549">
        <v>2.9550000000000001</v>
      </c>
      <c r="K9" s="549">
        <v>7.9290000000000003</v>
      </c>
      <c r="L9" s="549">
        <v>9.9179999999999993</v>
      </c>
      <c r="M9" s="549">
        <v>10.346</v>
      </c>
      <c r="N9" s="549">
        <v>12.188000000000001</v>
      </c>
      <c r="O9" s="549">
        <v>13.535</v>
      </c>
      <c r="P9" s="549">
        <v>14.493</v>
      </c>
      <c r="Q9" s="549">
        <v>15.311</v>
      </c>
      <c r="R9" s="549">
        <v>23</v>
      </c>
      <c r="S9" s="549">
        <v>23</v>
      </c>
      <c r="T9" s="549">
        <v>23</v>
      </c>
      <c r="U9" s="549">
        <v>249</v>
      </c>
      <c r="V9" s="549">
        <v>52.9</v>
      </c>
      <c r="W9" s="549">
        <v>3</v>
      </c>
      <c r="X9" s="549">
        <v>2</v>
      </c>
      <c r="Y9" s="549">
        <v>4</v>
      </c>
    </row>
    <row r="10" spans="1:27">
      <c r="A10" s="989"/>
      <c r="B10" s="283" t="s">
        <v>518</v>
      </c>
      <c r="C10" s="549"/>
      <c r="D10" s="549"/>
      <c r="E10" s="549"/>
      <c r="F10" s="549"/>
      <c r="G10" s="549"/>
      <c r="H10" s="549"/>
      <c r="I10" s="549"/>
      <c r="J10" s="549"/>
      <c r="K10" s="549"/>
      <c r="L10" s="549"/>
      <c r="M10" s="549"/>
      <c r="N10" s="549"/>
      <c r="O10" s="549"/>
      <c r="P10" s="549"/>
      <c r="Q10" s="549"/>
      <c r="R10" s="549"/>
      <c r="S10" s="549"/>
      <c r="T10" s="549"/>
      <c r="U10" s="549"/>
      <c r="V10" s="549"/>
      <c r="W10" s="549" t="s">
        <v>25</v>
      </c>
      <c r="X10" s="549" t="s">
        <v>25</v>
      </c>
      <c r="Y10" s="549" t="s">
        <v>25</v>
      </c>
    </row>
    <row r="11" spans="1:27">
      <c r="A11" s="989" t="s">
        <v>12</v>
      </c>
      <c r="B11" s="283" t="s">
        <v>507</v>
      </c>
      <c r="C11" s="549"/>
      <c r="D11" s="549"/>
      <c r="E11" s="549"/>
      <c r="F11" s="549"/>
      <c r="G11" s="549"/>
      <c r="H11" s="549"/>
      <c r="I11" s="549"/>
      <c r="J11" s="549"/>
      <c r="K11" s="549"/>
      <c r="L11" s="549"/>
      <c r="M11" s="549"/>
      <c r="N11" s="549"/>
      <c r="O11" s="549"/>
      <c r="P11" s="549"/>
      <c r="Q11" s="549"/>
      <c r="R11" s="549"/>
      <c r="S11" s="549"/>
      <c r="T11" s="549"/>
      <c r="U11" s="549"/>
      <c r="V11" s="549"/>
      <c r="W11" s="549"/>
      <c r="X11" s="549"/>
      <c r="Y11" s="549"/>
    </row>
    <row r="12" spans="1:27" ht="28">
      <c r="A12" s="989"/>
      <c r="B12" s="283" t="s">
        <v>513</v>
      </c>
      <c r="C12" s="549"/>
      <c r="D12" s="549"/>
      <c r="E12" s="549"/>
      <c r="F12" s="549"/>
      <c r="G12" s="549"/>
      <c r="H12" s="549"/>
      <c r="I12" s="549"/>
      <c r="J12" s="549"/>
      <c r="K12" s="549"/>
      <c r="L12" s="549"/>
      <c r="M12" s="549"/>
      <c r="N12" s="549"/>
      <c r="O12" s="549"/>
      <c r="P12" s="549"/>
      <c r="Q12" s="549"/>
      <c r="R12" s="549"/>
      <c r="S12" s="549"/>
      <c r="T12" s="549"/>
      <c r="U12" s="549"/>
      <c r="V12" s="549"/>
      <c r="W12" s="549"/>
      <c r="X12" s="549"/>
      <c r="Y12" s="549"/>
    </row>
    <row r="13" spans="1:27">
      <c r="A13" s="989"/>
      <c r="B13" s="283" t="s">
        <v>514</v>
      </c>
      <c r="C13" s="549"/>
      <c r="D13" s="549"/>
      <c r="E13" s="549"/>
      <c r="F13" s="549"/>
      <c r="G13" s="549"/>
      <c r="H13" s="549"/>
      <c r="I13" s="549"/>
      <c r="J13" s="549"/>
      <c r="K13" s="549"/>
      <c r="L13" s="549"/>
      <c r="M13" s="549"/>
      <c r="N13" s="549"/>
      <c r="O13" s="549"/>
      <c r="P13" s="549"/>
      <c r="Q13" s="549"/>
      <c r="R13" s="549"/>
      <c r="S13" s="549"/>
      <c r="T13" s="549"/>
      <c r="U13" s="549"/>
      <c r="V13" s="549"/>
      <c r="W13" s="549"/>
      <c r="X13" s="549"/>
      <c r="Y13" s="549"/>
    </row>
    <row r="14" spans="1:27">
      <c r="A14" s="989"/>
      <c r="B14" s="283" t="s">
        <v>515</v>
      </c>
      <c r="C14" s="549"/>
      <c r="D14" s="549"/>
      <c r="E14" s="549"/>
      <c r="F14" s="549"/>
      <c r="G14" s="549"/>
      <c r="H14" s="549"/>
      <c r="I14" s="549"/>
      <c r="J14" s="549"/>
      <c r="K14" s="549"/>
      <c r="L14" s="549"/>
      <c r="M14" s="549"/>
      <c r="N14" s="549"/>
      <c r="O14" s="549"/>
      <c r="P14" s="549"/>
      <c r="Q14" s="549"/>
      <c r="R14" s="549"/>
      <c r="S14" s="549"/>
      <c r="T14" s="549"/>
      <c r="U14" s="549"/>
      <c r="V14" s="549"/>
      <c r="W14" s="549"/>
      <c r="X14" s="549"/>
      <c r="Y14" s="549"/>
    </row>
    <row r="15" spans="1:27">
      <c r="A15" s="989"/>
      <c r="B15" s="283" t="s">
        <v>516</v>
      </c>
      <c r="C15" s="549"/>
      <c r="D15" s="549"/>
      <c r="E15" s="549"/>
      <c r="F15" s="549"/>
      <c r="G15" s="549"/>
      <c r="H15" s="549"/>
      <c r="I15" s="549"/>
      <c r="J15" s="549"/>
      <c r="K15" s="549"/>
      <c r="L15" s="549"/>
      <c r="M15" s="549"/>
      <c r="N15" s="549"/>
      <c r="O15" s="549"/>
      <c r="P15" s="549"/>
      <c r="Q15" s="549"/>
      <c r="R15" s="549"/>
      <c r="S15" s="549"/>
      <c r="T15" s="549"/>
      <c r="U15" s="549"/>
      <c r="V15" s="549"/>
      <c r="W15" s="549"/>
      <c r="X15" s="549"/>
      <c r="Y15" s="549"/>
    </row>
    <row r="16" spans="1:27">
      <c r="A16" s="989"/>
      <c r="B16" s="283" t="s">
        <v>517</v>
      </c>
      <c r="C16" s="549"/>
      <c r="D16" s="549"/>
      <c r="E16" s="549"/>
      <c r="F16" s="549"/>
      <c r="G16" s="549"/>
      <c r="H16" s="549"/>
      <c r="I16" s="549"/>
      <c r="J16" s="549"/>
      <c r="K16" s="549"/>
      <c r="L16" s="549"/>
      <c r="M16" s="549"/>
      <c r="N16" s="549"/>
      <c r="O16" s="549"/>
      <c r="P16" s="549"/>
      <c r="Q16" s="549"/>
      <c r="R16" s="549"/>
      <c r="S16" s="549"/>
      <c r="T16" s="549"/>
      <c r="U16" s="549"/>
      <c r="V16" s="549"/>
      <c r="W16" s="549"/>
      <c r="X16" s="549"/>
      <c r="Y16" s="549"/>
    </row>
    <row r="17" spans="1:25">
      <c r="A17" s="989"/>
      <c r="B17" s="283" t="s">
        <v>518</v>
      </c>
      <c r="C17" s="549"/>
      <c r="D17" s="549"/>
      <c r="E17" s="549"/>
      <c r="F17" s="549"/>
      <c r="G17" s="549"/>
      <c r="H17" s="549"/>
      <c r="I17" s="549"/>
      <c r="J17" s="549"/>
      <c r="K17" s="549"/>
      <c r="L17" s="549"/>
      <c r="M17" s="549"/>
      <c r="N17" s="549"/>
      <c r="O17" s="549"/>
      <c r="P17" s="549"/>
      <c r="Q17" s="549"/>
      <c r="R17" s="549"/>
      <c r="S17" s="549"/>
      <c r="T17" s="549"/>
      <c r="U17" s="549"/>
      <c r="V17" s="549"/>
      <c r="W17" s="549"/>
      <c r="X17" s="549"/>
      <c r="Y17" s="549"/>
    </row>
    <row r="18" spans="1:25">
      <c r="A18" s="989" t="s">
        <v>483</v>
      </c>
      <c r="B18" s="283" t="s">
        <v>507</v>
      </c>
      <c r="C18" s="549"/>
      <c r="D18" s="549"/>
      <c r="E18" s="549"/>
      <c r="F18" s="549"/>
      <c r="G18" s="549"/>
      <c r="H18" s="549"/>
      <c r="I18" s="549"/>
      <c r="J18" s="549"/>
      <c r="K18" s="549"/>
      <c r="L18" s="549"/>
      <c r="M18" s="549"/>
      <c r="N18" s="549"/>
      <c r="O18" s="549"/>
      <c r="P18" s="549"/>
      <c r="Q18" s="549"/>
      <c r="R18" s="549"/>
      <c r="S18" s="549"/>
      <c r="T18" s="549"/>
      <c r="U18" s="549"/>
      <c r="V18" s="549">
        <v>2</v>
      </c>
      <c r="W18" s="549">
        <v>1</v>
      </c>
      <c r="X18" s="549">
        <v>1.6999999999999997</v>
      </c>
      <c r="Y18" s="549"/>
    </row>
    <row r="19" spans="1:25" ht="28">
      <c r="A19" s="989"/>
      <c r="B19" s="283" t="s">
        <v>513</v>
      </c>
      <c r="C19" s="549"/>
      <c r="D19" s="549"/>
      <c r="E19" s="549"/>
      <c r="F19" s="549"/>
      <c r="G19" s="549"/>
      <c r="H19" s="549"/>
      <c r="I19" s="549"/>
      <c r="J19" s="549"/>
      <c r="K19" s="549"/>
      <c r="L19" s="549"/>
      <c r="M19" s="549"/>
      <c r="N19" s="549"/>
      <c r="O19" s="549"/>
      <c r="P19" s="549"/>
      <c r="Q19" s="549"/>
      <c r="R19" s="549"/>
      <c r="S19" s="549"/>
      <c r="T19" s="549"/>
      <c r="U19" s="549"/>
      <c r="V19" s="549">
        <v>1</v>
      </c>
      <c r="W19" s="549">
        <v>0.2</v>
      </c>
      <c r="X19" s="549">
        <v>0.6</v>
      </c>
      <c r="Y19" s="549"/>
    </row>
    <row r="20" spans="1:25">
      <c r="A20" s="989"/>
      <c r="B20" s="283" t="s">
        <v>514</v>
      </c>
      <c r="C20" s="549"/>
      <c r="D20" s="549"/>
      <c r="E20" s="549"/>
      <c r="F20" s="549"/>
      <c r="G20" s="549"/>
      <c r="H20" s="549"/>
      <c r="I20" s="549"/>
      <c r="J20" s="549"/>
      <c r="K20" s="549"/>
      <c r="L20" s="549"/>
      <c r="M20" s="549"/>
      <c r="N20" s="549"/>
      <c r="O20" s="549"/>
      <c r="P20" s="549"/>
      <c r="Q20" s="549"/>
      <c r="R20" s="549"/>
      <c r="S20" s="549"/>
      <c r="T20" s="549"/>
      <c r="U20" s="549"/>
      <c r="V20" s="549"/>
      <c r="W20" s="549"/>
      <c r="X20" s="549"/>
      <c r="Y20" s="549"/>
    </row>
    <row r="21" spans="1:25">
      <c r="A21" s="989"/>
      <c r="B21" s="283" t="s">
        <v>515</v>
      </c>
      <c r="C21" s="549"/>
      <c r="D21" s="549"/>
      <c r="E21" s="549"/>
      <c r="F21" s="549"/>
      <c r="G21" s="549"/>
      <c r="H21" s="549"/>
      <c r="I21" s="549"/>
      <c r="J21" s="549"/>
      <c r="K21" s="549"/>
      <c r="L21" s="549"/>
      <c r="M21" s="549"/>
      <c r="N21" s="549"/>
      <c r="O21" s="549"/>
      <c r="P21" s="549"/>
      <c r="Q21" s="549"/>
      <c r="R21" s="549"/>
      <c r="S21" s="549"/>
      <c r="T21" s="549"/>
      <c r="U21" s="549"/>
      <c r="V21" s="549">
        <v>0.5</v>
      </c>
      <c r="W21" s="549">
        <v>0.5</v>
      </c>
      <c r="X21" s="549">
        <v>0.7</v>
      </c>
      <c r="Y21" s="549"/>
    </row>
    <row r="22" spans="1:25">
      <c r="A22" s="989"/>
      <c r="B22" s="283" t="s">
        <v>516</v>
      </c>
      <c r="C22" s="549"/>
      <c r="D22" s="549"/>
      <c r="E22" s="549"/>
      <c r="F22" s="549"/>
      <c r="G22" s="549"/>
      <c r="H22" s="549"/>
      <c r="I22" s="549"/>
      <c r="J22" s="549"/>
      <c r="K22" s="549"/>
      <c r="L22" s="549"/>
      <c r="M22" s="549"/>
      <c r="N22" s="549"/>
      <c r="O22" s="549"/>
      <c r="P22" s="549"/>
      <c r="Q22" s="549"/>
      <c r="R22" s="549"/>
      <c r="S22" s="549"/>
      <c r="T22" s="549"/>
      <c r="U22" s="549"/>
      <c r="V22" s="549"/>
      <c r="W22" s="549"/>
      <c r="X22" s="549"/>
      <c r="Y22" s="549"/>
    </row>
    <row r="23" spans="1:25">
      <c r="A23" s="989"/>
      <c r="B23" s="283" t="s">
        <v>517</v>
      </c>
      <c r="C23" s="549"/>
      <c r="D23" s="549"/>
      <c r="E23" s="549"/>
      <c r="F23" s="549"/>
      <c r="G23" s="549"/>
      <c r="H23" s="549"/>
      <c r="I23" s="549"/>
      <c r="J23" s="549"/>
      <c r="K23" s="549"/>
      <c r="L23" s="549"/>
      <c r="M23" s="549"/>
      <c r="N23" s="549"/>
      <c r="O23" s="549"/>
      <c r="P23" s="549"/>
      <c r="Q23" s="549"/>
      <c r="R23" s="549"/>
      <c r="S23" s="549"/>
      <c r="T23" s="549"/>
      <c r="U23" s="549"/>
      <c r="V23" s="549">
        <v>0.5</v>
      </c>
      <c r="W23" s="549">
        <v>0.3</v>
      </c>
      <c r="X23" s="549">
        <v>0.4</v>
      </c>
      <c r="Y23" s="549"/>
    </row>
    <row r="24" spans="1:25">
      <c r="A24" s="989"/>
      <c r="B24" s="283" t="s">
        <v>518</v>
      </c>
      <c r="C24" s="549"/>
      <c r="D24" s="549"/>
      <c r="E24" s="549"/>
      <c r="F24" s="549"/>
      <c r="G24" s="549"/>
      <c r="H24" s="549"/>
      <c r="I24" s="549"/>
      <c r="J24" s="549"/>
      <c r="K24" s="549"/>
      <c r="L24" s="549"/>
      <c r="M24" s="549"/>
      <c r="N24" s="549"/>
      <c r="O24" s="549"/>
      <c r="P24" s="549"/>
      <c r="Q24" s="549"/>
      <c r="R24" s="549"/>
      <c r="S24" s="549"/>
      <c r="T24" s="549"/>
      <c r="U24" s="549"/>
      <c r="V24" s="549"/>
      <c r="W24" s="549"/>
      <c r="X24" s="549"/>
      <c r="Y24" s="549"/>
    </row>
    <row r="25" spans="1:25">
      <c r="A25" s="989" t="s">
        <v>89</v>
      </c>
      <c r="B25" s="283" t="s">
        <v>507</v>
      </c>
      <c r="C25" s="549"/>
      <c r="D25" s="549"/>
      <c r="E25" s="549"/>
      <c r="F25" s="549"/>
      <c r="G25" s="549"/>
      <c r="H25" s="549"/>
      <c r="I25" s="549"/>
      <c r="J25" s="549"/>
      <c r="K25" s="549"/>
      <c r="L25" s="549"/>
      <c r="M25" s="549"/>
      <c r="N25" s="549"/>
      <c r="O25" s="549"/>
      <c r="P25" s="549"/>
      <c r="Q25" s="549"/>
      <c r="R25" s="549"/>
      <c r="S25" s="549"/>
      <c r="T25" s="549"/>
      <c r="U25" s="549"/>
      <c r="V25" s="549"/>
      <c r="W25" s="549"/>
      <c r="X25" s="549"/>
      <c r="Y25" s="549"/>
    </row>
    <row r="26" spans="1:25" ht="28">
      <c r="A26" s="989"/>
      <c r="B26" s="283" t="s">
        <v>513</v>
      </c>
      <c r="C26" s="549"/>
      <c r="D26" s="549"/>
      <c r="E26" s="549"/>
      <c r="F26" s="549"/>
      <c r="G26" s="549"/>
      <c r="H26" s="549"/>
      <c r="I26" s="549"/>
      <c r="J26" s="549"/>
      <c r="K26" s="549"/>
      <c r="L26" s="549"/>
      <c r="M26" s="549"/>
      <c r="N26" s="549"/>
      <c r="O26" s="549"/>
      <c r="P26" s="549"/>
      <c r="Q26" s="549"/>
      <c r="R26" s="549"/>
      <c r="S26" s="549"/>
      <c r="T26" s="549"/>
      <c r="U26" s="549"/>
      <c r="V26" s="549"/>
      <c r="W26" s="549"/>
      <c r="X26" s="549"/>
      <c r="Y26" s="549"/>
    </row>
    <row r="27" spans="1:25">
      <c r="A27" s="989"/>
      <c r="B27" s="283" t="s">
        <v>514</v>
      </c>
      <c r="C27" s="549"/>
      <c r="D27" s="549"/>
      <c r="E27" s="549"/>
      <c r="F27" s="549"/>
      <c r="G27" s="549"/>
      <c r="H27" s="549"/>
      <c r="I27" s="549"/>
      <c r="J27" s="549"/>
      <c r="K27" s="549"/>
      <c r="L27" s="549"/>
      <c r="M27" s="549"/>
      <c r="N27" s="549"/>
      <c r="O27" s="549"/>
      <c r="P27" s="549"/>
      <c r="Q27" s="549"/>
      <c r="R27" s="549"/>
      <c r="S27" s="549"/>
      <c r="T27" s="549"/>
      <c r="U27" s="549"/>
      <c r="V27" s="549"/>
      <c r="W27" s="549"/>
      <c r="X27" s="549"/>
      <c r="Y27" s="549"/>
    </row>
    <row r="28" spans="1:25">
      <c r="A28" s="989"/>
      <c r="B28" s="283" t="s">
        <v>515</v>
      </c>
      <c r="C28" s="549"/>
      <c r="D28" s="549"/>
      <c r="E28" s="549"/>
      <c r="F28" s="549"/>
      <c r="G28" s="549"/>
      <c r="H28" s="549"/>
      <c r="I28" s="549"/>
      <c r="J28" s="549"/>
      <c r="K28" s="549"/>
      <c r="L28" s="549"/>
      <c r="M28" s="549"/>
      <c r="N28" s="549"/>
      <c r="O28" s="549"/>
      <c r="P28" s="549"/>
      <c r="Q28" s="549"/>
      <c r="R28" s="549"/>
      <c r="S28" s="549"/>
      <c r="T28" s="549"/>
      <c r="U28" s="549"/>
      <c r="V28" s="549"/>
      <c r="W28" s="549"/>
      <c r="X28" s="549"/>
      <c r="Y28" s="549"/>
    </row>
    <row r="29" spans="1:25">
      <c r="A29" s="989"/>
      <c r="B29" s="283" t="s">
        <v>516</v>
      </c>
      <c r="C29" s="549"/>
      <c r="D29" s="549"/>
      <c r="E29" s="549"/>
      <c r="F29" s="549"/>
      <c r="G29" s="549"/>
      <c r="H29" s="549"/>
      <c r="I29" s="549"/>
      <c r="J29" s="549"/>
      <c r="K29" s="549"/>
      <c r="L29" s="549"/>
      <c r="M29" s="549"/>
      <c r="N29" s="549"/>
      <c r="O29" s="549"/>
      <c r="P29" s="549"/>
      <c r="Q29" s="549"/>
      <c r="R29" s="549"/>
      <c r="S29" s="549"/>
      <c r="T29" s="549"/>
      <c r="U29" s="549"/>
      <c r="V29" s="549"/>
      <c r="W29" s="549"/>
      <c r="X29" s="549"/>
      <c r="Y29" s="549"/>
    </row>
    <row r="30" spans="1:25">
      <c r="A30" s="989"/>
      <c r="B30" s="283" t="s">
        <v>517</v>
      </c>
      <c r="C30" s="549"/>
      <c r="D30" s="549"/>
      <c r="E30" s="549"/>
      <c r="F30" s="549"/>
      <c r="G30" s="549"/>
      <c r="H30" s="549"/>
      <c r="I30" s="549"/>
      <c r="J30" s="549"/>
      <c r="K30" s="549"/>
      <c r="L30" s="549"/>
      <c r="M30" s="549"/>
      <c r="N30" s="549"/>
      <c r="O30" s="549"/>
      <c r="P30" s="549"/>
      <c r="Q30" s="549"/>
      <c r="R30" s="549"/>
      <c r="S30" s="549"/>
      <c r="T30" s="549"/>
      <c r="U30" s="549"/>
      <c r="V30" s="549"/>
      <c r="W30" s="549"/>
      <c r="X30" s="549"/>
      <c r="Y30" s="549"/>
    </row>
    <row r="31" spans="1:25">
      <c r="A31" s="989"/>
      <c r="B31" s="283" t="s">
        <v>518</v>
      </c>
      <c r="C31" s="549"/>
      <c r="D31" s="549"/>
      <c r="E31" s="549"/>
      <c r="F31" s="549"/>
      <c r="G31" s="549"/>
      <c r="H31" s="549"/>
      <c r="I31" s="549"/>
      <c r="J31" s="549"/>
      <c r="K31" s="549"/>
      <c r="L31" s="549"/>
      <c r="M31" s="549"/>
      <c r="N31" s="549"/>
      <c r="O31" s="549"/>
      <c r="P31" s="549"/>
      <c r="Q31" s="549"/>
      <c r="R31" s="549"/>
      <c r="S31" s="549"/>
      <c r="T31" s="549"/>
      <c r="U31" s="549"/>
      <c r="V31" s="549"/>
      <c r="W31" s="549"/>
      <c r="X31" s="549"/>
      <c r="Y31" s="549"/>
    </row>
    <row r="32" spans="1:25">
      <c r="A32" s="989" t="s">
        <v>482</v>
      </c>
      <c r="B32" s="283" t="s">
        <v>507</v>
      </c>
      <c r="C32" s="549"/>
      <c r="D32" s="549"/>
      <c r="E32" s="549"/>
      <c r="F32" s="549"/>
      <c r="G32" s="549"/>
      <c r="H32" s="549"/>
      <c r="I32" s="549"/>
      <c r="J32" s="549">
        <v>11.931000000000001</v>
      </c>
      <c r="K32" s="549"/>
      <c r="L32" s="549"/>
      <c r="M32" s="549">
        <v>14.363000000000001</v>
      </c>
      <c r="N32" s="549"/>
      <c r="O32" s="549"/>
      <c r="P32" s="549"/>
      <c r="Q32" s="549"/>
      <c r="R32" s="549"/>
      <c r="S32" s="549"/>
      <c r="T32" s="549"/>
      <c r="U32" s="549"/>
      <c r="V32" s="549"/>
      <c r="W32" s="549"/>
      <c r="X32" s="549"/>
      <c r="Y32" s="549"/>
    </row>
    <row r="33" spans="1:25" ht="28">
      <c r="A33" s="989"/>
      <c r="B33" s="283" t="s">
        <v>513</v>
      </c>
      <c r="C33" s="549"/>
      <c r="D33" s="549"/>
      <c r="E33" s="549"/>
      <c r="F33" s="549"/>
      <c r="G33" s="549"/>
      <c r="H33" s="549"/>
      <c r="I33" s="549"/>
      <c r="J33" s="549">
        <v>1.29</v>
      </c>
      <c r="K33" s="549"/>
      <c r="L33" s="549"/>
      <c r="M33" s="549">
        <v>2.4900000000000002</v>
      </c>
      <c r="N33" s="549"/>
      <c r="O33" s="549"/>
      <c r="P33" s="549"/>
      <c r="Q33" s="549"/>
      <c r="R33" s="549"/>
      <c r="S33" s="549"/>
      <c r="T33" s="549"/>
      <c r="U33" s="549"/>
      <c r="V33" s="549"/>
      <c r="W33" s="549"/>
      <c r="X33" s="549"/>
      <c r="Y33" s="549"/>
    </row>
    <row r="34" spans="1:25">
      <c r="A34" s="989"/>
      <c r="B34" s="283" t="s">
        <v>514</v>
      </c>
      <c r="C34" s="549"/>
      <c r="D34" s="549"/>
      <c r="E34" s="549"/>
      <c r="F34" s="549"/>
      <c r="G34" s="549"/>
      <c r="H34" s="549"/>
      <c r="I34" s="549"/>
      <c r="J34" s="549"/>
      <c r="K34" s="549"/>
      <c r="L34" s="549"/>
      <c r="M34" s="549"/>
      <c r="N34" s="549"/>
      <c r="O34" s="549"/>
      <c r="P34" s="549"/>
      <c r="Q34" s="549"/>
      <c r="R34" s="549"/>
      <c r="S34" s="549"/>
      <c r="T34" s="549"/>
      <c r="U34" s="549"/>
      <c r="V34" s="549"/>
      <c r="W34" s="549"/>
      <c r="X34" s="549"/>
      <c r="Y34" s="549"/>
    </row>
    <row r="35" spans="1:25">
      <c r="A35" s="989"/>
      <c r="B35" s="283" t="s">
        <v>515</v>
      </c>
      <c r="C35" s="549"/>
      <c r="D35" s="549"/>
      <c r="E35" s="549"/>
      <c r="F35" s="549"/>
      <c r="G35" s="549"/>
      <c r="H35" s="549"/>
      <c r="I35" s="549"/>
      <c r="J35" s="549">
        <v>3.5409999999999999</v>
      </c>
      <c r="K35" s="549"/>
      <c r="L35" s="549"/>
      <c r="M35" s="549">
        <v>3.3969999999999998</v>
      </c>
      <c r="N35" s="549"/>
      <c r="O35" s="549"/>
      <c r="P35" s="549"/>
      <c r="Q35" s="549"/>
      <c r="R35" s="549"/>
      <c r="S35" s="549"/>
      <c r="T35" s="549"/>
      <c r="U35" s="549"/>
      <c r="V35" s="549"/>
      <c r="W35" s="549"/>
      <c r="X35" s="549"/>
      <c r="Y35" s="549"/>
    </row>
    <row r="36" spans="1:25">
      <c r="A36" s="989"/>
      <c r="B36" s="283" t="s">
        <v>516</v>
      </c>
      <c r="C36" s="549"/>
      <c r="D36" s="549"/>
      <c r="E36" s="549"/>
      <c r="F36" s="549"/>
      <c r="G36" s="549"/>
      <c r="H36" s="549"/>
      <c r="I36" s="549"/>
      <c r="J36" s="549">
        <v>6.19</v>
      </c>
      <c r="K36" s="549"/>
      <c r="L36" s="549"/>
      <c r="M36" s="549">
        <v>6.8659999999999997</v>
      </c>
      <c r="N36" s="549"/>
      <c r="O36" s="549"/>
      <c r="P36" s="549"/>
      <c r="Q36" s="549"/>
      <c r="R36" s="549"/>
      <c r="S36" s="549"/>
      <c r="T36" s="549"/>
      <c r="U36" s="549"/>
      <c r="V36" s="549"/>
      <c r="W36" s="549"/>
      <c r="X36" s="549"/>
      <c r="Y36" s="549"/>
    </row>
    <row r="37" spans="1:25">
      <c r="A37" s="989"/>
      <c r="B37" s="283" t="s">
        <v>517</v>
      </c>
      <c r="C37" s="549"/>
      <c r="D37" s="549"/>
      <c r="E37" s="549"/>
      <c r="F37" s="549"/>
      <c r="G37" s="549"/>
      <c r="H37" s="549"/>
      <c r="I37" s="549"/>
      <c r="J37" s="549">
        <v>0.45300000000000001</v>
      </c>
      <c r="K37" s="549"/>
      <c r="L37" s="549"/>
      <c r="M37" s="549">
        <v>0.27800000000000002</v>
      </c>
      <c r="N37" s="549"/>
      <c r="O37" s="549"/>
      <c r="P37" s="549"/>
      <c r="Q37" s="549"/>
      <c r="R37" s="549"/>
      <c r="S37" s="549"/>
      <c r="T37" s="549"/>
      <c r="U37" s="549"/>
      <c r="V37" s="549"/>
      <c r="W37" s="549"/>
      <c r="X37" s="549"/>
      <c r="Y37" s="549"/>
    </row>
    <row r="38" spans="1:25">
      <c r="A38" s="989"/>
      <c r="B38" s="283" t="s">
        <v>518</v>
      </c>
      <c r="C38" s="549"/>
      <c r="D38" s="549"/>
      <c r="E38" s="549"/>
      <c r="F38" s="549"/>
      <c r="G38" s="549"/>
      <c r="H38" s="549"/>
      <c r="I38" s="549"/>
      <c r="J38" s="549">
        <v>0.45700000000000002</v>
      </c>
      <c r="K38" s="549"/>
      <c r="L38" s="549"/>
      <c r="M38" s="549">
        <v>1.3320000000000001</v>
      </c>
      <c r="N38" s="549"/>
      <c r="O38" s="549"/>
      <c r="P38" s="549"/>
      <c r="Q38" s="549"/>
      <c r="R38" s="549"/>
      <c r="S38" s="549"/>
      <c r="T38" s="549"/>
      <c r="U38" s="549"/>
      <c r="V38" s="549"/>
      <c r="W38" s="549"/>
      <c r="X38" s="549"/>
      <c r="Y38" s="549"/>
    </row>
    <row r="39" spans="1:25">
      <c r="A39" s="989" t="s">
        <v>11</v>
      </c>
      <c r="B39" s="283" t="s">
        <v>507</v>
      </c>
      <c r="C39" s="549"/>
      <c r="D39" s="549"/>
      <c r="E39" s="549"/>
      <c r="F39" s="549"/>
      <c r="G39" s="549"/>
      <c r="H39" s="549"/>
      <c r="I39" s="549"/>
      <c r="J39" s="549"/>
      <c r="K39" s="549"/>
      <c r="L39" s="549"/>
      <c r="M39" s="549"/>
      <c r="N39" s="549"/>
      <c r="O39" s="549"/>
      <c r="P39" s="549"/>
      <c r="Q39" s="549"/>
      <c r="R39" s="549"/>
      <c r="S39" s="549"/>
      <c r="T39" s="549"/>
      <c r="U39" s="549"/>
      <c r="V39" s="549"/>
      <c r="W39" s="549"/>
      <c r="X39" s="549"/>
      <c r="Y39" s="549"/>
    </row>
    <row r="40" spans="1:25" ht="28">
      <c r="A40" s="989"/>
      <c r="B40" s="283" t="s">
        <v>513</v>
      </c>
      <c r="C40" s="549"/>
      <c r="D40" s="549"/>
      <c r="E40" s="549"/>
      <c r="F40" s="549"/>
      <c r="G40" s="549"/>
      <c r="H40" s="549"/>
      <c r="I40" s="549"/>
      <c r="J40" s="549">
        <v>1.8</v>
      </c>
      <c r="K40" s="549">
        <v>2.2000000000000002</v>
      </c>
      <c r="L40" s="549">
        <v>2.6</v>
      </c>
      <c r="M40" s="549">
        <v>2.48</v>
      </c>
      <c r="N40" s="549">
        <v>2.2789999999999999</v>
      </c>
      <c r="O40" s="549">
        <v>2.6779999999999999</v>
      </c>
      <c r="P40" s="549"/>
      <c r="Q40" s="549">
        <v>2.5670000000000002</v>
      </c>
      <c r="R40" s="549">
        <v>2.2999999999999998</v>
      </c>
      <c r="S40" s="549">
        <v>2.1</v>
      </c>
      <c r="T40" s="549">
        <v>2.7</v>
      </c>
      <c r="U40" s="549">
        <v>2.6</v>
      </c>
      <c r="V40" s="549">
        <v>2.6</v>
      </c>
      <c r="W40" s="549"/>
      <c r="X40" s="549"/>
      <c r="Y40" s="549"/>
    </row>
    <row r="41" spans="1:25">
      <c r="A41" s="989"/>
      <c r="B41" s="283" t="s">
        <v>514</v>
      </c>
      <c r="C41" s="549"/>
      <c r="D41" s="549"/>
      <c r="E41" s="549"/>
      <c r="F41" s="549"/>
      <c r="G41" s="549"/>
      <c r="H41" s="549"/>
      <c r="I41" s="549"/>
      <c r="J41" s="549"/>
      <c r="K41" s="549"/>
      <c r="L41" s="549"/>
      <c r="M41" s="549"/>
      <c r="N41" s="549"/>
      <c r="O41" s="549"/>
      <c r="P41" s="549"/>
      <c r="Q41" s="549"/>
      <c r="R41" s="549"/>
      <c r="S41" s="549"/>
      <c r="T41" s="549"/>
      <c r="U41" s="549"/>
      <c r="V41" s="549"/>
      <c r="W41" s="549"/>
      <c r="X41" s="549"/>
      <c r="Y41" s="549"/>
    </row>
    <row r="42" spans="1:25">
      <c r="A42" s="989"/>
      <c r="B42" s="283" t="s">
        <v>515</v>
      </c>
      <c r="C42" s="549"/>
      <c r="D42" s="549"/>
      <c r="E42" s="549"/>
      <c r="F42" s="549"/>
      <c r="G42" s="549"/>
      <c r="H42" s="549"/>
      <c r="I42" s="549"/>
      <c r="J42" s="549"/>
      <c r="K42" s="549"/>
      <c r="L42" s="549"/>
      <c r="M42" s="549"/>
      <c r="N42" s="549"/>
      <c r="O42" s="549"/>
      <c r="P42" s="549"/>
      <c r="Q42" s="549"/>
      <c r="R42" s="549"/>
      <c r="S42" s="549"/>
      <c r="T42" s="549"/>
      <c r="U42" s="549"/>
      <c r="V42" s="549"/>
      <c r="W42" s="549"/>
      <c r="X42" s="549"/>
      <c r="Y42" s="549"/>
    </row>
    <row r="43" spans="1:25">
      <c r="A43" s="989"/>
      <c r="B43" s="283" t="s">
        <v>516</v>
      </c>
      <c r="C43" s="549"/>
      <c r="D43" s="549"/>
      <c r="E43" s="549"/>
      <c r="F43" s="549"/>
      <c r="G43" s="549"/>
      <c r="H43" s="549"/>
      <c r="I43" s="549"/>
      <c r="J43" s="549"/>
      <c r="K43" s="549"/>
      <c r="L43" s="549"/>
      <c r="M43" s="549"/>
      <c r="N43" s="549"/>
      <c r="O43" s="549"/>
      <c r="P43" s="549"/>
      <c r="Q43" s="549"/>
      <c r="R43" s="549"/>
      <c r="S43" s="549"/>
      <c r="T43" s="549"/>
      <c r="U43" s="549"/>
      <c r="V43" s="549"/>
      <c r="W43" s="549"/>
      <c r="X43" s="549"/>
      <c r="Y43" s="549"/>
    </row>
    <row r="44" spans="1:25">
      <c r="A44" s="989"/>
      <c r="B44" s="283" t="s">
        <v>517</v>
      </c>
      <c r="C44" s="549"/>
      <c r="D44" s="549"/>
      <c r="E44" s="549"/>
      <c r="F44" s="549"/>
      <c r="G44" s="549"/>
      <c r="H44" s="549"/>
      <c r="I44" s="549"/>
      <c r="J44" s="549"/>
      <c r="K44" s="549"/>
      <c r="L44" s="549"/>
      <c r="M44" s="549"/>
      <c r="N44" s="549"/>
      <c r="O44" s="549"/>
      <c r="P44" s="549"/>
      <c r="Q44" s="549"/>
      <c r="R44" s="549"/>
      <c r="S44" s="549"/>
      <c r="T44" s="549"/>
      <c r="U44" s="549"/>
      <c r="V44" s="549"/>
      <c r="W44" s="549"/>
      <c r="X44" s="549"/>
      <c r="Y44" s="549"/>
    </row>
    <row r="45" spans="1:25">
      <c r="A45" s="989"/>
      <c r="B45" s="283" t="s">
        <v>518</v>
      </c>
      <c r="C45" s="549"/>
      <c r="D45" s="549"/>
      <c r="E45" s="549"/>
      <c r="F45" s="549"/>
      <c r="G45" s="549"/>
      <c r="H45" s="549"/>
      <c r="I45" s="549"/>
      <c r="J45" s="549"/>
      <c r="K45" s="549"/>
      <c r="L45" s="549"/>
      <c r="M45" s="549"/>
      <c r="N45" s="549"/>
      <c r="O45" s="549"/>
      <c r="P45" s="549"/>
      <c r="Q45" s="549"/>
      <c r="R45" s="549"/>
      <c r="S45" s="549"/>
      <c r="T45" s="549"/>
      <c r="U45" s="549"/>
      <c r="V45" s="549"/>
      <c r="W45" s="549"/>
      <c r="X45" s="549"/>
      <c r="Y45" s="549"/>
    </row>
    <row r="46" spans="1:25">
      <c r="A46" s="989" t="s">
        <v>10</v>
      </c>
      <c r="B46" s="283" t="s">
        <v>507</v>
      </c>
      <c r="C46" s="549">
        <v>16.859000000000002</v>
      </c>
      <c r="D46" s="549">
        <v>17.564</v>
      </c>
      <c r="E46" s="549">
        <v>17.594000000000001</v>
      </c>
      <c r="F46" s="549">
        <v>18.59</v>
      </c>
      <c r="G46" s="549">
        <v>19.844999999999999</v>
      </c>
      <c r="H46" s="549">
        <v>21.186999999999998</v>
      </c>
      <c r="I46" s="549">
        <v>22.332000000000001</v>
      </c>
      <c r="J46" s="549">
        <v>24.247</v>
      </c>
      <c r="K46" s="549">
        <v>25.661999999999999</v>
      </c>
      <c r="L46" s="549">
        <v>27.298999999999999</v>
      </c>
      <c r="M46" s="549">
        <v>29.388999999999999</v>
      </c>
      <c r="N46" s="549">
        <v>31.207000000000001</v>
      </c>
      <c r="O46" s="549">
        <v>34.325000000000003</v>
      </c>
      <c r="P46" s="549">
        <v>36.699999999999996</v>
      </c>
      <c r="Q46" s="549">
        <v>38</v>
      </c>
      <c r="R46" s="549">
        <v>39.384</v>
      </c>
      <c r="S46" s="549">
        <v>41.106999999999999</v>
      </c>
      <c r="T46" s="549">
        <v>44.483000000000004</v>
      </c>
      <c r="U46" s="549">
        <v>46</v>
      </c>
      <c r="V46" s="549">
        <v>47.400000000000006</v>
      </c>
      <c r="W46" s="549">
        <v>40.5</v>
      </c>
      <c r="X46" s="549">
        <v>50.922000000000004</v>
      </c>
      <c r="Y46" s="549"/>
    </row>
    <row r="47" spans="1:25" ht="28">
      <c r="A47" s="989"/>
      <c r="B47" s="283" t="s">
        <v>513</v>
      </c>
      <c r="C47" s="549">
        <v>13.628</v>
      </c>
      <c r="D47" s="549">
        <v>14.01</v>
      </c>
      <c r="E47" s="549">
        <v>14.031000000000001</v>
      </c>
      <c r="F47" s="549">
        <v>14.808999999999999</v>
      </c>
      <c r="G47" s="549">
        <v>15.906000000000001</v>
      </c>
      <c r="H47" s="549">
        <v>16.876999999999999</v>
      </c>
      <c r="I47" s="549">
        <v>17.805</v>
      </c>
      <c r="J47" s="549">
        <v>19.395</v>
      </c>
      <c r="K47" s="549">
        <v>20.623000000000001</v>
      </c>
      <c r="L47" s="549">
        <v>21.998000000000001</v>
      </c>
      <c r="M47" s="549">
        <v>23.844999999999999</v>
      </c>
      <c r="N47" s="549">
        <v>25.411999999999999</v>
      </c>
      <c r="O47" s="549">
        <v>28.324999999999999</v>
      </c>
      <c r="P47" s="549">
        <v>30.4</v>
      </c>
      <c r="Q47" s="549">
        <v>31.5</v>
      </c>
      <c r="R47" s="549">
        <v>32.692999999999998</v>
      </c>
      <c r="S47" s="549">
        <v>33.777999999999999</v>
      </c>
      <c r="T47" s="549">
        <v>36.581000000000003</v>
      </c>
      <c r="U47" s="549">
        <v>37.799999999999997</v>
      </c>
      <c r="V47" s="549">
        <v>39.1</v>
      </c>
      <c r="W47" s="549">
        <v>40.4</v>
      </c>
      <c r="X47" s="549">
        <v>42.465000000000003</v>
      </c>
      <c r="Y47" s="549"/>
    </row>
    <row r="48" spans="1:25">
      <c r="A48" s="989"/>
      <c r="B48" s="283" t="s">
        <v>514</v>
      </c>
      <c r="C48" s="549"/>
      <c r="D48" s="549"/>
      <c r="E48" s="549"/>
      <c r="F48" s="549"/>
      <c r="G48" s="549"/>
      <c r="H48" s="549"/>
      <c r="I48" s="549"/>
      <c r="J48" s="549"/>
      <c r="K48" s="549"/>
      <c r="L48" s="549"/>
      <c r="M48" s="549"/>
      <c r="N48" s="549"/>
      <c r="O48" s="549"/>
      <c r="P48" s="549"/>
      <c r="Q48" s="549"/>
      <c r="R48" s="549"/>
      <c r="S48" s="549"/>
      <c r="T48" s="549"/>
      <c r="U48" s="549"/>
      <c r="V48" s="549"/>
      <c r="W48" s="549"/>
      <c r="X48" s="549"/>
      <c r="Y48" s="549"/>
    </row>
    <row r="49" spans="1:25">
      <c r="A49" s="989"/>
      <c r="B49" s="283" t="s">
        <v>515</v>
      </c>
      <c r="C49" s="549"/>
      <c r="D49" s="549"/>
      <c r="E49" s="549"/>
      <c r="F49" s="549"/>
      <c r="G49" s="549"/>
      <c r="H49" s="549"/>
      <c r="I49" s="549"/>
      <c r="J49" s="549"/>
      <c r="K49" s="549"/>
      <c r="L49" s="549"/>
      <c r="M49" s="549"/>
      <c r="N49" s="549"/>
      <c r="O49" s="549"/>
      <c r="P49" s="549"/>
      <c r="Q49" s="549"/>
      <c r="R49" s="549"/>
      <c r="S49" s="549"/>
      <c r="T49" s="549"/>
      <c r="U49" s="549"/>
      <c r="V49" s="549"/>
      <c r="W49" s="549"/>
      <c r="X49" s="549"/>
      <c r="Y49" s="549"/>
    </row>
    <row r="50" spans="1:25">
      <c r="A50" s="989"/>
      <c r="B50" s="283" t="s">
        <v>516</v>
      </c>
      <c r="C50" s="549"/>
      <c r="D50" s="549"/>
      <c r="E50" s="549"/>
      <c r="F50" s="549"/>
      <c r="G50" s="549"/>
      <c r="H50" s="549"/>
      <c r="I50" s="549"/>
      <c r="J50" s="549"/>
      <c r="K50" s="549"/>
      <c r="L50" s="549"/>
      <c r="M50" s="549"/>
      <c r="N50" s="549"/>
      <c r="O50" s="549"/>
      <c r="P50" s="549"/>
      <c r="Q50" s="549"/>
      <c r="R50" s="549"/>
      <c r="S50" s="549"/>
      <c r="T50" s="549"/>
      <c r="U50" s="549"/>
      <c r="V50" s="549"/>
      <c r="W50" s="549"/>
      <c r="X50" s="549"/>
      <c r="Y50" s="549"/>
    </row>
    <row r="51" spans="1:25">
      <c r="A51" s="989"/>
      <c r="B51" s="283" t="s">
        <v>517</v>
      </c>
      <c r="C51" s="549">
        <v>3.2309999999999999</v>
      </c>
      <c r="D51" s="549">
        <v>3.5539999999999998</v>
      </c>
      <c r="E51" s="549">
        <v>3.5630000000000002</v>
      </c>
      <c r="F51" s="549">
        <v>3.7810000000000001</v>
      </c>
      <c r="G51" s="549">
        <v>3.9390000000000001</v>
      </c>
      <c r="H51" s="549">
        <v>4.3099999999999996</v>
      </c>
      <c r="I51" s="549">
        <v>4.5270000000000001</v>
      </c>
      <c r="J51" s="549">
        <v>4.8520000000000003</v>
      </c>
      <c r="K51" s="549">
        <v>5.0389999999999997</v>
      </c>
      <c r="L51" s="549">
        <v>5.3010000000000002</v>
      </c>
      <c r="M51" s="549">
        <v>5.5439999999999996</v>
      </c>
      <c r="N51" s="549">
        <v>5.7949999999999999</v>
      </c>
      <c r="O51" s="549">
        <v>6</v>
      </c>
      <c r="P51" s="549">
        <v>6.3</v>
      </c>
      <c r="Q51" s="549">
        <v>6.5</v>
      </c>
      <c r="R51" s="549">
        <v>6.6909999999999998</v>
      </c>
      <c r="S51" s="549">
        <v>7.3289999999999997</v>
      </c>
      <c r="T51" s="549">
        <v>7.9020000000000001</v>
      </c>
      <c r="U51" s="549">
        <v>8.1999999999999993</v>
      </c>
      <c r="V51" s="549">
        <v>8.3000000000000007</v>
      </c>
      <c r="W51" s="549">
        <v>0.1</v>
      </c>
      <c r="X51" s="549">
        <v>8.4570000000000007</v>
      </c>
      <c r="Y51" s="549"/>
    </row>
    <row r="52" spans="1:25">
      <c r="A52" s="989"/>
      <c r="B52" s="283" t="s">
        <v>518</v>
      </c>
      <c r="C52" s="549"/>
      <c r="D52" s="549"/>
      <c r="E52" s="549"/>
      <c r="F52" s="549"/>
      <c r="G52" s="549"/>
      <c r="H52" s="549"/>
      <c r="I52" s="549"/>
      <c r="J52" s="549"/>
      <c r="K52" s="549"/>
      <c r="L52" s="549"/>
      <c r="M52" s="549"/>
      <c r="N52" s="549"/>
      <c r="O52" s="549"/>
      <c r="P52" s="549"/>
      <c r="Q52" s="549"/>
      <c r="R52" s="549"/>
      <c r="S52" s="549"/>
      <c r="T52" s="549"/>
      <c r="U52" s="549"/>
      <c r="V52" s="549"/>
      <c r="W52" s="549"/>
      <c r="X52" s="549"/>
      <c r="Y52" s="549"/>
    </row>
    <row r="53" spans="1:25">
      <c r="A53" s="989" t="s">
        <v>9</v>
      </c>
      <c r="B53" s="283" t="s">
        <v>507</v>
      </c>
      <c r="C53" s="549"/>
      <c r="D53" s="549"/>
      <c r="E53" s="549"/>
      <c r="F53" s="549"/>
      <c r="G53" s="549"/>
      <c r="H53" s="549"/>
      <c r="I53" s="549"/>
      <c r="J53" s="549"/>
      <c r="K53" s="549"/>
      <c r="L53" s="549"/>
      <c r="M53" s="549"/>
      <c r="N53" s="549"/>
      <c r="O53" s="549"/>
      <c r="P53" s="549"/>
      <c r="Q53" s="549"/>
      <c r="R53" s="549"/>
      <c r="S53" s="549"/>
      <c r="T53" s="549"/>
      <c r="U53" s="549"/>
      <c r="V53" s="549"/>
      <c r="W53" s="549"/>
      <c r="X53" s="549"/>
      <c r="Y53" s="549"/>
    </row>
    <row r="54" spans="1:25" ht="28">
      <c r="A54" s="989"/>
      <c r="B54" s="283" t="s">
        <v>513</v>
      </c>
      <c r="C54" s="549"/>
      <c r="D54" s="549"/>
      <c r="E54" s="549"/>
      <c r="F54" s="549"/>
      <c r="G54" s="549"/>
      <c r="H54" s="549"/>
      <c r="I54" s="549"/>
      <c r="J54" s="549"/>
      <c r="K54" s="549"/>
      <c r="L54" s="549"/>
      <c r="M54" s="549"/>
      <c r="N54" s="549"/>
      <c r="O54" s="549"/>
      <c r="P54" s="549"/>
      <c r="Q54" s="549"/>
      <c r="R54" s="549"/>
      <c r="S54" s="549"/>
      <c r="T54" s="549"/>
      <c r="U54" s="549"/>
      <c r="V54" s="549"/>
      <c r="W54" s="549"/>
      <c r="X54" s="549"/>
      <c r="Y54" s="549"/>
    </row>
    <row r="55" spans="1:25">
      <c r="A55" s="989"/>
      <c r="B55" s="283" t="s">
        <v>514</v>
      </c>
      <c r="C55" s="549"/>
      <c r="D55" s="549"/>
      <c r="E55" s="549"/>
      <c r="F55" s="549"/>
      <c r="G55" s="549"/>
      <c r="H55" s="549"/>
      <c r="I55" s="549"/>
      <c r="J55" s="549"/>
      <c r="K55" s="549"/>
      <c r="L55" s="549"/>
      <c r="M55" s="549"/>
      <c r="N55" s="549"/>
      <c r="O55" s="549"/>
      <c r="P55" s="549"/>
      <c r="Q55" s="549"/>
      <c r="R55" s="549"/>
      <c r="S55" s="549"/>
      <c r="T55" s="549"/>
      <c r="U55" s="549"/>
      <c r="V55" s="549"/>
      <c r="W55" s="549"/>
      <c r="X55" s="549"/>
      <c r="Y55" s="549"/>
    </row>
    <row r="56" spans="1:25">
      <c r="A56" s="989"/>
      <c r="B56" s="283" t="s">
        <v>515</v>
      </c>
      <c r="C56" s="549"/>
      <c r="D56" s="549"/>
      <c r="E56" s="549"/>
      <c r="F56" s="549"/>
      <c r="G56" s="549"/>
      <c r="H56" s="549"/>
      <c r="I56" s="549"/>
      <c r="J56" s="549"/>
      <c r="K56" s="549"/>
      <c r="L56" s="549"/>
      <c r="M56" s="549"/>
      <c r="N56" s="549"/>
      <c r="O56" s="549"/>
      <c r="P56" s="549"/>
      <c r="Q56" s="549"/>
      <c r="R56" s="549"/>
      <c r="S56" s="549"/>
      <c r="T56" s="549"/>
      <c r="U56" s="549"/>
      <c r="V56" s="549"/>
      <c r="W56" s="549"/>
      <c r="X56" s="549"/>
      <c r="Y56" s="549"/>
    </row>
    <row r="57" spans="1:25">
      <c r="A57" s="989"/>
      <c r="B57" s="283" t="s">
        <v>516</v>
      </c>
      <c r="C57" s="549"/>
      <c r="D57" s="549"/>
      <c r="E57" s="549"/>
      <c r="F57" s="549"/>
      <c r="G57" s="549"/>
      <c r="H57" s="549"/>
      <c r="I57" s="549"/>
      <c r="J57" s="549"/>
      <c r="K57" s="549"/>
      <c r="L57" s="549"/>
      <c r="M57" s="549"/>
      <c r="N57" s="549"/>
      <c r="O57" s="549"/>
      <c r="P57" s="549"/>
      <c r="Q57" s="549"/>
      <c r="R57" s="549"/>
      <c r="S57" s="549"/>
      <c r="T57" s="549"/>
      <c r="U57" s="549"/>
      <c r="V57" s="549"/>
      <c r="W57" s="549"/>
      <c r="X57" s="549"/>
      <c r="Y57" s="549"/>
    </row>
    <row r="58" spans="1:25">
      <c r="A58" s="989"/>
      <c r="B58" s="283" t="s">
        <v>517</v>
      </c>
      <c r="C58" s="549"/>
      <c r="D58" s="549"/>
      <c r="E58" s="549"/>
      <c r="F58" s="549"/>
      <c r="G58" s="549"/>
      <c r="H58" s="549"/>
      <c r="I58" s="549"/>
      <c r="J58" s="549"/>
      <c r="K58" s="549"/>
      <c r="L58" s="549"/>
      <c r="M58" s="549"/>
      <c r="N58" s="549"/>
      <c r="O58" s="549"/>
      <c r="P58" s="549"/>
      <c r="Q58" s="549"/>
      <c r="R58" s="549"/>
      <c r="S58" s="549"/>
      <c r="T58" s="549"/>
      <c r="U58" s="549"/>
      <c r="V58" s="549"/>
      <c r="W58" s="549"/>
      <c r="X58" s="549"/>
      <c r="Y58" s="549"/>
    </row>
    <row r="59" spans="1:25">
      <c r="A59" s="989"/>
      <c r="B59" s="283" t="s">
        <v>518</v>
      </c>
      <c r="C59" s="549"/>
      <c r="D59" s="549"/>
      <c r="E59" s="549"/>
      <c r="F59" s="549"/>
      <c r="G59" s="549"/>
      <c r="H59" s="549"/>
      <c r="I59" s="549"/>
      <c r="J59" s="549"/>
      <c r="K59" s="549"/>
      <c r="L59" s="549"/>
      <c r="M59" s="549"/>
      <c r="N59" s="549"/>
      <c r="O59" s="549"/>
      <c r="P59" s="549"/>
      <c r="Q59" s="549"/>
      <c r="R59" s="549"/>
      <c r="S59" s="549"/>
      <c r="T59" s="549"/>
      <c r="U59" s="549"/>
      <c r="V59" s="549"/>
      <c r="W59" s="549"/>
      <c r="X59" s="549"/>
      <c r="Y59" s="549"/>
    </row>
    <row r="60" spans="1:25">
      <c r="A60" s="989" t="s">
        <v>8</v>
      </c>
      <c r="B60" s="283" t="s">
        <v>507</v>
      </c>
      <c r="C60" s="549"/>
      <c r="D60" s="549"/>
      <c r="E60" s="549"/>
      <c r="F60" s="549"/>
      <c r="G60" s="549"/>
      <c r="H60" s="549"/>
      <c r="I60" s="549">
        <v>25.798000000000002</v>
      </c>
      <c r="J60" s="549">
        <v>26.6</v>
      </c>
      <c r="K60" s="549">
        <v>29.1</v>
      </c>
      <c r="L60" s="549">
        <v>27.7</v>
      </c>
      <c r="M60" s="549">
        <v>27.741</v>
      </c>
      <c r="N60" s="549">
        <v>28.607999999999997</v>
      </c>
      <c r="O60" s="549">
        <v>29.177000000000003</v>
      </c>
      <c r="P60" s="549">
        <v>29.418999999999997</v>
      </c>
      <c r="Q60" s="549">
        <v>29.631000000000004</v>
      </c>
      <c r="R60" s="549">
        <v>29.633999999999997</v>
      </c>
      <c r="S60" s="549">
        <v>30.800999999999998</v>
      </c>
      <c r="T60" s="549">
        <v>31.085000000000001</v>
      </c>
      <c r="U60" s="549">
        <v>31.366999999999997</v>
      </c>
      <c r="V60" s="549">
        <v>31.55</v>
      </c>
      <c r="W60" s="549">
        <v>32.253</v>
      </c>
      <c r="X60" s="549">
        <v>27.858000000000004</v>
      </c>
      <c r="Y60" s="549">
        <v>27.626000000000001</v>
      </c>
    </row>
    <row r="61" spans="1:25" ht="28">
      <c r="A61" s="989"/>
      <c r="B61" s="283" t="s">
        <v>513</v>
      </c>
      <c r="C61" s="549"/>
      <c r="D61" s="549"/>
      <c r="E61" s="549"/>
      <c r="F61" s="549"/>
      <c r="G61" s="549"/>
      <c r="H61" s="549"/>
      <c r="I61" s="549">
        <v>19.536000000000001</v>
      </c>
      <c r="J61" s="549">
        <v>20.5</v>
      </c>
      <c r="K61" s="549">
        <v>22.7</v>
      </c>
      <c r="L61" s="549">
        <v>20.9</v>
      </c>
      <c r="M61" s="549">
        <v>21.27</v>
      </c>
      <c r="N61" s="549">
        <v>21.83</v>
      </c>
      <c r="O61" s="549">
        <v>22.225000000000001</v>
      </c>
      <c r="P61" s="549">
        <v>22.396999999999998</v>
      </c>
      <c r="Q61" s="549">
        <v>22.559000000000001</v>
      </c>
      <c r="R61" s="549">
        <v>22.582999999999998</v>
      </c>
      <c r="S61" s="549">
        <v>23.638999999999999</v>
      </c>
      <c r="T61" s="549">
        <v>24.183</v>
      </c>
      <c r="U61" s="549">
        <v>24.411999999999999</v>
      </c>
      <c r="V61" s="549">
        <v>24.51</v>
      </c>
      <c r="W61" s="549">
        <v>25.039000000000001</v>
      </c>
      <c r="X61" s="549">
        <v>21.693000000000001</v>
      </c>
      <c r="Y61" s="549">
        <v>21.809000000000001</v>
      </c>
    </row>
    <row r="62" spans="1:25">
      <c r="A62" s="989"/>
      <c r="B62" s="283" t="s">
        <v>514</v>
      </c>
      <c r="C62" s="549"/>
      <c r="D62" s="549"/>
      <c r="E62" s="549"/>
      <c r="F62" s="549"/>
      <c r="G62" s="549"/>
      <c r="H62" s="549"/>
      <c r="I62" s="549"/>
      <c r="J62" s="549"/>
      <c r="K62" s="549"/>
      <c r="L62" s="549"/>
      <c r="M62" s="549"/>
      <c r="N62" s="549"/>
      <c r="O62" s="549"/>
      <c r="P62" s="549"/>
      <c r="Q62" s="549"/>
      <c r="R62" s="549"/>
      <c r="S62" s="549"/>
      <c r="T62" s="549"/>
      <c r="U62" s="549"/>
      <c r="V62" s="549"/>
      <c r="W62" s="549"/>
      <c r="X62" s="549"/>
      <c r="Y62" s="549" t="s">
        <v>25</v>
      </c>
    </row>
    <row r="63" spans="1:25">
      <c r="A63" s="989"/>
      <c r="B63" s="283" t="s">
        <v>515</v>
      </c>
      <c r="C63" s="549"/>
      <c r="D63" s="549"/>
      <c r="E63" s="549"/>
      <c r="F63" s="549"/>
      <c r="G63" s="549"/>
      <c r="H63" s="549"/>
      <c r="I63" s="549">
        <v>1.8049999999999999</v>
      </c>
      <c r="J63" s="549">
        <v>1.7</v>
      </c>
      <c r="K63" s="549">
        <v>2.1</v>
      </c>
      <c r="L63" s="549">
        <v>2.6</v>
      </c>
      <c r="M63" s="549">
        <v>2.5720000000000001</v>
      </c>
      <c r="N63" s="549">
        <v>2.6779999999999999</v>
      </c>
      <c r="O63" s="549">
        <v>3.0059999999999998</v>
      </c>
      <c r="P63" s="549">
        <v>3.157</v>
      </c>
      <c r="Q63" s="549">
        <v>3.266</v>
      </c>
      <c r="R63" s="549">
        <v>3.258</v>
      </c>
      <c r="S63" s="549">
        <v>3.407</v>
      </c>
      <c r="T63" s="549">
        <v>3.238</v>
      </c>
      <c r="U63" s="549">
        <v>3.351</v>
      </c>
      <c r="V63" s="549">
        <v>3.5259999999999998</v>
      </c>
      <c r="W63" s="549">
        <v>3.6619999999999999</v>
      </c>
      <c r="X63" s="549">
        <v>3.4630000000000001</v>
      </c>
      <c r="Y63" s="549">
        <v>3.081</v>
      </c>
    </row>
    <row r="64" spans="1:25">
      <c r="A64" s="989"/>
      <c r="B64" s="283" t="s">
        <v>516</v>
      </c>
      <c r="C64" s="549"/>
      <c r="D64" s="549"/>
      <c r="E64" s="549"/>
      <c r="F64" s="549"/>
      <c r="G64" s="549"/>
      <c r="H64" s="549"/>
      <c r="I64" s="549"/>
      <c r="J64" s="549"/>
      <c r="K64" s="549"/>
      <c r="L64" s="549"/>
      <c r="M64" s="549"/>
      <c r="N64" s="549"/>
      <c r="O64" s="549"/>
      <c r="P64" s="549"/>
      <c r="Q64" s="549"/>
      <c r="R64" s="549"/>
      <c r="S64" s="549"/>
      <c r="T64" s="549"/>
      <c r="U64" s="549"/>
      <c r="V64" s="549"/>
      <c r="W64" s="549"/>
      <c r="X64" s="549"/>
      <c r="Y64" s="549" t="s">
        <v>25</v>
      </c>
    </row>
    <row r="65" spans="1:25">
      <c r="A65" s="989"/>
      <c r="B65" s="283" t="s">
        <v>517</v>
      </c>
      <c r="C65" s="549"/>
      <c r="D65" s="549"/>
      <c r="E65" s="549"/>
      <c r="F65" s="549"/>
      <c r="G65" s="549"/>
      <c r="H65" s="549"/>
      <c r="I65" s="549">
        <v>4.4569999999999999</v>
      </c>
      <c r="J65" s="549">
        <v>4.4000000000000004</v>
      </c>
      <c r="K65" s="549">
        <v>4.3</v>
      </c>
      <c r="L65" s="549">
        <v>4.2</v>
      </c>
      <c r="M65" s="549">
        <v>3.899</v>
      </c>
      <c r="N65" s="549">
        <v>4.0999999999999996</v>
      </c>
      <c r="O65" s="549">
        <v>3.9460000000000002</v>
      </c>
      <c r="P65" s="549">
        <v>3.8650000000000002</v>
      </c>
      <c r="Q65" s="549">
        <v>3.806</v>
      </c>
      <c r="R65" s="549">
        <v>3.7930000000000001</v>
      </c>
      <c r="S65" s="549">
        <v>3.7549999999999999</v>
      </c>
      <c r="T65" s="549">
        <v>3.6640000000000001</v>
      </c>
      <c r="U65" s="549">
        <v>3.6040000000000001</v>
      </c>
      <c r="V65" s="549">
        <v>3.5139999999999998</v>
      </c>
      <c r="W65" s="549">
        <v>3.552</v>
      </c>
      <c r="X65" s="549">
        <v>2.702</v>
      </c>
      <c r="Y65" s="549">
        <v>2.7360000000000002</v>
      </c>
    </row>
    <row r="66" spans="1:25">
      <c r="A66" s="989"/>
      <c r="B66" s="283" t="s">
        <v>518</v>
      </c>
      <c r="C66" s="549"/>
      <c r="D66" s="549"/>
      <c r="E66" s="549"/>
      <c r="F66" s="549"/>
      <c r="G66" s="549"/>
      <c r="H66" s="549"/>
      <c r="I66" s="549"/>
      <c r="J66" s="549"/>
      <c r="K66" s="549"/>
      <c r="L66" s="549"/>
      <c r="M66" s="549"/>
      <c r="N66" s="549"/>
      <c r="O66" s="549"/>
      <c r="P66" s="549"/>
      <c r="Q66" s="549"/>
      <c r="R66" s="549"/>
      <c r="S66" s="549"/>
      <c r="T66" s="549"/>
      <c r="U66" s="549"/>
      <c r="V66" s="549"/>
      <c r="W66" s="549"/>
      <c r="X66" s="549"/>
      <c r="Y66" s="549" t="s">
        <v>25</v>
      </c>
    </row>
    <row r="67" spans="1:25">
      <c r="A67" s="989" t="s">
        <v>6</v>
      </c>
      <c r="B67" s="283" t="s">
        <v>507</v>
      </c>
      <c r="C67" s="549"/>
      <c r="D67" s="549"/>
      <c r="E67" s="549"/>
      <c r="F67" s="549"/>
      <c r="G67" s="549"/>
      <c r="H67" s="549"/>
      <c r="I67" s="549"/>
      <c r="J67" s="549"/>
      <c r="K67" s="549"/>
      <c r="L67" s="549"/>
      <c r="M67" s="549">
        <v>33.700000000000003</v>
      </c>
      <c r="N67" s="549">
        <v>42.000000000000007</v>
      </c>
      <c r="O67" s="549">
        <v>45.300000000000004</v>
      </c>
      <c r="P67" s="549"/>
      <c r="Q67" s="549"/>
      <c r="R67" s="549"/>
      <c r="S67" s="549">
        <v>43.9</v>
      </c>
      <c r="T67" s="549"/>
      <c r="U67" s="549"/>
      <c r="V67" s="549"/>
      <c r="W67" s="549"/>
      <c r="X67" s="549"/>
      <c r="Y67" s="549"/>
    </row>
    <row r="68" spans="1:25" ht="28">
      <c r="A68" s="989"/>
      <c r="B68" s="283" t="s">
        <v>513</v>
      </c>
      <c r="C68" s="549"/>
      <c r="D68" s="549"/>
      <c r="E68" s="549"/>
      <c r="F68" s="549"/>
      <c r="G68" s="549"/>
      <c r="H68" s="549"/>
      <c r="I68" s="549"/>
      <c r="J68" s="549"/>
      <c r="K68" s="549"/>
      <c r="L68" s="549"/>
      <c r="M68" s="549">
        <v>9</v>
      </c>
      <c r="N68" s="549">
        <v>12.6</v>
      </c>
      <c r="O68" s="549">
        <v>15.1</v>
      </c>
      <c r="P68" s="549"/>
      <c r="Q68" s="549"/>
      <c r="R68" s="549"/>
      <c r="S68" s="549">
        <v>21.5</v>
      </c>
      <c r="T68" s="549"/>
      <c r="U68" s="549"/>
      <c r="V68" s="549"/>
      <c r="W68" s="549"/>
      <c r="X68" s="549"/>
      <c r="Y68" s="549"/>
    </row>
    <row r="69" spans="1:25">
      <c r="A69" s="989"/>
      <c r="B69" s="283" t="s">
        <v>514</v>
      </c>
      <c r="C69" s="549"/>
      <c r="D69" s="549"/>
      <c r="E69" s="549"/>
      <c r="F69" s="549"/>
      <c r="G69" s="549"/>
      <c r="H69" s="549"/>
      <c r="I69" s="549"/>
      <c r="J69" s="549"/>
      <c r="K69" s="549"/>
      <c r="L69" s="549"/>
      <c r="M69" s="549"/>
      <c r="N69" s="549"/>
      <c r="O69" s="549"/>
      <c r="P69" s="549"/>
      <c r="Q69" s="549"/>
      <c r="R69" s="549"/>
      <c r="S69" s="549"/>
      <c r="T69" s="549"/>
      <c r="U69" s="549"/>
      <c r="V69" s="549"/>
      <c r="W69" s="549"/>
      <c r="X69" s="549"/>
      <c r="Y69" s="549"/>
    </row>
    <row r="70" spans="1:25">
      <c r="A70" s="989"/>
      <c r="B70" s="283" t="s">
        <v>515</v>
      </c>
      <c r="C70" s="549"/>
      <c r="D70" s="549"/>
      <c r="E70" s="549"/>
      <c r="F70" s="549"/>
      <c r="G70" s="549"/>
      <c r="H70" s="549"/>
      <c r="I70" s="549"/>
      <c r="J70" s="549"/>
      <c r="K70" s="549"/>
      <c r="L70" s="549"/>
      <c r="M70" s="549">
        <v>14.1</v>
      </c>
      <c r="N70" s="549">
        <v>17.100000000000001</v>
      </c>
      <c r="O70" s="549">
        <v>17.399999999999999</v>
      </c>
      <c r="P70" s="549"/>
      <c r="Q70" s="549"/>
      <c r="R70" s="549"/>
      <c r="S70" s="549">
        <v>21.1</v>
      </c>
      <c r="T70" s="549"/>
      <c r="U70" s="549"/>
      <c r="V70" s="549"/>
      <c r="W70" s="549"/>
      <c r="X70" s="549"/>
      <c r="Y70" s="549"/>
    </row>
    <row r="71" spans="1:25">
      <c r="A71" s="989"/>
      <c r="B71" s="283" t="s">
        <v>516</v>
      </c>
      <c r="C71" s="549"/>
      <c r="D71" s="549"/>
      <c r="E71" s="549"/>
      <c r="F71" s="549"/>
      <c r="G71" s="549"/>
      <c r="H71" s="549"/>
      <c r="I71" s="549"/>
      <c r="J71" s="549"/>
      <c r="K71" s="549"/>
      <c r="L71" s="549"/>
      <c r="M71" s="549">
        <v>8.3000000000000007</v>
      </c>
      <c r="N71" s="549">
        <v>10</v>
      </c>
      <c r="O71" s="549">
        <v>10</v>
      </c>
      <c r="P71" s="549"/>
      <c r="Q71" s="549"/>
      <c r="R71" s="549"/>
      <c r="S71" s="549"/>
      <c r="T71" s="549"/>
      <c r="U71" s="549"/>
      <c r="V71" s="549"/>
      <c r="W71" s="549"/>
      <c r="X71" s="549"/>
      <c r="Y71" s="549"/>
    </row>
    <row r="72" spans="1:25">
      <c r="A72" s="989"/>
      <c r="B72" s="283" t="s">
        <v>517</v>
      </c>
      <c r="C72" s="549"/>
      <c r="D72" s="549"/>
      <c r="E72" s="549"/>
      <c r="F72" s="549"/>
      <c r="G72" s="549"/>
      <c r="H72" s="549"/>
      <c r="I72" s="549"/>
      <c r="J72" s="549"/>
      <c r="K72" s="549"/>
      <c r="L72" s="549"/>
      <c r="M72" s="549">
        <v>0.2</v>
      </c>
      <c r="N72" s="549">
        <v>0.2</v>
      </c>
      <c r="O72" s="549">
        <v>0.7</v>
      </c>
      <c r="P72" s="549"/>
      <c r="Q72" s="549"/>
      <c r="R72" s="549"/>
      <c r="S72" s="549">
        <v>1.3</v>
      </c>
      <c r="T72" s="549"/>
      <c r="U72" s="549"/>
      <c r="V72" s="549"/>
      <c r="W72" s="549"/>
      <c r="X72" s="549"/>
      <c r="Y72" s="549"/>
    </row>
    <row r="73" spans="1:25">
      <c r="A73" s="989"/>
      <c r="B73" s="283" t="s">
        <v>518</v>
      </c>
      <c r="C73" s="549"/>
      <c r="D73" s="549"/>
      <c r="E73" s="549"/>
      <c r="F73" s="549"/>
      <c r="G73" s="549"/>
      <c r="H73" s="549"/>
      <c r="I73" s="549"/>
      <c r="J73" s="549"/>
      <c r="K73" s="549"/>
      <c r="L73" s="549"/>
      <c r="M73" s="549">
        <v>2.1</v>
      </c>
      <c r="N73" s="549">
        <v>2.1</v>
      </c>
      <c r="O73" s="549">
        <v>2.1</v>
      </c>
      <c r="P73" s="549"/>
      <c r="Q73" s="549"/>
      <c r="R73" s="549"/>
      <c r="S73" s="549"/>
      <c r="T73" s="549"/>
      <c r="U73" s="549"/>
      <c r="V73" s="549"/>
      <c r="W73" s="549"/>
      <c r="X73" s="549"/>
      <c r="Y73" s="549"/>
    </row>
    <row r="74" spans="1:25">
      <c r="A74" s="989" t="s">
        <v>5</v>
      </c>
      <c r="B74" s="283" t="s">
        <v>507</v>
      </c>
      <c r="C74" s="549"/>
      <c r="D74" s="549"/>
      <c r="E74" s="549"/>
      <c r="F74" s="549"/>
      <c r="G74" s="549"/>
      <c r="H74" s="549"/>
      <c r="I74" s="549"/>
      <c r="J74" s="549"/>
      <c r="K74" s="549"/>
      <c r="L74" s="549"/>
      <c r="M74" s="549"/>
      <c r="N74" s="549">
        <v>21.9</v>
      </c>
      <c r="O74" s="549">
        <v>48.1</v>
      </c>
      <c r="P74" s="549">
        <v>41.5</v>
      </c>
      <c r="Q74" s="549">
        <v>37.9</v>
      </c>
      <c r="R74" s="549">
        <v>44.7</v>
      </c>
      <c r="S74" s="549">
        <v>42.4</v>
      </c>
      <c r="T74" s="549"/>
      <c r="U74" s="549"/>
      <c r="V74" s="549"/>
      <c r="W74" s="549"/>
      <c r="X74" s="549"/>
      <c r="Y74" s="549"/>
    </row>
    <row r="75" spans="1:25" ht="28">
      <c r="A75" s="989"/>
      <c r="B75" s="283" t="s">
        <v>513</v>
      </c>
      <c r="C75" s="549"/>
      <c r="D75" s="549"/>
      <c r="E75" s="549"/>
      <c r="F75" s="549"/>
      <c r="G75" s="549"/>
      <c r="H75" s="549"/>
      <c r="I75" s="549"/>
      <c r="J75" s="549"/>
      <c r="K75" s="549"/>
      <c r="L75" s="549"/>
      <c r="M75" s="549"/>
      <c r="N75" s="549"/>
      <c r="O75" s="549"/>
      <c r="P75" s="549"/>
      <c r="Q75" s="549"/>
      <c r="R75" s="549"/>
      <c r="S75" s="549"/>
      <c r="T75" s="549"/>
      <c r="U75" s="549"/>
      <c r="V75" s="549"/>
      <c r="W75" s="549"/>
      <c r="X75" s="549"/>
      <c r="Y75" s="549"/>
    </row>
    <row r="76" spans="1:25">
      <c r="A76" s="989"/>
      <c r="B76" s="283" t="s">
        <v>514</v>
      </c>
      <c r="C76" s="549"/>
      <c r="D76" s="549"/>
      <c r="E76" s="549"/>
      <c r="F76" s="549"/>
      <c r="G76" s="549"/>
      <c r="H76" s="549"/>
      <c r="I76" s="549"/>
      <c r="J76" s="549"/>
      <c r="K76" s="549"/>
      <c r="L76" s="549"/>
      <c r="M76" s="549"/>
      <c r="N76" s="549"/>
      <c r="O76" s="549"/>
      <c r="P76" s="549"/>
      <c r="Q76" s="549"/>
      <c r="R76" s="549"/>
      <c r="S76" s="549"/>
      <c r="T76" s="549"/>
      <c r="U76" s="549"/>
      <c r="V76" s="549"/>
      <c r="W76" s="549"/>
      <c r="X76" s="549"/>
      <c r="Y76" s="549"/>
    </row>
    <row r="77" spans="1:25">
      <c r="A77" s="989"/>
      <c r="B77" s="283" t="s">
        <v>515</v>
      </c>
      <c r="C77" s="549"/>
      <c r="D77" s="549"/>
      <c r="E77" s="549"/>
      <c r="F77" s="549"/>
      <c r="G77" s="549"/>
      <c r="H77" s="549"/>
      <c r="I77" s="549"/>
      <c r="J77" s="549"/>
      <c r="K77" s="549"/>
      <c r="L77" s="549"/>
      <c r="M77" s="549"/>
      <c r="N77" s="549"/>
      <c r="O77" s="549"/>
      <c r="P77" s="549"/>
      <c r="Q77" s="549"/>
      <c r="R77" s="549"/>
      <c r="S77" s="549"/>
      <c r="T77" s="549"/>
      <c r="U77" s="549"/>
      <c r="V77" s="549"/>
      <c r="W77" s="549"/>
      <c r="X77" s="549"/>
      <c r="Y77" s="549"/>
    </row>
    <row r="78" spans="1:25">
      <c r="A78" s="989"/>
      <c r="B78" s="283" t="s">
        <v>516</v>
      </c>
      <c r="C78" s="549"/>
      <c r="D78" s="549"/>
      <c r="E78" s="549"/>
      <c r="F78" s="549"/>
      <c r="G78" s="549"/>
      <c r="H78" s="549"/>
      <c r="I78" s="549"/>
      <c r="J78" s="549"/>
      <c r="K78" s="549"/>
      <c r="L78" s="549"/>
      <c r="M78" s="549"/>
      <c r="N78" s="549"/>
      <c r="O78" s="549"/>
      <c r="P78" s="549"/>
      <c r="Q78" s="549"/>
      <c r="R78" s="549"/>
      <c r="S78" s="549"/>
      <c r="T78" s="549"/>
      <c r="U78" s="549"/>
      <c r="V78" s="549"/>
      <c r="W78" s="549"/>
      <c r="X78" s="549"/>
      <c r="Y78" s="549"/>
    </row>
    <row r="79" spans="1:25">
      <c r="A79" s="989"/>
      <c r="B79" s="283" t="s">
        <v>517</v>
      </c>
      <c r="C79" s="549"/>
      <c r="D79" s="549"/>
      <c r="E79" s="549"/>
      <c r="F79" s="549"/>
      <c r="G79" s="549"/>
      <c r="H79" s="549"/>
      <c r="I79" s="549"/>
      <c r="J79" s="549"/>
      <c r="K79" s="549"/>
      <c r="L79" s="549"/>
      <c r="M79" s="549"/>
      <c r="N79" s="549"/>
      <c r="O79" s="549"/>
      <c r="P79" s="549"/>
      <c r="Q79" s="549"/>
      <c r="R79" s="549"/>
      <c r="S79" s="549"/>
      <c r="T79" s="549"/>
      <c r="U79" s="549"/>
      <c r="V79" s="549"/>
      <c r="W79" s="549"/>
      <c r="X79" s="549"/>
      <c r="Y79" s="549"/>
    </row>
    <row r="80" spans="1:25">
      <c r="A80" s="989"/>
      <c r="B80" s="283" t="s">
        <v>518</v>
      </c>
      <c r="C80" s="549"/>
      <c r="D80" s="549"/>
      <c r="E80" s="549"/>
      <c r="F80" s="549"/>
      <c r="G80" s="549"/>
      <c r="H80" s="549"/>
      <c r="I80" s="549"/>
      <c r="J80" s="549"/>
      <c r="K80" s="549"/>
      <c r="L80" s="549"/>
      <c r="M80" s="549"/>
      <c r="N80" s="549"/>
      <c r="O80" s="549"/>
      <c r="P80" s="549"/>
      <c r="Q80" s="549"/>
      <c r="R80" s="549"/>
      <c r="S80" s="549"/>
      <c r="T80" s="549"/>
      <c r="U80" s="549"/>
      <c r="V80" s="549"/>
      <c r="W80" s="549"/>
      <c r="X80" s="549"/>
      <c r="Y80" s="549"/>
    </row>
    <row r="81" spans="1:25">
      <c r="A81" s="989" t="s">
        <v>4</v>
      </c>
      <c r="B81" s="283" t="s">
        <v>507</v>
      </c>
      <c r="C81" s="549"/>
      <c r="D81" s="549"/>
      <c r="E81" s="549"/>
      <c r="F81" s="549"/>
      <c r="G81" s="549"/>
      <c r="H81" s="549"/>
      <c r="I81" s="549"/>
      <c r="J81" s="549"/>
      <c r="K81" s="549"/>
      <c r="L81" s="549"/>
      <c r="M81" s="549"/>
      <c r="N81" s="549"/>
      <c r="O81" s="549"/>
      <c r="P81" s="549"/>
      <c r="Q81" s="549"/>
      <c r="R81" s="549"/>
      <c r="S81" s="549"/>
      <c r="T81" s="549"/>
      <c r="U81" s="549"/>
      <c r="V81" s="549"/>
      <c r="W81" s="549"/>
      <c r="X81" s="549"/>
      <c r="Y81" s="549"/>
    </row>
    <row r="82" spans="1:25" ht="28">
      <c r="A82" s="989"/>
      <c r="B82" s="283" t="s">
        <v>513</v>
      </c>
      <c r="C82" s="549"/>
      <c r="D82" s="549"/>
      <c r="E82" s="549"/>
      <c r="F82" s="549"/>
      <c r="G82" s="549"/>
      <c r="H82" s="549"/>
      <c r="I82" s="549"/>
      <c r="J82" s="549"/>
      <c r="K82" s="549"/>
      <c r="L82" s="549"/>
      <c r="M82" s="549"/>
      <c r="N82" s="549"/>
      <c r="O82" s="549"/>
      <c r="P82" s="549"/>
      <c r="Q82" s="549"/>
      <c r="R82" s="549"/>
      <c r="S82" s="549"/>
      <c r="T82" s="549"/>
      <c r="U82" s="549"/>
      <c r="V82" s="549"/>
      <c r="W82" s="549"/>
      <c r="X82" s="549"/>
      <c r="Y82" s="549"/>
    </row>
    <row r="83" spans="1:25">
      <c r="A83" s="989"/>
      <c r="B83" s="283" t="s">
        <v>514</v>
      </c>
      <c r="C83" s="549"/>
      <c r="D83" s="549"/>
      <c r="E83" s="549"/>
      <c r="F83" s="549"/>
      <c r="G83" s="549"/>
      <c r="H83" s="549"/>
      <c r="I83" s="549"/>
      <c r="J83" s="549"/>
      <c r="K83" s="549"/>
      <c r="L83" s="549"/>
      <c r="M83" s="549"/>
      <c r="N83" s="549"/>
      <c r="O83" s="549"/>
      <c r="P83" s="549"/>
      <c r="Q83" s="549"/>
      <c r="R83" s="549"/>
      <c r="S83" s="549"/>
      <c r="T83" s="549"/>
      <c r="U83" s="549"/>
      <c r="V83" s="549"/>
      <c r="W83" s="549"/>
      <c r="X83" s="549"/>
      <c r="Y83" s="549"/>
    </row>
    <row r="84" spans="1:25">
      <c r="A84" s="989"/>
      <c r="B84" s="283" t="s">
        <v>515</v>
      </c>
      <c r="C84" s="549"/>
      <c r="D84" s="549"/>
      <c r="E84" s="549"/>
      <c r="F84" s="549"/>
      <c r="G84" s="549"/>
      <c r="H84" s="549"/>
      <c r="I84" s="549"/>
      <c r="J84" s="549"/>
      <c r="K84" s="549"/>
      <c r="L84" s="549"/>
      <c r="M84" s="549"/>
      <c r="N84" s="549"/>
      <c r="O84" s="549"/>
      <c r="P84" s="549"/>
      <c r="Q84" s="549"/>
      <c r="R84" s="549"/>
      <c r="S84" s="549"/>
      <c r="T84" s="549"/>
      <c r="U84" s="549"/>
      <c r="V84" s="549"/>
      <c r="W84" s="549"/>
      <c r="X84" s="549"/>
      <c r="Y84" s="549"/>
    </row>
    <row r="85" spans="1:25">
      <c r="A85" s="989"/>
      <c r="B85" s="283" t="s">
        <v>516</v>
      </c>
      <c r="C85" s="549"/>
      <c r="D85" s="549"/>
      <c r="E85" s="549"/>
      <c r="F85" s="549"/>
      <c r="G85" s="549"/>
      <c r="H85" s="549"/>
      <c r="I85" s="549"/>
      <c r="J85" s="549"/>
      <c r="K85" s="549"/>
      <c r="L85" s="549"/>
      <c r="M85" s="549"/>
      <c r="N85" s="549"/>
      <c r="O85" s="549"/>
      <c r="P85" s="549"/>
      <c r="Q85" s="549"/>
      <c r="R85" s="549"/>
      <c r="S85" s="549"/>
      <c r="T85" s="549"/>
      <c r="U85" s="549"/>
      <c r="V85" s="549"/>
      <c r="W85" s="549"/>
      <c r="X85" s="549"/>
      <c r="Y85" s="549"/>
    </row>
    <row r="86" spans="1:25">
      <c r="A86" s="989"/>
      <c r="B86" s="283" t="s">
        <v>517</v>
      </c>
      <c r="C86" s="549"/>
      <c r="D86" s="549"/>
      <c r="E86" s="549"/>
      <c r="F86" s="549"/>
      <c r="G86" s="549"/>
      <c r="H86" s="549"/>
      <c r="I86" s="549"/>
      <c r="J86" s="549"/>
      <c r="K86" s="549"/>
      <c r="L86" s="549"/>
      <c r="M86" s="549"/>
      <c r="N86" s="549"/>
      <c r="O86" s="549"/>
      <c r="P86" s="549"/>
      <c r="Q86" s="549"/>
      <c r="R86" s="549"/>
      <c r="S86" s="549"/>
      <c r="T86" s="549"/>
      <c r="U86" s="549"/>
      <c r="V86" s="549"/>
      <c r="W86" s="549"/>
      <c r="X86" s="549"/>
      <c r="Y86" s="549"/>
    </row>
    <row r="87" spans="1:25">
      <c r="A87" s="989"/>
      <c r="B87" s="283" t="s">
        <v>518</v>
      </c>
      <c r="C87" s="549"/>
      <c r="D87" s="549"/>
      <c r="E87" s="549"/>
      <c r="F87" s="549"/>
      <c r="G87" s="549"/>
      <c r="H87" s="549"/>
      <c r="I87" s="549"/>
      <c r="J87" s="549"/>
      <c r="K87" s="549"/>
      <c r="L87" s="549"/>
      <c r="M87" s="549"/>
      <c r="N87" s="549"/>
      <c r="O87" s="549"/>
      <c r="P87" s="549"/>
      <c r="Q87" s="549"/>
      <c r="R87" s="549"/>
      <c r="S87" s="549"/>
      <c r="T87" s="549"/>
      <c r="U87" s="549"/>
      <c r="V87" s="549"/>
      <c r="W87" s="549"/>
      <c r="X87" s="549"/>
      <c r="Y87" s="549"/>
    </row>
    <row r="88" spans="1:25">
      <c r="A88" s="989" t="s">
        <v>3</v>
      </c>
      <c r="B88" s="283" t="s">
        <v>507</v>
      </c>
      <c r="C88" s="549"/>
      <c r="D88" s="549"/>
      <c r="E88" s="549"/>
      <c r="F88" s="549"/>
      <c r="G88" s="549"/>
      <c r="H88" s="549">
        <v>507.38499999999999</v>
      </c>
      <c r="I88" s="549">
        <v>553.71299999999997</v>
      </c>
      <c r="J88" s="549">
        <v>569.67700000000002</v>
      </c>
      <c r="K88" s="549">
        <v>607</v>
      </c>
      <c r="L88" s="549">
        <v>554</v>
      </c>
      <c r="M88" s="549">
        <v>567.29999999999995</v>
      </c>
      <c r="N88" s="549">
        <v>622.9</v>
      </c>
      <c r="O88" s="549">
        <v>646.40000000000009</v>
      </c>
      <c r="P88" s="549">
        <v>658.9</v>
      </c>
      <c r="Q88" s="549">
        <v>688.5</v>
      </c>
      <c r="R88" s="549">
        <v>635.5</v>
      </c>
      <c r="S88" s="549">
        <v>630.5</v>
      </c>
      <c r="T88" s="549">
        <v>575.9</v>
      </c>
      <c r="U88" s="549">
        <v>611.70000000000005</v>
      </c>
      <c r="V88" s="549">
        <v>773.5</v>
      </c>
      <c r="W88" s="549"/>
      <c r="X88" s="549"/>
      <c r="Y88" s="549"/>
    </row>
    <row r="89" spans="1:25" ht="28">
      <c r="A89" s="989"/>
      <c r="B89" s="283" t="s">
        <v>513</v>
      </c>
      <c r="C89" s="549"/>
      <c r="D89" s="549"/>
      <c r="E89" s="549"/>
      <c r="F89" s="549"/>
      <c r="G89" s="549"/>
      <c r="H89" s="549">
        <v>101.608</v>
      </c>
      <c r="I89" s="549">
        <v>100.04</v>
      </c>
      <c r="J89" s="549">
        <v>108.605</v>
      </c>
      <c r="K89" s="549">
        <v>109</v>
      </c>
      <c r="L89" s="549">
        <v>107.6</v>
      </c>
      <c r="M89" s="549">
        <v>112.7</v>
      </c>
      <c r="N89" s="549">
        <v>125.3</v>
      </c>
      <c r="O89" s="549">
        <v>119.4</v>
      </c>
      <c r="P89" s="549">
        <v>102.1</v>
      </c>
      <c r="Q89" s="549">
        <v>113.8</v>
      </c>
      <c r="R89" s="549">
        <v>132.9</v>
      </c>
      <c r="S89" s="549">
        <v>127.6</v>
      </c>
      <c r="T89" s="549">
        <v>127.3</v>
      </c>
      <c r="U89" s="549">
        <v>125.8</v>
      </c>
      <c r="V89" s="549">
        <v>118.3</v>
      </c>
      <c r="W89" s="549"/>
      <c r="X89" s="549"/>
      <c r="Y89" s="549"/>
    </row>
    <row r="90" spans="1:25">
      <c r="A90" s="989"/>
      <c r="B90" s="283" t="s">
        <v>514</v>
      </c>
      <c r="C90" s="549"/>
      <c r="D90" s="549"/>
      <c r="E90" s="549"/>
      <c r="F90" s="549"/>
      <c r="G90" s="549"/>
      <c r="H90" s="549"/>
      <c r="I90" s="549"/>
      <c r="J90" s="549"/>
      <c r="K90" s="549"/>
      <c r="L90" s="549"/>
      <c r="M90" s="549"/>
      <c r="N90" s="549"/>
      <c r="O90" s="549"/>
      <c r="P90" s="549"/>
      <c r="Q90" s="549"/>
      <c r="R90" s="549"/>
      <c r="S90" s="549"/>
      <c r="T90" s="549"/>
      <c r="U90" s="549"/>
      <c r="V90" s="549"/>
      <c r="W90" s="549"/>
      <c r="X90" s="549"/>
      <c r="Y90" s="549"/>
    </row>
    <row r="91" spans="1:25">
      <c r="A91" s="989"/>
      <c r="B91" s="283" t="s">
        <v>515</v>
      </c>
      <c r="C91" s="549"/>
      <c r="D91" s="549"/>
      <c r="E91" s="549"/>
      <c r="F91" s="549"/>
      <c r="G91" s="549"/>
      <c r="H91" s="549">
        <v>79.683000000000007</v>
      </c>
      <c r="I91" s="549">
        <v>104.27</v>
      </c>
      <c r="J91" s="549">
        <v>105.827</v>
      </c>
      <c r="K91" s="549">
        <v>107.7</v>
      </c>
      <c r="L91" s="549">
        <v>101.6</v>
      </c>
      <c r="M91" s="549">
        <v>107.8</v>
      </c>
      <c r="N91" s="549">
        <v>123.7</v>
      </c>
      <c r="O91" s="549">
        <v>121.2</v>
      </c>
      <c r="P91" s="549">
        <v>117.7</v>
      </c>
      <c r="Q91" s="549">
        <v>125.3</v>
      </c>
      <c r="R91" s="549">
        <v>113.1</v>
      </c>
      <c r="S91" s="549">
        <v>122.3</v>
      </c>
      <c r="T91" s="549">
        <v>94.4</v>
      </c>
      <c r="U91" s="549">
        <v>96.7</v>
      </c>
      <c r="V91" s="549">
        <v>147.80000000000001</v>
      </c>
      <c r="W91" s="549"/>
      <c r="X91" s="549"/>
      <c r="Y91" s="549"/>
    </row>
    <row r="92" spans="1:25">
      <c r="A92" s="989"/>
      <c r="B92" s="283" t="s">
        <v>516</v>
      </c>
      <c r="C92" s="549"/>
      <c r="D92" s="549"/>
      <c r="E92" s="549"/>
      <c r="F92" s="549"/>
      <c r="G92" s="549"/>
      <c r="H92" s="549">
        <v>179.41800000000001</v>
      </c>
      <c r="I92" s="549">
        <v>192.80699999999999</v>
      </c>
      <c r="J92" s="549">
        <v>191.233</v>
      </c>
      <c r="K92" s="549">
        <v>215</v>
      </c>
      <c r="L92" s="549">
        <v>194.3</v>
      </c>
      <c r="M92" s="549">
        <v>202.7</v>
      </c>
      <c r="N92" s="549">
        <v>222.4</v>
      </c>
      <c r="O92" s="549">
        <v>244</v>
      </c>
      <c r="P92" s="549">
        <v>239.5</v>
      </c>
      <c r="Q92" s="549">
        <v>233</v>
      </c>
      <c r="R92" s="549">
        <v>209.2</v>
      </c>
      <c r="S92" s="549">
        <v>195.6</v>
      </c>
      <c r="T92" s="549">
        <v>187</v>
      </c>
      <c r="U92" s="549">
        <v>201.7</v>
      </c>
      <c r="V92" s="549">
        <v>276.39999999999998</v>
      </c>
      <c r="W92" s="549"/>
      <c r="X92" s="549"/>
      <c r="Y92" s="549"/>
    </row>
    <row r="93" spans="1:25">
      <c r="A93" s="989"/>
      <c r="B93" s="283" t="s">
        <v>517</v>
      </c>
      <c r="C93" s="549"/>
      <c r="D93" s="549"/>
      <c r="E93" s="549"/>
      <c r="F93" s="549"/>
      <c r="G93" s="549"/>
      <c r="H93" s="549">
        <v>22.869</v>
      </c>
      <c r="I93" s="549">
        <v>15.571999999999999</v>
      </c>
      <c r="J93" s="549">
        <v>16.579999999999998</v>
      </c>
      <c r="K93" s="549">
        <v>20.2</v>
      </c>
      <c r="L93" s="549">
        <v>21.8</v>
      </c>
      <c r="M93" s="549">
        <v>22.2</v>
      </c>
      <c r="N93" s="549">
        <v>19.2</v>
      </c>
      <c r="O93" s="549">
        <v>17.8</v>
      </c>
      <c r="P93" s="549">
        <v>24.7</v>
      </c>
      <c r="Q93" s="549">
        <v>30.1</v>
      </c>
      <c r="R93" s="549">
        <v>29.1</v>
      </c>
      <c r="S93" s="549">
        <v>30.8</v>
      </c>
      <c r="T93" s="549">
        <v>31</v>
      </c>
      <c r="U93" s="549">
        <v>31.3</v>
      </c>
      <c r="V93" s="549">
        <v>32.5</v>
      </c>
      <c r="W93" s="549"/>
      <c r="X93" s="549"/>
      <c r="Y93" s="549"/>
    </row>
    <row r="94" spans="1:25">
      <c r="A94" s="989"/>
      <c r="B94" s="283" t="s">
        <v>518</v>
      </c>
      <c r="C94" s="549"/>
      <c r="D94" s="549"/>
      <c r="E94" s="549"/>
      <c r="F94" s="549"/>
      <c r="G94" s="549"/>
      <c r="H94" s="549">
        <v>123.807</v>
      </c>
      <c r="I94" s="549">
        <v>141.024</v>
      </c>
      <c r="J94" s="549">
        <v>147.43199999999999</v>
      </c>
      <c r="K94" s="549">
        <v>155.1</v>
      </c>
      <c r="L94" s="549">
        <v>128.69999999999999</v>
      </c>
      <c r="M94" s="549">
        <v>121.9</v>
      </c>
      <c r="N94" s="549">
        <v>132.30000000000001</v>
      </c>
      <c r="O94" s="549">
        <v>144</v>
      </c>
      <c r="P94" s="549">
        <v>174.9</v>
      </c>
      <c r="Q94" s="549">
        <v>186.3</v>
      </c>
      <c r="R94" s="549">
        <v>151.19999999999999</v>
      </c>
      <c r="S94" s="549">
        <v>154.19999999999999</v>
      </c>
      <c r="T94" s="549">
        <v>136.19999999999999</v>
      </c>
      <c r="U94" s="549">
        <v>156.19999999999999</v>
      </c>
      <c r="V94" s="549">
        <v>198.5</v>
      </c>
      <c r="W94" s="549"/>
      <c r="X94" s="549"/>
      <c r="Y94" s="549"/>
    </row>
    <row r="95" spans="1:25">
      <c r="A95" s="989" t="s">
        <v>32</v>
      </c>
      <c r="B95" s="283" t="s">
        <v>507</v>
      </c>
      <c r="C95" s="549"/>
      <c r="D95" s="549"/>
      <c r="E95" s="549"/>
      <c r="F95" s="549"/>
      <c r="G95" s="549"/>
      <c r="H95" s="549"/>
      <c r="I95" s="549"/>
      <c r="J95" s="549"/>
      <c r="K95" s="549"/>
      <c r="L95" s="549"/>
      <c r="M95" s="549"/>
      <c r="N95" s="549"/>
      <c r="O95" s="549"/>
      <c r="P95" s="549"/>
      <c r="Q95" s="549"/>
      <c r="R95" s="549"/>
      <c r="S95" s="549"/>
      <c r="T95" s="549"/>
      <c r="U95" s="549"/>
      <c r="V95" s="549"/>
      <c r="W95" s="549"/>
      <c r="X95" s="549"/>
      <c r="Y95" s="549"/>
    </row>
    <row r="96" spans="1:25" ht="28">
      <c r="A96" s="989"/>
      <c r="B96" s="283" t="s">
        <v>513</v>
      </c>
      <c r="C96" s="549"/>
      <c r="D96" s="549"/>
      <c r="E96" s="549"/>
      <c r="F96" s="549"/>
      <c r="G96" s="549"/>
      <c r="H96" s="549"/>
      <c r="I96" s="549"/>
      <c r="J96" s="549"/>
      <c r="K96" s="549"/>
      <c r="L96" s="549"/>
      <c r="M96" s="549"/>
      <c r="N96" s="549"/>
      <c r="O96" s="549"/>
      <c r="P96" s="549"/>
      <c r="Q96" s="549"/>
      <c r="R96" s="549"/>
      <c r="S96" s="549"/>
      <c r="T96" s="549"/>
      <c r="U96" s="549"/>
      <c r="V96" s="549"/>
      <c r="W96" s="549"/>
      <c r="X96" s="549"/>
      <c r="Y96" s="549"/>
    </row>
    <row r="97" spans="1:25">
      <c r="A97" s="989"/>
      <c r="B97" s="283" t="s">
        <v>514</v>
      </c>
      <c r="C97" s="549"/>
      <c r="D97" s="549"/>
      <c r="E97" s="549"/>
      <c r="F97" s="549"/>
      <c r="G97" s="549"/>
      <c r="H97" s="549"/>
      <c r="I97" s="549"/>
      <c r="J97" s="549"/>
      <c r="K97" s="549"/>
      <c r="L97" s="549"/>
      <c r="M97" s="549"/>
      <c r="N97" s="549"/>
      <c r="O97" s="549"/>
      <c r="P97" s="549"/>
      <c r="Q97" s="549"/>
      <c r="R97" s="549"/>
      <c r="S97" s="549"/>
      <c r="T97" s="549"/>
      <c r="U97" s="549"/>
      <c r="V97" s="549"/>
      <c r="W97" s="549"/>
      <c r="X97" s="549"/>
      <c r="Y97" s="549"/>
    </row>
    <row r="98" spans="1:25">
      <c r="A98" s="989"/>
      <c r="B98" s="283" t="s">
        <v>515</v>
      </c>
      <c r="C98" s="549"/>
      <c r="D98" s="549"/>
      <c r="E98" s="549"/>
      <c r="F98" s="549"/>
      <c r="G98" s="549"/>
      <c r="H98" s="549"/>
      <c r="I98" s="549"/>
      <c r="J98" s="549"/>
      <c r="K98" s="549"/>
      <c r="L98" s="549"/>
      <c r="M98" s="549"/>
      <c r="N98" s="549"/>
      <c r="O98" s="549"/>
      <c r="P98" s="549"/>
      <c r="Q98" s="549"/>
      <c r="R98" s="549"/>
      <c r="S98" s="549"/>
      <c r="T98" s="549"/>
      <c r="U98" s="549"/>
      <c r="V98" s="549"/>
      <c r="W98" s="549"/>
      <c r="X98" s="549"/>
      <c r="Y98" s="549"/>
    </row>
    <row r="99" spans="1:25">
      <c r="A99" s="989"/>
      <c r="B99" s="283" t="s">
        <v>516</v>
      </c>
      <c r="C99" s="549"/>
      <c r="D99" s="549"/>
      <c r="E99" s="549"/>
      <c r="F99" s="549"/>
      <c r="G99" s="549"/>
      <c r="H99" s="549"/>
      <c r="I99" s="549"/>
      <c r="J99" s="549"/>
      <c r="K99" s="549"/>
      <c r="L99" s="549"/>
      <c r="M99" s="549"/>
      <c r="N99" s="549"/>
      <c r="O99" s="549"/>
      <c r="P99" s="549"/>
      <c r="Q99" s="549"/>
      <c r="R99" s="549"/>
      <c r="S99" s="549"/>
      <c r="T99" s="549"/>
      <c r="U99" s="549"/>
      <c r="V99" s="549"/>
      <c r="W99" s="549"/>
      <c r="X99" s="549"/>
      <c r="Y99" s="549"/>
    </row>
    <row r="100" spans="1:25">
      <c r="A100" s="989"/>
      <c r="B100" s="283" t="s">
        <v>517</v>
      </c>
      <c r="C100" s="549"/>
      <c r="D100" s="549"/>
      <c r="E100" s="549"/>
      <c r="F100" s="549"/>
      <c r="G100" s="549"/>
      <c r="H100" s="549"/>
      <c r="I100" s="549"/>
      <c r="J100" s="549"/>
      <c r="K100" s="549"/>
      <c r="L100" s="549"/>
      <c r="M100" s="549"/>
      <c r="N100" s="549"/>
      <c r="O100" s="549"/>
      <c r="P100" s="549"/>
      <c r="Q100" s="549"/>
      <c r="R100" s="549"/>
      <c r="S100" s="549"/>
      <c r="T100" s="549"/>
      <c r="U100" s="549"/>
      <c r="V100" s="549"/>
      <c r="W100" s="549"/>
      <c r="X100" s="549"/>
      <c r="Y100" s="549"/>
    </row>
    <row r="101" spans="1:25">
      <c r="A101" s="989"/>
      <c r="B101" s="283" t="s">
        <v>518</v>
      </c>
      <c r="C101" s="549"/>
      <c r="D101" s="549"/>
      <c r="E101" s="549"/>
      <c r="F101" s="549"/>
      <c r="G101" s="549"/>
      <c r="H101" s="549"/>
      <c r="I101" s="549"/>
      <c r="J101" s="549"/>
      <c r="K101" s="549"/>
      <c r="L101" s="549"/>
      <c r="M101" s="549"/>
      <c r="N101" s="549"/>
      <c r="O101" s="549"/>
      <c r="P101" s="549"/>
      <c r="Q101" s="549"/>
      <c r="R101" s="549"/>
      <c r="S101" s="549"/>
      <c r="T101" s="549"/>
      <c r="U101" s="549"/>
      <c r="V101" s="549"/>
      <c r="W101" s="549"/>
      <c r="X101" s="549"/>
      <c r="Y101" s="549"/>
    </row>
    <row r="102" spans="1:25">
      <c r="A102" s="989" t="s">
        <v>1</v>
      </c>
      <c r="B102" s="283" t="s">
        <v>507</v>
      </c>
      <c r="C102" s="549"/>
      <c r="D102" s="549"/>
      <c r="E102" s="549"/>
      <c r="F102" s="549"/>
      <c r="G102" s="549"/>
      <c r="H102" s="549"/>
      <c r="I102" s="549"/>
      <c r="J102" s="549"/>
      <c r="K102" s="549"/>
      <c r="L102" s="549"/>
      <c r="M102" s="549"/>
      <c r="N102" s="549"/>
      <c r="O102" s="549">
        <v>44.292000000000002</v>
      </c>
      <c r="P102" s="549">
        <v>57.337000000000003</v>
      </c>
      <c r="Q102" s="549">
        <v>57.003</v>
      </c>
      <c r="R102" s="549">
        <v>57.347000000000001</v>
      </c>
      <c r="S102" s="549">
        <v>58.801000000000002</v>
      </c>
      <c r="T102" s="549">
        <v>57.347000000000001</v>
      </c>
      <c r="U102" s="549">
        <v>57.899000000000001</v>
      </c>
      <c r="V102" s="549">
        <v>58.124000000000002</v>
      </c>
      <c r="W102" s="549">
        <v>92.102999999999994</v>
      </c>
      <c r="X102" s="549"/>
      <c r="Y102" s="549"/>
    </row>
    <row r="103" spans="1:25" ht="28">
      <c r="A103" s="989"/>
      <c r="B103" s="283" t="s">
        <v>513</v>
      </c>
      <c r="C103" s="549"/>
      <c r="D103" s="549"/>
      <c r="E103" s="549"/>
      <c r="F103" s="549"/>
      <c r="G103" s="549"/>
      <c r="H103" s="549"/>
      <c r="I103" s="549"/>
      <c r="J103" s="549"/>
      <c r="K103" s="549"/>
      <c r="L103" s="549"/>
      <c r="M103" s="549"/>
      <c r="N103" s="549"/>
      <c r="O103" s="549">
        <v>44.292000000000002</v>
      </c>
      <c r="P103" s="549">
        <v>57.337000000000003</v>
      </c>
      <c r="Q103" s="549">
        <v>57.003</v>
      </c>
      <c r="R103" s="549">
        <v>57.347000000000001</v>
      </c>
      <c r="S103" s="549">
        <v>58.801000000000002</v>
      </c>
      <c r="T103" s="549">
        <v>57.347000000000001</v>
      </c>
      <c r="U103" s="549">
        <v>57.899000000000001</v>
      </c>
      <c r="V103" s="549">
        <v>58.124000000000002</v>
      </c>
      <c r="W103" s="549">
        <v>72.135999999999996</v>
      </c>
      <c r="X103" s="549"/>
      <c r="Y103" s="549"/>
    </row>
    <row r="104" spans="1:25">
      <c r="A104" s="989"/>
      <c r="B104" s="283" t="s">
        <v>514</v>
      </c>
      <c r="C104" s="549"/>
      <c r="D104" s="549"/>
      <c r="E104" s="549"/>
      <c r="F104" s="549"/>
      <c r="G104" s="549"/>
      <c r="H104" s="549"/>
      <c r="I104" s="549"/>
      <c r="J104" s="549"/>
      <c r="K104" s="549"/>
      <c r="L104" s="549"/>
      <c r="M104" s="549"/>
      <c r="N104" s="549"/>
      <c r="O104" s="549"/>
      <c r="P104" s="549"/>
      <c r="Q104" s="549"/>
      <c r="R104" s="549"/>
      <c r="S104" s="549"/>
      <c r="T104" s="549"/>
      <c r="U104" s="549"/>
      <c r="V104" s="549"/>
      <c r="W104" s="549"/>
      <c r="X104" s="549"/>
      <c r="Y104" s="549"/>
    </row>
    <row r="105" spans="1:25">
      <c r="A105" s="989"/>
      <c r="B105" s="283" t="s">
        <v>515</v>
      </c>
      <c r="C105" s="549"/>
      <c r="D105" s="549"/>
      <c r="E105" s="549"/>
      <c r="F105" s="549"/>
      <c r="G105" s="549"/>
      <c r="H105" s="549"/>
      <c r="I105" s="549"/>
      <c r="J105" s="549"/>
      <c r="K105" s="549"/>
      <c r="L105" s="549"/>
      <c r="M105" s="549"/>
      <c r="N105" s="549"/>
      <c r="O105" s="549"/>
      <c r="P105" s="549"/>
      <c r="Q105" s="549"/>
      <c r="R105" s="549"/>
      <c r="S105" s="549"/>
      <c r="T105" s="549"/>
      <c r="U105" s="549"/>
      <c r="V105" s="549"/>
      <c r="W105" s="549"/>
      <c r="X105" s="549"/>
      <c r="Y105" s="549"/>
    </row>
    <row r="106" spans="1:25">
      <c r="A106" s="989"/>
      <c r="B106" s="283" t="s">
        <v>516</v>
      </c>
      <c r="C106" s="549"/>
      <c r="D106" s="549"/>
      <c r="E106" s="549"/>
      <c r="F106" s="549"/>
      <c r="G106" s="549"/>
      <c r="H106" s="549"/>
      <c r="I106" s="549"/>
      <c r="J106" s="549"/>
      <c r="K106" s="549"/>
      <c r="L106" s="549"/>
      <c r="M106" s="549"/>
      <c r="N106" s="549"/>
      <c r="O106" s="549"/>
      <c r="P106" s="549"/>
      <c r="Q106" s="549"/>
      <c r="R106" s="549"/>
      <c r="S106" s="549"/>
      <c r="T106" s="549"/>
      <c r="U106" s="549"/>
      <c r="V106" s="549"/>
      <c r="W106" s="549"/>
      <c r="X106" s="549"/>
      <c r="Y106" s="549"/>
    </row>
    <row r="107" spans="1:25">
      <c r="A107" s="989"/>
      <c r="B107" s="283" t="s">
        <v>517</v>
      </c>
      <c r="C107" s="549"/>
      <c r="D107" s="549"/>
      <c r="E107" s="549"/>
      <c r="F107" s="549"/>
      <c r="G107" s="549"/>
      <c r="H107" s="549"/>
      <c r="I107" s="549"/>
      <c r="J107" s="549"/>
      <c r="K107" s="549"/>
      <c r="L107" s="549"/>
      <c r="M107" s="549"/>
      <c r="N107" s="549"/>
      <c r="O107" s="549"/>
      <c r="P107" s="549"/>
      <c r="Q107" s="549"/>
      <c r="R107" s="549"/>
      <c r="S107" s="549"/>
      <c r="T107" s="549"/>
      <c r="U107" s="549"/>
      <c r="V107" s="549"/>
      <c r="W107" s="549"/>
      <c r="X107" s="549"/>
      <c r="Y107" s="549"/>
    </row>
    <row r="108" spans="1:25">
      <c r="A108" s="989"/>
      <c r="B108" s="283" t="s">
        <v>518</v>
      </c>
      <c r="C108" s="549"/>
      <c r="D108" s="549"/>
      <c r="E108" s="549"/>
      <c r="F108" s="549"/>
      <c r="G108" s="549"/>
      <c r="H108" s="549"/>
      <c r="I108" s="549"/>
      <c r="J108" s="549"/>
      <c r="K108" s="549"/>
      <c r="L108" s="549"/>
      <c r="M108" s="549"/>
      <c r="N108" s="549"/>
      <c r="O108" s="549"/>
      <c r="P108" s="549"/>
      <c r="Q108" s="549"/>
      <c r="R108" s="549"/>
      <c r="S108" s="549"/>
      <c r="T108" s="549"/>
      <c r="U108" s="549"/>
      <c r="V108" s="549"/>
      <c r="W108" s="549">
        <v>19.966999999999999</v>
      </c>
      <c r="X108" s="549"/>
      <c r="Y108" s="549"/>
    </row>
    <row r="109" spans="1:25">
      <c r="A109" s="989" t="s">
        <v>0</v>
      </c>
      <c r="B109" s="283" t="s">
        <v>507</v>
      </c>
      <c r="C109" s="549"/>
      <c r="D109" s="549"/>
      <c r="E109" s="549"/>
      <c r="F109" s="549"/>
      <c r="G109" s="549"/>
      <c r="H109" s="549"/>
      <c r="I109" s="549"/>
      <c r="J109" s="549"/>
      <c r="K109" s="549"/>
      <c r="L109" s="549"/>
      <c r="M109" s="549"/>
      <c r="N109" s="549"/>
      <c r="O109" s="549"/>
      <c r="P109" s="549"/>
      <c r="Q109" s="549"/>
      <c r="R109" s="549"/>
      <c r="S109" s="549"/>
      <c r="T109" s="549"/>
      <c r="U109" s="549"/>
      <c r="V109" s="549"/>
      <c r="W109" s="549"/>
      <c r="X109" s="549"/>
      <c r="Y109" s="549"/>
    </row>
    <row r="110" spans="1:25" ht="28">
      <c r="A110" s="989"/>
      <c r="B110" s="283" t="s">
        <v>513</v>
      </c>
      <c r="C110" s="549"/>
      <c r="D110" s="549"/>
      <c r="E110" s="549"/>
      <c r="F110" s="549"/>
      <c r="G110" s="549"/>
      <c r="H110" s="549"/>
      <c r="I110" s="549"/>
      <c r="J110" s="549"/>
      <c r="K110" s="549"/>
      <c r="L110" s="549"/>
      <c r="M110" s="549"/>
      <c r="N110" s="549"/>
      <c r="O110" s="549"/>
      <c r="P110" s="549"/>
      <c r="Q110" s="549"/>
      <c r="R110" s="549"/>
      <c r="S110" s="549"/>
      <c r="T110" s="549"/>
      <c r="U110" s="549"/>
      <c r="V110" s="549"/>
      <c r="W110" s="549"/>
      <c r="X110" s="549"/>
      <c r="Y110" s="549"/>
    </row>
    <row r="111" spans="1:25">
      <c r="A111" s="989"/>
      <c r="B111" s="283" t="s">
        <v>514</v>
      </c>
      <c r="C111" s="549"/>
      <c r="D111" s="549"/>
      <c r="E111" s="549"/>
      <c r="F111" s="549"/>
      <c r="G111" s="549"/>
      <c r="H111" s="549"/>
      <c r="I111" s="549"/>
      <c r="J111" s="549"/>
      <c r="K111" s="549"/>
      <c r="L111" s="549"/>
      <c r="M111" s="549"/>
      <c r="N111" s="549"/>
      <c r="O111" s="549"/>
      <c r="P111" s="549"/>
      <c r="Q111" s="549"/>
      <c r="R111" s="549"/>
      <c r="S111" s="549"/>
      <c r="T111" s="549"/>
      <c r="U111" s="549"/>
      <c r="V111" s="549"/>
      <c r="W111" s="549"/>
      <c r="X111" s="549"/>
      <c r="Y111" s="549"/>
    </row>
    <row r="112" spans="1:25">
      <c r="A112" s="989"/>
      <c r="B112" s="283" t="s">
        <v>515</v>
      </c>
      <c r="C112" s="549"/>
      <c r="D112" s="549"/>
      <c r="E112" s="549"/>
      <c r="F112" s="549"/>
      <c r="G112" s="549"/>
      <c r="H112" s="549"/>
      <c r="I112" s="549"/>
      <c r="J112" s="549"/>
      <c r="K112" s="549"/>
      <c r="L112" s="549"/>
      <c r="M112" s="549"/>
      <c r="N112" s="549"/>
      <c r="O112" s="549"/>
      <c r="P112" s="549"/>
      <c r="Q112" s="549"/>
      <c r="R112" s="549"/>
      <c r="S112" s="549"/>
      <c r="T112" s="549"/>
      <c r="U112" s="549"/>
      <c r="V112" s="549"/>
      <c r="W112" s="549"/>
      <c r="X112" s="549"/>
      <c r="Y112" s="549"/>
    </row>
    <row r="113" spans="1:25">
      <c r="A113" s="989"/>
      <c r="B113" s="283" t="s">
        <v>516</v>
      </c>
      <c r="C113" s="549"/>
      <c r="D113" s="549"/>
      <c r="E113" s="549"/>
      <c r="F113" s="549"/>
      <c r="G113" s="549"/>
      <c r="H113" s="549"/>
      <c r="I113" s="549"/>
      <c r="J113" s="549"/>
      <c r="K113" s="549"/>
      <c r="L113" s="549"/>
      <c r="M113" s="549"/>
      <c r="N113" s="549"/>
      <c r="O113" s="549"/>
      <c r="P113" s="549"/>
      <c r="Q113" s="549"/>
      <c r="R113" s="549"/>
      <c r="S113" s="549"/>
      <c r="T113" s="549"/>
      <c r="U113" s="549"/>
      <c r="V113" s="549"/>
      <c r="W113" s="549"/>
      <c r="X113" s="549"/>
      <c r="Y113" s="549"/>
    </row>
    <row r="114" spans="1:25">
      <c r="A114" s="989"/>
      <c r="B114" s="283" t="s">
        <v>517</v>
      </c>
      <c r="C114" s="549"/>
      <c r="D114" s="549"/>
      <c r="E114" s="549"/>
      <c r="F114" s="549"/>
      <c r="G114" s="549"/>
      <c r="H114" s="549"/>
      <c r="I114" s="549"/>
      <c r="J114" s="549"/>
      <c r="K114" s="549"/>
      <c r="L114" s="549"/>
      <c r="M114" s="549"/>
      <c r="N114" s="549"/>
      <c r="O114" s="549"/>
      <c r="P114" s="549"/>
      <c r="Q114" s="549"/>
      <c r="R114" s="549"/>
      <c r="S114" s="549"/>
      <c r="T114" s="549"/>
      <c r="U114" s="549"/>
      <c r="V114" s="549"/>
      <c r="W114" s="549"/>
      <c r="X114" s="549"/>
      <c r="Y114" s="549"/>
    </row>
    <row r="115" spans="1:25">
      <c r="A115" s="989"/>
      <c r="B115" s="283" t="s">
        <v>518</v>
      </c>
      <c r="C115" s="549"/>
      <c r="D115" s="549"/>
      <c r="E115" s="549"/>
      <c r="F115" s="549"/>
      <c r="G115" s="549"/>
      <c r="H115" s="549"/>
      <c r="I115" s="549"/>
      <c r="J115" s="549"/>
      <c r="K115" s="549"/>
      <c r="L115" s="549"/>
      <c r="M115" s="549"/>
      <c r="N115" s="549"/>
      <c r="O115" s="549"/>
      <c r="P115" s="549"/>
      <c r="Q115" s="549"/>
      <c r="R115" s="549"/>
      <c r="S115" s="549"/>
      <c r="T115" s="549"/>
      <c r="U115" s="549"/>
      <c r="V115" s="549"/>
      <c r="W115" s="549"/>
      <c r="X115" s="549"/>
      <c r="Y115" s="549"/>
    </row>
    <row r="116" spans="1:25">
      <c r="B116" s="17"/>
      <c r="C116" s="17"/>
      <c r="D116" s="17"/>
      <c r="E116" s="17"/>
      <c r="F116" s="17"/>
      <c r="G116" s="17"/>
      <c r="H116" s="17"/>
      <c r="I116" s="17"/>
      <c r="J116" s="17"/>
      <c r="K116" s="17"/>
      <c r="L116" s="17"/>
      <c r="M116" s="17"/>
      <c r="N116" s="17"/>
      <c r="O116" s="17"/>
      <c r="P116" s="17"/>
      <c r="Q116" s="265"/>
      <c r="R116" s="265"/>
      <c r="S116" s="17"/>
      <c r="T116" s="17"/>
      <c r="U116" s="17"/>
      <c r="V116" s="17"/>
      <c r="W116" s="17"/>
      <c r="X116" s="17"/>
      <c r="Y116" s="17"/>
    </row>
    <row r="117" spans="1:25">
      <c r="A117" s="136" t="s">
        <v>18</v>
      </c>
      <c r="C117" s="17"/>
      <c r="D117" s="17"/>
      <c r="E117" s="17"/>
      <c r="F117" s="17"/>
      <c r="G117" s="17"/>
      <c r="H117" s="17"/>
      <c r="I117" s="17"/>
      <c r="J117" s="17"/>
      <c r="K117" s="17"/>
      <c r="L117" s="17"/>
      <c r="M117" s="17"/>
      <c r="N117" s="17"/>
      <c r="R117" s="264"/>
    </row>
    <row r="118" spans="1:25">
      <c r="C118" s="132"/>
      <c r="D118" s="132"/>
      <c r="E118" s="132"/>
      <c r="F118" s="132"/>
      <c r="G118" s="132"/>
      <c r="H118" s="132"/>
      <c r="I118" s="132"/>
      <c r="J118" s="132"/>
      <c r="K118" s="132"/>
      <c r="L118" s="132"/>
      <c r="M118" s="132"/>
      <c r="N118" s="132"/>
      <c r="Q118" s="130"/>
      <c r="R118" s="130"/>
      <c r="S118" s="130"/>
      <c r="T118" s="130"/>
      <c r="U118" s="130"/>
      <c r="V118" s="130"/>
      <c r="W118" s="130"/>
      <c r="X118" s="130"/>
      <c r="Y118" s="130"/>
    </row>
    <row r="119" spans="1:25">
      <c r="A119" s="132"/>
      <c r="C119" s="42"/>
      <c r="D119" s="42"/>
      <c r="E119" s="42"/>
      <c r="F119" s="42"/>
      <c r="G119" s="42"/>
      <c r="H119" s="42"/>
      <c r="I119" s="42"/>
      <c r="J119" s="42"/>
      <c r="K119" s="42"/>
      <c r="L119" s="42"/>
      <c r="M119" s="42"/>
      <c r="N119" s="42"/>
    </row>
    <row r="120" spans="1:25">
      <c r="A120" s="17" t="s">
        <v>2875</v>
      </c>
      <c r="C120" s="42"/>
      <c r="D120" s="42"/>
      <c r="E120" s="42"/>
      <c r="F120" s="42"/>
      <c r="G120" s="42"/>
      <c r="H120" s="42"/>
      <c r="I120" s="42"/>
      <c r="J120" s="42"/>
      <c r="K120" s="42"/>
      <c r="L120" s="42"/>
      <c r="M120" s="42"/>
      <c r="N120" s="42"/>
    </row>
    <row r="121" spans="1:25">
      <c r="B121" s="132"/>
      <c r="C121" s="42"/>
      <c r="D121" s="42"/>
      <c r="E121" s="42"/>
      <c r="F121" s="42"/>
      <c r="G121" s="42"/>
      <c r="H121" s="42"/>
      <c r="I121" s="42"/>
      <c r="J121" s="42"/>
      <c r="K121" s="42"/>
      <c r="L121" s="42"/>
      <c r="M121" s="42"/>
      <c r="N121" s="42"/>
    </row>
  </sheetData>
  <mergeCells count="16">
    <mergeCell ref="A88:A94"/>
    <mergeCell ref="A95:A101"/>
    <mergeCell ref="A102:A108"/>
    <mergeCell ref="A109:A115"/>
    <mergeCell ref="A81:A87"/>
    <mergeCell ref="A4:A10"/>
    <mergeCell ref="A11:A17"/>
    <mergeCell ref="A18:A24"/>
    <mergeCell ref="A25:A31"/>
    <mergeCell ref="A32:A38"/>
    <mergeCell ref="A74:A80"/>
    <mergeCell ref="A39:A45"/>
    <mergeCell ref="A46:A52"/>
    <mergeCell ref="A53:A59"/>
    <mergeCell ref="A60:A66"/>
    <mergeCell ref="A67:A73"/>
  </mergeCells>
  <hyperlinks>
    <hyperlink ref="AA3" location="Content!A1" display="Back to content page" xr:uid="{00000000-0004-0000-A900-000000000000}"/>
  </hyperlinks>
  <pageMargins left="0.7" right="0.7" top="0.75" bottom="0.75" header="0.3" footer="0.3"/>
  <pageSetup paperSize="9" orientation="portrait" horizontalDpi="4294967293"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2"/>
  <dimension ref="A1:S23"/>
  <sheetViews>
    <sheetView topLeftCell="B1" workbookViewId="0">
      <selection activeCell="L21" sqref="L21"/>
    </sheetView>
  </sheetViews>
  <sheetFormatPr defaultRowHeight="14.5"/>
  <cols>
    <col min="1" max="1" width="34.54296875" customWidth="1"/>
  </cols>
  <sheetData>
    <row r="1" spans="1:19">
      <c r="A1" s="44" t="s">
        <v>3315</v>
      </c>
    </row>
    <row r="3" spans="1:19">
      <c r="A3" s="368" t="s">
        <v>14</v>
      </c>
      <c r="B3" s="217">
        <v>2008</v>
      </c>
      <c r="C3" s="217">
        <v>2009</v>
      </c>
      <c r="D3" s="217">
        <v>2010</v>
      </c>
      <c r="E3" s="217">
        <v>2011</v>
      </c>
      <c r="F3" s="217">
        <v>2012</v>
      </c>
      <c r="G3" s="217">
        <v>2013</v>
      </c>
      <c r="H3" s="217">
        <v>2014</v>
      </c>
      <c r="I3" s="217">
        <v>2015</v>
      </c>
      <c r="J3" s="217">
        <v>2016</v>
      </c>
      <c r="K3" s="217">
        <v>2017</v>
      </c>
      <c r="L3" s="217">
        <v>2018</v>
      </c>
      <c r="M3" s="217">
        <v>2019</v>
      </c>
      <c r="N3" s="217">
        <v>2020</v>
      </c>
      <c r="O3" s="217">
        <v>2021</v>
      </c>
      <c r="P3" s="217">
        <v>2022</v>
      </c>
      <c r="Q3" s="217">
        <v>2023</v>
      </c>
      <c r="S3" s="1" t="s">
        <v>528</v>
      </c>
    </row>
    <row r="4" spans="1:19">
      <c r="A4" s="92" t="s">
        <v>13</v>
      </c>
      <c r="B4" s="539"/>
      <c r="C4" s="539"/>
      <c r="D4" s="539"/>
      <c r="E4" s="539"/>
      <c r="F4" s="539"/>
      <c r="G4" s="539"/>
      <c r="H4" s="539"/>
      <c r="I4" s="539"/>
      <c r="J4" s="539"/>
      <c r="K4" s="539"/>
      <c r="L4" s="539"/>
      <c r="M4" s="539"/>
      <c r="N4" s="539"/>
      <c r="O4" s="539"/>
      <c r="P4" s="539"/>
      <c r="Q4" s="539"/>
    </row>
    <row r="5" spans="1:19">
      <c r="A5" s="92" t="s">
        <v>12</v>
      </c>
      <c r="B5" s="539"/>
      <c r="C5" s="539">
        <v>3.7</v>
      </c>
      <c r="D5" s="539"/>
      <c r="E5" s="539"/>
      <c r="F5" s="539"/>
      <c r="G5" s="539"/>
      <c r="H5" s="539"/>
      <c r="I5" s="539"/>
      <c r="J5" s="539">
        <v>4.9000000000000004</v>
      </c>
      <c r="K5" s="539"/>
      <c r="L5" s="539"/>
      <c r="M5" s="539"/>
      <c r="N5" s="539"/>
      <c r="O5" s="539"/>
      <c r="P5" s="539"/>
      <c r="Q5" s="539"/>
    </row>
    <row r="6" spans="1:19">
      <c r="A6" s="92" t="s">
        <v>483</v>
      </c>
      <c r="B6" s="539"/>
      <c r="C6" s="539"/>
      <c r="D6" s="539"/>
      <c r="E6" s="539"/>
      <c r="F6" s="539"/>
      <c r="G6" s="539"/>
      <c r="H6" s="539"/>
      <c r="I6" s="539"/>
      <c r="J6" s="539"/>
      <c r="K6" s="539"/>
      <c r="L6" s="539"/>
      <c r="M6" s="539"/>
      <c r="N6" s="539"/>
      <c r="O6" s="539"/>
      <c r="P6" s="539"/>
      <c r="Q6" s="539"/>
    </row>
    <row r="7" spans="1:19">
      <c r="A7" s="92" t="s">
        <v>89</v>
      </c>
      <c r="B7" s="539"/>
      <c r="C7" s="539"/>
      <c r="D7" s="539"/>
      <c r="E7" s="539"/>
      <c r="F7" s="539"/>
      <c r="G7" s="539"/>
      <c r="H7" s="539"/>
      <c r="I7" s="539"/>
      <c r="J7" s="539"/>
      <c r="K7" s="539"/>
      <c r="L7" s="539"/>
      <c r="M7" s="539"/>
      <c r="N7" s="539"/>
      <c r="O7" s="539"/>
      <c r="P7" s="539"/>
      <c r="Q7" s="539"/>
    </row>
    <row r="8" spans="1:19" ht="15" customHeight="1">
      <c r="A8" s="92" t="s">
        <v>482</v>
      </c>
      <c r="B8" s="539"/>
      <c r="C8" s="539"/>
      <c r="D8" s="539"/>
      <c r="E8" s="539"/>
      <c r="F8" s="539"/>
      <c r="G8" s="539">
        <v>0.5</v>
      </c>
      <c r="H8" s="539">
        <v>0.94372999999999996</v>
      </c>
      <c r="I8" s="539">
        <v>1.0947800000000001</v>
      </c>
      <c r="J8" s="539">
        <v>0.90678999999999998</v>
      </c>
      <c r="K8" s="539">
        <v>1.25407</v>
      </c>
      <c r="L8" s="539">
        <v>1.18346</v>
      </c>
      <c r="M8" s="539">
        <v>1.1839599999999999</v>
      </c>
      <c r="N8" s="539">
        <v>0.73489000000000004</v>
      </c>
      <c r="O8" s="539">
        <v>0.69021999999999994</v>
      </c>
      <c r="P8" s="539"/>
      <c r="Q8" s="539"/>
    </row>
    <row r="9" spans="1:19">
      <c r="A9" s="92" t="s">
        <v>11</v>
      </c>
      <c r="B9" s="539"/>
      <c r="C9" s="539"/>
      <c r="D9" s="539"/>
      <c r="E9" s="539"/>
      <c r="F9" s="539"/>
      <c r="G9" s="539"/>
      <c r="H9" s="539"/>
      <c r="I9" s="539"/>
      <c r="J9" s="539"/>
      <c r="K9" s="539"/>
      <c r="L9" s="539"/>
      <c r="M9" s="539"/>
      <c r="N9" s="539"/>
      <c r="O9" s="539"/>
      <c r="P9" s="539"/>
      <c r="Q9" s="539"/>
    </row>
    <row r="10" spans="1:19">
      <c r="A10" s="92" t="s">
        <v>10</v>
      </c>
      <c r="B10" s="539"/>
      <c r="C10" s="539"/>
      <c r="D10" s="539"/>
      <c r="E10" s="539"/>
      <c r="F10" s="539"/>
      <c r="G10" s="539"/>
      <c r="H10" s="539"/>
      <c r="I10" s="539"/>
      <c r="J10" s="539"/>
      <c r="K10" s="539"/>
      <c r="L10" s="539"/>
      <c r="M10" s="539"/>
      <c r="N10" s="539"/>
      <c r="O10" s="539"/>
      <c r="P10" s="539"/>
      <c r="Q10" s="539"/>
    </row>
    <row r="11" spans="1:19">
      <c r="A11" s="92" t="s">
        <v>9</v>
      </c>
      <c r="B11" s="539"/>
      <c r="C11" s="539"/>
      <c r="D11" s="539"/>
      <c r="E11" s="539"/>
      <c r="F11" s="539"/>
      <c r="G11" s="539">
        <v>4.5</v>
      </c>
      <c r="H11" s="539">
        <v>3.5</v>
      </c>
      <c r="I11" s="539">
        <v>3.4</v>
      </c>
      <c r="J11" s="539">
        <v>3.4</v>
      </c>
      <c r="K11" s="539">
        <v>3.5</v>
      </c>
      <c r="L11" s="539">
        <v>3.4</v>
      </c>
      <c r="M11" s="539">
        <v>2.7</v>
      </c>
      <c r="N11" s="539">
        <v>1.6</v>
      </c>
      <c r="O11" s="539"/>
      <c r="P11" s="539"/>
      <c r="Q11" s="539"/>
    </row>
    <row r="12" spans="1:19">
      <c r="A12" s="92" t="s">
        <v>8</v>
      </c>
      <c r="B12" s="539"/>
      <c r="C12" s="539"/>
      <c r="D12" s="539">
        <v>9.6</v>
      </c>
      <c r="E12" s="539">
        <v>10</v>
      </c>
      <c r="F12" s="539">
        <v>9.9</v>
      </c>
      <c r="G12" s="539">
        <v>9</v>
      </c>
      <c r="H12" s="539">
        <v>9.1</v>
      </c>
      <c r="I12" s="539">
        <v>9.1999999999999993</v>
      </c>
      <c r="J12" s="539">
        <v>9.1999999999999993</v>
      </c>
      <c r="K12" s="539">
        <v>9.1</v>
      </c>
      <c r="L12" s="539">
        <v>9.1</v>
      </c>
      <c r="M12" s="539">
        <v>9.1999999999999993</v>
      </c>
      <c r="N12" s="539">
        <v>2.7</v>
      </c>
      <c r="O12" s="539">
        <v>2.2999999999999998</v>
      </c>
      <c r="P12" s="539">
        <v>8.6</v>
      </c>
      <c r="Q12" s="539"/>
    </row>
    <row r="13" spans="1:19">
      <c r="A13" s="92" t="s">
        <v>6</v>
      </c>
      <c r="B13" s="539"/>
      <c r="C13" s="539"/>
      <c r="D13" s="539"/>
      <c r="E13" s="539"/>
      <c r="F13" s="539"/>
      <c r="G13" s="539"/>
      <c r="H13" s="539"/>
      <c r="I13" s="539">
        <v>5.2</v>
      </c>
      <c r="J13" s="539">
        <v>4.4000000000000004</v>
      </c>
      <c r="K13" s="539">
        <v>4.3</v>
      </c>
      <c r="L13" s="539">
        <v>4.7</v>
      </c>
      <c r="M13" s="539">
        <v>4.18</v>
      </c>
      <c r="N13" s="539">
        <v>2.4300000000000002</v>
      </c>
      <c r="O13" s="539">
        <v>2.46</v>
      </c>
      <c r="P13" s="539">
        <v>4</v>
      </c>
      <c r="Q13" s="539">
        <v>4.0199999999999996</v>
      </c>
    </row>
    <row r="14" spans="1:19">
      <c r="A14" s="92" t="s">
        <v>17</v>
      </c>
      <c r="B14" s="539"/>
      <c r="C14" s="539"/>
      <c r="D14" s="539"/>
      <c r="E14" s="539"/>
      <c r="F14" s="539"/>
      <c r="G14" s="539"/>
      <c r="H14" s="539"/>
      <c r="I14" s="539"/>
      <c r="J14" s="539"/>
      <c r="K14" s="539"/>
      <c r="L14" s="539"/>
      <c r="M14" s="539"/>
      <c r="N14" s="539"/>
      <c r="O14" s="539"/>
      <c r="P14" s="539"/>
      <c r="Q14" s="539"/>
    </row>
    <row r="15" spans="1:19">
      <c r="A15" s="92" t="s">
        <v>4</v>
      </c>
      <c r="B15" s="539"/>
      <c r="C15" s="539"/>
      <c r="D15" s="539"/>
      <c r="E15" s="539"/>
      <c r="F15" s="539"/>
      <c r="G15" s="539"/>
      <c r="H15" s="539"/>
      <c r="I15" s="539"/>
      <c r="J15" s="539"/>
      <c r="K15" s="539"/>
      <c r="L15" s="539"/>
      <c r="M15" s="539"/>
      <c r="N15" s="539"/>
      <c r="O15" s="539"/>
      <c r="P15" s="539"/>
      <c r="Q15" s="539"/>
    </row>
    <row r="16" spans="1:19">
      <c r="A16" s="92" t="s">
        <v>3</v>
      </c>
      <c r="B16" s="539">
        <v>3</v>
      </c>
      <c r="C16" s="539">
        <v>2.9</v>
      </c>
      <c r="D16" s="539">
        <v>2.9</v>
      </c>
      <c r="E16" s="539">
        <v>2.8</v>
      </c>
      <c r="F16" s="539">
        <v>2.9</v>
      </c>
      <c r="G16" s="539">
        <v>2.9</v>
      </c>
      <c r="H16" s="539">
        <v>3</v>
      </c>
      <c r="I16" s="539">
        <v>2.7</v>
      </c>
      <c r="J16" s="539">
        <v>2.9</v>
      </c>
      <c r="K16" s="539">
        <v>2.6</v>
      </c>
      <c r="L16" s="539">
        <v>2.7</v>
      </c>
      <c r="M16" s="539">
        <v>3.6975600000000002</v>
      </c>
      <c r="N16" s="539">
        <v>2.1125699999999998</v>
      </c>
      <c r="O16" s="539">
        <v>2.2564000000000002</v>
      </c>
      <c r="P16" s="539">
        <v>3.5401899999999999</v>
      </c>
      <c r="Q16" s="539"/>
    </row>
    <row r="17" spans="1:17">
      <c r="A17" s="92" t="s">
        <v>32</v>
      </c>
      <c r="B17" s="539"/>
      <c r="C17" s="539"/>
      <c r="D17" s="539"/>
      <c r="E17" s="539"/>
      <c r="F17" s="539"/>
      <c r="G17" s="539"/>
      <c r="H17" s="539"/>
      <c r="I17" s="539"/>
      <c r="J17" s="539"/>
      <c r="K17" s="539"/>
      <c r="L17" s="539"/>
      <c r="M17" s="539"/>
      <c r="N17" s="539"/>
      <c r="O17" s="539"/>
      <c r="P17" s="539"/>
      <c r="Q17" s="539"/>
    </row>
    <row r="18" spans="1:17">
      <c r="A18" s="92" t="s">
        <v>1</v>
      </c>
      <c r="B18" s="539"/>
      <c r="C18" s="539"/>
      <c r="D18" s="539"/>
      <c r="E18" s="539"/>
      <c r="F18" s="539"/>
      <c r="G18" s="539"/>
      <c r="H18" s="539"/>
      <c r="I18" s="539"/>
      <c r="J18" s="539"/>
      <c r="K18" s="539"/>
      <c r="L18" s="539"/>
      <c r="M18" s="539"/>
      <c r="N18" s="539"/>
      <c r="O18" s="539"/>
      <c r="P18" s="539"/>
      <c r="Q18" s="539"/>
    </row>
    <row r="19" spans="1:17">
      <c r="A19" s="92" t="s">
        <v>23</v>
      </c>
      <c r="B19" s="539"/>
      <c r="C19" s="539"/>
      <c r="D19" s="539"/>
      <c r="E19" s="539"/>
      <c r="F19" s="539"/>
      <c r="G19" s="539"/>
      <c r="H19" s="539"/>
      <c r="I19" s="539"/>
      <c r="J19" s="539"/>
      <c r="K19" s="539"/>
      <c r="L19" s="539"/>
      <c r="M19" s="539"/>
      <c r="N19" s="539"/>
      <c r="O19" s="539"/>
      <c r="P19" s="539"/>
      <c r="Q19" s="539"/>
    </row>
    <row r="22" spans="1:17">
      <c r="A22" s="136" t="s">
        <v>18</v>
      </c>
    </row>
    <row r="23" spans="1:17">
      <c r="A23" s="17" t="s">
        <v>3316</v>
      </c>
    </row>
  </sheetData>
  <hyperlinks>
    <hyperlink ref="S3" location="Content!A1" display="Back to content page" xr:uid="{00000000-0004-0000-AB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143AA-CAAC-4AB9-8F9C-3F131A2F5AE5}">
  <dimension ref="A1:AC23"/>
  <sheetViews>
    <sheetView topLeftCell="L1" workbookViewId="0">
      <selection activeCell="V21" sqref="V21"/>
    </sheetView>
  </sheetViews>
  <sheetFormatPr defaultRowHeight="14.5"/>
  <cols>
    <col min="1" max="1" width="32.08984375" customWidth="1"/>
  </cols>
  <sheetData>
    <row r="1" spans="1:29">
      <c r="A1" s="18" t="s">
        <v>3300</v>
      </c>
    </row>
    <row r="3" spans="1:29">
      <c r="A3" s="92" t="s">
        <v>2519</v>
      </c>
      <c r="B3" s="217">
        <v>1999</v>
      </c>
      <c r="C3" s="217">
        <v>2000</v>
      </c>
      <c r="D3" s="217">
        <v>2001</v>
      </c>
      <c r="E3" s="217">
        <v>2002</v>
      </c>
      <c r="F3" s="217">
        <v>2003</v>
      </c>
      <c r="G3" s="217">
        <v>2004</v>
      </c>
      <c r="H3" s="217">
        <v>2005</v>
      </c>
      <c r="I3" s="217">
        <v>2006</v>
      </c>
      <c r="J3" s="217">
        <v>2007</v>
      </c>
      <c r="K3" s="217">
        <v>2008</v>
      </c>
      <c r="L3" s="217">
        <v>2009</v>
      </c>
      <c r="M3" s="217">
        <v>2010</v>
      </c>
      <c r="N3" s="217">
        <v>2011</v>
      </c>
      <c r="O3" s="217">
        <v>2012</v>
      </c>
      <c r="P3" s="217">
        <v>2013</v>
      </c>
      <c r="Q3" s="217">
        <v>2014</v>
      </c>
      <c r="R3" s="217">
        <v>2015</v>
      </c>
      <c r="S3" s="217">
        <v>2016</v>
      </c>
      <c r="T3" s="217">
        <v>2017</v>
      </c>
      <c r="U3" s="217">
        <v>2018</v>
      </c>
      <c r="V3" s="217">
        <v>2019</v>
      </c>
      <c r="W3" s="217">
        <v>2020</v>
      </c>
      <c r="X3" s="217">
        <v>2021</v>
      </c>
      <c r="Y3" s="217">
        <v>2022</v>
      </c>
      <c r="Z3" s="217">
        <v>2023</v>
      </c>
      <c r="AA3" s="217">
        <v>2024</v>
      </c>
      <c r="AC3" s="1" t="s">
        <v>528</v>
      </c>
    </row>
    <row r="4" spans="1:29">
      <c r="A4" s="92" t="s">
        <v>13</v>
      </c>
      <c r="B4" s="544"/>
      <c r="C4" s="544"/>
      <c r="D4" s="544"/>
      <c r="E4" s="544"/>
      <c r="F4" s="544"/>
      <c r="G4" s="544"/>
      <c r="H4" s="544"/>
      <c r="I4" s="544"/>
      <c r="J4" s="544"/>
      <c r="K4" s="544"/>
      <c r="L4" s="544"/>
      <c r="M4" s="544"/>
      <c r="N4" s="544"/>
      <c r="O4" s="544"/>
      <c r="P4" s="544"/>
      <c r="Q4" s="544"/>
      <c r="R4" s="544"/>
      <c r="S4" s="544"/>
      <c r="T4" s="544"/>
      <c r="U4" s="544"/>
      <c r="V4" s="544"/>
      <c r="W4" s="544"/>
      <c r="X4" s="544"/>
      <c r="Y4" s="544"/>
      <c r="Z4" s="544"/>
      <c r="AA4" s="544"/>
      <c r="AC4" s="1"/>
    </row>
    <row r="5" spans="1:29">
      <c r="A5" s="92" t="s">
        <v>12</v>
      </c>
      <c r="B5" s="544"/>
      <c r="C5" s="544"/>
      <c r="D5" s="544"/>
      <c r="E5" s="544"/>
      <c r="F5" s="544"/>
      <c r="G5" s="544"/>
      <c r="H5" s="544"/>
      <c r="I5" s="544"/>
      <c r="J5" s="544"/>
      <c r="K5" s="544"/>
      <c r="L5" s="544"/>
      <c r="M5" s="544">
        <v>1166</v>
      </c>
      <c r="N5" s="544"/>
      <c r="O5" s="544"/>
      <c r="P5" s="544"/>
      <c r="Q5" s="544"/>
      <c r="R5" s="544"/>
      <c r="S5" s="544">
        <v>3120</v>
      </c>
      <c r="T5" s="544"/>
      <c r="U5" s="544"/>
      <c r="V5" s="544"/>
      <c r="W5" s="544"/>
      <c r="X5" s="544"/>
      <c r="Y5" s="544"/>
      <c r="Z5" s="544"/>
      <c r="AA5" s="544"/>
    </row>
    <row r="6" spans="1:29">
      <c r="A6" s="92" t="s">
        <v>483</v>
      </c>
      <c r="B6" s="544"/>
      <c r="C6" s="544"/>
      <c r="D6" s="544"/>
      <c r="E6" s="544"/>
      <c r="F6" s="544"/>
      <c r="G6" s="544"/>
      <c r="H6" s="544"/>
      <c r="I6" s="544"/>
      <c r="J6" s="544"/>
      <c r="K6" s="544"/>
      <c r="L6" s="544"/>
      <c r="M6" s="544"/>
      <c r="N6" s="544"/>
      <c r="O6" s="544"/>
      <c r="P6" s="544"/>
      <c r="Q6" s="544"/>
      <c r="R6" s="544"/>
      <c r="S6" s="544"/>
      <c r="T6" s="544"/>
      <c r="U6" s="544"/>
      <c r="V6" s="544"/>
      <c r="W6" s="544"/>
      <c r="X6" s="544"/>
      <c r="Y6" s="544"/>
      <c r="Z6" s="544"/>
      <c r="AA6" s="544"/>
    </row>
    <row r="7" spans="1:29">
      <c r="A7" s="92" t="s">
        <v>89</v>
      </c>
      <c r="B7" s="544"/>
      <c r="C7" s="544"/>
      <c r="D7" s="544"/>
      <c r="E7" s="544"/>
      <c r="F7" s="544"/>
      <c r="G7" s="544"/>
      <c r="H7" s="544"/>
      <c r="I7" s="544"/>
      <c r="J7" s="544"/>
      <c r="K7" s="544"/>
      <c r="L7" s="544"/>
      <c r="M7" s="544"/>
      <c r="N7" s="544"/>
      <c r="O7" s="544"/>
      <c r="P7" s="544"/>
      <c r="Q7" s="544">
        <v>574</v>
      </c>
      <c r="R7" s="544">
        <v>530</v>
      </c>
      <c r="S7" s="544"/>
      <c r="T7" s="544"/>
      <c r="U7" s="544"/>
      <c r="V7" s="544"/>
      <c r="W7" s="544"/>
      <c r="X7" s="544"/>
      <c r="Y7" s="544"/>
      <c r="Z7" s="544"/>
      <c r="AA7" s="544"/>
    </row>
    <row r="8" spans="1:29">
      <c r="A8" s="92" t="s">
        <v>482</v>
      </c>
      <c r="B8" s="544"/>
      <c r="C8" s="544"/>
      <c r="D8" s="544"/>
      <c r="E8" s="544"/>
      <c r="F8" s="544"/>
      <c r="G8" s="544"/>
      <c r="H8" s="544"/>
      <c r="I8" s="544"/>
      <c r="J8" s="544"/>
      <c r="K8" s="544"/>
      <c r="L8" s="544"/>
      <c r="M8" s="544"/>
      <c r="N8" s="544">
        <v>95</v>
      </c>
      <c r="O8" s="544">
        <v>102</v>
      </c>
      <c r="P8" s="544">
        <v>108</v>
      </c>
      <c r="Q8" s="544">
        <v>111</v>
      </c>
      <c r="R8" s="544">
        <v>115</v>
      </c>
      <c r="S8" s="544">
        <v>139</v>
      </c>
      <c r="T8" s="544">
        <v>114</v>
      </c>
      <c r="U8" s="544">
        <v>118</v>
      </c>
      <c r="V8" s="544">
        <v>128</v>
      </c>
      <c r="W8" s="544">
        <v>89</v>
      </c>
      <c r="X8" s="544">
        <v>106</v>
      </c>
      <c r="Y8" s="544">
        <v>129.6</v>
      </c>
      <c r="Z8" s="544"/>
      <c r="AA8" s="544"/>
    </row>
    <row r="9" spans="1:29">
      <c r="A9" s="92" t="s">
        <v>11</v>
      </c>
      <c r="B9" s="544"/>
      <c r="C9" s="544"/>
      <c r="D9" s="544"/>
      <c r="E9" s="544"/>
      <c r="F9" s="544"/>
      <c r="G9" s="544"/>
      <c r="H9" s="544"/>
      <c r="I9" s="544"/>
      <c r="J9" s="544"/>
      <c r="K9" s="544"/>
      <c r="L9" s="544"/>
      <c r="M9" s="544"/>
      <c r="N9" s="544"/>
      <c r="O9" s="544"/>
      <c r="P9" s="544"/>
      <c r="Q9" s="544"/>
      <c r="R9" s="544"/>
      <c r="S9" s="544"/>
      <c r="T9" s="544"/>
      <c r="U9" s="544"/>
      <c r="V9" s="544"/>
      <c r="W9" s="544"/>
      <c r="X9" s="544"/>
      <c r="Y9" s="544"/>
      <c r="Z9" s="544"/>
      <c r="AA9" s="544"/>
    </row>
    <row r="10" spans="1:29">
      <c r="A10" s="92" t="s">
        <v>10</v>
      </c>
      <c r="B10" s="544"/>
      <c r="C10" s="544"/>
      <c r="D10" s="544"/>
      <c r="E10" s="544"/>
      <c r="F10" s="544"/>
      <c r="G10" s="544"/>
      <c r="H10" s="544"/>
      <c r="I10" s="544"/>
      <c r="J10" s="544"/>
      <c r="K10" s="544"/>
      <c r="L10" s="544"/>
      <c r="M10" s="544"/>
      <c r="N10" s="544"/>
      <c r="O10" s="544"/>
      <c r="P10" s="544"/>
      <c r="Q10" s="544"/>
      <c r="R10" s="544">
        <v>7</v>
      </c>
      <c r="S10" s="544">
        <v>6</v>
      </c>
      <c r="T10" s="544">
        <v>7</v>
      </c>
      <c r="U10" s="544">
        <v>9</v>
      </c>
      <c r="V10" s="544">
        <v>11</v>
      </c>
      <c r="W10" s="544">
        <v>3</v>
      </c>
      <c r="X10" s="544"/>
      <c r="Y10" s="544"/>
      <c r="Z10" s="544"/>
      <c r="AA10" s="544"/>
    </row>
    <row r="11" spans="1:29">
      <c r="A11" s="92" t="s">
        <v>9</v>
      </c>
      <c r="B11" s="544"/>
      <c r="C11" s="544"/>
      <c r="D11" s="544"/>
      <c r="E11" s="544"/>
      <c r="F11" s="544"/>
      <c r="G11" s="544"/>
      <c r="H11" s="544"/>
      <c r="I11" s="544"/>
      <c r="J11" s="544"/>
      <c r="K11" s="544"/>
      <c r="L11" s="544"/>
      <c r="M11" s="544"/>
      <c r="N11" s="544"/>
      <c r="O11" s="544"/>
      <c r="P11" s="544"/>
      <c r="Q11" s="544"/>
      <c r="R11" s="544"/>
      <c r="S11" s="544"/>
      <c r="T11" s="544"/>
      <c r="U11" s="544"/>
      <c r="V11" s="544">
        <v>255479</v>
      </c>
      <c r="W11" s="544"/>
      <c r="X11" s="544"/>
      <c r="Y11" s="544"/>
      <c r="Z11" s="544"/>
      <c r="AA11" s="544"/>
    </row>
    <row r="12" spans="1:29">
      <c r="A12" s="92" t="s">
        <v>8</v>
      </c>
      <c r="B12" s="544"/>
      <c r="C12" s="544"/>
      <c r="D12" s="544"/>
      <c r="E12" s="544"/>
      <c r="F12" s="544"/>
      <c r="G12" s="544"/>
      <c r="H12" s="544"/>
      <c r="I12" s="544"/>
      <c r="J12" s="544"/>
      <c r="K12" s="544"/>
      <c r="L12" s="544"/>
      <c r="M12" s="544"/>
      <c r="N12" s="544"/>
      <c r="O12" s="544"/>
      <c r="P12" s="544"/>
      <c r="Q12" s="544"/>
      <c r="R12" s="544"/>
      <c r="S12" s="544"/>
      <c r="T12" s="544"/>
      <c r="U12" s="544"/>
      <c r="V12" s="544"/>
      <c r="W12" s="544"/>
      <c r="X12" s="544"/>
      <c r="Y12" s="544"/>
      <c r="Z12" s="544"/>
      <c r="AA12" s="544"/>
    </row>
    <row r="13" spans="1:29">
      <c r="A13" s="92" t="s">
        <v>6</v>
      </c>
      <c r="B13" s="544"/>
      <c r="C13" s="544"/>
      <c r="D13" s="544"/>
      <c r="E13" s="544"/>
      <c r="F13" s="544"/>
      <c r="G13" s="544"/>
      <c r="H13" s="544"/>
      <c r="I13" s="544"/>
      <c r="J13" s="544"/>
      <c r="K13" s="544"/>
      <c r="L13" s="544"/>
      <c r="M13" s="544"/>
      <c r="N13" s="544"/>
      <c r="O13" s="544"/>
      <c r="P13" s="544"/>
      <c r="Q13" s="544"/>
      <c r="R13" s="544"/>
      <c r="S13" s="544"/>
      <c r="T13" s="544"/>
      <c r="U13" s="544"/>
      <c r="V13" s="544"/>
      <c r="W13" s="544"/>
      <c r="X13" s="544"/>
      <c r="Y13" s="544"/>
      <c r="Z13" s="544"/>
      <c r="AA13" s="544"/>
    </row>
    <row r="14" spans="1:29">
      <c r="A14" s="92" t="s">
        <v>17</v>
      </c>
      <c r="B14" s="544"/>
      <c r="C14" s="544"/>
      <c r="D14" s="544"/>
      <c r="E14" s="544"/>
      <c r="F14" s="544"/>
      <c r="G14" s="544"/>
      <c r="H14" s="544"/>
      <c r="I14" s="544"/>
      <c r="J14" s="544"/>
      <c r="K14" s="544"/>
      <c r="L14" s="544"/>
      <c r="M14" s="544"/>
      <c r="N14" s="544"/>
      <c r="O14" s="544"/>
      <c r="P14" s="544"/>
      <c r="Q14" s="544"/>
      <c r="R14" s="544">
        <v>3740</v>
      </c>
      <c r="S14" s="544"/>
      <c r="T14" s="544"/>
      <c r="U14" s="544"/>
      <c r="V14" s="544"/>
      <c r="W14" s="544"/>
      <c r="X14" s="544"/>
      <c r="Y14" s="544">
        <v>4700</v>
      </c>
      <c r="Z14" s="544"/>
      <c r="AA14" s="544"/>
    </row>
    <row r="15" spans="1:29">
      <c r="A15" s="92" t="s">
        <v>4</v>
      </c>
      <c r="B15" s="544"/>
      <c r="C15" s="544"/>
      <c r="D15" s="544"/>
      <c r="E15" s="544"/>
      <c r="F15" s="544"/>
      <c r="G15" s="544"/>
      <c r="H15" s="544"/>
      <c r="I15" s="544"/>
      <c r="J15" s="544"/>
      <c r="K15" s="544"/>
      <c r="L15" s="544"/>
      <c r="M15" s="544"/>
      <c r="N15" s="544"/>
      <c r="O15" s="544"/>
      <c r="P15" s="544"/>
      <c r="Q15" s="544"/>
      <c r="R15" s="544"/>
      <c r="S15" s="544"/>
      <c r="T15" s="544"/>
      <c r="U15" s="544"/>
      <c r="V15" s="544"/>
      <c r="W15" s="544"/>
      <c r="X15" s="544"/>
      <c r="Y15" s="544"/>
      <c r="Z15" s="544"/>
      <c r="AA15" s="544"/>
    </row>
    <row r="16" spans="1:29">
      <c r="A16" s="92" t="s">
        <v>3</v>
      </c>
      <c r="B16" s="544"/>
      <c r="C16" s="544"/>
      <c r="D16" s="544"/>
      <c r="E16" s="544"/>
      <c r="F16" s="544"/>
      <c r="G16" s="544"/>
      <c r="H16" s="544"/>
      <c r="I16" s="544"/>
      <c r="J16" s="544">
        <v>35974</v>
      </c>
      <c r="K16" s="544">
        <v>32860</v>
      </c>
      <c r="L16" s="544">
        <v>30292</v>
      </c>
      <c r="M16" s="544">
        <v>29128</v>
      </c>
      <c r="N16" s="544">
        <v>26404</v>
      </c>
      <c r="O16" s="544">
        <v>25438</v>
      </c>
      <c r="P16" s="544">
        <v>25200</v>
      </c>
      <c r="Q16" s="544">
        <v>28000</v>
      </c>
      <c r="R16" s="544">
        <v>24500</v>
      </c>
      <c r="S16" s="544">
        <v>24300</v>
      </c>
      <c r="T16" s="544">
        <v>17200</v>
      </c>
      <c r="U16" s="544">
        <v>17600</v>
      </c>
      <c r="V16" s="544">
        <v>28500</v>
      </c>
      <c r="W16" s="544">
        <v>17000</v>
      </c>
      <c r="X16" s="544">
        <v>14800</v>
      </c>
      <c r="Y16" s="544">
        <v>34000</v>
      </c>
      <c r="Z16" s="544"/>
      <c r="AA16" s="544"/>
    </row>
    <row r="17" spans="1:27">
      <c r="A17" s="92" t="s">
        <v>32</v>
      </c>
      <c r="B17" s="544"/>
      <c r="C17" s="544"/>
      <c r="D17" s="544"/>
      <c r="E17" s="544"/>
      <c r="F17" s="544"/>
      <c r="G17" s="544"/>
      <c r="H17" s="544"/>
      <c r="I17" s="544"/>
      <c r="J17" s="544"/>
      <c r="K17" s="544"/>
      <c r="L17" s="544"/>
      <c r="M17" s="544"/>
      <c r="N17" s="544"/>
      <c r="O17" s="544"/>
      <c r="P17" s="544"/>
      <c r="Q17" s="544"/>
      <c r="R17" s="544"/>
      <c r="S17" s="544"/>
      <c r="T17" s="544"/>
      <c r="U17" s="544"/>
      <c r="V17" s="544"/>
      <c r="W17" s="544"/>
      <c r="X17" s="544">
        <v>12337</v>
      </c>
      <c r="Y17" s="544"/>
      <c r="Z17" s="544"/>
      <c r="AA17" s="544"/>
    </row>
    <row r="18" spans="1:27">
      <c r="A18" s="92" t="s">
        <v>1</v>
      </c>
      <c r="B18" s="544"/>
      <c r="C18" s="544"/>
      <c r="D18" s="544"/>
      <c r="E18" s="544"/>
      <c r="F18" s="544"/>
      <c r="G18" s="544"/>
      <c r="H18" s="544"/>
      <c r="I18" s="544"/>
      <c r="J18" s="544"/>
      <c r="K18" s="544"/>
      <c r="L18" s="544"/>
      <c r="M18" s="544"/>
      <c r="N18" s="544"/>
      <c r="O18" s="544"/>
      <c r="P18" s="544"/>
      <c r="Q18" s="544"/>
      <c r="R18" s="544"/>
      <c r="S18" s="544"/>
      <c r="T18" s="544"/>
      <c r="U18" s="544"/>
      <c r="V18" s="544"/>
      <c r="W18" s="544"/>
      <c r="X18" s="544"/>
      <c r="Y18" s="544"/>
      <c r="Z18" s="544"/>
      <c r="AA18" s="544"/>
    </row>
    <row r="19" spans="1:27">
      <c r="A19" s="92" t="s">
        <v>23</v>
      </c>
      <c r="B19" s="544">
        <v>20427</v>
      </c>
      <c r="C19" s="544">
        <v>18824</v>
      </c>
      <c r="D19" s="544">
        <v>16917</v>
      </c>
      <c r="E19" s="544">
        <v>12818</v>
      </c>
      <c r="F19" s="544">
        <v>11534</v>
      </c>
      <c r="G19" s="544">
        <v>11881</v>
      </c>
      <c r="H19" s="544">
        <v>11534</v>
      </c>
      <c r="I19" s="544">
        <v>12073</v>
      </c>
      <c r="J19" s="544">
        <v>12001</v>
      </c>
      <c r="K19" s="544">
        <v>11929</v>
      </c>
      <c r="L19" s="544">
        <v>12101</v>
      </c>
      <c r="M19" s="544">
        <v>6282</v>
      </c>
      <c r="N19" s="544">
        <v>9206</v>
      </c>
      <c r="O19" s="544">
        <v>9466</v>
      </c>
      <c r="P19" s="544">
        <v>7787</v>
      </c>
      <c r="Q19" s="544">
        <v>7990</v>
      </c>
      <c r="R19" s="544">
        <v>9524</v>
      </c>
      <c r="S19" s="544">
        <v>9495</v>
      </c>
      <c r="T19" s="544">
        <v>9106</v>
      </c>
      <c r="U19" s="544">
        <v>8801</v>
      </c>
      <c r="V19" s="544">
        <v>12157</v>
      </c>
      <c r="W19" s="544">
        <v>4757</v>
      </c>
      <c r="X19" s="544">
        <v>6874</v>
      </c>
      <c r="Y19" s="544">
        <v>12275</v>
      </c>
      <c r="Z19" s="544">
        <v>13166</v>
      </c>
      <c r="AA19" s="544">
        <v>13710</v>
      </c>
    </row>
    <row r="22" spans="1:27">
      <c r="A22" s="136" t="s">
        <v>18</v>
      </c>
    </row>
    <row r="23" spans="1:27">
      <c r="A23" s="17" t="s">
        <v>3299</v>
      </c>
    </row>
  </sheetData>
  <hyperlinks>
    <hyperlink ref="AC3" location="Content!A1" display="Back to content page" xr:uid="{DC8E67DF-466B-4A0A-8AC1-6458C423F911}"/>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67D6D-D563-4654-B7E4-527CA78B3E55}">
  <dimension ref="A1:AA23"/>
  <sheetViews>
    <sheetView workbookViewId="0">
      <selection activeCell="I21" sqref="I21"/>
    </sheetView>
  </sheetViews>
  <sheetFormatPr defaultRowHeight="14.5"/>
  <cols>
    <col min="1" max="1" width="34.453125" customWidth="1"/>
  </cols>
  <sheetData>
    <row r="1" spans="1:27">
      <c r="A1" s="18" t="s">
        <v>3301</v>
      </c>
    </row>
    <row r="3" spans="1:27">
      <c r="A3" s="92" t="s">
        <v>2519</v>
      </c>
      <c r="B3" s="217">
        <v>1999</v>
      </c>
      <c r="C3" s="217">
        <v>2000</v>
      </c>
      <c r="D3" s="217">
        <v>2001</v>
      </c>
      <c r="E3" s="217">
        <v>2002</v>
      </c>
      <c r="F3" s="217">
        <v>2003</v>
      </c>
      <c r="G3" s="217">
        <v>2004</v>
      </c>
      <c r="H3" s="217">
        <v>2005</v>
      </c>
      <c r="I3" s="217">
        <v>2006</v>
      </c>
      <c r="J3" s="217">
        <v>2007</v>
      </c>
      <c r="K3" s="217">
        <v>2008</v>
      </c>
      <c r="L3" s="217">
        <v>2009</v>
      </c>
      <c r="M3" s="217">
        <v>2010</v>
      </c>
      <c r="N3" s="217">
        <v>2011</v>
      </c>
      <c r="O3" s="217">
        <v>2012</v>
      </c>
      <c r="P3" s="217">
        <v>2013</v>
      </c>
      <c r="Q3" s="217">
        <v>2014</v>
      </c>
      <c r="R3" s="217">
        <v>2015</v>
      </c>
      <c r="S3" s="217">
        <v>2016</v>
      </c>
      <c r="T3" s="217">
        <v>2017</v>
      </c>
      <c r="U3" s="217">
        <v>2018</v>
      </c>
      <c r="V3" s="217">
        <v>2019</v>
      </c>
      <c r="W3" s="217">
        <v>2020</v>
      </c>
      <c r="X3" s="217">
        <v>2021</v>
      </c>
      <c r="Y3" s="217">
        <v>2022</v>
      </c>
      <c r="AA3" s="1" t="s">
        <v>528</v>
      </c>
    </row>
    <row r="4" spans="1:27">
      <c r="A4" s="92" t="s">
        <v>13</v>
      </c>
      <c r="B4" s="544"/>
      <c r="C4" s="544"/>
      <c r="D4" s="544"/>
      <c r="E4" s="544"/>
      <c r="F4" s="544"/>
      <c r="G4" s="544"/>
      <c r="H4" s="544"/>
      <c r="I4" s="544"/>
      <c r="J4" s="544"/>
      <c r="K4" s="544"/>
      <c r="L4" s="544"/>
      <c r="M4" s="544"/>
      <c r="N4" s="544"/>
      <c r="O4" s="544"/>
      <c r="P4" s="544"/>
      <c r="Q4" s="544"/>
      <c r="R4" s="544"/>
      <c r="S4" s="544"/>
      <c r="T4" s="544"/>
      <c r="U4" s="544"/>
      <c r="V4" s="544"/>
      <c r="W4" s="544"/>
      <c r="X4" s="544"/>
      <c r="Y4" s="544"/>
      <c r="AA4" s="1"/>
    </row>
    <row r="5" spans="1:27">
      <c r="A5" s="92" t="s">
        <v>12</v>
      </c>
      <c r="B5" s="544"/>
      <c r="C5" s="544"/>
      <c r="D5" s="544"/>
      <c r="E5" s="544"/>
      <c r="F5" s="544"/>
      <c r="G5" s="544"/>
      <c r="H5" s="544"/>
      <c r="I5" s="544"/>
      <c r="J5" s="544"/>
      <c r="K5" s="544"/>
      <c r="L5" s="544"/>
      <c r="M5" s="544">
        <v>615</v>
      </c>
      <c r="N5" s="544"/>
      <c r="O5" s="544"/>
      <c r="P5" s="544"/>
      <c r="Q5" s="544"/>
      <c r="R5" s="544"/>
      <c r="S5" s="544">
        <v>1650</v>
      </c>
      <c r="T5" s="544"/>
      <c r="U5" s="544"/>
      <c r="V5" s="544"/>
      <c r="W5" s="544"/>
      <c r="X5" s="544"/>
      <c r="Y5" s="544"/>
      <c r="AA5" s="1"/>
    </row>
    <row r="6" spans="1:27">
      <c r="A6" s="92" t="s">
        <v>483</v>
      </c>
      <c r="B6" s="544"/>
      <c r="C6" s="544"/>
      <c r="D6" s="544"/>
      <c r="E6" s="544"/>
      <c r="F6" s="544"/>
      <c r="G6" s="544"/>
      <c r="H6" s="544"/>
      <c r="I6" s="544"/>
      <c r="J6" s="544"/>
      <c r="K6" s="544"/>
      <c r="L6" s="544"/>
      <c r="M6" s="544"/>
      <c r="N6" s="544"/>
      <c r="O6" s="544"/>
      <c r="P6" s="544"/>
      <c r="Q6" s="544"/>
      <c r="R6" s="544"/>
      <c r="S6" s="544"/>
      <c r="T6" s="544"/>
      <c r="U6" s="544"/>
      <c r="V6" s="544"/>
      <c r="W6" s="544"/>
      <c r="X6" s="544"/>
      <c r="Y6" s="544"/>
      <c r="AA6" s="1"/>
    </row>
    <row r="7" spans="1:27">
      <c r="A7" s="92" t="s">
        <v>89</v>
      </c>
      <c r="B7" s="544"/>
      <c r="C7" s="544"/>
      <c r="D7" s="544"/>
      <c r="E7" s="544"/>
      <c r="F7" s="544"/>
      <c r="G7" s="544"/>
      <c r="H7" s="544"/>
      <c r="I7" s="544"/>
      <c r="J7" s="544"/>
      <c r="K7" s="544"/>
      <c r="L7" s="544"/>
      <c r="M7" s="544"/>
      <c r="N7" s="544"/>
      <c r="O7" s="544"/>
      <c r="P7" s="544"/>
      <c r="Q7" s="544"/>
      <c r="R7" s="544"/>
      <c r="S7" s="544"/>
      <c r="T7" s="544"/>
      <c r="U7" s="544"/>
      <c r="V7" s="544"/>
      <c r="W7" s="544"/>
      <c r="X7" s="544"/>
      <c r="Y7" s="544"/>
      <c r="AA7" s="1"/>
    </row>
    <row r="8" spans="1:27">
      <c r="A8" s="92" t="s">
        <v>482</v>
      </c>
      <c r="B8" s="544"/>
      <c r="C8" s="544"/>
      <c r="D8" s="544"/>
      <c r="E8" s="544"/>
      <c r="F8" s="544"/>
      <c r="G8" s="544"/>
      <c r="H8" s="544"/>
      <c r="I8" s="544"/>
      <c r="J8" s="544"/>
      <c r="K8" s="544"/>
      <c r="L8" s="544"/>
      <c r="M8" s="544"/>
      <c r="N8" s="544">
        <v>85</v>
      </c>
      <c r="O8" s="544">
        <v>83</v>
      </c>
      <c r="P8" s="544">
        <v>110</v>
      </c>
      <c r="Q8" s="544">
        <v>111</v>
      </c>
      <c r="R8" s="544">
        <v>119</v>
      </c>
      <c r="S8" s="544">
        <v>112</v>
      </c>
      <c r="T8" s="544">
        <v>135</v>
      </c>
      <c r="U8" s="544">
        <v>119</v>
      </c>
      <c r="V8" s="544">
        <v>125</v>
      </c>
      <c r="W8" s="544">
        <v>34</v>
      </c>
      <c r="X8" s="544">
        <v>35</v>
      </c>
      <c r="Y8" s="544">
        <v>89</v>
      </c>
    </row>
    <row r="9" spans="1:27">
      <c r="A9" s="92" t="s">
        <v>11</v>
      </c>
      <c r="B9" s="544"/>
      <c r="C9" s="544"/>
      <c r="D9" s="544"/>
      <c r="E9" s="544"/>
      <c r="F9" s="544"/>
      <c r="G9" s="544"/>
      <c r="H9" s="544"/>
      <c r="I9" s="544"/>
      <c r="J9" s="544"/>
      <c r="K9" s="544"/>
      <c r="L9" s="544"/>
      <c r="M9" s="544"/>
      <c r="N9" s="544"/>
      <c r="O9" s="544"/>
      <c r="P9" s="544"/>
      <c r="Q9" s="544"/>
      <c r="R9" s="544"/>
      <c r="S9" s="544"/>
      <c r="T9" s="544"/>
      <c r="U9" s="544"/>
      <c r="V9" s="544"/>
      <c r="W9" s="544"/>
      <c r="X9" s="544"/>
      <c r="Y9" s="544"/>
    </row>
    <row r="10" spans="1:27">
      <c r="A10" s="92" t="s">
        <v>10</v>
      </c>
      <c r="B10" s="544"/>
      <c r="C10" s="544"/>
      <c r="D10" s="544"/>
      <c r="E10" s="544"/>
      <c r="F10" s="544"/>
      <c r="G10" s="544"/>
      <c r="H10" s="544"/>
      <c r="I10" s="544"/>
      <c r="J10" s="544"/>
      <c r="K10" s="544"/>
      <c r="L10" s="544"/>
      <c r="M10" s="544"/>
      <c r="N10" s="544"/>
      <c r="O10" s="544"/>
      <c r="P10" s="544"/>
      <c r="Q10" s="544"/>
      <c r="R10" s="544">
        <v>37</v>
      </c>
      <c r="S10" s="544">
        <v>36</v>
      </c>
      <c r="T10" s="544">
        <v>41</v>
      </c>
      <c r="U10" s="544">
        <v>45</v>
      </c>
      <c r="V10" s="544">
        <v>54</v>
      </c>
      <c r="W10" s="544">
        <v>0.1</v>
      </c>
      <c r="X10" s="544"/>
      <c r="Y10" s="544"/>
    </row>
    <row r="11" spans="1:27">
      <c r="A11" s="92" t="s">
        <v>9</v>
      </c>
      <c r="B11" s="544"/>
      <c r="C11" s="544"/>
      <c r="D11" s="544"/>
      <c r="E11" s="544"/>
      <c r="F11" s="544"/>
      <c r="G11" s="544"/>
      <c r="H11" s="544"/>
      <c r="I11" s="544"/>
      <c r="J11" s="544"/>
      <c r="K11" s="544"/>
      <c r="L11" s="544"/>
      <c r="M11" s="544"/>
      <c r="N11" s="544"/>
      <c r="O11" s="544"/>
      <c r="P11" s="544"/>
      <c r="Q11" s="544"/>
      <c r="R11" s="544"/>
      <c r="S11" s="544"/>
      <c r="T11" s="544"/>
      <c r="U11" s="544"/>
      <c r="V11" s="544">
        <v>2850</v>
      </c>
      <c r="W11" s="544"/>
      <c r="X11" s="544"/>
      <c r="Y11" s="544"/>
    </row>
    <row r="12" spans="1:27">
      <c r="A12" s="92" t="s">
        <v>8</v>
      </c>
      <c r="B12" s="544"/>
      <c r="C12" s="544"/>
      <c r="D12" s="544"/>
      <c r="E12" s="544"/>
      <c r="F12" s="544"/>
      <c r="G12" s="544"/>
      <c r="H12" s="544"/>
      <c r="I12" s="544"/>
      <c r="J12" s="544"/>
      <c r="K12" s="544"/>
      <c r="L12" s="544"/>
      <c r="M12" s="544"/>
      <c r="N12" s="544"/>
      <c r="O12" s="544"/>
      <c r="P12" s="544"/>
      <c r="Q12" s="544"/>
      <c r="R12" s="544"/>
      <c r="S12" s="544"/>
      <c r="T12" s="544"/>
      <c r="U12" s="544"/>
      <c r="V12" s="544"/>
      <c r="W12" s="544"/>
      <c r="X12" s="544"/>
      <c r="Y12" s="544"/>
    </row>
    <row r="13" spans="1:27">
      <c r="A13" s="92" t="s">
        <v>6</v>
      </c>
      <c r="B13" s="544"/>
      <c r="C13" s="544"/>
      <c r="D13" s="544"/>
      <c r="E13" s="544"/>
      <c r="F13" s="544"/>
      <c r="G13" s="544"/>
      <c r="H13" s="544"/>
      <c r="I13" s="544"/>
      <c r="J13" s="544"/>
      <c r="K13" s="544"/>
      <c r="L13" s="544"/>
      <c r="M13" s="544"/>
      <c r="N13" s="544"/>
      <c r="O13" s="544"/>
      <c r="P13" s="544"/>
      <c r="Q13" s="544"/>
      <c r="R13" s="544"/>
      <c r="S13" s="544"/>
      <c r="T13" s="544"/>
      <c r="U13" s="544"/>
      <c r="V13" s="544"/>
      <c r="W13" s="544"/>
      <c r="X13" s="544"/>
      <c r="Y13" s="544"/>
    </row>
    <row r="14" spans="1:27">
      <c r="A14" s="92" t="s">
        <v>17</v>
      </c>
      <c r="B14" s="544"/>
      <c r="C14" s="544"/>
      <c r="D14" s="544"/>
      <c r="E14" s="544"/>
      <c r="F14" s="544"/>
      <c r="G14" s="544"/>
      <c r="H14" s="544"/>
      <c r="I14" s="544"/>
      <c r="J14" s="544"/>
      <c r="K14" s="544"/>
      <c r="L14" s="544"/>
      <c r="M14" s="544"/>
      <c r="N14" s="544"/>
      <c r="O14" s="544"/>
      <c r="P14" s="544"/>
      <c r="Q14" s="544"/>
      <c r="R14" s="544">
        <v>2050</v>
      </c>
      <c r="S14" s="544"/>
      <c r="T14" s="544"/>
      <c r="U14" s="544"/>
      <c r="V14" s="544"/>
      <c r="W14" s="544"/>
      <c r="X14" s="544">
        <v>2600</v>
      </c>
      <c r="Y14" s="544"/>
    </row>
    <row r="15" spans="1:27">
      <c r="A15" s="92" t="s">
        <v>4</v>
      </c>
      <c r="B15" s="544"/>
      <c r="C15" s="544"/>
      <c r="D15" s="544"/>
      <c r="E15" s="544"/>
      <c r="F15" s="544"/>
      <c r="G15" s="544"/>
      <c r="H15" s="544"/>
      <c r="I15" s="544"/>
      <c r="J15" s="544"/>
      <c r="K15" s="544"/>
      <c r="L15" s="544"/>
      <c r="M15" s="544"/>
      <c r="N15" s="544"/>
      <c r="O15" s="544"/>
      <c r="P15" s="544"/>
      <c r="Q15" s="544"/>
      <c r="R15" s="544"/>
      <c r="S15" s="544"/>
      <c r="T15" s="544"/>
      <c r="U15" s="544"/>
      <c r="V15" s="544"/>
      <c r="W15" s="544"/>
      <c r="X15" s="544"/>
      <c r="Y15" s="544"/>
    </row>
    <row r="16" spans="1:27">
      <c r="A16" s="92" t="s">
        <v>3</v>
      </c>
      <c r="B16" s="544"/>
      <c r="C16" s="544"/>
      <c r="D16" s="544"/>
      <c r="E16" s="544"/>
      <c r="F16" s="544"/>
      <c r="G16" s="544"/>
      <c r="H16" s="544"/>
      <c r="I16" s="544"/>
      <c r="J16" s="544">
        <v>115237</v>
      </c>
      <c r="K16" s="544">
        <v>137918</v>
      </c>
      <c r="L16" s="544">
        <v>137935</v>
      </c>
      <c r="M16" s="544">
        <v>142750</v>
      </c>
      <c r="N16" s="544">
        <v>146333</v>
      </c>
      <c r="O16" s="544">
        <v>156754</v>
      </c>
      <c r="P16" s="544">
        <v>253500</v>
      </c>
      <c r="Q16" s="544">
        <v>245900</v>
      </c>
      <c r="R16" s="544">
        <v>224500</v>
      </c>
      <c r="S16" s="544">
        <v>125200</v>
      </c>
      <c r="T16" s="544">
        <v>135000</v>
      </c>
      <c r="U16" s="544">
        <v>115000</v>
      </c>
      <c r="V16" s="544">
        <v>236500</v>
      </c>
      <c r="W16" s="544">
        <v>108040</v>
      </c>
      <c r="X16" s="544">
        <v>68760</v>
      </c>
      <c r="Y16" s="544">
        <v>176365</v>
      </c>
    </row>
    <row r="17" spans="1:25">
      <c r="A17" s="92" t="s">
        <v>32</v>
      </c>
      <c r="B17" s="544"/>
      <c r="C17" s="544"/>
      <c r="D17" s="544"/>
      <c r="E17" s="544"/>
      <c r="F17" s="544"/>
      <c r="G17" s="544"/>
      <c r="H17" s="544"/>
      <c r="I17" s="544"/>
      <c r="J17" s="544"/>
      <c r="K17" s="544"/>
      <c r="L17" s="544"/>
      <c r="M17" s="544"/>
      <c r="N17" s="544"/>
      <c r="O17" s="544"/>
      <c r="P17" s="544"/>
      <c r="Q17" s="544"/>
      <c r="R17" s="544"/>
      <c r="S17" s="544"/>
      <c r="T17" s="544"/>
      <c r="U17" s="544"/>
      <c r="V17" s="544"/>
      <c r="W17" s="544"/>
      <c r="X17" s="544">
        <v>19110</v>
      </c>
      <c r="Y17" s="544"/>
    </row>
    <row r="18" spans="1:25">
      <c r="A18" s="92" t="s">
        <v>1</v>
      </c>
      <c r="B18" s="544"/>
      <c r="C18" s="544"/>
      <c r="D18" s="544"/>
      <c r="E18" s="544"/>
      <c r="F18" s="544"/>
      <c r="G18" s="544"/>
      <c r="H18" s="544"/>
      <c r="I18" s="544"/>
      <c r="J18" s="544"/>
      <c r="K18" s="544"/>
      <c r="L18" s="544"/>
      <c r="M18" s="544"/>
      <c r="N18" s="544"/>
      <c r="O18" s="544"/>
      <c r="P18" s="544"/>
      <c r="Q18" s="544"/>
      <c r="R18" s="544"/>
      <c r="S18" s="544"/>
      <c r="T18" s="544"/>
      <c r="U18" s="544"/>
      <c r="V18" s="544"/>
      <c r="W18" s="544"/>
      <c r="X18" s="544"/>
      <c r="Y18" s="544"/>
    </row>
    <row r="19" spans="1:25">
      <c r="A19" s="92" t="s">
        <v>23</v>
      </c>
      <c r="B19" s="544">
        <v>14806</v>
      </c>
      <c r="C19" s="544">
        <v>13644</v>
      </c>
      <c r="D19" s="544">
        <v>12261</v>
      </c>
      <c r="E19" s="544">
        <v>9291</v>
      </c>
      <c r="F19" s="544">
        <v>8360</v>
      </c>
      <c r="G19" s="544">
        <v>8611</v>
      </c>
      <c r="H19" s="544">
        <v>8360</v>
      </c>
      <c r="I19" s="544">
        <v>8750</v>
      </c>
      <c r="J19" s="544">
        <v>8698</v>
      </c>
      <c r="K19" s="544">
        <v>8647</v>
      </c>
      <c r="L19" s="544">
        <v>8770</v>
      </c>
      <c r="M19" s="544">
        <v>4553</v>
      </c>
      <c r="N19" s="544">
        <v>6672</v>
      </c>
      <c r="O19" s="544">
        <v>6861</v>
      </c>
      <c r="P19" s="544">
        <v>5644</v>
      </c>
      <c r="Q19" s="544">
        <v>5791</v>
      </c>
      <c r="R19" s="544">
        <v>6903</v>
      </c>
      <c r="S19" s="544">
        <v>6882</v>
      </c>
      <c r="T19" s="544">
        <v>6600</v>
      </c>
      <c r="U19" s="544">
        <v>6379</v>
      </c>
      <c r="V19" s="544">
        <v>8834</v>
      </c>
      <c r="W19" s="544">
        <v>3445</v>
      </c>
      <c r="X19" s="544">
        <v>4978</v>
      </c>
      <c r="Y19" s="544">
        <v>8889</v>
      </c>
    </row>
    <row r="22" spans="1:25">
      <c r="A22" s="136" t="s">
        <v>18</v>
      </c>
    </row>
    <row r="23" spans="1:25">
      <c r="A23" s="17" t="s">
        <v>3299</v>
      </c>
    </row>
  </sheetData>
  <hyperlinks>
    <hyperlink ref="AA3" location="Content!A1" display="Back to content page" xr:uid="{1B58C45B-9D57-4E94-9773-49D46448BE41}"/>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885E7-D08A-4459-9635-D7192724D14C}">
  <dimension ref="A1:AI23"/>
  <sheetViews>
    <sheetView workbookViewId="0">
      <selection activeCell="J21" sqref="J21"/>
    </sheetView>
  </sheetViews>
  <sheetFormatPr defaultRowHeight="14.5"/>
  <cols>
    <col min="1" max="1" width="30.6328125" customWidth="1"/>
  </cols>
  <sheetData>
    <row r="1" spans="1:35">
      <c r="A1" s="18" t="s">
        <v>3302</v>
      </c>
    </row>
    <row r="3" spans="1:35">
      <c r="A3" s="92" t="s">
        <v>1037</v>
      </c>
      <c r="B3" s="217">
        <v>1995</v>
      </c>
      <c r="C3" s="217">
        <v>1996</v>
      </c>
      <c r="D3" s="217">
        <v>1997</v>
      </c>
      <c r="E3" s="217">
        <v>1998</v>
      </c>
      <c r="F3" s="217">
        <v>1999</v>
      </c>
      <c r="G3" s="217">
        <v>2000</v>
      </c>
      <c r="H3" s="217">
        <v>2001</v>
      </c>
      <c r="I3" s="217">
        <v>2002</v>
      </c>
      <c r="J3" s="217">
        <v>2003</v>
      </c>
      <c r="K3" s="217">
        <v>2004</v>
      </c>
      <c r="L3" s="217">
        <v>2005</v>
      </c>
      <c r="M3" s="217">
        <v>2006</v>
      </c>
      <c r="N3" s="217">
        <v>2007</v>
      </c>
      <c r="O3" s="217">
        <v>2008</v>
      </c>
      <c r="P3" s="217">
        <v>2009</v>
      </c>
      <c r="Q3" s="217">
        <v>2010</v>
      </c>
      <c r="R3" s="217">
        <v>2011</v>
      </c>
      <c r="S3" s="217">
        <v>2012</v>
      </c>
      <c r="T3" s="217">
        <v>2013</v>
      </c>
      <c r="U3" s="217">
        <v>2014</v>
      </c>
      <c r="V3" s="217">
        <v>2015</v>
      </c>
      <c r="W3" s="217">
        <v>2016</v>
      </c>
      <c r="X3" s="217">
        <v>2017</v>
      </c>
      <c r="Y3" s="217">
        <v>2018</v>
      </c>
      <c r="Z3" s="217">
        <v>2019</v>
      </c>
      <c r="AA3" s="217">
        <v>2020</v>
      </c>
      <c r="AB3" s="217">
        <v>2021</v>
      </c>
      <c r="AC3" s="217">
        <v>2022</v>
      </c>
      <c r="AD3" s="217"/>
      <c r="AE3" s="217"/>
      <c r="AF3" s="217"/>
      <c r="AG3" s="217"/>
      <c r="AI3" s="1" t="s">
        <v>528</v>
      </c>
    </row>
    <row r="4" spans="1:35">
      <c r="A4" s="92" t="s">
        <v>13</v>
      </c>
      <c r="B4" s="544"/>
      <c r="C4" s="544"/>
      <c r="D4" s="544"/>
      <c r="E4" s="544"/>
      <c r="F4" s="544"/>
      <c r="G4" s="544"/>
      <c r="H4" s="544"/>
      <c r="I4" s="544">
        <v>34</v>
      </c>
      <c r="J4" s="544">
        <v>78</v>
      </c>
      <c r="K4" s="544">
        <v>61</v>
      </c>
      <c r="L4" s="544">
        <v>72</v>
      </c>
      <c r="M4" s="544">
        <v>54</v>
      </c>
      <c r="N4" s="544">
        <v>73</v>
      </c>
      <c r="O4" s="544">
        <v>41</v>
      </c>
      <c r="P4" s="544">
        <v>451</v>
      </c>
      <c r="Q4" s="544">
        <v>758</v>
      </c>
      <c r="R4" s="544">
        <v>688</v>
      </c>
      <c r="S4" s="544">
        <v>734</v>
      </c>
      <c r="T4" s="544">
        <v>754</v>
      </c>
      <c r="U4" s="544">
        <v>992</v>
      </c>
      <c r="V4" s="544">
        <v>870</v>
      </c>
      <c r="W4" s="544">
        <v>953</v>
      </c>
      <c r="X4" s="544">
        <v>835</v>
      </c>
      <c r="Y4" s="544">
        <v>707</v>
      </c>
      <c r="Z4" s="544">
        <v>415</v>
      </c>
      <c r="AA4" s="544">
        <v>257</v>
      </c>
      <c r="AB4" s="544">
        <v>359</v>
      </c>
      <c r="AC4" s="544">
        <v>975</v>
      </c>
      <c r="AD4" s="544"/>
      <c r="AE4" s="544"/>
      <c r="AF4" s="544"/>
      <c r="AG4" s="544"/>
      <c r="AI4" s="1"/>
    </row>
    <row r="5" spans="1:35">
      <c r="A5" s="92" t="s">
        <v>12</v>
      </c>
      <c r="B5" s="666"/>
      <c r="C5" s="666"/>
      <c r="D5" s="666"/>
      <c r="E5" s="666"/>
      <c r="F5" s="666"/>
      <c r="G5" s="666"/>
      <c r="H5" s="666"/>
      <c r="I5" s="666"/>
      <c r="J5" s="666"/>
      <c r="K5" s="666"/>
      <c r="L5" s="666"/>
      <c r="M5" s="666"/>
      <c r="N5" s="666"/>
      <c r="O5" s="666"/>
      <c r="P5" s="666"/>
      <c r="Q5" s="666"/>
      <c r="R5" s="666"/>
      <c r="S5" s="666"/>
      <c r="T5" s="666"/>
      <c r="U5" s="666"/>
      <c r="V5" s="666"/>
      <c r="W5" s="666"/>
      <c r="X5" s="666"/>
      <c r="Y5" s="666"/>
      <c r="Z5" s="666"/>
      <c r="AA5" s="666"/>
      <c r="AB5" s="666"/>
      <c r="AC5" s="666"/>
      <c r="AD5" s="666"/>
      <c r="AE5" s="666"/>
      <c r="AF5" s="666"/>
      <c r="AG5" s="666"/>
      <c r="AI5" s="1"/>
    </row>
    <row r="6" spans="1:35">
      <c r="A6" s="92" t="s">
        <v>483</v>
      </c>
      <c r="B6" s="666"/>
      <c r="C6" s="666"/>
      <c r="D6" s="666"/>
      <c r="E6" s="666"/>
      <c r="F6" s="666"/>
      <c r="G6" s="666"/>
      <c r="H6" s="666"/>
      <c r="I6" s="666"/>
      <c r="J6" s="666"/>
      <c r="K6" s="666"/>
      <c r="L6" s="666"/>
      <c r="M6" s="666"/>
      <c r="N6" s="666"/>
      <c r="O6" s="666"/>
      <c r="P6" s="666"/>
      <c r="Q6" s="666"/>
      <c r="R6" s="666"/>
      <c r="S6" s="666"/>
      <c r="T6" s="666"/>
      <c r="U6" s="666"/>
      <c r="V6" s="666"/>
      <c r="W6" s="666"/>
      <c r="X6" s="666"/>
      <c r="Y6" s="666"/>
      <c r="Z6" s="666"/>
      <c r="AA6" s="666"/>
      <c r="AB6" s="666"/>
      <c r="AC6" s="666"/>
      <c r="AD6" s="666"/>
      <c r="AE6" s="666"/>
      <c r="AF6" s="666"/>
      <c r="AG6" s="666"/>
      <c r="AI6" s="1"/>
    </row>
    <row r="7" spans="1:35">
      <c r="A7" s="92" t="s">
        <v>89</v>
      </c>
      <c r="B7" s="666"/>
      <c r="C7" s="666"/>
      <c r="D7" s="666"/>
      <c r="E7" s="666"/>
      <c r="F7" s="666"/>
      <c r="G7" s="666"/>
      <c r="H7" s="666"/>
      <c r="I7" s="666"/>
      <c r="J7" s="666"/>
      <c r="K7" s="666"/>
      <c r="L7" s="666"/>
      <c r="M7" s="666"/>
      <c r="N7" s="666"/>
      <c r="O7" s="666"/>
      <c r="P7" s="666"/>
      <c r="Q7" s="666"/>
      <c r="R7" s="666"/>
      <c r="S7" s="666"/>
      <c r="T7" s="666"/>
      <c r="U7" s="666"/>
      <c r="V7" s="666"/>
      <c r="W7" s="666"/>
      <c r="X7" s="666"/>
      <c r="Y7" s="666"/>
      <c r="Z7" s="666"/>
      <c r="AA7" s="666"/>
      <c r="AB7" s="666"/>
      <c r="AC7" s="666"/>
      <c r="AD7" s="666"/>
      <c r="AE7" s="666"/>
      <c r="AF7" s="666"/>
      <c r="AG7" s="666"/>
      <c r="AI7" s="1"/>
    </row>
    <row r="8" spans="1:35">
      <c r="A8" s="92" t="s">
        <v>482</v>
      </c>
      <c r="B8" s="666"/>
      <c r="C8" s="666"/>
      <c r="D8" s="666"/>
      <c r="E8" s="666"/>
      <c r="F8" s="666"/>
      <c r="G8" s="666"/>
      <c r="H8" s="666"/>
      <c r="I8" s="666"/>
      <c r="J8" s="666"/>
      <c r="K8" s="666"/>
      <c r="L8" s="666"/>
      <c r="M8" s="666"/>
      <c r="N8" s="666"/>
      <c r="O8" s="666"/>
      <c r="P8" s="666"/>
      <c r="Q8" s="666"/>
      <c r="R8" s="666"/>
      <c r="S8" s="666"/>
      <c r="T8" s="666"/>
      <c r="U8" s="666"/>
      <c r="V8" s="666"/>
      <c r="W8" s="666"/>
      <c r="X8" s="666"/>
      <c r="Y8" s="666"/>
      <c r="Z8" s="666"/>
      <c r="AA8" s="666"/>
      <c r="AB8" s="666"/>
      <c r="AC8" s="666"/>
      <c r="AD8" s="666"/>
      <c r="AE8" s="666"/>
      <c r="AF8" s="666"/>
      <c r="AG8" s="666"/>
      <c r="AI8" s="1"/>
    </row>
    <row r="9" spans="1:35">
      <c r="A9" s="92" t="s">
        <v>11</v>
      </c>
      <c r="B9" s="666"/>
      <c r="C9" s="666"/>
      <c r="D9" s="666"/>
      <c r="E9" s="666"/>
      <c r="F9" s="666"/>
      <c r="G9" s="666"/>
      <c r="H9" s="666"/>
      <c r="I9" s="666"/>
      <c r="J9" s="666"/>
      <c r="K9" s="666"/>
      <c r="L9" s="666"/>
      <c r="M9" s="666"/>
      <c r="N9" s="666"/>
      <c r="O9" s="666"/>
      <c r="P9" s="666"/>
      <c r="Q9" s="666"/>
      <c r="R9" s="666"/>
      <c r="S9" s="666"/>
      <c r="T9" s="666"/>
      <c r="U9" s="666"/>
      <c r="V9" s="666"/>
      <c r="W9" s="666"/>
      <c r="X9" s="666"/>
      <c r="Y9" s="666"/>
      <c r="Z9" s="666"/>
      <c r="AA9" s="666"/>
      <c r="AB9" s="666"/>
      <c r="AC9" s="666"/>
      <c r="AD9" s="666"/>
      <c r="AE9" s="666"/>
      <c r="AF9" s="666"/>
      <c r="AG9" s="666"/>
      <c r="AI9" s="1"/>
    </row>
    <row r="10" spans="1:35">
      <c r="A10" s="92" t="s">
        <v>10</v>
      </c>
      <c r="B10" s="544">
        <v>35</v>
      </c>
      <c r="C10" s="544"/>
      <c r="D10" s="544"/>
      <c r="E10" s="544"/>
      <c r="F10" s="544"/>
      <c r="G10" s="544"/>
      <c r="H10" s="544"/>
      <c r="I10" s="544"/>
      <c r="J10" s="544"/>
      <c r="K10" s="544"/>
      <c r="L10" s="544"/>
      <c r="M10" s="544"/>
      <c r="N10" s="544"/>
      <c r="O10" s="544"/>
      <c r="P10" s="544"/>
      <c r="Q10" s="544"/>
      <c r="R10" s="544"/>
      <c r="S10" s="544"/>
      <c r="T10" s="544"/>
      <c r="U10" s="544"/>
      <c r="V10" s="544"/>
      <c r="W10" s="544"/>
      <c r="X10" s="544"/>
      <c r="Y10" s="544"/>
      <c r="Z10" s="544"/>
      <c r="AA10" s="544"/>
      <c r="AB10" s="544"/>
      <c r="AC10" s="544"/>
      <c r="AD10" s="544"/>
      <c r="AE10" s="544"/>
      <c r="AF10" s="544"/>
      <c r="AG10" s="544"/>
      <c r="AI10" s="1"/>
    </row>
    <row r="11" spans="1:35">
      <c r="A11" s="657" t="s">
        <v>9</v>
      </c>
      <c r="B11" s="666"/>
      <c r="C11" s="666"/>
      <c r="D11" s="666"/>
      <c r="E11" s="666"/>
      <c r="F11" s="666"/>
      <c r="G11" s="666"/>
      <c r="H11" s="666"/>
      <c r="I11" s="666"/>
      <c r="J11" s="666"/>
      <c r="K11" s="666"/>
      <c r="L11" s="666"/>
      <c r="M11" s="666"/>
      <c r="N11" s="666"/>
      <c r="O11" s="666"/>
      <c r="P11" s="666"/>
      <c r="Q11" s="666"/>
      <c r="R11" s="666"/>
      <c r="S11" s="666"/>
      <c r="T11" s="666"/>
      <c r="U11" s="666"/>
      <c r="V11" s="666"/>
      <c r="W11" s="666"/>
      <c r="X11" s="666"/>
      <c r="Y11" s="666"/>
      <c r="Z11" s="666"/>
      <c r="AA11" s="666"/>
      <c r="AB11" s="666"/>
      <c r="AC11" s="666"/>
      <c r="AD11" s="666"/>
      <c r="AE11" s="666"/>
      <c r="AF11" s="666"/>
      <c r="AG11" s="666"/>
      <c r="AI11" s="1"/>
    </row>
    <row r="12" spans="1:35">
      <c r="A12" s="657" t="s">
        <v>8</v>
      </c>
      <c r="B12" s="666"/>
      <c r="C12" s="666"/>
      <c r="D12" s="666"/>
      <c r="E12" s="666"/>
      <c r="F12" s="666"/>
      <c r="G12" s="666"/>
      <c r="H12" s="666"/>
      <c r="I12" s="666"/>
      <c r="J12" s="666"/>
      <c r="K12" s="666"/>
      <c r="L12" s="666"/>
      <c r="M12" s="666"/>
      <c r="N12" s="666"/>
      <c r="O12" s="666"/>
      <c r="P12" s="666"/>
      <c r="Q12" s="666"/>
      <c r="R12" s="666"/>
      <c r="S12" s="666"/>
      <c r="T12" s="666"/>
      <c r="U12" s="666"/>
      <c r="V12" s="666"/>
      <c r="W12" s="666"/>
      <c r="X12" s="666"/>
      <c r="Y12" s="666"/>
      <c r="Z12" s="666"/>
      <c r="AA12" s="666"/>
      <c r="AB12" s="666"/>
      <c r="AC12" s="666"/>
      <c r="AD12" s="666"/>
      <c r="AE12" s="666"/>
      <c r="AF12" s="666"/>
      <c r="AG12" s="666"/>
      <c r="AI12" s="1"/>
    </row>
    <row r="13" spans="1:35">
      <c r="A13" s="92" t="s">
        <v>6</v>
      </c>
      <c r="B13" s="544"/>
      <c r="C13" s="544"/>
      <c r="D13" s="544"/>
      <c r="E13" s="544"/>
      <c r="F13" s="544"/>
      <c r="G13" s="544"/>
      <c r="H13" s="544">
        <v>242</v>
      </c>
      <c r="I13" s="544">
        <v>243</v>
      </c>
      <c r="J13" s="544">
        <v>224</v>
      </c>
      <c r="K13" s="544">
        <v>298</v>
      </c>
      <c r="L13" s="544">
        <v>467</v>
      </c>
      <c r="M13" s="544">
        <v>363</v>
      </c>
      <c r="N13" s="544">
        <v>393</v>
      </c>
      <c r="O13" s="544">
        <v>437</v>
      </c>
      <c r="P13" s="544">
        <v>433</v>
      </c>
      <c r="Q13" s="544">
        <v>518</v>
      </c>
      <c r="R13" s="544">
        <v>616</v>
      </c>
      <c r="S13" s="544">
        <v>425</v>
      </c>
      <c r="T13" s="544">
        <v>434</v>
      </c>
      <c r="U13" s="544">
        <v>443</v>
      </c>
      <c r="V13" s="544">
        <v>431</v>
      </c>
      <c r="W13" s="544">
        <v>318</v>
      </c>
      <c r="X13" s="544">
        <v>339</v>
      </c>
      <c r="Y13" s="544">
        <v>367</v>
      </c>
      <c r="Z13" s="544">
        <v>357</v>
      </c>
      <c r="AA13" s="544">
        <v>276</v>
      </c>
      <c r="AB13" s="544">
        <v>291</v>
      </c>
      <c r="AC13" s="544"/>
      <c r="AD13" s="544"/>
      <c r="AE13" s="544"/>
      <c r="AF13" s="544"/>
      <c r="AG13" s="544"/>
      <c r="AI13" s="1"/>
    </row>
    <row r="14" spans="1:35">
      <c r="A14" s="92" t="s">
        <v>17</v>
      </c>
      <c r="B14" s="544">
        <v>213</v>
      </c>
      <c r="C14" s="544"/>
      <c r="D14" s="544">
        <v>194</v>
      </c>
      <c r="E14" s="544">
        <v>224</v>
      </c>
      <c r="F14" s="544">
        <v>132</v>
      </c>
      <c r="G14" s="544">
        <v>142</v>
      </c>
      <c r="H14" s="544">
        <v>254</v>
      </c>
      <c r="I14" s="544">
        <v>269</v>
      </c>
      <c r="J14" s="544">
        <v>82</v>
      </c>
      <c r="K14" s="544"/>
      <c r="L14" s="544"/>
      <c r="M14" s="544"/>
      <c r="N14" s="544"/>
      <c r="O14" s="544"/>
      <c r="P14" s="544"/>
      <c r="Q14" s="544"/>
      <c r="R14" s="544"/>
      <c r="S14" s="544"/>
      <c r="T14" s="544"/>
      <c r="U14" s="544"/>
      <c r="V14" s="544"/>
      <c r="W14" s="544"/>
      <c r="X14" s="544"/>
      <c r="Y14" s="544"/>
      <c r="Z14" s="544"/>
      <c r="AA14" s="544"/>
      <c r="AB14" s="544"/>
      <c r="AC14" s="544"/>
      <c r="AD14" s="544"/>
      <c r="AE14" s="544"/>
      <c r="AF14" s="544"/>
      <c r="AG14" s="544"/>
      <c r="AI14" s="1"/>
    </row>
    <row r="15" spans="1:35">
      <c r="A15" s="92" t="s">
        <v>4</v>
      </c>
      <c r="B15" s="544">
        <v>7</v>
      </c>
      <c r="C15" s="544">
        <v>6</v>
      </c>
      <c r="D15" s="544">
        <v>7</v>
      </c>
      <c r="E15" s="544">
        <v>9</v>
      </c>
      <c r="F15" s="544">
        <v>11</v>
      </c>
      <c r="G15" s="544">
        <v>12</v>
      </c>
      <c r="H15" s="544">
        <v>12</v>
      </c>
      <c r="I15" s="544">
        <v>14</v>
      </c>
      <c r="J15" s="544">
        <v>8</v>
      </c>
      <c r="K15" s="544">
        <v>10</v>
      </c>
      <c r="L15" s="544">
        <v>12</v>
      </c>
      <c r="M15" s="544">
        <v>18</v>
      </c>
      <c r="N15" s="544">
        <v>20</v>
      </c>
      <c r="O15" s="544">
        <v>17</v>
      </c>
      <c r="P15" s="544">
        <v>17</v>
      </c>
      <c r="Q15" s="544">
        <v>18</v>
      </c>
      <c r="R15" s="544">
        <v>21</v>
      </c>
      <c r="S15" s="544">
        <v>28</v>
      </c>
      <c r="T15" s="544">
        <v>25</v>
      </c>
      <c r="U15" s="544">
        <v>30</v>
      </c>
      <c r="V15" s="544">
        <v>29</v>
      </c>
      <c r="W15" s="544">
        <v>29</v>
      </c>
      <c r="X15" s="544">
        <v>31</v>
      </c>
      <c r="Y15" s="544">
        <v>36</v>
      </c>
      <c r="Z15" s="544">
        <v>40</v>
      </c>
      <c r="AA15" s="544">
        <v>29</v>
      </c>
      <c r="AB15" s="544">
        <v>22</v>
      </c>
      <c r="AC15" s="544">
        <v>20</v>
      </c>
      <c r="AD15" s="544"/>
      <c r="AE15" s="544"/>
      <c r="AF15" s="544"/>
      <c r="AG15" s="544"/>
    </row>
    <row r="16" spans="1:35">
      <c r="A16" s="92" t="s">
        <v>3</v>
      </c>
      <c r="B16" s="544">
        <v>11390</v>
      </c>
      <c r="C16" s="544">
        <v>12100</v>
      </c>
      <c r="D16" s="544">
        <v>13415</v>
      </c>
      <c r="E16" s="544">
        <v>14006</v>
      </c>
      <c r="F16" s="544">
        <v>14098</v>
      </c>
      <c r="G16" s="544"/>
      <c r="H16" s="544"/>
      <c r="I16" s="544"/>
      <c r="J16" s="544"/>
      <c r="K16" s="544"/>
      <c r="L16" s="544"/>
      <c r="M16" s="544"/>
      <c r="N16" s="544">
        <v>29805</v>
      </c>
      <c r="O16" s="544">
        <v>26106</v>
      </c>
      <c r="P16" s="544">
        <v>16891</v>
      </c>
      <c r="Q16" s="544">
        <v>21809</v>
      </c>
      <c r="R16" s="544">
        <v>17667</v>
      </c>
      <c r="S16" s="544">
        <v>16491</v>
      </c>
      <c r="T16" s="544">
        <v>45766</v>
      </c>
      <c r="U16" s="544">
        <v>17730</v>
      </c>
      <c r="V16" s="544">
        <v>16243</v>
      </c>
      <c r="W16" s="544">
        <v>14032</v>
      </c>
      <c r="X16" s="544">
        <v>11400</v>
      </c>
      <c r="Y16" s="544">
        <v>14956</v>
      </c>
      <c r="Z16" s="544">
        <v>26397</v>
      </c>
      <c r="AA16" s="544">
        <v>15574</v>
      </c>
      <c r="AB16" s="544">
        <v>17690</v>
      </c>
      <c r="AC16" s="544">
        <v>29520</v>
      </c>
      <c r="AD16" s="544"/>
      <c r="AE16" s="544"/>
      <c r="AF16" s="544"/>
      <c r="AG16" s="544"/>
    </row>
    <row r="17" spans="1:33">
      <c r="A17" s="657" t="s">
        <v>431</v>
      </c>
      <c r="B17" s="666"/>
      <c r="C17" s="666"/>
      <c r="D17" s="666"/>
      <c r="E17" s="666"/>
      <c r="F17" s="666"/>
      <c r="G17" s="666"/>
      <c r="H17" s="666"/>
      <c r="I17" s="666"/>
      <c r="J17" s="666"/>
      <c r="K17" s="666"/>
      <c r="L17" s="666"/>
      <c r="M17" s="666"/>
      <c r="N17" s="666"/>
      <c r="O17" s="666"/>
      <c r="P17" s="666"/>
      <c r="Q17" s="666"/>
      <c r="R17" s="666"/>
      <c r="S17" s="666"/>
      <c r="T17" s="666"/>
      <c r="U17" s="666"/>
      <c r="V17" s="666"/>
      <c r="W17" s="666"/>
      <c r="X17" s="666"/>
      <c r="Y17" s="666"/>
      <c r="Z17" s="666"/>
      <c r="AA17" s="666"/>
      <c r="AB17" s="666"/>
      <c r="AC17" s="666"/>
      <c r="AD17" s="666"/>
      <c r="AE17" s="666"/>
      <c r="AF17" s="666"/>
      <c r="AG17" s="666"/>
    </row>
    <row r="18" spans="1:33">
      <c r="A18" s="92" t="s">
        <v>1</v>
      </c>
      <c r="B18" s="544"/>
      <c r="C18" s="544"/>
      <c r="D18" s="544">
        <v>99</v>
      </c>
      <c r="E18" s="544">
        <v>113</v>
      </c>
      <c r="F18" s="544">
        <v>150</v>
      </c>
      <c r="G18" s="544">
        <v>176</v>
      </c>
      <c r="H18" s="544">
        <v>185</v>
      </c>
      <c r="I18" s="544">
        <v>217</v>
      </c>
      <c r="J18" s="544">
        <v>241</v>
      </c>
      <c r="K18" s="544">
        <v>267</v>
      </c>
      <c r="L18" s="544">
        <v>289</v>
      </c>
      <c r="M18" s="544">
        <v>310</v>
      </c>
      <c r="N18" s="544"/>
      <c r="O18" s="544"/>
      <c r="P18" s="544"/>
      <c r="Q18" s="544"/>
      <c r="R18" s="544"/>
      <c r="S18" s="544"/>
      <c r="T18" s="544"/>
      <c r="U18" s="544"/>
      <c r="V18" s="544"/>
      <c r="W18" s="544"/>
      <c r="X18" s="544"/>
      <c r="Y18" s="544"/>
      <c r="Z18" s="544"/>
      <c r="AA18" s="544"/>
      <c r="AB18" s="544"/>
      <c r="AC18" s="544"/>
      <c r="AD18" s="544"/>
      <c r="AE18" s="544"/>
      <c r="AF18" s="544"/>
      <c r="AG18" s="544"/>
    </row>
    <row r="19" spans="1:33">
      <c r="A19" s="92" t="s">
        <v>23</v>
      </c>
      <c r="B19" s="544"/>
      <c r="C19" s="544"/>
      <c r="D19" s="544"/>
      <c r="E19" s="544"/>
      <c r="F19" s="544"/>
      <c r="G19" s="544"/>
      <c r="H19" s="544"/>
      <c r="I19" s="544"/>
      <c r="J19" s="544"/>
      <c r="K19" s="544">
        <v>1373</v>
      </c>
      <c r="L19" s="544">
        <v>1256</v>
      </c>
      <c r="M19" s="544">
        <v>1236</v>
      </c>
      <c r="N19" s="544">
        <v>1173</v>
      </c>
      <c r="O19" s="544">
        <v>1197</v>
      </c>
      <c r="P19" s="544">
        <v>1330</v>
      </c>
      <c r="Q19" s="544">
        <v>1399</v>
      </c>
      <c r="R19" s="544">
        <v>1390</v>
      </c>
      <c r="S19" s="544">
        <v>1423</v>
      </c>
      <c r="T19" s="544">
        <v>1423</v>
      </c>
      <c r="U19" s="544">
        <v>1385</v>
      </c>
      <c r="V19" s="544">
        <v>1031</v>
      </c>
      <c r="W19" s="544">
        <v>1168</v>
      </c>
      <c r="X19" s="544">
        <v>1341</v>
      </c>
      <c r="Y19" s="544">
        <v>1530</v>
      </c>
      <c r="Z19" s="544">
        <v>1294</v>
      </c>
      <c r="AA19" s="544">
        <v>648</v>
      </c>
      <c r="AB19" s="544">
        <v>825</v>
      </c>
      <c r="AC19" s="544">
        <v>1382</v>
      </c>
      <c r="AD19" s="544"/>
      <c r="AE19" s="544"/>
      <c r="AF19" s="544"/>
      <c r="AG19" s="544"/>
    </row>
    <row r="22" spans="1:33">
      <c r="A22" s="136" t="s">
        <v>18</v>
      </c>
    </row>
    <row r="23" spans="1:33">
      <c r="A23" s="17" t="s">
        <v>3299</v>
      </c>
    </row>
  </sheetData>
  <hyperlinks>
    <hyperlink ref="AI3" location="Content!A1" display="Back to content page" xr:uid="{C5105F2D-90EE-43F0-8CF0-008BA2AE540D}"/>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75"/>
  <dimension ref="B8:J9"/>
  <sheetViews>
    <sheetView workbookViewId="0">
      <selection activeCell="D126" sqref="A1:XFD1048576"/>
    </sheetView>
  </sheetViews>
  <sheetFormatPr defaultColWidth="9.26953125" defaultRowHeight="14.5"/>
  <cols>
    <col min="2" max="2" width="9.7265625" customWidth="1"/>
  </cols>
  <sheetData>
    <row r="8" spans="2:10" ht="58.5">
      <c r="B8" s="986">
        <v>3</v>
      </c>
      <c r="C8" s="986"/>
      <c r="D8" s="986"/>
      <c r="E8" s="986"/>
      <c r="F8" s="986"/>
      <c r="G8" s="986"/>
      <c r="H8" s="986"/>
      <c r="I8" s="986"/>
      <c r="J8" s="986"/>
    </row>
    <row r="9" spans="2:10" ht="58.5">
      <c r="B9" s="990" t="s">
        <v>502</v>
      </c>
      <c r="C9" s="990"/>
      <c r="D9" s="990"/>
      <c r="E9" s="990"/>
      <c r="F9" s="990"/>
      <c r="G9" s="990"/>
      <c r="H9" s="990"/>
      <c r="I9" s="990"/>
      <c r="J9" s="990"/>
    </row>
  </sheetData>
  <mergeCells count="2">
    <mergeCell ref="B8:J8"/>
    <mergeCell ref="B9:J9"/>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76">
    <pageSetUpPr fitToPage="1"/>
  </sheetPr>
  <dimension ref="B8:H9"/>
  <sheetViews>
    <sheetView workbookViewId="0">
      <selection activeCell="D126" sqref="A1:XFD1048576"/>
    </sheetView>
  </sheetViews>
  <sheetFormatPr defaultColWidth="9.26953125" defaultRowHeight="14.5"/>
  <cols>
    <col min="2" max="2" width="9.7265625" customWidth="1"/>
  </cols>
  <sheetData>
    <row r="8" spans="2:8" ht="58.5">
      <c r="B8" s="986">
        <v>3.1</v>
      </c>
      <c r="C8" s="986"/>
      <c r="D8" s="986"/>
      <c r="E8" s="986"/>
      <c r="F8" s="986"/>
      <c r="G8" s="986"/>
      <c r="H8" s="986"/>
    </row>
    <row r="9" spans="2:8" ht="58.5">
      <c r="B9" s="990" t="s">
        <v>485</v>
      </c>
      <c r="C9" s="990"/>
      <c r="D9" s="990"/>
      <c r="E9" s="990"/>
      <c r="F9" s="990"/>
      <c r="G9" s="990"/>
      <c r="H9" s="990"/>
    </row>
  </sheetData>
  <mergeCells count="2">
    <mergeCell ref="B8:H8"/>
    <mergeCell ref="B9:H9"/>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B23"/>
  <sheetViews>
    <sheetView workbookViewId="0">
      <selection activeCell="A11" sqref="A11:XFD12"/>
    </sheetView>
  </sheetViews>
  <sheetFormatPr defaultRowHeight="14.5"/>
  <cols>
    <col min="1" max="1" width="32.7265625" customWidth="1"/>
    <col min="2" max="26" width="10.453125" customWidth="1"/>
  </cols>
  <sheetData>
    <row r="1" spans="1:28">
      <c r="A1" s="44" t="s">
        <v>3098</v>
      </c>
    </row>
    <row r="3" spans="1:28">
      <c r="A3" s="365" t="s">
        <v>1141</v>
      </c>
      <c r="B3" s="366">
        <v>2000</v>
      </c>
      <c r="C3" s="366">
        <v>2001</v>
      </c>
      <c r="D3" s="366">
        <v>2002</v>
      </c>
      <c r="E3" s="366">
        <v>2003</v>
      </c>
      <c r="F3" s="366">
        <v>2004</v>
      </c>
      <c r="G3" s="366">
        <v>2005</v>
      </c>
      <c r="H3" s="366">
        <v>2006</v>
      </c>
      <c r="I3" s="366">
        <v>2007</v>
      </c>
      <c r="J3" s="366">
        <v>2008</v>
      </c>
      <c r="K3" s="366">
        <v>2009</v>
      </c>
      <c r="L3" s="366">
        <v>2010</v>
      </c>
      <c r="M3" s="366">
        <v>2011</v>
      </c>
      <c r="N3" s="366">
        <v>2012</v>
      </c>
      <c r="O3" s="366">
        <v>2013</v>
      </c>
      <c r="P3" s="366">
        <v>2014</v>
      </c>
      <c r="Q3" s="366">
        <v>2015</v>
      </c>
      <c r="R3" s="366">
        <v>2016</v>
      </c>
      <c r="S3" s="366">
        <v>2017</v>
      </c>
      <c r="T3" s="366">
        <v>2018</v>
      </c>
      <c r="U3" s="366">
        <v>2019</v>
      </c>
      <c r="V3" s="366">
        <v>2020</v>
      </c>
      <c r="W3" s="366">
        <v>2021</v>
      </c>
      <c r="X3" s="366">
        <v>2022</v>
      </c>
      <c r="Y3" s="366">
        <v>2023</v>
      </c>
      <c r="Z3" s="366">
        <v>2024</v>
      </c>
      <c r="AB3" s="486" t="s">
        <v>528</v>
      </c>
    </row>
    <row r="4" spans="1:28">
      <c r="A4" s="367" t="s">
        <v>13</v>
      </c>
      <c r="B4" s="570">
        <v>11507.2948</v>
      </c>
      <c r="C4" s="570">
        <v>10285.750520999998</v>
      </c>
      <c r="D4" s="570">
        <v>12764.7164618894</v>
      </c>
      <c r="E4" s="570">
        <v>15974.601560759998</v>
      </c>
      <c r="F4" s="570">
        <v>18611.595274322113</v>
      </c>
      <c r="G4" s="570">
        <v>31588.137816587136</v>
      </c>
      <c r="H4" s="570">
        <v>42381.78017194687</v>
      </c>
      <c r="I4" s="570">
        <v>59208.918911385197</v>
      </c>
      <c r="J4" s="570">
        <v>89266.298784820247</v>
      </c>
      <c r="K4" s="570">
        <v>65510.145388938676</v>
      </c>
      <c r="L4" s="570">
        <v>78264.504103999585</v>
      </c>
      <c r="M4" s="570">
        <v>92982.554179465544</v>
      </c>
      <c r="N4" s="570">
        <v>102097.46151157055</v>
      </c>
      <c r="O4" s="570">
        <v>101421.58938131016</v>
      </c>
      <c r="P4" s="570">
        <v>95253.61833087285</v>
      </c>
      <c r="Q4" s="570">
        <v>64207.045849053306</v>
      </c>
      <c r="R4" s="570">
        <v>48082.258208629493</v>
      </c>
      <c r="S4" s="570">
        <v>57860.213572789129</v>
      </c>
      <c r="T4" s="570">
        <v>58243.031934440573</v>
      </c>
      <c r="U4" s="570">
        <v>49436.728009124403</v>
      </c>
      <c r="V4" s="570">
        <v>31353.066341487844</v>
      </c>
      <c r="W4" s="570">
        <v>46627.035160165426</v>
      </c>
      <c r="X4" s="570">
        <v>69026.739624624039</v>
      </c>
      <c r="Y4" s="570">
        <v>54481.834087169889</v>
      </c>
      <c r="Z4" s="570">
        <v>54374.313069271368</v>
      </c>
    </row>
    <row r="5" spans="1:28">
      <c r="A5" s="367" t="s">
        <v>12</v>
      </c>
      <c r="B5" s="570">
        <v>5216.0354810897179</v>
      </c>
      <c r="C5" s="570">
        <v>4387.6078340432268</v>
      </c>
      <c r="D5" s="570">
        <v>4243.493224827942</v>
      </c>
      <c r="E5" s="570">
        <v>5236.83</v>
      </c>
      <c r="F5" s="570">
        <v>7712</v>
      </c>
      <c r="G5" s="570">
        <v>7303.34</v>
      </c>
      <c r="H5" s="570">
        <v>7311.9500000000007</v>
      </c>
      <c r="I5" s="570">
        <v>9245.1</v>
      </c>
      <c r="J5" s="570">
        <v>9994.869999999999</v>
      </c>
      <c r="K5" s="570">
        <v>8331.9500000000007</v>
      </c>
      <c r="L5" s="570">
        <v>10389.619999999999</v>
      </c>
      <c r="M5" s="570">
        <v>13251.06</v>
      </c>
      <c r="N5" s="570">
        <v>14194.32</v>
      </c>
      <c r="O5" s="570">
        <v>16267.22</v>
      </c>
      <c r="P5" s="570">
        <v>16563.59</v>
      </c>
      <c r="Q5" s="570">
        <v>13497.369999999999</v>
      </c>
      <c r="R5" s="570">
        <v>13528.82</v>
      </c>
      <c r="S5" s="570">
        <v>11348.78</v>
      </c>
      <c r="T5" s="570">
        <v>12889.14</v>
      </c>
      <c r="U5" s="570">
        <v>11820.02</v>
      </c>
      <c r="V5" s="570">
        <v>10793.689999999999</v>
      </c>
      <c r="W5" s="570">
        <v>15899.68</v>
      </c>
      <c r="X5" s="570">
        <v>16931.66</v>
      </c>
      <c r="Y5" s="570">
        <v>12457.58</v>
      </c>
      <c r="Z5" s="570">
        <v>11888.93</v>
      </c>
    </row>
    <row r="6" spans="1:28">
      <c r="A6" s="367" t="s">
        <v>483</v>
      </c>
      <c r="B6" s="570"/>
      <c r="C6" s="570"/>
      <c r="D6" s="570"/>
      <c r="E6" s="570"/>
      <c r="F6" s="570"/>
      <c r="G6" s="570"/>
      <c r="H6" s="570"/>
      <c r="I6" s="570"/>
      <c r="J6" s="570"/>
      <c r="K6" s="570">
        <v>191.75183576500001</v>
      </c>
      <c r="L6" s="570">
        <v>196.285304314</v>
      </c>
      <c r="M6" s="570">
        <v>240.66761006999999</v>
      </c>
      <c r="N6" s="570">
        <v>228.60134786399999</v>
      </c>
      <c r="O6" s="570">
        <v>228.514699858</v>
      </c>
      <c r="P6" s="570">
        <v>246.62874866199999</v>
      </c>
      <c r="Q6" s="570">
        <v>189.978103035</v>
      </c>
      <c r="R6" s="570">
        <v>225.48061168199999</v>
      </c>
      <c r="S6" s="570">
        <v>247.23415370399999</v>
      </c>
      <c r="T6" s="570">
        <v>275.69269111099999</v>
      </c>
      <c r="U6" s="570">
        <v>243.41607364771789</v>
      </c>
      <c r="V6" s="570">
        <v>244.90961005195882</v>
      </c>
      <c r="W6" s="570">
        <v>377.45725754948489</v>
      </c>
      <c r="X6" s="570">
        <v>277.74195721283229</v>
      </c>
      <c r="Y6" s="570">
        <v>283.84351791459881</v>
      </c>
      <c r="Z6" s="570">
        <v>285.47368327531854</v>
      </c>
    </row>
    <row r="7" spans="1:28">
      <c r="A7" s="367" t="s">
        <v>89</v>
      </c>
      <c r="B7" s="570">
        <v>2834.6605881280148</v>
      </c>
      <c r="C7" s="570">
        <v>2771.875451516813</v>
      </c>
      <c r="D7" s="570">
        <v>3534.9844604994605</v>
      </c>
      <c r="E7" s="570">
        <v>3122.0191056154258</v>
      </c>
      <c r="F7" s="570">
        <v>3636.0274991032693</v>
      </c>
      <c r="G7" s="570">
        <v>4504.3086609549537</v>
      </c>
      <c r="H7" s="570">
        <v>6044.9825346471753</v>
      </c>
      <c r="I7" s="570">
        <v>6110.0647073660039</v>
      </c>
      <c r="J7" s="570">
        <v>9568.7944765738393</v>
      </c>
      <c r="K7" s="570">
        <v>3914.6604700447101</v>
      </c>
      <c r="L7" s="570">
        <v>7380.0266250110799</v>
      </c>
      <c r="M7" s="570">
        <v>11364.416693489271</v>
      </c>
      <c r="N7" s="570">
        <v>12265.162690671561</v>
      </c>
      <c r="O7" s="570">
        <v>14777.936644363941</v>
      </c>
      <c r="P7" s="570">
        <v>16025.88458051284</v>
      </c>
      <c r="Q7" s="570">
        <v>16011.42967107056</v>
      </c>
      <c r="R7" s="570">
        <v>11934.178372511109</v>
      </c>
      <c r="S7" s="570">
        <v>16902.87528849372</v>
      </c>
      <c r="T7" s="570">
        <v>26451.04670745234</v>
      </c>
      <c r="U7" s="570">
        <v>20596.41675200974</v>
      </c>
      <c r="V7" s="570">
        <v>20250.974849469039</v>
      </c>
      <c r="W7" s="570">
        <v>31163.773747179192</v>
      </c>
      <c r="X7" s="570">
        <v>44039.691080930999</v>
      </c>
      <c r="Y7" s="570">
        <v>42098.315714915596</v>
      </c>
      <c r="Z7" s="570">
        <v>52171.468108527202</v>
      </c>
    </row>
    <row r="8" spans="1:28">
      <c r="A8" s="367" t="s">
        <v>482</v>
      </c>
      <c r="B8" s="570">
        <v>1790.2117489855073</v>
      </c>
      <c r="C8" s="570">
        <v>1747.8895893023257</v>
      </c>
      <c r="D8" s="570">
        <v>2141.3180632590474</v>
      </c>
      <c r="E8" s="570">
        <v>3064.987986101316</v>
      </c>
      <c r="F8" s="570">
        <v>3342.9536809000001</v>
      </c>
      <c r="G8" s="570">
        <v>2892.5135829084375</v>
      </c>
      <c r="H8" s="570">
        <v>2678.9420656632356</v>
      </c>
      <c r="I8" s="570">
        <v>2744.678768316312</v>
      </c>
      <c r="J8" s="570">
        <v>2659.1668715771084</v>
      </c>
      <c r="K8" s="570">
        <v>2813.629270690004</v>
      </c>
      <c r="L8" s="570">
        <v>3555.3398856599983</v>
      </c>
      <c r="M8" s="570">
        <v>5602.5853667899937</v>
      </c>
      <c r="N8" s="570">
        <v>4120.9576282000044</v>
      </c>
      <c r="O8" s="570">
        <v>4001.9857319000021</v>
      </c>
      <c r="P8" s="570">
        <v>3761.6783818100039</v>
      </c>
      <c r="Q8" s="570">
        <v>3342.0301126900031</v>
      </c>
      <c r="R8" s="570">
        <v>3221.9136396099966</v>
      </c>
      <c r="S8" s="570">
        <v>3911.9327495600187</v>
      </c>
      <c r="T8" s="570">
        <v>4277.8160770100139</v>
      </c>
      <c r="U8" s="570">
        <v>4301.7612879499866</v>
      </c>
      <c r="V8" s="570">
        <v>3699.428085360008</v>
      </c>
      <c r="W8" s="570">
        <v>4470.537366490018</v>
      </c>
      <c r="X8" s="570">
        <v>4114.3889643399161</v>
      </c>
      <c r="Y8" s="570">
        <v>4134.1430362750634</v>
      </c>
      <c r="Z8" s="570">
        <v>4674.6873990799286</v>
      </c>
    </row>
    <row r="9" spans="1:28">
      <c r="A9" s="367" t="s">
        <v>11</v>
      </c>
      <c r="B9" s="570">
        <v>697.78720577714603</v>
      </c>
      <c r="C9" s="570">
        <v>923.30718372093031</v>
      </c>
      <c r="D9" s="570">
        <v>1152.9738473333334</v>
      </c>
      <c r="E9" s="570">
        <v>1561.1446634210529</v>
      </c>
      <c r="F9" s="570">
        <v>2376.2560096874995</v>
      </c>
      <c r="G9" s="570">
        <v>1272.7831778125001</v>
      </c>
      <c r="H9" s="570">
        <v>1597.5866191176474</v>
      </c>
      <c r="I9" s="570">
        <v>1543.4506299290781</v>
      </c>
      <c r="J9" s="570">
        <v>1538.460091204819</v>
      </c>
      <c r="K9" s="570">
        <v>1529.1404811904763</v>
      </c>
      <c r="L9" s="570">
        <v>1774.9362959171137</v>
      </c>
      <c r="M9" s="570">
        <v>2233.6941496083587</v>
      </c>
      <c r="N9" s="570">
        <v>2318.9538051890067</v>
      </c>
      <c r="O9" s="570">
        <v>2213.9207697621841</v>
      </c>
      <c r="P9" s="570">
        <v>2434.8855635274922</v>
      </c>
      <c r="Q9" s="570">
        <v>2127.3374056590801</v>
      </c>
      <c r="R9" s="570">
        <v>2151.9908669447159</v>
      </c>
      <c r="S9" s="570">
        <v>2810.3210552071837</v>
      </c>
      <c r="T9" s="570">
        <v>2325.1821739315883</v>
      </c>
      <c r="U9" s="570">
        <v>2661.7464273381943</v>
      </c>
      <c r="V9" s="570">
        <v>2219.0705946781818</v>
      </c>
      <c r="W9" s="570">
        <v>2568.8189404688092</v>
      </c>
      <c r="X9" s="570">
        <v>2672.9471213135475</v>
      </c>
      <c r="Y9" s="570">
        <v>2517.3720363969087</v>
      </c>
      <c r="Z9" s="570">
        <v>3022.7482766536232</v>
      </c>
    </row>
    <row r="10" spans="1:28">
      <c r="A10" s="367" t="s">
        <v>10</v>
      </c>
      <c r="B10" s="570">
        <v>1848.5072229468744</v>
      </c>
      <c r="C10" s="570">
        <v>1858.2566408360872</v>
      </c>
      <c r="D10" s="570">
        <v>1347.2840284730014</v>
      </c>
      <c r="E10" s="570">
        <v>2287.7926973648914</v>
      </c>
      <c r="F10" s="570">
        <v>2472.2818306972049</v>
      </c>
      <c r="G10" s="570">
        <v>2561.5598019346862</v>
      </c>
      <c r="H10" s="570">
        <v>2733.5297266410521</v>
      </c>
      <c r="I10" s="570">
        <v>3700.6801436427941</v>
      </c>
      <c r="J10" s="570">
        <v>5608.272571740129</v>
      </c>
      <c r="K10" s="570">
        <v>4315.8569582917344</v>
      </c>
      <c r="L10" s="570">
        <v>3797.9448503251538</v>
      </c>
      <c r="M10" s="570">
        <v>4377.1221082391103</v>
      </c>
      <c r="N10" s="570">
        <v>3693.628380651081</v>
      </c>
      <c r="O10" s="570">
        <v>4326.5871995201815</v>
      </c>
      <c r="P10" s="570">
        <v>5545.4596374829907</v>
      </c>
      <c r="Q10" s="570">
        <v>5066.9695147925904</v>
      </c>
      <c r="R10" s="570">
        <v>5227.623650813448</v>
      </c>
      <c r="S10" s="570">
        <v>6631.1616629652617</v>
      </c>
      <c r="T10" s="570">
        <v>7189.9762830698419</v>
      </c>
      <c r="U10" s="570">
        <v>6635.8693738159818</v>
      </c>
      <c r="V10" s="570">
        <v>5278.846210242179</v>
      </c>
      <c r="W10" s="570">
        <v>7141.6583152297144</v>
      </c>
      <c r="X10" s="570">
        <v>9274.7673817967025</v>
      </c>
      <c r="Y10" s="570">
        <v>8208.8070554639016</v>
      </c>
      <c r="Z10" s="570">
        <v>7580.6593470705593</v>
      </c>
    </row>
    <row r="11" spans="1:28">
      <c r="A11" s="367" t="s">
        <v>9</v>
      </c>
      <c r="B11" s="570">
        <v>754.07253595399993</v>
      </c>
      <c r="C11" s="570">
        <v>1020.537885938</v>
      </c>
      <c r="D11" s="570">
        <v>1096.7498978040001</v>
      </c>
      <c r="E11" s="570">
        <v>1308.7085933379999</v>
      </c>
      <c r="F11" s="570">
        <v>1410.47188271</v>
      </c>
      <c r="G11" s="570">
        <v>1689.6558792410001</v>
      </c>
      <c r="H11" s="570">
        <v>1963.4738583169997</v>
      </c>
      <c r="I11" s="570">
        <v>2262.2453691759997</v>
      </c>
      <c r="J11" s="570">
        <v>2911.8706442819998</v>
      </c>
      <c r="K11" s="570">
        <v>3295.2807201680002</v>
      </c>
      <c r="L11" s="570">
        <v>3234.2651944299996</v>
      </c>
      <c r="M11" s="570">
        <v>3841.9490918820002</v>
      </c>
      <c r="N11" s="570">
        <v>3820.2893787920002</v>
      </c>
      <c r="O11" s="570">
        <v>3990.8430043409999</v>
      </c>
      <c r="P11" s="570">
        <v>4174.9743096740003</v>
      </c>
      <c r="Q11" s="570">
        <v>3309.5593079700002</v>
      </c>
      <c r="R11" s="570">
        <v>3327.1931445129999</v>
      </c>
      <c r="S11" s="570">
        <v>3362.3501695199998</v>
      </c>
      <c r="T11" s="570">
        <v>3815.8882571140002</v>
      </c>
      <c r="U11" s="570">
        <v>3834.9219009839999</v>
      </c>
      <c r="V11" s="570">
        <v>3578.4863756489999</v>
      </c>
      <c r="W11" s="570">
        <v>4241.9184369719997</v>
      </c>
      <c r="X11" s="570">
        <v>3883.4310641600005</v>
      </c>
      <c r="Y11" s="570">
        <v>4107.4807375910004</v>
      </c>
      <c r="Z11" s="570">
        <v>4147.0845434569992</v>
      </c>
    </row>
    <row r="12" spans="1:28">
      <c r="A12" s="367" t="s">
        <v>8</v>
      </c>
      <c r="B12" s="570">
        <v>3648.514851485148</v>
      </c>
      <c r="C12" s="570">
        <v>3627.4853801169593</v>
      </c>
      <c r="D12" s="570">
        <v>3955.3070761014683</v>
      </c>
      <c r="E12" s="570">
        <v>4191.8252290345317</v>
      </c>
      <c r="F12" s="570">
        <v>4731.2432432432433</v>
      </c>
      <c r="G12" s="570">
        <v>5354.1224769072869</v>
      </c>
      <c r="H12" s="570">
        <v>6084.7191011235955</v>
      </c>
      <c r="I12" s="570">
        <v>6080.4909148868346</v>
      </c>
      <c r="J12" s="570">
        <v>7056.94640338505</v>
      </c>
      <c r="K12" s="570">
        <v>5639.4802755165929</v>
      </c>
      <c r="L12" s="570">
        <v>6618.0640984137262</v>
      </c>
      <c r="M12" s="570">
        <v>7700.9043478260865</v>
      </c>
      <c r="N12" s="570">
        <v>8040.561309722686</v>
      </c>
      <c r="O12" s="570">
        <v>8272.7332028701894</v>
      </c>
      <c r="P12" s="570">
        <v>8713.7165251469632</v>
      </c>
      <c r="Q12" s="570">
        <v>7440.57</v>
      </c>
      <c r="R12" s="570">
        <v>6970.130000000001</v>
      </c>
      <c r="S12" s="570">
        <v>7520.0399999999991</v>
      </c>
      <c r="T12" s="570">
        <v>7987.6100000000006</v>
      </c>
      <c r="U12" s="570">
        <v>7797.58</v>
      </c>
      <c r="V12" s="570">
        <v>6029.7699999999995</v>
      </c>
      <c r="W12" s="570">
        <v>7169.8</v>
      </c>
      <c r="X12" s="570">
        <v>9076.4</v>
      </c>
      <c r="Y12" s="570">
        <v>8620.7999999999993</v>
      </c>
      <c r="Z12" s="570">
        <v>9265</v>
      </c>
    </row>
    <row r="13" spans="1:28">
      <c r="A13" s="367" t="s">
        <v>6</v>
      </c>
      <c r="B13" s="570">
        <v>1526.2401020640061</v>
      </c>
      <c r="C13" s="570">
        <v>1766.5403790949404</v>
      </c>
      <c r="D13" s="570">
        <v>2352.7756984134685</v>
      </c>
      <c r="E13" s="570">
        <v>2796.9099944222671</v>
      </c>
      <c r="F13" s="570">
        <v>3538.5342592390816</v>
      </c>
      <c r="G13" s="570">
        <v>4153.593188364488</v>
      </c>
      <c r="H13" s="570">
        <v>5250.4581748663604</v>
      </c>
      <c r="I13" s="570">
        <v>5461.8676401186613</v>
      </c>
      <c r="J13" s="570">
        <v>6661.0266109638069</v>
      </c>
      <c r="K13" s="570">
        <v>5911.3900057778701</v>
      </c>
      <c r="L13" s="570">
        <v>6196.9194177665349</v>
      </c>
      <c r="M13" s="570">
        <v>9916.3623449379502</v>
      </c>
      <c r="N13" s="570">
        <v>12543.508679424946</v>
      </c>
      <c r="O13" s="570">
        <v>14122.853299680504</v>
      </c>
      <c r="P13" s="570">
        <v>13701.063999999998</v>
      </c>
      <c r="Q13" s="570">
        <v>11747.491866904909</v>
      </c>
      <c r="R13" s="570">
        <v>8534.4219816902005</v>
      </c>
      <c r="S13" s="570">
        <v>10496.191783945043</v>
      </c>
      <c r="T13" s="570">
        <v>13766.274618201915</v>
      </c>
      <c r="U13" s="570">
        <v>12485.672413333687</v>
      </c>
      <c r="V13" s="570">
        <v>10234.017130929253</v>
      </c>
      <c r="W13" s="570">
        <v>14462.567784312245</v>
      </c>
      <c r="X13" s="570">
        <v>22969.858553492602</v>
      </c>
      <c r="Y13" s="570">
        <v>18374.010224261889</v>
      </c>
      <c r="Z13" s="570">
        <v>17423.950416613512</v>
      </c>
    </row>
    <row r="14" spans="1:28">
      <c r="A14" s="367" t="s">
        <v>5</v>
      </c>
      <c r="B14" s="570">
        <v>2734.5972093921546</v>
      </c>
      <c r="C14" s="570">
        <v>2625.1539044694277</v>
      </c>
      <c r="D14" s="570">
        <v>2747.6560945708661</v>
      </c>
      <c r="E14" s="570">
        <v>4374.319846338024</v>
      </c>
      <c r="F14" s="570">
        <v>5883.5733519429996</v>
      </c>
      <c r="G14" s="570">
        <v>5124.3654493510003</v>
      </c>
      <c r="H14" s="570">
        <v>6664.6512138519993</v>
      </c>
      <c r="I14" s="570">
        <v>9009.8317095839993</v>
      </c>
      <c r="J14" s="570">
        <v>10554.836606176001</v>
      </c>
      <c r="K14" s="570">
        <v>12219.328982823001</v>
      </c>
      <c r="L14" s="570">
        <v>12439.644626557001</v>
      </c>
      <c r="M14" s="570">
        <v>12568.689568399999</v>
      </c>
      <c r="N14" s="570">
        <v>13180.755079098999</v>
      </c>
      <c r="O14" s="570">
        <v>13049.553018587001</v>
      </c>
      <c r="P14" s="570">
        <v>14614.012823375</v>
      </c>
      <c r="Q14" s="570">
        <v>12445.833835993</v>
      </c>
      <c r="R14" s="570">
        <v>10536.450910423</v>
      </c>
      <c r="S14" s="570">
        <v>11356.314220019</v>
      </c>
      <c r="T14" s="570">
        <v>14309.051256948002</v>
      </c>
      <c r="U14" s="570">
        <v>13488.275770093998</v>
      </c>
      <c r="V14" s="570">
        <v>11883.803330553001</v>
      </c>
      <c r="W14" s="570">
        <v>14887.643903926</v>
      </c>
      <c r="X14" s="570">
        <v>13985.204585901</v>
      </c>
      <c r="Y14" s="570">
        <v>12957.039430615001</v>
      </c>
      <c r="Z14" s="570">
        <v>15054.882972775838</v>
      </c>
    </row>
    <row r="15" spans="1:28">
      <c r="A15" s="367" t="s">
        <v>4</v>
      </c>
      <c r="B15" s="570">
        <v>460.09877399960016</v>
      </c>
      <c r="C15" s="570">
        <v>670.1112683226379</v>
      </c>
      <c r="D15" s="570">
        <v>628.01891388452941</v>
      </c>
      <c r="E15" s="570">
        <v>663.09682023067001</v>
      </c>
      <c r="F15" s="570">
        <v>745.90324016749764</v>
      </c>
      <c r="G15" s="570">
        <v>957.01461283666436</v>
      </c>
      <c r="H15" s="570">
        <v>1056.7807577683623</v>
      </c>
      <c r="I15" s="570">
        <v>1135.9516809734416</v>
      </c>
      <c r="J15" s="570">
        <v>1230.7019187980122</v>
      </c>
      <c r="K15" s="570">
        <v>1120.5913900601045</v>
      </c>
      <c r="L15" s="570">
        <v>1326.1406979030039</v>
      </c>
      <c r="M15" s="570">
        <v>1403.0117510179086</v>
      </c>
      <c r="N15" s="570">
        <v>1433.0209559664486</v>
      </c>
      <c r="O15" s="570">
        <v>1582.4189583931513</v>
      </c>
      <c r="P15" s="570">
        <v>1604.9090336183399</v>
      </c>
      <c r="Q15" s="570">
        <v>1326.4585025983936</v>
      </c>
      <c r="R15" s="570">
        <v>1453.9125278011352</v>
      </c>
      <c r="S15" s="570">
        <v>1792.9378229179167</v>
      </c>
      <c r="T15" s="570">
        <v>1945.4273747692857</v>
      </c>
      <c r="U15" s="570">
        <v>1629.1143424976158</v>
      </c>
      <c r="V15" s="570">
        <v>1381.7810949230502</v>
      </c>
      <c r="W15" s="570">
        <v>1544.4456840589069</v>
      </c>
      <c r="X15" s="570">
        <v>1859.1131813935222</v>
      </c>
      <c r="Y15" s="570">
        <v>1951.5136517386945</v>
      </c>
      <c r="Z15" s="570">
        <v>2004.3788067984301</v>
      </c>
    </row>
    <row r="16" spans="1:28">
      <c r="A16" s="367" t="s">
        <v>3</v>
      </c>
      <c r="B16" s="570">
        <v>57385.053586434617</v>
      </c>
      <c r="C16" s="570">
        <v>54295.794956817888</v>
      </c>
      <c r="D16" s="570">
        <v>60094.531898920744</v>
      </c>
      <c r="E16" s="570">
        <v>76413.438531865104</v>
      </c>
      <c r="F16" s="570">
        <v>102793.51438223847</v>
      </c>
      <c r="G16" s="570">
        <v>115479.38380269735</v>
      </c>
      <c r="H16" s="570">
        <v>136393.28325954603</v>
      </c>
      <c r="I16" s="570">
        <v>159865.52386156155</v>
      </c>
      <c r="J16" s="570">
        <v>181258.35016881372</v>
      </c>
      <c r="K16" s="570">
        <v>145485.76909235289</v>
      </c>
      <c r="L16" s="570">
        <v>175770.75514121438</v>
      </c>
      <c r="M16" s="570">
        <v>214452.97990197293</v>
      </c>
      <c r="N16" s="570">
        <v>207633.67909763279</v>
      </c>
      <c r="O16" s="570">
        <v>204221.60569729161</v>
      </c>
      <c r="P16" s="570">
        <v>192807.2308526311</v>
      </c>
      <c r="Q16" s="570">
        <v>165878.39529345505</v>
      </c>
      <c r="R16" s="570">
        <v>150450.89049323957</v>
      </c>
      <c r="S16" s="570">
        <v>172051.47276024931</v>
      </c>
      <c r="T16" s="570">
        <v>187333.04624959506</v>
      </c>
      <c r="U16" s="570">
        <v>177693.92795276645</v>
      </c>
      <c r="V16" s="570">
        <v>152857.15116457129</v>
      </c>
      <c r="W16" s="570">
        <v>214334.94637229378</v>
      </c>
      <c r="X16" s="570">
        <v>233103.77795572457</v>
      </c>
      <c r="Y16" s="570">
        <v>217743.54848637548</v>
      </c>
      <c r="Z16" s="570">
        <v>249463.03830499999</v>
      </c>
    </row>
    <row r="17" spans="1:26">
      <c r="A17" s="367" t="s">
        <v>431</v>
      </c>
      <c r="B17" s="570">
        <v>2175.9685300980909</v>
      </c>
      <c r="C17" s="570">
        <v>2521.685793457601</v>
      </c>
      <c r="D17" s="570">
        <v>2581.0855153298312</v>
      </c>
      <c r="E17" s="570">
        <v>3366.2383043377699</v>
      </c>
      <c r="F17" s="570">
        <v>4011.3227941517898</v>
      </c>
      <c r="G17" s="570">
        <v>4880.1013745292803</v>
      </c>
      <c r="H17" s="570">
        <v>6244.26075953293</v>
      </c>
      <c r="I17" s="570">
        <v>6628.76234274118</v>
      </c>
      <c r="J17" s="570">
        <v>10031.514296124929</v>
      </c>
      <c r="K17" s="570">
        <v>9412.2555359580692</v>
      </c>
      <c r="L17" s="570">
        <v>12000.762503950871</v>
      </c>
      <c r="M17" s="570">
        <v>13379.922388729301</v>
      </c>
      <c r="N17" s="570">
        <v>10586</v>
      </c>
      <c r="O17" s="570">
        <v>17601.80100125157</v>
      </c>
      <c r="P17" s="570">
        <v>17187.122542572099</v>
      </c>
      <c r="Q17" s="570">
        <v>15176.524942362881</v>
      </c>
      <c r="R17" s="570">
        <v>13949.926730023111</v>
      </c>
      <c r="S17" s="570">
        <v>11873.7547221762</v>
      </c>
      <c r="T17" s="570">
        <v>12454.9404014621</v>
      </c>
      <c r="U17" s="570">
        <v>14033.704059</v>
      </c>
      <c r="V17" s="570">
        <v>14582</v>
      </c>
      <c r="W17" s="570">
        <v>17264</v>
      </c>
      <c r="X17" s="570">
        <v>22479</v>
      </c>
      <c r="Y17" s="570">
        <v>22391.200000000001</v>
      </c>
      <c r="Z17" s="570">
        <v>24386.537220058621</v>
      </c>
    </row>
    <row r="18" spans="1:26">
      <c r="A18" s="367" t="s">
        <v>1</v>
      </c>
      <c r="B18" s="570">
        <v>1740.8719080000001</v>
      </c>
      <c r="C18" s="570">
        <v>2058.7440459999998</v>
      </c>
      <c r="D18" s="570">
        <v>2053.3180890000003</v>
      </c>
      <c r="E18" s="570">
        <v>2565.5954200000001</v>
      </c>
      <c r="F18" s="570">
        <v>3751.8156739999999</v>
      </c>
      <c r="G18" s="570">
        <v>4754.7588720000003</v>
      </c>
      <c r="H18" s="570">
        <v>6702.4940459999998</v>
      </c>
      <c r="I18" s="570">
        <v>8614.5471010000001</v>
      </c>
      <c r="J18" s="570">
        <v>9944.6231910000006</v>
      </c>
      <c r="K18" s="570">
        <v>7699.1879749999998</v>
      </c>
      <c r="L18" s="570">
        <v>11839.883818</v>
      </c>
      <c r="M18" s="570">
        <v>16046.468085190001</v>
      </c>
      <c r="N18" s="570">
        <v>18422.773173433998</v>
      </c>
      <c r="O18" s="570">
        <v>21179.503632076001</v>
      </c>
      <c r="P18" s="570">
        <v>19481.380079139999</v>
      </c>
      <c r="Q18" s="570">
        <v>14541.809053258999</v>
      </c>
      <c r="R18" s="570">
        <v>13662.264385369999</v>
      </c>
      <c r="S18" s="570">
        <v>15987.998539820001</v>
      </c>
      <c r="T18" s="570">
        <v>18500.705687073001</v>
      </c>
      <c r="U18" s="570">
        <v>14227.970680355</v>
      </c>
      <c r="V18" s="570">
        <v>13144.879905038</v>
      </c>
      <c r="W18" s="570">
        <v>18237.703133563002</v>
      </c>
      <c r="X18" s="570">
        <v>20684.303303137</v>
      </c>
      <c r="Y18" s="570">
        <v>20656.023788819999</v>
      </c>
      <c r="Z18" s="570">
        <v>22392.590539501998</v>
      </c>
    </row>
    <row r="19" spans="1:26">
      <c r="A19" s="367" t="s">
        <v>0</v>
      </c>
      <c r="B19" s="570">
        <v>3625.5270592230545</v>
      </c>
      <c r="C19" s="570">
        <v>2536.5941574687772</v>
      </c>
      <c r="D19" s="570">
        <v>4402.3355384382339</v>
      </c>
      <c r="E19" s="570">
        <v>2953.3902195275996</v>
      </c>
      <c r="F19" s="570">
        <v>5603.2110944017404</v>
      </c>
      <c r="G19" s="570">
        <v>4223.8567051720001</v>
      </c>
      <c r="H19" s="570">
        <v>7898.2277784090002</v>
      </c>
      <c r="I19" s="570">
        <v>5878.6653442799998</v>
      </c>
      <c r="J19" s="570">
        <v>3082.463209134</v>
      </c>
      <c r="K19" s="570">
        <v>7514.5738559820002</v>
      </c>
      <c r="L19" s="570">
        <v>7977.9037007530005</v>
      </c>
      <c r="M19" s="570">
        <v>11105.203372104999</v>
      </c>
      <c r="N19" s="570">
        <v>10919.322356742001</v>
      </c>
      <c r="O19" s="570">
        <v>11123.381039184</v>
      </c>
      <c r="P19" s="570">
        <v>9941.2640412539986</v>
      </c>
      <c r="Q19" s="570">
        <v>9457.4874533340007</v>
      </c>
      <c r="R19" s="570">
        <v>8678.868284387001</v>
      </c>
      <c r="S19" s="570">
        <v>8599.4557557030002</v>
      </c>
      <c r="T19" s="570">
        <v>10486.597219634999</v>
      </c>
      <c r="U19" s="570">
        <v>9153.109484730001</v>
      </c>
      <c r="V19" s="570">
        <v>10027.539688159</v>
      </c>
      <c r="W19" s="570">
        <v>13577.431898784002</v>
      </c>
      <c r="X19" s="570">
        <v>15254.456479311</v>
      </c>
      <c r="Y19" s="570">
        <v>16436.494543565001</v>
      </c>
      <c r="Z19" s="570">
        <v>17002</v>
      </c>
    </row>
    <row r="20" spans="1:26">
      <c r="A20" s="367" t="s">
        <v>2207</v>
      </c>
      <c r="B20" s="571">
        <v>97945.441603577929</v>
      </c>
      <c r="C20" s="571">
        <v>93097.334992105607</v>
      </c>
      <c r="D20" s="571">
        <v>105096.54880874531</v>
      </c>
      <c r="E20" s="571">
        <v>129880.89897235666</v>
      </c>
      <c r="F20" s="571">
        <v>170620.70421680494</v>
      </c>
      <c r="G20" s="571">
        <v>196739.49540129679</v>
      </c>
      <c r="H20" s="571">
        <v>241007.1200674313</v>
      </c>
      <c r="I20" s="571">
        <v>287490.779124961</v>
      </c>
      <c r="J20" s="571">
        <v>351368.19584459369</v>
      </c>
      <c r="K20" s="571">
        <v>284904.99223855912</v>
      </c>
      <c r="L20" s="571">
        <v>342762.99626421544</v>
      </c>
      <c r="M20" s="571">
        <v>420467.59095972346</v>
      </c>
      <c r="N20" s="571">
        <v>425498.9953949601</v>
      </c>
      <c r="O20" s="571">
        <v>438382.44728038949</v>
      </c>
      <c r="P20" s="571">
        <v>422057.41945027967</v>
      </c>
      <c r="Q20" s="571">
        <v>345766.29091217776</v>
      </c>
      <c r="R20" s="571">
        <v>301936.32380763779</v>
      </c>
      <c r="S20" s="571">
        <v>342753.03425706975</v>
      </c>
      <c r="T20" s="571">
        <v>382251.42693181371</v>
      </c>
      <c r="U20" s="571">
        <v>350040.2345276468</v>
      </c>
      <c r="V20" s="571">
        <v>297559.41438111186</v>
      </c>
      <c r="W20" s="571">
        <v>413969.41800099262</v>
      </c>
      <c r="X20" s="571">
        <v>489633.48125333776</v>
      </c>
      <c r="Y20" s="571">
        <v>447420.006311103</v>
      </c>
      <c r="Z20" s="571">
        <v>495137.74268808338</v>
      </c>
    </row>
    <row r="22" spans="1:26">
      <c r="A22" s="241" t="s">
        <v>3566</v>
      </c>
    </row>
    <row r="23" spans="1:26">
      <c r="A23" t="s">
        <v>2787</v>
      </c>
    </row>
  </sheetData>
  <hyperlinks>
    <hyperlink ref="AB3" location="Content!A1" display="Back to content page"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77"/>
  <dimension ref="A1:AD27"/>
  <sheetViews>
    <sheetView topLeftCell="A7" zoomScale="95" zoomScaleNormal="95" workbookViewId="0">
      <selection activeCell="I23" sqref="I23"/>
    </sheetView>
  </sheetViews>
  <sheetFormatPr defaultColWidth="9.26953125" defaultRowHeight="18" customHeight="1"/>
  <cols>
    <col min="1" max="1" width="34" style="17" customWidth="1"/>
    <col min="2" max="28" width="11.7265625" style="17" customWidth="1"/>
    <col min="29" max="16384" width="9.26953125" style="17"/>
  </cols>
  <sheetData>
    <row r="1" spans="1:30" s="44" customFormat="1" ht="18" customHeight="1">
      <c r="A1" s="18" t="s">
        <v>3140</v>
      </c>
    </row>
    <row r="2" spans="1:30" ht="18" customHeight="1">
      <c r="A2" s="252"/>
      <c r="B2" s="991" t="s">
        <v>435</v>
      </c>
      <c r="C2" s="992"/>
      <c r="D2" s="992"/>
      <c r="E2" s="992"/>
      <c r="F2" s="992"/>
      <c r="G2" s="992"/>
      <c r="H2" s="992"/>
      <c r="I2" s="992"/>
      <c r="J2" s="992"/>
      <c r="K2" s="992"/>
      <c r="L2" s="992"/>
      <c r="M2" s="992"/>
      <c r="N2" s="992"/>
      <c r="O2" s="992"/>
      <c r="P2" s="992"/>
      <c r="Q2" s="992"/>
      <c r="R2" s="992"/>
      <c r="S2" s="992"/>
      <c r="T2" s="992"/>
      <c r="U2" s="992"/>
      <c r="V2" s="992"/>
      <c r="W2" s="992"/>
      <c r="X2" s="992"/>
      <c r="Y2" s="992"/>
      <c r="Z2" s="492"/>
      <c r="AA2" s="492"/>
      <c r="AB2" s="492"/>
    </row>
    <row r="3" spans="1:30" s="40" customFormat="1" ht="18" customHeight="1">
      <c r="A3" s="252" t="s">
        <v>31</v>
      </c>
      <c r="B3" s="134" t="s">
        <v>436</v>
      </c>
      <c r="C3" s="134" t="s">
        <v>437</v>
      </c>
      <c r="D3" s="134" t="s">
        <v>438</v>
      </c>
      <c r="E3" s="134">
        <v>2001</v>
      </c>
      <c r="F3" s="134">
        <v>2002</v>
      </c>
      <c r="G3" s="134">
        <v>2003</v>
      </c>
      <c r="H3" s="134">
        <v>2004</v>
      </c>
      <c r="I3" s="134" t="s">
        <v>439</v>
      </c>
      <c r="J3" s="134" t="s">
        <v>440</v>
      </c>
      <c r="K3" s="134" t="s">
        <v>441</v>
      </c>
      <c r="L3" s="134" t="s">
        <v>34</v>
      </c>
      <c r="M3" s="134" t="s">
        <v>442</v>
      </c>
      <c r="N3" s="134" t="s">
        <v>33</v>
      </c>
      <c r="O3" s="134">
        <v>2011</v>
      </c>
      <c r="P3" s="134">
        <v>2012</v>
      </c>
      <c r="Q3" s="134">
        <v>2013</v>
      </c>
      <c r="R3" s="134">
        <v>2014</v>
      </c>
      <c r="S3" s="134">
        <v>2015</v>
      </c>
      <c r="T3" s="134">
        <v>2016</v>
      </c>
      <c r="U3" s="134">
        <v>2017</v>
      </c>
      <c r="V3" s="134">
        <v>2018</v>
      </c>
      <c r="W3" s="134">
        <v>2019</v>
      </c>
      <c r="X3" s="134">
        <v>2020</v>
      </c>
      <c r="Y3" s="134">
        <v>2021</v>
      </c>
      <c r="Z3" s="134">
        <v>2022</v>
      </c>
      <c r="AA3" s="134">
        <v>2023</v>
      </c>
      <c r="AB3" s="134">
        <v>2024</v>
      </c>
      <c r="AD3" s="1" t="s">
        <v>528</v>
      </c>
    </row>
    <row r="4" spans="1:30" s="14" customFormat="1" ht="18" customHeight="1">
      <c r="A4" s="92" t="s">
        <v>13</v>
      </c>
      <c r="B4" s="280">
        <v>51429</v>
      </c>
      <c r="C4" s="280">
        <v>51429</v>
      </c>
      <c r="D4" s="280">
        <v>51429</v>
      </c>
      <c r="E4" s="296"/>
      <c r="F4" s="296"/>
      <c r="G4" s="296"/>
      <c r="H4" s="296"/>
      <c r="I4" s="280">
        <v>97267</v>
      </c>
      <c r="J4" s="296"/>
      <c r="K4" s="296"/>
      <c r="L4" s="296"/>
      <c r="M4" s="296"/>
      <c r="N4" s="296"/>
      <c r="O4" s="296"/>
      <c r="P4" s="296"/>
      <c r="Q4" s="296"/>
      <c r="R4" s="296"/>
      <c r="S4" s="296"/>
      <c r="T4" s="296"/>
      <c r="U4" s="296"/>
      <c r="V4" s="296"/>
      <c r="W4" s="296"/>
      <c r="X4" s="296"/>
      <c r="Y4" s="296"/>
      <c r="Z4" s="296"/>
      <c r="AA4" s="296"/>
      <c r="AB4" s="296"/>
    </row>
    <row r="5" spans="1:30" s="14" customFormat="1" ht="18" customHeight="1">
      <c r="A5" s="92" t="s">
        <v>12</v>
      </c>
      <c r="B5" s="280">
        <v>9132</v>
      </c>
      <c r="C5" s="280">
        <v>9132</v>
      </c>
      <c r="D5" s="280">
        <v>9132</v>
      </c>
      <c r="E5" s="280"/>
      <c r="F5" s="280"/>
      <c r="G5" s="280"/>
      <c r="H5" s="280"/>
      <c r="I5" s="280">
        <v>8916</v>
      </c>
      <c r="J5" s="280">
        <v>8916</v>
      </c>
      <c r="K5" s="280">
        <v>8916</v>
      </c>
      <c r="L5" s="280">
        <v>8916</v>
      </c>
      <c r="M5" s="280">
        <v>8946</v>
      </c>
      <c r="N5" s="280">
        <v>8946</v>
      </c>
      <c r="O5" s="280">
        <v>18042</v>
      </c>
      <c r="P5" s="280">
        <v>18042</v>
      </c>
      <c r="Q5" s="280">
        <v>30905</v>
      </c>
      <c r="R5" s="280">
        <v>30276</v>
      </c>
      <c r="S5" s="280">
        <v>30276</v>
      </c>
      <c r="T5" s="296"/>
      <c r="U5" s="280">
        <v>31746</v>
      </c>
      <c r="V5" s="280">
        <v>31761</v>
      </c>
      <c r="W5" s="280">
        <v>32115</v>
      </c>
      <c r="X5" s="280">
        <v>32563</v>
      </c>
      <c r="Y5" s="191">
        <v>32564.343000000004</v>
      </c>
      <c r="Z5" s="191">
        <v>32564.499000000003</v>
      </c>
      <c r="AA5" s="296"/>
      <c r="AB5" s="296"/>
    </row>
    <row r="6" spans="1:30" s="14" customFormat="1" ht="18" customHeight="1">
      <c r="A6" s="92" t="s">
        <v>483</v>
      </c>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row>
    <row r="7" spans="1:30" s="14" customFormat="1" ht="18" customHeight="1">
      <c r="A7" s="92" t="s">
        <v>89</v>
      </c>
      <c r="B7" s="280">
        <v>157000</v>
      </c>
      <c r="C7" s="280">
        <v>157000</v>
      </c>
      <c r="D7" s="280">
        <v>157000</v>
      </c>
      <c r="E7" s="280"/>
      <c r="F7" s="280"/>
      <c r="G7" s="280"/>
      <c r="H7" s="280"/>
      <c r="I7" s="280">
        <v>153497</v>
      </c>
      <c r="J7" s="280"/>
      <c r="K7" s="280"/>
      <c r="L7" s="280"/>
      <c r="M7" s="280"/>
      <c r="N7" s="280"/>
      <c r="O7" s="280"/>
      <c r="P7" s="280">
        <v>152400</v>
      </c>
      <c r="Q7" s="280"/>
      <c r="R7" s="280">
        <v>151529</v>
      </c>
      <c r="S7" s="296"/>
      <c r="T7" s="296"/>
      <c r="U7" s="296"/>
      <c r="V7" s="296"/>
      <c r="W7" s="296"/>
      <c r="X7" s="296"/>
      <c r="Y7" s="296"/>
      <c r="Z7" s="296"/>
      <c r="AA7" s="296"/>
      <c r="AB7" s="296"/>
    </row>
    <row r="8" spans="1:30" s="14" customFormat="1" ht="18" customHeight="1">
      <c r="A8" s="92" t="s">
        <v>482</v>
      </c>
      <c r="B8" s="280">
        <v>2801</v>
      </c>
      <c r="C8" s="280">
        <v>3724</v>
      </c>
      <c r="D8" s="280">
        <v>3107</v>
      </c>
      <c r="E8" s="280"/>
      <c r="F8" s="280"/>
      <c r="G8" s="280"/>
      <c r="H8" s="280"/>
      <c r="I8" s="280">
        <v>3594</v>
      </c>
      <c r="J8" s="296"/>
      <c r="K8" s="296"/>
      <c r="L8" s="296"/>
      <c r="M8" s="296"/>
      <c r="N8" s="296"/>
      <c r="O8" s="296"/>
      <c r="P8" s="296"/>
      <c r="Q8" s="296"/>
      <c r="R8" s="296"/>
      <c r="S8" s="296"/>
      <c r="T8" s="296"/>
      <c r="U8" s="296"/>
      <c r="V8" s="296"/>
      <c r="W8" s="296"/>
      <c r="X8" s="296"/>
      <c r="Y8" s="296"/>
      <c r="Z8" s="296"/>
      <c r="AA8" s="296"/>
      <c r="AB8" s="296"/>
    </row>
    <row r="9" spans="1:30" s="14" customFormat="1" ht="18" customHeight="1">
      <c r="A9" s="92" t="s">
        <v>11</v>
      </c>
      <c r="B9" s="280"/>
      <c r="C9" s="280"/>
      <c r="D9" s="280"/>
      <c r="E9" s="280"/>
      <c r="F9" s="280"/>
      <c r="G9" s="280"/>
      <c r="H9" s="280"/>
      <c r="I9" s="280">
        <v>2329</v>
      </c>
      <c r="J9" s="280">
        <v>2370</v>
      </c>
      <c r="K9" s="280">
        <v>2371</v>
      </c>
      <c r="L9" s="280" t="s">
        <v>443</v>
      </c>
      <c r="M9" s="280"/>
      <c r="N9" s="280">
        <v>5843</v>
      </c>
      <c r="O9" s="280">
        <v>5860</v>
      </c>
      <c r="P9" s="280">
        <v>5865</v>
      </c>
      <c r="Q9" s="280">
        <v>5865</v>
      </c>
      <c r="R9" s="280">
        <v>5865</v>
      </c>
      <c r="S9" s="280">
        <v>6906</v>
      </c>
      <c r="T9" s="296"/>
      <c r="U9" s="296"/>
      <c r="V9" s="296"/>
      <c r="W9" s="296"/>
      <c r="X9" s="296"/>
      <c r="Y9" s="296"/>
      <c r="Z9" s="296"/>
      <c r="AA9" s="296"/>
      <c r="AB9" s="296"/>
    </row>
    <row r="10" spans="1:30" s="14" customFormat="1" ht="18" customHeight="1">
      <c r="A10" s="92" t="s">
        <v>10</v>
      </c>
      <c r="B10" s="280">
        <v>49837</v>
      </c>
      <c r="C10" s="280">
        <v>49837</v>
      </c>
      <c r="D10" s="280">
        <v>49827</v>
      </c>
      <c r="E10" s="280"/>
      <c r="F10" s="280"/>
      <c r="G10" s="280"/>
      <c r="H10" s="280"/>
      <c r="I10" s="280"/>
      <c r="J10" s="280"/>
      <c r="K10" s="280"/>
      <c r="L10" s="280"/>
      <c r="M10" s="280">
        <v>37476</v>
      </c>
      <c r="N10" s="280">
        <v>37476</v>
      </c>
      <c r="O10" s="296"/>
      <c r="P10" s="296"/>
      <c r="Q10" s="296"/>
      <c r="R10" s="296"/>
      <c r="S10" s="296"/>
      <c r="T10" s="296"/>
      <c r="U10" s="296"/>
      <c r="V10" s="296"/>
      <c r="W10" s="296"/>
      <c r="X10" s="296"/>
      <c r="Y10" s="296"/>
      <c r="Z10" s="296"/>
      <c r="AA10" s="296"/>
      <c r="AB10" s="296"/>
    </row>
    <row r="11" spans="1:30" s="14" customFormat="1" ht="18" customHeight="1">
      <c r="A11" s="92" t="s">
        <v>9</v>
      </c>
      <c r="B11" s="280">
        <v>10204</v>
      </c>
      <c r="C11" s="280">
        <v>14594</v>
      </c>
      <c r="D11" s="280">
        <v>14594</v>
      </c>
      <c r="E11" s="280"/>
      <c r="F11" s="280"/>
      <c r="G11" s="280"/>
      <c r="H11" s="280"/>
      <c r="I11" s="280">
        <v>15451</v>
      </c>
      <c r="J11" s="296"/>
      <c r="K11" s="296"/>
      <c r="L11" s="296"/>
      <c r="M11" s="296"/>
      <c r="N11" s="296"/>
      <c r="O11" s="296"/>
      <c r="P11" s="296"/>
      <c r="Q11" s="296"/>
      <c r="R11" s="296"/>
      <c r="S11" s="296"/>
      <c r="T11" s="296"/>
      <c r="U11" s="296"/>
      <c r="V11" s="296"/>
      <c r="W11" s="296"/>
      <c r="X11" s="296"/>
      <c r="Y11" s="296"/>
      <c r="Z11" s="296"/>
      <c r="AA11" s="296"/>
      <c r="AB11" s="296"/>
    </row>
    <row r="12" spans="1:30" s="14" customFormat="1" ht="18" customHeight="1">
      <c r="A12" s="92" t="s">
        <v>8</v>
      </c>
      <c r="B12" s="280">
        <v>1801</v>
      </c>
      <c r="C12" s="280">
        <v>1899</v>
      </c>
      <c r="D12" s="732">
        <v>1926</v>
      </c>
      <c r="E12" s="732">
        <v>2000</v>
      </c>
      <c r="F12" s="732">
        <v>2000</v>
      </c>
      <c r="G12" s="732">
        <v>2015</v>
      </c>
      <c r="H12" s="732">
        <v>2020</v>
      </c>
      <c r="I12" s="732">
        <v>2020</v>
      </c>
      <c r="J12" s="732">
        <v>2021</v>
      </c>
      <c r="K12" s="732">
        <v>2028</v>
      </c>
      <c r="L12" s="732">
        <v>2028</v>
      </c>
      <c r="M12" s="732">
        <v>2066</v>
      </c>
      <c r="N12" s="732">
        <v>2080</v>
      </c>
      <c r="O12" s="732">
        <v>2112</v>
      </c>
      <c r="P12" s="732">
        <v>2170</v>
      </c>
      <c r="Q12" s="732">
        <v>2275</v>
      </c>
      <c r="R12" s="732">
        <v>2356</v>
      </c>
      <c r="S12" s="732">
        <v>2428</v>
      </c>
      <c r="T12" s="732">
        <v>2502</v>
      </c>
      <c r="U12" s="732">
        <v>2631</v>
      </c>
      <c r="V12" s="732">
        <v>2701</v>
      </c>
      <c r="W12" s="732">
        <v>2772</v>
      </c>
      <c r="X12" s="296">
        <v>2839</v>
      </c>
      <c r="Y12" s="732">
        <v>2975</v>
      </c>
      <c r="Z12" s="280">
        <v>3055</v>
      </c>
      <c r="AA12" s="730">
        <v>3129</v>
      </c>
      <c r="AB12" s="731">
        <v>3194</v>
      </c>
    </row>
    <row r="13" spans="1:30" s="14" customFormat="1" ht="18" customHeight="1">
      <c r="A13" s="92" t="s">
        <v>6</v>
      </c>
      <c r="B13" s="280">
        <v>27000</v>
      </c>
      <c r="C13" s="280">
        <v>29900</v>
      </c>
      <c r="D13" s="280">
        <v>30400</v>
      </c>
      <c r="E13" s="280"/>
      <c r="F13" s="280"/>
      <c r="G13" s="280"/>
      <c r="H13" s="280"/>
      <c r="I13" s="280">
        <v>30400</v>
      </c>
      <c r="J13" s="280">
        <v>30400</v>
      </c>
      <c r="K13" s="280">
        <v>30400</v>
      </c>
      <c r="L13" s="280">
        <v>30331</v>
      </c>
      <c r="M13" s="280">
        <v>30331</v>
      </c>
      <c r="N13" s="280">
        <v>30331</v>
      </c>
      <c r="O13" s="280">
        <v>30331</v>
      </c>
      <c r="P13" s="280">
        <v>30562</v>
      </c>
      <c r="Q13" s="280">
        <v>30464</v>
      </c>
      <c r="R13" s="280">
        <v>30554</v>
      </c>
      <c r="S13" s="280">
        <v>30983</v>
      </c>
      <c r="T13" s="732"/>
      <c r="U13" s="732">
        <v>30352</v>
      </c>
      <c r="V13" s="732">
        <v>30504</v>
      </c>
      <c r="W13" s="732">
        <v>30616</v>
      </c>
      <c r="X13" s="732">
        <v>30616</v>
      </c>
      <c r="Y13" s="732">
        <v>30616</v>
      </c>
      <c r="Z13" s="732">
        <v>30616</v>
      </c>
      <c r="AA13" s="732">
        <v>30616</v>
      </c>
      <c r="AB13" s="731">
        <v>30616</v>
      </c>
    </row>
    <row r="14" spans="1:30" s="14" customFormat="1" ht="18" customHeight="1">
      <c r="A14" s="92" t="s">
        <v>5</v>
      </c>
      <c r="B14" s="280">
        <v>65254</v>
      </c>
      <c r="C14" s="280">
        <v>63251</v>
      </c>
      <c r="D14" s="280">
        <v>66467</v>
      </c>
      <c r="E14" s="280"/>
      <c r="F14" s="280"/>
      <c r="G14" s="280"/>
      <c r="H14" s="280"/>
      <c r="I14" s="280"/>
      <c r="J14" s="280"/>
      <c r="K14" s="280"/>
      <c r="L14" s="280"/>
      <c r="M14" s="280">
        <v>42100</v>
      </c>
      <c r="N14" s="280">
        <v>44138</v>
      </c>
      <c r="O14" s="296"/>
      <c r="P14" s="296"/>
      <c r="Q14" s="296"/>
      <c r="R14" s="296"/>
      <c r="S14" s="296"/>
      <c r="T14" s="296"/>
      <c r="U14" s="296"/>
      <c r="V14" s="296"/>
      <c r="W14" s="296"/>
      <c r="X14" s="296"/>
      <c r="Y14" s="296"/>
      <c r="Z14" s="296"/>
      <c r="AA14" s="296"/>
      <c r="AB14" s="296"/>
    </row>
    <row r="15" spans="1:30" s="14" customFormat="1" ht="18" customHeight="1">
      <c r="A15" s="92" t="s">
        <v>4</v>
      </c>
      <c r="B15" s="280">
        <v>498</v>
      </c>
      <c r="C15" s="280">
        <v>498</v>
      </c>
      <c r="D15" s="280">
        <v>498</v>
      </c>
      <c r="E15" s="280"/>
      <c r="F15" s="280"/>
      <c r="G15" s="280"/>
      <c r="H15" s="280"/>
      <c r="I15" s="280">
        <v>498</v>
      </c>
      <c r="J15" s="280">
        <v>502</v>
      </c>
      <c r="K15" s="280">
        <v>508</v>
      </c>
      <c r="L15" s="280">
        <v>508</v>
      </c>
      <c r="M15" s="280">
        <v>508</v>
      </c>
      <c r="N15" s="280">
        <v>508</v>
      </c>
      <c r="O15" s="280">
        <v>508</v>
      </c>
      <c r="P15" s="280">
        <v>515</v>
      </c>
      <c r="Q15" s="280">
        <v>520</v>
      </c>
      <c r="R15" s="280">
        <v>526</v>
      </c>
      <c r="S15" s="280">
        <v>526</v>
      </c>
      <c r="T15" s="296"/>
      <c r="U15" s="296"/>
      <c r="V15" s="296"/>
      <c r="W15" s="296"/>
      <c r="X15" s="296"/>
      <c r="Y15" s="296"/>
      <c r="Z15" s="296"/>
      <c r="AA15" s="296"/>
      <c r="AB15" s="296"/>
    </row>
    <row r="16" spans="1:30" s="14" customFormat="1" ht="18" customHeight="1">
      <c r="A16" s="92" t="s">
        <v>3</v>
      </c>
      <c r="B16" s="280">
        <v>331265</v>
      </c>
      <c r="C16" s="280">
        <v>331265</v>
      </c>
      <c r="D16" s="280">
        <v>362099</v>
      </c>
      <c r="E16" s="296"/>
      <c r="F16" s="296"/>
      <c r="G16" s="296"/>
      <c r="H16" s="296"/>
      <c r="I16" s="296"/>
      <c r="J16" s="296"/>
      <c r="K16" s="296"/>
      <c r="L16" s="296"/>
      <c r="M16" s="296"/>
      <c r="N16" s="296"/>
      <c r="O16" s="296"/>
      <c r="P16" s="296"/>
      <c r="Q16" s="296"/>
      <c r="R16" s="296"/>
      <c r="S16" s="296"/>
      <c r="T16" s="296"/>
      <c r="U16" s="296"/>
      <c r="V16" s="296"/>
      <c r="W16" s="296"/>
      <c r="X16" s="280">
        <v>750000</v>
      </c>
      <c r="Y16" s="296"/>
      <c r="Z16" s="296"/>
      <c r="AA16" s="296"/>
      <c r="AB16" s="296"/>
    </row>
    <row r="17" spans="1:28" s="14" customFormat="1" ht="18.649999999999999" customHeight="1">
      <c r="A17" s="92" t="s">
        <v>32</v>
      </c>
      <c r="B17" s="280">
        <v>88100</v>
      </c>
      <c r="C17" s="280">
        <v>88100</v>
      </c>
      <c r="D17" s="280">
        <v>88200</v>
      </c>
      <c r="E17" s="280"/>
      <c r="F17" s="280"/>
      <c r="G17" s="280"/>
      <c r="H17" s="280"/>
      <c r="I17" s="280">
        <v>78891</v>
      </c>
      <c r="J17" s="280"/>
      <c r="K17" s="280"/>
      <c r="L17" s="280">
        <v>87524</v>
      </c>
      <c r="M17" s="280">
        <v>85000</v>
      </c>
      <c r="N17" s="280">
        <v>83739</v>
      </c>
      <c r="O17" s="280">
        <v>86472</v>
      </c>
      <c r="P17" s="280">
        <v>88484</v>
      </c>
      <c r="Q17" s="280">
        <v>88485</v>
      </c>
      <c r="R17" s="280">
        <v>88485</v>
      </c>
      <c r="S17" s="280">
        <v>108946</v>
      </c>
      <c r="T17" s="296"/>
      <c r="U17" s="296"/>
      <c r="V17" s="296"/>
      <c r="W17" s="296"/>
      <c r="X17" s="731">
        <v>145308.13</v>
      </c>
      <c r="Y17" s="731">
        <v>180791.7</v>
      </c>
      <c r="Z17" s="731">
        <v>181190.06</v>
      </c>
      <c r="AA17" s="731">
        <v>181655.49</v>
      </c>
      <c r="AB17" s="731">
        <v>181865</v>
      </c>
    </row>
    <row r="18" spans="1:28" s="14" customFormat="1" ht="18" customHeight="1">
      <c r="A18" s="92" t="s">
        <v>1</v>
      </c>
      <c r="B18" s="280"/>
      <c r="C18" s="280"/>
      <c r="D18" s="280"/>
      <c r="E18" s="280"/>
      <c r="F18" s="280"/>
      <c r="G18" s="280"/>
      <c r="H18" s="280"/>
      <c r="I18" s="280">
        <v>67761</v>
      </c>
      <c r="J18" s="280">
        <v>67761</v>
      </c>
      <c r="K18" s="280">
        <v>67761</v>
      </c>
      <c r="L18" s="280">
        <v>67761</v>
      </c>
      <c r="M18" s="280">
        <v>67761</v>
      </c>
      <c r="N18" s="280">
        <v>67761</v>
      </c>
      <c r="O18" s="280">
        <v>67761</v>
      </c>
      <c r="P18" s="280">
        <v>67761</v>
      </c>
      <c r="Q18" s="280">
        <v>67761</v>
      </c>
      <c r="R18" s="280">
        <v>67761</v>
      </c>
      <c r="S18" s="280">
        <v>67761</v>
      </c>
      <c r="T18" s="296"/>
      <c r="U18" s="296"/>
      <c r="V18" s="296"/>
      <c r="W18" s="296"/>
      <c r="X18" s="296"/>
      <c r="Y18" s="296"/>
      <c r="Z18" s="296"/>
      <c r="AA18" s="296"/>
      <c r="AB18" s="296"/>
    </row>
    <row r="19" spans="1:28" s="14" customFormat="1" ht="18" customHeight="1">
      <c r="A19" s="92" t="s">
        <v>0</v>
      </c>
      <c r="B19" s="280"/>
      <c r="C19" s="280"/>
      <c r="D19" s="280"/>
      <c r="E19" s="280"/>
      <c r="F19" s="280"/>
      <c r="G19" s="280"/>
      <c r="H19" s="280"/>
      <c r="I19" s="280">
        <v>97267</v>
      </c>
      <c r="J19" s="296"/>
      <c r="K19" s="296"/>
      <c r="L19" s="296"/>
      <c r="M19" s="296"/>
      <c r="N19" s="296"/>
      <c r="O19" s="296"/>
      <c r="P19" s="296"/>
      <c r="Q19" s="296"/>
      <c r="R19" s="296"/>
      <c r="S19" s="296"/>
      <c r="T19" s="296"/>
      <c r="U19" s="296"/>
      <c r="V19" s="732">
        <v>87654</v>
      </c>
      <c r="W19" s="732">
        <v>87654</v>
      </c>
      <c r="X19" s="732">
        <v>87654</v>
      </c>
      <c r="Y19" s="731">
        <v>87654</v>
      </c>
      <c r="Z19" s="731">
        <v>87654</v>
      </c>
      <c r="AA19" s="731">
        <v>87654</v>
      </c>
      <c r="AB19" s="731">
        <v>87654</v>
      </c>
    </row>
    <row r="20" spans="1:28" s="14" customFormat="1" ht="18" customHeight="1"/>
    <row r="21" spans="1:28" ht="18" customHeight="1">
      <c r="A21" s="241" t="s">
        <v>434</v>
      </c>
    </row>
    <row r="22" spans="1:28" ht="18" customHeight="1">
      <c r="A22" s="241" t="s">
        <v>544</v>
      </c>
    </row>
    <row r="23" spans="1:28" ht="18" customHeight="1">
      <c r="A23" s="241" t="s">
        <v>543</v>
      </c>
    </row>
    <row r="24" spans="1:28" ht="18" customHeight="1">
      <c r="A24" s="241" t="s">
        <v>2767</v>
      </c>
    </row>
    <row r="25" spans="1:28" ht="18" customHeight="1">
      <c r="A25" s="241" t="s">
        <v>2788</v>
      </c>
    </row>
    <row r="26" spans="1:28" ht="18" customHeight="1">
      <c r="A26" s="241" t="s">
        <v>2876</v>
      </c>
    </row>
    <row r="27" spans="1:28" ht="18" customHeight="1">
      <c r="A27" s="241" t="s">
        <v>3590</v>
      </c>
    </row>
  </sheetData>
  <mergeCells count="1">
    <mergeCell ref="B2:Y2"/>
  </mergeCells>
  <hyperlinks>
    <hyperlink ref="AD3" location="Content!A1" display="Back to content page" xr:uid="{00000000-0004-0000-B000-000000000000}"/>
  </hyperlinks>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78"/>
  <dimension ref="A1:U27"/>
  <sheetViews>
    <sheetView topLeftCell="A3" workbookViewId="0">
      <selection activeCell="I20" sqref="I20"/>
    </sheetView>
  </sheetViews>
  <sheetFormatPr defaultRowHeight="14.5"/>
  <cols>
    <col min="1" max="1" width="33.26953125" customWidth="1"/>
    <col min="2" max="16" width="11.54296875" customWidth="1"/>
    <col min="18" max="19" width="12.26953125" customWidth="1"/>
    <col min="21" max="21" width="25.26953125" customWidth="1"/>
  </cols>
  <sheetData>
    <row r="1" spans="1:21" s="17" customFormat="1" ht="18" customHeight="1">
      <c r="A1" s="18" t="s">
        <v>3141</v>
      </c>
    </row>
    <row r="2" spans="1:21" s="40" customFormat="1" ht="18" customHeight="1">
      <c r="A2" s="252" t="s">
        <v>31</v>
      </c>
      <c r="B2" s="134" t="s">
        <v>441</v>
      </c>
      <c r="C2" s="134" t="s">
        <v>34</v>
      </c>
      <c r="D2" s="134" t="s">
        <v>442</v>
      </c>
      <c r="E2" s="134" t="s">
        <v>33</v>
      </c>
      <c r="F2" s="134">
        <v>2011</v>
      </c>
      <c r="G2" s="134">
        <v>2012</v>
      </c>
      <c r="H2" s="134">
        <v>2013</v>
      </c>
      <c r="I2" s="134">
        <v>2014</v>
      </c>
      <c r="J2" s="134">
        <v>2015</v>
      </c>
      <c r="K2" s="134">
        <v>2016</v>
      </c>
      <c r="L2" s="134">
        <v>2017</v>
      </c>
      <c r="M2" s="134">
        <v>2018</v>
      </c>
      <c r="N2" s="134">
        <v>2019</v>
      </c>
      <c r="O2" s="134">
        <v>2020</v>
      </c>
      <c r="P2" s="134">
        <v>2021</v>
      </c>
      <c r="Q2" s="134">
        <v>2022</v>
      </c>
      <c r="R2" s="134">
        <v>2023</v>
      </c>
      <c r="S2" s="134">
        <v>2024</v>
      </c>
      <c r="T2" s="33"/>
      <c r="U2" s="1" t="s">
        <v>528</v>
      </c>
    </row>
    <row r="3" spans="1:21" s="14" customFormat="1" ht="18" customHeight="1">
      <c r="A3" s="92" t="s">
        <v>13</v>
      </c>
      <c r="B3" s="280"/>
      <c r="C3" s="280"/>
      <c r="D3" s="280"/>
      <c r="E3" s="280"/>
      <c r="F3" s="280"/>
      <c r="G3" s="280"/>
      <c r="H3" s="280">
        <v>59599</v>
      </c>
      <c r="I3" s="280">
        <v>98007</v>
      </c>
      <c r="J3" s="280"/>
      <c r="K3" s="280"/>
      <c r="L3" s="280"/>
      <c r="M3" s="280"/>
      <c r="N3" s="280"/>
      <c r="O3" s="280"/>
      <c r="P3" s="733"/>
      <c r="Q3" s="733"/>
      <c r="R3" s="733"/>
      <c r="S3" s="733"/>
    </row>
    <row r="4" spans="1:21" s="14" customFormat="1" ht="18" customHeight="1">
      <c r="A4" s="92" t="s">
        <v>12</v>
      </c>
      <c r="B4" s="540">
        <v>219403</v>
      </c>
      <c r="C4" s="540">
        <v>245738</v>
      </c>
      <c r="D4" s="540">
        <v>270860</v>
      </c>
      <c r="E4" s="540">
        <v>333451</v>
      </c>
      <c r="F4" s="540">
        <v>357104</v>
      </c>
      <c r="G4" s="540">
        <v>389815</v>
      </c>
      <c r="H4" s="540">
        <v>405155</v>
      </c>
      <c r="I4" s="540">
        <v>435750</v>
      </c>
      <c r="J4" s="540">
        <v>469664</v>
      </c>
      <c r="K4" s="540">
        <v>500316</v>
      </c>
      <c r="L4" s="540">
        <v>527901</v>
      </c>
      <c r="M4" s="540">
        <v>553648</v>
      </c>
      <c r="N4" s="540">
        <v>601190</v>
      </c>
      <c r="O4" s="540">
        <v>579789</v>
      </c>
      <c r="P4" s="191">
        <v>613845</v>
      </c>
      <c r="Q4" s="191">
        <v>601081</v>
      </c>
      <c r="R4" s="733"/>
      <c r="S4" s="733"/>
    </row>
    <row r="5" spans="1:21" s="14" customFormat="1" ht="18" customHeight="1">
      <c r="A5" s="92" t="s">
        <v>483</v>
      </c>
      <c r="B5" s="280"/>
      <c r="C5" s="280"/>
      <c r="D5" s="280"/>
      <c r="E5" s="280"/>
      <c r="F5" s="280"/>
      <c r="G5" s="280"/>
      <c r="H5" s="280"/>
      <c r="I5" s="280"/>
      <c r="J5" s="280"/>
      <c r="K5" s="280"/>
      <c r="L5" s="280"/>
      <c r="M5" s="280"/>
      <c r="N5" s="280"/>
      <c r="O5" s="280"/>
      <c r="P5" s="280"/>
      <c r="Q5" s="280"/>
      <c r="R5" s="733"/>
      <c r="S5" s="733"/>
    </row>
    <row r="6" spans="1:21" s="14" customFormat="1" ht="18" customHeight="1">
      <c r="A6" s="92" t="s">
        <v>89</v>
      </c>
      <c r="B6" s="280"/>
      <c r="C6" s="280"/>
      <c r="D6" s="280"/>
      <c r="E6" s="280"/>
      <c r="F6" s="280"/>
      <c r="G6" s="280"/>
      <c r="H6" s="280"/>
      <c r="I6" s="280"/>
      <c r="J6" s="280"/>
      <c r="K6" s="280"/>
      <c r="L6" s="280"/>
      <c r="M6" s="280"/>
      <c r="N6" s="280"/>
      <c r="O6" s="280"/>
      <c r="P6" s="280"/>
      <c r="Q6" s="280"/>
      <c r="R6" s="733"/>
      <c r="S6" s="733"/>
    </row>
    <row r="7" spans="1:21" s="14" customFormat="1" ht="18" customHeight="1">
      <c r="A7" s="92" t="s">
        <v>482</v>
      </c>
      <c r="B7" s="280"/>
      <c r="C7" s="280"/>
      <c r="D7" s="280"/>
      <c r="E7" s="280"/>
      <c r="F7" s="280"/>
      <c r="G7" s="280"/>
      <c r="H7" s="280"/>
      <c r="I7" s="280"/>
      <c r="J7" s="280"/>
      <c r="K7" s="280"/>
      <c r="L7" s="280"/>
      <c r="M7" s="280"/>
      <c r="N7" s="280"/>
      <c r="O7" s="280"/>
      <c r="P7" s="280"/>
      <c r="Q7" s="280"/>
      <c r="R7" s="733"/>
      <c r="S7" s="733"/>
    </row>
    <row r="8" spans="1:21" s="14" customFormat="1" ht="18" customHeight="1">
      <c r="A8" s="92" t="s">
        <v>11</v>
      </c>
      <c r="B8" s="280"/>
      <c r="C8" s="280"/>
      <c r="D8" s="280"/>
      <c r="E8" s="280"/>
      <c r="F8" s="280"/>
      <c r="G8" s="280"/>
      <c r="H8" s="280"/>
      <c r="I8" s="280"/>
      <c r="J8" s="280"/>
      <c r="K8" s="280"/>
      <c r="L8" s="280"/>
      <c r="M8" s="280"/>
      <c r="N8" s="280"/>
      <c r="O8" s="280"/>
      <c r="P8" s="280"/>
      <c r="Q8" s="280"/>
      <c r="R8" s="733"/>
      <c r="S8" s="733"/>
    </row>
    <row r="9" spans="1:21" s="14" customFormat="1" ht="18" customHeight="1">
      <c r="A9" s="92" t="s">
        <v>10</v>
      </c>
      <c r="B9" s="280"/>
      <c r="C9" s="280"/>
      <c r="D9" s="280"/>
      <c r="E9" s="280"/>
      <c r="F9" s="280"/>
      <c r="G9" s="280"/>
      <c r="H9" s="280"/>
      <c r="I9" s="280"/>
      <c r="J9" s="280"/>
      <c r="K9" s="280"/>
      <c r="L9" s="280"/>
      <c r="M9" s="280"/>
      <c r="N9" s="280"/>
      <c r="O9" s="280"/>
      <c r="P9" s="280"/>
      <c r="Q9" s="280"/>
      <c r="R9" s="733"/>
      <c r="S9" s="733"/>
    </row>
    <row r="10" spans="1:21" s="14" customFormat="1" ht="18" customHeight="1">
      <c r="A10" s="92" t="s">
        <v>9</v>
      </c>
      <c r="B10" s="280"/>
      <c r="C10" s="280"/>
      <c r="D10" s="280"/>
      <c r="E10" s="280"/>
      <c r="F10" s="280"/>
      <c r="G10" s="280"/>
      <c r="H10" s="280"/>
      <c r="I10" s="280"/>
      <c r="J10" s="280"/>
      <c r="K10" s="280"/>
      <c r="L10" s="280"/>
      <c r="M10" s="280"/>
      <c r="N10" s="280"/>
      <c r="O10" s="280"/>
      <c r="P10" s="280"/>
      <c r="Q10" s="280"/>
      <c r="R10" s="733"/>
      <c r="S10" s="733"/>
    </row>
    <row r="11" spans="1:21" s="14" customFormat="1" ht="18" customHeight="1">
      <c r="A11" s="92" t="s">
        <v>8</v>
      </c>
      <c r="B11" s="732">
        <v>332350</v>
      </c>
      <c r="C11" s="732">
        <v>349597</v>
      </c>
      <c r="D11" s="732">
        <v>364697</v>
      </c>
      <c r="E11" s="732">
        <v>382294</v>
      </c>
      <c r="F11" s="732">
        <v>399085</v>
      </c>
      <c r="G11" s="732">
        <v>420081</v>
      </c>
      <c r="H11" s="732">
        <v>441649</v>
      </c>
      <c r="I11" s="732">
        <v>463210</v>
      </c>
      <c r="J11" s="732">
        <v>484294</v>
      </c>
      <c r="K11" s="732">
        <v>505823</v>
      </c>
      <c r="L11" s="732">
        <v>529884</v>
      </c>
      <c r="M11" s="732">
        <v>554002</v>
      </c>
      <c r="N11" s="732">
        <v>578544</v>
      </c>
      <c r="O11" s="732">
        <v>597835</v>
      </c>
      <c r="P11" s="732">
        <v>620711</v>
      </c>
      <c r="Q11" s="732">
        <v>648176</v>
      </c>
      <c r="R11" s="732">
        <v>661553</v>
      </c>
      <c r="S11" s="731">
        <v>710605</v>
      </c>
    </row>
    <row r="12" spans="1:21" s="14" customFormat="1" ht="18" customHeight="1">
      <c r="A12" s="92" t="s">
        <v>6</v>
      </c>
      <c r="B12" s="280">
        <v>441693</v>
      </c>
      <c r="C12" s="280">
        <v>471522</v>
      </c>
      <c r="D12" s="280">
        <v>514787</v>
      </c>
      <c r="E12" s="280">
        <v>555953</v>
      </c>
      <c r="F12" s="280">
        <v>598014</v>
      </c>
      <c r="G12" s="280">
        <v>648907</v>
      </c>
      <c r="H12" s="280">
        <v>542336</v>
      </c>
      <c r="I12" s="280">
        <v>604979</v>
      </c>
      <c r="J12" s="280">
        <v>661355</v>
      </c>
      <c r="K12" s="280">
        <v>697354</v>
      </c>
      <c r="L12" s="280">
        <v>735664</v>
      </c>
      <c r="M12" s="280">
        <v>782757</v>
      </c>
      <c r="N12" s="280">
        <v>835607</v>
      </c>
      <c r="O12" s="280">
        <v>883659</v>
      </c>
      <c r="P12" s="732"/>
      <c r="Q12" s="732"/>
      <c r="R12" s="731">
        <v>1265149</v>
      </c>
      <c r="S12" s="731">
        <v>1318290</v>
      </c>
    </row>
    <row r="13" spans="1:21" s="14" customFormat="1" ht="18" customHeight="1">
      <c r="A13" s="92" t="s">
        <v>5</v>
      </c>
      <c r="B13" s="280"/>
      <c r="C13" s="280"/>
      <c r="D13" s="280"/>
      <c r="E13" s="280"/>
      <c r="F13" s="280"/>
      <c r="G13" s="280"/>
      <c r="H13" s="280"/>
      <c r="I13" s="280"/>
      <c r="J13" s="280"/>
      <c r="K13" s="280"/>
      <c r="L13" s="280"/>
      <c r="M13" s="280"/>
      <c r="N13" s="280"/>
      <c r="O13" s="280"/>
      <c r="P13" s="280"/>
      <c r="Q13" s="280"/>
      <c r="R13" s="733"/>
      <c r="S13" s="733"/>
    </row>
    <row r="14" spans="1:21" s="14" customFormat="1" ht="18" customHeight="1">
      <c r="A14" s="92" t="s">
        <v>4</v>
      </c>
      <c r="B14" s="280"/>
      <c r="C14" s="280"/>
      <c r="D14" s="280"/>
      <c r="E14" s="280"/>
      <c r="F14" s="280"/>
      <c r="G14" s="280"/>
      <c r="H14" s="280"/>
      <c r="I14" s="280"/>
      <c r="J14" s="280"/>
      <c r="K14" s="280"/>
      <c r="L14" s="280"/>
      <c r="M14" s="280"/>
      <c r="N14" s="280"/>
      <c r="O14" s="280"/>
      <c r="P14" s="280"/>
      <c r="Q14" s="280"/>
      <c r="R14" s="733"/>
      <c r="S14" s="733"/>
    </row>
    <row r="15" spans="1:21" s="14" customFormat="1" ht="18" customHeight="1">
      <c r="A15" s="92" t="s">
        <v>3</v>
      </c>
      <c r="B15" s="280"/>
      <c r="C15" s="280"/>
      <c r="D15" s="280"/>
      <c r="E15" s="280"/>
      <c r="F15" s="280"/>
      <c r="G15" s="280"/>
      <c r="H15" s="280"/>
      <c r="I15" s="280"/>
      <c r="J15" s="280"/>
      <c r="K15" s="280"/>
      <c r="L15" s="280"/>
      <c r="M15" s="280"/>
      <c r="N15" s="280"/>
      <c r="O15" s="280"/>
      <c r="P15" s="280"/>
      <c r="Q15" s="280"/>
      <c r="R15" s="733"/>
      <c r="S15" s="733"/>
    </row>
    <row r="16" spans="1:21" s="14" customFormat="1" ht="18" customHeight="1">
      <c r="A16" s="92" t="s">
        <v>32</v>
      </c>
      <c r="B16" s="280">
        <v>70587</v>
      </c>
      <c r="C16" s="280">
        <v>95364</v>
      </c>
      <c r="D16" s="280">
        <v>147499</v>
      </c>
      <c r="E16" s="280">
        <v>177749</v>
      </c>
      <c r="F16" s="280">
        <v>173700</v>
      </c>
      <c r="G16" s="280">
        <v>176296</v>
      </c>
      <c r="H16" s="280">
        <v>223658</v>
      </c>
      <c r="I16" s="280">
        <v>306347</v>
      </c>
      <c r="J16" s="280">
        <v>244195</v>
      </c>
      <c r="K16" s="280"/>
      <c r="L16" s="280"/>
      <c r="M16" s="280"/>
      <c r="N16" s="280"/>
      <c r="O16" s="280"/>
      <c r="P16" s="280"/>
      <c r="Q16" s="280"/>
      <c r="R16" s="733"/>
      <c r="S16" s="733"/>
    </row>
    <row r="17" spans="1:19" s="14" customFormat="1" ht="18" customHeight="1">
      <c r="A17" s="92" t="s">
        <v>1</v>
      </c>
      <c r="B17" s="280">
        <v>31138</v>
      </c>
      <c r="C17" s="280">
        <v>41517</v>
      </c>
      <c r="D17" s="280">
        <v>25697</v>
      </c>
      <c r="E17" s="280">
        <v>28592</v>
      </c>
      <c r="F17" s="280">
        <v>41696</v>
      </c>
      <c r="G17" s="280">
        <v>65184</v>
      </c>
      <c r="H17" s="280">
        <v>78448</v>
      </c>
      <c r="I17" s="280">
        <v>70520</v>
      </c>
      <c r="J17" s="280">
        <v>56574</v>
      </c>
      <c r="K17" s="280"/>
      <c r="L17" s="280"/>
      <c r="M17" s="280"/>
      <c r="N17" s="280"/>
      <c r="O17" s="280"/>
      <c r="P17" s="280"/>
      <c r="Q17" s="280"/>
      <c r="R17" s="733"/>
      <c r="S17" s="733"/>
    </row>
    <row r="18" spans="1:19" s="14" customFormat="1" ht="18" customHeight="1">
      <c r="A18" s="92" t="s">
        <v>0</v>
      </c>
      <c r="B18" s="280"/>
      <c r="C18" s="280"/>
      <c r="D18" s="280"/>
      <c r="E18" s="280"/>
      <c r="F18" s="280"/>
      <c r="G18" s="280"/>
      <c r="H18" s="280"/>
      <c r="I18" s="280"/>
      <c r="J18" s="280"/>
      <c r="K18" s="280"/>
      <c r="L18" s="280"/>
      <c r="M18" s="280"/>
      <c r="N18" s="734">
        <v>708595</v>
      </c>
      <c r="O18" s="734">
        <v>755262</v>
      </c>
      <c r="P18" s="735">
        <v>819170</v>
      </c>
      <c r="Q18" s="735">
        <v>892914</v>
      </c>
      <c r="R18" s="735">
        <v>966999</v>
      </c>
      <c r="S18" s="735">
        <v>1040173</v>
      </c>
    </row>
    <row r="21" spans="1:19">
      <c r="A21" s="241" t="s">
        <v>434</v>
      </c>
    </row>
    <row r="22" spans="1:19">
      <c r="A22" s="241" t="s">
        <v>544</v>
      </c>
    </row>
    <row r="23" spans="1:19">
      <c r="A23" s="241" t="s">
        <v>543</v>
      </c>
    </row>
    <row r="24" spans="1:19">
      <c r="A24" s="241" t="s">
        <v>2767</v>
      </c>
    </row>
    <row r="25" spans="1:19">
      <c r="A25" s="241" t="s">
        <v>2788</v>
      </c>
    </row>
    <row r="26" spans="1:19">
      <c r="A26" s="241" t="s">
        <v>2876</v>
      </c>
    </row>
    <row r="27" spans="1:19">
      <c r="A27" s="241" t="s">
        <v>3591</v>
      </c>
    </row>
  </sheetData>
  <hyperlinks>
    <hyperlink ref="U2" location="Content!A1" display="Back to content page" xr:uid="{00000000-0004-0000-B100-00000000000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79"/>
  <dimension ref="A1:AC27"/>
  <sheetViews>
    <sheetView topLeftCell="A3" zoomScale="95" zoomScaleNormal="95" workbookViewId="0">
      <selection activeCell="L20" sqref="L20"/>
    </sheetView>
  </sheetViews>
  <sheetFormatPr defaultColWidth="9.26953125" defaultRowHeight="18" customHeight="1"/>
  <cols>
    <col min="1" max="1" width="35" style="44" customWidth="1"/>
    <col min="2" max="28" width="9.26953125" style="17"/>
    <col min="29" max="29" width="19" style="17" customWidth="1"/>
    <col min="30" max="16384" width="9.26953125" style="17"/>
  </cols>
  <sheetData>
    <row r="1" spans="1:29" ht="18" customHeight="1">
      <c r="A1" s="18" t="s">
        <v>3142</v>
      </c>
    </row>
    <row r="2" spans="1:29" ht="18" customHeight="1">
      <c r="A2" s="252"/>
      <c r="B2" s="991" t="s">
        <v>444</v>
      </c>
      <c r="C2" s="992"/>
      <c r="D2" s="992"/>
      <c r="E2" s="992"/>
      <c r="F2" s="992"/>
      <c r="G2" s="992"/>
      <c r="H2" s="992"/>
      <c r="I2" s="992"/>
      <c r="J2" s="992"/>
      <c r="K2" s="992"/>
      <c r="L2" s="992"/>
      <c r="M2" s="992"/>
      <c r="N2" s="992"/>
      <c r="O2" s="992"/>
      <c r="P2" s="992"/>
      <c r="Q2" s="992"/>
      <c r="R2" s="992"/>
      <c r="S2" s="992"/>
      <c r="T2" s="992"/>
      <c r="U2" s="992"/>
      <c r="V2" s="992"/>
      <c r="W2" s="992"/>
      <c r="X2" s="992"/>
      <c r="Y2" s="992"/>
      <c r="Z2" s="492"/>
    </row>
    <row r="3" spans="1:29" s="40" customFormat="1" ht="18" customHeight="1">
      <c r="A3" s="252" t="s">
        <v>31</v>
      </c>
      <c r="B3" s="134" t="s">
        <v>438</v>
      </c>
      <c r="C3" s="134" t="s">
        <v>445</v>
      </c>
      <c r="D3" s="134" t="s">
        <v>446</v>
      </c>
      <c r="E3" s="134" t="s">
        <v>447</v>
      </c>
      <c r="F3" s="134" t="s">
        <v>448</v>
      </c>
      <c r="G3" s="134" t="s">
        <v>439</v>
      </c>
      <c r="H3" s="134" t="s">
        <v>440</v>
      </c>
      <c r="I3" s="134" t="s">
        <v>441</v>
      </c>
      <c r="J3" s="134" t="s">
        <v>34</v>
      </c>
      <c r="K3" s="134" t="s">
        <v>442</v>
      </c>
      <c r="L3" s="134" t="s">
        <v>33</v>
      </c>
      <c r="M3" s="134">
        <v>2011</v>
      </c>
      <c r="N3" s="134">
        <v>2012</v>
      </c>
      <c r="O3" s="134">
        <v>2013</v>
      </c>
      <c r="P3" s="134">
        <v>2014</v>
      </c>
      <c r="Q3" s="134">
        <v>2015</v>
      </c>
      <c r="R3" s="134">
        <v>2016</v>
      </c>
      <c r="S3" s="134">
        <v>2017</v>
      </c>
      <c r="T3" s="134">
        <v>2018</v>
      </c>
      <c r="U3" s="134">
        <v>2019</v>
      </c>
      <c r="V3" s="134">
        <v>2020</v>
      </c>
      <c r="W3" s="134">
        <v>2021</v>
      </c>
      <c r="X3" s="134">
        <v>2022</v>
      </c>
      <c r="Y3" s="134">
        <v>2023</v>
      </c>
      <c r="Z3" s="134">
        <v>2024</v>
      </c>
      <c r="AB3" s="33"/>
      <c r="AC3" s="1" t="s">
        <v>528</v>
      </c>
    </row>
    <row r="4" spans="1:29" s="14" customFormat="1" ht="18" customHeight="1">
      <c r="A4" s="92" t="s">
        <v>13</v>
      </c>
      <c r="B4" s="309"/>
      <c r="C4" s="309"/>
      <c r="D4" s="309">
        <v>57.490674688440052</v>
      </c>
      <c r="E4" s="309">
        <v>58.523760945337074</v>
      </c>
      <c r="F4" s="309">
        <v>59.016524787180771</v>
      </c>
      <c r="G4" s="309">
        <v>62.00532544378698</v>
      </c>
      <c r="H4" s="309">
        <v>62.619650291423817</v>
      </c>
      <c r="I4" s="309"/>
      <c r="J4" s="309"/>
      <c r="K4" s="309"/>
      <c r="L4" s="309"/>
      <c r="M4" s="309"/>
      <c r="N4" s="309"/>
      <c r="O4" s="309"/>
      <c r="P4" s="309"/>
      <c r="Q4" s="309"/>
      <c r="R4" s="309"/>
      <c r="S4" s="309"/>
      <c r="T4" s="309"/>
      <c r="U4" s="309"/>
      <c r="V4" s="309"/>
      <c r="W4" s="309"/>
      <c r="X4" s="309"/>
      <c r="Y4" s="309"/>
      <c r="Z4" s="309"/>
    </row>
    <row r="5" spans="1:29" s="14" customFormat="1" ht="18" customHeight="1">
      <c r="A5" s="92" t="s">
        <v>12</v>
      </c>
      <c r="B5" s="280">
        <v>84.4</v>
      </c>
      <c r="C5" s="280">
        <v>89.6</v>
      </c>
      <c r="D5" s="280">
        <v>79.599999999999994</v>
      </c>
      <c r="E5" s="280">
        <v>99</v>
      </c>
      <c r="F5" s="280">
        <v>106</v>
      </c>
      <c r="G5" s="280">
        <v>110.7</v>
      </c>
      <c r="H5" s="280">
        <v>116.4</v>
      </c>
      <c r="I5" s="294">
        <v>126.3</v>
      </c>
      <c r="J5" s="294">
        <v>140</v>
      </c>
      <c r="K5" s="294">
        <v>152.5</v>
      </c>
      <c r="L5" s="294">
        <v>185.3</v>
      </c>
      <c r="M5" s="294">
        <v>176.3</v>
      </c>
      <c r="N5" s="294">
        <v>192.5</v>
      </c>
      <c r="O5" s="294">
        <v>200.1</v>
      </c>
      <c r="P5" s="294">
        <v>210</v>
      </c>
      <c r="Q5" s="294">
        <v>209</v>
      </c>
      <c r="R5" s="294">
        <v>220.3</v>
      </c>
      <c r="S5" s="294">
        <v>227.6</v>
      </c>
      <c r="T5" s="294">
        <v>235</v>
      </c>
      <c r="U5" s="294">
        <v>251.2</v>
      </c>
      <c r="V5" s="294">
        <v>242</v>
      </c>
      <c r="W5" s="191">
        <v>257.04475703324806</v>
      </c>
      <c r="X5" s="191">
        <v>250.85170398337041</v>
      </c>
      <c r="Y5" s="309"/>
      <c r="Z5" s="309"/>
    </row>
    <row r="6" spans="1:29" s="14" customFormat="1" ht="18" customHeight="1">
      <c r="A6" s="92" t="s">
        <v>483</v>
      </c>
      <c r="B6" s="296"/>
      <c r="C6" s="296"/>
      <c r="D6" s="296"/>
      <c r="E6" s="296"/>
      <c r="F6" s="296"/>
      <c r="G6" s="296"/>
      <c r="H6" s="296"/>
      <c r="I6" s="296"/>
      <c r="J6" s="296"/>
      <c r="K6" s="296"/>
      <c r="L6" s="296"/>
      <c r="M6" s="296"/>
      <c r="N6" s="296"/>
      <c r="O6" s="296"/>
      <c r="P6" s="296"/>
      <c r="Q6" s="296"/>
      <c r="R6" s="296"/>
      <c r="S6" s="296"/>
      <c r="T6" s="296"/>
      <c r="U6" s="296"/>
      <c r="V6" s="296"/>
      <c r="W6" s="296"/>
      <c r="X6" s="296"/>
      <c r="Y6" s="309"/>
      <c r="Z6" s="309"/>
    </row>
    <row r="7" spans="1:29" s="14" customFormat="1" ht="18" customHeight="1">
      <c r="A7" s="92" t="s">
        <v>89</v>
      </c>
      <c r="B7" s="296"/>
      <c r="C7" s="296"/>
      <c r="D7" s="296"/>
      <c r="E7" s="296"/>
      <c r="F7" s="296"/>
      <c r="G7" s="296"/>
      <c r="H7" s="296"/>
      <c r="I7" s="280">
        <v>5</v>
      </c>
      <c r="J7" s="296"/>
      <c r="K7" s="296"/>
      <c r="L7" s="296"/>
      <c r="M7" s="296"/>
      <c r="N7" s="296"/>
      <c r="O7" s="296"/>
      <c r="P7" s="296"/>
      <c r="Q7" s="296"/>
      <c r="R7" s="296"/>
      <c r="S7" s="296"/>
      <c r="T7" s="296"/>
      <c r="U7" s="296"/>
      <c r="V7" s="296"/>
      <c r="W7" s="296"/>
      <c r="X7" s="296"/>
      <c r="Y7" s="309"/>
      <c r="Z7" s="309"/>
    </row>
    <row r="8" spans="1:29" s="14" customFormat="1" ht="18" customHeight="1">
      <c r="A8" s="92" t="s">
        <v>482</v>
      </c>
      <c r="B8" s="296"/>
      <c r="C8" s="296"/>
      <c r="D8" s="280">
        <v>107.79450757575758</v>
      </c>
      <c r="E8" s="280">
        <v>116.64569842738206</v>
      </c>
      <c r="F8" s="280">
        <v>119.70226244343891</v>
      </c>
      <c r="G8" s="280">
        <v>138.24727992087043</v>
      </c>
      <c r="H8" s="280">
        <v>144.46995073891625</v>
      </c>
      <c r="I8" s="280">
        <v>150.76227897838899</v>
      </c>
      <c r="J8" s="280">
        <v>156.15310077519379</v>
      </c>
      <c r="K8" s="280">
        <v>162.84770114942529</v>
      </c>
      <c r="L8" s="296"/>
      <c r="M8" s="296"/>
      <c r="N8" s="296"/>
      <c r="O8" s="296"/>
      <c r="P8" s="296"/>
      <c r="Q8" s="296"/>
      <c r="R8" s="296"/>
      <c r="S8" s="296"/>
      <c r="T8" s="296"/>
      <c r="U8" s="296"/>
      <c r="V8" s="296"/>
      <c r="W8" s="296"/>
      <c r="X8" s="296"/>
      <c r="Y8" s="309"/>
      <c r="Z8" s="309"/>
    </row>
    <row r="9" spans="1:29" s="14" customFormat="1" ht="18" customHeight="1">
      <c r="A9" s="92" t="s">
        <v>11</v>
      </c>
      <c r="B9" s="296"/>
      <c r="C9" s="296"/>
      <c r="D9" s="296"/>
      <c r="E9" s="296"/>
      <c r="F9" s="296"/>
      <c r="G9" s="296"/>
      <c r="H9" s="296"/>
      <c r="I9" s="296"/>
      <c r="J9" s="296"/>
      <c r="K9" s="296"/>
      <c r="L9" s="296"/>
      <c r="M9" s="296"/>
      <c r="N9" s="296"/>
      <c r="O9" s="296"/>
      <c r="P9" s="296"/>
      <c r="Q9" s="296"/>
      <c r="R9" s="296"/>
      <c r="S9" s="296"/>
      <c r="T9" s="296"/>
      <c r="U9" s="296"/>
      <c r="V9" s="296"/>
      <c r="W9" s="296"/>
      <c r="X9" s="296"/>
      <c r="Y9" s="309"/>
      <c r="Z9" s="309"/>
    </row>
    <row r="10" spans="1:29" s="14" customFormat="1" ht="18" customHeight="1">
      <c r="A10" s="92" t="s">
        <v>10</v>
      </c>
      <c r="B10" s="296"/>
      <c r="C10" s="296"/>
      <c r="D10" s="280">
        <v>9.9799615360754395</v>
      </c>
      <c r="E10" s="280">
        <v>10.531805848658426</v>
      </c>
      <c r="F10" s="280">
        <v>11</v>
      </c>
      <c r="G10" s="280">
        <v>12</v>
      </c>
      <c r="H10" s="280">
        <v>13</v>
      </c>
      <c r="I10" s="280">
        <v>16</v>
      </c>
      <c r="J10" s="280">
        <v>19</v>
      </c>
      <c r="K10" s="280">
        <v>26</v>
      </c>
      <c r="L10" s="296"/>
      <c r="M10" s="296"/>
      <c r="N10" s="296"/>
      <c r="O10" s="296"/>
      <c r="P10" s="296"/>
      <c r="Q10" s="296"/>
      <c r="R10" s="296"/>
      <c r="S10" s="296"/>
      <c r="T10" s="296"/>
      <c r="U10" s="296"/>
      <c r="V10" s="296"/>
      <c r="W10" s="296"/>
      <c r="X10" s="296"/>
      <c r="Y10" s="309"/>
      <c r="Z10" s="309"/>
    </row>
    <row r="11" spans="1:29" s="14" customFormat="1" ht="18" customHeight="1">
      <c r="A11" s="92" t="s">
        <v>9</v>
      </c>
      <c r="B11" s="296"/>
      <c r="C11" s="296"/>
      <c r="D11" s="296"/>
      <c r="E11" s="296"/>
      <c r="F11" s="296"/>
      <c r="G11" s="296"/>
      <c r="H11" s="296"/>
      <c r="I11" s="280">
        <v>8</v>
      </c>
      <c r="J11" s="296"/>
      <c r="K11" s="296"/>
      <c r="L11" s="296"/>
      <c r="M11" s="296"/>
      <c r="N11" s="296"/>
      <c r="O11" s="296"/>
      <c r="P11" s="296"/>
      <c r="Q11" s="296"/>
      <c r="R11" s="296"/>
      <c r="S11" s="296"/>
      <c r="T11" s="296"/>
      <c r="U11" s="296"/>
      <c r="V11" s="296"/>
      <c r="W11" s="296"/>
      <c r="X11" s="296"/>
      <c r="Y11" s="309"/>
      <c r="Z11" s="309"/>
    </row>
    <row r="12" spans="1:29" s="14" customFormat="1" ht="18" customHeight="1">
      <c r="A12" s="92" t="s">
        <v>8</v>
      </c>
      <c r="B12" s="732">
        <v>210.48845706779812</v>
      </c>
      <c r="C12" s="732">
        <v>217.69777682311246</v>
      </c>
      <c r="D12" s="732">
        <v>226</v>
      </c>
      <c r="E12" s="732">
        <v>233</v>
      </c>
      <c r="F12" s="732">
        <v>245</v>
      </c>
      <c r="G12" s="732">
        <v>255</v>
      </c>
      <c r="H12" s="732">
        <v>266</v>
      </c>
      <c r="I12" s="732">
        <v>277</v>
      </c>
      <c r="J12" s="732">
        <v>290</v>
      </c>
      <c r="K12" s="732">
        <v>302</v>
      </c>
      <c r="L12" s="732">
        <v>316</v>
      </c>
      <c r="M12" s="732">
        <v>329</v>
      </c>
      <c r="N12" s="732">
        <v>346</v>
      </c>
      <c r="O12" s="732">
        <v>363</v>
      </c>
      <c r="P12" s="732">
        <v>380</v>
      </c>
      <c r="Q12" s="732">
        <v>397</v>
      </c>
      <c r="R12" s="732">
        <v>414.19719573899067</v>
      </c>
      <c r="S12" s="732">
        <v>433.62916589946605</v>
      </c>
      <c r="T12" s="732">
        <v>453.25738708695638</v>
      </c>
      <c r="U12" s="732">
        <v>473.30857208305383</v>
      </c>
      <c r="V12" s="732">
        <v>489.2484866042895</v>
      </c>
      <c r="W12" s="732">
        <v>508</v>
      </c>
      <c r="X12" s="732">
        <v>522</v>
      </c>
      <c r="Y12" s="732">
        <v>544</v>
      </c>
      <c r="Z12" s="731">
        <v>577</v>
      </c>
    </row>
    <row r="13" spans="1:29" s="14" customFormat="1" ht="18" customHeight="1">
      <c r="A13" s="92" t="s">
        <v>6</v>
      </c>
      <c r="B13" s="296"/>
      <c r="C13" s="296"/>
      <c r="D13" s="309">
        <v>57.490674688440052</v>
      </c>
      <c r="E13" s="309">
        <v>58.523760945337074</v>
      </c>
      <c r="F13" s="309">
        <v>59.016524787180771</v>
      </c>
      <c r="G13" s="309">
        <v>62.00532544378698</v>
      </c>
      <c r="H13" s="309">
        <v>62.619650291423817</v>
      </c>
      <c r="I13" s="280">
        <v>21</v>
      </c>
      <c r="J13" s="280">
        <v>22</v>
      </c>
      <c r="K13" s="280">
        <v>24</v>
      </c>
      <c r="L13" s="280">
        <v>24</v>
      </c>
      <c r="M13" s="280">
        <v>26</v>
      </c>
      <c r="N13" s="280">
        <v>27</v>
      </c>
      <c r="O13" s="280">
        <v>22</v>
      </c>
      <c r="P13" s="280">
        <v>24</v>
      </c>
      <c r="Q13" s="280">
        <v>26</v>
      </c>
      <c r="R13" s="732">
        <v>26.39</v>
      </c>
      <c r="S13" s="732">
        <v>27.84</v>
      </c>
      <c r="T13" s="732">
        <v>28.11</v>
      </c>
      <c r="U13" s="732">
        <v>28.5</v>
      </c>
      <c r="V13" s="732">
        <v>29.39</v>
      </c>
      <c r="W13" s="732"/>
      <c r="X13" s="732"/>
      <c r="Y13" s="309"/>
      <c r="Z13" s="309"/>
    </row>
    <row r="14" spans="1:29" s="14" customFormat="1" ht="18" customHeight="1">
      <c r="A14" s="92" t="s">
        <v>5</v>
      </c>
      <c r="B14" s="296"/>
      <c r="C14" s="296"/>
      <c r="D14" s="296"/>
      <c r="E14" s="296"/>
      <c r="F14" s="296"/>
      <c r="G14" s="296"/>
      <c r="H14" s="296"/>
      <c r="I14" s="280">
        <v>110</v>
      </c>
      <c r="J14" s="280"/>
      <c r="K14" s="280">
        <v>103</v>
      </c>
      <c r="L14" s="280">
        <v>107</v>
      </c>
      <c r="M14" s="296"/>
      <c r="N14" s="296"/>
      <c r="O14" s="296"/>
      <c r="P14" s="296"/>
      <c r="Q14" s="296"/>
      <c r="R14" s="296"/>
      <c r="S14" s="296"/>
      <c r="T14" s="296"/>
      <c r="U14" s="296"/>
      <c r="V14" s="296"/>
      <c r="W14" s="296"/>
      <c r="X14" s="296"/>
      <c r="Y14" s="309"/>
      <c r="Z14" s="309"/>
    </row>
    <row r="15" spans="1:29" s="14" customFormat="1" ht="18" customHeight="1">
      <c r="A15" s="92" t="s">
        <v>4</v>
      </c>
      <c r="B15" s="280">
        <v>117</v>
      </c>
      <c r="C15" s="280">
        <v>100</v>
      </c>
      <c r="D15" s="280">
        <v>121</v>
      </c>
      <c r="E15" s="280">
        <v>120</v>
      </c>
      <c r="F15" s="280">
        <v>122.57047590178841</v>
      </c>
      <c r="G15" s="280">
        <v>126.92799729657969</v>
      </c>
      <c r="H15" s="280">
        <v>130.16548463356975</v>
      </c>
      <c r="I15" s="280">
        <v>139.39294156386345</v>
      </c>
      <c r="J15" s="280">
        <v>154.42292653755925</v>
      </c>
      <c r="K15" s="280">
        <v>155.69657953217714</v>
      </c>
      <c r="L15" s="280">
        <v>170.61379079870781</v>
      </c>
      <c r="M15" s="280">
        <v>181.29939044612939</v>
      </c>
      <c r="N15" s="280">
        <v>187.64934373690591</v>
      </c>
      <c r="O15" s="280">
        <v>206.85054864423171</v>
      </c>
      <c r="P15" s="296"/>
      <c r="Q15" s="296"/>
      <c r="R15" s="296"/>
      <c r="S15" s="296"/>
      <c r="T15" s="296"/>
      <c r="U15" s="296"/>
      <c r="V15" s="296"/>
      <c r="W15" s="296"/>
      <c r="X15" s="296"/>
      <c r="Y15" s="309"/>
      <c r="Z15" s="309"/>
    </row>
    <row r="16" spans="1:29" s="14" customFormat="1" ht="18" customHeight="1">
      <c r="A16" s="92" t="s">
        <v>3</v>
      </c>
      <c r="B16" s="296"/>
      <c r="C16" s="296"/>
      <c r="D16" s="296"/>
      <c r="E16" s="296"/>
      <c r="F16" s="280">
        <v>135</v>
      </c>
      <c r="G16" s="280">
        <v>142</v>
      </c>
      <c r="H16" s="280">
        <v>150</v>
      </c>
      <c r="I16" s="280">
        <v>158</v>
      </c>
      <c r="J16" s="280">
        <v>160</v>
      </c>
      <c r="K16" s="280">
        <v>162</v>
      </c>
      <c r="L16" s="280">
        <v>165.13855410841501</v>
      </c>
      <c r="M16" s="296"/>
      <c r="N16" s="296"/>
      <c r="O16" s="296"/>
      <c r="P16" s="296"/>
      <c r="Q16" s="296"/>
      <c r="R16" s="296"/>
      <c r="S16" s="296"/>
      <c r="T16" s="296"/>
      <c r="U16" s="296"/>
      <c r="V16" s="296"/>
      <c r="W16" s="296"/>
      <c r="X16" s="296"/>
      <c r="Y16" s="309"/>
      <c r="Z16" s="309"/>
    </row>
    <row r="17" spans="1:26" s="14" customFormat="1" ht="18" customHeight="1">
      <c r="A17" s="92" t="s">
        <v>32</v>
      </c>
      <c r="B17" s="296"/>
      <c r="C17" s="296"/>
      <c r="D17" s="296"/>
      <c r="E17" s="296"/>
      <c r="F17" s="296"/>
      <c r="G17" s="296"/>
      <c r="H17" s="296"/>
      <c r="I17" s="280">
        <v>1.8434251066732734</v>
      </c>
      <c r="J17" s="280">
        <v>2.4158275463314807</v>
      </c>
      <c r="K17" s="280">
        <v>3.6255422188773601</v>
      </c>
      <c r="L17" s="280">
        <v>4.2407711294598158</v>
      </c>
      <c r="M17" s="280">
        <v>4.0236922971078641</v>
      </c>
      <c r="N17" s="280">
        <v>4.0411362621836835</v>
      </c>
      <c r="O17" s="280">
        <v>4.8442120104827033</v>
      </c>
      <c r="P17" s="280">
        <v>6.4559552339448452</v>
      </c>
      <c r="Q17" s="280">
        <v>5.0065025384533204</v>
      </c>
      <c r="R17" s="296"/>
      <c r="S17" s="296"/>
      <c r="T17" s="296"/>
      <c r="U17" s="296"/>
      <c r="V17" s="296"/>
      <c r="W17" s="296"/>
      <c r="X17" s="296"/>
      <c r="Y17" s="309"/>
      <c r="Z17" s="309"/>
    </row>
    <row r="18" spans="1:26" s="14" customFormat="1" ht="18" customHeight="1">
      <c r="A18" s="92" t="s">
        <v>1</v>
      </c>
      <c r="B18" s="296"/>
      <c r="C18" s="296"/>
      <c r="D18" s="296"/>
      <c r="E18" s="296"/>
      <c r="F18" s="280">
        <v>10.050775986454447</v>
      </c>
      <c r="G18" s="280">
        <v>12.255864875997917</v>
      </c>
      <c r="H18" s="280">
        <v>15.569625681792486</v>
      </c>
      <c r="I18" s="280">
        <v>18.745092724683722</v>
      </c>
      <c r="J18" s="280">
        <v>22.183828550228881</v>
      </c>
      <c r="K18" s="280">
        <v>23.82298595856501</v>
      </c>
      <c r="L18" s="280">
        <v>25.778630570733263</v>
      </c>
      <c r="M18" s="296"/>
      <c r="N18" s="296"/>
      <c r="O18" s="296"/>
      <c r="P18" s="296"/>
      <c r="Q18" s="296"/>
      <c r="R18" s="296"/>
      <c r="S18" s="296"/>
      <c r="T18" s="296"/>
      <c r="U18" s="296"/>
      <c r="V18" s="296"/>
      <c r="W18" s="296"/>
      <c r="X18" s="296"/>
      <c r="Y18" s="309"/>
      <c r="Z18" s="309"/>
    </row>
    <row r="19" spans="1:26" s="14" customFormat="1" ht="18" customHeight="1">
      <c r="A19" s="92" t="s">
        <v>0</v>
      </c>
      <c r="B19" s="296"/>
      <c r="C19" s="296"/>
      <c r="D19" s="280">
        <v>57.490674688440052</v>
      </c>
      <c r="E19" s="280">
        <v>58.523760945337074</v>
      </c>
      <c r="F19" s="280">
        <v>59.016524787180771</v>
      </c>
      <c r="G19" s="280">
        <v>62.00532544378698</v>
      </c>
      <c r="H19" s="280">
        <v>62.619650291423817</v>
      </c>
      <c r="I19" s="280">
        <v>64.413953488372087</v>
      </c>
      <c r="J19" s="280">
        <v>65.910245834020785</v>
      </c>
      <c r="K19" s="280">
        <v>67.72913089690131</v>
      </c>
      <c r="L19" s="280"/>
      <c r="M19" s="280"/>
      <c r="N19" s="280"/>
      <c r="O19" s="280"/>
      <c r="P19" s="280"/>
      <c r="Q19" s="280"/>
      <c r="R19" s="732"/>
      <c r="S19" s="732"/>
      <c r="T19" s="732"/>
      <c r="U19" s="732">
        <v>96</v>
      </c>
      <c r="V19" s="732">
        <v>100</v>
      </c>
      <c r="W19" s="296"/>
      <c r="X19" s="296"/>
      <c r="Y19" s="309"/>
      <c r="Z19" s="309"/>
    </row>
    <row r="20" spans="1:26" s="14" customFormat="1" ht="18" customHeight="1">
      <c r="A20" s="40"/>
    </row>
    <row r="21" spans="1:26" s="14" customFormat="1" ht="18" customHeight="1">
      <c r="A21" s="241" t="s">
        <v>434</v>
      </c>
    </row>
    <row r="22" spans="1:26" ht="18" customHeight="1">
      <c r="A22" s="241" t="s">
        <v>544</v>
      </c>
    </row>
    <row r="23" spans="1:26" ht="18" customHeight="1">
      <c r="A23" s="241" t="s">
        <v>543</v>
      </c>
    </row>
    <row r="24" spans="1:26" ht="18" customHeight="1">
      <c r="A24" s="241" t="s">
        <v>2767</v>
      </c>
    </row>
    <row r="25" spans="1:26" ht="18" customHeight="1">
      <c r="A25" s="241" t="s">
        <v>2788</v>
      </c>
    </row>
    <row r="26" spans="1:26" ht="18" customHeight="1">
      <c r="A26" s="241" t="s">
        <v>2876</v>
      </c>
    </row>
    <row r="27" spans="1:26" ht="18" customHeight="1">
      <c r="A27" s="241" t="s">
        <v>3321</v>
      </c>
    </row>
  </sheetData>
  <mergeCells count="1">
    <mergeCell ref="B2:Y2"/>
  </mergeCells>
  <hyperlinks>
    <hyperlink ref="AC3" location="Content!A1" display="Back to content page" xr:uid="{00000000-0004-0000-B200-00000000000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80"/>
  <dimension ref="A1:AC26"/>
  <sheetViews>
    <sheetView workbookViewId="0">
      <selection activeCell="I21" sqref="I21"/>
    </sheetView>
  </sheetViews>
  <sheetFormatPr defaultRowHeight="14.5"/>
  <cols>
    <col min="1" max="1" width="32.54296875" customWidth="1"/>
    <col min="15" max="16" width="10.26953125" customWidth="1"/>
  </cols>
  <sheetData>
    <row r="1" spans="1:29">
      <c r="A1" s="18" t="s">
        <v>3143</v>
      </c>
      <c r="B1" s="17"/>
      <c r="C1" s="17"/>
      <c r="D1" s="17"/>
      <c r="E1" s="17"/>
      <c r="F1" s="17"/>
      <c r="G1" s="17"/>
      <c r="H1" s="17"/>
      <c r="I1" s="17"/>
      <c r="J1" s="17"/>
      <c r="K1" s="17"/>
      <c r="L1" s="17"/>
      <c r="M1" s="17"/>
      <c r="N1" s="17"/>
      <c r="O1" s="17"/>
      <c r="P1" s="17"/>
      <c r="Q1" s="17"/>
      <c r="R1" s="17"/>
      <c r="S1" s="17"/>
      <c r="T1" s="17"/>
      <c r="U1" s="17"/>
      <c r="V1" s="17"/>
      <c r="W1" s="17"/>
      <c r="X1" s="17"/>
      <c r="Y1" s="17"/>
      <c r="Z1" s="17"/>
    </row>
    <row r="2" spans="1:29">
      <c r="A2" s="252" t="s">
        <v>31</v>
      </c>
      <c r="B2" s="242" t="s">
        <v>438</v>
      </c>
      <c r="C2" s="242" t="s">
        <v>445</v>
      </c>
      <c r="D2" s="242" t="s">
        <v>446</v>
      </c>
      <c r="E2" s="242" t="s">
        <v>447</v>
      </c>
      <c r="F2" s="242" t="s">
        <v>448</v>
      </c>
      <c r="G2" s="242" t="s">
        <v>439</v>
      </c>
      <c r="H2" s="242" t="s">
        <v>440</v>
      </c>
      <c r="I2" s="242" t="s">
        <v>441</v>
      </c>
      <c r="J2" s="242" t="s">
        <v>34</v>
      </c>
      <c r="K2" s="242" t="s">
        <v>442</v>
      </c>
      <c r="L2" s="242" t="s">
        <v>33</v>
      </c>
      <c r="M2" s="242">
        <v>2011</v>
      </c>
      <c r="N2" s="242">
        <v>2012</v>
      </c>
      <c r="O2" s="242">
        <v>2013</v>
      </c>
      <c r="P2" s="242">
        <v>2014</v>
      </c>
      <c r="Q2" s="242">
        <v>2015</v>
      </c>
      <c r="R2" s="242">
        <v>2016</v>
      </c>
      <c r="S2" s="242">
        <v>2017</v>
      </c>
      <c r="T2" s="242">
        <v>2018</v>
      </c>
      <c r="U2" s="242">
        <v>2019</v>
      </c>
      <c r="V2" s="242">
        <v>2020</v>
      </c>
      <c r="W2" s="242">
        <v>2021</v>
      </c>
      <c r="X2" s="242">
        <v>2022</v>
      </c>
      <c r="Y2" s="242">
        <v>2023</v>
      </c>
      <c r="Z2" s="242">
        <v>2024</v>
      </c>
      <c r="AB2" s="1" t="s">
        <v>528</v>
      </c>
    </row>
    <row r="3" spans="1:29">
      <c r="A3" s="92" t="s">
        <v>13</v>
      </c>
      <c r="B3" s="296"/>
      <c r="C3" s="296"/>
      <c r="D3" s="296"/>
      <c r="E3" s="296"/>
      <c r="F3" s="296"/>
      <c r="G3" s="296"/>
      <c r="H3" s="296"/>
      <c r="I3" s="296"/>
      <c r="J3" s="296"/>
      <c r="K3" s="296"/>
      <c r="L3" s="296"/>
      <c r="M3" s="296"/>
      <c r="N3" s="296"/>
      <c r="O3" s="296"/>
      <c r="P3" s="296"/>
      <c r="Q3" s="296"/>
      <c r="R3" s="296"/>
      <c r="S3" s="296"/>
      <c r="T3" s="296"/>
      <c r="U3" s="296"/>
      <c r="V3" s="296"/>
      <c r="W3" s="296"/>
      <c r="X3" s="296"/>
      <c r="Y3" s="296"/>
      <c r="Z3" s="296"/>
    </row>
    <row r="4" spans="1:29">
      <c r="A4" s="92" t="s">
        <v>12</v>
      </c>
      <c r="B4" s="296"/>
      <c r="C4" s="296"/>
      <c r="D4" s="296"/>
      <c r="E4" s="296"/>
      <c r="F4" s="296"/>
      <c r="G4" s="296"/>
      <c r="H4" s="296"/>
      <c r="I4" s="191">
        <v>103980</v>
      </c>
      <c r="J4" s="191">
        <v>119618</v>
      </c>
      <c r="K4" s="191">
        <v>133295</v>
      </c>
      <c r="L4" s="191">
        <v>174781</v>
      </c>
      <c r="M4" s="191">
        <v>196031</v>
      </c>
      <c r="N4" s="191">
        <v>223124</v>
      </c>
      <c r="O4" s="191">
        <v>237060</v>
      </c>
      <c r="P4" s="191">
        <v>250788</v>
      </c>
      <c r="Q4" s="191">
        <v>277730</v>
      </c>
      <c r="R4" s="191">
        <v>300884</v>
      </c>
      <c r="S4" s="191">
        <v>325745</v>
      </c>
      <c r="T4" s="191">
        <v>347982</v>
      </c>
      <c r="U4" s="191">
        <v>386049</v>
      </c>
      <c r="V4" s="191">
        <v>366453</v>
      </c>
      <c r="W4" s="191">
        <v>392482</v>
      </c>
      <c r="X4" s="191">
        <v>382839</v>
      </c>
      <c r="Y4" s="191"/>
      <c r="Z4" s="191"/>
      <c r="AC4" s="14"/>
    </row>
    <row r="5" spans="1:29">
      <c r="A5" s="92" t="s">
        <v>483</v>
      </c>
      <c r="B5" s="296"/>
      <c r="C5" s="296"/>
      <c r="D5" s="296"/>
      <c r="E5" s="296"/>
      <c r="F5" s="296"/>
      <c r="G5" s="296"/>
      <c r="H5" s="296"/>
      <c r="I5" s="296"/>
      <c r="J5" s="296"/>
      <c r="K5" s="296"/>
      <c r="L5" s="296"/>
      <c r="M5" s="296"/>
      <c r="N5" s="296"/>
      <c r="O5" s="296"/>
      <c r="P5" s="296"/>
      <c r="Q5" s="296"/>
      <c r="R5" s="296"/>
      <c r="S5" s="296"/>
      <c r="T5" s="296"/>
      <c r="U5" s="296"/>
      <c r="V5" s="296"/>
      <c r="W5" s="296"/>
      <c r="X5" s="296"/>
      <c r="Y5" s="296"/>
      <c r="Z5" s="296"/>
    </row>
    <row r="6" spans="1:29">
      <c r="A6" s="92" t="s">
        <v>89</v>
      </c>
      <c r="B6" s="296"/>
      <c r="C6" s="296"/>
      <c r="D6" s="296"/>
      <c r="E6" s="296"/>
      <c r="F6" s="296"/>
      <c r="G6" s="296"/>
      <c r="H6" s="296"/>
      <c r="I6" s="296"/>
      <c r="J6" s="296"/>
      <c r="K6" s="296"/>
      <c r="L6" s="296"/>
      <c r="M6" s="296"/>
      <c r="N6" s="296"/>
      <c r="O6" s="296"/>
      <c r="P6" s="296"/>
      <c r="Q6" s="296"/>
      <c r="R6" s="296"/>
      <c r="S6" s="296"/>
      <c r="T6" s="296"/>
      <c r="U6" s="296"/>
      <c r="V6" s="296"/>
      <c r="W6" s="296"/>
      <c r="X6" s="296"/>
      <c r="Y6" s="296"/>
      <c r="Z6" s="296"/>
    </row>
    <row r="7" spans="1:29">
      <c r="A7" s="92" t="s">
        <v>482</v>
      </c>
      <c r="B7" s="296"/>
      <c r="C7" s="296"/>
      <c r="D7" s="296"/>
      <c r="E7" s="296"/>
      <c r="F7" s="296"/>
      <c r="G7" s="296"/>
      <c r="H7" s="296"/>
      <c r="I7" s="296"/>
      <c r="J7" s="296"/>
      <c r="K7" s="296"/>
      <c r="L7" s="296"/>
      <c r="M7" s="296"/>
      <c r="N7" s="296"/>
      <c r="O7" s="296"/>
      <c r="P7" s="296"/>
      <c r="Q7" s="296"/>
      <c r="R7" s="296"/>
      <c r="S7" s="296"/>
      <c r="T7" s="296"/>
      <c r="U7" s="296"/>
      <c r="V7" s="296"/>
      <c r="W7" s="296"/>
      <c r="X7" s="296"/>
      <c r="Y7" s="296"/>
      <c r="Z7" s="296"/>
    </row>
    <row r="8" spans="1:29">
      <c r="A8" s="92" t="s">
        <v>11</v>
      </c>
      <c r="B8" s="296"/>
      <c r="C8" s="296"/>
      <c r="D8" s="296"/>
      <c r="E8" s="296"/>
      <c r="F8" s="296"/>
      <c r="G8" s="296"/>
      <c r="H8" s="296"/>
      <c r="I8" s="296"/>
      <c r="J8" s="296"/>
      <c r="K8" s="296"/>
      <c r="L8" s="296"/>
      <c r="M8" s="296"/>
      <c r="N8" s="296"/>
      <c r="O8" s="296"/>
      <c r="P8" s="296"/>
      <c r="Q8" s="296"/>
      <c r="R8" s="296"/>
      <c r="S8" s="296"/>
      <c r="T8" s="296"/>
      <c r="U8" s="296"/>
      <c r="V8" s="296"/>
      <c r="W8" s="296"/>
      <c r="X8" s="296"/>
      <c r="Y8" s="296"/>
      <c r="Z8" s="296"/>
    </row>
    <row r="9" spans="1:29">
      <c r="A9" s="92" t="s">
        <v>10</v>
      </c>
      <c r="B9" s="296"/>
      <c r="C9" s="296"/>
      <c r="D9" s="296"/>
      <c r="E9" s="296"/>
      <c r="F9" s="296"/>
      <c r="G9" s="296"/>
      <c r="H9" s="296"/>
      <c r="I9" s="296"/>
      <c r="J9" s="296"/>
      <c r="K9" s="296"/>
      <c r="L9" s="296"/>
      <c r="M9" s="296"/>
      <c r="N9" s="296"/>
      <c r="O9" s="296"/>
      <c r="P9" s="296"/>
      <c r="Q9" s="296"/>
      <c r="R9" s="296"/>
      <c r="S9" s="296"/>
      <c r="T9" s="296"/>
      <c r="U9" s="296"/>
      <c r="V9" s="296"/>
      <c r="W9" s="296"/>
      <c r="X9" s="296"/>
      <c r="Y9" s="296"/>
      <c r="Z9" s="296"/>
    </row>
    <row r="10" spans="1:29">
      <c r="A10" s="92" t="s">
        <v>9</v>
      </c>
      <c r="B10" s="296"/>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row>
    <row r="11" spans="1:29">
      <c r="A11" s="92" t="s">
        <v>132</v>
      </c>
      <c r="B11" s="736">
        <v>54911</v>
      </c>
      <c r="C11" s="736">
        <v>58082</v>
      </c>
      <c r="D11" s="736">
        <v>63307</v>
      </c>
      <c r="E11" s="736">
        <v>68524</v>
      </c>
      <c r="F11" s="736">
        <v>77342</v>
      </c>
      <c r="G11" s="736">
        <v>84818</v>
      </c>
      <c r="H11" s="737">
        <v>91911</v>
      </c>
      <c r="I11" s="737">
        <v>99770</v>
      </c>
      <c r="J11" s="737">
        <v>109507</v>
      </c>
      <c r="K11" s="737">
        <v>117890</v>
      </c>
      <c r="L11" s="737">
        <v>127363</v>
      </c>
      <c r="M11" s="737">
        <v>136225</v>
      </c>
      <c r="N11" s="737">
        <v>147733</v>
      </c>
      <c r="O11" s="737">
        <v>160701</v>
      </c>
      <c r="P11" s="737">
        <v>173954</v>
      </c>
      <c r="Q11" s="737">
        <v>188299</v>
      </c>
      <c r="R11" s="738">
        <v>202696</v>
      </c>
      <c r="S11" s="738">
        <v>218976</v>
      </c>
      <c r="T11" s="738">
        <v>235598</v>
      </c>
      <c r="U11" s="738">
        <v>251973</v>
      </c>
      <c r="V11" s="738">
        <v>264120</v>
      </c>
      <c r="W11" s="738">
        <v>277066</v>
      </c>
      <c r="X11" s="738">
        <v>292631</v>
      </c>
      <c r="Y11" s="738">
        <v>311914</v>
      </c>
      <c r="Z11" s="731">
        <v>335398</v>
      </c>
      <c r="AC11" s="14"/>
    </row>
    <row r="12" spans="1:29">
      <c r="A12" s="92" t="s">
        <v>6</v>
      </c>
      <c r="B12" s="296"/>
      <c r="C12" s="296"/>
      <c r="D12" s="296"/>
      <c r="E12" s="296"/>
      <c r="F12" s="296"/>
      <c r="G12" s="296"/>
      <c r="H12" s="296"/>
      <c r="I12" s="296"/>
      <c r="J12" s="296"/>
      <c r="K12" s="296"/>
      <c r="L12" s="296"/>
      <c r="M12" s="296"/>
      <c r="N12" s="296"/>
      <c r="O12" s="296"/>
      <c r="P12" s="296"/>
      <c r="Q12" s="296"/>
      <c r="R12" s="296"/>
      <c r="S12" s="296"/>
      <c r="T12" s="296"/>
      <c r="U12" s="296"/>
      <c r="V12" s="296"/>
      <c r="W12" s="296"/>
      <c r="X12" s="296"/>
      <c r="Y12" s="296"/>
      <c r="Z12" s="296"/>
    </row>
    <row r="13" spans="1:29">
      <c r="A13" s="92" t="s">
        <v>5</v>
      </c>
      <c r="B13" s="296"/>
      <c r="C13" s="296"/>
      <c r="D13" s="296"/>
      <c r="E13" s="296"/>
      <c r="F13" s="296"/>
      <c r="G13" s="296"/>
      <c r="H13" s="296"/>
      <c r="I13" s="296"/>
      <c r="J13" s="296"/>
      <c r="K13" s="296"/>
      <c r="L13" s="296"/>
      <c r="M13" s="296"/>
      <c r="N13" s="296"/>
      <c r="O13" s="296"/>
      <c r="P13" s="296"/>
      <c r="Q13" s="296"/>
      <c r="R13" s="296"/>
      <c r="S13" s="296"/>
      <c r="T13" s="296"/>
      <c r="U13" s="296"/>
      <c r="V13" s="296"/>
      <c r="W13" s="296"/>
      <c r="X13" s="296"/>
      <c r="Y13" s="296"/>
      <c r="Z13" s="296"/>
    </row>
    <row r="14" spans="1:29">
      <c r="A14" s="92" t="s">
        <v>4</v>
      </c>
      <c r="B14" s="296"/>
      <c r="C14" s="296"/>
      <c r="D14" s="296"/>
      <c r="E14" s="296"/>
      <c r="F14" s="296"/>
      <c r="G14" s="296"/>
      <c r="H14" s="296"/>
      <c r="I14" s="296"/>
      <c r="J14" s="296"/>
      <c r="K14" s="296"/>
      <c r="L14" s="296"/>
      <c r="M14" s="296"/>
      <c r="N14" s="296"/>
      <c r="O14" s="296"/>
      <c r="P14" s="296"/>
      <c r="Q14" s="296"/>
      <c r="R14" s="296"/>
      <c r="S14" s="296"/>
      <c r="T14" s="296"/>
      <c r="U14" s="296"/>
      <c r="V14" s="296"/>
      <c r="W14" s="296"/>
      <c r="X14" s="296"/>
      <c r="Y14" s="296"/>
      <c r="Z14" s="296"/>
    </row>
    <row r="15" spans="1:29">
      <c r="A15" s="92" t="s">
        <v>3</v>
      </c>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row>
    <row r="16" spans="1:29">
      <c r="A16" s="92" t="s">
        <v>32</v>
      </c>
      <c r="B16" s="296"/>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row>
    <row r="17" spans="1:26">
      <c r="A17" s="92" t="s">
        <v>1</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row>
    <row r="18" spans="1:26">
      <c r="A18" s="92" t="s">
        <v>0</v>
      </c>
      <c r="B18" s="296"/>
      <c r="C18" s="296"/>
      <c r="D18" s="296"/>
      <c r="E18" s="296"/>
      <c r="F18" s="296"/>
      <c r="G18" s="296"/>
      <c r="H18" s="296"/>
      <c r="I18" s="296"/>
      <c r="J18" s="296"/>
      <c r="K18" s="296"/>
      <c r="L18" s="296"/>
      <c r="M18" s="296"/>
      <c r="N18" s="296"/>
      <c r="O18" s="296"/>
      <c r="P18" s="296"/>
      <c r="Q18" s="296"/>
      <c r="R18" s="296"/>
      <c r="S18" s="296"/>
      <c r="T18" s="296"/>
      <c r="U18" s="739">
        <v>46678</v>
      </c>
      <c r="V18" s="734">
        <v>49709</v>
      </c>
      <c r="W18" s="735">
        <v>52851</v>
      </c>
      <c r="X18" s="735">
        <v>55480</v>
      </c>
      <c r="Y18" s="735">
        <v>58215</v>
      </c>
      <c r="Z18" s="735">
        <v>61326</v>
      </c>
    </row>
    <row r="21" spans="1:26">
      <c r="A21" s="17" t="s">
        <v>2524</v>
      </c>
    </row>
    <row r="22" spans="1:26">
      <c r="A22" s="94" t="s">
        <v>20</v>
      </c>
    </row>
    <row r="23" spans="1:26">
      <c r="A23" s="241" t="s">
        <v>2767</v>
      </c>
    </row>
    <row r="24" spans="1:26">
      <c r="A24" s="241" t="s">
        <v>2788</v>
      </c>
    </row>
    <row r="25" spans="1:26">
      <c r="A25" s="241" t="s">
        <v>2876</v>
      </c>
    </row>
    <row r="26" spans="1:26">
      <c r="A26" s="241" t="s">
        <v>3590</v>
      </c>
    </row>
  </sheetData>
  <hyperlinks>
    <hyperlink ref="AB2" location="Content!A1" display="Back to content page" xr:uid="{00000000-0004-0000-B300-00000000000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1"/>
  <dimension ref="A1:AC26"/>
  <sheetViews>
    <sheetView zoomScale="86" zoomScaleNormal="86" workbookViewId="0">
      <selection activeCell="J19" sqref="J19"/>
    </sheetView>
  </sheetViews>
  <sheetFormatPr defaultColWidth="9.26953125" defaultRowHeight="18" customHeight="1"/>
  <cols>
    <col min="1" max="1" width="33.26953125" style="44" customWidth="1"/>
    <col min="2" max="27" width="9.26953125" style="17"/>
    <col min="28" max="28" width="20.7265625" style="17" customWidth="1"/>
    <col min="29" max="16384" width="9.26953125" style="17"/>
  </cols>
  <sheetData>
    <row r="1" spans="1:29" ht="18" customHeight="1">
      <c r="A1" s="18" t="s">
        <v>3144</v>
      </c>
    </row>
    <row r="2" spans="1:29" ht="18" customHeight="1">
      <c r="A2" s="252"/>
      <c r="B2" s="991" t="s">
        <v>449</v>
      </c>
      <c r="C2" s="992"/>
      <c r="D2" s="992"/>
      <c r="E2" s="992"/>
      <c r="F2" s="992"/>
      <c r="G2" s="992"/>
      <c r="H2" s="992"/>
      <c r="I2" s="992"/>
      <c r="J2" s="992"/>
      <c r="K2" s="992"/>
      <c r="L2" s="992"/>
      <c r="M2" s="992"/>
      <c r="N2" s="992"/>
      <c r="O2" s="992"/>
      <c r="P2" s="992"/>
      <c r="Q2" s="992"/>
      <c r="R2" s="992"/>
      <c r="S2" s="992"/>
      <c r="T2" s="992"/>
      <c r="U2" s="992"/>
      <c r="V2" s="992"/>
      <c r="W2" s="992"/>
      <c r="X2" s="992"/>
      <c r="Y2" s="492"/>
      <c r="Z2" s="492"/>
    </row>
    <row r="3" spans="1:29" s="40" customFormat="1" ht="18" customHeight="1">
      <c r="A3" s="252" t="s">
        <v>31</v>
      </c>
      <c r="B3" s="242" t="s">
        <v>438</v>
      </c>
      <c r="C3" s="242" t="s">
        <v>445</v>
      </c>
      <c r="D3" s="242" t="s">
        <v>446</v>
      </c>
      <c r="E3" s="242" t="s">
        <v>447</v>
      </c>
      <c r="F3" s="242" t="s">
        <v>448</v>
      </c>
      <c r="G3" s="242" t="s">
        <v>439</v>
      </c>
      <c r="H3" s="242" t="s">
        <v>440</v>
      </c>
      <c r="I3" s="242" t="s">
        <v>441</v>
      </c>
      <c r="J3" s="242" t="s">
        <v>34</v>
      </c>
      <c r="K3" s="242" t="s">
        <v>442</v>
      </c>
      <c r="L3" s="242" t="s">
        <v>33</v>
      </c>
      <c r="M3" s="242">
        <v>2011</v>
      </c>
      <c r="N3" s="242">
        <v>2012</v>
      </c>
      <c r="O3" s="242">
        <v>2013</v>
      </c>
      <c r="P3" s="242">
        <v>2014</v>
      </c>
      <c r="Q3" s="242">
        <v>2015</v>
      </c>
      <c r="R3" s="242">
        <v>2016</v>
      </c>
      <c r="S3" s="242">
        <v>2017</v>
      </c>
      <c r="T3" s="242">
        <v>2018</v>
      </c>
      <c r="U3" s="242">
        <v>2019</v>
      </c>
      <c r="V3" s="242">
        <v>2020</v>
      </c>
      <c r="W3" s="242">
        <v>2021</v>
      </c>
      <c r="X3" s="242">
        <v>2022</v>
      </c>
      <c r="Y3" s="242">
        <v>2023</v>
      </c>
      <c r="Z3" s="242">
        <v>2024</v>
      </c>
      <c r="AB3" s="1" t="s">
        <v>528</v>
      </c>
    </row>
    <row r="4" spans="1:29" ht="18" customHeight="1">
      <c r="A4" s="92" t="s">
        <v>13</v>
      </c>
      <c r="B4" s="740"/>
      <c r="C4" s="740"/>
      <c r="D4" s="294">
        <v>8</v>
      </c>
      <c r="E4" s="740"/>
      <c r="F4" s="740"/>
      <c r="G4" s="740"/>
      <c r="H4" s="740"/>
      <c r="I4" s="740"/>
      <c r="J4" s="740"/>
      <c r="K4" s="740"/>
      <c r="L4" s="740"/>
      <c r="M4" s="740"/>
      <c r="N4" s="740"/>
      <c r="O4" s="740"/>
      <c r="P4" s="740"/>
      <c r="Q4" s="740"/>
      <c r="R4" s="740"/>
      <c r="S4" s="740"/>
      <c r="T4" s="740"/>
      <c r="U4" s="740"/>
      <c r="V4" s="740"/>
      <c r="W4" s="740"/>
      <c r="X4" s="740"/>
      <c r="Y4" s="740"/>
      <c r="Z4" s="740"/>
      <c r="AA4" s="33"/>
    </row>
    <row r="5" spans="1:29" ht="18" customHeight="1">
      <c r="A5" s="92" t="s">
        <v>12</v>
      </c>
      <c r="B5" s="294">
        <v>29.2</v>
      </c>
      <c r="C5" s="294">
        <v>31.97</v>
      </c>
      <c r="D5" s="294">
        <v>35.86</v>
      </c>
      <c r="E5" s="294">
        <v>38.71</v>
      </c>
      <c r="F5" s="294">
        <v>43.51</v>
      </c>
      <c r="G5" s="294">
        <v>48.07</v>
      </c>
      <c r="H5" s="294">
        <v>52.81</v>
      </c>
      <c r="I5" s="741">
        <v>59.73</v>
      </c>
      <c r="J5" s="741">
        <v>68</v>
      </c>
      <c r="K5" s="741">
        <v>75.25</v>
      </c>
      <c r="L5" s="741">
        <v>97.17</v>
      </c>
      <c r="M5" s="741">
        <v>97</v>
      </c>
      <c r="N5" s="741">
        <v>110</v>
      </c>
      <c r="O5" s="741">
        <v>117.1</v>
      </c>
      <c r="P5" s="741">
        <v>124</v>
      </c>
      <c r="Q5" s="741">
        <v>127</v>
      </c>
      <c r="R5" s="742">
        <v>135.5</v>
      </c>
      <c r="S5" s="742">
        <v>144.5</v>
      </c>
      <c r="T5" s="742">
        <v>152</v>
      </c>
      <c r="U5" s="742">
        <v>166.2</v>
      </c>
      <c r="V5" s="742">
        <v>155.4</v>
      </c>
      <c r="W5" s="742">
        <v>164</v>
      </c>
      <c r="X5" s="743">
        <v>163.19999999999999</v>
      </c>
      <c r="Y5" s="743"/>
      <c r="Z5" s="743"/>
      <c r="AC5" s="14"/>
    </row>
    <row r="6" spans="1:29" ht="18" customHeight="1">
      <c r="A6" s="92" t="s">
        <v>483</v>
      </c>
      <c r="B6" s="740"/>
      <c r="C6" s="740"/>
      <c r="D6" s="740"/>
      <c r="E6" s="740"/>
      <c r="F6" s="740"/>
      <c r="G6" s="740"/>
      <c r="H6" s="740"/>
      <c r="I6" s="740"/>
      <c r="J6" s="740"/>
      <c r="K6" s="740"/>
      <c r="L6" s="740"/>
      <c r="M6" s="740"/>
      <c r="N6" s="740"/>
      <c r="O6" s="740"/>
      <c r="P6" s="740"/>
      <c r="Q6" s="740"/>
      <c r="R6" s="740"/>
      <c r="S6" s="740"/>
      <c r="T6" s="740"/>
      <c r="U6" s="740"/>
      <c r="V6" s="740"/>
      <c r="W6" s="742"/>
      <c r="X6" s="742"/>
      <c r="Y6" s="740"/>
      <c r="Z6" s="740"/>
    </row>
    <row r="7" spans="1:29" ht="18" customHeight="1">
      <c r="A7" s="92" t="s">
        <v>89</v>
      </c>
      <c r="B7" s="740"/>
      <c r="C7" s="740"/>
      <c r="D7" s="740"/>
      <c r="E7" s="740"/>
      <c r="F7" s="740"/>
      <c r="G7" s="740"/>
      <c r="H7" s="740"/>
      <c r="I7" s="740"/>
      <c r="J7" s="740"/>
      <c r="K7" s="740"/>
      <c r="L7" s="740"/>
      <c r="M7" s="740"/>
      <c r="N7" s="740"/>
      <c r="O7" s="740"/>
      <c r="P7" s="740"/>
      <c r="Q7" s="740"/>
      <c r="R7" s="740"/>
      <c r="S7" s="740"/>
      <c r="T7" s="740"/>
      <c r="U7" s="740"/>
      <c r="V7" s="740"/>
      <c r="W7" s="742"/>
      <c r="X7" s="742"/>
      <c r="Y7" s="740"/>
      <c r="Z7" s="740"/>
    </row>
    <row r="8" spans="1:29" ht="18" customHeight="1">
      <c r="A8" s="92" t="s">
        <v>482</v>
      </c>
      <c r="B8" s="740"/>
      <c r="C8" s="740"/>
      <c r="D8" s="740"/>
      <c r="E8" s="294">
        <v>40</v>
      </c>
      <c r="F8" s="740"/>
      <c r="G8" s="740"/>
      <c r="H8" s="740"/>
      <c r="I8" s="294">
        <v>45</v>
      </c>
      <c r="J8" s="294">
        <v>46</v>
      </c>
      <c r="K8" s="740"/>
      <c r="L8" s="740"/>
      <c r="M8" s="740"/>
      <c r="N8" s="740"/>
      <c r="O8" s="740"/>
      <c r="P8" s="740"/>
      <c r="Q8" s="740"/>
      <c r="R8" s="740"/>
      <c r="S8" s="740"/>
      <c r="T8" s="740"/>
      <c r="U8" s="740"/>
      <c r="V8" s="740"/>
      <c r="W8" s="742"/>
      <c r="X8" s="742"/>
      <c r="Y8" s="740"/>
      <c r="Z8" s="740"/>
    </row>
    <row r="9" spans="1:29" ht="18" customHeight="1">
      <c r="A9" s="92" t="s">
        <v>11</v>
      </c>
      <c r="B9" s="740"/>
      <c r="C9" s="740"/>
      <c r="D9" s="740"/>
      <c r="E9" s="740"/>
      <c r="F9" s="740"/>
      <c r="G9" s="740"/>
      <c r="H9" s="740"/>
      <c r="I9" s="740"/>
      <c r="J9" s="740"/>
      <c r="K9" s="740"/>
      <c r="L9" s="740"/>
      <c r="M9" s="740"/>
      <c r="N9" s="740"/>
      <c r="O9" s="740"/>
      <c r="P9" s="740"/>
      <c r="Q9" s="740"/>
      <c r="R9" s="740"/>
      <c r="S9" s="740"/>
      <c r="T9" s="740"/>
      <c r="U9" s="740"/>
      <c r="V9" s="740"/>
      <c r="W9" s="742"/>
      <c r="X9" s="742"/>
      <c r="Y9" s="740"/>
      <c r="Z9" s="740"/>
    </row>
    <row r="10" spans="1:29" ht="18" customHeight="1">
      <c r="A10" s="92" t="s">
        <v>10</v>
      </c>
      <c r="B10" s="740"/>
      <c r="C10" s="740"/>
      <c r="D10" s="740"/>
      <c r="E10" s="740"/>
      <c r="F10" s="294">
        <v>6</v>
      </c>
      <c r="G10" s="294">
        <v>6</v>
      </c>
      <c r="H10" s="294">
        <v>6</v>
      </c>
      <c r="I10" s="294">
        <v>7</v>
      </c>
      <c r="J10" s="294">
        <v>7</v>
      </c>
      <c r="K10" s="294">
        <v>7.19672785213577</v>
      </c>
      <c r="L10" s="740"/>
      <c r="M10" s="740"/>
      <c r="N10" s="740"/>
      <c r="O10" s="740"/>
      <c r="P10" s="740"/>
      <c r="Q10" s="740"/>
      <c r="R10" s="740"/>
      <c r="S10" s="740"/>
      <c r="T10" s="740"/>
      <c r="U10" s="740"/>
      <c r="V10" s="740"/>
      <c r="W10" s="742"/>
      <c r="X10" s="742"/>
      <c r="Y10" s="740"/>
      <c r="Z10" s="740"/>
    </row>
    <row r="11" spans="1:29" ht="18" customHeight="1">
      <c r="A11" s="92" t="s">
        <v>9</v>
      </c>
      <c r="B11" s="740"/>
      <c r="C11" s="740"/>
      <c r="D11" s="740"/>
      <c r="E11" s="740"/>
      <c r="F11" s="740"/>
      <c r="G11" s="740"/>
      <c r="H11" s="740"/>
      <c r="I11" s="294">
        <v>4</v>
      </c>
      <c r="J11" s="740"/>
      <c r="K11" s="740"/>
      <c r="L11" s="740"/>
      <c r="M11" s="740"/>
      <c r="N11" s="740"/>
      <c r="O11" s="740"/>
      <c r="P11" s="740"/>
      <c r="Q11" s="740"/>
      <c r="R11" s="740"/>
      <c r="S11" s="740"/>
      <c r="T11" s="740"/>
      <c r="U11" s="740"/>
      <c r="V11" s="740"/>
      <c r="W11" s="742"/>
      <c r="X11" s="742"/>
      <c r="Y11" s="740"/>
      <c r="Z11" s="740"/>
    </row>
    <row r="12" spans="1:29" ht="18" customHeight="1">
      <c r="A12" s="92" t="s">
        <v>8</v>
      </c>
      <c r="B12" s="743">
        <v>47.703315280941432</v>
      </c>
      <c r="C12" s="743">
        <v>49.903984534421653</v>
      </c>
      <c r="D12" s="743">
        <v>53.923226245527125</v>
      </c>
      <c r="E12" s="743">
        <v>57.759724468817723</v>
      </c>
      <c r="F12" s="743">
        <v>64.629613535935604</v>
      </c>
      <c r="G12" s="743">
        <v>71</v>
      </c>
      <c r="H12" s="743">
        <v>77</v>
      </c>
      <c r="I12" s="743">
        <v>83</v>
      </c>
      <c r="J12" s="743">
        <v>91</v>
      </c>
      <c r="K12" s="743">
        <v>98</v>
      </c>
      <c r="L12" s="743">
        <v>105</v>
      </c>
      <c r="M12" s="743">
        <v>112</v>
      </c>
      <c r="N12" s="743">
        <v>122</v>
      </c>
      <c r="O12" s="743">
        <v>132</v>
      </c>
      <c r="P12" s="743">
        <v>179.12266816483702</v>
      </c>
      <c r="Q12" s="743">
        <v>190.96015853679515</v>
      </c>
      <c r="R12" s="743">
        <v>202.72876230436461</v>
      </c>
      <c r="S12" s="743">
        <v>215.34401276621861</v>
      </c>
      <c r="T12" s="743">
        <v>229.31468385002307</v>
      </c>
      <c r="U12" s="743">
        <v>244.23891879509793</v>
      </c>
      <c r="V12" s="743">
        <v>255.75384988063877</v>
      </c>
      <c r="W12" s="743">
        <v>267.58331696457799</v>
      </c>
      <c r="X12" s="743">
        <v>281</v>
      </c>
      <c r="Y12" s="743">
        <v>306</v>
      </c>
      <c r="Z12" s="731">
        <v>331</v>
      </c>
      <c r="AC12" s="14"/>
    </row>
    <row r="13" spans="1:29" ht="18" customHeight="1">
      <c r="A13" s="92" t="s">
        <v>6</v>
      </c>
      <c r="B13" s="740"/>
      <c r="C13" s="740"/>
      <c r="D13" s="740"/>
      <c r="E13" s="294">
        <v>23</v>
      </c>
      <c r="F13" s="294">
        <v>21</v>
      </c>
      <c r="G13" s="294">
        <v>24</v>
      </c>
      <c r="H13" s="294">
        <v>27</v>
      </c>
      <c r="I13" s="294">
        <v>29</v>
      </c>
      <c r="J13" s="294">
        <v>33</v>
      </c>
      <c r="K13" s="294">
        <v>38</v>
      </c>
      <c r="L13" s="294">
        <v>43</v>
      </c>
      <c r="M13" s="294">
        <v>47</v>
      </c>
      <c r="N13" s="294">
        <v>51</v>
      </c>
      <c r="O13" s="294">
        <v>51</v>
      </c>
      <c r="P13" s="294"/>
      <c r="Q13" s="294"/>
      <c r="R13" s="294"/>
      <c r="S13" s="294"/>
      <c r="T13" s="294"/>
      <c r="U13" s="294"/>
      <c r="V13" s="294"/>
      <c r="W13" s="294"/>
      <c r="X13" s="294"/>
      <c r="Y13" s="294"/>
      <c r="Z13" s="294"/>
    </row>
    <row r="14" spans="1:29" ht="18" customHeight="1">
      <c r="A14" s="92" t="s">
        <v>5</v>
      </c>
      <c r="B14" s="740"/>
      <c r="C14" s="740"/>
      <c r="D14" s="740"/>
      <c r="E14" s="740"/>
      <c r="F14" s="740"/>
      <c r="G14" s="740"/>
      <c r="H14" s="740"/>
      <c r="I14" s="294">
        <v>52</v>
      </c>
      <c r="J14" s="740"/>
      <c r="K14" s="294">
        <v>46.270686741555203</v>
      </c>
      <c r="L14" s="294">
        <v>47.504717974816202</v>
      </c>
      <c r="M14" s="740"/>
      <c r="N14" s="740"/>
      <c r="O14" s="740"/>
      <c r="P14" s="740"/>
      <c r="Q14" s="740"/>
      <c r="R14" s="740"/>
      <c r="S14" s="740"/>
      <c r="T14" s="740"/>
      <c r="U14" s="740"/>
      <c r="V14" s="740"/>
      <c r="W14" s="294"/>
      <c r="X14" s="294"/>
      <c r="Y14" s="294"/>
      <c r="Z14" s="294"/>
    </row>
    <row r="15" spans="1:29" ht="18" customHeight="1">
      <c r="A15" s="92" t="s">
        <v>4</v>
      </c>
      <c r="B15" s="294">
        <v>85</v>
      </c>
      <c r="C15" s="294">
        <v>66</v>
      </c>
      <c r="D15" s="294">
        <v>77</v>
      </c>
      <c r="E15" s="294">
        <v>89</v>
      </c>
      <c r="F15" s="294">
        <v>74</v>
      </c>
      <c r="G15" s="294">
        <v>94</v>
      </c>
      <c r="H15" s="294">
        <v>96</v>
      </c>
      <c r="I15" s="294">
        <v>107</v>
      </c>
      <c r="J15" s="294">
        <v>119</v>
      </c>
      <c r="K15" s="294">
        <v>119</v>
      </c>
      <c r="L15" s="294">
        <v>134</v>
      </c>
      <c r="M15" s="740"/>
      <c r="N15" s="740"/>
      <c r="O15" s="740"/>
      <c r="P15" s="740"/>
      <c r="Q15" s="740"/>
      <c r="R15" s="740"/>
      <c r="S15" s="740"/>
      <c r="T15" s="740"/>
      <c r="U15" s="740"/>
      <c r="V15" s="740"/>
      <c r="W15" s="294"/>
      <c r="X15" s="294"/>
      <c r="Y15" s="294"/>
      <c r="Z15" s="294"/>
    </row>
    <row r="16" spans="1:29" ht="18" customHeight="1">
      <c r="A16" s="92" t="s">
        <v>3</v>
      </c>
      <c r="B16" s="740"/>
      <c r="C16" s="740"/>
      <c r="D16" s="740"/>
      <c r="E16" s="740"/>
      <c r="F16" s="294">
        <v>92</v>
      </c>
      <c r="G16" s="294">
        <v>97</v>
      </c>
      <c r="H16" s="294">
        <v>102</v>
      </c>
      <c r="I16" s="294">
        <v>107</v>
      </c>
      <c r="J16" s="294">
        <v>108</v>
      </c>
      <c r="K16" s="294">
        <v>109.713636312947</v>
      </c>
      <c r="L16" s="294">
        <v>111.946338662927</v>
      </c>
      <c r="M16" s="740"/>
      <c r="N16" s="740"/>
      <c r="O16" s="740"/>
      <c r="P16" s="740"/>
      <c r="Q16" s="740"/>
      <c r="R16" s="740"/>
      <c r="S16" s="740"/>
      <c r="T16" s="740"/>
      <c r="U16" s="740"/>
      <c r="V16" s="740"/>
      <c r="W16" s="294"/>
      <c r="X16" s="294"/>
      <c r="Y16" s="294"/>
      <c r="Z16" s="294"/>
    </row>
    <row r="17" spans="1:26" ht="18" customHeight="1">
      <c r="A17" s="92" t="s">
        <v>32</v>
      </c>
      <c r="B17" s="740"/>
      <c r="C17" s="294">
        <v>0.36172898242854712</v>
      </c>
      <c r="D17" s="294">
        <v>0.37305781187196851</v>
      </c>
      <c r="E17" s="294">
        <v>0.39612133775378783</v>
      </c>
      <c r="F17" s="294">
        <v>0.40722975959775298</v>
      </c>
      <c r="G17" s="294">
        <v>0.4122405553207929</v>
      </c>
      <c r="H17" s="294">
        <v>0.42030771775862447</v>
      </c>
      <c r="I17" s="294">
        <v>0.67114598745373022</v>
      </c>
      <c r="J17" s="294">
        <v>0.82346472695200612</v>
      </c>
      <c r="K17" s="294">
        <v>1.0304966947858254</v>
      </c>
      <c r="L17" s="294">
        <v>1.0629305107747089</v>
      </c>
      <c r="M17" s="294">
        <v>0.86698175937740951</v>
      </c>
      <c r="N17" s="294">
        <v>0.94353389086538986</v>
      </c>
      <c r="O17" s="294">
        <v>1.0495320120522649</v>
      </c>
      <c r="P17" s="294">
        <v>1</v>
      </c>
      <c r="Q17" s="294">
        <v>1</v>
      </c>
      <c r="R17" s="740"/>
      <c r="S17" s="740"/>
      <c r="T17" s="740"/>
      <c r="U17" s="740"/>
      <c r="V17" s="740"/>
      <c r="W17" s="294"/>
      <c r="X17" s="294"/>
      <c r="Y17" s="294"/>
      <c r="Z17" s="294"/>
    </row>
    <row r="18" spans="1:26" ht="18" customHeight="1">
      <c r="A18" s="92" t="s">
        <v>1</v>
      </c>
      <c r="B18" s="740"/>
      <c r="C18" s="740"/>
      <c r="D18" s="740"/>
      <c r="E18" s="740"/>
      <c r="F18" s="740"/>
      <c r="G18" s="740"/>
      <c r="H18" s="740"/>
      <c r="I18" s="294">
        <v>11.769977523980069</v>
      </c>
      <c r="J18" s="294">
        <v>13.785157360521183</v>
      </c>
      <c r="K18" s="294">
        <v>14.803637793163126</v>
      </c>
      <c r="L18" s="294">
        <v>16.11428871705732</v>
      </c>
      <c r="M18" s="740"/>
      <c r="N18" s="740"/>
      <c r="O18" s="740"/>
      <c r="P18" s="740"/>
      <c r="Q18" s="740"/>
      <c r="R18" s="740"/>
      <c r="S18" s="740"/>
      <c r="T18" s="740"/>
      <c r="U18" s="740"/>
      <c r="V18" s="740"/>
      <c r="W18" s="294"/>
      <c r="X18" s="294"/>
      <c r="Y18" s="294"/>
      <c r="Z18" s="294"/>
    </row>
    <row r="19" spans="1:26" ht="18" customHeight="1">
      <c r="A19" s="92" t="s">
        <v>0</v>
      </c>
      <c r="B19" s="740"/>
      <c r="C19" s="740"/>
      <c r="D19" s="740"/>
      <c r="E19" s="740"/>
      <c r="F19" s="740"/>
      <c r="G19" s="740"/>
      <c r="H19" s="740"/>
      <c r="I19" s="740"/>
      <c r="J19" s="294">
        <v>91</v>
      </c>
      <c r="K19" s="740"/>
      <c r="L19" s="740"/>
      <c r="M19" s="740"/>
      <c r="N19" s="740"/>
      <c r="O19" s="740"/>
      <c r="P19" s="740"/>
      <c r="Q19" s="740"/>
      <c r="R19" s="740"/>
      <c r="S19" s="740"/>
      <c r="T19" s="740"/>
      <c r="U19" s="740"/>
      <c r="V19" s="740"/>
      <c r="W19" s="294"/>
      <c r="X19" s="294"/>
      <c r="Y19" s="294"/>
      <c r="Z19" s="294"/>
    </row>
    <row r="20" spans="1:26" ht="18" customHeight="1">
      <c r="A20" s="40"/>
      <c r="B20" s="14"/>
      <c r="C20" s="14"/>
      <c r="D20" s="14"/>
      <c r="E20" s="14"/>
      <c r="F20" s="14"/>
      <c r="G20" s="14"/>
      <c r="H20" s="14"/>
      <c r="I20" s="14"/>
      <c r="J20" s="14"/>
      <c r="K20" s="14"/>
      <c r="L20" s="14"/>
      <c r="M20" s="14"/>
      <c r="N20" s="14"/>
      <c r="O20" s="14"/>
      <c r="P20" s="14"/>
      <c r="Q20" s="14"/>
      <c r="R20" s="14"/>
      <c r="S20" s="14"/>
      <c r="T20" s="14"/>
      <c r="U20" s="14"/>
      <c r="V20" s="14"/>
      <c r="W20" s="14"/>
    </row>
    <row r="21" spans="1:26" s="14" customFormat="1" ht="18" customHeight="1">
      <c r="A21" s="241" t="s">
        <v>434</v>
      </c>
    </row>
    <row r="22" spans="1:26" ht="18" customHeight="1">
      <c r="A22" s="241" t="s">
        <v>544</v>
      </c>
    </row>
    <row r="23" spans="1:26" ht="18" customHeight="1">
      <c r="A23" s="241" t="s">
        <v>2767</v>
      </c>
    </row>
    <row r="24" spans="1:26" ht="18" customHeight="1">
      <c r="A24" s="241" t="s">
        <v>2788</v>
      </c>
    </row>
    <row r="25" spans="1:26" ht="18" customHeight="1">
      <c r="A25" s="241" t="s">
        <v>2876</v>
      </c>
    </row>
    <row r="26" spans="1:26" ht="18" customHeight="1">
      <c r="A26" s="241" t="s">
        <v>3321</v>
      </c>
    </row>
  </sheetData>
  <mergeCells count="1">
    <mergeCell ref="B2:X2"/>
  </mergeCells>
  <hyperlinks>
    <hyperlink ref="AB3" location="Content!A1" display="Back to content page" xr:uid="{00000000-0004-0000-B400-00000000000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2"/>
  <dimension ref="A1:AB26"/>
  <sheetViews>
    <sheetView topLeftCell="A13" zoomScale="96" zoomScaleNormal="96" workbookViewId="0">
      <selection activeCell="I27" sqref="I27"/>
    </sheetView>
  </sheetViews>
  <sheetFormatPr defaultColWidth="9.26953125" defaultRowHeight="18" customHeight="1"/>
  <cols>
    <col min="1" max="1" width="33.7265625" style="44" customWidth="1"/>
    <col min="2" max="22" width="9.7265625" style="17" customWidth="1"/>
    <col min="23" max="27" width="9.26953125" style="17"/>
    <col min="28" max="28" width="28.26953125" style="17" customWidth="1"/>
    <col min="29" max="16384" width="9.26953125" style="17"/>
  </cols>
  <sheetData>
    <row r="1" spans="1:28" s="44" customFormat="1" ht="18" customHeight="1">
      <c r="A1" s="18" t="s">
        <v>3145</v>
      </c>
    </row>
    <row r="2" spans="1:28" ht="18" customHeight="1">
      <c r="A2" s="252"/>
      <c r="B2" s="991" t="s">
        <v>450</v>
      </c>
      <c r="C2" s="992"/>
      <c r="D2" s="992"/>
      <c r="E2" s="992"/>
      <c r="F2" s="992"/>
      <c r="G2" s="992"/>
      <c r="H2" s="992"/>
      <c r="I2" s="992"/>
      <c r="J2" s="992"/>
      <c r="K2" s="992"/>
      <c r="L2" s="992"/>
      <c r="M2" s="992"/>
      <c r="N2" s="992"/>
      <c r="O2" s="992"/>
      <c r="P2" s="992"/>
      <c r="Q2" s="992"/>
      <c r="R2" s="992"/>
      <c r="S2" s="992"/>
      <c r="T2" s="992"/>
      <c r="U2" s="992"/>
      <c r="V2" s="992"/>
      <c r="W2" s="992"/>
      <c r="X2" s="492"/>
      <c r="Y2" s="492"/>
      <c r="Z2" s="492"/>
      <c r="AA2" s="33"/>
    </row>
    <row r="3" spans="1:28" s="40" customFormat="1" ht="18" customHeight="1">
      <c r="A3" s="252" t="s">
        <v>31</v>
      </c>
      <c r="B3" s="242" t="s">
        <v>451</v>
      </c>
      <c r="C3" s="242" t="s">
        <v>452</v>
      </c>
      <c r="D3" s="242" t="s">
        <v>436</v>
      </c>
      <c r="E3" s="242" t="s">
        <v>437</v>
      </c>
      <c r="F3" s="242" t="s">
        <v>438</v>
      </c>
      <c r="G3" s="242" t="s">
        <v>439</v>
      </c>
      <c r="H3" s="242" t="s">
        <v>440</v>
      </c>
      <c r="I3" s="242" t="s">
        <v>441</v>
      </c>
      <c r="J3" s="242" t="s">
        <v>34</v>
      </c>
      <c r="K3" s="242" t="s">
        <v>442</v>
      </c>
      <c r="L3" s="242" t="s">
        <v>33</v>
      </c>
      <c r="M3" s="242">
        <v>2011</v>
      </c>
      <c r="N3" s="242">
        <v>2012</v>
      </c>
      <c r="O3" s="242">
        <v>2013</v>
      </c>
      <c r="P3" s="242">
        <v>2014</v>
      </c>
      <c r="Q3" s="242">
        <v>2015</v>
      </c>
      <c r="R3" s="242">
        <v>2016</v>
      </c>
      <c r="S3" s="242">
        <v>2017</v>
      </c>
      <c r="T3" s="242">
        <v>2018</v>
      </c>
      <c r="U3" s="242">
        <v>2019</v>
      </c>
      <c r="V3" s="242">
        <v>2020</v>
      </c>
      <c r="W3" s="242">
        <v>2021</v>
      </c>
      <c r="X3" s="242">
        <v>2022</v>
      </c>
      <c r="Y3" s="242">
        <v>2023</v>
      </c>
      <c r="Z3" s="242">
        <v>2024</v>
      </c>
      <c r="AB3" s="1" t="s">
        <v>528</v>
      </c>
    </row>
    <row r="4" spans="1:28" s="14" customFormat="1" ht="18" customHeight="1">
      <c r="A4" s="92" t="s">
        <v>13</v>
      </c>
      <c r="B4" s="294"/>
      <c r="C4" s="294"/>
      <c r="D4" s="294"/>
      <c r="E4" s="294"/>
      <c r="F4" s="294"/>
      <c r="G4" s="294"/>
      <c r="H4" s="294"/>
      <c r="I4" s="744">
        <v>2204</v>
      </c>
      <c r="J4" s="744">
        <v>2683</v>
      </c>
      <c r="K4" s="744">
        <v>2683</v>
      </c>
      <c r="L4" s="744">
        <v>2683</v>
      </c>
      <c r="M4" s="744">
        <v>2683</v>
      </c>
      <c r="N4" s="744">
        <v>2683</v>
      </c>
      <c r="O4" s="744">
        <v>2683</v>
      </c>
      <c r="P4" s="744">
        <v>2683</v>
      </c>
      <c r="Q4" s="744">
        <v>2683</v>
      </c>
      <c r="R4" s="744">
        <v>2683</v>
      </c>
      <c r="S4" s="744">
        <v>2683</v>
      </c>
      <c r="T4" s="744">
        <v>2683</v>
      </c>
      <c r="U4" s="744">
        <v>2628</v>
      </c>
      <c r="V4" s="744">
        <v>2628</v>
      </c>
      <c r="W4" s="744">
        <v>2628</v>
      </c>
      <c r="X4" s="294"/>
      <c r="Y4" s="294"/>
      <c r="Z4" s="294"/>
    </row>
    <row r="5" spans="1:28" s="14" customFormat="1" ht="18" customHeight="1">
      <c r="A5" s="92" t="s">
        <v>12</v>
      </c>
      <c r="B5" s="280"/>
      <c r="C5" s="280"/>
      <c r="D5" s="280"/>
      <c r="E5" s="280"/>
      <c r="F5" s="280"/>
      <c r="G5" s="280">
        <v>891</v>
      </c>
      <c r="H5" s="280">
        <v>891</v>
      </c>
      <c r="I5" s="280">
        <v>891</v>
      </c>
      <c r="J5" s="280">
        <v>891</v>
      </c>
      <c r="K5" s="280">
        <v>891</v>
      </c>
      <c r="L5" s="280">
        <v>891</v>
      </c>
      <c r="M5" s="280">
        <v>891</v>
      </c>
      <c r="N5" s="280">
        <v>891</v>
      </c>
      <c r="O5" s="280">
        <v>891</v>
      </c>
      <c r="P5" s="280">
        <v>891</v>
      </c>
      <c r="Q5" s="280">
        <v>891</v>
      </c>
      <c r="R5" s="740"/>
      <c r="S5" s="740"/>
      <c r="T5" s="740"/>
      <c r="U5" s="740"/>
      <c r="V5" s="740"/>
      <c r="W5" s="740"/>
      <c r="X5" s="740"/>
      <c r="Y5" s="294"/>
      <c r="Z5" s="294"/>
    </row>
    <row r="6" spans="1:28" s="14" customFormat="1" ht="18" customHeight="1">
      <c r="A6" s="92" t="s">
        <v>483</v>
      </c>
      <c r="B6" s="745" t="s">
        <v>29</v>
      </c>
      <c r="C6" s="745" t="s">
        <v>29</v>
      </c>
      <c r="D6" s="745" t="s">
        <v>29</v>
      </c>
      <c r="E6" s="745" t="s">
        <v>29</v>
      </c>
      <c r="F6" s="745" t="s">
        <v>29</v>
      </c>
      <c r="G6" s="745" t="s">
        <v>29</v>
      </c>
      <c r="H6" s="745" t="s">
        <v>29</v>
      </c>
      <c r="I6" s="745" t="s">
        <v>29</v>
      </c>
      <c r="J6" s="745" t="s">
        <v>29</v>
      </c>
      <c r="K6" s="745" t="s">
        <v>29</v>
      </c>
      <c r="L6" s="745" t="s">
        <v>29</v>
      </c>
      <c r="M6" s="745" t="s">
        <v>29</v>
      </c>
      <c r="N6" s="745" t="s">
        <v>29</v>
      </c>
      <c r="O6" s="745" t="s">
        <v>29</v>
      </c>
      <c r="P6" s="745" t="s">
        <v>29</v>
      </c>
      <c r="Q6" s="745" t="s">
        <v>29</v>
      </c>
      <c r="R6" s="745" t="s">
        <v>29</v>
      </c>
      <c r="S6" s="745" t="s">
        <v>29</v>
      </c>
      <c r="T6" s="745" t="s">
        <v>29</v>
      </c>
      <c r="U6" s="745" t="s">
        <v>29</v>
      </c>
      <c r="V6" s="745" t="s">
        <v>29</v>
      </c>
      <c r="W6" s="745" t="s">
        <v>29</v>
      </c>
      <c r="X6" s="745" t="s">
        <v>29</v>
      </c>
      <c r="Y6" s="294"/>
      <c r="Z6" s="294"/>
    </row>
    <row r="7" spans="1:28" s="14" customFormat="1" ht="18" customHeight="1">
      <c r="A7" s="92" t="s">
        <v>89</v>
      </c>
      <c r="B7" s="280">
        <v>4511</v>
      </c>
      <c r="C7" s="280">
        <v>4511</v>
      </c>
      <c r="D7" s="280">
        <v>4511</v>
      </c>
      <c r="E7" s="280">
        <v>4752</v>
      </c>
      <c r="F7" s="280">
        <v>3641</v>
      </c>
      <c r="G7" s="280">
        <v>3641</v>
      </c>
      <c r="H7" s="280">
        <v>3641</v>
      </c>
      <c r="I7" s="280">
        <v>3641</v>
      </c>
      <c r="J7" s="280">
        <v>4007</v>
      </c>
      <c r="K7" s="280">
        <v>3641</v>
      </c>
      <c r="L7" s="280">
        <v>3641</v>
      </c>
      <c r="M7" s="280">
        <v>3641</v>
      </c>
      <c r="N7" s="280">
        <v>5033</v>
      </c>
      <c r="O7" s="294"/>
      <c r="P7" s="294"/>
      <c r="Q7" s="294"/>
      <c r="R7" s="294"/>
      <c r="S7" s="294"/>
      <c r="T7" s="294"/>
      <c r="U7" s="294"/>
      <c r="V7" s="294"/>
      <c r="W7" s="294"/>
      <c r="X7" s="294"/>
      <c r="Y7" s="294"/>
      <c r="Z7" s="294"/>
    </row>
    <row r="8" spans="1:28" s="14" customFormat="1" ht="18" customHeight="1">
      <c r="A8" s="92" t="s">
        <v>482</v>
      </c>
      <c r="B8" s="294"/>
      <c r="C8" s="294"/>
      <c r="D8" s="294"/>
      <c r="E8" s="294"/>
      <c r="F8" s="280">
        <v>336</v>
      </c>
      <c r="G8" s="280">
        <v>332</v>
      </c>
      <c r="H8" s="280">
        <v>332</v>
      </c>
      <c r="I8" s="280">
        <v>332</v>
      </c>
      <c r="J8" s="280">
        <v>300</v>
      </c>
      <c r="K8" s="280">
        <v>300</v>
      </c>
      <c r="L8" s="280">
        <v>300</v>
      </c>
      <c r="M8" s="280">
        <v>300</v>
      </c>
      <c r="N8" s="280">
        <v>300</v>
      </c>
      <c r="O8" s="280">
        <v>300</v>
      </c>
      <c r="P8" s="280">
        <v>300</v>
      </c>
      <c r="Q8" s="280">
        <v>300</v>
      </c>
      <c r="R8" s="294"/>
      <c r="S8" s="294"/>
      <c r="T8" s="294"/>
      <c r="U8" s="294"/>
      <c r="V8" s="294"/>
      <c r="W8" s="294"/>
      <c r="X8" s="294"/>
      <c r="Y8" s="294"/>
      <c r="Z8" s="294"/>
    </row>
    <row r="9" spans="1:28" s="14" customFormat="1" ht="18" customHeight="1">
      <c r="A9" s="92" t="s">
        <v>11</v>
      </c>
      <c r="B9" s="745" t="s">
        <v>29</v>
      </c>
      <c r="C9" s="745" t="s">
        <v>29</v>
      </c>
      <c r="D9" s="745" t="s">
        <v>29</v>
      </c>
      <c r="E9" s="745" t="s">
        <v>29</v>
      </c>
      <c r="F9" s="745" t="s">
        <v>29</v>
      </c>
      <c r="G9" s="745" t="s">
        <v>29</v>
      </c>
      <c r="H9" s="745" t="s">
        <v>29</v>
      </c>
      <c r="I9" s="745" t="s">
        <v>29</v>
      </c>
      <c r="J9" s="745" t="s">
        <v>29</v>
      </c>
      <c r="K9" s="745" t="s">
        <v>29</v>
      </c>
      <c r="L9" s="745" t="s">
        <v>29</v>
      </c>
      <c r="M9" s="745" t="s">
        <v>29</v>
      </c>
      <c r="N9" s="745" t="s">
        <v>29</v>
      </c>
      <c r="O9" s="745" t="s">
        <v>29</v>
      </c>
      <c r="P9" s="745" t="s">
        <v>29</v>
      </c>
      <c r="Q9" s="745" t="s">
        <v>29</v>
      </c>
      <c r="R9" s="745" t="s">
        <v>29</v>
      </c>
      <c r="S9" s="745" t="s">
        <v>29</v>
      </c>
      <c r="T9" s="745" t="s">
        <v>29</v>
      </c>
      <c r="U9" s="745" t="s">
        <v>29</v>
      </c>
      <c r="V9" s="745" t="s">
        <v>29</v>
      </c>
      <c r="W9" s="745" t="s">
        <v>29</v>
      </c>
      <c r="X9" s="745" t="s">
        <v>29</v>
      </c>
      <c r="Y9" s="294"/>
      <c r="Z9" s="294"/>
    </row>
    <row r="10" spans="1:28" s="14" customFormat="1" ht="18" customHeight="1">
      <c r="A10" s="92" t="s">
        <v>10</v>
      </c>
      <c r="B10" s="294"/>
      <c r="C10" s="294"/>
      <c r="D10" s="294"/>
      <c r="E10" s="294"/>
      <c r="F10" s="294"/>
      <c r="G10" s="280">
        <v>872.3</v>
      </c>
      <c r="H10" s="280">
        <v>872.3</v>
      </c>
      <c r="I10" s="280">
        <v>872.3</v>
      </c>
      <c r="J10" s="280">
        <v>872.3</v>
      </c>
      <c r="K10" s="280">
        <v>872.3</v>
      </c>
      <c r="L10" s="280">
        <v>872.3</v>
      </c>
      <c r="M10" s="280">
        <v>872.3</v>
      </c>
      <c r="N10" s="280">
        <v>872.3</v>
      </c>
      <c r="O10" s="280">
        <v>872.3</v>
      </c>
      <c r="P10" s="280">
        <v>872.3</v>
      </c>
      <c r="Q10" s="280">
        <v>872</v>
      </c>
      <c r="R10" s="294"/>
      <c r="S10" s="294"/>
      <c r="T10" s="294"/>
      <c r="U10" s="294"/>
      <c r="V10" s="294"/>
      <c r="W10" s="294"/>
      <c r="X10" s="294"/>
      <c r="Y10" s="294"/>
      <c r="Z10" s="294"/>
    </row>
    <row r="11" spans="1:28" s="14" customFormat="1" ht="18" customHeight="1">
      <c r="A11" s="92" t="s">
        <v>9</v>
      </c>
      <c r="B11" s="280">
        <v>789</v>
      </c>
      <c r="C11" s="280">
        <v>789</v>
      </c>
      <c r="D11" s="280">
        <v>789</v>
      </c>
      <c r="E11" s="280">
        <v>789</v>
      </c>
      <c r="F11" s="280">
        <v>710</v>
      </c>
      <c r="G11" s="280"/>
      <c r="H11" s="280"/>
      <c r="I11" s="280"/>
      <c r="J11" s="280">
        <v>797</v>
      </c>
      <c r="K11" s="294"/>
      <c r="L11" s="294"/>
      <c r="M11" s="294"/>
      <c r="N11" s="294"/>
      <c r="O11" s="294"/>
      <c r="P11" s="294"/>
      <c r="Q11" s="294"/>
      <c r="R11" s="294"/>
      <c r="S11" s="294"/>
      <c r="T11" s="294"/>
      <c r="U11" s="294"/>
      <c r="V11" s="294"/>
      <c r="W11" s="294"/>
      <c r="X11" s="294"/>
      <c r="Y11" s="294"/>
      <c r="Z11" s="294"/>
    </row>
    <row r="12" spans="1:28" s="14" customFormat="1" ht="18" customHeight="1">
      <c r="A12" s="92" t="s">
        <v>8</v>
      </c>
      <c r="B12" s="745" t="s">
        <v>29</v>
      </c>
      <c r="C12" s="745" t="s">
        <v>29</v>
      </c>
      <c r="D12" s="745" t="s">
        <v>29</v>
      </c>
      <c r="E12" s="745" t="s">
        <v>29</v>
      </c>
      <c r="F12" s="745" t="s">
        <v>29</v>
      </c>
      <c r="G12" s="745" t="s">
        <v>29</v>
      </c>
      <c r="H12" s="745" t="s">
        <v>29</v>
      </c>
      <c r="I12" s="745" t="s">
        <v>29</v>
      </c>
      <c r="J12" s="745" t="s">
        <v>29</v>
      </c>
      <c r="K12" s="745" t="s">
        <v>29</v>
      </c>
      <c r="L12" s="745" t="s">
        <v>29</v>
      </c>
      <c r="M12" s="745" t="s">
        <v>29</v>
      </c>
      <c r="N12" s="745" t="s">
        <v>29</v>
      </c>
      <c r="O12" s="745" t="s">
        <v>29</v>
      </c>
      <c r="P12" s="745" t="s">
        <v>29</v>
      </c>
      <c r="Q12" s="745" t="s">
        <v>29</v>
      </c>
      <c r="R12" s="745" t="s">
        <v>29</v>
      </c>
      <c r="S12" s="745" t="s">
        <v>29</v>
      </c>
      <c r="T12" s="745" t="s">
        <v>29</v>
      </c>
      <c r="U12" s="745" t="s">
        <v>29</v>
      </c>
      <c r="V12" s="745" t="s">
        <v>29</v>
      </c>
      <c r="W12" s="745" t="s">
        <v>29</v>
      </c>
      <c r="X12" s="745" t="s">
        <v>29</v>
      </c>
      <c r="Y12" s="745" t="s">
        <v>29</v>
      </c>
      <c r="Z12" s="745" t="s">
        <v>29</v>
      </c>
    </row>
    <row r="13" spans="1:28" s="14" customFormat="1" ht="18" customHeight="1">
      <c r="A13" s="92" t="s">
        <v>6</v>
      </c>
      <c r="B13" s="280"/>
      <c r="C13" s="280"/>
      <c r="D13" s="280"/>
      <c r="E13" s="280"/>
      <c r="F13" s="280"/>
      <c r="G13" s="280">
        <v>3070</v>
      </c>
      <c r="H13" s="280">
        <v>3070</v>
      </c>
      <c r="I13" s="280">
        <v>3070</v>
      </c>
      <c r="J13" s="280">
        <v>3116</v>
      </c>
      <c r="K13" s="280">
        <v>3116</v>
      </c>
      <c r="L13" s="280">
        <v>3116</v>
      </c>
      <c r="M13" s="280">
        <v>3116</v>
      </c>
      <c r="N13" s="280">
        <v>3159</v>
      </c>
      <c r="O13" s="280">
        <v>3116</v>
      </c>
      <c r="P13" s="280">
        <v>3116</v>
      </c>
      <c r="Q13" s="280">
        <v>3116</v>
      </c>
      <c r="R13" s="280">
        <v>4052</v>
      </c>
      <c r="S13" s="280">
        <v>4052</v>
      </c>
      <c r="T13" s="280">
        <v>4052</v>
      </c>
      <c r="U13" s="280">
        <v>4052</v>
      </c>
      <c r="V13" s="280">
        <v>4052</v>
      </c>
      <c r="W13" s="296"/>
      <c r="X13" s="280">
        <v>2943</v>
      </c>
      <c r="Y13" s="280">
        <v>2076</v>
      </c>
      <c r="Z13" s="731">
        <v>2334</v>
      </c>
    </row>
    <row r="14" spans="1:28" s="14" customFormat="1" ht="18" customHeight="1">
      <c r="A14" s="92" t="s">
        <v>5</v>
      </c>
      <c r="B14" s="745" t="s">
        <v>29</v>
      </c>
      <c r="C14" s="745" t="s">
        <v>29</v>
      </c>
      <c r="D14" s="745" t="s">
        <v>29</v>
      </c>
      <c r="E14" s="745" t="s">
        <v>29</v>
      </c>
      <c r="F14" s="745" t="s">
        <v>29</v>
      </c>
      <c r="G14" s="745" t="s">
        <v>29</v>
      </c>
      <c r="H14" s="745" t="s">
        <v>29</v>
      </c>
      <c r="I14" s="745" t="s">
        <v>29</v>
      </c>
      <c r="J14" s="745" t="s">
        <v>29</v>
      </c>
      <c r="K14" s="745" t="s">
        <v>29</v>
      </c>
      <c r="L14" s="745" t="s">
        <v>29</v>
      </c>
      <c r="M14" s="745" t="s">
        <v>29</v>
      </c>
      <c r="N14" s="745" t="s">
        <v>29</v>
      </c>
      <c r="O14" s="745" t="s">
        <v>29</v>
      </c>
      <c r="P14" s="745" t="s">
        <v>29</v>
      </c>
      <c r="Q14" s="745" t="s">
        <v>29</v>
      </c>
      <c r="R14" s="745" t="s">
        <v>29</v>
      </c>
      <c r="S14" s="745" t="s">
        <v>29</v>
      </c>
      <c r="T14" s="745" t="s">
        <v>29</v>
      </c>
      <c r="U14" s="745" t="s">
        <v>29</v>
      </c>
      <c r="V14" s="745" t="s">
        <v>29</v>
      </c>
      <c r="W14" s="745" t="s">
        <v>29</v>
      </c>
      <c r="X14" s="745" t="s">
        <v>29</v>
      </c>
      <c r="Y14" s="294"/>
      <c r="Z14" s="294"/>
    </row>
    <row r="15" spans="1:28" s="14" customFormat="1" ht="18" customHeight="1">
      <c r="A15" s="92" t="s">
        <v>4</v>
      </c>
      <c r="B15" s="745" t="s">
        <v>29</v>
      </c>
      <c r="C15" s="745" t="s">
        <v>29</v>
      </c>
      <c r="D15" s="745" t="s">
        <v>29</v>
      </c>
      <c r="E15" s="745" t="s">
        <v>29</v>
      </c>
      <c r="F15" s="745" t="s">
        <v>29</v>
      </c>
      <c r="G15" s="745" t="s">
        <v>29</v>
      </c>
      <c r="H15" s="745" t="s">
        <v>29</v>
      </c>
      <c r="I15" s="745" t="s">
        <v>29</v>
      </c>
      <c r="J15" s="745" t="s">
        <v>29</v>
      </c>
      <c r="K15" s="745" t="s">
        <v>29</v>
      </c>
      <c r="L15" s="745" t="s">
        <v>29</v>
      </c>
      <c r="M15" s="745" t="s">
        <v>29</v>
      </c>
      <c r="N15" s="745" t="s">
        <v>29</v>
      </c>
      <c r="O15" s="745" t="s">
        <v>29</v>
      </c>
      <c r="P15" s="745" t="s">
        <v>29</v>
      </c>
      <c r="Q15" s="745" t="s">
        <v>29</v>
      </c>
      <c r="R15" s="745" t="s">
        <v>29</v>
      </c>
      <c r="S15" s="745" t="s">
        <v>29</v>
      </c>
      <c r="T15" s="745" t="s">
        <v>29</v>
      </c>
      <c r="U15" s="745" t="s">
        <v>29</v>
      </c>
      <c r="V15" s="745" t="s">
        <v>29</v>
      </c>
      <c r="W15" s="745" t="s">
        <v>29</v>
      </c>
      <c r="X15" s="745" t="s">
        <v>29</v>
      </c>
      <c r="Y15" s="294"/>
      <c r="Z15" s="294"/>
    </row>
    <row r="16" spans="1:28" s="14" customFormat="1" ht="18" customHeight="1">
      <c r="A16" s="92" t="s">
        <v>3</v>
      </c>
      <c r="B16" s="280">
        <v>23596</v>
      </c>
      <c r="C16" s="280">
        <v>23821</v>
      </c>
      <c r="D16" s="280">
        <v>21617.062999999998</v>
      </c>
      <c r="E16" s="280">
        <v>20319</v>
      </c>
      <c r="F16" s="280">
        <v>22657</v>
      </c>
      <c r="G16" s="280">
        <v>20047</v>
      </c>
      <c r="H16" s="280">
        <v>20047</v>
      </c>
      <c r="I16" s="280">
        <v>24487</v>
      </c>
      <c r="J16" s="280">
        <v>24487</v>
      </c>
      <c r="K16" s="280">
        <v>22051</v>
      </c>
      <c r="L16" s="280">
        <v>22051</v>
      </c>
      <c r="M16" s="280">
        <v>22051</v>
      </c>
      <c r="N16" s="294"/>
      <c r="O16" s="294"/>
      <c r="P16" s="294"/>
      <c r="Q16" s="294"/>
      <c r="R16" s="294"/>
      <c r="S16" s="294"/>
      <c r="T16" s="294"/>
      <c r="U16" s="294"/>
      <c r="V16" s="294"/>
      <c r="W16" s="294"/>
      <c r="X16" s="294"/>
      <c r="Y16" s="294"/>
      <c r="Z16" s="294"/>
    </row>
    <row r="17" spans="1:26" s="14" customFormat="1" ht="18" customHeight="1">
      <c r="A17" s="92" t="s">
        <v>32</v>
      </c>
      <c r="B17" s="294"/>
      <c r="C17" s="294"/>
      <c r="D17" s="294"/>
      <c r="E17" s="294"/>
      <c r="F17" s="280"/>
      <c r="G17" s="280">
        <v>3057</v>
      </c>
      <c r="H17" s="280">
        <v>3057</v>
      </c>
      <c r="I17" s="280">
        <v>3057</v>
      </c>
      <c r="J17" s="280">
        <v>3057</v>
      </c>
      <c r="K17" s="280">
        <v>3057</v>
      </c>
      <c r="L17" s="280">
        <v>3057</v>
      </c>
      <c r="M17" s="280">
        <v>3057</v>
      </c>
      <c r="N17" s="280">
        <v>3057</v>
      </c>
      <c r="O17" s="280">
        <v>3057</v>
      </c>
      <c r="P17" s="280">
        <v>3682</v>
      </c>
      <c r="Q17" s="280">
        <v>3682</v>
      </c>
      <c r="R17" s="294"/>
      <c r="S17" s="294"/>
      <c r="T17" s="294"/>
      <c r="U17" s="294"/>
      <c r="V17" s="294"/>
      <c r="W17" s="294"/>
      <c r="X17" s="294"/>
      <c r="Y17" s="294"/>
      <c r="Z17" s="294"/>
    </row>
    <row r="18" spans="1:26" s="14" customFormat="1" ht="18" customHeight="1">
      <c r="A18" s="92" t="s">
        <v>1</v>
      </c>
      <c r="B18" s="294"/>
      <c r="C18" s="294"/>
      <c r="D18" s="294"/>
      <c r="E18" s="294"/>
      <c r="F18" s="280">
        <v>2164</v>
      </c>
      <c r="G18" s="280">
        <v>2164</v>
      </c>
      <c r="H18" s="280">
        <v>2164</v>
      </c>
      <c r="I18" s="280">
        <v>2164</v>
      </c>
      <c r="J18" s="280">
        <v>2164</v>
      </c>
      <c r="K18" s="280">
        <v>2164</v>
      </c>
      <c r="L18" s="280">
        <v>2164</v>
      </c>
      <c r="M18" s="280">
        <v>2164</v>
      </c>
      <c r="N18" s="280">
        <v>2164</v>
      </c>
      <c r="O18" s="280">
        <v>2164</v>
      </c>
      <c r="P18" s="280">
        <v>2164</v>
      </c>
      <c r="Q18" s="280">
        <v>2164</v>
      </c>
      <c r="R18" s="294"/>
      <c r="S18" s="294"/>
      <c r="T18" s="294"/>
      <c r="U18" s="294"/>
      <c r="V18" s="294"/>
      <c r="W18" s="294"/>
      <c r="X18" s="294"/>
      <c r="Y18" s="294"/>
      <c r="Z18" s="294"/>
    </row>
    <row r="19" spans="1:26" s="14" customFormat="1" ht="18" customHeight="1">
      <c r="A19" s="92" t="s">
        <v>0</v>
      </c>
      <c r="B19" s="280">
        <v>3394</v>
      </c>
      <c r="C19" s="280">
        <v>3394</v>
      </c>
      <c r="D19" s="280">
        <v>2759</v>
      </c>
      <c r="E19" s="280">
        <v>2759</v>
      </c>
      <c r="F19" s="294"/>
      <c r="G19" s="294"/>
      <c r="H19" s="294"/>
      <c r="I19" s="294"/>
      <c r="J19" s="280">
        <v>2583</v>
      </c>
      <c r="K19" s="294"/>
      <c r="L19" s="294"/>
      <c r="M19" s="294"/>
      <c r="N19" s="294"/>
      <c r="O19" s="294"/>
      <c r="P19" s="294"/>
      <c r="Q19" s="294"/>
      <c r="R19" s="294"/>
      <c r="S19" s="294"/>
      <c r="T19" s="280">
        <v>2853</v>
      </c>
      <c r="U19" s="280">
        <v>2853</v>
      </c>
      <c r="V19" s="280">
        <v>2853</v>
      </c>
      <c r="W19" s="294"/>
      <c r="X19" s="294"/>
      <c r="Y19" s="294"/>
      <c r="Z19" s="294"/>
    </row>
    <row r="20" spans="1:26" ht="18" customHeight="1">
      <c r="A20" s="40"/>
    </row>
    <row r="21" spans="1:26" ht="18" customHeight="1">
      <c r="A21" s="241" t="s">
        <v>434</v>
      </c>
    </row>
    <row r="22" spans="1:26" s="14" customFormat="1" ht="18" customHeight="1">
      <c r="A22" s="241" t="s">
        <v>544</v>
      </c>
    </row>
    <row r="23" spans="1:26" ht="18" customHeight="1">
      <c r="A23" s="241" t="s">
        <v>2767</v>
      </c>
    </row>
    <row r="24" spans="1:26" ht="18" customHeight="1">
      <c r="A24" s="241" t="s">
        <v>2788</v>
      </c>
    </row>
    <row r="25" spans="1:26" ht="18" customHeight="1">
      <c r="A25" s="241" t="s">
        <v>2876</v>
      </c>
    </row>
    <row r="26" spans="1:26" ht="18" customHeight="1">
      <c r="A26" s="241" t="s">
        <v>3321</v>
      </c>
    </row>
  </sheetData>
  <mergeCells count="1">
    <mergeCell ref="B2:W2"/>
  </mergeCells>
  <hyperlinks>
    <hyperlink ref="AB3" location="Content!A1" display="Back to content page" xr:uid="{00000000-0004-0000-B500-00000000000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3"/>
  <dimension ref="A1:AC25"/>
  <sheetViews>
    <sheetView workbookViewId="0">
      <selection activeCell="H20" sqref="H20"/>
    </sheetView>
  </sheetViews>
  <sheetFormatPr defaultColWidth="8.7265625" defaultRowHeight="14.5"/>
  <cols>
    <col min="1" max="1" width="32.54296875" customWidth="1"/>
    <col min="2" max="26" width="12.7265625" customWidth="1"/>
  </cols>
  <sheetData>
    <row r="1" spans="1:29">
      <c r="A1" s="18" t="s">
        <v>3146</v>
      </c>
      <c r="B1" s="17"/>
      <c r="C1" s="17"/>
      <c r="D1" s="17"/>
      <c r="E1" s="17"/>
      <c r="F1" s="17"/>
      <c r="G1" s="17"/>
      <c r="H1" s="17"/>
      <c r="I1" s="17"/>
      <c r="J1" s="17"/>
      <c r="K1" s="17"/>
      <c r="L1" s="17"/>
      <c r="M1" s="17"/>
      <c r="N1" s="17"/>
      <c r="O1" s="17"/>
      <c r="P1" s="17"/>
      <c r="Q1" s="17"/>
      <c r="R1" s="17"/>
      <c r="S1" s="17"/>
      <c r="T1" s="17"/>
      <c r="U1" s="17"/>
      <c r="V1" s="17"/>
      <c r="W1" s="17"/>
      <c r="X1" s="17"/>
      <c r="Y1" s="17"/>
      <c r="Z1" s="17"/>
    </row>
    <row r="2" spans="1:29">
      <c r="A2" s="252" t="s">
        <v>31</v>
      </c>
      <c r="B2" s="242" t="s">
        <v>438</v>
      </c>
      <c r="C2" s="242" t="s">
        <v>445</v>
      </c>
      <c r="D2" s="242" t="s">
        <v>446</v>
      </c>
      <c r="E2" s="242" t="s">
        <v>447</v>
      </c>
      <c r="F2" s="242" t="s">
        <v>448</v>
      </c>
      <c r="G2" s="242" t="s">
        <v>439</v>
      </c>
      <c r="H2" s="242" t="s">
        <v>440</v>
      </c>
      <c r="I2" s="242" t="s">
        <v>441</v>
      </c>
      <c r="J2" s="242" t="s">
        <v>34</v>
      </c>
      <c r="K2" s="242" t="s">
        <v>442</v>
      </c>
      <c r="L2" s="242" t="s">
        <v>33</v>
      </c>
      <c r="M2" s="242">
        <v>2011</v>
      </c>
      <c r="N2" s="242">
        <v>2012</v>
      </c>
      <c r="O2" s="242">
        <v>2013</v>
      </c>
      <c r="P2" s="242">
        <v>2014</v>
      </c>
      <c r="Q2" s="242">
        <v>2015</v>
      </c>
      <c r="R2" s="242">
        <v>2016</v>
      </c>
      <c r="S2" s="242">
        <v>2017</v>
      </c>
      <c r="T2" s="242">
        <v>2018</v>
      </c>
      <c r="U2" s="242">
        <v>2019</v>
      </c>
      <c r="V2" s="242">
        <v>2020</v>
      </c>
      <c r="W2" s="242">
        <v>2021</v>
      </c>
      <c r="X2" s="242">
        <v>2022</v>
      </c>
      <c r="Y2" s="242">
        <v>2023</v>
      </c>
      <c r="Z2" s="242">
        <v>2024</v>
      </c>
      <c r="AB2" s="1" t="s">
        <v>528</v>
      </c>
    </row>
    <row r="3" spans="1:29">
      <c r="A3" s="92" t="s">
        <v>13</v>
      </c>
      <c r="B3" s="294"/>
      <c r="C3" s="294"/>
      <c r="D3" s="294"/>
      <c r="E3" s="294"/>
      <c r="F3" s="294"/>
      <c r="G3" s="294"/>
      <c r="H3" s="294"/>
      <c r="I3" s="744">
        <v>1548181</v>
      </c>
      <c r="J3" s="744">
        <v>4116899</v>
      </c>
      <c r="K3" s="744">
        <v>4046890</v>
      </c>
      <c r="L3" s="744">
        <v>3288366</v>
      </c>
      <c r="M3" s="744">
        <v>2990009</v>
      </c>
      <c r="N3" s="744">
        <v>1743452</v>
      </c>
      <c r="O3" s="744">
        <v>3601809</v>
      </c>
      <c r="P3" s="744">
        <v>3941957</v>
      </c>
      <c r="Q3" s="744">
        <v>4229137</v>
      </c>
      <c r="R3" s="744">
        <v>4399821</v>
      </c>
      <c r="S3" s="744">
        <v>3120137</v>
      </c>
      <c r="T3" s="744">
        <v>3878362</v>
      </c>
      <c r="U3" s="744">
        <v>4155124</v>
      </c>
      <c r="V3" s="744">
        <v>1644094</v>
      </c>
      <c r="W3" s="744">
        <v>1641795</v>
      </c>
      <c r="X3" s="294"/>
      <c r="Y3" s="294"/>
      <c r="Z3" s="294"/>
    </row>
    <row r="4" spans="1:29">
      <c r="A4" s="92" t="s">
        <v>12</v>
      </c>
      <c r="B4" s="294"/>
      <c r="C4" s="294"/>
      <c r="D4" s="294"/>
      <c r="E4" s="294"/>
      <c r="F4" s="294"/>
      <c r="G4" s="294"/>
      <c r="H4" s="294"/>
      <c r="I4" s="744">
        <v>382811</v>
      </c>
      <c r="J4" s="744">
        <v>391050</v>
      </c>
      <c r="K4" s="742"/>
      <c r="L4" s="742"/>
      <c r="M4" s="742"/>
      <c r="N4" s="742"/>
      <c r="O4" s="742"/>
      <c r="P4" s="742"/>
      <c r="Q4" s="742"/>
      <c r="R4" s="742"/>
      <c r="S4" s="742"/>
      <c r="T4" s="742"/>
      <c r="U4" s="742"/>
      <c r="V4" s="742"/>
      <c r="W4" s="742"/>
      <c r="X4" s="742"/>
      <c r="Y4" s="294"/>
      <c r="Z4" s="294"/>
      <c r="AB4" s="14"/>
    </row>
    <row r="5" spans="1:29">
      <c r="A5" s="92" t="s">
        <v>483</v>
      </c>
      <c r="B5" s="745" t="s">
        <v>29</v>
      </c>
      <c r="C5" s="745" t="s">
        <v>29</v>
      </c>
      <c r="D5" s="745" t="s">
        <v>29</v>
      </c>
      <c r="E5" s="745" t="s">
        <v>29</v>
      </c>
      <c r="F5" s="745" t="s">
        <v>29</v>
      </c>
      <c r="G5" s="745" t="s">
        <v>29</v>
      </c>
      <c r="H5" s="745" t="s">
        <v>29</v>
      </c>
      <c r="I5" s="745" t="s">
        <v>29</v>
      </c>
      <c r="J5" s="745" t="s">
        <v>29</v>
      </c>
      <c r="K5" s="745" t="s">
        <v>29</v>
      </c>
      <c r="L5" s="745" t="s">
        <v>29</v>
      </c>
      <c r="M5" s="745" t="s">
        <v>29</v>
      </c>
      <c r="N5" s="745" t="s">
        <v>29</v>
      </c>
      <c r="O5" s="745" t="s">
        <v>29</v>
      </c>
      <c r="P5" s="745" t="s">
        <v>29</v>
      </c>
      <c r="Q5" s="745" t="s">
        <v>29</v>
      </c>
      <c r="R5" s="745" t="s">
        <v>29</v>
      </c>
      <c r="S5" s="745" t="s">
        <v>29</v>
      </c>
      <c r="T5" s="745" t="s">
        <v>29</v>
      </c>
      <c r="U5" s="745" t="s">
        <v>29</v>
      </c>
      <c r="V5" s="745" t="s">
        <v>29</v>
      </c>
      <c r="W5" s="745" t="s">
        <v>29</v>
      </c>
      <c r="X5" s="745" t="s">
        <v>29</v>
      </c>
      <c r="Y5" s="294"/>
      <c r="Z5" s="294"/>
    </row>
    <row r="6" spans="1:29">
      <c r="A6" s="92" t="s">
        <v>89</v>
      </c>
      <c r="B6" s="294"/>
      <c r="C6" s="294"/>
      <c r="D6" s="294"/>
      <c r="E6" s="294"/>
      <c r="F6" s="294"/>
      <c r="G6" s="294"/>
      <c r="H6" s="294"/>
      <c r="I6" s="294"/>
      <c r="J6" s="294"/>
      <c r="K6" s="294"/>
      <c r="L6" s="294"/>
      <c r="M6" s="294"/>
      <c r="N6" s="294"/>
      <c r="O6" s="294"/>
      <c r="P6" s="294"/>
      <c r="Q6" s="294"/>
      <c r="R6" s="294"/>
      <c r="S6" s="294"/>
      <c r="T6" s="294"/>
      <c r="U6" s="294"/>
      <c r="V6" s="294"/>
      <c r="W6" s="294"/>
      <c r="X6" s="294"/>
      <c r="Y6" s="294"/>
      <c r="Z6" s="294"/>
    </row>
    <row r="7" spans="1:29">
      <c r="A7" s="92" t="s">
        <v>482</v>
      </c>
      <c r="B7" s="294"/>
      <c r="C7" s="294"/>
      <c r="D7" s="294"/>
      <c r="E7" s="294"/>
      <c r="F7" s="294"/>
      <c r="G7" s="294"/>
      <c r="H7" s="294"/>
      <c r="I7" s="294"/>
      <c r="J7" s="294"/>
      <c r="K7" s="294"/>
      <c r="L7" s="294"/>
      <c r="M7" s="294"/>
      <c r="N7" s="294"/>
      <c r="O7" s="294"/>
      <c r="P7" s="294"/>
      <c r="Q7" s="294"/>
      <c r="R7" s="294"/>
      <c r="S7" s="294"/>
      <c r="T7" s="294"/>
      <c r="U7" s="294"/>
      <c r="V7" s="294"/>
      <c r="W7" s="294"/>
      <c r="X7" s="294"/>
      <c r="Y7" s="294"/>
      <c r="Z7" s="294"/>
    </row>
    <row r="8" spans="1:29">
      <c r="A8" s="92" t="s">
        <v>11</v>
      </c>
      <c r="B8" s="745" t="s">
        <v>29</v>
      </c>
      <c r="C8" s="745" t="s">
        <v>29</v>
      </c>
      <c r="D8" s="745" t="s">
        <v>29</v>
      </c>
      <c r="E8" s="745" t="s">
        <v>29</v>
      </c>
      <c r="F8" s="745" t="s">
        <v>29</v>
      </c>
      <c r="G8" s="745" t="s">
        <v>29</v>
      </c>
      <c r="H8" s="745" t="s">
        <v>29</v>
      </c>
      <c r="I8" s="745" t="s">
        <v>29</v>
      </c>
      <c r="J8" s="745" t="s">
        <v>29</v>
      </c>
      <c r="K8" s="745" t="s">
        <v>29</v>
      </c>
      <c r="L8" s="745" t="s">
        <v>29</v>
      </c>
      <c r="M8" s="745" t="s">
        <v>29</v>
      </c>
      <c r="N8" s="745" t="s">
        <v>29</v>
      </c>
      <c r="O8" s="745" t="s">
        <v>29</v>
      </c>
      <c r="P8" s="745" t="s">
        <v>29</v>
      </c>
      <c r="Q8" s="745" t="s">
        <v>29</v>
      </c>
      <c r="R8" s="745" t="s">
        <v>29</v>
      </c>
      <c r="S8" s="745" t="s">
        <v>29</v>
      </c>
      <c r="T8" s="745" t="s">
        <v>29</v>
      </c>
      <c r="U8" s="745" t="s">
        <v>29</v>
      </c>
      <c r="V8" s="745" t="s">
        <v>29</v>
      </c>
      <c r="W8" s="745" t="s">
        <v>29</v>
      </c>
      <c r="X8" s="745" t="s">
        <v>29</v>
      </c>
      <c r="Y8" s="294"/>
      <c r="Z8" s="294"/>
    </row>
    <row r="9" spans="1:29">
      <c r="A9" s="92" t="s">
        <v>10</v>
      </c>
      <c r="B9" s="294"/>
      <c r="C9" s="294"/>
      <c r="D9" s="294"/>
      <c r="E9" s="294"/>
      <c r="F9" s="294"/>
      <c r="G9" s="294"/>
      <c r="H9" s="294"/>
      <c r="I9" s="294"/>
      <c r="J9" s="294"/>
      <c r="K9" s="294"/>
      <c r="L9" s="294"/>
      <c r="M9" s="294"/>
      <c r="N9" s="294"/>
      <c r="O9" s="294"/>
      <c r="P9" s="294"/>
      <c r="Q9" s="294"/>
      <c r="R9" s="294"/>
      <c r="S9" s="294"/>
      <c r="T9" s="294"/>
      <c r="U9" s="294"/>
      <c r="V9" s="294"/>
      <c r="W9" s="294"/>
      <c r="X9" s="294"/>
      <c r="Y9" s="294"/>
      <c r="Z9" s="294"/>
    </row>
    <row r="10" spans="1:29">
      <c r="A10" s="92" t="s">
        <v>9</v>
      </c>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row>
    <row r="11" spans="1:29">
      <c r="A11" s="92" t="s">
        <v>8</v>
      </c>
      <c r="B11" s="745" t="s">
        <v>29</v>
      </c>
      <c r="C11" s="745" t="s">
        <v>29</v>
      </c>
      <c r="D11" s="745" t="s">
        <v>29</v>
      </c>
      <c r="E11" s="745" t="s">
        <v>29</v>
      </c>
      <c r="F11" s="745" t="s">
        <v>29</v>
      </c>
      <c r="G11" s="745" t="s">
        <v>29</v>
      </c>
      <c r="H11" s="745" t="s">
        <v>29</v>
      </c>
      <c r="I11" s="745" t="s">
        <v>29</v>
      </c>
      <c r="J11" s="745" t="s">
        <v>29</v>
      </c>
      <c r="K11" s="745" t="s">
        <v>29</v>
      </c>
      <c r="L11" s="745" t="s">
        <v>29</v>
      </c>
      <c r="M11" s="745" t="s">
        <v>29</v>
      </c>
      <c r="N11" s="745" t="s">
        <v>29</v>
      </c>
      <c r="O11" s="745" t="s">
        <v>29</v>
      </c>
      <c r="P11" s="745" t="s">
        <v>29</v>
      </c>
      <c r="Q11" s="745" t="s">
        <v>29</v>
      </c>
      <c r="R11" s="745" t="s">
        <v>29</v>
      </c>
      <c r="S11" s="745" t="s">
        <v>29</v>
      </c>
      <c r="T11" s="745" t="s">
        <v>29</v>
      </c>
      <c r="U11" s="745" t="s">
        <v>29</v>
      </c>
      <c r="V11" s="745" t="s">
        <v>29</v>
      </c>
      <c r="W11" s="745" t="s">
        <v>29</v>
      </c>
      <c r="X11" s="745" t="s">
        <v>29</v>
      </c>
      <c r="Y11" s="294"/>
      <c r="Z11" s="294"/>
      <c r="AB11" s="14"/>
    </row>
    <row r="12" spans="1:29">
      <c r="A12" s="92" t="s">
        <v>6</v>
      </c>
      <c r="B12" s="294"/>
      <c r="C12" s="294"/>
      <c r="D12" s="294"/>
      <c r="E12" s="294"/>
      <c r="F12" s="294"/>
      <c r="G12" s="294"/>
      <c r="H12" s="294"/>
      <c r="I12" s="294"/>
      <c r="J12" s="294"/>
      <c r="K12" s="294"/>
      <c r="L12" s="294"/>
      <c r="M12" s="744" t="s">
        <v>2547</v>
      </c>
      <c r="N12" s="744" t="s">
        <v>2548</v>
      </c>
      <c r="O12" s="744" t="s">
        <v>2549</v>
      </c>
      <c r="P12" s="744" t="s">
        <v>2550</v>
      </c>
      <c r="Q12" s="744">
        <v>4770.6000000000004</v>
      </c>
      <c r="R12" s="294"/>
      <c r="S12" s="294"/>
      <c r="T12" s="294"/>
      <c r="U12" s="294"/>
      <c r="V12" s="294"/>
      <c r="W12" s="731">
        <v>3078658</v>
      </c>
      <c r="X12" s="731">
        <v>5568969</v>
      </c>
      <c r="Y12" s="731">
        <v>6964287</v>
      </c>
      <c r="Z12" s="731">
        <v>5522811</v>
      </c>
      <c r="AB12" s="14"/>
      <c r="AC12" s="14"/>
    </row>
    <row r="13" spans="1:29">
      <c r="A13" s="92" t="s">
        <v>5</v>
      </c>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row>
    <row r="14" spans="1:29">
      <c r="A14" s="92" t="s">
        <v>4</v>
      </c>
      <c r="B14" s="745" t="s">
        <v>29</v>
      </c>
      <c r="C14" s="745" t="s">
        <v>29</v>
      </c>
      <c r="D14" s="745" t="s">
        <v>29</v>
      </c>
      <c r="E14" s="745" t="s">
        <v>29</v>
      </c>
      <c r="F14" s="745" t="s">
        <v>29</v>
      </c>
      <c r="G14" s="745" t="s">
        <v>29</v>
      </c>
      <c r="H14" s="745" t="s">
        <v>29</v>
      </c>
      <c r="I14" s="745" t="s">
        <v>29</v>
      </c>
      <c r="J14" s="745" t="s">
        <v>29</v>
      </c>
      <c r="K14" s="745" t="s">
        <v>29</v>
      </c>
      <c r="L14" s="745" t="s">
        <v>29</v>
      </c>
      <c r="M14" s="745" t="s">
        <v>29</v>
      </c>
      <c r="N14" s="745" t="s">
        <v>29</v>
      </c>
      <c r="O14" s="745" t="s">
        <v>29</v>
      </c>
      <c r="P14" s="745" t="s">
        <v>29</v>
      </c>
      <c r="Q14" s="745" t="s">
        <v>29</v>
      </c>
      <c r="R14" s="745" t="s">
        <v>29</v>
      </c>
      <c r="S14" s="745" t="s">
        <v>29</v>
      </c>
      <c r="T14" s="745" t="s">
        <v>29</v>
      </c>
      <c r="U14" s="745" t="s">
        <v>29</v>
      </c>
      <c r="V14" s="745" t="s">
        <v>29</v>
      </c>
      <c r="W14" s="745" t="s">
        <v>29</v>
      </c>
      <c r="X14" s="745" t="s">
        <v>29</v>
      </c>
      <c r="Y14" s="294"/>
      <c r="Z14" s="294"/>
    </row>
    <row r="15" spans="1:29">
      <c r="A15" s="92" t="s">
        <v>3</v>
      </c>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row>
    <row r="16" spans="1:29">
      <c r="A16" s="92" t="s">
        <v>32</v>
      </c>
      <c r="B16" s="294"/>
      <c r="C16" s="294"/>
      <c r="D16" s="294"/>
      <c r="E16" s="294"/>
      <c r="F16" s="294"/>
      <c r="G16" s="294"/>
      <c r="H16" s="744">
        <v>1657000</v>
      </c>
      <c r="I16" s="744">
        <v>1524000</v>
      </c>
      <c r="J16" s="744">
        <v>1569000</v>
      </c>
      <c r="K16" s="744">
        <v>1337983</v>
      </c>
      <c r="L16" s="744">
        <v>1048033</v>
      </c>
      <c r="M16" s="744">
        <v>1380109</v>
      </c>
      <c r="N16" s="744">
        <v>1298454</v>
      </c>
      <c r="O16" s="744">
        <v>1196221</v>
      </c>
      <c r="P16" s="744">
        <v>832215</v>
      </c>
      <c r="Q16" s="744">
        <v>860477</v>
      </c>
      <c r="R16" s="744"/>
      <c r="S16" s="744"/>
      <c r="T16" s="744"/>
      <c r="U16" s="731">
        <v>3538425</v>
      </c>
      <c r="V16" s="731">
        <v>6246442</v>
      </c>
      <c r="W16" s="731">
        <v>6005968</v>
      </c>
      <c r="X16" s="731">
        <v>5928144</v>
      </c>
      <c r="Y16" s="731">
        <v>5760555</v>
      </c>
      <c r="Z16" s="731">
        <v>6855930</v>
      </c>
      <c r="AC16" s="14"/>
    </row>
    <row r="17" spans="1:26">
      <c r="A17" s="92" t="s">
        <v>1</v>
      </c>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row>
    <row r="18" spans="1:26">
      <c r="A18" s="92" t="s">
        <v>0</v>
      </c>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row>
    <row r="21" spans="1:26">
      <c r="A21" s="94" t="s">
        <v>20</v>
      </c>
    </row>
    <row r="22" spans="1:26">
      <c r="A22" s="241" t="s">
        <v>2767</v>
      </c>
    </row>
    <row r="23" spans="1:26">
      <c r="A23" s="241" t="s">
        <v>2788</v>
      </c>
    </row>
    <row r="24" spans="1:26">
      <c r="A24" s="241" t="s">
        <v>2876</v>
      </c>
    </row>
    <row r="25" spans="1:26">
      <c r="A25" s="241" t="s">
        <v>3321</v>
      </c>
    </row>
  </sheetData>
  <hyperlinks>
    <hyperlink ref="AB2" location="Content!A1" display="Back to content page" xr:uid="{00000000-0004-0000-B600-00000000000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4"/>
  <dimension ref="A1:AV28"/>
  <sheetViews>
    <sheetView topLeftCell="A10" zoomScale="89" zoomScaleNormal="89" workbookViewId="0">
      <selection activeCell="L23" sqref="L23"/>
    </sheetView>
  </sheetViews>
  <sheetFormatPr defaultColWidth="9.26953125" defaultRowHeight="18" customHeight="1"/>
  <cols>
    <col min="1" max="1" width="34.54296875" style="44" customWidth="1"/>
    <col min="2" max="43" width="9.7265625" style="17" customWidth="1"/>
    <col min="44" max="47" width="9.26953125" style="17"/>
    <col min="48" max="48" width="25.7265625" style="17" customWidth="1"/>
    <col min="49" max="16384" width="9.26953125" style="17"/>
  </cols>
  <sheetData>
    <row r="1" spans="1:48" ht="18" customHeight="1">
      <c r="A1" s="40" t="s">
        <v>3147</v>
      </c>
    </row>
    <row r="2" spans="1:48" ht="18" customHeight="1">
      <c r="A2" s="252"/>
      <c r="B2" s="993" t="s">
        <v>453</v>
      </c>
      <c r="C2" s="994"/>
      <c r="D2" s="994"/>
      <c r="E2" s="994"/>
      <c r="F2" s="994"/>
      <c r="G2" s="994"/>
      <c r="H2" s="994"/>
      <c r="I2" s="994"/>
      <c r="J2" s="994"/>
      <c r="K2" s="994"/>
      <c r="L2" s="994"/>
      <c r="M2" s="994"/>
      <c r="N2" s="994"/>
      <c r="O2" s="994"/>
      <c r="P2" s="994"/>
      <c r="Q2" s="994"/>
      <c r="R2" s="994"/>
      <c r="S2" s="994"/>
      <c r="T2" s="994"/>
      <c r="U2" s="994"/>
      <c r="V2" s="994"/>
      <c r="W2" s="994"/>
      <c r="X2" s="994"/>
      <c r="Y2" s="994"/>
      <c r="Z2" s="994"/>
      <c r="AA2" s="994"/>
      <c r="AB2" s="994"/>
      <c r="AC2" s="994"/>
      <c r="AD2" s="994"/>
      <c r="AE2" s="994"/>
      <c r="AF2" s="994"/>
      <c r="AG2" s="994"/>
      <c r="AH2" s="994"/>
      <c r="AI2" s="994"/>
      <c r="AJ2" s="994"/>
      <c r="AK2" s="994"/>
      <c r="AL2" s="994"/>
      <c r="AM2" s="994"/>
      <c r="AN2" s="994"/>
      <c r="AO2" s="994"/>
      <c r="AP2" s="994"/>
      <c r="AQ2" s="994"/>
      <c r="AR2" s="994"/>
      <c r="AS2" s="493"/>
      <c r="AT2" s="493"/>
    </row>
    <row r="3" spans="1:48" s="40" customFormat="1" ht="18" customHeight="1">
      <c r="A3" s="252" t="s">
        <v>31</v>
      </c>
      <c r="B3" s="242" t="s">
        <v>451</v>
      </c>
      <c r="C3" s="242" t="s">
        <v>454</v>
      </c>
      <c r="D3" s="242" t="s">
        <v>455</v>
      </c>
      <c r="E3" s="242" t="s">
        <v>456</v>
      </c>
      <c r="F3" s="242" t="s">
        <v>457</v>
      </c>
      <c r="G3" s="242" t="s">
        <v>452</v>
      </c>
      <c r="H3" s="242" t="s">
        <v>458</v>
      </c>
      <c r="I3" s="242" t="s">
        <v>459</v>
      </c>
      <c r="J3" s="242" t="s">
        <v>460</v>
      </c>
      <c r="K3" s="242" t="s">
        <v>461</v>
      </c>
      <c r="L3" s="242" t="s">
        <v>436</v>
      </c>
      <c r="M3" s="242" t="s">
        <v>462</v>
      </c>
      <c r="N3" s="242" t="s">
        <v>463</v>
      </c>
      <c r="O3" s="242" t="s">
        <v>464</v>
      </c>
      <c r="P3" s="242" t="s">
        <v>465</v>
      </c>
      <c r="Q3" s="242" t="s">
        <v>437</v>
      </c>
      <c r="R3" s="242" t="s">
        <v>466</v>
      </c>
      <c r="S3" s="242" t="s">
        <v>467</v>
      </c>
      <c r="T3" s="242" t="s">
        <v>468</v>
      </c>
      <c r="U3" s="242" t="s">
        <v>469</v>
      </c>
      <c r="V3" s="242" t="s">
        <v>438</v>
      </c>
      <c r="W3" s="242" t="s">
        <v>445</v>
      </c>
      <c r="X3" s="242" t="s">
        <v>446</v>
      </c>
      <c r="Y3" s="242" t="s">
        <v>447</v>
      </c>
      <c r="Z3" s="242" t="s">
        <v>448</v>
      </c>
      <c r="AA3" s="242" t="s">
        <v>439</v>
      </c>
      <c r="AB3" s="242" t="s">
        <v>440</v>
      </c>
      <c r="AC3" s="242" t="s">
        <v>441</v>
      </c>
      <c r="AD3" s="242" t="s">
        <v>34</v>
      </c>
      <c r="AE3" s="242" t="s">
        <v>442</v>
      </c>
      <c r="AF3" s="242" t="s">
        <v>33</v>
      </c>
      <c r="AG3" s="242">
        <v>2011</v>
      </c>
      <c r="AH3" s="242">
        <v>2012</v>
      </c>
      <c r="AI3" s="242">
        <v>2013</v>
      </c>
      <c r="AJ3" s="242">
        <v>2014</v>
      </c>
      <c r="AK3" s="242">
        <v>2015</v>
      </c>
      <c r="AL3" s="242">
        <v>2016</v>
      </c>
      <c r="AM3" s="242">
        <v>2017</v>
      </c>
      <c r="AN3" s="242">
        <v>2018</v>
      </c>
      <c r="AO3" s="242">
        <v>2019</v>
      </c>
      <c r="AP3" s="242">
        <v>2020</v>
      </c>
      <c r="AQ3" s="242">
        <v>2021</v>
      </c>
      <c r="AR3" s="242">
        <v>2022</v>
      </c>
      <c r="AS3" s="242">
        <v>2023</v>
      </c>
      <c r="AT3" s="242">
        <v>2024</v>
      </c>
      <c r="AU3" s="17"/>
      <c r="AV3" s="1" t="s">
        <v>528</v>
      </c>
    </row>
    <row r="4" spans="1:48" s="14" customFormat="1" ht="18" customHeight="1">
      <c r="A4" s="92" t="s">
        <v>13</v>
      </c>
      <c r="B4" s="280"/>
      <c r="C4" s="280"/>
      <c r="D4" s="280"/>
      <c r="E4" s="280"/>
      <c r="F4" s="280"/>
      <c r="G4" s="280"/>
      <c r="H4" s="280"/>
      <c r="I4" s="280"/>
      <c r="J4" s="280"/>
      <c r="K4" s="280"/>
      <c r="L4" s="280"/>
      <c r="M4" s="280"/>
      <c r="N4" s="280"/>
      <c r="O4" s="280"/>
      <c r="P4" s="280"/>
      <c r="Q4" s="280"/>
      <c r="R4" s="280"/>
      <c r="S4" s="280"/>
      <c r="T4" s="280"/>
      <c r="U4" s="280"/>
      <c r="V4" s="280"/>
      <c r="W4" s="280"/>
      <c r="X4" s="746">
        <v>796</v>
      </c>
      <c r="Y4" s="746">
        <v>902</v>
      </c>
      <c r="Z4" s="746">
        <v>811</v>
      </c>
      <c r="AA4" s="746">
        <v>1104</v>
      </c>
      <c r="AB4" s="746">
        <v>1366</v>
      </c>
      <c r="AC4" s="744">
        <v>19999.621921999998</v>
      </c>
      <c r="AD4" s="744">
        <v>181753.85561900001</v>
      </c>
      <c r="AE4" s="744">
        <v>196018.76717400001</v>
      </c>
      <c r="AF4" s="744">
        <v>136985.31032700001</v>
      </c>
      <c r="AG4" s="744">
        <v>135007.88648399999</v>
      </c>
      <c r="AH4" s="744">
        <v>74765.849468</v>
      </c>
      <c r="AI4" s="744">
        <v>158082.338093</v>
      </c>
      <c r="AJ4" s="744">
        <v>177031.67443499999</v>
      </c>
      <c r="AK4" s="744">
        <v>237353.199418</v>
      </c>
      <c r="AL4" s="744">
        <v>458564.05294200004</v>
      </c>
      <c r="AM4" s="744">
        <v>444645.92714599997</v>
      </c>
      <c r="AN4" s="744">
        <v>713436.63778999995</v>
      </c>
      <c r="AO4" s="744">
        <v>626135.58346799994</v>
      </c>
      <c r="AP4" s="744">
        <v>47601.143738999999</v>
      </c>
      <c r="AQ4" s="744">
        <v>26951.005464999998</v>
      </c>
      <c r="AR4" s="740"/>
      <c r="AS4" s="740"/>
      <c r="AT4" s="740"/>
      <c r="AU4" s="33"/>
    </row>
    <row r="5" spans="1:48" s="14" customFormat="1" ht="18" customHeight="1">
      <c r="A5" s="92" t="s">
        <v>12</v>
      </c>
      <c r="B5" s="280"/>
      <c r="C5" s="280"/>
      <c r="D5" s="280"/>
      <c r="E5" s="280"/>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c r="AK5" s="280"/>
      <c r="AL5" s="280"/>
      <c r="AM5" s="280"/>
      <c r="AN5" s="280"/>
      <c r="AO5" s="280"/>
      <c r="AP5" s="280"/>
      <c r="AQ5" s="740"/>
      <c r="AR5" s="740"/>
      <c r="AS5" s="740"/>
      <c r="AT5" s="740"/>
      <c r="AU5" s="17"/>
    </row>
    <row r="6" spans="1:48" s="14" customFormat="1" ht="18" customHeight="1">
      <c r="A6" s="92" t="s">
        <v>483</v>
      </c>
      <c r="B6" s="745" t="s">
        <v>29</v>
      </c>
      <c r="C6" s="745" t="s">
        <v>29</v>
      </c>
      <c r="D6" s="745" t="s">
        <v>29</v>
      </c>
      <c r="E6" s="745" t="s">
        <v>29</v>
      </c>
      <c r="F6" s="745" t="s">
        <v>29</v>
      </c>
      <c r="G6" s="745" t="s">
        <v>29</v>
      </c>
      <c r="H6" s="745" t="s">
        <v>29</v>
      </c>
      <c r="I6" s="745" t="s">
        <v>29</v>
      </c>
      <c r="J6" s="745" t="s">
        <v>29</v>
      </c>
      <c r="K6" s="745" t="s">
        <v>29</v>
      </c>
      <c r="L6" s="745" t="s">
        <v>29</v>
      </c>
      <c r="M6" s="745" t="s">
        <v>29</v>
      </c>
      <c r="N6" s="745" t="s">
        <v>29</v>
      </c>
      <c r="O6" s="745" t="s">
        <v>29</v>
      </c>
      <c r="P6" s="745" t="s">
        <v>29</v>
      </c>
      <c r="Q6" s="745" t="s">
        <v>29</v>
      </c>
      <c r="R6" s="745" t="s">
        <v>29</v>
      </c>
      <c r="S6" s="745" t="s">
        <v>29</v>
      </c>
      <c r="T6" s="745" t="s">
        <v>29</v>
      </c>
      <c r="U6" s="745" t="s">
        <v>29</v>
      </c>
      <c r="V6" s="745" t="s">
        <v>29</v>
      </c>
      <c r="W6" s="745" t="s">
        <v>29</v>
      </c>
      <c r="X6" s="745" t="s">
        <v>29</v>
      </c>
      <c r="Y6" s="745" t="s">
        <v>29</v>
      </c>
      <c r="Z6" s="745" t="s">
        <v>29</v>
      </c>
      <c r="AA6" s="745" t="s">
        <v>29</v>
      </c>
      <c r="AB6" s="745" t="s">
        <v>29</v>
      </c>
      <c r="AC6" s="745" t="s">
        <v>29</v>
      </c>
      <c r="AD6" s="745" t="s">
        <v>29</v>
      </c>
      <c r="AE6" s="745" t="s">
        <v>29</v>
      </c>
      <c r="AF6" s="745" t="s">
        <v>29</v>
      </c>
      <c r="AG6" s="745" t="s">
        <v>29</v>
      </c>
      <c r="AH6" s="745" t="s">
        <v>29</v>
      </c>
      <c r="AI6" s="745" t="s">
        <v>29</v>
      </c>
      <c r="AJ6" s="745" t="s">
        <v>29</v>
      </c>
      <c r="AK6" s="745" t="s">
        <v>29</v>
      </c>
      <c r="AL6" s="745" t="s">
        <v>29</v>
      </c>
      <c r="AM6" s="745" t="s">
        <v>29</v>
      </c>
      <c r="AN6" s="745" t="s">
        <v>29</v>
      </c>
      <c r="AO6" s="745" t="s">
        <v>29</v>
      </c>
      <c r="AP6" s="745" t="s">
        <v>29</v>
      </c>
      <c r="AQ6" s="745" t="s">
        <v>29</v>
      </c>
      <c r="AR6" s="745" t="s">
        <v>29</v>
      </c>
      <c r="AS6" s="740"/>
      <c r="AT6" s="740"/>
      <c r="AU6" s="17"/>
    </row>
    <row r="7" spans="1:48" s="14" customFormat="1" ht="18" customHeight="1">
      <c r="A7" s="92" t="s">
        <v>89</v>
      </c>
      <c r="B7" s="280">
        <v>429.4</v>
      </c>
      <c r="C7" s="280">
        <v>613.20000000000005</v>
      </c>
      <c r="D7" s="280">
        <v>405.6</v>
      </c>
      <c r="E7" s="280">
        <v>372.6</v>
      </c>
      <c r="F7" s="280">
        <v>345.6</v>
      </c>
      <c r="G7" s="280">
        <v>292</v>
      </c>
      <c r="H7" s="280">
        <v>320</v>
      </c>
      <c r="I7" s="280">
        <v>359</v>
      </c>
      <c r="J7" s="280">
        <v>389</v>
      </c>
      <c r="K7" s="280"/>
      <c r="L7" s="280">
        <v>260</v>
      </c>
      <c r="M7" s="280"/>
      <c r="N7" s="280"/>
      <c r="O7" s="280"/>
      <c r="P7" s="280">
        <v>29</v>
      </c>
      <c r="Q7" s="280">
        <v>29</v>
      </c>
      <c r="R7" s="280"/>
      <c r="S7" s="280"/>
      <c r="T7" s="280">
        <v>71</v>
      </c>
      <c r="U7" s="280">
        <v>73</v>
      </c>
      <c r="V7" s="280">
        <v>94</v>
      </c>
      <c r="W7" s="280">
        <v>111</v>
      </c>
      <c r="X7" s="280">
        <v>80</v>
      </c>
      <c r="Y7" s="280">
        <v>71</v>
      </c>
      <c r="Z7" s="280">
        <v>70</v>
      </c>
      <c r="AA7" s="280">
        <v>140</v>
      </c>
      <c r="AB7" s="280">
        <v>86</v>
      </c>
      <c r="AC7" s="280">
        <v>79</v>
      </c>
      <c r="AD7" s="280">
        <v>95</v>
      </c>
      <c r="AE7" s="280">
        <v>85</v>
      </c>
      <c r="AF7" s="280"/>
      <c r="AG7" s="280"/>
      <c r="AH7" s="280"/>
      <c r="AI7" s="280"/>
      <c r="AJ7" s="280"/>
      <c r="AK7" s="280"/>
      <c r="AL7" s="280"/>
      <c r="AM7" s="280"/>
      <c r="AN7" s="280"/>
      <c r="AO7" s="280"/>
      <c r="AP7" s="280"/>
      <c r="AQ7" s="280"/>
      <c r="AR7" s="280"/>
      <c r="AS7" s="740"/>
      <c r="AT7" s="740"/>
    </row>
    <row r="8" spans="1:48" s="14" customFormat="1" ht="18" customHeight="1">
      <c r="A8" s="92" t="s">
        <v>482</v>
      </c>
      <c r="B8" s="280"/>
      <c r="C8" s="280"/>
      <c r="D8" s="280"/>
      <c r="E8" s="280"/>
      <c r="F8" s="280"/>
      <c r="G8" s="280"/>
      <c r="H8" s="280"/>
      <c r="I8" s="280"/>
      <c r="J8" s="280"/>
      <c r="K8" s="280"/>
      <c r="L8" s="280"/>
      <c r="M8" s="280"/>
      <c r="N8" s="280"/>
      <c r="O8" s="280"/>
      <c r="P8" s="280"/>
      <c r="Q8" s="280"/>
      <c r="R8" s="280"/>
      <c r="S8" s="280"/>
      <c r="T8" s="280"/>
      <c r="U8" s="280"/>
      <c r="V8" s="280"/>
      <c r="W8" s="280"/>
      <c r="X8" s="280"/>
      <c r="Y8" s="280"/>
      <c r="Z8" s="280"/>
      <c r="AA8" s="280"/>
      <c r="AB8" s="280"/>
      <c r="AC8" s="280"/>
      <c r="AD8" s="280"/>
      <c r="AE8" s="280"/>
      <c r="AF8" s="280"/>
      <c r="AG8" s="280"/>
      <c r="AH8" s="280"/>
      <c r="AI8" s="280"/>
      <c r="AJ8" s="280"/>
      <c r="AK8" s="280"/>
      <c r="AL8" s="280"/>
      <c r="AM8" s="280"/>
      <c r="AN8" s="280"/>
      <c r="AO8" s="280"/>
      <c r="AP8" s="280"/>
      <c r="AQ8" s="280"/>
      <c r="AR8" s="280"/>
      <c r="AS8" s="740"/>
      <c r="AT8" s="740"/>
    </row>
    <row r="9" spans="1:48" s="14" customFormat="1" ht="18" customHeight="1">
      <c r="A9" s="92" t="s">
        <v>11</v>
      </c>
      <c r="B9" s="280"/>
      <c r="C9" s="280"/>
      <c r="D9" s="280"/>
      <c r="E9" s="280"/>
      <c r="F9" s="280"/>
      <c r="G9" s="280"/>
      <c r="H9" s="280"/>
      <c r="I9" s="280"/>
      <c r="J9" s="280"/>
      <c r="K9" s="280"/>
      <c r="L9" s="280"/>
      <c r="M9" s="280"/>
      <c r="N9" s="280"/>
      <c r="O9" s="280"/>
      <c r="P9" s="280"/>
      <c r="Q9" s="280"/>
      <c r="R9" s="280"/>
      <c r="S9" s="280"/>
      <c r="T9" s="280"/>
      <c r="U9" s="280"/>
      <c r="V9" s="280"/>
      <c r="W9" s="280"/>
      <c r="X9" s="280"/>
      <c r="Y9" s="280"/>
      <c r="Z9" s="280"/>
      <c r="AA9" s="280"/>
      <c r="AB9" s="280"/>
      <c r="AC9" s="280"/>
      <c r="AD9" s="280"/>
      <c r="AE9" s="280"/>
      <c r="AF9" s="280"/>
      <c r="AG9" s="280"/>
      <c r="AH9" s="280"/>
      <c r="AI9" s="280"/>
      <c r="AJ9" s="280"/>
      <c r="AK9" s="280"/>
      <c r="AL9" s="280"/>
      <c r="AM9" s="280"/>
      <c r="AN9" s="280"/>
      <c r="AO9" s="280"/>
      <c r="AP9" s="280"/>
      <c r="AQ9" s="280"/>
      <c r="AR9" s="280"/>
      <c r="AS9" s="740"/>
      <c r="AT9" s="740"/>
    </row>
    <row r="10" spans="1:48" s="14" customFormat="1" ht="18" customHeight="1">
      <c r="A10" s="92" t="s">
        <v>10</v>
      </c>
      <c r="B10" s="280"/>
      <c r="C10" s="280"/>
      <c r="D10" s="280"/>
      <c r="E10" s="280"/>
      <c r="F10" s="280"/>
      <c r="G10" s="280"/>
      <c r="H10" s="280"/>
      <c r="I10" s="280"/>
      <c r="J10" s="280"/>
      <c r="K10" s="280"/>
      <c r="L10" s="280"/>
      <c r="M10" s="280"/>
      <c r="N10" s="280"/>
      <c r="O10" s="280"/>
      <c r="P10" s="280"/>
      <c r="Q10" s="280"/>
      <c r="R10" s="280"/>
      <c r="S10" s="280"/>
      <c r="T10" s="280"/>
      <c r="U10" s="280"/>
      <c r="V10" s="280"/>
      <c r="W10" s="280"/>
      <c r="X10" s="280"/>
      <c r="Y10" s="280"/>
      <c r="Z10" s="280"/>
      <c r="AA10" s="280"/>
      <c r="AB10" s="280"/>
      <c r="AC10" s="280"/>
      <c r="AD10" s="280">
        <v>10</v>
      </c>
      <c r="AE10" s="280"/>
      <c r="AF10" s="280"/>
      <c r="AG10" s="280"/>
      <c r="AH10" s="280"/>
      <c r="AI10" s="280"/>
      <c r="AJ10" s="280"/>
      <c r="AK10" s="280"/>
      <c r="AL10" s="280"/>
      <c r="AM10" s="280"/>
      <c r="AN10" s="280"/>
      <c r="AO10" s="280"/>
      <c r="AP10" s="280"/>
      <c r="AQ10" s="280"/>
      <c r="AR10" s="280"/>
      <c r="AS10" s="740"/>
      <c r="AT10" s="740"/>
    </row>
    <row r="11" spans="1:48" s="14" customFormat="1" ht="18" customHeight="1">
      <c r="A11" s="92" t="s">
        <v>9</v>
      </c>
      <c r="B11" s="280">
        <v>79.722999999999999</v>
      </c>
      <c r="C11" s="280">
        <v>77.936999999999998</v>
      </c>
      <c r="D11" s="280">
        <v>97</v>
      </c>
      <c r="E11" s="280">
        <v>102.354</v>
      </c>
      <c r="F11" s="280">
        <v>102.294</v>
      </c>
      <c r="G11" s="280">
        <v>113.48399999999999</v>
      </c>
      <c r="H11" s="280">
        <v>121.45699999999999</v>
      </c>
      <c r="I11" s="280">
        <v>107</v>
      </c>
      <c r="J11" s="280">
        <v>114</v>
      </c>
      <c r="K11" s="280">
        <v>111</v>
      </c>
      <c r="L11" s="280">
        <v>115.46899999999999</v>
      </c>
      <c r="M11" s="280">
        <v>101.08</v>
      </c>
      <c r="N11" s="280">
        <v>87.873000000000005</v>
      </c>
      <c r="O11" s="280">
        <v>65.361999999999995</v>
      </c>
      <c r="P11" s="280">
        <v>41</v>
      </c>
      <c r="Q11" s="280">
        <v>22</v>
      </c>
      <c r="R11" s="280">
        <v>26</v>
      </c>
      <c r="S11" s="280">
        <v>17</v>
      </c>
      <c r="T11" s="280">
        <v>21</v>
      </c>
      <c r="U11" s="280">
        <v>19.245415384615384</v>
      </c>
      <c r="V11" s="280">
        <v>27</v>
      </c>
      <c r="W11" s="280">
        <v>22</v>
      </c>
      <c r="X11" s="280">
        <v>37</v>
      </c>
      <c r="Y11" s="280">
        <v>30</v>
      </c>
      <c r="Z11" s="280">
        <v>26</v>
      </c>
      <c r="AA11" s="280"/>
      <c r="AB11" s="280"/>
      <c r="AC11" s="280"/>
      <c r="AD11" s="280">
        <v>54.3</v>
      </c>
      <c r="AE11" s="280">
        <v>38.299999999999997</v>
      </c>
      <c r="AF11" s="280">
        <v>36</v>
      </c>
      <c r="AG11" s="280">
        <v>17.399999999999999</v>
      </c>
      <c r="AH11" s="280">
        <v>48</v>
      </c>
      <c r="AI11" s="280">
        <v>44.3</v>
      </c>
      <c r="AJ11" s="280">
        <v>9.3000000000000007</v>
      </c>
      <c r="AK11" s="280">
        <v>7</v>
      </c>
      <c r="AL11" s="280"/>
      <c r="AM11" s="280"/>
      <c r="AN11" s="280"/>
      <c r="AO11" s="280"/>
      <c r="AP11" s="280"/>
      <c r="AQ11" s="280"/>
      <c r="AR11" s="280"/>
      <c r="AS11" s="740"/>
      <c r="AT11" s="740"/>
    </row>
    <row r="12" spans="1:48" s="14" customFormat="1" ht="18" customHeight="1">
      <c r="A12" s="92" t="s">
        <v>8</v>
      </c>
      <c r="B12" s="745" t="s">
        <v>29</v>
      </c>
      <c r="C12" s="745" t="s">
        <v>29</v>
      </c>
      <c r="D12" s="745" t="s">
        <v>29</v>
      </c>
      <c r="E12" s="745" t="s">
        <v>29</v>
      </c>
      <c r="F12" s="745" t="s">
        <v>29</v>
      </c>
      <c r="G12" s="745" t="s">
        <v>29</v>
      </c>
      <c r="H12" s="745" t="s">
        <v>29</v>
      </c>
      <c r="I12" s="745" t="s">
        <v>29</v>
      </c>
      <c r="J12" s="745" t="s">
        <v>29</v>
      </c>
      <c r="K12" s="745" t="s">
        <v>29</v>
      </c>
      <c r="L12" s="745" t="s">
        <v>29</v>
      </c>
      <c r="M12" s="745" t="s">
        <v>29</v>
      </c>
      <c r="N12" s="745" t="s">
        <v>29</v>
      </c>
      <c r="O12" s="745" t="s">
        <v>29</v>
      </c>
      <c r="P12" s="745" t="s">
        <v>29</v>
      </c>
      <c r="Q12" s="745" t="s">
        <v>29</v>
      </c>
      <c r="R12" s="745" t="s">
        <v>29</v>
      </c>
      <c r="S12" s="745" t="s">
        <v>29</v>
      </c>
      <c r="T12" s="745" t="s">
        <v>29</v>
      </c>
      <c r="U12" s="745" t="s">
        <v>29</v>
      </c>
      <c r="V12" s="745" t="s">
        <v>29</v>
      </c>
      <c r="W12" s="745" t="s">
        <v>29</v>
      </c>
      <c r="X12" s="745" t="s">
        <v>29</v>
      </c>
      <c r="Y12" s="745" t="s">
        <v>29</v>
      </c>
      <c r="Z12" s="745" t="s">
        <v>29</v>
      </c>
      <c r="AA12" s="745" t="s">
        <v>29</v>
      </c>
      <c r="AB12" s="745" t="s">
        <v>29</v>
      </c>
      <c r="AC12" s="745" t="s">
        <v>29</v>
      </c>
      <c r="AD12" s="745" t="s">
        <v>29</v>
      </c>
      <c r="AE12" s="745" t="s">
        <v>29</v>
      </c>
      <c r="AF12" s="745" t="s">
        <v>29</v>
      </c>
      <c r="AG12" s="745" t="s">
        <v>29</v>
      </c>
      <c r="AH12" s="745" t="s">
        <v>29</v>
      </c>
      <c r="AI12" s="745" t="s">
        <v>29</v>
      </c>
      <c r="AJ12" s="745" t="s">
        <v>29</v>
      </c>
      <c r="AK12" s="745" t="s">
        <v>29</v>
      </c>
      <c r="AL12" s="745" t="s">
        <v>29</v>
      </c>
      <c r="AM12" s="745" t="s">
        <v>29</v>
      </c>
      <c r="AN12" s="745" t="s">
        <v>29</v>
      </c>
      <c r="AO12" s="745" t="s">
        <v>29</v>
      </c>
      <c r="AP12" s="745" t="s">
        <v>29</v>
      </c>
      <c r="AQ12" s="745" t="s">
        <v>29</v>
      </c>
      <c r="AR12" s="745" t="s">
        <v>29</v>
      </c>
      <c r="AS12" s="745" t="s">
        <v>29</v>
      </c>
      <c r="AT12" s="745" t="s">
        <v>29</v>
      </c>
    </row>
    <row r="13" spans="1:48" s="14" customFormat="1" ht="18" customHeight="1">
      <c r="A13" s="92" t="s">
        <v>6</v>
      </c>
      <c r="B13" s="280"/>
      <c r="C13" s="280"/>
      <c r="D13" s="280"/>
      <c r="E13" s="280"/>
      <c r="F13" s="280"/>
      <c r="G13" s="280"/>
      <c r="H13" s="280"/>
      <c r="I13" s="280"/>
      <c r="J13" s="280"/>
      <c r="K13" s="280"/>
      <c r="L13" s="280"/>
      <c r="M13" s="280"/>
      <c r="N13" s="280"/>
      <c r="O13" s="280"/>
      <c r="P13" s="280"/>
      <c r="Q13" s="280"/>
      <c r="R13" s="280"/>
      <c r="S13" s="280"/>
      <c r="T13" s="280"/>
      <c r="U13" s="280"/>
      <c r="V13" s="280"/>
      <c r="W13" s="280"/>
      <c r="X13" s="280"/>
      <c r="Y13" s="280">
        <v>82</v>
      </c>
      <c r="Z13" s="280">
        <v>106</v>
      </c>
      <c r="AA13" s="280">
        <v>172</v>
      </c>
      <c r="AB13" s="280">
        <v>342</v>
      </c>
      <c r="AC13" s="280">
        <v>320</v>
      </c>
      <c r="AD13" s="280">
        <v>114</v>
      </c>
      <c r="AE13" s="280">
        <v>163</v>
      </c>
      <c r="AF13" s="280">
        <v>254.29999999999998</v>
      </c>
      <c r="AG13" s="280">
        <v>108.7</v>
      </c>
      <c r="AH13" s="280">
        <v>124.6</v>
      </c>
      <c r="AI13" s="280">
        <v>104.3</v>
      </c>
      <c r="AJ13" s="280">
        <v>129.80000000000001</v>
      </c>
      <c r="AK13" s="280">
        <v>143</v>
      </c>
      <c r="AL13" s="280">
        <v>313.69378740000002</v>
      </c>
      <c r="AM13" s="280">
        <v>424.72332060000002</v>
      </c>
      <c r="AN13" s="280">
        <v>875.00522919345713</v>
      </c>
      <c r="AO13" s="280">
        <v>792.85449311665388</v>
      </c>
      <c r="AP13" s="280">
        <v>184.71528873454</v>
      </c>
      <c r="AQ13" s="280">
        <v>88.819480000000013</v>
      </c>
      <c r="AR13" s="280">
        <v>344.6</v>
      </c>
      <c r="AS13" s="731">
        <v>564</v>
      </c>
      <c r="AT13" s="731">
        <v>483</v>
      </c>
    </row>
    <row r="14" spans="1:48" s="14" customFormat="1" ht="18" customHeight="1">
      <c r="A14" s="92" t="s">
        <v>5</v>
      </c>
      <c r="B14" s="280"/>
      <c r="C14" s="280"/>
      <c r="D14" s="280"/>
      <c r="E14" s="280"/>
      <c r="F14" s="280"/>
      <c r="G14" s="280"/>
      <c r="H14" s="280"/>
      <c r="I14" s="280"/>
      <c r="J14" s="280"/>
      <c r="K14" s="280"/>
      <c r="L14" s="280">
        <v>67.343000000000004</v>
      </c>
      <c r="M14" s="280">
        <v>58.558</v>
      </c>
      <c r="N14" s="280">
        <v>46.143000000000001</v>
      </c>
      <c r="O14" s="280">
        <v>24.2</v>
      </c>
      <c r="P14" s="280">
        <v>34.700000000000003</v>
      </c>
      <c r="Q14" s="280">
        <v>48.5</v>
      </c>
      <c r="R14" s="280"/>
      <c r="S14" s="280"/>
      <c r="T14" s="280"/>
      <c r="U14" s="280"/>
      <c r="V14" s="280"/>
      <c r="W14" s="280"/>
      <c r="X14" s="280"/>
      <c r="Y14" s="280"/>
      <c r="Z14" s="280"/>
      <c r="AA14" s="280"/>
      <c r="AB14" s="280"/>
      <c r="AC14" s="280"/>
      <c r="AD14" s="280"/>
      <c r="AE14" s="280"/>
      <c r="AF14" s="280"/>
      <c r="AG14" s="280"/>
      <c r="AH14" s="280"/>
      <c r="AI14" s="280"/>
      <c r="AJ14" s="280"/>
      <c r="AK14" s="280"/>
      <c r="AL14" s="280"/>
      <c r="AM14" s="280"/>
      <c r="AN14" s="280"/>
      <c r="AO14" s="280"/>
      <c r="AP14" s="280"/>
      <c r="AQ14" s="280"/>
      <c r="AR14" s="280"/>
      <c r="AS14" s="740"/>
      <c r="AT14" s="740"/>
    </row>
    <row r="15" spans="1:48" s="14" customFormat="1" ht="18" customHeight="1">
      <c r="A15" s="92" t="s">
        <v>4</v>
      </c>
      <c r="B15" s="745" t="s">
        <v>29</v>
      </c>
      <c r="C15" s="745" t="s">
        <v>29</v>
      </c>
      <c r="D15" s="745" t="s">
        <v>29</v>
      </c>
      <c r="E15" s="745" t="s">
        <v>29</v>
      </c>
      <c r="F15" s="745" t="s">
        <v>29</v>
      </c>
      <c r="G15" s="745" t="s">
        <v>29</v>
      </c>
      <c r="H15" s="745" t="s">
        <v>29</v>
      </c>
      <c r="I15" s="745" t="s">
        <v>29</v>
      </c>
      <c r="J15" s="745" t="s">
        <v>29</v>
      </c>
      <c r="K15" s="745" t="s">
        <v>29</v>
      </c>
      <c r="L15" s="745" t="s">
        <v>29</v>
      </c>
      <c r="M15" s="745" t="s">
        <v>29</v>
      </c>
      <c r="N15" s="745" t="s">
        <v>29</v>
      </c>
      <c r="O15" s="745" t="s">
        <v>29</v>
      </c>
      <c r="P15" s="745" t="s">
        <v>29</v>
      </c>
      <c r="Q15" s="745" t="s">
        <v>29</v>
      </c>
      <c r="R15" s="745" t="s">
        <v>29</v>
      </c>
      <c r="S15" s="745" t="s">
        <v>29</v>
      </c>
      <c r="T15" s="745" t="s">
        <v>29</v>
      </c>
      <c r="U15" s="745" t="s">
        <v>29</v>
      </c>
      <c r="V15" s="745" t="s">
        <v>29</v>
      </c>
      <c r="W15" s="745" t="s">
        <v>29</v>
      </c>
      <c r="X15" s="745" t="s">
        <v>29</v>
      </c>
      <c r="Y15" s="745" t="s">
        <v>29</v>
      </c>
      <c r="Z15" s="745" t="s">
        <v>29</v>
      </c>
      <c r="AA15" s="745" t="s">
        <v>29</v>
      </c>
      <c r="AB15" s="745" t="s">
        <v>29</v>
      </c>
      <c r="AC15" s="745" t="s">
        <v>29</v>
      </c>
      <c r="AD15" s="745" t="s">
        <v>29</v>
      </c>
      <c r="AE15" s="745" t="s">
        <v>29</v>
      </c>
      <c r="AF15" s="745" t="s">
        <v>29</v>
      </c>
      <c r="AG15" s="745" t="s">
        <v>29</v>
      </c>
      <c r="AH15" s="745" t="s">
        <v>29</v>
      </c>
      <c r="AI15" s="745" t="s">
        <v>29</v>
      </c>
      <c r="AJ15" s="745" t="s">
        <v>29</v>
      </c>
      <c r="AK15" s="745" t="s">
        <v>29</v>
      </c>
      <c r="AL15" s="745" t="s">
        <v>29</v>
      </c>
      <c r="AM15" s="745" t="s">
        <v>29</v>
      </c>
      <c r="AN15" s="745" t="s">
        <v>29</v>
      </c>
      <c r="AO15" s="745" t="s">
        <v>29</v>
      </c>
      <c r="AP15" s="745" t="s">
        <v>29</v>
      </c>
      <c r="AQ15" s="745" t="s">
        <v>29</v>
      </c>
      <c r="AR15" s="745" t="s">
        <v>29</v>
      </c>
      <c r="AS15" s="740"/>
      <c r="AT15" s="740"/>
    </row>
    <row r="16" spans="1:48" s="14" customFormat="1" ht="18" customHeight="1">
      <c r="A16" s="92" t="s">
        <v>3</v>
      </c>
      <c r="B16" s="280"/>
      <c r="C16" s="280">
        <v>20200.651999999998</v>
      </c>
      <c r="D16" s="280">
        <v>20998.383999999998</v>
      </c>
      <c r="E16" s="280">
        <v>20595.085999999999</v>
      </c>
      <c r="F16" s="280">
        <v>20137.246999999999</v>
      </c>
      <c r="G16" s="280">
        <v>18864.538</v>
      </c>
      <c r="H16" s="280">
        <v>17826.163</v>
      </c>
      <c r="I16" s="280">
        <v>15421.668</v>
      </c>
      <c r="J16" s="280">
        <v>11894</v>
      </c>
      <c r="K16" s="280">
        <v>11357</v>
      </c>
      <c r="L16" s="280">
        <v>10641</v>
      </c>
      <c r="M16" s="280">
        <v>9348</v>
      </c>
      <c r="N16" s="280">
        <v>8905</v>
      </c>
      <c r="O16" s="280">
        <v>8226</v>
      </c>
      <c r="P16" s="280">
        <v>8394</v>
      </c>
      <c r="Q16" s="280">
        <v>9045</v>
      </c>
      <c r="R16" s="280">
        <v>9585</v>
      </c>
      <c r="S16" s="280">
        <v>10776</v>
      </c>
      <c r="T16" s="280">
        <v>10934</v>
      </c>
      <c r="U16" s="280">
        <v>11564</v>
      </c>
      <c r="V16" s="280">
        <v>11890</v>
      </c>
      <c r="W16" s="280">
        <v>11747</v>
      </c>
      <c r="X16" s="280"/>
      <c r="Y16" s="280"/>
      <c r="Z16" s="280"/>
      <c r="AA16" s="280"/>
      <c r="AB16" s="280"/>
      <c r="AC16" s="280">
        <v>13864.979578</v>
      </c>
      <c r="AD16" s="280">
        <v>13865</v>
      </c>
      <c r="AE16" s="280">
        <v>13865</v>
      </c>
      <c r="AF16" s="280">
        <v>18865</v>
      </c>
      <c r="AG16" s="280"/>
      <c r="AH16" s="280"/>
      <c r="AI16" s="280"/>
      <c r="AJ16" s="280"/>
      <c r="AK16" s="280"/>
      <c r="AL16" s="280"/>
      <c r="AM16" s="280"/>
      <c r="AN16" s="280"/>
      <c r="AO16" s="280"/>
      <c r="AP16" s="280"/>
      <c r="AQ16" s="280"/>
      <c r="AR16" s="280"/>
      <c r="AS16" s="740"/>
      <c r="AT16" s="740"/>
    </row>
    <row r="17" spans="1:46" s="14" customFormat="1" ht="18" customHeight="1">
      <c r="A17" s="92" t="s">
        <v>32</v>
      </c>
      <c r="B17" s="280">
        <v>314.32499999999999</v>
      </c>
      <c r="C17" s="280">
        <v>877.4</v>
      </c>
      <c r="D17" s="280">
        <v>1151.075</v>
      </c>
      <c r="E17" s="280">
        <v>1345.9</v>
      </c>
      <c r="F17" s="280">
        <v>1438.55</v>
      </c>
      <c r="G17" s="280">
        <v>1433.625</v>
      </c>
      <c r="H17" s="280">
        <v>261.22500000000002</v>
      </c>
      <c r="I17" s="280">
        <v>397</v>
      </c>
      <c r="J17" s="280"/>
      <c r="K17" s="280">
        <v>769.4</v>
      </c>
      <c r="L17" s="280">
        <v>584.05700000000002</v>
      </c>
      <c r="M17" s="280">
        <v>1354.982</v>
      </c>
      <c r="N17" s="280">
        <v>1359.0819999999999</v>
      </c>
      <c r="O17" s="280">
        <v>1727.8826630000001</v>
      </c>
      <c r="P17" s="280">
        <v>720.85900000000004</v>
      </c>
      <c r="Q17" s="280">
        <v>1383</v>
      </c>
      <c r="R17" s="280">
        <v>586</v>
      </c>
      <c r="S17" s="280">
        <v>362</v>
      </c>
      <c r="T17" s="280">
        <v>244</v>
      </c>
      <c r="U17" s="280">
        <v>851.7</v>
      </c>
      <c r="V17" s="280">
        <v>946.4</v>
      </c>
      <c r="W17" s="280">
        <v>471</v>
      </c>
      <c r="X17" s="280">
        <v>445</v>
      </c>
      <c r="Y17" s="280">
        <v>444</v>
      </c>
      <c r="Z17" s="280">
        <v>471</v>
      </c>
      <c r="AA17" s="280">
        <v>628</v>
      </c>
      <c r="AB17" s="280">
        <v>542.03467451750078</v>
      </c>
      <c r="AC17" s="280">
        <v>498.52796859666341</v>
      </c>
      <c r="AD17" s="280">
        <v>513.24828263002939</v>
      </c>
      <c r="AE17" s="280">
        <v>437.67844291789334</v>
      </c>
      <c r="AF17" s="280">
        <v>342.8305528295715</v>
      </c>
      <c r="AG17" s="280">
        <v>451.45861956166175</v>
      </c>
      <c r="AH17" s="280">
        <v>424.747791952895</v>
      </c>
      <c r="AI17" s="280">
        <v>391.30552829571474</v>
      </c>
      <c r="AJ17" s="280">
        <v>226.02254209668658</v>
      </c>
      <c r="AK17" s="280">
        <v>233.69826181423139</v>
      </c>
      <c r="AL17" s="280"/>
      <c r="AM17" s="280"/>
      <c r="AN17" s="280"/>
      <c r="AO17" s="280"/>
      <c r="AP17" s="280"/>
      <c r="AQ17" s="280"/>
      <c r="AR17" s="280"/>
      <c r="AS17" s="740"/>
      <c r="AT17" s="740"/>
    </row>
    <row r="18" spans="1:46" s="14" customFormat="1" ht="18" customHeight="1">
      <c r="A18" s="92" t="s">
        <v>1</v>
      </c>
      <c r="B18" s="280"/>
      <c r="C18" s="280">
        <v>416.024</v>
      </c>
      <c r="D18" s="280">
        <v>536.26800000000003</v>
      </c>
      <c r="E18" s="280">
        <v>565.524</v>
      </c>
      <c r="F18" s="280">
        <v>449.19</v>
      </c>
      <c r="G18" s="280">
        <v>307.58199999999999</v>
      </c>
      <c r="H18" s="280">
        <v>355</v>
      </c>
      <c r="I18" s="280">
        <v>422</v>
      </c>
      <c r="J18" s="280">
        <v>422</v>
      </c>
      <c r="K18" s="280">
        <v>484</v>
      </c>
      <c r="L18" s="280">
        <v>338</v>
      </c>
      <c r="M18" s="280">
        <v>176</v>
      </c>
      <c r="N18" s="280">
        <v>202</v>
      </c>
      <c r="O18" s="280">
        <v>159</v>
      </c>
      <c r="P18" s="280">
        <v>336</v>
      </c>
      <c r="Q18" s="280">
        <v>267</v>
      </c>
      <c r="R18" s="280">
        <v>280</v>
      </c>
      <c r="S18" s="280">
        <v>236</v>
      </c>
      <c r="T18" s="280">
        <v>220</v>
      </c>
      <c r="U18" s="280">
        <v>186</v>
      </c>
      <c r="V18" s="280">
        <v>183</v>
      </c>
      <c r="W18" s="280"/>
      <c r="X18" s="280"/>
      <c r="Y18" s="280"/>
      <c r="Z18" s="280"/>
      <c r="AA18" s="280"/>
      <c r="AB18" s="280"/>
      <c r="AC18" s="280"/>
      <c r="AD18" s="280"/>
      <c r="AE18" s="280"/>
      <c r="AF18" s="280"/>
      <c r="AG18" s="280"/>
      <c r="AH18" s="280"/>
      <c r="AI18" s="280"/>
      <c r="AJ18" s="280"/>
      <c r="AK18" s="280"/>
      <c r="AL18" s="280"/>
      <c r="AM18" s="280"/>
      <c r="AN18" s="280"/>
      <c r="AO18" s="280"/>
      <c r="AP18" s="280"/>
      <c r="AQ18" s="280"/>
      <c r="AR18" s="280"/>
      <c r="AS18" s="740"/>
      <c r="AT18" s="740"/>
    </row>
    <row r="19" spans="1:46" s="14" customFormat="1" ht="18" customHeight="1">
      <c r="A19" s="92" t="s">
        <v>0</v>
      </c>
      <c r="B19" s="280">
        <v>327.02999999999997</v>
      </c>
      <c r="C19" s="280">
        <v>532</v>
      </c>
      <c r="D19" s="280">
        <v>661</v>
      </c>
      <c r="E19" s="280">
        <v>714</v>
      </c>
      <c r="F19" s="280">
        <v>824</v>
      </c>
      <c r="G19" s="280">
        <v>885</v>
      </c>
      <c r="H19" s="280">
        <v>880</v>
      </c>
      <c r="I19" s="280">
        <v>709</v>
      </c>
      <c r="J19" s="280">
        <v>708.82799999999997</v>
      </c>
      <c r="K19" s="280">
        <v>870.40300000000002</v>
      </c>
      <c r="L19" s="280">
        <v>781.45899999999995</v>
      </c>
      <c r="M19" s="280">
        <v>571.41</v>
      </c>
      <c r="N19" s="280">
        <v>659.82600000000002</v>
      </c>
      <c r="O19" s="280">
        <v>588.149</v>
      </c>
      <c r="P19" s="280">
        <v>651.42100000000005</v>
      </c>
      <c r="Q19" s="280">
        <v>545.97699999999998</v>
      </c>
      <c r="R19" s="280">
        <v>511</v>
      </c>
      <c r="S19" s="280">
        <v>583</v>
      </c>
      <c r="T19" s="280"/>
      <c r="U19" s="280"/>
      <c r="V19" s="280"/>
      <c r="W19" s="280"/>
      <c r="X19" s="280">
        <v>796</v>
      </c>
      <c r="Y19" s="280">
        <v>902</v>
      </c>
      <c r="Z19" s="280">
        <v>811</v>
      </c>
      <c r="AA19" s="280">
        <v>1104</v>
      </c>
      <c r="AB19" s="280">
        <v>1366</v>
      </c>
      <c r="AC19" s="280">
        <v>1636</v>
      </c>
      <c r="AD19" s="280">
        <v>1511</v>
      </c>
      <c r="AE19" s="280">
        <v>806</v>
      </c>
      <c r="AF19" s="280"/>
      <c r="AG19" s="280"/>
      <c r="AH19" s="280"/>
      <c r="AI19" s="280"/>
      <c r="AJ19" s="280"/>
      <c r="AK19" s="280"/>
      <c r="AL19" s="280"/>
      <c r="AM19" s="280"/>
      <c r="AN19" s="280">
        <v>1309.178934</v>
      </c>
      <c r="AO19" s="280">
        <v>2898.4739669999999</v>
      </c>
      <c r="AP19" s="280">
        <v>746.08803</v>
      </c>
      <c r="AQ19" s="280"/>
      <c r="AR19" s="280"/>
      <c r="AS19" s="740"/>
      <c r="AT19" s="740"/>
    </row>
    <row r="20" spans="1:46" s="14" customFormat="1" ht="18" customHeight="1">
      <c r="A20" s="40"/>
    </row>
    <row r="21" spans="1:46" ht="18" customHeight="1">
      <c r="A21" s="241" t="s">
        <v>434</v>
      </c>
      <c r="AB21" s="353"/>
      <c r="AC21" s="353"/>
      <c r="AD21" s="353"/>
      <c r="AE21" s="353"/>
      <c r="AF21" s="353"/>
      <c r="AG21" s="424"/>
      <c r="AH21" s="424"/>
      <c r="AI21" s="424"/>
      <c r="AJ21" s="424"/>
      <c r="AK21" s="424"/>
    </row>
    <row r="22" spans="1:46" s="14" customFormat="1" ht="18" customHeight="1">
      <c r="A22" s="241"/>
      <c r="X22" s="353"/>
      <c r="Y22" s="353"/>
      <c r="Z22" s="353"/>
      <c r="AA22" s="353"/>
      <c r="AB22" s="353"/>
      <c r="AC22" s="425"/>
      <c r="AD22" s="425"/>
      <c r="AE22" s="425"/>
      <c r="AF22" s="425"/>
      <c r="AG22" s="425"/>
      <c r="AH22" s="425"/>
      <c r="AI22" s="425"/>
      <c r="AJ22" s="425"/>
      <c r="AK22" s="425"/>
      <c r="AL22" s="425"/>
      <c r="AM22" s="426"/>
      <c r="AN22" s="426"/>
      <c r="AO22" s="426"/>
      <c r="AP22" s="426"/>
      <c r="AQ22" s="427"/>
      <c r="AR22" s="427"/>
      <c r="AS22" s="427"/>
      <c r="AT22" s="427"/>
    </row>
    <row r="23" spans="1:46" ht="18" customHeight="1">
      <c r="A23" s="241" t="s">
        <v>2767</v>
      </c>
    </row>
    <row r="24" spans="1:46" ht="18" customHeight="1">
      <c r="A24" s="241" t="s">
        <v>2788</v>
      </c>
      <c r="X24" s="353"/>
      <c r="Y24" s="353"/>
      <c r="Z24" s="353"/>
      <c r="AA24" s="353"/>
      <c r="AB24" s="353"/>
      <c r="AC24" s="428"/>
      <c r="AD24" s="428"/>
      <c r="AE24" s="428"/>
      <c r="AF24" s="428"/>
      <c r="AG24" s="428"/>
      <c r="AH24" s="428"/>
      <c r="AI24" s="428"/>
      <c r="AJ24" s="428"/>
      <c r="AK24" s="428"/>
      <c r="AL24" s="428"/>
      <c r="AM24" s="428"/>
      <c r="AN24" s="428"/>
      <c r="AO24" s="428"/>
      <c r="AP24" s="428"/>
      <c r="AQ24" s="428"/>
    </row>
    <row r="25" spans="1:46" ht="18" customHeight="1">
      <c r="A25" s="241" t="s">
        <v>2876</v>
      </c>
    </row>
    <row r="26" spans="1:46" ht="18" customHeight="1">
      <c r="A26" s="241" t="s">
        <v>3321</v>
      </c>
    </row>
    <row r="27" spans="1:46" ht="18" customHeight="1">
      <c r="A27" s="241"/>
      <c r="AM27" s="426"/>
      <c r="AN27" s="426"/>
      <c r="AO27" s="426"/>
      <c r="AP27" s="426"/>
      <c r="AQ27" s="425"/>
    </row>
    <row r="28" spans="1:46" ht="18" customHeight="1">
      <c r="J28" s="17" t="s">
        <v>470</v>
      </c>
    </row>
  </sheetData>
  <mergeCells count="1">
    <mergeCell ref="B2:AR2"/>
  </mergeCells>
  <hyperlinks>
    <hyperlink ref="AV3" location="Content!A1" display="Back to content page" xr:uid="{00000000-0004-0000-B700-000000000000}"/>
  </hyperlinks>
  <pageMargins left="0.7" right="0.7" top="0.75" bottom="0.75" header="0.3" footer="0.3"/>
  <pageSetup orientation="portrait"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Sheet185"/>
  <dimension ref="A1:V26"/>
  <sheetViews>
    <sheetView workbookViewId="0">
      <selection activeCell="G20" sqref="G20"/>
    </sheetView>
  </sheetViews>
  <sheetFormatPr defaultRowHeight="14.5"/>
  <cols>
    <col min="1" max="1" width="32.7265625" style="44" customWidth="1"/>
    <col min="2" max="19" width="15" style="17" customWidth="1"/>
    <col min="20" max="20" width="9.26953125" style="17"/>
    <col min="21" max="21" width="19.7265625" style="17" customWidth="1"/>
  </cols>
  <sheetData>
    <row r="1" spans="1:22">
      <c r="A1" s="40" t="s">
        <v>3148</v>
      </c>
      <c r="B1" s="14"/>
      <c r="C1" s="14"/>
      <c r="D1" s="14"/>
      <c r="E1" s="14"/>
      <c r="F1" s="14"/>
      <c r="G1" s="14"/>
      <c r="H1" s="14"/>
      <c r="I1" s="14"/>
      <c r="J1" s="14"/>
      <c r="K1" s="14"/>
      <c r="L1" s="14"/>
      <c r="M1" s="14"/>
      <c r="N1" s="14"/>
      <c r="O1" s="14"/>
      <c r="P1" s="14"/>
      <c r="Q1" s="14"/>
      <c r="R1" s="14"/>
      <c r="S1" s="14"/>
      <c r="T1" s="14"/>
      <c r="U1" s="14"/>
    </row>
    <row r="2" spans="1:22">
      <c r="A2" s="252" t="s">
        <v>31</v>
      </c>
      <c r="B2" s="242" t="s">
        <v>441</v>
      </c>
      <c r="C2" s="242" t="s">
        <v>34</v>
      </c>
      <c r="D2" s="242" t="s">
        <v>442</v>
      </c>
      <c r="E2" s="242" t="s">
        <v>33</v>
      </c>
      <c r="F2" s="242">
        <v>2011</v>
      </c>
      <c r="G2" s="242">
        <v>2012</v>
      </c>
      <c r="H2" s="242">
        <v>2013</v>
      </c>
      <c r="I2" s="242">
        <v>2014</v>
      </c>
      <c r="J2" s="242">
        <v>2015</v>
      </c>
      <c r="K2" s="242">
        <v>2016</v>
      </c>
      <c r="L2" s="242">
        <v>2017</v>
      </c>
      <c r="M2" s="242">
        <v>2018</v>
      </c>
      <c r="N2" s="242">
        <v>2019</v>
      </c>
      <c r="O2" s="242">
        <v>2020</v>
      </c>
      <c r="P2" s="242">
        <v>2021</v>
      </c>
      <c r="Q2" s="242">
        <v>2022</v>
      </c>
      <c r="R2" s="242">
        <v>2023</v>
      </c>
      <c r="S2" s="242">
        <v>2024</v>
      </c>
      <c r="T2" s="40"/>
      <c r="U2" s="1" t="s">
        <v>528</v>
      </c>
    </row>
    <row r="3" spans="1:22">
      <c r="A3" s="92" t="s">
        <v>13</v>
      </c>
      <c r="B3" s="735">
        <v>98667</v>
      </c>
      <c r="C3" s="735">
        <v>498087</v>
      </c>
      <c r="D3" s="735">
        <v>36474</v>
      </c>
      <c r="E3" s="735">
        <v>14565.5</v>
      </c>
      <c r="F3" s="735">
        <v>12246</v>
      </c>
      <c r="G3" s="735">
        <v>49924</v>
      </c>
      <c r="H3" s="735">
        <v>133284</v>
      </c>
      <c r="I3" s="735">
        <v>97685</v>
      </c>
      <c r="J3" s="735">
        <v>159553</v>
      </c>
      <c r="K3" s="735">
        <v>86151</v>
      </c>
      <c r="L3" s="735">
        <v>185903</v>
      </c>
      <c r="M3" s="735">
        <v>358711</v>
      </c>
      <c r="N3" s="735">
        <v>302372</v>
      </c>
      <c r="O3" s="735">
        <v>460135.78</v>
      </c>
      <c r="P3" s="735">
        <v>543346.31999999995</v>
      </c>
      <c r="Q3" s="617"/>
      <c r="R3" s="617"/>
      <c r="S3" s="617"/>
      <c r="T3" s="14"/>
      <c r="U3" s="33"/>
    </row>
    <row r="4" spans="1:22">
      <c r="A4" s="92" t="s">
        <v>12</v>
      </c>
      <c r="B4" s="617">
        <v>1750660</v>
      </c>
      <c r="C4" s="617">
        <v>1759499</v>
      </c>
      <c r="D4" s="617">
        <v>1927439</v>
      </c>
      <c r="E4" s="617">
        <v>2010811</v>
      </c>
      <c r="F4" s="617">
        <v>2034811</v>
      </c>
      <c r="G4" s="617">
        <v>1984869</v>
      </c>
      <c r="H4" s="617">
        <v>1883158</v>
      </c>
      <c r="I4" s="617">
        <v>1844808</v>
      </c>
      <c r="J4" s="617">
        <v>2007005</v>
      </c>
      <c r="K4" s="617">
        <v>2057402</v>
      </c>
      <c r="L4" s="617">
        <v>1542419</v>
      </c>
      <c r="M4" s="617">
        <v>1549282</v>
      </c>
      <c r="N4" s="617">
        <v>1220496</v>
      </c>
      <c r="O4" s="617">
        <v>1204981</v>
      </c>
      <c r="P4" s="735">
        <v>1054118</v>
      </c>
      <c r="Q4" s="735">
        <v>977094</v>
      </c>
      <c r="R4" s="617"/>
      <c r="S4" s="617"/>
      <c r="T4" s="241"/>
      <c r="U4" s="14"/>
    </row>
    <row r="5" spans="1:22">
      <c r="A5" s="92" t="s">
        <v>483</v>
      </c>
      <c r="B5" s="747" t="s">
        <v>29</v>
      </c>
      <c r="C5" s="747" t="s">
        <v>29</v>
      </c>
      <c r="D5" s="747" t="s">
        <v>29</v>
      </c>
      <c r="E5" s="747" t="s">
        <v>29</v>
      </c>
      <c r="F5" s="747" t="s">
        <v>29</v>
      </c>
      <c r="G5" s="747" t="s">
        <v>29</v>
      </c>
      <c r="H5" s="747" t="s">
        <v>29</v>
      </c>
      <c r="I5" s="747" t="s">
        <v>29</v>
      </c>
      <c r="J5" s="747" t="s">
        <v>29</v>
      </c>
      <c r="K5" s="747" t="s">
        <v>29</v>
      </c>
      <c r="L5" s="747" t="s">
        <v>29</v>
      </c>
      <c r="M5" s="747" t="s">
        <v>29</v>
      </c>
      <c r="N5" s="747" t="s">
        <v>29</v>
      </c>
      <c r="O5" s="747" t="s">
        <v>29</v>
      </c>
      <c r="P5" s="747" t="s">
        <v>29</v>
      </c>
      <c r="Q5" s="747" t="s">
        <v>29</v>
      </c>
      <c r="R5" s="617"/>
      <c r="S5" s="617"/>
      <c r="T5" s="14"/>
    </row>
    <row r="6" spans="1:22">
      <c r="A6" s="92" t="s">
        <v>89</v>
      </c>
      <c r="B6" s="617"/>
      <c r="C6" s="617"/>
      <c r="D6" s="617"/>
      <c r="E6" s="617"/>
      <c r="F6" s="617"/>
      <c r="G6" s="617"/>
      <c r="H6" s="617"/>
      <c r="I6" s="617"/>
      <c r="J6" s="617"/>
      <c r="K6" s="617"/>
      <c r="L6" s="617"/>
      <c r="M6" s="617"/>
      <c r="N6" s="617"/>
      <c r="O6" s="617"/>
      <c r="P6" s="617"/>
      <c r="Q6" s="617"/>
      <c r="R6" s="617"/>
      <c r="S6" s="617"/>
      <c r="T6" s="14"/>
    </row>
    <row r="7" spans="1:22">
      <c r="A7" s="92" t="s">
        <v>482</v>
      </c>
      <c r="B7" s="617"/>
      <c r="C7" s="617"/>
      <c r="D7" s="617"/>
      <c r="E7" s="617"/>
      <c r="F7" s="617">
        <v>4935</v>
      </c>
      <c r="G7" s="617">
        <v>4997</v>
      </c>
      <c r="H7" s="617">
        <v>6495</v>
      </c>
      <c r="I7" s="617">
        <v>7960</v>
      </c>
      <c r="J7" s="617">
        <v>7328</v>
      </c>
      <c r="K7" s="617"/>
      <c r="L7" s="617"/>
      <c r="M7" s="617"/>
      <c r="N7" s="617"/>
      <c r="O7" s="617"/>
      <c r="P7" s="617"/>
      <c r="Q7" s="617"/>
      <c r="R7" s="617"/>
      <c r="S7" s="617"/>
      <c r="T7" s="14"/>
    </row>
    <row r="8" spans="1:22">
      <c r="A8" s="92" t="s">
        <v>11</v>
      </c>
      <c r="B8" s="617"/>
      <c r="C8" s="617"/>
      <c r="D8" s="617"/>
      <c r="E8" s="617"/>
      <c r="F8" s="617"/>
      <c r="G8" s="617"/>
      <c r="H8" s="617"/>
      <c r="I8" s="617"/>
      <c r="J8" s="617"/>
      <c r="K8" s="617"/>
      <c r="L8" s="617"/>
      <c r="M8" s="617"/>
      <c r="N8" s="617"/>
      <c r="O8" s="617"/>
      <c r="P8" s="617"/>
      <c r="Q8" s="617"/>
      <c r="R8" s="617"/>
      <c r="S8" s="617"/>
      <c r="T8" s="14"/>
    </row>
    <row r="9" spans="1:22">
      <c r="A9" s="92" t="s">
        <v>10</v>
      </c>
      <c r="B9" s="617"/>
      <c r="C9" s="617"/>
      <c r="D9" s="617"/>
      <c r="E9" s="617">
        <v>452983.92</v>
      </c>
      <c r="F9" s="617">
        <v>438016</v>
      </c>
      <c r="G9" s="617">
        <v>417986</v>
      </c>
      <c r="H9" s="617">
        <v>398102</v>
      </c>
      <c r="I9" s="617">
        <v>377139</v>
      </c>
      <c r="J9" s="617">
        <v>232746</v>
      </c>
      <c r="K9" s="617"/>
      <c r="L9" s="617"/>
      <c r="M9" s="617"/>
      <c r="N9" s="617"/>
      <c r="O9" s="617"/>
      <c r="P9" s="617"/>
      <c r="Q9" s="617"/>
      <c r="R9" s="617"/>
      <c r="S9" s="617"/>
      <c r="T9" s="14"/>
    </row>
    <row r="10" spans="1:22">
      <c r="A10" s="92" t="s">
        <v>9</v>
      </c>
      <c r="B10" s="617"/>
      <c r="C10" s="617"/>
      <c r="D10" s="617"/>
      <c r="E10" s="617"/>
      <c r="F10" s="617"/>
      <c r="G10" s="617"/>
      <c r="H10" s="617"/>
      <c r="I10" s="617"/>
      <c r="J10" s="617"/>
      <c r="K10" s="617"/>
      <c r="L10" s="617"/>
      <c r="M10" s="617"/>
      <c r="N10" s="617"/>
      <c r="O10" s="617"/>
      <c r="P10" s="617"/>
      <c r="Q10" s="617"/>
      <c r="R10" s="617"/>
      <c r="S10" s="617"/>
      <c r="T10" s="14"/>
    </row>
    <row r="11" spans="1:22">
      <c r="A11" s="92" t="s">
        <v>8</v>
      </c>
      <c r="B11" s="747" t="s">
        <v>29</v>
      </c>
      <c r="C11" s="747" t="s">
        <v>29</v>
      </c>
      <c r="D11" s="747" t="s">
        <v>29</v>
      </c>
      <c r="E11" s="747" t="s">
        <v>29</v>
      </c>
      <c r="F11" s="747" t="s">
        <v>29</v>
      </c>
      <c r="G11" s="747" t="s">
        <v>29</v>
      </c>
      <c r="H11" s="747" t="s">
        <v>29</v>
      </c>
      <c r="I11" s="747" t="s">
        <v>29</v>
      </c>
      <c r="J11" s="747" t="s">
        <v>29</v>
      </c>
      <c r="K11" s="747" t="s">
        <v>29</v>
      </c>
      <c r="L11" s="747" t="s">
        <v>29</v>
      </c>
      <c r="M11" s="747" t="s">
        <v>29</v>
      </c>
      <c r="N11" s="747" t="s">
        <v>29</v>
      </c>
      <c r="O11" s="747" t="s">
        <v>29</v>
      </c>
      <c r="P11" s="747" t="s">
        <v>29</v>
      </c>
      <c r="Q11" s="747" t="s">
        <v>29</v>
      </c>
      <c r="R11" s="617"/>
      <c r="S11" s="617"/>
      <c r="T11" s="14"/>
      <c r="U11" s="14"/>
    </row>
    <row r="12" spans="1:22">
      <c r="A12" s="92" t="s">
        <v>6</v>
      </c>
      <c r="B12" s="617"/>
      <c r="C12" s="617"/>
      <c r="D12" s="617"/>
      <c r="E12" s="617"/>
      <c r="F12" s="617" t="s">
        <v>520</v>
      </c>
      <c r="G12" s="617" t="s">
        <v>521</v>
      </c>
      <c r="H12" s="617" t="s">
        <v>522</v>
      </c>
      <c r="I12" s="617" t="s">
        <v>523</v>
      </c>
      <c r="J12" s="617">
        <v>12904</v>
      </c>
      <c r="K12" s="617">
        <v>15986.04</v>
      </c>
      <c r="L12" s="617">
        <v>22282.774000000001</v>
      </c>
      <c r="M12" s="617">
        <v>23718.951357820002</v>
      </c>
      <c r="N12" s="617">
        <v>20576.117999999999</v>
      </c>
      <c r="O12" s="617">
        <v>16791.341423319998</v>
      </c>
      <c r="P12" s="617">
        <f>18904919/1000</f>
        <v>18904.919000000002</v>
      </c>
      <c r="Q12" s="617">
        <v>24618.799999999999</v>
      </c>
      <c r="R12" s="731">
        <v>26576</v>
      </c>
      <c r="S12" s="731">
        <v>27337</v>
      </c>
      <c r="T12" s="14"/>
      <c r="U12" s="14"/>
      <c r="V12" s="14"/>
    </row>
    <row r="13" spans="1:22">
      <c r="A13" s="92" t="s">
        <v>5</v>
      </c>
      <c r="B13" s="617"/>
      <c r="C13" s="617"/>
      <c r="D13" s="617"/>
      <c r="E13" s="617"/>
      <c r="F13" s="617"/>
      <c r="G13" s="617"/>
      <c r="H13" s="617"/>
      <c r="I13" s="617"/>
      <c r="J13" s="617"/>
      <c r="K13" s="617"/>
      <c r="L13" s="617"/>
      <c r="M13" s="617"/>
      <c r="N13" s="617"/>
      <c r="O13" s="617"/>
      <c r="P13" s="617"/>
      <c r="Q13" s="617"/>
      <c r="R13" s="617"/>
      <c r="S13" s="617"/>
      <c r="T13" s="14"/>
    </row>
    <row r="14" spans="1:22">
      <c r="A14" s="92" t="s">
        <v>4</v>
      </c>
      <c r="B14" s="747" t="s">
        <v>29</v>
      </c>
      <c r="C14" s="747" t="s">
        <v>29</v>
      </c>
      <c r="D14" s="747" t="s">
        <v>29</v>
      </c>
      <c r="E14" s="747" t="s">
        <v>29</v>
      </c>
      <c r="F14" s="747" t="s">
        <v>29</v>
      </c>
      <c r="G14" s="747" t="s">
        <v>29</v>
      </c>
      <c r="H14" s="747" t="s">
        <v>29</v>
      </c>
      <c r="I14" s="747" t="s">
        <v>29</v>
      </c>
      <c r="J14" s="747" t="s">
        <v>29</v>
      </c>
      <c r="K14" s="747" t="s">
        <v>29</v>
      </c>
      <c r="L14" s="747" t="s">
        <v>29</v>
      </c>
      <c r="M14" s="747" t="s">
        <v>29</v>
      </c>
      <c r="N14" s="747" t="s">
        <v>29</v>
      </c>
      <c r="O14" s="747" t="s">
        <v>29</v>
      </c>
      <c r="P14" s="747" t="s">
        <v>29</v>
      </c>
      <c r="Q14" s="747" t="s">
        <v>29</v>
      </c>
      <c r="R14" s="617"/>
      <c r="S14" s="617"/>
      <c r="T14" s="14"/>
    </row>
    <row r="15" spans="1:22">
      <c r="A15" s="92" t="s">
        <v>3</v>
      </c>
      <c r="B15" s="617"/>
      <c r="C15" s="617"/>
      <c r="D15" s="617"/>
      <c r="E15" s="617">
        <v>186000000</v>
      </c>
      <c r="F15" s="617">
        <v>198000000</v>
      </c>
      <c r="G15" s="617">
        <v>210000000</v>
      </c>
      <c r="H15" s="617">
        <v>216000000</v>
      </c>
      <c r="I15" s="617">
        <v>225000000</v>
      </c>
      <c r="J15" s="617">
        <v>224000000</v>
      </c>
      <c r="K15" s="617">
        <v>220000000</v>
      </c>
      <c r="L15" s="617">
        <v>227000000</v>
      </c>
      <c r="M15" s="617">
        <v>218000000</v>
      </c>
      <c r="N15" s="617">
        <v>216000000</v>
      </c>
      <c r="O15" s="617">
        <v>192000000</v>
      </c>
      <c r="P15" s="617"/>
      <c r="Q15" s="617"/>
      <c r="R15" s="617"/>
      <c r="S15" s="617"/>
      <c r="T15" s="14"/>
    </row>
    <row r="16" spans="1:22">
      <c r="A16" s="92" t="s">
        <v>32</v>
      </c>
      <c r="B16" s="617">
        <v>1283000</v>
      </c>
      <c r="C16" s="617">
        <v>954000</v>
      </c>
      <c r="D16" s="617">
        <v>706263</v>
      </c>
      <c r="E16" s="617">
        <v>808695</v>
      </c>
      <c r="F16" s="617">
        <v>800972</v>
      </c>
      <c r="G16" s="617">
        <v>523998</v>
      </c>
      <c r="H16" s="617">
        <v>372626</v>
      </c>
      <c r="I16" s="617">
        <v>398866</v>
      </c>
      <c r="J16" s="617">
        <v>298876</v>
      </c>
      <c r="K16" s="617"/>
      <c r="L16" s="617"/>
      <c r="M16" s="617"/>
      <c r="N16" s="731">
        <v>530678</v>
      </c>
      <c r="O16" s="731">
        <v>614134</v>
      </c>
      <c r="P16" s="731">
        <v>762987</v>
      </c>
      <c r="Q16" s="731">
        <v>607687</v>
      </c>
      <c r="R16" s="731">
        <v>683329</v>
      </c>
      <c r="S16" s="731">
        <v>484943</v>
      </c>
      <c r="T16" s="14"/>
      <c r="V16" s="14"/>
    </row>
    <row r="17" spans="1:20">
      <c r="A17" s="92" t="s">
        <v>1</v>
      </c>
      <c r="B17" s="617">
        <v>1401363</v>
      </c>
      <c r="C17" s="617">
        <v>1127765</v>
      </c>
      <c r="D17" s="617">
        <v>1149694</v>
      </c>
      <c r="E17" s="617">
        <v>1305458</v>
      </c>
      <c r="F17" s="617">
        <v>1363864</v>
      </c>
      <c r="G17" s="617">
        <v>823697</v>
      </c>
      <c r="H17" s="617">
        <v>1014216</v>
      </c>
      <c r="I17" s="617">
        <v>1092341</v>
      </c>
      <c r="J17" s="617">
        <v>973427</v>
      </c>
      <c r="K17" s="617"/>
      <c r="L17" s="617"/>
      <c r="M17" s="617"/>
      <c r="N17" s="617"/>
      <c r="O17" s="617"/>
      <c r="P17" s="617"/>
      <c r="Q17" s="617"/>
      <c r="R17" s="617"/>
      <c r="S17" s="617"/>
      <c r="T17" s="14"/>
    </row>
    <row r="18" spans="1:20">
      <c r="A18" s="92" t="s">
        <v>0</v>
      </c>
      <c r="B18" s="617">
        <v>5021</v>
      </c>
      <c r="C18" s="617">
        <v>3873</v>
      </c>
      <c r="D18" s="617">
        <v>2602</v>
      </c>
      <c r="E18" s="617">
        <v>3446</v>
      </c>
      <c r="F18" s="617">
        <v>3927</v>
      </c>
      <c r="G18" s="617">
        <v>3725</v>
      </c>
      <c r="H18" s="617">
        <v>3769</v>
      </c>
      <c r="I18" s="617">
        <v>3865.7</v>
      </c>
      <c r="J18" s="617">
        <v>3324.6</v>
      </c>
      <c r="K18" s="617">
        <v>2927</v>
      </c>
      <c r="L18" s="617">
        <v>3174.8</v>
      </c>
      <c r="M18" s="617">
        <v>3408</v>
      </c>
      <c r="N18" s="617">
        <v>2813</v>
      </c>
      <c r="O18" s="617">
        <v>2525</v>
      </c>
      <c r="P18" s="617">
        <v>2309</v>
      </c>
      <c r="Q18" s="617">
        <v>2416</v>
      </c>
      <c r="R18" s="617">
        <v>2287</v>
      </c>
      <c r="S18" s="617">
        <v>2039</v>
      </c>
      <c r="T18" s="14"/>
    </row>
    <row r="19" spans="1:20">
      <c r="A19" s="40"/>
    </row>
    <row r="20" spans="1:20">
      <c r="A20" s="241" t="s">
        <v>434</v>
      </c>
    </row>
    <row r="21" spans="1:20">
      <c r="A21" s="241" t="s">
        <v>544</v>
      </c>
    </row>
    <row r="22" spans="1:20">
      <c r="A22" s="241" t="s">
        <v>543</v>
      </c>
    </row>
    <row r="23" spans="1:20">
      <c r="A23" s="241" t="s">
        <v>2566</v>
      </c>
      <c r="F23" s="425"/>
      <c r="G23" s="425"/>
      <c r="H23" s="425"/>
      <c r="I23" s="425"/>
      <c r="J23" s="425"/>
      <c r="K23" s="425"/>
      <c r="L23" s="425"/>
      <c r="M23" s="425"/>
      <c r="N23" s="425"/>
      <c r="O23" s="425"/>
      <c r="P23" s="427"/>
      <c r="Q23" s="427"/>
      <c r="R23" s="427"/>
      <c r="S23" s="427"/>
    </row>
    <row r="24" spans="1:20">
      <c r="A24" s="241" t="s">
        <v>2788</v>
      </c>
    </row>
    <row r="25" spans="1:20">
      <c r="A25" s="241" t="s">
        <v>2876</v>
      </c>
      <c r="B25" s="428"/>
      <c r="C25" s="428"/>
      <c r="D25" s="428"/>
      <c r="E25" s="428"/>
      <c r="F25" s="428"/>
      <c r="G25" s="428"/>
      <c r="H25" s="428"/>
      <c r="I25" s="428"/>
      <c r="J25" s="428"/>
      <c r="K25" s="428"/>
      <c r="L25" s="428"/>
      <c r="M25" s="428"/>
      <c r="N25" s="428"/>
      <c r="O25" s="428"/>
      <c r="P25" s="428"/>
      <c r="Q25" s="428"/>
      <c r="R25" s="428"/>
      <c r="S25" s="428"/>
    </row>
    <row r="26" spans="1:20">
      <c r="A26" s="241" t="s">
        <v>3590</v>
      </c>
    </row>
  </sheetData>
  <hyperlinks>
    <hyperlink ref="U2" location="Content!A1" display="Back to content page" xr:uid="{00000000-0004-0000-B800-000000000000}"/>
  </hyperlinks>
  <pageMargins left="0.7" right="0.7" top="0.75" bottom="0.75" header="0.3" footer="0.3"/>
  <pageSetup paperSize="9" orientation="portrait" horizontalDpi="4294967293"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86"/>
  <dimension ref="A1:AV26"/>
  <sheetViews>
    <sheetView topLeftCell="AF3" zoomScale="93" zoomScaleNormal="93" workbookViewId="0">
      <selection activeCell="AQ21" sqref="AQ21"/>
    </sheetView>
  </sheetViews>
  <sheetFormatPr defaultColWidth="9.26953125" defaultRowHeight="18" customHeight="1"/>
  <cols>
    <col min="1" max="1" width="32.7265625" style="44" customWidth="1"/>
    <col min="2" max="43" width="9.7265625" style="17" customWidth="1"/>
    <col min="44" max="46" width="12.7265625" style="17" customWidth="1"/>
    <col min="47" max="16384" width="9.26953125" style="17"/>
  </cols>
  <sheetData>
    <row r="1" spans="1:48" s="14" customFormat="1" ht="18" customHeight="1">
      <c r="A1" s="40" t="s">
        <v>3149</v>
      </c>
    </row>
    <row r="2" spans="1:48" ht="18" customHeight="1">
      <c r="A2" s="252"/>
      <c r="B2" s="993" t="s">
        <v>471</v>
      </c>
      <c r="C2" s="994"/>
      <c r="D2" s="994"/>
      <c r="E2" s="994"/>
      <c r="F2" s="994"/>
      <c r="G2" s="994"/>
      <c r="H2" s="994"/>
      <c r="I2" s="994"/>
      <c r="J2" s="994"/>
      <c r="K2" s="994"/>
      <c r="L2" s="994"/>
      <c r="M2" s="994"/>
      <c r="N2" s="994"/>
      <c r="O2" s="994"/>
      <c r="P2" s="994"/>
      <c r="Q2" s="994"/>
      <c r="R2" s="994"/>
      <c r="S2" s="994"/>
      <c r="T2" s="994"/>
      <c r="U2" s="994"/>
      <c r="V2" s="994"/>
      <c r="W2" s="994"/>
      <c r="X2" s="994"/>
      <c r="Y2" s="994"/>
      <c r="Z2" s="994"/>
      <c r="AA2" s="994"/>
      <c r="AB2" s="994"/>
      <c r="AC2" s="994"/>
      <c r="AD2" s="994"/>
      <c r="AE2" s="994"/>
      <c r="AF2" s="994"/>
      <c r="AG2" s="994"/>
      <c r="AH2" s="994"/>
      <c r="AI2" s="994"/>
      <c r="AJ2" s="994"/>
      <c r="AK2" s="994"/>
      <c r="AL2" s="994"/>
      <c r="AM2" s="994"/>
      <c r="AN2" s="994"/>
      <c r="AO2" s="994"/>
      <c r="AP2" s="994"/>
      <c r="AQ2" s="994"/>
      <c r="AR2" s="493"/>
      <c r="AS2" s="493"/>
      <c r="AT2" s="493"/>
    </row>
    <row r="3" spans="1:48" s="40" customFormat="1" ht="18" customHeight="1">
      <c r="A3" s="252" t="s">
        <v>31</v>
      </c>
      <c r="B3" s="242" t="s">
        <v>451</v>
      </c>
      <c r="C3" s="242" t="s">
        <v>454</v>
      </c>
      <c r="D3" s="242" t="s">
        <v>455</v>
      </c>
      <c r="E3" s="242" t="s">
        <v>456</v>
      </c>
      <c r="F3" s="242" t="s">
        <v>457</v>
      </c>
      <c r="G3" s="242" t="s">
        <v>452</v>
      </c>
      <c r="H3" s="242" t="s">
        <v>458</v>
      </c>
      <c r="I3" s="242" t="s">
        <v>459</v>
      </c>
      <c r="J3" s="242" t="s">
        <v>460</v>
      </c>
      <c r="K3" s="242" t="s">
        <v>461</v>
      </c>
      <c r="L3" s="242" t="s">
        <v>436</v>
      </c>
      <c r="M3" s="242" t="s">
        <v>462</v>
      </c>
      <c r="N3" s="242" t="s">
        <v>463</v>
      </c>
      <c r="O3" s="242" t="s">
        <v>464</v>
      </c>
      <c r="P3" s="242" t="s">
        <v>465</v>
      </c>
      <c r="Q3" s="242" t="s">
        <v>437</v>
      </c>
      <c r="R3" s="242" t="s">
        <v>466</v>
      </c>
      <c r="S3" s="242" t="s">
        <v>467</v>
      </c>
      <c r="T3" s="242" t="s">
        <v>468</v>
      </c>
      <c r="U3" s="242" t="s">
        <v>469</v>
      </c>
      <c r="V3" s="242" t="s">
        <v>438</v>
      </c>
      <c r="W3" s="242" t="s">
        <v>445</v>
      </c>
      <c r="X3" s="242" t="s">
        <v>446</v>
      </c>
      <c r="Y3" s="242" t="s">
        <v>447</v>
      </c>
      <c r="Z3" s="242" t="s">
        <v>448</v>
      </c>
      <c r="AA3" s="242" t="s">
        <v>439</v>
      </c>
      <c r="AB3" s="242" t="s">
        <v>440</v>
      </c>
      <c r="AC3" s="242" t="s">
        <v>441</v>
      </c>
      <c r="AD3" s="242" t="s">
        <v>34</v>
      </c>
      <c r="AE3" s="242" t="s">
        <v>442</v>
      </c>
      <c r="AF3" s="242" t="s">
        <v>33</v>
      </c>
      <c r="AG3" s="242">
        <v>2011</v>
      </c>
      <c r="AH3" s="242">
        <v>2012</v>
      </c>
      <c r="AI3" s="242">
        <v>2013</v>
      </c>
      <c r="AJ3" s="242">
        <v>2014</v>
      </c>
      <c r="AK3" s="242">
        <v>2015</v>
      </c>
      <c r="AL3" s="242">
        <v>2016</v>
      </c>
      <c r="AM3" s="242">
        <v>2017</v>
      </c>
      <c r="AN3" s="242">
        <v>2018</v>
      </c>
      <c r="AO3" s="242">
        <v>2019</v>
      </c>
      <c r="AP3" s="242">
        <v>2020</v>
      </c>
      <c r="AQ3" s="242">
        <v>2021</v>
      </c>
      <c r="AR3" s="242">
        <v>2022</v>
      </c>
      <c r="AS3" s="242">
        <v>2023</v>
      </c>
      <c r="AT3" s="242">
        <v>2024</v>
      </c>
      <c r="AV3" s="1" t="s">
        <v>528</v>
      </c>
    </row>
    <row r="4" spans="1:48" s="14" customFormat="1" ht="18" customHeight="1">
      <c r="A4" s="92" t="s">
        <v>13</v>
      </c>
      <c r="B4" s="296"/>
      <c r="C4" s="296"/>
      <c r="D4" s="296"/>
      <c r="E4" s="296"/>
      <c r="F4" s="296"/>
      <c r="G4" s="296"/>
      <c r="H4" s="296"/>
      <c r="I4" s="296"/>
      <c r="J4" s="296"/>
      <c r="K4" s="296"/>
      <c r="L4" s="296"/>
      <c r="M4" s="296"/>
      <c r="N4" s="296"/>
      <c r="O4" s="296"/>
      <c r="P4" s="296"/>
      <c r="Q4" s="296"/>
      <c r="R4" s="296"/>
      <c r="S4" s="296"/>
      <c r="T4" s="296"/>
      <c r="U4" s="296"/>
      <c r="V4" s="296"/>
      <c r="W4" s="296"/>
      <c r="X4" s="280"/>
      <c r="Y4" s="280"/>
      <c r="Z4" s="280"/>
      <c r="AA4" s="280"/>
      <c r="AB4" s="280"/>
      <c r="AC4" s="280"/>
      <c r="AD4" s="733">
        <v>330.99570899999998</v>
      </c>
      <c r="AE4" s="280"/>
      <c r="AF4" s="280"/>
      <c r="AG4" s="733">
        <v>12.842064000000001</v>
      </c>
      <c r="AH4" s="733">
        <v>989.36390900000004</v>
      </c>
      <c r="AI4" s="733">
        <v>8008.887154</v>
      </c>
      <c r="AJ4" s="733">
        <v>3029.244604</v>
      </c>
      <c r="AK4" s="733">
        <v>14535.614941</v>
      </c>
      <c r="AL4" s="733">
        <v>13896.348676000001</v>
      </c>
      <c r="AM4" s="733">
        <v>22045.122070000001</v>
      </c>
      <c r="AN4" s="733">
        <v>99465.755392999999</v>
      </c>
      <c r="AO4" s="733">
        <v>19816.2611364</v>
      </c>
      <c r="AP4" s="733">
        <v>82449.963974800005</v>
      </c>
      <c r="AQ4" s="733">
        <v>116649.4328135</v>
      </c>
      <c r="AR4" s="280"/>
      <c r="AS4" s="280"/>
      <c r="AT4" s="280"/>
      <c r="AV4" s="33"/>
    </row>
    <row r="5" spans="1:48" s="14" customFormat="1" ht="18" customHeight="1">
      <c r="A5" s="92" t="s">
        <v>12</v>
      </c>
      <c r="B5" s="280"/>
      <c r="C5" s="280"/>
      <c r="D5" s="280"/>
      <c r="E5" s="280"/>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c r="AK5" s="280"/>
      <c r="AL5" s="280"/>
      <c r="AM5" s="280"/>
      <c r="AN5" s="280"/>
      <c r="AO5" s="280"/>
      <c r="AP5" s="280"/>
      <c r="AQ5" s="280"/>
      <c r="AR5" s="309">
        <v>409404779</v>
      </c>
      <c r="AS5" s="280"/>
      <c r="AT5" s="280"/>
    </row>
    <row r="6" spans="1:48" s="14" customFormat="1" ht="18" customHeight="1">
      <c r="A6" s="92" t="s">
        <v>483</v>
      </c>
      <c r="B6" s="745" t="s">
        <v>29</v>
      </c>
      <c r="C6" s="745" t="s">
        <v>29</v>
      </c>
      <c r="D6" s="745" t="s">
        <v>29</v>
      </c>
      <c r="E6" s="745" t="s">
        <v>29</v>
      </c>
      <c r="F6" s="745" t="s">
        <v>29</v>
      </c>
      <c r="G6" s="745" t="s">
        <v>29</v>
      </c>
      <c r="H6" s="745" t="s">
        <v>29</v>
      </c>
      <c r="I6" s="745" t="s">
        <v>29</v>
      </c>
      <c r="J6" s="745" t="s">
        <v>29</v>
      </c>
      <c r="K6" s="745" t="s">
        <v>29</v>
      </c>
      <c r="L6" s="745" t="s">
        <v>29</v>
      </c>
      <c r="M6" s="745" t="s">
        <v>29</v>
      </c>
      <c r="N6" s="745" t="s">
        <v>29</v>
      </c>
      <c r="O6" s="745" t="s">
        <v>29</v>
      </c>
      <c r="P6" s="745" t="s">
        <v>29</v>
      </c>
      <c r="Q6" s="745" t="s">
        <v>29</v>
      </c>
      <c r="R6" s="745" t="s">
        <v>29</v>
      </c>
      <c r="S6" s="745" t="s">
        <v>29</v>
      </c>
      <c r="T6" s="745" t="s">
        <v>29</v>
      </c>
      <c r="U6" s="745" t="s">
        <v>29</v>
      </c>
      <c r="V6" s="745" t="s">
        <v>29</v>
      </c>
      <c r="W6" s="745" t="s">
        <v>29</v>
      </c>
      <c r="X6" s="745" t="s">
        <v>29</v>
      </c>
      <c r="Y6" s="745" t="s">
        <v>29</v>
      </c>
      <c r="Z6" s="745" t="s">
        <v>29</v>
      </c>
      <c r="AA6" s="745" t="s">
        <v>29</v>
      </c>
      <c r="AB6" s="745" t="s">
        <v>29</v>
      </c>
      <c r="AC6" s="745" t="s">
        <v>29</v>
      </c>
      <c r="AD6" s="745" t="s">
        <v>29</v>
      </c>
      <c r="AE6" s="745" t="s">
        <v>29</v>
      </c>
      <c r="AF6" s="745" t="s">
        <v>29</v>
      </c>
      <c r="AG6" s="745" t="s">
        <v>29</v>
      </c>
      <c r="AH6" s="745" t="s">
        <v>29</v>
      </c>
      <c r="AI6" s="745" t="s">
        <v>29</v>
      </c>
      <c r="AJ6" s="745" t="s">
        <v>29</v>
      </c>
      <c r="AK6" s="745" t="s">
        <v>29</v>
      </c>
      <c r="AL6" s="745" t="s">
        <v>29</v>
      </c>
      <c r="AM6" s="745" t="s">
        <v>29</v>
      </c>
      <c r="AN6" s="745" t="s">
        <v>29</v>
      </c>
      <c r="AO6" s="745" t="s">
        <v>29</v>
      </c>
      <c r="AP6" s="745" t="s">
        <v>29</v>
      </c>
      <c r="AQ6" s="745" t="s">
        <v>29</v>
      </c>
      <c r="AR6" s="745" t="s">
        <v>29</v>
      </c>
      <c r="AS6" s="280"/>
      <c r="AT6" s="280"/>
      <c r="AV6" s="17"/>
    </row>
    <row r="7" spans="1:48" s="14" customFormat="1" ht="18" customHeight="1">
      <c r="A7" s="92" t="s">
        <v>89</v>
      </c>
      <c r="B7" s="280">
        <v>1727</v>
      </c>
      <c r="C7" s="280">
        <v>1810</v>
      </c>
      <c r="D7" s="280">
        <v>1637</v>
      </c>
      <c r="E7" s="280">
        <v>1860</v>
      </c>
      <c r="F7" s="280">
        <v>1834</v>
      </c>
      <c r="G7" s="280">
        <v>1910</v>
      </c>
      <c r="H7" s="280">
        <v>1785</v>
      </c>
      <c r="I7" s="280">
        <v>1678</v>
      </c>
      <c r="J7" s="280">
        <v>1698</v>
      </c>
      <c r="K7" s="280">
        <v>1660</v>
      </c>
      <c r="L7" s="280">
        <v>1341</v>
      </c>
      <c r="M7" s="280">
        <v>815</v>
      </c>
      <c r="N7" s="280">
        <v>448</v>
      </c>
      <c r="O7" s="280">
        <v>169</v>
      </c>
      <c r="P7" s="280">
        <v>176</v>
      </c>
      <c r="Q7" s="280">
        <v>251</v>
      </c>
      <c r="R7" s="280">
        <v>318</v>
      </c>
      <c r="S7" s="280">
        <v>262</v>
      </c>
      <c r="T7" s="280">
        <v>365</v>
      </c>
      <c r="U7" s="280">
        <v>326</v>
      </c>
      <c r="V7" s="280">
        <v>362</v>
      </c>
      <c r="W7" s="280">
        <v>409</v>
      </c>
      <c r="X7" s="280">
        <v>482</v>
      </c>
      <c r="Y7" s="280">
        <v>445</v>
      </c>
      <c r="Z7" s="280">
        <v>491</v>
      </c>
      <c r="AA7" s="280">
        <v>444</v>
      </c>
      <c r="AB7" s="280">
        <v>342</v>
      </c>
      <c r="AC7" s="280">
        <v>331</v>
      </c>
      <c r="AD7" s="280">
        <v>308</v>
      </c>
      <c r="AE7" s="280">
        <v>182</v>
      </c>
      <c r="AF7" s="280"/>
      <c r="AG7" s="280"/>
      <c r="AH7" s="280"/>
      <c r="AI7" s="280"/>
      <c r="AJ7" s="280"/>
      <c r="AK7" s="280"/>
      <c r="AL7" s="280"/>
      <c r="AM7" s="280"/>
      <c r="AN7" s="280"/>
      <c r="AO7" s="280"/>
      <c r="AP7" s="280"/>
      <c r="AQ7" s="280"/>
      <c r="AR7" s="280"/>
      <c r="AS7" s="280"/>
      <c r="AT7" s="280"/>
    </row>
    <row r="8" spans="1:48" s="14" customFormat="1" ht="18" customHeight="1">
      <c r="A8" s="92" t="s">
        <v>482</v>
      </c>
      <c r="B8" s="280"/>
      <c r="C8" s="280"/>
      <c r="D8" s="280"/>
      <c r="E8" s="280"/>
      <c r="F8" s="280"/>
      <c r="G8" s="280"/>
      <c r="H8" s="280"/>
      <c r="I8" s="280"/>
      <c r="J8" s="280"/>
      <c r="K8" s="280"/>
      <c r="L8" s="280"/>
      <c r="M8" s="280"/>
      <c r="N8" s="280"/>
      <c r="O8" s="280"/>
      <c r="P8" s="280"/>
      <c r="Q8" s="280"/>
      <c r="R8" s="280"/>
      <c r="S8" s="280"/>
      <c r="T8" s="280"/>
      <c r="U8" s="280"/>
      <c r="V8" s="280"/>
      <c r="W8" s="280"/>
      <c r="X8" s="280"/>
      <c r="Y8" s="280"/>
      <c r="Z8" s="280"/>
      <c r="AA8" s="280"/>
      <c r="AB8" s="280"/>
      <c r="AC8" s="280"/>
      <c r="AD8" s="280">
        <v>2.4</v>
      </c>
      <c r="AE8" s="280"/>
      <c r="AF8" s="280">
        <v>776</v>
      </c>
      <c r="AG8" s="280">
        <v>890.2</v>
      </c>
      <c r="AH8" s="280">
        <v>856.5</v>
      </c>
      <c r="AI8" s="280">
        <v>1019.7</v>
      </c>
      <c r="AJ8" s="280">
        <v>1283.7</v>
      </c>
      <c r="AK8" s="280">
        <v>1295.5999999999999</v>
      </c>
      <c r="AL8" s="280"/>
      <c r="AM8" s="280"/>
      <c r="AN8" s="280"/>
      <c r="AO8" s="280"/>
      <c r="AP8" s="280"/>
      <c r="AQ8" s="280"/>
      <c r="AR8" s="280"/>
      <c r="AS8" s="280"/>
      <c r="AT8" s="280"/>
    </row>
    <row r="9" spans="1:48" s="14" customFormat="1" ht="18" customHeight="1">
      <c r="A9" s="92" t="s">
        <v>11</v>
      </c>
      <c r="B9" s="280"/>
      <c r="C9" s="280"/>
      <c r="D9" s="280"/>
      <c r="E9" s="280"/>
      <c r="F9" s="280"/>
      <c r="G9" s="280"/>
      <c r="H9" s="280"/>
      <c r="I9" s="280"/>
      <c r="J9" s="280"/>
      <c r="K9" s="280"/>
      <c r="L9" s="280"/>
      <c r="M9" s="280"/>
      <c r="N9" s="280"/>
      <c r="O9" s="280"/>
      <c r="P9" s="280"/>
      <c r="Q9" s="280"/>
      <c r="R9" s="280"/>
      <c r="S9" s="280"/>
      <c r="T9" s="280"/>
      <c r="U9" s="280"/>
      <c r="V9" s="280"/>
      <c r="W9" s="280"/>
      <c r="X9" s="280"/>
      <c r="Y9" s="280"/>
      <c r="Z9" s="280"/>
      <c r="AA9" s="280"/>
      <c r="AB9" s="280"/>
      <c r="AC9" s="280"/>
      <c r="AD9" s="280"/>
      <c r="AE9" s="280"/>
      <c r="AF9" s="280"/>
      <c r="AG9" s="280"/>
      <c r="AH9" s="280"/>
      <c r="AI9" s="280"/>
      <c r="AJ9" s="280"/>
      <c r="AK9" s="280"/>
      <c r="AL9" s="280"/>
      <c r="AM9" s="280"/>
      <c r="AN9" s="280"/>
      <c r="AO9" s="280"/>
      <c r="AP9" s="280"/>
      <c r="AQ9" s="280"/>
      <c r="AR9" s="280"/>
      <c r="AS9" s="280"/>
      <c r="AT9" s="280"/>
    </row>
    <row r="10" spans="1:48" s="14" customFormat="1" ht="18" customHeight="1">
      <c r="A10" s="92" t="s">
        <v>10</v>
      </c>
      <c r="B10" s="280">
        <v>226</v>
      </c>
      <c r="C10" s="280">
        <v>181</v>
      </c>
      <c r="D10" s="280">
        <v>185</v>
      </c>
      <c r="E10" s="280">
        <v>207</v>
      </c>
      <c r="F10" s="280">
        <v>224</v>
      </c>
      <c r="G10" s="280">
        <v>229</v>
      </c>
      <c r="H10" s="280">
        <v>222</v>
      </c>
      <c r="I10" s="280">
        <v>201</v>
      </c>
      <c r="J10" s="280">
        <v>218</v>
      </c>
      <c r="K10" s="280">
        <v>205</v>
      </c>
      <c r="L10" s="280">
        <v>210</v>
      </c>
      <c r="M10" s="280">
        <v>157</v>
      </c>
      <c r="N10" s="280">
        <v>160</v>
      </c>
      <c r="O10" s="280">
        <v>182</v>
      </c>
      <c r="P10" s="280">
        <v>9</v>
      </c>
      <c r="Q10" s="280">
        <v>94</v>
      </c>
      <c r="R10" s="280">
        <v>85</v>
      </c>
      <c r="S10" s="280">
        <v>89</v>
      </c>
      <c r="T10" s="280">
        <v>78</v>
      </c>
      <c r="U10" s="280">
        <v>39</v>
      </c>
      <c r="V10" s="280">
        <v>27</v>
      </c>
      <c r="W10" s="280">
        <v>12</v>
      </c>
      <c r="X10" s="280">
        <v>12</v>
      </c>
      <c r="Y10" s="280"/>
      <c r="Z10" s="280"/>
      <c r="AA10" s="280"/>
      <c r="AB10" s="280"/>
      <c r="AC10" s="280"/>
      <c r="AD10" s="280"/>
      <c r="AE10" s="280"/>
      <c r="AF10" s="280"/>
      <c r="AG10" s="280"/>
      <c r="AH10" s="280"/>
      <c r="AI10" s="280"/>
      <c r="AJ10" s="280"/>
      <c r="AK10" s="280"/>
      <c r="AL10" s="280"/>
      <c r="AM10" s="280"/>
      <c r="AN10" s="280"/>
      <c r="AO10" s="280"/>
      <c r="AP10" s="280"/>
      <c r="AQ10" s="280"/>
      <c r="AR10" s="280"/>
      <c r="AS10" s="280"/>
      <c r="AT10" s="280"/>
    </row>
    <row r="11" spans="1:48" s="14" customFormat="1" ht="18" customHeight="1">
      <c r="A11" s="92" t="s">
        <v>9</v>
      </c>
      <c r="B11" s="280">
        <v>234</v>
      </c>
      <c r="C11" s="280">
        <v>225</v>
      </c>
      <c r="D11" s="280">
        <v>176</v>
      </c>
      <c r="E11" s="280">
        <v>172</v>
      </c>
      <c r="F11" s="280">
        <v>117</v>
      </c>
      <c r="G11" s="280">
        <v>105</v>
      </c>
      <c r="H11" s="280">
        <v>95.3</v>
      </c>
      <c r="I11" s="280">
        <v>127.93</v>
      </c>
      <c r="J11" s="280">
        <v>92.3</v>
      </c>
      <c r="K11" s="280">
        <v>68.075000000000003</v>
      </c>
      <c r="L11" s="280">
        <v>65.048000000000002</v>
      </c>
      <c r="M11" s="280">
        <v>73.137</v>
      </c>
      <c r="N11" s="280">
        <v>52.679000000000002</v>
      </c>
      <c r="O11" s="280">
        <v>50.494</v>
      </c>
      <c r="P11" s="280">
        <v>46.914999999999999</v>
      </c>
      <c r="Q11" s="280">
        <v>63</v>
      </c>
      <c r="R11" s="280">
        <v>43.3</v>
      </c>
      <c r="S11" s="280">
        <v>51</v>
      </c>
      <c r="T11" s="280">
        <v>50</v>
      </c>
      <c r="U11" s="280">
        <v>56</v>
      </c>
      <c r="V11" s="280">
        <v>87.459000000000003</v>
      </c>
      <c r="W11" s="280">
        <v>70</v>
      </c>
      <c r="X11" s="280">
        <v>73</v>
      </c>
      <c r="Y11" s="280">
        <v>41</v>
      </c>
      <c r="Z11" s="280">
        <v>38</v>
      </c>
      <c r="AA11" s="280"/>
      <c r="AB11" s="280"/>
      <c r="AC11" s="280"/>
      <c r="AD11" s="280">
        <v>51.4</v>
      </c>
      <c r="AE11" s="280">
        <v>46.7</v>
      </c>
      <c r="AF11" s="280">
        <v>44</v>
      </c>
      <c r="AG11" s="280">
        <v>39.200000000000003</v>
      </c>
      <c r="AH11" s="280">
        <v>35.200000000000003</v>
      </c>
      <c r="AI11" s="280">
        <v>42.4</v>
      </c>
      <c r="AJ11" s="280">
        <v>56.3</v>
      </c>
      <c r="AK11" s="280">
        <v>45.2</v>
      </c>
      <c r="AL11" s="280"/>
      <c r="AM11" s="280"/>
      <c r="AN11" s="280"/>
      <c r="AO11" s="280"/>
      <c r="AP11" s="280"/>
      <c r="AQ11" s="280"/>
      <c r="AR11" s="280"/>
      <c r="AS11" s="280"/>
      <c r="AT11" s="280"/>
    </row>
    <row r="12" spans="1:48" s="14" customFormat="1" ht="18" customHeight="1">
      <c r="A12" s="92" t="s">
        <v>8</v>
      </c>
      <c r="B12" s="745" t="s">
        <v>29</v>
      </c>
      <c r="C12" s="745" t="s">
        <v>29</v>
      </c>
      <c r="D12" s="745" t="s">
        <v>29</v>
      </c>
      <c r="E12" s="745" t="s">
        <v>29</v>
      </c>
      <c r="F12" s="745" t="s">
        <v>29</v>
      </c>
      <c r="G12" s="745" t="s">
        <v>29</v>
      </c>
      <c r="H12" s="745" t="s">
        <v>29</v>
      </c>
      <c r="I12" s="745" t="s">
        <v>29</v>
      </c>
      <c r="J12" s="745" t="s">
        <v>29</v>
      </c>
      <c r="K12" s="745" t="s">
        <v>29</v>
      </c>
      <c r="L12" s="745" t="s">
        <v>29</v>
      </c>
      <c r="M12" s="745" t="s">
        <v>29</v>
      </c>
      <c r="N12" s="745" t="s">
        <v>29</v>
      </c>
      <c r="O12" s="745" t="s">
        <v>29</v>
      </c>
      <c r="P12" s="745" t="s">
        <v>29</v>
      </c>
      <c r="Q12" s="745" t="s">
        <v>29</v>
      </c>
      <c r="R12" s="745" t="s">
        <v>29</v>
      </c>
      <c r="S12" s="745" t="s">
        <v>29</v>
      </c>
      <c r="T12" s="745" t="s">
        <v>29</v>
      </c>
      <c r="U12" s="745" t="s">
        <v>29</v>
      </c>
      <c r="V12" s="745" t="s">
        <v>29</v>
      </c>
      <c r="W12" s="745" t="s">
        <v>29</v>
      </c>
      <c r="X12" s="745" t="s">
        <v>29</v>
      </c>
      <c r="Y12" s="745" t="s">
        <v>29</v>
      </c>
      <c r="Z12" s="745" t="s">
        <v>29</v>
      </c>
      <c r="AA12" s="745" t="s">
        <v>29</v>
      </c>
      <c r="AB12" s="745" t="s">
        <v>29</v>
      </c>
      <c r="AC12" s="745" t="s">
        <v>29</v>
      </c>
      <c r="AD12" s="745" t="s">
        <v>29</v>
      </c>
      <c r="AE12" s="745" t="s">
        <v>29</v>
      </c>
      <c r="AF12" s="745" t="s">
        <v>29</v>
      </c>
      <c r="AG12" s="745" t="s">
        <v>29</v>
      </c>
      <c r="AH12" s="745" t="s">
        <v>29</v>
      </c>
      <c r="AI12" s="745" t="s">
        <v>29</v>
      </c>
      <c r="AJ12" s="745" t="s">
        <v>29</v>
      </c>
      <c r="AK12" s="745" t="s">
        <v>29</v>
      </c>
      <c r="AL12" s="745" t="s">
        <v>29</v>
      </c>
      <c r="AM12" s="745" t="s">
        <v>29</v>
      </c>
      <c r="AN12" s="745" t="s">
        <v>29</v>
      </c>
      <c r="AO12" s="745" t="s">
        <v>29</v>
      </c>
      <c r="AP12" s="745" t="s">
        <v>29</v>
      </c>
      <c r="AQ12" s="296"/>
      <c r="AR12" s="296"/>
      <c r="AS12" s="280"/>
      <c r="AT12" s="280"/>
    </row>
    <row r="13" spans="1:48" s="14" customFormat="1" ht="18" customHeight="1">
      <c r="A13" s="92" t="s">
        <v>6</v>
      </c>
      <c r="B13" s="280"/>
      <c r="C13" s="280"/>
      <c r="D13" s="280"/>
      <c r="E13" s="280"/>
      <c r="F13" s="280"/>
      <c r="G13" s="280"/>
      <c r="H13" s="280"/>
      <c r="I13" s="280"/>
      <c r="J13" s="280"/>
      <c r="K13" s="280"/>
      <c r="L13" s="280"/>
      <c r="M13" s="280"/>
      <c r="N13" s="280"/>
      <c r="O13" s="280"/>
      <c r="P13" s="280"/>
      <c r="Q13" s="280"/>
      <c r="R13" s="280"/>
      <c r="S13" s="280"/>
      <c r="T13" s="280"/>
      <c r="U13" s="280"/>
      <c r="V13" s="280"/>
      <c r="W13" s="280"/>
      <c r="X13" s="280"/>
      <c r="Y13" s="280"/>
      <c r="Z13" s="280"/>
      <c r="AA13" s="280"/>
      <c r="AB13" s="280"/>
      <c r="AC13" s="280">
        <v>737</v>
      </c>
      <c r="AD13" s="280">
        <v>718</v>
      </c>
      <c r="AE13" s="280">
        <v>728</v>
      </c>
      <c r="AF13" s="280">
        <v>936.40000000000009</v>
      </c>
      <c r="AG13" s="280" t="s">
        <v>472</v>
      </c>
      <c r="AH13" s="280" t="s">
        <v>473</v>
      </c>
      <c r="AI13" s="280" t="s">
        <v>474</v>
      </c>
      <c r="AJ13" s="280" t="s">
        <v>475</v>
      </c>
      <c r="AK13" s="280">
        <v>6714</v>
      </c>
      <c r="AL13" s="280">
        <v>8387.1754120400001</v>
      </c>
      <c r="AM13" s="280">
        <v>12541.79136552566</v>
      </c>
      <c r="AN13" s="280">
        <v>13455.827884069622</v>
      </c>
      <c r="AO13" s="280">
        <v>10520.35677218863</v>
      </c>
      <c r="AP13" s="280">
        <v>7894.6340224581209</v>
      </c>
      <c r="AQ13" s="280">
        <v>9782.8930412999998</v>
      </c>
      <c r="AR13" s="280">
        <v>13835.1</v>
      </c>
      <c r="AS13" s="731">
        <v>15001</v>
      </c>
      <c r="AT13" s="731">
        <v>15235</v>
      </c>
    </row>
    <row r="14" spans="1:48" s="14" customFormat="1" ht="18" customHeight="1">
      <c r="A14" s="92" t="s">
        <v>5</v>
      </c>
      <c r="B14" s="280"/>
      <c r="C14" s="280"/>
      <c r="D14" s="280"/>
      <c r="E14" s="280"/>
      <c r="F14" s="280"/>
      <c r="G14" s="280"/>
      <c r="H14" s="280"/>
      <c r="I14" s="280"/>
      <c r="J14" s="280"/>
      <c r="K14" s="280"/>
      <c r="L14" s="280">
        <v>1634.857</v>
      </c>
      <c r="M14" s="280">
        <v>1198.45</v>
      </c>
      <c r="N14" s="280">
        <v>1225.722</v>
      </c>
      <c r="O14" s="280">
        <v>1074.9000000000001</v>
      </c>
      <c r="P14" s="280">
        <v>1076.5</v>
      </c>
      <c r="Q14" s="280">
        <v>1081.5999999999999</v>
      </c>
      <c r="R14" s="280"/>
      <c r="S14" s="280"/>
      <c r="T14" s="280"/>
      <c r="U14" s="280"/>
      <c r="V14" s="280"/>
      <c r="W14" s="280"/>
      <c r="X14" s="280"/>
      <c r="Y14" s="280"/>
      <c r="Z14" s="280"/>
      <c r="AA14" s="280"/>
      <c r="AB14" s="280"/>
      <c r="AC14" s="280"/>
      <c r="AD14" s="280"/>
      <c r="AE14" s="280"/>
      <c r="AF14" s="280"/>
      <c r="AG14" s="280"/>
      <c r="AH14" s="280"/>
      <c r="AI14" s="280"/>
      <c r="AJ14" s="280"/>
      <c r="AK14" s="280"/>
      <c r="AL14" s="280"/>
      <c r="AM14" s="280"/>
      <c r="AN14" s="280"/>
      <c r="AO14" s="280"/>
      <c r="AP14" s="280"/>
      <c r="AQ14" s="280"/>
      <c r="AR14" s="280"/>
      <c r="AS14" s="280"/>
      <c r="AT14" s="280"/>
    </row>
    <row r="15" spans="1:48" s="14" customFormat="1" ht="18" customHeight="1">
      <c r="A15" s="92" t="s">
        <v>4</v>
      </c>
      <c r="B15" s="745" t="s">
        <v>29</v>
      </c>
      <c r="C15" s="745" t="s">
        <v>29</v>
      </c>
      <c r="D15" s="745" t="s">
        <v>29</v>
      </c>
      <c r="E15" s="745" t="s">
        <v>29</v>
      </c>
      <c r="F15" s="745" t="s">
        <v>29</v>
      </c>
      <c r="G15" s="745" t="s">
        <v>29</v>
      </c>
      <c r="H15" s="745" t="s">
        <v>29</v>
      </c>
      <c r="I15" s="745" t="s">
        <v>29</v>
      </c>
      <c r="J15" s="745" t="s">
        <v>29</v>
      </c>
      <c r="K15" s="745" t="s">
        <v>29</v>
      </c>
      <c r="L15" s="745" t="s">
        <v>29</v>
      </c>
      <c r="M15" s="745" t="s">
        <v>29</v>
      </c>
      <c r="N15" s="745" t="s">
        <v>29</v>
      </c>
      <c r="O15" s="745" t="s">
        <v>29</v>
      </c>
      <c r="P15" s="745" t="s">
        <v>29</v>
      </c>
      <c r="Q15" s="745" t="s">
        <v>29</v>
      </c>
      <c r="R15" s="745" t="s">
        <v>29</v>
      </c>
      <c r="S15" s="745" t="s">
        <v>29</v>
      </c>
      <c r="T15" s="745" t="s">
        <v>29</v>
      </c>
      <c r="U15" s="745" t="s">
        <v>29</v>
      </c>
      <c r="V15" s="745" t="s">
        <v>29</v>
      </c>
      <c r="W15" s="745" t="s">
        <v>29</v>
      </c>
      <c r="X15" s="745" t="s">
        <v>29</v>
      </c>
      <c r="Y15" s="745" t="s">
        <v>29</v>
      </c>
      <c r="Z15" s="745" t="s">
        <v>29</v>
      </c>
      <c r="AA15" s="745" t="s">
        <v>29</v>
      </c>
      <c r="AB15" s="745" t="s">
        <v>29</v>
      </c>
      <c r="AC15" s="745" t="s">
        <v>29</v>
      </c>
      <c r="AD15" s="745" t="s">
        <v>29</v>
      </c>
      <c r="AE15" s="745" t="s">
        <v>29</v>
      </c>
      <c r="AF15" s="745" t="s">
        <v>29</v>
      </c>
      <c r="AG15" s="745" t="s">
        <v>29</v>
      </c>
      <c r="AH15" s="745" t="s">
        <v>29</v>
      </c>
      <c r="AI15" s="745" t="s">
        <v>29</v>
      </c>
      <c r="AJ15" s="745" t="s">
        <v>29</v>
      </c>
      <c r="AK15" s="745" t="s">
        <v>29</v>
      </c>
      <c r="AL15" s="745" t="s">
        <v>29</v>
      </c>
      <c r="AM15" s="745" t="s">
        <v>29</v>
      </c>
      <c r="AN15" s="745" t="s">
        <v>29</v>
      </c>
      <c r="AO15" s="745" t="s">
        <v>29</v>
      </c>
      <c r="AP15" s="745" t="s">
        <v>29</v>
      </c>
      <c r="AQ15" s="745" t="s">
        <v>29</v>
      </c>
      <c r="AR15" s="745" t="s">
        <v>29</v>
      </c>
      <c r="AS15" s="745" t="s">
        <v>29</v>
      </c>
      <c r="AT15" s="745" t="s">
        <v>29</v>
      </c>
    </row>
    <row r="16" spans="1:48" s="14" customFormat="1" ht="18" customHeight="1">
      <c r="A16" s="92" t="s">
        <v>3</v>
      </c>
      <c r="B16" s="280">
        <v>99556</v>
      </c>
      <c r="C16" s="280">
        <v>99170</v>
      </c>
      <c r="D16" s="280">
        <v>103890</v>
      </c>
      <c r="E16" s="280">
        <v>84100</v>
      </c>
      <c r="F16" s="280">
        <v>85220</v>
      </c>
      <c r="G16" s="280">
        <v>91860</v>
      </c>
      <c r="H16" s="280">
        <v>91960</v>
      </c>
      <c r="I16" s="280">
        <v>90570</v>
      </c>
      <c r="J16" s="280">
        <v>87080</v>
      </c>
      <c r="K16" s="280">
        <v>93980</v>
      </c>
      <c r="L16" s="280">
        <v>101746</v>
      </c>
      <c r="M16" s="280">
        <v>85569</v>
      </c>
      <c r="N16" s="280">
        <v>89248</v>
      </c>
      <c r="O16" s="280">
        <v>91359</v>
      </c>
      <c r="P16" s="280">
        <v>93487</v>
      </c>
      <c r="Q16" s="280">
        <v>96559</v>
      </c>
      <c r="R16" s="280">
        <v>99687</v>
      </c>
      <c r="S16" s="280">
        <v>104632.08</v>
      </c>
      <c r="T16" s="280">
        <v>102286.8</v>
      </c>
      <c r="U16" s="280">
        <v>102800</v>
      </c>
      <c r="V16" s="280">
        <v>106605</v>
      </c>
      <c r="W16" s="280">
        <v>105393</v>
      </c>
      <c r="X16" s="280">
        <v>103717</v>
      </c>
      <c r="Y16" s="280">
        <v>106538</v>
      </c>
      <c r="Z16" s="280">
        <v>108503</v>
      </c>
      <c r="AA16" s="280">
        <v>108513</v>
      </c>
      <c r="AB16" s="280">
        <v>108513</v>
      </c>
      <c r="AC16" s="280">
        <v>108513</v>
      </c>
      <c r="AD16" s="280">
        <v>106014</v>
      </c>
      <c r="AE16" s="280">
        <v>113342</v>
      </c>
      <c r="AF16" s="280">
        <v>113342</v>
      </c>
      <c r="AG16" s="280">
        <v>113342</v>
      </c>
      <c r="AH16" s="280" t="s">
        <v>484</v>
      </c>
      <c r="AI16" s="280" t="s">
        <v>484</v>
      </c>
      <c r="AJ16" s="280" t="s">
        <v>484</v>
      </c>
      <c r="AK16" s="280"/>
      <c r="AL16" s="280"/>
      <c r="AM16" s="280"/>
      <c r="AN16" s="280"/>
      <c r="AO16" s="280"/>
      <c r="AP16" s="280"/>
      <c r="AQ16" s="280"/>
      <c r="AR16" s="280"/>
      <c r="AS16" s="280"/>
      <c r="AT16" s="280"/>
    </row>
    <row r="17" spans="1:46" s="14" customFormat="1" ht="18" customHeight="1">
      <c r="A17" s="92" t="s">
        <v>32</v>
      </c>
      <c r="B17" s="280">
        <v>1106</v>
      </c>
      <c r="C17" s="280">
        <v>1764.8</v>
      </c>
      <c r="D17" s="280">
        <v>1818.4</v>
      </c>
      <c r="E17" s="280">
        <v>1701.6</v>
      </c>
      <c r="F17" s="280">
        <v>1997.2</v>
      </c>
      <c r="G17" s="280">
        <v>2194.4</v>
      </c>
      <c r="H17" s="280">
        <v>1377.6</v>
      </c>
      <c r="I17" s="280">
        <v>1456.8889999999999</v>
      </c>
      <c r="J17" s="280"/>
      <c r="K17" s="280">
        <v>683.9</v>
      </c>
      <c r="L17" s="280">
        <v>1407.9</v>
      </c>
      <c r="M17" s="280">
        <v>2321.8000000000002</v>
      </c>
      <c r="N17" s="280">
        <v>2247.4</v>
      </c>
      <c r="O17" s="280">
        <v>2808.6</v>
      </c>
      <c r="P17" s="280">
        <v>1108</v>
      </c>
      <c r="Q17" s="280">
        <v>2117</v>
      </c>
      <c r="R17" s="280">
        <v>1218</v>
      </c>
      <c r="S17" s="280">
        <v>1108</v>
      </c>
      <c r="T17" s="280">
        <v>955</v>
      </c>
      <c r="U17" s="280">
        <v>1873.8</v>
      </c>
      <c r="V17" s="280">
        <v>1990.1</v>
      </c>
      <c r="W17" s="280">
        <v>1380</v>
      </c>
      <c r="X17" s="280">
        <v>1487</v>
      </c>
      <c r="Y17" s="280">
        <v>1468</v>
      </c>
      <c r="Z17" s="280">
        <v>1351</v>
      </c>
      <c r="AA17" s="280">
        <v>1196</v>
      </c>
      <c r="AB17" s="280">
        <v>435.06705920837425</v>
      </c>
      <c r="AC17" s="280">
        <v>419.69250899574746</v>
      </c>
      <c r="AD17" s="280">
        <v>312.07065750736018</v>
      </c>
      <c r="AE17" s="280">
        <v>231.03140333660451</v>
      </c>
      <c r="AF17" s="280">
        <v>264.53876349362122</v>
      </c>
      <c r="AG17" s="280">
        <v>262.01243048740594</v>
      </c>
      <c r="AH17" s="280">
        <v>171.40922473012756</v>
      </c>
      <c r="AI17" s="280">
        <v>121.89270526660124</v>
      </c>
      <c r="AJ17" s="280">
        <v>108.3286257468767</v>
      </c>
      <c r="AK17" s="280">
        <v>81.172189027702331</v>
      </c>
      <c r="AL17" s="280"/>
      <c r="AM17" s="280"/>
      <c r="AN17" s="280"/>
      <c r="AO17" s="280"/>
      <c r="AP17" s="280"/>
      <c r="AQ17" s="280"/>
      <c r="AR17" s="280"/>
      <c r="AS17" s="280"/>
      <c r="AT17" s="280"/>
    </row>
    <row r="18" spans="1:46" s="14" customFormat="1" ht="18" customHeight="1">
      <c r="A18" s="92" t="s">
        <v>1</v>
      </c>
      <c r="B18" s="280">
        <v>1386</v>
      </c>
      <c r="C18" s="280">
        <v>1333</v>
      </c>
      <c r="D18" s="280">
        <v>1096.4906790299599</v>
      </c>
      <c r="E18" s="280">
        <v>1532.547</v>
      </c>
      <c r="F18" s="280">
        <v>1486.7761499999999</v>
      </c>
      <c r="G18" s="280">
        <v>1364.5631840000001</v>
      </c>
      <c r="H18" s="280">
        <v>1365</v>
      </c>
      <c r="I18" s="280">
        <v>1337</v>
      </c>
      <c r="J18" s="280">
        <v>1355.96</v>
      </c>
      <c r="K18" s="280">
        <v>1353.9</v>
      </c>
      <c r="L18" s="280">
        <v>1197</v>
      </c>
      <c r="M18" s="280">
        <v>1082.5999999999999</v>
      </c>
      <c r="N18" s="280">
        <v>1017.5</v>
      </c>
      <c r="O18" s="280">
        <v>1072</v>
      </c>
      <c r="P18" s="280">
        <v>651</v>
      </c>
      <c r="Q18" s="280">
        <v>442</v>
      </c>
      <c r="R18" s="280">
        <v>536</v>
      </c>
      <c r="S18" s="280">
        <v>473</v>
      </c>
      <c r="T18" s="280">
        <v>472</v>
      </c>
      <c r="U18" s="280">
        <v>554</v>
      </c>
      <c r="V18" s="280"/>
      <c r="W18" s="280"/>
      <c r="X18" s="280"/>
      <c r="Y18" s="280"/>
      <c r="Z18" s="280"/>
      <c r="AA18" s="280"/>
      <c r="AB18" s="280"/>
      <c r="AC18" s="280"/>
      <c r="AD18" s="280"/>
      <c r="AE18" s="280"/>
      <c r="AF18" s="280"/>
      <c r="AG18" s="280"/>
      <c r="AH18" s="280"/>
      <c r="AI18" s="280"/>
      <c r="AJ18" s="280"/>
      <c r="AK18" s="280"/>
      <c r="AL18" s="280"/>
      <c r="AM18" s="280"/>
      <c r="AN18" s="280"/>
      <c r="AO18" s="280"/>
      <c r="AP18" s="280"/>
      <c r="AQ18" s="280"/>
      <c r="AR18" s="280"/>
      <c r="AS18" s="280"/>
      <c r="AT18" s="280"/>
    </row>
    <row r="19" spans="1:46" s="14" customFormat="1" ht="18" customHeight="1">
      <c r="A19" s="92" t="s">
        <v>0</v>
      </c>
      <c r="B19" s="280">
        <v>6864</v>
      </c>
      <c r="C19" s="280">
        <v>6611</v>
      </c>
      <c r="D19" s="280">
        <v>6258</v>
      </c>
      <c r="E19" s="280">
        <v>6289</v>
      </c>
      <c r="F19" s="280">
        <v>6412</v>
      </c>
      <c r="G19" s="280">
        <v>6202</v>
      </c>
      <c r="H19" s="280">
        <v>6573</v>
      </c>
      <c r="I19" s="280">
        <v>5932</v>
      </c>
      <c r="J19" s="280">
        <v>5569</v>
      </c>
      <c r="K19" s="280">
        <v>5287</v>
      </c>
      <c r="L19" s="280">
        <v>5590</v>
      </c>
      <c r="M19" s="280">
        <v>5394</v>
      </c>
      <c r="N19" s="280">
        <v>5644</v>
      </c>
      <c r="O19" s="280">
        <v>5466</v>
      </c>
      <c r="P19" s="280">
        <v>4327</v>
      </c>
      <c r="Q19" s="280">
        <v>4754</v>
      </c>
      <c r="R19" s="280">
        <v>5011</v>
      </c>
      <c r="S19" s="280">
        <v>4871</v>
      </c>
      <c r="T19" s="280"/>
      <c r="U19" s="280"/>
      <c r="V19" s="280"/>
      <c r="W19" s="280"/>
      <c r="X19" s="280">
        <v>2461</v>
      </c>
      <c r="Y19" s="280">
        <v>1901</v>
      </c>
      <c r="Z19" s="280">
        <v>1377</v>
      </c>
      <c r="AA19" s="280">
        <v>1622</v>
      </c>
      <c r="AB19" s="280">
        <v>1709</v>
      </c>
      <c r="AC19" s="748">
        <v>1580</v>
      </c>
      <c r="AD19" s="617">
        <v>1217</v>
      </c>
      <c r="AE19" s="617">
        <v>801</v>
      </c>
      <c r="AF19" s="617">
        <v>1085</v>
      </c>
      <c r="AG19" s="617">
        <v>1362</v>
      </c>
      <c r="AH19" s="617">
        <v>1091</v>
      </c>
      <c r="AI19" s="617">
        <v>1157</v>
      </c>
      <c r="AJ19" s="617">
        <v>1418</v>
      </c>
      <c r="AK19" s="721">
        <v>997</v>
      </c>
      <c r="AL19" s="721">
        <v>976</v>
      </c>
      <c r="AM19" s="721">
        <v>953</v>
      </c>
      <c r="AN19" s="721">
        <v>1079</v>
      </c>
      <c r="AO19" s="721">
        <v>795</v>
      </c>
      <c r="AP19" s="721">
        <v>703</v>
      </c>
      <c r="AQ19" s="721">
        <v>675</v>
      </c>
      <c r="AR19" s="721">
        <v>678</v>
      </c>
      <c r="AS19" s="721">
        <v>632</v>
      </c>
      <c r="AT19" s="721">
        <v>638</v>
      </c>
    </row>
    <row r="20" spans="1:46" ht="18" customHeight="1">
      <c r="A20" s="40"/>
    </row>
    <row r="21" spans="1:46" ht="18" customHeight="1">
      <c r="A21" s="241" t="s">
        <v>434</v>
      </c>
    </row>
    <row r="22" spans="1:46" ht="18" customHeight="1">
      <c r="A22" s="241" t="s">
        <v>544</v>
      </c>
    </row>
    <row r="23" spans="1:46" ht="18" customHeight="1">
      <c r="A23" s="241" t="s">
        <v>2767</v>
      </c>
    </row>
    <row r="24" spans="1:46" ht="18" customHeight="1">
      <c r="A24" s="241" t="s">
        <v>2788</v>
      </c>
      <c r="X24" s="353"/>
      <c r="Y24" s="353"/>
      <c r="Z24" s="353"/>
      <c r="AA24" s="353"/>
      <c r="AB24" s="353"/>
      <c r="AC24" s="425"/>
      <c r="AD24" s="425"/>
      <c r="AE24" s="425"/>
      <c r="AF24" s="425"/>
      <c r="AG24" s="425"/>
      <c r="AH24" s="425"/>
      <c r="AI24" s="425"/>
      <c r="AJ24" s="425"/>
      <c r="AK24" s="425"/>
      <c r="AL24" s="425"/>
      <c r="AM24" s="425"/>
      <c r="AN24" s="425"/>
      <c r="AO24" s="425"/>
      <c r="AP24" s="425"/>
      <c r="AQ24" s="428"/>
      <c r="AR24" s="428"/>
      <c r="AS24" s="428"/>
      <c r="AT24" s="428"/>
    </row>
    <row r="25" spans="1:46" ht="18" customHeight="1">
      <c r="A25" s="241" t="s">
        <v>2876</v>
      </c>
    </row>
    <row r="26" spans="1:46" ht="18" customHeight="1">
      <c r="A26" s="241" t="s">
        <v>3590</v>
      </c>
    </row>
  </sheetData>
  <mergeCells count="1">
    <mergeCell ref="B2:AQ2"/>
  </mergeCells>
  <hyperlinks>
    <hyperlink ref="AV3" location="Content!A1" display="Back to content page" xr:uid="{00000000-0004-0000-B9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B22"/>
  <sheetViews>
    <sheetView workbookViewId="0">
      <selection activeCell="I22" sqref="I22"/>
    </sheetView>
  </sheetViews>
  <sheetFormatPr defaultRowHeight="14.5"/>
  <cols>
    <col min="1" max="1" width="32.7265625" customWidth="1"/>
  </cols>
  <sheetData>
    <row r="1" spans="1:28">
      <c r="A1" s="44" t="s">
        <v>3099</v>
      </c>
    </row>
    <row r="3" spans="1:28">
      <c r="A3" s="365" t="s">
        <v>1141</v>
      </c>
      <c r="B3" s="366">
        <v>2000</v>
      </c>
      <c r="C3" s="366">
        <v>2001</v>
      </c>
      <c r="D3" s="366">
        <v>2002</v>
      </c>
      <c r="E3" s="366">
        <v>2003</v>
      </c>
      <c r="F3" s="366">
        <v>2004</v>
      </c>
      <c r="G3" s="366">
        <v>2005</v>
      </c>
      <c r="H3" s="366">
        <v>2006</v>
      </c>
      <c r="I3" s="366">
        <v>2007</v>
      </c>
      <c r="J3" s="366">
        <v>2008</v>
      </c>
      <c r="K3" s="366">
        <v>2009</v>
      </c>
      <c r="L3" s="366">
        <v>2010</v>
      </c>
      <c r="M3" s="366">
        <v>2011</v>
      </c>
      <c r="N3" s="366">
        <v>2012</v>
      </c>
      <c r="O3" s="366">
        <v>2013</v>
      </c>
      <c r="P3" s="366">
        <v>2014</v>
      </c>
      <c r="Q3" s="366">
        <v>2015</v>
      </c>
      <c r="R3" s="366">
        <v>2016</v>
      </c>
      <c r="S3" s="366">
        <v>2017</v>
      </c>
      <c r="T3" s="366">
        <v>2018</v>
      </c>
      <c r="U3" s="366">
        <v>2019</v>
      </c>
      <c r="V3" s="366">
        <v>2020</v>
      </c>
      <c r="W3" s="366">
        <v>2021</v>
      </c>
      <c r="X3" s="366">
        <v>2022</v>
      </c>
      <c r="Y3" s="366">
        <v>2023</v>
      </c>
      <c r="Z3" s="366">
        <v>2024</v>
      </c>
      <c r="AB3" s="486" t="s">
        <v>528</v>
      </c>
    </row>
    <row r="4" spans="1:28">
      <c r="A4" s="367" t="s">
        <v>13</v>
      </c>
      <c r="B4" s="570">
        <v>11</v>
      </c>
      <c r="C4" s="570">
        <v>60.2</v>
      </c>
      <c r="D4" s="570">
        <v>421.42834765999999</v>
      </c>
      <c r="E4" s="570">
        <v>776.62432095999998</v>
      </c>
      <c r="F4" s="570">
        <v>778.38709895000659</v>
      </c>
      <c r="G4" s="570">
        <v>980.23106874000189</v>
      </c>
      <c r="H4" s="570">
        <v>1364.6276175699873</v>
      </c>
      <c r="I4" s="570">
        <v>2783.4475155479959</v>
      </c>
      <c r="J4" s="570">
        <v>3942.819342430013</v>
      </c>
      <c r="K4" s="570">
        <v>3288.7173862599993</v>
      </c>
      <c r="L4" s="570">
        <v>3267.9674959099902</v>
      </c>
      <c r="M4" s="570">
        <v>3096.7246768899977</v>
      </c>
      <c r="N4" s="570">
        <v>5205.0729942986118</v>
      </c>
      <c r="O4" s="570">
        <v>4400.2693747716457</v>
      </c>
      <c r="P4" s="570">
        <v>4166.1083850500054</v>
      </c>
      <c r="Q4" s="570">
        <v>3689.8500591173351</v>
      </c>
      <c r="R4" s="570">
        <v>2785.4571959439963</v>
      </c>
      <c r="S4" s="570">
        <v>2874.8320401457249</v>
      </c>
      <c r="T4" s="570">
        <v>2386.9739937402433</v>
      </c>
      <c r="U4" s="570">
        <v>1147.0589073989991</v>
      </c>
      <c r="V4" s="570">
        <v>782.85845874202437</v>
      </c>
      <c r="W4" s="570">
        <v>1611.082181523499</v>
      </c>
      <c r="X4" s="570">
        <v>1556.7319638908853</v>
      </c>
      <c r="Y4" s="570">
        <v>1331.8327161343032</v>
      </c>
      <c r="Z4" s="570">
        <v>1936.661432876233</v>
      </c>
    </row>
    <row r="5" spans="1:28">
      <c r="A5" s="367" t="s">
        <v>12</v>
      </c>
      <c r="B5" s="570">
        <v>2105.78661744596</v>
      </c>
      <c r="C5" s="570">
        <v>1827.1860957772885</v>
      </c>
      <c r="D5" s="570">
        <v>652.18541595454326</v>
      </c>
      <c r="E5" s="570">
        <v>2522.3999999999996</v>
      </c>
      <c r="F5" s="570">
        <v>3550</v>
      </c>
      <c r="G5" s="570">
        <v>3175</v>
      </c>
      <c r="H5" s="570">
        <v>3228.9000000000005</v>
      </c>
      <c r="I5" s="570">
        <v>4318.7000000000007</v>
      </c>
      <c r="J5" s="570">
        <v>5338.7</v>
      </c>
      <c r="K5" s="570">
        <v>4524.7000000000007</v>
      </c>
      <c r="L5" s="570">
        <v>5143.8</v>
      </c>
      <c r="M5" s="570">
        <v>6144.9</v>
      </c>
      <c r="N5" s="570">
        <v>6804.1</v>
      </c>
      <c r="O5" s="570">
        <v>8687.4</v>
      </c>
      <c r="P5" s="570">
        <v>8295.5</v>
      </c>
      <c r="Q5" s="570">
        <v>7595.5999999999985</v>
      </c>
      <c r="R5" s="570">
        <v>6746.9</v>
      </c>
      <c r="S5" s="570">
        <v>4749.0999999999995</v>
      </c>
      <c r="T5" s="570">
        <v>5535.1999999999989</v>
      </c>
      <c r="U5" s="570">
        <v>5326.8000000000011</v>
      </c>
      <c r="V5" s="570">
        <v>5110.7</v>
      </c>
      <c r="W5" s="570">
        <v>6130.2</v>
      </c>
      <c r="X5" s="570">
        <v>7506</v>
      </c>
      <c r="Y5" s="570">
        <v>5990.4</v>
      </c>
      <c r="Z5" s="570">
        <v>6618</v>
      </c>
    </row>
    <row r="6" spans="1:28">
      <c r="A6" s="367" t="s">
        <v>483</v>
      </c>
      <c r="B6" s="570"/>
      <c r="C6" s="570"/>
      <c r="D6" s="570"/>
      <c r="E6" s="570"/>
      <c r="F6" s="570"/>
      <c r="G6" s="570"/>
      <c r="H6" s="570"/>
      <c r="I6" s="570"/>
      <c r="J6" s="570"/>
      <c r="K6" s="570">
        <v>15.759313709000001</v>
      </c>
      <c r="L6" s="570">
        <v>26.429922532000003</v>
      </c>
      <c r="M6" s="570">
        <v>20.275571934000002</v>
      </c>
      <c r="N6" s="570">
        <v>23.075278425999997</v>
      </c>
      <c r="O6" s="570">
        <v>34.909294268000004</v>
      </c>
      <c r="P6" s="570">
        <v>32.229691518999999</v>
      </c>
      <c r="Q6" s="570">
        <v>19.270299274999999</v>
      </c>
      <c r="R6" s="570">
        <v>20.012870612</v>
      </c>
      <c r="S6" s="570">
        <v>16.593588705000002</v>
      </c>
      <c r="T6" s="570">
        <v>22.074948923999997</v>
      </c>
      <c r="U6" s="570">
        <v>21.265120732</v>
      </c>
      <c r="V6" s="570">
        <v>21.401193974079014</v>
      </c>
      <c r="W6" s="570">
        <v>24.537669012224114</v>
      </c>
      <c r="X6" s="570">
        <v>21.174504269460627</v>
      </c>
      <c r="Y6" s="570">
        <v>22.090687382352751</v>
      </c>
      <c r="Z6" s="570">
        <v>22.0938350740233</v>
      </c>
    </row>
    <row r="7" spans="1:28">
      <c r="A7" s="367" t="s">
        <v>89</v>
      </c>
      <c r="B7" s="570">
        <v>217.55082972801404</v>
      </c>
      <c r="C7" s="570">
        <v>199.32381821680897</v>
      </c>
      <c r="D7" s="570">
        <v>287.13248009946091</v>
      </c>
      <c r="E7" s="570">
        <v>337.87160301542167</v>
      </c>
      <c r="F7" s="570">
        <v>470.23174840326988</v>
      </c>
      <c r="G7" s="570">
        <v>565.94011455495308</v>
      </c>
      <c r="H7" s="570">
        <v>1781.2147887471774</v>
      </c>
      <c r="I7" s="570">
        <v>1393.9747897660084</v>
      </c>
      <c r="J7" s="570">
        <v>2354.1138789738429</v>
      </c>
      <c r="K7" s="570">
        <v>2477.4046473352128</v>
      </c>
      <c r="L7" s="570">
        <v>4406.4823324901799</v>
      </c>
      <c r="M7" s="570">
        <v>5697.5082004875803</v>
      </c>
      <c r="N7" s="570">
        <v>6980.5617315613399</v>
      </c>
      <c r="O7" s="570">
        <v>9263.4782736881207</v>
      </c>
      <c r="P7" s="570">
        <v>9397.6044383015196</v>
      </c>
      <c r="Q7" s="570">
        <v>8174.4469342603898</v>
      </c>
      <c r="R7" s="570">
        <v>6282.1620488815533</v>
      </c>
      <c r="S7" s="570">
        <v>8833.125588301009</v>
      </c>
      <c r="T7" s="570">
        <v>14771.47791244916</v>
      </c>
      <c r="U7" s="570">
        <v>8314.770114012761</v>
      </c>
      <c r="V7" s="570">
        <v>5916.5752611231401</v>
      </c>
      <c r="W7" s="570">
        <v>8206.7986011376706</v>
      </c>
      <c r="X7" s="570">
        <v>11318.150654859721</v>
      </c>
      <c r="Y7" s="570">
        <v>8034.6635320855003</v>
      </c>
      <c r="Z7" s="570">
        <v>9295.1302208073994</v>
      </c>
    </row>
    <row r="8" spans="1:28">
      <c r="A8" s="367" t="s">
        <v>482</v>
      </c>
      <c r="B8" s="570">
        <v>1625.453885652174</v>
      </c>
      <c r="C8" s="570">
        <v>1467.9420025581396</v>
      </c>
      <c r="D8" s="570">
        <v>1779.2482355447619</v>
      </c>
      <c r="E8" s="570">
        <v>2522.2736538644735</v>
      </c>
      <c r="F8" s="570">
        <v>2824.6647943375001</v>
      </c>
      <c r="G8" s="570">
        <v>2544.6041293146873</v>
      </c>
      <c r="H8" s="570">
        <v>2059.1043367220591</v>
      </c>
      <c r="I8" s="570">
        <v>2309.1848185191493</v>
      </c>
      <c r="J8" s="570">
        <v>2296.7381670915661</v>
      </c>
      <c r="K8" s="570">
        <v>2126.603191670004</v>
      </c>
      <c r="L8" s="570">
        <v>2825.8975649399986</v>
      </c>
      <c r="M8" s="570">
        <v>4377.1571495299931</v>
      </c>
      <c r="N8" s="570">
        <v>3281.1800444200053</v>
      </c>
      <c r="O8" s="570">
        <v>3126.2522261600025</v>
      </c>
      <c r="P8" s="570">
        <v>2899.1466473500059</v>
      </c>
      <c r="Q8" s="570">
        <v>2591.0089393600047</v>
      </c>
      <c r="R8" s="570">
        <v>2539.5008418499951</v>
      </c>
      <c r="S8" s="570">
        <v>3279.5302324500135</v>
      </c>
      <c r="T8" s="570">
        <v>3540.1314338800103</v>
      </c>
      <c r="U8" s="570">
        <v>3532.2495211499863</v>
      </c>
      <c r="V8" s="570">
        <v>2973.2346453500058</v>
      </c>
      <c r="W8" s="570">
        <v>3712.5961986400112</v>
      </c>
      <c r="X8" s="570">
        <v>3248.7296495752371</v>
      </c>
      <c r="Y8" s="570">
        <v>3240.9201920782198</v>
      </c>
      <c r="Z8" s="570">
        <v>3432.3654642828651</v>
      </c>
    </row>
    <row r="9" spans="1:28">
      <c r="A9" s="367" t="s">
        <v>11</v>
      </c>
      <c r="B9" s="570">
        <v>454.99721478624076</v>
      </c>
      <c r="C9" s="570">
        <v>775.1098103488373</v>
      </c>
      <c r="D9" s="570">
        <v>761.57452466666666</v>
      </c>
      <c r="E9" s="570">
        <v>986.213075</v>
      </c>
      <c r="F9" s="570">
        <v>1938.1143015624998</v>
      </c>
      <c r="G9" s="570">
        <v>951.77240078124987</v>
      </c>
      <c r="H9" s="570">
        <v>938.4920667647059</v>
      </c>
      <c r="I9" s="570">
        <v>1185.110384680851</v>
      </c>
      <c r="J9" s="570">
        <v>1059.292976385542</v>
      </c>
      <c r="K9" s="570">
        <v>1171.8489467857144</v>
      </c>
      <c r="L9" s="570">
        <v>1394.6648738004558</v>
      </c>
      <c r="M9" s="570">
        <v>1784.1080649202261</v>
      </c>
      <c r="N9" s="570">
        <v>1790.6282136124616</v>
      </c>
      <c r="O9" s="570">
        <v>1728.1938260969689</v>
      </c>
      <c r="P9" s="570">
        <v>1503.4279171248663</v>
      </c>
      <c r="Q9" s="570">
        <v>1392.3402884431148</v>
      </c>
      <c r="R9" s="570">
        <v>1534.0351822020993</v>
      </c>
      <c r="S9" s="570">
        <v>1912.1669972730888</v>
      </c>
      <c r="T9" s="570">
        <v>1551.0649939555442</v>
      </c>
      <c r="U9" s="570">
        <v>1693.6276115409721</v>
      </c>
      <c r="V9" s="570">
        <v>1349.9426432254545</v>
      </c>
      <c r="W9" s="570">
        <v>1733.6668877989921</v>
      </c>
      <c r="X9" s="570">
        <v>1942.7770236920387</v>
      </c>
      <c r="Y9" s="570">
        <v>1836.6719876411362</v>
      </c>
      <c r="Z9" s="570">
        <v>2214.4499329562318</v>
      </c>
    </row>
    <row r="10" spans="1:28">
      <c r="A10" s="367" t="s">
        <v>10</v>
      </c>
      <c r="B10" s="570">
        <v>122.69960796058558</v>
      </c>
      <c r="C10" s="570">
        <v>150.05661097793134</v>
      </c>
      <c r="D10" s="570">
        <v>111.28161423346521</v>
      </c>
      <c r="E10" s="570">
        <v>266.13406742382028</v>
      </c>
      <c r="F10" s="570">
        <v>255.75092992129223</v>
      </c>
      <c r="G10" s="570">
        <v>313.29966423172897</v>
      </c>
      <c r="H10" s="570">
        <v>241.66209786797268</v>
      </c>
      <c r="I10" s="570">
        <v>287.02617152768335</v>
      </c>
      <c r="J10" s="570">
        <v>419.53404340344935</v>
      </c>
      <c r="K10" s="570">
        <v>377.05338452518077</v>
      </c>
      <c r="L10" s="570">
        <v>351.83952540694708</v>
      </c>
      <c r="M10" s="570">
        <v>369.89192680916352</v>
      </c>
      <c r="N10" s="570">
        <v>304.6982690294667</v>
      </c>
      <c r="O10" s="570">
        <v>357.16754594489339</v>
      </c>
      <c r="P10" s="570">
        <v>426.66860749487228</v>
      </c>
      <c r="Q10" s="570">
        <v>400.62126276407861</v>
      </c>
      <c r="R10" s="570">
        <v>429.27549379849563</v>
      </c>
      <c r="S10" s="570">
        <v>510.44590584958939</v>
      </c>
      <c r="T10" s="570">
        <v>660.35904905444454</v>
      </c>
      <c r="U10" s="570">
        <v>587.16729576194507</v>
      </c>
      <c r="V10" s="570">
        <v>440.63375338042584</v>
      </c>
      <c r="W10" s="570">
        <v>666.50616948340507</v>
      </c>
      <c r="X10" s="570">
        <v>742.69084828932068</v>
      </c>
      <c r="Y10" s="570">
        <v>651.15822744212858</v>
      </c>
      <c r="Z10" s="570">
        <v>693.75386774948674</v>
      </c>
    </row>
    <row r="11" spans="1:28">
      <c r="A11" s="367" t="s">
        <v>9</v>
      </c>
      <c r="B11" s="570">
        <v>290.338615253</v>
      </c>
      <c r="C11" s="570">
        <v>414.7673802110001</v>
      </c>
      <c r="D11" s="570">
        <v>493.31323205099994</v>
      </c>
      <c r="E11" s="570">
        <v>571.99978169099995</v>
      </c>
      <c r="F11" s="570">
        <v>664.90389495499994</v>
      </c>
      <c r="G11" s="570">
        <v>866.34592653199991</v>
      </c>
      <c r="H11" s="570">
        <v>995.78958417300009</v>
      </c>
      <c r="I11" s="570">
        <v>1052.0754938709999</v>
      </c>
      <c r="J11" s="570">
        <v>1285.5084333899999</v>
      </c>
      <c r="K11" s="570">
        <v>1450.7099495009998</v>
      </c>
      <c r="L11" s="570">
        <v>1106.7000960800001</v>
      </c>
      <c r="M11" s="570">
        <v>1297.4249998499999</v>
      </c>
      <c r="N11" s="570">
        <v>1185.9123609850001</v>
      </c>
      <c r="O11" s="570">
        <v>1447.7518170590001</v>
      </c>
      <c r="P11" s="570">
        <v>1518.959815747</v>
      </c>
      <c r="Q11" s="570">
        <v>1038.475506408</v>
      </c>
      <c r="R11" s="570">
        <v>1058.744076104</v>
      </c>
      <c r="S11" s="570">
        <v>899.28296186299985</v>
      </c>
      <c r="T11" s="570">
        <v>1099.6206366810002</v>
      </c>
      <c r="U11" s="570">
        <v>959.957588536</v>
      </c>
      <c r="V11" s="570">
        <v>1032.2073599670002</v>
      </c>
      <c r="W11" s="570">
        <v>1095.441982116</v>
      </c>
      <c r="X11" s="570">
        <v>983.95872598000005</v>
      </c>
      <c r="Y11" s="570">
        <v>1262.07087942</v>
      </c>
      <c r="Z11" s="570">
        <v>1278.193010083</v>
      </c>
    </row>
    <row r="12" spans="1:28">
      <c r="A12" s="367" t="s">
        <v>8</v>
      </c>
      <c r="B12" s="570">
        <v>357.42996953541507</v>
      </c>
      <c r="C12" s="570">
        <v>328.68465772273822</v>
      </c>
      <c r="D12" s="570">
        <v>378.34879839786385</v>
      </c>
      <c r="E12" s="570">
        <v>360.62942212825931</v>
      </c>
      <c r="F12" s="570">
        <v>405.68122522522526</v>
      </c>
      <c r="G12" s="570">
        <v>348.83154293534039</v>
      </c>
      <c r="H12" s="570">
        <v>480.40038523274484</v>
      </c>
      <c r="I12" s="570">
        <v>531.27516735734775</v>
      </c>
      <c r="J12" s="570">
        <v>694.58956276445701</v>
      </c>
      <c r="K12" s="570">
        <v>605.05122103944905</v>
      </c>
      <c r="L12" s="570">
        <v>703.61566850113309</v>
      </c>
      <c r="M12" s="570">
        <v>822.5505391304348</v>
      </c>
      <c r="N12" s="570">
        <v>878.58656866020715</v>
      </c>
      <c r="O12" s="570">
        <v>854.22155903457269</v>
      </c>
      <c r="P12" s="570">
        <v>890.74101894186811</v>
      </c>
      <c r="Q12" s="570">
        <v>889.84</v>
      </c>
      <c r="R12" s="570">
        <v>898.66000000000008</v>
      </c>
      <c r="S12" s="570">
        <v>1004.47</v>
      </c>
      <c r="T12" s="570">
        <v>1056.55</v>
      </c>
      <c r="U12" s="570">
        <v>982.4</v>
      </c>
      <c r="V12" s="570">
        <v>747.31</v>
      </c>
      <c r="W12" s="570">
        <v>931.87</v>
      </c>
      <c r="X12" s="570">
        <v>1237.3</v>
      </c>
      <c r="Y12" s="570">
        <v>998.4</v>
      </c>
      <c r="Z12" s="570">
        <v>1111</v>
      </c>
    </row>
    <row r="13" spans="1:28">
      <c r="A13" s="367" t="s">
        <v>6</v>
      </c>
      <c r="B13" s="570">
        <v>940.56269059125464</v>
      </c>
      <c r="C13" s="570">
        <v>1266.5831835428726</v>
      </c>
      <c r="D13" s="570">
        <v>925.53357276833833</v>
      </c>
      <c r="E13" s="570">
        <v>1206.4203083418786</v>
      </c>
      <c r="F13" s="570">
        <v>1409.1353377515079</v>
      </c>
      <c r="G13" s="570">
        <v>1564.1099713053425</v>
      </c>
      <c r="H13" s="570">
        <v>1692.5001678607659</v>
      </c>
      <c r="I13" s="570">
        <v>1965.086293031507</v>
      </c>
      <c r="J13" s="570">
        <v>2105.9408077877697</v>
      </c>
      <c r="K13" s="570">
        <v>2036.5290082783911</v>
      </c>
      <c r="L13" s="570">
        <v>3132.2107060147709</v>
      </c>
      <c r="M13" s="570">
        <v>3088.9897166458677</v>
      </c>
      <c r="N13" s="570">
        <v>3578.1065355708406</v>
      </c>
      <c r="O13" s="570">
        <v>4671.6529975941803</v>
      </c>
      <c r="P13" s="570">
        <v>4359.1127361895988</v>
      </c>
      <c r="Q13" s="570">
        <v>3537.57709814195</v>
      </c>
      <c r="R13" s="570">
        <v>2672.1448773626475</v>
      </c>
      <c r="S13" s="570">
        <v>2868.2397493960925</v>
      </c>
      <c r="T13" s="570">
        <v>4193.8071353947989</v>
      </c>
      <c r="U13" s="570">
        <v>3511.5819039012104</v>
      </c>
      <c r="V13" s="570">
        <v>3290.4796472467133</v>
      </c>
      <c r="W13" s="570">
        <v>4052.9615397046045</v>
      </c>
      <c r="X13" s="570">
        <v>4321.6934995326137</v>
      </c>
      <c r="Y13" s="570">
        <v>4223.403237952456</v>
      </c>
      <c r="Z13" s="570">
        <v>4238.7941239869642</v>
      </c>
    </row>
    <row r="14" spans="1:28">
      <c r="A14" s="367" t="s">
        <v>5</v>
      </c>
      <c r="B14" s="570">
        <v>1684.1212700220003</v>
      </c>
      <c r="C14" s="570">
        <v>1452.7710800550003</v>
      </c>
      <c r="D14" s="570">
        <v>1538.0695788840001</v>
      </c>
      <c r="E14" s="570">
        <v>2761.2557209650004</v>
      </c>
      <c r="F14" s="570">
        <v>3556.6308630369999</v>
      </c>
      <c r="G14" s="570">
        <v>2985.4915579529998</v>
      </c>
      <c r="H14" s="570">
        <v>3686.4164091050002</v>
      </c>
      <c r="I14" s="570">
        <v>5159.7891969150005</v>
      </c>
      <c r="J14" s="570">
        <v>5776.258420915</v>
      </c>
      <c r="K14" s="570">
        <v>7372.432018309999</v>
      </c>
      <c r="L14" s="570">
        <v>7073.0375768939994</v>
      </c>
      <c r="M14" s="570">
        <v>7488.9679579570002</v>
      </c>
      <c r="N14" s="570">
        <v>7459.6540715800002</v>
      </c>
      <c r="O14" s="570">
        <v>7938.7646875259998</v>
      </c>
      <c r="P14" s="570">
        <v>7823.8225698770002</v>
      </c>
      <c r="Q14" s="570">
        <v>7832.1847120070006</v>
      </c>
      <c r="R14" s="570">
        <v>6153.6888285129999</v>
      </c>
      <c r="S14" s="570">
        <v>6041.3766120260007</v>
      </c>
      <c r="T14" s="570">
        <v>7529.9380471139993</v>
      </c>
      <c r="U14" s="570">
        <v>6783.8811226769994</v>
      </c>
      <c r="V14" s="570">
        <v>5630.3234444789996</v>
      </c>
      <c r="W14" s="570">
        <v>7184.1836692859997</v>
      </c>
      <c r="X14" s="570">
        <v>5898.1687696589997</v>
      </c>
      <c r="Y14" s="570">
        <v>5411.5440679740004</v>
      </c>
      <c r="Z14" s="570">
        <v>6149.3894220659986</v>
      </c>
    </row>
    <row r="15" spans="1:28">
      <c r="A15" s="367" t="s">
        <v>4</v>
      </c>
      <c r="B15" s="570">
        <v>51.966384999600024</v>
      </c>
      <c r="C15" s="570">
        <v>38.095546332494585</v>
      </c>
      <c r="D15" s="570">
        <v>54.539095451455275</v>
      </c>
      <c r="E15" s="570">
        <v>44.93626331559053</v>
      </c>
      <c r="F15" s="570">
        <v>55.036684272727278</v>
      </c>
      <c r="G15" s="570">
        <v>50.187100272727271</v>
      </c>
      <c r="H15" s="570">
        <v>58.43888207444413</v>
      </c>
      <c r="I15" s="570">
        <v>64.051739965205655</v>
      </c>
      <c r="J15" s="570">
        <v>80.916193187274672</v>
      </c>
      <c r="K15" s="570">
        <v>96.213084687465582</v>
      </c>
      <c r="L15" s="570">
        <v>90.468101735604677</v>
      </c>
      <c r="M15" s="570">
        <v>94.732898149423235</v>
      </c>
      <c r="N15" s="570">
        <v>78.219299748467165</v>
      </c>
      <c r="O15" s="570">
        <v>68.954000743892834</v>
      </c>
      <c r="P15" s="570">
        <v>71.532370519046552</v>
      </c>
      <c r="Q15" s="570">
        <v>122.13040884999999</v>
      </c>
      <c r="R15" s="570">
        <v>105.34512832171599</v>
      </c>
      <c r="S15" s="570">
        <v>92.633973443696334</v>
      </c>
      <c r="T15" s="570">
        <v>98.829217308707896</v>
      </c>
      <c r="U15" s="570">
        <v>94.146899459002753</v>
      </c>
      <c r="V15" s="570">
        <v>99.997199933046602</v>
      </c>
      <c r="W15" s="570">
        <v>139.97691325123151</v>
      </c>
      <c r="X15" s="570">
        <v>164.99797201790827</v>
      </c>
      <c r="Y15" s="570">
        <v>144.72999858546083</v>
      </c>
      <c r="Z15" s="570">
        <v>161.74369923541684</v>
      </c>
    </row>
    <row r="16" spans="1:28">
      <c r="A16" s="367" t="s">
        <v>3</v>
      </c>
      <c r="B16" s="570">
        <v>3556.1501701440461</v>
      </c>
      <c r="C16" s="570">
        <v>3321.8988265857656</v>
      </c>
      <c r="D16" s="570">
        <v>3568.90587201065</v>
      </c>
      <c r="E16" s="570">
        <v>4585.2679158459687</v>
      </c>
      <c r="F16" s="570">
        <v>6029.6452307787713</v>
      </c>
      <c r="G16" s="570">
        <v>8320.3998490993108</v>
      </c>
      <c r="H16" s="570">
        <v>9815.2699221243656</v>
      </c>
      <c r="I16" s="570">
        <v>18145.645517691086</v>
      </c>
      <c r="J16" s="570">
        <v>23356.005850673195</v>
      </c>
      <c r="K16" s="570">
        <v>19562.1398613284</v>
      </c>
      <c r="L16" s="570">
        <v>24440.415880336506</v>
      </c>
      <c r="M16" s="570">
        <v>27824.763584398395</v>
      </c>
      <c r="N16" s="570">
        <v>30133.540612364064</v>
      </c>
      <c r="O16" s="570">
        <v>29481.299006294779</v>
      </c>
      <c r="P16" s="570">
        <v>30429.668146678327</v>
      </c>
      <c r="Q16" s="570">
        <v>25875.432030154378</v>
      </c>
      <c r="R16" s="570">
        <v>23720.240259040344</v>
      </c>
      <c r="S16" s="570">
        <v>26106.789060486502</v>
      </c>
      <c r="T16" s="570">
        <v>27841.085899059741</v>
      </c>
      <c r="U16" s="570">
        <v>26146.003424398397</v>
      </c>
      <c r="V16" s="570">
        <v>21045.143724549584</v>
      </c>
      <c r="W16" s="570">
        <v>28319.612470986485</v>
      </c>
      <c r="X16" s="570">
        <v>32525.492865800687</v>
      </c>
      <c r="Y16" s="570">
        <v>32407.79573498026</v>
      </c>
      <c r="Z16" s="570">
        <v>39056.807644</v>
      </c>
    </row>
    <row r="17" spans="1:26">
      <c r="A17" s="367" t="s">
        <v>431</v>
      </c>
      <c r="B17" s="570">
        <v>249.8583532958817</v>
      </c>
      <c r="C17" s="570">
        <v>293.06442437521019</v>
      </c>
      <c r="D17" s="570">
        <v>309.44690843884484</v>
      </c>
      <c r="E17" s="570">
        <v>395.02531645569582</v>
      </c>
      <c r="F17" s="570">
        <v>533.06024096385602</v>
      </c>
      <c r="G17" s="570">
        <v>788.25134168157399</v>
      </c>
      <c r="H17" s="570">
        <v>996.14147130153606</v>
      </c>
      <c r="I17" s="570">
        <v>1190.069805194805</v>
      </c>
      <c r="J17" s="570">
        <v>1451.9517766497461</v>
      </c>
      <c r="K17" s="570">
        <v>1158.929219340916</v>
      </c>
      <c r="L17" s="570">
        <v>1615.6414226366219</v>
      </c>
      <c r="M17" s="570">
        <v>2416.7997210000003</v>
      </c>
      <c r="N17" s="570">
        <v>2605.9175620000001</v>
      </c>
      <c r="O17" s="570">
        <v>2226.7177976322</v>
      </c>
      <c r="P17" s="570">
        <v>2021.817608432219</v>
      </c>
      <c r="Q17" s="570">
        <v>1687.17</v>
      </c>
      <c r="R17" s="570">
        <v>1630.3</v>
      </c>
      <c r="S17" s="570">
        <v>1478.44</v>
      </c>
      <c r="T17" s="570">
        <v>1603.66</v>
      </c>
      <c r="U17" s="570">
        <v>1574.74983</v>
      </c>
      <c r="V17" s="570">
        <v>1928</v>
      </c>
      <c r="W17" s="570">
        <v>1920</v>
      </c>
      <c r="X17" s="570">
        <v>1993.1</v>
      </c>
      <c r="Y17" s="570">
        <v>2513.6</v>
      </c>
      <c r="Z17" s="570">
        <v>3754.6792336082931</v>
      </c>
    </row>
    <row r="18" spans="1:26">
      <c r="A18" s="367" t="s">
        <v>1</v>
      </c>
      <c r="B18" s="570">
        <v>850.7603170000001</v>
      </c>
      <c r="C18" s="570">
        <v>1018.596735</v>
      </c>
      <c r="D18" s="570">
        <v>1087.912405</v>
      </c>
      <c r="E18" s="570">
        <v>1477.8888099999999</v>
      </c>
      <c r="F18" s="570">
        <v>1992.582249</v>
      </c>
      <c r="G18" s="570">
        <v>1987.5902070000002</v>
      </c>
      <c r="H18" s="570">
        <v>2427.2406899999996</v>
      </c>
      <c r="I18" s="570">
        <v>3332.4357060000002</v>
      </c>
      <c r="J18" s="570">
        <v>3891.9785740000007</v>
      </c>
      <c r="K18" s="570">
        <v>3052.3608000000004</v>
      </c>
      <c r="L18" s="570">
        <v>4496.0716550000006</v>
      </c>
      <c r="M18" s="570">
        <v>6021.9139251200004</v>
      </c>
      <c r="N18" s="570">
        <v>7461.1343705999998</v>
      </c>
      <c r="O18" s="570">
        <v>8434.5298851369989</v>
      </c>
      <c r="P18" s="570">
        <v>7384.8476586199995</v>
      </c>
      <c r="Q18" s="570">
        <v>5467.5765243700007</v>
      </c>
      <c r="R18" s="570">
        <v>5377.38742731</v>
      </c>
      <c r="S18" s="570">
        <v>5624.7941831899989</v>
      </c>
      <c r="T18" s="570">
        <v>6566.4511379659989</v>
      </c>
      <c r="U18" s="570">
        <v>4747.4122395880004</v>
      </c>
      <c r="V18" s="570">
        <v>3823.2936863739997</v>
      </c>
      <c r="W18" s="570">
        <v>5078.9241018550001</v>
      </c>
      <c r="X18" s="570">
        <v>6750.9841195669997</v>
      </c>
      <c r="Y18" s="570">
        <v>6672.8553705369995</v>
      </c>
      <c r="Z18" s="570">
        <v>7156.7049753599995</v>
      </c>
    </row>
    <row r="19" spans="1:26">
      <c r="A19" s="367" t="s">
        <v>0</v>
      </c>
      <c r="B19" s="570">
        <v>2600.273216304</v>
      </c>
      <c r="C19" s="570">
        <v>2068.8177175979999</v>
      </c>
      <c r="D19" s="570">
        <v>2885.8638280659998</v>
      </c>
      <c r="E19" s="570">
        <v>1389.9409854659998</v>
      </c>
      <c r="F19" s="570">
        <v>3553.1830632860001</v>
      </c>
      <c r="G19" s="570">
        <v>2493.2890178629996</v>
      </c>
      <c r="H19" s="570">
        <v>5305.3390443099997</v>
      </c>
      <c r="I19" s="570">
        <v>3876.1084404639996</v>
      </c>
      <c r="J19" s="570">
        <v>2129.67056404</v>
      </c>
      <c r="K19" s="570">
        <v>5929.1272789289997</v>
      </c>
      <c r="L19" s="570">
        <v>4564.0720469099997</v>
      </c>
      <c r="M19" s="570">
        <v>7550.5254349749994</v>
      </c>
      <c r="N19" s="570">
        <v>6841.3942313119996</v>
      </c>
      <c r="O19" s="570">
        <v>7275.9848739739991</v>
      </c>
      <c r="P19" s="570">
        <v>5929.7921053070004</v>
      </c>
      <c r="Q19" s="570">
        <v>5620.7738489019994</v>
      </c>
      <c r="R19" s="570">
        <v>5410.8809459099994</v>
      </c>
      <c r="S19" s="570">
        <v>5157.2226036400007</v>
      </c>
      <c r="T19" s="570">
        <v>5723.5325668360001</v>
      </c>
      <c r="U19" s="570">
        <v>4890.6189703620003</v>
      </c>
      <c r="V19" s="570">
        <v>6207.1180888279996</v>
      </c>
      <c r="W19" s="570">
        <v>7579.8040936730004</v>
      </c>
      <c r="X19" s="570">
        <v>7698.5864687590001</v>
      </c>
      <c r="Y19" s="570">
        <v>7369.4013273729997</v>
      </c>
      <c r="Z19" s="570">
        <v>7455</v>
      </c>
    </row>
    <row r="20" spans="1:26">
      <c r="A20" s="367" t="s">
        <v>2207</v>
      </c>
      <c r="B20" s="571">
        <v>15118.949142718171</v>
      </c>
      <c r="C20" s="571">
        <v>14683.097889302087</v>
      </c>
      <c r="D20" s="571">
        <v>15254.783909227048</v>
      </c>
      <c r="E20" s="571">
        <v>20204.881244473108</v>
      </c>
      <c r="F20" s="571">
        <v>28017.007662444656</v>
      </c>
      <c r="G20" s="571">
        <v>27935.343892264915</v>
      </c>
      <c r="H20" s="571">
        <v>35071.537463853761</v>
      </c>
      <c r="I20" s="571">
        <v>47593.981040531638</v>
      </c>
      <c r="J20" s="571">
        <v>56184.018591691864</v>
      </c>
      <c r="K20" s="571">
        <v>55245.579311699737</v>
      </c>
      <c r="L20" s="571">
        <v>64639.314869188216</v>
      </c>
      <c r="M20" s="571">
        <v>78097.234367797078</v>
      </c>
      <c r="N20" s="571">
        <v>84611.782144168479</v>
      </c>
      <c r="O20" s="571">
        <v>89997.547165925251</v>
      </c>
      <c r="P20" s="571">
        <v>87150.979717152324</v>
      </c>
      <c r="Q20" s="571">
        <v>75934.29791205324</v>
      </c>
      <c r="R20" s="571">
        <v>67364.735175849841</v>
      </c>
      <c r="S20" s="571">
        <v>71449.043496769722</v>
      </c>
      <c r="T20" s="571">
        <v>84180.756972363641</v>
      </c>
      <c r="U20" s="571">
        <v>70313.690549518273</v>
      </c>
      <c r="V20" s="571">
        <v>60399.219107172481</v>
      </c>
      <c r="W20" s="571">
        <v>78388.162478468119</v>
      </c>
      <c r="X20" s="571">
        <v>87910.537065892873</v>
      </c>
      <c r="Y20" s="571">
        <v>82111.53795958581</v>
      </c>
      <c r="Z20" s="571">
        <v>94574.766862085933</v>
      </c>
    </row>
    <row r="22" spans="1:26">
      <c r="A22" s="241" t="s">
        <v>3566</v>
      </c>
    </row>
  </sheetData>
  <hyperlinks>
    <hyperlink ref="AB3" location="Content!A1" display="Back to content page" xr:uid="{00000000-0004-0000-0600-00000000000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87"/>
  <dimension ref="A1:U24"/>
  <sheetViews>
    <sheetView topLeftCell="A7" workbookViewId="0">
      <selection activeCell="J22" sqref="J22"/>
    </sheetView>
  </sheetViews>
  <sheetFormatPr defaultColWidth="8.7265625" defaultRowHeight="14.5"/>
  <cols>
    <col min="1" max="1" width="32.54296875" customWidth="1"/>
    <col min="2" max="16" width="9.26953125" bestFit="1" customWidth="1"/>
    <col min="17" max="17" width="11" customWidth="1"/>
  </cols>
  <sheetData>
    <row r="1" spans="1:21">
      <c r="A1" s="18" t="s">
        <v>3592</v>
      </c>
      <c r="B1" s="17"/>
      <c r="C1" s="17"/>
      <c r="D1" s="17"/>
      <c r="E1" s="17"/>
      <c r="F1" s="17"/>
      <c r="G1" s="17"/>
      <c r="H1" s="17"/>
      <c r="I1" s="17"/>
      <c r="J1" s="17"/>
      <c r="K1" s="17"/>
      <c r="L1" s="17"/>
      <c r="M1" s="17"/>
      <c r="N1" s="17"/>
      <c r="O1" s="17"/>
      <c r="P1" s="17"/>
      <c r="Q1" s="17"/>
    </row>
    <row r="2" spans="1:21">
      <c r="A2" s="252" t="s">
        <v>31</v>
      </c>
      <c r="B2" s="242" t="s">
        <v>441</v>
      </c>
      <c r="C2" s="242" t="s">
        <v>34</v>
      </c>
      <c r="D2" s="242" t="s">
        <v>442</v>
      </c>
      <c r="E2" s="242" t="s">
        <v>33</v>
      </c>
      <c r="F2" s="242">
        <v>2011</v>
      </c>
      <c r="G2" s="242">
        <v>2012</v>
      </c>
      <c r="H2" s="242">
        <v>2013</v>
      </c>
      <c r="I2" s="242">
        <v>2014</v>
      </c>
      <c r="J2" s="242">
        <v>2015</v>
      </c>
      <c r="K2" s="242">
        <v>2016</v>
      </c>
      <c r="L2" s="242">
        <v>2017</v>
      </c>
      <c r="M2" s="242">
        <v>2018</v>
      </c>
      <c r="N2" s="242">
        <v>2019</v>
      </c>
      <c r="O2" s="242">
        <v>2020</v>
      </c>
      <c r="P2" s="242">
        <v>2021</v>
      </c>
      <c r="Q2" s="242">
        <v>2022</v>
      </c>
      <c r="R2" s="242">
        <v>2023</v>
      </c>
      <c r="S2" s="242">
        <v>2024</v>
      </c>
      <c r="U2" s="1" t="s">
        <v>528</v>
      </c>
    </row>
    <row r="3" spans="1:21">
      <c r="A3" s="92" t="s">
        <v>13</v>
      </c>
      <c r="B3" s="511"/>
      <c r="C3" s="511"/>
      <c r="D3" s="511"/>
      <c r="E3" s="511"/>
      <c r="F3" s="511"/>
      <c r="G3" s="511"/>
      <c r="H3" s="511"/>
      <c r="I3" s="511"/>
      <c r="J3" s="511"/>
      <c r="K3" s="511"/>
      <c r="L3" s="511"/>
      <c r="M3" s="511">
        <v>3055</v>
      </c>
      <c r="N3" s="511">
        <v>8240</v>
      </c>
      <c r="O3" s="511">
        <v>33458</v>
      </c>
      <c r="P3" s="511">
        <v>19097.95</v>
      </c>
      <c r="Q3" s="296"/>
      <c r="R3" s="296"/>
      <c r="S3" s="296"/>
    </row>
    <row r="4" spans="1:21">
      <c r="A4" s="92" t="s">
        <v>12</v>
      </c>
      <c r="B4" s="733">
        <v>872460</v>
      </c>
      <c r="C4" s="733">
        <v>531940</v>
      </c>
      <c r="D4" s="733">
        <v>519919</v>
      </c>
      <c r="E4" s="733">
        <v>536984</v>
      </c>
      <c r="F4" s="733">
        <v>552572</v>
      </c>
      <c r="G4" s="733">
        <v>562768</v>
      </c>
      <c r="H4" s="733">
        <v>597785.21</v>
      </c>
      <c r="I4" s="733">
        <v>697907.47</v>
      </c>
      <c r="J4" s="733">
        <v>737882.45</v>
      </c>
      <c r="K4" s="733">
        <v>661615</v>
      </c>
      <c r="L4" s="733">
        <v>660830.9</v>
      </c>
      <c r="M4" s="733">
        <v>656942</v>
      </c>
      <c r="N4" s="733">
        <v>509437</v>
      </c>
      <c r="O4" s="733">
        <v>472230</v>
      </c>
      <c r="P4" s="733">
        <v>425528</v>
      </c>
      <c r="Q4" s="733">
        <v>413253</v>
      </c>
      <c r="R4" s="296"/>
      <c r="S4" s="296"/>
    </row>
    <row r="5" spans="1:21">
      <c r="A5" s="92" t="s">
        <v>483</v>
      </c>
      <c r="B5" s="745" t="s">
        <v>29</v>
      </c>
      <c r="C5" s="745" t="s">
        <v>29</v>
      </c>
      <c r="D5" s="745" t="s">
        <v>29</v>
      </c>
      <c r="E5" s="745" t="s">
        <v>29</v>
      </c>
      <c r="F5" s="745" t="s">
        <v>29</v>
      </c>
      <c r="G5" s="745" t="s">
        <v>29</v>
      </c>
      <c r="H5" s="745" t="s">
        <v>29</v>
      </c>
      <c r="I5" s="745" t="s">
        <v>29</v>
      </c>
      <c r="J5" s="745" t="s">
        <v>29</v>
      </c>
      <c r="K5" s="745" t="s">
        <v>29</v>
      </c>
      <c r="L5" s="745" t="s">
        <v>29</v>
      </c>
      <c r="M5" s="745" t="s">
        <v>29</v>
      </c>
      <c r="N5" s="745" t="s">
        <v>29</v>
      </c>
      <c r="O5" s="745" t="s">
        <v>29</v>
      </c>
      <c r="P5" s="745" t="s">
        <v>29</v>
      </c>
      <c r="Q5" s="745" t="s">
        <v>29</v>
      </c>
      <c r="R5" s="296"/>
      <c r="S5" s="296"/>
    </row>
    <row r="6" spans="1:21">
      <c r="A6" s="92" t="s">
        <v>89</v>
      </c>
      <c r="B6" s="296"/>
      <c r="C6" s="296"/>
      <c r="D6" s="296"/>
      <c r="E6" s="296"/>
      <c r="F6" s="296"/>
      <c r="G6" s="296"/>
      <c r="H6" s="296"/>
      <c r="I6" s="296"/>
      <c r="J6" s="296"/>
      <c r="K6" s="296"/>
      <c r="L6" s="296"/>
      <c r="M6" s="296"/>
      <c r="N6" s="296"/>
      <c r="O6" s="296"/>
      <c r="P6" s="296"/>
      <c r="Q6" s="296"/>
      <c r="R6" s="296"/>
      <c r="S6" s="296"/>
    </row>
    <row r="7" spans="1:21">
      <c r="A7" s="92" t="s">
        <v>482</v>
      </c>
      <c r="B7" s="296"/>
      <c r="C7" s="296"/>
      <c r="D7" s="296"/>
      <c r="E7" s="296"/>
      <c r="F7" s="296"/>
      <c r="G7" s="296"/>
      <c r="H7" s="296"/>
      <c r="I7" s="296"/>
      <c r="J7" s="296"/>
      <c r="K7" s="296"/>
      <c r="L7" s="296"/>
      <c r="M7" s="296"/>
      <c r="N7" s="296"/>
      <c r="O7" s="296"/>
      <c r="P7" s="296"/>
      <c r="Q7" s="296"/>
      <c r="R7" s="296"/>
      <c r="S7" s="296"/>
    </row>
    <row r="8" spans="1:21">
      <c r="A8" s="92" t="s">
        <v>11</v>
      </c>
      <c r="B8" s="745" t="s">
        <v>29</v>
      </c>
      <c r="C8" s="745" t="s">
        <v>29</v>
      </c>
      <c r="D8" s="745" t="s">
        <v>29</v>
      </c>
      <c r="E8" s="745" t="s">
        <v>29</v>
      </c>
      <c r="F8" s="745" t="s">
        <v>29</v>
      </c>
      <c r="G8" s="745" t="s">
        <v>29</v>
      </c>
      <c r="H8" s="745" t="s">
        <v>29</v>
      </c>
      <c r="I8" s="745" t="s">
        <v>29</v>
      </c>
      <c r="J8" s="745" t="s">
        <v>29</v>
      </c>
      <c r="K8" s="745" t="s">
        <v>29</v>
      </c>
      <c r="L8" s="745" t="s">
        <v>29</v>
      </c>
      <c r="M8" s="745" t="s">
        <v>29</v>
      </c>
      <c r="N8" s="745" t="s">
        <v>29</v>
      </c>
      <c r="O8" s="745" t="s">
        <v>29</v>
      </c>
      <c r="P8" s="745" t="s">
        <v>29</v>
      </c>
      <c r="Q8" s="745" t="s">
        <v>29</v>
      </c>
      <c r="R8" s="296"/>
      <c r="S8" s="296"/>
    </row>
    <row r="9" spans="1:21">
      <c r="A9" s="92" t="s">
        <v>10</v>
      </c>
      <c r="B9" s="296"/>
      <c r="C9" s="296"/>
      <c r="D9" s="296"/>
      <c r="E9" s="296"/>
      <c r="F9" s="296"/>
      <c r="G9" s="296"/>
      <c r="H9" s="296"/>
      <c r="I9" s="296"/>
      <c r="J9" s="296"/>
      <c r="K9" s="296"/>
      <c r="L9" s="296"/>
      <c r="M9" s="296"/>
      <c r="N9" s="296"/>
      <c r="O9" s="296"/>
      <c r="P9" s="296"/>
      <c r="Q9" s="296"/>
      <c r="R9" s="296"/>
      <c r="S9" s="296"/>
    </row>
    <row r="10" spans="1:21">
      <c r="A10" s="92" t="s">
        <v>9</v>
      </c>
      <c r="B10" s="296"/>
      <c r="C10" s="296"/>
      <c r="D10" s="296"/>
      <c r="E10" s="296"/>
      <c r="F10" s="296"/>
      <c r="G10" s="296"/>
      <c r="H10" s="296"/>
      <c r="I10" s="296"/>
      <c r="J10" s="296"/>
      <c r="K10" s="296"/>
      <c r="L10" s="296"/>
      <c r="M10" s="296"/>
      <c r="N10" s="296"/>
      <c r="O10" s="296"/>
      <c r="P10" s="296"/>
      <c r="Q10" s="296"/>
      <c r="R10" s="296"/>
      <c r="S10" s="296"/>
    </row>
    <row r="11" spans="1:21">
      <c r="A11" s="92" t="s">
        <v>8</v>
      </c>
      <c r="B11" s="745" t="s">
        <v>29</v>
      </c>
      <c r="C11" s="745" t="s">
        <v>29</v>
      </c>
      <c r="D11" s="745" t="s">
        <v>29</v>
      </c>
      <c r="E11" s="745" t="s">
        <v>29</v>
      </c>
      <c r="F11" s="745" t="s">
        <v>29</v>
      </c>
      <c r="G11" s="745" t="s">
        <v>29</v>
      </c>
      <c r="H11" s="745" t="s">
        <v>29</v>
      </c>
      <c r="I11" s="745" t="s">
        <v>29</v>
      </c>
      <c r="J11" s="745" t="s">
        <v>29</v>
      </c>
      <c r="K11" s="745" t="s">
        <v>29</v>
      </c>
      <c r="L11" s="745" t="s">
        <v>29</v>
      </c>
      <c r="M11" s="745" t="s">
        <v>29</v>
      </c>
      <c r="N11" s="745" t="s">
        <v>29</v>
      </c>
      <c r="O11" s="745" t="s">
        <v>29</v>
      </c>
      <c r="P11" s="745" t="s">
        <v>29</v>
      </c>
      <c r="Q11" s="745" t="s">
        <v>29</v>
      </c>
      <c r="R11" s="296"/>
      <c r="S11" s="296"/>
    </row>
    <row r="12" spans="1:21">
      <c r="A12" s="92" t="s">
        <v>6</v>
      </c>
      <c r="B12" s="296"/>
      <c r="C12" s="296"/>
      <c r="D12" s="296"/>
      <c r="E12" s="296"/>
      <c r="F12" s="296"/>
      <c r="G12" s="296"/>
      <c r="H12" s="296"/>
      <c r="I12" s="296"/>
      <c r="J12" s="296"/>
      <c r="K12" s="296"/>
      <c r="L12" s="296"/>
      <c r="M12" s="296"/>
      <c r="N12" s="296"/>
      <c r="O12" s="296"/>
      <c r="P12" s="733">
        <v>588100</v>
      </c>
      <c r="Q12" s="733">
        <v>1615100</v>
      </c>
      <c r="R12" s="296"/>
      <c r="S12" s="296"/>
    </row>
    <row r="13" spans="1:21">
      <c r="A13" s="92" t="s">
        <v>5</v>
      </c>
      <c r="B13" s="296"/>
      <c r="C13" s="296"/>
      <c r="D13" s="296"/>
      <c r="E13" s="296"/>
      <c r="F13" s="296"/>
      <c r="G13" s="296"/>
      <c r="H13" s="296"/>
      <c r="I13" s="296"/>
      <c r="J13" s="296"/>
      <c r="K13" s="296"/>
      <c r="L13" s="296"/>
      <c r="M13" s="296"/>
      <c r="N13" s="296"/>
      <c r="O13" s="296"/>
      <c r="P13" s="296"/>
      <c r="Q13" s="296"/>
      <c r="R13" s="296"/>
      <c r="S13" s="296"/>
    </row>
    <row r="14" spans="1:21">
      <c r="A14" s="92" t="s">
        <v>4</v>
      </c>
      <c r="B14" s="745" t="s">
        <v>29</v>
      </c>
      <c r="C14" s="745" t="s">
        <v>29</v>
      </c>
      <c r="D14" s="745" t="s">
        <v>29</v>
      </c>
      <c r="E14" s="745" t="s">
        <v>29</v>
      </c>
      <c r="F14" s="745" t="s">
        <v>29</v>
      </c>
      <c r="G14" s="745" t="s">
        <v>29</v>
      </c>
      <c r="H14" s="745" t="s">
        <v>29</v>
      </c>
      <c r="I14" s="745" t="s">
        <v>29</v>
      </c>
      <c r="J14" s="745" t="s">
        <v>29</v>
      </c>
      <c r="K14" s="745" t="s">
        <v>29</v>
      </c>
      <c r="L14" s="745" t="s">
        <v>29</v>
      </c>
      <c r="M14" s="745" t="s">
        <v>29</v>
      </c>
      <c r="N14" s="745" t="s">
        <v>29</v>
      </c>
      <c r="O14" s="745" t="s">
        <v>29</v>
      </c>
      <c r="P14" s="745" t="s">
        <v>29</v>
      </c>
      <c r="Q14" s="745" t="s">
        <v>29</v>
      </c>
      <c r="R14" s="296"/>
      <c r="S14" s="296"/>
    </row>
    <row r="15" spans="1:21">
      <c r="A15" s="92" t="s">
        <v>3</v>
      </c>
      <c r="B15" s="296"/>
      <c r="C15" s="296"/>
      <c r="D15" s="296"/>
      <c r="E15" s="296"/>
      <c r="F15" s="296"/>
      <c r="G15" s="296"/>
      <c r="H15" s="296"/>
      <c r="I15" s="296"/>
      <c r="J15" s="296"/>
      <c r="K15" s="296"/>
      <c r="L15" s="296"/>
      <c r="M15" s="296"/>
      <c r="N15" s="296"/>
      <c r="O15" s="296"/>
      <c r="P15" s="296"/>
      <c r="Q15" s="296"/>
      <c r="R15" s="296"/>
      <c r="S15" s="296"/>
    </row>
    <row r="16" spans="1:21">
      <c r="A16" s="92" t="s">
        <v>32</v>
      </c>
      <c r="B16" s="296"/>
      <c r="C16" s="296"/>
      <c r="D16" s="296"/>
      <c r="E16" s="296"/>
      <c r="F16" s="296"/>
      <c r="G16" s="296"/>
      <c r="H16" s="296"/>
      <c r="I16" s="296"/>
      <c r="J16" s="296"/>
      <c r="K16" s="296"/>
      <c r="L16" s="296"/>
      <c r="M16" s="296"/>
      <c r="N16" s="296"/>
      <c r="O16" s="296"/>
      <c r="P16" s="296"/>
      <c r="Q16" s="296"/>
      <c r="R16" s="296"/>
      <c r="S16" s="296"/>
    </row>
    <row r="17" spans="1:19">
      <c r="A17" s="92" t="s">
        <v>1</v>
      </c>
      <c r="B17" s="296"/>
      <c r="C17" s="296"/>
      <c r="D17" s="296"/>
      <c r="E17" s="296"/>
      <c r="F17" s="296"/>
      <c r="G17" s="296"/>
      <c r="H17" s="296"/>
      <c r="I17" s="296"/>
      <c r="J17" s="296"/>
      <c r="K17" s="296"/>
      <c r="L17" s="296"/>
      <c r="M17" s="296"/>
      <c r="N17" s="296"/>
      <c r="O17" s="296"/>
      <c r="P17" s="296"/>
      <c r="Q17" s="296"/>
      <c r="R17" s="296"/>
      <c r="S17" s="296"/>
    </row>
    <row r="18" spans="1:19">
      <c r="A18" s="92" t="s">
        <v>0</v>
      </c>
      <c r="B18" s="296"/>
      <c r="C18" s="296"/>
      <c r="D18" s="296"/>
      <c r="E18" s="296">
        <v>755</v>
      </c>
      <c r="F18" s="296">
        <v>670</v>
      </c>
      <c r="G18" s="296">
        <v>621</v>
      </c>
      <c r="H18" s="296">
        <v>440</v>
      </c>
      <c r="I18" s="296">
        <v>577</v>
      </c>
      <c r="J18" s="296">
        <v>478</v>
      </c>
      <c r="K18" s="296">
        <v>280</v>
      </c>
      <c r="L18" s="296">
        <v>529</v>
      </c>
      <c r="M18" s="296">
        <v>613</v>
      </c>
      <c r="N18" s="296">
        <v>490</v>
      </c>
      <c r="O18" s="296">
        <v>472</v>
      </c>
      <c r="P18" s="296">
        <v>379</v>
      </c>
      <c r="Q18" s="296">
        <v>524</v>
      </c>
      <c r="R18" s="296">
        <v>628</v>
      </c>
      <c r="S18" s="296">
        <v>440</v>
      </c>
    </row>
    <row r="20" spans="1:19">
      <c r="A20" s="94" t="s">
        <v>20</v>
      </c>
    </row>
    <row r="21" spans="1:19">
      <c r="A21" s="241" t="s">
        <v>2768</v>
      </c>
    </row>
    <row r="22" spans="1:19">
      <c r="A22" s="241" t="s">
        <v>2788</v>
      </c>
    </row>
    <row r="23" spans="1:19">
      <c r="A23" s="241" t="s">
        <v>2876</v>
      </c>
    </row>
    <row r="24" spans="1:19">
      <c r="A24" s="241" t="s">
        <v>3590</v>
      </c>
    </row>
  </sheetData>
  <hyperlinks>
    <hyperlink ref="U2" location="Content!A1" display="Back to content page" xr:uid="{00000000-0004-0000-BA00-000000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Sheet188"/>
  <dimension ref="A1:U24"/>
  <sheetViews>
    <sheetView workbookViewId="0">
      <selection activeCell="K20" sqref="K20"/>
    </sheetView>
  </sheetViews>
  <sheetFormatPr defaultColWidth="8.7265625" defaultRowHeight="14.5"/>
  <cols>
    <col min="1" max="1" width="32.54296875" customWidth="1"/>
    <col min="2" max="3" width="9.26953125" bestFit="1" customWidth="1"/>
    <col min="4" max="7" width="10.453125" bestFit="1" customWidth="1"/>
    <col min="8" max="15" width="9.26953125" bestFit="1" customWidth="1"/>
    <col min="16" max="17" width="10.1796875" customWidth="1"/>
  </cols>
  <sheetData>
    <row r="1" spans="1:21">
      <c r="A1" s="18" t="s">
        <v>3593</v>
      </c>
      <c r="B1" s="17"/>
      <c r="C1" s="17"/>
      <c r="D1" s="17"/>
      <c r="E1" s="17"/>
      <c r="F1" s="17"/>
      <c r="G1" s="17"/>
      <c r="H1" s="17"/>
      <c r="I1" s="17"/>
      <c r="J1" s="17"/>
      <c r="K1" s="17"/>
      <c r="L1" s="17"/>
      <c r="M1" s="17"/>
      <c r="N1" s="17"/>
      <c r="O1" s="17"/>
      <c r="P1" s="17"/>
      <c r="Q1" s="17"/>
    </row>
    <row r="2" spans="1:21">
      <c r="A2" s="252" t="s">
        <v>31</v>
      </c>
      <c r="B2" s="242" t="s">
        <v>441</v>
      </c>
      <c r="C2" s="242" t="s">
        <v>34</v>
      </c>
      <c r="D2" s="242" t="s">
        <v>442</v>
      </c>
      <c r="E2" s="242" t="s">
        <v>33</v>
      </c>
      <c r="F2" s="242">
        <v>2011</v>
      </c>
      <c r="G2" s="242">
        <v>2012</v>
      </c>
      <c r="H2" s="242">
        <v>2013</v>
      </c>
      <c r="I2" s="242">
        <v>2014</v>
      </c>
      <c r="J2" s="242">
        <v>2015</v>
      </c>
      <c r="K2" s="242">
        <v>2016</v>
      </c>
      <c r="L2" s="242">
        <v>2017</v>
      </c>
      <c r="M2" s="242">
        <v>2018</v>
      </c>
      <c r="N2" s="242">
        <v>2019</v>
      </c>
      <c r="O2" s="242">
        <v>2020</v>
      </c>
      <c r="P2" s="242">
        <v>2021</v>
      </c>
      <c r="Q2" s="242">
        <v>2022</v>
      </c>
      <c r="R2" s="242">
        <v>2023</v>
      </c>
      <c r="S2" s="242">
        <v>2024</v>
      </c>
      <c r="U2" s="1" t="s">
        <v>528</v>
      </c>
    </row>
    <row r="3" spans="1:21">
      <c r="A3" s="92" t="s">
        <v>13</v>
      </c>
      <c r="B3" s="511"/>
      <c r="C3" s="511"/>
      <c r="D3" s="511"/>
      <c r="E3" s="511"/>
      <c r="F3" s="511"/>
      <c r="G3" s="511"/>
      <c r="H3" s="511"/>
      <c r="I3" s="511"/>
      <c r="J3" s="511"/>
      <c r="K3" s="511"/>
      <c r="L3" s="511"/>
      <c r="M3" s="511">
        <v>21991</v>
      </c>
      <c r="N3" s="511">
        <v>23290</v>
      </c>
      <c r="O3" s="511">
        <v>32477.78</v>
      </c>
      <c r="P3" s="511">
        <v>19690</v>
      </c>
      <c r="Q3" s="296"/>
      <c r="R3" s="296"/>
      <c r="S3" s="296"/>
    </row>
    <row r="4" spans="1:21">
      <c r="A4" s="92" t="s">
        <v>12</v>
      </c>
      <c r="B4" s="733">
        <v>533762</v>
      </c>
      <c r="C4" s="733">
        <v>843007</v>
      </c>
      <c r="D4" s="733">
        <v>1071275</v>
      </c>
      <c r="E4" s="733">
        <v>1065194</v>
      </c>
      <c r="F4" s="733">
        <v>1124198</v>
      </c>
      <c r="G4" s="733">
        <v>1013793</v>
      </c>
      <c r="H4" s="733">
        <v>868096.86</v>
      </c>
      <c r="I4" s="733">
        <v>738392.75</v>
      </c>
      <c r="J4" s="733">
        <v>842573.69</v>
      </c>
      <c r="K4" s="733">
        <v>715108</v>
      </c>
      <c r="L4" s="733">
        <v>559364.91</v>
      </c>
      <c r="M4" s="733">
        <v>633287</v>
      </c>
      <c r="N4" s="733">
        <v>477705</v>
      </c>
      <c r="O4" s="733">
        <v>423996</v>
      </c>
      <c r="P4" s="733">
        <v>307197</v>
      </c>
      <c r="Q4" s="511">
        <v>267829</v>
      </c>
      <c r="R4" s="296"/>
      <c r="S4" s="296"/>
    </row>
    <row r="5" spans="1:21">
      <c r="A5" s="92" t="s">
        <v>483</v>
      </c>
      <c r="B5" s="745" t="s">
        <v>29</v>
      </c>
      <c r="C5" s="745" t="s">
        <v>29</v>
      </c>
      <c r="D5" s="745" t="s">
        <v>29</v>
      </c>
      <c r="E5" s="745" t="s">
        <v>29</v>
      </c>
      <c r="F5" s="745" t="s">
        <v>29</v>
      </c>
      <c r="G5" s="745" t="s">
        <v>29</v>
      </c>
      <c r="H5" s="745" t="s">
        <v>29</v>
      </c>
      <c r="I5" s="745" t="s">
        <v>29</v>
      </c>
      <c r="J5" s="745" t="s">
        <v>29</v>
      </c>
      <c r="K5" s="745" t="s">
        <v>29</v>
      </c>
      <c r="L5" s="745" t="s">
        <v>29</v>
      </c>
      <c r="M5" s="745" t="s">
        <v>29</v>
      </c>
      <c r="N5" s="745" t="s">
        <v>29</v>
      </c>
      <c r="O5" s="745" t="s">
        <v>29</v>
      </c>
      <c r="P5" s="745" t="s">
        <v>29</v>
      </c>
      <c r="Q5" s="745" t="s">
        <v>29</v>
      </c>
      <c r="R5" s="296"/>
      <c r="S5" s="296"/>
    </row>
    <row r="6" spans="1:21">
      <c r="A6" s="92" t="s">
        <v>89</v>
      </c>
      <c r="B6" s="296"/>
      <c r="C6" s="296"/>
      <c r="D6" s="296"/>
      <c r="E6" s="296"/>
      <c r="F6" s="296"/>
      <c r="G6" s="296"/>
      <c r="H6" s="296"/>
      <c r="I6" s="296"/>
      <c r="J6" s="296"/>
      <c r="K6" s="296"/>
      <c r="L6" s="296"/>
      <c r="M6" s="296"/>
      <c r="N6" s="296"/>
      <c r="O6" s="296"/>
      <c r="P6" s="296"/>
      <c r="Q6" s="296"/>
      <c r="R6" s="296"/>
      <c r="S6" s="296"/>
    </row>
    <row r="7" spans="1:21">
      <c r="A7" s="92" t="s">
        <v>482</v>
      </c>
      <c r="B7" s="296"/>
      <c r="C7" s="296"/>
      <c r="D7" s="296"/>
      <c r="E7" s="296"/>
      <c r="F7" s="296"/>
      <c r="G7" s="296"/>
      <c r="H7" s="296"/>
      <c r="I7" s="296"/>
      <c r="J7" s="296"/>
      <c r="K7" s="296"/>
      <c r="L7" s="296"/>
      <c r="M7" s="296"/>
      <c r="N7" s="296"/>
      <c r="O7" s="296"/>
      <c r="P7" s="296"/>
      <c r="Q7" s="296"/>
      <c r="R7" s="296"/>
      <c r="S7" s="296"/>
    </row>
    <row r="8" spans="1:21">
      <c r="A8" s="92" t="s">
        <v>11</v>
      </c>
      <c r="B8" s="745" t="s">
        <v>29</v>
      </c>
      <c r="C8" s="745" t="s">
        <v>29</v>
      </c>
      <c r="D8" s="745" t="s">
        <v>29</v>
      </c>
      <c r="E8" s="745" t="s">
        <v>29</v>
      </c>
      <c r="F8" s="745" t="s">
        <v>29</v>
      </c>
      <c r="G8" s="745" t="s">
        <v>29</v>
      </c>
      <c r="H8" s="745" t="s">
        <v>29</v>
      </c>
      <c r="I8" s="745" t="s">
        <v>29</v>
      </c>
      <c r="J8" s="745" t="s">
        <v>29</v>
      </c>
      <c r="K8" s="745" t="s">
        <v>29</v>
      </c>
      <c r="L8" s="745" t="s">
        <v>29</v>
      </c>
      <c r="M8" s="745" t="s">
        <v>29</v>
      </c>
      <c r="N8" s="745" t="s">
        <v>29</v>
      </c>
      <c r="O8" s="745" t="s">
        <v>29</v>
      </c>
      <c r="P8" s="745" t="s">
        <v>29</v>
      </c>
      <c r="Q8" s="745" t="s">
        <v>29</v>
      </c>
      <c r="R8" s="296"/>
      <c r="S8" s="296"/>
    </row>
    <row r="9" spans="1:21">
      <c r="A9" s="92" t="s">
        <v>10</v>
      </c>
      <c r="B9" s="296"/>
      <c r="C9" s="296"/>
      <c r="D9" s="296"/>
      <c r="E9" s="296"/>
      <c r="F9" s="296"/>
      <c r="G9" s="296"/>
      <c r="H9" s="296"/>
      <c r="I9" s="296"/>
      <c r="J9" s="296"/>
      <c r="K9" s="296"/>
      <c r="L9" s="296"/>
      <c r="M9" s="296"/>
      <c r="N9" s="296"/>
      <c r="O9" s="296"/>
      <c r="P9" s="296"/>
      <c r="Q9" s="296"/>
      <c r="R9" s="296"/>
      <c r="S9" s="296"/>
    </row>
    <row r="10" spans="1:21">
      <c r="A10" s="92" t="s">
        <v>9</v>
      </c>
      <c r="B10" s="296"/>
      <c r="C10" s="296"/>
      <c r="D10" s="296"/>
      <c r="E10" s="296"/>
      <c r="F10" s="296"/>
      <c r="G10" s="296"/>
      <c r="H10" s="296"/>
      <c r="I10" s="296"/>
      <c r="J10" s="296"/>
      <c r="K10" s="296"/>
      <c r="L10" s="296"/>
      <c r="M10" s="296"/>
      <c r="N10" s="296"/>
      <c r="O10" s="296"/>
      <c r="P10" s="296"/>
      <c r="Q10" s="296"/>
      <c r="R10" s="296"/>
      <c r="S10" s="296"/>
    </row>
    <row r="11" spans="1:21">
      <c r="A11" s="92" t="s">
        <v>8</v>
      </c>
      <c r="B11" s="745" t="s">
        <v>29</v>
      </c>
      <c r="C11" s="745" t="s">
        <v>29</v>
      </c>
      <c r="D11" s="745" t="s">
        <v>29</v>
      </c>
      <c r="E11" s="745" t="s">
        <v>29</v>
      </c>
      <c r="F11" s="745" t="s">
        <v>29</v>
      </c>
      <c r="G11" s="745" t="s">
        <v>29</v>
      </c>
      <c r="H11" s="745" t="s">
        <v>29</v>
      </c>
      <c r="I11" s="745" t="s">
        <v>29</v>
      </c>
      <c r="J11" s="745" t="s">
        <v>29</v>
      </c>
      <c r="K11" s="745" t="s">
        <v>29</v>
      </c>
      <c r="L11" s="745" t="s">
        <v>29</v>
      </c>
      <c r="M11" s="745" t="s">
        <v>29</v>
      </c>
      <c r="N11" s="745" t="s">
        <v>29</v>
      </c>
      <c r="O11" s="745" t="s">
        <v>29</v>
      </c>
      <c r="P11" s="745" t="s">
        <v>29</v>
      </c>
      <c r="Q11" s="745" t="s">
        <v>29</v>
      </c>
      <c r="R11" s="296"/>
      <c r="S11" s="296"/>
    </row>
    <row r="12" spans="1:21">
      <c r="A12" s="92" t="s">
        <v>6</v>
      </c>
      <c r="B12" s="296"/>
      <c r="C12" s="296"/>
      <c r="D12" s="296"/>
      <c r="E12" s="296"/>
      <c r="F12" s="296"/>
      <c r="G12" s="296"/>
      <c r="H12" s="296"/>
      <c r="I12" s="296"/>
      <c r="J12" s="296"/>
      <c r="K12" s="296"/>
      <c r="L12" s="296"/>
      <c r="M12" s="296"/>
      <c r="N12" s="296"/>
      <c r="O12" s="296"/>
      <c r="P12" s="733">
        <v>7765430</v>
      </c>
      <c r="Q12" s="733">
        <v>8098480</v>
      </c>
      <c r="R12" s="296"/>
      <c r="S12" s="296"/>
    </row>
    <row r="13" spans="1:21">
      <c r="A13" s="92" t="s">
        <v>5</v>
      </c>
      <c r="B13" s="296"/>
      <c r="C13" s="296"/>
      <c r="D13" s="296"/>
      <c r="E13" s="296"/>
      <c r="F13" s="296"/>
      <c r="G13" s="296"/>
      <c r="H13" s="296"/>
      <c r="I13" s="296"/>
      <c r="J13" s="296"/>
      <c r="K13" s="296"/>
      <c r="L13" s="296"/>
      <c r="M13" s="296"/>
      <c r="N13" s="296"/>
      <c r="O13" s="296"/>
      <c r="P13" s="296"/>
      <c r="Q13" s="296"/>
      <c r="R13" s="296"/>
      <c r="S13" s="296"/>
    </row>
    <row r="14" spans="1:21">
      <c r="A14" s="92" t="s">
        <v>4</v>
      </c>
      <c r="B14" s="745" t="s">
        <v>29</v>
      </c>
      <c r="C14" s="745" t="s">
        <v>29</v>
      </c>
      <c r="D14" s="745" t="s">
        <v>29</v>
      </c>
      <c r="E14" s="745" t="s">
        <v>29</v>
      </c>
      <c r="F14" s="745" t="s">
        <v>29</v>
      </c>
      <c r="G14" s="745" t="s">
        <v>29</v>
      </c>
      <c r="H14" s="745" t="s">
        <v>29</v>
      </c>
      <c r="I14" s="745" t="s">
        <v>29</v>
      </c>
      <c r="J14" s="745" t="s">
        <v>29</v>
      </c>
      <c r="K14" s="745" t="s">
        <v>29</v>
      </c>
      <c r="L14" s="745" t="s">
        <v>29</v>
      </c>
      <c r="M14" s="745" t="s">
        <v>29</v>
      </c>
      <c r="N14" s="745" t="s">
        <v>29</v>
      </c>
      <c r="O14" s="745" t="s">
        <v>29</v>
      </c>
      <c r="P14" s="745" t="s">
        <v>29</v>
      </c>
      <c r="Q14" s="745" t="s">
        <v>29</v>
      </c>
      <c r="R14" s="296"/>
      <c r="S14" s="296"/>
    </row>
    <row r="15" spans="1:21">
      <c r="A15" s="92" t="s">
        <v>3</v>
      </c>
      <c r="B15" s="296"/>
      <c r="C15" s="296"/>
      <c r="D15" s="296"/>
      <c r="E15" s="296"/>
      <c r="F15" s="296"/>
      <c r="G15" s="296"/>
      <c r="H15" s="296"/>
      <c r="I15" s="296"/>
      <c r="J15" s="296"/>
      <c r="K15" s="296"/>
      <c r="L15" s="296"/>
      <c r="M15" s="296"/>
      <c r="N15" s="296"/>
      <c r="O15" s="296"/>
      <c r="P15" s="296"/>
      <c r="Q15" s="296"/>
      <c r="R15" s="296"/>
      <c r="S15" s="296"/>
    </row>
    <row r="16" spans="1:21">
      <c r="A16" s="92" t="s">
        <v>32</v>
      </c>
      <c r="B16" s="296"/>
      <c r="C16" s="296"/>
      <c r="D16" s="296"/>
      <c r="E16" s="296"/>
      <c r="F16" s="296"/>
      <c r="G16" s="296"/>
      <c r="H16" s="296"/>
      <c r="I16" s="296"/>
      <c r="J16" s="296"/>
      <c r="K16" s="296"/>
      <c r="L16" s="296"/>
      <c r="M16" s="296"/>
      <c r="N16" s="296"/>
      <c r="O16" s="296"/>
      <c r="P16" s="296"/>
      <c r="Q16" s="296"/>
      <c r="R16" s="296"/>
      <c r="S16" s="296"/>
    </row>
    <row r="17" spans="1:19">
      <c r="A17" s="92" t="s">
        <v>1</v>
      </c>
      <c r="B17" s="296"/>
      <c r="C17" s="296"/>
      <c r="D17" s="296"/>
      <c r="E17" s="296"/>
      <c r="F17" s="296"/>
      <c r="G17" s="296"/>
      <c r="H17" s="296"/>
      <c r="I17" s="296"/>
      <c r="J17" s="296"/>
      <c r="K17" s="296"/>
      <c r="L17" s="296"/>
      <c r="M17" s="296"/>
      <c r="N17" s="296"/>
      <c r="O17" s="296"/>
      <c r="P17" s="296"/>
      <c r="Q17" s="296"/>
      <c r="R17" s="296"/>
      <c r="S17" s="296"/>
    </row>
    <row r="18" spans="1:19">
      <c r="A18" s="92" t="s">
        <v>0</v>
      </c>
      <c r="B18" s="296"/>
      <c r="C18" s="296"/>
      <c r="D18" s="296"/>
      <c r="E18" s="296">
        <v>619</v>
      </c>
      <c r="F18" s="296">
        <v>617</v>
      </c>
      <c r="G18" s="296">
        <v>622</v>
      </c>
      <c r="H18" s="296">
        <v>709</v>
      </c>
      <c r="I18" s="296">
        <v>735</v>
      </c>
      <c r="J18" s="296">
        <v>640</v>
      </c>
      <c r="K18" s="296">
        <v>830</v>
      </c>
      <c r="L18" s="296">
        <v>538</v>
      </c>
      <c r="M18" s="296">
        <v>512</v>
      </c>
      <c r="N18" s="296">
        <v>260</v>
      </c>
      <c r="O18" s="296">
        <v>411</v>
      </c>
      <c r="P18" s="296">
        <v>442</v>
      </c>
      <c r="Q18" s="296">
        <v>345</v>
      </c>
      <c r="R18" s="296">
        <v>386</v>
      </c>
      <c r="S18" s="296">
        <v>364</v>
      </c>
    </row>
    <row r="20" spans="1:19">
      <c r="A20" s="94" t="s">
        <v>20</v>
      </c>
    </row>
    <row r="21" spans="1:19">
      <c r="A21" s="241" t="s">
        <v>2767</v>
      </c>
    </row>
    <row r="22" spans="1:19">
      <c r="A22" s="241" t="s">
        <v>2788</v>
      </c>
    </row>
    <row r="23" spans="1:19">
      <c r="A23" s="241" t="s">
        <v>2876</v>
      </c>
    </row>
    <row r="24" spans="1:19">
      <c r="A24" s="241" t="s">
        <v>3590</v>
      </c>
    </row>
  </sheetData>
  <hyperlinks>
    <hyperlink ref="U2" location="Content!A1" display="Back to content page" xr:uid="{00000000-0004-0000-BB00-000000000000}"/>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Sheet189"/>
  <dimension ref="A1:AD60"/>
  <sheetViews>
    <sheetView topLeftCell="A19" workbookViewId="0">
      <selection activeCell="I63" sqref="I63"/>
    </sheetView>
  </sheetViews>
  <sheetFormatPr defaultColWidth="8.7265625" defaultRowHeight="14.5"/>
  <cols>
    <col min="1" max="1" width="32.54296875" customWidth="1"/>
    <col min="2" max="2" width="16.453125" customWidth="1"/>
  </cols>
  <sheetData>
    <row r="1" spans="1:29">
      <c r="A1" s="18" t="s">
        <v>3150</v>
      </c>
      <c r="B1" s="18"/>
      <c r="C1" s="17"/>
      <c r="D1" s="17"/>
      <c r="E1" s="17"/>
      <c r="F1" s="17"/>
      <c r="G1" s="17"/>
      <c r="H1" s="17"/>
      <c r="I1" s="17"/>
      <c r="J1" s="17"/>
      <c r="K1" s="17"/>
      <c r="L1" s="17"/>
      <c r="M1" s="17"/>
      <c r="N1" s="17"/>
      <c r="O1" s="17"/>
      <c r="P1" s="17"/>
      <c r="Q1" s="17"/>
      <c r="R1" s="17"/>
      <c r="S1" s="17"/>
      <c r="T1" s="17"/>
      <c r="U1" s="17"/>
      <c r="V1" s="17"/>
      <c r="W1" s="17"/>
      <c r="X1" s="17"/>
      <c r="Y1" s="17"/>
      <c r="Z1" s="17"/>
      <c r="AA1" s="17"/>
    </row>
    <row r="2" spans="1:29">
      <c r="A2" s="252" t="s">
        <v>31</v>
      </c>
      <c r="B2" s="390"/>
      <c r="C2" s="242" t="s">
        <v>438</v>
      </c>
      <c r="D2" s="242" t="s">
        <v>445</v>
      </c>
      <c r="E2" s="242" t="s">
        <v>446</v>
      </c>
      <c r="F2" s="242" t="s">
        <v>447</v>
      </c>
      <c r="G2" s="242" t="s">
        <v>448</v>
      </c>
      <c r="H2" s="242" t="s">
        <v>439</v>
      </c>
      <c r="I2" s="242" t="s">
        <v>440</v>
      </c>
      <c r="J2" s="242" t="s">
        <v>441</v>
      </c>
      <c r="K2" s="242" t="s">
        <v>34</v>
      </c>
      <c r="L2" s="242" t="s">
        <v>442</v>
      </c>
      <c r="M2" s="242" t="s">
        <v>33</v>
      </c>
      <c r="N2" s="242">
        <v>2011</v>
      </c>
      <c r="O2" s="242">
        <v>2012</v>
      </c>
      <c r="P2" s="242">
        <v>2013</v>
      </c>
      <c r="Q2" s="242">
        <v>2014</v>
      </c>
      <c r="R2" s="242">
        <v>2015</v>
      </c>
      <c r="S2" s="242">
        <v>2016</v>
      </c>
      <c r="T2" s="242">
        <v>2017</v>
      </c>
      <c r="U2" s="242">
        <v>2018</v>
      </c>
      <c r="V2" s="242">
        <v>2019</v>
      </c>
      <c r="W2" s="242">
        <v>2020</v>
      </c>
      <c r="X2" s="242">
        <v>2021</v>
      </c>
      <c r="Y2" s="242">
        <v>2022</v>
      </c>
      <c r="Z2" s="242">
        <v>2023</v>
      </c>
      <c r="AA2" s="242">
        <v>2024</v>
      </c>
      <c r="AC2" s="1" t="s">
        <v>528</v>
      </c>
    </row>
    <row r="3" spans="1:29">
      <c r="A3" s="995" t="s">
        <v>13</v>
      </c>
      <c r="B3" s="551" t="s">
        <v>2295</v>
      </c>
      <c r="C3" s="280"/>
      <c r="D3" s="280"/>
      <c r="E3" s="280"/>
      <c r="F3" s="280"/>
      <c r="G3" s="280"/>
      <c r="H3" s="280"/>
      <c r="I3" s="280"/>
      <c r="J3" s="280">
        <f>J4+J5</f>
        <v>31</v>
      </c>
      <c r="K3" s="280">
        <f t="shared" ref="K3:W3" si="0">K4+K5</f>
        <v>31</v>
      </c>
      <c r="L3" s="280">
        <f t="shared" si="0"/>
        <v>31</v>
      </c>
      <c r="M3" s="280">
        <f t="shared" si="0"/>
        <v>31</v>
      </c>
      <c r="N3" s="280">
        <f t="shared" si="0"/>
        <v>31</v>
      </c>
      <c r="O3" s="280">
        <f t="shared" si="0"/>
        <v>31</v>
      </c>
      <c r="P3" s="280">
        <f t="shared" si="0"/>
        <v>31</v>
      </c>
      <c r="Q3" s="280">
        <f t="shared" si="0"/>
        <v>31</v>
      </c>
      <c r="R3" s="280">
        <f t="shared" si="0"/>
        <v>31</v>
      </c>
      <c r="S3" s="280">
        <f t="shared" si="0"/>
        <v>31</v>
      </c>
      <c r="T3" s="280">
        <f t="shared" si="0"/>
        <v>31</v>
      </c>
      <c r="U3" s="280">
        <f t="shared" si="0"/>
        <v>31</v>
      </c>
      <c r="V3" s="280">
        <f t="shared" si="0"/>
        <v>31</v>
      </c>
      <c r="W3" s="280">
        <f t="shared" si="0"/>
        <v>31</v>
      </c>
      <c r="X3" s="280">
        <v>31</v>
      </c>
      <c r="Y3" s="280"/>
      <c r="Z3" s="280"/>
      <c r="AA3" s="280"/>
    </row>
    <row r="4" spans="1:29">
      <c r="A4" s="996"/>
      <c r="B4" s="551" t="s">
        <v>2296</v>
      </c>
      <c r="C4" s="280"/>
      <c r="D4" s="280"/>
      <c r="E4" s="280"/>
      <c r="F4" s="280"/>
      <c r="G4" s="280"/>
      <c r="H4" s="280"/>
      <c r="I4" s="280"/>
      <c r="J4" s="280">
        <v>1</v>
      </c>
      <c r="K4" s="280">
        <v>1</v>
      </c>
      <c r="L4" s="280">
        <v>1</v>
      </c>
      <c r="M4" s="280">
        <v>1</v>
      </c>
      <c r="N4" s="280">
        <v>1</v>
      </c>
      <c r="O4" s="280">
        <v>1</v>
      </c>
      <c r="P4" s="280">
        <v>1</v>
      </c>
      <c r="Q4" s="280">
        <v>1</v>
      </c>
      <c r="R4" s="280">
        <v>1</v>
      </c>
      <c r="S4" s="280">
        <v>1</v>
      </c>
      <c r="T4" s="280">
        <v>1</v>
      </c>
      <c r="U4" s="280">
        <v>1</v>
      </c>
      <c r="V4" s="280">
        <v>1</v>
      </c>
      <c r="W4" s="280">
        <v>1</v>
      </c>
      <c r="X4" s="280">
        <v>1</v>
      </c>
      <c r="Y4" s="280"/>
      <c r="Z4" s="280"/>
      <c r="AA4" s="280"/>
    </row>
    <row r="5" spans="1:29">
      <c r="A5" s="997"/>
      <c r="B5" s="551" t="s">
        <v>73</v>
      </c>
      <c r="C5" s="280"/>
      <c r="D5" s="280"/>
      <c r="E5" s="280"/>
      <c r="F5" s="280"/>
      <c r="G5" s="280"/>
      <c r="H5" s="280"/>
      <c r="I5" s="280"/>
      <c r="J5" s="280">
        <v>30</v>
      </c>
      <c r="K5" s="280">
        <v>30</v>
      </c>
      <c r="L5" s="280">
        <v>30</v>
      </c>
      <c r="M5" s="280">
        <v>30</v>
      </c>
      <c r="N5" s="280">
        <v>30</v>
      </c>
      <c r="O5" s="280">
        <v>30</v>
      </c>
      <c r="P5" s="280">
        <v>30</v>
      </c>
      <c r="Q5" s="280">
        <v>30</v>
      </c>
      <c r="R5" s="280">
        <v>30</v>
      </c>
      <c r="S5" s="280">
        <v>30</v>
      </c>
      <c r="T5" s="280">
        <v>30</v>
      </c>
      <c r="U5" s="280">
        <v>30</v>
      </c>
      <c r="V5" s="280">
        <v>30</v>
      </c>
      <c r="W5" s="280">
        <v>30</v>
      </c>
      <c r="X5" s="280">
        <v>30</v>
      </c>
      <c r="Y5" s="280"/>
      <c r="Z5" s="280"/>
      <c r="AA5" s="280"/>
    </row>
    <row r="6" spans="1:29">
      <c r="A6" s="995" t="s">
        <v>12</v>
      </c>
      <c r="B6" s="551" t="s">
        <v>2295</v>
      </c>
      <c r="C6" s="280"/>
      <c r="D6" s="280"/>
      <c r="E6" s="280"/>
      <c r="F6" s="280"/>
      <c r="G6" s="280"/>
      <c r="H6" s="280"/>
      <c r="I6" s="280"/>
      <c r="J6" s="280"/>
      <c r="K6" s="280">
        <v>6</v>
      </c>
      <c r="L6" s="280">
        <v>6</v>
      </c>
      <c r="M6" s="280">
        <v>6</v>
      </c>
      <c r="N6" s="280">
        <v>6</v>
      </c>
      <c r="O6" s="280">
        <v>6</v>
      </c>
      <c r="P6" s="280">
        <v>6</v>
      </c>
      <c r="Q6" s="280">
        <v>6</v>
      </c>
      <c r="R6" s="280">
        <v>6</v>
      </c>
      <c r="S6" s="280">
        <v>6</v>
      </c>
      <c r="T6" s="280">
        <v>6</v>
      </c>
      <c r="U6" s="280">
        <v>6</v>
      </c>
      <c r="V6" s="280">
        <v>6</v>
      </c>
      <c r="W6" s="280">
        <v>6</v>
      </c>
      <c r="X6" s="280">
        <v>6</v>
      </c>
      <c r="Y6" s="280">
        <v>6</v>
      </c>
      <c r="Z6" s="280"/>
      <c r="AA6" s="280"/>
      <c r="AC6" s="14"/>
    </row>
    <row r="7" spans="1:29">
      <c r="A7" s="996"/>
      <c r="B7" s="551" t="s">
        <v>2296</v>
      </c>
      <c r="C7" s="280"/>
      <c r="D7" s="280"/>
      <c r="E7" s="280"/>
      <c r="F7" s="280"/>
      <c r="G7" s="280"/>
      <c r="H7" s="280"/>
      <c r="I7" s="280"/>
      <c r="J7" s="280"/>
      <c r="K7" s="280">
        <v>4</v>
      </c>
      <c r="L7" s="280">
        <v>4</v>
      </c>
      <c r="M7" s="280">
        <v>4</v>
      </c>
      <c r="N7" s="280">
        <v>4</v>
      </c>
      <c r="O7" s="280">
        <v>4</v>
      </c>
      <c r="P7" s="280">
        <v>4</v>
      </c>
      <c r="Q7" s="280">
        <v>4</v>
      </c>
      <c r="R7" s="280">
        <v>4</v>
      </c>
      <c r="S7" s="280">
        <v>4</v>
      </c>
      <c r="T7" s="280">
        <v>4</v>
      </c>
      <c r="U7" s="280">
        <v>4</v>
      </c>
      <c r="V7" s="280">
        <v>4</v>
      </c>
      <c r="W7" s="280">
        <v>4</v>
      </c>
      <c r="X7" s="280">
        <v>4</v>
      </c>
      <c r="Y7" s="280">
        <v>4</v>
      </c>
      <c r="Z7" s="280"/>
      <c r="AA7" s="280"/>
      <c r="AC7" s="14"/>
    </row>
    <row r="8" spans="1:29">
      <c r="A8" s="997"/>
      <c r="B8" s="551" t="s">
        <v>73</v>
      </c>
      <c r="C8" s="280"/>
      <c r="D8" s="280"/>
      <c r="E8" s="280"/>
      <c r="F8" s="280"/>
      <c r="G8" s="280"/>
      <c r="H8" s="280"/>
      <c r="I8" s="280"/>
      <c r="J8" s="280"/>
      <c r="K8" s="280">
        <v>2</v>
      </c>
      <c r="L8" s="280">
        <v>2</v>
      </c>
      <c r="M8" s="280">
        <v>2</v>
      </c>
      <c r="N8" s="280">
        <v>2</v>
      </c>
      <c r="O8" s="280">
        <v>2</v>
      </c>
      <c r="P8" s="280">
        <v>2</v>
      </c>
      <c r="Q8" s="280">
        <v>2</v>
      </c>
      <c r="R8" s="280">
        <v>2</v>
      </c>
      <c r="S8" s="280">
        <v>2</v>
      </c>
      <c r="T8" s="280">
        <v>2</v>
      </c>
      <c r="U8" s="280">
        <v>2</v>
      </c>
      <c r="V8" s="280">
        <v>2</v>
      </c>
      <c r="W8" s="280">
        <v>2</v>
      </c>
      <c r="X8" s="280">
        <v>2</v>
      </c>
      <c r="Y8" s="280">
        <v>2</v>
      </c>
      <c r="Z8" s="280"/>
      <c r="AA8" s="280"/>
      <c r="AC8" s="14"/>
    </row>
    <row r="9" spans="1:29">
      <c r="A9" s="995" t="s">
        <v>483</v>
      </c>
      <c r="B9" s="551" t="s">
        <v>2295</v>
      </c>
      <c r="C9" s="280"/>
      <c r="D9" s="280"/>
      <c r="E9" s="280"/>
      <c r="F9" s="280"/>
      <c r="G9" s="280"/>
      <c r="H9" s="280"/>
      <c r="I9" s="280"/>
      <c r="J9" s="280"/>
      <c r="K9" s="280">
        <v>3</v>
      </c>
      <c r="L9" s="280">
        <v>3</v>
      </c>
      <c r="M9" s="280">
        <v>3</v>
      </c>
      <c r="N9" s="280">
        <v>3</v>
      </c>
      <c r="O9" s="280">
        <v>3</v>
      </c>
      <c r="P9" s="280">
        <v>3</v>
      </c>
      <c r="Q9" s="280">
        <v>3</v>
      </c>
      <c r="R9" s="280">
        <v>3</v>
      </c>
      <c r="S9" s="280">
        <v>3</v>
      </c>
      <c r="T9" s="280">
        <v>3</v>
      </c>
      <c r="U9" s="280">
        <v>3</v>
      </c>
      <c r="V9" s="280">
        <v>3</v>
      </c>
      <c r="W9" s="280">
        <v>3</v>
      </c>
      <c r="X9" s="280">
        <v>3</v>
      </c>
      <c r="Y9" s="280"/>
      <c r="Z9" s="280"/>
      <c r="AA9" s="280"/>
    </row>
    <row r="10" spans="1:29">
      <c r="A10" s="996"/>
      <c r="B10" s="551" t="s">
        <v>2296</v>
      </c>
      <c r="C10" s="280"/>
      <c r="D10" s="280"/>
      <c r="E10" s="280"/>
      <c r="F10" s="280"/>
      <c r="G10" s="280"/>
      <c r="H10" s="280"/>
      <c r="I10" s="280"/>
      <c r="J10" s="280"/>
      <c r="K10" s="280">
        <v>1</v>
      </c>
      <c r="L10" s="280">
        <v>1</v>
      </c>
      <c r="M10" s="280">
        <v>1</v>
      </c>
      <c r="N10" s="280">
        <v>1</v>
      </c>
      <c r="O10" s="280">
        <v>1</v>
      </c>
      <c r="P10" s="280">
        <v>1</v>
      </c>
      <c r="Q10" s="280">
        <v>1</v>
      </c>
      <c r="R10" s="280">
        <v>1</v>
      </c>
      <c r="S10" s="280">
        <v>1</v>
      </c>
      <c r="T10" s="280">
        <v>1</v>
      </c>
      <c r="U10" s="280">
        <v>1</v>
      </c>
      <c r="V10" s="280">
        <v>1</v>
      </c>
      <c r="W10" s="280">
        <v>1</v>
      </c>
      <c r="X10" s="280">
        <v>1</v>
      </c>
      <c r="Y10" s="280"/>
      <c r="Z10" s="280"/>
      <c r="AA10" s="280"/>
    </row>
    <row r="11" spans="1:29">
      <c r="A11" s="997"/>
      <c r="B11" s="551" t="s">
        <v>73</v>
      </c>
      <c r="C11" s="280"/>
      <c r="D11" s="280"/>
      <c r="E11" s="280"/>
      <c r="F11" s="280"/>
      <c r="G11" s="280"/>
      <c r="H11" s="280"/>
      <c r="I11" s="280"/>
      <c r="J11" s="280"/>
      <c r="K11" s="280">
        <v>2</v>
      </c>
      <c r="L11" s="280">
        <v>2</v>
      </c>
      <c r="M11" s="280">
        <v>2</v>
      </c>
      <c r="N11" s="280">
        <v>2</v>
      </c>
      <c r="O11" s="280">
        <v>2</v>
      </c>
      <c r="P11" s="280">
        <v>2</v>
      </c>
      <c r="Q11" s="280">
        <v>2</v>
      </c>
      <c r="R11" s="280">
        <v>2</v>
      </c>
      <c r="S11" s="280">
        <v>2</v>
      </c>
      <c r="T11" s="280">
        <v>2</v>
      </c>
      <c r="U11" s="280">
        <v>2</v>
      </c>
      <c r="V11" s="280">
        <v>2</v>
      </c>
      <c r="W11" s="280">
        <v>2</v>
      </c>
      <c r="X11" s="280">
        <v>2</v>
      </c>
      <c r="Y11" s="280"/>
      <c r="Z11" s="280"/>
      <c r="AA11" s="280"/>
    </row>
    <row r="12" spans="1:29">
      <c r="A12" s="995" t="s">
        <v>89</v>
      </c>
      <c r="B12" s="551" t="s">
        <v>2295</v>
      </c>
      <c r="C12" s="280"/>
      <c r="D12" s="280"/>
      <c r="E12" s="280"/>
      <c r="F12" s="280"/>
      <c r="G12" s="280"/>
      <c r="H12" s="280"/>
      <c r="I12" s="280"/>
      <c r="J12" s="280"/>
      <c r="K12" s="280"/>
      <c r="L12" s="280">
        <v>27</v>
      </c>
      <c r="M12" s="280"/>
      <c r="N12" s="280"/>
      <c r="O12" s="280"/>
      <c r="P12" s="280"/>
      <c r="Q12" s="280"/>
      <c r="R12" s="280"/>
      <c r="S12" s="280"/>
      <c r="T12" s="280"/>
      <c r="U12" s="280"/>
      <c r="V12" s="280"/>
      <c r="W12" s="280"/>
      <c r="X12" s="280"/>
      <c r="Y12" s="280"/>
      <c r="Z12" s="280"/>
      <c r="AA12" s="280"/>
    </row>
    <row r="13" spans="1:29">
      <c r="A13" s="996"/>
      <c r="B13" s="551" t="s">
        <v>2296</v>
      </c>
      <c r="C13" s="280"/>
      <c r="D13" s="280"/>
      <c r="E13" s="280"/>
      <c r="F13" s="280"/>
      <c r="G13" s="280"/>
      <c r="H13" s="280"/>
      <c r="I13" s="280"/>
      <c r="J13" s="280"/>
      <c r="K13" s="280"/>
      <c r="L13" s="280">
        <v>5</v>
      </c>
      <c r="M13" s="280"/>
      <c r="N13" s="280"/>
      <c r="O13" s="280"/>
      <c r="P13" s="280"/>
      <c r="Q13" s="280"/>
      <c r="R13" s="280"/>
      <c r="S13" s="280"/>
      <c r="T13" s="280"/>
      <c r="U13" s="280"/>
      <c r="V13" s="280"/>
      <c r="W13" s="280"/>
      <c r="X13" s="280"/>
      <c r="Y13" s="280"/>
      <c r="Z13" s="280"/>
      <c r="AA13" s="280"/>
    </row>
    <row r="14" spans="1:29">
      <c r="A14" s="997"/>
      <c r="B14" s="551" t="s">
        <v>73</v>
      </c>
      <c r="C14" s="280"/>
      <c r="D14" s="280"/>
      <c r="E14" s="280"/>
      <c r="F14" s="280"/>
      <c r="G14" s="280"/>
      <c r="H14" s="280"/>
      <c r="I14" s="280"/>
      <c r="J14" s="280"/>
      <c r="K14" s="280"/>
      <c r="L14" s="280">
        <v>22</v>
      </c>
      <c r="M14" s="280"/>
      <c r="N14" s="280"/>
      <c r="O14" s="280"/>
      <c r="P14" s="280"/>
      <c r="Q14" s="280"/>
      <c r="R14" s="280"/>
      <c r="S14" s="280"/>
      <c r="T14" s="280"/>
      <c r="U14" s="280"/>
      <c r="V14" s="280"/>
      <c r="W14" s="280"/>
      <c r="X14" s="280"/>
      <c r="Y14" s="280"/>
      <c r="Z14" s="280"/>
      <c r="AA14" s="280"/>
    </row>
    <row r="15" spans="1:29">
      <c r="A15" s="995" t="s">
        <v>482</v>
      </c>
      <c r="B15" s="551" t="s">
        <v>2295</v>
      </c>
      <c r="C15" s="280">
        <v>1</v>
      </c>
      <c r="D15" s="280">
        <v>1</v>
      </c>
      <c r="E15" s="280">
        <v>1</v>
      </c>
      <c r="F15" s="280">
        <v>1</v>
      </c>
      <c r="G15" s="280">
        <v>1</v>
      </c>
      <c r="H15" s="280">
        <v>1</v>
      </c>
      <c r="I15" s="280">
        <v>1</v>
      </c>
      <c r="J15" s="280">
        <v>1</v>
      </c>
      <c r="K15" s="280">
        <v>1</v>
      </c>
      <c r="L15" s="280">
        <v>1</v>
      </c>
      <c r="M15" s="280">
        <v>1</v>
      </c>
      <c r="N15" s="280">
        <v>1</v>
      </c>
      <c r="O15" s="280">
        <v>1</v>
      </c>
      <c r="P15" s="280">
        <v>1</v>
      </c>
      <c r="Q15" s="280">
        <v>1</v>
      </c>
      <c r="R15" s="280">
        <v>2</v>
      </c>
      <c r="S15" s="280"/>
      <c r="T15" s="280"/>
      <c r="U15" s="280"/>
      <c r="V15" s="280"/>
      <c r="W15" s="280"/>
      <c r="X15" s="280"/>
      <c r="Y15" s="280"/>
      <c r="Z15" s="280"/>
      <c r="AA15" s="280"/>
    </row>
    <row r="16" spans="1:29">
      <c r="A16" s="996"/>
      <c r="B16" s="551" t="s">
        <v>2296</v>
      </c>
      <c r="C16" s="280">
        <v>1</v>
      </c>
      <c r="D16" s="280">
        <v>1</v>
      </c>
      <c r="E16" s="280">
        <v>1</v>
      </c>
      <c r="F16" s="280">
        <v>1</v>
      </c>
      <c r="G16" s="280">
        <v>1</v>
      </c>
      <c r="H16" s="280">
        <v>1</v>
      </c>
      <c r="I16" s="280">
        <v>1</v>
      </c>
      <c r="J16" s="280">
        <v>1</v>
      </c>
      <c r="K16" s="280">
        <v>1</v>
      </c>
      <c r="L16" s="280">
        <v>1</v>
      </c>
      <c r="M16" s="280">
        <v>1</v>
      </c>
      <c r="N16" s="280">
        <v>1</v>
      </c>
      <c r="O16" s="280">
        <v>1</v>
      </c>
      <c r="P16" s="280">
        <v>1</v>
      </c>
      <c r="Q16" s="280">
        <v>1</v>
      </c>
      <c r="R16" s="280">
        <v>1</v>
      </c>
      <c r="S16" s="280"/>
      <c r="T16" s="280"/>
      <c r="U16" s="280"/>
      <c r="V16" s="280"/>
      <c r="W16" s="280"/>
      <c r="X16" s="280"/>
      <c r="Y16" s="280"/>
      <c r="Z16" s="280"/>
      <c r="AA16" s="280"/>
    </row>
    <row r="17" spans="1:30">
      <c r="A17" s="997"/>
      <c r="B17" s="551" t="s">
        <v>73</v>
      </c>
      <c r="C17" s="280">
        <v>0</v>
      </c>
      <c r="D17" s="280">
        <v>0</v>
      </c>
      <c r="E17" s="280">
        <v>0</v>
      </c>
      <c r="F17" s="280">
        <v>0</v>
      </c>
      <c r="G17" s="280">
        <v>0</v>
      </c>
      <c r="H17" s="280">
        <v>0</v>
      </c>
      <c r="I17" s="280">
        <v>0</v>
      </c>
      <c r="J17" s="280">
        <v>0</v>
      </c>
      <c r="K17" s="280">
        <v>0</v>
      </c>
      <c r="L17" s="280">
        <v>0</v>
      </c>
      <c r="M17" s="280">
        <v>0</v>
      </c>
      <c r="N17" s="280">
        <v>0</v>
      </c>
      <c r="O17" s="280">
        <v>0</v>
      </c>
      <c r="P17" s="280">
        <v>0</v>
      </c>
      <c r="Q17" s="280">
        <v>0</v>
      </c>
      <c r="R17" s="280">
        <v>1</v>
      </c>
      <c r="S17" s="280"/>
      <c r="T17" s="280"/>
      <c r="U17" s="280"/>
      <c r="V17" s="280"/>
      <c r="W17" s="280"/>
      <c r="X17" s="280"/>
      <c r="Y17" s="280"/>
      <c r="Z17" s="280"/>
      <c r="AA17" s="280"/>
    </row>
    <row r="18" spans="1:30">
      <c r="A18" s="995" t="s">
        <v>11</v>
      </c>
      <c r="B18" s="551" t="s">
        <v>2295</v>
      </c>
      <c r="C18" s="280">
        <v>1</v>
      </c>
      <c r="D18" s="280">
        <v>1</v>
      </c>
      <c r="E18" s="280">
        <v>1</v>
      </c>
      <c r="F18" s="280">
        <v>1</v>
      </c>
      <c r="G18" s="280">
        <v>1</v>
      </c>
      <c r="H18" s="280">
        <v>1</v>
      </c>
      <c r="I18" s="280">
        <v>1</v>
      </c>
      <c r="J18" s="280">
        <v>1</v>
      </c>
      <c r="K18" s="280">
        <v>1</v>
      </c>
      <c r="L18" s="280">
        <v>1</v>
      </c>
      <c r="M18" s="280">
        <v>1</v>
      </c>
      <c r="N18" s="280">
        <v>1</v>
      </c>
      <c r="O18" s="280">
        <v>1</v>
      </c>
      <c r="P18" s="280">
        <v>1</v>
      </c>
      <c r="Q18" s="280">
        <v>1</v>
      </c>
      <c r="R18" s="280">
        <v>1</v>
      </c>
      <c r="S18" s="280"/>
      <c r="T18" s="280"/>
      <c r="U18" s="280"/>
      <c r="V18" s="280"/>
      <c r="W18" s="280"/>
      <c r="X18" s="280"/>
      <c r="Y18" s="280"/>
      <c r="Z18" s="280"/>
      <c r="AA18" s="280"/>
    </row>
    <row r="19" spans="1:30">
      <c r="A19" s="996"/>
      <c r="B19" s="551" t="s">
        <v>2296</v>
      </c>
      <c r="C19" s="280">
        <v>1</v>
      </c>
      <c r="D19" s="280">
        <v>1</v>
      </c>
      <c r="E19" s="280">
        <v>1</v>
      </c>
      <c r="F19" s="280">
        <v>1</v>
      </c>
      <c r="G19" s="280">
        <v>1</v>
      </c>
      <c r="H19" s="280">
        <v>1</v>
      </c>
      <c r="I19" s="280">
        <v>1</v>
      </c>
      <c r="J19" s="280">
        <v>1</v>
      </c>
      <c r="K19" s="280">
        <v>1</v>
      </c>
      <c r="L19" s="280">
        <v>1</v>
      </c>
      <c r="M19" s="280">
        <v>1</v>
      </c>
      <c r="N19" s="280">
        <v>1</v>
      </c>
      <c r="O19" s="280">
        <v>1</v>
      </c>
      <c r="P19" s="280">
        <v>1</v>
      </c>
      <c r="Q19" s="280">
        <v>1</v>
      </c>
      <c r="R19" s="280">
        <v>1</v>
      </c>
      <c r="S19" s="280"/>
      <c r="T19" s="280"/>
      <c r="U19" s="280"/>
      <c r="V19" s="280"/>
      <c r="W19" s="280"/>
      <c r="X19" s="280"/>
      <c r="Y19" s="280"/>
      <c r="Z19" s="280"/>
      <c r="AA19" s="280"/>
    </row>
    <row r="20" spans="1:30">
      <c r="A20" s="997"/>
      <c r="B20" s="551" t="s">
        <v>73</v>
      </c>
      <c r="C20" s="280" t="s">
        <v>94</v>
      </c>
      <c r="D20" s="280" t="s">
        <v>94</v>
      </c>
      <c r="E20" s="280" t="s">
        <v>94</v>
      </c>
      <c r="F20" s="280" t="s">
        <v>94</v>
      </c>
      <c r="G20" s="280" t="s">
        <v>94</v>
      </c>
      <c r="H20" s="280" t="s">
        <v>94</v>
      </c>
      <c r="I20" s="280" t="s">
        <v>94</v>
      </c>
      <c r="J20" s="280" t="s">
        <v>94</v>
      </c>
      <c r="K20" s="280" t="s">
        <v>94</v>
      </c>
      <c r="L20" s="280" t="s">
        <v>94</v>
      </c>
      <c r="M20" s="280" t="s">
        <v>94</v>
      </c>
      <c r="N20" s="280" t="s">
        <v>94</v>
      </c>
      <c r="O20" s="280" t="s">
        <v>94</v>
      </c>
      <c r="P20" s="280" t="s">
        <v>94</v>
      </c>
      <c r="Q20" s="280"/>
      <c r="R20" s="280" t="s">
        <v>94</v>
      </c>
      <c r="S20" s="280"/>
      <c r="T20" s="280"/>
      <c r="U20" s="280"/>
      <c r="V20" s="280"/>
      <c r="W20" s="280"/>
      <c r="X20" s="280"/>
      <c r="Y20" s="280"/>
      <c r="Z20" s="280"/>
      <c r="AA20" s="280"/>
    </row>
    <row r="21" spans="1:30">
      <c r="A21" s="995" t="s">
        <v>10</v>
      </c>
      <c r="B21" s="551" t="s">
        <v>2295</v>
      </c>
      <c r="C21" s="280"/>
      <c r="D21" s="280"/>
      <c r="E21" s="280"/>
      <c r="F21" s="280"/>
      <c r="G21" s="280"/>
      <c r="H21" s="280"/>
      <c r="I21" s="280"/>
      <c r="J21" s="280"/>
      <c r="K21" s="280"/>
      <c r="L21" s="280"/>
      <c r="M21" s="280">
        <v>12</v>
      </c>
      <c r="N21" s="280">
        <v>12</v>
      </c>
      <c r="O21" s="280">
        <v>12</v>
      </c>
      <c r="P21" s="280">
        <v>12</v>
      </c>
      <c r="Q21" s="280">
        <v>12</v>
      </c>
      <c r="R21" s="280">
        <v>12</v>
      </c>
      <c r="S21" s="280"/>
      <c r="T21" s="280"/>
      <c r="U21" s="280"/>
      <c r="V21" s="280"/>
      <c r="W21" s="280"/>
      <c r="X21" s="280"/>
      <c r="Y21" s="280"/>
      <c r="Z21" s="280"/>
      <c r="AA21" s="280"/>
    </row>
    <row r="22" spans="1:30">
      <c r="A22" s="996"/>
      <c r="B22" s="551" t="s">
        <v>2296</v>
      </c>
      <c r="C22" s="280"/>
      <c r="D22" s="280"/>
      <c r="E22" s="280"/>
      <c r="F22" s="280"/>
      <c r="G22" s="280"/>
      <c r="H22" s="280"/>
      <c r="I22" s="280"/>
      <c r="J22" s="280"/>
      <c r="K22" s="280"/>
      <c r="L22" s="280"/>
      <c r="M22" s="280">
        <v>3</v>
      </c>
      <c r="N22" s="280">
        <v>3</v>
      </c>
      <c r="O22" s="280">
        <v>3</v>
      </c>
      <c r="P22" s="280">
        <v>3</v>
      </c>
      <c r="Q22" s="280">
        <v>3</v>
      </c>
      <c r="R22" s="280">
        <v>3</v>
      </c>
      <c r="S22" s="280"/>
      <c r="T22" s="280"/>
      <c r="U22" s="280"/>
      <c r="V22" s="280"/>
      <c r="W22" s="280"/>
      <c r="X22" s="280"/>
      <c r="Y22" s="280"/>
      <c r="Z22" s="280"/>
      <c r="AA22" s="280"/>
    </row>
    <row r="23" spans="1:30">
      <c r="A23" s="997"/>
      <c r="B23" s="551" t="s">
        <v>73</v>
      </c>
      <c r="C23" s="280"/>
      <c r="D23" s="280"/>
      <c r="E23" s="280"/>
      <c r="F23" s="280"/>
      <c r="G23" s="280"/>
      <c r="H23" s="280"/>
      <c r="I23" s="280"/>
      <c r="J23" s="280"/>
      <c r="K23" s="280"/>
      <c r="L23" s="280"/>
      <c r="M23" s="280">
        <v>9</v>
      </c>
      <c r="N23" s="280">
        <v>9</v>
      </c>
      <c r="O23" s="280">
        <v>9</v>
      </c>
      <c r="P23" s="280">
        <v>9</v>
      </c>
      <c r="Q23" s="280">
        <v>9</v>
      </c>
      <c r="R23" s="280">
        <v>9</v>
      </c>
      <c r="S23" s="280"/>
      <c r="T23" s="280"/>
      <c r="U23" s="280"/>
      <c r="V23" s="280"/>
      <c r="W23" s="280"/>
      <c r="X23" s="280"/>
      <c r="Y23" s="280"/>
      <c r="Z23" s="280"/>
      <c r="AA23" s="280"/>
    </row>
    <row r="24" spans="1:30">
      <c r="A24" s="995" t="s">
        <v>9</v>
      </c>
      <c r="B24" s="551" t="s">
        <v>2295</v>
      </c>
      <c r="C24" s="280">
        <v>3</v>
      </c>
      <c r="D24" s="280">
        <v>3</v>
      </c>
      <c r="E24" s="280">
        <v>3</v>
      </c>
      <c r="F24" s="280">
        <v>3</v>
      </c>
      <c r="G24" s="280">
        <v>3</v>
      </c>
      <c r="H24" s="280">
        <v>3</v>
      </c>
      <c r="I24" s="280">
        <v>3</v>
      </c>
      <c r="J24" s="280">
        <v>3</v>
      </c>
      <c r="K24" s="280">
        <v>3</v>
      </c>
      <c r="L24" s="280">
        <v>3</v>
      </c>
      <c r="M24" s="280">
        <v>3</v>
      </c>
      <c r="N24" s="280">
        <v>3</v>
      </c>
      <c r="O24" s="280">
        <v>3</v>
      </c>
      <c r="P24" s="280">
        <v>3</v>
      </c>
      <c r="Q24" s="280">
        <v>3</v>
      </c>
      <c r="R24" s="280">
        <v>3</v>
      </c>
      <c r="S24" s="280"/>
      <c r="T24" s="280"/>
      <c r="U24" s="280"/>
      <c r="V24" s="280"/>
      <c r="W24" s="280"/>
      <c r="X24" s="280"/>
      <c r="Y24" s="280"/>
      <c r="Z24" s="280"/>
      <c r="AA24" s="280"/>
    </row>
    <row r="25" spans="1:30">
      <c r="A25" s="996"/>
      <c r="B25" s="551" t="s">
        <v>2296</v>
      </c>
      <c r="C25" s="280">
        <v>2</v>
      </c>
      <c r="D25" s="280">
        <v>2</v>
      </c>
      <c r="E25" s="280">
        <v>2</v>
      </c>
      <c r="F25" s="280">
        <v>2</v>
      </c>
      <c r="G25" s="280">
        <v>2</v>
      </c>
      <c r="H25" s="280">
        <v>2</v>
      </c>
      <c r="I25" s="280">
        <v>2</v>
      </c>
      <c r="J25" s="280">
        <v>2</v>
      </c>
      <c r="K25" s="280">
        <v>2</v>
      </c>
      <c r="L25" s="280">
        <v>2</v>
      </c>
      <c r="M25" s="280">
        <v>2</v>
      </c>
      <c r="N25" s="280">
        <v>2</v>
      </c>
      <c r="O25" s="280">
        <v>2</v>
      </c>
      <c r="P25" s="280">
        <v>2</v>
      </c>
      <c r="Q25" s="280">
        <v>2</v>
      </c>
      <c r="R25" s="280">
        <v>2</v>
      </c>
      <c r="S25" s="280"/>
      <c r="T25" s="280"/>
      <c r="U25" s="280"/>
      <c r="V25" s="280"/>
      <c r="W25" s="280"/>
      <c r="X25" s="280"/>
      <c r="Y25" s="280"/>
      <c r="Z25" s="280"/>
      <c r="AA25" s="280"/>
    </row>
    <row r="26" spans="1:30">
      <c r="A26" s="997"/>
      <c r="B26" s="551" t="s">
        <v>73</v>
      </c>
      <c r="C26" s="280">
        <v>1</v>
      </c>
      <c r="D26" s="280">
        <v>1</v>
      </c>
      <c r="E26" s="280">
        <v>1</v>
      </c>
      <c r="F26" s="280">
        <v>1</v>
      </c>
      <c r="G26" s="280">
        <v>1</v>
      </c>
      <c r="H26" s="280">
        <v>1</v>
      </c>
      <c r="I26" s="280">
        <v>1</v>
      </c>
      <c r="J26" s="280">
        <v>1</v>
      </c>
      <c r="K26" s="280">
        <v>1</v>
      </c>
      <c r="L26" s="280">
        <v>1</v>
      </c>
      <c r="M26" s="280">
        <v>1</v>
      </c>
      <c r="N26" s="280">
        <v>1</v>
      </c>
      <c r="O26" s="280">
        <v>1</v>
      </c>
      <c r="P26" s="280">
        <v>1</v>
      </c>
      <c r="Q26" s="280">
        <v>1</v>
      </c>
      <c r="R26" s="280">
        <v>1</v>
      </c>
      <c r="S26" s="280"/>
      <c r="T26" s="280"/>
      <c r="U26" s="280"/>
      <c r="V26" s="280"/>
      <c r="W26" s="280"/>
      <c r="X26" s="280"/>
      <c r="Y26" s="280"/>
      <c r="Z26" s="280"/>
      <c r="AA26" s="280"/>
    </row>
    <row r="27" spans="1:30">
      <c r="A27" s="995" t="s">
        <v>8</v>
      </c>
      <c r="B27" s="551" t="s">
        <v>2295</v>
      </c>
      <c r="C27" s="280">
        <v>2</v>
      </c>
      <c r="D27" s="280">
        <v>2</v>
      </c>
      <c r="E27" s="280">
        <v>2</v>
      </c>
      <c r="F27" s="280">
        <v>2</v>
      </c>
      <c r="G27" s="280">
        <v>2</v>
      </c>
      <c r="H27" s="280">
        <v>2</v>
      </c>
      <c r="I27" s="280">
        <v>2</v>
      </c>
      <c r="J27" s="280">
        <v>2</v>
      </c>
      <c r="K27" s="280">
        <v>2</v>
      </c>
      <c r="L27" s="280">
        <v>2</v>
      </c>
      <c r="M27" s="280">
        <v>2</v>
      </c>
      <c r="N27" s="280">
        <v>2</v>
      </c>
      <c r="O27" s="280">
        <v>2</v>
      </c>
      <c r="P27" s="280">
        <v>2</v>
      </c>
      <c r="Q27" s="280">
        <v>2</v>
      </c>
      <c r="R27" s="280">
        <v>2</v>
      </c>
      <c r="S27" s="280">
        <v>2</v>
      </c>
      <c r="T27" s="280">
        <v>2</v>
      </c>
      <c r="U27" s="280">
        <v>2</v>
      </c>
      <c r="V27" s="280">
        <v>2</v>
      </c>
      <c r="W27" s="280">
        <v>2</v>
      </c>
      <c r="X27" s="280">
        <v>2</v>
      </c>
      <c r="Y27" s="749">
        <v>2</v>
      </c>
      <c r="Z27" s="749">
        <v>2</v>
      </c>
      <c r="AA27" s="750">
        <v>2</v>
      </c>
      <c r="AC27" s="14"/>
      <c r="AD27" s="14"/>
    </row>
    <row r="28" spans="1:30">
      <c r="A28" s="996"/>
      <c r="B28" s="551" t="s">
        <v>2296</v>
      </c>
      <c r="C28" s="280">
        <v>1</v>
      </c>
      <c r="D28" s="280">
        <v>1</v>
      </c>
      <c r="E28" s="280">
        <v>1</v>
      </c>
      <c r="F28" s="280">
        <v>1</v>
      </c>
      <c r="G28" s="280">
        <v>1</v>
      </c>
      <c r="H28" s="280">
        <v>1</v>
      </c>
      <c r="I28" s="280">
        <v>1</v>
      </c>
      <c r="J28" s="280">
        <v>1</v>
      </c>
      <c r="K28" s="280">
        <v>1</v>
      </c>
      <c r="L28" s="280">
        <v>1</v>
      </c>
      <c r="M28" s="280">
        <v>1</v>
      </c>
      <c r="N28" s="280">
        <v>1</v>
      </c>
      <c r="O28" s="280">
        <v>1</v>
      </c>
      <c r="P28" s="280">
        <v>1</v>
      </c>
      <c r="Q28" s="280">
        <v>1</v>
      </c>
      <c r="R28" s="280">
        <v>1</v>
      </c>
      <c r="S28" s="280">
        <v>1</v>
      </c>
      <c r="T28" s="280">
        <v>1</v>
      </c>
      <c r="U28" s="280">
        <v>1</v>
      </c>
      <c r="V28" s="280">
        <v>1</v>
      </c>
      <c r="W28" s="280">
        <v>1</v>
      </c>
      <c r="X28" s="280">
        <v>1</v>
      </c>
      <c r="Y28" s="749">
        <v>1</v>
      </c>
      <c r="Z28" s="749">
        <v>1</v>
      </c>
      <c r="AA28" s="750">
        <v>1</v>
      </c>
      <c r="AC28" s="14"/>
      <c r="AD28" s="14"/>
    </row>
    <row r="29" spans="1:30">
      <c r="A29" s="997"/>
      <c r="B29" s="551" t="s">
        <v>73</v>
      </c>
      <c r="C29" s="280">
        <v>1</v>
      </c>
      <c r="D29" s="280">
        <v>1</v>
      </c>
      <c r="E29" s="280">
        <v>1</v>
      </c>
      <c r="F29" s="280">
        <v>1</v>
      </c>
      <c r="G29" s="280">
        <v>1</v>
      </c>
      <c r="H29" s="280">
        <v>1</v>
      </c>
      <c r="I29" s="280">
        <v>1</v>
      </c>
      <c r="J29" s="280">
        <v>1</v>
      </c>
      <c r="K29" s="280">
        <v>1</v>
      </c>
      <c r="L29" s="280">
        <v>1</v>
      </c>
      <c r="M29" s="280">
        <v>1</v>
      </c>
      <c r="N29" s="280">
        <v>1</v>
      </c>
      <c r="O29" s="280">
        <v>1</v>
      </c>
      <c r="P29" s="280">
        <v>1</v>
      </c>
      <c r="Q29" s="280">
        <v>1</v>
      </c>
      <c r="R29" s="280">
        <v>1</v>
      </c>
      <c r="S29" s="280">
        <v>1</v>
      </c>
      <c r="T29" s="280">
        <v>1</v>
      </c>
      <c r="U29" s="280">
        <v>1</v>
      </c>
      <c r="V29" s="280">
        <v>1</v>
      </c>
      <c r="W29" s="280">
        <v>1</v>
      </c>
      <c r="X29" s="280">
        <v>1</v>
      </c>
      <c r="Y29" s="749">
        <v>1</v>
      </c>
      <c r="Z29" s="749">
        <v>1</v>
      </c>
      <c r="AA29" s="750">
        <v>1</v>
      </c>
      <c r="AC29" s="14"/>
      <c r="AD29" s="14"/>
    </row>
    <row r="30" spans="1:30">
      <c r="A30" s="995" t="s">
        <v>6</v>
      </c>
      <c r="B30" s="551" t="s">
        <v>2295</v>
      </c>
      <c r="C30" s="280"/>
      <c r="D30" s="280"/>
      <c r="E30" s="280"/>
      <c r="F30" s="280"/>
      <c r="G30" s="280"/>
      <c r="H30" s="280"/>
      <c r="I30" s="280"/>
      <c r="J30" s="280"/>
      <c r="K30" s="280"/>
      <c r="L30" s="280"/>
      <c r="M30" s="280"/>
      <c r="N30" s="280"/>
      <c r="O30" s="280"/>
      <c r="P30" s="191">
        <v>9</v>
      </c>
      <c r="Q30" s="191">
        <v>9</v>
      </c>
      <c r="R30" s="191">
        <v>10</v>
      </c>
      <c r="S30" s="280">
        <v>14</v>
      </c>
      <c r="T30" s="280">
        <v>14</v>
      </c>
      <c r="U30" s="280">
        <v>14</v>
      </c>
      <c r="V30" s="191">
        <v>18</v>
      </c>
      <c r="W30" s="191">
        <v>18</v>
      </c>
      <c r="X30" s="191">
        <v>17</v>
      </c>
      <c r="Y30" s="191">
        <v>18</v>
      </c>
      <c r="Z30" s="191">
        <v>20</v>
      </c>
      <c r="AA30" s="750">
        <v>20</v>
      </c>
      <c r="AC30" s="14"/>
      <c r="AD30" s="14"/>
    </row>
    <row r="31" spans="1:30">
      <c r="A31" s="996"/>
      <c r="B31" s="551" t="s">
        <v>2296</v>
      </c>
      <c r="C31" s="280"/>
      <c r="D31" s="280"/>
      <c r="E31" s="280"/>
      <c r="F31" s="280"/>
      <c r="G31" s="280"/>
      <c r="H31" s="280"/>
      <c r="I31" s="280"/>
      <c r="J31" s="280"/>
      <c r="K31" s="280"/>
      <c r="L31" s="280"/>
      <c r="M31" s="280"/>
      <c r="N31" s="280"/>
      <c r="O31" s="280"/>
      <c r="P31" s="191">
        <v>5</v>
      </c>
      <c r="Q31" s="191">
        <v>5</v>
      </c>
      <c r="R31" s="191">
        <v>5</v>
      </c>
      <c r="S31" s="280">
        <v>5</v>
      </c>
      <c r="T31" s="280">
        <v>5</v>
      </c>
      <c r="U31" s="280">
        <v>5</v>
      </c>
      <c r="V31" s="191">
        <v>3</v>
      </c>
      <c r="W31" s="191">
        <v>3</v>
      </c>
      <c r="X31" s="191">
        <v>3</v>
      </c>
      <c r="Y31" s="191">
        <v>3</v>
      </c>
      <c r="Z31" s="191">
        <v>3</v>
      </c>
      <c r="AA31" s="750">
        <v>4</v>
      </c>
      <c r="AC31" s="14"/>
      <c r="AD31" s="14"/>
    </row>
    <row r="32" spans="1:30">
      <c r="A32" s="997"/>
      <c r="B32" s="551" t="s">
        <v>73</v>
      </c>
      <c r="C32" s="280"/>
      <c r="D32" s="280"/>
      <c r="E32" s="280"/>
      <c r="F32" s="280"/>
      <c r="G32" s="280"/>
      <c r="H32" s="280"/>
      <c r="I32" s="280"/>
      <c r="J32" s="280"/>
      <c r="K32" s="280"/>
      <c r="L32" s="280"/>
      <c r="M32" s="280"/>
      <c r="N32" s="280"/>
      <c r="O32" s="280"/>
      <c r="P32" s="191">
        <v>4</v>
      </c>
      <c r="Q32" s="191">
        <v>4</v>
      </c>
      <c r="R32" s="191">
        <v>5</v>
      </c>
      <c r="S32" s="280">
        <v>7</v>
      </c>
      <c r="T32" s="280">
        <v>7</v>
      </c>
      <c r="U32" s="280">
        <v>7</v>
      </c>
      <c r="V32" s="191">
        <v>15</v>
      </c>
      <c r="W32" s="191">
        <v>15</v>
      </c>
      <c r="X32" s="191">
        <v>14</v>
      </c>
      <c r="Y32" s="191">
        <v>15</v>
      </c>
      <c r="Z32" s="191">
        <v>17</v>
      </c>
      <c r="AA32" s="750">
        <v>16</v>
      </c>
      <c r="AC32" s="14"/>
      <c r="AD32" s="14"/>
    </row>
    <row r="33" spans="1:27">
      <c r="A33" s="995" t="s">
        <v>5</v>
      </c>
      <c r="B33" s="551" t="s">
        <v>2295</v>
      </c>
      <c r="C33" s="280"/>
      <c r="D33" s="280"/>
      <c r="E33" s="280"/>
      <c r="F33" s="280"/>
      <c r="G33" s="280"/>
      <c r="H33" s="280"/>
      <c r="I33" s="280"/>
      <c r="J33" s="280"/>
      <c r="K33" s="280"/>
      <c r="L33" s="280"/>
      <c r="M33" s="280"/>
      <c r="N33" s="280"/>
      <c r="O33" s="280"/>
      <c r="P33" s="280"/>
      <c r="Q33" s="280"/>
      <c r="R33" s="280"/>
      <c r="S33" s="280"/>
      <c r="T33" s="280"/>
      <c r="U33" s="280"/>
      <c r="V33" s="280"/>
      <c r="W33" s="280"/>
      <c r="X33" s="280"/>
      <c r="Y33" s="280"/>
      <c r="Z33" s="280"/>
      <c r="AA33" s="280"/>
    </row>
    <row r="34" spans="1:27">
      <c r="A34" s="996"/>
      <c r="B34" s="551" t="s">
        <v>2296</v>
      </c>
      <c r="C34" s="280"/>
      <c r="D34" s="280"/>
      <c r="E34" s="280"/>
      <c r="F34" s="280"/>
      <c r="G34" s="280"/>
      <c r="H34" s="280"/>
      <c r="I34" s="280"/>
      <c r="J34" s="280"/>
      <c r="K34" s="280"/>
      <c r="L34" s="280"/>
      <c r="M34" s="280"/>
      <c r="N34" s="280"/>
      <c r="O34" s="280"/>
      <c r="P34" s="280"/>
      <c r="Q34" s="280"/>
      <c r="R34" s="280"/>
      <c r="S34" s="280"/>
      <c r="T34" s="280"/>
      <c r="U34" s="280"/>
      <c r="V34" s="280"/>
      <c r="W34" s="280"/>
      <c r="X34" s="280"/>
      <c r="Y34" s="280"/>
      <c r="Z34" s="280"/>
      <c r="AA34" s="280"/>
    </row>
    <row r="35" spans="1:27">
      <c r="A35" s="997"/>
      <c r="B35" s="551" t="s">
        <v>73</v>
      </c>
      <c r="C35" s="280"/>
      <c r="D35" s="280"/>
      <c r="E35" s="280"/>
      <c r="F35" s="280"/>
      <c r="G35" s="280"/>
      <c r="H35" s="280"/>
      <c r="I35" s="280"/>
      <c r="J35" s="280"/>
      <c r="K35" s="280"/>
      <c r="L35" s="280"/>
      <c r="M35" s="280"/>
      <c r="N35" s="280"/>
      <c r="O35" s="280"/>
      <c r="P35" s="280"/>
      <c r="Q35" s="280"/>
      <c r="R35" s="280"/>
      <c r="S35" s="280"/>
      <c r="T35" s="280"/>
      <c r="U35" s="280"/>
      <c r="V35" s="280"/>
      <c r="W35" s="280"/>
      <c r="X35" s="280"/>
      <c r="Y35" s="280"/>
      <c r="Z35" s="280"/>
      <c r="AA35" s="280"/>
    </row>
    <row r="36" spans="1:27">
      <c r="A36" s="995" t="s">
        <v>4</v>
      </c>
      <c r="B36" s="551" t="s">
        <v>2295</v>
      </c>
      <c r="C36" s="280"/>
      <c r="D36" s="280"/>
      <c r="E36" s="280"/>
      <c r="F36" s="280"/>
      <c r="G36" s="280"/>
      <c r="H36" s="280"/>
      <c r="I36" s="280"/>
      <c r="J36" s="280"/>
      <c r="K36" s="280"/>
      <c r="L36" s="280"/>
      <c r="M36" s="280"/>
      <c r="N36" s="280"/>
      <c r="O36" s="280"/>
      <c r="P36" s="280"/>
      <c r="Q36" s="280"/>
      <c r="R36" s="280"/>
      <c r="S36" s="280"/>
      <c r="T36" s="280"/>
      <c r="U36" s="280"/>
      <c r="V36" s="280"/>
      <c r="W36" s="280"/>
      <c r="X36" s="280"/>
      <c r="Y36" s="280"/>
      <c r="Z36" s="280"/>
      <c r="AA36" s="280"/>
    </row>
    <row r="37" spans="1:27">
      <c r="A37" s="996"/>
      <c r="B37" s="551" t="s">
        <v>2296</v>
      </c>
      <c r="C37" s="280">
        <v>1</v>
      </c>
      <c r="D37" s="280">
        <v>1</v>
      </c>
      <c r="E37" s="280">
        <v>1</v>
      </c>
      <c r="F37" s="280">
        <v>1</v>
      </c>
      <c r="G37" s="280">
        <v>1</v>
      </c>
      <c r="H37" s="280">
        <v>1</v>
      </c>
      <c r="I37" s="280">
        <v>1</v>
      </c>
      <c r="J37" s="280">
        <v>1</v>
      </c>
      <c r="K37" s="280">
        <v>1</v>
      </c>
      <c r="L37" s="280">
        <v>1</v>
      </c>
      <c r="M37" s="280">
        <v>1</v>
      </c>
      <c r="N37" s="280">
        <v>1</v>
      </c>
      <c r="O37" s="280">
        <v>1</v>
      </c>
      <c r="P37" s="280">
        <v>1</v>
      </c>
      <c r="Q37" s="280">
        <v>1</v>
      </c>
      <c r="R37" s="280">
        <v>1</v>
      </c>
      <c r="S37" s="280"/>
      <c r="T37" s="280"/>
      <c r="U37" s="280"/>
      <c r="V37" s="280"/>
      <c r="W37" s="280"/>
      <c r="X37" s="280"/>
      <c r="Y37" s="280"/>
      <c r="Z37" s="280"/>
      <c r="AA37" s="280"/>
    </row>
    <row r="38" spans="1:27">
      <c r="A38" s="997"/>
      <c r="B38" s="551" t="s">
        <v>73</v>
      </c>
      <c r="C38" s="280">
        <v>1</v>
      </c>
      <c r="D38" s="280">
        <v>1</v>
      </c>
      <c r="E38" s="280">
        <v>1</v>
      </c>
      <c r="F38" s="280">
        <v>1</v>
      </c>
      <c r="G38" s="280">
        <v>1</v>
      </c>
      <c r="H38" s="280">
        <v>1</v>
      </c>
      <c r="I38" s="280">
        <v>1</v>
      </c>
      <c r="J38" s="280">
        <v>1</v>
      </c>
      <c r="K38" s="280">
        <v>1</v>
      </c>
      <c r="L38" s="280">
        <v>1</v>
      </c>
      <c r="M38" s="280">
        <v>1</v>
      </c>
      <c r="N38" s="280">
        <v>1</v>
      </c>
      <c r="O38" s="280">
        <v>1</v>
      </c>
      <c r="P38" s="280">
        <v>1</v>
      </c>
      <c r="Q38" s="280">
        <v>1</v>
      </c>
      <c r="R38" s="280">
        <v>1</v>
      </c>
      <c r="S38" s="280"/>
      <c r="T38" s="280"/>
      <c r="U38" s="280"/>
      <c r="V38" s="280"/>
      <c r="W38" s="280"/>
      <c r="X38" s="280"/>
      <c r="Y38" s="280"/>
      <c r="Z38" s="280"/>
      <c r="AA38" s="280"/>
    </row>
    <row r="39" spans="1:27">
      <c r="A39" s="995" t="s">
        <v>3</v>
      </c>
      <c r="B39" s="551" t="s">
        <v>2295</v>
      </c>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row>
    <row r="40" spans="1:27">
      <c r="A40" s="996"/>
      <c r="B40" s="551" t="s">
        <v>2296</v>
      </c>
      <c r="C40" s="280"/>
      <c r="D40" s="280"/>
      <c r="E40" s="280"/>
      <c r="F40" s="280"/>
      <c r="G40" s="280"/>
      <c r="H40" s="280"/>
      <c r="I40" s="280"/>
      <c r="J40" s="280"/>
      <c r="K40" s="280"/>
      <c r="L40" s="280"/>
      <c r="M40" s="280"/>
      <c r="N40" s="280"/>
      <c r="O40" s="280"/>
      <c r="P40" s="280"/>
      <c r="Q40" s="280"/>
      <c r="R40" s="280"/>
      <c r="S40" s="280">
        <v>8</v>
      </c>
      <c r="T40" s="280">
        <v>8</v>
      </c>
      <c r="U40" s="280">
        <v>8</v>
      </c>
      <c r="V40" s="280">
        <v>8</v>
      </c>
      <c r="W40" s="280">
        <v>8</v>
      </c>
      <c r="X40" s="280">
        <v>8</v>
      </c>
      <c r="Y40" s="280"/>
      <c r="Z40" s="280"/>
      <c r="AA40" s="280"/>
    </row>
    <row r="41" spans="1:27">
      <c r="A41" s="997"/>
      <c r="B41" s="551" t="s">
        <v>73</v>
      </c>
      <c r="C41" s="280"/>
      <c r="D41" s="280"/>
      <c r="E41" s="280"/>
      <c r="F41" s="280"/>
      <c r="G41" s="280"/>
      <c r="H41" s="280"/>
      <c r="I41" s="280"/>
      <c r="J41" s="280"/>
      <c r="K41" s="280"/>
      <c r="L41" s="280"/>
      <c r="M41" s="280"/>
      <c r="N41" s="280"/>
      <c r="O41" s="280"/>
      <c r="P41" s="280"/>
      <c r="Q41" s="280"/>
      <c r="R41" s="280"/>
      <c r="S41" s="280"/>
      <c r="T41" s="280"/>
      <c r="U41" s="280"/>
      <c r="V41" s="280"/>
      <c r="W41" s="280"/>
      <c r="X41" s="280"/>
      <c r="Y41" s="280"/>
      <c r="Z41" s="280"/>
      <c r="AA41" s="280"/>
    </row>
    <row r="42" spans="1:27">
      <c r="A42" s="995" t="s">
        <v>32</v>
      </c>
      <c r="B42" s="551" t="s">
        <v>2295</v>
      </c>
      <c r="C42" s="280">
        <f t="shared" ref="C42:O42" si="1">C43+C44</f>
        <v>11</v>
      </c>
      <c r="D42" s="280">
        <f t="shared" si="1"/>
        <v>11</v>
      </c>
      <c r="E42" s="280">
        <f t="shared" si="1"/>
        <v>11</v>
      </c>
      <c r="F42" s="280">
        <f t="shared" si="1"/>
        <v>11</v>
      </c>
      <c r="G42" s="280">
        <f t="shared" si="1"/>
        <v>11</v>
      </c>
      <c r="H42" s="280">
        <f t="shared" si="1"/>
        <v>11</v>
      </c>
      <c r="I42" s="280">
        <f t="shared" si="1"/>
        <v>11</v>
      </c>
      <c r="J42" s="280">
        <f t="shared" si="1"/>
        <v>11</v>
      </c>
      <c r="K42" s="280">
        <f t="shared" si="1"/>
        <v>11</v>
      </c>
      <c r="L42" s="280">
        <f t="shared" si="1"/>
        <v>11</v>
      </c>
      <c r="M42" s="280">
        <f t="shared" si="1"/>
        <v>11</v>
      </c>
      <c r="N42" s="280">
        <f t="shared" si="1"/>
        <v>11</v>
      </c>
      <c r="O42" s="280">
        <f t="shared" si="1"/>
        <v>12</v>
      </c>
      <c r="P42" s="280">
        <f>P43+P44</f>
        <v>12</v>
      </c>
      <c r="Q42" s="280">
        <v>12</v>
      </c>
      <c r="R42" s="280">
        <v>12</v>
      </c>
      <c r="S42" s="750">
        <v>12</v>
      </c>
      <c r="T42" s="750">
        <v>12</v>
      </c>
      <c r="U42" s="750">
        <v>12</v>
      </c>
      <c r="V42" s="750">
        <v>12</v>
      </c>
      <c r="W42" s="750">
        <v>12</v>
      </c>
      <c r="X42" s="750">
        <v>12</v>
      </c>
      <c r="Y42" s="750">
        <v>12</v>
      </c>
      <c r="Z42" s="750">
        <v>14</v>
      </c>
      <c r="AA42" s="750">
        <v>14</v>
      </c>
    </row>
    <row r="43" spans="1:27">
      <c r="A43" s="996"/>
      <c r="B43" s="551" t="s">
        <v>2296</v>
      </c>
      <c r="C43" s="280">
        <v>3</v>
      </c>
      <c r="D43" s="280">
        <v>3</v>
      </c>
      <c r="E43" s="280">
        <v>3</v>
      </c>
      <c r="F43" s="280">
        <v>3</v>
      </c>
      <c r="G43" s="280">
        <v>3</v>
      </c>
      <c r="H43" s="280">
        <v>3</v>
      </c>
      <c r="I43" s="280">
        <v>3</v>
      </c>
      <c r="J43" s="280">
        <v>3</v>
      </c>
      <c r="K43" s="280">
        <v>3</v>
      </c>
      <c r="L43" s="280">
        <v>3</v>
      </c>
      <c r="M43" s="280">
        <v>3</v>
      </c>
      <c r="N43" s="280">
        <v>3</v>
      </c>
      <c r="O43" s="280">
        <v>3</v>
      </c>
      <c r="P43" s="280">
        <v>3</v>
      </c>
      <c r="Q43" s="280">
        <v>3</v>
      </c>
      <c r="R43" s="280">
        <v>3</v>
      </c>
      <c r="S43" s="750">
        <v>3</v>
      </c>
      <c r="T43" s="750">
        <v>3</v>
      </c>
      <c r="U43" s="750">
        <v>3</v>
      </c>
      <c r="V43" s="750">
        <v>3</v>
      </c>
      <c r="W43" s="750">
        <v>3</v>
      </c>
      <c r="X43" s="750">
        <v>3</v>
      </c>
      <c r="Y43" s="750">
        <v>3</v>
      </c>
      <c r="Z43" s="750">
        <v>3</v>
      </c>
      <c r="AA43" s="750">
        <v>3</v>
      </c>
    </row>
    <row r="44" spans="1:27">
      <c r="A44" s="997"/>
      <c r="B44" s="551" t="s">
        <v>73</v>
      </c>
      <c r="C44" s="280">
        <v>8</v>
      </c>
      <c r="D44" s="280">
        <v>8</v>
      </c>
      <c r="E44" s="280">
        <v>8</v>
      </c>
      <c r="F44" s="280">
        <v>8</v>
      </c>
      <c r="G44" s="280">
        <v>8</v>
      </c>
      <c r="H44" s="280">
        <v>8</v>
      </c>
      <c r="I44" s="280">
        <v>8</v>
      </c>
      <c r="J44" s="280">
        <v>8</v>
      </c>
      <c r="K44" s="280">
        <v>8</v>
      </c>
      <c r="L44" s="280">
        <v>8</v>
      </c>
      <c r="M44" s="280">
        <v>8</v>
      </c>
      <c r="N44" s="280">
        <v>8</v>
      </c>
      <c r="O44" s="280">
        <v>9</v>
      </c>
      <c r="P44" s="280">
        <v>9</v>
      </c>
      <c r="Q44" s="280">
        <v>9</v>
      </c>
      <c r="R44" s="280">
        <v>9</v>
      </c>
      <c r="S44" s="750">
        <v>9</v>
      </c>
      <c r="T44" s="750">
        <v>9</v>
      </c>
      <c r="U44" s="750">
        <v>9</v>
      </c>
      <c r="V44" s="750">
        <v>9</v>
      </c>
      <c r="W44" s="750">
        <v>9</v>
      </c>
      <c r="X44" s="750">
        <v>9</v>
      </c>
      <c r="Y44" s="750">
        <v>9</v>
      </c>
      <c r="Z44" s="750">
        <v>11</v>
      </c>
      <c r="AA44" s="750">
        <v>11</v>
      </c>
    </row>
    <row r="45" spans="1:27">
      <c r="A45" s="995" t="s">
        <v>1</v>
      </c>
      <c r="B45" s="551" t="s">
        <v>2295</v>
      </c>
      <c r="C45" s="280"/>
      <c r="D45" s="280"/>
      <c r="E45" s="280"/>
      <c r="F45" s="280"/>
      <c r="G45" s="280"/>
      <c r="H45" s="280"/>
      <c r="I45" s="280">
        <f>I47+I46</f>
        <v>21</v>
      </c>
      <c r="J45" s="280">
        <f t="shared" ref="J45:R45" si="2">J47+J46</f>
        <v>21</v>
      </c>
      <c r="K45" s="280">
        <f t="shared" si="2"/>
        <v>21</v>
      </c>
      <c r="L45" s="280">
        <f t="shared" si="2"/>
        <v>21</v>
      </c>
      <c r="M45" s="280">
        <f t="shared" si="2"/>
        <v>21</v>
      </c>
      <c r="N45" s="280">
        <f t="shared" si="2"/>
        <v>21</v>
      </c>
      <c r="O45" s="280">
        <f t="shared" si="2"/>
        <v>21</v>
      </c>
      <c r="P45" s="280">
        <f t="shared" si="2"/>
        <v>21</v>
      </c>
      <c r="Q45" s="280">
        <f t="shared" si="2"/>
        <v>21</v>
      </c>
      <c r="R45" s="280">
        <f t="shared" si="2"/>
        <v>21</v>
      </c>
      <c r="S45" s="280"/>
      <c r="T45" s="280"/>
      <c r="U45" s="280"/>
      <c r="V45" s="280"/>
      <c r="W45" s="280"/>
      <c r="X45" s="280"/>
      <c r="Y45" s="280"/>
      <c r="Z45" s="280"/>
      <c r="AA45" s="280"/>
    </row>
    <row r="46" spans="1:27">
      <c r="A46" s="996"/>
      <c r="B46" s="551" t="s">
        <v>2296</v>
      </c>
      <c r="C46" s="280"/>
      <c r="D46" s="280"/>
      <c r="E46" s="280"/>
      <c r="F46" s="280"/>
      <c r="G46" s="280"/>
      <c r="H46" s="280"/>
      <c r="I46" s="280">
        <v>4</v>
      </c>
      <c r="J46" s="280">
        <v>4</v>
      </c>
      <c r="K46" s="280">
        <v>4</v>
      </c>
      <c r="L46" s="280">
        <v>4</v>
      </c>
      <c r="M46" s="280">
        <v>4</v>
      </c>
      <c r="N46" s="280">
        <v>4</v>
      </c>
      <c r="O46" s="280">
        <v>4</v>
      </c>
      <c r="P46" s="280">
        <v>4</v>
      </c>
      <c r="Q46" s="280">
        <v>4</v>
      </c>
      <c r="R46" s="280">
        <v>4</v>
      </c>
      <c r="S46" s="280"/>
      <c r="T46" s="280"/>
      <c r="U46" s="280"/>
      <c r="V46" s="280"/>
      <c r="W46" s="280"/>
      <c r="X46" s="280"/>
      <c r="Y46" s="280"/>
      <c r="Z46" s="280"/>
      <c r="AA46" s="280"/>
    </row>
    <row r="47" spans="1:27">
      <c r="A47" s="997"/>
      <c r="B47" s="551" t="s">
        <v>73</v>
      </c>
      <c r="C47" s="280"/>
      <c r="D47" s="280"/>
      <c r="E47" s="280"/>
      <c r="F47" s="280"/>
      <c r="G47" s="280"/>
      <c r="H47" s="280"/>
      <c r="I47" s="280">
        <f t="shared" ref="I47:Q47" si="3">21-I46</f>
        <v>17</v>
      </c>
      <c r="J47" s="280">
        <f t="shared" si="3"/>
        <v>17</v>
      </c>
      <c r="K47" s="280">
        <f t="shared" si="3"/>
        <v>17</v>
      </c>
      <c r="L47" s="280">
        <f t="shared" si="3"/>
        <v>17</v>
      </c>
      <c r="M47" s="280">
        <f t="shared" si="3"/>
        <v>17</v>
      </c>
      <c r="N47" s="280">
        <f t="shared" si="3"/>
        <v>17</v>
      </c>
      <c r="O47" s="280">
        <f t="shared" si="3"/>
        <v>17</v>
      </c>
      <c r="P47" s="280">
        <f t="shared" si="3"/>
        <v>17</v>
      </c>
      <c r="Q47" s="280">
        <f t="shared" si="3"/>
        <v>17</v>
      </c>
      <c r="R47" s="280">
        <f>21-R46</f>
        <v>17</v>
      </c>
      <c r="S47" s="280"/>
      <c r="T47" s="280"/>
      <c r="U47" s="280"/>
      <c r="V47" s="280"/>
      <c r="W47" s="280"/>
      <c r="X47" s="280"/>
      <c r="Y47" s="280"/>
      <c r="Z47" s="280"/>
      <c r="AA47" s="280"/>
    </row>
    <row r="48" spans="1:27">
      <c r="A48" s="995" t="s">
        <v>0</v>
      </c>
      <c r="B48" s="551" t="s">
        <v>2295</v>
      </c>
      <c r="C48" s="280"/>
      <c r="D48" s="280"/>
      <c r="E48" s="280"/>
      <c r="F48" s="280"/>
      <c r="G48" s="280"/>
      <c r="H48" s="280"/>
      <c r="I48" s="280"/>
      <c r="J48" s="280"/>
      <c r="K48" s="280"/>
      <c r="L48" s="735">
        <v>8</v>
      </c>
      <c r="M48" s="735">
        <v>8</v>
      </c>
      <c r="N48" s="735">
        <v>8</v>
      </c>
      <c r="O48" s="735">
        <v>8</v>
      </c>
      <c r="P48" s="735">
        <v>8</v>
      </c>
      <c r="Q48" s="735">
        <v>8</v>
      </c>
      <c r="R48" s="735">
        <v>8</v>
      </c>
      <c r="S48" s="735">
        <v>8</v>
      </c>
      <c r="T48" s="735">
        <v>8</v>
      </c>
      <c r="U48" s="735">
        <v>8</v>
      </c>
      <c r="V48" s="735">
        <v>8</v>
      </c>
      <c r="W48" s="735">
        <v>8</v>
      </c>
      <c r="X48" s="735">
        <v>8</v>
      </c>
      <c r="Y48" s="735">
        <v>8</v>
      </c>
      <c r="Z48" s="735">
        <v>8</v>
      </c>
      <c r="AA48" s="735">
        <v>8</v>
      </c>
    </row>
    <row r="49" spans="1:27">
      <c r="A49" s="996"/>
      <c r="B49" s="551" t="s">
        <v>2296</v>
      </c>
      <c r="C49" s="280"/>
      <c r="D49" s="280"/>
      <c r="E49" s="280"/>
      <c r="F49" s="280"/>
      <c r="G49" s="280"/>
      <c r="H49" s="280"/>
      <c r="I49" s="280"/>
      <c r="J49" s="280"/>
      <c r="K49" s="280"/>
      <c r="L49" s="735">
        <v>3</v>
      </c>
      <c r="M49" s="735">
        <v>3</v>
      </c>
      <c r="N49" s="735">
        <v>3</v>
      </c>
      <c r="O49" s="735">
        <v>3</v>
      </c>
      <c r="P49" s="735">
        <v>3</v>
      </c>
      <c r="Q49" s="735">
        <v>3</v>
      </c>
      <c r="R49" s="735">
        <v>3</v>
      </c>
      <c r="S49" s="735">
        <v>3</v>
      </c>
      <c r="T49" s="735">
        <v>3</v>
      </c>
      <c r="U49" s="735">
        <v>3</v>
      </c>
      <c r="V49" s="735">
        <v>3</v>
      </c>
      <c r="W49" s="735">
        <v>3</v>
      </c>
      <c r="X49" s="735">
        <v>3</v>
      </c>
      <c r="Y49" s="735">
        <v>3</v>
      </c>
      <c r="Z49" s="735">
        <v>3</v>
      </c>
      <c r="AA49" s="735">
        <v>3</v>
      </c>
    </row>
    <row r="50" spans="1:27">
      <c r="A50" s="997"/>
      <c r="B50" s="551" t="s">
        <v>73</v>
      </c>
      <c r="C50" s="280"/>
      <c r="D50" s="280"/>
      <c r="E50" s="280"/>
      <c r="F50" s="280"/>
      <c r="G50" s="280"/>
      <c r="H50" s="280"/>
      <c r="I50" s="280"/>
      <c r="J50" s="280"/>
      <c r="K50" s="280"/>
      <c r="L50" s="735">
        <v>5</v>
      </c>
      <c r="M50" s="735">
        <v>5</v>
      </c>
      <c r="N50" s="735">
        <v>5</v>
      </c>
      <c r="O50" s="735">
        <v>5</v>
      </c>
      <c r="P50" s="735">
        <v>5</v>
      </c>
      <c r="Q50" s="735">
        <v>5</v>
      </c>
      <c r="R50" s="735">
        <v>5</v>
      </c>
      <c r="S50" s="735">
        <v>5</v>
      </c>
      <c r="T50" s="735">
        <v>5</v>
      </c>
      <c r="U50" s="735">
        <v>5</v>
      </c>
      <c r="V50" s="735">
        <v>5</v>
      </c>
      <c r="W50" s="735">
        <v>5</v>
      </c>
      <c r="X50" s="735">
        <v>5</v>
      </c>
      <c r="Y50" s="735">
        <v>5</v>
      </c>
      <c r="Z50" s="735">
        <v>5</v>
      </c>
      <c r="AA50" s="735">
        <v>5</v>
      </c>
    </row>
    <row r="53" spans="1:27">
      <c r="A53" s="241" t="s">
        <v>2539</v>
      </c>
    </row>
    <row r="55" spans="1:27">
      <c r="A55" t="s">
        <v>2540</v>
      </c>
    </row>
    <row r="57" spans="1:27">
      <c r="A57" t="s">
        <v>2541</v>
      </c>
    </row>
    <row r="58" spans="1:27">
      <c r="A58" s="241" t="s">
        <v>2788</v>
      </c>
    </row>
    <row r="59" spans="1:27">
      <c r="A59" s="241" t="s">
        <v>2876</v>
      </c>
    </row>
    <row r="60" spans="1:27">
      <c r="A60" s="241" t="s">
        <v>3590</v>
      </c>
    </row>
  </sheetData>
  <mergeCells count="16">
    <mergeCell ref="A39:A41"/>
    <mergeCell ref="A42:A44"/>
    <mergeCell ref="A45:A47"/>
    <mergeCell ref="A48:A50"/>
    <mergeCell ref="A21:A23"/>
    <mergeCell ref="A24:A26"/>
    <mergeCell ref="A27:A29"/>
    <mergeCell ref="A30:A32"/>
    <mergeCell ref="A33:A35"/>
    <mergeCell ref="A36:A38"/>
    <mergeCell ref="A18:A20"/>
    <mergeCell ref="A3:A5"/>
    <mergeCell ref="A6:A8"/>
    <mergeCell ref="A9:A11"/>
    <mergeCell ref="A12:A14"/>
    <mergeCell ref="A15:A17"/>
  </mergeCells>
  <hyperlinks>
    <hyperlink ref="AC2" location="Content!A1" display="Back to content page" xr:uid="{00000000-0004-0000-BC00-000000000000}"/>
  </hyperlink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Sheet190"/>
  <dimension ref="A1:AW29"/>
  <sheetViews>
    <sheetView topLeftCell="A13" zoomScale="86" zoomScaleNormal="86" workbookViewId="0">
      <selection activeCell="J22" sqref="J22"/>
    </sheetView>
  </sheetViews>
  <sheetFormatPr defaultColWidth="9.26953125" defaultRowHeight="18" customHeight="1"/>
  <cols>
    <col min="1" max="1" width="36" style="44" customWidth="1"/>
    <col min="2" max="21" width="10.453125" style="253" customWidth="1"/>
    <col min="22" max="26" width="10.453125" style="253" bestFit="1" customWidth="1"/>
    <col min="27" max="31" width="11.54296875" style="253" bestFit="1" customWidth="1"/>
    <col min="32" max="32" width="9.26953125" style="253" bestFit="1" customWidth="1"/>
    <col min="33" max="46" width="9.26953125" style="253" customWidth="1"/>
    <col min="47" max="16384" width="9.26953125" style="17"/>
  </cols>
  <sheetData>
    <row r="1" spans="1:49" ht="18" customHeight="1">
      <c r="A1" s="40" t="s">
        <v>3151</v>
      </c>
    </row>
    <row r="2" spans="1:49" ht="18" customHeight="1">
      <c r="A2" s="252"/>
      <c r="B2" s="998"/>
      <c r="C2" s="999"/>
      <c r="D2" s="999"/>
      <c r="E2" s="999"/>
      <c r="F2" s="999"/>
      <c r="G2" s="999"/>
      <c r="H2" s="999"/>
      <c r="I2" s="999"/>
      <c r="J2" s="999"/>
      <c r="K2" s="999"/>
      <c r="L2" s="999"/>
      <c r="M2" s="999"/>
      <c r="N2" s="999"/>
      <c r="O2" s="999"/>
      <c r="P2" s="999"/>
      <c r="Q2" s="999"/>
      <c r="R2" s="999"/>
      <c r="S2" s="999"/>
      <c r="T2" s="999"/>
      <c r="U2" s="999"/>
      <c r="V2" s="999"/>
      <c r="W2" s="999"/>
      <c r="X2" s="999"/>
      <c r="Y2" s="999"/>
      <c r="Z2" s="999"/>
      <c r="AA2" s="999"/>
      <c r="AB2" s="999"/>
      <c r="AC2" s="999"/>
      <c r="AD2" s="999"/>
      <c r="AE2" s="999"/>
      <c r="AF2" s="999"/>
      <c r="AG2" s="999"/>
      <c r="AH2" s="999"/>
      <c r="AI2" s="999"/>
      <c r="AJ2" s="999"/>
      <c r="AK2" s="999"/>
      <c r="AL2" s="999"/>
      <c r="AM2" s="999"/>
      <c r="AN2" s="999"/>
      <c r="AO2" s="999"/>
      <c r="AP2" s="999"/>
      <c r="AQ2" s="999"/>
      <c r="AR2" s="999"/>
      <c r="AS2" s="999"/>
      <c r="AT2" s="334"/>
    </row>
    <row r="3" spans="1:49" s="40" customFormat="1" ht="18" customHeight="1">
      <c r="A3" s="252" t="s">
        <v>31</v>
      </c>
      <c r="B3" s="251">
        <v>1980</v>
      </c>
      <c r="C3" s="251">
        <v>1981</v>
      </c>
      <c r="D3" s="251">
        <v>1982</v>
      </c>
      <c r="E3" s="251">
        <v>1983</v>
      </c>
      <c r="F3" s="251">
        <v>1984</v>
      </c>
      <c r="G3" s="251">
        <v>1985</v>
      </c>
      <c r="H3" s="251">
        <v>1986</v>
      </c>
      <c r="I3" s="251">
        <v>1987</v>
      </c>
      <c r="J3" s="251">
        <v>1988</v>
      </c>
      <c r="K3" s="251">
        <v>1989</v>
      </c>
      <c r="L3" s="251">
        <v>1990</v>
      </c>
      <c r="M3" s="251">
        <v>1991</v>
      </c>
      <c r="N3" s="251">
        <v>1992</v>
      </c>
      <c r="O3" s="251">
        <v>1993</v>
      </c>
      <c r="P3" s="251">
        <v>1994</v>
      </c>
      <c r="Q3" s="251">
        <v>1995</v>
      </c>
      <c r="R3" s="251">
        <v>1996</v>
      </c>
      <c r="S3" s="251">
        <v>1997</v>
      </c>
      <c r="T3" s="251">
        <v>1998</v>
      </c>
      <c r="U3" s="251">
        <v>1999</v>
      </c>
      <c r="V3" s="251">
        <v>2000</v>
      </c>
      <c r="W3" s="251">
        <v>2001</v>
      </c>
      <c r="X3" s="251">
        <v>2002</v>
      </c>
      <c r="Y3" s="251">
        <v>2003</v>
      </c>
      <c r="Z3" s="251">
        <v>2004</v>
      </c>
      <c r="AA3" s="251">
        <v>2005</v>
      </c>
      <c r="AB3" s="251">
        <v>2006</v>
      </c>
      <c r="AC3" s="251">
        <v>2007</v>
      </c>
      <c r="AD3" s="251">
        <v>2008</v>
      </c>
      <c r="AE3" s="251">
        <v>2009</v>
      </c>
      <c r="AF3" s="251">
        <v>2010</v>
      </c>
      <c r="AG3" s="251">
        <v>2011</v>
      </c>
      <c r="AH3" s="251">
        <v>2012</v>
      </c>
      <c r="AI3" s="251">
        <v>2013</v>
      </c>
      <c r="AJ3" s="251">
        <v>2014</v>
      </c>
      <c r="AK3" s="251">
        <v>2015</v>
      </c>
      <c r="AL3" s="251">
        <v>2016</v>
      </c>
      <c r="AM3" s="251">
        <v>2017</v>
      </c>
      <c r="AN3" s="251">
        <v>2018</v>
      </c>
      <c r="AO3" s="251">
        <v>2019</v>
      </c>
      <c r="AP3" s="251">
        <v>2020</v>
      </c>
      <c r="AQ3" s="251">
        <v>2021</v>
      </c>
      <c r="AR3" s="251">
        <v>2022</v>
      </c>
      <c r="AS3" s="251">
        <v>2023</v>
      </c>
      <c r="AT3" s="251">
        <v>2024</v>
      </c>
      <c r="AV3" s="1" t="s">
        <v>528</v>
      </c>
    </row>
    <row r="4" spans="1:49" s="14" customFormat="1" ht="18" customHeight="1">
      <c r="A4" s="92" t="s">
        <v>13</v>
      </c>
      <c r="B4" s="751">
        <v>12800</v>
      </c>
      <c r="C4" s="751">
        <v>15000</v>
      </c>
      <c r="D4" s="751">
        <v>13900</v>
      </c>
      <c r="E4" s="751">
        <v>22400</v>
      </c>
      <c r="F4" s="751">
        <v>10700</v>
      </c>
      <c r="G4" s="751">
        <v>13100</v>
      </c>
      <c r="H4" s="751">
        <v>11100</v>
      </c>
      <c r="I4" s="751">
        <v>11100</v>
      </c>
      <c r="J4" s="751">
        <v>11000</v>
      </c>
      <c r="K4" s="751">
        <v>6800</v>
      </c>
      <c r="L4" s="751">
        <v>6900</v>
      </c>
      <c r="M4" s="751">
        <v>7000</v>
      </c>
      <c r="N4" s="751">
        <v>6900</v>
      </c>
      <c r="O4" s="751">
        <v>5600</v>
      </c>
      <c r="P4" s="751">
        <v>7600</v>
      </c>
      <c r="Q4" s="751">
        <v>7300</v>
      </c>
      <c r="R4" s="751">
        <v>7700</v>
      </c>
      <c r="S4" s="751">
        <v>7300</v>
      </c>
      <c r="T4" s="751">
        <v>7400</v>
      </c>
      <c r="U4" s="751">
        <v>5100</v>
      </c>
      <c r="V4" s="280">
        <v>13603</v>
      </c>
      <c r="W4" s="280">
        <v>8848</v>
      </c>
      <c r="X4" s="280">
        <v>5050</v>
      </c>
      <c r="Y4" s="280">
        <v>3950</v>
      </c>
      <c r="Z4" s="280">
        <v>4269</v>
      </c>
      <c r="AA4" s="280">
        <v>4410</v>
      </c>
      <c r="AB4" s="280">
        <v>6819</v>
      </c>
      <c r="AC4" s="280"/>
      <c r="AD4" s="280">
        <v>56918.55</v>
      </c>
      <c r="AE4" s="280">
        <v>37100.46</v>
      </c>
      <c r="AF4" s="280">
        <v>65763.48</v>
      </c>
      <c r="AG4" s="280">
        <v>61020.99</v>
      </c>
      <c r="AH4" s="280">
        <v>66525.930000000008</v>
      </c>
      <c r="AI4" s="280">
        <v>57381.120000000003</v>
      </c>
      <c r="AJ4" s="280">
        <v>54664.35</v>
      </c>
      <c r="AK4" s="280">
        <v>59534.340000000004</v>
      </c>
      <c r="AL4" s="280">
        <v>43019.520000000004</v>
      </c>
      <c r="AM4" s="280">
        <v>39496.949999999997</v>
      </c>
      <c r="AN4" s="280">
        <v>34425</v>
      </c>
      <c r="AO4" s="280">
        <v>34027.199999999997</v>
      </c>
      <c r="AP4" s="280">
        <v>13755.210000000001</v>
      </c>
      <c r="AQ4" s="732">
        <v>14722.17</v>
      </c>
      <c r="AR4" s="280"/>
      <c r="AS4" s="280"/>
      <c r="AT4" s="280"/>
      <c r="AV4" s="33"/>
      <c r="AW4" s="33"/>
    </row>
    <row r="5" spans="1:49" s="14" customFormat="1" ht="18" customHeight="1">
      <c r="A5" s="92" t="s">
        <v>12</v>
      </c>
      <c r="B5" s="751">
        <v>2700</v>
      </c>
      <c r="C5" s="751">
        <v>2600</v>
      </c>
      <c r="D5" s="751">
        <v>2600</v>
      </c>
      <c r="E5" s="751">
        <v>2600</v>
      </c>
      <c r="F5" s="751">
        <v>2800</v>
      </c>
      <c r="G5" s="751">
        <v>3500</v>
      </c>
      <c r="H5" s="751">
        <v>3300</v>
      </c>
      <c r="I5" s="751">
        <v>4300</v>
      </c>
      <c r="J5" s="751">
        <v>4600</v>
      </c>
      <c r="K5" s="751">
        <v>4900</v>
      </c>
      <c r="L5" s="751">
        <v>5800</v>
      </c>
      <c r="M5" s="751">
        <v>6700</v>
      </c>
      <c r="N5" s="751">
        <v>6300</v>
      </c>
      <c r="O5" s="751">
        <v>3800</v>
      </c>
      <c r="P5" s="751">
        <v>3600</v>
      </c>
      <c r="Q5" s="751">
        <v>4000</v>
      </c>
      <c r="R5" s="751">
        <v>4200</v>
      </c>
      <c r="S5" s="751">
        <v>4900</v>
      </c>
      <c r="T5" s="751">
        <v>5400</v>
      </c>
      <c r="U5" s="751">
        <v>5900</v>
      </c>
      <c r="V5" s="280">
        <v>6703</v>
      </c>
      <c r="W5" s="280">
        <v>7138</v>
      </c>
      <c r="X5" s="280">
        <v>7304</v>
      </c>
      <c r="Y5" s="280">
        <v>7214</v>
      </c>
      <c r="Z5" s="280">
        <v>7885</v>
      </c>
      <c r="AA5" s="280">
        <v>8181</v>
      </c>
      <c r="AB5" s="280">
        <v>6905</v>
      </c>
      <c r="AC5" s="280">
        <v>7366</v>
      </c>
      <c r="AD5" s="280">
        <v>6105</v>
      </c>
      <c r="AE5" s="280">
        <v>6142</v>
      </c>
      <c r="AF5" s="280">
        <v>7681</v>
      </c>
      <c r="AG5" s="280">
        <v>7910</v>
      </c>
      <c r="AH5" s="280">
        <v>8494</v>
      </c>
      <c r="AI5" s="280">
        <v>8367</v>
      </c>
      <c r="AJ5" s="280">
        <v>8130</v>
      </c>
      <c r="AK5" s="280"/>
      <c r="AL5" s="280"/>
      <c r="AM5" s="280"/>
      <c r="AN5" s="280"/>
      <c r="AO5" s="280"/>
      <c r="AP5" s="280"/>
      <c r="AQ5" s="732"/>
      <c r="AR5" s="732"/>
      <c r="AS5" s="732"/>
      <c r="AT5" s="732"/>
      <c r="AV5" s="17"/>
    </row>
    <row r="6" spans="1:49" s="14" customFormat="1" ht="18" customHeight="1">
      <c r="A6" s="92" t="s">
        <v>483</v>
      </c>
      <c r="B6" s="280"/>
      <c r="C6" s="280"/>
      <c r="D6" s="280"/>
      <c r="E6" s="280"/>
      <c r="F6" s="280"/>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280"/>
      <c r="AG6" s="280"/>
      <c r="AH6" s="280"/>
      <c r="AI6" s="280"/>
      <c r="AJ6" s="280"/>
      <c r="AK6" s="280"/>
      <c r="AL6" s="280"/>
      <c r="AM6" s="280"/>
      <c r="AN6" s="280"/>
      <c r="AO6" s="280"/>
      <c r="AP6" s="280"/>
      <c r="AQ6" s="280"/>
      <c r="AR6" s="280"/>
      <c r="AS6" s="280"/>
      <c r="AT6" s="280"/>
      <c r="AV6" s="17"/>
      <c r="AW6" s="17"/>
    </row>
    <row r="7" spans="1:49" s="14" customFormat="1" ht="18" customHeight="1">
      <c r="A7" s="92" t="s">
        <v>89</v>
      </c>
      <c r="B7" s="751">
        <v>11800</v>
      </c>
      <c r="C7" s="751">
        <v>12200</v>
      </c>
      <c r="D7" s="751">
        <v>9200</v>
      </c>
      <c r="E7" s="751">
        <v>7400</v>
      </c>
      <c r="F7" s="751">
        <v>7600</v>
      </c>
      <c r="G7" s="751">
        <v>3900</v>
      </c>
      <c r="H7" s="751">
        <v>5000</v>
      </c>
      <c r="I7" s="751">
        <v>5200</v>
      </c>
      <c r="J7" s="751">
        <v>4500</v>
      </c>
      <c r="K7" s="751">
        <v>4800</v>
      </c>
      <c r="L7" s="751">
        <v>5100</v>
      </c>
      <c r="M7" s="751">
        <v>3500</v>
      </c>
      <c r="N7" s="751">
        <v>3000</v>
      </c>
      <c r="O7" s="751">
        <v>2600</v>
      </c>
      <c r="P7" s="751">
        <v>3900</v>
      </c>
      <c r="Q7" s="280"/>
      <c r="R7" s="280"/>
      <c r="S7" s="280"/>
      <c r="T7" s="280"/>
      <c r="U7" s="280"/>
      <c r="V7" s="280"/>
      <c r="W7" s="280">
        <v>5200</v>
      </c>
      <c r="X7" s="280"/>
      <c r="Y7" s="280"/>
      <c r="Z7" s="280"/>
      <c r="AA7" s="280"/>
      <c r="AB7" s="280"/>
      <c r="AC7" s="280"/>
      <c r="AD7" s="280"/>
      <c r="AE7" s="280"/>
      <c r="AF7" s="280">
        <v>1945</v>
      </c>
      <c r="AG7" s="280">
        <v>2295</v>
      </c>
      <c r="AH7" s="280">
        <v>1460</v>
      </c>
      <c r="AI7" s="280"/>
      <c r="AJ7" s="280"/>
      <c r="AK7" s="280"/>
      <c r="AL7" s="280"/>
      <c r="AM7" s="280"/>
      <c r="AN7" s="280"/>
      <c r="AO7" s="280"/>
      <c r="AP7" s="280"/>
      <c r="AQ7" s="280"/>
      <c r="AR7" s="280"/>
      <c r="AS7" s="280"/>
      <c r="AT7" s="280"/>
    </row>
    <row r="8" spans="1:49" s="14" customFormat="1" ht="18" customHeight="1">
      <c r="A8" s="92" t="s">
        <v>482</v>
      </c>
      <c r="B8" s="751">
        <v>600</v>
      </c>
      <c r="C8" s="751">
        <v>1300</v>
      </c>
      <c r="D8" s="751">
        <v>1000</v>
      </c>
      <c r="E8" s="751">
        <v>1300</v>
      </c>
      <c r="F8" s="751">
        <v>1500</v>
      </c>
      <c r="G8" s="751">
        <v>1600</v>
      </c>
      <c r="H8" s="751">
        <v>1900</v>
      </c>
      <c r="I8" s="751">
        <v>1800</v>
      </c>
      <c r="J8" s="751">
        <v>1400</v>
      </c>
      <c r="K8" s="751">
        <v>1300</v>
      </c>
      <c r="L8" s="751">
        <v>1400</v>
      </c>
      <c r="M8" s="751">
        <v>1500</v>
      </c>
      <c r="N8" s="751">
        <v>1900</v>
      </c>
      <c r="O8" s="751">
        <v>1600</v>
      </c>
      <c r="P8" s="751">
        <v>1800</v>
      </c>
      <c r="Q8" s="751">
        <v>2700</v>
      </c>
      <c r="R8" s="751">
        <v>2700</v>
      </c>
      <c r="S8" s="751">
        <v>2000</v>
      </c>
      <c r="T8" s="751">
        <v>2000</v>
      </c>
      <c r="U8" s="751">
        <v>2500</v>
      </c>
      <c r="V8" s="280">
        <v>2586</v>
      </c>
      <c r="W8" s="280"/>
      <c r="X8" s="280"/>
      <c r="Y8" s="280"/>
      <c r="Z8" s="280"/>
      <c r="AA8" s="280"/>
      <c r="AB8" s="280"/>
      <c r="AC8" s="280"/>
      <c r="AD8" s="280"/>
      <c r="AE8" s="280"/>
      <c r="AF8" s="280"/>
      <c r="AG8" s="280"/>
      <c r="AH8" s="280"/>
      <c r="AI8" s="280"/>
      <c r="AJ8" s="280"/>
      <c r="AK8" s="280"/>
      <c r="AL8" s="280"/>
      <c r="AM8" s="280"/>
      <c r="AN8" s="280"/>
      <c r="AO8" s="280"/>
      <c r="AP8" s="280"/>
      <c r="AQ8" s="280"/>
      <c r="AR8" s="280"/>
      <c r="AS8" s="280"/>
      <c r="AT8" s="280"/>
    </row>
    <row r="9" spans="1:49" s="14" customFormat="1" ht="18" customHeight="1">
      <c r="A9" s="92" t="s">
        <v>11</v>
      </c>
      <c r="B9" s="751">
        <v>3100</v>
      </c>
      <c r="C9" s="751">
        <v>3100</v>
      </c>
      <c r="D9" s="751">
        <v>4600</v>
      </c>
      <c r="E9" s="751">
        <v>3000</v>
      </c>
      <c r="F9" s="751">
        <v>3100</v>
      </c>
      <c r="G9" s="751">
        <v>4700</v>
      </c>
      <c r="H9" s="751">
        <v>4800</v>
      </c>
      <c r="I9" s="751">
        <v>3900</v>
      </c>
      <c r="J9" s="751">
        <v>2200</v>
      </c>
      <c r="K9" s="751">
        <v>4600</v>
      </c>
      <c r="L9" s="751">
        <v>4600</v>
      </c>
      <c r="M9" s="751">
        <v>4600</v>
      </c>
      <c r="N9" s="751">
        <v>1900</v>
      </c>
      <c r="O9" s="751">
        <v>1100</v>
      </c>
      <c r="P9" s="751">
        <v>2400</v>
      </c>
      <c r="Q9" s="751">
        <v>1800</v>
      </c>
      <c r="R9" s="751">
        <v>1400</v>
      </c>
      <c r="S9" s="751">
        <v>700</v>
      </c>
      <c r="T9" s="751">
        <v>2100</v>
      </c>
      <c r="U9" s="751">
        <v>200</v>
      </c>
      <c r="V9" s="280"/>
      <c r="W9" s="280">
        <v>2251</v>
      </c>
      <c r="X9" s="280">
        <v>2483</v>
      </c>
      <c r="Y9" s="280">
        <v>2598</v>
      </c>
      <c r="Z9" s="280">
        <v>2647</v>
      </c>
      <c r="AA9" s="280">
        <v>2509</v>
      </c>
      <c r="AB9" s="280">
        <v>2711</v>
      </c>
      <c r="AC9" s="280">
        <v>3059</v>
      </c>
      <c r="AD9" s="280">
        <v>2769</v>
      </c>
      <c r="AE9" s="280">
        <v>2889</v>
      </c>
      <c r="AF9" s="280">
        <v>2594</v>
      </c>
      <c r="AG9" s="280">
        <v>2423</v>
      </c>
      <c r="AH9" s="280">
        <v>2309</v>
      </c>
      <c r="AI9" s="280">
        <v>2087</v>
      </c>
      <c r="AJ9" s="280">
        <v>4132</v>
      </c>
      <c r="AK9" s="280"/>
      <c r="AL9" s="280"/>
      <c r="AM9" s="280"/>
      <c r="AN9" s="280"/>
      <c r="AO9" s="280"/>
      <c r="AP9" s="280"/>
      <c r="AQ9" s="280"/>
      <c r="AR9" s="280"/>
      <c r="AS9" s="280"/>
      <c r="AT9" s="280"/>
    </row>
    <row r="10" spans="1:49" s="14" customFormat="1" ht="18" customHeight="1">
      <c r="A10" s="92" t="s">
        <v>10</v>
      </c>
      <c r="B10" s="751">
        <v>24500</v>
      </c>
      <c r="C10" s="751">
        <v>21000</v>
      </c>
      <c r="D10" s="751">
        <v>15100</v>
      </c>
      <c r="E10" s="751">
        <v>15000</v>
      </c>
      <c r="F10" s="751">
        <v>16500</v>
      </c>
      <c r="G10" s="751">
        <v>16200</v>
      </c>
      <c r="H10" s="751">
        <v>15600</v>
      </c>
      <c r="I10" s="751">
        <v>15700</v>
      </c>
      <c r="J10" s="751">
        <v>16100</v>
      </c>
      <c r="K10" s="751">
        <v>15300</v>
      </c>
      <c r="L10" s="751">
        <v>17200</v>
      </c>
      <c r="M10" s="751">
        <v>14300</v>
      </c>
      <c r="N10" s="751">
        <v>15300</v>
      </c>
      <c r="O10" s="751">
        <v>16900</v>
      </c>
      <c r="P10" s="751">
        <v>16200</v>
      </c>
      <c r="Q10" s="751">
        <v>17800</v>
      </c>
      <c r="R10" s="751">
        <v>17200</v>
      </c>
      <c r="S10" s="751">
        <v>16800</v>
      </c>
      <c r="T10" s="751">
        <v>18300</v>
      </c>
      <c r="U10" s="751">
        <v>18600</v>
      </c>
      <c r="V10" s="280">
        <v>20491</v>
      </c>
      <c r="W10" s="280">
        <v>20129</v>
      </c>
      <c r="X10" s="280">
        <v>9433</v>
      </c>
      <c r="Y10" s="280">
        <v>17202</v>
      </c>
      <c r="Z10" s="280">
        <v>18016</v>
      </c>
      <c r="AA10" s="280">
        <v>17911</v>
      </c>
      <c r="AB10" s="280">
        <v>14142</v>
      </c>
      <c r="AC10" s="280">
        <v>37310</v>
      </c>
      <c r="AD10" s="280">
        <v>11861</v>
      </c>
      <c r="AE10" s="280">
        <v>9566</v>
      </c>
      <c r="AF10" s="280">
        <v>11714</v>
      </c>
      <c r="AG10" s="280">
        <v>12373</v>
      </c>
      <c r="AH10" s="280">
        <v>12277</v>
      </c>
      <c r="AI10" s="280"/>
      <c r="AJ10" s="280"/>
      <c r="AK10" s="280"/>
      <c r="AL10" s="280"/>
      <c r="AM10" s="280"/>
      <c r="AN10" s="280"/>
      <c r="AO10" s="280"/>
      <c r="AP10" s="280"/>
      <c r="AQ10" s="280"/>
      <c r="AR10" s="280"/>
      <c r="AS10" s="280"/>
      <c r="AT10" s="280"/>
    </row>
    <row r="11" spans="1:49" s="14" customFormat="1" ht="18" customHeight="1">
      <c r="A11" s="92" t="s">
        <v>9</v>
      </c>
      <c r="B11" s="751">
        <v>3300</v>
      </c>
      <c r="C11" s="751">
        <v>3500</v>
      </c>
      <c r="D11" s="751">
        <v>4500</v>
      </c>
      <c r="E11" s="751">
        <v>3700</v>
      </c>
      <c r="F11" s="751">
        <v>6000</v>
      </c>
      <c r="G11" s="751">
        <v>5700</v>
      </c>
      <c r="H11" s="751">
        <v>4400</v>
      </c>
      <c r="I11" s="751">
        <v>3000</v>
      </c>
      <c r="J11" s="751">
        <v>1600</v>
      </c>
      <c r="K11" s="751">
        <v>3500</v>
      </c>
      <c r="L11" s="751">
        <v>3600</v>
      </c>
      <c r="M11" s="751">
        <v>4000</v>
      </c>
      <c r="N11" s="751">
        <v>3800</v>
      </c>
      <c r="O11" s="751">
        <v>3300</v>
      </c>
      <c r="P11" s="751">
        <v>3400</v>
      </c>
      <c r="Q11" s="751">
        <v>3500</v>
      </c>
      <c r="R11" s="751">
        <v>3500</v>
      </c>
      <c r="S11" s="751">
        <v>3600</v>
      </c>
      <c r="T11" s="751">
        <v>3600</v>
      </c>
      <c r="U11" s="751">
        <v>4400</v>
      </c>
      <c r="V11" s="280">
        <v>4806</v>
      </c>
      <c r="W11" s="280">
        <v>4708</v>
      </c>
      <c r="X11" s="280">
        <v>4620</v>
      </c>
      <c r="Y11" s="280">
        <v>4940</v>
      </c>
      <c r="Z11" s="280">
        <v>5290</v>
      </c>
      <c r="AA11" s="280">
        <v>5446</v>
      </c>
      <c r="AB11" s="280">
        <v>5528</v>
      </c>
      <c r="AC11" s="280">
        <v>5888</v>
      </c>
      <c r="AD11" s="280">
        <v>4416</v>
      </c>
      <c r="AE11" s="280">
        <v>4376</v>
      </c>
      <c r="AF11" s="280">
        <v>2559</v>
      </c>
      <c r="AG11" s="280">
        <v>2430</v>
      </c>
      <c r="AH11" s="280">
        <v>1841</v>
      </c>
      <c r="AI11" s="280"/>
      <c r="AJ11" s="280"/>
      <c r="AK11" s="280"/>
      <c r="AL11" s="280"/>
      <c r="AM11" s="280"/>
      <c r="AN11" s="280"/>
      <c r="AO11" s="280"/>
      <c r="AP11" s="280"/>
      <c r="AQ11" s="280"/>
      <c r="AR11" s="280"/>
      <c r="AS11" s="280"/>
      <c r="AT11" s="280"/>
    </row>
    <row r="12" spans="1:49" s="14" customFormat="1" ht="18" customHeight="1">
      <c r="A12" s="92" t="s">
        <v>8</v>
      </c>
      <c r="B12" s="751">
        <v>3412</v>
      </c>
      <c r="C12" s="751">
        <v>3196</v>
      </c>
      <c r="D12" s="751">
        <v>3392</v>
      </c>
      <c r="E12" s="751">
        <v>3463</v>
      </c>
      <c r="F12" s="751">
        <v>3618</v>
      </c>
      <c r="G12" s="751">
        <v>3691</v>
      </c>
      <c r="H12" s="751">
        <v>3754</v>
      </c>
      <c r="I12" s="751">
        <v>3542</v>
      </c>
      <c r="J12" s="751">
        <v>4109</v>
      </c>
      <c r="K12" s="751">
        <v>4669</v>
      </c>
      <c r="L12" s="751">
        <v>5577</v>
      </c>
      <c r="M12" s="751">
        <v>5263</v>
      </c>
      <c r="N12" s="751">
        <v>5325</v>
      </c>
      <c r="O12" s="751">
        <v>5575</v>
      </c>
      <c r="P12" s="751">
        <v>5703</v>
      </c>
      <c r="Q12" s="751">
        <v>5829</v>
      </c>
      <c r="R12" s="751">
        <v>6261</v>
      </c>
      <c r="S12" s="751">
        <v>7045</v>
      </c>
      <c r="T12" s="751">
        <v>7314</v>
      </c>
      <c r="U12" s="751">
        <v>7592</v>
      </c>
      <c r="V12" s="732">
        <v>8332</v>
      </c>
      <c r="W12" s="732">
        <v>8753</v>
      </c>
      <c r="X12" s="732">
        <v>9170</v>
      </c>
      <c r="Y12" s="732">
        <v>9454</v>
      </c>
      <c r="Z12" s="732">
        <v>9315</v>
      </c>
      <c r="AA12" s="732">
        <v>9820</v>
      </c>
      <c r="AB12" s="732">
        <v>11901</v>
      </c>
      <c r="AC12" s="732">
        <v>9534</v>
      </c>
      <c r="AD12" s="732">
        <v>9393</v>
      </c>
      <c r="AE12" s="732">
        <v>9383</v>
      </c>
      <c r="AF12" s="732">
        <v>10157</v>
      </c>
      <c r="AG12" s="732">
        <v>10097</v>
      </c>
      <c r="AH12" s="732">
        <v>9844</v>
      </c>
      <c r="AI12" s="732">
        <v>8959</v>
      </c>
      <c r="AJ12" s="732">
        <v>9068</v>
      </c>
      <c r="AK12" s="732">
        <v>9479</v>
      </c>
      <c r="AL12" s="732">
        <v>11168</v>
      </c>
      <c r="AM12" s="732">
        <v>11881</v>
      </c>
      <c r="AN12" s="732">
        <v>11700</v>
      </c>
      <c r="AO12" s="732">
        <v>12134</v>
      </c>
      <c r="AP12" s="732">
        <v>4157</v>
      </c>
      <c r="AQ12" s="732">
        <v>2328</v>
      </c>
      <c r="AR12" s="732">
        <v>8316</v>
      </c>
      <c r="AS12" s="732">
        <v>11148</v>
      </c>
      <c r="AT12" s="731">
        <v>11943</v>
      </c>
    </row>
    <row r="13" spans="1:49" s="14" customFormat="1" ht="18" customHeight="1">
      <c r="A13" s="92" t="s">
        <v>6</v>
      </c>
      <c r="B13" s="751">
        <v>6100</v>
      </c>
      <c r="C13" s="751">
        <v>5400</v>
      </c>
      <c r="D13" s="751">
        <v>5500</v>
      </c>
      <c r="E13" s="751">
        <v>6200</v>
      </c>
      <c r="F13" s="751">
        <v>4500</v>
      </c>
      <c r="G13" s="751">
        <v>2500</v>
      </c>
      <c r="H13" s="751">
        <v>2900</v>
      </c>
      <c r="I13" s="751">
        <v>3300</v>
      </c>
      <c r="J13" s="751">
        <v>4700</v>
      </c>
      <c r="K13" s="751">
        <v>4900</v>
      </c>
      <c r="L13" s="751">
        <v>5600</v>
      </c>
      <c r="M13" s="751">
        <v>5100</v>
      </c>
      <c r="N13" s="751">
        <v>4400</v>
      </c>
      <c r="O13" s="751">
        <v>3700</v>
      </c>
      <c r="P13" s="751">
        <v>3800</v>
      </c>
      <c r="Q13" s="751">
        <v>3200</v>
      </c>
      <c r="R13" s="751">
        <v>3800</v>
      </c>
      <c r="S13" s="751">
        <v>4600</v>
      </c>
      <c r="T13" s="751">
        <v>5000</v>
      </c>
      <c r="U13" s="751">
        <v>5900</v>
      </c>
      <c r="V13" s="280">
        <v>6698</v>
      </c>
      <c r="W13" s="280">
        <v>7257</v>
      </c>
      <c r="X13" s="280">
        <v>7501</v>
      </c>
      <c r="Y13" s="280">
        <v>7662</v>
      </c>
      <c r="Z13" s="280">
        <v>8585</v>
      </c>
      <c r="AA13" s="280">
        <v>9768</v>
      </c>
      <c r="AB13" s="280">
        <v>10490</v>
      </c>
      <c r="AC13" s="280">
        <v>10791</v>
      </c>
      <c r="AD13" s="280">
        <v>10943</v>
      </c>
      <c r="AE13" s="280">
        <v>11260</v>
      </c>
      <c r="AF13" s="280">
        <v>26496</v>
      </c>
      <c r="AG13" s="280">
        <v>30239</v>
      </c>
      <c r="AH13" s="280">
        <v>33982</v>
      </c>
      <c r="AI13" s="280"/>
      <c r="AJ13" s="280">
        <v>18177</v>
      </c>
      <c r="AK13" s="280"/>
      <c r="AL13" s="732">
        <v>16000</v>
      </c>
      <c r="AM13" s="732">
        <v>12000</v>
      </c>
      <c r="AN13" s="732">
        <v>11000</v>
      </c>
      <c r="AO13" s="732">
        <v>33283</v>
      </c>
      <c r="AP13" s="732">
        <v>3984</v>
      </c>
      <c r="AQ13" s="280">
        <v>4324</v>
      </c>
      <c r="AR13" s="732">
        <v>27576</v>
      </c>
      <c r="AS13" s="732">
        <v>12839</v>
      </c>
      <c r="AT13" s="732"/>
    </row>
    <row r="14" spans="1:49" s="14" customFormat="1" ht="18" customHeight="1">
      <c r="A14" s="92" t="s">
        <v>5</v>
      </c>
      <c r="B14" s="280"/>
      <c r="C14" s="280"/>
      <c r="D14" s="280"/>
      <c r="E14" s="280"/>
      <c r="F14" s="280"/>
      <c r="G14" s="280"/>
      <c r="H14" s="280"/>
      <c r="I14" s="280"/>
      <c r="J14" s="280"/>
      <c r="K14" s="280"/>
      <c r="L14" s="280"/>
      <c r="M14" s="751">
        <v>8100</v>
      </c>
      <c r="N14" s="751">
        <v>9400</v>
      </c>
      <c r="O14" s="751">
        <v>6300</v>
      </c>
      <c r="P14" s="751">
        <v>6300</v>
      </c>
      <c r="Q14" s="751">
        <v>6800</v>
      </c>
      <c r="R14" s="751">
        <v>7200</v>
      </c>
      <c r="S14" s="751">
        <v>7400</v>
      </c>
      <c r="T14" s="751">
        <v>7500</v>
      </c>
      <c r="U14" s="751">
        <v>5500</v>
      </c>
      <c r="V14" s="280">
        <v>5161</v>
      </c>
      <c r="W14" s="280">
        <v>5131</v>
      </c>
      <c r="X14" s="280">
        <v>5080</v>
      </c>
      <c r="Y14" s="280">
        <v>6034</v>
      </c>
      <c r="Z14" s="280">
        <v>6137</v>
      </c>
      <c r="AA14" s="280">
        <v>6455</v>
      </c>
      <c r="AB14" s="280">
        <v>6513</v>
      </c>
      <c r="AC14" s="280">
        <v>6942</v>
      </c>
      <c r="AD14" s="280">
        <v>5450</v>
      </c>
      <c r="AE14" s="280">
        <v>5439</v>
      </c>
      <c r="AF14" s="280">
        <v>8836</v>
      </c>
      <c r="AG14" s="280">
        <v>9400</v>
      </c>
      <c r="AH14" s="280">
        <v>11711</v>
      </c>
      <c r="AI14" s="280"/>
      <c r="AJ14" s="280"/>
      <c r="AK14" s="280"/>
      <c r="AL14" s="280"/>
      <c r="AM14" s="280"/>
      <c r="AN14" s="280"/>
      <c r="AO14" s="280"/>
      <c r="AP14" s="280"/>
      <c r="AQ14" s="280"/>
      <c r="AR14" s="280"/>
      <c r="AS14" s="280"/>
      <c r="AT14" s="280"/>
    </row>
    <row r="15" spans="1:49" s="14" customFormat="1" ht="18" customHeight="1">
      <c r="A15" s="92" t="s">
        <v>4</v>
      </c>
      <c r="B15" s="751">
        <v>2000</v>
      </c>
      <c r="C15" s="751">
        <v>2000</v>
      </c>
      <c r="D15" s="751">
        <v>6200</v>
      </c>
      <c r="E15" s="751">
        <v>6200</v>
      </c>
      <c r="F15" s="751">
        <v>9800</v>
      </c>
      <c r="G15" s="751">
        <v>12500</v>
      </c>
      <c r="H15" s="751">
        <v>16200</v>
      </c>
      <c r="I15" s="751">
        <v>14800</v>
      </c>
      <c r="J15" s="751">
        <v>14700</v>
      </c>
      <c r="K15" s="751">
        <v>14900</v>
      </c>
      <c r="L15" s="751">
        <v>15800</v>
      </c>
      <c r="M15" s="751">
        <v>16300</v>
      </c>
      <c r="N15" s="751">
        <v>6000</v>
      </c>
      <c r="O15" s="751">
        <v>13600</v>
      </c>
      <c r="P15" s="751">
        <v>13400</v>
      </c>
      <c r="Q15" s="751">
        <v>14000</v>
      </c>
      <c r="R15" s="751">
        <v>17200</v>
      </c>
      <c r="S15" s="751">
        <v>17900</v>
      </c>
      <c r="T15" s="751">
        <v>18900</v>
      </c>
      <c r="U15" s="751">
        <v>18500</v>
      </c>
      <c r="V15" s="280">
        <v>18966</v>
      </c>
      <c r="W15" s="280">
        <v>20249</v>
      </c>
      <c r="X15" s="280">
        <v>22449</v>
      </c>
      <c r="Y15" s="280">
        <v>18647</v>
      </c>
      <c r="Z15" s="280">
        <v>19281</v>
      </c>
      <c r="AA15" s="280">
        <v>19581</v>
      </c>
      <c r="AB15" s="280">
        <v>19526</v>
      </c>
      <c r="AC15" s="280">
        <v>20727</v>
      </c>
      <c r="AD15" s="280">
        <v>11896</v>
      </c>
      <c r="AE15" s="280">
        <v>11238</v>
      </c>
      <c r="AF15" s="280">
        <v>12989</v>
      </c>
      <c r="AG15" s="280">
        <v>14202</v>
      </c>
      <c r="AH15" s="280">
        <v>11878</v>
      </c>
      <c r="AI15" s="280"/>
      <c r="AJ15" s="280"/>
      <c r="AK15" s="280"/>
      <c r="AL15" s="280"/>
      <c r="AM15" s="280"/>
      <c r="AN15" s="280"/>
      <c r="AO15" s="280"/>
      <c r="AP15" s="280"/>
      <c r="AQ15" s="280"/>
      <c r="AR15" s="280"/>
      <c r="AS15" s="280"/>
      <c r="AT15" s="280"/>
    </row>
    <row r="16" spans="1:49" s="14" customFormat="1" ht="18" customHeight="1">
      <c r="A16" s="92" t="s">
        <v>3</v>
      </c>
      <c r="B16" s="751">
        <v>64600</v>
      </c>
      <c r="C16" s="751">
        <v>69800</v>
      </c>
      <c r="D16" s="751">
        <v>70100</v>
      </c>
      <c r="E16" s="751">
        <v>64100</v>
      </c>
      <c r="F16" s="751">
        <v>67200</v>
      </c>
      <c r="G16" s="751">
        <v>64200</v>
      </c>
      <c r="H16" s="751">
        <v>51000</v>
      </c>
      <c r="I16" s="751">
        <v>55800</v>
      </c>
      <c r="J16" s="751">
        <v>60800</v>
      </c>
      <c r="K16" s="751">
        <v>81200</v>
      </c>
      <c r="L16" s="751">
        <v>84000</v>
      </c>
      <c r="M16" s="751">
        <v>78600</v>
      </c>
      <c r="N16" s="751">
        <v>79900</v>
      </c>
      <c r="O16" s="751">
        <v>93700</v>
      </c>
      <c r="P16" s="751">
        <v>89300</v>
      </c>
      <c r="Q16" s="751">
        <v>74300</v>
      </c>
      <c r="R16" s="751">
        <v>88400</v>
      </c>
      <c r="S16" s="751">
        <v>102200</v>
      </c>
      <c r="T16" s="751">
        <v>93200</v>
      </c>
      <c r="U16" s="751">
        <v>103800</v>
      </c>
      <c r="V16" s="280">
        <v>110392</v>
      </c>
      <c r="W16" s="280">
        <v>122561</v>
      </c>
      <c r="X16" s="280">
        <v>116985</v>
      </c>
      <c r="Y16" s="280">
        <v>130938</v>
      </c>
      <c r="Z16" s="280">
        <v>133222</v>
      </c>
      <c r="AA16" s="280">
        <v>148146</v>
      </c>
      <c r="AB16" s="280">
        <v>146648</v>
      </c>
      <c r="AC16" s="280">
        <v>152550</v>
      </c>
      <c r="AD16" s="280">
        <v>156567</v>
      </c>
      <c r="AE16" s="280">
        <v>151292</v>
      </c>
      <c r="AF16" s="280">
        <v>190441</v>
      </c>
      <c r="AG16" s="280">
        <v>191507</v>
      </c>
      <c r="AH16" s="280">
        <v>191730</v>
      </c>
      <c r="AI16" s="280"/>
      <c r="AJ16" s="280"/>
      <c r="AK16" s="280"/>
      <c r="AL16" s="280"/>
      <c r="AM16" s="280"/>
      <c r="AN16" s="280"/>
      <c r="AO16" s="280"/>
      <c r="AP16" s="280"/>
      <c r="AQ16" s="280"/>
      <c r="AR16" s="280"/>
      <c r="AS16" s="280"/>
      <c r="AT16" s="280"/>
    </row>
    <row r="17" spans="1:46" s="14" customFormat="1" ht="18" customHeight="1">
      <c r="A17" s="92" t="s">
        <v>32</v>
      </c>
      <c r="B17" s="751">
        <v>17500</v>
      </c>
      <c r="C17" s="751">
        <v>18700</v>
      </c>
      <c r="D17" s="751">
        <v>13400</v>
      </c>
      <c r="E17" s="751">
        <v>11800</v>
      </c>
      <c r="F17" s="751">
        <v>10400</v>
      </c>
      <c r="G17" s="751">
        <v>13800</v>
      </c>
      <c r="H17" s="751">
        <v>11200</v>
      </c>
      <c r="I17" s="751">
        <v>12300</v>
      </c>
      <c r="J17" s="751">
        <v>12100</v>
      </c>
      <c r="K17" s="751">
        <v>8000</v>
      </c>
      <c r="L17" s="751">
        <v>7500</v>
      </c>
      <c r="M17" s="751">
        <v>9400</v>
      </c>
      <c r="N17" s="751">
        <v>7500</v>
      </c>
      <c r="O17" s="751">
        <v>5700</v>
      </c>
      <c r="P17" s="751">
        <v>5400</v>
      </c>
      <c r="Q17" s="751">
        <v>5600</v>
      </c>
      <c r="R17" s="751">
        <v>6100</v>
      </c>
      <c r="S17" s="751">
        <v>6000</v>
      </c>
      <c r="T17" s="751">
        <v>6100</v>
      </c>
      <c r="U17" s="751">
        <v>5000</v>
      </c>
      <c r="V17" s="280"/>
      <c r="W17" s="280"/>
      <c r="X17" s="280"/>
      <c r="Y17" s="280"/>
      <c r="Z17" s="280"/>
      <c r="AA17" s="280"/>
      <c r="AB17" s="280">
        <v>160766</v>
      </c>
      <c r="AC17" s="280">
        <v>179455</v>
      </c>
      <c r="AD17" s="280">
        <v>181434</v>
      </c>
      <c r="AE17" s="280">
        <v>167610</v>
      </c>
      <c r="AF17" s="280">
        <v>181240</v>
      </c>
      <c r="AG17" s="280">
        <v>207244</v>
      </c>
      <c r="AH17" s="280">
        <v>227708</v>
      </c>
      <c r="AI17" s="280">
        <v>238384</v>
      </c>
      <c r="AJ17" s="280">
        <v>230872</v>
      </c>
      <c r="AK17" s="280">
        <v>225405</v>
      </c>
      <c r="AL17" s="731">
        <v>234557</v>
      </c>
      <c r="AM17" s="731">
        <v>234879</v>
      </c>
      <c r="AN17" s="731">
        <v>235102</v>
      </c>
      <c r="AO17" s="731">
        <v>234235</v>
      </c>
      <c r="AP17" s="731">
        <v>123540</v>
      </c>
      <c r="AQ17" s="731">
        <v>157802</v>
      </c>
      <c r="AR17" s="731">
        <v>244236</v>
      </c>
      <c r="AS17" s="731">
        <v>263832</v>
      </c>
      <c r="AT17" s="731">
        <v>277508</v>
      </c>
    </row>
    <row r="18" spans="1:46" s="14" customFormat="1" ht="18" customHeight="1">
      <c r="A18" s="92" t="s">
        <v>1</v>
      </c>
      <c r="B18" s="751">
        <v>6800</v>
      </c>
      <c r="C18" s="751">
        <v>5400</v>
      </c>
      <c r="D18" s="751">
        <v>6500</v>
      </c>
      <c r="E18" s="751">
        <v>6000</v>
      </c>
      <c r="F18" s="751">
        <v>5700</v>
      </c>
      <c r="G18" s="751">
        <v>4700</v>
      </c>
      <c r="H18" s="751">
        <v>4900</v>
      </c>
      <c r="I18" s="751">
        <v>5400</v>
      </c>
      <c r="J18" s="751">
        <v>5600</v>
      </c>
      <c r="K18" s="751">
        <v>2900</v>
      </c>
      <c r="L18" s="751">
        <v>6500</v>
      </c>
      <c r="M18" s="751">
        <v>2800</v>
      </c>
      <c r="N18" s="751">
        <v>2700</v>
      </c>
      <c r="O18" s="751">
        <v>4200</v>
      </c>
      <c r="P18" s="751">
        <v>4300</v>
      </c>
      <c r="Q18" s="751"/>
      <c r="R18" s="751"/>
      <c r="S18" s="751">
        <v>1200</v>
      </c>
      <c r="T18" s="751">
        <v>1200</v>
      </c>
      <c r="U18" s="751">
        <v>5400</v>
      </c>
      <c r="V18" s="280">
        <v>6118</v>
      </c>
      <c r="W18" s="280">
        <v>4886</v>
      </c>
      <c r="X18" s="280">
        <v>4875</v>
      </c>
      <c r="Y18" s="280">
        <v>28744</v>
      </c>
      <c r="Z18" s="280">
        <v>36341</v>
      </c>
      <c r="AA18" s="280">
        <v>43197</v>
      </c>
      <c r="AB18" s="280">
        <v>48764</v>
      </c>
      <c r="AC18" s="280">
        <v>48517</v>
      </c>
      <c r="AD18" s="280">
        <v>59168</v>
      </c>
      <c r="AE18" s="280">
        <v>54136</v>
      </c>
      <c r="AF18" s="280">
        <v>59229</v>
      </c>
      <c r="AG18" s="280">
        <v>66501</v>
      </c>
      <c r="AH18" s="280">
        <v>64476</v>
      </c>
      <c r="AI18" s="280">
        <v>65761.5</v>
      </c>
      <c r="AJ18" s="280">
        <v>67047</v>
      </c>
      <c r="AK18" s="280">
        <v>66393</v>
      </c>
      <c r="AL18" s="280"/>
      <c r="AM18" s="280"/>
      <c r="AN18" s="280"/>
      <c r="AO18" s="280"/>
      <c r="AP18" s="280"/>
      <c r="AQ18" s="280"/>
      <c r="AR18" s="280"/>
      <c r="AS18" s="280"/>
      <c r="AT18" s="280"/>
    </row>
    <row r="19" spans="1:46" s="14" customFormat="1" ht="18" customHeight="1">
      <c r="A19" s="92" t="s">
        <v>0</v>
      </c>
      <c r="B19" s="751">
        <v>10900</v>
      </c>
      <c r="C19" s="751">
        <v>11100</v>
      </c>
      <c r="D19" s="751">
        <v>11100</v>
      </c>
      <c r="E19" s="751">
        <v>10800</v>
      </c>
      <c r="F19" s="751">
        <v>10600</v>
      </c>
      <c r="G19" s="751">
        <v>9400</v>
      </c>
      <c r="H19" s="751">
        <v>8900</v>
      </c>
      <c r="I19" s="751">
        <v>8800</v>
      </c>
      <c r="J19" s="751">
        <v>9700</v>
      </c>
      <c r="K19" s="751">
        <v>10000</v>
      </c>
      <c r="L19" s="751">
        <v>10300</v>
      </c>
      <c r="M19" s="751">
        <v>13300</v>
      </c>
      <c r="N19" s="751">
        <v>13500</v>
      </c>
      <c r="O19" s="751">
        <v>11000</v>
      </c>
      <c r="P19" s="751">
        <v>9800</v>
      </c>
      <c r="Q19" s="751">
        <v>9900</v>
      </c>
      <c r="R19" s="751">
        <v>10000</v>
      </c>
      <c r="S19" s="751">
        <v>17700</v>
      </c>
      <c r="T19" s="751">
        <v>17800</v>
      </c>
      <c r="U19" s="751">
        <v>15300</v>
      </c>
      <c r="V19" s="280">
        <v>13603</v>
      </c>
      <c r="W19" s="280">
        <v>8848</v>
      </c>
      <c r="X19" s="280">
        <v>5050</v>
      </c>
      <c r="Y19" s="280">
        <v>3950</v>
      </c>
      <c r="Z19" s="280">
        <v>4269</v>
      </c>
      <c r="AA19" s="280">
        <v>4410</v>
      </c>
      <c r="AB19" s="280">
        <v>6819</v>
      </c>
      <c r="AC19" s="280">
        <v>7272</v>
      </c>
      <c r="AD19" s="280">
        <v>5917</v>
      </c>
      <c r="AE19" s="280">
        <v>5937</v>
      </c>
      <c r="AF19" s="280">
        <v>7077</v>
      </c>
      <c r="AG19" s="280">
        <v>10021</v>
      </c>
      <c r="AH19" s="280">
        <v>11560</v>
      </c>
      <c r="AI19" s="280">
        <v>18362</v>
      </c>
      <c r="AJ19" s="280">
        <v>17362</v>
      </c>
      <c r="AK19" s="280">
        <v>16416</v>
      </c>
      <c r="AL19" s="732"/>
      <c r="AM19" s="732"/>
      <c r="AN19" s="732">
        <v>50601</v>
      </c>
      <c r="AO19" s="732">
        <v>47994</v>
      </c>
      <c r="AP19" s="732">
        <v>17018</v>
      </c>
      <c r="AQ19" s="280"/>
      <c r="AR19" s="280"/>
      <c r="AS19" s="732"/>
      <c r="AT19" s="732"/>
    </row>
    <row r="21" spans="1:46" s="14" customFormat="1" ht="18" customHeight="1">
      <c r="A21" s="241" t="s">
        <v>434</v>
      </c>
    </row>
    <row r="22" spans="1:46" ht="18" customHeight="1">
      <c r="A22" s="241" t="s">
        <v>544</v>
      </c>
    </row>
    <row r="23" spans="1:46" ht="18" customHeight="1">
      <c r="A23" s="241" t="s">
        <v>2769</v>
      </c>
    </row>
    <row r="24" spans="1:46" ht="18" customHeight="1">
      <c r="A24" s="241" t="s">
        <v>2788</v>
      </c>
    </row>
    <row r="25" spans="1:46" ht="18" customHeight="1">
      <c r="A25" s="241" t="s">
        <v>2876</v>
      </c>
      <c r="V25" s="427"/>
      <c r="W25" s="427"/>
      <c r="X25" s="427"/>
      <c r="Y25" s="427"/>
      <c r="Z25" s="427"/>
      <c r="AA25" s="427"/>
      <c r="AB25" s="427"/>
      <c r="AC25" s="425"/>
      <c r="AD25" s="425"/>
      <c r="AE25" s="425"/>
      <c r="AF25" s="425"/>
      <c r="AG25" s="425"/>
      <c r="AH25" s="425"/>
      <c r="AI25" s="425"/>
      <c r="AJ25" s="425"/>
      <c r="AK25" s="425"/>
      <c r="AL25" s="429"/>
      <c r="AM25" s="429"/>
      <c r="AN25" s="429"/>
      <c r="AO25" s="429"/>
      <c r="AP25" s="429"/>
      <c r="AQ25" s="428"/>
      <c r="AR25" s="428"/>
      <c r="AS25" s="428"/>
      <c r="AT25" s="428"/>
    </row>
    <row r="26" spans="1:46" ht="18" customHeight="1">
      <c r="A26" s="241" t="s">
        <v>3321</v>
      </c>
    </row>
    <row r="28" spans="1:46" ht="18"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row>
    <row r="29" spans="1:46" ht="18" customHeight="1">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428"/>
      <c r="AC29" s="428"/>
      <c r="AD29" s="428"/>
      <c r="AE29" s="428"/>
      <c r="AF29" s="428"/>
      <c r="AG29" s="428"/>
      <c r="AH29" s="428"/>
      <c r="AI29" s="428"/>
      <c r="AJ29" s="428"/>
      <c r="AK29" s="17"/>
      <c r="AL29" s="17"/>
      <c r="AM29" s="17"/>
      <c r="AN29" s="17"/>
      <c r="AO29" s="17"/>
      <c r="AP29" s="17"/>
      <c r="AQ29" s="17"/>
      <c r="AR29" s="17"/>
      <c r="AS29" s="17"/>
      <c r="AT29" s="17"/>
    </row>
  </sheetData>
  <mergeCells count="1">
    <mergeCell ref="B2:AS2"/>
  </mergeCells>
  <hyperlinks>
    <hyperlink ref="AV3" location="Content!A1" display="Back to content page" xr:uid="{00000000-0004-0000-BD00-000000000000}"/>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Sheet191"/>
  <dimension ref="A1:AW30"/>
  <sheetViews>
    <sheetView zoomScale="86" zoomScaleNormal="86" workbookViewId="0">
      <selection activeCell="I20" sqref="I20"/>
    </sheetView>
  </sheetViews>
  <sheetFormatPr defaultColWidth="9.26953125" defaultRowHeight="18" customHeight="1"/>
  <cols>
    <col min="1" max="1" width="34.7265625" style="44" customWidth="1"/>
    <col min="2" max="46" width="11.7265625" style="253" customWidth="1"/>
    <col min="47" max="16384" width="9.26953125" style="17"/>
  </cols>
  <sheetData>
    <row r="1" spans="1:49" ht="18" customHeight="1">
      <c r="A1" s="40" t="s">
        <v>3152</v>
      </c>
    </row>
    <row r="2" spans="1:49" ht="18" customHeight="1">
      <c r="A2" s="252"/>
      <c r="B2" s="998"/>
      <c r="C2" s="999"/>
      <c r="D2" s="999"/>
      <c r="E2" s="999"/>
      <c r="F2" s="999"/>
      <c r="G2" s="999"/>
      <c r="H2" s="999"/>
      <c r="I2" s="999"/>
      <c r="J2" s="999"/>
      <c r="K2" s="999"/>
      <c r="L2" s="999"/>
      <c r="M2" s="999"/>
      <c r="N2" s="999"/>
      <c r="O2" s="999"/>
      <c r="P2" s="999"/>
      <c r="Q2" s="999"/>
      <c r="R2" s="999"/>
      <c r="S2" s="999"/>
      <c r="T2" s="999"/>
      <c r="U2" s="999"/>
      <c r="V2" s="999"/>
      <c r="W2" s="999"/>
      <c r="X2" s="999"/>
      <c r="Y2" s="999"/>
      <c r="Z2" s="999"/>
      <c r="AA2" s="999"/>
      <c r="AB2" s="999"/>
      <c r="AC2" s="999"/>
      <c r="AD2" s="999"/>
      <c r="AE2" s="999"/>
      <c r="AF2" s="999"/>
      <c r="AG2" s="999"/>
      <c r="AH2" s="999"/>
      <c r="AI2" s="999"/>
      <c r="AJ2" s="999"/>
      <c r="AK2" s="999"/>
      <c r="AL2" s="999"/>
      <c r="AM2" s="999"/>
      <c r="AN2" s="999"/>
      <c r="AO2" s="999"/>
      <c r="AP2" s="999"/>
      <c r="AQ2" s="999"/>
      <c r="AR2" s="334"/>
      <c r="AS2" s="334"/>
      <c r="AT2" s="334"/>
      <c r="AV2" s="33"/>
      <c r="AW2" s="33"/>
    </row>
    <row r="3" spans="1:49" s="40" customFormat="1" ht="18" customHeight="1">
      <c r="A3" s="252" t="s">
        <v>31</v>
      </c>
      <c r="B3" s="251">
        <v>1980</v>
      </c>
      <c r="C3" s="251">
        <v>1981</v>
      </c>
      <c r="D3" s="251">
        <v>1982</v>
      </c>
      <c r="E3" s="251">
        <v>1983</v>
      </c>
      <c r="F3" s="251">
        <v>1984</v>
      </c>
      <c r="G3" s="251">
        <v>1985</v>
      </c>
      <c r="H3" s="251">
        <v>1986</v>
      </c>
      <c r="I3" s="251">
        <v>1987</v>
      </c>
      <c r="J3" s="251">
        <v>1988</v>
      </c>
      <c r="K3" s="251">
        <v>1989</v>
      </c>
      <c r="L3" s="251">
        <v>1990</v>
      </c>
      <c r="M3" s="251">
        <v>1991</v>
      </c>
      <c r="N3" s="251">
        <v>1992</v>
      </c>
      <c r="O3" s="251">
        <v>1993</v>
      </c>
      <c r="P3" s="251">
        <v>1994</v>
      </c>
      <c r="Q3" s="251">
        <v>1995</v>
      </c>
      <c r="R3" s="251">
        <v>1996</v>
      </c>
      <c r="S3" s="251">
        <v>1997</v>
      </c>
      <c r="T3" s="251">
        <v>1998</v>
      </c>
      <c r="U3" s="251">
        <v>1999</v>
      </c>
      <c r="V3" s="251">
        <v>2000</v>
      </c>
      <c r="W3" s="251">
        <v>2001</v>
      </c>
      <c r="X3" s="251">
        <v>2002</v>
      </c>
      <c r="Y3" s="251">
        <v>2003</v>
      </c>
      <c r="Z3" s="251">
        <v>2004</v>
      </c>
      <c r="AA3" s="251">
        <v>2005</v>
      </c>
      <c r="AB3" s="251">
        <v>2006</v>
      </c>
      <c r="AC3" s="251">
        <v>2007</v>
      </c>
      <c r="AD3" s="251">
        <v>2008</v>
      </c>
      <c r="AE3" s="251">
        <v>2009</v>
      </c>
      <c r="AF3" s="251">
        <v>2010</v>
      </c>
      <c r="AG3" s="251">
        <v>2011</v>
      </c>
      <c r="AH3" s="251">
        <v>2012</v>
      </c>
      <c r="AI3" s="251">
        <v>2013</v>
      </c>
      <c r="AJ3" s="251">
        <v>2014</v>
      </c>
      <c r="AK3" s="251">
        <v>2015</v>
      </c>
      <c r="AL3" s="251">
        <v>2016</v>
      </c>
      <c r="AM3" s="251">
        <v>2017</v>
      </c>
      <c r="AN3" s="251">
        <v>2018</v>
      </c>
      <c r="AO3" s="251">
        <v>2019</v>
      </c>
      <c r="AP3" s="251">
        <v>2020</v>
      </c>
      <c r="AQ3" s="251">
        <v>2021</v>
      </c>
      <c r="AR3" s="251">
        <v>2022</v>
      </c>
      <c r="AS3" s="251">
        <v>2023</v>
      </c>
      <c r="AT3" s="251">
        <v>2024</v>
      </c>
      <c r="AV3" s="1" t="s">
        <v>528</v>
      </c>
    </row>
    <row r="4" spans="1:49" s="14" customFormat="1" ht="18" customHeight="1">
      <c r="A4" s="92" t="s">
        <v>13</v>
      </c>
      <c r="B4" s="280">
        <v>635200</v>
      </c>
      <c r="C4" s="280">
        <v>801100</v>
      </c>
      <c r="D4" s="280">
        <v>890500</v>
      </c>
      <c r="E4" s="280">
        <v>952500</v>
      </c>
      <c r="F4" s="280">
        <v>689600</v>
      </c>
      <c r="G4" s="280">
        <v>894200</v>
      </c>
      <c r="H4" s="280">
        <v>727000</v>
      </c>
      <c r="I4" s="280">
        <v>746000</v>
      </c>
      <c r="J4" s="280">
        <v>750000</v>
      </c>
      <c r="K4" s="280">
        <v>509800</v>
      </c>
      <c r="L4" s="280">
        <v>451500</v>
      </c>
      <c r="M4" s="280">
        <v>456000</v>
      </c>
      <c r="N4" s="280">
        <v>440000</v>
      </c>
      <c r="O4" s="280">
        <v>333500</v>
      </c>
      <c r="P4" s="280">
        <v>519000</v>
      </c>
      <c r="Q4" s="280">
        <v>552500</v>
      </c>
      <c r="R4" s="280">
        <v>585000</v>
      </c>
      <c r="S4" s="280">
        <v>555000</v>
      </c>
      <c r="T4" s="280">
        <v>552900</v>
      </c>
      <c r="U4" s="280">
        <v>293800</v>
      </c>
      <c r="V4" s="744">
        <v>607976</v>
      </c>
      <c r="W4" s="744">
        <v>308096</v>
      </c>
      <c r="X4" s="744">
        <v>250532</v>
      </c>
      <c r="Y4" s="744">
        <v>200857</v>
      </c>
      <c r="Z4" s="744">
        <v>225021</v>
      </c>
      <c r="AA4" s="744">
        <v>243022</v>
      </c>
      <c r="AB4" s="744">
        <v>239045</v>
      </c>
      <c r="AC4" s="744"/>
      <c r="AD4" s="744">
        <v>3661633</v>
      </c>
      <c r="AE4" s="744">
        <v>3602043</v>
      </c>
      <c r="AF4" s="744">
        <v>3391362</v>
      </c>
      <c r="AG4" s="744">
        <v>3602043</v>
      </c>
      <c r="AH4" s="744">
        <v>2747227</v>
      </c>
      <c r="AI4" s="744">
        <v>3761166</v>
      </c>
      <c r="AJ4" s="744">
        <v>4092720</v>
      </c>
      <c r="AK4" s="744">
        <v>3873300</v>
      </c>
      <c r="AL4" s="744">
        <v>3456826</v>
      </c>
      <c r="AM4" s="744">
        <v>3525149</v>
      </c>
      <c r="AN4" s="744">
        <v>3579365</v>
      </c>
      <c r="AO4" s="744">
        <v>3485873</v>
      </c>
      <c r="AP4" s="744">
        <v>866129</v>
      </c>
      <c r="AQ4" s="744">
        <v>988674</v>
      </c>
      <c r="AR4" s="280"/>
      <c r="AS4" s="280"/>
      <c r="AT4" s="280"/>
    </row>
    <row r="5" spans="1:49" s="14" customFormat="1" ht="18" customHeight="1">
      <c r="A5" s="92" t="s">
        <v>12</v>
      </c>
      <c r="B5" s="280">
        <v>39000</v>
      </c>
      <c r="C5" s="280">
        <v>50000</v>
      </c>
      <c r="D5" s="280">
        <v>46700</v>
      </c>
      <c r="E5" s="280">
        <v>50300</v>
      </c>
      <c r="F5" s="280">
        <v>54500</v>
      </c>
      <c r="G5" s="280">
        <v>58900</v>
      </c>
      <c r="H5" s="280">
        <v>54000</v>
      </c>
      <c r="I5" s="280">
        <v>60100</v>
      </c>
      <c r="J5" s="280">
        <v>57700</v>
      </c>
      <c r="K5" s="280">
        <v>82100</v>
      </c>
      <c r="L5" s="280">
        <v>300381</v>
      </c>
      <c r="M5" s="280">
        <v>306936</v>
      </c>
      <c r="N5" s="280">
        <v>306945</v>
      </c>
      <c r="O5" s="280">
        <v>313732</v>
      </c>
      <c r="P5" s="280">
        <v>359841</v>
      </c>
      <c r="Q5" s="280">
        <v>380682</v>
      </c>
      <c r="R5" s="280">
        <v>368677</v>
      </c>
      <c r="S5" s="280">
        <v>366665</v>
      </c>
      <c r="T5" s="280">
        <v>404072</v>
      </c>
      <c r="U5" s="280">
        <v>427356</v>
      </c>
      <c r="V5" s="280">
        <v>453490</v>
      </c>
      <c r="W5" s="280">
        <v>456276</v>
      </c>
      <c r="X5" s="280">
        <v>478140</v>
      </c>
      <c r="Y5" s="280">
        <v>482804</v>
      </c>
      <c r="Z5" s="280">
        <v>533684</v>
      </c>
      <c r="AA5" s="280">
        <v>552350</v>
      </c>
      <c r="AB5" s="280">
        <v>567108</v>
      </c>
      <c r="AC5" s="280">
        <v>609864</v>
      </c>
      <c r="AD5" s="280">
        <v>609350</v>
      </c>
      <c r="AE5" s="280">
        <v>772186</v>
      </c>
      <c r="AF5" s="280">
        <v>774771</v>
      </c>
      <c r="AG5" s="280">
        <v>787455</v>
      </c>
      <c r="AH5" s="280">
        <v>760512</v>
      </c>
      <c r="AI5" s="280">
        <v>783655</v>
      </c>
      <c r="AJ5" s="280">
        <v>755721</v>
      </c>
      <c r="AK5" s="280">
        <v>720906</v>
      </c>
      <c r="AL5" s="280">
        <v>764146</v>
      </c>
      <c r="AM5" s="280">
        <v>806959</v>
      </c>
      <c r="AN5" s="280">
        <v>859947</v>
      </c>
      <c r="AO5" s="280">
        <v>912777</v>
      </c>
      <c r="AP5" s="280">
        <v>213681</v>
      </c>
      <c r="AQ5" s="280">
        <v>315561</v>
      </c>
      <c r="AR5" s="744">
        <v>652141</v>
      </c>
      <c r="AS5" s="191"/>
      <c r="AT5" s="191"/>
      <c r="AV5" s="17"/>
    </row>
    <row r="6" spans="1:49" s="14" customFormat="1" ht="18" customHeight="1">
      <c r="A6" s="92" t="s">
        <v>483</v>
      </c>
      <c r="B6" s="280"/>
      <c r="C6" s="280"/>
      <c r="D6" s="280"/>
      <c r="E6" s="280"/>
      <c r="F6" s="280"/>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280"/>
      <c r="AG6" s="280"/>
      <c r="AH6" s="280"/>
      <c r="AI6" s="280"/>
      <c r="AJ6" s="280"/>
      <c r="AK6" s="280"/>
      <c r="AL6" s="280"/>
      <c r="AM6" s="280"/>
      <c r="AN6" s="280"/>
      <c r="AO6" s="280"/>
      <c r="AP6" s="280"/>
      <c r="AQ6" s="280"/>
      <c r="AR6" s="280"/>
      <c r="AS6" s="280"/>
      <c r="AT6" s="280"/>
      <c r="AV6" s="17"/>
      <c r="AW6" s="17"/>
    </row>
    <row r="7" spans="1:49" s="14" customFormat="1" ht="18" customHeight="1">
      <c r="A7" s="92" t="s">
        <v>89</v>
      </c>
      <c r="B7" s="280">
        <v>439200</v>
      </c>
      <c r="C7" s="280">
        <v>492600</v>
      </c>
      <c r="D7" s="280">
        <v>377700</v>
      </c>
      <c r="E7" s="280">
        <v>330700</v>
      </c>
      <c r="F7" s="280">
        <v>338000</v>
      </c>
      <c r="G7" s="280">
        <v>131500</v>
      </c>
      <c r="H7" s="280">
        <v>168900</v>
      </c>
      <c r="I7" s="280">
        <v>200800</v>
      </c>
      <c r="J7" s="280">
        <v>216200</v>
      </c>
      <c r="K7" s="280">
        <v>202600</v>
      </c>
      <c r="L7" s="280">
        <v>206700</v>
      </c>
      <c r="M7" s="280">
        <v>150400</v>
      </c>
      <c r="N7" s="280">
        <v>116400</v>
      </c>
      <c r="O7" s="280">
        <v>83700</v>
      </c>
      <c r="P7" s="280">
        <v>177600</v>
      </c>
      <c r="Q7" s="280"/>
      <c r="R7" s="280"/>
      <c r="S7" s="280"/>
      <c r="T7" s="280"/>
      <c r="U7" s="280"/>
      <c r="V7" s="280"/>
      <c r="W7" s="280">
        <v>95200</v>
      </c>
      <c r="X7" s="280"/>
      <c r="Y7" s="280"/>
      <c r="Z7" s="280"/>
      <c r="AA7" s="280"/>
      <c r="AB7" s="280">
        <v>145868</v>
      </c>
      <c r="AC7" s="280">
        <v>162369</v>
      </c>
      <c r="AD7" s="280">
        <v>161167</v>
      </c>
      <c r="AE7" s="280">
        <v>145809</v>
      </c>
      <c r="AF7" s="280">
        <v>67869</v>
      </c>
      <c r="AG7" s="280">
        <v>139712</v>
      </c>
      <c r="AH7" s="280">
        <v>134564</v>
      </c>
      <c r="AI7" s="280">
        <v>103497</v>
      </c>
      <c r="AJ7" s="280"/>
      <c r="AK7" s="280"/>
      <c r="AL7" s="280"/>
      <c r="AM7" s="280"/>
      <c r="AN7" s="280"/>
      <c r="AO7" s="280"/>
      <c r="AP7" s="280"/>
      <c r="AQ7" s="280"/>
      <c r="AR7" s="280"/>
      <c r="AS7" s="280"/>
      <c r="AT7" s="280"/>
    </row>
    <row r="8" spans="1:49" s="14" customFormat="1" ht="18" customHeight="1">
      <c r="A8" s="92" t="s">
        <v>482</v>
      </c>
      <c r="B8" s="280">
        <v>31000</v>
      </c>
      <c r="C8" s="280">
        <v>28800</v>
      </c>
      <c r="D8" s="280">
        <v>24400</v>
      </c>
      <c r="E8" s="280">
        <v>29000</v>
      </c>
      <c r="F8" s="280">
        <v>34300</v>
      </c>
      <c r="G8" s="280">
        <v>39400</v>
      </c>
      <c r="H8" s="280">
        <v>45000</v>
      </c>
      <c r="I8" s="280">
        <v>45700</v>
      </c>
      <c r="J8" s="280">
        <v>47000</v>
      </c>
      <c r="K8" s="280">
        <v>50700</v>
      </c>
      <c r="L8" s="280">
        <v>52900</v>
      </c>
      <c r="M8" s="280">
        <v>59300</v>
      </c>
      <c r="N8" s="280">
        <v>57200</v>
      </c>
      <c r="O8" s="280">
        <v>58400</v>
      </c>
      <c r="P8" s="280">
        <v>64800</v>
      </c>
      <c r="Q8" s="280">
        <v>49300</v>
      </c>
      <c r="R8" s="280">
        <v>54300</v>
      </c>
      <c r="S8" s="280">
        <v>40700</v>
      </c>
      <c r="T8" s="280">
        <v>40500</v>
      </c>
      <c r="U8" s="280">
        <v>83000</v>
      </c>
      <c r="V8" s="280">
        <v>89791</v>
      </c>
      <c r="W8" s="280"/>
      <c r="X8" s="280"/>
      <c r="Y8" s="280"/>
      <c r="Z8" s="280"/>
      <c r="AA8" s="280"/>
      <c r="AB8" s="280"/>
      <c r="AC8" s="280"/>
      <c r="AD8" s="280"/>
      <c r="AE8" s="280"/>
      <c r="AF8" s="280"/>
      <c r="AG8" s="280"/>
      <c r="AH8" s="280"/>
      <c r="AI8" s="280"/>
      <c r="AJ8" s="280"/>
      <c r="AK8" s="280">
        <v>54696</v>
      </c>
      <c r="AL8" s="280"/>
      <c r="AM8" s="280"/>
      <c r="AN8" s="280"/>
      <c r="AO8" s="280"/>
      <c r="AP8" s="280"/>
      <c r="AQ8" s="280"/>
      <c r="AR8" s="280"/>
      <c r="AS8" s="280"/>
      <c r="AT8" s="280"/>
    </row>
    <row r="9" spans="1:49" s="14" customFormat="1" ht="18" customHeight="1">
      <c r="A9" s="92" t="s">
        <v>11</v>
      </c>
      <c r="B9" s="280">
        <v>36300</v>
      </c>
      <c r="C9" s="280">
        <v>36600</v>
      </c>
      <c r="D9" s="280">
        <v>54800</v>
      </c>
      <c r="E9" s="280">
        <v>61000</v>
      </c>
      <c r="F9" s="280">
        <v>48700</v>
      </c>
      <c r="G9" s="280">
        <v>50700</v>
      </c>
      <c r="H9" s="280">
        <v>55300</v>
      </c>
      <c r="I9" s="280">
        <v>60900</v>
      </c>
      <c r="J9" s="280">
        <v>63000</v>
      </c>
      <c r="K9" s="280">
        <v>53300</v>
      </c>
      <c r="L9" s="280">
        <v>56000</v>
      </c>
      <c r="M9" s="280">
        <v>56000</v>
      </c>
      <c r="N9" s="280">
        <v>26100</v>
      </c>
      <c r="O9" s="280">
        <v>20500</v>
      </c>
      <c r="P9" s="280">
        <v>26600</v>
      </c>
      <c r="Q9" s="280">
        <v>24800</v>
      </c>
      <c r="R9" s="280">
        <v>17100</v>
      </c>
      <c r="S9" s="280">
        <v>10500</v>
      </c>
      <c r="T9" s="280">
        <v>28200</v>
      </c>
      <c r="U9" s="280">
        <v>1300</v>
      </c>
      <c r="V9" s="280"/>
      <c r="W9" s="280">
        <v>30237</v>
      </c>
      <c r="X9" s="280">
        <v>34884</v>
      </c>
      <c r="Y9" s="280">
        <v>34630</v>
      </c>
      <c r="Z9" s="280">
        <v>37297</v>
      </c>
      <c r="AA9" s="280">
        <v>36576</v>
      </c>
      <c r="AB9" s="280">
        <v>38999</v>
      </c>
      <c r="AC9" s="280">
        <v>42398</v>
      </c>
      <c r="AD9" s="280">
        <v>41659</v>
      </c>
      <c r="AE9" s="280">
        <v>42970</v>
      </c>
      <c r="AF9" s="280">
        <v>39726</v>
      </c>
      <c r="AG9" s="280">
        <v>39947</v>
      </c>
      <c r="AH9" s="280">
        <v>41286</v>
      </c>
      <c r="AI9" s="280">
        <v>37795</v>
      </c>
      <c r="AJ9" s="280">
        <v>41883</v>
      </c>
      <c r="AK9" s="280"/>
      <c r="AL9" s="280"/>
      <c r="AM9" s="280"/>
      <c r="AN9" s="280"/>
      <c r="AO9" s="280"/>
      <c r="AP9" s="280"/>
      <c r="AQ9" s="280"/>
      <c r="AR9" s="280"/>
      <c r="AS9" s="280"/>
      <c r="AT9" s="280"/>
    </row>
    <row r="10" spans="1:49" s="14" customFormat="1" ht="18" customHeight="1">
      <c r="A10" s="92" t="s">
        <v>10</v>
      </c>
      <c r="B10" s="280">
        <v>447700</v>
      </c>
      <c r="C10" s="280">
        <v>444900</v>
      </c>
      <c r="D10" s="280">
        <v>410200</v>
      </c>
      <c r="E10" s="280">
        <v>347300</v>
      </c>
      <c r="F10" s="280">
        <v>360000</v>
      </c>
      <c r="G10" s="280">
        <v>350800</v>
      </c>
      <c r="H10" s="280">
        <v>355900</v>
      </c>
      <c r="I10" s="280">
        <v>410600</v>
      </c>
      <c r="J10" s="280">
        <v>387000</v>
      </c>
      <c r="K10" s="280">
        <v>342400</v>
      </c>
      <c r="L10" s="280">
        <v>424200</v>
      </c>
      <c r="M10" s="280">
        <v>314300</v>
      </c>
      <c r="N10" s="280">
        <v>343900</v>
      </c>
      <c r="O10" s="280">
        <v>418500</v>
      </c>
      <c r="P10" s="280">
        <v>450700</v>
      </c>
      <c r="Q10" s="280">
        <v>497200</v>
      </c>
      <c r="R10" s="280">
        <v>542100</v>
      </c>
      <c r="S10" s="280">
        <v>574900</v>
      </c>
      <c r="T10" s="280">
        <v>600500</v>
      </c>
      <c r="U10" s="280">
        <v>639800</v>
      </c>
      <c r="V10" s="280">
        <v>629409</v>
      </c>
      <c r="W10" s="280">
        <v>657953</v>
      </c>
      <c r="X10" s="280">
        <v>266033</v>
      </c>
      <c r="Y10" s="280">
        <v>451729</v>
      </c>
      <c r="Z10" s="280">
        <v>513508</v>
      </c>
      <c r="AA10" s="280">
        <v>574904</v>
      </c>
      <c r="AB10" s="280">
        <v>572991</v>
      </c>
      <c r="AC10" s="280">
        <v>616433</v>
      </c>
      <c r="AD10" s="280">
        <v>558981</v>
      </c>
      <c r="AE10" s="280">
        <v>499526</v>
      </c>
      <c r="AF10" s="280">
        <v>610681</v>
      </c>
      <c r="AG10" s="280">
        <v>666817</v>
      </c>
      <c r="AH10" s="280">
        <v>705097</v>
      </c>
      <c r="AI10" s="280">
        <v>656899</v>
      </c>
      <c r="AJ10" s="280">
        <v>648521</v>
      </c>
      <c r="AK10" s="280">
        <v>586505</v>
      </c>
      <c r="AL10" s="280"/>
      <c r="AM10" s="280"/>
      <c r="AN10" s="280"/>
      <c r="AO10" s="280"/>
      <c r="AP10" s="280"/>
      <c r="AQ10" s="280"/>
      <c r="AR10" s="280"/>
      <c r="AS10" s="280"/>
      <c r="AT10" s="280"/>
    </row>
    <row r="11" spans="1:49" s="14" customFormat="1" ht="18" customHeight="1">
      <c r="A11" s="92" t="s">
        <v>9</v>
      </c>
      <c r="B11" s="280">
        <v>94000</v>
      </c>
      <c r="C11" s="280">
        <v>107600</v>
      </c>
      <c r="D11" s="280">
        <v>130300</v>
      </c>
      <c r="E11" s="280">
        <v>96900</v>
      </c>
      <c r="F11" s="280">
        <v>127000</v>
      </c>
      <c r="G11" s="280">
        <v>140400</v>
      </c>
      <c r="H11" s="280">
        <v>140200</v>
      </c>
      <c r="I11" s="280">
        <v>114200</v>
      </c>
      <c r="J11" s="280">
        <v>115800</v>
      </c>
      <c r="K11" s="280">
        <v>121200</v>
      </c>
      <c r="L11" s="280">
        <v>120300</v>
      </c>
      <c r="M11" s="280">
        <v>120100</v>
      </c>
      <c r="N11" s="280">
        <v>121400</v>
      </c>
      <c r="O11" s="280">
        <v>132100</v>
      </c>
      <c r="P11" s="280">
        <v>141600</v>
      </c>
      <c r="Q11" s="280">
        <v>148700</v>
      </c>
      <c r="R11" s="280">
        <v>152500</v>
      </c>
      <c r="S11" s="280">
        <v>158300</v>
      </c>
      <c r="T11" s="280">
        <v>157700</v>
      </c>
      <c r="U11" s="280">
        <v>112300</v>
      </c>
      <c r="V11" s="280">
        <v>115831</v>
      </c>
      <c r="W11" s="280">
        <v>112560</v>
      </c>
      <c r="X11" s="280">
        <v>104711</v>
      </c>
      <c r="Y11" s="280">
        <v>108854</v>
      </c>
      <c r="Z11" s="280">
        <v>122477</v>
      </c>
      <c r="AA11" s="280">
        <v>132275</v>
      </c>
      <c r="AB11" s="280">
        <v>145747</v>
      </c>
      <c r="AC11" s="280">
        <v>154837</v>
      </c>
      <c r="AD11" s="280">
        <v>159917</v>
      </c>
      <c r="AE11" s="280">
        <v>157007</v>
      </c>
      <c r="AF11" s="280">
        <v>87452</v>
      </c>
      <c r="AG11" s="280">
        <v>79033</v>
      </c>
      <c r="AH11" s="280">
        <v>46890</v>
      </c>
      <c r="AI11" s="280">
        <v>292000</v>
      </c>
      <c r="AJ11" s="280">
        <v>174000</v>
      </c>
      <c r="AK11" s="280">
        <v>227000</v>
      </c>
      <c r="AL11" s="280"/>
      <c r="AM11" s="280"/>
      <c r="AN11" s="280"/>
      <c r="AO11" s="280"/>
      <c r="AP11" s="280"/>
      <c r="AQ11" s="280"/>
      <c r="AR11" s="280"/>
      <c r="AS11" s="280"/>
      <c r="AT11" s="280"/>
    </row>
    <row r="12" spans="1:49" s="14" customFormat="1" ht="18" customHeight="1">
      <c r="A12" s="92" t="s">
        <v>8</v>
      </c>
      <c r="B12" s="280">
        <v>322050</v>
      </c>
      <c r="C12" s="280">
        <v>333500</v>
      </c>
      <c r="D12" s="280">
        <v>330400</v>
      </c>
      <c r="E12" s="280">
        <v>350000</v>
      </c>
      <c r="F12" s="280">
        <v>390350</v>
      </c>
      <c r="G12" s="280">
        <v>418390</v>
      </c>
      <c r="H12" s="280">
        <v>463680</v>
      </c>
      <c r="I12" s="280">
        <v>578030</v>
      </c>
      <c r="J12" s="280">
        <v>675670</v>
      </c>
      <c r="K12" s="280">
        <v>757320</v>
      </c>
      <c r="L12" s="280">
        <v>832790</v>
      </c>
      <c r="M12" s="280">
        <v>839190</v>
      </c>
      <c r="N12" s="280">
        <v>931890</v>
      </c>
      <c r="O12" s="280">
        <v>1018720</v>
      </c>
      <c r="P12" s="280">
        <v>1078587</v>
      </c>
      <c r="Q12" s="280">
        <v>1121725</v>
      </c>
      <c r="R12" s="280">
        <v>1283469</v>
      </c>
      <c r="S12" s="280">
        <v>1423668</v>
      </c>
      <c r="T12" s="280">
        <v>1470057</v>
      </c>
      <c r="U12" s="280">
        <v>1552589</v>
      </c>
      <c r="V12" s="280">
        <v>1743142</v>
      </c>
      <c r="W12" s="280">
        <v>1759402</v>
      </c>
      <c r="X12" s="280">
        <v>1807446</v>
      </c>
      <c r="Y12" s="280">
        <v>1856448</v>
      </c>
      <c r="Z12" s="280">
        <v>1919020</v>
      </c>
      <c r="AA12" s="280">
        <v>2002666</v>
      </c>
      <c r="AB12" s="280">
        <v>2072515</v>
      </c>
      <c r="AC12" s="280">
        <v>2412199</v>
      </c>
      <c r="AD12" s="280">
        <v>2446017</v>
      </c>
      <c r="AE12" s="280">
        <v>2313154</v>
      </c>
      <c r="AF12" s="280">
        <v>2509156</v>
      </c>
      <c r="AG12" s="280" t="s">
        <v>476</v>
      </c>
      <c r="AH12" s="280" t="s">
        <v>477</v>
      </c>
      <c r="AI12" s="732">
        <v>2697013</v>
      </c>
      <c r="AJ12" s="732">
        <v>2846213</v>
      </c>
      <c r="AK12" s="732">
        <v>3121069</v>
      </c>
      <c r="AL12" s="732">
        <v>3437228</v>
      </c>
      <c r="AM12" s="732">
        <v>3642585</v>
      </c>
      <c r="AN12" s="732">
        <v>3773382</v>
      </c>
      <c r="AO12" s="732">
        <v>3783618</v>
      </c>
      <c r="AP12" s="732">
        <v>968041</v>
      </c>
      <c r="AQ12" s="732">
        <v>499402</v>
      </c>
      <c r="AR12" s="732">
        <v>2767861</v>
      </c>
      <c r="AS12" s="732">
        <v>3671805</v>
      </c>
      <c r="AT12" s="731">
        <v>3946386</v>
      </c>
    </row>
    <row r="13" spans="1:49" s="14" customFormat="1" ht="18" customHeight="1">
      <c r="A13" s="92" t="s">
        <v>6</v>
      </c>
      <c r="B13" s="280">
        <v>282200</v>
      </c>
      <c r="C13" s="280">
        <v>291500</v>
      </c>
      <c r="D13" s="280">
        <v>391100</v>
      </c>
      <c r="E13" s="280">
        <v>404700</v>
      </c>
      <c r="F13" s="280">
        <v>325200</v>
      </c>
      <c r="G13" s="280">
        <v>207700</v>
      </c>
      <c r="H13" s="280">
        <v>226400</v>
      </c>
      <c r="I13" s="280">
        <v>210600</v>
      </c>
      <c r="J13" s="280">
        <v>235000</v>
      </c>
      <c r="K13" s="280">
        <v>242900</v>
      </c>
      <c r="L13" s="280">
        <v>279500</v>
      </c>
      <c r="M13" s="280">
        <v>282800</v>
      </c>
      <c r="N13" s="280">
        <v>224700</v>
      </c>
      <c r="O13" s="280">
        <v>206200</v>
      </c>
      <c r="P13" s="280">
        <v>220700</v>
      </c>
      <c r="Q13" s="280">
        <v>168200</v>
      </c>
      <c r="R13" s="280">
        <v>163400</v>
      </c>
      <c r="S13" s="280">
        <v>188400</v>
      </c>
      <c r="T13" s="280">
        <v>200700</v>
      </c>
      <c r="U13" s="280">
        <v>234800</v>
      </c>
      <c r="V13" s="280">
        <v>259568</v>
      </c>
      <c r="W13" s="280">
        <v>264216</v>
      </c>
      <c r="X13" s="280">
        <v>281513</v>
      </c>
      <c r="Y13" s="280">
        <v>280516</v>
      </c>
      <c r="Z13" s="280">
        <v>293873</v>
      </c>
      <c r="AA13" s="280">
        <v>346830</v>
      </c>
      <c r="AB13" s="280">
        <v>350314</v>
      </c>
      <c r="AC13" s="280">
        <v>443010</v>
      </c>
      <c r="AD13" s="280">
        <v>461125</v>
      </c>
      <c r="AE13" s="280">
        <v>490019</v>
      </c>
      <c r="AF13" s="280">
        <v>790300</v>
      </c>
      <c r="AG13" s="280">
        <v>860000</v>
      </c>
      <c r="AH13" s="280">
        <v>662000</v>
      </c>
      <c r="AI13" s="280">
        <v>740000</v>
      </c>
      <c r="AJ13" s="280">
        <v>751243</v>
      </c>
      <c r="AK13" s="280">
        <v>687630</v>
      </c>
      <c r="AL13" s="732">
        <v>641000</v>
      </c>
      <c r="AM13" s="732">
        <v>585000</v>
      </c>
      <c r="AN13" s="732">
        <v>540000</v>
      </c>
      <c r="AO13" s="732">
        <v>2174691</v>
      </c>
      <c r="AP13" s="732">
        <v>1044364</v>
      </c>
      <c r="AQ13" s="732">
        <v>1203537</v>
      </c>
      <c r="AR13" s="744">
        <v>1649240</v>
      </c>
      <c r="AS13" s="731">
        <v>934887</v>
      </c>
      <c r="AT13" s="731">
        <v>943074</v>
      </c>
    </row>
    <row r="14" spans="1:49" s="14" customFormat="1" ht="18" customHeight="1">
      <c r="A14" s="92" t="s">
        <v>5</v>
      </c>
      <c r="B14" s="280"/>
      <c r="C14" s="280"/>
      <c r="D14" s="280"/>
      <c r="E14" s="280"/>
      <c r="F14" s="280"/>
      <c r="G14" s="280"/>
      <c r="H14" s="280"/>
      <c r="I14" s="280"/>
      <c r="J14" s="280"/>
      <c r="K14" s="280"/>
      <c r="L14" s="280"/>
      <c r="M14" s="280">
        <v>455000</v>
      </c>
      <c r="N14" s="280">
        <v>163200</v>
      </c>
      <c r="O14" s="280">
        <v>178700</v>
      </c>
      <c r="P14" s="280">
        <v>198800</v>
      </c>
      <c r="Q14" s="280">
        <v>224600</v>
      </c>
      <c r="R14" s="280">
        <v>236800</v>
      </c>
      <c r="S14" s="280">
        <v>214500</v>
      </c>
      <c r="T14" s="280">
        <v>213700</v>
      </c>
      <c r="U14" s="280">
        <v>214100</v>
      </c>
      <c r="V14" s="280">
        <v>247147</v>
      </c>
      <c r="W14" s="280">
        <v>215237</v>
      </c>
      <c r="X14" s="280">
        <v>222009</v>
      </c>
      <c r="Y14" s="280">
        <v>265655</v>
      </c>
      <c r="Z14" s="280">
        <v>282915</v>
      </c>
      <c r="AA14" s="280">
        <v>399280</v>
      </c>
      <c r="AB14" s="280">
        <v>400947</v>
      </c>
      <c r="AC14" s="280">
        <v>430741</v>
      </c>
      <c r="AD14" s="280">
        <v>452167</v>
      </c>
      <c r="AE14" s="280">
        <v>454855</v>
      </c>
      <c r="AF14" s="280">
        <v>485849</v>
      </c>
      <c r="AG14" s="280">
        <v>540868</v>
      </c>
      <c r="AH14" s="280">
        <v>632330</v>
      </c>
      <c r="AI14" s="280"/>
      <c r="AJ14" s="280"/>
      <c r="AK14" s="280"/>
      <c r="AL14" s="280"/>
      <c r="AM14" s="280"/>
      <c r="AN14" s="280"/>
      <c r="AO14" s="280"/>
      <c r="AP14" s="280"/>
      <c r="AQ14" s="280"/>
      <c r="AR14" s="280"/>
      <c r="AS14" s="280"/>
      <c r="AT14" s="280"/>
    </row>
    <row r="15" spans="1:49" s="14" customFormat="1" ht="18" customHeight="1">
      <c r="A15" s="92" t="s">
        <v>4</v>
      </c>
      <c r="B15" s="280">
        <v>15000</v>
      </c>
      <c r="C15" s="280">
        <v>15000</v>
      </c>
      <c r="D15" s="280">
        <v>65100</v>
      </c>
      <c r="E15" s="280">
        <v>65100</v>
      </c>
      <c r="F15" s="280">
        <v>113000</v>
      </c>
      <c r="G15" s="280">
        <v>185000</v>
      </c>
      <c r="H15" s="280">
        <v>195000</v>
      </c>
      <c r="I15" s="280">
        <v>223000</v>
      </c>
      <c r="J15" s="280">
        <v>227500</v>
      </c>
      <c r="K15" s="280">
        <v>179100</v>
      </c>
      <c r="L15" s="280">
        <v>242400</v>
      </c>
      <c r="M15" s="280">
        <v>242600</v>
      </c>
      <c r="N15" s="280">
        <v>239500</v>
      </c>
      <c r="O15" s="280">
        <v>289300</v>
      </c>
      <c r="P15" s="280">
        <v>297400</v>
      </c>
      <c r="Q15" s="280">
        <v>314000</v>
      </c>
      <c r="R15" s="280">
        <v>373200</v>
      </c>
      <c r="S15" s="280">
        <v>384300</v>
      </c>
      <c r="T15" s="280">
        <v>368600</v>
      </c>
      <c r="U15" s="280">
        <v>347200</v>
      </c>
      <c r="V15" s="280">
        <v>604000</v>
      </c>
      <c r="W15" s="280"/>
      <c r="X15" s="280">
        <v>622000</v>
      </c>
      <c r="Y15" s="280">
        <v>579000</v>
      </c>
      <c r="Z15" s="280">
        <v>565000</v>
      </c>
      <c r="AA15" s="280">
        <v>577000</v>
      </c>
      <c r="AB15" s="280">
        <v>761000</v>
      </c>
      <c r="AC15" s="280">
        <v>857000</v>
      </c>
      <c r="AD15" s="280">
        <v>797000</v>
      </c>
      <c r="AE15" s="280">
        <v>697000</v>
      </c>
      <c r="AF15" s="280">
        <v>745000</v>
      </c>
      <c r="AG15" s="280">
        <v>782000</v>
      </c>
      <c r="AH15" s="280">
        <v>706000</v>
      </c>
      <c r="AI15" s="280">
        <v>838000</v>
      </c>
      <c r="AJ15" s="280">
        <v>851000</v>
      </c>
      <c r="AK15" s="280">
        <v>1013000</v>
      </c>
      <c r="AL15" s="280"/>
      <c r="AM15" s="280"/>
      <c r="AN15" s="280"/>
      <c r="AO15" s="280"/>
      <c r="AP15" s="280"/>
      <c r="AQ15" s="280"/>
      <c r="AR15" s="280"/>
      <c r="AS15" s="280"/>
      <c r="AT15" s="280"/>
    </row>
    <row r="16" spans="1:49" s="14" customFormat="1" ht="18" customHeight="1">
      <c r="A16" s="92" t="s">
        <v>3</v>
      </c>
      <c r="B16" s="280">
        <v>4116000</v>
      </c>
      <c r="C16" s="280">
        <v>4159800</v>
      </c>
      <c r="D16" s="280">
        <v>4091200</v>
      </c>
      <c r="E16" s="280">
        <v>3951800</v>
      </c>
      <c r="F16" s="280">
        <v>4461400</v>
      </c>
      <c r="G16" s="280">
        <v>4337300</v>
      </c>
      <c r="H16" s="280">
        <v>3825000</v>
      </c>
      <c r="I16" s="280">
        <v>4386900</v>
      </c>
      <c r="J16" s="280">
        <v>5125900</v>
      </c>
      <c r="K16" s="280">
        <v>5641500</v>
      </c>
      <c r="L16" s="280">
        <v>5364900</v>
      </c>
      <c r="M16" s="280">
        <v>4818600</v>
      </c>
      <c r="N16" s="280">
        <v>4685000</v>
      </c>
      <c r="O16" s="280">
        <v>5581500</v>
      </c>
      <c r="P16" s="280">
        <v>5801600</v>
      </c>
      <c r="Q16" s="280">
        <v>6395500</v>
      </c>
      <c r="R16" s="280">
        <v>7183100</v>
      </c>
      <c r="S16" s="280">
        <v>7274200</v>
      </c>
      <c r="T16" s="280">
        <v>6479500</v>
      </c>
      <c r="U16" s="280">
        <v>7403800</v>
      </c>
      <c r="V16" s="280">
        <v>8000757</v>
      </c>
      <c r="W16" s="280">
        <v>7948374</v>
      </c>
      <c r="X16" s="280">
        <v>8052660</v>
      </c>
      <c r="Y16" s="280">
        <v>9159815</v>
      </c>
      <c r="Z16" s="280">
        <v>9878598</v>
      </c>
      <c r="AA16" s="280">
        <v>11844657</v>
      </c>
      <c r="AB16" s="280">
        <v>12932671</v>
      </c>
      <c r="AC16" s="280">
        <v>12870324</v>
      </c>
      <c r="AD16" s="280">
        <v>13135437</v>
      </c>
      <c r="AE16" s="280">
        <v>12503629</v>
      </c>
      <c r="AF16" s="280">
        <v>15781210</v>
      </c>
      <c r="AG16" s="280">
        <v>16407785</v>
      </c>
      <c r="AH16" s="280">
        <v>17082453</v>
      </c>
      <c r="AI16" s="280"/>
      <c r="AJ16" s="280"/>
      <c r="AK16" s="280"/>
      <c r="AL16" s="280"/>
      <c r="AM16" s="280"/>
      <c r="AN16" s="280"/>
      <c r="AO16" s="280"/>
      <c r="AP16" s="280"/>
      <c r="AQ16" s="280"/>
      <c r="AR16" s="280"/>
      <c r="AS16" s="280"/>
      <c r="AT16" s="280"/>
    </row>
    <row r="17" spans="1:47" s="14" customFormat="1" ht="18" customHeight="1">
      <c r="A17" s="92" t="s">
        <v>32</v>
      </c>
      <c r="B17" s="280">
        <v>387600</v>
      </c>
      <c r="C17" s="280">
        <v>324800</v>
      </c>
      <c r="D17" s="280">
        <v>401700</v>
      </c>
      <c r="E17" s="280">
        <v>407100</v>
      </c>
      <c r="F17" s="280">
        <v>498500</v>
      </c>
      <c r="G17" s="280">
        <v>450900</v>
      </c>
      <c r="H17" s="280">
        <v>441100</v>
      </c>
      <c r="I17" s="280">
        <v>456100</v>
      </c>
      <c r="J17" s="280">
        <v>410300</v>
      </c>
      <c r="K17" s="280">
        <v>266800</v>
      </c>
      <c r="L17" s="280">
        <v>292100</v>
      </c>
      <c r="M17" s="280">
        <v>289700</v>
      </c>
      <c r="N17" s="280">
        <v>216400</v>
      </c>
      <c r="O17" s="280">
        <v>188500</v>
      </c>
      <c r="P17" s="280">
        <v>199200</v>
      </c>
      <c r="Q17" s="280">
        <v>236400</v>
      </c>
      <c r="R17" s="280">
        <v>224000</v>
      </c>
      <c r="S17" s="280">
        <v>217800</v>
      </c>
      <c r="T17" s="280">
        <v>220200</v>
      </c>
      <c r="U17" s="280">
        <v>190000</v>
      </c>
      <c r="V17" s="280"/>
      <c r="W17" s="280"/>
      <c r="X17" s="280"/>
      <c r="Y17" s="280"/>
      <c r="Z17" s="280">
        <v>1845000</v>
      </c>
      <c r="AA17" s="280">
        <v>2172519</v>
      </c>
      <c r="AB17" s="280">
        <v>2470127</v>
      </c>
      <c r="AC17" s="280">
        <v>2780989</v>
      </c>
      <c r="AD17" s="280">
        <v>2910533</v>
      </c>
      <c r="AE17" s="280">
        <v>2754355</v>
      </c>
      <c r="AF17" s="280">
        <v>3027512</v>
      </c>
      <c r="AG17" s="280">
        <v>3437608</v>
      </c>
      <c r="AH17" s="280">
        <v>4068982</v>
      </c>
      <c r="AI17" s="280">
        <v>4670380</v>
      </c>
      <c r="AJ17" s="280">
        <v>4879395</v>
      </c>
      <c r="AK17" s="280">
        <v>4841150</v>
      </c>
      <c r="AL17" s="731">
        <v>4912186</v>
      </c>
      <c r="AM17" s="731">
        <v>5013430</v>
      </c>
      <c r="AN17" s="731">
        <v>5371000</v>
      </c>
      <c r="AO17" s="731">
        <v>5565000</v>
      </c>
      <c r="AP17" s="731">
        <v>2771000</v>
      </c>
      <c r="AQ17" s="731">
        <v>3836000</v>
      </c>
      <c r="AR17" s="731">
        <v>5721000</v>
      </c>
      <c r="AS17" s="731">
        <v>6822000</v>
      </c>
      <c r="AT17" s="731">
        <v>7404408</v>
      </c>
    </row>
    <row r="18" spans="1:47" s="14" customFormat="1" ht="18" customHeight="1">
      <c r="A18" s="92" t="s">
        <v>1</v>
      </c>
      <c r="B18" s="280">
        <v>257400</v>
      </c>
      <c r="C18" s="280">
        <v>278300</v>
      </c>
      <c r="D18" s="280">
        <v>253100</v>
      </c>
      <c r="E18" s="280">
        <v>236700</v>
      </c>
      <c r="F18" s="280">
        <v>245600</v>
      </c>
      <c r="G18" s="280">
        <v>253900</v>
      </c>
      <c r="H18" s="280">
        <v>237700</v>
      </c>
      <c r="I18" s="280">
        <v>257900</v>
      </c>
      <c r="J18" s="280">
        <v>303500</v>
      </c>
      <c r="K18" s="280">
        <v>365300</v>
      </c>
      <c r="L18" s="280">
        <v>407200</v>
      </c>
      <c r="M18" s="280">
        <v>292500</v>
      </c>
      <c r="N18" s="280">
        <v>246000</v>
      </c>
      <c r="O18" s="280">
        <v>219000</v>
      </c>
      <c r="P18" s="280">
        <v>234700</v>
      </c>
      <c r="Q18" s="280"/>
      <c r="R18" s="280"/>
      <c r="S18" s="280">
        <v>49600</v>
      </c>
      <c r="T18" s="280">
        <v>48800</v>
      </c>
      <c r="U18" s="280">
        <v>77700</v>
      </c>
      <c r="V18" s="280">
        <v>89628</v>
      </c>
      <c r="W18" s="280">
        <v>48517</v>
      </c>
      <c r="X18" s="280">
        <v>47075</v>
      </c>
      <c r="Y18" s="280">
        <v>50977</v>
      </c>
      <c r="Z18" s="280">
        <v>49888</v>
      </c>
      <c r="AA18" s="280">
        <v>53880</v>
      </c>
      <c r="AB18" s="280">
        <v>58679</v>
      </c>
      <c r="AC18" s="280">
        <v>61589</v>
      </c>
      <c r="AD18" s="280">
        <v>62467</v>
      </c>
      <c r="AE18" s="280"/>
      <c r="AF18" s="280">
        <v>1086525</v>
      </c>
      <c r="AG18" s="280">
        <v>1217671</v>
      </c>
      <c r="AH18" s="280">
        <v>1362113</v>
      </c>
      <c r="AI18" s="280">
        <v>1543144</v>
      </c>
      <c r="AJ18" s="280">
        <v>1574242</v>
      </c>
      <c r="AK18" s="280">
        <v>1496722</v>
      </c>
      <c r="AL18" s="280"/>
      <c r="AM18" s="280"/>
      <c r="AN18" s="280"/>
      <c r="AO18" s="280"/>
      <c r="AP18" s="280"/>
      <c r="AQ18" s="280"/>
      <c r="AR18" s="280"/>
      <c r="AS18" s="280"/>
      <c r="AT18" s="280"/>
    </row>
    <row r="19" spans="1:47" s="14" customFormat="1" ht="18" customHeight="1">
      <c r="A19" s="92" t="s">
        <v>0</v>
      </c>
      <c r="B19" s="280">
        <v>412300</v>
      </c>
      <c r="C19" s="280">
        <v>535200</v>
      </c>
      <c r="D19" s="280">
        <v>448600</v>
      </c>
      <c r="E19" s="280">
        <v>449200</v>
      </c>
      <c r="F19" s="280">
        <v>440700</v>
      </c>
      <c r="G19" s="280">
        <v>453100</v>
      </c>
      <c r="H19" s="280">
        <v>451500</v>
      </c>
      <c r="I19" s="280">
        <v>459900</v>
      </c>
      <c r="J19" s="280">
        <v>525100</v>
      </c>
      <c r="K19" s="280">
        <v>583400</v>
      </c>
      <c r="L19" s="280">
        <v>601300</v>
      </c>
      <c r="M19" s="280">
        <v>740200</v>
      </c>
      <c r="N19" s="280">
        <v>677900</v>
      </c>
      <c r="O19" s="280">
        <v>594600</v>
      </c>
      <c r="P19" s="280">
        <v>675300</v>
      </c>
      <c r="Q19" s="280">
        <v>625700</v>
      </c>
      <c r="R19" s="280">
        <v>653700</v>
      </c>
      <c r="S19" s="280">
        <v>790100</v>
      </c>
      <c r="T19" s="280">
        <v>788900</v>
      </c>
      <c r="U19" s="280">
        <v>651000</v>
      </c>
      <c r="V19" s="280">
        <v>607976</v>
      </c>
      <c r="W19" s="280">
        <v>308096</v>
      </c>
      <c r="X19" s="280">
        <v>250532</v>
      </c>
      <c r="Y19" s="280">
        <v>200857</v>
      </c>
      <c r="Z19" s="280">
        <v>225021</v>
      </c>
      <c r="AA19" s="280">
        <v>243022</v>
      </c>
      <c r="AB19" s="280">
        <v>239045</v>
      </c>
      <c r="AC19" s="280">
        <v>254783</v>
      </c>
      <c r="AD19" s="280">
        <v>264404</v>
      </c>
      <c r="AE19" s="280">
        <v>261480</v>
      </c>
      <c r="AF19" s="280">
        <v>1004680</v>
      </c>
      <c r="AG19" s="280">
        <v>1002267</v>
      </c>
      <c r="AH19" s="280">
        <v>963067</v>
      </c>
      <c r="AI19" s="280">
        <v>1194993</v>
      </c>
      <c r="AJ19" s="280">
        <v>1323864</v>
      </c>
      <c r="AK19" s="280">
        <v>1470070</v>
      </c>
      <c r="AL19" s="732">
        <v>1522477</v>
      </c>
      <c r="AM19" s="732">
        <v>1657622</v>
      </c>
      <c r="AN19" s="732">
        <v>1746574</v>
      </c>
      <c r="AO19" s="732">
        <v>1542994</v>
      </c>
      <c r="AP19" s="732">
        <v>431975</v>
      </c>
      <c r="AQ19" s="280">
        <v>747404</v>
      </c>
      <c r="AR19" s="280">
        <v>1560170</v>
      </c>
      <c r="AS19" s="280">
        <v>1930952</v>
      </c>
      <c r="AT19" s="280">
        <v>2288379</v>
      </c>
    </row>
    <row r="21" spans="1:47" s="14" customFormat="1" ht="18" customHeight="1">
      <c r="A21" s="241" t="s">
        <v>434</v>
      </c>
    </row>
    <row r="22" spans="1:47" ht="18" customHeight="1">
      <c r="A22" s="241" t="s">
        <v>544</v>
      </c>
    </row>
    <row r="23" spans="1:47" ht="18" customHeight="1">
      <c r="A23" s="241" t="s">
        <v>545</v>
      </c>
    </row>
    <row r="24" spans="1:47" ht="18" customHeight="1">
      <c r="A24" s="241" t="s">
        <v>2767</v>
      </c>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row>
    <row r="25" spans="1:47" ht="18" customHeight="1">
      <c r="A25" s="241" t="s">
        <v>2788</v>
      </c>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row>
    <row r="26" spans="1:47" ht="18" customHeight="1">
      <c r="A26" s="241" t="s">
        <v>2876</v>
      </c>
      <c r="V26" s="427"/>
      <c r="W26" s="427"/>
      <c r="X26" s="427"/>
      <c r="Y26" s="427"/>
      <c r="Z26" s="427"/>
      <c r="AA26" s="427"/>
      <c r="AB26" s="427"/>
      <c r="AC26" s="425"/>
      <c r="AD26" s="425"/>
      <c r="AE26" s="425"/>
      <c r="AF26" s="425"/>
      <c r="AG26" s="425"/>
      <c r="AH26" s="425"/>
      <c r="AI26" s="425"/>
      <c r="AJ26" s="425"/>
      <c r="AK26" s="425"/>
      <c r="AL26" s="429"/>
      <c r="AM26" s="429"/>
      <c r="AN26" s="429"/>
      <c r="AO26" s="429"/>
      <c r="AP26" s="429"/>
      <c r="AQ26" s="428"/>
      <c r="AR26" s="428"/>
      <c r="AS26" s="428"/>
      <c r="AT26" s="428"/>
    </row>
    <row r="27" spans="1:47" ht="18" customHeight="1">
      <c r="A27" s="241" t="s">
        <v>3590</v>
      </c>
    </row>
    <row r="28" spans="1:47" ht="18" customHeight="1">
      <c r="AU28" s="253"/>
    </row>
    <row r="30" spans="1:47" ht="18" customHeight="1">
      <c r="V30" s="428"/>
      <c r="W30" s="428"/>
      <c r="X30" s="428"/>
      <c r="Y30" s="428"/>
      <c r="Z30" s="428"/>
      <c r="AA30" s="428"/>
      <c r="AB30" s="428"/>
      <c r="AC30" s="428"/>
      <c r="AD30" s="428"/>
      <c r="AE30" s="428"/>
      <c r="AF30" s="428"/>
      <c r="AG30" s="428"/>
      <c r="AH30" s="428"/>
      <c r="AI30" s="428"/>
      <c r="AJ30" s="428"/>
      <c r="AK30" s="428"/>
      <c r="AL30" s="428"/>
      <c r="AM30" s="428"/>
      <c r="AN30" s="428"/>
      <c r="AO30" s="428"/>
      <c r="AP30" s="428"/>
      <c r="AQ30" s="428"/>
      <c r="AR30" s="428"/>
      <c r="AS30" s="428"/>
      <c r="AT30" s="428"/>
    </row>
  </sheetData>
  <mergeCells count="1">
    <mergeCell ref="B2:AQ2"/>
  </mergeCells>
  <hyperlinks>
    <hyperlink ref="AV3" location="Content!A1" display="Back to content page" xr:uid="{00000000-0004-0000-BE00-00000000000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codeName="Sheet192"/>
  <dimension ref="A1:AC24"/>
  <sheetViews>
    <sheetView workbookViewId="0">
      <selection activeCell="K20" sqref="K20"/>
    </sheetView>
  </sheetViews>
  <sheetFormatPr defaultColWidth="8.7265625" defaultRowHeight="14.5"/>
  <cols>
    <col min="1" max="1" width="32.54296875" customWidth="1"/>
    <col min="2" max="9" width="8.7265625" bestFit="1" customWidth="1"/>
    <col min="10" max="10" width="9.26953125" bestFit="1" customWidth="1"/>
    <col min="11" max="23" width="8.7265625" bestFit="1" customWidth="1"/>
    <col min="24" max="26" width="8.7265625" customWidth="1"/>
  </cols>
  <sheetData>
    <row r="1" spans="1:29">
      <c r="A1" s="18" t="s">
        <v>3153</v>
      </c>
      <c r="B1" s="17"/>
      <c r="C1" s="17"/>
      <c r="D1" s="17"/>
      <c r="E1" s="17"/>
      <c r="F1" s="17"/>
      <c r="G1" s="17"/>
      <c r="H1" s="17"/>
      <c r="I1" s="17"/>
      <c r="J1" s="17"/>
      <c r="K1" s="17"/>
      <c r="L1" s="17"/>
      <c r="M1" s="17"/>
      <c r="N1" s="17"/>
      <c r="O1" s="17"/>
      <c r="P1" s="17"/>
      <c r="Q1" s="17"/>
      <c r="R1" s="17"/>
      <c r="S1" s="17"/>
      <c r="T1" s="17"/>
      <c r="U1" s="17"/>
      <c r="V1" s="17"/>
      <c r="W1" s="17"/>
      <c r="X1" s="17"/>
      <c r="Y1" s="17"/>
      <c r="Z1" s="17"/>
    </row>
    <row r="2" spans="1:29">
      <c r="A2" s="252" t="s">
        <v>31</v>
      </c>
      <c r="B2" s="242" t="s">
        <v>438</v>
      </c>
      <c r="C2" s="242" t="s">
        <v>445</v>
      </c>
      <c r="D2" s="242" t="s">
        <v>446</v>
      </c>
      <c r="E2" s="242" t="s">
        <v>447</v>
      </c>
      <c r="F2" s="242" t="s">
        <v>448</v>
      </c>
      <c r="G2" s="242" t="s">
        <v>439</v>
      </c>
      <c r="H2" s="242" t="s">
        <v>440</v>
      </c>
      <c r="I2" s="242" t="s">
        <v>441</v>
      </c>
      <c r="J2" s="242" t="s">
        <v>34</v>
      </c>
      <c r="K2" s="242" t="s">
        <v>442</v>
      </c>
      <c r="L2" s="242" t="s">
        <v>33</v>
      </c>
      <c r="M2" s="242">
        <v>2011</v>
      </c>
      <c r="N2" s="242">
        <v>2012</v>
      </c>
      <c r="O2" s="242">
        <v>2013</v>
      </c>
      <c r="P2" s="242">
        <v>2014</v>
      </c>
      <c r="Q2" s="242">
        <v>2015</v>
      </c>
      <c r="R2" s="242">
        <v>2016</v>
      </c>
      <c r="S2" s="242">
        <v>2017</v>
      </c>
      <c r="T2" s="242">
        <v>2018</v>
      </c>
      <c r="U2" s="242">
        <v>2019</v>
      </c>
      <c r="V2" s="242">
        <v>2020</v>
      </c>
      <c r="W2" s="242">
        <v>2021</v>
      </c>
      <c r="X2" s="242">
        <v>2022</v>
      </c>
      <c r="Y2" s="242">
        <v>2023</v>
      </c>
      <c r="Z2" s="242">
        <v>2024</v>
      </c>
      <c r="AB2" s="1" t="s">
        <v>528</v>
      </c>
    </row>
    <row r="3" spans="1:29">
      <c r="A3" s="92" t="s">
        <v>13</v>
      </c>
      <c r="B3" s="296"/>
      <c r="C3" s="296"/>
      <c r="D3" s="296"/>
      <c r="E3" s="296"/>
      <c r="F3" s="296"/>
      <c r="G3" s="296"/>
      <c r="H3" s="296"/>
      <c r="I3" s="296"/>
      <c r="J3" s="744">
        <v>122712</v>
      </c>
      <c r="K3" s="744">
        <v>81385</v>
      </c>
      <c r="L3" s="744">
        <v>50929</v>
      </c>
      <c r="M3" s="744">
        <v>43417</v>
      </c>
      <c r="N3" s="744">
        <v>42862</v>
      </c>
      <c r="O3" s="744">
        <v>45526</v>
      </c>
      <c r="P3" s="744">
        <v>57707</v>
      </c>
      <c r="Q3" s="744">
        <v>40568</v>
      </c>
      <c r="R3" s="744">
        <v>31625</v>
      </c>
      <c r="S3" s="744">
        <v>53942</v>
      </c>
      <c r="T3" s="744">
        <v>44454</v>
      </c>
      <c r="U3" s="744">
        <v>33095</v>
      </c>
      <c r="V3" s="744">
        <v>19722</v>
      </c>
      <c r="W3" s="744">
        <v>19293.440000000002</v>
      </c>
      <c r="X3" s="296"/>
      <c r="Y3" s="296"/>
      <c r="Z3" s="296"/>
    </row>
    <row r="4" spans="1:29">
      <c r="A4" s="92" t="s">
        <v>12</v>
      </c>
      <c r="B4" s="296"/>
      <c r="C4" s="296"/>
      <c r="D4" s="296"/>
      <c r="E4" s="296"/>
      <c r="F4" s="296"/>
      <c r="G4" s="296"/>
      <c r="H4" s="296"/>
      <c r="I4" s="744">
        <v>1098</v>
      </c>
      <c r="J4" s="744">
        <v>1068</v>
      </c>
      <c r="K4" s="744">
        <v>937</v>
      </c>
      <c r="L4" s="744">
        <v>807</v>
      </c>
      <c r="M4" s="744">
        <v>825</v>
      </c>
      <c r="N4" s="744">
        <v>1005</v>
      </c>
      <c r="O4" s="744">
        <v>936</v>
      </c>
      <c r="P4" s="744">
        <v>800</v>
      </c>
      <c r="Q4" s="744">
        <v>686</v>
      </c>
      <c r="R4" s="744"/>
      <c r="S4" s="744"/>
      <c r="T4" s="744"/>
      <c r="U4" s="744"/>
      <c r="V4" s="744"/>
      <c r="W4" s="744"/>
      <c r="X4" s="191"/>
      <c r="Y4" s="191"/>
      <c r="Z4" s="191"/>
      <c r="AC4" s="14"/>
    </row>
    <row r="5" spans="1:29">
      <c r="A5" s="92" t="s">
        <v>483</v>
      </c>
      <c r="B5" s="296"/>
      <c r="C5" s="296"/>
      <c r="D5" s="296"/>
      <c r="E5" s="296"/>
      <c r="F5" s="296"/>
      <c r="G5" s="296"/>
      <c r="H5" s="296"/>
      <c r="I5" s="296"/>
      <c r="J5" s="296"/>
      <c r="K5" s="296"/>
      <c r="L5" s="296"/>
      <c r="M5" s="296"/>
      <c r="N5" s="296"/>
      <c r="O5" s="296"/>
      <c r="P5" s="296"/>
      <c r="Q5" s="296"/>
      <c r="R5" s="296"/>
      <c r="S5" s="296"/>
      <c r="T5" s="296"/>
      <c r="U5" s="296"/>
      <c r="V5" s="296"/>
      <c r="W5" s="296"/>
      <c r="X5" s="296"/>
      <c r="Y5" s="296"/>
      <c r="Z5" s="296"/>
    </row>
    <row r="6" spans="1:29">
      <c r="A6" s="92" t="s">
        <v>89</v>
      </c>
      <c r="B6" s="296"/>
      <c r="C6" s="296"/>
      <c r="D6" s="296"/>
      <c r="E6" s="296"/>
      <c r="F6" s="296"/>
      <c r="G6" s="296"/>
      <c r="H6" s="296"/>
      <c r="I6" s="296"/>
      <c r="J6" s="296"/>
      <c r="K6" s="296"/>
      <c r="L6" s="296"/>
      <c r="M6" s="296"/>
      <c r="N6" s="296"/>
      <c r="O6" s="296"/>
      <c r="P6" s="296"/>
      <c r="Q6" s="296"/>
      <c r="R6" s="296"/>
      <c r="S6" s="296"/>
      <c r="T6" s="296"/>
      <c r="U6" s="296"/>
      <c r="V6" s="296"/>
      <c r="W6" s="296"/>
      <c r="X6" s="296"/>
      <c r="Y6" s="296"/>
      <c r="Z6" s="296"/>
    </row>
    <row r="7" spans="1:29">
      <c r="A7" s="92" t="s">
        <v>482</v>
      </c>
      <c r="B7" s="296"/>
      <c r="C7" s="296"/>
      <c r="D7" s="296"/>
      <c r="E7" s="296"/>
      <c r="F7" s="296"/>
      <c r="G7" s="296"/>
      <c r="H7" s="296"/>
      <c r="I7" s="296"/>
      <c r="J7" s="296"/>
      <c r="K7" s="296"/>
      <c r="L7" s="296"/>
      <c r="M7" s="296"/>
      <c r="N7" s="296"/>
      <c r="O7" s="296"/>
      <c r="P7" s="296"/>
      <c r="Q7" s="296"/>
      <c r="R7" s="296"/>
      <c r="S7" s="296"/>
      <c r="T7" s="296"/>
      <c r="U7" s="296"/>
      <c r="V7" s="296"/>
      <c r="W7" s="296"/>
      <c r="X7" s="296"/>
      <c r="Y7" s="296"/>
      <c r="Z7" s="296"/>
    </row>
    <row r="8" spans="1:29">
      <c r="A8" s="92" t="s">
        <v>11</v>
      </c>
      <c r="B8" s="296"/>
      <c r="C8" s="296"/>
      <c r="D8" s="296"/>
      <c r="E8" s="296"/>
      <c r="F8" s="296"/>
      <c r="G8" s="296"/>
      <c r="H8" s="296"/>
      <c r="I8" s="296"/>
      <c r="J8" s="296"/>
      <c r="K8" s="296"/>
      <c r="L8" s="296"/>
      <c r="M8" s="296"/>
      <c r="N8" s="296"/>
      <c r="O8" s="296"/>
      <c r="P8" s="296"/>
      <c r="Q8" s="296"/>
      <c r="R8" s="296"/>
      <c r="S8" s="296"/>
      <c r="T8" s="296"/>
      <c r="U8" s="296"/>
      <c r="V8" s="296"/>
      <c r="W8" s="296"/>
      <c r="X8" s="296"/>
      <c r="Y8" s="296"/>
      <c r="Z8" s="296"/>
    </row>
    <row r="9" spans="1:29">
      <c r="A9" s="92" t="s">
        <v>10</v>
      </c>
      <c r="B9" s="296"/>
      <c r="C9" s="296"/>
      <c r="D9" s="296"/>
      <c r="E9" s="296"/>
      <c r="F9" s="296"/>
      <c r="G9" s="296"/>
      <c r="H9" s="296"/>
      <c r="I9" s="296"/>
      <c r="J9" s="296"/>
      <c r="K9" s="296"/>
      <c r="L9" s="296"/>
      <c r="M9" s="296"/>
      <c r="N9" s="296"/>
      <c r="O9" s="296"/>
      <c r="P9" s="296"/>
      <c r="Q9" s="296"/>
      <c r="R9" s="296"/>
      <c r="S9" s="296"/>
      <c r="T9" s="296"/>
      <c r="U9" s="296"/>
      <c r="V9" s="296"/>
      <c r="W9" s="296"/>
      <c r="X9" s="296"/>
      <c r="Y9" s="296"/>
      <c r="Z9" s="296"/>
    </row>
    <row r="10" spans="1:29">
      <c r="A10" s="92" t="s">
        <v>9</v>
      </c>
      <c r="B10" s="296"/>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row>
    <row r="11" spans="1:29">
      <c r="A11" s="92" t="s">
        <v>8</v>
      </c>
      <c r="B11" s="526">
        <v>41269</v>
      </c>
      <c r="C11" s="526">
        <v>38861</v>
      </c>
      <c r="D11" s="526">
        <v>44776</v>
      </c>
      <c r="E11" s="526">
        <v>44367</v>
      </c>
      <c r="F11" s="526">
        <v>48430</v>
      </c>
      <c r="G11" s="526">
        <v>49105</v>
      </c>
      <c r="H11" s="752">
        <v>45607</v>
      </c>
      <c r="I11" s="752">
        <v>47557</v>
      </c>
      <c r="J11" s="752">
        <v>44674</v>
      </c>
      <c r="K11" s="752">
        <v>42325</v>
      </c>
      <c r="L11" s="752">
        <v>48259</v>
      </c>
      <c r="M11" s="752">
        <v>45121</v>
      </c>
      <c r="N11" s="752">
        <v>47074</v>
      </c>
      <c r="O11" s="752">
        <v>37266</v>
      </c>
      <c r="P11" s="752">
        <v>41973</v>
      </c>
      <c r="Q11" s="752">
        <v>39058</v>
      </c>
      <c r="R11" s="752">
        <v>37800</v>
      </c>
      <c r="S11" s="752">
        <v>45109</v>
      </c>
      <c r="T11" s="752">
        <v>67441</v>
      </c>
      <c r="U11" s="752">
        <v>63651.839999999997</v>
      </c>
      <c r="V11" s="752">
        <v>25694.29</v>
      </c>
      <c r="W11" s="738">
        <v>25087</v>
      </c>
      <c r="X11" s="191">
        <v>45882</v>
      </c>
      <c r="Y11" s="191">
        <v>49275</v>
      </c>
      <c r="Z11" s="731">
        <v>59177</v>
      </c>
      <c r="AC11" s="14"/>
    </row>
    <row r="12" spans="1:29">
      <c r="A12" s="92" t="s">
        <v>6</v>
      </c>
      <c r="B12" s="296"/>
      <c r="C12" s="296"/>
      <c r="D12" s="296"/>
      <c r="E12" s="296"/>
      <c r="F12" s="296"/>
      <c r="G12" s="296"/>
      <c r="H12" s="296"/>
      <c r="I12" s="296"/>
      <c r="J12" s="296"/>
      <c r="K12" s="296"/>
      <c r="L12" s="296"/>
      <c r="M12" s="296"/>
      <c r="N12" s="296"/>
      <c r="O12" s="296"/>
      <c r="P12" s="296"/>
      <c r="Q12" s="296"/>
      <c r="R12" s="296"/>
      <c r="S12" s="296"/>
      <c r="T12" s="296"/>
      <c r="U12" s="752">
        <v>17463</v>
      </c>
      <c r="V12" s="752">
        <v>9203</v>
      </c>
      <c r="W12" s="752">
        <v>619</v>
      </c>
      <c r="X12" s="749">
        <v>12145</v>
      </c>
      <c r="Y12" s="731">
        <v>9972</v>
      </c>
      <c r="Z12" s="731">
        <v>11486</v>
      </c>
      <c r="AC12" s="14"/>
    </row>
    <row r="13" spans="1:29">
      <c r="A13" s="92" t="s">
        <v>5</v>
      </c>
      <c r="B13" s="296"/>
      <c r="C13" s="296"/>
      <c r="D13" s="296"/>
      <c r="E13" s="296"/>
      <c r="F13" s="296"/>
      <c r="G13" s="296"/>
      <c r="H13" s="296"/>
      <c r="I13" s="296"/>
      <c r="J13" s="296"/>
      <c r="K13" s="296"/>
      <c r="L13" s="296"/>
      <c r="M13" s="296"/>
      <c r="N13" s="296"/>
      <c r="O13" s="296"/>
      <c r="P13" s="296"/>
      <c r="Q13" s="296"/>
      <c r="R13" s="296"/>
      <c r="S13" s="296"/>
      <c r="T13" s="296"/>
      <c r="U13" s="296"/>
      <c r="V13" s="296"/>
      <c r="W13" s="296"/>
      <c r="X13" s="296"/>
      <c r="Y13" s="296"/>
      <c r="Z13" s="296"/>
    </row>
    <row r="14" spans="1:29">
      <c r="A14" s="92" t="s">
        <v>4</v>
      </c>
      <c r="B14" s="296"/>
      <c r="C14" s="296"/>
      <c r="D14" s="296"/>
      <c r="E14" s="296"/>
      <c r="F14" s="296"/>
      <c r="G14" s="296"/>
      <c r="H14" s="296"/>
      <c r="I14" s="296"/>
      <c r="J14" s="296"/>
      <c r="K14" s="296"/>
      <c r="L14" s="296"/>
      <c r="M14" s="296"/>
      <c r="N14" s="296"/>
      <c r="O14" s="296"/>
      <c r="P14" s="296"/>
      <c r="Q14" s="296"/>
      <c r="R14" s="296"/>
      <c r="S14" s="296"/>
      <c r="T14" s="296"/>
      <c r="U14" s="296"/>
      <c r="V14" s="296"/>
      <c r="W14" s="296"/>
      <c r="X14" s="296"/>
      <c r="Y14" s="296"/>
      <c r="Z14" s="296"/>
    </row>
    <row r="15" spans="1:29">
      <c r="A15" s="92" t="s">
        <v>3</v>
      </c>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row>
    <row r="16" spans="1:29">
      <c r="A16" s="92" t="s">
        <v>32</v>
      </c>
      <c r="B16" s="296"/>
      <c r="C16" s="296"/>
      <c r="D16" s="296"/>
      <c r="E16" s="296"/>
      <c r="F16" s="296"/>
      <c r="G16" s="296"/>
      <c r="H16" s="752">
        <v>34524</v>
      </c>
      <c r="I16" s="752">
        <v>31542</v>
      </c>
      <c r="J16" s="752">
        <v>32872</v>
      </c>
      <c r="K16" s="752">
        <v>27237</v>
      </c>
      <c r="L16" s="752">
        <v>28861</v>
      </c>
      <c r="M16" s="752">
        <v>39601</v>
      </c>
      <c r="N16" s="752">
        <v>52790</v>
      </c>
      <c r="O16" s="752">
        <v>28448</v>
      </c>
      <c r="P16" s="752">
        <v>29594.639999999999</v>
      </c>
      <c r="Q16" s="752">
        <v>30023</v>
      </c>
      <c r="R16" s="731">
        <v>27362</v>
      </c>
      <c r="S16" s="731">
        <v>27449</v>
      </c>
      <c r="T16" s="731">
        <v>27910</v>
      </c>
      <c r="U16" s="731">
        <v>28202</v>
      </c>
      <c r="V16" s="731">
        <v>24452</v>
      </c>
      <c r="W16" s="731">
        <v>30028</v>
      </c>
      <c r="X16" s="731">
        <v>35115</v>
      </c>
      <c r="Y16" s="731">
        <v>36265.01</v>
      </c>
      <c r="Z16" s="731">
        <v>42884.492989999999</v>
      </c>
      <c r="AC16" s="14"/>
    </row>
    <row r="17" spans="1:26">
      <c r="A17" s="92" t="s">
        <v>1</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row>
    <row r="18" spans="1:26">
      <c r="A18" s="92" t="s">
        <v>0</v>
      </c>
      <c r="B18" s="296"/>
      <c r="C18" s="296"/>
      <c r="D18" s="296"/>
      <c r="E18" s="296"/>
      <c r="F18" s="296"/>
      <c r="G18" s="296"/>
      <c r="H18" s="296"/>
      <c r="I18" s="296"/>
      <c r="J18" s="296"/>
      <c r="K18" s="296"/>
      <c r="L18" s="296"/>
      <c r="M18" s="296"/>
      <c r="N18" s="296"/>
      <c r="O18" s="296"/>
      <c r="P18" s="296"/>
      <c r="Q18" s="296"/>
      <c r="R18" s="296"/>
      <c r="S18" s="296"/>
      <c r="T18" s="296"/>
      <c r="U18" s="296"/>
      <c r="V18" s="296"/>
      <c r="W18" s="296">
        <v>17124</v>
      </c>
      <c r="X18" s="296">
        <v>15214</v>
      </c>
      <c r="Y18" s="296">
        <v>15887.3176</v>
      </c>
      <c r="Z18" s="296">
        <v>17024.968099999998</v>
      </c>
    </row>
    <row r="20" spans="1:26">
      <c r="A20" s="94" t="s">
        <v>20</v>
      </c>
    </row>
    <row r="21" spans="1:26">
      <c r="A21" s="241" t="s">
        <v>2767</v>
      </c>
    </row>
    <row r="22" spans="1:26">
      <c r="A22" s="241" t="s">
        <v>2788</v>
      </c>
    </row>
    <row r="23" spans="1:26">
      <c r="A23" s="241" t="s">
        <v>2876</v>
      </c>
    </row>
    <row r="24" spans="1:26">
      <c r="A24" s="241" t="s">
        <v>3590</v>
      </c>
    </row>
  </sheetData>
  <hyperlinks>
    <hyperlink ref="AB2" location="Content!A1" display="Back to content page" xr:uid="{00000000-0004-0000-BF00-00000000000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codeName="Sheet193"/>
  <dimension ref="A1:AS29"/>
  <sheetViews>
    <sheetView topLeftCell="A13" zoomScale="91" zoomScaleNormal="91" workbookViewId="0">
      <selection activeCell="K24" sqref="K24"/>
    </sheetView>
  </sheetViews>
  <sheetFormatPr defaultColWidth="9.26953125" defaultRowHeight="18" customHeight="1"/>
  <cols>
    <col min="1" max="1" width="33.54296875" style="44" customWidth="1"/>
    <col min="2" max="21" width="10.453125" style="253" customWidth="1"/>
    <col min="22" max="26" width="10.453125" style="253" bestFit="1" customWidth="1"/>
    <col min="27" max="31" width="11.54296875" style="253" bestFit="1" customWidth="1"/>
    <col min="32" max="32" width="9.26953125" style="253" bestFit="1" customWidth="1"/>
    <col min="33" max="42" width="9.26953125" style="253" customWidth="1"/>
    <col min="43" max="16384" width="9.26953125" style="17"/>
  </cols>
  <sheetData>
    <row r="1" spans="1:45" ht="18" customHeight="1">
      <c r="A1" s="40" t="s">
        <v>3322</v>
      </c>
    </row>
    <row r="2" spans="1:45" ht="18" customHeight="1">
      <c r="A2" s="252"/>
      <c r="B2" s="1000" t="s">
        <v>471</v>
      </c>
      <c r="C2" s="1001"/>
      <c r="D2" s="1001"/>
      <c r="E2" s="1001"/>
      <c r="F2" s="1001"/>
      <c r="G2" s="1001"/>
      <c r="H2" s="1001"/>
      <c r="I2" s="1001"/>
      <c r="J2" s="1001"/>
      <c r="K2" s="1001"/>
      <c r="L2" s="1001"/>
      <c r="M2" s="1001"/>
      <c r="N2" s="1001"/>
      <c r="O2" s="1001"/>
      <c r="P2" s="1001"/>
      <c r="Q2" s="1001"/>
      <c r="R2" s="1001"/>
      <c r="S2" s="1001"/>
      <c r="T2" s="1001"/>
      <c r="U2" s="1001"/>
      <c r="V2" s="1001"/>
      <c r="W2" s="1001"/>
      <c r="X2" s="1001"/>
      <c r="Y2" s="1001"/>
      <c r="Z2" s="1001"/>
      <c r="AA2" s="1001"/>
      <c r="AB2" s="1001"/>
      <c r="AC2" s="1001"/>
      <c r="AD2" s="1001"/>
      <c r="AE2" s="1001"/>
      <c r="AF2" s="1001"/>
      <c r="AG2" s="1001"/>
      <c r="AH2" s="1001"/>
      <c r="AI2" s="1001"/>
      <c r="AJ2" s="1001"/>
      <c r="AK2" s="1001"/>
      <c r="AL2" s="1001"/>
      <c r="AM2" s="1001"/>
      <c r="AN2" s="1001"/>
      <c r="AO2" s="1001"/>
      <c r="AP2" s="1001"/>
    </row>
    <row r="3" spans="1:45" s="40" customFormat="1" ht="18" customHeight="1">
      <c r="A3" s="252" t="s">
        <v>31</v>
      </c>
      <c r="B3" s="251">
        <v>1980</v>
      </c>
      <c r="C3" s="251">
        <v>1981</v>
      </c>
      <c r="D3" s="251">
        <v>1982</v>
      </c>
      <c r="E3" s="251">
        <v>1983</v>
      </c>
      <c r="F3" s="251">
        <v>1984</v>
      </c>
      <c r="G3" s="251">
        <v>1985</v>
      </c>
      <c r="H3" s="251">
        <v>1986</v>
      </c>
      <c r="I3" s="251">
        <v>1987</v>
      </c>
      <c r="J3" s="251">
        <v>1988</v>
      </c>
      <c r="K3" s="251">
        <v>1989</v>
      </c>
      <c r="L3" s="251">
        <v>1990</v>
      </c>
      <c r="M3" s="251">
        <v>1991</v>
      </c>
      <c r="N3" s="251">
        <v>1992</v>
      </c>
      <c r="O3" s="251">
        <v>1993</v>
      </c>
      <c r="P3" s="251">
        <v>1994</v>
      </c>
      <c r="Q3" s="251">
        <v>1995</v>
      </c>
      <c r="R3" s="251">
        <v>1996</v>
      </c>
      <c r="S3" s="251">
        <v>1997</v>
      </c>
      <c r="T3" s="251">
        <v>1998</v>
      </c>
      <c r="U3" s="251">
        <v>1999</v>
      </c>
      <c r="V3" s="251">
        <v>2000</v>
      </c>
      <c r="W3" s="251">
        <v>2001</v>
      </c>
      <c r="X3" s="251">
        <v>2002</v>
      </c>
      <c r="Y3" s="251">
        <v>2003</v>
      </c>
      <c r="Z3" s="251">
        <v>2004</v>
      </c>
      <c r="AA3" s="251">
        <v>2005</v>
      </c>
      <c r="AB3" s="251">
        <v>2006</v>
      </c>
      <c r="AC3" s="251">
        <v>2007</v>
      </c>
      <c r="AD3" s="251">
        <v>2008</v>
      </c>
      <c r="AE3" s="251">
        <v>2009</v>
      </c>
      <c r="AF3" s="251">
        <v>2010</v>
      </c>
      <c r="AG3" s="251">
        <v>2011</v>
      </c>
      <c r="AH3" s="251">
        <v>2012</v>
      </c>
      <c r="AI3" s="251">
        <v>2013</v>
      </c>
      <c r="AJ3" s="251">
        <v>2014</v>
      </c>
      <c r="AK3" s="251">
        <v>2015</v>
      </c>
      <c r="AL3" s="251">
        <v>2016</v>
      </c>
      <c r="AM3" s="251">
        <v>2017</v>
      </c>
      <c r="AN3" s="251">
        <v>2018</v>
      </c>
      <c r="AO3" s="251">
        <v>2019</v>
      </c>
      <c r="AP3" s="251">
        <v>2020</v>
      </c>
      <c r="AR3" s="1" t="s">
        <v>528</v>
      </c>
    </row>
    <row r="4" spans="1:45" s="14" customFormat="1" ht="18" customHeight="1">
      <c r="A4" s="92" t="s">
        <v>13</v>
      </c>
      <c r="B4" s="521">
        <v>20.899999618500001</v>
      </c>
      <c r="C4" s="521">
        <v>33.200000762899997</v>
      </c>
      <c r="D4" s="521">
        <v>20.7999992371</v>
      </c>
      <c r="E4" s="521">
        <v>46.200000762899997</v>
      </c>
      <c r="F4" s="521">
        <v>25.100000381499999</v>
      </c>
      <c r="G4" s="521">
        <v>33.200000762899997</v>
      </c>
      <c r="H4" s="521">
        <v>24.7999992371</v>
      </c>
      <c r="I4" s="521">
        <v>25.600000381499999</v>
      </c>
      <c r="J4" s="521">
        <v>26.899999618500001</v>
      </c>
      <c r="K4" s="521">
        <v>51.599998474099998</v>
      </c>
      <c r="L4" s="521">
        <v>39.900001525900002</v>
      </c>
      <c r="M4" s="521">
        <v>41.5</v>
      </c>
      <c r="N4" s="521">
        <v>41.5</v>
      </c>
      <c r="O4" s="521">
        <v>28.7999992371</v>
      </c>
      <c r="P4" s="521">
        <v>55.5</v>
      </c>
      <c r="Q4" s="521">
        <v>58.299999237100003</v>
      </c>
      <c r="R4" s="521">
        <v>62.200000762899997</v>
      </c>
      <c r="S4" s="521">
        <v>41.5</v>
      </c>
      <c r="T4" s="521">
        <v>38</v>
      </c>
      <c r="U4" s="521">
        <v>51.799999237100003</v>
      </c>
      <c r="V4" s="521">
        <v>60.610999999999997</v>
      </c>
      <c r="W4" s="521">
        <v>50.817999999999998</v>
      </c>
      <c r="X4" s="521">
        <v>51.298000000000002</v>
      </c>
      <c r="Y4" s="521">
        <v>56.454999999999998</v>
      </c>
      <c r="Z4" s="521">
        <v>63.692</v>
      </c>
      <c r="AA4" s="521">
        <v>68.111999999999995</v>
      </c>
      <c r="AB4" s="521">
        <v>80.997</v>
      </c>
      <c r="AC4" s="521">
        <v>72.887999999999991</v>
      </c>
      <c r="AD4" s="521">
        <v>70.933999999999997</v>
      </c>
      <c r="AE4" s="521">
        <v>64.322999999999993</v>
      </c>
      <c r="AF4" s="521">
        <v>47.908000000000001</v>
      </c>
      <c r="AG4" s="521">
        <v>50.972999999999999</v>
      </c>
      <c r="AH4" s="521">
        <v>63.619117459000002</v>
      </c>
      <c r="AI4" s="285"/>
      <c r="AJ4" s="285"/>
      <c r="AK4" s="285"/>
      <c r="AL4" s="285"/>
      <c r="AM4" s="285"/>
      <c r="AN4" s="285"/>
      <c r="AO4" s="285"/>
      <c r="AP4" s="285"/>
      <c r="AR4" s="33"/>
      <c r="AS4" s="33"/>
    </row>
    <row r="5" spans="1:45" s="14" customFormat="1" ht="18" customHeight="1">
      <c r="A5" s="92" t="s">
        <v>12</v>
      </c>
      <c r="B5" s="305"/>
      <c r="C5" s="305"/>
      <c r="D5" s="521">
        <v>0.1000000015</v>
      </c>
      <c r="E5" s="521">
        <v>0.1000000015</v>
      </c>
      <c r="F5" s="521">
        <v>0.1000000015</v>
      </c>
      <c r="G5" s="521">
        <v>0.1000000015</v>
      </c>
      <c r="H5" s="521">
        <v>0.1000000015</v>
      </c>
      <c r="I5" s="521">
        <v>0.1000000015</v>
      </c>
      <c r="J5" s="521">
        <v>0.20000000300000001</v>
      </c>
      <c r="K5" s="521">
        <v>0.40000000600000002</v>
      </c>
      <c r="L5" s="521">
        <v>3.0999999046000002</v>
      </c>
      <c r="M5" s="521">
        <v>0.40000000600000002</v>
      </c>
      <c r="N5" s="521">
        <v>0.60000002379999995</v>
      </c>
      <c r="O5" s="521">
        <v>0.80000001190000003</v>
      </c>
      <c r="P5" s="521">
        <v>0.5</v>
      </c>
      <c r="Q5" s="521">
        <v>0.30000001189999997</v>
      </c>
      <c r="R5" s="521">
        <v>0.20000000300000001</v>
      </c>
      <c r="S5" s="521">
        <v>0.20000000300000001</v>
      </c>
      <c r="T5" s="521">
        <v>0.20000000300000001</v>
      </c>
      <c r="U5" s="521">
        <v>0.20000000300000001</v>
      </c>
      <c r="V5" s="521">
        <v>0.26700000000000002</v>
      </c>
      <c r="W5" s="521">
        <v>0.28699999999999998</v>
      </c>
      <c r="X5" s="521">
        <v>0.30599999999999999</v>
      </c>
      <c r="Y5" s="521">
        <v>0.27700000000000002</v>
      </c>
      <c r="Z5" s="521">
        <v>0.29899999999999999</v>
      </c>
      <c r="AA5" s="521">
        <v>0.315</v>
      </c>
      <c r="AB5" s="305">
        <v>0</v>
      </c>
      <c r="AC5" s="305"/>
      <c r="AD5" s="305"/>
      <c r="AE5" s="753">
        <v>0</v>
      </c>
      <c r="AF5" s="753">
        <v>0.121</v>
      </c>
      <c r="AG5" s="753">
        <v>0.121</v>
      </c>
      <c r="AH5" s="753">
        <v>0.129878467</v>
      </c>
      <c r="AI5" s="753"/>
      <c r="AJ5" s="753"/>
      <c r="AK5" s="753"/>
      <c r="AL5" s="754"/>
      <c r="AM5" s="754"/>
      <c r="AN5" s="754"/>
      <c r="AO5" s="754"/>
      <c r="AP5" s="754"/>
    </row>
    <row r="6" spans="1:45" s="14" customFormat="1" ht="18" customHeight="1">
      <c r="A6" s="92" t="s">
        <v>483</v>
      </c>
      <c r="B6" s="305"/>
      <c r="C6" s="305"/>
      <c r="D6" s="305"/>
      <c r="E6" s="305"/>
      <c r="F6" s="305"/>
      <c r="G6" s="305"/>
      <c r="H6" s="305"/>
      <c r="I6" s="305"/>
      <c r="J6" s="305"/>
      <c r="K6" s="305"/>
      <c r="L6" s="305"/>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285"/>
      <c r="AM6" s="285"/>
      <c r="AN6" s="285"/>
      <c r="AO6" s="285"/>
      <c r="AP6" s="285"/>
    </row>
    <row r="7" spans="1:45" s="14" customFormat="1" ht="18" customHeight="1">
      <c r="A7" s="92" t="s">
        <v>89</v>
      </c>
      <c r="B7" s="521">
        <v>34.5</v>
      </c>
      <c r="C7" s="521">
        <v>38.400001525900002</v>
      </c>
      <c r="D7" s="521">
        <v>30.7000007629</v>
      </c>
      <c r="E7" s="521">
        <v>28.899999618500001</v>
      </c>
      <c r="F7" s="521">
        <v>32</v>
      </c>
      <c r="G7" s="521">
        <v>30.5</v>
      </c>
      <c r="H7" s="521">
        <v>31.100000381499999</v>
      </c>
      <c r="I7" s="521">
        <v>52.5</v>
      </c>
      <c r="J7" s="521">
        <v>55.299999237100003</v>
      </c>
      <c r="K7" s="521">
        <v>59.700000762899997</v>
      </c>
      <c r="L7" s="521">
        <v>57.299999237100003</v>
      </c>
      <c r="M7" s="521">
        <v>33.200000762899997</v>
      </c>
      <c r="N7" s="521">
        <v>28.5</v>
      </c>
      <c r="O7" s="521">
        <v>22.100000381499999</v>
      </c>
      <c r="P7" s="521">
        <v>43.099998474099998</v>
      </c>
      <c r="Q7" s="305"/>
      <c r="R7" s="305"/>
      <c r="S7" s="305"/>
      <c r="T7" s="305"/>
      <c r="U7" s="305"/>
      <c r="V7" s="305"/>
      <c r="W7" s="521">
        <v>7.4000000953674299</v>
      </c>
      <c r="X7" s="305"/>
      <c r="Y7" s="305"/>
      <c r="Z7" s="305"/>
      <c r="AA7" s="305"/>
      <c r="AB7" s="305"/>
      <c r="AC7" s="305"/>
      <c r="AD7" s="305"/>
      <c r="AE7" s="305"/>
      <c r="AF7" s="305"/>
      <c r="AG7" s="305"/>
      <c r="AH7" s="305"/>
      <c r="AI7" s="285"/>
      <c r="AJ7" s="285"/>
      <c r="AK7" s="285"/>
      <c r="AL7" s="285"/>
      <c r="AM7" s="285"/>
      <c r="AN7" s="285"/>
      <c r="AO7" s="285"/>
      <c r="AP7" s="285"/>
    </row>
    <row r="8" spans="1:45" s="14" customFormat="1" ht="18" customHeight="1">
      <c r="A8" s="92" t="s">
        <v>482</v>
      </c>
      <c r="B8" s="521">
        <v>0.1000000015</v>
      </c>
      <c r="C8" s="521">
        <v>0.1000000015</v>
      </c>
      <c r="D8" s="521">
        <v>0.1000000015</v>
      </c>
      <c r="E8" s="521">
        <v>0.1000000015</v>
      </c>
      <c r="F8" s="521">
        <v>0.1000000015</v>
      </c>
      <c r="G8" s="521">
        <v>0.20000000300000001</v>
      </c>
      <c r="H8" s="521">
        <v>0.20000000300000001</v>
      </c>
      <c r="I8" s="521">
        <v>0.20000000300000001</v>
      </c>
      <c r="J8" s="521">
        <v>0.20000000300000001</v>
      </c>
      <c r="K8" s="521">
        <v>0.20000000300000001</v>
      </c>
      <c r="L8" s="521">
        <v>0.20000000300000001</v>
      </c>
      <c r="M8" s="521">
        <v>0.1000000015</v>
      </c>
      <c r="N8" s="521">
        <v>0.20000000300000001</v>
      </c>
      <c r="O8" s="521">
        <v>0.20000000300000001</v>
      </c>
      <c r="P8" s="521">
        <v>0.20000000300000001</v>
      </c>
      <c r="Q8" s="521">
        <v>0.1000000015</v>
      </c>
      <c r="R8" s="521">
        <v>0.1000000015</v>
      </c>
      <c r="S8" s="521">
        <v>0.1000000015</v>
      </c>
      <c r="T8" s="521">
        <v>0.1000000015</v>
      </c>
      <c r="U8" s="521">
        <v>0.20000000300000001</v>
      </c>
      <c r="V8" s="521">
        <v>0.25700000000000001</v>
      </c>
      <c r="W8" s="521"/>
      <c r="X8" s="305"/>
      <c r="Y8" s="305"/>
      <c r="Z8" s="305"/>
      <c r="AA8" s="305"/>
      <c r="AB8" s="305"/>
      <c r="AC8" s="305"/>
      <c r="AD8" s="305"/>
      <c r="AE8" s="305"/>
      <c r="AF8" s="305"/>
      <c r="AG8" s="305"/>
      <c r="AH8" s="305"/>
      <c r="AI8" s="285"/>
      <c r="AJ8" s="285"/>
      <c r="AK8" s="285"/>
      <c r="AL8" s="285"/>
      <c r="AM8" s="285"/>
      <c r="AN8" s="285"/>
      <c r="AO8" s="285"/>
      <c r="AP8" s="285"/>
    </row>
    <row r="9" spans="1:45" s="14" customFormat="1" ht="18" customHeight="1">
      <c r="A9" s="92" t="s">
        <v>11</v>
      </c>
      <c r="B9" s="521">
        <v>0.1000000015</v>
      </c>
      <c r="C9" s="521">
        <v>0.1000000015</v>
      </c>
      <c r="D9" s="521">
        <v>0.20000000300000001</v>
      </c>
      <c r="E9" s="521">
        <v>0.1000000015</v>
      </c>
      <c r="F9" s="521">
        <v>0.1000000015</v>
      </c>
      <c r="G9" s="521">
        <v>0.20000000300000001</v>
      </c>
      <c r="H9" s="521">
        <v>0.30000001189999997</v>
      </c>
      <c r="I9" s="521">
        <v>0.89999997620000005</v>
      </c>
      <c r="J9" s="521">
        <v>1</v>
      </c>
      <c r="K9" s="521">
        <v>0.1000000015</v>
      </c>
      <c r="L9" s="521">
        <v>0.1000000015</v>
      </c>
      <c r="M9" s="521">
        <v>0.1000000015</v>
      </c>
      <c r="N9" s="305"/>
      <c r="O9" s="521">
        <v>0.1000000015</v>
      </c>
      <c r="P9" s="305"/>
      <c r="Q9" s="305"/>
      <c r="R9" s="305"/>
      <c r="S9" s="305"/>
      <c r="T9" s="305"/>
      <c r="U9" s="305"/>
      <c r="V9" s="305"/>
      <c r="W9" s="305"/>
      <c r="X9" s="305"/>
      <c r="Y9" s="305"/>
      <c r="Z9" s="305"/>
      <c r="AA9" s="305"/>
      <c r="AB9" s="305"/>
      <c r="AC9" s="305"/>
      <c r="AD9" s="305"/>
      <c r="AE9" s="305"/>
      <c r="AF9" s="305"/>
      <c r="AG9" s="305"/>
      <c r="AH9" s="305"/>
      <c r="AI9" s="285"/>
      <c r="AJ9" s="285"/>
      <c r="AK9" s="285"/>
      <c r="AL9" s="285"/>
      <c r="AM9" s="285"/>
      <c r="AN9" s="285"/>
      <c r="AO9" s="285"/>
      <c r="AP9" s="285"/>
    </row>
    <row r="10" spans="1:45" s="14" customFormat="1" ht="18" customHeight="1">
      <c r="A10" s="92" t="s">
        <v>10</v>
      </c>
      <c r="B10" s="521">
        <v>19.7999992371</v>
      </c>
      <c r="C10" s="521">
        <v>21</v>
      </c>
      <c r="D10" s="521">
        <v>19.7000007629</v>
      </c>
      <c r="E10" s="521">
        <v>19.2999992371</v>
      </c>
      <c r="F10" s="521">
        <v>22.100000381499999</v>
      </c>
      <c r="G10" s="521">
        <v>20.100000381499999</v>
      </c>
      <c r="H10" s="521">
        <v>19.2000007629</v>
      </c>
      <c r="I10" s="521">
        <v>21</v>
      </c>
      <c r="J10" s="521">
        <v>23.399999618500001</v>
      </c>
      <c r="K10" s="521">
        <v>29</v>
      </c>
      <c r="L10" s="521">
        <v>30.2000007629</v>
      </c>
      <c r="M10" s="521">
        <v>26.100000381499999</v>
      </c>
      <c r="N10" s="521">
        <v>27.5</v>
      </c>
      <c r="O10" s="521">
        <v>27.100000381499999</v>
      </c>
      <c r="P10" s="521">
        <v>23.600000381499999</v>
      </c>
      <c r="Q10" s="521">
        <v>31.5</v>
      </c>
      <c r="R10" s="521">
        <v>25.2000007629</v>
      </c>
      <c r="S10" s="521">
        <v>29</v>
      </c>
      <c r="T10" s="521">
        <v>28.899999618500001</v>
      </c>
      <c r="U10" s="521">
        <v>27.899999618500001</v>
      </c>
      <c r="V10" s="521">
        <v>27.323</v>
      </c>
      <c r="W10" s="521">
        <v>10.206</v>
      </c>
      <c r="X10" s="521">
        <v>10.863</v>
      </c>
      <c r="Y10" s="521">
        <v>9.7200000000000006</v>
      </c>
      <c r="Z10" s="521">
        <v>12.657</v>
      </c>
      <c r="AA10" s="521">
        <v>15.363</v>
      </c>
      <c r="AB10" s="521">
        <v>18.773</v>
      </c>
      <c r="AC10" s="521">
        <v>23.940999999999999</v>
      </c>
      <c r="AD10" s="521">
        <v>12.188000000000001</v>
      </c>
      <c r="AE10" s="521">
        <v>14.27</v>
      </c>
      <c r="AF10" s="521">
        <v>23.774999999999999</v>
      </c>
      <c r="AG10" s="521">
        <v>19.460118000000001</v>
      </c>
      <c r="AH10" s="521">
        <v>6.9494786160000004</v>
      </c>
      <c r="AI10" s="285"/>
      <c r="AJ10" s="285"/>
      <c r="AK10" s="285"/>
      <c r="AL10" s="285"/>
      <c r="AM10" s="285"/>
      <c r="AN10" s="285"/>
      <c r="AO10" s="285"/>
      <c r="AP10" s="285"/>
    </row>
    <row r="11" spans="1:45" s="14" customFormat="1" ht="18" customHeight="1">
      <c r="A11" s="92" t="s">
        <v>9</v>
      </c>
      <c r="B11" s="521">
        <v>0.80000001190000003</v>
      </c>
      <c r="C11" s="521">
        <v>1</v>
      </c>
      <c r="D11" s="521">
        <v>1.2000000476999999</v>
      </c>
      <c r="E11" s="521">
        <v>0.69999998809999997</v>
      </c>
      <c r="F11" s="521">
        <v>1</v>
      </c>
      <c r="G11" s="521">
        <v>0.80000001190000003</v>
      </c>
      <c r="H11" s="521">
        <v>0.60000002379999995</v>
      </c>
      <c r="I11" s="521">
        <v>0.60000002379999995</v>
      </c>
      <c r="J11" s="521">
        <v>0.69999998809999997</v>
      </c>
      <c r="K11" s="521">
        <v>0.89999997620000005</v>
      </c>
      <c r="L11" s="521">
        <v>0.89999997620000005</v>
      </c>
      <c r="M11" s="521">
        <v>1.3999999761999999</v>
      </c>
      <c r="N11" s="521">
        <v>1.6000000238000001</v>
      </c>
      <c r="O11" s="521">
        <v>2.9000000953999998</v>
      </c>
      <c r="P11" s="521">
        <v>3.2999999522999999</v>
      </c>
      <c r="Q11" s="521">
        <v>3.5</v>
      </c>
      <c r="R11" s="521">
        <v>3.5</v>
      </c>
      <c r="S11" s="521">
        <v>3.9000000953999998</v>
      </c>
      <c r="T11" s="521">
        <v>3.5</v>
      </c>
      <c r="U11" s="521">
        <v>0.80000001190000003</v>
      </c>
      <c r="V11" s="521">
        <v>0.8</v>
      </c>
      <c r="W11" s="521">
        <v>0.79800000000000004</v>
      </c>
      <c r="X11" s="521">
        <v>1.246</v>
      </c>
      <c r="Y11" s="521">
        <v>1.1759999999999999</v>
      </c>
      <c r="Z11" s="521">
        <v>1.2889999999999999</v>
      </c>
      <c r="AA11" s="521">
        <v>1.3640000000000001</v>
      </c>
      <c r="AB11" s="521">
        <v>1.601</v>
      </c>
      <c r="AC11" s="521">
        <v>1.4379999999999999</v>
      </c>
      <c r="AD11" s="521">
        <v>1.589</v>
      </c>
      <c r="AE11" s="521">
        <v>1.3839999999999999</v>
      </c>
      <c r="AF11" s="521">
        <v>0.55416345499999997</v>
      </c>
      <c r="AG11" s="521">
        <v>0.50900000000000001</v>
      </c>
      <c r="AH11" s="521">
        <v>0.317003019</v>
      </c>
      <c r="AI11" s="285"/>
      <c r="AJ11" s="285"/>
      <c r="AK11" s="285"/>
      <c r="AL11" s="285"/>
      <c r="AM11" s="285"/>
      <c r="AN11" s="285"/>
      <c r="AO11" s="285"/>
      <c r="AP11" s="285"/>
    </row>
    <row r="12" spans="1:45" s="14" customFormat="1" ht="18" customHeight="1">
      <c r="A12" s="92" t="s">
        <v>8</v>
      </c>
      <c r="B12" s="521">
        <v>2.2999999522999999</v>
      </c>
      <c r="C12" s="521">
        <v>1.8999999761999999</v>
      </c>
      <c r="D12" s="521">
        <v>2.9000000953999998</v>
      </c>
      <c r="E12" s="521">
        <v>3.4000000953999998</v>
      </c>
      <c r="F12" s="521">
        <v>7.8000001906999996</v>
      </c>
      <c r="G12" s="521">
        <v>15.5</v>
      </c>
      <c r="H12" s="521">
        <v>17</v>
      </c>
      <c r="I12" s="521">
        <v>28.7000007629</v>
      </c>
      <c r="J12" s="521">
        <v>58.099998474099998</v>
      </c>
      <c r="K12" s="521">
        <v>55.099998474099998</v>
      </c>
      <c r="L12" s="521">
        <v>64.099998474100005</v>
      </c>
      <c r="M12" s="521">
        <v>66.5</v>
      </c>
      <c r="N12" s="521">
        <v>74.699996948199995</v>
      </c>
      <c r="O12" s="521">
        <v>78.800003051800005</v>
      </c>
      <c r="P12" s="521">
        <v>88.300003051800005</v>
      </c>
      <c r="Q12" s="521">
        <v>116.4000015259</v>
      </c>
      <c r="R12" s="521">
        <v>128.5</v>
      </c>
      <c r="S12" s="521">
        <v>164.39999389650001</v>
      </c>
      <c r="T12" s="521">
        <v>160.80000305179999</v>
      </c>
      <c r="U12" s="521">
        <v>176.69999694820001</v>
      </c>
      <c r="V12" s="305"/>
      <c r="W12" s="305"/>
      <c r="X12" s="305"/>
      <c r="Y12" s="305"/>
      <c r="Z12" s="305"/>
      <c r="AA12" s="305"/>
      <c r="AB12" s="305"/>
      <c r="AC12" s="305"/>
      <c r="AD12" s="305"/>
      <c r="AE12" s="305"/>
      <c r="AF12" s="305"/>
      <c r="AG12" s="305"/>
      <c r="AH12" s="305"/>
      <c r="AI12" s="305"/>
      <c r="AJ12" s="305"/>
      <c r="AK12" s="305"/>
      <c r="AL12" s="285"/>
      <c r="AM12" s="285"/>
      <c r="AN12" s="285"/>
      <c r="AO12" s="285"/>
      <c r="AP12" s="285"/>
    </row>
    <row r="13" spans="1:45" s="14" customFormat="1" ht="18" customHeight="1">
      <c r="A13" s="92" t="s">
        <v>6</v>
      </c>
      <c r="B13" s="521">
        <v>8.6999998092999995</v>
      </c>
      <c r="C13" s="521">
        <v>9.1999998092999995</v>
      </c>
      <c r="D13" s="521">
        <v>10.399999618500001</v>
      </c>
      <c r="E13" s="521">
        <v>15.300000190700001</v>
      </c>
      <c r="F13" s="521">
        <v>12.399999618500001</v>
      </c>
      <c r="G13" s="521">
        <v>9.1000003814999992</v>
      </c>
      <c r="H13" s="521">
        <v>10.300000190700001</v>
      </c>
      <c r="I13" s="521">
        <v>8.6000003814999992</v>
      </c>
      <c r="J13" s="521">
        <v>10.199999809299999</v>
      </c>
      <c r="K13" s="521">
        <v>10.100000381499999</v>
      </c>
      <c r="L13" s="521">
        <v>9.1000003814999992</v>
      </c>
      <c r="M13" s="521">
        <v>9.3999996185000008</v>
      </c>
      <c r="N13" s="521">
        <v>8.6000003814999992</v>
      </c>
      <c r="O13" s="521">
        <v>9.8999996185000008</v>
      </c>
      <c r="P13" s="521">
        <v>11.300000190700001</v>
      </c>
      <c r="Q13" s="521">
        <v>5.5</v>
      </c>
      <c r="R13" s="521">
        <v>5.4000000954000003</v>
      </c>
      <c r="S13" s="521">
        <v>5.1999998093000004</v>
      </c>
      <c r="T13" s="521">
        <v>5.9000000954000003</v>
      </c>
      <c r="U13" s="521">
        <v>6.5999999045999997</v>
      </c>
      <c r="V13" s="521">
        <v>7.1639999999999997</v>
      </c>
      <c r="W13" s="521">
        <v>6.8849999999999998</v>
      </c>
      <c r="X13" s="521">
        <v>7.0949999999999998</v>
      </c>
      <c r="Y13" s="521">
        <v>8</v>
      </c>
      <c r="Z13" s="521">
        <v>9</v>
      </c>
      <c r="AA13" s="521">
        <v>7</v>
      </c>
      <c r="AB13" s="521">
        <v>6</v>
      </c>
      <c r="AC13" s="521">
        <v>8</v>
      </c>
      <c r="AD13" s="521">
        <v>8</v>
      </c>
      <c r="AE13" s="521">
        <v>6</v>
      </c>
      <c r="AF13" s="521">
        <v>7</v>
      </c>
      <c r="AG13" s="521">
        <v>7</v>
      </c>
      <c r="AH13" s="521">
        <v>5</v>
      </c>
      <c r="AI13" s="521">
        <v>4</v>
      </c>
      <c r="AJ13" s="305">
        <v>5</v>
      </c>
      <c r="AK13" s="305">
        <v>5</v>
      </c>
      <c r="AL13" s="521">
        <v>466.83</v>
      </c>
      <c r="AM13" s="521">
        <v>503.96399999999994</v>
      </c>
      <c r="AN13" s="521">
        <v>507.82799999999997</v>
      </c>
      <c r="AO13" s="521">
        <v>536.53</v>
      </c>
      <c r="AP13" s="521">
        <v>400.3</v>
      </c>
    </row>
    <row r="14" spans="1:45" s="14" customFormat="1" ht="18" customHeight="1">
      <c r="A14" s="92" t="s">
        <v>5</v>
      </c>
      <c r="B14" s="305"/>
      <c r="C14" s="305"/>
      <c r="D14" s="305"/>
      <c r="E14" s="305"/>
      <c r="F14" s="305"/>
      <c r="G14" s="305"/>
      <c r="H14" s="305"/>
      <c r="I14" s="305"/>
      <c r="J14" s="305"/>
      <c r="K14" s="305"/>
      <c r="L14" s="305"/>
      <c r="M14" s="521">
        <v>2</v>
      </c>
      <c r="N14" s="521">
        <v>11.100000381499999</v>
      </c>
      <c r="O14" s="521">
        <v>21.7999992371</v>
      </c>
      <c r="P14" s="521">
        <v>25.399999618500001</v>
      </c>
      <c r="Q14" s="521">
        <v>27.2999992371</v>
      </c>
      <c r="R14" s="521">
        <v>28.7000007629</v>
      </c>
      <c r="S14" s="521">
        <v>35.299999237100003</v>
      </c>
      <c r="T14" s="521"/>
      <c r="U14" s="521">
        <v>36.700000762899997</v>
      </c>
      <c r="V14" s="521">
        <v>76.007000000000005</v>
      </c>
      <c r="W14" s="521">
        <v>74.744</v>
      </c>
      <c r="X14" s="521">
        <v>21.059000000000001</v>
      </c>
      <c r="Y14" s="521">
        <v>45.674999999999997</v>
      </c>
      <c r="Z14" s="521">
        <v>56.478999999999999</v>
      </c>
      <c r="AA14" s="521">
        <v>0</v>
      </c>
      <c r="AB14" s="521">
        <v>0</v>
      </c>
      <c r="AC14" s="305"/>
      <c r="AD14" s="305"/>
      <c r="AE14" s="521">
        <v>0</v>
      </c>
      <c r="AF14" s="521">
        <v>0.48399999999999999</v>
      </c>
      <c r="AG14" s="521">
        <v>0.692604</v>
      </c>
      <c r="AH14" s="521">
        <v>0.888388497</v>
      </c>
      <c r="AI14" s="285"/>
      <c r="AJ14" s="285"/>
      <c r="AK14" s="285"/>
      <c r="AL14" s="285"/>
      <c r="AM14" s="285"/>
      <c r="AN14" s="285"/>
      <c r="AO14" s="285"/>
      <c r="AP14" s="285"/>
    </row>
    <row r="15" spans="1:45" s="14" customFormat="1" ht="18" customHeight="1">
      <c r="A15" s="92" t="s">
        <v>4</v>
      </c>
      <c r="B15" s="305"/>
      <c r="C15" s="305"/>
      <c r="D15" s="305"/>
      <c r="E15" s="305"/>
      <c r="F15" s="521">
        <v>0.30000001189999997</v>
      </c>
      <c r="G15" s="521">
        <v>0.40000000600000002</v>
      </c>
      <c r="H15" s="521">
        <v>1.5</v>
      </c>
      <c r="I15" s="521">
        <v>1.7000000476999999</v>
      </c>
      <c r="J15" s="521">
        <v>2</v>
      </c>
      <c r="K15" s="521">
        <v>4.5</v>
      </c>
      <c r="L15" s="521">
        <v>10.399999618500001</v>
      </c>
      <c r="M15" s="521">
        <v>9.1000003814999992</v>
      </c>
      <c r="N15" s="521">
        <v>14.899999618500001</v>
      </c>
      <c r="O15" s="521">
        <v>10.600000381499999</v>
      </c>
      <c r="P15" s="521">
        <v>10.5</v>
      </c>
      <c r="Q15" s="521">
        <v>12.800000190700001</v>
      </c>
      <c r="R15" s="521">
        <v>16.7000007629</v>
      </c>
      <c r="S15" s="521">
        <v>24.2000007629</v>
      </c>
      <c r="T15" s="521">
        <v>17.100000381499999</v>
      </c>
      <c r="U15" s="521">
        <v>19.7000007629</v>
      </c>
      <c r="V15" s="521">
        <v>19.882999999999999</v>
      </c>
      <c r="W15" s="521">
        <v>22.009</v>
      </c>
      <c r="X15" s="521">
        <v>28.234999999999999</v>
      </c>
      <c r="Y15" s="521">
        <v>21.347999999999999</v>
      </c>
      <c r="Z15" s="521">
        <v>24.123000000000001</v>
      </c>
      <c r="AA15" s="521">
        <v>25.812000000000001</v>
      </c>
      <c r="AB15" s="521">
        <v>30.716000000000001</v>
      </c>
      <c r="AC15" s="521">
        <v>27.643999999999998</v>
      </c>
      <c r="AD15" s="521">
        <v>26.709</v>
      </c>
      <c r="AE15" s="521">
        <v>25.623000000000001</v>
      </c>
      <c r="AF15" s="521">
        <v>36.289000000000001</v>
      </c>
      <c r="AG15" s="521">
        <v>31.922000000000001</v>
      </c>
      <c r="AH15" s="285"/>
      <c r="AI15" s="285"/>
      <c r="AJ15" s="285"/>
      <c r="AK15" s="285"/>
      <c r="AL15" s="285"/>
      <c r="AM15" s="285"/>
      <c r="AN15" s="285"/>
      <c r="AO15" s="285"/>
      <c r="AP15" s="285"/>
    </row>
    <row r="16" spans="1:45" s="14" customFormat="1" ht="18" customHeight="1">
      <c r="A16" s="92" t="s">
        <v>3</v>
      </c>
      <c r="B16" s="521">
        <v>251.19999694820001</v>
      </c>
      <c r="C16" s="521">
        <v>311.39999389650001</v>
      </c>
      <c r="D16" s="521">
        <v>318.20001220699999</v>
      </c>
      <c r="E16" s="521">
        <v>367.29998779300001</v>
      </c>
      <c r="F16" s="521">
        <v>442.89999389650001</v>
      </c>
      <c r="G16" s="521">
        <v>391.79998779300001</v>
      </c>
      <c r="H16" s="521">
        <v>308.20001220699999</v>
      </c>
      <c r="I16" s="521">
        <v>268.10000610349999</v>
      </c>
      <c r="J16" s="521">
        <v>238.30000305179999</v>
      </c>
      <c r="K16" s="521">
        <v>205.60000610349999</v>
      </c>
      <c r="L16" s="521">
        <v>179.19999694820001</v>
      </c>
      <c r="M16" s="521">
        <v>191</v>
      </c>
      <c r="N16" s="521">
        <v>263.20001220699999</v>
      </c>
      <c r="O16" s="521">
        <v>332.89999389650001</v>
      </c>
      <c r="P16" s="521">
        <v>276.5</v>
      </c>
      <c r="Q16" s="521">
        <v>263.10000610349999</v>
      </c>
      <c r="R16" s="521">
        <v>328.5</v>
      </c>
      <c r="S16" s="521">
        <v>420.39999389650001</v>
      </c>
      <c r="T16" s="521">
        <v>535.59997558589998</v>
      </c>
      <c r="U16" s="521">
        <v>688.40002441410002</v>
      </c>
      <c r="V16" s="521">
        <v>687.56899999999996</v>
      </c>
      <c r="W16" s="521">
        <v>755.51599999999996</v>
      </c>
      <c r="X16" s="521">
        <v>783.84400000000005</v>
      </c>
      <c r="Y16" s="521">
        <v>891.46500000000003</v>
      </c>
      <c r="Z16" s="521">
        <v>928.98699999999997</v>
      </c>
      <c r="AA16" s="521">
        <v>923.38300000000004</v>
      </c>
      <c r="AB16" s="521">
        <v>1232.9949999999999</v>
      </c>
      <c r="AC16" s="521">
        <v>939.19900000000007</v>
      </c>
      <c r="AD16" s="521">
        <v>760.88900000000001</v>
      </c>
      <c r="AE16" s="521">
        <v>676.41300000000001</v>
      </c>
      <c r="AF16" s="521">
        <v>1025.5619999999999</v>
      </c>
      <c r="AG16" s="521">
        <v>1072.914779812</v>
      </c>
      <c r="AH16" s="521">
        <v>1173.4509266089999</v>
      </c>
      <c r="AI16" s="285"/>
      <c r="AJ16" s="285"/>
      <c r="AK16" s="285"/>
      <c r="AL16" s="285"/>
      <c r="AM16" s="285"/>
      <c r="AN16" s="285"/>
      <c r="AO16" s="285"/>
      <c r="AP16" s="285"/>
    </row>
    <row r="17" spans="1:42" s="14" customFormat="1" ht="18" customHeight="1">
      <c r="A17" s="92" t="s">
        <v>32</v>
      </c>
      <c r="B17" s="521">
        <v>1.8999999761999999</v>
      </c>
      <c r="C17" s="521">
        <v>1.2000000476999999</v>
      </c>
      <c r="D17" s="521">
        <v>1.2000000476999999</v>
      </c>
      <c r="E17" s="521">
        <v>1.3999999761999999</v>
      </c>
      <c r="F17" s="521">
        <v>2.4000000953999998</v>
      </c>
      <c r="G17" s="521">
        <v>3.2999999522999999</v>
      </c>
      <c r="H17" s="521">
        <v>2</v>
      </c>
      <c r="I17" s="521">
        <v>2.5</v>
      </c>
      <c r="J17" s="521">
        <v>2.7000000477000001</v>
      </c>
      <c r="K17" s="521">
        <v>1.6000000238000001</v>
      </c>
      <c r="L17" s="521">
        <v>1.3999999761999999</v>
      </c>
      <c r="M17" s="521">
        <v>4.1999998093000004</v>
      </c>
      <c r="N17" s="521">
        <v>2.0999999046000002</v>
      </c>
      <c r="O17" s="521">
        <v>1.7999999523000001</v>
      </c>
      <c r="P17" s="521">
        <v>2.0999999046000002</v>
      </c>
      <c r="Q17" s="521">
        <v>2.9000000953999998</v>
      </c>
      <c r="R17" s="521">
        <v>3</v>
      </c>
      <c r="S17" s="521">
        <v>3.0999999046000002</v>
      </c>
      <c r="T17" s="521">
        <v>3.5</v>
      </c>
      <c r="U17" s="521">
        <v>2.2999999522999999</v>
      </c>
      <c r="V17" s="521">
        <v>3.4489999999999998</v>
      </c>
      <c r="W17" s="521">
        <v>3.2519999999999998</v>
      </c>
      <c r="X17" s="521">
        <v>2.3210000000000002</v>
      </c>
      <c r="Y17" s="521">
        <v>1.7849999999999999</v>
      </c>
      <c r="Z17" s="521">
        <v>2.25</v>
      </c>
      <c r="AA17" s="521">
        <v>1.853</v>
      </c>
      <c r="AB17" s="521">
        <v>1.69</v>
      </c>
      <c r="AC17" s="521">
        <v>1.4470000000000001</v>
      </c>
      <c r="AD17" s="521">
        <v>1.446</v>
      </c>
      <c r="AE17" s="521">
        <v>0.78100000000000003</v>
      </c>
      <c r="AF17" s="521">
        <v>1.2492460000000001</v>
      </c>
      <c r="AG17" s="521">
        <v>1.17475174</v>
      </c>
      <c r="AH17" s="521">
        <v>1.4239893260000001</v>
      </c>
      <c r="AI17" s="521">
        <v>0.72464211116205612</v>
      </c>
      <c r="AJ17" s="521">
        <v>0.75187116089402772</v>
      </c>
      <c r="AK17" s="521">
        <v>0.7</v>
      </c>
      <c r="AL17" s="285"/>
      <c r="AM17" s="285"/>
      <c r="AN17" s="285"/>
      <c r="AO17" s="285"/>
      <c r="AP17" s="285"/>
    </row>
    <row r="18" spans="1:42" s="14" customFormat="1" ht="18" customHeight="1">
      <c r="A18" s="92" t="s">
        <v>1</v>
      </c>
      <c r="B18" s="521">
        <v>46.900001525900002</v>
      </c>
      <c r="C18" s="521">
        <v>17.5</v>
      </c>
      <c r="D18" s="521">
        <v>22.899999618500001</v>
      </c>
      <c r="E18" s="521">
        <v>23.399999618500001</v>
      </c>
      <c r="F18" s="521">
        <v>25.2999992371</v>
      </c>
      <c r="G18" s="521">
        <v>25.2999992371</v>
      </c>
      <c r="H18" s="521">
        <v>24.5</v>
      </c>
      <c r="I18" s="521">
        <v>25.7000007629</v>
      </c>
      <c r="J18" s="521">
        <v>24.7999992371</v>
      </c>
      <c r="K18" s="521">
        <v>24.899999618500001</v>
      </c>
      <c r="L18" s="521">
        <v>29.600000381499999</v>
      </c>
      <c r="M18" s="521">
        <v>21.7000007629</v>
      </c>
      <c r="N18" s="521">
        <v>16.5</v>
      </c>
      <c r="O18" s="521">
        <v>13.600000381499999</v>
      </c>
      <c r="P18" s="521">
        <v>15.699999809299999</v>
      </c>
      <c r="Q18" s="305"/>
      <c r="R18" s="305"/>
      <c r="S18" s="521">
        <v>0.5</v>
      </c>
      <c r="T18" s="521">
        <v>0.5</v>
      </c>
      <c r="U18" s="521">
        <v>0.40000000600000002</v>
      </c>
      <c r="V18" s="521">
        <v>0.45700000000000002</v>
      </c>
      <c r="W18" s="521">
        <v>2.8000000000000001E-2</v>
      </c>
      <c r="X18" s="521">
        <v>2.8000000000000001E-2</v>
      </c>
      <c r="Y18" s="521">
        <v>3.1E-2</v>
      </c>
      <c r="Z18" s="521">
        <v>0</v>
      </c>
      <c r="AA18" s="521">
        <v>0</v>
      </c>
      <c r="AB18" s="521">
        <v>0</v>
      </c>
      <c r="AC18" s="305"/>
      <c r="AD18" s="305"/>
      <c r="AE18" s="305"/>
      <c r="AF18" s="521">
        <v>0</v>
      </c>
      <c r="AG18" s="521">
        <v>0</v>
      </c>
      <c r="AH18" s="521">
        <v>0</v>
      </c>
      <c r="AI18" s="285"/>
      <c r="AJ18" s="285"/>
      <c r="AK18" s="285"/>
      <c r="AL18" s="285"/>
      <c r="AM18" s="285"/>
      <c r="AN18" s="285"/>
      <c r="AO18" s="285"/>
      <c r="AP18" s="285"/>
    </row>
    <row r="19" spans="1:42" s="14" customFormat="1" ht="18" customHeight="1">
      <c r="A19" s="92" t="s">
        <v>0</v>
      </c>
      <c r="B19" s="521">
        <v>3.2000000477000001</v>
      </c>
      <c r="C19" s="521">
        <v>7.5999999045999997</v>
      </c>
      <c r="D19" s="521">
        <v>9.3999996185000008</v>
      </c>
      <c r="E19" s="521">
        <v>10</v>
      </c>
      <c r="F19" s="521">
        <v>11.899999618500001</v>
      </c>
      <c r="G19" s="521">
        <v>11.100000381499999</v>
      </c>
      <c r="H19" s="521">
        <v>12.5</v>
      </c>
      <c r="I19" s="521">
        <v>66.900001525899995</v>
      </c>
      <c r="J19" s="521">
        <v>73.400001525899995</v>
      </c>
      <c r="K19" s="521">
        <v>64.599998474100005</v>
      </c>
      <c r="L19" s="521">
        <v>64.900001525899995</v>
      </c>
      <c r="M19" s="521">
        <v>87</v>
      </c>
      <c r="N19" s="521">
        <v>93.5</v>
      </c>
      <c r="O19" s="521">
        <v>113.6999969482</v>
      </c>
      <c r="P19" s="521">
        <v>130.80000305179999</v>
      </c>
      <c r="Q19" s="521">
        <v>144.39999389650001</v>
      </c>
      <c r="R19" s="521">
        <v>152.89999389650001</v>
      </c>
      <c r="S19" s="521">
        <v>153.10000610349999</v>
      </c>
      <c r="T19" s="521">
        <v>156.89999389650001</v>
      </c>
      <c r="U19" s="521">
        <v>158.19999694820001</v>
      </c>
      <c r="V19" s="521">
        <v>162.98699999999999</v>
      </c>
      <c r="W19" s="521">
        <v>158.17400000000001</v>
      </c>
      <c r="X19" s="521">
        <v>25.812999999999999</v>
      </c>
      <c r="Y19" s="521">
        <v>18.494</v>
      </c>
      <c r="Z19" s="521">
        <v>20.823</v>
      </c>
      <c r="AA19" s="521">
        <v>22.251999999999999</v>
      </c>
      <c r="AB19" s="521">
        <v>8.5470000000000006</v>
      </c>
      <c r="AC19" s="521">
        <v>7.6920000000000002</v>
      </c>
      <c r="AD19" s="521">
        <v>7.4640000000000004</v>
      </c>
      <c r="AE19" s="521">
        <v>6.7750000000000004</v>
      </c>
      <c r="AF19" s="521">
        <v>25.138924085999999</v>
      </c>
      <c r="AG19" s="521">
        <v>44.684921312</v>
      </c>
      <c r="AH19" s="521">
        <v>47.288226041999998</v>
      </c>
      <c r="AI19" s="521">
        <v>50.04319704595224</v>
      </c>
      <c r="AJ19" s="521">
        <v>52.95867026933383</v>
      </c>
      <c r="AK19" s="521">
        <v>13.8</v>
      </c>
      <c r="AL19" s="520"/>
      <c r="AM19" s="520"/>
      <c r="AN19" s="520"/>
      <c r="AO19" s="520"/>
      <c r="AP19" s="520"/>
    </row>
    <row r="21" spans="1:42" s="14" customFormat="1" ht="18" customHeight="1">
      <c r="A21" s="241" t="s">
        <v>434</v>
      </c>
    </row>
    <row r="22" spans="1:42" ht="18" customHeight="1">
      <c r="A22" s="241" t="s">
        <v>544</v>
      </c>
    </row>
    <row r="23" spans="1:42" ht="18" customHeight="1">
      <c r="A23" s="241" t="s">
        <v>2767</v>
      </c>
      <c r="V23" s="353"/>
      <c r="W23" s="353"/>
      <c r="X23" s="353"/>
      <c r="Y23" s="353"/>
      <c r="Z23" s="353"/>
      <c r="AA23" s="353"/>
      <c r="AB23" s="353"/>
      <c r="AC23" s="353"/>
      <c r="AD23" s="353"/>
      <c r="AE23" s="353"/>
      <c r="AF23" s="353"/>
      <c r="AG23" s="353"/>
      <c r="AH23" s="353"/>
      <c r="AI23" s="353"/>
      <c r="AJ23" s="353"/>
      <c r="AK23" s="353"/>
      <c r="AL23" s="353"/>
      <c r="AM23" s="353"/>
      <c r="AN23" s="353"/>
      <c r="AO23" s="353"/>
      <c r="AP23" s="353"/>
    </row>
    <row r="24" spans="1:42" ht="18" customHeight="1">
      <c r="A24" s="241" t="s">
        <v>2788</v>
      </c>
    </row>
    <row r="25" spans="1:42" ht="18" customHeight="1">
      <c r="A25" s="241" t="s">
        <v>2876</v>
      </c>
      <c r="V25" s="430"/>
      <c r="W25" s="430"/>
      <c r="X25" s="430"/>
      <c r="Y25" s="430"/>
      <c r="Z25" s="430"/>
      <c r="AA25" s="266"/>
      <c r="AB25" s="266"/>
      <c r="AC25" s="431"/>
      <c r="AD25" s="431"/>
      <c r="AE25" s="431"/>
      <c r="AF25" s="431"/>
      <c r="AG25" s="431"/>
      <c r="AH25" s="431"/>
      <c r="AI25" s="431"/>
      <c r="AJ25" s="271"/>
      <c r="AK25" s="271"/>
      <c r="AL25" s="432"/>
      <c r="AM25" s="432"/>
      <c r="AN25" s="432"/>
      <c r="AO25" s="432"/>
      <c r="AP25" s="432"/>
    </row>
    <row r="26" spans="1:42" ht="18" customHeight="1">
      <c r="A26" s="241" t="s">
        <v>3321</v>
      </c>
    </row>
    <row r="28" spans="1:42" ht="18"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row>
    <row r="29" spans="1:42" ht="18" customHeight="1">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row>
  </sheetData>
  <mergeCells count="1">
    <mergeCell ref="B2:AP2"/>
  </mergeCells>
  <hyperlinks>
    <hyperlink ref="AR3" location="Content!A1" display="Back to content page" xr:uid="{00000000-0004-0000-C000-000000000000}"/>
  </hyperlinks>
  <pageMargins left="0.7" right="0.7" top="0.75" bottom="0.75" header="0.3" footer="0.3"/>
  <pageSetup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codeName="Sheet194"/>
  <dimension ref="A1:V24"/>
  <sheetViews>
    <sheetView workbookViewId="0">
      <selection activeCell="K19" sqref="K19"/>
    </sheetView>
  </sheetViews>
  <sheetFormatPr defaultRowHeight="14.5"/>
  <cols>
    <col min="1" max="1" width="37.26953125" customWidth="1"/>
    <col min="2" max="2" width="9.26953125" bestFit="1" customWidth="1"/>
    <col min="3" max="3" width="10" bestFit="1" customWidth="1"/>
    <col min="4" max="4" width="9.26953125" bestFit="1" customWidth="1"/>
    <col min="5" max="10" width="10" bestFit="1" customWidth="1"/>
    <col min="11" max="16" width="9.26953125" bestFit="1" customWidth="1"/>
  </cols>
  <sheetData>
    <row r="1" spans="1:22">
      <c r="A1" s="18" t="s">
        <v>3154</v>
      </c>
      <c r="B1" s="17"/>
      <c r="C1" s="17"/>
      <c r="D1" s="17"/>
      <c r="E1" s="17"/>
      <c r="F1" s="17"/>
      <c r="G1" s="17"/>
      <c r="H1" s="17"/>
      <c r="I1" s="17"/>
      <c r="J1" s="17"/>
      <c r="K1" s="17"/>
      <c r="L1" s="17"/>
      <c r="M1" s="17"/>
      <c r="N1" s="17"/>
      <c r="O1" s="17"/>
      <c r="P1" s="17"/>
    </row>
    <row r="2" spans="1:22">
      <c r="A2" s="252" t="s">
        <v>31</v>
      </c>
      <c r="B2" s="242" t="s">
        <v>441</v>
      </c>
      <c r="C2" s="242" t="s">
        <v>34</v>
      </c>
      <c r="D2" s="242" t="s">
        <v>442</v>
      </c>
      <c r="E2" s="242" t="s">
        <v>33</v>
      </c>
      <c r="F2" s="242">
        <v>2011</v>
      </c>
      <c r="G2" s="242">
        <v>2012</v>
      </c>
      <c r="H2" s="242">
        <v>2013</v>
      </c>
      <c r="I2" s="242">
        <v>2014</v>
      </c>
      <c r="J2" s="242">
        <v>2015</v>
      </c>
      <c r="K2" s="242">
        <v>2016</v>
      </c>
      <c r="L2" s="242">
        <v>2017</v>
      </c>
      <c r="M2" s="242">
        <v>2018</v>
      </c>
      <c r="N2" s="242">
        <v>2019</v>
      </c>
      <c r="O2" s="242">
        <v>2020</v>
      </c>
      <c r="P2" s="242">
        <v>2021</v>
      </c>
      <c r="Q2" s="242">
        <v>2022</v>
      </c>
      <c r="R2" s="242">
        <v>2023</v>
      </c>
      <c r="S2" s="242">
        <v>2024</v>
      </c>
      <c r="U2" s="1" t="s">
        <v>528</v>
      </c>
    </row>
    <row r="3" spans="1:22">
      <c r="A3" s="92" t="s">
        <v>13</v>
      </c>
      <c r="B3" s="296"/>
      <c r="C3" s="558">
        <v>111605</v>
      </c>
      <c r="D3" s="558">
        <v>72746</v>
      </c>
      <c r="E3" s="558">
        <v>128948</v>
      </c>
      <c r="F3" s="558">
        <v>119649</v>
      </c>
      <c r="G3" s="558">
        <v>130443</v>
      </c>
      <c r="H3" s="558">
        <v>112512</v>
      </c>
      <c r="I3" s="558">
        <v>107185</v>
      </c>
      <c r="J3" s="558">
        <v>116734</v>
      </c>
      <c r="K3" s="558">
        <v>84352</v>
      </c>
      <c r="L3" s="558">
        <v>77445</v>
      </c>
      <c r="M3" s="558">
        <v>67500</v>
      </c>
      <c r="N3" s="558">
        <v>66720</v>
      </c>
      <c r="O3" s="558">
        <v>26971</v>
      </c>
      <c r="P3" s="558">
        <v>28867</v>
      </c>
      <c r="Q3" s="296"/>
      <c r="R3" s="296"/>
      <c r="S3" s="296"/>
    </row>
    <row r="4" spans="1:22">
      <c r="A4" s="92" t="s">
        <v>12</v>
      </c>
      <c r="B4" s="309">
        <v>76407</v>
      </c>
      <c r="C4" s="309">
        <v>77534</v>
      </c>
      <c r="D4" s="309">
        <v>102526</v>
      </c>
      <c r="E4" s="309">
        <v>74453</v>
      </c>
      <c r="F4" s="309">
        <v>82799</v>
      </c>
      <c r="G4" s="597">
        <v>80167</v>
      </c>
      <c r="H4" s="597">
        <v>86362</v>
      </c>
      <c r="I4" s="597">
        <v>83285</v>
      </c>
      <c r="J4" s="597">
        <v>74472</v>
      </c>
      <c r="K4" s="597">
        <v>77079</v>
      </c>
      <c r="L4" s="597">
        <v>69716</v>
      </c>
      <c r="M4" s="597">
        <v>81693</v>
      </c>
      <c r="N4" s="597">
        <v>87124</v>
      </c>
      <c r="O4" s="597">
        <v>21283</v>
      </c>
      <c r="P4" s="597">
        <v>36878</v>
      </c>
      <c r="Q4" s="558">
        <v>63911</v>
      </c>
      <c r="R4" s="296"/>
      <c r="S4" s="296"/>
      <c r="U4" s="14"/>
    </row>
    <row r="5" spans="1:22">
      <c r="A5" s="92" t="s">
        <v>483</v>
      </c>
      <c r="B5" s="296"/>
      <c r="C5" s="296"/>
      <c r="D5" s="296"/>
      <c r="E5" s="296"/>
      <c r="F5" s="296"/>
      <c r="G5" s="296"/>
      <c r="H5" s="296"/>
      <c r="I5" s="296"/>
      <c r="J5" s="296"/>
      <c r="K5" s="296"/>
      <c r="L5" s="296"/>
      <c r="M5" s="296"/>
      <c r="N5" s="296"/>
      <c r="O5" s="296"/>
      <c r="P5" s="296"/>
      <c r="Q5" s="296"/>
      <c r="R5" s="296"/>
      <c r="S5" s="296"/>
    </row>
    <row r="6" spans="1:22">
      <c r="A6" s="92" t="s">
        <v>89</v>
      </c>
      <c r="B6" s="296"/>
      <c r="C6" s="296"/>
      <c r="D6" s="296"/>
      <c r="E6" s="296"/>
      <c r="F6" s="296"/>
      <c r="G6" s="296"/>
      <c r="H6" s="296"/>
      <c r="I6" s="296"/>
      <c r="J6" s="296"/>
      <c r="K6" s="296"/>
      <c r="L6" s="296"/>
      <c r="M6" s="296"/>
      <c r="N6" s="296"/>
      <c r="O6" s="296"/>
      <c r="P6" s="296"/>
      <c r="Q6" s="296"/>
      <c r="R6" s="296"/>
      <c r="S6" s="296"/>
    </row>
    <row r="7" spans="1:22">
      <c r="A7" s="92" t="s">
        <v>482</v>
      </c>
      <c r="B7" s="296"/>
      <c r="C7" s="296"/>
      <c r="D7" s="296"/>
      <c r="E7" s="296"/>
      <c r="F7" s="296"/>
      <c r="G7" s="296"/>
      <c r="H7" s="296"/>
      <c r="I7" s="296"/>
      <c r="J7" s="296"/>
      <c r="K7" s="296"/>
      <c r="L7" s="296"/>
      <c r="M7" s="296"/>
      <c r="N7" s="296"/>
      <c r="O7" s="296"/>
      <c r="P7" s="296"/>
      <c r="Q7" s="296"/>
      <c r="R7" s="296"/>
      <c r="S7" s="296"/>
    </row>
    <row r="8" spans="1:22">
      <c r="A8" s="92" t="s">
        <v>11</v>
      </c>
      <c r="B8" s="296"/>
      <c r="C8" s="296"/>
      <c r="D8" s="296"/>
      <c r="E8" s="296"/>
      <c r="F8" s="296"/>
      <c r="G8" s="296"/>
      <c r="H8" s="296"/>
      <c r="I8" s="296"/>
      <c r="J8" s="296"/>
      <c r="K8" s="296"/>
      <c r="L8" s="296"/>
      <c r="M8" s="296"/>
      <c r="N8" s="296"/>
      <c r="O8" s="296"/>
      <c r="P8" s="296"/>
      <c r="Q8" s="296"/>
      <c r="R8" s="296"/>
      <c r="S8" s="296"/>
    </row>
    <row r="9" spans="1:22">
      <c r="A9" s="92" t="s">
        <v>10</v>
      </c>
      <c r="B9" s="296"/>
      <c r="C9" s="296"/>
      <c r="D9" s="296"/>
      <c r="E9" s="296"/>
      <c r="F9" s="296"/>
      <c r="G9" s="296"/>
      <c r="H9" s="296"/>
      <c r="I9" s="296"/>
      <c r="J9" s="296"/>
      <c r="K9" s="296"/>
      <c r="L9" s="296"/>
      <c r="M9" s="296"/>
      <c r="N9" s="296"/>
      <c r="O9" s="296"/>
      <c r="P9" s="296"/>
      <c r="Q9" s="296"/>
      <c r="R9" s="296"/>
      <c r="S9" s="296"/>
    </row>
    <row r="10" spans="1:22">
      <c r="A10" s="92" t="s">
        <v>9</v>
      </c>
      <c r="B10" s="296"/>
      <c r="C10" s="296"/>
      <c r="D10" s="296"/>
      <c r="E10" s="296"/>
      <c r="F10" s="296"/>
      <c r="G10" s="296"/>
      <c r="H10" s="296"/>
      <c r="I10" s="296"/>
      <c r="J10" s="296"/>
      <c r="K10" s="296"/>
      <c r="L10" s="296"/>
      <c r="M10" s="296"/>
      <c r="N10" s="296"/>
      <c r="O10" s="296"/>
      <c r="P10" s="296"/>
      <c r="Q10" s="296"/>
      <c r="R10" s="296"/>
      <c r="S10" s="296"/>
    </row>
    <row r="11" spans="1:22">
      <c r="A11" s="92" t="s">
        <v>8</v>
      </c>
      <c r="B11" s="296"/>
      <c r="C11" s="296"/>
      <c r="D11" s="296"/>
      <c r="E11" s="296"/>
      <c r="F11" s="296"/>
      <c r="G11" s="296"/>
      <c r="H11" s="296"/>
      <c r="I11" s="296"/>
      <c r="J11" s="309">
        <v>18883</v>
      </c>
      <c r="K11" s="309">
        <v>22335</v>
      </c>
      <c r="L11" s="309">
        <v>23715</v>
      </c>
      <c r="M11" s="309">
        <v>23352</v>
      </c>
      <c r="N11" s="309">
        <v>24252</v>
      </c>
      <c r="O11" s="309">
        <v>8331</v>
      </c>
      <c r="P11" s="597">
        <v>4651</v>
      </c>
      <c r="Q11" s="597">
        <v>16673</v>
      </c>
      <c r="R11" s="597">
        <v>22280</v>
      </c>
      <c r="S11" s="731">
        <v>23886</v>
      </c>
      <c r="U11" s="14"/>
      <c r="V11" s="14"/>
    </row>
    <row r="12" spans="1:22">
      <c r="A12" s="92" t="s">
        <v>6</v>
      </c>
      <c r="B12" s="296"/>
      <c r="C12" s="296"/>
      <c r="D12" s="296"/>
      <c r="E12" s="296"/>
      <c r="F12" s="296"/>
      <c r="G12" s="296"/>
      <c r="H12" s="296"/>
      <c r="I12" s="296"/>
      <c r="J12" s="296"/>
      <c r="K12" s="296"/>
      <c r="L12" s="296"/>
      <c r="M12" s="296"/>
      <c r="N12" s="296"/>
      <c r="O12" s="296"/>
      <c r="P12" s="597">
        <v>42306</v>
      </c>
      <c r="Q12" s="296"/>
      <c r="R12" s="731">
        <v>48232</v>
      </c>
      <c r="S12" s="731">
        <v>48313</v>
      </c>
      <c r="U12" s="14"/>
      <c r="V12" s="14"/>
    </row>
    <row r="13" spans="1:22">
      <c r="A13" s="92" t="s">
        <v>5</v>
      </c>
      <c r="B13" s="296"/>
      <c r="C13" s="296"/>
      <c r="D13" s="296"/>
      <c r="E13" s="296"/>
      <c r="F13" s="296"/>
      <c r="G13" s="296"/>
      <c r="H13" s="296"/>
      <c r="I13" s="296"/>
      <c r="J13" s="296"/>
      <c r="K13" s="296"/>
      <c r="L13" s="296"/>
      <c r="M13" s="296"/>
      <c r="N13" s="296"/>
      <c r="O13" s="296"/>
      <c r="P13" s="296"/>
      <c r="Q13" s="296"/>
      <c r="R13" s="296"/>
      <c r="S13" s="296"/>
    </row>
    <row r="14" spans="1:22">
      <c r="A14" s="92" t="s">
        <v>4</v>
      </c>
      <c r="B14" s="296"/>
      <c r="C14" s="296"/>
      <c r="D14" s="296"/>
      <c r="E14" s="296"/>
      <c r="F14" s="296"/>
      <c r="G14" s="296"/>
      <c r="H14" s="296"/>
      <c r="I14" s="296"/>
      <c r="J14" s="296"/>
      <c r="K14" s="296"/>
      <c r="L14" s="296"/>
      <c r="M14" s="296"/>
      <c r="N14" s="296"/>
      <c r="O14" s="296"/>
      <c r="P14" s="296"/>
      <c r="Q14" s="296"/>
      <c r="R14" s="296"/>
      <c r="S14" s="296"/>
    </row>
    <row r="15" spans="1:22">
      <c r="A15" s="92" t="s">
        <v>3</v>
      </c>
      <c r="B15" s="296"/>
      <c r="C15" s="296"/>
      <c r="D15" s="296"/>
      <c r="E15" s="296"/>
      <c r="F15" s="296"/>
      <c r="G15" s="296"/>
      <c r="H15" s="296"/>
      <c r="I15" s="296"/>
      <c r="J15" s="296"/>
      <c r="K15" s="296"/>
      <c r="L15" s="296"/>
      <c r="M15" s="296"/>
      <c r="N15" s="296"/>
      <c r="O15" s="296"/>
      <c r="P15" s="296"/>
      <c r="Q15" s="296"/>
      <c r="R15" s="296"/>
      <c r="S15" s="296"/>
    </row>
    <row r="16" spans="1:22">
      <c r="A16" s="92" t="s">
        <v>32</v>
      </c>
      <c r="B16" s="296"/>
      <c r="C16" s="296"/>
      <c r="D16" s="296"/>
      <c r="E16" s="296"/>
      <c r="F16" s="296"/>
      <c r="G16" s="296"/>
      <c r="H16" s="296"/>
      <c r="I16" s="296"/>
      <c r="J16" s="296"/>
      <c r="K16" s="296"/>
      <c r="L16" s="296"/>
      <c r="M16" s="296"/>
      <c r="N16" s="296"/>
      <c r="O16" s="296"/>
      <c r="P16" s="296"/>
      <c r="Q16" s="296"/>
      <c r="R16" s="296"/>
      <c r="S16" s="296"/>
    </row>
    <row r="17" spans="1:19">
      <c r="A17" s="92" t="s">
        <v>1</v>
      </c>
      <c r="B17" s="296"/>
      <c r="C17" s="296"/>
      <c r="D17" s="296"/>
      <c r="E17" s="296"/>
      <c r="F17" s="296"/>
      <c r="G17" s="296"/>
      <c r="H17" s="296"/>
      <c r="I17" s="296"/>
      <c r="J17" s="296"/>
      <c r="K17" s="296"/>
      <c r="L17" s="296"/>
      <c r="M17" s="296"/>
      <c r="N17" s="296"/>
      <c r="O17" s="296"/>
      <c r="P17" s="296"/>
      <c r="Q17" s="296"/>
      <c r="R17" s="296"/>
      <c r="S17" s="296"/>
    </row>
    <row r="18" spans="1:19">
      <c r="A18" s="92" t="s">
        <v>0</v>
      </c>
      <c r="B18" s="296"/>
      <c r="C18" s="296"/>
      <c r="D18" s="296"/>
      <c r="E18" s="296">
        <v>34649</v>
      </c>
      <c r="F18" s="296">
        <v>36326</v>
      </c>
      <c r="G18" s="296">
        <v>33062</v>
      </c>
      <c r="H18" s="296">
        <v>36153</v>
      </c>
      <c r="I18" s="296">
        <v>37764</v>
      </c>
      <c r="J18" s="296">
        <v>40002</v>
      </c>
      <c r="K18" s="296">
        <v>39780</v>
      </c>
      <c r="L18" s="296">
        <v>44507</v>
      </c>
      <c r="M18" s="296">
        <v>50601</v>
      </c>
      <c r="N18" s="296">
        <v>47994</v>
      </c>
      <c r="O18" s="296">
        <v>17018</v>
      </c>
      <c r="P18" s="296">
        <v>33254</v>
      </c>
      <c r="Q18" s="296">
        <v>50682</v>
      </c>
      <c r="R18" s="296">
        <v>62288</v>
      </c>
      <c r="S18" s="296">
        <v>65216</v>
      </c>
    </row>
    <row r="20" spans="1:19">
      <c r="A20" s="94" t="s">
        <v>20</v>
      </c>
    </row>
    <row r="21" spans="1:19">
      <c r="A21" s="241" t="s">
        <v>2767</v>
      </c>
    </row>
    <row r="22" spans="1:19">
      <c r="A22" s="241" t="s">
        <v>2788</v>
      </c>
    </row>
    <row r="23" spans="1:19">
      <c r="A23" s="241" t="s">
        <v>2876</v>
      </c>
    </row>
    <row r="24" spans="1:19">
      <c r="A24" s="241" t="s">
        <v>3590</v>
      </c>
    </row>
  </sheetData>
  <hyperlinks>
    <hyperlink ref="U2" location="Content!A1" display="Back to content page" xr:uid="{00000000-0004-0000-C100-00000000000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codeName="Sheet195"/>
  <dimension ref="A1:AC24"/>
  <sheetViews>
    <sheetView workbookViewId="0">
      <selection activeCell="K20" sqref="K20"/>
    </sheetView>
  </sheetViews>
  <sheetFormatPr defaultColWidth="8.7265625" defaultRowHeight="14.5"/>
  <cols>
    <col min="1" max="1" width="32.54296875" customWidth="1"/>
  </cols>
  <sheetData>
    <row r="1" spans="1:29">
      <c r="A1" s="18" t="s">
        <v>3155</v>
      </c>
      <c r="B1" s="17"/>
      <c r="C1" s="17"/>
      <c r="D1" s="17"/>
      <c r="E1" s="17"/>
      <c r="F1" s="17"/>
      <c r="G1" s="17"/>
      <c r="H1" s="17"/>
      <c r="I1" s="17"/>
      <c r="J1" s="17"/>
      <c r="K1" s="17"/>
      <c r="L1" s="17"/>
      <c r="M1" s="17"/>
      <c r="N1" s="17"/>
      <c r="O1" s="17"/>
      <c r="P1" s="17"/>
      <c r="Q1" s="17"/>
      <c r="R1" s="17"/>
      <c r="S1" s="17"/>
      <c r="T1" s="17"/>
      <c r="U1" s="17"/>
      <c r="V1" s="17"/>
      <c r="W1" s="17"/>
      <c r="X1" s="17"/>
      <c r="Y1" s="17"/>
      <c r="Z1" s="17"/>
    </row>
    <row r="2" spans="1:29">
      <c r="A2" s="252" t="s">
        <v>31</v>
      </c>
      <c r="B2" s="242" t="s">
        <v>438</v>
      </c>
      <c r="C2" s="242" t="s">
        <v>445</v>
      </c>
      <c r="D2" s="242" t="s">
        <v>446</v>
      </c>
      <c r="E2" s="242" t="s">
        <v>447</v>
      </c>
      <c r="F2" s="242" t="s">
        <v>448</v>
      </c>
      <c r="G2" s="242" t="s">
        <v>439</v>
      </c>
      <c r="H2" s="242" t="s">
        <v>440</v>
      </c>
      <c r="I2" s="242" t="s">
        <v>441</v>
      </c>
      <c r="J2" s="242" t="s">
        <v>34</v>
      </c>
      <c r="K2" s="242" t="s">
        <v>442</v>
      </c>
      <c r="L2" s="242" t="s">
        <v>33</v>
      </c>
      <c r="M2" s="242">
        <v>2011</v>
      </c>
      <c r="N2" s="242">
        <v>2012</v>
      </c>
      <c r="O2" s="242">
        <v>2013</v>
      </c>
      <c r="P2" s="242">
        <v>2014</v>
      </c>
      <c r="Q2" s="242">
        <v>2015</v>
      </c>
      <c r="R2" s="242">
        <v>2016</v>
      </c>
      <c r="S2" s="242">
        <v>2017</v>
      </c>
      <c r="T2" s="242">
        <v>2018</v>
      </c>
      <c r="U2" s="242">
        <v>2019</v>
      </c>
      <c r="V2" s="242">
        <v>2020</v>
      </c>
      <c r="W2" s="242">
        <v>2021</v>
      </c>
      <c r="X2" s="242">
        <v>2022</v>
      </c>
      <c r="Y2" s="242">
        <v>2023</v>
      </c>
      <c r="Z2" s="242">
        <v>2024</v>
      </c>
      <c r="AB2" s="1" t="s">
        <v>528</v>
      </c>
    </row>
    <row r="3" spans="1:29">
      <c r="A3" s="92" t="s">
        <v>13</v>
      </c>
      <c r="B3" s="755"/>
      <c r="C3" s="755"/>
      <c r="D3" s="755"/>
      <c r="E3" s="755"/>
      <c r="F3" s="755"/>
      <c r="G3" s="755"/>
      <c r="H3" s="755"/>
      <c r="I3" s="733">
        <v>6</v>
      </c>
      <c r="J3" s="733">
        <v>6</v>
      </c>
      <c r="K3" s="733">
        <v>6</v>
      </c>
      <c r="L3" s="733">
        <v>6</v>
      </c>
      <c r="M3" s="733">
        <v>6</v>
      </c>
      <c r="N3" s="733">
        <v>6</v>
      </c>
      <c r="O3" s="733">
        <v>6</v>
      </c>
      <c r="P3" s="733">
        <v>6</v>
      </c>
      <c r="Q3" s="733">
        <v>6</v>
      </c>
      <c r="R3" s="733">
        <v>6</v>
      </c>
      <c r="S3" s="733">
        <v>6</v>
      </c>
      <c r="T3" s="733">
        <v>6</v>
      </c>
      <c r="U3" s="733">
        <v>6</v>
      </c>
      <c r="V3" s="733">
        <v>6</v>
      </c>
      <c r="W3" s="733">
        <v>6</v>
      </c>
      <c r="X3" s="755"/>
      <c r="Y3" s="296"/>
      <c r="Z3" s="296"/>
    </row>
    <row r="4" spans="1:29">
      <c r="A4" s="92" t="s">
        <v>12</v>
      </c>
      <c r="B4" s="745" t="s">
        <v>29</v>
      </c>
      <c r="C4" s="745" t="s">
        <v>29</v>
      </c>
      <c r="D4" s="745" t="s">
        <v>29</v>
      </c>
      <c r="E4" s="745" t="s">
        <v>29</v>
      </c>
      <c r="F4" s="745" t="s">
        <v>29</v>
      </c>
      <c r="G4" s="745" t="s">
        <v>29</v>
      </c>
      <c r="H4" s="745" t="s">
        <v>29</v>
      </c>
      <c r="I4" s="745" t="s">
        <v>29</v>
      </c>
      <c r="J4" s="745" t="s">
        <v>29</v>
      </c>
      <c r="K4" s="745" t="s">
        <v>29</v>
      </c>
      <c r="L4" s="745" t="s">
        <v>29</v>
      </c>
      <c r="M4" s="745" t="s">
        <v>29</v>
      </c>
      <c r="N4" s="745" t="s">
        <v>29</v>
      </c>
      <c r="O4" s="745" t="s">
        <v>29</v>
      </c>
      <c r="P4" s="745" t="s">
        <v>29</v>
      </c>
      <c r="Q4" s="745" t="s">
        <v>29</v>
      </c>
      <c r="R4" s="745" t="s">
        <v>29</v>
      </c>
      <c r="S4" s="745" t="s">
        <v>29</v>
      </c>
      <c r="T4" s="745" t="s">
        <v>29</v>
      </c>
      <c r="U4" s="745" t="s">
        <v>29</v>
      </c>
      <c r="V4" s="745" t="s">
        <v>29</v>
      </c>
      <c r="W4" s="745" t="s">
        <v>29</v>
      </c>
      <c r="X4" s="745" t="s">
        <v>29</v>
      </c>
      <c r="Y4" s="745"/>
      <c r="Z4" s="745"/>
      <c r="AB4" s="14"/>
    </row>
    <row r="5" spans="1:29">
      <c r="A5" s="92" t="s">
        <v>483</v>
      </c>
      <c r="B5" s="755"/>
      <c r="C5" s="755"/>
      <c r="D5" s="755"/>
      <c r="E5" s="755"/>
      <c r="F5" s="755"/>
      <c r="G5" s="755"/>
      <c r="H5" s="755"/>
      <c r="I5" s="755"/>
      <c r="J5" s="755"/>
      <c r="K5" s="755"/>
      <c r="L5" s="755"/>
      <c r="M5" s="755"/>
      <c r="N5" s="755"/>
      <c r="O5" s="755"/>
      <c r="P5" s="755"/>
      <c r="Q5" s="755"/>
      <c r="R5" s="755"/>
      <c r="S5" s="755"/>
      <c r="T5" s="755"/>
      <c r="U5" s="755"/>
      <c r="V5" s="755"/>
      <c r="W5" s="755"/>
      <c r="X5" s="755"/>
      <c r="Y5" s="296"/>
      <c r="Z5" s="296"/>
    </row>
    <row r="6" spans="1:29">
      <c r="A6" s="92" t="s">
        <v>89</v>
      </c>
      <c r="B6" s="296">
        <v>1</v>
      </c>
      <c r="C6" s="296">
        <v>1</v>
      </c>
      <c r="D6" s="296">
        <v>1</v>
      </c>
      <c r="E6" s="296">
        <v>1</v>
      </c>
      <c r="F6" s="296">
        <v>1</v>
      </c>
      <c r="G6" s="296">
        <v>1</v>
      </c>
      <c r="H6" s="296">
        <v>1</v>
      </c>
      <c r="I6" s="296">
        <v>1</v>
      </c>
      <c r="J6" s="296">
        <v>1</v>
      </c>
      <c r="K6" s="296">
        <v>1</v>
      </c>
      <c r="L6" s="296">
        <v>1</v>
      </c>
      <c r="M6" s="296">
        <v>1</v>
      </c>
      <c r="N6" s="296">
        <v>1</v>
      </c>
      <c r="O6" s="296">
        <v>1</v>
      </c>
      <c r="P6" s="296">
        <v>1</v>
      </c>
      <c r="Q6" s="296">
        <v>1</v>
      </c>
      <c r="R6" s="296">
        <v>1</v>
      </c>
      <c r="S6" s="296">
        <v>1</v>
      </c>
      <c r="T6" s="296">
        <v>1</v>
      </c>
      <c r="U6" s="296">
        <v>1</v>
      </c>
      <c r="V6" s="296">
        <v>1</v>
      </c>
      <c r="W6" s="296">
        <v>1</v>
      </c>
      <c r="X6" s="755"/>
      <c r="Y6" s="296"/>
      <c r="Z6" s="296"/>
    </row>
    <row r="7" spans="1:29">
      <c r="A7" s="92" t="s">
        <v>482</v>
      </c>
      <c r="B7" s="745" t="s">
        <v>29</v>
      </c>
      <c r="C7" s="745" t="s">
        <v>29</v>
      </c>
      <c r="D7" s="745" t="s">
        <v>29</v>
      </c>
      <c r="E7" s="745" t="s">
        <v>29</v>
      </c>
      <c r="F7" s="745" t="s">
        <v>29</v>
      </c>
      <c r="G7" s="745" t="s">
        <v>29</v>
      </c>
      <c r="H7" s="745" t="s">
        <v>29</v>
      </c>
      <c r="I7" s="745" t="s">
        <v>29</v>
      </c>
      <c r="J7" s="745" t="s">
        <v>29</v>
      </c>
      <c r="K7" s="745" t="s">
        <v>29</v>
      </c>
      <c r="L7" s="745" t="s">
        <v>29</v>
      </c>
      <c r="M7" s="745" t="s">
        <v>29</v>
      </c>
      <c r="N7" s="745" t="s">
        <v>29</v>
      </c>
      <c r="O7" s="745" t="s">
        <v>29</v>
      </c>
      <c r="P7" s="745" t="s">
        <v>29</v>
      </c>
      <c r="Q7" s="745" t="s">
        <v>29</v>
      </c>
      <c r="R7" s="745" t="s">
        <v>29</v>
      </c>
      <c r="S7" s="745" t="s">
        <v>29</v>
      </c>
      <c r="T7" s="745" t="s">
        <v>29</v>
      </c>
      <c r="U7" s="745" t="s">
        <v>29</v>
      </c>
      <c r="V7" s="745" t="s">
        <v>29</v>
      </c>
      <c r="W7" s="745" t="s">
        <v>29</v>
      </c>
      <c r="X7" s="745" t="s">
        <v>29</v>
      </c>
      <c r="Y7" s="745"/>
      <c r="Z7" s="745"/>
    </row>
    <row r="8" spans="1:29">
      <c r="A8" s="92" t="s">
        <v>11</v>
      </c>
      <c r="B8" s="745" t="s">
        <v>29</v>
      </c>
      <c r="C8" s="745" t="s">
        <v>29</v>
      </c>
      <c r="D8" s="745" t="s">
        <v>29</v>
      </c>
      <c r="E8" s="745" t="s">
        <v>29</v>
      </c>
      <c r="F8" s="745" t="s">
        <v>29</v>
      </c>
      <c r="G8" s="745" t="s">
        <v>29</v>
      </c>
      <c r="H8" s="745" t="s">
        <v>29</v>
      </c>
      <c r="I8" s="745" t="s">
        <v>29</v>
      </c>
      <c r="J8" s="745" t="s">
        <v>29</v>
      </c>
      <c r="K8" s="745" t="s">
        <v>29</v>
      </c>
      <c r="L8" s="745" t="s">
        <v>29</v>
      </c>
      <c r="M8" s="745" t="s">
        <v>29</v>
      </c>
      <c r="N8" s="745" t="s">
        <v>29</v>
      </c>
      <c r="O8" s="745" t="s">
        <v>29</v>
      </c>
      <c r="P8" s="745" t="s">
        <v>29</v>
      </c>
      <c r="Q8" s="745" t="s">
        <v>29</v>
      </c>
      <c r="R8" s="745" t="s">
        <v>29</v>
      </c>
      <c r="S8" s="745" t="s">
        <v>29</v>
      </c>
      <c r="T8" s="745" t="s">
        <v>29</v>
      </c>
      <c r="U8" s="745" t="s">
        <v>29</v>
      </c>
      <c r="V8" s="745" t="s">
        <v>29</v>
      </c>
      <c r="W8" s="745" t="s">
        <v>29</v>
      </c>
      <c r="X8" s="745" t="s">
        <v>29</v>
      </c>
      <c r="Y8" s="745"/>
      <c r="Z8" s="745"/>
    </row>
    <row r="9" spans="1:29">
      <c r="A9" s="92" t="s">
        <v>10</v>
      </c>
      <c r="B9" s="755"/>
      <c r="C9" s="755"/>
      <c r="D9" s="755"/>
      <c r="E9" s="755"/>
      <c r="F9" s="755"/>
      <c r="G9" s="755"/>
      <c r="H9" s="755"/>
      <c r="I9" s="755"/>
      <c r="J9" s="755"/>
      <c r="K9" s="755"/>
      <c r="L9" s="755"/>
      <c r="M9" s="755"/>
      <c r="N9" s="755"/>
      <c r="O9" s="755"/>
      <c r="P9" s="755"/>
      <c r="Q9" s="755"/>
      <c r="R9" s="755"/>
      <c r="S9" s="755"/>
      <c r="T9" s="755"/>
      <c r="U9" s="755"/>
      <c r="V9" s="755"/>
      <c r="W9" s="755"/>
      <c r="X9" s="755"/>
      <c r="Y9" s="296"/>
      <c r="Z9" s="296"/>
    </row>
    <row r="10" spans="1:29">
      <c r="A10" s="92" t="s">
        <v>9</v>
      </c>
      <c r="B10" s="745" t="s">
        <v>29</v>
      </c>
      <c r="C10" s="745" t="s">
        <v>29</v>
      </c>
      <c r="D10" s="745" t="s">
        <v>29</v>
      </c>
      <c r="E10" s="745" t="s">
        <v>29</v>
      </c>
      <c r="F10" s="745" t="s">
        <v>29</v>
      </c>
      <c r="G10" s="745" t="s">
        <v>29</v>
      </c>
      <c r="H10" s="745" t="s">
        <v>29</v>
      </c>
      <c r="I10" s="745" t="s">
        <v>29</v>
      </c>
      <c r="J10" s="745" t="s">
        <v>29</v>
      </c>
      <c r="K10" s="745" t="s">
        <v>29</v>
      </c>
      <c r="L10" s="745" t="s">
        <v>29</v>
      </c>
      <c r="M10" s="745" t="s">
        <v>29</v>
      </c>
      <c r="N10" s="745" t="s">
        <v>29</v>
      </c>
      <c r="O10" s="745" t="s">
        <v>29</v>
      </c>
      <c r="P10" s="745" t="s">
        <v>29</v>
      </c>
      <c r="Q10" s="745" t="s">
        <v>29</v>
      </c>
      <c r="R10" s="745" t="s">
        <v>29</v>
      </c>
      <c r="S10" s="745" t="s">
        <v>29</v>
      </c>
      <c r="T10" s="745" t="s">
        <v>29</v>
      </c>
      <c r="U10" s="745" t="s">
        <v>29</v>
      </c>
      <c r="V10" s="745" t="s">
        <v>29</v>
      </c>
      <c r="W10" s="745" t="s">
        <v>29</v>
      </c>
      <c r="X10" s="745" t="s">
        <v>29</v>
      </c>
      <c r="Y10" s="745"/>
      <c r="Z10" s="745"/>
    </row>
    <row r="11" spans="1:29">
      <c r="A11" s="92" t="s">
        <v>8</v>
      </c>
      <c r="B11" s="736">
        <v>1</v>
      </c>
      <c r="C11" s="736">
        <v>1</v>
      </c>
      <c r="D11" s="736">
        <v>1</v>
      </c>
      <c r="E11" s="736">
        <v>1</v>
      </c>
      <c r="F11" s="736">
        <v>1</v>
      </c>
      <c r="G11" s="736">
        <v>1</v>
      </c>
      <c r="H11" s="737">
        <v>1</v>
      </c>
      <c r="I11" s="737">
        <v>1</v>
      </c>
      <c r="J11" s="737">
        <v>1</v>
      </c>
      <c r="K11" s="737">
        <v>1</v>
      </c>
      <c r="L11" s="737">
        <v>1</v>
      </c>
      <c r="M11" s="737">
        <v>1</v>
      </c>
      <c r="N11" s="737">
        <v>1</v>
      </c>
      <c r="O11" s="737">
        <v>1</v>
      </c>
      <c r="P11" s="737">
        <v>1</v>
      </c>
      <c r="Q11" s="737">
        <v>1</v>
      </c>
      <c r="R11" s="737">
        <v>1</v>
      </c>
      <c r="S11" s="737">
        <v>1</v>
      </c>
      <c r="T11" s="737">
        <v>1</v>
      </c>
      <c r="U11" s="737">
        <v>1</v>
      </c>
      <c r="V11" s="737">
        <v>1</v>
      </c>
      <c r="W11" s="737">
        <v>1</v>
      </c>
      <c r="X11" s="737">
        <v>1</v>
      </c>
      <c r="Y11" s="737">
        <v>1</v>
      </c>
      <c r="Z11" s="731">
        <v>1</v>
      </c>
      <c r="AB11" s="14"/>
      <c r="AC11" s="14"/>
    </row>
    <row r="12" spans="1:29">
      <c r="A12" s="92" t="s">
        <v>6</v>
      </c>
      <c r="B12" s="755"/>
      <c r="C12" s="755"/>
      <c r="D12" s="755"/>
      <c r="E12" s="755"/>
      <c r="F12" s="755"/>
      <c r="G12" s="755"/>
      <c r="H12" s="755"/>
      <c r="I12" s="755"/>
      <c r="J12" s="755"/>
      <c r="K12" s="755"/>
      <c r="L12" s="755"/>
      <c r="M12" s="755"/>
      <c r="N12" s="755"/>
      <c r="O12" s="733">
        <v>5</v>
      </c>
      <c r="P12" s="733">
        <v>5</v>
      </c>
      <c r="Q12" s="733">
        <v>5</v>
      </c>
      <c r="R12" s="755"/>
      <c r="S12" s="755"/>
      <c r="T12" s="755"/>
      <c r="U12" s="755"/>
      <c r="V12" s="755"/>
      <c r="W12" s="733">
        <v>7</v>
      </c>
      <c r="X12" s="733">
        <v>7</v>
      </c>
      <c r="Y12" s="731">
        <v>9</v>
      </c>
      <c r="Z12" s="731">
        <v>9</v>
      </c>
      <c r="AB12" s="14"/>
    </row>
    <row r="13" spans="1:29">
      <c r="A13" s="92" t="s">
        <v>5</v>
      </c>
      <c r="B13" s="755"/>
      <c r="C13" s="755"/>
      <c r="D13" s="755"/>
      <c r="E13" s="755"/>
      <c r="F13" s="755"/>
      <c r="G13" s="755"/>
      <c r="H13" s="755"/>
      <c r="I13" s="755"/>
      <c r="J13" s="755"/>
      <c r="K13" s="755"/>
      <c r="L13" s="755"/>
      <c r="M13" s="755"/>
      <c r="N13" s="755"/>
      <c r="O13" s="755"/>
      <c r="P13" s="755"/>
      <c r="Q13" s="755"/>
      <c r="R13" s="755"/>
      <c r="S13" s="755"/>
      <c r="T13" s="755"/>
      <c r="U13" s="755"/>
      <c r="V13" s="755"/>
      <c r="W13" s="755"/>
      <c r="X13" s="755"/>
      <c r="Y13" s="296"/>
      <c r="Z13" s="296"/>
    </row>
    <row r="14" spans="1:29">
      <c r="A14" s="92" t="s">
        <v>4</v>
      </c>
      <c r="B14" s="755"/>
      <c r="C14" s="755"/>
      <c r="D14" s="755"/>
      <c r="E14" s="755"/>
      <c r="F14" s="755"/>
      <c r="G14" s="755"/>
      <c r="H14" s="755"/>
      <c r="I14" s="755"/>
      <c r="J14" s="755"/>
      <c r="K14" s="755"/>
      <c r="L14" s="755"/>
      <c r="M14" s="755"/>
      <c r="N14" s="755"/>
      <c r="O14" s="755"/>
      <c r="P14" s="755"/>
      <c r="Q14" s="755"/>
      <c r="R14" s="755"/>
      <c r="S14" s="755"/>
      <c r="T14" s="755"/>
      <c r="U14" s="755"/>
      <c r="V14" s="755"/>
      <c r="W14" s="755"/>
      <c r="X14" s="755"/>
      <c r="Y14" s="296"/>
      <c r="Z14" s="296"/>
    </row>
    <row r="15" spans="1:29">
      <c r="A15" s="92" t="s">
        <v>3</v>
      </c>
      <c r="B15" s="755"/>
      <c r="C15" s="755"/>
      <c r="D15" s="755"/>
      <c r="E15" s="755"/>
      <c r="F15" s="755"/>
      <c r="G15" s="755"/>
      <c r="H15" s="755"/>
      <c r="I15" s="755"/>
      <c r="J15" s="755"/>
      <c r="K15" s="755"/>
      <c r="L15" s="755"/>
      <c r="M15" s="755"/>
      <c r="N15" s="755"/>
      <c r="O15" s="755"/>
      <c r="P15" s="755"/>
      <c r="Q15" s="755"/>
      <c r="R15" s="755"/>
      <c r="S15" s="755"/>
      <c r="T15" s="755"/>
      <c r="U15" s="755"/>
      <c r="V15" s="755"/>
      <c r="W15" s="755"/>
      <c r="X15" s="755"/>
      <c r="Y15" s="296"/>
      <c r="Z15" s="296"/>
    </row>
    <row r="16" spans="1:29">
      <c r="A16" s="92" t="s">
        <v>32</v>
      </c>
      <c r="B16" s="731">
        <v>9</v>
      </c>
      <c r="C16" s="731">
        <v>9</v>
      </c>
      <c r="D16" s="731">
        <v>9</v>
      </c>
      <c r="E16" s="731">
        <v>9</v>
      </c>
      <c r="F16" s="731">
        <v>9</v>
      </c>
      <c r="G16" s="731">
        <v>9</v>
      </c>
      <c r="H16" s="731">
        <v>9</v>
      </c>
      <c r="I16" s="731">
        <v>9</v>
      </c>
      <c r="J16" s="731">
        <v>9</v>
      </c>
      <c r="K16" s="731">
        <v>9</v>
      </c>
      <c r="L16" s="731">
        <v>9</v>
      </c>
      <c r="M16" s="731">
        <v>9</v>
      </c>
      <c r="N16" s="731">
        <v>9</v>
      </c>
      <c r="O16" s="731">
        <v>9</v>
      </c>
      <c r="P16" s="731">
        <v>9</v>
      </c>
      <c r="Q16" s="731">
        <v>9</v>
      </c>
      <c r="R16" s="731">
        <v>9</v>
      </c>
      <c r="S16" s="731">
        <v>9</v>
      </c>
      <c r="T16" s="731">
        <v>11</v>
      </c>
      <c r="U16" s="731">
        <v>11</v>
      </c>
      <c r="V16" s="731">
        <v>11</v>
      </c>
      <c r="W16" s="731">
        <v>11</v>
      </c>
      <c r="X16" s="731">
        <v>11</v>
      </c>
      <c r="Y16" s="731">
        <v>11</v>
      </c>
      <c r="Z16" s="731">
        <v>11</v>
      </c>
    </row>
    <row r="17" spans="1:26">
      <c r="A17" s="92" t="s">
        <v>1</v>
      </c>
      <c r="B17" s="745" t="s">
        <v>29</v>
      </c>
      <c r="C17" s="745" t="s">
        <v>29</v>
      </c>
      <c r="D17" s="745" t="s">
        <v>29</v>
      </c>
      <c r="E17" s="745" t="s">
        <v>29</v>
      </c>
      <c r="F17" s="745" t="s">
        <v>29</v>
      </c>
      <c r="G17" s="745" t="s">
        <v>29</v>
      </c>
      <c r="H17" s="745" t="s">
        <v>29</v>
      </c>
      <c r="I17" s="745" t="s">
        <v>29</v>
      </c>
      <c r="J17" s="745" t="s">
        <v>29</v>
      </c>
      <c r="K17" s="745" t="s">
        <v>29</v>
      </c>
      <c r="L17" s="745" t="s">
        <v>29</v>
      </c>
      <c r="M17" s="745" t="s">
        <v>29</v>
      </c>
      <c r="N17" s="745" t="s">
        <v>29</v>
      </c>
      <c r="O17" s="745" t="s">
        <v>29</v>
      </c>
      <c r="P17" s="745" t="s">
        <v>29</v>
      </c>
      <c r="Q17" s="745" t="s">
        <v>29</v>
      </c>
      <c r="R17" s="745" t="s">
        <v>29</v>
      </c>
      <c r="S17" s="745" t="s">
        <v>29</v>
      </c>
      <c r="T17" s="745" t="s">
        <v>29</v>
      </c>
      <c r="U17" s="745" t="s">
        <v>29</v>
      </c>
      <c r="V17" s="745" t="s">
        <v>29</v>
      </c>
      <c r="W17" s="745" t="s">
        <v>29</v>
      </c>
      <c r="X17" s="745" t="s">
        <v>29</v>
      </c>
      <c r="Y17" s="745"/>
      <c r="Z17" s="745"/>
    </row>
    <row r="18" spans="1:26">
      <c r="A18" s="92" t="s">
        <v>0</v>
      </c>
      <c r="B18" s="745" t="s">
        <v>29</v>
      </c>
      <c r="C18" s="745" t="s">
        <v>29</v>
      </c>
      <c r="D18" s="745" t="s">
        <v>29</v>
      </c>
      <c r="E18" s="745" t="s">
        <v>29</v>
      </c>
      <c r="F18" s="745" t="s">
        <v>29</v>
      </c>
      <c r="G18" s="745" t="s">
        <v>29</v>
      </c>
      <c r="H18" s="745" t="s">
        <v>29</v>
      </c>
      <c r="I18" s="745" t="s">
        <v>29</v>
      </c>
      <c r="J18" s="745" t="s">
        <v>29</v>
      </c>
      <c r="K18" s="745" t="s">
        <v>29</v>
      </c>
      <c r="L18" s="745" t="s">
        <v>29</v>
      </c>
      <c r="M18" s="745" t="s">
        <v>29</v>
      </c>
      <c r="N18" s="745" t="s">
        <v>29</v>
      </c>
      <c r="O18" s="745" t="s">
        <v>29</v>
      </c>
      <c r="P18" s="745" t="s">
        <v>29</v>
      </c>
      <c r="Q18" s="745" t="s">
        <v>29</v>
      </c>
      <c r="R18" s="745" t="s">
        <v>29</v>
      </c>
      <c r="S18" s="745" t="s">
        <v>29</v>
      </c>
      <c r="T18" s="745" t="s">
        <v>29</v>
      </c>
      <c r="U18" s="745" t="s">
        <v>29</v>
      </c>
      <c r="V18" s="745" t="s">
        <v>29</v>
      </c>
      <c r="W18" s="745" t="s">
        <v>29</v>
      </c>
      <c r="X18" s="745" t="s">
        <v>29</v>
      </c>
      <c r="Y18" s="745"/>
      <c r="Z18" s="745"/>
    </row>
    <row r="20" spans="1:26">
      <c r="A20" s="94" t="s">
        <v>20</v>
      </c>
    </row>
    <row r="21" spans="1:26">
      <c r="A21" s="241" t="s">
        <v>2767</v>
      </c>
    </row>
    <row r="22" spans="1:26">
      <c r="A22" s="241" t="s">
        <v>2788</v>
      </c>
    </row>
    <row r="23" spans="1:26">
      <c r="A23" s="241" t="s">
        <v>2876</v>
      </c>
    </row>
    <row r="24" spans="1:26">
      <c r="A24" s="241" t="s">
        <v>3590</v>
      </c>
    </row>
  </sheetData>
  <hyperlinks>
    <hyperlink ref="AB2" location="Content!A1" display="Back to content page" xr:uid="{00000000-0004-0000-C200-00000000000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codeName="Sheet196"/>
  <dimension ref="A1:AC24"/>
  <sheetViews>
    <sheetView workbookViewId="0">
      <selection activeCell="I20" sqref="I20"/>
    </sheetView>
  </sheetViews>
  <sheetFormatPr defaultColWidth="8.7265625" defaultRowHeight="14.5"/>
  <cols>
    <col min="1" max="1" width="32.54296875" customWidth="1"/>
    <col min="2" max="26" width="12.26953125" customWidth="1"/>
  </cols>
  <sheetData>
    <row r="1" spans="1:29">
      <c r="A1" s="18" t="s">
        <v>3156</v>
      </c>
      <c r="B1" s="17"/>
      <c r="C1" s="17"/>
      <c r="D1" s="17"/>
      <c r="E1" s="17"/>
      <c r="F1" s="17"/>
      <c r="G1" s="17"/>
      <c r="H1" s="17"/>
      <c r="I1" s="17"/>
      <c r="J1" s="17"/>
      <c r="K1" s="17"/>
      <c r="L1" s="17"/>
      <c r="M1" s="17"/>
      <c r="N1" s="17"/>
      <c r="O1" s="17"/>
      <c r="P1" s="17"/>
      <c r="Q1" s="17"/>
      <c r="R1" s="17"/>
      <c r="S1" s="17"/>
      <c r="T1" s="17"/>
      <c r="U1" s="17"/>
      <c r="V1" s="17"/>
      <c r="W1" s="17"/>
      <c r="X1" s="17"/>
      <c r="Y1" s="17"/>
      <c r="Z1" s="17"/>
    </row>
    <row r="2" spans="1:29">
      <c r="A2" s="252" t="s">
        <v>31</v>
      </c>
      <c r="B2" s="242" t="s">
        <v>438</v>
      </c>
      <c r="C2" s="242" t="s">
        <v>445</v>
      </c>
      <c r="D2" s="242" t="s">
        <v>446</v>
      </c>
      <c r="E2" s="242" t="s">
        <v>447</v>
      </c>
      <c r="F2" s="242" t="s">
        <v>448</v>
      </c>
      <c r="G2" s="242" t="s">
        <v>439</v>
      </c>
      <c r="H2" s="242" t="s">
        <v>440</v>
      </c>
      <c r="I2" s="242" t="s">
        <v>441</v>
      </c>
      <c r="J2" s="242" t="s">
        <v>34</v>
      </c>
      <c r="K2" s="242" t="s">
        <v>442</v>
      </c>
      <c r="L2" s="242" t="s">
        <v>33</v>
      </c>
      <c r="M2" s="242">
        <v>2011</v>
      </c>
      <c r="N2" s="242">
        <v>2012</v>
      </c>
      <c r="O2" s="242">
        <v>2013</v>
      </c>
      <c r="P2" s="242">
        <v>2014</v>
      </c>
      <c r="Q2" s="242">
        <v>2015</v>
      </c>
      <c r="R2" s="242">
        <v>2016</v>
      </c>
      <c r="S2" s="242">
        <v>2017</v>
      </c>
      <c r="T2" s="242">
        <v>2018</v>
      </c>
      <c r="U2" s="242">
        <v>2019</v>
      </c>
      <c r="V2" s="242">
        <v>2020</v>
      </c>
      <c r="W2" s="242">
        <v>2021</v>
      </c>
      <c r="X2" s="242">
        <v>2022</v>
      </c>
      <c r="Y2" s="242">
        <v>2023</v>
      </c>
      <c r="Z2" s="242">
        <v>2024</v>
      </c>
      <c r="AB2" s="1" t="s">
        <v>528</v>
      </c>
    </row>
    <row r="3" spans="1:29">
      <c r="A3" s="92" t="s">
        <v>13</v>
      </c>
      <c r="B3" s="296"/>
      <c r="C3" s="296"/>
      <c r="D3" s="296"/>
      <c r="E3" s="296"/>
      <c r="F3" s="296"/>
      <c r="G3" s="296"/>
      <c r="H3" s="296"/>
      <c r="I3" s="296"/>
      <c r="J3" s="511">
        <v>1749105.01</v>
      </c>
      <c r="K3" s="511">
        <v>2141477.9300000002</v>
      </c>
      <c r="L3" s="511">
        <v>2260461.6100000003</v>
      </c>
      <c r="M3" s="511">
        <v>2047484.9300000002</v>
      </c>
      <c r="N3" s="511">
        <v>1985457.7100000002</v>
      </c>
      <c r="O3" s="511">
        <v>2193561.5100000002</v>
      </c>
      <c r="P3" s="511">
        <v>3144379.6700000004</v>
      </c>
      <c r="Q3" s="511">
        <v>2167591.5059000002</v>
      </c>
      <c r="R3" s="511">
        <v>2137451.4419999993</v>
      </c>
      <c r="S3" s="511">
        <v>2274904.4889899995</v>
      </c>
      <c r="T3" s="511">
        <v>2976724.98</v>
      </c>
      <c r="U3" s="511">
        <v>2810488.2433180013</v>
      </c>
      <c r="V3" s="511">
        <v>3231645.501723004</v>
      </c>
      <c r="W3" s="511">
        <v>1672022.5395940002</v>
      </c>
      <c r="X3" s="296"/>
      <c r="Y3" s="296"/>
      <c r="Z3" s="296"/>
    </row>
    <row r="4" spans="1:29">
      <c r="A4" s="92" t="s">
        <v>12</v>
      </c>
      <c r="B4" s="745" t="s">
        <v>29</v>
      </c>
      <c r="C4" s="745" t="s">
        <v>29</v>
      </c>
      <c r="D4" s="745" t="s">
        <v>29</v>
      </c>
      <c r="E4" s="745" t="s">
        <v>29</v>
      </c>
      <c r="F4" s="745" t="s">
        <v>29</v>
      </c>
      <c r="G4" s="745" t="s">
        <v>29</v>
      </c>
      <c r="H4" s="745" t="s">
        <v>29</v>
      </c>
      <c r="I4" s="745" t="s">
        <v>29</v>
      </c>
      <c r="J4" s="745" t="s">
        <v>29</v>
      </c>
      <c r="K4" s="745" t="s">
        <v>29</v>
      </c>
      <c r="L4" s="745" t="s">
        <v>29</v>
      </c>
      <c r="M4" s="745" t="s">
        <v>29</v>
      </c>
      <c r="N4" s="745" t="s">
        <v>29</v>
      </c>
      <c r="O4" s="745" t="s">
        <v>29</v>
      </c>
      <c r="P4" s="745" t="s">
        <v>29</v>
      </c>
      <c r="Q4" s="745" t="s">
        <v>29</v>
      </c>
      <c r="R4" s="745" t="s">
        <v>29</v>
      </c>
      <c r="S4" s="745" t="s">
        <v>29</v>
      </c>
      <c r="T4" s="745" t="s">
        <v>29</v>
      </c>
      <c r="U4" s="745" t="s">
        <v>29</v>
      </c>
      <c r="V4" s="745" t="s">
        <v>29</v>
      </c>
      <c r="W4" s="745" t="s">
        <v>29</v>
      </c>
      <c r="X4" s="745" t="s">
        <v>29</v>
      </c>
      <c r="Y4" s="745"/>
      <c r="Z4" s="745"/>
    </row>
    <row r="5" spans="1:29">
      <c r="A5" s="92" t="s">
        <v>483</v>
      </c>
      <c r="B5" s="296"/>
      <c r="C5" s="296"/>
      <c r="D5" s="296"/>
      <c r="E5" s="296"/>
      <c r="F5" s="296"/>
      <c r="G5" s="296"/>
      <c r="H5" s="296"/>
      <c r="I5" s="296"/>
      <c r="J5" s="296"/>
      <c r="K5" s="296"/>
      <c r="L5" s="296"/>
      <c r="M5" s="296"/>
      <c r="N5" s="296"/>
      <c r="O5" s="296"/>
      <c r="P5" s="296"/>
      <c r="Q5" s="296"/>
      <c r="R5" s="296"/>
      <c r="S5" s="296"/>
      <c r="T5" s="296"/>
      <c r="U5" s="296"/>
      <c r="V5" s="296"/>
      <c r="W5" s="296"/>
      <c r="X5" s="296"/>
      <c r="Y5" s="296"/>
      <c r="Z5" s="296"/>
    </row>
    <row r="6" spans="1:29">
      <c r="A6" s="92" t="s">
        <v>89</v>
      </c>
      <c r="B6" s="296"/>
      <c r="C6" s="296"/>
      <c r="D6" s="296"/>
      <c r="E6" s="296"/>
      <c r="F6" s="296"/>
      <c r="G6" s="296"/>
      <c r="H6" s="296"/>
      <c r="I6" s="296"/>
      <c r="J6" s="296"/>
      <c r="K6" s="296"/>
      <c r="L6" s="296"/>
      <c r="M6" s="296"/>
      <c r="N6" s="296"/>
      <c r="O6" s="296"/>
      <c r="P6" s="296"/>
      <c r="Q6" s="296"/>
      <c r="R6" s="296"/>
      <c r="S6" s="296"/>
      <c r="T6" s="296"/>
      <c r="U6" s="296"/>
      <c r="V6" s="296"/>
      <c r="W6" s="296"/>
      <c r="X6" s="296"/>
      <c r="Y6" s="296"/>
      <c r="Z6" s="296"/>
    </row>
    <row r="7" spans="1:29">
      <c r="A7" s="92" t="s">
        <v>482</v>
      </c>
      <c r="B7" s="745" t="s">
        <v>29</v>
      </c>
      <c r="C7" s="745" t="s">
        <v>29</v>
      </c>
      <c r="D7" s="745" t="s">
        <v>29</v>
      </c>
      <c r="E7" s="745" t="s">
        <v>29</v>
      </c>
      <c r="F7" s="745" t="s">
        <v>29</v>
      </c>
      <c r="G7" s="745" t="s">
        <v>29</v>
      </c>
      <c r="H7" s="745" t="s">
        <v>29</v>
      </c>
      <c r="I7" s="745" t="s">
        <v>29</v>
      </c>
      <c r="J7" s="745" t="s">
        <v>29</v>
      </c>
      <c r="K7" s="745" t="s">
        <v>29</v>
      </c>
      <c r="L7" s="745" t="s">
        <v>29</v>
      </c>
      <c r="M7" s="745" t="s">
        <v>29</v>
      </c>
      <c r="N7" s="745" t="s">
        <v>29</v>
      </c>
      <c r="O7" s="745" t="s">
        <v>29</v>
      </c>
      <c r="P7" s="745" t="s">
        <v>29</v>
      </c>
      <c r="Q7" s="745" t="s">
        <v>29</v>
      </c>
      <c r="R7" s="745" t="s">
        <v>29</v>
      </c>
      <c r="S7" s="745" t="s">
        <v>29</v>
      </c>
      <c r="T7" s="745" t="s">
        <v>29</v>
      </c>
      <c r="U7" s="745" t="s">
        <v>29</v>
      </c>
      <c r="V7" s="745" t="s">
        <v>29</v>
      </c>
      <c r="W7" s="745" t="s">
        <v>29</v>
      </c>
      <c r="X7" s="745" t="s">
        <v>29</v>
      </c>
      <c r="Y7" s="745"/>
      <c r="Z7" s="745"/>
    </row>
    <row r="8" spans="1:29">
      <c r="A8" s="92" t="s">
        <v>11</v>
      </c>
      <c r="B8" s="745" t="s">
        <v>29</v>
      </c>
      <c r="C8" s="745" t="s">
        <v>29</v>
      </c>
      <c r="D8" s="745" t="s">
        <v>29</v>
      </c>
      <c r="E8" s="745" t="s">
        <v>29</v>
      </c>
      <c r="F8" s="745" t="s">
        <v>29</v>
      </c>
      <c r="G8" s="745" t="s">
        <v>29</v>
      </c>
      <c r="H8" s="745" t="s">
        <v>29</v>
      </c>
      <c r="I8" s="745" t="s">
        <v>29</v>
      </c>
      <c r="J8" s="745" t="s">
        <v>29</v>
      </c>
      <c r="K8" s="745" t="s">
        <v>29</v>
      </c>
      <c r="L8" s="745" t="s">
        <v>29</v>
      </c>
      <c r="M8" s="745" t="s">
        <v>29</v>
      </c>
      <c r="N8" s="745" t="s">
        <v>29</v>
      </c>
      <c r="O8" s="745" t="s">
        <v>29</v>
      </c>
      <c r="P8" s="745" t="s">
        <v>29</v>
      </c>
      <c r="Q8" s="745" t="s">
        <v>29</v>
      </c>
      <c r="R8" s="745" t="s">
        <v>29</v>
      </c>
      <c r="S8" s="745" t="s">
        <v>29</v>
      </c>
      <c r="T8" s="745" t="s">
        <v>29</v>
      </c>
      <c r="U8" s="745" t="s">
        <v>29</v>
      </c>
      <c r="V8" s="745" t="s">
        <v>29</v>
      </c>
      <c r="W8" s="745" t="s">
        <v>29</v>
      </c>
      <c r="X8" s="745" t="s">
        <v>29</v>
      </c>
      <c r="Y8" s="745"/>
      <c r="Z8" s="745"/>
    </row>
    <row r="9" spans="1:29">
      <c r="A9" s="92" t="s">
        <v>10</v>
      </c>
      <c r="B9" s="296"/>
      <c r="C9" s="296"/>
      <c r="D9" s="296"/>
      <c r="E9" s="296"/>
      <c r="F9" s="296"/>
      <c r="G9" s="296"/>
      <c r="H9" s="296"/>
      <c r="I9" s="296"/>
      <c r="J9" s="296"/>
      <c r="K9" s="296"/>
      <c r="L9" s="296"/>
      <c r="M9" s="296"/>
      <c r="N9" s="296"/>
      <c r="O9" s="296"/>
      <c r="P9" s="296"/>
      <c r="Q9" s="296"/>
      <c r="R9" s="296"/>
      <c r="S9" s="296"/>
      <c r="T9" s="296"/>
      <c r="U9" s="296"/>
      <c r="V9" s="296"/>
      <c r="W9" s="296"/>
      <c r="X9" s="296"/>
      <c r="Y9" s="296"/>
      <c r="Z9" s="296"/>
    </row>
    <row r="10" spans="1:29">
      <c r="A10" s="92" t="s">
        <v>9</v>
      </c>
      <c r="B10" s="745" t="s">
        <v>29</v>
      </c>
      <c r="C10" s="745" t="s">
        <v>29</v>
      </c>
      <c r="D10" s="745" t="s">
        <v>29</v>
      </c>
      <c r="E10" s="745" t="s">
        <v>29</v>
      </c>
      <c r="F10" s="745" t="s">
        <v>29</v>
      </c>
      <c r="G10" s="745" t="s">
        <v>29</v>
      </c>
      <c r="H10" s="745" t="s">
        <v>29</v>
      </c>
      <c r="I10" s="745" t="s">
        <v>29</v>
      </c>
      <c r="J10" s="745" t="s">
        <v>29</v>
      </c>
      <c r="K10" s="745" t="s">
        <v>29</v>
      </c>
      <c r="L10" s="745" t="s">
        <v>29</v>
      </c>
      <c r="M10" s="745" t="s">
        <v>29</v>
      </c>
      <c r="N10" s="745" t="s">
        <v>29</v>
      </c>
      <c r="O10" s="745" t="s">
        <v>29</v>
      </c>
      <c r="P10" s="745" t="s">
        <v>29</v>
      </c>
      <c r="Q10" s="745" t="s">
        <v>29</v>
      </c>
      <c r="R10" s="745" t="s">
        <v>29</v>
      </c>
      <c r="S10" s="745" t="s">
        <v>29</v>
      </c>
      <c r="T10" s="745" t="s">
        <v>29</v>
      </c>
      <c r="U10" s="745" t="s">
        <v>29</v>
      </c>
      <c r="V10" s="745" t="s">
        <v>29</v>
      </c>
      <c r="W10" s="745" t="s">
        <v>29</v>
      </c>
      <c r="X10" s="745" t="s">
        <v>29</v>
      </c>
      <c r="Y10" s="745"/>
      <c r="Z10" s="745"/>
    </row>
    <row r="11" spans="1:29">
      <c r="A11" s="92" t="s">
        <v>8</v>
      </c>
      <c r="B11" s="736">
        <v>3367890</v>
      </c>
      <c r="C11" s="736">
        <v>3433435</v>
      </c>
      <c r="D11" s="736">
        <v>3574113</v>
      </c>
      <c r="E11" s="736">
        <v>4345491</v>
      </c>
      <c r="F11" s="736">
        <v>4549164</v>
      </c>
      <c r="G11" s="736">
        <v>4405814</v>
      </c>
      <c r="H11" s="737">
        <v>4433464</v>
      </c>
      <c r="I11" s="737">
        <v>5061653</v>
      </c>
      <c r="J11" s="737">
        <v>5140265</v>
      </c>
      <c r="K11" s="737">
        <v>4761269</v>
      </c>
      <c r="L11" s="737">
        <v>5099628</v>
      </c>
      <c r="M11" s="737">
        <v>5386565</v>
      </c>
      <c r="N11" s="737">
        <v>5932906</v>
      </c>
      <c r="O11" s="737">
        <v>5655920</v>
      </c>
      <c r="P11" s="737">
        <v>5746120</v>
      </c>
      <c r="Q11" s="737">
        <v>5711827</v>
      </c>
      <c r="R11" s="737">
        <v>6007100</v>
      </c>
      <c r="S11" s="737">
        <v>6423000</v>
      </c>
      <c r="T11" s="737">
        <v>6786971</v>
      </c>
      <c r="U11" s="737">
        <v>7102259</v>
      </c>
      <c r="V11" s="737">
        <v>6120110</v>
      </c>
      <c r="W11" s="737">
        <v>6332262</v>
      </c>
      <c r="X11" s="511">
        <v>6465324</v>
      </c>
      <c r="Y11" s="511">
        <v>6834485</v>
      </c>
      <c r="Z11" s="731">
        <v>7593643</v>
      </c>
      <c r="AB11" s="14"/>
      <c r="AC11" s="14"/>
    </row>
    <row r="12" spans="1:29">
      <c r="A12" s="92" t="s">
        <v>6</v>
      </c>
      <c r="B12" s="296"/>
      <c r="C12" s="296"/>
      <c r="D12" s="296"/>
      <c r="E12" s="296"/>
      <c r="F12" s="296"/>
      <c r="G12" s="296"/>
      <c r="H12" s="296"/>
      <c r="I12" s="296"/>
      <c r="J12" s="296"/>
      <c r="K12" s="296"/>
      <c r="L12" s="296"/>
      <c r="M12" s="296"/>
      <c r="N12" s="296"/>
      <c r="O12" s="296"/>
      <c r="P12" s="733">
        <v>4203855.9000000004</v>
      </c>
      <c r="Q12" s="733">
        <v>4478978</v>
      </c>
      <c r="R12" s="733">
        <v>12231022.579994</v>
      </c>
      <c r="S12" s="733">
        <v>12838911.843309</v>
      </c>
      <c r="T12" s="733">
        <v>13227311.03018</v>
      </c>
      <c r="U12" s="733">
        <v>12973041.78249</v>
      </c>
      <c r="V12" s="733">
        <v>14159776.0854</v>
      </c>
      <c r="W12" s="296">
        <v>14951000</v>
      </c>
      <c r="X12" s="511">
        <v>14928110</v>
      </c>
      <c r="Y12" s="558"/>
      <c r="Z12" s="558"/>
      <c r="AB12" s="14"/>
    </row>
    <row r="13" spans="1:29">
      <c r="A13" s="92" t="s">
        <v>5</v>
      </c>
      <c r="B13" s="296"/>
      <c r="C13" s="296"/>
      <c r="D13" s="296"/>
      <c r="E13" s="296"/>
      <c r="F13" s="296"/>
      <c r="G13" s="296"/>
      <c r="H13" s="296"/>
      <c r="I13" s="296"/>
      <c r="J13" s="296"/>
      <c r="K13" s="296"/>
      <c r="L13" s="296"/>
      <c r="M13" s="296"/>
      <c r="N13" s="296"/>
      <c r="O13" s="296"/>
      <c r="P13" s="296"/>
      <c r="Q13" s="296"/>
      <c r="R13" s="296"/>
      <c r="S13" s="296"/>
      <c r="T13" s="296"/>
      <c r="U13" s="296"/>
      <c r="V13" s="296"/>
      <c r="W13" s="296"/>
      <c r="X13" s="296"/>
      <c r="Y13" s="296"/>
      <c r="Z13" s="296"/>
    </row>
    <row r="14" spans="1:29">
      <c r="A14" s="92" t="s">
        <v>4</v>
      </c>
      <c r="B14" s="296"/>
      <c r="C14" s="296"/>
      <c r="D14" s="296"/>
      <c r="E14" s="296"/>
      <c r="F14" s="296"/>
      <c r="G14" s="296"/>
      <c r="H14" s="296"/>
      <c r="I14" s="296"/>
      <c r="J14" s="296"/>
      <c r="K14" s="296"/>
      <c r="L14" s="296"/>
      <c r="M14" s="296"/>
      <c r="N14" s="296"/>
      <c r="O14" s="296"/>
      <c r="P14" s="296"/>
      <c r="Q14" s="296"/>
      <c r="R14" s="296"/>
      <c r="S14" s="296"/>
      <c r="T14" s="296"/>
      <c r="U14" s="296"/>
      <c r="V14" s="296"/>
      <c r="W14" s="296"/>
      <c r="X14" s="296"/>
      <c r="Y14" s="296"/>
      <c r="Z14" s="296"/>
    </row>
    <row r="15" spans="1:29">
      <c r="A15" s="92" t="s">
        <v>3</v>
      </c>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row>
    <row r="16" spans="1:29">
      <c r="A16" s="92" t="s">
        <v>32</v>
      </c>
      <c r="B16" s="296"/>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row>
    <row r="17" spans="1:26">
      <c r="A17" s="92" t="s">
        <v>1</v>
      </c>
      <c r="B17" s="745" t="s">
        <v>29</v>
      </c>
      <c r="C17" s="745" t="s">
        <v>29</v>
      </c>
      <c r="D17" s="745" t="s">
        <v>29</v>
      </c>
      <c r="E17" s="745" t="s">
        <v>29</v>
      </c>
      <c r="F17" s="745" t="s">
        <v>29</v>
      </c>
      <c r="G17" s="745" t="s">
        <v>29</v>
      </c>
      <c r="H17" s="745" t="s">
        <v>29</v>
      </c>
      <c r="I17" s="745" t="s">
        <v>29</v>
      </c>
      <c r="J17" s="745" t="s">
        <v>29</v>
      </c>
      <c r="K17" s="745" t="s">
        <v>29</v>
      </c>
      <c r="L17" s="745" t="s">
        <v>29</v>
      </c>
      <c r="M17" s="745" t="s">
        <v>29</v>
      </c>
      <c r="N17" s="745" t="s">
        <v>29</v>
      </c>
      <c r="O17" s="745" t="s">
        <v>29</v>
      </c>
      <c r="P17" s="745" t="s">
        <v>29</v>
      </c>
      <c r="Q17" s="745" t="s">
        <v>29</v>
      </c>
      <c r="R17" s="745" t="s">
        <v>29</v>
      </c>
      <c r="S17" s="745" t="s">
        <v>29</v>
      </c>
      <c r="T17" s="745" t="s">
        <v>29</v>
      </c>
      <c r="U17" s="745" t="s">
        <v>29</v>
      </c>
      <c r="V17" s="745" t="s">
        <v>29</v>
      </c>
      <c r="W17" s="745" t="s">
        <v>29</v>
      </c>
      <c r="X17" s="745" t="s">
        <v>29</v>
      </c>
      <c r="Y17" s="745"/>
      <c r="Z17" s="745"/>
    </row>
    <row r="18" spans="1:26">
      <c r="A18" s="92" t="s">
        <v>0</v>
      </c>
      <c r="B18" s="745" t="s">
        <v>29</v>
      </c>
      <c r="C18" s="745" t="s">
        <v>29</v>
      </c>
      <c r="D18" s="745" t="s">
        <v>29</v>
      </c>
      <c r="E18" s="745" t="s">
        <v>29</v>
      </c>
      <c r="F18" s="745" t="s">
        <v>29</v>
      </c>
      <c r="G18" s="745" t="s">
        <v>29</v>
      </c>
      <c r="H18" s="745" t="s">
        <v>29</v>
      </c>
      <c r="I18" s="745" t="s">
        <v>29</v>
      </c>
      <c r="J18" s="745" t="s">
        <v>29</v>
      </c>
      <c r="K18" s="745" t="s">
        <v>29</v>
      </c>
      <c r="L18" s="745" t="s">
        <v>29</v>
      </c>
      <c r="M18" s="745" t="s">
        <v>29</v>
      </c>
      <c r="N18" s="745" t="s">
        <v>29</v>
      </c>
      <c r="O18" s="745" t="s">
        <v>29</v>
      </c>
      <c r="P18" s="745" t="s">
        <v>29</v>
      </c>
      <c r="Q18" s="745" t="s">
        <v>29</v>
      </c>
      <c r="R18" s="745" t="s">
        <v>29</v>
      </c>
      <c r="S18" s="745" t="s">
        <v>29</v>
      </c>
      <c r="T18" s="745" t="s">
        <v>29</v>
      </c>
      <c r="U18" s="745" t="s">
        <v>29</v>
      </c>
      <c r="V18" s="745" t="s">
        <v>29</v>
      </c>
      <c r="W18" s="745" t="s">
        <v>29</v>
      </c>
      <c r="X18" s="745" t="s">
        <v>29</v>
      </c>
      <c r="Y18" s="745"/>
      <c r="Z18" s="745"/>
    </row>
    <row r="20" spans="1:26">
      <c r="A20" s="94" t="s">
        <v>20</v>
      </c>
    </row>
    <row r="21" spans="1:26">
      <c r="A21" s="241" t="s">
        <v>2767</v>
      </c>
    </row>
    <row r="22" spans="1:26">
      <c r="A22" s="241" t="s">
        <v>2788</v>
      </c>
    </row>
    <row r="23" spans="1:26">
      <c r="A23" s="241" t="s">
        <v>2876</v>
      </c>
    </row>
    <row r="24" spans="1:26">
      <c r="A24" s="241" t="s">
        <v>3590</v>
      </c>
    </row>
  </sheetData>
  <hyperlinks>
    <hyperlink ref="AB2" location="Content!A1" display="Back to content page" xr:uid="{00000000-0004-0000-C3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B22"/>
  <sheetViews>
    <sheetView workbookViewId="0">
      <selection activeCell="H22" sqref="H22"/>
    </sheetView>
  </sheetViews>
  <sheetFormatPr defaultRowHeight="14.5"/>
  <cols>
    <col min="1" max="1" width="34.54296875" customWidth="1"/>
    <col min="2" max="26" width="10.26953125" customWidth="1"/>
  </cols>
  <sheetData>
    <row r="1" spans="1:28">
      <c r="A1" s="44" t="s">
        <v>3100</v>
      </c>
    </row>
    <row r="3" spans="1:28">
      <c r="A3" s="365" t="s">
        <v>1141</v>
      </c>
      <c r="B3" s="366">
        <v>2000</v>
      </c>
      <c r="C3" s="366">
        <v>2001</v>
      </c>
      <c r="D3" s="366">
        <v>2002</v>
      </c>
      <c r="E3" s="366">
        <v>2003</v>
      </c>
      <c r="F3" s="366">
        <v>2004</v>
      </c>
      <c r="G3" s="366">
        <v>2005</v>
      </c>
      <c r="H3" s="366">
        <v>2006</v>
      </c>
      <c r="I3" s="366">
        <v>2007</v>
      </c>
      <c r="J3" s="366">
        <v>2008</v>
      </c>
      <c r="K3" s="366">
        <v>2009</v>
      </c>
      <c r="L3" s="366">
        <v>2010</v>
      </c>
      <c r="M3" s="366">
        <v>2011</v>
      </c>
      <c r="N3" s="366">
        <v>2012</v>
      </c>
      <c r="O3" s="366">
        <v>2013</v>
      </c>
      <c r="P3" s="366">
        <v>2014</v>
      </c>
      <c r="Q3" s="366">
        <v>2015</v>
      </c>
      <c r="R3" s="366">
        <v>2016</v>
      </c>
      <c r="S3" s="366">
        <v>2017</v>
      </c>
      <c r="T3" s="366">
        <v>2018</v>
      </c>
      <c r="U3" s="366">
        <v>2019</v>
      </c>
      <c r="V3" s="366">
        <v>2020</v>
      </c>
      <c r="W3" s="366">
        <v>2021</v>
      </c>
      <c r="X3" s="366">
        <v>2022</v>
      </c>
      <c r="Y3" s="366">
        <v>2023</v>
      </c>
      <c r="Z3" s="366">
        <v>2024</v>
      </c>
      <c r="AB3" s="486" t="s">
        <v>528</v>
      </c>
    </row>
    <row r="4" spans="1:28">
      <c r="A4" s="367" t="s">
        <v>13</v>
      </c>
      <c r="B4" s="570">
        <v>11496.2948</v>
      </c>
      <c r="C4" s="570">
        <v>10225.550520999997</v>
      </c>
      <c r="D4" s="570">
        <v>12343.288114229401</v>
      </c>
      <c r="E4" s="570">
        <v>15197.977239799999</v>
      </c>
      <c r="F4" s="570">
        <v>17833.208175372107</v>
      </c>
      <c r="G4" s="570">
        <v>30607.906747847133</v>
      </c>
      <c r="H4" s="570">
        <v>41017.15255437688</v>
      </c>
      <c r="I4" s="570">
        <v>56425.471395837201</v>
      </c>
      <c r="J4" s="570">
        <v>85323.479442390235</v>
      </c>
      <c r="K4" s="570">
        <v>62221.428002678673</v>
      </c>
      <c r="L4" s="570">
        <v>74996.536608089591</v>
      </c>
      <c r="M4" s="570">
        <v>89885.829502575551</v>
      </c>
      <c r="N4" s="570">
        <v>96892.388517271946</v>
      </c>
      <c r="O4" s="570">
        <v>97021.320006538517</v>
      </c>
      <c r="P4" s="570">
        <v>91087.509945822851</v>
      </c>
      <c r="Q4" s="570">
        <v>60517.19578993597</v>
      </c>
      <c r="R4" s="570">
        <v>45296.801012685493</v>
      </c>
      <c r="S4" s="570">
        <v>54985.381532643405</v>
      </c>
      <c r="T4" s="570">
        <v>55856.057940700332</v>
      </c>
      <c r="U4" s="570">
        <v>48289.669101725405</v>
      </c>
      <c r="V4" s="570">
        <v>30570.207882745821</v>
      </c>
      <c r="W4" s="570">
        <v>45015.95297864193</v>
      </c>
      <c r="X4" s="570">
        <v>67470.007660733158</v>
      </c>
      <c r="Y4" s="570">
        <v>53150.001371035585</v>
      </c>
      <c r="Z4" s="570">
        <v>52437.651636395138</v>
      </c>
    </row>
    <row r="5" spans="1:28">
      <c r="A5" s="367" t="s">
        <v>12</v>
      </c>
      <c r="B5" s="570">
        <v>3110.2488636437579</v>
      </c>
      <c r="C5" s="570">
        <v>2560.4217382659381</v>
      </c>
      <c r="D5" s="570">
        <v>3591.3078088733987</v>
      </c>
      <c r="E5" s="570">
        <v>2714.4300000000003</v>
      </c>
      <c r="F5" s="570">
        <v>4162</v>
      </c>
      <c r="G5" s="570">
        <v>4128.34</v>
      </c>
      <c r="H5" s="570">
        <v>4083.05</v>
      </c>
      <c r="I5" s="570">
        <v>4926.3999999999996</v>
      </c>
      <c r="J5" s="570">
        <v>4656.1699999999992</v>
      </c>
      <c r="K5" s="570">
        <v>3807.25</v>
      </c>
      <c r="L5" s="570">
        <v>5245.8199999999988</v>
      </c>
      <c r="M5" s="570">
        <v>7106.16</v>
      </c>
      <c r="N5" s="570">
        <v>7390.2199999999993</v>
      </c>
      <c r="O5" s="570">
        <v>7579.82</v>
      </c>
      <c r="P5" s="570">
        <v>8268.09</v>
      </c>
      <c r="Q5" s="570">
        <v>5901.77</v>
      </c>
      <c r="R5" s="570">
        <v>6781.92</v>
      </c>
      <c r="S5" s="570">
        <v>6599.6800000000012</v>
      </c>
      <c r="T5" s="570">
        <v>7353.9400000000005</v>
      </c>
      <c r="U5" s="570">
        <v>6493.2199999999993</v>
      </c>
      <c r="V5" s="570">
        <v>5682.9899999999989</v>
      </c>
      <c r="W5" s="570">
        <v>9769.48</v>
      </c>
      <c r="X5" s="570">
        <v>9425.66</v>
      </c>
      <c r="Y5" s="570">
        <v>6467.18</v>
      </c>
      <c r="Z5" s="570">
        <v>5270.93</v>
      </c>
    </row>
    <row r="6" spans="1:28">
      <c r="A6" s="367" t="s">
        <v>483</v>
      </c>
      <c r="B6" s="570"/>
      <c r="C6" s="570"/>
      <c r="D6" s="570"/>
      <c r="E6" s="570"/>
      <c r="F6" s="570"/>
      <c r="G6" s="570"/>
      <c r="H6" s="570"/>
      <c r="I6" s="570"/>
      <c r="J6" s="570"/>
      <c r="K6" s="570">
        <v>175.99252205600001</v>
      </c>
      <c r="L6" s="570">
        <v>169.85538178199999</v>
      </c>
      <c r="M6" s="570">
        <v>220.392038136</v>
      </c>
      <c r="N6" s="570">
        <v>205.52606943799998</v>
      </c>
      <c r="O6" s="570">
        <v>193.60540559</v>
      </c>
      <c r="P6" s="570">
        <v>214.39905714299999</v>
      </c>
      <c r="Q6" s="570">
        <v>170.70780375999999</v>
      </c>
      <c r="R6" s="570">
        <v>205.46774106999999</v>
      </c>
      <c r="S6" s="570">
        <v>230.64056499899999</v>
      </c>
      <c r="T6" s="570">
        <v>253.61774218699998</v>
      </c>
      <c r="U6" s="570">
        <v>222.15095291571788</v>
      </c>
      <c r="V6" s="570">
        <v>223.50841607787982</v>
      </c>
      <c r="W6" s="570">
        <v>352.91958853726078</v>
      </c>
      <c r="X6" s="570">
        <v>256.56745294337168</v>
      </c>
      <c r="Y6" s="570">
        <v>261.75283053224604</v>
      </c>
      <c r="Z6" s="570">
        <v>263.37984820129526</v>
      </c>
    </row>
    <row r="7" spans="1:28">
      <c r="A7" s="367" t="s">
        <v>89</v>
      </c>
      <c r="B7" s="570">
        <v>2617.1097584000008</v>
      </c>
      <c r="C7" s="570">
        <v>2572.5516333000041</v>
      </c>
      <c r="D7" s="570">
        <v>3247.8519803999998</v>
      </c>
      <c r="E7" s="570">
        <v>2784.1475026000044</v>
      </c>
      <c r="F7" s="570">
        <v>3165.7957506999992</v>
      </c>
      <c r="G7" s="570">
        <v>3938.3685464000005</v>
      </c>
      <c r="H7" s="570">
        <v>4263.7677458999979</v>
      </c>
      <c r="I7" s="570">
        <v>4716.0899175999957</v>
      </c>
      <c r="J7" s="570">
        <v>7214.680597599996</v>
      </c>
      <c r="K7" s="570">
        <v>1437.2558227094974</v>
      </c>
      <c r="L7" s="570">
        <v>2973.5442925208999</v>
      </c>
      <c r="M7" s="570">
        <v>5666.9084930016907</v>
      </c>
      <c r="N7" s="570">
        <v>5284.6009591102211</v>
      </c>
      <c r="O7" s="570">
        <v>5514.4583706758203</v>
      </c>
      <c r="P7" s="570">
        <v>6628.2801422113207</v>
      </c>
      <c r="Q7" s="570">
        <v>7836.9827368101705</v>
      </c>
      <c r="R7" s="570">
        <v>5652.0163236295557</v>
      </c>
      <c r="S7" s="570">
        <v>8069.7497001927113</v>
      </c>
      <c r="T7" s="570">
        <v>11679.568795003181</v>
      </c>
      <c r="U7" s="570">
        <v>12281.646637996979</v>
      </c>
      <c r="V7" s="570">
        <v>14334.399588345899</v>
      </c>
      <c r="W7" s="570">
        <v>22956.975146041521</v>
      </c>
      <c r="X7" s="570">
        <v>32721.540426071278</v>
      </c>
      <c r="Y7" s="570">
        <v>34063.652182830097</v>
      </c>
      <c r="Z7" s="570">
        <v>42876.337887719805</v>
      </c>
    </row>
    <row r="8" spans="1:28">
      <c r="A8" s="367" t="s">
        <v>482</v>
      </c>
      <c r="B8" s="570">
        <v>164.75786333333326</v>
      </c>
      <c r="C8" s="570">
        <v>279.94758674418608</v>
      </c>
      <c r="D8" s="570">
        <v>362.06982771428557</v>
      </c>
      <c r="E8" s="570">
        <v>542.71433223684244</v>
      </c>
      <c r="F8" s="570">
        <v>518.28888656250001</v>
      </c>
      <c r="G8" s="570">
        <v>347.90945359375019</v>
      </c>
      <c r="H8" s="570">
        <v>619.83772894117647</v>
      </c>
      <c r="I8" s="570">
        <v>435.49394979716271</v>
      </c>
      <c r="J8" s="570">
        <v>362.42870448554231</v>
      </c>
      <c r="K8" s="570">
        <v>687.02607902</v>
      </c>
      <c r="L8" s="570">
        <v>729.44232071999977</v>
      </c>
      <c r="M8" s="570">
        <v>1225.4282172600006</v>
      </c>
      <c r="N8" s="570">
        <v>839.77758377999908</v>
      </c>
      <c r="O8" s="570">
        <v>875.7335057399996</v>
      </c>
      <c r="P8" s="570">
        <v>862.53173445999801</v>
      </c>
      <c r="Q8" s="570">
        <v>751.02117332999842</v>
      </c>
      <c r="R8" s="570">
        <v>682.41279776000147</v>
      </c>
      <c r="S8" s="570">
        <v>632.40251711000519</v>
      </c>
      <c r="T8" s="570">
        <v>737.68464313000368</v>
      </c>
      <c r="U8" s="570">
        <v>769.51176680000026</v>
      </c>
      <c r="V8" s="570">
        <v>726.19344001000218</v>
      </c>
      <c r="W8" s="570">
        <v>757.94116785000688</v>
      </c>
      <c r="X8" s="570">
        <v>865.65931476467904</v>
      </c>
      <c r="Y8" s="570">
        <v>893.22284419684365</v>
      </c>
      <c r="Z8" s="570">
        <v>1242.3219347970635</v>
      </c>
    </row>
    <row r="9" spans="1:28">
      <c r="A9" s="367" t="s">
        <v>11</v>
      </c>
      <c r="B9" s="570">
        <v>242.78999099090527</v>
      </c>
      <c r="C9" s="570">
        <v>148.19737337209301</v>
      </c>
      <c r="D9" s="570">
        <v>391.39932266666676</v>
      </c>
      <c r="E9" s="570">
        <v>574.93158842105288</v>
      </c>
      <c r="F9" s="570">
        <v>438.1417081249997</v>
      </c>
      <c r="G9" s="570">
        <v>321.0107770312502</v>
      </c>
      <c r="H9" s="570">
        <v>659.09455235294149</v>
      </c>
      <c r="I9" s="570">
        <v>358.34024524822712</v>
      </c>
      <c r="J9" s="570">
        <v>479.167114819277</v>
      </c>
      <c r="K9" s="570">
        <v>357.29153440476193</v>
      </c>
      <c r="L9" s="570">
        <v>380.27142211665796</v>
      </c>
      <c r="M9" s="570">
        <v>449.58608468813259</v>
      </c>
      <c r="N9" s="570">
        <v>528.32559157654509</v>
      </c>
      <c r="O9" s="570">
        <v>485.72694366521523</v>
      </c>
      <c r="P9" s="570">
        <v>931.45764640262587</v>
      </c>
      <c r="Q9" s="570">
        <v>734.99711721596532</v>
      </c>
      <c r="R9" s="570">
        <v>617.95568474261654</v>
      </c>
      <c r="S9" s="570">
        <v>898.15405793409491</v>
      </c>
      <c r="T9" s="570">
        <v>774.1171799760441</v>
      </c>
      <c r="U9" s="570">
        <v>968.11881579722217</v>
      </c>
      <c r="V9" s="570">
        <v>869.1279514527273</v>
      </c>
      <c r="W9" s="570">
        <v>835.15205266981707</v>
      </c>
      <c r="X9" s="570">
        <v>730.17009762150883</v>
      </c>
      <c r="Y9" s="570">
        <v>680.70004875577251</v>
      </c>
      <c r="Z9" s="570">
        <v>808.29834369739137</v>
      </c>
    </row>
    <row r="10" spans="1:28">
      <c r="A10" s="367" t="s">
        <v>10</v>
      </c>
      <c r="B10" s="570">
        <v>1725.8076149862889</v>
      </c>
      <c r="C10" s="570">
        <v>1708.2000298581559</v>
      </c>
      <c r="D10" s="570">
        <v>1236.0024142395362</v>
      </c>
      <c r="E10" s="570">
        <v>2021.658629941071</v>
      </c>
      <c r="F10" s="570">
        <v>2216.5309007759129</v>
      </c>
      <c r="G10" s="570">
        <v>2248.2601377029573</v>
      </c>
      <c r="H10" s="570">
        <v>2491.8676287730796</v>
      </c>
      <c r="I10" s="570">
        <v>3413.6539721151107</v>
      </c>
      <c r="J10" s="570">
        <v>5188.7385283366793</v>
      </c>
      <c r="K10" s="570">
        <v>3938.8035737665537</v>
      </c>
      <c r="L10" s="570">
        <v>3446.1053249182069</v>
      </c>
      <c r="M10" s="570">
        <v>4007.2301814299467</v>
      </c>
      <c r="N10" s="570">
        <v>3388.9301116216143</v>
      </c>
      <c r="O10" s="570">
        <v>3969.4196535752881</v>
      </c>
      <c r="P10" s="570">
        <v>5118.7910299881187</v>
      </c>
      <c r="Q10" s="570">
        <v>4666.3482520285115</v>
      </c>
      <c r="R10" s="570">
        <v>4798.3481570149524</v>
      </c>
      <c r="S10" s="570">
        <v>6120.7157571156722</v>
      </c>
      <c r="T10" s="570">
        <v>6529.6172340153971</v>
      </c>
      <c r="U10" s="570">
        <v>6048.702078054037</v>
      </c>
      <c r="V10" s="570">
        <v>4838.2124568617528</v>
      </c>
      <c r="W10" s="570">
        <v>6475.1521457463095</v>
      </c>
      <c r="X10" s="570">
        <v>8532.0765335073811</v>
      </c>
      <c r="Y10" s="570">
        <v>7557.6488280217727</v>
      </c>
      <c r="Z10" s="570">
        <v>6886.9054793210726</v>
      </c>
    </row>
    <row r="11" spans="1:28">
      <c r="A11" s="367" t="s">
        <v>9</v>
      </c>
      <c r="B11" s="570">
        <v>463.73392070099993</v>
      </c>
      <c r="C11" s="570">
        <v>605.770505727</v>
      </c>
      <c r="D11" s="570">
        <v>603.43666575300017</v>
      </c>
      <c r="E11" s="570">
        <v>736.70881164699995</v>
      </c>
      <c r="F11" s="570">
        <v>745.5679877550001</v>
      </c>
      <c r="G11" s="570">
        <v>823.30995270900019</v>
      </c>
      <c r="H11" s="570">
        <v>967.68427414399957</v>
      </c>
      <c r="I11" s="570">
        <v>1210.1698753049998</v>
      </c>
      <c r="J11" s="570">
        <v>1626.3622108919999</v>
      </c>
      <c r="K11" s="570">
        <v>1844.5707706670005</v>
      </c>
      <c r="L11" s="570">
        <v>2127.5650983499995</v>
      </c>
      <c r="M11" s="570">
        <v>2544.5240920320002</v>
      </c>
      <c r="N11" s="570">
        <v>2634.3770178069999</v>
      </c>
      <c r="O11" s="570">
        <v>2543.0911872819997</v>
      </c>
      <c r="P11" s="570">
        <v>2656.0144939270003</v>
      </c>
      <c r="Q11" s="570">
        <v>2271.0838015620002</v>
      </c>
      <c r="R11" s="570">
        <v>2268.4490684089997</v>
      </c>
      <c r="S11" s="570">
        <v>2463.0672076569999</v>
      </c>
      <c r="T11" s="570">
        <v>2716.267620433</v>
      </c>
      <c r="U11" s="570">
        <v>2874.9643124479999</v>
      </c>
      <c r="V11" s="570">
        <v>2546.2790156819997</v>
      </c>
      <c r="W11" s="570">
        <v>3146.4764548559997</v>
      </c>
      <c r="X11" s="570">
        <v>2899.4723381800004</v>
      </c>
      <c r="Y11" s="570">
        <v>2845.4098581710005</v>
      </c>
      <c r="Z11" s="570">
        <v>2868.8915333739992</v>
      </c>
    </row>
    <row r="12" spans="1:28">
      <c r="A12" s="367" t="s">
        <v>8</v>
      </c>
      <c r="B12" s="570">
        <v>3291.0848819497328</v>
      </c>
      <c r="C12" s="570">
        <v>3298.8007223942209</v>
      </c>
      <c r="D12" s="570">
        <v>3576.9582777036044</v>
      </c>
      <c r="E12" s="570">
        <v>3831.1958069062725</v>
      </c>
      <c r="F12" s="570">
        <v>4325.5620180180176</v>
      </c>
      <c r="G12" s="570">
        <v>5005.2909339719463</v>
      </c>
      <c r="H12" s="570">
        <v>5604.3187158908504</v>
      </c>
      <c r="I12" s="570">
        <v>5549.2157475294871</v>
      </c>
      <c r="J12" s="570">
        <v>6362.3568406205932</v>
      </c>
      <c r="K12" s="570">
        <v>5034.4290544771438</v>
      </c>
      <c r="L12" s="570">
        <v>5914.4484299125934</v>
      </c>
      <c r="M12" s="570">
        <v>6878.3538086956514</v>
      </c>
      <c r="N12" s="570">
        <v>7161.9747410624786</v>
      </c>
      <c r="O12" s="570">
        <v>7418.5116438356163</v>
      </c>
      <c r="P12" s="570">
        <v>7822.9755062050954</v>
      </c>
      <c r="Q12" s="570">
        <v>6550.73</v>
      </c>
      <c r="R12" s="570">
        <v>6071.4700000000012</v>
      </c>
      <c r="S12" s="570">
        <v>6515.5699999999988</v>
      </c>
      <c r="T12" s="570">
        <v>6931.06</v>
      </c>
      <c r="U12" s="570">
        <v>6815.18</v>
      </c>
      <c r="V12" s="570">
        <v>5282.4599999999991</v>
      </c>
      <c r="W12" s="570">
        <v>6237.93</v>
      </c>
      <c r="X12" s="570">
        <v>7839.0999999999995</v>
      </c>
      <c r="Y12" s="570">
        <v>7622.4</v>
      </c>
      <c r="Z12" s="570">
        <v>8154</v>
      </c>
    </row>
    <row r="13" spans="1:28">
      <c r="A13" s="367" t="s">
        <v>6</v>
      </c>
      <c r="B13" s="570">
        <v>585.67741147275149</v>
      </c>
      <c r="C13" s="570">
        <v>499.95719555206779</v>
      </c>
      <c r="D13" s="570">
        <v>1427.2421256451303</v>
      </c>
      <c r="E13" s="570">
        <v>1590.4896860803885</v>
      </c>
      <c r="F13" s="570">
        <v>2129.3989214875737</v>
      </c>
      <c r="G13" s="570">
        <v>2589.4832170591453</v>
      </c>
      <c r="H13" s="570">
        <v>3557.9580070055945</v>
      </c>
      <c r="I13" s="570">
        <v>3496.7813470871542</v>
      </c>
      <c r="J13" s="570">
        <v>4555.0858031760372</v>
      </c>
      <c r="K13" s="570">
        <v>3874.8609974994788</v>
      </c>
      <c r="L13" s="570">
        <v>3064.708711751764</v>
      </c>
      <c r="M13" s="570">
        <v>6827.3726282920825</v>
      </c>
      <c r="N13" s="570">
        <v>8965.4021438541058</v>
      </c>
      <c r="O13" s="570">
        <v>9451.2003020863231</v>
      </c>
      <c r="P13" s="570">
        <v>9341.9512638103988</v>
      </c>
      <c r="Q13" s="570">
        <v>8209.9147687629593</v>
      </c>
      <c r="R13" s="570">
        <v>5862.2771043275534</v>
      </c>
      <c r="S13" s="570">
        <v>7627.9520345489509</v>
      </c>
      <c r="T13" s="570">
        <v>9572.4674828071147</v>
      </c>
      <c r="U13" s="570">
        <v>8974.0905094324771</v>
      </c>
      <c r="V13" s="570">
        <v>6943.5374836825395</v>
      </c>
      <c r="W13" s="570">
        <v>10409.606244607639</v>
      </c>
      <c r="X13" s="570">
        <v>18648.165053959987</v>
      </c>
      <c r="Y13" s="570">
        <v>14150.606986309433</v>
      </c>
      <c r="Z13" s="570">
        <v>13185.156292626547</v>
      </c>
    </row>
    <row r="14" spans="1:28">
      <c r="A14" s="367" t="s">
        <v>5</v>
      </c>
      <c r="B14" s="570">
        <v>1050.4759393701543</v>
      </c>
      <c r="C14" s="570">
        <v>1172.3828244144274</v>
      </c>
      <c r="D14" s="570">
        <v>1209.5865156868661</v>
      </c>
      <c r="E14" s="570">
        <v>1613.0641253730237</v>
      </c>
      <c r="F14" s="570">
        <v>2326.9424889059997</v>
      </c>
      <c r="G14" s="570">
        <v>2138.8738913980005</v>
      </c>
      <c r="H14" s="570">
        <v>2978.2348047469991</v>
      </c>
      <c r="I14" s="570">
        <v>3850.0425126689988</v>
      </c>
      <c r="J14" s="570">
        <v>4778.5781852610007</v>
      </c>
      <c r="K14" s="570">
        <v>4846.8969645130019</v>
      </c>
      <c r="L14" s="570">
        <v>5366.6070496630018</v>
      </c>
      <c r="M14" s="570">
        <v>5079.721610442999</v>
      </c>
      <c r="N14" s="570">
        <v>5721.1010075189988</v>
      </c>
      <c r="O14" s="570">
        <v>5110.7883310610014</v>
      </c>
      <c r="P14" s="570">
        <v>6790.1902534979999</v>
      </c>
      <c r="Q14" s="570">
        <v>4613.6491239859997</v>
      </c>
      <c r="R14" s="570">
        <v>4382.7620819100002</v>
      </c>
      <c r="S14" s="570">
        <v>5314.9376079929989</v>
      </c>
      <c r="T14" s="570">
        <v>6779.1132098340022</v>
      </c>
      <c r="U14" s="570">
        <v>6704.3946474169989</v>
      </c>
      <c r="V14" s="570">
        <v>6253.4798860740011</v>
      </c>
      <c r="W14" s="570">
        <v>7703.4602346400006</v>
      </c>
      <c r="X14" s="570">
        <v>8087.0358162419998</v>
      </c>
      <c r="Y14" s="570">
        <v>7545.4953626410006</v>
      </c>
      <c r="Z14" s="570">
        <v>8905.4935507098398</v>
      </c>
    </row>
    <row r="15" spans="1:28">
      <c r="A15" s="367" t="s">
        <v>4</v>
      </c>
      <c r="B15" s="570">
        <v>408.1323890000001</v>
      </c>
      <c r="C15" s="570">
        <v>632.01572199014333</v>
      </c>
      <c r="D15" s="570">
        <v>573.47981843307412</v>
      </c>
      <c r="E15" s="570">
        <v>618.1605569150795</v>
      </c>
      <c r="F15" s="570">
        <v>690.86655589477039</v>
      </c>
      <c r="G15" s="570">
        <v>906.82751256393703</v>
      </c>
      <c r="H15" s="570">
        <v>998.34187569391815</v>
      </c>
      <c r="I15" s="570">
        <v>1071.8999410082361</v>
      </c>
      <c r="J15" s="570">
        <v>1149.7857256107375</v>
      </c>
      <c r="K15" s="570">
        <v>1024.3783053726388</v>
      </c>
      <c r="L15" s="570">
        <v>1235.6725961673992</v>
      </c>
      <c r="M15" s="570">
        <v>1308.2788528684855</v>
      </c>
      <c r="N15" s="570">
        <v>1354.8016562179814</v>
      </c>
      <c r="O15" s="570">
        <v>1513.4649576492584</v>
      </c>
      <c r="P15" s="570">
        <v>1533.3766630992934</v>
      </c>
      <c r="Q15" s="570">
        <v>1204.3280937483935</v>
      </c>
      <c r="R15" s="570">
        <v>1348.5673994794192</v>
      </c>
      <c r="S15" s="570">
        <v>1700.3038494742204</v>
      </c>
      <c r="T15" s="570">
        <v>1846.5981574605778</v>
      </c>
      <c r="U15" s="570">
        <v>1534.9674430386131</v>
      </c>
      <c r="V15" s="570">
        <v>1281.7838949900035</v>
      </c>
      <c r="W15" s="570">
        <v>1404.4687708076754</v>
      </c>
      <c r="X15" s="570">
        <v>1694.1152093756139</v>
      </c>
      <c r="Y15" s="570">
        <v>1806.7836531532337</v>
      </c>
      <c r="Z15" s="570">
        <v>1842.6351075630132</v>
      </c>
    </row>
    <row r="16" spans="1:28">
      <c r="A16" s="367" t="s">
        <v>3</v>
      </c>
      <c r="B16" s="570">
        <v>53828.903416290574</v>
      </c>
      <c r="C16" s="570">
        <v>50973.896130232126</v>
      </c>
      <c r="D16" s="570">
        <v>56525.626026910097</v>
      </c>
      <c r="E16" s="570">
        <v>71828.170616019139</v>
      </c>
      <c r="F16" s="570">
        <v>96763.869151459701</v>
      </c>
      <c r="G16" s="570">
        <v>107158.98395359804</v>
      </c>
      <c r="H16" s="570">
        <v>126578.01333742167</v>
      </c>
      <c r="I16" s="570">
        <v>141719.87834387046</v>
      </c>
      <c r="J16" s="570">
        <v>157902.34431814053</v>
      </c>
      <c r="K16" s="570">
        <v>125923.62923102449</v>
      </c>
      <c r="L16" s="570">
        <v>151330.33926087787</v>
      </c>
      <c r="M16" s="570">
        <v>186628.21631757452</v>
      </c>
      <c r="N16" s="570">
        <v>177500.13848526872</v>
      </c>
      <c r="O16" s="570">
        <v>174740.30669099683</v>
      </c>
      <c r="P16" s="570">
        <v>162377.56270595276</v>
      </c>
      <c r="Q16" s="570">
        <v>140002.96326330065</v>
      </c>
      <c r="R16" s="570">
        <v>126730.65023419922</v>
      </c>
      <c r="S16" s="570">
        <v>145944.6836997628</v>
      </c>
      <c r="T16" s="570">
        <v>159491.96035053532</v>
      </c>
      <c r="U16" s="570">
        <v>151547.92452836805</v>
      </c>
      <c r="V16" s="570">
        <v>131812.0074400217</v>
      </c>
      <c r="W16" s="570">
        <v>186015.33390130728</v>
      </c>
      <c r="X16" s="570">
        <v>200578.28508992388</v>
      </c>
      <c r="Y16" s="570">
        <v>185335.75275139522</v>
      </c>
      <c r="Z16" s="570">
        <v>210406.23066100001</v>
      </c>
    </row>
    <row r="17" spans="1:26">
      <c r="A17" s="367" t="s">
        <v>431</v>
      </c>
      <c r="B17" s="570">
        <v>1926.1101768022093</v>
      </c>
      <c r="C17" s="570">
        <v>2228.6213690823906</v>
      </c>
      <c r="D17" s="570">
        <v>2271.6386068909865</v>
      </c>
      <c r="E17" s="570">
        <v>2971.2129878820742</v>
      </c>
      <c r="F17" s="570">
        <v>3478.2625531879339</v>
      </c>
      <c r="G17" s="570">
        <v>4091.8500328477062</v>
      </c>
      <c r="H17" s="570">
        <v>5248.1192882313935</v>
      </c>
      <c r="I17" s="570">
        <v>5438.6925375463752</v>
      </c>
      <c r="J17" s="570">
        <v>8579.5625194751829</v>
      </c>
      <c r="K17" s="570">
        <v>8253.3263166171528</v>
      </c>
      <c r="L17" s="570">
        <v>10385.12108131425</v>
      </c>
      <c r="M17" s="570">
        <v>10963.122667729302</v>
      </c>
      <c r="N17" s="570">
        <v>7980.0824379999995</v>
      </c>
      <c r="O17" s="570">
        <v>15375.08320361937</v>
      </c>
      <c r="P17" s="570">
        <v>15165.30493413988</v>
      </c>
      <c r="Q17" s="570">
        <v>13489.354942362881</v>
      </c>
      <c r="R17" s="570">
        <v>12319.626730023112</v>
      </c>
      <c r="S17" s="570">
        <v>10395.314722176199</v>
      </c>
      <c r="T17" s="570">
        <v>10851.2804014621</v>
      </c>
      <c r="U17" s="570">
        <v>12458.954228999999</v>
      </c>
      <c r="V17" s="570">
        <v>12654</v>
      </c>
      <c r="W17" s="570">
        <v>15344</v>
      </c>
      <c r="X17" s="570">
        <v>20485.900000000001</v>
      </c>
      <c r="Y17" s="570">
        <v>19877.600000000002</v>
      </c>
      <c r="Z17" s="570">
        <v>20631.857986450326</v>
      </c>
    </row>
    <row r="18" spans="1:26">
      <c r="A18" s="367" t="s">
        <v>1</v>
      </c>
      <c r="B18" s="570">
        <v>890.11159099999998</v>
      </c>
      <c r="C18" s="570">
        <v>1040.1473109999997</v>
      </c>
      <c r="D18" s="570">
        <v>965.40568400000029</v>
      </c>
      <c r="E18" s="570">
        <v>1087.7066100000002</v>
      </c>
      <c r="F18" s="570">
        <v>1759.2334249999999</v>
      </c>
      <c r="G18" s="570">
        <v>2767.1686650000001</v>
      </c>
      <c r="H18" s="570">
        <v>4275.2533560000002</v>
      </c>
      <c r="I18" s="570">
        <v>5282.1113949999999</v>
      </c>
      <c r="J18" s="570">
        <v>6052.6446169999999</v>
      </c>
      <c r="K18" s="570">
        <v>4646.8271749999994</v>
      </c>
      <c r="L18" s="570">
        <v>7343.8121629999996</v>
      </c>
      <c r="M18" s="570">
        <v>10024.554160070002</v>
      </c>
      <c r="N18" s="570">
        <v>10961.638802833997</v>
      </c>
      <c r="O18" s="570">
        <v>12744.973746939002</v>
      </c>
      <c r="P18" s="570">
        <v>12096.53242052</v>
      </c>
      <c r="Q18" s="570">
        <v>9074.2325288889988</v>
      </c>
      <c r="R18" s="570">
        <v>8284.8769580599983</v>
      </c>
      <c r="S18" s="570">
        <v>10363.204356630002</v>
      </c>
      <c r="T18" s="570">
        <v>11934.254549107001</v>
      </c>
      <c r="U18" s="570">
        <v>9480.5584407669994</v>
      </c>
      <c r="V18" s="570">
        <v>9321.5862186640006</v>
      </c>
      <c r="W18" s="570">
        <v>13158.779031708002</v>
      </c>
      <c r="X18" s="570">
        <v>13933.31918357</v>
      </c>
      <c r="Y18" s="570">
        <v>13983.168418282999</v>
      </c>
      <c r="Z18" s="570">
        <v>15235.885564141998</v>
      </c>
    </row>
    <row r="19" spans="1:26">
      <c r="A19" s="367" t="s">
        <v>0</v>
      </c>
      <c r="B19" s="570">
        <v>1025.2538429190545</v>
      </c>
      <c r="C19" s="570">
        <v>467.77643987077727</v>
      </c>
      <c r="D19" s="570">
        <v>1516.4717103722342</v>
      </c>
      <c r="E19" s="570">
        <v>1563.4492340615998</v>
      </c>
      <c r="F19" s="570">
        <v>2050.0280311157403</v>
      </c>
      <c r="G19" s="570">
        <v>1730.5676873090006</v>
      </c>
      <c r="H19" s="570">
        <v>2592.8887340990004</v>
      </c>
      <c r="I19" s="570">
        <v>2002.5569038160002</v>
      </c>
      <c r="J19" s="570">
        <v>952.79264509399991</v>
      </c>
      <c r="K19" s="570">
        <v>1585.4465770530005</v>
      </c>
      <c r="L19" s="570">
        <v>3413.8316538430008</v>
      </c>
      <c r="M19" s="570">
        <v>3554.6779371299999</v>
      </c>
      <c r="N19" s="570">
        <v>4077.9281254300013</v>
      </c>
      <c r="O19" s="570">
        <v>3847.3961652100006</v>
      </c>
      <c r="P19" s="570">
        <v>4011.4719359469982</v>
      </c>
      <c r="Q19" s="570">
        <v>3836.7136044320014</v>
      </c>
      <c r="R19" s="570">
        <v>3267.9873384770017</v>
      </c>
      <c r="S19" s="570">
        <v>3442.2331520629996</v>
      </c>
      <c r="T19" s="570">
        <v>4763.0646527989993</v>
      </c>
      <c r="U19" s="570">
        <v>4262.4905143680007</v>
      </c>
      <c r="V19" s="570">
        <v>3820.4215993310008</v>
      </c>
      <c r="W19" s="570">
        <v>5997.6278051110012</v>
      </c>
      <c r="X19" s="570">
        <v>7555.8700105520002</v>
      </c>
      <c r="Y19" s="570">
        <v>9067.0932161920009</v>
      </c>
      <c r="Z19" s="570">
        <v>9547</v>
      </c>
    </row>
    <row r="20" spans="1:26">
      <c r="A20" s="367" t="s">
        <v>2207</v>
      </c>
      <c r="B20" s="571">
        <v>82826.492460859765</v>
      </c>
      <c r="C20" s="571">
        <v>78414.237102803512</v>
      </c>
      <c r="D20" s="571">
        <v>89841.764899518268</v>
      </c>
      <c r="E20" s="571">
        <v>109676.01772788356</v>
      </c>
      <c r="F20" s="571">
        <v>142603.69655436027</v>
      </c>
      <c r="G20" s="571">
        <v>168804.15150903189</v>
      </c>
      <c r="H20" s="571">
        <v>205935.58260357752</v>
      </c>
      <c r="I20" s="571">
        <v>239896.79808442935</v>
      </c>
      <c r="J20" s="571">
        <v>295184.17725290183</v>
      </c>
      <c r="K20" s="571">
        <v>229659.4129268594</v>
      </c>
      <c r="L20" s="571">
        <v>278123.6813950272</v>
      </c>
      <c r="M20" s="571">
        <v>342370.35659192636</v>
      </c>
      <c r="N20" s="571">
        <v>340887.21325079165</v>
      </c>
      <c r="O20" s="571">
        <v>348384.90011446422</v>
      </c>
      <c r="P20" s="571">
        <v>334906.43973312736</v>
      </c>
      <c r="Q20" s="571">
        <v>269831.99300012452</v>
      </c>
      <c r="R20" s="571">
        <v>234571.58863178795</v>
      </c>
      <c r="S20" s="571">
        <v>271303.99076030002</v>
      </c>
      <c r="T20" s="571">
        <v>298070.66995945008</v>
      </c>
      <c r="U20" s="571">
        <v>279726.54397812852</v>
      </c>
      <c r="V20" s="571">
        <v>237160.19527393937</v>
      </c>
      <c r="W20" s="571">
        <v>335581.25552252447</v>
      </c>
      <c r="X20" s="571">
        <v>401722.94418744487</v>
      </c>
      <c r="Y20" s="571">
        <v>365308.46835151722</v>
      </c>
      <c r="Z20" s="571">
        <v>400562.97582599742</v>
      </c>
    </row>
    <row r="22" spans="1:26">
      <c r="A22" s="241" t="s">
        <v>3567</v>
      </c>
    </row>
  </sheetData>
  <hyperlinks>
    <hyperlink ref="AB3" location="Content!A1" display="Back to content page" xr:uid="{00000000-0004-0000-07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sheetPr codeName="Sheet197"/>
  <dimension ref="A1:AC24"/>
  <sheetViews>
    <sheetView workbookViewId="0">
      <selection activeCell="I20" sqref="I20"/>
    </sheetView>
  </sheetViews>
  <sheetFormatPr defaultColWidth="8.7265625" defaultRowHeight="14.5"/>
  <cols>
    <col min="1" max="1" width="32.54296875" customWidth="1"/>
    <col min="2" max="26" width="12.7265625" customWidth="1"/>
  </cols>
  <sheetData>
    <row r="1" spans="1:29">
      <c r="A1" s="18" t="s">
        <v>3157</v>
      </c>
      <c r="B1" s="17"/>
      <c r="C1" s="17"/>
      <c r="D1" s="17"/>
      <c r="E1" s="17"/>
      <c r="F1" s="17"/>
      <c r="G1" s="17"/>
      <c r="H1" s="17"/>
      <c r="I1" s="17"/>
      <c r="J1" s="17"/>
      <c r="K1" s="17"/>
      <c r="L1" s="17"/>
      <c r="M1" s="17"/>
      <c r="N1" s="17"/>
      <c r="O1" s="17"/>
      <c r="P1" s="17"/>
      <c r="Q1" s="17"/>
      <c r="R1" s="17"/>
      <c r="S1" s="17"/>
      <c r="T1" s="17"/>
      <c r="U1" s="17"/>
      <c r="V1" s="17"/>
      <c r="W1" s="17"/>
      <c r="X1" s="17"/>
      <c r="Y1" s="17"/>
      <c r="Z1" s="17"/>
    </row>
    <row r="2" spans="1:29">
      <c r="A2" s="252" t="s">
        <v>31</v>
      </c>
      <c r="B2" s="242" t="s">
        <v>438</v>
      </c>
      <c r="C2" s="242" t="s">
        <v>445</v>
      </c>
      <c r="D2" s="242" t="s">
        <v>446</v>
      </c>
      <c r="E2" s="242" t="s">
        <v>447</v>
      </c>
      <c r="F2" s="242" t="s">
        <v>448</v>
      </c>
      <c r="G2" s="242" t="s">
        <v>439</v>
      </c>
      <c r="H2" s="242" t="s">
        <v>440</v>
      </c>
      <c r="I2" s="242" t="s">
        <v>441</v>
      </c>
      <c r="J2" s="242" t="s">
        <v>34</v>
      </c>
      <c r="K2" s="242" t="s">
        <v>442</v>
      </c>
      <c r="L2" s="242" t="s">
        <v>33</v>
      </c>
      <c r="M2" s="242">
        <v>2011</v>
      </c>
      <c r="N2" s="242">
        <v>2012</v>
      </c>
      <c r="O2" s="242">
        <v>2013</v>
      </c>
      <c r="P2" s="242">
        <v>2014</v>
      </c>
      <c r="Q2" s="242">
        <v>2015</v>
      </c>
      <c r="R2" s="242">
        <v>2016</v>
      </c>
      <c r="S2" s="242">
        <v>2017</v>
      </c>
      <c r="T2" s="242">
        <v>2018</v>
      </c>
      <c r="U2" s="242">
        <v>2019</v>
      </c>
      <c r="V2" s="242">
        <v>2020</v>
      </c>
      <c r="W2" s="242">
        <v>2021</v>
      </c>
      <c r="X2" s="242">
        <v>2022</v>
      </c>
      <c r="Y2" s="242">
        <v>2023</v>
      </c>
      <c r="Z2" s="242">
        <v>2024</v>
      </c>
      <c r="AB2" s="1" t="s">
        <v>528</v>
      </c>
    </row>
    <row r="3" spans="1:29">
      <c r="A3" s="92" t="s">
        <v>13</v>
      </c>
      <c r="B3" s="296"/>
      <c r="C3" s="296"/>
      <c r="D3" s="296"/>
      <c r="E3" s="296"/>
      <c r="F3" s="296"/>
      <c r="G3" s="296"/>
      <c r="H3" s="296"/>
      <c r="I3" s="296"/>
      <c r="J3" s="511">
        <v>5247315.03</v>
      </c>
      <c r="K3" s="511">
        <v>6424433.790000001</v>
      </c>
      <c r="L3" s="511">
        <v>6781384.830000001</v>
      </c>
      <c r="M3" s="511">
        <v>6142454.790000001</v>
      </c>
      <c r="N3" s="511">
        <v>5956373.1300000008</v>
      </c>
      <c r="O3" s="511">
        <v>6580684.5300000012</v>
      </c>
      <c r="P3" s="511">
        <v>9433139.0100000016</v>
      </c>
      <c r="Q3" s="511">
        <v>6502774.5177000007</v>
      </c>
      <c r="R3" s="511">
        <v>4987386.6979999989</v>
      </c>
      <c r="S3" s="511">
        <v>5308110.4743099986</v>
      </c>
      <c r="T3" s="511">
        <v>5995884.25</v>
      </c>
      <c r="U3" s="511">
        <v>7269598.6586879678</v>
      </c>
      <c r="V3" s="511">
        <v>6914644.270863967</v>
      </c>
      <c r="W3" s="511">
        <v>5574694.4871639637</v>
      </c>
      <c r="X3" s="296"/>
      <c r="Y3" s="296"/>
      <c r="Z3" s="296"/>
    </row>
    <row r="4" spans="1:29">
      <c r="A4" s="92" t="s">
        <v>12</v>
      </c>
      <c r="B4" s="745" t="s">
        <v>29</v>
      </c>
      <c r="C4" s="745" t="s">
        <v>29</v>
      </c>
      <c r="D4" s="745" t="s">
        <v>29</v>
      </c>
      <c r="E4" s="745" t="s">
        <v>29</v>
      </c>
      <c r="F4" s="745" t="s">
        <v>29</v>
      </c>
      <c r="G4" s="745" t="s">
        <v>29</v>
      </c>
      <c r="H4" s="745" t="s">
        <v>29</v>
      </c>
      <c r="I4" s="745" t="s">
        <v>29</v>
      </c>
      <c r="J4" s="745" t="s">
        <v>29</v>
      </c>
      <c r="K4" s="745" t="s">
        <v>29</v>
      </c>
      <c r="L4" s="745" t="s">
        <v>29</v>
      </c>
      <c r="M4" s="745" t="s">
        <v>29</v>
      </c>
      <c r="N4" s="745" t="s">
        <v>29</v>
      </c>
      <c r="O4" s="745" t="s">
        <v>29</v>
      </c>
      <c r="P4" s="745" t="s">
        <v>29</v>
      </c>
      <c r="Q4" s="745" t="s">
        <v>29</v>
      </c>
      <c r="R4" s="745" t="s">
        <v>29</v>
      </c>
      <c r="S4" s="745" t="s">
        <v>29</v>
      </c>
      <c r="T4" s="745" t="s">
        <v>29</v>
      </c>
      <c r="U4" s="745" t="s">
        <v>29</v>
      </c>
      <c r="V4" s="745" t="s">
        <v>29</v>
      </c>
      <c r="W4" s="745" t="s">
        <v>29</v>
      </c>
      <c r="X4" s="745" t="s">
        <v>29</v>
      </c>
      <c r="Y4" s="745"/>
      <c r="Z4" s="745"/>
    </row>
    <row r="5" spans="1:29">
      <c r="A5" s="92" t="s">
        <v>483</v>
      </c>
      <c r="B5" s="296"/>
      <c r="C5" s="296"/>
      <c r="D5" s="296"/>
      <c r="E5" s="296"/>
      <c r="F5" s="296"/>
      <c r="G5" s="296"/>
      <c r="H5" s="296"/>
      <c r="I5" s="296"/>
      <c r="J5" s="296"/>
      <c r="K5" s="296"/>
      <c r="L5" s="296"/>
      <c r="M5" s="296"/>
      <c r="N5" s="296"/>
      <c r="O5" s="296"/>
      <c r="P5" s="296"/>
      <c r="Q5" s="296"/>
      <c r="R5" s="296"/>
      <c r="S5" s="296"/>
      <c r="T5" s="296"/>
      <c r="U5" s="296"/>
      <c r="V5" s="296"/>
      <c r="W5" s="296"/>
      <c r="X5" s="296"/>
      <c r="Y5" s="296"/>
      <c r="Z5" s="296"/>
    </row>
    <row r="6" spans="1:29">
      <c r="A6" s="92" t="s">
        <v>89</v>
      </c>
      <c r="B6" s="296"/>
      <c r="C6" s="296"/>
      <c r="D6" s="296"/>
      <c r="E6" s="296"/>
      <c r="F6" s="296"/>
      <c r="G6" s="296"/>
      <c r="H6" s="296"/>
      <c r="I6" s="296"/>
      <c r="J6" s="296"/>
      <c r="K6" s="296"/>
      <c r="L6" s="296"/>
      <c r="M6" s="296"/>
      <c r="N6" s="296"/>
      <c r="O6" s="296"/>
      <c r="P6" s="296"/>
      <c r="Q6" s="296"/>
      <c r="R6" s="296"/>
      <c r="S6" s="296"/>
      <c r="T6" s="296"/>
      <c r="U6" s="296"/>
      <c r="V6" s="296"/>
      <c r="W6" s="296"/>
      <c r="X6" s="296"/>
      <c r="Y6" s="296"/>
      <c r="Z6" s="296"/>
    </row>
    <row r="7" spans="1:29">
      <c r="A7" s="92" t="s">
        <v>482</v>
      </c>
      <c r="B7" s="745" t="s">
        <v>29</v>
      </c>
      <c r="C7" s="745" t="s">
        <v>29</v>
      </c>
      <c r="D7" s="745" t="s">
        <v>29</v>
      </c>
      <c r="E7" s="745" t="s">
        <v>29</v>
      </c>
      <c r="F7" s="745" t="s">
        <v>29</v>
      </c>
      <c r="G7" s="745" t="s">
        <v>29</v>
      </c>
      <c r="H7" s="745" t="s">
        <v>29</v>
      </c>
      <c r="I7" s="745" t="s">
        <v>29</v>
      </c>
      <c r="J7" s="745" t="s">
        <v>29</v>
      </c>
      <c r="K7" s="745" t="s">
        <v>29</v>
      </c>
      <c r="L7" s="745" t="s">
        <v>29</v>
      </c>
      <c r="M7" s="745" t="s">
        <v>29</v>
      </c>
      <c r="N7" s="745" t="s">
        <v>29</v>
      </c>
      <c r="O7" s="745" t="s">
        <v>29</v>
      </c>
      <c r="P7" s="745" t="s">
        <v>29</v>
      </c>
      <c r="Q7" s="745" t="s">
        <v>29</v>
      </c>
      <c r="R7" s="745" t="s">
        <v>29</v>
      </c>
      <c r="S7" s="745" t="s">
        <v>29</v>
      </c>
      <c r="T7" s="745" t="s">
        <v>29</v>
      </c>
      <c r="U7" s="745" t="s">
        <v>29</v>
      </c>
      <c r="V7" s="745" t="s">
        <v>29</v>
      </c>
      <c r="W7" s="745" t="s">
        <v>29</v>
      </c>
      <c r="X7" s="745" t="s">
        <v>29</v>
      </c>
      <c r="Y7" s="745"/>
      <c r="Z7" s="745"/>
    </row>
    <row r="8" spans="1:29">
      <c r="A8" s="92" t="s">
        <v>11</v>
      </c>
      <c r="B8" s="745" t="s">
        <v>29</v>
      </c>
      <c r="C8" s="745" t="s">
        <v>29</v>
      </c>
      <c r="D8" s="745" t="s">
        <v>29</v>
      </c>
      <c r="E8" s="745" t="s">
        <v>29</v>
      </c>
      <c r="F8" s="745" t="s">
        <v>29</v>
      </c>
      <c r="G8" s="745" t="s">
        <v>29</v>
      </c>
      <c r="H8" s="745" t="s">
        <v>29</v>
      </c>
      <c r="I8" s="745" t="s">
        <v>29</v>
      </c>
      <c r="J8" s="745" t="s">
        <v>29</v>
      </c>
      <c r="K8" s="745" t="s">
        <v>29</v>
      </c>
      <c r="L8" s="745" t="s">
        <v>29</v>
      </c>
      <c r="M8" s="745" t="s">
        <v>29</v>
      </c>
      <c r="N8" s="745" t="s">
        <v>29</v>
      </c>
      <c r="O8" s="745" t="s">
        <v>29</v>
      </c>
      <c r="P8" s="745" t="s">
        <v>29</v>
      </c>
      <c r="Q8" s="745" t="s">
        <v>29</v>
      </c>
      <c r="R8" s="745" t="s">
        <v>29</v>
      </c>
      <c r="S8" s="745" t="s">
        <v>29</v>
      </c>
      <c r="T8" s="745" t="s">
        <v>29</v>
      </c>
      <c r="U8" s="745" t="s">
        <v>29</v>
      </c>
      <c r="V8" s="745" t="s">
        <v>29</v>
      </c>
      <c r="W8" s="745" t="s">
        <v>29</v>
      </c>
      <c r="X8" s="745" t="s">
        <v>29</v>
      </c>
      <c r="Y8" s="745"/>
      <c r="Z8" s="745"/>
    </row>
    <row r="9" spans="1:29">
      <c r="A9" s="92" t="s">
        <v>10</v>
      </c>
      <c r="B9" s="296"/>
      <c r="C9" s="296"/>
      <c r="D9" s="296"/>
      <c r="E9" s="296"/>
      <c r="F9" s="296"/>
      <c r="G9" s="296"/>
      <c r="H9" s="296"/>
      <c r="I9" s="296"/>
      <c r="J9" s="296"/>
      <c r="K9" s="296"/>
      <c r="L9" s="296"/>
      <c r="M9" s="296"/>
      <c r="N9" s="296"/>
      <c r="O9" s="296"/>
      <c r="P9" s="296"/>
      <c r="Q9" s="296"/>
      <c r="R9" s="296"/>
      <c r="S9" s="296"/>
      <c r="T9" s="296"/>
      <c r="U9" s="296"/>
      <c r="V9" s="296"/>
      <c r="W9" s="296"/>
      <c r="X9" s="296"/>
      <c r="Y9" s="296"/>
      <c r="Z9" s="296"/>
    </row>
    <row r="10" spans="1:29">
      <c r="A10" s="92" t="s">
        <v>9</v>
      </c>
      <c r="B10" s="745" t="s">
        <v>29</v>
      </c>
      <c r="C10" s="745" t="s">
        <v>29</v>
      </c>
      <c r="D10" s="745" t="s">
        <v>29</v>
      </c>
      <c r="E10" s="745" t="s">
        <v>29</v>
      </c>
      <c r="F10" s="745" t="s">
        <v>29</v>
      </c>
      <c r="G10" s="745" t="s">
        <v>29</v>
      </c>
      <c r="H10" s="745" t="s">
        <v>29</v>
      </c>
      <c r="I10" s="745" t="s">
        <v>29</v>
      </c>
      <c r="J10" s="745" t="s">
        <v>29</v>
      </c>
      <c r="K10" s="745" t="s">
        <v>29</v>
      </c>
      <c r="L10" s="745" t="s">
        <v>29</v>
      </c>
      <c r="M10" s="745" t="s">
        <v>29</v>
      </c>
      <c r="N10" s="745" t="s">
        <v>29</v>
      </c>
      <c r="O10" s="745" t="s">
        <v>29</v>
      </c>
      <c r="P10" s="745" t="s">
        <v>29</v>
      </c>
      <c r="Q10" s="745" t="s">
        <v>29</v>
      </c>
      <c r="R10" s="745" t="s">
        <v>29</v>
      </c>
      <c r="S10" s="745" t="s">
        <v>29</v>
      </c>
      <c r="T10" s="745" t="s">
        <v>29</v>
      </c>
      <c r="U10" s="745" t="s">
        <v>29</v>
      </c>
      <c r="V10" s="745" t="s">
        <v>29</v>
      </c>
      <c r="W10" s="745" t="s">
        <v>29</v>
      </c>
      <c r="X10" s="745" t="s">
        <v>29</v>
      </c>
      <c r="Y10" s="745"/>
      <c r="Z10" s="745"/>
    </row>
    <row r="11" spans="1:29">
      <c r="A11" s="92" t="s">
        <v>8</v>
      </c>
      <c r="B11" s="736">
        <v>1101785</v>
      </c>
      <c r="C11" s="736">
        <v>1376769</v>
      </c>
      <c r="D11" s="736">
        <v>1236382</v>
      </c>
      <c r="E11" s="736">
        <v>1202513</v>
      </c>
      <c r="F11" s="736">
        <v>1304161</v>
      </c>
      <c r="G11" s="736">
        <v>1196652</v>
      </c>
      <c r="H11" s="737">
        <v>1252878</v>
      </c>
      <c r="I11" s="737">
        <v>1164728</v>
      </c>
      <c r="J11" s="737">
        <v>1154889</v>
      </c>
      <c r="K11" s="737">
        <v>1110171</v>
      </c>
      <c r="L11" s="737">
        <v>1130049</v>
      </c>
      <c r="M11" s="737">
        <v>1090655</v>
      </c>
      <c r="N11" s="737">
        <v>1142280</v>
      </c>
      <c r="O11" s="737">
        <v>1080481</v>
      </c>
      <c r="P11" s="737">
        <v>1150029</v>
      </c>
      <c r="Q11" s="737">
        <v>1128846</v>
      </c>
      <c r="R11" s="737">
        <v>1266300</v>
      </c>
      <c r="S11" s="737">
        <v>1290000</v>
      </c>
      <c r="T11" s="737">
        <v>1277982</v>
      </c>
      <c r="U11" s="737">
        <v>1414121</v>
      </c>
      <c r="V11" s="737">
        <v>1291720</v>
      </c>
      <c r="W11" s="737">
        <v>1270607</v>
      </c>
      <c r="X11" s="511">
        <v>1175501</v>
      </c>
      <c r="Y11" s="511">
        <v>1149028</v>
      </c>
      <c r="Z11" s="731">
        <v>1545171</v>
      </c>
      <c r="AB11" s="14"/>
      <c r="AC11" s="14"/>
    </row>
    <row r="12" spans="1:29">
      <c r="A12" s="92" t="s">
        <v>6</v>
      </c>
      <c r="B12" s="296"/>
      <c r="C12" s="296"/>
      <c r="D12" s="296"/>
      <c r="E12" s="296"/>
      <c r="F12" s="296"/>
      <c r="G12" s="296"/>
      <c r="H12" s="296"/>
      <c r="I12" s="296"/>
      <c r="J12" s="296"/>
      <c r="K12" s="296"/>
      <c r="L12" s="296"/>
      <c r="M12" s="296"/>
      <c r="N12" s="296"/>
      <c r="O12" s="296"/>
      <c r="P12" s="733">
        <v>1930363.4</v>
      </c>
      <c r="Q12" s="733">
        <v>1674382</v>
      </c>
      <c r="R12" s="733">
        <v>22672.556805005988</v>
      </c>
      <c r="S12" s="733">
        <v>30581.113855000003</v>
      </c>
      <c r="T12" s="733">
        <v>32603.872687999996</v>
      </c>
      <c r="U12" s="733">
        <v>31666.972770999997</v>
      </c>
      <c r="V12" s="733">
        <v>26408.553185000004</v>
      </c>
      <c r="W12" s="296">
        <v>33070.089999999997</v>
      </c>
      <c r="X12" s="511">
        <v>41451.949999999997</v>
      </c>
      <c r="Y12" s="558"/>
      <c r="Z12" s="558"/>
      <c r="AB12" s="14"/>
    </row>
    <row r="13" spans="1:29">
      <c r="A13" s="92" t="s">
        <v>5</v>
      </c>
      <c r="B13" s="296"/>
      <c r="C13" s="296"/>
      <c r="D13" s="296"/>
      <c r="E13" s="296"/>
      <c r="F13" s="296"/>
      <c r="G13" s="296"/>
      <c r="H13" s="296"/>
      <c r="I13" s="296"/>
      <c r="J13" s="296"/>
      <c r="K13" s="296"/>
      <c r="L13" s="296"/>
      <c r="M13" s="296"/>
      <c r="N13" s="296"/>
      <c r="O13" s="296"/>
      <c r="P13" s="296"/>
      <c r="Q13" s="296"/>
      <c r="R13" s="296"/>
      <c r="S13" s="296"/>
      <c r="T13" s="296"/>
      <c r="U13" s="296"/>
      <c r="V13" s="296"/>
      <c r="W13" s="296"/>
      <c r="X13" s="296"/>
      <c r="Y13" s="296"/>
      <c r="Z13" s="296"/>
    </row>
    <row r="14" spans="1:29">
      <c r="A14" s="92" t="s">
        <v>4</v>
      </c>
      <c r="B14" s="296"/>
      <c r="C14" s="296"/>
      <c r="D14" s="296"/>
      <c r="E14" s="296"/>
      <c r="F14" s="296"/>
      <c r="G14" s="296"/>
      <c r="H14" s="296"/>
      <c r="I14" s="296"/>
      <c r="J14" s="296"/>
      <c r="K14" s="296"/>
      <c r="L14" s="296"/>
      <c r="M14" s="296"/>
      <c r="N14" s="296"/>
      <c r="O14" s="296"/>
      <c r="P14" s="296"/>
      <c r="Q14" s="296"/>
      <c r="R14" s="296"/>
      <c r="S14" s="296"/>
      <c r="T14" s="296"/>
      <c r="U14" s="296"/>
      <c r="V14" s="296"/>
      <c r="W14" s="296"/>
      <c r="X14" s="296"/>
      <c r="Y14" s="296"/>
      <c r="Z14" s="296"/>
    </row>
    <row r="15" spans="1:29">
      <c r="A15" s="92" t="s">
        <v>3</v>
      </c>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row>
    <row r="16" spans="1:29">
      <c r="A16" s="92" t="s">
        <v>32</v>
      </c>
      <c r="B16" s="296"/>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row>
    <row r="17" spans="1:26">
      <c r="A17" s="92" t="s">
        <v>1</v>
      </c>
      <c r="B17" s="745" t="s">
        <v>29</v>
      </c>
      <c r="C17" s="745" t="s">
        <v>29</v>
      </c>
      <c r="D17" s="745" t="s">
        <v>29</v>
      </c>
      <c r="E17" s="745" t="s">
        <v>29</v>
      </c>
      <c r="F17" s="745" t="s">
        <v>29</v>
      </c>
      <c r="G17" s="745" t="s">
        <v>29</v>
      </c>
      <c r="H17" s="745" t="s">
        <v>29</v>
      </c>
      <c r="I17" s="745" t="s">
        <v>29</v>
      </c>
      <c r="J17" s="745" t="s">
        <v>29</v>
      </c>
      <c r="K17" s="745" t="s">
        <v>29</v>
      </c>
      <c r="L17" s="745" t="s">
        <v>29</v>
      </c>
      <c r="M17" s="745" t="s">
        <v>29</v>
      </c>
      <c r="N17" s="745" t="s">
        <v>29</v>
      </c>
      <c r="O17" s="745" t="s">
        <v>29</v>
      </c>
      <c r="P17" s="745" t="s">
        <v>29</v>
      </c>
      <c r="Q17" s="745" t="s">
        <v>29</v>
      </c>
      <c r="R17" s="745" t="s">
        <v>29</v>
      </c>
      <c r="S17" s="745" t="s">
        <v>29</v>
      </c>
      <c r="T17" s="745" t="s">
        <v>29</v>
      </c>
      <c r="U17" s="745" t="s">
        <v>29</v>
      </c>
      <c r="V17" s="745" t="s">
        <v>29</v>
      </c>
      <c r="W17" s="745" t="s">
        <v>29</v>
      </c>
      <c r="X17" s="745" t="s">
        <v>29</v>
      </c>
      <c r="Y17" s="745"/>
      <c r="Z17" s="745"/>
    </row>
    <row r="18" spans="1:26">
      <c r="A18" s="92" t="s">
        <v>0</v>
      </c>
      <c r="B18" s="745" t="s">
        <v>29</v>
      </c>
      <c r="C18" s="745" t="s">
        <v>29</v>
      </c>
      <c r="D18" s="745" t="s">
        <v>29</v>
      </c>
      <c r="E18" s="745" t="s">
        <v>29</v>
      </c>
      <c r="F18" s="745" t="s">
        <v>29</v>
      </c>
      <c r="G18" s="745" t="s">
        <v>29</v>
      </c>
      <c r="H18" s="745" t="s">
        <v>29</v>
      </c>
      <c r="I18" s="745" t="s">
        <v>29</v>
      </c>
      <c r="J18" s="745" t="s">
        <v>29</v>
      </c>
      <c r="K18" s="745" t="s">
        <v>29</v>
      </c>
      <c r="L18" s="745" t="s">
        <v>29</v>
      </c>
      <c r="M18" s="745" t="s">
        <v>29</v>
      </c>
      <c r="N18" s="745" t="s">
        <v>29</v>
      </c>
      <c r="O18" s="745" t="s">
        <v>29</v>
      </c>
      <c r="P18" s="745" t="s">
        <v>29</v>
      </c>
      <c r="Q18" s="745" t="s">
        <v>29</v>
      </c>
      <c r="R18" s="745" t="s">
        <v>29</v>
      </c>
      <c r="S18" s="745" t="s">
        <v>29</v>
      </c>
      <c r="T18" s="745" t="s">
        <v>29</v>
      </c>
      <c r="U18" s="745" t="s">
        <v>29</v>
      </c>
      <c r="V18" s="745" t="s">
        <v>29</v>
      </c>
      <c r="W18" s="745" t="s">
        <v>29</v>
      </c>
      <c r="X18" s="745" t="s">
        <v>29</v>
      </c>
      <c r="Y18" s="745"/>
      <c r="Z18" s="745"/>
    </row>
    <row r="20" spans="1:26">
      <c r="A20" s="94" t="s">
        <v>20</v>
      </c>
    </row>
    <row r="21" spans="1:26">
      <c r="A21" s="241" t="s">
        <v>2767</v>
      </c>
    </row>
    <row r="22" spans="1:26">
      <c r="A22" s="241" t="s">
        <v>2788</v>
      </c>
    </row>
    <row r="23" spans="1:26">
      <c r="A23" s="241" t="s">
        <v>2876</v>
      </c>
    </row>
    <row r="24" spans="1:26">
      <c r="A24" s="241" t="s">
        <v>3590</v>
      </c>
    </row>
  </sheetData>
  <hyperlinks>
    <hyperlink ref="AB2" location="Content!A1" display="Back to content page" xr:uid="{00000000-0004-0000-C400-00000000000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3D807-7713-4649-A1E6-632A2EE90A67}">
  <dimension ref="A1:O22"/>
  <sheetViews>
    <sheetView topLeftCell="F1" workbookViewId="0">
      <selection activeCell="N21" sqref="N21"/>
    </sheetView>
  </sheetViews>
  <sheetFormatPr defaultRowHeight="14.5"/>
  <cols>
    <col min="1" max="1" width="39" customWidth="1"/>
    <col min="2" max="15" width="15.1796875" customWidth="1"/>
  </cols>
  <sheetData>
    <row r="1" spans="1:15">
      <c r="A1" s="40" t="s">
        <v>3320</v>
      </c>
      <c r="B1" s="253"/>
      <c r="C1" s="253"/>
      <c r="D1" s="253"/>
      <c r="E1" s="253"/>
      <c r="F1" s="253"/>
      <c r="G1" s="253"/>
      <c r="H1" s="40"/>
      <c r="I1" s="253"/>
      <c r="J1" s="253"/>
      <c r="K1" s="253"/>
      <c r="L1" s="253"/>
      <c r="M1" s="253"/>
      <c r="N1" s="253"/>
      <c r="O1" s="253"/>
    </row>
    <row r="2" spans="1:15">
      <c r="A2" s="40"/>
      <c r="B2" s="253"/>
      <c r="C2" s="253"/>
      <c r="D2" s="253"/>
      <c r="E2" s="253"/>
      <c r="F2" s="253"/>
      <c r="G2" s="253"/>
      <c r="H2" s="253"/>
      <c r="I2" s="253"/>
      <c r="J2" s="253"/>
      <c r="K2" s="253"/>
      <c r="L2" s="253"/>
      <c r="M2" s="253"/>
      <c r="N2" s="253"/>
      <c r="O2" s="253"/>
    </row>
    <row r="3" spans="1:15">
      <c r="A3" s="252" t="s">
        <v>2519</v>
      </c>
      <c r="B3" s="251">
        <v>2010</v>
      </c>
      <c r="C3" s="251">
        <v>2011</v>
      </c>
      <c r="D3" s="251">
        <v>2012</v>
      </c>
      <c r="E3" s="251">
        <v>2013</v>
      </c>
      <c r="F3" s="251">
        <v>2014</v>
      </c>
      <c r="G3" s="251">
        <v>2015</v>
      </c>
      <c r="H3" s="251">
        <v>2016</v>
      </c>
      <c r="I3" s="251">
        <v>2017</v>
      </c>
      <c r="J3" s="251">
        <v>2018</v>
      </c>
      <c r="K3" s="251">
        <v>2019</v>
      </c>
      <c r="L3" s="251">
        <v>2020</v>
      </c>
      <c r="M3" s="251">
        <v>2021</v>
      </c>
      <c r="N3" s="251">
        <v>2022</v>
      </c>
      <c r="O3" s="251">
        <v>2023</v>
      </c>
    </row>
    <row r="4" spans="1:15">
      <c r="A4" s="92" t="s">
        <v>13</v>
      </c>
      <c r="B4" s="280">
        <v>611050</v>
      </c>
      <c r="C4" s="280">
        <v>763851</v>
      </c>
      <c r="D4" s="280">
        <v>1103281</v>
      </c>
      <c r="E4" s="280">
        <v>1006332</v>
      </c>
      <c r="F4" s="280">
        <v>1141081</v>
      </c>
      <c r="G4" s="280">
        <v>814965</v>
      </c>
      <c r="H4" s="280">
        <v>572298</v>
      </c>
      <c r="I4" s="280">
        <v>735431</v>
      </c>
      <c r="J4" s="280">
        <v>618238</v>
      </c>
      <c r="K4" s="280">
        <v>700123</v>
      </c>
      <c r="L4" s="280">
        <v>590128</v>
      </c>
      <c r="M4" s="280">
        <v>628348</v>
      </c>
      <c r="N4" s="280">
        <v>677326</v>
      </c>
      <c r="O4" s="280"/>
    </row>
    <row r="5" spans="1:15">
      <c r="A5" s="92" t="s">
        <v>12</v>
      </c>
      <c r="B5" s="280"/>
      <c r="C5" s="280"/>
      <c r="D5" s="280"/>
      <c r="E5" s="280"/>
      <c r="F5" s="280"/>
      <c r="G5" s="280"/>
      <c r="H5" s="280"/>
      <c r="I5" s="280"/>
      <c r="J5" s="280"/>
      <c r="K5" s="280"/>
      <c r="L5" s="280"/>
      <c r="M5" s="280"/>
      <c r="N5" s="280"/>
      <c r="O5" s="280"/>
    </row>
    <row r="6" spans="1:15">
      <c r="A6" s="92" t="s">
        <v>483</v>
      </c>
      <c r="B6" s="280"/>
      <c r="C6" s="280"/>
      <c r="D6" s="280"/>
      <c r="E6" s="280"/>
      <c r="F6" s="280"/>
      <c r="G6" s="280"/>
      <c r="H6" s="280"/>
      <c r="I6" s="280"/>
      <c r="J6" s="280"/>
      <c r="K6" s="280"/>
      <c r="L6" s="280"/>
      <c r="M6" s="280"/>
      <c r="N6" s="280"/>
      <c r="O6" s="280"/>
    </row>
    <row r="7" spans="1:15">
      <c r="A7" s="92" t="s">
        <v>568</v>
      </c>
      <c r="B7" s="280">
        <v>59133</v>
      </c>
      <c r="C7" s="280">
        <v>66199</v>
      </c>
      <c r="D7" s="280">
        <v>62665</v>
      </c>
      <c r="E7" s="280">
        <v>67965</v>
      </c>
      <c r="F7" s="280">
        <v>73265</v>
      </c>
      <c r="G7" s="280">
        <v>45000</v>
      </c>
      <c r="H7" s="280">
        <v>59133</v>
      </c>
      <c r="I7" s="280">
        <v>52066</v>
      </c>
      <c r="J7" s="280">
        <v>55599</v>
      </c>
      <c r="K7" s="280">
        <v>42211</v>
      </c>
      <c r="L7" s="280"/>
      <c r="M7" s="280"/>
      <c r="N7" s="280"/>
      <c r="O7" s="280"/>
    </row>
    <row r="8" spans="1:15">
      <c r="A8" s="92" t="s">
        <v>482</v>
      </c>
      <c r="B8" s="280"/>
      <c r="C8" s="280"/>
      <c r="D8" s="280"/>
      <c r="E8" s="280"/>
      <c r="F8" s="280"/>
      <c r="G8" s="280"/>
      <c r="H8" s="280"/>
      <c r="I8" s="280"/>
      <c r="J8" s="280"/>
      <c r="K8" s="280"/>
      <c r="L8" s="280"/>
      <c r="M8" s="280"/>
      <c r="N8" s="280"/>
      <c r="O8" s="280"/>
    </row>
    <row r="9" spans="1:15">
      <c r="A9" s="92" t="s">
        <v>11</v>
      </c>
      <c r="B9" s="280"/>
      <c r="C9" s="280"/>
      <c r="D9" s="280"/>
      <c r="E9" s="280"/>
      <c r="F9" s="280"/>
      <c r="G9" s="280"/>
      <c r="H9" s="280"/>
      <c r="I9" s="280"/>
      <c r="J9" s="280"/>
      <c r="K9" s="280"/>
      <c r="L9" s="280"/>
      <c r="M9" s="280"/>
      <c r="N9" s="280"/>
      <c r="O9" s="280"/>
    </row>
    <row r="10" spans="1:15">
      <c r="A10" s="92" t="s">
        <v>10</v>
      </c>
      <c r="B10" s="280"/>
      <c r="C10" s="280"/>
      <c r="D10" s="280"/>
      <c r="E10" s="280"/>
      <c r="F10" s="280"/>
      <c r="G10" s="280"/>
      <c r="H10" s="280"/>
      <c r="I10" s="280"/>
      <c r="J10" s="280"/>
      <c r="K10" s="280"/>
      <c r="L10" s="280"/>
      <c r="M10" s="280"/>
      <c r="N10" s="280"/>
      <c r="O10" s="280"/>
    </row>
    <row r="11" spans="1:15">
      <c r="A11" s="92" t="s">
        <v>9</v>
      </c>
      <c r="B11" s="280"/>
      <c r="C11" s="280"/>
      <c r="D11" s="280"/>
      <c r="E11" s="280"/>
      <c r="F11" s="280"/>
      <c r="G11" s="280"/>
      <c r="H11" s="280"/>
      <c r="I11" s="280"/>
      <c r="J11" s="280"/>
      <c r="K11" s="280"/>
      <c r="L11" s="280"/>
      <c r="M11" s="280"/>
      <c r="N11" s="280"/>
      <c r="O11" s="280"/>
    </row>
    <row r="12" spans="1:15">
      <c r="A12" s="92" t="s">
        <v>8</v>
      </c>
      <c r="B12" s="280">
        <v>332662</v>
      </c>
      <c r="C12" s="280">
        <v>350624</v>
      </c>
      <c r="D12" s="280">
        <v>417467</v>
      </c>
      <c r="E12" s="280">
        <v>385326</v>
      </c>
      <c r="F12" s="280">
        <v>403001</v>
      </c>
      <c r="G12" s="280">
        <v>361109</v>
      </c>
      <c r="H12" s="280">
        <v>388514</v>
      </c>
      <c r="I12" s="280">
        <v>379371</v>
      </c>
      <c r="J12" s="280">
        <v>451446</v>
      </c>
      <c r="K12" s="280">
        <v>469011</v>
      </c>
      <c r="L12" s="280">
        <v>438078</v>
      </c>
      <c r="M12" s="280">
        <v>436398</v>
      </c>
      <c r="N12" s="280">
        <v>407825</v>
      </c>
      <c r="O12" s="280"/>
    </row>
    <row r="13" spans="1:15">
      <c r="A13" s="92" t="s">
        <v>6</v>
      </c>
      <c r="B13" s="280"/>
      <c r="C13" s="280">
        <v>220000</v>
      </c>
      <c r="D13" s="280">
        <v>246000</v>
      </c>
      <c r="E13" s="280">
        <v>244500</v>
      </c>
      <c r="F13" s="280">
        <v>277200</v>
      </c>
      <c r="G13" s="280">
        <v>335200</v>
      </c>
      <c r="H13" s="280"/>
      <c r="I13" s="280"/>
      <c r="J13" s="280">
        <v>372218</v>
      </c>
      <c r="K13" s="280">
        <v>411938</v>
      </c>
      <c r="L13" s="280">
        <v>417459</v>
      </c>
      <c r="M13" s="280">
        <v>440582</v>
      </c>
      <c r="N13" s="280">
        <v>420500</v>
      </c>
      <c r="O13" s="280">
        <v>489000</v>
      </c>
    </row>
    <row r="14" spans="1:15">
      <c r="A14" s="92" t="s">
        <v>17</v>
      </c>
      <c r="B14" s="280">
        <v>247743</v>
      </c>
      <c r="C14" s="280">
        <v>220178</v>
      </c>
      <c r="D14" s="280">
        <v>334410</v>
      </c>
      <c r="E14" s="280">
        <v>301817</v>
      </c>
      <c r="F14" s="280">
        <v>253052</v>
      </c>
      <c r="G14" s="280">
        <v>237546</v>
      </c>
      <c r="H14" s="280">
        <v>203071</v>
      </c>
      <c r="I14" s="280">
        <v>205991</v>
      </c>
      <c r="J14" s="280">
        <v>182655</v>
      </c>
      <c r="K14" s="280">
        <v>149464</v>
      </c>
      <c r="L14" s="280">
        <v>148642</v>
      </c>
      <c r="M14" s="280">
        <v>155980</v>
      </c>
      <c r="N14" s="280">
        <v>168278</v>
      </c>
      <c r="O14" s="280">
        <v>160883</v>
      </c>
    </row>
    <row r="15" spans="1:15">
      <c r="A15" s="92" t="s">
        <v>4</v>
      </c>
      <c r="B15" s="280"/>
      <c r="C15" s="280"/>
      <c r="D15" s="280"/>
      <c r="E15" s="280"/>
      <c r="F15" s="280"/>
      <c r="G15" s="280"/>
      <c r="H15" s="280"/>
      <c r="I15" s="280"/>
      <c r="J15" s="280"/>
      <c r="K15" s="280"/>
      <c r="L15" s="280"/>
      <c r="M15" s="280"/>
      <c r="N15" s="280"/>
      <c r="O15" s="280"/>
    </row>
    <row r="16" spans="1:15">
      <c r="A16" s="92" t="s">
        <v>3</v>
      </c>
      <c r="B16" s="280">
        <v>3985535</v>
      </c>
      <c r="C16" s="280">
        <v>4392791</v>
      </c>
      <c r="D16" s="280">
        <v>4352727</v>
      </c>
      <c r="E16" s="280">
        <v>4693942</v>
      </c>
      <c r="F16" s="280">
        <v>4588327</v>
      </c>
      <c r="G16" s="280">
        <v>4662479</v>
      </c>
      <c r="H16" s="280">
        <v>4354666</v>
      </c>
      <c r="I16" s="280">
        <v>4563618</v>
      </c>
      <c r="J16" s="280">
        <v>4892423</v>
      </c>
      <c r="K16" s="280">
        <v>4529034</v>
      </c>
      <c r="L16" s="280">
        <v>4075618</v>
      </c>
      <c r="M16" s="280">
        <v>4415223</v>
      </c>
      <c r="N16" s="280">
        <v>4053350</v>
      </c>
      <c r="O16" s="280">
        <v>4123821</v>
      </c>
    </row>
    <row r="17" spans="1:15">
      <c r="A17" s="92" t="s">
        <v>32</v>
      </c>
      <c r="B17" s="280">
        <v>359010</v>
      </c>
      <c r="C17" s="280">
        <v>439462</v>
      </c>
      <c r="D17" s="280">
        <v>507185</v>
      </c>
      <c r="E17" s="280">
        <v>553940</v>
      </c>
      <c r="F17" s="280">
        <v>612551</v>
      </c>
      <c r="G17" s="280">
        <v>639230</v>
      </c>
      <c r="H17" s="280">
        <v>630290</v>
      </c>
      <c r="I17" s="280">
        <v>617266</v>
      </c>
      <c r="J17" s="280">
        <v>705231</v>
      </c>
      <c r="K17" s="280">
        <v>726431</v>
      </c>
      <c r="L17" s="280">
        <v>709881</v>
      </c>
      <c r="M17" s="280">
        <v>700000</v>
      </c>
      <c r="N17" s="280">
        <v>700000</v>
      </c>
      <c r="O17" s="280"/>
    </row>
    <row r="18" spans="1:15">
      <c r="A18" s="92" t="s">
        <v>1</v>
      </c>
      <c r="B18" s="280"/>
      <c r="C18" s="280"/>
      <c r="D18" s="280"/>
      <c r="E18" s="280"/>
      <c r="F18" s="280"/>
      <c r="G18" s="280"/>
      <c r="H18" s="280"/>
      <c r="I18" s="280"/>
      <c r="J18" s="280"/>
      <c r="K18" s="280"/>
      <c r="L18" s="280"/>
      <c r="M18" s="280"/>
      <c r="N18" s="280"/>
      <c r="O18" s="280"/>
    </row>
    <row r="19" spans="1:15">
      <c r="A19" s="92" t="s">
        <v>0</v>
      </c>
      <c r="B19" s="280"/>
      <c r="C19" s="280"/>
      <c r="D19" s="280"/>
      <c r="E19" s="280"/>
      <c r="F19" s="280"/>
      <c r="G19" s="280"/>
      <c r="H19" s="280"/>
      <c r="I19" s="280"/>
      <c r="J19" s="280"/>
      <c r="K19" s="280"/>
      <c r="L19" s="280"/>
      <c r="M19" s="280"/>
      <c r="N19" s="280"/>
      <c r="O19" s="280"/>
    </row>
    <row r="21" spans="1:15">
      <c r="A21" s="94" t="s">
        <v>20</v>
      </c>
    </row>
    <row r="22" spans="1:15">
      <c r="A22" s="241" t="s">
        <v>3319</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484D-1586-4D78-B66C-2943443AACAC}">
  <dimension ref="A1:C22"/>
  <sheetViews>
    <sheetView workbookViewId="0">
      <selection activeCell="K17" sqref="K17"/>
    </sheetView>
  </sheetViews>
  <sheetFormatPr defaultRowHeight="14.5"/>
  <cols>
    <col min="1" max="1" width="24.26953125" customWidth="1"/>
  </cols>
  <sheetData>
    <row r="1" spans="1:3">
      <c r="A1" s="40" t="s">
        <v>3317</v>
      </c>
    </row>
    <row r="3" spans="1:3">
      <c r="A3" s="252" t="s">
        <v>31</v>
      </c>
      <c r="B3" s="251">
        <v>2020</v>
      </c>
      <c r="C3" s="251">
        <v>2023</v>
      </c>
    </row>
    <row r="4" spans="1:3">
      <c r="A4" s="92" t="s">
        <v>13</v>
      </c>
      <c r="B4" s="285">
        <v>10.7</v>
      </c>
      <c r="C4" s="285"/>
    </row>
    <row r="5" spans="1:3">
      <c r="A5" s="92" t="s">
        <v>12</v>
      </c>
      <c r="B5" s="285">
        <v>70.400000000000006</v>
      </c>
      <c r="C5" s="285"/>
    </row>
    <row r="6" spans="1:3">
      <c r="A6" s="92" t="s">
        <v>483</v>
      </c>
      <c r="B6" s="285"/>
      <c r="C6" s="285"/>
    </row>
    <row r="7" spans="1:3">
      <c r="A7" s="92" t="s">
        <v>568</v>
      </c>
      <c r="B7" s="285">
        <v>11</v>
      </c>
      <c r="C7" s="285"/>
    </row>
    <row r="8" spans="1:3">
      <c r="A8" s="92" t="s">
        <v>482</v>
      </c>
      <c r="B8" s="285"/>
      <c r="C8" s="285"/>
    </row>
    <row r="9" spans="1:3">
      <c r="A9" s="92" t="s">
        <v>11</v>
      </c>
      <c r="B9" s="285"/>
      <c r="C9" s="285"/>
    </row>
    <row r="10" spans="1:3">
      <c r="A10" s="92" t="s">
        <v>10</v>
      </c>
      <c r="B10" s="285">
        <v>56.790000000000006</v>
      </c>
      <c r="C10" s="285"/>
    </row>
    <row r="11" spans="1:3">
      <c r="A11" s="92" t="s">
        <v>9</v>
      </c>
      <c r="B11" s="285">
        <v>41.533333333333331</v>
      </c>
      <c r="C11" s="285"/>
    </row>
    <row r="12" spans="1:3">
      <c r="A12" s="92" t="s">
        <v>8</v>
      </c>
      <c r="B12" s="285">
        <v>27.483333333333334</v>
      </c>
      <c r="C12" s="285">
        <v>27</v>
      </c>
    </row>
    <row r="13" spans="1:3">
      <c r="A13" s="92" t="s">
        <v>6</v>
      </c>
      <c r="B13" s="285">
        <v>35.44</v>
      </c>
      <c r="C13" s="285"/>
    </row>
    <row r="14" spans="1:3">
      <c r="A14" s="92" t="s">
        <v>17</v>
      </c>
      <c r="B14" s="285"/>
      <c r="C14" s="285"/>
    </row>
    <row r="15" spans="1:3">
      <c r="A15" s="92" t="s">
        <v>4</v>
      </c>
      <c r="B15" s="285"/>
      <c r="C15" s="285"/>
    </row>
    <row r="16" spans="1:3">
      <c r="A16" s="92" t="s">
        <v>3</v>
      </c>
      <c r="B16" s="285">
        <v>13.2</v>
      </c>
      <c r="C16" s="285"/>
    </row>
    <row r="17" spans="1:3">
      <c r="A17" s="92" t="s">
        <v>32</v>
      </c>
      <c r="B17" s="285">
        <v>37.6</v>
      </c>
      <c r="C17" s="285"/>
    </row>
    <row r="18" spans="1:3">
      <c r="A18" s="92" t="s">
        <v>1</v>
      </c>
      <c r="B18" s="285">
        <v>9.4</v>
      </c>
      <c r="C18" s="285"/>
    </row>
    <row r="19" spans="1:3">
      <c r="A19" s="92" t="s">
        <v>23</v>
      </c>
      <c r="B19" s="285">
        <v>74.099999999999994</v>
      </c>
      <c r="C19" s="285"/>
    </row>
    <row r="21" spans="1:3">
      <c r="A21" s="94" t="s">
        <v>20</v>
      </c>
    </row>
    <row r="22" spans="1:3">
      <c r="A22" s="241" t="s">
        <v>3319</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F62EC-1637-4619-A95D-26C095241463}">
  <dimension ref="A1:AB22"/>
  <sheetViews>
    <sheetView topLeftCell="A10" workbookViewId="0">
      <selection activeCell="K24" sqref="K24"/>
    </sheetView>
  </sheetViews>
  <sheetFormatPr defaultRowHeight="14.5"/>
  <sheetData>
    <row r="1" spans="1:28">
      <c r="A1" s="18" t="s">
        <v>3158</v>
      </c>
      <c r="B1" s="17"/>
      <c r="C1" s="17"/>
      <c r="D1" s="17"/>
      <c r="E1" s="17"/>
      <c r="F1" s="17"/>
      <c r="G1" s="17"/>
      <c r="H1" s="17"/>
      <c r="I1" s="17"/>
      <c r="J1" s="17"/>
      <c r="K1" s="17"/>
      <c r="L1" s="17"/>
      <c r="M1" s="17"/>
      <c r="N1" s="17"/>
      <c r="O1" s="17"/>
      <c r="P1" s="17"/>
      <c r="Q1" s="17"/>
      <c r="R1" s="17"/>
      <c r="S1" s="17"/>
      <c r="T1" s="17"/>
      <c r="U1" s="17"/>
      <c r="V1" s="17"/>
      <c r="W1" s="17"/>
      <c r="X1" s="17"/>
      <c r="Y1" s="17"/>
      <c r="Z1" s="17"/>
    </row>
    <row r="2" spans="1:28">
      <c r="A2" s="18"/>
      <c r="B2" s="17"/>
      <c r="C2" s="17"/>
      <c r="D2" s="17"/>
      <c r="E2" s="17"/>
      <c r="F2" s="17"/>
      <c r="G2" s="17"/>
      <c r="H2" s="17"/>
      <c r="I2" s="17"/>
      <c r="J2" s="17"/>
      <c r="K2" s="17"/>
      <c r="L2" s="17"/>
      <c r="M2" s="17"/>
      <c r="N2" s="17"/>
      <c r="O2" s="17"/>
      <c r="P2" s="17"/>
      <c r="Q2" s="17"/>
      <c r="R2" s="17"/>
      <c r="S2" s="17"/>
      <c r="T2" s="17"/>
      <c r="U2" s="17"/>
      <c r="V2" s="17"/>
      <c r="W2" s="17"/>
      <c r="X2" s="17"/>
      <c r="Y2" s="17"/>
      <c r="Z2" s="17"/>
    </row>
    <row r="3" spans="1:28">
      <c r="A3" s="219"/>
      <c r="B3" s="1002" t="s">
        <v>2946</v>
      </c>
      <c r="C3" s="1002"/>
      <c r="D3" s="1002"/>
      <c r="E3" s="1002"/>
      <c r="F3" s="1002"/>
      <c r="G3" s="1002"/>
      <c r="H3" s="1002"/>
      <c r="I3" s="1002"/>
      <c r="J3" s="1002"/>
      <c r="K3" s="1002"/>
      <c r="L3" s="1002"/>
      <c r="M3" s="1002"/>
      <c r="N3" s="1002"/>
      <c r="O3" s="1002"/>
      <c r="P3" s="1002"/>
      <c r="Q3" s="1002"/>
      <c r="R3" s="1002"/>
      <c r="S3" s="1002"/>
      <c r="T3" s="1002"/>
      <c r="U3" s="1002"/>
      <c r="V3" s="1002"/>
      <c r="W3" s="1002"/>
      <c r="X3" s="1002"/>
      <c r="Y3" s="1002"/>
      <c r="Z3" s="315"/>
    </row>
    <row r="4" spans="1:28">
      <c r="A4" s="219" t="s">
        <v>14</v>
      </c>
      <c r="B4" s="3">
        <v>2000</v>
      </c>
      <c r="C4" s="3">
        <v>2001</v>
      </c>
      <c r="D4" s="3">
        <v>2002</v>
      </c>
      <c r="E4" s="3">
        <v>2003</v>
      </c>
      <c r="F4" s="3">
        <v>2004</v>
      </c>
      <c r="G4" s="3">
        <v>2005</v>
      </c>
      <c r="H4" s="3">
        <v>2006</v>
      </c>
      <c r="I4" s="3">
        <v>2007</v>
      </c>
      <c r="J4" s="3">
        <v>2008</v>
      </c>
      <c r="K4" s="3">
        <v>2009</v>
      </c>
      <c r="L4" s="3">
        <v>2010</v>
      </c>
      <c r="M4" s="3">
        <v>2011</v>
      </c>
      <c r="N4" s="3">
        <v>2012</v>
      </c>
      <c r="O4" s="3">
        <v>2013</v>
      </c>
      <c r="P4" s="3">
        <v>2014</v>
      </c>
      <c r="Q4" s="3">
        <v>2015</v>
      </c>
      <c r="R4" s="3">
        <v>2016</v>
      </c>
      <c r="S4" s="3">
        <v>2017</v>
      </c>
      <c r="T4" s="3">
        <v>2018</v>
      </c>
      <c r="U4" s="3">
        <v>2019</v>
      </c>
      <c r="V4" s="3">
        <v>2020</v>
      </c>
      <c r="W4" s="3">
        <v>2021</v>
      </c>
      <c r="X4" s="3">
        <v>2022</v>
      </c>
      <c r="Y4" s="3">
        <v>2023</v>
      </c>
      <c r="Z4" s="3">
        <v>2024</v>
      </c>
      <c r="AB4" s="1" t="s">
        <v>528</v>
      </c>
    </row>
    <row r="5" spans="1:28">
      <c r="A5" s="92" t="s">
        <v>13</v>
      </c>
      <c r="B5" s="192" t="s">
        <v>7</v>
      </c>
      <c r="C5" s="192" t="s">
        <v>7</v>
      </c>
      <c r="D5" s="192">
        <v>56.757779954277623</v>
      </c>
      <c r="E5" s="192">
        <v>91.253014319317373</v>
      </c>
      <c r="F5" s="297">
        <v>78.136414133187913</v>
      </c>
      <c r="G5" s="297">
        <v>15.538691384062361</v>
      </c>
      <c r="H5" s="297">
        <v>10.095658807159438</v>
      </c>
      <c r="I5" s="297">
        <v>15.541494564924193</v>
      </c>
      <c r="J5" s="297">
        <v>7.6892228605148603</v>
      </c>
      <c r="K5" s="297">
        <v>20.946687199030478</v>
      </c>
      <c r="L5" s="297">
        <v>25.232345565011755</v>
      </c>
      <c r="M5" s="297">
        <v>4.1154873494312767</v>
      </c>
      <c r="N5" s="297">
        <v>4.6374159666974606</v>
      </c>
      <c r="O5" s="192">
        <v>5.0843414680320222</v>
      </c>
      <c r="P5" s="192">
        <v>3.582181852417591</v>
      </c>
      <c r="Q5" s="192">
        <v>6.1732631041846417</v>
      </c>
      <c r="R5" s="192">
        <v>29.34993756682303</v>
      </c>
      <c r="S5" s="192">
        <v>16.40036731905883</v>
      </c>
      <c r="T5" s="192">
        <v>16.103599650324881</v>
      </c>
      <c r="U5" s="192">
        <v>11.572277407787567</v>
      </c>
      <c r="V5" s="192">
        <v>14.708525899608603</v>
      </c>
      <c r="W5" s="192">
        <v>7.5310650621337203</v>
      </c>
      <c r="X5" s="192">
        <v>12.511229590027085</v>
      </c>
      <c r="Y5" s="192">
        <v>15.138207005089839</v>
      </c>
      <c r="Z5" s="192">
        <v>21.150794715081904</v>
      </c>
    </row>
    <row r="6" spans="1:28">
      <c r="A6" s="92" t="s">
        <v>12</v>
      </c>
      <c r="B6" s="297">
        <v>12.43369429979613</v>
      </c>
      <c r="C6" s="297">
        <v>8.2919875180052376</v>
      </c>
      <c r="D6" s="297">
        <v>4.3426222198752447</v>
      </c>
      <c r="E6" s="297">
        <v>9.2172225162556476</v>
      </c>
      <c r="F6" s="297">
        <v>11.363274059578499</v>
      </c>
      <c r="G6" s="297">
        <v>14.834543772390001</v>
      </c>
      <c r="H6" s="297">
        <v>15.121098810258299</v>
      </c>
      <c r="I6" s="297">
        <v>5.4763512777243797</v>
      </c>
      <c r="J6" s="297">
        <v>21.128470816805599</v>
      </c>
      <c r="K6" s="297">
        <v>-8.9019581634699101</v>
      </c>
      <c r="L6" s="297">
        <v>12.0387352358594</v>
      </c>
      <c r="M6" s="297">
        <v>13.22857879813148</v>
      </c>
      <c r="N6" s="297">
        <v>10.785302323962172</v>
      </c>
      <c r="O6" s="297">
        <v>7.2643554152037515</v>
      </c>
      <c r="P6" s="297">
        <v>1.1997303879976653</v>
      </c>
      <c r="Q6" s="297">
        <v>-5.101614028772782</v>
      </c>
      <c r="R6" s="297">
        <v>-2.7254885383962595</v>
      </c>
      <c r="S6" s="297">
        <v>1.6025498354567522</v>
      </c>
      <c r="T6" s="297">
        <v>7.4581610878536608</v>
      </c>
      <c r="U6" s="297">
        <v>6.2348884791001495</v>
      </c>
      <c r="V6" s="297">
        <v>-2.4149254696617963</v>
      </c>
      <c r="W6" s="297">
        <v>12.2893989986193</v>
      </c>
      <c r="X6" s="297">
        <v>31.050085706648648</v>
      </c>
      <c r="Y6" s="297">
        <v>4.209044605985456</v>
      </c>
      <c r="Z6" s="297">
        <v>1.2853659874901495</v>
      </c>
    </row>
    <row r="7" spans="1:28">
      <c r="A7" s="92" t="s">
        <v>483</v>
      </c>
      <c r="B7" s="192" t="s">
        <v>7</v>
      </c>
      <c r="C7" s="192" t="s">
        <v>7</v>
      </c>
      <c r="D7" s="192" t="s">
        <v>7</v>
      </c>
      <c r="E7" s="192" t="s">
        <v>7</v>
      </c>
      <c r="F7" s="192" t="s">
        <v>7</v>
      </c>
      <c r="G7" s="192" t="s">
        <v>7</v>
      </c>
      <c r="H7" s="192" t="s">
        <v>7</v>
      </c>
      <c r="I7" s="192" t="s">
        <v>7</v>
      </c>
      <c r="J7" s="192" t="s">
        <v>7</v>
      </c>
      <c r="K7" s="192" t="s">
        <v>7</v>
      </c>
      <c r="L7" s="192" t="s">
        <v>7</v>
      </c>
      <c r="M7" s="297">
        <v>-11.63847280387867</v>
      </c>
      <c r="N7" s="297">
        <v>4.8368879426415816</v>
      </c>
      <c r="O7" s="297">
        <v>2.0066820541167374</v>
      </c>
      <c r="P7" s="297">
        <v>-4.4498444949271629</v>
      </c>
      <c r="Q7" s="297">
        <v>0.18921144591664074</v>
      </c>
      <c r="R7" s="297">
        <v>-7.7343026203704852</v>
      </c>
      <c r="S7" s="192">
        <v>-6.2733176684548084</v>
      </c>
      <c r="T7" s="192">
        <v>-0.54965322246644632</v>
      </c>
      <c r="U7" s="192">
        <v>-0.32000369976222487</v>
      </c>
      <c r="V7" s="192">
        <v>-0.72598133074428972</v>
      </c>
      <c r="W7" s="192">
        <v>5.298454926234399</v>
      </c>
      <c r="X7" s="192">
        <v>13.5</v>
      </c>
      <c r="Y7" s="192">
        <v>-2.7295285359801653</v>
      </c>
      <c r="Z7" s="192">
        <v>0.42517006802719948</v>
      </c>
    </row>
    <row r="8" spans="1:28">
      <c r="A8" s="92" t="s">
        <v>89</v>
      </c>
      <c r="B8" s="192" t="s">
        <v>7</v>
      </c>
      <c r="C8" s="192" t="s">
        <v>7</v>
      </c>
      <c r="D8" s="192" t="s">
        <v>7</v>
      </c>
      <c r="E8" s="192" t="s">
        <v>7</v>
      </c>
      <c r="F8" s="192" t="s">
        <v>7</v>
      </c>
      <c r="G8" s="192" t="s">
        <v>7</v>
      </c>
      <c r="H8" s="192" t="s">
        <v>7</v>
      </c>
      <c r="I8" s="192" t="s">
        <v>7</v>
      </c>
      <c r="J8" s="192" t="s">
        <v>7</v>
      </c>
      <c r="K8" s="192" t="s">
        <v>7</v>
      </c>
      <c r="L8" s="192" t="s">
        <v>7</v>
      </c>
      <c r="M8" s="192">
        <v>2.8</v>
      </c>
      <c r="N8" s="297">
        <v>13.3</v>
      </c>
      <c r="O8" s="297">
        <v>1.0197091861346499</v>
      </c>
      <c r="P8" s="297">
        <v>0.633605226015166</v>
      </c>
      <c r="Q8" s="297">
        <v>0.76295515477720099</v>
      </c>
      <c r="R8" s="297">
        <v>1.5574289168201101</v>
      </c>
      <c r="S8" s="297">
        <v>12.747445309262501</v>
      </c>
      <c r="T8" s="297">
        <v>33.666239433849903</v>
      </c>
      <c r="U8" s="297">
        <v>4.6919980053514303</v>
      </c>
      <c r="V8" s="297">
        <v>9.8935643235820994</v>
      </c>
      <c r="W8" s="297">
        <v>4.7391712451810397</v>
      </c>
      <c r="X8" s="297">
        <v>13.5130509771392</v>
      </c>
      <c r="Y8" s="297">
        <v>18.805843874172499</v>
      </c>
      <c r="Z8" s="297">
        <v>29.535824657038301</v>
      </c>
    </row>
    <row r="9" spans="1:28">
      <c r="A9" s="92" t="s">
        <v>482</v>
      </c>
      <c r="B9" s="192" t="s">
        <v>7</v>
      </c>
      <c r="C9" s="192" t="s">
        <v>7</v>
      </c>
      <c r="D9" s="192" t="s">
        <v>7</v>
      </c>
      <c r="E9" s="192" t="s">
        <v>7</v>
      </c>
      <c r="F9" s="192" t="s">
        <v>7</v>
      </c>
      <c r="G9" s="192" t="s">
        <v>7</v>
      </c>
      <c r="H9" s="192" t="s">
        <v>7</v>
      </c>
      <c r="I9" s="297">
        <v>10.200419351636205</v>
      </c>
      <c r="J9" s="297">
        <v>28.376339276269363</v>
      </c>
      <c r="K9" s="297">
        <v>1.8429860654918582</v>
      </c>
      <c r="L9" s="297">
        <v>5.0323405342883953</v>
      </c>
      <c r="M9" s="297">
        <v>13.296554013513449</v>
      </c>
      <c r="N9" s="297">
        <v>8.2184462680445556</v>
      </c>
      <c r="O9" s="297">
        <v>2.3839890574383222</v>
      </c>
      <c r="P9" s="297">
        <v>8.8000000000000007</v>
      </c>
      <c r="Q9" s="297">
        <v>4.0999999999999996</v>
      </c>
      <c r="R9" s="297">
        <v>9.5789897514434017</v>
      </c>
      <c r="S9" s="297">
        <v>3.9163431569803948</v>
      </c>
      <c r="T9" s="297">
        <v>4.0189337968778407</v>
      </c>
      <c r="U9" s="297">
        <v>1.1144240705630803</v>
      </c>
      <c r="V9" s="297">
        <v>3.4438250146782097</v>
      </c>
      <c r="W9" s="297">
        <v>2.815710794595617</v>
      </c>
      <c r="X9" s="297">
        <v>7.7854191664298042</v>
      </c>
      <c r="Y9" s="297">
        <v>0.59520873691458664</v>
      </c>
      <c r="Z9" s="297">
        <v>1.5797714362129496</v>
      </c>
    </row>
    <row r="10" spans="1:28">
      <c r="A10" s="92" t="s">
        <v>11</v>
      </c>
      <c r="B10" s="192" t="s">
        <v>7</v>
      </c>
      <c r="C10" s="192" t="s">
        <v>7</v>
      </c>
      <c r="D10" s="297">
        <v>8.3000000000000007</v>
      </c>
      <c r="E10" s="297">
        <v>7</v>
      </c>
      <c r="F10" s="297">
        <v>6.7</v>
      </c>
      <c r="G10" s="297">
        <v>7.8</v>
      </c>
      <c r="H10" s="297">
        <v>3.9</v>
      </c>
      <c r="I10" s="297">
        <v>3.5</v>
      </c>
      <c r="J10" s="297">
        <v>10.4</v>
      </c>
      <c r="K10" s="297">
        <v>5.8</v>
      </c>
      <c r="L10" s="297">
        <v>4</v>
      </c>
      <c r="M10" s="297">
        <v>3</v>
      </c>
      <c r="N10" s="297">
        <v>6.5</v>
      </c>
      <c r="O10" s="297">
        <v>4.0999999999999996</v>
      </c>
      <c r="P10" s="297">
        <v>10.5</v>
      </c>
      <c r="Q10" s="297">
        <v>0.3</v>
      </c>
      <c r="R10" s="297">
        <v>1.2</v>
      </c>
      <c r="S10" s="297">
        <v>1.1352409766481442</v>
      </c>
      <c r="T10" s="297">
        <v>5.2170337010247554</v>
      </c>
      <c r="U10" s="297">
        <v>3.2671364443398208</v>
      </c>
      <c r="V10" s="297">
        <v>2.0049946359343811</v>
      </c>
      <c r="W10" s="297">
        <v>7.4442291430973313</v>
      </c>
      <c r="X10" s="297">
        <v>17.831485773187392</v>
      </c>
      <c r="Y10" s="297">
        <v>2.1499834654184906</v>
      </c>
      <c r="Z10" s="297">
        <v>6.5</v>
      </c>
    </row>
    <row r="11" spans="1:28">
      <c r="A11" s="92" t="s">
        <v>10</v>
      </c>
      <c r="B11" s="192" t="s">
        <v>101</v>
      </c>
      <c r="C11" s="192">
        <v>22.858325142778348</v>
      </c>
      <c r="D11" s="192">
        <v>39.571321983314121</v>
      </c>
      <c r="E11" s="192">
        <v>-12.409560188560054</v>
      </c>
      <c r="F11" s="192">
        <v>11.561651495941572</v>
      </c>
      <c r="G11" s="192">
        <v>13.82103084757691</v>
      </c>
      <c r="H11" s="192">
        <v>19.640793733744523</v>
      </c>
      <c r="I11" s="192">
        <v>6.8557655390752315</v>
      </c>
      <c r="J11" s="192">
        <v>8.529037798638095</v>
      </c>
      <c r="K11" s="192">
        <v>2.5001799787865542</v>
      </c>
      <c r="L11" s="192">
        <v>3.3620581788166293</v>
      </c>
      <c r="M11" s="192">
        <v>2.4634312639262967</v>
      </c>
      <c r="N11" s="192">
        <v>2.5580127954453191</v>
      </c>
      <c r="O11" s="192">
        <v>4.4792222757870537</v>
      </c>
      <c r="P11" s="192">
        <v>4.5992915536602563</v>
      </c>
      <c r="Q11" s="192">
        <v>2.865739179122162</v>
      </c>
      <c r="R11" s="192">
        <v>1.3</v>
      </c>
      <c r="S11" s="192">
        <v>8</v>
      </c>
      <c r="T11" s="192">
        <v>5.0999999999999996</v>
      </c>
      <c r="U11" s="192">
        <v>2.7</v>
      </c>
      <c r="V11" s="192">
        <v>2.4</v>
      </c>
      <c r="W11" s="192">
        <v>3.6</v>
      </c>
      <c r="X11" s="192">
        <v>11.2</v>
      </c>
      <c r="Y11" s="192">
        <v>14.19</v>
      </c>
      <c r="Z11" s="192">
        <v>4.771259041858511</v>
      </c>
    </row>
    <row r="12" spans="1:28">
      <c r="A12" s="92" t="s">
        <v>9</v>
      </c>
      <c r="B12" s="192" t="s">
        <v>7</v>
      </c>
      <c r="C12" s="192" t="s">
        <v>7</v>
      </c>
      <c r="D12" s="192" t="s">
        <v>7</v>
      </c>
      <c r="E12" s="192" t="s">
        <v>7</v>
      </c>
      <c r="F12" s="192" t="s">
        <v>7</v>
      </c>
      <c r="G12" s="192" t="s">
        <v>7</v>
      </c>
      <c r="H12" s="192" t="s">
        <v>7</v>
      </c>
      <c r="I12" s="192" t="s">
        <v>7</v>
      </c>
      <c r="J12" s="192" t="s">
        <v>7</v>
      </c>
      <c r="K12" s="192" t="s">
        <v>7</v>
      </c>
      <c r="L12" s="192">
        <v>12.703973873247175</v>
      </c>
      <c r="M12" s="192">
        <v>16.986066004360456</v>
      </c>
      <c r="N12" s="192">
        <v>27.023563037601605</v>
      </c>
      <c r="O12" s="297">
        <v>23.5</v>
      </c>
      <c r="P12" s="297">
        <v>22.5</v>
      </c>
      <c r="Q12" s="297">
        <v>16.468253969999999</v>
      </c>
      <c r="R12" s="297">
        <v>14.253265190232822</v>
      </c>
      <c r="S12" s="297">
        <v>5.3255534175822739</v>
      </c>
      <c r="T12" s="297">
        <v>6.7375304739548225</v>
      </c>
      <c r="U12" s="297">
        <v>6.6521147679468928</v>
      </c>
      <c r="V12" s="297">
        <v>6.0335249818507686</v>
      </c>
      <c r="W12" s="297">
        <v>11.051257443418239</v>
      </c>
      <c r="X12" s="297">
        <v>26.460262259847301</v>
      </c>
      <c r="Y12" s="297">
        <v>20.5666478359942</v>
      </c>
      <c r="Z12" s="297">
        <v>18.7</v>
      </c>
    </row>
    <row r="13" spans="1:28">
      <c r="A13" s="92" t="s">
        <v>8</v>
      </c>
      <c r="B13" s="192" t="s">
        <v>7</v>
      </c>
      <c r="C13" s="192" t="s">
        <v>7</v>
      </c>
      <c r="D13" s="192" t="s">
        <v>7</v>
      </c>
      <c r="E13" s="192" t="s">
        <v>7</v>
      </c>
      <c r="F13" s="297">
        <v>4.7398571764890534</v>
      </c>
      <c r="G13" s="297">
        <v>6.3</v>
      </c>
      <c r="H13" s="297">
        <v>8.5</v>
      </c>
      <c r="I13" s="297">
        <v>1.7</v>
      </c>
      <c r="J13" s="297">
        <v>12.3</v>
      </c>
      <c r="K13" s="297">
        <v>0.2</v>
      </c>
      <c r="L13" s="297">
        <v>2.4</v>
      </c>
      <c r="M13" s="297">
        <v>9.6999999999999993</v>
      </c>
      <c r="N13" s="297">
        <v>-0.1</v>
      </c>
      <c r="O13" s="297">
        <v>2.8</v>
      </c>
      <c r="P13" s="297">
        <v>2.7457725511060858</v>
      </c>
      <c r="Q13" s="297">
        <v>-2.9230861449616015</v>
      </c>
      <c r="R13" s="297">
        <v>-4.2</v>
      </c>
      <c r="S13" s="297">
        <v>4.2</v>
      </c>
      <c r="T13" s="297">
        <v>4.9000000000000004</v>
      </c>
      <c r="U13" s="297">
        <v>-0.8</v>
      </c>
      <c r="V13" s="297">
        <v>1.3</v>
      </c>
      <c r="W13" s="297">
        <v>5.7</v>
      </c>
      <c r="X13" s="297">
        <v>20.8</v>
      </c>
      <c r="Y13" s="297">
        <v>4.5</v>
      </c>
      <c r="Z13" s="297">
        <v>-0.94472698030477886</v>
      </c>
    </row>
    <row r="14" spans="1:28">
      <c r="A14" s="92" t="s">
        <v>6</v>
      </c>
      <c r="B14" s="192">
        <v>28.805607191603031</v>
      </c>
      <c r="C14" s="192">
        <v>14.171750128521168</v>
      </c>
      <c r="D14" s="192">
        <v>20.699457285745453</v>
      </c>
      <c r="E14" s="192">
        <v>9.723086189890239</v>
      </c>
      <c r="F14" s="297">
        <v>11.266318195351602</v>
      </c>
      <c r="G14" s="297">
        <v>11.90845414770321</v>
      </c>
      <c r="H14" s="297">
        <v>11.950265386156801</v>
      </c>
      <c r="I14" s="297">
        <v>3.0726687287436931</v>
      </c>
      <c r="J14" s="297">
        <v>8.5192941519927246</v>
      </c>
      <c r="K14" s="297">
        <v>-3.5439701708071141</v>
      </c>
      <c r="L14" s="297">
        <v>7.18</v>
      </c>
      <c r="M14" s="297">
        <v>6.35</v>
      </c>
      <c r="N14" s="297">
        <v>0.68</v>
      </c>
      <c r="O14" s="192">
        <v>3.49</v>
      </c>
      <c r="P14" s="192">
        <v>0.2</v>
      </c>
      <c r="Q14" s="192">
        <v>1.1499999999999999</v>
      </c>
      <c r="R14" s="192">
        <v>7.03</v>
      </c>
      <c r="S14" s="192">
        <v>12.95</v>
      </c>
      <c r="T14" s="192">
        <v>11.48</v>
      </c>
      <c r="U14" s="192">
        <v>2.78</v>
      </c>
      <c r="V14" s="192">
        <v>1.05</v>
      </c>
      <c r="W14" s="192">
        <v>1.66</v>
      </c>
      <c r="X14" s="192">
        <v>15.29</v>
      </c>
      <c r="Y14" s="192">
        <v>7.12</v>
      </c>
      <c r="Z14" s="192">
        <v>1</v>
      </c>
    </row>
    <row r="15" spans="1:28">
      <c r="A15" s="92" t="s">
        <v>5</v>
      </c>
      <c r="B15" s="192" t="s">
        <v>7</v>
      </c>
      <c r="C15" s="192" t="s">
        <v>7</v>
      </c>
      <c r="D15" s="192" t="s">
        <v>7</v>
      </c>
      <c r="E15" s="297">
        <v>7.3756423353983118</v>
      </c>
      <c r="F15" s="297">
        <v>4.9893611516083025</v>
      </c>
      <c r="G15" s="297">
        <v>6.3022223401691173</v>
      </c>
      <c r="H15" s="297">
        <v>7.5122729531661596</v>
      </c>
      <c r="I15" s="297">
        <v>5.639344519430245</v>
      </c>
      <c r="J15" s="297">
        <v>13.24864122171927</v>
      </c>
      <c r="K15" s="297">
        <v>5.933285546316081</v>
      </c>
      <c r="L15" s="297">
        <v>5.5169016560314015</v>
      </c>
      <c r="M15" s="297">
        <v>5.196271267307786</v>
      </c>
      <c r="N15" s="297">
        <v>7.0929941575679463</v>
      </c>
      <c r="O15" s="297">
        <v>5.2926945713999372</v>
      </c>
      <c r="P15" s="297">
        <v>7.1913497515314475</v>
      </c>
      <c r="Q15" s="297">
        <v>-2.073736639369256</v>
      </c>
      <c r="R15" s="297">
        <v>3.2072638931497437</v>
      </c>
      <c r="S15" s="297">
        <v>5.0530216101190861</v>
      </c>
      <c r="T15" s="297">
        <v>8.8827367730798965</v>
      </c>
      <c r="U15" s="297">
        <v>5.2155216291182684</v>
      </c>
      <c r="V15" s="297">
        <v>0.84572250870478261</v>
      </c>
      <c r="W15" s="297">
        <v>7.2738816377904527</v>
      </c>
      <c r="X15" s="297">
        <v>17.433826624226899</v>
      </c>
      <c r="Y15" s="297">
        <v>4.2911238330107961</v>
      </c>
      <c r="Z15" s="297">
        <v>3.7531527740468165</v>
      </c>
    </row>
    <row r="16" spans="1:28">
      <c r="A16" s="92" t="s">
        <v>4</v>
      </c>
      <c r="B16" s="192" t="s">
        <v>7</v>
      </c>
      <c r="C16" s="192" t="s">
        <v>7</v>
      </c>
      <c r="D16" s="192" t="s">
        <v>7</v>
      </c>
      <c r="E16" s="192" t="s">
        <v>7</v>
      </c>
      <c r="F16" s="192" t="s">
        <v>7</v>
      </c>
      <c r="G16" s="192" t="s">
        <v>7</v>
      </c>
      <c r="H16" s="192" t="s">
        <v>7</v>
      </c>
      <c r="I16" s="192" t="s">
        <v>7</v>
      </c>
      <c r="J16" s="192">
        <v>10.558159073516135</v>
      </c>
      <c r="K16" s="192">
        <v>62.458611247698578</v>
      </c>
      <c r="L16" s="192">
        <v>-7.2795476348140209</v>
      </c>
      <c r="M16" s="192">
        <v>4.9844180308558972</v>
      </c>
      <c r="N16" s="192">
        <v>9.8707206008489692</v>
      </c>
      <c r="O16" s="192">
        <v>0.71726027196559183</v>
      </c>
      <c r="P16" s="192">
        <v>1.0314766980464185</v>
      </c>
      <c r="Q16" s="192">
        <v>5.7165851806554979</v>
      </c>
      <c r="R16" s="297">
        <v>-3.4352511450599699</v>
      </c>
      <c r="S16" s="297">
        <v>3.0730634969910797</v>
      </c>
      <c r="T16" s="297">
        <v>18.660488822196776</v>
      </c>
      <c r="U16" s="297">
        <v>-0.87343797011057989</v>
      </c>
      <c r="V16" s="297">
        <v>2.0564947878964235</v>
      </c>
      <c r="W16" s="297">
        <v>14.973447285421599</v>
      </c>
      <c r="X16" s="297">
        <v>5.6427103700077623</v>
      </c>
      <c r="Y16" s="297">
        <v>-4.2</v>
      </c>
      <c r="Z16" s="297">
        <v>-2.8</v>
      </c>
    </row>
    <row r="17" spans="1:26">
      <c r="A17" s="92" t="s">
        <v>3</v>
      </c>
      <c r="B17" s="192" t="s">
        <v>7</v>
      </c>
      <c r="C17" s="192" t="s">
        <v>7</v>
      </c>
      <c r="D17" s="192" t="s">
        <v>7</v>
      </c>
      <c r="E17" s="192" t="s">
        <v>7</v>
      </c>
      <c r="F17" s="192" t="s">
        <v>7</v>
      </c>
      <c r="G17" s="192" t="s">
        <v>7</v>
      </c>
      <c r="H17" s="192" t="s">
        <v>7</v>
      </c>
      <c r="I17" s="192" t="s">
        <v>7</v>
      </c>
      <c r="J17" s="192" t="s">
        <v>7</v>
      </c>
      <c r="K17" s="297">
        <v>-0.5</v>
      </c>
      <c r="L17" s="297">
        <v>2.8</v>
      </c>
      <c r="M17" s="297">
        <v>4.9000000000000004</v>
      </c>
      <c r="N17" s="297">
        <v>6.2</v>
      </c>
      <c r="O17" s="297">
        <v>6.1</v>
      </c>
      <c r="P17" s="297">
        <v>6.2</v>
      </c>
      <c r="Q17" s="297">
        <v>-1.3</v>
      </c>
      <c r="R17" s="297">
        <v>4.9000000000000004</v>
      </c>
      <c r="S17" s="297">
        <v>4.9000000000000004</v>
      </c>
      <c r="T17" s="297">
        <v>7</v>
      </c>
      <c r="U17" s="297">
        <v>3.8</v>
      </c>
      <c r="V17" s="297">
        <v>-0.2</v>
      </c>
      <c r="W17" s="297">
        <v>9.4</v>
      </c>
      <c r="X17" s="297">
        <v>17.100000000000001</v>
      </c>
      <c r="Y17" s="297">
        <v>5</v>
      </c>
      <c r="Z17" s="297">
        <v>2.2000000000000002</v>
      </c>
    </row>
    <row r="18" spans="1:26">
      <c r="A18" s="92" t="s">
        <v>32</v>
      </c>
      <c r="B18" s="192" t="s">
        <v>7</v>
      </c>
      <c r="C18" s="192" t="s">
        <v>7</v>
      </c>
      <c r="D18" s="297">
        <v>-2.431734238925003</v>
      </c>
      <c r="E18" s="297">
        <v>3.72039588135668</v>
      </c>
      <c r="F18" s="297">
        <v>0.8477883518593643</v>
      </c>
      <c r="G18" s="297">
        <v>7.9476599713495375</v>
      </c>
      <c r="H18" s="297">
        <v>9.1316759102795828</v>
      </c>
      <c r="I18" s="297">
        <v>7.0029382722340756</v>
      </c>
      <c r="J18" s="297">
        <v>6.8688566523137382</v>
      </c>
      <c r="K18" s="297">
        <v>-0.81914690958211622</v>
      </c>
      <c r="L18" s="297">
        <v>6.4449175940655437</v>
      </c>
      <c r="M18" s="297">
        <v>7.3737651762569634</v>
      </c>
      <c r="N18" s="297">
        <v>6.0792085422277209</v>
      </c>
      <c r="O18" s="297">
        <v>6.3244642949894292</v>
      </c>
      <c r="P18" s="297">
        <v>3.8376377721709876</v>
      </c>
      <c r="Q18" s="297">
        <v>-0.62876835550321752</v>
      </c>
      <c r="R18" s="297">
        <v>0.64523242754286336</v>
      </c>
      <c r="S18" s="297">
        <v>0.4827147388907882</v>
      </c>
      <c r="T18" s="297">
        <v>2.5456525491551529</v>
      </c>
      <c r="U18" s="297">
        <v>3.0956348811078893</v>
      </c>
      <c r="V18" s="297">
        <v>1.4281263719892134</v>
      </c>
      <c r="W18" s="297">
        <v>3.4368453547381828</v>
      </c>
      <c r="X18" s="297">
        <v>6.4269659666407186</v>
      </c>
      <c r="Y18" s="297">
        <v>2.9507263114980198</v>
      </c>
      <c r="Z18" s="297">
        <v>4.3689394974414153</v>
      </c>
    </row>
    <row r="19" spans="1:26">
      <c r="A19" s="92" t="s">
        <v>1</v>
      </c>
      <c r="B19" s="192" t="s">
        <v>7</v>
      </c>
      <c r="C19" s="192" t="s">
        <v>7</v>
      </c>
      <c r="D19" s="192" t="s">
        <v>7</v>
      </c>
      <c r="E19" s="192" t="s">
        <v>7</v>
      </c>
      <c r="F19" s="192" t="s">
        <v>7</v>
      </c>
      <c r="G19" s="192" t="s">
        <v>7</v>
      </c>
      <c r="H19" s="192" t="s">
        <v>7</v>
      </c>
      <c r="I19" s="192" t="s">
        <v>7</v>
      </c>
      <c r="J19" s="192" t="s">
        <v>7</v>
      </c>
      <c r="K19" s="192" t="s">
        <v>7</v>
      </c>
      <c r="L19" s="192" t="s">
        <v>7</v>
      </c>
      <c r="M19" s="297">
        <v>6.3826000000000001</v>
      </c>
      <c r="N19" s="297">
        <v>6.2082583333333297</v>
      </c>
      <c r="O19" s="297">
        <v>8.0155416666666692</v>
      </c>
      <c r="P19" s="297">
        <v>10.688791666666701</v>
      </c>
      <c r="Q19" s="297">
        <v>9.3030783311382699</v>
      </c>
      <c r="R19" s="297">
        <v>16.807585087155001</v>
      </c>
      <c r="S19" s="297">
        <v>8.3041564492933908</v>
      </c>
      <c r="T19" s="297">
        <v>10.4889516698618</v>
      </c>
      <c r="U19" s="297">
        <v>18.2427200070134</v>
      </c>
      <c r="V19" s="297">
        <v>35.146262349168701</v>
      </c>
      <c r="W19" s="297">
        <v>14.5194666666667</v>
      </c>
      <c r="X19" s="297">
        <v>7.3520416666666701</v>
      </c>
      <c r="Y19" s="297">
        <v>16.121974999999999</v>
      </c>
      <c r="Z19" s="297">
        <v>22.602316666666667</v>
      </c>
    </row>
    <row r="20" spans="1:26">
      <c r="A20" s="92" t="s">
        <v>0</v>
      </c>
      <c r="B20" s="192" t="s">
        <v>7</v>
      </c>
      <c r="C20" s="192" t="s">
        <v>7</v>
      </c>
      <c r="D20" s="192" t="s">
        <v>7</v>
      </c>
      <c r="E20" s="192" t="s">
        <v>7</v>
      </c>
      <c r="F20" s="192" t="s">
        <v>7</v>
      </c>
      <c r="G20" s="192" t="s">
        <v>7</v>
      </c>
      <c r="H20" s="192" t="s">
        <v>7</v>
      </c>
      <c r="I20" s="192" t="s">
        <v>7</v>
      </c>
      <c r="J20" s="192" t="s">
        <v>7</v>
      </c>
      <c r="K20" s="192" t="s">
        <v>7</v>
      </c>
      <c r="L20" s="297">
        <v>4.9218442671609353</v>
      </c>
      <c r="M20" s="297">
        <v>7.4933071317428386</v>
      </c>
      <c r="N20" s="297">
        <v>1.9444271240856494</v>
      </c>
      <c r="O20" s="297">
        <v>5.2876603560799254</v>
      </c>
      <c r="P20" s="297">
        <v>0.72447128396797211</v>
      </c>
      <c r="Q20" s="297">
        <v>-1.4584114180699572</v>
      </c>
      <c r="R20" s="297">
        <v>-2.3407679517891324</v>
      </c>
      <c r="S20" s="297">
        <v>-0.72351934812490981</v>
      </c>
      <c r="T20" s="297">
        <v>8.4898411292199398</v>
      </c>
      <c r="U20" s="297">
        <v>399.07746862832835</v>
      </c>
      <c r="V20" s="297">
        <v>487.38248516729334</v>
      </c>
      <c r="W20" s="297">
        <v>97.910016104735774</v>
      </c>
      <c r="X20" s="297">
        <v>202.07519119771047</v>
      </c>
      <c r="Y20" s="297">
        <v>9.2521392397850519</v>
      </c>
      <c r="Z20" s="297">
        <v>11.845238054336747</v>
      </c>
    </row>
    <row r="21" spans="1:26">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c r="A22" s="241" t="s">
        <v>3686</v>
      </c>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sheetData>
  <mergeCells count="1">
    <mergeCell ref="B3:Y3"/>
  </mergeCells>
  <hyperlinks>
    <hyperlink ref="AB4" location="Content!A1" display="Back to content page" xr:uid="{F86B9311-8C43-4787-9F21-F253EC55F55D}"/>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sheetPr codeName="Sheet198">
    <pageSetUpPr fitToPage="1"/>
  </sheetPr>
  <dimension ref="B8:U11"/>
  <sheetViews>
    <sheetView workbookViewId="0">
      <selection activeCell="D126" sqref="A1:XFD1048576"/>
    </sheetView>
  </sheetViews>
  <sheetFormatPr defaultColWidth="9.26953125" defaultRowHeight="14.5"/>
  <cols>
    <col min="2" max="2" width="9.7265625" customWidth="1"/>
  </cols>
  <sheetData>
    <row r="8" spans="2:21" ht="58.5">
      <c r="B8" s="986">
        <v>3.2</v>
      </c>
      <c r="C8" s="986"/>
      <c r="D8" s="986"/>
      <c r="E8" s="986"/>
      <c r="F8" s="986"/>
      <c r="G8" s="986"/>
      <c r="H8" s="986"/>
      <c r="I8" s="986"/>
      <c r="J8" s="986"/>
      <c r="K8" s="986"/>
      <c r="L8" s="986"/>
      <c r="M8" s="262"/>
      <c r="N8" s="262"/>
      <c r="O8" s="262"/>
      <c r="P8" s="262"/>
      <c r="Q8" s="262"/>
      <c r="R8" s="262"/>
      <c r="S8" s="262"/>
      <c r="T8" s="262"/>
      <c r="U8" s="262"/>
    </row>
    <row r="9" spans="2:21" ht="58.5">
      <c r="B9" s="986" t="s">
        <v>486</v>
      </c>
      <c r="C9" s="986"/>
      <c r="D9" s="986"/>
      <c r="E9" s="986"/>
      <c r="F9" s="986"/>
      <c r="G9" s="986"/>
      <c r="H9" s="986"/>
      <c r="I9" s="986"/>
      <c r="J9" s="986"/>
      <c r="K9" s="986"/>
      <c r="L9" s="986"/>
      <c r="M9" s="262"/>
      <c r="N9" s="262"/>
      <c r="O9" s="262"/>
      <c r="P9" s="262"/>
      <c r="Q9" s="262"/>
      <c r="R9" s="262"/>
      <c r="S9" s="262"/>
      <c r="T9" s="263"/>
      <c r="U9" s="263"/>
    </row>
    <row r="10" spans="2:21" ht="58.5">
      <c r="B10" s="986" t="s">
        <v>487</v>
      </c>
      <c r="C10" s="986"/>
      <c r="D10" s="986"/>
      <c r="E10" s="986"/>
      <c r="F10" s="986"/>
      <c r="G10" s="986"/>
      <c r="H10" s="986"/>
      <c r="I10" s="986"/>
      <c r="J10" s="986"/>
      <c r="K10" s="986"/>
      <c r="L10" s="986"/>
      <c r="M10" s="263"/>
      <c r="N10" s="263"/>
      <c r="O10" s="263"/>
      <c r="P10" s="263"/>
      <c r="Q10" s="263"/>
      <c r="R10" s="263"/>
      <c r="S10" s="263"/>
      <c r="T10" s="263"/>
      <c r="U10" s="263"/>
    </row>
    <row r="11" spans="2:21" ht="58.5">
      <c r="B11" s="986" t="s">
        <v>488</v>
      </c>
      <c r="C11" s="986"/>
      <c r="D11" s="986"/>
      <c r="E11" s="986"/>
      <c r="F11" s="986"/>
      <c r="G11" s="986"/>
      <c r="H11" s="986"/>
      <c r="I11" s="986"/>
      <c r="J11" s="986"/>
      <c r="K11" s="986"/>
      <c r="L11" s="986"/>
      <c r="M11" s="262"/>
      <c r="N11" s="262"/>
      <c r="O11" s="262"/>
      <c r="P11" s="262"/>
      <c r="Q11" s="262"/>
      <c r="R11" s="262"/>
      <c r="S11" s="262"/>
      <c r="T11" s="262"/>
      <c r="U11" s="262"/>
    </row>
  </sheetData>
  <mergeCells count="4">
    <mergeCell ref="B8:L8"/>
    <mergeCell ref="B9:L9"/>
    <mergeCell ref="B10:L10"/>
    <mergeCell ref="B11:L11"/>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sheetPr codeName="Sheet199"/>
  <dimension ref="A1:AC30"/>
  <sheetViews>
    <sheetView zoomScale="80" zoomScaleNormal="80" workbookViewId="0">
      <selection activeCell="I21" sqref="I21"/>
    </sheetView>
  </sheetViews>
  <sheetFormatPr defaultColWidth="9.26953125" defaultRowHeight="18" customHeight="1"/>
  <cols>
    <col min="1" max="1" width="35" style="17" customWidth="1"/>
    <col min="2" max="27" width="13.7265625" style="13" customWidth="1"/>
    <col min="28" max="28" width="9.26953125" style="17" bestFit="1" customWidth="1"/>
    <col min="29" max="29" width="18.54296875" style="17" customWidth="1"/>
    <col min="30" max="16384" width="9.26953125" style="17"/>
  </cols>
  <sheetData>
    <row r="1" spans="1:29" s="44" customFormat="1" ht="18" customHeight="1">
      <c r="A1" s="18" t="s">
        <v>3325</v>
      </c>
      <c r="B1" s="18"/>
      <c r="C1" s="18"/>
      <c r="D1" s="18"/>
      <c r="E1" s="18"/>
      <c r="F1" s="18"/>
      <c r="G1" s="18"/>
      <c r="H1" s="18"/>
      <c r="I1" s="18"/>
      <c r="J1"/>
      <c r="K1"/>
      <c r="L1"/>
      <c r="M1"/>
      <c r="N1"/>
      <c r="O1"/>
      <c r="P1"/>
      <c r="Q1"/>
      <c r="R1"/>
      <c r="S1"/>
      <c r="T1">
        <v>69046</v>
      </c>
      <c r="U1" s="18"/>
      <c r="V1" s="18"/>
      <c r="W1" s="18"/>
      <c r="X1" s="18"/>
      <c r="Y1" s="18"/>
      <c r="Z1" s="18"/>
      <c r="AA1" s="18"/>
    </row>
    <row r="2" spans="1:29" s="133" customFormat="1" ht="18" customHeight="1">
      <c r="A2" s="254"/>
      <c r="B2" s="1003" t="s">
        <v>220</v>
      </c>
      <c r="C2" s="1004"/>
      <c r="D2" s="1004"/>
      <c r="E2" s="1004"/>
      <c r="F2" s="1004"/>
      <c r="G2" s="1004"/>
      <c r="H2" s="1004"/>
      <c r="I2" s="1004"/>
      <c r="J2" s="1004"/>
      <c r="K2" s="1004"/>
      <c r="L2" s="1004"/>
      <c r="M2" s="1004"/>
      <c r="N2" s="1004"/>
      <c r="O2" s="1004"/>
      <c r="P2" s="1004"/>
      <c r="Q2" s="1004"/>
      <c r="R2" s="1004"/>
      <c r="S2" s="1004"/>
      <c r="T2" s="1004"/>
      <c r="U2" s="1004"/>
      <c r="V2" s="1004"/>
      <c r="W2" s="1004"/>
      <c r="X2" s="494"/>
      <c r="Y2" s="494"/>
      <c r="Z2" s="494"/>
      <c r="AA2" s="494"/>
      <c r="AC2" s="33"/>
    </row>
    <row r="3" spans="1:29" s="133" customFormat="1" ht="18" customHeight="1">
      <c r="A3" s="254" t="s">
        <v>14</v>
      </c>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34">
        <v>2023</v>
      </c>
      <c r="Z3" s="34">
        <v>2024</v>
      </c>
      <c r="AA3" s="34">
        <v>2025</v>
      </c>
      <c r="AC3" s="1" t="s">
        <v>528</v>
      </c>
    </row>
    <row r="4" spans="1:29" s="133" customFormat="1" ht="18" customHeight="1">
      <c r="A4" s="92" t="s">
        <v>13</v>
      </c>
      <c r="B4" s="748">
        <v>64900</v>
      </c>
      <c r="C4" s="748">
        <v>76800</v>
      </c>
      <c r="D4" s="748">
        <v>80200</v>
      </c>
      <c r="E4" s="748">
        <v>85043</v>
      </c>
      <c r="F4" s="748">
        <v>94280</v>
      </c>
      <c r="G4" s="748">
        <v>96760</v>
      </c>
      <c r="H4" s="748">
        <v>98165</v>
      </c>
      <c r="I4" s="748">
        <v>94294</v>
      </c>
      <c r="J4" s="748">
        <v>114296</v>
      </c>
      <c r="K4" s="748">
        <v>303179</v>
      </c>
      <c r="L4" s="748">
        <v>281122</v>
      </c>
      <c r="M4" s="748">
        <v>259065</v>
      </c>
      <c r="N4" s="748">
        <v>208345</v>
      </c>
      <c r="O4" s="748">
        <v>214950</v>
      </c>
      <c r="P4" s="748">
        <v>287416</v>
      </c>
      <c r="Q4" s="748">
        <v>284925</v>
      </c>
      <c r="R4" s="748">
        <v>304493</v>
      </c>
      <c r="S4" s="748">
        <v>161070</v>
      </c>
      <c r="T4" s="748">
        <v>171858</v>
      </c>
      <c r="U4" s="748">
        <v>124726</v>
      </c>
      <c r="V4" s="748">
        <v>119164</v>
      </c>
      <c r="W4" s="748">
        <v>119837</v>
      </c>
      <c r="X4" s="748">
        <v>119837</v>
      </c>
      <c r="Y4" s="748">
        <v>93968</v>
      </c>
      <c r="Z4" s="748">
        <v>86613</v>
      </c>
      <c r="AA4" s="748">
        <v>86613</v>
      </c>
      <c r="AC4" s="40"/>
    </row>
    <row r="5" spans="1:29" s="133" customFormat="1" ht="18" customHeight="1">
      <c r="A5" s="92" t="s">
        <v>12</v>
      </c>
      <c r="B5" s="748">
        <v>123819</v>
      </c>
      <c r="C5" s="748">
        <v>135900</v>
      </c>
      <c r="D5" s="748">
        <v>148155</v>
      </c>
      <c r="E5" s="748">
        <v>131399</v>
      </c>
      <c r="F5" s="748">
        <v>131774</v>
      </c>
      <c r="G5" s="748">
        <v>136463</v>
      </c>
      <c r="H5" s="748">
        <v>132034</v>
      </c>
      <c r="I5" s="748">
        <v>136946</v>
      </c>
      <c r="J5" s="748">
        <v>142282</v>
      </c>
      <c r="K5" s="748">
        <v>144195</v>
      </c>
      <c r="L5" s="748">
        <v>139695</v>
      </c>
      <c r="M5" s="748">
        <v>149578</v>
      </c>
      <c r="N5" s="748">
        <v>160488</v>
      </c>
      <c r="O5" s="748">
        <v>174165</v>
      </c>
      <c r="P5" s="748">
        <v>169236</v>
      </c>
      <c r="Q5" s="748">
        <v>160490</v>
      </c>
      <c r="R5" s="748">
        <v>142122</v>
      </c>
      <c r="S5" s="748">
        <v>141207</v>
      </c>
      <c r="T5" s="748">
        <v>142481</v>
      </c>
      <c r="U5" s="748">
        <v>142587</v>
      </c>
      <c r="V5" s="748">
        <v>136356</v>
      </c>
      <c r="W5" s="748">
        <v>136356</v>
      </c>
      <c r="X5" s="748">
        <v>132457</v>
      </c>
      <c r="Y5" s="748">
        <v>91725</v>
      </c>
      <c r="Z5" s="748">
        <v>89785</v>
      </c>
      <c r="AA5" s="748">
        <v>83182</v>
      </c>
    </row>
    <row r="6" spans="1:29" s="133" customFormat="1" ht="18" customHeight="1">
      <c r="A6" s="92" t="s">
        <v>483</v>
      </c>
      <c r="B6" s="748">
        <v>6773</v>
      </c>
      <c r="C6" s="748">
        <v>8876</v>
      </c>
      <c r="D6" s="748">
        <v>10258</v>
      </c>
      <c r="E6" s="748">
        <v>13245</v>
      </c>
      <c r="F6" s="748">
        <v>15083</v>
      </c>
      <c r="G6" s="748">
        <v>16939</v>
      </c>
      <c r="H6" s="748">
        <v>19061</v>
      </c>
      <c r="I6" s="748">
        <v>26025</v>
      </c>
      <c r="J6" s="748">
        <v>28809</v>
      </c>
      <c r="K6" s="748">
        <v>30787</v>
      </c>
      <c r="L6" s="748">
        <v>21210</v>
      </c>
      <c r="M6" s="748">
        <v>23146</v>
      </c>
      <c r="N6" s="748">
        <v>24000</v>
      </c>
      <c r="O6" s="748">
        <v>23000</v>
      </c>
      <c r="P6" s="748">
        <v>23500</v>
      </c>
      <c r="Q6" s="748">
        <v>14599</v>
      </c>
      <c r="R6" s="748">
        <v>13049</v>
      </c>
      <c r="S6" s="748">
        <v>17212</v>
      </c>
      <c r="T6" s="748">
        <v>10320</v>
      </c>
      <c r="U6" s="748">
        <v>10008</v>
      </c>
      <c r="V6" s="748">
        <v>7573</v>
      </c>
      <c r="W6" s="748">
        <v>7407</v>
      </c>
      <c r="X6" s="748">
        <v>7407</v>
      </c>
      <c r="Y6" s="748">
        <v>7370</v>
      </c>
      <c r="Z6" s="748">
        <v>8823</v>
      </c>
      <c r="AA6" s="748"/>
      <c r="AC6" s="33"/>
    </row>
    <row r="7" spans="1:29" s="133" customFormat="1" ht="18" customHeight="1">
      <c r="A7" s="92" t="s">
        <v>89</v>
      </c>
      <c r="B7" s="748">
        <v>9810</v>
      </c>
      <c r="C7" s="748">
        <v>9980</v>
      </c>
      <c r="D7" s="748">
        <v>10000</v>
      </c>
      <c r="E7" s="748">
        <v>9700</v>
      </c>
      <c r="F7" s="748">
        <v>10500</v>
      </c>
      <c r="G7" s="748">
        <v>10579</v>
      </c>
      <c r="H7" s="748">
        <v>9700</v>
      </c>
      <c r="I7" s="748">
        <v>3500</v>
      </c>
      <c r="J7" s="748">
        <v>37000</v>
      </c>
      <c r="K7" s="748">
        <v>42230</v>
      </c>
      <c r="L7" s="748">
        <v>46854</v>
      </c>
      <c r="M7" s="748">
        <v>56970</v>
      </c>
      <c r="N7" s="748">
        <v>59534</v>
      </c>
      <c r="O7" s="748"/>
      <c r="P7" s="748"/>
      <c r="Q7" s="748"/>
      <c r="R7" s="748"/>
      <c r="S7" s="748"/>
      <c r="T7" s="748"/>
      <c r="U7" s="748"/>
      <c r="V7" s="748"/>
      <c r="W7" s="748"/>
      <c r="X7" s="748"/>
      <c r="Y7" s="748"/>
      <c r="Z7" s="748"/>
      <c r="AA7" s="748"/>
    </row>
    <row r="8" spans="1:29" s="133" customFormat="1" ht="18" customHeight="1">
      <c r="A8" s="92" t="s">
        <v>482</v>
      </c>
      <c r="B8" s="748">
        <v>31858</v>
      </c>
      <c r="C8" s="748">
        <v>33739</v>
      </c>
      <c r="D8" s="748">
        <v>35060</v>
      </c>
      <c r="E8" s="748">
        <v>46199</v>
      </c>
      <c r="F8" s="748">
        <v>44507</v>
      </c>
      <c r="G8" s="748">
        <v>44091</v>
      </c>
      <c r="H8" s="748">
        <v>44287</v>
      </c>
      <c r="I8" s="748">
        <v>44849</v>
      </c>
      <c r="J8" s="748">
        <v>45162</v>
      </c>
      <c r="K8" s="748">
        <v>45162</v>
      </c>
      <c r="L8" s="748">
        <v>52966</v>
      </c>
      <c r="M8" s="748">
        <v>75825</v>
      </c>
      <c r="N8" s="748">
        <v>48645</v>
      </c>
      <c r="O8" s="748">
        <v>48176</v>
      </c>
      <c r="P8" s="748">
        <v>46000</v>
      </c>
      <c r="Q8" s="748">
        <v>49545</v>
      </c>
      <c r="R8" s="748">
        <v>42000</v>
      </c>
      <c r="S8" s="748">
        <v>41000</v>
      </c>
      <c r="T8" s="748"/>
      <c r="U8" s="748">
        <v>39000</v>
      </c>
      <c r="V8" s="748">
        <v>46210</v>
      </c>
      <c r="W8" s="748">
        <v>46210</v>
      </c>
      <c r="X8" s="748">
        <v>39468</v>
      </c>
      <c r="Y8" s="748">
        <v>37274</v>
      </c>
      <c r="Z8" s="748">
        <v>41939</v>
      </c>
      <c r="AA8" s="748">
        <v>35584</v>
      </c>
    </row>
    <row r="9" spans="1:29" s="133" customFormat="1" ht="18" customHeight="1">
      <c r="A9" s="92" t="s">
        <v>11</v>
      </c>
      <c r="B9" s="748">
        <v>21294</v>
      </c>
      <c r="C9" s="748">
        <v>29237</v>
      </c>
      <c r="D9" s="748">
        <v>35101</v>
      </c>
      <c r="E9" s="748">
        <v>37780</v>
      </c>
      <c r="F9" s="748">
        <v>38999</v>
      </c>
      <c r="G9" s="748">
        <v>63157</v>
      </c>
      <c r="H9" s="748">
        <v>53136</v>
      </c>
      <c r="I9" s="748">
        <v>47582</v>
      </c>
      <c r="J9" s="748">
        <v>41190</v>
      </c>
      <c r="K9" s="748">
        <v>38612</v>
      </c>
      <c r="L9" s="748">
        <v>37656</v>
      </c>
      <c r="M9" s="748">
        <v>38579</v>
      </c>
      <c r="N9" s="748">
        <v>50290</v>
      </c>
      <c r="O9" s="748">
        <v>50453</v>
      </c>
      <c r="P9" s="748">
        <v>41123</v>
      </c>
      <c r="Q9" s="748">
        <v>40570</v>
      </c>
      <c r="R9" s="748">
        <v>41158</v>
      </c>
      <c r="S9" s="748">
        <v>10637</v>
      </c>
      <c r="T9" s="748">
        <v>8328</v>
      </c>
      <c r="U9" s="748">
        <v>12949</v>
      </c>
      <c r="V9" s="748">
        <v>10509</v>
      </c>
      <c r="W9" s="748">
        <v>9540</v>
      </c>
      <c r="X9" s="748">
        <v>9540</v>
      </c>
      <c r="Y9" s="748">
        <v>6744</v>
      </c>
      <c r="Z9" s="748">
        <v>7342</v>
      </c>
      <c r="AA9" s="748">
        <v>7980</v>
      </c>
    </row>
    <row r="10" spans="1:29" s="133" customFormat="1" ht="18" customHeight="1">
      <c r="A10" s="92" t="s">
        <v>10</v>
      </c>
      <c r="B10" s="748">
        <v>54995</v>
      </c>
      <c r="C10" s="748">
        <v>58399</v>
      </c>
      <c r="D10" s="748">
        <v>59491</v>
      </c>
      <c r="E10" s="748">
        <v>59598</v>
      </c>
      <c r="F10" s="748">
        <v>58702</v>
      </c>
      <c r="G10" s="748">
        <v>92366</v>
      </c>
      <c r="H10" s="748">
        <v>111327</v>
      </c>
      <c r="I10" s="748">
        <v>134794</v>
      </c>
      <c r="J10" s="748">
        <v>164851</v>
      </c>
      <c r="K10" s="748">
        <v>186150</v>
      </c>
      <c r="L10" s="748">
        <v>142065</v>
      </c>
      <c r="M10" s="748">
        <v>138322</v>
      </c>
      <c r="N10" s="748">
        <v>143227</v>
      </c>
      <c r="O10" s="748">
        <v>145772</v>
      </c>
      <c r="P10" s="748">
        <v>148555</v>
      </c>
      <c r="Q10" s="748">
        <v>148635</v>
      </c>
      <c r="R10" s="748">
        <v>148585</v>
      </c>
      <c r="S10" s="748">
        <v>68792</v>
      </c>
      <c r="T10" s="748">
        <v>69046</v>
      </c>
      <c r="U10" s="748">
        <v>73673</v>
      </c>
      <c r="V10" s="748">
        <v>49645</v>
      </c>
      <c r="W10" s="748">
        <v>36015</v>
      </c>
      <c r="X10" s="748">
        <v>36015</v>
      </c>
      <c r="Y10" s="748">
        <v>39318</v>
      </c>
      <c r="Z10" s="748">
        <v>3413</v>
      </c>
      <c r="AA10" s="748">
        <v>2303</v>
      </c>
    </row>
    <row r="11" spans="1:29" s="133" customFormat="1" ht="18" customHeight="1">
      <c r="A11" s="92" t="s">
        <v>9</v>
      </c>
      <c r="B11" s="748">
        <v>43200</v>
      </c>
      <c r="C11" s="748">
        <v>50000</v>
      </c>
      <c r="D11" s="748">
        <v>54000</v>
      </c>
      <c r="E11" s="748">
        <v>63296</v>
      </c>
      <c r="F11" s="748">
        <v>70574</v>
      </c>
      <c r="G11" s="748">
        <v>78494</v>
      </c>
      <c r="H11" s="748">
        <v>130000</v>
      </c>
      <c r="I11" s="748">
        <v>175209</v>
      </c>
      <c r="J11" s="748">
        <v>111333</v>
      </c>
      <c r="K11" s="748">
        <v>111333</v>
      </c>
      <c r="L11" s="748">
        <v>152108</v>
      </c>
      <c r="M11" s="748">
        <v>173481</v>
      </c>
      <c r="N11" s="748">
        <v>227295</v>
      </c>
      <c r="O11" s="748">
        <v>33569</v>
      </c>
      <c r="P11" s="748">
        <v>18963</v>
      </c>
      <c r="Q11" s="748">
        <v>14462</v>
      </c>
      <c r="R11" s="748">
        <v>11234</v>
      </c>
      <c r="S11" s="748">
        <v>17337</v>
      </c>
      <c r="T11" s="748">
        <v>14992</v>
      </c>
      <c r="U11" s="748">
        <v>13101</v>
      </c>
      <c r="V11" s="748">
        <v>12465</v>
      </c>
      <c r="W11" s="748">
        <v>13140</v>
      </c>
      <c r="X11" s="748">
        <v>13140</v>
      </c>
      <c r="Y11" s="748">
        <v>9456</v>
      </c>
      <c r="Z11" s="748">
        <v>4808</v>
      </c>
      <c r="AA11" s="748">
        <v>4869</v>
      </c>
    </row>
    <row r="12" spans="1:29" s="133" customFormat="1" ht="18" customHeight="1">
      <c r="A12" s="92" t="s">
        <v>8</v>
      </c>
      <c r="B12" s="617">
        <v>262000</v>
      </c>
      <c r="C12" s="617">
        <v>306800</v>
      </c>
      <c r="D12" s="617">
        <v>327200</v>
      </c>
      <c r="E12" s="617">
        <v>348200</v>
      </c>
      <c r="F12" s="617">
        <v>353800</v>
      </c>
      <c r="G12" s="617">
        <v>357500</v>
      </c>
      <c r="H12" s="617">
        <v>357300</v>
      </c>
      <c r="I12" s="617">
        <v>361300</v>
      </c>
      <c r="J12" s="617">
        <v>363500</v>
      </c>
      <c r="K12" s="617">
        <v>375200</v>
      </c>
      <c r="L12" s="617">
        <v>387700</v>
      </c>
      <c r="M12" s="617">
        <v>374600</v>
      </c>
      <c r="N12" s="617">
        <v>349100</v>
      </c>
      <c r="O12" s="617">
        <v>363000</v>
      </c>
      <c r="P12" s="617">
        <v>372200</v>
      </c>
      <c r="Q12" s="617">
        <v>380000</v>
      </c>
      <c r="R12" s="617">
        <v>389500</v>
      </c>
      <c r="S12" s="617">
        <v>413100</v>
      </c>
      <c r="T12" s="617">
        <v>434300</v>
      </c>
      <c r="U12" s="617">
        <v>458700</v>
      </c>
      <c r="V12" s="617">
        <v>478700</v>
      </c>
      <c r="W12" s="617">
        <v>469100</v>
      </c>
      <c r="X12" s="617">
        <v>462100</v>
      </c>
      <c r="Y12" s="617">
        <v>463800</v>
      </c>
      <c r="Z12" s="617">
        <v>468800</v>
      </c>
      <c r="AA12" s="748">
        <v>468800</v>
      </c>
    </row>
    <row r="13" spans="1:29" s="133" customFormat="1" ht="18" customHeight="1">
      <c r="A13" s="92" t="s">
        <v>6</v>
      </c>
      <c r="B13" s="748">
        <v>85714</v>
      </c>
      <c r="C13" s="748">
        <v>87291</v>
      </c>
      <c r="D13" s="748">
        <v>87367</v>
      </c>
      <c r="E13" s="748">
        <v>77576</v>
      </c>
      <c r="F13" s="748">
        <v>75256</v>
      </c>
      <c r="G13" s="748">
        <v>65992</v>
      </c>
      <c r="H13" s="748">
        <v>70313</v>
      </c>
      <c r="I13" s="748">
        <v>78000</v>
      </c>
      <c r="J13" s="748">
        <v>78324</v>
      </c>
      <c r="K13" s="748">
        <v>82447</v>
      </c>
      <c r="L13" s="748">
        <v>88062</v>
      </c>
      <c r="M13" s="748">
        <v>88120</v>
      </c>
      <c r="N13" s="748">
        <v>88140</v>
      </c>
      <c r="O13" s="748">
        <v>89859</v>
      </c>
      <c r="P13" s="748">
        <v>81681</v>
      </c>
      <c r="Q13" s="748">
        <v>80999</v>
      </c>
      <c r="R13" s="617">
        <v>52866</v>
      </c>
      <c r="S13" s="617">
        <v>49081</v>
      </c>
      <c r="T13" s="617">
        <v>48388</v>
      </c>
      <c r="U13" s="617">
        <v>41867</v>
      </c>
      <c r="V13" s="617">
        <v>40828</v>
      </c>
      <c r="W13" s="617">
        <v>59682</v>
      </c>
      <c r="X13" s="617">
        <v>29567</v>
      </c>
      <c r="Y13" s="617">
        <v>36747</v>
      </c>
      <c r="Z13" s="617">
        <v>72300</v>
      </c>
      <c r="AA13" s="728"/>
    </row>
    <row r="14" spans="1:29" s="133" customFormat="1" ht="18" customHeight="1">
      <c r="A14" s="92" t="s">
        <v>5</v>
      </c>
      <c r="B14" s="748">
        <v>110176</v>
      </c>
      <c r="C14" s="748">
        <v>117398</v>
      </c>
      <c r="D14" s="748">
        <v>121413</v>
      </c>
      <c r="E14" s="748">
        <v>127380</v>
      </c>
      <c r="F14" s="748">
        <v>127935</v>
      </c>
      <c r="G14" s="748">
        <v>138997</v>
      </c>
      <c r="H14" s="748">
        <v>136163</v>
      </c>
      <c r="I14" s="748">
        <v>138171</v>
      </c>
      <c r="J14" s="748">
        <v>145360</v>
      </c>
      <c r="K14" s="748">
        <v>148672</v>
      </c>
      <c r="L14" s="748">
        <v>157063</v>
      </c>
      <c r="M14" s="748">
        <v>159059</v>
      </c>
      <c r="N14" s="748">
        <v>171249</v>
      </c>
      <c r="O14" s="748">
        <v>183532</v>
      </c>
      <c r="P14" s="748">
        <v>182593</v>
      </c>
      <c r="Q14" s="748">
        <v>182507</v>
      </c>
      <c r="R14" s="748">
        <v>187853</v>
      </c>
      <c r="S14" s="748">
        <v>193045</v>
      </c>
      <c r="T14" s="748">
        <v>141771</v>
      </c>
      <c r="U14" s="748">
        <v>139968</v>
      </c>
      <c r="V14" s="748">
        <v>141334</v>
      </c>
      <c r="W14" s="617">
        <v>91842</v>
      </c>
      <c r="X14" s="748">
        <v>85814</v>
      </c>
      <c r="Y14" s="748">
        <v>81114</v>
      </c>
      <c r="Z14" s="748">
        <v>81114</v>
      </c>
      <c r="AA14" s="748">
        <v>77401</v>
      </c>
    </row>
    <row r="15" spans="1:29" s="133" customFormat="1" ht="18" customHeight="1">
      <c r="A15" s="92" t="s">
        <v>4</v>
      </c>
      <c r="B15" s="748">
        <v>20621</v>
      </c>
      <c r="C15" s="748">
        <v>21247</v>
      </c>
      <c r="D15" s="748">
        <v>21249</v>
      </c>
      <c r="E15" s="748">
        <v>21191</v>
      </c>
      <c r="F15" s="748">
        <v>21268</v>
      </c>
      <c r="G15" s="748">
        <v>21404</v>
      </c>
      <c r="H15" s="748">
        <v>20679</v>
      </c>
      <c r="I15" s="748">
        <v>22722</v>
      </c>
      <c r="J15" s="748">
        <v>22322</v>
      </c>
      <c r="K15" s="748">
        <v>26078</v>
      </c>
      <c r="L15" s="748">
        <v>22045</v>
      </c>
      <c r="M15" s="748">
        <v>27912</v>
      </c>
      <c r="N15" s="748">
        <v>28865</v>
      </c>
      <c r="O15" s="748">
        <v>21752</v>
      </c>
      <c r="P15" s="748">
        <v>21208</v>
      </c>
      <c r="Q15" s="748">
        <v>21341</v>
      </c>
      <c r="R15" s="748">
        <v>20836</v>
      </c>
      <c r="S15" s="748">
        <v>19562</v>
      </c>
      <c r="T15" s="748">
        <v>20290</v>
      </c>
      <c r="U15" s="748">
        <v>20122</v>
      </c>
      <c r="V15" s="748">
        <v>18441</v>
      </c>
      <c r="W15" s="748">
        <v>18768</v>
      </c>
      <c r="X15" s="748">
        <v>18768</v>
      </c>
      <c r="Y15" s="748">
        <v>18792</v>
      </c>
      <c r="Z15" s="748">
        <v>18444</v>
      </c>
      <c r="AA15" s="748">
        <v>16166</v>
      </c>
    </row>
    <row r="16" spans="1:29" s="133" customFormat="1" ht="18" customHeight="1">
      <c r="A16" s="92" t="s">
        <v>3</v>
      </c>
      <c r="B16" s="748">
        <v>4961743</v>
      </c>
      <c r="C16" s="748">
        <v>4924458</v>
      </c>
      <c r="D16" s="748">
        <v>4844000</v>
      </c>
      <c r="E16" s="748">
        <v>4821000</v>
      </c>
      <c r="F16" s="748">
        <v>4850000</v>
      </c>
      <c r="G16" s="748">
        <v>4729000</v>
      </c>
      <c r="H16" s="748">
        <v>4642000</v>
      </c>
      <c r="I16" s="748">
        <v>4532000</v>
      </c>
      <c r="J16" s="748">
        <v>4425000</v>
      </c>
      <c r="K16" s="748">
        <v>4319800</v>
      </c>
      <c r="L16" s="748">
        <v>4225000</v>
      </c>
      <c r="M16" s="748">
        <v>4127000</v>
      </c>
      <c r="N16" s="748">
        <v>4031000</v>
      </c>
      <c r="O16" s="748">
        <v>3713000</v>
      </c>
      <c r="P16" s="748">
        <v>3618000</v>
      </c>
      <c r="Q16" s="748">
        <v>4131055</v>
      </c>
      <c r="R16" s="748">
        <v>4522850</v>
      </c>
      <c r="S16" s="748">
        <v>4810074</v>
      </c>
      <c r="T16" s="748">
        <v>3345440</v>
      </c>
      <c r="U16" s="748">
        <v>2024730</v>
      </c>
      <c r="V16" s="748">
        <v>1829043</v>
      </c>
      <c r="W16" s="748">
        <v>1461046</v>
      </c>
      <c r="X16" s="748">
        <v>1461046</v>
      </c>
      <c r="Y16" s="748">
        <v>1426994</v>
      </c>
      <c r="Z16" s="748">
        <v>1002372</v>
      </c>
      <c r="AA16" s="748">
        <v>954952</v>
      </c>
    </row>
    <row r="17" spans="1:28" s="133" customFormat="1" ht="18" customHeight="1">
      <c r="A17" s="92" t="s">
        <v>32</v>
      </c>
      <c r="B17" s="748">
        <v>173591</v>
      </c>
      <c r="C17" s="748">
        <v>177802</v>
      </c>
      <c r="D17" s="748">
        <v>161590</v>
      </c>
      <c r="E17" s="748">
        <v>147006</v>
      </c>
      <c r="F17" s="748">
        <v>148360</v>
      </c>
      <c r="G17" s="748">
        <v>154420</v>
      </c>
      <c r="H17" s="748">
        <v>151644</v>
      </c>
      <c r="I17" s="748">
        <v>163269</v>
      </c>
      <c r="J17" s="748">
        <v>123809</v>
      </c>
      <c r="K17" s="748">
        <v>181671</v>
      </c>
      <c r="L17" s="748">
        <v>174511</v>
      </c>
      <c r="M17" s="748">
        <v>161063</v>
      </c>
      <c r="N17" s="748">
        <v>168965</v>
      </c>
      <c r="O17" s="748">
        <v>164999</v>
      </c>
      <c r="P17" s="748">
        <v>151274</v>
      </c>
      <c r="Q17" s="748">
        <v>142819</v>
      </c>
      <c r="R17" s="748">
        <v>129597</v>
      </c>
      <c r="S17" s="748">
        <v>127094</v>
      </c>
      <c r="T17" s="617">
        <v>124238</v>
      </c>
      <c r="U17" s="617">
        <v>76288</v>
      </c>
      <c r="V17" s="748">
        <v>70816</v>
      </c>
      <c r="W17" s="617">
        <v>70816</v>
      </c>
      <c r="X17" s="617">
        <v>71834</v>
      </c>
      <c r="Y17" s="617">
        <v>84696</v>
      </c>
      <c r="Z17" s="617">
        <v>75732</v>
      </c>
      <c r="AA17" s="748">
        <v>78299</v>
      </c>
    </row>
    <row r="18" spans="1:28" s="133" customFormat="1" ht="18" customHeight="1">
      <c r="A18" s="92" t="s">
        <v>1</v>
      </c>
      <c r="B18" s="748">
        <v>83326</v>
      </c>
      <c r="C18" s="748">
        <v>85662</v>
      </c>
      <c r="D18" s="748">
        <v>87674</v>
      </c>
      <c r="E18" s="748">
        <v>88426</v>
      </c>
      <c r="F18" s="748">
        <v>91719</v>
      </c>
      <c r="G18" s="748">
        <v>94665</v>
      </c>
      <c r="H18" s="748">
        <v>93427</v>
      </c>
      <c r="I18" s="748">
        <v>91789</v>
      </c>
      <c r="J18" s="748">
        <v>90600</v>
      </c>
      <c r="K18" s="748">
        <v>90341</v>
      </c>
      <c r="L18" s="748">
        <v>118388</v>
      </c>
      <c r="M18" s="748">
        <v>85727</v>
      </c>
      <c r="N18" s="748">
        <v>82542</v>
      </c>
      <c r="O18" s="748">
        <v>115762</v>
      </c>
      <c r="P18" s="748">
        <v>114420</v>
      </c>
      <c r="Q18" s="748">
        <v>116165</v>
      </c>
      <c r="R18" s="748">
        <v>101407</v>
      </c>
      <c r="S18" s="748">
        <v>101444</v>
      </c>
      <c r="T18" s="748">
        <v>101444</v>
      </c>
      <c r="U18" s="748">
        <v>96719</v>
      </c>
      <c r="V18" s="748">
        <v>71844</v>
      </c>
      <c r="W18" s="617">
        <v>65913</v>
      </c>
      <c r="X18" s="617">
        <v>96284</v>
      </c>
      <c r="Y18" s="748">
        <v>88946</v>
      </c>
      <c r="Z18" s="748">
        <v>81264</v>
      </c>
      <c r="AA18" s="748">
        <v>73688</v>
      </c>
    </row>
    <row r="19" spans="1:28" s="133" customFormat="1" ht="18" customHeight="1">
      <c r="A19" s="92" t="s">
        <v>0</v>
      </c>
      <c r="B19" s="748">
        <v>249400</v>
      </c>
      <c r="C19" s="748">
        <v>253738</v>
      </c>
      <c r="D19" s="748">
        <v>287854</v>
      </c>
      <c r="E19" s="748">
        <v>300921</v>
      </c>
      <c r="F19" s="748">
        <v>317000</v>
      </c>
      <c r="G19" s="748">
        <v>328000</v>
      </c>
      <c r="H19" s="748">
        <v>335561</v>
      </c>
      <c r="I19" s="748">
        <v>345000</v>
      </c>
      <c r="J19" s="748">
        <v>348000</v>
      </c>
      <c r="K19" s="748">
        <v>385116</v>
      </c>
      <c r="L19" s="748">
        <v>379000</v>
      </c>
      <c r="M19" s="748">
        <v>356000</v>
      </c>
      <c r="N19" s="748">
        <v>301650</v>
      </c>
      <c r="O19" s="748">
        <v>304162</v>
      </c>
      <c r="P19" s="748">
        <v>329475</v>
      </c>
      <c r="Q19" s="748">
        <v>333702</v>
      </c>
      <c r="R19" s="748">
        <v>305720</v>
      </c>
      <c r="S19" s="748">
        <v>264150</v>
      </c>
      <c r="T19" s="748">
        <v>268849</v>
      </c>
      <c r="U19" s="748">
        <v>265734</v>
      </c>
      <c r="V19" s="748">
        <v>252067</v>
      </c>
      <c r="W19" s="721">
        <v>243421</v>
      </c>
      <c r="X19" s="721">
        <v>291324</v>
      </c>
      <c r="Y19" s="721">
        <v>309645</v>
      </c>
      <c r="Z19" s="721">
        <v>298047</v>
      </c>
      <c r="AA19" s="748">
        <v>298047</v>
      </c>
    </row>
    <row r="20" spans="1:28" s="133" customFormat="1" ht="18" customHeight="1">
      <c r="A20" s="255"/>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c r="AB20" s="257"/>
    </row>
    <row r="21" spans="1:28" ht="18" customHeight="1">
      <c r="A21" s="241" t="s">
        <v>3599</v>
      </c>
    </row>
    <row r="22" spans="1:28" ht="18" customHeight="1">
      <c r="A22" s="241" t="s">
        <v>3323</v>
      </c>
    </row>
    <row r="23" spans="1:28" ht="18" customHeight="1">
      <c r="A23" s="241" t="s">
        <v>2829</v>
      </c>
    </row>
    <row r="24" spans="1:28" ht="18" customHeight="1">
      <c r="A24" s="241" t="s">
        <v>2828</v>
      </c>
    </row>
    <row r="25" spans="1:28" ht="18" customHeight="1">
      <c r="A25" s="241" t="s">
        <v>2752</v>
      </c>
    </row>
    <row r="26" spans="1:28" ht="18" customHeight="1">
      <c r="A26" s="241" t="s">
        <v>2753</v>
      </c>
    </row>
    <row r="27" spans="1:28" ht="18" customHeight="1">
      <c r="A27" s="241" t="s">
        <v>2759</v>
      </c>
    </row>
    <row r="28" spans="1:28" ht="18" customHeight="1">
      <c r="A28" s="241" t="s">
        <v>2758</v>
      </c>
    </row>
    <row r="29" spans="1:28" ht="18" customHeight="1">
      <c r="A29" s="241" t="s">
        <v>2754</v>
      </c>
    </row>
    <row r="30" spans="1:28" ht="18" customHeight="1">
      <c r="A30" s="241" t="s">
        <v>2756</v>
      </c>
    </row>
  </sheetData>
  <mergeCells count="1">
    <mergeCell ref="B2:W2"/>
  </mergeCells>
  <hyperlinks>
    <hyperlink ref="AC3" location="Content!A1" display="Back to content page" xr:uid="{00000000-0004-0000-C600-000000000000}"/>
  </hyperlinks>
  <pageMargins left="0.7" right="0.7" top="0.75" bottom="0.75" header="0.3" footer="0.3"/>
  <legacy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codeName="Sheet200"/>
  <dimension ref="A1:AD27"/>
  <sheetViews>
    <sheetView topLeftCell="A22" zoomScale="95" zoomScaleNormal="95" workbookViewId="0">
      <selection activeCell="J30" sqref="J30"/>
    </sheetView>
  </sheetViews>
  <sheetFormatPr defaultColWidth="9.26953125" defaultRowHeight="18" customHeight="1"/>
  <cols>
    <col min="1" max="1" width="35.7265625" style="17" customWidth="1"/>
    <col min="2" max="27" width="9.7265625" style="13" customWidth="1"/>
    <col min="28" max="28" width="9.26953125" style="17" bestFit="1" customWidth="1"/>
    <col min="29" max="29" width="9.26953125" style="17" customWidth="1"/>
    <col min="30" max="16384" width="9.26953125" style="17"/>
  </cols>
  <sheetData>
    <row r="1" spans="1:30" ht="18" customHeight="1">
      <c r="A1" s="18" t="s">
        <v>3326</v>
      </c>
    </row>
    <row r="2" spans="1:30" ht="18" customHeight="1">
      <c r="A2" s="254"/>
      <c r="B2" s="1005" t="s">
        <v>478</v>
      </c>
      <c r="C2" s="1006"/>
      <c r="D2" s="1006"/>
      <c r="E2" s="1006"/>
      <c r="F2" s="1006"/>
      <c r="G2" s="1006"/>
      <c r="H2" s="1006"/>
      <c r="I2" s="1006"/>
      <c r="J2" s="1006"/>
      <c r="K2" s="1006"/>
      <c r="L2" s="1006"/>
      <c r="M2" s="1006"/>
      <c r="N2" s="1006"/>
      <c r="O2" s="1006"/>
      <c r="P2" s="1006"/>
      <c r="Q2" s="1006"/>
      <c r="R2" s="1006"/>
      <c r="S2" s="1006"/>
      <c r="T2" s="1006"/>
      <c r="U2" s="1006"/>
      <c r="V2" s="1006"/>
      <c r="W2" s="1006"/>
      <c r="X2" s="494"/>
      <c r="Y2" s="494"/>
      <c r="Z2" s="494"/>
      <c r="AA2" s="494"/>
    </row>
    <row r="3" spans="1:30" ht="18" customHeight="1">
      <c r="A3" s="254" t="s">
        <v>14</v>
      </c>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34">
        <v>2023</v>
      </c>
      <c r="Z3" s="34">
        <v>2024</v>
      </c>
      <c r="AA3" s="34">
        <v>2025</v>
      </c>
      <c r="AC3" s="1" t="s">
        <v>528</v>
      </c>
      <c r="AD3" s="33"/>
    </row>
    <row r="4" spans="1:30" ht="18" customHeight="1">
      <c r="A4" s="92" t="s">
        <v>13</v>
      </c>
      <c r="B4" s="757">
        <v>0.46607056552528497</v>
      </c>
      <c r="C4" s="757">
        <v>0.53387896505060095</v>
      </c>
      <c r="D4" s="757">
        <v>0.53874047850096296</v>
      </c>
      <c r="E4" s="757">
        <v>0.55147257892202695</v>
      </c>
      <c r="F4" s="757">
        <v>0.59010879270238004</v>
      </c>
      <c r="G4" s="757">
        <v>0.58485131140636504</v>
      </c>
      <c r="H4" s="757">
        <v>0.57331301921359301</v>
      </c>
      <c r="I4" s="757">
        <v>0.53234876606914805</v>
      </c>
      <c r="J4" s="757">
        <v>0.624075831743923</v>
      </c>
      <c r="K4" s="757">
        <v>1.6018629815630301</v>
      </c>
      <c r="L4" s="757">
        <v>1.43802862982505</v>
      </c>
      <c r="M4" s="757">
        <v>1.28373988936839</v>
      </c>
      <c r="N4" s="757">
        <v>1.00067121266154</v>
      </c>
      <c r="O4" s="757">
        <v>1.00108897242863</v>
      </c>
      <c r="P4" s="757">
        <v>1.0668040889999999</v>
      </c>
      <c r="Q4" s="757">
        <v>1.0218085889999999</v>
      </c>
      <c r="R4" s="757">
        <v>1.055709859</v>
      </c>
      <c r="S4" s="757">
        <v>0.54019943000000004</v>
      </c>
      <c r="T4" s="757">
        <v>0.55780327200000002</v>
      </c>
      <c r="U4" s="757">
        <v>0.391908386</v>
      </c>
      <c r="V4" s="757">
        <v>0.36257230499999998</v>
      </c>
      <c r="W4" s="757">
        <v>0.37335888089229524</v>
      </c>
      <c r="X4" s="757">
        <v>0.26403673698270802</v>
      </c>
      <c r="Y4" s="689">
        <v>0.28000000000000003</v>
      </c>
      <c r="Z4" s="689">
        <v>0.25</v>
      </c>
      <c r="AA4" s="689">
        <v>0.25</v>
      </c>
    </row>
    <row r="5" spans="1:30" ht="18" customHeight="1">
      <c r="A5" s="92" t="s">
        <v>12</v>
      </c>
      <c r="B5" s="757">
        <v>7.7307052348649696</v>
      </c>
      <c r="C5" s="757">
        <v>8</v>
      </c>
      <c r="D5" s="757">
        <v>8</v>
      </c>
      <c r="E5" s="757">
        <v>8</v>
      </c>
      <c r="F5" s="757">
        <v>8</v>
      </c>
      <c r="G5" s="757">
        <v>8</v>
      </c>
      <c r="H5" s="757">
        <v>8</v>
      </c>
      <c r="I5" s="757">
        <v>8</v>
      </c>
      <c r="J5" s="757">
        <v>8</v>
      </c>
      <c r="K5" s="757">
        <v>8</v>
      </c>
      <c r="L5" s="757">
        <v>8</v>
      </c>
      <c r="M5" s="757">
        <v>7</v>
      </c>
      <c r="N5" s="757">
        <v>8</v>
      </c>
      <c r="O5" s="757">
        <v>8</v>
      </c>
      <c r="P5" s="757">
        <v>8</v>
      </c>
      <c r="Q5" s="757">
        <v>7</v>
      </c>
      <c r="R5" s="757">
        <v>6.5799446000000001</v>
      </c>
      <c r="S5" s="757">
        <v>6.4037132440000004</v>
      </c>
      <c r="T5" s="757">
        <v>6.3210604119999996</v>
      </c>
      <c r="U5" s="757">
        <v>6.1894858570000002</v>
      </c>
      <c r="V5" s="757">
        <v>5.9503909420000003</v>
      </c>
      <c r="W5" s="757">
        <v>5.4954569970543083</v>
      </c>
      <c r="X5" s="757">
        <v>3.4872501041707902</v>
      </c>
      <c r="Y5" s="689">
        <v>4</v>
      </c>
      <c r="Z5" s="689">
        <v>3.62</v>
      </c>
      <c r="AA5" s="689">
        <v>3.53</v>
      </c>
    </row>
    <row r="6" spans="1:30" ht="18" customHeight="1">
      <c r="A6" s="92" t="s">
        <v>483</v>
      </c>
      <c r="B6" s="757">
        <v>1.2488084420000001</v>
      </c>
      <c r="C6" s="757">
        <v>1.59672452</v>
      </c>
      <c r="D6" s="757">
        <v>1.80129557</v>
      </c>
      <c r="E6" s="757">
        <v>2.2710477</v>
      </c>
      <c r="F6" s="757">
        <v>2.5255011490000001</v>
      </c>
      <c r="G6" s="757">
        <v>2.7694984030000001</v>
      </c>
      <c r="H6" s="757">
        <v>3.0428223650000001</v>
      </c>
      <c r="I6" s="757">
        <v>4.0561391479999998</v>
      </c>
      <c r="J6" s="757">
        <v>4.3834036540000003</v>
      </c>
      <c r="K6" s="757">
        <v>4.5728790999999998</v>
      </c>
      <c r="L6" s="757">
        <v>3.0752857800000002</v>
      </c>
      <c r="M6" s="757">
        <v>3.2758301030000001</v>
      </c>
      <c r="N6" s="757">
        <v>3.3155078740000001</v>
      </c>
      <c r="O6" s="757">
        <v>3.1017997180000001</v>
      </c>
      <c r="P6" s="757">
        <v>3.0945890779999998</v>
      </c>
      <c r="Q6" s="757">
        <v>1.8778684480000001</v>
      </c>
      <c r="R6" s="757">
        <v>1.640162294</v>
      </c>
      <c r="S6" s="757">
        <v>2.1147768990000002</v>
      </c>
      <c r="T6" s="757">
        <v>1.2399047480000001</v>
      </c>
      <c r="U6" s="757">
        <v>1.180181599</v>
      </c>
      <c r="V6" s="757">
        <v>0.87085916399999996</v>
      </c>
      <c r="W6" s="757">
        <v>0.89069264069264065</v>
      </c>
      <c r="X6" s="757">
        <v>0.88076350364614597</v>
      </c>
      <c r="Y6" s="689">
        <v>0.88</v>
      </c>
      <c r="Z6" s="689">
        <v>0.94</v>
      </c>
      <c r="AA6" s="689"/>
    </row>
    <row r="7" spans="1:30" ht="18" customHeight="1">
      <c r="A7" s="92" t="s">
        <v>89</v>
      </c>
      <c r="B7" s="757">
        <v>1.9767783952831401E-2</v>
      </c>
      <c r="C7" s="757">
        <v>1.9572686288827301E-2</v>
      </c>
      <c r="D7" s="757">
        <v>1.9050765508337598E-2</v>
      </c>
      <c r="E7" s="757">
        <v>1.79913414936104E-2</v>
      </c>
      <c r="F7" s="757">
        <v>1.8875476112989901E-2</v>
      </c>
      <c r="G7" s="757">
        <v>1.8423726625125401E-2</v>
      </c>
      <c r="H7" s="757">
        <v>1.64160775001326E-2</v>
      </c>
      <c r="I7" s="757">
        <v>5.7592146405818102E-3</v>
      </c>
      <c r="J7" s="757">
        <v>5.9735989017413602E-2</v>
      </c>
      <c r="K7" s="757">
        <v>0.06</v>
      </c>
      <c r="L7" s="757">
        <v>7.0000000000000007E-2</v>
      </c>
      <c r="M7" s="757">
        <v>0.08</v>
      </c>
      <c r="N7" s="757">
        <v>0.08</v>
      </c>
      <c r="O7" s="757"/>
      <c r="P7" s="687">
        <v>0</v>
      </c>
      <c r="Q7" s="687">
        <v>0</v>
      </c>
      <c r="R7" s="687">
        <v>0</v>
      </c>
      <c r="S7" s="687">
        <v>0</v>
      </c>
      <c r="T7" s="687">
        <v>0</v>
      </c>
      <c r="U7" s="687">
        <v>0</v>
      </c>
      <c r="V7" s="687">
        <v>0</v>
      </c>
      <c r="W7" s="757"/>
      <c r="X7" s="757"/>
      <c r="Y7" s="689">
        <v>0</v>
      </c>
      <c r="Z7" s="689"/>
      <c r="AA7" s="689">
        <v>0</v>
      </c>
    </row>
    <row r="8" spans="1:30" ht="18" customHeight="1">
      <c r="A8" s="92" t="s">
        <v>482</v>
      </c>
      <c r="B8" s="757">
        <v>2.9946457711368</v>
      </c>
      <c r="C8" s="757">
        <v>3.1382693243219402</v>
      </c>
      <c r="D8" s="757">
        <v>3.2379705147043198</v>
      </c>
      <c r="E8" s="757">
        <v>4.2434078793156003</v>
      </c>
      <c r="F8" s="757">
        <v>4.0627593024837401</v>
      </c>
      <c r="G8" s="757">
        <v>3.9904643730841198</v>
      </c>
      <c r="H8" s="757">
        <v>3.9626737198506801</v>
      </c>
      <c r="I8" s="757">
        <v>3.9584044935291698</v>
      </c>
      <c r="J8" s="757">
        <v>3.9259560618388898</v>
      </c>
      <c r="K8" s="757">
        <v>3.86546781986485</v>
      </c>
      <c r="L8" s="757">
        <v>4.46572505851326</v>
      </c>
      <c r="M8" s="757">
        <v>6.3012639924210303</v>
      </c>
      <c r="N8" s="757">
        <v>4.5027616382665778</v>
      </c>
      <c r="O8" s="757">
        <v>4.4070482034618967</v>
      </c>
      <c r="P8" s="757">
        <v>3.5</v>
      </c>
      <c r="Q8" s="757">
        <v>3.89477231</v>
      </c>
      <c r="R8" s="757">
        <v>3.7702076400000002</v>
      </c>
      <c r="S8" s="757">
        <v>3.645076258</v>
      </c>
      <c r="T8" s="757">
        <v>3.8033380787088902</v>
      </c>
      <c r="U8" s="757">
        <v>3.6342790307563302</v>
      </c>
      <c r="V8" s="757">
        <v>3.97796138584091</v>
      </c>
      <c r="W8" s="757">
        <v>3.3588001385591002</v>
      </c>
      <c r="X8" s="757">
        <v>3.1411285960371802</v>
      </c>
      <c r="Y8" s="689">
        <v>3.2</v>
      </c>
      <c r="Z8" s="689">
        <v>3.49</v>
      </c>
      <c r="AA8" s="689">
        <v>2.96</v>
      </c>
    </row>
    <row r="9" spans="1:30" ht="18" customHeight="1">
      <c r="A9" s="92" t="s">
        <v>11</v>
      </c>
      <c r="B9" s="757">
        <v>1.07502175735036</v>
      </c>
      <c r="C9" s="757">
        <v>1.42285006772752</v>
      </c>
      <c r="D9" s="757">
        <v>1.7299859633628001</v>
      </c>
      <c r="E9" s="757">
        <v>1.81875382876259</v>
      </c>
      <c r="F9" s="757">
        <v>2.32186632277253</v>
      </c>
      <c r="G9" s="757">
        <v>2.5478036844762602</v>
      </c>
      <c r="H9" s="757">
        <v>2.2592169136918598</v>
      </c>
      <c r="I9" s="757">
        <v>1.93615529102966</v>
      </c>
      <c r="J9" s="757">
        <v>1.8611567740755799</v>
      </c>
      <c r="K9" s="757">
        <v>1.77827476214907</v>
      </c>
      <c r="L9" s="757">
        <v>2</v>
      </c>
      <c r="M9" s="757">
        <v>2.0499999999999998</v>
      </c>
      <c r="N9" s="757">
        <v>2.67</v>
      </c>
      <c r="O9" s="757">
        <v>3</v>
      </c>
      <c r="P9" s="757">
        <v>2</v>
      </c>
      <c r="Q9" s="757">
        <v>1.970353872</v>
      </c>
      <c r="R9" s="757">
        <v>1.9834893950000001</v>
      </c>
      <c r="S9" s="757">
        <v>0.50857408999999998</v>
      </c>
      <c r="T9" s="757">
        <v>0.39500495200000002</v>
      </c>
      <c r="U9" s="757">
        <v>0.60928786400000001</v>
      </c>
      <c r="V9" s="757">
        <v>0.54027333</v>
      </c>
      <c r="W9" s="757">
        <v>0.45931632161771785</v>
      </c>
      <c r="X9" s="757">
        <v>0.29247653552349601</v>
      </c>
      <c r="Y9" s="689">
        <v>0.33</v>
      </c>
      <c r="Z9" s="689">
        <v>0.35</v>
      </c>
      <c r="AA9" s="689">
        <v>0.4</v>
      </c>
    </row>
    <row r="10" spans="1:30" ht="18" customHeight="1">
      <c r="A10" s="92" t="s">
        <v>10</v>
      </c>
      <c r="B10" s="757">
        <v>0.35794081229491398</v>
      </c>
      <c r="C10" s="757">
        <v>0.36853137479954501</v>
      </c>
      <c r="D10" s="757">
        <v>0.36410500344942198</v>
      </c>
      <c r="E10" s="757">
        <v>0.35385520970127798</v>
      </c>
      <c r="F10" s="757">
        <v>0.33818581761528599</v>
      </c>
      <c r="G10" s="757">
        <v>0.52630199430199431</v>
      </c>
      <c r="H10" s="757">
        <v>0.61683843085106382</v>
      </c>
      <c r="I10" s="757">
        <v>0.72641733132140551</v>
      </c>
      <c r="J10" s="757">
        <v>0.86436136744966441</v>
      </c>
      <c r="K10" s="757">
        <v>0.94969644405897657</v>
      </c>
      <c r="L10" s="757">
        <v>0.70531724754244862</v>
      </c>
      <c r="M10" s="757">
        <v>1.1444574385699013</v>
      </c>
      <c r="N10" s="757">
        <v>1.1426562573484456</v>
      </c>
      <c r="O10" s="757">
        <v>1.1244014100627204</v>
      </c>
      <c r="P10" s="757">
        <v>1.1102790407417313</v>
      </c>
      <c r="Q10" s="757">
        <v>1.08</v>
      </c>
      <c r="R10" s="757">
        <v>0.59686186100000005</v>
      </c>
      <c r="S10" s="757">
        <v>0.26902863700000001</v>
      </c>
      <c r="T10" s="757">
        <v>0.262909059</v>
      </c>
      <c r="U10" s="757"/>
      <c r="V10" s="757"/>
      <c r="W10" s="757">
        <v>0.12781355737194458</v>
      </c>
      <c r="X10" s="757">
        <v>8.6995977335185701E-2</v>
      </c>
      <c r="Y10" s="689">
        <v>0.14000000000000001</v>
      </c>
      <c r="Z10" s="689">
        <v>0.01</v>
      </c>
      <c r="AA10" s="689">
        <v>0.01</v>
      </c>
    </row>
    <row r="11" spans="1:30" ht="18" customHeight="1">
      <c r="A11" s="92" t="s">
        <v>9</v>
      </c>
      <c r="B11" s="757">
        <v>0.42</v>
      </c>
      <c r="C11" s="757">
        <v>0.48</v>
      </c>
      <c r="D11" s="757">
        <v>0.52</v>
      </c>
      <c r="E11" s="757">
        <v>0.6</v>
      </c>
      <c r="F11" s="757">
        <v>0.56999999999999995</v>
      </c>
      <c r="G11" s="757">
        <v>0.62</v>
      </c>
      <c r="H11" s="757">
        <v>0.98519711028046397</v>
      </c>
      <c r="I11" s="757">
        <v>1.2893059916387799</v>
      </c>
      <c r="J11" s="757">
        <v>0.79494538887333499</v>
      </c>
      <c r="K11" s="757">
        <v>0.77088190307769799</v>
      </c>
      <c r="L11" s="757">
        <v>1.0208014433547701</v>
      </c>
      <c r="M11" s="757">
        <v>1.1278997675556801</v>
      </c>
      <c r="N11" s="757">
        <v>1.43107503298376</v>
      </c>
      <c r="O11" s="757">
        <v>0.21193505800000001</v>
      </c>
      <c r="P11" s="757">
        <v>0.11641204099999999</v>
      </c>
      <c r="Q11" s="757">
        <v>8.6364517000000002E-2</v>
      </c>
      <c r="R11" s="757">
        <v>6.5293982E-2</v>
      </c>
      <c r="S11" s="757">
        <v>9.8114361999999997E-2</v>
      </c>
      <c r="T11" s="757">
        <v>8.2631432000000005E-2</v>
      </c>
      <c r="U11" s="757">
        <v>7.0326791E-2</v>
      </c>
      <c r="V11" s="757">
        <v>6.5159598999999999E-2</v>
      </c>
      <c r="W11" s="757">
        <v>6.9531167319293041E-2</v>
      </c>
      <c r="X11" s="757">
        <v>4.6340863021143E-2</v>
      </c>
      <c r="Y11" s="689">
        <v>0.05</v>
      </c>
      <c r="Z11" s="689">
        <v>0.02</v>
      </c>
      <c r="AA11" s="689">
        <v>0.02</v>
      </c>
    </row>
    <row r="12" spans="1:30" ht="18" customHeight="1">
      <c r="A12" s="92" t="s">
        <v>8</v>
      </c>
      <c r="B12" s="687">
        <v>22</v>
      </c>
      <c r="C12" s="687">
        <v>25.6</v>
      </c>
      <c r="D12" s="687">
        <v>27.1</v>
      </c>
      <c r="E12" s="687">
        <v>28.6</v>
      </c>
      <c r="F12" s="687">
        <v>28.9</v>
      </c>
      <c r="G12" s="687">
        <v>29</v>
      </c>
      <c r="H12" s="687">
        <v>28.9</v>
      </c>
      <c r="I12" s="687">
        <v>29.1</v>
      </c>
      <c r="J12" s="687">
        <v>29.2</v>
      </c>
      <c r="K12" s="687">
        <v>30</v>
      </c>
      <c r="L12" s="687">
        <v>31</v>
      </c>
      <c r="M12" s="687">
        <v>29.9</v>
      </c>
      <c r="N12" s="687">
        <v>27.8</v>
      </c>
      <c r="O12" s="687">
        <v>28.8</v>
      </c>
      <c r="P12" s="687">
        <v>29.5</v>
      </c>
      <c r="Q12" s="687">
        <v>30.1</v>
      </c>
      <c r="R12" s="687">
        <v>30.8</v>
      </c>
      <c r="S12" s="687">
        <v>32.700000000000003</v>
      </c>
      <c r="T12" s="687">
        <v>34.299999999999997</v>
      </c>
      <c r="U12" s="687">
        <v>36.200000000000003</v>
      </c>
      <c r="V12" s="687">
        <v>37.799999999999997</v>
      </c>
      <c r="W12" s="687">
        <v>37.1</v>
      </c>
      <c r="X12" s="687">
        <v>37</v>
      </c>
      <c r="Y12" s="687">
        <v>37.200000000000003</v>
      </c>
      <c r="Z12" s="687">
        <v>37.700000000000003</v>
      </c>
      <c r="AA12" s="757"/>
    </row>
    <row r="13" spans="1:30" ht="18" customHeight="1">
      <c r="A13" s="92" t="s">
        <v>6</v>
      </c>
      <c r="B13" s="687">
        <v>0.470939069448925</v>
      </c>
      <c r="C13" s="687">
        <v>0.46701004271415703</v>
      </c>
      <c r="D13" s="687">
        <v>0.45503596063775098</v>
      </c>
      <c r="E13" s="687">
        <v>0.39336729677472398</v>
      </c>
      <c r="F13" s="687">
        <v>0.37170272257821901</v>
      </c>
      <c r="G13" s="687">
        <v>0.31772729270800198</v>
      </c>
      <c r="H13" s="687">
        <v>0.33024826696335602</v>
      </c>
      <c r="I13" s="687">
        <v>0.35761237074719798</v>
      </c>
      <c r="J13" s="687">
        <v>0.35071128245771899</v>
      </c>
      <c r="K13" s="687">
        <v>0.36068252103026199</v>
      </c>
      <c r="L13" s="687">
        <v>0.376481914977984</v>
      </c>
      <c r="M13" s="687">
        <v>0.36824519546999901</v>
      </c>
      <c r="N13" s="687">
        <v>0.36</v>
      </c>
      <c r="O13" s="687">
        <v>0.54</v>
      </c>
      <c r="P13" s="687">
        <v>0.32</v>
      </c>
      <c r="Q13" s="687">
        <v>0.33</v>
      </c>
      <c r="R13" s="687">
        <v>0.20007097437016869</v>
      </c>
      <c r="S13" s="687">
        <v>0.17614317119077069</v>
      </c>
      <c r="T13" s="687">
        <v>0.16927332948059379</v>
      </c>
      <c r="U13" s="687">
        <v>0.1425058150078668</v>
      </c>
      <c r="V13" s="687">
        <v>0.13579165858462172</v>
      </c>
      <c r="W13" s="757">
        <v>0.28871087034728965</v>
      </c>
      <c r="X13" s="757">
        <v>8.8202684673764395E-2</v>
      </c>
      <c r="Y13" s="689">
        <v>0.12</v>
      </c>
      <c r="Z13" s="689">
        <v>0.12</v>
      </c>
      <c r="AA13" s="689">
        <v>8.75</v>
      </c>
    </row>
    <row r="14" spans="1:30" ht="18" customHeight="1">
      <c r="A14" s="92" t="s">
        <v>5</v>
      </c>
      <c r="B14" s="757">
        <v>5.8049909560458</v>
      </c>
      <c r="C14" s="757">
        <v>6.07876011892618</v>
      </c>
      <c r="D14" s="757">
        <v>6.1999087985873498</v>
      </c>
      <c r="E14" s="757">
        <v>6.4293166340018901</v>
      </c>
      <c r="F14" s="757">
        <v>6.38614899267216</v>
      </c>
      <c r="G14" s="757">
        <v>6.8571888076423297</v>
      </c>
      <c r="H14" s="757">
        <v>6.6326145398944201</v>
      </c>
      <c r="I14" s="757">
        <v>6.6406017205748098</v>
      </c>
      <c r="J14" s="757">
        <v>6.8865178977928201</v>
      </c>
      <c r="K14" s="757">
        <v>6.9359523545158401</v>
      </c>
      <c r="L14" s="757">
        <v>7.2081403711024503</v>
      </c>
      <c r="M14" s="757">
        <v>7.1725157353520803</v>
      </c>
      <c r="N14" s="757">
        <v>7.5794250933768499</v>
      </c>
      <c r="O14" s="757">
        <v>7.9681676192791704</v>
      </c>
      <c r="P14" s="757">
        <v>8.0316333560000004</v>
      </c>
      <c r="Q14" s="757">
        <v>7.8839986450000001</v>
      </c>
      <c r="R14" s="757">
        <v>7.9664756040000002</v>
      </c>
      <c r="S14" s="757">
        <v>8.0347269019999992</v>
      </c>
      <c r="T14" s="757">
        <v>6.3234054960000003</v>
      </c>
      <c r="U14" s="757">
        <v>5.698869126</v>
      </c>
      <c r="V14" s="757">
        <v>5.5623488480000001</v>
      </c>
      <c r="W14" s="757">
        <v>3.6016470588235294</v>
      </c>
      <c r="X14" s="757">
        <v>3.3429528182961401</v>
      </c>
      <c r="Y14" s="689">
        <v>3.02</v>
      </c>
      <c r="Z14" s="689">
        <v>2.68</v>
      </c>
      <c r="AA14" s="689">
        <v>2.56</v>
      </c>
    </row>
    <row r="15" spans="1:30" ht="18" customHeight="1">
      <c r="A15" s="92" t="s">
        <v>4</v>
      </c>
      <c r="B15" s="757">
        <v>26.207028023130199</v>
      </c>
      <c r="C15" s="757">
        <v>26.6808147273778</v>
      </c>
      <c r="D15" s="757">
        <v>26.350446428571399</v>
      </c>
      <c r="E15" s="757">
        <v>25.950281655645401</v>
      </c>
      <c r="F15" s="757">
        <v>25.7385242826542</v>
      </c>
      <c r="G15" s="757">
        <v>25.629542705925999</v>
      </c>
      <c r="H15" s="757">
        <v>24.532868277752101</v>
      </c>
      <c r="I15" s="757">
        <v>26.739629302736098</v>
      </c>
      <c r="J15" s="757">
        <v>26.086854899027699</v>
      </c>
      <c r="K15" s="757">
        <v>30.295426294450401</v>
      </c>
      <c r="L15" s="757">
        <v>25.4802468850413</v>
      </c>
      <c r="M15" s="757">
        <v>32.1274416141991</v>
      </c>
      <c r="N15" s="757">
        <v>33.113836340901003</v>
      </c>
      <c r="O15" s="757">
        <v>23.91</v>
      </c>
      <c r="P15" s="757">
        <v>23.31</v>
      </c>
      <c r="Q15" s="757">
        <v>22.91</v>
      </c>
      <c r="R15" s="757">
        <v>21.769929999999999</v>
      </c>
      <c r="S15" s="757">
        <v>20.38208633</v>
      </c>
      <c r="T15" s="757">
        <v>20.896844359999999</v>
      </c>
      <c r="U15" s="757">
        <v>20.587482990000002</v>
      </c>
      <c r="V15" s="757">
        <v>19.19936551</v>
      </c>
      <c r="W15" s="757">
        <v>18.908299582905155</v>
      </c>
      <c r="X15" s="757">
        <v>17.7626542691238</v>
      </c>
      <c r="Y15" s="689">
        <v>15.68</v>
      </c>
      <c r="Z15" s="689">
        <v>15.4</v>
      </c>
      <c r="AA15" s="689">
        <v>13.5</v>
      </c>
    </row>
    <row r="16" spans="1:30" ht="18" customHeight="1">
      <c r="A16" s="92" t="s">
        <v>3</v>
      </c>
      <c r="B16" s="757">
        <v>11.09</v>
      </c>
      <c r="C16" s="757">
        <v>10.85</v>
      </c>
      <c r="D16" s="757">
        <v>10.53</v>
      </c>
      <c r="E16" s="757">
        <v>10.34</v>
      </c>
      <c r="F16" s="757">
        <v>10.27</v>
      </c>
      <c r="G16" s="757">
        <v>9.89</v>
      </c>
      <c r="H16" s="757">
        <v>9.6</v>
      </c>
      <c r="I16" s="757">
        <v>9.2799999999999994</v>
      </c>
      <c r="J16" s="757">
        <v>8.9700000000000006</v>
      </c>
      <c r="K16" s="757">
        <v>8.68</v>
      </c>
      <c r="L16" s="757">
        <v>8.43</v>
      </c>
      <c r="M16" s="757">
        <v>8.18</v>
      </c>
      <c r="N16" s="757">
        <v>7.94</v>
      </c>
      <c r="O16" s="757">
        <v>7.7</v>
      </c>
      <c r="P16" s="757">
        <v>7.4</v>
      </c>
      <c r="Q16" s="757">
        <v>7.4586134169999996</v>
      </c>
      <c r="R16" s="757">
        <v>8.0466810510000002</v>
      </c>
      <c r="S16" s="757">
        <v>8.4372822079999992</v>
      </c>
      <c r="T16" s="757">
        <v>5.7887078049999996</v>
      </c>
      <c r="U16" s="757">
        <v>3.4576328840000001</v>
      </c>
      <c r="V16" s="757">
        <v>3.538776527</v>
      </c>
      <c r="W16" s="757">
        <v>2.4292868663019807</v>
      </c>
      <c r="X16" s="757">
        <v>2.1865170375907299</v>
      </c>
      <c r="Y16" s="689">
        <v>2.3199999999999998</v>
      </c>
      <c r="Z16" s="689">
        <v>1.61</v>
      </c>
      <c r="AA16" s="689">
        <v>1.54</v>
      </c>
    </row>
    <row r="17" spans="1:27" ht="18" customHeight="1">
      <c r="A17" s="92" t="s">
        <v>32</v>
      </c>
      <c r="B17" s="757">
        <v>0.50998936164618303</v>
      </c>
      <c r="C17" s="757">
        <v>0.50921221260441896</v>
      </c>
      <c r="D17" s="757">
        <v>0.450959400146694</v>
      </c>
      <c r="E17" s="757">
        <v>0.39960007916651502</v>
      </c>
      <c r="F17" s="757">
        <v>0.39262236223059699</v>
      </c>
      <c r="G17" s="757">
        <v>0.397517201709643</v>
      </c>
      <c r="H17" s="757">
        <v>0.38072710310332902</v>
      </c>
      <c r="I17" s="757">
        <v>0.39755591828565101</v>
      </c>
      <c r="J17" s="757">
        <v>0.29291656906448099</v>
      </c>
      <c r="K17" s="757">
        <v>0.39729590101151202</v>
      </c>
      <c r="L17" s="757">
        <v>0.38917535394772701</v>
      </c>
      <c r="M17" s="757">
        <v>0.34848177415417703</v>
      </c>
      <c r="N17" s="757">
        <v>0.37008066519212401</v>
      </c>
      <c r="O17" s="757">
        <v>0.35737158592662222</v>
      </c>
      <c r="P17" s="757">
        <v>0.33</v>
      </c>
      <c r="Q17" s="757">
        <v>0.28999999999999998</v>
      </c>
      <c r="R17" s="757">
        <v>0.24429572299999999</v>
      </c>
      <c r="S17" s="757">
        <v>0.23251593800000001</v>
      </c>
      <c r="T17" s="757">
        <v>0.220618745</v>
      </c>
      <c r="U17" s="757">
        <v>0.13151864699999999</v>
      </c>
      <c r="V17" s="757">
        <v>0.121319074</v>
      </c>
      <c r="W17" s="687">
        <v>0.121319074</v>
      </c>
      <c r="X17" s="687">
        <v>0.121319074</v>
      </c>
      <c r="Y17" s="687">
        <v>0.14131907399999999</v>
      </c>
      <c r="Z17" s="687">
        <v>0.121319074</v>
      </c>
      <c r="AA17" s="757"/>
    </row>
    <row r="18" spans="1:27" ht="18" customHeight="1">
      <c r="A18" s="92" t="s">
        <v>1</v>
      </c>
      <c r="B18" s="757">
        <v>0.81679648665567095</v>
      </c>
      <c r="C18" s="757">
        <v>0.81974578521649899</v>
      </c>
      <c r="D18" s="757">
        <v>0.81988345972977295</v>
      </c>
      <c r="E18" s="757">
        <v>0.80841003885352503</v>
      </c>
      <c r="F18" s="757">
        <v>0.81947410488989803</v>
      </c>
      <c r="G18" s="757">
        <v>0.82587668426192995</v>
      </c>
      <c r="H18" s="757">
        <v>0.79511629896073299</v>
      </c>
      <c r="I18" s="757">
        <v>0.761394245094142</v>
      </c>
      <c r="J18" s="757">
        <v>0.73184846180962704</v>
      </c>
      <c r="K18" s="757">
        <v>0.71001888909130995</v>
      </c>
      <c r="L18" s="757">
        <v>0.90451439691272595</v>
      </c>
      <c r="M18" s="757">
        <v>0.636194885639355</v>
      </c>
      <c r="N18" s="757">
        <v>0.594529781482107</v>
      </c>
      <c r="O18" s="757">
        <v>0.79258884718862099</v>
      </c>
      <c r="P18" s="757">
        <v>0.75932084252095844</v>
      </c>
      <c r="Q18" s="757">
        <v>0.75</v>
      </c>
      <c r="R18" s="757">
        <v>0.63</v>
      </c>
      <c r="S18" s="757">
        <v>0.62</v>
      </c>
      <c r="T18" s="757">
        <v>0.59</v>
      </c>
      <c r="U18" s="757">
        <v>0.56000000000000005</v>
      </c>
      <c r="V18" s="757">
        <v>0.4</v>
      </c>
      <c r="W18" s="757">
        <v>0.36</v>
      </c>
      <c r="X18" s="757">
        <v>0.49096935393401658</v>
      </c>
      <c r="Y18" s="758">
        <v>0.45</v>
      </c>
      <c r="Z18" s="758">
        <v>0.41</v>
      </c>
      <c r="AA18" s="758">
        <v>0.37</v>
      </c>
    </row>
    <row r="19" spans="1:27" ht="18" customHeight="1">
      <c r="A19" s="92" t="s">
        <v>0</v>
      </c>
      <c r="B19" s="687">
        <v>1.99368846515326</v>
      </c>
      <c r="C19" s="687">
        <v>2.0177948097875</v>
      </c>
      <c r="D19" s="687">
        <v>2.28314381163203</v>
      </c>
      <c r="E19" s="687">
        <v>2.3858086875114801</v>
      </c>
      <c r="F19" s="687">
        <v>2.5162969919455498</v>
      </c>
      <c r="G19" s="687">
        <v>2.60924503245089</v>
      </c>
      <c r="H19" s="687">
        <v>2.6781343939637599</v>
      </c>
      <c r="I19" s="759">
        <v>2.7641473266488998</v>
      </c>
      <c r="J19" s="759">
        <v>2.79483434302078</v>
      </c>
      <c r="K19" s="759">
        <v>3.0873516673732002</v>
      </c>
      <c r="L19" s="759">
        <v>3.0147666292220499</v>
      </c>
      <c r="M19" s="759">
        <v>2.7911984418213098</v>
      </c>
      <c r="N19" s="759">
        <v>2.3179457798172001</v>
      </c>
      <c r="O19" s="759">
        <v>2.31</v>
      </c>
      <c r="P19" s="759">
        <v>2.4700000000000002</v>
      </c>
      <c r="Q19" s="759">
        <v>2.48</v>
      </c>
      <c r="R19" s="759">
        <v>2.3199999999999998</v>
      </c>
      <c r="S19" s="759">
        <v>2</v>
      </c>
      <c r="T19" s="759">
        <v>2.04</v>
      </c>
      <c r="U19" s="759">
        <v>2.0099999999999998</v>
      </c>
      <c r="V19" s="759">
        <v>1.91</v>
      </c>
      <c r="W19" s="757">
        <v>1.7999999999999998</v>
      </c>
      <c r="X19" s="757">
        <v>1.9</v>
      </c>
      <c r="Y19" s="758">
        <v>2.02</v>
      </c>
      <c r="Z19" s="758">
        <v>1.94</v>
      </c>
      <c r="AA19" s="758">
        <v>1.96</v>
      </c>
    </row>
    <row r="21" spans="1:27" ht="18" customHeight="1">
      <c r="A21" s="241" t="s">
        <v>3600</v>
      </c>
      <c r="C21" s="74"/>
    </row>
    <row r="22" spans="1:27" ht="18" customHeight="1">
      <c r="A22" s="241" t="s">
        <v>3324</v>
      </c>
      <c r="C22" s="74"/>
    </row>
    <row r="23" spans="1:27" ht="18" customHeight="1">
      <c r="A23" s="241" t="s">
        <v>544</v>
      </c>
    </row>
    <row r="24" spans="1:27" ht="18" customHeight="1">
      <c r="A24" s="241" t="s">
        <v>546</v>
      </c>
    </row>
    <row r="25" spans="1:27" ht="18" customHeight="1">
      <c r="A25" s="241" t="s">
        <v>2602</v>
      </c>
    </row>
    <row r="26" spans="1:27" ht="18" customHeight="1">
      <c r="A26" s="241" t="s">
        <v>2829</v>
      </c>
    </row>
    <row r="27" spans="1:27" ht="18" customHeight="1">
      <c r="A27" s="241" t="s">
        <v>2828</v>
      </c>
    </row>
  </sheetData>
  <mergeCells count="1">
    <mergeCell ref="B2:W2"/>
  </mergeCells>
  <hyperlinks>
    <hyperlink ref="AC3" location="Content!A1" display="Back to content page" xr:uid="{00000000-0004-0000-C700-000000000000}"/>
  </hyperlinks>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codeName="Sheet201"/>
  <dimension ref="A1:AA29"/>
  <sheetViews>
    <sheetView topLeftCell="A4" zoomScaleNormal="100" workbookViewId="0">
      <selection activeCell="K20" sqref="K20"/>
    </sheetView>
  </sheetViews>
  <sheetFormatPr defaultColWidth="9.26953125" defaultRowHeight="18" customHeight="1"/>
  <cols>
    <col min="1" max="1" width="33.7265625" style="13" customWidth="1"/>
    <col min="2" max="11" width="9.7265625" style="13" customWidth="1"/>
    <col min="12" max="12" width="10.453125" style="13" bestFit="1" customWidth="1"/>
    <col min="13" max="19" width="10.453125" style="13" customWidth="1"/>
    <col min="20" max="20" width="10.453125" style="13" bestFit="1" customWidth="1"/>
    <col min="21" max="25" width="10.453125" style="13" customWidth="1"/>
    <col min="26" max="16384" width="9.26953125" style="13"/>
  </cols>
  <sheetData>
    <row r="1" spans="1:27" s="18" customFormat="1" ht="18" customHeight="1">
      <c r="A1" s="18" t="s">
        <v>3159</v>
      </c>
    </row>
    <row r="2" spans="1:27" s="133" customFormat="1" ht="18" customHeight="1">
      <c r="A2" s="254"/>
      <c r="B2" s="1003"/>
      <c r="C2" s="1004"/>
      <c r="D2" s="1004"/>
      <c r="E2" s="1004"/>
      <c r="F2" s="1004"/>
      <c r="G2" s="1004"/>
      <c r="H2" s="1004"/>
      <c r="I2" s="1004"/>
      <c r="J2" s="1004"/>
      <c r="K2" s="1004"/>
      <c r="L2" s="1004"/>
      <c r="M2" s="1004"/>
      <c r="N2" s="1004"/>
      <c r="O2" s="1004"/>
      <c r="P2" s="1004"/>
      <c r="Q2" s="1004"/>
      <c r="R2" s="1004"/>
      <c r="S2" s="1004"/>
      <c r="T2" s="1004"/>
      <c r="U2" s="1004"/>
      <c r="V2" s="494"/>
      <c r="W2" s="494"/>
      <c r="X2" s="494"/>
      <c r="Y2" s="494"/>
    </row>
    <row r="3" spans="1:27" s="133" customFormat="1" ht="18" customHeight="1">
      <c r="A3" s="254" t="s">
        <v>14</v>
      </c>
      <c r="B3" s="34">
        <v>2002</v>
      </c>
      <c r="C3" s="34">
        <v>2003</v>
      </c>
      <c r="D3" s="34">
        <v>2004</v>
      </c>
      <c r="E3" s="34">
        <v>2005</v>
      </c>
      <c r="F3" s="34">
        <v>2006</v>
      </c>
      <c r="G3" s="34">
        <v>2007</v>
      </c>
      <c r="H3" s="34">
        <v>2008</v>
      </c>
      <c r="I3" s="34">
        <v>2009</v>
      </c>
      <c r="J3" s="34">
        <v>2010</v>
      </c>
      <c r="K3" s="34">
        <v>2011</v>
      </c>
      <c r="L3" s="34">
        <v>2012</v>
      </c>
      <c r="M3" s="34">
        <v>2013</v>
      </c>
      <c r="N3" s="34">
        <v>2014</v>
      </c>
      <c r="O3" s="34">
        <v>2015</v>
      </c>
      <c r="P3" s="34">
        <v>2016</v>
      </c>
      <c r="Q3" s="34">
        <v>2017</v>
      </c>
      <c r="R3" s="34">
        <v>2018</v>
      </c>
      <c r="S3" s="34">
        <v>2019</v>
      </c>
      <c r="T3" s="34">
        <v>2020</v>
      </c>
      <c r="U3" s="34">
        <v>2021</v>
      </c>
      <c r="V3" s="34">
        <v>2022</v>
      </c>
      <c r="W3" s="34">
        <v>2023</v>
      </c>
      <c r="X3" s="34">
        <v>2024</v>
      </c>
      <c r="Y3" s="34">
        <v>2025</v>
      </c>
      <c r="AA3" s="1" t="s">
        <v>528</v>
      </c>
    </row>
    <row r="4" spans="1:27" s="133" customFormat="1" ht="18" customHeight="1">
      <c r="A4" s="92" t="s">
        <v>13</v>
      </c>
      <c r="B4" s="748"/>
      <c r="C4" s="748"/>
      <c r="D4" s="748"/>
      <c r="E4" s="748"/>
      <c r="F4" s="748">
        <v>7458</v>
      </c>
      <c r="G4" s="748">
        <v>11700</v>
      </c>
      <c r="H4" s="748">
        <v>15942</v>
      </c>
      <c r="I4" s="748">
        <v>20000</v>
      </c>
      <c r="J4" s="748">
        <v>20000</v>
      </c>
      <c r="K4" s="748">
        <v>25000</v>
      </c>
      <c r="L4" s="748">
        <v>42344</v>
      </c>
      <c r="M4" s="748">
        <v>47704</v>
      </c>
      <c r="N4" s="617">
        <v>87750</v>
      </c>
      <c r="O4" s="617">
        <v>153571</v>
      </c>
      <c r="P4" s="617">
        <v>84724</v>
      </c>
      <c r="Q4" s="617">
        <v>96919</v>
      </c>
      <c r="R4" s="617">
        <v>109561</v>
      </c>
      <c r="S4" s="617">
        <v>119068</v>
      </c>
      <c r="T4" s="617">
        <v>230610</v>
      </c>
      <c r="U4" s="617">
        <v>272698</v>
      </c>
      <c r="V4" s="617">
        <v>275484</v>
      </c>
      <c r="W4" s="617">
        <v>137800</v>
      </c>
      <c r="X4" s="617">
        <v>137323</v>
      </c>
      <c r="Y4" s="617">
        <v>137323</v>
      </c>
    </row>
    <row r="5" spans="1:27" s="133" customFormat="1" ht="18" customHeight="1">
      <c r="A5" s="92" t="s">
        <v>12</v>
      </c>
      <c r="B5" s="748"/>
      <c r="C5" s="748"/>
      <c r="D5" s="748"/>
      <c r="E5" s="748">
        <v>1600</v>
      </c>
      <c r="F5" s="748">
        <v>1800</v>
      </c>
      <c r="G5" s="748">
        <v>3540</v>
      </c>
      <c r="H5" s="748">
        <v>8900</v>
      </c>
      <c r="I5" s="748">
        <v>10000</v>
      </c>
      <c r="J5" s="748">
        <v>11978</v>
      </c>
      <c r="K5" s="748">
        <v>15707</v>
      </c>
      <c r="L5" s="748">
        <v>18838</v>
      </c>
      <c r="M5" s="748">
        <v>21590</v>
      </c>
      <c r="N5" s="748">
        <v>27867</v>
      </c>
      <c r="O5" s="748">
        <v>36845</v>
      </c>
      <c r="P5" s="617">
        <v>59057</v>
      </c>
      <c r="Q5" s="617">
        <v>32434</v>
      </c>
      <c r="R5" s="617">
        <v>40044</v>
      </c>
      <c r="S5" s="617">
        <v>49295</v>
      </c>
      <c r="T5" s="617">
        <v>71898</v>
      </c>
      <c r="U5" s="617"/>
      <c r="V5" s="617">
        <v>47512</v>
      </c>
      <c r="W5" s="617">
        <v>132993</v>
      </c>
      <c r="X5" s="617">
        <v>21323</v>
      </c>
      <c r="Y5" s="617">
        <v>21411</v>
      </c>
      <c r="AA5" s="18"/>
    </row>
    <row r="6" spans="1:27" s="133" customFormat="1" ht="18" customHeight="1">
      <c r="A6" s="92" t="s">
        <v>483</v>
      </c>
      <c r="B6" s="748"/>
      <c r="C6" s="748"/>
      <c r="D6" s="748"/>
      <c r="E6" s="748"/>
      <c r="F6" s="748"/>
      <c r="G6" s="617">
        <v>82</v>
      </c>
      <c r="H6" s="617">
        <v>110</v>
      </c>
      <c r="I6" s="617">
        <v>66</v>
      </c>
      <c r="J6" s="617">
        <v>329</v>
      </c>
      <c r="K6" s="617">
        <v>400</v>
      </c>
      <c r="L6" s="617">
        <v>1233</v>
      </c>
      <c r="M6" s="617">
        <v>1300</v>
      </c>
      <c r="N6" s="617">
        <v>1583</v>
      </c>
      <c r="O6" s="617">
        <v>1600</v>
      </c>
      <c r="P6" s="617">
        <v>1634</v>
      </c>
      <c r="Q6" s="617">
        <v>1644</v>
      </c>
      <c r="R6" s="617">
        <v>1531</v>
      </c>
      <c r="S6" s="617">
        <v>1255</v>
      </c>
      <c r="T6" s="617">
        <v>912</v>
      </c>
      <c r="U6" s="617">
        <v>1196</v>
      </c>
      <c r="V6" s="617">
        <v>1150</v>
      </c>
      <c r="W6" s="617">
        <v>1830</v>
      </c>
      <c r="X6" s="617">
        <v>3299</v>
      </c>
      <c r="Y6" s="617"/>
      <c r="AA6" s="18"/>
    </row>
    <row r="7" spans="1:27" s="133" customFormat="1" ht="18" customHeight="1">
      <c r="A7" s="92" t="s">
        <v>89</v>
      </c>
      <c r="B7" s="748"/>
      <c r="C7" s="748">
        <v>1000</v>
      </c>
      <c r="D7" s="748">
        <v>1450</v>
      </c>
      <c r="E7" s="748">
        <v>1500</v>
      </c>
      <c r="F7" s="748">
        <v>1500</v>
      </c>
      <c r="G7" s="748">
        <v>1500</v>
      </c>
      <c r="H7" s="748">
        <v>1500</v>
      </c>
      <c r="I7" s="748">
        <v>6799</v>
      </c>
      <c r="J7" s="748"/>
      <c r="K7" s="748"/>
      <c r="L7" s="748"/>
      <c r="M7" s="617">
        <v>450</v>
      </c>
      <c r="N7" s="617">
        <v>500</v>
      </c>
      <c r="O7" s="617">
        <v>1000</v>
      </c>
      <c r="P7" s="617">
        <v>1000</v>
      </c>
      <c r="Q7" s="617">
        <v>1000</v>
      </c>
      <c r="R7" s="617">
        <v>4620</v>
      </c>
      <c r="S7" s="617">
        <v>11900</v>
      </c>
      <c r="T7" s="748"/>
      <c r="U7" s="748"/>
      <c r="V7" s="617">
        <v>12000</v>
      </c>
      <c r="W7" s="617">
        <v>33000</v>
      </c>
      <c r="X7" s="617">
        <v>23267</v>
      </c>
      <c r="Y7" s="617">
        <v>29053</v>
      </c>
    </row>
    <row r="8" spans="1:27" s="133" customFormat="1" ht="18" customHeight="1">
      <c r="A8" s="92" t="s">
        <v>482</v>
      </c>
      <c r="B8" s="748"/>
      <c r="C8" s="748"/>
      <c r="D8" s="748"/>
      <c r="E8" s="748"/>
      <c r="F8" s="748"/>
      <c r="G8" s="748"/>
      <c r="H8" s="748">
        <v>772</v>
      </c>
      <c r="I8" s="748">
        <v>1504</v>
      </c>
      <c r="J8" s="748">
        <v>1626</v>
      </c>
      <c r="K8" s="748">
        <v>2778</v>
      </c>
      <c r="L8" s="748">
        <v>3271</v>
      </c>
      <c r="M8" s="748">
        <v>5306</v>
      </c>
      <c r="N8" s="748">
        <v>5100</v>
      </c>
      <c r="O8" s="748">
        <v>5704</v>
      </c>
      <c r="P8" s="617">
        <v>7000</v>
      </c>
      <c r="Q8" s="617">
        <v>8000</v>
      </c>
      <c r="R8" s="748"/>
      <c r="S8" s="748"/>
      <c r="T8" s="748"/>
      <c r="U8" s="748"/>
      <c r="V8" s="617">
        <v>33310</v>
      </c>
      <c r="W8" s="617">
        <v>23763</v>
      </c>
      <c r="X8" s="617">
        <v>30941</v>
      </c>
      <c r="Y8" s="617">
        <v>31647</v>
      </c>
    </row>
    <row r="9" spans="1:27" s="133" customFormat="1" ht="18" customHeight="1">
      <c r="A9" s="92" t="s">
        <v>11</v>
      </c>
      <c r="B9" s="748">
        <v>0</v>
      </c>
      <c r="C9" s="748">
        <v>22</v>
      </c>
      <c r="D9" s="748">
        <v>40</v>
      </c>
      <c r="E9" s="748">
        <v>74</v>
      </c>
      <c r="F9" s="748">
        <v>102</v>
      </c>
      <c r="G9" s="748">
        <v>53</v>
      </c>
      <c r="H9" s="748">
        <v>38</v>
      </c>
      <c r="I9" s="748">
        <v>53</v>
      </c>
      <c r="J9" s="748">
        <v>53</v>
      </c>
      <c r="K9" s="748">
        <v>1047</v>
      </c>
      <c r="L9" s="748">
        <v>3303</v>
      </c>
      <c r="M9" s="748">
        <v>3373</v>
      </c>
      <c r="N9" s="748">
        <v>2341</v>
      </c>
      <c r="O9" s="748">
        <v>2338</v>
      </c>
      <c r="P9" s="617">
        <v>2230</v>
      </c>
      <c r="Q9" s="617">
        <v>4821</v>
      </c>
      <c r="R9" s="617">
        <v>5763</v>
      </c>
      <c r="S9" s="617">
        <v>4618</v>
      </c>
      <c r="T9" s="617">
        <v>5060</v>
      </c>
      <c r="U9" s="617">
        <v>14894</v>
      </c>
      <c r="V9" s="617">
        <v>7998</v>
      </c>
      <c r="W9" s="617">
        <v>9088</v>
      </c>
      <c r="X9" s="617">
        <v>8870</v>
      </c>
      <c r="Y9" s="617">
        <v>8869</v>
      </c>
    </row>
    <row r="10" spans="1:27" s="133" customFormat="1" ht="18" customHeight="1">
      <c r="A10" s="92" t="s">
        <v>10</v>
      </c>
      <c r="B10" s="748">
        <v>0</v>
      </c>
      <c r="C10" s="748">
        <v>0</v>
      </c>
      <c r="D10" s="748">
        <v>0</v>
      </c>
      <c r="E10" s="748">
        <v>6678</v>
      </c>
      <c r="F10" s="748">
        <v>6080</v>
      </c>
      <c r="G10" s="748">
        <v>7305</v>
      </c>
      <c r="H10" s="748">
        <v>708</v>
      </c>
      <c r="I10" s="748">
        <v>8406</v>
      </c>
      <c r="J10" s="748">
        <v>13600</v>
      </c>
      <c r="K10" s="748">
        <v>17719</v>
      </c>
      <c r="L10" s="748">
        <v>22350</v>
      </c>
      <c r="M10" s="748">
        <v>24009</v>
      </c>
      <c r="N10" s="748">
        <v>24835</v>
      </c>
      <c r="O10" s="748">
        <v>25112</v>
      </c>
      <c r="P10" s="617">
        <v>26385</v>
      </c>
      <c r="Q10" s="617">
        <v>25062</v>
      </c>
      <c r="R10" s="617">
        <v>27211</v>
      </c>
      <c r="S10" s="748"/>
      <c r="T10" s="748"/>
      <c r="U10" s="617">
        <v>30933</v>
      </c>
      <c r="V10" s="617">
        <v>30298</v>
      </c>
      <c r="W10" s="617">
        <v>32012</v>
      </c>
      <c r="X10" s="617">
        <v>38079</v>
      </c>
      <c r="Y10" s="617">
        <v>49263</v>
      </c>
    </row>
    <row r="11" spans="1:27" s="133" customFormat="1" ht="18" customHeight="1">
      <c r="A11" s="92" t="s">
        <v>9</v>
      </c>
      <c r="B11" s="748"/>
      <c r="C11" s="748">
        <v>69</v>
      </c>
      <c r="D11" s="748">
        <v>138</v>
      </c>
      <c r="E11" s="748">
        <v>404</v>
      </c>
      <c r="F11" s="748"/>
      <c r="G11" s="748">
        <v>934</v>
      </c>
      <c r="H11" s="748">
        <v>986</v>
      </c>
      <c r="I11" s="748">
        <v>1034</v>
      </c>
      <c r="J11" s="748">
        <v>1085</v>
      </c>
      <c r="K11" s="748">
        <v>1140</v>
      </c>
      <c r="L11" s="748">
        <v>1197</v>
      </c>
      <c r="M11" s="617">
        <v>8777</v>
      </c>
      <c r="N11" s="617">
        <v>8561</v>
      </c>
      <c r="O11" s="617">
        <v>5855</v>
      </c>
      <c r="P11" s="617">
        <v>8692</v>
      </c>
      <c r="Q11" s="617">
        <v>10816</v>
      </c>
      <c r="R11" s="617">
        <v>11358</v>
      </c>
      <c r="S11" s="617">
        <v>11358</v>
      </c>
      <c r="T11" s="617">
        <v>12255</v>
      </c>
      <c r="U11" s="617">
        <v>13480</v>
      </c>
      <c r="V11" s="617">
        <v>9456</v>
      </c>
      <c r="W11" s="617">
        <v>14893</v>
      </c>
      <c r="X11" s="617">
        <v>3133</v>
      </c>
      <c r="Y11" s="617">
        <v>20258</v>
      </c>
    </row>
    <row r="12" spans="1:27" s="133" customFormat="1" ht="18" customHeight="1">
      <c r="A12" s="92" t="s">
        <v>8</v>
      </c>
      <c r="B12" s="617">
        <v>300</v>
      </c>
      <c r="C12" s="617">
        <v>1200</v>
      </c>
      <c r="D12" s="617">
        <v>2800</v>
      </c>
      <c r="E12" s="617">
        <v>8300</v>
      </c>
      <c r="F12" s="617">
        <v>26000</v>
      </c>
      <c r="G12" s="617">
        <v>40600</v>
      </c>
      <c r="H12" s="617">
        <v>52500</v>
      </c>
      <c r="I12" s="617">
        <v>72800</v>
      </c>
      <c r="J12" s="617">
        <v>81000</v>
      </c>
      <c r="K12" s="617">
        <v>118200</v>
      </c>
      <c r="L12" s="617">
        <v>140800</v>
      </c>
      <c r="M12" s="617">
        <v>162400</v>
      </c>
      <c r="N12" s="617">
        <v>182000</v>
      </c>
      <c r="O12" s="617">
        <v>197400</v>
      </c>
      <c r="P12" s="617">
        <v>212600</v>
      </c>
      <c r="Q12" s="617">
        <v>246000</v>
      </c>
      <c r="R12" s="617">
        <v>274200</v>
      </c>
      <c r="S12" s="617">
        <v>307200</v>
      </c>
      <c r="T12" s="617">
        <v>323200</v>
      </c>
      <c r="U12" s="617">
        <v>328900</v>
      </c>
      <c r="V12" s="617">
        <v>334300</v>
      </c>
      <c r="W12" s="617">
        <v>342100</v>
      </c>
      <c r="X12" s="617">
        <v>355600</v>
      </c>
      <c r="Y12" s="748"/>
    </row>
    <row r="13" spans="1:27" s="133" customFormat="1" ht="18" customHeight="1">
      <c r="A13" s="92" t="s">
        <v>6</v>
      </c>
      <c r="B13" s="748"/>
      <c r="C13" s="748"/>
      <c r="D13" s="748"/>
      <c r="E13" s="748"/>
      <c r="F13" s="748"/>
      <c r="G13" s="748">
        <v>5743</v>
      </c>
      <c r="H13" s="748">
        <v>10191</v>
      </c>
      <c r="I13" s="748">
        <v>12502</v>
      </c>
      <c r="J13" s="748">
        <v>14633</v>
      </c>
      <c r="K13" s="748">
        <v>19248</v>
      </c>
      <c r="L13" s="748">
        <v>18342</v>
      </c>
      <c r="M13" s="748">
        <v>19287</v>
      </c>
      <c r="N13" s="748">
        <v>24721</v>
      </c>
      <c r="O13" s="748">
        <v>22298</v>
      </c>
      <c r="P13" s="617">
        <v>46599</v>
      </c>
      <c r="Q13" s="617">
        <v>61641</v>
      </c>
      <c r="R13" s="617">
        <v>70142</v>
      </c>
      <c r="S13" s="617">
        <v>69975</v>
      </c>
      <c r="T13" s="617" t="s">
        <v>484</v>
      </c>
      <c r="U13" s="617">
        <v>65495</v>
      </c>
      <c r="V13" s="748"/>
      <c r="W13" s="748"/>
      <c r="X13" s="748"/>
      <c r="Y13" s="748"/>
    </row>
    <row r="14" spans="1:27" s="133" customFormat="1" ht="18" customHeight="1">
      <c r="A14" s="92" t="s">
        <v>5</v>
      </c>
      <c r="B14" s="748"/>
      <c r="C14" s="748"/>
      <c r="D14" s="748"/>
      <c r="E14" s="748">
        <v>134</v>
      </c>
      <c r="F14" s="748">
        <v>198</v>
      </c>
      <c r="G14" s="748">
        <v>256</v>
      </c>
      <c r="H14" s="748">
        <v>320</v>
      </c>
      <c r="I14" s="748">
        <v>430</v>
      </c>
      <c r="J14" s="748">
        <v>9640</v>
      </c>
      <c r="K14" s="748">
        <v>18499</v>
      </c>
      <c r="L14" s="748">
        <v>26598</v>
      </c>
      <c r="M14" s="748">
        <v>29776</v>
      </c>
      <c r="N14" s="617">
        <v>41212</v>
      </c>
      <c r="O14" s="617">
        <v>70408</v>
      </c>
      <c r="P14" s="617">
        <v>64343</v>
      </c>
      <c r="Q14" s="617">
        <v>65779</v>
      </c>
      <c r="R14" s="617">
        <v>61968</v>
      </c>
      <c r="S14" s="617">
        <v>63314</v>
      </c>
      <c r="T14" s="617">
        <v>71063</v>
      </c>
      <c r="U14" s="617">
        <v>77249</v>
      </c>
      <c r="V14" s="617">
        <v>77006</v>
      </c>
      <c r="W14" s="617">
        <v>101779</v>
      </c>
      <c r="X14" s="617">
        <v>104303</v>
      </c>
      <c r="Y14" s="617">
        <v>94846</v>
      </c>
    </row>
    <row r="15" spans="1:27" s="133" customFormat="1" ht="18" customHeight="1">
      <c r="A15" s="92" t="s">
        <v>4</v>
      </c>
      <c r="B15" s="748">
        <v>0</v>
      </c>
      <c r="C15" s="748">
        <v>0</v>
      </c>
      <c r="D15" s="748">
        <v>349</v>
      </c>
      <c r="E15" s="748">
        <v>948</v>
      </c>
      <c r="F15" s="748">
        <v>2475</v>
      </c>
      <c r="G15" s="748">
        <v>2856</v>
      </c>
      <c r="H15" s="748">
        <v>2740</v>
      </c>
      <c r="I15" s="748">
        <v>3929</v>
      </c>
      <c r="J15" s="748">
        <v>6278</v>
      </c>
      <c r="K15" s="748">
        <v>9000</v>
      </c>
      <c r="L15" s="748">
        <v>10212</v>
      </c>
      <c r="M15" s="748">
        <v>12411</v>
      </c>
      <c r="N15" s="748">
        <v>11827</v>
      </c>
      <c r="O15" s="748">
        <v>13420</v>
      </c>
      <c r="P15" s="617">
        <v>14035</v>
      </c>
      <c r="Q15" s="617">
        <v>15221</v>
      </c>
      <c r="R15" s="617">
        <v>19689</v>
      </c>
      <c r="S15" s="617">
        <v>26974</v>
      </c>
      <c r="T15" s="617">
        <v>34966</v>
      </c>
      <c r="U15" s="617">
        <v>41280</v>
      </c>
      <c r="V15" s="617">
        <v>41280</v>
      </c>
      <c r="W15" s="617">
        <v>37924</v>
      </c>
      <c r="X15" s="617">
        <v>39383</v>
      </c>
      <c r="Y15" s="617">
        <v>41206</v>
      </c>
    </row>
    <row r="16" spans="1:27" s="133" customFormat="1" ht="18" customHeight="1">
      <c r="A16" s="92" t="s">
        <v>3</v>
      </c>
      <c r="B16" s="748">
        <v>2669</v>
      </c>
      <c r="C16" s="748">
        <v>20313</v>
      </c>
      <c r="D16" s="748">
        <v>60000</v>
      </c>
      <c r="E16" s="748">
        <v>165290</v>
      </c>
      <c r="F16" s="748">
        <v>335112</v>
      </c>
      <c r="G16" s="748">
        <v>378000</v>
      </c>
      <c r="H16" s="748">
        <v>426000</v>
      </c>
      <c r="I16" s="748">
        <v>481000</v>
      </c>
      <c r="J16" s="748">
        <v>743000</v>
      </c>
      <c r="K16" s="748">
        <v>907000</v>
      </c>
      <c r="L16" s="748">
        <v>1107200</v>
      </c>
      <c r="M16" s="617">
        <v>1615210</v>
      </c>
      <c r="N16" s="617">
        <v>1706313</v>
      </c>
      <c r="O16" s="617">
        <v>1409347</v>
      </c>
      <c r="P16" s="617">
        <v>1150770</v>
      </c>
      <c r="Q16" s="617">
        <v>1123189</v>
      </c>
      <c r="R16" s="617">
        <v>1107013</v>
      </c>
      <c r="S16" s="617">
        <v>1250356</v>
      </c>
      <c r="T16" s="617">
        <v>1303057</v>
      </c>
      <c r="U16" s="617">
        <v>1694648</v>
      </c>
      <c r="V16" s="617">
        <v>1694648</v>
      </c>
      <c r="W16" s="617">
        <v>1948062</v>
      </c>
      <c r="X16" s="617">
        <v>2152800</v>
      </c>
      <c r="Y16" s="617">
        <v>3423048</v>
      </c>
    </row>
    <row r="17" spans="1:25" s="133" customFormat="1" ht="18" customHeight="1">
      <c r="A17" s="92" t="s">
        <v>32</v>
      </c>
      <c r="B17" s="748"/>
      <c r="C17" s="748"/>
      <c r="D17" s="748"/>
      <c r="E17" s="748">
        <v>1495</v>
      </c>
      <c r="F17" s="748">
        <v>1795</v>
      </c>
      <c r="G17" s="748">
        <v>2154</v>
      </c>
      <c r="H17" s="748">
        <v>2585</v>
      </c>
      <c r="I17" s="748">
        <v>2841</v>
      </c>
      <c r="J17" s="748">
        <v>3150</v>
      </c>
      <c r="K17" s="617">
        <v>28268</v>
      </c>
      <c r="L17" s="617">
        <v>41325</v>
      </c>
      <c r="M17" s="617">
        <v>56425</v>
      </c>
      <c r="N17" s="617">
        <v>84600</v>
      </c>
      <c r="O17" s="617">
        <v>106000</v>
      </c>
      <c r="P17" s="617">
        <v>318474</v>
      </c>
      <c r="Q17" s="617">
        <v>763466</v>
      </c>
      <c r="R17" s="617">
        <v>861234</v>
      </c>
      <c r="S17" s="617">
        <v>1039655</v>
      </c>
      <c r="T17" s="617">
        <v>1084698</v>
      </c>
      <c r="U17" s="617">
        <v>1243047</v>
      </c>
      <c r="V17" s="617"/>
      <c r="W17" s="617"/>
      <c r="X17" s="617"/>
      <c r="Y17" s="617"/>
    </row>
    <row r="18" spans="1:25" s="133" customFormat="1" ht="18" customHeight="1">
      <c r="A18" s="92" t="s">
        <v>1</v>
      </c>
      <c r="B18" s="748">
        <v>48</v>
      </c>
      <c r="C18" s="748">
        <v>91</v>
      </c>
      <c r="D18" s="748">
        <v>250</v>
      </c>
      <c r="E18" s="748">
        <v>250</v>
      </c>
      <c r="F18" s="748">
        <v>2339</v>
      </c>
      <c r="G18" s="748">
        <v>4000</v>
      </c>
      <c r="H18" s="748">
        <v>5703</v>
      </c>
      <c r="I18" s="748">
        <v>10702</v>
      </c>
      <c r="J18" s="748">
        <v>10267</v>
      </c>
      <c r="K18" s="748">
        <v>15902</v>
      </c>
      <c r="L18" s="748">
        <v>14794</v>
      </c>
      <c r="M18" s="748">
        <v>10850</v>
      </c>
      <c r="N18" s="748">
        <v>21273</v>
      </c>
      <c r="O18" s="748">
        <v>23390</v>
      </c>
      <c r="P18" s="617">
        <v>31784</v>
      </c>
      <c r="Q18" s="617">
        <v>35912</v>
      </c>
      <c r="R18" s="617">
        <v>72228</v>
      </c>
      <c r="S18" s="617">
        <v>88891</v>
      </c>
      <c r="T18" s="617">
        <v>82317</v>
      </c>
      <c r="U18" s="617">
        <v>80611</v>
      </c>
      <c r="V18" s="617">
        <v>86446</v>
      </c>
      <c r="W18" s="617">
        <v>82254</v>
      </c>
      <c r="X18" s="617">
        <v>141093</v>
      </c>
      <c r="Y18" s="617">
        <v>168345</v>
      </c>
    </row>
    <row r="19" spans="1:25" s="133" customFormat="1" ht="18" customHeight="1">
      <c r="A19" s="92" t="s">
        <v>0</v>
      </c>
      <c r="B19" s="748">
        <v>2847</v>
      </c>
      <c r="C19" s="748">
        <v>6386</v>
      </c>
      <c r="D19" s="748">
        <v>8967</v>
      </c>
      <c r="E19" s="748">
        <v>10185</v>
      </c>
      <c r="F19" s="748">
        <v>10200</v>
      </c>
      <c r="G19" s="748">
        <v>15210</v>
      </c>
      <c r="H19" s="748">
        <v>18000</v>
      </c>
      <c r="I19" s="748">
        <v>29130</v>
      </c>
      <c r="J19" s="748">
        <v>33000</v>
      </c>
      <c r="K19" s="748">
        <v>34000</v>
      </c>
      <c r="L19" s="748">
        <v>71445</v>
      </c>
      <c r="M19" s="748">
        <v>75443</v>
      </c>
      <c r="N19" s="748">
        <v>79664.724599342153</v>
      </c>
      <c r="O19" s="748">
        <v>84123</v>
      </c>
      <c r="P19" s="760">
        <v>91607</v>
      </c>
      <c r="Q19" s="760">
        <v>117300</v>
      </c>
      <c r="R19" s="760">
        <v>141153</v>
      </c>
      <c r="S19" s="760">
        <v>151434</v>
      </c>
      <c r="T19" s="760">
        <v>164735</v>
      </c>
      <c r="U19" s="617">
        <v>195333</v>
      </c>
      <c r="V19" s="748">
        <v>189281</v>
      </c>
      <c r="W19" s="617">
        <v>269190</v>
      </c>
      <c r="X19" s="617">
        <v>319611</v>
      </c>
      <c r="Y19" s="617">
        <v>319611</v>
      </c>
    </row>
    <row r="21" spans="1:25" s="17" customFormat="1" ht="18" customHeight="1">
      <c r="A21" s="241" t="s">
        <v>3600</v>
      </c>
      <c r="B21" s="13"/>
      <c r="C21" s="13"/>
      <c r="D21" s="13"/>
      <c r="E21" s="13"/>
      <c r="F21" s="13"/>
      <c r="G21" s="13"/>
      <c r="H21" s="13"/>
      <c r="I21" s="13"/>
      <c r="J21" s="13"/>
      <c r="K21" s="13"/>
      <c r="L21" s="13"/>
      <c r="M21" s="13"/>
      <c r="N21" s="13"/>
      <c r="O21" s="13"/>
      <c r="P21" s="13"/>
      <c r="Q21" s="13"/>
      <c r="R21" s="13"/>
      <c r="S21" s="13"/>
      <c r="T21" s="13"/>
      <c r="U21" s="13"/>
      <c r="V21" s="13"/>
      <c r="W21" s="13"/>
      <c r="X21" s="13"/>
      <c r="Y21" s="13"/>
    </row>
    <row r="22" spans="1:25" s="17" customFormat="1" ht="18" customHeight="1">
      <c r="A22" s="241" t="s">
        <v>3327</v>
      </c>
      <c r="B22" s="13"/>
      <c r="C22" s="13"/>
      <c r="D22" s="13"/>
      <c r="E22" s="13"/>
      <c r="F22" s="13"/>
      <c r="G22" s="13"/>
      <c r="H22" s="13"/>
      <c r="I22" s="13"/>
      <c r="J22" s="13"/>
      <c r="K22" s="13"/>
      <c r="L22" s="13"/>
      <c r="M22" s="13"/>
      <c r="N22" s="13"/>
      <c r="O22" s="13"/>
      <c r="P22" s="13"/>
      <c r="Q22" s="13"/>
      <c r="R22" s="13"/>
      <c r="S22" s="13"/>
      <c r="T22" s="13"/>
      <c r="U22" s="13"/>
      <c r="V22" s="13"/>
      <c r="W22" s="13"/>
      <c r="X22" s="13"/>
      <c r="Y22" s="13"/>
    </row>
    <row r="23" spans="1:25" s="17" customFormat="1" ht="18" customHeight="1">
      <c r="A23" s="241" t="s">
        <v>544</v>
      </c>
      <c r="B23" s="13"/>
      <c r="C23" s="13"/>
      <c r="D23" s="13"/>
      <c r="E23" s="13"/>
      <c r="F23" s="13"/>
      <c r="G23" s="13"/>
      <c r="H23" s="13"/>
      <c r="I23" s="13"/>
      <c r="J23" s="13"/>
      <c r="K23" s="13"/>
      <c r="L23" s="13"/>
      <c r="M23" s="13"/>
      <c r="N23" s="13"/>
      <c r="O23" s="13"/>
      <c r="P23" s="13"/>
      <c r="Q23" s="13"/>
      <c r="R23" s="13"/>
      <c r="S23" s="13"/>
      <c r="T23" s="13"/>
      <c r="U23" s="13"/>
      <c r="V23" s="13"/>
      <c r="W23" s="13"/>
      <c r="X23" s="13"/>
      <c r="Y23" s="13"/>
    </row>
    <row r="24" spans="1:25" s="17" customFormat="1" ht="18" customHeight="1">
      <c r="A24" s="241" t="s">
        <v>547</v>
      </c>
      <c r="B24" s="13"/>
      <c r="C24" s="13"/>
      <c r="D24" s="13"/>
      <c r="E24" s="13"/>
      <c r="F24" s="13"/>
      <c r="G24" s="13"/>
      <c r="H24" s="13"/>
      <c r="I24" s="13"/>
      <c r="J24" s="13"/>
      <c r="K24" s="13"/>
      <c r="L24" s="13"/>
      <c r="M24" s="13"/>
      <c r="N24" s="13"/>
      <c r="O24" s="13"/>
      <c r="P24" s="13"/>
      <c r="Q24" s="13"/>
      <c r="R24" s="13"/>
      <c r="S24" s="13"/>
      <c r="T24" s="13"/>
      <c r="U24" s="13"/>
      <c r="V24" s="13"/>
      <c r="W24" s="13"/>
      <c r="X24" s="13"/>
      <c r="Y24" s="13"/>
    </row>
    <row r="25" spans="1:25" s="17" customFormat="1" ht="18" customHeight="1">
      <c r="A25" s="241" t="s">
        <v>2757</v>
      </c>
      <c r="B25" s="13"/>
      <c r="C25" s="13"/>
      <c r="D25" s="13"/>
      <c r="E25" s="13"/>
      <c r="F25" s="13"/>
      <c r="G25" s="13"/>
      <c r="H25" s="13"/>
      <c r="I25" s="13"/>
      <c r="J25" s="13"/>
      <c r="K25" s="13"/>
      <c r="L25" s="13"/>
      <c r="M25" s="13"/>
      <c r="N25" s="13"/>
      <c r="O25" s="13"/>
      <c r="P25" s="13"/>
      <c r="Q25" s="13"/>
      <c r="R25" s="13"/>
      <c r="S25" s="13"/>
      <c r="T25" s="13"/>
      <c r="U25" s="13"/>
      <c r="V25" s="13"/>
      <c r="W25" s="13"/>
      <c r="X25" s="13"/>
      <c r="Y25" s="13"/>
    </row>
    <row r="26" spans="1:25" ht="18" customHeight="1">
      <c r="A26" s="241" t="s">
        <v>2759</v>
      </c>
    </row>
    <row r="27" spans="1:25" ht="18" customHeight="1">
      <c r="A27" s="241" t="s">
        <v>2758</v>
      </c>
    </row>
    <row r="28" spans="1:25" ht="18" customHeight="1">
      <c r="A28" s="241" t="s">
        <v>2829</v>
      </c>
    </row>
    <row r="29" spans="1:25" ht="18" customHeight="1">
      <c r="A29" s="241" t="s">
        <v>2828</v>
      </c>
    </row>
  </sheetData>
  <mergeCells count="1">
    <mergeCell ref="B2:U2"/>
  </mergeCells>
  <hyperlinks>
    <hyperlink ref="AA3" location="Content!A1" display="Back to content page" xr:uid="{00000000-0004-0000-C800-000000000000}"/>
  </hyperlink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codeName="Sheet202"/>
  <dimension ref="A1:AB25"/>
  <sheetViews>
    <sheetView zoomScale="95" zoomScaleNormal="95" workbookViewId="0">
      <selection activeCell="L22" sqref="L22"/>
    </sheetView>
  </sheetViews>
  <sheetFormatPr defaultColWidth="9.26953125" defaultRowHeight="18" customHeight="1"/>
  <cols>
    <col min="1" max="1" width="34.453125" style="13" customWidth="1"/>
    <col min="2" max="10" width="9.26953125" style="13" bestFit="1" customWidth="1"/>
    <col min="11" max="24" width="9.26953125" style="13" customWidth="1"/>
    <col min="25" max="16384" width="9.26953125" style="13"/>
  </cols>
  <sheetData>
    <row r="1" spans="1:28" s="18" customFormat="1" ht="18" customHeight="1">
      <c r="A1" s="18" t="s">
        <v>3160</v>
      </c>
    </row>
    <row r="2" spans="1:28" s="133" customFormat="1" ht="18" customHeight="1">
      <c r="A2" s="254"/>
      <c r="B2" s="1005"/>
      <c r="C2" s="1006"/>
      <c r="D2" s="1006"/>
      <c r="E2" s="1006"/>
      <c r="F2" s="1006"/>
      <c r="G2" s="1006"/>
      <c r="H2" s="1006"/>
      <c r="I2" s="1006"/>
      <c r="J2" s="1006"/>
      <c r="K2" s="1006"/>
      <c r="L2" s="1006"/>
      <c r="M2" s="1006"/>
      <c r="N2" s="1006"/>
      <c r="O2" s="1006"/>
      <c r="P2" s="1006"/>
      <c r="Q2" s="1006"/>
      <c r="R2" s="1006"/>
      <c r="S2" s="1006"/>
      <c r="T2" s="1006"/>
      <c r="U2" s="1006"/>
      <c r="V2" s="494"/>
      <c r="W2" s="494"/>
      <c r="X2" s="494"/>
      <c r="Z2" s="243"/>
      <c r="AA2" s="243"/>
    </row>
    <row r="3" spans="1:28" s="133" customFormat="1" ht="18" customHeight="1">
      <c r="A3" s="254" t="s">
        <v>14</v>
      </c>
      <c r="B3" s="34">
        <v>2002</v>
      </c>
      <c r="C3" s="34">
        <v>2003</v>
      </c>
      <c r="D3" s="34">
        <v>2004</v>
      </c>
      <c r="E3" s="34">
        <v>2005</v>
      </c>
      <c r="F3" s="34">
        <v>2006</v>
      </c>
      <c r="G3" s="34">
        <v>2007</v>
      </c>
      <c r="H3" s="34">
        <v>2008</v>
      </c>
      <c r="I3" s="34">
        <v>2009</v>
      </c>
      <c r="J3" s="34">
        <v>2010</v>
      </c>
      <c r="K3" s="34">
        <v>2011</v>
      </c>
      <c r="L3" s="34">
        <v>2012</v>
      </c>
      <c r="M3" s="34">
        <v>2013</v>
      </c>
      <c r="N3" s="34">
        <v>2014</v>
      </c>
      <c r="O3" s="34">
        <v>2015</v>
      </c>
      <c r="P3" s="34">
        <v>2016</v>
      </c>
      <c r="Q3" s="34">
        <v>2017</v>
      </c>
      <c r="R3" s="34">
        <v>2018</v>
      </c>
      <c r="S3" s="34">
        <v>2019</v>
      </c>
      <c r="T3" s="34">
        <v>2020</v>
      </c>
      <c r="U3" s="34">
        <v>2021</v>
      </c>
      <c r="V3" s="34">
        <v>2022</v>
      </c>
      <c r="W3" s="34">
        <v>2023</v>
      </c>
      <c r="X3" s="34">
        <v>2024</v>
      </c>
      <c r="Z3" s="1" t="s">
        <v>528</v>
      </c>
    </row>
    <row r="4" spans="1:28" s="133" customFormat="1" ht="18" customHeight="1">
      <c r="A4" s="92" t="s">
        <v>13</v>
      </c>
      <c r="B4" s="757"/>
      <c r="C4" s="757"/>
      <c r="D4" s="757"/>
      <c r="E4" s="757"/>
      <c r="F4" s="757">
        <v>4.3843853800676597E-2</v>
      </c>
      <c r="G4" s="757">
        <v>6.6760370838453806E-2</v>
      </c>
      <c r="H4" s="757">
        <v>8.8380262872239906E-2</v>
      </c>
      <c r="I4" s="757">
        <v>0.107786990271955</v>
      </c>
      <c r="J4" s="757">
        <v>0.104811299832008</v>
      </c>
      <c r="K4" s="757">
        <v>0.12</v>
      </c>
      <c r="L4" s="757">
        <v>0.2</v>
      </c>
      <c r="M4" s="757">
        <v>0.22</v>
      </c>
      <c r="N4" s="757">
        <v>0.32570232300000002</v>
      </c>
      <c r="O4" s="757">
        <v>0.55074200900000003</v>
      </c>
      <c r="P4" s="757">
        <v>0.29374718700000002</v>
      </c>
      <c r="Q4" s="757">
        <v>0.32504866599999999</v>
      </c>
      <c r="R4" s="757">
        <v>0.35560453600000003</v>
      </c>
      <c r="S4" s="757">
        <v>0.37413007500000001</v>
      </c>
      <c r="T4" s="757">
        <v>0.70166156999999996</v>
      </c>
      <c r="U4" s="757">
        <v>0.84960588216967325</v>
      </c>
      <c r="V4" s="757">
        <v>0.387198433043346</v>
      </c>
      <c r="W4" s="757"/>
      <c r="X4" s="757"/>
      <c r="AA4" s="17"/>
      <c r="AB4" s="17"/>
    </row>
    <row r="5" spans="1:28" s="133" customFormat="1" ht="18" customHeight="1">
      <c r="A5" s="92" t="s">
        <v>12</v>
      </c>
      <c r="B5" s="757"/>
      <c r="C5" s="757"/>
      <c r="D5" s="757"/>
      <c r="E5" s="757">
        <v>8.5302715345371996E-2</v>
      </c>
      <c r="F5" s="757">
        <v>0.10420453729711955</v>
      </c>
      <c r="G5" s="757">
        <v>0.20493559001766845</v>
      </c>
      <c r="H5" s="757">
        <v>0.51523354552464662</v>
      </c>
      <c r="I5" s="757">
        <v>0.57891409609510858</v>
      </c>
      <c r="J5" s="757">
        <v>0.69342330430272103</v>
      </c>
      <c r="K5" s="757">
        <v>0.90930037073658709</v>
      </c>
      <c r="L5" s="757">
        <v>1.0905583742239657</v>
      </c>
      <c r="M5" s="757">
        <v>1.2498755334693394</v>
      </c>
      <c r="N5" s="757">
        <v>1.6132599115882391</v>
      </c>
      <c r="O5" s="757">
        <v>2</v>
      </c>
      <c r="P5" s="757">
        <v>2.7342127770000002</v>
      </c>
      <c r="Q5" s="757">
        <v>1.47087634</v>
      </c>
      <c r="R5" s="757">
        <v>1.776521383</v>
      </c>
      <c r="S5" s="757">
        <v>2.139821339</v>
      </c>
      <c r="T5" s="757">
        <v>3.0573726190000001</v>
      </c>
      <c r="U5" s="757">
        <v>8.4230178815915036</v>
      </c>
      <c r="V5" s="757">
        <v>4.2038614665421701</v>
      </c>
      <c r="W5" s="757"/>
      <c r="X5" s="757"/>
      <c r="Z5" s="18"/>
      <c r="AA5" s="17"/>
      <c r="AB5" s="17"/>
    </row>
    <row r="6" spans="1:28" s="133" customFormat="1" ht="18" customHeight="1">
      <c r="A6" s="92" t="s">
        <v>483</v>
      </c>
      <c r="B6" s="757"/>
      <c r="C6" s="757"/>
      <c r="D6" s="757"/>
      <c r="E6" s="757"/>
      <c r="F6" s="757"/>
      <c r="G6" s="757">
        <v>1.2780150000000001E-2</v>
      </c>
      <c r="H6" s="757">
        <v>1.6736936000000001E-2</v>
      </c>
      <c r="I6" s="757">
        <v>9.8031639999999996E-3</v>
      </c>
      <c r="J6" s="757">
        <v>4.7702452999999999E-2</v>
      </c>
      <c r="K6" s="757">
        <v>5.6611597999999999E-2</v>
      </c>
      <c r="L6" s="757">
        <v>0.17033421700000001</v>
      </c>
      <c r="M6" s="757">
        <v>0.175319115</v>
      </c>
      <c r="N6" s="757">
        <v>0.208456788</v>
      </c>
      <c r="O6" s="757">
        <v>0.20580789899999999</v>
      </c>
      <c r="P6" s="757">
        <v>0.205381653</v>
      </c>
      <c r="Q6" s="757">
        <v>0.20199240199999999</v>
      </c>
      <c r="R6" s="757">
        <v>0.18394323400000001</v>
      </c>
      <c r="S6" s="757">
        <v>0.14749331900000001</v>
      </c>
      <c r="T6" s="757">
        <v>0.104875684</v>
      </c>
      <c r="U6" s="757">
        <v>0.14381914381914382</v>
      </c>
      <c r="V6" s="757">
        <v>0.21869704364619399</v>
      </c>
      <c r="W6" s="757"/>
      <c r="X6" s="757"/>
      <c r="Z6" s="18"/>
      <c r="AA6" s="17"/>
      <c r="AB6" s="17"/>
    </row>
    <row r="7" spans="1:28" s="133" customFormat="1" ht="18" customHeight="1">
      <c r="A7" s="92" t="s">
        <v>89</v>
      </c>
      <c r="B7" s="757"/>
      <c r="C7" s="757"/>
      <c r="D7" s="757"/>
      <c r="E7" s="757"/>
      <c r="F7" s="757"/>
      <c r="G7" s="757"/>
      <c r="H7" s="757"/>
      <c r="I7" s="757">
        <v>1.05896327448702E-2</v>
      </c>
      <c r="J7" s="757">
        <v>0</v>
      </c>
      <c r="K7" s="757">
        <v>0</v>
      </c>
      <c r="L7" s="757">
        <v>0</v>
      </c>
      <c r="M7" s="757">
        <v>6.3061599999999997E-4</v>
      </c>
      <c r="N7" s="757">
        <v>6.7780599999999998E-4</v>
      </c>
      <c r="O7" s="757">
        <v>1.3115690000000001E-3</v>
      </c>
      <c r="P7" s="757">
        <v>1.2692109999999999E-3</v>
      </c>
      <c r="Q7" s="757">
        <v>1.2285200000000001E-3</v>
      </c>
      <c r="R7" s="757">
        <v>5.4955450000000001E-3</v>
      </c>
      <c r="S7" s="757">
        <v>1.3711167E-2</v>
      </c>
      <c r="T7" s="757"/>
      <c r="U7" s="757"/>
      <c r="V7" s="757">
        <v>3.3329895304132898E-2</v>
      </c>
      <c r="W7" s="757"/>
      <c r="X7" s="757"/>
      <c r="AA7" s="17"/>
      <c r="AB7" s="17"/>
    </row>
    <row r="8" spans="1:28" s="133" customFormat="1" ht="18" customHeight="1">
      <c r="A8" s="92" t="s">
        <v>482</v>
      </c>
      <c r="B8" s="757"/>
      <c r="C8" s="757"/>
      <c r="D8" s="757"/>
      <c r="E8" s="757"/>
      <c r="F8" s="757"/>
      <c r="G8" s="757"/>
      <c r="H8" s="757">
        <v>6.7110360031434099E-2</v>
      </c>
      <c r="I8" s="757">
        <v>0.12872909970941801</v>
      </c>
      <c r="J8" s="757">
        <v>0.13709302090289199</v>
      </c>
      <c r="K8" s="757">
        <v>0.2308593652614</v>
      </c>
      <c r="L8" s="757">
        <v>0.30277589307780811</v>
      </c>
      <c r="M8" s="757">
        <v>0.49114304147687249</v>
      </c>
      <c r="N8" s="757">
        <v>0.34</v>
      </c>
      <c r="O8" s="757">
        <v>0.56999999999999995</v>
      </c>
      <c r="P8" s="757">
        <v>0.62836793999999996</v>
      </c>
      <c r="Q8" s="757">
        <v>0.71123439200000005</v>
      </c>
      <c r="R8" s="757">
        <v>1.88473563202542</v>
      </c>
      <c r="S8" s="757">
        <v>2.0616220920937098</v>
      </c>
      <c r="T8" s="757">
        <v>2.3134615954703102</v>
      </c>
      <c r="U8" s="757">
        <v>2.5834730526868501</v>
      </c>
      <c r="V8" s="757">
        <v>2.2547787662170098</v>
      </c>
      <c r="W8" s="757"/>
      <c r="X8" s="757"/>
      <c r="AA8" s="17"/>
      <c r="AB8" s="17"/>
    </row>
    <row r="9" spans="1:28" s="133" customFormat="1" ht="18" customHeight="1">
      <c r="A9" s="92" t="s">
        <v>11</v>
      </c>
      <c r="B9" s="757"/>
      <c r="C9" s="757"/>
      <c r="D9" s="757"/>
      <c r="E9" s="757"/>
      <c r="F9" s="757"/>
      <c r="G9" s="757">
        <v>5.5362010000000001E-3</v>
      </c>
      <c r="H9" s="757">
        <v>7.0453399999999998E-3</v>
      </c>
      <c r="I9" s="757">
        <v>2.0099179000000002E-2</v>
      </c>
      <c r="J9" s="757">
        <v>2.0044288E-2</v>
      </c>
      <c r="K9" s="757">
        <v>6.6823436E-2</v>
      </c>
      <c r="L9" s="757">
        <v>8.1191309000000003E-2</v>
      </c>
      <c r="M9" s="757">
        <v>0.112150178</v>
      </c>
      <c r="N9" s="757">
        <v>7.3503323999999995E-2</v>
      </c>
      <c r="O9" s="757">
        <v>0.10014468</v>
      </c>
      <c r="P9" s="757">
        <v>0.107468326</v>
      </c>
      <c r="Q9" s="757">
        <v>0.23050067599999999</v>
      </c>
      <c r="R9" s="757">
        <v>0.27334456499999998</v>
      </c>
      <c r="S9" s="757">
        <v>0.21729024299999999</v>
      </c>
      <c r="T9" s="757">
        <v>0.23620036699999999</v>
      </c>
      <c r="U9" s="757">
        <v>0.7170919595570534</v>
      </c>
      <c r="V9" s="757">
        <v>0.394132081085043</v>
      </c>
      <c r="W9" s="757"/>
      <c r="X9" s="757"/>
      <c r="AA9" s="17"/>
      <c r="AB9" s="17"/>
    </row>
    <row r="10" spans="1:28" s="133" customFormat="1" ht="18" customHeight="1">
      <c r="A10" s="92" t="s">
        <v>10</v>
      </c>
      <c r="B10" s="757">
        <v>0</v>
      </c>
      <c r="C10" s="757">
        <v>0</v>
      </c>
      <c r="D10" s="757">
        <v>0</v>
      </c>
      <c r="E10" s="757">
        <v>3.8051282051282054E-2</v>
      </c>
      <c r="F10" s="757">
        <v>3.3687943262411348E-2</v>
      </c>
      <c r="G10" s="757">
        <v>3.9367320543220521E-2</v>
      </c>
      <c r="H10" s="757">
        <v>3.712248322147651E-3</v>
      </c>
      <c r="I10" s="757">
        <v>4.2885567062904952E-2</v>
      </c>
      <c r="J10" s="757">
        <v>4.388342766358852E-2</v>
      </c>
      <c r="K10" s="757">
        <v>5.2714145538972419E-2</v>
      </c>
      <c r="L10" s="757">
        <v>6.3862107886939759E-2</v>
      </c>
      <c r="M10" s="757">
        <v>6.4922400769125116E-2</v>
      </c>
      <c r="N10" s="757">
        <v>6.5463136310956585E-2</v>
      </c>
      <c r="O10" s="757">
        <v>9.7771370999999996E-2</v>
      </c>
      <c r="P10" s="757">
        <v>0.10598782</v>
      </c>
      <c r="Q10" s="757">
        <v>9.8011334000000006E-2</v>
      </c>
      <c r="R10" s="757">
        <v>0.10361235100000001</v>
      </c>
      <c r="S10" s="757"/>
      <c r="T10" s="757"/>
      <c r="U10" s="757">
        <v>0.10977805831421247</v>
      </c>
      <c r="V10" s="757">
        <v>0.11049005808984901</v>
      </c>
      <c r="W10" s="757"/>
      <c r="X10" s="757"/>
      <c r="AA10" s="17"/>
      <c r="AB10" s="17"/>
    </row>
    <row r="11" spans="1:28" s="133" customFormat="1" ht="18" customHeight="1">
      <c r="A11" s="92" t="s">
        <v>9</v>
      </c>
      <c r="B11" s="757"/>
      <c r="C11" s="757"/>
      <c r="D11" s="757"/>
      <c r="E11" s="757"/>
      <c r="F11" s="757"/>
      <c r="G11" s="757">
        <v>6.8730019359200699E-3</v>
      </c>
      <c r="H11" s="757">
        <v>7.0402859298600504E-3</v>
      </c>
      <c r="I11" s="757">
        <v>7.1595294098096597E-3</v>
      </c>
      <c r="J11" s="757">
        <v>7.2814682070629399E-3</v>
      </c>
      <c r="K11" s="757">
        <v>7.4117957298694302E-3</v>
      </c>
      <c r="L11" s="757">
        <v>7.5364474118725204E-3</v>
      </c>
      <c r="M11" s="757">
        <v>5.5412850999999999E-2</v>
      </c>
      <c r="N11" s="757">
        <v>5.2555158999999997E-2</v>
      </c>
      <c r="O11" s="757">
        <v>3.4965029000000002E-2</v>
      </c>
      <c r="P11" s="757">
        <v>5.0519430999999997E-2</v>
      </c>
      <c r="Q11" s="757">
        <v>6.1210412999999998E-2</v>
      </c>
      <c r="R11" s="757">
        <v>6.2601907999999998E-2</v>
      </c>
      <c r="S11" s="757">
        <v>6.0970284E-2</v>
      </c>
      <c r="T11" s="757">
        <v>6.4061844000000007E-2</v>
      </c>
      <c r="U11" s="757">
        <v>7.133029950259287E-2</v>
      </c>
      <c r="V11" s="757">
        <v>7.2667334695167896E-2</v>
      </c>
      <c r="W11" s="757"/>
      <c r="X11" s="757"/>
      <c r="AA11" s="17"/>
      <c r="AB11" s="17"/>
    </row>
    <row r="12" spans="1:28" s="133" customFormat="1" ht="18" customHeight="1">
      <c r="A12" s="92" t="s">
        <v>8</v>
      </c>
      <c r="B12" s="687">
        <v>0.02</v>
      </c>
      <c r="C12" s="687">
        <v>0.1</v>
      </c>
      <c r="D12" s="687">
        <v>0.2</v>
      </c>
      <c r="E12" s="687">
        <v>0.7</v>
      </c>
      <c r="F12" s="687">
        <v>2.1</v>
      </c>
      <c r="G12" s="687">
        <v>3.3</v>
      </c>
      <c r="H12" s="687">
        <v>4.2</v>
      </c>
      <c r="I12" s="687">
        <v>5.8</v>
      </c>
      <c r="J12" s="687">
        <v>6.5</v>
      </c>
      <c r="K12" s="687">
        <v>9.4</v>
      </c>
      <c r="L12" s="687">
        <v>11.2</v>
      </c>
      <c r="M12" s="687">
        <v>12.9</v>
      </c>
      <c r="N12" s="687">
        <v>14.4</v>
      </c>
      <c r="O12" s="687">
        <v>15.6</v>
      </c>
      <c r="P12" s="687">
        <v>16.8</v>
      </c>
      <c r="Q12" s="687">
        <v>19.399999999999999</v>
      </c>
      <c r="R12" s="687">
        <v>21.7</v>
      </c>
      <c r="S12" s="687">
        <v>24.3</v>
      </c>
      <c r="T12" s="687">
        <v>25.5</v>
      </c>
      <c r="U12" s="687">
        <v>26</v>
      </c>
      <c r="V12" s="687">
        <v>26.8</v>
      </c>
      <c r="W12" s="687">
        <v>27.4</v>
      </c>
      <c r="X12" s="687">
        <v>28.6</v>
      </c>
    </row>
    <row r="13" spans="1:28" s="133" customFormat="1" ht="18" customHeight="1">
      <c r="A13" s="92" t="s">
        <v>6</v>
      </c>
      <c r="B13" s="757"/>
      <c r="C13" s="757"/>
      <c r="D13" s="757"/>
      <c r="E13" s="757"/>
      <c r="F13" s="757"/>
      <c r="G13" s="757">
        <v>2.7834815805057221E-2</v>
      </c>
      <c r="H13" s="757">
        <v>4.8052782522989397E-2</v>
      </c>
      <c r="I13" s="757">
        <v>5.7341085341716086E-2</v>
      </c>
      <c r="J13" s="757">
        <v>6.5276699287470014E-2</v>
      </c>
      <c r="K13" s="757">
        <v>8.3506796055345126E-2</v>
      </c>
      <c r="L13" s="757">
        <v>7.7390070299566918E-2</v>
      </c>
      <c r="M13" s="757">
        <v>7.9155016606670778E-2</v>
      </c>
      <c r="N13" s="757">
        <v>0.140701253</v>
      </c>
      <c r="O13" s="757">
        <v>0.15742177700000001</v>
      </c>
      <c r="P13" s="757">
        <v>0.16744198299999999</v>
      </c>
      <c r="Q13" s="757">
        <v>0.21515920699999999</v>
      </c>
      <c r="R13" s="757">
        <v>0.237801704</v>
      </c>
      <c r="S13" s="757">
        <v>0.230438375</v>
      </c>
      <c r="T13" s="757"/>
      <c r="U13" s="757">
        <v>0.21242372108887048</v>
      </c>
      <c r="V13" s="757">
        <v>0.18243518149097601</v>
      </c>
      <c r="W13" s="757"/>
      <c r="X13" s="757"/>
      <c r="AA13" s="17"/>
    </row>
    <row r="14" spans="1:28" s="133" customFormat="1" ht="18" customHeight="1">
      <c r="A14" s="92" t="s">
        <v>5</v>
      </c>
      <c r="B14" s="757"/>
      <c r="C14" s="757"/>
      <c r="D14" s="757">
        <v>0</v>
      </c>
      <c r="E14" s="757">
        <v>6.4424594617854001E-3</v>
      </c>
      <c r="F14" s="757">
        <v>9.3455605991165092E-3</v>
      </c>
      <c r="G14" s="757">
        <v>1.18574292352329E-2</v>
      </c>
      <c r="H14" s="757">
        <v>1.45426649978959E-2</v>
      </c>
      <c r="I14" s="757">
        <v>1.9178636960890699E-2</v>
      </c>
      <c r="J14" s="757">
        <v>0.43</v>
      </c>
      <c r="K14" s="757">
        <v>0.83</v>
      </c>
      <c r="L14" s="757">
        <v>1.18</v>
      </c>
      <c r="M14" s="757">
        <v>1.6001733600000001</v>
      </c>
      <c r="N14" s="757">
        <v>1.8127730740000001</v>
      </c>
      <c r="O14" s="757">
        <v>3.0415084170000002</v>
      </c>
      <c r="P14" s="757">
        <v>2.7286598550000001</v>
      </c>
      <c r="Q14" s="757">
        <v>2.737788085</v>
      </c>
      <c r="R14" s="757">
        <v>2.5310613360000001</v>
      </c>
      <c r="S14" s="757">
        <v>2.5381133920000001</v>
      </c>
      <c r="T14" s="757">
        <v>2.7967594220000001</v>
      </c>
      <c r="U14" s="757">
        <v>3.029372549019608</v>
      </c>
      <c r="V14" s="757">
        <v>3.7533521463865398</v>
      </c>
      <c r="W14" s="757"/>
      <c r="X14" s="757"/>
      <c r="AA14" s="17"/>
    </row>
    <row r="15" spans="1:28" s="133" customFormat="1" ht="18" customHeight="1">
      <c r="A15" s="92" t="s">
        <v>4</v>
      </c>
      <c r="B15" s="757">
        <v>0</v>
      </c>
      <c r="C15" s="757">
        <v>0</v>
      </c>
      <c r="D15" s="757">
        <v>0.42235964710580798</v>
      </c>
      <c r="E15" s="757">
        <v>1.1351526109707499</v>
      </c>
      <c r="F15" s="757">
        <v>2.9362565398441101</v>
      </c>
      <c r="G15" s="757">
        <v>3.3609885260370702</v>
      </c>
      <c r="H15" s="757">
        <v>3.2021316379955098</v>
      </c>
      <c r="I15" s="757">
        <v>4.5644117612890502</v>
      </c>
      <c r="J15" s="757">
        <v>7.2562934880602903</v>
      </c>
      <c r="K15" s="757">
        <v>10.359235258232699</v>
      </c>
      <c r="L15" s="757">
        <v>11.7151739723984</v>
      </c>
      <c r="M15" s="757">
        <v>13.642209398186314</v>
      </c>
      <c r="N15" s="757">
        <v>13.000274800769443</v>
      </c>
      <c r="O15" s="757">
        <v>14.41</v>
      </c>
      <c r="P15" s="757">
        <v>14.66408944</v>
      </c>
      <c r="Q15" s="757">
        <v>15.786471410000001</v>
      </c>
      <c r="R15" s="757">
        <v>20.277869330000001</v>
      </c>
      <c r="S15" s="757">
        <v>27.59799057</v>
      </c>
      <c r="T15" s="757">
        <v>35.553702710000003</v>
      </c>
      <c r="U15" s="757">
        <v>41.588587317898813</v>
      </c>
      <c r="V15" s="757">
        <v>34.956776638846897</v>
      </c>
      <c r="W15" s="757"/>
      <c r="X15" s="757"/>
      <c r="AA15" s="17"/>
    </row>
    <row r="16" spans="1:28" s="133" customFormat="1" ht="18" customHeight="1">
      <c r="A16" s="92" t="s">
        <v>3</v>
      </c>
      <c r="B16" s="757">
        <v>0.01</v>
      </c>
      <c r="C16" s="757">
        <v>0.04</v>
      </c>
      <c r="D16" s="757">
        <v>0.13</v>
      </c>
      <c r="E16" s="757">
        <v>0.35</v>
      </c>
      <c r="F16" s="757">
        <v>0.69</v>
      </c>
      <c r="G16" s="757">
        <v>0.77</v>
      </c>
      <c r="H16" s="757">
        <v>0.86</v>
      </c>
      <c r="I16" s="757">
        <v>0.97</v>
      </c>
      <c r="J16" s="757">
        <v>1.48</v>
      </c>
      <c r="K16" s="757">
        <v>1.8</v>
      </c>
      <c r="L16" s="757">
        <v>2.1800000000000002</v>
      </c>
      <c r="M16" s="757">
        <v>3.0085614020000002</v>
      </c>
      <c r="N16" s="757">
        <v>3.128313254</v>
      </c>
      <c r="O16" s="757">
        <v>2.54457383</v>
      </c>
      <c r="P16" s="757">
        <v>2.0473549100000001</v>
      </c>
      <c r="Q16" s="757">
        <v>1.970169807</v>
      </c>
      <c r="R16" s="757">
        <v>1.9154953589999999</v>
      </c>
      <c r="S16" s="757">
        <v>2.1352338450000001</v>
      </c>
      <c r="T16" s="757">
        <v>2.19707601</v>
      </c>
      <c r="U16" s="757">
        <v>2.8176978201952014</v>
      </c>
      <c r="V16" s="757">
        <v>3.25252235683159</v>
      </c>
      <c r="W16" s="757"/>
      <c r="X16" s="757"/>
      <c r="AA16" s="17"/>
    </row>
    <row r="17" spans="1:27" s="133" customFormat="1" ht="18" customHeight="1">
      <c r="A17" s="92" t="s">
        <v>32</v>
      </c>
      <c r="B17" s="757"/>
      <c r="C17" s="757"/>
      <c r="D17" s="757"/>
      <c r="E17" s="757">
        <v>3.85001435965222E-3</v>
      </c>
      <c r="F17" s="757">
        <v>4.4960865136215496E-3</v>
      </c>
      <c r="G17" s="757">
        <v>5.2449359522462498E-3</v>
      </c>
      <c r="H17" s="757">
        <v>6.1157858558883796E-3</v>
      </c>
      <c r="I17" s="757">
        <v>6.5273224619985101E-3</v>
      </c>
      <c r="J17" s="757">
        <v>7.02478562918864E-3</v>
      </c>
      <c r="K17" s="757">
        <v>7.5727275012859602E-3</v>
      </c>
      <c r="L17" s="757">
        <v>8.1835864660014905E-3</v>
      </c>
      <c r="M17" s="757">
        <v>8.7869665216575524E-3</v>
      </c>
      <c r="N17" s="757">
        <v>0.01</v>
      </c>
      <c r="O17" s="757">
        <v>0.205894675</v>
      </c>
      <c r="P17" s="757">
        <v>0.600336706</v>
      </c>
      <c r="Q17" s="757">
        <v>1.39674582</v>
      </c>
      <c r="R17" s="757">
        <v>1.529357877</v>
      </c>
      <c r="S17" s="757">
        <v>1.792339801</v>
      </c>
      <c r="T17" s="757">
        <v>1.8158737760000001</v>
      </c>
      <c r="U17" s="757">
        <v>2.0911930957908549</v>
      </c>
      <c r="V17" s="757">
        <v>2.0639869938734399</v>
      </c>
      <c r="W17" s="757"/>
      <c r="X17" s="757"/>
      <c r="AA17" s="17"/>
    </row>
    <row r="18" spans="1:27" s="133" customFormat="1" ht="17.649999999999999" customHeight="1">
      <c r="A18" s="92" t="s">
        <v>1</v>
      </c>
      <c r="B18" s="757">
        <v>4.48872026678709E-4</v>
      </c>
      <c r="C18" s="757">
        <v>8.3194211584455705E-4</v>
      </c>
      <c r="D18" s="757">
        <v>2.23365416350456E-3</v>
      </c>
      <c r="E18" s="757">
        <v>2.1810507691911699E-3</v>
      </c>
      <c r="F18" s="757">
        <v>1.9906205093486399E-2</v>
      </c>
      <c r="G18" s="757">
        <v>3.31801956702499E-2</v>
      </c>
      <c r="H18" s="757">
        <v>4.6067679665566297E-2</v>
      </c>
      <c r="I18" s="757">
        <v>8.4110449862799794E-2</v>
      </c>
      <c r="J18" s="757">
        <v>7.8442488369623295E-2</v>
      </c>
      <c r="K18" s="757">
        <v>0.118011490795631</v>
      </c>
      <c r="L18" s="757">
        <v>0.10655755357571001</v>
      </c>
      <c r="M18" s="757">
        <v>7.9308378312513569E-2</v>
      </c>
      <c r="N18" s="757">
        <v>0.14117315401982478</v>
      </c>
      <c r="O18" s="757">
        <v>0.14729811900000001</v>
      </c>
      <c r="P18" s="757">
        <v>0.194237673</v>
      </c>
      <c r="Q18" s="757">
        <v>0.213082084</v>
      </c>
      <c r="R18" s="757">
        <v>0.41625873400000002</v>
      </c>
      <c r="S18" s="757">
        <v>0.49768126499999998</v>
      </c>
      <c r="T18" s="757">
        <v>0.44776545600000001</v>
      </c>
      <c r="U18" s="757">
        <v>0.43809002293191573</v>
      </c>
      <c r="V18" s="757">
        <v>0.2612766729130146</v>
      </c>
      <c r="W18" s="757"/>
      <c r="X18" s="757"/>
    </row>
    <row r="19" spans="1:27" s="133" customFormat="1" ht="18" customHeight="1">
      <c r="A19" s="92" t="s">
        <v>0</v>
      </c>
      <c r="B19" s="687">
        <v>2.25812753399862E-2</v>
      </c>
      <c r="C19" s="687">
        <v>5.0630478691910098E-2</v>
      </c>
      <c r="D19" s="687">
        <v>7.1178659705917094E-2</v>
      </c>
      <c r="E19" s="687">
        <v>8.1021831266805996E-2</v>
      </c>
      <c r="F19" s="687">
        <v>8.1406870340803503E-2</v>
      </c>
      <c r="G19" s="759">
        <v>0.121862843009652</v>
      </c>
      <c r="H19" s="759">
        <v>0.14456039705279899</v>
      </c>
      <c r="I19" s="759">
        <v>0.23352588329381599</v>
      </c>
      <c r="J19" s="759">
        <v>0.26249946903516502</v>
      </c>
      <c r="K19" s="759">
        <v>0.26657513208405798</v>
      </c>
      <c r="L19" s="759">
        <v>0.54899929136098202</v>
      </c>
      <c r="M19" s="759">
        <v>0.6</v>
      </c>
      <c r="N19" s="759">
        <v>0.65573855133319314</v>
      </c>
      <c r="O19" s="759">
        <v>0.64</v>
      </c>
      <c r="P19" s="759">
        <v>0.69</v>
      </c>
      <c r="Q19" s="759">
        <v>0.89</v>
      </c>
      <c r="R19" s="759">
        <v>1.07</v>
      </c>
      <c r="S19" s="759">
        <v>1.1499999999999999</v>
      </c>
      <c r="T19" s="759">
        <v>1.25</v>
      </c>
      <c r="U19" s="757">
        <v>1.29</v>
      </c>
      <c r="V19" s="757">
        <v>1.2469942807088672</v>
      </c>
      <c r="W19" s="757">
        <v>1.7734394388449974</v>
      </c>
      <c r="X19" s="757">
        <v>2.1056159310846931</v>
      </c>
      <c r="AA19" s="17"/>
    </row>
    <row r="20" spans="1:27" s="133" customFormat="1" ht="18" customHeight="1">
      <c r="A20" s="258"/>
    </row>
    <row r="21" spans="1:27" s="17" customFormat="1" ht="18" customHeight="1">
      <c r="A21" s="241" t="s">
        <v>3601</v>
      </c>
      <c r="B21" s="13"/>
      <c r="C21" s="13"/>
      <c r="D21" s="13"/>
      <c r="E21" s="13"/>
      <c r="F21" s="13"/>
      <c r="G21" s="13"/>
      <c r="H21" s="13"/>
      <c r="I21" s="13"/>
      <c r="J21" s="13"/>
      <c r="K21" s="13"/>
      <c r="L21" s="13"/>
      <c r="M21" s="13"/>
      <c r="N21" s="13"/>
      <c r="O21" s="13"/>
      <c r="P21" s="13"/>
      <c r="Q21" s="13"/>
      <c r="R21" s="13"/>
      <c r="S21" s="13"/>
      <c r="T21" s="13"/>
      <c r="U21" s="13"/>
      <c r="V21" s="13"/>
      <c r="W21" s="13"/>
      <c r="X21" s="13"/>
    </row>
    <row r="22" spans="1:27" s="17" customFormat="1" ht="18" customHeight="1">
      <c r="A22" s="241"/>
      <c r="B22" s="13"/>
      <c r="C22" s="13"/>
      <c r="D22" s="13"/>
      <c r="E22" s="13"/>
      <c r="F22" s="13"/>
      <c r="G22" s="13"/>
      <c r="H22" s="13"/>
      <c r="I22" s="13"/>
      <c r="J22" s="13"/>
      <c r="K22" s="13"/>
      <c r="L22" s="13"/>
      <c r="M22" s="13"/>
      <c r="N22" s="13"/>
      <c r="O22" s="13"/>
      <c r="P22" s="13"/>
      <c r="Q22" s="13"/>
      <c r="R22" s="13"/>
      <c r="S22" s="13"/>
      <c r="T22" s="13"/>
      <c r="U22" s="13"/>
      <c r="V22" s="13"/>
      <c r="W22" s="13"/>
      <c r="X22" s="13"/>
    </row>
    <row r="23" spans="1:27" ht="18" customHeight="1">
      <c r="A23" s="241" t="s">
        <v>554</v>
      </c>
    </row>
    <row r="24" spans="1:27" ht="18" customHeight="1">
      <c r="A24" s="241" t="s">
        <v>2602</v>
      </c>
    </row>
    <row r="25" spans="1:27" ht="18" customHeight="1">
      <c r="A25" s="241" t="s">
        <v>2755</v>
      </c>
    </row>
  </sheetData>
  <mergeCells count="1">
    <mergeCell ref="B2:U2"/>
  </mergeCells>
  <hyperlinks>
    <hyperlink ref="Z3" location="Content!A1" display="Back to content page" xr:uid="{00000000-0004-0000-C900-000000000000}"/>
  </hyperlinks>
  <pageMargins left="0.7" right="0.7" top="0.75" bottom="0.75" header="0.3" footer="0.3"/>
  <pageSetup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codeName="Sheet203"/>
  <dimension ref="A1:AC26"/>
  <sheetViews>
    <sheetView topLeftCell="A10" zoomScale="89" zoomScaleNormal="89" workbookViewId="0">
      <selection activeCell="K22" sqref="K22"/>
    </sheetView>
  </sheetViews>
  <sheetFormatPr defaultColWidth="9.26953125" defaultRowHeight="18" customHeight="1"/>
  <cols>
    <col min="1" max="1" width="33.26953125" style="13" customWidth="1"/>
    <col min="2" max="27" width="10.7265625" style="13" customWidth="1"/>
    <col min="28" max="16384" width="9.26953125" style="13"/>
  </cols>
  <sheetData>
    <row r="1" spans="1:29" s="18" customFormat="1" ht="18" customHeight="1">
      <c r="A1" s="18" t="s">
        <v>3161</v>
      </c>
    </row>
    <row r="2" spans="1:29" s="133" customFormat="1" ht="18" customHeight="1">
      <c r="A2" s="1007"/>
      <c r="B2" s="1005" t="s">
        <v>479</v>
      </c>
      <c r="C2" s="1006"/>
      <c r="D2" s="1006"/>
      <c r="E2" s="1006"/>
      <c r="F2" s="1006"/>
      <c r="G2" s="1006"/>
      <c r="H2" s="1006"/>
      <c r="I2" s="1006"/>
      <c r="J2" s="1006"/>
      <c r="K2" s="1006"/>
      <c r="L2" s="1006"/>
      <c r="M2" s="1006"/>
      <c r="N2" s="1006"/>
      <c r="O2" s="1006"/>
      <c r="P2" s="1006"/>
      <c r="Q2" s="1006"/>
      <c r="R2" s="1006"/>
      <c r="S2" s="1006"/>
      <c r="T2" s="1006"/>
      <c r="U2" s="1006"/>
      <c r="V2" s="1006"/>
      <c r="W2" s="1006"/>
      <c r="X2" s="494"/>
      <c r="Y2" s="494"/>
      <c r="Z2" s="494"/>
      <c r="AA2" s="494"/>
    </row>
    <row r="3" spans="1:29" s="133" customFormat="1" ht="18" customHeight="1">
      <c r="A3" s="1007"/>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34">
        <v>2023</v>
      </c>
      <c r="Z3" s="34">
        <v>2024</v>
      </c>
      <c r="AA3" s="34">
        <v>2025</v>
      </c>
      <c r="AC3" s="1" t="s">
        <v>528</v>
      </c>
    </row>
    <row r="4" spans="1:29" s="133" customFormat="1" ht="18" customHeight="1">
      <c r="A4" s="92" t="s">
        <v>13</v>
      </c>
      <c r="B4" s="748"/>
      <c r="C4" s="748"/>
      <c r="D4" s="748">
        <v>9000</v>
      </c>
      <c r="E4" s="748"/>
      <c r="F4" s="748">
        <v>40863</v>
      </c>
      <c r="G4" s="748">
        <v>45000</v>
      </c>
      <c r="H4" s="748">
        <v>95000</v>
      </c>
      <c r="I4" s="748">
        <v>100000</v>
      </c>
      <c r="J4" s="748">
        <v>107000</v>
      </c>
      <c r="K4" s="748">
        <v>320000</v>
      </c>
      <c r="L4" s="748"/>
      <c r="M4" s="748"/>
      <c r="N4" s="748"/>
      <c r="O4" s="748"/>
      <c r="P4" s="748"/>
      <c r="Q4" s="748"/>
      <c r="R4" s="748"/>
      <c r="S4" s="748"/>
      <c r="T4" s="748"/>
      <c r="U4" s="748"/>
      <c r="V4" s="748">
        <v>101031</v>
      </c>
      <c r="W4" s="748">
        <v>275484</v>
      </c>
      <c r="X4" s="748">
        <v>275484</v>
      </c>
      <c r="Y4" s="748">
        <v>137800</v>
      </c>
      <c r="Z4" s="748">
        <v>137323</v>
      </c>
      <c r="AA4" s="748">
        <v>137323</v>
      </c>
    </row>
    <row r="5" spans="1:29" s="133" customFormat="1" ht="18" customHeight="1">
      <c r="A5" s="92" t="s">
        <v>12</v>
      </c>
      <c r="B5" s="748">
        <v>46583</v>
      </c>
      <c r="C5" s="748">
        <v>57653</v>
      </c>
      <c r="D5" s="748">
        <v>56588</v>
      </c>
      <c r="E5" s="748">
        <v>56662</v>
      </c>
      <c r="F5" s="748">
        <v>56474</v>
      </c>
      <c r="G5" s="748">
        <v>56312</v>
      </c>
      <c r="H5" s="748">
        <v>74627</v>
      </c>
      <c r="I5" s="748">
        <v>92751</v>
      </c>
      <c r="J5" s="748">
        <v>111014</v>
      </c>
      <c r="K5" s="748">
        <v>110600</v>
      </c>
      <c r="L5" s="748">
        <v>140360</v>
      </c>
      <c r="M5" s="748">
        <v>254649</v>
      </c>
      <c r="N5" s="748">
        <v>591252</v>
      </c>
      <c r="O5" s="748"/>
      <c r="P5" s="748"/>
      <c r="Q5" s="748"/>
      <c r="R5" s="748"/>
      <c r="S5" s="748"/>
      <c r="T5" s="748"/>
      <c r="U5" s="748"/>
      <c r="V5" s="748">
        <v>55376</v>
      </c>
      <c r="W5" s="748">
        <v>47512</v>
      </c>
      <c r="X5" s="748">
        <v>47512</v>
      </c>
      <c r="Y5" s="748">
        <v>132993</v>
      </c>
      <c r="Z5" s="748"/>
      <c r="AA5" s="748">
        <v>21411</v>
      </c>
    </row>
    <row r="6" spans="1:29" s="133" customFormat="1" ht="18" customHeight="1">
      <c r="A6" s="92" t="s">
        <v>483</v>
      </c>
      <c r="B6" s="748"/>
      <c r="C6" s="748"/>
      <c r="D6" s="748"/>
      <c r="E6" s="748"/>
      <c r="F6" s="748"/>
      <c r="G6" s="748"/>
      <c r="H6" s="748"/>
      <c r="I6" s="748"/>
      <c r="J6" s="748"/>
      <c r="K6" s="748"/>
      <c r="L6" s="748"/>
      <c r="M6" s="748"/>
      <c r="N6" s="748"/>
      <c r="O6" s="748"/>
      <c r="P6" s="748"/>
      <c r="Q6" s="748"/>
      <c r="R6" s="748"/>
      <c r="S6" s="748"/>
      <c r="T6" s="748"/>
      <c r="U6" s="748"/>
      <c r="V6" s="748"/>
      <c r="W6" s="748"/>
      <c r="X6" s="748"/>
      <c r="Y6" s="748">
        <v>1669</v>
      </c>
      <c r="Z6" s="748"/>
      <c r="AA6" s="748"/>
    </row>
    <row r="7" spans="1:29" s="133" customFormat="1" ht="18" customHeight="1">
      <c r="A7" s="92" t="s">
        <v>89</v>
      </c>
      <c r="B7" s="748"/>
      <c r="C7" s="748"/>
      <c r="D7" s="748">
        <v>6040</v>
      </c>
      <c r="E7" s="748">
        <v>12000</v>
      </c>
      <c r="F7" s="748">
        <v>17000</v>
      </c>
      <c r="G7" s="748">
        <v>24000</v>
      </c>
      <c r="H7" s="748">
        <v>33800</v>
      </c>
      <c r="I7" s="748">
        <v>47590</v>
      </c>
      <c r="J7" s="748">
        <v>67034</v>
      </c>
      <c r="K7" s="748">
        <v>40000</v>
      </c>
      <c r="L7" s="748">
        <v>30000</v>
      </c>
      <c r="M7" s="748">
        <v>20000</v>
      </c>
      <c r="N7" s="748">
        <v>15000</v>
      </c>
      <c r="O7" s="748">
        <v>12000</v>
      </c>
      <c r="P7" s="748"/>
      <c r="Q7" s="748"/>
      <c r="R7" s="748"/>
      <c r="S7" s="748"/>
      <c r="T7" s="748"/>
      <c r="U7" s="748"/>
      <c r="V7" s="748">
        <v>10000</v>
      </c>
      <c r="W7" s="748">
        <v>12000</v>
      </c>
      <c r="X7" s="748">
        <v>12000</v>
      </c>
      <c r="Y7" s="748">
        <v>33000</v>
      </c>
      <c r="Z7" s="748">
        <v>18939</v>
      </c>
      <c r="AA7" s="748">
        <v>29053</v>
      </c>
    </row>
    <row r="8" spans="1:29" s="133" customFormat="1" ht="18" customHeight="1">
      <c r="A8" s="92" t="s">
        <v>482</v>
      </c>
      <c r="B8" s="748">
        <v>5000</v>
      </c>
      <c r="C8" s="748">
        <v>6500</v>
      </c>
      <c r="D8" s="748">
        <v>10000</v>
      </c>
      <c r="E8" s="748">
        <v>14000</v>
      </c>
      <c r="F8" s="748">
        <v>18000</v>
      </c>
      <c r="G8" s="748">
        <v>20500</v>
      </c>
      <c r="H8" s="748">
        <v>21000</v>
      </c>
      <c r="I8" s="748"/>
      <c r="J8" s="748"/>
      <c r="K8" s="748"/>
      <c r="L8" s="748"/>
      <c r="M8" s="748"/>
      <c r="N8" s="748"/>
      <c r="O8" s="748">
        <v>1047</v>
      </c>
      <c r="P8" s="748"/>
      <c r="Q8" s="748"/>
      <c r="R8" s="748"/>
      <c r="S8" s="748"/>
      <c r="T8" s="748"/>
      <c r="U8" s="748"/>
      <c r="V8" s="748">
        <v>19005</v>
      </c>
      <c r="W8" s="748">
        <v>19731</v>
      </c>
      <c r="X8" s="748">
        <v>33310</v>
      </c>
      <c r="Y8" s="748">
        <v>27109</v>
      </c>
      <c r="Z8" s="748">
        <v>34007</v>
      </c>
      <c r="AA8" s="748">
        <v>31647</v>
      </c>
    </row>
    <row r="9" spans="1:29" s="133" customFormat="1" ht="18" customHeight="1">
      <c r="A9" s="92" t="s">
        <v>11</v>
      </c>
      <c r="B9" s="748">
        <v>0</v>
      </c>
      <c r="C9" s="748">
        <v>1694</v>
      </c>
      <c r="D9" s="748">
        <v>2046</v>
      </c>
      <c r="E9" s="748">
        <v>2439</v>
      </c>
      <c r="F9" s="748">
        <v>2562</v>
      </c>
      <c r="G9" s="748">
        <v>2533</v>
      </c>
      <c r="H9" s="748">
        <v>2333</v>
      </c>
      <c r="I9" s="748">
        <v>1708</v>
      </c>
      <c r="J9" s="748">
        <v>1473</v>
      </c>
      <c r="K9" s="748">
        <v>978</v>
      </c>
      <c r="L9" s="748">
        <v>648</v>
      </c>
      <c r="M9" s="748">
        <v>567</v>
      </c>
      <c r="N9" s="748"/>
      <c r="O9" s="748"/>
      <c r="P9" s="748"/>
      <c r="Q9" s="748"/>
      <c r="R9" s="748"/>
      <c r="S9" s="748"/>
      <c r="T9" s="748"/>
      <c r="U9" s="748"/>
      <c r="V9" s="748">
        <v>23722</v>
      </c>
      <c r="W9" s="748">
        <v>7998</v>
      </c>
      <c r="X9" s="748">
        <v>7998</v>
      </c>
      <c r="Y9" s="748">
        <v>9088</v>
      </c>
      <c r="Z9" s="748">
        <v>8870</v>
      </c>
      <c r="AA9" s="748">
        <v>8869</v>
      </c>
    </row>
    <row r="10" spans="1:29" s="133" customFormat="1" ht="18" customHeight="1">
      <c r="A10" s="92" t="s">
        <v>10</v>
      </c>
      <c r="B10" s="748">
        <v>10094</v>
      </c>
      <c r="C10" s="748">
        <v>12500</v>
      </c>
      <c r="D10" s="748">
        <v>18000</v>
      </c>
      <c r="E10" s="748">
        <v>23000</v>
      </c>
      <c r="F10" s="748">
        <v>10473</v>
      </c>
      <c r="G10" s="748">
        <v>9579</v>
      </c>
      <c r="H10" s="748">
        <v>10742</v>
      </c>
      <c r="I10" s="748">
        <v>14244</v>
      </c>
      <c r="J10" s="748">
        <v>17176</v>
      </c>
      <c r="K10" s="748">
        <v>26292</v>
      </c>
      <c r="L10" s="748">
        <v>33824</v>
      </c>
      <c r="M10" s="748">
        <v>35950</v>
      </c>
      <c r="N10" s="748">
        <v>94746</v>
      </c>
      <c r="O10" s="748">
        <v>727973</v>
      </c>
      <c r="P10" s="748">
        <v>820922</v>
      </c>
      <c r="Q10" s="748">
        <v>1252477</v>
      </c>
      <c r="R10" s="748"/>
      <c r="S10" s="748"/>
      <c r="T10" s="748"/>
      <c r="U10" s="748"/>
      <c r="V10" s="748"/>
      <c r="W10" s="748"/>
      <c r="X10" s="748">
        <v>30358</v>
      </c>
      <c r="Y10" s="748">
        <v>32074</v>
      </c>
      <c r="Z10" s="748">
        <v>38141</v>
      </c>
      <c r="AA10" s="748">
        <v>59328</v>
      </c>
    </row>
    <row r="11" spans="1:29" s="133" customFormat="1" ht="18" customHeight="1">
      <c r="A11" s="92" t="s">
        <v>9</v>
      </c>
      <c r="B11" s="748">
        <v>5600</v>
      </c>
      <c r="C11" s="748">
        <v>9700</v>
      </c>
      <c r="D11" s="748">
        <v>13450</v>
      </c>
      <c r="E11" s="748">
        <v>12600</v>
      </c>
      <c r="F11" s="748">
        <v>16182</v>
      </c>
      <c r="G11" s="748">
        <v>15000</v>
      </c>
      <c r="H11" s="748"/>
      <c r="I11" s="748">
        <v>78000</v>
      </c>
      <c r="J11" s="748">
        <v>105000</v>
      </c>
      <c r="K11" s="748">
        <v>150000</v>
      </c>
      <c r="L11" s="748">
        <v>305000</v>
      </c>
      <c r="M11" s="748">
        <v>450000</v>
      </c>
      <c r="N11" s="748">
        <v>630000</v>
      </c>
      <c r="O11" s="748">
        <v>991395</v>
      </c>
      <c r="P11" s="748">
        <v>1830802</v>
      </c>
      <c r="Q11" s="748">
        <v>2876413</v>
      </c>
      <c r="R11" s="748"/>
      <c r="S11" s="748"/>
      <c r="T11" s="748"/>
      <c r="U11" s="748"/>
      <c r="V11" s="748"/>
      <c r="W11" s="748"/>
      <c r="X11" s="748">
        <v>1824</v>
      </c>
      <c r="Y11" s="748">
        <v>14893</v>
      </c>
      <c r="Z11" s="748">
        <v>4831</v>
      </c>
      <c r="AA11" s="748">
        <v>20258</v>
      </c>
    </row>
    <row r="12" spans="1:29" s="133" customFormat="1" ht="17.5" customHeight="1">
      <c r="A12" s="92" t="s">
        <v>8</v>
      </c>
      <c r="B12" s="617">
        <v>35000</v>
      </c>
      <c r="C12" s="617">
        <v>43000</v>
      </c>
      <c r="D12" s="617">
        <v>50000</v>
      </c>
      <c r="E12" s="617">
        <v>61300</v>
      </c>
      <c r="F12" s="617">
        <v>78000</v>
      </c>
      <c r="G12" s="617">
        <v>85500</v>
      </c>
      <c r="H12" s="617">
        <v>82400</v>
      </c>
      <c r="I12" s="617">
        <v>87600</v>
      </c>
      <c r="J12" s="617">
        <v>94700</v>
      </c>
      <c r="K12" s="617">
        <v>105000</v>
      </c>
      <c r="L12" s="617">
        <v>106700</v>
      </c>
      <c r="M12" s="617">
        <v>133200</v>
      </c>
      <c r="N12" s="617">
        <v>149200</v>
      </c>
      <c r="O12" s="617">
        <v>166800</v>
      </c>
      <c r="P12" s="617">
        <v>186000</v>
      </c>
      <c r="Q12" s="617">
        <v>200500</v>
      </c>
      <c r="R12" s="617">
        <v>215100</v>
      </c>
      <c r="S12" s="617">
        <v>248400</v>
      </c>
      <c r="T12" s="617">
        <v>275000</v>
      </c>
      <c r="U12" s="617">
        <v>307200</v>
      </c>
      <c r="V12" s="617">
        <v>322000</v>
      </c>
      <c r="W12" s="617">
        <v>327700</v>
      </c>
      <c r="X12" s="617">
        <v>322900</v>
      </c>
      <c r="Y12" s="617">
        <v>342100</v>
      </c>
      <c r="Z12" s="617">
        <v>355600</v>
      </c>
      <c r="AA12" s="748"/>
    </row>
    <row r="13" spans="1:29" s="133" customFormat="1" ht="18" customHeight="1">
      <c r="A13" s="92" t="s">
        <v>6</v>
      </c>
      <c r="B13" s="748">
        <v>6100</v>
      </c>
      <c r="C13" s="748"/>
      <c r="D13" s="748"/>
      <c r="E13" s="748"/>
      <c r="F13" s="748"/>
      <c r="G13" s="748"/>
      <c r="H13" s="748"/>
      <c r="I13" s="748"/>
      <c r="J13" s="748"/>
      <c r="K13" s="748">
        <v>13509</v>
      </c>
      <c r="L13" s="748"/>
      <c r="M13" s="748">
        <v>19248</v>
      </c>
      <c r="N13" s="748">
        <v>18342</v>
      </c>
      <c r="O13" s="748"/>
      <c r="P13" s="748"/>
      <c r="Q13" s="748"/>
      <c r="R13" s="617"/>
      <c r="S13" s="617"/>
      <c r="T13" s="617"/>
      <c r="U13" s="617"/>
      <c r="V13" s="617">
        <v>25040.02</v>
      </c>
      <c r="W13" s="617">
        <v>25040.02</v>
      </c>
      <c r="X13" s="748">
        <v>25040.02</v>
      </c>
      <c r="Y13" s="748">
        <v>32831</v>
      </c>
      <c r="Z13" s="748">
        <v>32831</v>
      </c>
      <c r="AA13" s="748"/>
    </row>
    <row r="14" spans="1:29" s="133" customFormat="1" ht="18" customHeight="1">
      <c r="A14" s="92" t="s">
        <v>5</v>
      </c>
      <c r="B14" s="748">
        <v>10000</v>
      </c>
      <c r="C14" s="748">
        <v>15000</v>
      </c>
      <c r="D14" s="748">
        <v>17000</v>
      </c>
      <c r="E14" s="748">
        <v>15500</v>
      </c>
      <c r="F14" s="748">
        <v>19000</v>
      </c>
      <c r="G14" s="748">
        <v>60000</v>
      </c>
      <c r="H14" s="748">
        <v>75000</v>
      </c>
      <c r="I14" s="748">
        <v>90000</v>
      </c>
      <c r="J14" s="748"/>
      <c r="K14" s="748"/>
      <c r="L14" s="748"/>
      <c r="M14" s="748"/>
      <c r="N14" s="748"/>
      <c r="O14" s="748"/>
      <c r="P14" s="748"/>
      <c r="Q14" s="748"/>
      <c r="R14" s="748"/>
      <c r="S14" s="748"/>
      <c r="T14" s="748"/>
      <c r="U14" s="748"/>
      <c r="V14" s="748">
        <v>71063</v>
      </c>
      <c r="W14" s="748">
        <v>74626</v>
      </c>
      <c r="X14" s="748">
        <v>77006</v>
      </c>
      <c r="Y14" s="748">
        <v>101779</v>
      </c>
      <c r="Z14" s="748">
        <v>104303</v>
      </c>
      <c r="AA14" s="748">
        <v>94846</v>
      </c>
    </row>
    <row r="15" spans="1:29" s="133" customFormat="1" ht="18" customHeight="1">
      <c r="A15" s="92" t="s">
        <v>4</v>
      </c>
      <c r="B15" s="748">
        <v>1285</v>
      </c>
      <c r="C15" s="748">
        <v>2050</v>
      </c>
      <c r="D15" s="748">
        <v>2924</v>
      </c>
      <c r="E15" s="748">
        <v>2811</v>
      </c>
      <c r="F15" s="748">
        <v>3309</v>
      </c>
      <c r="G15" s="748">
        <v>3874</v>
      </c>
      <c r="H15" s="748">
        <v>4990</v>
      </c>
      <c r="I15" s="748">
        <v>5121</v>
      </c>
      <c r="J15" s="748">
        <v>4985</v>
      </c>
      <c r="K15" s="748">
        <v>5684</v>
      </c>
      <c r="L15" s="748">
        <v>7920</v>
      </c>
      <c r="M15" s="748">
        <v>10772</v>
      </c>
      <c r="N15" s="748">
        <v>10821</v>
      </c>
      <c r="O15" s="748">
        <v>13024</v>
      </c>
      <c r="P15" s="748">
        <v>12427</v>
      </c>
      <c r="Q15" s="748">
        <v>13639</v>
      </c>
      <c r="R15" s="748"/>
      <c r="S15" s="748"/>
      <c r="T15" s="748"/>
      <c r="U15" s="748"/>
      <c r="V15" s="748">
        <v>37219</v>
      </c>
      <c r="W15" s="748">
        <v>41255</v>
      </c>
      <c r="X15" s="748">
        <v>41255</v>
      </c>
      <c r="Y15" s="748">
        <v>37924</v>
      </c>
      <c r="Z15" s="748">
        <v>39385</v>
      </c>
      <c r="AA15" s="748">
        <v>41208</v>
      </c>
    </row>
    <row r="16" spans="1:29" s="133" customFormat="1" ht="18" customHeight="1">
      <c r="A16" s="92" t="s">
        <v>3</v>
      </c>
      <c r="B16" s="748">
        <v>711526</v>
      </c>
      <c r="C16" s="748">
        <v>937526</v>
      </c>
      <c r="D16" s="748">
        <v>1000000</v>
      </c>
      <c r="E16" s="748">
        <v>3138800</v>
      </c>
      <c r="F16" s="748">
        <v>3566000</v>
      </c>
      <c r="G16" s="748"/>
      <c r="H16" s="748"/>
      <c r="I16" s="748"/>
      <c r="J16" s="748"/>
      <c r="K16" s="748"/>
      <c r="L16" s="748"/>
      <c r="M16" s="748"/>
      <c r="N16" s="748"/>
      <c r="O16" s="748"/>
      <c r="P16" s="748"/>
      <c r="Q16" s="748"/>
      <c r="R16" s="748"/>
      <c r="S16" s="748"/>
      <c r="T16" s="748"/>
      <c r="U16" s="748"/>
      <c r="V16" s="748">
        <v>8196</v>
      </c>
      <c r="W16" s="748">
        <v>1694648</v>
      </c>
      <c r="X16" s="748">
        <v>1694648</v>
      </c>
      <c r="Y16" s="748">
        <v>1948062</v>
      </c>
      <c r="Z16" s="748"/>
      <c r="AA16" s="748"/>
    </row>
    <row r="17" spans="1:27" s="133" customFormat="1" ht="18" customHeight="1">
      <c r="A17" s="92" t="s">
        <v>32</v>
      </c>
      <c r="B17" s="748">
        <v>10000</v>
      </c>
      <c r="C17" s="748">
        <v>15000</v>
      </c>
      <c r="D17" s="748">
        <v>20000</v>
      </c>
      <c r="E17" s="748">
        <v>50000</v>
      </c>
      <c r="F17" s="748"/>
      <c r="G17" s="748">
        <v>92000</v>
      </c>
      <c r="H17" s="748">
        <v>129000</v>
      </c>
      <c r="I17" s="748">
        <v>181000</v>
      </c>
      <c r="J17" s="748">
        <v>251838</v>
      </c>
      <c r="K17" s="748">
        <v>397522</v>
      </c>
      <c r="L17" s="748">
        <v>537155</v>
      </c>
      <c r="M17" s="748">
        <v>571412</v>
      </c>
      <c r="N17" s="748">
        <v>1137298</v>
      </c>
      <c r="O17" s="748">
        <v>1434192</v>
      </c>
      <c r="P17" s="748">
        <v>1933792</v>
      </c>
      <c r="Q17" s="748">
        <v>662882</v>
      </c>
      <c r="R17" s="748"/>
      <c r="S17" s="748"/>
      <c r="T17" s="748"/>
      <c r="U17" s="748"/>
      <c r="V17" s="748"/>
      <c r="W17" s="617">
        <v>30073</v>
      </c>
      <c r="X17" s="617">
        <v>27648</v>
      </c>
      <c r="Y17" s="617">
        <v>71684</v>
      </c>
      <c r="Z17" s="617">
        <v>69960</v>
      </c>
      <c r="AA17" s="748"/>
    </row>
    <row r="18" spans="1:27" s="133" customFormat="1" ht="18" customHeight="1">
      <c r="A18" s="92" t="s">
        <v>1</v>
      </c>
      <c r="B18" s="748">
        <v>6080</v>
      </c>
      <c r="C18" s="748">
        <v>8248</v>
      </c>
      <c r="D18" s="748">
        <v>11647</v>
      </c>
      <c r="E18" s="748">
        <v>12000</v>
      </c>
      <c r="F18" s="748">
        <v>16288</v>
      </c>
      <c r="G18" s="748">
        <v>10882</v>
      </c>
      <c r="H18" s="748">
        <v>9049</v>
      </c>
      <c r="I18" s="748">
        <v>12578</v>
      </c>
      <c r="J18" s="748">
        <v>18078</v>
      </c>
      <c r="K18" s="748">
        <v>17754</v>
      </c>
      <c r="L18" s="748">
        <v>10267</v>
      </c>
      <c r="M18" s="748">
        <v>19282</v>
      </c>
      <c r="N18" s="748">
        <v>15757</v>
      </c>
      <c r="O18" s="748">
        <v>17527</v>
      </c>
      <c r="P18" s="748">
        <v>29349</v>
      </c>
      <c r="Q18" s="748">
        <v>38316</v>
      </c>
      <c r="R18" s="748"/>
      <c r="S18" s="748"/>
      <c r="T18" s="748"/>
      <c r="U18" s="748"/>
      <c r="V18" s="748">
        <v>85250</v>
      </c>
      <c r="W18" s="748">
        <v>80611</v>
      </c>
      <c r="X18" s="617">
        <v>86446</v>
      </c>
      <c r="Y18" s="748">
        <v>82254</v>
      </c>
      <c r="Z18" s="748">
        <v>141211</v>
      </c>
      <c r="AA18" s="748">
        <v>168345</v>
      </c>
    </row>
    <row r="19" spans="1:27" s="133" customFormat="1" ht="18" customHeight="1">
      <c r="A19" s="92" t="s">
        <v>0</v>
      </c>
      <c r="B19" s="617">
        <v>30000</v>
      </c>
      <c r="C19" s="617">
        <v>35000</v>
      </c>
      <c r="D19" s="617">
        <v>39997</v>
      </c>
      <c r="E19" s="617">
        <v>83000</v>
      </c>
      <c r="F19" s="617">
        <v>90000</v>
      </c>
      <c r="G19" s="617">
        <v>96000</v>
      </c>
      <c r="H19" s="617">
        <v>97000</v>
      </c>
      <c r="I19" s="760">
        <v>99500</v>
      </c>
      <c r="J19" s="760">
        <v>99500</v>
      </c>
      <c r="K19" s="760">
        <v>99700</v>
      </c>
      <c r="L19" s="760">
        <v>99800</v>
      </c>
      <c r="M19" s="760">
        <v>100285</v>
      </c>
      <c r="N19" s="760">
        <v>105121</v>
      </c>
      <c r="O19" s="760">
        <v>126277</v>
      </c>
      <c r="P19" s="760">
        <v>142234</v>
      </c>
      <c r="Q19" s="760">
        <v>145604</v>
      </c>
      <c r="R19" s="760">
        <v>146838</v>
      </c>
      <c r="S19" s="760">
        <v>148310</v>
      </c>
      <c r="T19" s="760">
        <v>173056</v>
      </c>
      <c r="U19" s="760">
        <v>179424</v>
      </c>
      <c r="V19" s="748">
        <v>180461</v>
      </c>
      <c r="W19" s="748">
        <v>195333</v>
      </c>
      <c r="X19" s="748">
        <v>189281</v>
      </c>
      <c r="Y19" s="748">
        <v>269190</v>
      </c>
      <c r="Z19" s="748">
        <v>322482</v>
      </c>
      <c r="AA19" s="748">
        <v>322482</v>
      </c>
    </row>
    <row r="20" spans="1:27" s="133" customFormat="1" ht="18" customHeight="1">
      <c r="A20" s="259"/>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27" s="17" customFormat="1" ht="19.5" customHeight="1">
      <c r="A21" s="241" t="s">
        <v>3602</v>
      </c>
      <c r="B21" s="13"/>
      <c r="C21" s="13"/>
      <c r="D21" s="13"/>
      <c r="E21" s="13"/>
      <c r="F21" s="13"/>
      <c r="G21" s="13"/>
      <c r="H21" s="13"/>
      <c r="I21" s="13"/>
      <c r="J21" s="13"/>
      <c r="K21" s="13"/>
    </row>
    <row r="22" spans="1:27" s="17" customFormat="1" ht="19.5" customHeight="1">
      <c r="A22" s="241" t="s">
        <v>3323</v>
      </c>
      <c r="B22" s="13"/>
      <c r="C22" s="13"/>
      <c r="D22" s="13"/>
      <c r="E22" s="13"/>
      <c r="F22" s="13"/>
      <c r="G22" s="13"/>
      <c r="H22" s="13"/>
      <c r="I22" s="13"/>
      <c r="J22" s="13"/>
      <c r="K22" s="13"/>
    </row>
    <row r="23" spans="1:27" ht="18" customHeight="1">
      <c r="A23" s="241" t="s">
        <v>554</v>
      </c>
    </row>
    <row r="24" spans="1:27" ht="18" customHeight="1">
      <c r="A24" s="241" t="s">
        <v>2759</v>
      </c>
    </row>
    <row r="25" spans="1:27" ht="18" customHeight="1">
      <c r="A25" s="241" t="s">
        <v>2829</v>
      </c>
    </row>
    <row r="26" spans="1:27" ht="18" customHeight="1">
      <c r="A26" s="241"/>
    </row>
  </sheetData>
  <mergeCells count="2">
    <mergeCell ref="A2:A3"/>
    <mergeCell ref="B2:W2"/>
  </mergeCells>
  <hyperlinks>
    <hyperlink ref="AC3" location="Content!A1" display="Back to content page" xr:uid="{00000000-0004-0000-CA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B22"/>
  <sheetViews>
    <sheetView topLeftCell="J1" workbookViewId="0">
      <selection activeCell="J21" sqref="J21"/>
    </sheetView>
  </sheetViews>
  <sheetFormatPr defaultRowHeight="14.5"/>
  <cols>
    <col min="1" max="1" width="31.26953125" customWidth="1"/>
  </cols>
  <sheetData>
    <row r="1" spans="1:28">
      <c r="A1" s="44" t="s">
        <v>3101</v>
      </c>
    </row>
    <row r="3" spans="1:28">
      <c r="A3" s="365" t="s">
        <v>1141</v>
      </c>
      <c r="B3" s="366">
        <v>2000</v>
      </c>
      <c r="C3" s="366">
        <v>2001</v>
      </c>
      <c r="D3" s="366">
        <v>2002</v>
      </c>
      <c r="E3" s="366">
        <v>2003</v>
      </c>
      <c r="F3" s="366">
        <v>2004</v>
      </c>
      <c r="G3" s="366">
        <v>2005</v>
      </c>
      <c r="H3" s="366">
        <v>2006</v>
      </c>
      <c r="I3" s="366">
        <v>2007</v>
      </c>
      <c r="J3" s="366">
        <v>2008</v>
      </c>
      <c r="K3" s="366">
        <v>2009</v>
      </c>
      <c r="L3" s="366">
        <v>2010</v>
      </c>
      <c r="M3" s="366">
        <v>2011</v>
      </c>
      <c r="N3" s="366">
        <v>2012</v>
      </c>
      <c r="O3" s="366">
        <v>2013</v>
      </c>
      <c r="P3" s="366">
        <v>2014</v>
      </c>
      <c r="Q3" s="366">
        <v>2015</v>
      </c>
      <c r="R3" s="366">
        <v>2016</v>
      </c>
      <c r="S3" s="366">
        <v>2017</v>
      </c>
      <c r="T3" s="366">
        <v>2018</v>
      </c>
      <c r="U3" s="366">
        <v>2019</v>
      </c>
      <c r="V3" s="366">
        <v>2020</v>
      </c>
      <c r="W3" s="366">
        <v>2021</v>
      </c>
      <c r="X3" s="366">
        <v>2022</v>
      </c>
      <c r="Y3" s="366">
        <v>2023</v>
      </c>
      <c r="Z3" s="366">
        <v>2024</v>
      </c>
      <c r="AB3" s="486" t="s">
        <v>528</v>
      </c>
    </row>
    <row r="4" spans="1:28">
      <c r="A4" s="367" t="s">
        <v>13</v>
      </c>
      <c r="B4" s="509">
        <v>9.5591537291631737E-2</v>
      </c>
      <c r="C4" s="509">
        <v>0.58527571592459027</v>
      </c>
      <c r="D4" s="509">
        <v>3.3015096646934943</v>
      </c>
      <c r="E4" s="509">
        <v>4.8616193524832543</v>
      </c>
      <c r="F4" s="509">
        <v>4.1822696414633782</v>
      </c>
      <c r="G4" s="509">
        <v>3.1031619351276736</v>
      </c>
      <c r="H4" s="509">
        <v>3.2198449711965011</v>
      </c>
      <c r="I4" s="509">
        <v>4.7010612028127587</v>
      </c>
      <c r="J4" s="509">
        <v>4.4169181383159239</v>
      </c>
      <c r="K4" s="509">
        <v>5.0201649938870325</v>
      </c>
      <c r="L4" s="509">
        <v>4.1755423270393992</v>
      </c>
      <c r="M4" s="509">
        <v>3.3304362352888397</v>
      </c>
      <c r="N4" s="509">
        <v>5.0981414397935136</v>
      </c>
      <c r="O4" s="509">
        <v>4.3385924058320091</v>
      </c>
      <c r="P4" s="509">
        <v>4.3737009239676512</v>
      </c>
      <c r="Q4" s="509">
        <v>5.7467992964384917</v>
      </c>
      <c r="R4" s="509">
        <v>5.7931081020734601</v>
      </c>
      <c r="S4" s="509">
        <v>4.968581798491182</v>
      </c>
      <c r="T4" s="509">
        <v>4.0982996840327006</v>
      </c>
      <c r="U4" s="509">
        <v>2.3202565250420486</v>
      </c>
      <c r="V4" s="509">
        <v>2.4969119454389999</v>
      </c>
      <c r="W4" s="509">
        <v>3.4552533224327426</v>
      </c>
      <c r="X4" s="509">
        <v>2.2552592985799218</v>
      </c>
      <c r="Y4" s="509">
        <v>2.4445445687518457</v>
      </c>
      <c r="Z4" s="509">
        <v>3.5617211943606168</v>
      </c>
    </row>
    <row r="5" spans="1:28">
      <c r="A5" s="367" t="s">
        <v>12</v>
      </c>
      <c r="B5" s="509">
        <v>40.371401327316612</v>
      </c>
      <c r="C5" s="509">
        <v>41.644243626338806</v>
      </c>
      <c r="D5" s="509">
        <v>15.36906933511098</v>
      </c>
      <c r="E5" s="509">
        <v>48.166543500552812</v>
      </c>
      <c r="F5" s="509">
        <v>46.032157676348547</v>
      </c>
      <c r="G5" s="509">
        <v>43.473260179589062</v>
      </c>
      <c r="H5" s="509">
        <v>44.159218813038933</v>
      </c>
      <c r="I5" s="509">
        <v>46.71339412229181</v>
      </c>
      <c r="J5" s="509">
        <v>53.414401588014663</v>
      </c>
      <c r="K5" s="509">
        <v>54.305414698840018</v>
      </c>
      <c r="L5" s="509">
        <v>49.509029204147993</v>
      </c>
      <c r="M5" s="509">
        <v>46.372893942069538</v>
      </c>
      <c r="N5" s="509">
        <v>47.935371331631252</v>
      </c>
      <c r="O5" s="509">
        <v>53.404330918251553</v>
      </c>
      <c r="P5" s="509">
        <v>50.082741724469152</v>
      </c>
      <c r="Q5" s="509">
        <v>56.274666842503386</v>
      </c>
      <c r="R5" s="509">
        <v>49.870572599827625</v>
      </c>
      <c r="S5" s="509">
        <v>41.846788817828866</v>
      </c>
      <c r="T5" s="509">
        <v>42.944680560533897</v>
      </c>
      <c r="U5" s="509">
        <v>45.065913594054841</v>
      </c>
      <c r="V5" s="509">
        <v>47.348960364805734</v>
      </c>
      <c r="W5" s="509">
        <v>38.555492940738425</v>
      </c>
      <c r="X5" s="509">
        <v>44.331152409155393</v>
      </c>
      <c r="Y5" s="509">
        <v>48.086385959391791</v>
      </c>
      <c r="Z5" s="509">
        <v>55.665228073510399</v>
      </c>
    </row>
    <row r="6" spans="1:28">
      <c r="A6" s="367" t="s">
        <v>483</v>
      </c>
      <c r="B6" s="509"/>
      <c r="C6" s="509"/>
      <c r="D6" s="509"/>
      <c r="E6" s="509"/>
      <c r="F6" s="509"/>
      <c r="G6" s="509"/>
      <c r="H6" s="509"/>
      <c r="I6" s="509"/>
      <c r="J6" s="509"/>
      <c r="K6" s="509">
        <v>8.2185986100877315</v>
      </c>
      <c r="L6" s="509">
        <v>13.46505415898061</v>
      </c>
      <c r="M6" s="509">
        <v>8.4247198566116559</v>
      </c>
      <c r="N6" s="509">
        <v>10.094113023221539</v>
      </c>
      <c r="O6" s="509">
        <v>15.276607714817816</v>
      </c>
      <c r="P6" s="509">
        <v>13.068100006123039</v>
      </c>
      <c r="Q6" s="509">
        <v>10.143431778266464</v>
      </c>
      <c r="R6" s="509">
        <v>8.8756503110008289</v>
      </c>
      <c r="S6" s="509">
        <v>6.7116894880416087</v>
      </c>
      <c r="T6" s="509">
        <v>8.0070852930635485</v>
      </c>
      <c r="U6" s="509">
        <v>8.7361201802867736</v>
      </c>
      <c r="V6" s="509">
        <v>8.7384051485520065</v>
      </c>
      <c r="W6" s="509">
        <v>6.5007808225828621</v>
      </c>
      <c r="X6" s="509">
        <v>7.623804657369325</v>
      </c>
      <c r="Y6" s="509">
        <v>7.7826992649517788</v>
      </c>
      <c r="Z6" s="509">
        <v>7.7393596567412519</v>
      </c>
    </row>
    <row r="7" spans="1:28">
      <c r="A7" s="367" t="s">
        <v>89</v>
      </c>
      <c r="B7" s="509">
        <v>7.6746694344694975</v>
      </c>
      <c r="C7" s="509">
        <v>7.190937028131474</v>
      </c>
      <c r="D7" s="509">
        <v>8.1225952562997055</v>
      </c>
      <c r="E7" s="509">
        <v>10.822214457551148</v>
      </c>
      <c r="F7" s="509">
        <v>12.932568538583391</v>
      </c>
      <c r="G7" s="509">
        <v>12.564416809636858</v>
      </c>
      <c r="H7" s="509">
        <v>29.466003888977998</v>
      </c>
      <c r="I7" s="509">
        <v>22.814403063285052</v>
      </c>
      <c r="J7" s="509">
        <v>24.601990195704847</v>
      </c>
      <c r="K7" s="509">
        <v>63.285300635713057</v>
      </c>
      <c r="L7" s="509">
        <v>59.708217278735965</v>
      </c>
      <c r="M7" s="509">
        <v>50.134629468063331</v>
      </c>
      <c r="N7" s="509">
        <v>56.913731253401991</v>
      </c>
      <c r="O7" s="509">
        <v>62.684517443922438</v>
      </c>
      <c r="P7" s="509">
        <v>58.64016049216292</v>
      </c>
      <c r="Q7" s="509">
        <v>51.053822814023754</v>
      </c>
      <c r="R7" s="509">
        <v>52.640088431657183</v>
      </c>
      <c r="S7" s="509">
        <v>52.258124357777014</v>
      </c>
      <c r="T7" s="509">
        <v>55.844587459321339</v>
      </c>
      <c r="U7" s="509">
        <v>40.369983838093724</v>
      </c>
      <c r="V7" s="509">
        <v>29.216249119376425</v>
      </c>
      <c r="W7" s="509">
        <v>26.334418506938729</v>
      </c>
      <c r="X7" s="509">
        <v>25.699886572911119</v>
      </c>
      <c r="Y7" s="509">
        <v>19.085475025878026</v>
      </c>
      <c r="Z7" s="509">
        <v>17.816501160120026</v>
      </c>
    </row>
    <row r="8" spans="1:28">
      <c r="A8" s="367" t="s">
        <v>482</v>
      </c>
      <c r="B8" s="509">
        <v>90.796738797703696</v>
      </c>
      <c r="C8" s="509">
        <v>83.983680178796206</v>
      </c>
      <c r="D8" s="509">
        <v>83.091263557398761</v>
      </c>
      <c r="E8" s="509">
        <v>82.29310083113316</v>
      </c>
      <c r="F8" s="509">
        <v>84.49607933475869</v>
      </c>
      <c r="G8" s="509">
        <v>87.972071915253537</v>
      </c>
      <c r="H8" s="509">
        <v>76.862593003192814</v>
      </c>
      <c r="I8" s="509">
        <v>84.133154129934454</v>
      </c>
      <c r="J8" s="509">
        <v>86.370591918866992</v>
      </c>
      <c r="K8" s="509">
        <v>75.582210272801291</v>
      </c>
      <c r="L8" s="509">
        <v>79.483190238376068</v>
      </c>
      <c r="M8" s="509">
        <v>78.127451220576219</v>
      </c>
      <c r="N8" s="509">
        <v>79.621785527874849</v>
      </c>
      <c r="O8" s="509">
        <v>78.117525538397359</v>
      </c>
      <c r="P8" s="509">
        <v>77.070561411340691</v>
      </c>
      <c r="Q8" s="509">
        <v>77.527995020801868</v>
      </c>
      <c r="R8" s="509">
        <v>78.819643414073454</v>
      </c>
      <c r="S8" s="509">
        <v>83.83401357855314</v>
      </c>
      <c r="T8" s="509">
        <v>82.755578317298543</v>
      </c>
      <c r="U8" s="509">
        <v>82.111704595149376</v>
      </c>
      <c r="V8" s="509">
        <v>80.370116048915349</v>
      </c>
      <c r="W8" s="509">
        <v>83.045859910906088</v>
      </c>
      <c r="X8" s="509">
        <v>78.960197437153113</v>
      </c>
      <c r="Y8" s="509">
        <v>78.394002424220588</v>
      </c>
      <c r="Z8" s="509">
        <v>73.424491762987671</v>
      </c>
    </row>
    <row r="9" spans="1:28">
      <c r="A9" s="367" t="s">
        <v>11</v>
      </c>
      <c r="B9" s="509">
        <v>65.205726189762544</v>
      </c>
      <c r="C9" s="509">
        <v>83.949288385815734</v>
      </c>
      <c r="D9" s="509">
        <v>66.053061518097877</v>
      </c>
      <c r="E9" s="509">
        <v>63.172433542375096</v>
      </c>
      <c r="F9" s="509">
        <v>81.561679114590873</v>
      </c>
      <c r="G9" s="509">
        <v>74.778832512308711</v>
      </c>
      <c r="H9" s="509">
        <v>58.744361997913977</v>
      </c>
      <c r="I9" s="509">
        <v>76.783174122991355</v>
      </c>
      <c r="J9" s="509">
        <v>68.854108237281253</v>
      </c>
      <c r="K9" s="509">
        <v>76.6344859220128</v>
      </c>
      <c r="L9" s="509">
        <v>78.575488991272735</v>
      </c>
      <c r="M9" s="509">
        <v>79.872531574344677</v>
      </c>
      <c r="N9" s="509">
        <v>77.217071319215705</v>
      </c>
      <c r="O9" s="509">
        <v>78.060328522172398</v>
      </c>
      <c r="P9" s="509">
        <v>61.745321408321338</v>
      </c>
      <c r="Q9" s="509">
        <v>65.44990393809897</v>
      </c>
      <c r="R9" s="509">
        <v>71.284465271920155</v>
      </c>
      <c r="S9" s="509">
        <v>68.040873612289801</v>
      </c>
      <c r="T9" s="509">
        <v>66.707246053451797</v>
      </c>
      <c r="U9" s="509">
        <v>63.628435607017508</v>
      </c>
      <c r="V9" s="509">
        <v>60.833695262463173</v>
      </c>
      <c r="W9" s="509">
        <v>67.48887048779693</v>
      </c>
      <c r="X9" s="509">
        <v>72.682957631324683</v>
      </c>
      <c r="Y9" s="509">
        <v>72.959894726960897</v>
      </c>
      <c r="Z9" s="509">
        <v>73.259488726192259</v>
      </c>
    </row>
    <row r="10" spans="1:28">
      <c r="A10" s="367" t="s">
        <v>10</v>
      </c>
      <c r="B10" s="509">
        <v>6.6377672987925314</v>
      </c>
      <c r="C10" s="509">
        <v>8.075128466131364</v>
      </c>
      <c r="D10" s="509">
        <v>8.2596996536499212</v>
      </c>
      <c r="E10" s="509">
        <v>11.632787696645631</v>
      </c>
      <c r="F10" s="509">
        <v>10.344732010151459</v>
      </c>
      <c r="G10" s="509">
        <v>12.230815926885684</v>
      </c>
      <c r="H10" s="509">
        <v>8.8406610512674337</v>
      </c>
      <c r="I10" s="509">
        <v>7.7560383601579481</v>
      </c>
      <c r="J10" s="509">
        <v>7.4806286256032806</v>
      </c>
      <c r="K10" s="509">
        <v>8.7364662028656035</v>
      </c>
      <c r="L10" s="509">
        <v>9.2639450880079259</v>
      </c>
      <c r="M10" s="509">
        <v>8.4505736340531019</v>
      </c>
      <c r="N10" s="509">
        <v>8.2492941256791266</v>
      </c>
      <c r="O10" s="509">
        <v>8.2551796479336712</v>
      </c>
      <c r="P10" s="509">
        <v>7.6940170046667475</v>
      </c>
      <c r="Q10" s="509">
        <v>7.9065260131228072</v>
      </c>
      <c r="R10" s="509">
        <v>8.2116755618338733</v>
      </c>
      <c r="S10" s="509">
        <v>7.6976845354322556</v>
      </c>
      <c r="T10" s="509">
        <v>9.1844398792995285</v>
      </c>
      <c r="U10" s="509">
        <v>8.8483853838173481</v>
      </c>
      <c r="V10" s="509">
        <v>8.3471602663001381</v>
      </c>
      <c r="W10" s="509">
        <v>9.3326527266372956</v>
      </c>
      <c r="X10" s="509">
        <v>8.0076493319603568</v>
      </c>
      <c r="Y10" s="509">
        <v>7.9324343116178877</v>
      </c>
      <c r="Z10" s="509">
        <v>9.1516296404689168</v>
      </c>
    </row>
    <row r="11" spans="1:28">
      <c r="A11" s="367" t="s">
        <v>9</v>
      </c>
      <c r="B11" s="509">
        <v>38.502743623421296</v>
      </c>
      <c r="C11" s="509">
        <v>40.642036510950085</v>
      </c>
      <c r="D11" s="509">
        <v>44.979555780105471</v>
      </c>
      <c r="E11" s="509">
        <v>43.707192311777668</v>
      </c>
      <c r="F11" s="509">
        <v>47.140528152712378</v>
      </c>
      <c r="G11" s="509">
        <v>51.273512978344783</v>
      </c>
      <c r="H11" s="509">
        <v>50.715703698064289</v>
      </c>
      <c r="I11" s="509">
        <v>46.505808264919025</v>
      </c>
      <c r="J11" s="509">
        <v>44.147168278726085</v>
      </c>
      <c r="K11" s="509">
        <v>44.023865421305885</v>
      </c>
      <c r="L11" s="509">
        <v>34.217976249626702</v>
      </c>
      <c r="M11" s="509">
        <v>33.769968545170101</v>
      </c>
      <c r="N11" s="509">
        <v>31.042474624265065</v>
      </c>
      <c r="O11" s="509">
        <v>36.276842147992852</v>
      </c>
      <c r="P11" s="509">
        <v>36.382494910863464</v>
      </c>
      <c r="Q11" s="509">
        <v>31.378060030746951</v>
      </c>
      <c r="R11" s="509">
        <v>31.820938253915763</v>
      </c>
      <c r="S11" s="509">
        <v>26.745666469098879</v>
      </c>
      <c r="T11" s="509">
        <v>28.816898257724553</v>
      </c>
      <c r="U11" s="509">
        <v>25.031998390623944</v>
      </c>
      <c r="V11" s="509">
        <v>28.844803406015412</v>
      </c>
      <c r="W11" s="509">
        <v>25.824211341931345</v>
      </c>
      <c r="X11" s="509">
        <v>25.337355285147407</v>
      </c>
      <c r="Y11" s="509">
        <v>30.726154546988649</v>
      </c>
      <c r="Z11" s="509">
        <v>30.821484266571076</v>
      </c>
    </row>
    <row r="12" spans="1:28">
      <c r="A12" s="367" t="s">
        <v>8</v>
      </c>
      <c r="B12" s="509">
        <v>9.7965880388268456</v>
      </c>
      <c r="C12" s="509">
        <v>9.0609505836834163</v>
      </c>
      <c r="D12" s="509">
        <v>9.5655986025434405</v>
      </c>
      <c r="E12" s="509">
        <v>8.6031597794290686</v>
      </c>
      <c r="F12" s="509">
        <v>8.574516345245712</v>
      </c>
      <c r="G12" s="509">
        <v>6.5151954300611497</v>
      </c>
      <c r="H12" s="509">
        <v>7.8951941289127845</v>
      </c>
      <c r="I12" s="509">
        <v>8.7373729324490803</v>
      </c>
      <c r="J12" s="509">
        <v>9.8426362205511282</v>
      </c>
      <c r="K12" s="509">
        <v>10.728847189451772</v>
      </c>
      <c r="L12" s="509">
        <v>10.631744540972059</v>
      </c>
      <c r="M12" s="509">
        <v>10.681220048689935</v>
      </c>
      <c r="N12" s="509">
        <v>10.926930780290375</v>
      </c>
      <c r="O12" s="509">
        <v>10.325747707398616</v>
      </c>
      <c r="P12" s="509">
        <v>10.222285937019796</v>
      </c>
      <c r="Q12" s="509">
        <v>11.959298817160514</v>
      </c>
      <c r="R12" s="509">
        <v>12.893016342593322</v>
      </c>
      <c r="S12" s="509">
        <v>13.35724278062351</v>
      </c>
      <c r="T12" s="509">
        <v>13.227360875155394</v>
      </c>
      <c r="U12" s="509">
        <v>12.598780647329043</v>
      </c>
      <c r="V12" s="509">
        <v>12.393673390527333</v>
      </c>
      <c r="W12" s="509">
        <v>12.997154732349578</v>
      </c>
      <c r="X12" s="509">
        <v>13.632056762593098</v>
      </c>
      <c r="Y12" s="509">
        <v>11.581291759465479</v>
      </c>
      <c r="Z12" s="509">
        <v>11.991365353480841</v>
      </c>
    </row>
    <row r="13" spans="1:28">
      <c r="A13" s="367" t="s">
        <v>6</v>
      </c>
      <c r="B13" s="509">
        <v>61.626128766980216</v>
      </c>
      <c r="C13" s="509">
        <v>71.6985130105991</v>
      </c>
      <c r="D13" s="509">
        <v>39.337943408394061</v>
      </c>
      <c r="E13" s="509">
        <v>43.134041164992084</v>
      </c>
      <c r="F13" s="509">
        <v>39.822571565395137</v>
      </c>
      <c r="G13" s="509">
        <v>37.656792573882854</v>
      </c>
      <c r="H13" s="509">
        <v>32.235285216872434</v>
      </c>
      <c r="I13" s="509">
        <v>35.978284764674648</v>
      </c>
      <c r="J13" s="509">
        <v>31.615859398031347</v>
      </c>
      <c r="K13" s="509">
        <v>34.450932966491145</v>
      </c>
      <c r="L13" s="509">
        <v>50.544641536482459</v>
      </c>
      <c r="M13" s="509">
        <v>31.15043207575728</v>
      </c>
      <c r="N13" s="509">
        <v>28.52556351668964</v>
      </c>
      <c r="O13" s="509">
        <v>33.078676797555246</v>
      </c>
      <c r="P13" s="509">
        <v>31.815870184896582</v>
      </c>
      <c r="Q13" s="509">
        <v>30.113467097670686</v>
      </c>
      <c r="R13" s="509">
        <v>31.31020335173821</v>
      </c>
      <c r="S13" s="509">
        <v>27.326480007571384</v>
      </c>
      <c r="T13" s="509">
        <v>30.464357654537146</v>
      </c>
      <c r="U13" s="509">
        <v>28.124892177622129</v>
      </c>
      <c r="V13" s="509">
        <v>32.152375798768439</v>
      </c>
      <c r="W13" s="509">
        <v>28.023803242608896</v>
      </c>
      <c r="X13" s="509">
        <v>18.814628263679463</v>
      </c>
      <c r="Y13" s="509">
        <v>22.985745552572297</v>
      </c>
      <c r="Z13" s="509">
        <v>24.327400059319089</v>
      </c>
    </row>
    <row r="14" spans="1:28">
      <c r="A14" s="367" t="s">
        <v>5</v>
      </c>
      <c r="B14" s="509">
        <v>61.585715959841345</v>
      </c>
      <c r="C14" s="509">
        <v>55.340415568839617</v>
      </c>
      <c r="D14" s="509">
        <v>55.977514140983445</v>
      </c>
      <c r="E14" s="509">
        <v>63.124230005187997</v>
      </c>
      <c r="F14" s="509">
        <v>60.450183082402688</v>
      </c>
      <c r="G14" s="509">
        <v>58.260707349260421</v>
      </c>
      <c r="H14" s="509">
        <v>55.312968238203496</v>
      </c>
      <c r="I14" s="509">
        <v>57.268430346222722</v>
      </c>
      <c r="J14" s="509">
        <v>54.726175652355536</v>
      </c>
      <c r="K14" s="509">
        <v>60.334180613956789</v>
      </c>
      <c r="L14" s="509">
        <v>56.858839534643913</v>
      </c>
      <c r="M14" s="509">
        <v>59.584317976837021</v>
      </c>
      <c r="N14" s="509">
        <v>56.595043507097188</v>
      </c>
      <c r="O14" s="509">
        <v>60.835529586480853</v>
      </c>
      <c r="P14" s="509">
        <v>53.536442484591618</v>
      </c>
      <c r="Q14" s="509">
        <v>62.930172579972457</v>
      </c>
      <c r="R14" s="509">
        <v>58.403810550909228</v>
      </c>
      <c r="S14" s="509">
        <v>53.198392497595869</v>
      </c>
      <c r="T14" s="509">
        <v>52.623601047328073</v>
      </c>
      <c r="U14" s="509">
        <v>50.294650245201233</v>
      </c>
      <c r="V14" s="509">
        <v>47.378127084984314</v>
      </c>
      <c r="W14" s="509">
        <v>48.256014958763679</v>
      </c>
      <c r="X14" s="509">
        <v>42.174347421453959</v>
      </c>
      <c r="Y14" s="509">
        <v>41.765282084328298</v>
      </c>
      <c r="Z14" s="509">
        <v>40.846477738725099</v>
      </c>
    </row>
    <row r="15" spans="1:28">
      <c r="A15" s="367" t="s">
        <v>4</v>
      </c>
      <c r="B15" s="509">
        <v>11.294614968838232</v>
      </c>
      <c r="C15" s="509">
        <v>5.6849583245856952</v>
      </c>
      <c r="D15" s="509">
        <v>8.6843077884566853</v>
      </c>
      <c r="E15" s="509">
        <v>6.7767273110974431</v>
      </c>
      <c r="F15" s="509">
        <v>7.3785286494221971</v>
      </c>
      <c r="G15" s="509">
        <v>5.244131029929509</v>
      </c>
      <c r="H15" s="509">
        <v>5.5298964941272573</v>
      </c>
      <c r="I15" s="509">
        <v>5.6385972253958201</v>
      </c>
      <c r="J15" s="509">
        <v>6.5748002787143589</v>
      </c>
      <c r="K15" s="509">
        <v>8.5859203935437218</v>
      </c>
      <c r="L15" s="509">
        <v>6.8219082544303049</v>
      </c>
      <c r="M15" s="509">
        <v>6.7521101003389967</v>
      </c>
      <c r="N15" s="509">
        <v>5.4583500278064685</v>
      </c>
      <c r="O15" s="509">
        <v>4.3575059802058593</v>
      </c>
      <c r="P15" s="509">
        <v>4.4570981295914063</v>
      </c>
      <c r="Q15" s="509">
        <v>9.2072544004022205</v>
      </c>
      <c r="R15" s="509">
        <v>7.2456304149904813</v>
      </c>
      <c r="S15" s="509">
        <v>5.1666026707462267</v>
      </c>
      <c r="T15" s="509">
        <v>5.0800774467578549</v>
      </c>
      <c r="U15" s="509">
        <v>5.7790234241425287</v>
      </c>
      <c r="V15" s="509">
        <v>7.2368336996690017</v>
      </c>
      <c r="W15" s="509">
        <v>9.0632461015632995</v>
      </c>
      <c r="X15" s="509">
        <v>8.8750902134012044</v>
      </c>
      <c r="Y15" s="509">
        <v>7.4162944469547591</v>
      </c>
      <c r="Z15" s="509">
        <v>8.0695175326548227</v>
      </c>
    </row>
    <row r="16" spans="1:28">
      <c r="A16" s="367" t="s">
        <v>3</v>
      </c>
      <c r="B16" s="509">
        <v>6.1969972107592355</v>
      </c>
      <c r="C16" s="509">
        <v>6.118151192422383</v>
      </c>
      <c r="D16" s="509">
        <v>5.9388196550287882</v>
      </c>
      <c r="E16" s="509">
        <v>6.0006040873738069</v>
      </c>
      <c r="F16" s="509">
        <v>5.8657837189586584</v>
      </c>
      <c r="G16" s="509">
        <v>7.2050954682224093</v>
      </c>
      <c r="H16" s="509">
        <v>7.1963000578603662</v>
      </c>
      <c r="I16" s="509">
        <v>11.350568327292779</v>
      </c>
      <c r="J16" s="509">
        <v>12.885478560806021</v>
      </c>
      <c r="K16" s="509">
        <v>13.446084784354786</v>
      </c>
      <c r="L16" s="509">
        <v>13.90471120221396</v>
      </c>
      <c r="M16" s="509">
        <v>12.974761925489295</v>
      </c>
      <c r="N16" s="509">
        <v>14.512838544942785</v>
      </c>
      <c r="O16" s="509">
        <v>14.435935368167444</v>
      </c>
      <c r="P16" s="509">
        <v>15.782430986697134</v>
      </c>
      <c r="Q16" s="509">
        <v>15.599036863346921</v>
      </c>
      <c r="R16" s="509">
        <v>15.766101603836102</v>
      </c>
      <c r="S16" s="509">
        <v>15.173824810477415</v>
      </c>
      <c r="T16" s="509">
        <v>14.861812401195564</v>
      </c>
      <c r="U16" s="509">
        <v>14.714066893354044</v>
      </c>
      <c r="V16" s="509">
        <v>13.767850286501581</v>
      </c>
      <c r="W16" s="509">
        <v>13.212783519583462</v>
      </c>
      <c r="X16" s="509">
        <v>13.953224246746673</v>
      </c>
      <c r="Y16" s="509">
        <v>14.883470008760359</v>
      </c>
      <c r="Z16" s="509">
        <v>15.656350499607132</v>
      </c>
    </row>
    <row r="17" spans="1:26">
      <c r="A17" s="367" t="s">
        <v>431</v>
      </c>
      <c r="B17" s="509">
        <v>11.482627153831967</v>
      </c>
      <c r="C17" s="509">
        <v>11.621766087414716</v>
      </c>
      <c r="D17" s="509">
        <v>11.989021928988715</v>
      </c>
      <c r="E17" s="509">
        <v>11.734918349264282</v>
      </c>
      <c r="F17" s="509">
        <v>13.288889184909729</v>
      </c>
      <c r="G17" s="509">
        <v>16.152355887434947</v>
      </c>
      <c r="H17" s="509">
        <v>15.952912757218796</v>
      </c>
      <c r="I17" s="509">
        <v>17.953122221948263</v>
      </c>
      <c r="J17" s="509">
        <v>14.473904275953831</v>
      </c>
      <c r="K17" s="509">
        <v>12.312980824982979</v>
      </c>
      <c r="L17" s="509">
        <v>13.462823067323622</v>
      </c>
      <c r="M17" s="509">
        <v>18.062882958393043</v>
      </c>
      <c r="N17" s="509">
        <v>24.616640487436236</v>
      </c>
      <c r="O17" s="509">
        <v>12.650511146409791</v>
      </c>
      <c r="P17" s="509">
        <v>11.763560790494305</v>
      </c>
      <c r="Q17" s="509">
        <v>11.116971812766772</v>
      </c>
      <c r="R17" s="509">
        <v>11.686799734161033</v>
      </c>
      <c r="S17" s="509">
        <v>12.45132676725054</v>
      </c>
      <c r="T17" s="509">
        <v>12.875693887798489</v>
      </c>
      <c r="U17" s="509">
        <v>11.221198789567548</v>
      </c>
      <c r="V17" s="509">
        <v>13.221780277053902</v>
      </c>
      <c r="W17" s="509">
        <v>11.121408711770158</v>
      </c>
      <c r="X17" s="509">
        <v>8.8664976200008887</v>
      </c>
      <c r="Y17" s="509">
        <v>11.225838722355212</v>
      </c>
      <c r="Z17" s="509">
        <v>15.396524728898218</v>
      </c>
    </row>
    <row r="18" spans="1:26">
      <c r="A18" s="367" t="s">
        <v>1</v>
      </c>
      <c r="B18" s="509">
        <v>48.869782612403448</v>
      </c>
      <c r="C18" s="509">
        <v>49.476608662405816</v>
      </c>
      <c r="D18" s="509">
        <v>52.983140353564572</v>
      </c>
      <c r="E18" s="509">
        <v>57.604125673096185</v>
      </c>
      <c r="F18" s="509">
        <v>53.10981194541489</v>
      </c>
      <c r="G18" s="509">
        <v>41.802124156171089</v>
      </c>
      <c r="H18" s="509">
        <v>36.21399248311991</v>
      </c>
      <c r="I18" s="509">
        <v>38.683817813395692</v>
      </c>
      <c r="J18" s="509">
        <v>39.136511250846453</v>
      </c>
      <c r="K18" s="509">
        <v>39.645230249102994</v>
      </c>
      <c r="L18" s="509">
        <v>37.973950793036408</v>
      </c>
      <c r="M18" s="509">
        <v>37.527971221766194</v>
      </c>
      <c r="N18" s="509">
        <v>40.499518179809662</v>
      </c>
      <c r="O18" s="509">
        <v>39.824020579797939</v>
      </c>
      <c r="P18" s="509">
        <v>37.907210005760547</v>
      </c>
      <c r="Q18" s="509">
        <v>37.59901195473784</v>
      </c>
      <c r="R18" s="509">
        <v>39.359415654906243</v>
      </c>
      <c r="S18" s="509">
        <v>35.181352870284442</v>
      </c>
      <c r="T18" s="509">
        <v>35.492976587126492</v>
      </c>
      <c r="U18" s="509">
        <v>33.366755851858052</v>
      </c>
      <c r="V18" s="509">
        <v>29.085801574411168</v>
      </c>
      <c r="W18" s="509">
        <v>27.848485440626636</v>
      </c>
      <c r="X18" s="509">
        <v>32.63819922106412</v>
      </c>
      <c r="Y18" s="509">
        <v>32.304646038162772</v>
      </c>
      <c r="Z18" s="509">
        <v>31.960147544050798</v>
      </c>
    </row>
    <row r="19" spans="1:26">
      <c r="A19" s="367" t="s">
        <v>0</v>
      </c>
      <c r="B19" s="509">
        <v>71.721246975363499</v>
      </c>
      <c r="C19" s="509">
        <v>81.558877343722841</v>
      </c>
      <c r="D19" s="509">
        <v>65.553018457329699</v>
      </c>
      <c r="E19" s="509">
        <v>47.062558014711769</v>
      </c>
      <c r="F19" s="509">
        <v>63.41333573593262</v>
      </c>
      <c r="G19" s="509">
        <v>59.028731131196601</v>
      </c>
      <c r="H19" s="509">
        <v>67.17125908691753</v>
      </c>
      <c r="I19" s="509">
        <v>65.935177688512098</v>
      </c>
      <c r="J19" s="509">
        <v>69.089894008445228</v>
      </c>
      <c r="K19" s="509">
        <v>78.90171009776023</v>
      </c>
      <c r="L19" s="509">
        <v>57.20891374609117</v>
      </c>
      <c r="M19" s="509">
        <v>67.990879428116159</v>
      </c>
      <c r="N19" s="509">
        <v>62.654018333728054</v>
      </c>
      <c r="O19" s="509">
        <v>65.411630225945743</v>
      </c>
      <c r="P19" s="509">
        <v>59.648270890901834</v>
      </c>
      <c r="Q19" s="509">
        <v>59.431999002235379</v>
      </c>
      <c r="R19" s="509">
        <v>62.345466812118765</v>
      </c>
      <c r="S19" s="509">
        <v>59.971499943119376</v>
      </c>
      <c r="T19" s="509">
        <v>54.579502263320599</v>
      </c>
      <c r="U19" s="509">
        <v>53.431229884455647</v>
      </c>
      <c r="V19" s="509">
        <v>61.900708268027728</v>
      </c>
      <c r="W19" s="509">
        <v>55.826493185002455</v>
      </c>
      <c r="X19" s="509">
        <v>50.467786113522173</v>
      </c>
      <c r="Y19" s="509">
        <v>44.835602310701773</v>
      </c>
      <c r="Z19" s="509">
        <v>43.847782613810139</v>
      </c>
    </row>
    <row r="20" spans="1:26">
      <c r="A20" s="367" t="s">
        <v>2207</v>
      </c>
      <c r="B20" s="510">
        <v>15.436092680974628</v>
      </c>
      <c r="C20" s="510">
        <v>15.771770363294687</v>
      </c>
      <c r="D20" s="510">
        <v>14.515018887049946</v>
      </c>
      <c r="E20" s="510">
        <v>15.556468583400731</v>
      </c>
      <c r="F20" s="510">
        <v>16.420637689341561</v>
      </c>
      <c r="G20" s="510">
        <v>14.199153980386178</v>
      </c>
      <c r="H20" s="510">
        <v>14.552075247420538</v>
      </c>
      <c r="I20" s="510">
        <v>16.55495914874</v>
      </c>
      <c r="J20" s="510">
        <v>15.990069464494571</v>
      </c>
      <c r="K20" s="510">
        <v>19.390877947635619</v>
      </c>
      <c r="L20" s="510">
        <v>18.858311887133127</v>
      </c>
      <c r="M20" s="510">
        <v>18.573901067984572</v>
      </c>
      <c r="N20" s="510">
        <v>19.885307147583145</v>
      </c>
      <c r="O20" s="510">
        <v>20.529459544798517</v>
      </c>
      <c r="P20" s="510">
        <v>20.649081309994386</v>
      </c>
      <c r="Q20" s="510">
        <v>21.961162758731742</v>
      </c>
      <c r="R20" s="510">
        <v>22.310907918044201</v>
      </c>
      <c r="S20" s="510">
        <v>20.845634131770193</v>
      </c>
      <c r="T20" s="510">
        <v>22.02235257773933</v>
      </c>
      <c r="U20" s="510">
        <v>20.087316717862834</v>
      </c>
      <c r="V20" s="510">
        <v>20.298204724187826</v>
      </c>
      <c r="W20" s="510">
        <v>18.935737537568574</v>
      </c>
      <c r="X20" s="510">
        <v>17.954355743987147</v>
      </c>
      <c r="Y20" s="510">
        <v>18.352227616413622</v>
      </c>
      <c r="Z20" s="510">
        <v>19.100698393267947</v>
      </c>
    </row>
    <row r="22" spans="1:26">
      <c r="A22" s="241" t="s">
        <v>3567</v>
      </c>
    </row>
  </sheetData>
  <hyperlinks>
    <hyperlink ref="AB3" location="Content!A1" display="Back to content page" xr:uid="{00000000-0004-0000-08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codeName="Sheet204"/>
  <dimension ref="A1:AC25"/>
  <sheetViews>
    <sheetView topLeftCell="A12" zoomScale="96" zoomScaleNormal="96" workbookViewId="0">
      <selection activeCell="K21" sqref="K21"/>
    </sheetView>
  </sheetViews>
  <sheetFormatPr defaultColWidth="9.26953125" defaultRowHeight="18" customHeight="1"/>
  <cols>
    <col min="1" max="1" width="35" style="13" customWidth="1"/>
    <col min="2" max="12" width="9.26953125" style="13" bestFit="1" customWidth="1"/>
    <col min="13" max="26" width="9.26953125" style="13" customWidth="1"/>
    <col min="27" max="16384" width="9.26953125" style="13"/>
  </cols>
  <sheetData>
    <row r="1" spans="1:29" s="18" customFormat="1" ht="18" customHeight="1">
      <c r="A1" s="18" t="s">
        <v>3162</v>
      </c>
    </row>
    <row r="2" spans="1:29" s="133" customFormat="1" ht="18" customHeight="1">
      <c r="A2" s="1007"/>
      <c r="B2" s="1003" t="s">
        <v>480</v>
      </c>
      <c r="C2" s="1004"/>
      <c r="D2" s="1004"/>
      <c r="E2" s="1004"/>
      <c r="F2" s="1004"/>
      <c r="G2" s="1004"/>
      <c r="H2" s="1004"/>
      <c r="I2" s="1004"/>
      <c r="J2" s="1004"/>
      <c r="K2" s="1004"/>
      <c r="L2" s="1004"/>
      <c r="M2" s="1004"/>
      <c r="N2" s="1004"/>
      <c r="O2" s="1004"/>
      <c r="P2" s="1004"/>
      <c r="Q2" s="1004"/>
      <c r="R2" s="1004"/>
      <c r="S2" s="1004"/>
      <c r="T2" s="1004"/>
      <c r="U2" s="1004"/>
      <c r="V2" s="1004"/>
      <c r="W2" s="1004"/>
      <c r="X2" s="494"/>
      <c r="Y2" s="494"/>
      <c r="Z2" s="494"/>
      <c r="AC2" s="33"/>
    </row>
    <row r="3" spans="1:29" s="133" customFormat="1" ht="18" customHeight="1">
      <c r="A3" s="1007"/>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34">
        <v>2023</v>
      </c>
      <c r="Z3" s="34">
        <v>2024</v>
      </c>
      <c r="AB3" s="1" t="s">
        <v>528</v>
      </c>
    </row>
    <row r="4" spans="1:29" s="133" customFormat="1" ht="18" customHeight="1">
      <c r="A4" s="92" t="s">
        <v>13</v>
      </c>
      <c r="B4" s="520"/>
      <c r="C4" s="520"/>
      <c r="D4" s="520">
        <v>6.04413264480365E-2</v>
      </c>
      <c r="E4" s="520"/>
      <c r="F4" s="520">
        <v>0.25607458831167401</v>
      </c>
      <c r="G4" s="520">
        <v>0.27290886463180603</v>
      </c>
      <c r="H4" s="520">
        <v>0.55848298619794501</v>
      </c>
      <c r="I4" s="520">
        <v>0.57060146015772495</v>
      </c>
      <c r="J4" s="520">
        <v>0.59319333379310402</v>
      </c>
      <c r="K4" s="520">
        <v>1.72459184435127</v>
      </c>
      <c r="L4" s="520"/>
      <c r="M4" s="520"/>
      <c r="N4" s="520"/>
      <c r="O4" s="520"/>
      <c r="P4" s="520"/>
      <c r="Q4" s="520"/>
      <c r="R4" s="520"/>
      <c r="S4" s="520"/>
      <c r="T4" s="520"/>
      <c r="U4" s="520"/>
      <c r="V4" s="520"/>
      <c r="W4" s="520"/>
      <c r="X4" s="520"/>
      <c r="Y4" s="520"/>
      <c r="Z4" s="520"/>
    </row>
    <row r="5" spans="1:29" s="133" customFormat="1" ht="18" customHeight="1">
      <c r="A5" s="92" t="s">
        <v>12</v>
      </c>
      <c r="B5" s="520">
        <v>3</v>
      </c>
      <c r="C5" s="520">
        <v>3</v>
      </c>
      <c r="D5" s="520">
        <v>3</v>
      </c>
      <c r="E5" s="520">
        <v>3</v>
      </c>
      <c r="F5" s="520">
        <v>3</v>
      </c>
      <c r="G5" s="520">
        <v>3</v>
      </c>
      <c r="H5" s="520">
        <v>4</v>
      </c>
      <c r="I5" s="520">
        <v>5</v>
      </c>
      <c r="J5" s="520">
        <v>6</v>
      </c>
      <c r="K5" s="520">
        <v>6</v>
      </c>
      <c r="L5" s="520">
        <v>8</v>
      </c>
      <c r="M5" s="520">
        <v>13</v>
      </c>
      <c r="N5" s="520">
        <v>39</v>
      </c>
      <c r="O5" s="520">
        <v>72</v>
      </c>
      <c r="P5" s="520">
        <v>89</v>
      </c>
      <c r="Q5" s="520">
        <v>158</v>
      </c>
      <c r="R5" s="520"/>
      <c r="S5" s="520"/>
      <c r="T5" s="520"/>
      <c r="U5" s="520"/>
      <c r="V5" s="520"/>
      <c r="W5" s="520"/>
      <c r="X5" s="520"/>
      <c r="Y5" s="520"/>
      <c r="Z5" s="520"/>
    </row>
    <row r="6" spans="1:29" s="133" customFormat="1" ht="18" customHeight="1">
      <c r="A6" s="92" t="s">
        <v>483</v>
      </c>
      <c r="B6" s="520"/>
      <c r="C6" s="520"/>
      <c r="D6" s="520"/>
      <c r="E6" s="520"/>
      <c r="F6" s="520"/>
      <c r="G6" s="520"/>
      <c r="H6" s="520"/>
      <c r="I6" s="520"/>
      <c r="J6" s="520"/>
      <c r="K6" s="520"/>
      <c r="L6" s="520"/>
      <c r="M6" s="520"/>
      <c r="N6" s="520"/>
      <c r="O6" s="520"/>
      <c r="P6" s="520"/>
      <c r="Q6" s="520"/>
      <c r="R6" s="520"/>
      <c r="S6" s="520"/>
      <c r="T6" s="520"/>
      <c r="U6" s="520"/>
      <c r="V6" s="520"/>
      <c r="W6" s="520"/>
      <c r="X6" s="520"/>
      <c r="Y6" s="520"/>
      <c r="Z6" s="520"/>
    </row>
    <row r="7" spans="1:29" s="133" customFormat="1" ht="18" customHeight="1">
      <c r="A7" s="92" t="s">
        <v>89</v>
      </c>
      <c r="B7" s="520"/>
      <c r="C7" s="520"/>
      <c r="D7" s="520">
        <v>1.1506662367035901E-2</v>
      </c>
      <c r="E7" s="520">
        <v>2.2181865603958101E-2</v>
      </c>
      <c r="F7" s="520">
        <v>3.0490601854886799E-2</v>
      </c>
      <c r="G7" s="520">
        <v>4.1796903204746202E-2</v>
      </c>
      <c r="H7" s="520">
        <v>5.72024143819055E-2</v>
      </c>
      <c r="I7" s="520">
        <v>7.8308864212939602E-2</v>
      </c>
      <c r="J7" s="520">
        <v>0.107297488954804</v>
      </c>
      <c r="K7" s="520"/>
      <c r="L7" s="520"/>
      <c r="M7" s="520"/>
      <c r="N7" s="520"/>
      <c r="O7" s="520"/>
      <c r="P7" s="520"/>
      <c r="Q7" s="520"/>
      <c r="R7" s="520"/>
      <c r="S7" s="520"/>
      <c r="T7" s="520"/>
      <c r="U7" s="520"/>
      <c r="V7" s="520"/>
      <c r="W7" s="520"/>
      <c r="X7" s="520"/>
      <c r="Y7" s="520"/>
      <c r="Z7" s="520"/>
    </row>
    <row r="8" spans="1:29" s="133" customFormat="1" ht="18" customHeight="1">
      <c r="A8" s="92" t="s">
        <v>482</v>
      </c>
      <c r="B8" s="520">
        <v>0.46999902240203301</v>
      </c>
      <c r="C8" s="520">
        <v>0.60460448170048298</v>
      </c>
      <c r="D8" s="520">
        <v>0.92355120214042197</v>
      </c>
      <c r="E8" s="520">
        <v>1.2859090090785199</v>
      </c>
      <c r="F8" s="520">
        <v>1.64310484743315</v>
      </c>
      <c r="G8" s="520">
        <v>1.8553564139671199</v>
      </c>
      <c r="H8" s="520">
        <v>1.8790197601297101</v>
      </c>
      <c r="I8" s="520"/>
      <c r="J8" s="520"/>
      <c r="K8" s="520"/>
      <c r="L8" s="520"/>
      <c r="M8" s="520"/>
      <c r="N8" s="520"/>
      <c r="O8" s="520">
        <v>9.5777554571251367E-2</v>
      </c>
      <c r="P8" s="520"/>
      <c r="Q8" s="520"/>
      <c r="R8" s="520"/>
      <c r="S8" s="520"/>
      <c r="T8" s="520"/>
      <c r="U8" s="520"/>
      <c r="V8" s="520"/>
      <c r="W8" s="520"/>
      <c r="X8" s="520"/>
      <c r="Y8" s="520"/>
      <c r="Z8" s="520"/>
    </row>
    <row r="9" spans="1:29" s="133" customFormat="1" ht="18" customHeight="1">
      <c r="A9" s="92" t="s">
        <v>11</v>
      </c>
      <c r="B9" s="520"/>
      <c r="C9" s="520"/>
      <c r="D9" s="520"/>
      <c r="E9" s="520"/>
      <c r="F9" s="520"/>
      <c r="G9" s="520"/>
      <c r="H9" s="520"/>
      <c r="I9" s="520"/>
      <c r="J9" s="520"/>
      <c r="K9" s="520"/>
      <c r="L9" s="520"/>
      <c r="M9" s="520"/>
      <c r="N9" s="520"/>
      <c r="O9" s="520"/>
      <c r="P9" s="520"/>
      <c r="Q9" s="520"/>
      <c r="R9" s="520"/>
      <c r="S9" s="520"/>
      <c r="T9" s="520"/>
      <c r="U9" s="520"/>
      <c r="V9" s="520"/>
      <c r="W9" s="520"/>
      <c r="X9" s="520"/>
      <c r="Y9" s="520"/>
      <c r="Z9" s="520"/>
    </row>
    <row r="10" spans="1:29" s="133" customFormat="1" ht="18" customHeight="1">
      <c r="A10" s="92" t="s">
        <v>10</v>
      </c>
      <c r="B10" s="520">
        <v>6.5697873612234906E-2</v>
      </c>
      <c r="C10" s="520">
        <v>7.8882210054869201E-2</v>
      </c>
      <c r="D10" s="520">
        <v>0.110166076584519</v>
      </c>
      <c r="E10" s="520">
        <v>0.136559445335907</v>
      </c>
      <c r="F10" s="520">
        <v>6.0335594492264097E-2</v>
      </c>
      <c r="G10" s="520">
        <v>5.4581196581196582E-2</v>
      </c>
      <c r="H10" s="520">
        <v>5.951906028368794E-2</v>
      </c>
      <c r="I10" s="520">
        <v>7.6762233239922401E-2</v>
      </c>
      <c r="J10" s="520">
        <v>9.0058724832214762E-2</v>
      </c>
      <c r="K10" s="520">
        <v>0.13413601346870058</v>
      </c>
      <c r="L10" s="520">
        <v>0.16792771323602423</v>
      </c>
      <c r="M10" s="520">
        <v>0.17370059872832799</v>
      </c>
      <c r="N10" s="520">
        <v>0.44559093260593519</v>
      </c>
      <c r="O10" s="520">
        <v>3.3327519113674859</v>
      </c>
      <c r="P10" s="520">
        <v>3.6592760987786397</v>
      </c>
      <c r="Q10" s="520">
        <v>5.44</v>
      </c>
      <c r="R10" s="520"/>
      <c r="S10" s="520"/>
      <c r="T10" s="520"/>
      <c r="U10" s="520"/>
      <c r="V10" s="520"/>
      <c r="W10" s="520"/>
      <c r="X10" s="520"/>
      <c r="Y10" s="520"/>
      <c r="Z10" s="520"/>
    </row>
    <row r="11" spans="1:29" s="133" customFormat="1" ht="18" customHeight="1">
      <c r="A11" s="92" t="s">
        <v>9</v>
      </c>
      <c r="B11" s="520">
        <v>4.9871953758724497E-2</v>
      </c>
      <c r="C11" s="520">
        <v>8.4133198639262594E-2</v>
      </c>
      <c r="D11" s="520">
        <v>0.11366419388593101</v>
      </c>
      <c r="E11" s="520">
        <v>0.103746867523896</v>
      </c>
      <c r="F11" s="520">
        <v>0.12973837297401</v>
      </c>
      <c r="G11" s="520">
        <v>0.116981074099946</v>
      </c>
      <c r="H11" s="520"/>
      <c r="I11" s="520">
        <v>0.625700729774463</v>
      </c>
      <c r="J11" s="520">
        <v>0.74972618928529899</v>
      </c>
      <c r="K11" s="520"/>
      <c r="L11" s="520"/>
      <c r="M11" s="520"/>
      <c r="N11" s="520"/>
      <c r="O11" s="520"/>
      <c r="P11" s="520"/>
      <c r="Q11" s="520"/>
      <c r="R11" s="520"/>
      <c r="S11" s="520"/>
      <c r="T11" s="520"/>
      <c r="U11" s="520"/>
      <c r="V11" s="520"/>
      <c r="W11" s="520"/>
      <c r="X11" s="520"/>
      <c r="Y11" s="520"/>
      <c r="Z11" s="520"/>
    </row>
    <row r="12" spans="1:29" s="133" customFormat="1" ht="18" customHeight="1">
      <c r="A12" s="92" t="s">
        <v>8</v>
      </c>
      <c r="B12" s="285">
        <v>2.9</v>
      </c>
      <c r="C12" s="285">
        <v>3.6</v>
      </c>
      <c r="D12" s="285">
        <v>4.0999999999999996</v>
      </c>
      <c r="E12" s="285">
        <v>5</v>
      </c>
      <c r="F12" s="285">
        <v>6.4</v>
      </c>
      <c r="G12" s="285">
        <v>6.9</v>
      </c>
      <c r="H12" s="285">
        <v>6.7</v>
      </c>
      <c r="I12" s="285">
        <v>7.1</v>
      </c>
      <c r="J12" s="285">
        <v>7.6</v>
      </c>
      <c r="K12" s="285">
        <v>8.4</v>
      </c>
      <c r="L12" s="285">
        <v>8.5</v>
      </c>
      <c r="M12" s="285">
        <v>10.6</v>
      </c>
      <c r="N12" s="285">
        <v>11.9</v>
      </c>
      <c r="O12" s="285">
        <v>13.2</v>
      </c>
      <c r="P12" s="285">
        <v>14.7</v>
      </c>
      <c r="Q12" s="285">
        <v>15.9</v>
      </c>
      <c r="R12" s="285">
        <v>17</v>
      </c>
      <c r="S12" s="285">
        <v>19.600000000000001</v>
      </c>
      <c r="T12" s="285">
        <v>21.7</v>
      </c>
      <c r="U12" s="285">
        <v>24.3</v>
      </c>
      <c r="V12" s="285">
        <v>25.6</v>
      </c>
      <c r="W12" s="285">
        <v>26</v>
      </c>
      <c r="X12" s="285">
        <v>26.8</v>
      </c>
      <c r="Y12" s="285">
        <v>27.4</v>
      </c>
      <c r="Z12" s="285">
        <v>28.6</v>
      </c>
    </row>
    <row r="13" spans="1:29" s="133" customFormat="1" ht="18" customHeight="1">
      <c r="A13" s="92" t="s">
        <v>6</v>
      </c>
      <c r="B13" s="520">
        <v>3.3515275493366803E-2</v>
      </c>
      <c r="C13" s="520"/>
      <c r="D13" s="520"/>
      <c r="E13" s="520"/>
      <c r="F13" s="520"/>
      <c r="G13" s="520"/>
      <c r="H13" s="520"/>
      <c r="I13" s="520"/>
      <c r="J13" s="520"/>
      <c r="K13" s="520">
        <v>5.9098089398010999E-2</v>
      </c>
      <c r="L13" s="520"/>
      <c r="M13" s="520">
        <v>0.40571419824760502</v>
      </c>
      <c r="N13" s="520">
        <v>0.29927792789348701</v>
      </c>
      <c r="O13" s="520">
        <v>0.3</v>
      </c>
      <c r="P13" s="520"/>
      <c r="Q13" s="520"/>
      <c r="R13" s="520"/>
      <c r="S13" s="520"/>
      <c r="T13" s="520"/>
      <c r="U13" s="520"/>
      <c r="V13" s="520"/>
      <c r="W13" s="520"/>
      <c r="X13" s="520"/>
      <c r="Y13" s="520"/>
      <c r="Z13" s="520"/>
    </row>
    <row r="14" spans="1:29" s="133" customFormat="1" ht="18" customHeight="1">
      <c r="A14" s="92" t="s">
        <v>5</v>
      </c>
      <c r="B14" s="520">
        <v>0.527470950856059</v>
      </c>
      <c r="C14" s="520">
        <v>0.77463374025704401</v>
      </c>
      <c r="D14" s="520">
        <v>0.86145389093385705</v>
      </c>
      <c r="E14" s="520">
        <v>0.77178090185834902</v>
      </c>
      <c r="F14" s="520">
        <v>0.92985060237190198</v>
      </c>
      <c r="G14" s="520">
        <v>2.88468334109794</v>
      </c>
      <c r="H14" s="520">
        <v>3.5399850754229201</v>
      </c>
      <c r="I14" s="520">
        <v>4.1686274655115598</v>
      </c>
      <c r="J14" s="520"/>
      <c r="K14" s="520"/>
      <c r="L14" s="520"/>
      <c r="M14" s="520"/>
      <c r="N14" s="520"/>
      <c r="O14" s="520"/>
      <c r="P14" s="520"/>
      <c r="Q14" s="520"/>
      <c r="R14" s="520"/>
      <c r="S14" s="520"/>
      <c r="T14" s="520"/>
      <c r="U14" s="520"/>
      <c r="V14" s="520"/>
      <c r="W14" s="520"/>
      <c r="X14" s="520"/>
      <c r="Y14" s="520"/>
      <c r="Z14" s="520"/>
    </row>
    <row r="15" spans="1:29" s="133" customFormat="1" ht="18" customHeight="1">
      <c r="A15" s="92" t="s">
        <v>4</v>
      </c>
      <c r="B15" s="520">
        <v>1.63309398233463</v>
      </c>
      <c r="C15" s="520">
        <v>2.5742773187332002</v>
      </c>
      <c r="D15" s="520">
        <v>3.6259920634920602</v>
      </c>
      <c r="E15" s="520">
        <v>3.4423218221895699</v>
      </c>
      <c r="F15" s="520">
        <v>4.00455035035277</v>
      </c>
      <c r="G15" s="520">
        <v>4.6387987498952299</v>
      </c>
      <c r="H15" s="520">
        <v>5.9199677308372198</v>
      </c>
      <c r="I15" s="520">
        <v>6.0264783759929399</v>
      </c>
      <c r="J15" s="520">
        <v>5.8257759910246802</v>
      </c>
      <c r="K15" s="520">
        <v>6.6032365617630298</v>
      </c>
      <c r="L15" s="520">
        <v>8.7056883759274513</v>
      </c>
      <c r="M15" s="520">
        <v>11.84061555372355</v>
      </c>
      <c r="N15" s="520">
        <v>11.894476504534213</v>
      </c>
      <c r="O15" s="520">
        <v>14.316020884858476</v>
      </c>
      <c r="P15" s="520">
        <v>13.659796647430614</v>
      </c>
      <c r="Q15" s="520">
        <v>14.64</v>
      </c>
      <c r="R15" s="520"/>
      <c r="S15" s="520"/>
      <c r="T15" s="520"/>
      <c r="U15" s="520"/>
      <c r="V15" s="520"/>
      <c r="W15" s="520"/>
      <c r="X15" s="520"/>
      <c r="Y15" s="520"/>
      <c r="Z15" s="520"/>
    </row>
    <row r="16" spans="1:29" s="133" customFormat="1" ht="18" customHeight="1">
      <c r="A16" s="92" t="s">
        <v>3</v>
      </c>
      <c r="B16" s="520">
        <v>1.58963351070746</v>
      </c>
      <c r="C16" s="520">
        <v>2.0655094450428599</v>
      </c>
      <c r="D16" s="520">
        <v>2.1731852626310699</v>
      </c>
      <c r="E16" s="520">
        <v>6.7310919749205702</v>
      </c>
      <c r="F16" s="520">
        <v>7.5508182135221498</v>
      </c>
      <c r="G16" s="520"/>
      <c r="H16" s="520"/>
      <c r="I16" s="520"/>
      <c r="J16" s="520"/>
      <c r="K16" s="520"/>
      <c r="L16" s="520"/>
      <c r="M16" s="520"/>
      <c r="N16" s="520"/>
      <c r="O16" s="520"/>
      <c r="P16" s="520"/>
      <c r="Q16" s="520"/>
      <c r="R16" s="520"/>
      <c r="S16" s="520"/>
      <c r="T16" s="520"/>
      <c r="U16" s="520"/>
      <c r="V16" s="520"/>
      <c r="W16" s="520"/>
      <c r="X16" s="520"/>
      <c r="Y16" s="520"/>
      <c r="Z16" s="520"/>
    </row>
    <row r="17" spans="1:26" s="133" customFormat="1" ht="18" customHeight="1">
      <c r="A17" s="92" t="s">
        <v>32</v>
      </c>
      <c r="B17" s="520">
        <v>2.9378790469908201E-2</v>
      </c>
      <c r="C17" s="520">
        <v>4.29589272846553E-2</v>
      </c>
      <c r="D17" s="520">
        <v>5.5815260863505599E-2</v>
      </c>
      <c r="E17" s="520">
        <v>0.13591284681119001</v>
      </c>
      <c r="F17" s="520"/>
      <c r="G17" s="520">
        <v>0.23692396059398299</v>
      </c>
      <c r="H17" s="520">
        <v>0.32311708092322</v>
      </c>
      <c r="I17" s="520">
        <v>0.440730458382809</v>
      </c>
      <c r="J17" s="520">
        <v>0.59581712896526795</v>
      </c>
      <c r="K17" s="520">
        <v>0.91332428009101396</v>
      </c>
      <c r="L17" s="520">
        <v>1.0866250623923599</v>
      </c>
      <c r="M17" s="520">
        <v>1.3236534616436377</v>
      </c>
      <c r="N17" s="520">
        <v>2.6069656649662947</v>
      </c>
      <c r="O17" s="520">
        <v>3.1993391921115291</v>
      </c>
      <c r="P17" s="520">
        <v>4.2</v>
      </c>
      <c r="Q17" s="520">
        <v>1.36</v>
      </c>
      <c r="R17" s="520"/>
      <c r="S17" s="520"/>
      <c r="T17" s="520"/>
      <c r="U17" s="520"/>
      <c r="V17" s="520"/>
      <c r="W17" s="520"/>
      <c r="X17" s="520"/>
      <c r="Y17" s="520"/>
      <c r="Z17" s="520"/>
    </row>
    <row r="18" spans="1:26" s="133" customFormat="1" ht="18" customHeight="1">
      <c r="A18" s="92" t="s">
        <v>1</v>
      </c>
      <c r="B18" s="520">
        <v>5.9598716353436901E-2</v>
      </c>
      <c r="C18" s="520">
        <v>7.8929551451818597E-2</v>
      </c>
      <c r="D18" s="520">
        <v>0.108916926973478</v>
      </c>
      <c r="E18" s="520">
        <v>0.11137529744165373</v>
      </c>
      <c r="F18" s="520">
        <v>0.14687514737786653</v>
      </c>
      <c r="G18" s="520">
        <v>9.5110164612603507E-2</v>
      </c>
      <c r="H18" s="520">
        <v>7.7012077764411505E-2</v>
      </c>
      <c r="I18" s="520">
        <v>0.104335125285101</v>
      </c>
      <c r="J18" s="520">
        <v>0.14603042486307299</v>
      </c>
      <c r="K18" s="520">
        <v>0.13953437926220799</v>
      </c>
      <c r="L18" s="520">
        <v>7.8417947880133801E-2</v>
      </c>
      <c r="M18" s="520">
        <v>0.14896112502184186</v>
      </c>
      <c r="N18" s="520">
        <v>0.1174587151785967</v>
      </c>
      <c r="O18" s="520">
        <v>0.12811409646851846</v>
      </c>
      <c r="P18" s="520">
        <v>0.19476758789676291</v>
      </c>
      <c r="Q18" s="520">
        <v>0.25</v>
      </c>
      <c r="R18" s="520">
        <v>0.22</v>
      </c>
      <c r="S18" s="520">
        <v>0.22</v>
      </c>
      <c r="T18" s="520">
        <v>0.26</v>
      </c>
      <c r="U18" s="520">
        <v>0.52</v>
      </c>
      <c r="V18" s="520">
        <v>0.46</v>
      </c>
      <c r="W18" s="285">
        <v>0.44</v>
      </c>
      <c r="X18" s="520"/>
      <c r="Y18" s="520"/>
      <c r="Z18" s="520"/>
    </row>
    <row r="19" spans="1:26" s="133" customFormat="1" ht="18" customHeight="1">
      <c r="A19" s="92" t="s">
        <v>0</v>
      </c>
      <c r="B19" s="285">
        <v>0.239818179449069</v>
      </c>
      <c r="C19" s="285">
        <v>0.27832968787711199</v>
      </c>
      <c r="D19" s="285">
        <v>0.31724034765487502</v>
      </c>
      <c r="E19" s="285">
        <v>0.65805351259450995</v>
      </c>
      <c r="F19" s="285">
        <v>0.71440608604132305</v>
      </c>
      <c r="G19" s="285">
        <v>0.76368147291245703</v>
      </c>
      <c r="H19" s="285">
        <v>0.77416337480960196</v>
      </c>
      <c r="I19" s="512">
        <v>0.79719611304801696</v>
      </c>
      <c r="J19" s="512">
        <v>0.79909775037519404</v>
      </c>
      <c r="K19" s="512">
        <v>0.79926297852363504</v>
      </c>
      <c r="L19" s="512">
        <v>0.8</v>
      </c>
      <c r="M19" s="512">
        <v>0.8</v>
      </c>
      <c r="N19" s="512">
        <v>0.83</v>
      </c>
      <c r="O19" s="512">
        <v>0.96</v>
      </c>
      <c r="P19" s="512">
        <v>1.08</v>
      </c>
      <c r="Q19" s="512">
        <v>1.1000000000000001</v>
      </c>
      <c r="R19" s="512">
        <v>1.1000000000000001</v>
      </c>
      <c r="S19" s="512">
        <v>1.1399999999999999</v>
      </c>
      <c r="T19" s="512">
        <v>1.25</v>
      </c>
      <c r="U19" s="512">
        <v>1.3</v>
      </c>
      <c r="V19" s="512">
        <v>1.3</v>
      </c>
      <c r="W19" s="520">
        <v>1.29</v>
      </c>
      <c r="X19" s="520">
        <v>1.2469942807088672</v>
      </c>
      <c r="Y19" s="520">
        <v>1.7734394388449974</v>
      </c>
      <c r="Z19" s="520">
        <v>2.1245302467313509</v>
      </c>
    </row>
    <row r="20" spans="1:26" s="133" customFormat="1" ht="18" customHeight="1">
      <c r="A20" s="259"/>
      <c r="B20" s="260"/>
      <c r="C20" s="260"/>
      <c r="D20" s="260"/>
      <c r="E20" s="260"/>
      <c r="F20" s="260"/>
      <c r="G20" s="260"/>
      <c r="H20" s="260"/>
      <c r="I20" s="260"/>
      <c r="J20" s="260"/>
      <c r="K20" s="260"/>
      <c r="L20" s="260"/>
      <c r="M20" s="260"/>
      <c r="N20" s="260"/>
      <c r="O20" s="260"/>
      <c r="P20" s="260"/>
      <c r="Q20" s="260"/>
      <c r="R20" s="260"/>
      <c r="S20" s="260"/>
      <c r="T20" s="260"/>
      <c r="U20" s="260"/>
      <c r="V20" s="260"/>
      <c r="W20" s="260"/>
      <c r="X20" s="260"/>
      <c r="Y20" s="260"/>
      <c r="Z20" s="260"/>
    </row>
    <row r="21" spans="1:26" s="17" customFormat="1" ht="19.5" customHeight="1">
      <c r="A21" s="241" t="s">
        <v>3601</v>
      </c>
      <c r="B21" s="13"/>
      <c r="C21" s="13"/>
      <c r="D21" s="13"/>
      <c r="E21" s="13"/>
      <c r="F21" s="13"/>
      <c r="G21" s="13"/>
      <c r="H21" s="13"/>
      <c r="I21" s="13"/>
      <c r="J21" s="13"/>
      <c r="K21" s="13"/>
    </row>
    <row r="22" spans="1:26" ht="18" customHeight="1">
      <c r="A22" s="241" t="s">
        <v>554</v>
      </c>
    </row>
    <row r="23" spans="1:26" ht="18" customHeight="1">
      <c r="A23" s="241" t="s">
        <v>2759</v>
      </c>
    </row>
    <row r="24" spans="1:26" ht="18" customHeight="1">
      <c r="A24" s="241" t="s">
        <v>2829</v>
      </c>
    </row>
    <row r="25" spans="1:26" ht="18" customHeight="1">
      <c r="A25" s="241"/>
    </row>
  </sheetData>
  <mergeCells count="2">
    <mergeCell ref="A2:A3"/>
    <mergeCell ref="B2:W2"/>
  </mergeCells>
  <hyperlinks>
    <hyperlink ref="AB3" location="Content!A1" display="Back to content page" xr:uid="{00000000-0004-0000-CB00-000000000000}"/>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codeName="Sheet205"/>
  <dimension ref="A1:R23"/>
  <sheetViews>
    <sheetView topLeftCell="A7" workbookViewId="0">
      <selection activeCell="J23" sqref="J23"/>
    </sheetView>
  </sheetViews>
  <sheetFormatPr defaultRowHeight="14.5"/>
  <cols>
    <col min="1" max="1" width="27.7265625" customWidth="1"/>
    <col min="2" max="14" width="11.26953125" customWidth="1"/>
  </cols>
  <sheetData>
    <row r="1" spans="1:18">
      <c r="A1" s="18" t="s">
        <v>2775</v>
      </c>
    </row>
    <row r="3" spans="1:18">
      <c r="A3" s="252" t="s">
        <v>1037</v>
      </c>
      <c r="B3" s="34">
        <v>2010</v>
      </c>
      <c r="C3" s="34">
        <v>2011</v>
      </c>
      <c r="D3" s="34">
        <v>2012</v>
      </c>
      <c r="E3" s="34">
        <v>2013</v>
      </c>
      <c r="F3" s="34">
        <v>2014</v>
      </c>
      <c r="G3" s="34">
        <v>2015</v>
      </c>
      <c r="H3" s="34">
        <v>2016</v>
      </c>
      <c r="I3" s="34">
        <v>2017</v>
      </c>
      <c r="J3" s="34">
        <v>2018</v>
      </c>
      <c r="K3" s="34">
        <v>2019</v>
      </c>
      <c r="L3" s="34">
        <v>2020</v>
      </c>
      <c r="M3" s="34">
        <v>2021</v>
      </c>
      <c r="N3" s="34">
        <v>2022</v>
      </c>
      <c r="P3" s="1" t="s">
        <v>528</v>
      </c>
    </row>
    <row r="4" spans="1:18">
      <c r="A4" s="92" t="s">
        <v>13</v>
      </c>
      <c r="B4" s="526">
        <v>15000</v>
      </c>
      <c r="C4" s="526">
        <v>15817</v>
      </c>
      <c r="D4" s="526">
        <v>20512</v>
      </c>
      <c r="E4" s="526">
        <v>22282</v>
      </c>
      <c r="F4" s="526">
        <v>87750</v>
      </c>
      <c r="G4" s="526">
        <v>153571</v>
      </c>
      <c r="H4" s="526">
        <v>84724</v>
      </c>
      <c r="I4" s="526">
        <v>96919</v>
      </c>
      <c r="J4" s="526">
        <v>109561</v>
      </c>
      <c r="K4" s="526">
        <v>119068</v>
      </c>
      <c r="L4" s="526">
        <v>121516</v>
      </c>
      <c r="M4" s="526">
        <v>134996</v>
      </c>
      <c r="N4" s="526">
        <v>137800</v>
      </c>
      <c r="Q4" s="17"/>
      <c r="R4" s="17"/>
    </row>
    <row r="5" spans="1:18">
      <c r="A5" s="92" t="s">
        <v>12</v>
      </c>
      <c r="B5" s="526">
        <v>11978</v>
      </c>
      <c r="C5" s="526">
        <v>19125</v>
      </c>
      <c r="D5" s="526">
        <v>22236</v>
      </c>
      <c r="E5" s="526">
        <v>21590</v>
      </c>
      <c r="F5" s="526">
        <v>33290</v>
      </c>
      <c r="G5" s="526">
        <v>36845</v>
      </c>
      <c r="H5" s="526">
        <v>59057</v>
      </c>
      <c r="I5" s="526">
        <v>32434</v>
      </c>
      <c r="J5" s="526">
        <v>40044</v>
      </c>
      <c r="K5" s="526">
        <v>49044</v>
      </c>
      <c r="L5" s="526">
        <v>84842</v>
      </c>
      <c r="M5" s="526">
        <v>133241</v>
      </c>
      <c r="N5" s="526">
        <v>110574</v>
      </c>
      <c r="Q5" s="17"/>
    </row>
    <row r="6" spans="1:18">
      <c r="A6" s="92" t="s">
        <v>483</v>
      </c>
      <c r="B6" s="526">
        <v>329</v>
      </c>
      <c r="C6" s="526">
        <v>400</v>
      </c>
      <c r="D6" s="526">
        <v>1233</v>
      </c>
      <c r="E6" s="526">
        <v>1300</v>
      </c>
      <c r="F6" s="526">
        <v>1583</v>
      </c>
      <c r="G6" s="526">
        <v>1600</v>
      </c>
      <c r="H6" s="526">
        <v>1634</v>
      </c>
      <c r="I6" s="526">
        <v>1644</v>
      </c>
      <c r="J6" s="526">
        <v>1531</v>
      </c>
      <c r="K6" s="526">
        <v>1278</v>
      </c>
      <c r="L6" s="526">
        <v>1188</v>
      </c>
      <c r="M6" s="526">
        <v>1231</v>
      </c>
      <c r="N6" s="526">
        <v>1830</v>
      </c>
      <c r="Q6" s="17"/>
    </row>
    <row r="7" spans="1:18">
      <c r="A7" s="92" t="s">
        <v>2570</v>
      </c>
      <c r="B7" s="526">
        <v>0</v>
      </c>
      <c r="C7" s="526"/>
      <c r="D7" s="526"/>
      <c r="E7" s="526">
        <v>450</v>
      </c>
      <c r="F7" s="526">
        <v>500</v>
      </c>
      <c r="G7" s="526">
        <v>1000</v>
      </c>
      <c r="H7" s="526">
        <v>1000</v>
      </c>
      <c r="I7" s="526">
        <v>1000</v>
      </c>
      <c r="J7" s="526">
        <v>4620</v>
      </c>
      <c r="K7" s="526">
        <v>11900</v>
      </c>
      <c r="L7" s="526">
        <v>31000</v>
      </c>
      <c r="M7" s="526">
        <v>31000</v>
      </c>
      <c r="N7" s="526">
        <v>33000</v>
      </c>
      <c r="Q7" s="17"/>
    </row>
    <row r="8" spans="1:18">
      <c r="A8" s="92" t="s">
        <v>482</v>
      </c>
      <c r="B8" s="526">
        <v>3658</v>
      </c>
      <c r="C8" s="526">
        <v>8024</v>
      </c>
      <c r="D8" s="526">
        <v>3429</v>
      </c>
      <c r="E8" s="526">
        <v>4200</v>
      </c>
      <c r="F8" s="526">
        <v>5100</v>
      </c>
      <c r="G8" s="526">
        <v>6000</v>
      </c>
      <c r="H8" s="526">
        <v>7000</v>
      </c>
      <c r="I8" s="526">
        <v>15542</v>
      </c>
      <c r="J8" s="526">
        <v>21871</v>
      </c>
      <c r="K8" s="526">
        <v>24113</v>
      </c>
      <c r="L8" s="526">
        <v>27314</v>
      </c>
      <c r="M8" s="526">
        <v>30802</v>
      </c>
      <c r="N8" s="526">
        <v>27109</v>
      </c>
      <c r="Q8" s="17"/>
    </row>
    <row r="9" spans="1:18">
      <c r="A9" s="92" t="s">
        <v>11</v>
      </c>
      <c r="B9" s="526">
        <v>400</v>
      </c>
      <c r="C9" s="526">
        <v>1339</v>
      </c>
      <c r="D9" s="526">
        <v>1636</v>
      </c>
      <c r="E9" s="526">
        <v>2275</v>
      </c>
      <c r="F9" s="526">
        <v>1502</v>
      </c>
      <c r="G9" s="526">
        <v>2062</v>
      </c>
      <c r="H9" s="526">
        <v>2230</v>
      </c>
      <c r="I9" s="526">
        <v>4821</v>
      </c>
      <c r="J9" s="526">
        <v>5763</v>
      </c>
      <c r="K9" s="526">
        <v>4618</v>
      </c>
      <c r="L9" s="526">
        <v>5060</v>
      </c>
      <c r="M9" s="526">
        <v>7998</v>
      </c>
      <c r="N9" s="526">
        <v>9088</v>
      </c>
      <c r="Q9" s="17"/>
    </row>
    <row r="10" spans="1:18">
      <c r="A10" s="92" t="s">
        <v>10</v>
      </c>
      <c r="B10" s="526">
        <v>5391</v>
      </c>
      <c r="C10" s="526">
        <v>6852</v>
      </c>
      <c r="D10" s="526">
        <v>31077</v>
      </c>
      <c r="E10" s="526">
        <v>37988</v>
      </c>
      <c r="F10" s="526">
        <v>24835</v>
      </c>
      <c r="G10" s="526">
        <v>23694</v>
      </c>
      <c r="H10" s="526">
        <v>26385</v>
      </c>
      <c r="I10" s="526">
        <v>25062</v>
      </c>
      <c r="J10" s="526">
        <v>27211</v>
      </c>
      <c r="K10" s="526">
        <v>30000</v>
      </c>
      <c r="L10" s="526">
        <v>32000</v>
      </c>
      <c r="M10" s="526">
        <v>30933</v>
      </c>
      <c r="N10" s="526">
        <v>32717</v>
      </c>
      <c r="Q10" s="17"/>
    </row>
    <row r="11" spans="1:18">
      <c r="A11" s="92" t="s">
        <v>9</v>
      </c>
      <c r="B11" s="526">
        <v>1085</v>
      </c>
      <c r="C11" s="526">
        <v>1730</v>
      </c>
      <c r="D11" s="526">
        <v>1238</v>
      </c>
      <c r="E11" s="526">
        <v>8777</v>
      </c>
      <c r="F11" s="526">
        <v>8561</v>
      </c>
      <c r="G11" s="526">
        <v>5855</v>
      </c>
      <c r="H11" s="526">
        <v>8692</v>
      </c>
      <c r="I11" s="526">
        <v>10816</v>
      </c>
      <c r="J11" s="526">
        <v>11358</v>
      </c>
      <c r="K11" s="526">
        <v>11358</v>
      </c>
      <c r="L11" s="526">
        <v>12255</v>
      </c>
      <c r="M11" s="526">
        <v>13448</v>
      </c>
      <c r="N11" s="526">
        <v>14893</v>
      </c>
      <c r="Q11" s="17"/>
    </row>
    <row r="12" spans="1:18">
      <c r="A12" s="92" t="s">
        <v>8</v>
      </c>
      <c r="B12" s="526">
        <v>93922</v>
      </c>
      <c r="C12" s="526">
        <v>118235</v>
      </c>
      <c r="D12" s="526">
        <v>140800</v>
      </c>
      <c r="E12" s="526">
        <v>162400</v>
      </c>
      <c r="F12" s="526">
        <v>182000</v>
      </c>
      <c r="G12" s="526">
        <v>197400</v>
      </c>
      <c r="H12" s="526">
        <v>212600</v>
      </c>
      <c r="I12" s="526">
        <v>246000</v>
      </c>
      <c r="J12" s="526">
        <v>274700</v>
      </c>
      <c r="K12" s="526">
        <v>307200</v>
      </c>
      <c r="L12" s="526">
        <v>323200</v>
      </c>
      <c r="M12" s="526">
        <v>328900</v>
      </c>
      <c r="N12" s="526">
        <v>334300</v>
      </c>
      <c r="Q12" s="17"/>
    </row>
    <row r="13" spans="1:18">
      <c r="A13" s="92" t="s">
        <v>6</v>
      </c>
      <c r="B13" s="526">
        <v>17323</v>
      </c>
      <c r="C13" s="526">
        <v>28374</v>
      </c>
      <c r="D13" s="526">
        <v>29438</v>
      </c>
      <c r="E13" s="526">
        <v>28852</v>
      </c>
      <c r="F13" s="526">
        <v>36985</v>
      </c>
      <c r="G13" s="526">
        <v>42570</v>
      </c>
      <c r="H13" s="526">
        <v>46599</v>
      </c>
      <c r="I13" s="526">
        <v>61641</v>
      </c>
      <c r="J13" s="526">
        <v>70142</v>
      </c>
      <c r="K13" s="526">
        <v>69975</v>
      </c>
      <c r="L13" s="526">
        <v>70000</v>
      </c>
      <c r="M13" s="526">
        <v>65495</v>
      </c>
      <c r="N13" s="526">
        <v>64589</v>
      </c>
      <c r="Q13" s="17"/>
    </row>
    <row r="14" spans="1:18">
      <c r="A14" s="92" t="s">
        <v>17</v>
      </c>
      <c r="B14" s="526">
        <v>9435</v>
      </c>
      <c r="C14" s="526">
        <v>17610</v>
      </c>
      <c r="D14" s="526">
        <v>24053</v>
      </c>
      <c r="E14" s="526">
        <v>35740</v>
      </c>
      <c r="F14" s="526">
        <v>41212</v>
      </c>
      <c r="G14" s="526">
        <v>70408</v>
      </c>
      <c r="H14" s="526">
        <v>64343</v>
      </c>
      <c r="I14" s="526">
        <v>65779</v>
      </c>
      <c r="J14" s="526">
        <v>62852</v>
      </c>
      <c r="K14" s="526">
        <v>68960</v>
      </c>
      <c r="L14" s="526">
        <v>78778</v>
      </c>
      <c r="M14" s="526">
        <v>89323</v>
      </c>
      <c r="N14" s="526">
        <v>99009</v>
      </c>
      <c r="Q14" s="17"/>
    </row>
    <row r="15" spans="1:18">
      <c r="A15" s="92" t="s">
        <v>4</v>
      </c>
      <c r="B15" s="526">
        <v>6793</v>
      </c>
      <c r="C15" s="526">
        <v>9412</v>
      </c>
      <c r="D15" s="526">
        <v>10577</v>
      </c>
      <c r="E15" s="526">
        <v>12411</v>
      </c>
      <c r="F15" s="526">
        <v>11827</v>
      </c>
      <c r="G15" s="526">
        <v>13420</v>
      </c>
      <c r="H15" s="526">
        <v>14035</v>
      </c>
      <c r="I15" s="526">
        <v>15221</v>
      </c>
      <c r="J15" s="526">
        <v>19689</v>
      </c>
      <c r="K15" s="526">
        <v>26974</v>
      </c>
      <c r="L15" s="526">
        <v>34966</v>
      </c>
      <c r="M15" s="526">
        <v>41280</v>
      </c>
      <c r="N15" s="526">
        <v>37445</v>
      </c>
      <c r="Q15" s="17"/>
    </row>
    <row r="16" spans="1:18">
      <c r="A16" s="92" t="s">
        <v>3</v>
      </c>
      <c r="B16" s="526">
        <v>743000</v>
      </c>
      <c r="C16" s="526">
        <v>907000</v>
      </c>
      <c r="D16" s="526">
        <v>1107200</v>
      </c>
      <c r="E16" s="526">
        <v>1615210</v>
      </c>
      <c r="F16" s="526">
        <v>1706313</v>
      </c>
      <c r="G16" s="526">
        <v>1409347</v>
      </c>
      <c r="H16" s="526">
        <v>1150770</v>
      </c>
      <c r="I16" s="526">
        <v>1123189</v>
      </c>
      <c r="J16" s="526">
        <v>1107013</v>
      </c>
      <c r="K16" s="526">
        <v>1250356</v>
      </c>
      <c r="L16" s="526">
        <v>1303057</v>
      </c>
      <c r="M16" s="526">
        <v>1694648</v>
      </c>
      <c r="N16" s="526">
        <v>1948062</v>
      </c>
      <c r="Q16" s="17"/>
    </row>
    <row r="17" spans="1:17">
      <c r="A17" s="92" t="s">
        <v>431</v>
      </c>
      <c r="B17" s="526">
        <v>7554</v>
      </c>
      <c r="C17" s="526">
        <v>28268</v>
      </c>
      <c r="D17" s="526">
        <v>41325</v>
      </c>
      <c r="E17" s="526">
        <v>56425</v>
      </c>
      <c r="F17" s="526">
        <v>84600</v>
      </c>
      <c r="G17" s="526">
        <v>106000</v>
      </c>
      <c r="H17" s="526">
        <v>318474</v>
      </c>
      <c r="I17" s="526">
        <v>763466</v>
      </c>
      <c r="J17" s="526">
        <v>861234</v>
      </c>
      <c r="K17" s="526">
        <v>1039655</v>
      </c>
      <c r="L17" s="526">
        <v>1135608</v>
      </c>
      <c r="M17" s="526">
        <v>1243047</v>
      </c>
      <c r="N17" s="526">
        <v>1429219</v>
      </c>
      <c r="Q17" s="17"/>
    </row>
    <row r="18" spans="1:17">
      <c r="A18" s="92" t="s">
        <v>1</v>
      </c>
      <c r="B18" s="526">
        <v>10267</v>
      </c>
      <c r="C18" s="526">
        <v>16415</v>
      </c>
      <c r="D18" s="526">
        <v>14999</v>
      </c>
      <c r="E18" s="526">
        <v>13447</v>
      </c>
      <c r="F18" s="526">
        <v>20521</v>
      </c>
      <c r="G18" s="526">
        <v>23390</v>
      </c>
      <c r="H18" s="526">
        <v>31784</v>
      </c>
      <c r="I18" s="526">
        <v>35912</v>
      </c>
      <c r="J18" s="526">
        <v>72228</v>
      </c>
      <c r="K18" s="526">
        <v>88891</v>
      </c>
      <c r="L18" s="526">
        <v>82317</v>
      </c>
      <c r="M18" s="526">
        <v>80592</v>
      </c>
      <c r="N18" s="526">
        <v>84062</v>
      </c>
    </row>
    <row r="19" spans="1:17">
      <c r="A19" s="92" t="s">
        <v>23</v>
      </c>
      <c r="B19" s="526">
        <v>33000</v>
      </c>
      <c r="C19" s="526">
        <v>34000</v>
      </c>
      <c r="D19" s="526">
        <v>71905</v>
      </c>
      <c r="E19" s="526">
        <v>103916</v>
      </c>
      <c r="F19" s="526">
        <v>152234</v>
      </c>
      <c r="G19" s="526">
        <v>163987</v>
      </c>
      <c r="H19" s="526">
        <v>170838</v>
      </c>
      <c r="I19" s="526">
        <v>187310</v>
      </c>
      <c r="J19" s="526">
        <v>203056</v>
      </c>
      <c r="K19" s="526">
        <v>204424</v>
      </c>
      <c r="L19" s="526">
        <v>203461</v>
      </c>
      <c r="M19" s="526">
        <v>205333</v>
      </c>
      <c r="N19" s="526">
        <v>206622</v>
      </c>
      <c r="Q19" s="17"/>
    </row>
    <row r="21" spans="1:17">
      <c r="A21" s="241" t="s">
        <v>1119</v>
      </c>
    </row>
    <row r="22" spans="1:17">
      <c r="A22" t="s">
        <v>3329</v>
      </c>
    </row>
    <row r="23" spans="1:17">
      <c r="A23" s="241"/>
    </row>
  </sheetData>
  <hyperlinks>
    <hyperlink ref="P3" location="Content!A1" display="Back to content page" xr:uid="{00000000-0004-0000-CC00-000000000000}"/>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codeName="Sheet206"/>
  <dimension ref="A1:AB23"/>
  <sheetViews>
    <sheetView workbookViewId="0">
      <selection activeCell="K22" sqref="K22"/>
    </sheetView>
  </sheetViews>
  <sheetFormatPr defaultRowHeight="14.5"/>
  <cols>
    <col min="1" max="1" width="31.453125" customWidth="1"/>
    <col min="2" max="8" width="8.81640625" bestFit="1" customWidth="1"/>
    <col min="9" max="26" width="11" customWidth="1"/>
  </cols>
  <sheetData>
    <row r="1" spans="1:28">
      <c r="A1" s="18" t="s">
        <v>3163</v>
      </c>
      <c r="B1" s="18"/>
      <c r="C1" s="18"/>
      <c r="D1" s="18"/>
      <c r="E1" s="18"/>
      <c r="F1" s="18"/>
      <c r="G1" s="18"/>
      <c r="H1" s="18"/>
      <c r="I1" s="18"/>
      <c r="J1" s="18"/>
      <c r="K1" s="18"/>
      <c r="L1" s="18"/>
      <c r="M1" s="18"/>
      <c r="N1" s="18"/>
      <c r="O1" s="18"/>
      <c r="P1" s="18"/>
      <c r="Q1" s="18"/>
      <c r="R1" s="18"/>
      <c r="S1" s="18"/>
      <c r="T1" s="18"/>
      <c r="U1" s="18"/>
      <c r="V1" s="18"/>
      <c r="W1" s="18"/>
      <c r="X1" s="18"/>
      <c r="Y1" s="18"/>
      <c r="Z1" s="18"/>
      <c r="AA1" s="18"/>
      <c r="AB1" s="18"/>
    </row>
    <row r="2" spans="1:28">
      <c r="A2" s="1007"/>
      <c r="B2" s="1003" t="s">
        <v>481</v>
      </c>
      <c r="C2" s="1004"/>
      <c r="D2" s="1004"/>
      <c r="E2" s="1004"/>
      <c r="F2" s="1004"/>
      <c r="G2" s="1004"/>
      <c r="H2" s="1004"/>
      <c r="I2" s="1004"/>
      <c r="J2" s="1004"/>
      <c r="K2" s="1004"/>
      <c r="L2" s="1004"/>
      <c r="M2" s="1004"/>
      <c r="N2" s="1004"/>
      <c r="O2" s="1004"/>
      <c r="P2" s="1004"/>
      <c r="Q2" s="1004"/>
      <c r="R2" s="1004"/>
      <c r="S2" s="1004"/>
      <c r="T2" s="1004"/>
      <c r="U2" s="1004"/>
      <c r="V2" s="1004"/>
      <c r="W2" s="1004"/>
      <c r="X2" s="494"/>
      <c r="Y2" s="494"/>
      <c r="Z2" s="494"/>
      <c r="AA2" s="133"/>
      <c r="AB2" s="33"/>
    </row>
    <row r="3" spans="1:28">
      <c r="A3" s="1007"/>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34">
        <v>2023</v>
      </c>
      <c r="Z3" s="34">
        <v>2024</v>
      </c>
      <c r="AA3" s="133"/>
      <c r="AB3" s="1" t="s">
        <v>528</v>
      </c>
    </row>
    <row r="4" spans="1:28">
      <c r="A4" s="92" t="s">
        <v>13</v>
      </c>
      <c r="B4" s="748"/>
      <c r="C4" s="748"/>
      <c r="D4" s="748"/>
      <c r="E4" s="748"/>
      <c r="F4" s="748"/>
      <c r="G4" s="748"/>
      <c r="H4" s="748"/>
      <c r="I4" s="748"/>
      <c r="J4" s="748"/>
      <c r="K4" s="748"/>
      <c r="L4" s="748"/>
      <c r="M4" s="748"/>
      <c r="N4" s="748"/>
      <c r="O4" s="748"/>
      <c r="P4" s="748"/>
      <c r="Q4" s="748"/>
      <c r="R4" s="748"/>
      <c r="S4" s="748"/>
      <c r="T4" s="748"/>
      <c r="U4" s="748"/>
      <c r="V4" s="748"/>
      <c r="W4" s="748"/>
      <c r="X4" s="748"/>
      <c r="Y4" s="748"/>
      <c r="Z4" s="748"/>
      <c r="AA4" s="133"/>
      <c r="AB4" s="133"/>
    </row>
    <row r="5" spans="1:28">
      <c r="A5" s="92" t="s">
        <v>12</v>
      </c>
      <c r="B5" s="748"/>
      <c r="C5" s="748"/>
      <c r="D5" s="748"/>
      <c r="E5" s="748"/>
      <c r="F5" s="748"/>
      <c r="G5" s="748"/>
      <c r="H5" s="748"/>
      <c r="I5" s="748"/>
      <c r="J5" s="748"/>
      <c r="K5" s="748"/>
      <c r="L5" s="748"/>
      <c r="M5" s="748"/>
      <c r="N5" s="748"/>
      <c r="O5" s="748"/>
      <c r="P5" s="748"/>
      <c r="Q5" s="748"/>
      <c r="R5" s="748"/>
      <c r="S5" s="748"/>
      <c r="T5" s="748"/>
      <c r="U5" s="748"/>
      <c r="V5" s="748"/>
      <c r="W5" s="748"/>
      <c r="X5" s="748"/>
      <c r="Y5" s="748"/>
      <c r="Z5" s="748"/>
      <c r="AA5" s="133"/>
      <c r="AB5" s="133"/>
    </row>
    <row r="6" spans="1:28">
      <c r="A6" s="92" t="s">
        <v>483</v>
      </c>
      <c r="B6" s="748"/>
      <c r="C6" s="748"/>
      <c r="D6" s="748"/>
      <c r="E6" s="748"/>
      <c r="F6" s="748"/>
      <c r="G6" s="748"/>
      <c r="H6" s="748"/>
      <c r="I6" s="748"/>
      <c r="J6" s="748"/>
      <c r="K6" s="748"/>
      <c r="L6" s="748"/>
      <c r="M6" s="748"/>
      <c r="N6" s="748"/>
      <c r="O6" s="748"/>
      <c r="P6" s="748"/>
      <c r="Q6" s="748"/>
      <c r="R6" s="748"/>
      <c r="S6" s="748"/>
      <c r="T6" s="748"/>
      <c r="U6" s="748"/>
      <c r="V6" s="748"/>
      <c r="W6" s="748"/>
      <c r="X6" s="748"/>
      <c r="Y6" s="748"/>
      <c r="Z6" s="748"/>
      <c r="AA6" s="133"/>
      <c r="AB6" s="133"/>
    </row>
    <row r="7" spans="1:28">
      <c r="A7" s="92" t="s">
        <v>89</v>
      </c>
      <c r="B7" s="748"/>
      <c r="C7" s="748"/>
      <c r="D7" s="748"/>
      <c r="E7" s="748"/>
      <c r="F7" s="748"/>
      <c r="G7" s="748"/>
      <c r="H7" s="748"/>
      <c r="I7" s="748"/>
      <c r="J7" s="748"/>
      <c r="K7" s="748"/>
      <c r="L7" s="748"/>
      <c r="M7" s="748"/>
      <c r="N7" s="748"/>
      <c r="O7" s="748"/>
      <c r="P7" s="748"/>
      <c r="Q7" s="748"/>
      <c r="R7" s="748"/>
      <c r="S7" s="748"/>
      <c r="T7" s="748"/>
      <c r="U7" s="748"/>
      <c r="V7" s="748"/>
      <c r="W7" s="748"/>
      <c r="X7" s="748"/>
      <c r="Y7" s="748"/>
      <c r="Z7" s="748"/>
      <c r="AA7" s="133"/>
      <c r="AB7" s="133"/>
    </row>
    <row r="8" spans="1:28">
      <c r="A8" s="92" t="s">
        <v>482</v>
      </c>
      <c r="B8" s="748"/>
      <c r="C8" s="748"/>
      <c r="D8" s="748"/>
      <c r="E8" s="748"/>
      <c r="F8" s="748"/>
      <c r="G8" s="748"/>
      <c r="H8" s="748"/>
      <c r="I8" s="748"/>
      <c r="J8" s="748"/>
      <c r="K8" s="748"/>
      <c r="L8" s="748"/>
      <c r="M8" s="748"/>
      <c r="N8" s="748"/>
      <c r="O8" s="748"/>
      <c r="P8" s="748"/>
      <c r="Q8" s="748"/>
      <c r="R8" s="748"/>
      <c r="S8" s="748"/>
      <c r="T8" s="748"/>
      <c r="U8" s="748"/>
      <c r="V8" s="748"/>
      <c r="W8" s="748"/>
      <c r="X8" s="748"/>
      <c r="Y8" s="748"/>
      <c r="Z8" s="748"/>
      <c r="AA8" s="133"/>
      <c r="AB8" s="133"/>
    </row>
    <row r="9" spans="1:28">
      <c r="A9" s="92" t="s">
        <v>11</v>
      </c>
      <c r="B9" s="748"/>
      <c r="C9" s="748"/>
      <c r="D9" s="748"/>
      <c r="E9" s="748"/>
      <c r="F9" s="748"/>
      <c r="G9" s="748"/>
      <c r="H9" s="748"/>
      <c r="I9" s="748"/>
      <c r="J9" s="748"/>
      <c r="K9" s="748"/>
      <c r="L9" s="748"/>
      <c r="M9" s="748"/>
      <c r="N9" s="748"/>
      <c r="O9" s="748"/>
      <c r="P9" s="748"/>
      <c r="Q9" s="748"/>
      <c r="R9" s="748"/>
      <c r="S9" s="748"/>
      <c r="T9" s="748"/>
      <c r="U9" s="748"/>
      <c r="V9" s="748"/>
      <c r="W9" s="748"/>
      <c r="X9" s="748"/>
      <c r="Y9" s="748"/>
      <c r="Z9" s="748"/>
      <c r="AA9" s="133"/>
      <c r="AB9" s="133"/>
    </row>
    <row r="10" spans="1:28">
      <c r="A10" s="92" t="s">
        <v>10</v>
      </c>
      <c r="B10" s="748"/>
      <c r="C10" s="748"/>
      <c r="D10" s="748"/>
      <c r="E10" s="748"/>
      <c r="F10" s="748"/>
      <c r="G10" s="748"/>
      <c r="H10" s="748"/>
      <c r="I10" s="748"/>
      <c r="J10" s="748"/>
      <c r="K10" s="748"/>
      <c r="L10" s="748"/>
      <c r="M10" s="748"/>
      <c r="N10" s="748"/>
      <c r="O10" s="748"/>
      <c r="P10" s="748"/>
      <c r="Q10" s="748"/>
      <c r="R10" s="748"/>
      <c r="S10" s="748"/>
      <c r="T10" s="748"/>
      <c r="U10" s="748"/>
      <c r="V10" s="748"/>
      <c r="W10" s="748"/>
      <c r="X10" s="748"/>
      <c r="Y10" s="748"/>
      <c r="Z10" s="748"/>
      <c r="AA10" s="133"/>
      <c r="AB10" s="133"/>
    </row>
    <row r="11" spans="1:28">
      <c r="A11" s="92" t="s">
        <v>9</v>
      </c>
      <c r="B11" s="748"/>
      <c r="C11" s="748"/>
      <c r="D11" s="748"/>
      <c r="E11" s="748"/>
      <c r="F11" s="748"/>
      <c r="G11" s="748"/>
      <c r="H11" s="748"/>
      <c r="I11" s="748"/>
      <c r="J11" s="748"/>
      <c r="K11" s="748"/>
      <c r="L11" s="748"/>
      <c r="M11" s="748"/>
      <c r="N11" s="748"/>
      <c r="O11" s="748"/>
      <c r="P11" s="748"/>
      <c r="Q11" s="748"/>
      <c r="R11" s="748"/>
      <c r="S11" s="748"/>
      <c r="T11" s="748"/>
      <c r="U11" s="748"/>
      <c r="V11" s="748"/>
      <c r="W11" s="748"/>
      <c r="X11" s="748"/>
      <c r="Y11" s="748"/>
      <c r="Z11" s="748"/>
      <c r="AA11" s="133"/>
      <c r="AB11" s="133"/>
    </row>
    <row r="12" spans="1:28">
      <c r="A12" s="92" t="s">
        <v>8</v>
      </c>
      <c r="B12" s="764">
        <v>35000</v>
      </c>
      <c r="C12" s="764">
        <v>43000</v>
      </c>
      <c r="D12" s="764">
        <v>50000</v>
      </c>
      <c r="E12" s="764">
        <v>61300</v>
      </c>
      <c r="F12" s="764">
        <v>78000</v>
      </c>
      <c r="G12" s="764">
        <v>128600</v>
      </c>
      <c r="H12" s="764">
        <v>143500</v>
      </c>
      <c r="I12" s="764">
        <v>166000</v>
      </c>
      <c r="J12" s="764">
        <v>199500</v>
      </c>
      <c r="K12" s="764">
        <v>284000</v>
      </c>
      <c r="L12" s="764">
        <v>284200</v>
      </c>
      <c r="M12" s="764">
        <v>370000</v>
      </c>
      <c r="N12" s="764">
        <v>568700</v>
      </c>
      <c r="O12" s="764">
        <v>680700</v>
      </c>
      <c r="P12" s="764">
        <v>735000</v>
      </c>
      <c r="Q12" s="764">
        <v>840900</v>
      </c>
      <c r="R12" s="764">
        <v>1091400</v>
      </c>
      <c r="S12" s="764">
        <v>1248000</v>
      </c>
      <c r="T12" s="764">
        <v>1355600</v>
      </c>
      <c r="U12" s="764">
        <v>1496300</v>
      </c>
      <c r="V12" s="764">
        <v>1648000</v>
      </c>
      <c r="W12" s="703">
        <v>1811700</v>
      </c>
      <c r="X12" s="703">
        <v>1924300</v>
      </c>
      <c r="Y12" s="763">
        <v>2063000</v>
      </c>
      <c r="Z12" s="763">
        <v>2216400</v>
      </c>
      <c r="AA12" s="133"/>
      <c r="AB12" s="133"/>
    </row>
    <row r="13" spans="1:28">
      <c r="A13" s="92" t="s">
        <v>6</v>
      </c>
      <c r="B13" s="748"/>
      <c r="C13" s="748"/>
      <c r="D13" s="748"/>
      <c r="E13" s="748"/>
      <c r="F13" s="748"/>
      <c r="G13" s="748"/>
      <c r="H13" s="748"/>
      <c r="I13" s="748"/>
      <c r="J13" s="748"/>
      <c r="K13" s="748"/>
      <c r="L13" s="748"/>
      <c r="M13" s="748"/>
      <c r="N13" s="748"/>
      <c r="O13" s="748"/>
      <c r="P13" s="748"/>
      <c r="Q13" s="748"/>
      <c r="R13" s="748"/>
      <c r="S13" s="748"/>
      <c r="T13" s="748"/>
      <c r="U13" s="748"/>
      <c r="V13" s="748"/>
      <c r="W13" s="748"/>
      <c r="X13" s="748"/>
      <c r="Y13" s="748"/>
      <c r="Z13" s="748"/>
      <c r="AA13" s="133"/>
      <c r="AB13" s="133"/>
    </row>
    <row r="14" spans="1:28">
      <c r="A14" s="92" t="s">
        <v>5</v>
      </c>
      <c r="B14" s="748"/>
      <c r="C14" s="748"/>
      <c r="D14" s="748"/>
      <c r="E14" s="748"/>
      <c r="F14" s="748"/>
      <c r="G14" s="748"/>
      <c r="H14" s="748"/>
      <c r="I14" s="748"/>
      <c r="J14" s="748"/>
      <c r="K14" s="748"/>
      <c r="L14" s="748"/>
      <c r="M14" s="748"/>
      <c r="N14" s="748"/>
      <c r="O14" s="748"/>
      <c r="P14" s="748"/>
      <c r="Q14" s="748"/>
      <c r="R14" s="748"/>
      <c r="S14" s="748"/>
      <c r="T14" s="748"/>
      <c r="U14" s="748"/>
      <c r="V14" s="748"/>
      <c r="W14" s="748"/>
      <c r="X14" s="748"/>
      <c r="Y14" s="748"/>
      <c r="Z14" s="748"/>
      <c r="AA14" s="133"/>
      <c r="AB14" s="133"/>
    </row>
    <row r="15" spans="1:28">
      <c r="A15" s="92" t="s">
        <v>4</v>
      </c>
      <c r="B15" s="748"/>
      <c r="C15" s="748"/>
      <c r="D15" s="748"/>
      <c r="E15" s="748"/>
      <c r="F15" s="748"/>
      <c r="G15" s="748"/>
      <c r="H15" s="748"/>
      <c r="I15" s="748"/>
      <c r="J15" s="748"/>
      <c r="K15" s="748"/>
      <c r="L15" s="748"/>
      <c r="M15" s="748"/>
      <c r="N15" s="748"/>
      <c r="O15" s="748"/>
      <c r="P15" s="748"/>
      <c r="Q15" s="748"/>
      <c r="R15" s="748"/>
      <c r="S15" s="748"/>
      <c r="T15" s="748"/>
      <c r="U15" s="748"/>
      <c r="V15" s="748"/>
      <c r="W15" s="748"/>
      <c r="X15" s="748"/>
      <c r="Y15" s="748"/>
      <c r="Z15" s="748"/>
      <c r="AA15" s="133"/>
      <c r="AB15" s="133"/>
    </row>
    <row r="16" spans="1:28">
      <c r="A16" s="92" t="s">
        <v>3</v>
      </c>
      <c r="B16" s="748"/>
      <c r="C16" s="748"/>
      <c r="D16" s="748"/>
      <c r="E16" s="748"/>
      <c r="F16" s="748"/>
      <c r="G16" s="748"/>
      <c r="H16" s="748"/>
      <c r="I16" s="748"/>
      <c r="J16" s="748"/>
      <c r="K16" s="748"/>
      <c r="L16" s="748"/>
      <c r="M16" s="748"/>
      <c r="N16" s="748"/>
      <c r="O16" s="748"/>
      <c r="P16" s="748"/>
      <c r="Q16" s="748"/>
      <c r="R16" s="748"/>
      <c r="S16" s="748"/>
      <c r="T16" s="748"/>
      <c r="U16" s="748"/>
      <c r="V16" s="748"/>
      <c r="W16" s="748"/>
      <c r="X16" s="748"/>
      <c r="Y16" s="748"/>
      <c r="Z16" s="748"/>
      <c r="AA16" s="133"/>
      <c r="AB16" s="133"/>
    </row>
    <row r="17" spans="1:28">
      <c r="A17" s="92" t="s">
        <v>32</v>
      </c>
      <c r="B17" s="748"/>
      <c r="C17" s="748"/>
      <c r="D17" s="748"/>
      <c r="E17" s="748"/>
      <c r="F17" s="748"/>
      <c r="G17" s="748"/>
      <c r="H17" s="748"/>
      <c r="I17" s="748"/>
      <c r="J17" s="748"/>
      <c r="K17" s="748"/>
      <c r="L17" s="748"/>
      <c r="M17" s="748"/>
      <c r="N17" s="748"/>
      <c r="O17" s="748"/>
      <c r="P17" s="748"/>
      <c r="Q17" s="748"/>
      <c r="R17" s="748"/>
      <c r="S17" s="748"/>
      <c r="T17" s="748"/>
      <c r="U17" s="748"/>
      <c r="V17" s="748"/>
      <c r="W17" s="748"/>
      <c r="X17" s="748"/>
      <c r="Y17" s="748"/>
      <c r="Z17" s="748"/>
      <c r="AA17" s="133"/>
      <c r="AB17" s="133"/>
    </row>
    <row r="18" spans="1:28">
      <c r="A18" s="92" t="s">
        <v>1</v>
      </c>
      <c r="B18" s="748"/>
      <c r="C18" s="748"/>
      <c r="D18" s="748"/>
      <c r="E18" s="748"/>
      <c r="F18" s="748"/>
      <c r="G18" s="748"/>
      <c r="H18" s="748"/>
      <c r="I18" s="748"/>
      <c r="J18" s="748"/>
      <c r="K18" s="748"/>
      <c r="L18" s="748"/>
      <c r="M18" s="748"/>
      <c r="N18" s="748"/>
      <c r="O18" s="748"/>
      <c r="P18" s="748"/>
      <c r="Q18" s="748"/>
      <c r="R18" s="748"/>
      <c r="S18" s="748"/>
      <c r="T18" s="748"/>
      <c r="U18" s="748"/>
      <c r="V18" s="748"/>
      <c r="W18" s="748"/>
      <c r="X18" s="748"/>
      <c r="Y18" s="748"/>
      <c r="Z18" s="748"/>
      <c r="AA18" s="133"/>
      <c r="AB18" s="133"/>
    </row>
    <row r="19" spans="1:28">
      <c r="A19" s="92" t="s">
        <v>0</v>
      </c>
      <c r="B19" s="748"/>
      <c r="C19" s="748"/>
      <c r="D19" s="748"/>
      <c r="E19" s="748"/>
      <c r="F19" s="748"/>
      <c r="G19" s="748"/>
      <c r="H19" s="748"/>
      <c r="I19" s="764">
        <v>1100000</v>
      </c>
      <c r="J19" s="764">
        <v>1200000</v>
      </c>
      <c r="K19" s="764">
        <v>1350000</v>
      </c>
      <c r="L19" s="764">
        <v>1425000</v>
      </c>
      <c r="M19" s="764">
        <v>1600000</v>
      </c>
      <c r="N19" s="764">
        <v>2000000</v>
      </c>
      <c r="O19" s="764">
        <v>5474710</v>
      </c>
      <c r="P19" s="764">
        <v>5879552</v>
      </c>
      <c r="Q19" s="764">
        <v>6575591</v>
      </c>
      <c r="R19" s="764">
        <v>6721947</v>
      </c>
      <c r="S19" s="764">
        <v>6728552</v>
      </c>
      <c r="T19" s="764">
        <v>8723242</v>
      </c>
      <c r="U19" s="764">
        <v>8836299</v>
      </c>
      <c r="V19" s="764">
        <v>8875649</v>
      </c>
      <c r="W19" s="765">
        <v>9526421</v>
      </c>
      <c r="X19" s="765">
        <v>9902500</v>
      </c>
      <c r="Y19" s="765">
        <v>11240969</v>
      </c>
      <c r="Z19" s="765">
        <v>11889736</v>
      </c>
      <c r="AA19" s="133"/>
      <c r="AB19" s="133"/>
    </row>
    <row r="21" spans="1:28">
      <c r="A21" s="241" t="s">
        <v>3603</v>
      </c>
    </row>
    <row r="22" spans="1:28">
      <c r="A22" s="241"/>
    </row>
    <row r="23" spans="1:28">
      <c r="A23" s="241"/>
    </row>
  </sheetData>
  <mergeCells count="2">
    <mergeCell ref="A2:A3"/>
    <mergeCell ref="B2:W2"/>
  </mergeCells>
  <hyperlinks>
    <hyperlink ref="AB3" location="Content!A1" display="Back to content page" xr:uid="{00000000-0004-0000-CD00-000000000000}"/>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sheetPr codeName="Sheet207"/>
  <dimension ref="A1:AB23"/>
  <sheetViews>
    <sheetView workbookViewId="0">
      <selection activeCell="K21" sqref="K21"/>
    </sheetView>
  </sheetViews>
  <sheetFormatPr defaultColWidth="8.7265625" defaultRowHeight="14.5"/>
  <cols>
    <col min="1" max="1" width="31.453125" customWidth="1"/>
  </cols>
  <sheetData>
    <row r="1" spans="1:28">
      <c r="A1" s="18" t="s">
        <v>3164</v>
      </c>
      <c r="B1" s="18"/>
      <c r="C1" s="18"/>
      <c r="D1" s="18"/>
      <c r="E1" s="18"/>
      <c r="F1" s="18"/>
      <c r="G1" s="18"/>
      <c r="H1" s="18"/>
      <c r="I1" s="18"/>
      <c r="J1" s="18"/>
      <c r="K1" s="18"/>
      <c r="L1" s="18"/>
      <c r="M1" s="18"/>
      <c r="N1" s="18"/>
      <c r="O1" s="18"/>
      <c r="P1" s="18"/>
      <c r="Q1" s="18"/>
      <c r="R1" s="18"/>
      <c r="S1" s="18"/>
      <c r="T1" s="18"/>
      <c r="U1" s="18"/>
      <c r="V1" s="18"/>
      <c r="W1" s="18"/>
      <c r="X1" s="18"/>
      <c r="Y1" s="18"/>
      <c r="Z1" s="18"/>
      <c r="AA1" s="18"/>
      <c r="AB1" s="18"/>
    </row>
    <row r="2" spans="1:28">
      <c r="A2" s="1007"/>
      <c r="B2" s="1003" t="s">
        <v>2333</v>
      </c>
      <c r="C2" s="1004"/>
      <c r="D2" s="1004"/>
      <c r="E2" s="1004"/>
      <c r="F2" s="1004"/>
      <c r="G2" s="1004"/>
      <c r="H2" s="1004"/>
      <c r="I2" s="1004"/>
      <c r="J2" s="1004"/>
      <c r="K2" s="1004"/>
      <c r="L2" s="1004"/>
      <c r="M2" s="1004"/>
      <c r="N2" s="1004"/>
      <c r="O2" s="1004"/>
      <c r="P2" s="1004"/>
      <c r="Q2" s="1004"/>
      <c r="R2" s="1004"/>
      <c r="S2" s="1004"/>
      <c r="T2" s="1004"/>
      <c r="U2" s="1004"/>
      <c r="V2" s="1004"/>
      <c r="W2" s="1004"/>
      <c r="X2" s="494"/>
      <c r="Y2" s="494"/>
      <c r="Z2" s="494"/>
      <c r="AA2" s="133"/>
      <c r="AB2" s="33"/>
    </row>
    <row r="3" spans="1:28">
      <c r="A3" s="1007"/>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34">
        <v>2023</v>
      </c>
      <c r="Z3" s="34">
        <v>2024</v>
      </c>
      <c r="AA3" s="133"/>
      <c r="AB3" s="1" t="s">
        <v>528</v>
      </c>
    </row>
    <row r="4" spans="1:28">
      <c r="A4" s="92" t="s">
        <v>13</v>
      </c>
      <c r="B4" s="768"/>
      <c r="C4" s="768"/>
      <c r="D4" s="768"/>
      <c r="E4" s="768"/>
      <c r="F4" s="768"/>
      <c r="G4" s="768"/>
      <c r="H4" s="768"/>
      <c r="I4" s="768"/>
      <c r="J4" s="768"/>
      <c r="K4" s="768"/>
      <c r="L4" s="768"/>
      <c r="M4" s="768"/>
      <c r="N4" s="768"/>
      <c r="O4" s="768"/>
      <c r="P4" s="768"/>
      <c r="Q4" s="768"/>
      <c r="R4" s="768"/>
      <c r="S4" s="768"/>
      <c r="T4" s="768"/>
      <c r="U4" s="768"/>
      <c r="V4" s="768"/>
      <c r="W4" s="768"/>
      <c r="X4" s="768"/>
      <c r="Y4" s="768"/>
      <c r="Z4" s="768"/>
      <c r="AA4" s="133"/>
      <c r="AB4" s="133"/>
    </row>
    <row r="5" spans="1:28">
      <c r="A5" s="92" t="s">
        <v>12</v>
      </c>
      <c r="B5" s="768"/>
      <c r="C5" s="768"/>
      <c r="D5" s="768"/>
      <c r="E5" s="768"/>
      <c r="F5" s="768"/>
      <c r="G5" s="768"/>
      <c r="H5" s="768"/>
      <c r="I5" s="768"/>
      <c r="J5" s="768"/>
      <c r="K5" s="768"/>
      <c r="L5" s="768"/>
      <c r="M5" s="768"/>
      <c r="N5" s="768"/>
      <c r="O5" s="768"/>
      <c r="P5" s="768"/>
      <c r="Q5" s="768"/>
      <c r="R5" s="768"/>
      <c r="S5" s="768"/>
      <c r="T5" s="768"/>
      <c r="U5" s="768"/>
      <c r="V5" s="768"/>
      <c r="W5" s="768"/>
      <c r="X5" s="768"/>
      <c r="Y5" s="768"/>
      <c r="Z5" s="768"/>
      <c r="AA5" s="133"/>
      <c r="AB5" s="133"/>
    </row>
    <row r="6" spans="1:28">
      <c r="A6" s="92" t="s">
        <v>483</v>
      </c>
      <c r="B6" s="768"/>
      <c r="C6" s="768"/>
      <c r="D6" s="768"/>
      <c r="E6" s="768"/>
      <c r="F6" s="768"/>
      <c r="G6" s="768"/>
      <c r="H6" s="768"/>
      <c r="I6" s="768"/>
      <c r="J6" s="768"/>
      <c r="K6" s="768"/>
      <c r="L6" s="768"/>
      <c r="M6" s="768"/>
      <c r="N6" s="768"/>
      <c r="O6" s="768"/>
      <c r="P6" s="768"/>
      <c r="Q6" s="768"/>
      <c r="R6" s="768"/>
      <c r="S6" s="768"/>
      <c r="T6" s="768"/>
      <c r="U6" s="768"/>
      <c r="V6" s="768"/>
      <c r="W6" s="768"/>
      <c r="X6" s="768"/>
      <c r="Y6" s="768"/>
      <c r="Z6" s="768"/>
      <c r="AA6" s="133"/>
      <c r="AB6" s="133"/>
    </row>
    <row r="7" spans="1:28">
      <c r="A7" s="92" t="s">
        <v>89</v>
      </c>
      <c r="B7" s="768"/>
      <c r="C7" s="768"/>
      <c r="D7" s="768"/>
      <c r="E7" s="768"/>
      <c r="F7" s="768"/>
      <c r="G7" s="768"/>
      <c r="H7" s="768"/>
      <c r="I7" s="768"/>
      <c r="J7" s="768"/>
      <c r="K7" s="768"/>
      <c r="L7" s="768"/>
      <c r="M7" s="768"/>
      <c r="N7" s="768"/>
      <c r="O7" s="768"/>
      <c r="P7" s="768"/>
      <c r="Q7" s="768"/>
      <c r="R7" s="768"/>
      <c r="S7" s="768"/>
      <c r="T7" s="768"/>
      <c r="U7" s="768"/>
      <c r="V7" s="768"/>
      <c r="W7" s="768"/>
      <c r="X7" s="768"/>
      <c r="Y7" s="768"/>
      <c r="Z7" s="768"/>
      <c r="AA7" s="133"/>
      <c r="AB7" s="133"/>
    </row>
    <row r="8" spans="1:28">
      <c r="A8" s="92" t="s">
        <v>482</v>
      </c>
      <c r="B8" s="768"/>
      <c r="C8" s="768"/>
      <c r="D8" s="768"/>
      <c r="E8" s="768"/>
      <c r="F8" s="768"/>
      <c r="G8" s="768"/>
      <c r="H8" s="768"/>
      <c r="I8" s="768"/>
      <c r="J8" s="768"/>
      <c r="K8" s="768"/>
      <c r="L8" s="768"/>
      <c r="M8" s="768"/>
      <c r="N8" s="768"/>
      <c r="O8" s="768"/>
      <c r="P8" s="768"/>
      <c r="Q8" s="768"/>
      <c r="R8" s="768"/>
      <c r="S8" s="768"/>
      <c r="T8" s="768"/>
      <c r="U8" s="768"/>
      <c r="V8" s="768"/>
      <c r="W8" s="768"/>
      <c r="X8" s="768"/>
      <c r="Y8" s="768"/>
      <c r="Z8" s="768"/>
      <c r="AA8" s="133"/>
      <c r="AB8" s="133"/>
    </row>
    <row r="9" spans="1:28">
      <c r="A9" s="92" t="s">
        <v>11</v>
      </c>
      <c r="B9" s="768"/>
      <c r="C9" s="768"/>
      <c r="D9" s="768"/>
      <c r="E9" s="768"/>
      <c r="F9" s="768"/>
      <c r="G9" s="768"/>
      <c r="H9" s="768"/>
      <c r="I9" s="768"/>
      <c r="J9" s="768"/>
      <c r="K9" s="768"/>
      <c r="L9" s="768"/>
      <c r="M9" s="768"/>
      <c r="N9" s="768"/>
      <c r="O9" s="768"/>
      <c r="P9" s="768"/>
      <c r="Q9" s="768"/>
      <c r="R9" s="768"/>
      <c r="S9" s="768"/>
      <c r="T9" s="768"/>
      <c r="U9" s="768"/>
      <c r="V9" s="768"/>
      <c r="W9" s="768"/>
      <c r="X9" s="768"/>
      <c r="Y9" s="768"/>
      <c r="Z9" s="768"/>
      <c r="AA9" s="133"/>
      <c r="AB9" s="133"/>
    </row>
    <row r="10" spans="1:28">
      <c r="A10" s="92" t="s">
        <v>10</v>
      </c>
      <c r="B10" s="768"/>
      <c r="C10" s="768"/>
      <c r="D10" s="768"/>
      <c r="E10" s="768"/>
      <c r="F10" s="768"/>
      <c r="G10" s="768"/>
      <c r="H10" s="768"/>
      <c r="I10" s="768"/>
      <c r="J10" s="768"/>
      <c r="K10" s="768"/>
      <c r="L10" s="768"/>
      <c r="M10" s="768"/>
      <c r="N10" s="768"/>
      <c r="O10" s="768"/>
      <c r="P10" s="768"/>
      <c r="Q10" s="768"/>
      <c r="R10" s="768"/>
      <c r="S10" s="768"/>
      <c r="T10" s="768"/>
      <c r="U10" s="768"/>
      <c r="V10" s="768"/>
      <c r="W10" s="768"/>
      <c r="X10" s="768"/>
      <c r="Y10" s="768"/>
      <c r="Z10" s="768"/>
      <c r="AA10" s="133"/>
      <c r="AB10" s="133"/>
    </row>
    <row r="11" spans="1:28">
      <c r="A11" s="92" t="s">
        <v>9</v>
      </c>
      <c r="B11" s="768"/>
      <c r="C11" s="768"/>
      <c r="D11" s="768"/>
      <c r="E11" s="768"/>
      <c r="F11" s="768"/>
      <c r="G11" s="768"/>
      <c r="H11" s="768"/>
      <c r="I11" s="768"/>
      <c r="J11" s="768"/>
      <c r="K11" s="768"/>
      <c r="L11" s="768"/>
      <c r="M11" s="768"/>
      <c r="N11" s="768"/>
      <c r="O11" s="768"/>
      <c r="P11" s="768"/>
      <c r="Q11" s="768"/>
      <c r="R11" s="768"/>
      <c r="S11" s="768"/>
      <c r="T11" s="768"/>
      <c r="U11" s="768"/>
      <c r="V11" s="768"/>
      <c r="W11" s="768"/>
      <c r="X11" s="768"/>
      <c r="Y11" s="768"/>
      <c r="Z11" s="768"/>
      <c r="AA11" s="133"/>
      <c r="AB11" s="133"/>
    </row>
    <row r="12" spans="1:28">
      <c r="A12" s="92" t="s">
        <v>8</v>
      </c>
      <c r="B12" s="768">
        <v>2.9</v>
      </c>
      <c r="C12" s="768"/>
      <c r="D12" s="768">
        <v>4.0999999999999996</v>
      </c>
      <c r="E12" s="768">
        <v>5</v>
      </c>
      <c r="F12" s="768">
        <v>6.4</v>
      </c>
      <c r="G12" s="768">
        <v>10.4</v>
      </c>
      <c r="H12" s="768">
        <v>11.6</v>
      </c>
      <c r="I12" s="768">
        <v>13.4</v>
      </c>
      <c r="J12" s="768">
        <v>16</v>
      </c>
      <c r="K12" s="768">
        <v>22.7</v>
      </c>
      <c r="L12" s="768">
        <v>22.7</v>
      </c>
      <c r="M12" s="768">
        <v>29.5</v>
      </c>
      <c r="N12" s="768">
        <v>45.2</v>
      </c>
      <c r="O12" s="768">
        <v>54</v>
      </c>
      <c r="P12" s="768">
        <v>58.3</v>
      </c>
      <c r="Q12" s="768">
        <v>66.599999999999994</v>
      </c>
      <c r="R12" s="768">
        <v>86.3</v>
      </c>
      <c r="S12" s="768">
        <v>98.7</v>
      </c>
      <c r="T12" s="768">
        <v>107.1</v>
      </c>
      <c r="U12" s="768">
        <v>118.2</v>
      </c>
      <c r="V12" s="768">
        <v>130.19999999999999</v>
      </c>
      <c r="W12" s="768">
        <v>143.30000000000001</v>
      </c>
      <c r="X12" s="768">
        <v>154</v>
      </c>
      <c r="Y12" s="768">
        <v>165.4</v>
      </c>
      <c r="Z12" s="769">
        <v>178.1</v>
      </c>
      <c r="AA12" s="133"/>
      <c r="AB12" s="133"/>
    </row>
    <row r="13" spans="1:28">
      <c r="A13" s="92" t="s">
        <v>6</v>
      </c>
      <c r="B13" s="768"/>
      <c r="C13" s="768"/>
      <c r="D13" s="768"/>
      <c r="E13" s="768"/>
      <c r="F13" s="768"/>
      <c r="G13" s="768"/>
      <c r="H13" s="768"/>
      <c r="I13" s="768"/>
      <c r="J13" s="768"/>
      <c r="K13" s="768"/>
      <c r="L13" s="768"/>
      <c r="M13" s="768"/>
      <c r="N13" s="768"/>
      <c r="O13" s="768"/>
      <c r="P13" s="768"/>
      <c r="Q13" s="768"/>
      <c r="R13" s="768"/>
      <c r="S13" s="768"/>
      <c r="T13" s="768"/>
      <c r="U13" s="768"/>
      <c r="V13" s="768"/>
      <c r="W13" s="768"/>
      <c r="X13" s="768"/>
      <c r="Y13" s="768"/>
      <c r="Z13" s="768"/>
      <c r="AA13" s="133"/>
      <c r="AB13" s="133"/>
    </row>
    <row r="14" spans="1:28">
      <c r="A14" s="92" t="s">
        <v>5</v>
      </c>
      <c r="B14" s="768"/>
      <c r="C14" s="768"/>
      <c r="D14" s="768"/>
      <c r="E14" s="768"/>
      <c r="F14" s="768"/>
      <c r="G14" s="768"/>
      <c r="H14" s="768"/>
      <c r="I14" s="768"/>
      <c r="J14" s="768"/>
      <c r="K14" s="768"/>
      <c r="L14" s="768"/>
      <c r="M14" s="768"/>
      <c r="N14" s="768"/>
      <c r="O14" s="768"/>
      <c r="P14" s="768"/>
      <c r="Q14" s="768"/>
      <c r="R14" s="768"/>
      <c r="S14" s="768"/>
      <c r="T14" s="768"/>
      <c r="U14" s="768"/>
      <c r="V14" s="768"/>
      <c r="W14" s="768"/>
      <c r="X14" s="768"/>
      <c r="Y14" s="768"/>
      <c r="Z14" s="768"/>
      <c r="AA14" s="133"/>
      <c r="AB14" s="133"/>
    </row>
    <row r="15" spans="1:28">
      <c r="A15" s="92" t="s">
        <v>4</v>
      </c>
      <c r="B15" s="768"/>
      <c r="C15" s="768"/>
      <c r="D15" s="768"/>
      <c r="E15" s="768"/>
      <c r="F15" s="768"/>
      <c r="G15" s="768"/>
      <c r="H15" s="768"/>
      <c r="I15" s="768"/>
      <c r="J15" s="768"/>
      <c r="K15" s="768"/>
      <c r="L15" s="768"/>
      <c r="M15" s="768"/>
      <c r="N15" s="768"/>
      <c r="O15" s="768"/>
      <c r="P15" s="768"/>
      <c r="Q15" s="768"/>
      <c r="R15" s="768"/>
      <c r="S15" s="768"/>
      <c r="T15" s="768"/>
      <c r="U15" s="768"/>
      <c r="V15" s="768"/>
      <c r="W15" s="768"/>
      <c r="X15" s="768"/>
      <c r="Y15" s="768"/>
      <c r="Z15" s="768"/>
      <c r="AA15" s="133"/>
      <c r="AB15" s="133"/>
    </row>
    <row r="16" spans="1:28">
      <c r="A16" s="92" t="s">
        <v>3</v>
      </c>
      <c r="B16" s="768"/>
      <c r="C16" s="768"/>
      <c r="D16" s="768"/>
      <c r="E16" s="768"/>
      <c r="F16" s="768"/>
      <c r="G16" s="768"/>
      <c r="H16" s="768"/>
      <c r="I16" s="768"/>
      <c r="J16" s="768"/>
      <c r="K16" s="768"/>
      <c r="L16" s="768"/>
      <c r="M16" s="768"/>
      <c r="N16" s="768"/>
      <c r="O16" s="768"/>
      <c r="P16" s="768"/>
      <c r="Q16" s="768"/>
      <c r="R16" s="768"/>
      <c r="S16" s="768"/>
      <c r="T16" s="768"/>
      <c r="U16" s="768"/>
      <c r="V16" s="768"/>
      <c r="W16" s="768"/>
      <c r="X16" s="768"/>
      <c r="Y16" s="768"/>
      <c r="Z16" s="768"/>
      <c r="AA16" s="133"/>
      <c r="AB16" s="133"/>
    </row>
    <row r="17" spans="1:28">
      <c r="A17" s="92" t="s">
        <v>32</v>
      </c>
      <c r="B17" s="768"/>
      <c r="C17" s="768"/>
      <c r="D17" s="768"/>
      <c r="E17" s="768"/>
      <c r="F17" s="768"/>
      <c r="G17" s="768"/>
      <c r="H17" s="768"/>
      <c r="I17" s="768"/>
      <c r="J17" s="768"/>
      <c r="K17" s="768"/>
      <c r="L17" s="768"/>
      <c r="M17" s="768"/>
      <c r="N17" s="768"/>
      <c r="O17" s="768"/>
      <c r="P17" s="768"/>
      <c r="Q17" s="768"/>
      <c r="R17" s="768"/>
      <c r="S17" s="768"/>
      <c r="T17" s="768"/>
      <c r="U17" s="768"/>
      <c r="V17" s="768"/>
      <c r="W17" s="768"/>
      <c r="X17" s="768"/>
      <c r="Y17" s="768"/>
      <c r="Z17" s="768"/>
      <c r="AA17" s="133"/>
      <c r="AB17" s="133"/>
    </row>
    <row r="18" spans="1:28">
      <c r="A18" s="92" t="s">
        <v>1</v>
      </c>
      <c r="B18" s="768"/>
      <c r="C18" s="768"/>
      <c r="D18" s="768"/>
      <c r="E18" s="768"/>
      <c r="F18" s="768"/>
      <c r="G18" s="768"/>
      <c r="H18" s="768"/>
      <c r="I18" s="768"/>
      <c r="J18" s="768"/>
      <c r="K18" s="768"/>
      <c r="L18" s="768"/>
      <c r="M18" s="768"/>
      <c r="N18" s="768"/>
      <c r="O18" s="768"/>
      <c r="P18" s="768"/>
      <c r="Q18" s="768"/>
      <c r="R18" s="768"/>
      <c r="S18" s="768"/>
      <c r="T18" s="768"/>
      <c r="U18" s="768"/>
      <c r="V18" s="768"/>
      <c r="W18" s="768"/>
      <c r="X18" s="768"/>
      <c r="Y18" s="768"/>
      <c r="Z18" s="768"/>
      <c r="AA18" s="133"/>
      <c r="AB18" s="133"/>
    </row>
    <row r="19" spans="1:28">
      <c r="A19" s="92" t="s">
        <v>0</v>
      </c>
      <c r="B19" s="768"/>
      <c r="C19" s="768"/>
      <c r="D19" s="768"/>
      <c r="E19" s="768"/>
      <c r="F19" s="768"/>
      <c r="G19" s="768"/>
      <c r="H19" s="768"/>
      <c r="I19" s="770">
        <v>0.7</v>
      </c>
      <c r="J19" s="770">
        <v>1.3</v>
      </c>
      <c r="K19" s="770">
        <v>5.0999999999999996</v>
      </c>
      <c r="L19" s="770">
        <v>11</v>
      </c>
      <c r="M19" s="771">
        <v>19.3</v>
      </c>
      <c r="N19" s="771">
        <v>30.6</v>
      </c>
      <c r="O19" s="771">
        <v>41.9</v>
      </c>
      <c r="P19" s="771">
        <v>45</v>
      </c>
      <c r="Q19" s="770">
        <v>48.1</v>
      </c>
      <c r="R19" s="770">
        <v>50</v>
      </c>
      <c r="S19" s="770">
        <v>50.8</v>
      </c>
      <c r="T19" s="770">
        <v>62.9</v>
      </c>
      <c r="U19" s="770">
        <v>60.6</v>
      </c>
      <c r="V19" s="770">
        <v>60.9</v>
      </c>
      <c r="W19" s="768">
        <v>62.8</v>
      </c>
      <c r="X19" s="768">
        <v>65.3</v>
      </c>
      <c r="Y19" s="768">
        <v>73.3</v>
      </c>
      <c r="Z19" s="768">
        <v>77.55</v>
      </c>
      <c r="AA19" s="133"/>
      <c r="AB19" s="133"/>
    </row>
    <row r="21" spans="1:28">
      <c r="A21" s="241" t="s">
        <v>3603</v>
      </c>
    </row>
    <row r="22" spans="1:28">
      <c r="A22" s="241"/>
    </row>
    <row r="23" spans="1:28">
      <c r="A23" s="241"/>
    </row>
  </sheetData>
  <mergeCells count="2">
    <mergeCell ref="A2:A3"/>
    <mergeCell ref="B2:W2"/>
  </mergeCells>
  <hyperlinks>
    <hyperlink ref="AB3" location="Content!A1" display="Back to content page" xr:uid="{00000000-0004-0000-CE00-000000000000}"/>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sheetPr codeName="Sheet208"/>
  <dimension ref="A1:AB23"/>
  <sheetViews>
    <sheetView topLeftCell="Q1" workbookViewId="0">
      <selection activeCell="J21" sqref="J21"/>
    </sheetView>
  </sheetViews>
  <sheetFormatPr defaultColWidth="8.7265625" defaultRowHeight="14.5"/>
  <cols>
    <col min="1" max="1" width="31.453125" customWidth="1"/>
    <col min="2" max="13" width="10.26953125" customWidth="1"/>
    <col min="14" max="26" width="13.81640625" customWidth="1"/>
    <col min="28" max="28" width="18.54296875" customWidth="1"/>
  </cols>
  <sheetData>
    <row r="1" spans="1:28">
      <c r="A1" s="18" t="s">
        <v>3165</v>
      </c>
      <c r="B1" s="18"/>
      <c r="C1" s="18"/>
      <c r="D1" s="18"/>
      <c r="E1" s="18"/>
      <c r="F1" s="18"/>
      <c r="G1" s="18"/>
      <c r="H1" s="18"/>
      <c r="I1" s="18"/>
      <c r="J1" s="18"/>
      <c r="K1" s="18"/>
      <c r="L1" s="18"/>
      <c r="M1" s="18"/>
      <c r="N1" s="18"/>
      <c r="O1" s="18"/>
      <c r="P1" s="18"/>
      <c r="Q1" s="18"/>
      <c r="R1" s="18"/>
      <c r="S1" s="18"/>
      <c r="T1" s="18"/>
      <c r="U1" s="18"/>
      <c r="V1" s="18"/>
      <c r="W1" s="18"/>
      <c r="X1" s="18"/>
      <c r="Y1" s="18"/>
      <c r="Z1" s="18"/>
      <c r="AA1" s="18"/>
      <c r="AB1" s="18"/>
    </row>
    <row r="2" spans="1:28">
      <c r="A2" s="1007"/>
      <c r="B2" s="1003" t="s">
        <v>481</v>
      </c>
      <c r="C2" s="1004"/>
      <c r="D2" s="1004"/>
      <c r="E2" s="1004"/>
      <c r="F2" s="1004"/>
      <c r="G2" s="1004"/>
      <c r="H2" s="1004"/>
      <c r="I2" s="1004"/>
      <c r="J2" s="1004"/>
      <c r="K2" s="1004"/>
      <c r="L2" s="1004"/>
      <c r="M2" s="1004"/>
      <c r="N2" s="1004"/>
      <c r="O2" s="1004"/>
      <c r="P2" s="1004"/>
      <c r="Q2" s="1004"/>
      <c r="R2" s="1004"/>
      <c r="S2" s="1004"/>
      <c r="T2" s="1004"/>
      <c r="U2" s="1004"/>
      <c r="V2" s="1004"/>
      <c r="W2" s="1004"/>
      <c r="X2" s="494"/>
      <c r="Y2" s="494"/>
      <c r="Z2" s="494"/>
      <c r="AA2" s="133"/>
      <c r="AB2" s="33"/>
    </row>
    <row r="3" spans="1:28">
      <c r="A3" s="1007"/>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34">
        <v>2023</v>
      </c>
      <c r="Z3" s="34">
        <v>2024</v>
      </c>
      <c r="AA3" s="133"/>
      <c r="AB3" s="1" t="s">
        <v>528</v>
      </c>
    </row>
    <row r="4" spans="1:28">
      <c r="A4" s="92" t="s">
        <v>13</v>
      </c>
      <c r="B4" s="762">
        <v>401</v>
      </c>
      <c r="C4" s="762">
        <v>800</v>
      </c>
      <c r="D4" s="762">
        <v>3994</v>
      </c>
      <c r="E4" s="762">
        <v>6395</v>
      </c>
      <c r="F4" s="762">
        <v>6564</v>
      </c>
      <c r="G4" s="762">
        <v>8016</v>
      </c>
      <c r="H4" s="762">
        <v>9792</v>
      </c>
      <c r="I4" s="733"/>
      <c r="J4" s="733"/>
      <c r="K4" s="733"/>
      <c r="L4" s="733"/>
      <c r="M4" s="733"/>
      <c r="N4" s="733"/>
      <c r="O4" s="733"/>
      <c r="P4" s="733"/>
      <c r="Q4" s="733"/>
      <c r="R4" s="733"/>
      <c r="S4" s="733"/>
      <c r="T4" s="733"/>
      <c r="U4" s="733"/>
      <c r="V4" s="733"/>
      <c r="W4" s="733"/>
      <c r="X4" s="733"/>
      <c r="Y4" s="733"/>
      <c r="Z4" s="733"/>
      <c r="AA4" s="133"/>
      <c r="AB4" s="133"/>
    </row>
    <row r="5" spans="1:28">
      <c r="A5" s="92" t="s">
        <v>12</v>
      </c>
      <c r="B5" s="733"/>
      <c r="C5" s="733"/>
      <c r="D5" s="733"/>
      <c r="E5" s="733"/>
      <c r="F5" s="733"/>
      <c r="G5" s="733"/>
      <c r="H5" s="733"/>
      <c r="I5" s="733"/>
      <c r="J5" s="733"/>
      <c r="K5" s="733"/>
      <c r="L5" s="733"/>
      <c r="M5" s="733"/>
      <c r="N5" s="733"/>
      <c r="O5" s="733"/>
      <c r="P5" s="733"/>
      <c r="Q5" s="733"/>
      <c r="R5" s="733"/>
      <c r="S5" s="733"/>
      <c r="T5" s="733"/>
      <c r="U5" s="733"/>
      <c r="V5" s="733"/>
      <c r="W5" s="733"/>
      <c r="X5" s="733"/>
      <c r="Y5" s="733"/>
      <c r="Z5" s="733"/>
      <c r="AA5" s="133"/>
      <c r="AB5" s="133"/>
    </row>
    <row r="6" spans="1:28">
      <c r="A6" s="92" t="s">
        <v>483</v>
      </c>
      <c r="B6" s="733"/>
      <c r="C6" s="733"/>
      <c r="D6" s="733"/>
      <c r="E6" s="733"/>
      <c r="F6" s="733"/>
      <c r="G6" s="733"/>
      <c r="H6" s="733"/>
      <c r="I6" s="733"/>
      <c r="J6" s="733"/>
      <c r="K6" s="733"/>
      <c r="L6" s="733"/>
      <c r="M6" s="733"/>
      <c r="N6" s="733"/>
      <c r="O6" s="733"/>
      <c r="P6" s="733"/>
      <c r="Q6" s="733"/>
      <c r="R6" s="733"/>
      <c r="S6" s="733"/>
      <c r="T6" s="733"/>
      <c r="U6" s="733"/>
      <c r="V6" s="733"/>
      <c r="W6" s="733"/>
      <c r="X6" s="733"/>
      <c r="Y6" s="733"/>
      <c r="Z6" s="733"/>
      <c r="AA6" s="133"/>
      <c r="AB6" s="133"/>
    </row>
    <row r="7" spans="1:28">
      <c r="A7" s="92" t="s">
        <v>89</v>
      </c>
      <c r="B7" s="733"/>
      <c r="C7" s="733"/>
      <c r="D7" s="733"/>
      <c r="E7" s="733"/>
      <c r="F7" s="733"/>
      <c r="G7" s="733"/>
      <c r="H7" s="733"/>
      <c r="I7" s="733"/>
      <c r="J7" s="733"/>
      <c r="K7" s="733"/>
      <c r="L7" s="733"/>
      <c r="M7" s="733"/>
      <c r="N7" s="733"/>
      <c r="O7" s="733"/>
      <c r="P7" s="733"/>
      <c r="Q7" s="733"/>
      <c r="R7" s="733"/>
      <c r="S7" s="733"/>
      <c r="T7" s="733"/>
      <c r="U7" s="733"/>
      <c r="V7" s="733"/>
      <c r="W7" s="733"/>
      <c r="X7" s="733"/>
      <c r="Y7" s="733"/>
      <c r="Z7" s="733"/>
      <c r="AA7" s="133"/>
      <c r="AB7" s="133"/>
    </row>
    <row r="8" spans="1:28">
      <c r="A8" s="92" t="s">
        <v>482</v>
      </c>
      <c r="B8" s="733"/>
      <c r="C8" s="733"/>
      <c r="D8" s="733"/>
      <c r="E8" s="733"/>
      <c r="F8" s="733"/>
      <c r="G8" s="733"/>
      <c r="H8" s="733"/>
      <c r="I8" s="733"/>
      <c r="J8" s="733"/>
      <c r="K8" s="733"/>
      <c r="L8" s="733"/>
      <c r="M8" s="733"/>
      <c r="N8" s="733"/>
      <c r="O8" s="733"/>
      <c r="P8" s="733"/>
      <c r="Q8" s="733"/>
      <c r="R8" s="733"/>
      <c r="S8" s="733"/>
      <c r="T8" s="733"/>
      <c r="U8" s="733"/>
      <c r="V8" s="733"/>
      <c r="W8" s="733"/>
      <c r="X8" s="733"/>
      <c r="Y8" s="733"/>
      <c r="Z8" s="733"/>
      <c r="AA8" s="133"/>
      <c r="AB8" s="133"/>
    </row>
    <row r="9" spans="1:28">
      <c r="A9" s="92" t="s">
        <v>11</v>
      </c>
      <c r="B9" s="733"/>
      <c r="C9" s="733"/>
      <c r="D9" s="733"/>
      <c r="E9" s="733"/>
      <c r="F9" s="733"/>
      <c r="G9" s="733"/>
      <c r="H9" s="733"/>
      <c r="I9" s="733"/>
      <c r="J9" s="733"/>
      <c r="K9" s="733"/>
      <c r="L9" s="733"/>
      <c r="M9" s="733"/>
      <c r="N9" s="733"/>
      <c r="O9" s="733"/>
      <c r="P9" s="733"/>
      <c r="Q9" s="733"/>
      <c r="R9" s="733"/>
      <c r="S9" s="733"/>
      <c r="T9" s="733"/>
      <c r="U9" s="733"/>
      <c r="V9" s="733"/>
      <c r="W9" s="733"/>
      <c r="X9" s="733"/>
      <c r="Y9" s="733"/>
      <c r="Z9" s="733"/>
      <c r="AA9" s="133"/>
      <c r="AB9" s="133"/>
    </row>
    <row r="10" spans="1:28">
      <c r="A10" s="92" t="s">
        <v>10</v>
      </c>
      <c r="B10" s="733"/>
      <c r="C10" s="733"/>
      <c r="D10" s="733"/>
      <c r="E10" s="733"/>
      <c r="F10" s="733"/>
      <c r="G10" s="733"/>
      <c r="H10" s="733"/>
      <c r="I10" s="733"/>
      <c r="J10" s="733"/>
      <c r="K10" s="733"/>
      <c r="L10" s="733">
        <v>33824</v>
      </c>
      <c r="M10" s="733">
        <v>35950</v>
      </c>
      <c r="N10" s="733">
        <v>94746</v>
      </c>
      <c r="O10" s="733">
        <v>727973</v>
      </c>
      <c r="P10" s="733">
        <v>820922</v>
      </c>
      <c r="Q10" s="733">
        <v>1252477</v>
      </c>
      <c r="R10" s="733"/>
      <c r="S10" s="733"/>
      <c r="T10" s="733"/>
      <c r="U10" s="733"/>
      <c r="V10" s="733"/>
      <c r="W10" s="733"/>
      <c r="X10" s="733"/>
      <c r="Y10" s="733"/>
      <c r="Z10" s="733"/>
      <c r="AA10" s="133"/>
      <c r="AB10" s="133"/>
    </row>
    <row r="11" spans="1:28">
      <c r="A11" s="92" t="s">
        <v>9</v>
      </c>
      <c r="B11" s="733"/>
      <c r="C11" s="733"/>
      <c r="D11" s="733"/>
      <c r="E11" s="733"/>
      <c r="F11" s="733"/>
      <c r="G11" s="733"/>
      <c r="H11" s="733"/>
      <c r="I11" s="733"/>
      <c r="J11" s="733"/>
      <c r="K11" s="733"/>
      <c r="L11" s="733"/>
      <c r="M11" s="733"/>
      <c r="N11" s="733"/>
      <c r="O11" s="733"/>
      <c r="P11" s="733"/>
      <c r="Q11" s="733"/>
      <c r="R11" s="733"/>
      <c r="S11" s="733"/>
      <c r="T11" s="733"/>
      <c r="U11" s="733"/>
      <c r="V11" s="733"/>
      <c r="W11" s="733"/>
      <c r="X11" s="733"/>
      <c r="Y11" s="733"/>
      <c r="Z11" s="733"/>
      <c r="AA11" s="133"/>
      <c r="AB11" s="133"/>
    </row>
    <row r="12" spans="1:28">
      <c r="A12" s="92" t="s">
        <v>132</v>
      </c>
      <c r="B12" s="772"/>
      <c r="C12" s="772"/>
      <c r="D12" s="762">
        <v>140700</v>
      </c>
      <c r="E12" s="762">
        <v>148700</v>
      </c>
      <c r="F12" s="762">
        <v>156800</v>
      </c>
      <c r="G12" s="762">
        <v>165000</v>
      </c>
      <c r="H12" s="762">
        <v>183400</v>
      </c>
      <c r="I12" s="762">
        <v>205100</v>
      </c>
      <c r="J12" s="762">
        <v>227200</v>
      </c>
      <c r="K12" s="762">
        <v>275900</v>
      </c>
      <c r="L12" s="762">
        <v>324400</v>
      </c>
      <c r="M12" s="762">
        <v>354500</v>
      </c>
      <c r="N12" s="762">
        <v>394200</v>
      </c>
      <c r="O12" s="762">
        <v>445200</v>
      </c>
      <c r="P12" s="762">
        <v>495500</v>
      </c>
      <c r="Q12" s="762">
        <v>538000</v>
      </c>
      <c r="R12" s="762">
        <v>580500</v>
      </c>
      <c r="S12" s="762">
        <v>624400</v>
      </c>
      <c r="T12" s="762">
        <v>668100</v>
      </c>
      <c r="U12" s="762">
        <v>710400</v>
      </c>
      <c r="V12" s="762">
        <v>752400</v>
      </c>
      <c r="W12" s="762">
        <v>795200</v>
      </c>
      <c r="X12" s="762">
        <v>827650</v>
      </c>
      <c r="Y12" s="763">
        <v>877800</v>
      </c>
      <c r="Z12" s="763">
        <f>83.2/100*1090712</f>
        <v>907472.38400000008</v>
      </c>
      <c r="AA12" s="133"/>
      <c r="AB12" s="133"/>
    </row>
    <row r="13" spans="1:28">
      <c r="A13" s="92" t="s">
        <v>6</v>
      </c>
      <c r="B13" s="772"/>
      <c r="C13" s="772"/>
      <c r="D13" s="772"/>
      <c r="E13" s="772"/>
      <c r="F13" s="772"/>
      <c r="G13" s="772"/>
      <c r="H13" s="772"/>
      <c r="I13" s="772"/>
      <c r="J13" s="772"/>
      <c r="K13" s="772"/>
      <c r="L13" s="772"/>
      <c r="M13" s="772"/>
      <c r="N13" s="772"/>
      <c r="O13" s="772"/>
      <c r="P13" s="772"/>
      <c r="Q13" s="772"/>
      <c r="R13" s="772"/>
      <c r="S13" s="772"/>
      <c r="T13" s="772"/>
      <c r="U13" s="772"/>
      <c r="V13" s="772"/>
      <c r="W13" s="772"/>
      <c r="X13" s="772"/>
      <c r="Y13" s="772"/>
      <c r="Z13" s="772"/>
      <c r="AA13" s="133"/>
      <c r="AB13" s="133"/>
    </row>
    <row r="14" spans="1:28">
      <c r="A14" s="92" t="s">
        <v>5</v>
      </c>
      <c r="B14" s="772"/>
      <c r="C14" s="772"/>
      <c r="D14" s="772"/>
      <c r="E14" s="772"/>
      <c r="F14" s="772"/>
      <c r="G14" s="772"/>
      <c r="H14" s="772"/>
      <c r="I14" s="772"/>
      <c r="J14" s="772"/>
      <c r="K14" s="772"/>
      <c r="L14" s="772"/>
      <c r="M14" s="772"/>
      <c r="N14" s="772"/>
      <c r="O14" s="772"/>
      <c r="P14" s="772"/>
      <c r="Q14" s="772"/>
      <c r="R14" s="772"/>
      <c r="S14" s="772"/>
      <c r="T14" s="772"/>
      <c r="U14" s="772"/>
      <c r="V14" s="772"/>
      <c r="W14" s="772"/>
      <c r="X14" s="772"/>
      <c r="Y14" s="772"/>
      <c r="Z14" s="772"/>
      <c r="AA14" s="133"/>
      <c r="AB14" s="133"/>
    </row>
    <row r="15" spans="1:28">
      <c r="A15" s="92" t="s">
        <v>4</v>
      </c>
      <c r="B15" s="772"/>
      <c r="C15" s="772"/>
      <c r="D15" s="772"/>
      <c r="E15" s="772"/>
      <c r="F15" s="772"/>
      <c r="G15" s="772"/>
      <c r="H15" s="772"/>
      <c r="I15" s="772"/>
      <c r="J15" s="772"/>
      <c r="K15" s="772"/>
      <c r="L15" s="772"/>
      <c r="M15" s="772"/>
      <c r="N15" s="772"/>
      <c r="O15" s="772"/>
      <c r="P15" s="772"/>
      <c r="Q15" s="772"/>
      <c r="R15" s="772"/>
      <c r="S15" s="772"/>
      <c r="T15" s="772"/>
      <c r="U15" s="772"/>
      <c r="V15" s="772"/>
      <c r="W15" s="772"/>
      <c r="X15" s="772"/>
      <c r="Y15" s="772"/>
      <c r="Z15" s="772"/>
      <c r="AA15" s="133"/>
      <c r="AB15" s="133"/>
    </row>
    <row r="16" spans="1:28">
      <c r="A16" s="92" t="s">
        <v>3</v>
      </c>
      <c r="B16" s="772"/>
      <c r="C16" s="772"/>
      <c r="D16" s="772"/>
      <c r="E16" s="772"/>
      <c r="F16" s="772"/>
      <c r="G16" s="772"/>
      <c r="H16" s="772"/>
      <c r="I16" s="772"/>
      <c r="J16" s="772"/>
      <c r="K16" s="772"/>
      <c r="L16" s="772"/>
      <c r="M16" s="772"/>
      <c r="N16" s="772"/>
      <c r="O16" s="772"/>
      <c r="P16" s="772"/>
      <c r="Q16" s="772"/>
      <c r="R16" s="772"/>
      <c r="S16" s="772"/>
      <c r="T16" s="772"/>
      <c r="U16" s="772"/>
      <c r="V16" s="772"/>
      <c r="W16" s="772"/>
      <c r="X16" s="772"/>
      <c r="Y16" s="772"/>
      <c r="Z16" s="772"/>
      <c r="AA16" s="133"/>
      <c r="AB16" s="133"/>
    </row>
    <row r="17" spans="1:28">
      <c r="A17" s="92" t="s">
        <v>32</v>
      </c>
      <c r="B17" s="772"/>
      <c r="C17" s="772"/>
      <c r="D17" s="772"/>
      <c r="E17" s="772"/>
      <c r="F17" s="772"/>
      <c r="G17" s="772"/>
      <c r="H17" s="772"/>
      <c r="I17" s="772"/>
      <c r="J17" s="772"/>
      <c r="K17" s="772"/>
      <c r="L17" s="772"/>
      <c r="M17" s="772"/>
      <c r="N17" s="772"/>
      <c r="O17" s="772"/>
      <c r="P17" s="772"/>
      <c r="Q17" s="772"/>
      <c r="R17" s="772"/>
      <c r="S17" s="772"/>
      <c r="T17" s="772"/>
      <c r="U17" s="772"/>
      <c r="V17" s="772"/>
      <c r="W17" s="772"/>
      <c r="X17" s="772"/>
      <c r="Y17" s="772"/>
      <c r="Z17" s="772"/>
      <c r="AA17" s="133"/>
      <c r="AB17" s="133"/>
    </row>
    <row r="18" spans="1:28">
      <c r="A18" s="92" t="s">
        <v>1</v>
      </c>
      <c r="B18" s="527">
        <v>401</v>
      </c>
      <c r="C18" s="527">
        <v>800</v>
      </c>
      <c r="D18" s="527">
        <v>3994</v>
      </c>
      <c r="E18" s="527">
        <v>6395</v>
      </c>
      <c r="F18" s="527">
        <v>6564</v>
      </c>
      <c r="G18" s="527">
        <v>8016</v>
      </c>
      <c r="H18" s="527">
        <v>9792</v>
      </c>
      <c r="I18" s="527"/>
      <c r="J18" s="527">
        <v>791464</v>
      </c>
      <c r="K18" s="527">
        <v>4314</v>
      </c>
      <c r="L18" s="527">
        <v>24169</v>
      </c>
      <c r="M18" s="527">
        <v>379888</v>
      </c>
      <c r="N18" s="527">
        <v>2314983</v>
      </c>
      <c r="O18" s="527">
        <v>2517132</v>
      </c>
      <c r="P18" s="527">
        <v>3741615</v>
      </c>
      <c r="Q18" s="527">
        <v>6057229</v>
      </c>
      <c r="R18" s="772"/>
      <c r="S18" s="772"/>
      <c r="T18" s="772"/>
      <c r="U18" s="772"/>
      <c r="V18" s="772"/>
      <c r="W18" s="527">
        <v>10438053</v>
      </c>
      <c r="X18" s="528">
        <v>11148658</v>
      </c>
      <c r="Y18" s="528"/>
      <c r="Z18" s="528"/>
      <c r="AA18" s="133"/>
      <c r="AB18" s="133"/>
    </row>
    <row r="19" spans="1:28">
      <c r="A19" s="92" t="s">
        <v>0</v>
      </c>
      <c r="B19" s="772"/>
      <c r="C19" s="772"/>
      <c r="D19" s="772"/>
      <c r="E19" s="772"/>
      <c r="F19" s="772"/>
      <c r="G19" s="772"/>
      <c r="H19" s="772"/>
      <c r="I19" s="511"/>
      <c r="J19" s="511"/>
      <c r="K19" s="511"/>
      <c r="L19" s="513">
        <v>1125550</v>
      </c>
      <c r="M19" s="511"/>
      <c r="N19" s="511"/>
      <c r="O19" s="511"/>
      <c r="P19" s="513">
        <v>2019115</v>
      </c>
      <c r="Q19" s="511"/>
      <c r="R19" s="511"/>
      <c r="S19" s="511"/>
      <c r="T19" s="511"/>
      <c r="U19" s="511"/>
      <c r="V19" s="511">
        <v>4151561</v>
      </c>
      <c r="W19" s="772">
        <v>4151561</v>
      </c>
      <c r="X19" s="772">
        <v>4151561</v>
      </c>
      <c r="Y19" s="772">
        <v>4151561</v>
      </c>
      <c r="Z19" s="772">
        <v>4151561</v>
      </c>
      <c r="AA19" s="133"/>
      <c r="AB19" s="133"/>
    </row>
    <row r="21" spans="1:28">
      <c r="A21" s="241" t="s">
        <v>3603</v>
      </c>
    </row>
    <row r="22" spans="1:28">
      <c r="A22" s="435" t="s">
        <v>2567</v>
      </c>
    </row>
    <row r="23" spans="1:28">
      <c r="A23" s="241" t="s">
        <v>3604</v>
      </c>
    </row>
  </sheetData>
  <mergeCells count="2">
    <mergeCell ref="A2:A3"/>
    <mergeCell ref="B2:W2"/>
  </mergeCells>
  <hyperlinks>
    <hyperlink ref="AB3" location="Content!A1" display="Back to content page" xr:uid="{00000000-0004-0000-CF00-000000000000}"/>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codeName="Sheet209"/>
  <dimension ref="A1:AH24"/>
  <sheetViews>
    <sheetView topLeftCell="A3" zoomScale="95" zoomScaleNormal="95" workbookViewId="0">
      <selection activeCell="K20" sqref="K20"/>
    </sheetView>
  </sheetViews>
  <sheetFormatPr defaultColWidth="9.26953125" defaultRowHeight="18" customHeight="1"/>
  <cols>
    <col min="1" max="1" width="32.7265625" style="13" customWidth="1"/>
    <col min="2" max="26" width="9.7265625" style="13" customWidth="1"/>
    <col min="27" max="28" width="9.26953125" style="13" bestFit="1" customWidth="1"/>
    <col min="29" max="29" width="20.1796875" style="13" customWidth="1"/>
    <col min="30" max="33" width="9.26953125" style="13" bestFit="1" customWidth="1"/>
    <col min="34" max="34" width="9.26953125" style="13" customWidth="1"/>
    <col min="35" max="16384" width="9.26953125" style="13"/>
  </cols>
  <sheetData>
    <row r="1" spans="1:29" s="18" customFormat="1" ht="18" customHeight="1">
      <c r="A1" s="18" t="s">
        <v>3166</v>
      </c>
    </row>
    <row r="2" spans="1:29" s="133" customFormat="1" ht="18" customHeight="1">
      <c r="A2" s="1007"/>
      <c r="B2" s="1003" t="s">
        <v>478</v>
      </c>
      <c r="C2" s="1004"/>
      <c r="D2" s="1004"/>
      <c r="E2" s="1004"/>
      <c r="F2" s="1004"/>
      <c r="G2" s="1004"/>
      <c r="H2" s="1004"/>
      <c r="I2" s="1004"/>
      <c r="J2" s="1004"/>
      <c r="K2" s="1004"/>
      <c r="L2" s="1004"/>
      <c r="M2" s="1004"/>
      <c r="N2" s="1004"/>
      <c r="O2" s="1004"/>
      <c r="P2" s="1004"/>
      <c r="Q2" s="1004"/>
      <c r="R2" s="1004"/>
      <c r="S2" s="1004"/>
      <c r="T2" s="1004"/>
      <c r="U2" s="1004"/>
      <c r="V2" s="1004"/>
      <c r="W2" s="1004"/>
      <c r="X2" s="494"/>
      <c r="Y2" s="494"/>
      <c r="Z2" s="494"/>
      <c r="AB2" s="33"/>
      <c r="AC2" s="33"/>
    </row>
    <row r="3" spans="1:29" s="133" customFormat="1" ht="18" customHeight="1">
      <c r="A3" s="1007"/>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34">
        <v>2023</v>
      </c>
      <c r="Z3" s="34">
        <v>2024</v>
      </c>
      <c r="AB3" s="1" t="s">
        <v>528</v>
      </c>
    </row>
    <row r="4" spans="1:29" s="133" customFormat="1" ht="18" customHeight="1">
      <c r="A4" s="92" t="s">
        <v>13</v>
      </c>
      <c r="B4" s="438">
        <v>0.105045562462262</v>
      </c>
      <c r="C4" s="438">
        <v>0.13601386742986801</v>
      </c>
      <c r="D4" s="438">
        <v>0.27037674559513403</v>
      </c>
      <c r="E4" s="438">
        <v>0.370682065225727</v>
      </c>
      <c r="F4" s="438">
        <v>0.46481461798590901</v>
      </c>
      <c r="G4" s="438">
        <v>1.1433668265595001</v>
      </c>
      <c r="H4" s="438">
        <v>1.90764750723428</v>
      </c>
      <c r="I4" s="438">
        <v>3.2</v>
      </c>
      <c r="J4" s="438">
        <v>4.5999999999999996</v>
      </c>
      <c r="K4" s="438">
        <v>6</v>
      </c>
      <c r="L4" s="438">
        <v>10</v>
      </c>
      <c r="M4" s="438">
        <v>14.776</v>
      </c>
      <c r="N4" s="438">
        <v>16.937210113739798</v>
      </c>
      <c r="O4" s="438">
        <v>19.100000000000001</v>
      </c>
      <c r="P4" s="438"/>
      <c r="Q4" s="438"/>
      <c r="R4" s="438"/>
      <c r="S4" s="438"/>
      <c r="T4" s="438"/>
      <c r="U4" s="438"/>
      <c r="V4" s="438"/>
      <c r="W4" s="438"/>
      <c r="X4" s="438"/>
      <c r="Y4" s="438"/>
      <c r="Z4" s="438"/>
    </row>
    <row r="5" spans="1:29" s="133" customFormat="1" ht="18" customHeight="1">
      <c r="A5" s="92" t="s">
        <v>12</v>
      </c>
      <c r="B5" s="438"/>
      <c r="C5" s="438"/>
      <c r="D5" s="438"/>
      <c r="E5" s="438"/>
      <c r="F5" s="438"/>
      <c r="G5" s="438"/>
      <c r="H5" s="438"/>
      <c r="I5" s="438"/>
      <c r="J5" s="438"/>
      <c r="K5" s="438"/>
      <c r="L5" s="438"/>
      <c r="M5" s="438"/>
      <c r="N5" s="438"/>
      <c r="O5" s="438"/>
      <c r="P5" s="438"/>
      <c r="Q5" s="438"/>
      <c r="R5" s="438"/>
      <c r="S5" s="438"/>
      <c r="T5" s="438"/>
      <c r="U5" s="438"/>
      <c r="V5" s="438"/>
      <c r="W5" s="438"/>
      <c r="X5" s="438"/>
      <c r="Y5" s="438"/>
      <c r="Z5" s="438"/>
    </row>
    <row r="6" spans="1:29" s="133" customFormat="1" ht="18" customHeight="1">
      <c r="A6" s="92" t="s">
        <v>483</v>
      </c>
      <c r="B6" s="438"/>
      <c r="C6" s="438"/>
      <c r="D6" s="438"/>
      <c r="E6" s="438"/>
      <c r="F6" s="438"/>
      <c r="G6" s="438"/>
      <c r="H6" s="438"/>
      <c r="I6" s="438"/>
      <c r="J6" s="438"/>
      <c r="K6" s="438"/>
      <c r="L6" s="438"/>
      <c r="M6" s="438"/>
      <c r="N6" s="438"/>
      <c r="O6" s="438"/>
      <c r="P6" s="438"/>
      <c r="Q6" s="438"/>
      <c r="R6" s="438"/>
      <c r="S6" s="438"/>
      <c r="T6" s="438"/>
      <c r="U6" s="438"/>
      <c r="V6" s="438"/>
      <c r="W6" s="438"/>
      <c r="X6" s="438"/>
      <c r="Y6" s="438"/>
      <c r="Z6" s="438"/>
    </row>
    <row r="7" spans="1:29" s="133" customFormat="1" ht="18" customHeight="1">
      <c r="A7" s="92" t="s">
        <v>89</v>
      </c>
      <c r="B7" s="438">
        <v>5.9021136806902998E-3</v>
      </c>
      <c r="C7" s="438">
        <v>1.14757819210493E-2</v>
      </c>
      <c r="D7" s="438">
        <v>9.2790702460692501E-2</v>
      </c>
      <c r="E7" s="438">
        <v>0.13491483743733501</v>
      </c>
      <c r="F7" s="438">
        <v>0.19620837517803899</v>
      </c>
      <c r="G7" s="438">
        <v>0.23803779869279201</v>
      </c>
      <c r="H7" s="438">
        <v>0.29605361030881</v>
      </c>
      <c r="I7" s="438">
        <v>0.37</v>
      </c>
      <c r="J7" s="438">
        <v>0.44</v>
      </c>
      <c r="K7" s="438">
        <v>0.56000000000000005</v>
      </c>
      <c r="L7" s="438">
        <v>0.72</v>
      </c>
      <c r="M7" s="438"/>
      <c r="N7" s="438"/>
      <c r="O7" s="438"/>
      <c r="P7" s="438"/>
      <c r="Q7" s="438"/>
      <c r="R7" s="438"/>
      <c r="S7" s="438"/>
      <c r="T7" s="438"/>
      <c r="U7" s="438"/>
      <c r="V7" s="438"/>
      <c r="W7" s="438"/>
      <c r="X7" s="438"/>
      <c r="Y7" s="438"/>
      <c r="Z7" s="438"/>
    </row>
    <row r="8" spans="1:29" s="133" customFormat="1" ht="18" customHeight="1">
      <c r="A8" s="92" t="s">
        <v>482</v>
      </c>
      <c r="B8" s="438">
        <v>0.92619177726940205</v>
      </c>
      <c r="C8" s="438">
        <v>1.28159005046719</v>
      </c>
      <c r="D8" s="438">
        <v>1.8162038071264199</v>
      </c>
      <c r="E8" s="438">
        <v>2.43707385055863</v>
      </c>
      <c r="F8" s="438">
        <v>3.2286850731611101</v>
      </c>
      <c r="G8" s="438">
        <v>3.6969610729182398</v>
      </c>
      <c r="H8" s="438">
        <v>3.6965387890688199</v>
      </c>
      <c r="I8" s="438">
        <v>4.0999999999999996</v>
      </c>
      <c r="J8" s="438">
        <v>6.85</v>
      </c>
      <c r="K8" s="438">
        <v>7.6</v>
      </c>
      <c r="L8" s="438">
        <v>8.02</v>
      </c>
      <c r="M8" s="438"/>
      <c r="N8" s="438"/>
      <c r="O8" s="438"/>
      <c r="P8" s="438">
        <v>27.1</v>
      </c>
      <c r="Q8" s="438">
        <v>35</v>
      </c>
      <c r="R8" s="438"/>
      <c r="S8" s="438"/>
      <c r="T8" s="438"/>
      <c r="U8" s="438"/>
      <c r="V8" s="438"/>
      <c r="W8" s="438"/>
      <c r="X8" s="438"/>
      <c r="Y8" s="438"/>
      <c r="Z8" s="438"/>
    </row>
    <row r="9" spans="1:29" s="133" customFormat="1" ht="18" customHeight="1">
      <c r="A9" s="92" t="s">
        <v>11</v>
      </c>
      <c r="B9" s="438">
        <v>0</v>
      </c>
      <c r="C9" s="438">
        <v>0</v>
      </c>
      <c r="D9" s="438">
        <v>0</v>
      </c>
      <c r="E9" s="438">
        <v>0</v>
      </c>
      <c r="F9" s="438">
        <v>0</v>
      </c>
      <c r="G9" s="438">
        <v>0</v>
      </c>
      <c r="H9" s="438">
        <v>0</v>
      </c>
      <c r="I9" s="438">
        <v>7.2314999885678491E-4</v>
      </c>
      <c r="J9" s="438">
        <v>6.6519165336017497E-4</v>
      </c>
      <c r="K9" s="438">
        <v>1.3990825566117445E-2</v>
      </c>
      <c r="L9" s="438">
        <v>2.7499373890350256E-2</v>
      </c>
      <c r="M9" s="438">
        <v>3.1364504288651701E-2</v>
      </c>
      <c r="N9" s="438">
        <v>0.12648584726327605</v>
      </c>
      <c r="O9" s="438">
        <v>0.29679511618521359</v>
      </c>
      <c r="P9" s="438">
        <v>0.42328096344848964</v>
      </c>
      <c r="Q9" s="438">
        <v>0.44</v>
      </c>
      <c r="R9" s="438"/>
      <c r="S9" s="438"/>
      <c r="T9" s="438"/>
      <c r="U9" s="438"/>
      <c r="V9" s="438"/>
      <c r="W9" s="438"/>
      <c r="X9" s="438"/>
      <c r="Y9" s="438"/>
      <c r="Z9" s="438"/>
    </row>
    <row r="10" spans="1:29" s="133" customFormat="1" ht="18" customHeight="1">
      <c r="A10" s="92" t="s">
        <v>10</v>
      </c>
      <c r="B10" s="438">
        <v>0.19639469100634099</v>
      </c>
      <c r="C10" s="438">
        <v>0.222511586178292</v>
      </c>
      <c r="D10" s="438">
        <v>0.33972015459614202</v>
      </c>
      <c r="E10" s="438" t="s">
        <v>294</v>
      </c>
      <c r="F10" s="438" t="s">
        <v>294</v>
      </c>
      <c r="G10" s="438" t="s">
        <v>294</v>
      </c>
      <c r="H10" s="438" t="s">
        <v>294</v>
      </c>
      <c r="I10" s="438" t="s">
        <v>294</v>
      </c>
      <c r="J10" s="438" t="s">
        <v>294</v>
      </c>
      <c r="K10" s="438" t="s">
        <v>294</v>
      </c>
      <c r="L10" s="438">
        <v>0.16792771323602423</v>
      </c>
      <c r="M10" s="438">
        <v>0.17370059872832799</v>
      </c>
      <c r="N10" s="438">
        <v>0.44559093260593519</v>
      </c>
      <c r="O10" s="438">
        <v>3.3327519113674859</v>
      </c>
      <c r="P10" s="438">
        <v>3.6592760987786397</v>
      </c>
      <c r="Q10" s="438">
        <v>5.44</v>
      </c>
      <c r="R10" s="438"/>
      <c r="S10" s="438"/>
      <c r="T10" s="438"/>
      <c r="U10" s="438"/>
      <c r="V10" s="438"/>
      <c r="W10" s="438"/>
      <c r="X10" s="438"/>
      <c r="Y10" s="438"/>
      <c r="Z10" s="438"/>
    </row>
    <row r="11" spans="1:29" s="133" customFormat="1" ht="18" customHeight="1">
      <c r="A11" s="92" t="s">
        <v>9</v>
      </c>
      <c r="B11" s="438"/>
      <c r="C11" s="438"/>
      <c r="D11" s="438">
        <v>0.05</v>
      </c>
      <c r="E11" s="438">
        <v>0.06</v>
      </c>
      <c r="F11" s="438">
        <v>7.0000000000000007E-2</v>
      </c>
      <c r="G11" s="438">
        <v>7.0000000000000007E-2</v>
      </c>
      <c r="H11" s="438">
        <v>0.425137489606563</v>
      </c>
      <c r="I11" s="438">
        <v>0.6</v>
      </c>
      <c r="J11" s="438">
        <v>0.7</v>
      </c>
      <c r="K11" s="438">
        <v>1.07</v>
      </c>
      <c r="L11" s="438">
        <v>2.2599999999999998</v>
      </c>
      <c r="M11" s="438">
        <v>3.33</v>
      </c>
      <c r="N11" s="438">
        <v>4.5</v>
      </c>
      <c r="O11" s="438">
        <v>6.5</v>
      </c>
      <c r="P11" s="438">
        <v>11.6</v>
      </c>
      <c r="Q11" s="438">
        <v>17.600000000000001</v>
      </c>
      <c r="R11" s="438"/>
      <c r="S11" s="438"/>
      <c r="T11" s="438"/>
      <c r="U11" s="438"/>
      <c r="V11" s="438"/>
      <c r="W11" s="438"/>
      <c r="X11" s="438"/>
      <c r="Y11" s="438"/>
      <c r="Z11" s="438"/>
    </row>
    <row r="12" spans="1:29" s="133" customFormat="1" ht="18" customHeight="1">
      <c r="A12" s="92" t="s">
        <v>8</v>
      </c>
      <c r="B12" s="438"/>
      <c r="C12" s="438"/>
      <c r="D12" s="438">
        <v>14.6</v>
      </c>
      <c r="E12" s="438">
        <v>15.2</v>
      </c>
      <c r="F12" s="438">
        <v>15.8</v>
      </c>
      <c r="G12" s="438">
        <v>16.399999999999999</v>
      </c>
      <c r="H12" s="438">
        <v>18</v>
      </c>
      <c r="I12" s="438">
        <v>19.899999999999999</v>
      </c>
      <c r="J12" s="438">
        <v>21.8</v>
      </c>
      <c r="K12" s="438">
        <v>26.2</v>
      </c>
      <c r="L12" s="438">
        <v>30.5</v>
      </c>
      <c r="M12" s="438">
        <v>34.1</v>
      </c>
      <c r="N12" s="438">
        <v>37.6</v>
      </c>
      <c r="O12" s="438">
        <v>42.1</v>
      </c>
      <c r="P12" s="438">
        <v>46.5</v>
      </c>
      <c r="Q12" s="438">
        <v>50.1</v>
      </c>
      <c r="R12" s="438">
        <v>53.7</v>
      </c>
      <c r="S12" s="438">
        <v>57.4</v>
      </c>
      <c r="T12" s="438">
        <v>61.1</v>
      </c>
      <c r="U12" s="438">
        <v>64.7</v>
      </c>
      <c r="V12" s="438">
        <v>68.3</v>
      </c>
      <c r="W12" s="438">
        <v>72</v>
      </c>
      <c r="X12" s="438">
        <v>75</v>
      </c>
      <c r="Y12" s="438">
        <v>79.5</v>
      </c>
      <c r="Z12" s="438">
        <v>131.1</v>
      </c>
    </row>
    <row r="13" spans="1:29" s="133" customFormat="1" ht="18" customHeight="1">
      <c r="A13" s="92" t="s">
        <v>6</v>
      </c>
      <c r="B13" s="438">
        <v>0.109592530041641</v>
      </c>
      <c r="C13" s="438">
        <v>0.160031946644069</v>
      </c>
      <c r="D13" s="438">
        <v>0.25961261125373902</v>
      </c>
      <c r="E13" s="438">
        <v>0.41953884391370699</v>
      </c>
      <c r="F13" s="438">
        <v>0.67944783539243803</v>
      </c>
      <c r="G13" s="438">
        <v>0.85435711810752801</v>
      </c>
      <c r="H13" s="438">
        <v>0.84295448804423601</v>
      </c>
      <c r="I13" s="438">
        <v>0.91</v>
      </c>
      <c r="J13" s="438">
        <v>1.56</v>
      </c>
      <c r="K13" s="438">
        <v>2.68</v>
      </c>
      <c r="L13" s="438">
        <v>4.17</v>
      </c>
      <c r="M13" s="438"/>
      <c r="N13" s="438"/>
      <c r="O13" s="438"/>
      <c r="P13" s="438"/>
      <c r="Q13" s="438"/>
      <c r="R13" s="438"/>
      <c r="S13" s="438"/>
      <c r="T13" s="438"/>
      <c r="U13" s="438"/>
      <c r="V13" s="438"/>
      <c r="W13" s="438"/>
      <c r="X13" s="438"/>
      <c r="Y13" s="438"/>
      <c r="Z13" s="438"/>
    </row>
    <row r="14" spans="1:29" s="133" customFormat="1" ht="18" customHeight="1">
      <c r="A14" s="92" t="s">
        <v>5</v>
      </c>
      <c r="B14" s="438">
        <v>1.6447395472689901</v>
      </c>
      <c r="C14" s="438">
        <v>2.4169794417099801</v>
      </c>
      <c r="D14" s="438">
        <v>2.6336997687611601</v>
      </c>
      <c r="E14" s="438">
        <v>3.3598398855380101</v>
      </c>
      <c r="F14" s="438">
        <v>3.8047156152630999</v>
      </c>
      <c r="G14" s="438">
        <v>4.0100466444237499</v>
      </c>
      <c r="H14" s="438">
        <v>4.3988706473272599</v>
      </c>
      <c r="I14" s="438">
        <v>4.8356107783370401</v>
      </c>
      <c r="J14" s="438">
        <v>5.32900377208954</v>
      </c>
      <c r="K14" s="438">
        <v>6.5</v>
      </c>
      <c r="L14" s="438">
        <v>11.6</v>
      </c>
      <c r="M14" s="438">
        <v>12</v>
      </c>
      <c r="N14" s="438">
        <v>12.9414</v>
      </c>
      <c r="O14" s="438">
        <v>13.9</v>
      </c>
      <c r="P14" s="438"/>
      <c r="Q14" s="438"/>
      <c r="R14" s="438"/>
      <c r="S14" s="438"/>
      <c r="T14" s="438"/>
      <c r="U14" s="438"/>
      <c r="V14" s="438"/>
      <c r="W14" s="438"/>
      <c r="X14" s="438"/>
      <c r="Y14" s="438"/>
      <c r="Z14" s="438"/>
    </row>
    <row r="15" spans="1:29" s="133" customFormat="1" ht="18" customHeight="1">
      <c r="A15" s="92" t="s">
        <v>4</v>
      </c>
      <c r="B15" s="438">
        <v>7.3956291831527601</v>
      </c>
      <c r="C15" s="438">
        <v>11.015102930017401</v>
      </c>
      <c r="D15" s="438">
        <v>14.304170830997201</v>
      </c>
      <c r="E15" s="438">
        <v>14.592504316949199</v>
      </c>
      <c r="F15" s="438">
        <v>24.2721392249906</v>
      </c>
      <c r="G15" s="438">
        <v>25.413268146283599</v>
      </c>
      <c r="H15" s="438">
        <v>34.951971170649998</v>
      </c>
      <c r="I15" s="438">
        <v>38.380000000000003</v>
      </c>
      <c r="J15" s="438">
        <v>40.44</v>
      </c>
      <c r="K15" s="438"/>
      <c r="L15" s="438">
        <v>41</v>
      </c>
      <c r="M15" s="438">
        <v>43.16</v>
      </c>
      <c r="N15" s="438">
        <v>47.08</v>
      </c>
      <c r="O15" s="438">
        <v>50.4</v>
      </c>
      <c r="P15" s="438">
        <v>54.26</v>
      </c>
      <c r="Q15" s="438">
        <v>58.12</v>
      </c>
      <c r="R15" s="438"/>
      <c r="S15" s="438"/>
      <c r="T15" s="438"/>
      <c r="U15" s="438"/>
      <c r="V15" s="438"/>
      <c r="W15" s="438"/>
      <c r="X15" s="438"/>
      <c r="Y15" s="438"/>
      <c r="Z15" s="438"/>
    </row>
    <row r="16" spans="1:29" s="133" customFormat="1" ht="18" customHeight="1">
      <c r="A16" s="92" t="s">
        <v>3</v>
      </c>
      <c r="B16" s="438">
        <v>5.35</v>
      </c>
      <c r="C16" s="438">
        <v>6.35</v>
      </c>
      <c r="D16" s="438">
        <v>6.71</v>
      </c>
      <c r="E16" s="438">
        <v>7.01</v>
      </c>
      <c r="F16" s="438">
        <v>8.43</v>
      </c>
      <c r="G16" s="438">
        <v>7.49</v>
      </c>
      <c r="H16" s="438">
        <v>7.61</v>
      </c>
      <c r="I16" s="438">
        <v>8.07</v>
      </c>
      <c r="J16" s="438">
        <v>8.43</v>
      </c>
      <c r="K16" s="438">
        <v>10</v>
      </c>
      <c r="L16" s="438">
        <v>12.3</v>
      </c>
      <c r="M16" s="438">
        <v>29.8</v>
      </c>
      <c r="N16" s="438">
        <v>42.4</v>
      </c>
      <c r="O16" s="438">
        <v>47.8</v>
      </c>
      <c r="P16" s="438">
        <v>52</v>
      </c>
      <c r="Q16" s="438"/>
      <c r="R16" s="438"/>
      <c r="S16" s="438"/>
      <c r="T16" s="438"/>
      <c r="U16" s="438"/>
      <c r="V16" s="438"/>
      <c r="W16" s="438"/>
      <c r="X16" s="438"/>
      <c r="Y16" s="438"/>
      <c r="Z16" s="438"/>
    </row>
    <row r="17" spans="1:34" s="133" customFormat="1" ht="18" customHeight="1">
      <c r="A17" s="92" t="s">
        <v>32</v>
      </c>
      <c r="B17" s="438">
        <v>0.11719444010825</v>
      </c>
      <c r="C17" s="438">
        <v>0.171300350668948</v>
      </c>
      <c r="D17" s="438">
        <v>0.222484413923909</v>
      </c>
      <c r="E17" s="438">
        <v>0.67696285651030297</v>
      </c>
      <c r="F17" s="438">
        <v>0.87757497099258996</v>
      </c>
      <c r="G17" s="438">
        <v>4.3</v>
      </c>
      <c r="H17" s="438">
        <v>5.8</v>
      </c>
      <c r="I17" s="438">
        <v>7.2</v>
      </c>
      <c r="J17" s="438">
        <v>9.02</v>
      </c>
      <c r="K17" s="438">
        <v>10.76</v>
      </c>
      <c r="L17" s="438">
        <v>12.07</v>
      </c>
      <c r="M17" s="438">
        <v>12.3</v>
      </c>
      <c r="N17" s="438">
        <v>17.23</v>
      </c>
      <c r="O17" s="438">
        <v>20.77</v>
      </c>
      <c r="P17" s="438">
        <v>24.65</v>
      </c>
      <c r="Q17" s="438">
        <v>33.380000000000003</v>
      </c>
      <c r="R17" s="438"/>
      <c r="S17" s="438"/>
      <c r="T17" s="438"/>
      <c r="U17" s="438"/>
      <c r="V17" s="438"/>
      <c r="W17" s="438"/>
      <c r="X17" s="438"/>
      <c r="Y17" s="438"/>
      <c r="Z17" s="438"/>
    </row>
    <row r="18" spans="1:34" s="133" customFormat="1" ht="18" customHeight="1">
      <c r="A18" s="92" t="s">
        <v>1</v>
      </c>
      <c r="B18" s="438">
        <v>0.19107164250342801</v>
      </c>
      <c r="C18" s="438">
        <v>0.23312955634233201</v>
      </c>
      <c r="D18" s="438">
        <v>0.47775090694748401</v>
      </c>
      <c r="E18" s="438">
        <v>0.98048303942611403</v>
      </c>
      <c r="F18" s="438">
        <v>2.0135495321853298</v>
      </c>
      <c r="G18" s="438">
        <v>2.8517522612900899</v>
      </c>
      <c r="H18" s="438">
        <v>4.1599133939310704</v>
      </c>
      <c r="I18" s="438">
        <v>4.87</v>
      </c>
      <c r="J18" s="438">
        <v>5.55</v>
      </c>
      <c r="K18" s="438">
        <v>6.31</v>
      </c>
      <c r="L18" s="438">
        <v>6.74</v>
      </c>
      <c r="M18" s="438">
        <v>2.8587291670774166</v>
      </c>
      <c r="N18" s="438">
        <v>17.167430320114484</v>
      </c>
      <c r="O18" s="438">
        <v>18.399046720602204</v>
      </c>
      <c r="P18" s="438">
        <v>24.830329087476454</v>
      </c>
      <c r="Q18" s="438">
        <v>38.96</v>
      </c>
      <c r="R18" s="438"/>
      <c r="S18" s="438"/>
      <c r="T18" s="438"/>
      <c r="U18" s="438"/>
      <c r="V18" s="438"/>
      <c r="W18" s="438">
        <v>56.72683477607962</v>
      </c>
      <c r="X18" s="438">
        <v>56.849672748682146</v>
      </c>
      <c r="Y18" s="438"/>
      <c r="Z18" s="438"/>
    </row>
    <row r="19" spans="1:34" s="133" customFormat="1" ht="18" customHeight="1">
      <c r="A19" s="92" t="s">
        <v>0</v>
      </c>
      <c r="B19" s="278">
        <v>0.40143353521158198</v>
      </c>
      <c r="C19" s="278">
        <v>0.79984604563313699</v>
      </c>
      <c r="D19" s="278">
        <v>3.9943561345561198</v>
      </c>
      <c r="E19" s="278">
        <v>6.39478645849612</v>
      </c>
      <c r="F19" s="278">
        <v>6.5640450271075004</v>
      </c>
      <c r="G19" s="278">
        <v>8.0159780888048502</v>
      </c>
      <c r="H19" s="278">
        <v>9.79184150186944</v>
      </c>
      <c r="I19" s="514"/>
      <c r="J19" s="514"/>
      <c r="K19" s="514"/>
      <c r="L19" s="514">
        <v>10.199999999999999</v>
      </c>
      <c r="M19" s="514"/>
      <c r="N19" s="514"/>
      <c r="O19" s="514"/>
      <c r="P19" s="514">
        <v>16.399999999999999</v>
      </c>
      <c r="Q19" s="514"/>
      <c r="R19" s="514"/>
      <c r="S19" s="514"/>
      <c r="T19" s="514"/>
      <c r="U19" s="514"/>
      <c r="V19" s="514"/>
      <c r="W19" s="514">
        <v>29.299999999999997</v>
      </c>
      <c r="X19" s="514">
        <v>29.299999999999997</v>
      </c>
      <c r="Y19" s="514">
        <v>29.299999999999997</v>
      </c>
      <c r="Z19" s="514">
        <v>29.299999999999997</v>
      </c>
    </row>
    <row r="20" spans="1:34" s="133" customFormat="1" ht="18" customHeight="1">
      <c r="A20" s="259"/>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60"/>
      <c r="AB20" s="260"/>
      <c r="AC20" s="260"/>
      <c r="AD20" s="260"/>
      <c r="AE20" s="260"/>
      <c r="AF20" s="260"/>
      <c r="AG20" s="260"/>
      <c r="AH20" s="260"/>
    </row>
    <row r="21" spans="1:34" s="17" customFormat="1" ht="19.5" customHeight="1">
      <c r="A21" s="241" t="s">
        <v>3601</v>
      </c>
      <c r="B21" s="13"/>
      <c r="C21" s="13"/>
      <c r="D21" s="13"/>
      <c r="E21" s="13"/>
      <c r="F21" s="13"/>
      <c r="G21" s="13"/>
      <c r="H21" s="13"/>
      <c r="I21" s="13"/>
      <c r="J21" s="13"/>
      <c r="K21" s="13"/>
    </row>
    <row r="22" spans="1:34" ht="18" customHeight="1">
      <c r="A22" s="241" t="s">
        <v>2760</v>
      </c>
    </row>
    <row r="23" spans="1:34" ht="18" customHeight="1">
      <c r="A23" s="241"/>
    </row>
    <row r="24" spans="1:34" ht="18" customHeight="1">
      <c r="A24" s="241"/>
    </row>
  </sheetData>
  <mergeCells count="2">
    <mergeCell ref="A2:A3"/>
    <mergeCell ref="B2:W2"/>
  </mergeCells>
  <hyperlinks>
    <hyperlink ref="AB3" location="Content!A1" display="Back to content page" xr:uid="{00000000-0004-0000-D000-000000000000}"/>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sheetPr codeName="Sheet210"/>
  <dimension ref="A1:AB36"/>
  <sheetViews>
    <sheetView topLeftCell="A13" zoomScaleNormal="100" workbookViewId="0">
      <selection activeCell="H22" sqref="H22"/>
    </sheetView>
  </sheetViews>
  <sheetFormatPr defaultColWidth="9.26953125" defaultRowHeight="18" customHeight="1"/>
  <cols>
    <col min="1" max="1" width="33.26953125" style="13" customWidth="1"/>
    <col min="2" max="26" width="13.7265625" style="13" customWidth="1"/>
    <col min="27" max="16384" width="9.26953125" style="13"/>
  </cols>
  <sheetData>
    <row r="1" spans="1:28" ht="18" customHeight="1">
      <c r="A1" s="18" t="s">
        <v>3167</v>
      </c>
    </row>
    <row r="2" spans="1:28" s="133" customFormat="1" ht="18" customHeight="1">
      <c r="A2" s="254"/>
      <c r="B2" s="1003" t="s">
        <v>481</v>
      </c>
      <c r="C2" s="1004"/>
      <c r="D2" s="1004"/>
      <c r="E2" s="1004"/>
      <c r="F2" s="1004"/>
      <c r="G2" s="1004"/>
      <c r="H2" s="1004"/>
      <c r="I2" s="1004"/>
      <c r="J2" s="1004"/>
      <c r="K2" s="1004"/>
      <c r="L2" s="1004"/>
      <c r="M2" s="1004"/>
      <c r="N2" s="1004"/>
      <c r="O2" s="1004"/>
      <c r="P2" s="1004"/>
      <c r="Q2" s="1004"/>
      <c r="R2" s="1004"/>
      <c r="S2" s="1004"/>
      <c r="T2" s="1004"/>
      <c r="U2" s="1004"/>
      <c r="V2" s="1004"/>
      <c r="W2" s="1004"/>
      <c r="X2" s="494"/>
      <c r="Y2" s="494"/>
      <c r="Z2" s="494"/>
      <c r="AB2" s="243"/>
    </row>
    <row r="3" spans="1:28" s="133" customFormat="1" ht="18" customHeight="1">
      <c r="A3" s="254" t="s">
        <v>14</v>
      </c>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34">
        <v>2023</v>
      </c>
      <c r="Z3" s="34">
        <v>2024</v>
      </c>
      <c r="AB3" s="1" t="s">
        <v>528</v>
      </c>
    </row>
    <row r="4" spans="1:28" s="133" customFormat="1" ht="18" customHeight="1">
      <c r="A4" s="92" t="s">
        <v>13</v>
      </c>
      <c r="B4" s="296">
        <v>25806</v>
      </c>
      <c r="C4" s="296">
        <v>75000</v>
      </c>
      <c r="D4" s="296">
        <v>140000</v>
      </c>
      <c r="E4" s="296">
        <v>350000</v>
      </c>
      <c r="F4" s="296">
        <v>740000</v>
      </c>
      <c r="G4" s="296">
        <v>1611118</v>
      </c>
      <c r="H4" s="296">
        <v>3054620</v>
      </c>
      <c r="I4" s="296">
        <v>4961536</v>
      </c>
      <c r="J4" s="296">
        <v>6773357</v>
      </c>
      <c r="K4" s="296">
        <v>8321165</v>
      </c>
      <c r="L4" s="296">
        <v>10578326</v>
      </c>
      <c r="M4" s="296">
        <v>12073218</v>
      </c>
      <c r="N4" s="296">
        <v>12785109</v>
      </c>
      <c r="O4" s="296">
        <v>13285198</v>
      </c>
      <c r="P4" s="296">
        <v>14052558</v>
      </c>
      <c r="Q4" s="296">
        <v>13884532</v>
      </c>
      <c r="R4" s="296">
        <v>13001124</v>
      </c>
      <c r="S4" s="296">
        <v>13323952</v>
      </c>
      <c r="T4" s="296">
        <v>13288421</v>
      </c>
      <c r="U4" s="296">
        <v>14830154</v>
      </c>
      <c r="V4" s="296">
        <v>14645050</v>
      </c>
      <c r="W4" s="296">
        <v>15327864</v>
      </c>
      <c r="X4" s="296">
        <v>15327864</v>
      </c>
      <c r="Y4" s="296">
        <v>23977537</v>
      </c>
      <c r="Z4" s="296">
        <v>25744029</v>
      </c>
    </row>
    <row r="5" spans="1:28" s="133" customFormat="1" ht="18" customHeight="1">
      <c r="A5" s="92" t="s">
        <v>12</v>
      </c>
      <c r="B5" s="296">
        <v>106029</v>
      </c>
      <c r="C5" s="296">
        <v>222190</v>
      </c>
      <c r="D5" s="296">
        <v>332264</v>
      </c>
      <c r="E5" s="296">
        <v>444978</v>
      </c>
      <c r="F5" s="296">
        <v>522840</v>
      </c>
      <c r="G5" s="296">
        <v>571437</v>
      </c>
      <c r="H5" s="296">
        <v>825076</v>
      </c>
      <c r="I5" s="296">
        <v>1153768</v>
      </c>
      <c r="J5" s="296">
        <v>1559102</v>
      </c>
      <c r="K5" s="296">
        <v>2390868</v>
      </c>
      <c r="L5" s="296">
        <v>2644982</v>
      </c>
      <c r="M5" s="296">
        <v>2900263</v>
      </c>
      <c r="N5" s="296">
        <v>3081726</v>
      </c>
      <c r="O5" s="296">
        <v>3274542</v>
      </c>
      <c r="P5" s="296">
        <v>3410507</v>
      </c>
      <c r="Q5" s="296">
        <v>3475327</v>
      </c>
      <c r="R5" s="296">
        <v>3288986</v>
      </c>
      <c r="S5" s="296">
        <v>3240589</v>
      </c>
      <c r="T5" s="296">
        <v>3381228</v>
      </c>
      <c r="U5" s="296">
        <v>3746760</v>
      </c>
      <c r="V5" s="296">
        <v>4023009</v>
      </c>
      <c r="W5" s="296">
        <v>4160553</v>
      </c>
      <c r="X5" s="296">
        <v>4160553</v>
      </c>
      <c r="Y5" s="296">
        <v>4348010</v>
      </c>
      <c r="Z5" s="296">
        <v>4418769</v>
      </c>
      <c r="AB5" s="18"/>
    </row>
    <row r="6" spans="1:28" s="133" customFormat="1" ht="18" customHeight="1">
      <c r="A6" s="92" t="s">
        <v>483</v>
      </c>
      <c r="B6" s="296"/>
      <c r="C6" s="296"/>
      <c r="D6" s="296"/>
      <c r="E6" s="280">
        <v>2000</v>
      </c>
      <c r="F6" s="280">
        <v>8378</v>
      </c>
      <c r="G6" s="280">
        <v>15523</v>
      </c>
      <c r="H6" s="280">
        <v>36877</v>
      </c>
      <c r="I6" s="280">
        <v>62104</v>
      </c>
      <c r="J6" s="280">
        <v>91741</v>
      </c>
      <c r="K6" s="280">
        <v>122596</v>
      </c>
      <c r="L6" s="280">
        <v>165278</v>
      </c>
      <c r="M6" s="280">
        <v>216438</v>
      </c>
      <c r="N6" s="280">
        <v>283511</v>
      </c>
      <c r="O6" s="280">
        <v>347500</v>
      </c>
      <c r="P6" s="280">
        <v>383000</v>
      </c>
      <c r="Q6" s="280">
        <v>424786</v>
      </c>
      <c r="R6" s="280">
        <v>454389</v>
      </c>
      <c r="S6" s="280">
        <v>468914</v>
      </c>
      <c r="T6" s="280">
        <v>498903</v>
      </c>
      <c r="U6" s="280">
        <v>794513</v>
      </c>
      <c r="V6" s="280">
        <v>786613</v>
      </c>
      <c r="W6" s="296">
        <v>871425</v>
      </c>
      <c r="X6" s="296">
        <v>871425</v>
      </c>
      <c r="Y6" s="296">
        <v>838768</v>
      </c>
      <c r="Z6" s="296">
        <v>934198</v>
      </c>
      <c r="AB6" s="18"/>
    </row>
    <row r="7" spans="1:28" s="133" customFormat="1" ht="18" customHeight="1">
      <c r="A7" s="92" t="s">
        <v>89</v>
      </c>
      <c r="B7" s="296">
        <v>15000</v>
      </c>
      <c r="C7" s="296">
        <v>150000</v>
      </c>
      <c r="D7" s="296">
        <v>560000</v>
      </c>
      <c r="E7" s="296">
        <v>1246225</v>
      </c>
      <c r="F7" s="296">
        <v>1990722</v>
      </c>
      <c r="G7" s="296">
        <v>2746094</v>
      </c>
      <c r="H7" s="296">
        <v>4415470</v>
      </c>
      <c r="I7" s="296">
        <v>6490080</v>
      </c>
      <c r="J7" s="296">
        <v>9937622</v>
      </c>
      <c r="K7" s="296">
        <v>9458557</v>
      </c>
      <c r="L7" s="296">
        <v>11604914</v>
      </c>
      <c r="M7" s="296">
        <v>15644877</v>
      </c>
      <c r="N7" s="296">
        <v>20258257</v>
      </c>
      <c r="O7" s="296">
        <v>28231900</v>
      </c>
      <c r="P7" s="280">
        <v>37102958</v>
      </c>
      <c r="Q7" s="280">
        <v>37752782</v>
      </c>
      <c r="R7" s="280">
        <v>28889317</v>
      </c>
      <c r="S7" s="280">
        <v>35375246</v>
      </c>
      <c r="T7" s="280">
        <v>36470600</v>
      </c>
      <c r="U7" s="280">
        <v>37123208</v>
      </c>
      <c r="V7" s="296">
        <v>41595482</v>
      </c>
      <c r="W7" s="296">
        <v>46885799</v>
      </c>
      <c r="X7" s="296">
        <v>46885799</v>
      </c>
      <c r="Y7" s="296">
        <v>56183384</v>
      </c>
      <c r="Z7" s="296">
        <v>56268376</v>
      </c>
    </row>
    <row r="8" spans="1:28" s="133" customFormat="1" ht="18" customHeight="1">
      <c r="A8" s="92" t="s">
        <v>482</v>
      </c>
      <c r="B8" s="296">
        <v>33000</v>
      </c>
      <c r="C8" s="296">
        <v>55000</v>
      </c>
      <c r="D8" s="296">
        <v>68000</v>
      </c>
      <c r="E8" s="296">
        <v>85000</v>
      </c>
      <c r="F8" s="296">
        <v>145000</v>
      </c>
      <c r="G8" s="296">
        <v>200000</v>
      </c>
      <c r="H8" s="296">
        <v>250000</v>
      </c>
      <c r="I8" s="296">
        <v>380000</v>
      </c>
      <c r="J8" s="296">
        <v>531643</v>
      </c>
      <c r="K8" s="296">
        <v>664432</v>
      </c>
      <c r="L8" s="296">
        <v>725802</v>
      </c>
      <c r="M8" s="296">
        <v>766540</v>
      </c>
      <c r="N8" s="296">
        <v>805000</v>
      </c>
      <c r="O8" s="296"/>
      <c r="P8" s="296">
        <v>916800</v>
      </c>
      <c r="Q8" s="296">
        <v>983054</v>
      </c>
      <c r="R8" s="280">
        <v>995000</v>
      </c>
      <c r="S8" s="280">
        <v>1052000</v>
      </c>
      <c r="T8" s="296"/>
      <c r="U8" s="280">
        <v>1176000</v>
      </c>
      <c r="V8" s="296">
        <v>1189221</v>
      </c>
      <c r="W8" s="296">
        <v>1304224</v>
      </c>
      <c r="X8" s="296">
        <v>1431351</v>
      </c>
      <c r="Y8" s="296">
        <v>1468083</v>
      </c>
      <c r="Z8" s="296">
        <v>1579960</v>
      </c>
    </row>
    <row r="9" spans="1:28" s="133" customFormat="1" ht="18" customHeight="1">
      <c r="A9" s="92" t="s">
        <v>11</v>
      </c>
      <c r="B9" s="296">
        <v>27000</v>
      </c>
      <c r="C9" s="296">
        <v>56549</v>
      </c>
      <c r="D9" s="296">
        <v>101474</v>
      </c>
      <c r="E9" s="296">
        <v>159062</v>
      </c>
      <c r="F9" s="296">
        <v>209863</v>
      </c>
      <c r="G9" s="296">
        <v>275843</v>
      </c>
      <c r="H9" s="296">
        <v>357913</v>
      </c>
      <c r="I9" s="296">
        <v>482455</v>
      </c>
      <c r="J9" s="296">
        <v>593216</v>
      </c>
      <c r="K9" s="296">
        <v>783604</v>
      </c>
      <c r="L9" s="296">
        <v>987991</v>
      </c>
      <c r="M9" s="296">
        <v>1311725</v>
      </c>
      <c r="N9" s="296">
        <v>1580713</v>
      </c>
      <c r="O9" s="296">
        <v>1753323</v>
      </c>
      <c r="P9" s="296">
        <v>2289315</v>
      </c>
      <c r="Q9" s="296">
        <v>2140141</v>
      </c>
      <c r="R9" s="280">
        <v>2282917</v>
      </c>
      <c r="S9" s="280">
        <v>2380804</v>
      </c>
      <c r="T9" s="280">
        <v>1582141</v>
      </c>
      <c r="U9" s="280">
        <v>1681633</v>
      </c>
      <c r="V9" s="296">
        <v>1683553</v>
      </c>
      <c r="W9" s="296">
        <v>1821374</v>
      </c>
      <c r="X9" s="296">
        <v>1821374</v>
      </c>
      <c r="Y9" s="296">
        <v>1556844</v>
      </c>
      <c r="Z9" s="296">
        <v>1603036</v>
      </c>
    </row>
    <row r="10" spans="1:28" s="133" customFormat="1" ht="18" customHeight="1">
      <c r="A10" s="92" t="s">
        <v>10</v>
      </c>
      <c r="B10" s="296">
        <v>63094</v>
      </c>
      <c r="C10" s="296">
        <v>147500</v>
      </c>
      <c r="D10" s="296">
        <v>163010</v>
      </c>
      <c r="E10" s="296">
        <v>283666</v>
      </c>
      <c r="F10" s="296">
        <v>333888</v>
      </c>
      <c r="G10" s="296">
        <v>510269</v>
      </c>
      <c r="H10" s="296">
        <v>1045888</v>
      </c>
      <c r="I10" s="296">
        <v>2221774</v>
      </c>
      <c r="J10" s="296">
        <v>4835239</v>
      </c>
      <c r="K10" s="296">
        <v>6283799</v>
      </c>
      <c r="L10" s="296">
        <v>7711721</v>
      </c>
      <c r="M10" s="296">
        <v>8665156</v>
      </c>
      <c r="N10" s="296">
        <v>8778600</v>
      </c>
      <c r="O10" s="296">
        <v>8461120</v>
      </c>
      <c r="P10" s="296">
        <v>9713883</v>
      </c>
      <c r="Q10" s="296">
        <v>11416599</v>
      </c>
      <c r="R10" s="280">
        <v>7998253</v>
      </c>
      <c r="S10" s="280">
        <v>8730499</v>
      </c>
      <c r="T10" s="280">
        <v>10654710</v>
      </c>
      <c r="U10" s="296">
        <v>11700000</v>
      </c>
      <c r="V10" s="296">
        <v>12610000</v>
      </c>
      <c r="W10" s="296">
        <v>16008756</v>
      </c>
      <c r="X10" s="296">
        <v>16008756</v>
      </c>
      <c r="Y10" s="296">
        <v>19707972</v>
      </c>
      <c r="Z10" s="296">
        <v>23539295</v>
      </c>
    </row>
    <row r="11" spans="1:28" s="133" customFormat="1" ht="18" customHeight="1">
      <c r="A11" s="92" t="s">
        <v>9</v>
      </c>
      <c r="B11" s="296">
        <v>38202</v>
      </c>
      <c r="C11" s="296">
        <v>55730</v>
      </c>
      <c r="D11" s="296">
        <v>86047</v>
      </c>
      <c r="E11" s="296">
        <v>135114</v>
      </c>
      <c r="F11" s="296">
        <v>222135</v>
      </c>
      <c r="G11" s="296">
        <v>260000</v>
      </c>
      <c r="H11" s="296">
        <v>620163</v>
      </c>
      <c r="I11" s="296">
        <v>1050852</v>
      </c>
      <c r="J11" s="296">
        <v>1507684</v>
      </c>
      <c r="K11" s="296">
        <v>2485646</v>
      </c>
      <c r="L11" s="296">
        <v>3117364</v>
      </c>
      <c r="M11" s="296">
        <v>3951572</v>
      </c>
      <c r="N11" s="296">
        <v>4419599</v>
      </c>
      <c r="O11" s="296">
        <v>5290044</v>
      </c>
      <c r="P11" s="296">
        <v>4967781</v>
      </c>
      <c r="Q11" s="296">
        <v>5686241</v>
      </c>
      <c r="R11" s="280">
        <v>7178384</v>
      </c>
      <c r="S11" s="280">
        <v>7772503</v>
      </c>
      <c r="T11" s="280">
        <v>7076906</v>
      </c>
      <c r="U11" s="280">
        <v>8901027</v>
      </c>
      <c r="V11" s="296">
        <v>10004680</v>
      </c>
      <c r="W11" s="296">
        <v>11940135</v>
      </c>
      <c r="X11" s="296">
        <v>11940135</v>
      </c>
      <c r="Y11" s="296">
        <v>12816466</v>
      </c>
      <c r="Z11" s="296">
        <v>12892012</v>
      </c>
    </row>
    <row r="12" spans="1:28" s="133" customFormat="1" ht="18" customHeight="1">
      <c r="A12" s="92" t="s">
        <v>8</v>
      </c>
      <c r="B12" s="280">
        <v>174500</v>
      </c>
      <c r="C12" s="280">
        <v>278700</v>
      </c>
      <c r="D12" s="280">
        <v>347500</v>
      </c>
      <c r="E12" s="280">
        <v>466300</v>
      </c>
      <c r="F12" s="280">
        <v>547800</v>
      </c>
      <c r="G12" s="280">
        <v>656800</v>
      </c>
      <c r="H12" s="280">
        <v>772400</v>
      </c>
      <c r="I12" s="280">
        <v>928600</v>
      </c>
      <c r="J12" s="280">
        <v>1033300</v>
      </c>
      <c r="K12" s="280">
        <v>1086700</v>
      </c>
      <c r="L12" s="280">
        <v>1190900</v>
      </c>
      <c r="M12" s="280">
        <v>1294100</v>
      </c>
      <c r="N12" s="280">
        <v>1485800</v>
      </c>
      <c r="O12" s="280">
        <v>1533600</v>
      </c>
      <c r="P12" s="280">
        <v>1652000</v>
      </c>
      <c r="Q12" s="280">
        <v>1762300</v>
      </c>
      <c r="R12" s="280">
        <v>1814000</v>
      </c>
      <c r="S12" s="280">
        <v>1839500</v>
      </c>
      <c r="T12" s="280">
        <v>1918000</v>
      </c>
      <c r="U12" s="280">
        <v>1866600</v>
      </c>
      <c r="V12" s="280">
        <v>1912900</v>
      </c>
      <c r="W12" s="280">
        <v>1971300</v>
      </c>
      <c r="X12" s="296">
        <v>2096800</v>
      </c>
      <c r="Y12" s="296">
        <v>2104700</v>
      </c>
      <c r="Z12" s="296">
        <v>2195100</v>
      </c>
    </row>
    <row r="13" spans="1:28" s="133" customFormat="1" ht="18" customHeight="1">
      <c r="A13" s="92" t="s">
        <v>6</v>
      </c>
      <c r="B13" s="296">
        <v>51065</v>
      </c>
      <c r="C13" s="296">
        <v>152652</v>
      </c>
      <c r="D13" s="296">
        <v>254759</v>
      </c>
      <c r="E13" s="296">
        <v>435757</v>
      </c>
      <c r="F13" s="296">
        <v>708000</v>
      </c>
      <c r="G13" s="296">
        <v>1503943</v>
      </c>
      <c r="H13" s="296">
        <v>2339317</v>
      </c>
      <c r="I13" s="296">
        <v>3079783</v>
      </c>
      <c r="J13" s="296">
        <v>4405006</v>
      </c>
      <c r="K13" s="296">
        <v>5970781</v>
      </c>
      <c r="L13" s="296">
        <v>7302091</v>
      </c>
      <c r="M13" s="296">
        <v>7855345</v>
      </c>
      <c r="N13" s="296">
        <v>15883515</v>
      </c>
      <c r="O13" s="296">
        <v>15583820</v>
      </c>
      <c r="P13" s="296">
        <v>18939705</v>
      </c>
      <c r="Q13" s="296">
        <v>20003149</v>
      </c>
      <c r="R13" s="280">
        <v>15025298</v>
      </c>
      <c r="S13" s="280">
        <v>13131703</v>
      </c>
      <c r="T13" s="280">
        <v>14074248</v>
      </c>
      <c r="U13" s="280">
        <v>14773364</v>
      </c>
      <c r="V13" s="296">
        <v>15463225.98</v>
      </c>
      <c r="W13" s="773">
        <v>13686233</v>
      </c>
      <c r="X13" s="296">
        <v>13962859</v>
      </c>
      <c r="Y13" s="296">
        <v>15979079</v>
      </c>
      <c r="Z13" s="296">
        <v>17590798</v>
      </c>
    </row>
    <row r="14" spans="1:28" s="133" customFormat="1" ht="18" customHeight="1">
      <c r="A14" s="92" t="s">
        <v>5</v>
      </c>
      <c r="B14" s="296">
        <v>82000</v>
      </c>
      <c r="C14" s="296">
        <v>106600</v>
      </c>
      <c r="D14" s="296">
        <v>150000</v>
      </c>
      <c r="E14" s="296">
        <v>223671</v>
      </c>
      <c r="F14" s="296">
        <v>286095</v>
      </c>
      <c r="G14" s="296">
        <v>448857</v>
      </c>
      <c r="H14" s="296">
        <v>608846</v>
      </c>
      <c r="I14" s="296">
        <v>800270</v>
      </c>
      <c r="J14" s="296">
        <v>1052000</v>
      </c>
      <c r="K14" s="296">
        <v>1631576</v>
      </c>
      <c r="L14" s="296">
        <v>1950072</v>
      </c>
      <c r="M14" s="296">
        <v>2194495</v>
      </c>
      <c r="N14" s="296">
        <v>2146833</v>
      </c>
      <c r="O14" s="280">
        <v>2727913</v>
      </c>
      <c r="P14" s="280">
        <v>2670983</v>
      </c>
      <c r="Q14" s="280">
        <v>2549817</v>
      </c>
      <c r="R14" s="280">
        <v>2659951</v>
      </c>
      <c r="S14" s="280">
        <v>2680196</v>
      </c>
      <c r="T14" s="280">
        <v>2530906</v>
      </c>
      <c r="U14" s="280">
        <v>2575589</v>
      </c>
      <c r="V14" s="296">
        <v>2594382</v>
      </c>
      <c r="W14" s="296">
        <v>2594360</v>
      </c>
      <c r="X14" s="296">
        <v>2523766</v>
      </c>
      <c r="Y14" s="296">
        <v>2354102</v>
      </c>
      <c r="Z14" s="296">
        <v>2597926</v>
      </c>
    </row>
    <row r="15" spans="1:28" s="133" customFormat="1" ht="18" customHeight="1">
      <c r="A15" s="92" t="s">
        <v>4</v>
      </c>
      <c r="B15" s="296">
        <v>25961</v>
      </c>
      <c r="C15" s="296">
        <v>36683</v>
      </c>
      <c r="D15" s="296">
        <v>44731</v>
      </c>
      <c r="E15" s="296">
        <v>49229</v>
      </c>
      <c r="F15" s="296">
        <v>54369</v>
      </c>
      <c r="G15" s="296">
        <v>58806</v>
      </c>
      <c r="H15" s="296">
        <v>70340</v>
      </c>
      <c r="I15" s="296">
        <v>77278</v>
      </c>
      <c r="J15" s="296">
        <v>93476</v>
      </c>
      <c r="K15" s="296">
        <v>110668</v>
      </c>
      <c r="L15" s="296">
        <v>117587</v>
      </c>
      <c r="M15" s="296">
        <v>126594</v>
      </c>
      <c r="N15" s="296">
        <v>138272</v>
      </c>
      <c r="O15" s="296">
        <v>136790</v>
      </c>
      <c r="P15" s="296">
        <v>151336</v>
      </c>
      <c r="Q15" s="296">
        <v>148244</v>
      </c>
      <c r="R15" s="280">
        <v>151857</v>
      </c>
      <c r="S15" s="280">
        <v>167282</v>
      </c>
      <c r="T15" s="280">
        <v>178946</v>
      </c>
      <c r="U15" s="280">
        <v>193672</v>
      </c>
      <c r="V15" s="296">
        <v>178561</v>
      </c>
      <c r="W15" s="296">
        <v>184161</v>
      </c>
      <c r="X15" s="296">
        <v>184161</v>
      </c>
      <c r="Y15" s="296">
        <v>207869</v>
      </c>
      <c r="Z15" s="296">
        <v>165369</v>
      </c>
    </row>
    <row r="16" spans="1:28" s="133" customFormat="1" ht="18" customHeight="1">
      <c r="A16" s="92" t="s">
        <v>3</v>
      </c>
      <c r="B16" s="296">
        <v>8339000</v>
      </c>
      <c r="C16" s="296">
        <v>10787000</v>
      </c>
      <c r="D16" s="296">
        <v>13702000</v>
      </c>
      <c r="E16" s="296">
        <v>16860000</v>
      </c>
      <c r="F16" s="296">
        <v>20839000</v>
      </c>
      <c r="G16" s="296">
        <v>33959958</v>
      </c>
      <c r="H16" s="296">
        <v>39662000</v>
      </c>
      <c r="I16" s="296">
        <v>42300000</v>
      </c>
      <c r="J16" s="296">
        <v>45000000</v>
      </c>
      <c r="K16" s="296">
        <v>46436000</v>
      </c>
      <c r="L16" s="296">
        <v>50372000</v>
      </c>
      <c r="M16" s="296">
        <v>64000000</v>
      </c>
      <c r="N16" s="296">
        <v>68394000</v>
      </c>
      <c r="O16" s="296">
        <v>76865278</v>
      </c>
      <c r="P16" s="296">
        <v>80879900</v>
      </c>
      <c r="Q16" s="280">
        <v>87999492</v>
      </c>
      <c r="R16" s="280">
        <v>82412880</v>
      </c>
      <c r="S16" s="280">
        <v>88497610</v>
      </c>
      <c r="T16" s="280">
        <v>92427958</v>
      </c>
      <c r="U16" s="280">
        <v>96972459</v>
      </c>
      <c r="V16" s="296">
        <v>94952509.25</v>
      </c>
      <c r="W16" s="296">
        <v>103167525</v>
      </c>
      <c r="X16" s="296">
        <v>103167525</v>
      </c>
      <c r="Y16" s="296">
        <v>106800158</v>
      </c>
      <c r="Z16" s="296">
        <v>108700620</v>
      </c>
    </row>
    <row r="17" spans="1:27" s="133" customFormat="1" ht="18" customHeight="1">
      <c r="A17" s="92" t="s">
        <v>32</v>
      </c>
      <c r="B17" s="296">
        <v>110518</v>
      </c>
      <c r="C17" s="296">
        <v>275560</v>
      </c>
      <c r="D17" s="296">
        <v>606859</v>
      </c>
      <c r="E17" s="296">
        <v>1298000</v>
      </c>
      <c r="F17" s="296">
        <v>1942000</v>
      </c>
      <c r="G17" s="296">
        <v>2963737</v>
      </c>
      <c r="H17" s="296">
        <v>5614922</v>
      </c>
      <c r="I17" s="296">
        <v>8322857</v>
      </c>
      <c r="J17" s="296">
        <v>13006793</v>
      </c>
      <c r="K17" s="296">
        <v>17985919</v>
      </c>
      <c r="L17" s="296">
        <v>20983853</v>
      </c>
      <c r="M17" s="296">
        <v>25666455</v>
      </c>
      <c r="N17" s="296">
        <v>25759134</v>
      </c>
      <c r="O17" s="296">
        <v>27442295</v>
      </c>
      <c r="P17" s="296">
        <v>31862128</v>
      </c>
      <c r="Q17" s="296">
        <v>39665600</v>
      </c>
      <c r="R17" s="280">
        <v>40044186</v>
      </c>
      <c r="S17" s="280">
        <v>39953860</v>
      </c>
      <c r="T17" s="296">
        <v>43621499</v>
      </c>
      <c r="U17" s="296">
        <v>47761520</v>
      </c>
      <c r="V17" s="296">
        <v>51220233</v>
      </c>
      <c r="W17" s="296">
        <v>53597755</v>
      </c>
      <c r="X17" s="296">
        <v>54044384</v>
      </c>
      <c r="Y17" s="296">
        <v>60192331</v>
      </c>
      <c r="Z17" s="296">
        <v>70215144</v>
      </c>
    </row>
    <row r="18" spans="1:27" s="133" customFormat="1" ht="18" customHeight="1">
      <c r="A18" s="92" t="s">
        <v>1</v>
      </c>
      <c r="B18" s="296">
        <v>98853</v>
      </c>
      <c r="C18" s="296">
        <v>121200</v>
      </c>
      <c r="D18" s="296">
        <v>139092</v>
      </c>
      <c r="E18" s="296">
        <v>241000</v>
      </c>
      <c r="F18" s="296">
        <v>464354</v>
      </c>
      <c r="G18" s="296">
        <v>949559</v>
      </c>
      <c r="H18" s="296">
        <v>1663328</v>
      </c>
      <c r="I18" s="296">
        <v>2639026</v>
      </c>
      <c r="J18" s="296">
        <v>3539003</v>
      </c>
      <c r="K18" s="296">
        <v>4406682</v>
      </c>
      <c r="L18" s="296">
        <v>5446991</v>
      </c>
      <c r="M18" s="296">
        <v>8164553</v>
      </c>
      <c r="N18" s="296">
        <v>10524676</v>
      </c>
      <c r="O18" s="296">
        <v>10395801</v>
      </c>
      <c r="P18" s="296">
        <v>10114867</v>
      </c>
      <c r="Q18" s="296">
        <v>11557725</v>
      </c>
      <c r="R18" s="280">
        <v>12017034</v>
      </c>
      <c r="S18" s="280">
        <v>13438539</v>
      </c>
      <c r="T18" s="280">
        <v>15470270</v>
      </c>
      <c r="U18" s="280">
        <v>17220607</v>
      </c>
      <c r="V18" s="280">
        <v>19104208</v>
      </c>
      <c r="W18" s="296">
        <v>20247111</v>
      </c>
      <c r="X18" s="296">
        <v>19838000</v>
      </c>
      <c r="Y18" s="296">
        <v>20073710</v>
      </c>
      <c r="Z18" s="296">
        <v>21151203</v>
      </c>
    </row>
    <row r="19" spans="1:27" s="133" customFormat="1" ht="18" customHeight="1">
      <c r="A19" s="92" t="s">
        <v>0</v>
      </c>
      <c r="B19" s="280">
        <v>266441</v>
      </c>
      <c r="C19" s="280">
        <v>314002</v>
      </c>
      <c r="D19" s="280">
        <v>338779</v>
      </c>
      <c r="E19" s="280">
        <v>363651</v>
      </c>
      <c r="F19" s="280">
        <v>425745</v>
      </c>
      <c r="G19" s="280">
        <v>647110</v>
      </c>
      <c r="H19" s="280">
        <v>849146</v>
      </c>
      <c r="I19" s="298">
        <v>1225654</v>
      </c>
      <c r="J19" s="298">
        <v>1275993</v>
      </c>
      <c r="K19" s="298">
        <v>3134000</v>
      </c>
      <c r="L19" s="298">
        <v>6297753</v>
      </c>
      <c r="M19" s="298">
        <v>7581249</v>
      </c>
      <c r="N19" s="298">
        <v>10452842</v>
      </c>
      <c r="O19" s="298">
        <v>11012348</v>
      </c>
      <c r="P19" s="298">
        <v>11798652</v>
      </c>
      <c r="Q19" s="298">
        <v>12757410</v>
      </c>
      <c r="R19" s="298">
        <v>12878926</v>
      </c>
      <c r="S19" s="298">
        <v>14092104</v>
      </c>
      <c r="T19" s="298">
        <v>12908992</v>
      </c>
      <c r="U19" s="298">
        <v>13195902</v>
      </c>
      <c r="V19" s="280">
        <v>13191708</v>
      </c>
      <c r="W19" s="296">
        <v>14257590</v>
      </c>
      <c r="X19" s="296">
        <v>14300790</v>
      </c>
      <c r="Y19" s="296">
        <v>14973816</v>
      </c>
      <c r="Z19" s="296">
        <v>15677094</v>
      </c>
    </row>
    <row r="21" spans="1:27" s="17" customFormat="1" ht="18" customHeight="1">
      <c r="A21" s="241" t="s">
        <v>3600</v>
      </c>
      <c r="B21" s="13"/>
      <c r="C21" s="13"/>
      <c r="D21" s="13"/>
      <c r="E21" s="13"/>
      <c r="F21" s="13"/>
      <c r="G21" s="13"/>
      <c r="H21" s="13"/>
      <c r="I21" s="13"/>
      <c r="J21" s="13"/>
      <c r="K21" s="13"/>
    </row>
    <row r="22" spans="1:27" s="17" customFormat="1" ht="18" customHeight="1">
      <c r="A22" s="241" t="s">
        <v>3338</v>
      </c>
      <c r="B22" s="13"/>
      <c r="C22" s="13"/>
      <c r="D22" s="13"/>
      <c r="E22" s="13"/>
      <c r="F22" s="13"/>
      <c r="G22" s="13"/>
      <c r="H22" s="13"/>
      <c r="I22" s="13"/>
      <c r="J22" s="13"/>
      <c r="K22" s="13"/>
    </row>
    <row r="23" spans="1:27" ht="18" customHeight="1">
      <c r="A23" s="241" t="s">
        <v>556</v>
      </c>
    </row>
    <row r="24" spans="1:27" ht="18" customHeight="1">
      <c r="A24" s="13" t="s">
        <v>557</v>
      </c>
    </row>
    <row r="25" spans="1:27" ht="18" customHeight="1">
      <c r="A25" s="241" t="s">
        <v>2604</v>
      </c>
    </row>
    <row r="26" spans="1:27" ht="18" customHeight="1">
      <c r="A26" s="13" t="s">
        <v>2605</v>
      </c>
    </row>
    <row r="27" spans="1:27" ht="18" customHeight="1">
      <c r="A27" s="13" t="s">
        <v>2762</v>
      </c>
    </row>
    <row r="28" spans="1:27" ht="18" customHeight="1">
      <c r="A28" s="241" t="s">
        <v>2761</v>
      </c>
    </row>
    <row r="29" spans="1:27" ht="18" customHeight="1">
      <c r="A29" s="241" t="s">
        <v>2763</v>
      </c>
    </row>
    <row r="30" spans="1:27" ht="18" customHeight="1">
      <c r="A30" s="241" t="s">
        <v>2764</v>
      </c>
    </row>
    <row r="31" spans="1:27" ht="18" customHeight="1">
      <c r="A31" s="241" t="s">
        <v>2759</v>
      </c>
      <c r="B31" s="490"/>
      <c r="C31" s="490"/>
      <c r="D31" s="490"/>
      <c r="E31" s="490"/>
      <c r="F31" s="490"/>
      <c r="G31" s="490"/>
      <c r="H31" s="490"/>
      <c r="I31" s="490"/>
      <c r="J31" s="490"/>
      <c r="K31" s="490"/>
      <c r="L31" s="490"/>
      <c r="M31" s="490"/>
      <c r="N31" s="490"/>
      <c r="O31" s="490"/>
      <c r="P31" s="490"/>
      <c r="Q31" s="490"/>
      <c r="R31" s="274"/>
      <c r="S31" s="274"/>
      <c r="T31" s="274"/>
      <c r="U31" s="490"/>
      <c r="V31" s="477"/>
      <c r="W31" s="477"/>
      <c r="X31" s="477"/>
      <c r="Y31" s="477"/>
      <c r="Z31" s="477"/>
      <c r="AA31" s="477"/>
    </row>
    <row r="32" spans="1:27" ht="18" customHeight="1">
      <c r="A32" s="241" t="s">
        <v>2765</v>
      </c>
      <c r="B32" s="490"/>
      <c r="C32" s="490"/>
      <c r="D32" s="490"/>
      <c r="E32" s="490"/>
      <c r="F32" s="490"/>
      <c r="G32" s="490"/>
      <c r="H32" s="490"/>
      <c r="I32" s="490"/>
      <c r="J32" s="490"/>
      <c r="K32" s="490"/>
      <c r="L32" s="490"/>
      <c r="M32" s="490"/>
      <c r="N32" s="490"/>
      <c r="O32" s="490"/>
      <c r="P32" s="490"/>
      <c r="Q32" s="490"/>
      <c r="R32" s="274"/>
      <c r="S32" s="274"/>
      <c r="T32" s="274"/>
      <c r="U32" s="490"/>
      <c r="V32" s="477"/>
      <c r="W32" s="477"/>
      <c r="X32" s="477"/>
      <c r="Y32" s="477"/>
      <c r="Z32" s="477"/>
      <c r="AA32" s="477"/>
    </row>
    <row r="33" spans="1:1" ht="18" customHeight="1">
      <c r="A33" s="241" t="s">
        <v>2758</v>
      </c>
    </row>
    <row r="34" spans="1:1" ht="18" customHeight="1">
      <c r="A34" s="241" t="s">
        <v>2766</v>
      </c>
    </row>
    <row r="35" spans="1:1" ht="18" customHeight="1">
      <c r="A35" s="241" t="s">
        <v>2829</v>
      </c>
    </row>
    <row r="36" spans="1:1" ht="18" customHeight="1">
      <c r="A36" s="241"/>
    </row>
  </sheetData>
  <mergeCells count="1">
    <mergeCell ref="B2:W2"/>
  </mergeCells>
  <hyperlinks>
    <hyperlink ref="AB3" location="Content!A1" display="Back to content page" xr:uid="{00000000-0004-0000-D100-000000000000}"/>
  </hyperlinks>
  <pageMargins left="0.7" right="0.7" top="0.75" bottom="0.75" header="0.3" footer="0.3"/>
  <pageSetup orientation="portrait" r:id="rId1"/>
  <legacy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sheetPr codeName="Sheet211"/>
  <dimension ref="A1:O56"/>
  <sheetViews>
    <sheetView topLeftCell="B36" workbookViewId="0">
      <selection activeCell="L57" sqref="L57"/>
    </sheetView>
  </sheetViews>
  <sheetFormatPr defaultRowHeight="14.5"/>
  <cols>
    <col min="1" max="1" width="26.26953125" customWidth="1"/>
    <col min="2" max="2" width="11.81640625" customWidth="1"/>
    <col min="3" max="13" width="11.26953125" customWidth="1"/>
  </cols>
  <sheetData>
    <row r="1" spans="1:15">
      <c r="A1" s="18" t="s">
        <v>2832</v>
      </c>
      <c r="B1" s="18"/>
    </row>
    <row r="3" spans="1:15">
      <c r="A3" s="252" t="s">
        <v>31</v>
      </c>
      <c r="B3" s="439"/>
      <c r="C3" s="34">
        <v>2010</v>
      </c>
      <c r="D3" s="34">
        <v>2011</v>
      </c>
      <c r="E3" s="34">
        <v>2012</v>
      </c>
      <c r="F3" s="34">
        <v>2013</v>
      </c>
      <c r="G3" s="34">
        <v>2014</v>
      </c>
      <c r="H3" s="34">
        <v>2015</v>
      </c>
      <c r="I3" s="34">
        <v>2016</v>
      </c>
      <c r="J3" s="34">
        <v>2017</v>
      </c>
      <c r="K3" s="34">
        <v>2018</v>
      </c>
      <c r="L3" s="34">
        <v>2019</v>
      </c>
      <c r="M3" s="34">
        <v>2020</v>
      </c>
      <c r="O3" s="1" t="s">
        <v>528</v>
      </c>
    </row>
    <row r="4" spans="1:15">
      <c r="A4" s="1008" t="s">
        <v>13</v>
      </c>
      <c r="B4" s="440" t="s">
        <v>27</v>
      </c>
      <c r="C4" s="438"/>
      <c r="D4" s="438"/>
      <c r="E4" s="438"/>
      <c r="F4" s="438"/>
      <c r="G4" s="438">
        <v>8.7729767924522193</v>
      </c>
      <c r="H4" s="438">
        <v>14.671604309999999</v>
      </c>
      <c r="I4" s="438"/>
      <c r="J4" s="438"/>
      <c r="K4" s="438">
        <v>6.7114009452184096</v>
      </c>
      <c r="L4" s="438"/>
      <c r="M4" s="438"/>
    </row>
    <row r="5" spans="1:15">
      <c r="A5" s="1009"/>
      <c r="B5" s="440" t="s">
        <v>22</v>
      </c>
      <c r="C5" s="438"/>
      <c r="D5" s="438"/>
      <c r="E5" s="438"/>
      <c r="F5" s="438"/>
      <c r="G5" s="438"/>
      <c r="H5" s="438"/>
      <c r="I5" s="438"/>
      <c r="J5" s="438"/>
      <c r="K5" s="438">
        <v>10.5978415037336</v>
      </c>
      <c r="L5" s="438"/>
      <c r="M5" s="438"/>
    </row>
    <row r="6" spans="1:15">
      <c r="A6" s="1010"/>
      <c r="B6" s="440" t="s">
        <v>21</v>
      </c>
      <c r="C6" s="438"/>
      <c r="D6" s="438"/>
      <c r="E6" s="438"/>
      <c r="F6" s="438"/>
      <c r="G6" s="438"/>
      <c r="H6" s="438"/>
      <c r="I6" s="438"/>
      <c r="J6" s="438"/>
      <c r="K6" s="438">
        <v>0.97152883746666896</v>
      </c>
      <c r="L6" s="438"/>
      <c r="M6" s="438"/>
    </row>
    <row r="7" spans="1:15">
      <c r="A7" s="1008" t="s">
        <v>12</v>
      </c>
      <c r="B7" s="440" t="s">
        <v>27</v>
      </c>
      <c r="C7" s="438"/>
      <c r="D7" s="438"/>
      <c r="E7" s="438"/>
      <c r="F7" s="438"/>
      <c r="G7" s="438">
        <v>40.579569060390597</v>
      </c>
      <c r="H7" s="438"/>
      <c r="I7" s="438"/>
      <c r="J7" s="438"/>
      <c r="K7" s="438"/>
      <c r="L7" s="438">
        <v>63.454256291639403</v>
      </c>
      <c r="M7" s="438"/>
    </row>
    <row r="8" spans="1:15">
      <c r="A8" s="1009"/>
      <c r="B8" s="440" t="s">
        <v>22</v>
      </c>
      <c r="C8" s="438"/>
      <c r="D8" s="438"/>
      <c r="E8" s="438"/>
      <c r="F8" s="438"/>
      <c r="G8" s="438"/>
      <c r="H8" s="438"/>
      <c r="I8" s="438"/>
      <c r="J8" s="438"/>
      <c r="K8" s="438"/>
      <c r="L8" s="438"/>
      <c r="M8" s="438"/>
    </row>
    <row r="9" spans="1:15">
      <c r="A9" s="1010"/>
      <c r="B9" s="440" t="s">
        <v>21</v>
      </c>
      <c r="C9" s="438"/>
      <c r="D9" s="438"/>
      <c r="E9" s="438"/>
      <c r="F9" s="438"/>
      <c r="G9" s="438"/>
      <c r="H9" s="438"/>
      <c r="I9" s="438"/>
      <c r="J9" s="438"/>
      <c r="K9" s="438"/>
      <c r="L9" s="438"/>
      <c r="M9" s="438"/>
    </row>
    <row r="10" spans="1:15">
      <c r="A10" s="1008" t="s">
        <v>483</v>
      </c>
      <c r="B10" s="440" t="s">
        <v>27</v>
      </c>
      <c r="C10" s="438"/>
      <c r="D10" s="438"/>
      <c r="E10" s="438"/>
      <c r="F10" s="438"/>
      <c r="G10" s="438"/>
      <c r="H10" s="438"/>
      <c r="I10" s="438"/>
      <c r="J10" s="438"/>
      <c r="K10" s="438"/>
      <c r="L10" s="438"/>
      <c r="M10" s="438"/>
    </row>
    <row r="11" spans="1:15">
      <c r="A11" s="1009"/>
      <c r="B11" s="440" t="s">
        <v>22</v>
      </c>
      <c r="C11" s="438"/>
      <c r="D11" s="438"/>
      <c r="E11" s="438"/>
      <c r="F11" s="438"/>
      <c r="G11" s="438"/>
      <c r="H11" s="438"/>
      <c r="I11" s="438"/>
      <c r="J11" s="438"/>
      <c r="K11" s="438"/>
      <c r="L11" s="438"/>
      <c r="M11" s="438"/>
    </row>
    <row r="12" spans="1:15">
      <c r="A12" s="1010"/>
      <c r="B12" s="440" t="s">
        <v>21</v>
      </c>
      <c r="C12" s="438"/>
      <c r="D12" s="438"/>
      <c r="E12" s="438"/>
      <c r="F12" s="438"/>
      <c r="G12" s="438"/>
      <c r="H12" s="438"/>
      <c r="I12" s="438"/>
      <c r="J12" s="438"/>
      <c r="K12" s="438"/>
      <c r="L12" s="438"/>
      <c r="M12" s="438"/>
    </row>
    <row r="13" spans="1:15">
      <c r="A13" s="1008" t="s">
        <v>2580</v>
      </c>
      <c r="B13" s="440" t="s">
        <v>27</v>
      </c>
      <c r="C13" s="438"/>
      <c r="D13" s="438"/>
      <c r="E13" s="438"/>
      <c r="F13" s="438"/>
      <c r="G13" s="438"/>
      <c r="H13" s="438"/>
      <c r="I13" s="438"/>
      <c r="J13" s="438">
        <v>1.271555083</v>
      </c>
      <c r="K13" s="438"/>
      <c r="L13" s="438"/>
      <c r="M13" s="438"/>
    </row>
    <row r="14" spans="1:15">
      <c r="A14" s="1009"/>
      <c r="B14" s="440" t="s">
        <v>22</v>
      </c>
      <c r="C14" s="438"/>
      <c r="D14" s="438"/>
      <c r="E14" s="438"/>
      <c r="F14" s="438"/>
      <c r="G14" s="438"/>
      <c r="H14" s="438"/>
      <c r="I14" s="438"/>
      <c r="J14" s="438"/>
      <c r="K14" s="438"/>
      <c r="L14" s="438"/>
      <c r="M14" s="438"/>
    </row>
    <row r="15" spans="1:15">
      <c r="A15" s="1010"/>
      <c r="B15" s="440" t="s">
        <v>21</v>
      </c>
      <c r="C15" s="438"/>
      <c r="D15" s="438"/>
      <c r="E15" s="438"/>
      <c r="F15" s="438"/>
      <c r="G15" s="438"/>
      <c r="H15" s="438"/>
      <c r="I15" s="438"/>
      <c r="J15" s="438"/>
      <c r="K15" s="438"/>
      <c r="L15" s="438"/>
      <c r="M15" s="438"/>
    </row>
    <row r="16" spans="1:15">
      <c r="A16" s="1008" t="s">
        <v>482</v>
      </c>
      <c r="B16" s="440" t="s">
        <v>27</v>
      </c>
      <c r="C16" s="438"/>
      <c r="D16" s="438"/>
      <c r="E16" s="438"/>
      <c r="F16" s="438"/>
      <c r="G16" s="438"/>
      <c r="H16" s="438"/>
      <c r="I16" s="438"/>
      <c r="J16" s="438"/>
      <c r="K16" s="438"/>
      <c r="L16" s="438"/>
      <c r="M16" s="438"/>
    </row>
    <row r="17" spans="1:13">
      <c r="A17" s="1009"/>
      <c r="B17" s="440" t="s">
        <v>22</v>
      </c>
      <c r="C17" s="438"/>
      <c r="D17" s="438"/>
      <c r="E17" s="438"/>
      <c r="F17" s="438"/>
      <c r="G17" s="438"/>
      <c r="H17" s="438"/>
      <c r="I17" s="438"/>
      <c r="J17" s="438"/>
      <c r="K17" s="438"/>
      <c r="L17" s="438"/>
      <c r="M17" s="438"/>
    </row>
    <row r="18" spans="1:13">
      <c r="A18" s="1010"/>
      <c r="B18" s="440" t="s">
        <v>21</v>
      </c>
      <c r="C18" s="438"/>
      <c r="D18" s="438"/>
      <c r="E18" s="438"/>
      <c r="F18" s="438"/>
      <c r="G18" s="438"/>
      <c r="H18" s="438"/>
      <c r="I18" s="438"/>
      <c r="J18" s="438"/>
      <c r="K18" s="438"/>
      <c r="L18" s="438"/>
      <c r="M18" s="438"/>
    </row>
    <row r="19" spans="1:13">
      <c r="A19" s="1008" t="s">
        <v>11</v>
      </c>
      <c r="B19" s="440" t="s">
        <v>27</v>
      </c>
      <c r="C19" s="438"/>
      <c r="D19" s="438"/>
      <c r="E19" s="438"/>
      <c r="F19" s="438"/>
      <c r="G19" s="438"/>
      <c r="H19" s="438"/>
      <c r="I19" s="438">
        <v>3.5689635699675</v>
      </c>
      <c r="J19" s="438"/>
      <c r="K19" s="438"/>
      <c r="L19" s="438">
        <v>3.1698860822189201</v>
      </c>
      <c r="M19" s="438"/>
    </row>
    <row r="20" spans="1:13">
      <c r="A20" s="1009"/>
      <c r="B20" s="440" t="s">
        <v>22</v>
      </c>
      <c r="C20" s="438"/>
      <c r="D20" s="438"/>
      <c r="E20" s="438"/>
      <c r="F20" s="438"/>
      <c r="G20" s="438"/>
      <c r="H20" s="438"/>
      <c r="I20" s="438">
        <v>6.5883026857145097</v>
      </c>
      <c r="J20" s="438"/>
      <c r="K20" s="438"/>
      <c r="L20" s="438"/>
      <c r="M20" s="438"/>
    </row>
    <row r="21" spans="1:13">
      <c r="A21" s="1010"/>
      <c r="B21" s="440" t="s">
        <v>21</v>
      </c>
      <c r="C21" s="438"/>
      <c r="D21" s="438"/>
      <c r="E21" s="438"/>
      <c r="F21" s="438"/>
      <c r="G21" s="438"/>
      <c r="H21" s="438"/>
      <c r="I21" s="438">
        <v>0.96379265433706696</v>
      </c>
      <c r="J21" s="438"/>
      <c r="K21" s="438"/>
      <c r="L21" s="438"/>
      <c r="M21" s="438"/>
    </row>
    <row r="22" spans="1:13">
      <c r="A22" s="1008" t="s">
        <v>10</v>
      </c>
      <c r="B22" s="440" t="s">
        <v>27</v>
      </c>
      <c r="C22" s="438"/>
      <c r="D22" s="438"/>
      <c r="E22" s="438"/>
      <c r="F22" s="438"/>
      <c r="G22" s="438"/>
      <c r="H22" s="438"/>
      <c r="I22" s="438"/>
      <c r="J22" s="438"/>
      <c r="K22" s="438">
        <v>3.7</v>
      </c>
      <c r="L22" s="438"/>
      <c r="M22" s="438"/>
    </row>
    <row r="23" spans="1:13">
      <c r="A23" s="1009"/>
      <c r="B23" s="440" t="s">
        <v>22</v>
      </c>
      <c r="C23" s="438"/>
      <c r="D23" s="438"/>
      <c r="E23" s="438"/>
      <c r="F23" s="438"/>
      <c r="G23" s="438"/>
      <c r="H23" s="438"/>
      <c r="I23" s="438"/>
      <c r="J23" s="438"/>
      <c r="K23" s="438"/>
      <c r="L23" s="438"/>
      <c r="M23" s="438"/>
    </row>
    <row r="24" spans="1:13">
      <c r="A24" s="1010"/>
      <c r="B24" s="440" t="s">
        <v>21</v>
      </c>
      <c r="C24" s="438"/>
      <c r="D24" s="438"/>
      <c r="E24" s="438"/>
      <c r="F24" s="438"/>
      <c r="G24" s="438"/>
      <c r="H24" s="438"/>
      <c r="I24" s="438"/>
      <c r="J24" s="438"/>
      <c r="K24" s="438"/>
      <c r="L24" s="438"/>
      <c r="M24" s="438"/>
    </row>
    <row r="25" spans="1:13">
      <c r="A25" s="1008" t="s">
        <v>9</v>
      </c>
      <c r="B25" s="440" t="s">
        <v>27</v>
      </c>
      <c r="C25" s="438"/>
      <c r="D25" s="438"/>
      <c r="E25" s="438"/>
      <c r="F25" s="438"/>
      <c r="G25" s="438"/>
      <c r="H25" s="438"/>
      <c r="I25" s="438"/>
      <c r="J25" s="438"/>
      <c r="K25" s="438">
        <v>10.4740134642299</v>
      </c>
      <c r="L25" s="438"/>
      <c r="M25" s="438"/>
    </row>
    <row r="26" spans="1:13">
      <c r="A26" s="1009"/>
      <c r="B26" s="440" t="s">
        <v>22</v>
      </c>
      <c r="C26" s="438"/>
      <c r="D26" s="438"/>
      <c r="E26" s="438"/>
      <c r="F26" s="438"/>
      <c r="G26" s="438"/>
      <c r="H26" s="438"/>
      <c r="I26" s="438"/>
      <c r="J26" s="438"/>
      <c r="K26" s="438">
        <v>28.0356411117513</v>
      </c>
      <c r="L26" s="438"/>
      <c r="M26" s="438"/>
    </row>
    <row r="27" spans="1:13">
      <c r="A27" s="1010"/>
      <c r="B27" s="440" t="s">
        <v>21</v>
      </c>
      <c r="C27" s="438"/>
      <c r="D27" s="438"/>
      <c r="E27" s="438"/>
      <c r="F27" s="438"/>
      <c r="G27" s="438"/>
      <c r="H27" s="438"/>
      <c r="I27" s="438"/>
      <c r="J27" s="438"/>
      <c r="K27" s="438">
        <v>7.0565572003761599</v>
      </c>
      <c r="L27" s="438"/>
      <c r="M27" s="438"/>
    </row>
    <row r="28" spans="1:13">
      <c r="A28" s="1008" t="s">
        <v>8</v>
      </c>
      <c r="B28" s="440" t="s">
        <v>27</v>
      </c>
      <c r="C28" s="438">
        <v>29.0167695881253</v>
      </c>
      <c r="D28" s="438"/>
      <c r="E28" s="438">
        <v>39.219834362445098</v>
      </c>
      <c r="F28" s="438">
        <v>45.599613152804601</v>
      </c>
      <c r="G28" s="438">
        <v>51.852427714129803</v>
      </c>
      <c r="H28" s="438">
        <v>60</v>
      </c>
      <c r="I28" s="438"/>
      <c r="J28" s="438">
        <v>66.498296199213598</v>
      </c>
      <c r="K28" s="438">
        <v>69.731227343345395</v>
      </c>
      <c r="L28" s="438">
        <v>71.201589132384996</v>
      </c>
      <c r="M28" s="438">
        <v>72.642292204282697</v>
      </c>
    </row>
    <row r="29" spans="1:13">
      <c r="A29" s="1009"/>
      <c r="B29" s="440" t="s">
        <v>22</v>
      </c>
      <c r="C29" s="438"/>
      <c r="D29" s="438"/>
      <c r="E29" s="438"/>
      <c r="F29" s="438"/>
      <c r="G29" s="438"/>
      <c r="H29" s="438"/>
      <c r="I29" s="438"/>
      <c r="J29" s="438"/>
      <c r="K29" s="438"/>
      <c r="L29" s="438"/>
      <c r="M29" s="438"/>
    </row>
    <row r="30" spans="1:13">
      <c r="A30" s="1010"/>
      <c r="B30" s="440" t="s">
        <v>21</v>
      </c>
      <c r="C30" s="438"/>
      <c r="D30" s="438"/>
      <c r="E30" s="438"/>
      <c r="F30" s="438"/>
      <c r="G30" s="438"/>
      <c r="H30" s="438"/>
      <c r="I30" s="438"/>
      <c r="J30" s="438"/>
      <c r="K30" s="438"/>
      <c r="L30" s="438"/>
      <c r="M30" s="438"/>
    </row>
    <row r="31" spans="1:13">
      <c r="A31" s="1008" t="s">
        <v>6</v>
      </c>
      <c r="B31" s="440" t="s">
        <v>27</v>
      </c>
      <c r="C31" s="438"/>
      <c r="D31" s="438"/>
      <c r="E31" s="438"/>
      <c r="F31" s="438"/>
      <c r="G31" s="438"/>
      <c r="H31" s="438"/>
      <c r="I31" s="438"/>
      <c r="J31" s="438">
        <v>2.15862058641479</v>
      </c>
      <c r="K31" s="438"/>
      <c r="L31" s="438"/>
      <c r="M31" s="438"/>
    </row>
    <row r="32" spans="1:13">
      <c r="A32" s="1009"/>
      <c r="B32" s="440" t="s">
        <v>22</v>
      </c>
      <c r="C32" s="438"/>
      <c r="D32" s="438"/>
      <c r="E32" s="438"/>
      <c r="F32" s="438"/>
      <c r="G32" s="438"/>
      <c r="H32" s="438"/>
      <c r="I32" s="438"/>
      <c r="J32" s="438">
        <v>5.57708346072795</v>
      </c>
      <c r="K32" s="438"/>
      <c r="L32" s="438"/>
      <c r="M32" s="438"/>
    </row>
    <row r="33" spans="1:13">
      <c r="A33" s="1010"/>
      <c r="B33" s="440" t="s">
        <v>21</v>
      </c>
      <c r="C33" s="438"/>
      <c r="D33" s="438"/>
      <c r="E33" s="438"/>
      <c r="F33" s="438"/>
      <c r="G33" s="438"/>
      <c r="H33" s="438"/>
      <c r="I33" s="438"/>
      <c r="J33" s="438">
        <v>0.57455047836345596</v>
      </c>
      <c r="K33" s="438"/>
      <c r="L33" s="438"/>
      <c r="M33" s="438"/>
    </row>
    <row r="34" spans="1:13">
      <c r="A34" s="1008" t="s">
        <v>17</v>
      </c>
      <c r="B34" s="440" t="s">
        <v>27</v>
      </c>
      <c r="C34" s="438"/>
      <c r="D34" s="438">
        <v>5.4</v>
      </c>
      <c r="E34" s="438"/>
      <c r="F34" s="438">
        <v>9.2091379730000007</v>
      </c>
      <c r="G34" s="438"/>
      <c r="H34" s="438"/>
      <c r="I34" s="438"/>
      <c r="J34" s="438"/>
      <c r="K34" s="438"/>
      <c r="L34" s="438"/>
      <c r="M34" s="438"/>
    </row>
    <row r="35" spans="1:13">
      <c r="A35" s="1009"/>
      <c r="B35" s="440" t="s">
        <v>22</v>
      </c>
      <c r="C35" s="438"/>
      <c r="D35" s="438"/>
      <c r="E35" s="438"/>
      <c r="F35" s="438"/>
      <c r="G35" s="438"/>
      <c r="H35" s="438"/>
      <c r="I35" s="438"/>
      <c r="J35" s="438"/>
      <c r="K35" s="438"/>
      <c r="L35" s="438"/>
      <c r="M35" s="438"/>
    </row>
    <row r="36" spans="1:13">
      <c r="A36" s="1010"/>
      <c r="B36" s="440" t="s">
        <v>21</v>
      </c>
      <c r="C36" s="438"/>
      <c r="D36" s="438"/>
      <c r="E36" s="438"/>
      <c r="F36" s="438"/>
      <c r="G36" s="438"/>
      <c r="H36" s="438"/>
      <c r="I36" s="438"/>
      <c r="J36" s="438"/>
      <c r="K36" s="438"/>
      <c r="L36" s="438"/>
      <c r="M36" s="438"/>
    </row>
    <row r="37" spans="1:13">
      <c r="A37" s="1008" t="s">
        <v>4</v>
      </c>
      <c r="B37" s="440" t="s">
        <v>27</v>
      </c>
      <c r="C37" s="438">
        <v>26.088009689140101</v>
      </c>
      <c r="D37" s="438"/>
      <c r="E37" s="438"/>
      <c r="F37" s="438"/>
      <c r="G37" s="438"/>
      <c r="H37" s="438"/>
      <c r="I37" s="438"/>
      <c r="J37" s="438"/>
      <c r="K37" s="438"/>
      <c r="L37" s="438"/>
      <c r="M37" s="438"/>
    </row>
    <row r="38" spans="1:13">
      <c r="A38" s="1009"/>
      <c r="B38" s="440" t="s">
        <v>22</v>
      </c>
      <c r="C38" s="438"/>
      <c r="D38" s="438"/>
      <c r="E38" s="438"/>
      <c r="F38" s="438"/>
      <c r="G38" s="438"/>
      <c r="H38" s="438"/>
      <c r="I38" s="438"/>
      <c r="J38" s="438"/>
      <c r="K38" s="438"/>
      <c r="L38" s="438"/>
      <c r="M38" s="438"/>
    </row>
    <row r="39" spans="1:13">
      <c r="A39" s="1010"/>
      <c r="B39" s="440" t="s">
        <v>21</v>
      </c>
      <c r="C39" s="438"/>
      <c r="D39" s="438"/>
      <c r="E39" s="438"/>
      <c r="F39" s="438"/>
      <c r="G39" s="438"/>
      <c r="H39" s="438"/>
      <c r="I39" s="438"/>
      <c r="J39" s="438"/>
      <c r="K39" s="438"/>
      <c r="L39" s="438"/>
      <c r="M39" s="438"/>
    </row>
    <row r="40" spans="1:13">
      <c r="A40" s="1008" t="s">
        <v>3</v>
      </c>
      <c r="B40" s="440" t="s">
        <v>27</v>
      </c>
      <c r="C40" s="438">
        <v>10.100913640046301</v>
      </c>
      <c r="D40" s="438">
        <v>23.939700853751098</v>
      </c>
      <c r="E40" s="438">
        <v>33.915062406470597</v>
      </c>
      <c r="F40" s="438">
        <v>34.354177289815901</v>
      </c>
      <c r="G40" s="438">
        <v>44.223644395927202</v>
      </c>
      <c r="H40" s="438">
        <v>49.9582340615665</v>
      </c>
      <c r="I40" s="438">
        <v>59.766952789999401</v>
      </c>
      <c r="J40" s="438">
        <v>61.833062773151603</v>
      </c>
      <c r="K40" s="438">
        <v>64.697129493186097</v>
      </c>
      <c r="L40" s="438">
        <v>63.250980322010498</v>
      </c>
      <c r="M40" s="438"/>
    </row>
    <row r="41" spans="1:13">
      <c r="A41" s="1009"/>
      <c r="B41" s="440" t="s">
        <v>22</v>
      </c>
      <c r="C41" s="438"/>
      <c r="D41" s="438"/>
      <c r="E41" s="438"/>
      <c r="F41" s="438">
        <v>41.492629962171101</v>
      </c>
      <c r="G41" s="438">
        <v>51.663327953605098</v>
      </c>
      <c r="H41" s="438">
        <v>56.857927779844999</v>
      </c>
      <c r="I41" s="438">
        <v>63.377630958146703</v>
      </c>
      <c r="J41" s="438">
        <v>70.076244036777993</v>
      </c>
      <c r="K41" s="438"/>
      <c r="L41" s="438"/>
      <c r="M41" s="438"/>
    </row>
    <row r="42" spans="1:13">
      <c r="A42" s="1010"/>
      <c r="B42" s="440" t="s">
        <v>21</v>
      </c>
      <c r="C42" s="438"/>
      <c r="D42" s="438"/>
      <c r="E42" s="438"/>
      <c r="F42" s="438">
        <v>18.7807309851733</v>
      </c>
      <c r="G42" s="438">
        <v>27.855675334315201</v>
      </c>
      <c r="H42" s="438">
        <v>34.2613336003323</v>
      </c>
      <c r="I42" s="438">
        <v>39.051462170255697</v>
      </c>
      <c r="J42" s="438">
        <v>42.742068704629297</v>
      </c>
      <c r="K42" s="438"/>
      <c r="L42" s="438"/>
      <c r="M42" s="438"/>
    </row>
    <row r="43" spans="1:13">
      <c r="A43" s="1008" t="s">
        <v>431</v>
      </c>
      <c r="B43" s="440" t="s">
        <v>27</v>
      </c>
      <c r="C43" s="438"/>
      <c r="D43" s="438"/>
      <c r="E43" s="438"/>
      <c r="F43" s="438"/>
      <c r="G43" s="438"/>
      <c r="H43" s="438"/>
      <c r="I43" s="438"/>
      <c r="J43" s="438"/>
      <c r="K43" s="438"/>
      <c r="L43" s="438"/>
      <c r="M43" s="438"/>
    </row>
    <row r="44" spans="1:13">
      <c r="A44" s="1009"/>
      <c r="B44" s="440" t="s">
        <v>22</v>
      </c>
      <c r="C44" s="438"/>
      <c r="D44" s="438"/>
      <c r="E44" s="438"/>
      <c r="F44" s="438"/>
      <c r="G44" s="438"/>
      <c r="H44" s="438"/>
      <c r="I44" s="438"/>
      <c r="J44" s="438"/>
      <c r="K44" s="438"/>
      <c r="L44" s="438"/>
      <c r="M44" s="438"/>
    </row>
    <row r="45" spans="1:13">
      <c r="A45" s="1010"/>
      <c r="B45" s="440" t="s">
        <v>21</v>
      </c>
      <c r="C45" s="438"/>
      <c r="D45" s="438"/>
      <c r="E45" s="438"/>
      <c r="F45" s="438"/>
      <c r="G45" s="438"/>
      <c r="H45" s="438"/>
      <c r="I45" s="438"/>
      <c r="J45" s="438"/>
      <c r="K45" s="438"/>
      <c r="L45" s="438"/>
      <c r="M45" s="438"/>
    </row>
    <row r="46" spans="1:13">
      <c r="A46" s="1008" t="s">
        <v>1</v>
      </c>
      <c r="B46" s="440" t="s">
        <v>27</v>
      </c>
      <c r="C46" s="438">
        <v>1.3440778942209499</v>
      </c>
      <c r="D46" s="438"/>
      <c r="E46" s="438"/>
      <c r="F46" s="438"/>
      <c r="G46" s="438"/>
      <c r="H46" s="438"/>
      <c r="I46" s="438"/>
      <c r="J46" s="438"/>
      <c r="K46" s="438">
        <v>17.6999878081518</v>
      </c>
      <c r="L46" s="438"/>
      <c r="M46" s="438"/>
    </row>
    <row r="47" spans="1:13">
      <c r="A47" s="1009"/>
      <c r="B47" s="440" t="s">
        <v>22</v>
      </c>
      <c r="C47" s="438"/>
      <c r="D47" s="438"/>
      <c r="E47" s="438"/>
      <c r="F47" s="438"/>
      <c r="G47" s="438"/>
      <c r="H47" s="438"/>
      <c r="I47" s="438"/>
      <c r="J47" s="438"/>
      <c r="K47" s="438"/>
      <c r="L47" s="438"/>
      <c r="M47" s="438"/>
    </row>
    <row r="48" spans="1:13">
      <c r="A48" s="1010"/>
      <c r="B48" s="440" t="s">
        <v>21</v>
      </c>
      <c r="C48" s="438"/>
      <c r="D48" s="438"/>
      <c r="E48" s="438"/>
      <c r="F48" s="438"/>
      <c r="G48" s="438"/>
      <c r="H48" s="438"/>
      <c r="I48" s="438"/>
      <c r="J48" s="438"/>
      <c r="K48" s="438"/>
      <c r="L48" s="438"/>
      <c r="M48" s="438"/>
    </row>
    <row r="49" spans="1:13">
      <c r="A49" s="1008" t="s">
        <v>23</v>
      </c>
      <c r="B49" s="440" t="s">
        <v>27</v>
      </c>
      <c r="C49" s="438"/>
      <c r="D49" s="438"/>
      <c r="E49" s="438"/>
      <c r="F49" s="438"/>
      <c r="G49" s="438">
        <v>33.157406351251801</v>
      </c>
      <c r="H49" s="438"/>
      <c r="I49" s="438"/>
      <c r="J49" s="438"/>
      <c r="K49" s="438">
        <v>30.303639780000001</v>
      </c>
      <c r="L49" s="438"/>
      <c r="M49" s="438">
        <v>50.082595133226597</v>
      </c>
    </row>
    <row r="50" spans="1:13">
      <c r="A50" s="1009"/>
      <c r="B50" s="440" t="s">
        <v>22</v>
      </c>
      <c r="C50" s="438"/>
      <c r="D50" s="438"/>
      <c r="E50" s="438"/>
      <c r="F50" s="438"/>
      <c r="G50" s="438">
        <v>61.444253098590103</v>
      </c>
      <c r="H50" s="438"/>
      <c r="I50" s="438"/>
      <c r="J50" s="438"/>
      <c r="K50" s="438"/>
      <c r="L50" s="438"/>
      <c r="M50" s="438"/>
    </row>
    <row r="51" spans="1:13">
      <c r="A51" s="1010"/>
      <c r="B51" s="440" t="s">
        <v>21</v>
      </c>
      <c r="C51" s="438"/>
      <c r="D51" s="438"/>
      <c r="E51" s="438"/>
      <c r="F51" s="438"/>
      <c r="G51" s="438">
        <v>17.528695197700401</v>
      </c>
      <c r="H51" s="438"/>
      <c r="I51" s="438"/>
      <c r="J51" s="438"/>
      <c r="K51" s="438"/>
      <c r="L51" s="438"/>
      <c r="M51" s="438"/>
    </row>
    <row r="53" spans="1:13">
      <c r="A53" s="241" t="s">
        <v>1119</v>
      </c>
      <c r="B53" s="241"/>
    </row>
    <row r="54" spans="1:13">
      <c r="A54" t="s">
        <v>2571</v>
      </c>
    </row>
    <row r="55" spans="1:13">
      <c r="A55" s="241"/>
    </row>
    <row r="56" spans="1:13">
      <c r="A56" s="241"/>
    </row>
  </sheetData>
  <mergeCells count="16">
    <mergeCell ref="A19:A21"/>
    <mergeCell ref="A4:A6"/>
    <mergeCell ref="A7:A9"/>
    <mergeCell ref="A10:A12"/>
    <mergeCell ref="A13:A15"/>
    <mergeCell ref="A16:A18"/>
    <mergeCell ref="A40:A42"/>
    <mergeCell ref="A43:A45"/>
    <mergeCell ref="A46:A48"/>
    <mergeCell ref="A49:A51"/>
    <mergeCell ref="A22:A24"/>
    <mergeCell ref="A25:A27"/>
    <mergeCell ref="A28:A30"/>
    <mergeCell ref="A31:A33"/>
    <mergeCell ref="A34:A36"/>
    <mergeCell ref="A37:A39"/>
  </mergeCells>
  <hyperlinks>
    <hyperlink ref="O3" location="Content!A1" display="Back to content page" xr:uid="{00000000-0004-0000-D200-000000000000}"/>
  </hyperlink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sheetPr codeName="Sheet212"/>
  <dimension ref="A1:AB28"/>
  <sheetViews>
    <sheetView topLeftCell="A3" zoomScale="91" zoomScaleNormal="91" workbookViewId="0">
      <selection activeCell="K20" sqref="K20"/>
    </sheetView>
  </sheetViews>
  <sheetFormatPr defaultColWidth="9.26953125" defaultRowHeight="18" customHeight="1"/>
  <cols>
    <col min="1" max="1" width="33.26953125" style="13" customWidth="1"/>
    <col min="2" max="26" width="10.7265625" style="13" customWidth="1"/>
    <col min="27" max="16384" width="9.26953125" style="13"/>
  </cols>
  <sheetData>
    <row r="1" spans="1:28" s="133" customFormat="1" ht="18" customHeight="1">
      <c r="A1" s="18" t="s">
        <v>3168</v>
      </c>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60"/>
    </row>
    <row r="2" spans="1:28" ht="18" customHeight="1">
      <c r="A2" s="254"/>
      <c r="B2" s="1003" t="s">
        <v>480</v>
      </c>
      <c r="C2" s="1004"/>
      <c r="D2" s="1004"/>
      <c r="E2" s="1004"/>
      <c r="F2" s="1004"/>
      <c r="G2" s="1004"/>
      <c r="H2" s="1004"/>
      <c r="I2" s="1004"/>
      <c r="J2" s="1004"/>
      <c r="K2" s="1004"/>
      <c r="L2" s="1004"/>
      <c r="M2" s="1004"/>
      <c r="N2" s="1004"/>
      <c r="O2" s="1004"/>
      <c r="P2" s="1004"/>
      <c r="Q2" s="1004"/>
      <c r="R2" s="1004"/>
      <c r="S2" s="1004"/>
      <c r="T2" s="1004"/>
      <c r="U2" s="1004"/>
      <c r="V2" s="1004"/>
      <c r="W2" s="1004"/>
      <c r="X2" s="494"/>
      <c r="Y2" s="494"/>
      <c r="Z2" s="494"/>
      <c r="AB2" s="33"/>
    </row>
    <row r="3" spans="1:28" ht="18" customHeight="1">
      <c r="A3" s="254" t="s">
        <v>14</v>
      </c>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34">
        <v>2023</v>
      </c>
      <c r="Z3" s="34">
        <v>2024</v>
      </c>
      <c r="AB3" s="1" t="s">
        <v>528</v>
      </c>
    </row>
    <row r="4" spans="1:28" ht="18" customHeight="1">
      <c r="A4" s="92" t="s">
        <v>13</v>
      </c>
      <c r="B4" s="438">
        <v>0.18532229605462999</v>
      </c>
      <c r="C4" s="438">
        <v>0.52136617680722697</v>
      </c>
      <c r="D4" s="438">
        <v>0.94044472556277903</v>
      </c>
      <c r="E4" s="438">
        <v>2.2696212812660601</v>
      </c>
      <c r="F4" s="438">
        <v>4.6317406300356501</v>
      </c>
      <c r="G4" s="438">
        <v>9.7381611733195594</v>
      </c>
      <c r="H4" s="438">
        <v>17.8398962435718</v>
      </c>
      <c r="I4" s="438">
        <v>28.010982325573799</v>
      </c>
      <c r="J4" s="438">
        <v>40.4</v>
      </c>
      <c r="K4" s="438">
        <v>40.4</v>
      </c>
      <c r="L4" s="438">
        <v>48.101209036271896</v>
      </c>
      <c r="M4" s="438">
        <v>49.846773380000002</v>
      </c>
      <c r="N4" s="438">
        <v>50.920599549999999</v>
      </c>
      <c r="O4" s="438">
        <v>51.065920339999998</v>
      </c>
      <c r="P4" s="438">
        <v>52.15898327</v>
      </c>
      <c r="Q4" s="438">
        <v>49.793222950000001</v>
      </c>
      <c r="R4" s="438">
        <v>45.076290049999997</v>
      </c>
      <c r="S4" s="438">
        <v>44.686107139999997</v>
      </c>
      <c r="T4" s="438">
        <v>43.130518879999997</v>
      </c>
      <c r="U4" s="438">
        <v>46.598637969999999</v>
      </c>
      <c r="V4" s="438">
        <v>44.55951073</v>
      </c>
      <c r="W4" s="438">
        <f>('3.2.12'!W4/(Pop!P4*1000))*100</f>
        <v>47.7548182073091</v>
      </c>
      <c r="X4" s="438">
        <v>67.373474271689702</v>
      </c>
      <c r="Y4" s="438">
        <v>72.47</v>
      </c>
      <c r="Z4" s="438">
        <v>75.510000000000005</v>
      </c>
    </row>
    <row r="5" spans="1:28" ht="18" customHeight="1">
      <c r="A5" s="92" t="s">
        <v>12</v>
      </c>
      <c r="B5" s="438">
        <v>13</v>
      </c>
      <c r="C5" s="438">
        <v>13</v>
      </c>
      <c r="D5" s="438">
        <v>20</v>
      </c>
      <c r="E5" s="438">
        <v>26</v>
      </c>
      <c r="F5" s="438">
        <v>31</v>
      </c>
      <c r="G5" s="438">
        <v>33</v>
      </c>
      <c r="H5" s="438">
        <v>47</v>
      </c>
      <c r="I5" s="438">
        <v>66</v>
      </c>
      <c r="J5" s="438">
        <v>88</v>
      </c>
      <c r="K5" s="438">
        <v>133</v>
      </c>
      <c r="L5" s="438">
        <v>145</v>
      </c>
      <c r="M5" s="438">
        <v>143</v>
      </c>
      <c r="N5" s="438">
        <v>152</v>
      </c>
      <c r="O5" s="438">
        <v>162</v>
      </c>
      <c r="P5" s="438">
        <v>168</v>
      </c>
      <c r="Q5" s="438">
        <v>158</v>
      </c>
      <c r="R5" s="438">
        <v>152.27301660000001</v>
      </c>
      <c r="S5" s="438">
        <v>146.96015560000001</v>
      </c>
      <c r="T5" s="438">
        <v>150.00558989999999</v>
      </c>
      <c r="U5" s="438">
        <v>162.64118070000001</v>
      </c>
      <c r="V5" s="438">
        <v>162.39901140000001</v>
      </c>
      <c r="W5" s="438">
        <f>('3.2.12'!W5/(Pop!P5*1000))*100</f>
        <v>172.61556652698835</v>
      </c>
      <c r="X5" s="438">
        <v>165.30496947872001</v>
      </c>
      <c r="Y5" s="438">
        <v>184</v>
      </c>
      <c r="Z5" s="438">
        <v>187.12</v>
      </c>
      <c r="AB5" s="133"/>
    </row>
    <row r="6" spans="1:28" ht="18" customHeight="1">
      <c r="A6" s="92" t="s">
        <v>483</v>
      </c>
      <c r="B6" s="438"/>
      <c r="C6" s="438"/>
      <c r="D6" s="438"/>
      <c r="E6" s="438">
        <v>0.34292906000000001</v>
      </c>
      <c r="F6" s="438">
        <v>1.4028143360000001</v>
      </c>
      <c r="G6" s="438">
        <v>2.5379847519999998</v>
      </c>
      <c r="H6" s="438">
        <v>5.8868978729999997</v>
      </c>
      <c r="I6" s="438">
        <v>9.6792493999999998</v>
      </c>
      <c r="J6" s="438">
        <v>13.95875715</v>
      </c>
      <c r="K6" s="438">
        <v>18.2095263</v>
      </c>
      <c r="L6" s="438">
        <v>23.964030319999999</v>
      </c>
      <c r="M6" s="438">
        <v>30.632252479999998</v>
      </c>
      <c r="N6" s="438">
        <v>39.165956370000004</v>
      </c>
      <c r="O6" s="438">
        <v>46.864147920000001</v>
      </c>
      <c r="P6" s="438">
        <v>50.435217739999999</v>
      </c>
      <c r="Q6" s="438">
        <v>54.640196340000003</v>
      </c>
      <c r="R6" s="438">
        <v>57.113319390000001</v>
      </c>
      <c r="S6" s="438">
        <v>57.613786599999997</v>
      </c>
      <c r="T6" s="438">
        <v>59.941104520000003</v>
      </c>
      <c r="U6" s="438">
        <v>67.60224049</v>
      </c>
      <c r="V6" s="438">
        <v>54.371487610000003</v>
      </c>
      <c r="W6" s="438">
        <f>('3.2.12'!W6/(Pop!P6*1000))*100</f>
        <v>104.78896103896105</v>
      </c>
      <c r="X6" s="438">
        <v>100.238296122967</v>
      </c>
      <c r="Y6" s="438">
        <v>98.43</v>
      </c>
      <c r="Z6" s="438">
        <v>99.72</v>
      </c>
      <c r="AB6" s="133"/>
    </row>
    <row r="7" spans="1:28" ht="18" customHeight="1">
      <c r="A7" s="92" t="s">
        <v>89</v>
      </c>
      <c r="B7" s="438">
        <v>3.0225969346836998E-2</v>
      </c>
      <c r="C7" s="438">
        <v>0.29417865163568002</v>
      </c>
      <c r="D7" s="438">
        <v>1.0668428684669</v>
      </c>
      <c r="E7" s="438">
        <v>2.15</v>
      </c>
      <c r="F7" s="438">
        <v>3.43</v>
      </c>
      <c r="G7" s="438">
        <v>4.7824260462139296</v>
      </c>
      <c r="H7" s="438">
        <v>7.12</v>
      </c>
      <c r="I7" s="438">
        <v>10.82</v>
      </c>
      <c r="J7" s="438">
        <v>16.02</v>
      </c>
      <c r="K7" s="438">
        <v>15.25</v>
      </c>
      <c r="L7" s="438">
        <v>17.32</v>
      </c>
      <c r="M7" s="438">
        <v>21.58</v>
      </c>
      <c r="N7" s="438">
        <v>27.59</v>
      </c>
      <c r="O7" s="438">
        <v>37.33</v>
      </c>
      <c r="P7" s="438">
        <v>50.297196810000003</v>
      </c>
      <c r="Q7" s="438">
        <v>49.515388270000003</v>
      </c>
      <c r="R7" s="438">
        <v>36.666629139999998</v>
      </c>
      <c r="S7" s="438">
        <v>43.459193069999998</v>
      </c>
      <c r="T7" s="438">
        <v>43.382215019999997</v>
      </c>
      <c r="U7" s="438">
        <v>42.773321209999999</v>
      </c>
      <c r="V7" s="438">
        <v>43.938616889780903</v>
      </c>
      <c r="W7" s="438">
        <v>48.893300212636603</v>
      </c>
      <c r="X7" s="438">
        <v>50.342417204399098</v>
      </c>
      <c r="Y7" s="438">
        <v>59.01</v>
      </c>
      <c r="Z7" s="438">
        <v>59.22</v>
      </c>
    </row>
    <row r="8" spans="1:28" ht="18" customHeight="1">
      <c r="A8" s="92" t="s">
        <v>482</v>
      </c>
      <c r="B8" s="438">
        <v>3.1019935478534202</v>
      </c>
      <c r="C8" s="438">
        <v>5.11588407592716</v>
      </c>
      <c r="D8" s="438">
        <v>6.2801481745548697</v>
      </c>
      <c r="E8" s="438">
        <v>7.8073046979767096</v>
      </c>
      <c r="F8" s="438">
        <v>13.236122382100399</v>
      </c>
      <c r="G8" s="438">
        <v>18.101038185045098</v>
      </c>
      <c r="H8" s="438">
        <v>22.369282858687001</v>
      </c>
      <c r="I8" s="438">
        <v>33.539069043704103</v>
      </c>
      <c r="J8" s="438">
        <v>46.216001474341603</v>
      </c>
      <c r="K8" s="438">
        <v>56.869503442904303</v>
      </c>
      <c r="L8" s="438">
        <v>61.194581031586999</v>
      </c>
      <c r="M8" s="438">
        <v>63.701561500170399</v>
      </c>
      <c r="N8" s="438">
        <v>65.961547285825702</v>
      </c>
      <c r="O8" s="438" t="s">
        <v>7</v>
      </c>
      <c r="P8" s="438">
        <v>76</v>
      </c>
      <c r="Q8" s="438">
        <v>84</v>
      </c>
      <c r="R8" s="438">
        <v>89.318014320000003</v>
      </c>
      <c r="S8" s="438">
        <v>93.527322510000005</v>
      </c>
      <c r="T8" s="438">
        <v>89.853829793834706</v>
      </c>
      <c r="U8" s="438">
        <v>91.850723273424606</v>
      </c>
      <c r="V8" s="438">
        <v>105.818465173992</v>
      </c>
      <c r="W8" s="438">
        <v>120.052488066891</v>
      </c>
      <c r="X8" s="438">
        <v>122.170229763579</v>
      </c>
      <c r="Y8" s="438">
        <v>125</v>
      </c>
      <c r="Z8" s="438">
        <v>131</v>
      </c>
    </row>
    <row r="9" spans="1:28" ht="18" customHeight="1">
      <c r="A9" s="92" t="s">
        <v>11</v>
      </c>
      <c r="B9" s="438">
        <v>2.8657861831900999</v>
      </c>
      <c r="C9" s="438">
        <v>6.8624422400872298</v>
      </c>
      <c r="D9" s="438">
        <v>6.20756480116078</v>
      </c>
      <c r="E9" s="438">
        <v>9.5853651625837895</v>
      </c>
      <c r="F9" s="438">
        <v>12.091770938621901</v>
      </c>
      <c r="G9" s="438">
        <v>17.161473579530899</v>
      </c>
      <c r="H9" s="438">
        <v>25.653480345474279</v>
      </c>
      <c r="I9" s="438">
        <v>31.542952185428419</v>
      </c>
      <c r="J9" s="438">
        <v>41.666414095895007</v>
      </c>
      <c r="K9" s="438">
        <v>53.724355426097524</v>
      </c>
      <c r="L9" s="438">
        <v>69.748083253707065</v>
      </c>
      <c r="M9" s="438">
        <v>84.050926775213611</v>
      </c>
      <c r="N9" s="438">
        <v>93.229082753351079</v>
      </c>
      <c r="O9" s="438">
        <v>96</v>
      </c>
      <c r="P9" s="438">
        <v>122</v>
      </c>
      <c r="Q9" s="438">
        <v>114</v>
      </c>
      <c r="R9" s="438">
        <v>110.0185058</v>
      </c>
      <c r="S9" s="438">
        <v>113.8305187</v>
      </c>
      <c r="T9" s="438">
        <v>75.042450700000003</v>
      </c>
      <c r="U9" s="438">
        <v>79.125691439999997</v>
      </c>
      <c r="V9" s="438">
        <v>72.944274919999998</v>
      </c>
      <c r="W9" s="438">
        <f>('3.2.12'!W9/(Pop!P9*1000))*100</f>
        <v>87.692537313432837</v>
      </c>
      <c r="X9" s="438">
        <v>67.517843930981797</v>
      </c>
      <c r="Y9" s="438">
        <v>75</v>
      </c>
      <c r="Z9" s="438">
        <v>77.2</v>
      </c>
    </row>
    <row r="10" spans="1:28" ht="18" customHeight="1">
      <c r="A10" s="92" t="s">
        <v>10</v>
      </c>
      <c r="B10" s="438">
        <v>0.41065401601846202</v>
      </c>
      <c r="C10" s="438">
        <v>0.93081007864745702</v>
      </c>
      <c r="D10" s="438">
        <v>0.99767623022457697</v>
      </c>
      <c r="E10" s="438">
        <v>1.6842292008980599</v>
      </c>
      <c r="F10" s="438">
        <v>1.9235492193099499</v>
      </c>
      <c r="G10" s="438">
        <v>2.9075156695156696</v>
      </c>
      <c r="H10" s="438">
        <v>5.7950354609929082</v>
      </c>
      <c r="I10" s="438">
        <v>11.973345548609615</v>
      </c>
      <c r="J10" s="438">
        <v>25.352553481543623</v>
      </c>
      <c r="K10" s="438">
        <v>32.058563338605175</v>
      </c>
      <c r="L10" s="438">
        <v>38.286768940522293</v>
      </c>
      <c r="M10" s="438">
        <v>41.867671356727783</v>
      </c>
      <c r="N10" s="438">
        <v>41.285801627239806</v>
      </c>
      <c r="O10" s="438">
        <v>38.7360710525111</v>
      </c>
      <c r="P10" s="438">
        <v>43.299826156726397</v>
      </c>
      <c r="Q10" s="438">
        <v>49.55</v>
      </c>
      <c r="R10" s="438">
        <v>32.128762450000004</v>
      </c>
      <c r="S10" s="438">
        <v>34.14284</v>
      </c>
      <c r="T10" s="438">
        <v>40.570341229999997</v>
      </c>
      <c r="U10" s="438">
        <v>47.226734159649197</v>
      </c>
      <c r="V10" s="438">
        <v>56.222853801767101</v>
      </c>
      <c r="W10" s="438">
        <f>('3.2.12'!W10/(Pop!P10*1000))*100</f>
        <v>56.813440329292298</v>
      </c>
      <c r="X10" s="438">
        <v>70.184724869354099</v>
      </c>
      <c r="Y10" s="438">
        <v>68.47</v>
      </c>
      <c r="Z10" s="438">
        <v>79.47</v>
      </c>
    </row>
    <row r="11" spans="1:28" ht="18" customHeight="1">
      <c r="A11" s="92" t="s">
        <v>9</v>
      </c>
      <c r="B11" s="438">
        <v>0.37</v>
      </c>
      <c r="C11" s="438">
        <v>0.54</v>
      </c>
      <c r="D11" s="438">
        <v>0.82</v>
      </c>
      <c r="E11" s="438">
        <v>1.29</v>
      </c>
      <c r="F11" s="438">
        <v>1.83</v>
      </c>
      <c r="G11" s="438">
        <v>2.12</v>
      </c>
      <c r="H11" s="438">
        <v>4.6998676577143303</v>
      </c>
      <c r="I11" s="438">
        <v>7.7328777627039402</v>
      </c>
      <c r="J11" s="438">
        <v>10.765239809203999</v>
      </c>
      <c r="K11" s="438">
        <v>17.210885531311199</v>
      </c>
      <c r="L11" s="438">
        <v>20.9207252127581</v>
      </c>
      <c r="M11" s="438">
        <v>25.691442522694398</v>
      </c>
      <c r="N11" s="438">
        <v>27.826295275743</v>
      </c>
      <c r="O11" s="438">
        <v>36.49</v>
      </c>
      <c r="P11" s="438">
        <v>32.433416509650151</v>
      </c>
      <c r="Q11" s="438">
        <v>35.976937773607851</v>
      </c>
      <c r="R11" s="438">
        <v>41.722029089999999</v>
      </c>
      <c r="S11" s="438">
        <v>43.986512660000002</v>
      </c>
      <c r="T11" s="438">
        <v>39.00579484</v>
      </c>
      <c r="U11" s="438">
        <v>47.781136330000002</v>
      </c>
      <c r="V11" s="438">
        <v>52.298510729999997</v>
      </c>
      <c r="W11" s="438">
        <f>('3.2.12'!W11/(Pop!P11*1000))*100</f>
        <v>63.182003386601757</v>
      </c>
      <c r="X11" s="438">
        <v>60.127259968566001</v>
      </c>
      <c r="Y11" s="438">
        <v>66.2</v>
      </c>
      <c r="Z11" s="438">
        <v>65.08</v>
      </c>
    </row>
    <row r="12" spans="1:28" ht="18" customHeight="1">
      <c r="A12" s="92" t="s">
        <v>8</v>
      </c>
      <c r="B12" s="278">
        <v>14.6</v>
      </c>
      <c r="C12" s="278">
        <v>23.2</v>
      </c>
      <c r="D12" s="278">
        <v>28.7</v>
      </c>
      <c r="E12" s="278">
        <v>38.299999999999997</v>
      </c>
      <c r="F12" s="278">
        <v>44.7</v>
      </c>
      <c r="G12" s="278">
        <v>53.3</v>
      </c>
      <c r="H12" s="278">
        <v>62.5</v>
      </c>
      <c r="I12" s="278">
        <v>74.8</v>
      </c>
      <c r="J12" s="278">
        <v>82.9</v>
      </c>
      <c r="K12" s="278">
        <v>87</v>
      </c>
      <c r="L12" s="278">
        <v>95.2</v>
      </c>
      <c r="M12" s="278">
        <v>103.2</v>
      </c>
      <c r="N12" s="278">
        <v>118.2</v>
      </c>
      <c r="O12" s="278">
        <v>121.7</v>
      </c>
      <c r="P12" s="278">
        <v>130.9</v>
      </c>
      <c r="Q12" s="278">
        <v>139.5</v>
      </c>
      <c r="R12" s="278">
        <v>143.6</v>
      </c>
      <c r="S12" s="278">
        <v>145.4</v>
      </c>
      <c r="T12" s="278">
        <v>151.6</v>
      </c>
      <c r="U12" s="278">
        <v>147.5</v>
      </c>
      <c r="V12" s="278">
        <v>151.1</v>
      </c>
      <c r="W12" s="278">
        <v>156</v>
      </c>
      <c r="X12" s="278">
        <v>167.8</v>
      </c>
      <c r="Y12" s="278">
        <v>168.7</v>
      </c>
      <c r="Z12" s="278">
        <v>176.4</v>
      </c>
    </row>
    <row r="13" spans="1:28" ht="18" customHeight="1">
      <c r="A13" s="92" t="s">
        <v>6</v>
      </c>
      <c r="B13" s="438">
        <v>0.28056681033914399</v>
      </c>
      <c r="C13" s="438">
        <v>0.81669378332705</v>
      </c>
      <c r="D13" s="438">
        <v>1.3268683404044199</v>
      </c>
      <c r="E13" s="438">
        <v>2.2096080378037501</v>
      </c>
      <c r="F13" s="438">
        <v>3.49693748784654</v>
      </c>
      <c r="G13" s="438">
        <v>7.2409343219958497</v>
      </c>
      <c r="H13" s="438">
        <v>10.987376233810499</v>
      </c>
      <c r="I13" s="438">
        <v>14.120108974575899</v>
      </c>
      <c r="J13" s="438">
        <v>19.724290172794401</v>
      </c>
      <c r="K13" s="438">
        <v>26.120493694125798</v>
      </c>
      <c r="L13" s="438">
        <v>30.884735920351499</v>
      </c>
      <c r="M13" s="438">
        <v>38.171164033312174</v>
      </c>
      <c r="N13" s="438">
        <v>34.480790769356638</v>
      </c>
      <c r="O13" s="438">
        <v>63.956941509585114</v>
      </c>
      <c r="P13" s="438">
        <v>76.765337740449795</v>
      </c>
      <c r="Q13" s="438">
        <v>132</v>
      </c>
      <c r="R13" s="278">
        <v>56.86312584765534</v>
      </c>
      <c r="S13" s="278">
        <v>47.12739776197219</v>
      </c>
      <c r="T13" s="278">
        <v>49.235240532685545</v>
      </c>
      <c r="U13" s="278">
        <v>50.285195433823283</v>
      </c>
      <c r="V13" s="278">
        <v>51.429830155992121</v>
      </c>
      <c r="W13" s="438">
        <f>('3.2.12'!W13/(Pop!P13*1000))*100</f>
        <v>44.389350966475227</v>
      </c>
      <c r="X13" s="438">
        <v>42.071582605484302</v>
      </c>
      <c r="Y13" s="438">
        <v>49.12</v>
      </c>
      <c r="Z13" s="438">
        <v>47.87</v>
      </c>
    </row>
    <row r="14" spans="1:28" ht="18" customHeight="1">
      <c r="A14" s="92" t="s">
        <v>5</v>
      </c>
      <c r="B14" s="438">
        <v>4.3204441838127696</v>
      </c>
      <c r="C14" s="438">
        <v>5.51964964205124</v>
      </c>
      <c r="D14" s="438">
        <v>7.6596931118422402</v>
      </c>
      <c r="E14" s="438">
        <v>11.2894620885841</v>
      </c>
      <c r="F14" s="438">
        <v>14.2810434678434</v>
      </c>
      <c r="G14" s="438">
        <v>22.143623219435799</v>
      </c>
      <c r="H14" s="438">
        <v>29.657402026663298</v>
      </c>
      <c r="I14" s="438">
        <v>38.461575431345203</v>
      </c>
      <c r="J14" s="438">
        <v>49.839136134273801</v>
      </c>
      <c r="K14" s="438">
        <v>76.117449141543403</v>
      </c>
      <c r="L14" s="438">
        <v>89.495251649061203</v>
      </c>
      <c r="M14" s="438">
        <v>98.957304639482501</v>
      </c>
      <c r="N14" s="438">
        <v>95.018130975885995</v>
      </c>
      <c r="O14" s="438">
        <v>110.214364947912</v>
      </c>
      <c r="P14" s="438">
        <v>117.48728680000001</v>
      </c>
      <c r="Q14" s="438">
        <v>110.1478506</v>
      </c>
      <c r="R14" s="438">
        <v>112.803281</v>
      </c>
      <c r="S14" s="438">
        <v>111.552451</v>
      </c>
      <c r="T14" s="438">
        <v>103.3739724</v>
      </c>
      <c r="U14" s="438">
        <v>103.2494698</v>
      </c>
      <c r="V14" s="438">
        <v>102.10464380000001</v>
      </c>
      <c r="W14" s="438">
        <f>('3.2.12'!W14/(Pop!P14*1000))*100</f>
        <v>101.73960784313725</v>
      </c>
      <c r="X14" s="438">
        <v>113.19701660919399</v>
      </c>
      <c r="Y14" s="438">
        <v>89.1</v>
      </c>
      <c r="Z14" s="438">
        <v>85.95</v>
      </c>
    </row>
    <row r="15" spans="1:28" ht="18" customHeight="1">
      <c r="A15" s="92" t="s">
        <v>4</v>
      </c>
      <c r="B15" s="438">
        <v>32.993582004193897</v>
      </c>
      <c r="C15" s="438">
        <v>46.064495064921999</v>
      </c>
      <c r="D15" s="438">
        <v>55.469990079365097</v>
      </c>
      <c r="E15" s="438">
        <v>60.2853294146461</v>
      </c>
      <c r="F15" s="438">
        <v>65.797339981362896</v>
      </c>
      <c r="G15" s="438">
        <v>70.415384431166402</v>
      </c>
      <c r="H15" s="438">
        <v>83.449004045509</v>
      </c>
      <c r="I15" s="438">
        <v>90.942041776993193</v>
      </c>
      <c r="J15" s="438">
        <v>109.24177262528001</v>
      </c>
      <c r="K15" s="438">
        <v>128.56561995376299</v>
      </c>
      <c r="L15" s="438">
        <v>135.9104463811</v>
      </c>
      <c r="M15" s="438">
        <v>145.71300314230101</v>
      </c>
      <c r="N15" s="438">
        <v>158.62519932544799</v>
      </c>
      <c r="O15" s="438">
        <v>150.40958821265599</v>
      </c>
      <c r="P15" s="438">
        <v>166.40387047116388</v>
      </c>
      <c r="Q15" s="438">
        <v>159.15</v>
      </c>
      <c r="R15" s="438">
        <v>158.66367149999999</v>
      </c>
      <c r="S15" s="438">
        <v>173.49664999999999</v>
      </c>
      <c r="T15" s="438">
        <v>184.29801430000001</v>
      </c>
      <c r="U15" s="438">
        <v>198.15222170000001</v>
      </c>
      <c r="V15" s="438">
        <v>186.5822038</v>
      </c>
      <c r="W15" s="438">
        <f>('3.2.12'!W15/(Pop!P15*1000))*100</f>
        <v>185.53768965725686</v>
      </c>
      <c r="X15" s="438">
        <v>191.50842995574999</v>
      </c>
      <c r="Y15" s="438">
        <v>173.4</v>
      </c>
      <c r="Z15" s="438">
        <v>138.07</v>
      </c>
    </row>
    <row r="16" spans="1:28" ht="18" customHeight="1">
      <c r="A16" s="92" t="s">
        <v>3</v>
      </c>
      <c r="B16" s="438">
        <v>18.63</v>
      </c>
      <c r="C16" s="438">
        <v>23.77</v>
      </c>
      <c r="D16" s="438">
        <v>29.78</v>
      </c>
      <c r="E16" s="438">
        <v>36.159999999999997</v>
      </c>
      <c r="F16" s="438">
        <v>44.13</v>
      </c>
      <c r="G16" s="438">
        <v>71.06</v>
      </c>
      <c r="H16" s="438">
        <v>82.06</v>
      </c>
      <c r="I16" s="438">
        <v>86.6</v>
      </c>
      <c r="J16" s="438">
        <v>91.24</v>
      </c>
      <c r="K16" s="438">
        <v>93.34</v>
      </c>
      <c r="L16" s="438">
        <v>100.48</v>
      </c>
      <c r="M16" s="438">
        <v>126.83</v>
      </c>
      <c r="N16" s="438">
        <v>134.80000000000001</v>
      </c>
      <c r="O16" s="438">
        <v>141.80000000000001</v>
      </c>
      <c r="P16" s="438">
        <v>156.5</v>
      </c>
      <c r="Q16" s="438">
        <v>158.88294680000001</v>
      </c>
      <c r="R16" s="438">
        <v>146.62218730000001</v>
      </c>
      <c r="S16" s="438">
        <v>155.23239570000001</v>
      </c>
      <c r="T16" s="438">
        <v>159.93066440000001</v>
      </c>
      <c r="U16" s="438">
        <v>165.59993829999999</v>
      </c>
      <c r="V16" s="438">
        <v>161.79659169999999</v>
      </c>
      <c r="W16" s="438">
        <f>('3.2.12'!W16/(Pop!P16*1000))*100</f>
        <v>171.53704504264834</v>
      </c>
      <c r="X16" s="438">
        <v>167.39587021279399</v>
      </c>
      <c r="Y16" s="438">
        <v>173.99</v>
      </c>
      <c r="Z16" s="438">
        <v>174.81</v>
      </c>
    </row>
    <row r="17" spans="1:26" ht="18" customHeight="1">
      <c r="A17" s="92" t="s">
        <v>32</v>
      </c>
      <c r="B17" s="438">
        <v>0.32468851651533098</v>
      </c>
      <c r="C17" s="438">
        <v>0.78918413350397398</v>
      </c>
      <c r="D17" s="438">
        <v>1.69359966961831</v>
      </c>
      <c r="E17" s="438">
        <v>3.52829750321848</v>
      </c>
      <c r="F17" s="438">
        <v>5.1393409777016599</v>
      </c>
      <c r="G17" s="438">
        <v>7.6330719478322298</v>
      </c>
      <c r="H17" s="438">
        <v>14.0493310612275</v>
      </c>
      <c r="I17" s="438">
        <v>20.093412942402999</v>
      </c>
      <c r="J17" s="438">
        <v>30.772441261070799</v>
      </c>
      <c r="K17" s="438">
        <v>40.136912484114198</v>
      </c>
      <c r="L17" s="438">
        <v>46.795894920446599</v>
      </c>
      <c r="M17" s="438">
        <v>55.532877039719601</v>
      </c>
      <c r="N17" s="438">
        <v>57.115732300785801</v>
      </c>
      <c r="O17" s="438">
        <v>59.438452219792751</v>
      </c>
      <c r="P17" s="438">
        <v>69.161407733534944</v>
      </c>
      <c r="Q17" s="438">
        <v>81.319999999999993</v>
      </c>
      <c r="R17" s="438">
        <v>75.484952370000002</v>
      </c>
      <c r="S17" s="438">
        <v>73.094789989999995</v>
      </c>
      <c r="T17" s="438">
        <v>77.241352230000004</v>
      </c>
      <c r="U17" s="438">
        <v>82.208174080000006</v>
      </c>
      <c r="V17" s="438">
        <v>85.746887990000005</v>
      </c>
      <c r="W17" s="438">
        <f>('3.2.12'!W17/(Pop!P17*1000))*100</f>
        <v>90.168155512936977</v>
      </c>
      <c r="X17" s="438">
        <v>91.899848220735805</v>
      </c>
      <c r="Y17" s="438">
        <v>97.5</v>
      </c>
      <c r="Z17" s="438">
        <v>113.7</v>
      </c>
    </row>
    <row r="18" spans="1:26" ht="18" customHeight="1">
      <c r="A18" s="92" t="s">
        <v>1</v>
      </c>
      <c r="B18" s="438">
        <v>0.96899866902735099</v>
      </c>
      <c r="C18" s="438">
        <v>1.1598280353977199</v>
      </c>
      <c r="D18" s="438">
        <v>1.3007189153082299</v>
      </c>
      <c r="E18" s="438">
        <v>2.2032752738300898</v>
      </c>
      <c r="F18" s="438">
        <v>4.1488249817599803</v>
      </c>
      <c r="G18" s="438">
        <v>8.2841455493696099</v>
      </c>
      <c r="H18" s="438">
        <v>14.1558564795804</v>
      </c>
      <c r="I18" s="438">
        <v>21.890849764719199</v>
      </c>
      <c r="J18" s="438">
        <v>28.587349910481802</v>
      </c>
      <c r="K18" s="438">
        <v>34.633526950317901</v>
      </c>
      <c r="L18" s="438">
        <v>41.616395068368803</v>
      </c>
      <c r="M18" s="438">
        <v>60.590559125263397</v>
      </c>
      <c r="N18" s="438">
        <v>75.806659911923305</v>
      </c>
      <c r="O18" s="438">
        <v>71.177035039065615</v>
      </c>
      <c r="P18" s="438">
        <v>67.124884918960319</v>
      </c>
      <c r="Q18" s="438">
        <v>74.349999999999994</v>
      </c>
      <c r="R18" s="438">
        <v>79.400000000000006</v>
      </c>
      <c r="S18" s="438">
        <v>81.900000000000006</v>
      </c>
      <c r="T18" s="438">
        <v>91.6</v>
      </c>
      <c r="U18" s="438">
        <v>99.1</v>
      </c>
      <c r="V18" s="438">
        <v>106.8</v>
      </c>
      <c r="W18" s="438">
        <v>110</v>
      </c>
      <c r="X18" s="438">
        <f>('3.2.12'!X18/(Sheet2!K17*1000))*100</f>
        <v>101.15751364030392</v>
      </c>
      <c r="Y18" s="438">
        <v>102.4</v>
      </c>
      <c r="Z18" s="438">
        <v>107.9</v>
      </c>
    </row>
    <row r="19" spans="1:26" ht="18" customHeight="1">
      <c r="A19" s="92" t="s">
        <v>0</v>
      </c>
      <c r="B19" s="278">
        <v>2.12991318501965</v>
      </c>
      <c r="C19" s="278">
        <v>2.4970308186511101</v>
      </c>
      <c r="D19" s="278">
        <v>2.6870607230085</v>
      </c>
      <c r="E19" s="278">
        <v>2.8831544326326002</v>
      </c>
      <c r="F19" s="278">
        <v>3.3794979900184798</v>
      </c>
      <c r="G19" s="278">
        <v>5.1477699785039599</v>
      </c>
      <c r="H19" s="278">
        <v>6.7770900316090099</v>
      </c>
      <c r="I19" s="514">
        <v>9.8199658768015503</v>
      </c>
      <c r="J19" s="514">
        <v>13.2892847095336</v>
      </c>
      <c r="K19" s="514">
        <v>25.1</v>
      </c>
      <c r="L19" s="514">
        <v>50.4</v>
      </c>
      <c r="M19" s="514">
        <v>60.6</v>
      </c>
      <c r="N19" s="514">
        <v>80</v>
      </c>
      <c r="O19" s="514">
        <v>84.3</v>
      </c>
      <c r="P19" s="514">
        <v>90.3</v>
      </c>
      <c r="Q19" s="514">
        <v>94.4</v>
      </c>
      <c r="R19" s="514">
        <v>94.8</v>
      </c>
      <c r="S19" s="514">
        <v>102.7</v>
      </c>
      <c r="T19" s="514">
        <v>93.1</v>
      </c>
      <c r="U19" s="514">
        <v>90.6</v>
      </c>
      <c r="V19" s="514">
        <v>90.5</v>
      </c>
      <c r="W19" s="438">
        <v>93.899999999999991</v>
      </c>
      <c r="X19" s="438">
        <v>91.94</v>
      </c>
      <c r="Y19" s="438">
        <v>98.648374175891547</v>
      </c>
      <c r="Z19" s="438">
        <v>103.28161070649087</v>
      </c>
    </row>
    <row r="21" spans="1:26" s="17" customFormat="1" ht="18" customHeight="1">
      <c r="A21" s="241" t="s">
        <v>3600</v>
      </c>
      <c r="B21" s="13"/>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1:26" s="17" customFormat="1" ht="18" customHeight="1">
      <c r="A22" s="241" t="s">
        <v>3339</v>
      </c>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ht="18" customHeight="1">
      <c r="A23" s="241" t="s">
        <v>555</v>
      </c>
    </row>
    <row r="24" spans="1:26" ht="18" customHeight="1">
      <c r="A24" s="241" t="s">
        <v>2603</v>
      </c>
    </row>
    <row r="25" spans="1:26" ht="18" customHeight="1">
      <c r="A25" s="241" t="s">
        <v>2759</v>
      </c>
      <c r="E25" s="483"/>
      <c r="F25" s="483"/>
      <c r="G25" s="483"/>
      <c r="H25" s="483"/>
      <c r="I25" s="483"/>
      <c r="J25" s="483"/>
      <c r="K25" s="483"/>
      <c r="L25" s="483"/>
      <c r="M25" s="483"/>
      <c r="N25" s="483"/>
      <c r="O25" s="483"/>
      <c r="P25" s="483"/>
      <c r="Q25" s="483"/>
      <c r="R25" s="483"/>
      <c r="S25" s="483"/>
      <c r="T25" s="483"/>
      <c r="U25" s="483"/>
      <c r="V25" s="483"/>
    </row>
    <row r="26" spans="1:26" ht="18" customHeight="1">
      <c r="A26" s="241" t="s">
        <v>2754</v>
      </c>
    </row>
    <row r="27" spans="1:26" ht="18" customHeight="1">
      <c r="A27" s="241" t="s">
        <v>2829</v>
      </c>
    </row>
    <row r="28" spans="1:26" ht="18" customHeight="1">
      <c r="A28" s="241"/>
    </row>
  </sheetData>
  <mergeCells count="1">
    <mergeCell ref="B2:W2"/>
  </mergeCells>
  <hyperlinks>
    <hyperlink ref="AB3" location="Content!A1" display="Back to content page" xr:uid="{00000000-0004-0000-D300-000000000000}"/>
  </hyperlinks>
  <pageMargins left="0.7" right="0.7" top="0.75" bottom="0.75" header="0.3" footer="0.3"/>
  <pageSetup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sheetPr codeName="Sheet213"/>
  <dimension ref="A1:AB24"/>
  <sheetViews>
    <sheetView workbookViewId="0">
      <selection activeCell="L21" sqref="L21"/>
    </sheetView>
  </sheetViews>
  <sheetFormatPr defaultColWidth="8.7265625" defaultRowHeight="14.5"/>
  <cols>
    <col min="1" max="1" width="31.453125" customWidth="1"/>
    <col min="28" max="28" width="17.54296875" customWidth="1"/>
  </cols>
  <sheetData>
    <row r="1" spans="1:28">
      <c r="A1" s="18" t="s">
        <v>3169</v>
      </c>
      <c r="B1" s="18"/>
      <c r="C1" s="18"/>
      <c r="D1" s="18"/>
      <c r="E1" s="18"/>
      <c r="F1" s="18"/>
      <c r="G1" s="18"/>
      <c r="H1" s="18"/>
      <c r="I1" s="18"/>
      <c r="J1" s="18"/>
      <c r="K1" s="18"/>
      <c r="L1" s="18"/>
      <c r="M1" s="18"/>
      <c r="N1" s="18"/>
      <c r="O1" s="18"/>
      <c r="P1" s="18"/>
      <c r="Q1" s="18"/>
      <c r="R1" s="18"/>
      <c r="S1" s="18"/>
      <c r="T1" s="18"/>
      <c r="U1" s="18"/>
      <c r="V1" s="18"/>
      <c r="W1" s="18"/>
      <c r="X1" s="18"/>
      <c r="Y1" s="18"/>
      <c r="Z1" s="18"/>
      <c r="AA1" s="18"/>
      <c r="AB1" s="18"/>
    </row>
    <row r="2" spans="1:28">
      <c r="A2" s="1007"/>
      <c r="B2" s="1003" t="s">
        <v>481</v>
      </c>
      <c r="C2" s="1004"/>
      <c r="D2" s="1004"/>
      <c r="E2" s="1004"/>
      <c r="F2" s="1004"/>
      <c r="G2" s="1004"/>
      <c r="H2" s="1004"/>
      <c r="I2" s="1004"/>
      <c r="J2" s="1004"/>
      <c r="K2" s="1004"/>
      <c r="L2" s="1004"/>
      <c r="M2" s="1004"/>
      <c r="N2" s="1004"/>
      <c r="O2" s="1004"/>
      <c r="P2" s="1004"/>
      <c r="Q2" s="1004"/>
      <c r="R2" s="1004"/>
      <c r="S2" s="1004"/>
      <c r="T2" s="1004"/>
      <c r="U2" s="1004"/>
      <c r="V2" s="1004"/>
      <c r="W2" s="1004"/>
      <c r="X2" s="494"/>
      <c r="Y2" s="494"/>
      <c r="Z2" s="494"/>
      <c r="AA2" s="133"/>
      <c r="AB2" s="33"/>
    </row>
    <row r="3" spans="1:28">
      <c r="A3" s="1007"/>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34">
        <v>2023</v>
      </c>
      <c r="Z3" s="34">
        <v>2024</v>
      </c>
      <c r="AA3" s="133"/>
      <c r="AB3" s="1" t="s">
        <v>528</v>
      </c>
    </row>
    <row r="4" spans="1:28">
      <c r="A4" s="92" t="s">
        <v>13</v>
      </c>
      <c r="B4" s="774">
        <v>3</v>
      </c>
      <c r="C4" s="774">
        <v>3</v>
      </c>
      <c r="D4" s="774">
        <v>3</v>
      </c>
      <c r="E4" s="774">
        <v>3</v>
      </c>
      <c r="F4" s="774">
        <v>3</v>
      </c>
      <c r="G4" s="774">
        <v>3</v>
      </c>
      <c r="H4" s="774">
        <v>3</v>
      </c>
      <c r="I4" s="775"/>
      <c r="J4" s="775"/>
      <c r="K4" s="775"/>
      <c r="L4" s="775"/>
      <c r="M4" s="775"/>
      <c r="N4" s="775"/>
      <c r="O4" s="775"/>
      <c r="P4" s="775"/>
      <c r="Q4" s="775"/>
      <c r="R4" s="775"/>
      <c r="S4" s="775"/>
      <c r="T4" s="775"/>
      <c r="U4" s="775"/>
      <c r="V4" s="775"/>
      <c r="W4" s="775"/>
      <c r="X4" s="775"/>
      <c r="Y4" s="775"/>
      <c r="Z4" s="775"/>
      <c r="AA4" s="133"/>
      <c r="AB4" s="133"/>
    </row>
    <row r="5" spans="1:28">
      <c r="A5" s="92" t="s">
        <v>12</v>
      </c>
      <c r="B5" s="775"/>
      <c r="C5" s="775"/>
      <c r="D5" s="775"/>
      <c r="E5" s="775"/>
      <c r="F5" s="775"/>
      <c r="G5" s="775"/>
      <c r="H5" s="775"/>
      <c r="I5" s="744">
        <v>2</v>
      </c>
      <c r="J5" s="744">
        <v>3</v>
      </c>
      <c r="K5" s="744">
        <v>3</v>
      </c>
      <c r="L5" s="744">
        <v>3</v>
      </c>
      <c r="M5" s="744">
        <v>3</v>
      </c>
      <c r="N5" s="744">
        <v>3</v>
      </c>
      <c r="O5" s="744">
        <v>3</v>
      </c>
      <c r="P5" s="744">
        <v>3</v>
      </c>
      <c r="Q5" s="744">
        <v>3</v>
      </c>
      <c r="R5" s="775"/>
      <c r="S5" s="775"/>
      <c r="T5" s="775"/>
      <c r="U5" s="775"/>
      <c r="V5" s="775"/>
      <c r="W5" s="775"/>
      <c r="X5" s="775"/>
      <c r="Y5" s="775"/>
      <c r="Z5" s="775"/>
      <c r="AA5" s="133"/>
      <c r="AB5" s="133"/>
    </row>
    <row r="6" spans="1:28">
      <c r="A6" s="92" t="s">
        <v>483</v>
      </c>
      <c r="B6" s="775"/>
      <c r="C6" s="775"/>
      <c r="D6" s="775"/>
      <c r="E6" s="775"/>
      <c r="F6" s="775"/>
      <c r="G6" s="775"/>
      <c r="H6" s="775"/>
      <c r="I6" s="775"/>
      <c r="J6" s="775"/>
      <c r="K6" s="775"/>
      <c r="L6" s="775"/>
      <c r="M6" s="775"/>
      <c r="N6" s="775"/>
      <c r="O6" s="775"/>
      <c r="P6" s="775"/>
      <c r="Q6" s="775"/>
      <c r="R6" s="775"/>
      <c r="S6" s="775"/>
      <c r="T6" s="775"/>
      <c r="U6" s="775"/>
      <c r="V6" s="775"/>
      <c r="W6" s="775"/>
      <c r="X6" s="775"/>
      <c r="Y6" s="775"/>
      <c r="Z6" s="775"/>
      <c r="AA6" s="133"/>
      <c r="AB6" s="133"/>
    </row>
    <row r="7" spans="1:28">
      <c r="A7" s="92" t="s">
        <v>89</v>
      </c>
      <c r="B7" s="775"/>
      <c r="C7" s="775"/>
      <c r="D7" s="775"/>
      <c r="E7" s="775"/>
      <c r="F7" s="775"/>
      <c r="G7" s="775"/>
      <c r="H7" s="775"/>
      <c r="I7" s="775"/>
      <c r="J7" s="775"/>
      <c r="K7" s="775"/>
      <c r="L7" s="775"/>
      <c r="M7" s="775"/>
      <c r="N7" s="775"/>
      <c r="O7" s="775"/>
      <c r="P7" s="775"/>
      <c r="Q7" s="775"/>
      <c r="R7" s="775"/>
      <c r="S7" s="775"/>
      <c r="T7" s="775"/>
      <c r="U7" s="775"/>
      <c r="V7" s="775"/>
      <c r="W7" s="775"/>
      <c r="X7" s="775"/>
      <c r="Y7" s="775"/>
      <c r="Z7" s="775"/>
      <c r="AA7" s="133"/>
      <c r="AB7" s="133"/>
    </row>
    <row r="8" spans="1:28">
      <c r="A8" s="92" t="s">
        <v>482</v>
      </c>
      <c r="B8" s="775"/>
      <c r="C8" s="775"/>
      <c r="D8" s="775"/>
      <c r="E8" s="775"/>
      <c r="F8" s="775"/>
      <c r="G8" s="775"/>
      <c r="H8" s="775"/>
      <c r="I8" s="775"/>
      <c r="J8" s="775"/>
      <c r="K8" s="775"/>
      <c r="L8" s="775"/>
      <c r="M8" s="775"/>
      <c r="N8" s="775"/>
      <c r="O8" s="775"/>
      <c r="P8" s="775"/>
      <c r="Q8" s="775"/>
      <c r="R8" s="775"/>
      <c r="S8" s="775"/>
      <c r="T8" s="775"/>
      <c r="U8" s="775"/>
      <c r="V8" s="775"/>
      <c r="W8" s="775"/>
      <c r="X8" s="775"/>
      <c r="Y8" s="775"/>
      <c r="Z8" s="775"/>
      <c r="AA8" s="133"/>
      <c r="AB8" s="133"/>
    </row>
    <row r="9" spans="1:28">
      <c r="A9" s="92" t="s">
        <v>11</v>
      </c>
      <c r="B9" s="775"/>
      <c r="C9" s="775"/>
      <c r="D9" s="775"/>
      <c r="E9" s="775"/>
      <c r="F9" s="775"/>
      <c r="G9" s="775"/>
      <c r="H9" s="775"/>
      <c r="I9" s="775"/>
      <c r="J9" s="775"/>
      <c r="K9" s="775"/>
      <c r="L9" s="775"/>
      <c r="M9" s="775"/>
      <c r="N9" s="775"/>
      <c r="O9" s="775"/>
      <c r="P9" s="775"/>
      <c r="Q9" s="775"/>
      <c r="R9" s="775"/>
      <c r="S9" s="775"/>
      <c r="T9" s="775"/>
      <c r="U9" s="775"/>
      <c r="V9" s="775"/>
      <c r="W9" s="775"/>
      <c r="X9" s="775"/>
      <c r="Y9" s="775"/>
      <c r="Z9" s="775"/>
      <c r="AA9" s="133"/>
      <c r="AB9" s="133"/>
    </row>
    <row r="10" spans="1:28">
      <c r="A10" s="92" t="s">
        <v>10</v>
      </c>
      <c r="B10" s="775"/>
      <c r="C10" s="775"/>
      <c r="D10" s="775"/>
      <c r="E10" s="775"/>
      <c r="F10" s="775"/>
      <c r="G10" s="775"/>
      <c r="H10" s="775"/>
      <c r="I10" s="775"/>
      <c r="J10" s="775"/>
      <c r="K10" s="775"/>
      <c r="L10" s="775"/>
      <c r="M10" s="775"/>
      <c r="N10" s="775"/>
      <c r="O10" s="744">
        <v>3</v>
      </c>
      <c r="P10" s="744">
        <v>3</v>
      </c>
      <c r="Q10" s="744">
        <v>3</v>
      </c>
      <c r="R10" s="775"/>
      <c r="S10" s="775"/>
      <c r="T10" s="775"/>
      <c r="U10" s="775"/>
      <c r="V10" s="775"/>
      <c r="W10" s="775"/>
      <c r="X10" s="775"/>
      <c r="Y10" s="775"/>
      <c r="Z10" s="775"/>
      <c r="AA10" s="133"/>
      <c r="AB10" s="133"/>
    </row>
    <row r="11" spans="1:28">
      <c r="A11" s="92" t="s">
        <v>9</v>
      </c>
      <c r="B11" s="775"/>
      <c r="C11" s="775"/>
      <c r="D11" s="775"/>
      <c r="E11" s="775"/>
      <c r="F11" s="775"/>
      <c r="G11" s="775"/>
      <c r="H11" s="775"/>
      <c r="I11" s="775"/>
      <c r="J11" s="775"/>
      <c r="K11" s="775"/>
      <c r="L11" s="775"/>
      <c r="M11" s="775"/>
      <c r="N11" s="775"/>
      <c r="O11" s="775"/>
      <c r="P11" s="775"/>
      <c r="Q11" s="775"/>
      <c r="R11" s="775"/>
      <c r="S11" s="775"/>
      <c r="T11" s="775"/>
      <c r="U11" s="775"/>
      <c r="V11" s="775"/>
      <c r="W11" s="775"/>
      <c r="X11" s="775"/>
      <c r="Y11" s="775"/>
      <c r="Z11" s="775"/>
      <c r="AA11" s="133"/>
      <c r="AB11" s="133"/>
    </row>
    <row r="12" spans="1:28">
      <c r="A12" s="92" t="s">
        <v>8</v>
      </c>
      <c r="B12" s="776">
        <v>2</v>
      </c>
      <c r="C12" s="776">
        <v>2</v>
      </c>
      <c r="D12" s="776">
        <v>2</v>
      </c>
      <c r="E12" s="776">
        <v>2</v>
      </c>
      <c r="F12" s="776">
        <v>2</v>
      </c>
      <c r="G12" s="776">
        <v>2</v>
      </c>
      <c r="H12" s="776">
        <v>3</v>
      </c>
      <c r="I12" s="776">
        <v>3</v>
      </c>
      <c r="J12" s="776">
        <v>3</v>
      </c>
      <c r="K12" s="776">
        <v>3</v>
      </c>
      <c r="L12" s="776">
        <v>3</v>
      </c>
      <c r="M12" s="776">
        <v>3</v>
      </c>
      <c r="N12" s="776">
        <v>3</v>
      </c>
      <c r="O12" s="776">
        <v>3</v>
      </c>
      <c r="P12" s="776">
        <v>3</v>
      </c>
      <c r="Q12" s="776">
        <v>3</v>
      </c>
      <c r="R12" s="776">
        <v>3</v>
      </c>
      <c r="S12" s="776">
        <v>3</v>
      </c>
      <c r="T12" s="776">
        <v>3</v>
      </c>
      <c r="U12" s="776">
        <v>3</v>
      </c>
      <c r="V12" s="776">
        <v>3</v>
      </c>
      <c r="W12" s="776">
        <v>3</v>
      </c>
      <c r="X12" s="776">
        <v>3</v>
      </c>
      <c r="Y12" s="763">
        <v>3</v>
      </c>
      <c r="Z12" s="763">
        <v>3</v>
      </c>
      <c r="AA12" s="133"/>
      <c r="AB12" s="133"/>
    </row>
    <row r="13" spans="1:28">
      <c r="A13" s="92" t="s">
        <v>6</v>
      </c>
      <c r="B13" s="775"/>
      <c r="C13" s="775"/>
      <c r="D13" s="775"/>
      <c r="E13" s="775"/>
      <c r="F13" s="774">
        <v>2</v>
      </c>
      <c r="G13" s="774">
        <v>2</v>
      </c>
      <c r="H13" s="774">
        <v>2</v>
      </c>
      <c r="I13" s="774">
        <v>2</v>
      </c>
      <c r="J13" s="774">
        <v>2</v>
      </c>
      <c r="K13" s="774">
        <v>2</v>
      </c>
      <c r="L13" s="774">
        <v>2</v>
      </c>
      <c r="M13" s="774">
        <v>2</v>
      </c>
      <c r="N13" s="774">
        <v>3</v>
      </c>
      <c r="O13" s="774">
        <v>3</v>
      </c>
      <c r="P13" s="774">
        <v>3</v>
      </c>
      <c r="Q13" s="774">
        <v>3</v>
      </c>
      <c r="R13" s="774">
        <v>3</v>
      </c>
      <c r="S13" s="774">
        <v>3</v>
      </c>
      <c r="T13" s="774">
        <v>3</v>
      </c>
      <c r="U13" s="774">
        <v>3</v>
      </c>
      <c r="V13" s="774">
        <v>3</v>
      </c>
      <c r="W13" s="774">
        <v>3</v>
      </c>
      <c r="X13" s="774">
        <v>3</v>
      </c>
      <c r="Y13" s="774">
        <v>3</v>
      </c>
      <c r="Z13" s="774">
        <v>3</v>
      </c>
      <c r="AA13" s="133"/>
      <c r="AB13" s="133"/>
    </row>
    <row r="14" spans="1:28">
      <c r="A14" s="92" t="s">
        <v>5</v>
      </c>
      <c r="B14" s="775"/>
      <c r="C14" s="775"/>
      <c r="D14" s="775"/>
      <c r="E14" s="775"/>
      <c r="F14" s="775"/>
      <c r="G14" s="775"/>
      <c r="H14" s="775"/>
      <c r="I14" s="775"/>
      <c r="J14" s="775"/>
      <c r="K14" s="775"/>
      <c r="L14" s="775"/>
      <c r="M14" s="775"/>
      <c r="N14" s="775"/>
      <c r="O14" s="775"/>
      <c r="P14" s="775"/>
      <c r="Q14" s="775"/>
      <c r="R14" s="775"/>
      <c r="S14" s="775"/>
      <c r="T14" s="775"/>
      <c r="U14" s="775"/>
      <c r="V14" s="775"/>
      <c r="W14" s="775"/>
      <c r="X14" s="775"/>
      <c r="Y14" s="775"/>
      <c r="Z14" s="775"/>
      <c r="AA14" s="133"/>
      <c r="AB14" s="133"/>
    </row>
    <row r="15" spans="1:28">
      <c r="A15" s="92" t="s">
        <v>4</v>
      </c>
      <c r="B15" s="775"/>
      <c r="C15" s="775"/>
      <c r="D15" s="775"/>
      <c r="E15" s="775"/>
      <c r="F15" s="775"/>
      <c r="G15" s="775"/>
      <c r="H15" s="775"/>
      <c r="I15" s="775"/>
      <c r="J15" s="775"/>
      <c r="K15" s="775"/>
      <c r="L15" s="775"/>
      <c r="M15" s="775"/>
      <c r="N15" s="775"/>
      <c r="O15" s="775"/>
      <c r="P15" s="775"/>
      <c r="Q15" s="775"/>
      <c r="R15" s="775"/>
      <c r="S15" s="775"/>
      <c r="T15" s="775"/>
      <c r="U15" s="775"/>
      <c r="V15" s="775"/>
      <c r="W15" s="775"/>
      <c r="X15" s="775"/>
      <c r="Y15" s="775"/>
      <c r="Z15" s="775"/>
      <c r="AA15" s="133"/>
      <c r="AB15" s="133"/>
    </row>
    <row r="16" spans="1:28">
      <c r="A16" s="92" t="s">
        <v>3</v>
      </c>
      <c r="B16" s="775"/>
      <c r="C16" s="775"/>
      <c r="D16" s="775"/>
      <c r="E16" s="775"/>
      <c r="F16" s="775"/>
      <c r="G16" s="775"/>
      <c r="H16" s="775"/>
      <c r="I16" s="775"/>
      <c r="J16" s="775"/>
      <c r="K16" s="775"/>
      <c r="L16" s="775"/>
      <c r="M16" s="775"/>
      <c r="N16" s="775"/>
      <c r="O16" s="775"/>
      <c r="P16" s="775"/>
      <c r="Q16" s="775"/>
      <c r="R16" s="775"/>
      <c r="S16" s="775"/>
      <c r="T16" s="775"/>
      <c r="U16" s="775"/>
      <c r="V16" s="775"/>
      <c r="W16" s="775"/>
      <c r="X16" s="775"/>
      <c r="Y16" s="775"/>
      <c r="Z16" s="775"/>
      <c r="AA16" s="133"/>
      <c r="AB16" s="133"/>
    </row>
    <row r="17" spans="1:28">
      <c r="A17" s="92" t="s">
        <v>32</v>
      </c>
      <c r="B17" s="775"/>
      <c r="C17" s="775"/>
      <c r="D17" s="775"/>
      <c r="E17" s="775"/>
      <c r="F17" s="775"/>
      <c r="G17" s="775"/>
      <c r="H17" s="775"/>
      <c r="I17" s="763">
        <v>6</v>
      </c>
      <c r="J17" s="763">
        <v>6</v>
      </c>
      <c r="K17" s="763">
        <v>7</v>
      </c>
      <c r="L17" s="763">
        <v>10</v>
      </c>
      <c r="M17" s="763">
        <v>7</v>
      </c>
      <c r="N17" s="763">
        <v>7</v>
      </c>
      <c r="O17" s="763">
        <v>7</v>
      </c>
      <c r="P17" s="763">
        <v>7</v>
      </c>
      <c r="Q17" s="763">
        <v>7</v>
      </c>
      <c r="R17" s="775"/>
      <c r="S17" s="775"/>
      <c r="T17" s="775"/>
      <c r="U17" s="775"/>
      <c r="V17" s="775"/>
      <c r="W17" s="775"/>
      <c r="X17" s="775"/>
      <c r="Y17" s="775"/>
      <c r="Z17" s="775"/>
      <c r="AA17" s="133"/>
      <c r="AB17" s="133"/>
    </row>
    <row r="18" spans="1:28">
      <c r="A18" s="92" t="s">
        <v>1</v>
      </c>
      <c r="B18" s="777">
        <v>3</v>
      </c>
      <c r="C18" s="777">
        <v>3</v>
      </c>
      <c r="D18" s="777">
        <v>3</v>
      </c>
      <c r="E18" s="777">
        <v>3</v>
      </c>
      <c r="F18" s="777">
        <v>3</v>
      </c>
      <c r="G18" s="777">
        <v>3</v>
      </c>
      <c r="H18" s="777">
        <v>3</v>
      </c>
      <c r="I18" s="777">
        <v>3</v>
      </c>
      <c r="J18" s="777">
        <v>3</v>
      </c>
      <c r="K18" s="777">
        <v>3</v>
      </c>
      <c r="L18" s="777">
        <v>3</v>
      </c>
      <c r="M18" s="777">
        <v>3</v>
      </c>
      <c r="N18" s="777">
        <v>3</v>
      </c>
      <c r="O18" s="777">
        <v>3</v>
      </c>
      <c r="P18" s="777">
        <v>3</v>
      </c>
      <c r="Q18" s="777">
        <v>3</v>
      </c>
      <c r="R18" s="777">
        <v>3</v>
      </c>
      <c r="S18" s="777">
        <v>3</v>
      </c>
      <c r="T18" s="777">
        <v>3</v>
      </c>
      <c r="U18" s="777">
        <v>3</v>
      </c>
      <c r="V18" s="777">
        <v>3</v>
      </c>
      <c r="W18" s="725">
        <v>3</v>
      </c>
      <c r="X18" s="725">
        <v>3</v>
      </c>
      <c r="Y18" s="725"/>
      <c r="Z18" s="725"/>
      <c r="AA18" s="133"/>
      <c r="AB18" s="133"/>
    </row>
    <row r="19" spans="1:28">
      <c r="A19" s="92" t="s">
        <v>0</v>
      </c>
      <c r="B19" s="774">
        <v>3</v>
      </c>
      <c r="C19" s="774">
        <v>3</v>
      </c>
      <c r="D19" s="774">
        <v>3</v>
      </c>
      <c r="E19" s="774">
        <v>3</v>
      </c>
      <c r="F19" s="774">
        <v>3</v>
      </c>
      <c r="G19" s="774">
        <v>3</v>
      </c>
      <c r="H19" s="774">
        <v>3</v>
      </c>
      <c r="I19" s="774">
        <v>3</v>
      </c>
      <c r="J19" s="774">
        <v>3</v>
      </c>
      <c r="K19" s="774">
        <v>3</v>
      </c>
      <c r="L19" s="774">
        <v>3</v>
      </c>
      <c r="M19" s="774">
        <v>3</v>
      </c>
      <c r="N19" s="774">
        <v>3</v>
      </c>
      <c r="O19" s="774">
        <v>3</v>
      </c>
      <c r="P19" s="774">
        <v>3</v>
      </c>
      <c r="Q19" s="774">
        <v>3</v>
      </c>
      <c r="R19" s="774">
        <v>3</v>
      </c>
      <c r="S19" s="774">
        <v>3</v>
      </c>
      <c r="T19" s="774">
        <v>3</v>
      </c>
      <c r="U19" s="774">
        <v>3</v>
      </c>
      <c r="V19" s="774">
        <v>3</v>
      </c>
      <c r="W19" s="763">
        <v>3</v>
      </c>
      <c r="X19" s="763">
        <v>3</v>
      </c>
      <c r="Y19" s="763">
        <v>3</v>
      </c>
      <c r="Z19" s="778">
        <v>3</v>
      </c>
      <c r="AA19" s="133"/>
      <c r="AB19" s="133"/>
    </row>
    <row r="22" spans="1:28">
      <c r="A22" s="241" t="s">
        <v>3337</v>
      </c>
    </row>
    <row r="23" spans="1:28">
      <c r="A23" s="241"/>
    </row>
    <row r="24" spans="1:28">
      <c r="A24" s="241"/>
    </row>
  </sheetData>
  <mergeCells count="2">
    <mergeCell ref="A2:A3"/>
    <mergeCell ref="B2:W2"/>
  </mergeCells>
  <hyperlinks>
    <hyperlink ref="AB3" location="Content!A1" display="Back to content page" xr:uid="{00000000-0004-0000-D400-000000000000}"/>
  </hyperlinks>
  <pageMargins left="0.7" right="0.7" top="0.75" bottom="0.75" header="0.3" footer="0.3"/>
</worksheet>
</file>

<file path=docMetadata/LabelInfo.xml><?xml version="1.0" encoding="utf-8"?>
<clbl:labelList xmlns:clbl="http://schemas.microsoft.com/office/2020/mipLabelMetadata">
  <clbl:label id="{70d91555-27bb-46d2-9299-bbdc28766cf5}" enabled="1" method="Privileged" siteId="{49d00196-dd46-45ae-a2e6-912969fa3a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360</vt:i4>
      </vt:variant>
      <vt:variant>
        <vt:lpstr>Named Ranges</vt:lpstr>
      </vt:variant>
      <vt:variant>
        <vt:i4>22</vt:i4>
      </vt:variant>
    </vt:vector>
  </HeadingPairs>
  <TitlesOfParts>
    <vt:vector size="382" baseType="lpstr">
      <vt:lpstr>Title</vt:lpstr>
      <vt:lpstr>Content</vt:lpstr>
      <vt:lpstr>Acronyms</vt:lpstr>
      <vt:lpstr>1. ExternalSector</vt:lpstr>
      <vt:lpstr>1.1 MerchandiseTrade</vt:lpstr>
      <vt:lpstr>1.1.1</vt:lpstr>
      <vt:lpstr>1.1.2</vt:lpstr>
      <vt:lpstr>1.1.3</vt:lpstr>
      <vt:lpstr>1.1.4</vt:lpstr>
      <vt:lpstr>1.1.5</vt:lpstr>
      <vt:lpstr>1.1.6</vt:lpstr>
      <vt:lpstr>1.1.7</vt:lpstr>
      <vt:lpstr>1.1.8</vt:lpstr>
      <vt:lpstr>1.1.9</vt:lpstr>
      <vt:lpstr>1.1.10</vt:lpstr>
      <vt:lpstr>1.1.11</vt:lpstr>
      <vt:lpstr>1.1.12</vt:lpstr>
      <vt:lpstr>1.1.13</vt:lpstr>
      <vt:lpstr>1.1.14</vt:lpstr>
      <vt:lpstr>1.1.15</vt:lpstr>
      <vt:lpstr>1.1.16</vt:lpstr>
      <vt:lpstr>1.1.17</vt:lpstr>
      <vt:lpstr>1.1.18</vt:lpstr>
      <vt:lpstr>1.1.19</vt:lpstr>
      <vt:lpstr>1.1.20</vt:lpstr>
      <vt:lpstr>1.1.21</vt:lpstr>
      <vt:lpstr>1.1.22</vt:lpstr>
      <vt:lpstr>1.1.23</vt:lpstr>
      <vt:lpstr>1.1.24</vt:lpstr>
      <vt:lpstr>1.1.25</vt:lpstr>
      <vt:lpstr>1.1.26</vt:lpstr>
      <vt:lpstr>1.1.27</vt:lpstr>
      <vt:lpstr>1.1.28</vt:lpstr>
      <vt:lpstr>1.1.29</vt:lpstr>
      <vt:lpstr>1.1.30</vt:lpstr>
      <vt:lpstr>10.1.31</vt:lpstr>
      <vt:lpstr>2 Tourism</vt:lpstr>
      <vt:lpstr>2.1</vt:lpstr>
      <vt:lpstr>2.2</vt:lpstr>
      <vt:lpstr>2.3</vt:lpstr>
      <vt:lpstr>2.4</vt:lpstr>
      <vt:lpstr>2.5</vt:lpstr>
      <vt:lpstr>2.7</vt:lpstr>
      <vt:lpstr>2.6</vt:lpstr>
      <vt:lpstr>2.8</vt:lpstr>
      <vt:lpstr>2.9</vt:lpstr>
      <vt:lpstr>2.10</vt:lpstr>
      <vt:lpstr>2.11</vt:lpstr>
      <vt:lpstr>2.12</vt:lpstr>
      <vt:lpstr>2.13</vt:lpstr>
      <vt:lpstr>2.14</vt:lpstr>
      <vt:lpstr>2.15</vt:lpstr>
      <vt:lpstr>2.16</vt:lpstr>
      <vt:lpstr>2.17</vt:lpstr>
      <vt:lpstr>2.18</vt:lpstr>
      <vt:lpstr>2.19</vt:lpstr>
      <vt:lpstr>2.20</vt:lpstr>
      <vt:lpstr>3.Infrastructure</vt:lpstr>
      <vt:lpstr>3.1Transport</vt:lpstr>
      <vt:lpstr>3.1.1</vt:lpstr>
      <vt:lpstr>3.1.2</vt:lpstr>
      <vt:lpstr>3.1.3</vt:lpstr>
      <vt:lpstr>3.1.4</vt:lpstr>
      <vt:lpstr>3.1.5</vt:lpstr>
      <vt:lpstr>3.1.6</vt:lpstr>
      <vt:lpstr>3.1.7</vt:lpstr>
      <vt:lpstr>3.1.8</vt:lpstr>
      <vt:lpstr>3.1.9</vt:lpstr>
      <vt:lpstr>3.1.10</vt:lpstr>
      <vt:lpstr>3.1.11</vt:lpstr>
      <vt:lpstr>3.1.12</vt:lpstr>
      <vt:lpstr>3.1.13</vt:lpstr>
      <vt:lpstr>3.1.14</vt:lpstr>
      <vt:lpstr>3.1.15</vt:lpstr>
      <vt:lpstr>3.1.16</vt:lpstr>
      <vt:lpstr>3.1.17</vt:lpstr>
      <vt:lpstr>3.1.18</vt:lpstr>
      <vt:lpstr>3.1.19</vt:lpstr>
      <vt:lpstr>3.1.20</vt:lpstr>
      <vt:lpstr>3.1.21</vt:lpstr>
      <vt:lpstr>3.1.22</vt:lpstr>
      <vt:lpstr>3.1.23</vt:lpstr>
      <vt:lpstr>3.1.24</vt:lpstr>
      <vt:lpstr>3.2ICT</vt:lpstr>
      <vt:lpstr>3.2.1 </vt:lpstr>
      <vt:lpstr>3.2.2</vt:lpstr>
      <vt:lpstr>3.2.3</vt:lpstr>
      <vt:lpstr>3.2.4</vt:lpstr>
      <vt:lpstr>3.2.5</vt:lpstr>
      <vt:lpstr>3.2.6</vt:lpstr>
      <vt:lpstr>3.2.7</vt:lpstr>
      <vt:lpstr>3.2.8</vt:lpstr>
      <vt:lpstr>3.2.9</vt:lpstr>
      <vt:lpstr>3.2.10</vt:lpstr>
      <vt:lpstr>3.2.11</vt:lpstr>
      <vt:lpstr>3.2.12</vt:lpstr>
      <vt:lpstr>3.2.13</vt:lpstr>
      <vt:lpstr>3.2.14</vt:lpstr>
      <vt:lpstr>3.2.15</vt:lpstr>
      <vt:lpstr>3.2.16</vt:lpstr>
      <vt:lpstr>3.2.17</vt:lpstr>
      <vt:lpstr>3.2.18</vt:lpstr>
      <vt:lpstr>3.2.19</vt:lpstr>
      <vt:lpstr>3.2.20</vt:lpstr>
      <vt:lpstr>3.2.21</vt:lpstr>
      <vt:lpstr>3.2.22</vt:lpstr>
      <vt:lpstr>3.2.23</vt:lpstr>
      <vt:lpstr>3.2.24</vt:lpstr>
      <vt:lpstr>3.2.25</vt:lpstr>
      <vt:lpstr>3.2.26</vt:lpstr>
      <vt:lpstr>3.2.27</vt:lpstr>
      <vt:lpstr>3.2.28</vt:lpstr>
      <vt:lpstr>3.2.29</vt:lpstr>
      <vt:lpstr>3.3Energy</vt:lpstr>
      <vt:lpstr>3.3.1</vt:lpstr>
      <vt:lpstr>3.3.2</vt:lpstr>
      <vt:lpstr>3.3.3</vt:lpstr>
      <vt:lpstr>3.3.4</vt:lpstr>
      <vt:lpstr>3.3.5</vt:lpstr>
      <vt:lpstr>3.3.6</vt:lpstr>
      <vt:lpstr>3.3.7</vt:lpstr>
      <vt:lpstr>3.3.8</vt:lpstr>
      <vt:lpstr>3.3.9</vt:lpstr>
      <vt:lpstr>3.3.10 </vt:lpstr>
      <vt:lpstr>3.3.11</vt:lpstr>
      <vt:lpstr>3.3.12</vt:lpstr>
      <vt:lpstr>3.3.13</vt:lpstr>
      <vt:lpstr>3.3.14</vt:lpstr>
      <vt:lpstr>3.3.15</vt:lpstr>
      <vt:lpstr>3.3.16</vt:lpstr>
      <vt:lpstr>3.3.17</vt:lpstr>
      <vt:lpstr>3.3.18</vt:lpstr>
      <vt:lpstr>3.3.19</vt:lpstr>
      <vt:lpstr>3.3.20</vt:lpstr>
      <vt:lpstr>3.3.21</vt:lpstr>
      <vt:lpstr>3.3.22</vt:lpstr>
      <vt:lpstr>3.3.23</vt:lpstr>
      <vt:lpstr>3.3.24</vt:lpstr>
      <vt:lpstr>3.3.25</vt:lpstr>
      <vt:lpstr>3.3.26</vt:lpstr>
      <vt:lpstr>3.3.27</vt:lpstr>
      <vt:lpstr>3.3.28</vt:lpstr>
      <vt:lpstr>3.3.29</vt:lpstr>
      <vt:lpstr>3.3.30</vt:lpstr>
      <vt:lpstr>3.3.31</vt:lpstr>
      <vt:lpstr>3.3.31 (2)</vt:lpstr>
      <vt:lpstr>3.3.32</vt:lpstr>
      <vt:lpstr>3.3.32(2)</vt:lpstr>
      <vt:lpstr>3.3.33</vt:lpstr>
      <vt:lpstr>3.3.33(2)</vt:lpstr>
      <vt:lpstr>3.3.34</vt:lpstr>
      <vt:lpstr>3.3.34(2)</vt:lpstr>
      <vt:lpstr>3.3.35</vt:lpstr>
      <vt:lpstr>3.3.36</vt:lpstr>
      <vt:lpstr>3.3.36(2)</vt:lpstr>
      <vt:lpstr>3.3.37</vt:lpstr>
      <vt:lpstr>3.3.37(2)</vt:lpstr>
      <vt:lpstr>3.3.38</vt:lpstr>
      <vt:lpstr>3.3.38(2)</vt:lpstr>
      <vt:lpstr>3.3.39</vt:lpstr>
      <vt:lpstr>3.3.40</vt:lpstr>
      <vt:lpstr>3.3.40(2)</vt:lpstr>
      <vt:lpstr>3.3.41</vt:lpstr>
      <vt:lpstr>3.3.41(2)</vt:lpstr>
      <vt:lpstr>3.3.42</vt:lpstr>
      <vt:lpstr>3.3.42(2)</vt:lpstr>
      <vt:lpstr>3.3.43</vt:lpstr>
      <vt:lpstr>3.3.43 (2)</vt:lpstr>
      <vt:lpstr>3.3.44</vt:lpstr>
      <vt:lpstr>3.3.44 (2)</vt:lpstr>
      <vt:lpstr>3.3.45</vt:lpstr>
      <vt:lpstr>3.3.45 (2)</vt:lpstr>
      <vt:lpstr>3.3.46</vt:lpstr>
      <vt:lpstr>3.3.46 (2)</vt:lpstr>
      <vt:lpstr>3.3.47</vt:lpstr>
      <vt:lpstr>3.3.48</vt:lpstr>
      <vt:lpstr>3.3.49</vt:lpstr>
      <vt:lpstr>3.3.50</vt:lpstr>
      <vt:lpstr>3.3.51</vt:lpstr>
      <vt:lpstr>3.3.52</vt:lpstr>
      <vt:lpstr>3.3.53</vt:lpstr>
      <vt:lpstr>3.3.54</vt:lpstr>
      <vt:lpstr>3.3.55</vt:lpstr>
      <vt:lpstr>3.3.56</vt:lpstr>
      <vt:lpstr>3.3.57</vt:lpstr>
      <vt:lpstr>3.3.58</vt:lpstr>
      <vt:lpstr>3.3.59</vt:lpstr>
      <vt:lpstr>3.3.60</vt:lpstr>
      <vt:lpstr>3.3.61</vt:lpstr>
      <vt:lpstr>3.3.62</vt:lpstr>
      <vt:lpstr>3.4 Water</vt:lpstr>
      <vt:lpstr>3.4.1</vt:lpstr>
      <vt:lpstr>3.4.2</vt:lpstr>
      <vt:lpstr>3.4.3</vt:lpstr>
      <vt:lpstr>3.4.4</vt:lpstr>
      <vt:lpstr>3.4.5</vt:lpstr>
      <vt:lpstr>3.4.6</vt:lpstr>
      <vt:lpstr>3.4.7</vt:lpstr>
      <vt:lpstr>3.4.8</vt:lpstr>
      <vt:lpstr>3.4.9</vt:lpstr>
      <vt:lpstr>3.4.10</vt:lpstr>
      <vt:lpstr>3.4.11</vt:lpstr>
      <vt:lpstr>3.4.12</vt:lpstr>
      <vt:lpstr>3.4.13</vt:lpstr>
      <vt:lpstr>3.4.14</vt:lpstr>
      <vt:lpstr>3.4.15</vt:lpstr>
      <vt:lpstr>3.4.16</vt:lpstr>
      <vt:lpstr>3.4.17</vt:lpstr>
      <vt:lpstr>3.4.18</vt:lpstr>
      <vt:lpstr>3.4.19</vt:lpstr>
      <vt:lpstr>3.4.20</vt:lpstr>
      <vt:lpstr>3.4.21</vt:lpstr>
      <vt:lpstr>3.4.22</vt:lpstr>
      <vt:lpstr>3.4.23</vt:lpstr>
      <vt:lpstr>3.4.24</vt:lpstr>
      <vt:lpstr>3.4.25</vt:lpstr>
      <vt:lpstr>3.4.26</vt:lpstr>
      <vt:lpstr>3.4.27</vt:lpstr>
      <vt:lpstr>3.4.28</vt:lpstr>
      <vt:lpstr>3.4.29</vt:lpstr>
      <vt:lpstr>3.4.30</vt:lpstr>
      <vt:lpstr>4AgricFS&amp;Forestry</vt:lpstr>
      <vt:lpstr>4.1 Agri</vt:lpstr>
      <vt:lpstr>4.1.1.</vt:lpstr>
      <vt:lpstr>4.1.2 </vt:lpstr>
      <vt:lpstr>4.1.3</vt:lpstr>
      <vt:lpstr>4.1.4</vt:lpstr>
      <vt:lpstr>4.1.5</vt:lpstr>
      <vt:lpstr>4.1.6</vt:lpstr>
      <vt:lpstr>4.1.7</vt:lpstr>
      <vt:lpstr>4.1.8 </vt:lpstr>
      <vt:lpstr>4.1.9</vt:lpstr>
      <vt:lpstr>4.1.10</vt:lpstr>
      <vt:lpstr>4.1.11</vt:lpstr>
      <vt:lpstr>4.1.12</vt:lpstr>
      <vt:lpstr>4.1.13</vt:lpstr>
      <vt:lpstr>4.1.14</vt:lpstr>
      <vt:lpstr>4.1.15</vt:lpstr>
      <vt:lpstr>4.1.16</vt:lpstr>
      <vt:lpstr>4.1.17</vt:lpstr>
      <vt:lpstr>4.1.18</vt:lpstr>
      <vt:lpstr>4.1.19</vt:lpstr>
      <vt:lpstr>4.1.20</vt:lpstr>
      <vt:lpstr>4.1.21</vt:lpstr>
      <vt:lpstr>4.1.22</vt:lpstr>
      <vt:lpstr>4.1.23</vt:lpstr>
      <vt:lpstr>4.1.24</vt:lpstr>
      <vt:lpstr>4.1.25</vt:lpstr>
      <vt:lpstr>4.1.26</vt:lpstr>
      <vt:lpstr>4.1.27</vt:lpstr>
      <vt:lpstr>4.1.28</vt:lpstr>
      <vt:lpstr>4.1.29</vt:lpstr>
      <vt:lpstr>4.1.30</vt:lpstr>
      <vt:lpstr>4.1.31</vt:lpstr>
      <vt:lpstr>4.1.32</vt:lpstr>
      <vt:lpstr>4.1.33 </vt:lpstr>
      <vt:lpstr>4.1.34</vt:lpstr>
      <vt:lpstr>4.1.35</vt:lpstr>
      <vt:lpstr>4.1.36 </vt:lpstr>
      <vt:lpstr>4.1.37</vt:lpstr>
      <vt:lpstr>4.1.38</vt:lpstr>
      <vt:lpstr>4.1.39</vt:lpstr>
      <vt:lpstr>4.1.40</vt:lpstr>
      <vt:lpstr>4.1.41</vt:lpstr>
      <vt:lpstr>4.1.42</vt:lpstr>
      <vt:lpstr>4.1.43</vt:lpstr>
      <vt:lpstr>4.1.44</vt:lpstr>
      <vt:lpstr>4.1.45</vt:lpstr>
      <vt:lpstr>4.1.46</vt:lpstr>
      <vt:lpstr>4.1.47</vt:lpstr>
      <vt:lpstr>4.1.48</vt:lpstr>
      <vt:lpstr>4.1.49</vt:lpstr>
      <vt:lpstr>4.1.50</vt:lpstr>
      <vt:lpstr>4.1.51</vt:lpstr>
      <vt:lpstr>4.2 FoodSecu</vt:lpstr>
      <vt:lpstr>4.2.1</vt:lpstr>
      <vt:lpstr>4.2.2</vt:lpstr>
      <vt:lpstr>4.2.3</vt:lpstr>
      <vt:lpstr>4.2.4</vt:lpstr>
      <vt:lpstr>4.2.5</vt:lpstr>
      <vt:lpstr>4.2.6</vt:lpstr>
      <vt:lpstr>4.2.7</vt:lpstr>
      <vt:lpstr>4.2.8</vt:lpstr>
      <vt:lpstr>4.2.9</vt:lpstr>
      <vt:lpstr>4.2.10</vt:lpstr>
      <vt:lpstr>4.2.11</vt:lpstr>
      <vt:lpstr>4.2.12</vt:lpstr>
      <vt:lpstr>4.2.13</vt:lpstr>
      <vt:lpstr>4.2.14</vt:lpstr>
      <vt:lpstr>4.2.15</vt:lpstr>
      <vt:lpstr>4.3 Food balance sheet</vt:lpstr>
      <vt:lpstr>4.3.1</vt:lpstr>
      <vt:lpstr>4.3.2</vt:lpstr>
      <vt:lpstr>4.3.3</vt:lpstr>
      <vt:lpstr>4.3.4</vt:lpstr>
      <vt:lpstr>4.3.5</vt:lpstr>
      <vt:lpstr>4.3.6</vt:lpstr>
      <vt:lpstr>4.3.7</vt:lpstr>
      <vt:lpstr>4.3.8</vt:lpstr>
      <vt:lpstr>4.3.9</vt:lpstr>
      <vt:lpstr>4.3.10</vt:lpstr>
      <vt:lpstr>4.3.11</vt:lpstr>
      <vt:lpstr>4.3.12</vt:lpstr>
      <vt:lpstr>4.3.13</vt:lpstr>
      <vt:lpstr>4.3.14</vt:lpstr>
      <vt:lpstr>4.3.15</vt:lpstr>
      <vt:lpstr>4.3.16</vt:lpstr>
      <vt:lpstr>4.3.17</vt:lpstr>
      <vt:lpstr>4.3.18</vt:lpstr>
      <vt:lpstr>4.3.19</vt:lpstr>
      <vt:lpstr>4.3.20</vt:lpstr>
      <vt:lpstr>4.3.21</vt:lpstr>
      <vt:lpstr>4.3.22</vt:lpstr>
      <vt:lpstr>4.3.23</vt:lpstr>
      <vt:lpstr>4.4 Forestry</vt:lpstr>
      <vt:lpstr>4.4.1 </vt:lpstr>
      <vt:lpstr>4.4.2</vt:lpstr>
      <vt:lpstr>4.4.3</vt:lpstr>
      <vt:lpstr>4.4.4</vt:lpstr>
      <vt:lpstr>4.4.5</vt:lpstr>
      <vt:lpstr>4.4.6</vt:lpstr>
      <vt:lpstr>4.4.7</vt:lpstr>
      <vt:lpstr>4.4.8</vt:lpstr>
      <vt:lpstr>4.4.9</vt:lpstr>
      <vt:lpstr>5Environ&amp;SustDev</vt:lpstr>
      <vt:lpstr>5.1</vt:lpstr>
      <vt:lpstr>5.2</vt:lpstr>
      <vt:lpstr>5.3</vt:lpstr>
      <vt:lpstr>5.4</vt:lpstr>
      <vt:lpstr>5.5</vt:lpstr>
      <vt:lpstr>5.6</vt:lpstr>
      <vt:lpstr>5.7</vt:lpstr>
      <vt:lpstr>5.8</vt:lpstr>
      <vt:lpstr>5.9</vt:lpstr>
      <vt:lpstr>5.10</vt:lpstr>
      <vt:lpstr>5.11</vt:lpstr>
      <vt:lpstr>5.12</vt:lpstr>
      <vt:lpstr>5.13</vt:lpstr>
      <vt:lpstr>5.14</vt:lpstr>
      <vt:lpstr>5.15</vt:lpstr>
      <vt:lpstr>5.16</vt:lpstr>
      <vt:lpstr>6DRR</vt:lpstr>
      <vt:lpstr>6.1</vt:lpstr>
      <vt:lpstr>6.2</vt:lpstr>
      <vt:lpstr>6.3</vt:lpstr>
      <vt:lpstr>6.4</vt:lpstr>
      <vt:lpstr>6.5</vt:lpstr>
      <vt:lpstr>6.6</vt:lpstr>
      <vt:lpstr>6.7</vt:lpstr>
      <vt:lpstr>6.8</vt:lpstr>
      <vt:lpstr>6.9</vt:lpstr>
      <vt:lpstr>6.10</vt:lpstr>
      <vt:lpstr>6.11</vt:lpstr>
      <vt:lpstr>6.12</vt:lpstr>
      <vt:lpstr>6.13</vt:lpstr>
      <vt:lpstr>Sheet2</vt:lpstr>
      <vt:lpstr>Updates 2022</vt:lpstr>
      <vt:lpstr>Estimates2022</vt:lpstr>
      <vt:lpstr>Pop</vt:lpstr>
      <vt:lpstr>Notes</vt:lpstr>
      <vt:lpstr>'2 Tourism'!Print_Area</vt:lpstr>
      <vt:lpstr>'3.1Transport'!Print_Area</vt:lpstr>
      <vt:lpstr>'3.2ICT'!Print_Area</vt:lpstr>
      <vt:lpstr>'3.3Energy'!Print_Area</vt:lpstr>
      <vt:lpstr>'4.3 Food balance sheet'!Print_Area</vt:lpstr>
      <vt:lpstr>'4.3.1'!Print_Area</vt:lpstr>
      <vt:lpstr>'4.3.2'!Print_Area</vt:lpstr>
      <vt:lpstr>'4.3.3'!Print_Area</vt:lpstr>
      <vt:lpstr>'4.4 Forestry'!Print_Area</vt:lpstr>
      <vt:lpstr>'4AgricFS&amp;Forestry'!Print_Area</vt:lpstr>
      <vt:lpstr>'5Environ&amp;SustDev'!Print_Area</vt:lpstr>
      <vt:lpstr>Acronyms!Print_Area</vt:lpstr>
      <vt:lpstr>Content!Print_Area</vt:lpstr>
      <vt:lpstr>'1.1.20'!Print_Titles</vt:lpstr>
      <vt:lpstr>'1.1.21'!Print_Titles</vt:lpstr>
      <vt:lpstr>'1.1.22'!Print_Titles</vt:lpstr>
      <vt:lpstr>'1.1.23'!Print_Titles</vt:lpstr>
      <vt:lpstr>'1.1.24'!Print_Titles</vt:lpstr>
      <vt:lpstr>'1.1.25'!Print_Titles</vt:lpstr>
      <vt:lpstr>'4.3.1'!Print_Titles</vt:lpstr>
      <vt:lpstr>'4.3.2'!Print_Titles</vt:lpstr>
      <vt:lpstr>'4.3.3'!Print_Titles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SADC Statistics</dc:creator>
  <cp:lastModifiedBy>Zarafenosoa Ruth</cp:lastModifiedBy>
  <cp:lastPrinted>2024-01-25T14:18:29Z</cp:lastPrinted>
  <dcterms:created xsi:type="dcterms:W3CDTF">2012-08-27T08:24:00Z</dcterms:created>
  <dcterms:modified xsi:type="dcterms:W3CDTF">2026-03-27T10:44:23Z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d91555-27bb-46d2-9299-bbdc28766cf5_Enabled">
    <vt:lpwstr>true</vt:lpwstr>
  </property>
  <property fmtid="{D5CDD505-2E9C-101B-9397-08002B2CF9AE}" pid="3" name="MSIP_Label_70d91555-27bb-46d2-9299-bbdc28766cf5_SetDate">
    <vt:lpwstr>2023-06-08T15:05:33Z</vt:lpwstr>
  </property>
  <property fmtid="{D5CDD505-2E9C-101B-9397-08002B2CF9AE}" pid="4" name="MSIP_Label_70d91555-27bb-46d2-9299-bbdc28766cf5_Method">
    <vt:lpwstr>Privileged</vt:lpwstr>
  </property>
  <property fmtid="{D5CDD505-2E9C-101B-9397-08002B2CF9AE}" pid="5" name="MSIP_Label_70d91555-27bb-46d2-9299-bbdc28766cf5_Name">
    <vt:lpwstr>Open - General</vt:lpwstr>
  </property>
  <property fmtid="{D5CDD505-2E9C-101B-9397-08002B2CF9AE}" pid="6" name="MSIP_Label_70d91555-27bb-46d2-9299-bbdc28766cf5_SiteId">
    <vt:lpwstr>49d00196-dd46-45ae-a2e6-912969fa3ac8</vt:lpwstr>
  </property>
  <property fmtid="{D5CDD505-2E9C-101B-9397-08002B2CF9AE}" pid="7" name="MSIP_Label_70d91555-27bb-46d2-9299-bbdc28766cf5_ActionId">
    <vt:lpwstr>3408f949-3f5c-4413-9492-18603da67782</vt:lpwstr>
  </property>
  <property fmtid="{D5CDD505-2E9C-101B-9397-08002B2CF9AE}" pid="8" name="MSIP_Label_70d91555-27bb-46d2-9299-bbdc28766cf5_ContentBits">
    <vt:lpwstr>0</vt:lpwstr>
  </property>
</Properties>
</file>